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Book" defaultThemeVersion="124226"/>
  <mc:AlternateContent xmlns:mc="http://schemas.openxmlformats.org/markup-compatibility/2006">
    <mc:Choice Requires="x15">
      <x15ac:absPath xmlns:x15ac="http://schemas.microsoft.com/office/spreadsheetml/2010/11/ac" url="C:\Users\CoolPC\Downloads\"/>
    </mc:Choice>
  </mc:AlternateContent>
  <bookViews>
    <workbookView xWindow="0" yWindow="495" windowWidth="28800" windowHeight="15780" tabRatio="726" activeTab="7"/>
  </bookViews>
  <sheets>
    <sheet name="Резюме" sheetId="12" r:id="rId1"/>
    <sheet name="Параметры" sheetId="1" state="hidden" r:id="rId2"/>
    <sheet name="Старт" sheetId="10" state="hidden" r:id="rId3"/>
    <sheet name="Проект" sheetId="2" r:id="rId4"/>
    <sheet name="ПРОДАЖИ" sheetId="15" r:id="rId5"/>
    <sheet name="Отчеты" sheetId="4" r:id="rId6"/>
    <sheet name="Анализ" sheetId="14" r:id="rId7"/>
    <sheet name="Риски" sheetId="5" r:id="rId8"/>
    <sheet name="Графики" sheetId="11" r:id="rId9"/>
    <sheet name="Мониторинг" sheetId="13" state="hidden" r:id="rId10"/>
    <sheet name="Бизнес-план" sheetId="7" state="hidden" r:id="rId11"/>
    <sheet name="Language" sheetId="8" state="hidden" r:id="rId12"/>
    <sheet name="Options" sheetId="9" state="hidden" r:id="rId13"/>
  </sheets>
  <externalReferences>
    <externalReference r:id="rId14"/>
    <externalReference r:id="rId15"/>
    <externalReference r:id="rId16"/>
  </externalReferences>
  <definedNames>
    <definedName name="AI_Version">[1]Options!$B$5</definedName>
    <definedName name="CalcMethod">[1]Проект!$B$77</definedName>
    <definedName name="Chk_Result" localSheetId="7">Риски!#REF!</definedName>
    <definedName name="Chk_Scen" localSheetId="7">Риски!#REF!</definedName>
    <definedName name="Chk_Sens" localSheetId="7">Риски!$D$4</definedName>
    <definedName name="CurName1">Параметры!$B$48</definedName>
    <definedName name="CurName2">Параметры!$B$58</definedName>
    <definedName name="CurName3">Параметры!$B$64</definedName>
    <definedName name="CurReport">Параметры!$C$70</definedName>
    <definedName name="IS_DEMO">[1]Options!$B$7</definedName>
    <definedName name="IS_ESTATE">[1]Options!$B$11</definedName>
    <definedName name="IS_SUMM">[1]Options!$B$10</definedName>
    <definedName name="IS_TRIAL">[1]Options!$B$8</definedName>
    <definedName name="LanguageID">[1]Language!$A$2</definedName>
    <definedName name="Opt_BuildDate">Options!$B$13</definedName>
    <definedName name="Opt_ChartSheet">Options!$A$28</definedName>
    <definedName name="Opt_Colors">Options!$A$43</definedName>
    <definedName name="Opt_DataSheet">Options!$A$23</definedName>
    <definedName name="Opt_DlgPrint">Options!$B$18</definedName>
    <definedName name="Opt_IsBuilt">Options!$B$12</definedName>
    <definedName name="Opt_IsDemo">Options!$B$15</definedName>
    <definedName name="Opt_IsSumm">Options!$B$14</definedName>
    <definedName name="Opt_KPISheet">Options!$A$27</definedName>
    <definedName name="Opt_MainSheet">Options!$A$21</definedName>
    <definedName name="Opt_Params">Options!$A$45</definedName>
    <definedName name="Opt_RatioSheet">Options!$A$25</definedName>
    <definedName name="Opt_ReportSheet">Options!$A$30</definedName>
    <definedName name="Opt_Results">Options!$A$53</definedName>
    <definedName name="Opt_ResultSheet">Options!$A$24</definedName>
    <definedName name="Opt_ResumeSheet">Options!$A$29</definedName>
    <definedName name="Opt_RiskSheet">Options!$A$26</definedName>
    <definedName name="Opt_Sheets">Options!$A$20</definedName>
    <definedName name="Opt_SPInfo" hidden="1">Options!$B$16</definedName>
    <definedName name="Opt_StartSheet">Options!$A$22</definedName>
    <definedName name="Opt_Themes">Options!$A$32</definedName>
    <definedName name="Opt_UniqueID">Options!$B$17</definedName>
    <definedName name="Opt_Version">Options!$B$8</definedName>
    <definedName name="PORT_PrjPeriods">[1]Портфель!$A$27</definedName>
    <definedName name="Prj_Cur1">Параметры!$D$48</definedName>
    <definedName name="Prj_Cur2">Параметры!$D$58</definedName>
    <definedName name="Prj_Cur3">Параметры!$D$64</definedName>
    <definedName name="Prj_CurReport">Параметры!$B$70</definedName>
    <definedName name="Prj_Inflation">Параметры!$B$46</definedName>
    <definedName name="Prj_Invest">Параметры!$D$24</definedName>
    <definedName name="Prj_KPI">Параметры!$D$15</definedName>
    <definedName name="Prj_Language">Параметры!$D$8</definedName>
    <definedName name="Prj_Len">Параметры!$D$23</definedName>
    <definedName name="Prj_Name">Параметры!$A$4</definedName>
    <definedName name="Prj_Period">Параметры!$D$25</definedName>
    <definedName name="Prj_Protect">Параметры!$D$9</definedName>
    <definedName name="Prj_Report">Параметры!$D$16</definedName>
    <definedName name="Prj_Resume">Параметры!$D$12</definedName>
    <definedName name="Prj_Risk">Параметры!$D$14</definedName>
    <definedName name="Prj_Start">Параметры!$D$13</definedName>
    <definedName name="Prj_StartDate">Параметры!$B$22</definedName>
    <definedName name="Prj_StartMonth">Параметры!$B$29</definedName>
    <definedName name="Prj_StartYear">Параметры!$B$28</definedName>
    <definedName name="Prj_Step">Параметры!$D$27</definedName>
    <definedName name="Prj_Style">Параметры!$D$10</definedName>
    <definedName name="Prj_Tax1">Параметры!$D$78</definedName>
    <definedName name="Prj_Tax2">Параметры!$D$85</definedName>
    <definedName name="Prj_Tax3">Параметры!$D$92</definedName>
    <definedName name="Prj_Tax4">Параметры!$D$102</definedName>
    <definedName name="Prj_Tax5">Параметры!$D$108</definedName>
    <definedName name="Prj_Tax6">Параметры!$D$113</definedName>
    <definedName name="Prj_VAT">Параметры!$B$80</definedName>
    <definedName name="Sens_Sales">[2]Проект!$G$124:$AA$132,[2]Проект!$G$244:$AA$256</definedName>
    <definedName name="_xlnm.Print_Area" localSheetId="10">'Бизнес-план'!#REF!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9" i="1" l="1"/>
  <c r="I49" i="1" s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X49" i="1" s="1"/>
  <c r="Y49" i="1" s="1"/>
  <c r="Z49" i="1" s="1"/>
  <c r="AA49" i="1" s="1"/>
  <c r="AB49" i="1" s="1"/>
  <c r="AC49" i="1" s="1"/>
  <c r="AD49" i="1" s="1"/>
  <c r="AE49" i="1" s="1"/>
  <c r="AF49" i="1" s="1"/>
  <c r="AG49" i="1" s="1"/>
  <c r="AH49" i="1" s="1"/>
  <c r="AI49" i="1" s="1"/>
  <c r="AJ49" i="1" s="1"/>
  <c r="AK49" i="1" s="1"/>
  <c r="AL49" i="1" s="1"/>
  <c r="AM49" i="1" s="1"/>
  <c r="AN49" i="1" s="1"/>
  <c r="AO49" i="1" s="1"/>
  <c r="AP49" i="1" s="1"/>
  <c r="AQ49" i="1" s="1"/>
  <c r="AR49" i="1" s="1"/>
  <c r="AS49" i="1" s="1"/>
  <c r="AT49" i="1" s="1"/>
  <c r="AU49" i="1" s="1"/>
  <c r="AV49" i="1" s="1"/>
  <c r="AW49" i="1" s="1"/>
  <c r="AX49" i="1" s="1"/>
  <c r="AY49" i="1" s="1"/>
  <c r="AZ49" i="1" s="1"/>
  <c r="BA49" i="1" s="1"/>
  <c r="BB49" i="1" s="1"/>
  <c r="BC49" i="1" s="1"/>
  <c r="BD49" i="1" s="1"/>
  <c r="BE49" i="1" s="1"/>
  <c r="BF49" i="1" s="1"/>
  <c r="BG49" i="1" s="1"/>
  <c r="BH49" i="1" s="1"/>
  <c r="BI49" i="1" s="1"/>
  <c r="BJ49" i="1" s="1"/>
  <c r="BK49" i="1" s="1"/>
  <c r="BL49" i="1" s="1"/>
  <c r="BM49" i="1" s="1"/>
  <c r="BN49" i="1" s="1"/>
  <c r="BO49" i="1" s="1"/>
  <c r="BP49" i="1" s="1"/>
  <c r="BQ49" i="1" s="1"/>
  <c r="BR49" i="1" s="1"/>
  <c r="BS49" i="1" s="1"/>
  <c r="BT49" i="1" s="1"/>
  <c r="BU49" i="1" s="1"/>
  <c r="BV49" i="1" s="1"/>
  <c r="BW49" i="1" s="1"/>
  <c r="BX49" i="1" s="1"/>
  <c r="BY49" i="1" s="1"/>
  <c r="BZ49" i="1" s="1"/>
  <c r="CA49" i="1" s="1"/>
  <c r="CB49" i="1" s="1"/>
  <c r="CC49" i="1" s="1"/>
  <c r="CD49" i="1" s="1"/>
  <c r="CE49" i="1" s="1"/>
  <c r="CF49" i="1" s="1"/>
  <c r="CG49" i="1" s="1"/>
  <c r="CH49" i="1" s="1"/>
  <c r="CI49" i="1" s="1"/>
  <c r="CJ49" i="1" s="1"/>
  <c r="CK49" i="1" s="1"/>
  <c r="CL49" i="1" s="1"/>
  <c r="CM49" i="1" s="1"/>
  <c r="CN49" i="1" s="1"/>
  <c r="CO49" i="1" s="1"/>
  <c r="CP49" i="1" s="1"/>
  <c r="CQ49" i="1" s="1"/>
  <c r="CR49" i="1" s="1"/>
  <c r="CS49" i="1" s="1"/>
  <c r="CT49" i="1" s="1"/>
  <c r="CU49" i="1" s="1"/>
  <c r="CV49" i="1" s="1"/>
  <c r="CW49" i="1" s="1"/>
  <c r="CX49" i="1" s="1"/>
  <c r="CY49" i="1" s="1"/>
  <c r="CZ49" i="1" s="1"/>
  <c r="DA49" i="1" s="1"/>
  <c r="DB49" i="1" s="1"/>
  <c r="DC49" i="1" s="1"/>
  <c r="DD49" i="1" s="1"/>
  <c r="DE49" i="1" s="1"/>
  <c r="DF49" i="1" s="1"/>
  <c r="DG49" i="1" s="1"/>
  <c r="DH49" i="1" s="1"/>
  <c r="DI49" i="1" s="1"/>
  <c r="DJ49" i="1" s="1"/>
  <c r="DK49" i="1" s="1"/>
  <c r="DL49" i="1" s="1"/>
  <c r="DM49" i="1" s="1"/>
  <c r="DN49" i="1" s="1"/>
  <c r="DO49" i="1" s="1"/>
  <c r="DP49" i="1" s="1"/>
  <c r="DQ49" i="1" s="1"/>
  <c r="DR49" i="1" s="1"/>
  <c r="DS49" i="1" s="1"/>
  <c r="DT49" i="1" s="1"/>
  <c r="DU49" i="1" s="1"/>
  <c r="DV49" i="1" s="1"/>
  <c r="DR68" i="2"/>
  <c r="DQ68" i="2"/>
  <c r="DP68" i="2"/>
  <c r="DO68" i="2"/>
  <c r="DN68" i="2"/>
  <c r="DF68" i="2"/>
  <c r="DE68" i="2"/>
  <c r="DD68" i="2"/>
  <c r="DC68" i="2"/>
  <c r="DB68" i="2"/>
  <c r="CT68" i="2"/>
  <c r="CS68" i="2"/>
  <c r="CR68" i="2"/>
  <c r="CQ68" i="2"/>
  <c r="CP68" i="2"/>
  <c r="CI68" i="2"/>
  <c r="CH68" i="2"/>
  <c r="CG68" i="2"/>
  <c r="CF68" i="2"/>
  <c r="CE68" i="2"/>
  <c r="CD68" i="2"/>
  <c r="BV68" i="2"/>
  <c r="BU68" i="2"/>
  <c r="BT68" i="2"/>
  <c r="BS68" i="2"/>
  <c r="BR68" i="2"/>
  <c r="BJ68" i="2"/>
  <c r="BI68" i="2"/>
  <c r="BH68" i="2"/>
  <c r="BG68" i="2"/>
  <c r="BF68" i="2"/>
  <c r="AX68" i="2"/>
  <c r="AW68" i="2"/>
  <c r="AV68" i="2"/>
  <c r="AU68" i="2"/>
  <c r="AT68" i="2"/>
  <c r="AL68" i="2"/>
  <c r="AK68" i="2"/>
  <c r="AJ68" i="2"/>
  <c r="AI68" i="2"/>
  <c r="AH68" i="2"/>
  <c r="Z68" i="2"/>
  <c r="Y68" i="2"/>
  <c r="X68" i="2"/>
  <c r="W68" i="2"/>
  <c r="V68" i="2"/>
  <c r="N68" i="2"/>
  <c r="M68" i="2"/>
  <c r="L68" i="2"/>
  <c r="K68" i="2"/>
  <c r="J68" i="2"/>
  <c r="I68" i="2"/>
  <c r="H68" i="2"/>
  <c r="G68" i="2"/>
  <c r="DV8" i="2"/>
  <c r="DU8" i="2"/>
  <c r="DT8" i="2"/>
  <c r="DS8" i="2"/>
  <c r="DR8" i="2"/>
  <c r="DQ8" i="2"/>
  <c r="DP8" i="2"/>
  <c r="DO8" i="2"/>
  <c r="DN8" i="2"/>
  <c r="DM8" i="2"/>
  <c r="DL8" i="2"/>
  <c r="DK8" i="2"/>
  <c r="DJ8" i="2"/>
  <c r="DI8" i="2"/>
  <c r="DH8" i="2"/>
  <c r="DG8" i="2"/>
  <c r="DF8" i="2"/>
  <c r="DE8" i="2"/>
  <c r="DD8" i="2"/>
  <c r="DC8" i="2"/>
  <c r="DB8" i="2"/>
  <c r="DA8" i="2"/>
  <c r="CZ8" i="2"/>
  <c r="CY8" i="2"/>
  <c r="CX8" i="2"/>
  <c r="CW8" i="2"/>
  <c r="CV8" i="2"/>
  <c r="CU8" i="2"/>
  <c r="CT8" i="2"/>
  <c r="CS8" i="2"/>
  <c r="CR8" i="2"/>
  <c r="CQ8" i="2"/>
  <c r="CP8" i="2"/>
  <c r="CO8" i="2"/>
  <c r="CN8" i="2"/>
  <c r="CM8" i="2"/>
  <c r="CL8" i="2"/>
  <c r="CK8" i="2"/>
  <c r="CJ8" i="2"/>
  <c r="CI8" i="2"/>
  <c r="CH8" i="2"/>
  <c r="CG8" i="2"/>
  <c r="CF8" i="2"/>
  <c r="CE8" i="2"/>
  <c r="CD8" i="2"/>
  <c r="CC8" i="2"/>
  <c r="CB8" i="2"/>
  <c r="CA8" i="2"/>
  <c r="BZ8" i="2"/>
  <c r="BY8" i="2"/>
  <c r="BX8" i="2"/>
  <c r="BW8" i="2"/>
  <c r="BV8" i="2"/>
  <c r="BU8" i="2"/>
  <c r="BT8" i="2"/>
  <c r="BS8" i="2"/>
  <c r="BR8" i="2"/>
  <c r="BQ8" i="2"/>
  <c r="BP8" i="2"/>
  <c r="BO8" i="2"/>
  <c r="BN8" i="2"/>
  <c r="BM8" i="2"/>
  <c r="BL8" i="2"/>
  <c r="BK8" i="2"/>
  <c r="BJ8" i="2"/>
  <c r="BI8" i="2"/>
  <c r="BH8" i="2"/>
  <c r="BG8" i="2"/>
  <c r="BF8" i="2"/>
  <c r="BE8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H724" i="2" l="1"/>
  <c r="I724" i="2"/>
  <c r="J724" i="2"/>
  <c r="K724" i="2"/>
  <c r="L724" i="2"/>
  <c r="M724" i="2"/>
  <c r="N724" i="2"/>
  <c r="O724" i="2"/>
  <c r="P724" i="2"/>
  <c r="Q724" i="2"/>
  <c r="R724" i="2"/>
  <c r="S724" i="2"/>
  <c r="T724" i="2"/>
  <c r="U724" i="2"/>
  <c r="V724" i="2"/>
  <c r="W724" i="2"/>
  <c r="X724" i="2"/>
  <c r="Y724" i="2"/>
  <c r="Z724" i="2"/>
  <c r="AA724" i="2"/>
  <c r="AB724" i="2"/>
  <c r="AC724" i="2"/>
  <c r="AD724" i="2"/>
  <c r="AE724" i="2"/>
  <c r="AF724" i="2"/>
  <c r="AG724" i="2"/>
  <c r="AH724" i="2"/>
  <c r="AI724" i="2"/>
  <c r="AJ724" i="2"/>
  <c r="AK724" i="2"/>
  <c r="AL724" i="2"/>
  <c r="AM724" i="2"/>
  <c r="AN724" i="2"/>
  <c r="AO724" i="2"/>
  <c r="AP724" i="2"/>
  <c r="AQ724" i="2"/>
  <c r="AR724" i="2"/>
  <c r="AS724" i="2"/>
  <c r="AT724" i="2"/>
  <c r="AU724" i="2"/>
  <c r="AV724" i="2"/>
  <c r="AW724" i="2"/>
  <c r="AX724" i="2"/>
  <c r="AY724" i="2"/>
  <c r="AZ724" i="2"/>
  <c r="BA724" i="2"/>
  <c r="BB724" i="2"/>
  <c r="BC724" i="2"/>
  <c r="BD724" i="2"/>
  <c r="BE724" i="2"/>
  <c r="BF724" i="2"/>
  <c r="BG724" i="2"/>
  <c r="BH724" i="2"/>
  <c r="BI724" i="2"/>
  <c r="BJ724" i="2"/>
  <c r="BK724" i="2"/>
  <c r="BL724" i="2"/>
  <c r="BM724" i="2"/>
  <c r="BN724" i="2"/>
  <c r="BO724" i="2"/>
  <c r="BP724" i="2"/>
  <c r="BQ724" i="2"/>
  <c r="BR724" i="2"/>
  <c r="BS724" i="2"/>
  <c r="BT724" i="2"/>
  <c r="BU724" i="2"/>
  <c r="BV724" i="2"/>
  <c r="BW724" i="2"/>
  <c r="BX724" i="2"/>
  <c r="BY724" i="2"/>
  <c r="BZ724" i="2"/>
  <c r="CA724" i="2"/>
  <c r="CB724" i="2"/>
  <c r="CC724" i="2"/>
  <c r="CD724" i="2"/>
  <c r="CE724" i="2"/>
  <c r="CF724" i="2"/>
  <c r="CG724" i="2"/>
  <c r="CH724" i="2"/>
  <c r="CI724" i="2"/>
  <c r="CJ724" i="2"/>
  <c r="CK724" i="2"/>
  <c r="CL724" i="2"/>
  <c r="CM724" i="2"/>
  <c r="CN724" i="2"/>
  <c r="CO724" i="2"/>
  <c r="CP724" i="2"/>
  <c r="CQ724" i="2"/>
  <c r="CR724" i="2"/>
  <c r="CS724" i="2"/>
  <c r="CT724" i="2"/>
  <c r="CU724" i="2"/>
  <c r="CV724" i="2"/>
  <c r="CW724" i="2"/>
  <c r="CX724" i="2"/>
  <c r="CY724" i="2"/>
  <c r="CZ724" i="2"/>
  <c r="DA724" i="2"/>
  <c r="DB724" i="2"/>
  <c r="DC724" i="2"/>
  <c r="DD724" i="2"/>
  <c r="DE724" i="2"/>
  <c r="DF724" i="2"/>
  <c r="DG724" i="2"/>
  <c r="DH724" i="2"/>
  <c r="DI724" i="2"/>
  <c r="DJ724" i="2"/>
  <c r="DK724" i="2"/>
  <c r="DL724" i="2"/>
  <c r="DM724" i="2"/>
  <c r="DN724" i="2"/>
  <c r="DO724" i="2"/>
  <c r="DP724" i="2"/>
  <c r="DQ724" i="2"/>
  <c r="DR724" i="2"/>
  <c r="DS724" i="2"/>
  <c r="DT724" i="2"/>
  <c r="DU724" i="2"/>
  <c r="DV724" i="2"/>
  <c r="H723" i="2"/>
  <c r="I723" i="2"/>
  <c r="J723" i="2"/>
  <c r="K723" i="2"/>
  <c r="L723" i="2"/>
  <c r="M723" i="2"/>
  <c r="N723" i="2"/>
  <c r="O723" i="2"/>
  <c r="P723" i="2"/>
  <c r="Q723" i="2"/>
  <c r="R723" i="2"/>
  <c r="S723" i="2"/>
  <c r="T723" i="2"/>
  <c r="U723" i="2"/>
  <c r="V723" i="2"/>
  <c r="W723" i="2"/>
  <c r="X723" i="2"/>
  <c r="Y723" i="2"/>
  <c r="Z723" i="2"/>
  <c r="AA723" i="2"/>
  <c r="AB723" i="2"/>
  <c r="AC723" i="2"/>
  <c r="AD723" i="2"/>
  <c r="AE723" i="2"/>
  <c r="AF723" i="2"/>
  <c r="AG723" i="2"/>
  <c r="AH723" i="2"/>
  <c r="AI723" i="2"/>
  <c r="AJ723" i="2"/>
  <c r="AK723" i="2"/>
  <c r="AL723" i="2"/>
  <c r="AM723" i="2"/>
  <c r="AN723" i="2"/>
  <c r="AO723" i="2"/>
  <c r="AP723" i="2"/>
  <c r="AQ723" i="2"/>
  <c r="AR723" i="2"/>
  <c r="AS723" i="2"/>
  <c r="AT723" i="2"/>
  <c r="AU723" i="2"/>
  <c r="AV723" i="2"/>
  <c r="AW723" i="2"/>
  <c r="AX723" i="2"/>
  <c r="AY723" i="2"/>
  <c r="AZ723" i="2"/>
  <c r="BA723" i="2"/>
  <c r="BB723" i="2"/>
  <c r="BC723" i="2"/>
  <c r="BD723" i="2"/>
  <c r="BE723" i="2"/>
  <c r="BF723" i="2"/>
  <c r="BG723" i="2"/>
  <c r="BH723" i="2"/>
  <c r="BI723" i="2"/>
  <c r="BJ723" i="2"/>
  <c r="BK723" i="2"/>
  <c r="BL723" i="2"/>
  <c r="BM723" i="2"/>
  <c r="BN723" i="2"/>
  <c r="BO723" i="2"/>
  <c r="BP723" i="2"/>
  <c r="BQ723" i="2"/>
  <c r="BR723" i="2"/>
  <c r="BS723" i="2"/>
  <c r="BT723" i="2"/>
  <c r="BU723" i="2"/>
  <c r="BV723" i="2"/>
  <c r="BW723" i="2"/>
  <c r="BX723" i="2"/>
  <c r="BY723" i="2"/>
  <c r="BZ723" i="2"/>
  <c r="CA723" i="2"/>
  <c r="CB723" i="2"/>
  <c r="CC723" i="2"/>
  <c r="CD723" i="2"/>
  <c r="CE723" i="2"/>
  <c r="CF723" i="2"/>
  <c r="CG723" i="2"/>
  <c r="CH723" i="2"/>
  <c r="CI723" i="2"/>
  <c r="CJ723" i="2"/>
  <c r="CK723" i="2"/>
  <c r="CL723" i="2"/>
  <c r="CM723" i="2"/>
  <c r="CN723" i="2"/>
  <c r="CO723" i="2"/>
  <c r="CP723" i="2"/>
  <c r="CQ723" i="2"/>
  <c r="CR723" i="2"/>
  <c r="CS723" i="2"/>
  <c r="CT723" i="2"/>
  <c r="CU723" i="2"/>
  <c r="CV723" i="2"/>
  <c r="CW723" i="2"/>
  <c r="CX723" i="2"/>
  <c r="CY723" i="2"/>
  <c r="CZ723" i="2"/>
  <c r="DA723" i="2"/>
  <c r="DB723" i="2"/>
  <c r="DC723" i="2"/>
  <c r="DD723" i="2"/>
  <c r="DE723" i="2"/>
  <c r="DF723" i="2"/>
  <c r="DG723" i="2"/>
  <c r="DH723" i="2"/>
  <c r="DI723" i="2"/>
  <c r="DJ723" i="2"/>
  <c r="DK723" i="2"/>
  <c r="DL723" i="2"/>
  <c r="DM723" i="2"/>
  <c r="DN723" i="2"/>
  <c r="DO723" i="2"/>
  <c r="DP723" i="2"/>
  <c r="DQ723" i="2"/>
  <c r="DR723" i="2"/>
  <c r="DS723" i="2"/>
  <c r="DT723" i="2"/>
  <c r="DU723" i="2"/>
  <c r="DV723" i="2"/>
  <c r="G696" i="2"/>
  <c r="H696" i="2"/>
  <c r="I696" i="2"/>
  <c r="J696" i="2"/>
  <c r="K696" i="2"/>
  <c r="L696" i="2"/>
  <c r="M696" i="2"/>
  <c r="N696" i="2"/>
  <c r="O696" i="2"/>
  <c r="P696" i="2"/>
  <c r="Q696" i="2"/>
  <c r="R696" i="2"/>
  <c r="S696" i="2"/>
  <c r="T696" i="2"/>
  <c r="U696" i="2"/>
  <c r="V696" i="2"/>
  <c r="W696" i="2"/>
  <c r="X696" i="2"/>
  <c r="Y696" i="2"/>
  <c r="Z696" i="2"/>
  <c r="AA696" i="2"/>
  <c r="AB696" i="2"/>
  <c r="AC696" i="2"/>
  <c r="AD696" i="2"/>
  <c r="AE696" i="2"/>
  <c r="AF696" i="2"/>
  <c r="AG696" i="2"/>
  <c r="AH696" i="2"/>
  <c r="AI696" i="2"/>
  <c r="AJ696" i="2"/>
  <c r="AK696" i="2"/>
  <c r="AL696" i="2"/>
  <c r="AM696" i="2"/>
  <c r="AN696" i="2"/>
  <c r="AO696" i="2"/>
  <c r="AP696" i="2"/>
  <c r="AQ696" i="2"/>
  <c r="AR696" i="2"/>
  <c r="AS696" i="2"/>
  <c r="AT696" i="2"/>
  <c r="AU696" i="2"/>
  <c r="AV696" i="2"/>
  <c r="AW696" i="2"/>
  <c r="AX696" i="2"/>
  <c r="AY696" i="2"/>
  <c r="AZ696" i="2"/>
  <c r="BA696" i="2"/>
  <c r="BB696" i="2"/>
  <c r="BC696" i="2"/>
  <c r="BD696" i="2"/>
  <c r="BE696" i="2"/>
  <c r="BF696" i="2"/>
  <c r="BG696" i="2"/>
  <c r="BH696" i="2"/>
  <c r="BI696" i="2"/>
  <c r="BJ696" i="2"/>
  <c r="BK696" i="2"/>
  <c r="BL696" i="2"/>
  <c r="BM696" i="2"/>
  <c r="BN696" i="2"/>
  <c r="BO696" i="2"/>
  <c r="BP696" i="2"/>
  <c r="BQ696" i="2"/>
  <c r="BR696" i="2"/>
  <c r="BS696" i="2"/>
  <c r="BT696" i="2"/>
  <c r="BU696" i="2"/>
  <c r="BV696" i="2"/>
  <c r="BW696" i="2"/>
  <c r="BX696" i="2"/>
  <c r="BY696" i="2"/>
  <c r="BZ696" i="2"/>
  <c r="CA696" i="2"/>
  <c r="CB696" i="2"/>
  <c r="CC696" i="2"/>
  <c r="CD696" i="2"/>
  <c r="CE696" i="2"/>
  <c r="CF696" i="2"/>
  <c r="CG696" i="2"/>
  <c r="CH696" i="2"/>
  <c r="CI696" i="2"/>
  <c r="CJ696" i="2"/>
  <c r="CK696" i="2"/>
  <c r="CL696" i="2"/>
  <c r="CM696" i="2"/>
  <c r="CN696" i="2"/>
  <c r="CO696" i="2"/>
  <c r="CP696" i="2"/>
  <c r="CQ696" i="2"/>
  <c r="CR696" i="2"/>
  <c r="CS696" i="2"/>
  <c r="CT696" i="2"/>
  <c r="CU696" i="2"/>
  <c r="CV696" i="2"/>
  <c r="CW696" i="2"/>
  <c r="CX696" i="2"/>
  <c r="CY696" i="2"/>
  <c r="CZ696" i="2"/>
  <c r="DA696" i="2"/>
  <c r="DB696" i="2"/>
  <c r="DC696" i="2"/>
  <c r="DD696" i="2"/>
  <c r="DE696" i="2"/>
  <c r="DF696" i="2"/>
  <c r="DG696" i="2"/>
  <c r="DH696" i="2"/>
  <c r="DI696" i="2"/>
  <c r="DJ696" i="2"/>
  <c r="DK696" i="2"/>
  <c r="DL696" i="2"/>
  <c r="DM696" i="2"/>
  <c r="DN696" i="2"/>
  <c r="DO696" i="2"/>
  <c r="DP696" i="2"/>
  <c r="DQ696" i="2"/>
  <c r="DR696" i="2"/>
  <c r="DS696" i="2"/>
  <c r="DT696" i="2"/>
  <c r="DU696" i="2"/>
  <c r="DV696" i="2"/>
  <c r="A156" i="4"/>
  <c r="DV607" i="2"/>
  <c r="DU607" i="2"/>
  <c r="DT607" i="2"/>
  <c r="DS607" i="2"/>
  <c r="DR607" i="2"/>
  <c r="DQ607" i="2"/>
  <c r="DP607" i="2"/>
  <c r="DO607" i="2"/>
  <c r="DN607" i="2"/>
  <c r="DM607" i="2"/>
  <c r="DL607" i="2"/>
  <c r="DK607" i="2"/>
  <c r="DJ607" i="2"/>
  <c r="DI607" i="2"/>
  <c r="DH607" i="2"/>
  <c r="DG607" i="2"/>
  <c r="DF607" i="2"/>
  <c r="DE607" i="2"/>
  <c r="DD607" i="2"/>
  <c r="DC607" i="2"/>
  <c r="DB607" i="2"/>
  <c r="DA607" i="2"/>
  <c r="CZ607" i="2"/>
  <c r="CY607" i="2"/>
  <c r="CX607" i="2"/>
  <c r="CW607" i="2"/>
  <c r="CV607" i="2"/>
  <c r="CU607" i="2"/>
  <c r="CT607" i="2"/>
  <c r="CS607" i="2"/>
  <c r="CR607" i="2"/>
  <c r="CQ607" i="2"/>
  <c r="CP607" i="2"/>
  <c r="CO607" i="2"/>
  <c r="CN607" i="2"/>
  <c r="CM607" i="2"/>
  <c r="CL607" i="2"/>
  <c r="CK607" i="2"/>
  <c r="CJ607" i="2"/>
  <c r="CI607" i="2"/>
  <c r="CH607" i="2"/>
  <c r="CG607" i="2"/>
  <c r="CF607" i="2"/>
  <c r="CE607" i="2"/>
  <c r="CD607" i="2"/>
  <c r="CC607" i="2"/>
  <c r="CB607" i="2"/>
  <c r="CA607" i="2"/>
  <c r="BZ607" i="2"/>
  <c r="BY607" i="2"/>
  <c r="BX607" i="2"/>
  <c r="BW607" i="2"/>
  <c r="BV607" i="2"/>
  <c r="BU607" i="2"/>
  <c r="BT607" i="2"/>
  <c r="BS607" i="2"/>
  <c r="BR607" i="2"/>
  <c r="BQ607" i="2"/>
  <c r="BP607" i="2"/>
  <c r="BO607" i="2"/>
  <c r="BN607" i="2"/>
  <c r="BM607" i="2"/>
  <c r="BL607" i="2"/>
  <c r="BK607" i="2"/>
  <c r="BJ607" i="2"/>
  <c r="BI607" i="2"/>
  <c r="BH607" i="2"/>
  <c r="BG607" i="2"/>
  <c r="BF607" i="2"/>
  <c r="BE607" i="2"/>
  <c r="BD607" i="2"/>
  <c r="BC607" i="2"/>
  <c r="BB607" i="2"/>
  <c r="BA607" i="2"/>
  <c r="AZ607" i="2"/>
  <c r="AY607" i="2"/>
  <c r="AX607" i="2"/>
  <c r="AW607" i="2"/>
  <c r="AV607" i="2"/>
  <c r="AU607" i="2"/>
  <c r="AT607" i="2"/>
  <c r="AS607" i="2"/>
  <c r="AR607" i="2"/>
  <c r="AQ607" i="2"/>
  <c r="AP607" i="2"/>
  <c r="AO607" i="2"/>
  <c r="AN607" i="2"/>
  <c r="AM607" i="2"/>
  <c r="AL607" i="2"/>
  <c r="AK607" i="2"/>
  <c r="AJ607" i="2"/>
  <c r="AI607" i="2"/>
  <c r="AH607" i="2"/>
  <c r="AG607" i="2"/>
  <c r="AF607" i="2"/>
  <c r="AE607" i="2"/>
  <c r="AD607" i="2"/>
  <c r="AC607" i="2"/>
  <c r="AB607" i="2"/>
  <c r="AA607" i="2"/>
  <c r="Z607" i="2"/>
  <c r="Y607" i="2"/>
  <c r="X607" i="2"/>
  <c r="W607" i="2"/>
  <c r="V607" i="2"/>
  <c r="U607" i="2"/>
  <c r="T607" i="2"/>
  <c r="S607" i="2"/>
  <c r="R607" i="2"/>
  <c r="Q607" i="2"/>
  <c r="P607" i="2"/>
  <c r="O607" i="2"/>
  <c r="N607" i="2"/>
  <c r="M607" i="2"/>
  <c r="L607" i="2"/>
  <c r="K607" i="2"/>
  <c r="J607" i="2"/>
  <c r="I607" i="2"/>
  <c r="H607" i="2"/>
  <c r="G607" i="2"/>
  <c r="DV606" i="2"/>
  <c r="DU606" i="2"/>
  <c r="DT606" i="2"/>
  <c r="DS606" i="2"/>
  <c r="DR606" i="2"/>
  <c r="DQ606" i="2"/>
  <c r="DP606" i="2"/>
  <c r="DO606" i="2"/>
  <c r="DN606" i="2"/>
  <c r="DM606" i="2"/>
  <c r="DL606" i="2"/>
  <c r="DK606" i="2"/>
  <c r="DJ606" i="2"/>
  <c r="DI606" i="2"/>
  <c r="DH606" i="2"/>
  <c r="DG606" i="2"/>
  <c r="DF606" i="2"/>
  <c r="DE606" i="2"/>
  <c r="DD606" i="2"/>
  <c r="DC606" i="2"/>
  <c r="DB606" i="2"/>
  <c r="DA606" i="2"/>
  <c r="CZ606" i="2"/>
  <c r="CY606" i="2"/>
  <c r="CX606" i="2"/>
  <c r="CW606" i="2"/>
  <c r="CV606" i="2"/>
  <c r="CU606" i="2"/>
  <c r="CT606" i="2"/>
  <c r="CS606" i="2"/>
  <c r="CR606" i="2"/>
  <c r="CQ606" i="2"/>
  <c r="CP606" i="2"/>
  <c r="CO606" i="2"/>
  <c r="CN606" i="2"/>
  <c r="CM606" i="2"/>
  <c r="CL606" i="2"/>
  <c r="CK606" i="2"/>
  <c r="CJ606" i="2"/>
  <c r="CI606" i="2"/>
  <c r="CH606" i="2"/>
  <c r="CG606" i="2"/>
  <c r="CF606" i="2"/>
  <c r="CE606" i="2"/>
  <c r="CD606" i="2"/>
  <c r="CC606" i="2"/>
  <c r="CB606" i="2"/>
  <c r="CA606" i="2"/>
  <c r="BZ606" i="2"/>
  <c r="BY606" i="2"/>
  <c r="BX606" i="2"/>
  <c r="BW606" i="2"/>
  <c r="BV606" i="2"/>
  <c r="BU606" i="2"/>
  <c r="BT606" i="2"/>
  <c r="BS606" i="2"/>
  <c r="BR606" i="2"/>
  <c r="BQ606" i="2"/>
  <c r="BP606" i="2"/>
  <c r="BO606" i="2"/>
  <c r="BN606" i="2"/>
  <c r="BM606" i="2"/>
  <c r="BL606" i="2"/>
  <c r="BK606" i="2"/>
  <c r="BJ606" i="2"/>
  <c r="BI606" i="2"/>
  <c r="BH606" i="2"/>
  <c r="BG606" i="2"/>
  <c r="BF606" i="2"/>
  <c r="BE606" i="2"/>
  <c r="BD606" i="2"/>
  <c r="BC606" i="2"/>
  <c r="BB606" i="2"/>
  <c r="BA606" i="2"/>
  <c r="AZ606" i="2"/>
  <c r="AY606" i="2"/>
  <c r="AX606" i="2"/>
  <c r="AW606" i="2"/>
  <c r="AV606" i="2"/>
  <c r="AU606" i="2"/>
  <c r="AT606" i="2"/>
  <c r="AS606" i="2"/>
  <c r="AR606" i="2"/>
  <c r="AQ606" i="2"/>
  <c r="AP606" i="2"/>
  <c r="AO606" i="2"/>
  <c r="AN606" i="2"/>
  <c r="AM606" i="2"/>
  <c r="AL606" i="2"/>
  <c r="AK606" i="2"/>
  <c r="AJ606" i="2"/>
  <c r="AI606" i="2"/>
  <c r="AH606" i="2"/>
  <c r="AG606" i="2"/>
  <c r="AF606" i="2"/>
  <c r="AE606" i="2"/>
  <c r="AD606" i="2"/>
  <c r="AC606" i="2"/>
  <c r="AB606" i="2"/>
  <c r="AA606" i="2"/>
  <c r="Z606" i="2"/>
  <c r="Y606" i="2"/>
  <c r="X606" i="2"/>
  <c r="W606" i="2"/>
  <c r="V606" i="2"/>
  <c r="U606" i="2"/>
  <c r="T606" i="2"/>
  <c r="S606" i="2"/>
  <c r="R606" i="2"/>
  <c r="Q606" i="2"/>
  <c r="P606" i="2"/>
  <c r="O606" i="2"/>
  <c r="N606" i="2"/>
  <c r="M606" i="2"/>
  <c r="L606" i="2"/>
  <c r="K606" i="2"/>
  <c r="J606" i="2"/>
  <c r="I606" i="2"/>
  <c r="H606" i="2"/>
  <c r="G606" i="2"/>
  <c r="DX590" i="2"/>
  <c r="DV588" i="2"/>
  <c r="DU588" i="2"/>
  <c r="DT588" i="2"/>
  <c r="DS588" i="2"/>
  <c r="DR588" i="2"/>
  <c r="DQ588" i="2"/>
  <c r="DP588" i="2"/>
  <c r="DO588" i="2"/>
  <c r="DN588" i="2"/>
  <c r="DM588" i="2"/>
  <c r="DL588" i="2"/>
  <c r="DK588" i="2"/>
  <c r="DJ588" i="2"/>
  <c r="DI588" i="2"/>
  <c r="DH588" i="2"/>
  <c r="DG588" i="2"/>
  <c r="DF588" i="2"/>
  <c r="DE588" i="2"/>
  <c r="DD588" i="2"/>
  <c r="DC588" i="2"/>
  <c r="DB588" i="2"/>
  <c r="DA588" i="2"/>
  <c r="CZ588" i="2"/>
  <c r="CY588" i="2"/>
  <c r="CX588" i="2"/>
  <c r="CW588" i="2"/>
  <c r="CV588" i="2"/>
  <c r="CU588" i="2"/>
  <c r="CT588" i="2"/>
  <c r="CS588" i="2"/>
  <c r="CR588" i="2"/>
  <c r="CQ588" i="2"/>
  <c r="CP588" i="2"/>
  <c r="CO588" i="2"/>
  <c r="CN588" i="2"/>
  <c r="CM588" i="2"/>
  <c r="CL588" i="2"/>
  <c r="CK588" i="2"/>
  <c r="CJ588" i="2"/>
  <c r="CI588" i="2"/>
  <c r="CH588" i="2"/>
  <c r="CG588" i="2"/>
  <c r="CF588" i="2"/>
  <c r="CE588" i="2"/>
  <c r="CD588" i="2"/>
  <c r="CC588" i="2"/>
  <c r="CB588" i="2"/>
  <c r="CA588" i="2"/>
  <c r="BZ588" i="2"/>
  <c r="BY588" i="2"/>
  <c r="BX588" i="2"/>
  <c r="BW588" i="2"/>
  <c r="BV588" i="2"/>
  <c r="BU588" i="2"/>
  <c r="BT588" i="2"/>
  <c r="BS588" i="2"/>
  <c r="BR588" i="2"/>
  <c r="BQ588" i="2"/>
  <c r="BP588" i="2"/>
  <c r="BO588" i="2"/>
  <c r="BN588" i="2"/>
  <c r="BM588" i="2"/>
  <c r="BL588" i="2"/>
  <c r="BK588" i="2"/>
  <c r="BJ588" i="2"/>
  <c r="BI588" i="2"/>
  <c r="BH588" i="2"/>
  <c r="BG588" i="2"/>
  <c r="BF588" i="2"/>
  <c r="BE588" i="2"/>
  <c r="BD588" i="2"/>
  <c r="BC588" i="2"/>
  <c r="BB588" i="2"/>
  <c r="BA588" i="2"/>
  <c r="AZ588" i="2"/>
  <c r="AY588" i="2"/>
  <c r="AX588" i="2"/>
  <c r="AW588" i="2"/>
  <c r="AV588" i="2"/>
  <c r="AU588" i="2"/>
  <c r="AT588" i="2"/>
  <c r="AS588" i="2"/>
  <c r="AR588" i="2"/>
  <c r="AQ588" i="2"/>
  <c r="AP588" i="2"/>
  <c r="AO588" i="2"/>
  <c r="AN588" i="2"/>
  <c r="AM588" i="2"/>
  <c r="AL588" i="2"/>
  <c r="AK588" i="2"/>
  <c r="AJ588" i="2"/>
  <c r="AI588" i="2"/>
  <c r="AH588" i="2"/>
  <c r="AG588" i="2"/>
  <c r="AF588" i="2"/>
  <c r="AE588" i="2"/>
  <c r="AD588" i="2"/>
  <c r="AC588" i="2"/>
  <c r="AB588" i="2"/>
  <c r="AA588" i="2"/>
  <c r="Z588" i="2"/>
  <c r="Y588" i="2"/>
  <c r="X588" i="2"/>
  <c r="W588" i="2"/>
  <c r="V588" i="2"/>
  <c r="U588" i="2"/>
  <c r="T588" i="2"/>
  <c r="S588" i="2"/>
  <c r="R588" i="2"/>
  <c r="Q588" i="2"/>
  <c r="P588" i="2"/>
  <c r="O588" i="2"/>
  <c r="N588" i="2"/>
  <c r="M588" i="2"/>
  <c r="L588" i="2"/>
  <c r="K588" i="2"/>
  <c r="J588" i="2"/>
  <c r="I588" i="2"/>
  <c r="H588" i="2"/>
  <c r="G588" i="2"/>
  <c r="D588" i="2"/>
  <c r="B588" i="2"/>
  <c r="D583" i="2"/>
  <c r="D582" i="2"/>
  <c r="DX581" i="2"/>
  <c r="B581" i="2" s="1"/>
  <c r="D581" i="2"/>
  <c r="CP591" i="2" s="1"/>
  <c r="G29" i="2"/>
  <c r="G28" i="2" s="1"/>
  <c r="B70" i="5"/>
  <c r="B71" i="5" s="1"/>
  <c r="B72" i="5" s="1"/>
  <c r="B73" i="5" s="1"/>
  <c r="B74" i="5" s="1"/>
  <c r="B75" i="5" s="1"/>
  <c r="B76" i="5" s="1"/>
  <c r="E69" i="5"/>
  <c r="B58" i="5"/>
  <c r="B59" i="5" s="1"/>
  <c r="B60" i="5" s="1"/>
  <c r="B61" i="5" s="1"/>
  <c r="B62" i="5" s="1"/>
  <c r="B63" i="5" s="1"/>
  <c r="B64" i="5" s="1"/>
  <c r="E57" i="5"/>
  <c r="B46" i="5"/>
  <c r="B47" i="5" s="1"/>
  <c r="B48" i="5" s="1"/>
  <c r="B49" i="5" s="1"/>
  <c r="B50" i="5" s="1"/>
  <c r="B51" i="5" s="1"/>
  <c r="B52" i="5" s="1"/>
  <c r="E45" i="5"/>
  <c r="B34" i="5"/>
  <c r="B35" i="5" s="1"/>
  <c r="B36" i="5" s="1"/>
  <c r="B37" i="5" s="1"/>
  <c r="B38" i="5" s="1"/>
  <c r="B39" i="5" s="1"/>
  <c r="B40" i="5" s="1"/>
  <c r="E33" i="5"/>
  <c r="B22" i="5"/>
  <c r="B23" i="5" s="1"/>
  <c r="B24" i="5" s="1"/>
  <c r="B25" i="5" s="1"/>
  <c r="B26" i="5" s="1"/>
  <c r="B27" i="5" s="1"/>
  <c r="B28" i="5" s="1"/>
  <c r="E21" i="5"/>
  <c r="S596" i="2" l="1"/>
  <c r="CE596" i="2"/>
  <c r="M596" i="2"/>
  <c r="BI596" i="2"/>
  <c r="DU596" i="2"/>
  <c r="AC591" i="2"/>
  <c r="DV591" i="2"/>
  <c r="AI596" i="2"/>
  <c r="AY596" i="2"/>
  <c r="BO596" i="2"/>
  <c r="CU596" i="2"/>
  <c r="DK596" i="2"/>
  <c r="AX591" i="2"/>
  <c r="DX607" i="2"/>
  <c r="H596" i="2"/>
  <c r="L596" i="2"/>
  <c r="P596" i="2"/>
  <c r="T596" i="2"/>
  <c r="X596" i="2"/>
  <c r="AB596" i="2"/>
  <c r="AF596" i="2"/>
  <c r="AJ596" i="2"/>
  <c r="AN596" i="2"/>
  <c r="AR596" i="2"/>
  <c r="AV596" i="2"/>
  <c r="AZ596" i="2"/>
  <c r="BD596" i="2"/>
  <c r="BH596" i="2"/>
  <c r="BL596" i="2"/>
  <c r="BP596" i="2"/>
  <c r="BT596" i="2"/>
  <c r="BX596" i="2"/>
  <c r="CB596" i="2"/>
  <c r="CF596" i="2"/>
  <c r="CJ596" i="2"/>
  <c r="CN596" i="2"/>
  <c r="CR596" i="2"/>
  <c r="CV596" i="2"/>
  <c r="CZ596" i="2"/>
  <c r="DD596" i="2"/>
  <c r="DH596" i="2"/>
  <c r="DL596" i="2"/>
  <c r="DP596" i="2"/>
  <c r="DT596" i="2"/>
  <c r="BS591" i="2"/>
  <c r="AC596" i="2"/>
  <c r="AS596" i="2"/>
  <c r="BY596" i="2"/>
  <c r="CO596" i="2"/>
  <c r="DE596" i="2"/>
  <c r="G591" i="2"/>
  <c r="DX606" i="2"/>
  <c r="R591" i="2"/>
  <c r="AM591" i="2"/>
  <c r="BI591" i="2"/>
  <c r="CD591" i="2"/>
  <c r="DF591" i="2"/>
  <c r="W591" i="2"/>
  <c r="AS591" i="2"/>
  <c r="BN591" i="2"/>
  <c r="CI591" i="2"/>
  <c r="DN591" i="2"/>
  <c r="B593" i="2"/>
  <c r="DU591" i="2"/>
  <c r="DQ591" i="2"/>
  <c r="DM591" i="2"/>
  <c r="DI591" i="2"/>
  <c r="DE591" i="2"/>
  <c r="DA591" i="2"/>
  <c r="CW591" i="2"/>
  <c r="CS591" i="2"/>
  <c r="CO591" i="2"/>
  <c r="DT591" i="2"/>
  <c r="DP591" i="2"/>
  <c r="DL591" i="2"/>
  <c r="DH591" i="2"/>
  <c r="DD591" i="2"/>
  <c r="CZ591" i="2"/>
  <c r="CV591" i="2"/>
  <c r="CR591" i="2"/>
  <c r="CN591" i="2"/>
  <c r="CJ591" i="2"/>
  <c r="CF591" i="2"/>
  <c r="CB591" i="2"/>
  <c r="BX591" i="2"/>
  <c r="BT591" i="2"/>
  <c r="BP591" i="2"/>
  <c r="BL591" i="2"/>
  <c r="BH591" i="2"/>
  <c r="BD591" i="2"/>
  <c r="AZ591" i="2"/>
  <c r="AV591" i="2"/>
  <c r="AR591" i="2"/>
  <c r="AN591" i="2"/>
  <c r="AJ591" i="2"/>
  <c r="AF591" i="2"/>
  <c r="AB591" i="2"/>
  <c r="X591" i="2"/>
  <c r="T591" i="2"/>
  <c r="P591" i="2"/>
  <c r="L591" i="2"/>
  <c r="H591" i="2"/>
  <c r="DS591" i="2"/>
  <c r="DK591" i="2"/>
  <c r="DC591" i="2"/>
  <c r="CU591" i="2"/>
  <c r="CM591" i="2"/>
  <c r="CH591" i="2"/>
  <c r="CC591" i="2"/>
  <c r="BW591" i="2"/>
  <c r="BR591" i="2"/>
  <c r="BM591" i="2"/>
  <c r="BG591" i="2"/>
  <c r="BB591" i="2"/>
  <c r="AW591" i="2"/>
  <c r="AQ591" i="2"/>
  <c r="AL591" i="2"/>
  <c r="AG591" i="2"/>
  <c r="AA591" i="2"/>
  <c r="V591" i="2"/>
  <c r="Q591" i="2"/>
  <c r="K591" i="2"/>
  <c r="DR591" i="2"/>
  <c r="DJ591" i="2"/>
  <c r="DB591" i="2"/>
  <c r="CT591" i="2"/>
  <c r="CL591" i="2"/>
  <c r="CG591" i="2"/>
  <c r="CA591" i="2"/>
  <c r="BV591" i="2"/>
  <c r="BQ591" i="2"/>
  <c r="BK591" i="2"/>
  <c r="BF591" i="2"/>
  <c r="BA591" i="2"/>
  <c r="AU591" i="2"/>
  <c r="AP591" i="2"/>
  <c r="AK591" i="2"/>
  <c r="AE591" i="2"/>
  <c r="Z591" i="2"/>
  <c r="U591" i="2"/>
  <c r="O591" i="2"/>
  <c r="J591" i="2"/>
  <c r="DO591" i="2"/>
  <c r="DG591" i="2"/>
  <c r="CY591" i="2"/>
  <c r="CQ591" i="2"/>
  <c r="CK591" i="2"/>
  <c r="CE591" i="2"/>
  <c r="BZ591" i="2"/>
  <c r="BU591" i="2"/>
  <c r="BO591" i="2"/>
  <c r="BJ591" i="2"/>
  <c r="BE591" i="2"/>
  <c r="AY591" i="2"/>
  <c r="AT591" i="2"/>
  <c r="AO591" i="2"/>
  <c r="AI591" i="2"/>
  <c r="AD591" i="2"/>
  <c r="Y591" i="2"/>
  <c r="S591" i="2"/>
  <c r="N591" i="2"/>
  <c r="I591" i="2"/>
  <c r="M591" i="2"/>
  <c r="AH591" i="2"/>
  <c r="BC591" i="2"/>
  <c r="BY591" i="2"/>
  <c r="CX591" i="2"/>
  <c r="I596" i="2"/>
  <c r="Q596" i="2"/>
  <c r="U596" i="2"/>
  <c r="Y596" i="2"/>
  <c r="AG596" i="2"/>
  <c r="AK596" i="2"/>
  <c r="AO596" i="2"/>
  <c r="AW596" i="2"/>
  <c r="BA596" i="2"/>
  <c r="BE596" i="2"/>
  <c r="BM596" i="2"/>
  <c r="BQ596" i="2"/>
  <c r="BU596" i="2"/>
  <c r="CC596" i="2"/>
  <c r="CG596" i="2"/>
  <c r="CK596" i="2"/>
  <c r="CS596" i="2"/>
  <c r="CW596" i="2"/>
  <c r="DA596" i="2"/>
  <c r="DI596" i="2"/>
  <c r="DM596" i="2"/>
  <c r="DQ596" i="2"/>
  <c r="J596" i="2"/>
  <c r="N596" i="2"/>
  <c r="R596" i="2"/>
  <c r="V596" i="2"/>
  <c r="Z596" i="2"/>
  <c r="AD596" i="2"/>
  <c r="AH596" i="2"/>
  <c r="AL596" i="2"/>
  <c r="AP596" i="2"/>
  <c r="AT596" i="2"/>
  <c r="AX596" i="2"/>
  <c r="BB596" i="2"/>
  <c r="BF596" i="2"/>
  <c r="BJ596" i="2"/>
  <c r="BN596" i="2"/>
  <c r="BR596" i="2"/>
  <c r="BV596" i="2"/>
  <c r="BZ596" i="2"/>
  <c r="CD596" i="2"/>
  <c r="CH596" i="2"/>
  <c r="CL596" i="2"/>
  <c r="CP596" i="2"/>
  <c r="CT596" i="2"/>
  <c r="CX596" i="2"/>
  <c r="DB596" i="2"/>
  <c r="DF596" i="2"/>
  <c r="DJ596" i="2"/>
  <c r="DN596" i="2"/>
  <c r="DR596" i="2"/>
  <c r="DV596" i="2"/>
  <c r="G596" i="2"/>
  <c r="K596" i="2"/>
  <c r="O596" i="2"/>
  <c r="W596" i="2"/>
  <c r="AA596" i="2"/>
  <c r="AE596" i="2"/>
  <c r="AM596" i="2"/>
  <c r="AQ596" i="2"/>
  <c r="AU596" i="2"/>
  <c r="BC596" i="2"/>
  <c r="BG596" i="2"/>
  <c r="BK596" i="2"/>
  <c r="BS596" i="2"/>
  <c r="BW596" i="2"/>
  <c r="CA596" i="2"/>
  <c r="CI596" i="2"/>
  <c r="CM596" i="2"/>
  <c r="CQ596" i="2"/>
  <c r="CY596" i="2"/>
  <c r="DC596" i="2"/>
  <c r="DG596" i="2"/>
  <c r="DO596" i="2"/>
  <c r="DS596" i="2"/>
  <c r="DX588" i="2"/>
  <c r="DX591" i="2" l="1"/>
  <c r="G593" i="2"/>
  <c r="DX596" i="2"/>
  <c r="A135" i="4" l="1"/>
  <c r="D430" i="2"/>
  <c r="DV429" i="2"/>
  <c r="DU429" i="2"/>
  <c r="DT429" i="2"/>
  <c r="DS429" i="2"/>
  <c r="DR429" i="2"/>
  <c r="DQ429" i="2"/>
  <c r="DP429" i="2"/>
  <c r="DO429" i="2"/>
  <c r="DN429" i="2"/>
  <c r="DM429" i="2"/>
  <c r="DL429" i="2"/>
  <c r="DK429" i="2"/>
  <c r="DJ429" i="2"/>
  <c r="DI429" i="2"/>
  <c r="DH429" i="2"/>
  <c r="DG429" i="2"/>
  <c r="DF429" i="2"/>
  <c r="DE429" i="2"/>
  <c r="DD429" i="2"/>
  <c r="DC429" i="2"/>
  <c r="DB429" i="2"/>
  <c r="DA429" i="2"/>
  <c r="CZ429" i="2"/>
  <c r="CY429" i="2"/>
  <c r="CX429" i="2"/>
  <c r="CW429" i="2"/>
  <c r="CV429" i="2"/>
  <c r="CU429" i="2"/>
  <c r="CT429" i="2"/>
  <c r="CS429" i="2"/>
  <c r="CR429" i="2"/>
  <c r="CQ429" i="2"/>
  <c r="CP429" i="2"/>
  <c r="CO429" i="2"/>
  <c r="CN429" i="2"/>
  <c r="CM429" i="2"/>
  <c r="CL429" i="2"/>
  <c r="CK429" i="2"/>
  <c r="CJ429" i="2"/>
  <c r="CI429" i="2"/>
  <c r="CH429" i="2"/>
  <c r="CG429" i="2"/>
  <c r="CF429" i="2"/>
  <c r="CE429" i="2"/>
  <c r="CD429" i="2"/>
  <c r="CC429" i="2"/>
  <c r="CB429" i="2"/>
  <c r="CA429" i="2"/>
  <c r="BZ429" i="2"/>
  <c r="BY429" i="2"/>
  <c r="BX429" i="2"/>
  <c r="BW429" i="2"/>
  <c r="BV429" i="2"/>
  <c r="BU429" i="2"/>
  <c r="BT429" i="2"/>
  <c r="BS429" i="2"/>
  <c r="BR429" i="2"/>
  <c r="BQ429" i="2"/>
  <c r="BP429" i="2"/>
  <c r="BO429" i="2"/>
  <c r="BN429" i="2"/>
  <c r="BM429" i="2"/>
  <c r="BL429" i="2"/>
  <c r="BK429" i="2"/>
  <c r="BJ429" i="2"/>
  <c r="BI429" i="2"/>
  <c r="BH429" i="2"/>
  <c r="BG429" i="2"/>
  <c r="BF429" i="2"/>
  <c r="BE429" i="2"/>
  <c r="BD429" i="2"/>
  <c r="BC429" i="2"/>
  <c r="BB429" i="2"/>
  <c r="BA429" i="2"/>
  <c r="AZ429" i="2"/>
  <c r="AY429" i="2"/>
  <c r="AX429" i="2"/>
  <c r="AW429" i="2"/>
  <c r="AV429" i="2"/>
  <c r="AU429" i="2"/>
  <c r="AT429" i="2"/>
  <c r="AS429" i="2"/>
  <c r="AR429" i="2"/>
  <c r="AQ429" i="2"/>
  <c r="AP429" i="2"/>
  <c r="AO429" i="2"/>
  <c r="AN429" i="2"/>
  <c r="AM429" i="2"/>
  <c r="AL429" i="2"/>
  <c r="AK429" i="2"/>
  <c r="AJ429" i="2"/>
  <c r="AI429" i="2"/>
  <c r="AH429" i="2"/>
  <c r="AG429" i="2"/>
  <c r="AF429" i="2"/>
  <c r="AE429" i="2"/>
  <c r="AD429" i="2"/>
  <c r="AC429" i="2"/>
  <c r="AB429" i="2"/>
  <c r="AA429" i="2"/>
  <c r="Z429" i="2"/>
  <c r="Y429" i="2"/>
  <c r="X429" i="2"/>
  <c r="W429" i="2"/>
  <c r="V429" i="2"/>
  <c r="U429" i="2"/>
  <c r="T429" i="2"/>
  <c r="S429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D425" i="2"/>
  <c r="D423" i="2"/>
  <c r="B422" i="2"/>
  <c r="G89" i="2"/>
  <c r="G88" i="2" s="1"/>
  <c r="H89" i="2"/>
  <c r="H88" i="2" s="1"/>
  <c r="I89" i="2"/>
  <c r="I88" i="2" s="1"/>
  <c r="DN9" i="15" l="1"/>
  <c r="DN36" i="15" s="1"/>
  <c r="DM9" i="15"/>
  <c r="DM36" i="15" s="1"/>
  <c r="DL9" i="15"/>
  <c r="DL36" i="15" s="1"/>
  <c r="DK9" i="15"/>
  <c r="DK36" i="15" s="1"/>
  <c r="DJ9" i="15"/>
  <c r="DJ36" i="15" s="1"/>
  <c r="DB9" i="15"/>
  <c r="DB36" i="15" s="1"/>
  <c r="DA9" i="15"/>
  <c r="DA36" i="15" s="1"/>
  <c r="CZ9" i="15"/>
  <c r="CZ36" i="15" s="1"/>
  <c r="CY9" i="15"/>
  <c r="CY36" i="15" s="1"/>
  <c r="CX9" i="15"/>
  <c r="CX36" i="15" s="1"/>
  <c r="CP9" i="15"/>
  <c r="CP36" i="15" s="1"/>
  <c r="CO9" i="15"/>
  <c r="CO36" i="15" s="1"/>
  <c r="CN9" i="15"/>
  <c r="CN36" i="15" s="1"/>
  <c r="CM9" i="15"/>
  <c r="CM36" i="15" s="1"/>
  <c r="CL9" i="15"/>
  <c r="CL36" i="15" s="1"/>
  <c r="CE9" i="15"/>
  <c r="CE36" i="15" s="1"/>
  <c r="CD9" i="15"/>
  <c r="CD36" i="15" s="1"/>
  <c r="CC9" i="15"/>
  <c r="CC36" i="15" s="1"/>
  <c r="CB9" i="15"/>
  <c r="CB36" i="15" s="1"/>
  <c r="CA9" i="15"/>
  <c r="CA36" i="15" s="1"/>
  <c r="BZ9" i="15"/>
  <c r="BZ36" i="15" s="1"/>
  <c r="BR9" i="15"/>
  <c r="BR36" i="15" s="1"/>
  <c r="BQ9" i="15"/>
  <c r="BQ36" i="15" s="1"/>
  <c r="BP9" i="15"/>
  <c r="BP36" i="15" s="1"/>
  <c r="BO9" i="15"/>
  <c r="BO36" i="15" s="1"/>
  <c r="BN9" i="15"/>
  <c r="BN36" i="15" s="1"/>
  <c r="BF9" i="15"/>
  <c r="BF36" i="15" s="1"/>
  <c r="BE9" i="15"/>
  <c r="BE36" i="15" s="1"/>
  <c r="BD9" i="15"/>
  <c r="BD36" i="15" s="1"/>
  <c r="BC9" i="15"/>
  <c r="BC36" i="15" s="1"/>
  <c r="BB9" i="15"/>
  <c r="BB36" i="15" s="1"/>
  <c r="AT9" i="15"/>
  <c r="AT36" i="15" s="1"/>
  <c r="AS9" i="15"/>
  <c r="AS36" i="15" s="1"/>
  <c r="AR9" i="15"/>
  <c r="AR36" i="15" s="1"/>
  <c r="AQ9" i="15"/>
  <c r="AQ36" i="15" s="1"/>
  <c r="AP9" i="15"/>
  <c r="AP36" i="15" s="1"/>
  <c r="AH9" i="15"/>
  <c r="AH36" i="15" s="1"/>
  <c r="AG9" i="15"/>
  <c r="AG36" i="15" s="1"/>
  <c r="AF9" i="15"/>
  <c r="AF36" i="15" s="1"/>
  <c r="AE9" i="15"/>
  <c r="AE36" i="15" s="1"/>
  <c r="AD9" i="15"/>
  <c r="AD36" i="15" s="1"/>
  <c r="V9" i="15"/>
  <c r="V36" i="15" s="1"/>
  <c r="U9" i="15"/>
  <c r="U36" i="15" s="1"/>
  <c r="T9" i="15"/>
  <c r="T36" i="15" s="1"/>
  <c r="S9" i="15"/>
  <c r="S36" i="15" s="1"/>
  <c r="R9" i="15"/>
  <c r="R36" i="15" s="1"/>
  <c r="J9" i="15"/>
  <c r="J36" i="15" s="1"/>
  <c r="I9" i="15"/>
  <c r="I36" i="15" s="1"/>
  <c r="H9" i="15"/>
  <c r="H36" i="15" s="1"/>
  <c r="G9" i="15"/>
  <c r="G36" i="15" s="1"/>
  <c r="F9" i="15"/>
  <c r="F36" i="15" s="1"/>
  <c r="E9" i="15"/>
  <c r="E36" i="15" s="1"/>
  <c r="D9" i="15"/>
  <c r="D36" i="15" s="1"/>
  <c r="C9" i="15"/>
  <c r="C36" i="15" s="1"/>
  <c r="C7" i="15"/>
  <c r="DR6" i="15"/>
  <c r="DR33" i="15" s="1"/>
  <c r="DQ6" i="15"/>
  <c r="DQ33" i="15" s="1"/>
  <c r="DP6" i="15"/>
  <c r="DP33" i="15" s="1"/>
  <c r="DO6" i="15"/>
  <c r="DO33" i="15" s="1"/>
  <c r="DN6" i="15"/>
  <c r="DN33" i="15" s="1"/>
  <c r="DM6" i="15"/>
  <c r="DM33" i="15" s="1"/>
  <c r="DL6" i="15"/>
  <c r="DL33" i="15" s="1"/>
  <c r="DK6" i="15"/>
  <c r="DK33" i="15" s="1"/>
  <c r="DJ6" i="15"/>
  <c r="DJ33" i="15" s="1"/>
  <c r="DI6" i="15"/>
  <c r="DI33" i="15" s="1"/>
  <c r="DH6" i="15"/>
  <c r="DH33" i="15" s="1"/>
  <c r="DG6" i="15"/>
  <c r="DG33" i="15" s="1"/>
  <c r="DF6" i="15"/>
  <c r="DF33" i="15" s="1"/>
  <c r="DE6" i="15"/>
  <c r="DE33" i="15" s="1"/>
  <c r="DD6" i="15"/>
  <c r="DD33" i="15" s="1"/>
  <c r="DC6" i="15"/>
  <c r="DC33" i="15" s="1"/>
  <c r="DB6" i="15"/>
  <c r="DB33" i="15" s="1"/>
  <c r="DA6" i="15"/>
  <c r="DA33" i="15" s="1"/>
  <c r="CZ6" i="15"/>
  <c r="CZ33" i="15" s="1"/>
  <c r="CY6" i="15"/>
  <c r="CY33" i="15" s="1"/>
  <c r="CX6" i="15"/>
  <c r="CX33" i="15" s="1"/>
  <c r="CW6" i="15"/>
  <c r="CW33" i="15" s="1"/>
  <c r="CV6" i="15"/>
  <c r="CV33" i="15" s="1"/>
  <c r="CU6" i="15"/>
  <c r="CU33" i="15" s="1"/>
  <c r="CT6" i="15"/>
  <c r="CT33" i="15" s="1"/>
  <c r="CS6" i="15"/>
  <c r="CS33" i="15" s="1"/>
  <c r="CR6" i="15"/>
  <c r="CR33" i="15" s="1"/>
  <c r="CQ6" i="15"/>
  <c r="CQ33" i="15" s="1"/>
  <c r="CP6" i="15"/>
  <c r="CP33" i="15" s="1"/>
  <c r="CO6" i="15"/>
  <c r="CO33" i="15" s="1"/>
  <c r="CN6" i="15"/>
  <c r="CN33" i="15" s="1"/>
  <c r="CM6" i="15"/>
  <c r="CM33" i="15" s="1"/>
  <c r="CL6" i="15"/>
  <c r="CL33" i="15" s="1"/>
  <c r="CK6" i="15"/>
  <c r="CK33" i="15" s="1"/>
  <c r="CJ6" i="15"/>
  <c r="CJ33" i="15" s="1"/>
  <c r="CI6" i="15"/>
  <c r="CI33" i="15" s="1"/>
  <c r="CH6" i="15"/>
  <c r="CH33" i="15" s="1"/>
  <c r="CG6" i="15"/>
  <c r="CG33" i="15" s="1"/>
  <c r="CF6" i="15"/>
  <c r="CF33" i="15" s="1"/>
  <c r="CE6" i="15"/>
  <c r="CE33" i="15" s="1"/>
  <c r="CD6" i="15"/>
  <c r="CD33" i="15" s="1"/>
  <c r="CC6" i="15"/>
  <c r="CC33" i="15" s="1"/>
  <c r="CB6" i="15"/>
  <c r="CB33" i="15" s="1"/>
  <c r="CA6" i="15"/>
  <c r="CA33" i="15" s="1"/>
  <c r="BZ6" i="15"/>
  <c r="BZ33" i="15" s="1"/>
  <c r="BY6" i="15"/>
  <c r="BY33" i="15" s="1"/>
  <c r="BX6" i="15"/>
  <c r="BX33" i="15" s="1"/>
  <c r="BW6" i="15"/>
  <c r="BW33" i="15" s="1"/>
  <c r="BV6" i="15"/>
  <c r="BV33" i="15" s="1"/>
  <c r="BU6" i="15"/>
  <c r="BU33" i="15" s="1"/>
  <c r="BT6" i="15"/>
  <c r="BT33" i="15" s="1"/>
  <c r="BS6" i="15"/>
  <c r="BS33" i="15" s="1"/>
  <c r="BR6" i="15"/>
  <c r="BR33" i="15" s="1"/>
  <c r="BQ6" i="15"/>
  <c r="BQ33" i="15" s="1"/>
  <c r="BP6" i="15"/>
  <c r="BP33" i="15" s="1"/>
  <c r="BO6" i="15"/>
  <c r="BO33" i="15" s="1"/>
  <c r="BN6" i="15"/>
  <c r="BN33" i="15" s="1"/>
  <c r="BM6" i="15"/>
  <c r="BM33" i="15" s="1"/>
  <c r="BL6" i="15"/>
  <c r="BL33" i="15" s="1"/>
  <c r="BK6" i="15"/>
  <c r="BK33" i="15" s="1"/>
  <c r="BJ6" i="15"/>
  <c r="BJ33" i="15" s="1"/>
  <c r="BI6" i="15"/>
  <c r="BI33" i="15" s="1"/>
  <c r="BH6" i="15"/>
  <c r="BH33" i="15" s="1"/>
  <c r="BG6" i="15"/>
  <c r="BG33" i="15" s="1"/>
  <c r="BF6" i="15"/>
  <c r="BF33" i="15" s="1"/>
  <c r="BE6" i="15"/>
  <c r="BE33" i="15" s="1"/>
  <c r="BD6" i="15"/>
  <c r="BD33" i="15" s="1"/>
  <c r="BC6" i="15"/>
  <c r="BC33" i="15" s="1"/>
  <c r="BB6" i="15"/>
  <c r="BB33" i="15" s="1"/>
  <c r="BA6" i="15"/>
  <c r="BA33" i="15" s="1"/>
  <c r="AZ6" i="15"/>
  <c r="AZ33" i="15" s="1"/>
  <c r="AY6" i="15"/>
  <c r="AY33" i="15" s="1"/>
  <c r="AX6" i="15"/>
  <c r="AX33" i="15" s="1"/>
  <c r="AW6" i="15"/>
  <c r="AW33" i="15" s="1"/>
  <c r="AV6" i="15"/>
  <c r="AV33" i="15" s="1"/>
  <c r="AU6" i="15"/>
  <c r="AU33" i="15" s="1"/>
  <c r="AT6" i="15"/>
  <c r="AT33" i="15" s="1"/>
  <c r="AS6" i="15"/>
  <c r="AS33" i="15" s="1"/>
  <c r="AR6" i="15"/>
  <c r="AR33" i="15" s="1"/>
  <c r="AQ6" i="15"/>
  <c r="AQ33" i="15" s="1"/>
  <c r="AP6" i="15"/>
  <c r="AP33" i="15" s="1"/>
  <c r="AO6" i="15"/>
  <c r="AO33" i="15" s="1"/>
  <c r="AN6" i="15"/>
  <c r="AN33" i="15" s="1"/>
  <c r="AM6" i="15"/>
  <c r="AM33" i="15" s="1"/>
  <c r="AL6" i="15"/>
  <c r="AL33" i="15" s="1"/>
  <c r="AK6" i="15"/>
  <c r="AK33" i="15" s="1"/>
  <c r="AJ6" i="15"/>
  <c r="AJ33" i="15" s="1"/>
  <c r="AI6" i="15"/>
  <c r="AI33" i="15" s="1"/>
  <c r="AH6" i="15"/>
  <c r="AH33" i="15" s="1"/>
  <c r="AG6" i="15"/>
  <c r="AG33" i="15" s="1"/>
  <c r="AF6" i="15"/>
  <c r="AF33" i="15" s="1"/>
  <c r="AE6" i="15"/>
  <c r="AE33" i="15" s="1"/>
  <c r="AD6" i="15"/>
  <c r="AD33" i="15" s="1"/>
  <c r="AC6" i="15"/>
  <c r="AC33" i="15" s="1"/>
  <c r="AB6" i="15"/>
  <c r="AB33" i="15" s="1"/>
  <c r="AA6" i="15"/>
  <c r="AA33" i="15" s="1"/>
  <c r="Z6" i="15"/>
  <c r="Z33" i="15" s="1"/>
  <c r="Y6" i="15"/>
  <c r="Y33" i="15" s="1"/>
  <c r="X6" i="15"/>
  <c r="X33" i="15" s="1"/>
  <c r="W6" i="15"/>
  <c r="W33" i="15" s="1"/>
  <c r="V6" i="15"/>
  <c r="V33" i="15" s="1"/>
  <c r="U6" i="15"/>
  <c r="U33" i="15" s="1"/>
  <c r="T6" i="15"/>
  <c r="T33" i="15" s="1"/>
  <c r="S6" i="15"/>
  <c r="S33" i="15" s="1"/>
  <c r="R6" i="15"/>
  <c r="R33" i="15" s="1"/>
  <c r="Q6" i="15"/>
  <c r="Q33" i="15" s="1"/>
  <c r="P6" i="15"/>
  <c r="P33" i="15" s="1"/>
  <c r="O6" i="15"/>
  <c r="O33" i="15" s="1"/>
  <c r="N6" i="15"/>
  <c r="N33" i="15" s="1"/>
  <c r="M6" i="15"/>
  <c r="M33" i="15" s="1"/>
  <c r="L6" i="15"/>
  <c r="L33" i="15" s="1"/>
  <c r="K6" i="15"/>
  <c r="K33" i="15" s="1"/>
  <c r="J6" i="15"/>
  <c r="J33" i="15" s="1"/>
  <c r="I6" i="15"/>
  <c r="I33" i="15" s="1"/>
  <c r="H6" i="15"/>
  <c r="H33" i="15" s="1"/>
  <c r="G6" i="15"/>
  <c r="G33" i="15" s="1"/>
  <c r="F6" i="15"/>
  <c r="F33" i="15" s="1"/>
  <c r="E6" i="15"/>
  <c r="E33" i="15" s="1"/>
  <c r="D6" i="15"/>
  <c r="D33" i="15" s="1"/>
  <c r="C6" i="15"/>
  <c r="C33" i="15" s="1"/>
  <c r="B245" i="2"/>
  <c r="B244" i="2"/>
  <c r="B158" i="2"/>
  <c r="B188" i="2" s="1"/>
  <c r="B157" i="2"/>
  <c r="B187" i="2" s="1"/>
  <c r="B156" i="2"/>
  <c r="B186" i="2" s="1"/>
  <c r="C28" i="2"/>
  <c r="C48" i="2" s="1"/>
  <c r="C68" i="2" s="1"/>
  <c r="C88" i="2" s="1"/>
  <c r="L20" i="15" l="1"/>
  <c r="L27" i="15"/>
  <c r="L24" i="15"/>
  <c r="X20" i="15"/>
  <c r="X27" i="15"/>
  <c r="X24" i="15"/>
  <c r="AJ20" i="15"/>
  <c r="AJ27" i="15"/>
  <c r="AJ24" i="15"/>
  <c r="AR20" i="15"/>
  <c r="AR24" i="15"/>
  <c r="AR27" i="15"/>
  <c r="AZ20" i="15"/>
  <c r="AZ24" i="15"/>
  <c r="AZ27" i="15"/>
  <c r="BL20" i="15"/>
  <c r="BL24" i="15"/>
  <c r="BL27" i="15"/>
  <c r="BX20" i="15"/>
  <c r="BX24" i="15"/>
  <c r="BX27" i="15"/>
  <c r="CJ20" i="15"/>
  <c r="CJ24" i="15"/>
  <c r="CJ27" i="15"/>
  <c r="CR20" i="15"/>
  <c r="CR24" i="15"/>
  <c r="CR27" i="15"/>
  <c r="DD24" i="15"/>
  <c r="DD27" i="15"/>
  <c r="DD20" i="15"/>
  <c r="DP24" i="15"/>
  <c r="DP20" i="15"/>
  <c r="DP27" i="15"/>
  <c r="E27" i="15"/>
  <c r="E24" i="15"/>
  <c r="E20" i="15"/>
  <c r="I27" i="15"/>
  <c r="I24" i="15"/>
  <c r="I20" i="15"/>
  <c r="M27" i="15"/>
  <c r="M24" i="15"/>
  <c r="M20" i="15"/>
  <c r="Q27" i="15"/>
  <c r="Q24" i="15"/>
  <c r="Q20" i="15"/>
  <c r="U27" i="15"/>
  <c r="U24" i="15"/>
  <c r="U20" i="15"/>
  <c r="Y27" i="15"/>
  <c r="Y24" i="15"/>
  <c r="Y20" i="15"/>
  <c r="AC27" i="15"/>
  <c r="AC24" i="15"/>
  <c r="AC20" i="15"/>
  <c r="AG27" i="15"/>
  <c r="AG24" i="15"/>
  <c r="AG20" i="15"/>
  <c r="AK27" i="15"/>
  <c r="AK24" i="15"/>
  <c r="AK20" i="15"/>
  <c r="AO27" i="15"/>
  <c r="AO24" i="15"/>
  <c r="AO20" i="15"/>
  <c r="AS27" i="15"/>
  <c r="AS24" i="15"/>
  <c r="AS20" i="15"/>
  <c r="AW27" i="15"/>
  <c r="AW24" i="15"/>
  <c r="AW20" i="15"/>
  <c r="BA27" i="15"/>
  <c r="BA24" i="15"/>
  <c r="BA20" i="15"/>
  <c r="BE27" i="15"/>
  <c r="BE24" i="15"/>
  <c r="BE20" i="15"/>
  <c r="BI27" i="15"/>
  <c r="BI24" i="15"/>
  <c r="BI20" i="15"/>
  <c r="BM27" i="15"/>
  <c r="BM24" i="15"/>
  <c r="BM20" i="15"/>
  <c r="BQ27" i="15"/>
  <c r="BQ24" i="15"/>
  <c r="BQ20" i="15"/>
  <c r="BU27" i="15"/>
  <c r="BU24" i="15"/>
  <c r="BU20" i="15"/>
  <c r="BY27" i="15"/>
  <c r="BY24" i="15"/>
  <c r="BY20" i="15"/>
  <c r="CC27" i="15"/>
  <c r="CC24" i="15"/>
  <c r="CC20" i="15"/>
  <c r="CG27" i="15"/>
  <c r="CG24" i="15"/>
  <c r="CG20" i="15"/>
  <c r="CK27" i="15"/>
  <c r="CK24" i="15"/>
  <c r="CK20" i="15"/>
  <c r="CO27" i="15"/>
  <c r="CO24" i="15"/>
  <c r="CO20" i="15"/>
  <c r="CS27" i="15"/>
  <c r="CS24" i="15"/>
  <c r="CS20" i="15"/>
  <c r="CW27" i="15"/>
  <c r="CW24" i="15"/>
  <c r="CW20" i="15"/>
  <c r="DA27" i="15"/>
  <c r="DA24" i="15"/>
  <c r="DA20" i="15"/>
  <c r="DE27" i="15"/>
  <c r="DE24" i="15"/>
  <c r="DE20" i="15"/>
  <c r="DI27" i="15"/>
  <c r="DI24" i="15"/>
  <c r="DI20" i="15"/>
  <c r="DM27" i="15"/>
  <c r="DM24" i="15"/>
  <c r="DM20" i="15"/>
  <c r="DQ27" i="15"/>
  <c r="DQ24" i="15"/>
  <c r="DQ20" i="15"/>
  <c r="H20" i="15"/>
  <c r="H27" i="15"/>
  <c r="H24" i="15"/>
  <c r="T20" i="15"/>
  <c r="T27" i="15"/>
  <c r="T24" i="15"/>
  <c r="AF20" i="15"/>
  <c r="AF27" i="15"/>
  <c r="AF24" i="15"/>
  <c r="AN20" i="15"/>
  <c r="AN24" i="15"/>
  <c r="AN27" i="15"/>
  <c r="BD20" i="15"/>
  <c r="BD24" i="15"/>
  <c r="BD27" i="15"/>
  <c r="BP20" i="15"/>
  <c r="BP24" i="15"/>
  <c r="BP27" i="15"/>
  <c r="CB20" i="15"/>
  <c r="CB24" i="15"/>
  <c r="CB27" i="15"/>
  <c r="CN20" i="15"/>
  <c r="CN24" i="15"/>
  <c r="CN27" i="15"/>
  <c r="CZ20" i="15"/>
  <c r="CZ24" i="15"/>
  <c r="CZ27" i="15"/>
  <c r="DH24" i="15"/>
  <c r="DH20" i="15"/>
  <c r="DH27" i="15"/>
  <c r="F24" i="15"/>
  <c r="F20" i="15"/>
  <c r="F27" i="15"/>
  <c r="J24" i="15"/>
  <c r="J20" i="15"/>
  <c r="J27" i="15"/>
  <c r="N24" i="15"/>
  <c r="N20" i="15"/>
  <c r="N27" i="15"/>
  <c r="R24" i="15"/>
  <c r="R20" i="15"/>
  <c r="R27" i="15"/>
  <c r="V24" i="15"/>
  <c r="V20" i="15"/>
  <c r="V27" i="15"/>
  <c r="Z24" i="15"/>
  <c r="Z20" i="15"/>
  <c r="Z27" i="15"/>
  <c r="AD24" i="15"/>
  <c r="AD20" i="15"/>
  <c r="AD27" i="15"/>
  <c r="AH24" i="15"/>
  <c r="AH20" i="15"/>
  <c r="AH27" i="15"/>
  <c r="AL24" i="15"/>
  <c r="AL20" i="15"/>
  <c r="AL27" i="15"/>
  <c r="AP24" i="15"/>
  <c r="AP20" i="15"/>
  <c r="AP27" i="15"/>
  <c r="AT24" i="15"/>
  <c r="AT20" i="15"/>
  <c r="AT27" i="15"/>
  <c r="AX24" i="15"/>
  <c r="AX20" i="15"/>
  <c r="AX27" i="15"/>
  <c r="BB24" i="15"/>
  <c r="BB20" i="15"/>
  <c r="BB27" i="15"/>
  <c r="BF24" i="15"/>
  <c r="BF20" i="15"/>
  <c r="BF27" i="15"/>
  <c r="BJ24" i="15"/>
  <c r="BJ20" i="15"/>
  <c r="BJ27" i="15"/>
  <c r="BN24" i="15"/>
  <c r="BN20" i="15"/>
  <c r="BN27" i="15"/>
  <c r="BR24" i="15"/>
  <c r="BR20" i="15"/>
  <c r="BR27" i="15"/>
  <c r="BV24" i="15"/>
  <c r="BV20" i="15"/>
  <c r="BV27" i="15"/>
  <c r="BZ24" i="15"/>
  <c r="BZ20" i="15"/>
  <c r="BZ27" i="15"/>
  <c r="CD24" i="15"/>
  <c r="CD20" i="15"/>
  <c r="CD27" i="15"/>
  <c r="CH24" i="15"/>
  <c r="CH20" i="15"/>
  <c r="CH27" i="15"/>
  <c r="CL24" i="15"/>
  <c r="CL20" i="15"/>
  <c r="CL27" i="15"/>
  <c r="CP24" i="15"/>
  <c r="CP27" i="15"/>
  <c r="CP20" i="15"/>
  <c r="CT24" i="15"/>
  <c r="CT27" i="15"/>
  <c r="CT20" i="15"/>
  <c r="CX24" i="15"/>
  <c r="CX20" i="15"/>
  <c r="CX27" i="15"/>
  <c r="DB24" i="15"/>
  <c r="DB27" i="15"/>
  <c r="DB20" i="15"/>
  <c r="DF24" i="15"/>
  <c r="DF27" i="15"/>
  <c r="DF20" i="15"/>
  <c r="DJ24" i="15"/>
  <c r="DJ27" i="15"/>
  <c r="DJ20" i="15"/>
  <c r="DN24" i="15"/>
  <c r="DN27" i="15"/>
  <c r="DN20" i="15"/>
  <c r="DR24" i="15"/>
  <c r="DR27" i="15"/>
  <c r="DR20" i="15"/>
  <c r="D20" i="15"/>
  <c r="D27" i="15"/>
  <c r="D24" i="15"/>
  <c r="P20" i="15"/>
  <c r="P27" i="15"/>
  <c r="P24" i="15"/>
  <c r="AB20" i="15"/>
  <c r="AB27" i="15"/>
  <c r="AB24" i="15"/>
  <c r="AV20" i="15"/>
  <c r="AV24" i="15"/>
  <c r="AV27" i="15"/>
  <c r="BH20" i="15"/>
  <c r="BH24" i="15"/>
  <c r="BH27" i="15"/>
  <c r="BT20" i="15"/>
  <c r="BT24" i="15"/>
  <c r="BT27" i="15"/>
  <c r="CF20" i="15"/>
  <c r="CF24" i="15"/>
  <c r="CF27" i="15"/>
  <c r="CV20" i="15"/>
  <c r="CV24" i="15"/>
  <c r="CV27" i="15"/>
  <c r="DL24" i="15"/>
  <c r="DL27" i="15"/>
  <c r="DL20" i="15"/>
  <c r="C27" i="15"/>
  <c r="C20" i="15"/>
  <c r="C24" i="15"/>
  <c r="G27" i="15"/>
  <c r="G24" i="15"/>
  <c r="G20" i="15"/>
  <c r="K27" i="15"/>
  <c r="K24" i="15"/>
  <c r="K20" i="15"/>
  <c r="O27" i="15"/>
  <c r="O24" i="15"/>
  <c r="O20" i="15"/>
  <c r="S27" i="15"/>
  <c r="S24" i="15"/>
  <c r="S20" i="15"/>
  <c r="W27" i="15"/>
  <c r="W24" i="15"/>
  <c r="W20" i="15"/>
  <c r="AA27" i="15"/>
  <c r="AA24" i="15"/>
  <c r="AA20" i="15"/>
  <c r="AE27" i="15"/>
  <c r="AE24" i="15"/>
  <c r="AE20" i="15"/>
  <c r="AI27" i="15"/>
  <c r="AI24" i="15"/>
  <c r="AI20" i="15"/>
  <c r="AM27" i="15"/>
  <c r="AM24" i="15"/>
  <c r="AM20" i="15"/>
  <c r="AQ27" i="15"/>
  <c r="AQ24" i="15"/>
  <c r="AQ20" i="15"/>
  <c r="AU27" i="15"/>
  <c r="AU24" i="15"/>
  <c r="AU20" i="15"/>
  <c r="AY27" i="15"/>
  <c r="AY24" i="15"/>
  <c r="AY20" i="15"/>
  <c r="BC27" i="15"/>
  <c r="BC24" i="15"/>
  <c r="BC20" i="15"/>
  <c r="BG27" i="15"/>
  <c r="BG24" i="15"/>
  <c r="BG20" i="15"/>
  <c r="BK27" i="15"/>
  <c r="BK24" i="15"/>
  <c r="BK20" i="15"/>
  <c r="BO27" i="15"/>
  <c r="BO24" i="15"/>
  <c r="BO20" i="15"/>
  <c r="BS27" i="15"/>
  <c r="BS24" i="15"/>
  <c r="BS20" i="15"/>
  <c r="BW27" i="15"/>
  <c r="BW24" i="15"/>
  <c r="BW20" i="15"/>
  <c r="CA27" i="15"/>
  <c r="CA24" i="15"/>
  <c r="CA20" i="15"/>
  <c r="CE27" i="15"/>
  <c r="CE24" i="15"/>
  <c r="CE20" i="15"/>
  <c r="CI27" i="15"/>
  <c r="CI24" i="15"/>
  <c r="CI20" i="15"/>
  <c r="CM27" i="15"/>
  <c r="CM24" i="15"/>
  <c r="CM20" i="15"/>
  <c r="CQ27" i="15"/>
  <c r="CQ24" i="15"/>
  <c r="CQ20" i="15"/>
  <c r="CU27" i="15"/>
  <c r="CU24" i="15"/>
  <c r="CU20" i="15"/>
  <c r="CY27" i="15"/>
  <c r="CY24" i="15"/>
  <c r="CY20" i="15"/>
  <c r="DC27" i="15"/>
  <c r="DC24" i="15"/>
  <c r="DC20" i="15"/>
  <c r="DG27" i="15"/>
  <c r="DG24" i="15"/>
  <c r="DG20" i="15"/>
  <c r="DK27" i="15"/>
  <c r="DK24" i="15"/>
  <c r="DK20" i="15"/>
  <c r="DO27" i="15"/>
  <c r="DO24" i="15"/>
  <c r="DO20" i="15"/>
  <c r="C21" i="15"/>
  <c r="C17" i="15"/>
  <c r="C14" i="15"/>
  <c r="A136" i="4"/>
  <c r="D440" i="2"/>
  <c r="DV439" i="2"/>
  <c r="DU439" i="2"/>
  <c r="DT439" i="2"/>
  <c r="DS439" i="2"/>
  <c r="DR439" i="2"/>
  <c r="DQ439" i="2"/>
  <c r="DP439" i="2"/>
  <c r="DO439" i="2"/>
  <c r="DN439" i="2"/>
  <c r="DM439" i="2"/>
  <c r="DL439" i="2"/>
  <c r="DK439" i="2"/>
  <c r="DJ439" i="2"/>
  <c r="DI439" i="2"/>
  <c r="DH439" i="2"/>
  <c r="DG439" i="2"/>
  <c r="DF439" i="2"/>
  <c r="DE439" i="2"/>
  <c r="DD439" i="2"/>
  <c r="DC439" i="2"/>
  <c r="DB439" i="2"/>
  <c r="DA439" i="2"/>
  <c r="CZ439" i="2"/>
  <c r="CY439" i="2"/>
  <c r="CX439" i="2"/>
  <c r="CW439" i="2"/>
  <c r="CV439" i="2"/>
  <c r="CU439" i="2"/>
  <c r="CT439" i="2"/>
  <c r="CS439" i="2"/>
  <c r="CR439" i="2"/>
  <c r="CQ439" i="2"/>
  <c r="CP439" i="2"/>
  <c r="CO439" i="2"/>
  <c r="CN439" i="2"/>
  <c r="CM439" i="2"/>
  <c r="CL439" i="2"/>
  <c r="CK439" i="2"/>
  <c r="CJ439" i="2"/>
  <c r="CI439" i="2"/>
  <c r="CH439" i="2"/>
  <c r="CG439" i="2"/>
  <c r="CF439" i="2"/>
  <c r="CE439" i="2"/>
  <c r="CD439" i="2"/>
  <c r="CC439" i="2"/>
  <c r="CB439" i="2"/>
  <c r="CA439" i="2"/>
  <c r="BZ439" i="2"/>
  <c r="BY439" i="2"/>
  <c r="BX439" i="2"/>
  <c r="BW439" i="2"/>
  <c r="BV439" i="2"/>
  <c r="BU439" i="2"/>
  <c r="BT439" i="2"/>
  <c r="BS439" i="2"/>
  <c r="BR439" i="2"/>
  <c r="BQ439" i="2"/>
  <c r="BP439" i="2"/>
  <c r="BO439" i="2"/>
  <c r="BN439" i="2"/>
  <c r="BM439" i="2"/>
  <c r="BL439" i="2"/>
  <c r="BK439" i="2"/>
  <c r="BJ439" i="2"/>
  <c r="BI439" i="2"/>
  <c r="BH439" i="2"/>
  <c r="BG439" i="2"/>
  <c r="BF439" i="2"/>
  <c r="BE439" i="2"/>
  <c r="BD439" i="2"/>
  <c r="BC439" i="2"/>
  <c r="BB439" i="2"/>
  <c r="BA439" i="2"/>
  <c r="AZ439" i="2"/>
  <c r="AY439" i="2"/>
  <c r="AX439" i="2"/>
  <c r="AW439" i="2"/>
  <c r="AV439" i="2"/>
  <c r="AU439" i="2"/>
  <c r="AT439" i="2"/>
  <c r="AS439" i="2"/>
  <c r="AR439" i="2"/>
  <c r="AQ439" i="2"/>
  <c r="AP439" i="2"/>
  <c r="AO439" i="2"/>
  <c r="AN439" i="2"/>
  <c r="AM439" i="2"/>
  <c r="AL439" i="2"/>
  <c r="AK439" i="2"/>
  <c r="AJ439" i="2"/>
  <c r="AI439" i="2"/>
  <c r="AH439" i="2"/>
  <c r="AG439" i="2"/>
  <c r="AF439" i="2"/>
  <c r="AE439" i="2"/>
  <c r="AD439" i="2"/>
  <c r="AC439" i="2"/>
  <c r="AB439" i="2"/>
  <c r="AA439" i="2"/>
  <c r="Z439" i="2"/>
  <c r="Y439" i="2"/>
  <c r="X439" i="2"/>
  <c r="W439" i="2"/>
  <c r="V439" i="2"/>
  <c r="U439" i="2"/>
  <c r="T439" i="2"/>
  <c r="S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D435" i="2"/>
  <c r="D433" i="2"/>
  <c r="B432" i="2"/>
  <c r="C10" i="15"/>
  <c r="C37" i="15" s="1"/>
  <c r="A160" i="4"/>
  <c r="D646" i="2"/>
  <c r="D645" i="2"/>
  <c r="B651" i="2" s="1"/>
  <c r="DX644" i="2"/>
  <c r="D644" i="2"/>
  <c r="DL649" i="2" s="1"/>
  <c r="DL701" i="2" s="1"/>
  <c r="H49" i="2"/>
  <c r="H48" i="2" s="1"/>
  <c r="I49" i="2"/>
  <c r="I48" i="2" s="1"/>
  <c r="J49" i="2"/>
  <c r="J48" i="2" s="1"/>
  <c r="K49" i="2"/>
  <c r="K48" i="2" s="1"/>
  <c r="L49" i="2"/>
  <c r="L48" i="2" s="1"/>
  <c r="M49" i="2"/>
  <c r="M48" i="2" s="1"/>
  <c r="N49" i="2"/>
  <c r="N48" i="2" s="1"/>
  <c r="O49" i="2"/>
  <c r="O48" i="2" s="1"/>
  <c r="P49" i="2"/>
  <c r="P48" i="2" s="1"/>
  <c r="Q49" i="2"/>
  <c r="Q48" i="2" s="1"/>
  <c r="R49" i="2"/>
  <c r="R48" i="2" s="1"/>
  <c r="S49" i="2"/>
  <c r="S48" i="2" s="1"/>
  <c r="T49" i="2"/>
  <c r="T48" i="2" s="1"/>
  <c r="U49" i="2"/>
  <c r="U48" i="2" s="1"/>
  <c r="V49" i="2"/>
  <c r="V48" i="2" s="1"/>
  <c r="W49" i="2"/>
  <c r="W48" i="2" s="1"/>
  <c r="X49" i="2"/>
  <c r="X48" i="2" s="1"/>
  <c r="Y49" i="2"/>
  <c r="Y48" i="2" s="1"/>
  <c r="Z49" i="2"/>
  <c r="Z48" i="2" s="1"/>
  <c r="AA49" i="2"/>
  <c r="AA48" i="2" s="1"/>
  <c r="AB49" i="2"/>
  <c r="AB48" i="2" s="1"/>
  <c r="AC49" i="2"/>
  <c r="AC48" i="2" s="1"/>
  <c r="AD49" i="2"/>
  <c r="AD48" i="2" s="1"/>
  <c r="AE49" i="2"/>
  <c r="AE48" i="2" s="1"/>
  <c r="AF49" i="2"/>
  <c r="AF48" i="2" s="1"/>
  <c r="AG49" i="2"/>
  <c r="AG48" i="2" s="1"/>
  <c r="AH49" i="2"/>
  <c r="AH48" i="2" s="1"/>
  <c r="AI49" i="2"/>
  <c r="AI48" i="2" s="1"/>
  <c r="AJ49" i="2"/>
  <c r="AJ48" i="2" s="1"/>
  <c r="AK49" i="2"/>
  <c r="AK48" i="2" s="1"/>
  <c r="AL49" i="2"/>
  <c r="AL48" i="2" s="1"/>
  <c r="AM49" i="2"/>
  <c r="AM48" i="2" s="1"/>
  <c r="AN49" i="2"/>
  <c r="AN48" i="2" s="1"/>
  <c r="AO49" i="2"/>
  <c r="AO48" i="2" s="1"/>
  <c r="AP49" i="2"/>
  <c r="AP48" i="2" s="1"/>
  <c r="AQ49" i="2"/>
  <c r="AQ48" i="2" s="1"/>
  <c r="AR49" i="2"/>
  <c r="AR48" i="2" s="1"/>
  <c r="AS49" i="2"/>
  <c r="AS48" i="2" s="1"/>
  <c r="AT49" i="2"/>
  <c r="AT48" i="2" s="1"/>
  <c r="AU49" i="2"/>
  <c r="AU48" i="2" s="1"/>
  <c r="AV49" i="2"/>
  <c r="AV48" i="2" s="1"/>
  <c r="AW49" i="2"/>
  <c r="AW48" i="2" s="1"/>
  <c r="AX49" i="2"/>
  <c r="AX48" i="2" s="1"/>
  <c r="AY49" i="2"/>
  <c r="AY48" i="2" s="1"/>
  <c r="AZ49" i="2"/>
  <c r="AZ48" i="2" s="1"/>
  <c r="BA49" i="2"/>
  <c r="BA48" i="2" s="1"/>
  <c r="BB49" i="2"/>
  <c r="BB48" i="2" s="1"/>
  <c r="BC49" i="2"/>
  <c r="BC48" i="2" s="1"/>
  <c r="BD49" i="2"/>
  <c r="BD48" i="2" s="1"/>
  <c r="BE49" i="2"/>
  <c r="BE48" i="2" s="1"/>
  <c r="BF49" i="2"/>
  <c r="BF48" i="2" s="1"/>
  <c r="BG49" i="2"/>
  <c r="BG48" i="2" s="1"/>
  <c r="BH49" i="2"/>
  <c r="BH48" i="2" s="1"/>
  <c r="BI49" i="2"/>
  <c r="BI48" i="2" s="1"/>
  <c r="BJ49" i="2"/>
  <c r="BJ48" i="2" s="1"/>
  <c r="BK49" i="2"/>
  <c r="BK48" i="2" s="1"/>
  <c r="BL49" i="2"/>
  <c r="BL48" i="2" s="1"/>
  <c r="BM49" i="2"/>
  <c r="BM48" i="2" s="1"/>
  <c r="BN49" i="2"/>
  <c r="BN48" i="2" s="1"/>
  <c r="BO49" i="2"/>
  <c r="BO48" i="2" s="1"/>
  <c r="BP49" i="2"/>
  <c r="BP48" i="2" s="1"/>
  <c r="BQ49" i="2"/>
  <c r="BQ48" i="2" s="1"/>
  <c r="BR49" i="2"/>
  <c r="BR48" i="2" s="1"/>
  <c r="BS49" i="2"/>
  <c r="BS48" i="2" s="1"/>
  <c r="BT49" i="2"/>
  <c r="BT48" i="2" s="1"/>
  <c r="BU49" i="2"/>
  <c r="BU48" i="2" s="1"/>
  <c r="BV49" i="2"/>
  <c r="BV48" i="2" s="1"/>
  <c r="BW49" i="2"/>
  <c r="BW48" i="2" s="1"/>
  <c r="BX49" i="2"/>
  <c r="BX48" i="2" s="1"/>
  <c r="BY49" i="2"/>
  <c r="BY48" i="2" s="1"/>
  <c r="BZ49" i="2"/>
  <c r="BZ48" i="2" s="1"/>
  <c r="CA49" i="2"/>
  <c r="CA48" i="2" s="1"/>
  <c r="CB49" i="2"/>
  <c r="CB48" i="2" s="1"/>
  <c r="CC49" i="2"/>
  <c r="CC48" i="2" s="1"/>
  <c r="CD49" i="2"/>
  <c r="CD48" i="2" s="1"/>
  <c r="CE49" i="2"/>
  <c r="CE48" i="2" s="1"/>
  <c r="CF49" i="2"/>
  <c r="CF48" i="2" s="1"/>
  <c r="CG49" i="2"/>
  <c r="CG48" i="2" s="1"/>
  <c r="CH49" i="2"/>
  <c r="CH48" i="2" s="1"/>
  <c r="CI49" i="2"/>
  <c r="CI48" i="2" s="1"/>
  <c r="CJ49" i="2"/>
  <c r="CJ48" i="2" s="1"/>
  <c r="CK49" i="2"/>
  <c r="CK48" i="2" s="1"/>
  <c r="CL49" i="2"/>
  <c r="CL48" i="2" s="1"/>
  <c r="CM49" i="2"/>
  <c r="CM48" i="2" s="1"/>
  <c r="CN49" i="2"/>
  <c r="CN48" i="2" s="1"/>
  <c r="CO49" i="2"/>
  <c r="CO48" i="2" s="1"/>
  <c r="CP49" i="2"/>
  <c r="CP48" i="2" s="1"/>
  <c r="CQ49" i="2"/>
  <c r="CQ48" i="2" s="1"/>
  <c r="CR49" i="2"/>
  <c r="CR48" i="2" s="1"/>
  <c r="CS49" i="2"/>
  <c r="CS48" i="2" s="1"/>
  <c r="CT49" i="2"/>
  <c r="CT48" i="2" s="1"/>
  <c r="CU49" i="2"/>
  <c r="CU48" i="2" s="1"/>
  <c r="CV49" i="2"/>
  <c r="CV48" i="2" s="1"/>
  <c r="CW49" i="2"/>
  <c r="CW48" i="2" s="1"/>
  <c r="CX49" i="2"/>
  <c r="CX48" i="2" s="1"/>
  <c r="CY49" i="2"/>
  <c r="CY48" i="2" s="1"/>
  <c r="CZ49" i="2"/>
  <c r="CZ48" i="2" s="1"/>
  <c r="DA49" i="2"/>
  <c r="DA48" i="2" s="1"/>
  <c r="DB49" i="2"/>
  <c r="DB48" i="2" s="1"/>
  <c r="DC49" i="2"/>
  <c r="DC48" i="2" s="1"/>
  <c r="DD49" i="2"/>
  <c r="DD48" i="2" s="1"/>
  <c r="DE49" i="2"/>
  <c r="DE48" i="2" s="1"/>
  <c r="DF49" i="2"/>
  <c r="DF48" i="2" s="1"/>
  <c r="DG49" i="2"/>
  <c r="DG48" i="2" s="1"/>
  <c r="DH49" i="2"/>
  <c r="DH48" i="2" s="1"/>
  <c r="DI49" i="2"/>
  <c r="DI48" i="2" s="1"/>
  <c r="DJ49" i="2"/>
  <c r="DJ48" i="2" s="1"/>
  <c r="DK49" i="2"/>
  <c r="DK48" i="2" s="1"/>
  <c r="DL49" i="2"/>
  <c r="DL48" i="2" s="1"/>
  <c r="DM49" i="2"/>
  <c r="DM48" i="2" s="1"/>
  <c r="DN49" i="2"/>
  <c r="DN48" i="2" s="1"/>
  <c r="DO49" i="2"/>
  <c r="DO48" i="2" s="1"/>
  <c r="DP49" i="2"/>
  <c r="DP48" i="2" s="1"/>
  <c r="DQ49" i="2"/>
  <c r="DQ48" i="2" s="1"/>
  <c r="DR49" i="2"/>
  <c r="DR48" i="2" s="1"/>
  <c r="DS49" i="2"/>
  <c r="DS48" i="2" s="1"/>
  <c r="DT49" i="2"/>
  <c r="DT48" i="2" s="1"/>
  <c r="DU49" i="2"/>
  <c r="DU48" i="2" s="1"/>
  <c r="DV49" i="2"/>
  <c r="DV48" i="2" s="1"/>
  <c r="G49" i="2"/>
  <c r="G48" i="2" s="1"/>
  <c r="H29" i="2"/>
  <c r="H28" i="2" s="1"/>
  <c r="I29" i="2"/>
  <c r="I28" i="2" s="1"/>
  <c r="J29" i="2"/>
  <c r="J28" i="2" s="1"/>
  <c r="K29" i="2"/>
  <c r="K28" i="2" s="1"/>
  <c r="L29" i="2"/>
  <c r="L28" i="2" s="1"/>
  <c r="M29" i="2"/>
  <c r="M28" i="2" s="1"/>
  <c r="N29" i="2"/>
  <c r="N28" i="2" s="1"/>
  <c r="O29" i="2"/>
  <c r="O28" i="2" s="1"/>
  <c r="P29" i="2"/>
  <c r="P28" i="2" s="1"/>
  <c r="Q29" i="2"/>
  <c r="Q28" i="2" s="1"/>
  <c r="R29" i="2"/>
  <c r="R28" i="2" s="1"/>
  <c r="S29" i="2"/>
  <c r="S28" i="2" s="1"/>
  <c r="T29" i="2"/>
  <c r="T28" i="2" s="1"/>
  <c r="U29" i="2"/>
  <c r="U28" i="2" s="1"/>
  <c r="V29" i="2"/>
  <c r="V28" i="2" s="1"/>
  <c r="W29" i="2"/>
  <c r="W28" i="2" s="1"/>
  <c r="X29" i="2"/>
  <c r="X28" i="2" s="1"/>
  <c r="Y29" i="2"/>
  <c r="Y28" i="2" s="1"/>
  <c r="Z29" i="2"/>
  <c r="Z28" i="2" s="1"/>
  <c r="AA29" i="2"/>
  <c r="AA28" i="2" s="1"/>
  <c r="AB29" i="2"/>
  <c r="AB28" i="2" s="1"/>
  <c r="AC29" i="2"/>
  <c r="AC28" i="2" s="1"/>
  <c r="AD29" i="2"/>
  <c r="AD28" i="2" s="1"/>
  <c r="AE29" i="2"/>
  <c r="AE28" i="2" s="1"/>
  <c r="AF29" i="2"/>
  <c r="AF28" i="2" s="1"/>
  <c r="AG29" i="2"/>
  <c r="AG28" i="2" s="1"/>
  <c r="AH29" i="2"/>
  <c r="AH28" i="2" s="1"/>
  <c r="AI29" i="2"/>
  <c r="AI28" i="2" s="1"/>
  <c r="AJ29" i="2"/>
  <c r="AJ28" i="2" s="1"/>
  <c r="AK29" i="2"/>
  <c r="AK28" i="2" s="1"/>
  <c r="AL29" i="2"/>
  <c r="AL28" i="2" s="1"/>
  <c r="AM29" i="2"/>
  <c r="AM28" i="2" s="1"/>
  <c r="AN29" i="2"/>
  <c r="AN28" i="2" s="1"/>
  <c r="AO29" i="2"/>
  <c r="AO28" i="2" s="1"/>
  <c r="AP29" i="2"/>
  <c r="AP28" i="2" s="1"/>
  <c r="AQ29" i="2"/>
  <c r="AQ28" i="2" s="1"/>
  <c r="AR29" i="2"/>
  <c r="AR28" i="2" s="1"/>
  <c r="AS29" i="2"/>
  <c r="AS28" i="2" s="1"/>
  <c r="AT29" i="2"/>
  <c r="AT28" i="2" s="1"/>
  <c r="AU29" i="2"/>
  <c r="AU28" i="2" s="1"/>
  <c r="AV29" i="2"/>
  <c r="AV28" i="2" s="1"/>
  <c r="AW29" i="2"/>
  <c r="AW28" i="2" s="1"/>
  <c r="AX29" i="2"/>
  <c r="AX28" i="2" s="1"/>
  <c r="AY29" i="2"/>
  <c r="AY28" i="2" s="1"/>
  <c r="AZ29" i="2"/>
  <c r="AZ28" i="2" s="1"/>
  <c r="BA29" i="2"/>
  <c r="BA28" i="2" s="1"/>
  <c r="BB29" i="2"/>
  <c r="BB28" i="2" s="1"/>
  <c r="BC29" i="2"/>
  <c r="BC28" i="2" s="1"/>
  <c r="BD29" i="2"/>
  <c r="BD28" i="2" s="1"/>
  <c r="BE29" i="2"/>
  <c r="BE28" i="2" s="1"/>
  <c r="BF29" i="2"/>
  <c r="BF28" i="2" s="1"/>
  <c r="BG29" i="2"/>
  <c r="BG28" i="2" s="1"/>
  <c r="BH29" i="2"/>
  <c r="BH28" i="2" s="1"/>
  <c r="BI29" i="2"/>
  <c r="BI28" i="2" s="1"/>
  <c r="BJ29" i="2"/>
  <c r="BJ28" i="2" s="1"/>
  <c r="BK29" i="2"/>
  <c r="BK28" i="2" s="1"/>
  <c r="BL29" i="2"/>
  <c r="BL28" i="2" s="1"/>
  <c r="BM29" i="2"/>
  <c r="BM28" i="2" s="1"/>
  <c r="BN29" i="2"/>
  <c r="BN28" i="2" s="1"/>
  <c r="BO29" i="2"/>
  <c r="BO28" i="2" s="1"/>
  <c r="BP29" i="2"/>
  <c r="BP28" i="2" s="1"/>
  <c r="BQ29" i="2"/>
  <c r="BQ28" i="2" s="1"/>
  <c r="BR29" i="2"/>
  <c r="BR28" i="2" s="1"/>
  <c r="BS29" i="2"/>
  <c r="BS28" i="2" s="1"/>
  <c r="BT29" i="2"/>
  <c r="BT28" i="2" s="1"/>
  <c r="BU29" i="2"/>
  <c r="BU28" i="2" s="1"/>
  <c r="BV29" i="2"/>
  <c r="BV28" i="2" s="1"/>
  <c r="BW29" i="2"/>
  <c r="BW28" i="2" s="1"/>
  <c r="BX29" i="2"/>
  <c r="BX28" i="2" s="1"/>
  <c r="BY29" i="2"/>
  <c r="BY28" i="2" s="1"/>
  <c r="BZ29" i="2"/>
  <c r="BZ28" i="2" s="1"/>
  <c r="CA29" i="2"/>
  <c r="CA28" i="2" s="1"/>
  <c r="CB29" i="2"/>
  <c r="CB28" i="2" s="1"/>
  <c r="CC29" i="2"/>
  <c r="CC28" i="2" s="1"/>
  <c r="CD29" i="2"/>
  <c r="CD28" i="2" s="1"/>
  <c r="CE29" i="2"/>
  <c r="CE28" i="2" s="1"/>
  <c r="CF29" i="2"/>
  <c r="CF28" i="2" s="1"/>
  <c r="CG29" i="2"/>
  <c r="CG28" i="2" s="1"/>
  <c r="CH29" i="2"/>
  <c r="CH28" i="2" s="1"/>
  <c r="CI29" i="2"/>
  <c r="CI28" i="2" s="1"/>
  <c r="CJ29" i="2"/>
  <c r="CJ28" i="2" s="1"/>
  <c r="CK29" i="2"/>
  <c r="CK28" i="2" s="1"/>
  <c r="CL29" i="2"/>
  <c r="CL28" i="2" s="1"/>
  <c r="CM29" i="2"/>
  <c r="CM28" i="2" s="1"/>
  <c r="CN29" i="2"/>
  <c r="CN28" i="2" s="1"/>
  <c r="CO29" i="2"/>
  <c r="CO28" i="2" s="1"/>
  <c r="CP29" i="2"/>
  <c r="CP28" i="2" s="1"/>
  <c r="CQ29" i="2"/>
  <c r="CQ28" i="2" s="1"/>
  <c r="CR29" i="2"/>
  <c r="CR28" i="2" s="1"/>
  <c r="CS29" i="2"/>
  <c r="CS28" i="2" s="1"/>
  <c r="CT29" i="2"/>
  <c r="CT28" i="2" s="1"/>
  <c r="CU29" i="2"/>
  <c r="CU28" i="2" s="1"/>
  <c r="CV29" i="2"/>
  <c r="CV28" i="2" s="1"/>
  <c r="CW29" i="2"/>
  <c r="CW28" i="2" s="1"/>
  <c r="CX29" i="2"/>
  <c r="CX28" i="2" s="1"/>
  <c r="CY29" i="2"/>
  <c r="CY28" i="2" s="1"/>
  <c r="CZ29" i="2"/>
  <c r="CZ28" i="2" s="1"/>
  <c r="DA29" i="2"/>
  <c r="DA28" i="2" s="1"/>
  <c r="DB29" i="2"/>
  <c r="DB28" i="2" s="1"/>
  <c r="DC29" i="2"/>
  <c r="DC28" i="2" s="1"/>
  <c r="DD29" i="2"/>
  <c r="DD28" i="2" s="1"/>
  <c r="DE29" i="2"/>
  <c r="DE28" i="2" s="1"/>
  <c r="DF29" i="2"/>
  <c r="DF28" i="2" s="1"/>
  <c r="DG29" i="2"/>
  <c r="DG28" i="2" s="1"/>
  <c r="DH29" i="2"/>
  <c r="DH28" i="2" s="1"/>
  <c r="DI29" i="2"/>
  <c r="DI28" i="2" s="1"/>
  <c r="DJ29" i="2"/>
  <c r="DJ28" i="2" s="1"/>
  <c r="DK29" i="2"/>
  <c r="DK28" i="2" s="1"/>
  <c r="DL29" i="2"/>
  <c r="DL28" i="2" s="1"/>
  <c r="DM29" i="2"/>
  <c r="DM28" i="2" s="1"/>
  <c r="DN29" i="2"/>
  <c r="DN28" i="2" s="1"/>
  <c r="DO29" i="2"/>
  <c r="DO28" i="2" s="1"/>
  <c r="DP29" i="2"/>
  <c r="DP28" i="2" s="1"/>
  <c r="DQ29" i="2"/>
  <c r="DQ28" i="2" s="1"/>
  <c r="DR29" i="2"/>
  <c r="DR28" i="2" s="1"/>
  <c r="DS29" i="2"/>
  <c r="DS28" i="2" s="1"/>
  <c r="DT29" i="2"/>
  <c r="DT28" i="2" s="1"/>
  <c r="DU29" i="2"/>
  <c r="DU28" i="2" s="1"/>
  <c r="DV29" i="2"/>
  <c r="DV28" i="2" s="1"/>
  <c r="N89" i="2"/>
  <c r="N88" i="2" s="1"/>
  <c r="V89" i="2"/>
  <c r="V88" i="2" s="1"/>
  <c r="W89" i="2"/>
  <c r="W88" i="2" s="1"/>
  <c r="X89" i="2"/>
  <c r="X88" i="2" s="1"/>
  <c r="Y89" i="2"/>
  <c r="Y88" i="2" s="1"/>
  <c r="Z89" i="2"/>
  <c r="Z88" i="2" s="1"/>
  <c r="AH89" i="2"/>
  <c r="AH88" i="2" s="1"/>
  <c r="AI89" i="2"/>
  <c r="AI88" i="2" s="1"/>
  <c r="AJ89" i="2"/>
  <c r="AJ88" i="2" s="1"/>
  <c r="AK89" i="2"/>
  <c r="AK88" i="2" s="1"/>
  <c r="AL89" i="2"/>
  <c r="AL88" i="2" s="1"/>
  <c r="AT89" i="2"/>
  <c r="AT88" i="2" s="1"/>
  <c r="AU89" i="2"/>
  <c r="AU88" i="2" s="1"/>
  <c r="AV89" i="2"/>
  <c r="AV88" i="2" s="1"/>
  <c r="AW89" i="2"/>
  <c r="AW88" i="2" s="1"/>
  <c r="AX89" i="2"/>
  <c r="AX88" i="2" s="1"/>
  <c r="BF89" i="2"/>
  <c r="BF88" i="2" s="1"/>
  <c r="BG89" i="2"/>
  <c r="BG88" i="2" s="1"/>
  <c r="BH89" i="2"/>
  <c r="BH88" i="2" s="1"/>
  <c r="BI89" i="2"/>
  <c r="BI88" i="2" s="1"/>
  <c r="BJ89" i="2"/>
  <c r="BJ88" i="2" s="1"/>
  <c r="BR89" i="2"/>
  <c r="BR88" i="2" s="1"/>
  <c r="BS89" i="2"/>
  <c r="BS88" i="2" s="1"/>
  <c r="BT89" i="2"/>
  <c r="BT88" i="2" s="1"/>
  <c r="BU89" i="2"/>
  <c r="BU88" i="2" s="1"/>
  <c r="BV89" i="2"/>
  <c r="BV88" i="2" s="1"/>
  <c r="CD89" i="2"/>
  <c r="CD88" i="2" s="1"/>
  <c r="CE89" i="2"/>
  <c r="CE88" i="2" s="1"/>
  <c r="CF89" i="2"/>
  <c r="CF88" i="2" s="1"/>
  <c r="CG89" i="2"/>
  <c r="CG88" i="2" s="1"/>
  <c r="CH89" i="2"/>
  <c r="CH88" i="2" s="1"/>
  <c r="CI89" i="2"/>
  <c r="CI88" i="2" s="1"/>
  <c r="CP89" i="2"/>
  <c r="CP88" i="2" s="1"/>
  <c r="CQ89" i="2"/>
  <c r="CQ88" i="2" s="1"/>
  <c r="CR89" i="2"/>
  <c r="CR88" i="2" s="1"/>
  <c r="CS89" i="2"/>
  <c r="CS88" i="2" s="1"/>
  <c r="CT89" i="2"/>
  <c r="CT88" i="2" s="1"/>
  <c r="DB89" i="2"/>
  <c r="DB88" i="2" s="1"/>
  <c r="DC89" i="2"/>
  <c r="DC88" i="2" s="1"/>
  <c r="DD89" i="2"/>
  <c r="DD88" i="2" s="1"/>
  <c r="DE89" i="2"/>
  <c r="DE88" i="2" s="1"/>
  <c r="DF89" i="2"/>
  <c r="DF88" i="2" s="1"/>
  <c r="DN89" i="2"/>
  <c r="DN88" i="2" s="1"/>
  <c r="DO89" i="2"/>
  <c r="DO88" i="2" s="1"/>
  <c r="DP89" i="2"/>
  <c r="DP88" i="2" s="1"/>
  <c r="DQ89" i="2"/>
  <c r="DQ88" i="2" s="1"/>
  <c r="DR89" i="2"/>
  <c r="DR88" i="2" s="1"/>
  <c r="D10" i="15"/>
  <c r="D37" i="15" s="1"/>
  <c r="E10" i="15"/>
  <c r="E37" i="15" s="1"/>
  <c r="J89" i="2"/>
  <c r="J88" i="2" s="1"/>
  <c r="K89" i="2"/>
  <c r="K88" i="2" s="1"/>
  <c r="L89" i="2"/>
  <c r="L88" i="2" s="1"/>
  <c r="M89" i="2"/>
  <c r="M88" i="2" s="1"/>
  <c r="DK10" i="15" l="1"/>
  <c r="DK37" i="15" s="1"/>
  <c r="F10" i="15"/>
  <c r="F37" i="15" s="1"/>
  <c r="DM10" i="15"/>
  <c r="DM37" i="15" s="1"/>
  <c r="DB10" i="15"/>
  <c r="DB37" i="15" s="1"/>
  <c r="CX10" i="15"/>
  <c r="CX37" i="15" s="1"/>
  <c r="CM10" i="15"/>
  <c r="CM37" i="15" s="1"/>
  <c r="CC10" i="15"/>
  <c r="CC37" i="15" s="1"/>
  <c r="BR10" i="15"/>
  <c r="BR37" i="15" s="1"/>
  <c r="BN10" i="15"/>
  <c r="BN37" i="15" s="1"/>
  <c r="BC10" i="15"/>
  <c r="BC37" i="15" s="1"/>
  <c r="AR10" i="15"/>
  <c r="AR37" i="15" s="1"/>
  <c r="AG10" i="15"/>
  <c r="AG37" i="15" s="1"/>
  <c r="V10" i="15"/>
  <c r="V37" i="15" s="1"/>
  <c r="R10" i="15"/>
  <c r="R37" i="15" s="1"/>
  <c r="DP7" i="15"/>
  <c r="DP21" i="15" s="1"/>
  <c r="DL7" i="15"/>
  <c r="DH7" i="15"/>
  <c r="DH17" i="15" s="1"/>
  <c r="DD7" i="15"/>
  <c r="CZ7" i="15"/>
  <c r="CV7" i="15"/>
  <c r="CV21" i="15" s="1"/>
  <c r="CR7" i="15"/>
  <c r="CN7" i="15"/>
  <c r="CN21" i="15" s="1"/>
  <c r="CJ7" i="15"/>
  <c r="CF7" i="15"/>
  <c r="CF21" i="15" s="1"/>
  <c r="CB7" i="15"/>
  <c r="CB17" i="15" s="1"/>
  <c r="BX7" i="15"/>
  <c r="BX21" i="15" s="1"/>
  <c r="BT7" i="15"/>
  <c r="BT17" i="15" s="1"/>
  <c r="BP7" i="15"/>
  <c r="BP21" i="15" s="1"/>
  <c r="BL7" i="15"/>
  <c r="BH7" i="15"/>
  <c r="BH21" i="15" s="1"/>
  <c r="BD7" i="15"/>
  <c r="AZ7" i="15"/>
  <c r="AZ17" i="15" s="1"/>
  <c r="AV7" i="15"/>
  <c r="AR7" i="15"/>
  <c r="AR21" i="15" s="1"/>
  <c r="AN7" i="15"/>
  <c r="AN14" i="15" s="1"/>
  <c r="AJ7" i="15"/>
  <c r="AJ17" i="15" s="1"/>
  <c r="AF7" i="15"/>
  <c r="AB7" i="15"/>
  <c r="AB21" i="15" s="1"/>
  <c r="X7" i="15"/>
  <c r="T7" i="15"/>
  <c r="T21" i="15" s="1"/>
  <c r="P7" i="15"/>
  <c r="L7" i="15"/>
  <c r="L21" i="15" s="1"/>
  <c r="H7" i="15"/>
  <c r="H21" i="15" s="1"/>
  <c r="DP8" i="15"/>
  <c r="DP30" i="15" s="1"/>
  <c r="DL8" i="15"/>
  <c r="DL30" i="15" s="1"/>
  <c r="DH8" i="15"/>
  <c r="DH30" i="15" s="1"/>
  <c r="DD8" i="15"/>
  <c r="DD30" i="15" s="1"/>
  <c r="CZ8" i="15"/>
  <c r="CZ30" i="15" s="1"/>
  <c r="CV8" i="15"/>
  <c r="CV30" i="15" s="1"/>
  <c r="CR8" i="15"/>
  <c r="CR30" i="15" s="1"/>
  <c r="CN8" i="15"/>
  <c r="CN30" i="15" s="1"/>
  <c r="CJ8" i="15"/>
  <c r="CJ30" i="15" s="1"/>
  <c r="CF8" i="15"/>
  <c r="CF30" i="15" s="1"/>
  <c r="CB8" i="15"/>
  <c r="CB30" i="15" s="1"/>
  <c r="BX8" i="15"/>
  <c r="BX30" i="15" s="1"/>
  <c r="BT8" i="15"/>
  <c r="BT30" i="15" s="1"/>
  <c r="BP8" i="15"/>
  <c r="BP30" i="15" s="1"/>
  <c r="BL8" i="15"/>
  <c r="BL30" i="15" s="1"/>
  <c r="BH8" i="15"/>
  <c r="BH30" i="15" s="1"/>
  <c r="BD8" i="15"/>
  <c r="BD30" i="15" s="1"/>
  <c r="AZ8" i="15"/>
  <c r="AZ30" i="15" s="1"/>
  <c r="AV8" i="15"/>
  <c r="AV30" i="15" s="1"/>
  <c r="AR8" i="15"/>
  <c r="AR30" i="15" s="1"/>
  <c r="AN8" i="15"/>
  <c r="AN30" i="15" s="1"/>
  <c r="AJ8" i="15"/>
  <c r="AJ30" i="15" s="1"/>
  <c r="AF8" i="15"/>
  <c r="AF30" i="15" s="1"/>
  <c r="AB8" i="15"/>
  <c r="AB30" i="15" s="1"/>
  <c r="X8" i="15"/>
  <c r="X30" i="15" s="1"/>
  <c r="T8" i="15"/>
  <c r="T30" i="15" s="1"/>
  <c r="P8" i="15"/>
  <c r="P30" i="15" s="1"/>
  <c r="L8" i="15"/>
  <c r="L30" i="15" s="1"/>
  <c r="H8" i="15"/>
  <c r="H30" i="15" s="1"/>
  <c r="DL10" i="15"/>
  <c r="DL37" i="15" s="1"/>
  <c r="DA10" i="15"/>
  <c r="DA37" i="15" s="1"/>
  <c r="CP10" i="15"/>
  <c r="CP37" i="15" s="1"/>
  <c r="CL10" i="15"/>
  <c r="CL37" i="15" s="1"/>
  <c r="CB10" i="15"/>
  <c r="CB37" i="15" s="1"/>
  <c r="BQ10" i="15"/>
  <c r="BQ37" i="15" s="1"/>
  <c r="BF10" i="15"/>
  <c r="BF37" i="15" s="1"/>
  <c r="BB10" i="15"/>
  <c r="BB37" i="15" s="1"/>
  <c r="AQ10" i="15"/>
  <c r="AQ37" i="15" s="1"/>
  <c r="AF10" i="15"/>
  <c r="AF37" i="15" s="1"/>
  <c r="U10" i="15"/>
  <c r="U37" i="15" s="1"/>
  <c r="J10" i="15"/>
  <c r="J37" i="15" s="1"/>
  <c r="DO7" i="15"/>
  <c r="DK7" i="15"/>
  <c r="DK17" i="15" s="1"/>
  <c r="DG7" i="15"/>
  <c r="DC7" i="15"/>
  <c r="DC17" i="15" s="1"/>
  <c r="CY7" i="15"/>
  <c r="CY17" i="15" s="1"/>
  <c r="CU7" i="15"/>
  <c r="CU17" i="15" s="1"/>
  <c r="CQ7" i="15"/>
  <c r="CM7" i="15"/>
  <c r="CM17" i="15" s="1"/>
  <c r="CI7" i="15"/>
  <c r="CE7" i="15"/>
  <c r="CE17" i="15" s="1"/>
  <c r="CA7" i="15"/>
  <c r="BW7" i="15"/>
  <c r="BW17" i="15" s="1"/>
  <c r="BS7" i="15"/>
  <c r="BO7" i="15"/>
  <c r="BO17" i="15" s="1"/>
  <c r="BK7" i="15"/>
  <c r="BG7" i="15"/>
  <c r="BG17" i="15" s="1"/>
  <c r="BC7" i="15"/>
  <c r="AY7" i="15"/>
  <c r="AY17" i="15" s="1"/>
  <c r="AU7" i="15"/>
  <c r="AQ7" i="15"/>
  <c r="AQ17" i="15" s="1"/>
  <c r="AM7" i="15"/>
  <c r="AI7" i="15"/>
  <c r="AI17" i="15" s="1"/>
  <c r="AE7" i="15"/>
  <c r="AA7" i="15"/>
  <c r="AA17" i="15" s="1"/>
  <c r="W7" i="15"/>
  <c r="S7" i="15"/>
  <c r="S17" i="15" s="1"/>
  <c r="O7" i="15"/>
  <c r="K7" i="15"/>
  <c r="K17" i="15" s="1"/>
  <c r="G7" i="15"/>
  <c r="DO8" i="15"/>
  <c r="DO30" i="15" s="1"/>
  <c r="DK8" i="15"/>
  <c r="DK30" i="15" s="1"/>
  <c r="DG8" i="15"/>
  <c r="DG30" i="15" s="1"/>
  <c r="DC8" i="15"/>
  <c r="DC30" i="15" s="1"/>
  <c r="CY8" i="15"/>
  <c r="CY30" i="15" s="1"/>
  <c r="CU8" i="15"/>
  <c r="CU30" i="15" s="1"/>
  <c r="CQ8" i="15"/>
  <c r="CQ30" i="15" s="1"/>
  <c r="CM8" i="15"/>
  <c r="CM30" i="15" s="1"/>
  <c r="CI8" i="15"/>
  <c r="CI30" i="15" s="1"/>
  <c r="CE8" i="15"/>
  <c r="CE30" i="15" s="1"/>
  <c r="CA8" i="15"/>
  <c r="CA30" i="15" s="1"/>
  <c r="BW8" i="15"/>
  <c r="BW30" i="15" s="1"/>
  <c r="BS8" i="15"/>
  <c r="BS30" i="15" s="1"/>
  <c r="BO8" i="15"/>
  <c r="BO30" i="15" s="1"/>
  <c r="BK8" i="15"/>
  <c r="BK30" i="15" s="1"/>
  <c r="BG8" i="15"/>
  <c r="BG30" i="15" s="1"/>
  <c r="BC8" i="15"/>
  <c r="BC30" i="15" s="1"/>
  <c r="AY8" i="15"/>
  <c r="AY30" i="15" s="1"/>
  <c r="AU8" i="15"/>
  <c r="AU30" i="15" s="1"/>
  <c r="AQ8" i="15"/>
  <c r="AQ30" i="15" s="1"/>
  <c r="AM8" i="15"/>
  <c r="AM30" i="15" s="1"/>
  <c r="AI8" i="15"/>
  <c r="AI30" i="15" s="1"/>
  <c r="AE8" i="15"/>
  <c r="AE30" i="15" s="1"/>
  <c r="AA8" i="15"/>
  <c r="AA30" i="15" s="1"/>
  <c r="W8" i="15"/>
  <c r="W30" i="15" s="1"/>
  <c r="S8" i="15"/>
  <c r="S30" i="15" s="1"/>
  <c r="O8" i="15"/>
  <c r="O30" i="15" s="1"/>
  <c r="K8" i="15"/>
  <c r="K30" i="15" s="1"/>
  <c r="G8" i="15"/>
  <c r="G30" i="15" s="1"/>
  <c r="H10" i="15"/>
  <c r="H37" i="15" s="1"/>
  <c r="CO10" i="15"/>
  <c r="CO37" i="15" s="1"/>
  <c r="CE10" i="15"/>
  <c r="CE37" i="15" s="1"/>
  <c r="CA10" i="15"/>
  <c r="CA37" i="15" s="1"/>
  <c r="BP10" i="15"/>
  <c r="BP37" i="15" s="1"/>
  <c r="BE10" i="15"/>
  <c r="BE37" i="15" s="1"/>
  <c r="AT10" i="15"/>
  <c r="AT37" i="15" s="1"/>
  <c r="AP10" i="15"/>
  <c r="AP37" i="15" s="1"/>
  <c r="AE10" i="15"/>
  <c r="AE37" i="15" s="1"/>
  <c r="T10" i="15"/>
  <c r="T37" i="15" s="1"/>
  <c r="DR7" i="15"/>
  <c r="DN7" i="15"/>
  <c r="DN21" i="15" s="1"/>
  <c r="DJ7" i="15"/>
  <c r="DF7" i="15"/>
  <c r="DF21" i="15" s="1"/>
  <c r="DB7" i="15"/>
  <c r="CX7" i="15"/>
  <c r="CX21" i="15" s="1"/>
  <c r="CT7" i="15"/>
  <c r="CP7" i="15"/>
  <c r="CL7" i="15"/>
  <c r="CH7" i="15"/>
  <c r="CH21" i="15" s="1"/>
  <c r="CD7" i="15"/>
  <c r="BZ7" i="15"/>
  <c r="BZ21" i="15" s="1"/>
  <c r="BV7" i="15"/>
  <c r="BR7" i="15"/>
  <c r="BR21" i="15" s="1"/>
  <c r="BN7" i="15"/>
  <c r="BJ7" i="15"/>
  <c r="BF7" i="15"/>
  <c r="BB7" i="15"/>
  <c r="BB17" i="15" s="1"/>
  <c r="AX7" i="15"/>
  <c r="AT7" i="15"/>
  <c r="AT21" i="15" s="1"/>
  <c r="AP7" i="15"/>
  <c r="AL7" i="15"/>
  <c r="AL17" i="15" s="1"/>
  <c r="AH7" i="15"/>
  <c r="AD7" i="15"/>
  <c r="Z7" i="15"/>
  <c r="V7" i="15"/>
  <c r="V21" i="15" s="1"/>
  <c r="R7" i="15"/>
  <c r="N7" i="15"/>
  <c r="N21" i="15" s="1"/>
  <c r="J7" i="15"/>
  <c r="F7" i="15"/>
  <c r="F17" i="15" s="1"/>
  <c r="DR8" i="15"/>
  <c r="DR30" i="15" s="1"/>
  <c r="DN8" i="15"/>
  <c r="DN30" i="15" s="1"/>
  <c r="DJ8" i="15"/>
  <c r="DJ30" i="15" s="1"/>
  <c r="DF8" i="15"/>
  <c r="DF30" i="15" s="1"/>
  <c r="DB8" i="15"/>
  <c r="DB30" i="15" s="1"/>
  <c r="CX8" i="15"/>
  <c r="CX30" i="15" s="1"/>
  <c r="CT8" i="15"/>
  <c r="CT30" i="15" s="1"/>
  <c r="CP8" i="15"/>
  <c r="CP30" i="15" s="1"/>
  <c r="CL8" i="15"/>
  <c r="CL30" i="15" s="1"/>
  <c r="CH8" i="15"/>
  <c r="CH30" i="15" s="1"/>
  <c r="CD8" i="15"/>
  <c r="CD30" i="15" s="1"/>
  <c r="BZ8" i="15"/>
  <c r="BZ30" i="15" s="1"/>
  <c r="BV8" i="15"/>
  <c r="BV30" i="15" s="1"/>
  <c r="BR8" i="15"/>
  <c r="BR30" i="15" s="1"/>
  <c r="BN8" i="15"/>
  <c r="BN30" i="15" s="1"/>
  <c r="BJ8" i="15"/>
  <c r="BJ30" i="15" s="1"/>
  <c r="BF8" i="15"/>
  <c r="BF30" i="15" s="1"/>
  <c r="BB8" i="15"/>
  <c r="BB30" i="15" s="1"/>
  <c r="AX8" i="15"/>
  <c r="AX30" i="15" s="1"/>
  <c r="AT8" i="15"/>
  <c r="AT30" i="15" s="1"/>
  <c r="AP8" i="15"/>
  <c r="AP30" i="15" s="1"/>
  <c r="AL8" i="15"/>
  <c r="AL30" i="15" s="1"/>
  <c r="AH8" i="15"/>
  <c r="AH30" i="15" s="1"/>
  <c r="AD8" i="15"/>
  <c r="AD30" i="15" s="1"/>
  <c r="Z8" i="15"/>
  <c r="Z30" i="15" s="1"/>
  <c r="V8" i="15"/>
  <c r="V30" i="15" s="1"/>
  <c r="R8" i="15"/>
  <c r="R30" i="15" s="1"/>
  <c r="N8" i="15"/>
  <c r="N30" i="15" s="1"/>
  <c r="J8" i="15"/>
  <c r="J30" i="15" s="1"/>
  <c r="F8" i="15"/>
  <c r="F30" i="15" s="1"/>
  <c r="I10" i="15"/>
  <c r="I37" i="15" s="1"/>
  <c r="CZ10" i="15"/>
  <c r="CZ37" i="15" s="1"/>
  <c r="G10" i="15"/>
  <c r="G37" i="15" s="1"/>
  <c r="DN10" i="15"/>
  <c r="DN37" i="15" s="1"/>
  <c r="DJ10" i="15"/>
  <c r="DJ37" i="15" s="1"/>
  <c r="CY10" i="15"/>
  <c r="CY37" i="15" s="1"/>
  <c r="CN10" i="15"/>
  <c r="CN37" i="15" s="1"/>
  <c r="CD10" i="15"/>
  <c r="CD37" i="15" s="1"/>
  <c r="BZ10" i="15"/>
  <c r="BZ37" i="15" s="1"/>
  <c r="BO10" i="15"/>
  <c r="BO37" i="15" s="1"/>
  <c r="BD10" i="15"/>
  <c r="BD37" i="15" s="1"/>
  <c r="AS10" i="15"/>
  <c r="AS37" i="15" s="1"/>
  <c r="AH10" i="15"/>
  <c r="AH37" i="15" s="1"/>
  <c r="AD10" i="15"/>
  <c r="AD37" i="15" s="1"/>
  <c r="S10" i="15"/>
  <c r="S37" i="15" s="1"/>
  <c r="DQ7" i="15"/>
  <c r="DQ21" i="15" s="1"/>
  <c r="DM7" i="15"/>
  <c r="DM17" i="15" s="1"/>
  <c r="DI7" i="15"/>
  <c r="DI21" i="15" s="1"/>
  <c r="DE7" i="15"/>
  <c r="DA7" i="15"/>
  <c r="CW7" i="15"/>
  <c r="CW17" i="15" s="1"/>
  <c r="CS7" i="15"/>
  <c r="CS21" i="15" s="1"/>
  <c r="CO7" i="15"/>
  <c r="CK7" i="15"/>
  <c r="CK21" i="15" s="1"/>
  <c r="CG7" i="15"/>
  <c r="CG17" i="15" s="1"/>
  <c r="CC7" i="15"/>
  <c r="CC21" i="15" s="1"/>
  <c r="BY7" i="15"/>
  <c r="BU7" i="15"/>
  <c r="BQ7" i="15"/>
  <c r="BQ17" i="15" s="1"/>
  <c r="BM7" i="15"/>
  <c r="BM17" i="15" s="1"/>
  <c r="BI7" i="15"/>
  <c r="BE7" i="15"/>
  <c r="BE17" i="15" s="1"/>
  <c r="BA7" i="15"/>
  <c r="BA21" i="15" s="1"/>
  <c r="AW7" i="15"/>
  <c r="AW17" i="15" s="1"/>
  <c r="AS7" i="15"/>
  <c r="AO7" i="15"/>
  <c r="AO17" i="15" s="1"/>
  <c r="AK7" i="15"/>
  <c r="AK21" i="15" s="1"/>
  <c r="AG7" i="15"/>
  <c r="AG17" i="15" s="1"/>
  <c r="AC7" i="15"/>
  <c r="Y7" i="15"/>
  <c r="Y17" i="15" s="1"/>
  <c r="U7" i="15"/>
  <c r="U17" i="15" s="1"/>
  <c r="Q7" i="15"/>
  <c r="Q17" i="15" s="1"/>
  <c r="M7" i="15"/>
  <c r="I7" i="15"/>
  <c r="I17" i="15" s="1"/>
  <c r="E7" i="15"/>
  <c r="E21" i="15" s="1"/>
  <c r="DQ8" i="15"/>
  <c r="DQ30" i="15" s="1"/>
  <c r="DM8" i="15"/>
  <c r="DM30" i="15" s="1"/>
  <c r="DI8" i="15"/>
  <c r="DI30" i="15" s="1"/>
  <c r="DE8" i="15"/>
  <c r="DE30" i="15" s="1"/>
  <c r="DA8" i="15"/>
  <c r="DA30" i="15" s="1"/>
  <c r="CW8" i="15"/>
  <c r="CW30" i="15" s="1"/>
  <c r="CS8" i="15"/>
  <c r="CS30" i="15" s="1"/>
  <c r="CO8" i="15"/>
  <c r="CO30" i="15" s="1"/>
  <c r="CK8" i="15"/>
  <c r="CK30" i="15" s="1"/>
  <c r="CG8" i="15"/>
  <c r="CG30" i="15" s="1"/>
  <c r="CC8" i="15"/>
  <c r="CC30" i="15" s="1"/>
  <c r="BY8" i="15"/>
  <c r="BY30" i="15" s="1"/>
  <c r="BU8" i="15"/>
  <c r="BU30" i="15" s="1"/>
  <c r="BQ8" i="15"/>
  <c r="BQ30" i="15" s="1"/>
  <c r="BM8" i="15"/>
  <c r="BM30" i="15" s="1"/>
  <c r="BI8" i="15"/>
  <c r="BI30" i="15" s="1"/>
  <c r="BE8" i="15"/>
  <c r="BE30" i="15" s="1"/>
  <c r="BA8" i="15"/>
  <c r="BA30" i="15" s="1"/>
  <c r="AW8" i="15"/>
  <c r="AW30" i="15" s="1"/>
  <c r="AS8" i="15"/>
  <c r="AS30" i="15" s="1"/>
  <c r="AO8" i="15"/>
  <c r="AO30" i="15" s="1"/>
  <c r="AK8" i="15"/>
  <c r="AK30" i="15" s="1"/>
  <c r="AG8" i="15"/>
  <c r="AG30" i="15" s="1"/>
  <c r="AC8" i="15"/>
  <c r="AC30" i="15" s="1"/>
  <c r="Y8" i="15"/>
  <c r="Y30" i="15" s="1"/>
  <c r="U8" i="15"/>
  <c r="U30" i="15" s="1"/>
  <c r="Q8" i="15"/>
  <c r="Q30" i="15" s="1"/>
  <c r="M8" i="15"/>
  <c r="M30" i="15" s="1"/>
  <c r="I8" i="15"/>
  <c r="I30" i="15" s="1"/>
  <c r="E8" i="15"/>
  <c r="E30" i="15" s="1"/>
  <c r="D7" i="15"/>
  <c r="D8" i="15"/>
  <c r="D30" i="15" s="1"/>
  <c r="C8" i="15"/>
  <c r="C30" i="15" s="1"/>
  <c r="AV17" i="15"/>
  <c r="AV21" i="15"/>
  <c r="P17" i="15"/>
  <c r="P21" i="15"/>
  <c r="DH21" i="15"/>
  <c r="DH14" i="15"/>
  <c r="CB21" i="15"/>
  <c r="CB14" i="15"/>
  <c r="AV14" i="15"/>
  <c r="P14" i="15"/>
  <c r="CY21" i="15"/>
  <c r="CY14" i="15"/>
  <c r="B644" i="2"/>
  <c r="I649" i="2"/>
  <c r="I701" i="2" s="1"/>
  <c r="M649" i="2"/>
  <c r="M701" i="2" s="1"/>
  <c r="Q649" i="2"/>
  <c r="Q701" i="2" s="1"/>
  <c r="U649" i="2"/>
  <c r="U701" i="2" s="1"/>
  <c r="Y649" i="2"/>
  <c r="Y701" i="2" s="1"/>
  <c r="AC649" i="2"/>
  <c r="AC701" i="2" s="1"/>
  <c r="AG649" i="2"/>
  <c r="AG701" i="2" s="1"/>
  <c r="AK649" i="2"/>
  <c r="AK701" i="2" s="1"/>
  <c r="AO649" i="2"/>
  <c r="AO701" i="2" s="1"/>
  <c r="AS649" i="2"/>
  <c r="AS701" i="2" s="1"/>
  <c r="AW649" i="2"/>
  <c r="AW701" i="2" s="1"/>
  <c r="BA649" i="2"/>
  <c r="BA701" i="2" s="1"/>
  <c r="BE649" i="2"/>
  <c r="BE701" i="2" s="1"/>
  <c r="BI649" i="2"/>
  <c r="BI701" i="2" s="1"/>
  <c r="BM649" i="2"/>
  <c r="BM701" i="2" s="1"/>
  <c r="BQ649" i="2"/>
  <c r="BQ701" i="2" s="1"/>
  <c r="BU649" i="2"/>
  <c r="BU701" i="2" s="1"/>
  <c r="BY649" i="2"/>
  <c r="BY701" i="2" s="1"/>
  <c r="CC649" i="2"/>
  <c r="CC701" i="2" s="1"/>
  <c r="CG649" i="2"/>
  <c r="CG701" i="2" s="1"/>
  <c r="CK649" i="2"/>
  <c r="CK701" i="2" s="1"/>
  <c r="CO649" i="2"/>
  <c r="CO701" i="2" s="1"/>
  <c r="CS649" i="2"/>
  <c r="CS701" i="2" s="1"/>
  <c r="CW649" i="2"/>
  <c r="CW701" i="2" s="1"/>
  <c r="DA649" i="2"/>
  <c r="DA701" i="2" s="1"/>
  <c r="DH649" i="2"/>
  <c r="DH701" i="2" s="1"/>
  <c r="DP649" i="2"/>
  <c r="DP701" i="2" s="1"/>
  <c r="J649" i="2"/>
  <c r="J701" i="2" s="1"/>
  <c r="N649" i="2"/>
  <c r="N701" i="2" s="1"/>
  <c r="R649" i="2"/>
  <c r="R701" i="2" s="1"/>
  <c r="V649" i="2"/>
  <c r="V701" i="2" s="1"/>
  <c r="Z649" i="2"/>
  <c r="Z701" i="2" s="1"/>
  <c r="AD649" i="2"/>
  <c r="AD701" i="2" s="1"/>
  <c r="AH649" i="2"/>
  <c r="AH701" i="2" s="1"/>
  <c r="AL649" i="2"/>
  <c r="AL701" i="2" s="1"/>
  <c r="AP649" i="2"/>
  <c r="AP701" i="2" s="1"/>
  <c r="AT649" i="2"/>
  <c r="AT701" i="2" s="1"/>
  <c r="AX649" i="2"/>
  <c r="AX701" i="2" s="1"/>
  <c r="BB649" i="2"/>
  <c r="BB701" i="2" s="1"/>
  <c r="BF649" i="2"/>
  <c r="BF701" i="2" s="1"/>
  <c r="BJ649" i="2"/>
  <c r="BJ701" i="2" s="1"/>
  <c r="BN649" i="2"/>
  <c r="BN701" i="2" s="1"/>
  <c r="BR649" i="2"/>
  <c r="BR701" i="2" s="1"/>
  <c r="BV649" i="2"/>
  <c r="BV701" i="2" s="1"/>
  <c r="BZ649" i="2"/>
  <c r="BZ701" i="2" s="1"/>
  <c r="CD649" i="2"/>
  <c r="CD701" i="2" s="1"/>
  <c r="CH649" i="2"/>
  <c r="CH701" i="2" s="1"/>
  <c r="CL649" i="2"/>
  <c r="CL701" i="2" s="1"/>
  <c r="CP649" i="2"/>
  <c r="CP701" i="2" s="1"/>
  <c r="CT649" i="2"/>
  <c r="CT701" i="2" s="1"/>
  <c r="CX649" i="2"/>
  <c r="CX701" i="2" s="1"/>
  <c r="DC649" i="2"/>
  <c r="DC701" i="2" s="1"/>
  <c r="DI649" i="2"/>
  <c r="DI701" i="2" s="1"/>
  <c r="DT649" i="2"/>
  <c r="DT701" i="2" s="1"/>
  <c r="G649" i="2"/>
  <c r="G701" i="2" s="1"/>
  <c r="K649" i="2"/>
  <c r="K701" i="2" s="1"/>
  <c r="O649" i="2"/>
  <c r="O701" i="2" s="1"/>
  <c r="S649" i="2"/>
  <c r="S701" i="2" s="1"/>
  <c r="W649" i="2"/>
  <c r="W701" i="2" s="1"/>
  <c r="AA649" i="2"/>
  <c r="AA701" i="2" s="1"/>
  <c r="AE649" i="2"/>
  <c r="AE701" i="2" s="1"/>
  <c r="AI649" i="2"/>
  <c r="AI701" i="2" s="1"/>
  <c r="AM649" i="2"/>
  <c r="AM701" i="2" s="1"/>
  <c r="AQ649" i="2"/>
  <c r="AQ701" i="2" s="1"/>
  <c r="AU649" i="2"/>
  <c r="AU701" i="2" s="1"/>
  <c r="AY649" i="2"/>
  <c r="AY701" i="2" s="1"/>
  <c r="BC649" i="2"/>
  <c r="BC701" i="2" s="1"/>
  <c r="BG649" i="2"/>
  <c r="BG701" i="2" s="1"/>
  <c r="BK649" i="2"/>
  <c r="BK701" i="2" s="1"/>
  <c r="BO649" i="2"/>
  <c r="BO701" i="2" s="1"/>
  <c r="BS649" i="2"/>
  <c r="BS701" i="2" s="1"/>
  <c r="BW649" i="2"/>
  <c r="BW701" i="2" s="1"/>
  <c r="CA649" i="2"/>
  <c r="CA701" i="2" s="1"/>
  <c r="CE649" i="2"/>
  <c r="CE701" i="2" s="1"/>
  <c r="CI649" i="2"/>
  <c r="CI701" i="2" s="1"/>
  <c r="CM649" i="2"/>
  <c r="CM701" i="2" s="1"/>
  <c r="CQ649" i="2"/>
  <c r="CQ701" i="2" s="1"/>
  <c r="CU649" i="2"/>
  <c r="CU701" i="2" s="1"/>
  <c r="CY649" i="2"/>
  <c r="CY701" i="2" s="1"/>
  <c r="DD649" i="2"/>
  <c r="DD701" i="2" s="1"/>
  <c r="DS649" i="2"/>
  <c r="DS701" i="2" s="1"/>
  <c r="DO649" i="2"/>
  <c r="DO701" i="2" s="1"/>
  <c r="DK649" i="2"/>
  <c r="DK701" i="2" s="1"/>
  <c r="DG649" i="2"/>
  <c r="DG701" i="2" s="1"/>
  <c r="DV649" i="2"/>
  <c r="DV701" i="2" s="1"/>
  <c r="DR649" i="2"/>
  <c r="DR701" i="2" s="1"/>
  <c r="DN649" i="2"/>
  <c r="DN701" i="2" s="1"/>
  <c r="DJ649" i="2"/>
  <c r="DJ701" i="2" s="1"/>
  <c r="DF649" i="2"/>
  <c r="DF701" i="2" s="1"/>
  <c r="DB649" i="2"/>
  <c r="DB701" i="2" s="1"/>
  <c r="DU649" i="2"/>
  <c r="DU701" i="2" s="1"/>
  <c r="DQ649" i="2"/>
  <c r="DQ701" i="2" s="1"/>
  <c r="G651" i="2"/>
  <c r="H649" i="2"/>
  <c r="H701" i="2" s="1"/>
  <c r="L649" i="2"/>
  <c r="L701" i="2" s="1"/>
  <c r="P649" i="2"/>
  <c r="P701" i="2" s="1"/>
  <c r="T649" i="2"/>
  <c r="T701" i="2" s="1"/>
  <c r="X649" i="2"/>
  <c r="X701" i="2" s="1"/>
  <c r="AB649" i="2"/>
  <c r="AB701" i="2" s="1"/>
  <c r="AF649" i="2"/>
  <c r="AF701" i="2" s="1"/>
  <c r="AJ649" i="2"/>
  <c r="AJ701" i="2" s="1"/>
  <c r="AN649" i="2"/>
  <c r="AN701" i="2" s="1"/>
  <c r="AR649" i="2"/>
  <c r="AR701" i="2" s="1"/>
  <c r="AV649" i="2"/>
  <c r="AV701" i="2" s="1"/>
  <c r="AZ649" i="2"/>
  <c r="AZ701" i="2" s="1"/>
  <c r="BD649" i="2"/>
  <c r="BD701" i="2" s="1"/>
  <c r="BH649" i="2"/>
  <c r="BH701" i="2" s="1"/>
  <c r="BL649" i="2"/>
  <c r="BL701" i="2" s="1"/>
  <c r="BP649" i="2"/>
  <c r="BP701" i="2" s="1"/>
  <c r="BT649" i="2"/>
  <c r="BT701" i="2" s="1"/>
  <c r="BX649" i="2"/>
  <c r="BX701" i="2" s="1"/>
  <c r="CB649" i="2"/>
  <c r="CB701" i="2" s="1"/>
  <c r="CF649" i="2"/>
  <c r="CF701" i="2" s="1"/>
  <c r="CJ649" i="2"/>
  <c r="CJ701" i="2" s="1"/>
  <c r="CN649" i="2"/>
  <c r="CN701" i="2" s="1"/>
  <c r="CR649" i="2"/>
  <c r="CR701" i="2" s="1"/>
  <c r="CV649" i="2"/>
  <c r="CV701" i="2" s="1"/>
  <c r="CZ649" i="2"/>
  <c r="CZ701" i="2" s="1"/>
  <c r="DE649" i="2"/>
  <c r="DE701" i="2" s="1"/>
  <c r="DM649" i="2"/>
  <c r="DM701" i="2" s="1"/>
  <c r="BQ21" i="15" l="1"/>
  <c r="CG14" i="15"/>
  <c r="DM14" i="15"/>
  <c r="AK14" i="15"/>
  <c r="L14" i="15"/>
  <c r="AY14" i="15"/>
  <c r="L17" i="15"/>
  <c r="U14" i="15"/>
  <c r="CW21" i="15"/>
  <c r="H17" i="15"/>
  <c r="AN21" i="15"/>
  <c r="AN17" i="15"/>
  <c r="E17" i="15"/>
  <c r="AK17" i="15"/>
  <c r="AG21" i="15"/>
  <c r="BA14" i="15"/>
  <c r="CG21" i="15"/>
  <c r="DM21" i="15"/>
  <c r="U21" i="15"/>
  <c r="BA17" i="15"/>
  <c r="E14" i="15"/>
  <c r="BQ14" i="15"/>
  <c r="CW14" i="15"/>
  <c r="BT14" i="15"/>
  <c r="AY21" i="15"/>
  <c r="AO14" i="15"/>
  <c r="CM14" i="15"/>
  <c r="T14" i="15"/>
  <c r="BT21" i="15"/>
  <c r="H14" i="15"/>
  <c r="AG14" i="15"/>
  <c r="BM14" i="15"/>
  <c r="CU21" i="15"/>
  <c r="S21" i="15"/>
  <c r="AR17" i="15"/>
  <c r="S14" i="15"/>
  <c r="CE14" i="15"/>
  <c r="DK21" i="15"/>
  <c r="AI14" i="15"/>
  <c r="CE21" i="15"/>
  <c r="AB14" i="15"/>
  <c r="BH14" i="15"/>
  <c r="AI21" i="15"/>
  <c r="AB17" i="15"/>
  <c r="BO14" i="15"/>
  <c r="CU14" i="15"/>
  <c r="DK14" i="15"/>
  <c r="AR14" i="15"/>
  <c r="BO21" i="15"/>
  <c r="BH17" i="15"/>
  <c r="K14" i="15"/>
  <c r="AQ14" i="15"/>
  <c r="BW14" i="15"/>
  <c r="CM21" i="15"/>
  <c r="Y14" i="15"/>
  <c r="BG21" i="15"/>
  <c r="DC14" i="15"/>
  <c r="BE14" i="15"/>
  <c r="AA21" i="15"/>
  <c r="AA14" i="15"/>
  <c r="BG14" i="15"/>
  <c r="I14" i="15"/>
  <c r="Y21" i="15"/>
  <c r="DO17" i="15"/>
  <c r="DO21" i="15"/>
  <c r="DO14" i="15"/>
  <c r="M21" i="15"/>
  <c r="M17" i="15"/>
  <c r="M14" i="15"/>
  <c r="AH14" i="15"/>
  <c r="AH21" i="15"/>
  <c r="AH17" i="15"/>
  <c r="CO17" i="15"/>
  <c r="CO21" i="15"/>
  <c r="CO14" i="15"/>
  <c r="AS17" i="15"/>
  <c r="AS14" i="15"/>
  <c r="AS21" i="15"/>
  <c r="DE17" i="15"/>
  <c r="DE21" i="15"/>
  <c r="DE14" i="15"/>
  <c r="J14" i="15"/>
  <c r="J17" i="15"/>
  <c r="J21" i="15"/>
  <c r="Z17" i="15"/>
  <c r="Z21" i="15"/>
  <c r="Z14" i="15"/>
  <c r="AP21" i="15"/>
  <c r="AP14" i="15"/>
  <c r="AP17" i="15"/>
  <c r="BF21" i="15"/>
  <c r="BF17" i="15"/>
  <c r="BF14" i="15"/>
  <c r="BV17" i="15"/>
  <c r="BV21" i="15"/>
  <c r="BV14" i="15"/>
  <c r="CL17" i="15"/>
  <c r="CL21" i="15"/>
  <c r="CL14" i="15"/>
  <c r="DB17" i="15"/>
  <c r="DB14" i="15"/>
  <c r="DB21" i="15"/>
  <c r="DR17" i="15"/>
  <c r="DR21" i="15"/>
  <c r="DR14" i="15"/>
  <c r="O17" i="15"/>
  <c r="O14" i="15"/>
  <c r="O21" i="15"/>
  <c r="AE21" i="15"/>
  <c r="AE17" i="15"/>
  <c r="AE14" i="15"/>
  <c r="AU21" i="15"/>
  <c r="AU17" i="15"/>
  <c r="AU14" i="15"/>
  <c r="BK21" i="15"/>
  <c r="BK14" i="15"/>
  <c r="BK17" i="15"/>
  <c r="CA17" i="15"/>
  <c r="CA21" i="15"/>
  <c r="CA14" i="15"/>
  <c r="CQ17" i="15"/>
  <c r="CQ21" i="15"/>
  <c r="CQ14" i="15"/>
  <c r="X14" i="15"/>
  <c r="X17" i="15"/>
  <c r="X21" i="15"/>
  <c r="BL17" i="15"/>
  <c r="BL14" i="15"/>
  <c r="BL21" i="15"/>
  <c r="CJ17" i="15"/>
  <c r="CJ14" i="15"/>
  <c r="CJ21" i="15"/>
  <c r="CZ17" i="15"/>
  <c r="CZ21" i="15"/>
  <c r="CZ14" i="15"/>
  <c r="BY17" i="15"/>
  <c r="BY21" i="15"/>
  <c r="BY14" i="15"/>
  <c r="AX17" i="15"/>
  <c r="AX21" i="15"/>
  <c r="AX14" i="15"/>
  <c r="AC14" i="15"/>
  <c r="AC21" i="15"/>
  <c r="AC17" i="15"/>
  <c r="BI14" i="15"/>
  <c r="BI21" i="15"/>
  <c r="BI17" i="15"/>
  <c r="DG17" i="15"/>
  <c r="DG21" i="15"/>
  <c r="DG14" i="15"/>
  <c r="R21" i="15"/>
  <c r="R17" i="15"/>
  <c r="R14" i="15"/>
  <c r="BN21" i="15"/>
  <c r="BN14" i="15"/>
  <c r="BN17" i="15"/>
  <c r="CD17" i="15"/>
  <c r="CD14" i="15"/>
  <c r="CD21" i="15"/>
  <c r="CT17" i="15"/>
  <c r="CT21" i="15"/>
  <c r="CT14" i="15"/>
  <c r="DJ17" i="15"/>
  <c r="DJ21" i="15"/>
  <c r="DJ14" i="15"/>
  <c r="G14" i="15"/>
  <c r="G21" i="15"/>
  <c r="G17" i="15"/>
  <c r="W21" i="15"/>
  <c r="W14" i="15"/>
  <c r="W17" i="15"/>
  <c r="AM14" i="15"/>
  <c r="AM21" i="15"/>
  <c r="AM17" i="15"/>
  <c r="BC14" i="15"/>
  <c r="BC21" i="15"/>
  <c r="BC17" i="15"/>
  <c r="BS17" i="15"/>
  <c r="BS14" i="15"/>
  <c r="BS21" i="15"/>
  <c r="CI17" i="15"/>
  <c r="CI21" i="15"/>
  <c r="CI14" i="15"/>
  <c r="AF21" i="15"/>
  <c r="AF14" i="15"/>
  <c r="AF17" i="15"/>
  <c r="BD21" i="15"/>
  <c r="BD14" i="15"/>
  <c r="BD17" i="15"/>
  <c r="CR17" i="15"/>
  <c r="CR21" i="15"/>
  <c r="CR14" i="15"/>
  <c r="BM21" i="15"/>
  <c r="BE21" i="15"/>
  <c r="DA17" i="15"/>
  <c r="DA14" i="15"/>
  <c r="AD21" i="15"/>
  <c r="AD14" i="15"/>
  <c r="BJ21" i="15"/>
  <c r="BJ14" i="15"/>
  <c r="Q14" i="15"/>
  <c r="AW14" i="15"/>
  <c r="AD17" i="15"/>
  <c r="BJ17" i="15"/>
  <c r="T17" i="15"/>
  <c r="I21" i="15"/>
  <c r="AO21" i="15"/>
  <c r="CK17" i="15"/>
  <c r="CK14" i="15"/>
  <c r="DQ17" i="15"/>
  <c r="DQ14" i="15"/>
  <c r="N17" i="15"/>
  <c r="N14" i="15"/>
  <c r="AT17" i="15"/>
  <c r="AT14" i="15"/>
  <c r="BZ17" i="15"/>
  <c r="BZ14" i="15"/>
  <c r="DF17" i="15"/>
  <c r="DF14" i="15"/>
  <c r="AJ14" i="15"/>
  <c r="AJ21" i="15"/>
  <c r="BP17" i="15"/>
  <c r="BP14" i="15"/>
  <c r="CV17" i="15"/>
  <c r="CV14" i="15"/>
  <c r="K21" i="15"/>
  <c r="AQ21" i="15"/>
  <c r="CC17" i="15"/>
  <c r="CC14" i="15"/>
  <c r="DI17" i="15"/>
  <c r="DI14" i="15"/>
  <c r="F21" i="15"/>
  <c r="F14" i="15"/>
  <c r="AL21" i="15"/>
  <c r="AL14" i="15"/>
  <c r="BR17" i="15"/>
  <c r="BR14" i="15"/>
  <c r="CX17" i="15"/>
  <c r="CX14" i="15"/>
  <c r="CN17" i="15"/>
  <c r="CN14" i="15"/>
  <c r="BU17" i="15"/>
  <c r="BU14" i="15"/>
  <c r="CP17" i="15"/>
  <c r="CP14" i="15"/>
  <c r="AZ14" i="15"/>
  <c r="AZ21" i="15"/>
  <c r="CF17" i="15"/>
  <c r="CF14" i="15"/>
  <c r="BW21" i="15"/>
  <c r="DC21" i="15"/>
  <c r="BU21" i="15"/>
  <c r="DA21" i="15"/>
  <c r="CP21" i="15"/>
  <c r="Q21" i="15"/>
  <c r="AW21" i="15"/>
  <c r="CS17" i="15"/>
  <c r="CS14" i="15"/>
  <c r="V17" i="15"/>
  <c r="V14" i="15"/>
  <c r="BB21" i="15"/>
  <c r="BB14" i="15"/>
  <c r="CH17" i="15"/>
  <c r="CH14" i="15"/>
  <c r="DN17" i="15"/>
  <c r="DN14" i="15"/>
  <c r="BX17" i="15"/>
  <c r="BX14" i="15"/>
  <c r="DP17" i="15"/>
  <c r="DP14" i="15"/>
  <c r="DL17" i="15"/>
  <c r="DL21" i="15"/>
  <c r="DL14" i="15"/>
  <c r="DD17" i="15"/>
  <c r="DD21" i="15"/>
  <c r="DD14" i="15"/>
  <c r="D21" i="15"/>
  <c r="D14" i="15"/>
  <c r="D17" i="15"/>
  <c r="DX649" i="2"/>
  <c r="G854" i="2"/>
  <c r="H854" i="2"/>
  <c r="I854" i="2"/>
  <c r="J854" i="2"/>
  <c r="K854" i="2"/>
  <c r="L854" i="2"/>
  <c r="M854" i="2"/>
  <c r="N854" i="2"/>
  <c r="O854" i="2"/>
  <c r="P854" i="2"/>
  <c r="Q854" i="2"/>
  <c r="R854" i="2"/>
  <c r="S854" i="2"/>
  <c r="T854" i="2"/>
  <c r="U854" i="2"/>
  <c r="V854" i="2"/>
  <c r="W854" i="2"/>
  <c r="X854" i="2"/>
  <c r="Y854" i="2"/>
  <c r="Z854" i="2"/>
  <c r="AA854" i="2"/>
  <c r="AB854" i="2"/>
  <c r="AC854" i="2"/>
  <c r="AD854" i="2"/>
  <c r="AE854" i="2"/>
  <c r="AF854" i="2"/>
  <c r="AG854" i="2"/>
  <c r="AH854" i="2"/>
  <c r="AI854" i="2"/>
  <c r="AJ854" i="2"/>
  <c r="AK854" i="2"/>
  <c r="AL854" i="2"/>
  <c r="AM854" i="2"/>
  <c r="AN854" i="2"/>
  <c r="AO854" i="2"/>
  <c r="AP854" i="2"/>
  <c r="AQ854" i="2"/>
  <c r="AR854" i="2"/>
  <c r="AS854" i="2"/>
  <c r="AT854" i="2"/>
  <c r="AU854" i="2"/>
  <c r="AV854" i="2"/>
  <c r="AW854" i="2"/>
  <c r="AX854" i="2"/>
  <c r="AY854" i="2"/>
  <c r="AZ854" i="2"/>
  <c r="BA854" i="2"/>
  <c r="BB854" i="2"/>
  <c r="BC854" i="2"/>
  <c r="BD854" i="2"/>
  <c r="BE854" i="2"/>
  <c r="BF854" i="2"/>
  <c r="BG854" i="2"/>
  <c r="BH854" i="2"/>
  <c r="BI854" i="2"/>
  <c r="BJ854" i="2"/>
  <c r="BK854" i="2"/>
  <c r="BL854" i="2"/>
  <c r="BM854" i="2"/>
  <c r="BN854" i="2"/>
  <c r="BO854" i="2"/>
  <c r="BP854" i="2"/>
  <c r="BQ854" i="2"/>
  <c r="BR854" i="2"/>
  <c r="BS854" i="2"/>
  <c r="BT854" i="2"/>
  <c r="BU854" i="2"/>
  <c r="BV854" i="2"/>
  <c r="BW854" i="2"/>
  <c r="BX854" i="2"/>
  <c r="BY854" i="2"/>
  <c r="BZ854" i="2"/>
  <c r="CA854" i="2"/>
  <c r="CB854" i="2"/>
  <c r="CC854" i="2"/>
  <c r="CD854" i="2"/>
  <c r="CE854" i="2"/>
  <c r="CF854" i="2"/>
  <c r="CG854" i="2"/>
  <c r="CH854" i="2"/>
  <c r="CI854" i="2"/>
  <c r="CJ854" i="2"/>
  <c r="CK854" i="2"/>
  <c r="CL854" i="2"/>
  <c r="CM854" i="2"/>
  <c r="CN854" i="2"/>
  <c r="CO854" i="2"/>
  <c r="CP854" i="2"/>
  <c r="CQ854" i="2"/>
  <c r="CR854" i="2"/>
  <c r="CS854" i="2"/>
  <c r="CT854" i="2"/>
  <c r="CU854" i="2"/>
  <c r="CV854" i="2"/>
  <c r="CW854" i="2"/>
  <c r="CX854" i="2"/>
  <c r="CY854" i="2"/>
  <c r="CZ854" i="2"/>
  <c r="DA854" i="2"/>
  <c r="DB854" i="2"/>
  <c r="DC854" i="2"/>
  <c r="DD854" i="2"/>
  <c r="DE854" i="2"/>
  <c r="DF854" i="2"/>
  <c r="DG854" i="2"/>
  <c r="DH854" i="2"/>
  <c r="DI854" i="2"/>
  <c r="DJ854" i="2"/>
  <c r="DK854" i="2"/>
  <c r="DL854" i="2"/>
  <c r="DM854" i="2"/>
  <c r="DN854" i="2"/>
  <c r="DO854" i="2"/>
  <c r="DP854" i="2"/>
  <c r="DQ854" i="2"/>
  <c r="DR854" i="2"/>
  <c r="DS854" i="2"/>
  <c r="DT854" i="2"/>
  <c r="DU854" i="2"/>
  <c r="DV854" i="2"/>
  <c r="G853" i="2"/>
  <c r="H853" i="2"/>
  <c r="I853" i="2"/>
  <c r="J853" i="2"/>
  <c r="K853" i="2"/>
  <c r="L853" i="2"/>
  <c r="M853" i="2"/>
  <c r="N853" i="2"/>
  <c r="O853" i="2"/>
  <c r="P853" i="2"/>
  <c r="Q853" i="2"/>
  <c r="R853" i="2"/>
  <c r="S853" i="2"/>
  <c r="T853" i="2"/>
  <c r="U853" i="2"/>
  <c r="V853" i="2"/>
  <c r="W853" i="2"/>
  <c r="X853" i="2"/>
  <c r="Y853" i="2"/>
  <c r="Z853" i="2"/>
  <c r="AA853" i="2"/>
  <c r="AB853" i="2"/>
  <c r="AC853" i="2"/>
  <c r="AD853" i="2"/>
  <c r="AE853" i="2"/>
  <c r="AF853" i="2"/>
  <c r="AG853" i="2"/>
  <c r="AH853" i="2"/>
  <c r="AI853" i="2"/>
  <c r="AJ853" i="2"/>
  <c r="AK853" i="2"/>
  <c r="AL853" i="2"/>
  <c r="AM853" i="2"/>
  <c r="AN853" i="2"/>
  <c r="AO853" i="2"/>
  <c r="AP853" i="2"/>
  <c r="AQ853" i="2"/>
  <c r="AR853" i="2"/>
  <c r="AS853" i="2"/>
  <c r="AT853" i="2"/>
  <c r="AU853" i="2"/>
  <c r="AV853" i="2"/>
  <c r="AW853" i="2"/>
  <c r="AX853" i="2"/>
  <c r="AY853" i="2"/>
  <c r="AZ853" i="2"/>
  <c r="BA853" i="2"/>
  <c r="BB853" i="2"/>
  <c r="BC853" i="2"/>
  <c r="BD853" i="2"/>
  <c r="BE853" i="2"/>
  <c r="BF853" i="2"/>
  <c r="BG853" i="2"/>
  <c r="BH853" i="2"/>
  <c r="BI853" i="2"/>
  <c r="BJ853" i="2"/>
  <c r="BK853" i="2"/>
  <c r="BL853" i="2"/>
  <c r="BM853" i="2"/>
  <c r="BN853" i="2"/>
  <c r="BO853" i="2"/>
  <c r="BP853" i="2"/>
  <c r="BQ853" i="2"/>
  <c r="BR853" i="2"/>
  <c r="BS853" i="2"/>
  <c r="BT853" i="2"/>
  <c r="BU853" i="2"/>
  <c r="BV853" i="2"/>
  <c r="BW853" i="2"/>
  <c r="BX853" i="2"/>
  <c r="BY853" i="2"/>
  <c r="BZ853" i="2"/>
  <c r="CA853" i="2"/>
  <c r="CB853" i="2"/>
  <c r="CC853" i="2"/>
  <c r="CD853" i="2"/>
  <c r="CE853" i="2"/>
  <c r="CF853" i="2"/>
  <c r="CG853" i="2"/>
  <c r="CH853" i="2"/>
  <c r="CI853" i="2"/>
  <c r="CJ853" i="2"/>
  <c r="CK853" i="2"/>
  <c r="CL853" i="2"/>
  <c r="CM853" i="2"/>
  <c r="CN853" i="2"/>
  <c r="CO853" i="2"/>
  <c r="CP853" i="2"/>
  <c r="CQ853" i="2"/>
  <c r="CR853" i="2"/>
  <c r="CS853" i="2"/>
  <c r="CT853" i="2"/>
  <c r="CU853" i="2"/>
  <c r="CV853" i="2"/>
  <c r="CW853" i="2"/>
  <c r="CX853" i="2"/>
  <c r="CY853" i="2"/>
  <c r="CZ853" i="2"/>
  <c r="DA853" i="2"/>
  <c r="DB853" i="2"/>
  <c r="DC853" i="2"/>
  <c r="DD853" i="2"/>
  <c r="DE853" i="2"/>
  <c r="DF853" i="2"/>
  <c r="DG853" i="2"/>
  <c r="DH853" i="2"/>
  <c r="DI853" i="2"/>
  <c r="DJ853" i="2"/>
  <c r="DK853" i="2"/>
  <c r="DL853" i="2"/>
  <c r="DM853" i="2"/>
  <c r="DN853" i="2"/>
  <c r="DO853" i="2"/>
  <c r="DP853" i="2"/>
  <c r="DQ853" i="2"/>
  <c r="DR853" i="2"/>
  <c r="DS853" i="2"/>
  <c r="DT853" i="2"/>
  <c r="DU853" i="2"/>
  <c r="DV853" i="2"/>
  <c r="B844" i="2"/>
  <c r="DV843" i="2"/>
  <c r="DU843" i="2"/>
  <c r="DT843" i="2"/>
  <c r="DS843" i="2"/>
  <c r="DR843" i="2"/>
  <c r="DQ843" i="2"/>
  <c r="DP843" i="2"/>
  <c r="DO843" i="2"/>
  <c r="DN843" i="2"/>
  <c r="DM843" i="2"/>
  <c r="DL843" i="2"/>
  <c r="DK843" i="2"/>
  <c r="DJ843" i="2"/>
  <c r="DI843" i="2"/>
  <c r="DH843" i="2"/>
  <c r="DG843" i="2"/>
  <c r="DF843" i="2"/>
  <c r="DE843" i="2"/>
  <c r="DD843" i="2"/>
  <c r="DC843" i="2"/>
  <c r="DB843" i="2"/>
  <c r="DA843" i="2"/>
  <c r="CZ843" i="2"/>
  <c r="CY843" i="2"/>
  <c r="CX843" i="2"/>
  <c r="CW843" i="2"/>
  <c r="CV843" i="2"/>
  <c r="CU843" i="2"/>
  <c r="CT843" i="2"/>
  <c r="CS843" i="2"/>
  <c r="CR843" i="2"/>
  <c r="CQ843" i="2"/>
  <c r="CP843" i="2"/>
  <c r="CO843" i="2"/>
  <c r="CN843" i="2"/>
  <c r="CM843" i="2"/>
  <c r="CL843" i="2"/>
  <c r="CK843" i="2"/>
  <c r="CJ843" i="2"/>
  <c r="CI843" i="2"/>
  <c r="CH843" i="2"/>
  <c r="CG843" i="2"/>
  <c r="CF843" i="2"/>
  <c r="CE843" i="2"/>
  <c r="CD843" i="2"/>
  <c r="CC843" i="2"/>
  <c r="CB843" i="2"/>
  <c r="CA843" i="2"/>
  <c r="BZ843" i="2"/>
  <c r="BY843" i="2"/>
  <c r="BX843" i="2"/>
  <c r="BW843" i="2"/>
  <c r="BV843" i="2"/>
  <c r="BU843" i="2"/>
  <c r="BT843" i="2"/>
  <c r="BS843" i="2"/>
  <c r="BR843" i="2"/>
  <c r="BQ843" i="2"/>
  <c r="BP843" i="2"/>
  <c r="BO843" i="2"/>
  <c r="BN843" i="2"/>
  <c r="BM843" i="2"/>
  <c r="BL843" i="2"/>
  <c r="BK843" i="2"/>
  <c r="BJ843" i="2"/>
  <c r="BI843" i="2"/>
  <c r="BH843" i="2"/>
  <c r="BG843" i="2"/>
  <c r="BF843" i="2"/>
  <c r="BE843" i="2"/>
  <c r="BD843" i="2"/>
  <c r="BC843" i="2"/>
  <c r="BB843" i="2"/>
  <c r="BA843" i="2"/>
  <c r="AZ843" i="2"/>
  <c r="AY843" i="2"/>
  <c r="AX843" i="2"/>
  <c r="AW843" i="2"/>
  <c r="AV843" i="2"/>
  <c r="AU843" i="2"/>
  <c r="AT843" i="2"/>
  <c r="AS843" i="2"/>
  <c r="AR843" i="2"/>
  <c r="AQ843" i="2"/>
  <c r="AP843" i="2"/>
  <c r="AO843" i="2"/>
  <c r="AN843" i="2"/>
  <c r="AM843" i="2"/>
  <c r="AL843" i="2"/>
  <c r="AK843" i="2"/>
  <c r="AJ843" i="2"/>
  <c r="AI843" i="2"/>
  <c r="AH843" i="2"/>
  <c r="AG843" i="2"/>
  <c r="AF843" i="2"/>
  <c r="AE843" i="2"/>
  <c r="AD843" i="2"/>
  <c r="AC843" i="2"/>
  <c r="AB843" i="2"/>
  <c r="AA843" i="2"/>
  <c r="Z843" i="2"/>
  <c r="Y843" i="2"/>
  <c r="X843" i="2"/>
  <c r="W843" i="2"/>
  <c r="V843" i="2"/>
  <c r="U843" i="2"/>
  <c r="T843" i="2"/>
  <c r="S843" i="2"/>
  <c r="R843" i="2"/>
  <c r="Q843" i="2"/>
  <c r="P843" i="2"/>
  <c r="O843" i="2"/>
  <c r="N843" i="2"/>
  <c r="M843" i="2"/>
  <c r="L843" i="2"/>
  <c r="K843" i="2"/>
  <c r="J843" i="2"/>
  <c r="I843" i="2"/>
  <c r="H843" i="2"/>
  <c r="G843" i="2"/>
  <c r="DV841" i="2"/>
  <c r="DV859" i="2" s="1"/>
  <c r="DU841" i="2"/>
  <c r="DU859" i="2" s="1"/>
  <c r="DT841" i="2"/>
  <c r="DT859" i="2" s="1"/>
  <c r="DS841" i="2"/>
  <c r="DS859" i="2" s="1"/>
  <c r="DR841" i="2"/>
  <c r="DR859" i="2" s="1"/>
  <c r="DQ841" i="2"/>
  <c r="DQ859" i="2" s="1"/>
  <c r="DP841" i="2"/>
  <c r="DP859" i="2" s="1"/>
  <c r="DO841" i="2"/>
  <c r="DO859" i="2" s="1"/>
  <c r="DN841" i="2"/>
  <c r="DN859" i="2" s="1"/>
  <c r="DM841" i="2"/>
  <c r="DM859" i="2" s="1"/>
  <c r="DL841" i="2"/>
  <c r="DL859" i="2" s="1"/>
  <c r="DK841" i="2"/>
  <c r="DK859" i="2" s="1"/>
  <c r="DJ841" i="2"/>
  <c r="DJ859" i="2" s="1"/>
  <c r="DI841" i="2"/>
  <c r="DI859" i="2" s="1"/>
  <c r="DH841" i="2"/>
  <c r="DH859" i="2" s="1"/>
  <c r="DG841" i="2"/>
  <c r="DG859" i="2" s="1"/>
  <c r="DF841" i="2"/>
  <c r="DF859" i="2" s="1"/>
  <c r="DE841" i="2"/>
  <c r="DE859" i="2" s="1"/>
  <c r="DD841" i="2"/>
  <c r="DD859" i="2" s="1"/>
  <c r="DC841" i="2"/>
  <c r="DC859" i="2" s="1"/>
  <c r="DB841" i="2"/>
  <c r="DB859" i="2" s="1"/>
  <c r="DA841" i="2"/>
  <c r="DA859" i="2" s="1"/>
  <c r="CZ841" i="2"/>
  <c r="CZ859" i="2" s="1"/>
  <c r="CY841" i="2"/>
  <c r="CY859" i="2" s="1"/>
  <c r="CX841" i="2"/>
  <c r="CX859" i="2" s="1"/>
  <c r="CW841" i="2"/>
  <c r="CW859" i="2" s="1"/>
  <c r="CV841" i="2"/>
  <c r="CV859" i="2" s="1"/>
  <c r="CU841" i="2"/>
  <c r="CU859" i="2" s="1"/>
  <c r="CT841" i="2"/>
  <c r="CT859" i="2" s="1"/>
  <c r="CS841" i="2"/>
  <c r="CS859" i="2" s="1"/>
  <c r="CR841" i="2"/>
  <c r="CR859" i="2" s="1"/>
  <c r="CQ841" i="2"/>
  <c r="CQ859" i="2" s="1"/>
  <c r="CP841" i="2"/>
  <c r="CP859" i="2" s="1"/>
  <c r="CO841" i="2"/>
  <c r="CO859" i="2" s="1"/>
  <c r="CN841" i="2"/>
  <c r="CN859" i="2" s="1"/>
  <c r="CM841" i="2"/>
  <c r="CM859" i="2" s="1"/>
  <c r="CL841" i="2"/>
  <c r="CL859" i="2" s="1"/>
  <c r="CK841" i="2"/>
  <c r="CK859" i="2" s="1"/>
  <c r="CJ841" i="2"/>
  <c r="CJ859" i="2" s="1"/>
  <c r="CI841" i="2"/>
  <c r="CI859" i="2" s="1"/>
  <c r="CH841" i="2"/>
  <c r="CH859" i="2" s="1"/>
  <c r="CG841" i="2"/>
  <c r="CG859" i="2" s="1"/>
  <c r="CF841" i="2"/>
  <c r="CF859" i="2" s="1"/>
  <c r="CE841" i="2"/>
  <c r="CE859" i="2" s="1"/>
  <c r="CD841" i="2"/>
  <c r="CD859" i="2" s="1"/>
  <c r="CC841" i="2"/>
  <c r="CC859" i="2" s="1"/>
  <c r="CB841" i="2"/>
  <c r="CB859" i="2" s="1"/>
  <c r="CA841" i="2"/>
  <c r="CA859" i="2" s="1"/>
  <c r="BZ841" i="2"/>
  <c r="BZ859" i="2" s="1"/>
  <c r="BY841" i="2"/>
  <c r="BY859" i="2" s="1"/>
  <c r="BX841" i="2"/>
  <c r="BX859" i="2" s="1"/>
  <c r="BW841" i="2"/>
  <c r="BW859" i="2" s="1"/>
  <c r="BV841" i="2"/>
  <c r="BV859" i="2" s="1"/>
  <c r="BU841" i="2"/>
  <c r="BU859" i="2" s="1"/>
  <c r="BT841" i="2"/>
  <c r="BT859" i="2" s="1"/>
  <c r="BS841" i="2"/>
  <c r="BS859" i="2" s="1"/>
  <c r="BR841" i="2"/>
  <c r="BR859" i="2" s="1"/>
  <c r="BQ841" i="2"/>
  <c r="BQ859" i="2" s="1"/>
  <c r="BP841" i="2"/>
  <c r="BP859" i="2" s="1"/>
  <c r="BO841" i="2"/>
  <c r="BO859" i="2" s="1"/>
  <c r="BN841" i="2"/>
  <c r="BN859" i="2" s="1"/>
  <c r="BM841" i="2"/>
  <c r="BM859" i="2" s="1"/>
  <c r="BL841" i="2"/>
  <c r="BL859" i="2" s="1"/>
  <c r="BK841" i="2"/>
  <c r="BK859" i="2" s="1"/>
  <c r="BJ841" i="2"/>
  <c r="BJ859" i="2" s="1"/>
  <c r="BI841" i="2"/>
  <c r="BI859" i="2" s="1"/>
  <c r="BH841" i="2"/>
  <c r="BH859" i="2" s="1"/>
  <c r="BG841" i="2"/>
  <c r="BG859" i="2" s="1"/>
  <c r="BF841" i="2"/>
  <c r="BF859" i="2" s="1"/>
  <c r="BE841" i="2"/>
  <c r="BE859" i="2" s="1"/>
  <c r="BD841" i="2"/>
  <c r="BD859" i="2" s="1"/>
  <c r="BC841" i="2"/>
  <c r="BC859" i="2" s="1"/>
  <c r="BB841" i="2"/>
  <c r="BB859" i="2" s="1"/>
  <c r="BA841" i="2"/>
  <c r="BA859" i="2" s="1"/>
  <c r="AZ841" i="2"/>
  <c r="AZ859" i="2" s="1"/>
  <c r="AY841" i="2"/>
  <c r="AY859" i="2" s="1"/>
  <c r="AX841" i="2"/>
  <c r="AX859" i="2" s="1"/>
  <c r="AW841" i="2"/>
  <c r="AW859" i="2" s="1"/>
  <c r="AV841" i="2"/>
  <c r="AV859" i="2" s="1"/>
  <c r="AU841" i="2"/>
  <c r="AU859" i="2" s="1"/>
  <c r="AT841" i="2"/>
  <c r="AT859" i="2" s="1"/>
  <c r="AS841" i="2"/>
  <c r="AS859" i="2" s="1"/>
  <c r="AR841" i="2"/>
  <c r="AR859" i="2" s="1"/>
  <c r="AQ841" i="2"/>
  <c r="AQ859" i="2" s="1"/>
  <c r="AP841" i="2"/>
  <c r="AP859" i="2" s="1"/>
  <c r="AO841" i="2"/>
  <c r="AO859" i="2" s="1"/>
  <c r="AN841" i="2"/>
  <c r="AN859" i="2" s="1"/>
  <c r="AM841" i="2"/>
  <c r="AM859" i="2" s="1"/>
  <c r="AL841" i="2"/>
  <c r="AL859" i="2" s="1"/>
  <c r="AK841" i="2"/>
  <c r="AK859" i="2" s="1"/>
  <c r="AJ841" i="2"/>
  <c r="AJ859" i="2" s="1"/>
  <c r="AI841" i="2"/>
  <c r="AI859" i="2" s="1"/>
  <c r="AH841" i="2"/>
  <c r="AH859" i="2" s="1"/>
  <c r="AG841" i="2"/>
  <c r="AG859" i="2" s="1"/>
  <c r="AF841" i="2"/>
  <c r="AF859" i="2" s="1"/>
  <c r="AE841" i="2"/>
  <c r="AE859" i="2" s="1"/>
  <c r="AD841" i="2"/>
  <c r="AD859" i="2" s="1"/>
  <c r="AC841" i="2"/>
  <c r="AC859" i="2" s="1"/>
  <c r="AB841" i="2"/>
  <c r="AB859" i="2" s="1"/>
  <c r="AA841" i="2"/>
  <c r="AA859" i="2" s="1"/>
  <c r="Z841" i="2"/>
  <c r="Z859" i="2" s="1"/>
  <c r="Y841" i="2"/>
  <c r="Y859" i="2" s="1"/>
  <c r="X841" i="2"/>
  <c r="X859" i="2" s="1"/>
  <c r="W841" i="2"/>
  <c r="W859" i="2" s="1"/>
  <c r="V841" i="2"/>
  <c r="V859" i="2" s="1"/>
  <c r="U841" i="2"/>
  <c r="U859" i="2" s="1"/>
  <c r="T841" i="2"/>
  <c r="T859" i="2" s="1"/>
  <c r="S841" i="2"/>
  <c r="S859" i="2" s="1"/>
  <c r="R841" i="2"/>
  <c r="R859" i="2" s="1"/>
  <c r="Q841" i="2"/>
  <c r="Q859" i="2" s="1"/>
  <c r="P841" i="2"/>
  <c r="P859" i="2" s="1"/>
  <c r="O841" i="2"/>
  <c r="O859" i="2" s="1"/>
  <c r="N841" i="2"/>
  <c r="N859" i="2" s="1"/>
  <c r="M841" i="2"/>
  <c r="M859" i="2" s="1"/>
  <c r="L841" i="2"/>
  <c r="L859" i="2" s="1"/>
  <c r="K841" i="2"/>
  <c r="K859" i="2" s="1"/>
  <c r="J841" i="2"/>
  <c r="J859" i="2" s="1"/>
  <c r="I841" i="2"/>
  <c r="I859" i="2" s="1"/>
  <c r="H841" i="2"/>
  <c r="H859" i="2" s="1"/>
  <c r="G841" i="2"/>
  <c r="D838" i="2"/>
  <c r="D837" i="2"/>
  <c r="D836" i="2"/>
  <c r="DX835" i="2"/>
  <c r="D835" i="2"/>
  <c r="DX834" i="2"/>
  <c r="D834" i="2"/>
  <c r="G830" i="2"/>
  <c r="A157" i="4"/>
  <c r="DV637" i="2"/>
  <c r="DV698" i="2" s="1"/>
  <c r="DU637" i="2"/>
  <c r="DU698" i="2" s="1"/>
  <c r="DT637" i="2"/>
  <c r="DT698" i="2" s="1"/>
  <c r="DS637" i="2"/>
  <c r="DS698" i="2" s="1"/>
  <c r="DR637" i="2"/>
  <c r="DR698" i="2" s="1"/>
  <c r="DQ637" i="2"/>
  <c r="DQ698" i="2" s="1"/>
  <c r="DP637" i="2"/>
  <c r="DP698" i="2" s="1"/>
  <c r="DO637" i="2"/>
  <c r="DO698" i="2" s="1"/>
  <c r="DN637" i="2"/>
  <c r="DN698" i="2" s="1"/>
  <c r="DM637" i="2"/>
  <c r="DM698" i="2" s="1"/>
  <c r="DL637" i="2"/>
  <c r="DL698" i="2" s="1"/>
  <c r="DK637" i="2"/>
  <c r="DK698" i="2" s="1"/>
  <c r="DJ637" i="2"/>
  <c r="DJ698" i="2" s="1"/>
  <c r="DI637" i="2"/>
  <c r="DI698" i="2" s="1"/>
  <c r="DH637" i="2"/>
  <c r="DH698" i="2" s="1"/>
  <c r="DG637" i="2"/>
  <c r="DG698" i="2" s="1"/>
  <c r="DF637" i="2"/>
  <c r="DF698" i="2" s="1"/>
  <c r="DE637" i="2"/>
  <c r="DE698" i="2" s="1"/>
  <c r="DD637" i="2"/>
  <c r="DD698" i="2" s="1"/>
  <c r="DC637" i="2"/>
  <c r="DC698" i="2" s="1"/>
  <c r="DB637" i="2"/>
  <c r="DB698" i="2" s="1"/>
  <c r="DA637" i="2"/>
  <c r="DA698" i="2" s="1"/>
  <c r="CZ637" i="2"/>
  <c r="CZ698" i="2" s="1"/>
  <c r="CY637" i="2"/>
  <c r="CY698" i="2" s="1"/>
  <c r="CX637" i="2"/>
  <c r="CX698" i="2" s="1"/>
  <c r="CW637" i="2"/>
  <c r="CW698" i="2" s="1"/>
  <c r="CV637" i="2"/>
  <c r="CV698" i="2" s="1"/>
  <c r="CU637" i="2"/>
  <c r="CU698" i="2" s="1"/>
  <c r="CT637" i="2"/>
  <c r="CT698" i="2" s="1"/>
  <c r="CS637" i="2"/>
  <c r="CS698" i="2" s="1"/>
  <c r="CR637" i="2"/>
  <c r="CR698" i="2" s="1"/>
  <c r="CQ637" i="2"/>
  <c r="CQ698" i="2" s="1"/>
  <c r="CP637" i="2"/>
  <c r="CP698" i="2" s="1"/>
  <c r="CO637" i="2"/>
  <c r="CO698" i="2" s="1"/>
  <c r="CN637" i="2"/>
  <c r="CN698" i="2" s="1"/>
  <c r="CM637" i="2"/>
  <c r="CM698" i="2" s="1"/>
  <c r="CL637" i="2"/>
  <c r="CL698" i="2" s="1"/>
  <c r="CK637" i="2"/>
  <c r="CK698" i="2" s="1"/>
  <c r="CJ637" i="2"/>
  <c r="CJ698" i="2" s="1"/>
  <c r="CI637" i="2"/>
  <c r="CI698" i="2" s="1"/>
  <c r="CH637" i="2"/>
  <c r="CH698" i="2" s="1"/>
  <c r="CG637" i="2"/>
  <c r="CG698" i="2" s="1"/>
  <c r="CF637" i="2"/>
  <c r="CF698" i="2" s="1"/>
  <c r="CE637" i="2"/>
  <c r="CE698" i="2" s="1"/>
  <c r="CD637" i="2"/>
  <c r="CD698" i="2" s="1"/>
  <c r="CC637" i="2"/>
  <c r="CC698" i="2" s="1"/>
  <c r="CB637" i="2"/>
  <c r="CB698" i="2" s="1"/>
  <c r="CA637" i="2"/>
  <c r="CA698" i="2" s="1"/>
  <c r="BZ637" i="2"/>
  <c r="BZ698" i="2" s="1"/>
  <c r="BY637" i="2"/>
  <c r="BY698" i="2" s="1"/>
  <c r="BX637" i="2"/>
  <c r="BX698" i="2" s="1"/>
  <c r="BW637" i="2"/>
  <c r="BW698" i="2" s="1"/>
  <c r="BV637" i="2"/>
  <c r="BV698" i="2" s="1"/>
  <c r="BU637" i="2"/>
  <c r="BU698" i="2" s="1"/>
  <c r="BT637" i="2"/>
  <c r="BT698" i="2" s="1"/>
  <c r="BS637" i="2"/>
  <c r="BS698" i="2" s="1"/>
  <c r="BR637" i="2"/>
  <c r="BR698" i="2" s="1"/>
  <c r="BQ637" i="2"/>
  <c r="BQ698" i="2" s="1"/>
  <c r="BP637" i="2"/>
  <c r="BP698" i="2" s="1"/>
  <c r="BO637" i="2"/>
  <c r="BO698" i="2" s="1"/>
  <c r="BN637" i="2"/>
  <c r="BN698" i="2" s="1"/>
  <c r="BM637" i="2"/>
  <c r="BM698" i="2" s="1"/>
  <c r="BL637" i="2"/>
  <c r="BL698" i="2" s="1"/>
  <c r="BK637" i="2"/>
  <c r="BK698" i="2" s="1"/>
  <c r="BJ637" i="2"/>
  <c r="BJ698" i="2" s="1"/>
  <c r="BI637" i="2"/>
  <c r="BI698" i="2" s="1"/>
  <c r="BH637" i="2"/>
  <c r="BH698" i="2" s="1"/>
  <c r="BG637" i="2"/>
  <c r="BG698" i="2" s="1"/>
  <c r="BF637" i="2"/>
  <c r="BF698" i="2" s="1"/>
  <c r="BE637" i="2"/>
  <c r="BE698" i="2" s="1"/>
  <c r="BD637" i="2"/>
  <c r="BD698" i="2" s="1"/>
  <c r="BC637" i="2"/>
  <c r="BC698" i="2" s="1"/>
  <c r="BB637" i="2"/>
  <c r="BB698" i="2" s="1"/>
  <c r="BA637" i="2"/>
  <c r="BA698" i="2" s="1"/>
  <c r="AZ637" i="2"/>
  <c r="AZ698" i="2" s="1"/>
  <c r="AY637" i="2"/>
  <c r="AY698" i="2" s="1"/>
  <c r="AX637" i="2"/>
  <c r="AX698" i="2" s="1"/>
  <c r="AW637" i="2"/>
  <c r="AW698" i="2" s="1"/>
  <c r="AV637" i="2"/>
  <c r="AV698" i="2" s="1"/>
  <c r="AU637" i="2"/>
  <c r="AU698" i="2" s="1"/>
  <c r="AT637" i="2"/>
  <c r="AT698" i="2" s="1"/>
  <c r="AS637" i="2"/>
  <c r="AS698" i="2" s="1"/>
  <c r="AR637" i="2"/>
  <c r="AR698" i="2" s="1"/>
  <c r="AQ637" i="2"/>
  <c r="AQ698" i="2" s="1"/>
  <c r="AP637" i="2"/>
  <c r="AP698" i="2" s="1"/>
  <c r="AO637" i="2"/>
  <c r="AO698" i="2" s="1"/>
  <c r="AN637" i="2"/>
  <c r="AN698" i="2" s="1"/>
  <c r="AM637" i="2"/>
  <c r="AM698" i="2" s="1"/>
  <c r="AL637" i="2"/>
  <c r="AL698" i="2" s="1"/>
  <c r="AK637" i="2"/>
  <c r="AK698" i="2" s="1"/>
  <c r="AJ637" i="2"/>
  <c r="AJ698" i="2" s="1"/>
  <c r="AI637" i="2"/>
  <c r="AI698" i="2" s="1"/>
  <c r="AH637" i="2"/>
  <c r="AH698" i="2" s="1"/>
  <c r="AG637" i="2"/>
  <c r="AG698" i="2" s="1"/>
  <c r="AF637" i="2"/>
  <c r="AF698" i="2" s="1"/>
  <c r="AE637" i="2"/>
  <c r="AE698" i="2" s="1"/>
  <c r="AD637" i="2"/>
  <c r="AD698" i="2" s="1"/>
  <c r="AC637" i="2"/>
  <c r="AC698" i="2" s="1"/>
  <c r="AB637" i="2"/>
  <c r="AB698" i="2" s="1"/>
  <c r="AA637" i="2"/>
  <c r="AA698" i="2" s="1"/>
  <c r="Z637" i="2"/>
  <c r="Z698" i="2" s="1"/>
  <c r="Y637" i="2"/>
  <c r="Y698" i="2" s="1"/>
  <c r="X637" i="2"/>
  <c r="X698" i="2" s="1"/>
  <c r="W637" i="2"/>
  <c r="W698" i="2" s="1"/>
  <c r="V637" i="2"/>
  <c r="V698" i="2" s="1"/>
  <c r="U637" i="2"/>
  <c r="U698" i="2" s="1"/>
  <c r="T637" i="2"/>
  <c r="T698" i="2" s="1"/>
  <c r="S637" i="2"/>
  <c r="S698" i="2" s="1"/>
  <c r="R637" i="2"/>
  <c r="R698" i="2" s="1"/>
  <c r="Q637" i="2"/>
  <c r="Q698" i="2" s="1"/>
  <c r="P637" i="2"/>
  <c r="P698" i="2" s="1"/>
  <c r="O637" i="2"/>
  <c r="O698" i="2" s="1"/>
  <c r="N637" i="2"/>
  <c r="N698" i="2" s="1"/>
  <c r="M637" i="2"/>
  <c r="M698" i="2" s="1"/>
  <c r="L637" i="2"/>
  <c r="L698" i="2" s="1"/>
  <c r="K637" i="2"/>
  <c r="K698" i="2" s="1"/>
  <c r="J637" i="2"/>
  <c r="J698" i="2" s="1"/>
  <c r="I637" i="2"/>
  <c r="I698" i="2" s="1"/>
  <c r="H637" i="2"/>
  <c r="H698" i="2" s="1"/>
  <c r="G637" i="2"/>
  <c r="G698" i="2" s="1"/>
  <c r="DV636" i="2"/>
  <c r="DV697" i="2" s="1"/>
  <c r="DU636" i="2"/>
  <c r="DU697" i="2" s="1"/>
  <c r="DT636" i="2"/>
  <c r="DT697" i="2" s="1"/>
  <c r="DS636" i="2"/>
  <c r="DS697" i="2" s="1"/>
  <c r="DR636" i="2"/>
  <c r="DR697" i="2" s="1"/>
  <c r="DQ636" i="2"/>
  <c r="DQ697" i="2" s="1"/>
  <c r="DP636" i="2"/>
  <c r="DP697" i="2" s="1"/>
  <c r="DO636" i="2"/>
  <c r="DO697" i="2" s="1"/>
  <c r="DN636" i="2"/>
  <c r="DN697" i="2" s="1"/>
  <c r="DM636" i="2"/>
  <c r="DM697" i="2" s="1"/>
  <c r="DL636" i="2"/>
  <c r="DL697" i="2" s="1"/>
  <c r="DK636" i="2"/>
  <c r="DK697" i="2" s="1"/>
  <c r="DJ636" i="2"/>
  <c r="DJ697" i="2" s="1"/>
  <c r="DI636" i="2"/>
  <c r="DI697" i="2" s="1"/>
  <c r="DH636" i="2"/>
  <c r="DH697" i="2" s="1"/>
  <c r="DG636" i="2"/>
  <c r="DG697" i="2" s="1"/>
  <c r="DF636" i="2"/>
  <c r="DF697" i="2" s="1"/>
  <c r="DE636" i="2"/>
  <c r="DE697" i="2" s="1"/>
  <c r="DD636" i="2"/>
  <c r="DD697" i="2" s="1"/>
  <c r="DC636" i="2"/>
  <c r="DC697" i="2" s="1"/>
  <c r="DB636" i="2"/>
  <c r="DB697" i="2" s="1"/>
  <c r="DA636" i="2"/>
  <c r="DA697" i="2" s="1"/>
  <c r="CZ636" i="2"/>
  <c r="CZ697" i="2" s="1"/>
  <c r="CY636" i="2"/>
  <c r="CY697" i="2" s="1"/>
  <c r="CX636" i="2"/>
  <c r="CX697" i="2" s="1"/>
  <c r="CW636" i="2"/>
  <c r="CW697" i="2" s="1"/>
  <c r="CV636" i="2"/>
  <c r="CV697" i="2" s="1"/>
  <c r="CU636" i="2"/>
  <c r="CU697" i="2" s="1"/>
  <c r="CT636" i="2"/>
  <c r="CT697" i="2" s="1"/>
  <c r="CS636" i="2"/>
  <c r="CS697" i="2" s="1"/>
  <c r="CR636" i="2"/>
  <c r="CR697" i="2" s="1"/>
  <c r="CQ636" i="2"/>
  <c r="CQ697" i="2" s="1"/>
  <c r="CP636" i="2"/>
  <c r="CP697" i="2" s="1"/>
  <c r="CO636" i="2"/>
  <c r="CO697" i="2" s="1"/>
  <c r="CN636" i="2"/>
  <c r="CN697" i="2" s="1"/>
  <c r="CM636" i="2"/>
  <c r="CM697" i="2" s="1"/>
  <c r="CL636" i="2"/>
  <c r="CL697" i="2" s="1"/>
  <c r="CK636" i="2"/>
  <c r="CK697" i="2" s="1"/>
  <c r="CJ636" i="2"/>
  <c r="CJ697" i="2" s="1"/>
  <c r="CI636" i="2"/>
  <c r="CI697" i="2" s="1"/>
  <c r="CH636" i="2"/>
  <c r="CH697" i="2" s="1"/>
  <c r="CG636" i="2"/>
  <c r="CG697" i="2" s="1"/>
  <c r="CF636" i="2"/>
  <c r="CF697" i="2" s="1"/>
  <c r="CE636" i="2"/>
  <c r="CE697" i="2" s="1"/>
  <c r="CD636" i="2"/>
  <c r="CD697" i="2" s="1"/>
  <c r="CC636" i="2"/>
  <c r="CC697" i="2" s="1"/>
  <c r="CB636" i="2"/>
  <c r="CB697" i="2" s="1"/>
  <c r="CA636" i="2"/>
  <c r="CA697" i="2" s="1"/>
  <c r="BZ636" i="2"/>
  <c r="BZ697" i="2" s="1"/>
  <c r="BY636" i="2"/>
  <c r="BY697" i="2" s="1"/>
  <c r="BX636" i="2"/>
  <c r="BX697" i="2" s="1"/>
  <c r="BW636" i="2"/>
  <c r="BW697" i="2" s="1"/>
  <c r="BV636" i="2"/>
  <c r="BV697" i="2" s="1"/>
  <c r="BU636" i="2"/>
  <c r="BU697" i="2" s="1"/>
  <c r="BT636" i="2"/>
  <c r="BT697" i="2" s="1"/>
  <c r="BS636" i="2"/>
  <c r="BS697" i="2" s="1"/>
  <c r="BR636" i="2"/>
  <c r="BR697" i="2" s="1"/>
  <c r="BQ636" i="2"/>
  <c r="BQ697" i="2" s="1"/>
  <c r="BP636" i="2"/>
  <c r="BP697" i="2" s="1"/>
  <c r="BO636" i="2"/>
  <c r="BO697" i="2" s="1"/>
  <c r="BN636" i="2"/>
  <c r="BN697" i="2" s="1"/>
  <c r="BM636" i="2"/>
  <c r="BM697" i="2" s="1"/>
  <c r="BL636" i="2"/>
  <c r="BL697" i="2" s="1"/>
  <c r="BK636" i="2"/>
  <c r="BK697" i="2" s="1"/>
  <c r="BJ636" i="2"/>
  <c r="BJ697" i="2" s="1"/>
  <c r="BI636" i="2"/>
  <c r="BI697" i="2" s="1"/>
  <c r="BH636" i="2"/>
  <c r="BH697" i="2" s="1"/>
  <c r="BG636" i="2"/>
  <c r="BG697" i="2" s="1"/>
  <c r="BF636" i="2"/>
  <c r="BF697" i="2" s="1"/>
  <c r="BE636" i="2"/>
  <c r="BE697" i="2" s="1"/>
  <c r="BD636" i="2"/>
  <c r="BD697" i="2" s="1"/>
  <c r="BC636" i="2"/>
  <c r="BC697" i="2" s="1"/>
  <c r="BB636" i="2"/>
  <c r="BB697" i="2" s="1"/>
  <c r="BA636" i="2"/>
  <c r="BA697" i="2" s="1"/>
  <c r="AZ636" i="2"/>
  <c r="AZ697" i="2" s="1"/>
  <c r="AY636" i="2"/>
  <c r="AY697" i="2" s="1"/>
  <c r="AX636" i="2"/>
  <c r="AX697" i="2" s="1"/>
  <c r="AW636" i="2"/>
  <c r="AW697" i="2" s="1"/>
  <c r="AV636" i="2"/>
  <c r="AV697" i="2" s="1"/>
  <c r="AU636" i="2"/>
  <c r="AU697" i="2" s="1"/>
  <c r="AT636" i="2"/>
  <c r="AT697" i="2" s="1"/>
  <c r="AS636" i="2"/>
  <c r="AS697" i="2" s="1"/>
  <c r="AR636" i="2"/>
  <c r="AR697" i="2" s="1"/>
  <c r="AQ636" i="2"/>
  <c r="AQ697" i="2" s="1"/>
  <c r="AP636" i="2"/>
  <c r="AP697" i="2" s="1"/>
  <c r="AO636" i="2"/>
  <c r="AO697" i="2" s="1"/>
  <c r="AN636" i="2"/>
  <c r="AN697" i="2" s="1"/>
  <c r="AM636" i="2"/>
  <c r="AM697" i="2" s="1"/>
  <c r="AL636" i="2"/>
  <c r="AL697" i="2" s="1"/>
  <c r="AK636" i="2"/>
  <c r="AK697" i="2" s="1"/>
  <c r="AJ636" i="2"/>
  <c r="AJ697" i="2" s="1"/>
  <c r="AI636" i="2"/>
  <c r="AI697" i="2" s="1"/>
  <c r="AH636" i="2"/>
  <c r="AH697" i="2" s="1"/>
  <c r="AG636" i="2"/>
  <c r="AG697" i="2" s="1"/>
  <c r="AF636" i="2"/>
  <c r="AF697" i="2" s="1"/>
  <c r="AE636" i="2"/>
  <c r="AE697" i="2" s="1"/>
  <c r="AD636" i="2"/>
  <c r="AD697" i="2" s="1"/>
  <c r="AC636" i="2"/>
  <c r="AC697" i="2" s="1"/>
  <c r="AB636" i="2"/>
  <c r="AB697" i="2" s="1"/>
  <c r="AA636" i="2"/>
  <c r="AA697" i="2" s="1"/>
  <c r="Z636" i="2"/>
  <c r="Z697" i="2" s="1"/>
  <c r="Y636" i="2"/>
  <c r="Y697" i="2" s="1"/>
  <c r="X636" i="2"/>
  <c r="X697" i="2" s="1"/>
  <c r="W636" i="2"/>
  <c r="W697" i="2" s="1"/>
  <c r="V636" i="2"/>
  <c r="V697" i="2" s="1"/>
  <c r="U636" i="2"/>
  <c r="U697" i="2" s="1"/>
  <c r="T636" i="2"/>
  <c r="T697" i="2" s="1"/>
  <c r="S636" i="2"/>
  <c r="S697" i="2" s="1"/>
  <c r="R636" i="2"/>
  <c r="R697" i="2" s="1"/>
  <c r="Q636" i="2"/>
  <c r="Q697" i="2" s="1"/>
  <c r="P636" i="2"/>
  <c r="P697" i="2" s="1"/>
  <c r="O636" i="2"/>
  <c r="O697" i="2" s="1"/>
  <c r="N636" i="2"/>
  <c r="N697" i="2" s="1"/>
  <c r="M636" i="2"/>
  <c r="M697" i="2" s="1"/>
  <c r="L636" i="2"/>
  <c r="L697" i="2" s="1"/>
  <c r="K636" i="2"/>
  <c r="K697" i="2" s="1"/>
  <c r="J636" i="2"/>
  <c r="J697" i="2" s="1"/>
  <c r="I636" i="2"/>
  <c r="I697" i="2" s="1"/>
  <c r="H636" i="2"/>
  <c r="H697" i="2" s="1"/>
  <c r="G636" i="2"/>
  <c r="G697" i="2" s="1"/>
  <c r="DX620" i="2"/>
  <c r="DV618" i="2"/>
  <c r="DU618" i="2"/>
  <c r="DT618" i="2"/>
  <c r="DS618" i="2"/>
  <c r="DR618" i="2"/>
  <c r="DQ618" i="2"/>
  <c r="DP618" i="2"/>
  <c r="DO618" i="2"/>
  <c r="DN618" i="2"/>
  <c r="DM618" i="2"/>
  <c r="DL618" i="2"/>
  <c r="DK618" i="2"/>
  <c r="DJ618" i="2"/>
  <c r="DI618" i="2"/>
  <c r="DH618" i="2"/>
  <c r="DG618" i="2"/>
  <c r="DF618" i="2"/>
  <c r="DE618" i="2"/>
  <c r="DD618" i="2"/>
  <c r="DC618" i="2"/>
  <c r="DB618" i="2"/>
  <c r="DA618" i="2"/>
  <c r="CZ618" i="2"/>
  <c r="CY618" i="2"/>
  <c r="CX618" i="2"/>
  <c r="CW618" i="2"/>
  <c r="CV618" i="2"/>
  <c r="CU618" i="2"/>
  <c r="CT618" i="2"/>
  <c r="CS618" i="2"/>
  <c r="CR618" i="2"/>
  <c r="CQ618" i="2"/>
  <c r="CP618" i="2"/>
  <c r="CO618" i="2"/>
  <c r="CN618" i="2"/>
  <c r="CM618" i="2"/>
  <c r="CL618" i="2"/>
  <c r="CK618" i="2"/>
  <c r="CJ618" i="2"/>
  <c r="CI618" i="2"/>
  <c r="CH618" i="2"/>
  <c r="CG618" i="2"/>
  <c r="CF618" i="2"/>
  <c r="CE618" i="2"/>
  <c r="CD618" i="2"/>
  <c r="CC618" i="2"/>
  <c r="CB618" i="2"/>
  <c r="CA618" i="2"/>
  <c r="BZ618" i="2"/>
  <c r="BY618" i="2"/>
  <c r="BX618" i="2"/>
  <c r="BW618" i="2"/>
  <c r="BV618" i="2"/>
  <c r="BU618" i="2"/>
  <c r="BT618" i="2"/>
  <c r="BS618" i="2"/>
  <c r="BR618" i="2"/>
  <c r="BQ618" i="2"/>
  <c r="BP618" i="2"/>
  <c r="BO618" i="2"/>
  <c r="BN618" i="2"/>
  <c r="BM618" i="2"/>
  <c r="BL618" i="2"/>
  <c r="BK618" i="2"/>
  <c r="BJ618" i="2"/>
  <c r="BI618" i="2"/>
  <c r="BH618" i="2"/>
  <c r="BG618" i="2"/>
  <c r="BF618" i="2"/>
  <c r="BE618" i="2"/>
  <c r="BD618" i="2"/>
  <c r="BC618" i="2"/>
  <c r="BB618" i="2"/>
  <c r="BA618" i="2"/>
  <c r="AZ618" i="2"/>
  <c r="AY618" i="2"/>
  <c r="AX618" i="2"/>
  <c r="AW618" i="2"/>
  <c r="AV618" i="2"/>
  <c r="AU618" i="2"/>
  <c r="AT618" i="2"/>
  <c r="AS618" i="2"/>
  <c r="AR618" i="2"/>
  <c r="AQ618" i="2"/>
  <c r="AP618" i="2"/>
  <c r="AO618" i="2"/>
  <c r="AN618" i="2"/>
  <c r="AM618" i="2"/>
  <c r="AL618" i="2"/>
  <c r="AK618" i="2"/>
  <c r="AJ618" i="2"/>
  <c r="AI618" i="2"/>
  <c r="AH618" i="2"/>
  <c r="AG618" i="2"/>
  <c r="AF618" i="2"/>
  <c r="AE618" i="2"/>
  <c r="AD618" i="2"/>
  <c r="AC618" i="2"/>
  <c r="AB618" i="2"/>
  <c r="AA618" i="2"/>
  <c r="Z618" i="2"/>
  <c r="Y618" i="2"/>
  <c r="X618" i="2"/>
  <c r="W618" i="2"/>
  <c r="V618" i="2"/>
  <c r="U618" i="2"/>
  <c r="T618" i="2"/>
  <c r="S618" i="2"/>
  <c r="R618" i="2"/>
  <c r="Q618" i="2"/>
  <c r="P618" i="2"/>
  <c r="O618" i="2"/>
  <c r="N618" i="2"/>
  <c r="M618" i="2"/>
  <c r="L618" i="2"/>
  <c r="K618" i="2"/>
  <c r="J618" i="2"/>
  <c r="I618" i="2"/>
  <c r="H618" i="2"/>
  <c r="G618" i="2"/>
  <c r="D618" i="2"/>
  <c r="B618" i="2"/>
  <c r="D613" i="2"/>
  <c r="D612" i="2"/>
  <c r="B623" i="2" s="1"/>
  <c r="DX611" i="2"/>
  <c r="D611" i="2"/>
  <c r="A141" i="4"/>
  <c r="D456" i="2"/>
  <c r="DV455" i="2"/>
  <c r="DU455" i="2"/>
  <c r="DT455" i="2"/>
  <c r="DS455" i="2"/>
  <c r="DR455" i="2"/>
  <c r="DQ455" i="2"/>
  <c r="DP455" i="2"/>
  <c r="DO455" i="2"/>
  <c r="DN455" i="2"/>
  <c r="DM455" i="2"/>
  <c r="DL455" i="2"/>
  <c r="DK455" i="2"/>
  <c r="DJ455" i="2"/>
  <c r="DI455" i="2"/>
  <c r="DH455" i="2"/>
  <c r="DG455" i="2"/>
  <c r="DF455" i="2"/>
  <c r="DE455" i="2"/>
  <c r="DD455" i="2"/>
  <c r="DC455" i="2"/>
  <c r="DB455" i="2"/>
  <c r="DA455" i="2"/>
  <c r="CZ455" i="2"/>
  <c r="CY455" i="2"/>
  <c r="CX455" i="2"/>
  <c r="CW455" i="2"/>
  <c r="CV455" i="2"/>
  <c r="CU455" i="2"/>
  <c r="CT455" i="2"/>
  <c r="CS455" i="2"/>
  <c r="CR455" i="2"/>
  <c r="CQ455" i="2"/>
  <c r="CP455" i="2"/>
  <c r="CO455" i="2"/>
  <c r="CN455" i="2"/>
  <c r="CM455" i="2"/>
  <c r="CL455" i="2"/>
  <c r="CK455" i="2"/>
  <c r="CJ455" i="2"/>
  <c r="CI455" i="2"/>
  <c r="CH455" i="2"/>
  <c r="CG455" i="2"/>
  <c r="CF455" i="2"/>
  <c r="CE455" i="2"/>
  <c r="CD455" i="2"/>
  <c r="CC455" i="2"/>
  <c r="CB455" i="2"/>
  <c r="CA455" i="2"/>
  <c r="BZ455" i="2"/>
  <c r="BY455" i="2"/>
  <c r="BX455" i="2"/>
  <c r="BW455" i="2"/>
  <c r="BV455" i="2"/>
  <c r="BU455" i="2"/>
  <c r="BT455" i="2"/>
  <c r="BS455" i="2"/>
  <c r="BR455" i="2"/>
  <c r="BQ455" i="2"/>
  <c r="BP455" i="2"/>
  <c r="BO455" i="2"/>
  <c r="BN455" i="2"/>
  <c r="BM455" i="2"/>
  <c r="BL455" i="2"/>
  <c r="BK455" i="2"/>
  <c r="BJ455" i="2"/>
  <c r="BI455" i="2"/>
  <c r="BH455" i="2"/>
  <c r="BG455" i="2"/>
  <c r="BF455" i="2"/>
  <c r="BE455" i="2"/>
  <c r="BD455" i="2"/>
  <c r="BC455" i="2"/>
  <c r="BB455" i="2"/>
  <c r="BA455" i="2"/>
  <c r="AZ455" i="2"/>
  <c r="AY455" i="2"/>
  <c r="AX455" i="2"/>
  <c r="AW455" i="2"/>
  <c r="AV455" i="2"/>
  <c r="AU455" i="2"/>
  <c r="AT455" i="2"/>
  <c r="AS455" i="2"/>
  <c r="AR455" i="2"/>
  <c r="AQ455" i="2"/>
  <c r="AP455" i="2"/>
  <c r="AO455" i="2"/>
  <c r="AN455" i="2"/>
  <c r="AM455" i="2"/>
  <c r="AL455" i="2"/>
  <c r="AK455" i="2"/>
  <c r="AJ455" i="2"/>
  <c r="AI455" i="2"/>
  <c r="AH455" i="2"/>
  <c r="AG455" i="2"/>
  <c r="AF455" i="2"/>
  <c r="AE455" i="2"/>
  <c r="AD455" i="2"/>
  <c r="AC455" i="2"/>
  <c r="AB455" i="2"/>
  <c r="AA455" i="2"/>
  <c r="Z455" i="2"/>
  <c r="Y455" i="2"/>
  <c r="X455" i="2"/>
  <c r="W455" i="2"/>
  <c r="V455" i="2"/>
  <c r="U455" i="2"/>
  <c r="T455" i="2"/>
  <c r="S455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D451" i="2"/>
  <c r="D449" i="2"/>
  <c r="B448" i="2"/>
  <c r="A122" i="4"/>
  <c r="D336" i="2"/>
  <c r="D335" i="2"/>
  <c r="DV334" i="2"/>
  <c r="DU334" i="2"/>
  <c r="DT334" i="2"/>
  <c r="DS334" i="2"/>
  <c r="DR334" i="2"/>
  <c r="DQ334" i="2"/>
  <c r="DP334" i="2"/>
  <c r="DO334" i="2"/>
  <c r="DN334" i="2"/>
  <c r="DM334" i="2"/>
  <c r="DL334" i="2"/>
  <c r="DK334" i="2"/>
  <c r="DJ334" i="2"/>
  <c r="DI334" i="2"/>
  <c r="DH334" i="2"/>
  <c r="DG334" i="2"/>
  <c r="DF334" i="2"/>
  <c r="DE334" i="2"/>
  <c r="DD334" i="2"/>
  <c r="DC334" i="2"/>
  <c r="DB334" i="2"/>
  <c r="DA334" i="2"/>
  <c r="CZ334" i="2"/>
  <c r="CY334" i="2"/>
  <c r="CX334" i="2"/>
  <c r="CW334" i="2"/>
  <c r="CV334" i="2"/>
  <c r="CU334" i="2"/>
  <c r="CT334" i="2"/>
  <c r="CS334" i="2"/>
  <c r="CR334" i="2"/>
  <c r="CQ334" i="2"/>
  <c r="CP334" i="2"/>
  <c r="CO334" i="2"/>
  <c r="CN334" i="2"/>
  <c r="CM334" i="2"/>
  <c r="CL334" i="2"/>
  <c r="CK334" i="2"/>
  <c r="CJ334" i="2"/>
  <c r="CI334" i="2"/>
  <c r="CH334" i="2"/>
  <c r="CG334" i="2"/>
  <c r="CF334" i="2"/>
  <c r="CE334" i="2"/>
  <c r="CD334" i="2"/>
  <c r="CC334" i="2"/>
  <c r="CB334" i="2"/>
  <c r="CA334" i="2"/>
  <c r="BZ334" i="2"/>
  <c r="BY334" i="2"/>
  <c r="BX334" i="2"/>
  <c r="BW334" i="2"/>
  <c r="BV334" i="2"/>
  <c r="BU334" i="2"/>
  <c r="BT334" i="2"/>
  <c r="BS334" i="2"/>
  <c r="BR334" i="2"/>
  <c r="BQ334" i="2"/>
  <c r="BP334" i="2"/>
  <c r="BO334" i="2"/>
  <c r="BN334" i="2"/>
  <c r="BM334" i="2"/>
  <c r="BL334" i="2"/>
  <c r="BK334" i="2"/>
  <c r="BJ334" i="2"/>
  <c r="BI334" i="2"/>
  <c r="BH334" i="2"/>
  <c r="BG334" i="2"/>
  <c r="BF334" i="2"/>
  <c r="BE334" i="2"/>
  <c r="BD334" i="2"/>
  <c r="BC334" i="2"/>
  <c r="BB334" i="2"/>
  <c r="BA334" i="2"/>
  <c r="AZ334" i="2"/>
  <c r="AY334" i="2"/>
  <c r="AX334" i="2"/>
  <c r="AW334" i="2"/>
  <c r="AV334" i="2"/>
  <c r="AU334" i="2"/>
  <c r="AT334" i="2"/>
  <c r="AS334" i="2"/>
  <c r="AR334" i="2"/>
  <c r="AQ334" i="2"/>
  <c r="AP334" i="2"/>
  <c r="AO334" i="2"/>
  <c r="AN334" i="2"/>
  <c r="AM334" i="2"/>
  <c r="AL334" i="2"/>
  <c r="AK334" i="2"/>
  <c r="AJ334" i="2"/>
  <c r="AI334" i="2"/>
  <c r="AH334" i="2"/>
  <c r="AG334" i="2"/>
  <c r="AF334" i="2"/>
  <c r="AE334" i="2"/>
  <c r="AD334" i="2"/>
  <c r="AC334" i="2"/>
  <c r="AB334" i="2"/>
  <c r="AA334" i="2"/>
  <c r="Z334" i="2"/>
  <c r="Y334" i="2"/>
  <c r="X334" i="2"/>
  <c r="W334" i="2"/>
  <c r="V334" i="2"/>
  <c r="U334" i="2"/>
  <c r="T334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D331" i="2"/>
  <c r="A121" i="4"/>
  <c r="D327" i="2"/>
  <c r="D326" i="2"/>
  <c r="DV325" i="2"/>
  <c r="DU325" i="2"/>
  <c r="DT325" i="2"/>
  <c r="DS325" i="2"/>
  <c r="DR325" i="2"/>
  <c r="DQ325" i="2"/>
  <c r="DP325" i="2"/>
  <c r="DO325" i="2"/>
  <c r="DN325" i="2"/>
  <c r="DM325" i="2"/>
  <c r="DL325" i="2"/>
  <c r="DK325" i="2"/>
  <c r="DJ325" i="2"/>
  <c r="DI325" i="2"/>
  <c r="DH325" i="2"/>
  <c r="DG325" i="2"/>
  <c r="DF325" i="2"/>
  <c r="DE325" i="2"/>
  <c r="DD325" i="2"/>
  <c r="DC325" i="2"/>
  <c r="DB325" i="2"/>
  <c r="DA325" i="2"/>
  <c r="CZ325" i="2"/>
  <c r="CY325" i="2"/>
  <c r="CX325" i="2"/>
  <c r="CW325" i="2"/>
  <c r="CV325" i="2"/>
  <c r="CU325" i="2"/>
  <c r="CT325" i="2"/>
  <c r="CS325" i="2"/>
  <c r="CR325" i="2"/>
  <c r="CQ325" i="2"/>
  <c r="CP325" i="2"/>
  <c r="CO325" i="2"/>
  <c r="CN325" i="2"/>
  <c r="CM325" i="2"/>
  <c r="CL325" i="2"/>
  <c r="CK325" i="2"/>
  <c r="CJ325" i="2"/>
  <c r="CI325" i="2"/>
  <c r="CH325" i="2"/>
  <c r="CG325" i="2"/>
  <c r="CF325" i="2"/>
  <c r="CE325" i="2"/>
  <c r="CD325" i="2"/>
  <c r="CC325" i="2"/>
  <c r="CB325" i="2"/>
  <c r="CA325" i="2"/>
  <c r="BZ325" i="2"/>
  <c r="BY325" i="2"/>
  <c r="BX325" i="2"/>
  <c r="BW325" i="2"/>
  <c r="BV325" i="2"/>
  <c r="BU325" i="2"/>
  <c r="BT325" i="2"/>
  <c r="BS325" i="2"/>
  <c r="BR325" i="2"/>
  <c r="BQ325" i="2"/>
  <c r="BP325" i="2"/>
  <c r="BO325" i="2"/>
  <c r="BN325" i="2"/>
  <c r="BM325" i="2"/>
  <c r="BL325" i="2"/>
  <c r="BK325" i="2"/>
  <c r="BJ325" i="2"/>
  <c r="BI325" i="2"/>
  <c r="BH325" i="2"/>
  <c r="BG325" i="2"/>
  <c r="BF325" i="2"/>
  <c r="BE325" i="2"/>
  <c r="BD325" i="2"/>
  <c r="BC325" i="2"/>
  <c r="BB325" i="2"/>
  <c r="BA325" i="2"/>
  <c r="AZ325" i="2"/>
  <c r="AY325" i="2"/>
  <c r="AX325" i="2"/>
  <c r="AW325" i="2"/>
  <c r="AV325" i="2"/>
  <c r="AU325" i="2"/>
  <c r="AT325" i="2"/>
  <c r="AS325" i="2"/>
  <c r="AR325" i="2"/>
  <c r="AQ325" i="2"/>
  <c r="AP325" i="2"/>
  <c r="AO325" i="2"/>
  <c r="AN325" i="2"/>
  <c r="AM325" i="2"/>
  <c r="AL325" i="2"/>
  <c r="AK325" i="2"/>
  <c r="AJ325" i="2"/>
  <c r="AI325" i="2"/>
  <c r="AH325" i="2"/>
  <c r="AG325" i="2"/>
  <c r="AF325" i="2"/>
  <c r="AE325" i="2"/>
  <c r="AD325" i="2"/>
  <c r="AC325" i="2"/>
  <c r="AB325" i="2"/>
  <c r="AA325" i="2"/>
  <c r="Z325" i="2"/>
  <c r="Y325" i="2"/>
  <c r="X325" i="2"/>
  <c r="W325" i="2"/>
  <c r="V325" i="2"/>
  <c r="U325" i="2"/>
  <c r="T325" i="2"/>
  <c r="S325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D322" i="2"/>
  <c r="A128" i="4"/>
  <c r="D375" i="2"/>
  <c r="D374" i="2"/>
  <c r="DV373" i="2"/>
  <c r="DU373" i="2"/>
  <c r="DT373" i="2"/>
  <c r="DS373" i="2"/>
  <c r="DR373" i="2"/>
  <c r="DQ373" i="2"/>
  <c r="DP373" i="2"/>
  <c r="DO373" i="2"/>
  <c r="DN373" i="2"/>
  <c r="DM373" i="2"/>
  <c r="DL373" i="2"/>
  <c r="DK373" i="2"/>
  <c r="DJ373" i="2"/>
  <c r="DI373" i="2"/>
  <c r="DH373" i="2"/>
  <c r="DG373" i="2"/>
  <c r="DF373" i="2"/>
  <c r="DE373" i="2"/>
  <c r="DD373" i="2"/>
  <c r="DC373" i="2"/>
  <c r="DB373" i="2"/>
  <c r="DA373" i="2"/>
  <c r="CZ373" i="2"/>
  <c r="CY373" i="2"/>
  <c r="CX373" i="2"/>
  <c r="CW373" i="2"/>
  <c r="CV373" i="2"/>
  <c r="CU373" i="2"/>
  <c r="CT373" i="2"/>
  <c r="CS373" i="2"/>
  <c r="CR373" i="2"/>
  <c r="CQ373" i="2"/>
  <c r="CP373" i="2"/>
  <c r="CO373" i="2"/>
  <c r="CN373" i="2"/>
  <c r="CM373" i="2"/>
  <c r="CL373" i="2"/>
  <c r="CK373" i="2"/>
  <c r="CJ373" i="2"/>
  <c r="CI373" i="2"/>
  <c r="CH373" i="2"/>
  <c r="CG373" i="2"/>
  <c r="CF373" i="2"/>
  <c r="CE373" i="2"/>
  <c r="CD373" i="2"/>
  <c r="CC373" i="2"/>
  <c r="CB373" i="2"/>
  <c r="CA373" i="2"/>
  <c r="BZ373" i="2"/>
  <c r="BY373" i="2"/>
  <c r="BX373" i="2"/>
  <c r="BW373" i="2"/>
  <c r="BV373" i="2"/>
  <c r="BU373" i="2"/>
  <c r="BT373" i="2"/>
  <c r="BS373" i="2"/>
  <c r="BR373" i="2"/>
  <c r="BQ373" i="2"/>
  <c r="BP373" i="2"/>
  <c r="BO373" i="2"/>
  <c r="BN373" i="2"/>
  <c r="BM373" i="2"/>
  <c r="BL373" i="2"/>
  <c r="BK373" i="2"/>
  <c r="BJ373" i="2"/>
  <c r="BI373" i="2"/>
  <c r="BH373" i="2"/>
  <c r="BG373" i="2"/>
  <c r="BF373" i="2"/>
  <c r="BE373" i="2"/>
  <c r="BD373" i="2"/>
  <c r="BC373" i="2"/>
  <c r="BB373" i="2"/>
  <c r="BA373" i="2"/>
  <c r="AZ373" i="2"/>
  <c r="AY373" i="2"/>
  <c r="AX373" i="2"/>
  <c r="AW373" i="2"/>
  <c r="AV373" i="2"/>
  <c r="AU373" i="2"/>
  <c r="AT373" i="2"/>
  <c r="AS373" i="2"/>
  <c r="AR373" i="2"/>
  <c r="AQ373" i="2"/>
  <c r="AP373" i="2"/>
  <c r="AO373" i="2"/>
  <c r="AN373" i="2"/>
  <c r="AM373" i="2"/>
  <c r="AL373" i="2"/>
  <c r="AK373" i="2"/>
  <c r="AJ373" i="2"/>
  <c r="AI373" i="2"/>
  <c r="AH373" i="2"/>
  <c r="AG373" i="2"/>
  <c r="AF373" i="2"/>
  <c r="AE373" i="2"/>
  <c r="AD373" i="2"/>
  <c r="AC373" i="2"/>
  <c r="AB373" i="2"/>
  <c r="AA373" i="2"/>
  <c r="Z373" i="2"/>
  <c r="Y373" i="2"/>
  <c r="X373" i="2"/>
  <c r="W373" i="2"/>
  <c r="V373" i="2"/>
  <c r="U373" i="2"/>
  <c r="T373" i="2"/>
  <c r="S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D370" i="2"/>
  <c r="A127" i="4"/>
  <c r="D366" i="2"/>
  <c r="D365" i="2"/>
  <c r="DV364" i="2"/>
  <c r="DU364" i="2"/>
  <c r="DT364" i="2"/>
  <c r="DS364" i="2"/>
  <c r="DR364" i="2"/>
  <c r="DQ364" i="2"/>
  <c r="DP364" i="2"/>
  <c r="DO364" i="2"/>
  <c r="DN364" i="2"/>
  <c r="DM364" i="2"/>
  <c r="DL364" i="2"/>
  <c r="DK364" i="2"/>
  <c r="DJ364" i="2"/>
  <c r="DI364" i="2"/>
  <c r="DH364" i="2"/>
  <c r="DG364" i="2"/>
  <c r="DF364" i="2"/>
  <c r="DE364" i="2"/>
  <c r="DD364" i="2"/>
  <c r="DC364" i="2"/>
  <c r="DB364" i="2"/>
  <c r="DA364" i="2"/>
  <c r="CZ364" i="2"/>
  <c r="CY364" i="2"/>
  <c r="CX364" i="2"/>
  <c r="CW364" i="2"/>
  <c r="CV364" i="2"/>
  <c r="CU364" i="2"/>
  <c r="CT364" i="2"/>
  <c r="CS364" i="2"/>
  <c r="CR364" i="2"/>
  <c r="CQ364" i="2"/>
  <c r="CP364" i="2"/>
  <c r="CO364" i="2"/>
  <c r="CN364" i="2"/>
  <c r="CM364" i="2"/>
  <c r="CL364" i="2"/>
  <c r="CK364" i="2"/>
  <c r="CJ364" i="2"/>
  <c r="CI364" i="2"/>
  <c r="CH364" i="2"/>
  <c r="CG364" i="2"/>
  <c r="CF364" i="2"/>
  <c r="CE364" i="2"/>
  <c r="CD364" i="2"/>
  <c r="CC364" i="2"/>
  <c r="CB364" i="2"/>
  <c r="CA364" i="2"/>
  <c r="BZ364" i="2"/>
  <c r="BY364" i="2"/>
  <c r="BX364" i="2"/>
  <c r="BW364" i="2"/>
  <c r="BV364" i="2"/>
  <c r="BU364" i="2"/>
  <c r="BT364" i="2"/>
  <c r="BS364" i="2"/>
  <c r="BR364" i="2"/>
  <c r="BQ364" i="2"/>
  <c r="BP364" i="2"/>
  <c r="BO364" i="2"/>
  <c r="BN364" i="2"/>
  <c r="BM364" i="2"/>
  <c r="BL364" i="2"/>
  <c r="BK364" i="2"/>
  <c r="BJ364" i="2"/>
  <c r="BI364" i="2"/>
  <c r="BH364" i="2"/>
  <c r="BG364" i="2"/>
  <c r="BF364" i="2"/>
  <c r="BE364" i="2"/>
  <c r="BD364" i="2"/>
  <c r="BC364" i="2"/>
  <c r="BB364" i="2"/>
  <c r="BA364" i="2"/>
  <c r="AZ364" i="2"/>
  <c r="AY364" i="2"/>
  <c r="AX364" i="2"/>
  <c r="AW364" i="2"/>
  <c r="AV364" i="2"/>
  <c r="AU364" i="2"/>
  <c r="AT364" i="2"/>
  <c r="AS364" i="2"/>
  <c r="AR364" i="2"/>
  <c r="AQ364" i="2"/>
  <c r="AP364" i="2"/>
  <c r="AO364" i="2"/>
  <c r="AN364" i="2"/>
  <c r="AM364" i="2"/>
  <c r="AL364" i="2"/>
  <c r="AK364" i="2"/>
  <c r="AJ364" i="2"/>
  <c r="AI364" i="2"/>
  <c r="AH364" i="2"/>
  <c r="AG364" i="2"/>
  <c r="AF364" i="2"/>
  <c r="AE364" i="2"/>
  <c r="AD364" i="2"/>
  <c r="AC364" i="2"/>
  <c r="AB364" i="2"/>
  <c r="AA364" i="2"/>
  <c r="Z364" i="2"/>
  <c r="Y364" i="2"/>
  <c r="X364" i="2"/>
  <c r="W364" i="2"/>
  <c r="V364" i="2"/>
  <c r="U364" i="2"/>
  <c r="T364" i="2"/>
  <c r="S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D361" i="2"/>
  <c r="A126" i="4"/>
  <c r="D357" i="2"/>
  <c r="D356" i="2"/>
  <c r="DV355" i="2"/>
  <c r="DU355" i="2"/>
  <c r="DT355" i="2"/>
  <c r="DS355" i="2"/>
  <c r="DR355" i="2"/>
  <c r="DQ355" i="2"/>
  <c r="DP355" i="2"/>
  <c r="DO355" i="2"/>
  <c r="DN355" i="2"/>
  <c r="DM355" i="2"/>
  <c r="DL355" i="2"/>
  <c r="DK355" i="2"/>
  <c r="DJ355" i="2"/>
  <c r="DI355" i="2"/>
  <c r="DH355" i="2"/>
  <c r="DG355" i="2"/>
  <c r="DF355" i="2"/>
  <c r="DE355" i="2"/>
  <c r="DD355" i="2"/>
  <c r="DC355" i="2"/>
  <c r="DB355" i="2"/>
  <c r="DA355" i="2"/>
  <c r="CZ355" i="2"/>
  <c r="CY355" i="2"/>
  <c r="CX355" i="2"/>
  <c r="CW355" i="2"/>
  <c r="CV355" i="2"/>
  <c r="CU355" i="2"/>
  <c r="CT355" i="2"/>
  <c r="CS355" i="2"/>
  <c r="CR355" i="2"/>
  <c r="CQ355" i="2"/>
  <c r="CP355" i="2"/>
  <c r="CO355" i="2"/>
  <c r="CN355" i="2"/>
  <c r="CM355" i="2"/>
  <c r="CL355" i="2"/>
  <c r="CK355" i="2"/>
  <c r="CJ355" i="2"/>
  <c r="CI355" i="2"/>
  <c r="CH355" i="2"/>
  <c r="CG355" i="2"/>
  <c r="CF355" i="2"/>
  <c r="CE355" i="2"/>
  <c r="CD355" i="2"/>
  <c r="CC355" i="2"/>
  <c r="CB355" i="2"/>
  <c r="CA355" i="2"/>
  <c r="BZ355" i="2"/>
  <c r="BY355" i="2"/>
  <c r="BX355" i="2"/>
  <c r="BW355" i="2"/>
  <c r="BV355" i="2"/>
  <c r="BU355" i="2"/>
  <c r="BT355" i="2"/>
  <c r="BS355" i="2"/>
  <c r="BR355" i="2"/>
  <c r="BQ355" i="2"/>
  <c r="BP355" i="2"/>
  <c r="BO355" i="2"/>
  <c r="BN355" i="2"/>
  <c r="BM355" i="2"/>
  <c r="BL355" i="2"/>
  <c r="BK355" i="2"/>
  <c r="BJ355" i="2"/>
  <c r="BI355" i="2"/>
  <c r="BH355" i="2"/>
  <c r="BG355" i="2"/>
  <c r="BF355" i="2"/>
  <c r="BE355" i="2"/>
  <c r="BD355" i="2"/>
  <c r="BC355" i="2"/>
  <c r="BB355" i="2"/>
  <c r="BA355" i="2"/>
  <c r="AZ355" i="2"/>
  <c r="AY355" i="2"/>
  <c r="AX355" i="2"/>
  <c r="AW355" i="2"/>
  <c r="AV355" i="2"/>
  <c r="AU355" i="2"/>
  <c r="AT355" i="2"/>
  <c r="AS355" i="2"/>
  <c r="AR355" i="2"/>
  <c r="AQ355" i="2"/>
  <c r="AP355" i="2"/>
  <c r="AO355" i="2"/>
  <c r="AN355" i="2"/>
  <c r="AM355" i="2"/>
  <c r="AL355" i="2"/>
  <c r="AK355" i="2"/>
  <c r="AJ355" i="2"/>
  <c r="AI355" i="2"/>
  <c r="AH355" i="2"/>
  <c r="AG355" i="2"/>
  <c r="AF355" i="2"/>
  <c r="AE355" i="2"/>
  <c r="AD355" i="2"/>
  <c r="AC355" i="2"/>
  <c r="AB355" i="2"/>
  <c r="AA355" i="2"/>
  <c r="Z355" i="2"/>
  <c r="Y355" i="2"/>
  <c r="X355" i="2"/>
  <c r="W355" i="2"/>
  <c r="V355" i="2"/>
  <c r="U355" i="2"/>
  <c r="T355" i="2"/>
  <c r="S355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D352" i="2"/>
  <c r="A123" i="4"/>
  <c r="D345" i="2"/>
  <c r="D344" i="2"/>
  <c r="DV343" i="2"/>
  <c r="DU343" i="2"/>
  <c r="DT343" i="2"/>
  <c r="DS343" i="2"/>
  <c r="DR343" i="2"/>
  <c r="DQ343" i="2"/>
  <c r="DP343" i="2"/>
  <c r="DO343" i="2"/>
  <c r="DN343" i="2"/>
  <c r="DM343" i="2"/>
  <c r="DL343" i="2"/>
  <c r="DK343" i="2"/>
  <c r="DJ343" i="2"/>
  <c r="DI343" i="2"/>
  <c r="DH343" i="2"/>
  <c r="DG343" i="2"/>
  <c r="DF343" i="2"/>
  <c r="DE343" i="2"/>
  <c r="DD343" i="2"/>
  <c r="DC343" i="2"/>
  <c r="DB343" i="2"/>
  <c r="DA343" i="2"/>
  <c r="CZ343" i="2"/>
  <c r="CY343" i="2"/>
  <c r="CX343" i="2"/>
  <c r="CW343" i="2"/>
  <c r="CV343" i="2"/>
  <c r="CU343" i="2"/>
  <c r="CT343" i="2"/>
  <c r="CS343" i="2"/>
  <c r="CR343" i="2"/>
  <c r="CQ343" i="2"/>
  <c r="CP343" i="2"/>
  <c r="CO343" i="2"/>
  <c r="CN343" i="2"/>
  <c r="CM343" i="2"/>
  <c r="CL343" i="2"/>
  <c r="CK343" i="2"/>
  <c r="CJ343" i="2"/>
  <c r="CI343" i="2"/>
  <c r="CH343" i="2"/>
  <c r="CG343" i="2"/>
  <c r="CF343" i="2"/>
  <c r="CE343" i="2"/>
  <c r="CD343" i="2"/>
  <c r="CC343" i="2"/>
  <c r="CB343" i="2"/>
  <c r="CA343" i="2"/>
  <c r="BZ343" i="2"/>
  <c r="BY343" i="2"/>
  <c r="BX343" i="2"/>
  <c r="BW343" i="2"/>
  <c r="BV343" i="2"/>
  <c r="BU343" i="2"/>
  <c r="BT343" i="2"/>
  <c r="BS343" i="2"/>
  <c r="BR343" i="2"/>
  <c r="BQ343" i="2"/>
  <c r="BP343" i="2"/>
  <c r="BO343" i="2"/>
  <c r="BN343" i="2"/>
  <c r="BM343" i="2"/>
  <c r="BL343" i="2"/>
  <c r="BK343" i="2"/>
  <c r="BJ343" i="2"/>
  <c r="BI343" i="2"/>
  <c r="BH343" i="2"/>
  <c r="BG343" i="2"/>
  <c r="BF343" i="2"/>
  <c r="BE343" i="2"/>
  <c r="BD343" i="2"/>
  <c r="BC343" i="2"/>
  <c r="BB343" i="2"/>
  <c r="BA343" i="2"/>
  <c r="AZ343" i="2"/>
  <c r="AY343" i="2"/>
  <c r="AX343" i="2"/>
  <c r="AW343" i="2"/>
  <c r="AV343" i="2"/>
  <c r="AU343" i="2"/>
  <c r="AT343" i="2"/>
  <c r="AS343" i="2"/>
  <c r="AR343" i="2"/>
  <c r="AQ343" i="2"/>
  <c r="AP343" i="2"/>
  <c r="AO343" i="2"/>
  <c r="AN343" i="2"/>
  <c r="AM343" i="2"/>
  <c r="AL343" i="2"/>
  <c r="AK343" i="2"/>
  <c r="AJ343" i="2"/>
  <c r="AI343" i="2"/>
  <c r="AH343" i="2"/>
  <c r="AG343" i="2"/>
  <c r="AF343" i="2"/>
  <c r="AE343" i="2"/>
  <c r="AD343" i="2"/>
  <c r="AC343" i="2"/>
  <c r="AB343" i="2"/>
  <c r="AA343" i="2"/>
  <c r="Z343" i="2"/>
  <c r="Y343" i="2"/>
  <c r="X343" i="2"/>
  <c r="W343" i="2"/>
  <c r="V343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D340" i="2"/>
  <c r="A120" i="4"/>
  <c r="D318" i="2"/>
  <c r="D317" i="2"/>
  <c r="DV316" i="2"/>
  <c r="DU316" i="2"/>
  <c r="DT316" i="2"/>
  <c r="DS316" i="2"/>
  <c r="DR316" i="2"/>
  <c r="DQ316" i="2"/>
  <c r="DP316" i="2"/>
  <c r="DO316" i="2"/>
  <c r="DN316" i="2"/>
  <c r="DM316" i="2"/>
  <c r="DL316" i="2"/>
  <c r="DK316" i="2"/>
  <c r="DJ316" i="2"/>
  <c r="DI316" i="2"/>
  <c r="DH316" i="2"/>
  <c r="DG316" i="2"/>
  <c r="DF316" i="2"/>
  <c r="DE316" i="2"/>
  <c r="DD316" i="2"/>
  <c r="DC316" i="2"/>
  <c r="DB316" i="2"/>
  <c r="DA316" i="2"/>
  <c r="CZ316" i="2"/>
  <c r="CY316" i="2"/>
  <c r="CX316" i="2"/>
  <c r="CW316" i="2"/>
  <c r="CV316" i="2"/>
  <c r="CU316" i="2"/>
  <c r="CT316" i="2"/>
  <c r="CS316" i="2"/>
  <c r="CR316" i="2"/>
  <c r="CQ316" i="2"/>
  <c r="CP316" i="2"/>
  <c r="CO316" i="2"/>
  <c r="CN316" i="2"/>
  <c r="CM316" i="2"/>
  <c r="CL316" i="2"/>
  <c r="CK316" i="2"/>
  <c r="CJ316" i="2"/>
  <c r="CI316" i="2"/>
  <c r="CH316" i="2"/>
  <c r="CG316" i="2"/>
  <c r="CF316" i="2"/>
  <c r="CE316" i="2"/>
  <c r="CD316" i="2"/>
  <c r="CC316" i="2"/>
  <c r="CB316" i="2"/>
  <c r="CA316" i="2"/>
  <c r="BZ316" i="2"/>
  <c r="BY316" i="2"/>
  <c r="BX316" i="2"/>
  <c r="BW316" i="2"/>
  <c r="BV316" i="2"/>
  <c r="BU316" i="2"/>
  <c r="BT316" i="2"/>
  <c r="BS316" i="2"/>
  <c r="BR316" i="2"/>
  <c r="BQ316" i="2"/>
  <c r="BP316" i="2"/>
  <c r="BO316" i="2"/>
  <c r="BN316" i="2"/>
  <c r="BM316" i="2"/>
  <c r="BL316" i="2"/>
  <c r="BK316" i="2"/>
  <c r="BJ316" i="2"/>
  <c r="BI316" i="2"/>
  <c r="BH316" i="2"/>
  <c r="BG316" i="2"/>
  <c r="BF316" i="2"/>
  <c r="BE316" i="2"/>
  <c r="BD316" i="2"/>
  <c r="BC316" i="2"/>
  <c r="BB316" i="2"/>
  <c r="BA316" i="2"/>
  <c r="AZ316" i="2"/>
  <c r="AY316" i="2"/>
  <c r="AX316" i="2"/>
  <c r="AW316" i="2"/>
  <c r="AV316" i="2"/>
  <c r="AU316" i="2"/>
  <c r="AT316" i="2"/>
  <c r="AS316" i="2"/>
  <c r="AR316" i="2"/>
  <c r="AQ316" i="2"/>
  <c r="AP316" i="2"/>
  <c r="AO316" i="2"/>
  <c r="AN316" i="2"/>
  <c r="AM316" i="2"/>
  <c r="AL316" i="2"/>
  <c r="AK316" i="2"/>
  <c r="AJ316" i="2"/>
  <c r="AI316" i="2"/>
  <c r="AH316" i="2"/>
  <c r="AG316" i="2"/>
  <c r="AF316" i="2"/>
  <c r="AE316" i="2"/>
  <c r="AD316" i="2"/>
  <c r="AC316" i="2"/>
  <c r="AB316" i="2"/>
  <c r="AA316" i="2"/>
  <c r="Z316" i="2"/>
  <c r="Y316" i="2"/>
  <c r="X316" i="2"/>
  <c r="W316" i="2"/>
  <c r="V316" i="2"/>
  <c r="U316" i="2"/>
  <c r="T316" i="2"/>
  <c r="S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D313" i="2"/>
  <c r="A119" i="4"/>
  <c r="D309" i="2"/>
  <c r="D308" i="2"/>
  <c r="DV307" i="2"/>
  <c r="DU307" i="2"/>
  <c r="DT307" i="2"/>
  <c r="DS307" i="2"/>
  <c r="DR307" i="2"/>
  <c r="DQ307" i="2"/>
  <c r="DP307" i="2"/>
  <c r="DO307" i="2"/>
  <c r="DN307" i="2"/>
  <c r="DM307" i="2"/>
  <c r="DL307" i="2"/>
  <c r="DK307" i="2"/>
  <c r="DJ307" i="2"/>
  <c r="DI307" i="2"/>
  <c r="DH307" i="2"/>
  <c r="DG307" i="2"/>
  <c r="DF307" i="2"/>
  <c r="DE307" i="2"/>
  <c r="DD307" i="2"/>
  <c r="DC307" i="2"/>
  <c r="DB307" i="2"/>
  <c r="DA307" i="2"/>
  <c r="CZ307" i="2"/>
  <c r="CY307" i="2"/>
  <c r="CX307" i="2"/>
  <c r="CW307" i="2"/>
  <c r="CV307" i="2"/>
  <c r="CU307" i="2"/>
  <c r="CT307" i="2"/>
  <c r="CS307" i="2"/>
  <c r="CR307" i="2"/>
  <c r="CQ307" i="2"/>
  <c r="CP307" i="2"/>
  <c r="CO307" i="2"/>
  <c r="CN307" i="2"/>
  <c r="CM307" i="2"/>
  <c r="CL307" i="2"/>
  <c r="CK307" i="2"/>
  <c r="CJ307" i="2"/>
  <c r="CI307" i="2"/>
  <c r="CH307" i="2"/>
  <c r="CG307" i="2"/>
  <c r="CF307" i="2"/>
  <c r="CE307" i="2"/>
  <c r="CD307" i="2"/>
  <c r="CC307" i="2"/>
  <c r="CB307" i="2"/>
  <c r="CA307" i="2"/>
  <c r="BZ307" i="2"/>
  <c r="BY307" i="2"/>
  <c r="BX307" i="2"/>
  <c r="BW307" i="2"/>
  <c r="BV307" i="2"/>
  <c r="BU307" i="2"/>
  <c r="BT307" i="2"/>
  <c r="BS307" i="2"/>
  <c r="BR307" i="2"/>
  <c r="BQ307" i="2"/>
  <c r="BP307" i="2"/>
  <c r="BO307" i="2"/>
  <c r="BN307" i="2"/>
  <c r="BM307" i="2"/>
  <c r="BL307" i="2"/>
  <c r="BK307" i="2"/>
  <c r="BJ307" i="2"/>
  <c r="BI307" i="2"/>
  <c r="BH307" i="2"/>
  <c r="BG307" i="2"/>
  <c r="BF307" i="2"/>
  <c r="BE307" i="2"/>
  <c r="BD307" i="2"/>
  <c r="BC307" i="2"/>
  <c r="BB307" i="2"/>
  <c r="BA307" i="2"/>
  <c r="AZ307" i="2"/>
  <c r="AY307" i="2"/>
  <c r="AX307" i="2"/>
  <c r="AW307" i="2"/>
  <c r="AV307" i="2"/>
  <c r="AU307" i="2"/>
  <c r="AT307" i="2"/>
  <c r="AS307" i="2"/>
  <c r="AR307" i="2"/>
  <c r="AQ307" i="2"/>
  <c r="AP307" i="2"/>
  <c r="AO307" i="2"/>
  <c r="AN307" i="2"/>
  <c r="AM307" i="2"/>
  <c r="AL307" i="2"/>
  <c r="AK307" i="2"/>
  <c r="AJ307" i="2"/>
  <c r="AI307" i="2"/>
  <c r="AH307" i="2"/>
  <c r="AG307" i="2"/>
  <c r="AF307" i="2"/>
  <c r="AE307" i="2"/>
  <c r="AD307" i="2"/>
  <c r="AC307" i="2"/>
  <c r="AB307" i="2"/>
  <c r="AA307" i="2"/>
  <c r="Z307" i="2"/>
  <c r="Y307" i="2"/>
  <c r="X307" i="2"/>
  <c r="W307" i="2"/>
  <c r="V307" i="2"/>
  <c r="U307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D304" i="2"/>
  <c r="A118" i="4"/>
  <c r="D300" i="2"/>
  <c r="D299" i="2"/>
  <c r="DV298" i="2"/>
  <c r="DU298" i="2"/>
  <c r="DT298" i="2"/>
  <c r="DS298" i="2"/>
  <c r="DR298" i="2"/>
  <c r="DQ298" i="2"/>
  <c r="DP298" i="2"/>
  <c r="DO298" i="2"/>
  <c r="DN298" i="2"/>
  <c r="DM298" i="2"/>
  <c r="DL298" i="2"/>
  <c r="DK298" i="2"/>
  <c r="DJ298" i="2"/>
  <c r="DI298" i="2"/>
  <c r="DH298" i="2"/>
  <c r="DG298" i="2"/>
  <c r="DF298" i="2"/>
  <c r="DE298" i="2"/>
  <c r="DD298" i="2"/>
  <c r="DC298" i="2"/>
  <c r="DB298" i="2"/>
  <c r="DA298" i="2"/>
  <c r="CZ298" i="2"/>
  <c r="CY298" i="2"/>
  <c r="CX298" i="2"/>
  <c r="CW298" i="2"/>
  <c r="CV298" i="2"/>
  <c r="CU298" i="2"/>
  <c r="CT298" i="2"/>
  <c r="CS298" i="2"/>
  <c r="CR298" i="2"/>
  <c r="CQ298" i="2"/>
  <c r="CP298" i="2"/>
  <c r="CO298" i="2"/>
  <c r="CN298" i="2"/>
  <c r="CM298" i="2"/>
  <c r="CL298" i="2"/>
  <c r="CK298" i="2"/>
  <c r="CJ298" i="2"/>
  <c r="CI298" i="2"/>
  <c r="CH298" i="2"/>
  <c r="CG298" i="2"/>
  <c r="CF298" i="2"/>
  <c r="CE298" i="2"/>
  <c r="CD298" i="2"/>
  <c r="CC298" i="2"/>
  <c r="CB298" i="2"/>
  <c r="CA298" i="2"/>
  <c r="BZ298" i="2"/>
  <c r="BY298" i="2"/>
  <c r="BX298" i="2"/>
  <c r="BW298" i="2"/>
  <c r="BV298" i="2"/>
  <c r="BU298" i="2"/>
  <c r="BT298" i="2"/>
  <c r="BS298" i="2"/>
  <c r="BR298" i="2"/>
  <c r="BQ298" i="2"/>
  <c r="BP298" i="2"/>
  <c r="BO298" i="2"/>
  <c r="BN298" i="2"/>
  <c r="BM298" i="2"/>
  <c r="BL298" i="2"/>
  <c r="BK298" i="2"/>
  <c r="BJ298" i="2"/>
  <c r="BI298" i="2"/>
  <c r="BH298" i="2"/>
  <c r="BG298" i="2"/>
  <c r="BF298" i="2"/>
  <c r="BE298" i="2"/>
  <c r="BD298" i="2"/>
  <c r="BC298" i="2"/>
  <c r="BB298" i="2"/>
  <c r="BA298" i="2"/>
  <c r="AZ298" i="2"/>
  <c r="AY298" i="2"/>
  <c r="AX298" i="2"/>
  <c r="AW298" i="2"/>
  <c r="AV298" i="2"/>
  <c r="AU298" i="2"/>
  <c r="AT298" i="2"/>
  <c r="AS298" i="2"/>
  <c r="AR298" i="2"/>
  <c r="AQ298" i="2"/>
  <c r="AP298" i="2"/>
  <c r="AO298" i="2"/>
  <c r="AN298" i="2"/>
  <c r="AM298" i="2"/>
  <c r="AL298" i="2"/>
  <c r="AK298" i="2"/>
  <c r="AJ298" i="2"/>
  <c r="AI298" i="2"/>
  <c r="AH298" i="2"/>
  <c r="AG298" i="2"/>
  <c r="AF298" i="2"/>
  <c r="AE298" i="2"/>
  <c r="AD298" i="2"/>
  <c r="AC298" i="2"/>
  <c r="AB298" i="2"/>
  <c r="AA298" i="2"/>
  <c r="Z298" i="2"/>
  <c r="Y298" i="2"/>
  <c r="X298" i="2"/>
  <c r="W298" i="2"/>
  <c r="V298" i="2"/>
  <c r="U298" i="2"/>
  <c r="T298" i="2"/>
  <c r="S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D295" i="2"/>
  <c r="A102" i="4"/>
  <c r="A99" i="4"/>
  <c r="A249" i="2"/>
  <c r="A248" i="2"/>
  <c r="C245" i="2"/>
  <c r="A245" i="2"/>
  <c r="C244" i="2"/>
  <c r="A244" i="2"/>
  <c r="A101" i="4"/>
  <c r="A98" i="4"/>
  <c r="A221" i="2"/>
  <c r="A220" i="2"/>
  <c r="C217" i="2"/>
  <c r="A217" i="2"/>
  <c r="C216" i="2"/>
  <c r="A216" i="2"/>
  <c r="A96" i="4"/>
  <c r="A92" i="4"/>
  <c r="A88" i="4"/>
  <c r="A193" i="2"/>
  <c r="A192" i="2"/>
  <c r="A191" i="2"/>
  <c r="C188" i="2"/>
  <c r="A188" i="2"/>
  <c r="C187" i="2"/>
  <c r="A187" i="2"/>
  <c r="C186" i="2"/>
  <c r="A186" i="2"/>
  <c r="A95" i="4"/>
  <c r="A91" i="4"/>
  <c r="A87" i="4"/>
  <c r="A163" i="2"/>
  <c r="A162" i="2"/>
  <c r="A161" i="2"/>
  <c r="C158" i="2"/>
  <c r="A158" i="2"/>
  <c r="C157" i="2"/>
  <c r="A157" i="2"/>
  <c r="C156" i="2"/>
  <c r="A156" i="2"/>
  <c r="A94" i="4"/>
  <c r="A90" i="4"/>
  <c r="A86" i="4"/>
  <c r="A133" i="2"/>
  <c r="A132" i="2"/>
  <c r="A131" i="2"/>
  <c r="C128" i="2"/>
  <c r="A128" i="2"/>
  <c r="C127" i="2"/>
  <c r="A127" i="2"/>
  <c r="C126" i="2"/>
  <c r="A126" i="2"/>
  <c r="A112" i="4"/>
  <c r="D241" i="2"/>
  <c r="D240" i="2"/>
  <c r="DV239" i="2"/>
  <c r="DU239" i="2"/>
  <c r="DT239" i="2"/>
  <c r="DS239" i="2"/>
  <c r="DR239" i="2"/>
  <c r="DQ239" i="2"/>
  <c r="DP239" i="2"/>
  <c r="DO239" i="2"/>
  <c r="DN239" i="2"/>
  <c r="DM239" i="2"/>
  <c r="DL239" i="2"/>
  <c r="DK239" i="2"/>
  <c r="DJ239" i="2"/>
  <c r="DI239" i="2"/>
  <c r="DH239" i="2"/>
  <c r="DG239" i="2"/>
  <c r="DF239" i="2"/>
  <c r="DE239" i="2"/>
  <c r="DD239" i="2"/>
  <c r="DC239" i="2"/>
  <c r="DB239" i="2"/>
  <c r="DA239" i="2"/>
  <c r="CZ239" i="2"/>
  <c r="CY239" i="2"/>
  <c r="CX239" i="2"/>
  <c r="CW239" i="2"/>
  <c r="CV239" i="2"/>
  <c r="CU239" i="2"/>
  <c r="CT239" i="2"/>
  <c r="CS239" i="2"/>
  <c r="CR239" i="2"/>
  <c r="CQ239" i="2"/>
  <c r="CP239" i="2"/>
  <c r="CO239" i="2"/>
  <c r="CN239" i="2"/>
  <c r="CM239" i="2"/>
  <c r="CL239" i="2"/>
  <c r="CK239" i="2"/>
  <c r="CJ239" i="2"/>
  <c r="CI239" i="2"/>
  <c r="CH239" i="2"/>
  <c r="CG239" i="2"/>
  <c r="CF239" i="2"/>
  <c r="CE239" i="2"/>
  <c r="CD239" i="2"/>
  <c r="CC239" i="2"/>
  <c r="CB239" i="2"/>
  <c r="CA239" i="2"/>
  <c r="BZ239" i="2"/>
  <c r="BY239" i="2"/>
  <c r="BX239" i="2"/>
  <c r="BW239" i="2"/>
  <c r="BV239" i="2"/>
  <c r="BU239" i="2"/>
  <c r="BT239" i="2"/>
  <c r="BS239" i="2"/>
  <c r="BR239" i="2"/>
  <c r="BQ239" i="2"/>
  <c r="BP239" i="2"/>
  <c r="BO239" i="2"/>
  <c r="BN239" i="2"/>
  <c r="BM239" i="2"/>
  <c r="BL239" i="2"/>
  <c r="BK239" i="2"/>
  <c r="BJ239" i="2"/>
  <c r="BI239" i="2"/>
  <c r="BH239" i="2"/>
  <c r="BG239" i="2"/>
  <c r="BF239" i="2"/>
  <c r="BE239" i="2"/>
  <c r="BD239" i="2"/>
  <c r="BC239" i="2"/>
  <c r="BB239" i="2"/>
  <c r="BA239" i="2"/>
  <c r="AZ239" i="2"/>
  <c r="AY239" i="2"/>
  <c r="AX239" i="2"/>
  <c r="AW239" i="2"/>
  <c r="AV239" i="2"/>
  <c r="AU239" i="2"/>
  <c r="AT239" i="2"/>
  <c r="AS239" i="2"/>
  <c r="AR239" i="2"/>
  <c r="AQ239" i="2"/>
  <c r="AP239" i="2"/>
  <c r="AO239" i="2"/>
  <c r="AN239" i="2"/>
  <c r="AM239" i="2"/>
  <c r="AL239" i="2"/>
  <c r="AK239" i="2"/>
  <c r="AJ239" i="2"/>
  <c r="AI239" i="2"/>
  <c r="AH239" i="2"/>
  <c r="AG239" i="2"/>
  <c r="AF239" i="2"/>
  <c r="AE239" i="2"/>
  <c r="AD239" i="2"/>
  <c r="AC239" i="2"/>
  <c r="AB239" i="2"/>
  <c r="AA239" i="2"/>
  <c r="Z239" i="2"/>
  <c r="Y239" i="2"/>
  <c r="X239" i="2"/>
  <c r="W239" i="2"/>
  <c r="V239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H237" i="2"/>
  <c r="I237" i="2" s="1"/>
  <c r="J237" i="2" s="1"/>
  <c r="K237" i="2" s="1"/>
  <c r="L237" i="2" s="1"/>
  <c r="M237" i="2" s="1"/>
  <c r="N237" i="2" s="1"/>
  <c r="O237" i="2" s="1"/>
  <c r="P237" i="2" s="1"/>
  <c r="Q237" i="2" s="1"/>
  <c r="R237" i="2" s="1"/>
  <c r="S237" i="2" s="1"/>
  <c r="T237" i="2" s="1"/>
  <c r="U237" i="2" s="1"/>
  <c r="V237" i="2" s="1"/>
  <c r="W237" i="2" s="1"/>
  <c r="X237" i="2" s="1"/>
  <c r="Y237" i="2" s="1"/>
  <c r="Z237" i="2" s="1"/>
  <c r="AA237" i="2" s="1"/>
  <c r="AB237" i="2" s="1"/>
  <c r="AC237" i="2" s="1"/>
  <c r="AD237" i="2" s="1"/>
  <c r="AE237" i="2" s="1"/>
  <c r="AF237" i="2" s="1"/>
  <c r="AG237" i="2" s="1"/>
  <c r="AH237" i="2" s="1"/>
  <c r="AI237" i="2" s="1"/>
  <c r="AJ237" i="2" s="1"/>
  <c r="AK237" i="2" s="1"/>
  <c r="AL237" i="2" s="1"/>
  <c r="AM237" i="2" s="1"/>
  <c r="AN237" i="2" s="1"/>
  <c r="AO237" i="2" s="1"/>
  <c r="AP237" i="2" s="1"/>
  <c r="AQ237" i="2" s="1"/>
  <c r="AR237" i="2" s="1"/>
  <c r="AS237" i="2" s="1"/>
  <c r="AT237" i="2" s="1"/>
  <c r="AU237" i="2" s="1"/>
  <c r="AV237" i="2" s="1"/>
  <c r="AW237" i="2" s="1"/>
  <c r="AX237" i="2" s="1"/>
  <c r="AY237" i="2" s="1"/>
  <c r="AZ237" i="2" s="1"/>
  <c r="BA237" i="2" s="1"/>
  <c r="BB237" i="2" s="1"/>
  <c r="BC237" i="2" s="1"/>
  <c r="BD237" i="2" s="1"/>
  <c r="BE237" i="2" s="1"/>
  <c r="BF237" i="2" s="1"/>
  <c r="BG237" i="2" s="1"/>
  <c r="BH237" i="2" s="1"/>
  <c r="BI237" i="2" s="1"/>
  <c r="BJ237" i="2" s="1"/>
  <c r="BK237" i="2" s="1"/>
  <c r="BL237" i="2" s="1"/>
  <c r="BM237" i="2" s="1"/>
  <c r="BN237" i="2" s="1"/>
  <c r="BO237" i="2" s="1"/>
  <c r="BP237" i="2" s="1"/>
  <c r="BQ237" i="2" s="1"/>
  <c r="BR237" i="2" s="1"/>
  <c r="BS237" i="2" s="1"/>
  <c r="BT237" i="2" s="1"/>
  <c r="BU237" i="2" s="1"/>
  <c r="BV237" i="2" s="1"/>
  <c r="BW237" i="2" s="1"/>
  <c r="BX237" i="2" s="1"/>
  <c r="BY237" i="2" s="1"/>
  <c r="BZ237" i="2" s="1"/>
  <c r="CA237" i="2" s="1"/>
  <c r="CB237" i="2" s="1"/>
  <c r="CC237" i="2" s="1"/>
  <c r="CD237" i="2" s="1"/>
  <c r="CE237" i="2" s="1"/>
  <c r="CF237" i="2" s="1"/>
  <c r="CG237" i="2" s="1"/>
  <c r="CH237" i="2" s="1"/>
  <c r="CI237" i="2" s="1"/>
  <c r="CJ237" i="2" s="1"/>
  <c r="CK237" i="2" s="1"/>
  <c r="CL237" i="2" s="1"/>
  <c r="CM237" i="2" s="1"/>
  <c r="CN237" i="2" s="1"/>
  <c r="CO237" i="2" s="1"/>
  <c r="CP237" i="2" s="1"/>
  <c r="CQ237" i="2" s="1"/>
  <c r="CR237" i="2" s="1"/>
  <c r="CS237" i="2" s="1"/>
  <c r="CT237" i="2" s="1"/>
  <c r="CU237" i="2" s="1"/>
  <c r="CV237" i="2" s="1"/>
  <c r="CW237" i="2" s="1"/>
  <c r="CX237" i="2" s="1"/>
  <c r="CY237" i="2" s="1"/>
  <c r="CZ237" i="2" s="1"/>
  <c r="DA237" i="2" s="1"/>
  <c r="DB237" i="2" s="1"/>
  <c r="DC237" i="2" s="1"/>
  <c r="DD237" i="2" s="1"/>
  <c r="DE237" i="2" s="1"/>
  <c r="DF237" i="2" s="1"/>
  <c r="DG237" i="2" s="1"/>
  <c r="DH237" i="2" s="1"/>
  <c r="DI237" i="2" s="1"/>
  <c r="DJ237" i="2" s="1"/>
  <c r="DK237" i="2" s="1"/>
  <c r="DL237" i="2" s="1"/>
  <c r="DM237" i="2" s="1"/>
  <c r="DN237" i="2" s="1"/>
  <c r="DO237" i="2" s="1"/>
  <c r="DP237" i="2" s="1"/>
  <c r="DQ237" i="2" s="1"/>
  <c r="DR237" i="2" s="1"/>
  <c r="DS237" i="2" s="1"/>
  <c r="DT237" i="2" s="1"/>
  <c r="DU237" i="2" s="1"/>
  <c r="DV237" i="2" s="1"/>
  <c r="D234" i="2"/>
  <c r="B233" i="2"/>
  <c r="D232" i="2"/>
  <c r="B231" i="2"/>
  <c r="D230" i="2"/>
  <c r="D229" i="2"/>
  <c r="D228" i="2"/>
  <c r="B227" i="2"/>
  <c r="D226" i="2"/>
  <c r="B225" i="2"/>
  <c r="D224" i="2"/>
  <c r="B223" i="2"/>
  <c r="D222" i="2"/>
  <c r="D219" i="2"/>
  <c r="D218" i="2"/>
  <c r="H830" i="2" l="1"/>
  <c r="B611" i="2"/>
  <c r="H626" i="2"/>
  <c r="H687" i="2" s="1"/>
  <c r="L626" i="2"/>
  <c r="L687" i="2" s="1"/>
  <c r="AA842" i="2"/>
  <c r="AA860" i="2" s="1"/>
  <c r="G859" i="2"/>
  <c r="J842" i="2"/>
  <c r="J860" i="2" s="1"/>
  <c r="N842" i="2"/>
  <c r="N860" i="2" s="1"/>
  <c r="R842" i="2"/>
  <c r="R860" i="2" s="1"/>
  <c r="V842" i="2"/>
  <c r="V860" i="2" s="1"/>
  <c r="Z842" i="2"/>
  <c r="Z860" i="2" s="1"/>
  <c r="AE842" i="2"/>
  <c r="AE860" i="2" s="1"/>
  <c r="G842" i="2"/>
  <c r="G860" i="2" s="1"/>
  <c r="K842" i="2"/>
  <c r="K860" i="2" s="1"/>
  <c r="O842" i="2"/>
  <c r="O860" i="2" s="1"/>
  <c r="S842" i="2"/>
  <c r="S860" i="2" s="1"/>
  <c r="W842" i="2"/>
  <c r="W860" i="2" s="1"/>
  <c r="DV842" i="2"/>
  <c r="DV860" i="2" s="1"/>
  <c r="DR842" i="2"/>
  <c r="DR860" i="2" s="1"/>
  <c r="DN842" i="2"/>
  <c r="DN860" i="2" s="1"/>
  <c r="DJ842" i="2"/>
  <c r="DJ860" i="2" s="1"/>
  <c r="DF842" i="2"/>
  <c r="DF860" i="2" s="1"/>
  <c r="DB842" i="2"/>
  <c r="DB860" i="2" s="1"/>
  <c r="CX842" i="2"/>
  <c r="CX860" i="2" s="1"/>
  <c r="CT842" i="2"/>
  <c r="CT860" i="2" s="1"/>
  <c r="CP842" i="2"/>
  <c r="CP860" i="2" s="1"/>
  <c r="CL842" i="2"/>
  <c r="CL860" i="2" s="1"/>
  <c r="CH842" i="2"/>
  <c r="CH860" i="2" s="1"/>
  <c r="CD842" i="2"/>
  <c r="CD860" i="2" s="1"/>
  <c r="BZ842" i="2"/>
  <c r="BZ860" i="2" s="1"/>
  <c r="BV842" i="2"/>
  <c r="BV860" i="2" s="1"/>
  <c r="BR842" i="2"/>
  <c r="BR860" i="2" s="1"/>
  <c r="BN842" i="2"/>
  <c r="BN860" i="2" s="1"/>
  <c r="BJ842" i="2"/>
  <c r="BJ860" i="2" s="1"/>
  <c r="BF842" i="2"/>
  <c r="BF860" i="2" s="1"/>
  <c r="BB842" i="2"/>
  <c r="BB860" i="2" s="1"/>
  <c r="AX842" i="2"/>
  <c r="AX860" i="2" s="1"/>
  <c r="AT842" i="2"/>
  <c r="AT860" i="2" s="1"/>
  <c r="AP842" i="2"/>
  <c r="AP860" i="2" s="1"/>
  <c r="AL842" i="2"/>
  <c r="AL860" i="2" s="1"/>
  <c r="AH842" i="2"/>
  <c r="AH860" i="2" s="1"/>
  <c r="AD842" i="2"/>
  <c r="AD860" i="2" s="1"/>
  <c r="DU842" i="2"/>
  <c r="DU860" i="2" s="1"/>
  <c r="DQ842" i="2"/>
  <c r="DQ860" i="2" s="1"/>
  <c r="DM842" i="2"/>
  <c r="DM860" i="2" s="1"/>
  <c r="DI842" i="2"/>
  <c r="DI860" i="2" s="1"/>
  <c r="DE842" i="2"/>
  <c r="DE860" i="2" s="1"/>
  <c r="DA842" i="2"/>
  <c r="DA860" i="2" s="1"/>
  <c r="CW842" i="2"/>
  <c r="CW860" i="2" s="1"/>
  <c r="CS842" i="2"/>
  <c r="CS860" i="2" s="1"/>
  <c r="CO842" i="2"/>
  <c r="CO860" i="2" s="1"/>
  <c r="CK842" i="2"/>
  <c r="CK860" i="2" s="1"/>
  <c r="CG842" i="2"/>
  <c r="CG860" i="2" s="1"/>
  <c r="CC842" i="2"/>
  <c r="CC860" i="2" s="1"/>
  <c r="BY842" i="2"/>
  <c r="BY860" i="2" s="1"/>
  <c r="BU842" i="2"/>
  <c r="BU860" i="2" s="1"/>
  <c r="BQ842" i="2"/>
  <c r="BQ860" i="2" s="1"/>
  <c r="BM842" i="2"/>
  <c r="BM860" i="2" s="1"/>
  <c r="BI842" i="2"/>
  <c r="BI860" i="2" s="1"/>
  <c r="BE842" i="2"/>
  <c r="BE860" i="2" s="1"/>
  <c r="BA842" i="2"/>
  <c r="BA860" i="2" s="1"/>
  <c r="AW842" i="2"/>
  <c r="AW860" i="2" s="1"/>
  <c r="AS842" i="2"/>
  <c r="AS860" i="2" s="1"/>
  <c r="AO842" i="2"/>
  <c r="AO860" i="2" s="1"/>
  <c r="AK842" i="2"/>
  <c r="AK860" i="2" s="1"/>
  <c r="AG842" i="2"/>
  <c r="AG860" i="2" s="1"/>
  <c r="DT842" i="2"/>
  <c r="DT860" i="2" s="1"/>
  <c r="DP842" i="2"/>
  <c r="DP860" i="2" s="1"/>
  <c r="DL842" i="2"/>
  <c r="DL860" i="2" s="1"/>
  <c r="DH842" i="2"/>
  <c r="DH860" i="2" s="1"/>
  <c r="DD842" i="2"/>
  <c r="DD860" i="2" s="1"/>
  <c r="CZ842" i="2"/>
  <c r="CZ860" i="2" s="1"/>
  <c r="CV842" i="2"/>
  <c r="CV860" i="2" s="1"/>
  <c r="CR842" i="2"/>
  <c r="CR860" i="2" s="1"/>
  <c r="CN842" i="2"/>
  <c r="CN860" i="2" s="1"/>
  <c r="CJ842" i="2"/>
  <c r="CJ860" i="2" s="1"/>
  <c r="CF842" i="2"/>
  <c r="CF860" i="2" s="1"/>
  <c r="CB842" i="2"/>
  <c r="CB860" i="2" s="1"/>
  <c r="BX842" i="2"/>
  <c r="BX860" i="2" s="1"/>
  <c r="BT842" i="2"/>
  <c r="BT860" i="2" s="1"/>
  <c r="BP842" i="2"/>
  <c r="BP860" i="2" s="1"/>
  <c r="BL842" i="2"/>
  <c r="BL860" i="2" s="1"/>
  <c r="BH842" i="2"/>
  <c r="BH860" i="2" s="1"/>
  <c r="BD842" i="2"/>
  <c r="BD860" i="2" s="1"/>
  <c r="AZ842" i="2"/>
  <c r="AZ860" i="2" s="1"/>
  <c r="AV842" i="2"/>
  <c r="AV860" i="2" s="1"/>
  <c r="AR842" i="2"/>
  <c r="AR860" i="2" s="1"/>
  <c r="AN842" i="2"/>
  <c r="AN860" i="2" s="1"/>
  <c r="AJ842" i="2"/>
  <c r="AJ860" i="2" s="1"/>
  <c r="AF842" i="2"/>
  <c r="AF860" i="2" s="1"/>
  <c r="DS842" i="2"/>
  <c r="DS860" i="2" s="1"/>
  <c r="DO842" i="2"/>
  <c r="DO860" i="2" s="1"/>
  <c r="DK842" i="2"/>
  <c r="DK860" i="2" s="1"/>
  <c r="DG842" i="2"/>
  <c r="DG860" i="2" s="1"/>
  <c r="DC842" i="2"/>
  <c r="DC860" i="2" s="1"/>
  <c r="CY842" i="2"/>
  <c r="CY860" i="2" s="1"/>
  <c r="CU842" i="2"/>
  <c r="CU860" i="2" s="1"/>
  <c r="CQ842" i="2"/>
  <c r="CQ860" i="2" s="1"/>
  <c r="CM842" i="2"/>
  <c r="CM860" i="2" s="1"/>
  <c r="CI842" i="2"/>
  <c r="CI860" i="2" s="1"/>
  <c r="CE842" i="2"/>
  <c r="CE860" i="2" s="1"/>
  <c r="CA842" i="2"/>
  <c r="CA860" i="2" s="1"/>
  <c r="BW842" i="2"/>
  <c r="BW860" i="2" s="1"/>
  <c r="BS842" i="2"/>
  <c r="BS860" i="2" s="1"/>
  <c r="BO842" i="2"/>
  <c r="BO860" i="2" s="1"/>
  <c r="BK842" i="2"/>
  <c r="BK860" i="2" s="1"/>
  <c r="BG842" i="2"/>
  <c r="BG860" i="2" s="1"/>
  <c r="BC842" i="2"/>
  <c r="BC860" i="2" s="1"/>
  <c r="AY842" i="2"/>
  <c r="AY860" i="2" s="1"/>
  <c r="AU842" i="2"/>
  <c r="AU860" i="2" s="1"/>
  <c r="AQ842" i="2"/>
  <c r="AQ860" i="2" s="1"/>
  <c r="AM842" i="2"/>
  <c r="AM860" i="2" s="1"/>
  <c r="AI842" i="2"/>
  <c r="AI860" i="2" s="1"/>
  <c r="DX841" i="2"/>
  <c r="H842" i="2"/>
  <c r="H860" i="2" s="1"/>
  <c r="L842" i="2"/>
  <c r="L860" i="2" s="1"/>
  <c r="P842" i="2"/>
  <c r="P860" i="2" s="1"/>
  <c r="T842" i="2"/>
  <c r="T860" i="2" s="1"/>
  <c r="X842" i="2"/>
  <c r="X860" i="2" s="1"/>
  <c r="AB842" i="2"/>
  <c r="AB860" i="2" s="1"/>
  <c r="I842" i="2"/>
  <c r="I860" i="2" s="1"/>
  <c r="M842" i="2"/>
  <c r="M860" i="2" s="1"/>
  <c r="Q842" i="2"/>
  <c r="Q860" i="2" s="1"/>
  <c r="U842" i="2"/>
  <c r="U860" i="2" s="1"/>
  <c r="Y842" i="2"/>
  <c r="Y860" i="2" s="1"/>
  <c r="AC842" i="2"/>
  <c r="AC860" i="2" s="1"/>
  <c r="G626" i="2"/>
  <c r="G687" i="2" s="1"/>
  <c r="K626" i="2"/>
  <c r="K687" i="2" s="1"/>
  <c r="O626" i="2"/>
  <c r="O687" i="2" s="1"/>
  <c r="S626" i="2"/>
  <c r="S687" i="2" s="1"/>
  <c r="P626" i="2"/>
  <c r="P687" i="2" s="1"/>
  <c r="T626" i="2"/>
  <c r="T687" i="2" s="1"/>
  <c r="X626" i="2"/>
  <c r="X687" i="2" s="1"/>
  <c r="AB626" i="2"/>
  <c r="AB687" i="2" s="1"/>
  <c r="AF626" i="2"/>
  <c r="AF687" i="2" s="1"/>
  <c r="AJ626" i="2"/>
  <c r="AJ687" i="2" s="1"/>
  <c r="AN626" i="2"/>
  <c r="AN687" i="2" s="1"/>
  <c r="AR626" i="2"/>
  <c r="AR687" i="2" s="1"/>
  <c r="AV626" i="2"/>
  <c r="AV687" i="2" s="1"/>
  <c r="AZ626" i="2"/>
  <c r="AZ687" i="2" s="1"/>
  <c r="BD626" i="2"/>
  <c r="BD687" i="2" s="1"/>
  <c r="BH626" i="2"/>
  <c r="BH687" i="2" s="1"/>
  <c r="BL626" i="2"/>
  <c r="BL687" i="2" s="1"/>
  <c r="I626" i="2"/>
  <c r="I687" i="2" s="1"/>
  <c r="M626" i="2"/>
  <c r="M687" i="2" s="1"/>
  <c r="Q626" i="2"/>
  <c r="Q687" i="2" s="1"/>
  <c r="U626" i="2"/>
  <c r="U687" i="2" s="1"/>
  <c r="J626" i="2"/>
  <c r="J687" i="2" s="1"/>
  <c r="N626" i="2"/>
  <c r="N687" i="2" s="1"/>
  <c r="R626" i="2"/>
  <c r="R687" i="2" s="1"/>
  <c r="V626" i="2"/>
  <c r="V687" i="2" s="1"/>
  <c r="Z626" i="2"/>
  <c r="Z687" i="2" s="1"/>
  <c r="AD626" i="2"/>
  <c r="AD687" i="2" s="1"/>
  <c r="AH626" i="2"/>
  <c r="AH687" i="2" s="1"/>
  <c r="AL626" i="2"/>
  <c r="AL687" i="2" s="1"/>
  <c r="AP626" i="2"/>
  <c r="AP687" i="2" s="1"/>
  <c r="AT626" i="2"/>
  <c r="AT687" i="2" s="1"/>
  <c r="AX626" i="2"/>
  <c r="AX687" i="2" s="1"/>
  <c r="Y626" i="2"/>
  <c r="Y687" i="2" s="1"/>
  <c r="AC626" i="2"/>
  <c r="AC687" i="2" s="1"/>
  <c r="AG626" i="2"/>
  <c r="AG687" i="2" s="1"/>
  <c r="AK626" i="2"/>
  <c r="AK687" i="2" s="1"/>
  <c r="AO626" i="2"/>
  <c r="AO687" i="2" s="1"/>
  <c r="AS626" i="2"/>
  <c r="AS687" i="2" s="1"/>
  <c r="AW626" i="2"/>
  <c r="AW687" i="2" s="1"/>
  <c r="BA626" i="2"/>
  <c r="BA687" i="2" s="1"/>
  <c r="BE626" i="2"/>
  <c r="BE687" i="2" s="1"/>
  <c r="BI626" i="2"/>
  <c r="BI687" i="2" s="1"/>
  <c r="DX637" i="2"/>
  <c r="BB626" i="2"/>
  <c r="BB687" i="2" s="1"/>
  <c r="BF626" i="2"/>
  <c r="BF687" i="2" s="1"/>
  <c r="BJ626" i="2"/>
  <c r="BJ687" i="2" s="1"/>
  <c r="W626" i="2"/>
  <c r="W687" i="2" s="1"/>
  <c r="AA626" i="2"/>
  <c r="AA687" i="2" s="1"/>
  <c r="AE626" i="2"/>
  <c r="AE687" i="2" s="1"/>
  <c r="AI626" i="2"/>
  <c r="AI687" i="2" s="1"/>
  <c r="AM626" i="2"/>
  <c r="AM687" i="2" s="1"/>
  <c r="AQ626" i="2"/>
  <c r="AQ687" i="2" s="1"/>
  <c r="AU626" i="2"/>
  <c r="AU687" i="2" s="1"/>
  <c r="AY626" i="2"/>
  <c r="AY687" i="2" s="1"/>
  <c r="BC626" i="2"/>
  <c r="BC687" i="2" s="1"/>
  <c r="BG626" i="2"/>
  <c r="BG687" i="2" s="1"/>
  <c r="DX636" i="2"/>
  <c r="BP626" i="2"/>
  <c r="BP687" i="2" s="1"/>
  <c r="BT626" i="2"/>
  <c r="BT687" i="2" s="1"/>
  <c r="BX626" i="2"/>
  <c r="BX687" i="2" s="1"/>
  <c r="CB626" i="2"/>
  <c r="CB687" i="2" s="1"/>
  <c r="CF626" i="2"/>
  <c r="CF687" i="2" s="1"/>
  <c r="CJ626" i="2"/>
  <c r="CJ687" i="2" s="1"/>
  <c r="CN626" i="2"/>
  <c r="CN687" i="2" s="1"/>
  <c r="DV621" i="2"/>
  <c r="DV686" i="2" s="1"/>
  <c r="DR621" i="2"/>
  <c r="DR686" i="2" s="1"/>
  <c r="DN621" i="2"/>
  <c r="DN686" i="2" s="1"/>
  <c r="DJ621" i="2"/>
  <c r="DJ686" i="2" s="1"/>
  <c r="DF621" i="2"/>
  <c r="DF686" i="2" s="1"/>
  <c r="DB621" i="2"/>
  <c r="DB686" i="2" s="1"/>
  <c r="CX621" i="2"/>
  <c r="CX686" i="2" s="1"/>
  <c r="CT621" i="2"/>
  <c r="CT686" i="2" s="1"/>
  <c r="CP621" i="2"/>
  <c r="CP686" i="2" s="1"/>
  <c r="CL621" i="2"/>
  <c r="CL686" i="2" s="1"/>
  <c r="CH621" i="2"/>
  <c r="CH686" i="2" s="1"/>
  <c r="CD621" i="2"/>
  <c r="CD686" i="2" s="1"/>
  <c r="BZ621" i="2"/>
  <c r="BZ686" i="2" s="1"/>
  <c r="BV621" i="2"/>
  <c r="BV686" i="2" s="1"/>
  <c r="BR621" i="2"/>
  <c r="BR686" i="2" s="1"/>
  <c r="BN621" i="2"/>
  <c r="BN686" i="2" s="1"/>
  <c r="BJ621" i="2"/>
  <c r="BJ686" i="2" s="1"/>
  <c r="BF621" i="2"/>
  <c r="BF686" i="2" s="1"/>
  <c r="BB621" i="2"/>
  <c r="BB686" i="2" s="1"/>
  <c r="AX621" i="2"/>
  <c r="AX686" i="2" s="1"/>
  <c r="AT621" i="2"/>
  <c r="AT686" i="2" s="1"/>
  <c r="AP621" i="2"/>
  <c r="AP686" i="2" s="1"/>
  <c r="AL621" i="2"/>
  <c r="AL686" i="2" s="1"/>
  <c r="AH621" i="2"/>
  <c r="AH686" i="2" s="1"/>
  <c r="AD621" i="2"/>
  <c r="AD686" i="2" s="1"/>
  <c r="Z621" i="2"/>
  <c r="Z686" i="2" s="1"/>
  <c r="V621" i="2"/>
  <c r="V686" i="2" s="1"/>
  <c r="R621" i="2"/>
  <c r="R686" i="2" s="1"/>
  <c r="N621" i="2"/>
  <c r="N686" i="2" s="1"/>
  <c r="J621" i="2"/>
  <c r="J686" i="2" s="1"/>
  <c r="DU621" i="2"/>
  <c r="DU686" i="2" s="1"/>
  <c r="DQ621" i="2"/>
  <c r="DQ686" i="2" s="1"/>
  <c r="DM621" i="2"/>
  <c r="DM686" i="2" s="1"/>
  <c r="DI621" i="2"/>
  <c r="DI686" i="2" s="1"/>
  <c r="DE621" i="2"/>
  <c r="DE686" i="2" s="1"/>
  <c r="DA621" i="2"/>
  <c r="DA686" i="2" s="1"/>
  <c r="CW621" i="2"/>
  <c r="CW686" i="2" s="1"/>
  <c r="CS621" i="2"/>
  <c r="CS686" i="2" s="1"/>
  <c r="CO621" i="2"/>
  <c r="CO686" i="2" s="1"/>
  <c r="CK621" i="2"/>
  <c r="CK686" i="2" s="1"/>
  <c r="CG621" i="2"/>
  <c r="CG686" i="2" s="1"/>
  <c r="CC621" i="2"/>
  <c r="CC686" i="2" s="1"/>
  <c r="BY621" i="2"/>
  <c r="BY686" i="2" s="1"/>
  <c r="BU621" i="2"/>
  <c r="BU686" i="2" s="1"/>
  <c r="BQ621" i="2"/>
  <c r="BQ686" i="2" s="1"/>
  <c r="BM621" i="2"/>
  <c r="BM686" i="2" s="1"/>
  <c r="BI621" i="2"/>
  <c r="BI686" i="2" s="1"/>
  <c r="BE621" i="2"/>
  <c r="BE686" i="2" s="1"/>
  <c r="BA621" i="2"/>
  <c r="BA686" i="2" s="1"/>
  <c r="AW621" i="2"/>
  <c r="AW686" i="2" s="1"/>
  <c r="AS621" i="2"/>
  <c r="AS686" i="2" s="1"/>
  <c r="AO621" i="2"/>
  <c r="AO686" i="2" s="1"/>
  <c r="AK621" i="2"/>
  <c r="AK686" i="2" s="1"/>
  <c r="AG621" i="2"/>
  <c r="AG686" i="2" s="1"/>
  <c r="AC621" i="2"/>
  <c r="AC686" i="2" s="1"/>
  <c r="Y621" i="2"/>
  <c r="Y686" i="2" s="1"/>
  <c r="U621" i="2"/>
  <c r="U686" i="2" s="1"/>
  <c r="Q621" i="2"/>
  <c r="Q686" i="2" s="1"/>
  <c r="M621" i="2"/>
  <c r="M686" i="2" s="1"/>
  <c r="I621" i="2"/>
  <c r="I686" i="2" s="1"/>
  <c r="DT621" i="2"/>
  <c r="DT686" i="2" s="1"/>
  <c r="DP621" i="2"/>
  <c r="DP686" i="2" s="1"/>
  <c r="DL621" i="2"/>
  <c r="DL686" i="2" s="1"/>
  <c r="DH621" i="2"/>
  <c r="DH686" i="2" s="1"/>
  <c r="DD621" i="2"/>
  <c r="DD686" i="2" s="1"/>
  <c r="CZ621" i="2"/>
  <c r="CZ686" i="2" s="1"/>
  <c r="CV621" i="2"/>
  <c r="CV686" i="2" s="1"/>
  <c r="CR621" i="2"/>
  <c r="CR686" i="2" s="1"/>
  <c r="CN621" i="2"/>
  <c r="CN686" i="2" s="1"/>
  <c r="CJ621" i="2"/>
  <c r="CJ686" i="2" s="1"/>
  <c r="CF621" i="2"/>
  <c r="CF686" i="2" s="1"/>
  <c r="CB621" i="2"/>
  <c r="CB686" i="2" s="1"/>
  <c r="BX621" i="2"/>
  <c r="BX686" i="2" s="1"/>
  <c r="BT621" i="2"/>
  <c r="BT686" i="2" s="1"/>
  <c r="BP621" i="2"/>
  <c r="BP686" i="2" s="1"/>
  <c r="BL621" i="2"/>
  <c r="BL686" i="2" s="1"/>
  <c r="BH621" i="2"/>
  <c r="BH686" i="2" s="1"/>
  <c r="BD621" i="2"/>
  <c r="BD686" i="2" s="1"/>
  <c r="AZ621" i="2"/>
  <c r="AZ686" i="2" s="1"/>
  <c r="AV621" i="2"/>
  <c r="AV686" i="2" s="1"/>
  <c r="AR621" i="2"/>
  <c r="AR686" i="2" s="1"/>
  <c r="AN621" i="2"/>
  <c r="AN686" i="2" s="1"/>
  <c r="AJ621" i="2"/>
  <c r="AJ686" i="2" s="1"/>
  <c r="AF621" i="2"/>
  <c r="AF686" i="2" s="1"/>
  <c r="AB621" i="2"/>
  <c r="AB686" i="2" s="1"/>
  <c r="X621" i="2"/>
  <c r="X686" i="2" s="1"/>
  <c r="T621" i="2"/>
  <c r="T686" i="2" s="1"/>
  <c r="P621" i="2"/>
  <c r="P686" i="2" s="1"/>
  <c r="L621" i="2"/>
  <c r="L686" i="2" s="1"/>
  <c r="H621" i="2"/>
  <c r="H686" i="2" s="1"/>
  <c r="DS621" i="2"/>
  <c r="DS686" i="2" s="1"/>
  <c r="DO621" i="2"/>
  <c r="DO686" i="2" s="1"/>
  <c r="DK621" i="2"/>
  <c r="DK686" i="2" s="1"/>
  <c r="DG621" i="2"/>
  <c r="DG686" i="2" s="1"/>
  <c r="DC621" i="2"/>
  <c r="DC686" i="2" s="1"/>
  <c r="CY621" i="2"/>
  <c r="CY686" i="2" s="1"/>
  <c r="CU621" i="2"/>
  <c r="CU686" i="2" s="1"/>
  <c r="CQ621" i="2"/>
  <c r="CQ686" i="2" s="1"/>
  <c r="CM621" i="2"/>
  <c r="CM686" i="2" s="1"/>
  <c r="CI621" i="2"/>
  <c r="CI686" i="2" s="1"/>
  <c r="CE621" i="2"/>
  <c r="CE686" i="2" s="1"/>
  <c r="CA621" i="2"/>
  <c r="CA686" i="2" s="1"/>
  <c r="BW621" i="2"/>
  <c r="BW686" i="2" s="1"/>
  <c r="BS621" i="2"/>
  <c r="BS686" i="2" s="1"/>
  <c r="BO621" i="2"/>
  <c r="BO686" i="2" s="1"/>
  <c r="BK621" i="2"/>
  <c r="BK686" i="2" s="1"/>
  <c r="BG621" i="2"/>
  <c r="BG686" i="2" s="1"/>
  <c r="BC621" i="2"/>
  <c r="BC686" i="2" s="1"/>
  <c r="AY621" i="2"/>
  <c r="AY686" i="2" s="1"/>
  <c r="AU621" i="2"/>
  <c r="AU686" i="2" s="1"/>
  <c r="AQ621" i="2"/>
  <c r="AQ686" i="2" s="1"/>
  <c r="AM621" i="2"/>
  <c r="AM686" i="2" s="1"/>
  <c r="AI621" i="2"/>
  <c r="AI686" i="2" s="1"/>
  <c r="AE621" i="2"/>
  <c r="AE686" i="2" s="1"/>
  <c r="AA621" i="2"/>
  <c r="AA686" i="2" s="1"/>
  <c r="W621" i="2"/>
  <c r="W686" i="2" s="1"/>
  <c r="S621" i="2"/>
  <c r="S686" i="2" s="1"/>
  <c r="O621" i="2"/>
  <c r="O686" i="2" s="1"/>
  <c r="K621" i="2"/>
  <c r="K686" i="2" s="1"/>
  <c r="G621" i="2"/>
  <c r="G686" i="2" s="1"/>
  <c r="G623" i="2"/>
  <c r="G724" i="2" s="1"/>
  <c r="BN626" i="2"/>
  <c r="BN687" i="2" s="1"/>
  <c r="BR626" i="2"/>
  <c r="BR687" i="2" s="1"/>
  <c r="BV626" i="2"/>
  <c r="BV687" i="2" s="1"/>
  <c r="BZ626" i="2"/>
  <c r="BZ687" i="2" s="1"/>
  <c r="CD626" i="2"/>
  <c r="CD687" i="2" s="1"/>
  <c r="CH626" i="2"/>
  <c r="CH687" i="2" s="1"/>
  <c r="CL626" i="2"/>
  <c r="CL687" i="2" s="1"/>
  <c r="CP626" i="2"/>
  <c r="CP687" i="2" s="1"/>
  <c r="CT626" i="2"/>
  <c r="CT687" i="2" s="1"/>
  <c r="CX626" i="2"/>
  <c r="CX687" i="2" s="1"/>
  <c r="DB626" i="2"/>
  <c r="DB687" i="2" s="1"/>
  <c r="DF626" i="2"/>
  <c r="DF687" i="2" s="1"/>
  <c r="DJ626" i="2"/>
  <c r="DJ687" i="2" s="1"/>
  <c r="DN626" i="2"/>
  <c r="DN687" i="2" s="1"/>
  <c r="DR626" i="2"/>
  <c r="DR687" i="2" s="1"/>
  <c r="DV626" i="2"/>
  <c r="DV687" i="2" s="1"/>
  <c r="BK626" i="2"/>
  <c r="BK687" i="2" s="1"/>
  <c r="BO626" i="2"/>
  <c r="BO687" i="2" s="1"/>
  <c r="BS626" i="2"/>
  <c r="BS687" i="2" s="1"/>
  <c r="BW626" i="2"/>
  <c r="BW687" i="2" s="1"/>
  <c r="CA626" i="2"/>
  <c r="CA687" i="2" s="1"/>
  <c r="CE626" i="2"/>
  <c r="CE687" i="2" s="1"/>
  <c r="CI626" i="2"/>
  <c r="CI687" i="2" s="1"/>
  <c r="CM626" i="2"/>
  <c r="CM687" i="2" s="1"/>
  <c r="CQ626" i="2"/>
  <c r="CQ687" i="2" s="1"/>
  <c r="CU626" i="2"/>
  <c r="CU687" i="2" s="1"/>
  <c r="CY626" i="2"/>
  <c r="CY687" i="2" s="1"/>
  <c r="DC626" i="2"/>
  <c r="DC687" i="2" s="1"/>
  <c r="DG626" i="2"/>
  <c r="DG687" i="2" s="1"/>
  <c r="DK626" i="2"/>
  <c r="DK687" i="2" s="1"/>
  <c r="DO626" i="2"/>
  <c r="DO687" i="2" s="1"/>
  <c r="DS626" i="2"/>
  <c r="DS687" i="2" s="1"/>
  <c r="DX618" i="2"/>
  <c r="CR626" i="2"/>
  <c r="CR687" i="2" s="1"/>
  <c r="CV626" i="2"/>
  <c r="CV687" i="2" s="1"/>
  <c r="CZ626" i="2"/>
  <c r="CZ687" i="2" s="1"/>
  <c r="DD626" i="2"/>
  <c r="DD687" i="2" s="1"/>
  <c r="DH626" i="2"/>
  <c r="DH687" i="2" s="1"/>
  <c r="DL626" i="2"/>
  <c r="DL687" i="2" s="1"/>
  <c r="DP626" i="2"/>
  <c r="DP687" i="2" s="1"/>
  <c r="DT626" i="2"/>
  <c r="DT687" i="2" s="1"/>
  <c r="BM626" i="2"/>
  <c r="BM687" i="2" s="1"/>
  <c r="BQ626" i="2"/>
  <c r="BQ687" i="2" s="1"/>
  <c r="BU626" i="2"/>
  <c r="BU687" i="2" s="1"/>
  <c r="BY626" i="2"/>
  <c r="BY687" i="2" s="1"/>
  <c r="CC626" i="2"/>
  <c r="CC687" i="2" s="1"/>
  <c r="CG626" i="2"/>
  <c r="CG687" i="2" s="1"/>
  <c r="CK626" i="2"/>
  <c r="CK687" i="2" s="1"/>
  <c r="CO626" i="2"/>
  <c r="CO687" i="2" s="1"/>
  <c r="CS626" i="2"/>
  <c r="CS687" i="2" s="1"/>
  <c r="CW626" i="2"/>
  <c r="CW687" i="2" s="1"/>
  <c r="DA626" i="2"/>
  <c r="DA687" i="2" s="1"/>
  <c r="DE626" i="2"/>
  <c r="DE687" i="2" s="1"/>
  <c r="DI626" i="2"/>
  <c r="DI687" i="2" s="1"/>
  <c r="DM626" i="2"/>
  <c r="DM687" i="2" s="1"/>
  <c r="DQ626" i="2"/>
  <c r="DQ687" i="2" s="1"/>
  <c r="DU626" i="2"/>
  <c r="DU687" i="2" s="1"/>
  <c r="D221" i="2"/>
  <c r="D220" i="2"/>
  <c r="A113" i="4"/>
  <c r="D269" i="2"/>
  <c r="D268" i="2"/>
  <c r="DV267" i="2"/>
  <c r="DU267" i="2"/>
  <c r="DT267" i="2"/>
  <c r="DS267" i="2"/>
  <c r="DR267" i="2"/>
  <c r="DQ267" i="2"/>
  <c r="DP267" i="2"/>
  <c r="DO267" i="2"/>
  <c r="DN267" i="2"/>
  <c r="DM267" i="2"/>
  <c r="DL267" i="2"/>
  <c r="DK267" i="2"/>
  <c r="DJ267" i="2"/>
  <c r="DI267" i="2"/>
  <c r="DH267" i="2"/>
  <c r="DG267" i="2"/>
  <c r="DF267" i="2"/>
  <c r="DE267" i="2"/>
  <c r="DD267" i="2"/>
  <c r="DC267" i="2"/>
  <c r="DB267" i="2"/>
  <c r="DA267" i="2"/>
  <c r="CZ267" i="2"/>
  <c r="CY267" i="2"/>
  <c r="CX267" i="2"/>
  <c r="CW267" i="2"/>
  <c r="CV267" i="2"/>
  <c r="CU267" i="2"/>
  <c r="CT267" i="2"/>
  <c r="CS267" i="2"/>
  <c r="CR267" i="2"/>
  <c r="CQ267" i="2"/>
  <c r="CP267" i="2"/>
  <c r="CO267" i="2"/>
  <c r="CN267" i="2"/>
  <c r="CM267" i="2"/>
  <c r="CL267" i="2"/>
  <c r="CK267" i="2"/>
  <c r="CJ267" i="2"/>
  <c r="CI267" i="2"/>
  <c r="CH267" i="2"/>
  <c r="CG267" i="2"/>
  <c r="CF267" i="2"/>
  <c r="CE267" i="2"/>
  <c r="CD267" i="2"/>
  <c r="CC267" i="2"/>
  <c r="CB267" i="2"/>
  <c r="CA267" i="2"/>
  <c r="BZ267" i="2"/>
  <c r="BY267" i="2"/>
  <c r="BX267" i="2"/>
  <c r="BW267" i="2"/>
  <c r="BV267" i="2"/>
  <c r="BU267" i="2"/>
  <c r="BT267" i="2"/>
  <c r="BS267" i="2"/>
  <c r="BR267" i="2"/>
  <c r="BQ267" i="2"/>
  <c r="BP267" i="2"/>
  <c r="BO267" i="2"/>
  <c r="BN267" i="2"/>
  <c r="BM267" i="2"/>
  <c r="BL267" i="2"/>
  <c r="BK267" i="2"/>
  <c r="BJ267" i="2"/>
  <c r="BI267" i="2"/>
  <c r="BH267" i="2"/>
  <c r="BG267" i="2"/>
  <c r="BF267" i="2"/>
  <c r="BE267" i="2"/>
  <c r="BD267" i="2"/>
  <c r="BC267" i="2"/>
  <c r="BB267" i="2"/>
  <c r="BA267" i="2"/>
  <c r="AZ267" i="2"/>
  <c r="AY267" i="2"/>
  <c r="AX267" i="2"/>
  <c r="AW267" i="2"/>
  <c r="AV267" i="2"/>
  <c r="AU267" i="2"/>
  <c r="AT267" i="2"/>
  <c r="AS267" i="2"/>
  <c r="AR267" i="2"/>
  <c r="AQ267" i="2"/>
  <c r="AP267" i="2"/>
  <c r="AO267" i="2"/>
  <c r="AN267" i="2"/>
  <c r="AM267" i="2"/>
  <c r="AL267" i="2"/>
  <c r="AK267" i="2"/>
  <c r="AJ267" i="2"/>
  <c r="AI267" i="2"/>
  <c r="AH267" i="2"/>
  <c r="AG267" i="2"/>
  <c r="AF267" i="2"/>
  <c r="AE267" i="2"/>
  <c r="AD267" i="2"/>
  <c r="AC267" i="2"/>
  <c r="AB267" i="2"/>
  <c r="AA267" i="2"/>
  <c r="Z267" i="2"/>
  <c r="Y267" i="2"/>
  <c r="X267" i="2"/>
  <c r="W267" i="2"/>
  <c r="V267" i="2"/>
  <c r="U267" i="2"/>
  <c r="T267" i="2"/>
  <c r="S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H265" i="2"/>
  <c r="I265" i="2" s="1"/>
  <c r="J265" i="2" s="1"/>
  <c r="K265" i="2" s="1"/>
  <c r="L265" i="2" s="1"/>
  <c r="M265" i="2" s="1"/>
  <c r="N265" i="2" s="1"/>
  <c r="O265" i="2" s="1"/>
  <c r="P265" i="2" s="1"/>
  <c r="Q265" i="2" s="1"/>
  <c r="R265" i="2" s="1"/>
  <c r="S265" i="2" s="1"/>
  <c r="T265" i="2" s="1"/>
  <c r="U265" i="2" s="1"/>
  <c r="V265" i="2" s="1"/>
  <c r="W265" i="2" s="1"/>
  <c r="X265" i="2" s="1"/>
  <c r="Y265" i="2" s="1"/>
  <c r="Z265" i="2" s="1"/>
  <c r="AA265" i="2" s="1"/>
  <c r="AB265" i="2" s="1"/>
  <c r="AC265" i="2" s="1"/>
  <c r="AD265" i="2" s="1"/>
  <c r="AE265" i="2" s="1"/>
  <c r="AF265" i="2" s="1"/>
  <c r="AG265" i="2" s="1"/>
  <c r="AH265" i="2" s="1"/>
  <c r="AI265" i="2" s="1"/>
  <c r="AJ265" i="2" s="1"/>
  <c r="AK265" i="2" s="1"/>
  <c r="AL265" i="2" s="1"/>
  <c r="AM265" i="2" s="1"/>
  <c r="AN265" i="2" s="1"/>
  <c r="AO265" i="2" s="1"/>
  <c r="AP265" i="2" s="1"/>
  <c r="AQ265" i="2" s="1"/>
  <c r="AR265" i="2" s="1"/>
  <c r="AS265" i="2" s="1"/>
  <c r="AT265" i="2" s="1"/>
  <c r="AU265" i="2" s="1"/>
  <c r="AV265" i="2" s="1"/>
  <c r="AW265" i="2" s="1"/>
  <c r="AX265" i="2" s="1"/>
  <c r="AY265" i="2" s="1"/>
  <c r="AZ265" i="2" s="1"/>
  <c r="BA265" i="2" s="1"/>
  <c r="BB265" i="2" s="1"/>
  <c r="BC265" i="2" s="1"/>
  <c r="BD265" i="2" s="1"/>
  <c r="BE265" i="2" s="1"/>
  <c r="BF265" i="2" s="1"/>
  <c r="BG265" i="2" s="1"/>
  <c r="BH265" i="2" s="1"/>
  <c r="BI265" i="2" s="1"/>
  <c r="BJ265" i="2" s="1"/>
  <c r="BK265" i="2" s="1"/>
  <c r="BL265" i="2" s="1"/>
  <c r="BM265" i="2" s="1"/>
  <c r="BN265" i="2" s="1"/>
  <c r="BO265" i="2" s="1"/>
  <c r="BP265" i="2" s="1"/>
  <c r="BQ265" i="2" s="1"/>
  <c r="BR265" i="2" s="1"/>
  <c r="BS265" i="2" s="1"/>
  <c r="BT265" i="2" s="1"/>
  <c r="BU265" i="2" s="1"/>
  <c r="BV265" i="2" s="1"/>
  <c r="BW265" i="2" s="1"/>
  <c r="BX265" i="2" s="1"/>
  <c r="BY265" i="2" s="1"/>
  <c r="BZ265" i="2" s="1"/>
  <c r="CA265" i="2" s="1"/>
  <c r="CB265" i="2" s="1"/>
  <c r="CC265" i="2" s="1"/>
  <c r="CD265" i="2" s="1"/>
  <c r="CE265" i="2" s="1"/>
  <c r="CF265" i="2" s="1"/>
  <c r="CG265" i="2" s="1"/>
  <c r="CH265" i="2" s="1"/>
  <c r="CI265" i="2" s="1"/>
  <c r="CJ265" i="2" s="1"/>
  <c r="CK265" i="2" s="1"/>
  <c r="CL265" i="2" s="1"/>
  <c r="CM265" i="2" s="1"/>
  <c r="CN265" i="2" s="1"/>
  <c r="CO265" i="2" s="1"/>
  <c r="CP265" i="2" s="1"/>
  <c r="CQ265" i="2" s="1"/>
  <c r="CR265" i="2" s="1"/>
  <c r="CS265" i="2" s="1"/>
  <c r="CT265" i="2" s="1"/>
  <c r="CU265" i="2" s="1"/>
  <c r="CV265" i="2" s="1"/>
  <c r="CW265" i="2" s="1"/>
  <c r="CX265" i="2" s="1"/>
  <c r="CY265" i="2" s="1"/>
  <c r="CZ265" i="2" s="1"/>
  <c r="DA265" i="2" s="1"/>
  <c r="DB265" i="2" s="1"/>
  <c r="DC265" i="2" s="1"/>
  <c r="DD265" i="2" s="1"/>
  <c r="DE265" i="2" s="1"/>
  <c r="DF265" i="2" s="1"/>
  <c r="DG265" i="2" s="1"/>
  <c r="DH265" i="2" s="1"/>
  <c r="DI265" i="2" s="1"/>
  <c r="DJ265" i="2" s="1"/>
  <c r="DK265" i="2" s="1"/>
  <c r="DL265" i="2" s="1"/>
  <c r="DM265" i="2" s="1"/>
  <c r="DN265" i="2" s="1"/>
  <c r="DO265" i="2" s="1"/>
  <c r="DP265" i="2" s="1"/>
  <c r="DQ265" i="2" s="1"/>
  <c r="DR265" i="2" s="1"/>
  <c r="DS265" i="2" s="1"/>
  <c r="DT265" i="2" s="1"/>
  <c r="DU265" i="2" s="1"/>
  <c r="DV265" i="2" s="1"/>
  <c r="D262" i="2"/>
  <c r="B261" i="2"/>
  <c r="D260" i="2"/>
  <c r="B259" i="2"/>
  <c r="D258" i="2"/>
  <c r="D257" i="2"/>
  <c r="D256" i="2"/>
  <c r="B255" i="2"/>
  <c r="D254" i="2"/>
  <c r="B253" i="2"/>
  <c r="D252" i="2"/>
  <c r="B251" i="2"/>
  <c r="D250" i="2"/>
  <c r="D247" i="2"/>
  <c r="D246" i="2"/>
  <c r="A111" i="4"/>
  <c r="D213" i="2"/>
  <c r="D212" i="2"/>
  <c r="DV211" i="2"/>
  <c r="DU211" i="2"/>
  <c r="DT211" i="2"/>
  <c r="DS211" i="2"/>
  <c r="DR211" i="2"/>
  <c r="DQ211" i="2"/>
  <c r="DP211" i="2"/>
  <c r="DO211" i="2"/>
  <c r="DN211" i="2"/>
  <c r="DM211" i="2"/>
  <c r="DL211" i="2"/>
  <c r="DK211" i="2"/>
  <c r="DJ211" i="2"/>
  <c r="DI211" i="2"/>
  <c r="DH211" i="2"/>
  <c r="DG211" i="2"/>
  <c r="DF211" i="2"/>
  <c r="DE211" i="2"/>
  <c r="DD211" i="2"/>
  <c r="DC211" i="2"/>
  <c r="DB211" i="2"/>
  <c r="DA211" i="2"/>
  <c r="CZ211" i="2"/>
  <c r="CY211" i="2"/>
  <c r="CX211" i="2"/>
  <c r="CW211" i="2"/>
  <c r="CV211" i="2"/>
  <c r="CU211" i="2"/>
  <c r="CT211" i="2"/>
  <c r="CS211" i="2"/>
  <c r="CR211" i="2"/>
  <c r="CQ211" i="2"/>
  <c r="CP211" i="2"/>
  <c r="CO211" i="2"/>
  <c r="CN211" i="2"/>
  <c r="CM211" i="2"/>
  <c r="CL211" i="2"/>
  <c r="CK211" i="2"/>
  <c r="CJ211" i="2"/>
  <c r="CI211" i="2"/>
  <c r="CH211" i="2"/>
  <c r="CG211" i="2"/>
  <c r="CF211" i="2"/>
  <c r="CE211" i="2"/>
  <c r="CD211" i="2"/>
  <c r="CC211" i="2"/>
  <c r="CB211" i="2"/>
  <c r="CA211" i="2"/>
  <c r="BZ211" i="2"/>
  <c r="BY211" i="2"/>
  <c r="BX211" i="2"/>
  <c r="BW211" i="2"/>
  <c r="BV211" i="2"/>
  <c r="BU211" i="2"/>
  <c r="BT211" i="2"/>
  <c r="BS211" i="2"/>
  <c r="BR211" i="2"/>
  <c r="BQ211" i="2"/>
  <c r="BP211" i="2"/>
  <c r="BO211" i="2"/>
  <c r="BN211" i="2"/>
  <c r="BM211" i="2"/>
  <c r="BL211" i="2"/>
  <c r="BK211" i="2"/>
  <c r="BJ211" i="2"/>
  <c r="BI211" i="2"/>
  <c r="BH211" i="2"/>
  <c r="BG211" i="2"/>
  <c r="BF211" i="2"/>
  <c r="BE211" i="2"/>
  <c r="BD211" i="2"/>
  <c r="BC211" i="2"/>
  <c r="BB211" i="2"/>
  <c r="BA211" i="2"/>
  <c r="AZ211" i="2"/>
  <c r="AY211" i="2"/>
  <c r="AX211" i="2"/>
  <c r="AW211" i="2"/>
  <c r="AV211" i="2"/>
  <c r="AU211" i="2"/>
  <c r="AT211" i="2"/>
  <c r="AS211" i="2"/>
  <c r="AR211" i="2"/>
  <c r="AQ211" i="2"/>
  <c r="AP211" i="2"/>
  <c r="AO211" i="2"/>
  <c r="AN211" i="2"/>
  <c r="AM211" i="2"/>
  <c r="AL211" i="2"/>
  <c r="AK211" i="2"/>
  <c r="AJ211" i="2"/>
  <c r="AI211" i="2"/>
  <c r="AH211" i="2"/>
  <c r="AG211" i="2"/>
  <c r="AF211" i="2"/>
  <c r="AE211" i="2"/>
  <c r="AD211" i="2"/>
  <c r="AC211" i="2"/>
  <c r="AB211" i="2"/>
  <c r="AA211" i="2"/>
  <c r="Z211" i="2"/>
  <c r="Y211" i="2"/>
  <c r="X211" i="2"/>
  <c r="W211" i="2"/>
  <c r="V211" i="2"/>
  <c r="U211" i="2"/>
  <c r="T211" i="2"/>
  <c r="S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H209" i="2"/>
  <c r="I209" i="2" s="1"/>
  <c r="J209" i="2" s="1"/>
  <c r="K209" i="2" s="1"/>
  <c r="L209" i="2" s="1"/>
  <c r="M209" i="2" s="1"/>
  <c r="N209" i="2" s="1"/>
  <c r="O209" i="2" s="1"/>
  <c r="P209" i="2" s="1"/>
  <c r="Q209" i="2" s="1"/>
  <c r="R209" i="2" s="1"/>
  <c r="S209" i="2" s="1"/>
  <c r="T209" i="2" s="1"/>
  <c r="U209" i="2" s="1"/>
  <c r="V209" i="2" s="1"/>
  <c r="W209" i="2" s="1"/>
  <c r="X209" i="2" s="1"/>
  <c r="Y209" i="2" s="1"/>
  <c r="Z209" i="2" s="1"/>
  <c r="AA209" i="2" s="1"/>
  <c r="AB209" i="2" s="1"/>
  <c r="AC209" i="2" s="1"/>
  <c r="AD209" i="2" s="1"/>
  <c r="AE209" i="2" s="1"/>
  <c r="AF209" i="2" s="1"/>
  <c r="AG209" i="2" s="1"/>
  <c r="AH209" i="2" s="1"/>
  <c r="AI209" i="2" s="1"/>
  <c r="AJ209" i="2" s="1"/>
  <c r="AK209" i="2" s="1"/>
  <c r="AL209" i="2" s="1"/>
  <c r="AM209" i="2" s="1"/>
  <c r="AN209" i="2" s="1"/>
  <c r="AO209" i="2" s="1"/>
  <c r="AP209" i="2" s="1"/>
  <c r="AQ209" i="2" s="1"/>
  <c r="AR209" i="2" s="1"/>
  <c r="AS209" i="2" s="1"/>
  <c r="AT209" i="2" s="1"/>
  <c r="AU209" i="2" s="1"/>
  <c r="AV209" i="2" s="1"/>
  <c r="AW209" i="2" s="1"/>
  <c r="AX209" i="2" s="1"/>
  <c r="AY209" i="2" s="1"/>
  <c r="AZ209" i="2" s="1"/>
  <c r="BA209" i="2" s="1"/>
  <c r="BB209" i="2" s="1"/>
  <c r="BC209" i="2" s="1"/>
  <c r="BD209" i="2" s="1"/>
  <c r="BE209" i="2" s="1"/>
  <c r="BF209" i="2" s="1"/>
  <c r="BG209" i="2" s="1"/>
  <c r="BH209" i="2" s="1"/>
  <c r="BI209" i="2" s="1"/>
  <c r="BJ209" i="2" s="1"/>
  <c r="BK209" i="2" s="1"/>
  <c r="BL209" i="2" s="1"/>
  <c r="BM209" i="2" s="1"/>
  <c r="BN209" i="2" s="1"/>
  <c r="BO209" i="2" s="1"/>
  <c r="BP209" i="2" s="1"/>
  <c r="BQ209" i="2" s="1"/>
  <c r="BR209" i="2" s="1"/>
  <c r="BS209" i="2" s="1"/>
  <c r="BT209" i="2" s="1"/>
  <c r="BU209" i="2" s="1"/>
  <c r="BV209" i="2" s="1"/>
  <c r="BW209" i="2" s="1"/>
  <c r="BX209" i="2" s="1"/>
  <c r="BY209" i="2" s="1"/>
  <c r="BZ209" i="2" s="1"/>
  <c r="CA209" i="2" s="1"/>
  <c r="CB209" i="2" s="1"/>
  <c r="CC209" i="2" s="1"/>
  <c r="CD209" i="2" s="1"/>
  <c r="CE209" i="2" s="1"/>
  <c r="CF209" i="2" s="1"/>
  <c r="CG209" i="2" s="1"/>
  <c r="CH209" i="2" s="1"/>
  <c r="CI209" i="2" s="1"/>
  <c r="CJ209" i="2" s="1"/>
  <c r="CK209" i="2" s="1"/>
  <c r="CL209" i="2" s="1"/>
  <c r="CM209" i="2" s="1"/>
  <c r="CN209" i="2" s="1"/>
  <c r="CO209" i="2" s="1"/>
  <c r="CP209" i="2" s="1"/>
  <c r="CQ209" i="2" s="1"/>
  <c r="CR209" i="2" s="1"/>
  <c r="CS209" i="2" s="1"/>
  <c r="CT209" i="2" s="1"/>
  <c r="CU209" i="2" s="1"/>
  <c r="CV209" i="2" s="1"/>
  <c r="CW209" i="2" s="1"/>
  <c r="CX209" i="2" s="1"/>
  <c r="CY209" i="2" s="1"/>
  <c r="CZ209" i="2" s="1"/>
  <c r="DA209" i="2" s="1"/>
  <c r="DB209" i="2" s="1"/>
  <c r="DC209" i="2" s="1"/>
  <c r="DD209" i="2" s="1"/>
  <c r="DE209" i="2" s="1"/>
  <c r="DF209" i="2" s="1"/>
  <c r="DG209" i="2" s="1"/>
  <c r="DH209" i="2" s="1"/>
  <c r="DI209" i="2" s="1"/>
  <c r="DJ209" i="2" s="1"/>
  <c r="DK209" i="2" s="1"/>
  <c r="DL209" i="2" s="1"/>
  <c r="DM209" i="2" s="1"/>
  <c r="DN209" i="2" s="1"/>
  <c r="DO209" i="2" s="1"/>
  <c r="DP209" i="2" s="1"/>
  <c r="DQ209" i="2" s="1"/>
  <c r="DR209" i="2" s="1"/>
  <c r="DS209" i="2" s="1"/>
  <c r="DT209" i="2" s="1"/>
  <c r="DU209" i="2" s="1"/>
  <c r="DV209" i="2" s="1"/>
  <c r="D206" i="2"/>
  <c r="B205" i="2"/>
  <c r="D204" i="2"/>
  <c r="B203" i="2"/>
  <c r="D202" i="2"/>
  <c r="D201" i="2"/>
  <c r="D200" i="2"/>
  <c r="B199" i="2"/>
  <c r="D198" i="2"/>
  <c r="B197" i="2"/>
  <c r="D196" i="2"/>
  <c r="B195" i="2"/>
  <c r="D194" i="2"/>
  <c r="D190" i="2"/>
  <c r="D189" i="2"/>
  <c r="A110" i="4"/>
  <c r="D183" i="2"/>
  <c r="D182" i="2"/>
  <c r="DV181" i="2"/>
  <c r="DU181" i="2"/>
  <c r="DT181" i="2"/>
  <c r="DS181" i="2"/>
  <c r="DR181" i="2"/>
  <c r="DQ181" i="2"/>
  <c r="DP181" i="2"/>
  <c r="DO181" i="2"/>
  <c r="DN181" i="2"/>
  <c r="DM181" i="2"/>
  <c r="DL181" i="2"/>
  <c r="DK181" i="2"/>
  <c r="DJ181" i="2"/>
  <c r="DI181" i="2"/>
  <c r="DH181" i="2"/>
  <c r="DG181" i="2"/>
  <c r="DF181" i="2"/>
  <c r="DE181" i="2"/>
  <c r="DD181" i="2"/>
  <c r="DC181" i="2"/>
  <c r="DB181" i="2"/>
  <c r="DA181" i="2"/>
  <c r="CZ181" i="2"/>
  <c r="CY181" i="2"/>
  <c r="CX181" i="2"/>
  <c r="CW181" i="2"/>
  <c r="CV181" i="2"/>
  <c r="CU181" i="2"/>
  <c r="CT181" i="2"/>
  <c r="CS181" i="2"/>
  <c r="CR181" i="2"/>
  <c r="CQ181" i="2"/>
  <c r="CP181" i="2"/>
  <c r="CO181" i="2"/>
  <c r="CN181" i="2"/>
  <c r="CM181" i="2"/>
  <c r="CL181" i="2"/>
  <c r="CK181" i="2"/>
  <c r="CJ181" i="2"/>
  <c r="CI181" i="2"/>
  <c r="CH181" i="2"/>
  <c r="CG181" i="2"/>
  <c r="CF181" i="2"/>
  <c r="CE181" i="2"/>
  <c r="CD181" i="2"/>
  <c r="CC181" i="2"/>
  <c r="CB181" i="2"/>
  <c r="CA181" i="2"/>
  <c r="BZ181" i="2"/>
  <c r="BY181" i="2"/>
  <c r="BX181" i="2"/>
  <c r="BW181" i="2"/>
  <c r="BV181" i="2"/>
  <c r="BU181" i="2"/>
  <c r="BT181" i="2"/>
  <c r="BS181" i="2"/>
  <c r="BR181" i="2"/>
  <c r="BQ181" i="2"/>
  <c r="BP181" i="2"/>
  <c r="BO181" i="2"/>
  <c r="BN181" i="2"/>
  <c r="BM181" i="2"/>
  <c r="BL181" i="2"/>
  <c r="BK181" i="2"/>
  <c r="BJ181" i="2"/>
  <c r="BI181" i="2"/>
  <c r="BH181" i="2"/>
  <c r="BG181" i="2"/>
  <c r="BF181" i="2"/>
  <c r="BE181" i="2"/>
  <c r="BD181" i="2"/>
  <c r="BC181" i="2"/>
  <c r="BB181" i="2"/>
  <c r="BA181" i="2"/>
  <c r="AZ181" i="2"/>
  <c r="AY181" i="2"/>
  <c r="AX181" i="2"/>
  <c r="AW181" i="2"/>
  <c r="AV181" i="2"/>
  <c r="AU181" i="2"/>
  <c r="AT181" i="2"/>
  <c r="AS181" i="2"/>
  <c r="AR181" i="2"/>
  <c r="AQ181" i="2"/>
  <c r="AP181" i="2"/>
  <c r="AO181" i="2"/>
  <c r="AN181" i="2"/>
  <c r="AM181" i="2"/>
  <c r="AL181" i="2"/>
  <c r="AK181" i="2"/>
  <c r="AJ181" i="2"/>
  <c r="AI181" i="2"/>
  <c r="AH181" i="2"/>
  <c r="AG181" i="2"/>
  <c r="AF181" i="2"/>
  <c r="AE181" i="2"/>
  <c r="AD181" i="2"/>
  <c r="AC181" i="2"/>
  <c r="AB181" i="2"/>
  <c r="AA181" i="2"/>
  <c r="Z181" i="2"/>
  <c r="Y181" i="2"/>
  <c r="X181" i="2"/>
  <c r="W181" i="2"/>
  <c r="V181" i="2"/>
  <c r="U181" i="2"/>
  <c r="T181" i="2"/>
  <c r="S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H179" i="2"/>
  <c r="I179" i="2" s="1"/>
  <c r="J179" i="2" s="1"/>
  <c r="K179" i="2" s="1"/>
  <c r="L179" i="2" s="1"/>
  <c r="M179" i="2" s="1"/>
  <c r="N179" i="2" s="1"/>
  <c r="O179" i="2" s="1"/>
  <c r="P179" i="2" s="1"/>
  <c r="Q179" i="2" s="1"/>
  <c r="R179" i="2" s="1"/>
  <c r="S179" i="2" s="1"/>
  <c r="T179" i="2" s="1"/>
  <c r="U179" i="2" s="1"/>
  <c r="V179" i="2" s="1"/>
  <c r="W179" i="2" s="1"/>
  <c r="X179" i="2" s="1"/>
  <c r="Y179" i="2" s="1"/>
  <c r="Z179" i="2" s="1"/>
  <c r="AA179" i="2" s="1"/>
  <c r="AB179" i="2" s="1"/>
  <c r="AC179" i="2" s="1"/>
  <c r="AD179" i="2" s="1"/>
  <c r="AE179" i="2" s="1"/>
  <c r="AF179" i="2" s="1"/>
  <c r="AG179" i="2" s="1"/>
  <c r="AH179" i="2" s="1"/>
  <c r="AI179" i="2" s="1"/>
  <c r="AJ179" i="2" s="1"/>
  <c r="AK179" i="2" s="1"/>
  <c r="AL179" i="2" s="1"/>
  <c r="AM179" i="2" s="1"/>
  <c r="AN179" i="2" s="1"/>
  <c r="AO179" i="2" s="1"/>
  <c r="AP179" i="2" s="1"/>
  <c r="AQ179" i="2" s="1"/>
  <c r="AR179" i="2" s="1"/>
  <c r="AS179" i="2" s="1"/>
  <c r="AT179" i="2" s="1"/>
  <c r="AU179" i="2" s="1"/>
  <c r="AV179" i="2" s="1"/>
  <c r="AW179" i="2" s="1"/>
  <c r="AX179" i="2" s="1"/>
  <c r="AY179" i="2" s="1"/>
  <c r="AZ179" i="2" s="1"/>
  <c r="BA179" i="2" s="1"/>
  <c r="BB179" i="2" s="1"/>
  <c r="BC179" i="2" s="1"/>
  <c r="BD179" i="2" s="1"/>
  <c r="BE179" i="2" s="1"/>
  <c r="BF179" i="2" s="1"/>
  <c r="BG179" i="2" s="1"/>
  <c r="BH179" i="2" s="1"/>
  <c r="BI179" i="2" s="1"/>
  <c r="BJ179" i="2" s="1"/>
  <c r="BK179" i="2" s="1"/>
  <c r="BL179" i="2" s="1"/>
  <c r="BM179" i="2" s="1"/>
  <c r="BN179" i="2" s="1"/>
  <c r="BO179" i="2" s="1"/>
  <c r="BP179" i="2" s="1"/>
  <c r="BQ179" i="2" s="1"/>
  <c r="BR179" i="2" s="1"/>
  <c r="BS179" i="2" s="1"/>
  <c r="BT179" i="2" s="1"/>
  <c r="BU179" i="2" s="1"/>
  <c r="BV179" i="2" s="1"/>
  <c r="BW179" i="2" s="1"/>
  <c r="BX179" i="2" s="1"/>
  <c r="BY179" i="2" s="1"/>
  <c r="BZ179" i="2" s="1"/>
  <c r="CA179" i="2" s="1"/>
  <c r="CB179" i="2" s="1"/>
  <c r="CC179" i="2" s="1"/>
  <c r="CD179" i="2" s="1"/>
  <c r="CE179" i="2" s="1"/>
  <c r="CF179" i="2" s="1"/>
  <c r="CG179" i="2" s="1"/>
  <c r="CH179" i="2" s="1"/>
  <c r="CI179" i="2" s="1"/>
  <c r="CJ179" i="2" s="1"/>
  <c r="CK179" i="2" s="1"/>
  <c r="CL179" i="2" s="1"/>
  <c r="CM179" i="2" s="1"/>
  <c r="CN179" i="2" s="1"/>
  <c r="CO179" i="2" s="1"/>
  <c r="CP179" i="2" s="1"/>
  <c r="CQ179" i="2" s="1"/>
  <c r="CR179" i="2" s="1"/>
  <c r="CS179" i="2" s="1"/>
  <c r="CT179" i="2" s="1"/>
  <c r="CU179" i="2" s="1"/>
  <c r="CV179" i="2" s="1"/>
  <c r="CW179" i="2" s="1"/>
  <c r="CX179" i="2" s="1"/>
  <c r="CY179" i="2" s="1"/>
  <c r="CZ179" i="2" s="1"/>
  <c r="DA179" i="2" s="1"/>
  <c r="DB179" i="2" s="1"/>
  <c r="DC179" i="2" s="1"/>
  <c r="DD179" i="2" s="1"/>
  <c r="DE179" i="2" s="1"/>
  <c r="DF179" i="2" s="1"/>
  <c r="DG179" i="2" s="1"/>
  <c r="DH179" i="2" s="1"/>
  <c r="DI179" i="2" s="1"/>
  <c r="DJ179" i="2" s="1"/>
  <c r="DK179" i="2" s="1"/>
  <c r="DL179" i="2" s="1"/>
  <c r="DM179" i="2" s="1"/>
  <c r="DN179" i="2" s="1"/>
  <c r="DO179" i="2" s="1"/>
  <c r="DP179" i="2" s="1"/>
  <c r="DQ179" i="2" s="1"/>
  <c r="DR179" i="2" s="1"/>
  <c r="DS179" i="2" s="1"/>
  <c r="DT179" i="2" s="1"/>
  <c r="DU179" i="2" s="1"/>
  <c r="DV179" i="2" s="1"/>
  <c r="D176" i="2"/>
  <c r="B175" i="2"/>
  <c r="D174" i="2"/>
  <c r="B173" i="2"/>
  <c r="D172" i="2"/>
  <c r="D171" i="2"/>
  <c r="D170" i="2"/>
  <c r="B169" i="2"/>
  <c r="D168" i="2"/>
  <c r="B167" i="2"/>
  <c r="D166" i="2"/>
  <c r="B165" i="2"/>
  <c r="D164" i="2"/>
  <c r="D160" i="2"/>
  <c r="D159" i="2"/>
  <c r="A109" i="4"/>
  <c r="D153" i="2"/>
  <c r="D152" i="2"/>
  <c r="DV151" i="2"/>
  <c r="DU151" i="2"/>
  <c r="DT151" i="2"/>
  <c r="DS151" i="2"/>
  <c r="DR151" i="2"/>
  <c r="DQ151" i="2"/>
  <c r="DP151" i="2"/>
  <c r="DO151" i="2"/>
  <c r="DN151" i="2"/>
  <c r="DM151" i="2"/>
  <c r="DL151" i="2"/>
  <c r="DK151" i="2"/>
  <c r="DJ151" i="2"/>
  <c r="DI151" i="2"/>
  <c r="DH151" i="2"/>
  <c r="DG151" i="2"/>
  <c r="DF151" i="2"/>
  <c r="DE151" i="2"/>
  <c r="DD151" i="2"/>
  <c r="DC151" i="2"/>
  <c r="DB151" i="2"/>
  <c r="DA151" i="2"/>
  <c r="CZ151" i="2"/>
  <c r="CY151" i="2"/>
  <c r="CX151" i="2"/>
  <c r="CW151" i="2"/>
  <c r="CV151" i="2"/>
  <c r="CU151" i="2"/>
  <c r="CT151" i="2"/>
  <c r="CS151" i="2"/>
  <c r="CR151" i="2"/>
  <c r="CQ151" i="2"/>
  <c r="CP151" i="2"/>
  <c r="CO151" i="2"/>
  <c r="CN151" i="2"/>
  <c r="CM151" i="2"/>
  <c r="CL151" i="2"/>
  <c r="CK151" i="2"/>
  <c r="CJ151" i="2"/>
  <c r="CI151" i="2"/>
  <c r="CH151" i="2"/>
  <c r="CG151" i="2"/>
  <c r="CF151" i="2"/>
  <c r="CE151" i="2"/>
  <c r="CD151" i="2"/>
  <c r="CC151" i="2"/>
  <c r="CB151" i="2"/>
  <c r="CA151" i="2"/>
  <c r="BZ151" i="2"/>
  <c r="BY151" i="2"/>
  <c r="BX151" i="2"/>
  <c r="BW151" i="2"/>
  <c r="BV151" i="2"/>
  <c r="BU151" i="2"/>
  <c r="BT151" i="2"/>
  <c r="BS151" i="2"/>
  <c r="BR151" i="2"/>
  <c r="BQ151" i="2"/>
  <c r="BP151" i="2"/>
  <c r="BO151" i="2"/>
  <c r="BN151" i="2"/>
  <c r="BM151" i="2"/>
  <c r="BL151" i="2"/>
  <c r="BK151" i="2"/>
  <c r="BJ151" i="2"/>
  <c r="BI151" i="2"/>
  <c r="BH151" i="2"/>
  <c r="BG151" i="2"/>
  <c r="BF151" i="2"/>
  <c r="BE151" i="2"/>
  <c r="BD151" i="2"/>
  <c r="BC151" i="2"/>
  <c r="BB151" i="2"/>
  <c r="BA151" i="2"/>
  <c r="AZ151" i="2"/>
  <c r="AY151" i="2"/>
  <c r="AX151" i="2"/>
  <c r="AW151" i="2"/>
  <c r="AV151" i="2"/>
  <c r="AU151" i="2"/>
  <c r="AT151" i="2"/>
  <c r="AS151" i="2"/>
  <c r="AR151" i="2"/>
  <c r="AQ151" i="2"/>
  <c r="AP151" i="2"/>
  <c r="AO151" i="2"/>
  <c r="AN151" i="2"/>
  <c r="AM151" i="2"/>
  <c r="AL151" i="2"/>
  <c r="AK151" i="2"/>
  <c r="AJ151" i="2"/>
  <c r="AI151" i="2"/>
  <c r="AH151" i="2"/>
  <c r="AG151" i="2"/>
  <c r="AF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H149" i="2"/>
  <c r="I149" i="2" s="1"/>
  <c r="J149" i="2" s="1"/>
  <c r="K149" i="2" s="1"/>
  <c r="L149" i="2" s="1"/>
  <c r="M149" i="2" s="1"/>
  <c r="N149" i="2" s="1"/>
  <c r="O149" i="2" s="1"/>
  <c r="P149" i="2" s="1"/>
  <c r="Q149" i="2" s="1"/>
  <c r="R149" i="2" s="1"/>
  <c r="S149" i="2" s="1"/>
  <c r="T149" i="2" s="1"/>
  <c r="U149" i="2" s="1"/>
  <c r="V149" i="2" s="1"/>
  <c r="W149" i="2" s="1"/>
  <c r="X149" i="2" s="1"/>
  <c r="Y149" i="2" s="1"/>
  <c r="Z149" i="2" s="1"/>
  <c r="AA149" i="2" s="1"/>
  <c r="AB149" i="2" s="1"/>
  <c r="AC149" i="2" s="1"/>
  <c r="AD149" i="2" s="1"/>
  <c r="AE149" i="2" s="1"/>
  <c r="AF149" i="2" s="1"/>
  <c r="AG149" i="2" s="1"/>
  <c r="AH149" i="2" s="1"/>
  <c r="AI149" i="2" s="1"/>
  <c r="AJ149" i="2" s="1"/>
  <c r="AK149" i="2" s="1"/>
  <c r="AL149" i="2" s="1"/>
  <c r="AM149" i="2" s="1"/>
  <c r="AN149" i="2" s="1"/>
  <c r="AO149" i="2" s="1"/>
  <c r="AP149" i="2" s="1"/>
  <c r="AQ149" i="2" s="1"/>
  <c r="AR149" i="2" s="1"/>
  <c r="AS149" i="2" s="1"/>
  <c r="AT149" i="2" s="1"/>
  <c r="AU149" i="2" s="1"/>
  <c r="AV149" i="2" s="1"/>
  <c r="AW149" i="2" s="1"/>
  <c r="AX149" i="2" s="1"/>
  <c r="AY149" i="2" s="1"/>
  <c r="AZ149" i="2" s="1"/>
  <c r="BA149" i="2" s="1"/>
  <c r="BB149" i="2" s="1"/>
  <c r="BC149" i="2" s="1"/>
  <c r="BD149" i="2" s="1"/>
  <c r="BE149" i="2" s="1"/>
  <c r="BF149" i="2" s="1"/>
  <c r="BG149" i="2" s="1"/>
  <c r="BH149" i="2" s="1"/>
  <c r="BI149" i="2" s="1"/>
  <c r="BJ149" i="2" s="1"/>
  <c r="BK149" i="2" s="1"/>
  <c r="BL149" i="2" s="1"/>
  <c r="BM149" i="2" s="1"/>
  <c r="BN149" i="2" s="1"/>
  <c r="BO149" i="2" s="1"/>
  <c r="BP149" i="2" s="1"/>
  <c r="BQ149" i="2" s="1"/>
  <c r="BR149" i="2" s="1"/>
  <c r="BS149" i="2" s="1"/>
  <c r="BT149" i="2" s="1"/>
  <c r="BU149" i="2" s="1"/>
  <c r="BV149" i="2" s="1"/>
  <c r="BW149" i="2" s="1"/>
  <c r="BX149" i="2" s="1"/>
  <c r="BY149" i="2" s="1"/>
  <c r="BZ149" i="2" s="1"/>
  <c r="CA149" i="2" s="1"/>
  <c r="CB149" i="2" s="1"/>
  <c r="CC149" i="2" s="1"/>
  <c r="CD149" i="2" s="1"/>
  <c r="CE149" i="2" s="1"/>
  <c r="CF149" i="2" s="1"/>
  <c r="CG149" i="2" s="1"/>
  <c r="CH149" i="2" s="1"/>
  <c r="CI149" i="2" s="1"/>
  <c r="CJ149" i="2" s="1"/>
  <c r="CK149" i="2" s="1"/>
  <c r="CL149" i="2" s="1"/>
  <c r="CM149" i="2" s="1"/>
  <c r="CN149" i="2" s="1"/>
  <c r="CO149" i="2" s="1"/>
  <c r="CP149" i="2" s="1"/>
  <c r="CQ149" i="2" s="1"/>
  <c r="CR149" i="2" s="1"/>
  <c r="CS149" i="2" s="1"/>
  <c r="CT149" i="2" s="1"/>
  <c r="CU149" i="2" s="1"/>
  <c r="CV149" i="2" s="1"/>
  <c r="CW149" i="2" s="1"/>
  <c r="CX149" i="2" s="1"/>
  <c r="CY149" i="2" s="1"/>
  <c r="CZ149" i="2" s="1"/>
  <c r="DA149" i="2" s="1"/>
  <c r="DB149" i="2" s="1"/>
  <c r="DC149" i="2" s="1"/>
  <c r="DD149" i="2" s="1"/>
  <c r="DE149" i="2" s="1"/>
  <c r="DF149" i="2" s="1"/>
  <c r="DG149" i="2" s="1"/>
  <c r="DH149" i="2" s="1"/>
  <c r="DI149" i="2" s="1"/>
  <c r="DJ149" i="2" s="1"/>
  <c r="DK149" i="2" s="1"/>
  <c r="DL149" i="2" s="1"/>
  <c r="DM149" i="2" s="1"/>
  <c r="DN149" i="2" s="1"/>
  <c r="DO149" i="2" s="1"/>
  <c r="DP149" i="2" s="1"/>
  <c r="DQ149" i="2" s="1"/>
  <c r="DR149" i="2" s="1"/>
  <c r="DS149" i="2" s="1"/>
  <c r="DT149" i="2" s="1"/>
  <c r="DU149" i="2" s="1"/>
  <c r="DV149" i="2" s="1"/>
  <c r="D146" i="2"/>
  <c r="B145" i="2"/>
  <c r="D144" i="2"/>
  <c r="B143" i="2"/>
  <c r="D142" i="2"/>
  <c r="D141" i="2"/>
  <c r="D140" i="2"/>
  <c r="B139" i="2"/>
  <c r="D138" i="2"/>
  <c r="B137" i="2"/>
  <c r="D136" i="2"/>
  <c r="B135" i="2"/>
  <c r="D134" i="2"/>
  <c r="D130" i="2"/>
  <c r="D129" i="2"/>
  <c r="A97" i="4"/>
  <c r="A77" i="4"/>
  <c r="D86" i="2"/>
  <c r="D85" i="2"/>
  <c r="D84" i="2"/>
  <c r="DV83" i="2"/>
  <c r="DU83" i="2"/>
  <c r="DT83" i="2"/>
  <c r="DS83" i="2"/>
  <c r="DR83" i="2"/>
  <c r="DQ83" i="2"/>
  <c r="DP83" i="2"/>
  <c r="DO83" i="2"/>
  <c r="DN83" i="2"/>
  <c r="DM83" i="2"/>
  <c r="DL83" i="2"/>
  <c r="DK83" i="2"/>
  <c r="DJ83" i="2"/>
  <c r="DI83" i="2"/>
  <c r="DH83" i="2"/>
  <c r="DG83" i="2"/>
  <c r="DF83" i="2"/>
  <c r="DE83" i="2"/>
  <c r="DD83" i="2"/>
  <c r="DC83" i="2"/>
  <c r="DB83" i="2"/>
  <c r="DA83" i="2"/>
  <c r="CZ83" i="2"/>
  <c r="CY83" i="2"/>
  <c r="CX83" i="2"/>
  <c r="CW83" i="2"/>
  <c r="CV83" i="2"/>
  <c r="CU83" i="2"/>
  <c r="CT83" i="2"/>
  <c r="CS83" i="2"/>
  <c r="CR83" i="2"/>
  <c r="CQ83" i="2"/>
  <c r="CP83" i="2"/>
  <c r="CO83" i="2"/>
  <c r="CN83" i="2"/>
  <c r="CM83" i="2"/>
  <c r="CL83" i="2"/>
  <c r="CK83" i="2"/>
  <c r="CJ83" i="2"/>
  <c r="CI83" i="2"/>
  <c r="CH83" i="2"/>
  <c r="CG83" i="2"/>
  <c r="CF83" i="2"/>
  <c r="CE83" i="2"/>
  <c r="CD83" i="2"/>
  <c r="CC83" i="2"/>
  <c r="CB83" i="2"/>
  <c r="CA83" i="2"/>
  <c r="BZ83" i="2"/>
  <c r="BY83" i="2"/>
  <c r="BX83" i="2"/>
  <c r="BW83" i="2"/>
  <c r="BV83" i="2"/>
  <c r="BU83" i="2"/>
  <c r="BT83" i="2"/>
  <c r="BS83" i="2"/>
  <c r="BR83" i="2"/>
  <c r="BQ83" i="2"/>
  <c r="BP83" i="2"/>
  <c r="BO83" i="2"/>
  <c r="BN83" i="2"/>
  <c r="BM83" i="2"/>
  <c r="BL83" i="2"/>
  <c r="BK83" i="2"/>
  <c r="BJ83" i="2"/>
  <c r="BI83" i="2"/>
  <c r="BH83" i="2"/>
  <c r="BG83" i="2"/>
  <c r="BF83" i="2"/>
  <c r="BE83" i="2"/>
  <c r="BD83" i="2"/>
  <c r="BC83" i="2"/>
  <c r="BB83" i="2"/>
  <c r="BA83" i="2"/>
  <c r="AZ83" i="2"/>
  <c r="AY83" i="2"/>
  <c r="AX83" i="2"/>
  <c r="AW83" i="2"/>
  <c r="AV83" i="2"/>
  <c r="AU83" i="2"/>
  <c r="AT83" i="2"/>
  <c r="AS83" i="2"/>
  <c r="AR83" i="2"/>
  <c r="AQ83" i="2"/>
  <c r="AP83" i="2"/>
  <c r="AO83" i="2"/>
  <c r="AN83" i="2"/>
  <c r="AM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H81" i="2"/>
  <c r="I81" i="2" s="1"/>
  <c r="J81" i="2" s="1"/>
  <c r="K81" i="2" s="1"/>
  <c r="L81" i="2" s="1"/>
  <c r="M81" i="2" s="1"/>
  <c r="N81" i="2" s="1"/>
  <c r="O81" i="2" s="1"/>
  <c r="P81" i="2" s="1"/>
  <c r="Q81" i="2" s="1"/>
  <c r="R81" i="2" s="1"/>
  <c r="S81" i="2" s="1"/>
  <c r="T81" i="2" s="1"/>
  <c r="U81" i="2" s="1"/>
  <c r="V81" i="2" s="1"/>
  <c r="W81" i="2" s="1"/>
  <c r="X81" i="2" s="1"/>
  <c r="Y81" i="2" s="1"/>
  <c r="Z81" i="2" s="1"/>
  <c r="AA81" i="2" s="1"/>
  <c r="AB81" i="2" s="1"/>
  <c r="AC81" i="2" s="1"/>
  <c r="AD81" i="2" s="1"/>
  <c r="AE81" i="2" s="1"/>
  <c r="AF81" i="2" s="1"/>
  <c r="AG81" i="2" s="1"/>
  <c r="AH81" i="2" s="1"/>
  <c r="AI81" i="2" s="1"/>
  <c r="AJ81" i="2" s="1"/>
  <c r="AK81" i="2" s="1"/>
  <c r="AL81" i="2" s="1"/>
  <c r="AM81" i="2" s="1"/>
  <c r="AN81" i="2" s="1"/>
  <c r="AO81" i="2" s="1"/>
  <c r="AP81" i="2" s="1"/>
  <c r="AQ81" i="2" s="1"/>
  <c r="AR81" i="2" s="1"/>
  <c r="AS81" i="2" s="1"/>
  <c r="AT81" i="2" s="1"/>
  <c r="AU81" i="2" s="1"/>
  <c r="AV81" i="2" s="1"/>
  <c r="AW81" i="2" s="1"/>
  <c r="AX81" i="2" s="1"/>
  <c r="AY81" i="2" s="1"/>
  <c r="AZ81" i="2" s="1"/>
  <c r="BA81" i="2" s="1"/>
  <c r="BB81" i="2" s="1"/>
  <c r="BC81" i="2" s="1"/>
  <c r="BD81" i="2" s="1"/>
  <c r="BE81" i="2" s="1"/>
  <c r="BF81" i="2" s="1"/>
  <c r="BG81" i="2" s="1"/>
  <c r="BH81" i="2" s="1"/>
  <c r="BI81" i="2" s="1"/>
  <c r="BJ81" i="2" s="1"/>
  <c r="BK81" i="2" s="1"/>
  <c r="BL81" i="2" s="1"/>
  <c r="BM81" i="2" s="1"/>
  <c r="BN81" i="2" s="1"/>
  <c r="BO81" i="2" s="1"/>
  <c r="BP81" i="2" s="1"/>
  <c r="BQ81" i="2" s="1"/>
  <c r="BR81" i="2" s="1"/>
  <c r="BS81" i="2" s="1"/>
  <c r="BT81" i="2" s="1"/>
  <c r="BU81" i="2" s="1"/>
  <c r="BV81" i="2" s="1"/>
  <c r="BW81" i="2" s="1"/>
  <c r="BX81" i="2" s="1"/>
  <c r="BY81" i="2" s="1"/>
  <c r="BZ81" i="2" s="1"/>
  <c r="CA81" i="2" s="1"/>
  <c r="CB81" i="2" s="1"/>
  <c r="CC81" i="2" s="1"/>
  <c r="CD81" i="2" s="1"/>
  <c r="CE81" i="2" s="1"/>
  <c r="CF81" i="2" s="1"/>
  <c r="CG81" i="2" s="1"/>
  <c r="CH81" i="2" s="1"/>
  <c r="CI81" i="2" s="1"/>
  <c r="CJ81" i="2" s="1"/>
  <c r="CK81" i="2" s="1"/>
  <c r="CL81" i="2" s="1"/>
  <c r="CM81" i="2" s="1"/>
  <c r="CN81" i="2" s="1"/>
  <c r="CO81" i="2" s="1"/>
  <c r="CP81" i="2" s="1"/>
  <c r="CQ81" i="2" s="1"/>
  <c r="CR81" i="2" s="1"/>
  <c r="CS81" i="2" s="1"/>
  <c r="CT81" i="2" s="1"/>
  <c r="CU81" i="2" s="1"/>
  <c r="CV81" i="2" s="1"/>
  <c r="CW81" i="2" s="1"/>
  <c r="CX81" i="2" s="1"/>
  <c r="CY81" i="2" s="1"/>
  <c r="CZ81" i="2" s="1"/>
  <c r="DA81" i="2" s="1"/>
  <c r="DB81" i="2" s="1"/>
  <c r="DC81" i="2" s="1"/>
  <c r="DD81" i="2" s="1"/>
  <c r="DE81" i="2" s="1"/>
  <c r="DF81" i="2" s="1"/>
  <c r="DG81" i="2" s="1"/>
  <c r="DH81" i="2" s="1"/>
  <c r="DI81" i="2" s="1"/>
  <c r="DJ81" i="2" s="1"/>
  <c r="DK81" i="2" s="1"/>
  <c r="DL81" i="2" s="1"/>
  <c r="DM81" i="2" s="1"/>
  <c r="DN81" i="2" s="1"/>
  <c r="DO81" i="2" s="1"/>
  <c r="DP81" i="2" s="1"/>
  <c r="DQ81" i="2" s="1"/>
  <c r="DR81" i="2" s="1"/>
  <c r="DS81" i="2" s="1"/>
  <c r="DT81" i="2" s="1"/>
  <c r="DU81" i="2" s="1"/>
  <c r="DV81" i="2" s="1"/>
  <c r="H80" i="2"/>
  <c r="I80" i="2" s="1"/>
  <c r="J80" i="2" s="1"/>
  <c r="K80" i="2" s="1"/>
  <c r="L80" i="2" s="1"/>
  <c r="M80" i="2" s="1"/>
  <c r="N80" i="2" s="1"/>
  <c r="O80" i="2" s="1"/>
  <c r="P80" i="2" s="1"/>
  <c r="Q80" i="2" s="1"/>
  <c r="R80" i="2" s="1"/>
  <c r="S80" i="2" s="1"/>
  <c r="T80" i="2" s="1"/>
  <c r="U80" i="2" s="1"/>
  <c r="V80" i="2" s="1"/>
  <c r="W80" i="2" s="1"/>
  <c r="X80" i="2" s="1"/>
  <c r="Y80" i="2" s="1"/>
  <c r="Z80" i="2" s="1"/>
  <c r="AA80" i="2" s="1"/>
  <c r="AB80" i="2" s="1"/>
  <c r="AC80" i="2" s="1"/>
  <c r="AD80" i="2" s="1"/>
  <c r="AE80" i="2" s="1"/>
  <c r="AF80" i="2" s="1"/>
  <c r="AG80" i="2" s="1"/>
  <c r="AH80" i="2" s="1"/>
  <c r="AI80" i="2" s="1"/>
  <c r="AJ80" i="2" s="1"/>
  <c r="AK80" i="2" s="1"/>
  <c r="AL80" i="2" s="1"/>
  <c r="AM80" i="2" s="1"/>
  <c r="AN80" i="2" s="1"/>
  <c r="AO80" i="2" s="1"/>
  <c r="AP80" i="2" s="1"/>
  <c r="AQ80" i="2" s="1"/>
  <c r="AR80" i="2" s="1"/>
  <c r="AS80" i="2" s="1"/>
  <c r="AT80" i="2" s="1"/>
  <c r="AU80" i="2" s="1"/>
  <c r="AV80" i="2" s="1"/>
  <c r="AW80" i="2" s="1"/>
  <c r="AX80" i="2" s="1"/>
  <c r="AY80" i="2" s="1"/>
  <c r="AZ80" i="2" s="1"/>
  <c r="BA80" i="2" s="1"/>
  <c r="BB80" i="2" s="1"/>
  <c r="BC80" i="2" s="1"/>
  <c r="BD80" i="2" s="1"/>
  <c r="BE80" i="2" s="1"/>
  <c r="BF80" i="2" s="1"/>
  <c r="BG80" i="2" s="1"/>
  <c r="BH80" i="2" s="1"/>
  <c r="BI80" i="2" s="1"/>
  <c r="BJ80" i="2" s="1"/>
  <c r="BK80" i="2" s="1"/>
  <c r="BL80" i="2" s="1"/>
  <c r="BM80" i="2" s="1"/>
  <c r="BN80" i="2" s="1"/>
  <c r="BO80" i="2" s="1"/>
  <c r="BP80" i="2" s="1"/>
  <c r="BQ80" i="2" s="1"/>
  <c r="BR80" i="2" s="1"/>
  <c r="BS80" i="2" s="1"/>
  <c r="BT80" i="2" s="1"/>
  <c r="BU80" i="2" s="1"/>
  <c r="BV80" i="2" s="1"/>
  <c r="BW80" i="2" s="1"/>
  <c r="BX80" i="2" s="1"/>
  <c r="BY80" i="2" s="1"/>
  <c r="BZ80" i="2" s="1"/>
  <c r="CA80" i="2" s="1"/>
  <c r="CB80" i="2" s="1"/>
  <c r="CC80" i="2" s="1"/>
  <c r="CD80" i="2" s="1"/>
  <c r="CE80" i="2" s="1"/>
  <c r="CF80" i="2" s="1"/>
  <c r="CG80" i="2" s="1"/>
  <c r="CH80" i="2" s="1"/>
  <c r="CI80" i="2" s="1"/>
  <c r="CJ80" i="2" s="1"/>
  <c r="CK80" i="2" s="1"/>
  <c r="CL80" i="2" s="1"/>
  <c r="CM80" i="2" s="1"/>
  <c r="CN80" i="2" s="1"/>
  <c r="CO80" i="2" s="1"/>
  <c r="CP80" i="2" s="1"/>
  <c r="CQ80" i="2" s="1"/>
  <c r="CR80" i="2" s="1"/>
  <c r="CS80" i="2" s="1"/>
  <c r="CT80" i="2" s="1"/>
  <c r="CU80" i="2" s="1"/>
  <c r="CV80" i="2" s="1"/>
  <c r="CW80" i="2" s="1"/>
  <c r="CX80" i="2" s="1"/>
  <c r="CY80" i="2" s="1"/>
  <c r="CZ80" i="2" s="1"/>
  <c r="DA80" i="2" s="1"/>
  <c r="DB80" i="2" s="1"/>
  <c r="DC80" i="2" s="1"/>
  <c r="DD80" i="2" s="1"/>
  <c r="DE80" i="2" s="1"/>
  <c r="DF80" i="2" s="1"/>
  <c r="DG80" i="2" s="1"/>
  <c r="DH80" i="2" s="1"/>
  <c r="DI80" i="2" s="1"/>
  <c r="DJ80" i="2" s="1"/>
  <c r="DK80" i="2" s="1"/>
  <c r="DL80" i="2" s="1"/>
  <c r="DM80" i="2" s="1"/>
  <c r="DN80" i="2" s="1"/>
  <c r="DO80" i="2" s="1"/>
  <c r="DP80" i="2" s="1"/>
  <c r="DQ80" i="2" s="1"/>
  <c r="DR80" i="2" s="1"/>
  <c r="DS80" i="2" s="1"/>
  <c r="DT80" i="2" s="1"/>
  <c r="DU80" i="2" s="1"/>
  <c r="DV80" i="2" s="1"/>
  <c r="D80" i="2"/>
  <c r="D77" i="2"/>
  <c r="D75" i="2"/>
  <c r="B74" i="2"/>
  <c r="D73" i="2"/>
  <c r="D72" i="2"/>
  <c r="D71" i="2"/>
  <c r="D70" i="2"/>
  <c r="A93" i="4"/>
  <c r="A76" i="4"/>
  <c r="D66" i="2"/>
  <c r="D65" i="2"/>
  <c r="D64" i="2"/>
  <c r="DV63" i="2"/>
  <c r="DU63" i="2"/>
  <c r="DT63" i="2"/>
  <c r="DS63" i="2"/>
  <c r="DR63" i="2"/>
  <c r="DQ63" i="2"/>
  <c r="DP63" i="2"/>
  <c r="DO63" i="2"/>
  <c r="DN63" i="2"/>
  <c r="DM63" i="2"/>
  <c r="DL63" i="2"/>
  <c r="DK63" i="2"/>
  <c r="DJ63" i="2"/>
  <c r="DI63" i="2"/>
  <c r="DH63" i="2"/>
  <c r="DG63" i="2"/>
  <c r="DF63" i="2"/>
  <c r="DE63" i="2"/>
  <c r="DD63" i="2"/>
  <c r="DC63" i="2"/>
  <c r="DB63" i="2"/>
  <c r="DA63" i="2"/>
  <c r="CZ63" i="2"/>
  <c r="CY63" i="2"/>
  <c r="CX63" i="2"/>
  <c r="CW63" i="2"/>
  <c r="CV63" i="2"/>
  <c r="CU63" i="2"/>
  <c r="CT63" i="2"/>
  <c r="CS63" i="2"/>
  <c r="CR63" i="2"/>
  <c r="CQ63" i="2"/>
  <c r="CP63" i="2"/>
  <c r="CO63" i="2"/>
  <c r="CN63" i="2"/>
  <c r="CM63" i="2"/>
  <c r="CL63" i="2"/>
  <c r="CK63" i="2"/>
  <c r="CJ63" i="2"/>
  <c r="CI63" i="2"/>
  <c r="CH63" i="2"/>
  <c r="CG63" i="2"/>
  <c r="CF63" i="2"/>
  <c r="CE63" i="2"/>
  <c r="CD63" i="2"/>
  <c r="CC63" i="2"/>
  <c r="CB63" i="2"/>
  <c r="CA63" i="2"/>
  <c r="BZ63" i="2"/>
  <c r="BY63" i="2"/>
  <c r="BX63" i="2"/>
  <c r="BW63" i="2"/>
  <c r="BV63" i="2"/>
  <c r="BU63" i="2"/>
  <c r="BT63" i="2"/>
  <c r="BS63" i="2"/>
  <c r="BR63" i="2"/>
  <c r="BQ63" i="2"/>
  <c r="BP63" i="2"/>
  <c r="BO63" i="2"/>
  <c r="BN63" i="2"/>
  <c r="BM63" i="2"/>
  <c r="BL63" i="2"/>
  <c r="BK63" i="2"/>
  <c r="BJ63" i="2"/>
  <c r="BI63" i="2"/>
  <c r="BH63" i="2"/>
  <c r="BG63" i="2"/>
  <c r="BF63" i="2"/>
  <c r="BE63" i="2"/>
  <c r="BD63" i="2"/>
  <c r="BC63" i="2"/>
  <c r="BB63" i="2"/>
  <c r="BA63" i="2"/>
  <c r="AZ63" i="2"/>
  <c r="AY63" i="2"/>
  <c r="AX63" i="2"/>
  <c r="AW63" i="2"/>
  <c r="AV63" i="2"/>
  <c r="AU63" i="2"/>
  <c r="AT63" i="2"/>
  <c r="AS63" i="2"/>
  <c r="AR63" i="2"/>
  <c r="AQ63" i="2"/>
  <c r="AP63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H61" i="2"/>
  <c r="I61" i="2" s="1"/>
  <c r="J61" i="2" s="1"/>
  <c r="K61" i="2" s="1"/>
  <c r="L61" i="2" s="1"/>
  <c r="M61" i="2" s="1"/>
  <c r="N61" i="2" s="1"/>
  <c r="O61" i="2" s="1"/>
  <c r="P61" i="2" s="1"/>
  <c r="Q61" i="2" s="1"/>
  <c r="R61" i="2" s="1"/>
  <c r="S61" i="2" s="1"/>
  <c r="T61" i="2" s="1"/>
  <c r="U61" i="2" s="1"/>
  <c r="V61" i="2" s="1"/>
  <c r="W61" i="2" s="1"/>
  <c r="X61" i="2" s="1"/>
  <c r="Y61" i="2" s="1"/>
  <c r="Z61" i="2" s="1"/>
  <c r="AA61" i="2" s="1"/>
  <c r="AB61" i="2" s="1"/>
  <c r="AC61" i="2" s="1"/>
  <c r="AD61" i="2" s="1"/>
  <c r="AE61" i="2" s="1"/>
  <c r="AF61" i="2" s="1"/>
  <c r="AG61" i="2" s="1"/>
  <c r="AH61" i="2" s="1"/>
  <c r="AI61" i="2" s="1"/>
  <c r="AJ61" i="2" s="1"/>
  <c r="AK61" i="2" s="1"/>
  <c r="AL61" i="2" s="1"/>
  <c r="AM61" i="2" s="1"/>
  <c r="AN61" i="2" s="1"/>
  <c r="AO61" i="2" s="1"/>
  <c r="AP61" i="2" s="1"/>
  <c r="AQ61" i="2" s="1"/>
  <c r="AR61" i="2" s="1"/>
  <c r="AS61" i="2" s="1"/>
  <c r="AT61" i="2" s="1"/>
  <c r="AU61" i="2" s="1"/>
  <c r="AV61" i="2" s="1"/>
  <c r="AW61" i="2" s="1"/>
  <c r="AX61" i="2" s="1"/>
  <c r="AY61" i="2" s="1"/>
  <c r="AZ61" i="2" s="1"/>
  <c r="BA61" i="2" s="1"/>
  <c r="BB61" i="2" s="1"/>
  <c r="BC61" i="2" s="1"/>
  <c r="BD61" i="2" s="1"/>
  <c r="BE61" i="2" s="1"/>
  <c r="BF61" i="2" s="1"/>
  <c r="BG61" i="2" s="1"/>
  <c r="BH61" i="2" s="1"/>
  <c r="BI61" i="2" s="1"/>
  <c r="BJ61" i="2" s="1"/>
  <c r="BK61" i="2" s="1"/>
  <c r="BL61" i="2" s="1"/>
  <c r="BM61" i="2" s="1"/>
  <c r="BN61" i="2" s="1"/>
  <c r="BO61" i="2" s="1"/>
  <c r="BP61" i="2" s="1"/>
  <c r="BQ61" i="2" s="1"/>
  <c r="BR61" i="2" s="1"/>
  <c r="BS61" i="2" s="1"/>
  <c r="BT61" i="2" s="1"/>
  <c r="BU61" i="2" s="1"/>
  <c r="BV61" i="2" s="1"/>
  <c r="BW61" i="2" s="1"/>
  <c r="BX61" i="2" s="1"/>
  <c r="BY61" i="2" s="1"/>
  <c r="BZ61" i="2" s="1"/>
  <c r="CA61" i="2" s="1"/>
  <c r="CB61" i="2" s="1"/>
  <c r="CC61" i="2" s="1"/>
  <c r="CD61" i="2" s="1"/>
  <c r="CE61" i="2" s="1"/>
  <c r="CF61" i="2" s="1"/>
  <c r="CG61" i="2" s="1"/>
  <c r="CH61" i="2" s="1"/>
  <c r="CI61" i="2" s="1"/>
  <c r="CJ61" i="2" s="1"/>
  <c r="CK61" i="2" s="1"/>
  <c r="CL61" i="2" s="1"/>
  <c r="CM61" i="2" s="1"/>
  <c r="CN61" i="2" s="1"/>
  <c r="CO61" i="2" s="1"/>
  <c r="CP61" i="2" s="1"/>
  <c r="CQ61" i="2" s="1"/>
  <c r="CR61" i="2" s="1"/>
  <c r="CS61" i="2" s="1"/>
  <c r="CT61" i="2" s="1"/>
  <c r="CU61" i="2" s="1"/>
  <c r="CV61" i="2" s="1"/>
  <c r="CW61" i="2" s="1"/>
  <c r="CX61" i="2" s="1"/>
  <c r="CY61" i="2" s="1"/>
  <c r="CZ61" i="2" s="1"/>
  <c r="DA61" i="2" s="1"/>
  <c r="DB61" i="2" s="1"/>
  <c r="DC61" i="2" s="1"/>
  <c r="DD61" i="2" s="1"/>
  <c r="DE61" i="2" s="1"/>
  <c r="DF61" i="2" s="1"/>
  <c r="DG61" i="2" s="1"/>
  <c r="DH61" i="2" s="1"/>
  <c r="DI61" i="2" s="1"/>
  <c r="DJ61" i="2" s="1"/>
  <c r="DK61" i="2" s="1"/>
  <c r="DL61" i="2" s="1"/>
  <c r="DM61" i="2" s="1"/>
  <c r="DN61" i="2" s="1"/>
  <c r="DO61" i="2" s="1"/>
  <c r="DP61" i="2" s="1"/>
  <c r="DQ61" i="2" s="1"/>
  <c r="DR61" i="2" s="1"/>
  <c r="DS61" i="2" s="1"/>
  <c r="DT61" i="2" s="1"/>
  <c r="DU61" i="2" s="1"/>
  <c r="DV61" i="2" s="1"/>
  <c r="H60" i="2"/>
  <c r="I60" i="2" s="1"/>
  <c r="J60" i="2" s="1"/>
  <c r="K60" i="2" s="1"/>
  <c r="L60" i="2" s="1"/>
  <c r="M60" i="2" s="1"/>
  <c r="N60" i="2" s="1"/>
  <c r="O60" i="2" s="1"/>
  <c r="P60" i="2" s="1"/>
  <c r="Q60" i="2" s="1"/>
  <c r="R60" i="2" s="1"/>
  <c r="S60" i="2" s="1"/>
  <c r="T60" i="2" s="1"/>
  <c r="U60" i="2" s="1"/>
  <c r="V60" i="2" s="1"/>
  <c r="W60" i="2" s="1"/>
  <c r="X60" i="2" s="1"/>
  <c r="Y60" i="2" s="1"/>
  <c r="Z60" i="2" s="1"/>
  <c r="AA60" i="2" s="1"/>
  <c r="AB60" i="2" s="1"/>
  <c r="AC60" i="2" s="1"/>
  <c r="AD60" i="2" s="1"/>
  <c r="AE60" i="2" s="1"/>
  <c r="AF60" i="2" s="1"/>
  <c r="AG60" i="2" s="1"/>
  <c r="AH60" i="2" s="1"/>
  <c r="AI60" i="2" s="1"/>
  <c r="AJ60" i="2" s="1"/>
  <c r="AK60" i="2" s="1"/>
  <c r="AL60" i="2" s="1"/>
  <c r="AM60" i="2" s="1"/>
  <c r="AN60" i="2" s="1"/>
  <c r="AO60" i="2" s="1"/>
  <c r="AP60" i="2" s="1"/>
  <c r="AQ60" i="2" s="1"/>
  <c r="AR60" i="2" s="1"/>
  <c r="AS60" i="2" s="1"/>
  <c r="AT60" i="2" s="1"/>
  <c r="AU60" i="2" s="1"/>
  <c r="AV60" i="2" s="1"/>
  <c r="AW60" i="2" s="1"/>
  <c r="AX60" i="2" s="1"/>
  <c r="AY60" i="2" s="1"/>
  <c r="AZ60" i="2" s="1"/>
  <c r="BA60" i="2" s="1"/>
  <c r="BB60" i="2" s="1"/>
  <c r="BC60" i="2" s="1"/>
  <c r="BD60" i="2" s="1"/>
  <c r="BE60" i="2" s="1"/>
  <c r="BF60" i="2" s="1"/>
  <c r="BG60" i="2" s="1"/>
  <c r="BH60" i="2" s="1"/>
  <c r="BI60" i="2" s="1"/>
  <c r="BJ60" i="2" s="1"/>
  <c r="BK60" i="2" s="1"/>
  <c r="BL60" i="2" s="1"/>
  <c r="BM60" i="2" s="1"/>
  <c r="BN60" i="2" s="1"/>
  <c r="BO60" i="2" s="1"/>
  <c r="BP60" i="2" s="1"/>
  <c r="BQ60" i="2" s="1"/>
  <c r="BR60" i="2" s="1"/>
  <c r="BS60" i="2" s="1"/>
  <c r="BT60" i="2" s="1"/>
  <c r="BU60" i="2" s="1"/>
  <c r="BV60" i="2" s="1"/>
  <c r="BW60" i="2" s="1"/>
  <c r="BX60" i="2" s="1"/>
  <c r="BY60" i="2" s="1"/>
  <c r="BZ60" i="2" s="1"/>
  <c r="CA60" i="2" s="1"/>
  <c r="CB60" i="2" s="1"/>
  <c r="CC60" i="2" s="1"/>
  <c r="CD60" i="2" s="1"/>
  <c r="CE60" i="2" s="1"/>
  <c r="CF60" i="2" s="1"/>
  <c r="CG60" i="2" s="1"/>
  <c r="CH60" i="2" s="1"/>
  <c r="CI60" i="2" s="1"/>
  <c r="CJ60" i="2" s="1"/>
  <c r="CK60" i="2" s="1"/>
  <c r="CL60" i="2" s="1"/>
  <c r="CM60" i="2" s="1"/>
  <c r="CN60" i="2" s="1"/>
  <c r="CO60" i="2" s="1"/>
  <c r="CP60" i="2" s="1"/>
  <c r="CQ60" i="2" s="1"/>
  <c r="CR60" i="2" s="1"/>
  <c r="CS60" i="2" s="1"/>
  <c r="CT60" i="2" s="1"/>
  <c r="CU60" i="2" s="1"/>
  <c r="CV60" i="2" s="1"/>
  <c r="CW60" i="2" s="1"/>
  <c r="CX60" i="2" s="1"/>
  <c r="CY60" i="2" s="1"/>
  <c r="CZ60" i="2" s="1"/>
  <c r="DA60" i="2" s="1"/>
  <c r="DB60" i="2" s="1"/>
  <c r="DC60" i="2" s="1"/>
  <c r="DD60" i="2" s="1"/>
  <c r="DE60" i="2" s="1"/>
  <c r="DF60" i="2" s="1"/>
  <c r="DG60" i="2" s="1"/>
  <c r="DH60" i="2" s="1"/>
  <c r="DI60" i="2" s="1"/>
  <c r="DJ60" i="2" s="1"/>
  <c r="DK60" i="2" s="1"/>
  <c r="DL60" i="2" s="1"/>
  <c r="DM60" i="2" s="1"/>
  <c r="DN60" i="2" s="1"/>
  <c r="DO60" i="2" s="1"/>
  <c r="DP60" i="2" s="1"/>
  <c r="DQ60" i="2" s="1"/>
  <c r="DR60" i="2" s="1"/>
  <c r="DS60" i="2" s="1"/>
  <c r="DT60" i="2" s="1"/>
  <c r="DU60" i="2" s="1"/>
  <c r="DV60" i="2" s="1"/>
  <c r="D60" i="2"/>
  <c r="D57" i="2"/>
  <c r="D55" i="2"/>
  <c r="B54" i="2"/>
  <c r="D53" i="2"/>
  <c r="D52" i="2"/>
  <c r="D51" i="2"/>
  <c r="D50" i="2"/>
  <c r="A89" i="4"/>
  <c r="A75" i="4"/>
  <c r="D46" i="2"/>
  <c r="D45" i="2"/>
  <c r="D44" i="2"/>
  <c r="DV43" i="2"/>
  <c r="DU43" i="2"/>
  <c r="DT43" i="2"/>
  <c r="DS43" i="2"/>
  <c r="DR43" i="2"/>
  <c r="DQ43" i="2"/>
  <c r="DP43" i="2"/>
  <c r="DO43" i="2"/>
  <c r="DN43" i="2"/>
  <c r="DM43" i="2"/>
  <c r="DL43" i="2"/>
  <c r="DK43" i="2"/>
  <c r="DJ43" i="2"/>
  <c r="DI43" i="2"/>
  <c r="DH43" i="2"/>
  <c r="DG43" i="2"/>
  <c r="DF43" i="2"/>
  <c r="DE43" i="2"/>
  <c r="DD43" i="2"/>
  <c r="DC43" i="2"/>
  <c r="DB43" i="2"/>
  <c r="DA43" i="2"/>
  <c r="CZ43" i="2"/>
  <c r="CY43" i="2"/>
  <c r="CX43" i="2"/>
  <c r="CW43" i="2"/>
  <c r="CV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E43" i="2"/>
  <c r="CD43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H41" i="2"/>
  <c r="I41" i="2" s="1"/>
  <c r="J41" i="2" s="1"/>
  <c r="K41" i="2" s="1"/>
  <c r="L41" i="2" s="1"/>
  <c r="M41" i="2" s="1"/>
  <c r="N41" i="2" s="1"/>
  <c r="O41" i="2" s="1"/>
  <c r="P41" i="2" s="1"/>
  <c r="Q41" i="2" s="1"/>
  <c r="R41" i="2" s="1"/>
  <c r="S41" i="2" s="1"/>
  <c r="T41" i="2" s="1"/>
  <c r="U41" i="2" s="1"/>
  <c r="V41" i="2" s="1"/>
  <c r="W41" i="2" s="1"/>
  <c r="X41" i="2" s="1"/>
  <c r="Y41" i="2" s="1"/>
  <c r="Z41" i="2" s="1"/>
  <c r="AA41" i="2" s="1"/>
  <c r="AB41" i="2" s="1"/>
  <c r="AC41" i="2" s="1"/>
  <c r="AD41" i="2" s="1"/>
  <c r="AE41" i="2" s="1"/>
  <c r="AF41" i="2" s="1"/>
  <c r="AG41" i="2" s="1"/>
  <c r="AH41" i="2" s="1"/>
  <c r="AI41" i="2" s="1"/>
  <c r="AJ41" i="2" s="1"/>
  <c r="AK41" i="2" s="1"/>
  <c r="AL41" i="2" s="1"/>
  <c r="AM41" i="2" s="1"/>
  <c r="AN41" i="2" s="1"/>
  <c r="AO41" i="2" s="1"/>
  <c r="AP41" i="2" s="1"/>
  <c r="AQ41" i="2" s="1"/>
  <c r="AR41" i="2" s="1"/>
  <c r="AS41" i="2" s="1"/>
  <c r="AT41" i="2" s="1"/>
  <c r="AU41" i="2" s="1"/>
  <c r="AV41" i="2" s="1"/>
  <c r="AW41" i="2" s="1"/>
  <c r="AX41" i="2" s="1"/>
  <c r="AY41" i="2" s="1"/>
  <c r="AZ41" i="2" s="1"/>
  <c r="BA41" i="2" s="1"/>
  <c r="BB41" i="2" s="1"/>
  <c r="BC41" i="2" s="1"/>
  <c r="BD41" i="2" s="1"/>
  <c r="BE41" i="2" s="1"/>
  <c r="BF41" i="2" s="1"/>
  <c r="BG41" i="2" s="1"/>
  <c r="BH41" i="2" s="1"/>
  <c r="BI41" i="2" s="1"/>
  <c r="BJ41" i="2" s="1"/>
  <c r="BK41" i="2" s="1"/>
  <c r="BL41" i="2" s="1"/>
  <c r="BM41" i="2" s="1"/>
  <c r="BN41" i="2" s="1"/>
  <c r="BO41" i="2" s="1"/>
  <c r="BP41" i="2" s="1"/>
  <c r="BQ41" i="2" s="1"/>
  <c r="BR41" i="2" s="1"/>
  <c r="BS41" i="2" s="1"/>
  <c r="BT41" i="2" s="1"/>
  <c r="BU41" i="2" s="1"/>
  <c r="BV41" i="2" s="1"/>
  <c r="BW41" i="2" s="1"/>
  <c r="BX41" i="2" s="1"/>
  <c r="BY41" i="2" s="1"/>
  <c r="BZ41" i="2" s="1"/>
  <c r="CA41" i="2" s="1"/>
  <c r="CB41" i="2" s="1"/>
  <c r="CC41" i="2" s="1"/>
  <c r="CD41" i="2" s="1"/>
  <c r="CE41" i="2" s="1"/>
  <c r="CF41" i="2" s="1"/>
  <c r="CG41" i="2" s="1"/>
  <c r="CH41" i="2" s="1"/>
  <c r="CI41" i="2" s="1"/>
  <c r="CJ41" i="2" s="1"/>
  <c r="CK41" i="2" s="1"/>
  <c r="CL41" i="2" s="1"/>
  <c r="CM41" i="2" s="1"/>
  <c r="CN41" i="2" s="1"/>
  <c r="CO41" i="2" s="1"/>
  <c r="CP41" i="2" s="1"/>
  <c r="CQ41" i="2" s="1"/>
  <c r="CR41" i="2" s="1"/>
  <c r="CS41" i="2" s="1"/>
  <c r="CT41" i="2" s="1"/>
  <c r="CU41" i="2" s="1"/>
  <c r="CV41" i="2" s="1"/>
  <c r="CW41" i="2" s="1"/>
  <c r="CX41" i="2" s="1"/>
  <c r="CY41" i="2" s="1"/>
  <c r="CZ41" i="2" s="1"/>
  <c r="DA41" i="2" s="1"/>
  <c r="DB41" i="2" s="1"/>
  <c r="DC41" i="2" s="1"/>
  <c r="DD41" i="2" s="1"/>
  <c r="DE41" i="2" s="1"/>
  <c r="DF41" i="2" s="1"/>
  <c r="DG41" i="2" s="1"/>
  <c r="DH41" i="2" s="1"/>
  <c r="DI41" i="2" s="1"/>
  <c r="DJ41" i="2" s="1"/>
  <c r="DK41" i="2" s="1"/>
  <c r="DL41" i="2" s="1"/>
  <c r="DM41" i="2" s="1"/>
  <c r="DN41" i="2" s="1"/>
  <c r="DO41" i="2" s="1"/>
  <c r="DP41" i="2" s="1"/>
  <c r="DQ41" i="2" s="1"/>
  <c r="DR41" i="2" s="1"/>
  <c r="DS41" i="2" s="1"/>
  <c r="DT41" i="2" s="1"/>
  <c r="DU41" i="2" s="1"/>
  <c r="DV41" i="2" s="1"/>
  <c r="H40" i="2"/>
  <c r="I40" i="2" s="1"/>
  <c r="J40" i="2" s="1"/>
  <c r="K40" i="2" s="1"/>
  <c r="L40" i="2" s="1"/>
  <c r="M40" i="2" s="1"/>
  <c r="N40" i="2" s="1"/>
  <c r="O40" i="2" s="1"/>
  <c r="P40" i="2" s="1"/>
  <c r="Q40" i="2" s="1"/>
  <c r="R40" i="2" s="1"/>
  <c r="S40" i="2" s="1"/>
  <c r="T40" i="2" s="1"/>
  <c r="U40" i="2" s="1"/>
  <c r="V40" i="2" s="1"/>
  <c r="W40" i="2" s="1"/>
  <c r="X40" i="2" s="1"/>
  <c r="Y40" i="2" s="1"/>
  <c r="Z40" i="2" s="1"/>
  <c r="AA40" i="2" s="1"/>
  <c r="AB40" i="2" s="1"/>
  <c r="AC40" i="2" s="1"/>
  <c r="AD40" i="2" s="1"/>
  <c r="AE40" i="2" s="1"/>
  <c r="AF40" i="2" s="1"/>
  <c r="AG40" i="2" s="1"/>
  <c r="AH40" i="2" s="1"/>
  <c r="AI40" i="2" s="1"/>
  <c r="AJ40" i="2" s="1"/>
  <c r="AK40" i="2" s="1"/>
  <c r="AL40" i="2" s="1"/>
  <c r="AM40" i="2" s="1"/>
  <c r="AN40" i="2" s="1"/>
  <c r="AO40" i="2" s="1"/>
  <c r="AP40" i="2" s="1"/>
  <c r="AQ40" i="2" s="1"/>
  <c r="AR40" i="2" s="1"/>
  <c r="AS40" i="2" s="1"/>
  <c r="AT40" i="2" s="1"/>
  <c r="AU40" i="2" s="1"/>
  <c r="AV40" i="2" s="1"/>
  <c r="AW40" i="2" s="1"/>
  <c r="AX40" i="2" s="1"/>
  <c r="AY40" i="2" s="1"/>
  <c r="AZ40" i="2" s="1"/>
  <c r="BA40" i="2" s="1"/>
  <c r="BB40" i="2" s="1"/>
  <c r="BC40" i="2" s="1"/>
  <c r="BD40" i="2" s="1"/>
  <c r="BE40" i="2" s="1"/>
  <c r="BF40" i="2" s="1"/>
  <c r="BG40" i="2" s="1"/>
  <c r="BH40" i="2" s="1"/>
  <c r="BI40" i="2" s="1"/>
  <c r="BJ40" i="2" s="1"/>
  <c r="BK40" i="2" s="1"/>
  <c r="BL40" i="2" s="1"/>
  <c r="BM40" i="2" s="1"/>
  <c r="BN40" i="2" s="1"/>
  <c r="BO40" i="2" s="1"/>
  <c r="BP40" i="2" s="1"/>
  <c r="BQ40" i="2" s="1"/>
  <c r="BR40" i="2" s="1"/>
  <c r="BS40" i="2" s="1"/>
  <c r="BT40" i="2" s="1"/>
  <c r="BU40" i="2" s="1"/>
  <c r="BV40" i="2" s="1"/>
  <c r="BW40" i="2" s="1"/>
  <c r="BX40" i="2" s="1"/>
  <c r="BY40" i="2" s="1"/>
  <c r="BZ40" i="2" s="1"/>
  <c r="CA40" i="2" s="1"/>
  <c r="CB40" i="2" s="1"/>
  <c r="CC40" i="2" s="1"/>
  <c r="CD40" i="2" s="1"/>
  <c r="CE40" i="2" s="1"/>
  <c r="CF40" i="2" s="1"/>
  <c r="CG40" i="2" s="1"/>
  <c r="CH40" i="2" s="1"/>
  <c r="CI40" i="2" s="1"/>
  <c r="CJ40" i="2" s="1"/>
  <c r="CK40" i="2" s="1"/>
  <c r="CL40" i="2" s="1"/>
  <c r="CM40" i="2" s="1"/>
  <c r="CN40" i="2" s="1"/>
  <c r="CO40" i="2" s="1"/>
  <c r="CP40" i="2" s="1"/>
  <c r="CQ40" i="2" s="1"/>
  <c r="CR40" i="2" s="1"/>
  <c r="CS40" i="2" s="1"/>
  <c r="CT40" i="2" s="1"/>
  <c r="CU40" i="2" s="1"/>
  <c r="CV40" i="2" s="1"/>
  <c r="CW40" i="2" s="1"/>
  <c r="CX40" i="2" s="1"/>
  <c r="CY40" i="2" s="1"/>
  <c r="CZ40" i="2" s="1"/>
  <c r="DA40" i="2" s="1"/>
  <c r="DB40" i="2" s="1"/>
  <c r="DC40" i="2" s="1"/>
  <c r="DD40" i="2" s="1"/>
  <c r="DE40" i="2" s="1"/>
  <c r="DF40" i="2" s="1"/>
  <c r="DG40" i="2" s="1"/>
  <c r="DH40" i="2" s="1"/>
  <c r="DI40" i="2" s="1"/>
  <c r="DJ40" i="2" s="1"/>
  <c r="DK40" i="2" s="1"/>
  <c r="DL40" i="2" s="1"/>
  <c r="DM40" i="2" s="1"/>
  <c r="DN40" i="2" s="1"/>
  <c r="DO40" i="2" s="1"/>
  <c r="DP40" i="2" s="1"/>
  <c r="DQ40" i="2" s="1"/>
  <c r="DR40" i="2" s="1"/>
  <c r="DS40" i="2" s="1"/>
  <c r="DT40" i="2" s="1"/>
  <c r="DU40" i="2" s="1"/>
  <c r="DV40" i="2" s="1"/>
  <c r="D40" i="2"/>
  <c r="D37" i="2"/>
  <c r="D35" i="2"/>
  <c r="B34" i="2"/>
  <c r="D33" i="2"/>
  <c r="D32" i="2"/>
  <c r="D31" i="2"/>
  <c r="D30" i="2"/>
  <c r="A85" i="4"/>
  <c r="A74" i="4"/>
  <c r="D26" i="2"/>
  <c r="D25" i="2"/>
  <c r="D24" i="2"/>
  <c r="DV23" i="2"/>
  <c r="DU23" i="2"/>
  <c r="DT23" i="2"/>
  <c r="DS23" i="2"/>
  <c r="DR23" i="2"/>
  <c r="DQ23" i="2"/>
  <c r="DP23" i="2"/>
  <c r="DO23" i="2"/>
  <c r="DN23" i="2"/>
  <c r="DM23" i="2"/>
  <c r="DL23" i="2"/>
  <c r="DK23" i="2"/>
  <c r="DJ23" i="2"/>
  <c r="DI23" i="2"/>
  <c r="DH23" i="2"/>
  <c r="DG23" i="2"/>
  <c r="DF23" i="2"/>
  <c r="DE23" i="2"/>
  <c r="DD23" i="2"/>
  <c r="DC23" i="2"/>
  <c r="DB23" i="2"/>
  <c r="DA23" i="2"/>
  <c r="CZ23" i="2"/>
  <c r="CY23" i="2"/>
  <c r="CX23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H23" i="2"/>
  <c r="CG23" i="2"/>
  <c r="CF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H21" i="2"/>
  <c r="I21" i="2" s="1"/>
  <c r="J21" i="2" s="1"/>
  <c r="K21" i="2" s="1"/>
  <c r="L21" i="2" s="1"/>
  <c r="M21" i="2" s="1"/>
  <c r="N21" i="2" s="1"/>
  <c r="O21" i="2" s="1"/>
  <c r="P21" i="2" s="1"/>
  <c r="Q21" i="2" s="1"/>
  <c r="R21" i="2" s="1"/>
  <c r="S21" i="2" s="1"/>
  <c r="T21" i="2" s="1"/>
  <c r="U21" i="2" s="1"/>
  <c r="V21" i="2" s="1"/>
  <c r="W21" i="2" s="1"/>
  <c r="X21" i="2" s="1"/>
  <c r="Y21" i="2" s="1"/>
  <c r="Z21" i="2" s="1"/>
  <c r="AA21" i="2" s="1"/>
  <c r="AB21" i="2" s="1"/>
  <c r="AC21" i="2" s="1"/>
  <c r="AD21" i="2" s="1"/>
  <c r="AE21" i="2" s="1"/>
  <c r="AF21" i="2" s="1"/>
  <c r="AG21" i="2" s="1"/>
  <c r="AH21" i="2" s="1"/>
  <c r="AI21" i="2" s="1"/>
  <c r="AJ21" i="2" s="1"/>
  <c r="AK21" i="2" s="1"/>
  <c r="AL21" i="2" s="1"/>
  <c r="AM21" i="2" s="1"/>
  <c r="AN21" i="2" s="1"/>
  <c r="AO21" i="2" s="1"/>
  <c r="AP21" i="2" s="1"/>
  <c r="AQ21" i="2" s="1"/>
  <c r="AR21" i="2" s="1"/>
  <c r="AS21" i="2" s="1"/>
  <c r="AT21" i="2" s="1"/>
  <c r="AU21" i="2" s="1"/>
  <c r="AV21" i="2" s="1"/>
  <c r="AW21" i="2" s="1"/>
  <c r="AX21" i="2" s="1"/>
  <c r="AY21" i="2" s="1"/>
  <c r="AZ21" i="2" s="1"/>
  <c r="BA21" i="2" s="1"/>
  <c r="BB21" i="2" s="1"/>
  <c r="BC21" i="2" s="1"/>
  <c r="BD21" i="2" s="1"/>
  <c r="BE21" i="2" s="1"/>
  <c r="BF21" i="2" s="1"/>
  <c r="BG21" i="2" s="1"/>
  <c r="BH21" i="2" s="1"/>
  <c r="BI21" i="2" s="1"/>
  <c r="BJ21" i="2" s="1"/>
  <c r="BK21" i="2" s="1"/>
  <c r="BL21" i="2" s="1"/>
  <c r="BM21" i="2" s="1"/>
  <c r="BN21" i="2" s="1"/>
  <c r="BO21" i="2" s="1"/>
  <c r="BP21" i="2" s="1"/>
  <c r="BQ21" i="2" s="1"/>
  <c r="BR21" i="2" s="1"/>
  <c r="BS21" i="2" s="1"/>
  <c r="BT21" i="2" s="1"/>
  <c r="BU21" i="2" s="1"/>
  <c r="BV21" i="2" s="1"/>
  <c r="BW21" i="2" s="1"/>
  <c r="BX21" i="2" s="1"/>
  <c r="BY21" i="2" s="1"/>
  <c r="BZ21" i="2" s="1"/>
  <c r="CA21" i="2" s="1"/>
  <c r="CB21" i="2" s="1"/>
  <c r="CC21" i="2" s="1"/>
  <c r="CD21" i="2" s="1"/>
  <c r="CE21" i="2" s="1"/>
  <c r="CF21" i="2" s="1"/>
  <c r="CG21" i="2" s="1"/>
  <c r="CH21" i="2" s="1"/>
  <c r="CI21" i="2" s="1"/>
  <c r="CJ21" i="2" s="1"/>
  <c r="CK21" i="2" s="1"/>
  <c r="CL21" i="2" s="1"/>
  <c r="CM21" i="2" s="1"/>
  <c r="CN21" i="2" s="1"/>
  <c r="CO21" i="2" s="1"/>
  <c r="CP21" i="2" s="1"/>
  <c r="CQ21" i="2" s="1"/>
  <c r="CR21" i="2" s="1"/>
  <c r="CS21" i="2" s="1"/>
  <c r="CT21" i="2" s="1"/>
  <c r="CU21" i="2" s="1"/>
  <c r="CV21" i="2" s="1"/>
  <c r="CW21" i="2" s="1"/>
  <c r="CX21" i="2" s="1"/>
  <c r="CY21" i="2" s="1"/>
  <c r="CZ21" i="2" s="1"/>
  <c r="DA21" i="2" s="1"/>
  <c r="DB21" i="2" s="1"/>
  <c r="DC21" i="2" s="1"/>
  <c r="DD21" i="2" s="1"/>
  <c r="DE21" i="2" s="1"/>
  <c r="DF21" i="2" s="1"/>
  <c r="DG21" i="2" s="1"/>
  <c r="DH21" i="2" s="1"/>
  <c r="DI21" i="2" s="1"/>
  <c r="DJ21" i="2" s="1"/>
  <c r="DK21" i="2" s="1"/>
  <c r="DL21" i="2" s="1"/>
  <c r="DM21" i="2" s="1"/>
  <c r="DN21" i="2" s="1"/>
  <c r="DO21" i="2" s="1"/>
  <c r="DP21" i="2" s="1"/>
  <c r="DQ21" i="2" s="1"/>
  <c r="DR21" i="2" s="1"/>
  <c r="DS21" i="2" s="1"/>
  <c r="DT21" i="2" s="1"/>
  <c r="DU21" i="2" s="1"/>
  <c r="DV21" i="2" s="1"/>
  <c r="H20" i="2"/>
  <c r="I20" i="2" s="1"/>
  <c r="J20" i="2" s="1"/>
  <c r="K20" i="2" s="1"/>
  <c r="L20" i="2" s="1"/>
  <c r="M20" i="2" s="1"/>
  <c r="N20" i="2" s="1"/>
  <c r="O20" i="2" s="1"/>
  <c r="P20" i="2" s="1"/>
  <c r="Q20" i="2" s="1"/>
  <c r="R20" i="2" s="1"/>
  <c r="S20" i="2" s="1"/>
  <c r="T20" i="2" s="1"/>
  <c r="U20" i="2" s="1"/>
  <c r="V20" i="2" s="1"/>
  <c r="W20" i="2" s="1"/>
  <c r="X20" i="2" s="1"/>
  <c r="Y20" i="2" s="1"/>
  <c r="Z20" i="2" s="1"/>
  <c r="AA20" i="2" s="1"/>
  <c r="AB20" i="2" s="1"/>
  <c r="AC20" i="2" s="1"/>
  <c r="AD20" i="2" s="1"/>
  <c r="AE20" i="2" s="1"/>
  <c r="AF20" i="2" s="1"/>
  <c r="AG20" i="2" s="1"/>
  <c r="AH20" i="2" s="1"/>
  <c r="AI20" i="2" s="1"/>
  <c r="AJ20" i="2" s="1"/>
  <c r="AK20" i="2" s="1"/>
  <c r="AL20" i="2" s="1"/>
  <c r="AM20" i="2" s="1"/>
  <c r="AN20" i="2" s="1"/>
  <c r="AO20" i="2" s="1"/>
  <c r="AP20" i="2" s="1"/>
  <c r="AQ20" i="2" s="1"/>
  <c r="AR20" i="2" s="1"/>
  <c r="AS20" i="2" s="1"/>
  <c r="AT20" i="2" s="1"/>
  <c r="AU20" i="2" s="1"/>
  <c r="AV20" i="2" s="1"/>
  <c r="AW20" i="2" s="1"/>
  <c r="AX20" i="2" s="1"/>
  <c r="AY20" i="2" s="1"/>
  <c r="AZ20" i="2" s="1"/>
  <c r="BA20" i="2" s="1"/>
  <c r="BB20" i="2" s="1"/>
  <c r="BC20" i="2" s="1"/>
  <c r="BD20" i="2" s="1"/>
  <c r="BE20" i="2" s="1"/>
  <c r="BF20" i="2" s="1"/>
  <c r="BG20" i="2" s="1"/>
  <c r="BH20" i="2" s="1"/>
  <c r="BI20" i="2" s="1"/>
  <c r="BJ20" i="2" s="1"/>
  <c r="BK20" i="2" s="1"/>
  <c r="BL20" i="2" s="1"/>
  <c r="BM20" i="2" s="1"/>
  <c r="BN20" i="2" s="1"/>
  <c r="BO20" i="2" s="1"/>
  <c r="BP20" i="2" s="1"/>
  <c r="BQ20" i="2" s="1"/>
  <c r="BR20" i="2" s="1"/>
  <c r="BS20" i="2" s="1"/>
  <c r="BT20" i="2" s="1"/>
  <c r="BU20" i="2" s="1"/>
  <c r="BV20" i="2" s="1"/>
  <c r="BW20" i="2" s="1"/>
  <c r="BX20" i="2" s="1"/>
  <c r="BY20" i="2" s="1"/>
  <c r="BZ20" i="2" s="1"/>
  <c r="CA20" i="2" s="1"/>
  <c r="CB20" i="2" s="1"/>
  <c r="CC20" i="2" s="1"/>
  <c r="CD20" i="2" s="1"/>
  <c r="CE20" i="2" s="1"/>
  <c r="CF20" i="2" s="1"/>
  <c r="CG20" i="2" s="1"/>
  <c r="CH20" i="2" s="1"/>
  <c r="CI20" i="2" s="1"/>
  <c r="CJ20" i="2" s="1"/>
  <c r="CK20" i="2" s="1"/>
  <c r="CL20" i="2" s="1"/>
  <c r="CM20" i="2" s="1"/>
  <c r="CN20" i="2" s="1"/>
  <c r="CO20" i="2" s="1"/>
  <c r="CP20" i="2" s="1"/>
  <c r="CQ20" i="2" s="1"/>
  <c r="CR20" i="2" s="1"/>
  <c r="CS20" i="2" s="1"/>
  <c r="CT20" i="2" s="1"/>
  <c r="CU20" i="2" s="1"/>
  <c r="CV20" i="2" s="1"/>
  <c r="CW20" i="2" s="1"/>
  <c r="CX20" i="2" s="1"/>
  <c r="CY20" i="2" s="1"/>
  <c r="CZ20" i="2" s="1"/>
  <c r="DA20" i="2" s="1"/>
  <c r="DB20" i="2" s="1"/>
  <c r="DC20" i="2" s="1"/>
  <c r="DD20" i="2" s="1"/>
  <c r="DE20" i="2" s="1"/>
  <c r="DF20" i="2" s="1"/>
  <c r="DG20" i="2" s="1"/>
  <c r="DH20" i="2" s="1"/>
  <c r="DI20" i="2" s="1"/>
  <c r="DJ20" i="2" s="1"/>
  <c r="DK20" i="2" s="1"/>
  <c r="DL20" i="2" s="1"/>
  <c r="DM20" i="2" s="1"/>
  <c r="DN20" i="2" s="1"/>
  <c r="DO20" i="2" s="1"/>
  <c r="DP20" i="2" s="1"/>
  <c r="DQ20" i="2" s="1"/>
  <c r="DR20" i="2" s="1"/>
  <c r="DS20" i="2" s="1"/>
  <c r="DT20" i="2" s="1"/>
  <c r="DU20" i="2" s="1"/>
  <c r="DV20" i="2" s="1"/>
  <c r="D20" i="2"/>
  <c r="D17" i="2"/>
  <c r="D15" i="2"/>
  <c r="B14" i="2"/>
  <c r="D13" i="2"/>
  <c r="D12" i="2"/>
  <c r="D11" i="2"/>
  <c r="D10" i="2"/>
  <c r="DV53" i="14"/>
  <c r="DV13" i="14"/>
  <c r="DU53" i="14"/>
  <c r="DU13" i="14"/>
  <c r="DT53" i="14"/>
  <c r="DT13" i="14"/>
  <c r="DS53" i="14"/>
  <c r="DS13" i="14"/>
  <c r="DR53" i="14"/>
  <c r="DR13" i="14"/>
  <c r="DQ53" i="14"/>
  <c r="DQ13" i="14"/>
  <c r="DP53" i="14"/>
  <c r="DP13" i="14"/>
  <c r="DO53" i="14"/>
  <c r="DO13" i="14"/>
  <c r="DN53" i="14"/>
  <c r="DN13" i="14"/>
  <c r="DM53" i="14"/>
  <c r="DM13" i="14"/>
  <c r="DL53" i="14"/>
  <c r="DL13" i="14"/>
  <c r="DK53" i="14"/>
  <c r="DK13" i="14"/>
  <c r="DJ53" i="14"/>
  <c r="DJ13" i="14"/>
  <c r="DI53" i="14"/>
  <c r="DI13" i="14"/>
  <c r="DH53" i="14"/>
  <c r="DH13" i="14"/>
  <c r="DG53" i="14"/>
  <c r="DG13" i="14"/>
  <c r="DF53" i="14"/>
  <c r="DF13" i="14"/>
  <c r="DE53" i="14"/>
  <c r="DE13" i="14"/>
  <c r="DD53" i="14"/>
  <c r="DD13" i="14"/>
  <c r="DC53" i="14"/>
  <c r="DC13" i="14"/>
  <c r="DB53" i="14"/>
  <c r="DB13" i="14"/>
  <c r="DA53" i="14"/>
  <c r="DA13" i="14"/>
  <c r="CZ53" i="14"/>
  <c r="CZ13" i="14"/>
  <c r="CY53" i="14"/>
  <c r="CY13" i="14"/>
  <c r="CX53" i="14"/>
  <c r="CX13" i="14"/>
  <c r="CW53" i="14"/>
  <c r="CW13" i="14"/>
  <c r="CV53" i="14"/>
  <c r="CV13" i="14"/>
  <c r="CU53" i="14"/>
  <c r="CU13" i="14"/>
  <c r="CT53" i="14"/>
  <c r="CT13" i="14"/>
  <c r="CS53" i="14"/>
  <c r="CS13" i="14"/>
  <c r="CR53" i="14"/>
  <c r="CR13" i="14"/>
  <c r="CQ53" i="14"/>
  <c r="CQ13" i="14"/>
  <c r="CP53" i="14"/>
  <c r="CP13" i="14"/>
  <c r="CO53" i="14"/>
  <c r="CO13" i="14"/>
  <c r="CN53" i="14"/>
  <c r="CN13" i="14"/>
  <c r="CM53" i="14"/>
  <c r="CM13" i="14"/>
  <c r="CL53" i="14"/>
  <c r="CL13" i="14"/>
  <c r="CK53" i="14"/>
  <c r="CK13" i="14"/>
  <c r="CJ53" i="14"/>
  <c r="CJ13" i="14"/>
  <c r="CI53" i="14"/>
  <c r="CI13" i="14"/>
  <c r="CH53" i="14"/>
  <c r="CH13" i="14"/>
  <c r="CG53" i="14"/>
  <c r="CG13" i="14"/>
  <c r="CF53" i="14"/>
  <c r="CF13" i="14"/>
  <c r="CE53" i="14"/>
  <c r="CE13" i="14"/>
  <c r="CD53" i="14"/>
  <c r="CD13" i="14"/>
  <c r="CC53" i="14"/>
  <c r="CC13" i="14"/>
  <c r="CB53" i="14"/>
  <c r="CB13" i="14"/>
  <c r="CA53" i="14"/>
  <c r="CA13" i="14"/>
  <c r="BZ53" i="14"/>
  <c r="BZ13" i="14"/>
  <c r="BY53" i="14"/>
  <c r="BY13" i="14"/>
  <c r="BX53" i="14"/>
  <c r="BX13" i="14"/>
  <c r="BW53" i="14"/>
  <c r="BW13" i="14"/>
  <c r="BV53" i="14"/>
  <c r="BV13" i="14"/>
  <c r="BU53" i="14"/>
  <c r="BU13" i="14"/>
  <c r="BT53" i="14"/>
  <c r="BT13" i="14"/>
  <c r="BS53" i="14"/>
  <c r="BS13" i="14"/>
  <c r="BR53" i="14"/>
  <c r="BR13" i="14"/>
  <c r="BQ53" i="14"/>
  <c r="BQ13" i="14"/>
  <c r="BP53" i="14"/>
  <c r="BP13" i="14"/>
  <c r="BO53" i="14"/>
  <c r="BO13" i="14"/>
  <c r="BN53" i="14"/>
  <c r="BN13" i="14"/>
  <c r="BM53" i="14"/>
  <c r="BM13" i="14"/>
  <c r="BL53" i="14"/>
  <c r="BL13" i="14"/>
  <c r="BK53" i="14"/>
  <c r="BK13" i="14"/>
  <c r="BJ53" i="14"/>
  <c r="BJ13" i="14"/>
  <c r="BI53" i="14"/>
  <c r="BI13" i="14"/>
  <c r="BH53" i="14"/>
  <c r="BH13" i="14"/>
  <c r="BG53" i="14"/>
  <c r="BG13" i="14"/>
  <c r="BF53" i="14"/>
  <c r="BF13" i="14"/>
  <c r="BE53" i="14"/>
  <c r="BE13" i="14"/>
  <c r="BD53" i="14"/>
  <c r="BD13" i="14"/>
  <c r="BC53" i="14"/>
  <c r="BC13" i="14"/>
  <c r="BB53" i="14"/>
  <c r="BB13" i="14"/>
  <c r="BA53" i="14"/>
  <c r="BA13" i="14"/>
  <c r="AZ53" i="14"/>
  <c r="AZ13" i="14"/>
  <c r="AY53" i="14"/>
  <c r="AY13" i="14"/>
  <c r="AX53" i="14"/>
  <c r="AX13" i="14"/>
  <c r="AW53" i="14"/>
  <c r="AW13" i="14"/>
  <c r="AV53" i="14"/>
  <c r="AV13" i="14"/>
  <c r="AU53" i="14"/>
  <c r="AU13" i="14"/>
  <c r="AT53" i="14"/>
  <c r="AT13" i="14"/>
  <c r="AS53" i="14"/>
  <c r="AS13" i="14"/>
  <c r="AR53" i="14"/>
  <c r="AR13" i="14"/>
  <c r="AQ53" i="14"/>
  <c r="AQ13" i="14"/>
  <c r="AP53" i="14"/>
  <c r="AP13" i="14"/>
  <c r="AO53" i="14"/>
  <c r="AO13" i="14"/>
  <c r="AN53" i="14"/>
  <c r="AN13" i="14"/>
  <c r="AM53" i="14"/>
  <c r="AM13" i="14"/>
  <c r="AL53" i="14"/>
  <c r="AL13" i="14"/>
  <c r="AK53" i="14"/>
  <c r="AK13" i="14"/>
  <c r="AJ53" i="14"/>
  <c r="AJ13" i="14"/>
  <c r="AI53" i="14"/>
  <c r="AI13" i="14"/>
  <c r="AH53" i="14"/>
  <c r="AH13" i="14"/>
  <c r="AG53" i="14"/>
  <c r="AG13" i="14"/>
  <c r="AF53" i="14"/>
  <c r="AF13" i="14"/>
  <c r="AE53" i="14"/>
  <c r="AE13" i="14"/>
  <c r="AD53" i="14"/>
  <c r="AD13" i="14"/>
  <c r="AC53" i="14"/>
  <c r="AC13" i="14"/>
  <c r="AB53" i="14"/>
  <c r="AB13" i="14"/>
  <c r="AA53" i="14"/>
  <c r="AA13" i="14"/>
  <c r="Z53" i="14"/>
  <c r="Z13" i="14"/>
  <c r="Y53" i="14"/>
  <c r="Y13" i="14"/>
  <c r="X53" i="14"/>
  <c r="X13" i="14"/>
  <c r="W53" i="14"/>
  <c r="W13" i="14"/>
  <c r="V53" i="14"/>
  <c r="V13" i="14"/>
  <c r="U53" i="14"/>
  <c r="U13" i="14"/>
  <c r="T53" i="14"/>
  <c r="T13" i="14"/>
  <c r="S53" i="14"/>
  <c r="S13" i="14"/>
  <c r="R53" i="14"/>
  <c r="R13" i="14"/>
  <c r="Q53" i="14"/>
  <c r="Q13" i="14"/>
  <c r="P53" i="14"/>
  <c r="P13" i="14"/>
  <c r="O53" i="14"/>
  <c r="O13" i="14"/>
  <c r="DV174" i="4"/>
  <c r="DV173" i="4"/>
  <c r="DV170" i="4"/>
  <c r="DV171" i="4" s="1"/>
  <c r="DV162" i="4"/>
  <c r="DV153" i="4"/>
  <c r="DV151" i="4"/>
  <c r="DV138" i="4"/>
  <c r="DV130" i="4"/>
  <c r="DU174" i="4"/>
  <c r="DU173" i="4"/>
  <c r="DU170" i="4"/>
  <c r="DU171" i="4" s="1"/>
  <c r="DU162" i="4"/>
  <c r="DU153" i="4"/>
  <c r="DU151" i="4"/>
  <c r="DU138" i="4"/>
  <c r="DU130" i="4"/>
  <c r="DT174" i="4"/>
  <c r="DT173" i="4"/>
  <c r="DT170" i="4"/>
  <c r="DT171" i="4" s="1"/>
  <c r="DT162" i="4"/>
  <c r="DT153" i="4"/>
  <c r="DT151" i="4"/>
  <c r="DT138" i="4"/>
  <c r="DT130" i="4"/>
  <c r="DS174" i="4"/>
  <c r="DS173" i="4"/>
  <c r="DS170" i="4"/>
  <c r="DS171" i="4" s="1"/>
  <c r="DS162" i="4"/>
  <c r="DS153" i="4"/>
  <c r="DS151" i="4"/>
  <c r="DS138" i="4"/>
  <c r="DS130" i="4"/>
  <c r="DR174" i="4"/>
  <c r="DR173" i="4"/>
  <c r="DR170" i="4"/>
  <c r="DR171" i="4" s="1"/>
  <c r="DR162" i="4"/>
  <c r="DR153" i="4"/>
  <c r="DR151" i="4"/>
  <c r="DR138" i="4"/>
  <c r="DR130" i="4"/>
  <c r="DQ174" i="4"/>
  <c r="DQ173" i="4"/>
  <c r="DQ170" i="4"/>
  <c r="DQ171" i="4" s="1"/>
  <c r="DQ162" i="4"/>
  <c r="DQ153" i="4"/>
  <c r="DQ151" i="4"/>
  <c r="DQ138" i="4"/>
  <c r="DQ130" i="4"/>
  <c r="DP174" i="4"/>
  <c r="DP173" i="4"/>
  <c r="DP170" i="4"/>
  <c r="DP171" i="4" s="1"/>
  <c r="DP162" i="4"/>
  <c r="DP153" i="4"/>
  <c r="DP151" i="4"/>
  <c r="DP138" i="4"/>
  <c r="DP130" i="4"/>
  <c r="DO174" i="4"/>
  <c r="DO173" i="4"/>
  <c r="DO170" i="4"/>
  <c r="DO171" i="4" s="1"/>
  <c r="DO162" i="4"/>
  <c r="DO153" i="4"/>
  <c r="DO151" i="4"/>
  <c r="DO138" i="4"/>
  <c r="DO130" i="4"/>
  <c r="DN174" i="4"/>
  <c r="DN173" i="4"/>
  <c r="DN170" i="4"/>
  <c r="DN171" i="4" s="1"/>
  <c r="DN162" i="4"/>
  <c r="DN153" i="4"/>
  <c r="DN151" i="4"/>
  <c r="DN138" i="4"/>
  <c r="DN130" i="4"/>
  <c r="DM174" i="4"/>
  <c r="DM173" i="4"/>
  <c r="DM170" i="4"/>
  <c r="DM171" i="4" s="1"/>
  <c r="DM162" i="4"/>
  <c r="DM153" i="4"/>
  <c r="DM151" i="4"/>
  <c r="DM138" i="4"/>
  <c r="DM130" i="4"/>
  <c r="DL174" i="4"/>
  <c r="DL173" i="4"/>
  <c r="DL170" i="4"/>
  <c r="DL171" i="4" s="1"/>
  <c r="DL162" i="4"/>
  <c r="DL153" i="4"/>
  <c r="DL151" i="4"/>
  <c r="DL138" i="4"/>
  <c r="DL130" i="4"/>
  <c r="DK174" i="4"/>
  <c r="DK173" i="4"/>
  <c r="DK170" i="4"/>
  <c r="DK171" i="4" s="1"/>
  <c r="DK162" i="4"/>
  <c r="DK153" i="4"/>
  <c r="DK151" i="4"/>
  <c r="DK138" i="4"/>
  <c r="DK130" i="4"/>
  <c r="DJ174" i="4"/>
  <c r="DJ173" i="4"/>
  <c r="DJ170" i="4"/>
  <c r="DJ171" i="4" s="1"/>
  <c r="DJ162" i="4"/>
  <c r="DJ153" i="4"/>
  <c r="DJ151" i="4"/>
  <c r="DJ138" i="4"/>
  <c r="DJ130" i="4"/>
  <c r="DI174" i="4"/>
  <c r="DI173" i="4"/>
  <c r="DI170" i="4"/>
  <c r="DI171" i="4" s="1"/>
  <c r="DI162" i="4"/>
  <c r="DI153" i="4"/>
  <c r="DI151" i="4"/>
  <c r="DI138" i="4"/>
  <c r="DI130" i="4"/>
  <c r="DH174" i="4"/>
  <c r="DH173" i="4"/>
  <c r="DH170" i="4"/>
  <c r="DH171" i="4" s="1"/>
  <c r="DH162" i="4"/>
  <c r="DH153" i="4"/>
  <c r="DH151" i="4"/>
  <c r="DH138" i="4"/>
  <c r="DH130" i="4"/>
  <c r="DG174" i="4"/>
  <c r="DG173" i="4"/>
  <c r="DG170" i="4"/>
  <c r="DG171" i="4" s="1"/>
  <c r="DG162" i="4"/>
  <c r="DG153" i="4"/>
  <c r="DG151" i="4"/>
  <c r="DG138" i="4"/>
  <c r="DG130" i="4"/>
  <c r="DF174" i="4"/>
  <c r="DF173" i="4"/>
  <c r="DF170" i="4"/>
  <c r="DF171" i="4" s="1"/>
  <c r="DF162" i="4"/>
  <c r="DF153" i="4"/>
  <c r="DF151" i="4"/>
  <c r="DF138" i="4"/>
  <c r="DF130" i="4"/>
  <c r="DE174" i="4"/>
  <c r="DE173" i="4"/>
  <c r="DE170" i="4"/>
  <c r="DE171" i="4" s="1"/>
  <c r="DE162" i="4"/>
  <c r="DE153" i="4"/>
  <c r="DE151" i="4"/>
  <c r="DE138" i="4"/>
  <c r="DE130" i="4"/>
  <c r="DD174" i="4"/>
  <c r="DD173" i="4"/>
  <c r="DD170" i="4"/>
  <c r="DD171" i="4" s="1"/>
  <c r="DD162" i="4"/>
  <c r="DD153" i="4"/>
  <c r="DD151" i="4"/>
  <c r="DD138" i="4"/>
  <c r="DD130" i="4"/>
  <c r="DC174" i="4"/>
  <c r="DC173" i="4"/>
  <c r="DC170" i="4"/>
  <c r="DC171" i="4" s="1"/>
  <c r="DC162" i="4"/>
  <c r="DC153" i="4"/>
  <c r="DC151" i="4"/>
  <c r="DC138" i="4"/>
  <c r="DC130" i="4"/>
  <c r="DB174" i="4"/>
  <c r="DB173" i="4"/>
  <c r="DB170" i="4"/>
  <c r="DB171" i="4" s="1"/>
  <c r="DB162" i="4"/>
  <c r="DB153" i="4"/>
  <c r="DB151" i="4"/>
  <c r="DB138" i="4"/>
  <c r="DB130" i="4"/>
  <c r="DA174" i="4"/>
  <c r="DA173" i="4"/>
  <c r="DA170" i="4"/>
  <c r="DA171" i="4" s="1"/>
  <c r="DA162" i="4"/>
  <c r="DA153" i="4"/>
  <c r="DA151" i="4"/>
  <c r="DA138" i="4"/>
  <c r="DA130" i="4"/>
  <c r="CZ174" i="4"/>
  <c r="CZ173" i="4"/>
  <c r="CZ170" i="4"/>
  <c r="CZ171" i="4" s="1"/>
  <c r="CZ162" i="4"/>
  <c r="CZ153" i="4"/>
  <c r="CZ151" i="4"/>
  <c r="CZ138" i="4"/>
  <c r="CZ130" i="4"/>
  <c r="CY174" i="4"/>
  <c r="CY173" i="4"/>
  <c r="CY170" i="4"/>
  <c r="CY171" i="4" s="1"/>
  <c r="CY162" i="4"/>
  <c r="CY153" i="4"/>
  <c r="CY151" i="4"/>
  <c r="CY138" i="4"/>
  <c r="CY130" i="4"/>
  <c r="CX174" i="4"/>
  <c r="CX173" i="4"/>
  <c r="CX170" i="4"/>
  <c r="CX171" i="4" s="1"/>
  <c r="CX162" i="4"/>
  <c r="CX153" i="4"/>
  <c r="CX151" i="4"/>
  <c r="CX138" i="4"/>
  <c r="CX130" i="4"/>
  <c r="CW174" i="4"/>
  <c r="CW173" i="4"/>
  <c r="CW170" i="4"/>
  <c r="CW171" i="4" s="1"/>
  <c r="CW162" i="4"/>
  <c r="CW153" i="4"/>
  <c r="CW151" i="4"/>
  <c r="CW138" i="4"/>
  <c r="CW130" i="4"/>
  <c r="CV174" i="4"/>
  <c r="CV173" i="4"/>
  <c r="CV170" i="4"/>
  <c r="CV171" i="4" s="1"/>
  <c r="CV162" i="4"/>
  <c r="CV153" i="4"/>
  <c r="CV151" i="4"/>
  <c r="CV138" i="4"/>
  <c r="CV130" i="4"/>
  <c r="CU174" i="4"/>
  <c r="CU173" i="4"/>
  <c r="CU170" i="4"/>
  <c r="CU171" i="4" s="1"/>
  <c r="CU162" i="4"/>
  <c r="CU153" i="4"/>
  <c r="CU151" i="4"/>
  <c r="CU138" i="4"/>
  <c r="CU130" i="4"/>
  <c r="CT174" i="4"/>
  <c r="CT173" i="4"/>
  <c r="CT170" i="4"/>
  <c r="CT171" i="4" s="1"/>
  <c r="CT162" i="4"/>
  <c r="CT153" i="4"/>
  <c r="CT151" i="4"/>
  <c r="CT138" i="4"/>
  <c r="CT130" i="4"/>
  <c r="CS174" i="4"/>
  <c r="CS173" i="4"/>
  <c r="CS170" i="4"/>
  <c r="CS171" i="4" s="1"/>
  <c r="CS162" i="4"/>
  <c r="CS153" i="4"/>
  <c r="CS151" i="4"/>
  <c r="CS138" i="4"/>
  <c r="CS130" i="4"/>
  <c r="CR174" i="4"/>
  <c r="CR173" i="4"/>
  <c r="CR170" i="4"/>
  <c r="CR171" i="4" s="1"/>
  <c r="CR162" i="4"/>
  <c r="CR153" i="4"/>
  <c r="CR151" i="4"/>
  <c r="CR138" i="4"/>
  <c r="CR130" i="4"/>
  <c r="CQ174" i="4"/>
  <c r="CQ173" i="4"/>
  <c r="CQ170" i="4"/>
  <c r="CQ171" i="4" s="1"/>
  <c r="CQ162" i="4"/>
  <c r="CQ153" i="4"/>
  <c r="CQ151" i="4"/>
  <c r="CQ138" i="4"/>
  <c r="CQ130" i="4"/>
  <c r="CP174" i="4"/>
  <c r="CP173" i="4"/>
  <c r="CP170" i="4"/>
  <c r="CP171" i="4" s="1"/>
  <c r="CP162" i="4"/>
  <c r="CP153" i="4"/>
  <c r="CP151" i="4"/>
  <c r="CP138" i="4"/>
  <c r="CP130" i="4"/>
  <c r="CO174" i="4"/>
  <c r="CO173" i="4"/>
  <c r="CO170" i="4"/>
  <c r="CO171" i="4" s="1"/>
  <c r="CO162" i="4"/>
  <c r="CO153" i="4"/>
  <c r="CO151" i="4"/>
  <c r="CO138" i="4"/>
  <c r="CO130" i="4"/>
  <c r="CN174" i="4"/>
  <c r="CN173" i="4"/>
  <c r="CN170" i="4"/>
  <c r="CN171" i="4" s="1"/>
  <c r="CN162" i="4"/>
  <c r="CN153" i="4"/>
  <c r="CN151" i="4"/>
  <c r="CN138" i="4"/>
  <c r="CN130" i="4"/>
  <c r="CM174" i="4"/>
  <c r="CM173" i="4"/>
  <c r="CM170" i="4"/>
  <c r="CM171" i="4" s="1"/>
  <c r="CM162" i="4"/>
  <c r="CM153" i="4"/>
  <c r="CM151" i="4"/>
  <c r="CM138" i="4"/>
  <c r="CM130" i="4"/>
  <c r="CL174" i="4"/>
  <c r="CL173" i="4"/>
  <c r="CL170" i="4"/>
  <c r="CL171" i="4" s="1"/>
  <c r="CL162" i="4"/>
  <c r="CL153" i="4"/>
  <c r="CL151" i="4"/>
  <c r="CL138" i="4"/>
  <c r="CL130" i="4"/>
  <c r="CK174" i="4"/>
  <c r="CK173" i="4"/>
  <c r="CK170" i="4"/>
  <c r="CK171" i="4" s="1"/>
  <c r="CK162" i="4"/>
  <c r="CK153" i="4"/>
  <c r="CK151" i="4"/>
  <c r="CK138" i="4"/>
  <c r="CK130" i="4"/>
  <c r="CJ174" i="4"/>
  <c r="CJ173" i="4"/>
  <c r="CJ170" i="4"/>
  <c r="CJ171" i="4" s="1"/>
  <c r="CJ162" i="4"/>
  <c r="CJ153" i="4"/>
  <c r="CJ151" i="4"/>
  <c r="CJ138" i="4"/>
  <c r="CJ130" i="4"/>
  <c r="CI174" i="4"/>
  <c r="CI173" i="4"/>
  <c r="CI170" i="4"/>
  <c r="CI171" i="4" s="1"/>
  <c r="CI162" i="4"/>
  <c r="CI153" i="4"/>
  <c r="CI151" i="4"/>
  <c r="CI138" i="4"/>
  <c r="CI130" i="4"/>
  <c r="CH174" i="4"/>
  <c r="CH173" i="4"/>
  <c r="CH170" i="4"/>
  <c r="CH171" i="4" s="1"/>
  <c r="CH162" i="4"/>
  <c r="CH153" i="4"/>
  <c r="CH151" i="4"/>
  <c r="CH138" i="4"/>
  <c r="CH130" i="4"/>
  <c r="CG174" i="4"/>
  <c r="CG173" i="4"/>
  <c r="CG170" i="4"/>
  <c r="CG171" i="4" s="1"/>
  <c r="CG162" i="4"/>
  <c r="CG153" i="4"/>
  <c r="CG151" i="4"/>
  <c r="CG138" i="4"/>
  <c r="CG130" i="4"/>
  <c r="CF174" i="4"/>
  <c r="CF173" i="4"/>
  <c r="CF170" i="4"/>
  <c r="CF171" i="4" s="1"/>
  <c r="CF162" i="4"/>
  <c r="CF153" i="4"/>
  <c r="CF151" i="4"/>
  <c r="CF138" i="4"/>
  <c r="CF130" i="4"/>
  <c r="CE174" i="4"/>
  <c r="CE173" i="4"/>
  <c r="CE170" i="4"/>
  <c r="CE171" i="4" s="1"/>
  <c r="CE162" i="4"/>
  <c r="CE153" i="4"/>
  <c r="CE151" i="4"/>
  <c r="CE138" i="4"/>
  <c r="CE130" i="4"/>
  <c r="CD174" i="4"/>
  <c r="CD173" i="4"/>
  <c r="CD170" i="4"/>
  <c r="CD171" i="4" s="1"/>
  <c r="CD162" i="4"/>
  <c r="CD153" i="4"/>
  <c r="CD151" i="4"/>
  <c r="CD138" i="4"/>
  <c r="CD130" i="4"/>
  <c r="CC174" i="4"/>
  <c r="CC173" i="4"/>
  <c r="CC170" i="4"/>
  <c r="CC171" i="4" s="1"/>
  <c r="CC162" i="4"/>
  <c r="CC153" i="4"/>
  <c r="CC151" i="4"/>
  <c r="CC138" i="4"/>
  <c r="CC130" i="4"/>
  <c r="CB174" i="4"/>
  <c r="CB173" i="4"/>
  <c r="CB170" i="4"/>
  <c r="CB171" i="4" s="1"/>
  <c r="CB162" i="4"/>
  <c r="CB153" i="4"/>
  <c r="CB151" i="4"/>
  <c r="CB138" i="4"/>
  <c r="CB130" i="4"/>
  <c r="CA174" i="4"/>
  <c r="CA173" i="4"/>
  <c r="CA170" i="4"/>
  <c r="CA171" i="4" s="1"/>
  <c r="CA162" i="4"/>
  <c r="CA153" i="4"/>
  <c r="CA151" i="4"/>
  <c r="CA138" i="4"/>
  <c r="CA130" i="4"/>
  <c r="BZ174" i="4"/>
  <c r="BZ173" i="4"/>
  <c r="BZ170" i="4"/>
  <c r="BZ171" i="4" s="1"/>
  <c r="BZ162" i="4"/>
  <c r="BZ153" i="4"/>
  <c r="BZ151" i="4"/>
  <c r="BZ138" i="4"/>
  <c r="BZ130" i="4"/>
  <c r="BY174" i="4"/>
  <c r="BY173" i="4"/>
  <c r="BY170" i="4"/>
  <c r="BY171" i="4" s="1"/>
  <c r="BY162" i="4"/>
  <c r="BY153" i="4"/>
  <c r="BY151" i="4"/>
  <c r="BY138" i="4"/>
  <c r="BY130" i="4"/>
  <c r="BX174" i="4"/>
  <c r="BX173" i="4"/>
  <c r="BX170" i="4"/>
  <c r="BX171" i="4" s="1"/>
  <c r="BX162" i="4"/>
  <c r="BX153" i="4"/>
  <c r="BX151" i="4"/>
  <c r="BX138" i="4"/>
  <c r="BX130" i="4"/>
  <c r="BW174" i="4"/>
  <c r="BW173" i="4"/>
  <c r="BW170" i="4"/>
  <c r="BW171" i="4" s="1"/>
  <c r="BW162" i="4"/>
  <c r="BW153" i="4"/>
  <c r="BW151" i="4"/>
  <c r="BW138" i="4"/>
  <c r="BW130" i="4"/>
  <c r="BV174" i="4"/>
  <c r="BV173" i="4"/>
  <c r="BV170" i="4"/>
  <c r="BV171" i="4" s="1"/>
  <c r="BV162" i="4"/>
  <c r="BV153" i="4"/>
  <c r="BV151" i="4"/>
  <c r="BV138" i="4"/>
  <c r="BV130" i="4"/>
  <c r="BU174" i="4"/>
  <c r="BU173" i="4"/>
  <c r="BU170" i="4"/>
  <c r="BU171" i="4" s="1"/>
  <c r="BU162" i="4"/>
  <c r="BU153" i="4"/>
  <c r="BU151" i="4"/>
  <c r="BU138" i="4"/>
  <c r="BU130" i="4"/>
  <c r="BT174" i="4"/>
  <c r="BT173" i="4"/>
  <c r="BT170" i="4"/>
  <c r="BT171" i="4" s="1"/>
  <c r="BT162" i="4"/>
  <c r="BT153" i="4"/>
  <c r="BT151" i="4"/>
  <c r="BT138" i="4"/>
  <c r="BT130" i="4"/>
  <c r="BS174" i="4"/>
  <c r="BS173" i="4"/>
  <c r="BS170" i="4"/>
  <c r="BS171" i="4" s="1"/>
  <c r="BS162" i="4"/>
  <c r="BS153" i="4"/>
  <c r="BS151" i="4"/>
  <c r="BS138" i="4"/>
  <c r="BS130" i="4"/>
  <c r="BR174" i="4"/>
  <c r="BR173" i="4"/>
  <c r="BR170" i="4"/>
  <c r="BR171" i="4" s="1"/>
  <c r="BR162" i="4"/>
  <c r="BR153" i="4"/>
  <c r="BR151" i="4"/>
  <c r="BR138" i="4"/>
  <c r="BR130" i="4"/>
  <c r="BQ174" i="4"/>
  <c r="BQ173" i="4"/>
  <c r="BQ170" i="4"/>
  <c r="BQ171" i="4" s="1"/>
  <c r="BQ162" i="4"/>
  <c r="BQ153" i="4"/>
  <c r="BQ151" i="4"/>
  <c r="BQ138" i="4"/>
  <c r="BQ130" i="4"/>
  <c r="BP174" i="4"/>
  <c r="BP173" i="4"/>
  <c r="BP170" i="4"/>
  <c r="BP171" i="4" s="1"/>
  <c r="BP162" i="4"/>
  <c r="BP153" i="4"/>
  <c r="BP151" i="4"/>
  <c r="BP138" i="4"/>
  <c r="BP130" i="4"/>
  <c r="BO174" i="4"/>
  <c r="BO173" i="4"/>
  <c r="BO170" i="4"/>
  <c r="BO171" i="4" s="1"/>
  <c r="BO162" i="4"/>
  <c r="BO153" i="4"/>
  <c r="BO151" i="4"/>
  <c r="BO138" i="4"/>
  <c r="BO130" i="4"/>
  <c r="BN174" i="4"/>
  <c r="BN173" i="4"/>
  <c r="BN170" i="4"/>
  <c r="BN171" i="4" s="1"/>
  <c r="BN162" i="4"/>
  <c r="BN153" i="4"/>
  <c r="BN151" i="4"/>
  <c r="BN138" i="4"/>
  <c r="BN130" i="4"/>
  <c r="BM174" i="4"/>
  <c r="BM173" i="4"/>
  <c r="BM170" i="4"/>
  <c r="BM171" i="4" s="1"/>
  <c r="BM162" i="4"/>
  <c r="BM153" i="4"/>
  <c r="BM151" i="4"/>
  <c r="BM138" i="4"/>
  <c r="BM130" i="4"/>
  <c r="BL174" i="4"/>
  <c r="BL173" i="4"/>
  <c r="BL170" i="4"/>
  <c r="BL171" i="4" s="1"/>
  <c r="BL162" i="4"/>
  <c r="BL153" i="4"/>
  <c r="BL151" i="4"/>
  <c r="BL138" i="4"/>
  <c r="BL130" i="4"/>
  <c r="BK174" i="4"/>
  <c r="BK173" i="4"/>
  <c r="BK170" i="4"/>
  <c r="BK171" i="4" s="1"/>
  <c r="BK162" i="4"/>
  <c r="BK153" i="4"/>
  <c r="BK151" i="4"/>
  <c r="BK138" i="4"/>
  <c r="BK130" i="4"/>
  <c r="BJ174" i="4"/>
  <c r="BJ173" i="4"/>
  <c r="BJ170" i="4"/>
  <c r="BJ171" i="4" s="1"/>
  <c r="BJ162" i="4"/>
  <c r="BJ153" i="4"/>
  <c r="BJ151" i="4"/>
  <c r="BJ138" i="4"/>
  <c r="BJ130" i="4"/>
  <c r="BI174" i="4"/>
  <c r="BI173" i="4"/>
  <c r="BI170" i="4"/>
  <c r="BI171" i="4" s="1"/>
  <c r="BI162" i="4"/>
  <c r="BI153" i="4"/>
  <c r="BI151" i="4"/>
  <c r="BI138" i="4"/>
  <c r="BI130" i="4"/>
  <c r="BH174" i="4"/>
  <c r="BH173" i="4"/>
  <c r="BH170" i="4"/>
  <c r="BH171" i="4" s="1"/>
  <c r="BH162" i="4"/>
  <c r="BH153" i="4"/>
  <c r="BH151" i="4"/>
  <c r="BH138" i="4"/>
  <c r="BH130" i="4"/>
  <c r="BG174" i="4"/>
  <c r="BG173" i="4"/>
  <c r="BG170" i="4"/>
  <c r="BG171" i="4" s="1"/>
  <c r="BG162" i="4"/>
  <c r="BG153" i="4"/>
  <c r="BG151" i="4"/>
  <c r="BG138" i="4"/>
  <c r="BG130" i="4"/>
  <c r="BF174" i="4"/>
  <c r="BF173" i="4"/>
  <c r="BF170" i="4"/>
  <c r="BF171" i="4" s="1"/>
  <c r="BF162" i="4"/>
  <c r="BF153" i="4"/>
  <c r="BF151" i="4"/>
  <c r="BF138" i="4"/>
  <c r="BF130" i="4"/>
  <c r="BE174" i="4"/>
  <c r="BE173" i="4"/>
  <c r="BE170" i="4"/>
  <c r="BE171" i="4" s="1"/>
  <c r="BE162" i="4"/>
  <c r="BE153" i="4"/>
  <c r="BE151" i="4"/>
  <c r="BE138" i="4"/>
  <c r="BE130" i="4"/>
  <c r="BD174" i="4"/>
  <c r="BD173" i="4"/>
  <c r="BD170" i="4"/>
  <c r="BD171" i="4" s="1"/>
  <c r="BD162" i="4"/>
  <c r="BD153" i="4"/>
  <c r="BD151" i="4"/>
  <c r="BD138" i="4"/>
  <c r="BD130" i="4"/>
  <c r="BC174" i="4"/>
  <c r="BC173" i="4"/>
  <c r="BC170" i="4"/>
  <c r="BC171" i="4" s="1"/>
  <c r="BC162" i="4"/>
  <c r="BC153" i="4"/>
  <c r="BC151" i="4"/>
  <c r="BC138" i="4"/>
  <c r="BC130" i="4"/>
  <c r="BB174" i="4"/>
  <c r="BB173" i="4"/>
  <c r="BB170" i="4"/>
  <c r="BB171" i="4" s="1"/>
  <c r="BB162" i="4"/>
  <c r="BB153" i="4"/>
  <c r="BB151" i="4"/>
  <c r="BB138" i="4"/>
  <c r="BB130" i="4"/>
  <c r="BA174" i="4"/>
  <c r="BA173" i="4"/>
  <c r="BA170" i="4"/>
  <c r="BA171" i="4" s="1"/>
  <c r="BA162" i="4"/>
  <c r="BA153" i="4"/>
  <c r="BA151" i="4"/>
  <c r="BA138" i="4"/>
  <c r="BA130" i="4"/>
  <c r="AZ174" i="4"/>
  <c r="AZ173" i="4"/>
  <c r="AZ170" i="4"/>
  <c r="AZ171" i="4" s="1"/>
  <c r="AZ162" i="4"/>
  <c r="AZ153" i="4"/>
  <c r="AZ151" i="4"/>
  <c r="AZ138" i="4"/>
  <c r="AZ130" i="4"/>
  <c r="AY174" i="4"/>
  <c r="AY173" i="4"/>
  <c r="AY170" i="4"/>
  <c r="AY171" i="4" s="1"/>
  <c r="AY162" i="4"/>
  <c r="AY153" i="4"/>
  <c r="AY151" i="4"/>
  <c r="AY138" i="4"/>
  <c r="AY130" i="4"/>
  <c r="AX174" i="4"/>
  <c r="AX173" i="4"/>
  <c r="AX170" i="4"/>
  <c r="AX171" i="4" s="1"/>
  <c r="AX162" i="4"/>
  <c r="AX153" i="4"/>
  <c r="AX151" i="4"/>
  <c r="AX138" i="4"/>
  <c r="AX130" i="4"/>
  <c r="AW174" i="4"/>
  <c r="AW173" i="4"/>
  <c r="AW170" i="4"/>
  <c r="AW171" i="4" s="1"/>
  <c r="AW162" i="4"/>
  <c r="AW153" i="4"/>
  <c r="AW151" i="4"/>
  <c r="AW138" i="4"/>
  <c r="AW130" i="4"/>
  <c r="AV174" i="4"/>
  <c r="AV173" i="4"/>
  <c r="AV170" i="4"/>
  <c r="AV171" i="4" s="1"/>
  <c r="AV162" i="4"/>
  <c r="AV153" i="4"/>
  <c r="AV151" i="4"/>
  <c r="AV138" i="4"/>
  <c r="AV130" i="4"/>
  <c r="AU174" i="4"/>
  <c r="AU173" i="4"/>
  <c r="AU170" i="4"/>
  <c r="AU171" i="4" s="1"/>
  <c r="AU162" i="4"/>
  <c r="AU153" i="4"/>
  <c r="AU151" i="4"/>
  <c r="AU138" i="4"/>
  <c r="AU130" i="4"/>
  <c r="AT174" i="4"/>
  <c r="AT173" i="4"/>
  <c r="AT170" i="4"/>
  <c r="AT171" i="4" s="1"/>
  <c r="AT162" i="4"/>
  <c r="AT153" i="4"/>
  <c r="AT151" i="4"/>
  <c r="AT138" i="4"/>
  <c r="AT130" i="4"/>
  <c r="AS174" i="4"/>
  <c r="AS173" i="4"/>
  <c r="AS170" i="4"/>
  <c r="AS171" i="4" s="1"/>
  <c r="AS162" i="4"/>
  <c r="AS153" i="4"/>
  <c r="AS151" i="4"/>
  <c r="AS138" i="4"/>
  <c r="AS130" i="4"/>
  <c r="AR174" i="4"/>
  <c r="AR173" i="4"/>
  <c r="AR170" i="4"/>
  <c r="AR171" i="4" s="1"/>
  <c r="AR162" i="4"/>
  <c r="AR153" i="4"/>
  <c r="AR151" i="4"/>
  <c r="AR138" i="4"/>
  <c r="AR130" i="4"/>
  <c r="AQ174" i="4"/>
  <c r="AQ173" i="4"/>
  <c r="AQ170" i="4"/>
  <c r="AQ171" i="4" s="1"/>
  <c r="AQ162" i="4"/>
  <c r="AQ153" i="4"/>
  <c r="AQ151" i="4"/>
  <c r="AQ138" i="4"/>
  <c r="AQ130" i="4"/>
  <c r="AP174" i="4"/>
  <c r="AP173" i="4"/>
  <c r="AP170" i="4"/>
  <c r="AP171" i="4" s="1"/>
  <c r="AP162" i="4"/>
  <c r="AP153" i="4"/>
  <c r="AP151" i="4"/>
  <c r="AP138" i="4"/>
  <c r="AP130" i="4"/>
  <c r="AO174" i="4"/>
  <c r="AO173" i="4"/>
  <c r="AO170" i="4"/>
  <c r="AO171" i="4" s="1"/>
  <c r="AO162" i="4"/>
  <c r="AO153" i="4"/>
  <c r="AO151" i="4"/>
  <c r="AO138" i="4"/>
  <c r="AO130" i="4"/>
  <c r="AN174" i="4"/>
  <c r="AN173" i="4"/>
  <c r="AN170" i="4"/>
  <c r="AN171" i="4" s="1"/>
  <c r="AN162" i="4"/>
  <c r="AN153" i="4"/>
  <c r="AN151" i="4"/>
  <c r="AN138" i="4"/>
  <c r="AN130" i="4"/>
  <c r="AM174" i="4"/>
  <c r="AM173" i="4"/>
  <c r="AM170" i="4"/>
  <c r="AM171" i="4" s="1"/>
  <c r="AM162" i="4"/>
  <c r="AM153" i="4"/>
  <c r="AM151" i="4"/>
  <c r="AM138" i="4"/>
  <c r="AM130" i="4"/>
  <c r="AL174" i="4"/>
  <c r="AL173" i="4"/>
  <c r="AL170" i="4"/>
  <c r="AL171" i="4" s="1"/>
  <c r="AL162" i="4"/>
  <c r="AL153" i="4"/>
  <c r="AL151" i="4"/>
  <c r="AL138" i="4"/>
  <c r="AL130" i="4"/>
  <c r="AK174" i="4"/>
  <c r="AK173" i="4"/>
  <c r="AK170" i="4"/>
  <c r="AK171" i="4" s="1"/>
  <c r="AK162" i="4"/>
  <c r="AK153" i="4"/>
  <c r="AK151" i="4"/>
  <c r="AK138" i="4"/>
  <c r="AK130" i="4"/>
  <c r="AJ174" i="4"/>
  <c r="AJ173" i="4"/>
  <c r="AJ170" i="4"/>
  <c r="AJ171" i="4" s="1"/>
  <c r="AJ162" i="4"/>
  <c r="AJ153" i="4"/>
  <c r="AJ151" i="4"/>
  <c r="AJ138" i="4"/>
  <c r="AJ130" i="4"/>
  <c r="AI174" i="4"/>
  <c r="AI173" i="4"/>
  <c r="AI170" i="4"/>
  <c r="AI171" i="4" s="1"/>
  <c r="AI162" i="4"/>
  <c r="AI153" i="4"/>
  <c r="AI151" i="4"/>
  <c r="AI138" i="4"/>
  <c r="AI130" i="4"/>
  <c r="AH174" i="4"/>
  <c r="AH173" i="4"/>
  <c r="AH170" i="4"/>
  <c r="AH171" i="4" s="1"/>
  <c r="AH162" i="4"/>
  <c r="AH153" i="4"/>
  <c r="AH151" i="4"/>
  <c r="AH138" i="4"/>
  <c r="AH130" i="4"/>
  <c r="AG174" i="4"/>
  <c r="AG173" i="4"/>
  <c r="AG170" i="4"/>
  <c r="AG171" i="4" s="1"/>
  <c r="AG162" i="4"/>
  <c r="AG153" i="4"/>
  <c r="AG151" i="4"/>
  <c r="AG138" i="4"/>
  <c r="AG130" i="4"/>
  <c r="AF174" i="4"/>
  <c r="AF173" i="4"/>
  <c r="AF170" i="4"/>
  <c r="AF171" i="4" s="1"/>
  <c r="AF162" i="4"/>
  <c r="AF153" i="4"/>
  <c r="AF151" i="4"/>
  <c r="AF138" i="4"/>
  <c r="AF130" i="4"/>
  <c r="AE174" i="4"/>
  <c r="AE173" i="4"/>
  <c r="AE170" i="4"/>
  <c r="AE171" i="4" s="1"/>
  <c r="AE162" i="4"/>
  <c r="AE153" i="4"/>
  <c r="AE151" i="4"/>
  <c r="AE138" i="4"/>
  <c r="AE130" i="4"/>
  <c r="AD174" i="4"/>
  <c r="AD173" i="4"/>
  <c r="AD170" i="4"/>
  <c r="AD171" i="4" s="1"/>
  <c r="AD162" i="4"/>
  <c r="AD153" i="4"/>
  <c r="AD151" i="4"/>
  <c r="AD138" i="4"/>
  <c r="AD130" i="4"/>
  <c r="AC174" i="4"/>
  <c r="AC173" i="4"/>
  <c r="AC170" i="4"/>
  <c r="AC171" i="4" s="1"/>
  <c r="AC162" i="4"/>
  <c r="AC153" i="4"/>
  <c r="AC151" i="4"/>
  <c r="AC138" i="4"/>
  <c r="AC130" i="4"/>
  <c r="AB174" i="4"/>
  <c r="AB173" i="4"/>
  <c r="AB170" i="4"/>
  <c r="AB171" i="4" s="1"/>
  <c r="AB162" i="4"/>
  <c r="AB153" i="4"/>
  <c r="AB151" i="4"/>
  <c r="AB138" i="4"/>
  <c r="AB130" i="4"/>
  <c r="AA174" i="4"/>
  <c r="AA173" i="4"/>
  <c r="AA170" i="4"/>
  <c r="AA171" i="4" s="1"/>
  <c r="AA162" i="4"/>
  <c r="AA153" i="4"/>
  <c r="AA151" i="4"/>
  <c r="AA138" i="4"/>
  <c r="AA130" i="4"/>
  <c r="Z174" i="4"/>
  <c r="Z173" i="4"/>
  <c r="Z170" i="4"/>
  <c r="Z171" i="4" s="1"/>
  <c r="Z162" i="4"/>
  <c r="Z153" i="4"/>
  <c r="Z151" i="4"/>
  <c r="Z138" i="4"/>
  <c r="Z130" i="4"/>
  <c r="Y174" i="4"/>
  <c r="Y173" i="4"/>
  <c r="Y170" i="4"/>
  <c r="Y171" i="4" s="1"/>
  <c r="Y162" i="4"/>
  <c r="Y153" i="4"/>
  <c r="Y151" i="4"/>
  <c r="Y138" i="4"/>
  <c r="Y130" i="4"/>
  <c r="X174" i="4"/>
  <c r="X173" i="4"/>
  <c r="X170" i="4"/>
  <c r="X171" i="4" s="1"/>
  <c r="X162" i="4"/>
  <c r="X153" i="4"/>
  <c r="X151" i="4"/>
  <c r="X138" i="4"/>
  <c r="X130" i="4"/>
  <c r="W174" i="4"/>
  <c r="W173" i="4"/>
  <c r="W170" i="4"/>
  <c r="W171" i="4" s="1"/>
  <c r="W162" i="4"/>
  <c r="W153" i="4"/>
  <c r="W151" i="4"/>
  <c r="W138" i="4"/>
  <c r="W130" i="4"/>
  <c r="V174" i="4"/>
  <c r="V173" i="4"/>
  <c r="V170" i="4"/>
  <c r="V171" i="4" s="1"/>
  <c r="V162" i="4"/>
  <c r="V153" i="4"/>
  <c r="V151" i="4"/>
  <c r="V138" i="4"/>
  <c r="V130" i="4"/>
  <c r="U174" i="4"/>
  <c r="U173" i="4"/>
  <c r="U170" i="4"/>
  <c r="U171" i="4" s="1"/>
  <c r="U162" i="4"/>
  <c r="U153" i="4"/>
  <c r="U151" i="4"/>
  <c r="U138" i="4"/>
  <c r="U130" i="4"/>
  <c r="T174" i="4"/>
  <c r="T173" i="4"/>
  <c r="T170" i="4"/>
  <c r="T171" i="4" s="1"/>
  <c r="T162" i="4"/>
  <c r="T153" i="4"/>
  <c r="T151" i="4"/>
  <c r="T138" i="4"/>
  <c r="T130" i="4"/>
  <c r="S174" i="4"/>
  <c r="S173" i="4"/>
  <c r="S170" i="4"/>
  <c r="S171" i="4" s="1"/>
  <c r="S162" i="4"/>
  <c r="S153" i="4"/>
  <c r="S151" i="4"/>
  <c r="S138" i="4"/>
  <c r="S130" i="4"/>
  <c r="R174" i="4"/>
  <c r="R173" i="4"/>
  <c r="R170" i="4"/>
  <c r="R171" i="4" s="1"/>
  <c r="R162" i="4"/>
  <c r="R153" i="4"/>
  <c r="R151" i="4"/>
  <c r="R138" i="4"/>
  <c r="R130" i="4"/>
  <c r="Q174" i="4"/>
  <c r="Q173" i="4"/>
  <c r="Q170" i="4"/>
  <c r="Q171" i="4" s="1"/>
  <c r="Q162" i="4"/>
  <c r="Q153" i="4"/>
  <c r="Q151" i="4"/>
  <c r="Q138" i="4"/>
  <c r="Q130" i="4"/>
  <c r="P174" i="4"/>
  <c r="P173" i="4"/>
  <c r="P170" i="4"/>
  <c r="P171" i="4" s="1"/>
  <c r="P162" i="4"/>
  <c r="P153" i="4"/>
  <c r="P151" i="4"/>
  <c r="P138" i="4"/>
  <c r="P130" i="4"/>
  <c r="O174" i="4"/>
  <c r="O173" i="4"/>
  <c r="O170" i="4"/>
  <c r="O171" i="4" s="1"/>
  <c r="O162" i="4"/>
  <c r="O153" i="4"/>
  <c r="O151" i="4"/>
  <c r="O138" i="4"/>
  <c r="O130" i="4"/>
  <c r="DV894" i="2"/>
  <c r="DV892" i="2"/>
  <c r="DV891" i="2"/>
  <c r="DV888" i="2"/>
  <c r="DV806" i="2"/>
  <c r="DV803" i="2"/>
  <c r="DV763" i="2"/>
  <c r="DV755" i="2"/>
  <c r="DV734" i="2"/>
  <c r="DV722" i="2"/>
  <c r="DV708" i="2"/>
  <c r="DV671" i="2"/>
  <c r="DV471" i="2"/>
  <c r="DV396" i="2"/>
  <c r="DV103" i="2"/>
  <c r="DU894" i="2"/>
  <c r="DU892" i="2"/>
  <c r="DU891" i="2"/>
  <c r="DU888" i="2"/>
  <c r="DU806" i="2"/>
  <c r="DU803" i="2"/>
  <c r="DU763" i="2"/>
  <c r="DU755" i="2"/>
  <c r="DU734" i="2"/>
  <c r="DU722" i="2"/>
  <c r="DU708" i="2"/>
  <c r="DU671" i="2"/>
  <c r="DU471" i="2"/>
  <c r="DU396" i="2"/>
  <c r="DU103" i="2"/>
  <c r="DT894" i="2"/>
  <c r="DT892" i="2"/>
  <c r="DT891" i="2"/>
  <c r="DT888" i="2"/>
  <c r="DT806" i="2"/>
  <c r="DT803" i="2"/>
  <c r="DT763" i="2"/>
  <c r="DT755" i="2"/>
  <c r="DT734" i="2"/>
  <c r="DT722" i="2"/>
  <c r="DT708" i="2"/>
  <c r="DT671" i="2"/>
  <c r="DT471" i="2"/>
  <c r="DT396" i="2"/>
  <c r="DT103" i="2"/>
  <c r="DS894" i="2"/>
  <c r="DS892" i="2"/>
  <c r="DS891" i="2"/>
  <c r="DS888" i="2"/>
  <c r="DS806" i="2"/>
  <c r="DS803" i="2"/>
  <c r="DS763" i="2"/>
  <c r="DS755" i="2"/>
  <c r="DS734" i="2"/>
  <c r="DS722" i="2"/>
  <c r="DS708" i="2"/>
  <c r="DS671" i="2"/>
  <c r="DS471" i="2"/>
  <c r="DS396" i="2"/>
  <c r="DS103" i="2"/>
  <c r="DR894" i="2"/>
  <c r="DR892" i="2"/>
  <c r="DR891" i="2"/>
  <c r="DR888" i="2"/>
  <c r="DR806" i="2"/>
  <c r="DR803" i="2"/>
  <c r="DR763" i="2"/>
  <c r="DR755" i="2"/>
  <c r="DR734" i="2"/>
  <c r="DR722" i="2"/>
  <c r="DR708" i="2"/>
  <c r="DR671" i="2"/>
  <c r="DR471" i="2"/>
  <c r="DR396" i="2"/>
  <c r="DR103" i="2"/>
  <c r="DQ894" i="2"/>
  <c r="DQ892" i="2"/>
  <c r="DQ891" i="2"/>
  <c r="DQ888" i="2"/>
  <c r="DQ806" i="2"/>
  <c r="DQ803" i="2"/>
  <c r="DQ763" i="2"/>
  <c r="DQ755" i="2"/>
  <c r="DQ734" i="2"/>
  <c r="DQ722" i="2"/>
  <c r="DQ708" i="2"/>
  <c r="DQ671" i="2"/>
  <c r="DQ471" i="2"/>
  <c r="DQ396" i="2"/>
  <c r="DQ103" i="2"/>
  <c r="DP894" i="2"/>
  <c r="DP892" i="2"/>
  <c r="DP891" i="2"/>
  <c r="DP888" i="2"/>
  <c r="DP806" i="2"/>
  <c r="DP803" i="2"/>
  <c r="DP763" i="2"/>
  <c r="DP755" i="2"/>
  <c r="DP734" i="2"/>
  <c r="DP722" i="2"/>
  <c r="DP708" i="2"/>
  <c r="DP671" i="2"/>
  <c r="DP471" i="2"/>
  <c r="DP396" i="2"/>
  <c r="DP103" i="2"/>
  <c r="DO894" i="2"/>
  <c r="DO892" i="2"/>
  <c r="DO891" i="2"/>
  <c r="DO888" i="2"/>
  <c r="DO806" i="2"/>
  <c r="DO803" i="2"/>
  <c r="DO763" i="2"/>
  <c r="DO755" i="2"/>
  <c r="DO734" i="2"/>
  <c r="DO722" i="2"/>
  <c r="DO708" i="2"/>
  <c r="DO671" i="2"/>
  <c r="DO471" i="2"/>
  <c r="DO396" i="2"/>
  <c r="DO103" i="2"/>
  <c r="DN894" i="2"/>
  <c r="DN892" i="2"/>
  <c r="DN891" i="2"/>
  <c r="DN888" i="2"/>
  <c r="DN806" i="2"/>
  <c r="DN803" i="2"/>
  <c r="DN763" i="2"/>
  <c r="DN755" i="2"/>
  <c r="DN734" i="2"/>
  <c r="DN722" i="2"/>
  <c r="DN708" i="2"/>
  <c r="DN671" i="2"/>
  <c r="DN471" i="2"/>
  <c r="DN396" i="2"/>
  <c r="DN103" i="2"/>
  <c r="DM894" i="2"/>
  <c r="DM892" i="2"/>
  <c r="DM891" i="2"/>
  <c r="DM888" i="2"/>
  <c r="DM806" i="2"/>
  <c r="DM803" i="2"/>
  <c r="DM763" i="2"/>
  <c r="DM755" i="2"/>
  <c r="DM734" i="2"/>
  <c r="DM722" i="2"/>
  <c r="DM708" i="2"/>
  <c r="DM671" i="2"/>
  <c r="DM471" i="2"/>
  <c r="DM396" i="2"/>
  <c r="DM103" i="2"/>
  <c r="DL894" i="2"/>
  <c r="DL892" i="2"/>
  <c r="DL891" i="2"/>
  <c r="DL888" i="2"/>
  <c r="DL806" i="2"/>
  <c r="DL803" i="2"/>
  <c r="DL763" i="2"/>
  <c r="DL755" i="2"/>
  <c r="DL734" i="2"/>
  <c r="DL722" i="2"/>
  <c r="DL708" i="2"/>
  <c r="DL671" i="2"/>
  <c r="DL471" i="2"/>
  <c r="DL396" i="2"/>
  <c r="DL103" i="2"/>
  <c r="DK894" i="2"/>
  <c r="DK892" i="2"/>
  <c r="DK891" i="2"/>
  <c r="DK888" i="2"/>
  <c r="DK806" i="2"/>
  <c r="DK803" i="2"/>
  <c r="DK763" i="2"/>
  <c r="DK755" i="2"/>
  <c r="DK734" i="2"/>
  <c r="DK722" i="2"/>
  <c r="DK708" i="2"/>
  <c r="DK671" i="2"/>
  <c r="DK471" i="2"/>
  <c r="DK396" i="2"/>
  <c r="DK103" i="2"/>
  <c r="DJ894" i="2"/>
  <c r="DJ892" i="2"/>
  <c r="DJ891" i="2"/>
  <c r="DJ888" i="2"/>
  <c r="DJ806" i="2"/>
  <c r="DJ803" i="2"/>
  <c r="DJ763" i="2"/>
  <c r="DJ755" i="2"/>
  <c r="DJ734" i="2"/>
  <c r="DJ722" i="2"/>
  <c r="DJ708" i="2"/>
  <c r="DJ671" i="2"/>
  <c r="DJ471" i="2"/>
  <c r="DJ396" i="2"/>
  <c r="DJ103" i="2"/>
  <c r="DI894" i="2"/>
  <c r="DI892" i="2"/>
  <c r="DI891" i="2"/>
  <c r="DI888" i="2"/>
  <c r="DI806" i="2"/>
  <c r="DI803" i="2"/>
  <c r="DI763" i="2"/>
  <c r="DI755" i="2"/>
  <c r="DI734" i="2"/>
  <c r="DI722" i="2"/>
  <c r="DI708" i="2"/>
  <c r="DI671" i="2"/>
  <c r="DI471" i="2"/>
  <c r="DI396" i="2"/>
  <c r="DI103" i="2"/>
  <c r="DH894" i="2"/>
  <c r="DH892" i="2"/>
  <c r="DH891" i="2"/>
  <c r="DH888" i="2"/>
  <c r="DH806" i="2"/>
  <c r="DH803" i="2"/>
  <c r="DH763" i="2"/>
  <c r="DH755" i="2"/>
  <c r="DH734" i="2"/>
  <c r="DH722" i="2"/>
  <c r="DH708" i="2"/>
  <c r="DH671" i="2"/>
  <c r="DH471" i="2"/>
  <c r="DH396" i="2"/>
  <c r="DH103" i="2"/>
  <c r="DG894" i="2"/>
  <c r="DG892" i="2"/>
  <c r="DG891" i="2"/>
  <c r="DG888" i="2"/>
  <c r="DG806" i="2"/>
  <c r="DG803" i="2"/>
  <c r="DG763" i="2"/>
  <c r="DG755" i="2"/>
  <c r="DG734" i="2"/>
  <c r="DG722" i="2"/>
  <c r="DG708" i="2"/>
  <c r="DG671" i="2"/>
  <c r="DG471" i="2"/>
  <c r="DG396" i="2"/>
  <c r="DG103" i="2"/>
  <c r="DF894" i="2"/>
  <c r="DF892" i="2"/>
  <c r="DF891" i="2"/>
  <c r="DF888" i="2"/>
  <c r="DF806" i="2"/>
  <c r="DF803" i="2"/>
  <c r="DF763" i="2"/>
  <c r="DF755" i="2"/>
  <c r="DF734" i="2"/>
  <c r="DF722" i="2"/>
  <c r="DF708" i="2"/>
  <c r="DF671" i="2"/>
  <c r="DF471" i="2"/>
  <c r="DF396" i="2"/>
  <c r="DF103" i="2"/>
  <c r="DE894" i="2"/>
  <c r="DE892" i="2"/>
  <c r="DE891" i="2"/>
  <c r="DE888" i="2"/>
  <c r="DE806" i="2"/>
  <c r="DE803" i="2"/>
  <c r="DE763" i="2"/>
  <c r="DE755" i="2"/>
  <c r="DE734" i="2"/>
  <c r="DE722" i="2"/>
  <c r="DE708" i="2"/>
  <c r="DE671" i="2"/>
  <c r="DE471" i="2"/>
  <c r="DE396" i="2"/>
  <c r="DE103" i="2"/>
  <c r="DD894" i="2"/>
  <c r="DD892" i="2"/>
  <c r="DD891" i="2"/>
  <c r="DD888" i="2"/>
  <c r="DD806" i="2"/>
  <c r="DD803" i="2"/>
  <c r="DD763" i="2"/>
  <c r="DD755" i="2"/>
  <c r="DD734" i="2"/>
  <c r="DD722" i="2"/>
  <c r="DD708" i="2"/>
  <c r="DD671" i="2"/>
  <c r="DD471" i="2"/>
  <c r="DD396" i="2"/>
  <c r="DD103" i="2"/>
  <c r="DC894" i="2"/>
  <c r="DC892" i="2"/>
  <c r="DC891" i="2"/>
  <c r="DC888" i="2"/>
  <c r="DC806" i="2"/>
  <c r="DC803" i="2"/>
  <c r="DC763" i="2"/>
  <c r="DC755" i="2"/>
  <c r="DC734" i="2"/>
  <c r="DC722" i="2"/>
  <c r="DC708" i="2"/>
  <c r="DC671" i="2"/>
  <c r="DC471" i="2"/>
  <c r="DC396" i="2"/>
  <c r="DC103" i="2"/>
  <c r="DB894" i="2"/>
  <c r="DB892" i="2"/>
  <c r="DB891" i="2"/>
  <c r="DB888" i="2"/>
  <c r="DB806" i="2"/>
  <c r="DB803" i="2"/>
  <c r="DB763" i="2"/>
  <c r="DB755" i="2"/>
  <c r="DB734" i="2"/>
  <c r="DB722" i="2"/>
  <c r="DB708" i="2"/>
  <c r="DB671" i="2"/>
  <c r="DB471" i="2"/>
  <c r="DB396" i="2"/>
  <c r="DB103" i="2"/>
  <c r="DA894" i="2"/>
  <c r="DA892" i="2"/>
  <c r="DA891" i="2"/>
  <c r="DA888" i="2"/>
  <c r="DA806" i="2"/>
  <c r="DA803" i="2"/>
  <c r="DA763" i="2"/>
  <c r="DA755" i="2"/>
  <c r="DA734" i="2"/>
  <c r="DA722" i="2"/>
  <c r="DA708" i="2"/>
  <c r="DA671" i="2"/>
  <c r="DA471" i="2"/>
  <c r="DA396" i="2"/>
  <c r="DA103" i="2"/>
  <c r="CZ894" i="2"/>
  <c r="CZ892" i="2"/>
  <c r="CZ891" i="2"/>
  <c r="CZ888" i="2"/>
  <c r="CZ806" i="2"/>
  <c r="CZ803" i="2"/>
  <c r="CZ763" i="2"/>
  <c r="CZ755" i="2"/>
  <c r="CZ734" i="2"/>
  <c r="CZ722" i="2"/>
  <c r="CZ708" i="2"/>
  <c r="CZ671" i="2"/>
  <c r="CZ471" i="2"/>
  <c r="CZ396" i="2"/>
  <c r="CZ103" i="2"/>
  <c r="CY894" i="2"/>
  <c r="CY892" i="2"/>
  <c r="CY891" i="2"/>
  <c r="CY888" i="2"/>
  <c r="CY806" i="2"/>
  <c r="CY803" i="2"/>
  <c r="CY763" i="2"/>
  <c r="CY755" i="2"/>
  <c r="CY734" i="2"/>
  <c r="CY722" i="2"/>
  <c r="CY708" i="2"/>
  <c r="CY671" i="2"/>
  <c r="CY471" i="2"/>
  <c r="CY396" i="2"/>
  <c r="CY103" i="2"/>
  <c r="CX894" i="2"/>
  <c r="CX892" i="2"/>
  <c r="CX891" i="2"/>
  <c r="CX888" i="2"/>
  <c r="CX806" i="2"/>
  <c r="CX803" i="2"/>
  <c r="CX763" i="2"/>
  <c r="CX755" i="2"/>
  <c r="CX734" i="2"/>
  <c r="CX722" i="2"/>
  <c r="CX708" i="2"/>
  <c r="CX671" i="2"/>
  <c r="CX471" i="2"/>
  <c r="CX396" i="2"/>
  <c r="CX103" i="2"/>
  <c r="CW894" i="2"/>
  <c r="CW892" i="2"/>
  <c r="CW891" i="2"/>
  <c r="CW888" i="2"/>
  <c r="CW806" i="2"/>
  <c r="CW803" i="2"/>
  <c r="CW763" i="2"/>
  <c r="CW755" i="2"/>
  <c r="CW734" i="2"/>
  <c r="CW722" i="2"/>
  <c r="CW708" i="2"/>
  <c r="CW671" i="2"/>
  <c r="CW471" i="2"/>
  <c r="CW396" i="2"/>
  <c r="CW103" i="2"/>
  <c r="CV894" i="2"/>
  <c r="CV892" i="2"/>
  <c r="CV891" i="2"/>
  <c r="CV888" i="2"/>
  <c r="CV806" i="2"/>
  <c r="CV803" i="2"/>
  <c r="CV763" i="2"/>
  <c r="CV755" i="2"/>
  <c r="CV734" i="2"/>
  <c r="CV722" i="2"/>
  <c r="CV708" i="2"/>
  <c r="CV671" i="2"/>
  <c r="CV471" i="2"/>
  <c r="CV396" i="2"/>
  <c r="CV103" i="2"/>
  <c r="CU894" i="2"/>
  <c r="CU892" i="2"/>
  <c r="CU891" i="2"/>
  <c r="CU888" i="2"/>
  <c r="CU806" i="2"/>
  <c r="CU803" i="2"/>
  <c r="CU763" i="2"/>
  <c r="CU755" i="2"/>
  <c r="CU734" i="2"/>
  <c r="CU722" i="2"/>
  <c r="CU708" i="2"/>
  <c r="CU671" i="2"/>
  <c r="CU471" i="2"/>
  <c r="CU396" i="2"/>
  <c r="CU103" i="2"/>
  <c r="CT894" i="2"/>
  <c r="CT892" i="2"/>
  <c r="CT891" i="2"/>
  <c r="CT888" i="2"/>
  <c r="CT806" i="2"/>
  <c r="CT803" i="2"/>
  <c r="CT763" i="2"/>
  <c r="CT755" i="2"/>
  <c r="CT734" i="2"/>
  <c r="CT722" i="2"/>
  <c r="CT708" i="2"/>
  <c r="CT671" i="2"/>
  <c r="CT471" i="2"/>
  <c r="CT396" i="2"/>
  <c r="CT103" i="2"/>
  <c r="CS894" i="2"/>
  <c r="CS892" i="2"/>
  <c r="CS891" i="2"/>
  <c r="CS888" i="2"/>
  <c r="CS806" i="2"/>
  <c r="CS803" i="2"/>
  <c r="CS763" i="2"/>
  <c r="CS755" i="2"/>
  <c r="CS734" i="2"/>
  <c r="CS722" i="2"/>
  <c r="CS708" i="2"/>
  <c r="CS671" i="2"/>
  <c r="CS471" i="2"/>
  <c r="CS396" i="2"/>
  <c r="CS103" i="2"/>
  <c r="CR894" i="2"/>
  <c r="CR892" i="2"/>
  <c r="CR891" i="2"/>
  <c r="CR888" i="2"/>
  <c r="CR806" i="2"/>
  <c r="CR803" i="2"/>
  <c r="CR763" i="2"/>
  <c r="CR755" i="2"/>
  <c r="CR734" i="2"/>
  <c r="CR722" i="2"/>
  <c r="CR708" i="2"/>
  <c r="CR671" i="2"/>
  <c r="CR471" i="2"/>
  <c r="CR396" i="2"/>
  <c r="CR103" i="2"/>
  <c r="CQ894" i="2"/>
  <c r="CQ892" i="2"/>
  <c r="CQ891" i="2"/>
  <c r="CQ888" i="2"/>
  <c r="CQ806" i="2"/>
  <c r="CQ803" i="2"/>
  <c r="CQ763" i="2"/>
  <c r="CQ755" i="2"/>
  <c r="CQ734" i="2"/>
  <c r="CQ722" i="2"/>
  <c r="CQ708" i="2"/>
  <c r="CQ671" i="2"/>
  <c r="CQ471" i="2"/>
  <c r="CQ396" i="2"/>
  <c r="CQ103" i="2"/>
  <c r="CP894" i="2"/>
  <c r="CP892" i="2"/>
  <c r="CP891" i="2"/>
  <c r="CP888" i="2"/>
  <c r="CP806" i="2"/>
  <c r="CP803" i="2"/>
  <c r="CP763" i="2"/>
  <c r="CP755" i="2"/>
  <c r="CP734" i="2"/>
  <c r="CP722" i="2"/>
  <c r="CP708" i="2"/>
  <c r="CP671" i="2"/>
  <c r="CP471" i="2"/>
  <c r="CP396" i="2"/>
  <c r="CP103" i="2"/>
  <c r="CO894" i="2"/>
  <c r="CO892" i="2"/>
  <c r="CO891" i="2"/>
  <c r="CO888" i="2"/>
  <c r="CO806" i="2"/>
  <c r="CO803" i="2"/>
  <c r="CO763" i="2"/>
  <c r="CO755" i="2"/>
  <c r="CO734" i="2"/>
  <c r="CO722" i="2"/>
  <c r="CO708" i="2"/>
  <c r="CO671" i="2"/>
  <c r="CO471" i="2"/>
  <c r="CO396" i="2"/>
  <c r="CO103" i="2"/>
  <c r="CN894" i="2"/>
  <c r="CN892" i="2"/>
  <c r="CN891" i="2"/>
  <c r="CN888" i="2"/>
  <c r="CN806" i="2"/>
  <c r="CN803" i="2"/>
  <c r="CN763" i="2"/>
  <c r="CN755" i="2"/>
  <c r="CN734" i="2"/>
  <c r="CN722" i="2"/>
  <c r="CN708" i="2"/>
  <c r="CN671" i="2"/>
  <c r="CN471" i="2"/>
  <c r="CN396" i="2"/>
  <c r="CN103" i="2"/>
  <c r="CM894" i="2"/>
  <c r="CM892" i="2"/>
  <c r="CM891" i="2"/>
  <c r="CM888" i="2"/>
  <c r="CM806" i="2"/>
  <c r="CM803" i="2"/>
  <c r="CM763" i="2"/>
  <c r="CM755" i="2"/>
  <c r="CM734" i="2"/>
  <c r="CM722" i="2"/>
  <c r="CM708" i="2"/>
  <c r="CM671" i="2"/>
  <c r="CM471" i="2"/>
  <c r="CM396" i="2"/>
  <c r="CM103" i="2"/>
  <c r="CL894" i="2"/>
  <c r="CL892" i="2"/>
  <c r="CL891" i="2"/>
  <c r="CL888" i="2"/>
  <c r="CL806" i="2"/>
  <c r="CL803" i="2"/>
  <c r="CL763" i="2"/>
  <c r="CL755" i="2"/>
  <c r="CL734" i="2"/>
  <c r="CL722" i="2"/>
  <c r="CL708" i="2"/>
  <c r="CL671" i="2"/>
  <c r="CL471" i="2"/>
  <c r="CL396" i="2"/>
  <c r="CL103" i="2"/>
  <c r="CK894" i="2"/>
  <c r="CK892" i="2"/>
  <c r="CK891" i="2"/>
  <c r="CK888" i="2"/>
  <c r="CK806" i="2"/>
  <c r="CK803" i="2"/>
  <c r="CK763" i="2"/>
  <c r="CK755" i="2"/>
  <c r="CK734" i="2"/>
  <c r="CK722" i="2"/>
  <c r="CK708" i="2"/>
  <c r="CK671" i="2"/>
  <c r="CK471" i="2"/>
  <c r="CK396" i="2"/>
  <c r="CK103" i="2"/>
  <c r="CJ894" i="2"/>
  <c r="CJ892" i="2"/>
  <c r="CJ891" i="2"/>
  <c r="CJ888" i="2"/>
  <c r="CJ806" i="2"/>
  <c r="CJ803" i="2"/>
  <c r="CJ763" i="2"/>
  <c r="CJ755" i="2"/>
  <c r="CJ734" i="2"/>
  <c r="CJ722" i="2"/>
  <c r="CJ708" i="2"/>
  <c r="CJ671" i="2"/>
  <c r="CJ471" i="2"/>
  <c r="CJ396" i="2"/>
  <c r="CJ103" i="2"/>
  <c r="CI894" i="2"/>
  <c r="CI892" i="2"/>
  <c r="CI891" i="2"/>
  <c r="CI888" i="2"/>
  <c r="CI806" i="2"/>
  <c r="CI803" i="2"/>
  <c r="CI763" i="2"/>
  <c r="CI755" i="2"/>
  <c r="CI734" i="2"/>
  <c r="CI722" i="2"/>
  <c r="CI708" i="2"/>
  <c r="CI671" i="2"/>
  <c r="CI471" i="2"/>
  <c r="CI396" i="2"/>
  <c r="CI103" i="2"/>
  <c r="CH894" i="2"/>
  <c r="CH892" i="2"/>
  <c r="CH891" i="2"/>
  <c r="CH888" i="2"/>
  <c r="CH806" i="2"/>
  <c r="CH803" i="2"/>
  <c r="CH763" i="2"/>
  <c r="CH755" i="2"/>
  <c r="CH734" i="2"/>
  <c r="CH722" i="2"/>
  <c r="CH708" i="2"/>
  <c r="CH671" i="2"/>
  <c r="CH471" i="2"/>
  <c r="CH396" i="2"/>
  <c r="CH103" i="2"/>
  <c r="CG894" i="2"/>
  <c r="CG892" i="2"/>
  <c r="CG891" i="2"/>
  <c r="CG888" i="2"/>
  <c r="CG806" i="2"/>
  <c r="CG803" i="2"/>
  <c r="CG763" i="2"/>
  <c r="CG755" i="2"/>
  <c r="CG734" i="2"/>
  <c r="CG722" i="2"/>
  <c r="CG708" i="2"/>
  <c r="CG671" i="2"/>
  <c r="CG471" i="2"/>
  <c r="CG396" i="2"/>
  <c r="CG103" i="2"/>
  <c r="CF894" i="2"/>
  <c r="CF892" i="2"/>
  <c r="CF891" i="2"/>
  <c r="CF888" i="2"/>
  <c r="CF806" i="2"/>
  <c r="CF803" i="2"/>
  <c r="CF763" i="2"/>
  <c r="CF755" i="2"/>
  <c r="CF734" i="2"/>
  <c r="CF722" i="2"/>
  <c r="CF708" i="2"/>
  <c r="CF671" i="2"/>
  <c r="CF471" i="2"/>
  <c r="CF396" i="2"/>
  <c r="CF103" i="2"/>
  <c r="CE894" i="2"/>
  <c r="CE892" i="2"/>
  <c r="CE891" i="2"/>
  <c r="CE888" i="2"/>
  <c r="CE806" i="2"/>
  <c r="CE803" i="2"/>
  <c r="CE763" i="2"/>
  <c r="CE755" i="2"/>
  <c r="CE734" i="2"/>
  <c r="CE722" i="2"/>
  <c r="CE708" i="2"/>
  <c r="CE671" i="2"/>
  <c r="CE471" i="2"/>
  <c r="CE396" i="2"/>
  <c r="CE103" i="2"/>
  <c r="CD894" i="2"/>
  <c r="CD892" i="2"/>
  <c r="CD891" i="2"/>
  <c r="CD888" i="2"/>
  <c r="CD806" i="2"/>
  <c r="CD803" i="2"/>
  <c r="CD763" i="2"/>
  <c r="CD755" i="2"/>
  <c r="CD734" i="2"/>
  <c r="CD722" i="2"/>
  <c r="CD708" i="2"/>
  <c r="CD671" i="2"/>
  <c r="CD471" i="2"/>
  <c r="CD396" i="2"/>
  <c r="CD103" i="2"/>
  <c r="CC894" i="2"/>
  <c r="CC892" i="2"/>
  <c r="CC891" i="2"/>
  <c r="CC888" i="2"/>
  <c r="CC806" i="2"/>
  <c r="CC803" i="2"/>
  <c r="CC763" i="2"/>
  <c r="CC755" i="2"/>
  <c r="CC734" i="2"/>
  <c r="CC722" i="2"/>
  <c r="CC708" i="2"/>
  <c r="CC671" i="2"/>
  <c r="CC471" i="2"/>
  <c r="CC396" i="2"/>
  <c r="CC103" i="2"/>
  <c r="CB894" i="2"/>
  <c r="CB892" i="2"/>
  <c r="CB891" i="2"/>
  <c r="CB888" i="2"/>
  <c r="CB806" i="2"/>
  <c r="CB803" i="2"/>
  <c r="CB763" i="2"/>
  <c r="CB755" i="2"/>
  <c r="CB734" i="2"/>
  <c r="CB722" i="2"/>
  <c r="CB708" i="2"/>
  <c r="CB671" i="2"/>
  <c r="CB471" i="2"/>
  <c r="CB396" i="2"/>
  <c r="CB103" i="2"/>
  <c r="CA894" i="2"/>
  <c r="CA892" i="2"/>
  <c r="CA891" i="2"/>
  <c r="CA888" i="2"/>
  <c r="CA806" i="2"/>
  <c r="CA803" i="2"/>
  <c r="CA763" i="2"/>
  <c r="CA755" i="2"/>
  <c r="CA734" i="2"/>
  <c r="CA722" i="2"/>
  <c r="CA708" i="2"/>
  <c r="CA671" i="2"/>
  <c r="CA471" i="2"/>
  <c r="CA396" i="2"/>
  <c r="CA103" i="2"/>
  <c r="BZ894" i="2"/>
  <c r="BZ892" i="2"/>
  <c r="BZ891" i="2"/>
  <c r="BZ888" i="2"/>
  <c r="BZ806" i="2"/>
  <c r="BZ803" i="2"/>
  <c r="BZ763" i="2"/>
  <c r="BZ755" i="2"/>
  <c r="BZ734" i="2"/>
  <c r="BZ722" i="2"/>
  <c r="BZ708" i="2"/>
  <c r="BZ671" i="2"/>
  <c r="BZ471" i="2"/>
  <c r="BZ396" i="2"/>
  <c r="BZ103" i="2"/>
  <c r="BY894" i="2"/>
  <c r="BY892" i="2"/>
  <c r="BY891" i="2"/>
  <c r="BY888" i="2"/>
  <c r="BY806" i="2"/>
  <c r="BY803" i="2"/>
  <c r="BY763" i="2"/>
  <c r="BY755" i="2"/>
  <c r="BY734" i="2"/>
  <c r="BY722" i="2"/>
  <c r="BY708" i="2"/>
  <c r="BY671" i="2"/>
  <c r="BY471" i="2"/>
  <c r="BY396" i="2"/>
  <c r="BY103" i="2"/>
  <c r="BX894" i="2"/>
  <c r="BX892" i="2"/>
  <c r="BX891" i="2"/>
  <c r="BX888" i="2"/>
  <c r="BX806" i="2"/>
  <c r="BX803" i="2"/>
  <c r="BX763" i="2"/>
  <c r="BX755" i="2"/>
  <c r="BX734" i="2"/>
  <c r="BX722" i="2"/>
  <c r="BX708" i="2"/>
  <c r="BX671" i="2"/>
  <c r="BX471" i="2"/>
  <c r="BX396" i="2"/>
  <c r="BX103" i="2"/>
  <c r="BW894" i="2"/>
  <c r="BW892" i="2"/>
  <c r="BW891" i="2"/>
  <c r="BW888" i="2"/>
  <c r="BW806" i="2"/>
  <c r="BW803" i="2"/>
  <c r="BW763" i="2"/>
  <c r="BW755" i="2"/>
  <c r="BW734" i="2"/>
  <c r="BW722" i="2"/>
  <c r="BW708" i="2"/>
  <c r="BW671" i="2"/>
  <c r="BW471" i="2"/>
  <c r="BW396" i="2"/>
  <c r="BW103" i="2"/>
  <c r="BV894" i="2"/>
  <c r="BV892" i="2"/>
  <c r="BV891" i="2"/>
  <c r="BV888" i="2"/>
  <c r="BV806" i="2"/>
  <c r="BV803" i="2"/>
  <c r="BV763" i="2"/>
  <c r="BV755" i="2"/>
  <c r="BV734" i="2"/>
  <c r="BV722" i="2"/>
  <c r="BV708" i="2"/>
  <c r="BV671" i="2"/>
  <c r="BV471" i="2"/>
  <c r="BV396" i="2"/>
  <c r="BV103" i="2"/>
  <c r="BU894" i="2"/>
  <c r="BU892" i="2"/>
  <c r="BU891" i="2"/>
  <c r="BU888" i="2"/>
  <c r="BU806" i="2"/>
  <c r="BU803" i="2"/>
  <c r="BU763" i="2"/>
  <c r="BU755" i="2"/>
  <c r="BU734" i="2"/>
  <c r="BU722" i="2"/>
  <c r="BU708" i="2"/>
  <c r="BU671" i="2"/>
  <c r="BU471" i="2"/>
  <c r="BU396" i="2"/>
  <c r="BU103" i="2"/>
  <c r="BT894" i="2"/>
  <c r="BT892" i="2"/>
  <c r="BT891" i="2"/>
  <c r="BT888" i="2"/>
  <c r="BT806" i="2"/>
  <c r="BT803" i="2"/>
  <c r="BT763" i="2"/>
  <c r="BT755" i="2"/>
  <c r="BT734" i="2"/>
  <c r="BT722" i="2"/>
  <c r="BT708" i="2"/>
  <c r="BT671" i="2"/>
  <c r="BT471" i="2"/>
  <c r="BT396" i="2"/>
  <c r="BT103" i="2"/>
  <c r="BS894" i="2"/>
  <c r="BS892" i="2"/>
  <c r="BS891" i="2"/>
  <c r="BS888" i="2"/>
  <c r="BS806" i="2"/>
  <c r="BS803" i="2"/>
  <c r="BS763" i="2"/>
  <c r="BS755" i="2"/>
  <c r="BS734" i="2"/>
  <c r="BS722" i="2"/>
  <c r="BS708" i="2"/>
  <c r="BS671" i="2"/>
  <c r="BS471" i="2"/>
  <c r="BS396" i="2"/>
  <c r="BS103" i="2"/>
  <c r="BR894" i="2"/>
  <c r="BR892" i="2"/>
  <c r="BR891" i="2"/>
  <c r="BR888" i="2"/>
  <c r="BR806" i="2"/>
  <c r="BR803" i="2"/>
  <c r="BR763" i="2"/>
  <c r="BR755" i="2"/>
  <c r="BR734" i="2"/>
  <c r="BR722" i="2"/>
  <c r="BR708" i="2"/>
  <c r="BR671" i="2"/>
  <c r="BR471" i="2"/>
  <c r="BR396" i="2"/>
  <c r="BR103" i="2"/>
  <c r="BQ894" i="2"/>
  <c r="BQ892" i="2"/>
  <c r="BQ891" i="2"/>
  <c r="BQ888" i="2"/>
  <c r="BQ806" i="2"/>
  <c r="BQ803" i="2"/>
  <c r="BQ763" i="2"/>
  <c r="BQ755" i="2"/>
  <c r="BQ734" i="2"/>
  <c r="BQ722" i="2"/>
  <c r="BQ708" i="2"/>
  <c r="BQ671" i="2"/>
  <c r="BQ471" i="2"/>
  <c r="BQ396" i="2"/>
  <c r="BQ103" i="2"/>
  <c r="BP894" i="2"/>
  <c r="BP892" i="2"/>
  <c r="BP891" i="2"/>
  <c r="BP888" i="2"/>
  <c r="BP806" i="2"/>
  <c r="BP803" i="2"/>
  <c r="BP763" i="2"/>
  <c r="BP755" i="2"/>
  <c r="BP734" i="2"/>
  <c r="BP722" i="2"/>
  <c r="BP708" i="2"/>
  <c r="BP671" i="2"/>
  <c r="BP471" i="2"/>
  <c r="BP396" i="2"/>
  <c r="BP103" i="2"/>
  <c r="BO894" i="2"/>
  <c r="BO892" i="2"/>
  <c r="BO891" i="2"/>
  <c r="BO888" i="2"/>
  <c r="BO806" i="2"/>
  <c r="BO803" i="2"/>
  <c r="BO763" i="2"/>
  <c r="BO755" i="2"/>
  <c r="BO734" i="2"/>
  <c r="BO722" i="2"/>
  <c r="BO708" i="2"/>
  <c r="BO671" i="2"/>
  <c r="BO471" i="2"/>
  <c r="BO396" i="2"/>
  <c r="BO103" i="2"/>
  <c r="BN894" i="2"/>
  <c r="BN892" i="2"/>
  <c r="BN891" i="2"/>
  <c r="BN888" i="2"/>
  <c r="BN806" i="2"/>
  <c r="BN803" i="2"/>
  <c r="BN763" i="2"/>
  <c r="BN755" i="2"/>
  <c r="BN734" i="2"/>
  <c r="BN722" i="2"/>
  <c r="BN708" i="2"/>
  <c r="BN671" i="2"/>
  <c r="BN471" i="2"/>
  <c r="BN396" i="2"/>
  <c r="BN103" i="2"/>
  <c r="BM894" i="2"/>
  <c r="BM892" i="2"/>
  <c r="BM891" i="2"/>
  <c r="BM888" i="2"/>
  <c r="BM806" i="2"/>
  <c r="BM803" i="2"/>
  <c r="BM763" i="2"/>
  <c r="BM755" i="2"/>
  <c r="BM734" i="2"/>
  <c r="BM722" i="2"/>
  <c r="BM708" i="2"/>
  <c r="BM671" i="2"/>
  <c r="BM471" i="2"/>
  <c r="BM396" i="2"/>
  <c r="BM103" i="2"/>
  <c r="BL894" i="2"/>
  <c r="BL892" i="2"/>
  <c r="BL891" i="2"/>
  <c r="BL888" i="2"/>
  <c r="BL806" i="2"/>
  <c r="BL803" i="2"/>
  <c r="BL763" i="2"/>
  <c r="BL755" i="2"/>
  <c r="BL734" i="2"/>
  <c r="BL722" i="2"/>
  <c r="BL708" i="2"/>
  <c r="BL671" i="2"/>
  <c r="BL471" i="2"/>
  <c r="BL396" i="2"/>
  <c r="BL103" i="2"/>
  <c r="BK894" i="2"/>
  <c r="BK892" i="2"/>
  <c r="BK891" i="2"/>
  <c r="BK888" i="2"/>
  <c r="BK806" i="2"/>
  <c r="BK803" i="2"/>
  <c r="BK763" i="2"/>
  <c r="BK755" i="2"/>
  <c r="BK734" i="2"/>
  <c r="BK722" i="2"/>
  <c r="BK708" i="2"/>
  <c r="BK671" i="2"/>
  <c r="BK471" i="2"/>
  <c r="BK396" i="2"/>
  <c r="BK103" i="2"/>
  <c r="BJ894" i="2"/>
  <c r="BJ892" i="2"/>
  <c r="BJ891" i="2"/>
  <c r="BJ888" i="2"/>
  <c r="BJ806" i="2"/>
  <c r="BJ803" i="2"/>
  <c r="BJ763" i="2"/>
  <c r="BJ755" i="2"/>
  <c r="BJ734" i="2"/>
  <c r="BJ722" i="2"/>
  <c r="BJ708" i="2"/>
  <c r="BJ671" i="2"/>
  <c r="BJ471" i="2"/>
  <c r="BJ396" i="2"/>
  <c r="BJ103" i="2"/>
  <c r="BI894" i="2"/>
  <c r="BI892" i="2"/>
  <c r="BI891" i="2"/>
  <c r="BI888" i="2"/>
  <c r="BI806" i="2"/>
  <c r="BI803" i="2"/>
  <c r="BI763" i="2"/>
  <c r="BI755" i="2"/>
  <c r="BI734" i="2"/>
  <c r="BI722" i="2"/>
  <c r="BI708" i="2"/>
  <c r="BI671" i="2"/>
  <c r="BI471" i="2"/>
  <c r="BI396" i="2"/>
  <c r="BI103" i="2"/>
  <c r="BH894" i="2"/>
  <c r="BH892" i="2"/>
  <c r="BH891" i="2"/>
  <c r="BH888" i="2"/>
  <c r="BH806" i="2"/>
  <c r="BH803" i="2"/>
  <c r="BH763" i="2"/>
  <c r="BH755" i="2"/>
  <c r="BH734" i="2"/>
  <c r="BH722" i="2"/>
  <c r="BH708" i="2"/>
  <c r="BH671" i="2"/>
  <c r="BH471" i="2"/>
  <c r="BH396" i="2"/>
  <c r="BH103" i="2"/>
  <c r="BG894" i="2"/>
  <c r="BG892" i="2"/>
  <c r="BG891" i="2"/>
  <c r="BG888" i="2"/>
  <c r="BG806" i="2"/>
  <c r="BG803" i="2"/>
  <c r="BG763" i="2"/>
  <c r="BG755" i="2"/>
  <c r="BG734" i="2"/>
  <c r="BG722" i="2"/>
  <c r="BG708" i="2"/>
  <c r="BG671" i="2"/>
  <c r="BG471" i="2"/>
  <c r="BG396" i="2"/>
  <c r="BG103" i="2"/>
  <c r="BF894" i="2"/>
  <c r="BF892" i="2"/>
  <c r="BF891" i="2"/>
  <c r="BF888" i="2"/>
  <c r="BF806" i="2"/>
  <c r="BF803" i="2"/>
  <c r="BF763" i="2"/>
  <c r="BF755" i="2"/>
  <c r="BF734" i="2"/>
  <c r="BF722" i="2"/>
  <c r="BF708" i="2"/>
  <c r="BF671" i="2"/>
  <c r="BF471" i="2"/>
  <c r="BF396" i="2"/>
  <c r="BF103" i="2"/>
  <c r="BE894" i="2"/>
  <c r="BE892" i="2"/>
  <c r="BE891" i="2"/>
  <c r="BE888" i="2"/>
  <c r="BE806" i="2"/>
  <c r="BE803" i="2"/>
  <c r="BE763" i="2"/>
  <c r="BE755" i="2"/>
  <c r="BE734" i="2"/>
  <c r="BE722" i="2"/>
  <c r="BE708" i="2"/>
  <c r="BE671" i="2"/>
  <c r="BE471" i="2"/>
  <c r="BE396" i="2"/>
  <c r="BE103" i="2"/>
  <c r="BD894" i="2"/>
  <c r="BD892" i="2"/>
  <c r="BD891" i="2"/>
  <c r="BD888" i="2"/>
  <c r="BD806" i="2"/>
  <c r="BD803" i="2"/>
  <c r="BD763" i="2"/>
  <c r="BD755" i="2"/>
  <c r="BD734" i="2"/>
  <c r="BD722" i="2"/>
  <c r="BD708" i="2"/>
  <c r="BD671" i="2"/>
  <c r="BD471" i="2"/>
  <c r="BD396" i="2"/>
  <c r="BD103" i="2"/>
  <c r="BC894" i="2"/>
  <c r="BC892" i="2"/>
  <c r="BC891" i="2"/>
  <c r="BC888" i="2"/>
  <c r="BC806" i="2"/>
  <c r="BC803" i="2"/>
  <c r="BC763" i="2"/>
  <c r="BC755" i="2"/>
  <c r="BC734" i="2"/>
  <c r="BC722" i="2"/>
  <c r="BC708" i="2"/>
  <c r="BC671" i="2"/>
  <c r="BC471" i="2"/>
  <c r="BC396" i="2"/>
  <c r="BC103" i="2"/>
  <c r="BB894" i="2"/>
  <c r="BB892" i="2"/>
  <c r="BB891" i="2"/>
  <c r="BB888" i="2"/>
  <c r="BB806" i="2"/>
  <c r="BB803" i="2"/>
  <c r="BB763" i="2"/>
  <c r="BB755" i="2"/>
  <c r="BB734" i="2"/>
  <c r="BB722" i="2"/>
  <c r="BB708" i="2"/>
  <c r="BB671" i="2"/>
  <c r="BB471" i="2"/>
  <c r="BB396" i="2"/>
  <c r="BB103" i="2"/>
  <c r="BA894" i="2"/>
  <c r="BA892" i="2"/>
  <c r="BA891" i="2"/>
  <c r="BA888" i="2"/>
  <c r="BA806" i="2"/>
  <c r="BA803" i="2"/>
  <c r="BA763" i="2"/>
  <c r="BA755" i="2"/>
  <c r="BA734" i="2"/>
  <c r="BA722" i="2"/>
  <c r="BA708" i="2"/>
  <c r="BA671" i="2"/>
  <c r="BA471" i="2"/>
  <c r="BA396" i="2"/>
  <c r="BA103" i="2"/>
  <c r="AZ894" i="2"/>
  <c r="AZ892" i="2"/>
  <c r="AZ891" i="2"/>
  <c r="AZ888" i="2"/>
  <c r="AZ806" i="2"/>
  <c r="AZ803" i="2"/>
  <c r="AZ763" i="2"/>
  <c r="AZ755" i="2"/>
  <c r="AZ734" i="2"/>
  <c r="AZ722" i="2"/>
  <c r="AZ708" i="2"/>
  <c r="AZ671" i="2"/>
  <c r="AZ471" i="2"/>
  <c r="AZ396" i="2"/>
  <c r="AZ103" i="2"/>
  <c r="AY894" i="2"/>
  <c r="AY892" i="2"/>
  <c r="AY891" i="2"/>
  <c r="AY888" i="2"/>
  <c r="AY806" i="2"/>
  <c r="AY803" i="2"/>
  <c r="AY763" i="2"/>
  <c r="AY755" i="2"/>
  <c r="AY734" i="2"/>
  <c r="AY722" i="2"/>
  <c r="AY708" i="2"/>
  <c r="AY671" i="2"/>
  <c r="AY471" i="2"/>
  <c r="AY396" i="2"/>
  <c r="AY103" i="2"/>
  <c r="AX894" i="2"/>
  <c r="AX892" i="2"/>
  <c r="AX891" i="2"/>
  <c r="AX888" i="2"/>
  <c r="AX806" i="2"/>
  <c r="AX803" i="2"/>
  <c r="AX763" i="2"/>
  <c r="AX755" i="2"/>
  <c r="AX734" i="2"/>
  <c r="AX722" i="2"/>
  <c r="AX708" i="2"/>
  <c r="AX671" i="2"/>
  <c r="AX471" i="2"/>
  <c r="AX396" i="2"/>
  <c r="AX103" i="2"/>
  <c r="AW894" i="2"/>
  <c r="AW892" i="2"/>
  <c r="AW891" i="2"/>
  <c r="AW888" i="2"/>
  <c r="AW806" i="2"/>
  <c r="AW803" i="2"/>
  <c r="AW763" i="2"/>
  <c r="AW755" i="2"/>
  <c r="AW734" i="2"/>
  <c r="AW722" i="2"/>
  <c r="AW708" i="2"/>
  <c r="AW671" i="2"/>
  <c r="AW471" i="2"/>
  <c r="AW396" i="2"/>
  <c r="AW103" i="2"/>
  <c r="AV894" i="2"/>
  <c r="AV892" i="2"/>
  <c r="AV891" i="2"/>
  <c r="AV888" i="2"/>
  <c r="AV806" i="2"/>
  <c r="AV803" i="2"/>
  <c r="AV763" i="2"/>
  <c r="AV755" i="2"/>
  <c r="AV734" i="2"/>
  <c r="AV722" i="2"/>
  <c r="AV708" i="2"/>
  <c r="AV671" i="2"/>
  <c r="AV471" i="2"/>
  <c r="AV396" i="2"/>
  <c r="AV103" i="2"/>
  <c r="AU894" i="2"/>
  <c r="AU892" i="2"/>
  <c r="AU891" i="2"/>
  <c r="AU888" i="2"/>
  <c r="AU806" i="2"/>
  <c r="AU803" i="2"/>
  <c r="AU763" i="2"/>
  <c r="AU755" i="2"/>
  <c r="AU734" i="2"/>
  <c r="AU722" i="2"/>
  <c r="AU708" i="2"/>
  <c r="AU671" i="2"/>
  <c r="AU471" i="2"/>
  <c r="AU396" i="2"/>
  <c r="AU103" i="2"/>
  <c r="AT894" i="2"/>
  <c r="AT892" i="2"/>
  <c r="AT891" i="2"/>
  <c r="AT888" i="2"/>
  <c r="AT806" i="2"/>
  <c r="AT803" i="2"/>
  <c r="AT763" i="2"/>
  <c r="AT755" i="2"/>
  <c r="AT734" i="2"/>
  <c r="AT722" i="2"/>
  <c r="AT708" i="2"/>
  <c r="AT671" i="2"/>
  <c r="AT471" i="2"/>
  <c r="AT396" i="2"/>
  <c r="AT103" i="2"/>
  <c r="AS894" i="2"/>
  <c r="AS892" i="2"/>
  <c r="AS891" i="2"/>
  <c r="AS888" i="2"/>
  <c r="AS806" i="2"/>
  <c r="AS803" i="2"/>
  <c r="AS763" i="2"/>
  <c r="AS755" i="2"/>
  <c r="AS734" i="2"/>
  <c r="AS722" i="2"/>
  <c r="AS708" i="2"/>
  <c r="AS671" i="2"/>
  <c r="AS471" i="2"/>
  <c r="AS396" i="2"/>
  <c r="AS103" i="2"/>
  <c r="AR894" i="2"/>
  <c r="AR892" i="2"/>
  <c r="AR891" i="2"/>
  <c r="AR888" i="2"/>
  <c r="AR806" i="2"/>
  <c r="AR803" i="2"/>
  <c r="AR763" i="2"/>
  <c r="AR755" i="2"/>
  <c r="AR734" i="2"/>
  <c r="AR722" i="2"/>
  <c r="AR708" i="2"/>
  <c r="AR671" i="2"/>
  <c r="AR471" i="2"/>
  <c r="AR396" i="2"/>
  <c r="AR103" i="2"/>
  <c r="AQ894" i="2"/>
  <c r="AQ892" i="2"/>
  <c r="AQ891" i="2"/>
  <c r="AQ888" i="2"/>
  <c r="AQ806" i="2"/>
  <c r="AQ803" i="2"/>
  <c r="AQ763" i="2"/>
  <c r="AQ755" i="2"/>
  <c r="AQ734" i="2"/>
  <c r="AQ722" i="2"/>
  <c r="AQ708" i="2"/>
  <c r="AQ671" i="2"/>
  <c r="AQ471" i="2"/>
  <c r="AQ396" i="2"/>
  <c r="AQ103" i="2"/>
  <c r="AP894" i="2"/>
  <c r="AP892" i="2"/>
  <c r="AP891" i="2"/>
  <c r="AP888" i="2"/>
  <c r="AP806" i="2"/>
  <c r="AP803" i="2"/>
  <c r="AP763" i="2"/>
  <c r="AP755" i="2"/>
  <c r="AP734" i="2"/>
  <c r="AP722" i="2"/>
  <c r="AP708" i="2"/>
  <c r="AP671" i="2"/>
  <c r="AP471" i="2"/>
  <c r="AP396" i="2"/>
  <c r="AP103" i="2"/>
  <c r="AO894" i="2"/>
  <c r="AO892" i="2"/>
  <c r="AO891" i="2"/>
  <c r="AO888" i="2"/>
  <c r="AO806" i="2"/>
  <c r="AO803" i="2"/>
  <c r="AO763" i="2"/>
  <c r="AO755" i="2"/>
  <c r="AO734" i="2"/>
  <c r="AO722" i="2"/>
  <c r="AO708" i="2"/>
  <c r="AO671" i="2"/>
  <c r="AO471" i="2"/>
  <c r="AO396" i="2"/>
  <c r="AO103" i="2"/>
  <c r="AN894" i="2"/>
  <c r="AN892" i="2"/>
  <c r="AN891" i="2"/>
  <c r="AN888" i="2"/>
  <c r="AN806" i="2"/>
  <c r="AN803" i="2"/>
  <c r="AN763" i="2"/>
  <c r="AN755" i="2"/>
  <c r="AN734" i="2"/>
  <c r="AN722" i="2"/>
  <c r="AN708" i="2"/>
  <c r="AN671" i="2"/>
  <c r="AN471" i="2"/>
  <c r="AN396" i="2"/>
  <c r="AN103" i="2"/>
  <c r="AM894" i="2"/>
  <c r="AM892" i="2"/>
  <c r="AM891" i="2"/>
  <c r="AM888" i="2"/>
  <c r="AM806" i="2"/>
  <c r="AM803" i="2"/>
  <c r="AM763" i="2"/>
  <c r="AM755" i="2"/>
  <c r="AM734" i="2"/>
  <c r="AM722" i="2"/>
  <c r="AM708" i="2"/>
  <c r="AM671" i="2"/>
  <c r="AM471" i="2"/>
  <c r="AM396" i="2"/>
  <c r="AM103" i="2"/>
  <c r="AL894" i="2"/>
  <c r="AL892" i="2"/>
  <c r="AL891" i="2"/>
  <c r="AL888" i="2"/>
  <c r="AL806" i="2"/>
  <c r="AL803" i="2"/>
  <c r="AL763" i="2"/>
  <c r="AL755" i="2"/>
  <c r="AL734" i="2"/>
  <c r="AL722" i="2"/>
  <c r="AL708" i="2"/>
  <c r="AL671" i="2"/>
  <c r="AL471" i="2"/>
  <c r="AL396" i="2"/>
  <c r="AL103" i="2"/>
  <c r="AK894" i="2"/>
  <c r="AK892" i="2"/>
  <c r="AK891" i="2"/>
  <c r="AK888" i="2"/>
  <c r="AK806" i="2"/>
  <c r="AK803" i="2"/>
  <c r="AK763" i="2"/>
  <c r="AK755" i="2"/>
  <c r="AK734" i="2"/>
  <c r="AK722" i="2"/>
  <c r="AK708" i="2"/>
  <c r="AK671" i="2"/>
  <c r="AK471" i="2"/>
  <c r="AK396" i="2"/>
  <c r="AK103" i="2"/>
  <c r="AJ894" i="2"/>
  <c r="AJ892" i="2"/>
  <c r="AJ891" i="2"/>
  <c r="AJ888" i="2"/>
  <c r="AJ806" i="2"/>
  <c r="AJ803" i="2"/>
  <c r="AJ763" i="2"/>
  <c r="AJ755" i="2"/>
  <c r="AJ734" i="2"/>
  <c r="AJ722" i="2"/>
  <c r="AJ708" i="2"/>
  <c r="AJ671" i="2"/>
  <c r="AJ471" i="2"/>
  <c r="AJ396" i="2"/>
  <c r="AJ103" i="2"/>
  <c r="AI894" i="2"/>
  <c r="AI892" i="2"/>
  <c r="AI891" i="2"/>
  <c r="AI888" i="2"/>
  <c r="AI806" i="2"/>
  <c r="AI803" i="2"/>
  <c r="AI763" i="2"/>
  <c r="AI755" i="2"/>
  <c r="AI734" i="2"/>
  <c r="AI722" i="2"/>
  <c r="AI708" i="2"/>
  <c r="AI671" i="2"/>
  <c r="AI471" i="2"/>
  <c r="AI396" i="2"/>
  <c r="AI103" i="2"/>
  <c r="AH894" i="2"/>
  <c r="AH892" i="2"/>
  <c r="AH891" i="2"/>
  <c r="AH888" i="2"/>
  <c r="AH806" i="2"/>
  <c r="AH803" i="2"/>
  <c r="AH763" i="2"/>
  <c r="AH755" i="2"/>
  <c r="AH734" i="2"/>
  <c r="AH722" i="2"/>
  <c r="AH708" i="2"/>
  <c r="AH671" i="2"/>
  <c r="AH471" i="2"/>
  <c r="AH396" i="2"/>
  <c r="AH103" i="2"/>
  <c r="AG894" i="2"/>
  <c r="AG892" i="2"/>
  <c r="AG891" i="2"/>
  <c r="AG888" i="2"/>
  <c r="AG806" i="2"/>
  <c r="AG803" i="2"/>
  <c r="AG763" i="2"/>
  <c r="AG755" i="2"/>
  <c r="AG734" i="2"/>
  <c r="AG722" i="2"/>
  <c r="AG708" i="2"/>
  <c r="AG671" i="2"/>
  <c r="AG471" i="2"/>
  <c r="AG396" i="2"/>
  <c r="AG103" i="2"/>
  <c r="AF894" i="2"/>
  <c r="AF892" i="2"/>
  <c r="AF891" i="2"/>
  <c r="AF888" i="2"/>
  <c r="AF806" i="2"/>
  <c r="AF803" i="2"/>
  <c r="AF763" i="2"/>
  <c r="AF755" i="2"/>
  <c r="AF734" i="2"/>
  <c r="AF722" i="2"/>
  <c r="AF708" i="2"/>
  <c r="AF671" i="2"/>
  <c r="AF471" i="2"/>
  <c r="AF396" i="2"/>
  <c r="AF103" i="2"/>
  <c r="AE894" i="2"/>
  <c r="AE892" i="2"/>
  <c r="AE891" i="2"/>
  <c r="AE888" i="2"/>
  <c r="AE806" i="2"/>
  <c r="AE803" i="2"/>
  <c r="AE763" i="2"/>
  <c r="AE755" i="2"/>
  <c r="AE734" i="2"/>
  <c r="AE722" i="2"/>
  <c r="AE708" i="2"/>
  <c r="AE671" i="2"/>
  <c r="AE471" i="2"/>
  <c r="AE396" i="2"/>
  <c r="AE103" i="2"/>
  <c r="AD894" i="2"/>
  <c r="AD892" i="2"/>
  <c r="AD891" i="2"/>
  <c r="AD888" i="2"/>
  <c r="AD806" i="2"/>
  <c r="AD803" i="2"/>
  <c r="AD763" i="2"/>
  <c r="AD755" i="2"/>
  <c r="AD734" i="2"/>
  <c r="AD722" i="2"/>
  <c r="AD708" i="2"/>
  <c r="AD671" i="2"/>
  <c r="AD471" i="2"/>
  <c r="AD396" i="2"/>
  <c r="AD103" i="2"/>
  <c r="AC894" i="2"/>
  <c r="AC892" i="2"/>
  <c r="AC891" i="2"/>
  <c r="AC888" i="2"/>
  <c r="AC806" i="2"/>
  <c r="AC803" i="2"/>
  <c r="AC763" i="2"/>
  <c r="AC755" i="2"/>
  <c r="AC734" i="2"/>
  <c r="AC722" i="2"/>
  <c r="AC708" i="2"/>
  <c r="AC671" i="2"/>
  <c r="AC471" i="2"/>
  <c r="AC396" i="2"/>
  <c r="AC103" i="2"/>
  <c r="AB894" i="2"/>
  <c r="AB892" i="2"/>
  <c r="AB891" i="2"/>
  <c r="AB888" i="2"/>
  <c r="AB806" i="2"/>
  <c r="AB803" i="2"/>
  <c r="AB763" i="2"/>
  <c r="AB755" i="2"/>
  <c r="AB734" i="2"/>
  <c r="AB722" i="2"/>
  <c r="AB708" i="2"/>
  <c r="AB671" i="2"/>
  <c r="AB471" i="2"/>
  <c r="AB396" i="2"/>
  <c r="AB103" i="2"/>
  <c r="AA894" i="2"/>
  <c r="AA892" i="2"/>
  <c r="AA891" i="2"/>
  <c r="AA888" i="2"/>
  <c r="AA806" i="2"/>
  <c r="AA803" i="2"/>
  <c r="AA763" i="2"/>
  <c r="AA755" i="2"/>
  <c r="AA734" i="2"/>
  <c r="AA722" i="2"/>
  <c r="AA708" i="2"/>
  <c r="AA671" i="2"/>
  <c r="AA471" i="2"/>
  <c r="AA396" i="2"/>
  <c r="AA103" i="2"/>
  <c r="Z894" i="2"/>
  <c r="Z892" i="2"/>
  <c r="Z891" i="2"/>
  <c r="Z888" i="2"/>
  <c r="Z806" i="2"/>
  <c r="Z803" i="2"/>
  <c r="Z763" i="2"/>
  <c r="Z755" i="2"/>
  <c r="Z734" i="2"/>
  <c r="Z722" i="2"/>
  <c r="Z708" i="2"/>
  <c r="Z671" i="2"/>
  <c r="Z471" i="2"/>
  <c r="Z396" i="2"/>
  <c r="Z103" i="2"/>
  <c r="Y894" i="2"/>
  <c r="Y892" i="2"/>
  <c r="Y891" i="2"/>
  <c r="Y888" i="2"/>
  <c r="Y806" i="2"/>
  <c r="Y803" i="2"/>
  <c r="Y763" i="2"/>
  <c r="Y755" i="2"/>
  <c r="Y734" i="2"/>
  <c r="Y722" i="2"/>
  <c r="Y708" i="2"/>
  <c r="Y671" i="2"/>
  <c r="Y471" i="2"/>
  <c r="Y396" i="2"/>
  <c r="Y103" i="2"/>
  <c r="X894" i="2"/>
  <c r="X892" i="2"/>
  <c r="X891" i="2"/>
  <c r="X888" i="2"/>
  <c r="X806" i="2"/>
  <c r="X803" i="2"/>
  <c r="X763" i="2"/>
  <c r="X755" i="2"/>
  <c r="X734" i="2"/>
  <c r="X722" i="2"/>
  <c r="X708" i="2"/>
  <c r="X671" i="2"/>
  <c r="X471" i="2"/>
  <c r="X396" i="2"/>
  <c r="X103" i="2"/>
  <c r="W894" i="2"/>
  <c r="W892" i="2"/>
  <c r="W891" i="2"/>
  <c r="W888" i="2"/>
  <c r="W806" i="2"/>
  <c r="W803" i="2"/>
  <c r="W763" i="2"/>
  <c r="W755" i="2"/>
  <c r="W734" i="2"/>
  <c r="W722" i="2"/>
  <c r="W708" i="2"/>
  <c r="W671" i="2"/>
  <c r="W471" i="2"/>
  <c r="W396" i="2"/>
  <c r="W103" i="2"/>
  <c r="V894" i="2"/>
  <c r="V892" i="2"/>
  <c r="V891" i="2"/>
  <c r="V888" i="2"/>
  <c r="V806" i="2"/>
  <c r="V803" i="2"/>
  <c r="V763" i="2"/>
  <c r="V755" i="2"/>
  <c r="V734" i="2"/>
  <c r="V722" i="2"/>
  <c r="V708" i="2"/>
  <c r="V671" i="2"/>
  <c r="V471" i="2"/>
  <c r="V396" i="2"/>
  <c r="V103" i="2"/>
  <c r="U894" i="2"/>
  <c r="U892" i="2"/>
  <c r="U891" i="2"/>
  <c r="U888" i="2"/>
  <c r="U806" i="2"/>
  <c r="U803" i="2"/>
  <c r="U763" i="2"/>
  <c r="U755" i="2"/>
  <c r="U734" i="2"/>
  <c r="U722" i="2"/>
  <c r="U708" i="2"/>
  <c r="U671" i="2"/>
  <c r="U471" i="2"/>
  <c r="U396" i="2"/>
  <c r="U103" i="2"/>
  <c r="T894" i="2"/>
  <c r="T892" i="2"/>
  <c r="T891" i="2"/>
  <c r="T888" i="2"/>
  <c r="T806" i="2"/>
  <c r="T803" i="2"/>
  <c r="T763" i="2"/>
  <c r="T755" i="2"/>
  <c r="T734" i="2"/>
  <c r="T722" i="2"/>
  <c r="T708" i="2"/>
  <c r="T671" i="2"/>
  <c r="T471" i="2"/>
  <c r="T396" i="2"/>
  <c r="T103" i="2"/>
  <c r="S894" i="2"/>
  <c r="S892" i="2"/>
  <c r="S891" i="2"/>
  <c r="S888" i="2"/>
  <c r="S806" i="2"/>
  <c r="S803" i="2"/>
  <c r="S763" i="2"/>
  <c r="S755" i="2"/>
  <c r="S734" i="2"/>
  <c r="S722" i="2"/>
  <c r="S708" i="2"/>
  <c r="S671" i="2"/>
  <c r="S471" i="2"/>
  <c r="S396" i="2"/>
  <c r="S103" i="2"/>
  <c r="R894" i="2"/>
  <c r="R892" i="2"/>
  <c r="R891" i="2"/>
  <c r="R888" i="2"/>
  <c r="R806" i="2"/>
  <c r="R803" i="2"/>
  <c r="R763" i="2"/>
  <c r="R755" i="2"/>
  <c r="R734" i="2"/>
  <c r="R722" i="2"/>
  <c r="R708" i="2"/>
  <c r="R671" i="2"/>
  <c r="R471" i="2"/>
  <c r="R396" i="2"/>
  <c r="R103" i="2"/>
  <c r="Q894" i="2"/>
  <c r="Q892" i="2"/>
  <c r="Q891" i="2"/>
  <c r="Q888" i="2"/>
  <c r="Q806" i="2"/>
  <c r="Q803" i="2"/>
  <c r="Q763" i="2"/>
  <c r="Q755" i="2"/>
  <c r="Q734" i="2"/>
  <c r="Q722" i="2"/>
  <c r="Q708" i="2"/>
  <c r="Q671" i="2"/>
  <c r="Q471" i="2"/>
  <c r="Q396" i="2"/>
  <c r="Q103" i="2"/>
  <c r="P894" i="2"/>
  <c r="P892" i="2"/>
  <c r="P891" i="2"/>
  <c r="P888" i="2"/>
  <c r="P806" i="2"/>
  <c r="P803" i="2"/>
  <c r="P763" i="2"/>
  <c r="P755" i="2"/>
  <c r="P734" i="2"/>
  <c r="P722" i="2"/>
  <c r="P708" i="2"/>
  <c r="P671" i="2"/>
  <c r="P471" i="2"/>
  <c r="P396" i="2"/>
  <c r="P103" i="2"/>
  <c r="O894" i="2"/>
  <c r="O892" i="2"/>
  <c r="O891" i="2"/>
  <c r="O888" i="2"/>
  <c r="O806" i="2"/>
  <c r="O803" i="2"/>
  <c r="O763" i="2"/>
  <c r="O755" i="2"/>
  <c r="O734" i="2"/>
  <c r="O722" i="2"/>
  <c r="O708" i="2"/>
  <c r="O671" i="2"/>
  <c r="O471" i="2"/>
  <c r="O396" i="2"/>
  <c r="O103" i="2"/>
  <c r="DV110" i="10"/>
  <c r="DU110" i="10"/>
  <c r="DT110" i="10"/>
  <c r="DS110" i="10"/>
  <c r="DR110" i="10"/>
  <c r="DQ110" i="10"/>
  <c r="DP110" i="10"/>
  <c r="DO110" i="10"/>
  <c r="DN110" i="10"/>
  <c r="DM110" i="10"/>
  <c r="DL110" i="10"/>
  <c r="DK110" i="10"/>
  <c r="DJ110" i="10"/>
  <c r="DI110" i="10"/>
  <c r="DH110" i="10"/>
  <c r="DG110" i="10"/>
  <c r="DF110" i="10"/>
  <c r="DE110" i="10"/>
  <c r="DD110" i="10"/>
  <c r="DC110" i="10"/>
  <c r="DB110" i="10"/>
  <c r="DA110" i="10"/>
  <c r="CZ110" i="10"/>
  <c r="CY110" i="10"/>
  <c r="CX110" i="10"/>
  <c r="CW110" i="10"/>
  <c r="CV110" i="10"/>
  <c r="CU110" i="10"/>
  <c r="CT110" i="10"/>
  <c r="CS110" i="10"/>
  <c r="CR110" i="10"/>
  <c r="CQ110" i="10"/>
  <c r="CP110" i="10"/>
  <c r="CO110" i="10"/>
  <c r="CN110" i="10"/>
  <c r="CM110" i="10"/>
  <c r="CL110" i="10"/>
  <c r="CK110" i="10"/>
  <c r="CJ110" i="10"/>
  <c r="CI110" i="10"/>
  <c r="CH110" i="10"/>
  <c r="CG110" i="10"/>
  <c r="CF110" i="10"/>
  <c r="CE110" i="10"/>
  <c r="CD110" i="10"/>
  <c r="CC110" i="10"/>
  <c r="CB110" i="10"/>
  <c r="CA110" i="10"/>
  <c r="BZ110" i="10"/>
  <c r="BY110" i="10"/>
  <c r="BX110" i="10"/>
  <c r="BW110" i="10"/>
  <c r="BV110" i="10"/>
  <c r="BU110" i="10"/>
  <c r="BT110" i="10"/>
  <c r="BS110" i="10"/>
  <c r="BR110" i="10"/>
  <c r="BQ110" i="10"/>
  <c r="BP110" i="10"/>
  <c r="BO110" i="10"/>
  <c r="BN110" i="10"/>
  <c r="BM110" i="10"/>
  <c r="BL110" i="10"/>
  <c r="BK110" i="10"/>
  <c r="BJ110" i="10"/>
  <c r="BI110" i="10"/>
  <c r="BH110" i="10"/>
  <c r="BG110" i="10"/>
  <c r="BF110" i="10"/>
  <c r="BE110" i="10"/>
  <c r="BD110" i="10"/>
  <c r="BC110" i="10"/>
  <c r="BB110" i="10"/>
  <c r="BA110" i="10"/>
  <c r="AZ110" i="10"/>
  <c r="AY110" i="10"/>
  <c r="AX110" i="10"/>
  <c r="AW110" i="10"/>
  <c r="AV110" i="10"/>
  <c r="AU110" i="10"/>
  <c r="AT110" i="10"/>
  <c r="AS110" i="10"/>
  <c r="AR110" i="10"/>
  <c r="AQ110" i="10"/>
  <c r="AP110" i="10"/>
  <c r="AO110" i="10"/>
  <c r="AN110" i="10"/>
  <c r="AM110" i="10"/>
  <c r="AL110" i="10"/>
  <c r="AK110" i="10"/>
  <c r="AJ110" i="10"/>
  <c r="AI110" i="10"/>
  <c r="AH110" i="10"/>
  <c r="AG110" i="10"/>
  <c r="AF110" i="10"/>
  <c r="AE110" i="10"/>
  <c r="AD110" i="10"/>
  <c r="AC110" i="10"/>
  <c r="AB110" i="10"/>
  <c r="AA110" i="10"/>
  <c r="Z110" i="10"/>
  <c r="Y110" i="10"/>
  <c r="X110" i="10"/>
  <c r="W110" i="10"/>
  <c r="V110" i="10"/>
  <c r="U110" i="10"/>
  <c r="T110" i="10"/>
  <c r="S110" i="10"/>
  <c r="R110" i="10"/>
  <c r="Q110" i="10"/>
  <c r="P110" i="10"/>
  <c r="O110" i="10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CU70" i="1"/>
  <c r="CT70" i="1"/>
  <c r="CS70" i="1"/>
  <c r="CR70" i="1"/>
  <c r="CQ70" i="1"/>
  <c r="CP70" i="1"/>
  <c r="CO70" i="1"/>
  <c r="CN70" i="1"/>
  <c r="CM70" i="1"/>
  <c r="CL70" i="1"/>
  <c r="CK70" i="1"/>
  <c r="CJ70" i="1"/>
  <c r="CI70" i="1"/>
  <c r="CH70" i="1"/>
  <c r="CG70" i="1"/>
  <c r="CF70" i="1"/>
  <c r="CE70" i="1"/>
  <c r="CD70" i="1"/>
  <c r="CC70" i="1"/>
  <c r="CB70" i="1"/>
  <c r="CA70" i="1"/>
  <c r="BZ70" i="1"/>
  <c r="BY70" i="1"/>
  <c r="BX70" i="1"/>
  <c r="BW70" i="1"/>
  <c r="BV70" i="1"/>
  <c r="BU70" i="1"/>
  <c r="BT70" i="1"/>
  <c r="BS70" i="1"/>
  <c r="BR70" i="1"/>
  <c r="BQ70" i="1"/>
  <c r="BP70" i="1"/>
  <c r="BO70" i="1"/>
  <c r="BN70" i="1"/>
  <c r="BM70" i="1"/>
  <c r="BL70" i="1"/>
  <c r="BK70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DA177" i="4" l="1"/>
  <c r="DI177" i="4"/>
  <c r="BV177" i="4"/>
  <c r="I830" i="2"/>
  <c r="AE881" i="2"/>
  <c r="AF881" i="2"/>
  <c r="P881" i="2"/>
  <c r="P225" i="14" s="1"/>
  <c r="AA881" i="2"/>
  <c r="AA225" i="14" s="1"/>
  <c r="AB881" i="2"/>
  <c r="AB279" i="14" s="1"/>
  <c r="S881" i="2"/>
  <c r="S225" i="14" s="1"/>
  <c r="W881" i="2"/>
  <c r="W225" i="14" s="1"/>
  <c r="X881" i="2"/>
  <c r="X279" i="14" s="1"/>
  <c r="O881" i="2"/>
  <c r="O279" i="14" s="1"/>
  <c r="AI881" i="2"/>
  <c r="AI279" i="14" s="1"/>
  <c r="AJ881" i="2"/>
  <c r="AJ225" i="14" s="1"/>
  <c r="T881" i="2"/>
  <c r="DL881" i="2"/>
  <c r="DL279" i="14" s="1"/>
  <c r="CV881" i="2"/>
  <c r="CV279" i="14" s="1"/>
  <c r="CF881" i="2"/>
  <c r="CF225" i="14" s="1"/>
  <c r="BP881" i="2"/>
  <c r="BP279" i="14" s="1"/>
  <c r="DK881" i="2"/>
  <c r="DK279" i="14" s="1"/>
  <c r="CU881" i="2"/>
  <c r="CU279" i="14" s="1"/>
  <c r="CE881" i="2"/>
  <c r="CE279" i="14" s="1"/>
  <c r="BO881" i="2"/>
  <c r="BO279" i="14" s="1"/>
  <c r="DJ881" i="2"/>
  <c r="DJ279" i="14" s="1"/>
  <c r="CT881" i="2"/>
  <c r="CT279" i="14" s="1"/>
  <c r="CD881" i="2"/>
  <c r="CD225" i="14" s="1"/>
  <c r="BN881" i="2"/>
  <c r="BN279" i="14" s="1"/>
  <c r="AX881" i="2"/>
  <c r="AX279" i="14" s="1"/>
  <c r="AH881" i="2"/>
  <c r="AH279" i="14" s="1"/>
  <c r="R881" i="2"/>
  <c r="R225" i="14" s="1"/>
  <c r="DI881" i="2"/>
  <c r="DI279" i="14" s="1"/>
  <c r="CS881" i="2"/>
  <c r="CS279" i="14" s="1"/>
  <c r="CC881" i="2"/>
  <c r="CC279" i="14" s="1"/>
  <c r="AW881" i="2"/>
  <c r="AW225" i="14" s="1"/>
  <c r="AG881" i="2"/>
  <c r="AG225" i="14" s="1"/>
  <c r="Q881" i="2"/>
  <c r="Q225" i="14" s="1"/>
  <c r="AR881" i="2"/>
  <c r="AR225" i="14" s="1"/>
  <c r="AY881" i="2"/>
  <c r="AY225" i="14" s="1"/>
  <c r="DH881" i="2"/>
  <c r="DH225" i="14" s="1"/>
  <c r="CR881" i="2"/>
  <c r="CR225" i="14" s="1"/>
  <c r="CB881" i="2"/>
  <c r="CB225" i="14" s="1"/>
  <c r="BL881" i="2"/>
  <c r="BL279" i="14" s="1"/>
  <c r="DG881" i="2"/>
  <c r="DG279" i="14" s="1"/>
  <c r="CQ881" i="2"/>
  <c r="CQ225" i="14" s="1"/>
  <c r="CA881" i="2"/>
  <c r="CA225" i="14" s="1"/>
  <c r="BK881" i="2"/>
  <c r="BK225" i="14" s="1"/>
  <c r="DV881" i="2"/>
  <c r="DV225" i="14" s="1"/>
  <c r="DF881" i="2"/>
  <c r="CP881" i="2"/>
  <c r="CP225" i="14" s="1"/>
  <c r="BZ881" i="2"/>
  <c r="BZ279" i="14" s="1"/>
  <c r="BJ881" i="2"/>
  <c r="BJ225" i="14" s="1"/>
  <c r="AT881" i="2"/>
  <c r="AT225" i="14" s="1"/>
  <c r="AD881" i="2"/>
  <c r="AD279" i="14" s="1"/>
  <c r="DU881" i="2"/>
  <c r="DU225" i="14" s="1"/>
  <c r="DE881" i="2"/>
  <c r="CO881" i="2"/>
  <c r="BY881" i="2"/>
  <c r="BY225" i="14" s="1"/>
  <c r="BI881" i="2"/>
  <c r="BI225" i="14" s="1"/>
  <c r="AS881" i="2"/>
  <c r="AS225" i="14" s="1"/>
  <c r="AC881" i="2"/>
  <c r="AC225" i="14" s="1"/>
  <c r="BD881" i="2"/>
  <c r="BD225" i="14" s="1"/>
  <c r="AN881" i="2"/>
  <c r="AN225" i="14" s="1"/>
  <c r="AU881" i="2"/>
  <c r="AU225" i="14" s="1"/>
  <c r="DT881" i="2"/>
  <c r="DT225" i="14" s="1"/>
  <c r="DD881" i="2"/>
  <c r="DD279" i="14" s="1"/>
  <c r="CN881" i="2"/>
  <c r="CN225" i="14" s="1"/>
  <c r="BX881" i="2"/>
  <c r="BX225" i="14" s="1"/>
  <c r="BH881" i="2"/>
  <c r="BH225" i="14" s="1"/>
  <c r="DS881" i="2"/>
  <c r="DS225" i="14" s="1"/>
  <c r="DC881" i="2"/>
  <c r="DC225" i="14" s="1"/>
  <c r="CM881" i="2"/>
  <c r="BW881" i="2"/>
  <c r="BW279" i="14" s="1"/>
  <c r="BG881" i="2"/>
  <c r="BG225" i="14" s="1"/>
  <c r="DR881" i="2"/>
  <c r="DR225" i="14" s="1"/>
  <c r="DB881" i="2"/>
  <c r="CL881" i="2"/>
  <c r="CL279" i="14" s="1"/>
  <c r="BV881" i="2"/>
  <c r="BV279" i="14" s="1"/>
  <c r="BF881" i="2"/>
  <c r="BF225" i="14" s="1"/>
  <c r="AP881" i="2"/>
  <c r="AP225" i="14" s="1"/>
  <c r="Z881" i="2"/>
  <c r="DQ881" i="2"/>
  <c r="DQ225" i="14" s="1"/>
  <c r="DA881" i="2"/>
  <c r="DA279" i="14" s="1"/>
  <c r="CK881" i="2"/>
  <c r="CK225" i="14" s="1"/>
  <c r="BU881" i="2"/>
  <c r="BU279" i="14" s="1"/>
  <c r="BE881" i="2"/>
  <c r="BE225" i="14" s="1"/>
  <c r="AO881" i="2"/>
  <c r="AO279" i="14" s="1"/>
  <c r="Y881" i="2"/>
  <c r="Y279" i="14" s="1"/>
  <c r="AZ881" i="2"/>
  <c r="AZ225" i="14" s="1"/>
  <c r="AQ881" i="2"/>
  <c r="AQ225" i="14" s="1"/>
  <c r="DP881" i="2"/>
  <c r="DP279" i="14" s="1"/>
  <c r="CZ881" i="2"/>
  <c r="CZ225" i="14" s="1"/>
  <c r="CJ881" i="2"/>
  <c r="CJ225" i="14" s="1"/>
  <c r="BT881" i="2"/>
  <c r="BT279" i="14" s="1"/>
  <c r="DO881" i="2"/>
  <c r="DO225" i="14" s="1"/>
  <c r="CY881" i="2"/>
  <c r="CY225" i="14" s="1"/>
  <c r="CI881" i="2"/>
  <c r="CI279" i="14" s="1"/>
  <c r="BS881" i="2"/>
  <c r="BS279" i="14" s="1"/>
  <c r="DN881" i="2"/>
  <c r="DN225" i="14" s="1"/>
  <c r="CX881" i="2"/>
  <c r="CX279" i="14" s="1"/>
  <c r="CH881" i="2"/>
  <c r="CH225" i="14" s="1"/>
  <c r="BR881" i="2"/>
  <c r="BR279" i="14" s="1"/>
  <c r="BB881" i="2"/>
  <c r="BB279" i="14" s="1"/>
  <c r="AL881" i="2"/>
  <c r="AL225" i="14" s="1"/>
  <c r="V881" i="2"/>
  <c r="DM881" i="2"/>
  <c r="DM279" i="14" s="1"/>
  <c r="CW881" i="2"/>
  <c r="CW225" i="14" s="1"/>
  <c r="CG881" i="2"/>
  <c r="CG279" i="14" s="1"/>
  <c r="BQ881" i="2"/>
  <c r="BQ279" i="14" s="1"/>
  <c r="BA881" i="2"/>
  <c r="BA225" i="14" s="1"/>
  <c r="AK881" i="2"/>
  <c r="AK225" i="14" s="1"/>
  <c r="U881" i="2"/>
  <c r="U225" i="14" s="1"/>
  <c r="AV881" i="2"/>
  <c r="AV225" i="14" s="1"/>
  <c r="BC881" i="2"/>
  <c r="BC225" i="14" s="1"/>
  <c r="AM881" i="2"/>
  <c r="AM225" i="14" s="1"/>
  <c r="DX626" i="2"/>
  <c r="DX621" i="2"/>
  <c r="BJ177" i="4"/>
  <c r="BN177" i="4"/>
  <c r="D249" i="2"/>
  <c r="D248" i="2"/>
  <c r="D193" i="2"/>
  <c r="D192" i="2"/>
  <c r="D191" i="2"/>
  <c r="D163" i="2"/>
  <c r="D162" i="2"/>
  <c r="D161" i="2"/>
  <c r="D133" i="2"/>
  <c r="D132" i="2"/>
  <c r="D131" i="2"/>
  <c r="BG177" i="4"/>
  <c r="BT177" i="4"/>
  <c r="BX177" i="4"/>
  <c r="CD177" i="4"/>
  <c r="U177" i="4"/>
  <c r="W177" i="4"/>
  <c r="AA177" i="4"/>
  <c r="BD177" i="4"/>
  <c r="BH177" i="4"/>
  <c r="BK177" i="4"/>
  <c r="CF177" i="4"/>
  <c r="CY177" i="4"/>
  <c r="O177" i="4"/>
  <c r="Q177" i="4"/>
  <c r="BF177" i="4"/>
  <c r="AT177" i="4"/>
  <c r="BI177" i="4"/>
  <c r="BM177" i="4"/>
  <c r="CE177" i="4"/>
  <c r="DL177" i="4"/>
  <c r="AB177" i="4"/>
  <c r="AD177" i="4"/>
  <c r="AH177" i="4"/>
  <c r="AL177" i="4"/>
  <c r="AS177" i="4"/>
  <c r="DE177" i="4"/>
  <c r="DS177" i="4"/>
  <c r="R177" i="4"/>
  <c r="V177" i="4"/>
  <c r="Z177" i="4"/>
  <c r="AC177" i="4"/>
  <c r="BW177" i="4"/>
  <c r="CZ177" i="4"/>
  <c r="DH177" i="4"/>
  <c r="BE177" i="4"/>
  <c r="BS177" i="4"/>
  <c r="CC177" i="4"/>
  <c r="AE177" i="4"/>
  <c r="AG177" i="4"/>
  <c r="AK177" i="4"/>
  <c r="BL177" i="4"/>
  <c r="DN177" i="4"/>
  <c r="BU177" i="4"/>
  <c r="AZ177" i="4"/>
  <c r="BO177" i="4"/>
  <c r="BP177" i="4"/>
  <c r="CA177" i="4"/>
  <c r="CG177" i="4"/>
  <c r="CH177" i="4"/>
  <c r="CJ177" i="4"/>
  <c r="CK177" i="4"/>
  <c r="CQ177" i="4"/>
  <c r="CT177" i="4"/>
  <c r="DC177" i="4"/>
  <c r="DU177" i="4"/>
  <c r="AO177" i="4"/>
  <c r="AP177" i="4"/>
  <c r="AR177" i="4"/>
  <c r="CL177" i="4"/>
  <c r="S177" i="4"/>
  <c r="T177" i="4"/>
  <c r="Y177" i="4"/>
  <c r="AI177" i="4"/>
  <c r="AU177" i="4"/>
  <c r="BA177" i="4"/>
  <c r="BB177" i="4"/>
  <c r="BC177" i="4"/>
  <c r="BZ177" i="4"/>
  <c r="CB177" i="4"/>
  <c r="CI177" i="4"/>
  <c r="CO177" i="4"/>
  <c r="CP177" i="4"/>
  <c r="CR177" i="4"/>
  <c r="CV177" i="4"/>
  <c r="DK177" i="4"/>
  <c r="DP177" i="4"/>
  <c r="DT177" i="4"/>
  <c r="DV177" i="4"/>
  <c r="AM177" i="4"/>
  <c r="AW177" i="4"/>
  <c r="P177" i="4"/>
  <c r="X177" i="4"/>
  <c r="AV177" i="4"/>
  <c r="AX177" i="4"/>
  <c r="AY177" i="4"/>
  <c r="CN177" i="4"/>
  <c r="CX177" i="4"/>
  <c r="DD177" i="4"/>
  <c r="DG177" i="4"/>
  <c r="DR177" i="4"/>
  <c r="AJ177" i="4"/>
  <c r="AQ177" i="4"/>
  <c r="BY177" i="4"/>
  <c r="CS177" i="4"/>
  <c r="DM177" i="4"/>
  <c r="BQ177" i="4"/>
  <c r="BR177" i="4"/>
  <c r="CM177" i="4"/>
  <c r="CU177" i="4"/>
  <c r="CW177" i="4"/>
  <c r="DJ177" i="4"/>
  <c r="DO177" i="4"/>
  <c r="DQ177" i="4"/>
  <c r="AF177" i="4"/>
  <c r="AN177" i="4"/>
  <c r="R50" i="4"/>
  <c r="R27" i="4"/>
  <c r="R59" i="4"/>
  <c r="R58" i="4"/>
  <c r="R52" i="4"/>
  <c r="R191" i="4" s="1"/>
  <c r="R57" i="4"/>
  <c r="R24" i="4"/>
  <c r="R19" i="4"/>
  <c r="R14" i="4"/>
  <c r="V50" i="4"/>
  <c r="V27" i="4"/>
  <c r="V59" i="4"/>
  <c r="V58" i="4"/>
  <c r="V52" i="4"/>
  <c r="V191" i="4" s="1"/>
  <c r="V57" i="4"/>
  <c r="V24" i="4"/>
  <c r="V19" i="4"/>
  <c r="V14" i="4"/>
  <c r="Z50" i="4"/>
  <c r="Z27" i="4"/>
  <c r="Z59" i="4"/>
  <c r="Z58" i="4"/>
  <c r="Z52" i="4"/>
  <c r="Z191" i="4" s="1"/>
  <c r="Z57" i="4"/>
  <c r="Z24" i="4"/>
  <c r="Z19" i="4"/>
  <c r="Z14" i="4"/>
  <c r="AD50" i="4"/>
  <c r="AD27" i="4"/>
  <c r="AD59" i="4"/>
  <c r="AD58" i="4"/>
  <c r="AD52" i="4"/>
  <c r="AD191" i="4" s="1"/>
  <c r="AD57" i="4"/>
  <c r="AD24" i="4"/>
  <c r="AD19" i="4"/>
  <c r="AD14" i="4"/>
  <c r="AH50" i="4"/>
  <c r="AH27" i="4"/>
  <c r="AH59" i="4"/>
  <c r="AH58" i="4"/>
  <c r="AH52" i="4"/>
  <c r="AH191" i="4" s="1"/>
  <c r="AH57" i="4"/>
  <c r="AH24" i="4"/>
  <c r="AH19" i="4"/>
  <c r="AH14" i="4"/>
  <c r="AL50" i="4"/>
  <c r="AL27" i="4"/>
  <c r="AL59" i="4"/>
  <c r="AL58" i="4"/>
  <c r="AL52" i="4"/>
  <c r="AL191" i="4" s="1"/>
  <c r="AL57" i="4"/>
  <c r="AL24" i="4"/>
  <c r="AL19" i="4"/>
  <c r="AL14" i="4"/>
  <c r="AP50" i="4"/>
  <c r="AP27" i="4"/>
  <c r="AP59" i="4"/>
  <c r="AP58" i="4"/>
  <c r="AP52" i="4"/>
  <c r="AP191" i="4" s="1"/>
  <c r="AP57" i="4"/>
  <c r="AP24" i="4"/>
  <c r="AP19" i="4"/>
  <c r="AP14" i="4"/>
  <c r="AT50" i="4"/>
  <c r="AT27" i="4"/>
  <c r="AT59" i="4"/>
  <c r="AT58" i="4"/>
  <c r="AT52" i="4"/>
  <c r="AT191" i="4" s="1"/>
  <c r="AT57" i="4"/>
  <c r="AT24" i="4"/>
  <c r="AT19" i="4"/>
  <c r="AT14" i="4"/>
  <c r="AX50" i="4"/>
  <c r="AX27" i="4"/>
  <c r="AX59" i="4"/>
  <c r="AX58" i="4"/>
  <c r="AX52" i="4"/>
  <c r="AX191" i="4" s="1"/>
  <c r="AX57" i="4"/>
  <c r="AX24" i="4"/>
  <c r="AX19" i="4"/>
  <c r="AX14" i="4"/>
  <c r="BB50" i="4"/>
  <c r="BB27" i="4"/>
  <c r="BB59" i="4"/>
  <c r="BB58" i="4"/>
  <c r="BB52" i="4"/>
  <c r="BB191" i="4" s="1"/>
  <c r="BB57" i="4"/>
  <c r="BB24" i="4"/>
  <c r="BB19" i="4"/>
  <c r="BB14" i="4"/>
  <c r="BF58" i="4"/>
  <c r="BF52" i="4"/>
  <c r="BF191" i="4" s="1"/>
  <c r="BF57" i="4"/>
  <c r="BF24" i="4"/>
  <c r="BF19" i="4"/>
  <c r="BF14" i="4"/>
  <c r="BF50" i="4"/>
  <c r="BF27" i="4"/>
  <c r="BF59" i="4"/>
  <c r="BJ58" i="4"/>
  <c r="BJ52" i="4"/>
  <c r="BJ191" i="4" s="1"/>
  <c r="BJ57" i="4"/>
  <c r="BJ24" i="4"/>
  <c r="BJ19" i="4"/>
  <c r="BJ14" i="4"/>
  <c r="BJ50" i="4"/>
  <c r="BJ27" i="4"/>
  <c r="BJ59" i="4"/>
  <c r="BN58" i="4"/>
  <c r="BN52" i="4"/>
  <c r="BN191" i="4" s="1"/>
  <c r="BN57" i="4"/>
  <c r="BN24" i="4"/>
  <c r="BN19" i="4"/>
  <c r="BN14" i="4"/>
  <c r="BN50" i="4"/>
  <c r="BN27" i="4"/>
  <c r="BN59" i="4"/>
  <c r="BR58" i="4"/>
  <c r="BR52" i="4"/>
  <c r="BR191" i="4" s="1"/>
  <c r="BR57" i="4"/>
  <c r="BR24" i="4"/>
  <c r="BR19" i="4"/>
  <c r="BR14" i="4"/>
  <c r="BR50" i="4"/>
  <c r="BR27" i="4"/>
  <c r="BR59" i="4"/>
  <c r="BV58" i="4"/>
  <c r="BV52" i="4"/>
  <c r="BV191" i="4" s="1"/>
  <c r="BV57" i="4"/>
  <c r="BV24" i="4"/>
  <c r="BV19" i="4"/>
  <c r="BV14" i="4"/>
  <c r="BV50" i="4"/>
  <c r="BV27" i="4"/>
  <c r="BV59" i="4"/>
  <c r="BZ58" i="4"/>
  <c r="BZ52" i="4"/>
  <c r="BZ191" i="4" s="1"/>
  <c r="BZ57" i="4"/>
  <c r="BZ24" i="4"/>
  <c r="BZ19" i="4"/>
  <c r="BZ14" i="4"/>
  <c r="BZ50" i="4"/>
  <c r="BZ27" i="4"/>
  <c r="BZ59" i="4"/>
  <c r="CD58" i="4"/>
  <c r="CD52" i="4"/>
  <c r="CD191" i="4" s="1"/>
  <c r="CD57" i="4"/>
  <c r="CD24" i="4"/>
  <c r="CD19" i="4"/>
  <c r="CD14" i="4"/>
  <c r="CD50" i="4"/>
  <c r="CD27" i="4"/>
  <c r="CD59" i="4"/>
  <c r="CH58" i="4"/>
  <c r="CH52" i="4"/>
  <c r="CH191" i="4" s="1"/>
  <c r="CH57" i="4"/>
  <c r="CH24" i="4"/>
  <c r="CH19" i="4"/>
  <c r="CH14" i="4"/>
  <c r="CH50" i="4"/>
  <c r="CH27" i="4"/>
  <c r="CH59" i="4"/>
  <c r="CL58" i="4"/>
  <c r="CL52" i="4"/>
  <c r="CL191" i="4" s="1"/>
  <c r="CL57" i="4"/>
  <c r="CL24" i="4"/>
  <c r="CL19" i="4"/>
  <c r="CL14" i="4"/>
  <c r="CL50" i="4"/>
  <c r="CL27" i="4"/>
  <c r="CL59" i="4"/>
  <c r="CP58" i="4"/>
  <c r="CP52" i="4"/>
  <c r="CP191" i="4" s="1"/>
  <c r="CP57" i="4"/>
  <c r="CP24" i="4"/>
  <c r="CP19" i="4"/>
  <c r="CP14" i="4"/>
  <c r="CP50" i="4"/>
  <c r="CP27" i="4"/>
  <c r="CP59" i="4"/>
  <c r="CT58" i="4"/>
  <c r="CT52" i="4"/>
  <c r="CT191" i="4" s="1"/>
  <c r="CT57" i="4"/>
  <c r="CT24" i="4"/>
  <c r="CT19" i="4"/>
  <c r="CT14" i="4"/>
  <c r="CT50" i="4"/>
  <c r="CT27" i="4"/>
  <c r="CT59" i="4"/>
  <c r="CX58" i="4"/>
  <c r="CX52" i="4"/>
  <c r="CX191" i="4" s="1"/>
  <c r="CX57" i="4"/>
  <c r="CX24" i="4"/>
  <c r="CX19" i="4"/>
  <c r="CX14" i="4"/>
  <c r="CX50" i="4"/>
  <c r="CX27" i="4"/>
  <c r="CX59" i="4"/>
  <c r="DB58" i="4"/>
  <c r="DB52" i="4"/>
  <c r="DB191" i="4" s="1"/>
  <c r="DB57" i="4"/>
  <c r="DB24" i="4"/>
  <c r="DB19" i="4"/>
  <c r="DB14" i="4"/>
  <c r="DB50" i="4"/>
  <c r="DB27" i="4"/>
  <c r="DB59" i="4"/>
  <c r="DF58" i="4"/>
  <c r="DF52" i="4"/>
  <c r="DF191" i="4" s="1"/>
  <c r="DF57" i="4"/>
  <c r="DF24" i="4"/>
  <c r="DF19" i="4"/>
  <c r="DF14" i="4"/>
  <c r="DF50" i="4"/>
  <c r="DF27" i="4"/>
  <c r="DF59" i="4"/>
  <c r="DJ58" i="4"/>
  <c r="DJ52" i="4"/>
  <c r="DJ191" i="4" s="1"/>
  <c r="DJ57" i="4"/>
  <c r="DJ24" i="4"/>
  <c r="DJ19" i="4"/>
  <c r="DJ14" i="4"/>
  <c r="DJ50" i="4"/>
  <c r="DJ27" i="4"/>
  <c r="DJ59" i="4"/>
  <c r="DN58" i="4"/>
  <c r="DN52" i="4"/>
  <c r="DN191" i="4" s="1"/>
  <c r="DN57" i="4"/>
  <c r="DN24" i="4"/>
  <c r="DN19" i="4"/>
  <c r="DN14" i="4"/>
  <c r="DN50" i="4"/>
  <c r="DN27" i="4"/>
  <c r="DN59" i="4"/>
  <c r="DR58" i="4"/>
  <c r="DR52" i="4"/>
  <c r="DR191" i="4" s="1"/>
  <c r="DR57" i="4"/>
  <c r="DR24" i="4"/>
  <c r="DR19" i="4"/>
  <c r="DR14" i="4"/>
  <c r="DR50" i="4"/>
  <c r="DR27" i="4"/>
  <c r="DR59" i="4"/>
  <c r="DV58" i="4"/>
  <c r="DV52" i="4"/>
  <c r="DV191" i="4" s="1"/>
  <c r="DV57" i="4"/>
  <c r="DV24" i="4"/>
  <c r="DV19" i="4"/>
  <c r="DV14" i="4"/>
  <c r="DV50" i="4"/>
  <c r="DV27" i="4"/>
  <c r="DV59" i="4"/>
  <c r="O59" i="4"/>
  <c r="O58" i="4"/>
  <c r="O52" i="4"/>
  <c r="O191" i="4" s="1"/>
  <c r="O57" i="4"/>
  <c r="O24" i="4"/>
  <c r="O19" i="4"/>
  <c r="O14" i="4"/>
  <c r="O50" i="4"/>
  <c r="O27" i="4"/>
  <c r="S59" i="4"/>
  <c r="S58" i="4"/>
  <c r="S52" i="4"/>
  <c r="S191" i="4" s="1"/>
  <c r="S57" i="4"/>
  <c r="S24" i="4"/>
  <c r="S19" i="4"/>
  <c r="S14" i="4"/>
  <c r="S50" i="4"/>
  <c r="S27" i="4"/>
  <c r="W59" i="4"/>
  <c r="W58" i="4"/>
  <c r="W52" i="4"/>
  <c r="W191" i="4" s="1"/>
  <c r="W57" i="4"/>
  <c r="W24" i="4"/>
  <c r="W19" i="4"/>
  <c r="W14" i="4"/>
  <c r="W50" i="4"/>
  <c r="W27" i="4"/>
  <c r="AA59" i="4"/>
  <c r="AA58" i="4"/>
  <c r="AA52" i="4"/>
  <c r="AA191" i="4" s="1"/>
  <c r="AA57" i="4"/>
  <c r="AA24" i="4"/>
  <c r="AA19" i="4"/>
  <c r="AA14" i="4"/>
  <c r="AA50" i="4"/>
  <c r="AA27" i="4"/>
  <c r="AE59" i="4"/>
  <c r="AE58" i="4"/>
  <c r="AE52" i="4"/>
  <c r="AE191" i="4" s="1"/>
  <c r="AE57" i="4"/>
  <c r="AE24" i="4"/>
  <c r="AE19" i="4"/>
  <c r="AE14" i="4"/>
  <c r="AE50" i="4"/>
  <c r="AE27" i="4"/>
  <c r="AI59" i="4"/>
  <c r="AI58" i="4"/>
  <c r="AI52" i="4"/>
  <c r="AI191" i="4" s="1"/>
  <c r="AI57" i="4"/>
  <c r="AI24" i="4"/>
  <c r="AI19" i="4"/>
  <c r="AI14" i="4"/>
  <c r="AI50" i="4"/>
  <c r="AI27" i="4"/>
  <c r="AM59" i="4"/>
  <c r="AM58" i="4"/>
  <c r="AM52" i="4"/>
  <c r="AM191" i="4" s="1"/>
  <c r="AM57" i="4"/>
  <c r="AM24" i="4"/>
  <c r="AM19" i="4"/>
  <c r="AM14" i="4"/>
  <c r="AM50" i="4"/>
  <c r="AM27" i="4"/>
  <c r="AQ59" i="4"/>
  <c r="AQ58" i="4"/>
  <c r="AQ52" i="4"/>
  <c r="AQ191" i="4" s="1"/>
  <c r="AQ57" i="4"/>
  <c r="AQ24" i="4"/>
  <c r="AQ19" i="4"/>
  <c r="AQ14" i="4"/>
  <c r="AQ50" i="4"/>
  <c r="AQ27" i="4"/>
  <c r="AU59" i="4"/>
  <c r="AU58" i="4"/>
  <c r="AU52" i="4"/>
  <c r="AU191" i="4" s="1"/>
  <c r="AU57" i="4"/>
  <c r="AU24" i="4"/>
  <c r="AU19" i="4"/>
  <c r="AU14" i="4"/>
  <c r="AU50" i="4"/>
  <c r="AU27" i="4"/>
  <c r="AY59" i="4"/>
  <c r="AY58" i="4"/>
  <c r="AY52" i="4"/>
  <c r="AY191" i="4" s="1"/>
  <c r="AY57" i="4"/>
  <c r="AY24" i="4"/>
  <c r="AY19" i="4"/>
  <c r="AY14" i="4"/>
  <c r="AY50" i="4"/>
  <c r="AY27" i="4"/>
  <c r="BC59" i="4"/>
  <c r="BC58" i="4"/>
  <c r="BC52" i="4"/>
  <c r="BC191" i="4" s="1"/>
  <c r="BC57" i="4"/>
  <c r="BC24" i="4"/>
  <c r="BC19" i="4"/>
  <c r="BC14" i="4"/>
  <c r="BC50" i="4"/>
  <c r="BC27" i="4"/>
  <c r="BG57" i="4"/>
  <c r="BG24" i="4"/>
  <c r="BG19" i="4"/>
  <c r="BG14" i="4"/>
  <c r="BG50" i="4"/>
  <c r="BG27" i="4"/>
  <c r="BG59" i="4"/>
  <c r="BG58" i="4"/>
  <c r="BG52" i="4"/>
  <c r="BG191" i="4" s="1"/>
  <c r="BK57" i="4"/>
  <c r="BK24" i="4"/>
  <c r="BK19" i="4"/>
  <c r="BK14" i="4"/>
  <c r="BK50" i="4"/>
  <c r="BK27" i="4"/>
  <c r="BK59" i="4"/>
  <c r="BK58" i="4"/>
  <c r="BK52" i="4"/>
  <c r="BK191" i="4" s="1"/>
  <c r="BO57" i="4"/>
  <c r="BO24" i="4"/>
  <c r="BO19" i="4"/>
  <c r="BO14" i="4"/>
  <c r="BO50" i="4"/>
  <c r="BO27" i="4"/>
  <c r="BO59" i="4"/>
  <c r="BO58" i="4"/>
  <c r="BO52" i="4"/>
  <c r="BO191" i="4" s="1"/>
  <c r="BS57" i="4"/>
  <c r="BS24" i="4"/>
  <c r="BS19" i="4"/>
  <c r="BS14" i="4"/>
  <c r="BS50" i="4"/>
  <c r="BS27" i="4"/>
  <c r="BS59" i="4"/>
  <c r="BS58" i="4"/>
  <c r="BS52" i="4"/>
  <c r="BS191" i="4" s="1"/>
  <c r="BW57" i="4"/>
  <c r="BW24" i="4"/>
  <c r="BW19" i="4"/>
  <c r="BW14" i="4"/>
  <c r="BW50" i="4"/>
  <c r="BW27" i="4"/>
  <c r="BW59" i="4"/>
  <c r="BW58" i="4"/>
  <c r="BW52" i="4"/>
  <c r="BW191" i="4" s="1"/>
  <c r="CA57" i="4"/>
  <c r="CA24" i="4"/>
  <c r="CA19" i="4"/>
  <c r="CA14" i="4"/>
  <c r="CA50" i="4"/>
  <c r="CA27" i="4"/>
  <c r="CA59" i="4"/>
  <c r="CA58" i="4"/>
  <c r="CA52" i="4"/>
  <c r="CA191" i="4" s="1"/>
  <c r="CE57" i="4"/>
  <c r="CE24" i="4"/>
  <c r="CE19" i="4"/>
  <c r="CE14" i="4"/>
  <c r="CE50" i="4"/>
  <c r="CE27" i="4"/>
  <c r="CE59" i="4"/>
  <c r="CE58" i="4"/>
  <c r="CE52" i="4"/>
  <c r="CE191" i="4" s="1"/>
  <c r="CI57" i="4"/>
  <c r="CI24" i="4"/>
  <c r="CI19" i="4"/>
  <c r="CI14" i="4"/>
  <c r="CI50" i="4"/>
  <c r="CI27" i="4"/>
  <c r="CI59" i="4"/>
  <c r="CI58" i="4"/>
  <c r="CI52" i="4"/>
  <c r="CI191" i="4" s="1"/>
  <c r="CM57" i="4"/>
  <c r="CM24" i="4"/>
  <c r="CM19" i="4"/>
  <c r="CM14" i="4"/>
  <c r="CM50" i="4"/>
  <c r="CM27" i="4"/>
  <c r="CM59" i="4"/>
  <c r="CM58" i="4"/>
  <c r="CM52" i="4"/>
  <c r="CM191" i="4" s="1"/>
  <c r="CQ57" i="4"/>
  <c r="CQ24" i="4"/>
  <c r="CQ19" i="4"/>
  <c r="CQ14" i="4"/>
  <c r="CQ50" i="4"/>
  <c r="CQ27" i="4"/>
  <c r="CQ59" i="4"/>
  <c r="CQ58" i="4"/>
  <c r="CQ52" i="4"/>
  <c r="CQ191" i="4" s="1"/>
  <c r="CU57" i="4"/>
  <c r="CU24" i="4"/>
  <c r="CU19" i="4"/>
  <c r="CU14" i="4"/>
  <c r="CU50" i="4"/>
  <c r="CU27" i="4"/>
  <c r="CU59" i="4"/>
  <c r="CU58" i="4"/>
  <c r="CU52" i="4"/>
  <c r="CU191" i="4" s="1"/>
  <c r="CY57" i="4"/>
  <c r="CY24" i="4"/>
  <c r="CY19" i="4"/>
  <c r="CY14" i="4"/>
  <c r="CY50" i="4"/>
  <c r="CY27" i="4"/>
  <c r="CY59" i="4"/>
  <c r="CY58" i="4"/>
  <c r="CY52" i="4"/>
  <c r="CY191" i="4" s="1"/>
  <c r="DC57" i="4"/>
  <c r="DC24" i="4"/>
  <c r="DC19" i="4"/>
  <c r="DC14" i="4"/>
  <c r="DC50" i="4"/>
  <c r="DC27" i="4"/>
  <c r="DC59" i="4"/>
  <c r="DC58" i="4"/>
  <c r="DC52" i="4"/>
  <c r="DC191" i="4" s="1"/>
  <c r="DG57" i="4"/>
  <c r="DG24" i="4"/>
  <c r="DG19" i="4"/>
  <c r="DG14" i="4"/>
  <c r="DG50" i="4"/>
  <c r="DG27" i="4"/>
  <c r="DG59" i="4"/>
  <c r="DG58" i="4"/>
  <c r="DG52" i="4"/>
  <c r="DG191" i="4" s="1"/>
  <c r="DK57" i="4"/>
  <c r="DK24" i="4"/>
  <c r="DK19" i="4"/>
  <c r="DK14" i="4"/>
  <c r="DK50" i="4"/>
  <c r="DK27" i="4"/>
  <c r="DK59" i="4"/>
  <c r="DK58" i="4"/>
  <c r="DK52" i="4"/>
  <c r="DK191" i="4" s="1"/>
  <c r="DO57" i="4"/>
  <c r="DO24" i="4"/>
  <c r="DO19" i="4"/>
  <c r="DO14" i="4"/>
  <c r="DO50" i="4"/>
  <c r="DO27" i="4"/>
  <c r="DO59" i="4"/>
  <c r="DO58" i="4"/>
  <c r="DO52" i="4"/>
  <c r="DO191" i="4" s="1"/>
  <c r="DS57" i="4"/>
  <c r="DS24" i="4"/>
  <c r="DS19" i="4"/>
  <c r="DS14" i="4"/>
  <c r="DS50" i="4"/>
  <c r="DS27" i="4"/>
  <c r="DS59" i="4"/>
  <c r="DS58" i="4"/>
  <c r="DS52" i="4"/>
  <c r="DS191" i="4" s="1"/>
  <c r="P44" i="4"/>
  <c r="R44" i="4"/>
  <c r="T44" i="4"/>
  <c r="V44" i="4"/>
  <c r="X44" i="4"/>
  <c r="Z44" i="4"/>
  <c r="AB44" i="4"/>
  <c r="P58" i="4"/>
  <c r="P52" i="4"/>
  <c r="P191" i="4" s="1"/>
  <c r="P57" i="4"/>
  <c r="P24" i="4"/>
  <c r="P19" i="4"/>
  <c r="P14" i="4"/>
  <c r="P50" i="4"/>
  <c r="P27" i="4"/>
  <c r="P59" i="4"/>
  <c r="T58" i="4"/>
  <c r="T52" i="4"/>
  <c r="T191" i="4" s="1"/>
  <c r="T57" i="4"/>
  <c r="T24" i="4"/>
  <c r="T19" i="4"/>
  <c r="T14" i="4"/>
  <c r="T50" i="4"/>
  <c r="T27" i="4"/>
  <c r="T59" i="4"/>
  <c r="X58" i="4"/>
  <c r="X52" i="4"/>
  <c r="X191" i="4" s="1"/>
  <c r="X57" i="4"/>
  <c r="X24" i="4"/>
  <c r="X19" i="4"/>
  <c r="X14" i="4"/>
  <c r="X50" i="4"/>
  <c r="X27" i="4"/>
  <c r="X59" i="4"/>
  <c r="AB58" i="4"/>
  <c r="AB52" i="4"/>
  <c r="AB191" i="4" s="1"/>
  <c r="AB57" i="4"/>
  <c r="AB24" i="4"/>
  <c r="AB19" i="4"/>
  <c r="AB14" i="4"/>
  <c r="AB50" i="4"/>
  <c r="AB27" i="4"/>
  <c r="AB59" i="4"/>
  <c r="AF58" i="4"/>
  <c r="AF52" i="4"/>
  <c r="AF191" i="4" s="1"/>
  <c r="AF57" i="4"/>
  <c r="AF24" i="4"/>
  <c r="AF19" i="4"/>
  <c r="AF14" i="4"/>
  <c r="AF50" i="4"/>
  <c r="AF27" i="4"/>
  <c r="AF59" i="4"/>
  <c r="AJ58" i="4"/>
  <c r="AJ52" i="4"/>
  <c r="AJ191" i="4" s="1"/>
  <c r="AJ57" i="4"/>
  <c r="AJ24" i="4"/>
  <c r="AJ19" i="4"/>
  <c r="AJ14" i="4"/>
  <c r="AJ50" i="4"/>
  <c r="AJ27" i="4"/>
  <c r="AJ59" i="4"/>
  <c r="AN58" i="4"/>
  <c r="AN52" i="4"/>
  <c r="AN191" i="4" s="1"/>
  <c r="AN57" i="4"/>
  <c r="AN24" i="4"/>
  <c r="AN19" i="4"/>
  <c r="AN14" i="4"/>
  <c r="AN50" i="4"/>
  <c r="AN27" i="4"/>
  <c r="AN59" i="4"/>
  <c r="AR58" i="4"/>
  <c r="AR52" i="4"/>
  <c r="AR191" i="4" s="1"/>
  <c r="AR57" i="4"/>
  <c r="AR24" i="4"/>
  <c r="AR19" i="4"/>
  <c r="AR14" i="4"/>
  <c r="AR50" i="4"/>
  <c r="AR27" i="4"/>
  <c r="AR59" i="4"/>
  <c r="AV58" i="4"/>
  <c r="AV52" i="4"/>
  <c r="AV191" i="4" s="1"/>
  <c r="AV57" i="4"/>
  <c r="AV24" i="4"/>
  <c r="AV19" i="4"/>
  <c r="AV14" i="4"/>
  <c r="AV50" i="4"/>
  <c r="AV27" i="4"/>
  <c r="AV59" i="4"/>
  <c r="AZ58" i="4"/>
  <c r="AZ52" i="4"/>
  <c r="AZ191" i="4" s="1"/>
  <c r="AZ57" i="4"/>
  <c r="AZ24" i="4"/>
  <c r="AZ19" i="4"/>
  <c r="AZ14" i="4"/>
  <c r="AZ50" i="4"/>
  <c r="AZ27" i="4"/>
  <c r="AZ59" i="4"/>
  <c r="BD50" i="4"/>
  <c r="BD27" i="4"/>
  <c r="BD59" i="4"/>
  <c r="BD58" i="4"/>
  <c r="BD52" i="4"/>
  <c r="BD191" i="4" s="1"/>
  <c r="BD57" i="4"/>
  <c r="BD24" i="4"/>
  <c r="BD19" i="4"/>
  <c r="BD14" i="4"/>
  <c r="BH50" i="4"/>
  <c r="BH27" i="4"/>
  <c r="BH59" i="4"/>
  <c r="BH58" i="4"/>
  <c r="BH52" i="4"/>
  <c r="BH191" i="4" s="1"/>
  <c r="BH57" i="4"/>
  <c r="BH24" i="4"/>
  <c r="BH19" i="4"/>
  <c r="BH14" i="4"/>
  <c r="BL50" i="4"/>
  <c r="BL27" i="4"/>
  <c r="BL59" i="4"/>
  <c r="BL58" i="4"/>
  <c r="BL52" i="4"/>
  <c r="BL191" i="4" s="1"/>
  <c r="BL57" i="4"/>
  <c r="BL24" i="4"/>
  <c r="BL19" i="4"/>
  <c r="BL14" i="4"/>
  <c r="BP50" i="4"/>
  <c r="BP27" i="4"/>
  <c r="BP59" i="4"/>
  <c r="BP58" i="4"/>
  <c r="BP52" i="4"/>
  <c r="BP191" i="4" s="1"/>
  <c r="BP57" i="4"/>
  <c r="BP24" i="4"/>
  <c r="BP19" i="4"/>
  <c r="BP14" i="4"/>
  <c r="BT50" i="4"/>
  <c r="BT27" i="4"/>
  <c r="BT59" i="4"/>
  <c r="BT58" i="4"/>
  <c r="BT52" i="4"/>
  <c r="BT191" i="4" s="1"/>
  <c r="BT57" i="4"/>
  <c r="BT24" i="4"/>
  <c r="BT19" i="4"/>
  <c r="BT14" i="4"/>
  <c r="BX50" i="4"/>
  <c r="BX27" i="4"/>
  <c r="BX59" i="4"/>
  <c r="BX58" i="4"/>
  <c r="BX52" i="4"/>
  <c r="BX191" i="4" s="1"/>
  <c r="BX57" i="4"/>
  <c r="BX24" i="4"/>
  <c r="BX19" i="4"/>
  <c r="BX14" i="4"/>
  <c r="CB50" i="4"/>
  <c r="CB27" i="4"/>
  <c r="CB59" i="4"/>
  <c r="CB58" i="4"/>
  <c r="CB52" i="4"/>
  <c r="CB191" i="4" s="1"/>
  <c r="CB57" i="4"/>
  <c r="CB24" i="4"/>
  <c r="CB19" i="4"/>
  <c r="CB14" i="4"/>
  <c r="CF50" i="4"/>
  <c r="CF27" i="4"/>
  <c r="CF59" i="4"/>
  <c r="CF58" i="4"/>
  <c r="CF52" i="4"/>
  <c r="CF191" i="4" s="1"/>
  <c r="CF57" i="4"/>
  <c r="CF24" i="4"/>
  <c r="CF19" i="4"/>
  <c r="CF14" i="4"/>
  <c r="CJ50" i="4"/>
  <c r="CJ27" i="4"/>
  <c r="CJ59" i="4"/>
  <c r="CJ58" i="4"/>
  <c r="CJ52" i="4"/>
  <c r="CJ191" i="4" s="1"/>
  <c r="CJ57" i="4"/>
  <c r="CJ24" i="4"/>
  <c r="CJ19" i="4"/>
  <c r="CJ14" i="4"/>
  <c r="CN50" i="4"/>
  <c r="CN27" i="4"/>
  <c r="CN59" i="4"/>
  <c r="CN58" i="4"/>
  <c r="CN52" i="4"/>
  <c r="CN191" i="4" s="1"/>
  <c r="CN57" i="4"/>
  <c r="CN24" i="4"/>
  <c r="CN19" i="4"/>
  <c r="CN14" i="4"/>
  <c r="CR50" i="4"/>
  <c r="CR27" i="4"/>
  <c r="CR59" i="4"/>
  <c r="CR58" i="4"/>
  <c r="CR52" i="4"/>
  <c r="CR191" i="4" s="1"/>
  <c r="CR57" i="4"/>
  <c r="CR24" i="4"/>
  <c r="CR19" i="4"/>
  <c r="CR14" i="4"/>
  <c r="CV50" i="4"/>
  <c r="CV27" i="4"/>
  <c r="CV59" i="4"/>
  <c r="CV58" i="4"/>
  <c r="CV52" i="4"/>
  <c r="CV191" i="4" s="1"/>
  <c r="CV57" i="4"/>
  <c r="CV14" i="4"/>
  <c r="CV24" i="4"/>
  <c r="CV19" i="4"/>
  <c r="CZ50" i="4"/>
  <c r="CZ27" i="4"/>
  <c r="CZ59" i="4"/>
  <c r="CZ58" i="4"/>
  <c r="CZ52" i="4"/>
  <c r="CZ191" i="4" s="1"/>
  <c r="CZ57" i="4"/>
  <c r="CZ14" i="4"/>
  <c r="CZ24" i="4"/>
  <c r="CZ19" i="4"/>
  <c r="DD50" i="4"/>
  <c r="DD27" i="4"/>
  <c r="DD59" i="4"/>
  <c r="DD58" i="4"/>
  <c r="DD52" i="4"/>
  <c r="DD191" i="4" s="1"/>
  <c r="DD19" i="4"/>
  <c r="DD57" i="4"/>
  <c r="DD14" i="4"/>
  <c r="DD24" i="4"/>
  <c r="DH50" i="4"/>
  <c r="DH27" i="4"/>
  <c r="DH59" i="4"/>
  <c r="DH58" i="4"/>
  <c r="DH52" i="4"/>
  <c r="DH191" i="4" s="1"/>
  <c r="DH19" i="4"/>
  <c r="DH57" i="4"/>
  <c r="DH14" i="4"/>
  <c r="DH24" i="4"/>
  <c r="DL50" i="4"/>
  <c r="DL27" i="4"/>
  <c r="DL59" i="4"/>
  <c r="DL58" i="4"/>
  <c r="DL52" i="4"/>
  <c r="DL191" i="4" s="1"/>
  <c r="DL57" i="4"/>
  <c r="DL24" i="4"/>
  <c r="DL19" i="4"/>
  <c r="DL14" i="4"/>
  <c r="DP50" i="4"/>
  <c r="DP27" i="4"/>
  <c r="DP59" i="4"/>
  <c r="DP58" i="4"/>
  <c r="DP52" i="4"/>
  <c r="DP191" i="4" s="1"/>
  <c r="DP57" i="4"/>
  <c r="DP24" i="4"/>
  <c r="DP19" i="4"/>
  <c r="DP14" i="4"/>
  <c r="DT50" i="4"/>
  <c r="DT27" i="4"/>
  <c r="DT59" i="4"/>
  <c r="DT58" i="4"/>
  <c r="DT52" i="4"/>
  <c r="DT191" i="4" s="1"/>
  <c r="DT57" i="4"/>
  <c r="DT24" i="4"/>
  <c r="DT19" i="4"/>
  <c r="DT14" i="4"/>
  <c r="Q57" i="4"/>
  <c r="Q24" i="4"/>
  <c r="Q19" i="4"/>
  <c r="Q14" i="4"/>
  <c r="Q50" i="4"/>
  <c r="Q27" i="4"/>
  <c r="Q59" i="4"/>
  <c r="Q58" i="4"/>
  <c r="Q52" i="4"/>
  <c r="Q191" i="4" s="1"/>
  <c r="U57" i="4"/>
  <c r="U24" i="4"/>
  <c r="U19" i="4"/>
  <c r="U14" i="4"/>
  <c r="U50" i="4"/>
  <c r="U27" i="4"/>
  <c r="U59" i="4"/>
  <c r="U58" i="4"/>
  <c r="U52" i="4"/>
  <c r="U191" i="4" s="1"/>
  <c r="Y57" i="4"/>
  <c r="Y24" i="4"/>
  <c r="Y19" i="4"/>
  <c r="Y14" i="4"/>
  <c r="Y50" i="4"/>
  <c r="Y27" i="4"/>
  <c r="Y59" i="4"/>
  <c r="Y58" i="4"/>
  <c r="Y52" i="4"/>
  <c r="Y191" i="4" s="1"/>
  <c r="AC57" i="4"/>
  <c r="AC24" i="4"/>
  <c r="AC19" i="4"/>
  <c r="AC14" i="4"/>
  <c r="AC50" i="4"/>
  <c r="AC27" i="4"/>
  <c r="AC59" i="4"/>
  <c r="AC58" i="4"/>
  <c r="AC52" i="4"/>
  <c r="AC191" i="4" s="1"/>
  <c r="AG57" i="4"/>
  <c r="AG24" i="4"/>
  <c r="AG19" i="4"/>
  <c r="AG14" i="4"/>
  <c r="AG50" i="4"/>
  <c r="AG27" i="4"/>
  <c r="AG59" i="4"/>
  <c r="AG58" i="4"/>
  <c r="AG52" i="4"/>
  <c r="AG191" i="4" s="1"/>
  <c r="AK57" i="4"/>
  <c r="AK24" i="4"/>
  <c r="AK19" i="4"/>
  <c r="AK14" i="4"/>
  <c r="AK50" i="4"/>
  <c r="AK27" i="4"/>
  <c r="AK59" i="4"/>
  <c r="AK58" i="4"/>
  <c r="AK52" i="4"/>
  <c r="AK191" i="4" s="1"/>
  <c r="AO57" i="4"/>
  <c r="AO24" i="4"/>
  <c r="AO19" i="4"/>
  <c r="AO14" i="4"/>
  <c r="AO50" i="4"/>
  <c r="AO27" i="4"/>
  <c r="AO59" i="4"/>
  <c r="AO58" i="4"/>
  <c r="AO52" i="4"/>
  <c r="AO191" i="4" s="1"/>
  <c r="AS57" i="4"/>
  <c r="AS24" i="4"/>
  <c r="AS19" i="4"/>
  <c r="AS14" i="4"/>
  <c r="AS50" i="4"/>
  <c r="AS27" i="4"/>
  <c r="AS59" i="4"/>
  <c r="AS58" i="4"/>
  <c r="AS52" i="4"/>
  <c r="AS191" i="4" s="1"/>
  <c r="AW57" i="4"/>
  <c r="AW24" i="4"/>
  <c r="AW19" i="4"/>
  <c r="AW14" i="4"/>
  <c r="AW50" i="4"/>
  <c r="AW27" i="4"/>
  <c r="AW59" i="4"/>
  <c r="AW58" i="4"/>
  <c r="AW52" i="4"/>
  <c r="AW191" i="4" s="1"/>
  <c r="BA57" i="4"/>
  <c r="BA24" i="4"/>
  <c r="BA19" i="4"/>
  <c r="BA14" i="4"/>
  <c r="BA50" i="4"/>
  <c r="BA27" i="4"/>
  <c r="BA59" i="4"/>
  <c r="BA58" i="4"/>
  <c r="BA52" i="4"/>
  <c r="BA191" i="4" s="1"/>
  <c r="BE59" i="4"/>
  <c r="BE58" i="4"/>
  <c r="BE52" i="4"/>
  <c r="BE191" i="4" s="1"/>
  <c r="BE57" i="4"/>
  <c r="BE24" i="4"/>
  <c r="BE19" i="4"/>
  <c r="BE14" i="4"/>
  <c r="BE50" i="4"/>
  <c r="BE27" i="4"/>
  <c r="BI59" i="4"/>
  <c r="BI58" i="4"/>
  <c r="BI52" i="4"/>
  <c r="BI191" i="4" s="1"/>
  <c r="BI57" i="4"/>
  <c r="BI24" i="4"/>
  <c r="BI19" i="4"/>
  <c r="BI14" i="4"/>
  <c r="BI50" i="4"/>
  <c r="BI27" i="4"/>
  <c r="BM59" i="4"/>
  <c r="BM58" i="4"/>
  <c r="BM52" i="4"/>
  <c r="BM191" i="4" s="1"/>
  <c r="BM57" i="4"/>
  <c r="BM24" i="4"/>
  <c r="BM19" i="4"/>
  <c r="BM14" i="4"/>
  <c r="BM50" i="4"/>
  <c r="BM27" i="4"/>
  <c r="BQ59" i="4"/>
  <c r="BQ58" i="4"/>
  <c r="BQ52" i="4"/>
  <c r="BQ191" i="4" s="1"/>
  <c r="BQ57" i="4"/>
  <c r="BQ24" i="4"/>
  <c r="BQ19" i="4"/>
  <c r="BQ14" i="4"/>
  <c r="BQ50" i="4"/>
  <c r="BQ27" i="4"/>
  <c r="BU59" i="4"/>
  <c r="BU58" i="4"/>
  <c r="BU52" i="4"/>
  <c r="BU191" i="4" s="1"/>
  <c r="BU57" i="4"/>
  <c r="BU24" i="4"/>
  <c r="BU19" i="4"/>
  <c r="BU14" i="4"/>
  <c r="BU50" i="4"/>
  <c r="BU27" i="4"/>
  <c r="BY59" i="4"/>
  <c r="BY58" i="4"/>
  <c r="BY52" i="4"/>
  <c r="BY191" i="4" s="1"/>
  <c r="BY57" i="4"/>
  <c r="BY24" i="4"/>
  <c r="BY19" i="4"/>
  <c r="BY14" i="4"/>
  <c r="BY50" i="4"/>
  <c r="BY27" i="4"/>
  <c r="CC59" i="4"/>
  <c r="CC58" i="4"/>
  <c r="CC52" i="4"/>
  <c r="CC191" i="4" s="1"/>
  <c r="CC57" i="4"/>
  <c r="CC24" i="4"/>
  <c r="CC19" i="4"/>
  <c r="CC14" i="4"/>
  <c r="CC50" i="4"/>
  <c r="CC27" i="4"/>
  <c r="CG59" i="4"/>
  <c r="CG58" i="4"/>
  <c r="CG52" i="4"/>
  <c r="CG191" i="4" s="1"/>
  <c r="CG57" i="4"/>
  <c r="CG24" i="4"/>
  <c r="CG19" i="4"/>
  <c r="CG14" i="4"/>
  <c r="CG50" i="4"/>
  <c r="CG27" i="4"/>
  <c r="CK59" i="4"/>
  <c r="CK58" i="4"/>
  <c r="CK52" i="4"/>
  <c r="CK191" i="4" s="1"/>
  <c r="CK57" i="4"/>
  <c r="CK24" i="4"/>
  <c r="CK19" i="4"/>
  <c r="CK14" i="4"/>
  <c r="CK50" i="4"/>
  <c r="CK27" i="4"/>
  <c r="CO59" i="4"/>
  <c r="CO58" i="4"/>
  <c r="CO52" i="4"/>
  <c r="CO191" i="4" s="1"/>
  <c r="CO57" i="4"/>
  <c r="CO24" i="4"/>
  <c r="CO19" i="4"/>
  <c r="CO14" i="4"/>
  <c r="CO50" i="4"/>
  <c r="CO27" i="4"/>
  <c r="CS59" i="4"/>
  <c r="CS58" i="4"/>
  <c r="CS52" i="4"/>
  <c r="CS191" i="4" s="1"/>
  <c r="CS57" i="4"/>
  <c r="CS24" i="4"/>
  <c r="CS14" i="4"/>
  <c r="CS19" i="4"/>
  <c r="CS50" i="4"/>
  <c r="CS27" i="4"/>
  <c r="CW59" i="4"/>
  <c r="CW58" i="4"/>
  <c r="CW52" i="4"/>
  <c r="CW191" i="4" s="1"/>
  <c r="CW57" i="4"/>
  <c r="CW24" i="4"/>
  <c r="CW19" i="4"/>
  <c r="CW14" i="4"/>
  <c r="CW50" i="4"/>
  <c r="CW27" i="4"/>
  <c r="DA59" i="4"/>
  <c r="DA58" i="4"/>
  <c r="DA52" i="4"/>
  <c r="DA191" i="4" s="1"/>
  <c r="DA57" i="4"/>
  <c r="DA24" i="4"/>
  <c r="DA19" i="4"/>
  <c r="DA14" i="4"/>
  <c r="DA50" i="4"/>
  <c r="DA27" i="4"/>
  <c r="DE59" i="4"/>
  <c r="DE58" i="4"/>
  <c r="DE52" i="4"/>
  <c r="DE191" i="4" s="1"/>
  <c r="DE57" i="4"/>
  <c r="DE24" i="4"/>
  <c r="DE19" i="4"/>
  <c r="DE14" i="4"/>
  <c r="DE50" i="4"/>
  <c r="DE27" i="4"/>
  <c r="DI59" i="4"/>
  <c r="DI58" i="4"/>
  <c r="DI52" i="4"/>
  <c r="DI191" i="4" s="1"/>
  <c r="DI57" i="4"/>
  <c r="DI24" i="4"/>
  <c r="DI19" i="4"/>
  <c r="DI14" i="4"/>
  <c r="DI50" i="4"/>
  <c r="DI27" i="4"/>
  <c r="DM59" i="4"/>
  <c r="DM58" i="4"/>
  <c r="DM52" i="4"/>
  <c r="DM191" i="4" s="1"/>
  <c r="DM57" i="4"/>
  <c r="DM24" i="4"/>
  <c r="DM19" i="4"/>
  <c r="DM14" i="4"/>
  <c r="DM50" i="4"/>
  <c r="DM27" i="4"/>
  <c r="DQ59" i="4"/>
  <c r="DQ58" i="4"/>
  <c r="DQ52" i="4"/>
  <c r="DQ191" i="4" s="1"/>
  <c r="DQ57" i="4"/>
  <c r="DQ24" i="4"/>
  <c r="DQ19" i="4"/>
  <c r="DQ14" i="4"/>
  <c r="DQ50" i="4"/>
  <c r="DQ27" i="4"/>
  <c r="DU59" i="4"/>
  <c r="DU58" i="4"/>
  <c r="DU52" i="4"/>
  <c r="DU191" i="4" s="1"/>
  <c r="DU57" i="4"/>
  <c r="DU24" i="4"/>
  <c r="DU19" i="4"/>
  <c r="DU14" i="4"/>
  <c r="DU50" i="4"/>
  <c r="DU27" i="4"/>
  <c r="O44" i="4"/>
  <c r="Q44" i="4"/>
  <c r="S44" i="4"/>
  <c r="U44" i="4"/>
  <c r="W44" i="4"/>
  <c r="Y44" i="4"/>
  <c r="AA44" i="4"/>
  <c r="AC44" i="4"/>
  <c r="AE44" i="4"/>
  <c r="AG44" i="4"/>
  <c r="AI44" i="4"/>
  <c r="AK44" i="4"/>
  <c r="AM44" i="4"/>
  <c r="AO44" i="4"/>
  <c r="AQ44" i="4"/>
  <c r="AS44" i="4"/>
  <c r="AU44" i="4"/>
  <c r="AW44" i="4"/>
  <c r="AY44" i="4"/>
  <c r="BA44" i="4"/>
  <c r="BB44" i="4"/>
  <c r="AD44" i="4"/>
  <c r="AF44" i="4"/>
  <c r="AH44" i="4"/>
  <c r="AJ44" i="4"/>
  <c r="AL44" i="4"/>
  <c r="AN44" i="4"/>
  <c r="AP44" i="4"/>
  <c r="AR44" i="4"/>
  <c r="AT44" i="4"/>
  <c r="AV44" i="4"/>
  <c r="AX44" i="4"/>
  <c r="AZ44" i="4"/>
  <c r="BD44" i="4"/>
  <c r="BF44" i="4"/>
  <c r="BH44" i="4"/>
  <c r="BJ44" i="4"/>
  <c r="BL44" i="4"/>
  <c r="BN44" i="4"/>
  <c r="BP44" i="4"/>
  <c r="BR44" i="4"/>
  <c r="BT44" i="4"/>
  <c r="BV44" i="4"/>
  <c r="CB44" i="4"/>
  <c r="CF44" i="4"/>
  <c r="CL44" i="4"/>
  <c r="BX44" i="4"/>
  <c r="BC44" i="4"/>
  <c r="BE44" i="4"/>
  <c r="BG44" i="4"/>
  <c r="BI44" i="4"/>
  <c r="BK44" i="4"/>
  <c r="BM44" i="4"/>
  <c r="BO44" i="4"/>
  <c r="BQ44" i="4"/>
  <c r="BS44" i="4"/>
  <c r="BU44" i="4"/>
  <c r="BW44" i="4"/>
  <c r="BZ44" i="4"/>
  <c r="CD44" i="4"/>
  <c r="CJ44" i="4"/>
  <c r="CH44" i="4"/>
  <c r="CN44" i="4"/>
  <c r="CP44" i="4"/>
  <c r="CR44" i="4"/>
  <c r="CT44" i="4"/>
  <c r="CV44" i="4"/>
  <c r="BY44" i="4"/>
  <c r="CA44" i="4"/>
  <c r="CC44" i="4"/>
  <c r="CE44" i="4"/>
  <c r="CG44" i="4"/>
  <c r="CI44" i="4"/>
  <c r="CK44" i="4"/>
  <c r="CM44" i="4"/>
  <c r="CO44" i="4"/>
  <c r="CQ44" i="4"/>
  <c r="CS44" i="4"/>
  <c r="CU44" i="4"/>
  <c r="CA279" i="14"/>
  <c r="CW44" i="4"/>
  <c r="CY44" i="4"/>
  <c r="DA44" i="4"/>
  <c r="DC44" i="4"/>
  <c r="DE44" i="4"/>
  <c r="DG44" i="4"/>
  <c r="DI44" i="4"/>
  <c r="DK44" i="4"/>
  <c r="DM44" i="4"/>
  <c r="DO44" i="4"/>
  <c r="DQ44" i="4"/>
  <c r="DS44" i="4"/>
  <c r="CX44" i="4"/>
  <c r="CZ44" i="4"/>
  <c r="DB44" i="4"/>
  <c r="DD44" i="4"/>
  <c r="DF44" i="4"/>
  <c r="DH44" i="4"/>
  <c r="DJ44" i="4"/>
  <c r="DL44" i="4"/>
  <c r="DN44" i="4"/>
  <c r="DP44" i="4"/>
  <c r="DR44" i="4"/>
  <c r="DT44" i="4"/>
  <c r="DU44" i="4"/>
  <c r="DV44" i="4"/>
  <c r="DB177" i="4"/>
  <c r="DF177" i="4"/>
  <c r="CT225" i="14" l="1"/>
  <c r="CU225" i="14"/>
  <c r="CP279" i="14"/>
  <c r="AH225" i="14"/>
  <c r="DS279" i="14"/>
  <c r="DD225" i="14"/>
  <c r="AI225" i="14"/>
  <c r="CR279" i="14"/>
  <c r="DC279" i="14"/>
  <c r="AO225" i="14"/>
  <c r="DU279" i="14"/>
  <c r="BI279" i="14"/>
  <c r="BF279" i="14"/>
  <c r="BB225" i="14"/>
  <c r="DR279" i="14"/>
  <c r="AK279" i="14"/>
  <c r="DO279" i="14"/>
  <c r="DP225" i="14"/>
  <c r="CE225" i="14"/>
  <c r="W279" i="14"/>
  <c r="CS225" i="14"/>
  <c r="CQ279" i="14"/>
  <c r="CC225" i="14"/>
  <c r="AR279" i="14"/>
  <c r="S279" i="14"/>
  <c r="BD279" i="14"/>
  <c r="CV225" i="14"/>
  <c r="BY279" i="14"/>
  <c r="CB279" i="14"/>
  <c r="BG279" i="14"/>
  <c r="AQ279" i="14"/>
  <c r="AD225" i="14"/>
  <c r="DJ225" i="14"/>
  <c r="DK225" i="14"/>
  <c r="DL225" i="14"/>
  <c r="BH279" i="14"/>
  <c r="Z225" i="14"/>
  <c r="Q279" i="14"/>
  <c r="J830" i="2"/>
  <c r="BQ225" i="14"/>
  <c r="AX225" i="14"/>
  <c r="AB225" i="14"/>
  <c r="O225" i="14"/>
  <c r="CI225" i="14"/>
  <c r="CH279" i="14"/>
  <c r="BU225" i="14"/>
  <c r="CW279" i="14"/>
  <c r="DN279" i="14"/>
  <c r="CF279" i="14"/>
  <c r="AM279" i="14"/>
  <c r="DA225" i="14"/>
  <c r="CN279" i="14"/>
  <c r="BZ225" i="14"/>
  <c r="AJ279" i="14"/>
  <c r="P279" i="14"/>
  <c r="CD279" i="14"/>
  <c r="CK279" i="14"/>
  <c r="DH279" i="14"/>
  <c r="DB225" i="14"/>
  <c r="CZ279" i="14"/>
  <c r="AG279" i="14"/>
  <c r="T225" i="14"/>
  <c r="AA279" i="14"/>
  <c r="CY279" i="14"/>
  <c r="DB279" i="14"/>
  <c r="CM225" i="14"/>
  <c r="CG225" i="14"/>
  <c r="AP279" i="14"/>
  <c r="AL279" i="14"/>
  <c r="X225" i="14"/>
  <c r="Y225" i="14"/>
  <c r="U279" i="14"/>
  <c r="T279" i="14"/>
  <c r="DE225" i="14"/>
  <c r="CX225" i="14"/>
  <c r="CM279" i="14"/>
  <c r="BJ279" i="14"/>
  <c r="DV279" i="14"/>
  <c r="BX279" i="14"/>
  <c r="AF279" i="14"/>
  <c r="AF225" i="14"/>
  <c r="AE225" i="14"/>
  <c r="AE279" i="14"/>
  <c r="BC279" i="14"/>
  <c r="AZ279" i="14"/>
  <c r="DE279" i="14"/>
  <c r="CL225" i="14"/>
  <c r="CJ279" i="14"/>
  <c r="BK279" i="14"/>
  <c r="BE279" i="14"/>
  <c r="AT279" i="14"/>
  <c r="V225" i="14"/>
  <c r="AS279" i="14"/>
  <c r="AV279" i="14"/>
  <c r="AN279" i="14"/>
  <c r="DT279" i="14"/>
  <c r="BT225" i="14"/>
  <c r="BN225" i="14"/>
  <c r="AU279" i="14"/>
  <c r="DQ279" i="14"/>
  <c r="DF225" i="14"/>
  <c r="BO225" i="14"/>
  <c r="BV225" i="14"/>
  <c r="BR225" i="14"/>
  <c r="BL225" i="14"/>
  <c r="BA279" i="14"/>
  <c r="AW279" i="14"/>
  <c r="AC279" i="14"/>
  <c r="DM225" i="14"/>
  <c r="DI225" i="14"/>
  <c r="DG225" i="14"/>
  <c r="DF279" i="14"/>
  <c r="CO279" i="14"/>
  <c r="BW225" i="14"/>
  <c r="Z279" i="14"/>
  <c r="V279" i="14"/>
  <c r="R279" i="14"/>
  <c r="CO225" i="14"/>
  <c r="BS225" i="14"/>
  <c r="BP225" i="14"/>
  <c r="AY279" i="14"/>
  <c r="BM881" i="2"/>
  <c r="O188" i="2"/>
  <c r="O187" i="2"/>
  <c r="O186" i="2"/>
  <c r="DQ189" i="4"/>
  <c r="DQ43" i="13"/>
  <c r="DQ12" i="13"/>
  <c r="DQ44" i="13" s="1"/>
  <c r="DQ110" i="14"/>
  <c r="DQ124" i="14"/>
  <c r="DQ196" i="4"/>
  <c r="DQ49" i="13"/>
  <c r="DQ13" i="13"/>
  <c r="DQ50" i="13" s="1"/>
  <c r="DQ109" i="14"/>
  <c r="DQ51" i="14"/>
  <c r="DQ160" i="14"/>
  <c r="DQ197" i="4"/>
  <c r="DM55" i="13"/>
  <c r="DM14" i="13"/>
  <c r="DM56" i="13" s="1"/>
  <c r="DM161" i="14"/>
  <c r="DM95" i="14"/>
  <c r="DM52" i="14"/>
  <c r="DM198" i="4"/>
  <c r="DI189" i="4"/>
  <c r="DA12" i="13"/>
  <c r="DA44" i="13" s="1"/>
  <c r="DA43" i="13"/>
  <c r="DA124" i="14"/>
  <c r="DA110" i="14"/>
  <c r="DA196" i="4"/>
  <c r="DA13" i="13"/>
  <c r="DA50" i="13" s="1"/>
  <c r="DA49" i="13"/>
  <c r="DA109" i="14"/>
  <c r="DA51" i="14"/>
  <c r="DA160" i="14"/>
  <c r="DA197" i="4"/>
  <c r="CW14" i="13"/>
  <c r="CW56" i="13" s="1"/>
  <c r="CW55" i="13"/>
  <c r="CW52" i="14"/>
  <c r="CW161" i="14"/>
  <c r="CW95" i="14"/>
  <c r="CW198" i="4"/>
  <c r="CK189" i="4"/>
  <c r="CK12" i="13"/>
  <c r="CK44" i="13" s="1"/>
  <c r="CK43" i="13"/>
  <c r="CK124" i="14"/>
  <c r="CK110" i="14"/>
  <c r="CK196" i="4"/>
  <c r="CK13" i="13"/>
  <c r="CK50" i="13" s="1"/>
  <c r="CK49" i="13"/>
  <c r="CK160" i="14"/>
  <c r="CK51" i="14"/>
  <c r="CK109" i="14"/>
  <c r="CK197" i="4"/>
  <c r="CG14" i="13"/>
  <c r="CG56" i="13" s="1"/>
  <c r="CG55" i="13"/>
  <c r="CG161" i="14"/>
  <c r="CG95" i="14"/>
  <c r="CG52" i="14"/>
  <c r="CG198" i="4"/>
  <c r="BU189" i="4"/>
  <c r="BU43" i="13"/>
  <c r="BU12" i="13"/>
  <c r="BU44" i="13" s="1"/>
  <c r="BU110" i="14"/>
  <c r="BU124" i="14"/>
  <c r="BU196" i="4"/>
  <c r="BU49" i="13"/>
  <c r="BU13" i="13"/>
  <c r="BU50" i="13" s="1"/>
  <c r="BU109" i="14"/>
  <c r="BU51" i="14"/>
  <c r="BU160" i="14"/>
  <c r="BU197" i="4"/>
  <c r="BQ55" i="13"/>
  <c r="BQ14" i="13"/>
  <c r="BQ56" i="13" s="1"/>
  <c r="BQ52" i="14"/>
  <c r="BQ161" i="14"/>
  <c r="BQ95" i="14"/>
  <c r="BQ198" i="4"/>
  <c r="BE189" i="4"/>
  <c r="BE12" i="13"/>
  <c r="BE44" i="13" s="1"/>
  <c r="BE43" i="13"/>
  <c r="BE124" i="14"/>
  <c r="BE110" i="14"/>
  <c r="BE196" i="4"/>
  <c r="BE49" i="13"/>
  <c r="BE13" i="13"/>
  <c r="BE50" i="13" s="1"/>
  <c r="BE160" i="14"/>
  <c r="BE109" i="14"/>
  <c r="BE51" i="14"/>
  <c r="BE197" i="4"/>
  <c r="BA189" i="4"/>
  <c r="BA12" i="13"/>
  <c r="BA44" i="13" s="1"/>
  <c r="BA43" i="13"/>
  <c r="BA124" i="14"/>
  <c r="BA110" i="14"/>
  <c r="BA196" i="4"/>
  <c r="AW49" i="13"/>
  <c r="AW13" i="13"/>
  <c r="AW50" i="13" s="1"/>
  <c r="AW160" i="14"/>
  <c r="AW109" i="14"/>
  <c r="AW51" i="14"/>
  <c r="AW197" i="4"/>
  <c r="AS14" i="13"/>
  <c r="AS56" i="13" s="1"/>
  <c r="AS55" i="13"/>
  <c r="AS95" i="14"/>
  <c r="AS52" i="14"/>
  <c r="AS161" i="14"/>
  <c r="AS198" i="4"/>
  <c r="AK189" i="4"/>
  <c r="AK43" i="13"/>
  <c r="AK12" i="13"/>
  <c r="AK44" i="13" s="1"/>
  <c r="AK110" i="14"/>
  <c r="AK124" i="14"/>
  <c r="AK196" i="4"/>
  <c r="AG49" i="13"/>
  <c r="AG13" i="13"/>
  <c r="AG50" i="13" s="1"/>
  <c r="AG109" i="14"/>
  <c r="AG51" i="14"/>
  <c r="AG160" i="14"/>
  <c r="AG197" i="4"/>
  <c r="AC14" i="13"/>
  <c r="AC56" i="13" s="1"/>
  <c r="AC55" i="13"/>
  <c r="AC52" i="14"/>
  <c r="AC161" i="14"/>
  <c r="AC95" i="14"/>
  <c r="AC198" i="4"/>
  <c r="U189" i="4"/>
  <c r="U43" i="13"/>
  <c r="U12" i="13"/>
  <c r="U44" i="13" s="1"/>
  <c r="U110" i="14"/>
  <c r="U124" i="14"/>
  <c r="U196" i="4"/>
  <c r="Q49" i="13"/>
  <c r="Q13" i="13"/>
  <c r="Q50" i="13" s="1"/>
  <c r="Q160" i="14"/>
  <c r="Q109" i="14"/>
  <c r="Q51" i="14"/>
  <c r="Q197" i="4"/>
  <c r="DT189" i="4"/>
  <c r="DP43" i="13"/>
  <c r="DP12" i="13"/>
  <c r="DP44" i="13" s="1"/>
  <c r="DP110" i="14"/>
  <c r="DP124" i="14"/>
  <c r="DP196" i="4"/>
  <c r="DP49" i="13"/>
  <c r="DP13" i="13"/>
  <c r="DP50" i="13" s="1"/>
  <c r="DP109" i="14"/>
  <c r="DP51" i="14"/>
  <c r="DP160" i="14"/>
  <c r="DP197" i="4"/>
  <c r="DL14" i="13"/>
  <c r="DL56" i="13" s="1"/>
  <c r="DL55" i="13"/>
  <c r="DL161" i="14"/>
  <c r="DL95" i="14"/>
  <c r="DL52" i="14"/>
  <c r="DL198" i="4"/>
  <c r="DD43" i="13"/>
  <c r="DD12" i="13"/>
  <c r="DD44" i="13" s="1"/>
  <c r="DD124" i="14"/>
  <c r="DD110" i="14"/>
  <c r="DD196" i="4"/>
  <c r="DD189" i="4"/>
  <c r="CZ49" i="13"/>
  <c r="CZ13" i="13"/>
  <c r="CZ50" i="13" s="1"/>
  <c r="CZ109" i="14"/>
  <c r="CZ160" i="14"/>
  <c r="CZ51" i="14"/>
  <c r="CZ197" i="4"/>
  <c r="CV43" i="13"/>
  <c r="CV12" i="13"/>
  <c r="CV44" i="13" s="1"/>
  <c r="CV124" i="14"/>
  <c r="CV110" i="14"/>
  <c r="CV196" i="4"/>
  <c r="CV55" i="13"/>
  <c r="CV14" i="13"/>
  <c r="CV56" i="13" s="1"/>
  <c r="CV52" i="14"/>
  <c r="CV161" i="14"/>
  <c r="CV95" i="14"/>
  <c r="CV198" i="4"/>
  <c r="CN189" i="4"/>
  <c r="CJ43" i="13"/>
  <c r="CJ12" i="13"/>
  <c r="CJ44" i="13" s="1"/>
  <c r="CJ124" i="14"/>
  <c r="CJ110" i="14"/>
  <c r="CJ196" i="4"/>
  <c r="CJ49" i="13"/>
  <c r="CJ13" i="13"/>
  <c r="CJ50" i="13" s="1"/>
  <c r="CJ51" i="14"/>
  <c r="CJ160" i="14"/>
  <c r="CJ109" i="14"/>
  <c r="CJ197" i="4"/>
  <c r="CF14" i="13"/>
  <c r="CF56" i="13" s="1"/>
  <c r="CF55" i="13"/>
  <c r="CF161" i="14"/>
  <c r="CF95" i="14"/>
  <c r="CF52" i="14"/>
  <c r="CF198" i="4"/>
  <c r="BX189" i="4"/>
  <c r="BT12" i="13"/>
  <c r="BT44" i="13" s="1"/>
  <c r="BT43" i="13"/>
  <c r="BT110" i="14"/>
  <c r="BT124" i="14"/>
  <c r="BT196" i="4"/>
  <c r="BT49" i="13"/>
  <c r="BT13" i="13"/>
  <c r="BT50" i="13" s="1"/>
  <c r="BT109" i="14"/>
  <c r="BT51" i="14"/>
  <c r="BT160" i="14"/>
  <c r="BT197" i="4"/>
  <c r="BP14" i="13"/>
  <c r="BP56" i="13" s="1"/>
  <c r="BP55" i="13"/>
  <c r="BP52" i="14"/>
  <c r="BP161" i="14"/>
  <c r="BP95" i="14"/>
  <c r="BP198" i="4"/>
  <c r="BH189" i="4"/>
  <c r="BD43" i="13"/>
  <c r="BD12" i="13"/>
  <c r="BD44" i="13" s="1"/>
  <c r="BD124" i="14"/>
  <c r="BD110" i="14"/>
  <c r="BD196" i="4"/>
  <c r="BD49" i="13"/>
  <c r="BD13" i="13"/>
  <c r="BD50" i="13" s="1"/>
  <c r="BD160" i="14"/>
  <c r="BD109" i="14"/>
  <c r="BD51" i="14"/>
  <c r="BD197" i="4"/>
  <c r="AZ14" i="13"/>
  <c r="AZ56" i="13" s="1"/>
  <c r="AZ55" i="13"/>
  <c r="AZ95" i="14"/>
  <c r="AZ52" i="14"/>
  <c r="AZ161" i="14"/>
  <c r="AZ198" i="4"/>
  <c r="AR189" i="4"/>
  <c r="AR43" i="13"/>
  <c r="AR12" i="13"/>
  <c r="AR44" i="13" s="1"/>
  <c r="AR110" i="14"/>
  <c r="AR124" i="14"/>
  <c r="AR196" i="4"/>
  <c r="AR49" i="13"/>
  <c r="AR13" i="13"/>
  <c r="AR50" i="13" s="1"/>
  <c r="AR109" i="14"/>
  <c r="AR51" i="14"/>
  <c r="AR160" i="14"/>
  <c r="AR197" i="4"/>
  <c r="AJ55" i="13"/>
  <c r="AJ14" i="13"/>
  <c r="AJ56" i="13" s="1"/>
  <c r="AJ52" i="14"/>
  <c r="AJ161" i="14"/>
  <c r="AJ95" i="14"/>
  <c r="AJ198" i="4"/>
  <c r="AB189" i="4"/>
  <c r="AB43" i="13"/>
  <c r="AB12" i="13"/>
  <c r="AB44" i="13" s="1"/>
  <c r="AB110" i="14"/>
  <c r="AB124" i="14"/>
  <c r="AB196" i="4"/>
  <c r="AB49" i="13"/>
  <c r="AB13" i="13"/>
  <c r="AB50" i="13" s="1"/>
  <c r="AB109" i="14"/>
  <c r="AB51" i="14"/>
  <c r="AB160" i="14"/>
  <c r="AB197" i="4"/>
  <c r="T14" i="13"/>
  <c r="T56" i="13" s="1"/>
  <c r="T55" i="13"/>
  <c r="T52" i="14"/>
  <c r="T161" i="14"/>
  <c r="T95" i="14"/>
  <c r="T198" i="4"/>
  <c r="DO189" i="4"/>
  <c r="DO43" i="13"/>
  <c r="DO12" i="13"/>
  <c r="DO44" i="13" s="1"/>
  <c r="DO110" i="14"/>
  <c r="DO124" i="14"/>
  <c r="DO196" i="4"/>
  <c r="DK49" i="13"/>
  <c r="DK13" i="13"/>
  <c r="DK50" i="13" s="1"/>
  <c r="DK51" i="14"/>
  <c r="DK160" i="14"/>
  <c r="DK109" i="14"/>
  <c r="DK197" i="4"/>
  <c r="DG49" i="13"/>
  <c r="DG13" i="13"/>
  <c r="DG50" i="13" s="1"/>
  <c r="DG109" i="14"/>
  <c r="DG160" i="14"/>
  <c r="DG51" i="14"/>
  <c r="DG197" i="4"/>
  <c r="DG14" i="13"/>
  <c r="DG56" i="13" s="1"/>
  <c r="DG55" i="13"/>
  <c r="DG161" i="14"/>
  <c r="DG52" i="14"/>
  <c r="DG95" i="14"/>
  <c r="DG198" i="4"/>
  <c r="CY49" i="13"/>
  <c r="CY13" i="13"/>
  <c r="CY50" i="13" s="1"/>
  <c r="CY109" i="14"/>
  <c r="CY51" i="14"/>
  <c r="CY160" i="14"/>
  <c r="CY197" i="4"/>
  <c r="CY189" i="4"/>
  <c r="CY43" i="13"/>
  <c r="CY12" i="13"/>
  <c r="CY44" i="13" s="1"/>
  <c r="CY124" i="14"/>
  <c r="CY110" i="14"/>
  <c r="CY196" i="4"/>
  <c r="CQ14" i="13"/>
  <c r="CQ56" i="13" s="1"/>
  <c r="CQ55" i="13"/>
  <c r="CQ52" i="14"/>
  <c r="CQ161" i="14"/>
  <c r="CQ95" i="14"/>
  <c r="CQ198" i="4"/>
  <c r="CI189" i="4"/>
  <c r="CI43" i="13"/>
  <c r="CI12" i="13"/>
  <c r="CI44" i="13" s="1"/>
  <c r="CI124" i="14"/>
  <c r="CI110" i="14"/>
  <c r="CI196" i="4"/>
  <c r="CE49" i="13"/>
  <c r="CE13" i="13"/>
  <c r="CE50" i="13" s="1"/>
  <c r="CE51" i="14"/>
  <c r="CE160" i="14"/>
  <c r="CE109" i="14"/>
  <c r="CE197" i="4"/>
  <c r="CA14" i="13"/>
  <c r="CA56" i="13" s="1"/>
  <c r="CA55" i="13"/>
  <c r="CA161" i="14"/>
  <c r="CA95" i="14"/>
  <c r="CA52" i="14"/>
  <c r="CA198" i="4"/>
  <c r="BS189" i="4"/>
  <c r="BS43" i="13"/>
  <c r="BS12" i="13"/>
  <c r="BS44" i="13" s="1"/>
  <c r="BS110" i="14"/>
  <c r="BS124" i="14"/>
  <c r="BS196" i="4"/>
  <c r="BO49" i="13"/>
  <c r="BO13" i="13"/>
  <c r="BO50" i="13" s="1"/>
  <c r="BO109" i="14"/>
  <c r="BO51" i="14"/>
  <c r="BO160" i="14"/>
  <c r="BO197" i="4"/>
  <c r="BK14" i="13"/>
  <c r="BK56" i="13" s="1"/>
  <c r="BK55" i="13"/>
  <c r="BK95" i="14"/>
  <c r="BK52" i="14"/>
  <c r="BK161" i="14"/>
  <c r="BK198" i="4"/>
  <c r="AQ189" i="4"/>
  <c r="AQ43" i="13"/>
  <c r="AQ12" i="13"/>
  <c r="AQ44" i="13" s="1"/>
  <c r="AQ110" i="14"/>
  <c r="AQ124" i="14"/>
  <c r="AQ196" i="4"/>
  <c r="AQ49" i="13"/>
  <c r="AQ13" i="13"/>
  <c r="AQ50" i="13" s="1"/>
  <c r="AQ109" i="14"/>
  <c r="AQ51" i="14"/>
  <c r="AQ160" i="14"/>
  <c r="AQ197" i="4"/>
  <c r="AM14" i="13"/>
  <c r="AM56" i="13" s="1"/>
  <c r="AM55" i="13"/>
  <c r="AM52" i="14"/>
  <c r="AM161" i="14"/>
  <c r="AM95" i="14"/>
  <c r="AM198" i="4"/>
  <c r="AA189" i="4"/>
  <c r="AA12" i="13"/>
  <c r="AA44" i="13" s="1"/>
  <c r="AA43" i="13"/>
  <c r="AA110" i="14"/>
  <c r="AA124" i="14"/>
  <c r="AA196" i="4"/>
  <c r="AA49" i="13"/>
  <c r="AA13" i="13"/>
  <c r="AA50" i="13" s="1"/>
  <c r="AA109" i="14"/>
  <c r="AA51" i="14"/>
  <c r="AA160" i="14"/>
  <c r="AA197" i="4"/>
  <c r="W14" i="13"/>
  <c r="W56" i="13" s="1"/>
  <c r="W55" i="13"/>
  <c r="W52" i="14"/>
  <c r="W161" i="14"/>
  <c r="W95" i="14"/>
  <c r="W198" i="4"/>
  <c r="O14" i="13"/>
  <c r="O56" i="13" s="1"/>
  <c r="O55" i="13"/>
  <c r="O95" i="14"/>
  <c r="O52" i="14"/>
  <c r="O161" i="14"/>
  <c r="O198" i="4"/>
  <c r="DR14" i="13"/>
  <c r="DR56" i="13" s="1"/>
  <c r="DR55" i="13"/>
  <c r="DR52" i="14"/>
  <c r="DR161" i="14"/>
  <c r="DR95" i="14"/>
  <c r="DR198" i="4"/>
  <c r="DJ189" i="4"/>
  <c r="DJ43" i="13"/>
  <c r="DJ12" i="13"/>
  <c r="DJ44" i="13" s="1"/>
  <c r="DJ124" i="14"/>
  <c r="DJ110" i="14"/>
  <c r="DJ196" i="4"/>
  <c r="DJ49" i="13"/>
  <c r="DJ13" i="13"/>
  <c r="DJ50" i="13" s="1"/>
  <c r="DJ51" i="14"/>
  <c r="DJ160" i="14"/>
  <c r="DJ109" i="14"/>
  <c r="DJ197" i="4"/>
  <c r="CT189" i="4"/>
  <c r="CT43" i="13"/>
  <c r="CT12" i="13"/>
  <c r="CT44" i="13" s="1"/>
  <c r="CT124" i="14"/>
  <c r="CT110" i="14"/>
  <c r="CT196" i="4"/>
  <c r="CT49" i="13"/>
  <c r="CT13" i="13"/>
  <c r="CT50" i="13" s="1"/>
  <c r="CT109" i="14"/>
  <c r="CT51" i="14"/>
  <c r="CT160" i="14"/>
  <c r="CT197" i="4"/>
  <c r="CL55" i="13"/>
  <c r="CL14" i="13"/>
  <c r="CL56" i="13" s="1"/>
  <c r="CL52" i="14"/>
  <c r="CL161" i="14"/>
  <c r="CL95" i="14"/>
  <c r="CL198" i="4"/>
  <c r="CD189" i="4"/>
  <c r="CD43" i="13"/>
  <c r="CD12" i="13"/>
  <c r="CD44" i="13" s="1"/>
  <c r="CD124" i="14"/>
  <c r="CD110" i="14"/>
  <c r="CD196" i="4"/>
  <c r="CD49" i="13"/>
  <c r="CD13" i="13"/>
  <c r="CD50" i="13" s="1"/>
  <c r="CD51" i="14"/>
  <c r="CD160" i="14"/>
  <c r="CD109" i="14"/>
  <c r="CD197" i="4"/>
  <c r="BV14" i="13"/>
  <c r="BV56" i="13" s="1"/>
  <c r="BV55" i="13"/>
  <c r="BV52" i="14"/>
  <c r="BV161" i="14"/>
  <c r="BV95" i="14"/>
  <c r="BV198" i="4"/>
  <c r="BN189" i="4"/>
  <c r="BN43" i="13"/>
  <c r="BN12" i="13"/>
  <c r="BN44" i="13" s="1"/>
  <c r="BN110" i="14"/>
  <c r="BN124" i="14"/>
  <c r="BN196" i="4"/>
  <c r="BN49" i="13"/>
  <c r="BN13" i="13"/>
  <c r="BN50" i="13" s="1"/>
  <c r="BN109" i="14"/>
  <c r="BN51" i="14"/>
  <c r="BN160" i="14"/>
  <c r="BN197" i="4"/>
  <c r="BF55" i="13"/>
  <c r="BF14" i="13"/>
  <c r="BF56" i="13" s="1"/>
  <c r="BF95" i="14"/>
  <c r="BF52" i="14"/>
  <c r="BF161" i="14"/>
  <c r="BF198" i="4"/>
  <c r="AX189" i="4"/>
  <c r="AT43" i="13"/>
  <c r="AT12" i="13"/>
  <c r="AT44" i="13" s="1"/>
  <c r="AT124" i="14"/>
  <c r="AT110" i="14"/>
  <c r="AT196" i="4"/>
  <c r="AT49" i="13"/>
  <c r="AT13" i="13"/>
  <c r="AT50" i="13" s="1"/>
  <c r="AT160" i="14"/>
  <c r="AT109" i="14"/>
  <c r="AT51" i="14"/>
  <c r="AT197" i="4"/>
  <c r="AP55" i="13"/>
  <c r="AP14" i="13"/>
  <c r="AP56" i="13" s="1"/>
  <c r="AP52" i="14"/>
  <c r="AP161" i="14"/>
  <c r="AP95" i="14"/>
  <c r="AP198" i="4"/>
  <c r="AH189" i="4"/>
  <c r="AD43" i="13"/>
  <c r="AD12" i="13"/>
  <c r="AD44" i="13" s="1"/>
  <c r="AD110" i="14"/>
  <c r="AD124" i="14"/>
  <c r="AD196" i="4"/>
  <c r="AD49" i="13"/>
  <c r="AD13" i="13"/>
  <c r="AD50" i="13" s="1"/>
  <c r="AD109" i="14"/>
  <c r="AD51" i="14"/>
  <c r="AD160" i="14"/>
  <c r="AD197" i="4"/>
  <c r="Z14" i="13"/>
  <c r="Z56" i="13" s="1"/>
  <c r="Z55" i="13"/>
  <c r="Z52" i="14"/>
  <c r="Z161" i="14"/>
  <c r="Z95" i="14"/>
  <c r="Z198" i="4"/>
  <c r="R189" i="4"/>
  <c r="DU189" i="4"/>
  <c r="DU43" i="13"/>
  <c r="DU12" i="13"/>
  <c r="DU44" i="13" s="1"/>
  <c r="DU110" i="14"/>
  <c r="DU124" i="14"/>
  <c r="DU196" i="4"/>
  <c r="DU49" i="13"/>
  <c r="DU13" i="13"/>
  <c r="DU50" i="13" s="1"/>
  <c r="DU160" i="14"/>
  <c r="DU109" i="14"/>
  <c r="DU51" i="14"/>
  <c r="DU197" i="4"/>
  <c r="DQ14" i="13"/>
  <c r="DQ56" i="13" s="1"/>
  <c r="DQ55" i="13"/>
  <c r="DQ52" i="14"/>
  <c r="DQ161" i="14"/>
  <c r="DQ95" i="14"/>
  <c r="DQ198" i="4"/>
  <c r="DE12" i="13"/>
  <c r="DE44" i="13" s="1"/>
  <c r="DE43" i="13"/>
  <c r="DE124" i="14"/>
  <c r="DE110" i="14"/>
  <c r="DE196" i="4"/>
  <c r="DE49" i="13"/>
  <c r="DE13" i="13"/>
  <c r="DE50" i="13" s="1"/>
  <c r="DE109" i="14"/>
  <c r="DE51" i="14"/>
  <c r="DE160" i="14"/>
  <c r="DE197" i="4"/>
  <c r="DA14" i="13"/>
  <c r="DA56" i="13" s="1"/>
  <c r="DA55" i="13"/>
  <c r="DA52" i="14"/>
  <c r="DA161" i="14"/>
  <c r="DA95" i="14"/>
  <c r="DA198" i="4"/>
  <c r="CS189" i="4"/>
  <c r="CS12" i="13"/>
  <c r="CS44" i="13" s="1"/>
  <c r="CS43" i="13"/>
  <c r="CS124" i="14"/>
  <c r="CS110" i="14"/>
  <c r="CS196" i="4"/>
  <c r="CO189" i="4"/>
  <c r="CO12" i="13"/>
  <c r="CO44" i="13" s="1"/>
  <c r="CO43" i="13"/>
  <c r="CO124" i="14"/>
  <c r="CO110" i="14"/>
  <c r="CO196" i="4"/>
  <c r="CO49" i="13"/>
  <c r="CO13" i="13"/>
  <c r="CO50" i="13" s="1"/>
  <c r="CO109" i="14"/>
  <c r="CO51" i="14"/>
  <c r="CO160" i="14"/>
  <c r="CO197" i="4"/>
  <c r="CK14" i="13"/>
  <c r="CK56" i="13" s="1"/>
  <c r="CK55" i="13"/>
  <c r="CK161" i="14"/>
  <c r="CK95" i="14"/>
  <c r="CK52" i="14"/>
  <c r="CK198" i="4"/>
  <c r="BY189" i="4"/>
  <c r="BY43" i="13"/>
  <c r="BY12" i="13"/>
  <c r="BY44" i="13" s="1"/>
  <c r="BY124" i="14"/>
  <c r="BY110" i="14"/>
  <c r="BY196" i="4"/>
  <c r="BY49" i="13"/>
  <c r="BY13" i="13"/>
  <c r="BY50" i="13" s="1"/>
  <c r="BY51" i="14"/>
  <c r="BY160" i="14"/>
  <c r="BY109" i="14"/>
  <c r="BY111" i="14" s="1"/>
  <c r="BY197" i="4"/>
  <c r="BU55" i="13"/>
  <c r="BU14" i="13"/>
  <c r="BU56" i="13" s="1"/>
  <c r="BU52" i="14"/>
  <c r="BU161" i="14"/>
  <c r="BU95" i="14"/>
  <c r="BU198" i="4"/>
  <c r="BI189" i="4"/>
  <c r="BI12" i="13"/>
  <c r="BI44" i="13" s="1"/>
  <c r="BI43" i="13"/>
  <c r="BI124" i="14"/>
  <c r="BI110" i="14"/>
  <c r="BI196" i="4"/>
  <c r="BI49" i="13"/>
  <c r="BI13" i="13"/>
  <c r="BI50" i="13" s="1"/>
  <c r="BI160" i="14"/>
  <c r="BI109" i="14"/>
  <c r="BI51" i="14"/>
  <c r="BI197" i="4"/>
  <c r="BE14" i="13"/>
  <c r="BE56" i="13" s="1"/>
  <c r="BE55" i="13"/>
  <c r="BE95" i="14"/>
  <c r="BE52" i="14"/>
  <c r="BE161" i="14"/>
  <c r="BE198" i="4"/>
  <c r="BA49" i="13"/>
  <c r="BA13" i="13"/>
  <c r="BA50" i="13" s="1"/>
  <c r="BA160" i="14"/>
  <c r="BA109" i="14"/>
  <c r="BA51" i="14"/>
  <c r="BA197" i="4"/>
  <c r="AW14" i="13"/>
  <c r="AW56" i="13" s="1"/>
  <c r="AW55" i="13"/>
  <c r="AW95" i="14"/>
  <c r="AW52" i="14"/>
  <c r="AW161" i="14"/>
  <c r="AW198" i="4"/>
  <c r="AO189" i="4"/>
  <c r="AO43" i="13"/>
  <c r="AO12" i="13"/>
  <c r="AO44" i="13" s="1"/>
  <c r="AO110" i="14"/>
  <c r="AO124" i="14"/>
  <c r="AO196" i="4"/>
  <c r="AK49" i="13"/>
  <c r="AK13" i="13"/>
  <c r="AK50" i="13" s="1"/>
  <c r="AK109" i="14"/>
  <c r="AK51" i="14"/>
  <c r="AK160" i="14"/>
  <c r="AK197" i="4"/>
  <c r="AG14" i="13"/>
  <c r="AG56" i="13" s="1"/>
  <c r="AG55" i="13"/>
  <c r="AG52" i="14"/>
  <c r="AG161" i="14"/>
  <c r="AG95" i="14"/>
  <c r="AG198" i="4"/>
  <c r="Y189" i="4"/>
  <c r="Y43" i="13"/>
  <c r="Y12" i="13"/>
  <c r="Y44" i="13" s="1"/>
  <c r="Y110" i="14"/>
  <c r="Y124" i="14"/>
  <c r="Y196" i="4"/>
  <c r="U49" i="13"/>
  <c r="U13" i="13"/>
  <c r="U50" i="13" s="1"/>
  <c r="U109" i="14"/>
  <c r="U51" i="14"/>
  <c r="U160" i="14"/>
  <c r="U197" i="4"/>
  <c r="Q55" i="13"/>
  <c r="Q14" i="13"/>
  <c r="Q56" i="13" s="1"/>
  <c r="Q95" i="14"/>
  <c r="Q52" i="14"/>
  <c r="Q161" i="14"/>
  <c r="Q198" i="4"/>
  <c r="DT43" i="13"/>
  <c r="DT12" i="13"/>
  <c r="DT44" i="13" s="1"/>
  <c r="DT110" i="14"/>
  <c r="DT124" i="14"/>
  <c r="DT196" i="4"/>
  <c r="DT49" i="13"/>
  <c r="DT13" i="13"/>
  <c r="DT50" i="13" s="1"/>
  <c r="DT109" i="14"/>
  <c r="DT51" i="14"/>
  <c r="DT160" i="14"/>
  <c r="DT197" i="4"/>
  <c r="DP14" i="13"/>
  <c r="DP56" i="13" s="1"/>
  <c r="DP55" i="13"/>
  <c r="DP52" i="14"/>
  <c r="DP161" i="14"/>
  <c r="DP95" i="14"/>
  <c r="DP198" i="4"/>
  <c r="DH43" i="13"/>
  <c r="DH12" i="13"/>
  <c r="DH44" i="13" s="1"/>
  <c r="DH110" i="14"/>
  <c r="DH124" i="14"/>
  <c r="DH196" i="4"/>
  <c r="DH189" i="4"/>
  <c r="DD49" i="13"/>
  <c r="DD13" i="13"/>
  <c r="DD50" i="13" s="1"/>
  <c r="DD109" i="14"/>
  <c r="DD51" i="14"/>
  <c r="DD160" i="14"/>
  <c r="DD197" i="4"/>
  <c r="CZ43" i="13"/>
  <c r="CZ12" i="13"/>
  <c r="CZ44" i="13" s="1"/>
  <c r="CZ124" i="14"/>
  <c r="CZ110" i="14"/>
  <c r="CZ196" i="4"/>
  <c r="CZ14" i="13"/>
  <c r="CZ56" i="13" s="1"/>
  <c r="CZ55" i="13"/>
  <c r="CZ161" i="14"/>
  <c r="CZ95" i="14"/>
  <c r="CZ52" i="14"/>
  <c r="CZ198" i="4"/>
  <c r="CR189" i="4"/>
  <c r="CN43" i="13"/>
  <c r="CN12" i="13"/>
  <c r="CN44" i="13" s="1"/>
  <c r="CN124" i="14"/>
  <c r="CN110" i="14"/>
  <c r="CN196" i="4"/>
  <c r="CN49" i="13"/>
  <c r="CN13" i="13"/>
  <c r="CN50" i="13" s="1"/>
  <c r="CN109" i="14"/>
  <c r="CN51" i="14"/>
  <c r="CN160" i="14"/>
  <c r="CN197" i="4"/>
  <c r="CJ14" i="13"/>
  <c r="CJ56" i="13" s="1"/>
  <c r="CJ55" i="13"/>
  <c r="CJ161" i="14"/>
  <c r="CJ95" i="14"/>
  <c r="CJ52" i="14"/>
  <c r="CJ198" i="4"/>
  <c r="CB189" i="4"/>
  <c r="BX12" i="13"/>
  <c r="BX44" i="13" s="1"/>
  <c r="BX43" i="13"/>
  <c r="BX124" i="14"/>
  <c r="BX110" i="14"/>
  <c r="BX196" i="4"/>
  <c r="BX49" i="13"/>
  <c r="BX13" i="13"/>
  <c r="BX50" i="13" s="1"/>
  <c r="BX51" i="14"/>
  <c r="BX160" i="14"/>
  <c r="BX109" i="14"/>
  <c r="BX197" i="4"/>
  <c r="BT14" i="13"/>
  <c r="BT56" i="13" s="1"/>
  <c r="BT55" i="13"/>
  <c r="BT52" i="14"/>
  <c r="BT161" i="14"/>
  <c r="BT95" i="14"/>
  <c r="BT198" i="4"/>
  <c r="BL189" i="4"/>
  <c r="BH43" i="13"/>
  <c r="BH12" i="13"/>
  <c r="BH44" i="13" s="1"/>
  <c r="BH124" i="14"/>
  <c r="BH110" i="14"/>
  <c r="BH196" i="4"/>
  <c r="BH49" i="13"/>
  <c r="BH13" i="13"/>
  <c r="BH50" i="13" s="1"/>
  <c r="BH160" i="14"/>
  <c r="BH109" i="14"/>
  <c r="BH51" i="14"/>
  <c r="BH197" i="4"/>
  <c r="BD14" i="13"/>
  <c r="BD56" i="13" s="1"/>
  <c r="BD55" i="13"/>
  <c r="BD95" i="14"/>
  <c r="BD52" i="14"/>
  <c r="BD161" i="14"/>
  <c r="BD198" i="4"/>
  <c r="AV189" i="4"/>
  <c r="AV43" i="13"/>
  <c r="AV12" i="13"/>
  <c r="AV44" i="13" s="1"/>
  <c r="AV124" i="14"/>
  <c r="AV110" i="14"/>
  <c r="AV196" i="4"/>
  <c r="AV49" i="13"/>
  <c r="AV13" i="13"/>
  <c r="AV50" i="13" s="1"/>
  <c r="AV160" i="14"/>
  <c r="AV109" i="14"/>
  <c r="AV51" i="14"/>
  <c r="AV197" i="4"/>
  <c r="AN55" i="13"/>
  <c r="AN14" i="13"/>
  <c r="AN56" i="13" s="1"/>
  <c r="AN52" i="14"/>
  <c r="AN161" i="14"/>
  <c r="AN95" i="14"/>
  <c r="AN198" i="4"/>
  <c r="AF189" i="4"/>
  <c r="AF43" i="13"/>
  <c r="AF12" i="13"/>
  <c r="AF44" i="13" s="1"/>
  <c r="AF110" i="14"/>
  <c r="AF124" i="14"/>
  <c r="AF196" i="4"/>
  <c r="AF49" i="13"/>
  <c r="AF13" i="13"/>
  <c r="AF50" i="13" s="1"/>
  <c r="AF109" i="14"/>
  <c r="AF51" i="14"/>
  <c r="AF160" i="14"/>
  <c r="AF197" i="4"/>
  <c r="X55" i="13"/>
  <c r="X14" i="13"/>
  <c r="X56" i="13" s="1"/>
  <c r="X52" i="14"/>
  <c r="X161" i="14"/>
  <c r="X95" i="14"/>
  <c r="X198" i="4"/>
  <c r="P189" i="4"/>
  <c r="P12" i="13"/>
  <c r="P44" i="13" s="1"/>
  <c r="P43" i="13"/>
  <c r="P124" i="14"/>
  <c r="P110" i="14"/>
  <c r="P196" i="4"/>
  <c r="P49" i="13"/>
  <c r="P13" i="13"/>
  <c r="P50" i="13" s="1"/>
  <c r="P160" i="14"/>
  <c r="P109" i="14"/>
  <c r="P51" i="14"/>
  <c r="P197" i="4"/>
  <c r="DS189" i="4"/>
  <c r="DS43" i="13"/>
  <c r="DS12" i="13"/>
  <c r="DS44" i="13" s="1"/>
  <c r="DS110" i="14"/>
  <c r="DS124" i="14"/>
  <c r="DS196" i="4"/>
  <c r="DO49" i="13"/>
  <c r="DO13" i="13"/>
  <c r="DO50" i="13" s="1"/>
  <c r="DO109" i="14"/>
  <c r="DO51" i="14"/>
  <c r="DO160" i="14"/>
  <c r="DO197" i="4"/>
  <c r="DK14" i="13"/>
  <c r="DK56" i="13" s="1"/>
  <c r="DK55" i="13"/>
  <c r="DK161" i="14"/>
  <c r="DK95" i="14"/>
  <c r="DK52" i="14"/>
  <c r="DK198" i="4"/>
  <c r="DC189" i="4"/>
  <c r="DC43" i="13"/>
  <c r="DC12" i="13"/>
  <c r="DC44" i="13" s="1"/>
  <c r="DC124" i="14"/>
  <c r="DC110" i="14"/>
  <c r="DC196" i="4"/>
  <c r="CU14" i="13"/>
  <c r="CU56" i="13" s="1"/>
  <c r="CU55" i="13"/>
  <c r="CU52" i="14"/>
  <c r="CU161" i="14"/>
  <c r="CU95" i="14"/>
  <c r="CU198" i="4"/>
  <c r="CM189" i="4"/>
  <c r="CM43" i="13"/>
  <c r="CM12" i="13"/>
  <c r="CM44" i="13" s="1"/>
  <c r="CM124" i="14"/>
  <c r="CM110" i="14"/>
  <c r="CM196" i="4"/>
  <c r="CI49" i="13"/>
  <c r="CI13" i="13"/>
  <c r="CI50" i="13" s="1"/>
  <c r="CI51" i="14"/>
  <c r="CI160" i="14"/>
  <c r="CI109" i="14"/>
  <c r="CI197" i="4"/>
  <c r="CE14" i="13"/>
  <c r="CE56" i="13" s="1"/>
  <c r="CE55" i="13"/>
  <c r="CE161" i="14"/>
  <c r="CE95" i="14"/>
  <c r="CE52" i="14"/>
  <c r="CE198" i="4"/>
  <c r="BW189" i="4"/>
  <c r="BW43" i="13"/>
  <c r="BW12" i="13"/>
  <c r="BW44" i="13" s="1"/>
  <c r="BW124" i="14"/>
  <c r="BW110" i="14"/>
  <c r="BW196" i="4"/>
  <c r="BS49" i="13"/>
  <c r="BS13" i="13"/>
  <c r="BS50" i="13" s="1"/>
  <c r="BS109" i="14"/>
  <c r="BS51" i="14"/>
  <c r="BS160" i="14"/>
  <c r="BS197" i="4"/>
  <c r="BO14" i="13"/>
  <c r="BO56" i="13" s="1"/>
  <c r="BO55" i="13"/>
  <c r="BO52" i="14"/>
  <c r="BO161" i="14"/>
  <c r="BO95" i="14"/>
  <c r="BO198" i="4"/>
  <c r="BG189" i="4"/>
  <c r="BG43" i="13"/>
  <c r="BG12" i="13"/>
  <c r="BG44" i="13" s="1"/>
  <c r="BG124" i="14"/>
  <c r="BG110" i="14"/>
  <c r="BG196" i="4"/>
  <c r="AU189" i="4"/>
  <c r="AU43" i="13"/>
  <c r="AU12" i="13"/>
  <c r="AU44" i="13" s="1"/>
  <c r="AU124" i="14"/>
  <c r="AU110" i="14"/>
  <c r="AU196" i="4"/>
  <c r="AU49" i="13"/>
  <c r="AU13" i="13"/>
  <c r="AU50" i="13" s="1"/>
  <c r="AU160" i="14"/>
  <c r="AU109" i="14"/>
  <c r="AU51" i="14"/>
  <c r="AU197" i="4"/>
  <c r="AQ14" i="13"/>
  <c r="AQ56" i="13" s="1"/>
  <c r="AQ55" i="13"/>
  <c r="AQ52" i="14"/>
  <c r="AQ161" i="14"/>
  <c r="AQ95" i="14"/>
  <c r="AQ198" i="4"/>
  <c r="AE189" i="4"/>
  <c r="AE12" i="13"/>
  <c r="AE44" i="13" s="1"/>
  <c r="AE43" i="13"/>
  <c r="AE110" i="14"/>
  <c r="AE124" i="14"/>
  <c r="AE196" i="4"/>
  <c r="AE49" i="13"/>
  <c r="AE13" i="13"/>
  <c r="AE50" i="13" s="1"/>
  <c r="AE109" i="14"/>
  <c r="AE51" i="14"/>
  <c r="AE160" i="14"/>
  <c r="AE197" i="4"/>
  <c r="AA14" i="13"/>
  <c r="AA56" i="13" s="1"/>
  <c r="AA55" i="13"/>
  <c r="AA52" i="14"/>
  <c r="AA161" i="14"/>
  <c r="AA95" i="14"/>
  <c r="AA198" i="4"/>
  <c r="DV14" i="13"/>
  <c r="DV56" i="13" s="1"/>
  <c r="DV55" i="13"/>
  <c r="DV52" i="14"/>
  <c r="DV161" i="14"/>
  <c r="DV95" i="14"/>
  <c r="DV198" i="4"/>
  <c r="DN189" i="4"/>
  <c r="DN12" i="13"/>
  <c r="DN44" i="13" s="1"/>
  <c r="DN43" i="13"/>
  <c r="DN110" i="14"/>
  <c r="DN124" i="14"/>
  <c r="DN196" i="4"/>
  <c r="DN49" i="13"/>
  <c r="DN13" i="13"/>
  <c r="DN50" i="13" s="1"/>
  <c r="DN160" i="14"/>
  <c r="DN109" i="14"/>
  <c r="DN51" i="14"/>
  <c r="DN197" i="4"/>
  <c r="DB55" i="13"/>
  <c r="DB14" i="13"/>
  <c r="DB56" i="13" s="1"/>
  <c r="DB52" i="14"/>
  <c r="DB161" i="14"/>
  <c r="DB95" i="14"/>
  <c r="DB198" i="4"/>
  <c r="CX189" i="4"/>
  <c r="CX43" i="13"/>
  <c r="CX12" i="13"/>
  <c r="CX44" i="13" s="1"/>
  <c r="CX124" i="14"/>
  <c r="CX110" i="14"/>
  <c r="CX196" i="4"/>
  <c r="CX49" i="13"/>
  <c r="CX13" i="13"/>
  <c r="CX50" i="13" s="1"/>
  <c r="CX109" i="14"/>
  <c r="CX51" i="14"/>
  <c r="CX160" i="14"/>
  <c r="CX197" i="4"/>
  <c r="CP55" i="13"/>
  <c r="CP14" i="13"/>
  <c r="CP56" i="13" s="1"/>
  <c r="CP52" i="14"/>
  <c r="CP161" i="14"/>
  <c r="CP95" i="14"/>
  <c r="CP198" i="4"/>
  <c r="CH189" i="4"/>
  <c r="CH43" i="13"/>
  <c r="CH12" i="13"/>
  <c r="CH44" i="13" s="1"/>
  <c r="CH124" i="14"/>
  <c r="CH110" i="14"/>
  <c r="CH196" i="4"/>
  <c r="CH49" i="13"/>
  <c r="CH13" i="13"/>
  <c r="CH50" i="13" s="1"/>
  <c r="CH51" i="14"/>
  <c r="CH160" i="14"/>
  <c r="CH109" i="14"/>
  <c r="CH197" i="4"/>
  <c r="BZ14" i="13"/>
  <c r="BZ56" i="13" s="1"/>
  <c r="BZ55" i="13"/>
  <c r="BZ161" i="14"/>
  <c r="BZ95" i="14"/>
  <c r="BZ52" i="14"/>
  <c r="BZ198" i="4"/>
  <c r="BR189" i="4"/>
  <c r="BR43" i="13"/>
  <c r="BR12" i="13"/>
  <c r="BR44" i="13" s="1"/>
  <c r="BR110" i="14"/>
  <c r="BR124" i="14"/>
  <c r="BR196" i="4"/>
  <c r="BR49" i="13"/>
  <c r="BR13" i="13"/>
  <c r="BR50" i="13" s="1"/>
  <c r="BR109" i="14"/>
  <c r="BR51" i="14"/>
  <c r="BR160" i="14"/>
  <c r="BR197" i="4"/>
  <c r="BJ14" i="13"/>
  <c r="BJ56" i="13" s="1"/>
  <c r="BJ55" i="13"/>
  <c r="BJ95" i="14"/>
  <c r="BJ52" i="14"/>
  <c r="BJ161" i="14"/>
  <c r="BJ198" i="4"/>
  <c r="BB189" i="4"/>
  <c r="AX43" i="13"/>
  <c r="AX12" i="13"/>
  <c r="AX44" i="13" s="1"/>
  <c r="AX124" i="14"/>
  <c r="AX110" i="14"/>
  <c r="AX196" i="4"/>
  <c r="AX49" i="13"/>
  <c r="AX13" i="13"/>
  <c r="AX50" i="13" s="1"/>
  <c r="AX160" i="14"/>
  <c r="AX109" i="14"/>
  <c r="AX51" i="14"/>
  <c r="AX197" i="4"/>
  <c r="AT55" i="13"/>
  <c r="AT14" i="13"/>
  <c r="AT56" i="13" s="1"/>
  <c r="AT95" i="14"/>
  <c r="AT52" i="14"/>
  <c r="AT161" i="14"/>
  <c r="AT198" i="4"/>
  <c r="AL189" i="4"/>
  <c r="AH43" i="13"/>
  <c r="AH12" i="13"/>
  <c r="AH44" i="13" s="1"/>
  <c r="AH110" i="14"/>
  <c r="AH124" i="14"/>
  <c r="AH196" i="4"/>
  <c r="AH49" i="13"/>
  <c r="AH13" i="13"/>
  <c r="AH50" i="13" s="1"/>
  <c r="AH109" i="14"/>
  <c r="AH51" i="14"/>
  <c r="AH160" i="14"/>
  <c r="AH197" i="4"/>
  <c r="AD14" i="13"/>
  <c r="AD56" i="13" s="1"/>
  <c r="AD55" i="13"/>
  <c r="AD52" i="14"/>
  <c r="AD161" i="14"/>
  <c r="AD95" i="14"/>
  <c r="AD198" i="4"/>
  <c r="V189" i="4"/>
  <c r="R43" i="13"/>
  <c r="R12" i="13"/>
  <c r="R44" i="13" s="1"/>
  <c r="R110" i="14"/>
  <c r="R124" i="14"/>
  <c r="R196" i="4"/>
  <c r="R49" i="13"/>
  <c r="R13" i="13"/>
  <c r="R50" i="13" s="1"/>
  <c r="R109" i="14"/>
  <c r="R51" i="14"/>
  <c r="R160" i="14"/>
  <c r="R197" i="4"/>
  <c r="DU14" i="13"/>
  <c r="DU56" i="13" s="1"/>
  <c r="DU55" i="13"/>
  <c r="DU161" i="14"/>
  <c r="DU52" i="14"/>
  <c r="DU95" i="14"/>
  <c r="DU198" i="4"/>
  <c r="DI12" i="13"/>
  <c r="DI44" i="13" s="1"/>
  <c r="DI43" i="13"/>
  <c r="DI124" i="14"/>
  <c r="DI110" i="14"/>
  <c r="DI196" i="4"/>
  <c r="DI13" i="13"/>
  <c r="DI50" i="13" s="1"/>
  <c r="DI49" i="13"/>
  <c r="DI51" i="14"/>
  <c r="DI160" i="14"/>
  <c r="DI109" i="14"/>
  <c r="DI197" i="4"/>
  <c r="DE14" i="13"/>
  <c r="DE56" i="13" s="1"/>
  <c r="DE55" i="13"/>
  <c r="DE52" i="14"/>
  <c r="DE161" i="14"/>
  <c r="DE95" i="14"/>
  <c r="DE198" i="4"/>
  <c r="DA189" i="4"/>
  <c r="CW189" i="4"/>
  <c r="CS49" i="13"/>
  <c r="CS13" i="13"/>
  <c r="CS50" i="13" s="1"/>
  <c r="CS109" i="14"/>
  <c r="CS51" i="14"/>
  <c r="CS160" i="14"/>
  <c r="CS197" i="4"/>
  <c r="CO14" i="13"/>
  <c r="CO56" i="13" s="1"/>
  <c r="CO55" i="13"/>
  <c r="CO52" i="14"/>
  <c r="CO161" i="14"/>
  <c r="CO95" i="14"/>
  <c r="CO198" i="4"/>
  <c r="CC189" i="4"/>
  <c r="CC43" i="13"/>
  <c r="CC12" i="13"/>
  <c r="CC44" i="13" s="1"/>
  <c r="CC124" i="14"/>
  <c r="CC110" i="14"/>
  <c r="CC196" i="4"/>
  <c r="CC49" i="13"/>
  <c r="CC13" i="13"/>
  <c r="CC50" i="13" s="1"/>
  <c r="CC51" i="14"/>
  <c r="CC160" i="14"/>
  <c r="CC109" i="14"/>
  <c r="CC197" i="4"/>
  <c r="BY55" i="13"/>
  <c r="BY14" i="13"/>
  <c r="BY56" i="13" s="1"/>
  <c r="BY161" i="14"/>
  <c r="BY95" i="14"/>
  <c r="BY52" i="14"/>
  <c r="BY198" i="4"/>
  <c r="BM189" i="4"/>
  <c r="BM43" i="13"/>
  <c r="BM12" i="13"/>
  <c r="BM44" i="13" s="1"/>
  <c r="BM110" i="14"/>
  <c r="BM124" i="14"/>
  <c r="BM196" i="4"/>
  <c r="BM49" i="13"/>
  <c r="BM13" i="13"/>
  <c r="BM50" i="13" s="1"/>
  <c r="BM109" i="14"/>
  <c r="BM51" i="14"/>
  <c r="BM160" i="14"/>
  <c r="BM197" i="4"/>
  <c r="BI14" i="13"/>
  <c r="BI56" i="13" s="1"/>
  <c r="BI55" i="13"/>
  <c r="BI95" i="14"/>
  <c r="BI52" i="14"/>
  <c r="BI161" i="14"/>
  <c r="BI198" i="4"/>
  <c r="BA14" i="13"/>
  <c r="BA56" i="13" s="1"/>
  <c r="BA55" i="13"/>
  <c r="BA95" i="14"/>
  <c r="BA52" i="14"/>
  <c r="BA161" i="14"/>
  <c r="BA198" i="4"/>
  <c r="AS189" i="4"/>
  <c r="AS12" i="13"/>
  <c r="AS44" i="13" s="1"/>
  <c r="AS43" i="13"/>
  <c r="AS124" i="14"/>
  <c r="AS110" i="14"/>
  <c r="AS196" i="4"/>
  <c r="AO49" i="13"/>
  <c r="AO13" i="13"/>
  <c r="AO50" i="13" s="1"/>
  <c r="AO109" i="14"/>
  <c r="AO51" i="14"/>
  <c r="AO160" i="14"/>
  <c r="AO197" i="4"/>
  <c r="AK14" i="13"/>
  <c r="AK56" i="13" s="1"/>
  <c r="AK55" i="13"/>
  <c r="AK52" i="14"/>
  <c r="AK161" i="14"/>
  <c r="AK95" i="14"/>
  <c r="AK198" i="4"/>
  <c r="AC189" i="4"/>
  <c r="AC43" i="13"/>
  <c r="AC12" i="13"/>
  <c r="AC44" i="13" s="1"/>
  <c r="AC110" i="14"/>
  <c r="AC124" i="14"/>
  <c r="AC196" i="4"/>
  <c r="Y49" i="13"/>
  <c r="Y13" i="13"/>
  <c r="Y50" i="13" s="1"/>
  <c r="Y109" i="14"/>
  <c r="Y51" i="14"/>
  <c r="Y160" i="14"/>
  <c r="Y197" i="4"/>
  <c r="U55" i="13"/>
  <c r="U14" i="13"/>
  <c r="U56" i="13" s="1"/>
  <c r="U52" i="14"/>
  <c r="U161" i="14"/>
  <c r="U95" i="14"/>
  <c r="U198" i="4"/>
  <c r="DT14" i="13"/>
  <c r="DT56" i="13" s="1"/>
  <c r="DT55" i="13"/>
  <c r="DT52" i="14"/>
  <c r="DT161" i="14"/>
  <c r="DT95" i="14"/>
  <c r="DT198" i="4"/>
  <c r="DL189" i="4"/>
  <c r="DH49" i="13"/>
  <c r="DH13" i="13"/>
  <c r="DH50" i="13" s="1"/>
  <c r="DH51" i="14"/>
  <c r="DH109" i="14"/>
  <c r="DH160" i="14"/>
  <c r="DH197" i="4"/>
  <c r="DD14" i="13"/>
  <c r="DD56" i="13" s="1"/>
  <c r="DD55" i="13"/>
  <c r="DD52" i="14"/>
  <c r="DD161" i="14"/>
  <c r="DD95" i="14"/>
  <c r="DD198" i="4"/>
  <c r="CV189" i="4"/>
  <c r="CR43" i="13"/>
  <c r="CR12" i="13"/>
  <c r="CR44" i="13" s="1"/>
  <c r="CR124" i="14"/>
  <c r="CR110" i="14"/>
  <c r="CR196" i="4"/>
  <c r="CR49" i="13"/>
  <c r="CR13" i="13"/>
  <c r="CR50" i="13" s="1"/>
  <c r="CR109" i="14"/>
  <c r="CR51" i="14"/>
  <c r="CR160" i="14"/>
  <c r="CR197" i="4"/>
  <c r="CN14" i="13"/>
  <c r="CN56" i="13" s="1"/>
  <c r="CN55" i="13"/>
  <c r="CN52" i="14"/>
  <c r="CN161" i="14"/>
  <c r="CN95" i="14"/>
  <c r="CN198" i="4"/>
  <c r="CF189" i="4"/>
  <c r="CB12" i="13"/>
  <c r="CB44" i="13" s="1"/>
  <c r="CB43" i="13"/>
  <c r="CB124" i="14"/>
  <c r="CB110" i="14"/>
  <c r="CB196" i="4"/>
  <c r="CB49" i="13"/>
  <c r="CB13" i="13"/>
  <c r="CB50" i="13" s="1"/>
  <c r="CB51" i="14"/>
  <c r="CB160" i="14"/>
  <c r="CB109" i="14"/>
  <c r="CB197" i="4"/>
  <c r="BX14" i="13"/>
  <c r="BX56" i="13" s="1"/>
  <c r="BX55" i="13"/>
  <c r="BX161" i="14"/>
  <c r="BX95" i="14"/>
  <c r="BX52" i="14"/>
  <c r="BX198" i="4"/>
  <c r="BP189" i="4"/>
  <c r="BL12" i="13"/>
  <c r="BL44" i="13" s="1"/>
  <c r="BL43" i="13"/>
  <c r="BL110" i="14"/>
  <c r="BL124" i="14"/>
  <c r="BL196" i="4"/>
  <c r="BL49" i="13"/>
  <c r="BL13" i="13"/>
  <c r="BL50" i="13" s="1"/>
  <c r="BL109" i="14"/>
  <c r="BL51" i="14"/>
  <c r="BL160" i="14"/>
  <c r="BL197" i="4"/>
  <c r="BH14" i="13"/>
  <c r="BH56" i="13" s="1"/>
  <c r="BH55" i="13"/>
  <c r="BH95" i="14"/>
  <c r="BH52" i="14"/>
  <c r="BH161" i="14"/>
  <c r="BH198" i="4"/>
  <c r="AZ189" i="4"/>
  <c r="AZ43" i="13"/>
  <c r="AZ12" i="13"/>
  <c r="AZ44" i="13" s="1"/>
  <c r="AZ124" i="14"/>
  <c r="AZ110" i="14"/>
  <c r="AZ196" i="4"/>
  <c r="AZ49" i="13"/>
  <c r="AZ13" i="13"/>
  <c r="AZ50" i="13" s="1"/>
  <c r="AZ160" i="14"/>
  <c r="AZ109" i="14"/>
  <c r="AZ51" i="14"/>
  <c r="AZ197" i="4"/>
  <c r="AR14" i="13"/>
  <c r="AR56" i="13" s="1"/>
  <c r="AR55" i="13"/>
  <c r="AR52" i="14"/>
  <c r="AR161" i="14"/>
  <c r="AR95" i="14"/>
  <c r="AR198" i="4"/>
  <c r="AJ189" i="4"/>
  <c r="AJ43" i="13"/>
  <c r="AJ12" i="13"/>
  <c r="AJ44" i="13" s="1"/>
  <c r="AJ110" i="14"/>
  <c r="AJ124" i="14"/>
  <c r="AJ196" i="4"/>
  <c r="AJ49" i="13"/>
  <c r="AJ13" i="13"/>
  <c r="AJ50" i="13" s="1"/>
  <c r="AJ109" i="14"/>
  <c r="AJ51" i="14"/>
  <c r="AJ160" i="14"/>
  <c r="AJ197" i="4"/>
  <c r="AB55" i="13"/>
  <c r="AB14" i="13"/>
  <c r="AB56" i="13" s="1"/>
  <c r="AB52" i="14"/>
  <c r="AB161" i="14"/>
  <c r="AB95" i="14"/>
  <c r="AB198" i="4"/>
  <c r="T189" i="4"/>
  <c r="T12" i="13"/>
  <c r="T44" i="13" s="1"/>
  <c r="T43" i="13"/>
  <c r="T110" i="14"/>
  <c r="T124" i="14"/>
  <c r="T196" i="4"/>
  <c r="T49" i="13"/>
  <c r="T13" i="13"/>
  <c r="T50" i="13" s="1"/>
  <c r="T109" i="14"/>
  <c r="T51" i="14"/>
  <c r="T160" i="14"/>
  <c r="T197" i="4"/>
  <c r="DS49" i="13"/>
  <c r="DS13" i="13"/>
  <c r="DS50" i="13" s="1"/>
  <c r="DS109" i="14"/>
  <c r="DS111" i="14" s="1"/>
  <c r="DS51" i="14"/>
  <c r="DS160" i="14"/>
  <c r="DS197" i="4"/>
  <c r="DO55" i="13"/>
  <c r="DO14" i="13"/>
  <c r="DO56" i="13" s="1"/>
  <c r="DO52" i="14"/>
  <c r="DO161" i="14"/>
  <c r="DO95" i="14"/>
  <c r="DO198" i="4"/>
  <c r="DG189" i="4"/>
  <c r="DG43" i="13"/>
  <c r="DG12" i="13"/>
  <c r="DG44" i="13" s="1"/>
  <c r="DG110" i="14"/>
  <c r="DG124" i="14"/>
  <c r="DG196" i="4"/>
  <c r="CY14" i="13"/>
  <c r="CY56" i="13" s="1"/>
  <c r="CY55" i="13"/>
  <c r="CY52" i="14"/>
  <c r="CY161" i="14"/>
  <c r="CY95" i="14"/>
  <c r="CY198" i="4"/>
  <c r="CQ189" i="4"/>
  <c r="CQ43" i="13"/>
  <c r="CQ12" i="13"/>
  <c r="CQ44" i="13" s="1"/>
  <c r="CQ124" i="14"/>
  <c r="CQ110" i="14"/>
  <c r="CQ196" i="4"/>
  <c r="CM49" i="13"/>
  <c r="CM13" i="13"/>
  <c r="CM50" i="13" s="1"/>
  <c r="CM109" i="14"/>
  <c r="CM111" i="14" s="1"/>
  <c r="CM51" i="14"/>
  <c r="CM160" i="14"/>
  <c r="CM197" i="4"/>
  <c r="CI14" i="13"/>
  <c r="CI56" i="13" s="1"/>
  <c r="CI55" i="13"/>
  <c r="CI161" i="14"/>
  <c r="CI95" i="14"/>
  <c r="CI52" i="14"/>
  <c r="CI198" i="4"/>
  <c r="CA189" i="4"/>
  <c r="CA43" i="13"/>
  <c r="CA12" i="13"/>
  <c r="CA44" i="13" s="1"/>
  <c r="CA124" i="14"/>
  <c r="CA110" i="14"/>
  <c r="CA196" i="4"/>
  <c r="BW49" i="13"/>
  <c r="BW13" i="13"/>
  <c r="BW50" i="13" s="1"/>
  <c r="BW51" i="14"/>
  <c r="BW160" i="14"/>
  <c r="BW109" i="14"/>
  <c r="BW197" i="4"/>
  <c r="BS14" i="13"/>
  <c r="BS56" i="13" s="1"/>
  <c r="BS55" i="13"/>
  <c r="BS52" i="14"/>
  <c r="BS161" i="14"/>
  <c r="BS95" i="14"/>
  <c r="BS198" i="4"/>
  <c r="BK189" i="4"/>
  <c r="BK43" i="13"/>
  <c r="BK12" i="13"/>
  <c r="BK44" i="13" s="1"/>
  <c r="BK124" i="14"/>
  <c r="BK110" i="14"/>
  <c r="BK196" i="4"/>
  <c r="BG49" i="13"/>
  <c r="BG13" i="13"/>
  <c r="BG50" i="13" s="1"/>
  <c r="BG160" i="14"/>
  <c r="BG109" i="14"/>
  <c r="BG51" i="14"/>
  <c r="BG197" i="4"/>
  <c r="BC43" i="13"/>
  <c r="BC12" i="13"/>
  <c r="BC44" i="13" s="1"/>
  <c r="BC124" i="14"/>
  <c r="BC110" i="14"/>
  <c r="BC196" i="4"/>
  <c r="BC49" i="13"/>
  <c r="BC13" i="13"/>
  <c r="BC50" i="13" s="1"/>
  <c r="BC160" i="14"/>
  <c r="BC109" i="14"/>
  <c r="BC51" i="14"/>
  <c r="BC197" i="4"/>
  <c r="BC14" i="13"/>
  <c r="BC56" i="13" s="1"/>
  <c r="BC55" i="13"/>
  <c r="BC95" i="14"/>
  <c r="BC52" i="14"/>
  <c r="BC161" i="14"/>
  <c r="BC198" i="4"/>
  <c r="AY189" i="4"/>
  <c r="AY43" i="13"/>
  <c r="AY12" i="13"/>
  <c r="AY44" i="13" s="1"/>
  <c r="AY124" i="14"/>
  <c r="AY110" i="14"/>
  <c r="AY196" i="4"/>
  <c r="AY49" i="13"/>
  <c r="AY13" i="13"/>
  <c r="AY50" i="13" s="1"/>
  <c r="AY160" i="14"/>
  <c r="AY109" i="14"/>
  <c r="AY51" i="14"/>
  <c r="AY197" i="4"/>
  <c r="AU14" i="13"/>
  <c r="AU56" i="13" s="1"/>
  <c r="AU55" i="13"/>
  <c r="AU95" i="14"/>
  <c r="AU52" i="14"/>
  <c r="AU161" i="14"/>
  <c r="AU198" i="4"/>
  <c r="AI189" i="4"/>
  <c r="AI12" i="13"/>
  <c r="AI44" i="13" s="1"/>
  <c r="AI43" i="13"/>
  <c r="AI110" i="14"/>
  <c r="AI124" i="14"/>
  <c r="AI196" i="4"/>
  <c r="AI49" i="13"/>
  <c r="AI13" i="13"/>
  <c r="AI50" i="13" s="1"/>
  <c r="AI109" i="14"/>
  <c r="AI51" i="14"/>
  <c r="AI160" i="14"/>
  <c r="AI197" i="4"/>
  <c r="AE14" i="13"/>
  <c r="AE56" i="13" s="1"/>
  <c r="AE55" i="13"/>
  <c r="AE52" i="14"/>
  <c r="AE161" i="14"/>
  <c r="AE95" i="14"/>
  <c r="AE198" i="4"/>
  <c r="S189" i="4"/>
  <c r="S43" i="13"/>
  <c r="S12" i="13"/>
  <c r="S44" i="13" s="1"/>
  <c r="S110" i="14"/>
  <c r="S124" i="14"/>
  <c r="S196" i="4"/>
  <c r="S49" i="13"/>
  <c r="S13" i="13"/>
  <c r="S50" i="13" s="1"/>
  <c r="S109" i="14"/>
  <c r="S51" i="14"/>
  <c r="S160" i="14"/>
  <c r="S197" i="4"/>
  <c r="DR189" i="4"/>
  <c r="DR12" i="13"/>
  <c r="DR44" i="13" s="1"/>
  <c r="DR43" i="13"/>
  <c r="DR110" i="14"/>
  <c r="DR124" i="14"/>
  <c r="DR196" i="4"/>
  <c r="DR49" i="13"/>
  <c r="DR13" i="13"/>
  <c r="DR50" i="13" s="1"/>
  <c r="DR109" i="14"/>
  <c r="DR51" i="14"/>
  <c r="DR160" i="14"/>
  <c r="DR197" i="4"/>
  <c r="DF55" i="13"/>
  <c r="DF14" i="13"/>
  <c r="DF56" i="13" s="1"/>
  <c r="DF52" i="14"/>
  <c r="DF161" i="14"/>
  <c r="DF95" i="14"/>
  <c r="DF198" i="4"/>
  <c r="DB189" i="4"/>
  <c r="DB43" i="13"/>
  <c r="DB12" i="13"/>
  <c r="DB44" i="13" s="1"/>
  <c r="DB124" i="14"/>
  <c r="DB110" i="14"/>
  <c r="DB196" i="4"/>
  <c r="DB49" i="13"/>
  <c r="DB13" i="13"/>
  <c r="DB50" i="13" s="1"/>
  <c r="DB109" i="14"/>
  <c r="DB51" i="14"/>
  <c r="DB160" i="14"/>
  <c r="DB197" i="4"/>
  <c r="CT55" i="13"/>
  <c r="CT14" i="13"/>
  <c r="CT56" i="13" s="1"/>
  <c r="CT52" i="14"/>
  <c r="CT161" i="14"/>
  <c r="CT95" i="14"/>
  <c r="CT198" i="4"/>
  <c r="CL189" i="4"/>
  <c r="CL43" i="13"/>
  <c r="CL12" i="13"/>
  <c r="CL44" i="13" s="1"/>
  <c r="CL124" i="14"/>
  <c r="CL110" i="14"/>
  <c r="CL196" i="4"/>
  <c r="CL49" i="13"/>
  <c r="CL13" i="13"/>
  <c r="CL50" i="13" s="1"/>
  <c r="CL109" i="14"/>
  <c r="CL51" i="14"/>
  <c r="CL160" i="14"/>
  <c r="CL197" i="4"/>
  <c r="CD55" i="13"/>
  <c r="CD14" i="13"/>
  <c r="CD56" i="13" s="1"/>
  <c r="CD161" i="14"/>
  <c r="CD95" i="14"/>
  <c r="CD52" i="14"/>
  <c r="CD198" i="4"/>
  <c r="BV189" i="4"/>
  <c r="BV43" i="13"/>
  <c r="BV12" i="13"/>
  <c r="BV44" i="13" s="1"/>
  <c r="BV110" i="14"/>
  <c r="BV124" i="14"/>
  <c r="BV196" i="4"/>
  <c r="BV49" i="13"/>
  <c r="BV13" i="13"/>
  <c r="BV50" i="13" s="1"/>
  <c r="BV109" i="14"/>
  <c r="BV51" i="14"/>
  <c r="BV160" i="14"/>
  <c r="BV197" i="4"/>
  <c r="BN14" i="13"/>
  <c r="BN56" i="13" s="1"/>
  <c r="BN55" i="13"/>
  <c r="BN52" i="14"/>
  <c r="BN161" i="14"/>
  <c r="BN95" i="14"/>
  <c r="BN198" i="4"/>
  <c r="BF189" i="4"/>
  <c r="BF43" i="13"/>
  <c r="BF12" i="13"/>
  <c r="BF44" i="13" s="1"/>
  <c r="BF124" i="14"/>
  <c r="BF110" i="14"/>
  <c r="BF196" i="4"/>
  <c r="BF49" i="13"/>
  <c r="BF13" i="13"/>
  <c r="BF50" i="13" s="1"/>
  <c r="BF160" i="14"/>
  <c r="BF109" i="14"/>
  <c r="BF51" i="14"/>
  <c r="BF197" i="4"/>
  <c r="BB43" i="13"/>
  <c r="BB12" i="13"/>
  <c r="BB44" i="13" s="1"/>
  <c r="BB124" i="14"/>
  <c r="BB110" i="14"/>
  <c r="BB196" i="4"/>
  <c r="BB49" i="13"/>
  <c r="BB13" i="13"/>
  <c r="BB50" i="13" s="1"/>
  <c r="BB160" i="14"/>
  <c r="BB109" i="14"/>
  <c r="BB51" i="14"/>
  <c r="BB197" i="4"/>
  <c r="AX55" i="13"/>
  <c r="AX14" i="13"/>
  <c r="AX56" i="13" s="1"/>
  <c r="AX95" i="14"/>
  <c r="AX52" i="14"/>
  <c r="AX161" i="14"/>
  <c r="AX198" i="4"/>
  <c r="AP189" i="4"/>
  <c r="AL43" i="13"/>
  <c r="AL12" i="13"/>
  <c r="AL44" i="13" s="1"/>
  <c r="AL110" i="14"/>
  <c r="AL124" i="14"/>
  <c r="AL196" i="4"/>
  <c r="AL49" i="13"/>
  <c r="AL13" i="13"/>
  <c r="AL50" i="13" s="1"/>
  <c r="AL109" i="14"/>
  <c r="AL51" i="14"/>
  <c r="AL160" i="14"/>
  <c r="AL197" i="4"/>
  <c r="AH14" i="13"/>
  <c r="AH56" i="13" s="1"/>
  <c r="AH55" i="13"/>
  <c r="AH52" i="14"/>
  <c r="AH161" i="14"/>
  <c r="AH95" i="14"/>
  <c r="AH198" i="4"/>
  <c r="Z189" i="4"/>
  <c r="V43" i="13"/>
  <c r="V12" i="13"/>
  <c r="V44" i="13" s="1"/>
  <c r="V110" i="14"/>
  <c r="V124" i="14"/>
  <c r="V196" i="4"/>
  <c r="V49" i="13"/>
  <c r="V13" i="13"/>
  <c r="V50" i="13" s="1"/>
  <c r="V109" i="14"/>
  <c r="V51" i="14"/>
  <c r="V160" i="14"/>
  <c r="V197" i="4"/>
  <c r="R14" i="13"/>
  <c r="R56" i="13" s="1"/>
  <c r="R55" i="13"/>
  <c r="R52" i="14"/>
  <c r="R161" i="14"/>
  <c r="R95" i="14"/>
  <c r="R198" i="4"/>
  <c r="DM189" i="4"/>
  <c r="DM43" i="13"/>
  <c r="DM12" i="13"/>
  <c r="DM44" i="13" s="1"/>
  <c r="DM124" i="14"/>
  <c r="DM110" i="14"/>
  <c r="DM196" i="4"/>
  <c r="DM49" i="13"/>
  <c r="DM13" i="13"/>
  <c r="DM50" i="13" s="1"/>
  <c r="DM51" i="14"/>
  <c r="DM160" i="14"/>
  <c r="DM109" i="14"/>
  <c r="DM197" i="4"/>
  <c r="DI14" i="13"/>
  <c r="DI56" i="13" s="1"/>
  <c r="DI55" i="13"/>
  <c r="DI161" i="14"/>
  <c r="DI95" i="14"/>
  <c r="DI52" i="14"/>
  <c r="DI198" i="4"/>
  <c r="DE189" i="4"/>
  <c r="CW12" i="13"/>
  <c r="CW44" i="13" s="1"/>
  <c r="CW43" i="13"/>
  <c r="CW124" i="14"/>
  <c r="CW110" i="14"/>
  <c r="CW196" i="4"/>
  <c r="CW49" i="13"/>
  <c r="CW13" i="13"/>
  <c r="CW50" i="13" s="1"/>
  <c r="CW109" i="14"/>
  <c r="CW51" i="14"/>
  <c r="CW160" i="14"/>
  <c r="CW197" i="4"/>
  <c r="CS14" i="13"/>
  <c r="CS56" i="13" s="1"/>
  <c r="CS55" i="13"/>
  <c r="CS52" i="14"/>
  <c r="CS161" i="14"/>
  <c r="CS95" i="14"/>
  <c r="CS198" i="4"/>
  <c r="CG189" i="4"/>
  <c r="CG12" i="13"/>
  <c r="CG44" i="13" s="1"/>
  <c r="CG43" i="13"/>
  <c r="CG124" i="14"/>
  <c r="CG110" i="14"/>
  <c r="CG196" i="4"/>
  <c r="CG49" i="13"/>
  <c r="CG13" i="13"/>
  <c r="CG50" i="13" s="1"/>
  <c r="CG51" i="14"/>
  <c r="CG160" i="14"/>
  <c r="CG109" i="14"/>
  <c r="CG197" i="4"/>
  <c r="CC55" i="13"/>
  <c r="CC14" i="13"/>
  <c r="CC56" i="13" s="1"/>
  <c r="CC161" i="14"/>
  <c r="CC95" i="14"/>
  <c r="CC52" i="14"/>
  <c r="CC198" i="4"/>
  <c r="BQ189" i="4"/>
  <c r="BQ43" i="13"/>
  <c r="BQ12" i="13"/>
  <c r="BQ44" i="13" s="1"/>
  <c r="BQ110" i="14"/>
  <c r="BQ124" i="14"/>
  <c r="BQ196" i="4"/>
  <c r="BQ49" i="13"/>
  <c r="BQ13" i="13"/>
  <c r="BQ50" i="13" s="1"/>
  <c r="BQ109" i="14"/>
  <c r="BQ51" i="14"/>
  <c r="BQ160" i="14"/>
  <c r="BQ197" i="4"/>
  <c r="BM55" i="13"/>
  <c r="BM14" i="13"/>
  <c r="BM56" i="13" s="1"/>
  <c r="BM52" i="14"/>
  <c r="BM161" i="14"/>
  <c r="BM95" i="14"/>
  <c r="BM198" i="4"/>
  <c r="AW189" i="4"/>
  <c r="AW12" i="13"/>
  <c r="AW44" i="13" s="1"/>
  <c r="AW43" i="13"/>
  <c r="AW124" i="14"/>
  <c r="AW110" i="14"/>
  <c r="AW196" i="4"/>
  <c r="AS49" i="13"/>
  <c r="AS13" i="13"/>
  <c r="AS50" i="13" s="1"/>
  <c r="AS160" i="14"/>
  <c r="AS109" i="14"/>
  <c r="AS51" i="14"/>
  <c r="AS197" i="4"/>
  <c r="AO14" i="13"/>
  <c r="AO56" i="13" s="1"/>
  <c r="AO55" i="13"/>
  <c r="AO52" i="14"/>
  <c r="AO161" i="14"/>
  <c r="AO95" i="14"/>
  <c r="AO198" i="4"/>
  <c r="AG189" i="4"/>
  <c r="AG43" i="13"/>
  <c r="AG12" i="13"/>
  <c r="AG44" i="13" s="1"/>
  <c r="AG110" i="14"/>
  <c r="AG124" i="14"/>
  <c r="AG196" i="4"/>
  <c r="AC49" i="13"/>
  <c r="AC13" i="13"/>
  <c r="AC50" i="13" s="1"/>
  <c r="AC109" i="14"/>
  <c r="AC111" i="14" s="1"/>
  <c r="AC51" i="14"/>
  <c r="AC160" i="14"/>
  <c r="AC197" i="4"/>
  <c r="Y14" i="13"/>
  <c r="Y56" i="13" s="1"/>
  <c r="Y55" i="13"/>
  <c r="Y52" i="14"/>
  <c r="Y161" i="14"/>
  <c r="Y95" i="14"/>
  <c r="Y198" i="4"/>
  <c r="Q189" i="4"/>
  <c r="Q43" i="13"/>
  <c r="Q12" i="13"/>
  <c r="Q44" i="13" s="1"/>
  <c r="Q124" i="14"/>
  <c r="Q110" i="14"/>
  <c r="Q196" i="4"/>
  <c r="DP189" i="4"/>
  <c r="DL43" i="13"/>
  <c r="DL12" i="13"/>
  <c r="DL44" i="13" s="1"/>
  <c r="DL124" i="14"/>
  <c r="DL110" i="14"/>
  <c r="DL196" i="4"/>
  <c r="DL49" i="13"/>
  <c r="DL13" i="13"/>
  <c r="DL50" i="13" s="1"/>
  <c r="DL51" i="14"/>
  <c r="DL160" i="14"/>
  <c r="DL109" i="14"/>
  <c r="DL197" i="4"/>
  <c r="DH14" i="13"/>
  <c r="DH56" i="13" s="1"/>
  <c r="DH55" i="13"/>
  <c r="DH161" i="14"/>
  <c r="DH52" i="14"/>
  <c r="DH95" i="14"/>
  <c r="DH198" i="4"/>
  <c r="CZ189" i="4"/>
  <c r="CV49" i="13"/>
  <c r="CV13" i="13"/>
  <c r="CV50" i="13" s="1"/>
  <c r="CV109" i="14"/>
  <c r="CV51" i="14"/>
  <c r="CV160" i="14"/>
  <c r="CV197" i="4"/>
  <c r="CR14" i="13"/>
  <c r="CR56" i="13" s="1"/>
  <c r="CR55" i="13"/>
  <c r="CR52" i="14"/>
  <c r="CR161" i="14"/>
  <c r="CR95" i="14"/>
  <c r="CR198" i="4"/>
  <c r="CJ189" i="4"/>
  <c r="CF43" i="13"/>
  <c r="CF12" i="13"/>
  <c r="CF44" i="13" s="1"/>
  <c r="CF124" i="14"/>
  <c r="CF110" i="14"/>
  <c r="CF196" i="4"/>
  <c r="CF49" i="13"/>
  <c r="CF13" i="13"/>
  <c r="CF50" i="13" s="1"/>
  <c r="CF51" i="14"/>
  <c r="CF160" i="14"/>
  <c r="CF109" i="14"/>
  <c r="CF197" i="4"/>
  <c r="CB14" i="13"/>
  <c r="CB56" i="13" s="1"/>
  <c r="CB55" i="13"/>
  <c r="CB161" i="14"/>
  <c r="CB95" i="14"/>
  <c r="CB52" i="14"/>
  <c r="CB198" i="4"/>
  <c r="BT189" i="4"/>
  <c r="BP12" i="13"/>
  <c r="BP44" i="13" s="1"/>
  <c r="BP43" i="13"/>
  <c r="BP110" i="14"/>
  <c r="BP124" i="14"/>
  <c r="BP196" i="4"/>
  <c r="BP49" i="13"/>
  <c r="BP13" i="13"/>
  <c r="BP50" i="13" s="1"/>
  <c r="BP109" i="14"/>
  <c r="BP51" i="14"/>
  <c r="BP160" i="14"/>
  <c r="BP197" i="4"/>
  <c r="BL14" i="13"/>
  <c r="BL56" i="13" s="1"/>
  <c r="BL55" i="13"/>
  <c r="BL52" i="14"/>
  <c r="BL161" i="14"/>
  <c r="BL95" i="14"/>
  <c r="BL198" i="4"/>
  <c r="BD189" i="4"/>
  <c r="AV14" i="13"/>
  <c r="AV56" i="13" s="1"/>
  <c r="AV55" i="13"/>
  <c r="AV95" i="14"/>
  <c r="AV52" i="14"/>
  <c r="AV161" i="14"/>
  <c r="AV198" i="4"/>
  <c r="AN189" i="4"/>
  <c r="AN43" i="13"/>
  <c r="AN12" i="13"/>
  <c r="AN44" i="13" s="1"/>
  <c r="AN110" i="14"/>
  <c r="AN124" i="14"/>
  <c r="AN196" i="4"/>
  <c r="AN49" i="13"/>
  <c r="AN13" i="13"/>
  <c r="AN50" i="13" s="1"/>
  <c r="AN109" i="14"/>
  <c r="AN51" i="14"/>
  <c r="AN160" i="14"/>
  <c r="AN197" i="4"/>
  <c r="AF55" i="13"/>
  <c r="AF14" i="13"/>
  <c r="AF56" i="13" s="1"/>
  <c r="AF52" i="14"/>
  <c r="AF161" i="14"/>
  <c r="AF95" i="14"/>
  <c r="AF198" i="4"/>
  <c r="X189" i="4"/>
  <c r="X43" i="13"/>
  <c r="X12" i="13"/>
  <c r="X44" i="13" s="1"/>
  <c r="X110" i="14"/>
  <c r="X124" i="14"/>
  <c r="X196" i="4"/>
  <c r="X49" i="13"/>
  <c r="X13" i="13"/>
  <c r="X50" i="13" s="1"/>
  <c r="X109" i="14"/>
  <c r="X51" i="14"/>
  <c r="X160" i="14"/>
  <c r="X197" i="4"/>
  <c r="P14" i="13"/>
  <c r="P56" i="13" s="1"/>
  <c r="P55" i="13"/>
  <c r="P95" i="14"/>
  <c r="P52" i="14"/>
  <c r="P161" i="14"/>
  <c r="P198" i="4"/>
  <c r="DS55" i="13"/>
  <c r="DS14" i="13"/>
  <c r="DS56" i="13" s="1"/>
  <c r="DS52" i="14"/>
  <c r="DS161" i="14"/>
  <c r="DS95" i="14"/>
  <c r="DS198" i="4"/>
  <c r="DK189" i="4"/>
  <c r="DK43" i="13"/>
  <c r="DK12" i="13"/>
  <c r="DK44" i="13" s="1"/>
  <c r="DK124" i="14"/>
  <c r="DK110" i="14"/>
  <c r="DK196" i="4"/>
  <c r="DC49" i="13"/>
  <c r="DC13" i="13"/>
  <c r="DC50" i="13" s="1"/>
  <c r="DC109" i="14"/>
  <c r="DC51" i="14"/>
  <c r="DC160" i="14"/>
  <c r="DC197" i="4"/>
  <c r="DC55" i="13"/>
  <c r="DC14" i="13"/>
  <c r="DC56" i="13" s="1"/>
  <c r="DC52" i="14"/>
  <c r="DC161" i="14"/>
  <c r="DC95" i="14"/>
  <c r="DC198" i="4"/>
  <c r="CU49" i="13"/>
  <c r="CU13" i="13"/>
  <c r="CU50" i="13" s="1"/>
  <c r="CU109" i="14"/>
  <c r="CU51" i="14"/>
  <c r="CU160" i="14"/>
  <c r="CU197" i="4"/>
  <c r="CU189" i="4"/>
  <c r="CU43" i="13"/>
  <c r="CU12" i="13"/>
  <c r="CU44" i="13" s="1"/>
  <c r="CU124" i="14"/>
  <c r="CU110" i="14"/>
  <c r="CU196" i="4"/>
  <c r="CQ49" i="13"/>
  <c r="CQ13" i="13"/>
  <c r="CQ50" i="13" s="1"/>
  <c r="CQ109" i="14"/>
  <c r="CQ51" i="14"/>
  <c r="CQ160" i="14"/>
  <c r="CQ197" i="4"/>
  <c r="CM14" i="13"/>
  <c r="CM56" i="13" s="1"/>
  <c r="CM55" i="13"/>
  <c r="CM52" i="14"/>
  <c r="CM161" i="14"/>
  <c r="CM95" i="14"/>
  <c r="CM198" i="4"/>
  <c r="CE189" i="4"/>
  <c r="CE43" i="13"/>
  <c r="CE12" i="13"/>
  <c r="CE44" i="13" s="1"/>
  <c r="CE124" i="14"/>
  <c r="CE110" i="14"/>
  <c r="CE196" i="4"/>
  <c r="CA49" i="13"/>
  <c r="CA13" i="13"/>
  <c r="CA50" i="13" s="1"/>
  <c r="CA51" i="14"/>
  <c r="CA160" i="14"/>
  <c r="CA109" i="14"/>
  <c r="CA197" i="4"/>
  <c r="BW14" i="13"/>
  <c r="BW56" i="13" s="1"/>
  <c r="BW55" i="13"/>
  <c r="BW161" i="14"/>
  <c r="BW95" i="14"/>
  <c r="BW52" i="14"/>
  <c r="BW198" i="4"/>
  <c r="BO189" i="4"/>
  <c r="BO43" i="13"/>
  <c r="BO12" i="13"/>
  <c r="BO44" i="13" s="1"/>
  <c r="BO110" i="14"/>
  <c r="BO124" i="14"/>
  <c r="BO196" i="4"/>
  <c r="BK49" i="13"/>
  <c r="BK13" i="13"/>
  <c r="BK50" i="13" s="1"/>
  <c r="BK160" i="14"/>
  <c r="BK109" i="14"/>
  <c r="BK51" i="14"/>
  <c r="BK197" i="4"/>
  <c r="BG14" i="13"/>
  <c r="BG56" i="13" s="1"/>
  <c r="BG55" i="13"/>
  <c r="BG95" i="14"/>
  <c r="BG52" i="14"/>
  <c r="BG161" i="14"/>
  <c r="BG198" i="4"/>
  <c r="BC189" i="4"/>
  <c r="AY14" i="13"/>
  <c r="AY56" i="13" s="1"/>
  <c r="AY55" i="13"/>
  <c r="AY95" i="14"/>
  <c r="AY52" i="14"/>
  <c r="AY161" i="14"/>
  <c r="AY198" i="4"/>
  <c r="AM189" i="4"/>
  <c r="AM12" i="13"/>
  <c r="AM44" i="13" s="1"/>
  <c r="AM43" i="13"/>
  <c r="AM110" i="14"/>
  <c r="AM124" i="14"/>
  <c r="AM196" i="4"/>
  <c r="AM49" i="13"/>
  <c r="AM13" i="13"/>
  <c r="AM50" i="13" s="1"/>
  <c r="AM109" i="14"/>
  <c r="AM51" i="14"/>
  <c r="AM160" i="14"/>
  <c r="AM197" i="4"/>
  <c r="AI14" i="13"/>
  <c r="AI56" i="13" s="1"/>
  <c r="AI55" i="13"/>
  <c r="AI52" i="14"/>
  <c r="AI161" i="14"/>
  <c r="AI95" i="14"/>
  <c r="AI198" i="4"/>
  <c r="W189" i="4"/>
  <c r="W43" i="13"/>
  <c r="W12" i="13"/>
  <c r="W44" i="13" s="1"/>
  <c r="W110" i="14"/>
  <c r="W124" i="14"/>
  <c r="W196" i="4"/>
  <c r="W49" i="13"/>
  <c r="W13" i="13"/>
  <c r="W50" i="13" s="1"/>
  <c r="W109" i="14"/>
  <c r="W51" i="14"/>
  <c r="W160" i="14"/>
  <c r="W197" i="4"/>
  <c r="S14" i="13"/>
  <c r="S56" i="13" s="1"/>
  <c r="S55" i="13"/>
  <c r="S52" i="14"/>
  <c r="S161" i="14"/>
  <c r="S95" i="14"/>
  <c r="S198" i="4"/>
  <c r="O189" i="4"/>
  <c r="O43" i="13"/>
  <c r="O12" i="13"/>
  <c r="O44" i="13" s="1"/>
  <c r="O124" i="14"/>
  <c r="O110" i="14"/>
  <c r="O196" i="4"/>
  <c r="O49" i="13"/>
  <c r="O13" i="13"/>
  <c r="O50" i="13" s="1"/>
  <c r="O160" i="14"/>
  <c r="O109" i="14"/>
  <c r="O51" i="14"/>
  <c r="O197" i="4"/>
  <c r="DV189" i="4"/>
  <c r="DV12" i="13"/>
  <c r="DV44" i="13" s="1"/>
  <c r="DV43" i="13"/>
  <c r="DV110" i="14"/>
  <c r="DV124" i="14"/>
  <c r="DV196" i="4"/>
  <c r="DV49" i="13"/>
  <c r="DV13" i="13"/>
  <c r="DV50" i="13" s="1"/>
  <c r="DV109" i="14"/>
  <c r="DV51" i="14"/>
  <c r="DV160" i="14"/>
  <c r="DV197" i="4"/>
  <c r="DN14" i="13"/>
  <c r="DN56" i="13" s="1"/>
  <c r="DN55" i="13"/>
  <c r="DN161" i="14"/>
  <c r="DN95" i="14"/>
  <c r="DN52" i="14"/>
  <c r="DN198" i="4"/>
  <c r="DJ55" i="13"/>
  <c r="DJ14" i="13"/>
  <c r="DJ56" i="13" s="1"/>
  <c r="DJ161" i="14"/>
  <c r="DJ95" i="14"/>
  <c r="DJ52" i="14"/>
  <c r="DJ198" i="4"/>
  <c r="DF189" i="4"/>
  <c r="DF43" i="13"/>
  <c r="DF12" i="13"/>
  <c r="DF44" i="13" s="1"/>
  <c r="DF124" i="14"/>
  <c r="DF110" i="14"/>
  <c r="DF196" i="4"/>
  <c r="DF49" i="13"/>
  <c r="DF13" i="13"/>
  <c r="DF50" i="13" s="1"/>
  <c r="DF109" i="14"/>
  <c r="DF51" i="14"/>
  <c r="DF160" i="14"/>
  <c r="DF197" i="4"/>
  <c r="CX55" i="13"/>
  <c r="CX14" i="13"/>
  <c r="CX56" i="13" s="1"/>
  <c r="CX52" i="14"/>
  <c r="CX161" i="14"/>
  <c r="CX95" i="14"/>
  <c r="CX198" i="4"/>
  <c r="CP189" i="4"/>
  <c r="CP43" i="13"/>
  <c r="CP12" i="13"/>
  <c r="CP44" i="13" s="1"/>
  <c r="CP124" i="14"/>
  <c r="CP110" i="14"/>
  <c r="CP196" i="4"/>
  <c r="CP49" i="13"/>
  <c r="CP13" i="13"/>
  <c r="CP50" i="13" s="1"/>
  <c r="CP109" i="14"/>
  <c r="CP51" i="14"/>
  <c r="CP160" i="14"/>
  <c r="CP197" i="4"/>
  <c r="CH55" i="13"/>
  <c r="CH14" i="13"/>
  <c r="CH56" i="13" s="1"/>
  <c r="CH161" i="14"/>
  <c r="CH95" i="14"/>
  <c r="CH52" i="14"/>
  <c r="CH198" i="4"/>
  <c r="BZ189" i="4"/>
  <c r="BZ43" i="13"/>
  <c r="BZ12" i="13"/>
  <c r="BZ44" i="13" s="1"/>
  <c r="BZ124" i="14"/>
  <c r="BZ110" i="14"/>
  <c r="BZ196" i="4"/>
  <c r="BZ49" i="13"/>
  <c r="BZ13" i="13"/>
  <c r="BZ50" i="13" s="1"/>
  <c r="BZ51" i="14"/>
  <c r="BZ160" i="14"/>
  <c r="BZ109" i="14"/>
  <c r="BZ197" i="4"/>
  <c r="BR14" i="13"/>
  <c r="BR56" i="13" s="1"/>
  <c r="BR55" i="13"/>
  <c r="BR52" i="14"/>
  <c r="BR161" i="14"/>
  <c r="BR95" i="14"/>
  <c r="BR198" i="4"/>
  <c r="BJ189" i="4"/>
  <c r="BJ43" i="13"/>
  <c r="BJ12" i="13"/>
  <c r="BJ44" i="13" s="1"/>
  <c r="BJ124" i="14"/>
  <c r="BJ110" i="14"/>
  <c r="BJ196" i="4"/>
  <c r="BJ49" i="13"/>
  <c r="BJ13" i="13"/>
  <c r="BJ50" i="13" s="1"/>
  <c r="BJ160" i="14"/>
  <c r="BJ109" i="14"/>
  <c r="BJ51" i="14"/>
  <c r="BJ197" i="4"/>
  <c r="BB55" i="13"/>
  <c r="BB14" i="13"/>
  <c r="BB56" i="13" s="1"/>
  <c r="BB95" i="14"/>
  <c r="BB52" i="14"/>
  <c r="BB161" i="14"/>
  <c r="BB198" i="4"/>
  <c r="AT189" i="4"/>
  <c r="AP43" i="13"/>
  <c r="AP12" i="13"/>
  <c r="AP44" i="13" s="1"/>
  <c r="AP110" i="14"/>
  <c r="AP124" i="14"/>
  <c r="AP196" i="4"/>
  <c r="AP49" i="13"/>
  <c r="AP13" i="13"/>
  <c r="AP50" i="13" s="1"/>
  <c r="AP109" i="14"/>
  <c r="AP51" i="14"/>
  <c r="AP160" i="14"/>
  <c r="AP197" i="4"/>
  <c r="AL14" i="13"/>
  <c r="AL56" i="13" s="1"/>
  <c r="AL55" i="13"/>
  <c r="AL52" i="14"/>
  <c r="AL161" i="14"/>
  <c r="AL95" i="14"/>
  <c r="AL198" i="4"/>
  <c r="AD189" i="4"/>
  <c r="Z43" i="13"/>
  <c r="Z12" i="13"/>
  <c r="Z44" i="13" s="1"/>
  <c r="Z110" i="14"/>
  <c r="Z124" i="14"/>
  <c r="Z196" i="4"/>
  <c r="Z49" i="13"/>
  <c r="Z13" i="13"/>
  <c r="Z50" i="13" s="1"/>
  <c r="Z109" i="14"/>
  <c r="Z51" i="14"/>
  <c r="Z160" i="14"/>
  <c r="Z197" i="4"/>
  <c r="V14" i="13"/>
  <c r="V56" i="13" s="1"/>
  <c r="V55" i="13"/>
  <c r="V52" i="14"/>
  <c r="V161" i="14"/>
  <c r="V95" i="14"/>
  <c r="V198" i="4"/>
  <c r="BA111" i="14" l="1"/>
  <c r="AK111" i="14"/>
  <c r="CA111" i="14"/>
  <c r="V51" i="13"/>
  <c r="V52" i="13" s="1"/>
  <c r="BM111" i="14"/>
  <c r="AV111" i="14"/>
  <c r="CD45" i="13"/>
  <c r="CD46" i="13" s="1"/>
  <c r="BB51" i="13"/>
  <c r="BB52" i="13" s="1"/>
  <c r="BF51" i="13"/>
  <c r="BF52" i="13" s="1"/>
  <c r="BP111" i="14"/>
  <c r="CV111" i="14"/>
  <c r="K830" i="2"/>
  <c r="CI111" i="14"/>
  <c r="AS111" i="14"/>
  <c r="BW111" i="14"/>
  <c r="BR45" i="13"/>
  <c r="BR46" i="13" s="1"/>
  <c r="V111" i="14"/>
  <c r="CL51" i="13"/>
  <c r="CL52" i="13" s="1"/>
  <c r="BM279" i="14"/>
  <c r="BM225" i="14"/>
  <c r="DB111" i="14"/>
  <c r="BX111" i="14"/>
  <c r="DA57" i="13"/>
  <c r="DA58" i="13" s="1"/>
  <c r="DE45" i="13"/>
  <c r="DE46" i="13" s="1"/>
  <c r="P111" i="14"/>
  <c r="O51" i="13"/>
  <c r="O52" i="13" s="1"/>
  <c r="BO45" i="13"/>
  <c r="BO46" i="13" s="1"/>
  <c r="CQ51" i="13"/>
  <c r="CQ52" i="13" s="1"/>
  <c r="X45" i="13"/>
  <c r="X46" i="13" s="1"/>
  <c r="CC57" i="13"/>
  <c r="CC58" i="13" s="1"/>
  <c r="DH111" i="14"/>
  <c r="CS111" i="14"/>
  <c r="AP57" i="13"/>
  <c r="AP58" i="13" s="1"/>
  <c r="AT45" i="13"/>
  <c r="AT46" i="13" s="1"/>
  <c r="O185" i="2"/>
  <c r="O126" i="2"/>
  <c r="O156" i="2"/>
  <c r="O127" i="2"/>
  <c r="O157" i="2"/>
  <c r="O128" i="2"/>
  <c r="O158" i="2"/>
  <c r="R111" i="14"/>
  <c r="AD111" i="14"/>
  <c r="AT111" i="14"/>
  <c r="AH45" i="13"/>
  <c r="AH46" i="13" s="1"/>
  <c r="CP57" i="13"/>
  <c r="CP58" i="13" s="1"/>
  <c r="CX45" i="13"/>
  <c r="CX46" i="13" s="1"/>
  <c r="AL57" i="13"/>
  <c r="AL58" i="13" s="1"/>
  <c r="O45" i="13"/>
  <c r="O46" i="13" s="1"/>
  <c r="BK51" i="13"/>
  <c r="BK52" i="13" s="1"/>
  <c r="CU45" i="13"/>
  <c r="CU46" i="13" s="1"/>
  <c r="DS57" i="13"/>
  <c r="DS58" i="13" s="1"/>
  <c r="X51" i="13"/>
  <c r="X52" i="13" s="1"/>
  <c r="AQ111" i="14"/>
  <c r="U45" i="13"/>
  <c r="U46" i="13" s="1"/>
  <c r="DV111" i="14"/>
  <c r="AB111" i="14"/>
  <c r="W57" i="13"/>
  <c r="W58" i="13" s="1"/>
  <c r="AA45" i="13"/>
  <c r="AA46" i="13" s="1"/>
  <c r="BS45" i="13"/>
  <c r="BS46" i="13" s="1"/>
  <c r="AB51" i="13"/>
  <c r="AB52" i="13" s="1"/>
  <c r="CJ51" i="13"/>
  <c r="CJ52" i="13" s="1"/>
  <c r="BD51" i="13"/>
  <c r="BD52" i="13" s="1"/>
  <c r="DP45" i="13"/>
  <c r="DP46" i="13" s="1"/>
  <c r="AO57" i="13"/>
  <c r="AO58" i="13" s="1"/>
  <c r="AW45" i="13"/>
  <c r="AW46" i="13" s="1"/>
  <c r="CF51" i="13"/>
  <c r="CF52" i="13" s="1"/>
  <c r="DL45" i="13"/>
  <c r="DL46" i="13" s="1"/>
  <c r="AG45" i="13"/>
  <c r="AG46" i="13" s="1"/>
  <c r="CW111" i="14"/>
  <c r="DM45" i="13"/>
  <c r="DM46" i="13" s="1"/>
  <c r="AI51" i="13"/>
  <c r="AI52" i="13" s="1"/>
  <c r="AZ45" i="13"/>
  <c r="AZ46" i="13" s="1"/>
  <c r="BZ57" i="13"/>
  <c r="BZ58" i="13" s="1"/>
  <c r="DN51" i="13"/>
  <c r="DN52" i="13" s="1"/>
  <c r="AE51" i="13"/>
  <c r="AE52" i="13" s="1"/>
  <c r="CI51" i="13"/>
  <c r="CI52" i="13" s="1"/>
  <c r="DS45" i="13"/>
  <c r="DS46" i="13" s="1"/>
  <c r="AF51" i="13"/>
  <c r="AF52" i="13" s="1"/>
  <c r="BH51" i="13"/>
  <c r="BH52" i="13" s="1"/>
  <c r="CN51" i="13"/>
  <c r="CN52" i="13" s="1"/>
  <c r="DT45" i="13"/>
  <c r="DT46" i="13" s="1"/>
  <c r="DU111" i="14"/>
  <c r="T51" i="13"/>
  <c r="T52" i="13" s="1"/>
  <c r="AZ51" i="13"/>
  <c r="AZ52" i="13" s="1"/>
  <c r="CB51" i="13"/>
  <c r="CB52" i="13" s="1"/>
  <c r="DH51" i="13"/>
  <c r="DH52" i="13" s="1"/>
  <c r="AO51" i="13"/>
  <c r="AO52" i="13" s="1"/>
  <c r="BY57" i="13"/>
  <c r="BY58" i="13" s="1"/>
  <c r="CC45" i="13"/>
  <c r="CC46" i="13" s="1"/>
  <c r="BG45" i="13"/>
  <c r="BG46" i="13" s="1"/>
  <c r="P188" i="2"/>
  <c r="P187" i="2"/>
  <c r="P186" i="2"/>
  <c r="DN57" i="13"/>
  <c r="DN58" i="13" s="1"/>
  <c r="DV45" i="13"/>
  <c r="DV46" i="13" s="1"/>
  <c r="BL57" i="13"/>
  <c r="BL58" i="13" s="1"/>
  <c r="AU57" i="13"/>
  <c r="AU58" i="13" s="1"/>
  <c r="DT57" i="13"/>
  <c r="DT58" i="13" s="1"/>
  <c r="CO57" i="13"/>
  <c r="CO58" i="13" s="1"/>
  <c r="BS111" i="14"/>
  <c r="DJ111" i="14"/>
  <c r="BI57" i="13"/>
  <c r="BI58" i="13" s="1"/>
  <c r="DO111" i="14"/>
  <c r="O57" i="13"/>
  <c r="O58" i="13" s="1"/>
  <c r="Z111" i="14"/>
  <c r="BZ111" i="14"/>
  <c r="AI57" i="13"/>
  <c r="AI58" i="13" s="1"/>
  <c r="AM111" i="14"/>
  <c r="AM45" i="13"/>
  <c r="AM46" i="13" s="1"/>
  <c r="BK111" i="14"/>
  <c r="AL111" i="14"/>
  <c r="DN111" i="14"/>
  <c r="Q57" i="13"/>
  <c r="Q58" i="13" s="1"/>
  <c r="Y45" i="13"/>
  <c r="Y46" i="13" s="1"/>
  <c r="AR111" i="14"/>
  <c r="DP111" i="14"/>
  <c r="BE45" i="13"/>
  <c r="BE46" i="13" s="1"/>
  <c r="CG57" i="13"/>
  <c r="CG58" i="13" s="1"/>
  <c r="AG57" i="13"/>
  <c r="AG58" i="13" s="1"/>
  <c r="CS45" i="13"/>
  <c r="CS46" i="13" s="1"/>
  <c r="Z51" i="13"/>
  <c r="Z52" i="13" s="1"/>
  <c r="BJ51" i="13"/>
  <c r="BJ52" i="13" s="1"/>
  <c r="CP51" i="13"/>
  <c r="CP52" i="13" s="1"/>
  <c r="W45" i="13"/>
  <c r="W46" i="13" s="1"/>
  <c r="CQ111" i="14"/>
  <c r="DC111" i="14"/>
  <c r="X111" i="14"/>
  <c r="CG51" i="13"/>
  <c r="CG52" i="13" s="1"/>
  <c r="V45" i="13"/>
  <c r="V46" i="13" s="1"/>
  <c r="AX57" i="13"/>
  <c r="AX58" i="13" s="1"/>
  <c r="BB111" i="14"/>
  <c r="BB45" i="13"/>
  <c r="BB46" i="13" s="1"/>
  <c r="BF111" i="14"/>
  <c r="BF45" i="13"/>
  <c r="BF46" i="13" s="1"/>
  <c r="CD57" i="13"/>
  <c r="CD58" i="13" s="1"/>
  <c r="CL45" i="13"/>
  <c r="CL46" i="13" s="1"/>
  <c r="BW51" i="13"/>
  <c r="BW52" i="13" s="1"/>
  <c r="DG45" i="13"/>
  <c r="DG46" i="13" s="1"/>
  <c r="BL111" i="14"/>
  <c r="CR111" i="14"/>
  <c r="Y111" i="14"/>
  <c r="AH51" i="13"/>
  <c r="AH52" i="13" s="1"/>
  <c r="AF111" i="14"/>
  <c r="DD111" i="14"/>
  <c r="U111" i="14"/>
  <c r="DE111" i="14"/>
  <c r="AT51" i="13"/>
  <c r="AT52" i="13" s="1"/>
  <c r="CD51" i="13"/>
  <c r="CD52" i="13" s="1"/>
  <c r="BO51" i="13"/>
  <c r="BO52" i="13" s="1"/>
  <c r="CY45" i="13"/>
  <c r="CY46" i="13" s="1"/>
  <c r="AB45" i="13"/>
  <c r="AB46" i="13" s="1"/>
  <c r="BD111" i="14"/>
  <c r="BD45" i="13"/>
  <c r="BD46" i="13" s="1"/>
  <c r="CJ45" i="13"/>
  <c r="CJ46" i="13" s="1"/>
  <c r="DD45" i="13"/>
  <c r="DD46" i="13" s="1"/>
  <c r="DP51" i="13"/>
  <c r="DP52" i="13" s="1"/>
  <c r="Q51" i="13"/>
  <c r="Q52" i="13" s="1"/>
  <c r="AW51" i="13"/>
  <c r="AW52" i="13" s="1"/>
  <c r="BQ57" i="13"/>
  <c r="BQ58" i="13" s="1"/>
  <c r="BU45" i="13"/>
  <c r="BU46" i="13" s="1"/>
  <c r="Z45" i="13"/>
  <c r="Z46" i="13" s="1"/>
  <c r="BB57" i="13"/>
  <c r="BB58" i="13" s="1"/>
  <c r="BJ45" i="13"/>
  <c r="BJ46" i="13" s="1"/>
  <c r="CH57" i="13"/>
  <c r="CH58" i="13" s="1"/>
  <c r="CP45" i="13"/>
  <c r="CP46" i="13" s="1"/>
  <c r="W51" i="13"/>
  <c r="W52" i="13" s="1"/>
  <c r="BW57" i="13"/>
  <c r="BW58" i="13" s="1"/>
  <c r="BP45" i="13"/>
  <c r="BP46" i="13" s="1"/>
  <c r="CR57" i="13"/>
  <c r="CR58" i="13" s="1"/>
  <c r="DR51" i="13"/>
  <c r="DR52" i="13" s="1"/>
  <c r="S111" i="14"/>
  <c r="CA45" i="13"/>
  <c r="CA46" i="13" s="1"/>
  <c r="DU51" i="13"/>
  <c r="DU52" i="13" s="1"/>
  <c r="DR57" i="13"/>
  <c r="DR58" i="13" s="1"/>
  <c r="AQ51" i="13"/>
  <c r="AQ52" i="13" s="1"/>
  <c r="AC57" i="13"/>
  <c r="AC58" i="13" s="1"/>
  <c r="BU111" i="14"/>
  <c r="CK111" i="14"/>
  <c r="CK51" i="13"/>
  <c r="CK52" i="13" s="1"/>
  <c r="CF45" i="13"/>
  <c r="CF46" i="13" s="1"/>
  <c r="DL51" i="13"/>
  <c r="DL52" i="13" s="1"/>
  <c r="AC51" i="13"/>
  <c r="AC52" i="13" s="1"/>
  <c r="DM51" i="13"/>
  <c r="DM52" i="13" s="1"/>
  <c r="AH57" i="13"/>
  <c r="AH58" i="13" s="1"/>
  <c r="BN57" i="13"/>
  <c r="BN58" i="13" s="1"/>
  <c r="DV57" i="13"/>
  <c r="DV58" i="13" s="1"/>
  <c r="AQ57" i="13"/>
  <c r="AQ58" i="13" s="1"/>
  <c r="BO57" i="13"/>
  <c r="BO58" i="13" s="1"/>
  <c r="CU57" i="13"/>
  <c r="CU58" i="13" s="1"/>
  <c r="P45" i="13"/>
  <c r="P46" i="13" s="1"/>
  <c r="BT57" i="13"/>
  <c r="BT58" i="13" s="1"/>
  <c r="BX45" i="13"/>
  <c r="BX46" i="13" s="1"/>
  <c r="CZ57" i="13"/>
  <c r="CZ58" i="13" s="1"/>
  <c r="DT111" i="14"/>
  <c r="AA111" i="14"/>
  <c r="BE111" i="14"/>
  <c r="BU51" i="13"/>
  <c r="BU52" i="13" s="1"/>
  <c r="BH57" i="13"/>
  <c r="BH58" i="13" s="1"/>
  <c r="BL45" i="13"/>
  <c r="BL46" i="13" s="1"/>
  <c r="CN57" i="13"/>
  <c r="CN58" i="13" s="1"/>
  <c r="BA57" i="13"/>
  <c r="BA58" i="13" s="1"/>
  <c r="DU57" i="13"/>
  <c r="DU58" i="13" s="1"/>
  <c r="BR111" i="14"/>
  <c r="CH111" i="14"/>
  <c r="CM45" i="13"/>
  <c r="CM46" i="13" s="1"/>
  <c r="DO51" i="13"/>
  <c r="DO52" i="13" s="1"/>
  <c r="X57" i="13"/>
  <c r="X58" i="13" s="1"/>
  <c r="AF45" i="13"/>
  <c r="AF46" i="13" s="1"/>
  <c r="BH45" i="13"/>
  <c r="BH46" i="13" s="1"/>
  <c r="CN45" i="13"/>
  <c r="CN46" i="13" s="1"/>
  <c r="DH45" i="13"/>
  <c r="DH46" i="13" s="1"/>
  <c r="DT51" i="13"/>
  <c r="DT52" i="13" s="1"/>
  <c r="U51" i="13"/>
  <c r="U52" i="13" s="1"/>
  <c r="BA51" i="13"/>
  <c r="BA52" i="13" s="1"/>
  <c r="BI51" i="13"/>
  <c r="BI52" i="13" s="1"/>
  <c r="CO51" i="13"/>
  <c r="CO52" i="13" s="1"/>
  <c r="DU45" i="13"/>
  <c r="DU46" i="13" s="1"/>
  <c r="Z57" i="13"/>
  <c r="Z58" i="13" s="1"/>
  <c r="CT111" i="14"/>
  <c r="AQ45" i="13"/>
  <c r="AQ46" i="13" s="1"/>
  <c r="CA57" i="13"/>
  <c r="CA58" i="13" s="1"/>
  <c r="DG57" i="13"/>
  <c r="DG58" i="13" s="1"/>
  <c r="BP57" i="13"/>
  <c r="BP58" i="13" s="1"/>
  <c r="BT45" i="13"/>
  <c r="BT46" i="13" s="1"/>
  <c r="CK45" i="13"/>
  <c r="CK46" i="13" s="1"/>
  <c r="BR57" i="13"/>
  <c r="BR58" i="13" s="1"/>
  <c r="DF111" i="14"/>
  <c r="W111" i="14"/>
  <c r="CS57" i="13"/>
  <c r="CS58" i="13" s="1"/>
  <c r="CW45" i="13"/>
  <c r="CW46" i="13" s="1"/>
  <c r="DR111" i="14"/>
  <c r="BC57" i="13"/>
  <c r="BC58" i="13" s="1"/>
  <c r="CI57" i="13"/>
  <c r="CI58" i="13" s="1"/>
  <c r="CC51" i="13"/>
  <c r="CC52" i="13" s="1"/>
  <c r="BR51" i="13"/>
  <c r="BR52" i="13" s="1"/>
  <c r="CX51" i="13"/>
  <c r="CX52" i="13" s="1"/>
  <c r="AG111" i="14"/>
  <c r="AW111" i="14"/>
  <c r="V57" i="13"/>
  <c r="V58" i="13" s="1"/>
  <c r="AP45" i="13"/>
  <c r="AP46" i="13" s="1"/>
  <c r="BZ51" i="13"/>
  <c r="BZ52" i="13" s="1"/>
  <c r="CP111" i="14"/>
  <c r="CX57" i="13"/>
  <c r="CX58" i="13" s="1"/>
  <c r="DF45" i="13"/>
  <c r="DF46" i="13" s="1"/>
  <c r="DJ57" i="13"/>
  <c r="DJ58" i="13" s="1"/>
  <c r="DV51" i="13"/>
  <c r="DV52" i="13" s="1"/>
  <c r="AM51" i="13"/>
  <c r="AM52" i="13" s="1"/>
  <c r="AY57" i="13"/>
  <c r="AY58" i="13" s="1"/>
  <c r="BG57" i="13"/>
  <c r="BG58" i="13" s="1"/>
  <c r="CE45" i="13"/>
  <c r="CE46" i="13" s="1"/>
  <c r="DC57" i="13"/>
  <c r="DC58" i="13" s="1"/>
  <c r="DK45" i="13"/>
  <c r="DK46" i="13" s="1"/>
  <c r="P57" i="13"/>
  <c r="P58" i="13" s="1"/>
  <c r="AF57" i="13"/>
  <c r="AF58" i="13" s="1"/>
  <c r="AN45" i="13"/>
  <c r="AN46" i="13" s="1"/>
  <c r="BP51" i="13"/>
  <c r="BP52" i="13" s="1"/>
  <c r="CB57" i="13"/>
  <c r="CB58" i="13" s="1"/>
  <c r="DH57" i="13"/>
  <c r="DH58" i="13" s="1"/>
  <c r="Q45" i="13"/>
  <c r="Q46" i="13" s="1"/>
  <c r="AS51" i="13"/>
  <c r="AS52" i="13" s="1"/>
  <c r="BM57" i="13"/>
  <c r="BM58" i="13" s="1"/>
  <c r="BQ45" i="13"/>
  <c r="BQ46" i="13" s="1"/>
  <c r="CG111" i="14"/>
  <c r="CW51" i="13"/>
  <c r="CW52" i="13" s="1"/>
  <c r="DM111" i="14"/>
  <c r="AL51" i="13"/>
  <c r="AL52" i="13" s="1"/>
  <c r="BV45" i="13"/>
  <c r="BV46" i="13" s="1"/>
  <c r="DB51" i="13"/>
  <c r="DB52" i="13" s="1"/>
  <c r="DR45" i="13"/>
  <c r="DR46" i="13" s="1"/>
  <c r="S51" i="13"/>
  <c r="S52" i="13" s="1"/>
  <c r="AE57" i="13"/>
  <c r="AE58" i="13" s="1"/>
  <c r="AI111" i="14"/>
  <c r="AI45" i="13"/>
  <c r="AI46" i="13" s="1"/>
  <c r="AY111" i="14"/>
  <c r="AY45" i="13"/>
  <c r="AY46" i="13" s="1"/>
  <c r="BC111" i="14"/>
  <c r="BC45" i="13"/>
  <c r="BC46" i="13" s="1"/>
  <c r="BG111" i="14"/>
  <c r="BK45" i="13"/>
  <c r="BK46" i="13" s="1"/>
  <c r="CM51" i="13"/>
  <c r="CM52" i="13" s="1"/>
  <c r="CY57" i="13"/>
  <c r="CY58" i="13" s="1"/>
  <c r="DS51" i="13"/>
  <c r="DS52" i="13" s="1"/>
  <c r="T111" i="14"/>
  <c r="T45" i="13"/>
  <c r="T46" i="13" s="1"/>
  <c r="AB57" i="13"/>
  <c r="AB58" i="13" s="1"/>
  <c r="AJ45" i="13"/>
  <c r="AJ46" i="13" s="1"/>
  <c r="BL51" i="13"/>
  <c r="BL52" i="13" s="1"/>
  <c r="BX57" i="13"/>
  <c r="BX58" i="13" s="1"/>
  <c r="CB45" i="13"/>
  <c r="CB46" i="13" s="1"/>
  <c r="CR45" i="13"/>
  <c r="CR46" i="13" s="1"/>
  <c r="Y51" i="13"/>
  <c r="Y52" i="13" s="1"/>
  <c r="AK57" i="13"/>
  <c r="AK58" i="13" s="1"/>
  <c r="AO111" i="14"/>
  <c r="AS45" i="13"/>
  <c r="AS46" i="13" s="1"/>
  <c r="BM51" i="13"/>
  <c r="BM52" i="13" s="1"/>
  <c r="DE57" i="13"/>
  <c r="DE58" i="13" s="1"/>
  <c r="DI45" i="13"/>
  <c r="DI46" i="13" s="1"/>
  <c r="R51" i="13"/>
  <c r="R52" i="13" s="1"/>
  <c r="AD57" i="13"/>
  <c r="AD58" i="13" s="1"/>
  <c r="AH111" i="14"/>
  <c r="AT57" i="13"/>
  <c r="AT58" i="13" s="1"/>
  <c r="AX111" i="14"/>
  <c r="AX45" i="13"/>
  <c r="AX46" i="13" s="1"/>
  <c r="CH51" i="13"/>
  <c r="CH52" i="13" s="1"/>
  <c r="CX111" i="14"/>
  <c r="DB57" i="13"/>
  <c r="DB58" i="13" s="1"/>
  <c r="AA57" i="13"/>
  <c r="AA58" i="13" s="1"/>
  <c r="AE111" i="14"/>
  <c r="AE45" i="13"/>
  <c r="AE46" i="13" s="1"/>
  <c r="AU111" i="14"/>
  <c r="AU45" i="13"/>
  <c r="AU46" i="13" s="1"/>
  <c r="BS51" i="13"/>
  <c r="BS52" i="13" s="1"/>
  <c r="CE57" i="13"/>
  <c r="CE58" i="13" s="1"/>
  <c r="DK57" i="13"/>
  <c r="DK58" i="13" s="1"/>
  <c r="P51" i="13"/>
  <c r="P52" i="13" s="1"/>
  <c r="AN57" i="13"/>
  <c r="AN58" i="13" s="1"/>
  <c r="AV45" i="13"/>
  <c r="AV46" i="13" s="1"/>
  <c r="BX51" i="13"/>
  <c r="BX52" i="13" s="1"/>
  <c r="CJ57" i="13"/>
  <c r="CJ58" i="13" s="1"/>
  <c r="CN111" i="14"/>
  <c r="DD51" i="13"/>
  <c r="DD52" i="13" s="1"/>
  <c r="DP57" i="13"/>
  <c r="DP58" i="13" s="1"/>
  <c r="AO45" i="13"/>
  <c r="AO46" i="13" s="1"/>
  <c r="BY51" i="13"/>
  <c r="BY52" i="13" s="1"/>
  <c r="CK57" i="13"/>
  <c r="CK58" i="13" s="1"/>
  <c r="CO111" i="14"/>
  <c r="CO45" i="13"/>
  <c r="CO46" i="13" s="1"/>
  <c r="DE51" i="13"/>
  <c r="DE52" i="13" s="1"/>
  <c r="DQ57" i="13"/>
  <c r="DQ58" i="13" s="1"/>
  <c r="AD51" i="13"/>
  <c r="AD52" i="13" s="1"/>
  <c r="BF57" i="13"/>
  <c r="BF58" i="13" s="1"/>
  <c r="BN45" i="13"/>
  <c r="BN46" i="13" s="1"/>
  <c r="CD111" i="14"/>
  <c r="CT51" i="13"/>
  <c r="CT52" i="13" s="1"/>
  <c r="DJ51" i="13"/>
  <c r="DJ52" i="13" s="1"/>
  <c r="AA51" i="13"/>
  <c r="AA52" i="13" s="1"/>
  <c r="AM57" i="13"/>
  <c r="AM58" i="13" s="1"/>
  <c r="CE51" i="13"/>
  <c r="CE52" i="13" s="1"/>
  <c r="CQ57" i="13"/>
  <c r="CQ58" i="13" s="1"/>
  <c r="DK51" i="13"/>
  <c r="DK52" i="13" s="1"/>
  <c r="AR51" i="13"/>
  <c r="AR52" i="13" s="1"/>
  <c r="AZ57" i="13"/>
  <c r="AZ58" i="13" s="1"/>
  <c r="CJ111" i="14"/>
  <c r="CV45" i="13"/>
  <c r="CV46" i="13" s="1"/>
  <c r="AG51" i="13"/>
  <c r="AG52" i="13" s="1"/>
  <c r="AS57" i="13"/>
  <c r="AS58" i="13" s="1"/>
  <c r="BA45" i="13"/>
  <c r="BA46" i="13" s="1"/>
  <c r="BE51" i="13"/>
  <c r="BE52" i="13" s="1"/>
  <c r="DA111" i="14"/>
  <c r="DA45" i="13"/>
  <c r="DA46" i="13" s="1"/>
  <c r="DM57" i="13"/>
  <c r="DM58" i="13" s="1"/>
  <c r="DQ45" i="13"/>
  <c r="DQ46" i="13" s="1"/>
  <c r="CU111" i="14"/>
  <c r="AN111" i="14"/>
  <c r="BQ111" i="14"/>
  <c r="BV111" i="14"/>
  <c r="AJ111" i="14"/>
  <c r="AZ111" i="14"/>
  <c r="BH111" i="14"/>
  <c r="BI111" i="14"/>
  <c r="BN111" i="14"/>
  <c r="CE111" i="14"/>
  <c r="CY111" i="14"/>
  <c r="DG111" i="14"/>
  <c r="DK111" i="14"/>
  <c r="BT111" i="14"/>
  <c r="CZ111" i="14"/>
  <c r="Q111" i="14"/>
  <c r="DQ111" i="14"/>
  <c r="AP111" i="14"/>
  <c r="BJ111" i="14"/>
  <c r="O111" i="14"/>
  <c r="AP51" i="13"/>
  <c r="AP52" i="13" s="1"/>
  <c r="BZ45" i="13"/>
  <c r="BZ46" i="13" s="1"/>
  <c r="DF51" i="13"/>
  <c r="DF52" i="13" s="1"/>
  <c r="S57" i="13"/>
  <c r="S58" i="13" s="1"/>
  <c r="CA51" i="13"/>
  <c r="CA52" i="13" s="1"/>
  <c r="CM57" i="13"/>
  <c r="CM58" i="13" s="1"/>
  <c r="CU51" i="13"/>
  <c r="CU52" i="13" s="1"/>
  <c r="DC51" i="13"/>
  <c r="DC52" i="13" s="1"/>
  <c r="AN51" i="13"/>
  <c r="AN52" i="13" s="1"/>
  <c r="AV57" i="13"/>
  <c r="AV58" i="13" s="1"/>
  <c r="CF111" i="14"/>
  <c r="CV51" i="13"/>
  <c r="CV52" i="13" s="1"/>
  <c r="DL111" i="14"/>
  <c r="Y57" i="13"/>
  <c r="Y58" i="13" s="1"/>
  <c r="BQ51" i="13"/>
  <c r="BQ52" i="13" s="1"/>
  <c r="CG45" i="13"/>
  <c r="CG46" i="13" s="1"/>
  <c r="DI57" i="13"/>
  <c r="DI58" i="13" s="1"/>
  <c r="R57" i="13"/>
  <c r="R58" i="13" s="1"/>
  <c r="AL45" i="13"/>
  <c r="AL46" i="13" s="1"/>
  <c r="BV51" i="13"/>
  <c r="BV52" i="13" s="1"/>
  <c r="CL111" i="14"/>
  <c r="CT57" i="13"/>
  <c r="CT58" i="13" s="1"/>
  <c r="DB45" i="13"/>
  <c r="DB46" i="13" s="1"/>
  <c r="DF57" i="13"/>
  <c r="DF58" i="13" s="1"/>
  <c r="S45" i="13"/>
  <c r="S46" i="13" s="1"/>
  <c r="AY51" i="13"/>
  <c r="AY52" i="13" s="1"/>
  <c r="BC51" i="13"/>
  <c r="BC52" i="13" s="1"/>
  <c r="BG51" i="13"/>
  <c r="BG52" i="13" s="1"/>
  <c r="BS57" i="13"/>
  <c r="BS58" i="13" s="1"/>
  <c r="CQ45" i="13"/>
  <c r="CQ46" i="13" s="1"/>
  <c r="DO57" i="13"/>
  <c r="DO58" i="13" s="1"/>
  <c r="AJ51" i="13"/>
  <c r="AJ52" i="13" s="1"/>
  <c r="AR57" i="13"/>
  <c r="AR58" i="13" s="1"/>
  <c r="CB111" i="14"/>
  <c r="CR51" i="13"/>
  <c r="CR52" i="13" s="1"/>
  <c r="DD57" i="13"/>
  <c r="DD58" i="13" s="1"/>
  <c r="U57" i="13"/>
  <c r="U58" i="13" s="1"/>
  <c r="AC45" i="13"/>
  <c r="AC46" i="13" s="1"/>
  <c r="BM45" i="13"/>
  <c r="BM46" i="13" s="1"/>
  <c r="CC111" i="14"/>
  <c r="CS51" i="13"/>
  <c r="CS52" i="13" s="1"/>
  <c r="DI111" i="14"/>
  <c r="DI51" i="13"/>
  <c r="DI52" i="13" s="1"/>
  <c r="R45" i="13"/>
  <c r="R46" i="13" s="1"/>
  <c r="AX51" i="13"/>
  <c r="AX52" i="13" s="1"/>
  <c r="BJ57" i="13"/>
  <c r="BJ58" i="13" s="1"/>
  <c r="CH45" i="13"/>
  <c r="CH46" i="13" s="1"/>
  <c r="DN45" i="13"/>
  <c r="DN46" i="13" s="1"/>
  <c r="AU51" i="13"/>
  <c r="AU52" i="13" s="1"/>
  <c r="BW45" i="13"/>
  <c r="BW46" i="13" s="1"/>
  <c r="DC45" i="13"/>
  <c r="DC46" i="13" s="1"/>
  <c r="AV51" i="13"/>
  <c r="AV52" i="13" s="1"/>
  <c r="BD57" i="13"/>
  <c r="BD58" i="13" s="1"/>
  <c r="CZ45" i="13"/>
  <c r="CZ46" i="13" s="1"/>
  <c r="AK51" i="13"/>
  <c r="AK52" i="13" s="1"/>
  <c r="AW57" i="13"/>
  <c r="AW58" i="13" s="1"/>
  <c r="BE57" i="13"/>
  <c r="BE58" i="13" s="1"/>
  <c r="BI45" i="13"/>
  <c r="BI46" i="13" s="1"/>
  <c r="BU57" i="13"/>
  <c r="BU58" i="13" s="1"/>
  <c r="BY45" i="13"/>
  <c r="BY46" i="13" s="1"/>
  <c r="AD45" i="13"/>
  <c r="AD46" i="13" s="1"/>
  <c r="BN51" i="13"/>
  <c r="BN52" i="13" s="1"/>
  <c r="BV57" i="13"/>
  <c r="BV58" i="13" s="1"/>
  <c r="CL57" i="13"/>
  <c r="CL58" i="13" s="1"/>
  <c r="CT45" i="13"/>
  <c r="CT46" i="13" s="1"/>
  <c r="DJ45" i="13"/>
  <c r="DJ46" i="13" s="1"/>
  <c r="BK57" i="13"/>
  <c r="BK58" i="13" s="1"/>
  <c r="BO111" i="14"/>
  <c r="CI45" i="13"/>
  <c r="CI46" i="13" s="1"/>
  <c r="CY51" i="13"/>
  <c r="CY52" i="13" s="1"/>
  <c r="DG51" i="13"/>
  <c r="DG52" i="13" s="1"/>
  <c r="DO45" i="13"/>
  <c r="DO46" i="13" s="1"/>
  <c r="T57" i="13"/>
  <c r="T58" i="13" s="1"/>
  <c r="AJ57" i="13"/>
  <c r="AJ58" i="13" s="1"/>
  <c r="AR45" i="13"/>
  <c r="AR46" i="13" s="1"/>
  <c r="BT51" i="13"/>
  <c r="BT52" i="13" s="1"/>
  <c r="CF57" i="13"/>
  <c r="CF58" i="13" s="1"/>
  <c r="CV57" i="13"/>
  <c r="CV58" i="13" s="1"/>
  <c r="CZ51" i="13"/>
  <c r="CZ52" i="13" s="1"/>
  <c r="DL57" i="13"/>
  <c r="DL58" i="13" s="1"/>
  <c r="AK45" i="13"/>
  <c r="AK46" i="13" s="1"/>
  <c r="CW57" i="13"/>
  <c r="CW58" i="13" s="1"/>
  <c r="DA51" i="13"/>
  <c r="DA52" i="13" s="1"/>
  <c r="DQ51" i="13"/>
  <c r="DQ52" i="13" s="1"/>
  <c r="O125" i="2" l="1"/>
  <c r="L830" i="2"/>
  <c r="P185" i="2"/>
  <c r="P127" i="2"/>
  <c r="P157" i="2"/>
  <c r="P128" i="2"/>
  <c r="P158" i="2"/>
  <c r="O155" i="2"/>
  <c r="P126" i="2"/>
  <c r="P156" i="2"/>
  <c r="Q188" i="2"/>
  <c r="Q187" i="2"/>
  <c r="Q186" i="2"/>
  <c r="M830" i="2" l="1"/>
  <c r="P125" i="2"/>
  <c r="Q185" i="2"/>
  <c r="Q126" i="2"/>
  <c r="Q156" i="2"/>
  <c r="Q127" i="2"/>
  <c r="Q157" i="2"/>
  <c r="P155" i="2"/>
  <c r="Q128" i="2"/>
  <c r="Q158" i="2"/>
  <c r="R188" i="2"/>
  <c r="R187" i="2"/>
  <c r="R186" i="2"/>
  <c r="N830" i="2" l="1"/>
  <c r="Q125" i="2"/>
  <c r="R185" i="2"/>
  <c r="R126" i="2"/>
  <c r="R156" i="2"/>
  <c r="R127" i="2"/>
  <c r="R157" i="2"/>
  <c r="Q155" i="2"/>
  <c r="R128" i="2"/>
  <c r="R158" i="2"/>
  <c r="S188" i="2"/>
  <c r="S187" i="2"/>
  <c r="S186" i="2"/>
  <c r="O830" i="2" l="1"/>
  <c r="R125" i="2"/>
  <c r="S185" i="2"/>
  <c r="S126" i="2"/>
  <c r="S156" i="2"/>
  <c r="R155" i="2"/>
  <c r="S127" i="2"/>
  <c r="S157" i="2"/>
  <c r="S128" i="2"/>
  <c r="S158" i="2"/>
  <c r="T188" i="2"/>
  <c r="T187" i="2"/>
  <c r="T186" i="2"/>
  <c r="P830" i="2" l="1"/>
  <c r="S125" i="2"/>
  <c r="T185" i="2"/>
  <c r="T126" i="2"/>
  <c r="T156" i="2"/>
  <c r="T127" i="2"/>
  <c r="T157" i="2"/>
  <c r="S155" i="2"/>
  <c r="T128" i="2"/>
  <c r="T158" i="2"/>
  <c r="U188" i="2"/>
  <c r="U187" i="2"/>
  <c r="U186" i="2"/>
  <c r="Q830" i="2" l="1"/>
  <c r="T125" i="2"/>
  <c r="U185" i="2"/>
  <c r="U126" i="2"/>
  <c r="U156" i="2"/>
  <c r="T155" i="2"/>
  <c r="U127" i="2"/>
  <c r="U157" i="2"/>
  <c r="U128" i="2"/>
  <c r="U158" i="2"/>
  <c r="V188" i="2"/>
  <c r="V187" i="2"/>
  <c r="V186" i="2"/>
  <c r="A100" i="4"/>
  <c r="A78" i="4"/>
  <c r="D106" i="2"/>
  <c r="D105" i="2"/>
  <c r="D104" i="2"/>
  <c r="N103" i="2"/>
  <c r="M103" i="2"/>
  <c r="L103" i="2"/>
  <c r="K103" i="2"/>
  <c r="J103" i="2"/>
  <c r="I103" i="2"/>
  <c r="H103" i="2"/>
  <c r="G103" i="2"/>
  <c r="H101" i="2"/>
  <c r="I101" i="2" s="1"/>
  <c r="J101" i="2" s="1"/>
  <c r="K101" i="2" s="1"/>
  <c r="L101" i="2" s="1"/>
  <c r="M101" i="2" s="1"/>
  <c r="N101" i="2" s="1"/>
  <c r="O101" i="2" s="1"/>
  <c r="P101" i="2" s="1"/>
  <c r="Q101" i="2" s="1"/>
  <c r="R101" i="2" s="1"/>
  <c r="S101" i="2" s="1"/>
  <c r="T101" i="2" s="1"/>
  <c r="U101" i="2" s="1"/>
  <c r="V101" i="2" s="1"/>
  <c r="W101" i="2" s="1"/>
  <c r="X101" i="2" s="1"/>
  <c r="Y101" i="2" s="1"/>
  <c r="Z101" i="2" s="1"/>
  <c r="AA101" i="2" s="1"/>
  <c r="AB101" i="2" s="1"/>
  <c r="AC101" i="2" s="1"/>
  <c r="AD101" i="2" s="1"/>
  <c r="AE101" i="2" s="1"/>
  <c r="AF101" i="2" s="1"/>
  <c r="AG101" i="2" s="1"/>
  <c r="AH101" i="2" s="1"/>
  <c r="AI101" i="2" s="1"/>
  <c r="AJ101" i="2" s="1"/>
  <c r="AK101" i="2" s="1"/>
  <c r="AL101" i="2" s="1"/>
  <c r="AM101" i="2" s="1"/>
  <c r="AN101" i="2" s="1"/>
  <c r="AO101" i="2" s="1"/>
  <c r="AP101" i="2" s="1"/>
  <c r="AQ101" i="2" s="1"/>
  <c r="AR101" i="2" s="1"/>
  <c r="AS101" i="2" s="1"/>
  <c r="AT101" i="2" s="1"/>
  <c r="AU101" i="2" s="1"/>
  <c r="AV101" i="2" s="1"/>
  <c r="AW101" i="2" s="1"/>
  <c r="AX101" i="2" s="1"/>
  <c r="AY101" i="2" s="1"/>
  <c r="AZ101" i="2" s="1"/>
  <c r="BA101" i="2" s="1"/>
  <c r="BB101" i="2" s="1"/>
  <c r="BC101" i="2" s="1"/>
  <c r="BD101" i="2" s="1"/>
  <c r="BE101" i="2" s="1"/>
  <c r="BF101" i="2" s="1"/>
  <c r="BG101" i="2" s="1"/>
  <c r="BH101" i="2" s="1"/>
  <c r="BI101" i="2" s="1"/>
  <c r="BJ101" i="2" s="1"/>
  <c r="BK101" i="2" s="1"/>
  <c r="BL101" i="2" s="1"/>
  <c r="BM101" i="2" s="1"/>
  <c r="BN101" i="2" s="1"/>
  <c r="BO101" i="2" s="1"/>
  <c r="BP101" i="2" s="1"/>
  <c r="BQ101" i="2" s="1"/>
  <c r="BR101" i="2" s="1"/>
  <c r="BS101" i="2" s="1"/>
  <c r="BT101" i="2" s="1"/>
  <c r="BU101" i="2" s="1"/>
  <c r="BV101" i="2" s="1"/>
  <c r="BW101" i="2" s="1"/>
  <c r="BX101" i="2" s="1"/>
  <c r="BY101" i="2" s="1"/>
  <c r="BZ101" i="2" s="1"/>
  <c r="CA101" i="2" s="1"/>
  <c r="CB101" i="2" s="1"/>
  <c r="CC101" i="2" s="1"/>
  <c r="CD101" i="2" s="1"/>
  <c r="CE101" i="2" s="1"/>
  <c r="CF101" i="2" s="1"/>
  <c r="CG101" i="2" s="1"/>
  <c r="CH101" i="2" s="1"/>
  <c r="CI101" i="2" s="1"/>
  <c r="CJ101" i="2" s="1"/>
  <c r="CK101" i="2" s="1"/>
  <c r="CL101" i="2" s="1"/>
  <c r="CM101" i="2" s="1"/>
  <c r="CN101" i="2" s="1"/>
  <c r="CO101" i="2" s="1"/>
  <c r="CP101" i="2" s="1"/>
  <c r="CQ101" i="2" s="1"/>
  <c r="CR101" i="2" s="1"/>
  <c r="CS101" i="2" s="1"/>
  <c r="CT101" i="2" s="1"/>
  <c r="CU101" i="2" s="1"/>
  <c r="CV101" i="2" s="1"/>
  <c r="CW101" i="2" s="1"/>
  <c r="CX101" i="2" s="1"/>
  <c r="CY101" i="2" s="1"/>
  <c r="CZ101" i="2" s="1"/>
  <c r="DA101" i="2" s="1"/>
  <c r="DB101" i="2" s="1"/>
  <c r="DC101" i="2" s="1"/>
  <c r="DD101" i="2" s="1"/>
  <c r="DE101" i="2" s="1"/>
  <c r="DF101" i="2" s="1"/>
  <c r="DG101" i="2" s="1"/>
  <c r="DH101" i="2" s="1"/>
  <c r="DI101" i="2" s="1"/>
  <c r="DJ101" i="2" s="1"/>
  <c r="DK101" i="2" s="1"/>
  <c r="DL101" i="2" s="1"/>
  <c r="DM101" i="2" s="1"/>
  <c r="DN101" i="2" s="1"/>
  <c r="DO101" i="2" s="1"/>
  <c r="DP101" i="2" s="1"/>
  <c r="DQ101" i="2" s="1"/>
  <c r="DR101" i="2" s="1"/>
  <c r="DS101" i="2" s="1"/>
  <c r="DT101" i="2" s="1"/>
  <c r="DU101" i="2" s="1"/>
  <c r="DV101" i="2" s="1"/>
  <c r="H100" i="2"/>
  <c r="I100" i="2" s="1"/>
  <c r="J100" i="2" s="1"/>
  <c r="K100" i="2" s="1"/>
  <c r="L100" i="2" s="1"/>
  <c r="M100" i="2" s="1"/>
  <c r="N100" i="2" s="1"/>
  <c r="O100" i="2" s="1"/>
  <c r="P100" i="2" s="1"/>
  <c r="Q100" i="2" s="1"/>
  <c r="R100" i="2" s="1"/>
  <c r="S100" i="2" s="1"/>
  <c r="T100" i="2" s="1"/>
  <c r="U100" i="2" s="1"/>
  <c r="V100" i="2" s="1"/>
  <c r="W100" i="2" s="1"/>
  <c r="X100" i="2" s="1"/>
  <c r="Y100" i="2" s="1"/>
  <c r="Z100" i="2" s="1"/>
  <c r="AA100" i="2" s="1"/>
  <c r="AB100" i="2" s="1"/>
  <c r="AC100" i="2" s="1"/>
  <c r="AD100" i="2" s="1"/>
  <c r="AE100" i="2" s="1"/>
  <c r="AF100" i="2" s="1"/>
  <c r="AG100" i="2" s="1"/>
  <c r="AH100" i="2" s="1"/>
  <c r="AI100" i="2" s="1"/>
  <c r="AJ100" i="2" s="1"/>
  <c r="AK100" i="2" s="1"/>
  <c r="AL100" i="2" s="1"/>
  <c r="AM100" i="2" s="1"/>
  <c r="AN100" i="2" s="1"/>
  <c r="AO100" i="2" s="1"/>
  <c r="AP100" i="2" s="1"/>
  <c r="AQ100" i="2" s="1"/>
  <c r="AR100" i="2" s="1"/>
  <c r="AS100" i="2" s="1"/>
  <c r="AT100" i="2" s="1"/>
  <c r="AU100" i="2" s="1"/>
  <c r="AV100" i="2" s="1"/>
  <c r="AW100" i="2" s="1"/>
  <c r="AX100" i="2" s="1"/>
  <c r="AY100" i="2" s="1"/>
  <c r="AZ100" i="2" s="1"/>
  <c r="BA100" i="2" s="1"/>
  <c r="BB100" i="2" s="1"/>
  <c r="BC100" i="2" s="1"/>
  <c r="BD100" i="2" s="1"/>
  <c r="BE100" i="2" s="1"/>
  <c r="BF100" i="2" s="1"/>
  <c r="BG100" i="2" s="1"/>
  <c r="BH100" i="2" s="1"/>
  <c r="BI100" i="2" s="1"/>
  <c r="BJ100" i="2" s="1"/>
  <c r="BK100" i="2" s="1"/>
  <c r="BL100" i="2" s="1"/>
  <c r="BM100" i="2" s="1"/>
  <c r="BN100" i="2" s="1"/>
  <c r="BO100" i="2" s="1"/>
  <c r="BP100" i="2" s="1"/>
  <c r="BQ100" i="2" s="1"/>
  <c r="BR100" i="2" s="1"/>
  <c r="BS100" i="2" s="1"/>
  <c r="BT100" i="2" s="1"/>
  <c r="BU100" i="2" s="1"/>
  <c r="BV100" i="2" s="1"/>
  <c r="BW100" i="2" s="1"/>
  <c r="BX100" i="2" s="1"/>
  <c r="BY100" i="2" s="1"/>
  <c r="BZ100" i="2" s="1"/>
  <c r="CA100" i="2" s="1"/>
  <c r="CB100" i="2" s="1"/>
  <c r="CC100" i="2" s="1"/>
  <c r="CD100" i="2" s="1"/>
  <c r="CE100" i="2" s="1"/>
  <c r="CF100" i="2" s="1"/>
  <c r="CG100" i="2" s="1"/>
  <c r="CH100" i="2" s="1"/>
  <c r="CI100" i="2" s="1"/>
  <c r="CJ100" i="2" s="1"/>
  <c r="CK100" i="2" s="1"/>
  <c r="CL100" i="2" s="1"/>
  <c r="CM100" i="2" s="1"/>
  <c r="CN100" i="2" s="1"/>
  <c r="CO100" i="2" s="1"/>
  <c r="CP100" i="2" s="1"/>
  <c r="CQ100" i="2" s="1"/>
  <c r="CR100" i="2" s="1"/>
  <c r="CS100" i="2" s="1"/>
  <c r="CT100" i="2" s="1"/>
  <c r="CU100" i="2" s="1"/>
  <c r="CV100" i="2" s="1"/>
  <c r="CW100" i="2" s="1"/>
  <c r="CX100" i="2" s="1"/>
  <c r="CY100" i="2" s="1"/>
  <c r="CZ100" i="2" s="1"/>
  <c r="DA100" i="2" s="1"/>
  <c r="DB100" i="2" s="1"/>
  <c r="DC100" i="2" s="1"/>
  <c r="DD100" i="2" s="1"/>
  <c r="DE100" i="2" s="1"/>
  <c r="DF100" i="2" s="1"/>
  <c r="DG100" i="2" s="1"/>
  <c r="DH100" i="2" s="1"/>
  <c r="DI100" i="2" s="1"/>
  <c r="DJ100" i="2" s="1"/>
  <c r="DK100" i="2" s="1"/>
  <c r="DL100" i="2" s="1"/>
  <c r="DM100" i="2" s="1"/>
  <c r="DN100" i="2" s="1"/>
  <c r="DO100" i="2" s="1"/>
  <c r="DP100" i="2" s="1"/>
  <c r="DQ100" i="2" s="1"/>
  <c r="DR100" i="2" s="1"/>
  <c r="DS100" i="2" s="1"/>
  <c r="DT100" i="2" s="1"/>
  <c r="DU100" i="2" s="1"/>
  <c r="DV100" i="2" s="1"/>
  <c r="D100" i="2"/>
  <c r="D97" i="2"/>
  <c r="D95" i="2"/>
  <c r="B94" i="2"/>
  <c r="D93" i="2"/>
  <c r="D92" i="2"/>
  <c r="D91" i="2"/>
  <c r="D90" i="2"/>
  <c r="B15" i="10"/>
  <c r="R830" i="2" l="1"/>
  <c r="U125" i="2"/>
  <c r="V217" i="2"/>
  <c r="V245" i="2"/>
  <c r="V216" i="2"/>
  <c r="V244" i="2"/>
  <c r="V185" i="2"/>
  <c r="V126" i="2"/>
  <c r="V156" i="2"/>
  <c r="V127" i="2"/>
  <c r="V157" i="2"/>
  <c r="U155" i="2"/>
  <c r="V128" i="2"/>
  <c r="V158" i="2"/>
  <c r="W188" i="2"/>
  <c r="W187" i="2"/>
  <c r="W186" i="2"/>
  <c r="A1315" i="8"/>
  <c r="A91" i="14" s="1"/>
  <c r="S830" i="2" l="1"/>
  <c r="V215" i="2"/>
  <c r="W217" i="2"/>
  <c r="W245" i="2"/>
  <c r="W216" i="2"/>
  <c r="W244" i="2"/>
  <c r="V243" i="2"/>
  <c r="V125" i="2"/>
  <c r="W185" i="2"/>
  <c r="W126" i="2"/>
  <c r="W156" i="2"/>
  <c r="W127" i="2"/>
  <c r="W157" i="2"/>
  <c r="V155" i="2"/>
  <c r="W128" i="2"/>
  <c r="W158" i="2"/>
  <c r="X188" i="2"/>
  <c r="X187" i="2"/>
  <c r="X186" i="2"/>
  <c r="B155" i="1"/>
  <c r="T830" i="2" l="1"/>
  <c r="W215" i="2"/>
  <c r="X217" i="2"/>
  <c r="X245" i="2"/>
  <c r="X216" i="2"/>
  <c r="X244" i="2"/>
  <c r="W243" i="2"/>
  <c r="W125" i="2"/>
  <c r="X185" i="2"/>
  <c r="X126" i="2"/>
  <c r="X156" i="2"/>
  <c r="W155" i="2"/>
  <c r="X127" i="2"/>
  <c r="X157" i="2"/>
  <c r="X128" i="2"/>
  <c r="X158" i="2"/>
  <c r="Y188" i="2"/>
  <c r="Y187" i="2"/>
  <c r="Y186" i="2"/>
  <c r="U830" i="2" l="1"/>
  <c r="X125" i="2"/>
  <c r="X215" i="2"/>
  <c r="X243" i="2"/>
  <c r="Y217" i="2"/>
  <c r="Y245" i="2"/>
  <c r="Y216" i="2"/>
  <c r="Y244" i="2"/>
  <c r="Y185" i="2"/>
  <c r="Y126" i="2"/>
  <c r="Y156" i="2"/>
  <c r="Y127" i="2"/>
  <c r="Y157" i="2"/>
  <c r="X155" i="2"/>
  <c r="Y128" i="2"/>
  <c r="Y158" i="2"/>
  <c r="Z188" i="2"/>
  <c r="Z187" i="2"/>
  <c r="Z186" i="2"/>
  <c r="V830" i="2" l="1"/>
  <c r="Y125" i="2"/>
  <c r="Y215" i="2"/>
  <c r="Z217" i="2"/>
  <c r="Z245" i="2"/>
  <c r="Z216" i="2"/>
  <c r="Z244" i="2"/>
  <c r="Y243" i="2"/>
  <c r="Z185" i="2"/>
  <c r="Y155" i="2"/>
  <c r="Z127" i="2"/>
  <c r="Z157" i="2"/>
  <c r="Z126" i="2"/>
  <c r="Z156" i="2"/>
  <c r="Z128" i="2"/>
  <c r="Z158" i="2"/>
  <c r="AA188" i="2"/>
  <c r="AA187" i="2"/>
  <c r="AA186" i="2"/>
  <c r="H78" i="1"/>
  <c r="W830" i="2" l="1"/>
  <c r="Z215" i="2"/>
  <c r="Z243" i="2"/>
  <c r="Z125" i="2"/>
  <c r="AA185" i="2"/>
  <c r="AA126" i="2"/>
  <c r="AA156" i="2"/>
  <c r="Z155" i="2"/>
  <c r="AA127" i="2"/>
  <c r="AA157" i="2"/>
  <c r="AA128" i="2"/>
  <c r="AA158" i="2"/>
  <c r="AB188" i="2"/>
  <c r="AB187" i="2"/>
  <c r="AB186" i="2"/>
  <c r="B10" i="5"/>
  <c r="B11" i="5" s="1"/>
  <c r="B12" i="5" s="1"/>
  <c r="B13" i="5" s="1"/>
  <c r="B14" i="5" s="1"/>
  <c r="B15" i="5" s="1"/>
  <c r="B16" i="5" s="1"/>
  <c r="E9" i="5"/>
  <c r="X830" i="2" l="1"/>
  <c r="AA125" i="2"/>
  <c r="AB185" i="2"/>
  <c r="AB126" i="2"/>
  <c r="AB156" i="2"/>
  <c r="AA155" i="2"/>
  <c r="AB127" i="2"/>
  <c r="AB157" i="2"/>
  <c r="AB128" i="2"/>
  <c r="AB158" i="2"/>
  <c r="AC188" i="2"/>
  <c r="AC187" i="2"/>
  <c r="AC186" i="2"/>
  <c r="A1" i="12"/>
  <c r="A1" i="1"/>
  <c r="Y830" i="2" l="1"/>
  <c r="AB125" i="2"/>
  <c r="AC185" i="2"/>
  <c r="AC126" i="2"/>
  <c r="AC156" i="2"/>
  <c r="AC127" i="2"/>
  <c r="AC157" i="2"/>
  <c r="AB155" i="2"/>
  <c r="AC128" i="2"/>
  <c r="AC158" i="2"/>
  <c r="AD188" i="2"/>
  <c r="AD187" i="2"/>
  <c r="AD186" i="2"/>
  <c r="G131" i="14"/>
  <c r="Z830" i="2" l="1"/>
  <c r="AC125" i="2"/>
  <c r="AD185" i="2"/>
  <c r="AD126" i="2"/>
  <c r="AD156" i="2"/>
  <c r="AD127" i="2"/>
  <c r="AD157" i="2"/>
  <c r="AC155" i="2"/>
  <c r="AD128" i="2"/>
  <c r="AD158" i="2"/>
  <c r="AE188" i="2"/>
  <c r="AE187" i="2"/>
  <c r="AE186" i="2"/>
  <c r="G62" i="14"/>
  <c r="G22" i="14"/>
  <c r="AA830" i="2" l="1"/>
  <c r="AD125" i="2"/>
  <c r="AE185" i="2"/>
  <c r="AE126" i="2"/>
  <c r="AE156" i="2"/>
  <c r="AE127" i="2"/>
  <c r="AE157" i="2"/>
  <c r="AD155" i="2"/>
  <c r="AE128" i="2"/>
  <c r="AE158" i="2"/>
  <c r="AF188" i="2"/>
  <c r="AF187" i="2"/>
  <c r="AF186" i="2"/>
  <c r="AB830" i="2" l="1"/>
  <c r="AE125" i="2"/>
  <c r="AF185" i="2"/>
  <c r="AE155" i="2"/>
  <c r="AF126" i="2"/>
  <c r="AF156" i="2"/>
  <c r="AF127" i="2"/>
  <c r="AF157" i="2"/>
  <c r="AF128" i="2"/>
  <c r="AF158" i="2"/>
  <c r="AG188" i="2"/>
  <c r="AG187" i="2"/>
  <c r="AG186" i="2"/>
  <c r="G174" i="4"/>
  <c r="H174" i="4"/>
  <c r="I174" i="4"/>
  <c r="J174" i="4"/>
  <c r="K174" i="4"/>
  <c r="L174" i="4"/>
  <c r="M174" i="4"/>
  <c r="N174" i="4"/>
  <c r="K173" i="4"/>
  <c r="L173" i="4"/>
  <c r="M173" i="4"/>
  <c r="N173" i="4"/>
  <c r="AC830" i="2" l="1"/>
  <c r="AF125" i="2"/>
  <c r="AG185" i="2"/>
  <c r="AF155" i="2"/>
  <c r="AG126" i="2"/>
  <c r="AG156" i="2"/>
  <c r="AG127" i="2"/>
  <c r="AG157" i="2"/>
  <c r="AG128" i="2"/>
  <c r="AG158" i="2"/>
  <c r="AH188" i="2"/>
  <c r="AH187" i="2"/>
  <c r="AH186" i="2"/>
  <c r="L170" i="4"/>
  <c r="L171" i="4" s="1"/>
  <c r="M170" i="4"/>
  <c r="M171" i="4" s="1"/>
  <c r="N170" i="4"/>
  <c r="N763" i="2"/>
  <c r="N755" i="2"/>
  <c r="M763" i="2"/>
  <c r="M755" i="2"/>
  <c r="L763" i="2"/>
  <c r="L755" i="2"/>
  <c r="N110" i="10"/>
  <c r="M110" i="10"/>
  <c r="L110" i="10"/>
  <c r="AD830" i="2" l="1"/>
  <c r="AG125" i="2"/>
  <c r="AH216" i="2"/>
  <c r="AH244" i="2"/>
  <c r="AH217" i="2"/>
  <c r="AH245" i="2"/>
  <c r="AH185" i="2"/>
  <c r="AG155" i="2"/>
  <c r="AH126" i="2"/>
  <c r="AH156" i="2"/>
  <c r="AH127" i="2"/>
  <c r="AH157" i="2"/>
  <c r="AH128" i="2"/>
  <c r="AH158" i="2"/>
  <c r="AI188" i="2"/>
  <c r="AI187" i="2"/>
  <c r="AI186" i="2"/>
  <c r="N171" i="4"/>
  <c r="G173" i="4"/>
  <c r="H173" i="4"/>
  <c r="I173" i="4"/>
  <c r="J173" i="4"/>
  <c r="M177" i="4"/>
  <c r="L177" i="4"/>
  <c r="N177" i="4"/>
  <c r="L722" i="2"/>
  <c r="N722" i="2"/>
  <c r="M722" i="2"/>
  <c r="D24" i="8"/>
  <c r="D20" i="8"/>
  <c r="D18" i="8"/>
  <c r="AE830" i="2" l="1"/>
  <c r="AH125" i="2"/>
  <c r="AH215" i="2"/>
  <c r="AH243" i="2"/>
  <c r="AI216" i="2"/>
  <c r="AI244" i="2"/>
  <c r="AI217" i="2"/>
  <c r="AI245" i="2"/>
  <c r="AI185" i="2"/>
  <c r="AH155" i="2"/>
  <c r="AI126" i="2"/>
  <c r="AI156" i="2"/>
  <c r="AI127" i="2"/>
  <c r="AI157" i="2"/>
  <c r="AI128" i="2"/>
  <c r="AI158" i="2"/>
  <c r="AJ188" i="2"/>
  <c r="AJ187" i="2"/>
  <c r="AJ186" i="2"/>
  <c r="D123" i="8"/>
  <c r="D122" i="8"/>
  <c r="D1572" i="8"/>
  <c r="D1571" i="8"/>
  <c r="D1570" i="8"/>
  <c r="D1569" i="8"/>
  <c r="D1568" i="8"/>
  <c r="D1567" i="8"/>
  <c r="D1565" i="8"/>
  <c r="D1562" i="8"/>
  <c r="D1561" i="8"/>
  <c r="D1560" i="8"/>
  <c r="D1559" i="8"/>
  <c r="D1558" i="8"/>
  <c r="D1557" i="8"/>
  <c r="D1556" i="8"/>
  <c r="D1555" i="8"/>
  <c r="D1554" i="8"/>
  <c r="D1553" i="8"/>
  <c r="D1552" i="8"/>
  <c r="D1551" i="8"/>
  <c r="D1550" i="8"/>
  <c r="D1547" i="8"/>
  <c r="D1546" i="8"/>
  <c r="D1545" i="8"/>
  <c r="D1544" i="8"/>
  <c r="D1543" i="8"/>
  <c r="D1542" i="8"/>
  <c r="D1541" i="8"/>
  <c r="D1540" i="8"/>
  <c r="D1539" i="8"/>
  <c r="D1538" i="8"/>
  <c r="D1537" i="8"/>
  <c r="D1536" i="8"/>
  <c r="D1535" i="8"/>
  <c r="D1534" i="8"/>
  <c r="D1533" i="8"/>
  <c r="D1532" i="8"/>
  <c r="D1531" i="8"/>
  <c r="D1530" i="8"/>
  <c r="D1529" i="8"/>
  <c r="D1528" i="8"/>
  <c r="D1527" i="8"/>
  <c r="D1526" i="8"/>
  <c r="D1461" i="8"/>
  <c r="D1460" i="8"/>
  <c r="D1459" i="8"/>
  <c r="D1458" i="8"/>
  <c r="D1457" i="8"/>
  <c r="D1456" i="8"/>
  <c r="D1455" i="8"/>
  <c r="D1443" i="8"/>
  <c r="D1442" i="8"/>
  <c r="D1440" i="8"/>
  <c r="D394" i="8"/>
  <c r="D393" i="8"/>
  <c r="D392" i="8"/>
  <c r="D391" i="8"/>
  <c r="D390" i="8"/>
  <c r="D365" i="8"/>
  <c r="D363" i="8"/>
  <c r="D358" i="8"/>
  <c r="D357" i="8"/>
  <c r="D356" i="8"/>
  <c r="D355" i="8"/>
  <c r="D354" i="8"/>
  <c r="D353" i="8"/>
  <c r="D352" i="8"/>
  <c r="D351" i="8"/>
  <c r="D350" i="8"/>
  <c r="D349" i="8"/>
  <c r="D348" i="8"/>
  <c r="D342" i="8"/>
  <c r="D341" i="8"/>
  <c r="D335" i="8"/>
  <c r="D333" i="8"/>
  <c r="D332" i="8"/>
  <c r="D331" i="8"/>
  <c r="D329" i="8"/>
  <c r="D328" i="8"/>
  <c r="D327" i="8"/>
  <c r="D322" i="8"/>
  <c r="D321" i="8"/>
  <c r="D223" i="8"/>
  <c r="D137" i="8"/>
  <c r="D136" i="8"/>
  <c r="D135" i="8"/>
  <c r="D134" i="8"/>
  <c r="D133" i="8"/>
  <c r="D29" i="8"/>
  <c r="D28" i="8"/>
  <c r="D23" i="8"/>
  <c r="D21" i="8"/>
  <c r="D19" i="8"/>
  <c r="C14" i="8"/>
  <c r="D14" i="8" s="1"/>
  <c r="C13" i="8"/>
  <c r="D13" i="8" s="1"/>
  <c r="AF830" i="2" l="1"/>
  <c r="AI215" i="2"/>
  <c r="AI243" i="2"/>
  <c r="AJ216" i="2"/>
  <c r="AJ244" i="2"/>
  <c r="AJ217" i="2"/>
  <c r="AJ245" i="2"/>
  <c r="AI125" i="2"/>
  <c r="AJ185" i="2"/>
  <c r="AI155" i="2"/>
  <c r="AJ126" i="2"/>
  <c r="AJ156" i="2"/>
  <c r="AJ127" i="2"/>
  <c r="AJ157" i="2"/>
  <c r="AJ128" i="2"/>
  <c r="AJ158" i="2"/>
  <c r="AK188" i="2"/>
  <c r="AK187" i="2"/>
  <c r="AK186" i="2"/>
  <c r="A1573" i="8"/>
  <c r="A168" i="14" s="1"/>
  <c r="A1574" i="8"/>
  <c r="A169" i="14" s="1"/>
  <c r="A1575" i="8"/>
  <c r="A1576" i="8"/>
  <c r="A1577" i="8"/>
  <c r="AG830" i="2" l="1"/>
  <c r="AJ125" i="2"/>
  <c r="AJ215" i="2"/>
  <c r="AK217" i="2"/>
  <c r="AK245" i="2"/>
  <c r="AK216" i="2"/>
  <c r="AK244" i="2"/>
  <c r="AJ243" i="2"/>
  <c r="AK185" i="2"/>
  <c r="AJ155" i="2"/>
  <c r="AK126" i="2"/>
  <c r="AK156" i="2"/>
  <c r="AK127" i="2"/>
  <c r="AK157" i="2"/>
  <c r="AK128" i="2"/>
  <c r="AK158" i="2"/>
  <c r="AL188" i="2"/>
  <c r="AL187" i="2"/>
  <c r="AL186" i="2"/>
  <c r="A1570" i="8"/>
  <c r="A177" i="4" s="1"/>
  <c r="A1571" i="8"/>
  <c r="A171" i="4" s="1"/>
  <c r="A1572" i="8"/>
  <c r="A166" i="14" s="1"/>
  <c r="AH830" i="2" l="1"/>
  <c r="AK215" i="2"/>
  <c r="AK125" i="2"/>
  <c r="AL217" i="2"/>
  <c r="AL245" i="2"/>
  <c r="AK243" i="2"/>
  <c r="AL216" i="2"/>
  <c r="AL244" i="2"/>
  <c r="AL185" i="2"/>
  <c r="AK155" i="2"/>
  <c r="AL126" i="2"/>
  <c r="AL156" i="2"/>
  <c r="AL127" i="2"/>
  <c r="AL157" i="2"/>
  <c r="AL128" i="2"/>
  <c r="AL158" i="2"/>
  <c r="AM188" i="2"/>
  <c r="AM187" i="2"/>
  <c r="AM186" i="2"/>
  <c r="A1567" i="8"/>
  <c r="A9" i="12" s="1"/>
  <c r="A1566" i="8"/>
  <c r="A7" i="12" s="1"/>
  <c r="A1565" i="8"/>
  <c r="A6" i="12" s="1"/>
  <c r="A1568" i="8"/>
  <c r="A163" i="14" s="1"/>
  <c r="A1569" i="8"/>
  <c r="DX665" i="2"/>
  <c r="AI830" i="2" l="1"/>
  <c r="AL215" i="2"/>
  <c r="AL243" i="2"/>
  <c r="AL125" i="2"/>
  <c r="AM185" i="2"/>
  <c r="AL155" i="2"/>
  <c r="AM126" i="2"/>
  <c r="AM156" i="2"/>
  <c r="AM127" i="2"/>
  <c r="AM157" i="2"/>
  <c r="AM128" i="2"/>
  <c r="AM158" i="2"/>
  <c r="AN188" i="2"/>
  <c r="AN187" i="2"/>
  <c r="AN186" i="2"/>
  <c r="A50" i="4"/>
  <c r="A189" i="4"/>
  <c r="AJ830" i="2" l="1"/>
  <c r="AM125" i="2"/>
  <c r="AN185" i="2"/>
  <c r="AM155" i="2"/>
  <c r="AN126" i="2"/>
  <c r="AN156" i="2"/>
  <c r="AN127" i="2"/>
  <c r="AN157" i="2"/>
  <c r="AN128" i="2"/>
  <c r="AN158" i="2"/>
  <c r="AO188" i="2"/>
  <c r="AO187" i="2"/>
  <c r="AO186" i="2"/>
  <c r="B154" i="14"/>
  <c r="A1558" i="8"/>
  <c r="A152" i="14" s="1"/>
  <c r="A1559" i="8"/>
  <c r="A165" i="14" s="1"/>
  <c r="A1560" i="8"/>
  <c r="A171" i="14" s="1"/>
  <c r="A1561" i="8"/>
  <c r="A1562" i="8"/>
  <c r="A168" i="4" s="1"/>
  <c r="A1563" i="8"/>
  <c r="A170" i="4" s="1"/>
  <c r="A1564" i="8"/>
  <c r="A176" i="4" s="1"/>
  <c r="DX701" i="2"/>
  <c r="A1551" i="8"/>
  <c r="A641" i="2" s="1"/>
  <c r="A1552" i="8"/>
  <c r="A700" i="2" s="1"/>
  <c r="A1553" i="8"/>
  <c r="A1554" i="8"/>
  <c r="A1555" i="8"/>
  <c r="A1556" i="8"/>
  <c r="A1557" i="8"/>
  <c r="A1547" i="8"/>
  <c r="A570" i="2" s="1"/>
  <c r="A1548" i="8"/>
  <c r="A37" i="4" s="1"/>
  <c r="A1549" i="8"/>
  <c r="A181" i="4" s="1"/>
  <c r="A653" i="2" l="1"/>
  <c r="A647" i="2"/>
  <c r="A656" i="2"/>
  <c r="A657" i="2"/>
  <c r="AK830" i="2"/>
  <c r="A652" i="2"/>
  <c r="A646" i="2"/>
  <c r="AN125" i="2"/>
  <c r="AO185" i="2"/>
  <c r="AN155" i="2"/>
  <c r="AO126" i="2"/>
  <c r="AO156" i="2"/>
  <c r="AO127" i="2"/>
  <c r="AO157" i="2"/>
  <c r="AO128" i="2"/>
  <c r="AO158" i="2"/>
  <c r="AP188" i="2"/>
  <c r="AP187" i="2"/>
  <c r="AP186" i="2"/>
  <c r="A159" i="4"/>
  <c r="A705" i="2"/>
  <c r="A704" i="2"/>
  <c r="A702" i="2"/>
  <c r="A1546" i="8"/>
  <c r="A1550" i="8"/>
  <c r="A1542" i="8"/>
  <c r="A21" i="13" s="1"/>
  <c r="A1543" i="8"/>
  <c r="A22" i="13" s="1"/>
  <c r="A1544" i="8"/>
  <c r="A23" i="13" s="1"/>
  <c r="A1545" i="8"/>
  <c r="A24" i="13" s="1"/>
  <c r="A1539" i="8"/>
  <c r="A1540" i="8"/>
  <c r="A18" i="13" s="1"/>
  <c r="A1541" i="8"/>
  <c r="A34" i="13" s="1"/>
  <c r="DX265" i="14"/>
  <c r="DX264" i="14"/>
  <c r="DX263" i="14"/>
  <c r="DX238" i="14"/>
  <c r="DX237" i="14"/>
  <c r="DX236" i="14"/>
  <c r="C217" i="14"/>
  <c r="C216" i="14"/>
  <c r="C215" i="14"/>
  <c r="C214" i="14"/>
  <c r="C213" i="14"/>
  <c r="C211" i="14"/>
  <c r="C210" i="14"/>
  <c r="C209" i="14"/>
  <c r="C208" i="14"/>
  <c r="C207" i="14"/>
  <c r="B202" i="14"/>
  <c r="B117" i="14"/>
  <c r="B45" i="14"/>
  <c r="B99" i="14"/>
  <c r="A1537" i="8"/>
  <c r="A10" i="13" s="1"/>
  <c r="A1538" i="8"/>
  <c r="A11" i="13" s="1"/>
  <c r="AD252" i="14" l="1"/>
  <c r="BD252" i="14"/>
  <c r="CU252" i="14"/>
  <c r="BZ252" i="14"/>
  <c r="DD252" i="14"/>
  <c r="Q252" i="14"/>
  <c r="AB252" i="14"/>
  <c r="AR252" i="14"/>
  <c r="AO252" i="14"/>
  <c r="CP252" i="14"/>
  <c r="CV252" i="14"/>
  <c r="S252" i="14"/>
  <c r="AQ252" i="14"/>
  <c r="CT252" i="14"/>
  <c r="CC252" i="14"/>
  <c r="DP252" i="14"/>
  <c r="DA252" i="14"/>
  <c r="DS252" i="14"/>
  <c r="AN252" i="14"/>
  <c r="AI252" i="14"/>
  <c r="BB252" i="14"/>
  <c r="BG252" i="14"/>
  <c r="CA252" i="14"/>
  <c r="DR252" i="14"/>
  <c r="DC252" i="14"/>
  <c r="O252" i="14"/>
  <c r="AH252" i="14"/>
  <c r="AX252" i="14"/>
  <c r="BQ252" i="14"/>
  <c r="BY252" i="14"/>
  <c r="CE252" i="14"/>
  <c r="DJ252" i="14"/>
  <c r="BH252" i="14"/>
  <c r="CQ252" i="14"/>
  <c r="CS252" i="14"/>
  <c r="AV252" i="14"/>
  <c r="CW252" i="14"/>
  <c r="R252" i="14"/>
  <c r="DL252" i="14"/>
  <c r="T252" i="14"/>
  <c r="DV252" i="14"/>
  <c r="CZ252" i="14"/>
  <c r="AG252" i="14"/>
  <c r="AA252" i="14"/>
  <c r="DH252" i="14"/>
  <c r="AP252" i="14"/>
  <c r="AF252" i="14"/>
  <c r="AE252" i="14"/>
  <c r="CF252" i="14"/>
  <c r="BS252" i="14"/>
  <c r="BU252" i="14"/>
  <c r="BL252" i="14"/>
  <c r="DM252" i="14"/>
  <c r="DG252" i="14"/>
  <c r="DQ252" i="14"/>
  <c r="DT252" i="14"/>
  <c r="CJ252" i="14"/>
  <c r="AW252" i="14"/>
  <c r="BW252" i="14"/>
  <c r="P252" i="14"/>
  <c r="Y252" i="14"/>
  <c r="DO252" i="14"/>
  <c r="CK252" i="14"/>
  <c r="CB252" i="14"/>
  <c r="BT252" i="14"/>
  <c r="AZ252" i="14"/>
  <c r="AS252" i="14"/>
  <c r="AM252" i="14"/>
  <c r="DE252" i="14"/>
  <c r="DU252" i="14"/>
  <c r="BI252" i="14"/>
  <c r="AK252" i="14"/>
  <c r="X252" i="14"/>
  <c r="CY252" i="14"/>
  <c r="BJ252" i="14"/>
  <c r="BP252" i="14"/>
  <c r="BC252" i="14"/>
  <c r="BE252" i="14"/>
  <c r="AT252" i="14"/>
  <c r="AC252" i="14"/>
  <c r="V252" i="14"/>
  <c r="CR252" i="14"/>
  <c r="CI252" i="14"/>
  <c r="DN252" i="14"/>
  <c r="AJ252" i="14"/>
  <c r="CO252" i="14"/>
  <c r="DB252" i="14"/>
  <c r="W252" i="14"/>
  <c r="CX252" i="14"/>
  <c r="U252" i="14"/>
  <c r="CD252" i="14"/>
  <c r="BO252" i="14"/>
  <c r="DI252" i="14"/>
  <c r="CH252" i="14"/>
  <c r="AU252" i="14"/>
  <c r="Z252" i="14"/>
  <c r="CL252" i="14"/>
  <c r="CN252" i="14"/>
  <c r="DF252" i="14"/>
  <c r="CM252" i="14"/>
  <c r="BF252" i="14"/>
  <c r="CG252" i="14"/>
  <c r="BV252" i="14"/>
  <c r="BA252" i="14"/>
  <c r="BK252" i="14"/>
  <c r="DK252" i="14"/>
  <c r="AL252" i="14"/>
  <c r="BR252" i="14"/>
  <c r="BX252" i="14"/>
  <c r="BN252" i="14"/>
  <c r="AY252" i="14"/>
  <c r="BM252" i="14"/>
  <c r="AL830" i="2"/>
  <c r="AO125" i="2"/>
  <c r="AP185" i="2"/>
  <c r="AO155" i="2"/>
  <c r="AP126" i="2"/>
  <c r="AP156" i="2"/>
  <c r="AP127" i="2"/>
  <c r="AP157" i="2"/>
  <c r="AP128" i="2"/>
  <c r="AP158" i="2"/>
  <c r="AQ188" i="2"/>
  <c r="AQ187" i="2"/>
  <c r="AQ186" i="2"/>
  <c r="DX299" i="14"/>
  <c r="DX301" i="14"/>
  <c r="DX300" i="14"/>
  <c r="A55" i="13"/>
  <c r="A57" i="13"/>
  <c r="A58" i="13"/>
  <c r="A56" i="13"/>
  <c r="A49" i="13"/>
  <c r="A50" i="13"/>
  <c r="A51" i="13"/>
  <c r="A52" i="13"/>
  <c r="A43" i="13"/>
  <c r="A44" i="13"/>
  <c r="A45" i="13"/>
  <c r="A46" i="13"/>
  <c r="A36" i="13"/>
  <c r="A37" i="13"/>
  <c r="A38" i="13"/>
  <c r="A39" i="13"/>
  <c r="A40" i="13"/>
  <c r="A27" i="13"/>
  <c r="A28" i="13"/>
  <c r="A29" i="13"/>
  <c r="A30" i="13"/>
  <c r="G2" i="14"/>
  <c r="G204" i="14" s="1"/>
  <c r="AM830" i="2" l="1"/>
  <c r="AP125" i="2"/>
  <c r="AQ185" i="2"/>
  <c r="AP155" i="2"/>
  <c r="AQ126" i="2"/>
  <c r="AQ156" i="2"/>
  <c r="AQ127" i="2"/>
  <c r="AQ157" i="2"/>
  <c r="AQ128" i="2"/>
  <c r="AQ158" i="2"/>
  <c r="AR188" i="2"/>
  <c r="AR187" i="2"/>
  <c r="AR186" i="2"/>
  <c r="G54" i="14"/>
  <c r="G132" i="14"/>
  <c r="G165" i="14"/>
  <c r="G156" i="14"/>
  <c r="G119" i="14"/>
  <c r="G102" i="14"/>
  <c r="G23" i="14"/>
  <c r="G47" i="14"/>
  <c r="G101" i="14"/>
  <c r="G14" i="14"/>
  <c r="G63" i="14"/>
  <c r="G8" i="14"/>
  <c r="A1526" i="8"/>
  <c r="A4" i="12" s="1"/>
  <c r="A1527" i="8"/>
  <c r="A1528" i="8"/>
  <c r="A1529" i="8"/>
  <c r="A1530" i="8"/>
  <c r="A1531" i="8"/>
  <c r="A11" i="12" s="1"/>
  <c r="A1532" i="8"/>
  <c r="A13" i="12" s="1"/>
  <c r="A1533" i="8"/>
  <c r="A14" i="12" s="1"/>
  <c r="A1534" i="8"/>
  <c r="A1535" i="8"/>
  <c r="A4" i="13" s="1"/>
  <c r="A1536" i="8"/>
  <c r="A6" i="13" s="1"/>
  <c r="AN830" i="2" l="1"/>
  <c r="AQ125" i="2"/>
  <c r="AR185" i="2"/>
  <c r="AQ155" i="2"/>
  <c r="AR126" i="2"/>
  <c r="AR156" i="2"/>
  <c r="AR127" i="2"/>
  <c r="AR157" i="2"/>
  <c r="AR128" i="2"/>
  <c r="AR158" i="2"/>
  <c r="AS188" i="2"/>
  <c r="AS187" i="2"/>
  <c r="AS186" i="2"/>
  <c r="C11" i="12"/>
  <c r="AO830" i="2" l="1"/>
  <c r="AR125" i="2"/>
  <c r="AS185" i="2"/>
  <c r="AR155" i="2"/>
  <c r="AS126" i="2"/>
  <c r="AS156" i="2"/>
  <c r="AS127" i="2"/>
  <c r="AS157" i="2"/>
  <c r="AS128" i="2"/>
  <c r="AS158" i="2"/>
  <c r="AT188" i="2"/>
  <c r="AT187" i="2"/>
  <c r="AT186" i="2"/>
  <c r="A1461" i="8"/>
  <c r="A1460" i="8"/>
  <c r="G2" i="13"/>
  <c r="AP830" i="2" l="1"/>
  <c r="AS125" i="2"/>
  <c r="AT217" i="2"/>
  <c r="AT245" i="2"/>
  <c r="AT216" i="2"/>
  <c r="AT244" i="2"/>
  <c r="AT185" i="2"/>
  <c r="AS155" i="2"/>
  <c r="AT126" i="2"/>
  <c r="AT156" i="2"/>
  <c r="AT127" i="2"/>
  <c r="AT157" i="2"/>
  <c r="AT128" i="2"/>
  <c r="AT158" i="2"/>
  <c r="AU188" i="2"/>
  <c r="AU187" i="2"/>
  <c r="AU186" i="2"/>
  <c r="A390" i="8"/>
  <c r="A12" i="1" s="1"/>
  <c r="A391" i="8"/>
  <c r="A13" i="1" s="1"/>
  <c r="A392" i="8"/>
  <c r="A14" i="1" s="1"/>
  <c r="A394" i="8"/>
  <c r="A16" i="1" s="1"/>
  <c r="A393" i="8"/>
  <c r="A15" i="1" s="1"/>
  <c r="AQ830" i="2" l="1"/>
  <c r="AT125" i="2"/>
  <c r="AT215" i="2"/>
  <c r="AU217" i="2"/>
  <c r="AU245" i="2"/>
  <c r="AU216" i="2"/>
  <c r="AU244" i="2"/>
  <c r="AT243" i="2"/>
  <c r="AU185" i="2"/>
  <c r="AT155" i="2"/>
  <c r="AU126" i="2"/>
  <c r="AU156" i="2"/>
  <c r="AU127" i="2"/>
  <c r="AU157" i="2"/>
  <c r="AU128" i="2"/>
  <c r="AU158" i="2"/>
  <c r="AV188" i="2"/>
  <c r="AV187" i="2"/>
  <c r="AV186" i="2"/>
  <c r="K763" i="2"/>
  <c r="K755" i="2"/>
  <c r="K722" i="2"/>
  <c r="K110" i="10"/>
  <c r="AR830" i="2" l="1"/>
  <c r="AU125" i="2"/>
  <c r="AU215" i="2"/>
  <c r="AU243" i="2"/>
  <c r="AV216" i="2"/>
  <c r="AV244" i="2"/>
  <c r="AV217" i="2"/>
  <c r="AV245" i="2"/>
  <c r="AV185" i="2"/>
  <c r="AU155" i="2"/>
  <c r="AV126" i="2"/>
  <c r="AV156" i="2"/>
  <c r="AV127" i="2"/>
  <c r="AV157" i="2"/>
  <c r="AV128" i="2"/>
  <c r="AV158" i="2"/>
  <c r="AW188" i="2"/>
  <c r="AW187" i="2"/>
  <c r="AW186" i="2"/>
  <c r="AS830" i="2" l="1"/>
  <c r="AV215" i="2"/>
  <c r="AV243" i="2"/>
  <c r="AW217" i="2"/>
  <c r="AW245" i="2"/>
  <c r="AW216" i="2"/>
  <c r="AW244" i="2"/>
  <c r="AV125" i="2"/>
  <c r="AW185" i="2"/>
  <c r="AV155" i="2"/>
  <c r="AW126" i="2"/>
  <c r="AW156" i="2"/>
  <c r="AW127" i="2"/>
  <c r="AW157" i="2"/>
  <c r="AW128" i="2"/>
  <c r="AW158" i="2"/>
  <c r="AX188" i="2"/>
  <c r="AX187" i="2"/>
  <c r="AX186" i="2"/>
  <c r="AT830" i="2" l="1"/>
  <c r="AW125" i="2"/>
  <c r="AW215" i="2"/>
  <c r="AX217" i="2"/>
  <c r="AX245" i="2"/>
  <c r="AX216" i="2"/>
  <c r="AX244" i="2"/>
  <c r="AW243" i="2"/>
  <c r="AX185" i="2"/>
  <c r="AW155" i="2"/>
  <c r="AX126" i="2"/>
  <c r="AX156" i="2"/>
  <c r="AX127" i="2"/>
  <c r="AX157" i="2"/>
  <c r="AX128" i="2"/>
  <c r="AX158" i="2"/>
  <c r="AY188" i="2"/>
  <c r="AY187" i="2"/>
  <c r="AY186" i="2"/>
  <c r="B411" i="2"/>
  <c r="AU830" i="2" l="1"/>
  <c r="AX125" i="2"/>
  <c r="AX215" i="2"/>
  <c r="AX243" i="2"/>
  <c r="AY185" i="2"/>
  <c r="AX155" i="2"/>
  <c r="AY126" i="2"/>
  <c r="AY156" i="2"/>
  <c r="AY127" i="2"/>
  <c r="AY157" i="2"/>
  <c r="AY128" i="2"/>
  <c r="AY158" i="2"/>
  <c r="AZ188" i="2"/>
  <c r="AZ187" i="2"/>
  <c r="AZ186" i="2"/>
  <c r="DX784" i="2"/>
  <c r="DX783" i="2"/>
  <c r="AV830" i="2" l="1"/>
  <c r="AY125" i="2"/>
  <c r="AZ185" i="2"/>
  <c r="AY155" i="2"/>
  <c r="AZ126" i="2"/>
  <c r="AZ156" i="2"/>
  <c r="AZ127" i="2"/>
  <c r="AZ157" i="2"/>
  <c r="AZ128" i="2"/>
  <c r="AZ158" i="2"/>
  <c r="BA188" i="2"/>
  <c r="BA187" i="2"/>
  <c r="BA186" i="2"/>
  <c r="AW830" i="2" l="1"/>
  <c r="BA185" i="2"/>
  <c r="AZ125" i="2"/>
  <c r="BA126" i="2"/>
  <c r="BA156" i="2"/>
  <c r="AZ155" i="2"/>
  <c r="BA127" i="2"/>
  <c r="BA157" i="2"/>
  <c r="BA128" i="2"/>
  <c r="BA158" i="2"/>
  <c r="BB188" i="2"/>
  <c r="BB187" i="2"/>
  <c r="BB186" i="2"/>
  <c r="AX830" i="2" l="1"/>
  <c r="BA125" i="2"/>
  <c r="BB185" i="2"/>
  <c r="BB126" i="2"/>
  <c r="BB156" i="2"/>
  <c r="BB127" i="2"/>
  <c r="BB157" i="2"/>
  <c r="BA155" i="2"/>
  <c r="BB128" i="2"/>
  <c r="BB158" i="2"/>
  <c r="BC188" i="2"/>
  <c r="BC187" i="2"/>
  <c r="BC186" i="2"/>
  <c r="AY830" i="2" l="1"/>
  <c r="BB125" i="2"/>
  <c r="BC185" i="2"/>
  <c r="BC126" i="2"/>
  <c r="BC156" i="2"/>
  <c r="BC127" i="2"/>
  <c r="BC157" i="2"/>
  <c r="BB155" i="2"/>
  <c r="BC128" i="2"/>
  <c r="BC158" i="2"/>
  <c r="BD188" i="2"/>
  <c r="BD187" i="2"/>
  <c r="BD186" i="2"/>
  <c r="AZ830" i="2" l="1"/>
  <c r="BC125" i="2"/>
  <c r="BD185" i="2"/>
  <c r="BD126" i="2"/>
  <c r="BD156" i="2"/>
  <c r="BC155" i="2"/>
  <c r="BD127" i="2"/>
  <c r="BD157" i="2"/>
  <c r="BD128" i="2"/>
  <c r="BD158" i="2"/>
  <c r="BE188" i="2"/>
  <c r="BE187" i="2"/>
  <c r="BE186" i="2"/>
  <c r="BA830" i="2" l="1"/>
  <c r="BD125" i="2"/>
  <c r="BE185" i="2"/>
  <c r="BE126" i="2"/>
  <c r="BE156" i="2"/>
  <c r="BE127" i="2"/>
  <c r="BE157" i="2"/>
  <c r="BD155" i="2"/>
  <c r="BE128" i="2"/>
  <c r="BE158" i="2"/>
  <c r="BF188" i="2"/>
  <c r="BF187" i="2"/>
  <c r="BF186" i="2"/>
  <c r="BB830" i="2" l="1"/>
  <c r="BE125" i="2"/>
  <c r="BF216" i="2"/>
  <c r="BF244" i="2"/>
  <c r="BF217" i="2"/>
  <c r="BF245" i="2"/>
  <c r="BF185" i="2"/>
  <c r="BF126" i="2"/>
  <c r="BF156" i="2"/>
  <c r="BF127" i="2"/>
  <c r="BF157" i="2"/>
  <c r="BE155" i="2"/>
  <c r="BF128" i="2"/>
  <c r="BF158" i="2"/>
  <c r="BG188" i="2"/>
  <c r="BG187" i="2"/>
  <c r="BG186" i="2"/>
  <c r="BC830" i="2" l="1"/>
  <c r="BF215" i="2"/>
  <c r="BG216" i="2"/>
  <c r="BG244" i="2"/>
  <c r="BF125" i="2"/>
  <c r="BG217" i="2"/>
  <c r="BG245" i="2"/>
  <c r="BF243" i="2"/>
  <c r="BG185" i="2"/>
  <c r="BG126" i="2"/>
  <c r="BG156" i="2"/>
  <c r="BF155" i="2"/>
  <c r="BG127" i="2"/>
  <c r="BG157" i="2"/>
  <c r="BG128" i="2"/>
  <c r="BG158" i="2"/>
  <c r="BH188" i="2"/>
  <c r="BH187" i="2"/>
  <c r="BH186" i="2"/>
  <c r="BD830" i="2" l="1"/>
  <c r="BG125" i="2"/>
  <c r="BG215" i="2"/>
  <c r="BH216" i="2"/>
  <c r="BH244" i="2"/>
  <c r="BG243" i="2"/>
  <c r="BH217" i="2"/>
  <c r="BH245" i="2"/>
  <c r="BH185" i="2"/>
  <c r="BH126" i="2"/>
  <c r="BH156" i="2"/>
  <c r="BH127" i="2"/>
  <c r="BH157" i="2"/>
  <c r="BG155" i="2"/>
  <c r="BH128" i="2"/>
  <c r="BH158" i="2"/>
  <c r="BI188" i="2"/>
  <c r="BI187" i="2"/>
  <c r="BI186" i="2"/>
  <c r="BE830" i="2" l="1"/>
  <c r="BH215" i="2"/>
  <c r="BI217" i="2"/>
  <c r="BI245" i="2"/>
  <c r="BI216" i="2"/>
  <c r="BI244" i="2"/>
  <c r="BH243" i="2"/>
  <c r="BH125" i="2"/>
  <c r="BI185" i="2"/>
  <c r="BI126" i="2"/>
  <c r="BI156" i="2"/>
  <c r="BH155" i="2"/>
  <c r="BI127" i="2"/>
  <c r="BI157" i="2"/>
  <c r="BI128" i="2"/>
  <c r="BI158" i="2"/>
  <c r="BJ188" i="2"/>
  <c r="BJ187" i="2"/>
  <c r="BJ186" i="2"/>
  <c r="BF830" i="2" l="1"/>
  <c r="BI215" i="2"/>
  <c r="BJ216" i="2"/>
  <c r="BJ244" i="2"/>
  <c r="BJ217" i="2"/>
  <c r="BJ245" i="2"/>
  <c r="BI243" i="2"/>
  <c r="BJ185" i="2"/>
  <c r="BI125" i="2"/>
  <c r="BJ126" i="2"/>
  <c r="BJ156" i="2"/>
  <c r="BJ127" i="2"/>
  <c r="BJ157" i="2"/>
  <c r="BI155" i="2"/>
  <c r="BJ128" i="2"/>
  <c r="BJ158" i="2"/>
  <c r="BK188" i="2"/>
  <c r="BK187" i="2"/>
  <c r="BK186" i="2"/>
  <c r="BG830" i="2" l="1"/>
  <c r="BJ215" i="2"/>
  <c r="BJ125" i="2"/>
  <c r="BJ243" i="2"/>
  <c r="BK185" i="2"/>
  <c r="BK126" i="2"/>
  <c r="BK156" i="2"/>
  <c r="BK127" i="2"/>
  <c r="BK157" i="2"/>
  <c r="BJ155" i="2"/>
  <c r="BK128" i="2"/>
  <c r="BK158" i="2"/>
  <c r="BL188" i="2"/>
  <c r="BL187" i="2"/>
  <c r="BL186" i="2"/>
  <c r="G2" i="2"/>
  <c r="D27" i="1"/>
  <c r="B22" i="1"/>
  <c r="G32" i="1" s="1"/>
  <c r="G68" i="10"/>
  <c r="H68" i="10" s="1"/>
  <c r="I68" i="10" s="1"/>
  <c r="J68" i="10" s="1"/>
  <c r="K68" i="10" s="1"/>
  <c r="L68" i="10" s="1"/>
  <c r="M68" i="10" s="1"/>
  <c r="N68" i="10" s="1"/>
  <c r="O68" i="10" s="1"/>
  <c r="P68" i="10" s="1"/>
  <c r="Q68" i="10" s="1"/>
  <c r="R68" i="10" s="1"/>
  <c r="S68" i="10" s="1"/>
  <c r="T68" i="10" s="1"/>
  <c r="U68" i="10" s="1"/>
  <c r="V68" i="10" s="1"/>
  <c r="W68" i="10" s="1"/>
  <c r="X68" i="10" s="1"/>
  <c r="Y68" i="10" s="1"/>
  <c r="Z68" i="10" s="1"/>
  <c r="AA68" i="10" s="1"/>
  <c r="AB68" i="10" s="1"/>
  <c r="AC68" i="10" s="1"/>
  <c r="AD68" i="10" s="1"/>
  <c r="AE68" i="10" s="1"/>
  <c r="AF68" i="10" s="1"/>
  <c r="AG68" i="10" s="1"/>
  <c r="AH68" i="10" s="1"/>
  <c r="AI68" i="10" s="1"/>
  <c r="AJ68" i="10" s="1"/>
  <c r="AK68" i="10" s="1"/>
  <c r="AL68" i="10" s="1"/>
  <c r="AM68" i="10" s="1"/>
  <c r="AN68" i="10" s="1"/>
  <c r="AO68" i="10" s="1"/>
  <c r="AP68" i="10" s="1"/>
  <c r="AQ68" i="10" s="1"/>
  <c r="AR68" i="10" s="1"/>
  <c r="AS68" i="10" s="1"/>
  <c r="AT68" i="10" s="1"/>
  <c r="AU68" i="10" s="1"/>
  <c r="AV68" i="10" s="1"/>
  <c r="AW68" i="10" s="1"/>
  <c r="AX68" i="10" s="1"/>
  <c r="AY68" i="10" s="1"/>
  <c r="AZ68" i="10" s="1"/>
  <c r="BA68" i="10" s="1"/>
  <c r="BB68" i="10" s="1"/>
  <c r="BC68" i="10" s="1"/>
  <c r="BD68" i="10" s="1"/>
  <c r="BE68" i="10" s="1"/>
  <c r="BF68" i="10" s="1"/>
  <c r="BG68" i="10" s="1"/>
  <c r="BH68" i="10" s="1"/>
  <c r="BI68" i="10" s="1"/>
  <c r="BJ68" i="10" s="1"/>
  <c r="BK68" i="10" s="1"/>
  <c r="BL68" i="10" s="1"/>
  <c r="BM68" i="10" s="1"/>
  <c r="BN68" i="10" s="1"/>
  <c r="G2" i="10"/>
  <c r="G75" i="10"/>
  <c r="H75" i="10" s="1"/>
  <c r="I75" i="10" s="1"/>
  <c r="J75" i="10" s="1"/>
  <c r="K75" i="10" s="1"/>
  <c r="L75" i="10" s="1"/>
  <c r="M75" i="10" s="1"/>
  <c r="N75" i="10" s="1"/>
  <c r="O75" i="10" s="1"/>
  <c r="P75" i="10" s="1"/>
  <c r="Q75" i="10" s="1"/>
  <c r="R75" i="10" s="1"/>
  <c r="S75" i="10" s="1"/>
  <c r="T75" i="10" s="1"/>
  <c r="U75" i="10" s="1"/>
  <c r="V75" i="10" s="1"/>
  <c r="W75" i="10" s="1"/>
  <c r="X75" i="10" s="1"/>
  <c r="Y75" i="10" s="1"/>
  <c r="Z75" i="10" s="1"/>
  <c r="AA75" i="10" s="1"/>
  <c r="AB75" i="10" s="1"/>
  <c r="AC75" i="10" s="1"/>
  <c r="AD75" i="10" s="1"/>
  <c r="AE75" i="10" s="1"/>
  <c r="AF75" i="10" s="1"/>
  <c r="AG75" i="10" s="1"/>
  <c r="AH75" i="10" s="1"/>
  <c r="AI75" i="10" s="1"/>
  <c r="AJ75" i="10" s="1"/>
  <c r="AK75" i="10" s="1"/>
  <c r="AL75" i="10" s="1"/>
  <c r="AM75" i="10" s="1"/>
  <c r="AN75" i="10" s="1"/>
  <c r="AO75" i="10" s="1"/>
  <c r="AP75" i="10" s="1"/>
  <c r="AQ75" i="10" s="1"/>
  <c r="AR75" i="10" s="1"/>
  <c r="AS75" i="10" s="1"/>
  <c r="AT75" i="10" s="1"/>
  <c r="AU75" i="10" s="1"/>
  <c r="AV75" i="10" s="1"/>
  <c r="AW75" i="10" s="1"/>
  <c r="AX75" i="10" s="1"/>
  <c r="AY75" i="10" s="1"/>
  <c r="AZ75" i="10" s="1"/>
  <c r="BA75" i="10" s="1"/>
  <c r="BB75" i="10" s="1"/>
  <c r="BC75" i="10" s="1"/>
  <c r="BD75" i="10" s="1"/>
  <c r="BE75" i="10" s="1"/>
  <c r="BF75" i="10" s="1"/>
  <c r="BG75" i="10" s="1"/>
  <c r="BH75" i="10" s="1"/>
  <c r="BI75" i="10" s="1"/>
  <c r="BJ75" i="10" s="1"/>
  <c r="BK75" i="10" s="1"/>
  <c r="BL75" i="10" s="1"/>
  <c r="BM75" i="10" s="1"/>
  <c r="BN75" i="10" s="1"/>
  <c r="G82" i="10"/>
  <c r="H82" i="10" s="1"/>
  <c r="I82" i="10" s="1"/>
  <c r="J82" i="10" s="1"/>
  <c r="K82" i="10" s="1"/>
  <c r="L82" i="10" s="1"/>
  <c r="M82" i="10" s="1"/>
  <c r="N82" i="10" s="1"/>
  <c r="O82" i="10" s="1"/>
  <c r="P82" i="10" s="1"/>
  <c r="Q82" i="10" s="1"/>
  <c r="R82" i="10" s="1"/>
  <c r="S82" i="10" s="1"/>
  <c r="T82" i="10" s="1"/>
  <c r="U82" i="10" s="1"/>
  <c r="V82" i="10" s="1"/>
  <c r="W82" i="10" s="1"/>
  <c r="X82" i="10" s="1"/>
  <c r="Y82" i="10" s="1"/>
  <c r="Z82" i="10" s="1"/>
  <c r="AA82" i="10" s="1"/>
  <c r="AB82" i="10" s="1"/>
  <c r="AC82" i="10" s="1"/>
  <c r="AD82" i="10" s="1"/>
  <c r="AE82" i="10" s="1"/>
  <c r="AF82" i="10" s="1"/>
  <c r="AG82" i="10" s="1"/>
  <c r="AH82" i="10" s="1"/>
  <c r="AI82" i="10" s="1"/>
  <c r="AJ82" i="10" s="1"/>
  <c r="AK82" i="10" s="1"/>
  <c r="AL82" i="10" s="1"/>
  <c r="AM82" i="10" s="1"/>
  <c r="AN82" i="10" s="1"/>
  <c r="AO82" i="10" s="1"/>
  <c r="AP82" i="10" s="1"/>
  <c r="AQ82" i="10" s="1"/>
  <c r="AR82" i="10" s="1"/>
  <c r="AS82" i="10" s="1"/>
  <c r="AT82" i="10" s="1"/>
  <c r="AU82" i="10" s="1"/>
  <c r="AV82" i="10" s="1"/>
  <c r="AW82" i="10" s="1"/>
  <c r="AX82" i="10" s="1"/>
  <c r="AY82" i="10" s="1"/>
  <c r="AZ82" i="10" s="1"/>
  <c r="BA82" i="10" s="1"/>
  <c r="BB82" i="10" s="1"/>
  <c r="BC82" i="10" s="1"/>
  <c r="BD82" i="10" s="1"/>
  <c r="BE82" i="10" s="1"/>
  <c r="BF82" i="10" s="1"/>
  <c r="BG82" i="10" s="1"/>
  <c r="BH82" i="10" s="1"/>
  <c r="BI82" i="10" s="1"/>
  <c r="BJ82" i="10" s="1"/>
  <c r="BK82" i="10" s="1"/>
  <c r="BL82" i="10" s="1"/>
  <c r="BM82" i="10" s="1"/>
  <c r="BN82" i="10" s="1"/>
  <c r="G760" i="2"/>
  <c r="H761" i="2" s="1"/>
  <c r="H760" i="2" s="1"/>
  <c r="G768" i="2"/>
  <c r="G770" i="2" s="1"/>
  <c r="G87" i="1"/>
  <c r="B507" i="2"/>
  <c r="B513" i="2"/>
  <c r="B519" i="2"/>
  <c r="B525" i="2"/>
  <c r="B531" i="2"/>
  <c r="B537" i="2"/>
  <c r="B544" i="2"/>
  <c r="B550" i="2"/>
  <c r="B555" i="2"/>
  <c r="B560" i="2"/>
  <c r="H31" i="1"/>
  <c r="H2" i="14" s="1"/>
  <c r="H102" i="1"/>
  <c r="I102" i="1" s="1"/>
  <c r="J102" i="1" s="1"/>
  <c r="K102" i="1" s="1"/>
  <c r="L102" i="1" s="1"/>
  <c r="M102" i="1" s="1"/>
  <c r="N102" i="1" s="1"/>
  <c r="O102" i="1" s="1"/>
  <c r="P102" i="1" s="1"/>
  <c r="Q102" i="1" s="1"/>
  <c r="R102" i="1" s="1"/>
  <c r="S102" i="1" s="1"/>
  <c r="T102" i="1" s="1"/>
  <c r="U102" i="1" s="1"/>
  <c r="V102" i="1" s="1"/>
  <c r="W102" i="1" s="1"/>
  <c r="X102" i="1" s="1"/>
  <c r="Y102" i="1" s="1"/>
  <c r="Z102" i="1" s="1"/>
  <c r="AA102" i="1" s="1"/>
  <c r="AB102" i="1" s="1"/>
  <c r="AC102" i="1" s="1"/>
  <c r="AD102" i="1" s="1"/>
  <c r="AE102" i="1" s="1"/>
  <c r="AF102" i="1" s="1"/>
  <c r="AG102" i="1" s="1"/>
  <c r="AH102" i="1" s="1"/>
  <c r="AI102" i="1" s="1"/>
  <c r="AJ102" i="1" s="1"/>
  <c r="AK102" i="1" s="1"/>
  <c r="AL102" i="1" s="1"/>
  <c r="AM102" i="1" s="1"/>
  <c r="AN102" i="1" s="1"/>
  <c r="AO102" i="1" s="1"/>
  <c r="AP102" i="1" s="1"/>
  <c r="AQ102" i="1" s="1"/>
  <c r="AR102" i="1" s="1"/>
  <c r="AS102" i="1" s="1"/>
  <c r="AT102" i="1" s="1"/>
  <c r="AU102" i="1" s="1"/>
  <c r="AV102" i="1" s="1"/>
  <c r="AW102" i="1" s="1"/>
  <c r="AX102" i="1" s="1"/>
  <c r="AY102" i="1" s="1"/>
  <c r="AZ102" i="1" s="1"/>
  <c r="BA102" i="1" s="1"/>
  <c r="BB102" i="1" s="1"/>
  <c r="BC102" i="1" s="1"/>
  <c r="BD102" i="1" s="1"/>
  <c r="BE102" i="1" s="1"/>
  <c r="BF102" i="1" s="1"/>
  <c r="BG102" i="1" s="1"/>
  <c r="BH102" i="1" s="1"/>
  <c r="BI102" i="1" s="1"/>
  <c r="BJ102" i="1" s="1"/>
  <c r="BK102" i="1" s="1"/>
  <c r="BL102" i="1" s="1"/>
  <c r="BM102" i="1" s="1"/>
  <c r="BN102" i="1" s="1"/>
  <c r="BO102" i="1" s="1"/>
  <c r="BP102" i="1" s="1"/>
  <c r="BQ102" i="1" s="1"/>
  <c r="BR102" i="1" s="1"/>
  <c r="BS102" i="1" s="1"/>
  <c r="BT102" i="1" s="1"/>
  <c r="BU102" i="1" s="1"/>
  <c r="BV102" i="1" s="1"/>
  <c r="BW102" i="1" s="1"/>
  <c r="BX102" i="1" s="1"/>
  <c r="BY102" i="1" s="1"/>
  <c r="BZ102" i="1" s="1"/>
  <c r="CA102" i="1" s="1"/>
  <c r="CB102" i="1" s="1"/>
  <c r="CC102" i="1" s="1"/>
  <c r="CD102" i="1" s="1"/>
  <c r="CE102" i="1" s="1"/>
  <c r="CF102" i="1" s="1"/>
  <c r="CG102" i="1" s="1"/>
  <c r="CH102" i="1" s="1"/>
  <c r="CI102" i="1" s="1"/>
  <c r="CJ102" i="1" s="1"/>
  <c r="CK102" i="1" s="1"/>
  <c r="CL102" i="1" s="1"/>
  <c r="CM102" i="1" s="1"/>
  <c r="CN102" i="1" s="1"/>
  <c r="CO102" i="1" s="1"/>
  <c r="CP102" i="1" s="1"/>
  <c r="CQ102" i="1" s="1"/>
  <c r="CR102" i="1" s="1"/>
  <c r="CS102" i="1" s="1"/>
  <c r="CT102" i="1" s="1"/>
  <c r="CU102" i="1" s="1"/>
  <c r="CV102" i="1" s="1"/>
  <c r="CW102" i="1" s="1"/>
  <c r="CX102" i="1" s="1"/>
  <c r="CY102" i="1" s="1"/>
  <c r="CZ102" i="1" s="1"/>
  <c r="DA102" i="1" s="1"/>
  <c r="DB102" i="1" s="1"/>
  <c r="DC102" i="1" s="1"/>
  <c r="DD102" i="1" s="1"/>
  <c r="DE102" i="1" s="1"/>
  <c r="DF102" i="1" s="1"/>
  <c r="DG102" i="1" s="1"/>
  <c r="DH102" i="1" s="1"/>
  <c r="DI102" i="1" s="1"/>
  <c r="DJ102" i="1" s="1"/>
  <c r="DK102" i="1" s="1"/>
  <c r="DL102" i="1" s="1"/>
  <c r="DM102" i="1" s="1"/>
  <c r="DN102" i="1" s="1"/>
  <c r="DO102" i="1" s="1"/>
  <c r="DP102" i="1" s="1"/>
  <c r="DQ102" i="1" s="1"/>
  <c r="DR102" i="1" s="1"/>
  <c r="DS102" i="1" s="1"/>
  <c r="DT102" i="1" s="1"/>
  <c r="DU102" i="1" s="1"/>
  <c r="DV102" i="1" s="1"/>
  <c r="H103" i="1"/>
  <c r="I103" i="1" s="1"/>
  <c r="J103" i="1" s="1"/>
  <c r="K103" i="1" s="1"/>
  <c r="L103" i="1" s="1"/>
  <c r="M103" i="1" s="1"/>
  <c r="N103" i="1" s="1"/>
  <c r="O103" i="1" s="1"/>
  <c r="P103" i="1" s="1"/>
  <c r="Q103" i="1" s="1"/>
  <c r="R103" i="1" s="1"/>
  <c r="S103" i="1" s="1"/>
  <c r="T103" i="1" s="1"/>
  <c r="U103" i="1" s="1"/>
  <c r="V103" i="1" s="1"/>
  <c r="W103" i="1" s="1"/>
  <c r="X103" i="1" s="1"/>
  <c r="Y103" i="1" s="1"/>
  <c r="Z103" i="1" s="1"/>
  <c r="AA103" i="1" s="1"/>
  <c r="AB103" i="1" s="1"/>
  <c r="AC103" i="1" s="1"/>
  <c r="AD103" i="1" s="1"/>
  <c r="AE103" i="1" s="1"/>
  <c r="AF103" i="1" s="1"/>
  <c r="AG103" i="1" s="1"/>
  <c r="AH103" i="1" s="1"/>
  <c r="AI103" i="1" s="1"/>
  <c r="AJ103" i="1" s="1"/>
  <c r="AK103" i="1" s="1"/>
  <c r="AL103" i="1" s="1"/>
  <c r="AM103" i="1" s="1"/>
  <c r="AN103" i="1" s="1"/>
  <c r="AO103" i="1" s="1"/>
  <c r="AP103" i="1" s="1"/>
  <c r="AQ103" i="1" s="1"/>
  <c r="AR103" i="1" s="1"/>
  <c r="AS103" i="1" s="1"/>
  <c r="AT103" i="1" s="1"/>
  <c r="AU103" i="1" s="1"/>
  <c r="AV103" i="1" s="1"/>
  <c r="AW103" i="1" s="1"/>
  <c r="AX103" i="1" s="1"/>
  <c r="AY103" i="1" s="1"/>
  <c r="AZ103" i="1" s="1"/>
  <c r="BA103" i="1" s="1"/>
  <c r="BB103" i="1" s="1"/>
  <c r="BC103" i="1" s="1"/>
  <c r="BD103" i="1" s="1"/>
  <c r="BE103" i="1" s="1"/>
  <c r="BF103" i="1" s="1"/>
  <c r="BG103" i="1" s="1"/>
  <c r="BH103" i="1" s="1"/>
  <c r="BI103" i="1" s="1"/>
  <c r="BJ103" i="1" s="1"/>
  <c r="BK103" i="1" s="1"/>
  <c r="BL103" i="1" s="1"/>
  <c r="BM103" i="1" s="1"/>
  <c r="BN103" i="1" s="1"/>
  <c r="BO103" i="1" s="1"/>
  <c r="BP103" i="1" s="1"/>
  <c r="BQ103" i="1" s="1"/>
  <c r="BR103" i="1" s="1"/>
  <c r="BS103" i="1" s="1"/>
  <c r="BT103" i="1" s="1"/>
  <c r="BU103" i="1" s="1"/>
  <c r="BV103" i="1" s="1"/>
  <c r="BW103" i="1" s="1"/>
  <c r="BX103" i="1" s="1"/>
  <c r="BY103" i="1" s="1"/>
  <c r="BZ103" i="1" s="1"/>
  <c r="CA103" i="1" s="1"/>
  <c r="CB103" i="1" s="1"/>
  <c r="CC103" i="1" s="1"/>
  <c r="CD103" i="1" s="1"/>
  <c r="CE103" i="1" s="1"/>
  <c r="CF103" i="1" s="1"/>
  <c r="CG103" i="1" s="1"/>
  <c r="CH103" i="1" s="1"/>
  <c r="CI103" i="1" s="1"/>
  <c r="CJ103" i="1" s="1"/>
  <c r="CK103" i="1" s="1"/>
  <c r="CL103" i="1" s="1"/>
  <c r="CM103" i="1" s="1"/>
  <c r="CN103" i="1" s="1"/>
  <c r="CO103" i="1" s="1"/>
  <c r="CP103" i="1" s="1"/>
  <c r="CQ103" i="1" s="1"/>
  <c r="CR103" i="1" s="1"/>
  <c r="CS103" i="1" s="1"/>
  <c r="CT103" i="1" s="1"/>
  <c r="CU103" i="1" s="1"/>
  <c r="CV103" i="1" s="1"/>
  <c r="CW103" i="1" s="1"/>
  <c r="CX103" i="1" s="1"/>
  <c r="CY103" i="1" s="1"/>
  <c r="CZ103" i="1" s="1"/>
  <c r="DA103" i="1" s="1"/>
  <c r="DB103" i="1" s="1"/>
  <c r="DC103" i="1" s="1"/>
  <c r="DD103" i="1" s="1"/>
  <c r="DE103" i="1" s="1"/>
  <c r="DF103" i="1" s="1"/>
  <c r="DG103" i="1" s="1"/>
  <c r="DH103" i="1" s="1"/>
  <c r="DI103" i="1" s="1"/>
  <c r="DJ103" i="1" s="1"/>
  <c r="DK103" i="1" s="1"/>
  <c r="DL103" i="1" s="1"/>
  <c r="DM103" i="1" s="1"/>
  <c r="DN103" i="1" s="1"/>
  <c r="DO103" i="1" s="1"/>
  <c r="DP103" i="1" s="1"/>
  <c r="DQ103" i="1" s="1"/>
  <c r="DR103" i="1" s="1"/>
  <c r="DS103" i="1" s="1"/>
  <c r="DT103" i="1" s="1"/>
  <c r="DU103" i="1" s="1"/>
  <c r="DV103" i="1" s="1"/>
  <c r="H85" i="1"/>
  <c r="I85" i="1" s="1"/>
  <c r="J85" i="1" s="1"/>
  <c r="K85" i="1" s="1"/>
  <c r="L85" i="1" s="1"/>
  <c r="H86" i="1"/>
  <c r="I86" i="1" s="1"/>
  <c r="J86" i="1" s="1"/>
  <c r="K86" i="1" s="1"/>
  <c r="L86" i="1" s="1"/>
  <c r="M86" i="1" s="1"/>
  <c r="N86" i="1" s="1"/>
  <c r="O86" i="1" s="1"/>
  <c r="P86" i="1" s="1"/>
  <c r="Q86" i="1" s="1"/>
  <c r="R86" i="1" s="1"/>
  <c r="S86" i="1" s="1"/>
  <c r="T86" i="1" s="1"/>
  <c r="U86" i="1" s="1"/>
  <c r="V86" i="1" s="1"/>
  <c r="W86" i="1" s="1"/>
  <c r="X86" i="1" s="1"/>
  <c r="Y86" i="1" s="1"/>
  <c r="Z86" i="1" s="1"/>
  <c r="AA86" i="1" s="1"/>
  <c r="AB86" i="1" s="1"/>
  <c r="AC86" i="1" s="1"/>
  <c r="AD86" i="1" s="1"/>
  <c r="AE86" i="1" s="1"/>
  <c r="AF86" i="1" s="1"/>
  <c r="AG86" i="1" s="1"/>
  <c r="AH86" i="1" s="1"/>
  <c r="AI86" i="1" s="1"/>
  <c r="AJ86" i="1" s="1"/>
  <c r="AK86" i="1" s="1"/>
  <c r="AL86" i="1" s="1"/>
  <c r="AM86" i="1" s="1"/>
  <c r="AN86" i="1" s="1"/>
  <c r="AO86" i="1" s="1"/>
  <c r="AP86" i="1" s="1"/>
  <c r="AQ86" i="1" s="1"/>
  <c r="AR86" i="1" s="1"/>
  <c r="AS86" i="1" s="1"/>
  <c r="AT86" i="1" s="1"/>
  <c r="AU86" i="1" s="1"/>
  <c r="AV86" i="1" s="1"/>
  <c r="AW86" i="1" s="1"/>
  <c r="AX86" i="1" s="1"/>
  <c r="AY86" i="1" s="1"/>
  <c r="AZ86" i="1" s="1"/>
  <c r="BA86" i="1" s="1"/>
  <c r="BB86" i="1" s="1"/>
  <c r="BC86" i="1" s="1"/>
  <c r="BD86" i="1" s="1"/>
  <c r="BE86" i="1" s="1"/>
  <c r="BF86" i="1" s="1"/>
  <c r="BG86" i="1" s="1"/>
  <c r="BH86" i="1" s="1"/>
  <c r="BI86" i="1" s="1"/>
  <c r="BJ86" i="1" s="1"/>
  <c r="BK86" i="1" s="1"/>
  <c r="BL86" i="1" s="1"/>
  <c r="BM86" i="1" s="1"/>
  <c r="BN86" i="1" s="1"/>
  <c r="BO86" i="1" s="1"/>
  <c r="BP86" i="1" s="1"/>
  <c r="BQ86" i="1" s="1"/>
  <c r="BR86" i="1" s="1"/>
  <c r="BS86" i="1" s="1"/>
  <c r="BT86" i="1" s="1"/>
  <c r="BU86" i="1" s="1"/>
  <c r="BV86" i="1" s="1"/>
  <c r="BW86" i="1" s="1"/>
  <c r="BX86" i="1" s="1"/>
  <c r="BY86" i="1" s="1"/>
  <c r="BZ86" i="1" s="1"/>
  <c r="CA86" i="1" s="1"/>
  <c r="CB86" i="1" s="1"/>
  <c r="CC86" i="1" s="1"/>
  <c r="CD86" i="1" s="1"/>
  <c r="CE86" i="1" s="1"/>
  <c r="CF86" i="1" s="1"/>
  <c r="CG86" i="1" s="1"/>
  <c r="CH86" i="1" s="1"/>
  <c r="CI86" i="1" s="1"/>
  <c r="CJ86" i="1" s="1"/>
  <c r="CK86" i="1" s="1"/>
  <c r="CL86" i="1" s="1"/>
  <c r="CM86" i="1" s="1"/>
  <c r="CN86" i="1" s="1"/>
  <c r="CO86" i="1" s="1"/>
  <c r="CP86" i="1" s="1"/>
  <c r="CQ86" i="1" s="1"/>
  <c r="CR86" i="1" s="1"/>
  <c r="CS86" i="1" s="1"/>
  <c r="CT86" i="1" s="1"/>
  <c r="CU86" i="1" s="1"/>
  <c r="CV86" i="1" s="1"/>
  <c r="CW86" i="1" s="1"/>
  <c r="CX86" i="1" s="1"/>
  <c r="CY86" i="1" s="1"/>
  <c r="CZ86" i="1" s="1"/>
  <c r="DA86" i="1" s="1"/>
  <c r="DB86" i="1" s="1"/>
  <c r="DC86" i="1" s="1"/>
  <c r="DD86" i="1" s="1"/>
  <c r="DE86" i="1" s="1"/>
  <c r="DF86" i="1" s="1"/>
  <c r="DG86" i="1" s="1"/>
  <c r="DH86" i="1" s="1"/>
  <c r="DI86" i="1" s="1"/>
  <c r="DJ86" i="1" s="1"/>
  <c r="DK86" i="1" s="1"/>
  <c r="DL86" i="1" s="1"/>
  <c r="DM86" i="1" s="1"/>
  <c r="DN86" i="1" s="1"/>
  <c r="DO86" i="1" s="1"/>
  <c r="DP86" i="1" s="1"/>
  <c r="DQ86" i="1" s="1"/>
  <c r="DR86" i="1" s="1"/>
  <c r="DS86" i="1" s="1"/>
  <c r="DT86" i="1" s="1"/>
  <c r="DU86" i="1" s="1"/>
  <c r="DV86" i="1" s="1"/>
  <c r="H108" i="1"/>
  <c r="I108" i="1" s="1"/>
  <c r="J108" i="1" s="1"/>
  <c r="K108" i="1" s="1"/>
  <c r="L108" i="1" s="1"/>
  <c r="M108" i="1" s="1"/>
  <c r="N108" i="1" s="1"/>
  <c r="O108" i="1" s="1"/>
  <c r="P108" i="1" s="1"/>
  <c r="Q108" i="1" s="1"/>
  <c r="R108" i="1" s="1"/>
  <c r="S108" i="1" s="1"/>
  <c r="T108" i="1" s="1"/>
  <c r="U108" i="1" s="1"/>
  <c r="V108" i="1" s="1"/>
  <c r="W108" i="1" s="1"/>
  <c r="X108" i="1" s="1"/>
  <c r="Y108" i="1" s="1"/>
  <c r="Z108" i="1" s="1"/>
  <c r="AA108" i="1" s="1"/>
  <c r="AB108" i="1" s="1"/>
  <c r="AC108" i="1" s="1"/>
  <c r="AD108" i="1" s="1"/>
  <c r="AE108" i="1" s="1"/>
  <c r="AF108" i="1" s="1"/>
  <c r="AG108" i="1" s="1"/>
  <c r="AH108" i="1" s="1"/>
  <c r="AI108" i="1" s="1"/>
  <c r="AJ108" i="1" s="1"/>
  <c r="AK108" i="1" s="1"/>
  <c r="AL108" i="1" s="1"/>
  <c r="AM108" i="1" s="1"/>
  <c r="AN108" i="1" s="1"/>
  <c r="AO108" i="1" s="1"/>
  <c r="AP108" i="1" s="1"/>
  <c r="AQ108" i="1" s="1"/>
  <c r="AR108" i="1" s="1"/>
  <c r="AS108" i="1" s="1"/>
  <c r="AT108" i="1" s="1"/>
  <c r="AU108" i="1" s="1"/>
  <c r="AV108" i="1" s="1"/>
  <c r="AW108" i="1" s="1"/>
  <c r="AX108" i="1" s="1"/>
  <c r="AY108" i="1" s="1"/>
  <c r="AZ108" i="1" s="1"/>
  <c r="BA108" i="1" s="1"/>
  <c r="BB108" i="1" s="1"/>
  <c r="BC108" i="1" s="1"/>
  <c r="BD108" i="1" s="1"/>
  <c r="BE108" i="1" s="1"/>
  <c r="BF108" i="1" s="1"/>
  <c r="BG108" i="1" s="1"/>
  <c r="BH108" i="1" s="1"/>
  <c r="BI108" i="1" s="1"/>
  <c r="BJ108" i="1" s="1"/>
  <c r="BK108" i="1" s="1"/>
  <c r="BL108" i="1" s="1"/>
  <c r="BM108" i="1" s="1"/>
  <c r="BN108" i="1" s="1"/>
  <c r="BO108" i="1" s="1"/>
  <c r="BP108" i="1" s="1"/>
  <c r="BQ108" i="1" s="1"/>
  <c r="BR108" i="1" s="1"/>
  <c r="BS108" i="1" s="1"/>
  <c r="BT108" i="1" s="1"/>
  <c r="BU108" i="1" s="1"/>
  <c r="BV108" i="1" s="1"/>
  <c r="BW108" i="1" s="1"/>
  <c r="BX108" i="1" s="1"/>
  <c r="BY108" i="1" s="1"/>
  <c r="BZ108" i="1" s="1"/>
  <c r="CA108" i="1" s="1"/>
  <c r="CB108" i="1" s="1"/>
  <c r="CC108" i="1" s="1"/>
  <c r="CD108" i="1" s="1"/>
  <c r="CE108" i="1" s="1"/>
  <c r="CF108" i="1" s="1"/>
  <c r="CG108" i="1" s="1"/>
  <c r="CH108" i="1" s="1"/>
  <c r="CI108" i="1" s="1"/>
  <c r="CJ108" i="1" s="1"/>
  <c r="CK108" i="1" s="1"/>
  <c r="CL108" i="1" s="1"/>
  <c r="CM108" i="1" s="1"/>
  <c r="CN108" i="1" s="1"/>
  <c r="CO108" i="1" s="1"/>
  <c r="CP108" i="1" s="1"/>
  <c r="CQ108" i="1" s="1"/>
  <c r="CR108" i="1" s="1"/>
  <c r="CS108" i="1" s="1"/>
  <c r="CT108" i="1" s="1"/>
  <c r="CU108" i="1" s="1"/>
  <c r="CV108" i="1" s="1"/>
  <c r="CW108" i="1" s="1"/>
  <c r="CX108" i="1" s="1"/>
  <c r="CY108" i="1" s="1"/>
  <c r="CZ108" i="1" s="1"/>
  <c r="DA108" i="1" s="1"/>
  <c r="DB108" i="1" s="1"/>
  <c r="DC108" i="1" s="1"/>
  <c r="DD108" i="1" s="1"/>
  <c r="DE108" i="1" s="1"/>
  <c r="DF108" i="1" s="1"/>
  <c r="DG108" i="1" s="1"/>
  <c r="DH108" i="1" s="1"/>
  <c r="DI108" i="1" s="1"/>
  <c r="DJ108" i="1" s="1"/>
  <c r="DK108" i="1" s="1"/>
  <c r="DL108" i="1" s="1"/>
  <c r="DM108" i="1" s="1"/>
  <c r="DN108" i="1" s="1"/>
  <c r="DO108" i="1" s="1"/>
  <c r="DP108" i="1" s="1"/>
  <c r="DQ108" i="1" s="1"/>
  <c r="DR108" i="1" s="1"/>
  <c r="DS108" i="1" s="1"/>
  <c r="DT108" i="1" s="1"/>
  <c r="DU108" i="1" s="1"/>
  <c r="DV108" i="1" s="1"/>
  <c r="H115" i="1"/>
  <c r="I115" i="1" s="1"/>
  <c r="J115" i="1" s="1"/>
  <c r="K115" i="1" s="1"/>
  <c r="L115" i="1" s="1"/>
  <c r="M115" i="1" s="1"/>
  <c r="N115" i="1" s="1"/>
  <c r="O115" i="1" s="1"/>
  <c r="P115" i="1" s="1"/>
  <c r="Q115" i="1" s="1"/>
  <c r="R115" i="1" s="1"/>
  <c r="S115" i="1" s="1"/>
  <c r="T115" i="1" s="1"/>
  <c r="U115" i="1" s="1"/>
  <c r="V115" i="1" s="1"/>
  <c r="W115" i="1" s="1"/>
  <c r="X115" i="1" s="1"/>
  <c r="Y115" i="1" s="1"/>
  <c r="Z115" i="1" s="1"/>
  <c r="AA115" i="1" s="1"/>
  <c r="AB115" i="1" s="1"/>
  <c r="AC115" i="1" s="1"/>
  <c r="AD115" i="1" s="1"/>
  <c r="AE115" i="1" s="1"/>
  <c r="AF115" i="1" s="1"/>
  <c r="AG115" i="1" s="1"/>
  <c r="AH115" i="1" s="1"/>
  <c r="AI115" i="1" s="1"/>
  <c r="AJ115" i="1" s="1"/>
  <c r="AK115" i="1" s="1"/>
  <c r="AL115" i="1" s="1"/>
  <c r="AM115" i="1" s="1"/>
  <c r="AN115" i="1" s="1"/>
  <c r="AO115" i="1" s="1"/>
  <c r="AP115" i="1" s="1"/>
  <c r="AQ115" i="1" s="1"/>
  <c r="AR115" i="1" s="1"/>
  <c r="AS115" i="1" s="1"/>
  <c r="AT115" i="1" s="1"/>
  <c r="AU115" i="1" s="1"/>
  <c r="AV115" i="1" s="1"/>
  <c r="AW115" i="1" s="1"/>
  <c r="AX115" i="1" s="1"/>
  <c r="AY115" i="1" s="1"/>
  <c r="AZ115" i="1" s="1"/>
  <c r="BA115" i="1" s="1"/>
  <c r="BB115" i="1" s="1"/>
  <c r="BC115" i="1" s="1"/>
  <c r="BD115" i="1" s="1"/>
  <c r="BE115" i="1" s="1"/>
  <c r="BF115" i="1" s="1"/>
  <c r="BG115" i="1" s="1"/>
  <c r="BH115" i="1" s="1"/>
  <c r="BI115" i="1" s="1"/>
  <c r="BJ115" i="1" s="1"/>
  <c r="BK115" i="1" s="1"/>
  <c r="BL115" i="1" s="1"/>
  <c r="BM115" i="1" s="1"/>
  <c r="BN115" i="1" s="1"/>
  <c r="BO115" i="1" s="1"/>
  <c r="BP115" i="1" s="1"/>
  <c r="BQ115" i="1" s="1"/>
  <c r="BR115" i="1" s="1"/>
  <c r="BS115" i="1" s="1"/>
  <c r="BT115" i="1" s="1"/>
  <c r="BU115" i="1" s="1"/>
  <c r="BV115" i="1" s="1"/>
  <c r="BW115" i="1" s="1"/>
  <c r="BX115" i="1" s="1"/>
  <c r="BY115" i="1" s="1"/>
  <c r="BZ115" i="1" s="1"/>
  <c r="CA115" i="1" s="1"/>
  <c r="CB115" i="1" s="1"/>
  <c r="CC115" i="1" s="1"/>
  <c r="CD115" i="1" s="1"/>
  <c r="CE115" i="1" s="1"/>
  <c r="CF115" i="1" s="1"/>
  <c r="CG115" i="1" s="1"/>
  <c r="CH115" i="1" s="1"/>
  <c r="CI115" i="1" s="1"/>
  <c r="CJ115" i="1" s="1"/>
  <c r="CK115" i="1" s="1"/>
  <c r="CL115" i="1" s="1"/>
  <c r="CM115" i="1" s="1"/>
  <c r="CN115" i="1" s="1"/>
  <c r="CO115" i="1" s="1"/>
  <c r="CP115" i="1" s="1"/>
  <c r="CQ115" i="1" s="1"/>
  <c r="CR115" i="1" s="1"/>
  <c r="CS115" i="1" s="1"/>
  <c r="CT115" i="1" s="1"/>
  <c r="CU115" i="1" s="1"/>
  <c r="CV115" i="1" s="1"/>
  <c r="CW115" i="1" s="1"/>
  <c r="CX115" i="1" s="1"/>
  <c r="CY115" i="1" s="1"/>
  <c r="CZ115" i="1" s="1"/>
  <c r="DA115" i="1" s="1"/>
  <c r="DB115" i="1" s="1"/>
  <c r="DC115" i="1" s="1"/>
  <c r="DD115" i="1" s="1"/>
  <c r="DE115" i="1" s="1"/>
  <c r="DF115" i="1" s="1"/>
  <c r="DG115" i="1" s="1"/>
  <c r="DH115" i="1" s="1"/>
  <c r="DI115" i="1" s="1"/>
  <c r="DJ115" i="1" s="1"/>
  <c r="DK115" i="1" s="1"/>
  <c r="DL115" i="1" s="1"/>
  <c r="DM115" i="1" s="1"/>
  <c r="DN115" i="1" s="1"/>
  <c r="DO115" i="1" s="1"/>
  <c r="DP115" i="1" s="1"/>
  <c r="DQ115" i="1" s="1"/>
  <c r="DR115" i="1" s="1"/>
  <c r="DS115" i="1" s="1"/>
  <c r="DT115" i="1" s="1"/>
  <c r="DU115" i="1" s="1"/>
  <c r="DV115" i="1" s="1"/>
  <c r="H113" i="1"/>
  <c r="I113" i="1" s="1"/>
  <c r="J113" i="1" s="1"/>
  <c r="K113" i="1" s="1"/>
  <c r="L113" i="1" s="1"/>
  <c r="M113" i="1" s="1"/>
  <c r="N113" i="1" s="1"/>
  <c r="O113" i="1" s="1"/>
  <c r="P113" i="1" s="1"/>
  <c r="Q113" i="1" s="1"/>
  <c r="R113" i="1" s="1"/>
  <c r="S113" i="1" s="1"/>
  <c r="T113" i="1" s="1"/>
  <c r="U113" i="1" s="1"/>
  <c r="V113" i="1" s="1"/>
  <c r="W113" i="1" s="1"/>
  <c r="X113" i="1" s="1"/>
  <c r="Y113" i="1" s="1"/>
  <c r="Z113" i="1" s="1"/>
  <c r="AA113" i="1" s="1"/>
  <c r="AB113" i="1" s="1"/>
  <c r="AC113" i="1" s="1"/>
  <c r="AD113" i="1" s="1"/>
  <c r="AE113" i="1" s="1"/>
  <c r="AF113" i="1" s="1"/>
  <c r="AG113" i="1" s="1"/>
  <c r="AH113" i="1" s="1"/>
  <c r="AI113" i="1" s="1"/>
  <c r="AJ113" i="1" s="1"/>
  <c r="AK113" i="1" s="1"/>
  <c r="AL113" i="1" s="1"/>
  <c r="AM113" i="1" s="1"/>
  <c r="AN113" i="1" s="1"/>
  <c r="AO113" i="1" s="1"/>
  <c r="AP113" i="1" s="1"/>
  <c r="AQ113" i="1" s="1"/>
  <c r="AR113" i="1" s="1"/>
  <c r="AS113" i="1" s="1"/>
  <c r="AT113" i="1" s="1"/>
  <c r="AU113" i="1" s="1"/>
  <c r="AV113" i="1" s="1"/>
  <c r="AW113" i="1" s="1"/>
  <c r="AX113" i="1" s="1"/>
  <c r="AY113" i="1" s="1"/>
  <c r="AZ113" i="1" s="1"/>
  <c r="BA113" i="1" s="1"/>
  <c r="BB113" i="1" s="1"/>
  <c r="BC113" i="1" s="1"/>
  <c r="BD113" i="1" s="1"/>
  <c r="BE113" i="1" s="1"/>
  <c r="BF113" i="1" s="1"/>
  <c r="BG113" i="1" s="1"/>
  <c r="BH113" i="1" s="1"/>
  <c r="BI113" i="1" s="1"/>
  <c r="BJ113" i="1" s="1"/>
  <c r="BK113" i="1" s="1"/>
  <c r="BL113" i="1" s="1"/>
  <c r="BM113" i="1" s="1"/>
  <c r="BN113" i="1" s="1"/>
  <c r="BO113" i="1" s="1"/>
  <c r="BP113" i="1" s="1"/>
  <c r="BQ113" i="1" s="1"/>
  <c r="BR113" i="1" s="1"/>
  <c r="BS113" i="1" s="1"/>
  <c r="BT113" i="1" s="1"/>
  <c r="BU113" i="1" s="1"/>
  <c r="BV113" i="1" s="1"/>
  <c r="BW113" i="1" s="1"/>
  <c r="BX113" i="1" s="1"/>
  <c r="BY113" i="1" s="1"/>
  <c r="BZ113" i="1" s="1"/>
  <c r="CA113" i="1" s="1"/>
  <c r="CB113" i="1" s="1"/>
  <c r="CC113" i="1" s="1"/>
  <c r="CD113" i="1" s="1"/>
  <c r="CE113" i="1" s="1"/>
  <c r="CF113" i="1" s="1"/>
  <c r="CG113" i="1" s="1"/>
  <c r="CH113" i="1" s="1"/>
  <c r="CI113" i="1" s="1"/>
  <c r="CJ113" i="1" s="1"/>
  <c r="CK113" i="1" s="1"/>
  <c r="CL113" i="1" s="1"/>
  <c r="CM113" i="1" s="1"/>
  <c r="CN113" i="1" s="1"/>
  <c r="CO113" i="1" s="1"/>
  <c r="CP113" i="1" s="1"/>
  <c r="CQ113" i="1" s="1"/>
  <c r="CR113" i="1" s="1"/>
  <c r="CS113" i="1" s="1"/>
  <c r="CT113" i="1" s="1"/>
  <c r="CU113" i="1" s="1"/>
  <c r="CV113" i="1" s="1"/>
  <c r="CW113" i="1" s="1"/>
  <c r="CX113" i="1" s="1"/>
  <c r="CY113" i="1" s="1"/>
  <c r="CZ113" i="1" s="1"/>
  <c r="DA113" i="1" s="1"/>
  <c r="DB113" i="1" s="1"/>
  <c r="DC113" i="1" s="1"/>
  <c r="DD113" i="1" s="1"/>
  <c r="DE113" i="1" s="1"/>
  <c r="DF113" i="1" s="1"/>
  <c r="DG113" i="1" s="1"/>
  <c r="DH113" i="1" s="1"/>
  <c r="DI113" i="1" s="1"/>
  <c r="DJ113" i="1" s="1"/>
  <c r="DK113" i="1" s="1"/>
  <c r="DL113" i="1" s="1"/>
  <c r="DM113" i="1" s="1"/>
  <c r="DN113" i="1" s="1"/>
  <c r="DO113" i="1" s="1"/>
  <c r="DP113" i="1" s="1"/>
  <c r="DQ113" i="1" s="1"/>
  <c r="DR113" i="1" s="1"/>
  <c r="DS113" i="1" s="1"/>
  <c r="DT113" i="1" s="1"/>
  <c r="DU113" i="1" s="1"/>
  <c r="DV113" i="1" s="1"/>
  <c r="G2" i="4"/>
  <c r="B24" i="10"/>
  <c r="G2" i="1"/>
  <c r="G59" i="1" s="1"/>
  <c r="B144" i="1"/>
  <c r="B44" i="10"/>
  <c r="B896" i="2"/>
  <c r="G57" i="10"/>
  <c r="G62" i="10" s="1"/>
  <c r="H57" i="10" s="1"/>
  <c r="H62" i="10" s="1"/>
  <c r="I57" i="10" s="1"/>
  <c r="G55" i="1"/>
  <c r="G426" i="2" s="1"/>
  <c r="G56" i="1"/>
  <c r="G54" i="1"/>
  <c r="G53" i="1"/>
  <c r="H66" i="1"/>
  <c r="I66" i="1" s="1"/>
  <c r="H60" i="1"/>
  <c r="I60" i="1" s="1"/>
  <c r="J60" i="1" s="1"/>
  <c r="K60" i="1" s="1"/>
  <c r="L60" i="1" s="1"/>
  <c r="M60" i="1" s="1"/>
  <c r="N60" i="1" s="1"/>
  <c r="O60" i="1" s="1"/>
  <c r="P60" i="1" s="1"/>
  <c r="Q60" i="1" s="1"/>
  <c r="R60" i="1" s="1"/>
  <c r="S60" i="1" s="1"/>
  <c r="T60" i="1" s="1"/>
  <c r="U60" i="1" s="1"/>
  <c r="V60" i="1" s="1"/>
  <c r="W60" i="1" s="1"/>
  <c r="X60" i="1" s="1"/>
  <c r="Y60" i="1" s="1"/>
  <c r="Z60" i="1" s="1"/>
  <c r="AA60" i="1" s="1"/>
  <c r="AB60" i="1" s="1"/>
  <c r="AC60" i="1" s="1"/>
  <c r="AD60" i="1" s="1"/>
  <c r="AE60" i="1" s="1"/>
  <c r="AF60" i="1" s="1"/>
  <c r="AG60" i="1" s="1"/>
  <c r="AH60" i="1" s="1"/>
  <c r="AI60" i="1" s="1"/>
  <c r="AJ60" i="1" s="1"/>
  <c r="AK60" i="1" s="1"/>
  <c r="AL60" i="1" s="1"/>
  <c r="AM60" i="1" s="1"/>
  <c r="AN60" i="1" s="1"/>
  <c r="AO60" i="1" s="1"/>
  <c r="AP60" i="1" s="1"/>
  <c r="AQ60" i="1" s="1"/>
  <c r="AR60" i="1" s="1"/>
  <c r="AS60" i="1" s="1"/>
  <c r="AT60" i="1" s="1"/>
  <c r="AU60" i="1" s="1"/>
  <c r="AV60" i="1" s="1"/>
  <c r="AW60" i="1" s="1"/>
  <c r="AX60" i="1" s="1"/>
  <c r="AY60" i="1" s="1"/>
  <c r="AZ60" i="1" s="1"/>
  <c r="BA60" i="1" s="1"/>
  <c r="BB60" i="1" s="1"/>
  <c r="BC60" i="1" s="1"/>
  <c r="BD60" i="1" s="1"/>
  <c r="BE60" i="1" s="1"/>
  <c r="BF60" i="1" s="1"/>
  <c r="BG60" i="1" s="1"/>
  <c r="BH60" i="1" s="1"/>
  <c r="BI60" i="1" s="1"/>
  <c r="BJ60" i="1" s="1"/>
  <c r="BK60" i="1" s="1"/>
  <c r="BL60" i="1" s="1"/>
  <c r="BM60" i="1" s="1"/>
  <c r="BN60" i="1" s="1"/>
  <c r="BO60" i="1" s="1"/>
  <c r="DX859" i="2"/>
  <c r="DX807" i="2"/>
  <c r="DX804" i="2"/>
  <c r="DX896" i="2"/>
  <c r="H722" i="2"/>
  <c r="I722" i="2"/>
  <c r="J722" i="2"/>
  <c r="DX113" i="10"/>
  <c r="DX112" i="10"/>
  <c r="DX111" i="10"/>
  <c r="H62" i="1"/>
  <c r="H68" i="1"/>
  <c r="I68" i="1" s="1"/>
  <c r="J68" i="1" s="1"/>
  <c r="K68" i="1" s="1"/>
  <c r="L68" i="1" s="1"/>
  <c r="M68" i="1" s="1"/>
  <c r="N68" i="1" s="1"/>
  <c r="O68" i="1" s="1"/>
  <c r="P68" i="1" s="1"/>
  <c r="Q68" i="1" s="1"/>
  <c r="R68" i="1" s="1"/>
  <c r="S68" i="1" s="1"/>
  <c r="T68" i="1" s="1"/>
  <c r="U68" i="1" s="1"/>
  <c r="V68" i="1" s="1"/>
  <c r="W68" i="1" s="1"/>
  <c r="X68" i="1" s="1"/>
  <c r="Y68" i="1" s="1"/>
  <c r="Z68" i="1" s="1"/>
  <c r="AA68" i="1" s="1"/>
  <c r="AB68" i="1" s="1"/>
  <c r="AC68" i="1" s="1"/>
  <c r="AD68" i="1" s="1"/>
  <c r="AE68" i="1" s="1"/>
  <c r="AF68" i="1" s="1"/>
  <c r="AG68" i="1" s="1"/>
  <c r="AH68" i="1" s="1"/>
  <c r="AI68" i="1" s="1"/>
  <c r="AJ68" i="1" s="1"/>
  <c r="AK68" i="1" s="1"/>
  <c r="AL68" i="1" s="1"/>
  <c r="AM68" i="1" s="1"/>
  <c r="AN68" i="1" s="1"/>
  <c r="AO68" i="1" s="1"/>
  <c r="AP68" i="1" s="1"/>
  <c r="AQ68" i="1" s="1"/>
  <c r="AR68" i="1" s="1"/>
  <c r="AS68" i="1" s="1"/>
  <c r="AT68" i="1" s="1"/>
  <c r="AU68" i="1" s="1"/>
  <c r="AV68" i="1" s="1"/>
  <c r="AW68" i="1" s="1"/>
  <c r="AX68" i="1" s="1"/>
  <c r="AY68" i="1" s="1"/>
  <c r="AZ68" i="1" s="1"/>
  <c r="BA68" i="1" s="1"/>
  <c r="BB68" i="1" s="1"/>
  <c r="BC68" i="1" s="1"/>
  <c r="BD68" i="1" s="1"/>
  <c r="BE68" i="1" s="1"/>
  <c r="BF68" i="1" s="1"/>
  <c r="BG68" i="1" s="1"/>
  <c r="BH68" i="1" s="1"/>
  <c r="BI68" i="1" s="1"/>
  <c r="BJ68" i="1" s="1"/>
  <c r="BK68" i="1" s="1"/>
  <c r="BL68" i="1" s="1"/>
  <c r="BM68" i="1" s="1"/>
  <c r="BN68" i="1" s="1"/>
  <c r="BO68" i="1" s="1"/>
  <c r="BP68" i="1" s="1"/>
  <c r="BQ68" i="1" s="1"/>
  <c r="BR68" i="1" s="1"/>
  <c r="BS68" i="1" s="1"/>
  <c r="BT68" i="1" s="1"/>
  <c r="BU68" i="1" s="1"/>
  <c r="BV68" i="1" s="1"/>
  <c r="BW68" i="1" s="1"/>
  <c r="BX68" i="1" s="1"/>
  <c r="BY68" i="1" s="1"/>
  <c r="BZ68" i="1" s="1"/>
  <c r="CA68" i="1" s="1"/>
  <c r="CB68" i="1" s="1"/>
  <c r="CC68" i="1" s="1"/>
  <c r="CD68" i="1" s="1"/>
  <c r="CE68" i="1" s="1"/>
  <c r="CF68" i="1" s="1"/>
  <c r="CG68" i="1" s="1"/>
  <c r="CH68" i="1" s="1"/>
  <c r="CI68" i="1" s="1"/>
  <c r="CJ68" i="1" s="1"/>
  <c r="CK68" i="1" s="1"/>
  <c r="CL68" i="1" s="1"/>
  <c r="CM68" i="1" s="1"/>
  <c r="CN68" i="1" s="1"/>
  <c r="CO68" i="1" s="1"/>
  <c r="CP68" i="1" s="1"/>
  <c r="CQ68" i="1" s="1"/>
  <c r="CR68" i="1" s="1"/>
  <c r="CS68" i="1" s="1"/>
  <c r="CT68" i="1" s="1"/>
  <c r="CU68" i="1" s="1"/>
  <c r="CV68" i="1" s="1"/>
  <c r="CW68" i="1" s="1"/>
  <c r="CX68" i="1" s="1"/>
  <c r="CY68" i="1" s="1"/>
  <c r="CZ68" i="1" s="1"/>
  <c r="DA68" i="1" s="1"/>
  <c r="DB68" i="1" s="1"/>
  <c r="DC68" i="1" s="1"/>
  <c r="DD68" i="1" s="1"/>
  <c r="DE68" i="1" s="1"/>
  <c r="DF68" i="1" s="1"/>
  <c r="DG68" i="1" s="1"/>
  <c r="DH68" i="1" s="1"/>
  <c r="DI68" i="1" s="1"/>
  <c r="DJ68" i="1" s="1"/>
  <c r="DK68" i="1" s="1"/>
  <c r="DL68" i="1" s="1"/>
  <c r="DM68" i="1" s="1"/>
  <c r="DN68" i="1" s="1"/>
  <c r="DO68" i="1" s="1"/>
  <c r="DP68" i="1" s="1"/>
  <c r="DQ68" i="1" s="1"/>
  <c r="DR68" i="1" s="1"/>
  <c r="DS68" i="1" s="1"/>
  <c r="DT68" i="1" s="1"/>
  <c r="DU68" i="1" s="1"/>
  <c r="DV68" i="1" s="1"/>
  <c r="DX917" i="2"/>
  <c r="H110" i="10"/>
  <c r="I110" i="10"/>
  <c r="J110" i="10"/>
  <c r="G110" i="10"/>
  <c r="DX854" i="2"/>
  <c r="J763" i="2"/>
  <c r="I763" i="2"/>
  <c r="H763" i="2"/>
  <c r="G763" i="2"/>
  <c r="H755" i="2"/>
  <c r="I755" i="2"/>
  <c r="J755" i="2"/>
  <c r="G755" i="2"/>
  <c r="DX59" i="10"/>
  <c r="DX60" i="10"/>
  <c r="DX61" i="10"/>
  <c r="B4" i="9"/>
  <c r="DX717" i="2"/>
  <c r="DX696" i="2"/>
  <c r="DX681" i="2"/>
  <c r="DX672" i="2"/>
  <c r="DX697" i="2"/>
  <c r="DX698" i="2"/>
  <c r="DX682" i="2"/>
  <c r="DX716" i="2"/>
  <c r="DX683" i="2"/>
  <c r="DX669" i="2"/>
  <c r="G2" i="5"/>
  <c r="H96" i="1"/>
  <c r="I96" i="1" s="1"/>
  <c r="J96" i="1" s="1"/>
  <c r="K96" i="1" s="1"/>
  <c r="L96" i="1" s="1"/>
  <c r="M96" i="1" s="1"/>
  <c r="N96" i="1" s="1"/>
  <c r="O96" i="1" s="1"/>
  <c r="P96" i="1" s="1"/>
  <c r="Q96" i="1" s="1"/>
  <c r="R96" i="1" s="1"/>
  <c r="S96" i="1" s="1"/>
  <c r="T96" i="1" s="1"/>
  <c r="U96" i="1" s="1"/>
  <c r="V96" i="1" s="1"/>
  <c r="W96" i="1" s="1"/>
  <c r="X96" i="1" s="1"/>
  <c r="Y96" i="1" s="1"/>
  <c r="Z96" i="1" s="1"/>
  <c r="AA96" i="1" s="1"/>
  <c r="AB96" i="1" s="1"/>
  <c r="AC96" i="1" s="1"/>
  <c r="AD96" i="1" s="1"/>
  <c r="AE96" i="1" s="1"/>
  <c r="AF96" i="1" s="1"/>
  <c r="AG96" i="1" s="1"/>
  <c r="AH96" i="1" s="1"/>
  <c r="AI96" i="1" s="1"/>
  <c r="AJ96" i="1" s="1"/>
  <c r="AK96" i="1" s="1"/>
  <c r="AL96" i="1" s="1"/>
  <c r="AM96" i="1" s="1"/>
  <c r="AN96" i="1" s="1"/>
  <c r="AO96" i="1" s="1"/>
  <c r="AP96" i="1" s="1"/>
  <c r="AQ96" i="1" s="1"/>
  <c r="AR96" i="1" s="1"/>
  <c r="AS96" i="1" s="1"/>
  <c r="AT96" i="1" s="1"/>
  <c r="AU96" i="1" s="1"/>
  <c r="AV96" i="1" s="1"/>
  <c r="AW96" i="1" s="1"/>
  <c r="AX96" i="1" s="1"/>
  <c r="AY96" i="1" s="1"/>
  <c r="AZ96" i="1" s="1"/>
  <c r="BA96" i="1" s="1"/>
  <c r="BB96" i="1" s="1"/>
  <c r="BC96" i="1" s="1"/>
  <c r="BD96" i="1" s="1"/>
  <c r="BE96" i="1" s="1"/>
  <c r="BF96" i="1" s="1"/>
  <c r="BG96" i="1" s="1"/>
  <c r="BH96" i="1" s="1"/>
  <c r="BI96" i="1" s="1"/>
  <c r="BJ96" i="1" s="1"/>
  <c r="BK96" i="1" s="1"/>
  <c r="BL96" i="1" s="1"/>
  <c r="BM96" i="1" s="1"/>
  <c r="BN96" i="1" s="1"/>
  <c r="BO96" i="1" s="1"/>
  <c r="BP96" i="1" s="1"/>
  <c r="BQ96" i="1" s="1"/>
  <c r="BR96" i="1" s="1"/>
  <c r="BS96" i="1" s="1"/>
  <c r="BT96" i="1" s="1"/>
  <c r="BU96" i="1" s="1"/>
  <c r="BV96" i="1" s="1"/>
  <c r="BW96" i="1" s="1"/>
  <c r="BX96" i="1" s="1"/>
  <c r="BY96" i="1" s="1"/>
  <c r="BZ96" i="1" s="1"/>
  <c r="CA96" i="1" s="1"/>
  <c r="CB96" i="1" s="1"/>
  <c r="CC96" i="1" s="1"/>
  <c r="CD96" i="1" s="1"/>
  <c r="CE96" i="1" s="1"/>
  <c r="CF96" i="1" s="1"/>
  <c r="CG96" i="1" s="1"/>
  <c r="CH96" i="1" s="1"/>
  <c r="CI96" i="1" s="1"/>
  <c r="CJ96" i="1" s="1"/>
  <c r="CK96" i="1" s="1"/>
  <c r="CL96" i="1" s="1"/>
  <c r="CM96" i="1" s="1"/>
  <c r="CN96" i="1" s="1"/>
  <c r="CO96" i="1" s="1"/>
  <c r="CP96" i="1" s="1"/>
  <c r="CQ96" i="1" s="1"/>
  <c r="CR96" i="1" s="1"/>
  <c r="CS96" i="1" s="1"/>
  <c r="CT96" i="1" s="1"/>
  <c r="CU96" i="1" s="1"/>
  <c r="CV96" i="1" s="1"/>
  <c r="CW96" i="1" s="1"/>
  <c r="CX96" i="1" s="1"/>
  <c r="CY96" i="1" s="1"/>
  <c r="CZ96" i="1" s="1"/>
  <c r="DA96" i="1" s="1"/>
  <c r="DB96" i="1" s="1"/>
  <c r="DC96" i="1" s="1"/>
  <c r="DD96" i="1" s="1"/>
  <c r="DE96" i="1" s="1"/>
  <c r="DF96" i="1" s="1"/>
  <c r="DG96" i="1" s="1"/>
  <c r="DH96" i="1" s="1"/>
  <c r="DI96" i="1" s="1"/>
  <c r="DJ96" i="1" s="1"/>
  <c r="DK96" i="1" s="1"/>
  <c r="DL96" i="1" s="1"/>
  <c r="DM96" i="1" s="1"/>
  <c r="DN96" i="1" s="1"/>
  <c r="DO96" i="1" s="1"/>
  <c r="DP96" i="1" s="1"/>
  <c r="DQ96" i="1" s="1"/>
  <c r="DR96" i="1" s="1"/>
  <c r="DS96" i="1" s="1"/>
  <c r="DT96" i="1" s="1"/>
  <c r="DU96" i="1" s="1"/>
  <c r="DV96" i="1" s="1"/>
  <c r="H95" i="1"/>
  <c r="I95" i="1" s="1"/>
  <c r="J95" i="1" s="1"/>
  <c r="K95" i="1" s="1"/>
  <c r="L95" i="1" s="1"/>
  <c r="M95" i="1" s="1"/>
  <c r="N95" i="1" s="1"/>
  <c r="O95" i="1" s="1"/>
  <c r="P95" i="1" s="1"/>
  <c r="Q95" i="1" s="1"/>
  <c r="R95" i="1" s="1"/>
  <c r="S95" i="1" s="1"/>
  <c r="T95" i="1" s="1"/>
  <c r="U95" i="1" s="1"/>
  <c r="V95" i="1" s="1"/>
  <c r="W95" i="1" s="1"/>
  <c r="X95" i="1" s="1"/>
  <c r="Y95" i="1" s="1"/>
  <c r="Z95" i="1" s="1"/>
  <c r="AA95" i="1" s="1"/>
  <c r="AB95" i="1" s="1"/>
  <c r="AC95" i="1" s="1"/>
  <c r="AD95" i="1" s="1"/>
  <c r="AE95" i="1" s="1"/>
  <c r="AF95" i="1" s="1"/>
  <c r="AG95" i="1" s="1"/>
  <c r="AH95" i="1" s="1"/>
  <c r="AI95" i="1" s="1"/>
  <c r="AJ95" i="1" s="1"/>
  <c r="AK95" i="1" s="1"/>
  <c r="AL95" i="1" s="1"/>
  <c r="AM95" i="1" s="1"/>
  <c r="AN95" i="1" s="1"/>
  <c r="AO95" i="1" s="1"/>
  <c r="AP95" i="1" s="1"/>
  <c r="AQ95" i="1" s="1"/>
  <c r="AR95" i="1" s="1"/>
  <c r="AS95" i="1" s="1"/>
  <c r="AT95" i="1" s="1"/>
  <c r="AU95" i="1" s="1"/>
  <c r="AV95" i="1" s="1"/>
  <c r="AW95" i="1" s="1"/>
  <c r="AX95" i="1" s="1"/>
  <c r="AY95" i="1" s="1"/>
  <c r="AZ95" i="1" s="1"/>
  <c r="BA95" i="1" s="1"/>
  <c r="BB95" i="1" s="1"/>
  <c r="BC95" i="1" s="1"/>
  <c r="BD95" i="1" s="1"/>
  <c r="BE95" i="1" s="1"/>
  <c r="BF95" i="1" s="1"/>
  <c r="BG95" i="1" s="1"/>
  <c r="BH95" i="1" s="1"/>
  <c r="BI95" i="1" s="1"/>
  <c r="BJ95" i="1" s="1"/>
  <c r="BK95" i="1" s="1"/>
  <c r="BL95" i="1" s="1"/>
  <c r="BM95" i="1" s="1"/>
  <c r="BN95" i="1" s="1"/>
  <c r="BO95" i="1" s="1"/>
  <c r="BP95" i="1" s="1"/>
  <c r="BQ95" i="1" s="1"/>
  <c r="BR95" i="1" s="1"/>
  <c r="BS95" i="1" s="1"/>
  <c r="BT95" i="1" s="1"/>
  <c r="BU95" i="1" s="1"/>
  <c r="BV95" i="1" s="1"/>
  <c r="BW95" i="1" s="1"/>
  <c r="BX95" i="1" s="1"/>
  <c r="BY95" i="1" s="1"/>
  <c r="BZ95" i="1" s="1"/>
  <c r="CA95" i="1" s="1"/>
  <c r="CB95" i="1" s="1"/>
  <c r="CC95" i="1" s="1"/>
  <c r="CD95" i="1" s="1"/>
  <c r="CE95" i="1" s="1"/>
  <c r="CF95" i="1" s="1"/>
  <c r="CG95" i="1" s="1"/>
  <c r="CH95" i="1" s="1"/>
  <c r="CI95" i="1" s="1"/>
  <c r="CJ95" i="1" s="1"/>
  <c r="CK95" i="1" s="1"/>
  <c r="CL95" i="1" s="1"/>
  <c r="CM95" i="1" s="1"/>
  <c r="CN95" i="1" s="1"/>
  <c r="CO95" i="1" s="1"/>
  <c r="CP95" i="1" s="1"/>
  <c r="CQ95" i="1" s="1"/>
  <c r="CR95" i="1" s="1"/>
  <c r="CS95" i="1" s="1"/>
  <c r="CT95" i="1" s="1"/>
  <c r="CU95" i="1" s="1"/>
  <c r="CV95" i="1" s="1"/>
  <c r="CW95" i="1" s="1"/>
  <c r="CX95" i="1" s="1"/>
  <c r="CY95" i="1" s="1"/>
  <c r="CZ95" i="1" s="1"/>
  <c r="DA95" i="1" s="1"/>
  <c r="DB95" i="1" s="1"/>
  <c r="DC95" i="1" s="1"/>
  <c r="DD95" i="1" s="1"/>
  <c r="DE95" i="1" s="1"/>
  <c r="DF95" i="1" s="1"/>
  <c r="DG95" i="1" s="1"/>
  <c r="DH95" i="1" s="1"/>
  <c r="DI95" i="1" s="1"/>
  <c r="DJ95" i="1" s="1"/>
  <c r="DK95" i="1" s="1"/>
  <c r="DL95" i="1" s="1"/>
  <c r="DM95" i="1" s="1"/>
  <c r="DN95" i="1" s="1"/>
  <c r="DO95" i="1" s="1"/>
  <c r="DP95" i="1" s="1"/>
  <c r="DQ95" i="1" s="1"/>
  <c r="DR95" i="1" s="1"/>
  <c r="DS95" i="1" s="1"/>
  <c r="DT95" i="1" s="1"/>
  <c r="DU95" i="1" s="1"/>
  <c r="DV95" i="1" s="1"/>
  <c r="H94" i="1"/>
  <c r="I94" i="1" s="1"/>
  <c r="J94" i="1" s="1"/>
  <c r="K94" i="1" s="1"/>
  <c r="L94" i="1" s="1"/>
  <c r="M94" i="1" s="1"/>
  <c r="N94" i="1" s="1"/>
  <c r="O94" i="1" s="1"/>
  <c r="P94" i="1" s="1"/>
  <c r="Q94" i="1" s="1"/>
  <c r="R94" i="1" s="1"/>
  <c r="S94" i="1" s="1"/>
  <c r="T94" i="1" s="1"/>
  <c r="U94" i="1" s="1"/>
  <c r="V94" i="1" s="1"/>
  <c r="W94" i="1" s="1"/>
  <c r="X94" i="1" s="1"/>
  <c r="Y94" i="1" s="1"/>
  <c r="Z94" i="1" s="1"/>
  <c r="AA94" i="1" s="1"/>
  <c r="AB94" i="1" s="1"/>
  <c r="AC94" i="1" s="1"/>
  <c r="AD94" i="1" s="1"/>
  <c r="AE94" i="1" s="1"/>
  <c r="AF94" i="1" s="1"/>
  <c r="AG94" i="1" s="1"/>
  <c r="AH94" i="1" s="1"/>
  <c r="AI94" i="1" s="1"/>
  <c r="AJ94" i="1" s="1"/>
  <c r="AK94" i="1" s="1"/>
  <c r="AL94" i="1" s="1"/>
  <c r="AM94" i="1" s="1"/>
  <c r="AN94" i="1" s="1"/>
  <c r="AO94" i="1" s="1"/>
  <c r="AP94" i="1" s="1"/>
  <c r="AQ94" i="1" s="1"/>
  <c r="AR94" i="1" s="1"/>
  <c r="AS94" i="1" s="1"/>
  <c r="AT94" i="1" s="1"/>
  <c r="AU94" i="1" s="1"/>
  <c r="AV94" i="1" s="1"/>
  <c r="AW94" i="1" s="1"/>
  <c r="AX94" i="1" s="1"/>
  <c r="AY94" i="1" s="1"/>
  <c r="AZ94" i="1" s="1"/>
  <c r="BA94" i="1" s="1"/>
  <c r="BB94" i="1" s="1"/>
  <c r="BC94" i="1" s="1"/>
  <c r="BD94" i="1" s="1"/>
  <c r="BE94" i="1" s="1"/>
  <c r="BF94" i="1" s="1"/>
  <c r="BG94" i="1" s="1"/>
  <c r="BH94" i="1" s="1"/>
  <c r="BI94" i="1" s="1"/>
  <c r="BJ94" i="1" s="1"/>
  <c r="BK94" i="1" s="1"/>
  <c r="BL94" i="1" s="1"/>
  <c r="BM94" i="1" s="1"/>
  <c r="BN94" i="1" s="1"/>
  <c r="BO94" i="1" s="1"/>
  <c r="BP94" i="1" s="1"/>
  <c r="BQ94" i="1" s="1"/>
  <c r="BR94" i="1" s="1"/>
  <c r="BS94" i="1" s="1"/>
  <c r="BT94" i="1" s="1"/>
  <c r="BU94" i="1" s="1"/>
  <c r="BV94" i="1" s="1"/>
  <c r="BW94" i="1" s="1"/>
  <c r="BX94" i="1" s="1"/>
  <c r="BY94" i="1" s="1"/>
  <c r="BZ94" i="1" s="1"/>
  <c r="CA94" i="1" s="1"/>
  <c r="CB94" i="1" s="1"/>
  <c r="CC94" i="1" s="1"/>
  <c r="CD94" i="1" s="1"/>
  <c r="CE94" i="1" s="1"/>
  <c r="CF94" i="1" s="1"/>
  <c r="CG94" i="1" s="1"/>
  <c r="CH94" i="1" s="1"/>
  <c r="CI94" i="1" s="1"/>
  <c r="CJ94" i="1" s="1"/>
  <c r="CK94" i="1" s="1"/>
  <c r="CL94" i="1" s="1"/>
  <c r="CM94" i="1" s="1"/>
  <c r="CN94" i="1" s="1"/>
  <c r="CO94" i="1" s="1"/>
  <c r="CP94" i="1" s="1"/>
  <c r="CQ94" i="1" s="1"/>
  <c r="CR94" i="1" s="1"/>
  <c r="CS94" i="1" s="1"/>
  <c r="CT94" i="1" s="1"/>
  <c r="CU94" i="1" s="1"/>
  <c r="CV94" i="1" s="1"/>
  <c r="CW94" i="1" s="1"/>
  <c r="CX94" i="1" s="1"/>
  <c r="CY94" i="1" s="1"/>
  <c r="CZ94" i="1" s="1"/>
  <c r="DA94" i="1" s="1"/>
  <c r="DB94" i="1" s="1"/>
  <c r="DC94" i="1" s="1"/>
  <c r="DD94" i="1" s="1"/>
  <c r="DE94" i="1" s="1"/>
  <c r="DF94" i="1" s="1"/>
  <c r="DG94" i="1" s="1"/>
  <c r="DH94" i="1" s="1"/>
  <c r="DI94" i="1" s="1"/>
  <c r="DJ94" i="1" s="1"/>
  <c r="DK94" i="1" s="1"/>
  <c r="DL94" i="1" s="1"/>
  <c r="DM94" i="1" s="1"/>
  <c r="DN94" i="1" s="1"/>
  <c r="DO94" i="1" s="1"/>
  <c r="DP94" i="1" s="1"/>
  <c r="DQ94" i="1" s="1"/>
  <c r="DR94" i="1" s="1"/>
  <c r="DS94" i="1" s="1"/>
  <c r="DT94" i="1" s="1"/>
  <c r="DU94" i="1" s="1"/>
  <c r="DV94" i="1" s="1"/>
  <c r="H93" i="1"/>
  <c r="DX670" i="2"/>
  <c r="DX853" i="2"/>
  <c r="H92" i="1"/>
  <c r="I92" i="1" s="1"/>
  <c r="J92" i="1" s="1"/>
  <c r="K92" i="1" s="1"/>
  <c r="L92" i="1" s="1"/>
  <c r="G97" i="1"/>
  <c r="DX766" i="2"/>
  <c r="DX758" i="2"/>
  <c r="DX765" i="2"/>
  <c r="DX757" i="2"/>
  <c r="DX756" i="2"/>
  <c r="DX764" i="2"/>
  <c r="G583" i="2" l="1"/>
  <c r="G582" i="2"/>
  <c r="G589" i="2"/>
  <c r="C4" i="15"/>
  <c r="G428" i="2"/>
  <c r="G427" i="2"/>
  <c r="G424" i="2"/>
  <c r="G423" i="2"/>
  <c r="G235" i="2"/>
  <c r="G147" i="2"/>
  <c r="G177" i="2"/>
  <c r="G207" i="2"/>
  <c r="G263" i="2"/>
  <c r="G332" i="2"/>
  <c r="G323" i="2"/>
  <c r="G371" i="2"/>
  <c r="G362" i="2"/>
  <c r="G353" i="2"/>
  <c r="G341" i="2"/>
  <c r="G314" i="2"/>
  <c r="G305" i="2"/>
  <c r="G296" i="2"/>
  <c r="G436" i="2"/>
  <c r="G452" i="2"/>
  <c r="BH830" i="2"/>
  <c r="G438" i="2"/>
  <c r="G437" i="2"/>
  <c r="G433" i="2"/>
  <c r="G648" i="2"/>
  <c r="G645" i="2"/>
  <c r="G839" i="2"/>
  <c r="G619" i="2"/>
  <c r="G612" i="2"/>
  <c r="G454" i="2"/>
  <c r="G453" i="2"/>
  <c r="G449" i="2"/>
  <c r="G333" i="2"/>
  <c r="G330" i="2" s="1"/>
  <c r="G329" i="2"/>
  <c r="G324" i="2"/>
  <c r="G321" i="2" s="1"/>
  <c r="G320" i="2"/>
  <c r="G372" i="2"/>
  <c r="G369" i="2" s="1"/>
  <c r="G368" i="2"/>
  <c r="G363" i="2"/>
  <c r="G360" i="2" s="1"/>
  <c r="G359" i="2"/>
  <c r="G354" i="2"/>
  <c r="G351" i="2" s="1"/>
  <c r="G350" i="2"/>
  <c r="G342" i="2"/>
  <c r="G339" i="2" s="1"/>
  <c r="G338" i="2"/>
  <c r="G315" i="2"/>
  <c r="G312" i="2" s="1"/>
  <c r="G311" i="2"/>
  <c r="G306" i="2"/>
  <c r="G303" i="2" s="1"/>
  <c r="G302" i="2"/>
  <c r="G297" i="2"/>
  <c r="G294" i="2" s="1"/>
  <c r="G293" i="2"/>
  <c r="BK125" i="2"/>
  <c r="BL185" i="2"/>
  <c r="BL126" i="2"/>
  <c r="BL156" i="2"/>
  <c r="BK155" i="2"/>
  <c r="BL127" i="2"/>
  <c r="BL157" i="2"/>
  <c r="BL128" i="2"/>
  <c r="BL158" i="2"/>
  <c r="G238" i="2"/>
  <c r="G218" i="2" s="1"/>
  <c r="G236" i="2"/>
  <c r="G264" i="2"/>
  <c r="G266" i="2"/>
  <c r="G246" i="2" s="1"/>
  <c r="G210" i="2"/>
  <c r="G189" i="2" s="1"/>
  <c r="G208" i="2"/>
  <c r="G180" i="2"/>
  <c r="G159" i="2" s="1"/>
  <c r="G178" i="2"/>
  <c r="G150" i="2"/>
  <c r="G129" i="2" s="1"/>
  <c r="G148" i="2"/>
  <c r="G98" i="2"/>
  <c r="G78" i="2"/>
  <c r="G38" i="2"/>
  <c r="G58" i="2"/>
  <c r="G18" i="2"/>
  <c r="BM188" i="2"/>
  <c r="BM187" i="2"/>
  <c r="BM186" i="2"/>
  <c r="G82" i="2"/>
  <c r="G70" i="2" s="1"/>
  <c r="G71" i="2" s="1"/>
  <c r="G79" i="2"/>
  <c r="G62" i="2"/>
  <c r="G50" i="2" s="1"/>
  <c r="G51" i="2" s="1"/>
  <c r="G59" i="2"/>
  <c r="G188" i="2"/>
  <c r="G42" i="2"/>
  <c r="G30" i="2" s="1"/>
  <c r="G31" i="2" s="1"/>
  <c r="G39" i="2"/>
  <c r="G187" i="2"/>
  <c r="G22" i="2"/>
  <c r="G10" i="2" s="1"/>
  <c r="G11" i="2" s="1"/>
  <c r="G19" i="2"/>
  <c r="G186" i="2"/>
  <c r="BO75" i="10"/>
  <c r="BO68" i="10"/>
  <c r="BO82" i="10"/>
  <c r="DS37" i="1"/>
  <c r="DO37" i="1"/>
  <c r="DK37" i="1"/>
  <c r="DG37" i="1"/>
  <c r="DC37" i="1"/>
  <c r="CY37" i="1"/>
  <c r="CU37" i="1"/>
  <c r="CQ37" i="1"/>
  <c r="CM37" i="1"/>
  <c r="CI37" i="1"/>
  <c r="CE37" i="1"/>
  <c r="CA37" i="1"/>
  <c r="BW37" i="1"/>
  <c r="BS37" i="1"/>
  <c r="BO37" i="1"/>
  <c r="BK37" i="1"/>
  <c r="BG37" i="1"/>
  <c r="BC37" i="1"/>
  <c r="AY37" i="1"/>
  <c r="AU37" i="1"/>
  <c r="AQ37" i="1"/>
  <c r="AM37" i="1"/>
  <c r="AI37" i="1"/>
  <c r="AE37" i="1"/>
  <c r="AA37" i="1"/>
  <c r="W37" i="1"/>
  <c r="S37" i="1"/>
  <c r="O37" i="1"/>
  <c r="DV37" i="1"/>
  <c r="DR37" i="1"/>
  <c r="DN37" i="1"/>
  <c r="DJ37" i="1"/>
  <c r="DF37" i="1"/>
  <c r="DB37" i="1"/>
  <c r="CX37" i="1"/>
  <c r="CT37" i="1"/>
  <c r="CP37" i="1"/>
  <c r="CL37" i="1"/>
  <c r="CH37" i="1"/>
  <c r="CD37" i="1"/>
  <c r="BZ37" i="1"/>
  <c r="BV37" i="1"/>
  <c r="BR37" i="1"/>
  <c r="BN37" i="1"/>
  <c r="BJ37" i="1"/>
  <c r="BF37" i="1"/>
  <c r="BB37" i="1"/>
  <c r="AX37" i="1"/>
  <c r="AT37" i="1"/>
  <c r="AP37" i="1"/>
  <c r="AL37" i="1"/>
  <c r="AH37" i="1"/>
  <c r="AD37" i="1"/>
  <c r="Z37" i="1"/>
  <c r="V37" i="1"/>
  <c r="R37" i="1"/>
  <c r="DU37" i="1"/>
  <c r="DQ37" i="1"/>
  <c r="DM37" i="1"/>
  <c r="DI37" i="1"/>
  <c r="DE37" i="1"/>
  <c r="DA37" i="1"/>
  <c r="CW37" i="1"/>
  <c r="CS37" i="1"/>
  <c r="CO37" i="1"/>
  <c r="CK37" i="1"/>
  <c r="CG37" i="1"/>
  <c r="CC37" i="1"/>
  <c r="BY37" i="1"/>
  <c r="BU37" i="1"/>
  <c r="BQ37" i="1"/>
  <c r="BM37" i="1"/>
  <c r="BI37" i="1"/>
  <c r="BE37" i="1"/>
  <c r="BA37" i="1"/>
  <c r="AW37" i="1"/>
  <c r="AS37" i="1"/>
  <c r="AO37" i="1"/>
  <c r="AK37" i="1"/>
  <c r="AG37" i="1"/>
  <c r="AC37" i="1"/>
  <c r="Y37" i="1"/>
  <c r="U37" i="1"/>
  <c r="Q37" i="1"/>
  <c r="DT37" i="1"/>
  <c r="DP37" i="1"/>
  <c r="DL37" i="1"/>
  <c r="DH37" i="1"/>
  <c r="DD37" i="1"/>
  <c r="CZ37" i="1"/>
  <c r="CV37" i="1"/>
  <c r="CR37" i="1"/>
  <c r="CN37" i="1"/>
  <c r="CJ37" i="1"/>
  <c r="CF37" i="1"/>
  <c r="CB37" i="1"/>
  <c r="BX37" i="1"/>
  <c r="BT37" i="1"/>
  <c r="BP37" i="1"/>
  <c r="BL37" i="1"/>
  <c r="BH37" i="1"/>
  <c r="BD37" i="1"/>
  <c r="AZ37" i="1"/>
  <c r="AV37" i="1"/>
  <c r="AR37" i="1"/>
  <c r="AN37" i="1"/>
  <c r="AJ37" i="1"/>
  <c r="AF37" i="1"/>
  <c r="AB37" i="1"/>
  <c r="X37" i="1"/>
  <c r="T37" i="1"/>
  <c r="P37" i="1"/>
  <c r="BP60" i="1"/>
  <c r="B39" i="10"/>
  <c r="G118" i="10"/>
  <c r="G102" i="2"/>
  <c r="G90" i="2" s="1"/>
  <c r="G91" i="2" s="1"/>
  <c r="G99" i="2"/>
  <c r="I62" i="1"/>
  <c r="G891" i="2"/>
  <c r="G806" i="2"/>
  <c r="H54" i="14"/>
  <c r="H165" i="14"/>
  <c r="H143" i="14"/>
  <c r="H74" i="14"/>
  <c r="H14" i="14"/>
  <c r="H53" i="14"/>
  <c r="H34" i="14"/>
  <c r="H13" i="14"/>
  <c r="H132" i="14"/>
  <c r="H23" i="14"/>
  <c r="H63" i="14"/>
  <c r="H131" i="14"/>
  <c r="H22" i="14"/>
  <c r="H62" i="14"/>
  <c r="M85" i="1"/>
  <c r="L87" i="1"/>
  <c r="M92" i="1"/>
  <c r="N37" i="1"/>
  <c r="N203" i="14" s="1"/>
  <c r="L37" i="1"/>
  <c r="L203" i="14" s="1"/>
  <c r="M37" i="1"/>
  <c r="M203" i="14" s="1"/>
  <c r="H2" i="1"/>
  <c r="H2" i="5"/>
  <c r="I31" i="1"/>
  <c r="I2" i="14" s="1"/>
  <c r="G126" i="1"/>
  <c r="G120" i="10"/>
  <c r="B132" i="1"/>
  <c r="B212" i="14"/>
  <c r="H2" i="2"/>
  <c r="H2" i="13"/>
  <c r="G93" i="10"/>
  <c r="G65" i="10"/>
  <c r="K87" i="1"/>
  <c r="G97" i="10"/>
  <c r="K37" i="1"/>
  <c r="K203" i="14" s="1"/>
  <c r="G65" i="1"/>
  <c r="G70" i="1" s="1"/>
  <c r="B27" i="1"/>
  <c r="G923" i="2"/>
  <c r="H2" i="10"/>
  <c r="H2" i="4"/>
  <c r="H87" i="1"/>
  <c r="H53" i="1"/>
  <c r="H55" i="1"/>
  <c r="H426" i="2" s="1"/>
  <c r="G789" i="2"/>
  <c r="H56" i="1"/>
  <c r="H54" i="1"/>
  <c r="G137" i="1"/>
  <c r="H97" i="1"/>
  <c r="B26" i="10"/>
  <c r="H769" i="2"/>
  <c r="H768" i="2" s="1"/>
  <c r="I769" i="2" s="1"/>
  <c r="I768" i="2" s="1"/>
  <c r="I770" i="2" s="1"/>
  <c r="G560" i="2"/>
  <c r="G561" i="2" s="1"/>
  <c r="I37" i="1"/>
  <c r="I203" i="14" s="1"/>
  <c r="I93" i="1"/>
  <c r="G762" i="2"/>
  <c r="J37" i="1"/>
  <c r="J203" i="14" s="1"/>
  <c r="H37" i="1"/>
  <c r="H203" i="14" s="1"/>
  <c r="H204" i="14" s="1"/>
  <c r="J66" i="1"/>
  <c r="K66" i="1" s="1"/>
  <c r="L66" i="1" s="1"/>
  <c r="M66" i="1" s="1"/>
  <c r="N66" i="1" s="1"/>
  <c r="O66" i="1" s="1"/>
  <c r="P66" i="1" s="1"/>
  <c r="Q66" i="1" s="1"/>
  <c r="R66" i="1" s="1"/>
  <c r="S66" i="1" s="1"/>
  <c r="T66" i="1" s="1"/>
  <c r="U66" i="1" s="1"/>
  <c r="V66" i="1" s="1"/>
  <c r="W66" i="1" s="1"/>
  <c r="X66" i="1" s="1"/>
  <c r="Y66" i="1" s="1"/>
  <c r="Z66" i="1" s="1"/>
  <c r="AA66" i="1" s="1"/>
  <c r="AB66" i="1" s="1"/>
  <c r="AC66" i="1" s="1"/>
  <c r="AD66" i="1" s="1"/>
  <c r="AE66" i="1" s="1"/>
  <c r="AF66" i="1" s="1"/>
  <c r="AG66" i="1" s="1"/>
  <c r="AH66" i="1" s="1"/>
  <c r="AI66" i="1" s="1"/>
  <c r="AJ66" i="1" s="1"/>
  <c r="AK66" i="1" s="1"/>
  <c r="AL66" i="1" s="1"/>
  <c r="AM66" i="1" s="1"/>
  <c r="AN66" i="1" s="1"/>
  <c r="AO66" i="1" s="1"/>
  <c r="AP66" i="1" s="1"/>
  <c r="AQ66" i="1" s="1"/>
  <c r="AR66" i="1" s="1"/>
  <c r="AS66" i="1" s="1"/>
  <c r="AT66" i="1" s="1"/>
  <c r="AU66" i="1" s="1"/>
  <c r="AV66" i="1" s="1"/>
  <c r="AW66" i="1" s="1"/>
  <c r="AX66" i="1" s="1"/>
  <c r="AY66" i="1" s="1"/>
  <c r="AZ66" i="1" s="1"/>
  <c r="BA66" i="1" s="1"/>
  <c r="BB66" i="1" s="1"/>
  <c r="BC66" i="1" s="1"/>
  <c r="BD66" i="1" s="1"/>
  <c r="BE66" i="1" s="1"/>
  <c r="BF66" i="1" s="1"/>
  <c r="BG66" i="1" s="1"/>
  <c r="BH66" i="1" s="1"/>
  <c r="BI66" i="1" s="1"/>
  <c r="BJ66" i="1" s="1"/>
  <c r="BK66" i="1" s="1"/>
  <c r="BL66" i="1" s="1"/>
  <c r="BM66" i="1" s="1"/>
  <c r="BN66" i="1" s="1"/>
  <c r="BO66" i="1" s="1"/>
  <c r="BP66" i="1" s="1"/>
  <c r="I87" i="1"/>
  <c r="G555" i="2"/>
  <c r="G556" i="2" s="1"/>
  <c r="G936" i="2"/>
  <c r="G284" i="2"/>
  <c r="H762" i="2"/>
  <c r="I761" i="2"/>
  <c r="I760" i="2" s="1"/>
  <c r="G117" i="2"/>
  <c r="G863" i="2"/>
  <c r="I78" i="1"/>
  <c r="G50" i="1"/>
  <c r="G146" i="1"/>
  <c r="G152" i="1"/>
  <c r="G51" i="1"/>
  <c r="G129" i="1"/>
  <c r="J87" i="1"/>
  <c r="G35" i="1"/>
  <c r="G37" i="1" s="1"/>
  <c r="G203" i="14" s="1"/>
  <c r="G34" i="1"/>
  <c r="I62" i="10"/>
  <c r="H589" i="2" l="1"/>
  <c r="H582" i="2"/>
  <c r="H583" i="2"/>
  <c r="H595" i="2" s="1"/>
  <c r="G608" i="2"/>
  <c r="G602" i="2"/>
  <c r="B594" i="2"/>
  <c r="G594" i="2" s="1"/>
  <c r="G598" i="2"/>
  <c r="G595" i="2"/>
  <c r="G597" i="2"/>
  <c r="G425" i="2"/>
  <c r="G135" i="4" s="1"/>
  <c r="D4" i="15"/>
  <c r="H428" i="2"/>
  <c r="H427" i="2"/>
  <c r="H423" i="2"/>
  <c r="H424" i="2"/>
  <c r="H235" i="2"/>
  <c r="H177" i="2"/>
  <c r="H207" i="2"/>
  <c r="H263" i="2"/>
  <c r="H147" i="2"/>
  <c r="H332" i="2"/>
  <c r="H323" i="2"/>
  <c r="H371" i="2"/>
  <c r="H362" i="2"/>
  <c r="H353" i="2"/>
  <c r="H341" i="2"/>
  <c r="H314" i="2"/>
  <c r="H305" i="2"/>
  <c r="H296" i="2"/>
  <c r="H436" i="2"/>
  <c r="H452" i="2"/>
  <c r="BI830" i="2"/>
  <c r="H437" i="2"/>
  <c r="H434" i="2"/>
  <c r="H433" i="2"/>
  <c r="G846" i="2"/>
  <c r="G862" i="2" s="1"/>
  <c r="H648" i="2"/>
  <c r="H645" i="2"/>
  <c r="G658" i="2"/>
  <c r="G706" i="2" s="1"/>
  <c r="H839" i="2"/>
  <c r="H619" i="2"/>
  <c r="H612" i="2"/>
  <c r="G638" i="2"/>
  <c r="B624" i="2"/>
  <c r="G624" i="2" s="1"/>
  <c r="G632" i="2"/>
  <c r="H453" i="2"/>
  <c r="H450" i="2"/>
  <c r="H449" i="2"/>
  <c r="G405" i="2"/>
  <c r="H329" i="2"/>
  <c r="G331" i="2"/>
  <c r="G322" i="2"/>
  <c r="H320" i="2"/>
  <c r="G370" i="2"/>
  <c r="G361" i="2"/>
  <c r="H368" i="2"/>
  <c r="H359" i="2"/>
  <c r="H350" i="2"/>
  <c r="G352" i="2"/>
  <c r="G313" i="2"/>
  <c r="H338" i="2"/>
  <c r="H311" i="2"/>
  <c r="H302" i="2"/>
  <c r="H293" i="2"/>
  <c r="G295" i="2"/>
  <c r="G304" i="2"/>
  <c r="G340" i="2"/>
  <c r="BL125" i="2"/>
  <c r="G217" i="2"/>
  <c r="G245" i="2"/>
  <c r="G216" i="2"/>
  <c r="G244" i="2"/>
  <c r="G193" i="2"/>
  <c r="G192" i="2"/>
  <c r="G191" i="2"/>
  <c r="G185" i="2"/>
  <c r="BM185" i="2"/>
  <c r="G128" i="2"/>
  <c r="G158" i="2"/>
  <c r="BM128" i="2"/>
  <c r="BM158" i="2"/>
  <c r="G127" i="2"/>
  <c r="G157" i="2"/>
  <c r="G126" i="2"/>
  <c r="G156" i="2"/>
  <c r="BM126" i="2"/>
  <c r="BM156" i="2"/>
  <c r="BL155" i="2"/>
  <c r="BM127" i="2"/>
  <c r="BM157" i="2"/>
  <c r="H236" i="2"/>
  <c r="H264" i="2"/>
  <c r="H208" i="2"/>
  <c r="H178" i="2"/>
  <c r="H148" i="2"/>
  <c r="H98" i="2"/>
  <c r="H78" i="2"/>
  <c r="H58" i="2"/>
  <c r="H18" i="2"/>
  <c r="H38" i="2"/>
  <c r="H79" i="2"/>
  <c r="H59" i="2"/>
  <c r="H188" i="2"/>
  <c r="H39" i="2"/>
  <c r="H187" i="2"/>
  <c r="H19" i="2"/>
  <c r="H186" i="2"/>
  <c r="BN188" i="2"/>
  <c r="BN187" i="2"/>
  <c r="BN186" i="2"/>
  <c r="BQ60" i="1"/>
  <c r="P145" i="1"/>
  <c r="P36" i="1"/>
  <c r="P151" i="1"/>
  <c r="P128" i="1"/>
  <c r="P125" i="1"/>
  <c r="P155" i="14"/>
  <c r="P118" i="14"/>
  <c r="P203" i="14"/>
  <c r="P100" i="14"/>
  <c r="P46" i="14"/>
  <c r="AF145" i="1"/>
  <c r="AF36" i="1"/>
  <c r="AF151" i="1"/>
  <c r="AF128" i="1"/>
  <c r="AF125" i="1"/>
  <c r="AF155" i="14"/>
  <c r="AF46" i="14"/>
  <c r="AF118" i="14"/>
  <c r="AF203" i="14"/>
  <c r="AF100" i="14"/>
  <c r="AV145" i="1"/>
  <c r="AV36" i="1"/>
  <c r="AV151" i="1"/>
  <c r="AV128" i="1"/>
  <c r="AV125" i="1"/>
  <c r="AV155" i="14"/>
  <c r="AV118" i="14"/>
  <c r="AV203" i="14"/>
  <c r="AV100" i="14"/>
  <c r="AV46" i="14"/>
  <c r="BL145" i="1"/>
  <c r="BL36" i="1"/>
  <c r="BL151" i="1"/>
  <c r="BL128" i="1"/>
  <c r="BL125" i="1"/>
  <c r="BL155" i="14"/>
  <c r="BL118" i="14"/>
  <c r="BL100" i="14"/>
  <c r="BL46" i="14"/>
  <c r="BL203" i="14"/>
  <c r="CB145" i="1"/>
  <c r="CB36" i="1"/>
  <c r="CB151" i="1"/>
  <c r="CB128" i="1"/>
  <c r="CB125" i="1"/>
  <c r="CB155" i="14"/>
  <c r="CB118" i="14"/>
  <c r="CB100" i="14"/>
  <c r="CB46" i="14"/>
  <c r="CB203" i="14"/>
  <c r="CR145" i="1"/>
  <c r="CR36" i="1"/>
  <c r="CR151" i="1"/>
  <c r="CR128" i="1"/>
  <c r="CR125" i="1"/>
  <c r="CR155" i="14"/>
  <c r="CR203" i="14"/>
  <c r="CR118" i="14"/>
  <c r="CR100" i="14"/>
  <c r="CR46" i="14"/>
  <c r="DH145" i="1"/>
  <c r="DH36" i="1"/>
  <c r="DH151" i="1"/>
  <c r="DH128" i="1"/>
  <c r="DH125" i="1"/>
  <c r="DH155" i="14"/>
  <c r="DH46" i="14"/>
  <c r="DH118" i="14"/>
  <c r="DH203" i="14"/>
  <c r="DH100" i="14"/>
  <c r="Q151" i="1"/>
  <c r="Q128" i="1"/>
  <c r="Q125" i="1"/>
  <c r="Q145" i="1"/>
  <c r="Q36" i="1"/>
  <c r="Q155" i="14"/>
  <c r="Q118" i="14"/>
  <c r="Q203" i="14"/>
  <c r="Q100" i="14"/>
  <c r="Q46" i="14"/>
  <c r="AG151" i="1"/>
  <c r="AG128" i="1"/>
  <c r="AG125" i="1"/>
  <c r="AG145" i="1"/>
  <c r="AG36" i="1"/>
  <c r="AG155" i="14"/>
  <c r="AG118" i="14"/>
  <c r="AG203" i="14"/>
  <c r="AG100" i="14"/>
  <c r="AG46" i="14"/>
  <c r="AW151" i="1"/>
  <c r="AW128" i="1"/>
  <c r="AW125" i="1"/>
  <c r="AW145" i="1"/>
  <c r="AW36" i="1"/>
  <c r="AW155" i="14"/>
  <c r="AW118" i="14"/>
  <c r="AW203" i="14"/>
  <c r="AW100" i="14"/>
  <c r="AW46" i="14"/>
  <c r="BM151" i="1"/>
  <c r="BM128" i="1"/>
  <c r="BM125" i="1"/>
  <c r="BM145" i="1"/>
  <c r="BM36" i="1"/>
  <c r="BM155" i="14"/>
  <c r="BM118" i="14"/>
  <c r="BM100" i="14"/>
  <c r="BM46" i="14"/>
  <c r="BM203" i="14"/>
  <c r="CC151" i="1"/>
  <c r="CC128" i="1"/>
  <c r="CC125" i="1"/>
  <c r="CC145" i="1"/>
  <c r="CC36" i="1"/>
  <c r="CC155" i="14"/>
  <c r="CC100" i="14"/>
  <c r="CC46" i="14"/>
  <c r="CC118" i="14"/>
  <c r="CC203" i="14"/>
  <c r="CS151" i="1"/>
  <c r="CS128" i="1"/>
  <c r="CS125" i="1"/>
  <c r="CS145" i="1"/>
  <c r="CS36" i="1"/>
  <c r="CS155" i="14"/>
  <c r="CS203" i="14"/>
  <c r="CS118" i="14"/>
  <c r="CS100" i="14"/>
  <c r="CS46" i="14"/>
  <c r="DI151" i="1"/>
  <c r="DI128" i="1"/>
  <c r="DI125" i="1"/>
  <c r="DI145" i="1"/>
  <c r="DI36" i="1"/>
  <c r="DI155" i="14"/>
  <c r="DI118" i="14"/>
  <c r="DI203" i="14"/>
  <c r="DI100" i="14"/>
  <c r="DI46" i="14"/>
  <c r="R125" i="1"/>
  <c r="R145" i="1"/>
  <c r="R36" i="1"/>
  <c r="R151" i="1"/>
  <c r="R128" i="1"/>
  <c r="R155" i="14"/>
  <c r="R118" i="14"/>
  <c r="R203" i="14"/>
  <c r="R100" i="14"/>
  <c r="R46" i="14"/>
  <c r="AH125" i="1"/>
  <c r="AH145" i="1"/>
  <c r="AH36" i="1"/>
  <c r="AH151" i="1"/>
  <c r="AH128" i="1"/>
  <c r="AH155" i="14"/>
  <c r="AH118" i="14"/>
  <c r="AH203" i="14"/>
  <c r="AH100" i="14"/>
  <c r="AH46" i="14"/>
  <c r="AX125" i="1"/>
  <c r="AX145" i="1"/>
  <c r="AX36" i="1"/>
  <c r="AX151" i="1"/>
  <c r="AX128" i="1"/>
  <c r="AX155" i="14"/>
  <c r="AX203" i="14"/>
  <c r="AX100" i="14"/>
  <c r="AX46" i="14"/>
  <c r="AX118" i="14"/>
  <c r="BN125" i="1"/>
  <c r="BN145" i="1"/>
  <c r="BN36" i="1"/>
  <c r="BN151" i="1"/>
  <c r="BN128" i="1"/>
  <c r="BN155" i="14"/>
  <c r="BN118" i="14"/>
  <c r="BN100" i="14"/>
  <c r="BN203" i="14"/>
  <c r="BN46" i="14"/>
  <c r="CD125" i="1"/>
  <c r="CD145" i="1"/>
  <c r="CD36" i="1"/>
  <c r="CD151" i="1"/>
  <c r="CD128" i="1"/>
  <c r="CD155" i="14"/>
  <c r="CD100" i="14"/>
  <c r="CD46" i="14"/>
  <c r="CD203" i="14"/>
  <c r="CD118" i="14"/>
  <c r="CT125" i="1"/>
  <c r="CT145" i="1"/>
  <c r="CT36" i="1"/>
  <c r="CT151" i="1"/>
  <c r="CT128" i="1"/>
  <c r="CT155" i="14"/>
  <c r="CT118" i="14"/>
  <c r="CT100" i="14"/>
  <c r="CT46" i="14"/>
  <c r="CT203" i="14"/>
  <c r="DJ125" i="1"/>
  <c r="DJ145" i="1"/>
  <c r="DJ36" i="1"/>
  <c r="DJ151" i="1"/>
  <c r="DJ128" i="1"/>
  <c r="DJ155" i="14"/>
  <c r="DJ118" i="14"/>
  <c r="DJ203" i="14"/>
  <c r="DJ100" i="14"/>
  <c r="DJ46" i="14"/>
  <c r="O125" i="1"/>
  <c r="O145" i="1"/>
  <c r="O36" i="1"/>
  <c r="O151" i="1"/>
  <c r="O128" i="1"/>
  <c r="O155" i="14"/>
  <c r="O118" i="14"/>
  <c r="O203" i="14"/>
  <c r="O100" i="14"/>
  <c r="O46" i="14"/>
  <c r="AE125" i="1"/>
  <c r="AE145" i="1"/>
  <c r="AE36" i="1"/>
  <c r="AE151" i="1"/>
  <c r="AE128" i="1"/>
  <c r="AE155" i="14"/>
  <c r="AE46" i="14"/>
  <c r="AE118" i="14"/>
  <c r="AE203" i="14"/>
  <c r="AE100" i="14"/>
  <c r="AU125" i="1"/>
  <c r="AU145" i="1"/>
  <c r="AU36" i="1"/>
  <c r="AU151" i="1"/>
  <c r="AU128" i="1"/>
  <c r="AU155" i="14"/>
  <c r="AU118" i="14"/>
  <c r="AU203" i="14"/>
  <c r="AU100" i="14"/>
  <c r="AU46" i="14"/>
  <c r="BK125" i="1"/>
  <c r="BK145" i="1"/>
  <c r="BK36" i="1"/>
  <c r="BK151" i="1"/>
  <c r="BK128" i="1"/>
  <c r="BK155" i="14"/>
  <c r="BK118" i="14"/>
  <c r="BK203" i="14"/>
  <c r="BK100" i="14"/>
  <c r="BK46" i="14"/>
  <c r="CA125" i="1"/>
  <c r="CA145" i="1"/>
  <c r="CA36" i="1"/>
  <c r="CA151" i="1"/>
  <c r="CA128" i="1"/>
  <c r="CA155" i="14"/>
  <c r="CA118" i="14"/>
  <c r="CA203" i="14"/>
  <c r="CA100" i="14"/>
  <c r="CA46" i="14"/>
  <c r="CQ125" i="1"/>
  <c r="CQ145" i="1"/>
  <c r="CQ36" i="1"/>
  <c r="CQ151" i="1"/>
  <c r="CQ128" i="1"/>
  <c r="CQ155" i="14"/>
  <c r="CQ203" i="14"/>
  <c r="CQ118" i="14"/>
  <c r="CQ100" i="14"/>
  <c r="CQ46" i="14"/>
  <c r="DG125" i="1"/>
  <c r="DG145" i="1"/>
  <c r="DG36" i="1"/>
  <c r="DG151" i="1"/>
  <c r="DG128" i="1"/>
  <c r="DG155" i="14"/>
  <c r="DG46" i="14"/>
  <c r="DG118" i="14"/>
  <c r="DG203" i="14"/>
  <c r="DG100" i="14"/>
  <c r="BP82" i="10"/>
  <c r="T145" i="1"/>
  <c r="T36" i="1"/>
  <c r="T151" i="1"/>
  <c r="T128" i="1"/>
  <c r="T125" i="1"/>
  <c r="T155" i="14"/>
  <c r="T118" i="14"/>
  <c r="T203" i="14"/>
  <c r="T100" i="14"/>
  <c r="T46" i="14"/>
  <c r="AJ145" i="1"/>
  <c r="AJ36" i="1"/>
  <c r="AJ151" i="1"/>
  <c r="AJ128" i="1"/>
  <c r="AJ125" i="1"/>
  <c r="AJ155" i="14"/>
  <c r="AJ118" i="14"/>
  <c r="AJ203" i="14"/>
  <c r="AJ100" i="14"/>
  <c r="AJ46" i="14"/>
  <c r="AZ145" i="1"/>
  <c r="AZ36" i="1"/>
  <c r="AZ151" i="1"/>
  <c r="AZ128" i="1"/>
  <c r="AZ125" i="1"/>
  <c r="AZ155" i="14"/>
  <c r="AZ118" i="14"/>
  <c r="AZ203" i="14"/>
  <c r="AZ100" i="14"/>
  <c r="AZ46" i="14"/>
  <c r="BP145" i="1"/>
  <c r="BP36" i="1"/>
  <c r="BP61" i="1" s="1"/>
  <c r="BP151" i="1"/>
  <c r="BP128" i="1"/>
  <c r="BP125" i="1"/>
  <c r="BP155" i="14"/>
  <c r="BP46" i="14"/>
  <c r="BP118" i="14"/>
  <c r="BP100" i="14"/>
  <c r="BP203" i="14"/>
  <c r="CF145" i="1"/>
  <c r="CF36" i="1"/>
  <c r="CF151" i="1"/>
  <c r="CF128" i="1"/>
  <c r="CF125" i="1"/>
  <c r="CF155" i="14"/>
  <c r="CF118" i="14"/>
  <c r="CF203" i="14"/>
  <c r="CF100" i="14"/>
  <c r="CF46" i="14"/>
  <c r="CV145" i="1"/>
  <c r="CV36" i="1"/>
  <c r="CV151" i="1"/>
  <c r="CV128" i="1"/>
  <c r="CV125" i="1"/>
  <c r="CV155" i="14"/>
  <c r="CV203" i="14"/>
  <c r="CV118" i="14"/>
  <c r="CV100" i="14"/>
  <c r="CV46" i="14"/>
  <c r="DL145" i="1"/>
  <c r="DL36" i="1"/>
  <c r="DL151" i="1"/>
  <c r="DL128" i="1"/>
  <c r="DL125" i="1"/>
  <c r="DL155" i="14"/>
  <c r="DL118" i="14"/>
  <c r="DL203" i="14"/>
  <c r="DL100" i="14"/>
  <c r="DL46" i="14"/>
  <c r="U151" i="1"/>
  <c r="U128" i="1"/>
  <c r="U125" i="1"/>
  <c r="U145" i="1"/>
  <c r="U36" i="1"/>
  <c r="U155" i="14"/>
  <c r="U46" i="14"/>
  <c r="U118" i="14"/>
  <c r="U203" i="14"/>
  <c r="U100" i="14"/>
  <c r="AK151" i="1"/>
  <c r="AK128" i="1"/>
  <c r="AK125" i="1"/>
  <c r="AK145" i="1"/>
  <c r="AK36" i="1"/>
  <c r="AK155" i="14"/>
  <c r="AK46" i="14"/>
  <c r="AK118" i="14"/>
  <c r="AK203" i="14"/>
  <c r="AK100" i="14"/>
  <c r="BA151" i="1"/>
  <c r="BA128" i="1"/>
  <c r="BA125" i="1"/>
  <c r="BA145" i="1"/>
  <c r="BA36" i="1"/>
  <c r="BA155" i="14"/>
  <c r="BA118" i="14"/>
  <c r="BA203" i="14"/>
  <c r="BA100" i="14"/>
  <c r="BA46" i="14"/>
  <c r="BQ151" i="1"/>
  <c r="BQ128" i="1"/>
  <c r="BQ125" i="1"/>
  <c r="BQ145" i="1"/>
  <c r="BQ36" i="1"/>
  <c r="BQ155" i="14"/>
  <c r="BQ46" i="14"/>
  <c r="BQ118" i="14"/>
  <c r="BQ100" i="14"/>
  <c r="BQ203" i="14"/>
  <c r="CG151" i="1"/>
  <c r="CG128" i="1"/>
  <c r="CG125" i="1"/>
  <c r="CG145" i="1"/>
  <c r="CG36" i="1"/>
  <c r="CG155" i="14"/>
  <c r="CG118" i="14"/>
  <c r="CG100" i="14"/>
  <c r="CG46" i="14"/>
  <c r="CG203" i="14"/>
  <c r="CW151" i="1"/>
  <c r="CW128" i="1"/>
  <c r="CW125" i="1"/>
  <c r="CW145" i="1"/>
  <c r="CW36" i="1"/>
  <c r="CW155" i="14"/>
  <c r="CW203" i="14"/>
  <c r="CW118" i="14"/>
  <c r="CW100" i="14"/>
  <c r="CW46" i="14"/>
  <c r="DM151" i="1"/>
  <c r="DM128" i="1"/>
  <c r="DM125" i="1"/>
  <c r="DM145" i="1"/>
  <c r="DM36" i="1"/>
  <c r="DM155" i="14"/>
  <c r="DM118" i="14"/>
  <c r="DM203" i="14"/>
  <c r="DM100" i="14"/>
  <c r="DM46" i="14"/>
  <c r="V125" i="1"/>
  <c r="V145" i="1"/>
  <c r="V36" i="1"/>
  <c r="V151" i="1"/>
  <c r="V128" i="1"/>
  <c r="V155" i="14"/>
  <c r="V118" i="14"/>
  <c r="V203" i="14"/>
  <c r="V100" i="14"/>
  <c r="V46" i="14"/>
  <c r="AL125" i="1"/>
  <c r="AL145" i="1"/>
  <c r="AL36" i="1"/>
  <c r="AL151" i="1"/>
  <c r="AL128" i="1"/>
  <c r="AL155" i="14"/>
  <c r="AL118" i="14"/>
  <c r="AL203" i="14"/>
  <c r="AL100" i="14"/>
  <c r="AL46" i="14"/>
  <c r="BB125" i="1"/>
  <c r="BB145" i="1"/>
  <c r="BB36" i="1"/>
  <c r="BB151" i="1"/>
  <c r="BB128" i="1"/>
  <c r="BB155" i="14"/>
  <c r="BB203" i="14"/>
  <c r="BB100" i="14"/>
  <c r="BB46" i="14"/>
  <c r="BB118" i="14"/>
  <c r="BR125" i="1"/>
  <c r="BR145" i="1"/>
  <c r="BR36" i="1"/>
  <c r="BR151" i="1"/>
  <c r="BR128" i="1"/>
  <c r="BR155" i="14"/>
  <c r="BR118" i="14"/>
  <c r="BR100" i="14"/>
  <c r="BR203" i="14"/>
  <c r="BR46" i="14"/>
  <c r="CH125" i="1"/>
  <c r="CH145" i="1"/>
  <c r="CH36" i="1"/>
  <c r="CH151" i="1"/>
  <c r="CH128" i="1"/>
  <c r="CH155" i="14"/>
  <c r="CH100" i="14"/>
  <c r="CH46" i="14"/>
  <c r="CH118" i="14"/>
  <c r="CH203" i="14"/>
  <c r="CX125" i="1"/>
  <c r="CX145" i="1"/>
  <c r="CX36" i="1"/>
  <c r="CX151" i="1"/>
  <c r="CX128" i="1"/>
  <c r="CX155" i="14"/>
  <c r="CX118" i="14"/>
  <c r="CX100" i="14"/>
  <c r="CX46" i="14"/>
  <c r="CX203" i="14"/>
  <c r="DN125" i="1"/>
  <c r="DN145" i="1"/>
  <c r="DN36" i="1"/>
  <c r="DN151" i="1"/>
  <c r="DN128" i="1"/>
  <c r="DN155" i="14"/>
  <c r="DN118" i="14"/>
  <c r="DN203" i="14"/>
  <c r="DN100" i="14"/>
  <c r="DN46" i="14"/>
  <c r="S125" i="1"/>
  <c r="S145" i="1"/>
  <c r="S36" i="1"/>
  <c r="S151" i="1"/>
  <c r="S128" i="1"/>
  <c r="S155" i="14"/>
  <c r="S46" i="14"/>
  <c r="S118" i="14"/>
  <c r="S203" i="14"/>
  <c r="S100" i="14"/>
  <c r="AI125" i="1"/>
  <c r="AI145" i="1"/>
  <c r="AI36" i="1"/>
  <c r="AI151" i="1"/>
  <c r="AI128" i="1"/>
  <c r="AI155" i="14"/>
  <c r="AI46" i="14"/>
  <c r="AI118" i="14"/>
  <c r="AI203" i="14"/>
  <c r="AI100" i="14"/>
  <c r="AY125" i="1"/>
  <c r="AY145" i="1"/>
  <c r="AY36" i="1"/>
  <c r="AY151" i="1"/>
  <c r="AY128" i="1"/>
  <c r="AY155" i="14"/>
  <c r="AY118" i="14"/>
  <c r="AY203" i="14"/>
  <c r="AY100" i="14"/>
  <c r="AY46" i="14"/>
  <c r="BO125" i="1"/>
  <c r="BO145" i="1"/>
  <c r="BO36" i="1"/>
  <c r="BO151" i="1"/>
  <c r="BO128" i="1"/>
  <c r="BO155" i="14"/>
  <c r="BO203" i="14"/>
  <c r="BO118" i="14"/>
  <c r="BO100" i="14"/>
  <c r="BO46" i="14"/>
  <c r="CE125" i="1"/>
  <c r="CE145" i="1"/>
  <c r="CE36" i="1"/>
  <c r="CE151" i="1"/>
  <c r="CE128" i="1"/>
  <c r="CE155" i="14"/>
  <c r="CE118" i="14"/>
  <c r="CE203" i="14"/>
  <c r="CE100" i="14"/>
  <c r="CE46" i="14"/>
  <c r="CU125" i="1"/>
  <c r="CU145" i="1"/>
  <c r="CU36" i="1"/>
  <c r="CU151" i="1"/>
  <c r="CU128" i="1"/>
  <c r="CU155" i="14"/>
  <c r="CU203" i="14"/>
  <c r="CU118" i="14"/>
  <c r="CU100" i="14"/>
  <c r="CU46" i="14"/>
  <c r="DK125" i="1"/>
  <c r="DK145" i="1"/>
  <c r="DK36" i="1"/>
  <c r="DK151" i="1"/>
  <c r="DK128" i="1"/>
  <c r="DK155" i="14"/>
  <c r="DK118" i="14"/>
  <c r="DK203" i="14"/>
  <c r="DK100" i="14"/>
  <c r="DK46" i="14"/>
  <c r="BP68" i="10"/>
  <c r="X145" i="1"/>
  <c r="X36" i="1"/>
  <c r="X151" i="1"/>
  <c r="X128" i="1"/>
  <c r="X125" i="1"/>
  <c r="X155" i="14"/>
  <c r="X118" i="14"/>
  <c r="X203" i="14"/>
  <c r="X100" i="14"/>
  <c r="X46" i="14"/>
  <c r="AN145" i="1"/>
  <c r="AN36" i="1"/>
  <c r="AN151" i="1"/>
  <c r="AN128" i="1"/>
  <c r="AN125" i="1"/>
  <c r="AN155" i="14"/>
  <c r="AN118" i="14"/>
  <c r="AN203" i="14"/>
  <c r="AN100" i="14"/>
  <c r="AN46" i="14"/>
  <c r="BD145" i="1"/>
  <c r="BD36" i="1"/>
  <c r="BD151" i="1"/>
  <c r="BD128" i="1"/>
  <c r="BD125" i="1"/>
  <c r="BD155" i="14"/>
  <c r="BD118" i="14"/>
  <c r="BD203" i="14"/>
  <c r="BD100" i="14"/>
  <c r="BD46" i="14"/>
  <c r="BT145" i="1"/>
  <c r="BT36" i="1"/>
  <c r="BT151" i="1"/>
  <c r="BT128" i="1"/>
  <c r="BT125" i="1"/>
  <c r="BT155" i="14"/>
  <c r="BT46" i="14"/>
  <c r="BT118" i="14"/>
  <c r="BT100" i="14"/>
  <c r="BT203" i="14"/>
  <c r="CJ145" i="1"/>
  <c r="CJ36" i="1"/>
  <c r="CJ151" i="1"/>
  <c r="CJ128" i="1"/>
  <c r="CJ125" i="1"/>
  <c r="CJ155" i="14"/>
  <c r="CJ203" i="14"/>
  <c r="CJ100" i="14"/>
  <c r="CJ46" i="14"/>
  <c r="CJ118" i="14"/>
  <c r="CZ145" i="1"/>
  <c r="CZ36" i="1"/>
  <c r="CZ151" i="1"/>
  <c r="CZ128" i="1"/>
  <c r="CZ125" i="1"/>
  <c r="CZ155" i="14"/>
  <c r="CZ46" i="14"/>
  <c r="CZ118" i="14"/>
  <c r="CZ203" i="14"/>
  <c r="CZ100" i="14"/>
  <c r="DP145" i="1"/>
  <c r="DP36" i="1"/>
  <c r="DP151" i="1"/>
  <c r="DP128" i="1"/>
  <c r="DP125" i="1"/>
  <c r="DP155" i="14"/>
  <c r="DP118" i="14"/>
  <c r="DP203" i="14"/>
  <c r="DP100" i="14"/>
  <c r="DP46" i="14"/>
  <c r="Y151" i="1"/>
  <c r="Y128" i="1"/>
  <c r="Y125" i="1"/>
  <c r="Y145" i="1"/>
  <c r="Y36" i="1"/>
  <c r="Y155" i="14"/>
  <c r="Y118" i="14"/>
  <c r="Y203" i="14"/>
  <c r="Y100" i="14"/>
  <c r="Y46" i="14"/>
  <c r="AO151" i="1"/>
  <c r="AO128" i="1"/>
  <c r="AO125" i="1"/>
  <c r="AO145" i="1"/>
  <c r="AO36" i="1"/>
  <c r="AO155" i="14"/>
  <c r="AO118" i="14"/>
  <c r="AO203" i="14"/>
  <c r="AO100" i="14"/>
  <c r="AO46" i="14"/>
  <c r="BE151" i="1"/>
  <c r="BE128" i="1"/>
  <c r="BE125" i="1"/>
  <c r="BE145" i="1"/>
  <c r="BE36" i="1"/>
  <c r="BE155" i="14"/>
  <c r="BE118" i="14"/>
  <c r="BE203" i="14"/>
  <c r="BE100" i="14"/>
  <c r="BE46" i="14"/>
  <c r="BU151" i="1"/>
  <c r="BU128" i="1"/>
  <c r="BU125" i="1"/>
  <c r="BU145" i="1"/>
  <c r="BU36" i="1"/>
  <c r="BU155" i="14"/>
  <c r="BU118" i="14"/>
  <c r="BU100" i="14"/>
  <c r="BU203" i="14"/>
  <c r="BU46" i="14"/>
  <c r="CK151" i="1"/>
  <c r="CK128" i="1"/>
  <c r="CK125" i="1"/>
  <c r="CK145" i="1"/>
  <c r="CK36" i="1"/>
  <c r="CK155" i="14"/>
  <c r="CK118" i="14"/>
  <c r="CK203" i="14"/>
  <c r="CK100" i="14"/>
  <c r="CK46" i="14"/>
  <c r="DA151" i="1"/>
  <c r="DA128" i="1"/>
  <c r="DA125" i="1"/>
  <c r="DA145" i="1"/>
  <c r="DA36" i="1"/>
  <c r="DA155" i="14"/>
  <c r="DA46" i="14"/>
  <c r="DA118" i="14"/>
  <c r="DA203" i="14"/>
  <c r="DA100" i="14"/>
  <c r="DQ151" i="1"/>
  <c r="DQ128" i="1"/>
  <c r="DQ125" i="1"/>
  <c r="DQ145" i="1"/>
  <c r="DQ36" i="1"/>
  <c r="DQ155" i="14"/>
  <c r="DQ118" i="14"/>
  <c r="DQ203" i="14"/>
  <c r="DQ100" i="14"/>
  <c r="DQ46" i="14"/>
  <c r="Z125" i="1"/>
  <c r="Z145" i="1"/>
  <c r="Z36" i="1"/>
  <c r="Z151" i="1"/>
  <c r="Z128" i="1"/>
  <c r="Z155" i="14"/>
  <c r="Z118" i="14"/>
  <c r="Z203" i="14"/>
  <c r="Z100" i="14"/>
  <c r="Z46" i="14"/>
  <c r="AP125" i="1"/>
  <c r="AP145" i="1"/>
  <c r="AP36" i="1"/>
  <c r="AP151" i="1"/>
  <c r="AP128" i="1"/>
  <c r="AP155" i="14"/>
  <c r="AP118" i="14"/>
  <c r="AP203" i="14"/>
  <c r="AP100" i="14"/>
  <c r="AP46" i="14"/>
  <c r="BF125" i="1"/>
  <c r="BF145" i="1"/>
  <c r="BF36" i="1"/>
  <c r="BF151" i="1"/>
  <c r="BF128" i="1"/>
  <c r="BF155" i="14"/>
  <c r="BF203" i="14"/>
  <c r="BF100" i="14"/>
  <c r="BF46" i="14"/>
  <c r="BF118" i="14"/>
  <c r="BV125" i="1"/>
  <c r="BV145" i="1"/>
  <c r="BV36" i="1"/>
  <c r="BV151" i="1"/>
  <c r="BV128" i="1"/>
  <c r="BV155" i="14"/>
  <c r="BV118" i="14"/>
  <c r="BV100" i="14"/>
  <c r="BV46" i="14"/>
  <c r="BV203" i="14"/>
  <c r="CL125" i="1"/>
  <c r="CL145" i="1"/>
  <c r="CL36" i="1"/>
  <c r="CL151" i="1"/>
  <c r="CL128" i="1"/>
  <c r="CL155" i="14"/>
  <c r="CL118" i="14"/>
  <c r="CL100" i="14"/>
  <c r="CL46" i="14"/>
  <c r="CL203" i="14"/>
  <c r="DB125" i="1"/>
  <c r="DB145" i="1"/>
  <c r="DB36" i="1"/>
  <c r="DB151" i="1"/>
  <c r="DB128" i="1"/>
  <c r="DB155" i="14"/>
  <c r="DB118" i="14"/>
  <c r="DB203" i="14"/>
  <c r="DB100" i="14"/>
  <c r="DB46" i="14"/>
  <c r="DR125" i="1"/>
  <c r="DR145" i="1"/>
  <c r="DR36" i="1"/>
  <c r="DR151" i="1"/>
  <c r="DR128" i="1"/>
  <c r="DR155" i="14"/>
  <c r="DR118" i="14"/>
  <c r="DR203" i="14"/>
  <c r="DR100" i="14"/>
  <c r="DR46" i="14"/>
  <c r="W125" i="1"/>
  <c r="W145" i="1"/>
  <c r="W36" i="1"/>
  <c r="W151" i="1"/>
  <c r="W128" i="1"/>
  <c r="W155" i="14"/>
  <c r="W118" i="14"/>
  <c r="W203" i="14"/>
  <c r="W100" i="14"/>
  <c r="W46" i="14"/>
  <c r="AM125" i="1"/>
  <c r="AM145" i="1"/>
  <c r="AM36" i="1"/>
  <c r="AM151" i="1"/>
  <c r="AM128" i="1"/>
  <c r="AM155" i="14"/>
  <c r="AM118" i="14"/>
  <c r="AM203" i="14"/>
  <c r="AM100" i="14"/>
  <c r="AM46" i="14"/>
  <c r="BC125" i="1"/>
  <c r="BC145" i="1"/>
  <c r="BC36" i="1"/>
  <c r="BC151" i="1"/>
  <c r="BC128" i="1"/>
  <c r="BC155" i="14"/>
  <c r="BC118" i="14"/>
  <c r="BC203" i="14"/>
  <c r="BC100" i="14"/>
  <c r="BC46" i="14"/>
  <c r="BS125" i="1"/>
  <c r="BS145" i="1"/>
  <c r="BS36" i="1"/>
  <c r="BS151" i="1"/>
  <c r="BS128" i="1"/>
  <c r="BS155" i="14"/>
  <c r="BS203" i="14"/>
  <c r="BS46" i="14"/>
  <c r="BS118" i="14"/>
  <c r="BS100" i="14"/>
  <c r="CI125" i="1"/>
  <c r="CI145" i="1"/>
  <c r="CI36" i="1"/>
  <c r="CI151" i="1"/>
  <c r="CI128" i="1"/>
  <c r="CI155" i="14"/>
  <c r="CI203" i="14"/>
  <c r="CI118" i="14"/>
  <c r="CI100" i="14"/>
  <c r="CI46" i="14"/>
  <c r="CY125" i="1"/>
  <c r="CY145" i="1"/>
  <c r="CY36" i="1"/>
  <c r="CY151" i="1"/>
  <c r="CY128" i="1"/>
  <c r="CY155" i="14"/>
  <c r="CY203" i="14"/>
  <c r="CY118" i="14"/>
  <c r="CY100" i="14"/>
  <c r="CY46" i="14"/>
  <c r="DO125" i="1"/>
  <c r="DO145" i="1"/>
  <c r="DO36" i="1"/>
  <c r="DO151" i="1"/>
  <c r="DO128" i="1"/>
  <c r="DO155" i="14"/>
  <c r="DO118" i="14"/>
  <c r="DO203" i="14"/>
  <c r="DO100" i="14"/>
  <c r="DO46" i="14"/>
  <c r="BQ66" i="1"/>
  <c r="BP67" i="1"/>
  <c r="AB145" i="1"/>
  <c r="AB36" i="1"/>
  <c r="AB151" i="1"/>
  <c r="AB128" i="1"/>
  <c r="AB125" i="1"/>
  <c r="AB155" i="14"/>
  <c r="AB46" i="14"/>
  <c r="AB118" i="14"/>
  <c r="AB203" i="14"/>
  <c r="AB100" i="14"/>
  <c r="AR145" i="1"/>
  <c r="AR36" i="1"/>
  <c r="AR151" i="1"/>
  <c r="AR128" i="1"/>
  <c r="AR125" i="1"/>
  <c r="AR155" i="14"/>
  <c r="AR46" i="14"/>
  <c r="AR118" i="14"/>
  <c r="AR203" i="14"/>
  <c r="AR100" i="14"/>
  <c r="BH145" i="1"/>
  <c r="BH36" i="1"/>
  <c r="BH151" i="1"/>
  <c r="BH128" i="1"/>
  <c r="BH125" i="1"/>
  <c r="BH155" i="14"/>
  <c r="BH118" i="14"/>
  <c r="BH203" i="14"/>
  <c r="BH100" i="14"/>
  <c r="BH46" i="14"/>
  <c r="BX145" i="1"/>
  <c r="BX36" i="1"/>
  <c r="BX151" i="1"/>
  <c r="BX128" i="1"/>
  <c r="BX125" i="1"/>
  <c r="BX155" i="14"/>
  <c r="BX203" i="14"/>
  <c r="BX118" i="14"/>
  <c r="BX100" i="14"/>
  <c r="BX46" i="14"/>
  <c r="CN145" i="1"/>
  <c r="CN36" i="1"/>
  <c r="CN151" i="1"/>
  <c r="CN128" i="1"/>
  <c r="CN125" i="1"/>
  <c r="CN155" i="14"/>
  <c r="CN203" i="14"/>
  <c r="CN118" i="14"/>
  <c r="CN100" i="14"/>
  <c r="CN46" i="14"/>
  <c r="DD145" i="1"/>
  <c r="DD36" i="1"/>
  <c r="DD151" i="1"/>
  <c r="DD128" i="1"/>
  <c r="DD125" i="1"/>
  <c r="DD155" i="14"/>
  <c r="DD46" i="14"/>
  <c r="DD118" i="14"/>
  <c r="DD203" i="14"/>
  <c r="DD100" i="14"/>
  <c r="DT145" i="1"/>
  <c r="DT36" i="1"/>
  <c r="DT151" i="1"/>
  <c r="DT128" i="1"/>
  <c r="DT125" i="1"/>
  <c r="DT155" i="14"/>
  <c r="DT118" i="14"/>
  <c r="DT203" i="14"/>
  <c r="DT100" i="14"/>
  <c r="DT46" i="14"/>
  <c r="AC151" i="1"/>
  <c r="AC128" i="1"/>
  <c r="AC125" i="1"/>
  <c r="AC145" i="1"/>
  <c r="AC36" i="1"/>
  <c r="AC155" i="14"/>
  <c r="AC118" i="14"/>
  <c r="AC203" i="14"/>
  <c r="AC100" i="14"/>
  <c r="AC46" i="14"/>
  <c r="AS151" i="1"/>
  <c r="AS128" i="1"/>
  <c r="AS125" i="1"/>
  <c r="AS145" i="1"/>
  <c r="AS36" i="1"/>
  <c r="AS155" i="14"/>
  <c r="AS118" i="14"/>
  <c r="AS203" i="14"/>
  <c r="AS100" i="14"/>
  <c r="AS46" i="14"/>
  <c r="BI151" i="1"/>
  <c r="BI128" i="1"/>
  <c r="BI125" i="1"/>
  <c r="BI145" i="1"/>
  <c r="BI36" i="1"/>
  <c r="BI155" i="14"/>
  <c r="BI118" i="14"/>
  <c r="BI203" i="14"/>
  <c r="BI100" i="14"/>
  <c r="BI46" i="14"/>
  <c r="BY151" i="1"/>
  <c r="BY128" i="1"/>
  <c r="BY125" i="1"/>
  <c r="BY145" i="1"/>
  <c r="BY36" i="1"/>
  <c r="BY155" i="14"/>
  <c r="BY203" i="14"/>
  <c r="BY100" i="14"/>
  <c r="BY46" i="14"/>
  <c r="BY118" i="14"/>
  <c r="CO151" i="1"/>
  <c r="CO128" i="1"/>
  <c r="CO125" i="1"/>
  <c r="CO145" i="1"/>
  <c r="CO36" i="1"/>
  <c r="CO155" i="14"/>
  <c r="CO203" i="14"/>
  <c r="CO118" i="14"/>
  <c r="CO100" i="14"/>
  <c r="CO46" i="14"/>
  <c r="DE151" i="1"/>
  <c r="DE128" i="1"/>
  <c r="DE125" i="1"/>
  <c r="DE145" i="1"/>
  <c r="DE36" i="1"/>
  <c r="DE155" i="14"/>
  <c r="DE46" i="14"/>
  <c r="DE118" i="14"/>
  <c r="DE203" i="14"/>
  <c r="DE100" i="14"/>
  <c r="DU151" i="1"/>
  <c r="DU128" i="1"/>
  <c r="DU125" i="1"/>
  <c r="DU145" i="1"/>
  <c r="DU36" i="1"/>
  <c r="DU155" i="14"/>
  <c r="DU118" i="14"/>
  <c r="DU203" i="14"/>
  <c r="DU100" i="14"/>
  <c r="DU46" i="14"/>
  <c r="AD125" i="1"/>
  <c r="AD145" i="1"/>
  <c r="AD36" i="1"/>
  <c r="AD151" i="1"/>
  <c r="AD128" i="1"/>
  <c r="AD155" i="14"/>
  <c r="AD118" i="14"/>
  <c r="AD203" i="14"/>
  <c r="AD100" i="14"/>
  <c r="AD46" i="14"/>
  <c r="AT125" i="1"/>
  <c r="AT145" i="1"/>
  <c r="AT36" i="1"/>
  <c r="AT151" i="1"/>
  <c r="AT128" i="1"/>
  <c r="AT155" i="14"/>
  <c r="AT203" i="14"/>
  <c r="AT100" i="14"/>
  <c r="AT46" i="14"/>
  <c r="AT118" i="14"/>
  <c r="BJ125" i="1"/>
  <c r="BJ145" i="1"/>
  <c r="BJ36" i="1"/>
  <c r="BJ151" i="1"/>
  <c r="BJ128" i="1"/>
  <c r="BJ155" i="14"/>
  <c r="BJ203" i="14"/>
  <c r="BJ100" i="14"/>
  <c r="BJ46" i="14"/>
  <c r="BJ118" i="14"/>
  <c r="BZ125" i="1"/>
  <c r="BZ145" i="1"/>
  <c r="BZ36" i="1"/>
  <c r="BZ151" i="1"/>
  <c r="BZ128" i="1"/>
  <c r="BZ155" i="14"/>
  <c r="BZ203" i="14"/>
  <c r="BZ100" i="14"/>
  <c r="BZ46" i="14"/>
  <c r="BZ118" i="14"/>
  <c r="CP125" i="1"/>
  <c r="CP145" i="1"/>
  <c r="CP36" i="1"/>
  <c r="CP151" i="1"/>
  <c r="CP128" i="1"/>
  <c r="CP155" i="14"/>
  <c r="CP118" i="14"/>
  <c r="CP100" i="14"/>
  <c r="CP46" i="14"/>
  <c r="CP203" i="14"/>
  <c r="DF125" i="1"/>
  <c r="DF145" i="1"/>
  <c r="DF36" i="1"/>
  <c r="DF151" i="1"/>
  <c r="DF128" i="1"/>
  <c r="DF155" i="14"/>
  <c r="DF118" i="14"/>
  <c r="DF203" i="14"/>
  <c r="DF100" i="14"/>
  <c r="DF46" i="14"/>
  <c r="DV125" i="1"/>
  <c r="DV145" i="1"/>
  <c r="DV36" i="1"/>
  <c r="DV151" i="1"/>
  <c r="DV128" i="1"/>
  <c r="DV155" i="14"/>
  <c r="DV118" i="14"/>
  <c r="DV203" i="14"/>
  <c r="DV100" i="14"/>
  <c r="DV46" i="14"/>
  <c r="AA125" i="1"/>
  <c r="AA145" i="1"/>
  <c r="AA36" i="1"/>
  <c r="AA151" i="1"/>
  <c r="AA128" i="1"/>
  <c r="AA155" i="14"/>
  <c r="AA46" i="14"/>
  <c r="AA118" i="14"/>
  <c r="AA203" i="14"/>
  <c r="AA100" i="14"/>
  <c r="AQ125" i="1"/>
  <c r="AQ145" i="1"/>
  <c r="AQ36" i="1"/>
  <c r="AQ151" i="1"/>
  <c r="AQ128" i="1"/>
  <c r="AQ155" i="14"/>
  <c r="AQ46" i="14"/>
  <c r="AQ118" i="14"/>
  <c r="AQ203" i="14"/>
  <c r="AQ100" i="14"/>
  <c r="BG125" i="1"/>
  <c r="BG145" i="1"/>
  <c r="BG36" i="1"/>
  <c r="BG151" i="1"/>
  <c r="BG128" i="1"/>
  <c r="BG155" i="14"/>
  <c r="BG118" i="14"/>
  <c r="BG203" i="14"/>
  <c r="BG100" i="14"/>
  <c r="BG46" i="14"/>
  <c r="BW125" i="1"/>
  <c r="BW145" i="1"/>
  <c r="BW36" i="1"/>
  <c r="BW151" i="1"/>
  <c r="BW128" i="1"/>
  <c r="BW155" i="14"/>
  <c r="BW118" i="14"/>
  <c r="BW203" i="14"/>
  <c r="BW100" i="14"/>
  <c r="BW46" i="14"/>
  <c r="CM125" i="1"/>
  <c r="CM145" i="1"/>
  <c r="CM36" i="1"/>
  <c r="CM151" i="1"/>
  <c r="CM128" i="1"/>
  <c r="CM155" i="14"/>
  <c r="CM203" i="14"/>
  <c r="CM118" i="14"/>
  <c r="CM100" i="14"/>
  <c r="CM46" i="14"/>
  <c r="DC125" i="1"/>
  <c r="DC145" i="1"/>
  <c r="DC36" i="1"/>
  <c r="DC151" i="1"/>
  <c r="DC128" i="1"/>
  <c r="DC155" i="14"/>
  <c r="DC46" i="14"/>
  <c r="DC118" i="14"/>
  <c r="DC203" i="14"/>
  <c r="DC100" i="14"/>
  <c r="DS125" i="1"/>
  <c r="DS145" i="1"/>
  <c r="DS36" i="1"/>
  <c r="DS151" i="1"/>
  <c r="DS128" i="1"/>
  <c r="DS155" i="14"/>
  <c r="DS118" i="14"/>
  <c r="DS203" i="14"/>
  <c r="DS100" i="14"/>
  <c r="DS46" i="14"/>
  <c r="BP75" i="10"/>
  <c r="B35" i="10"/>
  <c r="B46" i="10" s="1"/>
  <c r="B47" i="10" s="1"/>
  <c r="C47" i="10" s="1"/>
  <c r="G121" i="10"/>
  <c r="H99" i="2"/>
  <c r="G59" i="4"/>
  <c r="J62" i="1"/>
  <c r="G27" i="4"/>
  <c r="G26" i="4"/>
  <c r="G65" i="4"/>
  <c r="G204" i="4" s="1"/>
  <c r="G58" i="4"/>
  <c r="G24" i="4"/>
  <c r="H891" i="2"/>
  <c r="H806" i="2"/>
  <c r="I204" i="14"/>
  <c r="I132" i="14"/>
  <c r="M155" i="14"/>
  <c r="M118" i="14"/>
  <c r="M100" i="14"/>
  <c r="M46" i="14"/>
  <c r="L155" i="14"/>
  <c r="L46" i="14"/>
  <c r="L118" i="14"/>
  <c r="L100" i="14"/>
  <c r="J155" i="14"/>
  <c r="J100" i="14"/>
  <c r="J46" i="14"/>
  <c r="J118" i="14"/>
  <c r="I55" i="1"/>
  <c r="I426" i="2" s="1"/>
  <c r="I131" i="14"/>
  <c r="I22" i="14"/>
  <c r="I62" i="14"/>
  <c r="K155" i="14"/>
  <c r="K118" i="14"/>
  <c r="K100" i="14"/>
  <c r="K46" i="14"/>
  <c r="I143" i="14"/>
  <c r="I54" i="14"/>
  <c r="I165" i="14"/>
  <c r="I53" i="14"/>
  <c r="I34" i="14"/>
  <c r="I14" i="14"/>
  <c r="I74" i="14"/>
  <c r="I13" i="14"/>
  <c r="N155" i="14"/>
  <c r="N100" i="14"/>
  <c r="N46" i="14"/>
  <c r="N118" i="14"/>
  <c r="I63" i="14"/>
  <c r="G155" i="14"/>
  <c r="G46" i="14"/>
  <c r="G118" i="14"/>
  <c r="G100" i="14"/>
  <c r="H155" i="14"/>
  <c r="H156" i="14" s="1"/>
  <c r="H118" i="14"/>
  <c r="H119" i="14" s="1"/>
  <c r="H46" i="14"/>
  <c r="H47" i="14" s="1"/>
  <c r="H100" i="14"/>
  <c r="H101" i="14" s="1"/>
  <c r="I155" i="14"/>
  <c r="I100" i="14"/>
  <c r="I118" i="14"/>
  <c r="I46" i="14"/>
  <c r="I23" i="14"/>
  <c r="G19" i="4"/>
  <c r="G888" i="2"/>
  <c r="G803" i="2"/>
  <c r="N92" i="1"/>
  <c r="O92" i="1" s="1"/>
  <c r="M87" i="1"/>
  <c r="N85" i="1"/>
  <c r="O85" i="1" s="1"/>
  <c r="H888" i="2"/>
  <c r="C212" i="14"/>
  <c r="M145" i="1"/>
  <c r="M36" i="1"/>
  <c r="M125" i="1"/>
  <c r="M151" i="1"/>
  <c r="M128" i="1"/>
  <c r="N151" i="1"/>
  <c r="N128" i="1"/>
  <c r="N125" i="1"/>
  <c r="N36" i="1"/>
  <c r="N145" i="1"/>
  <c r="L151" i="1"/>
  <c r="L128" i="1"/>
  <c r="L125" i="1"/>
  <c r="L36" i="1"/>
  <c r="L145" i="1"/>
  <c r="I2" i="2"/>
  <c r="J31" i="1"/>
  <c r="J2" i="14" s="1"/>
  <c r="I2" i="13"/>
  <c r="I56" i="1"/>
  <c r="I2" i="5"/>
  <c r="I2" i="4"/>
  <c r="I2" i="1"/>
  <c r="I2" i="10"/>
  <c r="H923" i="2"/>
  <c r="I53" i="1"/>
  <c r="I54" i="1"/>
  <c r="H93" i="10"/>
  <c r="H121" i="10"/>
  <c r="H120" i="10"/>
  <c r="H97" i="10"/>
  <c r="H118" i="10"/>
  <c r="H65" i="10"/>
  <c r="K125" i="1"/>
  <c r="K36" i="1"/>
  <c r="K151" i="1"/>
  <c r="K145" i="1"/>
  <c r="K128" i="1"/>
  <c r="J769" i="2"/>
  <c r="J768" i="2" s="1"/>
  <c r="H770" i="2"/>
  <c r="H560" i="2"/>
  <c r="J55" i="1"/>
  <c r="J426" i="2" s="1"/>
  <c r="J93" i="1"/>
  <c r="K93" i="1" s="1"/>
  <c r="I97" i="1"/>
  <c r="I145" i="1"/>
  <c r="I151" i="1"/>
  <c r="I128" i="1"/>
  <c r="I36" i="1"/>
  <c r="I125" i="1"/>
  <c r="J145" i="1"/>
  <c r="J125" i="1"/>
  <c r="J128" i="1"/>
  <c r="J36" i="1"/>
  <c r="J67" i="1" s="1"/>
  <c r="J151" i="1"/>
  <c r="H145" i="1"/>
  <c r="H36" i="1"/>
  <c r="H42" i="2" s="1"/>
  <c r="H30" i="2" s="1"/>
  <c r="H31" i="2" s="1"/>
  <c r="H125" i="1"/>
  <c r="H151" i="1"/>
  <c r="H128" i="1"/>
  <c r="H555" i="2"/>
  <c r="I762" i="2"/>
  <c r="J761" i="2"/>
  <c r="J760" i="2" s="1"/>
  <c r="K761" i="2" s="1"/>
  <c r="K760" i="2" s="1"/>
  <c r="J78" i="1"/>
  <c r="K78" i="1" s="1"/>
  <c r="L78" i="1" s="1"/>
  <c r="M78" i="1" s="1"/>
  <c r="N78" i="1" s="1"/>
  <c r="O78" i="1" s="1"/>
  <c r="P78" i="1" s="1"/>
  <c r="Q78" i="1" s="1"/>
  <c r="R78" i="1" s="1"/>
  <c r="S78" i="1" s="1"/>
  <c r="T78" i="1" s="1"/>
  <c r="U78" i="1" s="1"/>
  <c r="V78" i="1" s="1"/>
  <c r="W78" i="1" s="1"/>
  <c r="X78" i="1" s="1"/>
  <c r="Y78" i="1" s="1"/>
  <c r="Z78" i="1" s="1"/>
  <c r="AA78" i="1" s="1"/>
  <c r="AB78" i="1" s="1"/>
  <c r="AC78" i="1" s="1"/>
  <c r="AD78" i="1" s="1"/>
  <c r="AE78" i="1" s="1"/>
  <c r="AF78" i="1" s="1"/>
  <c r="AG78" i="1" s="1"/>
  <c r="AH78" i="1" s="1"/>
  <c r="AI78" i="1" s="1"/>
  <c r="AJ78" i="1" s="1"/>
  <c r="AK78" i="1" s="1"/>
  <c r="AL78" i="1" s="1"/>
  <c r="AM78" i="1" s="1"/>
  <c r="AN78" i="1" s="1"/>
  <c r="AO78" i="1" s="1"/>
  <c r="AP78" i="1" s="1"/>
  <c r="AQ78" i="1" s="1"/>
  <c r="AR78" i="1" s="1"/>
  <c r="AS78" i="1" s="1"/>
  <c r="AT78" i="1" s="1"/>
  <c r="AU78" i="1" s="1"/>
  <c r="AV78" i="1" s="1"/>
  <c r="AW78" i="1" s="1"/>
  <c r="AX78" i="1" s="1"/>
  <c r="AY78" i="1" s="1"/>
  <c r="AZ78" i="1" s="1"/>
  <c r="BA78" i="1" s="1"/>
  <c r="BB78" i="1" s="1"/>
  <c r="BC78" i="1" s="1"/>
  <c r="BD78" i="1" s="1"/>
  <c r="BE78" i="1" s="1"/>
  <c r="BF78" i="1" s="1"/>
  <c r="BG78" i="1" s="1"/>
  <c r="BH78" i="1" s="1"/>
  <c r="BI78" i="1" s="1"/>
  <c r="BJ78" i="1" s="1"/>
  <c r="BK78" i="1" s="1"/>
  <c r="BL78" i="1" s="1"/>
  <c r="BM78" i="1" s="1"/>
  <c r="BN78" i="1" s="1"/>
  <c r="BO78" i="1" s="1"/>
  <c r="BP78" i="1" s="1"/>
  <c r="BQ78" i="1" s="1"/>
  <c r="BR78" i="1" s="1"/>
  <c r="BS78" i="1" s="1"/>
  <c r="BT78" i="1" s="1"/>
  <c r="BU78" i="1" s="1"/>
  <c r="BV78" i="1" s="1"/>
  <c r="BW78" i="1" s="1"/>
  <c r="BX78" i="1" s="1"/>
  <c r="BY78" i="1" s="1"/>
  <c r="BZ78" i="1" s="1"/>
  <c r="CA78" i="1" s="1"/>
  <c r="CB78" i="1" s="1"/>
  <c r="CC78" i="1" s="1"/>
  <c r="CD78" i="1" s="1"/>
  <c r="CE78" i="1" s="1"/>
  <c r="CF78" i="1" s="1"/>
  <c r="CG78" i="1" s="1"/>
  <c r="CH78" i="1" s="1"/>
  <c r="CI78" i="1" s="1"/>
  <c r="CJ78" i="1" s="1"/>
  <c r="CK78" i="1" s="1"/>
  <c r="CL78" i="1" s="1"/>
  <c r="CM78" i="1" s="1"/>
  <c r="CN78" i="1" s="1"/>
  <c r="CO78" i="1" s="1"/>
  <c r="CP78" i="1" s="1"/>
  <c r="CQ78" i="1" s="1"/>
  <c r="CR78" i="1" s="1"/>
  <c r="CS78" i="1" s="1"/>
  <c r="CT78" i="1" s="1"/>
  <c r="CU78" i="1" s="1"/>
  <c r="CV78" i="1" s="1"/>
  <c r="CW78" i="1" s="1"/>
  <c r="CX78" i="1" s="1"/>
  <c r="CY78" i="1" s="1"/>
  <c r="CZ78" i="1" s="1"/>
  <c r="DA78" i="1" s="1"/>
  <c r="DB78" i="1" s="1"/>
  <c r="DC78" i="1" s="1"/>
  <c r="DD78" i="1" s="1"/>
  <c r="DE78" i="1" s="1"/>
  <c r="DF78" i="1" s="1"/>
  <c r="DG78" i="1" s="1"/>
  <c r="DH78" i="1" s="1"/>
  <c r="DI78" i="1" s="1"/>
  <c r="DJ78" i="1" s="1"/>
  <c r="DK78" i="1" s="1"/>
  <c r="DL78" i="1" s="1"/>
  <c r="DM78" i="1" s="1"/>
  <c r="DN78" i="1" s="1"/>
  <c r="DO78" i="1" s="1"/>
  <c r="DP78" i="1" s="1"/>
  <c r="DQ78" i="1" s="1"/>
  <c r="DR78" i="1" s="1"/>
  <c r="DS78" i="1" s="1"/>
  <c r="DT78" i="1" s="1"/>
  <c r="DU78" i="1" s="1"/>
  <c r="DV78" i="1" s="1"/>
  <c r="J57" i="10"/>
  <c r="J62" i="10"/>
  <c r="G36" i="1"/>
  <c r="G151" i="1"/>
  <c r="G39" i="1"/>
  <c r="G70" i="10"/>
  <c r="G38" i="1"/>
  <c r="H32" i="1"/>
  <c r="G84" i="10"/>
  <c r="G128" i="1"/>
  <c r="G145" i="1"/>
  <c r="H146" i="1" s="1"/>
  <c r="G77" i="10"/>
  <c r="G33" i="1"/>
  <c r="G125" i="1"/>
  <c r="G190" i="2" l="1"/>
  <c r="H597" i="2"/>
  <c r="H598" i="2"/>
  <c r="G723" i="2"/>
  <c r="G699" i="2"/>
  <c r="G692" i="2"/>
  <c r="G721" i="2" s="1"/>
  <c r="I589" i="2"/>
  <c r="I583" i="2"/>
  <c r="I582" i="2"/>
  <c r="H603" i="2"/>
  <c r="G604" i="2"/>
  <c r="G603" i="2"/>
  <c r="G600" i="2"/>
  <c r="G601" i="2" s="1"/>
  <c r="G592" i="2"/>
  <c r="G156" i="4" s="1"/>
  <c r="H608" i="2"/>
  <c r="H602" i="2"/>
  <c r="G430" i="2"/>
  <c r="E4" i="15"/>
  <c r="I428" i="2"/>
  <c r="I427" i="2"/>
  <c r="I424" i="2"/>
  <c r="I423" i="2"/>
  <c r="H425" i="2"/>
  <c r="G45" i="4"/>
  <c r="G847" i="2"/>
  <c r="G450" i="2"/>
  <c r="G451" i="2" s="1"/>
  <c r="G434" i="2"/>
  <c r="J2" i="13"/>
  <c r="H438" i="2"/>
  <c r="H435" i="2" s="1"/>
  <c r="J436" i="2"/>
  <c r="J452" i="2"/>
  <c r="I235" i="2"/>
  <c r="I207" i="2"/>
  <c r="I263" i="2"/>
  <c r="I147" i="2"/>
  <c r="I177" i="2"/>
  <c r="I332" i="2"/>
  <c r="I371" i="2"/>
  <c r="I353" i="2"/>
  <c r="I314" i="2"/>
  <c r="I296" i="2"/>
  <c r="I362" i="2"/>
  <c r="I341" i="2"/>
  <c r="I305" i="2"/>
  <c r="I323" i="2"/>
  <c r="O87" i="1"/>
  <c r="P85" i="1"/>
  <c r="P92" i="1"/>
  <c r="I436" i="2"/>
  <c r="I452" i="2"/>
  <c r="G131" i="2"/>
  <c r="G132" i="2"/>
  <c r="G133" i="2"/>
  <c r="G94" i="4" s="1"/>
  <c r="G220" i="2"/>
  <c r="G221" i="2"/>
  <c r="G101" i="4" s="1"/>
  <c r="G855" i="2"/>
  <c r="G21" i="4" s="1"/>
  <c r="BJ830" i="2"/>
  <c r="G77" i="4"/>
  <c r="H44" i="2"/>
  <c r="G76" i="4"/>
  <c r="G75" i="4"/>
  <c r="G326" i="2"/>
  <c r="G327" i="2" s="1"/>
  <c r="G121" i="4" s="1"/>
  <c r="G374" i="2"/>
  <c r="G375" i="2" s="1"/>
  <c r="G128" i="4" s="1"/>
  <c r="I438" i="2"/>
  <c r="I437" i="2"/>
  <c r="I434" i="2"/>
  <c r="I433" i="2"/>
  <c r="G838" i="2"/>
  <c r="H297" i="2"/>
  <c r="H294" i="2" s="1"/>
  <c r="H315" i="2"/>
  <c r="H312" i="2" s="1"/>
  <c r="H363" i="2"/>
  <c r="H360" i="2" s="1"/>
  <c r="H324" i="2"/>
  <c r="H321" i="2" s="1"/>
  <c r="H333" i="2"/>
  <c r="H330" i="2" s="1"/>
  <c r="H331" i="2" s="1"/>
  <c r="H150" i="2"/>
  <c r="H129" i="2" s="1"/>
  <c r="H210" i="2"/>
  <c r="H189" i="2" s="1"/>
  <c r="H238" i="2"/>
  <c r="H218" i="2" s="1"/>
  <c r="H266" i="2"/>
  <c r="H246" i="2" s="1"/>
  <c r="H306" i="2"/>
  <c r="H303" i="2" s="1"/>
  <c r="H304" i="2" s="1"/>
  <c r="H342" i="2"/>
  <c r="H339" i="2" s="1"/>
  <c r="H354" i="2"/>
  <c r="H351" i="2" s="1"/>
  <c r="H352" i="2" s="1"/>
  <c r="H372" i="2"/>
  <c r="H369" i="2" s="1"/>
  <c r="H454" i="2"/>
  <c r="H451" i="2" s="1"/>
  <c r="H180" i="2"/>
  <c r="H159" i="2" s="1"/>
  <c r="I648" i="2"/>
  <c r="I645" i="2"/>
  <c r="G659" i="2"/>
  <c r="G707" i="2" s="1"/>
  <c r="G650" i="2"/>
  <c r="G160" i="4" s="1"/>
  <c r="H658" i="2"/>
  <c r="H706" i="2" s="1"/>
  <c r="H405" i="2"/>
  <c r="H846" i="2"/>
  <c r="H862" i="2" s="1"/>
  <c r="G861" i="2"/>
  <c r="I839" i="2"/>
  <c r="I619" i="2"/>
  <c r="I612" i="2"/>
  <c r="G622" i="2"/>
  <c r="G157" i="4" s="1"/>
  <c r="H638" i="2"/>
  <c r="H632" i="2"/>
  <c r="I454" i="2"/>
  <c r="I453" i="2"/>
  <c r="I450" i="2"/>
  <c r="I449" i="2"/>
  <c r="G381" i="2"/>
  <c r="I333" i="2"/>
  <c r="I329" i="2"/>
  <c r="G335" i="2"/>
  <c r="G336" i="2" s="1"/>
  <c r="G122" i="4" s="1"/>
  <c r="I324" i="2"/>
  <c r="I320" i="2"/>
  <c r="G389" i="2"/>
  <c r="G365" i="2"/>
  <c r="G366" i="2" s="1"/>
  <c r="G127" i="4" s="1"/>
  <c r="G356" i="2"/>
  <c r="I372" i="2"/>
  <c r="I368" i="2"/>
  <c r="I359" i="2"/>
  <c r="I363" i="2"/>
  <c r="I354" i="2"/>
  <c r="I350" i="2"/>
  <c r="I342" i="2"/>
  <c r="I338" i="2"/>
  <c r="I315" i="2"/>
  <c r="I311" i="2"/>
  <c r="I306" i="2"/>
  <c r="I302" i="2"/>
  <c r="I297" i="2"/>
  <c r="I293" i="2"/>
  <c r="G344" i="2"/>
  <c r="G345" i="2" s="1"/>
  <c r="G123" i="4" s="1"/>
  <c r="G299" i="2"/>
  <c r="G317" i="2"/>
  <c r="G318" i="2" s="1"/>
  <c r="G120" i="4" s="1"/>
  <c r="G308" i="2"/>
  <c r="G309" i="2" s="1"/>
  <c r="G119" i="4" s="1"/>
  <c r="BM125" i="2"/>
  <c r="G125" i="2"/>
  <c r="G215" i="2"/>
  <c r="H217" i="2"/>
  <c r="H245" i="2"/>
  <c r="H216" i="2"/>
  <c r="H244" i="2"/>
  <c r="G248" i="2"/>
  <c r="G243" i="2"/>
  <c r="G249" i="2"/>
  <c r="G88" i="4"/>
  <c r="BN185" i="2"/>
  <c r="H185" i="2"/>
  <c r="G96" i="4"/>
  <c r="G92" i="4"/>
  <c r="BN127" i="2"/>
  <c r="BN157" i="2"/>
  <c r="BN128" i="2"/>
  <c r="BN158" i="2"/>
  <c r="H127" i="2"/>
  <c r="H157" i="2"/>
  <c r="BM155" i="2"/>
  <c r="G162" i="2"/>
  <c r="G163" i="2"/>
  <c r="BN126" i="2"/>
  <c r="BN156" i="2"/>
  <c r="H126" i="2"/>
  <c r="H156" i="2"/>
  <c r="H128" i="2"/>
  <c r="H158" i="2"/>
  <c r="G161" i="2"/>
  <c r="G155" i="2"/>
  <c r="I238" i="2"/>
  <c r="I236" i="2"/>
  <c r="I266" i="2"/>
  <c r="I264" i="2"/>
  <c r="I210" i="2"/>
  <c r="I208" i="2"/>
  <c r="I178" i="2"/>
  <c r="I180" i="2"/>
  <c r="I150" i="2"/>
  <c r="I148" i="2"/>
  <c r="I98" i="2"/>
  <c r="I78" i="2"/>
  <c r="I18" i="2"/>
  <c r="I38" i="2"/>
  <c r="I58" i="2"/>
  <c r="H22" i="2"/>
  <c r="H10" i="2" s="1"/>
  <c r="H11" i="2" s="1"/>
  <c r="H82" i="2"/>
  <c r="H70" i="2" s="1"/>
  <c r="H71" i="2" s="1"/>
  <c r="H62" i="2"/>
  <c r="H50" i="2" s="1"/>
  <c r="H51" i="2" s="1"/>
  <c r="G109" i="2"/>
  <c r="G74" i="4"/>
  <c r="G84" i="2"/>
  <c r="G44" i="2"/>
  <c r="BO188" i="2"/>
  <c r="BO187" i="2"/>
  <c r="BO186" i="2"/>
  <c r="G64" i="2"/>
  <c r="I82" i="2"/>
  <c r="I79" i="2"/>
  <c r="I62" i="2"/>
  <c r="I59" i="2"/>
  <c r="I188" i="2"/>
  <c r="I42" i="2"/>
  <c r="I30" i="2" s="1"/>
  <c r="I31" i="2" s="1"/>
  <c r="I39" i="2"/>
  <c r="I22" i="2"/>
  <c r="I187" i="2"/>
  <c r="I19" i="2"/>
  <c r="I186" i="2"/>
  <c r="G24" i="2"/>
  <c r="BH61" i="1"/>
  <c r="BH67" i="1"/>
  <c r="BC67" i="1"/>
  <c r="BC61" i="1"/>
  <c r="AP67" i="1"/>
  <c r="AP61" i="1"/>
  <c r="AO61" i="1"/>
  <c r="AO67" i="1"/>
  <c r="BQ68" i="10"/>
  <c r="AK61" i="1"/>
  <c r="AK67" i="1"/>
  <c r="U67" i="1"/>
  <c r="U61" i="1"/>
  <c r="BQ82" i="10"/>
  <c r="AU67" i="1"/>
  <c r="AU61" i="1"/>
  <c r="O67" i="1"/>
  <c r="O61" i="1"/>
  <c r="AW67" i="1"/>
  <c r="AW61" i="1"/>
  <c r="AV67" i="1"/>
  <c r="AV61" i="1"/>
  <c r="P67" i="1"/>
  <c r="P61" i="1"/>
  <c r="BG67" i="1"/>
  <c r="BG61" i="1"/>
  <c r="AT61" i="1"/>
  <c r="AT67" i="1"/>
  <c r="AS61" i="1"/>
  <c r="AS67" i="1"/>
  <c r="AN61" i="1"/>
  <c r="AN67" i="1"/>
  <c r="X61" i="1"/>
  <c r="X67" i="1"/>
  <c r="AY61" i="1"/>
  <c r="AY67" i="1"/>
  <c r="S67" i="1"/>
  <c r="S61" i="1"/>
  <c r="BB61" i="1"/>
  <c r="BB67" i="1"/>
  <c r="T61" i="1"/>
  <c r="T67" i="1"/>
  <c r="AX67" i="1"/>
  <c r="AX61" i="1"/>
  <c r="BQ75" i="10"/>
  <c r="AR67" i="1"/>
  <c r="AR61" i="1"/>
  <c r="AB67" i="1"/>
  <c r="AB61" i="1"/>
  <c r="BR66" i="1"/>
  <c r="BQ67" i="1"/>
  <c r="AM67" i="1"/>
  <c r="AM61" i="1"/>
  <c r="W61" i="1"/>
  <c r="W67" i="1"/>
  <c r="BF67" i="1"/>
  <c r="BF61" i="1"/>
  <c r="BE67" i="1"/>
  <c r="BE61" i="1"/>
  <c r="Y61" i="1"/>
  <c r="Y67" i="1"/>
  <c r="V67" i="1"/>
  <c r="V61" i="1"/>
  <c r="AZ67" i="1"/>
  <c r="AZ61" i="1"/>
  <c r="BK67" i="1"/>
  <c r="BK61" i="1"/>
  <c r="AE61" i="1"/>
  <c r="AE67" i="1"/>
  <c r="BM61" i="1"/>
  <c r="BM67" i="1"/>
  <c r="AG61" i="1"/>
  <c r="AG67" i="1"/>
  <c r="Q61" i="1"/>
  <c r="Q67" i="1"/>
  <c r="BL67" i="1"/>
  <c r="BL61" i="1"/>
  <c r="AF67" i="1"/>
  <c r="AF61" i="1"/>
  <c r="BR60" i="1"/>
  <c r="BQ61" i="1"/>
  <c r="AQ67" i="1"/>
  <c r="AQ61" i="1"/>
  <c r="AA67" i="1"/>
  <c r="AA61" i="1"/>
  <c r="BJ61" i="1"/>
  <c r="BJ67" i="1"/>
  <c r="AD61" i="1"/>
  <c r="AD67" i="1"/>
  <c r="BI67" i="1"/>
  <c r="BI61" i="1"/>
  <c r="AC67" i="1"/>
  <c r="AC61" i="1"/>
  <c r="Z67" i="1"/>
  <c r="Z61" i="1"/>
  <c r="BD61" i="1"/>
  <c r="BD67" i="1"/>
  <c r="BO61" i="1"/>
  <c r="BO67" i="1"/>
  <c r="AI67" i="1"/>
  <c r="AI61" i="1"/>
  <c r="AL61" i="1"/>
  <c r="AL67" i="1"/>
  <c r="BA67" i="1"/>
  <c r="BA61" i="1"/>
  <c r="AJ67" i="1"/>
  <c r="AJ61" i="1"/>
  <c r="BN67" i="1"/>
  <c r="BN61" i="1"/>
  <c r="AH67" i="1"/>
  <c r="AH61" i="1"/>
  <c r="R61" i="1"/>
  <c r="R67" i="1"/>
  <c r="B49" i="10"/>
  <c r="B51" i="10" s="1"/>
  <c r="H102" i="2"/>
  <c r="H90" i="2" s="1"/>
  <c r="H91" i="2" s="1"/>
  <c r="G151" i="4"/>
  <c r="H700" i="2"/>
  <c r="G78" i="4"/>
  <c r="I102" i="2"/>
  <c r="I99" i="2"/>
  <c r="G104" i="2"/>
  <c r="G52" i="14"/>
  <c r="G160" i="14"/>
  <c r="G197" i="4"/>
  <c r="G700" i="2"/>
  <c r="G51" i="14"/>
  <c r="G13" i="13"/>
  <c r="G50" i="13" s="1"/>
  <c r="G109" i="14"/>
  <c r="G49" i="13"/>
  <c r="G161" i="14"/>
  <c r="K62" i="1"/>
  <c r="G198" i="4"/>
  <c r="G14" i="13"/>
  <c r="G56" i="13" s="1"/>
  <c r="G95" i="14"/>
  <c r="G55" i="13"/>
  <c r="I119" i="14"/>
  <c r="J119" i="14" s="1"/>
  <c r="G782" i="2"/>
  <c r="J2" i="4"/>
  <c r="J2" i="10"/>
  <c r="J63" i="14"/>
  <c r="J23" i="14"/>
  <c r="J204" i="14"/>
  <c r="I47" i="14"/>
  <c r="J47" i="14" s="1"/>
  <c r="J131" i="14"/>
  <c r="J62" i="14"/>
  <c r="J22" i="14"/>
  <c r="I101" i="14"/>
  <c r="I102" i="14" s="1"/>
  <c r="H102" i="14"/>
  <c r="I156" i="14"/>
  <c r="J156" i="14" s="1"/>
  <c r="J53" i="1"/>
  <c r="I923" i="2"/>
  <c r="J143" i="14"/>
  <c r="J54" i="14"/>
  <c r="J165" i="14"/>
  <c r="J14" i="14"/>
  <c r="J34" i="14"/>
  <c r="J53" i="14"/>
  <c r="J74" i="14"/>
  <c r="J13" i="14"/>
  <c r="J132" i="14"/>
  <c r="DX724" i="2"/>
  <c r="K97" i="1"/>
  <c r="L93" i="1"/>
  <c r="J2" i="5"/>
  <c r="I121" i="10"/>
  <c r="K31" i="1"/>
  <c r="K2" i="5" s="1"/>
  <c r="N87" i="1"/>
  <c r="J2" i="2"/>
  <c r="H803" i="2"/>
  <c r="J2" i="1"/>
  <c r="J51" i="1" s="1"/>
  <c r="I803" i="2"/>
  <c r="K762" i="2"/>
  <c r="L761" i="2"/>
  <c r="L760" i="2" s="1"/>
  <c r="L61" i="1"/>
  <c r="L67" i="1"/>
  <c r="N61" i="1"/>
  <c r="N67" i="1"/>
  <c r="M67" i="1"/>
  <c r="M61" i="1"/>
  <c r="I555" i="2"/>
  <c r="I556" i="2" s="1"/>
  <c r="DX173" i="4"/>
  <c r="DX174" i="4"/>
  <c r="J54" i="1"/>
  <c r="J56" i="1"/>
  <c r="I120" i="10"/>
  <c r="I65" i="10"/>
  <c r="I118" i="10"/>
  <c r="I93" i="10"/>
  <c r="K61" i="1"/>
  <c r="I97" i="10"/>
  <c r="K67" i="1"/>
  <c r="K57" i="10"/>
  <c r="K62" i="10"/>
  <c r="J770" i="2"/>
  <c r="K769" i="2"/>
  <c r="K768" i="2" s="1"/>
  <c r="I560" i="2"/>
  <c r="H561" i="2"/>
  <c r="H556" i="2"/>
  <c r="H50" i="1"/>
  <c r="J61" i="1"/>
  <c r="I61" i="1"/>
  <c r="I51" i="1"/>
  <c r="I67" i="1"/>
  <c r="J97" i="1"/>
  <c r="H61" i="1"/>
  <c r="H59" i="1" s="1"/>
  <c r="H67" i="1"/>
  <c r="H65" i="1" s="1"/>
  <c r="H51" i="1"/>
  <c r="H129" i="1"/>
  <c r="J762" i="2"/>
  <c r="I146" i="1"/>
  <c r="G61" i="1"/>
  <c r="G67" i="1"/>
  <c r="H126" i="1"/>
  <c r="G85" i="10"/>
  <c r="H34" i="1"/>
  <c r="H33" i="1"/>
  <c r="I32" i="1"/>
  <c r="H35" i="1"/>
  <c r="G71" i="10"/>
  <c r="G72" i="10" s="1"/>
  <c r="B23" i="1"/>
  <c r="B24" i="1"/>
  <c r="H152" i="1"/>
  <c r="G78" i="10"/>
  <c r="G160" i="2" l="1"/>
  <c r="G130" i="2"/>
  <c r="G219" i="2"/>
  <c r="G247" i="2"/>
  <c r="G856" i="2"/>
  <c r="G43" i="4" s="1"/>
  <c r="H600" i="2"/>
  <c r="H601" i="2" s="1"/>
  <c r="H592" i="2"/>
  <c r="H156" i="4" s="1"/>
  <c r="H692" i="2"/>
  <c r="H699" i="2"/>
  <c r="H599" i="2"/>
  <c r="G599" i="2"/>
  <c r="G605" i="2"/>
  <c r="I595" i="2"/>
  <c r="I598" i="2"/>
  <c r="I597" i="2"/>
  <c r="J583" i="2"/>
  <c r="J595" i="2" s="1"/>
  <c r="J589" i="2"/>
  <c r="J582" i="2"/>
  <c r="I608" i="2"/>
  <c r="I602" i="2"/>
  <c r="G86" i="4"/>
  <c r="H459" i="2"/>
  <c r="H135" i="4"/>
  <c r="H430" i="2"/>
  <c r="F4" i="15"/>
  <c r="J428" i="2"/>
  <c r="J427" i="2"/>
  <c r="J424" i="2"/>
  <c r="J423" i="2"/>
  <c r="I425" i="2"/>
  <c r="G836" i="2"/>
  <c r="I218" i="2"/>
  <c r="G456" i="2"/>
  <c r="G486" i="2" s="1"/>
  <c r="G141" i="4"/>
  <c r="G140" i="4" s="1"/>
  <c r="G485" i="2"/>
  <c r="G489" i="2" s="1"/>
  <c r="H489" i="2" s="1"/>
  <c r="I489" i="2" s="1"/>
  <c r="J489" i="2" s="1"/>
  <c r="H847" i="2"/>
  <c r="H861" i="2" s="1"/>
  <c r="I330" i="2"/>
  <c r="G98" i="4"/>
  <c r="G90" i="4"/>
  <c r="I351" i="2"/>
  <c r="G435" i="2"/>
  <c r="G459" i="2" s="1"/>
  <c r="J332" i="2"/>
  <c r="J323" i="2"/>
  <c r="J371" i="2"/>
  <c r="J362" i="2"/>
  <c r="J353" i="2"/>
  <c r="J341" i="2"/>
  <c r="J314" i="2"/>
  <c r="J305" i="2"/>
  <c r="J296" i="2"/>
  <c r="J235" i="2"/>
  <c r="J263" i="2"/>
  <c r="J147" i="2"/>
  <c r="J177" i="2"/>
  <c r="J207" i="2"/>
  <c r="G46" i="4"/>
  <c r="H220" i="2"/>
  <c r="H221" i="2"/>
  <c r="H855" i="2"/>
  <c r="BK830" i="2"/>
  <c r="Q92" i="1"/>
  <c r="P87" i="1"/>
  <c r="Q85" i="1"/>
  <c r="H313" i="2"/>
  <c r="H317" i="2" s="1"/>
  <c r="H318" i="2" s="1"/>
  <c r="H104" i="2"/>
  <c r="H131" i="2"/>
  <c r="H322" i="2"/>
  <c r="H24" i="2"/>
  <c r="G196" i="2"/>
  <c r="H196" i="2" s="1"/>
  <c r="I196" i="2" s="1"/>
  <c r="J196" i="2" s="1"/>
  <c r="H370" i="2"/>
  <c r="H340" i="2"/>
  <c r="H344" i="2" s="1"/>
  <c r="H345" i="2" s="1"/>
  <c r="H192" i="2"/>
  <c r="H361" i="2"/>
  <c r="H295" i="2"/>
  <c r="I435" i="2"/>
  <c r="H440" i="2"/>
  <c r="J438" i="2"/>
  <c r="J437" i="2"/>
  <c r="J434" i="2"/>
  <c r="J433" i="2"/>
  <c r="H132" i="2"/>
  <c r="I129" i="2"/>
  <c r="H133" i="2"/>
  <c r="I303" i="2"/>
  <c r="H193" i="2"/>
  <c r="I369" i="2"/>
  <c r="I246" i="2"/>
  <c r="H191" i="2"/>
  <c r="I339" i="2"/>
  <c r="I360" i="2"/>
  <c r="H249" i="2"/>
  <c r="I189" i="2"/>
  <c r="I294" i="2"/>
  <c r="H163" i="2"/>
  <c r="I159" i="2"/>
  <c r="H162" i="2"/>
  <c r="I312" i="2"/>
  <c r="I321" i="2"/>
  <c r="G646" i="2"/>
  <c r="G613" i="2"/>
  <c r="H613" i="2" s="1"/>
  <c r="H625" i="2" s="1"/>
  <c r="J648" i="2"/>
  <c r="J645" i="2"/>
  <c r="G655" i="2"/>
  <c r="H659" i="2"/>
  <c r="H707" i="2" s="1"/>
  <c r="H650" i="2"/>
  <c r="I658" i="2"/>
  <c r="I706" i="2" s="1"/>
  <c r="G857" i="2"/>
  <c r="H838" i="2"/>
  <c r="J839" i="2"/>
  <c r="G390" i="2"/>
  <c r="H622" i="2"/>
  <c r="BN125" i="2"/>
  <c r="J619" i="2"/>
  <c r="J612" i="2"/>
  <c r="I638" i="2"/>
  <c r="I632" i="2"/>
  <c r="H456" i="2"/>
  <c r="H486" i="2" s="1"/>
  <c r="H485" i="2"/>
  <c r="J454" i="2"/>
  <c r="J453" i="2"/>
  <c r="J450" i="2"/>
  <c r="J449" i="2"/>
  <c r="I451" i="2"/>
  <c r="G194" i="2"/>
  <c r="I405" i="2"/>
  <c r="G382" i="2"/>
  <c r="G380" i="2" s="1"/>
  <c r="H335" i="2"/>
  <c r="H336" i="2" s="1"/>
  <c r="J333" i="2"/>
  <c r="J329" i="2"/>
  <c r="J324" i="2"/>
  <c r="J320" i="2"/>
  <c r="J372" i="2"/>
  <c r="J368" i="2"/>
  <c r="J363" i="2"/>
  <c r="J354" i="2"/>
  <c r="J359" i="2"/>
  <c r="J350" i="2"/>
  <c r="G357" i="2"/>
  <c r="G126" i="4" s="1"/>
  <c r="H356" i="2"/>
  <c r="G300" i="2"/>
  <c r="G118" i="4" s="1"/>
  <c r="J342" i="2"/>
  <c r="J338" i="2"/>
  <c r="J315" i="2"/>
  <c r="J311" i="2"/>
  <c r="J306" i="2"/>
  <c r="J302" i="2"/>
  <c r="J297" i="2"/>
  <c r="J293" i="2"/>
  <c r="H308" i="2"/>
  <c r="H309" i="2" s="1"/>
  <c r="H215" i="2"/>
  <c r="G198" i="2"/>
  <c r="H198" i="2" s="1"/>
  <c r="I198" i="2" s="1"/>
  <c r="J198" i="2" s="1"/>
  <c r="G99" i="4"/>
  <c r="G102" i="4"/>
  <c r="G100" i="4" s="1"/>
  <c r="H248" i="2"/>
  <c r="H243" i="2"/>
  <c r="I217" i="2"/>
  <c r="I245" i="2"/>
  <c r="I216" i="2"/>
  <c r="I244" i="2"/>
  <c r="I185" i="2"/>
  <c r="BO185" i="2"/>
  <c r="H125" i="2"/>
  <c r="I127" i="2"/>
  <c r="I157" i="2"/>
  <c r="I128" i="2"/>
  <c r="I158" i="2"/>
  <c r="BO127" i="2"/>
  <c r="BO157" i="2"/>
  <c r="BN155" i="2"/>
  <c r="BO128" i="2"/>
  <c r="BO158" i="2"/>
  <c r="G91" i="4"/>
  <c r="I126" i="2"/>
  <c r="I156" i="2"/>
  <c r="H161" i="2"/>
  <c r="H155" i="2"/>
  <c r="BO126" i="2"/>
  <c r="BO156" i="2"/>
  <c r="G87" i="4"/>
  <c r="G95" i="4"/>
  <c r="G93" i="4" s="1"/>
  <c r="I10" i="2"/>
  <c r="I11" i="2" s="1"/>
  <c r="J236" i="2"/>
  <c r="J238" i="2"/>
  <c r="I50" i="2"/>
  <c r="I51" i="2" s="1"/>
  <c r="J266" i="2"/>
  <c r="J264" i="2"/>
  <c r="J210" i="2"/>
  <c r="J208" i="2"/>
  <c r="J178" i="2"/>
  <c r="J180" i="2"/>
  <c r="J150" i="2"/>
  <c r="J148" i="2"/>
  <c r="J78" i="2"/>
  <c r="J18" i="2"/>
  <c r="J38" i="2"/>
  <c r="J58" i="2"/>
  <c r="I70" i="2"/>
  <c r="I71" i="2" s="1"/>
  <c r="G111" i="2"/>
  <c r="H45" i="2"/>
  <c r="G45" i="2"/>
  <c r="J79" i="2"/>
  <c r="J82" i="2"/>
  <c r="J62" i="2"/>
  <c r="J59" i="2"/>
  <c r="J188" i="2"/>
  <c r="J42" i="2"/>
  <c r="J30" i="2" s="1"/>
  <c r="J31" i="2" s="1"/>
  <c r="J39" i="2"/>
  <c r="J187" i="2"/>
  <c r="J22" i="2"/>
  <c r="J19" i="2"/>
  <c r="J186" i="2"/>
  <c r="BP188" i="2"/>
  <c r="BP187" i="2"/>
  <c r="BP186" i="2"/>
  <c r="G25" i="2"/>
  <c r="G65" i="2"/>
  <c r="G52" i="2" s="1"/>
  <c r="G85" i="2"/>
  <c r="J98" i="2"/>
  <c r="BS60" i="1"/>
  <c r="BR61" i="1"/>
  <c r="BR82" i="10"/>
  <c r="BR68" i="10"/>
  <c r="BR75" i="10"/>
  <c r="BS66" i="1"/>
  <c r="BR67" i="1"/>
  <c r="J120" i="10"/>
  <c r="J97" i="10"/>
  <c r="I90" i="2"/>
  <c r="I91" i="2" s="1"/>
  <c r="G105" i="2"/>
  <c r="G93" i="2" s="1"/>
  <c r="J102" i="2"/>
  <c r="J99" i="2"/>
  <c r="G90" i="14"/>
  <c r="B173" i="4"/>
  <c r="B174" i="4"/>
  <c r="G159" i="4"/>
  <c r="G175" i="4"/>
  <c r="K2" i="14"/>
  <c r="K119" i="14" s="1"/>
  <c r="J101" i="14"/>
  <c r="J102" i="14" s="1"/>
  <c r="G295" i="14"/>
  <c r="L62" i="1"/>
  <c r="G138" i="4"/>
  <c r="H70" i="1"/>
  <c r="H136" i="4" s="1"/>
  <c r="G155" i="4"/>
  <c r="K2" i="1"/>
  <c r="K51" i="1" s="1"/>
  <c r="K2" i="13"/>
  <c r="J891" i="2"/>
  <c r="J806" i="2"/>
  <c r="I806" i="2"/>
  <c r="I891" i="2"/>
  <c r="J121" i="10"/>
  <c r="G153" i="4"/>
  <c r="G294" i="14"/>
  <c r="G259" i="14"/>
  <c r="G232" i="14"/>
  <c r="J555" i="2"/>
  <c r="J556" i="2" s="1"/>
  <c r="K131" i="14"/>
  <c r="K62" i="14"/>
  <c r="K22" i="14"/>
  <c r="J923" i="2"/>
  <c r="K54" i="14"/>
  <c r="K74" i="14"/>
  <c r="K13" i="14"/>
  <c r="K53" i="14"/>
  <c r="G57" i="4"/>
  <c r="G170" i="4"/>
  <c r="G130" i="4"/>
  <c r="G476" i="2"/>
  <c r="H476" i="2" s="1"/>
  <c r="I476" i="2" s="1"/>
  <c r="J476" i="2" s="1"/>
  <c r="G14" i="4"/>
  <c r="K2" i="4"/>
  <c r="L31" i="1"/>
  <c r="K2" i="2"/>
  <c r="K2" i="10"/>
  <c r="L57" i="10"/>
  <c r="L62" i="10"/>
  <c r="L54" i="1"/>
  <c r="M93" i="1"/>
  <c r="L97" i="1"/>
  <c r="G474" i="2"/>
  <c r="H295" i="14"/>
  <c r="I888" i="2"/>
  <c r="I295" i="14"/>
  <c r="G817" i="2"/>
  <c r="G685" i="2"/>
  <c r="G881" i="2"/>
  <c r="G671" i="2"/>
  <c r="K770" i="2"/>
  <c r="L769" i="2"/>
  <c r="L768" i="2" s="1"/>
  <c r="L762" i="2"/>
  <c r="M761" i="2"/>
  <c r="M760" i="2" s="1"/>
  <c r="J118" i="10"/>
  <c r="J65" i="10"/>
  <c r="J93" i="10"/>
  <c r="K56" i="1"/>
  <c r="K54" i="1"/>
  <c r="K55" i="1"/>
  <c r="K426" i="2" s="1"/>
  <c r="K53" i="1"/>
  <c r="I59" i="1"/>
  <c r="I65" i="1"/>
  <c r="I50" i="1"/>
  <c r="I561" i="2"/>
  <c r="J560" i="2"/>
  <c r="I129" i="1"/>
  <c r="I152" i="1"/>
  <c r="I126" i="1"/>
  <c r="I33" i="1"/>
  <c r="I34" i="1"/>
  <c r="I35" i="1"/>
  <c r="J32" i="1"/>
  <c r="K32" i="1" s="1"/>
  <c r="L32" i="1" s="1"/>
  <c r="G79" i="10"/>
  <c r="H70" i="10"/>
  <c r="G86" i="10"/>
  <c r="J146" i="1"/>
  <c r="H247" i="2" l="1"/>
  <c r="H160" i="2"/>
  <c r="H190" i="2"/>
  <c r="H130" i="2"/>
  <c r="H219" i="2"/>
  <c r="J597" i="2"/>
  <c r="I592" i="2"/>
  <c r="I156" i="4" s="1"/>
  <c r="I692" i="2"/>
  <c r="G609" i="2"/>
  <c r="H609" i="2" s="1"/>
  <c r="I699" i="2"/>
  <c r="H604" i="2"/>
  <c r="K583" i="2"/>
  <c r="K582" i="2"/>
  <c r="K589" i="2"/>
  <c r="J598" i="2"/>
  <c r="I603" i="2"/>
  <c r="I600" i="2"/>
  <c r="I601" i="2" s="1"/>
  <c r="J608" i="2"/>
  <c r="J602" i="2"/>
  <c r="J603" i="2"/>
  <c r="K597" i="2"/>
  <c r="G85" i="4"/>
  <c r="I700" i="2"/>
  <c r="H460" i="2"/>
  <c r="I430" i="2"/>
  <c r="I459" i="2"/>
  <c r="I135" i="4"/>
  <c r="J425" i="2"/>
  <c r="G4" i="15"/>
  <c r="K428" i="2"/>
  <c r="K427" i="2"/>
  <c r="K424" i="2"/>
  <c r="K423" i="2"/>
  <c r="G134" i="2"/>
  <c r="H134" i="2" s="1"/>
  <c r="G272" i="2"/>
  <c r="I846" i="2"/>
  <c r="I862" i="2" s="1"/>
  <c r="G226" i="2"/>
  <c r="H226" i="2" s="1"/>
  <c r="I226" i="2" s="1"/>
  <c r="J226" i="2" s="1"/>
  <c r="K226" i="2" s="1"/>
  <c r="I331" i="2"/>
  <c r="J218" i="2"/>
  <c r="G484" i="2"/>
  <c r="G15" i="4"/>
  <c r="G136" i="2"/>
  <c r="G487" i="2"/>
  <c r="H487" i="2" s="1"/>
  <c r="I487" i="2" s="1"/>
  <c r="J330" i="2"/>
  <c r="J331" i="2" s="1"/>
  <c r="G224" i="2"/>
  <c r="H224" i="2" s="1"/>
  <c r="I224" i="2" s="1"/>
  <c r="J224" i="2" s="1"/>
  <c r="K224" i="2" s="1"/>
  <c r="I352" i="2"/>
  <c r="I356" i="2" s="1"/>
  <c r="G222" i="2"/>
  <c r="H222" i="2" s="1"/>
  <c r="G138" i="2"/>
  <c r="G89" i="4"/>
  <c r="J351" i="2"/>
  <c r="L53" i="1"/>
  <c r="G440" i="2"/>
  <c r="G460" i="2" s="1"/>
  <c r="G136" i="4"/>
  <c r="G134" i="4" s="1"/>
  <c r="K436" i="2"/>
  <c r="K452" i="2"/>
  <c r="K235" i="2"/>
  <c r="K147" i="2"/>
  <c r="K177" i="2"/>
  <c r="K207" i="2"/>
  <c r="K263" i="2"/>
  <c r="K332" i="2"/>
  <c r="K323" i="2"/>
  <c r="K371" i="2"/>
  <c r="K362" i="2"/>
  <c r="K353" i="2"/>
  <c r="K341" i="2"/>
  <c r="K314" i="2"/>
  <c r="K305" i="2"/>
  <c r="K296" i="2"/>
  <c r="L235" i="2"/>
  <c r="L177" i="2"/>
  <c r="L207" i="2"/>
  <c r="L263" i="2"/>
  <c r="L147" i="2"/>
  <c r="I125" i="2"/>
  <c r="I220" i="2"/>
  <c r="I221" i="2"/>
  <c r="R85" i="1"/>
  <c r="Q87" i="1"/>
  <c r="R92" i="1"/>
  <c r="BL830" i="2"/>
  <c r="I295" i="2"/>
  <c r="I299" i="2" s="1"/>
  <c r="I300" i="2" s="1"/>
  <c r="I340" i="2"/>
  <c r="I344" i="2" s="1"/>
  <c r="I345" i="2" s="1"/>
  <c r="J294" i="2"/>
  <c r="J295" i="2" s="1"/>
  <c r="H64" i="2"/>
  <c r="H65" i="2" s="1"/>
  <c r="H326" i="2"/>
  <c r="H327" i="2" s="1"/>
  <c r="H121" i="4" s="1"/>
  <c r="H365" i="2"/>
  <c r="H366" i="2" s="1"/>
  <c r="H127" i="4" s="1"/>
  <c r="H84" i="2"/>
  <c r="H85" i="2" s="1"/>
  <c r="H76" i="4"/>
  <c r="J129" i="2"/>
  <c r="I133" i="2"/>
  <c r="H109" i="2"/>
  <c r="J246" i="2"/>
  <c r="I163" i="2"/>
  <c r="G9" i="4"/>
  <c r="I313" i="2"/>
  <c r="I193" i="2"/>
  <c r="I304" i="2"/>
  <c r="H374" i="2"/>
  <c r="H299" i="2"/>
  <c r="J303" i="2"/>
  <c r="J339" i="2"/>
  <c r="H389" i="2"/>
  <c r="H381" i="2"/>
  <c r="I322" i="2"/>
  <c r="I361" i="2"/>
  <c r="I370" i="2"/>
  <c r="I132" i="2"/>
  <c r="J369" i="2"/>
  <c r="I440" i="2"/>
  <c r="J435" i="2"/>
  <c r="K438" i="2"/>
  <c r="K433" i="2"/>
  <c r="K437" i="2"/>
  <c r="K434" i="2"/>
  <c r="J159" i="2"/>
  <c r="J189" i="2"/>
  <c r="I192" i="2"/>
  <c r="I191" i="2"/>
  <c r="J360" i="2"/>
  <c r="J312" i="2"/>
  <c r="J321" i="2"/>
  <c r="H122" i="4"/>
  <c r="H160" i="4"/>
  <c r="H95" i="4"/>
  <c r="G625" i="2"/>
  <c r="G627" i="2"/>
  <c r="G688" i="2" s="1"/>
  <c r="H627" i="2"/>
  <c r="H688" i="2" s="1"/>
  <c r="H96" i="4"/>
  <c r="H86" i="4"/>
  <c r="H119" i="4"/>
  <c r="H102" i="4"/>
  <c r="G652" i="2"/>
  <c r="G654" i="2"/>
  <c r="G703" i="2" s="1"/>
  <c r="G653" i="2"/>
  <c r="G702" i="2" s="1"/>
  <c r="H91" i="4"/>
  <c r="H123" i="4"/>
  <c r="H646" i="2"/>
  <c r="H653" i="2" s="1"/>
  <c r="H702" i="2" s="1"/>
  <c r="H92" i="4"/>
  <c r="H94" i="4"/>
  <c r="H88" i="4"/>
  <c r="H98" i="4"/>
  <c r="H120" i="4"/>
  <c r="H141" i="4"/>
  <c r="H157" i="4"/>
  <c r="H101" i="4"/>
  <c r="H90" i="4"/>
  <c r="I613" i="2"/>
  <c r="I659" i="2"/>
  <c r="I707" i="2" s="1"/>
  <c r="I650" i="2"/>
  <c r="H655" i="2"/>
  <c r="K648" i="2"/>
  <c r="K645" i="2"/>
  <c r="J658" i="2"/>
  <c r="J706" i="2" s="1"/>
  <c r="H194" i="2"/>
  <c r="H836" i="2"/>
  <c r="H856" i="2"/>
  <c r="K839" i="2"/>
  <c r="I622" i="2"/>
  <c r="J405" i="2"/>
  <c r="J638" i="2"/>
  <c r="J632" i="2"/>
  <c r="K619" i="2"/>
  <c r="K612" i="2"/>
  <c r="I485" i="2"/>
  <c r="K454" i="2"/>
  <c r="K453" i="2"/>
  <c r="K449" i="2"/>
  <c r="K450" i="2"/>
  <c r="J451" i="2"/>
  <c r="I456" i="2"/>
  <c r="I486" i="2" s="1"/>
  <c r="G200" i="2"/>
  <c r="G111" i="4" s="1"/>
  <c r="K333" i="2"/>
  <c r="K329" i="2"/>
  <c r="K324" i="2"/>
  <c r="K320" i="2"/>
  <c r="H357" i="2"/>
  <c r="H126" i="4" s="1"/>
  <c r="K372" i="2"/>
  <c r="K368" i="2"/>
  <c r="K363" i="2"/>
  <c r="K359" i="2"/>
  <c r="K354" i="2"/>
  <c r="K350" i="2"/>
  <c r="BO125" i="2"/>
  <c r="K342" i="2"/>
  <c r="K338" i="2"/>
  <c r="K315" i="2"/>
  <c r="K311" i="2"/>
  <c r="K306" i="2"/>
  <c r="K302" i="2"/>
  <c r="K297" i="2"/>
  <c r="K293" i="2"/>
  <c r="I215" i="2"/>
  <c r="I248" i="2"/>
  <c r="I243" i="2"/>
  <c r="H99" i="4"/>
  <c r="G250" i="2"/>
  <c r="G254" i="2"/>
  <c r="H254" i="2" s="1"/>
  <c r="I254" i="2" s="1"/>
  <c r="J254" i="2" s="1"/>
  <c r="K254" i="2" s="1"/>
  <c r="G252" i="2"/>
  <c r="H252" i="2" s="1"/>
  <c r="I252" i="2" s="1"/>
  <c r="J252" i="2" s="1"/>
  <c r="K252" i="2" s="1"/>
  <c r="I249" i="2"/>
  <c r="J217" i="2"/>
  <c r="J245" i="2"/>
  <c r="J216" i="2"/>
  <c r="J244" i="2"/>
  <c r="G97" i="4"/>
  <c r="I131" i="2"/>
  <c r="J10" i="2"/>
  <c r="J11" i="2" s="1"/>
  <c r="BP185" i="2"/>
  <c r="J185" i="2"/>
  <c r="BP126" i="2"/>
  <c r="BP156" i="2"/>
  <c r="J128" i="2"/>
  <c r="J158" i="2"/>
  <c r="G168" i="2"/>
  <c r="G164" i="2"/>
  <c r="G166" i="2"/>
  <c r="H87" i="4"/>
  <c r="BP127" i="2"/>
  <c r="BP157" i="2"/>
  <c r="J127" i="2"/>
  <c r="J157" i="2"/>
  <c r="I162" i="2"/>
  <c r="BP128" i="2"/>
  <c r="BP158" i="2"/>
  <c r="J126" i="2"/>
  <c r="J156" i="2"/>
  <c r="BO155" i="2"/>
  <c r="I161" i="2"/>
  <c r="I155" i="2"/>
  <c r="J70" i="2"/>
  <c r="J71" i="2" s="1"/>
  <c r="J50" i="2"/>
  <c r="J51" i="2" s="1"/>
  <c r="K238" i="2"/>
  <c r="K236" i="2"/>
  <c r="K264" i="2"/>
  <c r="K266" i="2"/>
  <c r="K210" i="2"/>
  <c r="K208" i="2"/>
  <c r="K198" i="2"/>
  <c r="K196" i="2"/>
  <c r="K180" i="2"/>
  <c r="K178" i="2"/>
  <c r="K150" i="2"/>
  <c r="K148" i="2"/>
  <c r="L98" i="2"/>
  <c r="L58" i="2"/>
  <c r="L18" i="2"/>
  <c r="L78" i="2"/>
  <c r="L38" i="2"/>
  <c r="K98" i="2"/>
  <c r="K78" i="2"/>
  <c r="K38" i="2"/>
  <c r="K58" i="2"/>
  <c r="K18" i="2"/>
  <c r="H74" i="4"/>
  <c r="H77" i="4"/>
  <c r="H75" i="4"/>
  <c r="G110" i="2"/>
  <c r="H25" i="2"/>
  <c r="K82" i="2"/>
  <c r="K79" i="2"/>
  <c r="K62" i="2"/>
  <c r="K59" i="2"/>
  <c r="K188" i="2"/>
  <c r="K42" i="2"/>
  <c r="K30" i="2" s="1"/>
  <c r="K31" i="2" s="1"/>
  <c r="K39" i="2"/>
  <c r="K187" i="2"/>
  <c r="K22" i="2"/>
  <c r="K186" i="2"/>
  <c r="K19" i="2"/>
  <c r="I44" i="2"/>
  <c r="I45" i="2" s="1"/>
  <c r="G72" i="2"/>
  <c r="G12" i="2"/>
  <c r="H32" i="2"/>
  <c r="BQ188" i="2"/>
  <c r="BQ187" i="2"/>
  <c r="BQ186" i="2"/>
  <c r="G53" i="2"/>
  <c r="H53" i="2" s="1"/>
  <c r="G13" i="2"/>
  <c r="G73" i="2"/>
  <c r="H73" i="2" s="1"/>
  <c r="G32" i="2"/>
  <c r="G33" i="2"/>
  <c r="H33" i="2" s="1"/>
  <c r="H21" i="4"/>
  <c r="BS75" i="10"/>
  <c r="BT66" i="1"/>
  <c r="BS67" i="1"/>
  <c r="BS82" i="10"/>
  <c r="BS68" i="10"/>
  <c r="BT60" i="1"/>
  <c r="BS61" i="1"/>
  <c r="K97" i="10"/>
  <c r="J90" i="2"/>
  <c r="J91" i="2" s="1"/>
  <c r="H151" i="4"/>
  <c r="H78" i="4"/>
  <c r="G92" i="2"/>
  <c r="K102" i="2"/>
  <c r="K99" i="2"/>
  <c r="H105" i="2"/>
  <c r="L56" i="1"/>
  <c r="K34" i="14"/>
  <c r="K143" i="14"/>
  <c r="K23" i="14"/>
  <c r="K204" i="14"/>
  <c r="K63" i="14"/>
  <c r="K14" i="14"/>
  <c r="K101" i="14"/>
  <c r="K102" i="14" s="1"/>
  <c r="K132" i="14"/>
  <c r="K156" i="14"/>
  <c r="K47" i="14"/>
  <c r="K165" i="14"/>
  <c r="H45" i="4"/>
  <c r="H46" i="4"/>
  <c r="H19" i="4"/>
  <c r="H58" i="4"/>
  <c r="H59" i="4"/>
  <c r="L55" i="1"/>
  <c r="L426" i="2" s="1"/>
  <c r="M62" i="1"/>
  <c r="G50" i="4"/>
  <c r="G51" i="4"/>
  <c r="H26" i="4"/>
  <c r="H27" i="4"/>
  <c r="H24" i="4"/>
  <c r="J59" i="1"/>
  <c r="I70" i="1"/>
  <c r="G122" i="14"/>
  <c r="K806" i="2"/>
  <c r="K891" i="2"/>
  <c r="H782" i="2"/>
  <c r="G117" i="4"/>
  <c r="K560" i="2"/>
  <c r="K561" i="2" s="1"/>
  <c r="H817" i="2"/>
  <c r="G279" i="14"/>
  <c r="G252" i="14"/>
  <c r="G225" i="14"/>
  <c r="G852" i="2"/>
  <c r="H294" i="14"/>
  <c r="H259" i="14"/>
  <c r="H232" i="14"/>
  <c r="M131" i="14"/>
  <c r="M22" i="14"/>
  <c r="M62" i="14"/>
  <c r="G176" i="4"/>
  <c r="G13" i="14"/>
  <c r="G53" i="14"/>
  <c r="L131" i="14"/>
  <c r="L62" i="14"/>
  <c r="L22" i="14"/>
  <c r="G86" i="14"/>
  <c r="G104" i="14"/>
  <c r="G124" i="14"/>
  <c r="G110" i="14"/>
  <c r="G94" i="14"/>
  <c r="G11" i="14"/>
  <c r="G196" i="4"/>
  <c r="G171" i="4"/>
  <c r="G177" i="4"/>
  <c r="H474" i="2"/>
  <c r="I474" i="2" s="1"/>
  <c r="G471" i="2"/>
  <c r="K923" i="2"/>
  <c r="N93" i="1"/>
  <c r="O93" i="1" s="1"/>
  <c r="M97" i="1"/>
  <c r="M55" i="1"/>
  <c r="M426" i="2" s="1"/>
  <c r="M56" i="1"/>
  <c r="M53" i="1"/>
  <c r="M54" i="1"/>
  <c r="K120" i="10"/>
  <c r="K121" i="10"/>
  <c r="L2" i="2"/>
  <c r="L2" i="10"/>
  <c r="M31" i="1"/>
  <c r="L2" i="1"/>
  <c r="L51" i="1" s="1"/>
  <c r="L2" i="14"/>
  <c r="L2" i="4"/>
  <c r="L2" i="13"/>
  <c r="L2" i="5"/>
  <c r="K476" i="2"/>
  <c r="K555" i="2"/>
  <c r="M57" i="10"/>
  <c r="M62" i="10"/>
  <c r="K489" i="2"/>
  <c r="G478" i="2"/>
  <c r="G43" i="13"/>
  <c r="G12" i="13"/>
  <c r="J65" i="1"/>
  <c r="H671" i="2"/>
  <c r="H130" i="4"/>
  <c r="G383" i="2"/>
  <c r="G385" i="2"/>
  <c r="H385" i="2" s="1"/>
  <c r="I385" i="2" s="1"/>
  <c r="N761" i="2"/>
  <c r="N760" i="2" s="1"/>
  <c r="O761" i="2" s="1"/>
  <c r="O760" i="2" s="1"/>
  <c r="M762" i="2"/>
  <c r="L770" i="2"/>
  <c r="M769" i="2"/>
  <c r="M768" i="2" s="1"/>
  <c r="K146" i="1"/>
  <c r="M32" i="1"/>
  <c r="L35" i="1"/>
  <c r="L33" i="1"/>
  <c r="L34" i="1"/>
  <c r="K93" i="10"/>
  <c r="K65" i="10"/>
  <c r="K118" i="10"/>
  <c r="J129" i="1"/>
  <c r="K34" i="1"/>
  <c r="K35" i="1"/>
  <c r="K33" i="1"/>
  <c r="J50" i="1"/>
  <c r="K50" i="1" s="1"/>
  <c r="J561" i="2"/>
  <c r="H71" i="10"/>
  <c r="H72" i="10" s="1"/>
  <c r="J126" i="1"/>
  <c r="H84" i="10"/>
  <c r="H77" i="10"/>
  <c r="J33" i="1"/>
  <c r="J35" i="1"/>
  <c r="J34" i="1"/>
  <c r="J152" i="1"/>
  <c r="I130" i="2" l="1"/>
  <c r="I160" i="2"/>
  <c r="I219" i="2"/>
  <c r="I190" i="2"/>
  <c r="I247" i="2"/>
  <c r="K598" i="2"/>
  <c r="J600" i="2"/>
  <c r="J592" i="2"/>
  <c r="J156" i="4" s="1"/>
  <c r="J692" i="2"/>
  <c r="J699" i="2"/>
  <c r="H605" i="2"/>
  <c r="K608" i="2"/>
  <c r="K602" i="2"/>
  <c r="I599" i="2"/>
  <c r="J599" i="2"/>
  <c r="L589" i="2"/>
  <c r="L583" i="2"/>
  <c r="L582" i="2"/>
  <c r="K595" i="2"/>
  <c r="I847" i="2"/>
  <c r="J846" i="2" s="1"/>
  <c r="J862" i="2" s="1"/>
  <c r="I460" i="2"/>
  <c r="J430" i="2"/>
  <c r="J459" i="2"/>
  <c r="J135" i="4"/>
  <c r="K425" i="2"/>
  <c r="H4" i="15"/>
  <c r="L428" i="2"/>
  <c r="L427" i="2"/>
  <c r="L423" i="2"/>
  <c r="L424" i="2"/>
  <c r="H136" i="2"/>
  <c r="G281" i="2"/>
  <c r="H272" i="2"/>
  <c r="H138" i="2"/>
  <c r="G280" i="2"/>
  <c r="G279" i="2"/>
  <c r="K351" i="2"/>
  <c r="G491" i="2"/>
  <c r="H72" i="2"/>
  <c r="J352" i="2"/>
  <c r="I335" i="2"/>
  <c r="I336" i="2" s="1"/>
  <c r="I122" i="4" s="1"/>
  <c r="K218" i="2"/>
  <c r="G458" i="2"/>
  <c r="G498" i="2" s="1"/>
  <c r="H228" i="2"/>
  <c r="H112" i="4" s="1"/>
  <c r="K330" i="2"/>
  <c r="G228" i="2"/>
  <c r="G112" i="4" s="1"/>
  <c r="G140" i="2"/>
  <c r="H100" i="4"/>
  <c r="G890" i="2"/>
  <c r="G660" i="2"/>
  <c r="H390" i="2"/>
  <c r="I101" i="4"/>
  <c r="I655" i="2"/>
  <c r="G463" i="2"/>
  <c r="H463" i="2" s="1"/>
  <c r="I463" i="2" s="1"/>
  <c r="J463" i="2" s="1"/>
  <c r="K463" i="2" s="1"/>
  <c r="L463" i="2" s="1"/>
  <c r="G461" i="2"/>
  <c r="G497" i="2"/>
  <c r="G10" i="4"/>
  <c r="I136" i="4"/>
  <c r="H382" i="2"/>
  <c r="H380" i="2" s="1"/>
  <c r="P93" i="1"/>
  <c r="O97" i="1"/>
  <c r="M235" i="2"/>
  <c r="M207" i="2"/>
  <c r="M263" i="2"/>
  <c r="M147" i="2"/>
  <c r="M177" i="2"/>
  <c r="M332" i="2"/>
  <c r="M371" i="2"/>
  <c r="M353" i="2"/>
  <c r="M314" i="2"/>
  <c r="M323" i="2"/>
  <c r="M362" i="2"/>
  <c r="M341" i="2"/>
  <c r="M305" i="2"/>
  <c r="M296" i="2"/>
  <c r="M436" i="2"/>
  <c r="M452" i="2"/>
  <c r="L436" i="2"/>
  <c r="L452" i="2"/>
  <c r="L332" i="2"/>
  <c r="L323" i="2"/>
  <c r="L371" i="2"/>
  <c r="L362" i="2"/>
  <c r="L353" i="2"/>
  <c r="L341" i="2"/>
  <c r="L314" i="2"/>
  <c r="L305" i="2"/>
  <c r="L296" i="2"/>
  <c r="J215" i="2"/>
  <c r="J221" i="2"/>
  <c r="BM830" i="2"/>
  <c r="S92" i="1"/>
  <c r="R87" i="1"/>
  <c r="S85" i="1"/>
  <c r="J192" i="2"/>
  <c r="K129" i="2"/>
  <c r="J133" i="2"/>
  <c r="H52" i="2"/>
  <c r="H111" i="2"/>
  <c r="I84" i="2"/>
  <c r="I85" i="2" s="1"/>
  <c r="K294" i="2"/>
  <c r="K295" i="2" s="1"/>
  <c r="K303" i="2"/>
  <c r="I104" i="2"/>
  <c r="I105" i="2" s="1"/>
  <c r="J44" i="2"/>
  <c r="J45" i="2" s="1"/>
  <c r="I374" i="2"/>
  <c r="I375" i="2" s="1"/>
  <c r="I128" i="4" s="1"/>
  <c r="H300" i="2"/>
  <c r="H118" i="4" s="1"/>
  <c r="H117" i="4" s="1"/>
  <c r="K159" i="2"/>
  <c r="J131" i="2"/>
  <c r="J162" i="2"/>
  <c r="K246" i="2"/>
  <c r="J132" i="2"/>
  <c r="J249" i="2"/>
  <c r="K189" i="2"/>
  <c r="I365" i="2"/>
  <c r="I366" i="2" s="1"/>
  <c r="I127" i="4" s="1"/>
  <c r="J361" i="2"/>
  <c r="J365" i="2" s="1"/>
  <c r="J366" i="2" s="1"/>
  <c r="J191" i="2"/>
  <c r="J340" i="2"/>
  <c r="J344" i="2" s="1"/>
  <c r="J345" i="2" s="1"/>
  <c r="J370" i="2"/>
  <c r="I326" i="2"/>
  <c r="I327" i="2" s="1"/>
  <c r="I121" i="4" s="1"/>
  <c r="J304" i="2"/>
  <c r="I308" i="2"/>
  <c r="I309" i="2" s="1"/>
  <c r="I119" i="4" s="1"/>
  <c r="J322" i="2"/>
  <c r="J326" i="2" s="1"/>
  <c r="J327" i="2" s="1"/>
  <c r="J313" i="2"/>
  <c r="J317" i="2" s="1"/>
  <c r="J318" i="2" s="1"/>
  <c r="I389" i="2"/>
  <c r="J193" i="2"/>
  <c r="H375" i="2"/>
  <c r="H128" i="4" s="1"/>
  <c r="K369" i="2"/>
  <c r="K370" i="2" s="1"/>
  <c r="H200" i="2"/>
  <c r="H111" i="4" s="1"/>
  <c r="I64" i="2"/>
  <c r="I65" i="2" s="1"/>
  <c r="I52" i="2" s="1"/>
  <c r="I109" i="2"/>
  <c r="I24" i="2"/>
  <c r="K339" i="2"/>
  <c r="I381" i="2"/>
  <c r="I222" i="2"/>
  <c r="I317" i="2"/>
  <c r="K435" i="2"/>
  <c r="L438" i="2"/>
  <c r="L437" i="2"/>
  <c r="L434" i="2"/>
  <c r="L433" i="2"/>
  <c r="J440" i="2"/>
  <c r="K360" i="2"/>
  <c r="H85" i="4"/>
  <c r="K312" i="2"/>
  <c r="K321" i="2"/>
  <c r="H97" i="4"/>
  <c r="H93" i="4"/>
  <c r="H89" i="4"/>
  <c r="I88" i="4"/>
  <c r="I160" i="4"/>
  <c r="I92" i="4"/>
  <c r="I141" i="4"/>
  <c r="I157" i="4"/>
  <c r="I625" i="2"/>
  <c r="J613" i="2"/>
  <c r="I627" i="2"/>
  <c r="I688" i="2" s="1"/>
  <c r="H652" i="2"/>
  <c r="I646" i="2"/>
  <c r="I654" i="2" s="1"/>
  <c r="I703" i="2" s="1"/>
  <c r="I95" i="4"/>
  <c r="I118" i="4"/>
  <c r="I94" i="4"/>
  <c r="I96" i="4"/>
  <c r="G630" i="2"/>
  <c r="G634" i="2"/>
  <c r="G694" i="2" s="1"/>
  <c r="I98" i="4"/>
  <c r="I123" i="4"/>
  <c r="H654" i="2"/>
  <c r="H703" i="2" s="1"/>
  <c r="G656" i="2"/>
  <c r="G704" i="2" s="1"/>
  <c r="I90" i="4"/>
  <c r="J659" i="2"/>
  <c r="J707" i="2" s="1"/>
  <c r="J650" i="2"/>
  <c r="L648" i="2"/>
  <c r="L645" i="2"/>
  <c r="K658" i="2"/>
  <c r="K706" i="2" s="1"/>
  <c r="I194" i="2"/>
  <c r="H857" i="2"/>
  <c r="I855" i="2"/>
  <c r="I21" i="4" s="1"/>
  <c r="I838" i="2"/>
  <c r="L839" i="2"/>
  <c r="J622" i="2"/>
  <c r="L619" i="2"/>
  <c r="L612" i="2"/>
  <c r="K638" i="2"/>
  <c r="K632" i="2"/>
  <c r="I86" i="4"/>
  <c r="H164" i="2"/>
  <c r="H250" i="2"/>
  <c r="H256" i="2" s="1"/>
  <c r="I33" i="2"/>
  <c r="J33" i="2" s="1"/>
  <c r="I73" i="2"/>
  <c r="J456" i="2"/>
  <c r="J486" i="2" s="1"/>
  <c r="J485" i="2"/>
  <c r="K451" i="2"/>
  <c r="L454" i="2"/>
  <c r="L453" i="2"/>
  <c r="L450" i="2"/>
  <c r="L449" i="2"/>
  <c r="G213" i="2"/>
  <c r="G201" i="2" s="1"/>
  <c r="G212" i="2"/>
  <c r="K405" i="2"/>
  <c r="K10" i="2"/>
  <c r="K11" i="2" s="1"/>
  <c r="L333" i="2"/>
  <c r="L329" i="2"/>
  <c r="J335" i="2"/>
  <c r="J336" i="2" s="1"/>
  <c r="L324" i="2"/>
  <c r="L320" i="2"/>
  <c r="I357" i="2"/>
  <c r="I126" i="4" s="1"/>
  <c r="L372" i="2"/>
  <c r="L368" i="2"/>
  <c r="L363" i="2"/>
  <c r="L359" i="2"/>
  <c r="L354" i="2"/>
  <c r="L350" i="2"/>
  <c r="J299" i="2"/>
  <c r="L342" i="2"/>
  <c r="L338" i="2"/>
  <c r="L315" i="2"/>
  <c r="L311" i="2"/>
  <c r="L306" i="2"/>
  <c r="L302" i="2"/>
  <c r="L297" i="2"/>
  <c r="L293" i="2"/>
  <c r="J125" i="2"/>
  <c r="BP125" i="2"/>
  <c r="J220" i="2"/>
  <c r="G256" i="2"/>
  <c r="K217" i="2"/>
  <c r="K245" i="2"/>
  <c r="K216" i="2"/>
  <c r="K244" i="2"/>
  <c r="J248" i="2"/>
  <c r="J243" i="2"/>
  <c r="I102" i="4"/>
  <c r="I99" i="4"/>
  <c r="I134" i="2"/>
  <c r="K70" i="2"/>
  <c r="K71" i="2" s="1"/>
  <c r="K185" i="2"/>
  <c r="BQ185" i="2"/>
  <c r="BQ127" i="2"/>
  <c r="BQ157" i="2"/>
  <c r="K127" i="2"/>
  <c r="K157" i="2"/>
  <c r="I87" i="4"/>
  <c r="J161" i="2"/>
  <c r="J155" i="2"/>
  <c r="H168" i="2"/>
  <c r="BP155" i="2"/>
  <c r="BQ128" i="2"/>
  <c r="BQ158" i="2"/>
  <c r="I91" i="4"/>
  <c r="K126" i="2"/>
  <c r="K156" i="2"/>
  <c r="H166" i="2"/>
  <c r="J163" i="2"/>
  <c r="BQ126" i="2"/>
  <c r="BQ156" i="2"/>
  <c r="K128" i="2"/>
  <c r="K158" i="2"/>
  <c r="G170" i="2"/>
  <c r="K50" i="2"/>
  <c r="K51" i="2" s="1"/>
  <c r="L238" i="2"/>
  <c r="L236" i="2"/>
  <c r="L226" i="2"/>
  <c r="L224" i="2"/>
  <c r="L264" i="2"/>
  <c r="L266" i="2"/>
  <c r="L254" i="2"/>
  <c r="L252" i="2"/>
  <c r="L210" i="2"/>
  <c r="L208" i="2"/>
  <c r="L196" i="2"/>
  <c r="L198" i="2"/>
  <c r="L180" i="2"/>
  <c r="L178" i="2"/>
  <c r="L150" i="2"/>
  <c r="L148" i="2"/>
  <c r="I75" i="4"/>
  <c r="M98" i="2"/>
  <c r="M78" i="2"/>
  <c r="M18" i="2"/>
  <c r="M38" i="2"/>
  <c r="M58" i="2"/>
  <c r="I74" i="4"/>
  <c r="I77" i="4"/>
  <c r="I76" i="4"/>
  <c r="G114" i="2"/>
  <c r="H110" i="2"/>
  <c r="H13" i="2"/>
  <c r="H12" i="2"/>
  <c r="I32" i="2"/>
  <c r="BR188" i="2"/>
  <c r="BR187" i="2"/>
  <c r="BR186" i="2"/>
  <c r="L82" i="2"/>
  <c r="L79" i="2"/>
  <c r="L62" i="2"/>
  <c r="L59" i="2"/>
  <c r="L188" i="2"/>
  <c r="L42" i="2"/>
  <c r="L30" i="2" s="1"/>
  <c r="L31" i="2" s="1"/>
  <c r="L39" i="2"/>
  <c r="L187" i="2"/>
  <c r="L22" i="2"/>
  <c r="L19" i="2"/>
  <c r="L186" i="2"/>
  <c r="BU60" i="1"/>
  <c r="BT61" i="1"/>
  <c r="BU66" i="1"/>
  <c r="BT67" i="1"/>
  <c r="BT75" i="10"/>
  <c r="BT82" i="10"/>
  <c r="P761" i="2"/>
  <c r="P760" i="2" s="1"/>
  <c r="O762" i="2"/>
  <c r="BT68" i="10"/>
  <c r="K90" i="2"/>
  <c r="K91" i="2" s="1"/>
  <c r="I46" i="4"/>
  <c r="I78" i="4"/>
  <c r="H92" i="2"/>
  <c r="H93" i="2"/>
  <c r="L102" i="2"/>
  <c r="L99" i="2"/>
  <c r="G111" i="14"/>
  <c r="H471" i="2"/>
  <c r="H14" i="4"/>
  <c r="H15" i="4"/>
  <c r="H159" i="4"/>
  <c r="L132" i="14"/>
  <c r="H161" i="14"/>
  <c r="G189" i="4"/>
  <c r="G190" i="4"/>
  <c r="H109" i="14"/>
  <c r="H13" i="13"/>
  <c r="H50" i="13" s="1"/>
  <c r="H14" i="13"/>
  <c r="H56" i="13" s="1"/>
  <c r="J700" i="2"/>
  <c r="H160" i="14"/>
  <c r="H197" i="4"/>
  <c r="H49" i="13"/>
  <c r="H51" i="14"/>
  <c r="H140" i="4"/>
  <c r="I59" i="4"/>
  <c r="H43" i="4"/>
  <c r="L50" i="1"/>
  <c r="N62" i="1"/>
  <c r="O62" i="1" s="1"/>
  <c r="P62" i="1" s="1"/>
  <c r="Q62" i="1" s="1"/>
  <c r="R62" i="1" s="1"/>
  <c r="S62" i="1" s="1"/>
  <c r="T62" i="1" s="1"/>
  <c r="U62" i="1" s="1"/>
  <c r="V62" i="1" s="1"/>
  <c r="W62" i="1" s="1"/>
  <c r="X62" i="1" s="1"/>
  <c r="Y62" i="1" s="1"/>
  <c r="Z62" i="1" s="1"/>
  <c r="AA62" i="1" s="1"/>
  <c r="AB62" i="1" s="1"/>
  <c r="AC62" i="1" s="1"/>
  <c r="AD62" i="1" s="1"/>
  <c r="AE62" i="1" s="1"/>
  <c r="AF62" i="1" s="1"/>
  <c r="AG62" i="1" s="1"/>
  <c r="AH62" i="1" s="1"/>
  <c r="AI62" i="1" s="1"/>
  <c r="AJ62" i="1" s="1"/>
  <c r="AK62" i="1" s="1"/>
  <c r="AL62" i="1" s="1"/>
  <c r="AM62" i="1" s="1"/>
  <c r="AN62" i="1" s="1"/>
  <c r="AO62" i="1" s="1"/>
  <c r="AP62" i="1" s="1"/>
  <c r="AQ62" i="1" s="1"/>
  <c r="AR62" i="1" s="1"/>
  <c r="AS62" i="1" s="1"/>
  <c r="AT62" i="1" s="1"/>
  <c r="AU62" i="1" s="1"/>
  <c r="AV62" i="1" s="1"/>
  <c r="AW62" i="1" s="1"/>
  <c r="AX62" i="1" s="1"/>
  <c r="AY62" i="1" s="1"/>
  <c r="AZ62" i="1" s="1"/>
  <c r="BA62" i="1" s="1"/>
  <c r="BB62" i="1" s="1"/>
  <c r="BC62" i="1" s="1"/>
  <c r="BD62" i="1" s="1"/>
  <c r="BE62" i="1" s="1"/>
  <c r="BF62" i="1" s="1"/>
  <c r="BG62" i="1" s="1"/>
  <c r="BH62" i="1" s="1"/>
  <c r="BI62" i="1" s="1"/>
  <c r="BJ62" i="1" s="1"/>
  <c r="BK62" i="1" s="1"/>
  <c r="BL62" i="1" s="1"/>
  <c r="BM62" i="1" s="1"/>
  <c r="BN62" i="1" s="1"/>
  <c r="BO62" i="1" s="1"/>
  <c r="BP62" i="1" s="1"/>
  <c r="BQ62" i="1" s="1"/>
  <c r="BR62" i="1" s="1"/>
  <c r="BS62" i="1" s="1"/>
  <c r="BT62" i="1" s="1"/>
  <c r="BU62" i="1" s="1"/>
  <c r="BV62" i="1" s="1"/>
  <c r="BW62" i="1" s="1"/>
  <c r="BX62" i="1" s="1"/>
  <c r="BY62" i="1" s="1"/>
  <c r="BZ62" i="1" s="1"/>
  <c r="CA62" i="1" s="1"/>
  <c r="CB62" i="1" s="1"/>
  <c r="CC62" i="1" s="1"/>
  <c r="CD62" i="1" s="1"/>
  <c r="CE62" i="1" s="1"/>
  <c r="CF62" i="1" s="1"/>
  <c r="CG62" i="1" s="1"/>
  <c r="CH62" i="1" s="1"/>
  <c r="CI62" i="1" s="1"/>
  <c r="CJ62" i="1" s="1"/>
  <c r="CK62" i="1" s="1"/>
  <c r="CL62" i="1" s="1"/>
  <c r="CM62" i="1" s="1"/>
  <c r="CN62" i="1" s="1"/>
  <c r="CO62" i="1" s="1"/>
  <c r="CP62" i="1" s="1"/>
  <c r="CQ62" i="1" s="1"/>
  <c r="CR62" i="1" s="1"/>
  <c r="CS62" i="1" s="1"/>
  <c r="CT62" i="1" s="1"/>
  <c r="CU62" i="1" s="1"/>
  <c r="CV62" i="1" s="1"/>
  <c r="CW62" i="1" s="1"/>
  <c r="CX62" i="1" s="1"/>
  <c r="CY62" i="1" s="1"/>
  <c r="CZ62" i="1" s="1"/>
  <c r="DA62" i="1" s="1"/>
  <c r="DB62" i="1" s="1"/>
  <c r="DC62" i="1" s="1"/>
  <c r="DD62" i="1" s="1"/>
  <c r="DE62" i="1" s="1"/>
  <c r="DF62" i="1" s="1"/>
  <c r="DG62" i="1" s="1"/>
  <c r="DH62" i="1" s="1"/>
  <c r="DI62" i="1" s="1"/>
  <c r="DJ62" i="1" s="1"/>
  <c r="DK62" i="1" s="1"/>
  <c r="DL62" i="1" s="1"/>
  <c r="DM62" i="1" s="1"/>
  <c r="DN62" i="1" s="1"/>
  <c r="DO62" i="1" s="1"/>
  <c r="DP62" i="1" s="1"/>
  <c r="DQ62" i="1" s="1"/>
  <c r="DR62" i="1" s="1"/>
  <c r="DS62" i="1" s="1"/>
  <c r="DT62" i="1" s="1"/>
  <c r="DU62" i="1" s="1"/>
  <c r="DV62" i="1" s="1"/>
  <c r="H50" i="4"/>
  <c r="H153" i="4"/>
  <c r="H138" i="4"/>
  <c r="H52" i="14"/>
  <c r="H95" i="14"/>
  <c r="H55" i="13"/>
  <c r="H198" i="4"/>
  <c r="H155" i="4"/>
  <c r="I45" i="4"/>
  <c r="I14" i="4"/>
  <c r="K59" i="1"/>
  <c r="J70" i="1"/>
  <c r="J136" i="4" s="1"/>
  <c r="I27" i="4"/>
  <c r="I58" i="4"/>
  <c r="I24" i="4"/>
  <c r="I26" i="4"/>
  <c r="I19" i="4"/>
  <c r="L891" i="2"/>
  <c r="L806" i="2"/>
  <c r="H789" i="2"/>
  <c r="I789" i="2"/>
  <c r="L476" i="2"/>
  <c r="G8" i="4"/>
  <c r="L204" i="14"/>
  <c r="H175" i="4"/>
  <c r="L489" i="2"/>
  <c r="H57" i="4"/>
  <c r="H170" i="4"/>
  <c r="I259" i="14"/>
  <c r="I232" i="14"/>
  <c r="I294" i="14"/>
  <c r="N131" i="14"/>
  <c r="N62" i="14"/>
  <c r="N22" i="14"/>
  <c r="L54" i="14"/>
  <c r="L165" i="14"/>
  <c r="L143" i="14"/>
  <c r="L101" i="14"/>
  <c r="L102" i="14" s="1"/>
  <c r="L74" i="14"/>
  <c r="L13" i="14"/>
  <c r="L34" i="14"/>
  <c r="L14" i="14"/>
  <c r="L53" i="14"/>
  <c r="L156" i="14"/>
  <c r="L119" i="14"/>
  <c r="L23" i="14"/>
  <c r="L63" i="14"/>
  <c r="L47" i="14"/>
  <c r="L121" i="10"/>
  <c r="L93" i="10"/>
  <c r="H478" i="2"/>
  <c r="H484" i="2"/>
  <c r="H491" i="2"/>
  <c r="L555" i="2"/>
  <c r="L556" i="2" s="1"/>
  <c r="K556" i="2"/>
  <c r="L923" i="2"/>
  <c r="L560" i="2"/>
  <c r="L561" i="2" s="1"/>
  <c r="L118" i="10"/>
  <c r="N62" i="10"/>
  <c r="N57" i="10"/>
  <c r="L120" i="10"/>
  <c r="N56" i="1"/>
  <c r="N55" i="1"/>
  <c r="N426" i="2" s="1"/>
  <c r="N53" i="1"/>
  <c r="N54" i="1"/>
  <c r="N97" i="1"/>
  <c r="L97" i="10"/>
  <c r="L65" i="10"/>
  <c r="M2" i="1"/>
  <c r="M51" i="1" s="1"/>
  <c r="M2" i="4"/>
  <c r="M2" i="2"/>
  <c r="M2" i="10"/>
  <c r="M2" i="13"/>
  <c r="N31" i="1"/>
  <c r="O31" i="1" s="1"/>
  <c r="M2" i="14"/>
  <c r="M2" i="5"/>
  <c r="H685" i="2"/>
  <c r="G44" i="13"/>
  <c r="J803" i="2"/>
  <c r="J888" i="2"/>
  <c r="H881" i="2"/>
  <c r="K65" i="1"/>
  <c r="I671" i="2"/>
  <c r="H383" i="2"/>
  <c r="G387" i="2"/>
  <c r="N762" i="2"/>
  <c r="M770" i="2"/>
  <c r="N769" i="2"/>
  <c r="N768" i="2" s="1"/>
  <c r="O769" i="2" s="1"/>
  <c r="O768" i="2" s="1"/>
  <c r="L146" i="1"/>
  <c r="M34" i="1"/>
  <c r="N32" i="1"/>
  <c r="O32" i="1" s="1"/>
  <c r="M33" i="1"/>
  <c r="M35" i="1"/>
  <c r="K152" i="1"/>
  <c r="K129" i="1"/>
  <c r="K126" i="1"/>
  <c r="L126" i="1" s="1"/>
  <c r="I478" i="2"/>
  <c r="J474" i="2"/>
  <c r="I70" i="10"/>
  <c r="J487" i="2"/>
  <c r="K487" i="2" s="1"/>
  <c r="L487" i="2" s="1"/>
  <c r="H78" i="10"/>
  <c r="J385" i="2"/>
  <c r="K385" i="2" s="1"/>
  <c r="L385" i="2" s="1"/>
  <c r="H85" i="10"/>
  <c r="J247" i="2" l="1"/>
  <c r="J219" i="2"/>
  <c r="J190" i="2"/>
  <c r="J130" i="2"/>
  <c r="J160" i="2"/>
  <c r="I856" i="2"/>
  <c r="I43" i="4" s="1"/>
  <c r="I90" i="14" s="1"/>
  <c r="J847" i="2"/>
  <c r="J861" i="2" s="1"/>
  <c r="I861" i="2"/>
  <c r="G631" i="2"/>
  <c r="G691" i="2" s="1"/>
  <c r="K699" i="2"/>
  <c r="I609" i="2"/>
  <c r="J601" i="2"/>
  <c r="K600" i="2" s="1"/>
  <c r="K601" i="2" s="1"/>
  <c r="K692" i="2"/>
  <c r="I604" i="2"/>
  <c r="K592" i="2"/>
  <c r="K156" i="4" s="1"/>
  <c r="M589" i="2"/>
  <c r="M583" i="2"/>
  <c r="M582" i="2"/>
  <c r="L595" i="2"/>
  <c r="L598" i="2"/>
  <c r="L597" i="2"/>
  <c r="K603" i="2"/>
  <c r="L608" i="2"/>
  <c r="L602" i="2"/>
  <c r="K700" i="2"/>
  <c r="H140" i="2"/>
  <c r="H153" i="2" s="1"/>
  <c r="H279" i="2"/>
  <c r="J460" i="2"/>
  <c r="K459" i="2"/>
  <c r="K135" i="4"/>
  <c r="I4" i="15"/>
  <c r="M428" i="2"/>
  <c r="M427" i="2"/>
  <c r="M424" i="2"/>
  <c r="M423" i="2"/>
  <c r="L425" i="2"/>
  <c r="K430" i="2"/>
  <c r="I272" i="2"/>
  <c r="G109" i="4"/>
  <c r="G275" i="2"/>
  <c r="I136" i="2"/>
  <c r="H281" i="2"/>
  <c r="I138" i="2"/>
  <c r="H280" i="2"/>
  <c r="L351" i="2"/>
  <c r="K352" i="2"/>
  <c r="K132" i="2"/>
  <c r="H240" i="2"/>
  <c r="L218" i="2"/>
  <c r="J356" i="2"/>
  <c r="J357" i="2" s="1"/>
  <c r="J126" i="4" s="1"/>
  <c r="K331" i="2"/>
  <c r="K335" i="2" s="1"/>
  <c r="L330" i="2"/>
  <c r="G152" i="2"/>
  <c r="I228" i="2"/>
  <c r="I240" i="2" s="1"/>
  <c r="L246" i="2"/>
  <c r="H241" i="2"/>
  <c r="H229" i="2" s="1"/>
  <c r="G240" i="2"/>
  <c r="G241" i="2"/>
  <c r="G229" i="2" s="1"/>
  <c r="G153" i="2"/>
  <c r="J32" i="2"/>
  <c r="L129" i="2"/>
  <c r="I72" i="2"/>
  <c r="L294" i="2"/>
  <c r="L295" i="2" s="1"/>
  <c r="I382" i="2"/>
  <c r="I380" i="2" s="1"/>
  <c r="Q93" i="1"/>
  <c r="P97" i="1"/>
  <c r="H461" i="2"/>
  <c r="I461" i="2" s="1"/>
  <c r="J461" i="2" s="1"/>
  <c r="K461" i="2" s="1"/>
  <c r="L461" i="2" s="1"/>
  <c r="M461" i="2" s="1"/>
  <c r="G465" i="2"/>
  <c r="H660" i="2"/>
  <c r="O2" i="1"/>
  <c r="O51" i="1" s="1"/>
  <c r="O2" i="13"/>
  <c r="O2" i="14"/>
  <c r="P31" i="1"/>
  <c r="O2" i="4"/>
  <c r="O2" i="5"/>
  <c r="O2" i="10"/>
  <c r="O2" i="2"/>
  <c r="N235" i="2"/>
  <c r="N263" i="2"/>
  <c r="N147" i="2"/>
  <c r="N177" i="2"/>
  <c r="N207" i="2"/>
  <c r="N436" i="2"/>
  <c r="N452" i="2"/>
  <c r="N332" i="2"/>
  <c r="N323" i="2"/>
  <c r="N371" i="2"/>
  <c r="N362" i="2"/>
  <c r="N353" i="2"/>
  <c r="N341" i="2"/>
  <c r="N314" i="2"/>
  <c r="N305" i="2"/>
  <c r="N296" i="2"/>
  <c r="O57" i="10"/>
  <c r="O62" i="10"/>
  <c r="K133" i="2"/>
  <c r="K131" i="2"/>
  <c r="K220" i="2"/>
  <c r="K221" i="2"/>
  <c r="T85" i="1"/>
  <c r="S87" i="1"/>
  <c r="T92" i="1"/>
  <c r="BN830" i="2"/>
  <c r="J92" i="4"/>
  <c r="J64" i="2"/>
  <c r="J65" i="2" s="1"/>
  <c r="K191" i="2"/>
  <c r="K249" i="2"/>
  <c r="K304" i="2"/>
  <c r="K308" i="2" s="1"/>
  <c r="J374" i="2"/>
  <c r="J375" i="2" s="1"/>
  <c r="J128" i="4" s="1"/>
  <c r="L189" i="2"/>
  <c r="K192" i="2"/>
  <c r="J308" i="2"/>
  <c r="J309" i="2" s="1"/>
  <c r="J119" i="4" s="1"/>
  <c r="J389" i="2"/>
  <c r="K193" i="2"/>
  <c r="L303" i="2"/>
  <c r="J381" i="2"/>
  <c r="I200" i="2"/>
  <c r="I111" i="4" s="1"/>
  <c r="L159" i="2"/>
  <c r="I390" i="2"/>
  <c r="J24" i="2"/>
  <c r="K163" i="2"/>
  <c r="L312" i="2"/>
  <c r="K313" i="2"/>
  <c r="I111" i="2"/>
  <c r="J109" i="2"/>
  <c r="J84" i="2"/>
  <c r="J85" i="2" s="1"/>
  <c r="J73" i="2" s="1"/>
  <c r="I25" i="2"/>
  <c r="I12" i="2" s="1"/>
  <c r="K361" i="2"/>
  <c r="I318" i="2"/>
  <c r="I120" i="4" s="1"/>
  <c r="I117" i="4" s="1"/>
  <c r="H212" i="2"/>
  <c r="J104" i="2"/>
  <c r="J105" i="2" s="1"/>
  <c r="H213" i="2"/>
  <c r="H201" i="2" s="1"/>
  <c r="H9" i="4"/>
  <c r="K340" i="2"/>
  <c r="H8" i="4"/>
  <c r="K322" i="2"/>
  <c r="L369" i="2"/>
  <c r="L339" i="2"/>
  <c r="L360" i="2"/>
  <c r="K440" i="2"/>
  <c r="J646" i="2"/>
  <c r="J652" i="2" s="1"/>
  <c r="M437" i="2"/>
  <c r="M438" i="2"/>
  <c r="M434" i="2"/>
  <c r="M433" i="2"/>
  <c r="L435" i="2"/>
  <c r="I89" i="4"/>
  <c r="L321" i="2"/>
  <c r="J86" i="4"/>
  <c r="G657" i="2"/>
  <c r="G705" i="2" s="1"/>
  <c r="J94" i="4"/>
  <c r="I93" i="4"/>
  <c r="J90" i="4"/>
  <c r="J98" i="4"/>
  <c r="J120" i="4"/>
  <c r="J121" i="4"/>
  <c r="I652" i="2"/>
  <c r="J627" i="2"/>
  <c r="J688" i="2" s="1"/>
  <c r="K613" i="2"/>
  <c r="J625" i="2"/>
  <c r="J102" i="4"/>
  <c r="J123" i="4"/>
  <c r="J122" i="4"/>
  <c r="J157" i="4"/>
  <c r="G635" i="2"/>
  <c r="G695" i="2" s="1"/>
  <c r="J101" i="4"/>
  <c r="I653" i="2"/>
  <c r="I702" i="2" s="1"/>
  <c r="J91" i="4"/>
  <c r="J96" i="4"/>
  <c r="J88" i="4"/>
  <c r="J127" i="4"/>
  <c r="J141" i="4"/>
  <c r="J160" i="4"/>
  <c r="L658" i="2"/>
  <c r="L706" i="2" s="1"/>
  <c r="J655" i="2"/>
  <c r="M648" i="2"/>
  <c r="M645" i="2"/>
  <c r="K659" i="2"/>
  <c r="K707" i="2" s="1"/>
  <c r="K650" i="2"/>
  <c r="J194" i="2"/>
  <c r="I836" i="2"/>
  <c r="M839" i="2"/>
  <c r="I250" i="2"/>
  <c r="I256" i="2" s="1"/>
  <c r="I113" i="4" s="1"/>
  <c r="I85" i="4"/>
  <c r="L10" i="2"/>
  <c r="L11" i="2" s="1"/>
  <c r="I13" i="2"/>
  <c r="L638" i="2"/>
  <c r="L632" i="2"/>
  <c r="K622" i="2"/>
  <c r="M619" i="2"/>
  <c r="M612" i="2"/>
  <c r="G202" i="2"/>
  <c r="H202" i="2" s="1"/>
  <c r="K485" i="2"/>
  <c r="M454" i="2"/>
  <c r="M453" i="2"/>
  <c r="M450" i="2"/>
  <c r="M449" i="2"/>
  <c r="L451" i="2"/>
  <c r="K456" i="2"/>
  <c r="K486" i="2" s="1"/>
  <c r="L405" i="2"/>
  <c r="M333" i="2"/>
  <c r="M329" i="2"/>
  <c r="M324" i="2"/>
  <c r="M320" i="2"/>
  <c r="J300" i="2"/>
  <c r="J118" i="4" s="1"/>
  <c r="K374" i="2"/>
  <c r="K375" i="2" s="1"/>
  <c r="M372" i="2"/>
  <c r="M368" i="2"/>
  <c r="M359" i="2"/>
  <c r="M363" i="2"/>
  <c r="M354" i="2"/>
  <c r="M350" i="2"/>
  <c r="M342" i="2"/>
  <c r="M338" i="2"/>
  <c r="M315" i="2"/>
  <c r="M311" i="2"/>
  <c r="M306" i="2"/>
  <c r="M302" i="2"/>
  <c r="M297" i="2"/>
  <c r="M293" i="2"/>
  <c r="K299" i="2"/>
  <c r="K215" i="2"/>
  <c r="L50" i="2"/>
  <c r="L51" i="2" s="1"/>
  <c r="BQ125" i="2"/>
  <c r="L70" i="2"/>
  <c r="L71" i="2" s="1"/>
  <c r="L217" i="2"/>
  <c r="L245" i="2"/>
  <c r="J99" i="4"/>
  <c r="I97" i="4"/>
  <c r="BR217" i="2"/>
  <c r="BR245" i="2"/>
  <c r="L216" i="2"/>
  <c r="L244" i="2"/>
  <c r="BR216" i="2"/>
  <c r="BR244" i="2"/>
  <c r="K248" i="2"/>
  <c r="K243" i="2"/>
  <c r="H113" i="4"/>
  <c r="H268" i="2"/>
  <c r="H269" i="2"/>
  <c r="I100" i="4"/>
  <c r="G113" i="4"/>
  <c r="G269" i="2"/>
  <c r="G268" i="2"/>
  <c r="J134" i="2"/>
  <c r="K125" i="2"/>
  <c r="L185" i="2"/>
  <c r="BR185" i="2"/>
  <c r="J87" i="4"/>
  <c r="K162" i="2"/>
  <c r="L128" i="2"/>
  <c r="L158" i="2"/>
  <c r="BR126" i="2"/>
  <c r="BR156" i="2"/>
  <c r="J95" i="4"/>
  <c r="K161" i="2"/>
  <c r="K155" i="2"/>
  <c r="I168" i="2"/>
  <c r="I164" i="2"/>
  <c r="L127" i="2"/>
  <c r="L157" i="2"/>
  <c r="BR127" i="2"/>
  <c r="BR157" i="2"/>
  <c r="BQ155" i="2"/>
  <c r="L126" i="2"/>
  <c r="L156" i="2"/>
  <c r="BR128" i="2"/>
  <c r="BR158" i="2"/>
  <c r="G110" i="4"/>
  <c r="G182" i="2"/>
  <c r="G183" i="2"/>
  <c r="I166" i="2"/>
  <c r="H170" i="2"/>
  <c r="M238" i="2"/>
  <c r="M236" i="2"/>
  <c r="M226" i="2"/>
  <c r="M224" i="2"/>
  <c r="M266" i="2"/>
  <c r="M264" i="2"/>
  <c r="M254" i="2"/>
  <c r="M252" i="2"/>
  <c r="M210" i="2"/>
  <c r="M208" i="2"/>
  <c r="M196" i="2"/>
  <c r="M198" i="2"/>
  <c r="M178" i="2"/>
  <c r="M180" i="2"/>
  <c r="M150" i="2"/>
  <c r="M148" i="2"/>
  <c r="N98" i="2"/>
  <c r="N78" i="2"/>
  <c r="N18" i="2"/>
  <c r="N38" i="2"/>
  <c r="O42" i="2" s="1"/>
  <c r="N58" i="2"/>
  <c r="J76" i="4"/>
  <c r="J74" i="4"/>
  <c r="J75" i="4"/>
  <c r="J77" i="4"/>
  <c r="H114" i="2"/>
  <c r="M82" i="2"/>
  <c r="M79" i="2"/>
  <c r="M62" i="2"/>
  <c r="M59" i="2"/>
  <c r="M188" i="2"/>
  <c r="M42" i="2"/>
  <c r="M30" i="2" s="1"/>
  <c r="M31" i="2" s="1"/>
  <c r="M39" i="2"/>
  <c r="M22" i="2"/>
  <c r="M187" i="2"/>
  <c r="M19" i="2"/>
  <c r="M186" i="2"/>
  <c r="I53" i="2"/>
  <c r="BS188" i="2"/>
  <c r="BS187" i="2"/>
  <c r="BS186" i="2"/>
  <c r="K44" i="2"/>
  <c r="O53" i="1"/>
  <c r="O56" i="1"/>
  <c r="O54" i="1"/>
  <c r="O131" i="14"/>
  <c r="O55" i="1"/>
  <c r="O426" i="2" s="1"/>
  <c r="O62" i="14"/>
  <c r="O22" i="14"/>
  <c r="BU75" i="10"/>
  <c r="BU82" i="10"/>
  <c r="P32" i="1"/>
  <c r="O33" i="1"/>
  <c r="O34" i="1"/>
  <c r="O35" i="1"/>
  <c r="J151" i="4"/>
  <c r="BU68" i="10"/>
  <c r="Q761" i="2"/>
  <c r="Q760" i="2" s="1"/>
  <c r="P762" i="2"/>
  <c r="P769" i="2"/>
  <c r="P768" i="2" s="1"/>
  <c r="O770" i="2"/>
  <c r="BV66" i="1"/>
  <c r="BU67" i="1"/>
  <c r="BV60" i="1"/>
  <c r="BU61" i="1"/>
  <c r="L90" i="2"/>
  <c r="L91" i="2" s="1"/>
  <c r="J78" i="4"/>
  <c r="I151" i="4"/>
  <c r="I92" i="2"/>
  <c r="I93" i="2"/>
  <c r="M102" i="2"/>
  <c r="M99" i="2"/>
  <c r="G879" i="2"/>
  <c r="H189" i="4"/>
  <c r="H90" i="14"/>
  <c r="H458" i="2"/>
  <c r="H10" i="4"/>
  <c r="J471" i="2"/>
  <c r="I159" i="4"/>
  <c r="H134" i="4"/>
  <c r="H497" i="2"/>
  <c r="L59" i="1"/>
  <c r="J46" i="4"/>
  <c r="G73" i="4"/>
  <c r="H852" i="2"/>
  <c r="J59" i="4"/>
  <c r="M118" i="10"/>
  <c r="G6" i="4"/>
  <c r="M93" i="10"/>
  <c r="J295" i="14"/>
  <c r="I50" i="4"/>
  <c r="H51" i="4"/>
  <c r="I153" i="4"/>
  <c r="J14" i="4"/>
  <c r="I155" i="4"/>
  <c r="I138" i="4"/>
  <c r="K70" i="1"/>
  <c r="K136" i="4" s="1"/>
  <c r="I160" i="14"/>
  <c r="I51" i="14"/>
  <c r="I197" i="4"/>
  <c r="I13" i="13"/>
  <c r="I109" i="14"/>
  <c r="I49" i="13"/>
  <c r="I95" i="14"/>
  <c r="I14" i="13"/>
  <c r="I52" i="14"/>
  <c r="I55" i="13"/>
  <c r="I198" i="4"/>
  <c r="I161" i="14"/>
  <c r="J27" i="4"/>
  <c r="J58" i="4"/>
  <c r="J24" i="4"/>
  <c r="J26" i="4"/>
  <c r="M65" i="10"/>
  <c r="I782" i="2"/>
  <c r="M891" i="2"/>
  <c r="M806" i="2"/>
  <c r="J19" i="4"/>
  <c r="H863" i="2"/>
  <c r="M204" i="14"/>
  <c r="H176" i="4"/>
  <c r="H177" i="4"/>
  <c r="H171" i="4"/>
  <c r="H122" i="14"/>
  <c r="H11" i="14"/>
  <c r="H94" i="14"/>
  <c r="H43" i="13"/>
  <c r="H124" i="14"/>
  <c r="H110" i="14"/>
  <c r="H196" i="4"/>
  <c r="H12" i="13"/>
  <c r="H44" i="13" s="1"/>
  <c r="I170" i="4"/>
  <c r="H252" i="14"/>
  <c r="H225" i="14"/>
  <c r="H279" i="14"/>
  <c r="J259" i="14"/>
  <c r="J232" i="14"/>
  <c r="J294" i="14"/>
  <c r="M119" i="14"/>
  <c r="M143" i="14"/>
  <c r="M165" i="14"/>
  <c r="M54" i="14"/>
  <c r="M101" i="14"/>
  <c r="M102" i="14" s="1"/>
  <c r="M53" i="14"/>
  <c r="M14" i="14"/>
  <c r="M74" i="14"/>
  <c r="M13" i="14"/>
  <c r="M34" i="14"/>
  <c r="M47" i="14"/>
  <c r="M156" i="14"/>
  <c r="M63" i="14"/>
  <c r="M23" i="14"/>
  <c r="M132" i="14"/>
  <c r="K474" i="2"/>
  <c r="J45" i="4"/>
  <c r="I130" i="4"/>
  <c r="J130" i="4"/>
  <c r="N2" i="4"/>
  <c r="N2" i="13"/>
  <c r="N2" i="1"/>
  <c r="N51" i="1" s="1"/>
  <c r="N2" i="5"/>
  <c r="N2" i="2"/>
  <c r="N2" i="14"/>
  <c r="N2" i="10"/>
  <c r="M463" i="2"/>
  <c r="M476" i="2"/>
  <c r="M97" i="10"/>
  <c r="M121" i="10"/>
  <c r="M120" i="10"/>
  <c r="M555" i="2"/>
  <c r="M556" i="2" s="1"/>
  <c r="M560" i="2"/>
  <c r="M561" i="2" s="1"/>
  <c r="M923" i="2"/>
  <c r="M489" i="2"/>
  <c r="M50" i="1"/>
  <c r="N50" i="1" s="1"/>
  <c r="O50" i="1" s="1"/>
  <c r="I471" i="2"/>
  <c r="G45" i="13"/>
  <c r="K888" i="2"/>
  <c r="K803" i="2"/>
  <c r="L65" i="1"/>
  <c r="L70" i="1" s="1"/>
  <c r="K130" i="4"/>
  <c r="J671" i="2"/>
  <c r="I383" i="2"/>
  <c r="H387" i="2"/>
  <c r="N770" i="2"/>
  <c r="M385" i="2"/>
  <c r="M487" i="2"/>
  <c r="L129" i="1"/>
  <c r="L152" i="1"/>
  <c r="M126" i="1"/>
  <c r="N35" i="1"/>
  <c r="N33" i="1"/>
  <c r="N34" i="1"/>
  <c r="M146" i="1"/>
  <c r="H86" i="10"/>
  <c r="H79" i="10"/>
  <c r="I71" i="10"/>
  <c r="I72" i="10" s="1"/>
  <c r="J478" i="2"/>
  <c r="K130" i="2" l="1"/>
  <c r="K247" i="2"/>
  <c r="O22" i="2"/>
  <c r="K160" i="2"/>
  <c r="K190" i="2"/>
  <c r="K219" i="2"/>
  <c r="K846" i="2"/>
  <c r="H630" i="2"/>
  <c r="M598" i="2"/>
  <c r="J609" i="2"/>
  <c r="L600" i="2"/>
  <c r="I605" i="2"/>
  <c r="L592" i="2"/>
  <c r="L156" i="4" s="1"/>
  <c r="L692" i="2"/>
  <c r="L699" i="2"/>
  <c r="K646" i="2"/>
  <c r="O582" i="2"/>
  <c r="M608" i="2"/>
  <c r="M602" i="2"/>
  <c r="L603" i="2"/>
  <c r="L599" i="2" s="1"/>
  <c r="N583" i="2"/>
  <c r="N582" i="2"/>
  <c r="N589" i="2"/>
  <c r="K599" i="2"/>
  <c r="M595" i="2"/>
  <c r="M597" i="2"/>
  <c r="H152" i="2"/>
  <c r="H275" i="2"/>
  <c r="H109" i="4"/>
  <c r="I140" i="2"/>
  <c r="I153" i="2" s="1"/>
  <c r="I141" i="2" s="1"/>
  <c r="I279" i="2"/>
  <c r="K460" i="2"/>
  <c r="L430" i="2"/>
  <c r="L459" i="2"/>
  <c r="L135" i="4"/>
  <c r="K4" i="15"/>
  <c r="O428" i="2"/>
  <c r="O424" i="2"/>
  <c r="J653" i="2"/>
  <c r="J702" i="2" s="1"/>
  <c r="J4" i="15"/>
  <c r="N428" i="2"/>
  <c r="N427" i="2"/>
  <c r="O427" i="2" s="1"/>
  <c r="N424" i="2"/>
  <c r="N423" i="2"/>
  <c r="M425" i="2"/>
  <c r="G278" i="2"/>
  <c r="I280" i="2"/>
  <c r="J138" i="2"/>
  <c r="J272" i="2"/>
  <c r="H141" i="2"/>
  <c r="G141" i="2"/>
  <c r="G273" i="2"/>
  <c r="I281" i="2"/>
  <c r="J136" i="2"/>
  <c r="J654" i="2"/>
  <c r="J703" i="2" s="1"/>
  <c r="L352" i="2"/>
  <c r="M351" i="2"/>
  <c r="M352" i="2" s="1"/>
  <c r="K356" i="2"/>
  <c r="K357" i="2" s="1"/>
  <c r="K126" i="4" s="1"/>
  <c r="O82" i="2"/>
  <c r="O62" i="2"/>
  <c r="O102" i="2"/>
  <c r="M218" i="2"/>
  <c r="H465" i="2"/>
  <c r="M330" i="2"/>
  <c r="M331" i="2" s="1"/>
  <c r="M294" i="2"/>
  <c r="L331" i="2"/>
  <c r="L335" i="2" s="1"/>
  <c r="L336" i="2" s="1"/>
  <c r="L122" i="4" s="1"/>
  <c r="M129" i="2"/>
  <c r="I112" i="4"/>
  <c r="I241" i="2"/>
  <c r="I229" i="2" s="1"/>
  <c r="G230" i="2"/>
  <c r="H230" i="2" s="1"/>
  <c r="I230" i="2" s="1"/>
  <c r="M246" i="2"/>
  <c r="G232" i="2"/>
  <c r="H232" i="2" s="1"/>
  <c r="G144" i="2"/>
  <c r="G142" i="2"/>
  <c r="M369" i="2"/>
  <c r="O454" i="2"/>
  <c r="O306" i="2"/>
  <c r="O333" i="2"/>
  <c r="O297" i="2"/>
  <c r="O324" i="2"/>
  <c r="O238" i="2"/>
  <c r="O372" i="2"/>
  <c r="O210" i="2"/>
  <c r="O363" i="2"/>
  <c r="O150" i="2"/>
  <c r="O354" i="2"/>
  <c r="O180" i="2"/>
  <c r="O342" i="2"/>
  <c r="O266" i="2"/>
  <c r="O315" i="2"/>
  <c r="R93" i="1"/>
  <c r="Q97" i="1"/>
  <c r="O436" i="2"/>
  <c r="O452" i="2"/>
  <c r="O235" i="2"/>
  <c r="O147" i="2"/>
  <c r="O177" i="2"/>
  <c r="O207" i="2"/>
  <c r="O263" i="2"/>
  <c r="O332" i="2"/>
  <c r="O323" i="2"/>
  <c r="O371" i="2"/>
  <c r="O362" i="2"/>
  <c r="O353" i="2"/>
  <c r="O341" i="2"/>
  <c r="O314" i="2"/>
  <c r="O305" i="2"/>
  <c r="O296" i="2"/>
  <c r="L131" i="2"/>
  <c r="L132" i="2"/>
  <c r="L90" i="4" s="1"/>
  <c r="L163" i="2"/>
  <c r="L95" i="4" s="1"/>
  <c r="L133" i="2"/>
  <c r="L94" i="4" s="1"/>
  <c r="BR215" i="2"/>
  <c r="L220" i="2"/>
  <c r="L249" i="2"/>
  <c r="L102" i="4" s="1"/>
  <c r="L221" i="2"/>
  <c r="L101" i="4" s="1"/>
  <c r="J838" i="2"/>
  <c r="BO830" i="2"/>
  <c r="U92" i="1"/>
  <c r="T87" i="1"/>
  <c r="U85" i="1"/>
  <c r="P62" i="10"/>
  <c r="P57" i="10"/>
  <c r="O438" i="2"/>
  <c r="O320" i="2"/>
  <c r="O338" i="2"/>
  <c r="O69" i="2"/>
  <c r="O68" i="2" s="1"/>
  <c r="O359" i="2"/>
  <c r="O645" i="2"/>
  <c r="O329" i="2"/>
  <c r="O293" i="2"/>
  <c r="O434" i="2"/>
  <c r="O612" i="2"/>
  <c r="O368" i="2"/>
  <c r="O311" i="2"/>
  <c r="O450" i="2"/>
  <c r="O302" i="2"/>
  <c r="O350" i="2"/>
  <c r="P2" i="5"/>
  <c r="Q31" i="1"/>
  <c r="P2" i="1"/>
  <c r="P51" i="1" s="1"/>
  <c r="P2" i="10"/>
  <c r="P2" i="14"/>
  <c r="P2" i="2"/>
  <c r="P2" i="4"/>
  <c r="P2" i="13"/>
  <c r="O54" i="14"/>
  <c r="O34" i="14"/>
  <c r="O14" i="14"/>
  <c r="O143" i="14"/>
  <c r="O165" i="14"/>
  <c r="O74" i="14"/>
  <c r="J390" i="2"/>
  <c r="M339" i="2"/>
  <c r="M340" i="2" s="1"/>
  <c r="L340" i="2"/>
  <c r="J382" i="2"/>
  <c r="J380" i="2" s="1"/>
  <c r="J9" i="4" s="1"/>
  <c r="M189" i="2"/>
  <c r="M192" i="2" s="1"/>
  <c r="L192" i="2"/>
  <c r="L92" i="4" s="1"/>
  <c r="L193" i="2"/>
  <c r="L96" i="4" s="1"/>
  <c r="L191" i="2"/>
  <c r="I213" i="2"/>
  <c r="I201" i="2" s="1"/>
  <c r="J200" i="2"/>
  <c r="J111" i="4" s="1"/>
  <c r="I212" i="2"/>
  <c r="M303" i="2"/>
  <c r="L313" i="2"/>
  <c r="K317" i="2"/>
  <c r="K318" i="2" s="1"/>
  <c r="K120" i="4" s="1"/>
  <c r="K64" i="2"/>
  <c r="K65" i="2" s="1"/>
  <c r="M159" i="2"/>
  <c r="L162" i="2"/>
  <c r="L91" i="4" s="1"/>
  <c r="L304" i="2"/>
  <c r="M312" i="2"/>
  <c r="L370" i="2"/>
  <c r="L322" i="2"/>
  <c r="M321" i="2"/>
  <c r="K381" i="2"/>
  <c r="J111" i="2"/>
  <c r="J25" i="2"/>
  <c r="J12" i="2" s="1"/>
  <c r="I110" i="2"/>
  <c r="K344" i="2"/>
  <c r="K345" i="2" s="1"/>
  <c r="K123" i="4" s="1"/>
  <c r="K24" i="2"/>
  <c r="K25" i="2" s="1"/>
  <c r="K326" i="2"/>
  <c r="K327" i="2" s="1"/>
  <c r="K121" i="4" s="1"/>
  <c r="K84" i="2"/>
  <c r="K85" i="2" s="1"/>
  <c r="K72" i="2" s="1"/>
  <c r="K365" i="2"/>
  <c r="K366" i="2" s="1"/>
  <c r="K127" i="4" s="1"/>
  <c r="G204" i="2"/>
  <c r="G206" i="2" s="1"/>
  <c r="M360" i="2"/>
  <c r="L361" i="2"/>
  <c r="K389" i="2"/>
  <c r="I9" i="4"/>
  <c r="K77" i="4"/>
  <c r="J222" i="2"/>
  <c r="J228" i="2" s="1"/>
  <c r="J112" i="4" s="1"/>
  <c r="K104" i="2"/>
  <c r="K105" i="2" s="1"/>
  <c r="I8" i="4"/>
  <c r="J93" i="4"/>
  <c r="J85" i="4"/>
  <c r="M435" i="2"/>
  <c r="L136" i="4"/>
  <c r="L440" i="2"/>
  <c r="N438" i="2"/>
  <c r="N437" i="2"/>
  <c r="O437" i="2" s="1"/>
  <c r="N434" i="2"/>
  <c r="N433" i="2"/>
  <c r="J97" i="4"/>
  <c r="K109" i="2"/>
  <c r="H656" i="2"/>
  <c r="H704" i="2" s="1"/>
  <c r="J250" i="2"/>
  <c r="J256" i="2" s="1"/>
  <c r="J113" i="4" s="1"/>
  <c r="J100" i="4"/>
  <c r="K101" i="4"/>
  <c r="H634" i="2"/>
  <c r="H694" i="2" s="1"/>
  <c r="K102" i="4"/>
  <c r="L646" i="2"/>
  <c r="K652" i="2"/>
  <c r="K653" i="2"/>
  <c r="K702" i="2" s="1"/>
  <c r="K654" i="2"/>
  <c r="K703" i="2" s="1"/>
  <c r="K98" i="4"/>
  <c r="K128" i="4"/>
  <c r="K92" i="4"/>
  <c r="I660" i="2"/>
  <c r="J660" i="2" s="1"/>
  <c r="K90" i="4"/>
  <c r="K627" i="2"/>
  <c r="K688" i="2" s="1"/>
  <c r="L613" i="2"/>
  <c r="K625" i="2"/>
  <c r="K94" i="4"/>
  <c r="K96" i="4"/>
  <c r="K86" i="4"/>
  <c r="K88" i="4"/>
  <c r="K141" i="4"/>
  <c r="K157" i="4"/>
  <c r="J89" i="4"/>
  <c r="K95" i="4"/>
  <c r="K160" i="4"/>
  <c r="K159" i="4" s="1"/>
  <c r="K194" i="2"/>
  <c r="N648" i="2"/>
  <c r="N645" i="2"/>
  <c r="M658" i="2"/>
  <c r="M706" i="2" s="1"/>
  <c r="J855" i="2"/>
  <c r="J21" i="4" s="1"/>
  <c r="L659" i="2"/>
  <c r="L707" i="2" s="1"/>
  <c r="L650" i="2"/>
  <c r="L160" i="4" s="1"/>
  <c r="L159" i="4" s="1"/>
  <c r="K655" i="2"/>
  <c r="I268" i="2"/>
  <c r="M10" i="2"/>
  <c r="M11" i="2" s="1"/>
  <c r="I857" i="2"/>
  <c r="K862" i="2"/>
  <c r="K847" i="2"/>
  <c r="I269" i="2"/>
  <c r="I257" i="2" s="1"/>
  <c r="N839" i="2"/>
  <c r="J164" i="2"/>
  <c r="L622" i="2"/>
  <c r="L157" i="4" s="1"/>
  <c r="N619" i="2"/>
  <c r="N612" i="2"/>
  <c r="M638" i="2"/>
  <c r="M632" i="2"/>
  <c r="J53" i="2"/>
  <c r="J93" i="2"/>
  <c r="K93" i="2" s="1"/>
  <c r="M50" i="2"/>
  <c r="M51" i="2" s="1"/>
  <c r="L456" i="2"/>
  <c r="L486" i="2" s="1"/>
  <c r="L485" i="2"/>
  <c r="L141" i="4"/>
  <c r="N454" i="2"/>
  <c r="N453" i="2"/>
  <c r="O453" i="2" s="1"/>
  <c r="N450" i="2"/>
  <c r="N449" i="2"/>
  <c r="M451" i="2"/>
  <c r="G108" i="4"/>
  <c r="M405" i="2"/>
  <c r="N333" i="2"/>
  <c r="N329" i="2"/>
  <c r="K336" i="2"/>
  <c r="K122" i="4" s="1"/>
  <c r="N324" i="2"/>
  <c r="N320" i="2"/>
  <c r="N372" i="2"/>
  <c r="N368" i="2"/>
  <c r="N363" i="2"/>
  <c r="N359" i="2"/>
  <c r="N354" i="2"/>
  <c r="N350" i="2"/>
  <c r="K300" i="2"/>
  <c r="K118" i="4" s="1"/>
  <c r="L299" i="2"/>
  <c r="N342" i="2"/>
  <c r="N338" i="2"/>
  <c r="N315" i="2"/>
  <c r="N311" i="2"/>
  <c r="N306" i="2"/>
  <c r="N302" i="2"/>
  <c r="N297" i="2"/>
  <c r="N293" i="2"/>
  <c r="K309" i="2"/>
  <c r="K119" i="4" s="1"/>
  <c r="M70" i="2"/>
  <c r="M71" i="2" s="1"/>
  <c r="BR125" i="2"/>
  <c r="L215" i="2"/>
  <c r="L125" i="2"/>
  <c r="M217" i="2"/>
  <c r="M245" i="2"/>
  <c r="L248" i="2"/>
  <c r="L243" i="2"/>
  <c r="BS216" i="2"/>
  <c r="BS244" i="2"/>
  <c r="M216" i="2"/>
  <c r="M244" i="2"/>
  <c r="G257" i="2"/>
  <c r="G258" i="2"/>
  <c r="H258" i="2" s="1"/>
  <c r="I258" i="2" s="1"/>
  <c r="H257" i="2"/>
  <c r="G260" i="2"/>
  <c r="H260" i="2" s="1"/>
  <c r="K99" i="4"/>
  <c r="BS217" i="2"/>
  <c r="BS245" i="2"/>
  <c r="BR243" i="2"/>
  <c r="K134" i="2"/>
  <c r="M185" i="2"/>
  <c r="BS185" i="2"/>
  <c r="BS127" i="2"/>
  <c r="BS157" i="2"/>
  <c r="L161" i="2"/>
  <c r="L155" i="2"/>
  <c r="K87" i="4"/>
  <c r="BS128" i="2"/>
  <c r="BS158" i="2"/>
  <c r="M126" i="2"/>
  <c r="M156" i="2"/>
  <c r="J166" i="2"/>
  <c r="J168" i="2"/>
  <c r="BR155" i="2"/>
  <c r="G171" i="2"/>
  <c r="G172" i="2"/>
  <c r="I170" i="2"/>
  <c r="K91" i="4"/>
  <c r="BS126" i="2"/>
  <c r="BS156" i="2"/>
  <c r="M127" i="2"/>
  <c r="M157" i="2"/>
  <c r="M128" i="2"/>
  <c r="M158" i="2"/>
  <c r="H110" i="4"/>
  <c r="H183" i="2"/>
  <c r="H273" i="2" s="1"/>
  <c r="H182" i="2"/>
  <c r="N236" i="2"/>
  <c r="N224" i="2"/>
  <c r="O224" i="2" s="1"/>
  <c r="N238" i="2"/>
  <c r="N226" i="2"/>
  <c r="O226" i="2" s="1"/>
  <c r="I202" i="2"/>
  <c r="N266" i="2"/>
  <c r="N264" i="2"/>
  <c r="N254" i="2"/>
  <c r="O254" i="2" s="1"/>
  <c r="N252" i="2"/>
  <c r="O252" i="2" s="1"/>
  <c r="N210" i="2"/>
  <c r="N208" i="2"/>
  <c r="N198" i="2"/>
  <c r="O198" i="2" s="1"/>
  <c r="N196" i="2"/>
  <c r="O196" i="2" s="1"/>
  <c r="N178" i="2"/>
  <c r="N180" i="2"/>
  <c r="N150" i="2"/>
  <c r="N148" i="2"/>
  <c r="O78" i="2"/>
  <c r="O38" i="2"/>
  <c r="O58" i="2"/>
  <c r="O18" i="2"/>
  <c r="J52" i="2"/>
  <c r="K75" i="4"/>
  <c r="L75" i="4"/>
  <c r="K76" i="4"/>
  <c r="K74" i="4"/>
  <c r="I114" i="2"/>
  <c r="K45" i="2"/>
  <c r="K33" i="2" s="1"/>
  <c r="BT188" i="2"/>
  <c r="BT187" i="2"/>
  <c r="BT186" i="2"/>
  <c r="L44" i="2"/>
  <c r="L45" i="2" s="1"/>
  <c r="J13" i="2"/>
  <c r="N82" i="2"/>
  <c r="N79" i="2"/>
  <c r="O79" i="2" s="1"/>
  <c r="N62" i="2"/>
  <c r="N59" i="2"/>
  <c r="O59" i="2" s="1"/>
  <c r="N188" i="2"/>
  <c r="N42" i="2"/>
  <c r="N30" i="2" s="1"/>
  <c r="N31" i="2" s="1"/>
  <c r="N39" i="2"/>
  <c r="O39" i="2" s="1"/>
  <c r="N187" i="2"/>
  <c r="N22" i="2"/>
  <c r="N19" i="2"/>
  <c r="O19" i="2" s="1"/>
  <c r="N186" i="2"/>
  <c r="J72" i="2"/>
  <c r="P131" i="14"/>
  <c r="P53" i="1"/>
  <c r="P62" i="14"/>
  <c r="P56" i="1"/>
  <c r="P22" i="14"/>
  <c r="P54" i="1"/>
  <c r="P55" i="1"/>
  <c r="P426" i="2" s="1"/>
  <c r="O98" i="2"/>
  <c r="K151" i="4"/>
  <c r="BV82" i="10"/>
  <c r="BV75" i="10"/>
  <c r="L151" i="4"/>
  <c r="BV68" i="10"/>
  <c r="BW60" i="1"/>
  <c r="BV61" i="1"/>
  <c r="BW66" i="1"/>
  <c r="BV67" i="1"/>
  <c r="Q769" i="2"/>
  <c r="Q768" i="2" s="1"/>
  <c r="P770" i="2"/>
  <c r="R761" i="2"/>
  <c r="R760" i="2" s="1"/>
  <c r="Q762" i="2"/>
  <c r="P35" i="1"/>
  <c r="P34" i="1"/>
  <c r="Q32" i="1"/>
  <c r="P33" i="1"/>
  <c r="M90" i="2"/>
  <c r="M91" i="2" s="1"/>
  <c r="K78" i="4"/>
  <c r="J92" i="2"/>
  <c r="N102" i="2"/>
  <c r="N99" i="2"/>
  <c r="O99" i="2" s="1"/>
  <c r="G277" i="14"/>
  <c r="G223" i="14"/>
  <c r="G250" i="14"/>
  <c r="N118" i="10"/>
  <c r="O118" i="10" s="1"/>
  <c r="P118" i="10" s="1"/>
  <c r="N93" i="10"/>
  <c r="O93" i="10" s="1"/>
  <c r="I189" i="4"/>
  <c r="H7" i="4"/>
  <c r="H111" i="14"/>
  <c r="H890" i="2"/>
  <c r="H132" i="4"/>
  <c r="I458" i="2"/>
  <c r="I10" i="4"/>
  <c r="H498" i="2"/>
  <c r="K471" i="2"/>
  <c r="J159" i="4"/>
  <c r="M59" i="1"/>
  <c r="I134" i="4"/>
  <c r="I465" i="2"/>
  <c r="H190" i="4"/>
  <c r="I171" i="4"/>
  <c r="K46" i="4"/>
  <c r="G20" i="4"/>
  <c r="L700" i="2"/>
  <c r="L59" i="4"/>
  <c r="N65" i="10"/>
  <c r="O65" i="10" s="1"/>
  <c r="K59" i="4"/>
  <c r="K295" i="14"/>
  <c r="G112" i="2"/>
  <c r="J50" i="4"/>
  <c r="K14" i="4"/>
  <c r="J138" i="4"/>
  <c r="J153" i="4"/>
  <c r="K26" i="4"/>
  <c r="K58" i="4"/>
  <c r="J117" i="4"/>
  <c r="L26" i="4"/>
  <c r="L58" i="4"/>
  <c r="L57" i="4"/>
  <c r="L24" i="4"/>
  <c r="L27" i="4"/>
  <c r="K24" i="4"/>
  <c r="K27" i="4"/>
  <c r="I50" i="13"/>
  <c r="J160" i="14"/>
  <c r="J109" i="14"/>
  <c r="J51" i="14"/>
  <c r="J13" i="13"/>
  <c r="J50" i="13" s="1"/>
  <c r="J197" i="4"/>
  <c r="J49" i="13"/>
  <c r="I56" i="13"/>
  <c r="H104" i="14"/>
  <c r="J161" i="14"/>
  <c r="J52" i="14"/>
  <c r="J198" i="4"/>
  <c r="J55" i="13"/>
  <c r="J95" i="14"/>
  <c r="J14" i="13"/>
  <c r="J56" i="13" s="1"/>
  <c r="J155" i="4"/>
  <c r="N891" i="2"/>
  <c r="N806" i="2"/>
  <c r="K782" i="2"/>
  <c r="J789" i="2"/>
  <c r="J782" i="2"/>
  <c r="K789" i="2"/>
  <c r="K881" i="2"/>
  <c r="N923" i="2"/>
  <c r="O923" i="2" s="1"/>
  <c r="N489" i="2"/>
  <c r="O489" i="2" s="1"/>
  <c r="H86" i="14"/>
  <c r="N476" i="2"/>
  <c r="O476" i="2" s="1"/>
  <c r="I817" i="2"/>
  <c r="I57" i="4"/>
  <c r="I177" i="4"/>
  <c r="H45" i="13"/>
  <c r="H46" i="13" s="1"/>
  <c r="N59" i="1"/>
  <c r="O59" i="1" s="1"/>
  <c r="P59" i="1" s="1"/>
  <c r="N204" i="14"/>
  <c r="O204" i="14" s="1"/>
  <c r="I175" i="4"/>
  <c r="N463" i="2"/>
  <c r="O463" i="2" s="1"/>
  <c r="K294" i="14"/>
  <c r="K259" i="14"/>
  <c r="K232" i="14"/>
  <c r="N23" i="14"/>
  <c r="O23" i="14" s="1"/>
  <c r="N156" i="14"/>
  <c r="O156" i="14" s="1"/>
  <c r="P156" i="14" s="1"/>
  <c r="N47" i="14"/>
  <c r="O47" i="14" s="1"/>
  <c r="P47" i="14" s="1"/>
  <c r="N54" i="14"/>
  <c r="N101" i="14"/>
  <c r="O101" i="14" s="1"/>
  <c r="N14" i="14"/>
  <c r="N53" i="14"/>
  <c r="N13" i="14"/>
  <c r="N63" i="14"/>
  <c r="O63" i="14" s="1"/>
  <c r="N132" i="14"/>
  <c r="O132" i="14" s="1"/>
  <c r="P132" i="14" s="1"/>
  <c r="N119" i="14"/>
  <c r="O119" i="14" s="1"/>
  <c r="P119" i="14" s="1"/>
  <c r="L474" i="2"/>
  <c r="K478" i="2"/>
  <c r="G143" i="4"/>
  <c r="K45" i="4"/>
  <c r="N97" i="10"/>
  <c r="O97" i="10" s="1"/>
  <c r="N120" i="10"/>
  <c r="N121" i="10"/>
  <c r="O121" i="10" s="1"/>
  <c r="N555" i="2"/>
  <c r="O555" i="2" s="1"/>
  <c r="N560" i="2"/>
  <c r="O560" i="2" s="1"/>
  <c r="L295" i="14"/>
  <c r="G46" i="13"/>
  <c r="L803" i="2"/>
  <c r="L888" i="2"/>
  <c r="J881" i="2"/>
  <c r="M65" i="1"/>
  <c r="M70" i="1" s="1"/>
  <c r="J685" i="2"/>
  <c r="K685" i="2"/>
  <c r="K671" i="2"/>
  <c r="I387" i="2"/>
  <c r="J383" i="2"/>
  <c r="N146" i="1"/>
  <c r="O146" i="1" s="1"/>
  <c r="P146" i="1" s="1"/>
  <c r="N385" i="2"/>
  <c r="O385" i="2" s="1"/>
  <c r="N126" i="1"/>
  <c r="O126" i="1" s="1"/>
  <c r="P126" i="1" s="1"/>
  <c r="M152" i="1"/>
  <c r="M129" i="1"/>
  <c r="N487" i="2"/>
  <c r="O487" i="2" s="1"/>
  <c r="N461" i="2"/>
  <c r="O461" i="2" s="1"/>
  <c r="I77" i="10"/>
  <c r="I84" i="10"/>
  <c r="J70" i="10"/>
  <c r="L247" i="2" l="1"/>
  <c r="L160" i="2"/>
  <c r="L190" i="2"/>
  <c r="L219" i="2"/>
  <c r="L130" i="2"/>
  <c r="K855" i="2"/>
  <c r="K21" i="4" s="1"/>
  <c r="H631" i="2"/>
  <c r="H691" i="2" s="1"/>
  <c r="M592" i="2"/>
  <c r="M156" i="4" s="1"/>
  <c r="M692" i="2"/>
  <c r="M699" i="2"/>
  <c r="J604" i="2"/>
  <c r="K609" i="2"/>
  <c r="L601" i="2"/>
  <c r="M600" i="2" s="1"/>
  <c r="N608" i="2"/>
  <c r="N602" i="2"/>
  <c r="M603" i="2"/>
  <c r="O589" i="2"/>
  <c r="P589" i="2" s="1"/>
  <c r="N595" i="2"/>
  <c r="N597" i="2"/>
  <c r="N598" i="2"/>
  <c r="P582" i="2"/>
  <c r="K9" i="15"/>
  <c r="K36" i="15" s="1"/>
  <c r="O583" i="2"/>
  <c r="P583" i="2" s="1"/>
  <c r="L86" i="4"/>
  <c r="I275" i="2"/>
  <c r="I152" i="2"/>
  <c r="I109" i="4"/>
  <c r="H278" i="2"/>
  <c r="M700" i="2"/>
  <c r="M46" i="4" s="1"/>
  <c r="J140" i="2"/>
  <c r="J109" i="4" s="1"/>
  <c r="J279" i="2"/>
  <c r="M459" i="2"/>
  <c r="M135" i="4"/>
  <c r="L460" i="2"/>
  <c r="N425" i="2"/>
  <c r="L4" i="15"/>
  <c r="P428" i="2"/>
  <c r="P427" i="2"/>
  <c r="P424" i="2"/>
  <c r="M430" i="2"/>
  <c r="O423" i="2"/>
  <c r="O425" i="2" s="1"/>
  <c r="K272" i="2"/>
  <c r="J280" i="2"/>
  <c r="K138" i="2"/>
  <c r="G276" i="2"/>
  <c r="J281" i="2"/>
  <c r="K136" i="2"/>
  <c r="H142" i="2"/>
  <c r="G282" i="2"/>
  <c r="P63" i="14"/>
  <c r="P23" i="14"/>
  <c r="P204" i="14"/>
  <c r="L356" i="2"/>
  <c r="L357" i="2" s="1"/>
  <c r="L126" i="4" s="1"/>
  <c r="N351" i="2"/>
  <c r="P99" i="2"/>
  <c r="P42" i="2"/>
  <c r="P489" i="2"/>
  <c r="P463" i="2"/>
  <c r="P59" i="2"/>
  <c r="P82" i="2"/>
  <c r="P226" i="2"/>
  <c r="M295" i="2"/>
  <c r="M299" i="2" s="1"/>
  <c r="P476" i="2"/>
  <c r="P102" i="2"/>
  <c r="P39" i="2"/>
  <c r="P22" i="2"/>
  <c r="P196" i="2"/>
  <c r="P252" i="2"/>
  <c r="P437" i="2"/>
  <c r="P923" i="2"/>
  <c r="P19" i="2"/>
  <c r="P79" i="2"/>
  <c r="P62" i="2"/>
  <c r="P198" i="2"/>
  <c r="P254" i="2"/>
  <c r="P224" i="2"/>
  <c r="P453" i="2"/>
  <c r="N218" i="2"/>
  <c r="N294" i="2"/>
  <c r="O294" i="2" s="1"/>
  <c r="G234" i="2"/>
  <c r="N330" i="2"/>
  <c r="N129" i="2"/>
  <c r="O129" i="2" s="1"/>
  <c r="H234" i="2"/>
  <c r="N246" i="2"/>
  <c r="J836" i="2"/>
  <c r="G146" i="2"/>
  <c r="H144" i="2"/>
  <c r="M370" i="2"/>
  <c r="J856" i="2"/>
  <c r="J43" i="4" s="1"/>
  <c r="J90" i="14" s="1"/>
  <c r="N369" i="2"/>
  <c r="O369" i="2" s="1"/>
  <c r="L98" i="4"/>
  <c r="P333" i="2"/>
  <c r="P454" i="2"/>
  <c r="P180" i="2"/>
  <c r="P342" i="2"/>
  <c r="P372" i="2"/>
  <c r="P315" i="2"/>
  <c r="P324" i="2"/>
  <c r="P306" i="2"/>
  <c r="P354" i="2"/>
  <c r="P297" i="2"/>
  <c r="P363" i="2"/>
  <c r="P266" i="2"/>
  <c r="P210" i="2"/>
  <c r="P238" i="2"/>
  <c r="P150" i="2"/>
  <c r="S93" i="1"/>
  <c r="R97" i="1"/>
  <c r="P50" i="1"/>
  <c r="L46" i="4"/>
  <c r="P436" i="2"/>
  <c r="P452" i="2"/>
  <c r="P235" i="2"/>
  <c r="P177" i="2"/>
  <c r="P207" i="2"/>
  <c r="P263" i="2"/>
  <c r="P147" i="2"/>
  <c r="P332" i="2"/>
  <c r="P323" i="2"/>
  <c r="P371" i="2"/>
  <c r="P362" i="2"/>
  <c r="P353" i="2"/>
  <c r="P341" i="2"/>
  <c r="P314" i="2"/>
  <c r="P305" i="2"/>
  <c r="P296" i="2"/>
  <c r="M133" i="2"/>
  <c r="M94" i="4" s="1"/>
  <c r="M162" i="2"/>
  <c r="M91" i="4" s="1"/>
  <c r="M132" i="2"/>
  <c r="M90" i="4" s="1"/>
  <c r="M131" i="2"/>
  <c r="M220" i="2"/>
  <c r="M221" i="2"/>
  <c r="M101" i="4" s="1"/>
  <c r="P612" i="2"/>
  <c r="P320" i="2"/>
  <c r="P293" i="2"/>
  <c r="P69" i="2"/>
  <c r="P68" i="2" s="1"/>
  <c r="P450" i="2"/>
  <c r="P368" i="2"/>
  <c r="P338" i="2"/>
  <c r="P438" i="2"/>
  <c r="P645" i="2"/>
  <c r="P359" i="2"/>
  <c r="P311" i="2"/>
  <c r="P434" i="2"/>
  <c r="P329" i="2"/>
  <c r="P350" i="2"/>
  <c r="P302" i="2"/>
  <c r="P165" i="14"/>
  <c r="P74" i="14"/>
  <c r="P54" i="14"/>
  <c r="P34" i="14"/>
  <c r="P14" i="14"/>
  <c r="P143" i="14"/>
  <c r="Q2" i="14"/>
  <c r="Q2" i="1"/>
  <c r="Q51" i="1" s="1"/>
  <c r="Q2" i="4"/>
  <c r="R31" i="1"/>
  <c r="Q2" i="13"/>
  <c r="Q2" i="2"/>
  <c r="Q2" i="5"/>
  <c r="Q2" i="10"/>
  <c r="Q118" i="10" s="1"/>
  <c r="O405" i="2"/>
  <c r="O89" i="2"/>
  <c r="O88" i="2" s="1"/>
  <c r="Q62" i="10"/>
  <c r="Q57" i="10"/>
  <c r="V85" i="1"/>
  <c r="U87" i="1"/>
  <c r="V92" i="1"/>
  <c r="BP830" i="2"/>
  <c r="M193" i="2"/>
  <c r="M96" i="4" s="1"/>
  <c r="K200" i="2"/>
  <c r="K212" i="2" s="1"/>
  <c r="N189" i="2"/>
  <c r="K53" i="2"/>
  <c r="J212" i="2"/>
  <c r="J213" i="2"/>
  <c r="J201" i="2" s="1"/>
  <c r="L344" i="2"/>
  <c r="L345" i="2" s="1"/>
  <c r="L123" i="4" s="1"/>
  <c r="J110" i="2"/>
  <c r="L317" i="2"/>
  <c r="L318" i="2" s="1"/>
  <c r="L120" i="4" s="1"/>
  <c r="N339" i="2"/>
  <c r="M163" i="2"/>
  <c r="M95" i="4" s="1"/>
  <c r="N159" i="2"/>
  <c r="O159" i="2" s="1"/>
  <c r="M191" i="2"/>
  <c r="M190" i="2" s="1"/>
  <c r="K97" i="4"/>
  <c r="L374" i="2"/>
  <c r="L375" i="2" s="1"/>
  <c r="L128" i="4" s="1"/>
  <c r="L88" i="4"/>
  <c r="L77" i="4"/>
  <c r="K111" i="2"/>
  <c r="M304" i="2"/>
  <c r="L365" i="2"/>
  <c r="L366" i="2" s="1"/>
  <c r="L127" i="4" s="1"/>
  <c r="N312" i="2"/>
  <c r="N313" i="2" s="1"/>
  <c r="M313" i="2"/>
  <c r="L64" i="2"/>
  <c r="L65" i="2" s="1"/>
  <c r="N303" i="2"/>
  <c r="O303" i="2" s="1"/>
  <c r="N321" i="2"/>
  <c r="O321" i="2" s="1"/>
  <c r="L76" i="4"/>
  <c r="L381" i="2"/>
  <c r="M322" i="2"/>
  <c r="L308" i="2"/>
  <c r="L309" i="2" s="1"/>
  <c r="L119" i="4" s="1"/>
  <c r="L326" i="2"/>
  <c r="L327" i="2" s="1"/>
  <c r="L121" i="4" s="1"/>
  <c r="K390" i="2"/>
  <c r="K382" i="2"/>
  <c r="K380" i="2" s="1"/>
  <c r="L389" i="2"/>
  <c r="H204" i="2"/>
  <c r="H206" i="2" s="1"/>
  <c r="L104" i="2"/>
  <c r="L105" i="2" s="1"/>
  <c r="L93" i="2" s="1"/>
  <c r="L78" i="4"/>
  <c r="N360" i="2"/>
  <c r="M361" i="2"/>
  <c r="H657" i="2"/>
  <c r="H705" i="2" s="1"/>
  <c r="L24" i="2"/>
  <c r="L109" i="2"/>
  <c r="L74" i="4"/>
  <c r="K222" i="2"/>
  <c r="K228" i="2" s="1"/>
  <c r="K112" i="4" s="1"/>
  <c r="J8" i="4"/>
  <c r="M440" i="2"/>
  <c r="K92" i="2"/>
  <c r="L84" i="2"/>
  <c r="L85" i="2" s="1"/>
  <c r="L194" i="2"/>
  <c r="M136" i="4"/>
  <c r="N435" i="2"/>
  <c r="O433" i="2"/>
  <c r="L93" i="4"/>
  <c r="J268" i="2"/>
  <c r="J269" i="2"/>
  <c r="J257" i="2" s="1"/>
  <c r="K89" i="4"/>
  <c r="K85" i="4"/>
  <c r="L89" i="4"/>
  <c r="L100" i="4"/>
  <c r="K660" i="2"/>
  <c r="M646" i="2"/>
  <c r="L653" i="2"/>
  <c r="L702" i="2" s="1"/>
  <c r="L652" i="2"/>
  <c r="L654" i="2"/>
  <c r="L703" i="2" s="1"/>
  <c r="K100" i="4"/>
  <c r="M92" i="4"/>
  <c r="M613" i="2"/>
  <c r="L625" i="2"/>
  <c r="L627" i="2"/>
  <c r="L688" i="2" s="1"/>
  <c r="H635" i="2"/>
  <c r="H695" i="2" s="1"/>
  <c r="K93" i="4"/>
  <c r="L655" i="2"/>
  <c r="M659" i="2"/>
  <c r="M707" i="2" s="1"/>
  <c r="M650" i="2"/>
  <c r="M160" i="4" s="1"/>
  <c r="M159" i="4" s="1"/>
  <c r="N658" i="2"/>
  <c r="O648" i="2"/>
  <c r="N10" i="2"/>
  <c r="N11" i="2" s="1"/>
  <c r="J241" i="2"/>
  <c r="I232" i="2" s="1"/>
  <c r="I234" i="2" s="1"/>
  <c r="J114" i="2"/>
  <c r="N50" i="2"/>
  <c r="N51" i="2" s="1"/>
  <c r="O30" i="2"/>
  <c r="O31" i="2" s="1"/>
  <c r="K861" i="2"/>
  <c r="L846" i="2"/>
  <c r="O839" i="2"/>
  <c r="M622" i="2"/>
  <c r="M157" i="4" s="1"/>
  <c r="J240" i="2"/>
  <c r="BS215" i="2"/>
  <c r="N638" i="2"/>
  <c r="N632" i="2"/>
  <c r="O619" i="2"/>
  <c r="M456" i="2"/>
  <c r="M486" i="2" s="1"/>
  <c r="M485" i="2"/>
  <c r="M141" i="4"/>
  <c r="N451" i="2"/>
  <c r="O449" i="2"/>
  <c r="N70" i="2"/>
  <c r="N71" i="2" s="1"/>
  <c r="N405" i="2"/>
  <c r="M335" i="2"/>
  <c r="M336" i="2" s="1"/>
  <c r="M122" i="4" s="1"/>
  <c r="M356" i="2"/>
  <c r="L300" i="2"/>
  <c r="L118" i="4" s="1"/>
  <c r="BS125" i="2"/>
  <c r="M344" i="2"/>
  <c r="M345" i="2" s="1"/>
  <c r="M123" i="4" s="1"/>
  <c r="I260" i="2"/>
  <c r="I262" i="2" s="1"/>
  <c r="J258" i="2"/>
  <c r="M215" i="2"/>
  <c r="G262" i="2"/>
  <c r="H262" i="2"/>
  <c r="BT216" i="2"/>
  <c r="BT244" i="2"/>
  <c r="M248" i="2"/>
  <c r="M243" i="2"/>
  <c r="BT217" i="2"/>
  <c r="BT245" i="2"/>
  <c r="K250" i="2"/>
  <c r="K256" i="2" s="1"/>
  <c r="L99" i="4"/>
  <c r="N217" i="2"/>
  <c r="N245" i="2"/>
  <c r="N216" i="2"/>
  <c r="N244" i="2"/>
  <c r="BS243" i="2"/>
  <c r="M249" i="2"/>
  <c r="L134" i="2"/>
  <c r="H171" i="2"/>
  <c r="H276" i="2" s="1"/>
  <c r="J170" i="2"/>
  <c r="J202" i="2"/>
  <c r="N185" i="2"/>
  <c r="BT185" i="2"/>
  <c r="M125" i="2"/>
  <c r="BT127" i="2"/>
  <c r="BT157" i="2"/>
  <c r="K166" i="2"/>
  <c r="N128" i="2"/>
  <c r="N158" i="2"/>
  <c r="BT128" i="2"/>
  <c r="BT158" i="2"/>
  <c r="K168" i="2"/>
  <c r="M161" i="2"/>
  <c r="M155" i="2"/>
  <c r="N127" i="2"/>
  <c r="N157" i="2"/>
  <c r="BS155" i="2"/>
  <c r="L87" i="4"/>
  <c r="N126" i="2"/>
  <c r="N156" i="2"/>
  <c r="BT126" i="2"/>
  <c r="BT156" i="2"/>
  <c r="G174" i="2"/>
  <c r="G283" i="2" s="1"/>
  <c r="H172" i="2"/>
  <c r="I110" i="4"/>
  <c r="I182" i="2"/>
  <c r="I183" i="2"/>
  <c r="I273" i="2" s="1"/>
  <c r="K164" i="2"/>
  <c r="J230" i="2"/>
  <c r="O236" i="2"/>
  <c r="O148" i="2"/>
  <c r="O208" i="2"/>
  <c r="O178" i="2"/>
  <c r="O264" i="2"/>
  <c r="P58" i="2"/>
  <c r="P78" i="2"/>
  <c r="P18" i="2"/>
  <c r="P38" i="2"/>
  <c r="K110" i="2"/>
  <c r="K32" i="2"/>
  <c r="M75" i="4"/>
  <c r="L32" i="2"/>
  <c r="BU188" i="2"/>
  <c r="BU187" i="2"/>
  <c r="BU186" i="2"/>
  <c r="K13" i="2"/>
  <c r="L33" i="2"/>
  <c r="K52" i="2"/>
  <c r="K12" i="2"/>
  <c r="K73" i="2"/>
  <c r="L73" i="2" s="1"/>
  <c r="M44" i="2"/>
  <c r="M45" i="2" s="1"/>
  <c r="Q53" i="1"/>
  <c r="Q54" i="1"/>
  <c r="Q131" i="14"/>
  <c r="Q56" i="1"/>
  <c r="Q62" i="14"/>
  <c r="Q22" i="14"/>
  <c r="Q55" i="1"/>
  <c r="Q426" i="2" s="1"/>
  <c r="P98" i="2"/>
  <c r="P487" i="2"/>
  <c r="P97" i="10"/>
  <c r="P65" i="10"/>
  <c r="BW68" i="10"/>
  <c r="BW75" i="10"/>
  <c r="Q35" i="1"/>
  <c r="Q34" i="1"/>
  <c r="R32" i="1"/>
  <c r="Q33" i="1"/>
  <c r="O561" i="2"/>
  <c r="P560" i="2"/>
  <c r="O102" i="14"/>
  <c r="P101" i="14"/>
  <c r="S761" i="2"/>
  <c r="S760" i="2" s="1"/>
  <c r="R762" i="2"/>
  <c r="R769" i="2"/>
  <c r="R768" i="2" s="1"/>
  <c r="Q770" i="2"/>
  <c r="BW82" i="10"/>
  <c r="O556" i="2"/>
  <c r="P555" i="2"/>
  <c r="P121" i="10"/>
  <c r="P461" i="2"/>
  <c r="P385" i="2"/>
  <c r="M151" i="4"/>
  <c r="O120" i="10"/>
  <c r="P93" i="10"/>
  <c r="BX66" i="1"/>
  <c r="BW67" i="1"/>
  <c r="BX60" i="1"/>
  <c r="BW61" i="1"/>
  <c r="N90" i="2"/>
  <c r="N91" i="2" s="1"/>
  <c r="K13" i="13"/>
  <c r="K50" i="13" s="1"/>
  <c r="L110" i="14"/>
  <c r="L13" i="13"/>
  <c r="L50" i="13" s="1"/>
  <c r="L14" i="13"/>
  <c r="L56" i="13" s="1"/>
  <c r="I7" i="4"/>
  <c r="H108" i="4"/>
  <c r="L465" i="2"/>
  <c r="J10" i="4"/>
  <c r="L471" i="2"/>
  <c r="J134" i="4"/>
  <c r="J465" i="2"/>
  <c r="J189" i="4"/>
  <c r="K161" i="14"/>
  <c r="K49" i="13"/>
  <c r="M59" i="4"/>
  <c r="K109" i="14"/>
  <c r="K51" i="14"/>
  <c r="H879" i="2"/>
  <c r="H6" i="4"/>
  <c r="H73" i="4"/>
  <c r="K50" i="4"/>
  <c r="K51" i="4"/>
  <c r="L12" i="13"/>
  <c r="L44" i="13" s="1"/>
  <c r="L153" i="4"/>
  <c r="K55" i="13"/>
  <c r="K95" i="14"/>
  <c r="G906" i="2"/>
  <c r="K153" i="4"/>
  <c r="K198" i="4"/>
  <c r="K10" i="4"/>
  <c r="L95" i="14"/>
  <c r="K52" i="14"/>
  <c r="L198" i="4"/>
  <c r="K14" i="13"/>
  <c r="K56" i="13" s="1"/>
  <c r="K117" i="4"/>
  <c r="K465" i="2"/>
  <c r="L109" i="14"/>
  <c r="K197" i="4"/>
  <c r="L124" i="14"/>
  <c r="L161" i="14"/>
  <c r="K160" i="14"/>
  <c r="K155" i="4"/>
  <c r="K134" i="4"/>
  <c r="L49" i="13"/>
  <c r="L196" i="4"/>
  <c r="L160" i="14"/>
  <c r="L197" i="4"/>
  <c r="L51" i="14"/>
  <c r="K138" i="4"/>
  <c r="L55" i="13"/>
  <c r="L52" i="14"/>
  <c r="G184" i="4"/>
  <c r="M58" i="4"/>
  <c r="M27" i="4"/>
  <c r="M57" i="4"/>
  <c r="M24" i="4"/>
  <c r="L43" i="13"/>
  <c r="L155" i="4"/>
  <c r="L138" i="4"/>
  <c r="N102" i="14"/>
  <c r="N561" i="2"/>
  <c r="N556" i="2"/>
  <c r="L782" i="2"/>
  <c r="K19" i="4"/>
  <c r="I12" i="13"/>
  <c r="I44" i="13" s="1"/>
  <c r="I43" i="13"/>
  <c r="I110" i="14"/>
  <c r="I196" i="4"/>
  <c r="K225" i="14"/>
  <c r="K279" i="14"/>
  <c r="K252" i="14"/>
  <c r="I124" i="14"/>
  <c r="I863" i="2"/>
  <c r="I94" i="14"/>
  <c r="I122" i="14"/>
  <c r="I11" i="14"/>
  <c r="I176" i="4"/>
  <c r="I852" i="2"/>
  <c r="J279" i="14"/>
  <c r="J252" i="14"/>
  <c r="J225" i="14"/>
  <c r="L294" i="14"/>
  <c r="L259" i="14"/>
  <c r="L232" i="14"/>
  <c r="K57" i="4"/>
  <c r="K170" i="4"/>
  <c r="M474" i="2"/>
  <c r="G904" i="2"/>
  <c r="L45" i="4"/>
  <c r="J51" i="4"/>
  <c r="L478" i="2"/>
  <c r="L14" i="4"/>
  <c r="L130" i="4"/>
  <c r="M295" i="14"/>
  <c r="M803" i="2"/>
  <c r="M888" i="2"/>
  <c r="N65" i="1"/>
  <c r="O65" i="1" s="1"/>
  <c r="P65" i="1" s="1"/>
  <c r="Q65" i="1" s="1"/>
  <c r="L671" i="2"/>
  <c r="L50" i="4" s="1"/>
  <c r="K383" i="2"/>
  <c r="J387" i="2"/>
  <c r="N129" i="1"/>
  <c r="O129" i="1" s="1"/>
  <c r="P129" i="1" s="1"/>
  <c r="Q129" i="1" s="1"/>
  <c r="N152" i="1"/>
  <c r="O152" i="1" s="1"/>
  <c r="P152" i="1" s="1"/>
  <c r="Q152" i="1" s="1"/>
  <c r="J71" i="10"/>
  <c r="J72" i="10" s="1"/>
  <c r="I85" i="10"/>
  <c r="I78" i="10"/>
  <c r="Q204" i="14" l="1"/>
  <c r="M247" i="2"/>
  <c r="M160" i="2"/>
  <c r="M130" i="2"/>
  <c r="M219" i="2"/>
  <c r="K838" i="2"/>
  <c r="I630" i="2"/>
  <c r="N706" i="2"/>
  <c r="N700" i="2" s="1"/>
  <c r="O598" i="2"/>
  <c r="M601" i="2"/>
  <c r="N600" i="2" s="1"/>
  <c r="N592" i="2"/>
  <c r="N156" i="4" s="1"/>
  <c r="N692" i="2"/>
  <c r="J605" i="2"/>
  <c r="N699" i="2"/>
  <c r="L609" i="2"/>
  <c r="Q589" i="2"/>
  <c r="Q583" i="2"/>
  <c r="Q582" i="2"/>
  <c r="K10" i="15"/>
  <c r="K37" i="15" s="1"/>
  <c r="P595" i="2"/>
  <c r="P597" i="2"/>
  <c r="O595" i="2"/>
  <c r="O597" i="2"/>
  <c r="N603" i="2"/>
  <c r="N599" i="2" s="1"/>
  <c r="L9" i="15"/>
  <c r="L36" i="15" s="1"/>
  <c r="P608" i="2"/>
  <c r="P602" i="2"/>
  <c r="Q82" i="2"/>
  <c r="P598" i="2"/>
  <c r="O608" i="2"/>
  <c r="O602" i="2"/>
  <c r="M599" i="2"/>
  <c r="M98" i="4"/>
  <c r="M86" i="4"/>
  <c r="I278" i="2"/>
  <c r="I108" i="4"/>
  <c r="K140" i="2"/>
  <c r="K109" i="4" s="1"/>
  <c r="I656" i="2"/>
  <c r="I704" i="2" s="1"/>
  <c r="J153" i="2"/>
  <c r="J141" i="2" s="1"/>
  <c r="J152" i="2"/>
  <c r="K279" i="2"/>
  <c r="J275" i="2"/>
  <c r="P423" i="2"/>
  <c r="Q423" i="2" s="1"/>
  <c r="N430" i="2"/>
  <c r="N459" i="2"/>
  <c r="N135" i="4"/>
  <c r="O430" i="2"/>
  <c r="O135" i="4"/>
  <c r="M460" i="2"/>
  <c r="M4" i="15"/>
  <c r="Q428" i="2"/>
  <c r="Q427" i="2"/>
  <c r="Q424" i="2"/>
  <c r="P425" i="2"/>
  <c r="L272" i="2"/>
  <c r="K281" i="2"/>
  <c r="L136" i="2"/>
  <c r="H146" i="2"/>
  <c r="I142" i="2"/>
  <c r="H282" i="2"/>
  <c r="K280" i="2"/>
  <c r="L138" i="2"/>
  <c r="M26" i="4"/>
  <c r="O351" i="2"/>
  <c r="P351" i="2" s="1"/>
  <c r="N352" i="2"/>
  <c r="H277" i="14"/>
  <c r="O218" i="2"/>
  <c r="P218" i="2" s="1"/>
  <c r="N295" i="2"/>
  <c r="N331" i="2"/>
  <c r="O330" i="2"/>
  <c r="O246" i="2"/>
  <c r="J857" i="2"/>
  <c r="I144" i="2"/>
  <c r="N370" i="2"/>
  <c r="N374" i="2" s="1"/>
  <c r="N375" i="2" s="1"/>
  <c r="M374" i="2"/>
  <c r="M375" i="2" s="1"/>
  <c r="M128" i="4" s="1"/>
  <c r="O339" i="2"/>
  <c r="K111" i="4"/>
  <c r="K213" i="2"/>
  <c r="K201" i="2" s="1"/>
  <c r="N340" i="2"/>
  <c r="L97" i="4"/>
  <c r="N192" i="2"/>
  <c r="Q62" i="2"/>
  <c r="BT215" i="2"/>
  <c r="Q42" i="2"/>
  <c r="Q102" i="2"/>
  <c r="Q22" i="2"/>
  <c r="Q198" i="2"/>
  <c r="N191" i="2"/>
  <c r="O189" i="2"/>
  <c r="O191" i="2" s="1"/>
  <c r="N193" i="2"/>
  <c r="L85" i="4"/>
  <c r="L660" i="2"/>
  <c r="Q50" i="1"/>
  <c r="Q19" i="2"/>
  <c r="Q156" i="14"/>
  <c r="Q47" i="14"/>
  <c r="T93" i="1"/>
  <c r="S97" i="1"/>
  <c r="Q923" i="2"/>
  <c r="Q224" i="2"/>
  <c r="Q476" i="2"/>
  <c r="Q252" i="2"/>
  <c r="Q99" i="2"/>
  <c r="Q132" i="14"/>
  <c r="Q226" i="2"/>
  <c r="Q489" i="2"/>
  <c r="Q119" i="14"/>
  <c r="Q146" i="1"/>
  <c r="Q254" i="2"/>
  <c r="Q23" i="14"/>
  <c r="Q196" i="2"/>
  <c r="Q39" i="2"/>
  <c r="Q59" i="1"/>
  <c r="Q126" i="1"/>
  <c r="Q59" i="2"/>
  <c r="Q437" i="2"/>
  <c r="Q63" i="14"/>
  <c r="Q454" i="2"/>
  <c r="Q297" i="2"/>
  <c r="Q266" i="2"/>
  <c r="Q333" i="2"/>
  <c r="Q372" i="2"/>
  <c r="Q238" i="2"/>
  <c r="Q342" i="2"/>
  <c r="Q363" i="2"/>
  <c r="Q354" i="2"/>
  <c r="Q150" i="2"/>
  <c r="Q306" i="2"/>
  <c r="Q180" i="2"/>
  <c r="Q315" i="2"/>
  <c r="Q324" i="2"/>
  <c r="Q210" i="2"/>
  <c r="Q79" i="2"/>
  <c r="Q463" i="2"/>
  <c r="Q453" i="2"/>
  <c r="Q436" i="2"/>
  <c r="Q452" i="2"/>
  <c r="Q323" i="2"/>
  <c r="Q362" i="2"/>
  <c r="Q341" i="2"/>
  <c r="Q305" i="2"/>
  <c r="Q371" i="2"/>
  <c r="Q353" i="2"/>
  <c r="Q296" i="2"/>
  <c r="Q332" i="2"/>
  <c r="Q314" i="2"/>
  <c r="Q235" i="2"/>
  <c r="Q207" i="2"/>
  <c r="Q263" i="2"/>
  <c r="Q147" i="2"/>
  <c r="Q177" i="2"/>
  <c r="N131" i="2"/>
  <c r="N162" i="2"/>
  <c r="N132" i="2"/>
  <c r="N133" i="2"/>
  <c r="N220" i="2"/>
  <c r="N249" i="2"/>
  <c r="N221" i="2"/>
  <c r="BQ830" i="2"/>
  <c r="W92" i="1"/>
  <c r="V87" i="1"/>
  <c r="W85" i="1"/>
  <c r="R62" i="10"/>
  <c r="R57" i="10"/>
  <c r="O244" i="2"/>
  <c r="O216" i="2"/>
  <c r="Q434" i="2"/>
  <c r="Q612" i="2"/>
  <c r="Q320" i="2"/>
  <c r="Q350" i="2"/>
  <c r="Q293" i="2"/>
  <c r="Q645" i="2"/>
  <c r="Q450" i="2"/>
  <c r="Q338" i="2"/>
  <c r="Q368" i="2"/>
  <c r="Q311" i="2"/>
  <c r="Q69" i="2"/>
  <c r="Q68" i="2" s="1"/>
  <c r="Q438" i="2"/>
  <c r="Q329" i="2"/>
  <c r="Q359" i="2"/>
  <c r="Q302" i="2"/>
  <c r="R2" i="14"/>
  <c r="R204" i="14" s="1"/>
  <c r="R2" i="2"/>
  <c r="R2" i="4"/>
  <c r="S31" i="1"/>
  <c r="R2" i="13"/>
  <c r="R2" i="10"/>
  <c r="R118" i="10" s="1"/>
  <c r="R2" i="5"/>
  <c r="R2" i="1"/>
  <c r="R152" i="1" s="1"/>
  <c r="Q54" i="14"/>
  <c r="Q34" i="14"/>
  <c r="Q14" i="14"/>
  <c r="Q143" i="14"/>
  <c r="Q165" i="14"/>
  <c r="Q74" i="14"/>
  <c r="P89" i="2"/>
  <c r="P88" i="2" s="1"/>
  <c r="P405" i="2"/>
  <c r="L200" i="2"/>
  <c r="L111" i="4" s="1"/>
  <c r="N163" i="2"/>
  <c r="N361" i="2"/>
  <c r="N365" i="2" s="1"/>
  <c r="N366" i="2" s="1"/>
  <c r="N322" i="2"/>
  <c r="N326" i="2" s="1"/>
  <c r="N327" i="2" s="1"/>
  <c r="M84" i="2"/>
  <c r="M85" i="2" s="1"/>
  <c r="M77" i="4"/>
  <c r="K9" i="4"/>
  <c r="M88" i="4"/>
  <c r="N304" i="2"/>
  <c r="L222" i="2"/>
  <c r="L228" i="2" s="1"/>
  <c r="L112" i="4" s="1"/>
  <c r="O131" i="2"/>
  <c r="L390" i="2"/>
  <c r="P303" i="2"/>
  <c r="M64" i="2"/>
  <c r="M65" i="2" s="1"/>
  <c r="M76" i="4"/>
  <c r="M317" i="2"/>
  <c r="M318" i="2" s="1"/>
  <c r="M120" i="4" s="1"/>
  <c r="M381" i="2"/>
  <c r="O312" i="2"/>
  <c r="L111" i="2"/>
  <c r="L382" i="2"/>
  <c r="L380" i="2" s="1"/>
  <c r="M308" i="2"/>
  <c r="M309" i="2" s="1"/>
  <c r="M119" i="4" s="1"/>
  <c r="L25" i="2"/>
  <c r="L110" i="2" s="1"/>
  <c r="P129" i="2"/>
  <c r="O133" i="2"/>
  <c r="O94" i="4" s="1"/>
  <c r="O304" i="2"/>
  <c r="O132" i="2"/>
  <c r="O90" i="4" s="1"/>
  <c r="K240" i="2"/>
  <c r="M326" i="2"/>
  <c r="M327" i="2" s="1"/>
  <c r="M121" i="4" s="1"/>
  <c r="K241" i="2"/>
  <c r="K229" i="2" s="1"/>
  <c r="P321" i="2"/>
  <c r="I204" i="2"/>
  <c r="I206" i="2" s="1"/>
  <c r="M365" i="2"/>
  <c r="M366" i="2" s="1"/>
  <c r="M127" i="4" s="1"/>
  <c r="O360" i="2"/>
  <c r="L72" i="2"/>
  <c r="P294" i="2"/>
  <c r="P369" i="2"/>
  <c r="M78" i="4"/>
  <c r="M389" i="2"/>
  <c r="M24" i="2"/>
  <c r="M25" i="2" s="1"/>
  <c r="M104" i="2"/>
  <c r="M105" i="2" s="1"/>
  <c r="M93" i="2" s="1"/>
  <c r="M74" i="4"/>
  <c r="M109" i="2"/>
  <c r="O295" i="2"/>
  <c r="O370" i="2"/>
  <c r="O374" i="2" s="1"/>
  <c r="O375" i="2" s="1"/>
  <c r="O128" i="4" s="1"/>
  <c r="O322" i="2"/>
  <c r="K8" i="4"/>
  <c r="M194" i="2"/>
  <c r="P159" i="2"/>
  <c r="O161" i="2"/>
  <c r="O162" i="2"/>
  <c r="O91" i="4" s="1"/>
  <c r="O163" i="2"/>
  <c r="O95" i="4" s="1"/>
  <c r="O50" i="2"/>
  <c r="O51" i="2" s="1"/>
  <c r="O435" i="2"/>
  <c r="O459" i="2" s="1"/>
  <c r="P433" i="2"/>
  <c r="N440" i="2"/>
  <c r="J110" i="4"/>
  <c r="J108" i="4" s="1"/>
  <c r="M93" i="4"/>
  <c r="M89" i="4"/>
  <c r="I634" i="2"/>
  <c r="I694" i="2" s="1"/>
  <c r="M627" i="2"/>
  <c r="M688" i="2" s="1"/>
  <c r="N613" i="2"/>
  <c r="M625" i="2"/>
  <c r="M654" i="2"/>
  <c r="M703" i="2" s="1"/>
  <c r="N646" i="2"/>
  <c r="M653" i="2"/>
  <c r="M702" i="2" s="1"/>
  <c r="M652" i="2"/>
  <c r="O10" i="2"/>
  <c r="O11" i="2" s="1"/>
  <c r="J229" i="2"/>
  <c r="M655" i="2"/>
  <c r="O658" i="2"/>
  <c r="O706" i="2" s="1"/>
  <c r="P648" i="2"/>
  <c r="N659" i="2"/>
  <c r="N707" i="2" s="1"/>
  <c r="N650" i="2"/>
  <c r="P30" i="2"/>
  <c r="P31" i="2" s="1"/>
  <c r="O70" i="2"/>
  <c r="O71" i="2" s="1"/>
  <c r="L862" i="2"/>
  <c r="L847" i="2"/>
  <c r="P839" i="2"/>
  <c r="BT125" i="2"/>
  <c r="N622" i="2"/>
  <c r="O638" i="2"/>
  <c r="O632" i="2"/>
  <c r="P619" i="2"/>
  <c r="L250" i="2"/>
  <c r="L256" i="2" s="1"/>
  <c r="K230" i="2"/>
  <c r="L230" i="2" s="1"/>
  <c r="L164" i="2"/>
  <c r="L13" i="2"/>
  <c r="N485" i="2"/>
  <c r="O451" i="2"/>
  <c r="P449" i="2"/>
  <c r="N456" i="2"/>
  <c r="N486" i="2" s="1"/>
  <c r="J232" i="2"/>
  <c r="J234" i="2" s="1"/>
  <c r="K202" i="2"/>
  <c r="L202" i="2" s="1"/>
  <c r="M357" i="2"/>
  <c r="M126" i="4" s="1"/>
  <c r="N125" i="2"/>
  <c r="M300" i="2"/>
  <c r="M118" i="4" s="1"/>
  <c r="N317" i="2"/>
  <c r="N318" i="2" s="1"/>
  <c r="J183" i="2"/>
  <c r="N215" i="2"/>
  <c r="J182" i="2"/>
  <c r="K113" i="4"/>
  <c r="K269" i="2"/>
  <c r="J260" i="2" s="1"/>
  <c r="J262" i="2" s="1"/>
  <c r="K268" i="2"/>
  <c r="M99" i="4"/>
  <c r="BU217" i="2"/>
  <c r="BU245" i="2"/>
  <c r="BU216" i="2"/>
  <c r="BU244" i="2"/>
  <c r="BT243" i="2"/>
  <c r="M102" i="4"/>
  <c r="M100" i="4" s="1"/>
  <c r="N248" i="2"/>
  <c r="N243" i="2"/>
  <c r="M134" i="2"/>
  <c r="I172" i="2"/>
  <c r="I171" i="2"/>
  <c r="I276" i="2" s="1"/>
  <c r="BU185" i="2"/>
  <c r="BU127" i="2"/>
  <c r="BU157" i="2"/>
  <c r="L166" i="2"/>
  <c r="H174" i="2"/>
  <c r="H283" i="2" s="1"/>
  <c r="N161" i="2"/>
  <c r="N155" i="2"/>
  <c r="M87" i="4"/>
  <c r="BU126" i="2"/>
  <c r="BU156" i="2"/>
  <c r="BU128" i="2"/>
  <c r="BU158" i="2"/>
  <c r="K170" i="2"/>
  <c r="BT155" i="2"/>
  <c r="G176" i="2"/>
  <c r="G277" i="2" s="1"/>
  <c r="L168" i="2"/>
  <c r="P236" i="2"/>
  <c r="P178" i="2"/>
  <c r="P148" i="2"/>
  <c r="P208" i="2"/>
  <c r="P264" i="2"/>
  <c r="Q78" i="2"/>
  <c r="Q18" i="2"/>
  <c r="R22" i="2" s="1"/>
  <c r="Q38" i="2"/>
  <c r="Q58" i="2"/>
  <c r="K114" i="2"/>
  <c r="M73" i="2"/>
  <c r="N73" i="2" s="1"/>
  <c r="M33" i="2"/>
  <c r="BV188" i="2"/>
  <c r="BV187" i="2"/>
  <c r="BV186" i="2"/>
  <c r="N44" i="2"/>
  <c r="L53" i="2"/>
  <c r="L52" i="2"/>
  <c r="M32" i="2"/>
  <c r="Q98" i="2"/>
  <c r="R62" i="14"/>
  <c r="R22" i="14"/>
  <c r="R55" i="1"/>
  <c r="R426" i="2" s="1"/>
  <c r="R54" i="1"/>
  <c r="R131" i="14"/>
  <c r="R56" i="1"/>
  <c r="R53" i="1"/>
  <c r="BY66" i="1"/>
  <c r="BX67" i="1"/>
  <c r="T761" i="2"/>
  <c r="T760" i="2" s="1"/>
  <c r="S762" i="2"/>
  <c r="P102" i="14"/>
  <c r="Q101" i="14"/>
  <c r="P561" i="2"/>
  <c r="Q560" i="2"/>
  <c r="BY60" i="1"/>
  <c r="BX61" i="1"/>
  <c r="Q461" i="2"/>
  <c r="Q121" i="10"/>
  <c r="BX68" i="10"/>
  <c r="Q97" i="10"/>
  <c r="Q487" i="2"/>
  <c r="O90" i="2"/>
  <c r="O91" i="2" s="1"/>
  <c r="Q93" i="10"/>
  <c r="S769" i="2"/>
  <c r="S768" i="2" s="1"/>
  <c r="R770" i="2"/>
  <c r="R34" i="1"/>
  <c r="S32" i="1"/>
  <c r="R33" i="1"/>
  <c r="R35" i="1"/>
  <c r="P120" i="10"/>
  <c r="Q385" i="2"/>
  <c r="P556" i="2"/>
  <c r="Q555" i="2"/>
  <c r="BX82" i="10"/>
  <c r="BX75" i="10"/>
  <c r="Q65" i="10"/>
  <c r="L92" i="2"/>
  <c r="L51" i="13"/>
  <c r="L52" i="13" s="1"/>
  <c r="L57" i="13"/>
  <c r="L58" i="13" s="1"/>
  <c r="M49" i="13"/>
  <c r="M110" i="14"/>
  <c r="L111" i="14"/>
  <c r="K189" i="4"/>
  <c r="K190" i="4"/>
  <c r="I890" i="2"/>
  <c r="J7" i="4"/>
  <c r="M14" i="13"/>
  <c r="M56" i="13" s="1"/>
  <c r="I111" i="14"/>
  <c r="L134" i="4"/>
  <c r="L10" i="4"/>
  <c r="L458" i="2"/>
  <c r="M465" i="2"/>
  <c r="J458" i="2"/>
  <c r="I73" i="4"/>
  <c r="H20" i="4"/>
  <c r="I879" i="2"/>
  <c r="I277" i="14" s="1"/>
  <c r="H223" i="14"/>
  <c r="H250" i="14"/>
  <c r="H112" i="2"/>
  <c r="H11" i="4"/>
  <c r="H21" i="13"/>
  <c r="H7" i="13"/>
  <c r="H22" i="13" s="1"/>
  <c r="L45" i="13"/>
  <c r="L46" i="13" s="1"/>
  <c r="I6" i="4"/>
  <c r="K458" i="2"/>
  <c r="G901" i="2"/>
  <c r="M52" i="14"/>
  <c r="M196" i="4"/>
  <c r="M161" i="14"/>
  <c r="M124" i="14"/>
  <c r="M198" i="4"/>
  <c r="M95" i="14"/>
  <c r="M55" i="13"/>
  <c r="M43" i="13"/>
  <c r="M12" i="13"/>
  <c r="M44" i="13" s="1"/>
  <c r="H143" i="4"/>
  <c r="M160" i="14"/>
  <c r="M109" i="14"/>
  <c r="N70" i="1"/>
  <c r="M13" i="13"/>
  <c r="M50" i="13" s="1"/>
  <c r="M197" i="4"/>
  <c r="M51" i="14"/>
  <c r="L189" i="4"/>
  <c r="M155" i="4"/>
  <c r="M138" i="4"/>
  <c r="L117" i="4"/>
  <c r="L789" i="2"/>
  <c r="M881" i="2"/>
  <c r="K196" i="4"/>
  <c r="M153" i="4"/>
  <c r="I86" i="14"/>
  <c r="I104" i="14"/>
  <c r="J175" i="4"/>
  <c r="M259" i="14"/>
  <c r="M232" i="14"/>
  <c r="M294" i="14"/>
  <c r="K171" i="4"/>
  <c r="K177" i="4"/>
  <c r="K124" i="14"/>
  <c r="K110" i="14"/>
  <c r="J190" i="4"/>
  <c r="N474" i="2"/>
  <c r="O474" i="2" s="1"/>
  <c r="M478" i="2"/>
  <c r="M14" i="4"/>
  <c r="M130" i="4"/>
  <c r="I45" i="13"/>
  <c r="K43" i="13"/>
  <c r="K12" i="13"/>
  <c r="N888" i="2"/>
  <c r="N803" i="2"/>
  <c r="M685" i="2"/>
  <c r="L881" i="2"/>
  <c r="L685" i="2"/>
  <c r="M671" i="2"/>
  <c r="M50" i="4" s="1"/>
  <c r="L383" i="2"/>
  <c r="K387" i="2"/>
  <c r="K70" i="10"/>
  <c r="K71" i="10" s="1"/>
  <c r="K72" i="10" s="1"/>
  <c r="L70" i="10" s="1"/>
  <c r="I86" i="10"/>
  <c r="I79" i="10"/>
  <c r="N219" i="2" l="1"/>
  <c r="N247" i="2"/>
  <c r="N130" i="2"/>
  <c r="N190" i="2"/>
  <c r="N160" i="2"/>
  <c r="O160" i="2"/>
  <c r="O130" i="2"/>
  <c r="K836" i="2"/>
  <c r="K857" i="2" s="1"/>
  <c r="K856" i="2"/>
  <c r="K43" i="4" s="1"/>
  <c r="K90" i="14" s="1"/>
  <c r="I631" i="2"/>
  <c r="I691" i="2" s="1"/>
  <c r="P592" i="2"/>
  <c r="P156" i="4" s="1"/>
  <c r="N601" i="2"/>
  <c r="O600" i="2" s="1"/>
  <c r="O592" i="2"/>
  <c r="O156" i="4" s="1"/>
  <c r="O692" i="2"/>
  <c r="K604" i="2"/>
  <c r="M609" i="2"/>
  <c r="O699" i="2"/>
  <c r="O887" i="2" s="1"/>
  <c r="R583" i="2"/>
  <c r="R589" i="2"/>
  <c r="R582" i="2"/>
  <c r="P603" i="2"/>
  <c r="O603" i="2"/>
  <c r="Q595" i="2"/>
  <c r="Q597" i="2"/>
  <c r="Q598" i="2"/>
  <c r="L10" i="15"/>
  <c r="L37" i="15" s="1"/>
  <c r="M9" i="15"/>
  <c r="M36" i="15" s="1"/>
  <c r="Q608" i="2"/>
  <c r="Q602" i="2"/>
  <c r="M97" i="4"/>
  <c r="O87" i="4"/>
  <c r="O88" i="4"/>
  <c r="O86" i="4"/>
  <c r="K275" i="2"/>
  <c r="I657" i="2"/>
  <c r="I705" i="2" s="1"/>
  <c r="K153" i="2"/>
  <c r="K141" i="2" s="1"/>
  <c r="K152" i="2"/>
  <c r="J273" i="2"/>
  <c r="O700" i="2"/>
  <c r="O46" i="4" s="1"/>
  <c r="J278" i="2"/>
  <c r="L140" i="2"/>
  <c r="L109" i="4" s="1"/>
  <c r="Q425" i="2"/>
  <c r="P430" i="2"/>
  <c r="P135" i="4"/>
  <c r="N460" i="2"/>
  <c r="N4" i="15"/>
  <c r="R428" i="2"/>
  <c r="R427" i="2"/>
  <c r="R424" i="2"/>
  <c r="R423" i="2"/>
  <c r="L279" i="2"/>
  <c r="I146" i="2"/>
  <c r="I282" i="2"/>
  <c r="J142" i="2"/>
  <c r="M272" i="2"/>
  <c r="L280" i="2"/>
  <c r="M138" i="2"/>
  <c r="L281" i="2"/>
  <c r="M136" i="2"/>
  <c r="R102" i="2"/>
  <c r="R82" i="2"/>
  <c r="R62" i="2"/>
  <c r="R42" i="2"/>
  <c r="M45" i="4"/>
  <c r="O352" i="2"/>
  <c r="N356" i="2"/>
  <c r="N357" i="2" s="1"/>
  <c r="N126" i="4" s="1"/>
  <c r="O220" i="2"/>
  <c r="N335" i="2"/>
  <c r="N336" i="2" s="1"/>
  <c r="N122" i="4" s="1"/>
  <c r="N299" i="2"/>
  <c r="N300" i="2" s="1"/>
  <c r="N118" i="4" s="1"/>
  <c r="O248" i="2"/>
  <c r="L212" i="2"/>
  <c r="P330" i="2"/>
  <c r="O331" i="2"/>
  <c r="O335" i="2" s="1"/>
  <c r="O336" i="2" s="1"/>
  <c r="O122" i="4" s="1"/>
  <c r="J144" i="2"/>
  <c r="P246" i="2"/>
  <c r="O340" i="2"/>
  <c r="M200" i="2"/>
  <c r="M111" i="4" s="1"/>
  <c r="L213" i="2"/>
  <c r="L201" i="2" s="1"/>
  <c r="N344" i="2"/>
  <c r="N345" i="2" s="1"/>
  <c r="N123" i="4" s="1"/>
  <c r="P339" i="2"/>
  <c r="N381" i="2"/>
  <c r="L12" i="2"/>
  <c r="N308" i="2"/>
  <c r="N309" i="2" s="1"/>
  <c r="N119" i="4" s="1"/>
  <c r="Q303" i="2"/>
  <c r="Q304" i="2" s="1"/>
  <c r="Q351" i="2"/>
  <c r="Q352" i="2" s="1"/>
  <c r="P189" i="2"/>
  <c r="P191" i="2" s="1"/>
  <c r="O193" i="2"/>
  <c r="O96" i="4" s="1"/>
  <c r="O93" i="4" s="1"/>
  <c r="P352" i="2"/>
  <c r="P356" i="2" s="1"/>
  <c r="N389" i="2"/>
  <c r="O192" i="2"/>
  <c r="O92" i="4" s="1"/>
  <c r="O89" i="4" s="1"/>
  <c r="R453" i="2"/>
  <c r="N91" i="4"/>
  <c r="R79" i="2"/>
  <c r="R437" i="2"/>
  <c r="R59" i="1"/>
  <c r="R196" i="2"/>
  <c r="R132" i="14"/>
  <c r="R476" i="2"/>
  <c r="R129" i="1"/>
  <c r="R372" i="2"/>
  <c r="R150" i="2"/>
  <c r="R342" i="2"/>
  <c r="R354" i="2"/>
  <c r="R315" i="2"/>
  <c r="R324" i="2"/>
  <c r="R306" i="2"/>
  <c r="R180" i="2"/>
  <c r="R297" i="2"/>
  <c r="R266" i="2"/>
  <c r="R210" i="2"/>
  <c r="R454" i="2"/>
  <c r="R238" i="2"/>
  <c r="R363" i="2"/>
  <c r="R333" i="2"/>
  <c r="R39" i="2"/>
  <c r="R23" i="14"/>
  <c r="R119" i="14"/>
  <c r="R99" i="2"/>
  <c r="R224" i="2"/>
  <c r="U93" i="1"/>
  <c r="T97" i="1"/>
  <c r="R156" i="14"/>
  <c r="R198" i="2"/>
  <c r="R59" i="2"/>
  <c r="R254" i="2"/>
  <c r="R489" i="2"/>
  <c r="R252" i="2"/>
  <c r="R47" i="14"/>
  <c r="R19" i="2"/>
  <c r="M660" i="2"/>
  <c r="N136" i="4"/>
  <c r="R50" i="1"/>
  <c r="R51" i="1"/>
  <c r="R463" i="2"/>
  <c r="R63" i="14"/>
  <c r="R126" i="1"/>
  <c r="R146" i="1"/>
  <c r="R226" i="2"/>
  <c r="R65" i="1"/>
  <c r="R923" i="2"/>
  <c r="M51" i="4"/>
  <c r="M190" i="4" s="1"/>
  <c r="R332" i="2"/>
  <c r="R323" i="2"/>
  <c r="R371" i="2"/>
  <c r="R362" i="2"/>
  <c r="R353" i="2"/>
  <c r="R341" i="2"/>
  <c r="R314" i="2"/>
  <c r="R305" i="2"/>
  <c r="R296" i="2"/>
  <c r="R235" i="2"/>
  <c r="R263" i="2"/>
  <c r="R147" i="2"/>
  <c r="R177" i="2"/>
  <c r="R207" i="2"/>
  <c r="R436" i="2"/>
  <c r="R452" i="2"/>
  <c r="P244" i="2"/>
  <c r="P216" i="2"/>
  <c r="P220" i="2" s="1"/>
  <c r="S2" i="5"/>
  <c r="S2" i="10"/>
  <c r="S118" i="10" s="1"/>
  <c r="S2" i="14"/>
  <c r="S204" i="14" s="1"/>
  <c r="S2" i="1"/>
  <c r="S2" i="4"/>
  <c r="T31" i="1"/>
  <c r="S2" i="13"/>
  <c r="S2" i="2"/>
  <c r="R645" i="2"/>
  <c r="R450" i="2"/>
  <c r="R338" i="2"/>
  <c r="R368" i="2"/>
  <c r="R311" i="2"/>
  <c r="R438" i="2"/>
  <c r="R329" i="2"/>
  <c r="R359" i="2"/>
  <c r="R302" i="2"/>
  <c r="R69" i="2"/>
  <c r="R68" i="2" s="1"/>
  <c r="R434" i="2"/>
  <c r="R320" i="2"/>
  <c r="R350" i="2"/>
  <c r="R612" i="2"/>
  <c r="R293" i="2"/>
  <c r="R34" i="14"/>
  <c r="R143" i="14"/>
  <c r="R165" i="14"/>
  <c r="R54" i="14"/>
  <c r="R14" i="14"/>
  <c r="R74" i="14"/>
  <c r="Q89" i="2"/>
  <c r="Q88" i="2" s="1"/>
  <c r="Q405" i="2"/>
  <c r="O217" i="2"/>
  <c r="O215" i="2" s="1"/>
  <c r="O245" i="2"/>
  <c r="O243" i="2" s="1"/>
  <c r="S62" i="10"/>
  <c r="S57" i="10"/>
  <c r="W87" i="1"/>
  <c r="X85" i="1"/>
  <c r="X92" i="1"/>
  <c r="BR830" i="2"/>
  <c r="P304" i="2"/>
  <c r="P308" i="2" s="1"/>
  <c r="P309" i="2" s="1"/>
  <c r="P119" i="4" s="1"/>
  <c r="M72" i="2"/>
  <c r="L241" i="2"/>
  <c r="L229" i="2" s="1"/>
  <c r="L240" i="2"/>
  <c r="P322" i="2"/>
  <c r="M85" i="4"/>
  <c r="P131" i="2"/>
  <c r="M222" i="2"/>
  <c r="M228" i="2" s="1"/>
  <c r="M112" i="4" s="1"/>
  <c r="Q369" i="2"/>
  <c r="P312" i="2"/>
  <c r="O313" i="2"/>
  <c r="M382" i="2"/>
  <c r="M380" i="2" s="1"/>
  <c r="Q294" i="2"/>
  <c r="P295" i="2"/>
  <c r="P299" i="2" s="1"/>
  <c r="M390" i="2"/>
  <c r="Q129" i="2"/>
  <c r="Q218" i="2"/>
  <c r="P133" i="2"/>
  <c r="P94" i="4" s="1"/>
  <c r="L9" i="4"/>
  <c r="Q159" i="2"/>
  <c r="Q163" i="2" s="1"/>
  <c r="Q95" i="4" s="1"/>
  <c r="P132" i="2"/>
  <c r="P90" i="4" s="1"/>
  <c r="O308" i="2"/>
  <c r="O309" i="2" s="1"/>
  <c r="O119" i="4" s="1"/>
  <c r="K7" i="4"/>
  <c r="P50" i="2"/>
  <c r="P51" i="2" s="1"/>
  <c r="Q321" i="2"/>
  <c r="Q322" i="2" s="1"/>
  <c r="P162" i="2"/>
  <c r="P91" i="4" s="1"/>
  <c r="J204" i="2"/>
  <c r="K204" i="2" s="1"/>
  <c r="L204" i="2" s="1"/>
  <c r="P370" i="2"/>
  <c r="N24" i="2"/>
  <c r="N25" i="2" s="1"/>
  <c r="O361" i="2"/>
  <c r="P360" i="2"/>
  <c r="O326" i="2"/>
  <c r="O327" i="2" s="1"/>
  <c r="O121" i="4" s="1"/>
  <c r="M111" i="2"/>
  <c r="O299" i="2"/>
  <c r="O300" i="2" s="1"/>
  <c r="O118" i="4" s="1"/>
  <c r="N194" i="2"/>
  <c r="O44" i="2"/>
  <c r="O45" i="2" s="1"/>
  <c r="P163" i="2"/>
  <c r="P95" i="4" s="1"/>
  <c r="P161" i="2"/>
  <c r="N84" i="2"/>
  <c r="N85" i="2" s="1"/>
  <c r="N64" i="2"/>
  <c r="N65" i="2" s="1"/>
  <c r="O75" i="4"/>
  <c r="L8" i="4"/>
  <c r="O440" i="2"/>
  <c r="O460" i="2" s="1"/>
  <c r="O136" i="4"/>
  <c r="O134" i="4" s="1"/>
  <c r="P435" i="2"/>
  <c r="P459" i="2" s="1"/>
  <c r="Q433" i="2"/>
  <c r="N86" i="4"/>
  <c r="N88" i="4"/>
  <c r="N120" i="4"/>
  <c r="N127" i="4"/>
  <c r="N101" i="4"/>
  <c r="N141" i="4"/>
  <c r="N157" i="4"/>
  <c r="N160" i="4"/>
  <c r="N94" i="4"/>
  <c r="I635" i="2"/>
  <c r="I695" i="2" s="1"/>
  <c r="N95" i="4"/>
  <c r="N98" i="4"/>
  <c r="N128" i="4"/>
  <c r="N102" i="4"/>
  <c r="N92" i="4"/>
  <c r="N121" i="4"/>
  <c r="N652" i="2"/>
  <c r="O646" i="2"/>
  <c r="N654" i="2"/>
  <c r="N703" i="2" s="1"/>
  <c r="N653" i="2"/>
  <c r="N702" i="2" s="1"/>
  <c r="N625" i="2"/>
  <c r="N627" i="2"/>
  <c r="N688" i="2" s="1"/>
  <c r="O613" i="2"/>
  <c r="J656" i="2"/>
  <c r="J704" i="2" s="1"/>
  <c r="N96" i="4"/>
  <c r="N90" i="4"/>
  <c r="P10" i="2"/>
  <c r="P11" i="2" s="1"/>
  <c r="N655" i="2"/>
  <c r="P658" i="2"/>
  <c r="P706" i="2" s="1"/>
  <c r="Q648" i="2"/>
  <c r="O659" i="2"/>
  <c r="O707" i="2" s="1"/>
  <c r="O650" i="2"/>
  <c r="O160" i="4" s="1"/>
  <c r="O159" i="4" s="1"/>
  <c r="Q30" i="2"/>
  <c r="Q31" i="2" s="1"/>
  <c r="P70" i="2"/>
  <c r="P71" i="2" s="1"/>
  <c r="N109" i="2"/>
  <c r="K232" i="2"/>
  <c r="K234" i="2" s="1"/>
  <c r="M846" i="2"/>
  <c r="L861" i="2"/>
  <c r="M164" i="2"/>
  <c r="Q839" i="2"/>
  <c r="M250" i="2"/>
  <c r="M256" i="2" s="1"/>
  <c r="M113" i="4" s="1"/>
  <c r="L114" i="2"/>
  <c r="M230" i="2"/>
  <c r="O622" i="2"/>
  <c r="O157" i="4" s="1"/>
  <c r="O155" i="4" s="1"/>
  <c r="O53" i="4"/>
  <c r="O192" i="4" s="1"/>
  <c r="P638" i="2"/>
  <c r="P699" i="2" s="1"/>
  <c r="P632" i="2"/>
  <c r="P692" i="2" s="1"/>
  <c r="Q619" i="2"/>
  <c r="O73" i="2"/>
  <c r="M53" i="2"/>
  <c r="N53" i="2" s="1"/>
  <c r="O456" i="2"/>
  <c r="O486" i="2" s="1"/>
  <c r="O485" i="2"/>
  <c r="O141" i="4"/>
  <c r="O140" i="4" s="1"/>
  <c r="BU125" i="2"/>
  <c r="P451" i="2"/>
  <c r="Q449" i="2"/>
  <c r="I174" i="2"/>
  <c r="I283" i="2" s="1"/>
  <c r="J171" i="2"/>
  <c r="J276" i="2" s="1"/>
  <c r="J172" i="2"/>
  <c r="BU215" i="2"/>
  <c r="K258" i="2"/>
  <c r="L113" i="4"/>
  <c r="L268" i="2"/>
  <c r="L269" i="2"/>
  <c r="N99" i="4"/>
  <c r="BU243" i="2"/>
  <c r="K257" i="2"/>
  <c r="BV217" i="2"/>
  <c r="BV245" i="2"/>
  <c r="BV216" i="2"/>
  <c r="BV244" i="2"/>
  <c r="N134" i="2"/>
  <c r="BV185" i="2"/>
  <c r="BV127" i="2"/>
  <c r="BV157" i="2"/>
  <c r="K110" i="4"/>
  <c r="K108" i="4" s="1"/>
  <c r="K183" i="2"/>
  <c r="K182" i="2"/>
  <c r="H176" i="2"/>
  <c r="H277" i="2" s="1"/>
  <c r="M166" i="2"/>
  <c r="L170" i="2"/>
  <c r="BV126" i="2"/>
  <c r="BV156" i="2"/>
  <c r="BV128" i="2"/>
  <c r="BV158" i="2"/>
  <c r="BU155" i="2"/>
  <c r="N87" i="4"/>
  <c r="M168" i="2"/>
  <c r="Q236" i="2"/>
  <c r="M202" i="2"/>
  <c r="Q208" i="2"/>
  <c r="Q264" i="2"/>
  <c r="Q148" i="2"/>
  <c r="Q178" i="2"/>
  <c r="N75" i="4"/>
  <c r="R78" i="2"/>
  <c r="S82" i="2" s="1"/>
  <c r="R18" i="2"/>
  <c r="R38" i="2"/>
  <c r="S42" i="2" s="1"/>
  <c r="R58" i="2"/>
  <c r="S62" i="2" s="1"/>
  <c r="M52" i="2"/>
  <c r="N74" i="4"/>
  <c r="N77" i="4"/>
  <c r="N76" i="4"/>
  <c r="M110" i="2"/>
  <c r="M13" i="2"/>
  <c r="N45" i="2"/>
  <c r="N33" i="2" s="1"/>
  <c r="O33" i="2" s="1"/>
  <c r="M12" i="2"/>
  <c r="BW188" i="2"/>
  <c r="BW187" i="2"/>
  <c r="BW186" i="2"/>
  <c r="N104" i="2"/>
  <c r="N105" i="2" s="1"/>
  <c r="R98" i="2"/>
  <c r="S102" i="2" s="1"/>
  <c r="S131" i="14"/>
  <c r="S53" i="1"/>
  <c r="S56" i="1"/>
  <c r="S62" i="14"/>
  <c r="S55" i="1"/>
  <c r="S426" i="2" s="1"/>
  <c r="S22" i="14"/>
  <c r="S54" i="1"/>
  <c r="R385" i="2"/>
  <c r="Q120" i="10"/>
  <c r="T32" i="1"/>
  <c r="S33" i="1"/>
  <c r="S35" i="1"/>
  <c r="S34" i="1"/>
  <c r="R93" i="10"/>
  <c r="P90" i="2"/>
  <c r="P91" i="2" s="1"/>
  <c r="R487" i="2"/>
  <c r="Q102" i="14"/>
  <c r="R101" i="14"/>
  <c r="O294" i="14"/>
  <c r="O232" i="14"/>
  <c r="O259" i="14"/>
  <c r="Q556" i="2"/>
  <c r="R555" i="2"/>
  <c r="T769" i="2"/>
  <c r="T768" i="2" s="1"/>
  <c r="S770" i="2"/>
  <c r="Q561" i="2"/>
  <c r="R560" i="2"/>
  <c r="BZ66" i="1"/>
  <c r="BY67" i="1"/>
  <c r="R65" i="10"/>
  <c r="O295" i="14"/>
  <c r="R97" i="10"/>
  <c r="R461" i="2"/>
  <c r="O478" i="2"/>
  <c r="P474" i="2"/>
  <c r="BY75" i="10"/>
  <c r="BY82" i="10"/>
  <c r="BY68" i="10"/>
  <c r="R121" i="10"/>
  <c r="BZ60" i="1"/>
  <c r="BY61" i="1"/>
  <c r="U761" i="2"/>
  <c r="U760" i="2" s="1"/>
  <c r="T762" i="2"/>
  <c r="N78" i="4"/>
  <c r="N151" i="4"/>
  <c r="DX151" i="4" s="1"/>
  <c r="B151" i="4" s="1"/>
  <c r="M92" i="2"/>
  <c r="M51" i="13"/>
  <c r="M52" i="13" s="1"/>
  <c r="M57" i="13"/>
  <c r="M58" i="13" s="1"/>
  <c r="K111" i="14"/>
  <c r="M111" i="14"/>
  <c r="I15" i="4"/>
  <c r="M189" i="4"/>
  <c r="I21" i="13"/>
  <c r="N465" i="2"/>
  <c r="M10" i="4"/>
  <c r="M134" i="4"/>
  <c r="M458" i="2"/>
  <c r="M117" i="4"/>
  <c r="N46" i="4"/>
  <c r="N59" i="4"/>
  <c r="N295" i="14"/>
  <c r="I223" i="14"/>
  <c r="I250" i="14"/>
  <c r="J73" i="4"/>
  <c r="J6" i="4"/>
  <c r="G902" i="2"/>
  <c r="G903" i="2" s="1"/>
  <c r="G286" i="14" s="1"/>
  <c r="I112" i="2"/>
  <c r="J879" i="2"/>
  <c r="I7" i="13"/>
  <c r="I22" i="13" s="1"/>
  <c r="H23" i="13"/>
  <c r="H24" i="13" s="1"/>
  <c r="I11" i="4"/>
  <c r="H904" i="2"/>
  <c r="H906" i="2"/>
  <c r="G287" i="14"/>
  <c r="N57" i="4"/>
  <c r="M45" i="13"/>
  <c r="M46" i="13" s="1"/>
  <c r="H184" i="4"/>
  <c r="N24" i="4"/>
  <c r="N27" i="4"/>
  <c r="N58" i="4"/>
  <c r="DX891" i="2"/>
  <c r="DX808" i="2"/>
  <c r="M789" i="2"/>
  <c r="L19" i="4"/>
  <c r="M252" i="14"/>
  <c r="M225" i="14"/>
  <c r="M279" i="14"/>
  <c r="N881" i="2"/>
  <c r="J863" i="2"/>
  <c r="J852" i="2"/>
  <c r="J57" i="4"/>
  <c r="J170" i="4"/>
  <c r="J817" i="2"/>
  <c r="DX816" i="2"/>
  <c r="J94" i="14"/>
  <c r="J11" i="14"/>
  <c r="J122" i="14"/>
  <c r="J176" i="4"/>
  <c r="N259" i="14"/>
  <c r="N232" i="14"/>
  <c r="N294" i="14"/>
  <c r="L252" i="14"/>
  <c r="L225" i="14"/>
  <c r="L279" i="14"/>
  <c r="M471" i="2"/>
  <c r="L51" i="4"/>
  <c r="N478" i="2"/>
  <c r="N14" i="4"/>
  <c r="N685" i="2"/>
  <c r="N130" i="4"/>
  <c r="I46" i="13"/>
  <c r="K44" i="13"/>
  <c r="N671" i="2"/>
  <c r="N50" i="4" s="1"/>
  <c r="L387" i="2"/>
  <c r="M383" i="2"/>
  <c r="L71" i="10"/>
  <c r="L72" i="10" s="1"/>
  <c r="J77" i="10"/>
  <c r="J84" i="10"/>
  <c r="P130" i="2" l="1"/>
  <c r="P160" i="2"/>
  <c r="O190" i="2"/>
  <c r="L855" i="2"/>
  <c r="L21" i="4" s="1"/>
  <c r="L838" i="2"/>
  <c r="J630" i="2"/>
  <c r="K605" i="2"/>
  <c r="Q592" i="2"/>
  <c r="Q156" i="4" s="1"/>
  <c r="O601" i="2"/>
  <c r="N609" i="2"/>
  <c r="M10" i="15"/>
  <c r="M37" i="15" s="1"/>
  <c r="N9" i="15"/>
  <c r="N36" i="15" s="1"/>
  <c r="S583" i="2"/>
  <c r="S582" i="2"/>
  <c r="S589" i="2"/>
  <c r="Q603" i="2"/>
  <c r="Q599" i="2" s="1"/>
  <c r="R608" i="2"/>
  <c r="R602" i="2"/>
  <c r="O599" i="2"/>
  <c r="P599" i="2"/>
  <c r="R595" i="2"/>
  <c r="R597" i="2"/>
  <c r="R598" i="2"/>
  <c r="K273" i="2"/>
  <c r="O85" i="4"/>
  <c r="P87" i="4"/>
  <c r="O98" i="4"/>
  <c r="P86" i="4"/>
  <c r="P88" i="4"/>
  <c r="O99" i="4"/>
  <c r="K278" i="2"/>
  <c r="L152" i="2"/>
  <c r="L275" i="2"/>
  <c r="M140" i="2"/>
  <c r="M152" i="2" s="1"/>
  <c r="P700" i="2"/>
  <c r="P46" i="4" s="1"/>
  <c r="L153" i="2"/>
  <c r="L141" i="2" s="1"/>
  <c r="Q430" i="2"/>
  <c r="Q135" i="4"/>
  <c r="O4" i="15"/>
  <c r="S428" i="2"/>
  <c r="S427" i="2"/>
  <c r="S424" i="2"/>
  <c r="S423" i="2"/>
  <c r="R425" i="2"/>
  <c r="M279" i="2"/>
  <c r="J146" i="2"/>
  <c r="J282" i="2"/>
  <c r="K142" i="2"/>
  <c r="M281" i="2"/>
  <c r="N136" i="2"/>
  <c r="M280" i="2"/>
  <c r="N138" i="2"/>
  <c r="N272" i="2"/>
  <c r="Q50" i="2"/>
  <c r="Q51" i="2" s="1"/>
  <c r="N26" i="4"/>
  <c r="N45" i="4"/>
  <c r="M782" i="2"/>
  <c r="S63" i="14"/>
  <c r="N390" i="2"/>
  <c r="O356" i="2"/>
  <c r="O357" i="2" s="1"/>
  <c r="O126" i="4" s="1"/>
  <c r="S22" i="2"/>
  <c r="K144" i="2"/>
  <c r="Q330" i="2"/>
  <c r="P331" i="2"/>
  <c r="P335" i="2" s="1"/>
  <c r="P336" i="2" s="1"/>
  <c r="P122" i="4" s="1"/>
  <c r="M212" i="2"/>
  <c r="M213" i="2"/>
  <c r="M201" i="2" s="1"/>
  <c r="Q246" i="2"/>
  <c r="P248" i="2"/>
  <c r="O344" i="2"/>
  <c r="O345" i="2" s="1"/>
  <c r="O123" i="4" s="1"/>
  <c r="L206" i="2"/>
  <c r="Q339" i="2"/>
  <c r="R339" i="2" s="1"/>
  <c r="P340" i="2"/>
  <c r="P344" i="2" s="1"/>
  <c r="P345" i="2" s="1"/>
  <c r="P123" i="4" s="1"/>
  <c r="R351" i="2"/>
  <c r="Q161" i="2"/>
  <c r="N200" i="2"/>
  <c r="N111" i="4" s="1"/>
  <c r="P192" i="2"/>
  <c r="P92" i="4" s="1"/>
  <c r="P89" i="4" s="1"/>
  <c r="R159" i="2"/>
  <c r="R161" i="2" s="1"/>
  <c r="Q162" i="2"/>
  <c r="Q91" i="4" s="1"/>
  <c r="N382" i="2"/>
  <c r="N380" i="2" s="1"/>
  <c r="R303" i="2"/>
  <c r="R304" i="2" s="1"/>
  <c r="Q189" i="2"/>
  <c r="P193" i="2"/>
  <c r="P96" i="4" s="1"/>
  <c r="P93" i="4" s="1"/>
  <c r="S372" i="2"/>
  <c r="S266" i="2"/>
  <c r="S342" i="2"/>
  <c r="S238" i="2"/>
  <c r="S354" i="2"/>
  <c r="S324" i="2"/>
  <c r="S306" i="2"/>
  <c r="S150" i="2"/>
  <c r="S315" i="2"/>
  <c r="S210" i="2"/>
  <c r="S180" i="2"/>
  <c r="S454" i="2"/>
  <c r="S297" i="2"/>
  <c r="S363" i="2"/>
  <c r="S333" i="2"/>
  <c r="S50" i="1"/>
  <c r="S51" i="1"/>
  <c r="S226" i="2"/>
  <c r="S47" i="14"/>
  <c r="S254" i="2"/>
  <c r="S119" i="14"/>
  <c r="S196" i="2"/>
  <c r="O221" i="2"/>
  <c r="O219" i="2" s="1"/>
  <c r="S146" i="1"/>
  <c r="S463" i="2"/>
  <c r="V93" i="1"/>
  <c r="U97" i="1"/>
  <c r="S23" i="14"/>
  <c r="S476" i="2"/>
  <c r="S59" i="1"/>
  <c r="S152" i="1"/>
  <c r="S923" i="2"/>
  <c r="S453" i="2"/>
  <c r="S252" i="2"/>
  <c r="S59" i="2"/>
  <c r="S198" i="2"/>
  <c r="S224" i="2"/>
  <c r="S39" i="2"/>
  <c r="S132" i="14"/>
  <c r="S437" i="2"/>
  <c r="O249" i="2"/>
  <c r="O247" i="2" s="1"/>
  <c r="S65" i="1"/>
  <c r="S126" i="1"/>
  <c r="S19" i="2"/>
  <c r="S489" i="2"/>
  <c r="S156" i="14"/>
  <c r="S99" i="2"/>
  <c r="S129" i="1"/>
  <c r="S79" i="2"/>
  <c r="N51" i="4"/>
  <c r="N190" i="4" s="1"/>
  <c r="S235" i="2"/>
  <c r="S147" i="2"/>
  <c r="S177" i="2"/>
  <c r="S207" i="2"/>
  <c r="S263" i="2"/>
  <c r="S436" i="2"/>
  <c r="S452" i="2"/>
  <c r="S332" i="2"/>
  <c r="S323" i="2"/>
  <c r="S371" i="2"/>
  <c r="S362" i="2"/>
  <c r="S353" i="2"/>
  <c r="S341" i="2"/>
  <c r="S314" i="2"/>
  <c r="S305" i="2"/>
  <c r="S296" i="2"/>
  <c r="BS830" i="2"/>
  <c r="Y92" i="1"/>
  <c r="Y85" i="1"/>
  <c r="X87" i="1"/>
  <c r="T62" i="10"/>
  <c r="T57" i="10"/>
  <c r="Q216" i="2"/>
  <c r="Q220" i="2" s="1"/>
  <c r="Q244" i="2"/>
  <c r="R405" i="2"/>
  <c r="R89" i="2"/>
  <c r="R88" i="2" s="1"/>
  <c r="S438" i="2"/>
  <c r="S329" i="2"/>
  <c r="S359" i="2"/>
  <c r="S302" i="2"/>
  <c r="S434" i="2"/>
  <c r="S612" i="2"/>
  <c r="S320" i="2"/>
  <c r="S350" i="2"/>
  <c r="S293" i="2"/>
  <c r="S645" i="2"/>
  <c r="S450" i="2"/>
  <c r="S338" i="2"/>
  <c r="S69" i="2"/>
  <c r="S68" i="2" s="1"/>
  <c r="S368" i="2"/>
  <c r="S311" i="2"/>
  <c r="T2" i="5"/>
  <c r="U31" i="1"/>
  <c r="T2" i="14"/>
  <c r="T204" i="14" s="1"/>
  <c r="T2" i="2"/>
  <c r="T2" i="4"/>
  <c r="T2" i="1"/>
  <c r="T2" i="13"/>
  <c r="T2" i="10"/>
  <c r="T118" i="10" s="1"/>
  <c r="S34" i="14"/>
  <c r="S143" i="14"/>
  <c r="S165" i="14"/>
  <c r="S54" i="14"/>
  <c r="S74" i="14"/>
  <c r="S14" i="14"/>
  <c r="P217" i="2"/>
  <c r="P245" i="2"/>
  <c r="P243" i="2" s="1"/>
  <c r="P44" i="2"/>
  <c r="P45" i="2" s="1"/>
  <c r="P32" i="2" s="1"/>
  <c r="P76" i="4"/>
  <c r="M9" i="4"/>
  <c r="R218" i="2"/>
  <c r="Q295" i="2"/>
  <c r="Q299" i="2" s="1"/>
  <c r="R369" i="2"/>
  <c r="Q370" i="2"/>
  <c r="P326" i="2"/>
  <c r="P327" i="2" s="1"/>
  <c r="P121" i="4" s="1"/>
  <c r="P313" i="2"/>
  <c r="Q312" i="2"/>
  <c r="Q313" i="2" s="1"/>
  <c r="Q131" i="2"/>
  <c r="N222" i="2"/>
  <c r="N228" i="2" s="1"/>
  <c r="N112" i="4" s="1"/>
  <c r="M241" i="2"/>
  <c r="M229" i="2" s="1"/>
  <c r="M240" i="2"/>
  <c r="K206" i="2"/>
  <c r="O381" i="2"/>
  <c r="O317" i="2"/>
  <c r="O318" i="2" s="1"/>
  <c r="O120" i="4" s="1"/>
  <c r="R294" i="2"/>
  <c r="R295" i="2" s="1"/>
  <c r="Q133" i="2"/>
  <c r="Q94" i="4" s="1"/>
  <c r="Q132" i="2"/>
  <c r="Q90" i="4" s="1"/>
  <c r="R129" i="2"/>
  <c r="P98" i="4"/>
  <c r="P374" i="2"/>
  <c r="P375" i="2" s="1"/>
  <c r="P128" i="4" s="1"/>
  <c r="J206" i="2"/>
  <c r="N72" i="2"/>
  <c r="R321" i="2"/>
  <c r="L7" i="4"/>
  <c r="O365" i="2"/>
  <c r="O389" i="2"/>
  <c r="O194" i="2"/>
  <c r="O64" i="2"/>
  <c r="O65" i="2" s="1"/>
  <c r="Q360" i="2"/>
  <c r="P361" i="2"/>
  <c r="O132" i="4"/>
  <c r="O32" i="2"/>
  <c r="O76" i="4"/>
  <c r="M8" i="4"/>
  <c r="P75" i="4"/>
  <c r="N52" i="2"/>
  <c r="N85" i="4"/>
  <c r="O890" i="2"/>
  <c r="P440" i="2"/>
  <c r="P460" i="2" s="1"/>
  <c r="P136" i="4"/>
  <c r="P134" i="4" s="1"/>
  <c r="O458" i="2"/>
  <c r="O10" i="4"/>
  <c r="O465" i="2"/>
  <c r="Q435" i="2"/>
  <c r="Q459" i="2" s="1"/>
  <c r="R433" i="2"/>
  <c r="N97" i="4"/>
  <c r="N89" i="4"/>
  <c r="N660" i="2"/>
  <c r="P646" i="2"/>
  <c r="O654" i="2"/>
  <c r="O703" i="2" s="1"/>
  <c r="O652" i="2"/>
  <c r="J634" i="2"/>
  <c r="J694" i="2" s="1"/>
  <c r="J657" i="2"/>
  <c r="J705" i="2" s="1"/>
  <c r="N100" i="4"/>
  <c r="N93" i="4"/>
  <c r="P613" i="2"/>
  <c r="O627" i="2"/>
  <c r="O688" i="2" s="1"/>
  <c r="O625" i="2"/>
  <c r="O653" i="2"/>
  <c r="O702" i="2" s="1"/>
  <c r="O109" i="2"/>
  <c r="O164" i="4"/>
  <c r="Q10" i="2"/>
  <c r="Q11" i="2" s="1"/>
  <c r="O24" i="2"/>
  <c r="O25" i="2" s="1"/>
  <c r="O74" i="4"/>
  <c r="M269" i="2"/>
  <c r="M257" i="2" s="1"/>
  <c r="O655" i="2"/>
  <c r="Q658" i="2"/>
  <c r="Q706" i="2" s="1"/>
  <c r="R648" i="2"/>
  <c r="P659" i="2"/>
  <c r="P707" i="2" s="1"/>
  <c r="P650" i="2"/>
  <c r="P160" i="4" s="1"/>
  <c r="P159" i="4" s="1"/>
  <c r="R30" i="2"/>
  <c r="R31" i="2" s="1"/>
  <c r="L232" i="2"/>
  <c r="L234" i="2" s="1"/>
  <c r="O84" i="2"/>
  <c r="O77" i="4"/>
  <c r="Q70" i="2"/>
  <c r="Q71" i="2" s="1"/>
  <c r="N250" i="2"/>
  <c r="N256" i="2" s="1"/>
  <c r="N113" i="4" s="1"/>
  <c r="M268" i="2"/>
  <c r="M862" i="2"/>
  <c r="M847" i="2"/>
  <c r="R839" i="2"/>
  <c r="I176" i="2"/>
  <c r="I277" i="2" s="1"/>
  <c r="P622" i="2"/>
  <c r="P157" i="4" s="1"/>
  <c r="P155" i="4" s="1"/>
  <c r="O685" i="2"/>
  <c r="O721" i="2"/>
  <c r="P887" i="2"/>
  <c r="P53" i="4"/>
  <c r="P192" i="4" s="1"/>
  <c r="Q638" i="2"/>
  <c r="Q699" i="2" s="1"/>
  <c r="Q632" i="2"/>
  <c r="Q692" i="2" s="1"/>
  <c r="R619" i="2"/>
  <c r="N202" i="2"/>
  <c r="M114" i="2"/>
  <c r="O134" i="2"/>
  <c r="P456" i="2"/>
  <c r="P486" i="2" s="1"/>
  <c r="P485" i="2"/>
  <c r="P141" i="4"/>
  <c r="P140" i="4" s="1"/>
  <c r="BV215" i="2"/>
  <c r="O484" i="2"/>
  <c r="O497" i="2"/>
  <c r="O15" i="4"/>
  <c r="O491" i="2"/>
  <c r="Q451" i="2"/>
  <c r="R449" i="2"/>
  <c r="Q326" i="2"/>
  <c r="Q327" i="2" s="1"/>
  <c r="Q121" i="4" s="1"/>
  <c r="P357" i="2"/>
  <c r="P126" i="4" s="1"/>
  <c r="Q356" i="2"/>
  <c r="J174" i="2"/>
  <c r="J283" i="2" s="1"/>
  <c r="P300" i="2"/>
  <c r="P118" i="4" s="1"/>
  <c r="Q308" i="2"/>
  <c r="Q309" i="2" s="1"/>
  <c r="Q119" i="4" s="1"/>
  <c r="BV125" i="2"/>
  <c r="L258" i="2"/>
  <c r="M258" i="2" s="1"/>
  <c r="N258" i="2" s="1"/>
  <c r="K260" i="2"/>
  <c r="K262" i="2" s="1"/>
  <c r="L257" i="2"/>
  <c r="BV243" i="2"/>
  <c r="K172" i="2"/>
  <c r="BW185" i="2"/>
  <c r="BW126" i="2"/>
  <c r="BW156" i="2"/>
  <c r="BV155" i="2"/>
  <c r="BW127" i="2"/>
  <c r="BW157" i="2"/>
  <c r="N164" i="2"/>
  <c r="N166" i="2"/>
  <c r="K171" i="2"/>
  <c r="K276" i="2" s="1"/>
  <c r="BW128" i="2"/>
  <c r="BW158" i="2"/>
  <c r="N168" i="2"/>
  <c r="M170" i="2"/>
  <c r="L110" i="4"/>
  <c r="L108" i="4" s="1"/>
  <c r="L183" i="2"/>
  <c r="L182" i="2"/>
  <c r="N230" i="2"/>
  <c r="R236" i="2"/>
  <c r="R148" i="2"/>
  <c r="M204" i="2"/>
  <c r="R178" i="2"/>
  <c r="R208" i="2"/>
  <c r="R264" i="2"/>
  <c r="S78" i="2"/>
  <c r="S38" i="2"/>
  <c r="T42" i="2" s="1"/>
  <c r="S58" i="2"/>
  <c r="T62" i="2" s="1"/>
  <c r="S18" i="2"/>
  <c r="T22" i="2" s="1"/>
  <c r="N110" i="2"/>
  <c r="N111" i="2"/>
  <c r="N32" i="2"/>
  <c r="N92" i="2"/>
  <c r="N93" i="2"/>
  <c r="N12" i="2"/>
  <c r="N13" i="2"/>
  <c r="O13" i="2" s="1"/>
  <c r="BX188" i="2"/>
  <c r="BX187" i="2"/>
  <c r="BX186" i="2"/>
  <c r="O53" i="2"/>
  <c r="P53" i="2" s="1"/>
  <c r="P33" i="2"/>
  <c r="T131" i="14"/>
  <c r="T54" i="1"/>
  <c r="T55" i="1"/>
  <c r="T426" i="2" s="1"/>
  <c r="T62" i="14"/>
  <c r="T53" i="1"/>
  <c r="T22" i="14"/>
  <c r="T56" i="1"/>
  <c r="S98" i="2"/>
  <c r="T102" i="2" s="1"/>
  <c r="P478" i="2"/>
  <c r="Q474" i="2"/>
  <c r="S461" i="2"/>
  <c r="R561" i="2"/>
  <c r="S560" i="2"/>
  <c r="R556" i="2"/>
  <c r="S555" i="2"/>
  <c r="Q90" i="2"/>
  <c r="Q91" i="2" s="1"/>
  <c r="BZ82" i="10"/>
  <c r="BZ75" i="10"/>
  <c r="S97" i="10"/>
  <c r="P294" i="14"/>
  <c r="P232" i="14"/>
  <c r="P259" i="14"/>
  <c r="R102" i="14"/>
  <c r="S101" i="14"/>
  <c r="O78" i="4"/>
  <c r="O104" i="2"/>
  <c r="T35" i="1"/>
  <c r="T34" i="1"/>
  <c r="U32" i="1"/>
  <c r="T33" i="1"/>
  <c r="S385" i="2"/>
  <c r="S121" i="10"/>
  <c r="BZ68" i="10"/>
  <c r="P295" i="14"/>
  <c r="S65" i="10"/>
  <c r="CA66" i="1"/>
  <c r="BZ67" i="1"/>
  <c r="U769" i="2"/>
  <c r="U768" i="2" s="1"/>
  <c r="T770" i="2"/>
  <c r="S487" i="2"/>
  <c r="S93" i="10"/>
  <c r="V761" i="2"/>
  <c r="V760" i="2" s="1"/>
  <c r="U762" i="2"/>
  <c r="CA60" i="1"/>
  <c r="BZ61" i="1"/>
  <c r="R120" i="10"/>
  <c r="I140" i="4"/>
  <c r="I132" i="4" s="1"/>
  <c r="I497" i="2"/>
  <c r="I484" i="2"/>
  <c r="K73" i="4"/>
  <c r="I491" i="2"/>
  <c r="I23" i="13"/>
  <c r="I24" i="13" s="1"/>
  <c r="J890" i="2"/>
  <c r="N159" i="4"/>
  <c r="N197" i="4"/>
  <c r="N124" i="14"/>
  <c r="N95" i="14"/>
  <c r="N189" i="4"/>
  <c r="DX170" i="4"/>
  <c r="I20" i="4"/>
  <c r="J21" i="13"/>
  <c r="N10" i="4"/>
  <c r="N458" i="2"/>
  <c r="J11" i="4"/>
  <c r="J7" i="13"/>
  <c r="J22" i="13" s="1"/>
  <c r="G228" i="14"/>
  <c r="N52" i="14"/>
  <c r="G255" i="14"/>
  <c r="J223" i="14"/>
  <c r="J112" i="2"/>
  <c r="J250" i="14"/>
  <c r="J277" i="14"/>
  <c r="N153" i="4"/>
  <c r="K6" i="4"/>
  <c r="H901" i="2"/>
  <c r="N14" i="13"/>
  <c r="N56" i="13" s="1"/>
  <c r="N12" i="13"/>
  <c r="N44" i="13" s="1"/>
  <c r="K879" i="2"/>
  <c r="N196" i="4"/>
  <c r="N43" i="13"/>
  <c r="N110" i="14"/>
  <c r="N160" i="14"/>
  <c r="N155" i="4"/>
  <c r="N55" i="13"/>
  <c r="N198" i="4"/>
  <c r="N161" i="14"/>
  <c r="N49" i="13"/>
  <c r="N138" i="4"/>
  <c r="N134" i="4"/>
  <c r="I143" i="4"/>
  <c r="N13" i="13"/>
  <c r="N50" i="13" s="1"/>
  <c r="N51" i="14"/>
  <c r="N109" i="14"/>
  <c r="N252" i="14"/>
  <c r="N225" i="14"/>
  <c r="N279" i="14"/>
  <c r="J104" i="14"/>
  <c r="J86" i="14"/>
  <c r="K817" i="2"/>
  <c r="K175" i="4"/>
  <c r="J171" i="4"/>
  <c r="J177" i="4"/>
  <c r="K94" i="14"/>
  <c r="K11" i="14"/>
  <c r="K122" i="14"/>
  <c r="J12" i="13"/>
  <c r="J43" i="13"/>
  <c r="J124" i="14"/>
  <c r="J110" i="14"/>
  <c r="J196" i="4"/>
  <c r="L190" i="4"/>
  <c r="N471" i="2"/>
  <c r="K45" i="13"/>
  <c r="M387" i="2"/>
  <c r="N383" i="2"/>
  <c r="O383" i="2" s="1"/>
  <c r="M70" i="10"/>
  <c r="J85" i="10"/>
  <c r="J78" i="10"/>
  <c r="Q130" i="2" l="1"/>
  <c r="Q160" i="2"/>
  <c r="P190" i="2"/>
  <c r="M838" i="2"/>
  <c r="M856" i="2" s="1"/>
  <c r="M43" i="4" s="1"/>
  <c r="M90" i="14" s="1"/>
  <c r="M855" i="2"/>
  <c r="M21" i="4" s="1"/>
  <c r="L836" i="2"/>
  <c r="L857" i="2" s="1"/>
  <c r="L856" i="2"/>
  <c r="L43" i="4" s="1"/>
  <c r="L90" i="14" s="1"/>
  <c r="J631" i="2"/>
  <c r="J691" i="2" s="1"/>
  <c r="R592" i="2"/>
  <c r="R156" i="4" s="1"/>
  <c r="O609" i="2"/>
  <c r="P600" i="2"/>
  <c r="L604" i="2"/>
  <c r="N10" i="15"/>
  <c r="N37" i="15" s="1"/>
  <c r="S595" i="2"/>
  <c r="S597" i="2"/>
  <c r="S598" i="2"/>
  <c r="O9" i="15"/>
  <c r="O36" i="15" s="1"/>
  <c r="T589" i="2"/>
  <c r="T583" i="2"/>
  <c r="T582" i="2"/>
  <c r="R603" i="2"/>
  <c r="S608" i="2"/>
  <c r="S602" i="2"/>
  <c r="P85" i="4"/>
  <c r="O97" i="4"/>
  <c r="P99" i="4"/>
  <c r="P97" i="4" s="1"/>
  <c r="Q86" i="4"/>
  <c r="Q98" i="4"/>
  <c r="Q87" i="4"/>
  <c r="L273" i="2"/>
  <c r="M275" i="2"/>
  <c r="M153" i="2"/>
  <c r="M141" i="2" s="1"/>
  <c r="M109" i="4"/>
  <c r="L278" i="2"/>
  <c r="N140" i="2"/>
  <c r="N153" i="2" s="1"/>
  <c r="N141" i="2" s="1"/>
  <c r="Q700" i="2"/>
  <c r="Q46" i="4" s="1"/>
  <c r="N279" i="2"/>
  <c r="R430" i="2"/>
  <c r="R135" i="4"/>
  <c r="P4" i="15"/>
  <c r="T428" i="2"/>
  <c r="T427" i="2"/>
  <c r="T423" i="2"/>
  <c r="T424" i="2"/>
  <c r="S425" i="2"/>
  <c r="L144" i="2"/>
  <c r="M144" i="2" s="1"/>
  <c r="K282" i="2"/>
  <c r="L142" i="2"/>
  <c r="N281" i="2"/>
  <c r="O136" i="2"/>
  <c r="N280" i="2"/>
  <c r="O138" i="2"/>
  <c r="T82" i="2"/>
  <c r="R50" i="2"/>
  <c r="R51" i="2" s="1"/>
  <c r="N782" i="2"/>
  <c r="M206" i="2"/>
  <c r="R330" i="2"/>
  <c r="S330" i="2" s="1"/>
  <c r="S331" i="2" s="1"/>
  <c r="Q331" i="2"/>
  <c r="Q335" i="2" s="1"/>
  <c r="Q336" i="2" s="1"/>
  <c r="Q122" i="4" s="1"/>
  <c r="K146" i="2"/>
  <c r="N213" i="2"/>
  <c r="N201" i="2" s="1"/>
  <c r="Q248" i="2"/>
  <c r="P164" i="4"/>
  <c r="R246" i="2"/>
  <c r="S246" i="2" s="1"/>
  <c r="O117" i="4"/>
  <c r="R162" i="2"/>
  <c r="R91" i="4" s="1"/>
  <c r="R352" i="2"/>
  <c r="N241" i="2"/>
  <c r="N229" i="2" s="1"/>
  <c r="P381" i="2"/>
  <c r="Q340" i="2"/>
  <c r="S351" i="2"/>
  <c r="S352" i="2" s="1"/>
  <c r="S218" i="2"/>
  <c r="N212" i="2"/>
  <c r="Q191" i="2"/>
  <c r="R163" i="2"/>
  <c r="R95" i="4" s="1"/>
  <c r="N240" i="2"/>
  <c r="S159" i="2"/>
  <c r="S162" i="2" s="1"/>
  <c r="S91" i="4" s="1"/>
  <c r="S303" i="2"/>
  <c r="O200" i="2"/>
  <c r="O111" i="4" s="1"/>
  <c r="S339" i="2"/>
  <c r="P317" i="2"/>
  <c r="P318" i="2" s="1"/>
  <c r="P120" i="4" s="1"/>
  <c r="P117" i="4" s="1"/>
  <c r="Q192" i="2"/>
  <c r="Q92" i="4" s="1"/>
  <c r="Q89" i="4" s="1"/>
  <c r="R189" i="2"/>
  <c r="R193" i="2" s="1"/>
  <c r="R96" i="4" s="1"/>
  <c r="Q193" i="2"/>
  <c r="Q96" i="4" s="1"/>
  <c r="Q93" i="4" s="1"/>
  <c r="S294" i="2"/>
  <c r="S295" i="2" s="1"/>
  <c r="J176" i="2"/>
  <c r="J277" i="2" s="1"/>
  <c r="P221" i="2"/>
  <c r="P219" i="2" s="1"/>
  <c r="T238" i="2"/>
  <c r="T342" i="2"/>
  <c r="T333" i="2"/>
  <c r="T297" i="2"/>
  <c r="T150" i="2"/>
  <c r="T306" i="2"/>
  <c r="T372" i="2"/>
  <c r="T180" i="2"/>
  <c r="T324" i="2"/>
  <c r="T266" i="2"/>
  <c r="T354" i="2"/>
  <c r="T454" i="2"/>
  <c r="T363" i="2"/>
  <c r="T210" i="2"/>
  <c r="T315" i="2"/>
  <c r="T489" i="2"/>
  <c r="O102" i="4"/>
  <c r="T132" i="14"/>
  <c r="T59" i="2"/>
  <c r="T923" i="2"/>
  <c r="T196" i="2"/>
  <c r="T226" i="2"/>
  <c r="P215" i="2"/>
  <c r="T79" i="2"/>
  <c r="T99" i="2"/>
  <c r="T19" i="2"/>
  <c r="T39" i="2"/>
  <c r="T252" i="2"/>
  <c r="T152" i="1"/>
  <c r="T23" i="14"/>
  <c r="O101" i="4"/>
  <c r="T254" i="2"/>
  <c r="T51" i="1"/>
  <c r="T50" i="1"/>
  <c r="T156" i="14"/>
  <c r="T126" i="1"/>
  <c r="T224" i="2"/>
  <c r="T453" i="2"/>
  <c r="T59" i="1"/>
  <c r="T463" i="2"/>
  <c r="T47" i="14"/>
  <c r="P249" i="2"/>
  <c r="P247" i="2" s="1"/>
  <c r="T129" i="1"/>
  <c r="T65" i="1"/>
  <c r="T437" i="2"/>
  <c r="T198" i="2"/>
  <c r="T476" i="2"/>
  <c r="W93" i="1"/>
  <c r="V97" i="1"/>
  <c r="T146" i="1"/>
  <c r="T119" i="14"/>
  <c r="T63" i="14"/>
  <c r="T332" i="2"/>
  <c r="T323" i="2"/>
  <c r="T371" i="2"/>
  <c r="T362" i="2"/>
  <c r="T353" i="2"/>
  <c r="T341" i="2"/>
  <c r="T314" i="2"/>
  <c r="T305" i="2"/>
  <c r="T296" i="2"/>
  <c r="T436" i="2"/>
  <c r="T452" i="2"/>
  <c r="T235" i="2"/>
  <c r="T177" i="2"/>
  <c r="T207" i="2"/>
  <c r="T263" i="2"/>
  <c r="T147" i="2"/>
  <c r="O893" i="2"/>
  <c r="T612" i="2"/>
  <c r="T320" i="2"/>
  <c r="T338" i="2"/>
  <c r="T645" i="2"/>
  <c r="T450" i="2"/>
  <c r="T368" i="2"/>
  <c r="T311" i="2"/>
  <c r="T69" i="2"/>
  <c r="T68" i="2" s="1"/>
  <c r="T434" i="2"/>
  <c r="T329" i="2"/>
  <c r="T350" i="2"/>
  <c r="T438" i="2"/>
  <c r="T359" i="2"/>
  <c r="T302" i="2"/>
  <c r="T293" i="2"/>
  <c r="T165" i="14"/>
  <c r="T54" i="14"/>
  <c r="T74" i="14"/>
  <c r="T14" i="14"/>
  <c r="T143" i="14"/>
  <c r="T34" i="14"/>
  <c r="U2" i="4"/>
  <c r="V31" i="1"/>
  <c r="U2" i="13"/>
  <c r="U2" i="2"/>
  <c r="U2" i="14"/>
  <c r="U204" i="14" s="1"/>
  <c r="U2" i="5"/>
  <c r="U2" i="10"/>
  <c r="U118" i="10" s="1"/>
  <c r="U2" i="1"/>
  <c r="S89" i="2"/>
  <c r="S88" i="2" s="1"/>
  <c r="S405" i="2"/>
  <c r="R216" i="2"/>
  <c r="R220" i="2" s="1"/>
  <c r="R244" i="2"/>
  <c r="Q217" i="2"/>
  <c r="Q215" i="2" s="1"/>
  <c r="Q245" i="2"/>
  <c r="U62" i="10"/>
  <c r="U57" i="10"/>
  <c r="Z85" i="1"/>
  <c r="Y87" i="1"/>
  <c r="Z92" i="1"/>
  <c r="BT830" i="2"/>
  <c r="Q64" i="2"/>
  <c r="Q65" i="2" s="1"/>
  <c r="P64" i="2"/>
  <c r="P65" i="2" s="1"/>
  <c r="P52" i="2" s="1"/>
  <c r="Q44" i="2"/>
  <c r="Q45" i="2" s="1"/>
  <c r="O406" i="2"/>
  <c r="O276" i="14" s="1"/>
  <c r="S369" i="2"/>
  <c r="S370" i="2" s="1"/>
  <c r="Q374" i="2"/>
  <c r="Q375" i="2" s="1"/>
  <c r="Q128" i="4" s="1"/>
  <c r="O382" i="2"/>
  <c r="O380" i="2" s="1"/>
  <c r="R370" i="2"/>
  <c r="O222" i="2"/>
  <c r="P222" i="2" s="1"/>
  <c r="S129" i="2"/>
  <c r="S133" i="2" s="1"/>
  <c r="S94" i="4" s="1"/>
  <c r="R131" i="2"/>
  <c r="R312" i="2"/>
  <c r="R133" i="2"/>
  <c r="R94" i="4" s="1"/>
  <c r="R132" i="2"/>
  <c r="R90" i="4" s="1"/>
  <c r="R340" i="2"/>
  <c r="S321" i="2"/>
  <c r="P194" i="2"/>
  <c r="M7" i="4"/>
  <c r="R322" i="2"/>
  <c r="Q317" i="2"/>
  <c r="Q318" i="2" s="1"/>
  <c r="Q120" i="4" s="1"/>
  <c r="O52" i="2"/>
  <c r="P389" i="2"/>
  <c r="P365" i="2"/>
  <c r="O366" i="2"/>
  <c r="O127" i="4" s="1"/>
  <c r="O125" i="4" s="1"/>
  <c r="O390" i="2"/>
  <c r="Q361" i="2"/>
  <c r="R360" i="2"/>
  <c r="N8" i="4"/>
  <c r="Q76" i="4"/>
  <c r="Q75" i="4"/>
  <c r="P890" i="2"/>
  <c r="N9" i="4"/>
  <c r="I498" i="2"/>
  <c r="O498" i="2"/>
  <c r="P132" i="4"/>
  <c r="Q440" i="2"/>
  <c r="Q460" i="2" s="1"/>
  <c r="Q136" i="4"/>
  <c r="Q134" i="4" s="1"/>
  <c r="P458" i="2"/>
  <c r="P10" i="4"/>
  <c r="P465" i="2"/>
  <c r="R435" i="2"/>
  <c r="R459" i="2" s="1"/>
  <c r="S433" i="2"/>
  <c r="P134" i="2"/>
  <c r="K656" i="2"/>
  <c r="K704" i="2" s="1"/>
  <c r="J635" i="2"/>
  <c r="J695" i="2" s="1"/>
  <c r="Q646" i="2"/>
  <c r="P654" i="2"/>
  <c r="P703" i="2" s="1"/>
  <c r="P653" i="2"/>
  <c r="P702" i="2" s="1"/>
  <c r="P652" i="2"/>
  <c r="O660" i="2"/>
  <c r="P627" i="2"/>
  <c r="P688" i="2" s="1"/>
  <c r="Q613" i="2"/>
  <c r="P625" i="2"/>
  <c r="P109" i="2"/>
  <c r="O12" i="2"/>
  <c r="S30" i="2"/>
  <c r="S31" i="2" s="1"/>
  <c r="M232" i="2"/>
  <c r="M234" i="2" s="1"/>
  <c r="R10" i="2"/>
  <c r="R11" i="2" s="1"/>
  <c r="P74" i="4"/>
  <c r="P24" i="2"/>
  <c r="P25" i="2" s="1"/>
  <c r="P655" i="2"/>
  <c r="R658" i="2"/>
  <c r="R706" i="2" s="1"/>
  <c r="S648" i="2"/>
  <c r="Q659" i="2"/>
  <c r="Q707" i="2" s="1"/>
  <c r="Q650" i="2"/>
  <c r="Q160" i="4" s="1"/>
  <c r="Q159" i="4" s="1"/>
  <c r="O111" i="2"/>
  <c r="O879" i="2" s="1"/>
  <c r="O73" i="4"/>
  <c r="N268" i="2"/>
  <c r="O250" i="2"/>
  <c r="P250" i="2" s="1"/>
  <c r="N269" i="2"/>
  <c r="N257" i="2" s="1"/>
  <c r="R70" i="2"/>
  <c r="R71" i="2" s="1"/>
  <c r="P77" i="4"/>
  <c r="P84" i="2"/>
  <c r="O85" i="2"/>
  <c r="O72" i="2" s="1"/>
  <c r="O202" i="2"/>
  <c r="P202" i="2" s="1"/>
  <c r="N846" i="2"/>
  <c r="M861" i="2"/>
  <c r="S839" i="2"/>
  <c r="Q622" i="2"/>
  <c r="Q157" i="4" s="1"/>
  <c r="Q887" i="2"/>
  <c r="Q53" i="4"/>
  <c r="Q192" i="4" s="1"/>
  <c r="P721" i="2"/>
  <c r="P685" i="2"/>
  <c r="O720" i="2"/>
  <c r="O51" i="4"/>
  <c r="R638" i="2"/>
  <c r="R699" i="2" s="1"/>
  <c r="R632" i="2"/>
  <c r="R692" i="2" s="1"/>
  <c r="S619" i="2"/>
  <c r="L260" i="2"/>
  <c r="M260" i="2" s="1"/>
  <c r="M262" i="2" s="1"/>
  <c r="Q33" i="2"/>
  <c r="O164" i="2"/>
  <c r="P164" i="2" s="1"/>
  <c r="Q164" i="2" s="1"/>
  <c r="P497" i="2"/>
  <c r="P484" i="2"/>
  <c r="P15" i="4"/>
  <c r="P491" i="2"/>
  <c r="Q456" i="2"/>
  <c r="Q486" i="2" s="1"/>
  <c r="Q485" i="2"/>
  <c r="Q141" i="4"/>
  <c r="Q140" i="4" s="1"/>
  <c r="R451" i="2"/>
  <c r="S449" i="2"/>
  <c r="Q357" i="2"/>
  <c r="Q126" i="4" s="1"/>
  <c r="Q300" i="2"/>
  <c r="Q118" i="4" s="1"/>
  <c r="R299" i="2"/>
  <c r="R308" i="2"/>
  <c r="R309" i="2" s="1"/>
  <c r="R119" i="4" s="1"/>
  <c r="BW125" i="2"/>
  <c r="K174" i="2"/>
  <c r="K283" i="2" s="1"/>
  <c r="L171" i="2"/>
  <c r="L276" i="2" s="1"/>
  <c r="BX185" i="2"/>
  <c r="O230" i="2"/>
  <c r="P230" i="2" s="1"/>
  <c r="BX126" i="2"/>
  <c r="BX156" i="2"/>
  <c r="BX128" i="2"/>
  <c r="BX158" i="2"/>
  <c r="O168" i="2"/>
  <c r="BX127" i="2"/>
  <c r="BX157" i="2"/>
  <c r="M110" i="4"/>
  <c r="M182" i="2"/>
  <c r="M278" i="2" s="1"/>
  <c r="M183" i="2"/>
  <c r="O166" i="2"/>
  <c r="BW155" i="2"/>
  <c r="L172" i="2"/>
  <c r="N170" i="2"/>
  <c r="R87" i="4"/>
  <c r="N204" i="2"/>
  <c r="S236" i="2"/>
  <c r="S264" i="2"/>
  <c r="S208" i="2"/>
  <c r="S148" i="2"/>
  <c r="S178" i="2"/>
  <c r="T58" i="2"/>
  <c r="U62" i="2" s="1"/>
  <c r="T78" i="2"/>
  <c r="U82" i="2" s="1"/>
  <c r="T18" i="2"/>
  <c r="U22" i="2" s="1"/>
  <c r="T38" i="2"/>
  <c r="U42" i="2" s="1"/>
  <c r="N114" i="2"/>
  <c r="P13" i="2"/>
  <c r="O105" i="2"/>
  <c r="BY188" i="2"/>
  <c r="BY187" i="2"/>
  <c r="BY186" i="2"/>
  <c r="Q53" i="2"/>
  <c r="T98" i="2"/>
  <c r="U102" i="2" s="1"/>
  <c r="U22" i="14"/>
  <c r="U131" i="14"/>
  <c r="U55" i="1"/>
  <c r="U426" i="2" s="1"/>
  <c r="U53" i="1"/>
  <c r="U54" i="1"/>
  <c r="U62" i="14"/>
  <c r="U56" i="1"/>
  <c r="W761" i="2"/>
  <c r="W760" i="2" s="1"/>
  <c r="V762" i="2"/>
  <c r="T97" i="10"/>
  <c r="P78" i="4"/>
  <c r="P104" i="2"/>
  <c r="S556" i="2"/>
  <c r="T555" i="2"/>
  <c r="S561" i="2"/>
  <c r="T560" i="2"/>
  <c r="T487" i="2"/>
  <c r="CB66" i="1"/>
  <c r="CA67" i="1"/>
  <c r="T121" i="10"/>
  <c r="T385" i="2"/>
  <c r="U35" i="1"/>
  <c r="U34" i="1"/>
  <c r="V32" i="1"/>
  <c r="U33" i="1"/>
  <c r="CA82" i="10"/>
  <c r="R90" i="2"/>
  <c r="R91" i="2" s="1"/>
  <c r="Q478" i="2"/>
  <c r="R474" i="2"/>
  <c r="P383" i="2"/>
  <c r="S120" i="10"/>
  <c r="CB60" i="1"/>
  <c r="CA61" i="1"/>
  <c r="CA68" i="10"/>
  <c r="O6" i="4"/>
  <c r="CA75" i="10"/>
  <c r="Q259" i="14"/>
  <c r="Q232" i="14"/>
  <c r="Q294" i="14"/>
  <c r="T461" i="2"/>
  <c r="T93" i="10"/>
  <c r="V769" i="2"/>
  <c r="V768" i="2" s="1"/>
  <c r="U770" i="2"/>
  <c r="T65" i="10"/>
  <c r="S102" i="14"/>
  <c r="T101" i="14"/>
  <c r="Q295" i="14"/>
  <c r="N117" i="4"/>
  <c r="K140" i="4"/>
  <c r="K890" i="2"/>
  <c r="K7" i="13"/>
  <c r="K22" i="13" s="1"/>
  <c r="J111" i="14"/>
  <c r="J140" i="4"/>
  <c r="K491" i="2"/>
  <c r="K15" i="4"/>
  <c r="K497" i="2"/>
  <c r="J15" i="4"/>
  <c r="J491" i="2"/>
  <c r="J484" i="2"/>
  <c r="J497" i="2"/>
  <c r="B170" i="4"/>
  <c r="L73" i="4"/>
  <c r="L879" i="2"/>
  <c r="L223" i="14" s="1"/>
  <c r="L6" i="4"/>
  <c r="N111" i="14"/>
  <c r="J23" i="13"/>
  <c r="J24" i="13" s="1"/>
  <c r="I184" i="4"/>
  <c r="N45" i="13"/>
  <c r="N46" i="13" s="1"/>
  <c r="N57" i="13"/>
  <c r="N58" i="13" s="1"/>
  <c r="N51" i="13"/>
  <c r="N52" i="13" s="1"/>
  <c r="H902" i="2"/>
  <c r="H903" i="2" s="1"/>
  <c r="H255" i="14" s="1"/>
  <c r="K21" i="13"/>
  <c r="K11" i="4"/>
  <c r="H287" i="14"/>
  <c r="I904" i="2"/>
  <c r="I906" i="2"/>
  <c r="K223" i="14"/>
  <c r="K277" i="14"/>
  <c r="K250" i="14"/>
  <c r="K112" i="2"/>
  <c r="N789" i="2"/>
  <c r="M19" i="4"/>
  <c r="J44" i="13"/>
  <c r="L817" i="2"/>
  <c r="K176" i="4"/>
  <c r="K852" i="2"/>
  <c r="K863" i="2"/>
  <c r="K46" i="13"/>
  <c r="N387" i="2"/>
  <c r="M71" i="10"/>
  <c r="M72" i="10" s="1"/>
  <c r="J79" i="10"/>
  <c r="J86" i="10"/>
  <c r="R130" i="2" l="1"/>
  <c r="R160" i="2"/>
  <c r="Q190" i="2"/>
  <c r="M836" i="2"/>
  <c r="M857" i="2" s="1"/>
  <c r="N855" i="2"/>
  <c r="N21" i="4" s="1"/>
  <c r="N838" i="2"/>
  <c r="N856" i="2" s="1"/>
  <c r="N43" i="4" s="1"/>
  <c r="N90" i="14" s="1"/>
  <c r="K630" i="2"/>
  <c r="P609" i="2"/>
  <c r="S592" i="2"/>
  <c r="S156" i="4" s="1"/>
  <c r="R599" i="2"/>
  <c r="P601" i="2"/>
  <c r="Q609" i="2"/>
  <c r="L605" i="2"/>
  <c r="U589" i="2"/>
  <c r="U583" i="2"/>
  <c r="U582" i="2"/>
  <c r="S603" i="2"/>
  <c r="P9" i="15"/>
  <c r="P36" i="15" s="1"/>
  <c r="T595" i="2"/>
  <c r="T597" i="2"/>
  <c r="T598" i="2"/>
  <c r="O10" i="15"/>
  <c r="O37" i="15" s="1"/>
  <c r="T608" i="2"/>
  <c r="T602" i="2"/>
  <c r="Q99" i="4"/>
  <c r="Q97" i="4" s="1"/>
  <c r="Q88" i="4"/>
  <c r="Q85" i="4" s="1"/>
  <c r="R86" i="4"/>
  <c r="R98" i="4"/>
  <c r="M108" i="4"/>
  <c r="N152" i="2"/>
  <c r="M273" i="2"/>
  <c r="N109" i="4"/>
  <c r="N275" i="2"/>
  <c r="L146" i="2"/>
  <c r="R700" i="2"/>
  <c r="R46" i="4" s="1"/>
  <c r="T303" i="2"/>
  <c r="T304" i="2" s="1"/>
  <c r="O140" i="2"/>
  <c r="O152" i="2" s="1"/>
  <c r="O272" i="2"/>
  <c r="S430" i="2"/>
  <c r="S135" i="4"/>
  <c r="T425" i="2"/>
  <c r="Q4" i="15"/>
  <c r="U428" i="2"/>
  <c r="U427" i="2"/>
  <c r="U424" i="2"/>
  <c r="U423" i="2"/>
  <c r="O279" i="2"/>
  <c r="O518" i="2" s="1"/>
  <c r="P279" i="2"/>
  <c r="P518" i="2" s="1"/>
  <c r="O280" i="2"/>
  <c r="P138" i="2"/>
  <c r="O281" i="2"/>
  <c r="P136" i="2"/>
  <c r="L282" i="2"/>
  <c r="M142" i="2"/>
  <c r="M146" i="2" s="1"/>
  <c r="S50" i="2"/>
  <c r="S51" i="2" s="1"/>
  <c r="O26" i="4"/>
  <c r="O45" i="4"/>
  <c r="T351" i="2"/>
  <c r="T352" i="2" s="1"/>
  <c r="R331" i="2"/>
  <c r="R335" i="2" s="1"/>
  <c r="R336" i="2" s="1"/>
  <c r="R122" i="4" s="1"/>
  <c r="N206" i="2"/>
  <c r="R248" i="2"/>
  <c r="O115" i="4"/>
  <c r="P200" i="2"/>
  <c r="P111" i="4" s="1"/>
  <c r="O213" i="2"/>
  <c r="O201" i="2" s="1"/>
  <c r="P406" i="2"/>
  <c r="P276" i="14" s="1"/>
  <c r="R356" i="2"/>
  <c r="R357" i="2" s="1"/>
  <c r="R126" i="4" s="1"/>
  <c r="Q381" i="2"/>
  <c r="Q344" i="2"/>
  <c r="Q345" i="2" s="1"/>
  <c r="Q123" i="4" s="1"/>
  <c r="Q117" i="4" s="1"/>
  <c r="S304" i="2"/>
  <c r="O212" i="2"/>
  <c r="T218" i="2"/>
  <c r="S163" i="2"/>
  <c r="S95" i="4" s="1"/>
  <c r="S161" i="2"/>
  <c r="T159" i="2"/>
  <c r="P382" i="2"/>
  <c r="P380" i="2" s="1"/>
  <c r="P387" i="2" s="1"/>
  <c r="T294" i="2"/>
  <c r="T295" i="2" s="1"/>
  <c r="S340" i="2"/>
  <c r="S344" i="2" s="1"/>
  <c r="S345" i="2" s="1"/>
  <c r="S123" i="4" s="1"/>
  <c r="T339" i="2"/>
  <c r="N836" i="2"/>
  <c r="Q52" i="2"/>
  <c r="S189" i="2"/>
  <c r="R191" i="2"/>
  <c r="R192" i="2"/>
  <c r="R92" i="4" s="1"/>
  <c r="R89" i="4" s="1"/>
  <c r="Q32" i="2"/>
  <c r="T369" i="2"/>
  <c r="O228" i="2"/>
  <c r="O100" i="4"/>
  <c r="Q134" i="2"/>
  <c r="Q249" i="2"/>
  <c r="Q247" i="2" s="1"/>
  <c r="U63" i="14"/>
  <c r="U198" i="2"/>
  <c r="U129" i="1"/>
  <c r="U224" i="2"/>
  <c r="U152" i="1"/>
  <c r="U99" i="2"/>
  <c r="U59" i="2"/>
  <c r="U489" i="2"/>
  <c r="Q221" i="2"/>
  <c r="Q219" i="2" s="1"/>
  <c r="U50" i="1"/>
  <c r="U51" i="1"/>
  <c r="U238" i="2"/>
  <c r="U306" i="2"/>
  <c r="U333" i="2"/>
  <c r="U297" i="2"/>
  <c r="U150" i="2"/>
  <c r="U266" i="2"/>
  <c r="U372" i="2"/>
  <c r="U180" i="2"/>
  <c r="U324" i="2"/>
  <c r="U363" i="2"/>
  <c r="U354" i="2"/>
  <c r="U454" i="2"/>
  <c r="U342" i="2"/>
  <c r="U210" i="2"/>
  <c r="U315" i="2"/>
  <c r="U119" i="14"/>
  <c r="X93" i="1"/>
  <c r="W97" i="1"/>
  <c r="U437" i="2"/>
  <c r="P102" i="4"/>
  <c r="U463" i="2"/>
  <c r="U126" i="1"/>
  <c r="U252" i="2"/>
  <c r="U79" i="2"/>
  <c r="U226" i="2"/>
  <c r="U132" i="14"/>
  <c r="Q243" i="2"/>
  <c r="U476" i="2"/>
  <c r="U65" i="1"/>
  <c r="U59" i="1"/>
  <c r="U156" i="14"/>
  <c r="U254" i="2"/>
  <c r="U39" i="2"/>
  <c r="U146" i="1"/>
  <c r="U47" i="14"/>
  <c r="U453" i="2"/>
  <c r="U23" i="14"/>
  <c r="U19" i="2"/>
  <c r="U196" i="2"/>
  <c r="U923" i="2"/>
  <c r="P101" i="4"/>
  <c r="U323" i="2"/>
  <c r="U362" i="2"/>
  <c r="U305" i="2"/>
  <c r="U332" i="2"/>
  <c r="U371" i="2"/>
  <c r="U353" i="2"/>
  <c r="U314" i="2"/>
  <c r="U296" i="2"/>
  <c r="U341" i="2"/>
  <c r="U235" i="2"/>
  <c r="U207" i="2"/>
  <c r="U263" i="2"/>
  <c r="U147" i="2"/>
  <c r="U177" i="2"/>
  <c r="U436" i="2"/>
  <c r="U452" i="2"/>
  <c r="P893" i="2"/>
  <c r="BU830" i="2"/>
  <c r="AA92" i="1"/>
  <c r="Z87" i="1"/>
  <c r="AA85" i="1"/>
  <c r="V62" i="10"/>
  <c r="V57" i="10"/>
  <c r="R245" i="2"/>
  <c r="R243" i="2" s="1"/>
  <c r="R217" i="2"/>
  <c r="R215" i="2" s="1"/>
  <c r="S216" i="2"/>
  <c r="S220" i="2" s="1"/>
  <c r="S244" i="2"/>
  <c r="S248" i="2" s="1"/>
  <c r="U74" i="14"/>
  <c r="U14" i="14"/>
  <c r="U34" i="14"/>
  <c r="U165" i="14"/>
  <c r="U143" i="14"/>
  <c r="U54" i="14"/>
  <c r="U612" i="2"/>
  <c r="U320" i="2"/>
  <c r="U338" i="2"/>
  <c r="U434" i="2"/>
  <c r="U350" i="2"/>
  <c r="U645" i="2"/>
  <c r="U450" i="2"/>
  <c r="U368" i="2"/>
  <c r="U311" i="2"/>
  <c r="U329" i="2"/>
  <c r="U438" i="2"/>
  <c r="U359" i="2"/>
  <c r="U302" i="2"/>
  <c r="U69" i="2"/>
  <c r="U68" i="2" s="1"/>
  <c r="U293" i="2"/>
  <c r="V2" i="14"/>
  <c r="V204" i="14" s="1"/>
  <c r="V2" i="2"/>
  <c r="W31" i="1"/>
  <c r="V2" i="5"/>
  <c r="V2" i="4"/>
  <c r="V2" i="13"/>
  <c r="V2" i="10"/>
  <c r="V118" i="10" s="1"/>
  <c r="V2" i="1"/>
  <c r="T405" i="2"/>
  <c r="T89" i="2"/>
  <c r="T88" i="2" s="1"/>
  <c r="O222" i="14"/>
  <c r="R374" i="2"/>
  <c r="R375" i="2" s="1"/>
  <c r="R128" i="4" s="1"/>
  <c r="O249" i="14"/>
  <c r="S132" i="2"/>
  <c r="S90" i="4" s="1"/>
  <c r="O387" i="2"/>
  <c r="R326" i="2"/>
  <c r="R327" i="2" s="1"/>
  <c r="R121" i="4" s="1"/>
  <c r="T330" i="2"/>
  <c r="T331" i="2" s="1"/>
  <c r="O407" i="2"/>
  <c r="O909" i="2" s="1"/>
  <c r="O289" i="14" s="1"/>
  <c r="O9" i="4"/>
  <c r="R93" i="4"/>
  <c r="T129" i="2"/>
  <c r="T131" i="2" s="1"/>
  <c r="S131" i="2"/>
  <c r="S130" i="2" s="1"/>
  <c r="R313" i="2"/>
  <c r="S312" i="2"/>
  <c r="S322" i="2"/>
  <c r="S326" i="2" s="1"/>
  <c r="S327" i="2" s="1"/>
  <c r="S121" i="4" s="1"/>
  <c r="R344" i="2"/>
  <c r="R345" i="2" s="1"/>
  <c r="R123" i="4" s="1"/>
  <c r="Q194" i="2"/>
  <c r="T246" i="2"/>
  <c r="T321" i="2"/>
  <c r="O388" i="2"/>
  <c r="Q365" i="2"/>
  <c r="Q389" i="2"/>
  <c r="P366" i="2"/>
  <c r="P127" i="4" s="1"/>
  <c r="P125" i="4" s="1"/>
  <c r="P115" i="4" s="1"/>
  <c r="P390" i="2"/>
  <c r="S360" i="2"/>
  <c r="R361" i="2"/>
  <c r="N7" i="4"/>
  <c r="P498" i="2"/>
  <c r="R76" i="4"/>
  <c r="R64" i="2"/>
  <c r="R65" i="2" s="1"/>
  <c r="R75" i="4"/>
  <c r="R44" i="2"/>
  <c r="R45" i="2" s="1"/>
  <c r="R33" i="2" s="1"/>
  <c r="Q890" i="2"/>
  <c r="Q132" i="4"/>
  <c r="R440" i="2"/>
  <c r="R460" i="2" s="1"/>
  <c r="R136" i="4"/>
  <c r="R134" i="4" s="1"/>
  <c r="Q458" i="2"/>
  <c r="Q10" i="4"/>
  <c r="Q465" i="2"/>
  <c r="P660" i="2"/>
  <c r="S435" i="2"/>
  <c r="S459" i="2" s="1"/>
  <c r="T433" i="2"/>
  <c r="R613" i="2"/>
  <c r="Q625" i="2"/>
  <c r="Q627" i="2"/>
  <c r="Q688" i="2" s="1"/>
  <c r="Q653" i="2"/>
  <c r="Q702" i="2" s="1"/>
  <c r="Q654" i="2"/>
  <c r="Q703" i="2" s="1"/>
  <c r="Q652" i="2"/>
  <c r="R646" i="2"/>
  <c r="K657" i="2"/>
  <c r="K705" i="2" s="1"/>
  <c r="K634" i="2"/>
  <c r="K694" i="2" s="1"/>
  <c r="Q109" i="2"/>
  <c r="Q222" i="2"/>
  <c r="T30" i="2"/>
  <c r="T31" i="2" s="1"/>
  <c r="P12" i="2"/>
  <c r="N232" i="2"/>
  <c r="O232" i="2" s="1"/>
  <c r="S10" i="2"/>
  <c r="S11" i="2" s="1"/>
  <c r="Q24" i="2"/>
  <c r="Q25" i="2" s="1"/>
  <c r="Q74" i="4"/>
  <c r="Q655" i="2"/>
  <c r="S658" i="2"/>
  <c r="S706" i="2" s="1"/>
  <c r="T648" i="2"/>
  <c r="R659" i="2"/>
  <c r="R707" i="2" s="1"/>
  <c r="R650" i="2"/>
  <c r="R160" i="4" s="1"/>
  <c r="R159" i="4" s="1"/>
  <c r="P73" i="4"/>
  <c r="Q250" i="2"/>
  <c r="O256" i="2"/>
  <c r="O113" i="4" s="1"/>
  <c r="O110" i="2"/>
  <c r="O112" i="2" s="1"/>
  <c r="L262" i="2"/>
  <c r="P111" i="2"/>
  <c r="P879" i="2" s="1"/>
  <c r="P85" i="2"/>
  <c r="P73" i="2" s="1"/>
  <c r="Q73" i="2" s="1"/>
  <c r="S70" i="2"/>
  <c r="S71" i="2" s="1"/>
  <c r="Q77" i="4"/>
  <c r="Q84" i="2"/>
  <c r="Q85" i="2" s="1"/>
  <c r="Q72" i="2" s="1"/>
  <c r="N862" i="2"/>
  <c r="N847" i="2"/>
  <c r="T839" i="2"/>
  <c r="Q155" i="4"/>
  <c r="Q164" i="4" s="1"/>
  <c r="Q202" i="2"/>
  <c r="O190" i="4"/>
  <c r="O194" i="4" s="1"/>
  <c r="O11" i="13"/>
  <c r="O38" i="13" s="1"/>
  <c r="O37" i="13"/>
  <c r="O55" i="4"/>
  <c r="R622" i="2"/>
  <c r="R157" i="4" s="1"/>
  <c r="Q685" i="2"/>
  <c r="Q721" i="2"/>
  <c r="R887" i="2"/>
  <c r="R53" i="4"/>
  <c r="R192" i="4" s="1"/>
  <c r="P51" i="4"/>
  <c r="P720" i="2"/>
  <c r="S638" i="2"/>
  <c r="S699" i="2" s="1"/>
  <c r="S632" i="2"/>
  <c r="S692" i="2" s="1"/>
  <c r="T619" i="2"/>
  <c r="O204" i="2"/>
  <c r="R164" i="2"/>
  <c r="R456" i="2"/>
  <c r="R486" i="2" s="1"/>
  <c r="R485" i="2"/>
  <c r="R141" i="4"/>
  <c r="R140" i="4" s="1"/>
  <c r="Q497" i="2"/>
  <c r="Q484" i="2"/>
  <c r="Q15" i="4"/>
  <c r="Q491" i="2"/>
  <c r="S451" i="2"/>
  <c r="T449" i="2"/>
  <c r="S335" i="2"/>
  <c r="S336" i="2" s="1"/>
  <c r="S122" i="4" s="1"/>
  <c r="R300" i="2"/>
  <c r="R118" i="4" s="1"/>
  <c r="S356" i="2"/>
  <c r="S374" i="2"/>
  <c r="S375" i="2" s="1"/>
  <c r="S128" i="4" s="1"/>
  <c r="S299" i="2"/>
  <c r="BX125" i="2"/>
  <c r="N260" i="2"/>
  <c r="N262" i="2" s="1"/>
  <c r="L174" i="2"/>
  <c r="L283" i="2" s="1"/>
  <c r="M172" i="2"/>
  <c r="K176" i="2"/>
  <c r="K277" i="2" s="1"/>
  <c r="N144" i="2"/>
  <c r="BY185" i="2"/>
  <c r="BY126" i="2"/>
  <c r="BY156" i="2"/>
  <c r="BY128" i="2"/>
  <c r="BY158" i="2"/>
  <c r="P168" i="2"/>
  <c r="BY127" i="2"/>
  <c r="BY157" i="2"/>
  <c r="N110" i="4"/>
  <c r="N183" i="2"/>
  <c r="N273" i="2" s="1"/>
  <c r="N182" i="2"/>
  <c r="BX155" i="2"/>
  <c r="P166" i="2"/>
  <c r="O170" i="2"/>
  <c r="M171" i="2"/>
  <c r="M276" i="2" s="1"/>
  <c r="Q230" i="2"/>
  <c r="T236" i="2"/>
  <c r="T208" i="2"/>
  <c r="T178" i="2"/>
  <c r="T148" i="2"/>
  <c r="T264" i="2"/>
  <c r="U78" i="2"/>
  <c r="U18" i="2"/>
  <c r="U38" i="2"/>
  <c r="U58" i="2"/>
  <c r="V62" i="2" s="1"/>
  <c r="O93" i="2"/>
  <c r="O114" i="2" s="1"/>
  <c r="O506" i="2" s="1"/>
  <c r="O92" i="2"/>
  <c r="BZ188" i="2"/>
  <c r="BZ187" i="2"/>
  <c r="BZ186" i="2"/>
  <c r="R53" i="2"/>
  <c r="Q13" i="2"/>
  <c r="P105" i="2"/>
  <c r="V22" i="14"/>
  <c r="V55" i="1"/>
  <c r="V426" i="2" s="1"/>
  <c r="V131" i="14"/>
  <c r="V54" i="1"/>
  <c r="V56" i="1"/>
  <c r="V53" i="1"/>
  <c r="V62" i="14"/>
  <c r="U98" i="2"/>
  <c r="O250" i="14"/>
  <c r="O277" i="14"/>
  <c r="O223" i="14"/>
  <c r="Q78" i="4"/>
  <c r="Q104" i="2"/>
  <c r="R232" i="14"/>
  <c r="R259" i="14"/>
  <c r="R294" i="14"/>
  <c r="T102" i="14"/>
  <c r="U101" i="14"/>
  <c r="O7" i="13"/>
  <c r="O22" i="13" s="1"/>
  <c r="O21" i="13"/>
  <c r="Q383" i="2"/>
  <c r="U385" i="2"/>
  <c r="U487" i="2"/>
  <c r="R295" i="14"/>
  <c r="T556" i="2"/>
  <c r="U555" i="2"/>
  <c r="U93" i="10"/>
  <c r="U461" i="2"/>
  <c r="CC60" i="1"/>
  <c r="CB61" i="1"/>
  <c r="R478" i="2"/>
  <c r="S474" i="2"/>
  <c r="V34" i="1"/>
  <c r="W32" i="1"/>
  <c r="V33" i="1"/>
  <c r="V35" i="1"/>
  <c r="CC66" i="1"/>
  <c r="CB67" i="1"/>
  <c r="T561" i="2"/>
  <c r="U560" i="2"/>
  <c r="U97" i="10"/>
  <c r="X761" i="2"/>
  <c r="X760" i="2" s="1"/>
  <c r="W762" i="2"/>
  <c r="U65" i="10"/>
  <c r="W769" i="2"/>
  <c r="W768" i="2" s="1"/>
  <c r="V770" i="2"/>
  <c r="CB75" i="10"/>
  <c r="CB68" i="10"/>
  <c r="T120" i="10"/>
  <c r="S90" i="2"/>
  <c r="S91" i="2" s="1"/>
  <c r="CB82" i="10"/>
  <c r="U121" i="10"/>
  <c r="P6" i="4"/>
  <c r="K484" i="2"/>
  <c r="K23" i="13"/>
  <c r="K24" i="13" s="1"/>
  <c r="L7" i="13"/>
  <c r="L22" i="13" s="1"/>
  <c r="K132" i="4"/>
  <c r="J132" i="4"/>
  <c r="J498" i="2"/>
  <c r="L890" i="2"/>
  <c r="B177" i="4"/>
  <c r="B171" i="4"/>
  <c r="L21" i="13"/>
  <c r="L277" i="14"/>
  <c r="L112" i="2"/>
  <c r="L250" i="14"/>
  <c r="L11" i="4"/>
  <c r="J20" i="4"/>
  <c r="H286" i="14"/>
  <c r="H228" i="14"/>
  <c r="M73" i="4"/>
  <c r="I901" i="2"/>
  <c r="M6" i="4"/>
  <c r="M879" i="2"/>
  <c r="J143" i="4"/>
  <c r="L176" i="4"/>
  <c r="L852" i="2"/>
  <c r="K104" i="14"/>
  <c r="K86" i="14"/>
  <c r="M817" i="2"/>
  <c r="L863" i="2"/>
  <c r="L175" i="4"/>
  <c r="J45" i="13"/>
  <c r="N70" i="10"/>
  <c r="K77" i="10"/>
  <c r="K84" i="10"/>
  <c r="K85" i="10" s="1"/>
  <c r="R190" i="2" l="1"/>
  <c r="S160" i="2"/>
  <c r="O838" i="2"/>
  <c r="O836" i="2" s="1"/>
  <c r="K631" i="2"/>
  <c r="K691" i="2" s="1"/>
  <c r="S599" i="2"/>
  <c r="M604" i="2"/>
  <c r="R609" i="2"/>
  <c r="T592" i="2"/>
  <c r="T156" i="4" s="1"/>
  <c r="Q600" i="2"/>
  <c r="Q9" i="15"/>
  <c r="Q36" i="15" s="1"/>
  <c r="T603" i="2"/>
  <c r="P10" i="15"/>
  <c r="P37" i="15" s="1"/>
  <c r="V583" i="2"/>
  <c r="V582" i="2"/>
  <c r="V589" i="2"/>
  <c r="U595" i="2"/>
  <c r="U597" i="2"/>
  <c r="U598" i="2"/>
  <c r="U608" i="2"/>
  <c r="U602" i="2"/>
  <c r="U351" i="2"/>
  <c r="U352" i="2" s="1"/>
  <c r="R88" i="4"/>
  <c r="R85" i="4" s="1"/>
  <c r="S99" i="4"/>
  <c r="S98" i="4"/>
  <c r="S87" i="4"/>
  <c r="R99" i="4"/>
  <c r="R97" i="4" s="1"/>
  <c r="S86" i="4"/>
  <c r="N278" i="2"/>
  <c r="U303" i="2"/>
  <c r="U304" i="2" s="1"/>
  <c r="P140" i="2"/>
  <c r="P152" i="2" s="1"/>
  <c r="S700" i="2"/>
  <c r="S46" i="4" s="1"/>
  <c r="O275" i="2"/>
  <c r="O153" i="2"/>
  <c r="O141" i="2" s="1"/>
  <c r="O109" i="4"/>
  <c r="U218" i="2"/>
  <c r="T430" i="2"/>
  <c r="T135" i="4"/>
  <c r="R4" i="15"/>
  <c r="V428" i="2"/>
  <c r="V427" i="2"/>
  <c r="V424" i="2"/>
  <c r="V423" i="2"/>
  <c r="U425" i="2"/>
  <c r="P272" i="2"/>
  <c r="M282" i="2"/>
  <c r="N142" i="2"/>
  <c r="N146" i="2" s="1"/>
  <c r="Q660" i="2"/>
  <c r="R134" i="2"/>
  <c r="S134" i="2" s="1"/>
  <c r="Q279" i="2"/>
  <c r="Q518" i="2" s="1"/>
  <c r="P280" i="2"/>
  <c r="Q138" i="2"/>
  <c r="P281" i="2"/>
  <c r="Q136" i="2"/>
  <c r="T50" i="2"/>
  <c r="T51" i="2" s="1"/>
  <c r="P100" i="4"/>
  <c r="O782" i="2"/>
  <c r="O789" i="2"/>
  <c r="P249" i="14"/>
  <c r="V42" i="2"/>
  <c r="V102" i="2"/>
  <c r="V22" i="2"/>
  <c r="V82" i="2"/>
  <c r="P212" i="2"/>
  <c r="U294" i="2"/>
  <c r="P213" i="2"/>
  <c r="P201" i="2" s="1"/>
  <c r="P222" i="14"/>
  <c r="O206" i="2"/>
  <c r="P9" i="4"/>
  <c r="Q200" i="2"/>
  <c r="Q111" i="4" s="1"/>
  <c r="Q382" i="2"/>
  <c r="Q380" i="2" s="1"/>
  <c r="U339" i="2"/>
  <c r="T340" i="2"/>
  <c r="T344" i="2" s="1"/>
  <c r="T345" i="2" s="1"/>
  <c r="T123" i="4" s="1"/>
  <c r="S308" i="2"/>
  <c r="S309" i="2" s="1"/>
  <c r="S119" i="4" s="1"/>
  <c r="P407" i="2"/>
  <c r="P909" i="2" s="1"/>
  <c r="P289" i="14" s="1"/>
  <c r="T162" i="2"/>
  <c r="T91" i="4" s="1"/>
  <c r="T370" i="2"/>
  <c r="Q406" i="2"/>
  <c r="Q276" i="14" s="1"/>
  <c r="U159" i="2"/>
  <c r="T163" i="2"/>
  <c r="T95" i="4" s="1"/>
  <c r="N857" i="2"/>
  <c r="U369" i="2"/>
  <c r="T161" i="2"/>
  <c r="O410" i="2"/>
  <c r="O910" i="2" s="1"/>
  <c r="O855" i="2"/>
  <c r="O175" i="4" s="1"/>
  <c r="T133" i="2"/>
  <c r="T94" i="4" s="1"/>
  <c r="S191" i="2"/>
  <c r="S193" i="2"/>
  <c r="S96" i="4" s="1"/>
  <c r="S93" i="4" s="1"/>
  <c r="T189" i="2"/>
  <c r="S192" i="2"/>
  <c r="S92" i="4" s="1"/>
  <c r="S89" i="4" s="1"/>
  <c r="T132" i="2"/>
  <c r="T90" i="4" s="1"/>
  <c r="U330" i="2"/>
  <c r="U331" i="2" s="1"/>
  <c r="U129" i="2"/>
  <c r="U133" i="2" s="1"/>
  <c r="U94" i="4" s="1"/>
  <c r="O112" i="4"/>
  <c r="O241" i="2"/>
  <c r="O229" i="2" s="1"/>
  <c r="O240" i="2"/>
  <c r="V19" i="2"/>
  <c r="V453" i="2"/>
  <c r="V146" i="1"/>
  <c r="V39" i="2"/>
  <c r="V59" i="1"/>
  <c r="V226" i="2"/>
  <c r="V463" i="2"/>
  <c r="V489" i="2"/>
  <c r="V99" i="2"/>
  <c r="V224" i="2"/>
  <c r="V63" i="14"/>
  <c r="P256" i="2"/>
  <c r="V51" i="1"/>
  <c r="V50" i="1"/>
  <c r="R249" i="2"/>
  <c r="R247" i="2" s="1"/>
  <c r="V23" i="14"/>
  <c r="V47" i="14"/>
  <c r="P228" i="2"/>
  <c r="V65" i="1"/>
  <c r="V79" i="2"/>
  <c r="Y93" i="1"/>
  <c r="X97" i="1"/>
  <c r="V59" i="2"/>
  <c r="V152" i="1"/>
  <c r="Q102" i="4"/>
  <c r="V923" i="2"/>
  <c r="V254" i="2"/>
  <c r="V476" i="2"/>
  <c r="V132" i="14"/>
  <c r="V252" i="2"/>
  <c r="V119" i="14"/>
  <c r="Q101" i="4"/>
  <c r="O8" i="4"/>
  <c r="V129" i="1"/>
  <c r="V150" i="2"/>
  <c r="V306" i="2"/>
  <c r="V372" i="2"/>
  <c r="V180" i="2"/>
  <c r="V324" i="2"/>
  <c r="V266" i="2"/>
  <c r="V354" i="2"/>
  <c r="V454" i="2"/>
  <c r="V363" i="2"/>
  <c r="V210" i="2"/>
  <c r="V315" i="2"/>
  <c r="V238" i="2"/>
  <c r="V342" i="2"/>
  <c r="V333" i="2"/>
  <c r="V297" i="2"/>
  <c r="R221" i="2"/>
  <c r="R219" i="2" s="1"/>
  <c r="V196" i="2"/>
  <c r="V156" i="14"/>
  <c r="V126" i="1"/>
  <c r="V437" i="2"/>
  <c r="V198" i="2"/>
  <c r="V332" i="2"/>
  <c r="V323" i="2"/>
  <c r="V371" i="2"/>
  <c r="V362" i="2"/>
  <c r="V353" i="2"/>
  <c r="V341" i="2"/>
  <c r="V314" i="2"/>
  <c r="V305" i="2"/>
  <c r="V296" i="2"/>
  <c r="V235" i="2"/>
  <c r="V263" i="2"/>
  <c r="V147" i="2"/>
  <c r="V177" i="2"/>
  <c r="V207" i="2"/>
  <c r="V436" i="2"/>
  <c r="V452" i="2"/>
  <c r="Q893" i="2"/>
  <c r="T216" i="2"/>
  <c r="T220" i="2" s="1"/>
  <c r="T244" i="2"/>
  <c r="T248" i="2" s="1"/>
  <c r="W2" i="4"/>
  <c r="X31" i="1"/>
  <c r="W2" i="13"/>
  <c r="W2" i="2"/>
  <c r="W2" i="5"/>
  <c r="W2" i="10"/>
  <c r="W118" i="10" s="1"/>
  <c r="W2" i="14"/>
  <c r="W204" i="14" s="1"/>
  <c r="W2" i="1"/>
  <c r="W51" i="1" s="1"/>
  <c r="V645" i="2"/>
  <c r="V450" i="2"/>
  <c r="V368" i="2"/>
  <c r="V311" i="2"/>
  <c r="V359" i="2"/>
  <c r="V302" i="2"/>
  <c r="V438" i="2"/>
  <c r="V329" i="2"/>
  <c r="V350" i="2"/>
  <c r="V293" i="2"/>
  <c r="V434" i="2"/>
  <c r="V612" i="2"/>
  <c r="V320" i="2"/>
  <c r="V338" i="2"/>
  <c r="V74" i="14"/>
  <c r="V14" i="14"/>
  <c r="V34" i="14"/>
  <c r="V143" i="14"/>
  <c r="V165" i="14"/>
  <c r="V54" i="14"/>
  <c r="U405" i="2"/>
  <c r="U89" i="2"/>
  <c r="U88" i="2" s="1"/>
  <c r="S245" i="2"/>
  <c r="S243" i="2" s="1"/>
  <c r="S217" i="2"/>
  <c r="S215" i="2" s="1"/>
  <c r="W57" i="10"/>
  <c r="W62" i="10"/>
  <c r="AA87" i="1"/>
  <c r="AB85" i="1"/>
  <c r="AB92" i="1"/>
  <c r="BV830" i="2"/>
  <c r="S64" i="2"/>
  <c r="S65" i="2" s="1"/>
  <c r="S53" i="2" s="1"/>
  <c r="S44" i="2"/>
  <c r="S45" i="2" s="1"/>
  <c r="R890" i="2"/>
  <c r="T312" i="2"/>
  <c r="S313" i="2"/>
  <c r="R317" i="2"/>
  <c r="R318" i="2" s="1"/>
  <c r="R120" i="4" s="1"/>
  <c r="R117" i="4" s="1"/>
  <c r="R381" i="2"/>
  <c r="U246" i="2"/>
  <c r="R194" i="2"/>
  <c r="R132" i="4"/>
  <c r="O404" i="2"/>
  <c r="O13" i="4"/>
  <c r="P388" i="2"/>
  <c r="T322" i="2"/>
  <c r="U321" i="2"/>
  <c r="T360" i="2"/>
  <c r="S361" i="2"/>
  <c r="Q366" i="2"/>
  <c r="Q127" i="4" s="1"/>
  <c r="Q125" i="4" s="1"/>
  <c r="Q115" i="4" s="1"/>
  <c r="Q390" i="2"/>
  <c r="R389" i="2"/>
  <c r="R365" i="2"/>
  <c r="Q498" i="2"/>
  <c r="S76" i="4"/>
  <c r="S75" i="4"/>
  <c r="R52" i="2"/>
  <c r="K498" i="2"/>
  <c r="S440" i="2"/>
  <c r="S460" i="2" s="1"/>
  <c r="S136" i="4"/>
  <c r="S134" i="4" s="1"/>
  <c r="R458" i="2"/>
  <c r="R10" i="4"/>
  <c r="R465" i="2"/>
  <c r="T435" i="2"/>
  <c r="T459" i="2" s="1"/>
  <c r="U433" i="2"/>
  <c r="R222" i="2"/>
  <c r="U30" i="2"/>
  <c r="U31" i="2" s="1"/>
  <c r="K635" i="2"/>
  <c r="K695" i="2" s="1"/>
  <c r="S646" i="2"/>
  <c r="R654" i="2"/>
  <c r="R703" i="2" s="1"/>
  <c r="R653" i="2"/>
  <c r="R702" i="2" s="1"/>
  <c r="R652" i="2"/>
  <c r="L656" i="2"/>
  <c r="L704" i="2" s="1"/>
  <c r="S613" i="2"/>
  <c r="R627" i="2"/>
  <c r="R688" i="2" s="1"/>
  <c r="R625" i="2"/>
  <c r="R109" i="2"/>
  <c r="P232" i="2"/>
  <c r="N234" i="2"/>
  <c r="Q12" i="2"/>
  <c r="T10" i="2"/>
  <c r="T11" i="2" s="1"/>
  <c r="R24" i="2"/>
  <c r="R25" i="2" s="1"/>
  <c r="R12" i="2" s="1"/>
  <c r="R74" i="4"/>
  <c r="R655" i="2"/>
  <c r="T658" i="2"/>
  <c r="T706" i="2" s="1"/>
  <c r="U648" i="2"/>
  <c r="S659" i="2"/>
  <c r="S707" i="2" s="1"/>
  <c r="S650" i="2"/>
  <c r="S160" i="4" s="1"/>
  <c r="S159" i="4" s="1"/>
  <c r="R250" i="2"/>
  <c r="O269" i="2"/>
  <c r="O258" i="2" s="1"/>
  <c r="P258" i="2" s="1"/>
  <c r="Q258" i="2" s="1"/>
  <c r="R258" i="2" s="1"/>
  <c r="O268" i="2"/>
  <c r="Q111" i="2"/>
  <c r="Q879" i="2" s="1"/>
  <c r="P110" i="2"/>
  <c r="P112" i="2" s="1"/>
  <c r="T70" i="2"/>
  <c r="T71" i="2" s="1"/>
  <c r="R77" i="4"/>
  <c r="R84" i="2"/>
  <c r="R85" i="2" s="1"/>
  <c r="R73" i="2" s="1"/>
  <c r="P72" i="2"/>
  <c r="R202" i="2"/>
  <c r="O846" i="2"/>
  <c r="N861" i="2"/>
  <c r="U839" i="2"/>
  <c r="R155" i="4"/>
  <c r="R164" i="4" s="1"/>
  <c r="O39" i="13"/>
  <c r="O40" i="13" s="1"/>
  <c r="P204" i="2"/>
  <c r="S887" i="2"/>
  <c r="R721" i="2"/>
  <c r="R685" i="2"/>
  <c r="O159" i="14"/>
  <c r="O123" i="14"/>
  <c r="O12" i="14"/>
  <c r="O50" i="14"/>
  <c r="P190" i="4"/>
  <c r="P194" i="4" s="1"/>
  <c r="P37" i="13"/>
  <c r="P55" i="4"/>
  <c r="P11" i="13"/>
  <c r="P38" i="13" s="1"/>
  <c r="S622" i="2"/>
  <c r="S157" i="4" s="1"/>
  <c r="S155" i="4" s="1"/>
  <c r="S164" i="4" s="1"/>
  <c r="S53" i="4"/>
  <c r="S192" i="4" s="1"/>
  <c r="Q720" i="2"/>
  <c r="Q51" i="4"/>
  <c r="T638" i="2"/>
  <c r="T699" i="2" s="1"/>
  <c r="T632" i="2"/>
  <c r="T692" i="2" s="1"/>
  <c r="U619" i="2"/>
  <c r="O260" i="2"/>
  <c r="R230" i="2"/>
  <c r="S164" i="2"/>
  <c r="S456" i="2"/>
  <c r="S486" i="2" s="1"/>
  <c r="S485" i="2"/>
  <c r="S141" i="4"/>
  <c r="S140" i="4" s="1"/>
  <c r="R497" i="2"/>
  <c r="R484" i="2"/>
  <c r="R15" i="4"/>
  <c r="R491" i="2"/>
  <c r="T451" i="2"/>
  <c r="U449" i="2"/>
  <c r="T335" i="2"/>
  <c r="T336" i="2" s="1"/>
  <c r="T122" i="4" s="1"/>
  <c r="S357" i="2"/>
  <c r="S126" i="4" s="1"/>
  <c r="T356" i="2"/>
  <c r="BY125" i="2"/>
  <c r="S300" i="2"/>
  <c r="S118" i="4" s="1"/>
  <c r="T308" i="2"/>
  <c r="T309" i="2" s="1"/>
  <c r="T119" i="4" s="1"/>
  <c r="R13" i="2"/>
  <c r="T299" i="2"/>
  <c r="L176" i="2"/>
  <c r="L277" i="2" s="1"/>
  <c r="M174" i="2"/>
  <c r="M283" i="2" s="1"/>
  <c r="O144" i="2"/>
  <c r="N172" i="2"/>
  <c r="BZ185" i="2"/>
  <c r="O110" i="4"/>
  <c r="O182" i="2"/>
  <c r="O183" i="2"/>
  <c r="BZ126" i="2"/>
  <c r="BZ156" i="2"/>
  <c r="BZ128" i="2"/>
  <c r="BZ158" i="2"/>
  <c r="Q166" i="2"/>
  <c r="P170" i="2"/>
  <c r="Q168" i="2"/>
  <c r="N171" i="2"/>
  <c r="N276" i="2" s="1"/>
  <c r="BY155" i="2"/>
  <c r="BZ127" i="2"/>
  <c r="BZ157" i="2"/>
  <c r="T86" i="4"/>
  <c r="U236" i="2"/>
  <c r="U178" i="2"/>
  <c r="U208" i="2"/>
  <c r="U264" i="2"/>
  <c r="U148" i="2"/>
  <c r="V78" i="2"/>
  <c r="W82" i="2" s="1"/>
  <c r="V18" i="2"/>
  <c r="W22" i="2" s="1"/>
  <c r="V38" i="2"/>
  <c r="W42" i="2" s="1"/>
  <c r="V58" i="2"/>
  <c r="W62" i="2" s="1"/>
  <c r="R32" i="2"/>
  <c r="P92" i="2"/>
  <c r="P250" i="14"/>
  <c r="P277" i="14"/>
  <c r="P223" i="14"/>
  <c r="CA188" i="2"/>
  <c r="CA187" i="2"/>
  <c r="CA186" i="2"/>
  <c r="P93" i="2"/>
  <c r="P114" i="2" s="1"/>
  <c r="W62" i="14"/>
  <c r="W55" i="1"/>
  <c r="W426" i="2" s="1"/>
  <c r="W22" i="14"/>
  <c r="W54" i="1"/>
  <c r="W131" i="14"/>
  <c r="W53" i="1"/>
  <c r="W56" i="1"/>
  <c r="V98" i="2"/>
  <c r="W102" i="2" s="1"/>
  <c r="V461" i="2"/>
  <c r="V93" i="10"/>
  <c r="R383" i="2"/>
  <c r="Q105" i="2"/>
  <c r="Q110" i="2" s="1"/>
  <c r="Q73" i="4"/>
  <c r="P21" i="13"/>
  <c r="P7" i="13"/>
  <c r="P22" i="13" s="1"/>
  <c r="S232" i="14"/>
  <c r="S259" i="14"/>
  <c r="S294" i="14"/>
  <c r="U120" i="10"/>
  <c r="V65" i="10"/>
  <c r="V97" i="10"/>
  <c r="U561" i="2"/>
  <c r="V560" i="2"/>
  <c r="CD60" i="1"/>
  <c r="CC61" i="1"/>
  <c r="O23" i="13"/>
  <c r="O24" i="13" s="1"/>
  <c r="CC75" i="10"/>
  <c r="X769" i="2"/>
  <c r="X768" i="2" s="1"/>
  <c r="W770" i="2"/>
  <c r="S295" i="14"/>
  <c r="V121" i="10"/>
  <c r="T90" i="2"/>
  <c r="T91" i="2" s="1"/>
  <c r="CC68" i="10"/>
  <c r="Y761" i="2"/>
  <c r="Y760" i="2" s="1"/>
  <c r="X762" i="2"/>
  <c r="CD66" i="1"/>
  <c r="CC67" i="1"/>
  <c r="S478" i="2"/>
  <c r="T474" i="2"/>
  <c r="U556" i="2"/>
  <c r="V555" i="2"/>
  <c r="V487" i="2"/>
  <c r="V385" i="2"/>
  <c r="U102" i="14"/>
  <c r="V101" i="14"/>
  <c r="Q6" i="4"/>
  <c r="CC82" i="10"/>
  <c r="R78" i="4"/>
  <c r="R104" i="2"/>
  <c r="X32" i="1"/>
  <c r="W33" i="1"/>
  <c r="W35" i="1"/>
  <c r="W34" i="1"/>
  <c r="L23" i="13"/>
  <c r="L24" i="13" s="1"/>
  <c r="M890" i="2"/>
  <c r="M497" i="2"/>
  <c r="M140" i="4"/>
  <c r="L140" i="4"/>
  <c r="L15" i="4"/>
  <c r="L491" i="2"/>
  <c r="L484" i="2"/>
  <c r="L497" i="2"/>
  <c r="N73" i="4"/>
  <c r="M21" i="13"/>
  <c r="N879" i="2"/>
  <c r="N277" i="14" s="1"/>
  <c r="N6" i="4"/>
  <c r="I287" i="14"/>
  <c r="I902" i="2"/>
  <c r="I903" i="2" s="1"/>
  <c r="I228" i="14" s="1"/>
  <c r="M7" i="13"/>
  <c r="M22" i="13" s="1"/>
  <c r="M11" i="4"/>
  <c r="J904" i="2"/>
  <c r="J906" i="2"/>
  <c r="M277" i="14"/>
  <c r="M223" i="14"/>
  <c r="M250" i="14"/>
  <c r="M112" i="2"/>
  <c r="J184" i="4"/>
  <c r="N19" i="4"/>
  <c r="L86" i="14"/>
  <c r="L104" i="14"/>
  <c r="J46" i="13"/>
  <c r="N817" i="2"/>
  <c r="O817" i="2" s="1"/>
  <c r="N71" i="10"/>
  <c r="N72" i="10" s="1"/>
  <c r="O70" i="10" s="1"/>
  <c r="K86" i="10"/>
  <c r="K78" i="10"/>
  <c r="T160" i="2" l="1"/>
  <c r="S190" i="2"/>
  <c r="T130" i="2"/>
  <c r="L630" i="2"/>
  <c r="L631" i="2" s="1"/>
  <c r="L691" i="2" s="1"/>
  <c r="S609" i="2"/>
  <c r="M605" i="2"/>
  <c r="U592" i="2"/>
  <c r="U156" i="4" s="1"/>
  <c r="Q601" i="2"/>
  <c r="T599" i="2"/>
  <c r="W583" i="2"/>
  <c r="W582" i="2"/>
  <c r="W589" i="2"/>
  <c r="V608" i="2"/>
  <c r="V602" i="2"/>
  <c r="V595" i="2"/>
  <c r="V597" i="2"/>
  <c r="V598" i="2"/>
  <c r="Q10" i="15"/>
  <c r="Q37" i="15" s="1"/>
  <c r="U603" i="2"/>
  <c r="V351" i="2"/>
  <c r="V352" i="2" s="1"/>
  <c r="V303" i="2"/>
  <c r="V304" i="2" s="1"/>
  <c r="S97" i="4"/>
  <c r="T99" i="4"/>
  <c r="T98" i="4"/>
  <c r="T87" i="4"/>
  <c r="P153" i="2"/>
  <c r="P141" i="2" s="1"/>
  <c r="P109" i="4"/>
  <c r="Q140" i="2"/>
  <c r="Q109" i="4" s="1"/>
  <c r="V159" i="2"/>
  <c r="V162" i="2" s="1"/>
  <c r="V91" i="4" s="1"/>
  <c r="T700" i="2"/>
  <c r="T46" i="4" s="1"/>
  <c r="O278" i="2"/>
  <c r="O880" i="2" s="1"/>
  <c r="V218" i="2"/>
  <c r="V220" i="2" s="1"/>
  <c r="V294" i="2"/>
  <c r="V295" i="2" s="1"/>
  <c r="V369" i="2"/>
  <c r="V370" i="2" s="1"/>
  <c r="O273" i="2"/>
  <c r="P275" i="2"/>
  <c r="U430" i="2"/>
  <c r="U135" i="4"/>
  <c r="Q272" i="2"/>
  <c r="S4" i="15"/>
  <c r="W428" i="2"/>
  <c r="W427" i="2"/>
  <c r="W424" i="2"/>
  <c r="W423" i="2"/>
  <c r="V425" i="2"/>
  <c r="N282" i="2"/>
  <c r="O142" i="2"/>
  <c r="O146" i="2" s="1"/>
  <c r="R279" i="2"/>
  <c r="R518" i="2" s="1"/>
  <c r="Q281" i="2"/>
  <c r="R136" i="2"/>
  <c r="Q280" i="2"/>
  <c r="R138" i="2"/>
  <c r="U50" i="2"/>
  <c r="U51" i="2" s="1"/>
  <c r="P782" i="2"/>
  <c r="P789" i="2"/>
  <c r="P26" i="4"/>
  <c r="W126" i="1"/>
  <c r="U295" i="2"/>
  <c r="P206" i="2"/>
  <c r="Q213" i="2"/>
  <c r="Q201" i="2" s="1"/>
  <c r="Q222" i="14"/>
  <c r="Q249" i="14"/>
  <c r="U370" i="2"/>
  <c r="Q212" i="2"/>
  <c r="U340" i="2"/>
  <c r="V339" i="2"/>
  <c r="V340" i="2" s="1"/>
  <c r="Q9" i="4"/>
  <c r="Q407" i="2"/>
  <c r="Q909" i="2" s="1"/>
  <c r="Q289" i="14" s="1"/>
  <c r="T374" i="2"/>
  <c r="T375" i="2" s="1"/>
  <c r="T128" i="4" s="1"/>
  <c r="Q387" i="2"/>
  <c r="P410" i="2"/>
  <c r="P910" i="2" s="1"/>
  <c r="U163" i="2"/>
  <c r="U95" i="4" s="1"/>
  <c r="U161" i="2"/>
  <c r="V330" i="2"/>
  <c r="U162" i="2"/>
  <c r="U91" i="4" s="1"/>
  <c r="O21" i="4"/>
  <c r="V246" i="2"/>
  <c r="O856" i="2"/>
  <c r="O43" i="4" s="1"/>
  <c r="O90" i="14" s="1"/>
  <c r="O857" i="2"/>
  <c r="O852" i="2" s="1"/>
  <c r="O108" i="4"/>
  <c r="U131" i="2"/>
  <c r="U132" i="2"/>
  <c r="U90" i="4" s="1"/>
  <c r="R200" i="2"/>
  <c r="R111" i="4" s="1"/>
  <c r="T191" i="2"/>
  <c r="T192" i="2"/>
  <c r="T92" i="4" s="1"/>
  <c r="T89" i="4" s="1"/>
  <c r="T193" i="2"/>
  <c r="T96" i="4" s="1"/>
  <c r="T93" i="4" s="1"/>
  <c r="V129" i="2"/>
  <c r="V131" i="2" s="1"/>
  <c r="S88" i="4"/>
  <c r="S85" i="4" s="1"/>
  <c r="U189" i="2"/>
  <c r="O234" i="2"/>
  <c r="S890" i="2"/>
  <c r="Q228" i="2"/>
  <c r="Q241" i="2" s="1"/>
  <c r="Q229" i="2" s="1"/>
  <c r="W198" i="2"/>
  <c r="O7" i="4"/>
  <c r="O11" i="4" s="1"/>
  <c r="R406" i="2"/>
  <c r="R249" i="14" s="1"/>
  <c r="Q100" i="4"/>
  <c r="S249" i="2"/>
  <c r="S247" i="2" s="1"/>
  <c r="W437" i="2"/>
  <c r="W156" i="14"/>
  <c r="W196" i="2"/>
  <c r="W252" i="2"/>
  <c r="W59" i="2"/>
  <c r="W47" i="14"/>
  <c r="W50" i="1"/>
  <c r="W63" i="14"/>
  <c r="W463" i="2"/>
  <c r="W146" i="1"/>
  <c r="R101" i="4"/>
  <c r="W129" i="1"/>
  <c r="W132" i="14"/>
  <c r="W65" i="1"/>
  <c r="W23" i="14"/>
  <c r="W224" i="2"/>
  <c r="W226" i="2"/>
  <c r="W453" i="2"/>
  <c r="W476" i="2"/>
  <c r="Z93" i="1"/>
  <c r="Y97" i="1"/>
  <c r="R102" i="4"/>
  <c r="Q256" i="2"/>
  <c r="W99" i="2"/>
  <c r="W59" i="1"/>
  <c r="W19" i="2"/>
  <c r="R660" i="2"/>
  <c r="S221" i="2"/>
  <c r="S219" i="2" s="1"/>
  <c r="W210" i="2"/>
  <c r="W315" i="2"/>
  <c r="W238" i="2"/>
  <c r="W342" i="2"/>
  <c r="W333" i="2"/>
  <c r="W297" i="2"/>
  <c r="W150" i="2"/>
  <c r="W306" i="2"/>
  <c r="W372" i="2"/>
  <c r="W180" i="2"/>
  <c r="W324" i="2"/>
  <c r="W266" i="2"/>
  <c r="W354" i="2"/>
  <c r="W454" i="2"/>
  <c r="W363" i="2"/>
  <c r="W119" i="14"/>
  <c r="W254" i="2"/>
  <c r="W923" i="2"/>
  <c r="W152" i="1"/>
  <c r="W79" i="2"/>
  <c r="P112" i="4"/>
  <c r="P240" i="2"/>
  <c r="P241" i="2"/>
  <c r="P229" i="2" s="1"/>
  <c r="P268" i="2"/>
  <c r="P113" i="4"/>
  <c r="P269" i="2"/>
  <c r="P257" i="2" s="1"/>
  <c r="W489" i="2"/>
  <c r="W39" i="2"/>
  <c r="P8" i="4"/>
  <c r="W332" i="2"/>
  <c r="W323" i="2"/>
  <c r="W371" i="2"/>
  <c r="W362" i="2"/>
  <c r="W353" i="2"/>
  <c r="W341" i="2"/>
  <c r="W314" i="2"/>
  <c r="W305" i="2"/>
  <c r="W296" i="2"/>
  <c r="W235" i="2"/>
  <c r="W147" i="2"/>
  <c r="W177" i="2"/>
  <c r="W207" i="2"/>
  <c r="W263" i="2"/>
  <c r="W436" i="2"/>
  <c r="W452" i="2"/>
  <c r="R893" i="2"/>
  <c r="BW830" i="2"/>
  <c r="AC92" i="1"/>
  <c r="AB87" i="1"/>
  <c r="AC85" i="1"/>
  <c r="X57" i="10"/>
  <c r="X62" i="10"/>
  <c r="U244" i="2"/>
  <c r="U248" i="2" s="1"/>
  <c r="U216" i="2"/>
  <c r="U220" i="2" s="1"/>
  <c r="V405" i="2"/>
  <c r="W143" i="14"/>
  <c r="W165" i="14"/>
  <c r="W54" i="14"/>
  <c r="W74" i="14"/>
  <c r="W14" i="14"/>
  <c r="W34" i="14"/>
  <c r="W612" i="2"/>
  <c r="W320" i="2"/>
  <c r="W338" i="2"/>
  <c r="W438" i="2"/>
  <c r="W450" i="2"/>
  <c r="W368" i="2"/>
  <c r="W311" i="2"/>
  <c r="W434" i="2"/>
  <c r="W359" i="2"/>
  <c r="W302" i="2"/>
  <c r="W645" i="2"/>
  <c r="W329" i="2"/>
  <c r="W350" i="2"/>
  <c r="W293" i="2"/>
  <c r="X2" i="13"/>
  <c r="X2" i="10"/>
  <c r="X118" i="10" s="1"/>
  <c r="X2" i="5"/>
  <c r="Y31" i="1"/>
  <c r="X2" i="14"/>
  <c r="X204" i="14" s="1"/>
  <c r="X2" i="2"/>
  <c r="X2" i="4"/>
  <c r="X2" i="1"/>
  <c r="T245" i="2"/>
  <c r="T243" i="2" s="1"/>
  <c r="T217" i="2"/>
  <c r="T215" i="2" s="1"/>
  <c r="T64" i="2"/>
  <c r="T65" i="2" s="1"/>
  <c r="T53" i="2" s="1"/>
  <c r="R382" i="2"/>
  <c r="R380" i="2" s="1"/>
  <c r="S132" i="4"/>
  <c r="T326" i="2"/>
  <c r="T327" i="2" s="1"/>
  <c r="T121" i="4" s="1"/>
  <c r="S381" i="2"/>
  <c r="S317" i="2"/>
  <c r="T313" i="2"/>
  <c r="U312" i="2"/>
  <c r="S194" i="2"/>
  <c r="P404" i="2"/>
  <c r="P13" i="4"/>
  <c r="Q388" i="2"/>
  <c r="Q13" i="4" s="1"/>
  <c r="V321" i="2"/>
  <c r="U322" i="2"/>
  <c r="S365" i="2"/>
  <c r="S389" i="2"/>
  <c r="R366" i="2"/>
  <c r="R127" i="4" s="1"/>
  <c r="R125" i="4" s="1"/>
  <c r="R115" i="4" s="1"/>
  <c r="R390" i="2"/>
  <c r="U360" i="2"/>
  <c r="T361" i="2"/>
  <c r="T44" i="2"/>
  <c r="T45" i="2" s="1"/>
  <c r="Q232" i="2"/>
  <c r="T75" i="4"/>
  <c r="T164" i="2"/>
  <c r="T76" i="4"/>
  <c r="V30" i="2"/>
  <c r="V31" i="2" s="1"/>
  <c r="R498" i="2"/>
  <c r="S222" i="2"/>
  <c r="T440" i="2"/>
  <c r="T460" i="2" s="1"/>
  <c r="T136" i="4"/>
  <c r="T134" i="4" s="1"/>
  <c r="S458" i="2"/>
  <c r="S10" i="4"/>
  <c r="S465" i="2"/>
  <c r="U435" i="2"/>
  <c r="U459" i="2" s="1"/>
  <c r="V433" i="2"/>
  <c r="L657" i="2"/>
  <c r="L705" i="2" s="1"/>
  <c r="L634" i="2"/>
  <c r="L694" i="2" s="1"/>
  <c r="S625" i="2"/>
  <c r="T613" i="2"/>
  <c r="S627" i="2"/>
  <c r="S688" i="2" s="1"/>
  <c r="S652" i="2"/>
  <c r="T646" i="2"/>
  <c r="S653" i="2"/>
  <c r="S702" i="2" s="1"/>
  <c r="S654" i="2"/>
  <c r="S703" i="2" s="1"/>
  <c r="S109" i="2"/>
  <c r="U10" i="2"/>
  <c r="U11" i="2" s="1"/>
  <c r="S24" i="2"/>
  <c r="S25" i="2" s="1"/>
  <c r="S74" i="4"/>
  <c r="S655" i="2"/>
  <c r="U658" i="2"/>
  <c r="U706" i="2" s="1"/>
  <c r="V648" i="2"/>
  <c r="T659" i="2"/>
  <c r="T707" i="2" s="1"/>
  <c r="T650" i="2"/>
  <c r="T160" i="4" s="1"/>
  <c r="T159" i="4" s="1"/>
  <c r="R73" i="4"/>
  <c r="S250" i="2"/>
  <c r="O257" i="2"/>
  <c r="Q204" i="2"/>
  <c r="S258" i="2"/>
  <c r="R111" i="2"/>
  <c r="R879" i="2" s="1"/>
  <c r="R72" i="2"/>
  <c r="U70" i="2"/>
  <c r="U71" i="2" s="1"/>
  <c r="S77" i="4"/>
  <c r="S84" i="2"/>
  <c r="S85" i="2" s="1"/>
  <c r="S73" i="2" s="1"/>
  <c r="O847" i="2"/>
  <c r="O862" i="2"/>
  <c r="V839" i="2"/>
  <c r="S230" i="2"/>
  <c r="P39" i="13"/>
  <c r="P40" i="13" s="1"/>
  <c r="T622" i="2"/>
  <c r="T157" i="4" s="1"/>
  <c r="T155" i="4" s="1"/>
  <c r="T887" i="2"/>
  <c r="T53" i="4"/>
  <c r="T192" i="4" s="1"/>
  <c r="Q190" i="4"/>
  <c r="Q194" i="4" s="1"/>
  <c r="Q37" i="13"/>
  <c r="Q11" i="13"/>
  <c r="Q38" i="13" s="1"/>
  <c r="Q55" i="4"/>
  <c r="S685" i="2"/>
  <c r="S721" i="2"/>
  <c r="R51" i="4"/>
  <c r="R720" i="2"/>
  <c r="P50" i="14"/>
  <c r="P159" i="14"/>
  <c r="P123" i="14"/>
  <c r="P12" i="14"/>
  <c r="U638" i="2"/>
  <c r="U699" i="2" s="1"/>
  <c r="U632" i="2"/>
  <c r="U692" i="2" s="1"/>
  <c r="V619" i="2"/>
  <c r="O262" i="2"/>
  <c r="P260" i="2"/>
  <c r="S13" i="2"/>
  <c r="S484" i="2"/>
  <c r="S497" i="2"/>
  <c r="S15" i="4"/>
  <c r="S491" i="2"/>
  <c r="T456" i="2"/>
  <c r="T486" i="2" s="1"/>
  <c r="T485" i="2"/>
  <c r="T141" i="4"/>
  <c r="T140" i="4" s="1"/>
  <c r="U451" i="2"/>
  <c r="V449" i="2"/>
  <c r="U335" i="2"/>
  <c r="U336" i="2" s="1"/>
  <c r="U122" i="4" s="1"/>
  <c r="T357" i="2"/>
  <c r="T126" i="4" s="1"/>
  <c r="U356" i="2"/>
  <c r="T300" i="2"/>
  <c r="T118" i="4" s="1"/>
  <c r="U308" i="2"/>
  <c r="U309" i="2" s="1"/>
  <c r="U119" i="4" s="1"/>
  <c r="T134" i="2"/>
  <c r="BZ125" i="2"/>
  <c r="N174" i="2"/>
  <c r="N283" i="2" s="1"/>
  <c r="M176" i="2"/>
  <c r="M277" i="2" s="1"/>
  <c r="CA185" i="2"/>
  <c r="O172" i="2"/>
  <c r="CA126" i="2"/>
  <c r="CA156" i="2"/>
  <c r="CA128" i="2"/>
  <c r="CA158" i="2"/>
  <c r="O171" i="2"/>
  <c r="P110" i="4"/>
  <c r="P182" i="2"/>
  <c r="P183" i="2"/>
  <c r="BZ155" i="2"/>
  <c r="CA127" i="2"/>
  <c r="CA157" i="2"/>
  <c r="R166" i="2"/>
  <c r="Q170" i="2"/>
  <c r="R168" i="2"/>
  <c r="V236" i="2"/>
  <c r="P144" i="2"/>
  <c r="V148" i="2"/>
  <c r="S202" i="2"/>
  <c r="V208" i="2"/>
  <c r="V178" i="2"/>
  <c r="V264" i="2"/>
  <c r="W78" i="2"/>
  <c r="W38" i="2"/>
  <c r="W58" i="2"/>
  <c r="W18" i="2"/>
  <c r="P506" i="2"/>
  <c r="S52" i="2"/>
  <c r="CB188" i="2"/>
  <c r="CB187" i="2"/>
  <c r="CB186" i="2"/>
  <c r="S33" i="2"/>
  <c r="S32" i="2"/>
  <c r="W98" i="2"/>
  <c r="X22" i="14"/>
  <c r="X56" i="1"/>
  <c r="X131" i="14"/>
  <c r="X54" i="1"/>
  <c r="X55" i="1"/>
  <c r="X426" i="2" s="1"/>
  <c r="X62" i="14"/>
  <c r="X53" i="1"/>
  <c r="P817" i="2"/>
  <c r="T295" i="14"/>
  <c r="R6" i="4"/>
  <c r="Q7" i="13"/>
  <c r="Q22" i="13" s="1"/>
  <c r="Q21" i="13"/>
  <c r="V102" i="14"/>
  <c r="W101" i="14"/>
  <c r="W121" i="10"/>
  <c r="Y769" i="2"/>
  <c r="Y768" i="2" s="1"/>
  <c r="X770" i="2"/>
  <c r="CE60" i="1"/>
  <c r="CD61" i="1"/>
  <c r="P23" i="13"/>
  <c r="P24" i="13" s="1"/>
  <c r="W93" i="10"/>
  <c r="O71" i="10"/>
  <c r="O72" i="10" s="1"/>
  <c r="Q277" i="14"/>
  <c r="Q250" i="14"/>
  <c r="Q223" i="14"/>
  <c r="W487" i="2"/>
  <c r="CE66" i="1"/>
  <c r="CD67" i="1"/>
  <c r="CD75" i="10"/>
  <c r="V120" i="10"/>
  <c r="Q92" i="2"/>
  <c r="CD82" i="10"/>
  <c r="T478" i="2"/>
  <c r="U474" i="2"/>
  <c r="U90" i="2"/>
  <c r="U91" i="2" s="1"/>
  <c r="W97" i="10"/>
  <c r="W65" i="10"/>
  <c r="W461" i="2"/>
  <c r="X35" i="1"/>
  <c r="X34" i="1"/>
  <c r="Y32" i="1"/>
  <c r="X33" i="1"/>
  <c r="T232" i="14"/>
  <c r="T259" i="14"/>
  <c r="T294" i="14"/>
  <c r="R105" i="2"/>
  <c r="R110" i="2" s="1"/>
  <c r="W385" i="2"/>
  <c r="V556" i="2"/>
  <c r="W555" i="2"/>
  <c r="Z761" i="2"/>
  <c r="Z760" i="2" s="1"/>
  <c r="Y762" i="2"/>
  <c r="CD68" i="10"/>
  <c r="S78" i="4"/>
  <c r="S104" i="2"/>
  <c r="V561" i="2"/>
  <c r="W560" i="2"/>
  <c r="S383" i="2"/>
  <c r="Q93" i="2"/>
  <c r="Q114" i="2" s="1"/>
  <c r="M491" i="2"/>
  <c r="M15" i="4"/>
  <c r="M484" i="2"/>
  <c r="N108" i="4"/>
  <c r="L132" i="4"/>
  <c r="M132" i="4"/>
  <c r="L498" i="2"/>
  <c r="N890" i="2"/>
  <c r="K20" i="4"/>
  <c r="M23" i="13"/>
  <c r="M24" i="13" s="1"/>
  <c r="N7" i="13"/>
  <c r="N22" i="13" s="1"/>
  <c r="K904" i="2"/>
  <c r="N250" i="14"/>
  <c r="N223" i="14"/>
  <c r="N112" i="2"/>
  <c r="N21" i="13"/>
  <c r="N11" i="4"/>
  <c r="I255" i="14"/>
  <c r="I286" i="14"/>
  <c r="J901" i="2"/>
  <c r="K143" i="4"/>
  <c r="M176" i="4"/>
  <c r="M852" i="2"/>
  <c r="M863" i="2"/>
  <c r="M175" i="4"/>
  <c r="L11" i="14"/>
  <c r="L122" i="14"/>
  <c r="L94" i="14"/>
  <c r="L84" i="10"/>
  <c r="L85" i="10" s="1"/>
  <c r="L86" i="10" s="1"/>
  <c r="K79" i="10"/>
  <c r="U130" i="2" l="1"/>
  <c r="U160" i="2"/>
  <c r="T190" i="2"/>
  <c r="V592" i="2"/>
  <c r="V156" i="4" s="1"/>
  <c r="T609" i="2"/>
  <c r="N604" i="2"/>
  <c r="U599" i="2"/>
  <c r="R600" i="2"/>
  <c r="X589" i="2"/>
  <c r="X582" i="2"/>
  <c r="X583" i="2"/>
  <c r="V603" i="2"/>
  <c r="W608" i="2"/>
  <c r="W602" i="2"/>
  <c r="W595" i="2"/>
  <c r="W597" i="2"/>
  <c r="W598" i="2"/>
  <c r="W351" i="2"/>
  <c r="W352" i="2" s="1"/>
  <c r="W303" i="2"/>
  <c r="W304" i="2" s="1"/>
  <c r="Q153" i="2"/>
  <c r="Q141" i="2" s="1"/>
  <c r="T97" i="4"/>
  <c r="U98" i="4"/>
  <c r="U86" i="4"/>
  <c r="U87" i="4"/>
  <c r="V221" i="2"/>
  <c r="V101" i="4" s="1"/>
  <c r="Q152" i="2"/>
  <c r="V163" i="2"/>
  <c r="V95" i="4" s="1"/>
  <c r="V161" i="2"/>
  <c r="W159" i="2"/>
  <c r="W161" i="2" s="1"/>
  <c r="O276" i="2"/>
  <c r="O539" i="2" s="1"/>
  <c r="X102" i="2"/>
  <c r="X82" i="2"/>
  <c r="U700" i="2"/>
  <c r="U46" i="4" s="1"/>
  <c r="W294" i="2"/>
  <c r="W295" i="2" s="1"/>
  <c r="P278" i="2"/>
  <c r="P880" i="2" s="1"/>
  <c r="P251" i="14" s="1"/>
  <c r="W218" i="2"/>
  <c r="W220" i="2" s="1"/>
  <c r="Q275" i="2"/>
  <c r="P273" i="2"/>
  <c r="W369" i="2"/>
  <c r="W370" i="2" s="1"/>
  <c r="V430" i="2"/>
  <c r="V135" i="4"/>
  <c r="T4" i="15"/>
  <c r="X428" i="2"/>
  <c r="X427" i="2"/>
  <c r="X423" i="2"/>
  <c r="X424" i="2"/>
  <c r="W425" i="2"/>
  <c r="R272" i="2"/>
  <c r="S279" i="2"/>
  <c r="S518" i="2" s="1"/>
  <c r="R280" i="2"/>
  <c r="S138" i="2"/>
  <c r="O282" i="2"/>
  <c r="P142" i="2"/>
  <c r="P146" i="2" s="1"/>
  <c r="R281" i="2"/>
  <c r="R140" i="2"/>
  <c r="S136" i="2"/>
  <c r="V50" i="2"/>
  <c r="V51" i="2" s="1"/>
  <c r="Q45" i="4"/>
  <c r="P45" i="4"/>
  <c r="X22" i="2"/>
  <c r="X62" i="2"/>
  <c r="X42" i="2"/>
  <c r="U299" i="2"/>
  <c r="U300" i="2" s="1"/>
  <c r="U118" i="4" s="1"/>
  <c r="Q206" i="2"/>
  <c r="U374" i="2"/>
  <c r="U375" i="2" s="1"/>
  <c r="U128" i="4" s="1"/>
  <c r="U344" i="2"/>
  <c r="U345" i="2" s="1"/>
  <c r="U123" i="4" s="1"/>
  <c r="Q410" i="2"/>
  <c r="Q910" i="2" s="1"/>
  <c r="W339" i="2"/>
  <c r="V331" i="2"/>
  <c r="V335" i="2" s="1"/>
  <c r="V336" i="2" s="1"/>
  <c r="V122" i="4" s="1"/>
  <c r="V249" i="2"/>
  <c r="V102" i="4" s="1"/>
  <c r="P413" i="2"/>
  <c r="P911" i="2" s="1"/>
  <c r="P256" i="14" s="1"/>
  <c r="P838" i="2"/>
  <c r="P836" i="2" s="1"/>
  <c r="O94" i="14"/>
  <c r="V133" i="2"/>
  <c r="V94" i="4" s="1"/>
  <c r="W330" i="2"/>
  <c r="O176" i="4"/>
  <c r="V248" i="2"/>
  <c r="W246" i="2"/>
  <c r="O11" i="14"/>
  <c r="W129" i="2"/>
  <c r="W131" i="2" s="1"/>
  <c r="P108" i="4"/>
  <c r="O122" i="14"/>
  <c r="O863" i="2"/>
  <c r="P855" i="2"/>
  <c r="P175" i="4" s="1"/>
  <c r="V132" i="2"/>
  <c r="V90" i="4" s="1"/>
  <c r="R222" i="14"/>
  <c r="R276" i="14"/>
  <c r="Q112" i="4"/>
  <c r="S200" i="2"/>
  <c r="S111" i="4" s="1"/>
  <c r="R213" i="2"/>
  <c r="R201" i="2" s="1"/>
  <c r="R212" i="2"/>
  <c r="U193" i="2"/>
  <c r="U96" i="4" s="1"/>
  <c r="U93" i="4" s="1"/>
  <c r="U191" i="2"/>
  <c r="U192" i="2"/>
  <c r="U92" i="4" s="1"/>
  <c r="U89" i="4" s="1"/>
  <c r="V189" i="2"/>
  <c r="T88" i="4"/>
  <c r="T85" i="4" s="1"/>
  <c r="Q240" i="2"/>
  <c r="X489" i="2"/>
  <c r="X923" i="2"/>
  <c r="R407" i="2"/>
  <c r="R100" i="4"/>
  <c r="Q234" i="2"/>
  <c r="U99" i="4"/>
  <c r="T221" i="2"/>
  <c r="T219" i="2" s="1"/>
  <c r="P7" i="4"/>
  <c r="X59" i="1"/>
  <c r="X224" i="2"/>
  <c r="X132" i="14"/>
  <c r="R228" i="2"/>
  <c r="X156" i="14"/>
  <c r="P234" i="2"/>
  <c r="T164" i="4"/>
  <c r="T249" i="2"/>
  <c r="T247" i="2" s="1"/>
  <c r="X210" i="2"/>
  <c r="X315" i="2"/>
  <c r="X238" i="2"/>
  <c r="X342" i="2"/>
  <c r="X333" i="2"/>
  <c r="X297" i="2"/>
  <c r="X150" i="2"/>
  <c r="X306" i="2"/>
  <c r="X372" i="2"/>
  <c r="X180" i="2"/>
  <c r="X324" i="2"/>
  <c r="X266" i="2"/>
  <c r="X354" i="2"/>
  <c r="X454" i="2"/>
  <c r="X363" i="2"/>
  <c r="X254" i="2"/>
  <c r="X99" i="2"/>
  <c r="X198" i="2"/>
  <c r="X23" i="14"/>
  <c r="Q8" i="4"/>
  <c r="X146" i="1"/>
  <c r="X47" i="14"/>
  <c r="X252" i="2"/>
  <c r="X437" i="2"/>
  <c r="R256" i="2"/>
  <c r="X39" i="2"/>
  <c r="X79" i="2"/>
  <c r="X119" i="14"/>
  <c r="Q269" i="2"/>
  <c r="Q257" i="2" s="1"/>
  <c r="Q113" i="4"/>
  <c r="Q268" i="2"/>
  <c r="X476" i="2"/>
  <c r="X453" i="2"/>
  <c r="X65" i="1"/>
  <c r="X463" i="2"/>
  <c r="S102" i="4"/>
  <c r="X51" i="1"/>
  <c r="X50" i="1"/>
  <c r="X152" i="1"/>
  <c r="S101" i="4"/>
  <c r="X19" i="2"/>
  <c r="AA93" i="1"/>
  <c r="Z97" i="1"/>
  <c r="X226" i="2"/>
  <c r="X129" i="1"/>
  <c r="X126" i="1"/>
  <c r="X63" i="14"/>
  <c r="X59" i="2"/>
  <c r="X196" i="2"/>
  <c r="X436" i="2"/>
  <c r="X452" i="2"/>
  <c r="X235" i="2"/>
  <c r="X177" i="2"/>
  <c r="X207" i="2"/>
  <c r="X263" i="2"/>
  <c r="X147" i="2"/>
  <c r="X332" i="2"/>
  <c r="X323" i="2"/>
  <c r="X371" i="2"/>
  <c r="X362" i="2"/>
  <c r="X353" i="2"/>
  <c r="X341" i="2"/>
  <c r="X314" i="2"/>
  <c r="X305" i="2"/>
  <c r="X296" i="2"/>
  <c r="S893" i="2"/>
  <c r="X645" i="2"/>
  <c r="X329" i="2"/>
  <c r="X350" i="2"/>
  <c r="X293" i="2"/>
  <c r="X612" i="2"/>
  <c r="X320" i="2"/>
  <c r="X338" i="2"/>
  <c r="X438" i="2"/>
  <c r="X450" i="2"/>
  <c r="X368" i="2"/>
  <c r="X311" i="2"/>
  <c r="X434" i="2"/>
  <c r="X359" i="2"/>
  <c r="X302" i="2"/>
  <c r="X34" i="14"/>
  <c r="X143" i="14"/>
  <c r="X14" i="14"/>
  <c r="X54" i="14"/>
  <c r="X165" i="14"/>
  <c r="X74" i="14"/>
  <c r="Y2" i="4"/>
  <c r="Z31" i="1"/>
  <c r="Y2" i="13"/>
  <c r="Y2" i="2"/>
  <c r="Y2" i="5"/>
  <c r="Y2" i="14"/>
  <c r="Y204" i="14" s="1"/>
  <c r="Y2" i="10"/>
  <c r="Y118" i="10" s="1"/>
  <c r="Y2" i="1"/>
  <c r="W405" i="2"/>
  <c r="U217" i="2"/>
  <c r="U215" i="2" s="1"/>
  <c r="U245" i="2"/>
  <c r="U243" i="2" s="1"/>
  <c r="Y62" i="10"/>
  <c r="Y57" i="10"/>
  <c r="AD85" i="1"/>
  <c r="AC87" i="1"/>
  <c r="AD92" i="1"/>
  <c r="BX830" i="2"/>
  <c r="W30" i="2"/>
  <c r="W31" i="2" s="1"/>
  <c r="W321" i="2"/>
  <c r="V322" i="2"/>
  <c r="V326" i="2" s="1"/>
  <c r="V327" i="2" s="1"/>
  <c r="V121" i="4" s="1"/>
  <c r="R9" i="4"/>
  <c r="V312" i="2"/>
  <c r="U313" i="2"/>
  <c r="R387" i="2"/>
  <c r="T317" i="2"/>
  <c r="T381" i="2"/>
  <c r="T194" i="2"/>
  <c r="U194" i="2" s="1"/>
  <c r="S406" i="2"/>
  <c r="S249" i="14" s="1"/>
  <c r="S318" i="2"/>
  <c r="S120" i="4" s="1"/>
  <c r="S117" i="4" s="1"/>
  <c r="S382" i="2"/>
  <c r="S380" i="2" s="1"/>
  <c r="S387" i="2" s="1"/>
  <c r="Q404" i="2"/>
  <c r="U326" i="2"/>
  <c r="U327" i="2" s="1"/>
  <c r="U121" i="4" s="1"/>
  <c r="R388" i="2"/>
  <c r="R404" i="2" s="1"/>
  <c r="R232" i="2"/>
  <c r="U361" i="2"/>
  <c r="V360" i="2"/>
  <c r="T389" i="2"/>
  <c r="T365" i="2"/>
  <c r="S366" i="2"/>
  <c r="S127" i="4" s="1"/>
  <c r="S125" i="4" s="1"/>
  <c r="S390" i="2"/>
  <c r="U44" i="2"/>
  <c r="U45" i="2" s="1"/>
  <c r="U32" i="2" s="1"/>
  <c r="M498" i="2"/>
  <c r="U64" i="2"/>
  <c r="U65" i="2" s="1"/>
  <c r="U52" i="2" s="1"/>
  <c r="T132" i="4"/>
  <c r="T890" i="2"/>
  <c r="U75" i="4"/>
  <c r="S498" i="2"/>
  <c r="U76" i="4"/>
  <c r="T222" i="2"/>
  <c r="S660" i="2"/>
  <c r="U440" i="2"/>
  <c r="U460" i="2" s="1"/>
  <c r="U136" i="4"/>
  <c r="U134" i="4" s="1"/>
  <c r="T458" i="2"/>
  <c r="T10" i="4"/>
  <c r="T465" i="2"/>
  <c r="V435" i="2"/>
  <c r="V459" i="2" s="1"/>
  <c r="W433" i="2"/>
  <c r="S12" i="2"/>
  <c r="M630" i="2"/>
  <c r="U646" i="2"/>
  <c r="T654" i="2"/>
  <c r="T703" i="2" s="1"/>
  <c r="T652" i="2"/>
  <c r="T653" i="2"/>
  <c r="T702" i="2" s="1"/>
  <c r="T625" i="2"/>
  <c r="T627" i="2"/>
  <c r="T688" i="2" s="1"/>
  <c r="U613" i="2"/>
  <c r="L635" i="2"/>
  <c r="L695" i="2" s="1"/>
  <c r="M656" i="2"/>
  <c r="M704" i="2" s="1"/>
  <c r="T109" i="2"/>
  <c r="V10" i="2"/>
  <c r="V11" i="2" s="1"/>
  <c r="T74" i="4"/>
  <c r="T24" i="2"/>
  <c r="T25" i="2" s="1"/>
  <c r="T655" i="2"/>
  <c r="V658" i="2"/>
  <c r="V706" i="2" s="1"/>
  <c r="W648" i="2"/>
  <c r="U659" i="2"/>
  <c r="U707" i="2" s="1"/>
  <c r="U650" i="2"/>
  <c r="U160" i="4" s="1"/>
  <c r="U159" i="4" s="1"/>
  <c r="S111" i="2"/>
  <c r="S879" i="2" s="1"/>
  <c r="R204" i="2"/>
  <c r="S72" i="2"/>
  <c r="T250" i="2"/>
  <c r="T230" i="2"/>
  <c r="S73" i="4"/>
  <c r="V70" i="2"/>
  <c r="V71" i="2" s="1"/>
  <c r="T77" i="4"/>
  <c r="T84" i="2"/>
  <c r="T85" i="2" s="1"/>
  <c r="T73" i="2" s="1"/>
  <c r="U73" i="2" s="1"/>
  <c r="O861" i="2"/>
  <c r="P846" i="2"/>
  <c r="W839" i="2"/>
  <c r="U134" i="2"/>
  <c r="Q39" i="13"/>
  <c r="Q40" i="13" s="1"/>
  <c r="Q12" i="14"/>
  <c r="Q50" i="14"/>
  <c r="Q159" i="14"/>
  <c r="Q123" i="14"/>
  <c r="R190" i="4"/>
  <c r="R194" i="4" s="1"/>
  <c r="R37" i="13"/>
  <c r="R11" i="13"/>
  <c r="R38" i="13" s="1"/>
  <c r="R55" i="4"/>
  <c r="U622" i="2"/>
  <c r="U157" i="4" s="1"/>
  <c r="U155" i="4" s="1"/>
  <c r="T721" i="2"/>
  <c r="T685" i="2"/>
  <c r="U887" i="2"/>
  <c r="U53" i="4"/>
  <c r="U192" i="4" s="1"/>
  <c r="S51" i="4"/>
  <c r="S720" i="2"/>
  <c r="V638" i="2"/>
  <c r="V699" i="2" s="1"/>
  <c r="V632" i="2"/>
  <c r="V692" i="2" s="1"/>
  <c r="W619" i="2"/>
  <c r="P262" i="2"/>
  <c r="Q260" i="2"/>
  <c r="U456" i="2"/>
  <c r="U486" i="2" s="1"/>
  <c r="U485" i="2"/>
  <c r="U141" i="4"/>
  <c r="U140" i="4" s="1"/>
  <c r="T497" i="2"/>
  <c r="T484" i="2"/>
  <c r="T15" i="4"/>
  <c r="T491" i="2"/>
  <c r="V451" i="2"/>
  <c r="W449" i="2"/>
  <c r="U357" i="2"/>
  <c r="U126" i="4" s="1"/>
  <c r="V374" i="2"/>
  <c r="V375" i="2" s="1"/>
  <c r="V128" i="4" s="1"/>
  <c r="V356" i="2"/>
  <c r="CA125" i="2"/>
  <c r="V299" i="2"/>
  <c r="V308" i="2"/>
  <c r="V309" i="2" s="1"/>
  <c r="V119" i="4" s="1"/>
  <c r="V344" i="2"/>
  <c r="V345" i="2" s="1"/>
  <c r="V123" i="4" s="1"/>
  <c r="N176" i="2"/>
  <c r="N277" i="2" s="1"/>
  <c r="O278" i="14"/>
  <c r="O224" i="14"/>
  <c r="O251" i="14"/>
  <c r="P172" i="2"/>
  <c r="V98" i="4"/>
  <c r="CB185" i="2"/>
  <c r="U164" i="2"/>
  <c r="P171" i="2"/>
  <c r="P276" i="2" s="1"/>
  <c r="O889" i="2"/>
  <c r="O274" i="2"/>
  <c r="CB127" i="2"/>
  <c r="CB157" i="2"/>
  <c r="Q110" i="4"/>
  <c r="Q183" i="2"/>
  <c r="Q182" i="2"/>
  <c r="CA155" i="2"/>
  <c r="S166" i="2"/>
  <c r="R170" i="2"/>
  <c r="O174" i="2"/>
  <c r="O283" i="2" s="1"/>
  <c r="CB126" i="2"/>
  <c r="CB156" i="2"/>
  <c r="CB128" i="2"/>
  <c r="CB158" i="2"/>
  <c r="S168" i="2"/>
  <c r="V86" i="4"/>
  <c r="Q144" i="2"/>
  <c r="W236" i="2"/>
  <c r="W208" i="2"/>
  <c r="W264" i="2"/>
  <c r="W148" i="2"/>
  <c r="T202" i="2"/>
  <c r="W178" i="2"/>
  <c r="X78" i="2"/>
  <c r="Y82" i="2" s="1"/>
  <c r="X58" i="2"/>
  <c r="X18" i="2"/>
  <c r="X38" i="2"/>
  <c r="T13" i="2"/>
  <c r="R277" i="14"/>
  <c r="R223" i="14"/>
  <c r="R250" i="14"/>
  <c r="Q506" i="2"/>
  <c r="U53" i="2"/>
  <c r="T52" i="2"/>
  <c r="S105" i="2"/>
  <c r="S110" i="2" s="1"/>
  <c r="T33" i="2"/>
  <c r="T32" i="2"/>
  <c r="CC188" i="2"/>
  <c r="CC187" i="2"/>
  <c r="CC186" i="2"/>
  <c r="Q23" i="13"/>
  <c r="Q24" i="13" s="1"/>
  <c r="X98" i="2"/>
  <c r="Y53" i="1"/>
  <c r="Y62" i="14"/>
  <c r="Y56" i="1"/>
  <c r="Y55" i="1"/>
  <c r="Y426" i="2" s="1"/>
  <c r="Y22" i="14"/>
  <c r="Y54" i="1"/>
  <c r="Y131" i="14"/>
  <c r="R93" i="2"/>
  <c r="R114" i="2" s="1"/>
  <c r="W561" i="2"/>
  <c r="X560" i="2"/>
  <c r="CE68" i="10"/>
  <c r="U295" i="14"/>
  <c r="CE75" i="10"/>
  <c r="R7" i="13"/>
  <c r="R22" i="13" s="1"/>
  <c r="R21" i="13"/>
  <c r="T383" i="2"/>
  <c r="S6" i="4"/>
  <c r="W556" i="2"/>
  <c r="X555" i="2"/>
  <c r="Y35" i="1"/>
  <c r="Y34" i="1"/>
  <c r="Z32" i="1"/>
  <c r="Y33" i="1"/>
  <c r="X65" i="10"/>
  <c r="U478" i="2"/>
  <c r="V474" i="2"/>
  <c r="CE82" i="10"/>
  <c r="X487" i="2"/>
  <c r="O904" i="2"/>
  <c r="P70" i="10"/>
  <c r="X93" i="10"/>
  <c r="Z769" i="2"/>
  <c r="Z768" i="2" s="1"/>
  <c r="Y770" i="2"/>
  <c r="X461" i="2"/>
  <c r="V90" i="2"/>
  <c r="V91" i="2" s="1"/>
  <c r="CF66" i="1"/>
  <c r="CE67" i="1"/>
  <c r="CF60" i="1"/>
  <c r="CE61" i="1"/>
  <c r="X121" i="10"/>
  <c r="Q817" i="2"/>
  <c r="AA761" i="2"/>
  <c r="AA760" i="2" s="1"/>
  <c r="Z762" i="2"/>
  <c r="X385" i="2"/>
  <c r="X97" i="10"/>
  <c r="T78" i="4"/>
  <c r="T104" i="2"/>
  <c r="U232" i="14"/>
  <c r="U259" i="14"/>
  <c r="U294" i="14"/>
  <c r="Q112" i="2"/>
  <c r="W120" i="10"/>
  <c r="W102" i="14"/>
  <c r="X101" i="14"/>
  <c r="R92" i="2"/>
  <c r="R112" i="2"/>
  <c r="N140" i="4"/>
  <c r="N491" i="2"/>
  <c r="N484" i="2"/>
  <c r="N15" i="4"/>
  <c r="N497" i="2"/>
  <c r="N23" i="13"/>
  <c r="N24" i="13" s="1"/>
  <c r="J902" i="2"/>
  <c r="J903" i="2" s="1"/>
  <c r="J228" i="14" s="1"/>
  <c r="J287" i="14"/>
  <c r="K184" i="4"/>
  <c r="N175" i="4"/>
  <c r="M104" i="14"/>
  <c r="M86" i="14"/>
  <c r="K906" i="2"/>
  <c r="K901" i="2" s="1"/>
  <c r="L77" i="10"/>
  <c r="M84" i="10"/>
  <c r="M85" i="10" s="1"/>
  <c r="X159" i="2" l="1"/>
  <c r="V247" i="2"/>
  <c r="V160" i="2"/>
  <c r="U190" i="2"/>
  <c r="V130" i="2"/>
  <c r="V219" i="2"/>
  <c r="U609" i="2"/>
  <c r="N605" i="2"/>
  <c r="W592" i="2"/>
  <c r="W156" i="4" s="1"/>
  <c r="Y42" i="2"/>
  <c r="Y22" i="2"/>
  <c r="R601" i="2"/>
  <c r="Y102" i="2"/>
  <c r="Y62" i="2"/>
  <c r="V599" i="2"/>
  <c r="W603" i="2"/>
  <c r="Y589" i="2"/>
  <c r="Y583" i="2"/>
  <c r="Y582" i="2"/>
  <c r="X595" i="2"/>
  <c r="X597" i="2"/>
  <c r="X598" i="2"/>
  <c r="X608" i="2"/>
  <c r="X602" i="2"/>
  <c r="W221" i="2"/>
  <c r="W101" i="4" s="1"/>
  <c r="X303" i="2"/>
  <c r="X304" i="2" s="1"/>
  <c r="X351" i="2"/>
  <c r="X352" i="2" s="1"/>
  <c r="U97" i="4"/>
  <c r="V100" i="4"/>
  <c r="V99" i="4"/>
  <c r="V97" i="4" s="1"/>
  <c r="V87" i="4"/>
  <c r="W162" i="2"/>
  <c r="W91" i="4" s="1"/>
  <c r="W163" i="2"/>
  <c r="W95" i="4" s="1"/>
  <c r="X218" i="2"/>
  <c r="X220" i="2" s="1"/>
  <c r="X294" i="2"/>
  <c r="X295" i="2" s="1"/>
  <c r="Q278" i="2"/>
  <c r="Q880" i="2" s="1"/>
  <c r="Q273" i="2"/>
  <c r="V700" i="2"/>
  <c r="V46" i="4" s="1"/>
  <c r="X369" i="2"/>
  <c r="X370" i="2" s="1"/>
  <c r="W430" i="2"/>
  <c r="W135" i="4"/>
  <c r="X425" i="2"/>
  <c r="S272" i="2"/>
  <c r="U4" i="15"/>
  <c r="Y428" i="2"/>
  <c r="Y427" i="2"/>
  <c r="Y424" i="2"/>
  <c r="Y423" i="2"/>
  <c r="T279" i="2"/>
  <c r="T518" i="2" s="1"/>
  <c r="S280" i="2"/>
  <c r="T138" i="2"/>
  <c r="S281" i="2"/>
  <c r="S140" i="2"/>
  <c r="T136" i="2"/>
  <c r="R275" i="2"/>
  <c r="R152" i="2"/>
  <c r="R109" i="4"/>
  <c r="R153" i="2"/>
  <c r="P282" i="2"/>
  <c r="Q142" i="2"/>
  <c r="Q146" i="2" s="1"/>
  <c r="W50" i="2"/>
  <c r="W51" i="2" s="1"/>
  <c r="Q782" i="2"/>
  <c r="Q789" i="2"/>
  <c r="R26" i="4"/>
  <c r="Q26" i="4"/>
  <c r="Y129" i="1"/>
  <c r="W331" i="2"/>
  <c r="Q413" i="2"/>
  <c r="Q911" i="2" s="1"/>
  <c r="Q229" i="14" s="1"/>
  <c r="P229" i="14"/>
  <c r="P288" i="14"/>
  <c r="X330" i="2"/>
  <c r="W249" i="2"/>
  <c r="W102" i="4" s="1"/>
  <c r="W340" i="2"/>
  <c r="X339" i="2"/>
  <c r="P856" i="2"/>
  <c r="P43" i="4" s="1"/>
  <c r="P90" i="14" s="1"/>
  <c r="P857" i="2"/>
  <c r="P852" i="2" s="1"/>
  <c r="W133" i="2"/>
  <c r="W94" i="4" s="1"/>
  <c r="P21" i="4"/>
  <c r="O86" i="14"/>
  <c r="X129" i="2"/>
  <c r="X132" i="2" s="1"/>
  <c r="X90" i="4" s="1"/>
  <c r="W132" i="2"/>
  <c r="W90" i="4" s="1"/>
  <c r="O104" i="14"/>
  <c r="W248" i="2"/>
  <c r="X246" i="2"/>
  <c r="X249" i="2" s="1"/>
  <c r="X102" i="4" s="1"/>
  <c r="S213" i="2"/>
  <c r="S201" i="2" s="1"/>
  <c r="S212" i="2"/>
  <c r="R206" i="2"/>
  <c r="X30" i="2"/>
  <c r="X31" i="2" s="1"/>
  <c r="T200" i="2"/>
  <c r="T111" i="4" s="1"/>
  <c r="S407" i="2"/>
  <c r="S909" i="2" s="1"/>
  <c r="S289" i="14" s="1"/>
  <c r="V192" i="2"/>
  <c r="V92" i="4" s="1"/>
  <c r="V89" i="4" s="1"/>
  <c r="V191" i="2"/>
  <c r="V193" i="2"/>
  <c r="V96" i="4" s="1"/>
  <c r="V93" i="4" s="1"/>
  <c r="W189" i="2"/>
  <c r="U88" i="4"/>
  <c r="U85" i="4" s="1"/>
  <c r="Q108" i="4"/>
  <c r="X321" i="2"/>
  <c r="R144" i="2"/>
  <c r="S228" i="2"/>
  <c r="S112" i="4" s="1"/>
  <c r="W322" i="2"/>
  <c r="W326" i="2" s="1"/>
  <c r="W327" i="2" s="1"/>
  <c r="W121" i="4" s="1"/>
  <c r="T660" i="2"/>
  <c r="Y923" i="2"/>
  <c r="Y196" i="2"/>
  <c r="S256" i="2"/>
  <c r="S113" i="4" s="1"/>
  <c r="R909" i="2"/>
  <c r="R289" i="14" s="1"/>
  <c r="R410" i="2"/>
  <c r="Y463" i="2"/>
  <c r="Y476" i="2"/>
  <c r="Y119" i="14"/>
  <c r="Y437" i="2"/>
  <c r="Q7" i="4"/>
  <c r="Y254" i="2"/>
  <c r="Y132" i="14"/>
  <c r="T101" i="4"/>
  <c r="T228" i="2"/>
  <c r="T112" i="4" s="1"/>
  <c r="U249" i="2"/>
  <c r="U247" i="2" s="1"/>
  <c r="Y59" i="2"/>
  <c r="AB93" i="1"/>
  <c r="AA97" i="1"/>
  <c r="S100" i="4"/>
  <c r="Y79" i="2"/>
  <c r="Y252" i="2"/>
  <c r="R241" i="2"/>
  <c r="R229" i="2" s="1"/>
  <c r="R112" i="4"/>
  <c r="R240" i="2"/>
  <c r="Y224" i="2"/>
  <c r="U221" i="2"/>
  <c r="U219" i="2" s="1"/>
  <c r="Y50" i="1"/>
  <c r="Y51" i="1"/>
  <c r="Y210" i="2"/>
  <c r="Y315" i="2"/>
  <c r="Y238" i="2"/>
  <c r="Y306" i="2"/>
  <c r="Y333" i="2"/>
  <c r="Y297" i="2"/>
  <c r="Y150" i="2"/>
  <c r="Y266" i="2"/>
  <c r="Y372" i="2"/>
  <c r="Y180" i="2"/>
  <c r="Y159" i="2" s="1"/>
  <c r="Y324" i="2"/>
  <c r="Y363" i="2"/>
  <c r="Y354" i="2"/>
  <c r="Y454" i="2"/>
  <c r="Y342" i="2"/>
  <c r="Y63" i="14"/>
  <c r="Y226" i="2"/>
  <c r="Y19" i="2"/>
  <c r="Y152" i="1"/>
  <c r="Y65" i="1"/>
  <c r="Y39" i="2"/>
  <c r="Y47" i="14"/>
  <c r="Y23" i="14"/>
  <c r="Y99" i="2"/>
  <c r="T102" i="4"/>
  <c r="T256" i="2"/>
  <c r="T113" i="4" s="1"/>
  <c r="R8" i="4"/>
  <c r="P11" i="4"/>
  <c r="Y126" i="1"/>
  <c r="Y489" i="2"/>
  <c r="Y453" i="2"/>
  <c r="R113" i="4"/>
  <c r="R268" i="2"/>
  <c r="R269" i="2"/>
  <c r="R257" i="2" s="1"/>
  <c r="Y146" i="1"/>
  <c r="Y198" i="2"/>
  <c r="Y156" i="14"/>
  <c r="Y59" i="1"/>
  <c r="Y235" i="2"/>
  <c r="Y207" i="2"/>
  <c r="Y263" i="2"/>
  <c r="Y147" i="2"/>
  <c r="Y177" i="2"/>
  <c r="Y436" i="2"/>
  <c r="Y452" i="2"/>
  <c r="Y332" i="2"/>
  <c r="Y371" i="2"/>
  <c r="Y353" i="2"/>
  <c r="Y314" i="2"/>
  <c r="Y296" i="2"/>
  <c r="Y323" i="2"/>
  <c r="Y305" i="2"/>
  <c r="Y362" i="2"/>
  <c r="Y341" i="2"/>
  <c r="T893" i="2"/>
  <c r="BY830" i="2"/>
  <c r="AE92" i="1"/>
  <c r="AD87" i="1"/>
  <c r="AE85" i="1"/>
  <c r="Z62" i="10"/>
  <c r="Z57" i="10"/>
  <c r="Y165" i="14"/>
  <c r="Y54" i="14"/>
  <c r="Y74" i="14"/>
  <c r="Y14" i="14"/>
  <c r="Y34" i="14"/>
  <c r="Y143" i="14"/>
  <c r="Y645" i="2"/>
  <c r="Y329" i="2"/>
  <c r="Y350" i="2"/>
  <c r="Y293" i="2"/>
  <c r="Y612" i="2"/>
  <c r="Y320" i="2"/>
  <c r="Y338" i="2"/>
  <c r="Y438" i="2"/>
  <c r="Y450" i="2"/>
  <c r="Y368" i="2"/>
  <c r="Y311" i="2"/>
  <c r="Y434" i="2"/>
  <c r="Y359" i="2"/>
  <c r="Y302" i="2"/>
  <c r="Z2" i="14"/>
  <c r="Z204" i="14" s="1"/>
  <c r="Z2" i="2"/>
  <c r="Z2" i="4"/>
  <c r="AA31" i="1"/>
  <c r="Z2" i="13"/>
  <c r="Z2" i="10"/>
  <c r="Z118" i="10" s="1"/>
  <c r="Z2" i="5"/>
  <c r="Z2" i="1"/>
  <c r="X405" i="2"/>
  <c r="T406" i="2"/>
  <c r="T249" i="14" s="1"/>
  <c r="V44" i="2"/>
  <c r="V45" i="2" s="1"/>
  <c r="V64" i="2"/>
  <c r="V65" i="2" s="1"/>
  <c r="U381" i="2"/>
  <c r="S115" i="4"/>
  <c r="S388" i="2"/>
  <c r="S404" i="2" s="1"/>
  <c r="S222" i="14"/>
  <c r="S276" i="14"/>
  <c r="W75" i="4"/>
  <c r="S9" i="4"/>
  <c r="W312" i="2"/>
  <c r="V313" i="2"/>
  <c r="T318" i="2"/>
  <c r="T120" i="4" s="1"/>
  <c r="T117" i="4" s="1"/>
  <c r="T382" i="2"/>
  <c r="T380" i="2" s="1"/>
  <c r="T387" i="2" s="1"/>
  <c r="U317" i="2"/>
  <c r="R13" i="4"/>
  <c r="S232" i="2"/>
  <c r="T232" i="2" s="1"/>
  <c r="U132" i="4"/>
  <c r="V194" i="2"/>
  <c r="W360" i="2"/>
  <c r="V361" i="2"/>
  <c r="T366" i="2"/>
  <c r="T127" i="4" s="1"/>
  <c r="T125" i="4" s="1"/>
  <c r="T390" i="2"/>
  <c r="U365" i="2"/>
  <c r="U389" i="2"/>
  <c r="V75" i="4"/>
  <c r="V76" i="4"/>
  <c r="T498" i="2"/>
  <c r="V164" i="2"/>
  <c r="U222" i="2"/>
  <c r="U890" i="2"/>
  <c r="V440" i="2"/>
  <c r="V460" i="2" s="1"/>
  <c r="V136" i="4"/>
  <c r="V134" i="4" s="1"/>
  <c r="U458" i="2"/>
  <c r="U10" i="4"/>
  <c r="U465" i="2"/>
  <c r="W435" i="2"/>
  <c r="W459" i="2" s="1"/>
  <c r="X433" i="2"/>
  <c r="M634" i="2"/>
  <c r="M694" i="2" s="1"/>
  <c r="M657" i="2"/>
  <c r="M705" i="2" s="1"/>
  <c r="U653" i="2"/>
  <c r="U702" i="2" s="1"/>
  <c r="U654" i="2"/>
  <c r="U703" i="2" s="1"/>
  <c r="V646" i="2"/>
  <c r="U652" i="2"/>
  <c r="U625" i="2"/>
  <c r="V613" i="2"/>
  <c r="U627" i="2"/>
  <c r="U688" i="2" s="1"/>
  <c r="M631" i="2"/>
  <c r="M691" i="2" s="1"/>
  <c r="S204" i="2"/>
  <c r="U164" i="4"/>
  <c r="U109" i="2"/>
  <c r="T12" i="2"/>
  <c r="W10" i="2"/>
  <c r="W11" i="2" s="1"/>
  <c r="U74" i="4"/>
  <c r="U24" i="2"/>
  <c r="U25" i="2" s="1"/>
  <c r="U12" i="2" s="1"/>
  <c r="U655" i="2"/>
  <c r="W658" i="2"/>
  <c r="W706" i="2" s="1"/>
  <c r="X648" i="2"/>
  <c r="V659" i="2"/>
  <c r="V707" i="2" s="1"/>
  <c r="V650" i="2"/>
  <c r="V160" i="4" s="1"/>
  <c r="V159" i="4" s="1"/>
  <c r="CB125" i="2"/>
  <c r="U230" i="2"/>
  <c r="U250" i="2"/>
  <c r="T72" i="2"/>
  <c r="T111" i="2"/>
  <c r="T879" i="2" s="1"/>
  <c r="T73" i="4"/>
  <c r="V134" i="2"/>
  <c r="W70" i="2"/>
  <c r="W71" i="2" s="1"/>
  <c r="U77" i="4"/>
  <c r="U84" i="2"/>
  <c r="P847" i="2"/>
  <c r="P862" i="2"/>
  <c r="X839" i="2"/>
  <c r="R39" i="13"/>
  <c r="R40" i="13" s="1"/>
  <c r="V622" i="2"/>
  <c r="V157" i="4" s="1"/>
  <c r="S190" i="4"/>
  <c r="S194" i="4" s="1"/>
  <c r="S55" i="4"/>
  <c r="S11" i="13"/>
  <c r="S38" i="13" s="1"/>
  <c r="S37" i="13"/>
  <c r="V887" i="2"/>
  <c r="V53" i="4"/>
  <c r="V192" i="4" s="1"/>
  <c r="T720" i="2"/>
  <c r="T51" i="4"/>
  <c r="U685" i="2"/>
  <c r="U721" i="2"/>
  <c r="R12" i="14"/>
  <c r="R50" i="14"/>
  <c r="R159" i="14"/>
  <c r="R123" i="14"/>
  <c r="W638" i="2"/>
  <c r="W699" i="2" s="1"/>
  <c r="W632" i="2"/>
  <c r="W692" i="2" s="1"/>
  <c r="X619" i="2"/>
  <c r="Q262" i="2"/>
  <c r="R260" i="2"/>
  <c r="V456" i="2"/>
  <c r="V486" i="2" s="1"/>
  <c r="V485" i="2"/>
  <c r="V141" i="4"/>
  <c r="V140" i="4" s="1"/>
  <c r="U497" i="2"/>
  <c r="U484" i="2"/>
  <c r="U15" i="4"/>
  <c r="U491" i="2"/>
  <c r="W451" i="2"/>
  <c r="X449" i="2"/>
  <c r="V357" i="2"/>
  <c r="V126" i="4" s="1"/>
  <c r="W356" i="2"/>
  <c r="W374" i="2"/>
  <c r="W375" i="2" s="1"/>
  <c r="W128" i="4" s="1"/>
  <c r="P224" i="14"/>
  <c r="V300" i="2"/>
  <c r="V118" i="4" s="1"/>
  <c r="W308" i="2"/>
  <c r="W309" i="2" s="1"/>
  <c r="W119" i="4" s="1"/>
  <c r="W299" i="2"/>
  <c r="P278" i="14"/>
  <c r="Q172" i="2"/>
  <c r="P539" i="2"/>
  <c r="W98" i="4"/>
  <c r="CC185" i="2"/>
  <c r="CC126" i="2"/>
  <c r="CC156" i="2"/>
  <c r="CC128" i="2"/>
  <c r="CC158" i="2"/>
  <c r="X163" i="2"/>
  <c r="X95" i="4" s="1"/>
  <c r="X162" i="2"/>
  <c r="X91" i="4" s="1"/>
  <c r="X161" i="2"/>
  <c r="W87" i="4"/>
  <c r="O176" i="2"/>
  <c r="O277" i="2" s="1"/>
  <c r="CC127" i="2"/>
  <c r="CC157" i="2"/>
  <c r="CB155" i="2"/>
  <c r="P174" i="2"/>
  <c r="P283" i="2" s="1"/>
  <c r="T168" i="2"/>
  <c r="R110" i="4"/>
  <c r="R182" i="2"/>
  <c r="R183" i="2"/>
  <c r="P274" i="2"/>
  <c r="P889" i="2"/>
  <c r="T166" i="2"/>
  <c r="S170" i="2"/>
  <c r="Q171" i="2"/>
  <c r="Q276" i="2" s="1"/>
  <c r="W86" i="4"/>
  <c r="X236" i="2"/>
  <c r="U202" i="2"/>
  <c r="X148" i="2"/>
  <c r="X178" i="2"/>
  <c r="X208" i="2"/>
  <c r="X264" i="2"/>
  <c r="Y78" i="2"/>
  <c r="Y18" i="2"/>
  <c r="Z22" i="2" s="1"/>
  <c r="Y38" i="2"/>
  <c r="Z42" i="2" s="1"/>
  <c r="Y58" i="2"/>
  <c r="Z62" i="2" s="1"/>
  <c r="S93" i="2"/>
  <c r="S114" i="2" s="1"/>
  <c r="S506" i="2" s="1"/>
  <c r="S92" i="2"/>
  <c r="U13" i="2"/>
  <c r="R506" i="2"/>
  <c r="U33" i="2"/>
  <c r="CD188" i="2"/>
  <c r="CD187" i="2"/>
  <c r="CD186" i="2"/>
  <c r="W44" i="2"/>
  <c r="W45" i="2" s="1"/>
  <c r="V53" i="2"/>
  <c r="R23" i="13"/>
  <c r="R24" i="13" s="1"/>
  <c r="Z131" i="14"/>
  <c r="Z54" i="1"/>
  <c r="Z56" i="1"/>
  <c r="Z53" i="1"/>
  <c r="Z62" i="14"/>
  <c r="Z22" i="14"/>
  <c r="Z55" i="1"/>
  <c r="Z426" i="2" s="1"/>
  <c r="Y98" i="2"/>
  <c r="X102" i="14"/>
  <c r="Y101" i="14"/>
  <c r="T105" i="2"/>
  <c r="T110" i="2" s="1"/>
  <c r="Y121" i="10"/>
  <c r="CG66" i="1"/>
  <c r="CF67" i="1"/>
  <c r="U78" i="4"/>
  <c r="U104" i="2"/>
  <c r="Y461" i="2"/>
  <c r="Z34" i="1"/>
  <c r="AA32" i="1"/>
  <c r="Z33" i="1"/>
  <c r="Z35" i="1"/>
  <c r="V232" i="14"/>
  <c r="V259" i="14"/>
  <c r="V294" i="14"/>
  <c r="T6" i="4"/>
  <c r="AB761" i="2"/>
  <c r="AB760" i="2" s="1"/>
  <c r="AA762" i="2"/>
  <c r="R817" i="2"/>
  <c r="CG60" i="1"/>
  <c r="CF61" i="1"/>
  <c r="Y93" i="10"/>
  <c r="Y487" i="2"/>
  <c r="V478" i="2"/>
  <c r="W474" i="2"/>
  <c r="S112" i="2"/>
  <c r="V295" i="14"/>
  <c r="Y385" i="2"/>
  <c r="S277" i="14"/>
  <c r="S223" i="14"/>
  <c r="S250" i="14"/>
  <c r="X556" i="2"/>
  <c r="Y555" i="2"/>
  <c r="S7" i="13"/>
  <c r="S22" i="13" s="1"/>
  <c r="S21" i="13"/>
  <c r="U383" i="2"/>
  <c r="CF75" i="10"/>
  <c r="CF68" i="10"/>
  <c r="X561" i="2"/>
  <c r="Y560" i="2"/>
  <c r="X120" i="10"/>
  <c r="Y97" i="10"/>
  <c r="W90" i="2"/>
  <c r="W91" i="2" s="1"/>
  <c r="AA769" i="2"/>
  <c r="AA768" i="2" s="1"/>
  <c r="Z770" i="2"/>
  <c r="P71" i="10"/>
  <c r="P72" i="10" s="1"/>
  <c r="CF82" i="10"/>
  <c r="Y65" i="10"/>
  <c r="N132" i="4"/>
  <c r="N498" i="2"/>
  <c r="L20" i="4"/>
  <c r="J255" i="14"/>
  <c r="J286" i="14"/>
  <c r="K287" i="14"/>
  <c r="L143" i="4"/>
  <c r="M94" i="14"/>
  <c r="M11" i="14"/>
  <c r="M122" i="14"/>
  <c r="N176" i="4"/>
  <c r="N852" i="2"/>
  <c r="N863" i="2"/>
  <c r="N11" i="14"/>
  <c r="N94" i="14"/>
  <c r="N122" i="14"/>
  <c r="K902" i="2"/>
  <c r="K903" i="2" s="1"/>
  <c r="M86" i="10"/>
  <c r="L78" i="10"/>
  <c r="V190" i="2" l="1"/>
  <c r="V200" i="2" s="1"/>
  <c r="W247" i="2"/>
  <c r="W130" i="2"/>
  <c r="W160" i="2"/>
  <c r="X160" i="2"/>
  <c r="W219" i="2"/>
  <c r="W100" i="4"/>
  <c r="W599" i="2"/>
  <c r="V609" i="2"/>
  <c r="O604" i="2"/>
  <c r="X592" i="2"/>
  <c r="X156" i="4" s="1"/>
  <c r="S600" i="2"/>
  <c r="Z102" i="2"/>
  <c r="Z82" i="2"/>
  <c r="Z583" i="2"/>
  <c r="Z589" i="2"/>
  <c r="Z582" i="2"/>
  <c r="Y595" i="2"/>
  <c r="Y597" i="2"/>
  <c r="Y598" i="2"/>
  <c r="Y608" i="2"/>
  <c r="Y602" i="2"/>
  <c r="X603" i="2"/>
  <c r="Y351" i="2"/>
  <c r="Y352" i="2" s="1"/>
  <c r="Y303" i="2"/>
  <c r="Y304" i="2" s="1"/>
  <c r="Y218" i="2"/>
  <c r="Y220" i="2" s="1"/>
  <c r="W64" i="2"/>
  <c r="Y294" i="2"/>
  <c r="Y295" i="2" s="1"/>
  <c r="X221" i="2"/>
  <c r="X101" i="4" s="1"/>
  <c r="X100" i="4" s="1"/>
  <c r="X50" i="2"/>
  <c r="X51" i="2" s="1"/>
  <c r="Y369" i="2"/>
  <c r="Y370" i="2" s="1"/>
  <c r="W700" i="2"/>
  <c r="W46" i="4" s="1"/>
  <c r="X430" i="2"/>
  <c r="X135" i="4"/>
  <c r="Y425" i="2"/>
  <c r="V4" i="15"/>
  <c r="Z428" i="2"/>
  <c r="Z427" i="2"/>
  <c r="Z424" i="2"/>
  <c r="Z423" i="2"/>
  <c r="U279" i="2"/>
  <c r="U518" i="2" s="1"/>
  <c r="R273" i="2"/>
  <c r="R141" i="2"/>
  <c r="T281" i="2"/>
  <c r="U136" i="2"/>
  <c r="T140" i="2"/>
  <c r="T272" i="2"/>
  <c r="S275" i="2"/>
  <c r="S109" i="4"/>
  <c r="S152" i="2"/>
  <c r="S153" i="2"/>
  <c r="T280" i="2"/>
  <c r="U138" i="2"/>
  <c r="Q282" i="2"/>
  <c r="R142" i="2"/>
  <c r="R146" i="2" s="1"/>
  <c r="R278" i="2"/>
  <c r="R880" i="2" s="1"/>
  <c r="R782" i="2"/>
  <c r="R789" i="2"/>
  <c r="W344" i="2"/>
  <c r="W345" i="2" s="1"/>
  <c r="W123" i="4" s="1"/>
  <c r="W335" i="2"/>
  <c r="W336" i="2" s="1"/>
  <c r="W122" i="4" s="1"/>
  <c r="X131" i="2"/>
  <c r="Q288" i="14"/>
  <c r="Q256" i="14"/>
  <c r="Y129" i="2"/>
  <c r="X331" i="2"/>
  <c r="V52" i="2"/>
  <c r="X340" i="2"/>
  <c r="R7" i="4"/>
  <c r="R11" i="4" s="1"/>
  <c r="Y339" i="2"/>
  <c r="Y340" i="2" s="1"/>
  <c r="P94" i="14"/>
  <c r="Q838" i="2"/>
  <c r="Y330" i="2"/>
  <c r="Q855" i="2"/>
  <c r="Q175" i="4" s="1"/>
  <c r="X133" i="2"/>
  <c r="X94" i="4" s="1"/>
  <c r="X248" i="2"/>
  <c r="X247" i="2" s="1"/>
  <c r="P122" i="14"/>
  <c r="P863" i="2"/>
  <c r="P86" i="14"/>
  <c r="P176" i="4"/>
  <c r="P11" i="14"/>
  <c r="Y246" i="2"/>
  <c r="Y248" i="2" s="1"/>
  <c r="W99" i="4"/>
  <c r="W97" i="4" s="1"/>
  <c r="T213" i="2"/>
  <c r="T201" i="2" s="1"/>
  <c r="T212" i="2"/>
  <c r="S206" i="2"/>
  <c r="S268" i="2"/>
  <c r="S269" i="2"/>
  <c r="S257" i="2" s="1"/>
  <c r="T222" i="14"/>
  <c r="Y30" i="2"/>
  <c r="Y31" i="2" s="1"/>
  <c r="S410" i="2"/>
  <c r="S910" i="2" s="1"/>
  <c r="S13" i="4"/>
  <c r="W193" i="2"/>
  <c r="W96" i="4" s="1"/>
  <c r="W93" i="4" s="1"/>
  <c r="W191" i="2"/>
  <c r="W192" i="2"/>
  <c r="W92" i="4" s="1"/>
  <c r="W89" i="4" s="1"/>
  <c r="V88" i="4"/>
  <c r="V85" i="4" s="1"/>
  <c r="S241" i="2"/>
  <c r="S229" i="2" s="1"/>
  <c r="X189" i="2"/>
  <c r="U200" i="2"/>
  <c r="S240" i="2"/>
  <c r="T241" i="2"/>
  <c r="T229" i="2" s="1"/>
  <c r="X322" i="2"/>
  <c r="X326" i="2" s="1"/>
  <c r="X327" i="2" s="1"/>
  <c r="X121" i="4" s="1"/>
  <c r="T240" i="2"/>
  <c r="Y321" i="2"/>
  <c r="U406" i="2"/>
  <c r="U249" i="14" s="1"/>
  <c r="T276" i="14"/>
  <c r="Z923" i="2"/>
  <c r="T100" i="4"/>
  <c r="R910" i="2"/>
  <c r="R413" i="2"/>
  <c r="R911" i="2" s="1"/>
  <c r="R108" i="4"/>
  <c r="T269" i="2"/>
  <c r="T257" i="2" s="1"/>
  <c r="T268" i="2"/>
  <c r="Z156" i="14"/>
  <c r="Z39" i="2"/>
  <c r="Z19" i="2"/>
  <c r="Z79" i="2"/>
  <c r="U102" i="4"/>
  <c r="Z119" i="14"/>
  <c r="Z196" i="2"/>
  <c r="Z51" i="1"/>
  <c r="Z50" i="1"/>
  <c r="Z489" i="2"/>
  <c r="Z126" i="1"/>
  <c r="Z99" i="2"/>
  <c r="Z65" i="1"/>
  <c r="Z226" i="2"/>
  <c r="Z224" i="2"/>
  <c r="AC93" i="1"/>
  <c r="AB97" i="1"/>
  <c r="Z132" i="14"/>
  <c r="Z476" i="2"/>
  <c r="Z198" i="2"/>
  <c r="Z23" i="14"/>
  <c r="Z63" i="14"/>
  <c r="U101" i="4"/>
  <c r="R234" i="2"/>
  <c r="Q11" i="4"/>
  <c r="Z463" i="2"/>
  <c r="Z210" i="2"/>
  <c r="Z297" i="2"/>
  <c r="Z150" i="2"/>
  <c r="Z306" i="2"/>
  <c r="Z333" i="2"/>
  <c r="Z180" i="2"/>
  <c r="Z159" i="2" s="1"/>
  <c r="Z324" i="2"/>
  <c r="Z266" i="2"/>
  <c r="Z372" i="2"/>
  <c r="Z454" i="2"/>
  <c r="Z363" i="2"/>
  <c r="Z354" i="2"/>
  <c r="Z315" i="2"/>
  <c r="Z238" i="2"/>
  <c r="Z342" i="2"/>
  <c r="Z59" i="1"/>
  <c r="Z146" i="1"/>
  <c r="Z453" i="2"/>
  <c r="S8" i="4"/>
  <c r="Z47" i="14"/>
  <c r="Z152" i="1"/>
  <c r="Z252" i="2"/>
  <c r="Z59" i="2"/>
  <c r="Z254" i="2"/>
  <c r="Z437" i="2"/>
  <c r="Z129" i="1"/>
  <c r="Z436" i="2"/>
  <c r="Z452" i="2"/>
  <c r="Z332" i="2"/>
  <c r="Z323" i="2"/>
  <c r="Z371" i="2"/>
  <c r="Z362" i="2"/>
  <c r="Z353" i="2"/>
  <c r="Z341" i="2"/>
  <c r="Z314" i="2"/>
  <c r="Z305" i="2"/>
  <c r="Z296" i="2"/>
  <c r="Z235" i="2"/>
  <c r="Z263" i="2"/>
  <c r="Z147" i="2"/>
  <c r="Z177" i="2"/>
  <c r="Z207" i="2"/>
  <c r="U893" i="2"/>
  <c r="AA2" i="14"/>
  <c r="AA204" i="14" s="1"/>
  <c r="AA2" i="1"/>
  <c r="AA51" i="1" s="1"/>
  <c r="AA2" i="4"/>
  <c r="AB31" i="1"/>
  <c r="AA2" i="13"/>
  <c r="AA2" i="2"/>
  <c r="AA2" i="5"/>
  <c r="AA2" i="10"/>
  <c r="AA118" i="10" s="1"/>
  <c r="Z645" i="2"/>
  <c r="Z329" i="2"/>
  <c r="Z350" i="2"/>
  <c r="Z293" i="2"/>
  <c r="Z612" i="2"/>
  <c r="Z320" i="2"/>
  <c r="Z338" i="2"/>
  <c r="Z438" i="2"/>
  <c r="Z450" i="2"/>
  <c r="Z368" i="2"/>
  <c r="Z311" i="2"/>
  <c r="Z434" i="2"/>
  <c r="Z359" i="2"/>
  <c r="Z302" i="2"/>
  <c r="Z34" i="14"/>
  <c r="Z165" i="14"/>
  <c r="Z54" i="14"/>
  <c r="Z74" i="14"/>
  <c r="Z143" i="14"/>
  <c r="Z14" i="14"/>
  <c r="Y405" i="2"/>
  <c r="AA62" i="10"/>
  <c r="AA57" i="10"/>
  <c r="AE87" i="1"/>
  <c r="AF85" i="1"/>
  <c r="AF92" i="1"/>
  <c r="BZ830" i="2"/>
  <c r="T407" i="2"/>
  <c r="T909" i="2" s="1"/>
  <c r="T289" i="14" s="1"/>
  <c r="T115" i="4"/>
  <c r="U318" i="2"/>
  <c r="U120" i="4" s="1"/>
  <c r="U117" i="4" s="1"/>
  <c r="U382" i="2"/>
  <c r="U380" i="2" s="1"/>
  <c r="U387" i="2" s="1"/>
  <c r="V381" i="2"/>
  <c r="V317" i="2"/>
  <c r="W313" i="2"/>
  <c r="X312" i="2"/>
  <c r="T388" i="2"/>
  <c r="T9" i="4"/>
  <c r="U366" i="2"/>
  <c r="U127" i="4" s="1"/>
  <c r="U125" i="4" s="1"/>
  <c r="U390" i="2"/>
  <c r="U388" i="2" s="1"/>
  <c r="V389" i="2"/>
  <c r="V365" i="2"/>
  <c r="X360" i="2"/>
  <c r="W361" i="2"/>
  <c r="W164" i="2"/>
  <c r="W76" i="4"/>
  <c r="X75" i="4"/>
  <c r="W194" i="2"/>
  <c r="U498" i="2"/>
  <c r="V890" i="2"/>
  <c r="V222" i="2"/>
  <c r="V228" i="2" s="1"/>
  <c r="V132" i="4"/>
  <c r="W440" i="2"/>
  <c r="W460" i="2" s="1"/>
  <c r="W136" i="4"/>
  <c r="W134" i="4" s="1"/>
  <c r="V458" i="2"/>
  <c r="V10" i="4"/>
  <c r="V465" i="2"/>
  <c r="X435" i="2"/>
  <c r="X459" i="2" s="1"/>
  <c r="Y433" i="2"/>
  <c r="T204" i="2"/>
  <c r="U660" i="2"/>
  <c r="V627" i="2"/>
  <c r="V688" i="2" s="1"/>
  <c r="V625" i="2"/>
  <c r="W613" i="2"/>
  <c r="N656" i="2"/>
  <c r="N704" i="2" s="1"/>
  <c r="M635" i="2"/>
  <c r="M695" i="2" s="1"/>
  <c r="N630" i="2"/>
  <c r="V653" i="2"/>
  <c r="V702" i="2" s="1"/>
  <c r="V654" i="2"/>
  <c r="V703" i="2" s="1"/>
  <c r="V652" i="2"/>
  <c r="W646" i="2"/>
  <c r="V109" i="2"/>
  <c r="X10" i="2"/>
  <c r="X11" i="2" s="1"/>
  <c r="V24" i="2"/>
  <c r="V25" i="2" s="1"/>
  <c r="V74" i="4"/>
  <c r="V655" i="2"/>
  <c r="X658" i="2"/>
  <c r="X706" i="2" s="1"/>
  <c r="Y648" i="2"/>
  <c r="W659" i="2"/>
  <c r="W707" i="2" s="1"/>
  <c r="W650" i="2"/>
  <c r="W160" i="4" s="1"/>
  <c r="W159" i="4" s="1"/>
  <c r="V250" i="2"/>
  <c r="V256" i="2" s="1"/>
  <c r="T258" i="2"/>
  <c r="U73" i="4"/>
  <c r="U111" i="2"/>
  <c r="U879" i="2" s="1"/>
  <c r="U85" i="2"/>
  <c r="U72" i="2" s="1"/>
  <c r="X70" i="2"/>
  <c r="X71" i="2" s="1"/>
  <c r="V77" i="4"/>
  <c r="V84" i="2"/>
  <c r="V85" i="2" s="1"/>
  <c r="V72" i="2" s="1"/>
  <c r="V155" i="4"/>
  <c r="V164" i="4" s="1"/>
  <c r="Q846" i="2"/>
  <c r="P861" i="2"/>
  <c r="Y839" i="2"/>
  <c r="W887" i="2"/>
  <c r="S39" i="13"/>
  <c r="S40" i="13" s="1"/>
  <c r="V33" i="2"/>
  <c r="W33" i="2" s="1"/>
  <c r="W622" i="2"/>
  <c r="W157" i="4" s="1"/>
  <c r="W155" i="4" s="1"/>
  <c r="T190" i="4"/>
  <c r="T194" i="4" s="1"/>
  <c r="T11" i="13"/>
  <c r="T38" i="13" s="1"/>
  <c r="T37" i="13"/>
  <c r="T55" i="4"/>
  <c r="V721" i="2"/>
  <c r="V685" i="2"/>
  <c r="W53" i="4"/>
  <c r="W192" i="4" s="1"/>
  <c r="U51" i="4"/>
  <c r="U720" i="2"/>
  <c r="S123" i="14"/>
  <c r="S12" i="14"/>
  <c r="S50" i="14"/>
  <c r="S159" i="14"/>
  <c r="X638" i="2"/>
  <c r="X699" i="2" s="1"/>
  <c r="X632" i="2"/>
  <c r="X692" i="2" s="1"/>
  <c r="Y619" i="2"/>
  <c r="R262" i="2"/>
  <c r="S260" i="2"/>
  <c r="W456" i="2"/>
  <c r="W486" i="2" s="1"/>
  <c r="W485" i="2"/>
  <c r="W141" i="4"/>
  <c r="W140" i="4" s="1"/>
  <c r="V497" i="2"/>
  <c r="V484" i="2"/>
  <c r="V15" i="4"/>
  <c r="V491" i="2"/>
  <c r="X451" i="2"/>
  <c r="Y449" i="2"/>
  <c r="W357" i="2"/>
  <c r="W126" i="4" s="1"/>
  <c r="X374" i="2"/>
  <c r="X375" i="2" s="1"/>
  <c r="X128" i="4" s="1"/>
  <c r="X356" i="2"/>
  <c r="W300" i="2"/>
  <c r="W118" i="4" s="1"/>
  <c r="X308" i="2"/>
  <c r="X309" i="2" s="1"/>
  <c r="X119" i="4" s="1"/>
  <c r="X299" i="2"/>
  <c r="CC125" i="2"/>
  <c r="CD216" i="2"/>
  <c r="CD244" i="2"/>
  <c r="CD217" i="2"/>
  <c r="CD245" i="2"/>
  <c r="R172" i="2"/>
  <c r="Q251" i="14"/>
  <c r="Q224" i="14"/>
  <c r="Q278" i="14"/>
  <c r="Q174" i="2"/>
  <c r="Q283" i="2" s="1"/>
  <c r="O284" i="2"/>
  <c r="Q539" i="2"/>
  <c r="W134" i="2"/>
  <c r="X98" i="4"/>
  <c r="CD185" i="2"/>
  <c r="Y161" i="2"/>
  <c r="Y163" i="2"/>
  <c r="Y95" i="4" s="1"/>
  <c r="Y162" i="2"/>
  <c r="Y91" i="4" s="1"/>
  <c r="S110" i="4"/>
  <c r="S182" i="2"/>
  <c r="S183" i="2"/>
  <c r="CD127" i="2"/>
  <c r="CD157" i="2"/>
  <c r="U166" i="2"/>
  <c r="T170" i="2"/>
  <c r="R171" i="2"/>
  <c r="U168" i="2"/>
  <c r="X87" i="4"/>
  <c r="Q889" i="2"/>
  <c r="Q274" i="2"/>
  <c r="CC155" i="2"/>
  <c r="CD126" i="2"/>
  <c r="CD156" i="2"/>
  <c r="CD128" i="2"/>
  <c r="CD158" i="2"/>
  <c r="P176" i="2"/>
  <c r="P277" i="2" s="1"/>
  <c r="V230" i="2"/>
  <c r="U232" i="2"/>
  <c r="Y236" i="2"/>
  <c r="S144" i="2"/>
  <c r="V202" i="2"/>
  <c r="Y264" i="2"/>
  <c r="Y208" i="2"/>
  <c r="Y178" i="2"/>
  <c r="Y148" i="2"/>
  <c r="Z78" i="2"/>
  <c r="AA82" i="2" s="1"/>
  <c r="Z18" i="2"/>
  <c r="AA22" i="2" s="1"/>
  <c r="Z38" i="2"/>
  <c r="AA42" i="2" s="1"/>
  <c r="Z58" i="2"/>
  <c r="AA62" i="2" s="1"/>
  <c r="V32" i="2"/>
  <c r="T92" i="2"/>
  <c r="V13" i="2"/>
  <c r="V73" i="2"/>
  <c r="T223" i="14"/>
  <c r="T250" i="14"/>
  <c r="T277" i="14"/>
  <c r="W32" i="2"/>
  <c r="CE188" i="2"/>
  <c r="CE187" i="2"/>
  <c r="CE186" i="2"/>
  <c r="X44" i="2"/>
  <c r="X45" i="2" s="1"/>
  <c r="W53" i="2"/>
  <c r="AA22" i="14"/>
  <c r="AA54" i="1"/>
  <c r="AA131" i="14"/>
  <c r="AA53" i="1"/>
  <c r="AA56" i="1"/>
  <c r="AA62" i="14"/>
  <c r="AA55" i="1"/>
  <c r="AA426" i="2" s="1"/>
  <c r="Z98" i="2"/>
  <c r="AA102" i="2" s="1"/>
  <c r="CG82" i="10"/>
  <c r="Z93" i="10"/>
  <c r="W232" i="14"/>
  <c r="W259" i="14"/>
  <c r="W294" i="14"/>
  <c r="Z461" i="2"/>
  <c r="U105" i="2"/>
  <c r="Y102" i="14"/>
  <c r="Z101" i="14"/>
  <c r="AB769" i="2"/>
  <c r="AB768" i="2" s="1"/>
  <c r="AA770" i="2"/>
  <c r="Z65" i="10"/>
  <c r="P904" i="2"/>
  <c r="Q70" i="10"/>
  <c r="Z97" i="10"/>
  <c r="CG68" i="10"/>
  <c r="CG75" i="10"/>
  <c r="V383" i="2"/>
  <c r="S23" i="13"/>
  <c r="S24" i="13" s="1"/>
  <c r="Z487" i="2"/>
  <c r="S817" i="2"/>
  <c r="W295" i="14"/>
  <c r="AB32" i="1"/>
  <c r="AA33" i="1"/>
  <c r="AA35" i="1"/>
  <c r="AA34" i="1"/>
  <c r="T93" i="2"/>
  <c r="T114" i="2" s="1"/>
  <c r="V78" i="4"/>
  <c r="V104" i="2"/>
  <c r="Y120" i="10"/>
  <c r="Y561" i="2"/>
  <c r="Z560" i="2"/>
  <c r="Y556" i="2"/>
  <c r="Z555" i="2"/>
  <c r="CH60" i="1"/>
  <c r="CG61" i="1"/>
  <c r="T21" i="13"/>
  <c r="T7" i="13"/>
  <c r="T22" i="13" s="1"/>
  <c r="U6" i="4"/>
  <c r="Z121" i="10"/>
  <c r="X90" i="2"/>
  <c r="X91" i="2" s="1"/>
  <c r="Z385" i="2"/>
  <c r="W478" i="2"/>
  <c r="X474" i="2"/>
  <c r="AC761" i="2"/>
  <c r="AC760" i="2" s="1"/>
  <c r="AB762" i="2"/>
  <c r="CH66" i="1"/>
  <c r="CG67" i="1"/>
  <c r="L184" i="4"/>
  <c r="L904" i="2"/>
  <c r="N104" i="14"/>
  <c r="N86" i="14"/>
  <c r="K286" i="14"/>
  <c r="K255" i="14"/>
  <c r="K228" i="14"/>
  <c r="L79" i="10"/>
  <c r="N84" i="10"/>
  <c r="N85" i="10" s="1"/>
  <c r="Y160" i="2" l="1"/>
  <c r="W190" i="2"/>
  <c r="W200" i="2" s="1"/>
  <c r="W111" i="4" s="1"/>
  <c r="X130" i="2"/>
  <c r="X219" i="2"/>
  <c r="S601" i="2"/>
  <c r="X599" i="2"/>
  <c r="O605" i="2"/>
  <c r="Y592" i="2"/>
  <c r="Y156" i="4" s="1"/>
  <c r="W609" i="2"/>
  <c r="AA583" i="2"/>
  <c r="AA582" i="2"/>
  <c r="AA589" i="2"/>
  <c r="Y603" i="2"/>
  <c r="Z608" i="2"/>
  <c r="Z602" i="2"/>
  <c r="Z595" i="2"/>
  <c r="Z597" i="2"/>
  <c r="Z598" i="2"/>
  <c r="Z351" i="2"/>
  <c r="Z352" i="2" s="1"/>
  <c r="Z303" i="2"/>
  <c r="Z304" i="2" s="1"/>
  <c r="Y221" i="2"/>
  <c r="Y101" i="4" s="1"/>
  <c r="X86" i="4"/>
  <c r="Z218" i="2"/>
  <c r="Z221" i="2" s="1"/>
  <c r="Z101" i="4" s="1"/>
  <c r="W65" i="2"/>
  <c r="W52" i="2" s="1"/>
  <c r="X64" i="2"/>
  <c r="X65" i="2" s="1"/>
  <c r="Z294" i="2"/>
  <c r="Z295" i="2" s="1"/>
  <c r="Y50" i="2"/>
  <c r="Y51" i="2" s="1"/>
  <c r="Z369" i="2"/>
  <c r="Z370" i="2" s="1"/>
  <c r="X700" i="2"/>
  <c r="X46" i="4" s="1"/>
  <c r="U272" i="2"/>
  <c r="S108" i="4"/>
  <c r="Y430" i="2"/>
  <c r="Y135" i="4"/>
  <c r="W4" i="15"/>
  <c r="AA428" i="2"/>
  <c r="AA427" i="2"/>
  <c r="AA424" i="2"/>
  <c r="AA423" i="2"/>
  <c r="Z425" i="2"/>
  <c r="U280" i="2"/>
  <c r="V138" i="2"/>
  <c r="V279" i="2"/>
  <c r="V518" i="2" s="1"/>
  <c r="R276" i="2"/>
  <c r="R539" i="2" s="1"/>
  <c r="R282" i="2"/>
  <c r="S142" i="2"/>
  <c r="S146" i="2" s="1"/>
  <c r="S273" i="2"/>
  <c r="S141" i="2"/>
  <c r="V272" i="2"/>
  <c r="T275" i="2"/>
  <c r="T109" i="4"/>
  <c r="T153" i="2"/>
  <c r="T152" i="2"/>
  <c r="S278" i="2"/>
  <c r="S880" i="2" s="1"/>
  <c r="U281" i="2"/>
  <c r="U140" i="2"/>
  <c r="V136" i="2"/>
  <c r="Z246" i="2"/>
  <c r="R45" i="4"/>
  <c r="AA59" i="1"/>
  <c r="AA152" i="1"/>
  <c r="AA47" i="14"/>
  <c r="Z339" i="2"/>
  <c r="Z340" i="2" s="1"/>
  <c r="X335" i="2"/>
  <c r="X336" i="2" s="1"/>
  <c r="X122" i="4" s="1"/>
  <c r="Y331" i="2"/>
  <c r="Y131" i="2"/>
  <c r="Y133" i="2"/>
  <c r="Y94" i="4" s="1"/>
  <c r="Y132" i="2"/>
  <c r="Y90" i="4" s="1"/>
  <c r="Z129" i="2"/>
  <c r="Z131" i="2" s="1"/>
  <c r="X344" i="2"/>
  <c r="X345" i="2" s="1"/>
  <c r="X123" i="4" s="1"/>
  <c r="X99" i="4"/>
  <c r="X97" i="4" s="1"/>
  <c r="T206" i="2"/>
  <c r="Q836" i="2"/>
  <c r="Z330" i="2"/>
  <c r="Z331" i="2" s="1"/>
  <c r="Q856" i="2"/>
  <c r="Q43" i="4" s="1"/>
  <c r="Q11" i="14" s="1"/>
  <c r="P104" i="14"/>
  <c r="Q21" i="4"/>
  <c r="Y249" i="2"/>
  <c r="Y102" i="4" s="1"/>
  <c r="U256" i="2"/>
  <c r="U269" i="2" s="1"/>
  <c r="U258" i="2" s="1"/>
  <c r="V258" i="2" s="1"/>
  <c r="W258" i="2" s="1"/>
  <c r="S413" i="2"/>
  <c r="S911" i="2" s="1"/>
  <c r="S288" i="14" s="1"/>
  <c r="Y322" i="2"/>
  <c r="Y326" i="2" s="1"/>
  <c r="Y327" i="2" s="1"/>
  <c r="Y121" i="4" s="1"/>
  <c r="Z30" i="2"/>
  <c r="Z31" i="2" s="1"/>
  <c r="T234" i="2"/>
  <c r="S234" i="2"/>
  <c r="U222" i="14"/>
  <c r="U276" i="14"/>
  <c r="V111" i="4"/>
  <c r="V212" i="2"/>
  <c r="V213" i="2"/>
  <c r="V201" i="2" s="1"/>
  <c r="X193" i="2"/>
  <c r="X96" i="4" s="1"/>
  <c r="X93" i="4" s="1"/>
  <c r="X192" i="2"/>
  <c r="X92" i="4" s="1"/>
  <c r="X89" i="4" s="1"/>
  <c r="X191" i="2"/>
  <c r="Y189" i="2"/>
  <c r="W88" i="4"/>
  <c r="W85" i="4" s="1"/>
  <c r="Z321" i="2"/>
  <c r="U111" i="4"/>
  <c r="U213" i="2"/>
  <c r="U201" i="2" s="1"/>
  <c r="U212" i="2"/>
  <c r="S7" i="4"/>
  <c r="AA254" i="2"/>
  <c r="AA59" i="2"/>
  <c r="R229" i="14"/>
  <c r="R256" i="14"/>
  <c r="R288" i="14"/>
  <c r="AA23" i="14"/>
  <c r="AA224" i="2"/>
  <c r="AA50" i="1"/>
  <c r="AA79" i="2"/>
  <c r="AA210" i="2"/>
  <c r="AA315" i="2"/>
  <c r="AA238" i="2"/>
  <c r="AA342" i="2"/>
  <c r="AA333" i="2"/>
  <c r="AA297" i="2"/>
  <c r="AA150" i="2"/>
  <c r="AA306" i="2"/>
  <c r="AA372" i="2"/>
  <c r="AA180" i="2"/>
  <c r="AA159" i="2" s="1"/>
  <c r="AA324" i="2"/>
  <c r="AA266" i="2"/>
  <c r="AA354" i="2"/>
  <c r="AA454" i="2"/>
  <c r="AA363" i="2"/>
  <c r="AA129" i="1"/>
  <c r="AA453" i="2"/>
  <c r="AA463" i="2"/>
  <c r="U100" i="4"/>
  <c r="AA198" i="2"/>
  <c r="AA226" i="2"/>
  <c r="AA126" i="1"/>
  <c r="AA19" i="2"/>
  <c r="AA923" i="2"/>
  <c r="T410" i="2"/>
  <c r="AA437" i="2"/>
  <c r="AA252" i="2"/>
  <c r="T8" i="4"/>
  <c r="AA146" i="1"/>
  <c r="AA63" i="14"/>
  <c r="AA476" i="2"/>
  <c r="AD93" i="1"/>
  <c r="AC97" i="1"/>
  <c r="AA65" i="1"/>
  <c r="AA489" i="2"/>
  <c r="AA196" i="2"/>
  <c r="AA39" i="2"/>
  <c r="AA156" i="14"/>
  <c r="AA132" i="14"/>
  <c r="AA99" i="2"/>
  <c r="AA119" i="14"/>
  <c r="U228" i="2"/>
  <c r="AA436" i="2"/>
  <c r="AA452" i="2"/>
  <c r="AA332" i="2"/>
  <c r="AA323" i="2"/>
  <c r="AA371" i="2"/>
  <c r="AA362" i="2"/>
  <c r="AA353" i="2"/>
  <c r="AA341" i="2"/>
  <c r="AA314" i="2"/>
  <c r="AA305" i="2"/>
  <c r="AA296" i="2"/>
  <c r="AA235" i="2"/>
  <c r="AA147" i="2"/>
  <c r="AA177" i="2"/>
  <c r="AA207" i="2"/>
  <c r="AA263" i="2"/>
  <c r="V893" i="2"/>
  <c r="CA830" i="2"/>
  <c r="AG92" i="1"/>
  <c r="AG85" i="1"/>
  <c r="AF87" i="1"/>
  <c r="AB62" i="10"/>
  <c r="AB57" i="10"/>
  <c r="Z405" i="2"/>
  <c r="AA645" i="2"/>
  <c r="AA329" i="2"/>
  <c r="AA350" i="2"/>
  <c r="AA293" i="2"/>
  <c r="AA69" i="2"/>
  <c r="AA68" i="2" s="1"/>
  <c r="AA450" i="2"/>
  <c r="AA612" i="2"/>
  <c r="AA320" i="2"/>
  <c r="AA338" i="2"/>
  <c r="AA434" i="2"/>
  <c r="AA368" i="2"/>
  <c r="AA438" i="2"/>
  <c r="AA359" i="2"/>
  <c r="AA302" i="2"/>
  <c r="AA311" i="2"/>
  <c r="AB2" i="4"/>
  <c r="AB2" i="1"/>
  <c r="AB2" i="5"/>
  <c r="AB2" i="13"/>
  <c r="AB2" i="10"/>
  <c r="AB118" i="10" s="1"/>
  <c r="AB2" i="14"/>
  <c r="AB204" i="14" s="1"/>
  <c r="AB2" i="2"/>
  <c r="AC31" i="1"/>
  <c r="AA143" i="14"/>
  <c r="AA74" i="14"/>
  <c r="AA165" i="14"/>
  <c r="AA54" i="14"/>
  <c r="AA14" i="14"/>
  <c r="AA34" i="14"/>
  <c r="T13" i="4"/>
  <c r="W132" i="4"/>
  <c r="T404" i="2"/>
  <c r="U115" i="4"/>
  <c r="U407" i="2"/>
  <c r="U909" i="2" s="1"/>
  <c r="U289" i="14" s="1"/>
  <c r="V406" i="2"/>
  <c r="V276" i="14" s="1"/>
  <c r="W381" i="2"/>
  <c r="W317" i="2"/>
  <c r="X313" i="2"/>
  <c r="Y312" i="2"/>
  <c r="U9" i="4"/>
  <c r="V318" i="2"/>
  <c r="V120" i="4" s="1"/>
  <c r="V117" i="4" s="1"/>
  <c r="V382" i="2"/>
  <c r="V380" i="2" s="1"/>
  <c r="V387" i="2" s="1"/>
  <c r="W890" i="2"/>
  <c r="Y75" i="4"/>
  <c r="W389" i="2"/>
  <c r="W365" i="2"/>
  <c r="V366" i="2"/>
  <c r="V127" i="4" s="1"/>
  <c r="V125" i="4" s="1"/>
  <c r="V390" i="2"/>
  <c r="Y360" i="2"/>
  <c r="X361" i="2"/>
  <c r="V12" i="2"/>
  <c r="U204" i="2"/>
  <c r="V498" i="2"/>
  <c r="X194" i="2"/>
  <c r="X164" i="2"/>
  <c r="V241" i="2"/>
  <c r="V229" i="2" s="1"/>
  <c r="V240" i="2"/>
  <c r="V112" i="4"/>
  <c r="W222" i="2"/>
  <c r="W228" i="2" s="1"/>
  <c r="X440" i="2"/>
  <c r="X460" i="2" s="1"/>
  <c r="X136" i="4"/>
  <c r="X134" i="4" s="1"/>
  <c r="W458" i="2"/>
  <c r="W10" i="4"/>
  <c r="W465" i="2"/>
  <c r="Y435" i="2"/>
  <c r="Y459" i="2" s="1"/>
  <c r="Z433" i="2"/>
  <c r="W109" i="2"/>
  <c r="N657" i="2"/>
  <c r="N705" i="2" s="1"/>
  <c r="V660" i="2"/>
  <c r="W654" i="2"/>
  <c r="W703" i="2" s="1"/>
  <c r="W652" i="2"/>
  <c r="W653" i="2"/>
  <c r="W702" i="2" s="1"/>
  <c r="X646" i="2"/>
  <c r="N631" i="2"/>
  <c r="N691" i="2" s="1"/>
  <c r="N634" i="2"/>
  <c r="N694" i="2" s="1"/>
  <c r="X613" i="2"/>
  <c r="W627" i="2"/>
  <c r="W688" i="2" s="1"/>
  <c r="W625" i="2"/>
  <c r="W164" i="4"/>
  <c r="V73" i="4"/>
  <c r="Y10" i="2"/>
  <c r="Y11" i="2" s="1"/>
  <c r="W74" i="4"/>
  <c r="W24" i="2"/>
  <c r="W25" i="2" s="1"/>
  <c r="V111" i="2"/>
  <c r="V879" i="2" s="1"/>
  <c r="W655" i="2"/>
  <c r="Y658" i="2"/>
  <c r="Y706" i="2" s="1"/>
  <c r="Z648" i="2"/>
  <c r="X659" i="2"/>
  <c r="X707" i="2" s="1"/>
  <c r="X650" i="2"/>
  <c r="X160" i="4" s="1"/>
  <c r="X159" i="4" s="1"/>
  <c r="W250" i="2"/>
  <c r="W256" i="2" s="1"/>
  <c r="V113" i="4"/>
  <c r="V268" i="2"/>
  <c r="V269" i="2"/>
  <c r="V257" i="2" s="1"/>
  <c r="U110" i="2"/>
  <c r="Y70" i="2"/>
  <c r="Y71" i="2" s="1"/>
  <c r="W77" i="4"/>
  <c r="W84" i="2"/>
  <c r="W85" i="2" s="1"/>
  <c r="Q847" i="2"/>
  <c r="Q862" i="2"/>
  <c r="R855" i="2"/>
  <c r="R838" i="2"/>
  <c r="R836" i="2" s="1"/>
  <c r="Z839" i="2"/>
  <c r="X887" i="2"/>
  <c r="X53" i="4"/>
  <c r="X192" i="4" s="1"/>
  <c r="T39" i="13"/>
  <c r="T40" i="13" s="1"/>
  <c r="V51" i="4"/>
  <c r="V720" i="2"/>
  <c r="W73" i="2"/>
  <c r="X73" i="2" s="1"/>
  <c r="U190" i="4"/>
  <c r="U194" i="4" s="1"/>
  <c r="U37" i="13"/>
  <c r="U11" i="13"/>
  <c r="U38" i="13" s="1"/>
  <c r="U55" i="4"/>
  <c r="T12" i="14"/>
  <c r="T50" i="14"/>
  <c r="T159" i="14"/>
  <c r="T123" i="14"/>
  <c r="W685" i="2"/>
  <c r="W721" i="2"/>
  <c r="X622" i="2"/>
  <c r="X157" i="4" s="1"/>
  <c r="X155" i="4" s="1"/>
  <c r="Y638" i="2"/>
  <c r="Y699" i="2" s="1"/>
  <c r="Y632" i="2"/>
  <c r="Y692" i="2" s="1"/>
  <c r="Z619" i="2"/>
  <c r="S262" i="2"/>
  <c r="T260" i="2"/>
  <c r="X134" i="2"/>
  <c r="W230" i="2"/>
  <c r="X456" i="2"/>
  <c r="X486" i="2" s="1"/>
  <c r="X485" i="2"/>
  <c r="X141" i="4"/>
  <c r="X140" i="4" s="1"/>
  <c r="W484" i="2"/>
  <c r="W497" i="2"/>
  <c r="W15" i="4"/>
  <c r="W491" i="2"/>
  <c r="Y451" i="2"/>
  <c r="Z449" i="2"/>
  <c r="CD215" i="2"/>
  <c r="X357" i="2"/>
  <c r="X126" i="4" s="1"/>
  <c r="Y374" i="2"/>
  <c r="Y375" i="2" s="1"/>
  <c r="Y128" i="4" s="1"/>
  <c r="Y356" i="2"/>
  <c r="X300" i="2"/>
  <c r="X118" i="4" s="1"/>
  <c r="Y299" i="2"/>
  <c r="Y344" i="2"/>
  <c r="Y345" i="2" s="1"/>
  <c r="Y123" i="4" s="1"/>
  <c r="Y308" i="2"/>
  <c r="Y309" i="2" s="1"/>
  <c r="Y119" i="4" s="1"/>
  <c r="U13" i="4"/>
  <c r="U404" i="2"/>
  <c r="CE217" i="2"/>
  <c r="CE245" i="2"/>
  <c r="CD243" i="2"/>
  <c r="CE216" i="2"/>
  <c r="CE244" i="2"/>
  <c r="Q176" i="2"/>
  <c r="Q277" i="2" s="1"/>
  <c r="Y99" i="4"/>
  <c r="R251" i="14"/>
  <c r="R278" i="14"/>
  <c r="R224" i="14"/>
  <c r="S171" i="2"/>
  <c r="CD125" i="2"/>
  <c r="Y98" i="4"/>
  <c r="S172" i="2"/>
  <c r="CE185" i="2"/>
  <c r="CE126" i="2"/>
  <c r="CE156" i="2"/>
  <c r="CE128" i="2"/>
  <c r="CE158" i="2"/>
  <c r="Z162" i="2"/>
  <c r="Z91" i="4" s="1"/>
  <c r="Z163" i="2"/>
  <c r="Z95" i="4" s="1"/>
  <c r="Z161" i="2"/>
  <c r="CD155" i="2"/>
  <c r="V168" i="2"/>
  <c r="R889" i="2"/>
  <c r="R274" i="2"/>
  <c r="T110" i="4"/>
  <c r="T182" i="2"/>
  <c r="T183" i="2"/>
  <c r="CE127" i="2"/>
  <c r="CE157" i="2"/>
  <c r="P284" i="2"/>
  <c r="V166" i="2"/>
  <c r="U170" i="2"/>
  <c r="R174" i="2"/>
  <c r="R283" i="2" s="1"/>
  <c r="Y87" i="4"/>
  <c r="W202" i="2"/>
  <c r="V232" i="2"/>
  <c r="Z236" i="2"/>
  <c r="U93" i="2"/>
  <c r="U114" i="2" s="1"/>
  <c r="U506" i="2" s="1"/>
  <c r="T144" i="2"/>
  <c r="Z264" i="2"/>
  <c r="Z178" i="2"/>
  <c r="Z148" i="2"/>
  <c r="Z208" i="2"/>
  <c r="AA78" i="2"/>
  <c r="AB82" i="2" s="1"/>
  <c r="AA38" i="2"/>
  <c r="AB42" i="2" s="1"/>
  <c r="AA58" i="2"/>
  <c r="AB62" i="2" s="1"/>
  <c r="AA18" i="2"/>
  <c r="AB22" i="2" s="1"/>
  <c r="U92" i="2"/>
  <c r="U277" i="14"/>
  <c r="U223" i="14"/>
  <c r="U250" i="14"/>
  <c r="W13" i="2"/>
  <c r="X33" i="2"/>
  <c r="X32" i="2"/>
  <c r="Y44" i="2"/>
  <c r="CF188" i="2"/>
  <c r="CF187" i="2"/>
  <c r="CF186" i="2"/>
  <c r="X53" i="2"/>
  <c r="AB131" i="14"/>
  <c r="AB54" i="1"/>
  <c r="AB55" i="1"/>
  <c r="AB426" i="2" s="1"/>
  <c r="AB62" i="14"/>
  <c r="AB53" i="1"/>
  <c r="AB22" i="14"/>
  <c r="AB56" i="1"/>
  <c r="AA98" i="2"/>
  <c r="AB102" i="2" s="1"/>
  <c r="X295" i="14"/>
  <c r="X232" i="14"/>
  <c r="X259" i="14"/>
  <c r="X294" i="14"/>
  <c r="AA121" i="10"/>
  <c r="T23" i="13"/>
  <c r="T24" i="13" s="1"/>
  <c r="CI60" i="1"/>
  <c r="CH61" i="1"/>
  <c r="V105" i="2"/>
  <c r="V110" i="2" s="1"/>
  <c r="T506" i="2"/>
  <c r="AB35" i="1"/>
  <c r="AB34" i="1"/>
  <c r="AC32" i="1"/>
  <c r="AB33" i="1"/>
  <c r="AA487" i="2"/>
  <c r="CH75" i="10"/>
  <c r="AA97" i="10"/>
  <c r="Q71" i="10"/>
  <c r="Q72" i="10" s="1"/>
  <c r="CH82" i="10"/>
  <c r="CI66" i="1"/>
  <c r="CH67" i="1"/>
  <c r="Z556" i="2"/>
  <c r="AA555" i="2"/>
  <c r="Z561" i="2"/>
  <c r="AA560" i="2"/>
  <c r="V6" i="4"/>
  <c r="W383" i="2"/>
  <c r="AC769" i="2"/>
  <c r="AC768" i="2" s="1"/>
  <c r="AB770" i="2"/>
  <c r="T112" i="2"/>
  <c r="AA93" i="10"/>
  <c r="X478" i="2"/>
  <c r="Y474" i="2"/>
  <c r="AA385" i="2"/>
  <c r="Y90" i="2"/>
  <c r="Y91" i="2" s="1"/>
  <c r="Z120" i="10"/>
  <c r="T817" i="2"/>
  <c r="CH68" i="10"/>
  <c r="Z102" i="14"/>
  <c r="AA101" i="14"/>
  <c r="AD761" i="2"/>
  <c r="AD760" i="2" s="1"/>
  <c r="AC762" i="2"/>
  <c r="W78" i="4"/>
  <c r="W104" i="2"/>
  <c r="U7" i="13"/>
  <c r="U22" i="13" s="1"/>
  <c r="U21" i="13"/>
  <c r="AA65" i="10"/>
  <c r="AA461" i="2"/>
  <c r="N86" i="10"/>
  <c r="O84" i="10" s="1"/>
  <c r="O85" i="10" s="1"/>
  <c r="L906" i="2"/>
  <c r="L901" i="2" s="1"/>
  <c r="M77" i="10"/>
  <c r="M20" i="4" s="1"/>
  <c r="AA303" i="2" l="1"/>
  <c r="AA218" i="2"/>
  <c r="X190" i="2"/>
  <c r="X200" i="2" s="1"/>
  <c r="Y247" i="2"/>
  <c r="Z160" i="2"/>
  <c r="Y219" i="2"/>
  <c r="Y130" i="2"/>
  <c r="X609" i="2"/>
  <c r="P604" i="2"/>
  <c r="Z592" i="2"/>
  <c r="Z156" i="4" s="1"/>
  <c r="Y599" i="2"/>
  <c r="T600" i="2"/>
  <c r="Z603" i="2"/>
  <c r="AA608" i="2"/>
  <c r="AA602" i="2"/>
  <c r="AB589" i="2"/>
  <c r="AB583" i="2"/>
  <c r="AB582" i="2"/>
  <c r="W9" i="15"/>
  <c r="W36" i="15" s="1"/>
  <c r="AA595" i="2"/>
  <c r="AA597" i="2"/>
  <c r="AA598" i="2"/>
  <c r="AA351" i="2"/>
  <c r="AA352" i="2" s="1"/>
  <c r="Z220" i="2"/>
  <c r="Z219" i="2" s="1"/>
  <c r="Y100" i="4"/>
  <c r="Y86" i="4"/>
  <c r="AA294" i="2"/>
  <c r="AA295" i="2" s="1"/>
  <c r="AA369" i="2"/>
  <c r="AA370" i="2" s="1"/>
  <c r="Y76" i="4"/>
  <c r="X52" i="2"/>
  <c r="X76" i="4"/>
  <c r="Z50" i="2"/>
  <c r="Z51" i="2" s="1"/>
  <c r="Y700" i="2"/>
  <c r="Y46" i="4" s="1"/>
  <c r="T108" i="4"/>
  <c r="Z430" i="2"/>
  <c r="Z135" i="4"/>
  <c r="X4" i="15"/>
  <c r="AB428" i="2"/>
  <c r="AB427" i="2"/>
  <c r="AB423" i="2"/>
  <c r="AB424" i="2"/>
  <c r="AA425" i="2"/>
  <c r="W279" i="2"/>
  <c r="W518" i="2" s="1"/>
  <c r="S282" i="2"/>
  <c r="T142" i="2"/>
  <c r="T146" i="2" s="1"/>
  <c r="V281" i="2"/>
  <c r="W136" i="2"/>
  <c r="V140" i="2"/>
  <c r="T278" i="2"/>
  <c r="T880" i="2" s="1"/>
  <c r="V280" i="2"/>
  <c r="W138" i="2"/>
  <c r="U275" i="2"/>
  <c r="U152" i="2"/>
  <c r="U109" i="4"/>
  <c r="U153" i="2"/>
  <c r="W272" i="2"/>
  <c r="T273" i="2"/>
  <c r="T141" i="2"/>
  <c r="S276" i="2"/>
  <c r="S539" i="2" s="1"/>
  <c r="AA246" i="2"/>
  <c r="Z249" i="2"/>
  <c r="Z102" i="4" s="1"/>
  <c r="Z100" i="4" s="1"/>
  <c r="Z248" i="2"/>
  <c r="T26" i="4"/>
  <c r="S26" i="4"/>
  <c r="Q857" i="2"/>
  <c r="Q852" i="2" s="1"/>
  <c r="AA339" i="2"/>
  <c r="Y335" i="2"/>
  <c r="Y336" i="2" s="1"/>
  <c r="Y122" i="4" s="1"/>
  <c r="Z133" i="2"/>
  <c r="Z94" i="4" s="1"/>
  <c r="AA129" i="2"/>
  <c r="Z132" i="2"/>
  <c r="Z90" i="4" s="1"/>
  <c r="Q122" i="14"/>
  <c r="AA330" i="2"/>
  <c r="Q94" i="14"/>
  <c r="Q90" i="14"/>
  <c r="AA30" i="2"/>
  <c r="AA31" i="2" s="1"/>
  <c r="S229" i="14"/>
  <c r="S256" i="14"/>
  <c r="U113" i="4"/>
  <c r="U268" i="2"/>
  <c r="Y64" i="2"/>
  <c r="Y65" i="2" s="1"/>
  <c r="Y52" i="2" s="1"/>
  <c r="S11" i="4"/>
  <c r="U410" i="2"/>
  <c r="U910" i="2" s="1"/>
  <c r="U206" i="2"/>
  <c r="V249" i="14"/>
  <c r="Z322" i="2"/>
  <c r="AA321" i="2"/>
  <c r="AA322" i="2" s="1"/>
  <c r="T7" i="4"/>
  <c r="X890" i="2"/>
  <c r="W212" i="2"/>
  <c r="Y192" i="2"/>
  <c r="Y92" i="4" s="1"/>
  <c r="Y89" i="4" s="1"/>
  <c r="Z189" i="2"/>
  <c r="Y193" i="2"/>
  <c r="Y96" i="4" s="1"/>
  <c r="Y93" i="4" s="1"/>
  <c r="Y191" i="2"/>
  <c r="X88" i="4"/>
  <c r="X85" i="4" s="1"/>
  <c r="W213" i="2"/>
  <c r="W201" i="2" s="1"/>
  <c r="V8" i="4"/>
  <c r="Q284" i="2"/>
  <c r="AB254" i="2"/>
  <c r="V407" i="2"/>
  <c r="V909" i="2" s="1"/>
  <c r="V289" i="14" s="1"/>
  <c r="V115" i="4"/>
  <c r="AB51" i="1"/>
  <c r="AB50" i="1"/>
  <c r="AB59" i="1"/>
  <c r="AB39" i="2"/>
  <c r="AB252" i="2"/>
  <c r="AB226" i="2"/>
  <c r="AB453" i="2"/>
  <c r="U8" i="4"/>
  <c r="AB59" i="2"/>
  <c r="W660" i="2"/>
  <c r="AB119" i="14"/>
  <c r="AB132" i="14"/>
  <c r="AB152" i="1"/>
  <c r="AB196" i="2"/>
  <c r="AE93" i="1"/>
  <c r="AD97" i="1"/>
  <c r="AB146" i="1"/>
  <c r="AB437" i="2"/>
  <c r="AB19" i="2"/>
  <c r="AB198" i="2"/>
  <c r="AB79" i="2"/>
  <c r="AB224" i="2"/>
  <c r="AB489" i="2"/>
  <c r="AB476" i="2"/>
  <c r="T910" i="2"/>
  <c r="T413" i="2"/>
  <c r="T911" i="2" s="1"/>
  <c r="AB129" i="1"/>
  <c r="AB315" i="2"/>
  <c r="AB363" i="2"/>
  <c r="AB297" i="2"/>
  <c r="AB266" i="2"/>
  <c r="AB333" i="2"/>
  <c r="AB150" i="2"/>
  <c r="AB454" i="2"/>
  <c r="AB342" i="2"/>
  <c r="AB372" i="2"/>
  <c r="AB238" i="2"/>
  <c r="AB218" i="2" s="1"/>
  <c r="AB306" i="2"/>
  <c r="AB303" i="2" s="1"/>
  <c r="AB354" i="2"/>
  <c r="AB324" i="2"/>
  <c r="AB210" i="2"/>
  <c r="AB180" i="2"/>
  <c r="AB159" i="2" s="1"/>
  <c r="U241" i="2"/>
  <c r="U112" i="4"/>
  <c r="U240" i="2"/>
  <c r="AB99" i="2"/>
  <c r="AB156" i="14"/>
  <c r="AB65" i="1"/>
  <c r="AB63" i="14"/>
  <c r="AB923" i="2"/>
  <c r="AB126" i="1"/>
  <c r="AB463" i="2"/>
  <c r="AB23" i="14"/>
  <c r="AB47" i="14"/>
  <c r="AB332" i="2"/>
  <c r="AB323" i="2"/>
  <c r="AB371" i="2"/>
  <c r="AB362" i="2"/>
  <c r="AB353" i="2"/>
  <c r="AB341" i="2"/>
  <c r="AB314" i="2"/>
  <c r="AB305" i="2"/>
  <c r="AB296" i="2"/>
  <c r="AB436" i="2"/>
  <c r="AB452" i="2"/>
  <c r="AB235" i="2"/>
  <c r="AB177" i="2"/>
  <c r="AB207" i="2"/>
  <c r="AB263" i="2"/>
  <c r="AB147" i="2"/>
  <c r="W893" i="2"/>
  <c r="AC2" i="13"/>
  <c r="AC2" i="2"/>
  <c r="AC2" i="10"/>
  <c r="AC118" i="10" s="1"/>
  <c r="AC2" i="14"/>
  <c r="AC204" i="14" s="1"/>
  <c r="AC2" i="1"/>
  <c r="AC51" i="1" s="1"/>
  <c r="AC2" i="4"/>
  <c r="AD31" i="1"/>
  <c r="AC2" i="5"/>
  <c r="AB645" i="2"/>
  <c r="AB450" i="2"/>
  <c r="AB368" i="2"/>
  <c r="AB338" i="2"/>
  <c r="AB438" i="2"/>
  <c r="AB329" i="2"/>
  <c r="AB350" i="2"/>
  <c r="AB302" i="2"/>
  <c r="AB69" i="2"/>
  <c r="AB68" i="2" s="1"/>
  <c r="AB434" i="2"/>
  <c r="AB612" i="2"/>
  <c r="AB320" i="2"/>
  <c r="AB293" i="2"/>
  <c r="AB359" i="2"/>
  <c r="AB311" i="2"/>
  <c r="AB143" i="14"/>
  <c r="AB54" i="14"/>
  <c r="AB74" i="14"/>
  <c r="AB14" i="14"/>
  <c r="AB34" i="14"/>
  <c r="AB165" i="14"/>
  <c r="AA89" i="2"/>
  <c r="AA88" i="2" s="1"/>
  <c r="AA405" i="2"/>
  <c r="AC57" i="10"/>
  <c r="AC62" i="10"/>
  <c r="AH85" i="1"/>
  <c r="AG87" i="1"/>
  <c r="AH92" i="1"/>
  <c r="CB830" i="2"/>
  <c r="V222" i="14"/>
  <c r="W406" i="2"/>
  <c r="W276" i="14" s="1"/>
  <c r="V204" i="2"/>
  <c r="V206" i="2" s="1"/>
  <c r="V9" i="4"/>
  <c r="X317" i="2"/>
  <c r="X381" i="2"/>
  <c r="Z312" i="2"/>
  <c r="Y313" i="2"/>
  <c r="W318" i="2"/>
  <c r="W120" i="4" s="1"/>
  <c r="W117" i="4" s="1"/>
  <c r="W382" i="2"/>
  <c r="W380" i="2" s="1"/>
  <c r="W72" i="2"/>
  <c r="V388" i="2"/>
  <c r="V404" i="2" s="1"/>
  <c r="W366" i="2"/>
  <c r="W127" i="4" s="1"/>
  <c r="W125" i="4" s="1"/>
  <c r="W390" i="2"/>
  <c r="W388" i="2" s="1"/>
  <c r="Z360" i="2"/>
  <c r="Y361" i="2"/>
  <c r="X365" i="2"/>
  <c r="X389" i="2"/>
  <c r="Y194" i="2"/>
  <c r="Y164" i="2"/>
  <c r="Z164" i="2" s="1"/>
  <c r="W498" i="2"/>
  <c r="V234" i="2"/>
  <c r="X132" i="4"/>
  <c r="W112" i="4"/>
  <c r="W240" i="2"/>
  <c r="W241" i="2"/>
  <c r="W229" i="2" s="1"/>
  <c r="X222" i="2"/>
  <c r="X109" i="2"/>
  <c r="Y440" i="2"/>
  <c r="Y460" i="2" s="1"/>
  <c r="Y136" i="4"/>
  <c r="Y134" i="4" s="1"/>
  <c r="X458" i="2"/>
  <c r="X10" i="4"/>
  <c r="X465" i="2"/>
  <c r="Z435" i="2"/>
  <c r="Z459" i="2" s="1"/>
  <c r="AA433" i="2"/>
  <c r="X202" i="2"/>
  <c r="X653" i="2"/>
  <c r="X702" i="2" s="1"/>
  <c r="X654" i="2"/>
  <c r="X703" i="2" s="1"/>
  <c r="X652" i="2"/>
  <c r="Y646" i="2"/>
  <c r="Y652" i="2" s="1"/>
  <c r="W12" i="2"/>
  <c r="N635" i="2"/>
  <c r="N695" i="2" s="1"/>
  <c r="O630" i="2"/>
  <c r="O656" i="2"/>
  <c r="O704" i="2" s="1"/>
  <c r="X625" i="2"/>
  <c r="Y613" i="2"/>
  <c r="X627" i="2"/>
  <c r="X688" i="2" s="1"/>
  <c r="X164" i="4"/>
  <c r="Z10" i="2"/>
  <c r="Z11" i="2" s="1"/>
  <c r="X74" i="4"/>
  <c r="X24" i="2"/>
  <c r="X25" i="2" s="1"/>
  <c r="X655" i="2"/>
  <c r="Z658" i="2"/>
  <c r="Z706" i="2" s="1"/>
  <c r="AA648" i="2"/>
  <c r="Y659" i="2"/>
  <c r="Y707" i="2" s="1"/>
  <c r="Y650" i="2"/>
  <c r="Y160" i="4" s="1"/>
  <c r="Y159" i="4" s="1"/>
  <c r="W113" i="4"/>
  <c r="W269" i="2"/>
  <c r="W257" i="2" s="1"/>
  <c r="W268" i="2"/>
  <c r="X250" i="2"/>
  <c r="U257" i="2"/>
  <c r="W73" i="4"/>
  <c r="W111" i="2"/>
  <c r="W879" i="2" s="1"/>
  <c r="Z70" i="2"/>
  <c r="Z71" i="2" s="1"/>
  <c r="X77" i="4"/>
  <c r="X84" i="2"/>
  <c r="R857" i="2"/>
  <c r="Q861" i="2"/>
  <c r="R846" i="2"/>
  <c r="R856" i="2"/>
  <c r="R43" i="4" s="1"/>
  <c r="R175" i="4"/>
  <c r="R21" i="4"/>
  <c r="AA839" i="2"/>
  <c r="X230" i="2"/>
  <c r="U39" i="13"/>
  <c r="U40" i="13" s="1"/>
  <c r="Y622" i="2"/>
  <c r="Y157" i="4" s="1"/>
  <c r="Y887" i="2"/>
  <c r="Y53" i="4"/>
  <c r="Y192" i="4" s="1"/>
  <c r="W51" i="4"/>
  <c r="W720" i="2"/>
  <c r="X721" i="2"/>
  <c r="X685" i="2"/>
  <c r="U159" i="14"/>
  <c r="U123" i="14"/>
  <c r="U12" i="14"/>
  <c r="U50" i="14"/>
  <c r="V190" i="4"/>
  <c r="V194" i="4" s="1"/>
  <c r="V55" i="4"/>
  <c r="V37" i="13"/>
  <c r="V11" i="13"/>
  <c r="V38" i="13" s="1"/>
  <c r="X258" i="2"/>
  <c r="Z638" i="2"/>
  <c r="Z699" i="2" s="1"/>
  <c r="Z632" i="2"/>
  <c r="Z692" i="2" s="1"/>
  <c r="AA619" i="2"/>
  <c r="T262" i="2"/>
  <c r="U260" i="2"/>
  <c r="Y456" i="2"/>
  <c r="Y486" i="2" s="1"/>
  <c r="Y485" i="2"/>
  <c r="Y141" i="4"/>
  <c r="Y140" i="4" s="1"/>
  <c r="X497" i="2"/>
  <c r="X484" i="2"/>
  <c r="X15" i="4"/>
  <c r="X491" i="2"/>
  <c r="Z451" i="2"/>
  <c r="AA449" i="2"/>
  <c r="Z335" i="2"/>
  <c r="Z336" i="2" s="1"/>
  <c r="Z122" i="4" s="1"/>
  <c r="Y357" i="2"/>
  <c r="Y126" i="4" s="1"/>
  <c r="Z374" i="2"/>
  <c r="Z375" i="2" s="1"/>
  <c r="Z128" i="4" s="1"/>
  <c r="Z356" i="2"/>
  <c r="Y300" i="2"/>
  <c r="Y118" i="4" s="1"/>
  <c r="Z308" i="2"/>
  <c r="Z309" i="2" s="1"/>
  <c r="Z119" i="4" s="1"/>
  <c r="Z299" i="2"/>
  <c r="Z344" i="2"/>
  <c r="Z345" i="2" s="1"/>
  <c r="Z123" i="4" s="1"/>
  <c r="AA304" i="2"/>
  <c r="Y97" i="4"/>
  <c r="CE215" i="2"/>
  <c r="CE125" i="2"/>
  <c r="CF217" i="2"/>
  <c r="CF245" i="2"/>
  <c r="CE243" i="2"/>
  <c r="CF216" i="2"/>
  <c r="CF244" i="2"/>
  <c r="S251" i="14"/>
  <c r="S278" i="14"/>
  <c r="S224" i="14"/>
  <c r="T172" i="2"/>
  <c r="CF185" i="2"/>
  <c r="Y134" i="2"/>
  <c r="CF127" i="2"/>
  <c r="CF157" i="2"/>
  <c r="R176" i="2"/>
  <c r="R277" i="2" s="1"/>
  <c r="W168" i="2"/>
  <c r="S174" i="2"/>
  <c r="S283" i="2" s="1"/>
  <c r="Z87" i="4"/>
  <c r="CF126" i="2"/>
  <c r="CF156" i="2"/>
  <c r="CF128" i="2"/>
  <c r="CF158" i="2"/>
  <c r="U110" i="4"/>
  <c r="U182" i="2"/>
  <c r="U183" i="2"/>
  <c r="CE155" i="2"/>
  <c r="AA163" i="2"/>
  <c r="AA95" i="4" s="1"/>
  <c r="AA162" i="2"/>
  <c r="AA91" i="4" s="1"/>
  <c r="AA161" i="2"/>
  <c r="S274" i="2"/>
  <c r="S889" i="2"/>
  <c r="W166" i="2"/>
  <c r="V170" i="2"/>
  <c r="T171" i="2"/>
  <c r="Z86" i="4"/>
  <c r="W232" i="2"/>
  <c r="AA236" i="2"/>
  <c r="U144" i="2"/>
  <c r="AA264" i="2"/>
  <c r="AA208" i="2"/>
  <c r="AA148" i="2"/>
  <c r="AA178" i="2"/>
  <c r="AB78" i="2"/>
  <c r="AC82" i="2" s="1"/>
  <c r="AB58" i="2"/>
  <c r="AC62" i="2" s="1"/>
  <c r="AB18" i="2"/>
  <c r="AC22" i="2" s="1"/>
  <c r="AB38" i="2"/>
  <c r="AC42" i="2" s="1"/>
  <c r="X13" i="2"/>
  <c r="Y45" i="2"/>
  <c r="CG188" i="2"/>
  <c r="CG187" i="2"/>
  <c r="CG186" i="2"/>
  <c r="U23" i="13"/>
  <c r="U24" i="13" s="1"/>
  <c r="AB98" i="2"/>
  <c r="AC102" i="2" s="1"/>
  <c r="AC22" i="14"/>
  <c r="AC131" i="14"/>
  <c r="AC55" i="1"/>
  <c r="AC426" i="2" s="1"/>
  <c r="AC53" i="1"/>
  <c r="AC62" i="14"/>
  <c r="AC56" i="1"/>
  <c r="AC54" i="1"/>
  <c r="O86" i="10"/>
  <c r="AB461" i="2"/>
  <c r="W105" i="2"/>
  <c r="W110" i="2" s="1"/>
  <c r="U817" i="2"/>
  <c r="X78" i="4"/>
  <c r="X104" i="2"/>
  <c r="Y478" i="2"/>
  <c r="Z474" i="2"/>
  <c r="X383" i="2"/>
  <c r="V7" i="13"/>
  <c r="V22" i="13" s="1"/>
  <c r="V21" i="13"/>
  <c r="CI82" i="10"/>
  <c r="AB97" i="10"/>
  <c r="CI75" i="10"/>
  <c r="AB65" i="10"/>
  <c r="AE761" i="2"/>
  <c r="AE760" i="2" s="1"/>
  <c r="AD762" i="2"/>
  <c r="V277" i="14"/>
  <c r="V223" i="14"/>
  <c r="V250" i="14"/>
  <c r="Z90" i="2"/>
  <c r="Z91" i="2" s="1"/>
  <c r="AB93" i="10"/>
  <c r="AA556" i="2"/>
  <c r="AB555" i="2"/>
  <c r="W6" i="4"/>
  <c r="U112" i="2"/>
  <c r="AA102" i="14"/>
  <c r="AB101" i="14"/>
  <c r="CI68" i="10"/>
  <c r="AA120" i="10"/>
  <c r="AB385" i="2"/>
  <c r="AD769" i="2"/>
  <c r="AD768" i="2" s="1"/>
  <c r="AC770" i="2"/>
  <c r="AA561" i="2"/>
  <c r="AB560" i="2"/>
  <c r="CJ66" i="1"/>
  <c r="CI67" i="1"/>
  <c r="V93" i="2"/>
  <c r="V114" i="2" s="1"/>
  <c r="Y232" i="14"/>
  <c r="Y259" i="14"/>
  <c r="Y294" i="14"/>
  <c r="V92" i="2"/>
  <c r="Q904" i="2"/>
  <c r="R70" i="10"/>
  <c r="AB487" i="2"/>
  <c r="AC35" i="1"/>
  <c r="AC34" i="1"/>
  <c r="AD32" i="1"/>
  <c r="AC33" i="1"/>
  <c r="CJ60" i="1"/>
  <c r="CI61" i="1"/>
  <c r="AB121" i="10"/>
  <c r="Y295" i="14"/>
  <c r="L287" i="14"/>
  <c r="M904" i="2"/>
  <c r="M143" i="4"/>
  <c r="M78" i="10"/>
  <c r="L902" i="2"/>
  <c r="AA160" i="2" l="1"/>
  <c r="Y190" i="2"/>
  <c r="Y272" i="2" s="1"/>
  <c r="Z247" i="2"/>
  <c r="Z130" i="2"/>
  <c r="Z599" i="2"/>
  <c r="T601" i="2"/>
  <c r="AA592" i="2"/>
  <c r="AA156" i="4" s="1"/>
  <c r="Y609" i="2"/>
  <c r="P605" i="2"/>
  <c r="AC589" i="2"/>
  <c r="AC583" i="2"/>
  <c r="AC582" i="2"/>
  <c r="AB608" i="2"/>
  <c r="AB602" i="2"/>
  <c r="W10" i="15"/>
  <c r="W37" i="15" s="1"/>
  <c r="X9" i="15"/>
  <c r="X36" i="15" s="1"/>
  <c r="AA603" i="2"/>
  <c r="AB595" i="2"/>
  <c r="AB597" i="2"/>
  <c r="AB598" i="2"/>
  <c r="AB351" i="2"/>
  <c r="AB352" i="2" s="1"/>
  <c r="Z98" i="4"/>
  <c r="Z99" i="4"/>
  <c r="AB369" i="2"/>
  <c r="AB370" i="2" s="1"/>
  <c r="AA50" i="2"/>
  <c r="AA51" i="2" s="1"/>
  <c r="AB294" i="2"/>
  <c r="AB295" i="2" s="1"/>
  <c r="Z700" i="2"/>
  <c r="Z46" i="4" s="1"/>
  <c r="AA430" i="2"/>
  <c r="AA135" i="4"/>
  <c r="Y4" i="15"/>
  <c r="AC427" i="2"/>
  <c r="AC428" i="2"/>
  <c r="AC423" i="2"/>
  <c r="AC424" i="2"/>
  <c r="AB425" i="2"/>
  <c r="X279" i="2"/>
  <c r="X518" i="2" s="1"/>
  <c r="U278" i="2"/>
  <c r="U880" i="2" s="1"/>
  <c r="W280" i="2"/>
  <c r="X138" i="2"/>
  <c r="W281" i="2"/>
  <c r="X136" i="2"/>
  <c r="W140" i="2"/>
  <c r="T282" i="2"/>
  <c r="U142" i="2"/>
  <c r="U146" i="2" s="1"/>
  <c r="U273" i="2"/>
  <c r="U141" i="2"/>
  <c r="X272" i="2"/>
  <c r="T276" i="2"/>
  <c r="T539" i="2" s="1"/>
  <c r="V275" i="2"/>
  <c r="V109" i="4"/>
  <c r="V153" i="2"/>
  <c r="V152" i="2"/>
  <c r="AB246" i="2"/>
  <c r="AA75" i="4"/>
  <c r="S45" i="4"/>
  <c r="S782" i="2"/>
  <c r="S789" i="2"/>
  <c r="T45" i="4"/>
  <c r="Q104" i="14"/>
  <c r="Q863" i="2"/>
  <c r="Q176" i="4"/>
  <c r="AA340" i="2"/>
  <c r="AB339" i="2"/>
  <c r="Z75" i="4"/>
  <c r="AA133" i="2"/>
  <c r="AA94" i="4" s="1"/>
  <c r="Z44" i="2"/>
  <c r="Z45" i="2" s="1"/>
  <c r="AA331" i="2"/>
  <c r="AB330" i="2"/>
  <c r="AA131" i="2"/>
  <c r="AB129" i="2"/>
  <c r="AA132" i="2"/>
  <c r="AA90" i="4" s="1"/>
  <c r="AB30" i="2"/>
  <c r="AB31" i="2" s="1"/>
  <c r="T11" i="4"/>
  <c r="U413" i="2"/>
  <c r="U911" i="2" s="1"/>
  <c r="U288" i="14" s="1"/>
  <c r="AB321" i="2"/>
  <c r="X111" i="4"/>
  <c r="X213" i="2"/>
  <c r="X201" i="2" s="1"/>
  <c r="Z326" i="2"/>
  <c r="Z327" i="2" s="1"/>
  <c r="Z121" i="4" s="1"/>
  <c r="X212" i="2"/>
  <c r="W204" i="2"/>
  <c r="W206" i="2" s="1"/>
  <c r="W8" i="4"/>
  <c r="Y88" i="4"/>
  <c r="Y85" i="4" s="1"/>
  <c r="Z191" i="2"/>
  <c r="Z192" i="2"/>
  <c r="Z92" i="4" s="1"/>
  <c r="Z89" i="4" s="1"/>
  <c r="Z193" i="2"/>
  <c r="Z96" i="4" s="1"/>
  <c r="Z93" i="4" s="1"/>
  <c r="AA189" i="2"/>
  <c r="AB189" i="2" s="1"/>
  <c r="X12" i="2"/>
  <c r="V410" i="2"/>
  <c r="V910" i="2" s="1"/>
  <c r="U108" i="4"/>
  <c r="U7" i="4"/>
  <c r="X406" i="2"/>
  <c r="X222" i="14" s="1"/>
  <c r="W115" i="4"/>
  <c r="AC47" i="14"/>
  <c r="AC923" i="2"/>
  <c r="U229" i="2"/>
  <c r="U234" i="2"/>
  <c r="AC198" i="2"/>
  <c r="AC132" i="14"/>
  <c r="AC59" i="2"/>
  <c r="AC252" i="2"/>
  <c r="AC23" i="14"/>
  <c r="AC63" i="14"/>
  <c r="AC99" i="2"/>
  <c r="AC129" i="1"/>
  <c r="AC476" i="2"/>
  <c r="AC224" i="2"/>
  <c r="AC19" i="2"/>
  <c r="AF93" i="1"/>
  <c r="AE97" i="1"/>
  <c r="AC119" i="14"/>
  <c r="AC453" i="2"/>
  <c r="AC454" i="2"/>
  <c r="AC342" i="2"/>
  <c r="AC210" i="2"/>
  <c r="AC315" i="2"/>
  <c r="AC238" i="2"/>
  <c r="AC218" i="2" s="1"/>
  <c r="AC306" i="2"/>
  <c r="AC303" i="2" s="1"/>
  <c r="AC333" i="2"/>
  <c r="AC297" i="2"/>
  <c r="AC150" i="2"/>
  <c r="AC266" i="2"/>
  <c r="AC372" i="2"/>
  <c r="AC180" i="2"/>
  <c r="AC159" i="2" s="1"/>
  <c r="AC324" i="2"/>
  <c r="AC363" i="2"/>
  <c r="AC354" i="2"/>
  <c r="AC463" i="2"/>
  <c r="AC65" i="1"/>
  <c r="AC489" i="2"/>
  <c r="AC79" i="2"/>
  <c r="AC437" i="2"/>
  <c r="AC196" i="2"/>
  <c r="AC226" i="2"/>
  <c r="AC39" i="2"/>
  <c r="AC50" i="1"/>
  <c r="AC126" i="1"/>
  <c r="AC156" i="14"/>
  <c r="T288" i="14"/>
  <c r="T229" i="14"/>
  <c r="T256" i="14"/>
  <c r="AC146" i="1"/>
  <c r="AC152" i="1"/>
  <c r="AC59" i="1"/>
  <c r="AC254" i="2"/>
  <c r="AC235" i="2"/>
  <c r="AC207" i="2"/>
  <c r="AC263" i="2"/>
  <c r="AC147" i="2"/>
  <c r="AC177" i="2"/>
  <c r="AC332" i="2"/>
  <c r="AC371" i="2"/>
  <c r="AC353" i="2"/>
  <c r="AC314" i="2"/>
  <c r="AC323" i="2"/>
  <c r="AC362" i="2"/>
  <c r="AC341" i="2"/>
  <c r="AC305" i="2"/>
  <c r="AC296" i="2"/>
  <c r="AC436" i="2"/>
  <c r="AC452" i="2"/>
  <c r="X893" i="2"/>
  <c r="CC830" i="2"/>
  <c r="AI92" i="1"/>
  <c r="AI85" i="1"/>
  <c r="AH87" i="1"/>
  <c r="AD57" i="10"/>
  <c r="AD62" i="10"/>
  <c r="AA216" i="2"/>
  <c r="AA220" i="2" s="1"/>
  <c r="AA244" i="2"/>
  <c r="AA248" i="2" s="1"/>
  <c r="AB405" i="2"/>
  <c r="AB89" i="2"/>
  <c r="AB88" i="2" s="1"/>
  <c r="AD2" i="5"/>
  <c r="AD2" i="1"/>
  <c r="AD2" i="14"/>
  <c r="AD204" i="14" s="1"/>
  <c r="AE31" i="1"/>
  <c r="AD2" i="4"/>
  <c r="AD2" i="2"/>
  <c r="AD2" i="13"/>
  <c r="AD2" i="10"/>
  <c r="AD118" i="10" s="1"/>
  <c r="AC34" i="14"/>
  <c r="AC143" i="14"/>
  <c r="AC74" i="14"/>
  <c r="AC165" i="14"/>
  <c r="AC54" i="14"/>
  <c r="AC14" i="14"/>
  <c r="AC359" i="2"/>
  <c r="AC302" i="2"/>
  <c r="AC69" i="2"/>
  <c r="AC68" i="2" s="1"/>
  <c r="AC438" i="2"/>
  <c r="AC329" i="2"/>
  <c r="AC350" i="2"/>
  <c r="AC293" i="2"/>
  <c r="AC434" i="2"/>
  <c r="AC612" i="2"/>
  <c r="AC320" i="2"/>
  <c r="AC338" i="2"/>
  <c r="AC645" i="2"/>
  <c r="AC450" i="2"/>
  <c r="AC368" i="2"/>
  <c r="AC311" i="2"/>
  <c r="W112" i="2"/>
  <c r="W249" i="14"/>
  <c r="W222" i="14"/>
  <c r="Y317" i="2"/>
  <c r="Y381" i="2"/>
  <c r="V7" i="4"/>
  <c r="W9" i="4"/>
  <c r="W387" i="2"/>
  <c r="AA312" i="2"/>
  <c r="Z313" i="2"/>
  <c r="W407" i="2"/>
  <c r="W909" i="2" s="1"/>
  <c r="W289" i="14" s="1"/>
  <c r="X318" i="2"/>
  <c r="X120" i="4" s="1"/>
  <c r="X117" i="4" s="1"/>
  <c r="X382" i="2"/>
  <c r="X380" i="2" s="1"/>
  <c r="V13" i="4"/>
  <c r="Y132" i="4"/>
  <c r="X366" i="2"/>
  <c r="X127" i="4" s="1"/>
  <c r="X125" i="4" s="1"/>
  <c r="X390" i="2"/>
  <c r="Z361" i="2"/>
  <c r="AA360" i="2"/>
  <c r="Y389" i="2"/>
  <c r="Y365" i="2"/>
  <c r="Z194" i="2"/>
  <c r="Y890" i="2"/>
  <c r="X498" i="2"/>
  <c r="W234" i="2"/>
  <c r="R176" i="4"/>
  <c r="X228" i="2"/>
  <c r="Y222" i="2"/>
  <c r="Y228" i="2" s="1"/>
  <c r="Y240" i="2" s="1"/>
  <c r="Z440" i="2"/>
  <c r="Z460" i="2" s="1"/>
  <c r="Z136" i="4"/>
  <c r="Z134" i="4" s="1"/>
  <c r="Y458" i="2"/>
  <c r="Y10" i="4"/>
  <c r="Y465" i="2"/>
  <c r="AA435" i="2"/>
  <c r="AA459" i="2" s="1"/>
  <c r="AB433" i="2"/>
  <c r="Y625" i="2"/>
  <c r="Z613" i="2"/>
  <c r="Y627" i="2"/>
  <c r="Y688" i="2" s="1"/>
  <c r="O657" i="2"/>
  <c r="O705" i="2" s="1"/>
  <c r="Y654" i="2"/>
  <c r="Y703" i="2" s="1"/>
  <c r="Y653" i="2"/>
  <c r="Y702" i="2" s="1"/>
  <c r="Z646" i="2"/>
  <c r="Z652" i="2" s="1"/>
  <c r="X660" i="2"/>
  <c r="O631" i="2"/>
  <c r="O691" i="2" s="1"/>
  <c r="O634" i="2"/>
  <c r="O694" i="2" s="1"/>
  <c r="Y109" i="2"/>
  <c r="AA10" i="2"/>
  <c r="AA11" i="2" s="1"/>
  <c r="Y24" i="2"/>
  <c r="Y25" i="2" s="1"/>
  <c r="Y12" i="2" s="1"/>
  <c r="Y74" i="4"/>
  <c r="Y655" i="2"/>
  <c r="AA658" i="2"/>
  <c r="AA706" i="2" s="1"/>
  <c r="AB648" i="2"/>
  <c r="Z659" i="2"/>
  <c r="Z707" i="2" s="1"/>
  <c r="Z650" i="2"/>
  <c r="Z160" i="4" s="1"/>
  <c r="Z159" i="4" s="1"/>
  <c r="R852" i="2"/>
  <c r="X256" i="2"/>
  <c r="Y250" i="2"/>
  <c r="X111" i="2"/>
  <c r="X879" i="2" s="1"/>
  <c r="X73" i="4"/>
  <c r="X85" i="2"/>
  <c r="X72" i="2" s="1"/>
  <c r="AA70" i="2"/>
  <c r="AA71" i="2" s="1"/>
  <c r="Y77" i="4"/>
  <c r="Y84" i="2"/>
  <c r="Y85" i="2" s="1"/>
  <c r="Y73" i="2" s="1"/>
  <c r="Z73" i="2" s="1"/>
  <c r="R863" i="2"/>
  <c r="R862" i="2"/>
  <c r="R847" i="2"/>
  <c r="R104" i="14"/>
  <c r="R86" i="14"/>
  <c r="S855" i="2"/>
  <c r="S838" i="2"/>
  <c r="S836" i="2" s="1"/>
  <c r="R90" i="14"/>
  <c r="R94" i="14"/>
  <c r="R122" i="14"/>
  <c r="R11" i="14"/>
  <c r="AB839" i="2"/>
  <c r="Y155" i="4"/>
  <c r="Y164" i="4" s="1"/>
  <c r="V159" i="14"/>
  <c r="V123" i="14"/>
  <c r="V12" i="14"/>
  <c r="V50" i="14"/>
  <c r="Z622" i="2"/>
  <c r="Z157" i="4" s="1"/>
  <c r="W190" i="4"/>
  <c r="W194" i="4" s="1"/>
  <c r="W55" i="4"/>
  <c r="W11" i="13"/>
  <c r="W38" i="13" s="1"/>
  <c r="W37" i="13"/>
  <c r="Z887" i="2"/>
  <c r="Z53" i="4"/>
  <c r="Z192" i="4" s="1"/>
  <c r="V39" i="13"/>
  <c r="V40" i="13" s="1"/>
  <c r="X720" i="2"/>
  <c r="X51" i="4"/>
  <c r="Y685" i="2"/>
  <c r="Y721" i="2"/>
  <c r="V144" i="2"/>
  <c r="AA638" i="2"/>
  <c r="AA699" i="2" s="1"/>
  <c r="AA632" i="2"/>
  <c r="AA692" i="2" s="1"/>
  <c r="AB619" i="2"/>
  <c r="U262" i="2"/>
  <c r="V260" i="2"/>
  <c r="Z456" i="2"/>
  <c r="Z486" i="2" s="1"/>
  <c r="Z485" i="2"/>
  <c r="Z141" i="4"/>
  <c r="Z140" i="4" s="1"/>
  <c r="Y497" i="2"/>
  <c r="Y484" i="2"/>
  <c r="Y15" i="4"/>
  <c r="Y491" i="2"/>
  <c r="AA451" i="2"/>
  <c r="AB449" i="2"/>
  <c r="AA326" i="2"/>
  <c r="AA327" i="2" s="1"/>
  <c r="AA121" i="4" s="1"/>
  <c r="Z357" i="2"/>
  <c r="Z126" i="4" s="1"/>
  <c r="AA374" i="2"/>
  <c r="AA375" i="2" s="1"/>
  <c r="AA128" i="4" s="1"/>
  <c r="AA356" i="2"/>
  <c r="Z300" i="2"/>
  <c r="Z118" i="4" s="1"/>
  <c r="AA299" i="2"/>
  <c r="AB304" i="2"/>
  <c r="AA308" i="2"/>
  <c r="AA309" i="2" s="1"/>
  <c r="AA119" i="4" s="1"/>
  <c r="CF215" i="2"/>
  <c r="CF125" i="2"/>
  <c r="W13" i="4"/>
  <c r="W404" i="2"/>
  <c r="CF243" i="2"/>
  <c r="T174" i="2"/>
  <c r="T283" i="2" s="1"/>
  <c r="CG217" i="2"/>
  <c r="CG245" i="2"/>
  <c r="CG216" i="2"/>
  <c r="CG244" i="2"/>
  <c r="T224" i="14"/>
  <c r="T251" i="14"/>
  <c r="T278" i="14"/>
  <c r="U172" i="2"/>
  <c r="R284" i="2"/>
  <c r="Z134" i="2"/>
  <c r="CG185" i="2"/>
  <c r="CG126" i="2"/>
  <c r="CG156" i="2"/>
  <c r="CG128" i="2"/>
  <c r="CG158" i="2"/>
  <c r="AB161" i="2"/>
  <c r="AB163" i="2"/>
  <c r="AB95" i="4" s="1"/>
  <c r="AB162" i="2"/>
  <c r="AB91" i="4" s="1"/>
  <c r="T889" i="2"/>
  <c r="T274" i="2"/>
  <c r="X166" i="2"/>
  <c r="W170" i="2"/>
  <c r="CG127" i="2"/>
  <c r="CG157" i="2"/>
  <c r="U171" i="2"/>
  <c r="CF155" i="2"/>
  <c r="S176" i="2"/>
  <c r="S277" i="2" s="1"/>
  <c r="X168" i="2"/>
  <c r="V110" i="4"/>
  <c r="V183" i="2"/>
  <c r="V182" i="2"/>
  <c r="AA87" i="4"/>
  <c r="Y230" i="2"/>
  <c r="X232" i="2"/>
  <c r="AB236" i="2"/>
  <c r="Y202" i="2"/>
  <c r="Y258" i="2"/>
  <c r="AB178" i="2"/>
  <c r="AB208" i="2"/>
  <c r="AB264" i="2"/>
  <c r="AB148" i="2"/>
  <c r="AC78" i="2"/>
  <c r="AD82" i="2" s="1"/>
  <c r="AC18" i="2"/>
  <c r="AD22" i="2" s="1"/>
  <c r="AC38" i="2"/>
  <c r="AD42" i="2" s="1"/>
  <c r="AC58" i="2"/>
  <c r="AD62" i="2" s="1"/>
  <c r="W93" i="2"/>
  <c r="W114" i="2" s="1"/>
  <c r="W506" i="2" s="1"/>
  <c r="Y13" i="2"/>
  <c r="W92" i="2"/>
  <c r="Y53" i="2"/>
  <c r="Z53" i="2" s="1"/>
  <c r="W250" i="14"/>
  <c r="W277" i="14"/>
  <c r="W223" i="14"/>
  <c r="V506" i="2"/>
  <c r="Y33" i="2"/>
  <c r="Y32" i="2"/>
  <c r="CH188" i="2"/>
  <c r="CH187" i="2"/>
  <c r="CH186" i="2"/>
  <c r="V23" i="13"/>
  <c r="V24" i="13" s="1"/>
  <c r="AD22" i="14"/>
  <c r="AD55" i="1"/>
  <c r="AD426" i="2" s="1"/>
  <c r="AD131" i="14"/>
  <c r="AD54" i="1"/>
  <c r="AD56" i="1"/>
  <c r="AD53" i="1"/>
  <c r="AD62" i="14"/>
  <c r="AC98" i="2"/>
  <c r="AD102" i="2" s="1"/>
  <c r="AC121" i="10"/>
  <c r="CK60" i="1"/>
  <c r="CJ61" i="1"/>
  <c r="AC487" i="2"/>
  <c r="R71" i="10"/>
  <c r="R72" i="10" s="1"/>
  <c r="CK66" i="1"/>
  <c r="CJ67" i="1"/>
  <c r="AB102" i="14"/>
  <c r="AC101" i="14"/>
  <c r="AB556" i="2"/>
  <c r="AC555" i="2"/>
  <c r="AF761" i="2"/>
  <c r="AF760" i="2" s="1"/>
  <c r="AE762" i="2"/>
  <c r="AC97" i="10"/>
  <c r="Z295" i="14"/>
  <c r="P84" i="10"/>
  <c r="P85" i="10" s="1"/>
  <c r="AD34" i="1"/>
  <c r="AE32" i="1"/>
  <c r="AD33" i="1"/>
  <c r="AD35" i="1"/>
  <c r="AB561" i="2"/>
  <c r="AC560" i="2"/>
  <c r="AB120" i="10"/>
  <c r="CJ68" i="10"/>
  <c r="AC65" i="10"/>
  <c r="CJ75" i="10"/>
  <c r="Y383" i="2"/>
  <c r="X105" i="2"/>
  <c r="V817" i="2"/>
  <c r="W21" i="13"/>
  <c r="W7" i="13"/>
  <c r="W22" i="13" s="1"/>
  <c r="AA90" i="2"/>
  <c r="AA91" i="2" s="1"/>
  <c r="CJ82" i="10"/>
  <c r="X6" i="4"/>
  <c r="AC461" i="2"/>
  <c r="AE769" i="2"/>
  <c r="AE768" i="2" s="1"/>
  <c r="AD770" i="2"/>
  <c r="AC385" i="2"/>
  <c r="V112" i="2"/>
  <c r="AC93" i="10"/>
  <c r="Y78" i="4"/>
  <c r="Y104" i="2"/>
  <c r="Z478" i="2"/>
  <c r="AA474" i="2"/>
  <c r="Z232" i="14"/>
  <c r="Z259" i="14"/>
  <c r="Z294" i="14"/>
  <c r="DX24" i="4"/>
  <c r="DX27" i="4"/>
  <c r="M184" i="4"/>
  <c r="L903" i="2"/>
  <c r="M79" i="10"/>
  <c r="AA130" i="2" l="1"/>
  <c r="AB160" i="2"/>
  <c r="Z190" i="2"/>
  <c r="Z200" i="2" s="1"/>
  <c r="AA599" i="2"/>
  <c r="U600" i="2"/>
  <c r="Q604" i="2"/>
  <c r="Z609" i="2"/>
  <c r="AB592" i="2"/>
  <c r="AB156" i="4" s="1"/>
  <c r="AB603" i="2"/>
  <c r="AD583" i="2"/>
  <c r="AD582" i="2"/>
  <c r="AD589" i="2"/>
  <c r="Y9" i="15"/>
  <c r="Y36" i="15" s="1"/>
  <c r="AC595" i="2"/>
  <c r="AC597" i="2"/>
  <c r="AC598" i="2"/>
  <c r="X10" i="15"/>
  <c r="X37" i="15" s="1"/>
  <c r="AC608" i="2"/>
  <c r="AC602" i="2"/>
  <c r="AC351" i="2"/>
  <c r="AC352" i="2" s="1"/>
  <c r="Z97" i="4"/>
  <c r="AA99" i="4"/>
  <c r="AA98" i="4"/>
  <c r="AA86" i="4"/>
  <c r="AC369" i="2"/>
  <c r="AC370" i="2" s="1"/>
  <c r="AB50" i="2"/>
  <c r="AB51" i="2" s="1"/>
  <c r="AC294" i="2"/>
  <c r="AC295" i="2" s="1"/>
  <c r="Z76" i="4"/>
  <c r="Z64" i="2"/>
  <c r="AA700" i="2"/>
  <c r="AA46" i="4" s="1"/>
  <c r="V108" i="4"/>
  <c r="AC425" i="2"/>
  <c r="AC430" i="2" s="1"/>
  <c r="AB430" i="2"/>
  <c r="AB135" i="4"/>
  <c r="Z4" i="15"/>
  <c r="AD428" i="2"/>
  <c r="AD427" i="2"/>
  <c r="AD424" i="2"/>
  <c r="AD423" i="2"/>
  <c r="V273" i="2"/>
  <c r="V141" i="2"/>
  <c r="X280" i="2"/>
  <c r="Y138" i="2"/>
  <c r="U276" i="2"/>
  <c r="U539" i="2" s="1"/>
  <c r="W275" i="2"/>
  <c r="W109" i="4"/>
  <c r="W153" i="2"/>
  <c r="W152" i="2"/>
  <c r="X281" i="2"/>
  <c r="X140" i="2"/>
  <c r="Y136" i="2"/>
  <c r="V278" i="2"/>
  <c r="V880" i="2" s="1"/>
  <c r="Y279" i="2"/>
  <c r="Y518" i="2" s="1"/>
  <c r="U282" i="2"/>
  <c r="V142" i="2"/>
  <c r="V146" i="2" s="1"/>
  <c r="AC246" i="2"/>
  <c r="T782" i="2"/>
  <c r="T789" i="2"/>
  <c r="U45" i="4"/>
  <c r="U26" i="4"/>
  <c r="Q86" i="14"/>
  <c r="AB340" i="2"/>
  <c r="AA344" i="2"/>
  <c r="AA345" i="2" s="1"/>
  <c r="AA123" i="4" s="1"/>
  <c r="AC339" i="2"/>
  <c r="AC340" i="2" s="1"/>
  <c r="AA44" i="2"/>
  <c r="AA45" i="2" s="1"/>
  <c r="AC30" i="2"/>
  <c r="AC31" i="2" s="1"/>
  <c r="AB331" i="2"/>
  <c r="AC330" i="2"/>
  <c r="AC331" i="2" s="1"/>
  <c r="AA335" i="2"/>
  <c r="AA336" i="2" s="1"/>
  <c r="AA122" i="4" s="1"/>
  <c r="AB133" i="2"/>
  <c r="AB94" i="4" s="1"/>
  <c r="AC129" i="2"/>
  <c r="AB132" i="2"/>
  <c r="AB90" i="4" s="1"/>
  <c r="AB131" i="2"/>
  <c r="X115" i="4"/>
  <c r="AC321" i="2"/>
  <c r="U256" i="14"/>
  <c r="V413" i="2"/>
  <c r="V911" i="2" s="1"/>
  <c r="V256" i="14" s="1"/>
  <c r="U229" i="14"/>
  <c r="AB322" i="2"/>
  <c r="U11" i="4"/>
  <c r="X204" i="2"/>
  <c r="X206" i="2" s="1"/>
  <c r="X249" i="14"/>
  <c r="X276" i="14"/>
  <c r="AB192" i="2"/>
  <c r="AB92" i="4" s="1"/>
  <c r="AB191" i="2"/>
  <c r="AB193" i="2"/>
  <c r="AB96" i="4" s="1"/>
  <c r="AC189" i="2"/>
  <c r="AC191" i="2" s="1"/>
  <c r="Z88" i="4"/>
  <c r="Z85" i="4" s="1"/>
  <c r="X8" i="4"/>
  <c r="AA191" i="2"/>
  <c r="AA192" i="2"/>
  <c r="AA92" i="4" s="1"/>
  <c r="AA89" i="4" s="1"/>
  <c r="AA193" i="2"/>
  <c r="AA96" i="4" s="1"/>
  <c r="AA93" i="4" s="1"/>
  <c r="Y200" i="2"/>
  <c r="AD39" i="2"/>
  <c r="AD79" i="2"/>
  <c r="AD65" i="1"/>
  <c r="AG93" i="1"/>
  <c r="AF97" i="1"/>
  <c r="AD129" i="1"/>
  <c r="AD132" i="14"/>
  <c r="AD47" i="14"/>
  <c r="AD238" i="2"/>
  <c r="AD218" i="2" s="1"/>
  <c r="AD342" i="2"/>
  <c r="AD333" i="2"/>
  <c r="AD150" i="2"/>
  <c r="AD306" i="2"/>
  <c r="AD303" i="2" s="1"/>
  <c r="AD372" i="2"/>
  <c r="AD180" i="2"/>
  <c r="AD159" i="2" s="1"/>
  <c r="AD324" i="2"/>
  <c r="AD266" i="2"/>
  <c r="AD354" i="2"/>
  <c r="AD454" i="2"/>
  <c r="AD363" i="2"/>
  <c r="AD210" i="2"/>
  <c r="AD315" i="2"/>
  <c r="AD297" i="2"/>
  <c r="AD50" i="1"/>
  <c r="AD51" i="1"/>
  <c r="AD254" i="2"/>
  <c r="AD152" i="1"/>
  <c r="AD156" i="14"/>
  <c r="AD226" i="2"/>
  <c r="AD489" i="2"/>
  <c r="AD463" i="2"/>
  <c r="AD453" i="2"/>
  <c r="AD19" i="2"/>
  <c r="AD99" i="2"/>
  <c r="AD252" i="2"/>
  <c r="AD198" i="2"/>
  <c r="AD59" i="1"/>
  <c r="AD146" i="1"/>
  <c r="AD126" i="1"/>
  <c r="AD196" i="2"/>
  <c r="AD119" i="14"/>
  <c r="AD224" i="2"/>
  <c r="AD63" i="14"/>
  <c r="Y660" i="2"/>
  <c r="AD437" i="2"/>
  <c r="AD476" i="2"/>
  <c r="AD23" i="14"/>
  <c r="AD59" i="2"/>
  <c r="AD923" i="2"/>
  <c r="AD332" i="2"/>
  <c r="AD323" i="2"/>
  <c r="AD371" i="2"/>
  <c r="AD362" i="2"/>
  <c r="AD353" i="2"/>
  <c r="AD341" i="2"/>
  <c r="AD314" i="2"/>
  <c r="AD305" i="2"/>
  <c r="AD296" i="2"/>
  <c r="AD235" i="2"/>
  <c r="AD263" i="2"/>
  <c r="AD147" i="2"/>
  <c r="AD177" i="2"/>
  <c r="AD207" i="2"/>
  <c r="AD436" i="2"/>
  <c r="AD452" i="2"/>
  <c r="Y893" i="2"/>
  <c r="AC405" i="2"/>
  <c r="AC89" i="2"/>
  <c r="AC88" i="2" s="1"/>
  <c r="AD645" i="2"/>
  <c r="AD450" i="2"/>
  <c r="AD368" i="2"/>
  <c r="AD311" i="2"/>
  <c r="AD612" i="2"/>
  <c r="AD359" i="2"/>
  <c r="AD302" i="2"/>
  <c r="AD320" i="2"/>
  <c r="AD438" i="2"/>
  <c r="AD329" i="2"/>
  <c r="AD350" i="2"/>
  <c r="AD293" i="2"/>
  <c r="AD69" i="2"/>
  <c r="AD68" i="2" s="1"/>
  <c r="AD434" i="2"/>
  <c r="AD338" i="2"/>
  <c r="AE2" i="5"/>
  <c r="AE2" i="10"/>
  <c r="AE118" i="10" s="1"/>
  <c r="AE2" i="2"/>
  <c r="AE2" i="14"/>
  <c r="AE204" i="14" s="1"/>
  <c r="AE2" i="1"/>
  <c r="AE2" i="4"/>
  <c r="AF31" i="1"/>
  <c r="AE2" i="13"/>
  <c r="AD34" i="14"/>
  <c r="AD74" i="14"/>
  <c r="AD143" i="14"/>
  <c r="AD14" i="14"/>
  <c r="AD165" i="14"/>
  <c r="AD54" i="14"/>
  <c r="AB216" i="2"/>
  <c r="AB220" i="2" s="1"/>
  <c r="AB244" i="2"/>
  <c r="AB248" i="2" s="1"/>
  <c r="AA217" i="2"/>
  <c r="AA215" i="2" s="1"/>
  <c r="AA245" i="2"/>
  <c r="AA243" i="2" s="1"/>
  <c r="AE62" i="10"/>
  <c r="AE57" i="10"/>
  <c r="AI87" i="1"/>
  <c r="AJ85" i="1"/>
  <c r="AJ92" i="1"/>
  <c r="CD830" i="2"/>
  <c r="W410" i="2"/>
  <c r="W910" i="2" s="1"/>
  <c r="X387" i="2"/>
  <c r="W7" i="4"/>
  <c r="Y318" i="2"/>
  <c r="Y120" i="4" s="1"/>
  <c r="Y117" i="4" s="1"/>
  <c r="Y382" i="2"/>
  <c r="Y380" i="2" s="1"/>
  <c r="Y406" i="2"/>
  <c r="Y249" i="14" s="1"/>
  <c r="Z317" i="2"/>
  <c r="Z381" i="2"/>
  <c r="V11" i="4"/>
  <c r="X9" i="4"/>
  <c r="AB312" i="2"/>
  <c r="AA313" i="2"/>
  <c r="Z132" i="4"/>
  <c r="X407" i="2"/>
  <c r="X388" i="2"/>
  <c r="AA361" i="2"/>
  <c r="AB360" i="2"/>
  <c r="Y366" i="2"/>
  <c r="Y127" i="4" s="1"/>
  <c r="Y125" i="4" s="1"/>
  <c r="Y390" i="2"/>
  <c r="Z389" i="2"/>
  <c r="Z365" i="2"/>
  <c r="AB75" i="4"/>
  <c r="Z890" i="2"/>
  <c r="AA164" i="2"/>
  <c r="AA194" i="2"/>
  <c r="Y112" i="4"/>
  <c r="Y241" i="2"/>
  <c r="Y229" i="2" s="1"/>
  <c r="X112" i="4"/>
  <c r="X240" i="2"/>
  <c r="X241" i="2"/>
  <c r="X234" i="2" s="1"/>
  <c r="Z222" i="2"/>
  <c r="Y498" i="2"/>
  <c r="AA440" i="2"/>
  <c r="AA460" i="2" s="1"/>
  <c r="AA136" i="4"/>
  <c r="AA134" i="4" s="1"/>
  <c r="Z458" i="2"/>
  <c r="Z10" i="4"/>
  <c r="Z465" i="2"/>
  <c r="Z654" i="2"/>
  <c r="Z703" i="2" s="1"/>
  <c r="AA646" i="2"/>
  <c r="AB435" i="2"/>
  <c r="AB459" i="2" s="1"/>
  <c r="AC433" i="2"/>
  <c r="Z625" i="2"/>
  <c r="AA613" i="2"/>
  <c r="Z627" i="2"/>
  <c r="Z688" i="2" s="1"/>
  <c r="P630" i="2"/>
  <c r="O635" i="2"/>
  <c r="O695" i="2" s="1"/>
  <c r="P656" i="2"/>
  <c r="P704" i="2" s="1"/>
  <c r="Z653" i="2"/>
  <c r="Z702" i="2" s="1"/>
  <c r="Z109" i="2"/>
  <c r="Y111" i="2"/>
  <c r="Y879" i="2" s="1"/>
  <c r="Y73" i="4"/>
  <c r="AB10" i="2"/>
  <c r="AB11" i="2" s="1"/>
  <c r="Z74" i="4"/>
  <c r="Z24" i="2"/>
  <c r="Z25" i="2" s="1"/>
  <c r="X110" i="2"/>
  <c r="X112" i="2" s="1"/>
  <c r="Y72" i="2"/>
  <c r="Z655" i="2"/>
  <c r="AB658" i="2"/>
  <c r="AB706" i="2" s="1"/>
  <c r="AC648" i="2"/>
  <c r="AA659" i="2"/>
  <c r="AA707" i="2" s="1"/>
  <c r="AA650" i="2"/>
  <c r="AA160" i="4" s="1"/>
  <c r="AA159" i="4" s="1"/>
  <c r="Y256" i="2"/>
  <c r="Z250" i="2"/>
  <c r="X113" i="4"/>
  <c r="X269" i="2"/>
  <c r="X257" i="2" s="1"/>
  <c r="X268" i="2"/>
  <c r="Z33" i="2"/>
  <c r="AA33" i="2" s="1"/>
  <c r="AB70" i="2"/>
  <c r="AB71" i="2" s="1"/>
  <c r="Z77" i="4"/>
  <c r="Z84" i="2"/>
  <c r="R861" i="2"/>
  <c r="S846" i="2"/>
  <c r="S857" i="2"/>
  <c r="S852" i="2" s="1"/>
  <c r="S175" i="4"/>
  <c r="S21" i="4"/>
  <c r="S856" i="2"/>
  <c r="S43" i="4" s="1"/>
  <c r="AC839" i="2"/>
  <c r="Z155" i="4"/>
  <c r="Z164" i="4" s="1"/>
  <c r="AA887" i="2"/>
  <c r="AA53" i="4"/>
  <c r="AA192" i="4" s="1"/>
  <c r="Y51" i="4"/>
  <c r="Y720" i="2"/>
  <c r="X190" i="4"/>
  <c r="X194" i="4" s="1"/>
  <c r="X55" i="4"/>
  <c r="X37" i="13"/>
  <c r="X11" i="13"/>
  <c r="X38" i="13" s="1"/>
  <c r="W39" i="13"/>
  <c r="W40" i="13" s="1"/>
  <c r="W50" i="14"/>
  <c r="W159" i="14"/>
  <c r="W123" i="14"/>
  <c r="W12" i="14"/>
  <c r="Z721" i="2"/>
  <c r="Z685" i="2"/>
  <c r="AA622" i="2"/>
  <c r="AA157" i="4" s="1"/>
  <c r="AB638" i="2"/>
  <c r="AB699" i="2" s="1"/>
  <c r="AB632" i="2"/>
  <c r="AB692" i="2" s="1"/>
  <c r="AC619" i="2"/>
  <c r="V262" i="2"/>
  <c r="W260" i="2"/>
  <c r="Z230" i="2"/>
  <c r="Z258" i="2"/>
  <c r="AA456" i="2"/>
  <c r="AA486" i="2" s="1"/>
  <c r="AA485" i="2"/>
  <c r="AA141" i="4"/>
  <c r="AA140" i="4" s="1"/>
  <c r="CG215" i="2"/>
  <c r="Z497" i="2"/>
  <c r="Z484" i="2"/>
  <c r="Z15" i="4"/>
  <c r="Z491" i="2"/>
  <c r="AB451" i="2"/>
  <c r="AC449" i="2"/>
  <c r="Z32" i="2"/>
  <c r="CG125" i="2"/>
  <c r="AA357" i="2"/>
  <c r="AA126" i="4" s="1"/>
  <c r="AB356" i="2"/>
  <c r="AB374" i="2"/>
  <c r="AB375" i="2" s="1"/>
  <c r="AB128" i="4" s="1"/>
  <c r="AA300" i="2"/>
  <c r="AA118" i="4" s="1"/>
  <c r="AC304" i="2"/>
  <c r="AB308" i="2"/>
  <c r="AB309" i="2" s="1"/>
  <c r="AB119" i="4" s="1"/>
  <c r="AB299" i="2"/>
  <c r="T176" i="2"/>
  <c r="T277" i="2" s="1"/>
  <c r="CH216" i="2"/>
  <c r="CH244" i="2"/>
  <c r="CH217" i="2"/>
  <c r="CH245" i="2"/>
  <c r="CG243" i="2"/>
  <c r="U251" i="14"/>
  <c r="U278" i="14"/>
  <c r="U224" i="14"/>
  <c r="AA134" i="2"/>
  <c r="V172" i="2"/>
  <c r="CH185" i="2"/>
  <c r="V171" i="2"/>
  <c r="S284" i="2"/>
  <c r="W183" i="2"/>
  <c r="W182" i="2"/>
  <c r="W110" i="4"/>
  <c r="CG155" i="2"/>
  <c r="CH127" i="2"/>
  <c r="CH157" i="2"/>
  <c r="U889" i="2"/>
  <c r="U274" i="2"/>
  <c r="Y166" i="2"/>
  <c r="X170" i="2"/>
  <c r="AB87" i="4"/>
  <c r="U174" i="2"/>
  <c r="U283" i="2" s="1"/>
  <c r="Y168" i="2"/>
  <c r="CH126" i="2"/>
  <c r="CH156" i="2"/>
  <c r="CH128" i="2"/>
  <c r="CH158" i="2"/>
  <c r="AC161" i="2"/>
  <c r="AC163" i="2"/>
  <c r="AC95" i="4" s="1"/>
  <c r="AC162" i="2"/>
  <c r="AC91" i="4" s="1"/>
  <c r="Y232" i="2"/>
  <c r="AC236" i="2"/>
  <c r="W144" i="2"/>
  <c r="Z202" i="2"/>
  <c r="AC178" i="2"/>
  <c r="AC264" i="2"/>
  <c r="AC148" i="2"/>
  <c r="AC208" i="2"/>
  <c r="AD78" i="2"/>
  <c r="AE82" i="2" s="1"/>
  <c r="AD18" i="2"/>
  <c r="AE22" i="2" s="1"/>
  <c r="AD38" i="2"/>
  <c r="AE42" i="2" s="1"/>
  <c r="AD58" i="2"/>
  <c r="AE62" i="2" s="1"/>
  <c r="X92" i="2"/>
  <c r="X277" i="14"/>
  <c r="X223" i="14"/>
  <c r="X250" i="14"/>
  <c r="Z13" i="2"/>
  <c r="CI188" i="2"/>
  <c r="CI187" i="2"/>
  <c r="CI186" i="2"/>
  <c r="AB44" i="2"/>
  <c r="AB45" i="2" s="1"/>
  <c r="AB32" i="2" s="1"/>
  <c r="AE56" i="1"/>
  <c r="AE62" i="14"/>
  <c r="AE55" i="1"/>
  <c r="AE426" i="2" s="1"/>
  <c r="AE22" i="14"/>
  <c r="AE54" i="1"/>
  <c r="AE131" i="14"/>
  <c r="AE53" i="1"/>
  <c r="AD98" i="2"/>
  <c r="AE102" i="2" s="1"/>
  <c r="Z78" i="4"/>
  <c r="Z104" i="2"/>
  <c r="CK75" i="10"/>
  <c r="CK68" i="10"/>
  <c r="AG761" i="2"/>
  <c r="AG760" i="2" s="1"/>
  <c r="AF762" i="2"/>
  <c r="CL66" i="1"/>
  <c r="CK67" i="1"/>
  <c r="R904" i="2"/>
  <c r="S70" i="10"/>
  <c r="CL60" i="1"/>
  <c r="CK61" i="1"/>
  <c r="X7" i="13"/>
  <c r="X22" i="13" s="1"/>
  <c r="X21" i="13"/>
  <c r="Y6" i="4"/>
  <c r="AB90" i="2"/>
  <c r="AB91" i="2" s="1"/>
  <c r="X93" i="2"/>
  <c r="X114" i="2" s="1"/>
  <c r="Z383" i="2"/>
  <c r="AD65" i="10"/>
  <c r="AC561" i="2"/>
  <c r="AD560" i="2"/>
  <c r="AF32" i="1"/>
  <c r="AE33" i="1"/>
  <c r="AE35" i="1"/>
  <c r="AE34" i="1"/>
  <c r="AD487" i="2"/>
  <c r="AD121" i="10"/>
  <c r="AA478" i="2"/>
  <c r="AB474" i="2"/>
  <c r="AD461" i="2"/>
  <c r="CK82" i="10"/>
  <c r="W817" i="2"/>
  <c r="AA232" i="14"/>
  <c r="AA259" i="14"/>
  <c r="AA294" i="14"/>
  <c r="P86" i="10"/>
  <c r="AC556" i="2"/>
  <c r="AD555" i="2"/>
  <c r="AD93" i="10"/>
  <c r="AD385" i="2"/>
  <c r="AF769" i="2"/>
  <c r="AF768" i="2" s="1"/>
  <c r="AE770" i="2"/>
  <c r="Y105" i="2"/>
  <c r="Y110" i="2" s="1"/>
  <c r="W23" i="13"/>
  <c r="W24" i="13" s="1"/>
  <c r="AA295" i="14"/>
  <c r="AC120" i="10"/>
  <c r="AD97" i="10"/>
  <c r="AC102" i="14"/>
  <c r="AD101" i="14"/>
  <c r="DX57" i="4"/>
  <c r="B110" i="14" s="1"/>
  <c r="DX59" i="4"/>
  <c r="DX161" i="14"/>
  <c r="DX49" i="13"/>
  <c r="DX58" i="4"/>
  <c r="N904" i="2"/>
  <c r="DX43" i="13"/>
  <c r="DX160" i="14"/>
  <c r="DX52" i="14"/>
  <c r="DX14" i="13"/>
  <c r="DX197" i="4"/>
  <c r="DX51" i="14"/>
  <c r="DX124" i="14"/>
  <c r="DX12" i="13"/>
  <c r="DX13" i="13"/>
  <c r="DX196" i="4"/>
  <c r="L286" i="14"/>
  <c r="L255" i="14"/>
  <c r="L228" i="14"/>
  <c r="M906" i="2"/>
  <c r="M901" i="2" s="1"/>
  <c r="N77" i="10"/>
  <c r="N20" i="4" s="1"/>
  <c r="AB190" i="2" l="1"/>
  <c r="AB130" i="2"/>
  <c r="AC160" i="2"/>
  <c r="AA190" i="2"/>
  <c r="Q605" i="2"/>
  <c r="AB599" i="2"/>
  <c r="AC592" i="2"/>
  <c r="AC156" i="4" s="1"/>
  <c r="U601" i="2"/>
  <c r="AA609" i="2"/>
  <c r="AE583" i="2"/>
  <c r="AE582" i="2"/>
  <c r="AE589" i="2"/>
  <c r="Z9" i="15"/>
  <c r="Z36" i="15" s="1"/>
  <c r="AD608" i="2"/>
  <c r="AD602" i="2"/>
  <c r="Y10" i="15"/>
  <c r="Y37" i="15" s="1"/>
  <c r="AC603" i="2"/>
  <c r="AD595" i="2"/>
  <c r="AD597" i="2"/>
  <c r="AD598" i="2"/>
  <c r="AD351" i="2"/>
  <c r="AD352" i="2" s="1"/>
  <c r="AA97" i="4"/>
  <c r="AD369" i="2"/>
  <c r="AD370" i="2" s="1"/>
  <c r="AB99" i="4"/>
  <c r="AB98" i="4"/>
  <c r="AB88" i="4"/>
  <c r="AB86" i="4"/>
  <c r="AD294" i="2"/>
  <c r="AD295" i="2" s="1"/>
  <c r="AC50" i="2"/>
  <c r="AC51" i="2" s="1"/>
  <c r="AA76" i="4"/>
  <c r="AA64" i="2"/>
  <c r="AA65" i="2" s="1"/>
  <c r="AA53" i="2" s="1"/>
  <c r="AB53" i="2" s="1"/>
  <c r="Z65" i="2"/>
  <c r="Z52" i="2" s="1"/>
  <c r="AB700" i="2"/>
  <c r="AB46" i="4" s="1"/>
  <c r="W108" i="4"/>
  <c r="AC135" i="4"/>
  <c r="AA4" i="15"/>
  <c r="AE428" i="2"/>
  <c r="AE427" i="2"/>
  <c r="AE424" i="2"/>
  <c r="AE423" i="2"/>
  <c r="Z279" i="2"/>
  <c r="Z518" i="2" s="1"/>
  <c r="AD425" i="2"/>
  <c r="X275" i="2"/>
  <c r="X152" i="2"/>
  <c r="X153" i="2"/>
  <c r="X141" i="2" s="1"/>
  <c r="X109" i="4"/>
  <c r="Y280" i="2"/>
  <c r="Z138" i="2"/>
  <c r="Z272" i="2"/>
  <c r="W278" i="2"/>
  <c r="W880" i="2" s="1"/>
  <c r="V276" i="2"/>
  <c r="V539" i="2" s="1"/>
  <c r="V282" i="2"/>
  <c r="W142" i="2"/>
  <c r="W146" i="2" s="1"/>
  <c r="Y281" i="2"/>
  <c r="Y140" i="2"/>
  <c r="Z136" i="2"/>
  <c r="W273" i="2"/>
  <c r="W141" i="2"/>
  <c r="AD246" i="2"/>
  <c r="AC75" i="4"/>
  <c r="U782" i="2"/>
  <c r="U789" i="2"/>
  <c r="AB344" i="2"/>
  <c r="AB345" i="2" s="1"/>
  <c r="AB123" i="4" s="1"/>
  <c r="AA32" i="2"/>
  <c r="AD339" i="2"/>
  <c r="AD30" i="2"/>
  <c r="AD31" i="2" s="1"/>
  <c r="AB335" i="2"/>
  <c r="AB336" i="2" s="1"/>
  <c r="AB122" i="4" s="1"/>
  <c r="AD330" i="2"/>
  <c r="AC132" i="2"/>
  <c r="AC90" i="4" s="1"/>
  <c r="AC133" i="2"/>
  <c r="AC94" i="4" s="1"/>
  <c r="AB93" i="4"/>
  <c r="AC131" i="2"/>
  <c r="AD129" i="2"/>
  <c r="AB89" i="4"/>
  <c r="AC322" i="2"/>
  <c r="AD321" i="2"/>
  <c r="V229" i="14"/>
  <c r="V288" i="14"/>
  <c r="AB326" i="2"/>
  <c r="AB327" i="2" s="1"/>
  <c r="AB121" i="4" s="1"/>
  <c r="AC193" i="2"/>
  <c r="AC96" i="4" s="1"/>
  <c r="Y204" i="2"/>
  <c r="Z204" i="2" s="1"/>
  <c r="Z111" i="4"/>
  <c r="Z213" i="2"/>
  <c r="Z201" i="2" s="1"/>
  <c r="W413" i="2"/>
  <c r="W911" i="2" s="1"/>
  <c r="W288" i="14" s="1"/>
  <c r="AC192" i="2"/>
  <c r="AC92" i="4" s="1"/>
  <c r="AD189" i="2"/>
  <c r="Z212" i="2"/>
  <c r="Y111" i="4"/>
  <c r="Y213" i="2"/>
  <c r="Y201" i="2" s="1"/>
  <c r="Y212" i="2"/>
  <c r="AA88" i="4"/>
  <c r="AA85" i="4" s="1"/>
  <c r="Y8" i="4"/>
  <c r="Z660" i="2"/>
  <c r="T284" i="2"/>
  <c r="Y115" i="4"/>
  <c r="Y276" i="14"/>
  <c r="Y222" i="14"/>
  <c r="AE923" i="2"/>
  <c r="AE476" i="2"/>
  <c r="AE119" i="14"/>
  <c r="AE146" i="1"/>
  <c r="AE99" i="2"/>
  <c r="AE489" i="2"/>
  <c r="AE254" i="2"/>
  <c r="AE47" i="14"/>
  <c r="AE79" i="2"/>
  <c r="AE324" i="2"/>
  <c r="AE266" i="2"/>
  <c r="AE354" i="2"/>
  <c r="AE454" i="2"/>
  <c r="AE363" i="2"/>
  <c r="AE210" i="2"/>
  <c r="AE315" i="2"/>
  <c r="AE238" i="2"/>
  <c r="AE218" i="2" s="1"/>
  <c r="AE342" i="2"/>
  <c r="AE333" i="2"/>
  <c r="AE297" i="2"/>
  <c r="AE150" i="2"/>
  <c r="AE306" i="2"/>
  <c r="AE303" i="2" s="1"/>
  <c r="AE372" i="2"/>
  <c r="AE180" i="2"/>
  <c r="AE159" i="2" s="1"/>
  <c r="AE59" i="1"/>
  <c r="AE19" i="2"/>
  <c r="AE226" i="2"/>
  <c r="AE132" i="14"/>
  <c r="AH93" i="1"/>
  <c r="AG97" i="1"/>
  <c r="AE39" i="2"/>
  <c r="AA249" i="2"/>
  <c r="AA247" i="2" s="1"/>
  <c r="AE59" i="2"/>
  <c r="AE63" i="14"/>
  <c r="AE196" i="2"/>
  <c r="AE198" i="2"/>
  <c r="AE453" i="2"/>
  <c r="AE156" i="14"/>
  <c r="AA221" i="2"/>
  <c r="AA219" i="2" s="1"/>
  <c r="AE50" i="1"/>
  <c r="AE51" i="1"/>
  <c r="AE23" i="14"/>
  <c r="AE437" i="2"/>
  <c r="AE224" i="2"/>
  <c r="AE126" i="1"/>
  <c r="AE252" i="2"/>
  <c r="AE463" i="2"/>
  <c r="AE152" i="1"/>
  <c r="AE129" i="1"/>
  <c r="AE65" i="1"/>
  <c r="AE235" i="2"/>
  <c r="AE147" i="2"/>
  <c r="AE177" i="2"/>
  <c r="AE207" i="2"/>
  <c r="AE263" i="2"/>
  <c r="AE436" i="2"/>
  <c r="AE452" i="2"/>
  <c r="AE332" i="2"/>
  <c r="AE323" i="2"/>
  <c r="AE371" i="2"/>
  <c r="AE362" i="2"/>
  <c r="AE353" i="2"/>
  <c r="AE341" i="2"/>
  <c r="AE314" i="2"/>
  <c r="AE305" i="2"/>
  <c r="AE296" i="2"/>
  <c r="Z893" i="2"/>
  <c r="CE830" i="2"/>
  <c r="AK92" i="1"/>
  <c r="AJ87" i="1"/>
  <c r="AK85" i="1"/>
  <c r="AF62" i="10"/>
  <c r="AF57" i="10"/>
  <c r="AB245" i="2"/>
  <c r="AB243" i="2" s="1"/>
  <c r="AB217" i="2"/>
  <c r="AB215" i="2" s="1"/>
  <c r="AF2" i="14"/>
  <c r="AF204" i="14" s="1"/>
  <c r="AG31" i="1"/>
  <c r="AF2" i="5"/>
  <c r="AF2" i="4"/>
  <c r="AF2" i="1"/>
  <c r="AF2" i="13"/>
  <c r="AF2" i="2"/>
  <c r="AF2" i="10"/>
  <c r="AF118" i="10" s="1"/>
  <c r="AE143" i="14"/>
  <c r="AE34" i="14"/>
  <c r="AE165" i="14"/>
  <c r="AE54" i="14"/>
  <c r="AE74" i="14"/>
  <c r="AE14" i="14"/>
  <c r="AE359" i="2"/>
  <c r="AE302" i="2"/>
  <c r="AE645" i="2"/>
  <c r="AE450" i="2"/>
  <c r="AE368" i="2"/>
  <c r="AE438" i="2"/>
  <c r="AE329" i="2"/>
  <c r="AE350" i="2"/>
  <c r="AE293" i="2"/>
  <c r="AE69" i="2"/>
  <c r="AE68" i="2" s="1"/>
  <c r="AE434" i="2"/>
  <c r="AE612" i="2"/>
  <c r="AE320" i="2"/>
  <c r="AE338" i="2"/>
  <c r="AE311" i="2"/>
  <c r="AD89" i="2"/>
  <c r="AD88" i="2" s="1"/>
  <c r="AD405" i="2"/>
  <c r="AC244" i="2"/>
  <c r="AC248" i="2" s="1"/>
  <c r="AC216" i="2"/>
  <c r="AC220" i="2" s="1"/>
  <c r="Z406" i="2"/>
  <c r="Z276" i="14" s="1"/>
  <c r="AB313" i="2"/>
  <c r="AC312" i="2"/>
  <c r="Y9" i="4"/>
  <c r="Y387" i="2"/>
  <c r="Y407" i="2"/>
  <c r="W11" i="4"/>
  <c r="AA381" i="2"/>
  <c r="AA317" i="2"/>
  <c r="Z318" i="2"/>
  <c r="Z120" i="4" s="1"/>
  <c r="Z117" i="4" s="1"/>
  <c r="Z382" i="2"/>
  <c r="Z380" i="2" s="1"/>
  <c r="Z387" i="2" s="1"/>
  <c r="X7" i="4"/>
  <c r="AC360" i="2"/>
  <c r="AB361" i="2"/>
  <c r="X13" i="4"/>
  <c r="X404" i="2"/>
  <c r="AA389" i="2"/>
  <c r="AA365" i="2"/>
  <c r="X909" i="2"/>
  <c r="X289" i="14" s="1"/>
  <c r="X410" i="2"/>
  <c r="Z366" i="2"/>
  <c r="Z127" i="4" s="1"/>
  <c r="Z125" i="4" s="1"/>
  <c r="Z390" i="2"/>
  <c r="Z388" i="2" s="1"/>
  <c r="Y388" i="2"/>
  <c r="Y234" i="2"/>
  <c r="AB194" i="2"/>
  <c r="AB164" i="2"/>
  <c r="Z498" i="2"/>
  <c r="AA890" i="2"/>
  <c r="X229" i="2"/>
  <c r="Z228" i="2"/>
  <c r="AA222" i="2"/>
  <c r="AA132" i="4"/>
  <c r="AB440" i="2"/>
  <c r="AB460" i="2" s="1"/>
  <c r="AB136" i="4"/>
  <c r="AB134" i="4" s="1"/>
  <c r="AA458" i="2"/>
  <c r="AA10" i="4"/>
  <c r="AA465" i="2"/>
  <c r="AA652" i="2"/>
  <c r="AA654" i="2"/>
  <c r="AA703" i="2" s="1"/>
  <c r="AB646" i="2"/>
  <c r="AA653" i="2"/>
  <c r="AA702" i="2" s="1"/>
  <c r="AC435" i="2"/>
  <c r="AC459" i="2" s="1"/>
  <c r="AD433" i="2"/>
  <c r="AA109" i="2"/>
  <c r="P634" i="2"/>
  <c r="P694" i="2" s="1"/>
  <c r="AA625" i="2"/>
  <c r="AB613" i="2"/>
  <c r="AA627" i="2"/>
  <c r="AA688" i="2" s="1"/>
  <c r="P657" i="2"/>
  <c r="P705" i="2" s="1"/>
  <c r="P631" i="2"/>
  <c r="P691" i="2" s="1"/>
  <c r="Z12" i="2"/>
  <c r="AC10" i="2"/>
  <c r="AC11" i="2" s="1"/>
  <c r="AA24" i="2"/>
  <c r="AA25" i="2" s="1"/>
  <c r="AA74" i="4"/>
  <c r="AA655" i="2"/>
  <c r="AC658" i="2"/>
  <c r="AC706" i="2" s="1"/>
  <c r="AD648" i="2"/>
  <c r="AB659" i="2"/>
  <c r="AB707" i="2" s="1"/>
  <c r="AB650" i="2"/>
  <c r="AB160" i="4" s="1"/>
  <c r="AB159" i="4" s="1"/>
  <c r="Z256" i="2"/>
  <c r="AA250" i="2"/>
  <c r="Y113" i="4"/>
  <c r="Y268" i="2"/>
  <c r="Y269" i="2"/>
  <c r="Y257" i="2" s="1"/>
  <c r="Z111" i="2"/>
  <c r="Z879" i="2" s="1"/>
  <c r="S176" i="4"/>
  <c r="Z73" i="4"/>
  <c r="Z85" i="2"/>
  <c r="Z72" i="2" s="1"/>
  <c r="AC70" i="2"/>
  <c r="AC71" i="2" s="1"/>
  <c r="AA77" i="4"/>
  <c r="AA84" i="2"/>
  <c r="AA85" i="2" s="1"/>
  <c r="AA73" i="2" s="1"/>
  <c r="AA258" i="2"/>
  <c r="AA155" i="4"/>
  <c r="AA164" i="4" s="1"/>
  <c r="S847" i="2"/>
  <c r="S862" i="2"/>
  <c r="S863" i="2"/>
  <c r="S122" i="14"/>
  <c r="S90" i="14"/>
  <c r="S94" i="14"/>
  <c r="S11" i="14"/>
  <c r="T855" i="2"/>
  <c r="T838" i="2"/>
  <c r="U837" i="2" s="1"/>
  <c r="AD839" i="2"/>
  <c r="AB887" i="2"/>
  <c r="AB53" i="4"/>
  <c r="AB192" i="4" s="1"/>
  <c r="X159" i="14"/>
  <c r="X123" i="14"/>
  <c r="X12" i="14"/>
  <c r="X50" i="14"/>
  <c r="Y190" i="4"/>
  <c r="Y194" i="4" s="1"/>
  <c r="Y37" i="13"/>
  <c r="Y11" i="13"/>
  <c r="Y38" i="13" s="1"/>
  <c r="Y55" i="4"/>
  <c r="X39" i="13"/>
  <c r="X40" i="13" s="1"/>
  <c r="AB622" i="2"/>
  <c r="AB157" i="4" s="1"/>
  <c r="AA685" i="2"/>
  <c r="AA721" i="2"/>
  <c r="Z51" i="4"/>
  <c r="Z720" i="2"/>
  <c r="AA202" i="2"/>
  <c r="AC638" i="2"/>
  <c r="AC699" i="2" s="1"/>
  <c r="AC632" i="2"/>
  <c r="AC692" i="2" s="1"/>
  <c r="AD619" i="2"/>
  <c r="W262" i="2"/>
  <c r="X260" i="2"/>
  <c r="AA13" i="2"/>
  <c r="AB456" i="2"/>
  <c r="AB486" i="2" s="1"/>
  <c r="AB485" i="2"/>
  <c r="AB141" i="4"/>
  <c r="AB140" i="4" s="1"/>
  <c r="AA484" i="2"/>
  <c r="AA497" i="2"/>
  <c r="AA15" i="4"/>
  <c r="AA491" i="2"/>
  <c r="AC451" i="2"/>
  <c r="AD449" i="2"/>
  <c r="AC335" i="2"/>
  <c r="AC336" i="2" s="1"/>
  <c r="AC122" i="4" s="1"/>
  <c r="AB357" i="2"/>
  <c r="AB126" i="4" s="1"/>
  <c r="AC356" i="2"/>
  <c r="AC374" i="2"/>
  <c r="AC375" i="2" s="1"/>
  <c r="AC128" i="4" s="1"/>
  <c r="AB300" i="2"/>
  <c r="AB118" i="4" s="1"/>
  <c r="AD304" i="2"/>
  <c r="AC308" i="2"/>
  <c r="AC309" i="2" s="1"/>
  <c r="AC119" i="4" s="1"/>
  <c r="AC299" i="2"/>
  <c r="AC344" i="2"/>
  <c r="AC345" i="2" s="1"/>
  <c r="AC123" i="4" s="1"/>
  <c r="CH215" i="2"/>
  <c r="CH125" i="2"/>
  <c r="CI216" i="2"/>
  <c r="CI244" i="2"/>
  <c r="CI217" i="2"/>
  <c r="CI245" i="2"/>
  <c r="CH243" i="2"/>
  <c r="V251" i="14"/>
  <c r="V224" i="14"/>
  <c r="V278" i="14"/>
  <c r="AB134" i="2"/>
  <c r="W172" i="2"/>
  <c r="AC88" i="4"/>
  <c r="CI185" i="2"/>
  <c r="V174" i="2"/>
  <c r="V283" i="2" s="1"/>
  <c r="CI126" i="2"/>
  <c r="CI156" i="2"/>
  <c r="CI128" i="2"/>
  <c r="CI158" i="2"/>
  <c r="AD163" i="2"/>
  <c r="AD95" i="4" s="1"/>
  <c r="AD162" i="2"/>
  <c r="AD91" i="4" s="1"/>
  <c r="AD161" i="2"/>
  <c r="AC87" i="4"/>
  <c r="V889" i="2"/>
  <c r="V274" i="2"/>
  <c r="Z166" i="2"/>
  <c r="Y170" i="2"/>
  <c r="U176" i="2"/>
  <c r="U277" i="2" s="1"/>
  <c r="CI127" i="2"/>
  <c r="CI157" i="2"/>
  <c r="CH155" i="2"/>
  <c r="Z168" i="2"/>
  <c r="X183" i="2"/>
  <c r="X110" i="4"/>
  <c r="X182" i="2"/>
  <c r="W171" i="2"/>
  <c r="Z232" i="2"/>
  <c r="AD236" i="2"/>
  <c r="X144" i="2"/>
  <c r="AD148" i="2"/>
  <c r="AD264" i="2"/>
  <c r="AD178" i="2"/>
  <c r="AD208" i="2"/>
  <c r="AE78" i="2"/>
  <c r="AE38" i="2"/>
  <c r="AF42" i="2" s="1"/>
  <c r="AE58" i="2"/>
  <c r="AE18" i="2"/>
  <c r="Y250" i="14"/>
  <c r="Y277" i="14"/>
  <c r="Y223" i="14"/>
  <c r="X506" i="2"/>
  <c r="AB33" i="2"/>
  <c r="CJ188" i="2"/>
  <c r="CJ187" i="2"/>
  <c r="CJ186" i="2"/>
  <c r="AC44" i="2"/>
  <c r="AF22" i="14"/>
  <c r="AF56" i="1"/>
  <c r="AF131" i="14"/>
  <c r="AF53" i="1"/>
  <c r="AF54" i="1"/>
  <c r="AF55" i="1"/>
  <c r="AF426" i="2" s="1"/>
  <c r="AF62" i="14"/>
  <c r="AE98" i="2"/>
  <c r="X23" i="13"/>
  <c r="X24" i="13" s="1"/>
  <c r="S71" i="10"/>
  <c r="S72" i="10" s="1"/>
  <c r="AD102" i="14"/>
  <c r="AE101" i="14"/>
  <c r="Y92" i="2"/>
  <c r="AE385" i="2"/>
  <c r="X817" i="2"/>
  <c r="AE461" i="2"/>
  <c r="AE487" i="2"/>
  <c r="AE65" i="10"/>
  <c r="Y93" i="2"/>
  <c r="Y114" i="2" s="1"/>
  <c r="CM66" i="1"/>
  <c r="CL67" i="1"/>
  <c r="Z105" i="2"/>
  <c r="Y7" i="13"/>
  <c r="Y22" i="13" s="1"/>
  <c r="Y21" i="13"/>
  <c r="AG769" i="2"/>
  <c r="AG768" i="2" s="1"/>
  <c r="AF770" i="2"/>
  <c r="AB232" i="14"/>
  <c r="AB259" i="14"/>
  <c r="AB294" i="14"/>
  <c r="AF35" i="1"/>
  <c r="AF34" i="1"/>
  <c r="AG32" i="1"/>
  <c r="AF33" i="1"/>
  <c r="AD561" i="2"/>
  <c r="AE560" i="2"/>
  <c r="AH761" i="2"/>
  <c r="AH760" i="2" s="1"/>
  <c r="AG762" i="2"/>
  <c r="CL75" i="10"/>
  <c r="Z6" i="4"/>
  <c r="AD556" i="2"/>
  <c r="AE555" i="2"/>
  <c r="Q84" i="10"/>
  <c r="Q85" i="10" s="1"/>
  <c r="AA383" i="2"/>
  <c r="AC90" i="2"/>
  <c r="AC91" i="2" s="1"/>
  <c r="AE97" i="10"/>
  <c r="AD120" i="10"/>
  <c r="AE93" i="10"/>
  <c r="AB295" i="14"/>
  <c r="CL82" i="10"/>
  <c r="AB478" i="2"/>
  <c r="AC474" i="2"/>
  <c r="AE121" i="10"/>
  <c r="AA78" i="4"/>
  <c r="AA104" i="2"/>
  <c r="CM60" i="1"/>
  <c r="CL61" i="1"/>
  <c r="CL68" i="10"/>
  <c r="B13" i="12"/>
  <c r="DX198" i="4"/>
  <c r="B14" i="12"/>
  <c r="B109" i="14"/>
  <c r="M287" i="14"/>
  <c r="DX44" i="13"/>
  <c r="N143" i="4"/>
  <c r="N78" i="10"/>
  <c r="M902" i="2"/>
  <c r="M903" i="2" s="1"/>
  <c r="G57" i="13"/>
  <c r="AC130" i="2" l="1"/>
  <c r="AD160" i="2"/>
  <c r="AC190" i="2"/>
  <c r="AE351" i="2"/>
  <c r="AE352" i="2" s="1"/>
  <c r="AB609" i="2"/>
  <c r="R604" i="2"/>
  <c r="AC599" i="2"/>
  <c r="AD592" i="2"/>
  <c r="AD156" i="4" s="1"/>
  <c r="V600" i="2"/>
  <c r="AD603" i="2"/>
  <c r="Z10" i="15"/>
  <c r="Z37" i="15" s="1"/>
  <c r="AA9" i="15"/>
  <c r="AA36" i="15" s="1"/>
  <c r="AE608" i="2"/>
  <c r="AE602" i="2"/>
  <c r="AF589" i="2"/>
  <c r="AF583" i="2"/>
  <c r="AF582" i="2"/>
  <c r="AE595" i="2"/>
  <c r="AE597" i="2"/>
  <c r="AE598" i="2"/>
  <c r="AE369" i="2"/>
  <c r="AE370" i="2" s="1"/>
  <c r="AB85" i="4"/>
  <c r="AB97" i="4"/>
  <c r="AE294" i="2"/>
  <c r="AE295" i="2" s="1"/>
  <c r="AC98" i="4"/>
  <c r="AC86" i="4"/>
  <c r="AC85" i="4" s="1"/>
  <c r="AC99" i="4"/>
  <c r="AA52" i="2"/>
  <c r="AC76" i="4"/>
  <c r="AD50" i="2"/>
  <c r="AD51" i="2" s="1"/>
  <c r="AB76" i="4"/>
  <c r="AB64" i="2"/>
  <c r="AB65" i="2" s="1"/>
  <c r="AB52" i="2" s="1"/>
  <c r="X108" i="4"/>
  <c r="AD430" i="2"/>
  <c r="AD135" i="4"/>
  <c r="AB4" i="15"/>
  <c r="AF428" i="2"/>
  <c r="AF427" i="2"/>
  <c r="AF424" i="2"/>
  <c r="AF423" i="2"/>
  <c r="AE425" i="2"/>
  <c r="AA279" i="2"/>
  <c r="AA518" i="2" s="1"/>
  <c r="Z281" i="2"/>
  <c r="Z140" i="2"/>
  <c r="AA136" i="2"/>
  <c r="X273" i="2"/>
  <c r="Y275" i="2"/>
  <c r="Y152" i="2"/>
  <c r="Y109" i="4"/>
  <c r="Y153" i="2"/>
  <c r="Z280" i="2"/>
  <c r="AA138" i="2"/>
  <c r="X278" i="2"/>
  <c r="X880" i="2" s="1"/>
  <c r="W276" i="2"/>
  <c r="W539" i="2" s="1"/>
  <c r="W282" i="2"/>
  <c r="X142" i="2"/>
  <c r="X146" i="2" s="1"/>
  <c r="AE246" i="2"/>
  <c r="AF82" i="2"/>
  <c r="AF102" i="2"/>
  <c r="AF22" i="2"/>
  <c r="AF62" i="2"/>
  <c r="V782" i="2"/>
  <c r="V789" i="2"/>
  <c r="V45" i="4"/>
  <c r="W26" i="4"/>
  <c r="V26" i="4"/>
  <c r="AE339" i="2"/>
  <c r="AF65" i="1"/>
  <c r="AF59" i="1"/>
  <c r="AF129" i="1"/>
  <c r="AF126" i="1"/>
  <c r="AF23" i="14"/>
  <c r="AD340" i="2"/>
  <c r="AC93" i="4"/>
  <c r="AD75" i="4"/>
  <c r="AE30" i="2"/>
  <c r="AE31" i="2" s="1"/>
  <c r="AD331" i="2"/>
  <c r="AD131" i="2"/>
  <c r="AD133" i="2"/>
  <c r="AD94" i="4" s="1"/>
  <c r="AD132" i="2"/>
  <c r="AD90" i="4" s="1"/>
  <c r="AE330" i="2"/>
  <c r="AE129" i="2"/>
  <c r="AC89" i="4"/>
  <c r="AC326" i="2"/>
  <c r="AC327" i="2" s="1"/>
  <c r="AC121" i="4" s="1"/>
  <c r="AD322" i="2"/>
  <c r="AD326" i="2" s="1"/>
  <c r="AD327" i="2" s="1"/>
  <c r="AD121" i="4" s="1"/>
  <c r="AE321" i="2"/>
  <c r="Z206" i="2"/>
  <c r="AD192" i="2"/>
  <c r="AD92" i="4" s="1"/>
  <c r="W229" i="14"/>
  <c r="AB132" i="4"/>
  <c r="AD193" i="2"/>
  <c r="AD96" i="4" s="1"/>
  <c r="W256" i="14"/>
  <c r="AD191" i="2"/>
  <c r="AE189" i="2"/>
  <c r="AE191" i="2" s="1"/>
  <c r="Z249" i="14"/>
  <c r="AB200" i="2"/>
  <c r="AB213" i="2" s="1"/>
  <c r="AB201" i="2" s="1"/>
  <c r="Z8" i="4"/>
  <c r="AA200" i="2"/>
  <c r="Y206" i="2"/>
  <c r="Z222" i="14"/>
  <c r="AF252" i="2"/>
  <c r="AF437" i="2"/>
  <c r="AF196" i="2"/>
  <c r="AF79" i="2"/>
  <c r="AF99" i="2"/>
  <c r="AF324" i="2"/>
  <c r="AF266" i="2"/>
  <c r="AF354" i="2"/>
  <c r="AF454" i="2"/>
  <c r="AF363" i="2"/>
  <c r="AF210" i="2"/>
  <c r="AF315" i="2"/>
  <c r="AF238" i="2"/>
  <c r="AF218" i="2" s="1"/>
  <c r="AF342" i="2"/>
  <c r="AF333" i="2"/>
  <c r="AF297" i="2"/>
  <c r="AF150" i="2"/>
  <c r="AF306" i="2"/>
  <c r="AF303" i="2" s="1"/>
  <c r="AF372" i="2"/>
  <c r="AF180" i="2"/>
  <c r="AF159" i="2" s="1"/>
  <c r="AF156" i="14"/>
  <c r="AF63" i="14"/>
  <c r="AF132" i="14"/>
  <c r="AF47" i="14"/>
  <c r="AF146" i="1"/>
  <c r="AF476" i="2"/>
  <c r="AA101" i="4"/>
  <c r="AA228" i="2"/>
  <c r="AA102" i="4"/>
  <c r="AI93" i="1"/>
  <c r="AH97" i="1"/>
  <c r="AB249" i="2"/>
  <c r="AB247" i="2" s="1"/>
  <c r="AF152" i="1"/>
  <c r="AF224" i="2"/>
  <c r="AF453" i="2"/>
  <c r="AF39" i="2"/>
  <c r="AF226" i="2"/>
  <c r="AF254" i="2"/>
  <c r="AF119" i="14"/>
  <c r="AF923" i="2"/>
  <c r="AB221" i="2"/>
  <c r="AB219" i="2" s="1"/>
  <c r="AA660" i="2"/>
  <c r="AF50" i="1"/>
  <c r="AF51" i="1"/>
  <c r="AF463" i="2"/>
  <c r="AF198" i="2"/>
  <c r="AF59" i="2"/>
  <c r="AF19" i="2"/>
  <c r="AF489" i="2"/>
  <c r="AF436" i="2"/>
  <c r="AF452" i="2"/>
  <c r="AF235" i="2"/>
  <c r="AF177" i="2"/>
  <c r="AF207" i="2"/>
  <c r="AF263" i="2"/>
  <c r="AF147" i="2"/>
  <c r="AF332" i="2"/>
  <c r="AF323" i="2"/>
  <c r="AF371" i="2"/>
  <c r="AF362" i="2"/>
  <c r="AF353" i="2"/>
  <c r="AF341" i="2"/>
  <c r="AF314" i="2"/>
  <c r="AF305" i="2"/>
  <c r="AF296" i="2"/>
  <c r="AA893" i="2"/>
  <c r="AC217" i="2"/>
  <c r="AC215" i="2" s="1"/>
  <c r="AC245" i="2"/>
  <c r="AC243" i="2" s="1"/>
  <c r="AD216" i="2"/>
  <c r="AD220" i="2" s="1"/>
  <c r="AD244" i="2"/>
  <c r="AD248" i="2" s="1"/>
  <c r="AE89" i="2"/>
  <c r="AE88" i="2" s="1"/>
  <c r="AE405" i="2"/>
  <c r="AF645" i="2"/>
  <c r="AF450" i="2"/>
  <c r="AF368" i="2"/>
  <c r="AF311" i="2"/>
  <c r="AF350" i="2"/>
  <c r="AF69" i="2"/>
  <c r="AF68" i="2" s="1"/>
  <c r="AF359" i="2"/>
  <c r="AF302" i="2"/>
  <c r="AF434" i="2"/>
  <c r="AF612" i="2"/>
  <c r="AF320" i="2"/>
  <c r="AF338" i="2"/>
  <c r="AF438" i="2"/>
  <c r="AF329" i="2"/>
  <c r="AF293" i="2"/>
  <c r="AG2" i="14"/>
  <c r="AG2" i="1"/>
  <c r="AG51" i="1" s="1"/>
  <c r="AG2" i="13"/>
  <c r="AG2" i="2"/>
  <c r="AG2" i="4"/>
  <c r="AH31" i="1"/>
  <c r="AG2" i="5"/>
  <c r="AG2" i="10"/>
  <c r="AG118" i="10" s="1"/>
  <c r="AF34" i="14"/>
  <c r="AF143" i="14"/>
  <c r="AF54" i="14"/>
  <c r="AF74" i="14"/>
  <c r="AF14" i="14"/>
  <c r="AF165" i="14"/>
  <c r="AG62" i="10"/>
  <c r="AG57" i="10"/>
  <c r="AL85" i="1"/>
  <c r="AK87" i="1"/>
  <c r="AL92" i="1"/>
  <c r="CF830" i="2"/>
  <c r="Z9" i="4"/>
  <c r="AC313" i="2"/>
  <c r="AD312" i="2"/>
  <c r="Y7" i="4"/>
  <c r="Z407" i="2"/>
  <c r="AB381" i="2"/>
  <c r="AB317" i="2"/>
  <c r="Y410" i="2"/>
  <c r="Y909" i="2"/>
  <c r="Y289" i="14" s="1"/>
  <c r="Z115" i="4"/>
  <c r="AA406" i="2"/>
  <c r="AA249" i="14" s="1"/>
  <c r="X11" i="4"/>
  <c r="AA318" i="2"/>
  <c r="AA120" i="4" s="1"/>
  <c r="AA117" i="4" s="1"/>
  <c r="AA382" i="2"/>
  <c r="AA380" i="2" s="1"/>
  <c r="AA387" i="2" s="1"/>
  <c r="X910" i="2"/>
  <c r="X413" i="2"/>
  <c r="X911" i="2" s="1"/>
  <c r="AB365" i="2"/>
  <c r="AB389" i="2"/>
  <c r="Y13" i="4"/>
  <c r="Y404" i="2"/>
  <c r="AD360" i="2"/>
  <c r="AC361" i="2"/>
  <c r="AA366" i="2"/>
  <c r="AA127" i="4" s="1"/>
  <c r="AA125" i="4" s="1"/>
  <c r="AA390" i="2"/>
  <c r="AC194" i="2"/>
  <c r="AA498" i="2"/>
  <c r="AC164" i="2"/>
  <c r="AB890" i="2"/>
  <c r="AB222" i="2"/>
  <c r="Z112" i="4"/>
  <c r="Z240" i="2"/>
  <c r="Z241" i="2"/>
  <c r="Z234" i="2" s="1"/>
  <c r="AC440" i="2"/>
  <c r="AC460" i="2" s="1"/>
  <c r="AC136" i="4"/>
  <c r="AC134" i="4" s="1"/>
  <c r="AB458" i="2"/>
  <c r="AB10" i="4"/>
  <c r="AB465" i="2"/>
  <c r="AB654" i="2"/>
  <c r="AB703" i="2" s="1"/>
  <c r="AB653" i="2"/>
  <c r="AB702" i="2" s="1"/>
  <c r="AB652" i="2"/>
  <c r="AC646" i="2"/>
  <c r="AD435" i="2"/>
  <c r="AD459" i="2" s="1"/>
  <c r="AE433" i="2"/>
  <c r="AA72" i="2"/>
  <c r="S86" i="14"/>
  <c r="S104" i="14"/>
  <c r="AB109" i="2"/>
  <c r="AB627" i="2"/>
  <c r="AB688" i="2" s="1"/>
  <c r="AC613" i="2"/>
  <c r="AB625" i="2"/>
  <c r="Q656" i="2"/>
  <c r="Q704" i="2" s="1"/>
  <c r="P635" i="2"/>
  <c r="P695" i="2" s="1"/>
  <c r="Q630" i="2"/>
  <c r="AA73" i="4"/>
  <c r="AA12" i="2"/>
  <c r="AD10" i="2"/>
  <c r="AD11" i="2" s="1"/>
  <c r="AB74" i="4"/>
  <c r="AB24" i="2"/>
  <c r="AB25" i="2" s="1"/>
  <c r="AC700" i="2"/>
  <c r="AB655" i="2"/>
  <c r="AD658" i="2"/>
  <c r="AD706" i="2" s="1"/>
  <c r="AE648" i="2"/>
  <c r="AC659" i="2"/>
  <c r="AC707" i="2" s="1"/>
  <c r="AC650" i="2"/>
  <c r="AC160" i="4" s="1"/>
  <c r="AC159" i="4" s="1"/>
  <c r="AB250" i="2"/>
  <c r="Z113" i="4"/>
  <c r="Z269" i="2"/>
  <c r="Z257" i="2" s="1"/>
  <c r="Z268" i="2"/>
  <c r="Z110" i="2"/>
  <c r="AA111" i="2"/>
  <c r="AA879" i="2" s="1"/>
  <c r="AB13" i="2"/>
  <c r="AD70" i="2"/>
  <c r="AD71" i="2" s="1"/>
  <c r="AB77" i="4"/>
  <c r="AB84" i="2"/>
  <c r="AB85" i="2" s="1"/>
  <c r="AB73" i="2" s="1"/>
  <c r="AC73" i="2" s="1"/>
  <c r="T846" i="2"/>
  <c r="S861" i="2"/>
  <c r="U855" i="2"/>
  <c r="U838" i="2"/>
  <c r="U836" i="2" s="1"/>
  <c r="T836" i="2"/>
  <c r="T856" i="2"/>
  <c r="T43" i="4" s="1"/>
  <c r="T175" i="4"/>
  <c r="T21" i="4"/>
  <c r="AE839" i="2"/>
  <c r="AB155" i="4"/>
  <c r="AB164" i="4" s="1"/>
  <c r="Y39" i="13"/>
  <c r="Y40" i="13" s="1"/>
  <c r="AC887" i="2"/>
  <c r="AC53" i="4"/>
  <c r="AC192" i="4" s="1"/>
  <c r="AA720" i="2"/>
  <c r="AA51" i="4"/>
  <c r="AB721" i="2"/>
  <c r="AB685" i="2"/>
  <c r="Z190" i="4"/>
  <c r="Z194" i="4" s="1"/>
  <c r="Z37" i="13"/>
  <c r="Z55" i="4"/>
  <c r="Z11" i="13"/>
  <c r="Z38" i="13" s="1"/>
  <c r="Y159" i="14"/>
  <c r="Y123" i="14"/>
  <c r="Y12" i="14"/>
  <c r="Y50" i="14"/>
  <c r="AC622" i="2"/>
  <c r="AC157" i="4" s="1"/>
  <c r="AD638" i="2"/>
  <c r="AD699" i="2" s="1"/>
  <c r="AD632" i="2"/>
  <c r="AD692" i="2" s="1"/>
  <c r="AE619" i="2"/>
  <c r="X262" i="2"/>
  <c r="Y260" i="2"/>
  <c r="AB497" i="2"/>
  <c r="AB484" i="2"/>
  <c r="AB15" i="4"/>
  <c r="AB491" i="2"/>
  <c r="AC456" i="2"/>
  <c r="AC486" i="2" s="1"/>
  <c r="AC485" i="2"/>
  <c r="AC141" i="4"/>
  <c r="AC140" i="4" s="1"/>
  <c r="AD451" i="2"/>
  <c r="AE449" i="2"/>
  <c r="AC300" i="2"/>
  <c r="AC118" i="4" s="1"/>
  <c r="AC357" i="2"/>
  <c r="AC126" i="4" s="1"/>
  <c r="AD356" i="2"/>
  <c r="AD374" i="2"/>
  <c r="AD375" i="2" s="1"/>
  <c r="AD128" i="4" s="1"/>
  <c r="CI125" i="2"/>
  <c r="AD308" i="2"/>
  <c r="AD309" i="2" s="1"/>
  <c r="AD119" i="4" s="1"/>
  <c r="AE304" i="2"/>
  <c r="AD299" i="2"/>
  <c r="CI215" i="2"/>
  <c r="Z13" i="4"/>
  <c r="Z404" i="2"/>
  <c r="AC134" i="2"/>
  <c r="CI243" i="2"/>
  <c r="V176" i="2"/>
  <c r="V277" i="2" s="1"/>
  <c r="W251" i="14"/>
  <c r="W224" i="14"/>
  <c r="W278" i="14"/>
  <c r="X171" i="2"/>
  <c r="X276" i="2" s="1"/>
  <c r="CJ185" i="2"/>
  <c r="AE161" i="2"/>
  <c r="AE163" i="2"/>
  <c r="AE95" i="4" s="1"/>
  <c r="AE162" i="2"/>
  <c r="AE91" i="4" s="1"/>
  <c r="W889" i="2"/>
  <c r="W274" i="2"/>
  <c r="CJ127" i="2"/>
  <c r="CJ157" i="2"/>
  <c r="X172" i="2"/>
  <c r="Y110" i="4"/>
  <c r="Y182" i="2"/>
  <c r="Y183" i="2"/>
  <c r="AD87" i="4"/>
  <c r="W174" i="2"/>
  <c r="W283" i="2" s="1"/>
  <c r="U284" i="2"/>
  <c r="AA166" i="2"/>
  <c r="Z170" i="2"/>
  <c r="CI155" i="2"/>
  <c r="CJ126" i="2"/>
  <c r="CJ156" i="2"/>
  <c r="CJ128" i="2"/>
  <c r="CJ158" i="2"/>
  <c r="AA168" i="2"/>
  <c r="AA232" i="2"/>
  <c r="AE236" i="2"/>
  <c r="AB202" i="2"/>
  <c r="AA204" i="2"/>
  <c r="Y144" i="2"/>
  <c r="AE208" i="2"/>
  <c r="AE178" i="2"/>
  <c r="AE264" i="2"/>
  <c r="AE148" i="2"/>
  <c r="AF78" i="2"/>
  <c r="AG82" i="2" s="1"/>
  <c r="AF58" i="2"/>
  <c r="AG62" i="2" s="1"/>
  <c r="AF18" i="2"/>
  <c r="AG22" i="2" s="1"/>
  <c r="AF38" i="2"/>
  <c r="AG42" i="2" s="1"/>
  <c r="Z250" i="14"/>
  <c r="Z223" i="14"/>
  <c r="Z277" i="14"/>
  <c r="Y506" i="2"/>
  <c r="Z92" i="2"/>
  <c r="AC45" i="2"/>
  <c r="AC32" i="2" s="1"/>
  <c r="CK188" i="2"/>
  <c r="CK187" i="2"/>
  <c r="CK186" i="2"/>
  <c r="Y23" i="13"/>
  <c r="Y24" i="13" s="1"/>
  <c r="AG53" i="1"/>
  <c r="AG54" i="1"/>
  <c r="AG62" i="14"/>
  <c r="AG56" i="1"/>
  <c r="AG22" i="14"/>
  <c r="AG55" i="1"/>
  <c r="AG426" i="2" s="1"/>
  <c r="AG131" i="14"/>
  <c r="AF98" i="2"/>
  <c r="AG102" i="2" s="1"/>
  <c r="CM68" i="10"/>
  <c r="AC478" i="2"/>
  <c r="AD474" i="2"/>
  <c r="AF93" i="10"/>
  <c r="AB78" i="4"/>
  <c r="AB104" i="2"/>
  <c r="AF65" i="10"/>
  <c r="AC232" i="14"/>
  <c r="AC259" i="14"/>
  <c r="AC294" i="14"/>
  <c r="AF461" i="2"/>
  <c r="Y817" i="2"/>
  <c r="AF385" i="2"/>
  <c r="AE120" i="10"/>
  <c r="AF97" i="10"/>
  <c r="AD90" i="2"/>
  <c r="AD91" i="2" s="1"/>
  <c r="CM75" i="10"/>
  <c r="AI761" i="2"/>
  <c r="AI760" i="2" s="1"/>
  <c r="AH762" i="2"/>
  <c r="AE561" i="2"/>
  <c r="AF560" i="2"/>
  <c r="AE102" i="14"/>
  <c r="AF101" i="14"/>
  <c r="S904" i="2"/>
  <c r="T70" i="10"/>
  <c r="CN60" i="1"/>
  <c r="CM61" i="1"/>
  <c r="AA105" i="2"/>
  <c r="AA110" i="2" s="1"/>
  <c r="AA6" i="4"/>
  <c r="AF121" i="10"/>
  <c r="CM82" i="10"/>
  <c r="AB383" i="2"/>
  <c r="Q86" i="10"/>
  <c r="AG35" i="1"/>
  <c r="AG34" i="1"/>
  <c r="AH32" i="1"/>
  <c r="AG33" i="1"/>
  <c r="Z93" i="2"/>
  <c r="Z114" i="2" s="1"/>
  <c r="CN66" i="1"/>
  <c r="CM67" i="1"/>
  <c r="AF487" i="2"/>
  <c r="Y112" i="2"/>
  <c r="AE556" i="2"/>
  <c r="AF555" i="2"/>
  <c r="Z7" i="13"/>
  <c r="Z22" i="13" s="1"/>
  <c r="Z21" i="13"/>
  <c r="AH769" i="2"/>
  <c r="AH768" i="2" s="1"/>
  <c r="AG770" i="2"/>
  <c r="AC295" i="14"/>
  <c r="B111" i="14"/>
  <c r="B133" i="1" s="1"/>
  <c r="B134" i="1" s="1"/>
  <c r="B135" i="1" s="1"/>
  <c r="B6" i="14" s="1"/>
  <c r="DV7" i="14" s="1"/>
  <c r="DX709" i="2"/>
  <c r="N184" i="4"/>
  <c r="DX46" i="13"/>
  <c r="DX45" i="13"/>
  <c r="M286" i="14"/>
  <c r="M255" i="14"/>
  <c r="M228" i="14"/>
  <c r="N79" i="10"/>
  <c r="G58" i="13"/>
  <c r="AD130" i="2" l="1"/>
  <c r="AE160" i="2"/>
  <c r="AD190" i="2"/>
  <c r="V837" i="2"/>
  <c r="AF351" i="2"/>
  <c r="AD599" i="2"/>
  <c r="R605" i="2"/>
  <c r="AE592" i="2"/>
  <c r="AE156" i="4" s="1"/>
  <c r="V601" i="2"/>
  <c r="AC609" i="2"/>
  <c r="AE603" i="2"/>
  <c r="AF608" i="2"/>
  <c r="AF602" i="2"/>
  <c r="AA10" i="15"/>
  <c r="AA37" i="15" s="1"/>
  <c r="AG589" i="2"/>
  <c r="AG583" i="2"/>
  <c r="AG582" i="2"/>
  <c r="AB9" i="15"/>
  <c r="AB36" i="15" s="1"/>
  <c r="AF595" i="2"/>
  <c r="AF597" i="2"/>
  <c r="AF598" i="2"/>
  <c r="AF369" i="2"/>
  <c r="AF370" i="2" s="1"/>
  <c r="AC97" i="4"/>
  <c r="AF294" i="2"/>
  <c r="AF295" i="2" s="1"/>
  <c r="AD99" i="4"/>
  <c r="AD88" i="4"/>
  <c r="AD86" i="4"/>
  <c r="AD76" i="4"/>
  <c r="AE50" i="2"/>
  <c r="AE51" i="2" s="1"/>
  <c r="AC64" i="2"/>
  <c r="AC65" i="2" s="1"/>
  <c r="AC53" i="2" s="1"/>
  <c r="AD53" i="2" s="1"/>
  <c r="AD700" i="2"/>
  <c r="AD46" i="4" s="1"/>
  <c r="Y108" i="4"/>
  <c r="AE430" i="2"/>
  <c r="AE135" i="4"/>
  <c r="AC4" i="15"/>
  <c r="AG427" i="2"/>
  <c r="AG428" i="2"/>
  <c r="AG424" i="2"/>
  <c r="AG423" i="2"/>
  <c r="AF425" i="2"/>
  <c r="AB279" i="2"/>
  <c r="AB518" i="2" s="1"/>
  <c r="AA272" i="2"/>
  <c r="AA281" i="2"/>
  <c r="AA140" i="2"/>
  <c r="AB136" i="2"/>
  <c r="Y273" i="2"/>
  <c r="Y141" i="2"/>
  <c r="Z275" i="2"/>
  <c r="Z153" i="2"/>
  <c r="Z152" i="2"/>
  <c r="Z109" i="4"/>
  <c r="AA280" i="2"/>
  <c r="AB138" i="2"/>
  <c r="X282" i="2"/>
  <c r="Y142" i="2"/>
  <c r="Y146" i="2" s="1"/>
  <c r="Y278" i="2"/>
  <c r="Y880" i="2" s="1"/>
  <c r="Y251" i="14" s="1"/>
  <c r="AF246" i="2"/>
  <c r="AE340" i="2"/>
  <c r="AE344" i="2" s="1"/>
  <c r="AE345" i="2" s="1"/>
  <c r="AE123" i="4" s="1"/>
  <c r="AF339" i="2"/>
  <c r="AF340" i="2" s="1"/>
  <c r="W782" i="2"/>
  <c r="AB660" i="2"/>
  <c r="W45" i="4"/>
  <c r="AG23" i="14"/>
  <c r="AG146" i="1"/>
  <c r="AG59" i="1"/>
  <c r="AG126" i="1"/>
  <c r="AD89" i="4"/>
  <c r="AD344" i="2"/>
  <c r="AD345" i="2" s="1"/>
  <c r="AD123" i="4" s="1"/>
  <c r="AF321" i="2"/>
  <c r="AD44" i="2"/>
  <c r="AD45" i="2" s="1"/>
  <c r="AF30" i="2"/>
  <c r="AF31" i="2" s="1"/>
  <c r="AD335" i="2"/>
  <c r="AD336" i="2" s="1"/>
  <c r="AD122" i="4" s="1"/>
  <c r="AD93" i="4"/>
  <c r="AE331" i="2"/>
  <c r="AE335" i="2" s="1"/>
  <c r="AE336" i="2" s="1"/>
  <c r="AE122" i="4" s="1"/>
  <c r="AF330" i="2"/>
  <c r="AE132" i="2"/>
  <c r="AE90" i="4" s="1"/>
  <c r="AE131" i="2"/>
  <c r="AE133" i="2"/>
  <c r="AE94" i="4" s="1"/>
  <c r="AF129" i="2"/>
  <c r="AF132" i="2" s="1"/>
  <c r="AF90" i="4" s="1"/>
  <c r="AC200" i="2"/>
  <c r="AC213" i="2" s="1"/>
  <c r="AE322" i="2"/>
  <c r="AE193" i="2"/>
  <c r="AE96" i="4" s="1"/>
  <c r="AF189" i="2"/>
  <c r="AF193" i="2" s="1"/>
  <c r="AF96" i="4" s="1"/>
  <c r="AE192" i="2"/>
  <c r="AE92" i="4" s="1"/>
  <c r="AB111" i="4"/>
  <c r="AB212" i="2"/>
  <c r="AA111" i="4"/>
  <c r="AA212" i="2"/>
  <c r="AA213" i="2"/>
  <c r="AA206" i="2" s="1"/>
  <c r="AA256" i="2"/>
  <c r="AA269" i="2" s="1"/>
  <c r="AA257" i="2" s="1"/>
  <c r="V284" i="2"/>
  <c r="AG489" i="2"/>
  <c r="AG59" i="2"/>
  <c r="AG463" i="2"/>
  <c r="AG923" i="2"/>
  <c r="AG226" i="2"/>
  <c r="AG196" i="2"/>
  <c r="AA100" i="4"/>
  <c r="AG132" i="14"/>
  <c r="AG150" i="2"/>
  <c r="AG266" i="2"/>
  <c r="AG372" i="2"/>
  <c r="AG180" i="2"/>
  <c r="AG159" i="2" s="1"/>
  <c r="AG324" i="2"/>
  <c r="AG363" i="2"/>
  <c r="AG354" i="2"/>
  <c r="AG454" i="2"/>
  <c r="AG342" i="2"/>
  <c r="AG210" i="2"/>
  <c r="AG315" i="2"/>
  <c r="AG238" i="2"/>
  <c r="AG218" i="2" s="1"/>
  <c r="AG306" i="2"/>
  <c r="AG303" i="2" s="1"/>
  <c r="AG333" i="2"/>
  <c r="AG297" i="2"/>
  <c r="AG198" i="2"/>
  <c r="AG119" i="14"/>
  <c r="AG39" i="2"/>
  <c r="AG224" i="2"/>
  <c r="AG204" i="14"/>
  <c r="AG437" i="2"/>
  <c r="AG47" i="14"/>
  <c r="AG63" i="14"/>
  <c r="AG129" i="1"/>
  <c r="AG252" i="2"/>
  <c r="AJ93" i="1"/>
  <c r="AI97" i="1"/>
  <c r="AD98" i="4"/>
  <c r="AC249" i="2"/>
  <c r="AC247" i="2" s="1"/>
  <c r="AG79" i="2"/>
  <c r="AB101" i="4"/>
  <c r="AG254" i="2"/>
  <c r="AG152" i="1"/>
  <c r="AG99" i="2"/>
  <c r="AG65" i="1"/>
  <c r="AG156" i="14"/>
  <c r="AC221" i="2"/>
  <c r="AC219" i="2" s="1"/>
  <c r="AG19" i="2"/>
  <c r="AG50" i="1"/>
  <c r="AG453" i="2"/>
  <c r="AB102" i="4"/>
  <c r="AG476" i="2"/>
  <c r="AG436" i="2"/>
  <c r="AG452" i="2"/>
  <c r="AG323" i="2"/>
  <c r="AG362" i="2"/>
  <c r="AG341" i="2"/>
  <c r="AG305" i="2"/>
  <c r="AG296" i="2"/>
  <c r="AG332" i="2"/>
  <c r="AG371" i="2"/>
  <c r="AG353" i="2"/>
  <c r="AG314" i="2"/>
  <c r="AG235" i="2"/>
  <c r="AG207" i="2"/>
  <c r="AG263" i="2"/>
  <c r="AG147" i="2"/>
  <c r="AG177" i="2"/>
  <c r="AB893" i="2"/>
  <c r="CG830" i="2"/>
  <c r="AM92" i="1"/>
  <c r="AM85" i="1"/>
  <c r="AL87" i="1"/>
  <c r="AH57" i="10"/>
  <c r="AH62" i="10"/>
  <c r="AH2" i="5"/>
  <c r="AH2" i="10"/>
  <c r="AH118" i="10" s="1"/>
  <c r="AH2" i="14"/>
  <c r="AH2" i="1"/>
  <c r="AH59" i="1" s="1"/>
  <c r="AH2" i="4"/>
  <c r="AI31" i="1"/>
  <c r="AH2" i="13"/>
  <c r="AH2" i="2"/>
  <c r="AG645" i="2"/>
  <c r="AG450" i="2"/>
  <c r="AG368" i="2"/>
  <c r="AG311" i="2"/>
  <c r="AG359" i="2"/>
  <c r="AG302" i="2"/>
  <c r="AG438" i="2"/>
  <c r="AG329" i="2"/>
  <c r="AG350" i="2"/>
  <c r="AG293" i="2"/>
  <c r="AG69" i="2"/>
  <c r="AG68" i="2" s="1"/>
  <c r="AG434" i="2"/>
  <c r="AG612" i="2"/>
  <c r="AG320" i="2"/>
  <c r="AG338" i="2"/>
  <c r="AG34" i="14"/>
  <c r="AG143" i="14"/>
  <c r="AG165" i="14"/>
  <c r="AG54" i="14"/>
  <c r="AG74" i="14"/>
  <c r="AG14" i="14"/>
  <c r="AF405" i="2"/>
  <c r="AF89" i="2"/>
  <c r="AF88" i="2" s="1"/>
  <c r="AE244" i="2"/>
  <c r="AE248" i="2" s="1"/>
  <c r="AE216" i="2"/>
  <c r="AE220" i="2" s="1"/>
  <c r="AD245" i="2"/>
  <c r="AD243" i="2" s="1"/>
  <c r="AD217" i="2"/>
  <c r="AD215" i="2" s="1"/>
  <c r="AB406" i="2"/>
  <c r="AB249" i="14" s="1"/>
  <c r="AA9" i="4"/>
  <c r="AB318" i="2"/>
  <c r="AB120" i="4" s="1"/>
  <c r="AB117" i="4" s="1"/>
  <c r="AB382" i="2"/>
  <c r="AB380" i="2" s="1"/>
  <c r="Y11" i="4"/>
  <c r="AA115" i="4"/>
  <c r="AA276" i="14"/>
  <c r="AD313" i="2"/>
  <c r="AE312" i="2"/>
  <c r="Z7" i="4"/>
  <c r="AA222" i="14"/>
  <c r="Y910" i="2"/>
  <c r="Y413" i="2"/>
  <c r="Y911" i="2" s="1"/>
  <c r="Z410" i="2"/>
  <c r="Z909" i="2"/>
  <c r="Z289" i="14" s="1"/>
  <c r="AC317" i="2"/>
  <c r="AC381" i="2"/>
  <c r="AE75" i="4"/>
  <c r="AE360" i="2"/>
  <c r="AD361" i="2"/>
  <c r="X256" i="14"/>
  <c r="X288" i="14"/>
  <c r="X229" i="14"/>
  <c r="AA407" i="2"/>
  <c r="AA388" i="2"/>
  <c r="AC389" i="2"/>
  <c r="AC365" i="2"/>
  <c r="AB366" i="2"/>
  <c r="AB127" i="4" s="1"/>
  <c r="AB125" i="4" s="1"/>
  <c r="AB390" i="2"/>
  <c r="AB388" i="2" s="1"/>
  <c r="AB498" i="2"/>
  <c r="AC890" i="2"/>
  <c r="AD164" i="2"/>
  <c r="AD194" i="2"/>
  <c r="AC109" i="2"/>
  <c r="Z229" i="2"/>
  <c r="AC222" i="2"/>
  <c r="AA112" i="4"/>
  <c r="AA241" i="2"/>
  <c r="AA240" i="2"/>
  <c r="AC132" i="4"/>
  <c r="AD440" i="2"/>
  <c r="AD460" i="2" s="1"/>
  <c r="AD136" i="4"/>
  <c r="AD134" i="4" s="1"/>
  <c r="AC458" i="2"/>
  <c r="AC10" i="4"/>
  <c r="AC465" i="2"/>
  <c r="AE435" i="2"/>
  <c r="AE459" i="2" s="1"/>
  <c r="AF433" i="2"/>
  <c r="AC652" i="2"/>
  <c r="AC653" i="2"/>
  <c r="AC702" i="2" s="1"/>
  <c r="AD646" i="2"/>
  <c r="AC654" i="2"/>
  <c r="AC703" i="2" s="1"/>
  <c r="Q631" i="2"/>
  <c r="Q691" i="2" s="1"/>
  <c r="AC625" i="2"/>
  <c r="AD613" i="2"/>
  <c r="AC627" i="2"/>
  <c r="AC688" i="2" s="1"/>
  <c r="Q657" i="2"/>
  <c r="Q705" i="2" s="1"/>
  <c r="Q634" i="2"/>
  <c r="Q694" i="2" s="1"/>
  <c r="AB12" i="2"/>
  <c r="AE10" i="2"/>
  <c r="AE11" i="2" s="1"/>
  <c r="AC24" i="2"/>
  <c r="AC25" i="2" s="1"/>
  <c r="AC74" i="4"/>
  <c r="AC655" i="2"/>
  <c r="AC46" i="4"/>
  <c r="AE658" i="2"/>
  <c r="AE706" i="2" s="1"/>
  <c r="AF648" i="2"/>
  <c r="AD659" i="2"/>
  <c r="AD707" i="2" s="1"/>
  <c r="AD650" i="2"/>
  <c r="AD160" i="4" s="1"/>
  <c r="AD159" i="4" s="1"/>
  <c r="AC250" i="2"/>
  <c r="AB204" i="2"/>
  <c r="AB206" i="2" s="1"/>
  <c r="AB111" i="2"/>
  <c r="AB879" i="2" s="1"/>
  <c r="AB72" i="2"/>
  <c r="AC155" i="4"/>
  <c r="AC164" i="4" s="1"/>
  <c r="AB73" i="4"/>
  <c r="AE70" i="2"/>
  <c r="AE71" i="2" s="1"/>
  <c r="AC77" i="4"/>
  <c r="AC84" i="2"/>
  <c r="T857" i="2"/>
  <c r="T176" i="4" s="1"/>
  <c r="U857" i="2"/>
  <c r="U852" i="2" s="1"/>
  <c r="T847" i="2"/>
  <c r="T862" i="2"/>
  <c r="U856" i="2"/>
  <c r="U43" i="4" s="1"/>
  <c r="T122" i="14"/>
  <c r="T90" i="14"/>
  <c r="T94" i="14"/>
  <c r="T11" i="14"/>
  <c r="U175" i="4"/>
  <c r="U21" i="4"/>
  <c r="AF839" i="2"/>
  <c r="Z39" i="13"/>
  <c r="Z40" i="13" s="1"/>
  <c r="AC685" i="2"/>
  <c r="AC721" i="2"/>
  <c r="AA190" i="4"/>
  <c r="AA194" i="4" s="1"/>
  <c r="AA55" i="4"/>
  <c r="AA11" i="13"/>
  <c r="AA38" i="13" s="1"/>
  <c r="AA37" i="13"/>
  <c r="AD622" i="2"/>
  <c r="AD157" i="4" s="1"/>
  <c r="Z50" i="14"/>
  <c r="Z159" i="14"/>
  <c r="Z123" i="14"/>
  <c r="Z12" i="14"/>
  <c r="AD887" i="2"/>
  <c r="AD53" i="4"/>
  <c r="AD192" i="4" s="1"/>
  <c r="AB720" i="2"/>
  <c r="AB51" i="4"/>
  <c r="AE638" i="2"/>
  <c r="AE699" i="2" s="1"/>
  <c r="AE632" i="2"/>
  <c r="AE692" i="2" s="1"/>
  <c r="AF619" i="2"/>
  <c r="Y262" i="2"/>
  <c r="Z260" i="2"/>
  <c r="AD456" i="2"/>
  <c r="AD486" i="2" s="1"/>
  <c r="AD485" i="2"/>
  <c r="AD141" i="4"/>
  <c r="AD140" i="4" s="1"/>
  <c r="AC497" i="2"/>
  <c r="AC484" i="2"/>
  <c r="AC15" i="4"/>
  <c r="AC491" i="2"/>
  <c r="AE451" i="2"/>
  <c r="AF449" i="2"/>
  <c r="AD357" i="2"/>
  <c r="AD126" i="4" s="1"/>
  <c r="AE356" i="2"/>
  <c r="AF352" i="2"/>
  <c r="AE374" i="2"/>
  <c r="AE375" i="2" s="1"/>
  <c r="AE128" i="4" s="1"/>
  <c r="AD300" i="2"/>
  <c r="AD118" i="4" s="1"/>
  <c r="AE308" i="2"/>
  <c r="AE309" i="2" s="1"/>
  <c r="AE119" i="4" s="1"/>
  <c r="AF304" i="2"/>
  <c r="AE299" i="2"/>
  <c r="X251" i="14"/>
  <c r="X278" i="14"/>
  <c r="X224" i="14"/>
  <c r="AD134" i="2"/>
  <c r="Y171" i="2"/>
  <c r="X539" i="2"/>
  <c r="CJ125" i="2"/>
  <c r="CK185" i="2"/>
  <c r="AE88" i="4"/>
  <c r="Y172" i="2"/>
  <c r="CK126" i="2"/>
  <c r="CK156" i="2"/>
  <c r="CK128" i="2"/>
  <c r="CK158" i="2"/>
  <c r="AF161" i="2"/>
  <c r="AF163" i="2"/>
  <c r="AF95" i="4" s="1"/>
  <c r="AF162" i="2"/>
  <c r="AF91" i="4" s="1"/>
  <c r="AB168" i="2"/>
  <c r="CJ155" i="2"/>
  <c r="W176" i="2"/>
  <c r="W277" i="2" s="1"/>
  <c r="X274" i="2"/>
  <c r="X889" i="2"/>
  <c r="CK127" i="2"/>
  <c r="CK157" i="2"/>
  <c r="Z110" i="4"/>
  <c r="Z183" i="2"/>
  <c r="Z182" i="2"/>
  <c r="X174" i="2"/>
  <c r="X283" i="2" s="1"/>
  <c r="AB166" i="2"/>
  <c r="AA170" i="2"/>
  <c r="AE87" i="4"/>
  <c r="AB232" i="2"/>
  <c r="AF236" i="2"/>
  <c r="Z144" i="2"/>
  <c r="AC202" i="2"/>
  <c r="AF208" i="2"/>
  <c r="AF264" i="2"/>
  <c r="AF178" i="2"/>
  <c r="AF148" i="2"/>
  <c r="AG78" i="2"/>
  <c r="AH82" i="2" s="1"/>
  <c r="AG18" i="2"/>
  <c r="AG38" i="2"/>
  <c r="AG58" i="2"/>
  <c r="AC13" i="2"/>
  <c r="AA250" i="14"/>
  <c r="AA277" i="14"/>
  <c r="AA223" i="14"/>
  <c r="Z506" i="2"/>
  <c r="AA112" i="2"/>
  <c r="AD73" i="2"/>
  <c r="AC33" i="2"/>
  <c r="AD33" i="2" s="1"/>
  <c r="AE44" i="2"/>
  <c r="AE45" i="2" s="1"/>
  <c r="AE32" i="2" s="1"/>
  <c r="CL188" i="2"/>
  <c r="CL187" i="2"/>
  <c r="CL186" i="2"/>
  <c r="AA93" i="2"/>
  <c r="AA114" i="2" s="1"/>
  <c r="AH56" i="1"/>
  <c r="AH53" i="1"/>
  <c r="AH62" i="14"/>
  <c r="AH22" i="14"/>
  <c r="AH55" i="1"/>
  <c r="AH426" i="2" s="1"/>
  <c r="AH131" i="14"/>
  <c r="AH54" i="1"/>
  <c r="AG98" i="2"/>
  <c r="AB105" i="2"/>
  <c r="AB110" i="2" s="1"/>
  <c r="AI769" i="2"/>
  <c r="AI768" i="2" s="1"/>
  <c r="AH770" i="2"/>
  <c r="AH34" i="1"/>
  <c r="AI32" i="1"/>
  <c r="AH33" i="1"/>
  <c r="AH35" i="1"/>
  <c r="AC383" i="2"/>
  <c r="AG121" i="10"/>
  <c r="Z112" i="2"/>
  <c r="AJ761" i="2"/>
  <c r="AJ760" i="2" s="1"/>
  <c r="AI762" i="2"/>
  <c r="AE90" i="2"/>
  <c r="AE91" i="2" s="1"/>
  <c r="O77" i="10"/>
  <c r="CN82" i="10"/>
  <c r="AA21" i="13"/>
  <c r="AA7" i="13"/>
  <c r="AA22" i="13" s="1"/>
  <c r="CO60" i="1"/>
  <c r="CN61" i="1"/>
  <c r="AD232" i="14"/>
  <c r="AD259" i="14"/>
  <c r="AD294" i="14"/>
  <c r="CN75" i="10"/>
  <c r="AC78" i="4"/>
  <c r="AC104" i="2"/>
  <c r="AG97" i="10"/>
  <c r="Z817" i="2"/>
  <c r="AG93" i="10"/>
  <c r="CN68" i="10"/>
  <c r="Z23" i="13"/>
  <c r="Z24" i="13" s="1"/>
  <c r="CO66" i="1"/>
  <c r="CN67" i="1"/>
  <c r="R84" i="10"/>
  <c r="R85" i="10" s="1"/>
  <c r="AF102" i="14"/>
  <c r="AG101" i="14"/>
  <c r="AD295" i="14"/>
  <c r="AA92" i="2"/>
  <c r="AB6" i="4"/>
  <c r="AF556" i="2"/>
  <c r="AG555" i="2"/>
  <c r="AG487" i="2"/>
  <c r="T71" i="10"/>
  <c r="T72" i="10" s="1"/>
  <c r="AF561" i="2"/>
  <c r="AG560" i="2"/>
  <c r="AF120" i="10"/>
  <c r="AG385" i="2"/>
  <c r="AG461" i="2"/>
  <c r="AG65" i="10"/>
  <c r="AD478" i="2"/>
  <c r="AE474" i="2"/>
  <c r="N906" i="2"/>
  <c r="N901" i="2" s="1"/>
  <c r="H57" i="13"/>
  <c r="G51" i="13"/>
  <c r="AE130" i="2" l="1"/>
  <c r="AF160" i="2"/>
  <c r="AE190" i="2"/>
  <c r="AG351" i="2"/>
  <c r="AG352" i="2" s="1"/>
  <c r="AF592" i="2"/>
  <c r="AF156" i="4" s="1"/>
  <c r="AE599" i="2"/>
  <c r="W600" i="2"/>
  <c r="S604" i="2"/>
  <c r="AD609" i="2"/>
  <c r="AF603" i="2"/>
  <c r="AB10" i="15"/>
  <c r="AB37" i="15" s="1"/>
  <c r="AG595" i="2"/>
  <c r="AG597" i="2"/>
  <c r="AG598" i="2"/>
  <c r="AC9" i="15"/>
  <c r="AC36" i="15" s="1"/>
  <c r="AG608" i="2"/>
  <c r="AG602" i="2"/>
  <c r="AH583" i="2"/>
  <c r="AH582" i="2"/>
  <c r="AH589" i="2"/>
  <c r="AG294" i="2"/>
  <c r="AG295" i="2" s="1"/>
  <c r="AG369" i="2"/>
  <c r="AG370" i="2" s="1"/>
  <c r="AD85" i="4"/>
  <c r="AE64" i="2"/>
  <c r="AD97" i="4"/>
  <c r="AF50" i="2"/>
  <c r="AF51" i="2" s="1"/>
  <c r="AE99" i="4"/>
  <c r="AE98" i="4"/>
  <c r="AE86" i="4"/>
  <c r="AE85" i="4" s="1"/>
  <c r="AD64" i="2"/>
  <c r="AC52" i="2"/>
  <c r="Z108" i="4"/>
  <c r="AE700" i="2"/>
  <c r="AE46" i="4" s="1"/>
  <c r="AG246" i="2"/>
  <c r="AF430" i="2"/>
  <c r="AF135" i="4"/>
  <c r="AD4" i="15"/>
  <c r="AH427" i="2"/>
  <c r="AH428" i="2"/>
  <c r="AH424" i="2"/>
  <c r="AH423" i="2"/>
  <c r="AG425" i="2"/>
  <c r="AB272" i="2"/>
  <c r="AC279" i="2"/>
  <c r="AC518" i="2" s="1"/>
  <c r="Y282" i="2"/>
  <c r="Z142" i="2"/>
  <c r="Z146" i="2" s="1"/>
  <c r="Y276" i="2"/>
  <c r="Y539" i="2" s="1"/>
  <c r="Z278" i="2"/>
  <c r="Z880" i="2" s="1"/>
  <c r="AB281" i="2"/>
  <c r="AC136" i="2"/>
  <c r="AB140" i="2"/>
  <c r="AB280" i="2"/>
  <c r="AC138" i="2"/>
  <c r="Z273" i="2"/>
  <c r="Z141" i="2"/>
  <c r="AA275" i="2"/>
  <c r="AA109" i="4"/>
  <c r="AA153" i="2"/>
  <c r="AA152" i="2"/>
  <c r="AG339" i="2"/>
  <c r="AH23" i="14"/>
  <c r="AH102" i="2"/>
  <c r="AH62" i="2"/>
  <c r="AH42" i="2"/>
  <c r="AH22" i="2"/>
  <c r="X26" i="4"/>
  <c r="W789" i="2"/>
  <c r="AH47" i="14"/>
  <c r="T852" i="2"/>
  <c r="AG30" i="2"/>
  <c r="AG31" i="2" s="1"/>
  <c r="AF322" i="2"/>
  <c r="AG321" i="2"/>
  <c r="AD32" i="2"/>
  <c r="AF75" i="4"/>
  <c r="AF331" i="2"/>
  <c r="AF335" i="2" s="1"/>
  <c r="AF336" i="2" s="1"/>
  <c r="AF122" i="4" s="1"/>
  <c r="AG330" i="2"/>
  <c r="AG331" i="2" s="1"/>
  <c r="AE326" i="2"/>
  <c r="AE327" i="2" s="1"/>
  <c r="AE121" i="4" s="1"/>
  <c r="AE89" i="4"/>
  <c r="AF131" i="2"/>
  <c r="AE93" i="4"/>
  <c r="AF133" i="2"/>
  <c r="AF94" i="4" s="1"/>
  <c r="AF93" i="4" s="1"/>
  <c r="AC201" i="2"/>
  <c r="AG129" i="2"/>
  <c r="AC212" i="2"/>
  <c r="AC111" i="4"/>
  <c r="AD200" i="2"/>
  <c r="AD111" i="4" s="1"/>
  <c r="AF192" i="2"/>
  <c r="AF92" i="4" s="1"/>
  <c r="AF89" i="4" s="1"/>
  <c r="AG189" i="2"/>
  <c r="AF191" i="2"/>
  <c r="AA201" i="2"/>
  <c r="AA268" i="2"/>
  <c r="AA113" i="4"/>
  <c r="AB222" i="14"/>
  <c r="AB228" i="2"/>
  <c r="AB112" i="4" s="1"/>
  <c r="AH226" i="2"/>
  <c r="AB407" i="2"/>
  <c r="AB909" i="2" s="1"/>
  <c r="AB289" i="14" s="1"/>
  <c r="AB276" i="14"/>
  <c r="AH19" i="2"/>
  <c r="AB256" i="2"/>
  <c r="AH99" i="2"/>
  <c r="AH146" i="1"/>
  <c r="AH923" i="2"/>
  <c r="AH252" i="2"/>
  <c r="AH437" i="2"/>
  <c r="AH119" i="14"/>
  <c r="AH198" i="2"/>
  <c r="AD221" i="2"/>
  <c r="AD219" i="2" s="1"/>
  <c r="AH156" i="14"/>
  <c r="AH152" i="1"/>
  <c r="AB100" i="4"/>
  <c r="AC102" i="4"/>
  <c r="AH129" i="1"/>
  <c r="AH204" i="14"/>
  <c r="AH132" i="14"/>
  <c r="AC660" i="2"/>
  <c r="AD249" i="2"/>
  <c r="AD247" i="2" s="1"/>
  <c r="AH476" i="2"/>
  <c r="AC101" i="4"/>
  <c r="AH79" i="2"/>
  <c r="AH196" i="2"/>
  <c r="AK93" i="1"/>
  <c r="AJ97" i="1"/>
  <c r="AH463" i="2"/>
  <c r="AH63" i="14"/>
  <c r="AH224" i="2"/>
  <c r="AH324" i="2"/>
  <c r="AH266" i="2"/>
  <c r="AH372" i="2"/>
  <c r="AH454" i="2"/>
  <c r="AH363" i="2"/>
  <c r="AH354" i="2"/>
  <c r="AH315" i="2"/>
  <c r="AH238" i="2"/>
  <c r="AH218" i="2" s="1"/>
  <c r="AH342" i="2"/>
  <c r="AH210" i="2"/>
  <c r="AH297" i="2"/>
  <c r="AH150" i="2"/>
  <c r="AH306" i="2"/>
  <c r="AH303" i="2" s="1"/>
  <c r="AH333" i="2"/>
  <c r="AH180" i="2"/>
  <c r="AH159" i="2" s="1"/>
  <c r="AH50" i="1"/>
  <c r="AH51" i="1"/>
  <c r="AA8" i="4"/>
  <c r="AH453" i="2"/>
  <c r="AH65" i="1"/>
  <c r="AH254" i="2"/>
  <c r="AH126" i="1"/>
  <c r="AH59" i="2"/>
  <c r="AH39" i="2"/>
  <c r="AH489" i="2"/>
  <c r="AH235" i="2"/>
  <c r="AH263" i="2"/>
  <c r="AH147" i="2"/>
  <c r="AH177" i="2"/>
  <c r="AH207" i="2"/>
  <c r="AH436" i="2"/>
  <c r="AH452" i="2"/>
  <c r="AH332" i="2"/>
  <c r="AH323" i="2"/>
  <c r="AH371" i="2"/>
  <c r="AH362" i="2"/>
  <c r="AH353" i="2"/>
  <c r="AH341" i="2"/>
  <c r="AH314" i="2"/>
  <c r="AH305" i="2"/>
  <c r="AH296" i="2"/>
  <c r="AC893" i="2"/>
  <c r="AE217" i="2"/>
  <c r="AE245" i="2"/>
  <c r="AE243" i="2" s="1"/>
  <c r="AF216" i="2"/>
  <c r="AF220" i="2" s="1"/>
  <c r="AF244" i="2"/>
  <c r="AF248" i="2" s="1"/>
  <c r="AG89" i="2"/>
  <c r="AG88" i="2" s="1"/>
  <c r="AG405" i="2"/>
  <c r="AH359" i="2"/>
  <c r="AH302" i="2"/>
  <c r="AH438" i="2"/>
  <c r="AH329" i="2"/>
  <c r="AH350" i="2"/>
  <c r="AH293" i="2"/>
  <c r="AH450" i="2"/>
  <c r="AH434" i="2"/>
  <c r="AH612" i="2"/>
  <c r="AH320" i="2"/>
  <c r="AH338" i="2"/>
  <c r="AH645" i="2"/>
  <c r="AH368" i="2"/>
  <c r="AH311" i="2"/>
  <c r="AI2" i="14"/>
  <c r="AI2" i="1"/>
  <c r="AI2" i="4"/>
  <c r="AJ31" i="1"/>
  <c r="AI2" i="5"/>
  <c r="AI2" i="13"/>
  <c r="AI2" i="2"/>
  <c r="AI2" i="10"/>
  <c r="AI118" i="10" s="1"/>
  <c r="AH143" i="14"/>
  <c r="AH165" i="14"/>
  <c r="AH54" i="14"/>
  <c r="AH34" i="14"/>
  <c r="AH74" i="14"/>
  <c r="AH14" i="14"/>
  <c r="AI57" i="10"/>
  <c r="AI62" i="10"/>
  <c r="AM87" i="1"/>
  <c r="AN85" i="1"/>
  <c r="AN92" i="1"/>
  <c r="CH830" i="2"/>
  <c r="AC406" i="2"/>
  <c r="AC222" i="14" s="1"/>
  <c r="AB115" i="4"/>
  <c r="AB9" i="4"/>
  <c r="AE313" i="2"/>
  <c r="AF312" i="2"/>
  <c r="AB387" i="2"/>
  <c r="Z910" i="2"/>
  <c r="Z413" i="2"/>
  <c r="Z911" i="2" s="1"/>
  <c r="AD381" i="2"/>
  <c r="AD317" i="2"/>
  <c r="AC318" i="2"/>
  <c r="AC120" i="4" s="1"/>
  <c r="AC117" i="4" s="1"/>
  <c r="AC382" i="2"/>
  <c r="AC380" i="2" s="1"/>
  <c r="AC387" i="2" s="1"/>
  <c r="Y288" i="14"/>
  <c r="Y229" i="14"/>
  <c r="Y256" i="14"/>
  <c r="Z11" i="4"/>
  <c r="AC366" i="2"/>
  <c r="AC127" i="4" s="1"/>
  <c r="AC125" i="4" s="1"/>
  <c r="AC390" i="2"/>
  <c r="AA410" i="2"/>
  <c r="AA909" i="2"/>
  <c r="AA289" i="14" s="1"/>
  <c r="AD389" i="2"/>
  <c r="AD365" i="2"/>
  <c r="AA13" i="4"/>
  <c r="AA404" i="2"/>
  <c r="AE361" i="2"/>
  <c r="AF360" i="2"/>
  <c r="AC12" i="2"/>
  <c r="AE164" i="2"/>
  <c r="AE194" i="2"/>
  <c r="AD132" i="4"/>
  <c r="AC498" i="2"/>
  <c r="AD890" i="2"/>
  <c r="AD222" i="2"/>
  <c r="AA230" i="2"/>
  <c r="AB230" i="2" s="1"/>
  <c r="AC230" i="2" s="1"/>
  <c r="AD230" i="2" s="1"/>
  <c r="AA229" i="2"/>
  <c r="AE440" i="2"/>
  <c r="AE460" i="2" s="1"/>
  <c r="AE136" i="4"/>
  <c r="AE134" i="4" s="1"/>
  <c r="AD458" i="2"/>
  <c r="AD10" i="4"/>
  <c r="AD465" i="2"/>
  <c r="AF435" i="2"/>
  <c r="AF459" i="2" s="1"/>
  <c r="AG433" i="2"/>
  <c r="AE646" i="2"/>
  <c r="AD652" i="2"/>
  <c r="AD654" i="2"/>
  <c r="AD703" i="2" s="1"/>
  <c r="AD653" i="2"/>
  <c r="AD702" i="2" s="1"/>
  <c r="AD109" i="2"/>
  <c r="Q635" i="2"/>
  <c r="Q695" i="2" s="1"/>
  <c r="R656" i="2"/>
  <c r="R704" i="2" s="1"/>
  <c r="R630" i="2"/>
  <c r="AE613" i="2"/>
  <c r="AD627" i="2"/>
  <c r="AD688" i="2" s="1"/>
  <c r="AD625" i="2"/>
  <c r="AF10" i="2"/>
  <c r="AF11" i="2" s="1"/>
  <c r="AD24" i="2"/>
  <c r="AD25" i="2" s="1"/>
  <c r="AD74" i="4"/>
  <c r="T863" i="2"/>
  <c r="AD655" i="2"/>
  <c r="AE659" i="2"/>
  <c r="AE707" i="2" s="1"/>
  <c r="AE650" i="2"/>
  <c r="AE160" i="4" s="1"/>
  <c r="AE159" i="4" s="1"/>
  <c r="AF658" i="2"/>
  <c r="AF706" i="2" s="1"/>
  <c r="AG648" i="2"/>
  <c r="AD250" i="2"/>
  <c r="AB258" i="2"/>
  <c r="AC258" i="2" s="1"/>
  <c r="AD258" i="2" s="1"/>
  <c r="AC204" i="2"/>
  <c r="AC206" i="2" s="1"/>
  <c r="AC111" i="2"/>
  <c r="AC879" i="2" s="1"/>
  <c r="AC73" i="4"/>
  <c r="AC85" i="2"/>
  <c r="AC72" i="2" s="1"/>
  <c r="AF70" i="2"/>
  <c r="AF71" i="2" s="1"/>
  <c r="AD77" i="4"/>
  <c r="AD84" i="2"/>
  <c r="U176" i="4"/>
  <c r="U846" i="2"/>
  <c r="T861" i="2"/>
  <c r="U90" i="14"/>
  <c r="U94" i="14"/>
  <c r="U122" i="14"/>
  <c r="U11" i="14"/>
  <c r="V855" i="2"/>
  <c r="V838" i="2"/>
  <c r="V836" i="2" s="1"/>
  <c r="U863" i="2"/>
  <c r="AG839" i="2"/>
  <c r="AD155" i="4"/>
  <c r="AD164" i="4" s="1"/>
  <c r="AE887" i="2"/>
  <c r="AD721" i="2"/>
  <c r="AD685" i="2"/>
  <c r="AA50" i="14"/>
  <c r="AA159" i="14"/>
  <c r="AA123" i="14"/>
  <c r="AA12" i="14"/>
  <c r="AE622" i="2"/>
  <c r="AE157" i="4" s="1"/>
  <c r="AB190" i="4"/>
  <c r="AB194" i="4" s="1"/>
  <c r="AB11" i="13"/>
  <c r="AB38" i="13" s="1"/>
  <c r="AB55" i="4"/>
  <c r="AB37" i="13"/>
  <c r="AE53" i="4"/>
  <c r="AE192" i="4" s="1"/>
  <c r="AA39" i="13"/>
  <c r="AA40" i="13" s="1"/>
  <c r="AC51" i="4"/>
  <c r="AC720" i="2"/>
  <c r="AF638" i="2"/>
  <c r="AF699" i="2" s="1"/>
  <c r="AF632" i="2"/>
  <c r="AF692" i="2" s="1"/>
  <c r="AG619" i="2"/>
  <c r="Z262" i="2"/>
  <c r="AA260" i="2"/>
  <c r="AE456" i="2"/>
  <c r="AE486" i="2" s="1"/>
  <c r="AE485" i="2"/>
  <c r="AE141" i="4"/>
  <c r="AE140" i="4" s="1"/>
  <c r="AD497" i="2"/>
  <c r="AD484" i="2"/>
  <c r="AD15" i="4"/>
  <c r="AD491" i="2"/>
  <c r="AF451" i="2"/>
  <c r="AG449" i="2"/>
  <c r="AE357" i="2"/>
  <c r="AE126" i="4" s="1"/>
  <c r="AF374" i="2"/>
  <c r="AF375" i="2" s="1"/>
  <c r="AF128" i="4" s="1"/>
  <c r="AF356" i="2"/>
  <c r="CK125" i="2"/>
  <c r="AE300" i="2"/>
  <c r="AE118" i="4" s="1"/>
  <c r="AF344" i="2"/>
  <c r="AF345" i="2" s="1"/>
  <c r="AF123" i="4" s="1"/>
  <c r="AG304" i="2"/>
  <c r="AF299" i="2"/>
  <c r="AF308" i="2"/>
  <c r="AF309" i="2" s="1"/>
  <c r="AF119" i="4" s="1"/>
  <c r="AB13" i="4"/>
  <c r="AB404" i="2"/>
  <c r="Y278" i="14"/>
  <c r="Y224" i="14"/>
  <c r="Y174" i="2"/>
  <c r="Y283" i="2" s="1"/>
  <c r="AE134" i="2"/>
  <c r="CL185" i="2"/>
  <c r="W284" i="2"/>
  <c r="Z172" i="2"/>
  <c r="CL127" i="2"/>
  <c r="CL157" i="2"/>
  <c r="AG161" i="2"/>
  <c r="AG163" i="2"/>
  <c r="AG95" i="4" s="1"/>
  <c r="AG162" i="2"/>
  <c r="AG91" i="4" s="1"/>
  <c r="Z171" i="2"/>
  <c r="Y274" i="2"/>
  <c r="Y889" i="2"/>
  <c r="CL126" i="2"/>
  <c r="CL156" i="2"/>
  <c r="CL128" i="2"/>
  <c r="CL158" i="2"/>
  <c r="AA183" i="2"/>
  <c r="AA110" i="4"/>
  <c r="AA182" i="2"/>
  <c r="X176" i="2"/>
  <c r="X277" i="2" s="1"/>
  <c r="AC168" i="2"/>
  <c r="CK155" i="2"/>
  <c r="AC166" i="2"/>
  <c r="AB170" i="2"/>
  <c r="AF87" i="4"/>
  <c r="AC232" i="2"/>
  <c r="AG236" i="2"/>
  <c r="AA144" i="2"/>
  <c r="AG208" i="2"/>
  <c r="AG148" i="2"/>
  <c r="AG178" i="2"/>
  <c r="AD202" i="2"/>
  <c r="AG264" i="2"/>
  <c r="AH78" i="2"/>
  <c r="AH18" i="2"/>
  <c r="AH38" i="2"/>
  <c r="AI42" i="2" s="1"/>
  <c r="AH58" i="2"/>
  <c r="AB92" i="2"/>
  <c r="AE33" i="2"/>
  <c r="AB250" i="14"/>
  <c r="AB223" i="14"/>
  <c r="AB277" i="14"/>
  <c r="AA506" i="2"/>
  <c r="AD13" i="2"/>
  <c r="AE73" i="2"/>
  <c r="CM188" i="2"/>
  <c r="CM187" i="2"/>
  <c r="CM186" i="2"/>
  <c r="AA23" i="13"/>
  <c r="AA24" i="13" s="1"/>
  <c r="AH98" i="2"/>
  <c r="AC105" i="2"/>
  <c r="AI22" i="14"/>
  <c r="AI54" i="1"/>
  <c r="AI131" i="14"/>
  <c r="AI53" i="1"/>
  <c r="AI56" i="1"/>
  <c r="AI62" i="14"/>
  <c r="AI55" i="1"/>
  <c r="AI426" i="2" s="1"/>
  <c r="AB112" i="2"/>
  <c r="AB93" i="2"/>
  <c r="AB114" i="2" s="1"/>
  <c r="AG561" i="2"/>
  <c r="AH560" i="2"/>
  <c r="AK761" i="2"/>
  <c r="AK760" i="2" s="1"/>
  <c r="AJ762" i="2"/>
  <c r="AJ769" i="2"/>
  <c r="AJ768" i="2" s="1"/>
  <c r="AI770" i="2"/>
  <c r="AH65" i="10"/>
  <c r="AH385" i="2"/>
  <c r="AH93" i="10"/>
  <c r="AA817" i="2"/>
  <c r="AC6" i="4"/>
  <c r="CP60" i="1"/>
  <c r="CO61" i="1"/>
  <c r="O143" i="4"/>
  <c r="O145" i="4" s="1"/>
  <c r="O20" i="4"/>
  <c r="O78" i="10"/>
  <c r="AF90" i="2"/>
  <c r="AF91" i="2" s="1"/>
  <c r="AH121" i="10"/>
  <c r="AD383" i="2"/>
  <c r="AH487" i="2"/>
  <c r="CO75" i="10"/>
  <c r="CO82" i="10"/>
  <c r="AJ32" i="1"/>
  <c r="AI33" i="1"/>
  <c r="AI35" i="1"/>
  <c r="AI34" i="1"/>
  <c r="DU7" i="14"/>
  <c r="DT7" i="14"/>
  <c r="DS7" i="14"/>
  <c r="DR7" i="14"/>
  <c r="DQ7" i="14"/>
  <c r="DP7" i="14"/>
  <c r="DO7" i="14"/>
  <c r="DN7" i="14"/>
  <c r="DM7" i="14"/>
  <c r="DL7" i="14"/>
  <c r="DK7" i="14"/>
  <c r="DJ7" i="14"/>
  <c r="DI7" i="14"/>
  <c r="DH7" i="14"/>
  <c r="DF7" i="14"/>
  <c r="DE7" i="14"/>
  <c r="DD7" i="14"/>
  <c r="DC7" i="14"/>
  <c r="DB7" i="14"/>
  <c r="DA7" i="14"/>
  <c r="DG7" i="14"/>
  <c r="CY7" i="14"/>
  <c r="CX7" i="14"/>
  <c r="CW7" i="14"/>
  <c r="CV7" i="14"/>
  <c r="CU7" i="14"/>
  <c r="CT7" i="14"/>
  <c r="CS7" i="14"/>
  <c r="CR7" i="14"/>
  <c r="CQ7" i="14"/>
  <c r="CP7" i="14"/>
  <c r="CO7" i="14"/>
  <c r="CN7" i="14"/>
  <c r="CM7" i="14"/>
  <c r="CL7" i="14"/>
  <c r="CZ7" i="14"/>
  <c r="CK7" i="14"/>
  <c r="CJ7" i="14"/>
  <c r="CI7" i="14"/>
  <c r="CH7" i="14"/>
  <c r="CG7" i="14"/>
  <c r="CF7" i="14"/>
  <c r="CE7" i="14"/>
  <c r="CD7" i="14"/>
  <c r="CC7" i="14"/>
  <c r="CB7" i="14"/>
  <c r="CA7" i="14"/>
  <c r="BZ7" i="14"/>
  <c r="BY7" i="14"/>
  <c r="BX7" i="14"/>
  <c r="BW7" i="14"/>
  <c r="BV7" i="14"/>
  <c r="BU7" i="14"/>
  <c r="BT7" i="14"/>
  <c r="BS7" i="14"/>
  <c r="BR7" i="14"/>
  <c r="BQ7" i="14"/>
  <c r="BP7" i="14"/>
  <c r="BO7" i="14"/>
  <c r="BN7" i="14"/>
  <c r="BM7" i="14"/>
  <c r="BL7" i="14"/>
  <c r="BK7" i="14"/>
  <c r="BJ7" i="14"/>
  <c r="BI7" i="14"/>
  <c r="BH7" i="14"/>
  <c r="BG7" i="14"/>
  <c r="BF7" i="14"/>
  <c r="BE7" i="14"/>
  <c r="BD7" i="14"/>
  <c r="BC7" i="14"/>
  <c r="BB7" i="14"/>
  <c r="BA7" i="14"/>
  <c r="AW7" i="14"/>
  <c r="AS7" i="14"/>
  <c r="AZ7" i="14"/>
  <c r="AV7" i="14"/>
  <c r="AY7" i="14"/>
  <c r="AU7" i="14"/>
  <c r="AR7" i="14"/>
  <c r="AQ7" i="14"/>
  <c r="AP7" i="14"/>
  <c r="AO7" i="14"/>
  <c r="AN7" i="14"/>
  <c r="AM7" i="14"/>
  <c r="AL7" i="14"/>
  <c r="AK7" i="14"/>
  <c r="AJ7" i="14"/>
  <c r="AI7" i="14"/>
  <c r="AH7" i="14"/>
  <c r="AG7" i="14"/>
  <c r="AF7" i="14"/>
  <c r="AE7" i="14"/>
  <c r="AD7" i="14"/>
  <c r="AC7" i="14"/>
  <c r="AB7" i="14"/>
  <c r="AA7" i="14"/>
  <c r="Z7" i="14"/>
  <c r="Y7" i="14"/>
  <c r="X7" i="14"/>
  <c r="W7" i="14"/>
  <c r="V7" i="14"/>
  <c r="U7" i="14"/>
  <c r="T7" i="14"/>
  <c r="S7" i="14"/>
  <c r="R7" i="14"/>
  <c r="AT7" i="14"/>
  <c r="AX7" i="14"/>
  <c r="Q7" i="14"/>
  <c r="P7" i="14"/>
  <c r="O7" i="14"/>
  <c r="AE478" i="2"/>
  <c r="AF474" i="2"/>
  <c r="AB7" i="13"/>
  <c r="AB22" i="13" s="1"/>
  <c r="AB21" i="13"/>
  <c r="CO68" i="10"/>
  <c r="AH97" i="10"/>
  <c r="AE232" i="14"/>
  <c r="AE259" i="14"/>
  <c r="AE294" i="14"/>
  <c r="AD78" i="4"/>
  <c r="AD104" i="2"/>
  <c r="AG102" i="14"/>
  <c r="AH101" i="14"/>
  <c r="AH461" i="2"/>
  <c r="AG120" i="10"/>
  <c r="T904" i="2"/>
  <c r="U70" i="10"/>
  <c r="AG556" i="2"/>
  <c r="AH555" i="2"/>
  <c r="R86" i="10"/>
  <c r="CP66" i="1"/>
  <c r="CO67" i="1"/>
  <c r="AE295" i="14"/>
  <c r="G135" i="1"/>
  <c r="H135" i="1" s="1"/>
  <c r="I135" i="1" s="1"/>
  <c r="I136" i="1" s="1"/>
  <c r="K7" i="14"/>
  <c r="H7" i="14"/>
  <c r="H8" i="14" s="1"/>
  <c r="N7" i="14"/>
  <c r="J7" i="14"/>
  <c r="I7" i="14"/>
  <c r="G7" i="14"/>
  <c r="M7" i="14"/>
  <c r="L7" i="14"/>
  <c r="N287" i="14"/>
  <c r="N902" i="2"/>
  <c r="N903" i="2" s="1"/>
  <c r="I57" i="13"/>
  <c r="I58" i="13" s="1"/>
  <c r="H58" i="13"/>
  <c r="G52" i="13"/>
  <c r="AG160" i="2" l="1"/>
  <c r="AF130" i="2"/>
  <c r="AF190" i="2"/>
  <c r="W837" i="2"/>
  <c r="AH351" i="2"/>
  <c r="AH352" i="2" s="1"/>
  <c r="AG50" i="2"/>
  <c r="AG51" i="2" s="1"/>
  <c r="S605" i="2"/>
  <c r="AF599" i="2"/>
  <c r="AE609" i="2"/>
  <c r="AG592" i="2"/>
  <c r="AG156" i="4" s="1"/>
  <c r="W601" i="2"/>
  <c r="AC10" i="15"/>
  <c r="AC37" i="15" s="1"/>
  <c r="AG603" i="2"/>
  <c r="AH595" i="2"/>
  <c r="AH597" i="2"/>
  <c r="AH598" i="2"/>
  <c r="AI583" i="2"/>
  <c r="AI582" i="2"/>
  <c r="AI589" i="2"/>
  <c r="AH608" i="2"/>
  <c r="AH602" i="2"/>
  <c r="AH369" i="2"/>
  <c r="AH370" i="2" s="1"/>
  <c r="AH294" i="2"/>
  <c r="AH295" i="2" s="1"/>
  <c r="AF76" i="4"/>
  <c r="AE65" i="2"/>
  <c r="AE52" i="2" s="1"/>
  <c r="AE76" i="4"/>
  <c r="AE97" i="4"/>
  <c r="AF99" i="4"/>
  <c r="AF98" i="4"/>
  <c r="AD65" i="2"/>
  <c r="AD52" i="2" s="1"/>
  <c r="AF700" i="2"/>
  <c r="AF46" i="4" s="1"/>
  <c r="AC272" i="2"/>
  <c r="AH246" i="2"/>
  <c r="AH248" i="2" s="1"/>
  <c r="AG430" i="2"/>
  <c r="AG135" i="4"/>
  <c r="AE4" i="15"/>
  <c r="AI428" i="2"/>
  <c r="AI427" i="2"/>
  <c r="AI424" i="2"/>
  <c r="AI423" i="2"/>
  <c r="AH425" i="2"/>
  <c r="AD279" i="2"/>
  <c r="AD518" i="2" s="1"/>
  <c r="AA278" i="2"/>
  <c r="AA880" i="2" s="1"/>
  <c r="Z276" i="2"/>
  <c r="Z539" i="2" s="1"/>
  <c r="AB275" i="2"/>
  <c r="AB152" i="2"/>
  <c r="AB109" i="4"/>
  <c r="AB153" i="2"/>
  <c r="Z282" i="2"/>
  <c r="AA142" i="2"/>
  <c r="AA146" i="2" s="1"/>
  <c r="AA273" i="2"/>
  <c r="AA141" i="2"/>
  <c r="AC281" i="2"/>
  <c r="AD136" i="2"/>
  <c r="AC140" i="2"/>
  <c r="AC280" i="2"/>
  <c r="AD138" i="2"/>
  <c r="AC100" i="4"/>
  <c r="AF326" i="2"/>
  <c r="AF327" i="2" s="1"/>
  <c r="AF121" i="4" s="1"/>
  <c r="AG340" i="2"/>
  <c r="AG344" i="2" s="1"/>
  <c r="AG345" i="2" s="1"/>
  <c r="AG123" i="4" s="1"/>
  <c r="AH339" i="2"/>
  <c r="AI23" i="14"/>
  <c r="AI22" i="2"/>
  <c r="AI102" i="2"/>
  <c r="AI82" i="2"/>
  <c r="AI62" i="2"/>
  <c r="X782" i="2"/>
  <c r="X789" i="2"/>
  <c r="X45" i="4"/>
  <c r="AH30" i="2"/>
  <c r="AH31" i="2" s="1"/>
  <c r="AG322" i="2"/>
  <c r="AH321" i="2"/>
  <c r="AF44" i="2"/>
  <c r="AF45" i="2" s="1"/>
  <c r="AF32" i="2" s="1"/>
  <c r="U86" i="14"/>
  <c r="AH330" i="2"/>
  <c r="AG132" i="2"/>
  <c r="AG90" i="4" s="1"/>
  <c r="AF86" i="4"/>
  <c r="AG131" i="2"/>
  <c r="AH129" i="2"/>
  <c r="AH132" i="2" s="1"/>
  <c r="AH90" i="4" s="1"/>
  <c r="AG133" i="2"/>
  <c r="AG94" i="4" s="1"/>
  <c r="U104" i="14"/>
  <c r="AD213" i="2"/>
  <c r="AD201" i="2" s="1"/>
  <c r="AD212" i="2"/>
  <c r="AE200" i="2"/>
  <c r="AE213" i="2" s="1"/>
  <c r="AE201" i="2" s="1"/>
  <c r="AF88" i="4"/>
  <c r="AG191" i="2"/>
  <c r="AH189" i="2"/>
  <c r="AH191" i="2" s="1"/>
  <c r="AG193" i="2"/>
  <c r="AG96" i="4" s="1"/>
  <c r="AG192" i="2"/>
  <c r="AG92" i="4" s="1"/>
  <c r="AB410" i="2"/>
  <c r="AB910" i="2" s="1"/>
  <c r="AA7" i="4"/>
  <c r="AA11" i="4" s="1"/>
  <c r="AA108" i="4"/>
  <c r="AC249" i="14"/>
  <c r="AB240" i="2"/>
  <c r="AB241" i="2"/>
  <c r="AB229" i="2" s="1"/>
  <c r="AC228" i="2"/>
  <c r="AC112" i="4" s="1"/>
  <c r="AC256" i="2"/>
  <c r="AC113" i="4" s="1"/>
  <c r="AC276" i="14"/>
  <c r="AE249" i="2"/>
  <c r="AE247" i="2" s="1"/>
  <c r="AI39" i="2"/>
  <c r="AI126" i="1"/>
  <c r="AI224" i="2"/>
  <c r="AL93" i="1"/>
  <c r="AK97" i="1"/>
  <c r="AD102" i="4"/>
  <c r="AI132" i="14"/>
  <c r="AI129" i="1"/>
  <c r="AI152" i="1"/>
  <c r="AI437" i="2"/>
  <c r="AB268" i="2"/>
  <c r="AB113" i="4"/>
  <c r="AB269" i="2"/>
  <c r="AB257" i="2" s="1"/>
  <c r="AI342" i="2"/>
  <c r="AI372" i="2"/>
  <c r="AI354" i="2"/>
  <c r="AI363" i="2"/>
  <c r="AI324" i="2"/>
  <c r="AI315" i="2"/>
  <c r="AI150" i="2"/>
  <c r="AI210" i="2"/>
  <c r="AI238" i="2"/>
  <c r="AI218" i="2" s="1"/>
  <c r="AI266" i="2"/>
  <c r="AI333" i="2"/>
  <c r="AI454" i="2"/>
  <c r="AI306" i="2"/>
  <c r="AI303" i="2" s="1"/>
  <c r="AI180" i="2"/>
  <c r="AI159" i="2" s="1"/>
  <c r="AI297" i="2"/>
  <c r="AE221" i="2"/>
  <c r="AE219" i="2" s="1"/>
  <c r="AE215" i="2"/>
  <c r="AI47" i="14"/>
  <c r="AI453" i="2"/>
  <c r="AI63" i="14"/>
  <c r="AI196" i="2"/>
  <c r="AI156" i="14"/>
  <c r="AD101" i="4"/>
  <c r="AI252" i="2"/>
  <c r="AB8" i="4"/>
  <c r="AI19" i="2"/>
  <c r="AD660" i="2"/>
  <c r="AN87" i="1"/>
  <c r="AO85" i="1"/>
  <c r="AI50" i="1"/>
  <c r="AI51" i="1"/>
  <c r="AI489" i="2"/>
  <c r="AI59" i="2"/>
  <c r="AI254" i="2"/>
  <c r="AI463" i="2"/>
  <c r="AI79" i="2"/>
  <c r="AI198" i="2"/>
  <c r="AI923" i="2"/>
  <c r="AI59" i="1"/>
  <c r="AI65" i="1"/>
  <c r="AI476" i="2"/>
  <c r="AI204" i="14"/>
  <c r="AI119" i="14"/>
  <c r="AI146" i="1"/>
  <c r="AI99" i="2"/>
  <c r="AI226" i="2"/>
  <c r="AI436" i="2"/>
  <c r="AI452" i="2"/>
  <c r="AI332" i="2"/>
  <c r="AI323" i="2"/>
  <c r="AI371" i="2"/>
  <c r="AI362" i="2"/>
  <c r="AI353" i="2"/>
  <c r="AI341" i="2"/>
  <c r="AI314" i="2"/>
  <c r="AI305" i="2"/>
  <c r="AI296" i="2"/>
  <c r="AI235" i="2"/>
  <c r="AI147" i="2"/>
  <c r="AI177" i="2"/>
  <c r="AI207" i="2"/>
  <c r="AI263" i="2"/>
  <c r="AD893" i="2"/>
  <c r="CI830" i="2"/>
  <c r="AO92" i="1"/>
  <c r="AJ62" i="10"/>
  <c r="AJ57" i="10"/>
  <c r="AI645" i="2"/>
  <c r="AI329" i="2"/>
  <c r="AI359" i="2"/>
  <c r="AI302" i="2"/>
  <c r="AI450" i="2"/>
  <c r="AI434" i="2"/>
  <c r="AI368" i="2"/>
  <c r="AI311" i="2"/>
  <c r="AI612" i="2"/>
  <c r="AI350" i="2"/>
  <c r="AI293" i="2"/>
  <c r="AI438" i="2"/>
  <c r="AI320" i="2"/>
  <c r="AI338" i="2"/>
  <c r="AJ2" i="14"/>
  <c r="AK31" i="1"/>
  <c r="AJ2" i="13"/>
  <c r="AJ2" i="5"/>
  <c r="AJ2" i="4"/>
  <c r="AJ2" i="1"/>
  <c r="AJ2" i="2"/>
  <c r="AJ2" i="10"/>
  <c r="AJ118" i="10" s="1"/>
  <c r="AI165" i="14"/>
  <c r="AI54" i="14"/>
  <c r="AI34" i="14"/>
  <c r="AI74" i="14"/>
  <c r="AI14" i="14"/>
  <c r="AI143" i="14"/>
  <c r="AH405" i="2"/>
  <c r="AG216" i="2"/>
  <c r="AG220" i="2" s="1"/>
  <c r="AG244" i="2"/>
  <c r="AG248" i="2" s="1"/>
  <c r="AF217" i="2"/>
  <c r="AF215" i="2" s="1"/>
  <c r="AF245" i="2"/>
  <c r="AF243" i="2" s="1"/>
  <c r="AD318" i="2"/>
  <c r="AD120" i="4" s="1"/>
  <c r="AD117" i="4" s="1"/>
  <c r="AD382" i="2"/>
  <c r="AD380" i="2" s="1"/>
  <c r="AD387" i="2" s="1"/>
  <c r="AD406" i="2"/>
  <c r="AD276" i="14" s="1"/>
  <c r="AG312" i="2"/>
  <c r="AF313" i="2"/>
  <c r="AC115" i="4"/>
  <c r="AC9" i="4"/>
  <c r="Z288" i="14"/>
  <c r="Z256" i="14"/>
  <c r="Z229" i="14"/>
  <c r="AE381" i="2"/>
  <c r="AE317" i="2"/>
  <c r="AG75" i="4"/>
  <c r="AD366" i="2"/>
  <c r="AD127" i="4" s="1"/>
  <c r="AD125" i="4" s="1"/>
  <c r="AD390" i="2"/>
  <c r="AD388" i="2" s="1"/>
  <c r="AA910" i="2"/>
  <c r="AA413" i="2"/>
  <c r="AA911" i="2" s="1"/>
  <c r="AF361" i="2"/>
  <c r="AG360" i="2"/>
  <c r="AC388" i="2"/>
  <c r="AC407" i="2"/>
  <c r="AE389" i="2"/>
  <c r="AE365" i="2"/>
  <c r="O184" i="4"/>
  <c r="AF164" i="2"/>
  <c r="AF194" i="2"/>
  <c r="AE132" i="4"/>
  <c r="AD12" i="2"/>
  <c r="AE222" i="2"/>
  <c r="AE890" i="2"/>
  <c r="AA234" i="2"/>
  <c r="AD498" i="2"/>
  <c r="AF440" i="2"/>
  <c r="AF460" i="2" s="1"/>
  <c r="AF136" i="4"/>
  <c r="AF134" i="4" s="1"/>
  <c r="AE458" i="2"/>
  <c r="AE10" i="4"/>
  <c r="AE465" i="2"/>
  <c r="AE652" i="2"/>
  <c r="AE654" i="2"/>
  <c r="AE703" i="2" s="1"/>
  <c r="AE653" i="2"/>
  <c r="AE702" i="2" s="1"/>
  <c r="AF646" i="2"/>
  <c r="AG435" i="2"/>
  <c r="AG459" i="2" s="1"/>
  <c r="AH433" i="2"/>
  <c r="AE230" i="2"/>
  <c r="AF613" i="2"/>
  <c r="AF627" i="2" s="1"/>
  <c r="AF688" i="2" s="1"/>
  <c r="AE627" i="2"/>
  <c r="AE688" i="2" s="1"/>
  <c r="AE625" i="2"/>
  <c r="R657" i="2"/>
  <c r="R705" i="2" s="1"/>
  <c r="R631" i="2"/>
  <c r="R691" i="2" s="1"/>
  <c r="R634" i="2"/>
  <c r="R694" i="2" s="1"/>
  <c r="T86" i="14"/>
  <c r="T104" i="14"/>
  <c r="AD111" i="2"/>
  <c r="AD879" i="2" s="1"/>
  <c r="AE109" i="2"/>
  <c r="AG10" i="2"/>
  <c r="AG11" i="2" s="1"/>
  <c r="AE74" i="4"/>
  <c r="AE24" i="2"/>
  <c r="AE25" i="2" s="1"/>
  <c r="AE655" i="2"/>
  <c r="AG658" i="2"/>
  <c r="AG706" i="2" s="1"/>
  <c r="AH648" i="2"/>
  <c r="AF659" i="2"/>
  <c r="AF707" i="2" s="1"/>
  <c r="AF650" i="2"/>
  <c r="AF160" i="4" s="1"/>
  <c r="AF159" i="4" s="1"/>
  <c r="AD73" i="4"/>
  <c r="AE250" i="2"/>
  <c r="AC110" i="2"/>
  <c r="AC112" i="2" s="1"/>
  <c r="AG70" i="2"/>
  <c r="AG71" i="2" s="1"/>
  <c r="AE77" i="4"/>
  <c r="AE84" i="2"/>
  <c r="AD85" i="2"/>
  <c r="AD72" i="2" s="1"/>
  <c r="V857" i="2"/>
  <c r="V176" i="4" s="1"/>
  <c r="U862" i="2"/>
  <c r="U847" i="2"/>
  <c r="V856" i="2"/>
  <c r="V43" i="4" s="1"/>
  <c r="V175" i="4"/>
  <c r="V21" i="4"/>
  <c r="AH839" i="2"/>
  <c r="AE155" i="4"/>
  <c r="AE164" i="4" s="1"/>
  <c r="AB39" i="13"/>
  <c r="AB40" i="13" s="1"/>
  <c r="AF887" i="2"/>
  <c r="AF622" i="2"/>
  <c r="AF157" i="4" s="1"/>
  <c r="CL125" i="2"/>
  <c r="AF53" i="4"/>
  <c r="AF192" i="4" s="1"/>
  <c r="AE685" i="2"/>
  <c r="AE721" i="2"/>
  <c r="AD720" i="2"/>
  <c r="AD51" i="4"/>
  <c r="AB50" i="14"/>
  <c r="AB159" i="14"/>
  <c r="AB123" i="14"/>
  <c r="AB12" i="14"/>
  <c r="AC190" i="4"/>
  <c r="AC194" i="4" s="1"/>
  <c r="AC37" i="13"/>
  <c r="AC11" i="13"/>
  <c r="AC38" i="13" s="1"/>
  <c r="AC55" i="4"/>
  <c r="AG638" i="2"/>
  <c r="AG699" i="2" s="1"/>
  <c r="AG632" i="2"/>
  <c r="AG692" i="2" s="1"/>
  <c r="AH619" i="2"/>
  <c r="AA262" i="2"/>
  <c r="AB260" i="2"/>
  <c r="AF456" i="2"/>
  <c r="AF486" i="2" s="1"/>
  <c r="AF485" i="2"/>
  <c r="AF141" i="4"/>
  <c r="AF140" i="4" s="1"/>
  <c r="AE484" i="2"/>
  <c r="AE497" i="2"/>
  <c r="AE15" i="4"/>
  <c r="AE491" i="2"/>
  <c r="AG451" i="2"/>
  <c r="AH449" i="2"/>
  <c r="AG335" i="2"/>
  <c r="AG336" i="2" s="1"/>
  <c r="AG122" i="4" s="1"/>
  <c r="AF357" i="2"/>
  <c r="AF126" i="4" s="1"/>
  <c r="Y176" i="2"/>
  <c r="Y277" i="2" s="1"/>
  <c r="AG356" i="2"/>
  <c r="AG374" i="2"/>
  <c r="AG375" i="2" s="1"/>
  <c r="AG128" i="4" s="1"/>
  <c r="AF300" i="2"/>
  <c r="AF118" i="4" s="1"/>
  <c r="AH304" i="2"/>
  <c r="AG299" i="2"/>
  <c r="AG308" i="2"/>
  <c r="AG309" i="2" s="1"/>
  <c r="AG119" i="4" s="1"/>
  <c r="Z224" i="14"/>
  <c r="Z251" i="14"/>
  <c r="Z278" i="14"/>
  <c r="Z174" i="2"/>
  <c r="Z283" i="2" s="1"/>
  <c r="AH220" i="2"/>
  <c r="AH221" i="2"/>
  <c r="AH101" i="4" s="1"/>
  <c r="CM185" i="2"/>
  <c r="AA172" i="2"/>
  <c r="CM126" i="2"/>
  <c r="CM156" i="2"/>
  <c r="CM128" i="2"/>
  <c r="CM158" i="2"/>
  <c r="AH161" i="2"/>
  <c r="AH163" i="2"/>
  <c r="AH95" i="4" s="1"/>
  <c r="AH162" i="2"/>
  <c r="AH91" i="4" s="1"/>
  <c r="AD166" i="2"/>
  <c r="AC170" i="2"/>
  <c r="X284" i="2"/>
  <c r="Z889" i="2"/>
  <c r="Z274" i="2"/>
  <c r="AG87" i="4"/>
  <c r="AD168" i="2"/>
  <c r="CL155" i="2"/>
  <c r="CM127" i="2"/>
  <c r="CM157" i="2"/>
  <c r="AA171" i="2"/>
  <c r="AB110" i="4"/>
  <c r="AB183" i="2"/>
  <c r="AB182" i="2"/>
  <c r="AF134" i="2"/>
  <c r="AD232" i="2"/>
  <c r="AH236" i="2"/>
  <c r="AB144" i="2"/>
  <c r="AE202" i="2"/>
  <c r="AD204" i="2"/>
  <c r="AE258" i="2"/>
  <c r="AH264" i="2"/>
  <c r="AH178" i="2"/>
  <c r="AH208" i="2"/>
  <c r="AH148" i="2"/>
  <c r="AI78" i="2"/>
  <c r="AI38" i="2"/>
  <c r="AJ42" i="2" s="1"/>
  <c r="AI58" i="2"/>
  <c r="AI18" i="2"/>
  <c r="AC93" i="2"/>
  <c r="AC114" i="2" s="1"/>
  <c r="AC506" i="2" s="1"/>
  <c r="AC92" i="2"/>
  <c r="AC277" i="14"/>
  <c r="AC223" i="14"/>
  <c r="AC250" i="14"/>
  <c r="AB506" i="2"/>
  <c r="AE13" i="2"/>
  <c r="AF73" i="2"/>
  <c r="AE53" i="2"/>
  <c r="AG44" i="2"/>
  <c r="CN188" i="2"/>
  <c r="CN187" i="2"/>
  <c r="CN186" i="2"/>
  <c r="AB23" i="13"/>
  <c r="AB24" i="13" s="1"/>
  <c r="AJ131" i="14"/>
  <c r="AJ54" i="1"/>
  <c r="AJ55" i="1"/>
  <c r="AJ426" i="2" s="1"/>
  <c r="AJ62" i="14"/>
  <c r="AJ53" i="1"/>
  <c r="AJ22" i="14"/>
  <c r="AJ56" i="1"/>
  <c r="AI98" i="2"/>
  <c r="AD105" i="2"/>
  <c r="AH102" i="14"/>
  <c r="AI101" i="14"/>
  <c r="CP68" i="10"/>
  <c r="CP75" i="10"/>
  <c r="AI487" i="2"/>
  <c r="AE78" i="4"/>
  <c r="AE104" i="2"/>
  <c r="AC7" i="13"/>
  <c r="AC22" i="13" s="1"/>
  <c r="AC21" i="13"/>
  <c r="AH561" i="2"/>
  <c r="AI560" i="2"/>
  <c r="S84" i="10"/>
  <c r="S85" i="10" s="1"/>
  <c r="AD6" i="4"/>
  <c r="AF478" i="2"/>
  <c r="AG474" i="2"/>
  <c r="CP82" i="10"/>
  <c r="AI121" i="10"/>
  <c r="AG90" i="2"/>
  <c r="AG91" i="2" s="1"/>
  <c r="AI93" i="10"/>
  <c r="AI65" i="10"/>
  <c r="AL761" i="2"/>
  <c r="AL760" i="2" s="1"/>
  <c r="AK762" i="2"/>
  <c r="AI97" i="10"/>
  <c r="AF295" i="14"/>
  <c r="CQ66" i="1"/>
  <c r="CP67" i="1"/>
  <c r="AH556" i="2"/>
  <c r="AI555" i="2"/>
  <c r="U71" i="10"/>
  <c r="U72" i="10" s="1"/>
  <c r="AI461" i="2"/>
  <c r="AE383" i="2"/>
  <c r="O79" i="10"/>
  <c r="CQ60" i="1"/>
  <c r="CP61" i="1"/>
  <c r="AH120" i="10"/>
  <c r="AJ35" i="1"/>
  <c r="AJ34" i="1"/>
  <c r="AK32" i="1"/>
  <c r="AJ33" i="1"/>
  <c r="AF232" i="14"/>
  <c r="AF259" i="14"/>
  <c r="AF294" i="14"/>
  <c r="AB817" i="2"/>
  <c r="AI385" i="2"/>
  <c r="AK769" i="2"/>
  <c r="AK768" i="2" s="1"/>
  <c r="AJ770" i="2"/>
  <c r="J135" i="1"/>
  <c r="K135" i="1" s="1"/>
  <c r="G136" i="1"/>
  <c r="H137" i="1" s="1"/>
  <c r="H136" i="1"/>
  <c r="I8" i="14"/>
  <c r="J8" i="14" s="1"/>
  <c r="K8" i="14" s="1"/>
  <c r="L8" i="14" s="1"/>
  <c r="M8" i="14" s="1"/>
  <c r="N8" i="14" s="1"/>
  <c r="O8" i="14" s="1"/>
  <c r="P8" i="14" s="1"/>
  <c r="Q8" i="14" s="1"/>
  <c r="R8" i="14" s="1"/>
  <c r="S8" i="14" s="1"/>
  <c r="T8" i="14" s="1"/>
  <c r="U8" i="14" s="1"/>
  <c r="V8" i="14" s="1"/>
  <c r="W8" i="14" s="1"/>
  <c r="X8" i="14" s="1"/>
  <c r="Y8" i="14" s="1"/>
  <c r="Z8" i="14" s="1"/>
  <c r="AA8" i="14" s="1"/>
  <c r="AB8" i="14" s="1"/>
  <c r="AC8" i="14" s="1"/>
  <c r="AD8" i="14" s="1"/>
  <c r="AE8" i="14" s="1"/>
  <c r="AF8" i="14" s="1"/>
  <c r="AG8" i="14" s="1"/>
  <c r="AH8" i="14" s="1"/>
  <c r="AI8" i="14" s="1"/>
  <c r="AJ8" i="14" s="1"/>
  <c r="N286" i="14"/>
  <c r="N255" i="14"/>
  <c r="N228" i="14"/>
  <c r="AH219" i="2" l="1"/>
  <c r="AG190" i="2"/>
  <c r="AG130" i="2"/>
  <c r="AH160" i="2"/>
  <c r="AI351" i="2"/>
  <c r="AI352" i="2" s="1"/>
  <c r="AG76" i="4"/>
  <c r="AH50" i="2"/>
  <c r="AH51" i="2" s="1"/>
  <c r="X600" i="2"/>
  <c r="AF609" i="2"/>
  <c r="AG599" i="2"/>
  <c r="T604" i="2"/>
  <c r="AH592" i="2"/>
  <c r="AH156" i="4" s="1"/>
  <c r="AH603" i="2"/>
  <c r="AJ589" i="2"/>
  <c r="AJ583" i="2"/>
  <c r="AJ582" i="2"/>
  <c r="AI595" i="2"/>
  <c r="AI597" i="2"/>
  <c r="AI598" i="2"/>
  <c r="AI608" i="2"/>
  <c r="AI602" i="2"/>
  <c r="AI369" i="2"/>
  <c r="AI370" i="2" s="1"/>
  <c r="AI294" i="2"/>
  <c r="AI295" i="2" s="1"/>
  <c r="AF64" i="2"/>
  <c r="AF65" i="2" s="1"/>
  <c r="AF97" i="4"/>
  <c r="AG98" i="4"/>
  <c r="AG99" i="4"/>
  <c r="AG88" i="4"/>
  <c r="AG86" i="4"/>
  <c r="AI246" i="2"/>
  <c r="AI248" i="2" s="1"/>
  <c r="AH249" i="2"/>
  <c r="AH102" i="4" s="1"/>
  <c r="AH100" i="4" s="1"/>
  <c r="AD272" i="2"/>
  <c r="AG700" i="2"/>
  <c r="AG46" i="4" s="1"/>
  <c r="AH430" i="2"/>
  <c r="AH135" i="4"/>
  <c r="AF4" i="15"/>
  <c r="AJ428" i="2"/>
  <c r="AJ427" i="2"/>
  <c r="AJ423" i="2"/>
  <c r="AJ424" i="2"/>
  <c r="AI425" i="2"/>
  <c r="AE279" i="2"/>
  <c r="AE518" i="2" s="1"/>
  <c r="AA276" i="2"/>
  <c r="AA539" i="2" s="1"/>
  <c r="AA282" i="2"/>
  <c r="AB142" i="2"/>
  <c r="AB146" i="2" s="1"/>
  <c r="AB278" i="2"/>
  <c r="AB880" i="2" s="1"/>
  <c r="AD280" i="2"/>
  <c r="AE138" i="2"/>
  <c r="AC275" i="2"/>
  <c r="AC152" i="2"/>
  <c r="AC109" i="4"/>
  <c r="AC153" i="2"/>
  <c r="AD281" i="2"/>
  <c r="AD140" i="2"/>
  <c r="AE136" i="2"/>
  <c r="AB273" i="2"/>
  <c r="AB141" i="2"/>
  <c r="AJ23" i="14"/>
  <c r="AH340" i="2"/>
  <c r="AH344" i="2" s="1"/>
  <c r="AH345" i="2" s="1"/>
  <c r="AH123" i="4" s="1"/>
  <c r="AI339" i="2"/>
  <c r="AI30" i="2"/>
  <c r="AI31" i="2" s="1"/>
  <c r="Y26" i="4"/>
  <c r="Y45" i="4"/>
  <c r="AG326" i="2"/>
  <c r="AG327" i="2" s="1"/>
  <c r="AG121" i="4" s="1"/>
  <c r="AH322" i="2"/>
  <c r="AI321" i="2"/>
  <c r="AG89" i="4"/>
  <c r="AI189" i="2"/>
  <c r="AI191" i="2" s="1"/>
  <c r="AC240" i="2"/>
  <c r="AH133" i="2"/>
  <c r="AH94" i="4" s="1"/>
  <c r="AH331" i="2"/>
  <c r="AH131" i="2"/>
  <c r="AI330" i="2"/>
  <c r="AI129" i="2"/>
  <c r="AI132" i="2" s="1"/>
  <c r="AI90" i="4" s="1"/>
  <c r="AF85" i="4"/>
  <c r="AG93" i="4"/>
  <c r="AF200" i="2"/>
  <c r="AF111" i="4" s="1"/>
  <c r="AJ22" i="2"/>
  <c r="AG613" i="2"/>
  <c r="AJ62" i="2"/>
  <c r="AJ102" i="2"/>
  <c r="AJ82" i="2"/>
  <c r="AE660" i="2"/>
  <c r="AH193" i="2"/>
  <c r="AH96" i="4" s="1"/>
  <c r="AE111" i="4"/>
  <c r="AD206" i="2"/>
  <c r="AE212" i="2"/>
  <c r="AH192" i="2"/>
  <c r="AH92" i="4" s="1"/>
  <c r="AH89" i="4" s="1"/>
  <c r="AB413" i="2"/>
  <c r="AB911" i="2" s="1"/>
  <c r="AB229" i="14" s="1"/>
  <c r="AD256" i="2"/>
  <c r="AD268" i="2" s="1"/>
  <c r="AB234" i="2"/>
  <c r="AB108" i="4"/>
  <c r="AB7" i="4"/>
  <c r="AC269" i="2"/>
  <c r="AC257" i="2" s="1"/>
  <c r="AC268" i="2"/>
  <c r="AF132" i="4"/>
  <c r="AC241" i="2"/>
  <c r="AF890" i="2"/>
  <c r="Y284" i="2"/>
  <c r="AD100" i="4"/>
  <c r="AD115" i="4"/>
  <c r="AF221" i="2"/>
  <c r="AF219" i="2" s="1"/>
  <c r="AJ210" i="2"/>
  <c r="AJ315" i="2"/>
  <c r="AJ238" i="2"/>
  <c r="AJ218" i="2" s="1"/>
  <c r="AJ342" i="2"/>
  <c r="AJ333" i="2"/>
  <c r="AJ297" i="2"/>
  <c r="AJ150" i="2"/>
  <c r="AJ306" i="2"/>
  <c r="AJ303" i="2" s="1"/>
  <c r="AJ372" i="2"/>
  <c r="AJ180" i="2"/>
  <c r="AJ159" i="2" s="1"/>
  <c r="AJ324" i="2"/>
  <c r="AJ266" i="2"/>
  <c r="AJ354" i="2"/>
  <c r="AJ454" i="2"/>
  <c r="AJ363" i="2"/>
  <c r="AP92" i="1"/>
  <c r="AJ119" i="14"/>
  <c r="AJ59" i="1"/>
  <c r="AJ254" i="2"/>
  <c r="AJ19" i="2"/>
  <c r="AJ453" i="2"/>
  <c r="AJ129" i="1"/>
  <c r="AJ50" i="1"/>
  <c r="AJ51" i="1"/>
  <c r="AJ226" i="2"/>
  <c r="AJ59" i="2"/>
  <c r="AO87" i="1"/>
  <c r="AP85" i="1"/>
  <c r="AC8" i="4"/>
  <c r="AE101" i="4"/>
  <c r="AJ437" i="2"/>
  <c r="AJ132" i="14"/>
  <c r="AJ126" i="1"/>
  <c r="AD228" i="2"/>
  <c r="AJ99" i="2"/>
  <c r="AJ204" i="14"/>
  <c r="AJ65" i="1"/>
  <c r="AJ923" i="2"/>
  <c r="AJ79" i="2"/>
  <c r="AJ489" i="2"/>
  <c r="AJ156" i="14"/>
  <c r="AJ196" i="2"/>
  <c r="AJ47" i="14"/>
  <c r="AM93" i="1"/>
  <c r="AL97" i="1"/>
  <c r="AJ39" i="2"/>
  <c r="AF249" i="2"/>
  <c r="AF247" i="2" s="1"/>
  <c r="AJ146" i="1"/>
  <c r="AJ476" i="2"/>
  <c r="AJ198" i="2"/>
  <c r="AJ463" i="2"/>
  <c r="AJ252" i="2"/>
  <c r="AJ63" i="14"/>
  <c r="AJ152" i="1"/>
  <c r="AJ224" i="2"/>
  <c r="AE102" i="4"/>
  <c r="AJ332" i="2"/>
  <c r="AJ323" i="2"/>
  <c r="AJ371" i="2"/>
  <c r="AJ362" i="2"/>
  <c r="AJ353" i="2"/>
  <c r="AJ341" i="2"/>
  <c r="AJ314" i="2"/>
  <c r="AJ305" i="2"/>
  <c r="AJ296" i="2"/>
  <c r="AJ436" i="2"/>
  <c r="AJ452" i="2"/>
  <c r="AJ235" i="2"/>
  <c r="AJ177" i="2"/>
  <c r="AJ207" i="2"/>
  <c r="AJ263" i="2"/>
  <c r="AJ147" i="2"/>
  <c r="AE893" i="2"/>
  <c r="AG217" i="2"/>
  <c r="AG215" i="2" s="1"/>
  <c r="AG245" i="2"/>
  <c r="AJ645" i="2"/>
  <c r="AJ329" i="2"/>
  <c r="AJ350" i="2"/>
  <c r="AJ293" i="2"/>
  <c r="AJ612" i="2"/>
  <c r="AJ320" i="2"/>
  <c r="AJ338" i="2"/>
  <c r="AJ434" i="2"/>
  <c r="AJ359" i="2"/>
  <c r="AJ438" i="2"/>
  <c r="AJ450" i="2"/>
  <c r="AJ368" i="2"/>
  <c r="AJ311" i="2"/>
  <c r="AJ302" i="2"/>
  <c r="AK2" i="13"/>
  <c r="AK2" i="2"/>
  <c r="AK2" i="5"/>
  <c r="AK2" i="10"/>
  <c r="AK118" i="10" s="1"/>
  <c r="AK2" i="4"/>
  <c r="AK2" i="14"/>
  <c r="AK2" i="1"/>
  <c r="AL31" i="1"/>
  <c r="AJ165" i="14"/>
  <c r="AJ54" i="14"/>
  <c r="AJ143" i="14"/>
  <c r="AJ74" i="14"/>
  <c r="AJ14" i="14"/>
  <c r="AJ34" i="14"/>
  <c r="AI405" i="2"/>
  <c r="AK62" i="10"/>
  <c r="AK57" i="10"/>
  <c r="CJ830" i="2"/>
  <c r="AD407" i="2"/>
  <c r="AD410" i="2" s="1"/>
  <c r="AD910" i="2" s="1"/>
  <c r="AD249" i="14"/>
  <c r="AD222" i="14"/>
  <c r="AE406" i="2"/>
  <c r="AE222" i="14" s="1"/>
  <c r="AF381" i="2"/>
  <c r="AF317" i="2"/>
  <c r="AD9" i="4"/>
  <c r="AE318" i="2"/>
  <c r="AE120" i="4" s="1"/>
  <c r="AE117" i="4" s="1"/>
  <c r="AE382" i="2"/>
  <c r="AE380" i="2" s="1"/>
  <c r="AG313" i="2"/>
  <c r="AH312" i="2"/>
  <c r="AD13" i="4"/>
  <c r="AD404" i="2"/>
  <c r="AE366" i="2"/>
  <c r="AE127" i="4" s="1"/>
  <c r="AE125" i="4" s="1"/>
  <c r="AE390" i="2"/>
  <c r="AC404" i="2"/>
  <c r="AC13" i="4"/>
  <c r="AA288" i="14"/>
  <c r="AA256" i="14"/>
  <c r="AA229" i="14"/>
  <c r="AH360" i="2"/>
  <c r="AG361" i="2"/>
  <c r="AF389" i="2"/>
  <c r="AF365" i="2"/>
  <c r="AC909" i="2"/>
  <c r="AC289" i="14" s="1"/>
  <c r="AC410" i="2"/>
  <c r="AH75" i="4"/>
  <c r="AE498" i="2"/>
  <c r="AG164" i="2"/>
  <c r="AG194" i="2"/>
  <c r="AF222" i="2"/>
  <c r="AG440" i="2"/>
  <c r="AG460" i="2" s="1"/>
  <c r="AG136" i="4"/>
  <c r="AG134" i="4" s="1"/>
  <c r="AF458" i="2"/>
  <c r="AF10" i="4"/>
  <c r="AF465" i="2"/>
  <c r="AG646" i="2"/>
  <c r="AF654" i="2"/>
  <c r="AF703" i="2" s="1"/>
  <c r="AF653" i="2"/>
  <c r="AF702" i="2" s="1"/>
  <c r="AF652" i="2"/>
  <c r="AH435" i="2"/>
  <c r="AH459" i="2" s="1"/>
  <c r="AI433" i="2"/>
  <c r="S630" i="2"/>
  <c r="S656" i="2"/>
  <c r="S704" i="2" s="1"/>
  <c r="R635" i="2"/>
  <c r="R695" i="2" s="1"/>
  <c r="AF625" i="2"/>
  <c r="AF109" i="2"/>
  <c r="AE12" i="2"/>
  <c r="AH10" i="2"/>
  <c r="AH11" i="2" s="1"/>
  <c r="AF74" i="4"/>
  <c r="AF24" i="2"/>
  <c r="AF25" i="2" s="1"/>
  <c r="AF655" i="2"/>
  <c r="AH658" i="2"/>
  <c r="AH706" i="2" s="1"/>
  <c r="AI648" i="2"/>
  <c r="AG659" i="2"/>
  <c r="AG707" i="2" s="1"/>
  <c r="AG650" i="2"/>
  <c r="AG160" i="4" s="1"/>
  <c r="AG159" i="4" s="1"/>
  <c r="V852" i="2"/>
  <c r="AD110" i="2"/>
  <c r="AD112" i="2" s="1"/>
  <c r="AF250" i="2"/>
  <c r="AE73" i="4"/>
  <c r="AE111" i="2"/>
  <c r="AE879" i="2" s="1"/>
  <c r="AE85" i="2"/>
  <c r="AE72" i="2" s="1"/>
  <c r="AH70" i="2"/>
  <c r="AH71" i="2" s="1"/>
  <c r="AF77" i="4"/>
  <c r="AF84" i="2"/>
  <c r="V846" i="2"/>
  <c r="U861" i="2"/>
  <c r="V863" i="2"/>
  <c r="V94" i="14"/>
  <c r="V122" i="14"/>
  <c r="V90" i="14"/>
  <c r="V11" i="14"/>
  <c r="W855" i="2"/>
  <c r="W838" i="2"/>
  <c r="X837" i="2" s="1"/>
  <c r="AI839" i="2"/>
  <c r="AF155" i="4"/>
  <c r="AF164" i="4" s="1"/>
  <c r="AG887" i="2"/>
  <c r="AG622" i="2"/>
  <c r="AG157" i="4" s="1"/>
  <c r="AG53" i="4"/>
  <c r="AG192" i="4" s="1"/>
  <c r="AC123" i="14"/>
  <c r="AC12" i="14"/>
  <c r="AC50" i="14"/>
  <c r="AC159" i="14"/>
  <c r="AC39" i="13"/>
  <c r="AC40" i="13" s="1"/>
  <c r="AE720" i="2"/>
  <c r="AE51" i="4"/>
  <c r="AF721" i="2"/>
  <c r="AF685" i="2"/>
  <c r="AD190" i="4"/>
  <c r="AD194" i="4" s="1"/>
  <c r="AD11" i="13"/>
  <c r="AD38" i="13" s="1"/>
  <c r="AD37" i="13"/>
  <c r="AD55" i="4"/>
  <c r="AH638" i="2"/>
  <c r="AH699" i="2" s="1"/>
  <c r="AH632" i="2"/>
  <c r="AH692" i="2" s="1"/>
  <c r="AI619" i="2"/>
  <c r="AB262" i="2"/>
  <c r="AC260" i="2"/>
  <c r="AF53" i="2"/>
  <c r="AG456" i="2"/>
  <c r="AG486" i="2" s="1"/>
  <c r="AG485" i="2"/>
  <c r="AG141" i="4"/>
  <c r="AG140" i="4" s="1"/>
  <c r="AF497" i="2"/>
  <c r="AF484" i="2"/>
  <c r="AF15" i="4"/>
  <c r="AF491" i="2"/>
  <c r="AH451" i="2"/>
  <c r="AI449" i="2"/>
  <c r="AG357" i="2"/>
  <c r="AG126" i="4" s="1"/>
  <c r="AH374" i="2"/>
  <c r="AH375" i="2" s="1"/>
  <c r="AH128" i="4" s="1"/>
  <c r="CM125" i="2"/>
  <c r="AH356" i="2"/>
  <c r="AG300" i="2"/>
  <c r="AG118" i="4" s="1"/>
  <c r="AI304" i="2"/>
  <c r="AH299" i="2"/>
  <c r="AH308" i="2"/>
  <c r="AH309" i="2" s="1"/>
  <c r="AH119" i="4" s="1"/>
  <c r="AH99" i="4"/>
  <c r="AA224" i="14"/>
  <c r="AA278" i="14"/>
  <c r="AA251" i="14"/>
  <c r="AB172" i="2"/>
  <c r="Z176" i="2"/>
  <c r="Z277" i="2" s="1"/>
  <c r="AH98" i="4"/>
  <c r="AI220" i="2"/>
  <c r="AI221" i="2"/>
  <c r="AI101" i="4" s="1"/>
  <c r="CN185" i="2"/>
  <c r="AH88" i="4"/>
  <c r="AB171" i="2"/>
  <c r="AG134" i="2"/>
  <c r="CN126" i="2"/>
  <c r="CN156" i="2"/>
  <c r="CN128" i="2"/>
  <c r="CN158" i="2"/>
  <c r="AA174" i="2"/>
  <c r="AA283" i="2" s="1"/>
  <c r="AE168" i="2"/>
  <c r="AC110" i="4"/>
  <c r="AC182" i="2"/>
  <c r="AC183" i="2"/>
  <c r="AE166" i="2"/>
  <c r="AD170" i="2"/>
  <c r="CN127" i="2"/>
  <c r="CN157" i="2"/>
  <c r="AA889" i="2"/>
  <c r="AA274" i="2"/>
  <c r="CM155" i="2"/>
  <c r="AI161" i="2"/>
  <c r="AI163" i="2"/>
  <c r="AI95" i="4" s="1"/>
  <c r="AI162" i="2"/>
  <c r="AI91" i="4" s="1"/>
  <c r="AH87" i="4"/>
  <c r="AE232" i="2"/>
  <c r="AI236" i="2"/>
  <c r="AC144" i="2"/>
  <c r="AF258" i="2"/>
  <c r="AI148" i="2"/>
  <c r="AF202" i="2"/>
  <c r="AI178" i="2"/>
  <c r="AE204" i="2"/>
  <c r="AE206" i="2" s="1"/>
  <c r="AI208" i="2"/>
  <c r="AI264" i="2"/>
  <c r="AJ78" i="2"/>
  <c r="AJ58" i="2"/>
  <c r="AJ18" i="2"/>
  <c r="AJ38" i="2"/>
  <c r="AK42" i="2" s="1"/>
  <c r="AF33" i="2"/>
  <c r="AF13" i="2"/>
  <c r="AG73" i="2"/>
  <c r="AD250" i="14"/>
  <c r="AD277" i="14"/>
  <c r="AD223" i="14"/>
  <c r="AD92" i="2"/>
  <c r="AG45" i="2"/>
  <c r="AG32" i="2" s="1"/>
  <c r="AH44" i="2"/>
  <c r="AH45" i="2" s="1"/>
  <c r="CO188" i="2"/>
  <c r="CO187" i="2"/>
  <c r="CO186" i="2"/>
  <c r="AC23" i="13"/>
  <c r="AC24" i="13" s="1"/>
  <c r="AE105" i="2"/>
  <c r="AJ98" i="2"/>
  <c r="AK102" i="2" s="1"/>
  <c r="AK22" i="14"/>
  <c r="AK131" i="14"/>
  <c r="AK55" i="1"/>
  <c r="AK426" i="2" s="1"/>
  <c r="AK53" i="1"/>
  <c r="AK54" i="1"/>
  <c r="AK62" i="14"/>
  <c r="AK56" i="1"/>
  <c r="AD93" i="2"/>
  <c r="AD114" i="2" s="1"/>
  <c r="AF383" i="2"/>
  <c r="AG295" i="14"/>
  <c r="AI561" i="2"/>
  <c r="AJ560" i="2"/>
  <c r="AI102" i="14"/>
  <c r="AJ101" i="14"/>
  <c r="AK35" i="1"/>
  <c r="AK34" i="1"/>
  <c r="AL32" i="1"/>
  <c r="AK33" i="1"/>
  <c r="AI120" i="10"/>
  <c r="CR60" i="1"/>
  <c r="CQ61" i="1"/>
  <c r="AJ461" i="2"/>
  <c r="U904" i="2"/>
  <c r="V70" i="10"/>
  <c r="CR66" i="1"/>
  <c r="CQ67" i="1"/>
  <c r="AJ97" i="10"/>
  <c r="AJ93" i="10"/>
  <c r="AH90" i="2"/>
  <c r="AH91" i="2" s="1"/>
  <c r="AD7" i="13"/>
  <c r="AD22" i="13" s="1"/>
  <c r="AD21" i="13"/>
  <c r="S86" i="10"/>
  <c r="AE6" i="4"/>
  <c r="CQ68" i="10"/>
  <c r="AL769" i="2"/>
  <c r="AL768" i="2" s="1"/>
  <c r="AK770" i="2"/>
  <c r="AC817" i="2"/>
  <c r="AJ385" i="2"/>
  <c r="O906" i="2"/>
  <c r="O901" i="2" s="1"/>
  <c r="P77" i="10"/>
  <c r="AI556" i="2"/>
  <c r="AJ555" i="2"/>
  <c r="AJ65" i="10"/>
  <c r="AF78" i="4"/>
  <c r="AF104" i="2"/>
  <c r="AJ121" i="10"/>
  <c r="CQ82" i="10"/>
  <c r="AG478" i="2"/>
  <c r="AH474" i="2"/>
  <c r="CQ75" i="10"/>
  <c r="AM761" i="2"/>
  <c r="AM760" i="2" s="1"/>
  <c r="AL762" i="2"/>
  <c r="AG232" i="14"/>
  <c r="AG259" i="14"/>
  <c r="AG294" i="14"/>
  <c r="AJ487" i="2"/>
  <c r="I137" i="1"/>
  <c r="J137" i="1" s="1"/>
  <c r="J136" i="1"/>
  <c r="L135" i="1"/>
  <c r="K136" i="1"/>
  <c r="J57" i="13"/>
  <c r="H51" i="13"/>
  <c r="AI219" i="2" l="1"/>
  <c r="AH247" i="2"/>
  <c r="AH130" i="2"/>
  <c r="AI160" i="2"/>
  <c r="AH190" i="2"/>
  <c r="AJ351" i="2"/>
  <c r="AG64" i="2"/>
  <c r="AG65" i="2" s="1"/>
  <c r="AH64" i="2"/>
  <c r="AH65" i="2" s="1"/>
  <c r="AH52" i="2" s="1"/>
  <c r="AI50" i="2"/>
  <c r="AI51" i="2" s="1"/>
  <c r="AH599" i="2"/>
  <c r="T605" i="2"/>
  <c r="AG609" i="2"/>
  <c r="AI592" i="2"/>
  <c r="AI156" i="4" s="1"/>
  <c r="X601" i="2"/>
  <c r="AJ595" i="2"/>
  <c r="AJ597" i="2"/>
  <c r="AJ598" i="2"/>
  <c r="AK589" i="2"/>
  <c r="AK583" i="2"/>
  <c r="AK582" i="2"/>
  <c r="AJ608" i="2"/>
  <c r="AJ602" i="2"/>
  <c r="AI603" i="2"/>
  <c r="AJ369" i="2"/>
  <c r="AJ370" i="2" s="1"/>
  <c r="AF52" i="2"/>
  <c r="AJ294" i="2"/>
  <c r="AJ295" i="2" s="1"/>
  <c r="AG97" i="4"/>
  <c r="AG85" i="4"/>
  <c r="AH86" i="4"/>
  <c r="AH85" i="4" s="1"/>
  <c r="AI249" i="2"/>
  <c r="AI102" i="4" s="1"/>
  <c r="AI100" i="4" s="1"/>
  <c r="AJ246" i="2"/>
  <c r="AJ249" i="2" s="1"/>
  <c r="AJ102" i="4" s="1"/>
  <c r="AJ189" i="2"/>
  <c r="AJ192" i="2" s="1"/>
  <c r="AJ92" i="4" s="1"/>
  <c r="AC108" i="4"/>
  <c r="AH700" i="2"/>
  <c r="AH46" i="4" s="1"/>
  <c r="AK23" i="14"/>
  <c r="AI430" i="2"/>
  <c r="AI135" i="4"/>
  <c r="AJ425" i="2"/>
  <c r="AG4" i="15"/>
  <c r="AK427" i="2"/>
  <c r="AK428" i="2"/>
  <c r="AK423" i="2"/>
  <c r="AK424" i="2"/>
  <c r="AF279" i="2"/>
  <c r="AF518" i="2" s="1"/>
  <c r="AE272" i="2"/>
  <c r="AB276" i="2"/>
  <c r="AB539" i="2" s="1"/>
  <c r="AC278" i="2"/>
  <c r="AC880" i="2" s="1"/>
  <c r="AE281" i="2"/>
  <c r="AF136" i="2"/>
  <c r="AE140" i="2"/>
  <c r="AC273" i="2"/>
  <c r="AC141" i="2"/>
  <c r="AE280" i="2"/>
  <c r="AF138" i="2"/>
  <c r="AD275" i="2"/>
  <c r="AD153" i="2"/>
  <c r="AD109" i="4"/>
  <c r="AD152" i="2"/>
  <c r="AB282" i="2"/>
  <c r="AC142" i="2"/>
  <c r="AC146" i="2" s="1"/>
  <c r="AJ321" i="2"/>
  <c r="AJ322" i="2" s="1"/>
  <c r="AI340" i="2"/>
  <c r="AJ339" i="2"/>
  <c r="AJ340" i="2" s="1"/>
  <c r="AK22" i="2"/>
  <c r="AK62" i="2"/>
  <c r="AK82" i="2"/>
  <c r="AJ30" i="2"/>
  <c r="AJ31" i="2" s="1"/>
  <c r="Y782" i="2"/>
  <c r="Y789" i="2"/>
  <c r="Z26" i="4"/>
  <c r="AI322" i="2"/>
  <c r="AH335" i="2"/>
  <c r="AH336" i="2" s="1"/>
  <c r="AH122" i="4" s="1"/>
  <c r="AH326" i="2"/>
  <c r="AH327" i="2" s="1"/>
  <c r="AH121" i="4" s="1"/>
  <c r="AE407" i="2"/>
  <c r="AE909" i="2" s="1"/>
  <c r="AE289" i="14" s="1"/>
  <c r="AI193" i="2"/>
  <c r="AI96" i="4" s="1"/>
  <c r="AI192" i="2"/>
  <c r="AI92" i="4" s="1"/>
  <c r="AI89" i="4" s="1"/>
  <c r="AH93" i="4"/>
  <c r="AF406" i="2"/>
  <c r="AF276" i="14" s="1"/>
  <c r="AI331" i="2"/>
  <c r="AJ330" i="2"/>
  <c r="AI133" i="2"/>
  <c r="AI94" i="4" s="1"/>
  <c r="AI131" i="2"/>
  <c r="AJ129" i="2"/>
  <c r="AJ133" i="2" s="1"/>
  <c r="AJ94" i="4" s="1"/>
  <c r="AF213" i="2"/>
  <c r="AF201" i="2" s="1"/>
  <c r="AF212" i="2"/>
  <c r="AH613" i="2"/>
  <c r="AI613" i="2" s="1"/>
  <c r="AG627" i="2"/>
  <c r="AG688" i="2" s="1"/>
  <c r="AG625" i="2"/>
  <c r="AB256" i="14"/>
  <c r="AB288" i="14"/>
  <c r="AD269" i="2"/>
  <c r="AD257" i="2" s="1"/>
  <c r="AD113" i="4"/>
  <c r="AG200" i="2"/>
  <c r="AG111" i="4" s="1"/>
  <c r="AE115" i="4"/>
  <c r="AB11" i="4"/>
  <c r="AE256" i="2"/>
  <c r="AE269" i="2" s="1"/>
  <c r="AE257" i="2" s="1"/>
  <c r="AC229" i="2"/>
  <c r="AC234" i="2"/>
  <c r="AD909" i="2"/>
  <c r="AD289" i="14" s="1"/>
  <c r="AC7" i="4"/>
  <c r="AC11" i="4" s="1"/>
  <c r="AE228" i="2"/>
  <c r="AE112" i="4" s="1"/>
  <c r="AK372" i="2"/>
  <c r="AK180" i="2"/>
  <c r="AK159" i="2" s="1"/>
  <c r="AK324" i="2"/>
  <c r="AK363" i="2"/>
  <c r="AK354" i="2"/>
  <c r="AK454" i="2"/>
  <c r="AK342" i="2"/>
  <c r="AK210" i="2"/>
  <c r="AK315" i="2"/>
  <c r="AK238" i="2"/>
  <c r="AK218" i="2" s="1"/>
  <c r="AK306" i="2"/>
  <c r="AK303" i="2" s="1"/>
  <c r="AK333" i="2"/>
  <c r="AK297" i="2"/>
  <c r="AK150" i="2"/>
  <c r="AK266" i="2"/>
  <c r="AG249" i="2"/>
  <c r="AG247" i="2" s="1"/>
  <c r="AK152" i="1"/>
  <c r="AK252" i="2"/>
  <c r="AK476" i="2"/>
  <c r="AK39" i="2"/>
  <c r="AK47" i="14"/>
  <c r="AK79" i="2"/>
  <c r="AK99" i="2"/>
  <c r="AK126" i="1"/>
  <c r="AE100" i="4"/>
  <c r="AP87" i="1"/>
  <c r="AQ85" i="1"/>
  <c r="AK129" i="1"/>
  <c r="AD8" i="4"/>
  <c r="AK59" i="1"/>
  <c r="AK463" i="2"/>
  <c r="AK146" i="1"/>
  <c r="AK196" i="2"/>
  <c r="AK923" i="2"/>
  <c r="AK132" i="14"/>
  <c r="AK19" i="2"/>
  <c r="AF660" i="2"/>
  <c r="AG243" i="2"/>
  <c r="AG221" i="2"/>
  <c r="AG219" i="2" s="1"/>
  <c r="AK63" i="14"/>
  <c r="AK198" i="2"/>
  <c r="AF102" i="4"/>
  <c r="AN93" i="1"/>
  <c r="AM97" i="1"/>
  <c r="AK156" i="14"/>
  <c r="AK65" i="1"/>
  <c r="AK8" i="14"/>
  <c r="AK437" i="2"/>
  <c r="AK59" i="2"/>
  <c r="AK453" i="2"/>
  <c r="AK254" i="2"/>
  <c r="AK119" i="14"/>
  <c r="AF101" i="4"/>
  <c r="AK51" i="1"/>
  <c r="AK50" i="1"/>
  <c r="AK224" i="2"/>
  <c r="AK489" i="2"/>
  <c r="AK204" i="14"/>
  <c r="AD112" i="4"/>
  <c r="AD240" i="2"/>
  <c r="AD241" i="2"/>
  <c r="AK226" i="2"/>
  <c r="AQ92" i="1"/>
  <c r="AK323" i="2"/>
  <c r="AK362" i="2"/>
  <c r="AK341" i="2"/>
  <c r="AK332" i="2"/>
  <c r="AK371" i="2"/>
  <c r="AK353" i="2"/>
  <c r="AK314" i="2"/>
  <c r="AK296" i="2"/>
  <c r="AK305" i="2"/>
  <c r="AK235" i="2"/>
  <c r="AK207" i="2"/>
  <c r="AK263" i="2"/>
  <c r="AK147" i="2"/>
  <c r="AK177" i="2"/>
  <c r="AK436" i="2"/>
  <c r="AK452" i="2"/>
  <c r="AF893" i="2"/>
  <c r="CK830" i="2"/>
  <c r="AL62" i="10"/>
  <c r="AL57" i="10"/>
  <c r="AL2" i="5"/>
  <c r="AL2" i="10"/>
  <c r="AL118" i="10" s="1"/>
  <c r="AL2" i="14"/>
  <c r="AL2" i="1"/>
  <c r="AL2" i="13"/>
  <c r="AL2" i="4"/>
  <c r="AM31" i="1"/>
  <c r="AL2" i="2"/>
  <c r="AK143" i="14"/>
  <c r="AK165" i="14"/>
  <c r="AK54" i="14"/>
  <c r="AK34" i="14"/>
  <c r="AK74" i="14"/>
  <c r="AK14" i="14"/>
  <c r="AK645" i="2"/>
  <c r="AK329" i="2"/>
  <c r="AK350" i="2"/>
  <c r="AK293" i="2"/>
  <c r="AK612" i="2"/>
  <c r="AK320" i="2"/>
  <c r="AK338" i="2"/>
  <c r="AK359" i="2"/>
  <c r="AK438" i="2"/>
  <c r="AK450" i="2"/>
  <c r="AK368" i="2"/>
  <c r="AK311" i="2"/>
  <c r="AK434" i="2"/>
  <c r="AK302" i="2"/>
  <c r="AJ405" i="2"/>
  <c r="AE276" i="14"/>
  <c r="AE249" i="14"/>
  <c r="AI312" i="2"/>
  <c r="AH313" i="2"/>
  <c r="AE9" i="4"/>
  <c r="AF318" i="2"/>
  <c r="AF120" i="4" s="1"/>
  <c r="AF117" i="4" s="1"/>
  <c r="AF382" i="2"/>
  <c r="AF380" i="2" s="1"/>
  <c r="AF387" i="2" s="1"/>
  <c r="AG317" i="2"/>
  <c r="AG381" i="2"/>
  <c r="AE387" i="2"/>
  <c r="AE388" i="2"/>
  <c r="AC910" i="2"/>
  <c r="AC413" i="2"/>
  <c r="AC911" i="2" s="1"/>
  <c r="AG389" i="2"/>
  <c r="AG365" i="2"/>
  <c r="AF366" i="2"/>
  <c r="AF127" i="4" s="1"/>
  <c r="AF125" i="4" s="1"/>
  <c r="AF390" i="2"/>
  <c r="AH361" i="2"/>
  <c r="AI360" i="2"/>
  <c r="AD413" i="2"/>
  <c r="AD911" i="2" s="1"/>
  <c r="AD288" i="14" s="1"/>
  <c r="AI75" i="4"/>
  <c r="AF12" i="2"/>
  <c r="AG890" i="2"/>
  <c r="AG132" i="4"/>
  <c r="AH164" i="2"/>
  <c r="AI164" i="2" s="1"/>
  <c r="AH194" i="2"/>
  <c r="AG222" i="2"/>
  <c r="AF498" i="2"/>
  <c r="AH440" i="2"/>
  <c r="AH460" i="2" s="1"/>
  <c r="AH136" i="4"/>
  <c r="AH134" i="4" s="1"/>
  <c r="AG458" i="2"/>
  <c r="AG10" i="4"/>
  <c r="AG465" i="2"/>
  <c r="AI435" i="2"/>
  <c r="AI459" i="2" s="1"/>
  <c r="AJ433" i="2"/>
  <c r="AH646" i="2"/>
  <c r="AG654" i="2"/>
  <c r="AG703" i="2" s="1"/>
  <c r="AG652" i="2"/>
  <c r="AG653" i="2"/>
  <c r="AG702" i="2" s="1"/>
  <c r="S634" i="2"/>
  <c r="S694" i="2" s="1"/>
  <c r="S657" i="2"/>
  <c r="S705" i="2" s="1"/>
  <c r="S631" i="2"/>
  <c r="S691" i="2" s="1"/>
  <c r="AG109" i="2"/>
  <c r="AE110" i="2"/>
  <c r="AE112" i="2" s="1"/>
  <c r="AF111" i="2"/>
  <c r="AF879" i="2" s="1"/>
  <c r="AI10" i="2"/>
  <c r="AI11" i="2" s="1"/>
  <c r="AG74" i="4"/>
  <c r="AG24" i="2"/>
  <c r="AG25" i="2" s="1"/>
  <c r="AG655" i="2"/>
  <c r="AI658" i="2"/>
  <c r="AI706" i="2" s="1"/>
  <c r="AJ648" i="2"/>
  <c r="AH659" i="2"/>
  <c r="AH707" i="2" s="1"/>
  <c r="AH650" i="2"/>
  <c r="AH160" i="4" s="1"/>
  <c r="AH159" i="4" s="1"/>
  <c r="AG250" i="2"/>
  <c r="V104" i="14"/>
  <c r="AF73" i="4"/>
  <c r="AI70" i="2"/>
  <c r="AI71" i="2" s="1"/>
  <c r="AG77" i="4"/>
  <c r="AG84" i="2"/>
  <c r="AF85" i="2"/>
  <c r="AF72" i="2" s="1"/>
  <c r="V86" i="14"/>
  <c r="V847" i="2"/>
  <c r="V862" i="2"/>
  <c r="X855" i="2"/>
  <c r="X838" i="2"/>
  <c r="Y837" i="2" s="1"/>
  <c r="W175" i="4"/>
  <c r="W21" i="4"/>
  <c r="W836" i="2"/>
  <c r="W856" i="2"/>
  <c r="W43" i="4" s="1"/>
  <c r="AJ839" i="2"/>
  <c r="AD39" i="13"/>
  <c r="AD40" i="13" s="1"/>
  <c r="AG155" i="4"/>
  <c r="AG164" i="4" s="1"/>
  <c r="AH134" i="2"/>
  <c r="AH887" i="2"/>
  <c r="AD12" i="14"/>
  <c r="AD50" i="14"/>
  <c r="AD159" i="14"/>
  <c r="AD123" i="14"/>
  <c r="AH622" i="2"/>
  <c r="AH157" i="4" s="1"/>
  <c r="AH155" i="4" s="1"/>
  <c r="AG685" i="2"/>
  <c r="AG721" i="2"/>
  <c r="AF51" i="4"/>
  <c r="AF720" i="2"/>
  <c r="AE190" i="4"/>
  <c r="AE194" i="4" s="1"/>
  <c r="AE55" i="4"/>
  <c r="AE11" i="13"/>
  <c r="AE38" i="13" s="1"/>
  <c r="AE37" i="13"/>
  <c r="AI638" i="2"/>
  <c r="AI699" i="2" s="1"/>
  <c r="AI632" i="2"/>
  <c r="AI692" i="2" s="1"/>
  <c r="AJ619" i="2"/>
  <c r="AC262" i="2"/>
  <c r="AD260" i="2"/>
  <c r="AG202" i="2"/>
  <c r="AG497" i="2"/>
  <c r="AG484" i="2"/>
  <c r="AG15" i="4"/>
  <c r="AG491" i="2"/>
  <c r="AH456" i="2"/>
  <c r="AH486" i="2" s="1"/>
  <c r="AH485" i="2"/>
  <c r="AH141" i="4"/>
  <c r="AH140" i="4" s="1"/>
  <c r="AI451" i="2"/>
  <c r="AJ449" i="2"/>
  <c r="AH300" i="2"/>
  <c r="AH118" i="4" s="1"/>
  <c r="AH357" i="2"/>
  <c r="AH126" i="4" s="1"/>
  <c r="AI356" i="2"/>
  <c r="AI374" i="2"/>
  <c r="AI375" i="2" s="1"/>
  <c r="AI128" i="4" s="1"/>
  <c r="AJ352" i="2"/>
  <c r="CN125" i="2"/>
  <c r="AI299" i="2"/>
  <c r="AI308" i="2"/>
  <c r="AI309" i="2" s="1"/>
  <c r="AI119" i="4" s="1"/>
  <c r="AJ304" i="2"/>
  <c r="AH97" i="4"/>
  <c r="AI99" i="4"/>
  <c r="Z284" i="2"/>
  <c r="AB224" i="14"/>
  <c r="AB251" i="14"/>
  <c r="AB278" i="14"/>
  <c r="AC171" i="2"/>
  <c r="AJ220" i="2"/>
  <c r="AJ221" i="2"/>
  <c r="AJ101" i="4" s="1"/>
  <c r="AI98" i="4"/>
  <c r="CO185" i="2"/>
  <c r="AI88" i="4"/>
  <c r="AC172" i="2"/>
  <c r="CO126" i="2"/>
  <c r="CO156" i="2"/>
  <c r="CO128" i="2"/>
  <c r="CO158" i="2"/>
  <c r="AJ161" i="2"/>
  <c r="AJ163" i="2"/>
  <c r="AJ95" i="4" s="1"/>
  <c r="AJ162" i="2"/>
  <c r="AJ91" i="4" s="1"/>
  <c r="AB889" i="2"/>
  <c r="AB274" i="2"/>
  <c r="CO127" i="2"/>
  <c r="CO157" i="2"/>
  <c r="AA176" i="2"/>
  <c r="AA277" i="2" s="1"/>
  <c r="AI87" i="4"/>
  <c r="AD110" i="4"/>
  <c r="AD182" i="2"/>
  <c r="AD183" i="2"/>
  <c r="CN155" i="2"/>
  <c r="AF166" i="2"/>
  <c r="AE170" i="2"/>
  <c r="AB174" i="2"/>
  <c r="AB283" i="2" s="1"/>
  <c r="AF168" i="2"/>
  <c r="AF232" i="2"/>
  <c r="AJ236" i="2"/>
  <c r="AF204" i="2"/>
  <c r="AD144" i="2"/>
  <c r="AJ264" i="2"/>
  <c r="AJ148" i="2"/>
  <c r="AG258" i="2"/>
  <c r="AJ208" i="2"/>
  <c r="AJ178" i="2"/>
  <c r="AK78" i="2"/>
  <c r="AL82" i="2" s="1"/>
  <c r="AK18" i="2"/>
  <c r="AL22" i="2" s="1"/>
  <c r="AK38" i="2"/>
  <c r="AL42" i="2" s="1"/>
  <c r="AK58" i="2"/>
  <c r="AL62" i="2" s="1"/>
  <c r="K137" i="1"/>
  <c r="L137" i="1" s="1"/>
  <c r="AG13" i="2"/>
  <c r="AE92" i="2"/>
  <c r="AE277" i="14"/>
  <c r="AE223" i="14"/>
  <c r="AE250" i="14"/>
  <c r="AH32" i="2"/>
  <c r="AD506" i="2"/>
  <c r="AG53" i="2"/>
  <c r="AI44" i="2"/>
  <c r="AG33" i="2"/>
  <c r="AH33" i="2" s="1"/>
  <c r="CP188" i="2"/>
  <c r="CP187" i="2"/>
  <c r="CP186" i="2"/>
  <c r="AL131" i="14"/>
  <c r="AL54" i="1"/>
  <c r="AL56" i="1"/>
  <c r="AL53" i="1"/>
  <c r="AL62" i="14"/>
  <c r="AL22" i="14"/>
  <c r="AL55" i="1"/>
  <c r="AL426" i="2" s="1"/>
  <c r="AF105" i="2"/>
  <c r="AK98" i="2"/>
  <c r="AL102" i="2" s="1"/>
  <c r="AE93" i="2"/>
  <c r="AE114" i="2" s="1"/>
  <c r="CR75" i="10"/>
  <c r="CR82" i="10"/>
  <c r="AJ556" i="2"/>
  <c r="AK555" i="2"/>
  <c r="O287" i="14"/>
  <c r="O902" i="2"/>
  <c r="O903" i="2" s="1"/>
  <c r="O16" i="4"/>
  <c r="AD817" i="2"/>
  <c r="AG383" i="2"/>
  <c r="AF6" i="4"/>
  <c r="AK65" i="10"/>
  <c r="AK385" i="2"/>
  <c r="CR68" i="10"/>
  <c r="AI90" i="2"/>
  <c r="AI91" i="2" s="1"/>
  <c r="CS66" i="1"/>
  <c r="CR67" i="1"/>
  <c r="AK461" i="2"/>
  <c r="AJ561" i="2"/>
  <c r="AK560" i="2"/>
  <c r="AK487" i="2"/>
  <c r="AH232" i="14"/>
  <c r="AH259" i="14"/>
  <c r="AH294" i="14"/>
  <c r="AH478" i="2"/>
  <c r="AI474" i="2"/>
  <c r="P20" i="4"/>
  <c r="P143" i="4"/>
  <c r="P145" i="4" s="1"/>
  <c r="P78" i="10"/>
  <c r="AD23" i="13"/>
  <c r="AD24" i="13" s="1"/>
  <c r="AG78" i="4"/>
  <c r="AG104" i="2"/>
  <c r="V71" i="10"/>
  <c r="V72" i="10" s="1"/>
  <c r="AL34" i="1"/>
  <c r="AM32" i="1"/>
  <c r="AL33" i="1"/>
  <c r="AL35" i="1"/>
  <c r="AH295" i="14"/>
  <c r="AN761" i="2"/>
  <c r="AN760" i="2" s="1"/>
  <c r="AM762" i="2"/>
  <c r="AK121" i="10"/>
  <c r="AM769" i="2"/>
  <c r="AM768" i="2" s="1"/>
  <c r="AL770" i="2"/>
  <c r="AE21" i="13"/>
  <c r="AE7" i="13"/>
  <c r="AE22" i="13" s="1"/>
  <c r="T84" i="10"/>
  <c r="T85" i="10" s="1"/>
  <c r="AK93" i="10"/>
  <c r="AK97" i="10"/>
  <c r="CS60" i="1"/>
  <c r="CR61" i="1"/>
  <c r="AJ120" i="10"/>
  <c r="AJ102" i="14"/>
  <c r="AK101" i="14"/>
  <c r="L136" i="1"/>
  <c r="M135" i="1"/>
  <c r="J58" i="13"/>
  <c r="H52" i="13"/>
  <c r="AK351" i="2" l="1"/>
  <c r="AI130" i="2"/>
  <c r="AJ160" i="2"/>
  <c r="AJ219" i="2"/>
  <c r="AI247" i="2"/>
  <c r="AI190" i="2"/>
  <c r="AG52" i="2"/>
  <c r="AI76" i="4"/>
  <c r="AJ50" i="2"/>
  <c r="AJ51" i="2" s="1"/>
  <c r="AH76" i="4"/>
  <c r="Y600" i="2"/>
  <c r="U604" i="2"/>
  <c r="AJ592" i="2"/>
  <c r="AJ156" i="4" s="1"/>
  <c r="AH609" i="2"/>
  <c r="AI599" i="2"/>
  <c r="AL583" i="2"/>
  <c r="AL582" i="2"/>
  <c r="AL589" i="2"/>
  <c r="AK608" i="2"/>
  <c r="AK602" i="2"/>
  <c r="AH627" i="2"/>
  <c r="AH688" i="2" s="1"/>
  <c r="AK595" i="2"/>
  <c r="AK597" i="2"/>
  <c r="AK598" i="2"/>
  <c r="AJ603" i="2"/>
  <c r="AK369" i="2"/>
  <c r="AK370" i="2" s="1"/>
  <c r="AK294" i="2"/>
  <c r="AK295" i="2" s="1"/>
  <c r="AJ248" i="2"/>
  <c r="AJ247" i="2" s="1"/>
  <c r="AK246" i="2"/>
  <c r="AK248" i="2" s="1"/>
  <c r="AK30" i="2"/>
  <c r="AK31" i="2" s="1"/>
  <c r="AJ193" i="2"/>
  <c r="AJ96" i="4" s="1"/>
  <c r="AJ93" i="4" s="1"/>
  <c r="AJ191" i="2"/>
  <c r="AK189" i="2"/>
  <c r="AK191" i="2" s="1"/>
  <c r="AL23" i="14"/>
  <c r="AI700" i="2"/>
  <c r="AI46" i="4" s="1"/>
  <c r="AK129" i="2"/>
  <c r="AK133" i="2" s="1"/>
  <c r="AK94" i="4" s="1"/>
  <c r="AK321" i="2"/>
  <c r="AK322" i="2" s="1"/>
  <c r="AF272" i="2"/>
  <c r="AK425" i="2"/>
  <c r="AJ430" i="2"/>
  <c r="AJ135" i="4"/>
  <c r="AH4" i="15"/>
  <c r="AL427" i="2"/>
  <c r="AL428" i="2"/>
  <c r="AL424" i="2"/>
  <c r="AL423" i="2"/>
  <c r="AG279" i="2"/>
  <c r="AG518" i="2" s="1"/>
  <c r="AC276" i="2"/>
  <c r="AC539" i="2" s="1"/>
  <c r="AD278" i="2"/>
  <c r="AD880" i="2" s="1"/>
  <c r="AH272" i="2"/>
  <c r="AF280" i="2"/>
  <c r="AG138" i="2"/>
  <c r="AE275" i="2"/>
  <c r="AE153" i="2"/>
  <c r="AE152" i="2"/>
  <c r="AE109" i="4"/>
  <c r="AC282" i="2"/>
  <c r="AD142" i="2"/>
  <c r="AD146" i="2" s="1"/>
  <c r="AD273" i="2"/>
  <c r="AD141" i="2"/>
  <c r="AF281" i="2"/>
  <c r="AF140" i="2"/>
  <c r="AG136" i="2"/>
  <c r="AI625" i="2"/>
  <c r="AI627" i="2"/>
  <c r="AI688" i="2" s="1"/>
  <c r="AJ613" i="2"/>
  <c r="AJ627" i="2" s="1"/>
  <c r="AJ688" i="2" s="1"/>
  <c r="AI344" i="2"/>
  <c r="AI345" i="2" s="1"/>
  <c r="AI123" i="4" s="1"/>
  <c r="AK339" i="2"/>
  <c r="AK340" i="2" s="1"/>
  <c r="AE410" i="2"/>
  <c r="AE910" i="2" s="1"/>
  <c r="Z782" i="2"/>
  <c r="Z789" i="2"/>
  <c r="Z45" i="4"/>
  <c r="AI326" i="2"/>
  <c r="AI327" i="2" s="1"/>
  <c r="AI121" i="4" s="1"/>
  <c r="AI93" i="4"/>
  <c r="AF206" i="2"/>
  <c r="AJ331" i="2"/>
  <c r="AJ335" i="2" s="1"/>
  <c r="AJ336" i="2" s="1"/>
  <c r="AJ122" i="4" s="1"/>
  <c r="AF249" i="14"/>
  <c r="AF222" i="14"/>
  <c r="AI335" i="2"/>
  <c r="AI336" i="2" s="1"/>
  <c r="AI122" i="4" s="1"/>
  <c r="AK330" i="2"/>
  <c r="AJ132" i="2"/>
  <c r="AJ90" i="4" s="1"/>
  <c r="AJ89" i="4" s="1"/>
  <c r="AI86" i="4"/>
  <c r="AI85" i="4" s="1"/>
  <c r="AJ131" i="2"/>
  <c r="AH164" i="4"/>
  <c r="AH625" i="2"/>
  <c r="AG212" i="2"/>
  <c r="AH200" i="2"/>
  <c r="AH111" i="4" s="1"/>
  <c r="AG213" i="2"/>
  <c r="AG201" i="2" s="1"/>
  <c r="AE241" i="2"/>
  <c r="AE229" i="2" s="1"/>
  <c r="AE268" i="2"/>
  <c r="AE113" i="4"/>
  <c r="AE240" i="2"/>
  <c r="AD108" i="4"/>
  <c r="AD7" i="4"/>
  <c r="AG660" i="2"/>
  <c r="AF256" i="2"/>
  <c r="AH890" i="2"/>
  <c r="AF100" i="4"/>
  <c r="AR92" i="1"/>
  <c r="AL226" i="2"/>
  <c r="AD229" i="2"/>
  <c r="AD234" i="2"/>
  <c r="AL489" i="2"/>
  <c r="AL224" i="2"/>
  <c r="AL453" i="2"/>
  <c r="AL437" i="2"/>
  <c r="AL198" i="2"/>
  <c r="AL923" i="2"/>
  <c r="AL79" i="2"/>
  <c r="AL252" i="2"/>
  <c r="AL8" i="14"/>
  <c r="AO93" i="1"/>
  <c r="AN97" i="1"/>
  <c r="AL63" i="14"/>
  <c r="AL196" i="2"/>
  <c r="AL129" i="1"/>
  <c r="AL47" i="14"/>
  <c r="AL152" i="1"/>
  <c r="AF228" i="2"/>
  <c r="AL363" i="2"/>
  <c r="AL180" i="2"/>
  <c r="AL159" i="2" s="1"/>
  <c r="AL238" i="2"/>
  <c r="AL218" i="2" s="1"/>
  <c r="AL297" i="2"/>
  <c r="AL210" i="2"/>
  <c r="AL333" i="2"/>
  <c r="AL150" i="2"/>
  <c r="AL266" i="2"/>
  <c r="AL342" i="2"/>
  <c r="AL372" i="2"/>
  <c r="AL454" i="2"/>
  <c r="AL324" i="2"/>
  <c r="AL306" i="2"/>
  <c r="AL303" i="2" s="1"/>
  <c r="AL354" i="2"/>
  <c r="AL351" i="2" s="1"/>
  <c r="AL315" i="2"/>
  <c r="AL51" i="1"/>
  <c r="AL50" i="1"/>
  <c r="AE8" i="4"/>
  <c r="AL119" i="14"/>
  <c r="AL65" i="1"/>
  <c r="AG101" i="4"/>
  <c r="AL146" i="1"/>
  <c r="AL59" i="1"/>
  <c r="AL126" i="1"/>
  <c r="AL39" i="2"/>
  <c r="AG102" i="4"/>
  <c r="AL204" i="14"/>
  <c r="AL254" i="2"/>
  <c r="AL59" i="2"/>
  <c r="AL156" i="14"/>
  <c r="AL19" i="2"/>
  <c r="AL132" i="14"/>
  <c r="AL463" i="2"/>
  <c r="AR85" i="1"/>
  <c r="AQ87" i="1"/>
  <c r="AL99" i="2"/>
  <c r="AL476" i="2"/>
  <c r="AL436" i="2"/>
  <c r="AL452" i="2"/>
  <c r="AL332" i="2"/>
  <c r="AL323" i="2"/>
  <c r="AL371" i="2"/>
  <c r="AL362" i="2"/>
  <c r="AL353" i="2"/>
  <c r="AL341" i="2"/>
  <c r="AL314" i="2"/>
  <c r="AL305" i="2"/>
  <c r="AL296" i="2"/>
  <c r="AL235" i="2"/>
  <c r="AL263" i="2"/>
  <c r="AL147" i="2"/>
  <c r="AL177" i="2"/>
  <c r="AL207" i="2"/>
  <c r="AG893" i="2"/>
  <c r="AK405" i="2"/>
  <c r="AL645" i="2"/>
  <c r="AL359" i="2"/>
  <c r="AL311" i="2"/>
  <c r="AL329" i="2"/>
  <c r="AL350" i="2"/>
  <c r="AL302" i="2"/>
  <c r="AL438" i="2"/>
  <c r="AL612" i="2"/>
  <c r="AL320" i="2"/>
  <c r="AL293" i="2"/>
  <c r="AL434" i="2"/>
  <c r="AL450" i="2"/>
  <c r="AL368" i="2"/>
  <c r="AL338" i="2"/>
  <c r="AM2" i="13"/>
  <c r="AM2" i="2"/>
  <c r="AM2" i="5"/>
  <c r="AM2" i="10"/>
  <c r="AM118" i="10" s="1"/>
  <c r="AM2" i="14"/>
  <c r="AM2" i="1"/>
  <c r="AM2" i="4"/>
  <c r="AN31" i="1"/>
  <c r="AL143" i="14"/>
  <c r="AL165" i="14"/>
  <c r="AL54" i="14"/>
  <c r="AL74" i="14"/>
  <c r="AL14" i="14"/>
  <c r="AL34" i="14"/>
  <c r="AM62" i="10"/>
  <c r="AM57" i="10"/>
  <c r="CL830" i="2"/>
  <c r="AF115" i="4"/>
  <c r="AE13" i="4"/>
  <c r="AE404" i="2"/>
  <c r="AF407" i="2"/>
  <c r="AF909" i="2" s="1"/>
  <c r="AF289" i="14" s="1"/>
  <c r="AG406" i="2"/>
  <c r="AG276" i="14" s="1"/>
  <c r="AF9" i="4"/>
  <c r="AH381" i="2"/>
  <c r="AH317" i="2"/>
  <c r="AG318" i="2"/>
  <c r="AG120" i="4" s="1"/>
  <c r="AG117" i="4" s="1"/>
  <c r="AG382" i="2"/>
  <c r="AG380" i="2" s="1"/>
  <c r="AI313" i="2"/>
  <c r="AJ312" i="2"/>
  <c r="AD256" i="14"/>
  <c r="AF388" i="2"/>
  <c r="AF13" i="4" s="1"/>
  <c r="AD229" i="14"/>
  <c r="AJ360" i="2"/>
  <c r="AI361" i="2"/>
  <c r="AC256" i="14"/>
  <c r="AC229" i="14"/>
  <c r="AC288" i="14"/>
  <c r="AH389" i="2"/>
  <c r="AH365" i="2"/>
  <c r="AG366" i="2"/>
  <c r="AG127" i="4" s="1"/>
  <c r="AG125" i="4" s="1"/>
  <c r="AG390" i="2"/>
  <c r="P184" i="4"/>
  <c r="AI194" i="2"/>
  <c r="O17" i="4"/>
  <c r="O167" i="14" s="1"/>
  <c r="AJ75" i="4"/>
  <c r="AG498" i="2"/>
  <c r="AH222" i="2"/>
  <c r="AH228" i="2" s="1"/>
  <c r="AH112" i="4" s="1"/>
  <c r="AF230" i="2"/>
  <c r="AG230" i="2" s="1"/>
  <c r="AH230" i="2" s="1"/>
  <c r="AH132" i="4"/>
  <c r="AI440" i="2"/>
  <c r="AI460" i="2" s="1"/>
  <c r="AI136" i="4"/>
  <c r="AI134" i="4" s="1"/>
  <c r="AH458" i="2"/>
  <c r="AH10" i="4"/>
  <c r="AH465" i="2"/>
  <c r="AH654" i="2"/>
  <c r="AH703" i="2" s="1"/>
  <c r="AH652" i="2"/>
  <c r="AI646" i="2"/>
  <c r="AH653" i="2"/>
  <c r="AH702" i="2" s="1"/>
  <c r="AJ435" i="2"/>
  <c r="AJ459" i="2" s="1"/>
  <c r="AK433" i="2"/>
  <c r="T656" i="2"/>
  <c r="T704" i="2" s="1"/>
  <c r="AG12" i="2"/>
  <c r="S635" i="2"/>
  <c r="S695" i="2" s="1"/>
  <c r="T630" i="2"/>
  <c r="AH109" i="2"/>
  <c r="AJ10" i="2"/>
  <c r="AJ11" i="2" s="1"/>
  <c r="AH24" i="2"/>
  <c r="AH25" i="2" s="1"/>
  <c r="AH74" i="4"/>
  <c r="AH655" i="2"/>
  <c r="AI659" i="2"/>
  <c r="AI707" i="2" s="1"/>
  <c r="AI650" i="2"/>
  <c r="AI160" i="4" s="1"/>
  <c r="AI159" i="4" s="1"/>
  <c r="AJ658" i="2"/>
  <c r="AJ706" i="2" s="1"/>
  <c r="AK648" i="2"/>
  <c r="AG111" i="2"/>
  <c r="AG879" i="2" s="1"/>
  <c r="AH250" i="2"/>
  <c r="AH256" i="2" s="1"/>
  <c r="AF110" i="2"/>
  <c r="AF112" i="2" s="1"/>
  <c r="AG73" i="4"/>
  <c r="AG85" i="2"/>
  <c r="AG72" i="2" s="1"/>
  <c r="AJ70" i="2"/>
  <c r="AJ71" i="2" s="1"/>
  <c r="AH77" i="4"/>
  <c r="AH84" i="2"/>
  <c r="AH85" i="2" s="1"/>
  <c r="W857" i="2"/>
  <c r="V861" i="2"/>
  <c r="W846" i="2"/>
  <c r="AH53" i="4"/>
  <c r="AH192" i="4" s="1"/>
  <c r="X856" i="2"/>
  <c r="X43" i="4" s="1"/>
  <c r="X836" i="2"/>
  <c r="W122" i="14"/>
  <c r="W90" i="14"/>
  <c r="W94" i="14"/>
  <c r="W11" i="14"/>
  <c r="X175" i="4"/>
  <c r="X21" i="4"/>
  <c r="AK839" i="2"/>
  <c r="AE39" i="13"/>
  <c r="AE40" i="13" s="1"/>
  <c r="AE123" i="14"/>
  <c r="AE12" i="14"/>
  <c r="AE50" i="14"/>
  <c r="AE159" i="14"/>
  <c r="AI622" i="2"/>
  <c r="AI157" i="4" s="1"/>
  <c r="AI887" i="2"/>
  <c r="AI53" i="4"/>
  <c r="AI192" i="4" s="1"/>
  <c r="AH721" i="2"/>
  <c r="AH685" i="2"/>
  <c r="AF190" i="4"/>
  <c r="AF194" i="4" s="1"/>
  <c r="AF55" i="4"/>
  <c r="AF37" i="13"/>
  <c r="AF11" i="13"/>
  <c r="AF38" i="13" s="1"/>
  <c r="AG51" i="4"/>
  <c r="AG720" i="2"/>
  <c r="AJ638" i="2"/>
  <c r="AJ699" i="2" s="1"/>
  <c r="AJ632" i="2"/>
  <c r="AJ692" i="2" s="1"/>
  <c r="AK619" i="2"/>
  <c r="AD262" i="2"/>
  <c r="AE260" i="2"/>
  <c r="AH258" i="2"/>
  <c r="AI456" i="2"/>
  <c r="AI486" i="2" s="1"/>
  <c r="AI485" i="2"/>
  <c r="AI141" i="4"/>
  <c r="AI140" i="4" s="1"/>
  <c r="AH497" i="2"/>
  <c r="AH484" i="2"/>
  <c r="AH15" i="4"/>
  <c r="AH491" i="2"/>
  <c r="AJ451" i="2"/>
  <c r="AK449" i="2"/>
  <c r="AJ326" i="2"/>
  <c r="AJ327" i="2" s="1"/>
  <c r="AJ121" i="4" s="1"/>
  <c r="AI357" i="2"/>
  <c r="AI126" i="4" s="1"/>
  <c r="AJ356" i="2"/>
  <c r="AK352" i="2"/>
  <c r="AJ374" i="2"/>
  <c r="AJ375" i="2" s="1"/>
  <c r="AJ128" i="4" s="1"/>
  <c r="AI97" i="4"/>
  <c r="AJ100" i="4"/>
  <c r="AI300" i="2"/>
  <c r="AI118" i="4" s="1"/>
  <c r="AJ308" i="2"/>
  <c r="AJ309" i="2" s="1"/>
  <c r="AJ119" i="4" s="1"/>
  <c r="AJ344" i="2"/>
  <c r="AJ345" i="2" s="1"/>
  <c r="AJ123" i="4" s="1"/>
  <c r="AK304" i="2"/>
  <c r="AJ299" i="2"/>
  <c r="CO125" i="2"/>
  <c r="CP216" i="2"/>
  <c r="CP244" i="2"/>
  <c r="CP217" i="2"/>
  <c r="CP245" i="2"/>
  <c r="AC224" i="14"/>
  <c r="AC251" i="14"/>
  <c r="AC278" i="14"/>
  <c r="AC174" i="2"/>
  <c r="AC283" i="2" s="1"/>
  <c r="AI134" i="2"/>
  <c r="AJ98" i="4"/>
  <c r="AK221" i="2"/>
  <c r="AK101" i="4" s="1"/>
  <c r="AK220" i="2"/>
  <c r="AD172" i="2"/>
  <c r="CP185" i="2"/>
  <c r="AG168" i="2"/>
  <c r="AE110" i="4"/>
  <c r="AE182" i="2"/>
  <c r="AE183" i="2"/>
  <c r="AA284" i="2"/>
  <c r="CP126" i="2"/>
  <c r="CP156" i="2"/>
  <c r="CP128" i="2"/>
  <c r="CP158" i="2"/>
  <c r="AK161" i="2"/>
  <c r="AK163" i="2"/>
  <c r="AK95" i="4" s="1"/>
  <c r="AK162" i="2"/>
  <c r="AK91" i="4" s="1"/>
  <c r="AC889" i="2"/>
  <c r="AC274" i="2"/>
  <c r="AG166" i="2"/>
  <c r="AF170" i="2"/>
  <c r="AB176" i="2"/>
  <c r="AB277" i="2" s="1"/>
  <c r="CO155" i="2"/>
  <c r="CP127" i="2"/>
  <c r="CP157" i="2"/>
  <c r="AD171" i="2"/>
  <c r="AJ87" i="4"/>
  <c r="AG232" i="2"/>
  <c r="AK236" i="2"/>
  <c r="AE144" i="2"/>
  <c r="AK178" i="2"/>
  <c r="AK208" i="2"/>
  <c r="AK148" i="2"/>
  <c r="AH202" i="2"/>
  <c r="AK264" i="2"/>
  <c r="AG204" i="2"/>
  <c r="AL78" i="2"/>
  <c r="AL18" i="2"/>
  <c r="AL38" i="2"/>
  <c r="AL58" i="2"/>
  <c r="AH53" i="2"/>
  <c r="AI53" i="2" s="1"/>
  <c r="AH13" i="2"/>
  <c r="AF277" i="14"/>
  <c r="AF223" i="14"/>
  <c r="AF250" i="14"/>
  <c r="AE506" i="2"/>
  <c r="CQ188" i="2"/>
  <c r="CQ187" i="2"/>
  <c r="CQ186" i="2"/>
  <c r="AH73" i="2"/>
  <c r="AI45" i="2"/>
  <c r="AI32" i="2" s="1"/>
  <c r="AJ44" i="2"/>
  <c r="AJ45" i="2" s="1"/>
  <c r="AF93" i="2"/>
  <c r="AF114" i="2" s="1"/>
  <c r="AF92" i="2"/>
  <c r="AM131" i="14"/>
  <c r="AM53" i="1"/>
  <c r="AM56" i="1"/>
  <c r="AM62" i="14"/>
  <c r="AM55" i="1"/>
  <c r="AM426" i="2" s="1"/>
  <c r="AM22" i="14"/>
  <c r="AM54" i="1"/>
  <c r="AL98" i="2"/>
  <c r="AM102" i="2" s="1"/>
  <c r="O286" i="14"/>
  <c r="O228" i="14"/>
  <c r="O255" i="14"/>
  <c r="AK102" i="14"/>
  <c r="AL101" i="14"/>
  <c r="AL93" i="10"/>
  <c r="AL121" i="10"/>
  <c r="AK561" i="2"/>
  <c r="AL560" i="2"/>
  <c r="AL461" i="2"/>
  <c r="AH78" i="4"/>
  <c r="AH104" i="2"/>
  <c r="AL385" i="2"/>
  <c r="AI232" i="14"/>
  <c r="AI259" i="14"/>
  <c r="AI294" i="14"/>
  <c r="CS82" i="10"/>
  <c r="CT60" i="1"/>
  <c r="CS61" i="1"/>
  <c r="AN32" i="1"/>
  <c r="AM33" i="1"/>
  <c r="AM35" i="1"/>
  <c r="AM34" i="1"/>
  <c r="V904" i="2"/>
  <c r="W70" i="10"/>
  <c r="P79" i="10"/>
  <c r="AL487" i="2"/>
  <c r="AJ90" i="2"/>
  <c r="AJ91" i="2" s="1"/>
  <c r="CS68" i="10"/>
  <c r="AI295" i="14"/>
  <c r="CS75" i="10"/>
  <c r="AK120" i="10"/>
  <c r="AL97" i="10"/>
  <c r="AN769" i="2"/>
  <c r="AN768" i="2" s="1"/>
  <c r="AM770" i="2"/>
  <c r="AG105" i="2"/>
  <c r="AI478" i="2"/>
  <c r="AJ474" i="2"/>
  <c r="AH383" i="2"/>
  <c r="T86" i="10"/>
  <c r="AE23" i="13"/>
  <c r="AE24" i="13" s="1"/>
  <c r="AO761" i="2"/>
  <c r="AO760" i="2" s="1"/>
  <c r="AN762" i="2"/>
  <c r="AG6" i="4"/>
  <c r="CT66" i="1"/>
  <c r="CS67" i="1"/>
  <c r="AL65" i="10"/>
  <c r="AF7" i="13"/>
  <c r="AF22" i="13" s="1"/>
  <c r="AF21" i="13"/>
  <c r="AE817" i="2"/>
  <c r="AK556" i="2"/>
  <c r="AL555" i="2"/>
  <c r="M137" i="1"/>
  <c r="M136" i="1"/>
  <c r="N135" i="1"/>
  <c r="O135" i="1" s="1"/>
  <c r="DX55" i="13"/>
  <c r="I51" i="13"/>
  <c r="I52" i="13" s="1"/>
  <c r="K57" i="13"/>
  <c r="DX56" i="13"/>
  <c r="AJ130" i="2" l="1"/>
  <c r="AK219" i="2"/>
  <c r="AJ190" i="2"/>
  <c r="AK160" i="2"/>
  <c r="AK613" i="2"/>
  <c r="AJ625" i="2"/>
  <c r="AJ64" i="2"/>
  <c r="AJ65" i="2" s="1"/>
  <c r="AJ52" i="2" s="1"/>
  <c r="AK50" i="2"/>
  <c r="AK51" i="2" s="1"/>
  <c r="AI64" i="2"/>
  <c r="AJ599" i="2"/>
  <c r="AI609" i="2"/>
  <c r="U605" i="2"/>
  <c r="AK592" i="2"/>
  <c r="AK156" i="4" s="1"/>
  <c r="Y601" i="2"/>
  <c r="AK603" i="2"/>
  <c r="AL608" i="2"/>
  <c r="AL602" i="2"/>
  <c r="AM583" i="2"/>
  <c r="AM582" i="2"/>
  <c r="AM589" i="2"/>
  <c r="AL595" i="2"/>
  <c r="AL597" i="2"/>
  <c r="AL598" i="2"/>
  <c r="AL369" i="2"/>
  <c r="AL370" i="2" s="1"/>
  <c r="AL294" i="2"/>
  <c r="AL295" i="2" s="1"/>
  <c r="AJ86" i="4"/>
  <c r="AJ88" i="4"/>
  <c r="AK249" i="2"/>
  <c r="AK102" i="4" s="1"/>
  <c r="AK100" i="4" s="1"/>
  <c r="AL30" i="2"/>
  <c r="AL31" i="2" s="1"/>
  <c r="AJ99" i="4"/>
  <c r="AJ97" i="4" s="1"/>
  <c r="AL246" i="2"/>
  <c r="AL248" i="2" s="1"/>
  <c r="AM23" i="14"/>
  <c r="AK193" i="2"/>
  <c r="AK96" i="4" s="1"/>
  <c r="AK93" i="4" s="1"/>
  <c r="AK192" i="2"/>
  <c r="AK92" i="4" s="1"/>
  <c r="AK132" i="2"/>
  <c r="AK90" i="4" s="1"/>
  <c r="AL321" i="2"/>
  <c r="AL322" i="2" s="1"/>
  <c r="AL189" i="2"/>
  <c r="AL193" i="2" s="1"/>
  <c r="AL96" i="4" s="1"/>
  <c r="AK131" i="2"/>
  <c r="AL129" i="2"/>
  <c r="AL133" i="2" s="1"/>
  <c r="AL94" i="4" s="1"/>
  <c r="AJ700" i="2"/>
  <c r="AJ46" i="4" s="1"/>
  <c r="AK430" i="2"/>
  <c r="AK135" i="4"/>
  <c r="AI4" i="15"/>
  <c r="AM428" i="2"/>
  <c r="AM427" i="2"/>
  <c r="AM424" i="2"/>
  <c r="AM423" i="2"/>
  <c r="AL425" i="2"/>
  <c r="AG272" i="2"/>
  <c r="AI272" i="2"/>
  <c r="AG281" i="2"/>
  <c r="AG140" i="2"/>
  <c r="AH136" i="2"/>
  <c r="AF275" i="2"/>
  <c r="AF153" i="2"/>
  <c r="AF109" i="4"/>
  <c r="AF152" i="2"/>
  <c r="AD282" i="2"/>
  <c r="AE142" i="2"/>
  <c r="AE146" i="2" s="1"/>
  <c r="AG280" i="2"/>
  <c r="AH138" i="2"/>
  <c r="AE278" i="2"/>
  <c r="AE880" i="2" s="1"/>
  <c r="AE224" i="14" s="1"/>
  <c r="AD276" i="2"/>
  <c r="AD539" i="2" s="1"/>
  <c r="AH279" i="2"/>
  <c r="AH518" i="2" s="1"/>
  <c r="AE273" i="2"/>
  <c r="AE141" i="2"/>
  <c r="AM42" i="2"/>
  <c r="AL339" i="2"/>
  <c r="AL340" i="2" s="1"/>
  <c r="AE413" i="2"/>
  <c r="AE911" i="2" s="1"/>
  <c r="AE288" i="14" s="1"/>
  <c r="AA26" i="4"/>
  <c r="AM119" i="14"/>
  <c r="AM47" i="14"/>
  <c r="AM63" i="14"/>
  <c r="AH8" i="4"/>
  <c r="AI200" i="2"/>
  <c r="AI111" i="4" s="1"/>
  <c r="AK331" i="2"/>
  <c r="AK335" i="2" s="1"/>
  <c r="AK336" i="2" s="1"/>
  <c r="AK122" i="4" s="1"/>
  <c r="AL330" i="2"/>
  <c r="AL331" i="2" s="1"/>
  <c r="AM82" i="2"/>
  <c r="W852" i="2"/>
  <c r="AG206" i="2"/>
  <c r="AH213" i="2"/>
  <c r="AH201" i="2" s="1"/>
  <c r="AH212" i="2"/>
  <c r="AE108" i="4"/>
  <c r="AE234" i="2"/>
  <c r="O15" i="14"/>
  <c r="O85" i="14"/>
  <c r="O87" i="14" s="1"/>
  <c r="O55" i="14"/>
  <c r="AD11" i="4"/>
  <c r="AF410" i="2"/>
  <c r="AF910" i="2" s="1"/>
  <c r="AG256" i="2"/>
  <c r="AG113" i="4" s="1"/>
  <c r="AE7" i="4"/>
  <c r="AE11" i="4" s="1"/>
  <c r="AF113" i="4"/>
  <c r="AF268" i="2"/>
  <c r="AF269" i="2"/>
  <c r="AF257" i="2" s="1"/>
  <c r="AN2" i="4"/>
  <c r="AN2" i="1"/>
  <c r="AN51" i="1" s="1"/>
  <c r="AN2" i="13"/>
  <c r="AN2" i="2"/>
  <c r="AN2" i="5"/>
  <c r="AN2" i="10"/>
  <c r="AN118" i="10" s="1"/>
  <c r="AN2" i="14"/>
  <c r="AN47" i="14" s="1"/>
  <c r="AO31" i="1"/>
  <c r="AM19" i="2"/>
  <c r="AM59" i="1"/>
  <c r="AF241" i="2"/>
  <c r="AF229" i="2" s="1"/>
  <c r="AF240" i="2"/>
  <c r="AF112" i="4"/>
  <c r="AM196" i="2"/>
  <c r="AP93" i="1"/>
  <c r="AO97" i="1"/>
  <c r="AM923" i="2"/>
  <c r="AM453" i="2"/>
  <c r="AM489" i="2"/>
  <c r="AS92" i="1"/>
  <c r="O22" i="4"/>
  <c r="AM22" i="2"/>
  <c r="AG228" i="2"/>
  <c r="AG240" i="2" s="1"/>
  <c r="AG115" i="4"/>
  <c r="AR87" i="1"/>
  <c r="AS85" i="1"/>
  <c r="AM156" i="14"/>
  <c r="AM204" i="14"/>
  <c r="AM39" i="2"/>
  <c r="AM146" i="1"/>
  <c r="AG100" i="4"/>
  <c r="AM152" i="1"/>
  <c r="AM8" i="14"/>
  <c r="AM252" i="2"/>
  <c r="AF8" i="4"/>
  <c r="AM51" i="1"/>
  <c r="AM50" i="1"/>
  <c r="AM645" i="2"/>
  <c r="AM329" i="2"/>
  <c r="AM359" i="2"/>
  <c r="AM302" i="2"/>
  <c r="AM69" i="2"/>
  <c r="AM68" i="2" s="1"/>
  <c r="AM612" i="2"/>
  <c r="AM320" i="2"/>
  <c r="AM350" i="2"/>
  <c r="AM293" i="2"/>
  <c r="AM438" i="2"/>
  <c r="AM450" i="2"/>
  <c r="AM338" i="2"/>
  <c r="AM434" i="2"/>
  <c r="AM368" i="2"/>
  <c r="AM311" i="2"/>
  <c r="AM210" i="2"/>
  <c r="AM372" i="2"/>
  <c r="AM238" i="2"/>
  <c r="AM218" i="2" s="1"/>
  <c r="AM363" i="2"/>
  <c r="AM333" i="2"/>
  <c r="AM354" i="2"/>
  <c r="AM351" i="2" s="1"/>
  <c r="AM150" i="2"/>
  <c r="AM342" i="2"/>
  <c r="AM180" i="2"/>
  <c r="AM159" i="2" s="1"/>
  <c r="AM315" i="2"/>
  <c r="AM324" i="2"/>
  <c r="AM306" i="2"/>
  <c r="AM303" i="2" s="1"/>
  <c r="AM454" i="2"/>
  <c r="AM297" i="2"/>
  <c r="AM266" i="2"/>
  <c r="AL405" i="2"/>
  <c r="AM476" i="2"/>
  <c r="AM463" i="2"/>
  <c r="AM59" i="2"/>
  <c r="AM126" i="1"/>
  <c r="AM65" i="1"/>
  <c r="AM79" i="2"/>
  <c r="AM198" i="2"/>
  <c r="AN198" i="2" s="1"/>
  <c r="AM62" i="2"/>
  <c r="AH660" i="2"/>
  <c r="AG222" i="14"/>
  <c r="AM74" i="14"/>
  <c r="AM14" i="14"/>
  <c r="AM34" i="14"/>
  <c r="AM143" i="14"/>
  <c r="AM165" i="14"/>
  <c r="AM54" i="14"/>
  <c r="AM99" i="2"/>
  <c r="AM132" i="14"/>
  <c r="AN132" i="14" s="1"/>
  <c r="AM254" i="2"/>
  <c r="AN254" i="2" s="1"/>
  <c r="AM129" i="1"/>
  <c r="AM437" i="2"/>
  <c r="AM224" i="2"/>
  <c r="AN224" i="2" s="1"/>
  <c r="AM226" i="2"/>
  <c r="AM235" i="2"/>
  <c r="AM147" i="2"/>
  <c r="AM177" i="2"/>
  <c r="AM207" i="2"/>
  <c r="AM263" i="2"/>
  <c r="AM436" i="2"/>
  <c r="AM452" i="2"/>
  <c r="AM332" i="2"/>
  <c r="AM323" i="2"/>
  <c r="AM371" i="2"/>
  <c r="AM362" i="2"/>
  <c r="AM353" i="2"/>
  <c r="AM341" i="2"/>
  <c r="AM314" i="2"/>
  <c r="AM305" i="2"/>
  <c r="AM296" i="2"/>
  <c r="AH893" i="2"/>
  <c r="CM830" i="2"/>
  <c r="AN57" i="10"/>
  <c r="AN62" i="10"/>
  <c r="AG249" i="14"/>
  <c r="AF404" i="2"/>
  <c r="AG387" i="2"/>
  <c r="AH406" i="2"/>
  <c r="AH276" i="14" s="1"/>
  <c r="AG407" i="2"/>
  <c r="AG909" i="2" s="1"/>
  <c r="AG289" i="14" s="1"/>
  <c r="AH318" i="2"/>
  <c r="AH120" i="4" s="1"/>
  <c r="AH117" i="4" s="1"/>
  <c r="AH382" i="2"/>
  <c r="AH380" i="2" s="1"/>
  <c r="AH387" i="2" s="1"/>
  <c r="AG9" i="4"/>
  <c r="AI381" i="2"/>
  <c r="AI317" i="2"/>
  <c r="AJ313" i="2"/>
  <c r="AK312" i="2"/>
  <c r="AG388" i="2"/>
  <c r="AI365" i="2"/>
  <c r="AI389" i="2"/>
  <c r="AJ361" i="2"/>
  <c r="AK360" i="2"/>
  <c r="AH366" i="2"/>
  <c r="AH127" i="4" s="1"/>
  <c r="AH125" i="4" s="1"/>
  <c r="AH390" i="2"/>
  <c r="AK75" i="4"/>
  <c r="O178" i="14"/>
  <c r="AI132" i="4"/>
  <c r="AI890" i="2"/>
  <c r="AH241" i="2"/>
  <c r="AH229" i="2" s="1"/>
  <c r="AJ194" i="2"/>
  <c r="AJ164" i="2"/>
  <c r="AH240" i="2"/>
  <c r="AI222" i="2"/>
  <c r="AI228" i="2" s="1"/>
  <c r="AH498" i="2"/>
  <c r="AJ440" i="2"/>
  <c r="AJ460" i="2" s="1"/>
  <c r="AJ136" i="4"/>
  <c r="AJ134" i="4" s="1"/>
  <c r="AI458" i="2"/>
  <c r="AI10" i="4"/>
  <c r="AI465" i="2"/>
  <c r="AI653" i="2"/>
  <c r="AI702" i="2" s="1"/>
  <c r="AI654" i="2"/>
  <c r="AI703" i="2" s="1"/>
  <c r="AI652" i="2"/>
  <c r="AJ646" i="2"/>
  <c r="AK435" i="2"/>
  <c r="AK459" i="2" s="1"/>
  <c r="AL433" i="2"/>
  <c r="T634" i="2"/>
  <c r="T694" i="2" s="1"/>
  <c r="T657" i="2"/>
  <c r="T705" i="2" s="1"/>
  <c r="T631" i="2"/>
  <c r="T691" i="2" s="1"/>
  <c r="AI109" i="2"/>
  <c r="AH12" i="2"/>
  <c r="AK10" i="2"/>
  <c r="AK11" i="2" s="1"/>
  <c r="AI24" i="2"/>
  <c r="AI25" i="2" s="1"/>
  <c r="AI74" i="4"/>
  <c r="AI655" i="2"/>
  <c r="AK658" i="2"/>
  <c r="AK706" i="2" s="1"/>
  <c r="AL648" i="2"/>
  <c r="AJ659" i="2"/>
  <c r="AJ707" i="2" s="1"/>
  <c r="AJ650" i="2"/>
  <c r="AJ160" i="4" s="1"/>
  <c r="AJ159" i="4" s="1"/>
  <c r="AH72" i="2"/>
  <c r="AI250" i="2"/>
  <c r="AH113" i="4"/>
  <c r="AH269" i="2"/>
  <c r="AH257" i="2" s="1"/>
  <c r="AH268" i="2"/>
  <c r="AH111" i="2"/>
  <c r="AH879" i="2" s="1"/>
  <c r="AH73" i="4"/>
  <c r="AI155" i="4"/>
  <c r="AI164" i="4" s="1"/>
  <c r="AG110" i="2"/>
  <c r="W176" i="4"/>
  <c r="AC176" i="2"/>
  <c r="AC277" i="2" s="1"/>
  <c r="AK70" i="2"/>
  <c r="AK71" i="2" s="1"/>
  <c r="AI77" i="4"/>
  <c r="AI84" i="2"/>
  <c r="AI85" i="2" s="1"/>
  <c r="W863" i="2"/>
  <c r="X857" i="2"/>
  <c r="X852" i="2" s="1"/>
  <c r="W847" i="2"/>
  <c r="W862" i="2"/>
  <c r="X94" i="14"/>
  <c r="X122" i="14"/>
  <c r="X90" i="14"/>
  <c r="X11" i="14"/>
  <c r="Y838" i="2"/>
  <c r="Y855" i="2"/>
  <c r="W104" i="14"/>
  <c r="W86" i="14"/>
  <c r="AL839" i="2"/>
  <c r="AJ134" i="2"/>
  <c r="AI230" i="2"/>
  <c r="AF39" i="13"/>
  <c r="AF40" i="13" s="1"/>
  <c r="AJ887" i="2"/>
  <c r="AJ622" i="2"/>
  <c r="AJ157" i="4" s="1"/>
  <c r="AJ53" i="4"/>
  <c r="AJ192" i="4" s="1"/>
  <c r="AF12" i="14"/>
  <c r="AF50" i="14"/>
  <c r="AF159" i="14"/>
  <c r="AF123" i="14"/>
  <c r="AI685" i="2"/>
  <c r="AI721" i="2"/>
  <c r="AG190" i="4"/>
  <c r="AG194" i="4" s="1"/>
  <c r="AG37" i="13"/>
  <c r="AG11" i="13"/>
  <c r="AG38" i="13" s="1"/>
  <c r="AG55" i="4"/>
  <c r="AH720" i="2"/>
  <c r="AH51" i="4"/>
  <c r="AK638" i="2"/>
  <c r="AK699" i="2" s="1"/>
  <c r="AK632" i="2"/>
  <c r="AK692" i="2" s="1"/>
  <c r="AL619" i="2"/>
  <c r="AK625" i="2"/>
  <c r="AK627" i="2"/>
  <c r="AK688" i="2" s="1"/>
  <c r="AL613" i="2"/>
  <c r="AI202" i="2"/>
  <c r="AE262" i="2"/>
  <c r="AF260" i="2"/>
  <c r="AI73" i="2"/>
  <c r="AJ73" i="2" s="1"/>
  <c r="AI13" i="2"/>
  <c r="AJ456" i="2"/>
  <c r="AJ486" i="2" s="1"/>
  <c r="AJ485" i="2"/>
  <c r="AJ141" i="4"/>
  <c r="AJ140" i="4" s="1"/>
  <c r="AI484" i="2"/>
  <c r="AI497" i="2"/>
  <c r="AI15" i="4"/>
  <c r="AI491" i="2"/>
  <c r="AK451" i="2"/>
  <c r="AL449" i="2"/>
  <c r="AK326" i="2"/>
  <c r="AK327" i="2" s="1"/>
  <c r="AK121" i="4" s="1"/>
  <c r="CP125" i="2"/>
  <c r="AJ357" i="2"/>
  <c r="AJ126" i="4" s="1"/>
  <c r="AK374" i="2"/>
  <c r="AK375" i="2" s="1"/>
  <c r="AK128" i="4" s="1"/>
  <c r="AL352" i="2"/>
  <c r="AK356" i="2"/>
  <c r="AK357" i="2" s="1"/>
  <c r="AK126" i="4" s="1"/>
  <c r="AJ300" i="2"/>
  <c r="AJ118" i="4" s="1"/>
  <c r="AL304" i="2"/>
  <c r="AK308" i="2"/>
  <c r="AK309" i="2" s="1"/>
  <c r="AK119" i="4" s="1"/>
  <c r="AK299" i="2"/>
  <c r="AK344" i="2"/>
  <c r="AK345" i="2" s="1"/>
  <c r="AK123" i="4" s="1"/>
  <c r="CP215" i="2"/>
  <c r="CQ217" i="2"/>
  <c r="CQ245" i="2"/>
  <c r="CP243" i="2"/>
  <c r="CQ216" i="2"/>
  <c r="CQ244" i="2"/>
  <c r="AK99" i="4"/>
  <c r="AD174" i="2"/>
  <c r="AD283" i="2" s="1"/>
  <c r="AD224" i="14"/>
  <c r="AD251" i="14"/>
  <c r="AD278" i="14"/>
  <c r="AE171" i="2"/>
  <c r="AK98" i="4"/>
  <c r="AL220" i="2"/>
  <c r="AL221" i="2"/>
  <c r="AL101" i="4" s="1"/>
  <c r="CQ185" i="2"/>
  <c r="AK88" i="4"/>
  <c r="AB284" i="2"/>
  <c r="CQ127" i="2"/>
  <c r="CQ157" i="2"/>
  <c r="AL161" i="2"/>
  <c r="AL163" i="2"/>
  <c r="AL95" i="4" s="1"/>
  <c r="AL162" i="2"/>
  <c r="AL91" i="4" s="1"/>
  <c r="AH166" i="2"/>
  <c r="AG170" i="2"/>
  <c r="CP155" i="2"/>
  <c r="AK87" i="4"/>
  <c r="AE172" i="2"/>
  <c r="AH168" i="2"/>
  <c r="CQ126" i="2"/>
  <c r="CQ156" i="2"/>
  <c r="CQ128" i="2"/>
  <c r="CQ158" i="2"/>
  <c r="AD889" i="2"/>
  <c r="AD274" i="2"/>
  <c r="AF110" i="4"/>
  <c r="AF182" i="2"/>
  <c r="AF183" i="2"/>
  <c r="AH232" i="2"/>
  <c r="AL236" i="2"/>
  <c r="AH204" i="2"/>
  <c r="AF144" i="2"/>
  <c r="AL178" i="2"/>
  <c r="AL264" i="2"/>
  <c r="AL148" i="2"/>
  <c r="AL208" i="2"/>
  <c r="AM78" i="2"/>
  <c r="AM38" i="2"/>
  <c r="AN42" i="2" s="1"/>
  <c r="AM58" i="2"/>
  <c r="AM18" i="2"/>
  <c r="AG223" i="14"/>
  <c r="AG250" i="14"/>
  <c r="AG277" i="14"/>
  <c r="AF506" i="2"/>
  <c r="AJ32" i="2"/>
  <c r="AK44" i="2"/>
  <c r="AK45" i="2" s="1"/>
  <c r="AK32" i="2" s="1"/>
  <c r="AI33" i="2"/>
  <c r="AJ33" i="2" s="1"/>
  <c r="CR188" i="2"/>
  <c r="CR187" i="2"/>
  <c r="CR186" i="2"/>
  <c r="AN62" i="14"/>
  <c r="AN53" i="1"/>
  <c r="AN22" i="14"/>
  <c r="AN56" i="1"/>
  <c r="AN131" i="14"/>
  <c r="AN54" i="1"/>
  <c r="AN55" i="1"/>
  <c r="AN426" i="2" s="1"/>
  <c r="AM98" i="2"/>
  <c r="AH105" i="2"/>
  <c r="AH110" i="2" s="1"/>
  <c r="AI78" i="4"/>
  <c r="AI104" i="2"/>
  <c r="W71" i="10"/>
  <c r="W72" i="10" s="1"/>
  <c r="CU60" i="1"/>
  <c r="CT61" i="1"/>
  <c r="AH6" i="4"/>
  <c r="AM93" i="10"/>
  <c r="AM97" i="10"/>
  <c r="AL556" i="2"/>
  <c r="AM555" i="2"/>
  <c r="AF817" i="2"/>
  <c r="AM65" i="10"/>
  <c r="CU66" i="1"/>
  <c r="CT67" i="1"/>
  <c r="U84" i="10"/>
  <c r="U85" i="10" s="1"/>
  <c r="AL120" i="10"/>
  <c r="CT75" i="10"/>
  <c r="CT68" i="10"/>
  <c r="AK90" i="2"/>
  <c r="AK91" i="2" s="1"/>
  <c r="P906" i="2"/>
  <c r="P901" i="2" s="1"/>
  <c r="Q77" i="10"/>
  <c r="AG7" i="13"/>
  <c r="AG22" i="13" s="1"/>
  <c r="AG21" i="13"/>
  <c r="AP761" i="2"/>
  <c r="AP760" i="2" s="1"/>
  <c r="AO762" i="2"/>
  <c r="AI383" i="2"/>
  <c r="AJ478" i="2"/>
  <c r="AK474" i="2"/>
  <c r="CT82" i="10"/>
  <c r="AM385" i="2"/>
  <c r="AL561" i="2"/>
  <c r="AM560" i="2"/>
  <c r="AM121" i="10"/>
  <c r="AL102" i="14"/>
  <c r="AM101" i="14"/>
  <c r="AJ295" i="14"/>
  <c r="O136" i="1"/>
  <c r="P135" i="1"/>
  <c r="AF23" i="13"/>
  <c r="AF24" i="13" s="1"/>
  <c r="AG92" i="2"/>
  <c r="AG93" i="2"/>
  <c r="AG114" i="2" s="1"/>
  <c r="AO769" i="2"/>
  <c r="AO768" i="2" s="1"/>
  <c r="AN770" i="2"/>
  <c r="AJ232" i="14"/>
  <c r="AJ259" i="14"/>
  <c r="AJ294" i="14"/>
  <c r="AM487" i="2"/>
  <c r="AN35" i="1"/>
  <c r="AN34" i="1"/>
  <c r="AO32" i="1"/>
  <c r="AN33" i="1"/>
  <c r="AM461" i="2"/>
  <c r="N137" i="1"/>
  <c r="N136" i="1"/>
  <c r="DX53" i="14"/>
  <c r="DX13" i="14"/>
  <c r="K58" i="13"/>
  <c r="DX58" i="13" s="1"/>
  <c r="DX57" i="13"/>
  <c r="J51" i="13"/>
  <c r="AK130" i="2" l="1"/>
  <c r="AL160" i="2"/>
  <c r="AK247" i="2"/>
  <c r="AL219" i="2"/>
  <c r="AK190" i="2"/>
  <c r="Y856" i="2"/>
  <c r="Y43" i="4" s="1"/>
  <c r="Z837" i="2"/>
  <c r="AM369" i="2"/>
  <c r="AM370" i="2" s="1"/>
  <c r="AJ76" i="4"/>
  <c r="AL50" i="2"/>
  <c r="AL51" i="2" s="1"/>
  <c r="AI65" i="2"/>
  <c r="AI52" i="2" s="1"/>
  <c r="AL592" i="2"/>
  <c r="AL156" i="4" s="1"/>
  <c r="AK599" i="2"/>
  <c r="Z600" i="2"/>
  <c r="V604" i="2"/>
  <c r="AJ609" i="2"/>
  <c r="AL603" i="2"/>
  <c r="AM595" i="2"/>
  <c r="AM597" i="2"/>
  <c r="AM598" i="2"/>
  <c r="AN589" i="2"/>
  <c r="AN583" i="2"/>
  <c r="AN582" i="2"/>
  <c r="AM608" i="2"/>
  <c r="AM602" i="2"/>
  <c r="AI9" i="15"/>
  <c r="AI36" i="15" s="1"/>
  <c r="AM294" i="2"/>
  <c r="AM295" i="2" s="1"/>
  <c r="AM189" i="2"/>
  <c r="AM192" i="2" s="1"/>
  <c r="AM92" i="4" s="1"/>
  <c r="AJ85" i="4"/>
  <c r="AM30" i="2"/>
  <c r="AM31" i="2" s="1"/>
  <c r="AM246" i="2"/>
  <c r="AL249" i="2"/>
  <c r="AL102" i="4" s="1"/>
  <c r="AL100" i="4" s="1"/>
  <c r="AL191" i="2"/>
  <c r="AL192" i="2"/>
  <c r="AL92" i="4" s="1"/>
  <c r="AK86" i="4"/>
  <c r="AK85" i="4" s="1"/>
  <c r="AL132" i="2"/>
  <c r="AL90" i="4" s="1"/>
  <c r="AK89" i="4"/>
  <c r="AJ200" i="2"/>
  <c r="AJ111" i="4" s="1"/>
  <c r="AM321" i="2"/>
  <c r="AM322" i="2" s="1"/>
  <c r="AJ272" i="2"/>
  <c r="AJ8" i="4" s="1"/>
  <c r="AL131" i="2"/>
  <c r="AM129" i="2"/>
  <c r="AM133" i="2" s="1"/>
  <c r="AM94" i="4" s="1"/>
  <c r="AK700" i="2"/>
  <c r="AK46" i="4" s="1"/>
  <c r="AL430" i="2"/>
  <c r="AL135" i="4"/>
  <c r="AJ4" i="15"/>
  <c r="AN428" i="2"/>
  <c r="AN427" i="2"/>
  <c r="AN423" i="2"/>
  <c r="AN424" i="2"/>
  <c r="AM425" i="2"/>
  <c r="AH280" i="2"/>
  <c r="AI138" i="2"/>
  <c r="AF278" i="2"/>
  <c r="AF880" i="2" s="1"/>
  <c r="AE276" i="2"/>
  <c r="AE539" i="2" s="1"/>
  <c r="AH281" i="2"/>
  <c r="AH140" i="2"/>
  <c r="AI136" i="2"/>
  <c r="AI279" i="2"/>
  <c r="AI518" i="2" s="1"/>
  <c r="AE282" i="2"/>
  <c r="AF142" i="2"/>
  <c r="AF146" i="2" s="1"/>
  <c r="AF273" i="2"/>
  <c r="AF141" i="2"/>
  <c r="AG275" i="2"/>
  <c r="AG152" i="2"/>
  <c r="AG109" i="4"/>
  <c r="AG153" i="2"/>
  <c r="AN50" i="1"/>
  <c r="AN152" i="1"/>
  <c r="AM339" i="2"/>
  <c r="AE256" i="14"/>
  <c r="AE229" i="14"/>
  <c r="AB26" i="4"/>
  <c r="AA45" i="4"/>
  <c r="AN923" i="2"/>
  <c r="AN23" i="14"/>
  <c r="AN63" i="14"/>
  <c r="AN204" i="14"/>
  <c r="AN119" i="14"/>
  <c r="AN8" i="14"/>
  <c r="AN156" i="14"/>
  <c r="AI8" i="4"/>
  <c r="AI406" i="2"/>
  <c r="AI222" i="14" s="1"/>
  <c r="AI212" i="2"/>
  <c r="AI213" i="2"/>
  <c r="AI201" i="2" s="1"/>
  <c r="AM330" i="2"/>
  <c r="AM331" i="2" s="1"/>
  <c r="AN82" i="2"/>
  <c r="AN437" i="2"/>
  <c r="AN79" i="2"/>
  <c r="AN59" i="2"/>
  <c r="AN22" i="2"/>
  <c r="AN99" i="2"/>
  <c r="AN463" i="2"/>
  <c r="AN39" i="2"/>
  <c r="AN489" i="2"/>
  <c r="AN102" i="2"/>
  <c r="AN62" i="2"/>
  <c r="AN226" i="2"/>
  <c r="AN476" i="2"/>
  <c r="AN252" i="2"/>
  <c r="AN453" i="2"/>
  <c r="AN196" i="2"/>
  <c r="AH206" i="2"/>
  <c r="AG112" i="4"/>
  <c r="AF413" i="2"/>
  <c r="AF911" i="2" s="1"/>
  <c r="AF288" i="14" s="1"/>
  <c r="O89" i="14"/>
  <c r="O91" i="14" s="1"/>
  <c r="AG269" i="2"/>
  <c r="AG257" i="2" s="1"/>
  <c r="AG268" i="2"/>
  <c r="AF7" i="4"/>
  <c r="AF11" i="4" s="1"/>
  <c r="AF234" i="2"/>
  <c r="AG410" i="2"/>
  <c r="AG910" i="2" s="1"/>
  <c r="AK134" i="2"/>
  <c r="AC284" i="2"/>
  <c r="AG241" i="2"/>
  <c r="AG229" i="2" s="1"/>
  <c r="AN19" i="2"/>
  <c r="AH249" i="14"/>
  <c r="AN129" i="1"/>
  <c r="AQ93" i="1"/>
  <c r="AP97" i="1"/>
  <c r="AG8" i="4"/>
  <c r="AO2" i="5"/>
  <c r="AO2" i="10"/>
  <c r="AO118" i="10" s="1"/>
  <c r="AO2" i="1"/>
  <c r="AP31" i="1"/>
  <c r="AO2" i="13"/>
  <c r="AO2" i="14"/>
  <c r="AO2" i="4"/>
  <c r="AO2" i="2"/>
  <c r="AN645" i="2"/>
  <c r="AN450" i="2"/>
  <c r="AN368" i="2"/>
  <c r="AN311" i="2"/>
  <c r="AN612" i="2"/>
  <c r="AN338" i="2"/>
  <c r="AN359" i="2"/>
  <c r="AN302" i="2"/>
  <c r="AN69" i="2"/>
  <c r="AN68" i="2" s="1"/>
  <c r="AN438" i="2"/>
  <c r="AN329" i="2"/>
  <c r="AN350" i="2"/>
  <c r="AN293" i="2"/>
  <c r="AN434" i="2"/>
  <c r="AN320" i="2"/>
  <c r="AN324" i="2"/>
  <c r="AN266" i="2"/>
  <c r="AN354" i="2"/>
  <c r="AN351" i="2" s="1"/>
  <c r="AN454" i="2"/>
  <c r="AN363" i="2"/>
  <c r="AN210" i="2"/>
  <c r="AN315" i="2"/>
  <c r="AN238" i="2"/>
  <c r="AN218" i="2" s="1"/>
  <c r="AN342" i="2"/>
  <c r="AN333" i="2"/>
  <c r="AN297" i="2"/>
  <c r="AN150" i="2"/>
  <c r="AN306" i="2"/>
  <c r="AN303" i="2" s="1"/>
  <c r="AN372" i="2"/>
  <c r="AN180" i="2"/>
  <c r="AN159" i="2" s="1"/>
  <c r="AF108" i="4"/>
  <c r="AH407" i="2"/>
  <c r="AH909" i="2" s="1"/>
  <c r="AH289" i="14" s="1"/>
  <c r="AO79" i="2"/>
  <c r="AN65" i="1"/>
  <c r="AO65" i="1" s="1"/>
  <c r="AM89" i="2"/>
  <c r="AM88" i="2" s="1"/>
  <c r="AN146" i="1"/>
  <c r="AO146" i="1" s="1"/>
  <c r="AT85" i="1"/>
  <c r="AS87" i="1"/>
  <c r="AN59" i="1"/>
  <c r="AO59" i="1" s="1"/>
  <c r="AN74" i="14"/>
  <c r="AN14" i="14"/>
  <c r="AN165" i="14"/>
  <c r="AN34" i="14"/>
  <c r="AN143" i="14"/>
  <c r="AN54" i="14"/>
  <c r="AM405" i="2"/>
  <c r="AO152" i="1"/>
  <c r="AT92" i="1"/>
  <c r="AN126" i="1"/>
  <c r="AO126" i="1" s="1"/>
  <c r="AN436" i="2"/>
  <c r="AN452" i="2"/>
  <c r="AN235" i="2"/>
  <c r="AN177" i="2"/>
  <c r="AN207" i="2"/>
  <c r="AN263" i="2"/>
  <c r="AN147" i="2"/>
  <c r="AN332" i="2"/>
  <c r="AN323" i="2"/>
  <c r="AN371" i="2"/>
  <c r="AN362" i="2"/>
  <c r="AN353" i="2"/>
  <c r="AN341" i="2"/>
  <c r="AN314" i="2"/>
  <c r="AN305" i="2"/>
  <c r="AN296" i="2"/>
  <c r="AI893" i="2"/>
  <c r="AO57" i="10"/>
  <c r="AO62" i="10"/>
  <c r="CN830" i="2"/>
  <c r="AH222" i="14"/>
  <c r="AH115" i="4"/>
  <c r="AI318" i="2"/>
  <c r="AI120" i="4" s="1"/>
  <c r="AI117" i="4" s="1"/>
  <c r="AI382" i="2"/>
  <c r="AI380" i="2" s="1"/>
  <c r="AI387" i="2" s="1"/>
  <c r="AG404" i="2"/>
  <c r="AL312" i="2"/>
  <c r="AK313" i="2"/>
  <c r="AG13" i="4"/>
  <c r="AJ381" i="2"/>
  <c r="AJ317" i="2"/>
  <c r="AH9" i="4"/>
  <c r="AH388" i="2"/>
  <c r="AL360" i="2"/>
  <c r="AK361" i="2"/>
  <c r="AI366" i="2"/>
  <c r="AI127" i="4" s="1"/>
  <c r="AI125" i="4" s="1"/>
  <c r="AI390" i="2"/>
  <c r="AI388" i="2" s="1"/>
  <c r="AJ389" i="2"/>
  <c r="AJ365" i="2"/>
  <c r="AH234" i="2"/>
  <c r="AL75" i="4"/>
  <c r="AJ890" i="2"/>
  <c r="AK164" i="2"/>
  <c r="AK194" i="2"/>
  <c r="AI498" i="2"/>
  <c r="AJ109" i="2"/>
  <c r="AI112" i="4"/>
  <c r="AI240" i="2"/>
  <c r="AI241" i="2"/>
  <c r="AI229" i="2" s="1"/>
  <c r="AJ222" i="2"/>
  <c r="AJ228" i="2" s="1"/>
  <c r="AI12" i="2"/>
  <c r="AJ132" i="4"/>
  <c r="AI660" i="2"/>
  <c r="AK440" i="2"/>
  <c r="AK460" i="2" s="1"/>
  <c r="AK136" i="4"/>
  <c r="AK134" i="4" s="1"/>
  <c r="AJ458" i="2"/>
  <c r="AJ10" i="4"/>
  <c r="AJ465" i="2"/>
  <c r="AJ652" i="2"/>
  <c r="AJ654" i="2"/>
  <c r="AJ703" i="2" s="1"/>
  <c r="AK646" i="2"/>
  <c r="AJ653" i="2"/>
  <c r="AJ702" i="2" s="1"/>
  <c r="AL435" i="2"/>
  <c r="AL459" i="2" s="1"/>
  <c r="AM433" i="2"/>
  <c r="U656" i="2"/>
  <c r="U704" i="2" s="1"/>
  <c r="U630" i="2"/>
  <c r="T635" i="2"/>
  <c r="T695" i="2" s="1"/>
  <c r="AL10" i="2"/>
  <c r="AL11" i="2" s="1"/>
  <c r="AJ74" i="4"/>
  <c r="AJ24" i="2"/>
  <c r="AJ25" i="2" s="1"/>
  <c r="AI72" i="2"/>
  <c r="AI111" i="2"/>
  <c r="AI879" i="2" s="1"/>
  <c r="AJ655" i="2"/>
  <c r="AL658" i="2"/>
  <c r="AL706" i="2" s="1"/>
  <c r="AM648" i="2"/>
  <c r="AK659" i="2"/>
  <c r="AK707" i="2" s="1"/>
  <c r="AK650" i="2"/>
  <c r="AK160" i="4" s="1"/>
  <c r="AK159" i="4" s="1"/>
  <c r="AI256" i="2"/>
  <c r="AJ250" i="2"/>
  <c r="AI73" i="4"/>
  <c r="X86" i="14"/>
  <c r="AJ155" i="4"/>
  <c r="AJ164" i="4" s="1"/>
  <c r="AL70" i="2"/>
  <c r="AL71" i="2" s="1"/>
  <c r="AJ77" i="4"/>
  <c r="AJ84" i="2"/>
  <c r="AJ85" i="2" s="1"/>
  <c r="AJ72" i="2" s="1"/>
  <c r="AJ230" i="2"/>
  <c r="X863" i="2"/>
  <c r="X176" i="4"/>
  <c r="W861" i="2"/>
  <c r="X846" i="2"/>
  <c r="Y836" i="2"/>
  <c r="Y94" i="14"/>
  <c r="Y122" i="14"/>
  <c r="Y90" i="14"/>
  <c r="Y11" i="14"/>
  <c r="Y175" i="4"/>
  <c r="Y21" i="4"/>
  <c r="AM839" i="2"/>
  <c r="AG39" i="13"/>
  <c r="AG40" i="13" s="1"/>
  <c r="AG50" i="14"/>
  <c r="AG159" i="14"/>
  <c r="AG123" i="14"/>
  <c r="AG12" i="14"/>
  <c r="AI720" i="2"/>
  <c r="AI51" i="4"/>
  <c r="AK622" i="2"/>
  <c r="AK157" i="4" s="1"/>
  <c r="AH190" i="4"/>
  <c r="AH194" i="4" s="1"/>
  <c r="AH37" i="13"/>
  <c r="AH55" i="4"/>
  <c r="AH11" i="13"/>
  <c r="AH38" i="13" s="1"/>
  <c r="AJ721" i="2"/>
  <c r="AJ685" i="2"/>
  <c r="AK887" i="2"/>
  <c r="AK53" i="4"/>
  <c r="AK192" i="4" s="1"/>
  <c r="AI204" i="2"/>
  <c r="AL625" i="2"/>
  <c r="AM613" i="2"/>
  <c r="AL627" i="2"/>
  <c r="AL688" i="2" s="1"/>
  <c r="AL638" i="2"/>
  <c r="AL699" i="2" s="1"/>
  <c r="AL632" i="2"/>
  <c r="AL692" i="2" s="1"/>
  <c r="AM619" i="2"/>
  <c r="AF262" i="2"/>
  <c r="AG260" i="2"/>
  <c r="AG144" i="2"/>
  <c r="AK456" i="2"/>
  <c r="AK486" i="2" s="1"/>
  <c r="AK485" i="2"/>
  <c r="AK141" i="4"/>
  <c r="AK140" i="4" s="1"/>
  <c r="AJ497" i="2"/>
  <c r="AJ484" i="2"/>
  <c r="AJ15" i="4"/>
  <c r="AJ491" i="2"/>
  <c r="AL451" i="2"/>
  <c r="AM449" i="2"/>
  <c r="AL335" i="2"/>
  <c r="AL336" i="2" s="1"/>
  <c r="AL122" i="4" s="1"/>
  <c r="AL326" i="2"/>
  <c r="AL327" i="2" s="1"/>
  <c r="AL121" i="4" s="1"/>
  <c r="CQ215" i="2"/>
  <c r="AM352" i="2"/>
  <c r="AL374" i="2"/>
  <c r="AL375" i="2" s="1"/>
  <c r="AL128" i="4" s="1"/>
  <c r="AL356" i="2"/>
  <c r="AK300" i="2"/>
  <c r="AK118" i="4" s="1"/>
  <c r="AL344" i="2"/>
  <c r="AL345" i="2" s="1"/>
  <c r="AL123" i="4" s="1"/>
  <c r="AL308" i="2"/>
  <c r="AL309" i="2" s="1"/>
  <c r="AL119" i="4" s="1"/>
  <c r="AL299" i="2"/>
  <c r="AM304" i="2"/>
  <c r="AK97" i="4"/>
  <c r="AL93" i="4"/>
  <c r="CR217" i="2"/>
  <c r="CR245" i="2"/>
  <c r="AL99" i="4"/>
  <c r="CQ243" i="2"/>
  <c r="CR216" i="2"/>
  <c r="CR244" i="2"/>
  <c r="CQ125" i="2"/>
  <c r="AD176" i="2"/>
  <c r="AD277" i="2" s="1"/>
  <c r="AF172" i="2"/>
  <c r="AE251" i="14"/>
  <c r="AE278" i="14"/>
  <c r="AL98" i="4"/>
  <c r="CR185" i="2"/>
  <c r="AF171" i="2"/>
  <c r="CR126" i="2"/>
  <c r="CR156" i="2"/>
  <c r="CR128" i="2"/>
  <c r="CR158" i="2"/>
  <c r="AI168" i="2"/>
  <c r="AM161" i="2"/>
  <c r="AM163" i="2"/>
  <c r="AM95" i="4" s="1"/>
  <c r="AM162" i="2"/>
  <c r="AM91" i="4" s="1"/>
  <c r="CQ155" i="2"/>
  <c r="AE889" i="2"/>
  <c r="AE274" i="2"/>
  <c r="AG110" i="4"/>
  <c r="AG182" i="2"/>
  <c r="AG183" i="2"/>
  <c r="AL87" i="4"/>
  <c r="CR127" i="2"/>
  <c r="CR157" i="2"/>
  <c r="AE174" i="2"/>
  <c r="AE283" i="2" s="1"/>
  <c r="AI166" i="2"/>
  <c r="AH170" i="2"/>
  <c r="AI232" i="2"/>
  <c r="AM236" i="2"/>
  <c r="AH92" i="2"/>
  <c r="AM208" i="2"/>
  <c r="AJ202" i="2"/>
  <c r="AM178" i="2"/>
  <c r="AM148" i="2"/>
  <c r="AM264" i="2"/>
  <c r="AN78" i="2"/>
  <c r="AN58" i="2"/>
  <c r="AN18" i="2"/>
  <c r="AO22" i="2" s="1"/>
  <c r="AN38" i="2"/>
  <c r="AJ13" i="2"/>
  <c r="AJ53" i="2"/>
  <c r="AH250" i="14"/>
  <c r="AH277" i="14"/>
  <c r="AH223" i="14"/>
  <c r="AG506" i="2"/>
  <c r="AK33" i="2"/>
  <c r="CS188" i="2"/>
  <c r="CS187" i="2"/>
  <c r="CS186" i="2"/>
  <c r="AL44" i="2"/>
  <c r="AL45" i="2" s="1"/>
  <c r="AK73" i="2"/>
  <c r="O137" i="1"/>
  <c r="P137" i="1" s="1"/>
  <c r="AG23" i="13"/>
  <c r="AG24" i="13" s="1"/>
  <c r="AO131" i="14"/>
  <c r="AO55" i="1"/>
  <c r="AO426" i="2" s="1"/>
  <c r="AO53" i="1"/>
  <c r="AO54" i="1"/>
  <c r="AO62" i="14"/>
  <c r="AO56" i="1"/>
  <c r="AO22" i="14"/>
  <c r="AN98" i="2"/>
  <c r="AH112" i="2"/>
  <c r="AH93" i="2"/>
  <c r="AH114" i="2" s="1"/>
  <c r="AN461" i="2"/>
  <c r="AP769" i="2"/>
  <c r="AP768" i="2" s="1"/>
  <c r="AO770" i="2"/>
  <c r="P136" i="1"/>
  <c r="Q135" i="1"/>
  <c r="AM561" i="2"/>
  <c r="AN560" i="2"/>
  <c r="AN385" i="2"/>
  <c r="AJ383" i="2"/>
  <c r="CU68" i="10"/>
  <c r="U86" i="10"/>
  <c r="AM556" i="2"/>
  <c r="AN555" i="2"/>
  <c r="AI6" i="4"/>
  <c r="AM102" i="14"/>
  <c r="AN101" i="14"/>
  <c r="AG112" i="2"/>
  <c r="Q143" i="4"/>
  <c r="Q145" i="4" s="1"/>
  <c r="Q20" i="4"/>
  <c r="Q78" i="10"/>
  <c r="AN93" i="10"/>
  <c r="AK232" i="14"/>
  <c r="AK259" i="14"/>
  <c r="AK294" i="14"/>
  <c r="CV60" i="1"/>
  <c r="CU61" i="1"/>
  <c r="W904" i="2"/>
  <c r="X70" i="10"/>
  <c r="AO35" i="1"/>
  <c r="AO34" i="1"/>
  <c r="AP32" i="1"/>
  <c r="AO33" i="1"/>
  <c r="AN487" i="2"/>
  <c r="AK478" i="2"/>
  <c r="AL474" i="2"/>
  <c r="AJ78" i="4"/>
  <c r="AJ104" i="2"/>
  <c r="AM120" i="10"/>
  <c r="CV66" i="1"/>
  <c r="CU67" i="1"/>
  <c r="AN65" i="10"/>
  <c r="AG817" i="2"/>
  <c r="AK295" i="14"/>
  <c r="AN121" i="10"/>
  <c r="CU82" i="10"/>
  <c r="AQ761" i="2"/>
  <c r="AQ760" i="2" s="1"/>
  <c r="AP762" i="2"/>
  <c r="P287" i="14"/>
  <c r="P902" i="2"/>
  <c r="P903" i="2" s="1"/>
  <c r="P16" i="4"/>
  <c r="AL90" i="2"/>
  <c r="AL91" i="2" s="1"/>
  <c r="CU75" i="10"/>
  <c r="AN97" i="10"/>
  <c r="AH7" i="13"/>
  <c r="AH22" i="13" s="1"/>
  <c r="AH21" i="13"/>
  <c r="AI105" i="2"/>
  <c r="J52" i="13"/>
  <c r="AM160" i="2" l="1"/>
  <c r="AL247" i="2"/>
  <c r="AL130" i="2"/>
  <c r="AL190" i="2"/>
  <c r="AN369" i="2"/>
  <c r="AN370" i="2" s="1"/>
  <c r="AI110" i="2"/>
  <c r="AL76" i="4"/>
  <c r="AM50" i="2"/>
  <c r="AM51" i="2" s="1"/>
  <c r="AK76" i="4"/>
  <c r="AK64" i="2"/>
  <c r="AK65" i="2" s="1"/>
  <c r="AK52" i="2" s="1"/>
  <c r="AL599" i="2"/>
  <c r="V605" i="2"/>
  <c r="AK609" i="2"/>
  <c r="AM592" i="2"/>
  <c r="AM156" i="4" s="1"/>
  <c r="Z601" i="2"/>
  <c r="AJ9" i="15"/>
  <c r="AJ36" i="15" s="1"/>
  <c r="AO589" i="2"/>
  <c r="AO583" i="2"/>
  <c r="AO582" i="2"/>
  <c r="AN595" i="2"/>
  <c r="AN597" i="2"/>
  <c r="AN598" i="2"/>
  <c r="AM603" i="2"/>
  <c r="AI10" i="15"/>
  <c r="AI37" i="15" s="1"/>
  <c r="AN608" i="2"/>
  <c r="AN602" i="2"/>
  <c r="AN189" i="2"/>
  <c r="AN193" i="2" s="1"/>
  <c r="AN96" i="4" s="1"/>
  <c r="AM191" i="2"/>
  <c r="AN294" i="2"/>
  <c r="AN295" i="2" s="1"/>
  <c r="AN30" i="2"/>
  <c r="AN31" i="2" s="1"/>
  <c r="AM193" i="2"/>
  <c r="AM96" i="4" s="1"/>
  <c r="AM93" i="4" s="1"/>
  <c r="AM75" i="4"/>
  <c r="AN246" i="2"/>
  <c r="AL86" i="4"/>
  <c r="AL88" i="4"/>
  <c r="AK272" i="2"/>
  <c r="AK8" i="4" s="1"/>
  <c r="AL89" i="4"/>
  <c r="AN321" i="2"/>
  <c r="AN322" i="2" s="1"/>
  <c r="AJ212" i="2"/>
  <c r="AJ213" i="2"/>
  <c r="AJ201" i="2" s="1"/>
  <c r="AM132" i="2"/>
  <c r="AM90" i="4" s="1"/>
  <c r="AM89" i="4" s="1"/>
  <c r="AK200" i="2"/>
  <c r="AK111" i="4" s="1"/>
  <c r="AM131" i="2"/>
  <c r="AN129" i="2"/>
  <c r="AN132" i="2" s="1"/>
  <c r="AN90" i="4" s="1"/>
  <c r="AL700" i="2"/>
  <c r="AL46" i="4" s="1"/>
  <c r="AN339" i="2"/>
  <c r="AN340" i="2" s="1"/>
  <c r="AM430" i="2"/>
  <c r="AM135" i="4"/>
  <c r="AN425" i="2"/>
  <c r="AK4" i="15"/>
  <c r="AO427" i="2"/>
  <c r="AO428" i="2"/>
  <c r="AO424" i="2"/>
  <c r="AO423" i="2"/>
  <c r="AI281" i="2"/>
  <c r="AJ136" i="2"/>
  <c r="AI140" i="2"/>
  <c r="AG273" i="2"/>
  <c r="AG141" i="2"/>
  <c r="AF276" i="2"/>
  <c r="AF539" i="2" s="1"/>
  <c r="AH275" i="2"/>
  <c r="AH153" i="2"/>
  <c r="AH109" i="4"/>
  <c r="AH152" i="2"/>
  <c r="AI280" i="2"/>
  <c r="AJ138" i="2"/>
  <c r="AJ279" i="2"/>
  <c r="AJ518" i="2" s="1"/>
  <c r="AG278" i="2"/>
  <c r="AG880" i="2" s="1"/>
  <c r="AF282" i="2"/>
  <c r="AG142" i="2"/>
  <c r="AG146" i="2" s="1"/>
  <c r="AO156" i="14"/>
  <c r="AO204" i="14"/>
  <c r="AO23" i="14"/>
  <c r="AM340" i="2"/>
  <c r="AN330" i="2"/>
  <c r="AN331" i="2" s="1"/>
  <c r="AB45" i="4"/>
  <c r="AA782" i="2"/>
  <c r="AA789" i="2"/>
  <c r="AO437" i="2"/>
  <c r="AI249" i="14"/>
  <c r="AO119" i="14"/>
  <c r="AO132" i="14"/>
  <c r="AO226" i="2"/>
  <c r="AO196" i="2"/>
  <c r="AO63" i="14"/>
  <c r="AI276" i="14"/>
  <c r="AI206" i="2"/>
  <c r="AO62" i="2"/>
  <c r="AO252" i="2"/>
  <c r="AO39" i="2"/>
  <c r="AO99" i="2"/>
  <c r="AO453" i="2"/>
  <c r="AO102" i="2"/>
  <c r="AO82" i="2"/>
  <c r="AO19" i="2"/>
  <c r="AO476" i="2"/>
  <c r="AO463" i="2"/>
  <c r="AO59" i="2"/>
  <c r="AO42" i="2"/>
  <c r="AO923" i="2"/>
  <c r="AG108" i="4"/>
  <c r="AF229" i="14"/>
  <c r="AF256" i="14"/>
  <c r="AG413" i="2"/>
  <c r="AG911" i="2" s="1"/>
  <c r="AG256" i="14" s="1"/>
  <c r="AH410" i="2"/>
  <c r="AH910" i="2" s="1"/>
  <c r="AG234" i="2"/>
  <c r="AI407" i="2"/>
  <c r="AI909" i="2" s="1"/>
  <c r="AI289" i="14" s="1"/>
  <c r="AJ406" i="2"/>
  <c r="AJ222" i="14" s="1"/>
  <c r="AG7" i="4"/>
  <c r="AD284" i="2"/>
  <c r="AI115" i="4"/>
  <c r="AT87" i="1"/>
  <c r="AU85" i="1"/>
  <c r="AO438" i="2"/>
  <c r="AO329" i="2"/>
  <c r="AO350" i="2"/>
  <c r="AO302" i="2"/>
  <c r="AO434" i="2"/>
  <c r="AO612" i="2"/>
  <c r="AO320" i="2"/>
  <c r="AO293" i="2"/>
  <c r="AO645" i="2"/>
  <c r="AO450" i="2"/>
  <c r="AO368" i="2"/>
  <c r="AO338" i="2"/>
  <c r="AO359" i="2"/>
  <c r="AO311" i="2"/>
  <c r="AO69" i="2"/>
  <c r="AO68" i="2" s="1"/>
  <c r="AO297" i="2"/>
  <c r="AO266" i="2"/>
  <c r="AO210" i="2"/>
  <c r="AO180" i="2"/>
  <c r="AO159" i="2" s="1"/>
  <c r="AO238" i="2"/>
  <c r="AO218" i="2" s="1"/>
  <c r="AO363" i="2"/>
  <c r="AO333" i="2"/>
  <c r="AO454" i="2"/>
  <c r="AO150" i="2"/>
  <c r="AO342" i="2"/>
  <c r="AO372" i="2"/>
  <c r="AO369" i="2" s="1"/>
  <c r="AO315" i="2"/>
  <c r="AO324" i="2"/>
  <c r="AO306" i="2"/>
  <c r="AO303" i="2" s="1"/>
  <c r="AO354" i="2"/>
  <c r="AO351" i="2" s="1"/>
  <c r="AP2" i="14"/>
  <c r="AP2" i="1"/>
  <c r="AP152" i="1" s="1"/>
  <c r="AP2" i="4"/>
  <c r="AQ31" i="1"/>
  <c r="AP2" i="13"/>
  <c r="AP2" i="2"/>
  <c r="AP2" i="5"/>
  <c r="AP2" i="10"/>
  <c r="AP118" i="10" s="1"/>
  <c r="AO489" i="2"/>
  <c r="AO47" i="14"/>
  <c r="AO224" i="2"/>
  <c r="AO50" i="1"/>
  <c r="AO51" i="1"/>
  <c r="AO198" i="2"/>
  <c r="AJ660" i="2"/>
  <c r="AP204" i="14"/>
  <c r="AP126" i="1"/>
  <c r="AO143" i="14"/>
  <c r="AO165" i="14"/>
  <c r="AO54" i="14"/>
  <c r="AO74" i="14"/>
  <c r="AO14" i="14"/>
  <c r="AO34" i="14"/>
  <c r="AO8" i="14"/>
  <c r="AO254" i="2"/>
  <c r="AP62" i="10"/>
  <c r="AP57" i="10"/>
  <c r="AU92" i="1"/>
  <c r="AM244" i="2"/>
  <c r="AM216" i="2"/>
  <c r="AN405" i="2"/>
  <c r="AN89" i="2"/>
  <c r="AN88" i="2" s="1"/>
  <c r="AR93" i="1"/>
  <c r="AQ97" i="1"/>
  <c r="AO129" i="1"/>
  <c r="AP129" i="1" s="1"/>
  <c r="AO332" i="2"/>
  <c r="AO371" i="2"/>
  <c r="AO353" i="2"/>
  <c r="AO314" i="2"/>
  <c r="AO296" i="2"/>
  <c r="AO323" i="2"/>
  <c r="AO362" i="2"/>
  <c r="AO341" i="2"/>
  <c r="AO305" i="2"/>
  <c r="AO235" i="2"/>
  <c r="AO207" i="2"/>
  <c r="AO263" i="2"/>
  <c r="AO147" i="2"/>
  <c r="AO177" i="2"/>
  <c r="AO436" i="2"/>
  <c r="AO452" i="2"/>
  <c r="AJ893" i="2"/>
  <c r="Z855" i="2"/>
  <c r="Z21" i="4" s="1"/>
  <c r="CO830" i="2"/>
  <c r="AI234" i="2"/>
  <c r="AK381" i="2"/>
  <c r="AK317" i="2"/>
  <c r="AL313" i="2"/>
  <c r="AM312" i="2"/>
  <c r="AI9" i="4"/>
  <c r="AH7" i="4"/>
  <c r="AJ318" i="2"/>
  <c r="AJ120" i="4" s="1"/>
  <c r="AJ117" i="4" s="1"/>
  <c r="AJ382" i="2"/>
  <c r="AJ380" i="2" s="1"/>
  <c r="AJ387" i="2" s="1"/>
  <c r="AH404" i="2"/>
  <c r="AH13" i="4"/>
  <c r="AJ366" i="2"/>
  <c r="AJ127" i="4" s="1"/>
  <c r="AJ125" i="4" s="1"/>
  <c r="AJ390" i="2"/>
  <c r="AJ388" i="2" s="1"/>
  <c r="AJ13" i="4" s="1"/>
  <c r="AK389" i="2"/>
  <c r="AK365" i="2"/>
  <c r="AM360" i="2"/>
  <c r="AL361" i="2"/>
  <c r="P17" i="4"/>
  <c r="AL134" i="2"/>
  <c r="AL194" i="2"/>
  <c r="Q184" i="4"/>
  <c r="AJ498" i="2"/>
  <c r="AJ112" i="4"/>
  <c r="AJ240" i="2"/>
  <c r="AJ241" i="2"/>
  <c r="AJ229" i="2" s="1"/>
  <c r="AK222" i="2"/>
  <c r="AK228" i="2" s="1"/>
  <c r="AK132" i="4"/>
  <c r="AK890" i="2"/>
  <c r="AL440" i="2"/>
  <c r="AL460" i="2" s="1"/>
  <c r="AL136" i="4"/>
  <c r="AL134" i="4" s="1"/>
  <c r="AK458" i="2"/>
  <c r="AK10" i="4"/>
  <c r="AK465" i="2"/>
  <c r="AK654" i="2"/>
  <c r="AK703" i="2" s="1"/>
  <c r="AK652" i="2"/>
  <c r="AK653" i="2"/>
  <c r="AK702" i="2" s="1"/>
  <c r="AL646" i="2"/>
  <c r="AM435" i="2"/>
  <c r="AM459" i="2" s="1"/>
  <c r="AN433" i="2"/>
  <c r="AK109" i="2"/>
  <c r="U634" i="2"/>
  <c r="U694" i="2" s="1"/>
  <c r="U657" i="2"/>
  <c r="U705" i="2" s="1"/>
  <c r="U631" i="2"/>
  <c r="U691" i="2" s="1"/>
  <c r="X104" i="14"/>
  <c r="AJ12" i="2"/>
  <c r="AM10" i="2"/>
  <c r="AM11" i="2" s="1"/>
  <c r="AK24" i="2"/>
  <c r="AK25" i="2" s="1"/>
  <c r="AK74" i="4"/>
  <c r="AK655" i="2"/>
  <c r="AM658" i="2"/>
  <c r="AM706" i="2" s="1"/>
  <c r="AN648" i="2"/>
  <c r="AL659" i="2"/>
  <c r="AL707" i="2" s="1"/>
  <c r="AL650" i="2"/>
  <c r="AL160" i="4" s="1"/>
  <c r="AL159" i="4" s="1"/>
  <c r="AJ256" i="2"/>
  <c r="AI113" i="4"/>
  <c r="AI269" i="2"/>
  <c r="AI258" i="2" s="1"/>
  <c r="AJ258" i="2" s="1"/>
  <c r="AK258" i="2" s="1"/>
  <c r="AI268" i="2"/>
  <c r="AK250" i="2"/>
  <c r="AJ73" i="4"/>
  <c r="AL33" i="2"/>
  <c r="AJ111" i="2"/>
  <c r="AJ879" i="2" s="1"/>
  <c r="AM70" i="2"/>
  <c r="AM71" i="2" s="1"/>
  <c r="AK77" i="4"/>
  <c r="AK84" i="2"/>
  <c r="AK85" i="2" s="1"/>
  <c r="AK72" i="2" s="1"/>
  <c r="Y857" i="2"/>
  <c r="X847" i="2"/>
  <c r="X862" i="2"/>
  <c r="Z838" i="2"/>
  <c r="AA837" i="2" s="1"/>
  <c r="AN839" i="2"/>
  <c r="AK155" i="4"/>
  <c r="AK164" i="4" s="1"/>
  <c r="AJ232" i="2"/>
  <c r="AL622" i="2"/>
  <c r="AL157" i="4" s="1"/>
  <c r="AL155" i="4" s="1"/>
  <c r="AJ720" i="2"/>
  <c r="AJ51" i="4"/>
  <c r="AL887" i="2"/>
  <c r="AL53" i="4"/>
  <c r="AL192" i="4" s="1"/>
  <c r="AH39" i="13"/>
  <c r="AH40" i="13" s="1"/>
  <c r="AK685" i="2"/>
  <c r="AK721" i="2"/>
  <c r="AH159" i="14"/>
  <c r="AH123" i="14"/>
  <c r="AH12" i="14"/>
  <c r="AH50" i="14"/>
  <c r="AI190" i="4"/>
  <c r="AI194" i="4" s="1"/>
  <c r="AI11" i="13"/>
  <c r="AI38" i="13" s="1"/>
  <c r="AI37" i="13"/>
  <c r="AI55" i="4"/>
  <c r="AM638" i="2"/>
  <c r="AM699" i="2" s="1"/>
  <c r="AM632" i="2"/>
  <c r="AM692" i="2" s="1"/>
  <c r="AN619" i="2"/>
  <c r="AM625" i="2"/>
  <c r="AN613" i="2"/>
  <c r="AM627" i="2"/>
  <c r="AM688" i="2" s="1"/>
  <c r="AG262" i="2"/>
  <c r="AH260" i="2"/>
  <c r="AL456" i="2"/>
  <c r="AL486" i="2" s="1"/>
  <c r="AL485" i="2"/>
  <c r="AL141" i="4"/>
  <c r="AL140" i="4" s="1"/>
  <c r="AK497" i="2"/>
  <c r="AK484" i="2"/>
  <c r="AK15" i="4"/>
  <c r="AK491" i="2"/>
  <c r="AM451" i="2"/>
  <c r="AN449" i="2"/>
  <c r="AM335" i="2"/>
  <c r="AM336" i="2" s="1"/>
  <c r="AM122" i="4" s="1"/>
  <c r="AM326" i="2"/>
  <c r="AM327" i="2" s="1"/>
  <c r="AM121" i="4" s="1"/>
  <c r="AL300" i="2"/>
  <c r="AL118" i="4" s="1"/>
  <c r="AL357" i="2"/>
  <c r="AL126" i="4" s="1"/>
  <c r="AM374" i="2"/>
  <c r="AM375" i="2" s="1"/>
  <c r="AM128" i="4" s="1"/>
  <c r="AM356" i="2"/>
  <c r="AN352" i="2"/>
  <c r="AN304" i="2"/>
  <c r="AM299" i="2"/>
  <c r="CR125" i="2"/>
  <c r="AM308" i="2"/>
  <c r="AM309" i="2" s="1"/>
  <c r="AM119" i="4" s="1"/>
  <c r="AL97" i="4"/>
  <c r="CR215" i="2"/>
  <c r="AI13" i="4"/>
  <c r="AI404" i="2"/>
  <c r="CS217" i="2"/>
  <c r="CS245" i="2"/>
  <c r="CR243" i="2"/>
  <c r="CS216" i="2"/>
  <c r="CS244" i="2"/>
  <c r="AF224" i="14"/>
  <c r="AF251" i="14"/>
  <c r="AF278" i="14"/>
  <c r="AG172" i="2"/>
  <c r="CS185" i="2"/>
  <c r="AL164" i="2"/>
  <c r="AG171" i="2"/>
  <c r="AE176" i="2"/>
  <c r="AE277" i="2" s="1"/>
  <c r="AJ168" i="2"/>
  <c r="AN161" i="2"/>
  <c r="AN163" i="2"/>
  <c r="AN95" i="4" s="1"/>
  <c r="AN162" i="2"/>
  <c r="AN91" i="4" s="1"/>
  <c r="Q137" i="1"/>
  <c r="CS126" i="2"/>
  <c r="CS156" i="2"/>
  <c r="CS128" i="2"/>
  <c r="CS158" i="2"/>
  <c r="AH110" i="4"/>
  <c r="AH183" i="2"/>
  <c r="AH182" i="2"/>
  <c r="AF889" i="2"/>
  <c r="AF274" i="2"/>
  <c r="AF174" i="2"/>
  <c r="AF283" i="2" s="1"/>
  <c r="CR155" i="2"/>
  <c r="CS127" i="2"/>
  <c r="CS157" i="2"/>
  <c r="AJ166" i="2"/>
  <c r="AI170" i="2"/>
  <c r="AM87" i="4"/>
  <c r="AK202" i="2"/>
  <c r="AK230" i="2"/>
  <c r="AN236" i="2"/>
  <c r="AJ204" i="2"/>
  <c r="AH144" i="2"/>
  <c r="AN178" i="2"/>
  <c r="AN208" i="2"/>
  <c r="AN264" i="2"/>
  <c r="AN148" i="2"/>
  <c r="AO78" i="2"/>
  <c r="AP82" i="2" s="1"/>
  <c r="AO18" i="2"/>
  <c r="AP22" i="2" s="1"/>
  <c r="AO38" i="2"/>
  <c r="AP42" i="2" s="1"/>
  <c r="AO58" i="2"/>
  <c r="AP62" i="2" s="1"/>
  <c r="AL73" i="2"/>
  <c r="AK53" i="2"/>
  <c r="AL53" i="2" s="1"/>
  <c r="AI277" i="14"/>
  <c r="AI223" i="14"/>
  <c r="AI250" i="14"/>
  <c r="AI93" i="2"/>
  <c r="AI114" i="2" s="1"/>
  <c r="AH506" i="2"/>
  <c r="AK13" i="2"/>
  <c r="CT188" i="2"/>
  <c r="CT187" i="2"/>
  <c r="CT186" i="2"/>
  <c r="AL32" i="2"/>
  <c r="AM44" i="2"/>
  <c r="AM45" i="2" s="1"/>
  <c r="AH23" i="13"/>
  <c r="AH24" i="13" s="1"/>
  <c r="AO98" i="2"/>
  <c r="AP102" i="2" s="1"/>
  <c r="AP131" i="14"/>
  <c r="AP54" i="1"/>
  <c r="AP56" i="1"/>
  <c r="AP53" i="1"/>
  <c r="AP62" i="14"/>
  <c r="AP22" i="14"/>
  <c r="AP55" i="1"/>
  <c r="AP426" i="2" s="1"/>
  <c r="P286" i="14"/>
  <c r="P228" i="14"/>
  <c r="P255" i="14"/>
  <c r="AM90" i="2"/>
  <c r="AM91" i="2" s="1"/>
  <c r="AO121" i="10"/>
  <c r="AL295" i="14"/>
  <c r="AH817" i="2"/>
  <c r="AN120" i="10"/>
  <c r="AJ105" i="2"/>
  <c r="AJ110" i="2" s="1"/>
  <c r="AL478" i="2"/>
  <c r="AM474" i="2"/>
  <c r="X71" i="10"/>
  <c r="X72" i="10" s="1"/>
  <c r="AK383" i="2"/>
  <c r="AO461" i="2"/>
  <c r="CV75" i="10"/>
  <c r="AK78" i="4"/>
  <c r="AK104" i="2"/>
  <c r="CV82" i="10"/>
  <c r="CW66" i="1"/>
  <c r="CV67" i="1"/>
  <c r="AP34" i="1"/>
  <c r="AQ32" i="1"/>
  <c r="AP33" i="1"/>
  <c r="AP35" i="1"/>
  <c r="AN102" i="14"/>
  <c r="AO101" i="14"/>
  <c r="AO385" i="2"/>
  <c r="AI92" i="2"/>
  <c r="AO97" i="10"/>
  <c r="AO65" i="10"/>
  <c r="AJ6" i="4"/>
  <c r="CW60" i="1"/>
  <c r="CV61" i="1"/>
  <c r="AO93" i="10"/>
  <c r="AI21" i="13"/>
  <c r="AI7" i="13"/>
  <c r="AI22" i="13" s="1"/>
  <c r="AN556" i="2"/>
  <c r="AO555" i="2"/>
  <c r="V84" i="10"/>
  <c r="V85" i="10" s="1"/>
  <c r="AR761" i="2"/>
  <c r="AR760" i="2" s="1"/>
  <c r="AQ762" i="2"/>
  <c r="AL232" i="14"/>
  <c r="AL259" i="14"/>
  <c r="AL294" i="14"/>
  <c r="AO487" i="2"/>
  <c r="Q79" i="10"/>
  <c r="CV68" i="10"/>
  <c r="AN561" i="2"/>
  <c r="AO560" i="2"/>
  <c r="Q136" i="1"/>
  <c r="R135" i="1"/>
  <c r="AQ769" i="2"/>
  <c r="AQ768" i="2" s="1"/>
  <c r="AP770" i="2"/>
  <c r="I881" i="2"/>
  <c r="DX888" i="2"/>
  <c r="DX805" i="2"/>
  <c r="DX677" i="2"/>
  <c r="AM130" i="2" l="1"/>
  <c r="AM190" i="2"/>
  <c r="AN160" i="2"/>
  <c r="AL64" i="2"/>
  <c r="AL65" i="2" s="1"/>
  <c r="AL52" i="2" s="1"/>
  <c r="AO246" i="2"/>
  <c r="AN50" i="2"/>
  <c r="AN51" i="2" s="1"/>
  <c r="AN191" i="2"/>
  <c r="AN192" i="2"/>
  <c r="AN92" i="4" s="1"/>
  <c r="AN89" i="4" s="1"/>
  <c r="AO189" i="2"/>
  <c r="AO193" i="2" s="1"/>
  <c r="AO96" i="4" s="1"/>
  <c r="AM88" i="4"/>
  <c r="AA600" i="2"/>
  <c r="W604" i="2"/>
  <c r="AM599" i="2"/>
  <c r="AL609" i="2"/>
  <c r="AN592" i="2"/>
  <c r="AN156" i="4" s="1"/>
  <c r="AO595" i="2"/>
  <c r="AO597" i="2"/>
  <c r="AO598" i="2"/>
  <c r="AP589" i="2"/>
  <c r="AP583" i="2"/>
  <c r="AP582" i="2"/>
  <c r="AK9" i="15"/>
  <c r="AK36" i="15" s="1"/>
  <c r="AN603" i="2"/>
  <c r="AO608" i="2"/>
  <c r="AO602" i="2"/>
  <c r="AJ10" i="15"/>
  <c r="AJ37" i="15" s="1"/>
  <c r="AO30" i="2"/>
  <c r="AO31" i="2" s="1"/>
  <c r="AO294" i="2"/>
  <c r="AO295" i="2" s="1"/>
  <c r="AL200" i="2"/>
  <c r="AL111" i="4" s="1"/>
  <c r="AO321" i="2"/>
  <c r="AO322" i="2" s="1"/>
  <c r="AL85" i="4"/>
  <c r="AM86" i="4"/>
  <c r="AL272" i="2"/>
  <c r="AL8" i="4" s="1"/>
  <c r="AJ206" i="2"/>
  <c r="AK212" i="2"/>
  <c r="AK213" i="2"/>
  <c r="AK201" i="2" s="1"/>
  <c r="AN133" i="2"/>
  <c r="AN94" i="4" s="1"/>
  <c r="AN93" i="4" s="1"/>
  <c r="AN131" i="2"/>
  <c r="AO129" i="2"/>
  <c r="AO131" i="2" s="1"/>
  <c r="AH108" i="4"/>
  <c r="AO339" i="2"/>
  <c r="AO340" i="2" s="1"/>
  <c r="AM700" i="2"/>
  <c r="AM46" i="4" s="1"/>
  <c r="AN430" i="2"/>
  <c r="AN135" i="4"/>
  <c r="AP437" i="2"/>
  <c r="AP427" i="2"/>
  <c r="AP428" i="2"/>
  <c r="AP424" i="2"/>
  <c r="AP423" i="2"/>
  <c r="AO425" i="2"/>
  <c r="AH273" i="2"/>
  <c r="AH141" i="2"/>
  <c r="AG282" i="2"/>
  <c r="AH142" i="2"/>
  <c r="AH146" i="2" s="1"/>
  <c r="AK279" i="2"/>
  <c r="AK518" i="2" s="1"/>
  <c r="AI275" i="2"/>
  <c r="AI109" i="4"/>
  <c r="AI153" i="2"/>
  <c r="AI152" i="2"/>
  <c r="AH278" i="2"/>
  <c r="AH880" i="2" s="1"/>
  <c r="AJ281" i="2"/>
  <c r="AK136" i="2"/>
  <c r="AJ140" i="2"/>
  <c r="AJ280" i="2"/>
  <c r="AK138" i="2"/>
  <c r="AG276" i="2"/>
  <c r="AG539" i="2" s="1"/>
  <c r="AM344" i="2"/>
  <c r="AM345" i="2" s="1"/>
  <c r="AM123" i="4" s="1"/>
  <c r="AP23" i="14"/>
  <c r="AP19" i="2"/>
  <c r="AL4" i="15"/>
  <c r="AP63" i="14"/>
  <c r="AP132" i="14"/>
  <c r="AP119" i="14"/>
  <c r="AP65" i="1"/>
  <c r="AP59" i="1"/>
  <c r="AP146" i="1"/>
  <c r="AP8" i="14"/>
  <c r="AP59" i="2"/>
  <c r="AP923" i="2"/>
  <c r="AP198" i="2"/>
  <c r="AO330" i="2"/>
  <c r="AP39" i="2"/>
  <c r="AP254" i="2"/>
  <c r="AB782" i="2"/>
  <c r="AB789" i="2"/>
  <c r="AC26" i="4"/>
  <c r="AC45" i="4"/>
  <c r="AP224" i="2"/>
  <c r="AP47" i="14"/>
  <c r="AP196" i="2"/>
  <c r="AP156" i="14"/>
  <c r="AH413" i="2"/>
  <c r="AH911" i="2" s="1"/>
  <c r="AH229" i="14" s="1"/>
  <c r="AP226" i="2"/>
  <c r="AP99" i="2"/>
  <c r="AP476" i="2"/>
  <c r="AP463" i="2"/>
  <c r="AP453" i="2"/>
  <c r="AG288" i="14"/>
  <c r="AJ276" i="14"/>
  <c r="AG229" i="14"/>
  <c r="AJ249" i="14"/>
  <c r="AG11" i="4"/>
  <c r="AL132" i="4"/>
  <c r="AI410" i="2"/>
  <c r="AI910" i="2" s="1"/>
  <c r="Z175" i="4"/>
  <c r="AK406" i="2"/>
  <c r="AK222" i="14" s="1"/>
  <c r="AL890" i="2"/>
  <c r="AP489" i="2"/>
  <c r="AP252" i="2"/>
  <c r="AP79" i="2"/>
  <c r="AQ2" i="13"/>
  <c r="AQ2" i="2"/>
  <c r="AQ19" i="2" s="1"/>
  <c r="AQ2" i="1"/>
  <c r="AQ65" i="1" s="1"/>
  <c r="AR31" i="1"/>
  <c r="AQ2" i="5"/>
  <c r="AQ2" i="10"/>
  <c r="AQ118" i="10" s="1"/>
  <c r="AQ2" i="14"/>
  <c r="AQ2" i="4"/>
  <c r="AS93" i="1"/>
  <c r="AR97" i="1"/>
  <c r="AM220" i="2"/>
  <c r="AV92" i="1"/>
  <c r="AP612" i="2"/>
  <c r="AP320" i="2"/>
  <c r="AP293" i="2"/>
  <c r="AP311" i="2"/>
  <c r="AP69" i="2"/>
  <c r="AP68" i="2" s="1"/>
  <c r="AP329" i="2"/>
  <c r="AP302" i="2"/>
  <c r="AP438" i="2"/>
  <c r="AP645" i="2"/>
  <c r="AP450" i="2"/>
  <c r="AP368" i="2"/>
  <c r="AP338" i="2"/>
  <c r="AP434" i="2"/>
  <c r="AP359" i="2"/>
  <c r="AP350" i="2"/>
  <c r="AP210" i="2"/>
  <c r="AP454" i="2"/>
  <c r="AP150" i="2"/>
  <c r="AP306" i="2"/>
  <c r="AP303" i="2" s="1"/>
  <c r="AP180" i="2"/>
  <c r="AP159" i="2" s="1"/>
  <c r="AP238" i="2"/>
  <c r="AP218" i="2" s="1"/>
  <c r="AP266" i="2"/>
  <c r="AP354" i="2"/>
  <c r="AP351" i="2" s="1"/>
  <c r="AP315" i="2"/>
  <c r="AP342" i="2"/>
  <c r="AP297" i="2"/>
  <c r="AP333" i="2"/>
  <c r="AP324" i="2"/>
  <c r="AP372" i="2"/>
  <c r="AP369" i="2" s="1"/>
  <c r="AP363" i="2"/>
  <c r="AP51" i="1"/>
  <c r="AP50" i="1"/>
  <c r="AO89" i="2"/>
  <c r="AO88" i="2" s="1"/>
  <c r="AM217" i="2"/>
  <c r="AM245" i="2"/>
  <c r="AM243" i="2" s="1"/>
  <c r="AO405" i="2"/>
  <c r="R137" i="1"/>
  <c r="AK660" i="2"/>
  <c r="AN244" i="2"/>
  <c r="AN216" i="2"/>
  <c r="AM248" i="2"/>
  <c r="AQ62" i="10"/>
  <c r="AQ57" i="10"/>
  <c r="AP74" i="14"/>
  <c r="AP14" i="14"/>
  <c r="AP143" i="14"/>
  <c r="AP165" i="14"/>
  <c r="AP34" i="14"/>
  <c r="AP54" i="14"/>
  <c r="AV85" i="1"/>
  <c r="AU87" i="1"/>
  <c r="AP436" i="2"/>
  <c r="AP452" i="2"/>
  <c r="AP332" i="2"/>
  <c r="AP323" i="2"/>
  <c r="AP371" i="2"/>
  <c r="AP362" i="2"/>
  <c r="AP353" i="2"/>
  <c r="AP341" i="2"/>
  <c r="AP314" i="2"/>
  <c r="AP305" i="2"/>
  <c r="AP296" i="2"/>
  <c r="AP235" i="2"/>
  <c r="AP263" i="2"/>
  <c r="AP147" i="2"/>
  <c r="AP177" i="2"/>
  <c r="AP207" i="2"/>
  <c r="AK893" i="2"/>
  <c r="AA855" i="2"/>
  <c r="AA21" i="4" s="1"/>
  <c r="CP830" i="2"/>
  <c r="P167" i="14"/>
  <c r="AJ115" i="4"/>
  <c r="AL381" i="2"/>
  <c r="AL317" i="2"/>
  <c r="AK318" i="2"/>
  <c r="AK120" i="4" s="1"/>
  <c r="AK117" i="4" s="1"/>
  <c r="AK382" i="2"/>
  <c r="AK380" i="2" s="1"/>
  <c r="AK387" i="2" s="1"/>
  <c r="AJ9" i="4"/>
  <c r="AI7" i="4"/>
  <c r="AH11" i="4"/>
  <c r="AM313" i="2"/>
  <c r="AN312" i="2"/>
  <c r="AJ404" i="2"/>
  <c r="AJ407" i="2"/>
  <c r="AJ909" i="2" s="1"/>
  <c r="AJ289" i="14" s="1"/>
  <c r="P55" i="14"/>
  <c r="P22" i="4"/>
  <c r="P187" i="14"/>
  <c r="P85" i="14"/>
  <c r="P87" i="14" s="1"/>
  <c r="P15" i="14"/>
  <c r="AL389" i="2"/>
  <c r="AL365" i="2"/>
  <c r="AN360" i="2"/>
  <c r="AM361" i="2"/>
  <c r="AK366" i="2"/>
  <c r="AK127" i="4" s="1"/>
  <c r="AK125" i="4" s="1"/>
  <c r="AK390" i="2"/>
  <c r="AK388" i="2" s="1"/>
  <c r="AN75" i="4"/>
  <c r="P178" i="14"/>
  <c r="AK498" i="2"/>
  <c r="AJ234" i="2"/>
  <c r="AM194" i="2"/>
  <c r="AK112" i="4"/>
  <c r="AK241" i="2"/>
  <c r="AK229" i="2" s="1"/>
  <c r="AK240" i="2"/>
  <c r="AL222" i="2"/>
  <c r="AL228" i="2" s="1"/>
  <c r="AM440" i="2"/>
  <c r="AM460" i="2" s="1"/>
  <c r="AM136" i="4"/>
  <c r="AM134" i="4" s="1"/>
  <c r="AL458" i="2"/>
  <c r="AL10" i="4"/>
  <c r="AL465" i="2"/>
  <c r="AM646" i="2"/>
  <c r="AL653" i="2"/>
  <c r="AL702" i="2" s="1"/>
  <c r="AL654" i="2"/>
  <c r="AL703" i="2" s="1"/>
  <c r="AL652" i="2"/>
  <c r="AN435" i="2"/>
  <c r="AN459" i="2" s="1"/>
  <c r="AO433" i="2"/>
  <c r="V656" i="2"/>
  <c r="V704" i="2" s="1"/>
  <c r="V630" i="2"/>
  <c r="U635" i="2"/>
  <c r="U695" i="2" s="1"/>
  <c r="AL109" i="2"/>
  <c r="AL164" i="4"/>
  <c r="AK111" i="2"/>
  <c r="AK879" i="2" s="1"/>
  <c r="AK12" i="2"/>
  <c r="AN10" i="2"/>
  <c r="AN11" i="2" s="1"/>
  <c r="AL74" i="4"/>
  <c r="AL24" i="2"/>
  <c r="AL25" i="2" s="1"/>
  <c r="AL655" i="2"/>
  <c r="AN658" i="2"/>
  <c r="AN706" i="2" s="1"/>
  <c r="AO648" i="2"/>
  <c r="AM659" i="2"/>
  <c r="AM707" i="2" s="1"/>
  <c r="AM650" i="2"/>
  <c r="AM160" i="4" s="1"/>
  <c r="AM159" i="4" s="1"/>
  <c r="AM33" i="2"/>
  <c r="AK256" i="2"/>
  <c r="AL250" i="2"/>
  <c r="AL256" i="2" s="1"/>
  <c r="AI257" i="2"/>
  <c r="AJ113" i="4"/>
  <c r="AJ268" i="2"/>
  <c r="AJ269" i="2"/>
  <c r="AJ257" i="2" s="1"/>
  <c r="AM164" i="2"/>
  <c r="AK73" i="4"/>
  <c r="AN70" i="2"/>
  <c r="AN71" i="2" s="1"/>
  <c r="AL77" i="4"/>
  <c r="AL84" i="2"/>
  <c r="AL85" i="2" s="1"/>
  <c r="AL72" i="2" s="1"/>
  <c r="AI39" i="13"/>
  <c r="AI40" i="13" s="1"/>
  <c r="Z836" i="2"/>
  <c r="AA838" i="2"/>
  <c r="AA836" i="2" s="1"/>
  <c r="Z856" i="2"/>
  <c r="Z43" i="4" s="1"/>
  <c r="Z94" i="14" s="1"/>
  <c r="Y846" i="2"/>
  <c r="X861" i="2"/>
  <c r="Y852" i="2"/>
  <c r="Y176" i="4"/>
  <c r="Y863" i="2"/>
  <c r="AK232" i="2"/>
  <c r="AO839" i="2"/>
  <c r="AK720" i="2"/>
  <c r="AK51" i="4"/>
  <c r="AM622" i="2"/>
  <c r="AM157" i="4" s="1"/>
  <c r="AM155" i="4" s="1"/>
  <c r="AI12" i="14"/>
  <c r="AI50" i="14"/>
  <c r="AI159" i="14"/>
  <c r="AI123" i="14"/>
  <c r="AM887" i="2"/>
  <c r="AM53" i="4"/>
  <c r="AM192" i="4" s="1"/>
  <c r="AJ190" i="4"/>
  <c r="AJ194" i="4" s="1"/>
  <c r="AJ11" i="13"/>
  <c r="AJ38" i="13" s="1"/>
  <c r="AJ55" i="4"/>
  <c r="AJ37" i="13"/>
  <c r="AL721" i="2"/>
  <c r="AL685" i="2"/>
  <c r="AN638" i="2"/>
  <c r="AN699" i="2" s="1"/>
  <c r="AN632" i="2"/>
  <c r="AN692" i="2" s="1"/>
  <c r="AO619" i="2"/>
  <c r="AN625" i="2"/>
  <c r="AN627" i="2"/>
  <c r="AN688" i="2" s="1"/>
  <c r="AO613" i="2"/>
  <c r="AL258" i="2"/>
  <c r="AH262" i="2"/>
  <c r="AI260" i="2"/>
  <c r="AM456" i="2"/>
  <c r="AM486" i="2" s="1"/>
  <c r="AM485" i="2"/>
  <c r="AM141" i="4"/>
  <c r="AM140" i="4" s="1"/>
  <c r="AL497" i="2"/>
  <c r="AL484" i="2"/>
  <c r="AL15" i="4"/>
  <c r="AL491" i="2"/>
  <c r="AN451" i="2"/>
  <c r="AO449" i="2"/>
  <c r="AN335" i="2"/>
  <c r="AN336" i="2" s="1"/>
  <c r="AN122" i="4" s="1"/>
  <c r="AN326" i="2"/>
  <c r="AN327" i="2" s="1"/>
  <c r="AN121" i="4" s="1"/>
  <c r="CS215" i="2"/>
  <c r="AM357" i="2"/>
  <c r="AM126" i="4" s="1"/>
  <c r="AN356" i="2"/>
  <c r="AN374" i="2"/>
  <c r="AN375" i="2" s="1"/>
  <c r="AN128" i="4" s="1"/>
  <c r="AO352" i="2"/>
  <c r="AO370" i="2"/>
  <c r="CS125" i="2"/>
  <c r="AM300" i="2"/>
  <c r="AM118" i="4" s="1"/>
  <c r="AN299" i="2"/>
  <c r="AN308" i="2"/>
  <c r="AN309" i="2" s="1"/>
  <c r="AN119" i="4" s="1"/>
  <c r="AN344" i="2"/>
  <c r="AN345" i="2" s="1"/>
  <c r="AN123" i="4" s="1"/>
  <c r="AO304" i="2"/>
  <c r="CT216" i="2"/>
  <c r="CT244" i="2"/>
  <c r="CS243" i="2"/>
  <c r="CT217" i="2"/>
  <c r="CT245" i="2"/>
  <c r="AG224" i="14"/>
  <c r="AG251" i="14"/>
  <c r="AG278" i="14"/>
  <c r="AM134" i="2"/>
  <c r="AE284" i="2"/>
  <c r="AG174" i="2"/>
  <c r="AG283" i="2" s="1"/>
  <c r="CT185" i="2"/>
  <c r="AH172" i="2"/>
  <c r="CT127" i="2"/>
  <c r="CT157" i="2"/>
  <c r="AO161" i="2"/>
  <c r="AO163" i="2"/>
  <c r="AO95" i="4" s="1"/>
  <c r="AO162" i="2"/>
  <c r="AO91" i="4" s="1"/>
  <c r="AG274" i="2"/>
  <c r="AG889" i="2"/>
  <c r="AI110" i="4"/>
  <c r="AI182" i="2"/>
  <c r="AI183" i="2"/>
  <c r="AF176" i="2"/>
  <c r="AF277" i="2" s="1"/>
  <c r="AH171" i="2"/>
  <c r="CS155" i="2"/>
  <c r="AK168" i="2"/>
  <c r="CT126" i="2"/>
  <c r="CT156" i="2"/>
  <c r="CT128" i="2"/>
  <c r="CT158" i="2"/>
  <c r="AK166" i="2"/>
  <c r="AJ170" i="2"/>
  <c r="AN87" i="4"/>
  <c r="AL230" i="2"/>
  <c r="AO236" i="2"/>
  <c r="AI144" i="2"/>
  <c r="AO148" i="2"/>
  <c r="AO178" i="2"/>
  <c r="AL202" i="2"/>
  <c r="AO264" i="2"/>
  <c r="AK204" i="2"/>
  <c r="AO208" i="2"/>
  <c r="AP78" i="2"/>
  <c r="AQ82" i="2" s="1"/>
  <c r="AP18" i="2"/>
  <c r="AP38" i="2"/>
  <c r="AP58" i="2"/>
  <c r="AQ62" i="2" s="1"/>
  <c r="AJ92" i="2"/>
  <c r="AJ93" i="2"/>
  <c r="AJ114" i="2" s="1"/>
  <c r="AL13" i="2"/>
  <c r="AJ277" i="14"/>
  <c r="AJ223" i="14"/>
  <c r="AJ250" i="14"/>
  <c r="AI506" i="2"/>
  <c r="CU188" i="2"/>
  <c r="CU187" i="2"/>
  <c r="CU186" i="2"/>
  <c r="AN44" i="2"/>
  <c r="AM32" i="2"/>
  <c r="AI23" i="13"/>
  <c r="AI24" i="13" s="1"/>
  <c r="AQ22" i="14"/>
  <c r="AQ54" i="1"/>
  <c r="AQ131" i="14"/>
  <c r="AQ53" i="1"/>
  <c r="AQ56" i="1"/>
  <c r="AQ62" i="14"/>
  <c r="AQ55" i="1"/>
  <c r="AQ426" i="2" s="1"/>
  <c r="AP98" i="2"/>
  <c r="AQ102" i="2" s="1"/>
  <c r="AK105" i="2"/>
  <c r="AK110" i="2" s="1"/>
  <c r="CW68" i="10"/>
  <c r="Q906" i="2"/>
  <c r="Q901" i="2" s="1"/>
  <c r="R77" i="10"/>
  <c r="AP487" i="2"/>
  <c r="AO556" i="2"/>
  <c r="AP555" i="2"/>
  <c r="AJ7" i="13"/>
  <c r="AJ22" i="13" s="1"/>
  <c r="AJ21" i="13"/>
  <c r="AM295" i="14"/>
  <c r="AR32" i="1"/>
  <c r="AQ33" i="1"/>
  <c r="AQ35" i="1"/>
  <c r="AQ34" i="1"/>
  <c r="AK6" i="4"/>
  <c r="AP461" i="2"/>
  <c r="X904" i="2"/>
  <c r="Y70" i="10"/>
  <c r="AP121" i="10"/>
  <c r="AO561" i="2"/>
  <c r="AP560" i="2"/>
  <c r="CX60" i="1"/>
  <c r="CW61" i="1"/>
  <c r="AP97" i="10"/>
  <c r="AP385" i="2"/>
  <c r="CX66" i="1"/>
  <c r="CW67" i="1"/>
  <c r="AL383" i="2"/>
  <c r="AO120" i="10"/>
  <c r="AR769" i="2"/>
  <c r="AR768" i="2" s="1"/>
  <c r="AQ770" i="2"/>
  <c r="R136" i="1"/>
  <c r="S135" i="1"/>
  <c r="AS761" i="2"/>
  <c r="AS760" i="2" s="1"/>
  <c r="AR762" i="2"/>
  <c r="V86" i="10"/>
  <c r="AP93" i="10"/>
  <c r="AP65" i="10"/>
  <c r="AI112" i="2"/>
  <c r="CW75" i="10"/>
  <c r="AM478" i="2"/>
  <c r="AN474" i="2"/>
  <c r="AN90" i="2"/>
  <c r="AN91" i="2" s="1"/>
  <c r="AO102" i="14"/>
  <c r="AP101" i="14"/>
  <c r="AM232" i="14"/>
  <c r="AM259" i="14"/>
  <c r="AM294" i="14"/>
  <c r="CW82" i="10"/>
  <c r="AI817" i="2"/>
  <c r="AL78" i="4"/>
  <c r="AL104" i="2"/>
  <c r="O187" i="14"/>
  <c r="I279" i="14"/>
  <c r="I252" i="14"/>
  <c r="I225" i="14"/>
  <c r="DX472" i="2"/>
  <c r="DX686" i="2"/>
  <c r="DX678" i="2"/>
  <c r="DX671" i="2"/>
  <c r="DX684" i="2"/>
  <c r="B409" i="2"/>
  <c r="K51" i="13"/>
  <c r="DX50" i="13"/>
  <c r="AO160" i="2" l="1"/>
  <c r="AN190" i="2"/>
  <c r="AN130" i="2"/>
  <c r="AB837" i="2"/>
  <c r="AN76" i="4"/>
  <c r="AP246" i="2"/>
  <c r="AO50" i="2"/>
  <c r="AO51" i="2" s="1"/>
  <c r="AM76" i="4"/>
  <c r="AM64" i="2"/>
  <c r="AM65" i="2" s="1"/>
  <c r="AM52" i="2" s="1"/>
  <c r="AN88" i="4"/>
  <c r="AO192" i="2"/>
  <c r="AO92" i="4" s="1"/>
  <c r="AP30" i="2"/>
  <c r="AP31" i="2" s="1"/>
  <c r="AO191" i="2"/>
  <c r="AP189" i="2"/>
  <c r="AP192" i="2" s="1"/>
  <c r="AP92" i="4" s="1"/>
  <c r="AM85" i="4"/>
  <c r="AP294" i="2"/>
  <c r="AP295" i="2" s="1"/>
  <c r="AP321" i="2"/>
  <c r="AP322" i="2" s="1"/>
  <c r="AM609" i="2"/>
  <c r="AA601" i="2"/>
  <c r="AQ59" i="2"/>
  <c r="AO592" i="2"/>
  <c r="AO156" i="4" s="1"/>
  <c r="AN599" i="2"/>
  <c r="W605" i="2"/>
  <c r="AK10" i="15"/>
  <c r="AK37" i="15" s="1"/>
  <c r="AP595" i="2"/>
  <c r="AP597" i="2"/>
  <c r="AP598" i="2"/>
  <c r="AO603" i="2"/>
  <c r="AL9" i="15"/>
  <c r="AL36" i="15" s="1"/>
  <c r="AQ583" i="2"/>
  <c r="AQ582" i="2"/>
  <c r="AQ589" i="2"/>
  <c r="AP608" i="2"/>
  <c r="AP602" i="2"/>
  <c r="AL212" i="2"/>
  <c r="AL213" i="2"/>
  <c r="AL201" i="2" s="1"/>
  <c r="AM200" i="2"/>
  <c r="AM111" i="4" s="1"/>
  <c r="AO132" i="2"/>
  <c r="AO90" i="4" s="1"/>
  <c r="AK206" i="2"/>
  <c r="AI108" i="4"/>
  <c r="AN86" i="4"/>
  <c r="AO133" i="2"/>
  <c r="AO94" i="4" s="1"/>
  <c r="AO93" i="4" s="1"/>
  <c r="AP129" i="2"/>
  <c r="AP133" i="2" s="1"/>
  <c r="AP94" i="4" s="1"/>
  <c r="AP339" i="2"/>
  <c r="AP340" i="2" s="1"/>
  <c r="AN700" i="2"/>
  <c r="AN46" i="4" s="1"/>
  <c r="AO430" i="2"/>
  <c r="AO135" i="4"/>
  <c r="AP425" i="2"/>
  <c r="AM4" i="15"/>
  <c r="AQ428" i="2"/>
  <c r="AQ427" i="2"/>
  <c r="AQ424" i="2"/>
  <c r="AQ423" i="2"/>
  <c r="AJ275" i="2"/>
  <c r="AJ153" i="2"/>
  <c r="AJ109" i="4"/>
  <c r="AJ152" i="2"/>
  <c r="AL279" i="2"/>
  <c r="AL518" i="2" s="1"/>
  <c r="AK280" i="2"/>
  <c r="AL138" i="2"/>
  <c r="AK281" i="2"/>
  <c r="AL136" i="2"/>
  <c r="AK140" i="2"/>
  <c r="AI278" i="2"/>
  <c r="AI880" i="2" s="1"/>
  <c r="AH276" i="2"/>
  <c r="AH539" i="2" s="1"/>
  <c r="AI273" i="2"/>
  <c r="AI141" i="2"/>
  <c r="AH282" i="2"/>
  <c r="AI142" i="2"/>
  <c r="AI146" i="2" s="1"/>
  <c r="AQ23" i="14"/>
  <c r="AQ204" i="14"/>
  <c r="AQ63" i="14"/>
  <c r="AQ126" i="1"/>
  <c r="AP330" i="2"/>
  <c r="AO331" i="2"/>
  <c r="AD26" i="4"/>
  <c r="AC782" i="2"/>
  <c r="AC789" i="2"/>
  <c r="AQ152" i="1"/>
  <c r="AQ8" i="14"/>
  <c r="AQ132" i="14"/>
  <c r="AQ119" i="14"/>
  <c r="AQ226" i="2"/>
  <c r="AQ42" i="2"/>
  <c r="AQ476" i="2"/>
  <c r="AQ224" i="2"/>
  <c r="AQ156" i="14"/>
  <c r="AQ923" i="2"/>
  <c r="AQ47" i="14"/>
  <c r="AR47" i="14" s="1"/>
  <c r="AQ146" i="1"/>
  <c r="AQ22" i="2"/>
  <c r="AQ99" i="2"/>
  <c r="AQ196" i="2"/>
  <c r="AQ198" i="2"/>
  <c r="AQ79" i="2"/>
  <c r="AQ129" i="1"/>
  <c r="AR129" i="1" s="1"/>
  <c r="AH288" i="14"/>
  <c r="S137" i="1"/>
  <c r="AH256" i="14"/>
  <c r="AQ489" i="2"/>
  <c r="AL406" i="2"/>
  <c r="AL249" i="14" s="1"/>
  <c r="AI413" i="2"/>
  <c r="AI911" i="2" s="1"/>
  <c r="AI288" i="14" s="1"/>
  <c r="AA175" i="4"/>
  <c r="AK276" i="14"/>
  <c r="AK249" i="14"/>
  <c r="AQ453" i="2"/>
  <c r="AQ252" i="2"/>
  <c r="AM164" i="4"/>
  <c r="AL660" i="2"/>
  <c r="AQ463" i="2"/>
  <c r="AQ437" i="2"/>
  <c r="AQ39" i="2"/>
  <c r="AK407" i="2"/>
  <c r="AK410" i="2" s="1"/>
  <c r="AK910" i="2" s="1"/>
  <c r="AM221" i="2"/>
  <c r="AM101" i="4" s="1"/>
  <c r="AP405" i="2"/>
  <c r="AM98" i="4"/>
  <c r="AN217" i="2"/>
  <c r="AN215" i="2" s="1"/>
  <c r="AN245" i="2"/>
  <c r="AN243" i="2" s="1"/>
  <c r="AV87" i="1"/>
  <c r="AW85" i="1"/>
  <c r="AM99" i="4"/>
  <c r="AW92" i="1"/>
  <c r="AM215" i="2"/>
  <c r="AR2" i="5"/>
  <c r="AR2" i="10"/>
  <c r="AR118" i="10" s="1"/>
  <c r="AR2" i="1"/>
  <c r="AR2" i="13"/>
  <c r="AR2" i="14"/>
  <c r="AS31" i="1"/>
  <c r="AR2" i="4"/>
  <c r="AR2" i="2"/>
  <c r="AK115" i="4"/>
  <c r="AR57" i="10"/>
  <c r="AR62" i="10"/>
  <c r="AN220" i="2"/>
  <c r="AQ34" i="14"/>
  <c r="AQ165" i="14"/>
  <c r="AQ54" i="14"/>
  <c r="AQ143" i="14"/>
  <c r="AQ74" i="14"/>
  <c r="AQ14" i="14"/>
  <c r="AQ50" i="1"/>
  <c r="AQ51" i="1"/>
  <c r="AQ59" i="1"/>
  <c r="AR59" i="1" s="1"/>
  <c r="AR204" i="14"/>
  <c r="AN248" i="2"/>
  <c r="AR156" i="14"/>
  <c r="AM249" i="2"/>
  <c r="AM102" i="4" s="1"/>
  <c r="AO216" i="2"/>
  <c r="AO244" i="2"/>
  <c r="AP89" i="2"/>
  <c r="AP88" i="2" s="1"/>
  <c r="AT93" i="1"/>
  <c r="AS97" i="1"/>
  <c r="AQ438" i="2"/>
  <c r="AQ329" i="2"/>
  <c r="AQ350" i="2"/>
  <c r="AQ293" i="2"/>
  <c r="AQ69" i="2"/>
  <c r="AQ68" i="2" s="1"/>
  <c r="AQ645" i="2"/>
  <c r="AQ368" i="2"/>
  <c r="AQ311" i="2"/>
  <c r="AQ359" i="2"/>
  <c r="AQ434" i="2"/>
  <c r="AQ612" i="2"/>
  <c r="AQ320" i="2"/>
  <c r="AQ338" i="2"/>
  <c r="AQ450" i="2"/>
  <c r="AQ302" i="2"/>
  <c r="AQ324" i="2"/>
  <c r="AQ266" i="2"/>
  <c r="AQ354" i="2"/>
  <c r="AQ351" i="2" s="1"/>
  <c r="AQ238" i="2"/>
  <c r="AQ218" i="2" s="1"/>
  <c r="AQ363" i="2"/>
  <c r="AQ210" i="2"/>
  <c r="AQ315" i="2"/>
  <c r="AQ150" i="2"/>
  <c r="AQ342" i="2"/>
  <c r="AQ333" i="2"/>
  <c r="AQ297" i="2"/>
  <c r="AQ454" i="2"/>
  <c r="AQ306" i="2"/>
  <c r="AQ303" i="2" s="1"/>
  <c r="AQ372" i="2"/>
  <c r="AQ369" i="2" s="1"/>
  <c r="AQ180" i="2"/>
  <c r="AQ159" i="2" s="1"/>
  <c r="AQ254" i="2"/>
  <c r="AR254" i="2" s="1"/>
  <c r="AQ436" i="2"/>
  <c r="AQ452" i="2"/>
  <c r="AQ332" i="2"/>
  <c r="AQ323" i="2"/>
  <c r="AQ371" i="2"/>
  <c r="AQ362" i="2"/>
  <c r="AQ353" i="2"/>
  <c r="AQ341" i="2"/>
  <c r="AQ314" i="2"/>
  <c r="AQ305" i="2"/>
  <c r="AQ296" i="2"/>
  <c r="AQ235" i="2"/>
  <c r="AQ147" i="2"/>
  <c r="AQ177" i="2"/>
  <c r="AQ207" i="2"/>
  <c r="AQ263" i="2"/>
  <c r="AL893" i="2"/>
  <c r="AA857" i="2"/>
  <c r="AA176" i="4" s="1"/>
  <c r="Z857" i="2"/>
  <c r="CQ830" i="2"/>
  <c r="AO312" i="2"/>
  <c r="AN313" i="2"/>
  <c r="AJ7" i="4"/>
  <c r="AL318" i="2"/>
  <c r="AL120" i="4" s="1"/>
  <c r="AL117" i="4" s="1"/>
  <c r="AL382" i="2"/>
  <c r="AL380" i="2" s="1"/>
  <c r="AM381" i="2"/>
  <c r="AM317" i="2"/>
  <c r="AI11" i="4"/>
  <c r="AK9" i="4"/>
  <c r="AJ410" i="2"/>
  <c r="AJ910" i="2" s="1"/>
  <c r="P89" i="14"/>
  <c r="P91" i="14" s="1"/>
  <c r="AL366" i="2"/>
  <c r="AL127" i="4" s="1"/>
  <c r="AL125" i="4" s="1"/>
  <c r="AL390" i="2"/>
  <c r="AM389" i="2"/>
  <c r="AM365" i="2"/>
  <c r="AN361" i="2"/>
  <c r="AO360" i="2"/>
  <c r="AO75" i="4"/>
  <c r="AK234" i="2"/>
  <c r="AN194" i="2"/>
  <c r="AM132" i="4"/>
  <c r="AL112" i="4"/>
  <c r="AL240" i="2"/>
  <c r="AL241" i="2"/>
  <c r="AL229" i="2" s="1"/>
  <c r="AM222" i="2"/>
  <c r="AL498" i="2"/>
  <c r="AN440" i="2"/>
  <c r="AN460" i="2" s="1"/>
  <c r="AN136" i="4"/>
  <c r="AN134" i="4" s="1"/>
  <c r="AM458" i="2"/>
  <c r="AM10" i="4"/>
  <c r="AM465" i="2"/>
  <c r="AO435" i="2"/>
  <c r="AO459" i="2" s="1"/>
  <c r="AP433" i="2"/>
  <c r="AN646" i="2"/>
  <c r="AM654" i="2"/>
  <c r="AM703" i="2" s="1"/>
  <c r="AM652" i="2"/>
  <c r="AM653" i="2"/>
  <c r="AM702" i="2" s="1"/>
  <c r="AN164" i="2"/>
  <c r="V631" i="2"/>
  <c r="V691" i="2" s="1"/>
  <c r="V634" i="2"/>
  <c r="V694" i="2" s="1"/>
  <c r="V657" i="2"/>
  <c r="V705" i="2" s="1"/>
  <c r="AM109" i="2"/>
  <c r="AO10" i="2"/>
  <c r="AO11" i="2" s="1"/>
  <c r="AL12" i="2"/>
  <c r="AM74" i="4"/>
  <c r="AM24" i="2"/>
  <c r="AM25" i="2" s="1"/>
  <c r="AM655" i="2"/>
  <c r="AN659" i="2"/>
  <c r="AN707" i="2" s="1"/>
  <c r="AN650" i="2"/>
  <c r="AN160" i="4" s="1"/>
  <c r="AN159" i="4" s="1"/>
  <c r="AO658" i="2"/>
  <c r="AO706" i="2" s="1"/>
  <c r="AP648" i="2"/>
  <c r="AM250" i="2"/>
  <c r="AL111" i="2"/>
  <c r="AL879" i="2" s="1"/>
  <c r="AL113" i="4"/>
  <c r="AL268" i="2"/>
  <c r="AL269" i="2"/>
  <c r="AL257" i="2" s="1"/>
  <c r="AK113" i="4"/>
  <c r="AK268" i="2"/>
  <c r="AK269" i="2"/>
  <c r="AK257" i="2" s="1"/>
  <c r="AL73" i="4"/>
  <c r="AO70" i="2"/>
  <c r="AO71" i="2" s="1"/>
  <c r="AM77" i="4"/>
  <c r="AM84" i="2"/>
  <c r="AM85" i="2" s="1"/>
  <c r="AM72" i="2" s="1"/>
  <c r="AJ39" i="13"/>
  <c r="AJ40" i="13" s="1"/>
  <c r="Z11" i="14"/>
  <c r="Z122" i="14"/>
  <c r="AA856" i="2"/>
  <c r="AA43" i="4" s="1"/>
  <c r="AA122" i="14" s="1"/>
  <c r="Z90" i="14"/>
  <c r="Y847" i="2"/>
  <c r="Y862" i="2"/>
  <c r="Y104" i="14"/>
  <c r="Y86" i="14"/>
  <c r="AP839" i="2"/>
  <c r="AN134" i="2"/>
  <c r="AM258" i="2"/>
  <c r="AN887" i="2"/>
  <c r="AN53" i="4"/>
  <c r="AN192" i="4" s="1"/>
  <c r="AM202" i="2"/>
  <c r="AJ159" i="14"/>
  <c r="AJ123" i="14"/>
  <c r="AJ12" i="14"/>
  <c r="AJ50" i="14"/>
  <c r="AM685" i="2"/>
  <c r="AM721" i="2"/>
  <c r="AL720" i="2"/>
  <c r="AL51" i="4"/>
  <c r="AK190" i="4"/>
  <c r="AK194" i="4" s="1"/>
  <c r="AK11" i="13"/>
  <c r="AK38" i="13" s="1"/>
  <c r="AK55" i="4"/>
  <c r="AK37" i="13"/>
  <c r="AN622" i="2"/>
  <c r="AN157" i="4" s="1"/>
  <c r="AO625" i="2"/>
  <c r="AP613" i="2"/>
  <c r="AO627" i="2"/>
  <c r="AO688" i="2" s="1"/>
  <c r="AO638" i="2"/>
  <c r="AO699" i="2" s="1"/>
  <c r="AO632" i="2"/>
  <c r="AO692" i="2" s="1"/>
  <c r="AP619" i="2"/>
  <c r="AI262" i="2"/>
  <c r="AJ260" i="2"/>
  <c r="AM230" i="2"/>
  <c r="AN456" i="2"/>
  <c r="AN486" i="2" s="1"/>
  <c r="AN485" i="2"/>
  <c r="AN141" i="4"/>
  <c r="AN140" i="4" s="1"/>
  <c r="AM484" i="2"/>
  <c r="AM497" i="2"/>
  <c r="AM15" i="4"/>
  <c r="AM491" i="2"/>
  <c r="AM890" i="2"/>
  <c r="AO451" i="2"/>
  <c r="AP449" i="2"/>
  <c r="AO326" i="2"/>
  <c r="AO327" i="2" s="1"/>
  <c r="AO121" i="4" s="1"/>
  <c r="AN357" i="2"/>
  <c r="AN126" i="4" s="1"/>
  <c r="AO374" i="2"/>
  <c r="AO375" i="2" s="1"/>
  <c r="AO128" i="4" s="1"/>
  <c r="AP352" i="2"/>
  <c r="AO356" i="2"/>
  <c r="AP370" i="2"/>
  <c r="AN300" i="2"/>
  <c r="AN118" i="4" s="1"/>
  <c r="CT125" i="2"/>
  <c r="AO308" i="2"/>
  <c r="AO309" i="2" s="1"/>
  <c r="AO119" i="4" s="1"/>
  <c r="AO344" i="2"/>
  <c r="AO345" i="2" s="1"/>
  <c r="AO123" i="4" s="1"/>
  <c r="AP304" i="2"/>
  <c r="AO299" i="2"/>
  <c r="CT215" i="2"/>
  <c r="AK13" i="4"/>
  <c r="AK404" i="2"/>
  <c r="CT243" i="2"/>
  <c r="AH251" i="14"/>
  <c r="AH278" i="14"/>
  <c r="AH224" i="14"/>
  <c r="AG176" i="2"/>
  <c r="AG277" i="2" s="1"/>
  <c r="AI172" i="2"/>
  <c r="CU185" i="2"/>
  <c r="CU126" i="2"/>
  <c r="CU156" i="2"/>
  <c r="CU128" i="2"/>
  <c r="CU158" i="2"/>
  <c r="AL166" i="2"/>
  <c r="AK170" i="2"/>
  <c r="AH889" i="2"/>
  <c r="AH274" i="2"/>
  <c r="AH174" i="2"/>
  <c r="AH283" i="2" s="1"/>
  <c r="AO87" i="4"/>
  <c r="AP161" i="2"/>
  <c r="AP163" i="2"/>
  <c r="AP95" i="4" s="1"/>
  <c r="AP162" i="2"/>
  <c r="AP91" i="4" s="1"/>
  <c r="AL168" i="2"/>
  <c r="CU127" i="2"/>
  <c r="CU157" i="2"/>
  <c r="CT155" i="2"/>
  <c r="AJ110" i="4"/>
  <c r="AJ182" i="2"/>
  <c r="AJ183" i="2"/>
  <c r="AF284" i="2"/>
  <c r="AI171" i="2"/>
  <c r="AO86" i="4"/>
  <c r="AL232" i="2"/>
  <c r="AP236" i="2"/>
  <c r="AL204" i="2"/>
  <c r="AJ144" i="2"/>
  <c r="AP264" i="2"/>
  <c r="AP148" i="2"/>
  <c r="AP208" i="2"/>
  <c r="AP178" i="2"/>
  <c r="AQ78" i="2"/>
  <c r="AR82" i="2" s="1"/>
  <c r="AQ38" i="2"/>
  <c r="AR42" i="2" s="1"/>
  <c r="AQ58" i="2"/>
  <c r="AR62" i="2" s="1"/>
  <c r="AQ18" i="2"/>
  <c r="AR22" i="2" s="1"/>
  <c r="X408" i="2"/>
  <c r="Y408" i="2"/>
  <c r="AG408" i="2"/>
  <c r="Q408" i="2"/>
  <c r="AA408" i="2"/>
  <c r="Z408" i="2"/>
  <c r="AI408" i="2"/>
  <c r="U408" i="2"/>
  <c r="O408" i="2"/>
  <c r="O549" i="2" s="1"/>
  <c r="S408" i="2"/>
  <c r="T408" i="2"/>
  <c r="AB408" i="2"/>
  <c r="V408" i="2"/>
  <c r="AF408" i="2"/>
  <c r="AD408" i="2"/>
  <c r="AK408" i="2"/>
  <c r="AE408" i="2"/>
  <c r="AH408" i="2"/>
  <c r="R408" i="2"/>
  <c r="P408" i="2"/>
  <c r="W408" i="2"/>
  <c r="AC408" i="2"/>
  <c r="AJ408" i="2"/>
  <c r="AK92" i="2"/>
  <c r="AJ506" i="2"/>
  <c r="AM13" i="2"/>
  <c r="AK277" i="14"/>
  <c r="AK223" i="14"/>
  <c r="AK250" i="14"/>
  <c r="AM73" i="2"/>
  <c r="AN73" i="2" s="1"/>
  <c r="AN45" i="2"/>
  <c r="AN32" i="2" s="1"/>
  <c r="AM53" i="2"/>
  <c r="AN53" i="2" s="1"/>
  <c r="CV188" i="2"/>
  <c r="CV187" i="2"/>
  <c r="CV186" i="2"/>
  <c r="AO44" i="2"/>
  <c r="AJ23" i="13"/>
  <c r="AJ24" i="13" s="1"/>
  <c r="AR22" i="14"/>
  <c r="AR56" i="1"/>
  <c r="AR131" i="14"/>
  <c r="AR54" i="1"/>
  <c r="AR55" i="1"/>
  <c r="AR426" i="2" s="1"/>
  <c r="AR62" i="14"/>
  <c r="AR53" i="1"/>
  <c r="AQ98" i="2"/>
  <c r="AR102" i="2" s="1"/>
  <c r="AK112" i="2"/>
  <c r="AK93" i="2"/>
  <c r="AK114" i="2" s="1"/>
  <c r="AL6" i="4"/>
  <c r="AP102" i="14"/>
  <c r="AQ101" i="14"/>
  <c r="AN295" i="14"/>
  <c r="AT761" i="2"/>
  <c r="AT760" i="2" s="1"/>
  <c r="AS762" i="2"/>
  <c r="AQ385" i="2"/>
  <c r="AP561" i="2"/>
  <c r="AQ560" i="2"/>
  <c r="AP556" i="2"/>
  <c r="AQ555" i="2"/>
  <c r="AO90" i="2"/>
  <c r="AO91" i="2" s="1"/>
  <c r="AN478" i="2"/>
  <c r="AO474" i="2"/>
  <c r="CX75" i="10"/>
  <c r="AQ93" i="10"/>
  <c r="AS769" i="2"/>
  <c r="AS768" i="2" s="1"/>
  <c r="AR770" i="2"/>
  <c r="CY66" i="1"/>
  <c r="CX67" i="1"/>
  <c r="AQ97" i="10"/>
  <c r="AQ461" i="2"/>
  <c r="R143" i="4"/>
  <c r="R145" i="4" s="1"/>
  <c r="R20" i="4"/>
  <c r="R78" i="10"/>
  <c r="AL105" i="2"/>
  <c r="AL110" i="2" s="1"/>
  <c r="AM78" i="4"/>
  <c r="AM104" i="2"/>
  <c r="AQ65" i="10"/>
  <c r="W84" i="10"/>
  <c r="W85" i="10" s="1"/>
  <c r="S136" i="1"/>
  <c r="T135" i="1"/>
  <c r="AP120" i="10"/>
  <c r="AM383" i="2"/>
  <c r="CY60" i="1"/>
  <c r="CX61" i="1"/>
  <c r="Y71" i="10"/>
  <c r="Y72" i="10" s="1"/>
  <c r="AK7" i="13"/>
  <c r="AK22" i="13" s="1"/>
  <c r="AK21" i="13"/>
  <c r="AR35" i="1"/>
  <c r="AR34" i="1"/>
  <c r="AS32" i="1"/>
  <c r="AR33" i="1"/>
  <c r="AJ817" i="2"/>
  <c r="CX82" i="10"/>
  <c r="AN232" i="14"/>
  <c r="AN259" i="14"/>
  <c r="AN294" i="14"/>
  <c r="AQ121" i="10"/>
  <c r="AJ112" i="2"/>
  <c r="AQ487" i="2"/>
  <c r="Q287" i="14"/>
  <c r="Q902" i="2"/>
  <c r="Q903" i="2" s="1"/>
  <c r="Q16" i="4"/>
  <c r="CX68" i="10"/>
  <c r="DX473" i="2"/>
  <c r="DX471" i="2"/>
  <c r="DX687" i="2"/>
  <c r="DX50" i="4"/>
  <c r="K52" i="13"/>
  <c r="DX52" i="13" s="1"/>
  <c r="DX51" i="13"/>
  <c r="AO190" i="2" l="1"/>
  <c r="AP160" i="2"/>
  <c r="AO130" i="2"/>
  <c r="AM219" i="2"/>
  <c r="AM247" i="2"/>
  <c r="Z176" i="4"/>
  <c r="AN64" i="2"/>
  <c r="AO88" i="4"/>
  <c r="AO85" i="4" s="1"/>
  <c r="AQ246" i="2"/>
  <c r="AO76" i="4"/>
  <c r="AP50" i="2"/>
  <c r="AP51" i="2" s="1"/>
  <c r="AN200" i="2"/>
  <c r="AN213" i="2" s="1"/>
  <c r="AN85" i="4"/>
  <c r="AQ30" i="2"/>
  <c r="AQ31" i="2" s="1"/>
  <c r="AO89" i="4"/>
  <c r="AP191" i="2"/>
  <c r="AP193" i="2"/>
  <c r="AP96" i="4" s="1"/>
  <c r="AP93" i="4" s="1"/>
  <c r="AQ189" i="2"/>
  <c r="AQ192" i="2" s="1"/>
  <c r="AQ92" i="4" s="1"/>
  <c r="AQ321" i="2"/>
  <c r="AQ322" i="2" s="1"/>
  <c r="AQ294" i="2"/>
  <c r="AQ295" i="2" s="1"/>
  <c r="AP592" i="2"/>
  <c r="AP156" i="4" s="1"/>
  <c r="AO599" i="2"/>
  <c r="X604" i="2"/>
  <c r="AN609" i="2"/>
  <c r="AB600" i="2"/>
  <c r="AQ608" i="2"/>
  <c r="AQ602" i="2"/>
  <c r="AP603" i="2"/>
  <c r="AR589" i="2"/>
  <c r="AR583" i="2"/>
  <c r="AR582" i="2"/>
  <c r="AL10" i="15"/>
  <c r="AL37" i="15" s="1"/>
  <c r="AM212" i="2"/>
  <c r="AQ595" i="2"/>
  <c r="AQ597" i="2"/>
  <c r="AQ598" i="2"/>
  <c r="AM9" i="15"/>
  <c r="AM36" i="15" s="1"/>
  <c r="AR126" i="1"/>
  <c r="AL206" i="2"/>
  <c r="AM213" i="2"/>
  <c r="AM201" i="2" s="1"/>
  <c r="AO64" i="2"/>
  <c r="AO65" i="2" s="1"/>
  <c r="AO53" i="2" s="1"/>
  <c r="AP132" i="2"/>
  <c r="AP90" i="4" s="1"/>
  <c r="AP89" i="4" s="1"/>
  <c r="AP131" i="2"/>
  <c r="AQ339" i="2"/>
  <c r="AQ340" i="2" s="1"/>
  <c r="AQ129" i="2"/>
  <c r="AQ131" i="2" s="1"/>
  <c r="AJ108" i="4"/>
  <c r="AO700" i="2"/>
  <c r="AO46" i="4" s="1"/>
  <c r="AP430" i="2"/>
  <c r="AP135" i="4"/>
  <c r="AR428" i="2"/>
  <c r="AR427" i="2"/>
  <c r="AR424" i="2"/>
  <c r="AR423" i="2"/>
  <c r="AQ425" i="2"/>
  <c r="AM279" i="2"/>
  <c r="AM518" i="2" s="1"/>
  <c r="AL280" i="2"/>
  <c r="AM138" i="2"/>
  <c r="AJ278" i="2"/>
  <c r="AJ880" i="2" s="1"/>
  <c r="AI282" i="2"/>
  <c r="AJ142" i="2"/>
  <c r="AJ146" i="2" s="1"/>
  <c r="AK275" i="2"/>
  <c r="AK153" i="2"/>
  <c r="AK109" i="4"/>
  <c r="AK152" i="2"/>
  <c r="AL281" i="2"/>
  <c r="AL140" i="2"/>
  <c r="AM136" i="2"/>
  <c r="AJ273" i="2"/>
  <c r="AJ141" i="2"/>
  <c r="AI276" i="2"/>
  <c r="AI539" i="2" s="1"/>
  <c r="AN4" i="15"/>
  <c r="AR132" i="14"/>
  <c r="AS132" i="14" s="1"/>
  <c r="AP331" i="2"/>
  <c r="AP335" i="2" s="1"/>
  <c r="AP336" i="2" s="1"/>
  <c r="AP122" i="4" s="1"/>
  <c r="AR119" i="14"/>
  <c r="AQ330" i="2"/>
  <c r="AQ331" i="2" s="1"/>
  <c r="AO335" i="2"/>
  <c r="AO336" i="2" s="1"/>
  <c r="AO122" i="4" s="1"/>
  <c r="AD45" i="4"/>
  <c r="AR226" i="2"/>
  <c r="AM406" i="2"/>
  <c r="AM408" i="2" s="1"/>
  <c r="AM549" i="2" s="1"/>
  <c r="AL407" i="2"/>
  <c r="AL909" i="2" s="1"/>
  <c r="AL289" i="14" s="1"/>
  <c r="T137" i="1"/>
  <c r="AL222" i="14"/>
  <c r="AR453" i="2"/>
  <c r="AR463" i="2"/>
  <c r="AL408" i="2"/>
  <c r="AL412" i="2" s="1"/>
  <c r="AL41" i="4" s="1"/>
  <c r="AL115" i="4"/>
  <c r="Z852" i="2"/>
  <c r="Z863" i="2"/>
  <c r="AL276" i="14"/>
  <c r="AI229" i="14"/>
  <c r="AI256" i="14"/>
  <c r="AK909" i="2"/>
  <c r="AK289" i="14" s="1"/>
  <c r="AA852" i="2"/>
  <c r="AA104" i="14"/>
  <c r="AL388" i="2"/>
  <c r="AG284" i="2"/>
  <c r="AR196" i="2"/>
  <c r="AR99" i="2"/>
  <c r="AR224" i="2"/>
  <c r="AR437" i="2"/>
  <c r="AR198" i="2"/>
  <c r="AR39" i="2"/>
  <c r="AR252" i="2"/>
  <c r="AR923" i="2"/>
  <c r="AQ89" i="2"/>
  <c r="AQ88" i="2" s="1"/>
  <c r="AO220" i="2"/>
  <c r="AN99" i="4"/>
  <c r="AR51" i="1"/>
  <c r="AR50" i="1"/>
  <c r="AR146" i="1"/>
  <c r="AX92" i="1"/>
  <c r="AR8" i="14"/>
  <c r="AX85" i="1"/>
  <c r="AW87" i="1"/>
  <c r="AR489" i="2"/>
  <c r="AQ405" i="2"/>
  <c r="AP244" i="2"/>
  <c r="AP216" i="2"/>
  <c r="AO217" i="2"/>
  <c r="AO245" i="2"/>
  <c r="AO243" i="2" s="1"/>
  <c r="AS62" i="10"/>
  <c r="AS57" i="10"/>
  <c r="AS2" i="14"/>
  <c r="AS2" i="1"/>
  <c r="AS51" i="1" s="1"/>
  <c r="AS2" i="2"/>
  <c r="AS2" i="5"/>
  <c r="AS2" i="4"/>
  <c r="AT31" i="1"/>
  <c r="AS2" i="13"/>
  <c r="AS2" i="10"/>
  <c r="AS118" i="10" s="1"/>
  <c r="AU93" i="1"/>
  <c r="AT97" i="1"/>
  <c r="AN98" i="4"/>
  <c r="AR34" i="14"/>
  <c r="AR54" i="14"/>
  <c r="AR74" i="14"/>
  <c r="AR143" i="14"/>
  <c r="AR165" i="14"/>
  <c r="AR14" i="14"/>
  <c r="AR63" i="14"/>
  <c r="AS63" i="14" s="1"/>
  <c r="AN249" i="2"/>
  <c r="AN102" i="4" s="1"/>
  <c r="AM97" i="4"/>
  <c r="AR79" i="2"/>
  <c r="AS47" i="14"/>
  <c r="AO248" i="2"/>
  <c r="AS126" i="1"/>
  <c r="AR645" i="2"/>
  <c r="AR450" i="2"/>
  <c r="AR368" i="2"/>
  <c r="AR311" i="2"/>
  <c r="AR438" i="2"/>
  <c r="AR350" i="2"/>
  <c r="AR612" i="2"/>
  <c r="AR320" i="2"/>
  <c r="AR338" i="2"/>
  <c r="AR359" i="2"/>
  <c r="AR302" i="2"/>
  <c r="AR329" i="2"/>
  <c r="AR293" i="2"/>
  <c r="AR69" i="2"/>
  <c r="AR68" i="2" s="1"/>
  <c r="AR434" i="2"/>
  <c r="AR454" i="2"/>
  <c r="AR363" i="2"/>
  <c r="AR210" i="2"/>
  <c r="AR315" i="2"/>
  <c r="AR238" i="2"/>
  <c r="AR218" i="2" s="1"/>
  <c r="AR342" i="2"/>
  <c r="AR333" i="2"/>
  <c r="AR297" i="2"/>
  <c r="AR306" i="2"/>
  <c r="AR303" i="2" s="1"/>
  <c r="AR180" i="2"/>
  <c r="AR159" i="2" s="1"/>
  <c r="AR266" i="2"/>
  <c r="AR150" i="2"/>
  <c r="AR372" i="2"/>
  <c r="AR369" i="2" s="1"/>
  <c r="AR324" i="2"/>
  <c r="AR354" i="2"/>
  <c r="AR351" i="2" s="1"/>
  <c r="AR65" i="1"/>
  <c r="AR19" i="2"/>
  <c r="AR476" i="2"/>
  <c r="AR23" i="14"/>
  <c r="AS23" i="14" s="1"/>
  <c r="AN221" i="2"/>
  <c r="AN101" i="4" s="1"/>
  <c r="AM100" i="4"/>
  <c r="AR59" i="2"/>
  <c r="AR152" i="1"/>
  <c r="AS152" i="1" s="1"/>
  <c r="AR436" i="2"/>
  <c r="AR452" i="2"/>
  <c r="AR235" i="2"/>
  <c r="AR177" i="2"/>
  <c r="AR207" i="2"/>
  <c r="AR263" i="2"/>
  <c r="AR147" i="2"/>
  <c r="AR332" i="2"/>
  <c r="AR323" i="2"/>
  <c r="AR371" i="2"/>
  <c r="AR362" i="2"/>
  <c r="AR353" i="2"/>
  <c r="AR341" i="2"/>
  <c r="AR314" i="2"/>
  <c r="AR305" i="2"/>
  <c r="AR296" i="2"/>
  <c r="AM893" i="2"/>
  <c r="AB855" i="2"/>
  <c r="AB175" i="4" s="1"/>
  <c r="CR830" i="2"/>
  <c r="AL387" i="2"/>
  <c r="AJ413" i="2"/>
  <c r="AJ911" i="2" s="1"/>
  <c r="AJ229" i="14" s="1"/>
  <c r="AK7" i="4"/>
  <c r="AM318" i="2"/>
  <c r="AM120" i="4" s="1"/>
  <c r="AM117" i="4" s="1"/>
  <c r="AM382" i="2"/>
  <c r="AM380" i="2" s="1"/>
  <c r="AM387" i="2" s="1"/>
  <c r="AL9" i="4"/>
  <c r="AN381" i="2"/>
  <c r="AN317" i="2"/>
  <c r="AP312" i="2"/>
  <c r="AO313" i="2"/>
  <c r="AJ11" i="4"/>
  <c r="AM12" i="2"/>
  <c r="AP360" i="2"/>
  <c r="AO361" i="2"/>
  <c r="AN365" i="2"/>
  <c r="AN389" i="2"/>
  <c r="AM366" i="2"/>
  <c r="AM127" i="4" s="1"/>
  <c r="AM125" i="4" s="1"/>
  <c r="AM390" i="2"/>
  <c r="AP75" i="4"/>
  <c r="AL234" i="2"/>
  <c r="R184" i="4"/>
  <c r="Q17" i="4"/>
  <c r="Q167" i="14" s="1"/>
  <c r="AO164" i="2"/>
  <c r="AP164" i="2" s="1"/>
  <c r="AO194" i="2"/>
  <c r="AN222" i="2"/>
  <c r="AN890" i="2"/>
  <c r="AN132" i="4"/>
  <c r="AO440" i="2"/>
  <c r="AO460" i="2" s="1"/>
  <c r="AO136" i="4"/>
  <c r="AO134" i="4" s="1"/>
  <c r="AN458" i="2"/>
  <c r="AN10" i="4"/>
  <c r="AN465" i="2"/>
  <c r="AN654" i="2"/>
  <c r="AN703" i="2" s="1"/>
  <c r="AN653" i="2"/>
  <c r="AN702" i="2" s="1"/>
  <c r="AN652" i="2"/>
  <c r="AO646" i="2"/>
  <c r="AM660" i="2"/>
  <c r="AP435" i="2"/>
  <c r="AP459" i="2" s="1"/>
  <c r="AQ433" i="2"/>
  <c r="W656" i="2"/>
  <c r="W704" i="2" s="1"/>
  <c r="W630" i="2"/>
  <c r="V635" i="2"/>
  <c r="V695" i="2" s="1"/>
  <c r="AA94" i="14"/>
  <c r="AM111" i="2"/>
  <c r="AM879" i="2" s="1"/>
  <c r="AN109" i="2"/>
  <c r="AP10" i="2"/>
  <c r="AP11" i="2" s="1"/>
  <c r="AN24" i="2"/>
  <c r="AN25" i="2" s="1"/>
  <c r="AN74" i="4"/>
  <c r="Z86" i="14"/>
  <c r="AN655" i="2"/>
  <c r="AP658" i="2"/>
  <c r="AP706" i="2" s="1"/>
  <c r="AQ648" i="2"/>
  <c r="AO659" i="2"/>
  <c r="AO707" i="2" s="1"/>
  <c r="AO650" i="2"/>
  <c r="AO160" i="4" s="1"/>
  <c r="AO159" i="4" s="1"/>
  <c r="AN250" i="2"/>
  <c r="AN258" i="2"/>
  <c r="AB838" i="2"/>
  <c r="AB836" i="2" s="1"/>
  <c r="AM73" i="4"/>
  <c r="AP70" i="2"/>
  <c r="AP71" i="2" s="1"/>
  <c r="AN77" i="4"/>
  <c r="AN84" i="2"/>
  <c r="AA11" i="14"/>
  <c r="AA863" i="2"/>
  <c r="AN155" i="4"/>
  <c r="AN164" i="4" s="1"/>
  <c r="AA90" i="14"/>
  <c r="Z104" i="14"/>
  <c r="Z846" i="2"/>
  <c r="Y861" i="2"/>
  <c r="AQ839" i="2"/>
  <c r="AK39" i="13"/>
  <c r="AK40" i="13" s="1"/>
  <c r="AO622" i="2"/>
  <c r="AO157" i="4" s="1"/>
  <c r="AN721" i="2"/>
  <c r="AN685" i="2"/>
  <c r="AO887" i="2"/>
  <c r="AO53" i="4"/>
  <c r="AO192" i="4" s="1"/>
  <c r="AM51" i="4"/>
  <c r="AM720" i="2"/>
  <c r="AL190" i="4"/>
  <c r="AL194" i="4" s="1"/>
  <c r="AL11" i="13"/>
  <c r="AL38" i="13" s="1"/>
  <c r="AL37" i="13"/>
  <c r="AL55" i="4"/>
  <c r="AK123" i="14"/>
  <c r="AK12" i="14"/>
  <c r="AK50" i="14"/>
  <c r="AK159" i="14"/>
  <c r="AP638" i="2"/>
  <c r="AP699" i="2" s="1"/>
  <c r="AP632" i="2"/>
  <c r="AP692" i="2" s="1"/>
  <c r="AQ619" i="2"/>
  <c r="AP625" i="2"/>
  <c r="AP627" i="2"/>
  <c r="AP688" i="2" s="1"/>
  <c r="AQ613" i="2"/>
  <c r="AJ262" i="2"/>
  <c r="AK260" i="2"/>
  <c r="AM204" i="2"/>
  <c r="AO456" i="2"/>
  <c r="AO486" i="2" s="1"/>
  <c r="AO485" i="2"/>
  <c r="AO141" i="4"/>
  <c r="AO140" i="4" s="1"/>
  <c r="AN497" i="2"/>
  <c r="AN484" i="2"/>
  <c r="AN15" i="4"/>
  <c r="AN491" i="2"/>
  <c r="AM498" i="2"/>
  <c r="AP451" i="2"/>
  <c r="AQ449" i="2"/>
  <c r="AP326" i="2"/>
  <c r="AP327" i="2" s="1"/>
  <c r="AP121" i="4" s="1"/>
  <c r="AO300" i="2"/>
  <c r="AO118" i="4" s="1"/>
  <c r="AO357" i="2"/>
  <c r="AO126" i="4" s="1"/>
  <c r="AP374" i="2"/>
  <c r="AP375" i="2" s="1"/>
  <c r="AP128" i="4" s="1"/>
  <c r="AQ352" i="2"/>
  <c r="AP356" i="2"/>
  <c r="AQ370" i="2"/>
  <c r="AP308" i="2"/>
  <c r="AP309" i="2" s="1"/>
  <c r="AP119" i="4" s="1"/>
  <c r="AQ304" i="2"/>
  <c r="AP344" i="2"/>
  <c r="AP345" i="2" s="1"/>
  <c r="AP123" i="4" s="1"/>
  <c r="AP299" i="2"/>
  <c r="CU125" i="2"/>
  <c r="AK413" i="2"/>
  <c r="AK911" i="2" s="1"/>
  <c r="AK229" i="14" s="1"/>
  <c r="AO134" i="2"/>
  <c r="AI251" i="14"/>
  <c r="AI224" i="14"/>
  <c r="AI278" i="14"/>
  <c r="AJ171" i="2"/>
  <c r="AJ172" i="2"/>
  <c r="CV185" i="2"/>
  <c r="CV127" i="2"/>
  <c r="CV157" i="2"/>
  <c r="AI889" i="2"/>
  <c r="AI274" i="2"/>
  <c r="AM166" i="2"/>
  <c r="AL170" i="2"/>
  <c r="AQ161" i="2"/>
  <c r="AQ163" i="2"/>
  <c r="AQ95" i="4" s="1"/>
  <c r="AQ162" i="2"/>
  <c r="AQ91" i="4" s="1"/>
  <c r="AI174" i="2"/>
  <c r="AI283" i="2" s="1"/>
  <c r="AP87" i="4"/>
  <c r="AH176" i="2"/>
  <c r="AH277" i="2" s="1"/>
  <c r="CV126" i="2"/>
  <c r="CV156" i="2"/>
  <c r="CV128" i="2"/>
  <c r="CV158" i="2"/>
  <c r="CU155" i="2"/>
  <c r="AM168" i="2"/>
  <c r="AK110" i="4"/>
  <c r="AK182" i="2"/>
  <c r="AK183" i="2"/>
  <c r="AM232" i="2"/>
  <c r="AN230" i="2"/>
  <c r="AQ236" i="2"/>
  <c r="AN202" i="2"/>
  <c r="AK144" i="2"/>
  <c r="AQ264" i="2"/>
  <c r="AQ178" i="2"/>
  <c r="AQ208" i="2"/>
  <c r="AQ148" i="2"/>
  <c r="AR78" i="2"/>
  <c r="AS82" i="2" s="1"/>
  <c r="AR58" i="2"/>
  <c r="AS62" i="2" s="1"/>
  <c r="AR18" i="2"/>
  <c r="AS22" i="2" s="1"/>
  <c r="AR38" i="2"/>
  <c r="AS42" i="2" s="1"/>
  <c r="AE549" i="2"/>
  <c r="AE412" i="2"/>
  <c r="AE41" i="4" s="1"/>
  <c r="Z549" i="2"/>
  <c r="Z412" i="2"/>
  <c r="Z41" i="4" s="1"/>
  <c r="Q549" i="2"/>
  <c r="Q412" i="2"/>
  <c r="Q41" i="4" s="1"/>
  <c r="X549" i="2"/>
  <c r="X412" i="2"/>
  <c r="X41" i="4" s="1"/>
  <c r="AJ549" i="2"/>
  <c r="AJ412" i="2"/>
  <c r="AJ41" i="4" s="1"/>
  <c r="W412" i="2"/>
  <c r="W41" i="4" s="1"/>
  <c r="W549" i="2"/>
  <c r="R549" i="2"/>
  <c r="R412" i="2"/>
  <c r="R41" i="4" s="1"/>
  <c r="AK412" i="2"/>
  <c r="AK41" i="4" s="1"/>
  <c r="AK549" i="2"/>
  <c r="AD549" i="2"/>
  <c r="AD412" i="2"/>
  <c r="AD41" i="4" s="1"/>
  <c r="V549" i="2"/>
  <c r="V412" i="2"/>
  <c r="V41" i="4" s="1"/>
  <c r="S549" i="2"/>
  <c r="S412" i="2"/>
  <c r="S41" i="4" s="1"/>
  <c r="AG549" i="2"/>
  <c r="AG412" i="2"/>
  <c r="AG41" i="4" s="1"/>
  <c r="AC549" i="2"/>
  <c r="AC412" i="2"/>
  <c r="AC41" i="4" s="1"/>
  <c r="AH549" i="2"/>
  <c r="AH412" i="2"/>
  <c r="AH41" i="4" s="1"/>
  <c r="AF549" i="2"/>
  <c r="AF412" i="2"/>
  <c r="AF41" i="4" s="1"/>
  <c r="AB549" i="2"/>
  <c r="AB412" i="2"/>
  <c r="AB41" i="4" s="1"/>
  <c r="U549" i="2"/>
  <c r="U412" i="2"/>
  <c r="U41" i="4" s="1"/>
  <c r="AA549" i="2"/>
  <c r="AA412" i="2"/>
  <c r="AA41" i="4" s="1"/>
  <c r="Y549" i="2"/>
  <c r="Y412" i="2"/>
  <c r="Y41" i="4" s="1"/>
  <c r="P412" i="2"/>
  <c r="P41" i="4" s="1"/>
  <c r="P549" i="2"/>
  <c r="T549" i="2"/>
  <c r="T412" i="2"/>
  <c r="T41" i="4" s="1"/>
  <c r="AI549" i="2"/>
  <c r="AI412" i="2"/>
  <c r="AI41" i="4" s="1"/>
  <c r="AL223" i="14"/>
  <c r="AL250" i="14"/>
  <c r="AL277" i="14"/>
  <c r="AO45" i="2"/>
  <c r="AO32" i="2" s="1"/>
  <c r="AL93" i="2"/>
  <c r="AL114" i="2" s="1"/>
  <c r="AK506" i="2"/>
  <c r="AN13" i="2"/>
  <c r="AO13" i="2" s="1"/>
  <c r="AN33" i="2"/>
  <c r="AP44" i="2"/>
  <c r="AP45" i="2" s="1"/>
  <c r="AO73" i="2"/>
  <c r="CW188" i="2"/>
  <c r="CW187" i="2"/>
  <c r="CW186" i="2"/>
  <c r="AL92" i="2"/>
  <c r="AM105" i="2"/>
  <c r="AM110" i="2" s="1"/>
  <c r="AR98" i="2"/>
  <c r="AS102" i="2" s="1"/>
  <c r="AS131" i="14"/>
  <c r="AS56" i="1"/>
  <c r="AS62" i="14"/>
  <c r="AS22" i="14"/>
  <c r="AS55" i="1"/>
  <c r="AS426" i="2" s="1"/>
  <c r="AS53" i="1"/>
  <c r="AS54" i="1"/>
  <c r="Q286" i="14"/>
  <c r="Q228" i="14"/>
  <c r="Q255" i="14"/>
  <c r="AR487" i="2"/>
  <c r="AS35" i="1"/>
  <c r="AS34" i="1"/>
  <c r="AT32" i="1"/>
  <c r="AS33" i="1"/>
  <c r="CZ60" i="1"/>
  <c r="CY61" i="1"/>
  <c r="T136" i="1"/>
  <c r="U135" i="1"/>
  <c r="AO295" i="14"/>
  <c r="AR93" i="10"/>
  <c r="CY75" i="10"/>
  <c r="AU761" i="2"/>
  <c r="AU760" i="2" s="1"/>
  <c r="AT762" i="2"/>
  <c r="AQ102" i="14"/>
  <c r="AR101" i="14"/>
  <c r="CY68" i="10"/>
  <c r="AR121" i="10"/>
  <c r="AK817" i="2"/>
  <c r="AR65" i="10"/>
  <c r="CZ66" i="1"/>
  <c r="CY67" i="1"/>
  <c r="AN78" i="4"/>
  <c r="AN104" i="2"/>
  <c r="AQ561" i="2"/>
  <c r="AR560" i="2"/>
  <c r="CY82" i="10"/>
  <c r="AK23" i="13"/>
  <c r="AK24" i="13" s="1"/>
  <c r="Y904" i="2"/>
  <c r="Z70" i="10"/>
  <c r="AQ120" i="10"/>
  <c r="AM6" i="4"/>
  <c r="R79" i="10"/>
  <c r="AR97" i="10"/>
  <c r="AT769" i="2"/>
  <c r="AT768" i="2" s="1"/>
  <c r="AS770" i="2"/>
  <c r="AP90" i="2"/>
  <c r="AP91" i="2" s="1"/>
  <c r="AQ556" i="2"/>
  <c r="AR555" i="2"/>
  <c r="AR385" i="2"/>
  <c r="AN383" i="2"/>
  <c r="W86" i="10"/>
  <c r="AR461" i="2"/>
  <c r="AO478" i="2"/>
  <c r="AP474" i="2"/>
  <c r="AL7" i="13"/>
  <c r="AL22" i="13" s="1"/>
  <c r="AL21" i="13"/>
  <c r="DX130" i="4"/>
  <c r="DX881" i="2"/>
  <c r="DX189" i="4"/>
  <c r="G518" i="2"/>
  <c r="AP130" i="2" l="1"/>
  <c r="AP190" i="2"/>
  <c r="AN219" i="2"/>
  <c r="AQ160" i="2"/>
  <c r="AN247" i="2"/>
  <c r="AC837" i="2"/>
  <c r="AN65" i="2"/>
  <c r="AN52" i="2" s="1"/>
  <c r="AP76" i="4"/>
  <c r="AR246" i="2"/>
  <c r="AO200" i="2"/>
  <c r="AO111" i="4" s="1"/>
  <c r="AQ50" i="2"/>
  <c r="AQ51" i="2" s="1"/>
  <c r="AN212" i="2"/>
  <c r="AN111" i="4"/>
  <c r="AN201" i="2"/>
  <c r="AR30" i="2"/>
  <c r="AR31" i="2" s="1"/>
  <c r="AP88" i="4"/>
  <c r="AR189" i="2"/>
  <c r="AR192" i="2" s="1"/>
  <c r="AR92" i="4" s="1"/>
  <c r="AQ191" i="2"/>
  <c r="AQ193" i="2"/>
  <c r="AQ96" i="4" s="1"/>
  <c r="AR294" i="2"/>
  <c r="AR295" i="2" s="1"/>
  <c r="AR321" i="2"/>
  <c r="AR322" i="2" s="1"/>
  <c r="AQ592" i="2"/>
  <c r="AQ156" i="4" s="1"/>
  <c r="AS19" i="2"/>
  <c r="AO609" i="2"/>
  <c r="AP599" i="2"/>
  <c r="AB601" i="2"/>
  <c r="X605" i="2"/>
  <c r="AS59" i="2"/>
  <c r="AN9" i="15"/>
  <c r="AN36" i="15" s="1"/>
  <c r="AR608" i="2"/>
  <c r="AR602" i="2"/>
  <c r="AM10" i="15"/>
  <c r="AM37" i="15" s="1"/>
  <c r="AQ603" i="2"/>
  <c r="AS589" i="2"/>
  <c r="AS583" i="2"/>
  <c r="AS582" i="2"/>
  <c r="AR595" i="2"/>
  <c r="AR597" i="2"/>
  <c r="AR598" i="2"/>
  <c r="AM206" i="2"/>
  <c r="AP86" i="4"/>
  <c r="AR129" i="2"/>
  <c r="AR133" i="2" s="1"/>
  <c r="AR94" i="4" s="1"/>
  <c r="AQ133" i="2"/>
  <c r="AQ94" i="4" s="1"/>
  <c r="AR339" i="2"/>
  <c r="AR340" i="2" s="1"/>
  <c r="AQ132" i="2"/>
  <c r="AQ90" i="4" s="1"/>
  <c r="AQ89" i="4" s="1"/>
  <c r="AK108" i="4"/>
  <c r="AP700" i="2"/>
  <c r="AP46" i="4" s="1"/>
  <c r="AQ430" i="2"/>
  <c r="AQ135" i="4"/>
  <c r="AR425" i="2"/>
  <c r="AO4" i="15"/>
  <c r="AS427" i="2"/>
  <c r="AS428" i="2"/>
  <c r="AS423" i="2"/>
  <c r="AS424" i="2"/>
  <c r="AN279" i="2"/>
  <c r="AN518" i="2" s="1"/>
  <c r="AJ276" i="2"/>
  <c r="AJ539" i="2" s="1"/>
  <c r="AK278" i="2"/>
  <c r="AK880" i="2" s="1"/>
  <c r="AJ282" i="2"/>
  <c r="AK142" i="2"/>
  <c r="AK146" i="2" s="1"/>
  <c r="AM280" i="2"/>
  <c r="AN138" i="2"/>
  <c r="AM228" i="2"/>
  <c r="AM240" i="2" s="1"/>
  <c r="AM272" i="2"/>
  <c r="AM281" i="2"/>
  <c r="AM140" i="2"/>
  <c r="AN136" i="2"/>
  <c r="AL275" i="2"/>
  <c r="AL153" i="2"/>
  <c r="AL109" i="4"/>
  <c r="AL152" i="2"/>
  <c r="AK273" i="2"/>
  <c r="AK141" i="2"/>
  <c r="AS119" i="14"/>
  <c r="AT119" i="14" s="1"/>
  <c r="AR330" i="2"/>
  <c r="AS476" i="2"/>
  <c r="AE26" i="4"/>
  <c r="AE45" i="4"/>
  <c r="AD782" i="2"/>
  <c r="AD789" i="2"/>
  <c r="AS437" i="2"/>
  <c r="AM249" i="14"/>
  <c r="AS156" i="14"/>
  <c r="AT156" i="14" s="1"/>
  <c r="AM276" i="14"/>
  <c r="AM222" i="14"/>
  <c r="AL410" i="2"/>
  <c r="AL910" i="2" s="1"/>
  <c r="U137" i="1"/>
  <c r="AS99" i="2"/>
  <c r="AS196" i="2"/>
  <c r="AM256" i="2"/>
  <c r="AM268" i="2" s="1"/>
  <c r="AM412" i="2"/>
  <c r="AM41" i="4" s="1"/>
  <c r="AL549" i="2"/>
  <c r="AL404" i="2"/>
  <c r="AA86" i="14"/>
  <c r="AB21" i="4"/>
  <c r="AL13" i="4"/>
  <c r="AN100" i="4"/>
  <c r="AS923" i="2"/>
  <c r="AS198" i="2"/>
  <c r="AS226" i="2"/>
  <c r="AS79" i="2"/>
  <c r="AS39" i="2"/>
  <c r="AS463" i="2"/>
  <c r="AS453" i="2"/>
  <c r="AP248" i="2"/>
  <c r="AJ256" i="14"/>
  <c r="AN406" i="2"/>
  <c r="AN408" i="2" s="1"/>
  <c r="AN549" i="2" s="1"/>
  <c r="AS65" i="1"/>
  <c r="AS59" i="1"/>
  <c r="AV93" i="1"/>
  <c r="AU97" i="1"/>
  <c r="AS129" i="1"/>
  <c r="AS74" i="14"/>
  <c r="AS54" i="14"/>
  <c r="AS34" i="14"/>
  <c r="AS14" i="14"/>
  <c r="AS143" i="14"/>
  <c r="AS165" i="14"/>
  <c r="AS224" i="2"/>
  <c r="AS489" i="2"/>
  <c r="AY92" i="1"/>
  <c r="AQ244" i="2"/>
  <c r="AQ216" i="2"/>
  <c r="AT2" i="14"/>
  <c r="AT23" i="14" s="1"/>
  <c r="AT2" i="1"/>
  <c r="AT126" i="1" s="1"/>
  <c r="AT2" i="4"/>
  <c r="AU31" i="1"/>
  <c r="AT2" i="13"/>
  <c r="AT2" i="2"/>
  <c r="AT2" i="5"/>
  <c r="AT2" i="10"/>
  <c r="AT118" i="10" s="1"/>
  <c r="AO221" i="2"/>
  <c r="AO101" i="4" s="1"/>
  <c r="AR89" i="2"/>
  <c r="AR88" i="2" s="1"/>
  <c r="AT63" i="14"/>
  <c r="AN97" i="4"/>
  <c r="AY85" i="1"/>
  <c r="AX87" i="1"/>
  <c r="AS146" i="1"/>
  <c r="AT146" i="1" s="1"/>
  <c r="AS204" i="14"/>
  <c r="AT204" i="14" s="1"/>
  <c r="AO98" i="4"/>
  <c r="AP217" i="2"/>
  <c r="AP215" i="2" s="1"/>
  <c r="AP245" i="2"/>
  <c r="AT62" i="10"/>
  <c r="AT57" i="10"/>
  <c r="AJ288" i="14"/>
  <c r="AR405" i="2"/>
  <c r="AT132" i="14"/>
  <c r="AO99" i="4"/>
  <c r="AS438" i="2"/>
  <c r="AS329" i="2"/>
  <c r="AS350" i="2"/>
  <c r="AS293" i="2"/>
  <c r="AS434" i="2"/>
  <c r="AS612" i="2"/>
  <c r="AS320" i="2"/>
  <c r="AS338" i="2"/>
  <c r="AS645" i="2"/>
  <c r="AS450" i="2"/>
  <c r="AS368" i="2"/>
  <c r="AS311" i="2"/>
  <c r="AS359" i="2"/>
  <c r="AS302" i="2"/>
  <c r="AS69" i="2"/>
  <c r="AS68" i="2" s="1"/>
  <c r="AS324" i="2"/>
  <c r="AS363" i="2"/>
  <c r="AS354" i="2"/>
  <c r="AS351" i="2" s="1"/>
  <c r="AS454" i="2"/>
  <c r="AS342" i="2"/>
  <c r="AS210" i="2"/>
  <c r="AS315" i="2"/>
  <c r="AS306" i="2"/>
  <c r="AS303" i="2" s="1"/>
  <c r="AS297" i="2"/>
  <c r="AS266" i="2"/>
  <c r="AS180" i="2"/>
  <c r="AS159" i="2" s="1"/>
  <c r="AS238" i="2"/>
  <c r="AS218" i="2" s="1"/>
  <c r="AS333" i="2"/>
  <c r="AS150" i="2"/>
  <c r="AS372" i="2"/>
  <c r="AS369" i="2" s="1"/>
  <c r="AO249" i="2"/>
  <c r="AO102" i="4" s="1"/>
  <c r="AP220" i="2"/>
  <c r="AS8" i="14"/>
  <c r="AT8" i="14" s="1"/>
  <c r="AS50" i="1"/>
  <c r="AO215" i="2"/>
  <c r="AS252" i="2"/>
  <c r="AS254" i="2"/>
  <c r="AS235" i="2"/>
  <c r="AS207" i="2"/>
  <c r="AS263" i="2"/>
  <c r="AS147" i="2"/>
  <c r="AS177" i="2"/>
  <c r="AS436" i="2"/>
  <c r="AS452" i="2"/>
  <c r="AS332" i="2"/>
  <c r="AS371" i="2"/>
  <c r="AS353" i="2"/>
  <c r="AS296" i="2"/>
  <c r="AS323" i="2"/>
  <c r="AS362" i="2"/>
  <c r="AS341" i="2"/>
  <c r="AS305" i="2"/>
  <c r="AS314" i="2"/>
  <c r="AN893" i="2"/>
  <c r="AB857" i="2"/>
  <c r="AB852" i="2" s="1"/>
  <c r="CS830" i="2"/>
  <c r="Q55" i="14"/>
  <c r="AM115" i="4"/>
  <c r="AQ312" i="2"/>
  <c r="AP313" i="2"/>
  <c r="AL7" i="4"/>
  <c r="AK11" i="4"/>
  <c r="AN318" i="2"/>
  <c r="AN120" i="4" s="1"/>
  <c r="AN117" i="4" s="1"/>
  <c r="AN382" i="2"/>
  <c r="AN380" i="2" s="1"/>
  <c r="AO381" i="2"/>
  <c r="AO317" i="2"/>
  <c r="AM9" i="4"/>
  <c r="Q22" i="4"/>
  <c r="Q187" i="14"/>
  <c r="Q15" i="14"/>
  <c r="Q85" i="14"/>
  <c r="Q87" i="14" s="1"/>
  <c r="AO132" i="4"/>
  <c r="AQ75" i="4"/>
  <c r="AM407" i="2"/>
  <c r="AM388" i="2"/>
  <c r="AO389" i="2"/>
  <c r="AO365" i="2"/>
  <c r="AQ360" i="2"/>
  <c r="AP361" i="2"/>
  <c r="AN366" i="2"/>
  <c r="AN127" i="4" s="1"/>
  <c r="AN125" i="4" s="1"/>
  <c r="AN390" i="2"/>
  <c r="AN388" i="2" s="1"/>
  <c r="AN498" i="2"/>
  <c r="Q178" i="14"/>
  <c r="AP194" i="2"/>
  <c r="AO222" i="2"/>
  <c r="AN12" i="2"/>
  <c r="AP440" i="2"/>
  <c r="AP460" i="2" s="1"/>
  <c r="AP136" i="4"/>
  <c r="AP134" i="4" s="1"/>
  <c r="AN660" i="2"/>
  <c r="AO458" i="2"/>
  <c r="AO10" i="4"/>
  <c r="AO465" i="2"/>
  <c r="AO653" i="2"/>
  <c r="AO702" i="2" s="1"/>
  <c r="AO654" i="2"/>
  <c r="AO703" i="2" s="1"/>
  <c r="AO652" i="2"/>
  <c r="AP646" i="2"/>
  <c r="AQ435" i="2"/>
  <c r="AQ459" i="2" s="1"/>
  <c r="AR433" i="2"/>
  <c r="AN111" i="2"/>
  <c r="AN879" i="2" s="1"/>
  <c r="W634" i="2"/>
  <c r="W694" i="2" s="1"/>
  <c r="W631" i="2"/>
  <c r="W691" i="2" s="1"/>
  <c r="W657" i="2"/>
  <c r="W705" i="2" s="1"/>
  <c r="AB856" i="2"/>
  <c r="AB43" i="4" s="1"/>
  <c r="AB94" i="14" s="1"/>
  <c r="AO109" i="2"/>
  <c r="AQ10" i="2"/>
  <c r="AQ11" i="2" s="1"/>
  <c r="AO74" i="4"/>
  <c r="AO24" i="2"/>
  <c r="AO25" i="2" s="1"/>
  <c r="AO12" i="2" s="1"/>
  <c r="AO655" i="2"/>
  <c r="AP659" i="2"/>
  <c r="AP707" i="2" s="1"/>
  <c r="AP650" i="2"/>
  <c r="AP160" i="4" s="1"/>
  <c r="AP159" i="4" s="1"/>
  <c r="AQ658" i="2"/>
  <c r="AQ706" i="2" s="1"/>
  <c r="AR648" i="2"/>
  <c r="AO250" i="2"/>
  <c r="AN73" i="4"/>
  <c r="AN85" i="2"/>
  <c r="AN72" i="2" s="1"/>
  <c r="AQ70" i="2"/>
  <c r="AQ71" i="2" s="1"/>
  <c r="AO77" i="4"/>
  <c r="AO84" i="2"/>
  <c r="AO85" i="2" s="1"/>
  <c r="AO72" i="2" s="1"/>
  <c r="AO155" i="4"/>
  <c r="AO164" i="4" s="1"/>
  <c r="Z862" i="2"/>
  <c r="Z847" i="2"/>
  <c r="AR839" i="2"/>
  <c r="AN232" i="2"/>
  <c r="CV125" i="2"/>
  <c r="AL123" i="14"/>
  <c r="AL12" i="14"/>
  <c r="AL50" i="14"/>
  <c r="AL159" i="14"/>
  <c r="AN720" i="2"/>
  <c r="AN51" i="4"/>
  <c r="AP622" i="2"/>
  <c r="AP157" i="4" s="1"/>
  <c r="AP155" i="4" s="1"/>
  <c r="AP887" i="2"/>
  <c r="AP53" i="4"/>
  <c r="AP192" i="4" s="1"/>
  <c r="AL39" i="13"/>
  <c r="AL40" i="13" s="1"/>
  <c r="AO685" i="2"/>
  <c r="AO721" i="2"/>
  <c r="AM190" i="4"/>
  <c r="AM194" i="4" s="1"/>
  <c r="AM55" i="4"/>
  <c r="AM11" i="13"/>
  <c r="AM38" i="13" s="1"/>
  <c r="AM37" i="13"/>
  <c r="AQ638" i="2"/>
  <c r="AQ699" i="2" s="1"/>
  <c r="AQ632" i="2"/>
  <c r="AQ692" i="2" s="1"/>
  <c r="AR619" i="2"/>
  <c r="AQ625" i="2"/>
  <c r="AR613" i="2"/>
  <c r="AQ627" i="2"/>
  <c r="AQ688" i="2" s="1"/>
  <c r="AK262" i="2"/>
  <c r="AL260" i="2"/>
  <c r="AP73" i="2"/>
  <c r="AP456" i="2"/>
  <c r="AP486" i="2" s="1"/>
  <c r="AP485" i="2"/>
  <c r="AP141" i="4"/>
  <c r="AP140" i="4" s="1"/>
  <c r="AO497" i="2"/>
  <c r="AO484" i="2"/>
  <c r="AO15" i="4"/>
  <c r="AO491" i="2"/>
  <c r="AO890" i="2"/>
  <c r="AQ451" i="2"/>
  <c r="AR449" i="2"/>
  <c r="AQ335" i="2"/>
  <c r="AQ336" i="2" s="1"/>
  <c r="AQ122" i="4" s="1"/>
  <c r="AQ326" i="2"/>
  <c r="AQ327" i="2" s="1"/>
  <c r="AQ121" i="4" s="1"/>
  <c r="AO52" i="2"/>
  <c r="AP357" i="2"/>
  <c r="AP126" i="4" s="1"/>
  <c r="AQ374" i="2"/>
  <c r="AQ375" i="2" s="1"/>
  <c r="AQ128" i="4" s="1"/>
  <c r="AR370" i="2"/>
  <c r="AR352" i="2"/>
  <c r="AQ356" i="2"/>
  <c r="AK288" i="14"/>
  <c r="AP300" i="2"/>
  <c r="AP118" i="4" s="1"/>
  <c r="AR304" i="2"/>
  <c r="AQ344" i="2"/>
  <c r="AQ345" i="2" s="1"/>
  <c r="AQ123" i="4" s="1"/>
  <c r="AQ308" i="2"/>
  <c r="AQ309" i="2" s="1"/>
  <c r="AQ119" i="4" s="1"/>
  <c r="AQ299" i="2"/>
  <c r="AK256" i="14"/>
  <c r="AK172" i="2"/>
  <c r="AJ251" i="14"/>
  <c r="AJ278" i="14"/>
  <c r="AJ224" i="14"/>
  <c r="AP134" i="2"/>
  <c r="AK171" i="2"/>
  <c r="CW185" i="2"/>
  <c r="AH284" i="2"/>
  <c r="AJ889" i="2"/>
  <c r="AJ274" i="2"/>
  <c r="AQ87" i="4"/>
  <c r="AN166" i="2"/>
  <c r="AM170" i="2"/>
  <c r="CW126" i="2"/>
  <c r="CW156" i="2"/>
  <c r="CW128" i="2"/>
  <c r="CW158" i="2"/>
  <c r="AR161" i="2"/>
  <c r="AR163" i="2"/>
  <c r="AR95" i="4" s="1"/>
  <c r="AR162" i="2"/>
  <c r="AR91" i="4" s="1"/>
  <c r="AI176" i="2"/>
  <c r="AI277" i="2" s="1"/>
  <c r="CW127" i="2"/>
  <c r="CW157" i="2"/>
  <c r="CV155" i="2"/>
  <c r="AJ174" i="2"/>
  <c r="AJ283" i="2" s="1"/>
  <c r="AN168" i="2"/>
  <c r="AL110" i="4"/>
  <c r="AL183" i="2"/>
  <c r="AL182" i="2"/>
  <c r="AQ86" i="4"/>
  <c r="AO202" i="2"/>
  <c r="AN204" i="2"/>
  <c r="AN206" i="2" s="1"/>
  <c r="AO230" i="2"/>
  <c r="AR236" i="2"/>
  <c r="AL144" i="2"/>
  <c r="AO258" i="2"/>
  <c r="AR148" i="2"/>
  <c r="AR178" i="2"/>
  <c r="AR264" i="2"/>
  <c r="AR208" i="2"/>
  <c r="AS78" i="2"/>
  <c r="AS18" i="2"/>
  <c r="AS38" i="2"/>
  <c r="AS58" i="2"/>
  <c r="AM250" i="14"/>
  <c r="AM277" i="14"/>
  <c r="AM223" i="14"/>
  <c r="AL506" i="2"/>
  <c r="AM112" i="2"/>
  <c r="AO33" i="2"/>
  <c r="AP33" i="2" s="1"/>
  <c r="AP32" i="2"/>
  <c r="CX188" i="2"/>
  <c r="CX187" i="2"/>
  <c r="CX186" i="2"/>
  <c r="AQ44" i="2"/>
  <c r="AP53" i="2"/>
  <c r="AM92" i="2"/>
  <c r="AM93" i="2"/>
  <c r="AM114" i="2" s="1"/>
  <c r="AN105" i="2"/>
  <c r="AT56" i="1"/>
  <c r="AT53" i="1"/>
  <c r="AT131" i="14"/>
  <c r="AT22" i="14"/>
  <c r="AT55" i="1"/>
  <c r="AT426" i="2" s="1"/>
  <c r="AT62" i="14"/>
  <c r="AT54" i="1"/>
  <c r="AL23" i="13"/>
  <c r="AL24" i="13" s="1"/>
  <c r="AS98" i="2"/>
  <c r="AQ90" i="2"/>
  <c r="AQ91" i="2" s="1"/>
  <c r="AM21" i="13"/>
  <c r="AM7" i="13"/>
  <c r="AM22" i="13" s="1"/>
  <c r="AR120" i="10"/>
  <c r="AL817" i="2"/>
  <c r="AV761" i="2"/>
  <c r="AV760" i="2" s="1"/>
  <c r="AU762" i="2"/>
  <c r="AP232" i="14"/>
  <c r="AP259" i="14"/>
  <c r="AP294" i="14"/>
  <c r="DA60" i="1"/>
  <c r="CZ61" i="1"/>
  <c r="AT34" i="1"/>
  <c r="AU32" i="1"/>
  <c r="AT33" i="1"/>
  <c r="AT35" i="1"/>
  <c r="AS385" i="2"/>
  <c r="AR556" i="2"/>
  <c r="AS555" i="2"/>
  <c r="DA66" i="1"/>
  <c r="CZ67" i="1"/>
  <c r="CZ68" i="10"/>
  <c r="AR102" i="14"/>
  <c r="AS101" i="14"/>
  <c r="AP295" i="14"/>
  <c r="AP478" i="2"/>
  <c r="AQ474" i="2"/>
  <c r="AO232" i="14"/>
  <c r="AO259" i="14"/>
  <c r="AO294" i="14"/>
  <c r="AL112" i="2"/>
  <c r="AU769" i="2"/>
  <c r="AU768" i="2" s="1"/>
  <c r="AT770" i="2"/>
  <c r="R906" i="2"/>
  <c r="R901" i="2" s="1"/>
  <c r="S77" i="10"/>
  <c r="AN6" i="4"/>
  <c r="AS65" i="10"/>
  <c r="AS93" i="10"/>
  <c r="AS461" i="2"/>
  <c r="X84" i="10"/>
  <c r="X85" i="10" s="1"/>
  <c r="AO383" i="2"/>
  <c r="AO78" i="4"/>
  <c r="AO104" i="2"/>
  <c r="AS97" i="10"/>
  <c r="Z71" i="10"/>
  <c r="Z72" i="10" s="1"/>
  <c r="CZ82" i="10"/>
  <c r="AR561" i="2"/>
  <c r="AS560" i="2"/>
  <c r="AS121" i="10"/>
  <c r="CZ75" i="10"/>
  <c r="U136" i="1"/>
  <c r="V135" i="1"/>
  <c r="AS487" i="2"/>
  <c r="B130" i="4"/>
  <c r="G506" i="2"/>
  <c r="DX225" i="14"/>
  <c r="DX252" i="14"/>
  <c r="DX279" i="14"/>
  <c r="I685" i="2"/>
  <c r="H518" i="2"/>
  <c r="G519" i="2"/>
  <c r="AR160" i="2" l="1"/>
  <c r="AQ190" i="2"/>
  <c r="AO247" i="2"/>
  <c r="AQ130" i="2"/>
  <c r="AO219" i="2"/>
  <c r="AP64" i="2"/>
  <c r="AS246" i="2"/>
  <c r="AO212" i="2"/>
  <c r="AO213" i="2"/>
  <c r="AO201" i="2" s="1"/>
  <c r="AP200" i="2"/>
  <c r="AP111" i="4" s="1"/>
  <c r="AR193" i="2"/>
  <c r="AR96" i="4" s="1"/>
  <c r="AR93" i="4" s="1"/>
  <c r="AQ76" i="4"/>
  <c r="AS30" i="2"/>
  <c r="AS31" i="2" s="1"/>
  <c r="AR50" i="2"/>
  <c r="AR51" i="2" s="1"/>
  <c r="AR191" i="2"/>
  <c r="AR190" i="2" s="1"/>
  <c r="AP85" i="4"/>
  <c r="AQ88" i="4"/>
  <c r="AQ85" i="4" s="1"/>
  <c r="AS189" i="2"/>
  <c r="AS193" i="2" s="1"/>
  <c r="AS96" i="4" s="1"/>
  <c r="AQ93" i="4"/>
  <c r="AS294" i="2"/>
  <c r="AS295" i="2" s="1"/>
  <c r="AS321" i="2"/>
  <c r="AS322" i="2" s="1"/>
  <c r="AT82" i="2"/>
  <c r="AT254" i="2"/>
  <c r="AT62" i="2"/>
  <c r="AT252" i="2"/>
  <c r="AQ599" i="2"/>
  <c r="Y604" i="2"/>
  <c r="AP609" i="2"/>
  <c r="AC600" i="2"/>
  <c r="AR592" i="2"/>
  <c r="AR156" i="4" s="1"/>
  <c r="AR603" i="2"/>
  <c r="AO9" i="15"/>
  <c r="AO36" i="15" s="1"/>
  <c r="AS595" i="2"/>
  <c r="AS597" i="2"/>
  <c r="AS598" i="2"/>
  <c r="AN10" i="15"/>
  <c r="AN37" i="15" s="1"/>
  <c r="AT589" i="2"/>
  <c r="AT583" i="2"/>
  <c r="AT582" i="2"/>
  <c r="AS608" i="2"/>
  <c r="AS602" i="2"/>
  <c r="AS129" i="2"/>
  <c r="AS132" i="2" s="1"/>
  <c r="AS90" i="4" s="1"/>
  <c r="AR132" i="2"/>
  <c r="AR90" i="4" s="1"/>
  <c r="AR89" i="4" s="1"/>
  <c r="AR131" i="2"/>
  <c r="AS339" i="2"/>
  <c r="AS340" i="2" s="1"/>
  <c r="AQ700" i="2"/>
  <c r="AQ46" i="4" s="1"/>
  <c r="AL108" i="4"/>
  <c r="AM112" i="4"/>
  <c r="AM241" i="2"/>
  <c r="AM229" i="2" s="1"/>
  <c r="AR430" i="2"/>
  <c r="AR135" i="4"/>
  <c r="AT427" i="2"/>
  <c r="AT428" i="2"/>
  <c r="AT424" i="2"/>
  <c r="AT423" i="2"/>
  <c r="AO279" i="2"/>
  <c r="AO518" i="2" s="1"/>
  <c r="AS425" i="2"/>
  <c r="AM275" i="2"/>
  <c r="AM152" i="2"/>
  <c r="AM153" i="2"/>
  <c r="AM109" i="4"/>
  <c r="AN280" i="2"/>
  <c r="AO138" i="2"/>
  <c r="AL278" i="2"/>
  <c r="AL880" i="2" s="1"/>
  <c r="AK282" i="2"/>
  <c r="AL142" i="2"/>
  <c r="AL146" i="2" s="1"/>
  <c r="AN272" i="2"/>
  <c r="AK276" i="2"/>
  <c r="AK539" i="2" s="1"/>
  <c r="AL273" i="2"/>
  <c r="AL141" i="2"/>
  <c r="AN281" i="2"/>
  <c r="AN140" i="2"/>
  <c r="AO136" i="2"/>
  <c r="AR331" i="2"/>
  <c r="AT42" i="2"/>
  <c r="AP4" i="15"/>
  <c r="AT102" i="2"/>
  <c r="AT22" i="2"/>
  <c r="AS330" i="2"/>
  <c r="AE782" i="2"/>
  <c r="AE789" i="2"/>
  <c r="AL413" i="2"/>
  <c r="AL911" i="2" s="1"/>
  <c r="AL288" i="14" s="1"/>
  <c r="V137" i="1"/>
  <c r="AT476" i="2"/>
  <c r="AT437" i="2"/>
  <c r="AT453" i="2"/>
  <c r="AT99" i="2"/>
  <c r="AT463" i="2"/>
  <c r="AM269" i="2"/>
  <c r="AM257" i="2" s="1"/>
  <c r="AM113" i="4"/>
  <c r="AN412" i="2"/>
  <c r="AN41" i="4" s="1"/>
  <c r="AB176" i="4"/>
  <c r="AN222" i="14"/>
  <c r="AN276" i="14"/>
  <c r="AN249" i="14"/>
  <c r="AB863" i="2"/>
  <c r="AT59" i="2"/>
  <c r="AM8" i="4"/>
  <c r="AO97" i="4"/>
  <c r="AP249" i="2"/>
  <c r="AP102" i="4" s="1"/>
  <c r="AZ85" i="1"/>
  <c r="AY87" i="1"/>
  <c r="AT165" i="14"/>
  <c r="AT74" i="14"/>
  <c r="AT54" i="14"/>
  <c r="AT34" i="14"/>
  <c r="AT14" i="14"/>
  <c r="AT143" i="14"/>
  <c r="AQ220" i="2"/>
  <c r="AT224" i="2"/>
  <c r="AT59" i="1"/>
  <c r="AT226" i="2"/>
  <c r="AN228" i="2"/>
  <c r="AP99" i="4"/>
  <c r="AN256" i="2"/>
  <c r="AP98" i="4"/>
  <c r="AU57" i="10"/>
  <c r="AU62" i="10"/>
  <c r="AP221" i="2"/>
  <c r="AP101" i="4" s="1"/>
  <c r="AT47" i="14"/>
  <c r="AU47" i="14" s="1"/>
  <c r="AR244" i="2"/>
  <c r="AR216" i="2"/>
  <c r="AU2" i="4"/>
  <c r="AV31" i="1"/>
  <c r="AU2" i="13"/>
  <c r="AU2" i="2"/>
  <c r="AU2" i="5"/>
  <c r="AU2" i="10"/>
  <c r="AU118" i="10" s="1"/>
  <c r="AU2" i="14"/>
  <c r="AU63" i="14" s="1"/>
  <c r="AU2" i="1"/>
  <c r="AU146" i="1" s="1"/>
  <c r="AQ248" i="2"/>
  <c r="AZ92" i="1"/>
  <c r="AT39" i="2"/>
  <c r="AT65" i="1"/>
  <c r="AP243" i="2"/>
  <c r="AS405" i="2"/>
  <c r="AT198" i="2"/>
  <c r="AT196" i="2"/>
  <c r="AO100" i="4"/>
  <c r="AT489" i="2"/>
  <c r="AO660" i="2"/>
  <c r="AS89" i="2"/>
  <c r="AS88" i="2" s="1"/>
  <c r="AU23" i="14"/>
  <c r="AT438" i="2"/>
  <c r="AT329" i="2"/>
  <c r="AT350" i="2"/>
  <c r="AT293" i="2"/>
  <c r="AT434" i="2"/>
  <c r="AT612" i="2"/>
  <c r="AT320" i="2"/>
  <c r="AT338" i="2"/>
  <c r="AT645" i="2"/>
  <c r="AT450" i="2"/>
  <c r="AT368" i="2"/>
  <c r="AT311" i="2"/>
  <c r="AT359" i="2"/>
  <c r="AT302" i="2"/>
  <c r="AT324" i="2"/>
  <c r="AT266" i="2"/>
  <c r="AT354" i="2"/>
  <c r="AT351" i="2" s="1"/>
  <c r="AT238" i="2"/>
  <c r="AT218" i="2" s="1"/>
  <c r="AT342" i="2"/>
  <c r="AT333" i="2"/>
  <c r="AT297" i="2"/>
  <c r="AT150" i="2"/>
  <c r="AT306" i="2"/>
  <c r="AT303" i="2" s="1"/>
  <c r="AT372" i="2"/>
  <c r="AT369" i="2" s="1"/>
  <c r="AT180" i="2"/>
  <c r="AT159" i="2" s="1"/>
  <c r="AT210" i="2"/>
  <c r="AT315" i="2"/>
  <c r="AT454" i="2"/>
  <c r="AT363" i="2"/>
  <c r="AT51" i="1"/>
  <c r="AT50" i="1"/>
  <c r="AT152" i="1"/>
  <c r="AU152" i="1" s="1"/>
  <c r="AT129" i="1"/>
  <c r="AW93" i="1"/>
  <c r="AV97" i="1"/>
  <c r="AT79" i="2"/>
  <c r="AQ245" i="2"/>
  <c r="AQ217" i="2"/>
  <c r="AT19" i="2"/>
  <c r="AT923" i="2"/>
  <c r="AT235" i="2"/>
  <c r="AT263" i="2"/>
  <c r="AT147" i="2"/>
  <c r="AT177" i="2"/>
  <c r="AT207" i="2"/>
  <c r="AT436" i="2"/>
  <c r="AT452" i="2"/>
  <c r="AT332" i="2"/>
  <c r="AT323" i="2"/>
  <c r="AT371" i="2"/>
  <c r="AT362" i="2"/>
  <c r="AT353" i="2"/>
  <c r="AT341" i="2"/>
  <c r="AT314" i="2"/>
  <c r="AT305" i="2"/>
  <c r="AT296" i="2"/>
  <c r="AO893" i="2"/>
  <c r="AC855" i="2"/>
  <c r="AC175" i="4" s="1"/>
  <c r="CT830" i="2"/>
  <c r="AN115" i="4"/>
  <c r="AN387" i="2"/>
  <c r="AN407" i="2"/>
  <c r="AN410" i="2" s="1"/>
  <c r="AN910" i="2" s="1"/>
  <c r="AO406" i="2"/>
  <c r="AO249" i="14" s="1"/>
  <c r="AP317" i="2"/>
  <c r="AP381" i="2"/>
  <c r="AN9" i="4"/>
  <c r="AR312" i="2"/>
  <c r="AQ313" i="2"/>
  <c r="AO318" i="2"/>
  <c r="AO120" i="4" s="1"/>
  <c r="AO117" i="4" s="1"/>
  <c r="AO382" i="2"/>
  <c r="AO380" i="2" s="1"/>
  <c r="AO387" i="2" s="1"/>
  <c r="AL11" i="4"/>
  <c r="AR75" i="4"/>
  <c r="Q89" i="14"/>
  <c r="Q91" i="14" s="1"/>
  <c r="AP365" i="2"/>
  <c r="AP389" i="2"/>
  <c r="AR360" i="2"/>
  <c r="AQ361" i="2"/>
  <c r="AM13" i="4"/>
  <c r="AM404" i="2"/>
  <c r="AO366" i="2"/>
  <c r="AO127" i="4" s="1"/>
  <c r="AO125" i="4" s="1"/>
  <c r="AO390" i="2"/>
  <c r="AM909" i="2"/>
  <c r="AM289" i="14" s="1"/>
  <c r="AM410" i="2"/>
  <c r="AQ194" i="2"/>
  <c r="AQ164" i="2"/>
  <c r="AP890" i="2"/>
  <c r="AN404" i="2"/>
  <c r="AO73" i="4"/>
  <c r="AP222" i="2"/>
  <c r="AP132" i="4"/>
  <c r="AQ440" i="2"/>
  <c r="AQ460" i="2" s="1"/>
  <c r="AQ136" i="4"/>
  <c r="AQ134" i="4" s="1"/>
  <c r="AP458" i="2"/>
  <c r="AP10" i="4"/>
  <c r="AP465" i="2"/>
  <c r="AQ646" i="2"/>
  <c r="AP653" i="2"/>
  <c r="AP702" i="2" s="1"/>
  <c r="AP654" i="2"/>
  <c r="AP703" i="2" s="1"/>
  <c r="AP652" i="2"/>
  <c r="AR435" i="2"/>
  <c r="AR459" i="2" s="1"/>
  <c r="AS433" i="2"/>
  <c r="AC838" i="2"/>
  <c r="AP109" i="2"/>
  <c r="AB11" i="14"/>
  <c r="AB90" i="14"/>
  <c r="AB122" i="14"/>
  <c r="W635" i="2"/>
  <c r="W695" i="2" s="1"/>
  <c r="X656" i="2"/>
  <c r="X704" i="2" s="1"/>
  <c r="X630" i="2"/>
  <c r="AP164" i="4"/>
  <c r="AR10" i="2"/>
  <c r="AR11" i="2" s="1"/>
  <c r="AP74" i="4"/>
  <c r="AP24" i="2"/>
  <c r="AP25" i="2" s="1"/>
  <c r="AP13" i="2" s="1"/>
  <c r="AP655" i="2"/>
  <c r="AQ659" i="2"/>
  <c r="AQ707" i="2" s="1"/>
  <c r="AQ650" i="2"/>
  <c r="AQ160" i="4" s="1"/>
  <c r="AQ159" i="4" s="1"/>
  <c r="AR658" i="2"/>
  <c r="AR706" i="2" s="1"/>
  <c r="AS648" i="2"/>
  <c r="AN110" i="2"/>
  <c r="AN112" i="2" s="1"/>
  <c r="AP250" i="2"/>
  <c r="AO111" i="2"/>
  <c r="AO879" i="2" s="1"/>
  <c r="AR70" i="2"/>
  <c r="AR71" i="2" s="1"/>
  <c r="AP77" i="4"/>
  <c r="AP84" i="2"/>
  <c r="Z861" i="2"/>
  <c r="AA846" i="2"/>
  <c r="AS839" i="2"/>
  <c r="AM159" i="14"/>
  <c r="AM123" i="14"/>
  <c r="AM12" i="14"/>
  <c r="AM50" i="14"/>
  <c r="AN190" i="4"/>
  <c r="AN194" i="4" s="1"/>
  <c r="AN37" i="13"/>
  <c r="AN11" i="13"/>
  <c r="AN38" i="13" s="1"/>
  <c r="AN55" i="4"/>
  <c r="AP721" i="2"/>
  <c r="AP685" i="2"/>
  <c r="AQ622" i="2"/>
  <c r="AQ157" i="4" s="1"/>
  <c r="AQ155" i="4" s="1"/>
  <c r="AQ887" i="2"/>
  <c r="AQ53" i="4"/>
  <c r="AQ192" i="4" s="1"/>
  <c r="AM39" i="13"/>
  <c r="AM40" i="13" s="1"/>
  <c r="AO720" i="2"/>
  <c r="AO51" i="4"/>
  <c r="AR625" i="2"/>
  <c r="AR627" i="2"/>
  <c r="AR688" i="2" s="1"/>
  <c r="AS613" i="2"/>
  <c r="AR638" i="2"/>
  <c r="AR699" i="2" s="1"/>
  <c r="AR632" i="2"/>
  <c r="AR692" i="2" s="1"/>
  <c r="AS619" i="2"/>
  <c r="AL262" i="2"/>
  <c r="AM260" i="2"/>
  <c r="AP230" i="2"/>
  <c r="AP497" i="2"/>
  <c r="AP484" i="2"/>
  <c r="AP15" i="4"/>
  <c r="AP491" i="2"/>
  <c r="AQ456" i="2"/>
  <c r="AQ486" i="2" s="1"/>
  <c r="AQ485" i="2"/>
  <c r="AQ141" i="4"/>
  <c r="AQ140" i="4" s="1"/>
  <c r="AO498" i="2"/>
  <c r="AR451" i="2"/>
  <c r="AS449" i="2"/>
  <c r="AN93" i="2"/>
  <c r="AN114" i="2" s="1"/>
  <c r="AN506" i="2" s="1"/>
  <c r="AR326" i="2"/>
  <c r="AR327" i="2" s="1"/>
  <c r="AR121" i="4" s="1"/>
  <c r="AQ357" i="2"/>
  <c r="AQ126" i="4" s="1"/>
  <c r="CW125" i="2"/>
  <c r="AS370" i="2"/>
  <c r="AS352" i="2"/>
  <c r="AR374" i="2"/>
  <c r="AR375" i="2" s="1"/>
  <c r="AR128" i="4" s="1"/>
  <c r="AR356" i="2"/>
  <c r="AQ300" i="2"/>
  <c r="AQ118" i="4" s="1"/>
  <c r="AN13" i="4"/>
  <c r="AS304" i="2"/>
  <c r="AR344" i="2"/>
  <c r="AR345" i="2" s="1"/>
  <c r="AR123" i="4" s="1"/>
  <c r="AR299" i="2"/>
  <c r="AR308" i="2"/>
  <c r="AR309" i="2" s="1"/>
  <c r="AR119" i="4" s="1"/>
  <c r="AK224" i="14"/>
  <c r="AK251" i="14"/>
  <c r="AK278" i="14"/>
  <c r="AL171" i="2"/>
  <c r="CX185" i="2"/>
  <c r="AQ134" i="2"/>
  <c r="AI284" i="2"/>
  <c r="AK174" i="2"/>
  <c r="AK283" i="2" s="1"/>
  <c r="AK889" i="2"/>
  <c r="AK274" i="2"/>
  <c r="CW155" i="2"/>
  <c r="AO166" i="2"/>
  <c r="AN170" i="2"/>
  <c r="CX127" i="2"/>
  <c r="CX157" i="2"/>
  <c r="AJ176" i="2"/>
  <c r="AJ277" i="2" s="1"/>
  <c r="AR87" i="4"/>
  <c r="AS161" i="2"/>
  <c r="AS163" i="2"/>
  <c r="AS95" i="4" s="1"/>
  <c r="AS162" i="2"/>
  <c r="AS91" i="4" s="1"/>
  <c r="AL172" i="2"/>
  <c r="CX126" i="2"/>
  <c r="CX156" i="2"/>
  <c r="CX128" i="2"/>
  <c r="CX158" i="2"/>
  <c r="AO168" i="2"/>
  <c r="AM110" i="4"/>
  <c r="AM182" i="2"/>
  <c r="AM183" i="2"/>
  <c r="AO232" i="2"/>
  <c r="AP258" i="2"/>
  <c r="AS236" i="2"/>
  <c r="AM144" i="2"/>
  <c r="AP202" i="2"/>
  <c r="AS208" i="2"/>
  <c r="AS264" i="2"/>
  <c r="AS178" i="2"/>
  <c r="AO204" i="2"/>
  <c r="AS148" i="2"/>
  <c r="AT78" i="2"/>
  <c r="AT18" i="2"/>
  <c r="AU22" i="2" s="1"/>
  <c r="AT38" i="2"/>
  <c r="AU42" i="2" s="1"/>
  <c r="AT58" i="2"/>
  <c r="AQ73" i="2"/>
  <c r="AM506" i="2"/>
  <c r="CY188" i="2"/>
  <c r="CY187" i="2"/>
  <c r="CY186" i="2"/>
  <c r="AQ45" i="2"/>
  <c r="AQ32" i="2" s="1"/>
  <c r="AR44" i="2"/>
  <c r="AR45" i="2" s="1"/>
  <c r="AN92" i="2"/>
  <c r="AU131" i="14"/>
  <c r="AU55" i="1"/>
  <c r="AU426" i="2" s="1"/>
  <c r="AU62" i="14"/>
  <c r="AU54" i="1"/>
  <c r="AU22" i="14"/>
  <c r="AU53" i="1"/>
  <c r="AU56" i="1"/>
  <c r="AT98" i="2"/>
  <c r="AU102" i="2" s="1"/>
  <c r="AO105" i="2"/>
  <c r="AO110" i="2" s="1"/>
  <c r="AM23" i="13"/>
  <c r="AM24" i="13" s="1"/>
  <c r="AT97" i="10"/>
  <c r="AT461" i="2"/>
  <c r="AT93" i="10"/>
  <c r="AN7" i="13"/>
  <c r="AN22" i="13" s="1"/>
  <c r="AN21" i="13"/>
  <c r="R287" i="14"/>
  <c r="R902" i="2"/>
  <c r="R903" i="2" s="1"/>
  <c r="R16" i="4"/>
  <c r="AQ478" i="2"/>
  <c r="AR474" i="2"/>
  <c r="AS102" i="14"/>
  <c r="AT101" i="14"/>
  <c r="AS556" i="2"/>
  <c r="AT555" i="2"/>
  <c r="DA75" i="10"/>
  <c r="DA82" i="10"/>
  <c r="AP383" i="2"/>
  <c r="X86" i="10"/>
  <c r="AT65" i="10"/>
  <c r="AT121" i="10"/>
  <c r="Z904" i="2"/>
  <c r="AA70" i="10"/>
  <c r="S20" i="4"/>
  <c r="S143" i="4"/>
  <c r="S145" i="4" s="1"/>
  <c r="S78" i="10"/>
  <c r="AV769" i="2"/>
  <c r="AV768" i="2" s="1"/>
  <c r="AU770" i="2"/>
  <c r="DA68" i="10"/>
  <c r="DB66" i="1"/>
  <c r="DA67" i="1"/>
  <c r="AT385" i="2"/>
  <c r="DB60" i="1"/>
  <c r="DA61" i="1"/>
  <c r="AS120" i="10"/>
  <c r="AP78" i="4"/>
  <c r="AP104" i="2"/>
  <c r="AT487" i="2"/>
  <c r="V136" i="1"/>
  <c r="W135" i="1"/>
  <c r="AN277" i="14"/>
  <c r="AN223" i="14"/>
  <c r="AN250" i="14"/>
  <c r="AS561" i="2"/>
  <c r="AT560" i="2"/>
  <c r="AO6" i="4"/>
  <c r="AQ295" i="14"/>
  <c r="AV32" i="1"/>
  <c r="AU33" i="1"/>
  <c r="AU35" i="1"/>
  <c r="AU34" i="1"/>
  <c r="AW761" i="2"/>
  <c r="AW760" i="2" s="1"/>
  <c r="AV762" i="2"/>
  <c r="AM817" i="2"/>
  <c r="AR90" i="2"/>
  <c r="AR91" i="2" s="1"/>
  <c r="I51" i="4"/>
  <c r="H519" i="2"/>
  <c r="H516" i="2" s="1"/>
  <c r="G516" i="2"/>
  <c r="H506" i="2"/>
  <c r="G889" i="2"/>
  <c r="H894" i="2"/>
  <c r="G539" i="2"/>
  <c r="I518" i="2"/>
  <c r="G520" i="2"/>
  <c r="G507" i="2"/>
  <c r="AS160" i="2" l="1"/>
  <c r="AR130" i="2"/>
  <c r="AP219" i="2"/>
  <c r="AP247" i="2"/>
  <c r="AD837" i="2"/>
  <c r="AD855" i="2" s="1"/>
  <c r="AD21" i="4" s="1"/>
  <c r="AT246" i="2"/>
  <c r="AT248" i="2" s="1"/>
  <c r="AR76" i="4"/>
  <c r="AP65" i="2"/>
  <c r="AP52" i="2" s="1"/>
  <c r="AO206" i="2"/>
  <c r="AR88" i="4"/>
  <c r="AP212" i="2"/>
  <c r="AT294" i="2"/>
  <c r="AT295" i="2" s="1"/>
  <c r="AQ200" i="2"/>
  <c r="AQ111" i="4" s="1"/>
  <c r="AP213" i="2"/>
  <c r="AP201" i="2" s="1"/>
  <c r="AT30" i="2"/>
  <c r="AT31" i="2" s="1"/>
  <c r="AS191" i="2"/>
  <c r="AS192" i="2"/>
  <c r="AS92" i="4" s="1"/>
  <c r="AS89" i="4" s="1"/>
  <c r="AQ64" i="2"/>
  <c r="AQ65" i="2" s="1"/>
  <c r="AQ52" i="2" s="1"/>
  <c r="AS50" i="2"/>
  <c r="AS51" i="2" s="1"/>
  <c r="AT189" i="2"/>
  <c r="AT193" i="2" s="1"/>
  <c r="AT96" i="4" s="1"/>
  <c r="AT321" i="2"/>
  <c r="AT322" i="2" s="1"/>
  <c r="AR599" i="2"/>
  <c r="AC601" i="2"/>
  <c r="Y605" i="2"/>
  <c r="AQ609" i="2"/>
  <c r="AS592" i="2"/>
  <c r="AS156" i="4" s="1"/>
  <c r="AU589" i="2"/>
  <c r="AU583" i="2"/>
  <c r="AU582" i="2"/>
  <c r="AS603" i="2"/>
  <c r="AO10" i="15"/>
  <c r="AO37" i="15" s="1"/>
  <c r="AT595" i="2"/>
  <c r="AT597" i="2"/>
  <c r="AT598" i="2"/>
  <c r="AU196" i="2"/>
  <c r="AT608" i="2"/>
  <c r="AT602" i="2"/>
  <c r="AS131" i="2"/>
  <c r="AT129" i="2"/>
  <c r="AT132" i="2" s="1"/>
  <c r="AT90" i="4" s="1"/>
  <c r="AS133" i="2"/>
  <c r="AS94" i="4" s="1"/>
  <c r="AS93" i="4" s="1"/>
  <c r="AR86" i="4"/>
  <c r="AM234" i="2"/>
  <c r="AT339" i="2"/>
  <c r="AT340" i="2" s="1"/>
  <c r="AR700" i="2"/>
  <c r="AR46" i="4" s="1"/>
  <c r="AT425" i="2"/>
  <c r="AT430" i="2" s="1"/>
  <c r="AS430" i="2"/>
  <c r="AS135" i="4"/>
  <c r="AU428" i="2"/>
  <c r="AU427" i="2"/>
  <c r="AU424" i="2"/>
  <c r="AU423" i="2"/>
  <c r="AP279" i="2"/>
  <c r="AP518" i="2" s="1"/>
  <c r="AO281" i="2"/>
  <c r="AP136" i="2"/>
  <c r="AO140" i="2"/>
  <c r="AL282" i="2"/>
  <c r="AM142" i="2"/>
  <c r="AM146" i="2" s="1"/>
  <c r="AM273" i="2"/>
  <c r="AM141" i="2"/>
  <c r="AO228" i="2"/>
  <c r="AO241" i="2" s="1"/>
  <c r="AO234" i="2" s="1"/>
  <c r="AO272" i="2"/>
  <c r="AN275" i="2"/>
  <c r="AN109" i="4"/>
  <c r="AN152" i="2"/>
  <c r="AN153" i="2"/>
  <c r="AO280" i="2"/>
  <c r="AP138" i="2"/>
  <c r="AM278" i="2"/>
  <c r="AM880" i="2" s="1"/>
  <c r="AL276" i="2"/>
  <c r="AL539" i="2" s="1"/>
  <c r="AR335" i="2"/>
  <c r="AR336" i="2" s="1"/>
  <c r="AR122" i="4" s="1"/>
  <c r="AU82" i="2"/>
  <c r="AU923" i="2"/>
  <c r="AU129" i="1"/>
  <c r="AU99" i="2"/>
  <c r="AQ4" i="15"/>
  <c r="AU62" i="2"/>
  <c r="AU156" i="14"/>
  <c r="AU8" i="14"/>
  <c r="AU119" i="14"/>
  <c r="AS331" i="2"/>
  <c r="AS335" i="2" s="1"/>
  <c r="AS336" i="2" s="1"/>
  <c r="AS122" i="4" s="1"/>
  <c r="AT330" i="2"/>
  <c r="AT331" i="2" s="1"/>
  <c r="AU476" i="2"/>
  <c r="AU19" i="2"/>
  <c r="AU79" i="2"/>
  <c r="AF26" i="4"/>
  <c r="AF45" i="4"/>
  <c r="AP100" i="4"/>
  <c r="AL229" i="14"/>
  <c r="AL256" i="14"/>
  <c r="W137" i="1"/>
  <c r="AM108" i="4"/>
  <c r="AU39" i="2"/>
  <c r="AO408" i="2"/>
  <c r="AO549" i="2" s="1"/>
  <c r="AM7" i="4"/>
  <c r="AC21" i="4"/>
  <c r="AB86" i="14"/>
  <c r="AB104" i="14"/>
  <c r="AN413" i="2"/>
  <c r="AN911" i="2" s="1"/>
  <c r="AN229" i="14" s="1"/>
  <c r="AC856" i="2"/>
  <c r="AC43" i="4" s="1"/>
  <c r="AC11" i="14" s="1"/>
  <c r="AC836" i="2"/>
  <c r="AU463" i="2"/>
  <c r="AU453" i="2"/>
  <c r="AN909" i="2"/>
  <c r="AN289" i="14" s="1"/>
  <c r="AO407" i="2"/>
  <c r="AO410" i="2" s="1"/>
  <c r="AO910" i="2" s="1"/>
  <c r="AQ249" i="2"/>
  <c r="AQ102" i="4" s="1"/>
  <c r="AX93" i="1"/>
  <c r="AW97" i="1"/>
  <c r="AU252" i="2"/>
  <c r="AU65" i="1"/>
  <c r="AQ99" i="4"/>
  <c r="AU204" i="14"/>
  <c r="AU59" i="1"/>
  <c r="AR217" i="2"/>
  <c r="AR245" i="2"/>
  <c r="AR243" i="2" s="1"/>
  <c r="BA85" i="1"/>
  <c r="AZ87" i="1"/>
  <c r="AU132" i="14"/>
  <c r="AS216" i="2"/>
  <c r="AS244" i="2"/>
  <c r="AQ243" i="2"/>
  <c r="AU51" i="1"/>
  <c r="AU50" i="1"/>
  <c r="AU645" i="2"/>
  <c r="AU329" i="2"/>
  <c r="AU350" i="2"/>
  <c r="AU293" i="2"/>
  <c r="AU612" i="2"/>
  <c r="AU320" i="2"/>
  <c r="AU338" i="2"/>
  <c r="AU438" i="2"/>
  <c r="AU450" i="2"/>
  <c r="AU368" i="2"/>
  <c r="AU311" i="2"/>
  <c r="AU434" i="2"/>
  <c r="AU359" i="2"/>
  <c r="AU302" i="2"/>
  <c r="AU372" i="2"/>
  <c r="AU369" i="2" s="1"/>
  <c r="AU180" i="2"/>
  <c r="AU159" i="2" s="1"/>
  <c r="AU324" i="2"/>
  <c r="AU266" i="2"/>
  <c r="AU354" i="2"/>
  <c r="AU351" i="2" s="1"/>
  <c r="AU454" i="2"/>
  <c r="AU363" i="2"/>
  <c r="AU210" i="2"/>
  <c r="AU315" i="2"/>
  <c r="AU238" i="2"/>
  <c r="AU218" i="2" s="1"/>
  <c r="AU342" i="2"/>
  <c r="AU333" i="2"/>
  <c r="AU297" i="2"/>
  <c r="AU150" i="2"/>
  <c r="AU306" i="2"/>
  <c r="AU303" i="2" s="1"/>
  <c r="AO256" i="2"/>
  <c r="AU224" i="2"/>
  <c r="AP660" i="2"/>
  <c r="AT405" i="2"/>
  <c r="AU198" i="2"/>
  <c r="AU254" i="2"/>
  <c r="BA92" i="1"/>
  <c r="AU165" i="14"/>
  <c r="AU74" i="14"/>
  <c r="AU143" i="14"/>
  <c r="AU54" i="14"/>
  <c r="AU34" i="14"/>
  <c r="AU14" i="14"/>
  <c r="AR215" i="2"/>
  <c r="AR220" i="2"/>
  <c r="AP97" i="4"/>
  <c r="AN240" i="2"/>
  <c r="AN112" i="4"/>
  <c r="AN241" i="2"/>
  <c r="AQ98" i="4"/>
  <c r="AU437" i="2"/>
  <c r="AN8" i="4"/>
  <c r="AU59" i="2"/>
  <c r="AQ221" i="2"/>
  <c r="AQ101" i="4" s="1"/>
  <c r="AU489" i="2"/>
  <c r="AV2" i="14"/>
  <c r="AV63" i="14" s="1"/>
  <c r="AW31" i="1"/>
  <c r="AV2" i="4"/>
  <c r="AV2" i="1"/>
  <c r="AV2" i="10"/>
  <c r="AV118" i="10" s="1"/>
  <c r="AV2" i="13"/>
  <c r="AV2" i="2"/>
  <c r="AV2" i="5"/>
  <c r="AR248" i="2"/>
  <c r="AV57" i="10"/>
  <c r="AV62" i="10"/>
  <c r="AN269" i="2"/>
  <c r="AN257" i="2" s="1"/>
  <c r="AN113" i="4"/>
  <c r="AN268" i="2"/>
  <c r="AU226" i="2"/>
  <c r="AQ215" i="2"/>
  <c r="AU126" i="1"/>
  <c r="AU332" i="2"/>
  <c r="AU323" i="2"/>
  <c r="AU371" i="2"/>
  <c r="AU362" i="2"/>
  <c r="AU353" i="2"/>
  <c r="AU341" i="2"/>
  <c r="AU314" i="2"/>
  <c r="AU305" i="2"/>
  <c r="AU296" i="2"/>
  <c r="AU235" i="2"/>
  <c r="AU147" i="2"/>
  <c r="AU177" i="2"/>
  <c r="AU207" i="2"/>
  <c r="AU263" i="2"/>
  <c r="AU436" i="2"/>
  <c r="AU452" i="2"/>
  <c r="AP893" i="2"/>
  <c r="CU830" i="2"/>
  <c r="AP406" i="2"/>
  <c r="AP222" i="14" s="1"/>
  <c r="AO115" i="4"/>
  <c r="AQ317" i="2"/>
  <c r="AQ381" i="2"/>
  <c r="AR313" i="2"/>
  <c r="AS312" i="2"/>
  <c r="AO9" i="4"/>
  <c r="AP318" i="2"/>
  <c r="AP120" i="4" s="1"/>
  <c r="AP117" i="4" s="1"/>
  <c r="AP382" i="2"/>
  <c r="AP380" i="2" s="1"/>
  <c r="AO222" i="14"/>
  <c r="AO276" i="14"/>
  <c r="AO388" i="2"/>
  <c r="AO13" i="4" s="1"/>
  <c r="AQ389" i="2"/>
  <c r="AQ365" i="2"/>
  <c r="AP366" i="2"/>
  <c r="AP127" i="4" s="1"/>
  <c r="AP125" i="4" s="1"/>
  <c r="AP390" i="2"/>
  <c r="AM910" i="2"/>
  <c r="AM413" i="2"/>
  <c r="AM911" i="2" s="1"/>
  <c r="AS360" i="2"/>
  <c r="AR361" i="2"/>
  <c r="S184" i="4"/>
  <c r="AR194" i="2"/>
  <c r="AR200" i="2" s="1"/>
  <c r="AR213" i="2" s="1"/>
  <c r="AR201" i="2" s="1"/>
  <c r="R17" i="4"/>
  <c r="AR164" i="2"/>
  <c r="AS75" i="4"/>
  <c r="AQ109" i="2"/>
  <c r="AP498" i="2"/>
  <c r="AQ222" i="2"/>
  <c r="AQ132" i="4"/>
  <c r="AR440" i="2"/>
  <c r="AR460" i="2" s="1"/>
  <c r="AR136" i="4"/>
  <c r="AR134" i="4" s="1"/>
  <c r="AQ458" i="2"/>
  <c r="AQ10" i="4"/>
  <c r="AQ465" i="2"/>
  <c r="AS435" i="2"/>
  <c r="AS459" i="2" s="1"/>
  <c r="AT433" i="2"/>
  <c r="AQ653" i="2"/>
  <c r="AQ702" i="2" s="1"/>
  <c r="AQ654" i="2"/>
  <c r="AQ703" i="2" s="1"/>
  <c r="AQ652" i="2"/>
  <c r="AR646" i="2"/>
  <c r="AP12" i="2"/>
  <c r="X631" i="2"/>
  <c r="X691" i="2" s="1"/>
  <c r="X634" i="2"/>
  <c r="X694" i="2" s="1"/>
  <c r="X657" i="2"/>
  <c r="X705" i="2" s="1"/>
  <c r="AQ164" i="4"/>
  <c r="AS10" i="2"/>
  <c r="AS11" i="2" s="1"/>
  <c r="AQ74" i="4"/>
  <c r="AQ24" i="2"/>
  <c r="AQ25" i="2" s="1"/>
  <c r="AQ655" i="2"/>
  <c r="AR659" i="2"/>
  <c r="AR707" i="2" s="1"/>
  <c r="AR650" i="2"/>
  <c r="AR160" i="4" s="1"/>
  <c r="AR159" i="4" s="1"/>
  <c r="AS658" i="2"/>
  <c r="AS706" i="2" s="1"/>
  <c r="AT648" i="2"/>
  <c r="AQ250" i="2"/>
  <c r="AP73" i="4"/>
  <c r="AP111" i="2"/>
  <c r="AP879" i="2" s="1"/>
  <c r="AP85" i="2"/>
  <c r="AP72" i="2" s="1"/>
  <c r="AS70" i="2"/>
  <c r="AS71" i="2" s="1"/>
  <c r="AQ77" i="4"/>
  <c r="AQ84" i="2"/>
  <c r="AA862" i="2"/>
  <c r="AA847" i="2"/>
  <c r="AT839" i="2"/>
  <c r="AN39" i="13"/>
  <c r="AN40" i="13" s="1"/>
  <c r="AQ230" i="2"/>
  <c r="AP720" i="2"/>
  <c r="AP51" i="4"/>
  <c r="AR622" i="2"/>
  <c r="AR157" i="4" s="1"/>
  <c r="AR887" i="2"/>
  <c r="AR53" i="4"/>
  <c r="AR192" i="4" s="1"/>
  <c r="AQ685" i="2"/>
  <c r="AQ721" i="2"/>
  <c r="AN159" i="14"/>
  <c r="AN123" i="14"/>
  <c r="AN12" i="14"/>
  <c r="AN50" i="14"/>
  <c r="AO190" i="4"/>
  <c r="AO194" i="4" s="1"/>
  <c r="AO11" i="13"/>
  <c r="AO38" i="13" s="1"/>
  <c r="AO55" i="4"/>
  <c r="AO37" i="13"/>
  <c r="AS625" i="2"/>
  <c r="AS627" i="2"/>
  <c r="AS688" i="2" s="1"/>
  <c r="AT613" i="2"/>
  <c r="AS638" i="2"/>
  <c r="AS699" i="2" s="1"/>
  <c r="AS632" i="2"/>
  <c r="AS692" i="2" s="1"/>
  <c r="AT619" i="2"/>
  <c r="AM262" i="2"/>
  <c r="AN260" i="2"/>
  <c r="AR456" i="2"/>
  <c r="AR486" i="2" s="1"/>
  <c r="AR485" i="2"/>
  <c r="AR141" i="4"/>
  <c r="AR140" i="4" s="1"/>
  <c r="AQ890" i="2"/>
  <c r="AQ484" i="2"/>
  <c r="AQ497" i="2"/>
  <c r="AQ15" i="4"/>
  <c r="AQ491" i="2"/>
  <c r="AS451" i="2"/>
  <c r="AT449" i="2"/>
  <c r="AS326" i="2"/>
  <c r="AS327" i="2" s="1"/>
  <c r="AS121" i="4" s="1"/>
  <c r="AR357" i="2"/>
  <c r="AR126" i="4" s="1"/>
  <c r="AS356" i="2"/>
  <c r="AS374" i="2"/>
  <c r="AS375" i="2" s="1"/>
  <c r="AS128" i="4" s="1"/>
  <c r="AT352" i="2"/>
  <c r="AT370" i="2"/>
  <c r="AR300" i="2"/>
  <c r="AR118" i="4" s="1"/>
  <c r="AS299" i="2"/>
  <c r="AS344" i="2"/>
  <c r="AS345" i="2" s="1"/>
  <c r="AS123" i="4" s="1"/>
  <c r="AS308" i="2"/>
  <c r="AS309" i="2" s="1"/>
  <c r="AS119" i="4" s="1"/>
  <c r="AT304" i="2"/>
  <c r="CX125" i="2"/>
  <c r="AL251" i="14"/>
  <c r="AL278" i="14"/>
  <c r="AL224" i="14"/>
  <c r="AM172" i="2"/>
  <c r="AR134" i="2"/>
  <c r="AT221" i="2"/>
  <c r="AT101" i="4" s="1"/>
  <c r="AT220" i="2"/>
  <c r="AL174" i="2"/>
  <c r="AL283" i="2" s="1"/>
  <c r="CY185" i="2"/>
  <c r="AJ284" i="2"/>
  <c r="AM171" i="2"/>
  <c r="AL889" i="2"/>
  <c r="AL274" i="2"/>
  <c r="CY127" i="2"/>
  <c r="CY157" i="2"/>
  <c r="AP168" i="2"/>
  <c r="AK176" i="2"/>
  <c r="AK277" i="2" s="1"/>
  <c r="AN182" i="2"/>
  <c r="AN183" i="2"/>
  <c r="AN110" i="4"/>
  <c r="CY126" i="2"/>
  <c r="CY156" i="2"/>
  <c r="CY128" i="2"/>
  <c r="CY158" i="2"/>
  <c r="AT161" i="2"/>
  <c r="AT163" i="2"/>
  <c r="AT95" i="4" s="1"/>
  <c r="AT162" i="2"/>
  <c r="AT91" i="4" s="1"/>
  <c r="CX155" i="2"/>
  <c r="AS87" i="4"/>
  <c r="AP166" i="2"/>
  <c r="AO170" i="2"/>
  <c r="AP232" i="2"/>
  <c r="AT236" i="2"/>
  <c r="AN144" i="2"/>
  <c r="AQ258" i="2"/>
  <c r="AQ202" i="2"/>
  <c r="AP204" i="2"/>
  <c r="AT148" i="2"/>
  <c r="AT264" i="2"/>
  <c r="AT178" i="2"/>
  <c r="AT208" i="2"/>
  <c r="AU78" i="2"/>
  <c r="AU38" i="2"/>
  <c r="AV42" i="2" s="1"/>
  <c r="AU58" i="2"/>
  <c r="AU18" i="2"/>
  <c r="AQ33" i="2"/>
  <c r="AR33" i="2" s="1"/>
  <c r="AQ53" i="2"/>
  <c r="AR53" i="2" s="1"/>
  <c r="AO277" i="14"/>
  <c r="AO223" i="14"/>
  <c r="AO250" i="14"/>
  <c r="AO112" i="2"/>
  <c r="AQ13" i="2"/>
  <c r="AR32" i="2"/>
  <c r="AS44" i="2"/>
  <c r="AS45" i="2" s="1"/>
  <c r="CZ188" i="2"/>
  <c r="CZ187" i="2"/>
  <c r="CZ186" i="2"/>
  <c r="AO92" i="2"/>
  <c r="AO93" i="2"/>
  <c r="AO114" i="2" s="1"/>
  <c r="AN23" i="13"/>
  <c r="AN24" i="13" s="1"/>
  <c r="AV62" i="14"/>
  <c r="AV56" i="1"/>
  <c r="AV22" i="14"/>
  <c r="AV54" i="1"/>
  <c r="AV55" i="1"/>
  <c r="AV426" i="2" s="1"/>
  <c r="AV131" i="14"/>
  <c r="AV53" i="1"/>
  <c r="AU98" i="2"/>
  <c r="R228" i="14"/>
  <c r="R255" i="14"/>
  <c r="R286" i="14"/>
  <c r="W136" i="1"/>
  <c r="X135" i="1"/>
  <c r="DB68" i="10"/>
  <c r="AR294" i="14"/>
  <c r="AR259" i="14"/>
  <c r="AR232" i="14"/>
  <c r="AQ383" i="2"/>
  <c r="AT556" i="2"/>
  <c r="AU555" i="2"/>
  <c r="AR478" i="2"/>
  <c r="AS474" i="2"/>
  <c r="AU93" i="10"/>
  <c r="AU97" i="10"/>
  <c r="AO7" i="13"/>
  <c r="AO22" i="13" s="1"/>
  <c r="AO21" i="13"/>
  <c r="AP6" i="4"/>
  <c r="DC66" i="1"/>
  <c r="DB67" i="1"/>
  <c r="AW769" i="2"/>
  <c r="AW768" i="2" s="1"/>
  <c r="AV770" i="2"/>
  <c r="AQ232" i="14"/>
  <c r="AQ259" i="14"/>
  <c r="AQ294" i="14"/>
  <c r="AU121" i="10"/>
  <c r="AR295" i="14"/>
  <c r="DB75" i="10"/>
  <c r="AT102" i="14"/>
  <c r="AU101" i="14"/>
  <c r="AX761" i="2"/>
  <c r="AX760" i="2" s="1"/>
  <c r="AW762" i="2"/>
  <c r="AQ78" i="4"/>
  <c r="AQ104" i="2"/>
  <c r="AN817" i="2"/>
  <c r="AT561" i="2"/>
  <c r="AU560" i="2"/>
  <c r="AU487" i="2"/>
  <c r="DC60" i="1"/>
  <c r="DB61" i="1"/>
  <c r="AU385" i="2"/>
  <c r="S79" i="10"/>
  <c r="Y84" i="10"/>
  <c r="Y85" i="10" s="1"/>
  <c r="AU461" i="2"/>
  <c r="AS90" i="2"/>
  <c r="AS91" i="2" s="1"/>
  <c r="AV35" i="1"/>
  <c r="AV34" i="1"/>
  <c r="AW32" i="1"/>
  <c r="AV33" i="1"/>
  <c r="AP105" i="2"/>
  <c r="AT120" i="10"/>
  <c r="AA71" i="10"/>
  <c r="AA72" i="10" s="1"/>
  <c r="AU65" i="10"/>
  <c r="DB82" i="10"/>
  <c r="I190" i="4"/>
  <c r="H520" i="2"/>
  <c r="I506" i="2"/>
  <c r="G894" i="2"/>
  <c r="G892" i="2"/>
  <c r="G734" i="2"/>
  <c r="G44" i="4" s="1"/>
  <c r="I894" i="2"/>
  <c r="H892" i="2"/>
  <c r="G274" i="2"/>
  <c r="J518" i="2"/>
  <c r="H880" i="2"/>
  <c r="H889" i="2"/>
  <c r="H539" i="2"/>
  <c r="G880" i="2"/>
  <c r="I519" i="2"/>
  <c r="G508" i="2"/>
  <c r="H507" i="2"/>
  <c r="G504" i="2"/>
  <c r="AT219" i="2" l="1"/>
  <c r="AS190" i="2"/>
  <c r="AS130" i="2"/>
  <c r="AT160" i="2"/>
  <c r="AQ219" i="2"/>
  <c r="AQ247" i="2"/>
  <c r="AT249" i="2"/>
  <c r="AT102" i="4" s="1"/>
  <c r="AT100" i="4" s="1"/>
  <c r="AD838" i="2"/>
  <c r="AE837" i="2" s="1"/>
  <c r="AR85" i="4"/>
  <c r="AU246" i="2"/>
  <c r="AU249" i="2" s="1"/>
  <c r="AU102" i="4" s="1"/>
  <c r="AR64" i="2"/>
  <c r="AR65" i="2" s="1"/>
  <c r="AR52" i="2" s="1"/>
  <c r="AS88" i="4"/>
  <c r="AP206" i="2"/>
  <c r="AQ212" i="2"/>
  <c r="AQ213" i="2"/>
  <c r="AQ201" i="2" s="1"/>
  <c r="AU30" i="2"/>
  <c r="AU31" i="2" s="1"/>
  <c r="AU294" i="2"/>
  <c r="AU295" i="2" s="1"/>
  <c r="AS76" i="4"/>
  <c r="AU321" i="2"/>
  <c r="AU322" i="2" s="1"/>
  <c r="AT50" i="2"/>
  <c r="AT51" i="2" s="1"/>
  <c r="AT192" i="2"/>
  <c r="AT92" i="4" s="1"/>
  <c r="AT89" i="4" s="1"/>
  <c r="AT191" i="2"/>
  <c r="AU189" i="2"/>
  <c r="AU191" i="2" s="1"/>
  <c r="AV82" i="2"/>
  <c r="AV102" i="2"/>
  <c r="AV22" i="2"/>
  <c r="AV62" i="2"/>
  <c r="AS599" i="2"/>
  <c r="AT592" i="2"/>
  <c r="AT156" i="4" s="1"/>
  <c r="Z604" i="2"/>
  <c r="AD600" i="2"/>
  <c r="AR609" i="2"/>
  <c r="AT603" i="2"/>
  <c r="AV582" i="2"/>
  <c r="AV583" i="2"/>
  <c r="AV589" i="2"/>
  <c r="AU595" i="2"/>
  <c r="AU597" i="2"/>
  <c r="AU598" i="2"/>
  <c r="AU608" i="2"/>
  <c r="AU602" i="2"/>
  <c r="AS86" i="4"/>
  <c r="AT131" i="2"/>
  <c r="AT133" i="2"/>
  <c r="AT94" i="4" s="1"/>
  <c r="AT93" i="4" s="1"/>
  <c r="AU129" i="2"/>
  <c r="AU133" i="2" s="1"/>
  <c r="AU94" i="4" s="1"/>
  <c r="AP272" i="2"/>
  <c r="AO112" i="4"/>
  <c r="AU339" i="2"/>
  <c r="AU340" i="2" s="1"/>
  <c r="AO240" i="2"/>
  <c r="AU330" i="2"/>
  <c r="AU331" i="2" s="1"/>
  <c r="AS700" i="2"/>
  <c r="AS46" i="4" s="1"/>
  <c r="AT135" i="4"/>
  <c r="AU425" i="2"/>
  <c r="AR4" i="15"/>
  <c r="AV428" i="2"/>
  <c r="AV427" i="2"/>
  <c r="AV423" i="2"/>
  <c r="AV424" i="2"/>
  <c r="AQ279" i="2"/>
  <c r="AQ518" i="2" s="1"/>
  <c r="AN273" i="2"/>
  <c r="AN141" i="2"/>
  <c r="AP281" i="2"/>
  <c r="AP140" i="2"/>
  <c r="AQ136" i="2"/>
  <c r="AN278" i="2"/>
  <c r="AN880" i="2" s="1"/>
  <c r="AM282" i="2"/>
  <c r="AN142" i="2"/>
  <c r="AN146" i="2" s="1"/>
  <c r="AP280" i="2"/>
  <c r="AQ138" i="2"/>
  <c r="AM276" i="2"/>
  <c r="AM539" i="2" s="1"/>
  <c r="AO275" i="2"/>
  <c r="AO153" i="2"/>
  <c r="AO109" i="4"/>
  <c r="AO152" i="2"/>
  <c r="AV126" i="1"/>
  <c r="AV8" i="14"/>
  <c r="AV226" i="2"/>
  <c r="AG26" i="4"/>
  <c r="AF782" i="2"/>
  <c r="AF789" i="2"/>
  <c r="AV476" i="2"/>
  <c r="AV47" i="14"/>
  <c r="AV23" i="14"/>
  <c r="X137" i="1"/>
  <c r="AO412" i="2"/>
  <c r="AO41" i="4" s="1"/>
  <c r="AD175" i="4"/>
  <c r="AM11" i="4"/>
  <c r="AN288" i="14"/>
  <c r="AN256" i="14"/>
  <c r="AC122" i="14"/>
  <c r="AN108" i="4"/>
  <c r="AO909" i="2"/>
  <c r="AO289" i="14" s="1"/>
  <c r="AC90" i="14"/>
  <c r="AO8" i="4"/>
  <c r="AC94" i="14"/>
  <c r="AC857" i="2"/>
  <c r="AP249" i="14"/>
  <c r="AP228" i="2"/>
  <c r="AP112" i="4" s="1"/>
  <c r="AV198" i="2"/>
  <c r="AV79" i="2"/>
  <c r="AV923" i="2"/>
  <c r="AV196" i="2"/>
  <c r="AV39" i="2"/>
  <c r="AV59" i="2"/>
  <c r="AV254" i="2"/>
  <c r="AN7" i="4"/>
  <c r="AN11" i="4" s="1"/>
  <c r="AQ100" i="4"/>
  <c r="AQ97" i="4"/>
  <c r="AP276" i="14"/>
  <c r="AV165" i="14"/>
  <c r="AV54" i="14"/>
  <c r="AV34" i="14"/>
  <c r="AV74" i="14"/>
  <c r="AV14" i="14"/>
  <c r="AV143" i="14"/>
  <c r="AV489" i="2"/>
  <c r="AV99" i="2"/>
  <c r="AV437" i="2"/>
  <c r="AR98" i="4"/>
  <c r="AV119" i="14"/>
  <c r="AV19" i="2"/>
  <c r="AS248" i="2"/>
  <c r="AV132" i="14"/>
  <c r="AR249" i="2"/>
  <c r="AR102" i="4" s="1"/>
  <c r="AV204" i="14"/>
  <c r="AV252" i="2"/>
  <c r="AV156" i="14"/>
  <c r="AR99" i="4"/>
  <c r="AV50" i="1"/>
  <c r="AV51" i="1"/>
  <c r="AS220" i="2"/>
  <c r="AR221" i="2"/>
  <c r="AR101" i="4" s="1"/>
  <c r="AV152" i="1"/>
  <c r="AV146" i="1"/>
  <c r="AP408" i="2"/>
  <c r="AW62" i="10"/>
  <c r="AW57" i="10"/>
  <c r="AV438" i="2"/>
  <c r="AV450" i="2"/>
  <c r="AV368" i="2"/>
  <c r="AV311" i="2"/>
  <c r="AV645" i="2"/>
  <c r="AV329" i="2"/>
  <c r="AV350" i="2"/>
  <c r="AV293" i="2"/>
  <c r="AV434" i="2"/>
  <c r="AV359" i="2"/>
  <c r="AV302" i="2"/>
  <c r="AV612" i="2"/>
  <c r="AV320" i="2"/>
  <c r="AV338" i="2"/>
  <c r="AV333" i="2"/>
  <c r="AV297" i="2"/>
  <c r="AV150" i="2"/>
  <c r="AV306" i="2"/>
  <c r="AV303" i="2" s="1"/>
  <c r="AV372" i="2"/>
  <c r="AV369" i="2" s="1"/>
  <c r="AV180" i="2"/>
  <c r="AV159" i="2" s="1"/>
  <c r="AV324" i="2"/>
  <c r="AV266" i="2"/>
  <c r="AV354" i="2"/>
  <c r="AV351" i="2" s="1"/>
  <c r="AV454" i="2"/>
  <c r="AV363" i="2"/>
  <c r="AV210" i="2"/>
  <c r="AV315" i="2"/>
  <c r="AV238" i="2"/>
  <c r="AV218" i="2" s="1"/>
  <c r="AV342" i="2"/>
  <c r="AV463" i="2"/>
  <c r="BB92" i="1"/>
  <c r="AV224" i="2"/>
  <c r="AU405" i="2"/>
  <c r="AV453" i="2"/>
  <c r="AV129" i="1"/>
  <c r="BB85" i="1"/>
  <c r="BA87" i="1"/>
  <c r="AV59" i="1"/>
  <c r="AS245" i="2"/>
  <c r="AS243" i="2" s="1"/>
  <c r="AS217" i="2"/>
  <c r="AP256" i="2"/>
  <c r="AW2" i="14"/>
  <c r="AW2" i="1"/>
  <c r="AW51" i="1" s="1"/>
  <c r="AW2" i="13"/>
  <c r="AW2" i="2"/>
  <c r="AW2" i="5"/>
  <c r="AW2" i="10"/>
  <c r="AW118" i="10" s="1"/>
  <c r="AW2" i="4"/>
  <c r="AX31" i="1"/>
  <c r="AN229" i="2"/>
  <c r="AN234" i="2"/>
  <c r="AO113" i="4"/>
  <c r="AO268" i="2"/>
  <c r="AO269" i="2"/>
  <c r="AO257" i="2" s="1"/>
  <c r="AV65" i="1"/>
  <c r="AY93" i="1"/>
  <c r="AX97" i="1"/>
  <c r="AV436" i="2"/>
  <c r="AV452" i="2"/>
  <c r="AV235" i="2"/>
  <c r="AV177" i="2"/>
  <c r="AV207" i="2"/>
  <c r="AV263" i="2"/>
  <c r="AV147" i="2"/>
  <c r="AV332" i="2"/>
  <c r="AV323" i="2"/>
  <c r="AV371" i="2"/>
  <c r="AV362" i="2"/>
  <c r="AV353" i="2"/>
  <c r="AV341" i="2"/>
  <c r="AV314" i="2"/>
  <c r="AV305" i="2"/>
  <c r="AV296" i="2"/>
  <c r="AQ893" i="2"/>
  <c r="CV830" i="2"/>
  <c r="R85" i="14"/>
  <c r="R87" i="14" s="1"/>
  <c r="AP387" i="2"/>
  <c r="AO404" i="2"/>
  <c r="AP407" i="2"/>
  <c r="AP410" i="2" s="1"/>
  <c r="AQ406" i="2"/>
  <c r="AQ249" i="14" s="1"/>
  <c r="AP9" i="4"/>
  <c r="AT312" i="2"/>
  <c r="AS313" i="2"/>
  <c r="AQ318" i="2"/>
  <c r="AQ120" i="4" s="1"/>
  <c r="AQ117" i="4" s="1"/>
  <c r="AQ382" i="2"/>
  <c r="AQ380" i="2" s="1"/>
  <c r="AP115" i="4"/>
  <c r="AR381" i="2"/>
  <c r="AR317" i="2"/>
  <c r="AR212" i="2"/>
  <c r="AR111" i="4"/>
  <c r="AP388" i="2"/>
  <c r="R55" i="14"/>
  <c r="AT75" i="4"/>
  <c r="AM229" i="14"/>
  <c r="AM256" i="14"/>
  <c r="AM288" i="14"/>
  <c r="AQ366" i="2"/>
  <c r="AQ127" i="4" s="1"/>
  <c r="AQ125" i="4" s="1"/>
  <c r="AQ390" i="2"/>
  <c r="AR389" i="2"/>
  <c r="AR365" i="2"/>
  <c r="AS361" i="2"/>
  <c r="AT360" i="2"/>
  <c r="R167" i="14"/>
  <c r="R187" i="14"/>
  <c r="R22" i="4"/>
  <c r="R89" i="14" s="1"/>
  <c r="R91" i="14" s="1"/>
  <c r="R15" i="14"/>
  <c r="AR890" i="2"/>
  <c r="R178" i="14"/>
  <c r="AR132" i="4"/>
  <c r="AS164" i="2"/>
  <c r="AS194" i="2"/>
  <c r="AO229" i="2"/>
  <c r="AR222" i="2"/>
  <c r="AS440" i="2"/>
  <c r="AS460" i="2" s="1"/>
  <c r="AS136" i="4"/>
  <c r="AS134" i="4" s="1"/>
  <c r="AR458" i="2"/>
  <c r="AR10" i="4"/>
  <c r="AR465" i="2"/>
  <c r="AQ660" i="2"/>
  <c r="AS646" i="2"/>
  <c r="AR652" i="2"/>
  <c r="AT435" i="2"/>
  <c r="AT459" i="2" s="1"/>
  <c r="AU433" i="2"/>
  <c r="AR653" i="2"/>
  <c r="AR702" i="2" s="1"/>
  <c r="AR654" i="2"/>
  <c r="AR703" i="2" s="1"/>
  <c r="AR109" i="2"/>
  <c r="X635" i="2"/>
  <c r="X695" i="2" s="1"/>
  <c r="Y656" i="2"/>
  <c r="Y704" i="2" s="1"/>
  <c r="Y630" i="2"/>
  <c r="AQ12" i="2"/>
  <c r="AT10" i="2"/>
  <c r="AT11" i="2" s="1"/>
  <c r="AR74" i="4"/>
  <c r="AR24" i="2"/>
  <c r="AR25" i="2" s="1"/>
  <c r="AR655" i="2"/>
  <c r="AS659" i="2"/>
  <c r="AS707" i="2" s="1"/>
  <c r="AS650" i="2"/>
  <c r="AS160" i="4" s="1"/>
  <c r="AS159" i="4" s="1"/>
  <c r="AT658" i="2"/>
  <c r="AT706" i="2" s="1"/>
  <c r="AU648" i="2"/>
  <c r="AQ73" i="4"/>
  <c r="AP110" i="2"/>
  <c r="AQ111" i="2"/>
  <c r="AQ879" i="2" s="1"/>
  <c r="AR250" i="2"/>
  <c r="AR230" i="2"/>
  <c r="AT70" i="2"/>
  <c r="AT71" i="2" s="1"/>
  <c r="AR77" i="4"/>
  <c r="AR84" i="2"/>
  <c r="AR85" i="2" s="1"/>
  <c r="AR73" i="2" s="1"/>
  <c r="AQ85" i="2"/>
  <c r="AQ72" i="2" s="1"/>
  <c r="AB846" i="2"/>
  <c r="AA861" i="2"/>
  <c r="AU839" i="2"/>
  <c r="AR155" i="4"/>
  <c r="AR164" i="4" s="1"/>
  <c r="AO39" i="13"/>
  <c r="AO40" i="13" s="1"/>
  <c r="AS887" i="2"/>
  <c r="AS622" i="2"/>
  <c r="AS157" i="4" s="1"/>
  <c r="AS155" i="4" s="1"/>
  <c r="AO50" i="14"/>
  <c r="AO159" i="14"/>
  <c r="AO123" i="14"/>
  <c r="AO12" i="14"/>
  <c r="AR721" i="2"/>
  <c r="AR685" i="2"/>
  <c r="AS53" i="4"/>
  <c r="AS192" i="4" s="1"/>
  <c r="AQ51" i="4"/>
  <c r="AQ720" i="2"/>
  <c r="AP190" i="4"/>
  <c r="AP194" i="4" s="1"/>
  <c r="AP55" i="4"/>
  <c r="AP37" i="13"/>
  <c r="AP11" i="13"/>
  <c r="AP38" i="13" s="1"/>
  <c r="AT625" i="2"/>
  <c r="AU613" i="2"/>
  <c r="AT627" i="2"/>
  <c r="AT688" i="2" s="1"/>
  <c r="AR13" i="2"/>
  <c r="AT638" i="2"/>
  <c r="AT699" i="2" s="1"/>
  <c r="AT632" i="2"/>
  <c r="AT692" i="2" s="1"/>
  <c r="AU619" i="2"/>
  <c r="AN262" i="2"/>
  <c r="AO260" i="2"/>
  <c r="AS33" i="2"/>
  <c r="AS456" i="2"/>
  <c r="AS486" i="2" s="1"/>
  <c r="AS485" i="2"/>
  <c r="AS141" i="4"/>
  <c r="AS140" i="4" s="1"/>
  <c r="AQ498" i="2"/>
  <c r="AR497" i="2"/>
  <c r="AR484" i="2"/>
  <c r="AR15" i="4"/>
  <c r="AR491" i="2"/>
  <c r="AT451" i="2"/>
  <c r="AU449" i="2"/>
  <c r="AT335" i="2"/>
  <c r="AT336" i="2" s="1"/>
  <c r="AT122" i="4" s="1"/>
  <c r="AT326" i="2"/>
  <c r="AT327" i="2" s="1"/>
  <c r="AT121" i="4" s="1"/>
  <c r="AS357" i="2"/>
  <c r="AS126" i="4" s="1"/>
  <c r="AU370" i="2"/>
  <c r="AT356" i="2"/>
  <c r="AT374" i="2"/>
  <c r="AT375" i="2" s="1"/>
  <c r="AT128" i="4" s="1"/>
  <c r="AU352" i="2"/>
  <c r="AS300" i="2"/>
  <c r="AS118" i="4" s="1"/>
  <c r="AU304" i="2"/>
  <c r="AT308" i="2"/>
  <c r="AT309" i="2" s="1"/>
  <c r="AT119" i="4" s="1"/>
  <c r="AT299" i="2"/>
  <c r="AT344" i="2"/>
  <c r="AT345" i="2" s="1"/>
  <c r="AT123" i="4" s="1"/>
  <c r="AO413" i="2"/>
  <c r="AO911" i="2" s="1"/>
  <c r="AT99" i="4"/>
  <c r="CY125" i="2"/>
  <c r="AM251" i="14"/>
  <c r="AM224" i="14"/>
  <c r="AM278" i="14"/>
  <c r="AL176" i="2"/>
  <c r="AL277" i="2" s="1"/>
  <c r="AU221" i="2"/>
  <c r="AU101" i="4" s="1"/>
  <c r="AU220" i="2"/>
  <c r="AT98" i="4"/>
  <c r="AS134" i="2"/>
  <c r="CZ185" i="2"/>
  <c r="AK284" i="2"/>
  <c r="AN171" i="2"/>
  <c r="CZ126" i="2"/>
  <c r="CZ156" i="2"/>
  <c r="CZ128" i="2"/>
  <c r="CZ158" i="2"/>
  <c r="CY155" i="2"/>
  <c r="AM174" i="2"/>
  <c r="AM283" i="2" s="1"/>
  <c r="AO110" i="4"/>
  <c r="AO183" i="2"/>
  <c r="AO182" i="2"/>
  <c r="AT87" i="4"/>
  <c r="AN172" i="2"/>
  <c r="CZ127" i="2"/>
  <c r="CZ157" i="2"/>
  <c r="AU161" i="2"/>
  <c r="AU163" i="2"/>
  <c r="AU95" i="4" s="1"/>
  <c r="AU162" i="2"/>
  <c r="AU91" i="4" s="1"/>
  <c r="AQ166" i="2"/>
  <c r="AP170" i="2"/>
  <c r="AQ168" i="2"/>
  <c r="AM274" i="2"/>
  <c r="AM889" i="2"/>
  <c r="AO144" i="2"/>
  <c r="AQ232" i="2"/>
  <c r="AU236" i="2"/>
  <c r="AR258" i="2"/>
  <c r="AR202" i="2"/>
  <c r="AQ204" i="2"/>
  <c r="AU178" i="2"/>
  <c r="AU264" i="2"/>
  <c r="AU208" i="2"/>
  <c r="AU148" i="2"/>
  <c r="AV78" i="2"/>
  <c r="AV58" i="2"/>
  <c r="AW62" i="2" s="1"/>
  <c r="AV18" i="2"/>
  <c r="AW22" i="2" s="1"/>
  <c r="AV38" i="2"/>
  <c r="AP92" i="2"/>
  <c r="AO506" i="2"/>
  <c r="DA188" i="2"/>
  <c r="DA187" i="2"/>
  <c r="DA186" i="2"/>
  <c r="AT44" i="2"/>
  <c r="AS32" i="2"/>
  <c r="AO23" i="13"/>
  <c r="AO24" i="13" s="1"/>
  <c r="AV98" i="2"/>
  <c r="AW131" i="14"/>
  <c r="AW56" i="1"/>
  <c r="AW62" i="14"/>
  <c r="AW22" i="14"/>
  <c r="AW55" i="1"/>
  <c r="AW426" i="2" s="1"/>
  <c r="AW53" i="1"/>
  <c r="AW54" i="1"/>
  <c r="AV65" i="10"/>
  <c r="AS295" i="14"/>
  <c r="Y86" i="10"/>
  <c r="DD60" i="1"/>
  <c r="DC61" i="1"/>
  <c r="AO817" i="2"/>
  <c r="AX769" i="2"/>
  <c r="AX768" i="2" s="1"/>
  <c r="AW770" i="2"/>
  <c r="AP7" i="13"/>
  <c r="AP22" i="13" s="1"/>
  <c r="AP21" i="13"/>
  <c r="AA904" i="2"/>
  <c r="AB70" i="10"/>
  <c r="DC82" i="10"/>
  <c r="AP93" i="2"/>
  <c r="AP114" i="2" s="1"/>
  <c r="AR78" i="4"/>
  <c r="AR104" i="2"/>
  <c r="AV461" i="2"/>
  <c r="AV385" i="2"/>
  <c r="AS478" i="2"/>
  <c r="AT474" i="2"/>
  <c r="AT90" i="2"/>
  <c r="AT91" i="2" s="1"/>
  <c r="AP277" i="14"/>
  <c r="AP223" i="14"/>
  <c r="AP250" i="14"/>
  <c r="AV487" i="2"/>
  <c r="AU561" i="2"/>
  <c r="AV560" i="2"/>
  <c r="AQ105" i="2"/>
  <c r="AU102" i="14"/>
  <c r="AV101" i="14"/>
  <c r="DD66" i="1"/>
  <c r="DC67" i="1"/>
  <c r="AV93" i="10"/>
  <c r="AR383" i="2"/>
  <c r="X136" i="1"/>
  <c r="Y135" i="1"/>
  <c r="AU120" i="10"/>
  <c r="AW35" i="1"/>
  <c r="AW34" i="1"/>
  <c r="AX32" i="1"/>
  <c r="AW33" i="1"/>
  <c r="S906" i="2"/>
  <c r="S901" i="2" s="1"/>
  <c r="T77" i="10"/>
  <c r="AQ6" i="4"/>
  <c r="AY761" i="2"/>
  <c r="AY760" i="2" s="1"/>
  <c r="AX762" i="2"/>
  <c r="DC75" i="10"/>
  <c r="AV121" i="10"/>
  <c r="AV97" i="10"/>
  <c r="AU556" i="2"/>
  <c r="AV555" i="2"/>
  <c r="DC68" i="10"/>
  <c r="G278" i="14"/>
  <c r="G193" i="14"/>
  <c r="H193" i="14"/>
  <c r="I507" i="2"/>
  <c r="I508" i="2" s="1"/>
  <c r="I516" i="2"/>
  <c r="H504" i="2"/>
  <c r="K518" i="2"/>
  <c r="J506" i="2"/>
  <c r="H278" i="14"/>
  <c r="H251" i="14"/>
  <c r="G251" i="14"/>
  <c r="H224" i="14"/>
  <c r="G224" i="14"/>
  <c r="G16" i="4"/>
  <c r="H16" i="4"/>
  <c r="J894" i="2"/>
  <c r="H734" i="2"/>
  <c r="I892" i="2"/>
  <c r="H274" i="2"/>
  <c r="J519" i="2"/>
  <c r="I520" i="2"/>
  <c r="H508" i="2"/>
  <c r="AU219" i="2" l="1"/>
  <c r="AT190" i="2"/>
  <c r="AT130" i="2"/>
  <c r="AR219" i="2"/>
  <c r="AT247" i="2"/>
  <c r="AU160" i="2"/>
  <c r="AR247" i="2"/>
  <c r="AV321" i="2"/>
  <c r="AV322" i="2" s="1"/>
  <c r="AE855" i="2"/>
  <c r="AE21" i="4" s="1"/>
  <c r="AE838" i="2"/>
  <c r="AF837" i="2" s="1"/>
  <c r="AD856" i="2"/>
  <c r="AD43" i="4" s="1"/>
  <c r="AD836" i="2"/>
  <c r="AD857" i="2" s="1"/>
  <c r="AD176" i="4" s="1"/>
  <c r="AU248" i="2"/>
  <c r="AU247" i="2" s="1"/>
  <c r="AV246" i="2"/>
  <c r="AV249" i="2" s="1"/>
  <c r="AV102" i="4" s="1"/>
  <c r="AV294" i="2"/>
  <c r="AV295" i="2" s="1"/>
  <c r="AS85" i="4"/>
  <c r="AS200" i="2"/>
  <c r="AS111" i="4" s="1"/>
  <c r="AQ206" i="2"/>
  <c r="AV30" i="2"/>
  <c r="AV31" i="2" s="1"/>
  <c r="AU193" i="2"/>
  <c r="AU96" i="4" s="1"/>
  <c r="AU93" i="4" s="1"/>
  <c r="AT64" i="2"/>
  <c r="AU50" i="2"/>
  <c r="AU51" i="2" s="1"/>
  <c r="AS64" i="2"/>
  <c r="AS65" i="2" s="1"/>
  <c r="AS52" i="2" s="1"/>
  <c r="AT88" i="4"/>
  <c r="AU192" i="2"/>
  <c r="AU92" i="4" s="1"/>
  <c r="AV189" i="2"/>
  <c r="AV193" i="2" s="1"/>
  <c r="AV96" i="4" s="1"/>
  <c r="AD601" i="2"/>
  <c r="AU592" i="2"/>
  <c r="AU156" i="4" s="1"/>
  <c r="AS609" i="2"/>
  <c r="AT599" i="2"/>
  <c r="Z605" i="2"/>
  <c r="AU603" i="2"/>
  <c r="AV608" i="2"/>
  <c r="AV602" i="2"/>
  <c r="AW589" i="2"/>
  <c r="AW583" i="2"/>
  <c r="AW582" i="2"/>
  <c r="AV595" i="2"/>
  <c r="AV597" i="2"/>
  <c r="AV598" i="2"/>
  <c r="AU131" i="2"/>
  <c r="AU132" i="2"/>
  <c r="AU90" i="4" s="1"/>
  <c r="AT86" i="4"/>
  <c r="AV129" i="2"/>
  <c r="AV133" i="2" s="1"/>
  <c r="AV94" i="4" s="1"/>
  <c r="AV339" i="2"/>
  <c r="AV340" i="2" s="1"/>
  <c r="AV330" i="2"/>
  <c r="AV331" i="2" s="1"/>
  <c r="AT700" i="2"/>
  <c r="AT46" i="4" s="1"/>
  <c r="AW102" i="2"/>
  <c r="AW82" i="2"/>
  <c r="AW42" i="2"/>
  <c r="AV425" i="2"/>
  <c r="AU430" i="2"/>
  <c r="AU135" i="4"/>
  <c r="AS4" i="15"/>
  <c r="AW427" i="2"/>
  <c r="AW428" i="2"/>
  <c r="AW424" i="2"/>
  <c r="AW423" i="2"/>
  <c r="AR279" i="2"/>
  <c r="AR518" i="2" s="1"/>
  <c r="AQ280" i="2"/>
  <c r="AR138" i="2"/>
  <c r="AO278" i="2"/>
  <c r="AO880" i="2" s="1"/>
  <c r="AN276" i="2"/>
  <c r="AN539" i="2" s="1"/>
  <c r="AN282" i="2"/>
  <c r="AO142" i="2"/>
  <c r="AO146" i="2" s="1"/>
  <c r="AQ281" i="2"/>
  <c r="AR136" i="2"/>
  <c r="AQ140" i="2"/>
  <c r="AQ272" i="2"/>
  <c r="AO273" i="2"/>
  <c r="AO141" i="2"/>
  <c r="AP275" i="2"/>
  <c r="AP152" i="2"/>
  <c r="AP109" i="4"/>
  <c r="AP153" i="2"/>
  <c r="AG45" i="4"/>
  <c r="Y137" i="1"/>
  <c r="AW65" i="1"/>
  <c r="AP241" i="2"/>
  <c r="AP229" i="2" s="1"/>
  <c r="AO7" i="4"/>
  <c r="AO11" i="4" s="1"/>
  <c r="AP240" i="2"/>
  <c r="AC863" i="2"/>
  <c r="AQ276" i="14"/>
  <c r="AC176" i="4"/>
  <c r="AC852" i="2"/>
  <c r="AO108" i="4"/>
  <c r="AW923" i="2"/>
  <c r="AW476" i="2"/>
  <c r="AW254" i="2"/>
  <c r="AQ228" i="2"/>
  <c r="AQ240" i="2" s="1"/>
  <c r="AL284" i="2"/>
  <c r="AW463" i="2"/>
  <c r="AW59" i="2"/>
  <c r="AW196" i="2"/>
  <c r="AW79" i="2"/>
  <c r="AW99" i="2"/>
  <c r="AP909" i="2"/>
  <c r="AP289" i="14" s="1"/>
  <c r="AQ256" i="2"/>
  <c r="AS164" i="4"/>
  <c r="AR660" i="2"/>
  <c r="AZ93" i="1"/>
  <c r="AY97" i="1"/>
  <c r="AP268" i="2"/>
  <c r="AP269" i="2"/>
  <c r="AP257" i="2" s="1"/>
  <c r="AP113" i="4"/>
  <c r="AW59" i="1"/>
  <c r="AW453" i="2"/>
  <c r="AW224" i="2"/>
  <c r="BC92" i="1"/>
  <c r="AR100" i="4"/>
  <c r="AW126" i="1"/>
  <c r="AW204" i="14"/>
  <c r="AS99" i="4"/>
  <c r="AW19" i="2"/>
  <c r="AW437" i="2"/>
  <c r="AW165" i="14"/>
  <c r="AW74" i="14"/>
  <c r="AW34" i="14"/>
  <c r="AW14" i="14"/>
  <c r="AW143" i="14"/>
  <c r="AW54" i="14"/>
  <c r="AP549" i="2"/>
  <c r="AP412" i="2"/>
  <c r="AP41" i="4" s="1"/>
  <c r="AW47" i="14"/>
  <c r="AW119" i="14"/>
  <c r="AW63" i="14"/>
  <c r="AW23" i="14"/>
  <c r="AX2" i="13"/>
  <c r="AX2" i="5"/>
  <c r="AX2" i="10"/>
  <c r="AX118" i="10" s="1"/>
  <c r="AX2" i="4"/>
  <c r="AY31" i="1"/>
  <c r="AX2" i="2"/>
  <c r="AX2" i="14"/>
  <c r="AX2" i="1"/>
  <c r="AX65" i="1" s="1"/>
  <c r="AW645" i="2"/>
  <c r="AW329" i="2"/>
  <c r="AW350" i="2"/>
  <c r="AW293" i="2"/>
  <c r="AW612" i="2"/>
  <c r="AW320" i="2"/>
  <c r="AW338" i="2"/>
  <c r="AW438" i="2"/>
  <c r="AW450" i="2"/>
  <c r="AW368" i="2"/>
  <c r="AW311" i="2"/>
  <c r="AW434" i="2"/>
  <c r="AW359" i="2"/>
  <c r="AW302" i="2"/>
  <c r="AW363" i="2"/>
  <c r="AW354" i="2"/>
  <c r="AW351" i="2" s="1"/>
  <c r="AW454" i="2"/>
  <c r="AW342" i="2"/>
  <c r="AW210" i="2"/>
  <c r="AW315" i="2"/>
  <c r="AW238" i="2"/>
  <c r="AW218" i="2" s="1"/>
  <c r="AW306" i="2"/>
  <c r="AW303" i="2" s="1"/>
  <c r="AW333" i="2"/>
  <c r="AW297" i="2"/>
  <c r="AW150" i="2"/>
  <c r="AW266" i="2"/>
  <c r="AW372" i="2"/>
  <c r="AW369" i="2" s="1"/>
  <c r="AW180" i="2"/>
  <c r="AW159" i="2" s="1"/>
  <c r="AW324" i="2"/>
  <c r="AS221" i="2"/>
  <c r="AS101" i="4" s="1"/>
  <c r="BB87" i="1"/>
  <c r="BC85" i="1"/>
  <c r="AV405" i="2"/>
  <c r="AW146" i="1"/>
  <c r="AX146" i="1" s="1"/>
  <c r="AS98" i="4"/>
  <c r="AW198" i="2"/>
  <c r="AW50" i="1"/>
  <c r="AP8" i="4"/>
  <c r="AW156" i="14"/>
  <c r="AW489" i="2"/>
  <c r="AS249" i="2"/>
  <c r="AS102" i="4" s="1"/>
  <c r="AW129" i="1"/>
  <c r="AX129" i="1" s="1"/>
  <c r="AX57" i="10"/>
  <c r="AX62" i="10"/>
  <c r="AW152" i="1"/>
  <c r="AX152" i="1" s="1"/>
  <c r="AS215" i="2"/>
  <c r="AW8" i="14"/>
  <c r="AW226" i="2"/>
  <c r="AW252" i="2"/>
  <c r="AW132" i="14"/>
  <c r="AR97" i="4"/>
  <c r="AW39" i="2"/>
  <c r="AW235" i="2"/>
  <c r="AW207" i="2"/>
  <c r="AW263" i="2"/>
  <c r="AW147" i="2"/>
  <c r="AW177" i="2"/>
  <c r="AW436" i="2"/>
  <c r="AW452" i="2"/>
  <c r="AW332" i="2"/>
  <c r="AW323" i="2"/>
  <c r="AW362" i="2"/>
  <c r="AW341" i="2"/>
  <c r="AW305" i="2"/>
  <c r="AW371" i="2"/>
  <c r="AW353" i="2"/>
  <c r="AW314" i="2"/>
  <c r="AW296" i="2"/>
  <c r="AR893" i="2"/>
  <c r="CW830" i="2"/>
  <c r="AQ387" i="2"/>
  <c r="AQ115" i="4"/>
  <c r="AQ9" i="4"/>
  <c r="AQ222" i="14"/>
  <c r="AQ408" i="2"/>
  <c r="AR406" i="2"/>
  <c r="AR222" i="14" s="1"/>
  <c r="AR318" i="2"/>
  <c r="AR120" i="4" s="1"/>
  <c r="AR117" i="4" s="1"/>
  <c r="AR382" i="2"/>
  <c r="AR380" i="2" s="1"/>
  <c r="AS317" i="2"/>
  <c r="AS381" i="2"/>
  <c r="AU312" i="2"/>
  <c r="AT313" i="2"/>
  <c r="AP404" i="2"/>
  <c r="AP13" i="4"/>
  <c r="AR366" i="2"/>
  <c r="AR127" i="4" s="1"/>
  <c r="AR125" i="4" s="1"/>
  <c r="AR390" i="2"/>
  <c r="AR388" i="2" s="1"/>
  <c r="AU360" i="2"/>
  <c r="AT361" i="2"/>
  <c r="AS389" i="2"/>
  <c r="AS365" i="2"/>
  <c r="AQ388" i="2"/>
  <c r="AQ407" i="2"/>
  <c r="AR111" i="2"/>
  <c r="AR879" i="2" s="1"/>
  <c r="AU75" i="4"/>
  <c r="AT164" i="2"/>
  <c r="AU164" i="2" s="1"/>
  <c r="AT194" i="2"/>
  <c r="AR498" i="2"/>
  <c r="AS222" i="2"/>
  <c r="AS132" i="4"/>
  <c r="AQ110" i="2"/>
  <c r="AT440" i="2"/>
  <c r="AT460" i="2" s="1"/>
  <c r="AT136" i="4"/>
  <c r="AT134" i="4" s="1"/>
  <c r="AS458" i="2"/>
  <c r="AS10" i="4"/>
  <c r="AS465" i="2"/>
  <c r="AU435" i="2"/>
  <c r="AU459" i="2" s="1"/>
  <c r="AV433" i="2"/>
  <c r="AT646" i="2"/>
  <c r="AS654" i="2"/>
  <c r="AS703" i="2" s="1"/>
  <c r="AS652" i="2"/>
  <c r="AS653" i="2"/>
  <c r="AS702" i="2" s="1"/>
  <c r="AC86" i="14"/>
  <c r="AC104" i="14"/>
  <c r="AS109" i="2"/>
  <c r="Y634" i="2"/>
  <c r="Y694" i="2" s="1"/>
  <c r="Y631" i="2"/>
  <c r="Y691" i="2" s="1"/>
  <c r="Y657" i="2"/>
  <c r="Y705" i="2" s="1"/>
  <c r="AE836" i="2"/>
  <c r="AE856" i="2"/>
  <c r="AE43" i="4" s="1"/>
  <c r="AE122" i="14" s="1"/>
  <c r="AR12" i="2"/>
  <c r="AU10" i="2"/>
  <c r="AU11" i="2" s="1"/>
  <c r="AS74" i="4"/>
  <c r="AS24" i="2"/>
  <c r="AS25" i="2" s="1"/>
  <c r="AS655" i="2"/>
  <c r="AU658" i="2"/>
  <c r="AU706" i="2" s="1"/>
  <c r="AV648" i="2"/>
  <c r="AT659" i="2"/>
  <c r="AT707" i="2" s="1"/>
  <c r="AT650" i="2"/>
  <c r="AT160" i="4" s="1"/>
  <c r="AT159" i="4" s="1"/>
  <c r="AS230" i="2"/>
  <c r="AR72" i="2"/>
  <c r="AS250" i="2"/>
  <c r="AR73" i="4"/>
  <c r="AU70" i="2"/>
  <c r="AU71" i="2" s="1"/>
  <c r="AS77" i="4"/>
  <c r="AS84" i="2"/>
  <c r="AS85" i="2" s="1"/>
  <c r="AS72" i="2" s="1"/>
  <c r="AB862" i="2"/>
  <c r="AB847" i="2"/>
  <c r="AV839" i="2"/>
  <c r="AS258" i="2"/>
  <c r="AP39" i="13"/>
  <c r="AP40" i="13" s="1"/>
  <c r="AT887" i="2"/>
  <c r="AT53" i="4"/>
  <c r="AT192" i="4" s="1"/>
  <c r="AR720" i="2"/>
  <c r="AR51" i="4"/>
  <c r="AQ190" i="4"/>
  <c r="AQ55" i="4"/>
  <c r="AQ37" i="13"/>
  <c r="AQ11" i="13"/>
  <c r="AQ38" i="13" s="1"/>
  <c r="AS685" i="2"/>
  <c r="AS721" i="2"/>
  <c r="AT622" i="2"/>
  <c r="AT157" i="4" s="1"/>
  <c r="AT155" i="4" s="1"/>
  <c r="AP159" i="14"/>
  <c r="AP123" i="14"/>
  <c r="AP12" i="14"/>
  <c r="AP50" i="14"/>
  <c r="AU638" i="2"/>
  <c r="AU699" i="2" s="1"/>
  <c r="AU632" i="2"/>
  <c r="AU692" i="2" s="1"/>
  <c r="AV619" i="2"/>
  <c r="AU625" i="2"/>
  <c r="AU627" i="2"/>
  <c r="AU688" i="2" s="1"/>
  <c r="AV613" i="2"/>
  <c r="AS202" i="2"/>
  <c r="AO262" i="2"/>
  <c r="AP260" i="2"/>
  <c r="AT456" i="2"/>
  <c r="AT486" i="2" s="1"/>
  <c r="AT485" i="2"/>
  <c r="AT141" i="4"/>
  <c r="AT140" i="4" s="1"/>
  <c r="AS497" i="2"/>
  <c r="AS484" i="2"/>
  <c r="AS15" i="4"/>
  <c r="AS491" i="2"/>
  <c r="AS890" i="2"/>
  <c r="AU451" i="2"/>
  <c r="AV449" i="2"/>
  <c r="AU335" i="2"/>
  <c r="AU336" i="2" s="1"/>
  <c r="AU122" i="4" s="1"/>
  <c r="AU326" i="2"/>
  <c r="AU327" i="2" s="1"/>
  <c r="AU121" i="4" s="1"/>
  <c r="AT357" i="2"/>
  <c r="AT126" i="4" s="1"/>
  <c r="AU356" i="2"/>
  <c r="AV352" i="2"/>
  <c r="AV370" i="2"/>
  <c r="AU374" i="2"/>
  <c r="AU375" i="2" s="1"/>
  <c r="AU128" i="4" s="1"/>
  <c r="AT300" i="2"/>
  <c r="AT118" i="4" s="1"/>
  <c r="AU299" i="2"/>
  <c r="AU344" i="2"/>
  <c r="AU345" i="2" s="1"/>
  <c r="AU123" i="4" s="1"/>
  <c r="AV304" i="2"/>
  <c r="AU308" i="2"/>
  <c r="AU309" i="2" s="1"/>
  <c r="AU119" i="4" s="1"/>
  <c r="AU100" i="4"/>
  <c r="AP910" i="2"/>
  <c r="AO256" i="14"/>
  <c r="AO229" i="14"/>
  <c r="AO288" i="14"/>
  <c r="AP413" i="2"/>
  <c r="AP911" i="2" s="1"/>
  <c r="AT97" i="4"/>
  <c r="CZ125" i="2"/>
  <c r="AN251" i="14"/>
  <c r="AN278" i="14"/>
  <c r="AN224" i="14"/>
  <c r="AO171" i="2"/>
  <c r="AT134" i="2"/>
  <c r="AV221" i="2"/>
  <c r="AV101" i="4" s="1"/>
  <c r="AV220" i="2"/>
  <c r="AU98" i="4"/>
  <c r="DA185" i="2"/>
  <c r="AO172" i="2"/>
  <c r="AU88" i="4"/>
  <c r="AN174" i="2"/>
  <c r="AN283" i="2" s="1"/>
  <c r="AN889" i="2"/>
  <c r="AN274" i="2"/>
  <c r="DA126" i="2"/>
  <c r="DA156" i="2"/>
  <c r="DA128" i="2"/>
  <c r="DA158" i="2"/>
  <c r="AP110" i="4"/>
  <c r="AP182" i="2"/>
  <c r="AP183" i="2"/>
  <c r="AU87" i="4"/>
  <c r="DA127" i="2"/>
  <c r="DA157" i="2"/>
  <c r="AR168" i="2"/>
  <c r="AR166" i="2"/>
  <c r="AQ170" i="2"/>
  <c r="AM176" i="2"/>
  <c r="AM277" i="2" s="1"/>
  <c r="CZ155" i="2"/>
  <c r="AV161" i="2"/>
  <c r="AV163" i="2"/>
  <c r="AV95" i="4" s="1"/>
  <c r="AV162" i="2"/>
  <c r="AV91" i="4" s="1"/>
  <c r="AR232" i="2"/>
  <c r="AV236" i="2"/>
  <c r="AP144" i="2"/>
  <c r="AR204" i="2"/>
  <c r="AR206" i="2" s="1"/>
  <c r="AV208" i="2"/>
  <c r="AV178" i="2"/>
  <c r="AV148" i="2"/>
  <c r="AV264" i="2"/>
  <c r="AW78" i="2"/>
  <c r="AW18" i="2"/>
  <c r="AW38" i="2"/>
  <c r="AW58" i="2"/>
  <c r="AS53" i="2"/>
  <c r="AT53" i="2" s="1"/>
  <c r="AQ250" i="14"/>
  <c r="AQ277" i="14"/>
  <c r="AQ223" i="14"/>
  <c r="AQ93" i="2"/>
  <c r="AQ114" i="2" s="1"/>
  <c r="AP506" i="2"/>
  <c r="AT45" i="2"/>
  <c r="AT32" i="2" s="1"/>
  <c r="AS73" i="2"/>
  <c r="DB188" i="2"/>
  <c r="DB187" i="2"/>
  <c r="DB186" i="2"/>
  <c r="AU44" i="2"/>
  <c r="AS13" i="2"/>
  <c r="AR105" i="2"/>
  <c r="AR110" i="2" s="1"/>
  <c r="AX22" i="14"/>
  <c r="AX55" i="1"/>
  <c r="AX426" i="2" s="1"/>
  <c r="AX62" i="14"/>
  <c r="AX54" i="1"/>
  <c r="AX56" i="1"/>
  <c r="AX53" i="1"/>
  <c r="AX131" i="14"/>
  <c r="AW98" i="2"/>
  <c r="AX102" i="2" s="1"/>
  <c r="DD68" i="10"/>
  <c r="DD75" i="10"/>
  <c r="AQ7" i="13"/>
  <c r="AQ22" i="13" s="1"/>
  <c r="AQ21" i="13"/>
  <c r="AV120" i="10"/>
  <c r="AW487" i="2"/>
  <c r="AU90" i="2"/>
  <c r="AU91" i="2" s="1"/>
  <c r="AT294" i="14"/>
  <c r="AT232" i="14"/>
  <c r="AT259" i="14"/>
  <c r="AB71" i="10"/>
  <c r="AB72" i="10" s="1"/>
  <c r="AP23" i="13"/>
  <c r="AP24" i="13" s="1"/>
  <c r="AW65" i="10"/>
  <c r="AW97" i="10"/>
  <c r="S287" i="14"/>
  <c r="S902" i="2"/>
  <c r="S903" i="2" s="1"/>
  <c r="S16" i="4"/>
  <c r="AS294" i="14"/>
  <c r="AS232" i="14"/>
  <c r="AS259" i="14"/>
  <c r="AX34" i="1"/>
  <c r="AY32" i="1"/>
  <c r="AX33" i="1"/>
  <c r="AX35" i="1"/>
  <c r="AW93" i="10"/>
  <c r="AV561" i="2"/>
  <c r="AW560" i="2"/>
  <c r="AS78" i="4"/>
  <c r="AS104" i="2"/>
  <c r="AT295" i="14"/>
  <c r="DD82" i="10"/>
  <c r="AP817" i="2"/>
  <c r="AW121" i="10"/>
  <c r="Y136" i="1"/>
  <c r="Z135" i="1"/>
  <c r="DE66" i="1"/>
  <c r="DD67" i="1"/>
  <c r="AQ92" i="2"/>
  <c r="AT478" i="2"/>
  <c r="AU474" i="2"/>
  <c r="AP112" i="2"/>
  <c r="DE60" i="1"/>
  <c r="DD61" i="1"/>
  <c r="AV556" i="2"/>
  <c r="AW555" i="2"/>
  <c r="AZ761" i="2"/>
  <c r="AZ760" i="2" s="1"/>
  <c r="AY762" i="2"/>
  <c r="T143" i="4"/>
  <c r="T145" i="4" s="1"/>
  <c r="T20" i="4"/>
  <c r="T78" i="10"/>
  <c r="AS383" i="2"/>
  <c r="AV102" i="14"/>
  <c r="AW101" i="14"/>
  <c r="AW385" i="2"/>
  <c r="AW461" i="2"/>
  <c r="AR6" i="4"/>
  <c r="AY769" i="2"/>
  <c r="AY768" i="2" s="1"/>
  <c r="AX770" i="2"/>
  <c r="Z84" i="10"/>
  <c r="Z85" i="10" s="1"/>
  <c r="I504" i="2"/>
  <c r="G191" i="14"/>
  <c r="J520" i="2"/>
  <c r="K506" i="2"/>
  <c r="H44" i="4"/>
  <c r="J274" i="2"/>
  <c r="I734" i="2"/>
  <c r="I44" i="4" s="1"/>
  <c r="J892" i="2"/>
  <c r="J516" i="2"/>
  <c r="L518" i="2"/>
  <c r="J880" i="2"/>
  <c r="I539" i="2"/>
  <c r="I889" i="2"/>
  <c r="I274" i="2"/>
  <c r="K519" i="2"/>
  <c r="I880" i="2"/>
  <c r="J507" i="2"/>
  <c r="AV160" i="2" l="1"/>
  <c r="AU130" i="2"/>
  <c r="AS219" i="2"/>
  <c r="AV219" i="2"/>
  <c r="AS247" i="2"/>
  <c r="AU190" i="2"/>
  <c r="AD863" i="2"/>
  <c r="AW321" i="2"/>
  <c r="AW322" i="2" s="1"/>
  <c r="AE175" i="4"/>
  <c r="AW294" i="2"/>
  <c r="AW295" i="2" s="1"/>
  <c r="AF855" i="2"/>
  <c r="AF838" i="2"/>
  <c r="AF836" i="2" s="1"/>
  <c r="AF857" i="2" s="1"/>
  <c r="AD852" i="2"/>
  <c r="AD90" i="14"/>
  <c r="AD11" i="14"/>
  <c r="AD122" i="14"/>
  <c r="AD94" i="14"/>
  <c r="AU99" i="4"/>
  <c r="AU97" i="4" s="1"/>
  <c r="AV248" i="2"/>
  <c r="AV247" i="2" s="1"/>
  <c r="AW246" i="2"/>
  <c r="AW248" i="2" s="1"/>
  <c r="AU76" i="4"/>
  <c r="AS213" i="2"/>
  <c r="AS201" i="2" s="1"/>
  <c r="AS212" i="2"/>
  <c r="AW30" i="2"/>
  <c r="AW31" i="2" s="1"/>
  <c r="AV192" i="2"/>
  <c r="AV92" i="4" s="1"/>
  <c r="AT200" i="2"/>
  <c r="AT111" i="4" s="1"/>
  <c r="AT76" i="4"/>
  <c r="AT65" i="2"/>
  <c r="AT52" i="2" s="1"/>
  <c r="AV50" i="2"/>
  <c r="AV51" i="2" s="1"/>
  <c r="AV191" i="2"/>
  <c r="AW189" i="2"/>
  <c r="AW192" i="2" s="1"/>
  <c r="AW92" i="4" s="1"/>
  <c r="AT85" i="4"/>
  <c r="AT272" i="2"/>
  <c r="AT8" i="4" s="1"/>
  <c r="AU89" i="4"/>
  <c r="AA604" i="2"/>
  <c r="AE600" i="2"/>
  <c r="AV592" i="2"/>
  <c r="AV156" i="4" s="1"/>
  <c r="AU599" i="2"/>
  <c r="AT609" i="2"/>
  <c r="AV603" i="2"/>
  <c r="AW595" i="2"/>
  <c r="AW597" i="2"/>
  <c r="AW598" i="2"/>
  <c r="AX583" i="2"/>
  <c r="AX582" i="2"/>
  <c r="AX589" i="2"/>
  <c r="AW608" i="2"/>
  <c r="AW602" i="2"/>
  <c r="Z137" i="1"/>
  <c r="AW339" i="2"/>
  <c r="AW340" i="2" s="1"/>
  <c r="AW129" i="2"/>
  <c r="AW133" i="2" s="1"/>
  <c r="AW94" i="4" s="1"/>
  <c r="AU86" i="4"/>
  <c r="AU85" i="4" s="1"/>
  <c r="AV132" i="2"/>
  <c r="AV90" i="4" s="1"/>
  <c r="AV131" i="2"/>
  <c r="AW330" i="2"/>
  <c r="AW331" i="2" s="1"/>
  <c r="AU700" i="2"/>
  <c r="AU46" i="4" s="1"/>
  <c r="AR272" i="2"/>
  <c r="AV430" i="2"/>
  <c r="AV135" i="4"/>
  <c r="AT4" i="15"/>
  <c r="AX427" i="2"/>
  <c r="AX428" i="2"/>
  <c r="AX424" i="2"/>
  <c r="AX423" i="2"/>
  <c r="AW425" i="2"/>
  <c r="AS279" i="2"/>
  <c r="AS518" i="2" s="1"/>
  <c r="AP273" i="2"/>
  <c r="AP141" i="2"/>
  <c r="AO276" i="2"/>
  <c r="AO539" i="2" s="1"/>
  <c r="AO282" i="2"/>
  <c r="AP142" i="2"/>
  <c r="AP146" i="2" s="1"/>
  <c r="AQ275" i="2"/>
  <c r="AQ109" i="4"/>
  <c r="AQ153" i="2"/>
  <c r="AQ152" i="2"/>
  <c r="AP278" i="2"/>
  <c r="AP880" i="2" s="1"/>
  <c r="AR281" i="2"/>
  <c r="AR140" i="2"/>
  <c r="AS136" i="2"/>
  <c r="AR280" i="2"/>
  <c r="AS138" i="2"/>
  <c r="AX8" i="14"/>
  <c r="AX156" i="14"/>
  <c r="AY156" i="14" s="1"/>
  <c r="AX132" i="14"/>
  <c r="AY132" i="14" s="1"/>
  <c r="AX47" i="14"/>
  <c r="AY47" i="14" s="1"/>
  <c r="AH26" i="4"/>
  <c r="AG782" i="2"/>
  <c r="AG789" i="2"/>
  <c r="AX23" i="14"/>
  <c r="AY23" i="14" s="1"/>
  <c r="AX63" i="14"/>
  <c r="AT164" i="4"/>
  <c r="AX22" i="2"/>
  <c r="AR249" i="14"/>
  <c r="AP234" i="2"/>
  <c r="AD104" i="14"/>
  <c r="AP108" i="4"/>
  <c r="AQ8" i="4"/>
  <c r="AQ112" i="4"/>
  <c r="AQ241" i="2"/>
  <c r="AQ229" i="2" s="1"/>
  <c r="AP7" i="4"/>
  <c r="AR228" i="2"/>
  <c r="AR112" i="4" s="1"/>
  <c r="AX79" i="2"/>
  <c r="AX224" i="2"/>
  <c r="AS97" i="4"/>
  <c r="AQ113" i="4"/>
  <c r="AQ269" i="2"/>
  <c r="AQ257" i="2" s="1"/>
  <c r="AQ268" i="2"/>
  <c r="AX42" i="2"/>
  <c r="AS660" i="2"/>
  <c r="AX226" i="2"/>
  <c r="AX489" i="2"/>
  <c r="AS100" i="4"/>
  <c r="AX74" i="14"/>
  <c r="AX54" i="14"/>
  <c r="AX34" i="14"/>
  <c r="AX14" i="14"/>
  <c r="AX143" i="14"/>
  <c r="AX165" i="14"/>
  <c r="AX119" i="14"/>
  <c r="BD92" i="1"/>
  <c r="AX82" i="2"/>
  <c r="AY62" i="10"/>
  <c r="AY57" i="10"/>
  <c r="AX254" i="2"/>
  <c r="AX198" i="2"/>
  <c r="BD85" i="1"/>
  <c r="BC87" i="1"/>
  <c r="AW405" i="2"/>
  <c r="AY2" i="14"/>
  <c r="AY2" i="1"/>
  <c r="AY51" i="1" s="1"/>
  <c r="AY2" i="4"/>
  <c r="AZ31" i="1"/>
  <c r="AY2" i="13"/>
  <c r="AY2" i="2"/>
  <c r="AY2" i="5"/>
  <c r="AY2" i="10"/>
  <c r="AY118" i="10" s="1"/>
  <c r="AX59" i="2"/>
  <c r="AX463" i="2"/>
  <c r="AX437" i="2"/>
  <c r="AX204" i="14"/>
  <c r="AY204" i="14" s="1"/>
  <c r="AX453" i="2"/>
  <c r="AR256" i="2"/>
  <c r="AX645" i="2"/>
  <c r="AX329" i="2"/>
  <c r="AX350" i="2"/>
  <c r="AX293" i="2"/>
  <c r="AX612" i="2"/>
  <c r="AX320" i="2"/>
  <c r="AX338" i="2"/>
  <c r="AX438" i="2"/>
  <c r="AX450" i="2"/>
  <c r="AX368" i="2"/>
  <c r="AX311" i="2"/>
  <c r="AX434" i="2"/>
  <c r="AX359" i="2"/>
  <c r="AX302" i="2"/>
  <c r="AX372" i="2"/>
  <c r="AX369" i="2" s="1"/>
  <c r="AX454" i="2"/>
  <c r="AX363" i="2"/>
  <c r="AX354" i="2"/>
  <c r="AX351" i="2" s="1"/>
  <c r="AX315" i="2"/>
  <c r="AX238" i="2"/>
  <c r="AX218" i="2" s="1"/>
  <c r="AX342" i="2"/>
  <c r="AX210" i="2"/>
  <c r="AX297" i="2"/>
  <c r="AX150" i="2"/>
  <c r="AX306" i="2"/>
  <c r="AX303" i="2" s="1"/>
  <c r="AX333" i="2"/>
  <c r="AX180" i="2"/>
  <c r="AX159" i="2" s="1"/>
  <c r="AX324" i="2"/>
  <c r="AX266" i="2"/>
  <c r="AX476" i="2"/>
  <c r="AX62" i="2"/>
  <c r="AX39" i="2"/>
  <c r="AX252" i="2"/>
  <c r="AX923" i="2"/>
  <c r="AX51" i="1"/>
  <c r="AX50" i="1"/>
  <c r="AX99" i="2"/>
  <c r="AX196" i="2"/>
  <c r="AX19" i="2"/>
  <c r="AX126" i="1"/>
  <c r="AX59" i="1"/>
  <c r="BA93" i="1"/>
  <c r="AZ97" i="1"/>
  <c r="AX332" i="2"/>
  <c r="AX323" i="2"/>
  <c r="AX371" i="2"/>
  <c r="AX362" i="2"/>
  <c r="AX353" i="2"/>
  <c r="AX341" i="2"/>
  <c r="AX314" i="2"/>
  <c r="AX305" i="2"/>
  <c r="AX296" i="2"/>
  <c r="AX235" i="2"/>
  <c r="AX263" i="2"/>
  <c r="AX147" i="2"/>
  <c r="AX177" i="2"/>
  <c r="AX207" i="2"/>
  <c r="AX436" i="2"/>
  <c r="AX452" i="2"/>
  <c r="AS893" i="2"/>
  <c r="AE857" i="2"/>
  <c r="CX830" i="2"/>
  <c r="AR408" i="2"/>
  <c r="AR549" i="2" s="1"/>
  <c r="AR276" i="14"/>
  <c r="AR387" i="2"/>
  <c r="AR407" i="2"/>
  <c r="AR115" i="4"/>
  <c r="AR112" i="2"/>
  <c r="AQ549" i="2"/>
  <c r="AQ412" i="2"/>
  <c r="AQ41" i="4" s="1"/>
  <c r="AS406" i="2"/>
  <c r="AS222" i="14" s="1"/>
  <c r="AR9" i="4"/>
  <c r="AT381" i="2"/>
  <c r="AT317" i="2"/>
  <c r="AV312" i="2"/>
  <c r="AU313" i="2"/>
  <c r="AS318" i="2"/>
  <c r="AS120" i="4" s="1"/>
  <c r="AS117" i="4" s="1"/>
  <c r="AS382" i="2"/>
  <c r="AS380" i="2" s="1"/>
  <c r="AS366" i="2"/>
  <c r="AS127" i="4" s="1"/>
  <c r="AS125" i="4" s="1"/>
  <c r="AS390" i="2"/>
  <c r="AS388" i="2" s="1"/>
  <c r="AV360" i="2"/>
  <c r="AU361" i="2"/>
  <c r="AQ909" i="2"/>
  <c r="AQ289" i="14" s="1"/>
  <c r="AQ410" i="2"/>
  <c r="AQ13" i="4"/>
  <c r="AQ404" i="2"/>
  <c r="AT365" i="2"/>
  <c r="AT389" i="2"/>
  <c r="AT132" i="4"/>
  <c r="AU194" i="2"/>
  <c r="S17" i="4"/>
  <c r="T184" i="4"/>
  <c r="AV75" i="4"/>
  <c r="AR404" i="2"/>
  <c r="AS498" i="2"/>
  <c r="AT890" i="2"/>
  <c r="AT222" i="2"/>
  <c r="AT228" i="2" s="1"/>
  <c r="AT458" i="2"/>
  <c r="AT10" i="4"/>
  <c r="AT465" i="2"/>
  <c r="AU440" i="2"/>
  <c r="AU460" i="2" s="1"/>
  <c r="AU136" i="4"/>
  <c r="AU134" i="4" s="1"/>
  <c r="AT652" i="2"/>
  <c r="AT654" i="2"/>
  <c r="AT703" i="2" s="1"/>
  <c r="AU646" i="2"/>
  <c r="AT653" i="2"/>
  <c r="AT702" i="2" s="1"/>
  <c r="AV435" i="2"/>
  <c r="AV459" i="2" s="1"/>
  <c r="AW433" i="2"/>
  <c r="AE11" i="14"/>
  <c r="AE94" i="14"/>
  <c r="AE90" i="14"/>
  <c r="AT109" i="2"/>
  <c r="Z656" i="2"/>
  <c r="Z704" i="2" s="1"/>
  <c r="Y635" i="2"/>
  <c r="Y695" i="2" s="1"/>
  <c r="Z630" i="2"/>
  <c r="AT230" i="2"/>
  <c r="AS12" i="2"/>
  <c r="AS111" i="2"/>
  <c r="AS879" i="2" s="1"/>
  <c r="AV10" i="2"/>
  <c r="AV11" i="2" s="1"/>
  <c r="AT74" i="4"/>
  <c r="AT24" i="2"/>
  <c r="AT25" i="2" s="1"/>
  <c r="AT12" i="2" s="1"/>
  <c r="AT655" i="2"/>
  <c r="AU659" i="2"/>
  <c r="AU707" i="2" s="1"/>
  <c r="AU650" i="2"/>
  <c r="AU160" i="4" s="1"/>
  <c r="AU159" i="4" s="1"/>
  <c r="AV658" i="2"/>
  <c r="AV706" i="2" s="1"/>
  <c r="AW648" i="2"/>
  <c r="AT250" i="2"/>
  <c r="AT256" i="2" s="1"/>
  <c r="AS73" i="4"/>
  <c r="AV70" i="2"/>
  <c r="AV71" i="2" s="1"/>
  <c r="AT77" i="4"/>
  <c r="AT84" i="2"/>
  <c r="AT85" i="2" s="1"/>
  <c r="AC846" i="2"/>
  <c r="AB861" i="2"/>
  <c r="AT258" i="2"/>
  <c r="AF175" i="4"/>
  <c r="AF21" i="4"/>
  <c r="AW839" i="2"/>
  <c r="AQ39" i="13"/>
  <c r="AQ40" i="13" s="1"/>
  <c r="AT721" i="2"/>
  <c r="AT685" i="2"/>
  <c r="AS720" i="2"/>
  <c r="AS51" i="4"/>
  <c r="AR190" i="4"/>
  <c r="AR194" i="4" s="1"/>
  <c r="AR55" i="4"/>
  <c r="AR11" i="13"/>
  <c r="AR38" i="13" s="1"/>
  <c r="AR37" i="13"/>
  <c r="AU622" i="2"/>
  <c r="AU157" i="4" s="1"/>
  <c r="AU155" i="4" s="1"/>
  <c r="AU887" i="2"/>
  <c r="AU53" i="4"/>
  <c r="AU192" i="4" s="1"/>
  <c r="AQ12" i="14"/>
  <c r="AQ50" i="14"/>
  <c r="AQ159" i="14"/>
  <c r="AQ123" i="14"/>
  <c r="AQ194" i="4"/>
  <c r="AU53" i="2"/>
  <c r="AV638" i="2"/>
  <c r="AV699" i="2" s="1"/>
  <c r="AV632" i="2"/>
  <c r="AV692" i="2" s="1"/>
  <c r="AW619" i="2"/>
  <c r="AV625" i="2"/>
  <c r="AW613" i="2"/>
  <c r="AV627" i="2"/>
  <c r="AV688" i="2" s="1"/>
  <c r="AS204" i="2"/>
  <c r="AU134" i="2"/>
  <c r="AP262" i="2"/>
  <c r="AQ260" i="2"/>
  <c r="AT73" i="2"/>
  <c r="AU73" i="2" s="1"/>
  <c r="AU456" i="2"/>
  <c r="AU486" i="2" s="1"/>
  <c r="AU485" i="2"/>
  <c r="AU141" i="4"/>
  <c r="AU140" i="4" s="1"/>
  <c r="AT497" i="2"/>
  <c r="AT484" i="2"/>
  <c r="AT15" i="4"/>
  <c r="AT491" i="2"/>
  <c r="AV451" i="2"/>
  <c r="AW449" i="2"/>
  <c r="AV335" i="2"/>
  <c r="AV336" i="2" s="1"/>
  <c r="AV122" i="4" s="1"/>
  <c r="AV326" i="2"/>
  <c r="AV327" i="2" s="1"/>
  <c r="AV121" i="4" s="1"/>
  <c r="AU357" i="2"/>
  <c r="AU126" i="4" s="1"/>
  <c r="AV356" i="2"/>
  <c r="AW352" i="2"/>
  <c r="AW370" i="2"/>
  <c r="AV374" i="2"/>
  <c r="AV375" i="2" s="1"/>
  <c r="AV128" i="4" s="1"/>
  <c r="AR13" i="4"/>
  <c r="AU300" i="2"/>
  <c r="AU118" i="4" s="1"/>
  <c r="AV299" i="2"/>
  <c r="AW304" i="2"/>
  <c r="AV344" i="2"/>
  <c r="AV345" i="2" s="1"/>
  <c r="AV123" i="4" s="1"/>
  <c r="AV308" i="2"/>
  <c r="AV309" i="2" s="1"/>
  <c r="AV119" i="4" s="1"/>
  <c r="DA125" i="2"/>
  <c r="AV100" i="4"/>
  <c r="AP229" i="14"/>
  <c r="AP288" i="14"/>
  <c r="AP256" i="14"/>
  <c r="DB217" i="2"/>
  <c r="DB245" i="2"/>
  <c r="DB216" i="2"/>
  <c r="DB244" i="2"/>
  <c r="AV93" i="4"/>
  <c r="AO278" i="14"/>
  <c r="AO224" i="14"/>
  <c r="AO251" i="14"/>
  <c r="AP172" i="2"/>
  <c r="AW221" i="2"/>
  <c r="AW101" i="4" s="1"/>
  <c r="AW220" i="2"/>
  <c r="AV98" i="4"/>
  <c r="DB185" i="2"/>
  <c r="AP171" i="2"/>
  <c r="DB126" i="2"/>
  <c r="DB156" i="2"/>
  <c r="DB128" i="2"/>
  <c r="DB158" i="2"/>
  <c r="AQ182" i="2"/>
  <c r="AQ183" i="2"/>
  <c r="AQ110" i="4"/>
  <c r="AO174" i="2"/>
  <c r="AO283" i="2" s="1"/>
  <c r="DA155" i="2"/>
  <c r="AW161" i="2"/>
  <c r="AW163" i="2"/>
  <c r="AW95" i="4" s="1"/>
  <c r="AW162" i="2"/>
  <c r="AW91" i="4" s="1"/>
  <c r="AV87" i="4"/>
  <c r="AM284" i="2"/>
  <c r="AS166" i="2"/>
  <c r="AR170" i="2"/>
  <c r="AO274" i="2"/>
  <c r="AO889" i="2"/>
  <c r="DB127" i="2"/>
  <c r="DB157" i="2"/>
  <c r="AS232" i="2"/>
  <c r="AS168" i="2"/>
  <c r="AN176" i="2"/>
  <c r="AN277" i="2" s="1"/>
  <c r="AW236" i="2"/>
  <c r="AR92" i="2"/>
  <c r="AT202" i="2"/>
  <c r="AQ144" i="2"/>
  <c r="AV164" i="2"/>
  <c r="AW264" i="2"/>
  <c r="AW208" i="2"/>
  <c r="AW148" i="2"/>
  <c r="AW178" i="2"/>
  <c r="AX58" i="2"/>
  <c r="AX78" i="2"/>
  <c r="AX18" i="2"/>
  <c r="AY22" i="2" s="1"/>
  <c r="AX38" i="2"/>
  <c r="AR93" i="2"/>
  <c r="AR114" i="2" s="1"/>
  <c r="AR506" i="2" s="1"/>
  <c r="AT13" i="2"/>
  <c r="AR250" i="14"/>
  <c r="AR277" i="14"/>
  <c r="AR223" i="14"/>
  <c r="AQ506" i="2"/>
  <c r="AV44" i="2"/>
  <c r="AV45" i="2" s="1"/>
  <c r="AU45" i="2"/>
  <c r="AT33" i="2"/>
  <c r="DC188" i="2"/>
  <c r="DC187" i="2"/>
  <c r="DC186" i="2"/>
  <c r="AQ23" i="13"/>
  <c r="AQ24" i="13" s="1"/>
  <c r="AX98" i="2"/>
  <c r="AY131" i="14"/>
  <c r="AY55" i="1"/>
  <c r="AY426" i="2" s="1"/>
  <c r="AY62" i="14"/>
  <c r="AY54" i="1"/>
  <c r="AY22" i="14"/>
  <c r="AY53" i="1"/>
  <c r="AY56" i="1"/>
  <c r="S228" i="14"/>
  <c r="S255" i="14"/>
  <c r="S286" i="14"/>
  <c r="AR7" i="13"/>
  <c r="AR22" i="13" s="1"/>
  <c r="AR21" i="13"/>
  <c r="AX385" i="2"/>
  <c r="AT383" i="2"/>
  <c r="AW556" i="2"/>
  <c r="AX555" i="2"/>
  <c r="AS6" i="4"/>
  <c r="AB904" i="2"/>
  <c r="AC70" i="10"/>
  <c r="DF66" i="1"/>
  <c r="DE67" i="1"/>
  <c r="Z136" i="1"/>
  <c r="AA135" i="1"/>
  <c r="DE82" i="10"/>
  <c r="AX93" i="10"/>
  <c r="AX97" i="10"/>
  <c r="AU295" i="14"/>
  <c r="DE68" i="10"/>
  <c r="AZ769" i="2"/>
  <c r="AZ768" i="2" s="1"/>
  <c r="AY770" i="2"/>
  <c r="AX461" i="2"/>
  <c r="T79" i="10"/>
  <c r="BA761" i="2"/>
  <c r="BA760" i="2" s="1"/>
  <c r="AZ762" i="2"/>
  <c r="AU478" i="2"/>
  <c r="AV474" i="2"/>
  <c r="AQ112" i="2"/>
  <c r="AX121" i="10"/>
  <c r="AT78" i="4"/>
  <c r="AT104" i="2"/>
  <c r="AX487" i="2"/>
  <c r="AW120" i="10"/>
  <c r="Z86" i="10"/>
  <c r="AW102" i="14"/>
  <c r="AX101" i="14"/>
  <c r="DF60" i="1"/>
  <c r="DE61" i="1"/>
  <c r="AQ817" i="2"/>
  <c r="AS105" i="2"/>
  <c r="AS110" i="2" s="1"/>
  <c r="AW561" i="2"/>
  <c r="AX560" i="2"/>
  <c r="AZ32" i="1"/>
  <c r="AY33" i="1"/>
  <c r="AY35" i="1"/>
  <c r="AY34" i="1"/>
  <c r="AX65" i="10"/>
  <c r="AV90" i="2"/>
  <c r="AV91" i="2" s="1"/>
  <c r="DE75" i="10"/>
  <c r="I193" i="14"/>
  <c r="H191" i="14"/>
  <c r="I191" i="14"/>
  <c r="K507" i="2"/>
  <c r="K508" i="2" s="1"/>
  <c r="L519" i="2"/>
  <c r="L516" i="2" s="1"/>
  <c r="K516" i="2"/>
  <c r="M518" i="2"/>
  <c r="J539" i="2"/>
  <c r="I278" i="14"/>
  <c r="I251" i="14"/>
  <c r="J278" i="14"/>
  <c r="J251" i="14"/>
  <c r="I224" i="14"/>
  <c r="J224" i="14"/>
  <c r="J16" i="4"/>
  <c r="I16" i="4"/>
  <c r="L506" i="2"/>
  <c r="J889" i="2"/>
  <c r="J734" i="2"/>
  <c r="K520" i="2"/>
  <c r="K889" i="2"/>
  <c r="K880" i="2"/>
  <c r="J504" i="2"/>
  <c r="J508" i="2"/>
  <c r="AV190" i="2" l="1"/>
  <c r="AW160" i="2"/>
  <c r="AW219" i="2"/>
  <c r="AX321" i="2"/>
  <c r="AX322" i="2" s="1"/>
  <c r="AV130" i="2"/>
  <c r="AX246" i="2"/>
  <c r="AX248" i="2" s="1"/>
  <c r="AD86" i="14"/>
  <c r="AX294" i="2"/>
  <c r="AX295" i="2" s="1"/>
  <c r="AF856" i="2"/>
  <c r="AF43" i="4" s="1"/>
  <c r="AF122" i="14" s="1"/>
  <c r="AG837" i="2"/>
  <c r="AW249" i="2"/>
  <c r="AW102" i="4" s="1"/>
  <c r="AW100" i="4" s="1"/>
  <c r="AS206" i="2"/>
  <c r="AV99" i="4"/>
  <c r="AV97" i="4" s="1"/>
  <c r="AU64" i="2"/>
  <c r="AU65" i="2" s="1"/>
  <c r="AW75" i="4"/>
  <c r="AV64" i="2"/>
  <c r="AV65" i="2" s="1"/>
  <c r="AV53" i="2" s="1"/>
  <c r="AT213" i="2"/>
  <c r="AT201" i="2" s="1"/>
  <c r="AT212" i="2"/>
  <c r="AX30" i="2"/>
  <c r="AX31" i="2" s="1"/>
  <c r="AV89" i="4"/>
  <c r="AV88" i="4"/>
  <c r="AW193" i="2"/>
  <c r="AW96" i="4" s="1"/>
  <c r="AW93" i="4" s="1"/>
  <c r="AW191" i="2"/>
  <c r="AX189" i="2"/>
  <c r="AX191" i="2" s="1"/>
  <c r="AA137" i="1"/>
  <c r="AW50" i="2"/>
  <c r="AW51" i="2" s="1"/>
  <c r="AU200" i="2"/>
  <c r="AU111" i="4" s="1"/>
  <c r="AU272" i="2"/>
  <c r="AU8" i="4" s="1"/>
  <c r="AE601" i="2"/>
  <c r="AV599" i="2"/>
  <c r="AU609" i="2"/>
  <c r="AA605" i="2"/>
  <c r="AW592" i="2"/>
  <c r="AW156" i="4" s="1"/>
  <c r="AY583" i="2"/>
  <c r="AY582" i="2"/>
  <c r="AY589" i="2"/>
  <c r="AX608" i="2"/>
  <c r="AX602" i="2"/>
  <c r="AW603" i="2"/>
  <c r="AX595" i="2"/>
  <c r="AX597" i="2"/>
  <c r="AX598" i="2"/>
  <c r="AX339" i="2"/>
  <c r="AX340" i="2" s="1"/>
  <c r="AW132" i="2"/>
  <c r="AW90" i="4" s="1"/>
  <c r="AW89" i="4" s="1"/>
  <c r="AX129" i="2"/>
  <c r="AX132" i="2" s="1"/>
  <c r="AX90" i="4" s="1"/>
  <c r="AW131" i="2"/>
  <c r="AV86" i="4"/>
  <c r="AX330" i="2"/>
  <c r="AX331" i="2" s="1"/>
  <c r="AV700" i="2"/>
  <c r="AV46" i="4" s="1"/>
  <c r="AW430" i="2"/>
  <c r="AW135" i="4"/>
  <c r="AX425" i="2"/>
  <c r="AU4" i="15"/>
  <c r="AY428" i="2"/>
  <c r="AY427" i="2"/>
  <c r="AY424" i="2"/>
  <c r="AY423" i="2"/>
  <c r="AS281" i="2"/>
  <c r="AS140" i="2"/>
  <c r="AT136" i="2"/>
  <c r="AQ278" i="2"/>
  <c r="AQ880" i="2" s="1"/>
  <c r="AP282" i="2"/>
  <c r="AQ142" i="2"/>
  <c r="AQ146" i="2" s="1"/>
  <c r="AS272" i="2"/>
  <c r="AR275" i="2"/>
  <c r="AR153" i="2"/>
  <c r="AR152" i="2"/>
  <c r="AR109" i="4"/>
  <c r="AQ273" i="2"/>
  <c r="AQ141" i="2"/>
  <c r="AP276" i="2"/>
  <c r="AP539" i="2" s="1"/>
  <c r="AS280" i="2"/>
  <c r="AT138" i="2"/>
  <c r="AT279" i="2"/>
  <c r="AT518" i="2" s="1"/>
  <c r="AY126" i="1"/>
  <c r="AY119" i="14"/>
  <c r="AI26" i="4"/>
  <c r="AH45" i="4"/>
  <c r="AS228" i="2"/>
  <c r="AS241" i="2" s="1"/>
  <c r="AS234" i="2" s="1"/>
  <c r="AT660" i="2"/>
  <c r="AY476" i="2"/>
  <c r="AR240" i="2"/>
  <c r="AR412" i="2"/>
  <c r="AR41" i="4" s="1"/>
  <c r="AQ7" i="4"/>
  <c r="AQ11" i="4" s="1"/>
  <c r="AE863" i="2"/>
  <c r="AR241" i="2"/>
  <c r="AR229" i="2" s="1"/>
  <c r="AQ108" i="4"/>
  <c r="AQ234" i="2"/>
  <c r="AP11" i="4"/>
  <c r="AY79" i="2"/>
  <c r="AS256" i="2"/>
  <c r="AY82" i="2"/>
  <c r="AE852" i="2"/>
  <c r="AT406" i="2"/>
  <c r="AT222" i="14" s="1"/>
  <c r="AY19" i="2"/>
  <c r="AY99" i="2"/>
  <c r="AY923" i="2"/>
  <c r="AR268" i="2"/>
  <c r="AR269" i="2"/>
  <c r="AR257" i="2" s="1"/>
  <c r="AR113" i="4"/>
  <c r="AY437" i="2"/>
  <c r="AY14" i="14"/>
  <c r="AY143" i="14"/>
  <c r="AY165" i="14"/>
  <c r="AY74" i="14"/>
  <c r="AY54" i="14"/>
  <c r="AY34" i="14"/>
  <c r="AY254" i="2"/>
  <c r="AY63" i="14"/>
  <c r="BE92" i="1"/>
  <c r="AY226" i="2"/>
  <c r="AY8" i="14"/>
  <c r="AY102" i="2"/>
  <c r="AY62" i="2"/>
  <c r="AE176" i="4"/>
  <c r="BB93" i="1"/>
  <c r="BA97" i="1"/>
  <c r="AY196" i="2"/>
  <c r="AY252" i="2"/>
  <c r="AX405" i="2"/>
  <c r="AY453" i="2"/>
  <c r="AY463" i="2"/>
  <c r="AZ2" i="13"/>
  <c r="AZ2" i="2"/>
  <c r="AZ2" i="5"/>
  <c r="AZ2" i="14"/>
  <c r="AZ23" i="14" s="1"/>
  <c r="BA31" i="1"/>
  <c r="AZ2" i="4"/>
  <c r="AZ2" i="1"/>
  <c r="AZ126" i="1" s="1"/>
  <c r="AZ2" i="10"/>
  <c r="AZ118" i="10" s="1"/>
  <c r="BD87" i="1"/>
  <c r="BE85" i="1"/>
  <c r="AY146" i="1"/>
  <c r="AY129" i="1"/>
  <c r="AY42" i="2"/>
  <c r="AY59" i="1"/>
  <c r="AY50" i="1"/>
  <c r="AY39" i="2"/>
  <c r="AY152" i="1"/>
  <c r="AY59" i="2"/>
  <c r="AY198" i="2"/>
  <c r="AZ57" i="10"/>
  <c r="AZ62" i="10"/>
  <c r="AY489" i="2"/>
  <c r="AY65" i="1"/>
  <c r="AZ47" i="14"/>
  <c r="AY645" i="2"/>
  <c r="AY329" i="2"/>
  <c r="AY350" i="2"/>
  <c r="AY293" i="2"/>
  <c r="AY69" i="2"/>
  <c r="AY68" i="2" s="1"/>
  <c r="AY612" i="2"/>
  <c r="AY320" i="2"/>
  <c r="AY338" i="2"/>
  <c r="AY438" i="2"/>
  <c r="AY450" i="2"/>
  <c r="AY368" i="2"/>
  <c r="AY311" i="2"/>
  <c r="AY434" i="2"/>
  <c r="AY359" i="2"/>
  <c r="AY302" i="2"/>
  <c r="AY210" i="2"/>
  <c r="AY315" i="2"/>
  <c r="AY238" i="2"/>
  <c r="AY218" i="2" s="1"/>
  <c r="AY342" i="2"/>
  <c r="AY333" i="2"/>
  <c r="AY297" i="2"/>
  <c r="AY150" i="2"/>
  <c r="AY306" i="2"/>
  <c r="AY303" i="2" s="1"/>
  <c r="AY372" i="2"/>
  <c r="AY369" i="2" s="1"/>
  <c r="AY180" i="2"/>
  <c r="AY159" i="2" s="1"/>
  <c r="AY324" i="2"/>
  <c r="AY266" i="2"/>
  <c r="AY246" i="2" s="1"/>
  <c r="AY354" i="2"/>
  <c r="AY351" i="2" s="1"/>
  <c r="AY454" i="2"/>
  <c r="AY363" i="2"/>
  <c r="AR8" i="4"/>
  <c r="AY224" i="2"/>
  <c r="AZ224" i="2" s="1"/>
  <c r="AY332" i="2"/>
  <c r="AY323" i="2"/>
  <c r="AY371" i="2"/>
  <c r="AY362" i="2"/>
  <c r="AY353" i="2"/>
  <c r="AY341" i="2"/>
  <c r="AY314" i="2"/>
  <c r="AY305" i="2"/>
  <c r="AY296" i="2"/>
  <c r="AY235" i="2"/>
  <c r="AY147" i="2"/>
  <c r="AY177" i="2"/>
  <c r="AY207" i="2"/>
  <c r="AY263" i="2"/>
  <c r="AY436" i="2"/>
  <c r="AY452" i="2"/>
  <c r="AT893" i="2"/>
  <c r="CY830" i="2"/>
  <c r="AS115" i="4"/>
  <c r="S85" i="14"/>
  <c r="S87" i="14" s="1"/>
  <c r="AS408" i="2"/>
  <c r="AS549" i="2" s="1"/>
  <c r="AS387" i="2"/>
  <c r="AR909" i="2"/>
  <c r="AR289" i="14" s="1"/>
  <c r="AR410" i="2"/>
  <c r="AU317" i="2"/>
  <c r="AU381" i="2"/>
  <c r="AW312" i="2"/>
  <c r="AV313" i="2"/>
  <c r="AS9" i="4"/>
  <c r="AT318" i="2"/>
  <c r="AT120" i="4" s="1"/>
  <c r="AT117" i="4" s="1"/>
  <c r="AT382" i="2"/>
  <c r="AT380" i="2" s="1"/>
  <c r="AT387" i="2" s="1"/>
  <c r="AS276" i="14"/>
  <c r="AS249" i="14"/>
  <c r="AS407" i="2"/>
  <c r="AS410" i="2" s="1"/>
  <c r="AS910" i="2" s="1"/>
  <c r="S22" i="4"/>
  <c r="S89" i="14" s="1"/>
  <c r="S91" i="14" s="1"/>
  <c r="S187" i="14"/>
  <c r="S55" i="14"/>
  <c r="AT366" i="2"/>
  <c r="AT127" i="4" s="1"/>
  <c r="AT125" i="4" s="1"/>
  <c r="AT390" i="2"/>
  <c r="AW360" i="2"/>
  <c r="AV361" i="2"/>
  <c r="AQ910" i="2"/>
  <c r="AQ413" i="2"/>
  <c r="AQ911" i="2" s="1"/>
  <c r="AU365" i="2"/>
  <c r="AU389" i="2"/>
  <c r="S167" i="14"/>
  <c r="S15" i="14"/>
  <c r="S178" i="14"/>
  <c r="AV194" i="2"/>
  <c r="AU132" i="4"/>
  <c r="AU222" i="2"/>
  <c r="AU228" i="2" s="1"/>
  <c r="AT112" i="4"/>
  <c r="AT240" i="2"/>
  <c r="AT241" i="2"/>
  <c r="AT229" i="2" s="1"/>
  <c r="AV440" i="2"/>
  <c r="AV460" i="2" s="1"/>
  <c r="AV136" i="4"/>
  <c r="AV134" i="4" s="1"/>
  <c r="AU458" i="2"/>
  <c r="AU10" i="4"/>
  <c r="AU465" i="2"/>
  <c r="AU654" i="2"/>
  <c r="AU703" i="2" s="1"/>
  <c r="AU652" i="2"/>
  <c r="AU653" i="2"/>
  <c r="AU702" i="2" s="1"/>
  <c r="AV646" i="2"/>
  <c r="AW435" i="2"/>
  <c r="AW459" i="2" s="1"/>
  <c r="AX433" i="2"/>
  <c r="AT73" i="4"/>
  <c r="AU109" i="2"/>
  <c r="Z631" i="2"/>
  <c r="Z691" i="2" s="1"/>
  <c r="Z634" i="2"/>
  <c r="Z694" i="2" s="1"/>
  <c r="AE86" i="14"/>
  <c r="Z657" i="2"/>
  <c r="Z705" i="2" s="1"/>
  <c r="AE104" i="14"/>
  <c r="AU164" i="4"/>
  <c r="AW10" i="2"/>
  <c r="AW11" i="2" s="1"/>
  <c r="AU24" i="2"/>
  <c r="AU25" i="2" s="1"/>
  <c r="AU74" i="4"/>
  <c r="AU655" i="2"/>
  <c r="AV659" i="2"/>
  <c r="AV707" i="2" s="1"/>
  <c r="AV650" i="2"/>
  <c r="AV160" i="4" s="1"/>
  <c r="AV159" i="4" s="1"/>
  <c r="AW658" i="2"/>
  <c r="AW706" i="2" s="1"/>
  <c r="AX648" i="2"/>
  <c r="AF852" i="2"/>
  <c r="AT113" i="4"/>
  <c r="AT269" i="2"/>
  <c r="AT257" i="2" s="1"/>
  <c r="AT268" i="2"/>
  <c r="AU250" i="2"/>
  <c r="AU256" i="2" s="1"/>
  <c r="AT111" i="2"/>
  <c r="AT879" i="2" s="1"/>
  <c r="AT72" i="2"/>
  <c r="AW70" i="2"/>
  <c r="AW71" i="2" s="1"/>
  <c r="AU77" i="4"/>
  <c r="AU84" i="2"/>
  <c r="AF176" i="4"/>
  <c r="AC847" i="2"/>
  <c r="AC862" i="2"/>
  <c r="AF86" i="14"/>
  <c r="AF104" i="14"/>
  <c r="AG855" i="2"/>
  <c r="AG838" i="2"/>
  <c r="AG836" i="2" s="1"/>
  <c r="AX839" i="2"/>
  <c r="AR39" i="13"/>
  <c r="AR40" i="13" s="1"/>
  <c r="DB125" i="2"/>
  <c r="AR50" i="14"/>
  <c r="AR159" i="14"/>
  <c r="AR123" i="14"/>
  <c r="AR12" i="14"/>
  <c r="AS190" i="4"/>
  <c r="AS11" i="13"/>
  <c r="AS38" i="13" s="1"/>
  <c r="AS37" i="13"/>
  <c r="AS55" i="4"/>
  <c r="AV622" i="2"/>
  <c r="AV157" i="4" s="1"/>
  <c r="AU685" i="2"/>
  <c r="AU721" i="2"/>
  <c r="AT720" i="2"/>
  <c r="AT51" i="4"/>
  <c r="AV887" i="2"/>
  <c r="AV53" i="4"/>
  <c r="AV192" i="4" s="1"/>
  <c r="AW638" i="2"/>
  <c r="AW699" i="2" s="1"/>
  <c r="AW632" i="2"/>
  <c r="AW692" i="2" s="1"/>
  <c r="AX619" i="2"/>
  <c r="AW625" i="2"/>
  <c r="AW627" i="2"/>
  <c r="AW688" i="2" s="1"/>
  <c r="AX613" i="2"/>
  <c r="AU202" i="2"/>
  <c r="AQ262" i="2"/>
  <c r="AR260" i="2"/>
  <c r="AT232" i="2"/>
  <c r="AV456" i="2"/>
  <c r="AV486" i="2" s="1"/>
  <c r="AV485" i="2"/>
  <c r="AV141" i="4"/>
  <c r="AV140" i="4" s="1"/>
  <c r="AU484" i="2"/>
  <c r="AU497" i="2"/>
  <c r="AU15" i="4"/>
  <c r="AU491" i="2"/>
  <c r="AT498" i="2"/>
  <c r="AU890" i="2"/>
  <c r="AW451" i="2"/>
  <c r="AX449" i="2"/>
  <c r="AW335" i="2"/>
  <c r="AW336" i="2" s="1"/>
  <c r="AW122" i="4" s="1"/>
  <c r="AW326" i="2"/>
  <c r="AW327" i="2" s="1"/>
  <c r="AW121" i="4" s="1"/>
  <c r="AV357" i="2"/>
  <c r="AV126" i="4" s="1"/>
  <c r="AW374" i="2"/>
  <c r="AW375" i="2" s="1"/>
  <c r="AW128" i="4" s="1"/>
  <c r="AX352" i="2"/>
  <c r="AX370" i="2"/>
  <c r="AW356" i="2"/>
  <c r="AV300" i="2"/>
  <c r="AV118" i="4" s="1"/>
  <c r="AW344" i="2"/>
  <c r="AW345" i="2" s="1"/>
  <c r="AW123" i="4" s="1"/>
  <c r="AX304" i="2"/>
  <c r="AW308" i="2"/>
  <c r="AW309" i="2" s="1"/>
  <c r="AW119" i="4" s="1"/>
  <c r="AW299" i="2"/>
  <c r="AS13" i="4"/>
  <c r="AS404" i="2"/>
  <c r="DB215" i="2"/>
  <c r="DC217" i="2"/>
  <c r="DC245" i="2"/>
  <c r="DC216" i="2"/>
  <c r="DC244" i="2"/>
  <c r="AX249" i="2"/>
  <c r="AX102" i="4" s="1"/>
  <c r="AW99" i="4"/>
  <c r="DB243" i="2"/>
  <c r="AV134" i="2"/>
  <c r="AP251" i="14"/>
  <c r="AP278" i="14"/>
  <c r="AP224" i="14"/>
  <c r="AQ172" i="2"/>
  <c r="AN284" i="2"/>
  <c r="AX221" i="2"/>
  <c r="AX101" i="4" s="1"/>
  <c r="AX220" i="2"/>
  <c r="AW98" i="4"/>
  <c r="AP174" i="2"/>
  <c r="AP283" i="2" s="1"/>
  <c r="DC185" i="2"/>
  <c r="AR110" i="4"/>
  <c r="AR183" i="2"/>
  <c r="AR182" i="2"/>
  <c r="AP889" i="2"/>
  <c r="AP274" i="2"/>
  <c r="DC126" i="2"/>
  <c r="DC156" i="2"/>
  <c r="DC128" i="2"/>
  <c r="DC158" i="2"/>
  <c r="AX161" i="2"/>
  <c r="AX163" i="2"/>
  <c r="AX95" i="4" s="1"/>
  <c r="AX162" i="2"/>
  <c r="AX91" i="4" s="1"/>
  <c r="AT166" i="2"/>
  <c r="AS170" i="2"/>
  <c r="AW87" i="4"/>
  <c r="AO176" i="2"/>
  <c r="AO277" i="2" s="1"/>
  <c r="DB155" i="2"/>
  <c r="DC127" i="2"/>
  <c r="DC157" i="2"/>
  <c r="AT168" i="2"/>
  <c r="AQ171" i="2"/>
  <c r="AX236" i="2"/>
  <c r="AU230" i="2"/>
  <c r="AT204" i="2"/>
  <c r="AR144" i="2"/>
  <c r="AX264" i="2"/>
  <c r="AU258" i="2"/>
  <c r="AX178" i="2"/>
  <c r="AX208" i="2"/>
  <c r="AX148" i="2"/>
  <c r="AY78" i="2"/>
  <c r="AZ82" i="2" s="1"/>
  <c r="AY38" i="2"/>
  <c r="AZ42" i="2" s="1"/>
  <c r="AY58" i="2"/>
  <c r="AZ62" i="2" s="1"/>
  <c r="AY18" i="2"/>
  <c r="AZ22" i="2" s="1"/>
  <c r="AU13" i="2"/>
  <c r="AS250" i="14"/>
  <c r="AS277" i="14"/>
  <c r="AS223" i="14"/>
  <c r="AV73" i="2"/>
  <c r="AV32" i="2"/>
  <c r="AW44" i="2"/>
  <c r="DD188" i="2"/>
  <c r="DD187" i="2"/>
  <c r="DD186" i="2"/>
  <c r="AU33" i="2"/>
  <c r="AV33" i="2" s="1"/>
  <c r="AU32" i="2"/>
  <c r="AT105" i="2"/>
  <c r="AT110" i="2" s="1"/>
  <c r="AY98" i="2"/>
  <c r="AZ102" i="2" s="1"/>
  <c r="AZ54" i="1"/>
  <c r="AZ55" i="1"/>
  <c r="AZ426" i="2" s="1"/>
  <c r="AZ131" i="14"/>
  <c r="AZ53" i="1"/>
  <c r="AZ62" i="14"/>
  <c r="AZ56" i="1"/>
  <c r="AZ22" i="14"/>
  <c r="AY65" i="10"/>
  <c r="AW90" i="2"/>
  <c r="AW91" i="2" s="1"/>
  <c r="AX561" i="2"/>
  <c r="AY560" i="2"/>
  <c r="AS93" i="2"/>
  <c r="AS114" i="2" s="1"/>
  <c r="AV294" i="14"/>
  <c r="AV232" i="14"/>
  <c r="AV259" i="14"/>
  <c r="AY487" i="2"/>
  <c r="BA769" i="2"/>
  <c r="BA768" i="2" s="1"/>
  <c r="AZ770" i="2"/>
  <c r="DF68" i="10"/>
  <c r="AY97" i="10"/>
  <c r="AY93" i="10"/>
  <c r="DG66" i="1"/>
  <c r="DF67" i="1"/>
  <c r="AR23" i="13"/>
  <c r="AR24" i="13" s="1"/>
  <c r="AZ35" i="1"/>
  <c r="AZ34" i="1"/>
  <c r="BA32" i="1"/>
  <c r="AZ33" i="1"/>
  <c r="AX102" i="14"/>
  <c r="AY101" i="14"/>
  <c r="DF82" i="10"/>
  <c r="AA136" i="1"/>
  <c r="AB135" i="1"/>
  <c r="AC71" i="10"/>
  <c r="AC72" i="10" s="1"/>
  <c r="AU294" i="14"/>
  <c r="AU232" i="14"/>
  <c r="AU259" i="14"/>
  <c r="AS112" i="2"/>
  <c r="AV295" i="14"/>
  <c r="AT6" i="4"/>
  <c r="DG60" i="1"/>
  <c r="DF61" i="1"/>
  <c r="AA84" i="10"/>
  <c r="AA85" i="10" s="1"/>
  <c r="BB761" i="2"/>
  <c r="BB760" i="2" s="1"/>
  <c r="BA762" i="2"/>
  <c r="AS92" i="2"/>
  <c r="AS21" i="13"/>
  <c r="AS7" i="13"/>
  <c r="AS22" i="13" s="1"/>
  <c r="DF75" i="10"/>
  <c r="AU78" i="4"/>
  <c r="AU104" i="2"/>
  <c r="AR817" i="2"/>
  <c r="AX120" i="10"/>
  <c r="AY121" i="10"/>
  <c r="AV478" i="2"/>
  <c r="AW474" i="2"/>
  <c r="T906" i="2"/>
  <c r="T901" i="2" s="1"/>
  <c r="U77" i="10"/>
  <c r="AY461" i="2"/>
  <c r="AX556" i="2"/>
  <c r="AY555" i="2"/>
  <c r="AU383" i="2"/>
  <c r="AY385" i="2"/>
  <c r="K251" i="14"/>
  <c r="J193" i="14"/>
  <c r="K504" i="2"/>
  <c r="L520" i="2"/>
  <c r="N518" i="2"/>
  <c r="M506" i="2"/>
  <c r="K278" i="14"/>
  <c r="K16" i="4"/>
  <c r="K224" i="14"/>
  <c r="J44" i="4"/>
  <c r="K274" i="2"/>
  <c r="L274" i="2"/>
  <c r="K539" i="2"/>
  <c r="M519" i="2"/>
  <c r="L507" i="2"/>
  <c r="AY294" i="2" l="1"/>
  <c r="AY321" i="2"/>
  <c r="AW190" i="2"/>
  <c r="AX219" i="2"/>
  <c r="AX160" i="2"/>
  <c r="AW130" i="2"/>
  <c r="AX247" i="2"/>
  <c r="AW247" i="2"/>
  <c r="AF11" i="14"/>
  <c r="AF94" i="14"/>
  <c r="AF90" i="14"/>
  <c r="AF863" i="2"/>
  <c r="AH837" i="2"/>
  <c r="AY30" i="2"/>
  <c r="AY31" i="2" s="1"/>
  <c r="AT206" i="2"/>
  <c r="AU52" i="2"/>
  <c r="AV76" i="4"/>
  <c r="AW76" i="4"/>
  <c r="AX75" i="4"/>
  <c r="AV200" i="2"/>
  <c r="AV111" i="4" s="1"/>
  <c r="AB137" i="1"/>
  <c r="AV272" i="2"/>
  <c r="AV8" i="4" s="1"/>
  <c r="AX193" i="2"/>
  <c r="AX96" i="4" s="1"/>
  <c r="AX192" i="2"/>
  <c r="AX92" i="4" s="1"/>
  <c r="AX89" i="4" s="1"/>
  <c r="AV85" i="4"/>
  <c r="AW88" i="4"/>
  <c r="AY189" i="2"/>
  <c r="AY193" i="2" s="1"/>
  <c r="AY96" i="4" s="1"/>
  <c r="AU212" i="2"/>
  <c r="AU213" i="2"/>
  <c r="AU201" i="2" s="1"/>
  <c r="AX50" i="2"/>
  <c r="AX51" i="2" s="1"/>
  <c r="AY339" i="2"/>
  <c r="AY340" i="2" s="1"/>
  <c r="AX592" i="2"/>
  <c r="AX156" i="4" s="1"/>
  <c r="AB604" i="2"/>
  <c r="AV609" i="2"/>
  <c r="AW599" i="2"/>
  <c r="AF600" i="2"/>
  <c r="AZ589" i="2"/>
  <c r="AZ583" i="2"/>
  <c r="AZ582" i="2"/>
  <c r="AX603" i="2"/>
  <c r="AU9" i="15"/>
  <c r="AU36" i="15" s="1"/>
  <c r="AY608" i="2"/>
  <c r="AY602" i="2"/>
  <c r="AY595" i="2"/>
  <c r="AY597" i="2"/>
  <c r="AY598" i="2"/>
  <c r="AX133" i="2"/>
  <c r="AX94" i="4" s="1"/>
  <c r="AX131" i="2"/>
  <c r="AY129" i="2"/>
  <c r="AY131" i="2" s="1"/>
  <c r="AW86" i="4"/>
  <c r="AY330" i="2"/>
  <c r="AY331" i="2" s="1"/>
  <c r="AW700" i="2"/>
  <c r="AW46" i="4" s="1"/>
  <c r="AX430" i="2"/>
  <c r="AX135" i="4"/>
  <c r="AV4" i="15"/>
  <c r="AZ428" i="2"/>
  <c r="AZ427" i="2"/>
  <c r="AZ423" i="2"/>
  <c r="AZ424" i="2"/>
  <c r="AY425" i="2"/>
  <c r="AU279" i="2"/>
  <c r="AU518" i="2" s="1"/>
  <c r="AU519" i="2" s="1"/>
  <c r="AT281" i="2"/>
  <c r="AU136" i="2"/>
  <c r="AT140" i="2"/>
  <c r="AR278" i="2"/>
  <c r="AR880" i="2" s="1"/>
  <c r="AQ282" i="2"/>
  <c r="AR142" i="2"/>
  <c r="AR146" i="2" s="1"/>
  <c r="AS275" i="2"/>
  <c r="AS152" i="2"/>
  <c r="AS109" i="4"/>
  <c r="AS153" i="2"/>
  <c r="AT280" i="2"/>
  <c r="AU138" i="2"/>
  <c r="AQ276" i="2"/>
  <c r="AQ539" i="2" s="1"/>
  <c r="AR273" i="2"/>
  <c r="AR141" i="2"/>
  <c r="AZ132" i="14"/>
  <c r="AZ119" i="14"/>
  <c r="AZ156" i="14"/>
  <c r="AZ204" i="14"/>
  <c r="AZ59" i="1"/>
  <c r="AI782" i="2"/>
  <c r="AI789" i="2"/>
  <c r="AH782" i="2"/>
  <c r="AH789" i="2"/>
  <c r="AI45" i="4"/>
  <c r="AS240" i="2"/>
  <c r="AS112" i="4"/>
  <c r="AZ476" i="2"/>
  <c r="AZ198" i="2"/>
  <c r="AZ59" i="2"/>
  <c r="AZ39" i="2"/>
  <c r="AT276" i="14"/>
  <c r="AT234" i="2"/>
  <c r="AR108" i="4"/>
  <c r="AR7" i="4"/>
  <c r="AR234" i="2"/>
  <c r="AT408" i="2"/>
  <c r="AT549" i="2" s="1"/>
  <c r="AT249" i="14"/>
  <c r="AS8" i="4"/>
  <c r="AZ489" i="2"/>
  <c r="AZ453" i="2"/>
  <c r="AZ226" i="2"/>
  <c r="AZ99" i="2"/>
  <c r="AS113" i="4"/>
  <c r="AS268" i="2"/>
  <c r="AS269" i="2"/>
  <c r="AS257" i="2" s="1"/>
  <c r="AY405" i="2"/>
  <c r="AZ645" i="2"/>
  <c r="AZ450" i="2"/>
  <c r="AZ368" i="2"/>
  <c r="AZ338" i="2"/>
  <c r="AZ438" i="2"/>
  <c r="AZ329" i="2"/>
  <c r="AZ350" i="2"/>
  <c r="AZ302" i="2"/>
  <c r="AZ69" i="2"/>
  <c r="AZ68" i="2" s="1"/>
  <c r="AZ434" i="2"/>
  <c r="AZ612" i="2"/>
  <c r="AZ320" i="2"/>
  <c r="AZ293" i="2"/>
  <c r="AZ359" i="2"/>
  <c r="AZ311" i="2"/>
  <c r="AZ238" i="2"/>
  <c r="AZ218" i="2" s="1"/>
  <c r="AZ266" i="2"/>
  <c r="AZ246" i="2" s="1"/>
  <c r="AZ333" i="2"/>
  <c r="AZ454" i="2"/>
  <c r="AZ150" i="2"/>
  <c r="AZ342" i="2"/>
  <c r="AZ372" i="2"/>
  <c r="AZ369" i="2" s="1"/>
  <c r="AZ315" i="2"/>
  <c r="AZ324" i="2"/>
  <c r="AZ321" i="2" s="1"/>
  <c r="AZ306" i="2"/>
  <c r="AZ303" i="2" s="1"/>
  <c r="AZ354" i="2"/>
  <c r="AZ351" i="2" s="1"/>
  <c r="AZ297" i="2"/>
  <c r="AZ294" i="2" s="1"/>
  <c r="AZ363" i="2"/>
  <c r="AZ210" i="2"/>
  <c r="AZ180" i="2"/>
  <c r="AZ159" i="2" s="1"/>
  <c r="AZ252" i="2"/>
  <c r="BC93" i="1"/>
  <c r="BB97" i="1"/>
  <c r="AZ19" i="2"/>
  <c r="BF85" i="1"/>
  <c r="BE87" i="1"/>
  <c r="AZ51" i="1"/>
  <c r="AZ50" i="1"/>
  <c r="AU660" i="2"/>
  <c r="AZ65" i="1"/>
  <c r="BA57" i="10"/>
  <c r="BA62" i="10"/>
  <c r="AZ129" i="1"/>
  <c r="BA2" i="13"/>
  <c r="BA2" i="2"/>
  <c r="BA2" i="14"/>
  <c r="BA2" i="1"/>
  <c r="BA59" i="1" s="1"/>
  <c r="BA2" i="5"/>
  <c r="BA2" i="10"/>
  <c r="BA118" i="10" s="1"/>
  <c r="BA2" i="4"/>
  <c r="BB31" i="1"/>
  <c r="AZ63" i="14"/>
  <c r="AZ437" i="2"/>
  <c r="AY89" i="2"/>
  <c r="AY88" i="2" s="1"/>
  <c r="AZ152" i="1"/>
  <c r="AZ146" i="1"/>
  <c r="AZ54" i="14"/>
  <c r="AZ34" i="14"/>
  <c r="AZ14" i="14"/>
  <c r="AZ165" i="14"/>
  <c r="AZ143" i="14"/>
  <c r="AZ74" i="14"/>
  <c r="AZ463" i="2"/>
  <c r="AZ196" i="2"/>
  <c r="AZ8" i="14"/>
  <c r="BA8" i="14" s="1"/>
  <c r="BF92" i="1"/>
  <c r="AZ254" i="2"/>
  <c r="AZ923" i="2"/>
  <c r="AZ79" i="2"/>
  <c r="AZ332" i="2"/>
  <c r="AZ323" i="2"/>
  <c r="AZ371" i="2"/>
  <c r="AZ362" i="2"/>
  <c r="AZ353" i="2"/>
  <c r="AZ341" i="2"/>
  <c r="AZ314" i="2"/>
  <c r="AZ305" i="2"/>
  <c r="AZ296" i="2"/>
  <c r="AZ436" i="2"/>
  <c r="AZ452" i="2"/>
  <c r="AZ235" i="2"/>
  <c r="AZ177" i="2"/>
  <c r="AZ207" i="2"/>
  <c r="AZ263" i="2"/>
  <c r="AZ147" i="2"/>
  <c r="AU893" i="2"/>
  <c r="CZ830" i="2"/>
  <c r="AS412" i="2"/>
  <c r="AS41" i="4" s="1"/>
  <c r="AS909" i="2"/>
  <c r="AS289" i="14" s="1"/>
  <c r="AR910" i="2"/>
  <c r="AR413" i="2"/>
  <c r="AR911" i="2" s="1"/>
  <c r="AW313" i="2"/>
  <c r="AX312" i="2"/>
  <c r="AU406" i="2"/>
  <c r="AU276" i="14" s="1"/>
  <c r="AT407" i="2"/>
  <c r="AT909" i="2" s="1"/>
  <c r="AT289" i="14" s="1"/>
  <c r="AU318" i="2"/>
  <c r="AU120" i="4" s="1"/>
  <c r="AU117" i="4" s="1"/>
  <c r="AU382" i="2"/>
  <c r="AU380" i="2" s="1"/>
  <c r="AU387" i="2" s="1"/>
  <c r="AT115" i="4"/>
  <c r="AT9" i="4"/>
  <c r="AV381" i="2"/>
  <c r="AV317" i="2"/>
  <c r="AU73" i="4"/>
  <c r="AT388" i="2"/>
  <c r="AW361" i="2"/>
  <c r="AX360" i="2"/>
  <c r="AQ229" i="14"/>
  <c r="AQ288" i="14"/>
  <c r="AQ256" i="14"/>
  <c r="AU366" i="2"/>
  <c r="AU127" i="4" s="1"/>
  <c r="AU125" i="4" s="1"/>
  <c r="AU390" i="2"/>
  <c r="AU388" i="2" s="1"/>
  <c r="AV389" i="2"/>
  <c r="AV365" i="2"/>
  <c r="AW164" i="2"/>
  <c r="AV890" i="2"/>
  <c r="AW194" i="2"/>
  <c r="AS229" i="2"/>
  <c r="AV222" i="2"/>
  <c r="AV228" i="2" s="1"/>
  <c r="AU112" i="4"/>
  <c r="AU241" i="2"/>
  <c r="AU229" i="2" s="1"/>
  <c r="AU240" i="2"/>
  <c r="AU498" i="2"/>
  <c r="AV132" i="4"/>
  <c r="AW440" i="2"/>
  <c r="AW460" i="2" s="1"/>
  <c r="AW136" i="4"/>
  <c r="AW134" i="4" s="1"/>
  <c r="AV458" i="2"/>
  <c r="AV10" i="4"/>
  <c r="AV465" i="2"/>
  <c r="AW646" i="2"/>
  <c r="AV652" i="2"/>
  <c r="AV654" i="2"/>
  <c r="AV703" i="2" s="1"/>
  <c r="AV653" i="2"/>
  <c r="AV702" i="2" s="1"/>
  <c r="AX435" i="2"/>
  <c r="AX459" i="2" s="1"/>
  <c r="AY433" i="2"/>
  <c r="Z635" i="2"/>
  <c r="Z695" i="2" s="1"/>
  <c r="AA656" i="2"/>
  <c r="AA704" i="2" s="1"/>
  <c r="AA630" i="2"/>
  <c r="AU111" i="2"/>
  <c r="AU879" i="2" s="1"/>
  <c r="AU12" i="2"/>
  <c r="AV109" i="2"/>
  <c r="AX10" i="2"/>
  <c r="AX11" i="2" s="1"/>
  <c r="AV74" i="4"/>
  <c r="AV24" i="2"/>
  <c r="AV25" i="2" s="1"/>
  <c r="AV655" i="2"/>
  <c r="AX658" i="2"/>
  <c r="AX706" i="2" s="1"/>
  <c r="AY648" i="2"/>
  <c r="AW659" i="2"/>
  <c r="AW707" i="2" s="1"/>
  <c r="AW650" i="2"/>
  <c r="AW160" i="4" s="1"/>
  <c r="AW159" i="4" s="1"/>
  <c r="AU113" i="4"/>
  <c r="AU269" i="2"/>
  <c r="AU257" i="2" s="1"/>
  <c r="AU268" i="2"/>
  <c r="AV250" i="2"/>
  <c r="AV256" i="2" s="1"/>
  <c r="AU85" i="2"/>
  <c r="AU72" i="2" s="1"/>
  <c r="AX70" i="2"/>
  <c r="AX71" i="2" s="1"/>
  <c r="AV77" i="4"/>
  <c r="AV84" i="2"/>
  <c r="AV85" i="2" s="1"/>
  <c r="AV72" i="2" s="1"/>
  <c r="AV202" i="2"/>
  <c r="AG857" i="2"/>
  <c r="AD846" i="2"/>
  <c r="AC861" i="2"/>
  <c r="AG856" i="2"/>
  <c r="AG43" i="4" s="1"/>
  <c r="AG175" i="4"/>
  <c r="AG21" i="4"/>
  <c r="AY839" i="2"/>
  <c r="AV155" i="4"/>
  <c r="AV164" i="4" s="1"/>
  <c r="AS39" i="13"/>
  <c r="AS40" i="13" s="1"/>
  <c r="AW887" i="2"/>
  <c r="AW53" i="4"/>
  <c r="AW192" i="4" s="1"/>
  <c r="AT190" i="4"/>
  <c r="AT194" i="4" s="1"/>
  <c r="AT11" i="13"/>
  <c r="AT38" i="13" s="1"/>
  <c r="AT55" i="4"/>
  <c r="AT37" i="13"/>
  <c r="AV721" i="2"/>
  <c r="AV685" i="2"/>
  <c r="AU51" i="4"/>
  <c r="AU720" i="2"/>
  <c r="AS194" i="4"/>
  <c r="AW622" i="2"/>
  <c r="AW157" i="4" s="1"/>
  <c r="AS50" i="14"/>
  <c r="AS159" i="14"/>
  <c r="AS123" i="14"/>
  <c r="AS12" i="14"/>
  <c r="AX625" i="2"/>
  <c r="AY613" i="2"/>
  <c r="AX627" i="2"/>
  <c r="AX688" i="2" s="1"/>
  <c r="AX638" i="2"/>
  <c r="AX699" i="2" s="1"/>
  <c r="AX632" i="2"/>
  <c r="AX692" i="2" s="1"/>
  <c r="AY619" i="2"/>
  <c r="AR262" i="2"/>
  <c r="AS260" i="2"/>
  <c r="AW134" i="2"/>
  <c r="AV258" i="2"/>
  <c r="AW456" i="2"/>
  <c r="AW486" i="2" s="1"/>
  <c r="AW485" i="2"/>
  <c r="AW141" i="4"/>
  <c r="AW140" i="4" s="1"/>
  <c r="AV497" i="2"/>
  <c r="AV484" i="2"/>
  <c r="AV15" i="4"/>
  <c r="AV491" i="2"/>
  <c r="AX451" i="2"/>
  <c r="AY449" i="2"/>
  <c r="AX335" i="2"/>
  <c r="AX336" i="2" s="1"/>
  <c r="AX122" i="4" s="1"/>
  <c r="AX326" i="2"/>
  <c r="AX327" i="2" s="1"/>
  <c r="AX121" i="4" s="1"/>
  <c r="AY322" i="2"/>
  <c r="AW97" i="4"/>
  <c r="AT92" i="2"/>
  <c r="AW357" i="2"/>
  <c r="AW126" i="4" s="1"/>
  <c r="AX374" i="2"/>
  <c r="AX375" i="2" s="1"/>
  <c r="AX128" i="4" s="1"/>
  <c r="AY370" i="2"/>
  <c r="AX356" i="2"/>
  <c r="AY352" i="2"/>
  <c r="AX100" i="4"/>
  <c r="AW300" i="2"/>
  <c r="AW118" i="4" s="1"/>
  <c r="AY304" i="2"/>
  <c r="AX308" i="2"/>
  <c r="AX309" i="2" s="1"/>
  <c r="AX119" i="4" s="1"/>
  <c r="AX344" i="2"/>
  <c r="AX345" i="2" s="1"/>
  <c r="AX123" i="4" s="1"/>
  <c r="AX299" i="2"/>
  <c r="AY295" i="2"/>
  <c r="DC215" i="2"/>
  <c r="DC125" i="2"/>
  <c r="AS413" i="2"/>
  <c r="AS911" i="2" s="1"/>
  <c r="DD217" i="2"/>
  <c r="DD245" i="2"/>
  <c r="DD216" i="2"/>
  <c r="DD244" i="2"/>
  <c r="AX99" i="4"/>
  <c r="DC243" i="2"/>
  <c r="AQ278" i="14"/>
  <c r="AQ224" i="14"/>
  <c r="AQ251" i="14"/>
  <c r="AO284" i="2"/>
  <c r="AP176" i="2"/>
  <c r="AP277" i="2" s="1"/>
  <c r="AX98" i="4"/>
  <c r="AX88" i="4"/>
  <c r="DD185" i="2"/>
  <c r="DD127" i="2"/>
  <c r="DD157" i="2"/>
  <c r="AY161" i="2"/>
  <c r="AY162" i="2"/>
  <c r="AY91" i="4" s="1"/>
  <c r="AY163" i="2"/>
  <c r="AY95" i="4" s="1"/>
  <c r="AU168" i="2"/>
  <c r="AS110" i="4"/>
  <c r="AS182" i="2"/>
  <c r="AS183" i="2"/>
  <c r="DC155" i="2"/>
  <c r="AQ889" i="2"/>
  <c r="AQ274" i="2"/>
  <c r="AU166" i="2"/>
  <c r="AT170" i="2"/>
  <c r="AX87" i="4"/>
  <c r="AR172" i="2"/>
  <c r="DD126" i="2"/>
  <c r="DD156" i="2"/>
  <c r="DD128" i="2"/>
  <c r="DD158" i="2"/>
  <c r="AR171" i="2"/>
  <c r="AQ174" i="2"/>
  <c r="AQ283" i="2" s="1"/>
  <c r="AU232" i="2"/>
  <c r="AV230" i="2"/>
  <c r="AY236" i="2"/>
  <c r="AU204" i="2"/>
  <c r="AS144" i="2"/>
  <c r="AY148" i="2"/>
  <c r="AY178" i="2"/>
  <c r="AY264" i="2"/>
  <c r="AY208" i="2"/>
  <c r="AZ78" i="2"/>
  <c r="BA82" i="2" s="1"/>
  <c r="AZ58" i="2"/>
  <c r="AZ18" i="2"/>
  <c r="AZ38" i="2"/>
  <c r="AS506" i="2"/>
  <c r="AV52" i="2"/>
  <c r="AV13" i="2"/>
  <c r="DE188" i="2"/>
  <c r="DE187" i="2"/>
  <c r="DE186" i="2"/>
  <c r="AW45" i="2"/>
  <c r="AW33" i="2" s="1"/>
  <c r="AW53" i="2"/>
  <c r="AS23" i="13"/>
  <c r="AS24" i="13" s="1"/>
  <c r="AT112" i="2"/>
  <c r="AT93" i="2"/>
  <c r="AT114" i="2" s="1"/>
  <c r="BA131" i="14"/>
  <c r="BA56" i="1"/>
  <c r="BA62" i="14"/>
  <c r="BA22" i="14"/>
  <c r="BA55" i="1"/>
  <c r="BA426" i="2" s="1"/>
  <c r="BA53" i="1"/>
  <c r="BA54" i="1"/>
  <c r="AZ98" i="2"/>
  <c r="T287" i="14"/>
  <c r="T902" i="2"/>
  <c r="T903" i="2" s="1"/>
  <c r="T16" i="4"/>
  <c r="AW294" i="14"/>
  <c r="AW232" i="14"/>
  <c r="AW259" i="14"/>
  <c r="BB762" i="2"/>
  <c r="BC761" i="2"/>
  <c r="BC760" i="2" s="1"/>
  <c r="AT250" i="14"/>
  <c r="AT277" i="14"/>
  <c r="AT223" i="14"/>
  <c r="BA35" i="1"/>
  <c r="BA34" i="1"/>
  <c r="BB32" i="1"/>
  <c r="BA33" i="1"/>
  <c r="Y519" i="2"/>
  <c r="S519" i="2"/>
  <c r="AK519" i="2"/>
  <c r="V519" i="2"/>
  <c r="Z519" i="2"/>
  <c r="U519" i="2"/>
  <c r="AD519" i="2"/>
  <c r="T519" i="2"/>
  <c r="AO519" i="2"/>
  <c r="Q519" i="2"/>
  <c r="AN519" i="2"/>
  <c r="AP519" i="2"/>
  <c r="O519" i="2"/>
  <c r="AI519" i="2"/>
  <c r="AL519" i="2"/>
  <c r="AC519" i="2"/>
  <c r="AR519" i="2"/>
  <c r="AF519" i="2"/>
  <c r="X519" i="2"/>
  <c r="AT519" i="2"/>
  <c r="AA519" i="2"/>
  <c r="W519" i="2"/>
  <c r="AS519" i="2"/>
  <c r="AG519" i="2"/>
  <c r="AB519" i="2"/>
  <c r="R519" i="2"/>
  <c r="AH519" i="2"/>
  <c r="AQ519" i="2"/>
  <c r="AJ519" i="2"/>
  <c r="P519" i="2"/>
  <c r="AM519" i="2"/>
  <c r="AE519" i="2"/>
  <c r="AZ385" i="2"/>
  <c r="AZ461" i="2"/>
  <c r="DG75" i="10"/>
  <c r="AY556" i="2"/>
  <c r="AZ555" i="2"/>
  <c r="AW478" i="2"/>
  <c r="AX474" i="2"/>
  <c r="AY120" i="10"/>
  <c r="AU105" i="2"/>
  <c r="AW295" i="14"/>
  <c r="AC904" i="2"/>
  <c r="AD70" i="10"/>
  <c r="DG82" i="10"/>
  <c r="AZ97" i="10"/>
  <c r="AV78" i="4"/>
  <c r="AV104" i="2"/>
  <c r="U20" i="4"/>
  <c r="U143" i="4"/>
  <c r="U145" i="4" s="1"/>
  <c r="U78" i="10"/>
  <c r="AS817" i="2"/>
  <c r="AU6" i="4"/>
  <c r="AA86" i="10"/>
  <c r="DH60" i="1"/>
  <c r="DG61" i="1"/>
  <c r="AT7" i="13"/>
  <c r="AT22" i="13" s="1"/>
  <c r="AT21" i="13"/>
  <c r="AB136" i="1"/>
  <c r="AC137" i="1" s="1"/>
  <c r="AC135" i="1"/>
  <c r="AY102" i="14"/>
  <c r="AZ101" i="14"/>
  <c r="AZ487" i="2"/>
  <c r="AX90" i="2"/>
  <c r="AX91" i="2" s="1"/>
  <c r="AV383" i="2"/>
  <c r="AZ121" i="10"/>
  <c r="DH66" i="1"/>
  <c r="DG67" i="1"/>
  <c r="AZ93" i="10"/>
  <c r="DG68" i="10"/>
  <c r="BB769" i="2"/>
  <c r="BB768" i="2" s="1"/>
  <c r="BA770" i="2"/>
  <c r="AY561" i="2"/>
  <c r="AZ560" i="2"/>
  <c r="AZ65" i="10"/>
  <c r="K193" i="14"/>
  <c r="K191" i="14"/>
  <c r="J191" i="14"/>
  <c r="L193" i="14"/>
  <c r="L504" i="2"/>
  <c r="M516" i="2"/>
  <c r="N506" i="2"/>
  <c r="L889" i="2"/>
  <c r="M889" i="2"/>
  <c r="M880" i="2"/>
  <c r="M251" i="14" s="1"/>
  <c r="L539" i="2"/>
  <c r="N519" i="2"/>
  <c r="L880" i="2"/>
  <c r="M520" i="2"/>
  <c r="M507" i="2"/>
  <c r="L508" i="2"/>
  <c r="AX130" i="2" l="1"/>
  <c r="AY160" i="2"/>
  <c r="AX190" i="2"/>
  <c r="AZ30" i="2"/>
  <c r="AZ31" i="2" s="1"/>
  <c r="AX44" i="2"/>
  <c r="AX45" i="2" s="1"/>
  <c r="AW64" i="2"/>
  <c r="AW65" i="2" s="1"/>
  <c r="AX76" i="4"/>
  <c r="AX86" i="4"/>
  <c r="AX85" i="4" s="1"/>
  <c r="AV212" i="2"/>
  <c r="AV213" i="2"/>
  <c r="AV201" i="2" s="1"/>
  <c r="AX93" i="4"/>
  <c r="AW272" i="2"/>
  <c r="AW8" i="4" s="1"/>
  <c r="AW85" i="4"/>
  <c r="AU206" i="2"/>
  <c r="AW200" i="2"/>
  <c r="AW111" i="4" s="1"/>
  <c r="AY192" i="2"/>
  <c r="AY92" i="4" s="1"/>
  <c r="AZ189" i="2"/>
  <c r="AZ193" i="2" s="1"/>
  <c r="AZ96" i="4" s="1"/>
  <c r="AY191" i="2"/>
  <c r="AY50" i="2"/>
  <c r="AY51" i="2" s="1"/>
  <c r="AZ339" i="2"/>
  <c r="AZ340" i="2" s="1"/>
  <c r="AX599" i="2"/>
  <c r="AF601" i="2"/>
  <c r="AY592" i="2"/>
  <c r="AY156" i="4" s="1"/>
  <c r="AW609" i="2"/>
  <c r="AB605" i="2"/>
  <c r="AV9" i="15"/>
  <c r="AV36" i="15" s="1"/>
  <c r="AU10" i="15"/>
  <c r="AU37" i="15" s="1"/>
  <c r="BA589" i="2"/>
  <c r="BA583" i="2"/>
  <c r="BA582" i="2"/>
  <c r="AY603" i="2"/>
  <c r="AZ595" i="2"/>
  <c r="AZ597" i="2"/>
  <c r="AZ598" i="2"/>
  <c r="AZ608" i="2"/>
  <c r="AZ602" i="2"/>
  <c r="AY133" i="2"/>
  <c r="AY94" i="4" s="1"/>
  <c r="AY93" i="4" s="1"/>
  <c r="AZ129" i="2"/>
  <c r="AZ133" i="2" s="1"/>
  <c r="AZ94" i="4" s="1"/>
  <c r="AY132" i="2"/>
  <c r="AY90" i="4" s="1"/>
  <c r="AZ330" i="2"/>
  <c r="AZ331" i="2" s="1"/>
  <c r="BA156" i="14"/>
  <c r="AX700" i="2"/>
  <c r="AX46" i="4" s="1"/>
  <c r="AY430" i="2"/>
  <c r="AY135" i="4"/>
  <c r="AZ425" i="2"/>
  <c r="AW4" i="15"/>
  <c r="BA427" i="2"/>
  <c r="BA428" i="2"/>
  <c r="BA424" i="2"/>
  <c r="BA423" i="2"/>
  <c r="AR276" i="2"/>
  <c r="AR539" i="2" s="1"/>
  <c r="AU281" i="2"/>
  <c r="AU140" i="2"/>
  <c r="AV136" i="2"/>
  <c r="AS273" i="2"/>
  <c r="AS141" i="2"/>
  <c r="AR282" i="2"/>
  <c r="AS142" i="2"/>
  <c r="AS146" i="2" s="1"/>
  <c r="AU280" i="2"/>
  <c r="AV138" i="2"/>
  <c r="AS278" i="2"/>
  <c r="AS880" i="2" s="1"/>
  <c r="AT275" i="2"/>
  <c r="AT153" i="2"/>
  <c r="AT152" i="2"/>
  <c r="AT109" i="4"/>
  <c r="AV279" i="2"/>
  <c r="AV518" i="2" s="1"/>
  <c r="AV519" i="2" s="1"/>
  <c r="AV520" i="2" s="1"/>
  <c r="BA152" i="1"/>
  <c r="BA63" i="14"/>
  <c r="AJ26" i="4"/>
  <c r="AS7" i="4"/>
  <c r="BA23" i="14"/>
  <c r="BA198" i="2"/>
  <c r="BA42" i="2"/>
  <c r="BA102" i="2"/>
  <c r="BA22" i="2"/>
  <c r="BA196" i="2"/>
  <c r="BA62" i="2"/>
  <c r="BA254" i="2"/>
  <c r="AT404" i="2"/>
  <c r="AT410" i="2"/>
  <c r="AT910" i="2" s="1"/>
  <c r="AT412" i="2"/>
  <c r="AT41" i="4" s="1"/>
  <c r="AS108" i="4"/>
  <c r="AU407" i="2"/>
  <c r="AU410" i="2" s="1"/>
  <c r="AU910" i="2" s="1"/>
  <c r="AU115" i="4"/>
  <c r="AU408" i="2"/>
  <c r="AU549" i="2" s="1"/>
  <c r="AR11" i="4"/>
  <c r="AW132" i="4"/>
  <c r="AP284" i="2"/>
  <c r="AV660" i="2"/>
  <c r="BA476" i="2"/>
  <c r="BA99" i="2"/>
  <c r="BA79" i="2"/>
  <c r="BA437" i="2"/>
  <c r="BA224" i="2"/>
  <c r="BA453" i="2"/>
  <c r="BA923" i="2"/>
  <c r="BA489" i="2"/>
  <c r="BA54" i="14"/>
  <c r="BA34" i="14"/>
  <c r="BA74" i="14"/>
  <c r="BA14" i="14"/>
  <c r="BA143" i="14"/>
  <c r="BA165" i="14"/>
  <c r="BA226" i="2"/>
  <c r="BA47" i="14"/>
  <c r="BA204" i="14"/>
  <c r="BA146" i="1"/>
  <c r="BA438" i="2"/>
  <c r="BA359" i="2"/>
  <c r="BA302" i="2"/>
  <c r="BA434" i="2"/>
  <c r="BA612" i="2"/>
  <c r="BA329" i="2"/>
  <c r="BA350" i="2"/>
  <c r="BA293" i="2"/>
  <c r="BA645" i="2"/>
  <c r="BA320" i="2"/>
  <c r="BA338" i="2"/>
  <c r="BA450" i="2"/>
  <c r="BA368" i="2"/>
  <c r="BA311" i="2"/>
  <c r="BA69" i="2"/>
  <c r="BA68" i="2" s="1"/>
  <c r="BA354" i="2"/>
  <c r="BA351" i="2" s="1"/>
  <c r="BA150" i="2"/>
  <c r="BA342" i="2"/>
  <c r="BA180" i="2"/>
  <c r="BA159" i="2" s="1"/>
  <c r="BA315" i="2"/>
  <c r="BA454" i="2"/>
  <c r="BA306" i="2"/>
  <c r="BA303" i="2" s="1"/>
  <c r="BA333" i="2"/>
  <c r="BA297" i="2"/>
  <c r="BA294" i="2" s="1"/>
  <c r="BA266" i="2"/>
  <c r="BA246" i="2" s="1"/>
  <c r="BA210" i="2"/>
  <c r="BA372" i="2"/>
  <c r="BA369" i="2" s="1"/>
  <c r="BA238" i="2"/>
  <c r="BA218" i="2" s="1"/>
  <c r="BA324" i="2"/>
  <c r="BA321" i="2" s="1"/>
  <c r="BA363" i="2"/>
  <c r="BB62" i="10"/>
  <c r="BB57" i="10"/>
  <c r="BF87" i="1"/>
  <c r="BG85" i="1"/>
  <c r="BD93" i="1"/>
  <c r="BC97" i="1"/>
  <c r="BA39" i="2"/>
  <c r="BA132" i="14"/>
  <c r="BA463" i="2"/>
  <c r="BA19" i="2"/>
  <c r="BA252" i="2"/>
  <c r="AZ405" i="2"/>
  <c r="AZ89" i="2"/>
  <c r="AZ88" i="2" s="1"/>
  <c r="BA59" i="2"/>
  <c r="BA119" i="14"/>
  <c r="BG92" i="1"/>
  <c r="AY216" i="2"/>
  <c r="AY244" i="2"/>
  <c r="BB2" i="14"/>
  <c r="BB2" i="1"/>
  <c r="BB2" i="4"/>
  <c r="BC31" i="1"/>
  <c r="BB2" i="13"/>
  <c r="BB2" i="2"/>
  <c r="BB2" i="5"/>
  <c r="BB2" i="10"/>
  <c r="BA51" i="1"/>
  <c r="BA50" i="1"/>
  <c r="BA129" i="1"/>
  <c r="BA65" i="1"/>
  <c r="BB118" i="10"/>
  <c r="BA126" i="1"/>
  <c r="BB126" i="1" s="1"/>
  <c r="BA235" i="2"/>
  <c r="BA207" i="2"/>
  <c r="BA263" i="2"/>
  <c r="BA147" i="2"/>
  <c r="BA177" i="2"/>
  <c r="BA436" i="2"/>
  <c r="BA452" i="2"/>
  <c r="BA332" i="2"/>
  <c r="BA323" i="2"/>
  <c r="BA362" i="2"/>
  <c r="BA341" i="2"/>
  <c r="BA371" i="2"/>
  <c r="BA353" i="2"/>
  <c r="BA314" i="2"/>
  <c r="BA296" i="2"/>
  <c r="BA305" i="2"/>
  <c r="AV893" i="2"/>
  <c r="DA830" i="2"/>
  <c r="AT13" i="4"/>
  <c r="AR288" i="14"/>
  <c r="AR229" i="14"/>
  <c r="AR256" i="14"/>
  <c r="AU249" i="14"/>
  <c r="AY312" i="2"/>
  <c r="AX313" i="2"/>
  <c r="AT7" i="4"/>
  <c r="AW317" i="2"/>
  <c r="AW381" i="2"/>
  <c r="AV406" i="2"/>
  <c r="AV249" i="14" s="1"/>
  <c r="AU222" i="14"/>
  <c r="AV318" i="2"/>
  <c r="AV120" i="4" s="1"/>
  <c r="AV117" i="4" s="1"/>
  <c r="AV382" i="2"/>
  <c r="AV380" i="2" s="1"/>
  <c r="AV387" i="2" s="1"/>
  <c r="AU9" i="4"/>
  <c r="AV366" i="2"/>
  <c r="AV127" i="4" s="1"/>
  <c r="AV125" i="4" s="1"/>
  <c r="AV390" i="2"/>
  <c r="AX361" i="2"/>
  <c r="AY360" i="2"/>
  <c r="AW389" i="2"/>
  <c r="AW365" i="2"/>
  <c r="U184" i="4"/>
  <c r="AX194" i="2"/>
  <c r="T17" i="4"/>
  <c r="AX164" i="2"/>
  <c r="AU234" i="2"/>
  <c r="AW890" i="2"/>
  <c r="AY75" i="4"/>
  <c r="AV498" i="2"/>
  <c r="AV112" i="4"/>
  <c r="AV240" i="2"/>
  <c r="AV241" i="2"/>
  <c r="AV229" i="2" s="1"/>
  <c r="AW222" i="2"/>
  <c r="AW228" i="2" s="1"/>
  <c r="AX440" i="2"/>
  <c r="AX460" i="2" s="1"/>
  <c r="AX136" i="4"/>
  <c r="AX134" i="4" s="1"/>
  <c r="AW458" i="2"/>
  <c r="AW10" i="4"/>
  <c r="AW465" i="2"/>
  <c r="AY435" i="2"/>
  <c r="AY459" i="2" s="1"/>
  <c r="AZ433" i="2"/>
  <c r="AX646" i="2"/>
  <c r="AW652" i="2"/>
  <c r="AW654" i="2"/>
  <c r="AW703" i="2" s="1"/>
  <c r="AW653" i="2"/>
  <c r="AW702" i="2" s="1"/>
  <c r="AV12" i="2"/>
  <c r="AW109" i="2"/>
  <c r="AA631" i="2"/>
  <c r="AA691" i="2" s="1"/>
  <c r="AA657" i="2"/>
  <c r="AA705" i="2" s="1"/>
  <c r="AA634" i="2"/>
  <c r="AA694" i="2" s="1"/>
  <c r="AU110" i="2"/>
  <c r="AV73" i="4"/>
  <c r="AV111" i="2"/>
  <c r="AV879" i="2" s="1"/>
  <c r="AY10" i="2"/>
  <c r="AY11" i="2" s="1"/>
  <c r="AW74" i="4"/>
  <c r="AW24" i="2"/>
  <c r="AW25" i="2" s="1"/>
  <c r="AW655" i="2"/>
  <c r="AY658" i="2"/>
  <c r="AY706" i="2" s="1"/>
  <c r="AZ648" i="2"/>
  <c r="AX659" i="2"/>
  <c r="AX707" i="2" s="1"/>
  <c r="AX650" i="2"/>
  <c r="AX160" i="4" s="1"/>
  <c r="AX159" i="4" s="1"/>
  <c r="AX134" i="2"/>
  <c r="AW250" i="2"/>
  <c r="AV113" i="4"/>
  <c r="AV269" i="2"/>
  <c r="AV257" i="2" s="1"/>
  <c r="AV268" i="2"/>
  <c r="AY70" i="2"/>
  <c r="AY71" i="2" s="1"/>
  <c r="AW77" i="4"/>
  <c r="AW84" i="2"/>
  <c r="AW85" i="2" s="1"/>
  <c r="AW72" i="2" s="1"/>
  <c r="AG176" i="4"/>
  <c r="AG852" i="2"/>
  <c r="AD847" i="2"/>
  <c r="AD862" i="2"/>
  <c r="AG863" i="2"/>
  <c r="AG86" i="14"/>
  <c r="AG104" i="14"/>
  <c r="AG122" i="14"/>
  <c r="AG90" i="14"/>
  <c r="AG94" i="14"/>
  <c r="AG11" i="14"/>
  <c r="AH855" i="2"/>
  <c r="AH838" i="2"/>
  <c r="AH836" i="2" s="1"/>
  <c r="AZ839" i="2"/>
  <c r="AW155" i="4"/>
  <c r="AW164" i="4" s="1"/>
  <c r="AT39" i="13"/>
  <c r="AT40" i="13" s="1"/>
  <c r="AW685" i="2"/>
  <c r="AW721" i="2"/>
  <c r="AX622" i="2"/>
  <c r="AX157" i="4" s="1"/>
  <c r="AU190" i="4"/>
  <c r="AU194" i="4" s="1"/>
  <c r="AU55" i="4"/>
  <c r="AU37" i="13"/>
  <c r="AU11" i="13"/>
  <c r="AU38" i="13" s="1"/>
  <c r="AW230" i="2"/>
  <c r="AX887" i="2"/>
  <c r="AX53" i="4"/>
  <c r="AX192" i="4" s="1"/>
  <c r="AV720" i="2"/>
  <c r="AV51" i="4"/>
  <c r="AT50" i="14"/>
  <c r="AT159" i="14"/>
  <c r="AT123" i="14"/>
  <c r="AT12" i="14"/>
  <c r="AY625" i="2"/>
  <c r="AZ613" i="2"/>
  <c r="AY627" i="2"/>
  <c r="AY688" i="2" s="1"/>
  <c r="AY638" i="2"/>
  <c r="AY699" i="2" s="1"/>
  <c r="AY632" i="2"/>
  <c r="AY692" i="2" s="1"/>
  <c r="AZ619" i="2"/>
  <c r="AS262" i="2"/>
  <c r="AT260" i="2"/>
  <c r="AV204" i="2"/>
  <c r="AX33" i="2"/>
  <c r="AX456" i="2"/>
  <c r="AX486" i="2" s="1"/>
  <c r="AX485" i="2"/>
  <c r="AX141" i="4"/>
  <c r="AX140" i="4" s="1"/>
  <c r="AW497" i="2"/>
  <c r="AW484" i="2"/>
  <c r="AW15" i="4"/>
  <c r="AW491" i="2"/>
  <c r="AY451" i="2"/>
  <c r="AZ449" i="2"/>
  <c r="AY335" i="2"/>
  <c r="AY336" i="2" s="1"/>
  <c r="AY122" i="4" s="1"/>
  <c r="AZ322" i="2"/>
  <c r="AY326" i="2"/>
  <c r="AY327" i="2" s="1"/>
  <c r="AY121" i="4" s="1"/>
  <c r="AX357" i="2"/>
  <c r="AX126" i="4" s="1"/>
  <c r="AY356" i="2"/>
  <c r="AY357" i="2" s="1"/>
  <c r="AY126" i="4" s="1"/>
  <c r="AY374" i="2"/>
  <c r="AY375" i="2" s="1"/>
  <c r="AY128" i="4" s="1"/>
  <c r="AZ352" i="2"/>
  <c r="AZ370" i="2"/>
  <c r="AX300" i="2"/>
  <c r="AX118" i="4" s="1"/>
  <c r="AY344" i="2"/>
  <c r="AY345" i="2" s="1"/>
  <c r="AY123" i="4" s="1"/>
  <c r="AZ295" i="2"/>
  <c r="AY308" i="2"/>
  <c r="AY309" i="2" s="1"/>
  <c r="AY119" i="4" s="1"/>
  <c r="AY299" i="2"/>
  <c r="AZ304" i="2"/>
  <c r="DD215" i="2"/>
  <c r="DD125" i="2"/>
  <c r="AU404" i="2"/>
  <c r="AU13" i="4"/>
  <c r="AS256" i="14"/>
  <c r="AS229" i="14"/>
  <c r="AS288" i="14"/>
  <c r="AX97" i="4"/>
  <c r="DE217" i="2"/>
  <c r="DE245" i="2"/>
  <c r="DE216" i="2"/>
  <c r="DE244" i="2"/>
  <c r="DD243" i="2"/>
  <c r="AR278" i="14"/>
  <c r="AR224" i="14"/>
  <c r="AR251" i="14"/>
  <c r="AS172" i="2"/>
  <c r="AW202" i="2"/>
  <c r="DE185" i="2"/>
  <c r="AS171" i="2"/>
  <c r="DE127" i="2"/>
  <c r="DE157" i="2"/>
  <c r="AQ176" i="2"/>
  <c r="AQ277" i="2" s="1"/>
  <c r="AR889" i="2"/>
  <c r="AR274" i="2"/>
  <c r="AY87" i="4"/>
  <c r="AT110" i="4"/>
  <c r="AT182" i="2"/>
  <c r="AT183" i="2"/>
  <c r="DE126" i="2"/>
  <c r="DE156" i="2"/>
  <c r="DE128" i="2"/>
  <c r="DE158" i="2"/>
  <c r="AZ162" i="2"/>
  <c r="AZ91" i="4" s="1"/>
  <c r="AZ161" i="2"/>
  <c r="AZ163" i="2"/>
  <c r="AZ95" i="4" s="1"/>
  <c r="DD155" i="2"/>
  <c r="AV166" i="2"/>
  <c r="AU170" i="2"/>
  <c r="AR174" i="2"/>
  <c r="AR283" i="2" s="1"/>
  <c r="AV168" i="2"/>
  <c r="AY86" i="4"/>
  <c r="AV232" i="2"/>
  <c r="AZ236" i="2"/>
  <c r="AT144" i="2"/>
  <c r="AW258" i="2"/>
  <c r="AZ208" i="2"/>
  <c r="AZ178" i="2"/>
  <c r="AZ264" i="2"/>
  <c r="AZ148" i="2"/>
  <c r="O520" i="2"/>
  <c r="BA58" i="2"/>
  <c r="BA78" i="2"/>
  <c r="BB82" i="2" s="1"/>
  <c r="BA18" i="2"/>
  <c r="BA38" i="2"/>
  <c r="AV105" i="2"/>
  <c r="AV110" i="2" s="1"/>
  <c r="AU223" i="14"/>
  <c r="AU250" i="14"/>
  <c r="AU277" i="14"/>
  <c r="AT506" i="2"/>
  <c r="AT507" i="2" s="1"/>
  <c r="AW73" i="2"/>
  <c r="AX73" i="2" s="1"/>
  <c r="DF188" i="2"/>
  <c r="DF187" i="2"/>
  <c r="DF186" i="2"/>
  <c r="AW32" i="2"/>
  <c r="AY44" i="2"/>
  <c r="AW13" i="2"/>
  <c r="BB62" i="14"/>
  <c r="BB55" i="1"/>
  <c r="BB426" i="2" s="1"/>
  <c r="BB22" i="14"/>
  <c r="BB54" i="1"/>
  <c r="BB56" i="1"/>
  <c r="BB53" i="1"/>
  <c r="BB131" i="14"/>
  <c r="BA98" i="2"/>
  <c r="T228" i="14"/>
  <c r="T255" i="14"/>
  <c r="T286" i="14"/>
  <c r="AX294" i="14"/>
  <c r="AX232" i="14"/>
  <c r="AX259" i="14"/>
  <c r="P507" i="2"/>
  <c r="O507" i="2"/>
  <c r="AI507" i="2"/>
  <c r="S507" i="2"/>
  <c r="AB507" i="2"/>
  <c r="AN507" i="2"/>
  <c r="AL507" i="2"/>
  <c r="X507" i="2"/>
  <c r="R507" i="2"/>
  <c r="Z507" i="2"/>
  <c r="Y507" i="2"/>
  <c r="U507" i="2"/>
  <c r="T507" i="2"/>
  <c r="Q507" i="2"/>
  <c r="AQ507" i="2"/>
  <c r="AJ507" i="2"/>
  <c r="AD507" i="2"/>
  <c r="AH507" i="2"/>
  <c r="AM507" i="2"/>
  <c r="AP507" i="2"/>
  <c r="AA507" i="2"/>
  <c r="AG507" i="2"/>
  <c r="AO507" i="2"/>
  <c r="W507" i="2"/>
  <c r="AC507" i="2"/>
  <c r="AF507" i="2"/>
  <c r="AE507" i="2"/>
  <c r="V507" i="2"/>
  <c r="AR507" i="2"/>
  <c r="AK507" i="2"/>
  <c r="AX295" i="14"/>
  <c r="AY90" i="2"/>
  <c r="AY91" i="2" s="1"/>
  <c r="DI60" i="1"/>
  <c r="DH61" i="1"/>
  <c r="AU7" i="13"/>
  <c r="AU22" i="13" s="1"/>
  <c r="AU21" i="13"/>
  <c r="DH82" i="10"/>
  <c r="AZ556" i="2"/>
  <c r="BA555" i="2"/>
  <c r="AM516" i="2"/>
  <c r="AN520" i="2"/>
  <c r="AB516" i="2"/>
  <c r="AC520" i="2"/>
  <c r="W516" i="2"/>
  <c r="X520" i="2"/>
  <c r="AR516" i="2"/>
  <c r="AS520" i="2"/>
  <c r="AC516" i="2"/>
  <c r="AD520" i="2"/>
  <c r="O516" i="2"/>
  <c r="P520" i="2"/>
  <c r="Q516" i="2"/>
  <c r="R520" i="2"/>
  <c r="T516" i="2"/>
  <c r="U520" i="2"/>
  <c r="U516" i="2"/>
  <c r="V520" i="2"/>
  <c r="AK516" i="2"/>
  <c r="AL520" i="2"/>
  <c r="BB34" i="1"/>
  <c r="BC32" i="1"/>
  <c r="BB33" i="1"/>
  <c r="BB35" i="1"/>
  <c r="DI66" i="1"/>
  <c r="DH67" i="1"/>
  <c r="AW383" i="2"/>
  <c r="AW78" i="4"/>
  <c r="AW104" i="2"/>
  <c r="BA487" i="2"/>
  <c r="AB84" i="10"/>
  <c r="AB85" i="10" s="1"/>
  <c r="AT817" i="2"/>
  <c r="AU92" i="2"/>
  <c r="AX478" i="2"/>
  <c r="AY474" i="2"/>
  <c r="AE516" i="2"/>
  <c r="AF520" i="2"/>
  <c r="AH516" i="2"/>
  <c r="AI520" i="2"/>
  <c r="AT516" i="2"/>
  <c r="AU520" i="2"/>
  <c r="AF516" i="2"/>
  <c r="AG520" i="2"/>
  <c r="AL516" i="2"/>
  <c r="AM520" i="2"/>
  <c r="V516" i="2"/>
  <c r="W520" i="2"/>
  <c r="S516" i="2"/>
  <c r="T520" i="2"/>
  <c r="BA65" i="10"/>
  <c r="AZ561" i="2"/>
  <c r="BA560" i="2"/>
  <c r="BB770" i="2"/>
  <c r="BC769" i="2"/>
  <c r="BC768" i="2" s="1"/>
  <c r="BA93" i="10"/>
  <c r="AS507" i="2"/>
  <c r="AC136" i="1"/>
  <c r="AD137" i="1" s="1"/>
  <c r="AD135" i="1"/>
  <c r="AT23" i="13"/>
  <c r="AT24" i="13" s="1"/>
  <c r="BA97" i="10"/>
  <c r="AU93" i="2"/>
  <c r="AU114" i="2" s="1"/>
  <c r="DH75" i="10"/>
  <c r="BA461" i="2"/>
  <c r="P516" i="2"/>
  <c r="Q520" i="2"/>
  <c r="R516" i="2"/>
  <c r="S520" i="2"/>
  <c r="AG516" i="2"/>
  <c r="AH520" i="2"/>
  <c r="AA516" i="2"/>
  <c r="AB520" i="2"/>
  <c r="AI516" i="2"/>
  <c r="AJ520" i="2"/>
  <c r="AP516" i="2"/>
  <c r="AQ520" i="2"/>
  <c r="AN516" i="2"/>
  <c r="AO520" i="2"/>
  <c r="AO516" i="2"/>
  <c r="AP520" i="2"/>
  <c r="AD516" i="2"/>
  <c r="AE520" i="2"/>
  <c r="DH68" i="10"/>
  <c r="BA121" i="10"/>
  <c r="AZ102" i="14"/>
  <c r="BA101" i="14"/>
  <c r="U79" i="10"/>
  <c r="AV6" i="4"/>
  <c r="AD71" i="10"/>
  <c r="AD72" i="10" s="1"/>
  <c r="AZ120" i="10"/>
  <c r="BA385" i="2"/>
  <c r="AJ516" i="2"/>
  <c r="AK520" i="2"/>
  <c r="AQ516" i="2"/>
  <c r="AR520" i="2"/>
  <c r="AS516" i="2"/>
  <c r="AT520" i="2"/>
  <c r="X516" i="2"/>
  <c r="Y520" i="2"/>
  <c r="AU516" i="2"/>
  <c r="Z516" i="2"/>
  <c r="AA520" i="2"/>
  <c r="Y516" i="2"/>
  <c r="Z520" i="2"/>
  <c r="BD761" i="2"/>
  <c r="BD760" i="2" s="1"/>
  <c r="BC762" i="2"/>
  <c r="L251" i="14"/>
  <c r="M508" i="2"/>
  <c r="N507" i="2"/>
  <c r="N520" i="2"/>
  <c r="N539" i="2"/>
  <c r="L278" i="14"/>
  <c r="M278" i="14"/>
  <c r="M16" i="4"/>
  <c r="M224" i="14"/>
  <c r="L16" i="4"/>
  <c r="L224" i="14"/>
  <c r="M274" i="2"/>
  <c r="N274" i="2"/>
  <c r="N880" i="2"/>
  <c r="N251" i="14" s="1"/>
  <c r="M539" i="2"/>
  <c r="N516" i="2"/>
  <c r="M504" i="2"/>
  <c r="AZ160" i="2" l="1"/>
  <c r="AY190" i="2"/>
  <c r="AY130" i="2"/>
  <c r="AI837" i="2"/>
  <c r="BA30" i="2"/>
  <c r="BA31" i="2" s="1"/>
  <c r="AX32" i="2"/>
  <c r="AW52" i="2"/>
  <c r="AW212" i="2"/>
  <c r="AX64" i="2"/>
  <c r="AX65" i="2" s="1"/>
  <c r="AX52" i="2" s="1"/>
  <c r="AY76" i="4"/>
  <c r="AX272" i="2"/>
  <c r="AX8" i="4" s="1"/>
  <c r="AY88" i="4"/>
  <c r="AY85" i="4" s="1"/>
  <c r="AZ192" i="2"/>
  <c r="AZ92" i="4" s="1"/>
  <c r="AZ191" i="2"/>
  <c r="BA189" i="2"/>
  <c r="BA193" i="2" s="1"/>
  <c r="BA96" i="4" s="1"/>
  <c r="AV206" i="2"/>
  <c r="AX200" i="2"/>
  <c r="AX111" i="4" s="1"/>
  <c r="AW213" i="2"/>
  <c r="AW201" i="2" s="1"/>
  <c r="AY89" i="4"/>
  <c r="AZ50" i="2"/>
  <c r="AZ51" i="2" s="1"/>
  <c r="BA339" i="2"/>
  <c r="BA340" i="2" s="1"/>
  <c r="AC604" i="2"/>
  <c r="AX609" i="2"/>
  <c r="AY599" i="2"/>
  <c r="AG600" i="2"/>
  <c r="AZ592" i="2"/>
  <c r="AZ156" i="4" s="1"/>
  <c r="AW9" i="15"/>
  <c r="AW36" i="15" s="1"/>
  <c r="BA595" i="2"/>
  <c r="BA597" i="2"/>
  <c r="BA598" i="2"/>
  <c r="AZ603" i="2"/>
  <c r="BA608" i="2"/>
  <c r="BA602" i="2"/>
  <c r="BB583" i="2"/>
  <c r="BB582" i="2"/>
  <c r="BB589" i="2"/>
  <c r="AV10" i="15"/>
  <c r="AV37" i="15" s="1"/>
  <c r="AZ132" i="2"/>
  <c r="AZ90" i="4" s="1"/>
  <c r="AZ131" i="2"/>
  <c r="BA129" i="2"/>
  <c r="BA132" i="2" s="1"/>
  <c r="BA90" i="4" s="1"/>
  <c r="BB152" i="1"/>
  <c r="BA330" i="2"/>
  <c r="BA331" i="2" s="1"/>
  <c r="AT108" i="4"/>
  <c r="AY700" i="2"/>
  <c r="AY46" i="4" s="1"/>
  <c r="BA425" i="2"/>
  <c r="BA430" i="2" s="1"/>
  <c r="AZ430" i="2"/>
  <c r="AZ135" i="4"/>
  <c r="AX4" i="15"/>
  <c r="BB427" i="2"/>
  <c r="BB428" i="2"/>
  <c r="BB424" i="2"/>
  <c r="BB423" i="2"/>
  <c r="AT273" i="2"/>
  <c r="AT141" i="2"/>
  <c r="AS276" i="2"/>
  <c r="AS539" i="2" s="1"/>
  <c r="AV281" i="2"/>
  <c r="AV140" i="2"/>
  <c r="AW136" i="2"/>
  <c r="AU275" i="2"/>
  <c r="AU109" i="4"/>
  <c r="AU153" i="2"/>
  <c r="AU152" i="2"/>
  <c r="AS282" i="2"/>
  <c r="AT142" i="2"/>
  <c r="AT146" i="2" s="1"/>
  <c r="AW279" i="2"/>
  <c r="AW518" i="2" s="1"/>
  <c r="AW519" i="2" s="1"/>
  <c r="AW520" i="2" s="1"/>
  <c r="AT278" i="2"/>
  <c r="AT880" i="2" s="1"/>
  <c r="AV280" i="2"/>
  <c r="AW138" i="2"/>
  <c r="BB63" i="14"/>
  <c r="AJ782" i="2"/>
  <c r="AJ45" i="4"/>
  <c r="AS11" i="4"/>
  <c r="BB204" i="14"/>
  <c r="BC204" i="14" s="1"/>
  <c r="BB65" i="1"/>
  <c r="BB129" i="1"/>
  <c r="BB198" i="2"/>
  <c r="BB453" i="2"/>
  <c r="BB22" i="2"/>
  <c r="BB62" i="2"/>
  <c r="BB99" i="2"/>
  <c r="BB102" i="2"/>
  <c r="BB42" i="2"/>
  <c r="BB224" i="2"/>
  <c r="AT413" i="2"/>
  <c r="AT911" i="2" s="1"/>
  <c r="AT288" i="14" s="1"/>
  <c r="AV276" i="14"/>
  <c r="AU412" i="2"/>
  <c r="AU41" i="4" s="1"/>
  <c r="AU909" i="2"/>
  <c r="AU289" i="14" s="1"/>
  <c r="AV222" i="14"/>
  <c r="AV408" i="2"/>
  <c r="AV549" i="2" s="1"/>
  <c r="AW406" i="2"/>
  <c r="AW276" i="14" s="1"/>
  <c r="BB437" i="2"/>
  <c r="BB254" i="2"/>
  <c r="BB79" i="2"/>
  <c r="BB252" i="2"/>
  <c r="BB39" i="2"/>
  <c r="BB476" i="2"/>
  <c r="BB74" i="14"/>
  <c r="BB54" i="14"/>
  <c r="BB34" i="14"/>
  <c r="BB165" i="14"/>
  <c r="BB14" i="14"/>
  <c r="BB143" i="14"/>
  <c r="AY245" i="2"/>
  <c r="AY243" i="2" s="1"/>
  <c r="AY217" i="2"/>
  <c r="AY215" i="2" s="1"/>
  <c r="BB132" i="14"/>
  <c r="BB156" i="14"/>
  <c r="BA89" i="2"/>
  <c r="BA88" i="2" s="1"/>
  <c r="BB226" i="2"/>
  <c r="BB923" i="2"/>
  <c r="BC2" i="4"/>
  <c r="BD31" i="1"/>
  <c r="BC2" i="10"/>
  <c r="BC118" i="10" s="1"/>
  <c r="BC2" i="14"/>
  <c r="BC2" i="13"/>
  <c r="BC2" i="2"/>
  <c r="BC2" i="5"/>
  <c r="BC2" i="1"/>
  <c r="AZ216" i="2"/>
  <c r="AZ244" i="2"/>
  <c r="AV407" i="2"/>
  <c r="AV410" i="2" s="1"/>
  <c r="AV910" i="2" s="1"/>
  <c r="AY248" i="2"/>
  <c r="BB119" i="14"/>
  <c r="BB19" i="2"/>
  <c r="BB463" i="2"/>
  <c r="BC62" i="10"/>
  <c r="BC57" i="10"/>
  <c r="BA405" i="2"/>
  <c r="BB146" i="1"/>
  <c r="BB489" i="2"/>
  <c r="BH85" i="1"/>
  <c r="BG87" i="1"/>
  <c r="AW660" i="2"/>
  <c r="BB438" i="2"/>
  <c r="BB329" i="2"/>
  <c r="BB350" i="2"/>
  <c r="BB293" i="2"/>
  <c r="BB434" i="2"/>
  <c r="BB612" i="2"/>
  <c r="BB320" i="2"/>
  <c r="BB338" i="2"/>
  <c r="BB645" i="2"/>
  <c r="BB450" i="2"/>
  <c r="BB368" i="2"/>
  <c r="BB311" i="2"/>
  <c r="BB359" i="2"/>
  <c r="BB302" i="2"/>
  <c r="BB69" i="2"/>
  <c r="BB68" i="2" s="1"/>
  <c r="BB150" i="2"/>
  <c r="BB306" i="2"/>
  <c r="BB303" i="2" s="1"/>
  <c r="BB372" i="2"/>
  <c r="BB369" i="2" s="1"/>
  <c r="BB180" i="2"/>
  <c r="BB159" i="2" s="1"/>
  <c r="BB324" i="2"/>
  <c r="BB321" i="2" s="1"/>
  <c r="BB266" i="2"/>
  <c r="BB246" i="2" s="1"/>
  <c r="BB354" i="2"/>
  <c r="BB351" i="2" s="1"/>
  <c r="BB454" i="2"/>
  <c r="BB363" i="2"/>
  <c r="BB210" i="2"/>
  <c r="BB315" i="2"/>
  <c r="BB238" i="2"/>
  <c r="BB218" i="2" s="1"/>
  <c r="BB342" i="2"/>
  <c r="BB333" i="2"/>
  <c r="BB297" i="2"/>
  <c r="BB294" i="2" s="1"/>
  <c r="BB51" i="1"/>
  <c r="BB50" i="1"/>
  <c r="AY220" i="2"/>
  <c r="BH92" i="1"/>
  <c r="BB59" i="2"/>
  <c r="BC59" i="2" s="1"/>
  <c r="BE93" i="1"/>
  <c r="BD97" i="1"/>
  <c r="BB23" i="14"/>
  <c r="BB196" i="2"/>
  <c r="BB47" i="14"/>
  <c r="BC47" i="14" s="1"/>
  <c r="BB8" i="14"/>
  <c r="BB59" i="1"/>
  <c r="BB332" i="2"/>
  <c r="BB323" i="2"/>
  <c r="BB371" i="2"/>
  <c r="BB362" i="2"/>
  <c r="BB353" i="2"/>
  <c r="BB341" i="2"/>
  <c r="BB314" i="2"/>
  <c r="BB305" i="2"/>
  <c r="BB296" i="2"/>
  <c r="BB235" i="2"/>
  <c r="BB263" i="2"/>
  <c r="BB147" i="2"/>
  <c r="BB177" i="2"/>
  <c r="BB207" i="2"/>
  <c r="BB436" i="2"/>
  <c r="BB452" i="2"/>
  <c r="DE215" i="2"/>
  <c r="AW893" i="2"/>
  <c r="DB830" i="2"/>
  <c r="T22" i="4"/>
  <c r="T89" i="14" s="1"/>
  <c r="T91" i="14" s="1"/>
  <c r="AV9" i="4"/>
  <c r="AW318" i="2"/>
  <c r="AW120" i="4" s="1"/>
  <c r="AW117" i="4" s="1"/>
  <c r="AW382" i="2"/>
  <c r="AW380" i="2" s="1"/>
  <c r="AW387" i="2" s="1"/>
  <c r="AU7" i="4"/>
  <c r="AX381" i="2"/>
  <c r="AX317" i="2"/>
  <c r="AV115" i="4"/>
  <c r="AT11" i="4"/>
  <c r="AZ312" i="2"/>
  <c r="AY313" i="2"/>
  <c r="T167" i="14"/>
  <c r="T85" i="14"/>
  <c r="T87" i="14" s="1"/>
  <c r="T15" i="14"/>
  <c r="T55" i="14"/>
  <c r="T187" i="14"/>
  <c r="AV388" i="2"/>
  <c r="AV404" i="2" s="1"/>
  <c r="AW366" i="2"/>
  <c r="AW127" i="4" s="1"/>
  <c r="AW125" i="4" s="1"/>
  <c r="AW390" i="2"/>
  <c r="AX389" i="2"/>
  <c r="AX365" i="2"/>
  <c r="AY361" i="2"/>
  <c r="AZ360" i="2"/>
  <c r="AZ75" i="4"/>
  <c r="AY194" i="2"/>
  <c r="AX890" i="2"/>
  <c r="T178" i="14"/>
  <c r="AW498" i="2"/>
  <c r="AX132" i="4"/>
  <c r="AV234" i="2"/>
  <c r="AY164" i="2"/>
  <c r="AX222" i="2"/>
  <c r="AX228" i="2" s="1"/>
  <c r="AW112" i="4"/>
  <c r="AW240" i="2"/>
  <c r="AW241" i="2"/>
  <c r="AW229" i="2" s="1"/>
  <c r="AY440" i="2"/>
  <c r="AY460" i="2" s="1"/>
  <c r="AY136" i="4"/>
  <c r="AY134" i="4" s="1"/>
  <c r="AX458" i="2"/>
  <c r="AX10" i="4"/>
  <c r="AX465" i="2"/>
  <c r="AX652" i="2"/>
  <c r="AX653" i="2"/>
  <c r="AX702" i="2" s="1"/>
  <c r="AX654" i="2"/>
  <c r="AX703" i="2" s="1"/>
  <c r="AY646" i="2"/>
  <c r="AZ435" i="2"/>
  <c r="AZ459" i="2" s="1"/>
  <c r="BA433" i="2"/>
  <c r="AW12" i="2"/>
  <c r="AW111" i="2"/>
  <c r="AW879" i="2" s="1"/>
  <c r="AV112" i="2"/>
  <c r="AA635" i="2"/>
  <c r="AA695" i="2" s="1"/>
  <c r="AB630" i="2"/>
  <c r="AB656" i="2"/>
  <c r="AB704" i="2" s="1"/>
  <c r="AX109" i="2"/>
  <c r="AW73" i="4"/>
  <c r="AV516" i="2"/>
  <c r="AZ10" i="2"/>
  <c r="AZ11" i="2" s="1"/>
  <c r="AX74" i="4"/>
  <c r="AX24" i="2"/>
  <c r="AX25" i="2" s="1"/>
  <c r="AX655" i="2"/>
  <c r="AY659" i="2"/>
  <c r="AY707" i="2" s="1"/>
  <c r="AY650" i="2"/>
  <c r="AY160" i="4" s="1"/>
  <c r="AY159" i="4" s="1"/>
  <c r="AZ658" i="2"/>
  <c r="AZ706" i="2" s="1"/>
  <c r="BA648" i="2"/>
  <c r="AY134" i="2"/>
  <c r="AW256" i="2"/>
  <c r="AX250" i="2"/>
  <c r="AY250" i="2" s="1"/>
  <c r="AZ70" i="2"/>
  <c r="AZ71" i="2" s="1"/>
  <c r="AX77" i="4"/>
  <c r="AX84" i="2"/>
  <c r="AX85" i="2" s="1"/>
  <c r="AX72" i="2" s="1"/>
  <c r="AH857" i="2"/>
  <c r="AD861" i="2"/>
  <c r="AE846" i="2"/>
  <c r="AH856" i="2"/>
  <c r="AH43" i="4" s="1"/>
  <c r="AH175" i="4"/>
  <c r="AH21" i="4"/>
  <c r="BA839" i="2"/>
  <c r="AX155" i="4"/>
  <c r="AX164" i="4" s="1"/>
  <c r="AX202" i="2"/>
  <c r="AX685" i="2"/>
  <c r="AX721" i="2"/>
  <c r="AY622" i="2"/>
  <c r="AY157" i="4" s="1"/>
  <c r="AU159" i="14"/>
  <c r="AU123" i="14"/>
  <c r="AU12" i="14"/>
  <c r="AU50" i="14"/>
  <c r="AY887" i="2"/>
  <c r="AY53" i="4"/>
  <c r="AY192" i="4" s="1"/>
  <c r="AV190" i="4"/>
  <c r="AV194" i="4" s="1"/>
  <c r="AV11" i="13"/>
  <c r="AV38" i="13" s="1"/>
  <c r="AV37" i="13"/>
  <c r="AV55" i="4"/>
  <c r="AU39" i="13"/>
  <c r="AU40" i="13" s="1"/>
  <c r="AW51" i="4"/>
  <c r="AW720" i="2"/>
  <c r="AZ625" i="2"/>
  <c r="AZ627" i="2"/>
  <c r="AZ688" i="2" s="1"/>
  <c r="BA613" i="2"/>
  <c r="AZ638" i="2"/>
  <c r="AZ699" i="2" s="1"/>
  <c r="AZ632" i="2"/>
  <c r="AZ692" i="2" s="1"/>
  <c r="BA619" i="2"/>
  <c r="AT262" i="2"/>
  <c r="AU260" i="2"/>
  <c r="AY456" i="2"/>
  <c r="AY486" i="2" s="1"/>
  <c r="AY485" i="2"/>
  <c r="AY141" i="4"/>
  <c r="AY140" i="4" s="1"/>
  <c r="AX497" i="2"/>
  <c r="AX484" i="2"/>
  <c r="AX15" i="4"/>
  <c r="AX491" i="2"/>
  <c r="AZ451" i="2"/>
  <c r="BA449" i="2"/>
  <c r="AT193" i="14"/>
  <c r="AZ93" i="4"/>
  <c r="AZ335" i="2"/>
  <c r="AZ336" i="2" s="1"/>
  <c r="AZ122" i="4" s="1"/>
  <c r="BA322" i="2"/>
  <c r="AZ326" i="2"/>
  <c r="AZ327" i="2" s="1"/>
  <c r="AZ121" i="4" s="1"/>
  <c r="AA193" i="14"/>
  <c r="BA370" i="2"/>
  <c r="AZ374" i="2"/>
  <c r="AZ375" i="2" s="1"/>
  <c r="AZ128" i="4" s="1"/>
  <c r="AZ356" i="2"/>
  <c r="BA352" i="2"/>
  <c r="AY300" i="2"/>
  <c r="AY118" i="4" s="1"/>
  <c r="AZ308" i="2"/>
  <c r="AZ309" i="2" s="1"/>
  <c r="AZ119" i="4" s="1"/>
  <c r="AZ299" i="2"/>
  <c r="AZ344" i="2"/>
  <c r="AZ345" i="2" s="1"/>
  <c r="AZ123" i="4" s="1"/>
  <c r="BA304" i="2"/>
  <c r="BA295" i="2"/>
  <c r="DE125" i="2"/>
  <c r="AU413" i="2"/>
  <c r="AU911" i="2" s="1"/>
  <c r="DF216" i="2"/>
  <c r="DF244" i="2"/>
  <c r="DE243" i="2"/>
  <c r="DF217" i="2"/>
  <c r="DF245" i="2"/>
  <c r="AS251" i="14"/>
  <c r="AS278" i="14"/>
  <c r="AS224" i="14"/>
  <c r="AT171" i="2"/>
  <c r="AQ284" i="2"/>
  <c r="AR193" i="14"/>
  <c r="DF185" i="2"/>
  <c r="AW232" i="2"/>
  <c r="AX230" i="2"/>
  <c r="DF127" i="2"/>
  <c r="DF157" i="2"/>
  <c r="AS889" i="2"/>
  <c r="AS274" i="2"/>
  <c r="AW166" i="2"/>
  <c r="AV170" i="2"/>
  <c r="AS174" i="2"/>
  <c r="AS283" i="2" s="1"/>
  <c r="AR176" i="2"/>
  <c r="AR277" i="2" s="1"/>
  <c r="BA163" i="2"/>
  <c r="BA95" i="4" s="1"/>
  <c r="BA162" i="2"/>
  <c r="BA91" i="4" s="1"/>
  <c r="BA161" i="2"/>
  <c r="DF126" i="2"/>
  <c r="DF156" i="2"/>
  <c r="DF128" i="2"/>
  <c r="DF158" i="2"/>
  <c r="AZ87" i="4"/>
  <c r="DE155" i="2"/>
  <c r="AW168" i="2"/>
  <c r="AU110" i="4"/>
  <c r="AU182" i="2"/>
  <c r="AU183" i="2"/>
  <c r="AT172" i="2"/>
  <c r="AP193" i="14"/>
  <c r="W193" i="14"/>
  <c r="BA236" i="2"/>
  <c r="O508" i="2"/>
  <c r="AU144" i="2"/>
  <c r="AW204" i="2"/>
  <c r="BA264" i="2"/>
  <c r="BA148" i="2"/>
  <c r="BA178" i="2"/>
  <c r="BA208" i="2"/>
  <c r="AB193" i="14"/>
  <c r="AE193" i="14"/>
  <c r="Q193" i="14"/>
  <c r="AV93" i="2"/>
  <c r="AV114" i="2" s="1"/>
  <c r="AV506" i="2" s="1"/>
  <c r="AV92" i="2"/>
  <c r="AK193" i="14"/>
  <c r="BB58" i="2"/>
  <c r="BC62" i="2" s="1"/>
  <c r="BB78" i="2"/>
  <c r="BC82" i="2" s="1"/>
  <c r="BB18" i="2"/>
  <c r="BC22" i="2" s="1"/>
  <c r="BB38" i="2"/>
  <c r="BC42" i="2" s="1"/>
  <c r="AM193" i="14"/>
  <c r="S193" i="14"/>
  <c r="Z193" i="14"/>
  <c r="AH193" i="14"/>
  <c r="T193" i="14"/>
  <c r="AX53" i="2"/>
  <c r="AY45" i="2"/>
  <c r="AY32" i="2" s="1"/>
  <c r="AV277" i="14"/>
  <c r="AV223" i="14"/>
  <c r="AV250" i="14"/>
  <c r="AX13" i="2"/>
  <c r="AU506" i="2"/>
  <c r="AZ44" i="2"/>
  <c r="AZ45" i="2" s="1"/>
  <c r="DG188" i="2"/>
  <c r="DG187" i="2"/>
  <c r="DG186" i="2"/>
  <c r="BC62" i="14"/>
  <c r="BC54" i="1"/>
  <c r="BC22" i="14"/>
  <c r="BC53" i="1"/>
  <c r="BC56" i="1"/>
  <c r="BC131" i="14"/>
  <c r="BC55" i="1"/>
  <c r="BC426" i="2" s="1"/>
  <c r="BB98" i="2"/>
  <c r="BC102" i="2" s="1"/>
  <c r="AW105" i="2"/>
  <c r="AW110" i="2" s="1"/>
  <c r="AT504" i="2"/>
  <c r="BD762" i="2"/>
  <c r="BE761" i="2"/>
  <c r="BE760" i="2" s="1"/>
  <c r="AV7" i="13"/>
  <c r="AV22" i="13" s="1"/>
  <c r="AV21" i="13"/>
  <c r="U906" i="2"/>
  <c r="U901" i="2" s="1"/>
  <c r="V77" i="10"/>
  <c r="BB121" i="10"/>
  <c r="AY478" i="2"/>
  <c r="AZ474" i="2"/>
  <c r="R193" i="14"/>
  <c r="AS193" i="14"/>
  <c r="X193" i="14"/>
  <c r="AN193" i="14"/>
  <c r="DI82" i="10"/>
  <c r="DJ60" i="1"/>
  <c r="DI61" i="1"/>
  <c r="AF508" i="2"/>
  <c r="AE504" i="2"/>
  <c r="AP508" i="2"/>
  <c r="AO504" i="2"/>
  <c r="AN508" i="2"/>
  <c r="AM504" i="2"/>
  <c r="AR508" i="2"/>
  <c r="AQ504" i="2"/>
  <c r="Z508" i="2"/>
  <c r="Y504" i="2"/>
  <c r="AM508" i="2"/>
  <c r="AL504" i="2"/>
  <c r="AJ508" i="2"/>
  <c r="AI504" i="2"/>
  <c r="BA120" i="10"/>
  <c r="DI68" i="10"/>
  <c r="AO193" i="14"/>
  <c r="DI75" i="10"/>
  <c r="AD136" i="1"/>
  <c r="AE137" i="1" s="1"/>
  <c r="AE135" i="1"/>
  <c r="BB93" i="10"/>
  <c r="AI193" i="14"/>
  <c r="AU817" i="2"/>
  <c r="AW6" i="4"/>
  <c r="DJ66" i="1"/>
  <c r="DI67" i="1"/>
  <c r="BA556" i="2"/>
  <c r="BB555" i="2"/>
  <c r="AX78" i="4"/>
  <c r="AX104" i="2"/>
  <c r="AL508" i="2"/>
  <c r="AK504" i="2"/>
  <c r="AG508" i="2"/>
  <c r="AF504" i="2"/>
  <c r="AH508" i="2"/>
  <c r="AG504" i="2"/>
  <c r="AI508" i="2"/>
  <c r="AH504" i="2"/>
  <c r="R508" i="2"/>
  <c r="Q504" i="2"/>
  <c r="AA508" i="2"/>
  <c r="Z504" i="2"/>
  <c r="AO508" i="2"/>
  <c r="AN504" i="2"/>
  <c r="P508" i="2"/>
  <c r="O504" i="2"/>
  <c r="BB385" i="2"/>
  <c r="AD904" i="2"/>
  <c r="AE70" i="10"/>
  <c r="BA102" i="14"/>
  <c r="BB101" i="14"/>
  <c r="BB65" i="10"/>
  <c r="AY294" i="14"/>
  <c r="AY232" i="14"/>
  <c r="AY259" i="14"/>
  <c r="BB487" i="2"/>
  <c r="AL193" i="14"/>
  <c r="V193" i="14"/>
  <c r="U193" i="14"/>
  <c r="P193" i="14"/>
  <c r="AD193" i="14"/>
  <c r="AC193" i="14"/>
  <c r="AU23" i="13"/>
  <c r="AU24" i="13" s="1"/>
  <c r="AZ90" i="2"/>
  <c r="AZ91" i="2" s="1"/>
  <c r="AS508" i="2"/>
  <c r="AR504" i="2"/>
  <c r="AD508" i="2"/>
  <c r="AC504" i="2"/>
  <c r="AB508" i="2"/>
  <c r="AA504" i="2"/>
  <c r="AE508" i="2"/>
  <c r="AD504" i="2"/>
  <c r="U508" i="2"/>
  <c r="T504" i="2"/>
  <c r="S508" i="2"/>
  <c r="R504" i="2"/>
  <c r="AC508" i="2"/>
  <c r="AB504" i="2"/>
  <c r="Q508" i="2"/>
  <c r="P504" i="2"/>
  <c r="Y193" i="14"/>
  <c r="AQ193" i="14"/>
  <c r="AJ193" i="14"/>
  <c r="BB461" i="2"/>
  <c r="BB97" i="10"/>
  <c r="AT508" i="2"/>
  <c r="AS504" i="2"/>
  <c r="BD769" i="2"/>
  <c r="BD768" i="2" s="1"/>
  <c r="BC770" i="2"/>
  <c r="BA561" i="2"/>
  <c r="BB560" i="2"/>
  <c r="AG193" i="14"/>
  <c r="AU193" i="14"/>
  <c r="AF193" i="14"/>
  <c r="AU112" i="2"/>
  <c r="AB86" i="10"/>
  <c r="AY295" i="14"/>
  <c r="AX383" i="2"/>
  <c r="BD32" i="1"/>
  <c r="BC33" i="1"/>
  <c r="BC35" i="1"/>
  <c r="BC34" i="1"/>
  <c r="W508" i="2"/>
  <c r="V504" i="2"/>
  <c r="X508" i="2"/>
  <c r="W504" i="2"/>
  <c r="AQ508" i="2"/>
  <c r="AP504" i="2"/>
  <c r="AK508" i="2"/>
  <c r="AJ504" i="2"/>
  <c r="V508" i="2"/>
  <c r="U504" i="2"/>
  <c r="Y508" i="2"/>
  <c r="X504" i="2"/>
  <c r="T508" i="2"/>
  <c r="S504" i="2"/>
  <c r="L191" i="14"/>
  <c r="M193" i="14"/>
  <c r="N504" i="2"/>
  <c r="O193" i="14"/>
  <c r="N508" i="2"/>
  <c r="N278" i="14"/>
  <c r="N16" i="4"/>
  <c r="N224" i="14"/>
  <c r="N889" i="2"/>
  <c r="AV193" i="14" l="1"/>
  <c r="AZ130" i="2"/>
  <c r="AZ190" i="2"/>
  <c r="BA160" i="2"/>
  <c r="BB30" i="2"/>
  <c r="BB31" i="2" s="1"/>
  <c r="AY64" i="2"/>
  <c r="AY65" i="2" s="1"/>
  <c r="AZ76" i="4"/>
  <c r="AZ89" i="4"/>
  <c r="AZ88" i="4"/>
  <c r="BA192" i="2"/>
  <c r="BA92" i="4" s="1"/>
  <c r="BA89" i="4" s="1"/>
  <c r="BA191" i="2"/>
  <c r="BB189" i="2"/>
  <c r="BB192" i="2" s="1"/>
  <c r="BB92" i="4" s="1"/>
  <c r="AX213" i="2"/>
  <c r="AX201" i="2" s="1"/>
  <c r="AX212" i="2"/>
  <c r="AW206" i="2"/>
  <c r="AY200" i="2"/>
  <c r="AY111" i="4" s="1"/>
  <c r="BA50" i="2"/>
  <c r="BA51" i="2" s="1"/>
  <c r="BB339" i="2"/>
  <c r="BB340" i="2" s="1"/>
  <c r="AZ86" i="4"/>
  <c r="BB129" i="2"/>
  <c r="BB132" i="2" s="1"/>
  <c r="BB90" i="4" s="1"/>
  <c r="BA592" i="2"/>
  <c r="BA156" i="4" s="1"/>
  <c r="AZ599" i="2"/>
  <c r="AG601" i="2"/>
  <c r="AY609" i="2"/>
  <c r="AC605" i="2"/>
  <c r="BC583" i="2"/>
  <c r="BC582" i="2"/>
  <c r="BC589" i="2"/>
  <c r="BB608" i="2"/>
  <c r="BB602" i="2"/>
  <c r="BA603" i="2"/>
  <c r="AW10" i="15"/>
  <c r="AW37" i="15" s="1"/>
  <c r="AX9" i="15"/>
  <c r="AX36" i="15" s="1"/>
  <c r="BB595" i="2"/>
  <c r="BB597" i="2"/>
  <c r="BB598" i="2"/>
  <c r="BA131" i="2"/>
  <c r="BA133" i="2"/>
  <c r="BA94" i="4" s="1"/>
  <c r="BA93" i="4" s="1"/>
  <c r="BB330" i="2"/>
  <c r="BB331" i="2" s="1"/>
  <c r="AU108" i="4"/>
  <c r="BC129" i="1"/>
  <c r="AZ700" i="2"/>
  <c r="AZ46" i="4" s="1"/>
  <c r="BA135" i="4"/>
  <c r="BB425" i="2"/>
  <c r="BC428" i="2"/>
  <c r="BC427" i="2"/>
  <c r="BC424" i="2"/>
  <c r="BC423" i="2"/>
  <c r="AW280" i="2"/>
  <c r="AX138" i="2"/>
  <c r="AT282" i="2"/>
  <c r="AU142" i="2"/>
  <c r="AU146" i="2" s="1"/>
  <c r="AU278" i="2"/>
  <c r="AU880" i="2" s="1"/>
  <c r="AX279" i="2"/>
  <c r="AX518" i="2" s="1"/>
  <c r="AX519" i="2" s="1"/>
  <c r="AX520" i="2" s="1"/>
  <c r="AU273" i="2"/>
  <c r="AU141" i="2"/>
  <c r="AW281" i="2"/>
  <c r="AX136" i="2"/>
  <c r="AW140" i="2"/>
  <c r="AT276" i="2"/>
  <c r="AT539" i="2" s="1"/>
  <c r="AV275" i="2"/>
  <c r="AV152" i="2"/>
  <c r="AV109" i="4"/>
  <c r="AV153" i="2"/>
  <c r="BC63" i="14"/>
  <c r="BD63" i="14" s="1"/>
  <c r="BC152" i="1"/>
  <c r="BC59" i="1"/>
  <c r="BC23" i="14"/>
  <c r="AY4" i="15"/>
  <c r="BC8" i="14"/>
  <c r="BC146" i="1"/>
  <c r="BD146" i="1" s="1"/>
  <c r="BC119" i="14"/>
  <c r="BC196" i="2"/>
  <c r="BC489" i="2"/>
  <c r="AK26" i="4"/>
  <c r="AJ789" i="2"/>
  <c r="BC453" i="2"/>
  <c r="BC463" i="2"/>
  <c r="BC476" i="2"/>
  <c r="BC437" i="2"/>
  <c r="BC19" i="2"/>
  <c r="BC198" i="2"/>
  <c r="BC224" i="2"/>
  <c r="BC923" i="2"/>
  <c r="BC252" i="2"/>
  <c r="BC99" i="2"/>
  <c r="BC39" i="2"/>
  <c r="AW249" i="14"/>
  <c r="AV412" i="2"/>
  <c r="AV41" i="4" s="1"/>
  <c r="AT256" i="14"/>
  <c r="AT229" i="14"/>
  <c r="AV13" i="4"/>
  <c r="AV413" i="2"/>
  <c r="AV911" i="2" s="1"/>
  <c r="AV256" i="14" s="1"/>
  <c r="AV909" i="2"/>
  <c r="AV289" i="14" s="1"/>
  <c r="AW222" i="14"/>
  <c r="AW408" i="2"/>
  <c r="AW549" i="2" s="1"/>
  <c r="AX660" i="2"/>
  <c r="AW407" i="2"/>
  <c r="AW410" i="2" s="1"/>
  <c r="AW910" i="2" s="1"/>
  <c r="BI92" i="1"/>
  <c r="BB89" i="2"/>
  <c r="BB88" i="2" s="1"/>
  <c r="AY99" i="4"/>
  <c r="AZ220" i="2"/>
  <c r="BC51" i="1"/>
  <c r="BC50" i="1"/>
  <c r="BC54" i="14"/>
  <c r="BC34" i="14"/>
  <c r="BC14" i="14"/>
  <c r="BC165" i="14"/>
  <c r="BC74" i="14"/>
  <c r="BC143" i="14"/>
  <c r="BC79" i="2"/>
  <c r="AY98" i="4"/>
  <c r="BH87" i="1"/>
  <c r="BI85" i="1"/>
  <c r="BA216" i="2"/>
  <c r="BA244" i="2"/>
  <c r="BC132" i="14"/>
  <c r="BC126" i="1"/>
  <c r="BB405" i="2"/>
  <c r="BC645" i="2"/>
  <c r="BC450" i="2"/>
  <c r="BC368" i="2"/>
  <c r="BC311" i="2"/>
  <c r="BC359" i="2"/>
  <c r="BC302" i="2"/>
  <c r="BC438" i="2"/>
  <c r="BC329" i="2"/>
  <c r="BC350" i="2"/>
  <c r="BC293" i="2"/>
  <c r="BC69" i="2"/>
  <c r="BC68" i="2" s="1"/>
  <c r="BC434" i="2"/>
  <c r="BC612" i="2"/>
  <c r="BC320" i="2"/>
  <c r="BC338" i="2"/>
  <c r="BC150" i="2"/>
  <c r="BC306" i="2"/>
  <c r="BC303" i="2" s="1"/>
  <c r="BC372" i="2"/>
  <c r="BC369" i="2" s="1"/>
  <c r="BC180" i="2"/>
  <c r="BC159" i="2" s="1"/>
  <c r="BC238" i="2"/>
  <c r="BC218" i="2" s="1"/>
  <c r="BC342" i="2"/>
  <c r="BC333" i="2"/>
  <c r="BC297" i="2"/>
  <c r="BC294" i="2" s="1"/>
  <c r="BC266" i="2"/>
  <c r="BC246" i="2" s="1"/>
  <c r="BC454" i="2"/>
  <c r="BC210" i="2"/>
  <c r="BC324" i="2"/>
  <c r="BC321" i="2" s="1"/>
  <c r="BC354" i="2"/>
  <c r="BC351" i="2" s="1"/>
  <c r="BC363" i="2"/>
  <c r="BC315" i="2"/>
  <c r="BD2" i="13"/>
  <c r="BD2" i="2"/>
  <c r="BD2" i="10"/>
  <c r="BD118" i="10" s="1"/>
  <c r="BD2" i="5"/>
  <c r="BD2" i="14"/>
  <c r="BE31" i="1"/>
  <c r="BD2" i="4"/>
  <c r="BD2" i="1"/>
  <c r="BD51" i="1" s="1"/>
  <c r="BC226" i="2"/>
  <c r="AY221" i="2"/>
  <c r="AY101" i="4" s="1"/>
  <c r="BF93" i="1"/>
  <c r="BE97" i="1"/>
  <c r="BD62" i="10"/>
  <c r="BD57" i="10"/>
  <c r="AZ248" i="2"/>
  <c r="BC156" i="14"/>
  <c r="AY249" i="2"/>
  <c r="AY102" i="4" s="1"/>
  <c r="AZ217" i="2"/>
  <c r="AZ215" i="2" s="1"/>
  <c r="AZ245" i="2"/>
  <c r="AZ243" i="2" s="1"/>
  <c r="BC65" i="1"/>
  <c r="BC254" i="2"/>
  <c r="BC436" i="2"/>
  <c r="BC452" i="2"/>
  <c r="BC332" i="2"/>
  <c r="BC323" i="2"/>
  <c r="BC371" i="2"/>
  <c r="BC362" i="2"/>
  <c r="BC353" i="2"/>
  <c r="BC341" i="2"/>
  <c r="BC314" i="2"/>
  <c r="BC305" i="2"/>
  <c r="BC296" i="2"/>
  <c r="BC235" i="2"/>
  <c r="BC147" i="2"/>
  <c r="BC177" i="2"/>
  <c r="BC207" i="2"/>
  <c r="BC263" i="2"/>
  <c r="AX893" i="2"/>
  <c r="DC830" i="2"/>
  <c r="AW115" i="4"/>
  <c r="AY890" i="2"/>
  <c r="AY317" i="2"/>
  <c r="AY381" i="2"/>
  <c r="AW9" i="4"/>
  <c r="AZ313" i="2"/>
  <c r="BA312" i="2"/>
  <c r="AU11" i="4"/>
  <c r="AX406" i="2"/>
  <c r="AX408" i="2" s="1"/>
  <c r="AX549" i="2" s="1"/>
  <c r="AX318" i="2"/>
  <c r="AX120" i="4" s="1"/>
  <c r="AX117" i="4" s="1"/>
  <c r="AX382" i="2"/>
  <c r="AX380" i="2" s="1"/>
  <c r="AX387" i="2" s="1"/>
  <c r="AV7" i="4"/>
  <c r="AW388" i="2"/>
  <c r="AW404" i="2" s="1"/>
  <c r="AX12" i="2"/>
  <c r="AW234" i="2"/>
  <c r="AY132" i="4"/>
  <c r="AZ361" i="2"/>
  <c r="BA360" i="2"/>
  <c r="AY365" i="2"/>
  <c r="AY389" i="2"/>
  <c r="AX366" i="2"/>
  <c r="AX127" i="4" s="1"/>
  <c r="AX125" i="4" s="1"/>
  <c r="AX390" i="2"/>
  <c r="BA75" i="4"/>
  <c r="AZ164" i="2"/>
  <c r="AZ194" i="2"/>
  <c r="AX498" i="2"/>
  <c r="AY222" i="2"/>
  <c r="AY279" i="2" s="1"/>
  <c r="AX240" i="2"/>
  <c r="AX241" i="2"/>
  <c r="AX229" i="2" s="1"/>
  <c r="AX112" i="4"/>
  <c r="AZ440" i="2"/>
  <c r="AZ460" i="2" s="1"/>
  <c r="AZ136" i="4"/>
  <c r="AZ134" i="4" s="1"/>
  <c r="AY458" i="2"/>
  <c r="AY10" i="4"/>
  <c r="AY465" i="2"/>
  <c r="AZ646" i="2"/>
  <c r="AY653" i="2"/>
  <c r="AY702" i="2" s="1"/>
  <c r="AY654" i="2"/>
  <c r="AY703" i="2" s="1"/>
  <c r="AY652" i="2"/>
  <c r="BA435" i="2"/>
  <c r="BA459" i="2" s="1"/>
  <c r="BB433" i="2"/>
  <c r="AB657" i="2"/>
  <c r="AB705" i="2" s="1"/>
  <c r="AB634" i="2"/>
  <c r="AB694" i="2" s="1"/>
  <c r="AB631" i="2"/>
  <c r="AB691" i="2" s="1"/>
  <c r="AY109" i="2"/>
  <c r="BA10" i="2"/>
  <c r="BA11" i="2" s="1"/>
  <c r="AY24" i="2"/>
  <c r="AY25" i="2" s="1"/>
  <c r="AY74" i="4"/>
  <c r="AY655" i="2"/>
  <c r="BA658" i="2"/>
  <c r="BA706" i="2" s="1"/>
  <c r="BB648" i="2"/>
  <c r="AZ659" i="2"/>
  <c r="AZ707" i="2" s="1"/>
  <c r="AZ650" i="2"/>
  <c r="AZ160" i="4" s="1"/>
  <c r="AZ159" i="4" s="1"/>
  <c r="AZ250" i="2"/>
  <c r="AX256" i="2"/>
  <c r="AW113" i="4"/>
  <c r="AW268" i="2"/>
  <c r="AW269" i="2"/>
  <c r="AW257" i="2" s="1"/>
  <c r="AW516" i="2"/>
  <c r="AX73" i="4"/>
  <c r="AX111" i="2"/>
  <c r="AX879" i="2" s="1"/>
  <c r="BA70" i="2"/>
  <c r="BA71" i="2" s="1"/>
  <c r="AY77" i="4"/>
  <c r="AY84" i="2"/>
  <c r="AY85" i="2" s="1"/>
  <c r="AY72" i="2" s="1"/>
  <c r="AY53" i="2"/>
  <c r="AH852" i="2"/>
  <c r="AH176" i="4"/>
  <c r="AE847" i="2"/>
  <c r="AE862" i="2"/>
  <c r="AH863" i="2"/>
  <c r="AH94" i="14"/>
  <c r="AH122" i="14"/>
  <c r="AH90" i="14"/>
  <c r="AH11" i="14"/>
  <c r="AH104" i="14"/>
  <c r="AH86" i="14"/>
  <c r="AI855" i="2"/>
  <c r="AI838" i="2"/>
  <c r="AI856" i="2" s="1"/>
  <c r="AI43" i="4" s="1"/>
  <c r="BB839" i="2"/>
  <c r="AY155" i="4"/>
  <c r="AY164" i="4" s="1"/>
  <c r="AY230" i="2"/>
  <c r="AZ887" i="2"/>
  <c r="AZ53" i="4"/>
  <c r="AZ192" i="4" s="1"/>
  <c r="AX720" i="2"/>
  <c r="AX51" i="4"/>
  <c r="AV39" i="13"/>
  <c r="AV40" i="13" s="1"/>
  <c r="AY685" i="2"/>
  <c r="AY721" i="2"/>
  <c r="AZ622" i="2"/>
  <c r="AZ157" i="4" s="1"/>
  <c r="AZ155" i="4" s="1"/>
  <c r="AW190" i="4"/>
  <c r="AW194" i="4" s="1"/>
  <c r="AW37" i="13"/>
  <c r="AW55" i="4"/>
  <c r="AW11" i="13"/>
  <c r="AW38" i="13" s="1"/>
  <c r="AV159" i="14"/>
  <c r="AV123" i="14"/>
  <c r="AV12" i="14"/>
  <c r="AV50" i="14"/>
  <c r="BA638" i="2"/>
  <c r="BA699" i="2" s="1"/>
  <c r="BA632" i="2"/>
  <c r="BA692" i="2" s="1"/>
  <c r="BB619" i="2"/>
  <c r="BA625" i="2"/>
  <c r="BA627" i="2"/>
  <c r="BA688" i="2" s="1"/>
  <c r="BB613" i="2"/>
  <c r="AU262" i="2"/>
  <c r="AV260" i="2"/>
  <c r="AZ456" i="2"/>
  <c r="AZ486" i="2" s="1"/>
  <c r="AZ485" i="2"/>
  <c r="AZ141" i="4"/>
  <c r="AZ140" i="4" s="1"/>
  <c r="AY484" i="2"/>
  <c r="AY497" i="2"/>
  <c r="AY15" i="4"/>
  <c r="AY491" i="2"/>
  <c r="BA451" i="2"/>
  <c r="BB449" i="2"/>
  <c r="BA335" i="2"/>
  <c r="BA336" i="2" s="1"/>
  <c r="BA122" i="4" s="1"/>
  <c r="BB322" i="2"/>
  <c r="BA326" i="2"/>
  <c r="BA327" i="2" s="1"/>
  <c r="BA121" i="4" s="1"/>
  <c r="AZ357" i="2"/>
  <c r="AZ126" i="4" s="1"/>
  <c r="BB352" i="2"/>
  <c r="BA356" i="2"/>
  <c r="BA374" i="2"/>
  <c r="BA375" i="2" s="1"/>
  <c r="BA128" i="4" s="1"/>
  <c r="BB370" i="2"/>
  <c r="DF125" i="2"/>
  <c r="AZ300" i="2"/>
  <c r="AZ118" i="4" s="1"/>
  <c r="BA344" i="2"/>
  <c r="BA345" i="2" s="1"/>
  <c r="BA123" i="4" s="1"/>
  <c r="BA299" i="2"/>
  <c r="DF215" i="2"/>
  <c r="BB295" i="2"/>
  <c r="BB304" i="2"/>
  <c r="BA308" i="2"/>
  <c r="BA309" i="2" s="1"/>
  <c r="BA119" i="4" s="1"/>
  <c r="AU229" i="14"/>
  <c r="AU288" i="14"/>
  <c r="AU256" i="14"/>
  <c r="DF243" i="2"/>
  <c r="AT278" i="14"/>
  <c r="AT224" i="14"/>
  <c r="AT251" i="14"/>
  <c r="AT174" i="2"/>
  <c r="AT283" i="2" s="1"/>
  <c r="AR284" i="2"/>
  <c r="AZ134" i="2"/>
  <c r="DG185" i="2"/>
  <c r="AU171" i="2"/>
  <c r="AS176" i="2"/>
  <c r="AS277" i="2" s="1"/>
  <c r="AX166" i="2"/>
  <c r="AW170" i="2"/>
  <c r="DG126" i="2"/>
  <c r="DG156" i="2"/>
  <c r="DG128" i="2"/>
  <c r="DG158" i="2"/>
  <c r="BB162" i="2"/>
  <c r="BB91" i="4" s="1"/>
  <c r="BB163" i="2"/>
  <c r="BB95" i="4" s="1"/>
  <c r="BB161" i="2"/>
  <c r="DF155" i="2"/>
  <c r="BA87" i="4"/>
  <c r="AU172" i="2"/>
  <c r="AX168" i="2"/>
  <c r="DG127" i="2"/>
  <c r="DG157" i="2"/>
  <c r="AT889" i="2"/>
  <c r="AT274" i="2"/>
  <c r="AV110" i="4"/>
  <c r="AV182" i="2"/>
  <c r="AV183" i="2"/>
  <c r="AX232" i="2"/>
  <c r="BB236" i="2"/>
  <c r="AV144" i="2"/>
  <c r="BB148" i="2"/>
  <c r="AY202" i="2"/>
  <c r="BB208" i="2"/>
  <c r="AX204" i="2"/>
  <c r="BB178" i="2"/>
  <c r="BB264" i="2"/>
  <c r="BC78" i="2"/>
  <c r="BD82" i="2" s="1"/>
  <c r="BC58" i="2"/>
  <c r="BD62" i="2" s="1"/>
  <c r="BC38" i="2"/>
  <c r="BD42" i="2" s="1"/>
  <c r="BC18" i="2"/>
  <c r="BD22" i="2" s="1"/>
  <c r="AY13" i="2"/>
  <c r="AU507" i="2"/>
  <c r="AU508" i="2" s="1"/>
  <c r="AV507" i="2"/>
  <c r="AV504" i="2" s="1"/>
  <c r="AY73" i="2"/>
  <c r="AY33" i="2"/>
  <c r="AZ33" i="2" s="1"/>
  <c r="AW250" i="14"/>
  <c r="AW277" i="14"/>
  <c r="AW223" i="14"/>
  <c r="AW92" i="2"/>
  <c r="DH188" i="2"/>
  <c r="DH187" i="2"/>
  <c r="DH186" i="2"/>
  <c r="AZ32" i="2"/>
  <c r="BA44" i="2"/>
  <c r="BD131" i="14"/>
  <c r="BD53" i="1"/>
  <c r="BD62" i="14"/>
  <c r="BD56" i="1"/>
  <c r="BD22" i="14"/>
  <c r="BD54" i="1"/>
  <c r="BD55" i="1"/>
  <c r="BD426" i="2" s="1"/>
  <c r="BC98" i="2"/>
  <c r="BD102" i="2" s="1"/>
  <c r="AX105" i="2"/>
  <c r="AX110" i="2" s="1"/>
  <c r="AW112" i="2"/>
  <c r="AW93" i="2"/>
  <c r="AW114" i="2" s="1"/>
  <c r="BC97" i="10"/>
  <c r="AZ294" i="14"/>
  <c r="AZ232" i="14"/>
  <c r="AZ259" i="14"/>
  <c r="AE71" i="10"/>
  <c r="AE72" i="10" s="1"/>
  <c r="BC385" i="2"/>
  <c r="DK66" i="1"/>
  <c r="DJ67" i="1"/>
  <c r="DJ68" i="10"/>
  <c r="BF761" i="2"/>
  <c r="BF760" i="2" s="1"/>
  <c r="BE762" i="2"/>
  <c r="BD35" i="1"/>
  <c r="BD34" i="1"/>
  <c r="BE32" i="1"/>
  <c r="BD33" i="1"/>
  <c r="BB561" i="2"/>
  <c r="BC560" i="2"/>
  <c r="BD770" i="2"/>
  <c r="BE769" i="2"/>
  <c r="BE768" i="2" s="1"/>
  <c r="AZ295" i="14"/>
  <c r="BC65" i="10"/>
  <c r="BB556" i="2"/>
  <c r="BC555" i="2"/>
  <c r="AE136" i="1"/>
  <c r="AF137" i="1" s="1"/>
  <c r="AF135" i="1"/>
  <c r="BB120" i="10"/>
  <c r="DK60" i="1"/>
  <c r="DJ61" i="1"/>
  <c r="DJ82" i="10"/>
  <c r="U287" i="14"/>
  <c r="U902" i="2"/>
  <c r="U903" i="2" s="1"/>
  <c r="U16" i="4"/>
  <c r="AV23" i="13"/>
  <c r="AV24" i="13" s="1"/>
  <c r="BC461" i="2"/>
  <c r="BA90" i="2"/>
  <c r="BA91" i="2" s="1"/>
  <c r="AX6" i="4"/>
  <c r="AW21" i="13"/>
  <c r="AW7" i="13"/>
  <c r="AW22" i="13" s="1"/>
  <c r="AY383" i="2"/>
  <c r="AC84" i="10"/>
  <c r="AC85" i="10" s="1"/>
  <c r="AY78" i="4"/>
  <c r="AY104" i="2"/>
  <c r="BC487" i="2"/>
  <c r="BB102" i="14"/>
  <c r="BC101" i="14"/>
  <c r="AV817" i="2"/>
  <c r="BC93" i="10"/>
  <c r="DJ75" i="10"/>
  <c r="AZ478" i="2"/>
  <c r="BA474" i="2"/>
  <c r="BC121" i="10"/>
  <c r="V20" i="4"/>
  <c r="V143" i="4"/>
  <c r="V145" i="4" s="1"/>
  <c r="V78" i="10"/>
  <c r="M191" i="14"/>
  <c r="N193" i="14"/>
  <c r="AW193" i="14" l="1"/>
  <c r="BA130" i="2"/>
  <c r="BA190" i="2"/>
  <c r="AY247" i="2"/>
  <c r="BB160" i="2"/>
  <c r="AY219" i="2"/>
  <c r="AJ837" i="2"/>
  <c r="AZ200" i="2"/>
  <c r="AZ111" i="4" s="1"/>
  <c r="BC30" i="2"/>
  <c r="BC31" i="2" s="1"/>
  <c r="BB191" i="2"/>
  <c r="BC129" i="2"/>
  <c r="BC133" i="2" s="1"/>
  <c r="BC94" i="4" s="1"/>
  <c r="BB193" i="2"/>
  <c r="BB96" i="4" s="1"/>
  <c r="AY52" i="2"/>
  <c r="AZ64" i="2"/>
  <c r="AZ65" i="2" s="1"/>
  <c r="AZ52" i="2" s="1"/>
  <c r="BA76" i="4"/>
  <c r="BA88" i="4"/>
  <c r="AZ85" i="4"/>
  <c r="BC189" i="2"/>
  <c r="BC192" i="2" s="1"/>
  <c r="BC92" i="4" s="1"/>
  <c r="AY212" i="2"/>
  <c r="AY213" i="2"/>
  <c r="AY201" i="2" s="1"/>
  <c r="AX206" i="2"/>
  <c r="BC339" i="2"/>
  <c r="BC340" i="2" s="1"/>
  <c r="BB50" i="2"/>
  <c r="BB51" i="2" s="1"/>
  <c r="BA86" i="4"/>
  <c r="BB131" i="2"/>
  <c r="BB133" i="2"/>
  <c r="BB94" i="4" s="1"/>
  <c r="AD604" i="2"/>
  <c r="BA599" i="2"/>
  <c r="AZ609" i="2"/>
  <c r="AH600" i="2"/>
  <c r="BB592" i="2"/>
  <c r="BB156" i="4" s="1"/>
  <c r="BD476" i="2"/>
  <c r="BD589" i="2"/>
  <c r="BD583" i="2"/>
  <c r="BD582" i="2"/>
  <c r="BB603" i="2"/>
  <c r="BC608" i="2"/>
  <c r="BC602" i="2"/>
  <c r="AY9" i="15"/>
  <c r="AY36" i="15" s="1"/>
  <c r="AX10" i="15"/>
  <c r="AX37" i="15" s="1"/>
  <c r="BC595" i="2"/>
  <c r="BC597" i="2"/>
  <c r="BC598" i="2"/>
  <c r="BD119" i="14"/>
  <c r="BC330" i="2"/>
  <c r="BC331" i="2" s="1"/>
  <c r="AV108" i="4"/>
  <c r="BA700" i="2"/>
  <c r="BA46" i="4" s="1"/>
  <c r="BC425" i="2"/>
  <c r="BB430" i="2"/>
  <c r="BB135" i="4"/>
  <c r="AZ4" i="15"/>
  <c r="BD428" i="2"/>
  <c r="BD427" i="2"/>
  <c r="BD424" i="2"/>
  <c r="BD423" i="2"/>
  <c r="AV273" i="2"/>
  <c r="AV141" i="2"/>
  <c r="AX280" i="2"/>
  <c r="AY138" i="2"/>
  <c r="AW275" i="2"/>
  <c r="AW153" i="2"/>
  <c r="AW109" i="4"/>
  <c r="AW152" i="2"/>
  <c r="AU276" i="2"/>
  <c r="AU539" i="2" s="1"/>
  <c r="AV278" i="2"/>
  <c r="AV880" i="2" s="1"/>
  <c r="AX281" i="2"/>
  <c r="AX140" i="2"/>
  <c r="AY136" i="2"/>
  <c r="AU282" i="2"/>
  <c r="AV142" i="2"/>
  <c r="AV146" i="2" s="1"/>
  <c r="BD156" i="14"/>
  <c r="BD65" i="1"/>
  <c r="BD23" i="14"/>
  <c r="AL26" i="4"/>
  <c r="AL45" i="4"/>
  <c r="AK45" i="4"/>
  <c r="BD196" i="2"/>
  <c r="AZ164" i="4"/>
  <c r="BD254" i="2"/>
  <c r="BD226" i="2"/>
  <c r="BD252" i="2"/>
  <c r="AV229" i="14"/>
  <c r="AW13" i="4"/>
  <c r="AV288" i="14"/>
  <c r="AW909" i="2"/>
  <c r="AW289" i="14" s="1"/>
  <c r="AX222" i="14"/>
  <c r="AX249" i="14"/>
  <c r="AW412" i="2"/>
  <c r="AW41" i="4" s="1"/>
  <c r="AY97" i="4"/>
  <c r="BD489" i="2"/>
  <c r="BD99" i="2"/>
  <c r="AX407" i="2"/>
  <c r="AX410" i="2" s="1"/>
  <c r="AX910" i="2" s="1"/>
  <c r="AX115" i="4"/>
  <c r="BE119" i="14"/>
  <c r="BD126" i="1"/>
  <c r="BA220" i="2"/>
  <c r="AZ98" i="4"/>
  <c r="AZ249" i="2"/>
  <c r="AZ102" i="4" s="1"/>
  <c r="BG93" i="1"/>
  <c r="BF97" i="1"/>
  <c r="BE2" i="14"/>
  <c r="BE2" i="1"/>
  <c r="BF31" i="1"/>
  <c r="BE2" i="13"/>
  <c r="BE2" i="2"/>
  <c r="BE2" i="5"/>
  <c r="BE2" i="10"/>
  <c r="BE118" i="10" s="1"/>
  <c r="BE2" i="4"/>
  <c r="BD645" i="2"/>
  <c r="BD450" i="2"/>
  <c r="BD368" i="2"/>
  <c r="BD311" i="2"/>
  <c r="BD359" i="2"/>
  <c r="BD302" i="2"/>
  <c r="BD438" i="2"/>
  <c r="BD329" i="2"/>
  <c r="BD350" i="2"/>
  <c r="BD293" i="2"/>
  <c r="BD69" i="2"/>
  <c r="BD68" i="2" s="1"/>
  <c r="BD434" i="2"/>
  <c r="BD612" i="2"/>
  <c r="BD320" i="2"/>
  <c r="BD338" i="2"/>
  <c r="BD454" i="2"/>
  <c r="BD363" i="2"/>
  <c r="BD210" i="2"/>
  <c r="BD315" i="2"/>
  <c r="BD342" i="2"/>
  <c r="BD372" i="2"/>
  <c r="BD369" i="2" s="1"/>
  <c r="BD238" i="2"/>
  <c r="BD218" i="2" s="1"/>
  <c r="BD306" i="2"/>
  <c r="BD303" i="2" s="1"/>
  <c r="BD354" i="2"/>
  <c r="BD351" i="2" s="1"/>
  <c r="BD150" i="2"/>
  <c r="BD266" i="2"/>
  <c r="BD246" i="2" s="1"/>
  <c r="BD297" i="2"/>
  <c r="BD294" i="2" s="1"/>
  <c r="BD324" i="2"/>
  <c r="BD321" i="2" s="1"/>
  <c r="BD333" i="2"/>
  <c r="BD180" i="2"/>
  <c r="BD159" i="2" s="1"/>
  <c r="BD19" i="2"/>
  <c r="BD59" i="2"/>
  <c r="BE59" i="2" s="1"/>
  <c r="BD453" i="2"/>
  <c r="BE453" i="2" s="1"/>
  <c r="BD152" i="1"/>
  <c r="BE152" i="1" s="1"/>
  <c r="BJ92" i="1"/>
  <c r="BD59" i="1"/>
  <c r="BE59" i="1" s="1"/>
  <c r="AZ221" i="2"/>
  <c r="AZ101" i="4" s="1"/>
  <c r="BE63" i="14"/>
  <c r="BE57" i="10"/>
  <c r="BE62" i="10"/>
  <c r="BD165" i="14"/>
  <c r="BD54" i="14"/>
  <c r="BD34" i="14"/>
  <c r="BD74" i="14"/>
  <c r="BD14" i="14"/>
  <c r="BD143" i="14"/>
  <c r="BC89" i="2"/>
  <c r="BC88" i="2" s="1"/>
  <c r="BD224" i="2"/>
  <c r="BE224" i="2" s="1"/>
  <c r="BD47" i="14"/>
  <c r="BE47" i="14" s="1"/>
  <c r="BD132" i="14"/>
  <c r="BE132" i="14" s="1"/>
  <c r="BD923" i="2"/>
  <c r="BE923" i="2" s="1"/>
  <c r="BD437" i="2"/>
  <c r="BE437" i="2" s="1"/>
  <c r="BD8" i="14"/>
  <c r="BE8" i="14" s="1"/>
  <c r="BA217" i="2"/>
  <c r="BA245" i="2"/>
  <c r="BA243" i="2" s="1"/>
  <c r="BD50" i="1"/>
  <c r="BB216" i="2"/>
  <c r="BB244" i="2"/>
  <c r="BE65" i="1"/>
  <c r="AZ99" i="4"/>
  <c r="BE99" i="2"/>
  <c r="BE146" i="1"/>
  <c r="AY100" i="4"/>
  <c r="BC405" i="2"/>
  <c r="BD129" i="1"/>
  <c r="BE129" i="1" s="1"/>
  <c r="BA248" i="2"/>
  <c r="BD39" i="2"/>
  <c r="BE39" i="2" s="1"/>
  <c r="BJ85" i="1"/>
  <c r="BI87" i="1"/>
  <c r="BD79" i="2"/>
  <c r="BE79" i="2" s="1"/>
  <c r="BD198" i="2"/>
  <c r="BE198" i="2" s="1"/>
  <c r="BD204" i="14"/>
  <c r="BE204" i="14" s="1"/>
  <c r="BD463" i="2"/>
  <c r="BE463" i="2" s="1"/>
  <c r="BD436" i="2"/>
  <c r="BD452" i="2"/>
  <c r="BD235" i="2"/>
  <c r="BD177" i="2"/>
  <c r="BD207" i="2"/>
  <c r="BD263" i="2"/>
  <c r="BD147" i="2"/>
  <c r="BD332" i="2"/>
  <c r="BD323" i="2"/>
  <c r="BD371" i="2"/>
  <c r="BD362" i="2"/>
  <c r="BD353" i="2"/>
  <c r="BD341" i="2"/>
  <c r="BD314" i="2"/>
  <c r="BD305" i="2"/>
  <c r="BD296" i="2"/>
  <c r="AY893" i="2"/>
  <c r="DD830" i="2"/>
  <c r="AX234" i="2"/>
  <c r="AX276" i="14"/>
  <c r="AY406" i="2"/>
  <c r="BB75" i="4"/>
  <c r="BA313" i="2"/>
  <c r="BB312" i="2"/>
  <c r="AW7" i="4"/>
  <c r="AV11" i="4"/>
  <c r="AZ381" i="2"/>
  <c r="AZ317" i="2"/>
  <c r="AY318" i="2"/>
  <c r="AY120" i="4" s="1"/>
  <c r="AY117" i="4" s="1"/>
  <c r="AY382" i="2"/>
  <c r="AY380" i="2" s="1"/>
  <c r="AY387" i="2" s="1"/>
  <c r="AX9" i="4"/>
  <c r="AZ890" i="2"/>
  <c r="AX388" i="2"/>
  <c r="AX13" i="4" s="1"/>
  <c r="AZ132" i="4"/>
  <c r="BB360" i="2"/>
  <c r="BA361" i="2"/>
  <c r="AZ365" i="2"/>
  <c r="AZ389" i="2"/>
  <c r="AY366" i="2"/>
  <c r="AY127" i="4" s="1"/>
  <c r="AY125" i="4" s="1"/>
  <c r="AY390" i="2"/>
  <c r="AY518" i="2"/>
  <c r="AY519" i="2" s="1"/>
  <c r="U17" i="4"/>
  <c r="BA164" i="2"/>
  <c r="V184" i="4"/>
  <c r="BA194" i="2"/>
  <c r="AZ109" i="2"/>
  <c r="AZ222" i="2"/>
  <c r="AY498" i="2"/>
  <c r="BA440" i="2"/>
  <c r="BA460" i="2" s="1"/>
  <c r="BA136" i="4"/>
  <c r="BA134" i="4" s="1"/>
  <c r="AZ458" i="2"/>
  <c r="AZ10" i="4"/>
  <c r="AZ465" i="2"/>
  <c r="AY660" i="2"/>
  <c r="BB435" i="2"/>
  <c r="BB459" i="2" s="1"/>
  <c r="BC433" i="2"/>
  <c r="AZ654" i="2"/>
  <c r="AZ703" i="2" s="1"/>
  <c r="BA646" i="2"/>
  <c r="AZ653" i="2"/>
  <c r="AZ702" i="2" s="1"/>
  <c r="AZ652" i="2"/>
  <c r="AX516" i="2"/>
  <c r="AC656" i="2"/>
  <c r="AC704" i="2" s="1"/>
  <c r="AC630" i="2"/>
  <c r="AC690" i="2" s="1"/>
  <c r="AB635" i="2"/>
  <c r="AB695" i="2" s="1"/>
  <c r="AY12" i="2"/>
  <c r="BB10" i="2"/>
  <c r="BB11" i="2" s="1"/>
  <c r="AZ74" i="4"/>
  <c r="AZ24" i="2"/>
  <c r="AZ25" i="2" s="1"/>
  <c r="AZ12" i="2" s="1"/>
  <c r="BA250" i="2"/>
  <c r="AZ655" i="2"/>
  <c r="BB658" i="2"/>
  <c r="BB706" i="2" s="1"/>
  <c r="BC648" i="2"/>
  <c r="BA659" i="2"/>
  <c r="BA707" i="2" s="1"/>
  <c r="BA650" i="2"/>
  <c r="BA160" i="4" s="1"/>
  <c r="BA159" i="4" s="1"/>
  <c r="AX113" i="4"/>
  <c r="AX268" i="2"/>
  <c r="AX269" i="2"/>
  <c r="AX258" i="2" s="1"/>
  <c r="AY258" i="2" s="1"/>
  <c r="AZ258" i="2" s="1"/>
  <c r="AY111" i="2"/>
  <c r="AY879" i="2" s="1"/>
  <c r="AX112" i="2"/>
  <c r="AY73" i="4"/>
  <c r="BB70" i="2"/>
  <c r="BB71" i="2" s="1"/>
  <c r="AZ77" i="4"/>
  <c r="AZ84" i="2"/>
  <c r="AZ85" i="2" s="1"/>
  <c r="AZ72" i="2" s="1"/>
  <c r="AI836" i="2"/>
  <c r="AF846" i="2"/>
  <c r="AE861" i="2"/>
  <c r="AI175" i="4"/>
  <c r="AI21" i="4"/>
  <c r="AI94" i="14"/>
  <c r="AI122" i="14"/>
  <c r="AI90" i="14"/>
  <c r="AI11" i="14"/>
  <c r="BC839" i="2"/>
  <c r="AY232" i="2"/>
  <c r="BA622" i="2"/>
  <c r="BA157" i="4" s="1"/>
  <c r="BA155" i="4" s="1"/>
  <c r="AY720" i="2"/>
  <c r="AY51" i="4"/>
  <c r="BA887" i="2"/>
  <c r="BA53" i="4"/>
  <c r="BA192" i="4" s="1"/>
  <c r="AW39" i="13"/>
  <c r="AW40" i="13" s="1"/>
  <c r="AZ685" i="2"/>
  <c r="AZ721" i="2"/>
  <c r="AW12" i="14"/>
  <c r="AW50" i="14"/>
  <c r="AW159" i="14"/>
  <c r="AW123" i="14"/>
  <c r="AX190" i="4"/>
  <c r="AX194" i="4" s="1"/>
  <c r="AX55" i="4"/>
  <c r="AX37" i="13"/>
  <c r="AX11" i="13"/>
  <c r="AX38" i="13" s="1"/>
  <c r="BB638" i="2"/>
  <c r="BB699" i="2" s="1"/>
  <c r="BB632" i="2"/>
  <c r="BB692" i="2" s="1"/>
  <c r="BC619" i="2"/>
  <c r="BB625" i="2"/>
  <c r="BC613" i="2"/>
  <c r="BB627" i="2"/>
  <c r="BB688" i="2" s="1"/>
  <c r="AV262" i="2"/>
  <c r="AW260" i="2"/>
  <c r="BA456" i="2"/>
  <c r="BA486" i="2" s="1"/>
  <c r="BA485" i="2"/>
  <c r="BA141" i="4"/>
  <c r="BA140" i="4" s="1"/>
  <c r="AZ497" i="2"/>
  <c r="AZ484" i="2"/>
  <c r="AZ15" i="4"/>
  <c r="AZ491" i="2"/>
  <c r="BB451" i="2"/>
  <c r="BC449" i="2"/>
  <c r="BB335" i="2"/>
  <c r="BB336" i="2" s="1"/>
  <c r="BB122" i="4" s="1"/>
  <c r="BC322" i="2"/>
  <c r="BB326" i="2"/>
  <c r="BB327" i="2" s="1"/>
  <c r="BB121" i="4" s="1"/>
  <c r="BA357" i="2"/>
  <c r="BA126" i="4" s="1"/>
  <c r="BC370" i="2"/>
  <c r="BC352" i="2"/>
  <c r="BB374" i="2"/>
  <c r="BB375" i="2" s="1"/>
  <c r="BB128" i="4" s="1"/>
  <c r="BB356" i="2"/>
  <c r="DG125" i="2"/>
  <c r="BA300" i="2"/>
  <c r="BA118" i="4" s="1"/>
  <c r="BC304" i="2"/>
  <c r="AT176" i="2"/>
  <c r="AT277" i="2" s="1"/>
  <c r="BB308" i="2"/>
  <c r="BB309" i="2" s="1"/>
  <c r="BB119" i="4" s="1"/>
  <c r="BC295" i="2"/>
  <c r="BB299" i="2"/>
  <c r="BB344" i="2"/>
  <c r="BB345" i="2" s="1"/>
  <c r="BB123" i="4" s="1"/>
  <c r="AX412" i="2"/>
  <c r="AX41" i="4" s="1"/>
  <c r="AW413" i="2"/>
  <c r="AW911" i="2" s="1"/>
  <c r="BB89" i="4"/>
  <c r="AV172" i="2"/>
  <c r="AS284" i="2"/>
  <c r="AU251" i="14"/>
  <c r="AU224" i="14"/>
  <c r="AU278" i="14"/>
  <c r="AV171" i="2"/>
  <c r="DH185" i="2"/>
  <c r="AZ202" i="2"/>
  <c r="BC162" i="2"/>
  <c r="BC91" i="4" s="1"/>
  <c r="BC161" i="2"/>
  <c r="BC163" i="2"/>
  <c r="BC95" i="4" s="1"/>
  <c r="AY168" i="2"/>
  <c r="DG155" i="2"/>
  <c r="AY166" i="2"/>
  <c r="AX170" i="2"/>
  <c r="DH127" i="2"/>
  <c r="DH157" i="2"/>
  <c r="AU174" i="2"/>
  <c r="AU283" i="2" s="1"/>
  <c r="AU889" i="2"/>
  <c r="AU274" i="2"/>
  <c r="DH126" i="2"/>
  <c r="DH156" i="2"/>
  <c r="DH128" i="2"/>
  <c r="DH158" i="2"/>
  <c r="BB87" i="4"/>
  <c r="AW110" i="4"/>
  <c r="AW182" i="2"/>
  <c r="AW183" i="2"/>
  <c r="BA134" i="2"/>
  <c r="AZ230" i="2"/>
  <c r="BC236" i="2"/>
  <c r="AY204" i="2"/>
  <c r="AW144" i="2"/>
  <c r="BC178" i="2"/>
  <c r="BC208" i="2"/>
  <c r="BC148" i="2"/>
  <c r="BC264" i="2"/>
  <c r="O191" i="14"/>
  <c r="AL191" i="14"/>
  <c r="BD78" i="2"/>
  <c r="BE82" i="2" s="1"/>
  <c r="BD18" i="2"/>
  <c r="BE22" i="2" s="1"/>
  <c r="BD58" i="2"/>
  <c r="BE62" i="2" s="1"/>
  <c r="BD38" i="2"/>
  <c r="BE42" i="2" s="1"/>
  <c r="AX92" i="2"/>
  <c r="AU504" i="2"/>
  <c r="S191" i="14"/>
  <c r="AO191" i="14"/>
  <c r="AB191" i="14"/>
  <c r="V191" i="14"/>
  <c r="AK191" i="14"/>
  <c r="AV508" i="2"/>
  <c r="AZ13" i="2"/>
  <c r="AX250" i="14"/>
  <c r="AX277" i="14"/>
  <c r="AX223" i="14"/>
  <c r="AZ73" i="2"/>
  <c r="AW506" i="2"/>
  <c r="BB44" i="2"/>
  <c r="BB45" i="2" s="1"/>
  <c r="BA45" i="2"/>
  <c r="BA33" i="2" s="1"/>
  <c r="AZ53" i="2"/>
  <c r="DI188" i="2"/>
  <c r="DI187" i="2"/>
  <c r="DI186" i="2"/>
  <c r="AQ191" i="14"/>
  <c r="Z191" i="14"/>
  <c r="AH191" i="14"/>
  <c r="AX93" i="2"/>
  <c r="AX114" i="2" s="1"/>
  <c r="Q191" i="14"/>
  <c r="AF191" i="14"/>
  <c r="AE191" i="14"/>
  <c r="T191" i="14"/>
  <c r="Y191" i="14"/>
  <c r="X191" i="14"/>
  <c r="AN191" i="14"/>
  <c r="AW23" i="13"/>
  <c r="AW24" i="13" s="1"/>
  <c r="U191" i="14"/>
  <c r="BE53" i="1"/>
  <c r="BE54" i="1"/>
  <c r="BE131" i="14"/>
  <c r="BE56" i="1"/>
  <c r="BE62" i="14"/>
  <c r="BE22" i="14"/>
  <c r="BE55" i="1"/>
  <c r="BE426" i="2" s="1"/>
  <c r="BD98" i="2"/>
  <c r="BE102" i="2" s="1"/>
  <c r="AD191" i="14"/>
  <c r="BA478" i="2"/>
  <c r="BB474" i="2"/>
  <c r="DK75" i="10"/>
  <c r="BC102" i="14"/>
  <c r="BD101" i="14"/>
  <c r="BD487" i="2"/>
  <c r="AY105" i="2"/>
  <c r="AY110" i="2" s="1"/>
  <c r="AT191" i="14"/>
  <c r="AC86" i="10"/>
  <c r="BB90" i="2"/>
  <c r="BB91" i="2" s="1"/>
  <c r="BD461" i="2"/>
  <c r="BC561" i="2"/>
  <c r="BD560" i="2"/>
  <c r="BE35" i="1"/>
  <c r="BE34" i="1"/>
  <c r="BF32" i="1"/>
  <c r="BE33" i="1"/>
  <c r="DL66" i="1"/>
  <c r="DK67" i="1"/>
  <c r="BD385" i="2"/>
  <c r="AE904" i="2"/>
  <c r="AF70" i="10"/>
  <c r="W191" i="14"/>
  <c r="V79" i="10"/>
  <c r="BD121" i="10"/>
  <c r="AY6" i="4"/>
  <c r="AZ383" i="2"/>
  <c r="AJ191" i="14"/>
  <c r="AX7" i="13"/>
  <c r="AX22" i="13" s="1"/>
  <c r="AX21" i="13"/>
  <c r="AZ78" i="4"/>
  <c r="AZ104" i="2"/>
  <c r="U228" i="14"/>
  <c r="U255" i="14"/>
  <c r="U286" i="14"/>
  <c r="BC120" i="10"/>
  <c r="BD65" i="10"/>
  <c r="AS191" i="14"/>
  <c r="AP191" i="14"/>
  <c r="AM191" i="14"/>
  <c r="DK68" i="10"/>
  <c r="AG191" i="14"/>
  <c r="AA191" i="14"/>
  <c r="BD97" i="10"/>
  <c r="BD93" i="10"/>
  <c r="BA294" i="14"/>
  <c r="BA232" i="14"/>
  <c r="BA259" i="14"/>
  <c r="R191" i="14"/>
  <c r="DK82" i="10"/>
  <c r="DL60" i="1"/>
  <c r="DK61" i="1"/>
  <c r="BF769" i="2"/>
  <c r="BF768" i="2" s="1"/>
  <c r="BE770" i="2"/>
  <c r="AW817" i="2"/>
  <c r="BA295" i="14"/>
  <c r="AF136" i="1"/>
  <c r="AG137" i="1" s="1"/>
  <c r="AG135" i="1"/>
  <c r="BC556" i="2"/>
  <c r="BD555" i="2"/>
  <c r="AC191" i="14"/>
  <c r="BF762" i="2"/>
  <c r="BG761" i="2"/>
  <c r="BG760" i="2" s="1"/>
  <c r="AR191" i="14"/>
  <c r="AI191" i="14"/>
  <c r="P191" i="14"/>
  <c r="N191" i="14"/>
  <c r="AV191" i="14" l="1"/>
  <c r="AX193" i="14"/>
  <c r="BC160" i="2"/>
  <c r="BB130" i="2"/>
  <c r="BB190" i="2"/>
  <c r="AZ219" i="2"/>
  <c r="AZ247" i="2"/>
  <c r="AZ212" i="2"/>
  <c r="AZ213" i="2"/>
  <c r="AZ201" i="2" s="1"/>
  <c r="BD30" i="2"/>
  <c r="BD31" i="2" s="1"/>
  <c r="BB88" i="4"/>
  <c r="BC132" i="2"/>
  <c r="BC90" i="4" s="1"/>
  <c r="BC89" i="4" s="1"/>
  <c r="BD129" i="2"/>
  <c r="BD132" i="2" s="1"/>
  <c r="BD90" i="4" s="1"/>
  <c r="BC131" i="2"/>
  <c r="BB93" i="4"/>
  <c r="BA200" i="2"/>
  <c r="BA111" i="4" s="1"/>
  <c r="BC191" i="2"/>
  <c r="BC193" i="2"/>
  <c r="BC96" i="4" s="1"/>
  <c r="BC93" i="4" s="1"/>
  <c r="BD339" i="2"/>
  <c r="BD340" i="2" s="1"/>
  <c r="BA64" i="2"/>
  <c r="BA65" i="2" s="1"/>
  <c r="BA85" i="4"/>
  <c r="BD189" i="2"/>
  <c r="BD192" i="2" s="1"/>
  <c r="BD92" i="4" s="1"/>
  <c r="AY206" i="2"/>
  <c r="BC50" i="2"/>
  <c r="BC51" i="2" s="1"/>
  <c r="BB86" i="4"/>
  <c r="BB599" i="2"/>
  <c r="AH601" i="2"/>
  <c r="AD605" i="2"/>
  <c r="BC592" i="2"/>
  <c r="BC156" i="4" s="1"/>
  <c r="BA609" i="2"/>
  <c r="AY10" i="15"/>
  <c r="AY37" i="15" s="1"/>
  <c r="BD595" i="2"/>
  <c r="BD597" i="2"/>
  <c r="BD598" i="2"/>
  <c r="BD608" i="2"/>
  <c r="BD602" i="2"/>
  <c r="AZ9" i="15"/>
  <c r="AZ36" i="15" s="1"/>
  <c r="BE589" i="2"/>
  <c r="BE583" i="2"/>
  <c r="BE582" i="2"/>
  <c r="BC603" i="2"/>
  <c r="BD330" i="2"/>
  <c r="BD331" i="2" s="1"/>
  <c r="AW108" i="4"/>
  <c r="BB700" i="2"/>
  <c r="BB46" i="4" s="1"/>
  <c r="AY272" i="2"/>
  <c r="BE476" i="2"/>
  <c r="BE19" i="2"/>
  <c r="BD425" i="2"/>
  <c r="BC430" i="2"/>
  <c r="BC135" i="4"/>
  <c r="BA4" i="15"/>
  <c r="BE427" i="2"/>
  <c r="BE428" i="2"/>
  <c r="BE424" i="2"/>
  <c r="BE423" i="2"/>
  <c r="AY281" i="2"/>
  <c r="AY140" i="2"/>
  <c r="AZ136" i="2"/>
  <c r="AW273" i="2"/>
  <c r="AW141" i="2"/>
  <c r="AX275" i="2"/>
  <c r="AX152" i="2"/>
  <c r="AX153" i="2"/>
  <c r="AX109" i="4"/>
  <c r="AV276" i="2"/>
  <c r="AV539" i="2" s="1"/>
  <c r="AV282" i="2"/>
  <c r="AW142" i="2"/>
  <c r="AW146" i="2" s="1"/>
  <c r="AW278" i="2"/>
  <c r="AW880" i="2" s="1"/>
  <c r="AZ279" i="2"/>
  <c r="AZ518" i="2" s="1"/>
  <c r="AZ519" i="2" s="1"/>
  <c r="AZ520" i="2" s="1"/>
  <c r="AY280" i="2"/>
  <c r="AZ138" i="2"/>
  <c r="BE196" i="2"/>
  <c r="AK782" i="2"/>
  <c r="AK789" i="2"/>
  <c r="BE126" i="1"/>
  <c r="BE254" i="2"/>
  <c r="AZ406" i="2"/>
  <c r="AZ249" i="14" s="1"/>
  <c r="AX413" i="2"/>
  <c r="AX911" i="2" s="1"/>
  <c r="AX288" i="14" s="1"/>
  <c r="AX909" i="2"/>
  <c r="AX289" i="14" s="1"/>
  <c r="AY115" i="4"/>
  <c r="AT284" i="2"/>
  <c r="AY228" i="2"/>
  <c r="AY112" i="4" s="1"/>
  <c r="AZ100" i="4"/>
  <c r="AZ97" i="4"/>
  <c r="BF62" i="10"/>
  <c r="BF57" i="10"/>
  <c r="BD89" i="2"/>
  <c r="BD88" i="2" s="1"/>
  <c r="BF2" i="4"/>
  <c r="BG31" i="1"/>
  <c r="BF2" i="2"/>
  <c r="BF2" i="13"/>
  <c r="BF2" i="5"/>
  <c r="BF2" i="10"/>
  <c r="BF118" i="10" s="1"/>
  <c r="BF2" i="14"/>
  <c r="BF204" i="14" s="1"/>
  <c r="BF2" i="1"/>
  <c r="BF51" i="1" s="1"/>
  <c r="BA164" i="4"/>
  <c r="AY256" i="2"/>
  <c r="BA221" i="2"/>
  <c r="BA101" i="4" s="1"/>
  <c r="BC216" i="2"/>
  <c r="BC244" i="2"/>
  <c r="BK92" i="1"/>
  <c r="BD405" i="2"/>
  <c r="BE51" i="1"/>
  <c r="BE50" i="1"/>
  <c r="BH93" i="1"/>
  <c r="BG97" i="1"/>
  <c r="BA98" i="4"/>
  <c r="BK85" i="1"/>
  <c r="BJ87" i="1"/>
  <c r="BB248" i="2"/>
  <c r="BE438" i="2"/>
  <c r="BE329" i="2"/>
  <c r="BE350" i="2"/>
  <c r="BE293" i="2"/>
  <c r="BE434" i="2"/>
  <c r="BE612" i="2"/>
  <c r="BE320" i="2"/>
  <c r="BE338" i="2"/>
  <c r="BE645" i="2"/>
  <c r="BE450" i="2"/>
  <c r="BE368" i="2"/>
  <c r="BE311" i="2"/>
  <c r="BE359" i="2"/>
  <c r="BE302" i="2"/>
  <c r="BE69" i="2"/>
  <c r="BE68" i="2" s="1"/>
  <c r="BE454" i="2"/>
  <c r="BE306" i="2"/>
  <c r="BE303" i="2" s="1"/>
  <c r="BE333" i="2"/>
  <c r="BE342" i="2"/>
  <c r="BE180" i="2"/>
  <c r="BE159" i="2" s="1"/>
  <c r="BE315" i="2"/>
  <c r="BE266" i="2"/>
  <c r="BE246" i="2" s="1"/>
  <c r="BE372" i="2"/>
  <c r="BE369" i="2" s="1"/>
  <c r="BE150" i="2"/>
  <c r="BE324" i="2"/>
  <c r="BE321" i="2" s="1"/>
  <c r="BE354" i="2"/>
  <c r="BE351" i="2" s="1"/>
  <c r="BE210" i="2"/>
  <c r="BE297" i="2"/>
  <c r="BE294" i="2" s="1"/>
  <c r="BE363" i="2"/>
  <c r="BE238" i="2"/>
  <c r="BE218" i="2" s="1"/>
  <c r="BE165" i="14"/>
  <c r="BE74" i="14"/>
  <c r="BE54" i="14"/>
  <c r="BE34" i="14"/>
  <c r="BE14" i="14"/>
  <c r="BE143" i="14"/>
  <c r="BE252" i="2"/>
  <c r="BF252" i="2" s="1"/>
  <c r="BA215" i="2"/>
  <c r="BE23" i="14"/>
  <c r="BA99" i="4"/>
  <c r="BA249" i="2"/>
  <c r="BA102" i="4" s="1"/>
  <c r="BB217" i="2"/>
  <c r="BB215" i="2" s="1"/>
  <c r="BB245" i="2"/>
  <c r="BB243" i="2" s="1"/>
  <c r="BF39" i="2"/>
  <c r="BF129" i="1"/>
  <c r="BB220" i="2"/>
  <c r="BF437" i="2"/>
  <c r="BF59" i="1"/>
  <c r="BE226" i="2"/>
  <c r="BE156" i="14"/>
  <c r="BF156" i="14" s="1"/>
  <c r="BE489" i="2"/>
  <c r="BE436" i="2"/>
  <c r="BE452" i="2"/>
  <c r="BE332" i="2"/>
  <c r="BE371" i="2"/>
  <c r="BE353" i="2"/>
  <c r="BE314" i="2"/>
  <c r="BE296" i="2"/>
  <c r="BE323" i="2"/>
  <c r="BE305" i="2"/>
  <c r="BE362" i="2"/>
  <c r="BE341" i="2"/>
  <c r="BE235" i="2"/>
  <c r="BE207" i="2"/>
  <c r="BE263" i="2"/>
  <c r="BE147" i="2"/>
  <c r="BE177" i="2"/>
  <c r="AZ893" i="2"/>
  <c r="AI857" i="2"/>
  <c r="AI852" i="2" s="1"/>
  <c r="AJ855" i="2"/>
  <c r="AJ175" i="4" s="1"/>
  <c r="DE830" i="2"/>
  <c r="AX404" i="2"/>
  <c r="U85" i="14"/>
  <c r="U87" i="14" s="1"/>
  <c r="U55" i="14"/>
  <c r="AY222" i="14"/>
  <c r="AY249" i="14"/>
  <c r="AY408" i="2"/>
  <c r="AY276" i="14"/>
  <c r="AY407" i="2"/>
  <c r="AY909" i="2" s="1"/>
  <c r="AY289" i="14" s="1"/>
  <c r="BC312" i="2"/>
  <c r="BB313" i="2"/>
  <c r="AX7" i="4"/>
  <c r="AZ318" i="2"/>
  <c r="AZ120" i="4" s="1"/>
  <c r="AZ117" i="4" s="1"/>
  <c r="AZ382" i="2"/>
  <c r="AZ380" i="2" s="1"/>
  <c r="AZ387" i="2" s="1"/>
  <c r="BA381" i="2"/>
  <c r="BA317" i="2"/>
  <c r="AY9" i="4"/>
  <c r="AW11" i="4"/>
  <c r="BC75" i="4"/>
  <c r="BA365" i="2"/>
  <c r="BA389" i="2"/>
  <c r="AY388" i="2"/>
  <c r="BC360" i="2"/>
  <c r="BB361" i="2"/>
  <c r="AZ366" i="2"/>
  <c r="AZ127" i="4" s="1"/>
  <c r="AZ125" i="4" s="1"/>
  <c r="AZ390" i="2"/>
  <c r="BA890" i="2"/>
  <c r="U22" i="4"/>
  <c r="U89" i="14" s="1"/>
  <c r="U91" i="14" s="1"/>
  <c r="U167" i="14"/>
  <c r="U187" i="14"/>
  <c r="U15" i="14"/>
  <c r="AZ498" i="2"/>
  <c r="U178" i="14"/>
  <c r="BA132" i="4"/>
  <c r="BA222" i="2"/>
  <c r="BA279" i="2" s="1"/>
  <c r="BB194" i="2"/>
  <c r="BB164" i="2"/>
  <c r="BB440" i="2"/>
  <c r="BB460" i="2" s="1"/>
  <c r="BB136" i="4"/>
  <c r="BB134" i="4" s="1"/>
  <c r="AZ660" i="2"/>
  <c r="BA458" i="2"/>
  <c r="BA10" i="4"/>
  <c r="BA465" i="2"/>
  <c r="BC435" i="2"/>
  <c r="BC459" i="2" s="1"/>
  <c r="BD433" i="2"/>
  <c r="BA652" i="2"/>
  <c r="BA654" i="2"/>
  <c r="BA703" i="2" s="1"/>
  <c r="BA653" i="2"/>
  <c r="BA702" i="2" s="1"/>
  <c r="BB646" i="2"/>
  <c r="BA109" i="2"/>
  <c r="AC631" i="2"/>
  <c r="AC691" i="2" s="1"/>
  <c r="AC634" i="2"/>
  <c r="AC694" i="2" s="1"/>
  <c r="AC657" i="2"/>
  <c r="AC705" i="2" s="1"/>
  <c r="BB250" i="2"/>
  <c r="BC10" i="2"/>
  <c r="BC11" i="2" s="1"/>
  <c r="AZ111" i="2"/>
  <c r="AZ879" i="2" s="1"/>
  <c r="BA74" i="4"/>
  <c r="BA24" i="2"/>
  <c r="BA25" i="2" s="1"/>
  <c r="BA655" i="2"/>
  <c r="BC658" i="2"/>
  <c r="BC706" i="2" s="1"/>
  <c r="BD648" i="2"/>
  <c r="BB659" i="2"/>
  <c r="BB707" i="2" s="1"/>
  <c r="BB650" i="2"/>
  <c r="BB160" i="4" s="1"/>
  <c r="BB159" i="4" s="1"/>
  <c r="AX257" i="2"/>
  <c r="AY520" i="2"/>
  <c r="AY516" i="2"/>
  <c r="BA202" i="2"/>
  <c r="AZ73" i="4"/>
  <c r="BC70" i="2"/>
  <c r="BC71" i="2" s="1"/>
  <c r="BA77" i="4"/>
  <c r="BA84" i="2"/>
  <c r="BA85" i="2" s="1"/>
  <c r="BA72" i="2" s="1"/>
  <c r="AJ838" i="2"/>
  <c r="AJ836" i="2" s="1"/>
  <c r="AF847" i="2"/>
  <c r="AF862" i="2"/>
  <c r="BD839" i="2"/>
  <c r="AX159" i="14"/>
  <c r="AX123" i="14"/>
  <c r="AX12" i="14"/>
  <c r="AX50" i="14"/>
  <c r="AY190" i="4"/>
  <c r="AY194" i="4" s="1"/>
  <c r="AY11" i="13"/>
  <c r="AY38" i="13" s="1"/>
  <c r="AY55" i="4"/>
  <c r="AY37" i="13"/>
  <c r="AZ51" i="4"/>
  <c r="AZ720" i="2"/>
  <c r="BB622" i="2"/>
  <c r="BB157" i="4" s="1"/>
  <c r="BB155" i="4" s="1"/>
  <c r="AX39" i="13"/>
  <c r="AX40" i="13" s="1"/>
  <c r="BA685" i="2"/>
  <c r="BA721" i="2"/>
  <c r="BB887" i="2"/>
  <c r="BB53" i="4"/>
  <c r="BB192" i="4" s="1"/>
  <c r="BC625" i="2"/>
  <c r="BC627" i="2"/>
  <c r="BC688" i="2" s="1"/>
  <c r="BD613" i="2"/>
  <c r="BC638" i="2"/>
  <c r="BC699" i="2" s="1"/>
  <c r="BC632" i="2"/>
  <c r="BC692" i="2" s="1"/>
  <c r="BD619" i="2"/>
  <c r="AW262" i="2"/>
  <c r="AX260" i="2"/>
  <c r="BA53" i="2"/>
  <c r="BB33" i="2"/>
  <c r="BB456" i="2"/>
  <c r="BB486" i="2" s="1"/>
  <c r="BB485" i="2"/>
  <c r="BB141" i="4"/>
  <c r="BB140" i="4" s="1"/>
  <c r="BA497" i="2"/>
  <c r="BA484" i="2"/>
  <c r="BA15" i="4"/>
  <c r="BA491" i="2"/>
  <c r="BC451" i="2"/>
  <c r="BD449" i="2"/>
  <c r="BC335" i="2"/>
  <c r="BC336" i="2" s="1"/>
  <c r="BC122" i="4" s="1"/>
  <c r="BC326" i="2"/>
  <c r="BC327" i="2" s="1"/>
  <c r="BC121" i="4" s="1"/>
  <c r="BD322" i="2"/>
  <c r="BB357" i="2"/>
  <c r="BB126" i="4" s="1"/>
  <c r="BD352" i="2"/>
  <c r="BC356" i="2"/>
  <c r="BC374" i="2"/>
  <c r="BC375" i="2" s="1"/>
  <c r="BC128" i="4" s="1"/>
  <c r="BD370" i="2"/>
  <c r="BB300" i="2"/>
  <c r="BB118" i="4" s="1"/>
  <c r="BD295" i="2"/>
  <c r="BC344" i="2"/>
  <c r="BC345" i="2" s="1"/>
  <c r="BC123" i="4" s="1"/>
  <c r="BC299" i="2"/>
  <c r="BC308" i="2"/>
  <c r="BC309" i="2" s="1"/>
  <c r="BC119" i="4" s="1"/>
  <c r="BD304" i="2"/>
  <c r="DH125" i="2"/>
  <c r="AW288" i="14"/>
  <c r="AW256" i="14"/>
  <c r="AW229" i="14"/>
  <c r="BB134" i="2"/>
  <c r="AV224" i="14"/>
  <c r="AV251" i="14"/>
  <c r="AV278" i="14"/>
  <c r="AW171" i="2"/>
  <c r="DI185" i="2"/>
  <c r="AW172" i="2"/>
  <c r="BD162" i="2"/>
  <c r="BD91" i="4" s="1"/>
  <c r="BD161" i="2"/>
  <c r="BD163" i="2"/>
  <c r="BD95" i="4" s="1"/>
  <c r="AU176" i="2"/>
  <c r="AU277" i="2" s="1"/>
  <c r="AV274" i="2"/>
  <c r="AV889" i="2"/>
  <c r="DH155" i="2"/>
  <c r="AX110" i="4"/>
  <c r="AX182" i="2"/>
  <c r="AX183" i="2"/>
  <c r="BC87" i="4"/>
  <c r="DI126" i="2"/>
  <c r="DI156" i="2"/>
  <c r="DI128" i="2"/>
  <c r="DI158" i="2"/>
  <c r="AZ166" i="2"/>
  <c r="AY170" i="2"/>
  <c r="DI127" i="2"/>
  <c r="DI157" i="2"/>
  <c r="AV174" i="2"/>
  <c r="AV283" i="2" s="1"/>
  <c r="AZ168" i="2"/>
  <c r="AZ232" i="2"/>
  <c r="BA230" i="2"/>
  <c r="BD236" i="2"/>
  <c r="AX144" i="2"/>
  <c r="AZ204" i="2"/>
  <c r="BA258" i="2"/>
  <c r="BD264" i="2"/>
  <c r="BD148" i="2"/>
  <c r="BD178" i="2"/>
  <c r="BD208" i="2"/>
  <c r="BE58" i="2"/>
  <c r="BE78" i="2"/>
  <c r="BE18" i="2"/>
  <c r="BE38" i="2"/>
  <c r="BA13" i="2"/>
  <c r="AY250" i="14"/>
  <c r="AY277" i="14"/>
  <c r="AY223" i="14"/>
  <c r="BA73" i="2"/>
  <c r="BB73" i="2" s="1"/>
  <c r="AY112" i="2"/>
  <c r="AX506" i="2"/>
  <c r="AX507" i="2" s="1"/>
  <c r="BA32" i="2"/>
  <c r="BB32" i="2"/>
  <c r="AW507" i="2"/>
  <c r="AW508" i="2" s="1"/>
  <c r="DJ188" i="2"/>
  <c r="DJ187" i="2"/>
  <c r="DJ186" i="2"/>
  <c r="BC44" i="2"/>
  <c r="AY92" i="2"/>
  <c r="AZ105" i="2"/>
  <c r="AZ110" i="2" s="1"/>
  <c r="BF56" i="1"/>
  <c r="BF53" i="1"/>
  <c r="BF131" i="14"/>
  <c r="BF62" i="14"/>
  <c r="BF55" i="1"/>
  <c r="BF426" i="2" s="1"/>
  <c r="BF22" i="14"/>
  <c r="BF54" i="1"/>
  <c r="BE98" i="2"/>
  <c r="AY93" i="2"/>
  <c r="AY114" i="2" s="1"/>
  <c r="DM60" i="1"/>
  <c r="DL61" i="1"/>
  <c r="BE93" i="10"/>
  <c r="BE97" i="10"/>
  <c r="DL68" i="10"/>
  <c r="BE65" i="10"/>
  <c r="BE121" i="10"/>
  <c r="AF71" i="10"/>
  <c r="AF72" i="10" s="1"/>
  <c r="BF34" i="1"/>
  <c r="BG32" i="1"/>
  <c r="BF33" i="1"/>
  <c r="BF35" i="1"/>
  <c r="BD561" i="2"/>
  <c r="BE560" i="2"/>
  <c r="BC90" i="2"/>
  <c r="BC91" i="2" s="1"/>
  <c r="BF770" i="2"/>
  <c r="BG769" i="2"/>
  <c r="BG768" i="2" s="1"/>
  <c r="BB295" i="14"/>
  <c r="DL82" i="10"/>
  <c r="AX23" i="13"/>
  <c r="AX24" i="13" s="1"/>
  <c r="BE461" i="2"/>
  <c r="BE487" i="2"/>
  <c r="AG136" i="1"/>
  <c r="AH137" i="1" s="1"/>
  <c r="AH135" i="1"/>
  <c r="BH761" i="2"/>
  <c r="BH760" i="2" s="1"/>
  <c r="BG762" i="2"/>
  <c r="BB294" i="14"/>
  <c r="BB232" i="14"/>
  <c r="BB259" i="14"/>
  <c r="BD120" i="10"/>
  <c r="AZ6" i="4"/>
  <c r="AY7" i="13"/>
  <c r="AY22" i="13" s="1"/>
  <c r="AY21" i="13"/>
  <c r="V906" i="2"/>
  <c r="V901" i="2" s="1"/>
  <c r="W77" i="10"/>
  <c r="DM66" i="1"/>
  <c r="DL67" i="1"/>
  <c r="BD102" i="14"/>
  <c r="BE101" i="14"/>
  <c r="AU191" i="14"/>
  <c r="BB478" i="2"/>
  <c r="BC474" i="2"/>
  <c r="BD556" i="2"/>
  <c r="BE555" i="2"/>
  <c r="AX817" i="2"/>
  <c r="BA383" i="2"/>
  <c r="BE385" i="2"/>
  <c r="BA78" i="4"/>
  <c r="BA104" i="2"/>
  <c r="AD84" i="10"/>
  <c r="AD85" i="10" s="1"/>
  <c r="DL75" i="10"/>
  <c r="BC130" i="2" l="1"/>
  <c r="BC190" i="2"/>
  <c r="BD160" i="2"/>
  <c r="BA247" i="2"/>
  <c r="BA219" i="2"/>
  <c r="AZ206" i="2"/>
  <c r="BD75" i="4"/>
  <c r="BE30" i="2"/>
  <c r="BE31" i="2" s="1"/>
  <c r="AK837" i="2"/>
  <c r="BC88" i="4"/>
  <c r="BB85" i="4"/>
  <c r="BD133" i="2"/>
  <c r="BD94" i="4" s="1"/>
  <c r="BD131" i="2"/>
  <c r="BE129" i="2"/>
  <c r="BE133" i="2" s="1"/>
  <c r="BE94" i="4" s="1"/>
  <c r="BC86" i="4"/>
  <c r="BB200" i="2"/>
  <c r="BB111" i="4" s="1"/>
  <c r="BD191" i="2"/>
  <c r="BD193" i="2"/>
  <c r="BD96" i="4" s="1"/>
  <c r="BE189" i="2"/>
  <c r="BE193" i="2" s="1"/>
  <c r="BE96" i="4" s="1"/>
  <c r="BA52" i="2"/>
  <c r="BA213" i="2"/>
  <c r="BA201" i="2" s="1"/>
  <c r="BA212" i="2"/>
  <c r="BE339" i="2"/>
  <c r="BE340" i="2" s="1"/>
  <c r="BD50" i="2"/>
  <c r="BD51" i="2" s="1"/>
  <c r="BB76" i="4"/>
  <c r="BB64" i="2"/>
  <c r="BB65" i="2" s="1"/>
  <c r="BC599" i="2"/>
  <c r="BB609" i="2"/>
  <c r="AE604" i="2"/>
  <c r="AI600" i="2"/>
  <c r="BD592" i="2"/>
  <c r="BD156" i="4" s="1"/>
  <c r="BE595" i="2"/>
  <c r="BE597" i="2"/>
  <c r="BE598" i="2"/>
  <c r="AZ10" i="15"/>
  <c r="AZ37" i="15" s="1"/>
  <c r="BE608" i="2"/>
  <c r="BE602" i="2"/>
  <c r="BD603" i="2"/>
  <c r="BF589" i="2"/>
  <c r="BF583" i="2"/>
  <c r="BF582" i="2"/>
  <c r="BA9" i="15"/>
  <c r="BA36" i="15" s="1"/>
  <c r="BE330" i="2"/>
  <c r="BE331" i="2" s="1"/>
  <c r="AX108" i="4"/>
  <c r="BC700" i="2"/>
  <c r="BC46" i="4" s="1"/>
  <c r="AZ272" i="2"/>
  <c r="AZ407" i="2"/>
  <c r="AZ909" i="2" s="1"/>
  <c r="AZ289" i="14" s="1"/>
  <c r="BD430" i="2"/>
  <c r="BD135" i="4"/>
  <c r="BF923" i="2"/>
  <c r="BF427" i="2"/>
  <c r="BF428" i="2"/>
  <c r="BF424" i="2"/>
  <c r="BF423" i="2"/>
  <c r="BE425" i="2"/>
  <c r="AW282" i="2"/>
  <c r="AX142" i="2"/>
  <c r="AX146" i="2" s="1"/>
  <c r="AZ281" i="2"/>
  <c r="AZ140" i="2"/>
  <c r="BA136" i="2"/>
  <c r="AX273" i="2"/>
  <c r="AX141" i="2"/>
  <c r="AY275" i="2"/>
  <c r="AY153" i="2"/>
  <c r="AY109" i="4"/>
  <c r="AY152" i="2"/>
  <c r="BA518" i="2"/>
  <c r="BA519" i="2" s="1"/>
  <c r="BA520" i="2" s="1"/>
  <c r="AZ280" i="2"/>
  <c r="BA138" i="2"/>
  <c r="AX278" i="2"/>
  <c r="AX880" i="2" s="1"/>
  <c r="AW276" i="2"/>
  <c r="AW539" i="2" s="1"/>
  <c r="BF42" i="2"/>
  <c r="BF22" i="2"/>
  <c r="BF226" i="2"/>
  <c r="BF79" i="2"/>
  <c r="BF23" i="14"/>
  <c r="BF82" i="2"/>
  <c r="BF59" i="2"/>
  <c r="BF476" i="2"/>
  <c r="BF8" i="14"/>
  <c r="BF132" i="14"/>
  <c r="BF119" i="14"/>
  <c r="BF463" i="2"/>
  <c r="BB4" i="15"/>
  <c r="BF489" i="2"/>
  <c r="BF453" i="2"/>
  <c r="BF47" i="14"/>
  <c r="BF99" i="2"/>
  <c r="BF19" i="2"/>
  <c r="BF102" i="2"/>
  <c r="BF62" i="2"/>
  <c r="BF224" i="2"/>
  <c r="BF63" i="14"/>
  <c r="BF196" i="2"/>
  <c r="AZ516" i="2"/>
  <c r="BF254" i="2"/>
  <c r="BF198" i="2"/>
  <c r="AM26" i="4"/>
  <c r="AL782" i="2"/>
  <c r="AL789" i="2"/>
  <c r="BF65" i="1"/>
  <c r="BF152" i="1"/>
  <c r="BF50" i="1"/>
  <c r="BF146" i="1"/>
  <c r="BF126" i="1"/>
  <c r="AZ408" i="2"/>
  <c r="AZ549" i="2" s="1"/>
  <c r="AZ222" i="14"/>
  <c r="AZ276" i="14"/>
  <c r="AZ115" i="4"/>
  <c r="AX256" i="14"/>
  <c r="AZ256" i="2"/>
  <c r="AZ269" i="2" s="1"/>
  <c r="AZ257" i="2" s="1"/>
  <c r="AJ21" i="4"/>
  <c r="AX229" i="14"/>
  <c r="AI863" i="2"/>
  <c r="AY240" i="2"/>
  <c r="AI104" i="14"/>
  <c r="AI176" i="4"/>
  <c r="BA406" i="2"/>
  <c r="BA222" i="14" s="1"/>
  <c r="AY241" i="2"/>
  <c r="AY229" i="2" s="1"/>
  <c r="BB890" i="2"/>
  <c r="AZ228" i="2"/>
  <c r="AZ241" i="2" s="1"/>
  <c r="AZ229" i="2" s="1"/>
  <c r="BB132" i="4"/>
  <c r="BB221" i="2"/>
  <c r="BB101" i="4" s="1"/>
  <c r="BC217" i="2"/>
  <c r="BC215" i="2" s="1"/>
  <c r="BC245" i="2"/>
  <c r="BC243" i="2" s="1"/>
  <c r="BK87" i="1"/>
  <c r="BL85" i="1"/>
  <c r="BA97" i="4"/>
  <c r="BI93" i="1"/>
  <c r="BH97" i="1"/>
  <c r="BL92" i="1"/>
  <c r="BB98" i="4"/>
  <c r="BC248" i="2"/>
  <c r="BA100" i="4"/>
  <c r="BF14" i="14"/>
  <c r="BF143" i="14"/>
  <c r="BF165" i="14"/>
  <c r="BF74" i="14"/>
  <c r="BF54" i="14"/>
  <c r="BF34" i="14"/>
  <c r="BF438" i="2"/>
  <c r="BF329" i="2"/>
  <c r="BF350" i="2"/>
  <c r="BF293" i="2"/>
  <c r="BF434" i="2"/>
  <c r="BF612" i="2"/>
  <c r="BF320" i="2"/>
  <c r="BF338" i="2"/>
  <c r="BF645" i="2"/>
  <c r="BF450" i="2"/>
  <c r="BF368" i="2"/>
  <c r="BF311" i="2"/>
  <c r="BF359" i="2"/>
  <c r="BF302" i="2"/>
  <c r="BF324" i="2"/>
  <c r="BF321" i="2" s="1"/>
  <c r="BF266" i="2"/>
  <c r="BF246" i="2" s="1"/>
  <c r="BF372" i="2"/>
  <c r="BF369" i="2" s="1"/>
  <c r="BF454" i="2"/>
  <c r="BF363" i="2"/>
  <c r="BF354" i="2"/>
  <c r="BF351" i="2" s="1"/>
  <c r="BF315" i="2"/>
  <c r="BF238" i="2"/>
  <c r="BF218" i="2" s="1"/>
  <c r="BF342" i="2"/>
  <c r="BF339" i="2" s="1"/>
  <c r="BF210" i="2"/>
  <c r="BF297" i="2"/>
  <c r="BF294" i="2" s="1"/>
  <c r="BF150" i="2"/>
  <c r="BF129" i="2" s="1"/>
  <c r="BF306" i="2"/>
  <c r="BF303" i="2" s="1"/>
  <c r="BF333" i="2"/>
  <c r="BF180" i="2"/>
  <c r="BF159" i="2" s="1"/>
  <c r="BD244" i="2"/>
  <c r="BD216" i="2"/>
  <c r="BG62" i="10"/>
  <c r="BG57" i="10"/>
  <c r="BE405" i="2"/>
  <c r="BC220" i="2"/>
  <c r="BG2" i="5"/>
  <c r="BG2" i="10"/>
  <c r="BG118" i="10" s="1"/>
  <c r="BG2" i="14"/>
  <c r="BG156" i="14" s="1"/>
  <c r="BG2" i="1"/>
  <c r="BG59" i="1" s="1"/>
  <c r="BH31" i="1"/>
  <c r="BG2" i="4"/>
  <c r="BG2" i="13"/>
  <c r="BG2" i="2"/>
  <c r="BB249" i="2"/>
  <c r="BB102" i="4" s="1"/>
  <c r="AY8" i="4"/>
  <c r="BE89" i="2"/>
  <c r="BE88" i="2" s="1"/>
  <c r="BG152" i="1"/>
  <c r="BB99" i="4"/>
  <c r="AY269" i="2"/>
  <c r="AY257" i="2" s="1"/>
  <c r="AY268" i="2"/>
  <c r="AY113" i="4"/>
  <c r="BG204" i="14"/>
  <c r="BF235" i="2"/>
  <c r="BF263" i="2"/>
  <c r="BF147" i="2"/>
  <c r="BF177" i="2"/>
  <c r="BF207" i="2"/>
  <c r="BF436" i="2"/>
  <c r="BF452" i="2"/>
  <c r="BF332" i="2"/>
  <c r="BF323" i="2"/>
  <c r="BF371" i="2"/>
  <c r="BF362" i="2"/>
  <c r="BF353" i="2"/>
  <c r="BF341" i="2"/>
  <c r="BF314" i="2"/>
  <c r="BF305" i="2"/>
  <c r="BF296" i="2"/>
  <c r="BA893" i="2"/>
  <c r="AJ857" i="2"/>
  <c r="AJ852" i="2" s="1"/>
  <c r="DF830" i="2"/>
  <c r="AY410" i="2"/>
  <c r="AY910" i="2" s="1"/>
  <c r="AY549" i="2"/>
  <c r="AY412" i="2"/>
  <c r="AY41" i="4" s="1"/>
  <c r="AZ9" i="4"/>
  <c r="BB317" i="2"/>
  <c r="BB381" i="2"/>
  <c r="BA318" i="2"/>
  <c r="BA120" i="4" s="1"/>
  <c r="BA117" i="4" s="1"/>
  <c r="BA382" i="2"/>
  <c r="BA380" i="2" s="1"/>
  <c r="BC313" i="2"/>
  <c r="BD312" i="2"/>
  <c r="AX11" i="4"/>
  <c r="AZ388" i="2"/>
  <c r="AZ13" i="4" s="1"/>
  <c r="AY404" i="2"/>
  <c r="BB365" i="2"/>
  <c r="BB389" i="2"/>
  <c r="AY13" i="4"/>
  <c r="BD360" i="2"/>
  <c r="BC361" i="2"/>
  <c r="BA366" i="2"/>
  <c r="BA127" i="4" s="1"/>
  <c r="BA125" i="4" s="1"/>
  <c r="BA390" i="2"/>
  <c r="BA73" i="4"/>
  <c r="BC194" i="2"/>
  <c r="BA12" i="2"/>
  <c r="BA498" i="2"/>
  <c r="BC250" i="2"/>
  <c r="BC164" i="2"/>
  <c r="BB222" i="2"/>
  <c r="BB279" i="2" s="1"/>
  <c r="BC440" i="2"/>
  <c r="BC460" i="2" s="1"/>
  <c r="BC136" i="4"/>
  <c r="BC134" i="4" s="1"/>
  <c r="BA660" i="2"/>
  <c r="BB458" i="2"/>
  <c r="BB10" i="4"/>
  <c r="BB465" i="2"/>
  <c r="BB652" i="2"/>
  <c r="BC646" i="2"/>
  <c r="BB654" i="2"/>
  <c r="BB703" i="2" s="1"/>
  <c r="BB653" i="2"/>
  <c r="BB702" i="2" s="1"/>
  <c r="BD435" i="2"/>
  <c r="BD459" i="2" s="1"/>
  <c r="BE433" i="2"/>
  <c r="BB109" i="2"/>
  <c r="AD656" i="2"/>
  <c r="AD704" i="2" s="1"/>
  <c r="AC635" i="2"/>
  <c r="AC695" i="2" s="1"/>
  <c r="AD630" i="2"/>
  <c r="AD690" i="2" s="1"/>
  <c r="BB164" i="4"/>
  <c r="BB74" i="4"/>
  <c r="BB24" i="2"/>
  <c r="BB25" i="2" s="1"/>
  <c r="BD10" i="2"/>
  <c r="BD11" i="2" s="1"/>
  <c r="BB655" i="2"/>
  <c r="BD658" i="2"/>
  <c r="BD706" i="2" s="1"/>
  <c r="BE648" i="2"/>
  <c r="BC659" i="2"/>
  <c r="BC707" i="2" s="1"/>
  <c r="BC650" i="2"/>
  <c r="BC160" i="4" s="1"/>
  <c r="BC159" i="4" s="1"/>
  <c r="BB202" i="2"/>
  <c r="BA111" i="2"/>
  <c r="BA879" i="2" s="1"/>
  <c r="BD70" i="2"/>
  <c r="BD71" i="2" s="1"/>
  <c r="BB77" i="4"/>
  <c r="BB84" i="2"/>
  <c r="BB85" i="2" s="1"/>
  <c r="BB72" i="2" s="1"/>
  <c r="AJ856" i="2"/>
  <c r="AJ43" i="4" s="1"/>
  <c r="AJ90" i="14" s="1"/>
  <c r="AG846" i="2"/>
  <c r="AF861" i="2"/>
  <c r="BE839" i="2"/>
  <c r="AY39" i="13"/>
  <c r="AY40" i="13" s="1"/>
  <c r="BB685" i="2"/>
  <c r="BB721" i="2"/>
  <c r="BC622" i="2"/>
  <c r="BC157" i="4" s="1"/>
  <c r="BC155" i="4" s="1"/>
  <c r="AY12" i="14"/>
  <c r="AY50" i="14"/>
  <c r="AY159" i="14"/>
  <c r="AY123" i="14"/>
  <c r="BC887" i="2"/>
  <c r="BC53" i="4"/>
  <c r="BC192" i="4" s="1"/>
  <c r="BA720" i="2"/>
  <c r="BA51" i="4"/>
  <c r="AZ190" i="4"/>
  <c r="AZ194" i="4" s="1"/>
  <c r="AZ55" i="4"/>
  <c r="AZ11" i="13"/>
  <c r="AZ38" i="13" s="1"/>
  <c r="AZ37" i="13"/>
  <c r="BD638" i="2"/>
  <c r="BD699" i="2" s="1"/>
  <c r="BD632" i="2"/>
  <c r="BD692" i="2" s="1"/>
  <c r="BE619" i="2"/>
  <c r="BD625" i="2"/>
  <c r="BD627" i="2"/>
  <c r="BD688" i="2" s="1"/>
  <c r="BE613" i="2"/>
  <c r="BB53" i="2"/>
  <c r="BB258" i="2"/>
  <c r="BA232" i="2"/>
  <c r="AX262" i="2"/>
  <c r="AY260" i="2"/>
  <c r="BC456" i="2"/>
  <c r="BC486" i="2" s="1"/>
  <c r="BC485" i="2"/>
  <c r="BC141" i="4"/>
  <c r="BC140" i="4" s="1"/>
  <c r="BB497" i="2"/>
  <c r="BB484" i="2"/>
  <c r="BB15" i="4"/>
  <c r="BB491" i="2"/>
  <c r="BD451" i="2"/>
  <c r="BE449" i="2"/>
  <c r="BD335" i="2"/>
  <c r="BD336" i="2" s="1"/>
  <c r="BD122" i="4" s="1"/>
  <c r="BD326" i="2"/>
  <c r="BD327" i="2" s="1"/>
  <c r="BD121" i="4" s="1"/>
  <c r="BE322" i="2"/>
  <c r="BC357" i="2"/>
  <c r="BC126" i="4" s="1"/>
  <c r="BD374" i="2"/>
  <c r="BD375" i="2" s="1"/>
  <c r="BD128" i="4" s="1"/>
  <c r="BD356" i="2"/>
  <c r="BE370" i="2"/>
  <c r="BE352" i="2"/>
  <c r="BC300" i="2"/>
  <c r="BC118" i="4" s="1"/>
  <c r="BD308" i="2"/>
  <c r="BD309" i="2" s="1"/>
  <c r="BD119" i="4" s="1"/>
  <c r="BE304" i="2"/>
  <c r="BE295" i="2"/>
  <c r="BD344" i="2"/>
  <c r="BD345" i="2" s="1"/>
  <c r="BD123" i="4" s="1"/>
  <c r="BD299" i="2"/>
  <c r="AW278" i="14"/>
  <c r="AW224" i="14"/>
  <c r="AW251" i="14"/>
  <c r="AU284" i="2"/>
  <c r="BC134" i="2"/>
  <c r="AX171" i="2"/>
  <c r="DI125" i="2"/>
  <c r="BD89" i="4"/>
  <c r="AX172" i="2"/>
  <c r="DJ185" i="2"/>
  <c r="DJ126" i="2"/>
  <c r="DJ156" i="2"/>
  <c r="DJ128" i="2"/>
  <c r="DJ158" i="2"/>
  <c r="BE162" i="2"/>
  <c r="BE91" i="4" s="1"/>
  <c r="BE161" i="2"/>
  <c r="BE163" i="2"/>
  <c r="BE95" i="4" s="1"/>
  <c r="AW274" i="2"/>
  <c r="AW889" i="2"/>
  <c r="AY183" i="2"/>
  <c r="AY182" i="2"/>
  <c r="AY110" i="4"/>
  <c r="DI155" i="2"/>
  <c r="AV176" i="2"/>
  <c r="AV277" i="2" s="1"/>
  <c r="BA166" i="2"/>
  <c r="AZ170" i="2"/>
  <c r="BD87" i="4"/>
  <c r="DJ127" i="2"/>
  <c r="DJ157" i="2"/>
  <c r="BA168" i="2"/>
  <c r="AW174" i="2"/>
  <c r="AW283" i="2" s="1"/>
  <c r="BB230" i="2"/>
  <c r="BE236" i="2"/>
  <c r="BA204" i="2"/>
  <c r="AY144" i="2"/>
  <c r="BE178" i="2"/>
  <c r="BE264" i="2"/>
  <c r="BE148" i="2"/>
  <c r="BE208" i="2"/>
  <c r="BF58" i="2"/>
  <c r="BG62" i="2" s="1"/>
  <c r="BF78" i="2"/>
  <c r="BG82" i="2" s="1"/>
  <c r="BF18" i="2"/>
  <c r="BG22" i="2" s="1"/>
  <c r="BF38" i="2"/>
  <c r="BG42" i="2" s="1"/>
  <c r="AW504" i="2"/>
  <c r="AZ223" i="14"/>
  <c r="AZ250" i="14"/>
  <c r="AZ277" i="14"/>
  <c r="AX504" i="2"/>
  <c r="AX508" i="2"/>
  <c r="AY506" i="2"/>
  <c r="AZ112" i="2"/>
  <c r="BC73" i="2"/>
  <c r="BC45" i="2"/>
  <c r="BB13" i="2"/>
  <c r="BC13" i="2" s="1"/>
  <c r="DK188" i="2"/>
  <c r="DK187" i="2"/>
  <c r="DK186" i="2"/>
  <c r="BD44" i="2"/>
  <c r="BD45" i="2" s="1"/>
  <c r="BD32" i="2" s="1"/>
  <c r="AZ93" i="2"/>
  <c r="AZ114" i="2" s="1"/>
  <c r="AZ92" i="2"/>
  <c r="BF98" i="2"/>
  <c r="BG102" i="2" s="1"/>
  <c r="BG56" i="1"/>
  <c r="BG131" i="14"/>
  <c r="BG55" i="1"/>
  <c r="BG426" i="2" s="1"/>
  <c r="BG62" i="14"/>
  <c r="BG54" i="1"/>
  <c r="BG22" i="14"/>
  <c r="BG53" i="1"/>
  <c r="DM75" i="10"/>
  <c r="BA105" i="2"/>
  <c r="BA110" i="2" s="1"/>
  <c r="BC294" i="14"/>
  <c r="BC232" i="14"/>
  <c r="BC259" i="14"/>
  <c r="BC478" i="2"/>
  <c r="BD474" i="2"/>
  <c r="BE102" i="14"/>
  <c r="BF101" i="14"/>
  <c r="W143" i="4"/>
  <c r="W145" i="4" s="1"/>
  <c r="W20" i="4"/>
  <c r="W78" i="10"/>
  <c r="AY23" i="13"/>
  <c r="AY24" i="13" s="1"/>
  <c r="BE120" i="10"/>
  <c r="BH769" i="2"/>
  <c r="BH768" i="2" s="1"/>
  <c r="BG770" i="2"/>
  <c r="BB78" i="4"/>
  <c r="BB104" i="2"/>
  <c r="BE561" i="2"/>
  <c r="BF560" i="2"/>
  <c r="AF904" i="2"/>
  <c r="AG70" i="10"/>
  <c r="BF65" i="10"/>
  <c r="BF97" i="10"/>
  <c r="DN60" i="1"/>
  <c r="DM61" i="1"/>
  <c r="BC295" i="14"/>
  <c r="AY817" i="2"/>
  <c r="BE556" i="2"/>
  <c r="BF555" i="2"/>
  <c r="DN66" i="1"/>
  <c r="DM67" i="1"/>
  <c r="BF487" i="2"/>
  <c r="DM82" i="10"/>
  <c r="BD90" i="2"/>
  <c r="BD91" i="2" s="1"/>
  <c r="BF121" i="10"/>
  <c r="DM68" i="10"/>
  <c r="AD86" i="10"/>
  <c r="BF385" i="2"/>
  <c r="BB383" i="2"/>
  <c r="V287" i="14"/>
  <c r="V902" i="2"/>
  <c r="V903" i="2" s="1"/>
  <c r="V16" i="4"/>
  <c r="AZ7" i="13"/>
  <c r="AZ22" i="13" s="1"/>
  <c r="AZ21" i="13"/>
  <c r="AH136" i="1"/>
  <c r="AI137" i="1" s="1"/>
  <c r="AI135" i="1"/>
  <c r="BF461" i="2"/>
  <c r="BH32" i="1"/>
  <c r="BG33" i="1"/>
  <c r="BG35" i="1"/>
  <c r="BG34" i="1"/>
  <c r="BF93" i="10"/>
  <c r="BA6" i="4"/>
  <c r="BH762" i="2"/>
  <c r="BI761" i="2"/>
  <c r="BI760" i="2" s="1"/>
  <c r="A1448" i="8"/>
  <c r="A1446" i="8"/>
  <c r="A1455" i="8"/>
  <c r="A69" i="5" s="1"/>
  <c r="A350" i="8"/>
  <c r="A357" i="8"/>
  <c r="A329" i="8"/>
  <c r="B69" i="5" s="1"/>
  <c r="A344" i="8"/>
  <c r="A347" i="8"/>
  <c r="A345" i="8"/>
  <c r="A1444" i="8"/>
  <c r="A1452" i="8"/>
  <c r="A1456" i="8"/>
  <c r="A59" i="9" s="1"/>
  <c r="A1451" i="8"/>
  <c r="A1490" i="8"/>
  <c r="A1155" i="8"/>
  <c r="A1154" i="8"/>
  <c r="A1192" i="8"/>
  <c r="A918" i="2" s="1"/>
  <c r="A1198" i="8"/>
  <c r="A924" i="2" s="1"/>
  <c r="A1197" i="8"/>
  <c r="A923" i="2" s="1"/>
  <c r="A1195" i="8"/>
  <c r="A921" i="2" s="1"/>
  <c r="A1119" i="8"/>
  <c r="A1517" i="8"/>
  <c r="A1521" i="8"/>
  <c r="A779" i="2" s="1"/>
  <c r="A1514" i="8"/>
  <c r="A1518" i="8"/>
  <c r="A1512" i="8"/>
  <c r="A774" i="2" s="1"/>
  <c r="A1516" i="8"/>
  <c r="A1520" i="8"/>
  <c r="A776" i="2" s="1"/>
  <c r="A1523" i="8"/>
  <c r="A784" i="2" s="1"/>
  <c r="A1508" i="8"/>
  <c r="A219" i="14" s="1"/>
  <c r="A1507" i="8"/>
  <c r="C206" i="14" s="1"/>
  <c r="A1505" i="8"/>
  <c r="A206" i="14" s="1"/>
  <c r="A1504" i="8"/>
  <c r="A381" i="8"/>
  <c r="A41" i="9" s="1"/>
  <c r="A377" i="8"/>
  <c r="A380" i="8"/>
  <c r="A40" i="9" s="1"/>
  <c r="A375" i="8"/>
  <c r="A35" i="9" s="1"/>
  <c r="A374" i="8"/>
  <c r="A34" i="9" s="1"/>
  <c r="A808" i="8"/>
  <c r="A497" i="2" s="1"/>
  <c r="A646" i="8"/>
  <c r="A275" i="2" s="1"/>
  <c r="A1502" i="8"/>
  <c r="A594" i="8"/>
  <c r="A595" i="8"/>
  <c r="A112" i="2" s="1"/>
  <c r="A1501" i="8"/>
  <c r="A599" i="2" s="1"/>
  <c r="A1499" i="8"/>
  <c r="A592" i="2" s="1"/>
  <c r="A1497" i="8"/>
  <c r="A1492" i="8"/>
  <c r="A1493" i="8"/>
  <c r="A1496" i="8"/>
  <c r="A1489" i="8"/>
  <c r="A1486" i="8"/>
  <c r="A103" i="14" s="1"/>
  <c r="A1485" i="8"/>
  <c r="A105" i="14" s="1"/>
  <c r="A1481" i="8"/>
  <c r="A875" i="2" s="1"/>
  <c r="A1482" i="8"/>
  <c r="A1480" i="8"/>
  <c r="A1478" i="8"/>
  <c r="A1477" i="8"/>
  <c r="A385" i="8"/>
  <c r="A1375" i="8"/>
  <c r="A480" i="8"/>
  <c r="A34" i="14" s="1"/>
  <c r="A1240" i="8"/>
  <c r="A1232" i="8"/>
  <c r="A184" i="4" s="1"/>
  <c r="A1223" i="8"/>
  <c r="A46" i="8"/>
  <c r="A453" i="8"/>
  <c r="A103" i="1" s="1"/>
  <c r="A445" i="8"/>
  <c r="A93" i="1" s="1"/>
  <c r="A159" i="8"/>
  <c r="C81" i="1" s="1"/>
  <c r="A425" i="8"/>
  <c r="A70" i="1" s="1"/>
  <c r="A98" i="8"/>
  <c r="A415" i="8"/>
  <c r="A48" i="1" s="1"/>
  <c r="A605" i="8"/>
  <c r="A602" i="8"/>
  <c r="A1447" i="8"/>
  <c r="A49" i="9" s="1"/>
  <c r="A1449" i="8"/>
  <c r="A1458" i="8"/>
  <c r="A342" i="8"/>
  <c r="A353" i="8"/>
  <c r="A356" i="8"/>
  <c r="A359" i="8"/>
  <c r="A343" i="8"/>
  <c r="A340" i="8"/>
  <c r="A1156" i="8"/>
  <c r="A1196" i="8"/>
  <c r="A922" i="2" s="1"/>
  <c r="A1193" i="8"/>
  <c r="A919" i="2" s="1"/>
  <c r="A1194" i="8"/>
  <c r="A920" i="2" s="1"/>
  <c r="A1120" i="8"/>
  <c r="A786" i="2" s="1"/>
  <c r="A1525" i="8"/>
  <c r="A1522" i="8"/>
  <c r="A783" i="2" s="1"/>
  <c r="A1515" i="8"/>
  <c r="A1524" i="8"/>
  <c r="A787" i="2" s="1"/>
  <c r="A1511" i="8"/>
  <c r="A539" i="2" s="1"/>
  <c r="A1506" i="8"/>
  <c r="B206" i="14" s="1"/>
  <c r="A1510" i="8"/>
  <c r="A273" i="14" s="1"/>
  <c r="A1509" i="8"/>
  <c r="A373" i="8"/>
  <c r="A33" i="9" s="1"/>
  <c r="A376" i="8"/>
  <c r="A36" i="9" s="1"/>
  <c r="A379" i="8"/>
  <c r="A39" i="9" s="1"/>
  <c r="A378" i="8"/>
  <c r="A1503" i="8"/>
  <c r="A648" i="8"/>
  <c r="A276" i="2" s="1"/>
  <c r="A647" i="8"/>
  <c r="A1500" i="8"/>
  <c r="A1495" i="8"/>
  <c r="A1494" i="8"/>
  <c r="A1491" i="8"/>
  <c r="A1488" i="8"/>
  <c r="A417" i="2" s="1"/>
  <c r="A1487" i="8"/>
  <c r="A102" i="14" s="1"/>
  <c r="A1484" i="8"/>
  <c r="A877" i="2" s="1"/>
  <c r="A1479" i="8"/>
  <c r="A1483" i="8"/>
  <c r="A876" i="2" s="1"/>
  <c r="A1340" i="8"/>
  <c r="A189" i="14" s="1"/>
  <c r="A428" i="8"/>
  <c r="A60" i="1" s="1"/>
  <c r="A593" i="8"/>
  <c r="A761" i="8"/>
  <c r="A1125" i="8"/>
  <c r="A844" i="2" s="1"/>
  <c r="A1116" i="8"/>
  <c r="A836" i="2" s="1"/>
  <c r="A1112" i="8"/>
  <c r="A655" i="8"/>
  <c r="A644" i="8"/>
  <c r="A1473" i="8"/>
  <c r="A1469" i="8"/>
  <c r="A1443" i="8"/>
  <c r="A1459" i="8"/>
  <c r="A349" i="8"/>
  <c r="A352" i="8"/>
  <c r="A355" i="8"/>
  <c r="A354" i="8"/>
  <c r="A1445" i="8"/>
  <c r="A1450" i="8"/>
  <c r="A1440" i="8"/>
  <c r="A1453" i="8"/>
  <c r="A1442" i="8"/>
  <c r="A1513" i="8"/>
  <c r="A684" i="8"/>
  <c r="A274" i="2" s="1"/>
  <c r="A1498" i="8"/>
  <c r="A1236" i="8"/>
  <c r="A1228" i="8"/>
  <c r="A1219" i="8"/>
  <c r="A449" i="8"/>
  <c r="A97" i="1" s="1"/>
  <c r="A441" i="8"/>
  <c r="A87" i="1" s="1"/>
  <c r="A435" i="8"/>
  <c r="A419" i="8"/>
  <c r="A54" i="1" s="1"/>
  <c r="A730" i="8"/>
  <c r="A396" i="2" s="1"/>
  <c r="A599" i="8"/>
  <c r="A1127" i="8"/>
  <c r="A846" i="2" s="1"/>
  <c r="A1122" i="8"/>
  <c r="A841" i="2" s="1"/>
  <c r="A358" i="8"/>
  <c r="A341" i="8"/>
  <c r="A348" i="8"/>
  <c r="A351" i="8"/>
  <c r="A346" i="8"/>
  <c r="A1519" i="8"/>
  <c r="A107" i="8"/>
  <c r="A457" i="8"/>
  <c r="A651" i="8"/>
  <c r="A640" i="8"/>
  <c r="A1099" i="8"/>
  <c r="A806" i="2" s="1"/>
  <c r="A1084" i="8"/>
  <c r="A770" i="2" s="1"/>
  <c r="A464" i="8"/>
  <c r="A122" i="1" s="1"/>
  <c r="A1201" i="8"/>
  <c r="A925" i="2" s="1"/>
  <c r="A1358" i="8"/>
  <c r="A1429" i="8"/>
  <c r="A1425" i="8"/>
  <c r="A1421" i="8"/>
  <c r="A1403" i="8"/>
  <c r="A467" i="8"/>
  <c r="A101" i="14" s="1"/>
  <c r="A490" i="8"/>
  <c r="A9" i="10" s="1"/>
  <c r="A1353" i="8"/>
  <c r="A12" i="14" s="1"/>
  <c r="A855" i="8"/>
  <c r="A558" i="2" s="1"/>
  <c r="A698" i="8"/>
  <c r="A674" i="8"/>
  <c r="A233" i="2" s="1"/>
  <c r="A666" i="8"/>
  <c r="A224" i="2" s="1"/>
  <c r="A622" i="8"/>
  <c r="A614" i="8"/>
  <c r="A364" i="8"/>
  <c r="A1414" i="8"/>
  <c r="A141" i="14" s="1"/>
  <c r="A1401" i="8"/>
  <c r="A115" i="14" s="1"/>
  <c r="A1373" i="8"/>
  <c r="A1376" i="8"/>
  <c r="A1335" i="8"/>
  <c r="A182" i="14" s="1"/>
  <c r="A1243" i="8"/>
  <c r="A1235" i="8"/>
  <c r="A1227" i="8"/>
  <c r="A1463" i="8"/>
  <c r="DX168" i="4" s="1"/>
  <c r="A452" i="8"/>
  <c r="A102" i="1" s="1"/>
  <c r="A444" i="8"/>
  <c r="A92" i="1" s="1"/>
  <c r="A437" i="8"/>
  <c r="A81" i="1" s="1"/>
  <c r="A484" i="8"/>
  <c r="C426" i="2" s="1"/>
  <c r="A483" i="8"/>
  <c r="C46" i="1" s="1"/>
  <c r="A1467" i="8"/>
  <c r="C428" i="2" s="1"/>
  <c r="A601" i="8"/>
  <c r="A592" i="8"/>
  <c r="A1121" i="8"/>
  <c r="A1115" i="8"/>
  <c r="A835" i="2" s="1"/>
  <c r="A1474" i="8"/>
  <c r="A654" i="8"/>
  <c r="A643" i="8"/>
  <c r="A1472" i="8"/>
  <c r="C586" i="2" s="1"/>
  <c r="A45" i="8"/>
  <c r="A1148" i="8"/>
  <c r="A859" i="2" s="1"/>
  <c r="A1095" i="8"/>
  <c r="A800" i="2" s="1"/>
  <c r="A1087" i="8"/>
  <c r="A1161" i="8"/>
  <c r="A659" i="8"/>
  <c r="A1149" i="8"/>
  <c r="A860" i="2" s="1"/>
  <c r="A1092" i="8"/>
  <c r="A1088" i="8"/>
  <c r="A1190" i="8"/>
  <c r="A284" i="14" s="1"/>
  <c r="A1399" i="8"/>
  <c r="A1147" i="8"/>
  <c r="A858" i="2" s="1"/>
  <c r="A678" i="8"/>
  <c r="A237" i="2" s="1"/>
  <c r="A670" i="8"/>
  <c r="A228" i="2" s="1"/>
  <c r="A661" i="8"/>
  <c r="A215" i="2" s="1"/>
  <c r="A1418" i="8"/>
  <c r="A200" i="14" s="1"/>
  <c r="A1408" i="8"/>
  <c r="A123" i="14" s="1"/>
  <c r="A479" i="8"/>
  <c r="A147" i="1" s="1"/>
  <c r="A1432" i="8"/>
  <c r="A1239" i="8"/>
  <c r="A1231" i="8"/>
  <c r="A1222" i="8"/>
  <c r="A460" i="8"/>
  <c r="A418" i="8"/>
  <c r="A53" i="1" s="1"/>
  <c r="A70" i="8"/>
  <c r="A598" i="8"/>
  <c r="A1098" i="8"/>
  <c r="A805" i="2" s="1"/>
  <c r="A1436" i="8"/>
  <c r="A1368" i="8"/>
  <c r="A32" i="14" s="1"/>
  <c r="A832" i="8"/>
  <c r="A618" i="8"/>
  <c r="A609" i="8"/>
  <c r="A456" i="8"/>
  <c r="A108" i="1" s="1"/>
  <c r="A448" i="8"/>
  <c r="A96" i="1" s="1"/>
  <c r="A440" i="8"/>
  <c r="A86" i="1" s="1"/>
  <c r="A434" i="8"/>
  <c r="A78" i="1" s="1"/>
  <c r="A589" i="8"/>
  <c r="A4" i="2" s="1"/>
  <c r="A1124" i="8"/>
  <c r="A843" i="2" s="1"/>
  <c r="A658" i="8"/>
  <c r="A650" i="8"/>
  <c r="A639" i="8"/>
  <c r="A1091" i="8"/>
  <c r="A1366" i="8"/>
  <c r="A1357" i="8"/>
  <c r="A162" i="14" s="1"/>
  <c r="A752" i="8"/>
  <c r="A1475" i="8"/>
  <c r="A1428" i="8"/>
  <c r="A1424" i="8"/>
  <c r="A1420" i="8"/>
  <c r="A1402" i="8"/>
  <c r="A423" i="8"/>
  <c r="A489" i="8"/>
  <c r="A8" i="10" s="1"/>
  <c r="A1398" i="8"/>
  <c r="A65" i="14" s="1"/>
  <c r="A1352" i="8"/>
  <c r="A11" i="14" s="1"/>
  <c r="A681" i="8"/>
  <c r="A241" i="2" s="1"/>
  <c r="A673" i="8"/>
  <c r="A232" i="2" s="1"/>
  <c r="A665" i="8"/>
  <c r="A223" i="2" s="1"/>
  <c r="A621" i="8"/>
  <c r="A613" i="8"/>
  <c r="A4" i="8"/>
  <c r="A1413" i="8"/>
  <c r="A130" i="14" s="1"/>
  <c r="A1400" i="8"/>
  <c r="A67" i="14" s="1"/>
  <c r="A1372" i="8"/>
  <c r="A1377" i="8"/>
  <c r="A1431" i="8"/>
  <c r="A1238" i="8"/>
  <c r="A1230" i="8"/>
  <c r="A1221" i="8"/>
  <c r="A459" i="8"/>
  <c r="A113" i="1" s="1"/>
  <c r="A451" i="8"/>
  <c r="A100" i="1" s="1"/>
  <c r="A443" i="8"/>
  <c r="A90" i="1" s="1"/>
  <c r="A383" i="8"/>
  <c r="A430" i="8"/>
  <c r="A68" i="1" s="1"/>
  <c r="A99" i="8"/>
  <c r="B64" i="1" s="1"/>
  <c r="A417" i="8"/>
  <c r="A52" i="1" s="1"/>
  <c r="A722" i="8"/>
  <c r="A388" i="2" s="1"/>
  <c r="A604" i="8"/>
  <c r="A597" i="8"/>
  <c r="A591" i="8"/>
  <c r="A69" i="2" s="1"/>
  <c r="A1126" i="8"/>
  <c r="A845" i="2" s="1"/>
  <c r="A1118" i="8"/>
  <c r="A838" i="2" s="1"/>
  <c r="A1111" i="8"/>
  <c r="A653" i="8"/>
  <c r="A642" i="8"/>
  <c r="A638" i="8"/>
  <c r="A1468" i="8"/>
  <c r="A1097" i="8"/>
  <c r="A804" i="2" s="1"/>
  <c r="A1090" i="8"/>
  <c r="A1178" i="8"/>
  <c r="A1160" i="8"/>
  <c r="A1356" i="8"/>
  <c r="A33" i="14" s="1"/>
  <c r="A1427" i="8"/>
  <c r="A1423" i="8"/>
  <c r="A1419" i="8"/>
  <c r="A1434" i="8"/>
  <c r="A1265" i="8"/>
  <c r="A1393" i="8"/>
  <c r="A1355" i="8"/>
  <c r="A860" i="8"/>
  <c r="A564" i="2" s="1"/>
  <c r="A680" i="8"/>
  <c r="A240" i="2" s="1"/>
  <c r="A672" i="8"/>
  <c r="A231" i="2" s="1"/>
  <c r="A664" i="8"/>
  <c r="A222" i="2" s="1"/>
  <c r="A620" i="8"/>
  <c r="A612" i="8"/>
  <c r="A760" i="8"/>
  <c r="A5" i="8"/>
  <c r="A1406" i="8"/>
  <c r="A1113" i="8"/>
  <c r="A1374" i="8"/>
  <c r="A1378" i="8"/>
  <c r="A1237" i="8"/>
  <c r="A1229" i="8"/>
  <c r="A1220" i="8"/>
  <c r="A458" i="8"/>
  <c r="A111" i="1" s="1"/>
  <c r="A446" i="8"/>
  <c r="A94" i="1" s="1"/>
  <c r="A442" i="8"/>
  <c r="A79" i="1" s="1"/>
  <c r="A436" i="8"/>
  <c r="A80" i="1" s="1"/>
  <c r="A429" i="8"/>
  <c r="A67" i="1" s="1"/>
  <c r="A491" i="8"/>
  <c r="A10" i="10" s="1"/>
  <c r="A1392" i="8"/>
  <c r="A861" i="8"/>
  <c r="A565" i="2" s="1"/>
  <c r="A677" i="8"/>
  <c r="A236" i="2" s="1"/>
  <c r="A669" i="8"/>
  <c r="A227" i="2" s="1"/>
  <c r="A1417" i="8"/>
  <c r="A136" i="14" s="1"/>
  <c r="A1407" i="8"/>
  <c r="A122" i="14" s="1"/>
  <c r="A1333" i="8"/>
  <c r="A180" i="14" s="1"/>
  <c r="A1242" i="8"/>
  <c r="A1234" i="8"/>
  <c r="A1226" i="8"/>
  <c r="A1218" i="8"/>
  <c r="A455" i="8"/>
  <c r="A106" i="1" s="1"/>
  <c r="A447" i="8"/>
  <c r="A95" i="1" s="1"/>
  <c r="A439" i="8"/>
  <c r="A85" i="1" s="1"/>
  <c r="A433" i="8"/>
  <c r="A76" i="1" s="1"/>
  <c r="A424" i="8"/>
  <c r="A56" i="1" s="1"/>
  <c r="A414" i="8"/>
  <c r="A46" i="1" s="1"/>
  <c r="A607" i="8"/>
  <c r="A600" i="8"/>
  <c r="A1123" i="8"/>
  <c r="A842" i="2" s="1"/>
  <c r="A1114" i="8"/>
  <c r="A834" i="2" s="1"/>
  <c r="A1471" i="8"/>
  <c r="A1101" i="8"/>
  <c r="A808" i="2" s="1"/>
  <c r="A1094" i="8"/>
  <c r="A797" i="2" s="1"/>
  <c r="A1086" i="8"/>
  <c r="A1438" i="8"/>
  <c r="A422" i="8"/>
  <c r="A1390" i="8"/>
  <c r="A1416" i="8"/>
  <c r="A1334" i="8"/>
  <c r="A181" i="14" s="1"/>
  <c r="A1233" i="8"/>
  <c r="A1225" i="8"/>
  <c r="A1213" i="8"/>
  <c r="A438" i="8"/>
  <c r="A83" i="1" s="1"/>
  <c r="A432" i="8"/>
  <c r="A74" i="1" s="1"/>
  <c r="A416" i="8"/>
  <c r="A413" i="8"/>
  <c r="A44" i="1" s="1"/>
  <c r="A606" i="8"/>
  <c r="A1464" i="8"/>
  <c r="A590" i="8"/>
  <c r="A662" i="8"/>
  <c r="A463" i="8"/>
  <c r="A1200" i="8"/>
  <c r="A1435" i="8"/>
  <c r="A1394" i="8"/>
  <c r="A625" i="8"/>
  <c r="A617" i="8"/>
  <c r="A139" i="8"/>
  <c r="A649" i="8"/>
  <c r="A1199" i="8"/>
  <c r="A481" i="8"/>
  <c r="A150" i="1" s="1"/>
  <c r="A1397" i="8"/>
  <c r="A72" i="14" s="1"/>
  <c r="A1150" i="8"/>
  <c r="A861" i="2" s="1"/>
  <c r="A676" i="8"/>
  <c r="A235" i="2" s="1"/>
  <c r="A668" i="8"/>
  <c r="A226" i="2" s="1"/>
  <c r="A624" i="8"/>
  <c r="A616" i="8"/>
  <c r="A44" i="8"/>
  <c r="A1362" i="8"/>
  <c r="A1411" i="8"/>
  <c r="A127" i="14" s="1"/>
  <c r="A1387" i="8"/>
  <c r="A454" i="8"/>
  <c r="A431" i="8"/>
  <c r="A64" i="1" s="1"/>
  <c r="A657" i="8"/>
  <c r="A1367" i="8"/>
  <c r="A450" i="8"/>
  <c r="A421" i="8"/>
  <c r="A603" i="8"/>
  <c r="A258" i="8"/>
  <c r="A1128" i="8"/>
  <c r="A847" i="2" s="1"/>
  <c r="A1470" i="8"/>
  <c r="A1117" i="8"/>
  <c r="A656" i="8"/>
  <c r="A645" i="8"/>
  <c r="A637" i="8"/>
  <c r="A1476" i="8"/>
  <c r="A429" i="2" s="1"/>
  <c r="A1107" i="8"/>
  <c r="A819" i="2" s="1"/>
  <c r="A1096" i="8"/>
  <c r="A803" i="2" s="1"/>
  <c r="A1089" i="8"/>
  <c r="A1462" i="8"/>
  <c r="A1159" i="8"/>
  <c r="A1412" i="8"/>
  <c r="A1430" i="8"/>
  <c r="A1426" i="8"/>
  <c r="A1422" i="8"/>
  <c r="A1437" i="8"/>
  <c r="A509" i="8"/>
  <c r="A31" i="10" s="1"/>
  <c r="A466" i="8"/>
  <c r="A100" i="14" s="1"/>
  <c r="A1391" i="8"/>
  <c r="A1354" i="8"/>
  <c r="A862" i="8"/>
  <c r="A699" i="8"/>
  <c r="A424" i="2" s="1"/>
  <c r="A679" i="8"/>
  <c r="A428" i="2" s="1"/>
  <c r="A671" i="8"/>
  <c r="A230" i="2" s="1"/>
  <c r="A663" i="8"/>
  <c r="A219" i="2" s="1"/>
  <c r="A619" i="8"/>
  <c r="A610" i="8"/>
  <c r="A751" i="8"/>
  <c r="A1415" i="8"/>
  <c r="A134" i="14" s="1"/>
  <c r="A1405" i="8"/>
  <c r="A1389" i="8"/>
  <c r="A1380" i="8"/>
  <c r="A1360" i="8"/>
  <c r="A1345" i="8"/>
  <c r="A196" i="14" s="1"/>
  <c r="A1336" i="8"/>
  <c r="A184" i="14" s="1"/>
  <c r="A1324" i="8"/>
  <c r="A1307" i="8"/>
  <c r="A1252" i="8"/>
  <c r="A1260" i="8"/>
  <c r="A192" i="4" s="1"/>
  <c r="A580" i="8"/>
  <c r="A113" i="10" s="1"/>
  <c r="A572" i="8"/>
  <c r="A564" i="8"/>
  <c r="A556" i="8"/>
  <c r="A94" i="10" s="1"/>
  <c r="A548" i="8"/>
  <c r="A82" i="10" s="1"/>
  <c r="A540" i="8"/>
  <c r="A72" i="10" s="1"/>
  <c r="A532" i="8"/>
  <c r="A62" i="10" s="1"/>
  <c r="A524" i="8"/>
  <c r="A50" i="10" s="1"/>
  <c r="A516" i="8"/>
  <c r="A39" i="10" s="1"/>
  <c r="A507" i="8"/>
  <c r="A29" i="10" s="1"/>
  <c r="A499" i="8"/>
  <c r="A19" i="10" s="1"/>
  <c r="A488" i="8"/>
  <c r="A7" i="10" s="1"/>
  <c r="A1211" i="8"/>
  <c r="A1203" i="8"/>
  <c r="A1183" i="8"/>
  <c r="A907" i="2" s="1"/>
  <c r="A1174" i="8"/>
  <c r="A897" i="2" s="1"/>
  <c r="A1166" i="8"/>
  <c r="A887" i="2" s="1"/>
  <c r="A1152" i="8"/>
  <c r="A789" i="2" s="1"/>
  <c r="A1144" i="8"/>
  <c r="A855" i="2" s="1"/>
  <c r="A1136" i="8"/>
  <c r="A1109" i="8"/>
  <c r="A1082" i="8"/>
  <c r="A768" i="2" s="1"/>
  <c r="A1074" i="8"/>
  <c r="A760" i="2" s="1"/>
  <c r="A1066" i="8"/>
  <c r="A1058" i="8"/>
  <c r="A1050" i="8"/>
  <c r="A740" i="2" s="1"/>
  <c r="A1042" i="8"/>
  <c r="A1034" i="8"/>
  <c r="A1026" i="8"/>
  <c r="A1018" i="8"/>
  <c r="A1010" i="8"/>
  <c r="A1002" i="8"/>
  <c r="A723" i="2" s="1"/>
  <c r="A1383" i="8"/>
  <c r="A1359" i="8"/>
  <c r="A1344" i="8"/>
  <c r="A195" i="14" s="1"/>
  <c r="A1323" i="8"/>
  <c r="A1314" i="8"/>
  <c r="A1310" i="8"/>
  <c r="A1249" i="8"/>
  <c r="A1257" i="8"/>
  <c r="A190" i="4" s="1"/>
  <c r="A1266" i="8"/>
  <c r="A201" i="4" s="1"/>
  <c r="A583" i="8"/>
  <c r="A116" i="10" s="1"/>
  <c r="A575" i="8"/>
  <c r="A104" i="10" s="1"/>
  <c r="A567" i="8"/>
  <c r="A559" i="8"/>
  <c r="A98" i="10" s="1"/>
  <c r="A551" i="8"/>
  <c r="A85" i="10" s="1"/>
  <c r="A596" i="8"/>
  <c r="A1110" i="8"/>
  <c r="A830" i="2" s="1"/>
  <c r="A652" i="8"/>
  <c r="A641" i="8"/>
  <c r="A1100" i="8"/>
  <c r="A807" i="2" s="1"/>
  <c r="A1093" i="8"/>
  <c r="A1085" i="8"/>
  <c r="A795" i="2" s="1"/>
  <c r="A1191" i="8"/>
  <c r="A917" i="2" s="1"/>
  <c r="A1404" i="8"/>
  <c r="A1410" i="8"/>
  <c r="A126" i="14" s="1"/>
  <c r="A1330" i="8"/>
  <c r="A859" i="8"/>
  <c r="A563" i="2" s="1"/>
  <c r="A477" i="8"/>
  <c r="A143" i="1" s="1"/>
  <c r="A1384" i="8"/>
  <c r="A1349" i="8"/>
  <c r="A8" i="14" s="1"/>
  <c r="A1341" i="8"/>
  <c r="A191" i="14" s="1"/>
  <c r="A1328" i="8"/>
  <c r="A1320" i="8"/>
  <c r="A111" i="14" s="1"/>
  <c r="A1316" i="8"/>
  <c r="A1256" i="8"/>
  <c r="A1264" i="8"/>
  <c r="A174" i="4" s="1"/>
  <c r="A1269" i="8"/>
  <c r="A205" i="4" s="1"/>
  <c r="A1348" i="8"/>
  <c r="A7" i="14" s="1"/>
  <c r="A1339" i="8"/>
  <c r="A187" i="14" s="1"/>
  <c r="A1332" i="8"/>
  <c r="A178" i="14" s="1"/>
  <c r="A1245" i="8"/>
  <c r="A1253" i="8"/>
  <c r="A1261" i="8"/>
  <c r="A194" i="4" s="1"/>
  <c r="A587" i="8"/>
  <c r="A121" i="10" s="1"/>
  <c r="A579" i="8"/>
  <c r="A112" i="10" s="1"/>
  <c r="A571" i="8"/>
  <c r="A563" i="8"/>
  <c r="A555" i="8"/>
  <c r="A93" i="10" s="1"/>
  <c r="A547" i="8"/>
  <c r="A81" i="10" s="1"/>
  <c r="A539" i="8"/>
  <c r="A71" i="10" s="1"/>
  <c r="A531" i="8"/>
  <c r="A61" i="10" s="1"/>
  <c r="A523" i="8"/>
  <c r="A49" i="10" s="1"/>
  <c r="A515" i="8"/>
  <c r="A38" i="10" s="1"/>
  <c r="A506" i="8"/>
  <c r="A28" i="10" s="1"/>
  <c r="A498" i="8"/>
  <c r="A18" i="10" s="1"/>
  <c r="A487" i="8"/>
  <c r="A6" i="10" s="1"/>
  <c r="A1210" i="8"/>
  <c r="A1202" i="8"/>
  <c r="A927" i="2" s="1"/>
  <c r="A1182" i="8"/>
  <c r="A906" i="2" s="1"/>
  <c r="A1173" i="8"/>
  <c r="A896" i="2" s="1"/>
  <c r="A1165" i="8"/>
  <c r="A886" i="2" s="1"/>
  <c r="A1151" i="8"/>
  <c r="A862" i="2" s="1"/>
  <c r="A1139" i="8"/>
  <c r="A827" i="2" s="1"/>
  <c r="A1131" i="8"/>
  <c r="A1103" i="8"/>
  <c r="A1077" i="8"/>
  <c r="A763" i="2" s="1"/>
  <c r="A1069" i="8"/>
  <c r="A755" i="2" s="1"/>
  <c r="A1061" i="8"/>
  <c r="A1053" i="8"/>
  <c r="A743" i="2" s="1"/>
  <c r="A1045" i="8"/>
  <c r="A735" i="2" s="1"/>
  <c r="A1037" i="8"/>
  <c r="A1029" i="8"/>
  <c r="A1021" i="8"/>
  <c r="A1013" i="8"/>
  <c r="A1005" i="8"/>
  <c r="A730" i="2" s="1"/>
  <c r="A997" i="8"/>
  <c r="A717" i="2" s="1"/>
  <c r="A1382" i="8"/>
  <c r="A1371" i="8"/>
  <c r="A1351" i="8"/>
  <c r="A10" i="14" s="1"/>
  <c r="A1347" i="8"/>
  <c r="A1338" i="8"/>
  <c r="A186" i="14" s="1"/>
  <c r="A1326" i="8"/>
  <c r="A1318" i="8"/>
  <c r="A109" i="14" s="1"/>
  <c r="A1309" i="8"/>
  <c r="A1250" i="8"/>
  <c r="A1258" i="8"/>
  <c r="A191" i="4" s="1"/>
  <c r="A1267" i="8"/>
  <c r="A203" i="4" s="1"/>
  <c r="A582" i="8"/>
  <c r="A115" i="10" s="1"/>
  <c r="A574" i="8"/>
  <c r="A566" i="8"/>
  <c r="A558" i="8"/>
  <c r="A97" i="10" s="1"/>
  <c r="A550" i="8"/>
  <c r="A84" i="10" s="1"/>
  <c r="A542" i="8"/>
  <c r="A75" i="10" s="1"/>
  <c r="A534" i="8"/>
  <c r="A65" i="10" s="1"/>
  <c r="A526" i="8"/>
  <c r="A55" i="10" s="1"/>
  <c r="A518" i="8"/>
  <c r="A42" i="10" s="1"/>
  <c r="A510" i="8"/>
  <c r="A32" i="10" s="1"/>
  <c r="A611" i="8"/>
  <c r="A1433" i="8"/>
  <c r="A1369" i="8"/>
  <c r="A25" i="14" s="1"/>
  <c r="A675" i="8"/>
  <c r="A234" i="2" s="1"/>
  <c r="A667" i="8"/>
  <c r="A225" i="2" s="1"/>
  <c r="A623" i="8"/>
  <c r="A615" i="8"/>
  <c r="A1409" i="8"/>
  <c r="A124" i="14" s="1"/>
  <c r="A1365" i="8"/>
  <c r="A21" i="14" s="1"/>
  <c r="A1311" i="8"/>
  <c r="A87" i="14" s="1"/>
  <c r="A1248" i="8"/>
  <c r="A584" i="8"/>
  <c r="A117" i="10" s="1"/>
  <c r="A576" i="8"/>
  <c r="A107" i="10" s="1"/>
  <c r="A568" i="8"/>
  <c r="A560" i="8"/>
  <c r="A102" i="10" s="1"/>
  <c r="A552" i="8"/>
  <c r="A86" i="10" s="1"/>
  <c r="A544" i="8"/>
  <c r="A77" i="10" s="1"/>
  <c r="A536" i="8"/>
  <c r="A68" i="10" s="1"/>
  <c r="A528" i="8"/>
  <c r="A520" i="8"/>
  <c r="A44" i="10" s="1"/>
  <c r="A512" i="8"/>
  <c r="A34" i="10" s="1"/>
  <c r="A503" i="8"/>
  <c r="A23" i="10" s="1"/>
  <c r="A495" i="8"/>
  <c r="A14" i="10" s="1"/>
  <c r="A1216" i="8"/>
  <c r="A1207" i="8"/>
  <c r="A1187" i="8"/>
  <c r="A913" i="2" s="1"/>
  <c r="A1179" i="8"/>
  <c r="A903" i="2" s="1"/>
  <c r="A1170" i="8"/>
  <c r="A893" i="2" s="1"/>
  <c r="A1162" i="8"/>
  <c r="A883" i="2" s="1"/>
  <c r="A1140" i="8"/>
  <c r="A849" i="2" s="1"/>
  <c r="A1132" i="8"/>
  <c r="A1104" i="8"/>
  <c r="A1078" i="8"/>
  <c r="A764" i="2" s="1"/>
  <c r="A1070" i="8"/>
  <c r="A756" i="2" s="1"/>
  <c r="A1062" i="8"/>
  <c r="A1054" i="8"/>
  <c r="A747" i="2" s="1"/>
  <c r="A1046" i="8"/>
  <c r="A736" i="2" s="1"/>
  <c r="A1038" i="8"/>
  <c r="A1030" i="8"/>
  <c r="A1022" i="8"/>
  <c r="A1014" i="8"/>
  <c r="A1006" i="8"/>
  <c r="A1388" i="8"/>
  <c r="A1379" i="8"/>
  <c r="A43" i="14" s="1"/>
  <c r="A1327" i="8"/>
  <c r="A1319" i="8"/>
  <c r="A110" i="14" s="1"/>
  <c r="A1343" i="8"/>
  <c r="A193" i="14" s="1"/>
  <c r="A47" i="8"/>
  <c r="A543" i="8"/>
  <c r="A76" i="10" s="1"/>
  <c r="A535" i="8"/>
  <c r="A67" i="10" s="1"/>
  <c r="A527" i="8"/>
  <c r="A57" i="10" s="1"/>
  <c r="A519" i="8"/>
  <c r="A43" i="10" s="1"/>
  <c r="A511" i="8"/>
  <c r="A33" i="10" s="1"/>
  <c r="A502" i="8"/>
  <c r="A22" i="10" s="1"/>
  <c r="A494" i="8"/>
  <c r="A13" i="10" s="1"/>
  <c r="A1215" i="8"/>
  <c r="A1206" i="8"/>
  <c r="A1186" i="8"/>
  <c r="A911" i="2" s="1"/>
  <c r="A1177" i="8"/>
  <c r="A901" i="2" s="1"/>
  <c r="A1169" i="8"/>
  <c r="A892" i="2" s="1"/>
  <c r="A1158" i="8"/>
  <c r="A870" i="2" s="1"/>
  <c r="A1143" i="8"/>
  <c r="A854" i="2" s="1"/>
  <c r="A1135" i="8"/>
  <c r="A1108" i="8"/>
  <c r="A825" i="2" s="1"/>
  <c r="A1081" i="8"/>
  <c r="A767" i="2" s="1"/>
  <c r="A1073" i="8"/>
  <c r="A759" i="2" s="1"/>
  <c r="A1065" i="8"/>
  <c r="A1057" i="8"/>
  <c r="A1049" i="8"/>
  <c r="A739" i="2" s="1"/>
  <c r="A1041" i="8"/>
  <c r="A1033" i="8"/>
  <c r="A1025" i="8"/>
  <c r="A1017" i="8"/>
  <c r="A1009" i="8"/>
  <c r="A1001" i="8"/>
  <c r="A722" i="2" s="1"/>
  <c r="A1386" i="8"/>
  <c r="A1331" i="8"/>
  <c r="A177" i="14" s="1"/>
  <c r="A1322" i="8"/>
  <c r="A1313" i="8"/>
  <c r="A1246" i="8"/>
  <c r="A1254" i="8"/>
  <c r="A187" i="4" s="1"/>
  <c r="A1262" i="8"/>
  <c r="A586" i="8"/>
  <c r="A120" i="10" s="1"/>
  <c r="A578" i="8"/>
  <c r="A111" i="10" s="1"/>
  <c r="A570" i="8"/>
  <c r="A562" i="8"/>
  <c r="A554" i="8"/>
  <c r="A92" i="10" s="1"/>
  <c r="A546" i="8"/>
  <c r="A79" i="10" s="1"/>
  <c r="A538" i="8"/>
  <c r="A70" i="10" s="1"/>
  <c r="A530" i="8"/>
  <c r="A60" i="10" s="1"/>
  <c r="A522" i="8"/>
  <c r="A47" i="10" s="1"/>
  <c r="A514" i="8"/>
  <c r="A37" i="10" s="1"/>
  <c r="A505" i="8"/>
  <c r="A26" i="10" s="1"/>
  <c r="A497" i="8"/>
  <c r="A17" i="10" s="1"/>
  <c r="A486" i="8"/>
  <c r="A4" i="10" s="1"/>
  <c r="A1209" i="8"/>
  <c r="A1189" i="8"/>
  <c r="A915" i="2" s="1"/>
  <c r="A1181" i="8"/>
  <c r="A905" i="2" s="1"/>
  <c r="A1172" i="8"/>
  <c r="A895" i="2" s="1"/>
  <c r="A493" i="8"/>
  <c r="A12" i="10" s="1"/>
  <c r="A1214" i="8"/>
  <c r="A1176" i="8"/>
  <c r="A899" i="2" s="1"/>
  <c r="A1168" i="8"/>
  <c r="A890" i="2" s="1"/>
  <c r="A1157" i="8"/>
  <c r="A866" i="2" s="1"/>
  <c r="A1142" i="8"/>
  <c r="A853" i="2" s="1"/>
  <c r="A1134" i="8"/>
  <c r="A1106" i="8"/>
  <c r="A817" i="2" s="1"/>
  <c r="A1080" i="8"/>
  <c r="A766" i="2" s="1"/>
  <c r="A1072" i="8"/>
  <c r="A758" i="2" s="1"/>
  <c r="A1064" i="8"/>
  <c r="A1056" i="8"/>
  <c r="A1048" i="8"/>
  <c r="A738" i="2" s="1"/>
  <c r="A1040" i="8"/>
  <c r="A1032" i="8"/>
  <c r="A1024" i="8"/>
  <c r="A1016" i="8"/>
  <c r="A1008" i="8"/>
  <c r="A1000" i="8"/>
  <c r="A721" i="2" s="1"/>
  <c r="A1385" i="8"/>
  <c r="A1370" i="8"/>
  <c r="A1350" i="8"/>
  <c r="A9" i="14" s="1"/>
  <c r="A1342" i="8"/>
  <c r="A192" i="14" s="1"/>
  <c r="A1329" i="8"/>
  <c r="A1325" i="8"/>
  <c r="A1317" i="8"/>
  <c r="A107" i="14" s="1"/>
  <c r="A1308" i="8"/>
  <c r="A1251" i="8"/>
  <c r="A1259" i="8"/>
  <c r="A1268" i="8"/>
  <c r="A204" i="4" s="1"/>
  <c r="A581" i="8"/>
  <c r="A114" i="10" s="1"/>
  <c r="A573" i="8"/>
  <c r="A565" i="8"/>
  <c r="A557" i="8"/>
  <c r="A96" i="10" s="1"/>
  <c r="A549" i="8"/>
  <c r="A83" i="10" s="1"/>
  <c r="A541" i="8"/>
  <c r="A74" i="10" s="1"/>
  <c r="A533" i="8"/>
  <c r="A64" i="10" s="1"/>
  <c r="A525" i="8"/>
  <c r="A51" i="10" s="1"/>
  <c r="A517" i="8"/>
  <c r="A41" i="10" s="1"/>
  <c r="A508" i="8"/>
  <c r="A30" i="10" s="1"/>
  <c r="A500" i="8"/>
  <c r="A20" i="10" s="1"/>
  <c r="A492" i="8"/>
  <c r="A11" i="10" s="1"/>
  <c r="A1212" i="8"/>
  <c r="A1208" i="8"/>
  <c r="A1188" i="8"/>
  <c r="A914" i="2" s="1"/>
  <c r="A1180" i="8"/>
  <c r="A904" i="2" s="1"/>
  <c r="A1171" i="8"/>
  <c r="A894" i="2" s="1"/>
  <c r="A1163" i="8"/>
  <c r="A884" i="2" s="1"/>
  <c r="A1153" i="8"/>
  <c r="A865" i="2" s="1"/>
  <c r="A1141" i="8"/>
  <c r="A852" i="2" s="1"/>
  <c r="A1133" i="8"/>
  <c r="A1105" i="8"/>
  <c r="A816" i="2" s="1"/>
  <c r="A1079" i="8"/>
  <c r="A765" i="2" s="1"/>
  <c r="A1071" i="8"/>
  <c r="A757" i="2" s="1"/>
  <c r="A1063" i="8"/>
  <c r="A1055" i="8"/>
  <c r="A1047" i="8"/>
  <c r="A737" i="2" s="1"/>
  <c r="A1039" i="8"/>
  <c r="A1031" i="8"/>
  <c r="A1023" i="8"/>
  <c r="A1015" i="8"/>
  <c r="A1007" i="8"/>
  <c r="A999" i="8"/>
  <c r="A720" i="2" s="1"/>
  <c r="A991" i="8"/>
  <c r="A711" i="2" s="1"/>
  <c r="A990" i="8"/>
  <c r="A710" i="2" s="1"/>
  <c r="A982" i="8"/>
  <c r="A694" i="2" s="1"/>
  <c r="A974" i="8"/>
  <c r="A686" i="2" s="1"/>
  <c r="A966" i="8"/>
  <c r="A958" i="8"/>
  <c r="A670" i="2" s="1"/>
  <c r="A950" i="8"/>
  <c r="A946" i="8"/>
  <c r="A938" i="8"/>
  <c r="A930" i="8"/>
  <c r="A922" i="8"/>
  <c r="A603" i="2" s="1"/>
  <c r="A914" i="8"/>
  <c r="A594" i="2" s="1"/>
  <c r="A906" i="8"/>
  <c r="A585" i="2" s="1"/>
  <c r="A898" i="8"/>
  <c r="A890" i="8"/>
  <c r="A882" i="8"/>
  <c r="A874" i="8"/>
  <c r="A866" i="8"/>
  <c r="A853" i="8"/>
  <c r="A555" i="2" s="1"/>
  <c r="A845" i="8"/>
  <c r="A545" i="2" s="1"/>
  <c r="A837" i="8"/>
  <c r="A535" i="2" s="1"/>
  <c r="A828" i="8"/>
  <c r="A524" i="2" s="1"/>
  <c r="A820" i="8"/>
  <c r="A514" i="2" s="1"/>
  <c r="A812" i="8"/>
  <c r="A505" i="2" s="1"/>
  <c r="A790" i="8"/>
  <c r="A479" i="2" s="1"/>
  <c r="A782" i="8"/>
  <c r="A471" i="2" s="1"/>
  <c r="A800" i="8"/>
  <c r="A489" i="2" s="1"/>
  <c r="A779" i="8"/>
  <c r="A468" i="2" s="1"/>
  <c r="A771" i="8"/>
  <c r="A460" i="2" s="1"/>
  <c r="A763" i="8"/>
  <c r="A753" i="8"/>
  <c r="A426" i="2" s="1"/>
  <c r="A743" i="8"/>
  <c r="A408" i="2" s="1"/>
  <c r="A735" i="8"/>
  <c r="A402" i="2" s="1"/>
  <c r="A726" i="8"/>
  <c r="A391" i="2" s="1"/>
  <c r="A717" i="8"/>
  <c r="A384" i="2" s="1"/>
  <c r="A712" i="8"/>
  <c r="A705" i="8"/>
  <c r="A695" i="8"/>
  <c r="A284" i="2" s="1"/>
  <c r="A682" i="8"/>
  <c r="A271" i="2" s="1"/>
  <c r="A630" i="8"/>
  <c r="A114" i="2" s="1"/>
  <c r="A1457" i="8"/>
  <c r="A1272" i="8"/>
  <c r="A1280" i="8"/>
  <c r="A1363" i="8"/>
  <c r="A501" i="8"/>
  <c r="A21" i="10" s="1"/>
  <c r="A1185" i="8"/>
  <c r="A910" i="2" s="1"/>
  <c r="A1164" i="8"/>
  <c r="A885" i="2" s="1"/>
  <c r="A1146" i="8"/>
  <c r="A857" i="2" s="1"/>
  <c r="A1138" i="8"/>
  <c r="A1321" i="8"/>
  <c r="A175" i="14" s="1"/>
  <c r="A1312" i="8"/>
  <c r="A1247" i="8"/>
  <c r="A1255" i="8"/>
  <c r="A1263" i="8"/>
  <c r="A585" i="8"/>
  <c r="A118" i="10" s="1"/>
  <c r="A577" i="8"/>
  <c r="A110" i="10" s="1"/>
  <c r="A569" i="8"/>
  <c r="A561" i="8"/>
  <c r="A553" i="8"/>
  <c r="A90" i="10" s="1"/>
  <c r="A545" i="8"/>
  <c r="A78" i="10" s="1"/>
  <c r="A537" i="8"/>
  <c r="A69" i="10" s="1"/>
  <c r="A529" i="8"/>
  <c r="A59" i="10" s="1"/>
  <c r="A521" i="8"/>
  <c r="A46" i="10" s="1"/>
  <c r="A513" i="8"/>
  <c r="A35" i="10" s="1"/>
  <c r="A504" i="8"/>
  <c r="A24" i="10" s="1"/>
  <c r="A496" i="8"/>
  <c r="A15" i="10" s="1"/>
  <c r="A485" i="8"/>
  <c r="A1204" i="8"/>
  <c r="A1184" i="8"/>
  <c r="A909" i="2" s="1"/>
  <c r="A1175" i="8"/>
  <c r="A898" i="2" s="1"/>
  <c r="A1167" i="8"/>
  <c r="A889" i="2" s="1"/>
  <c r="A1145" i="8"/>
  <c r="A856" i="2" s="1"/>
  <c r="A942" i="8"/>
  <c r="A934" i="8"/>
  <c r="A926" i="8"/>
  <c r="A607" i="2" s="1"/>
  <c r="A918" i="8"/>
  <c r="A598" i="2" s="1"/>
  <c r="A910" i="8"/>
  <c r="A589" i="2" s="1"/>
  <c r="A902" i="8"/>
  <c r="A581" i="2" s="1"/>
  <c r="A894" i="8"/>
  <c r="A886" i="8"/>
  <c r="A878" i="8"/>
  <c r="A870" i="8"/>
  <c r="A858" i="8"/>
  <c r="A561" i="2" s="1"/>
  <c r="A849" i="8"/>
  <c r="A550" i="2" s="1"/>
  <c r="A841" i="8"/>
  <c r="A541" i="2" s="1"/>
  <c r="A833" i="8"/>
  <c r="A530" i="2" s="1"/>
  <c r="A824" i="8"/>
  <c r="A519" i="2" s="1"/>
  <c r="A816" i="8"/>
  <c r="A510" i="2" s="1"/>
  <c r="A794" i="8"/>
  <c r="A483" i="2" s="1"/>
  <c r="A786" i="8"/>
  <c r="A475" i="2" s="1"/>
  <c r="A804" i="8"/>
  <c r="A493" i="2" s="1"/>
  <c r="A796" i="8"/>
  <c r="A485" i="2" s="1"/>
  <c r="A775" i="8"/>
  <c r="A464" i="2" s="1"/>
  <c r="A768" i="8"/>
  <c r="A709" i="8"/>
  <c r="A701" i="8"/>
  <c r="A691" i="8"/>
  <c r="A280" i="2" s="1"/>
  <c r="A1276" i="8"/>
  <c r="A1284" i="8"/>
  <c r="A994" i="8"/>
  <c r="A714" i="2" s="1"/>
  <c r="A985" i="8"/>
  <c r="A697" i="2" s="1"/>
  <c r="A977" i="8"/>
  <c r="A689" i="2" s="1"/>
  <c r="A969" i="8"/>
  <c r="A961" i="8"/>
  <c r="A953" i="8"/>
  <c r="A665" i="2" s="1"/>
  <c r="A949" i="8"/>
  <c r="A941" i="8"/>
  <c r="A933" i="8"/>
  <c r="A925" i="8"/>
  <c r="A606" i="2" s="1"/>
  <c r="A917" i="8"/>
  <c r="A597" i="2" s="1"/>
  <c r="A909" i="8"/>
  <c r="A588" i="2" s="1"/>
  <c r="A901" i="8"/>
  <c r="A893" i="8"/>
  <c r="A885" i="8"/>
  <c r="A877" i="8"/>
  <c r="A869" i="8"/>
  <c r="A857" i="8"/>
  <c r="A560" i="2" s="1"/>
  <c r="A848" i="8"/>
  <c r="A549" i="2" s="1"/>
  <c r="A840" i="8"/>
  <c r="A538" i="2" s="1"/>
  <c r="A831" i="8"/>
  <c r="A528" i="2" s="1"/>
  <c r="A819" i="8"/>
  <c r="A513" i="2" s="1"/>
  <c r="A811" i="8"/>
  <c r="A504" i="2" s="1"/>
  <c r="A789" i="8"/>
  <c r="A478" i="2" s="1"/>
  <c r="A807" i="8"/>
  <c r="A496" i="2" s="1"/>
  <c r="A799" i="8"/>
  <c r="A488" i="2" s="1"/>
  <c r="A778" i="8"/>
  <c r="A467" i="2" s="1"/>
  <c r="A770" i="8"/>
  <c r="A459" i="2" s="1"/>
  <c r="A766" i="8"/>
  <c r="A756" i="8"/>
  <c r="A425" i="2" s="1"/>
  <c r="A746" i="8"/>
  <c r="A412" i="2" s="1"/>
  <c r="A738" i="8"/>
  <c r="A404" i="2" s="1"/>
  <c r="A729" i="8"/>
  <c r="A395" i="2" s="1"/>
  <c r="A720" i="8"/>
  <c r="A385" i="2" s="1"/>
  <c r="A713" i="8"/>
  <c r="A708" i="8"/>
  <c r="A700" i="8"/>
  <c r="A690" i="8"/>
  <c r="A279" i="2" s="1"/>
  <c r="A633" i="8"/>
  <c r="A111" i="2" s="1"/>
  <c r="A608" i="8"/>
  <c r="A1244" i="8"/>
  <c r="A1277" i="8"/>
  <c r="A1285" i="8"/>
  <c r="A993" i="8"/>
  <c r="A713" i="2" s="1"/>
  <c r="A984" i="8"/>
  <c r="A696" i="2" s="1"/>
  <c r="A976" i="8"/>
  <c r="A688" i="2" s="1"/>
  <c r="A968" i="8"/>
  <c r="A1205" i="8"/>
  <c r="A1130" i="8"/>
  <c r="A1102" i="8"/>
  <c r="A1076" i="8"/>
  <c r="A762" i="2" s="1"/>
  <c r="A1068" i="8"/>
  <c r="A752" i="2" s="1"/>
  <c r="A1060" i="8"/>
  <c r="A1052" i="8"/>
  <c r="A742" i="2" s="1"/>
  <c r="A1044" i="8"/>
  <c r="A734" i="2" s="1"/>
  <c r="A1036" i="8"/>
  <c r="A1028" i="8"/>
  <c r="A1020" i="8"/>
  <c r="A1012" i="8"/>
  <c r="A1004" i="8"/>
  <c r="A725" i="2" s="1"/>
  <c r="A996" i="8"/>
  <c r="A716" i="2" s="1"/>
  <c r="A1381" i="8"/>
  <c r="A1346" i="8"/>
  <c r="A4" i="14" s="1"/>
  <c r="A1337" i="8"/>
  <c r="A185" i="14" s="1"/>
  <c r="A1137" i="8"/>
  <c r="A1129" i="8"/>
  <c r="A1083" i="8"/>
  <c r="A769" i="2" s="1"/>
  <c r="A1075" i="8"/>
  <c r="A761" i="2" s="1"/>
  <c r="A1067" i="8"/>
  <c r="A749" i="2" s="1"/>
  <c r="A1059" i="8"/>
  <c r="A1051" i="8"/>
  <c r="A741" i="2" s="1"/>
  <c r="A1043" i="8"/>
  <c r="A1035" i="8"/>
  <c r="A1027" i="8"/>
  <c r="A1019" i="8"/>
  <c r="A1011" i="8"/>
  <c r="A1003" i="8"/>
  <c r="A724" i="2" s="1"/>
  <c r="A995" i="8"/>
  <c r="A715" i="2" s="1"/>
  <c r="A998" i="8"/>
  <c r="A718" i="2" s="1"/>
  <c r="A986" i="8"/>
  <c r="A698" i="2" s="1"/>
  <c r="A978" i="8"/>
  <c r="A690" i="2" s="1"/>
  <c r="A970" i="8"/>
  <c r="A962" i="8"/>
  <c r="A954" i="8"/>
  <c r="A666" i="2" s="1"/>
  <c r="A757" i="8"/>
  <c r="A430" i="2" s="1"/>
  <c r="A747" i="8"/>
  <c r="A413" i="2" s="1"/>
  <c r="A739" i="8"/>
  <c r="A405" i="2" s="1"/>
  <c r="A731" i="8"/>
  <c r="A397" i="2" s="1"/>
  <c r="A721" i="8"/>
  <c r="A387" i="2" s="1"/>
  <c r="A634" i="8"/>
  <c r="A117" i="2" s="1"/>
  <c r="A626" i="8"/>
  <c r="A1224" i="8"/>
  <c r="A945" i="8"/>
  <c r="A937" i="8"/>
  <c r="A929" i="8"/>
  <c r="A921" i="8"/>
  <c r="A602" i="2" s="1"/>
  <c r="A913" i="8"/>
  <c r="A593" i="2" s="1"/>
  <c r="A905" i="8"/>
  <c r="A584" i="2" s="1"/>
  <c r="A897" i="8"/>
  <c r="A889" i="8"/>
  <c r="A881" i="8"/>
  <c r="A873" i="8"/>
  <c r="A865" i="8"/>
  <c r="A852" i="8"/>
  <c r="A554" i="2" s="1"/>
  <c r="A844" i="8"/>
  <c r="A544" i="2" s="1"/>
  <c r="A836" i="8"/>
  <c r="A534" i="2" s="1"/>
  <c r="A827" i="8"/>
  <c r="A762" i="8"/>
  <c r="A750" i="8"/>
  <c r="A422" i="2" s="1"/>
  <c r="A742" i="8"/>
  <c r="A548" i="2" s="1"/>
  <c r="A704" i="8"/>
  <c r="A694" i="8"/>
  <c r="A283" i="2" s="1"/>
  <c r="A686" i="8"/>
  <c r="A1361" i="8"/>
  <c r="A687" i="8"/>
  <c r="A1288" i="8"/>
  <c r="A989" i="8"/>
  <c r="A709" i="2" s="1"/>
  <c r="A981" i="8"/>
  <c r="A693" i="2" s="1"/>
  <c r="A973" i="8"/>
  <c r="A685" i="2" s="1"/>
  <c r="A965" i="8"/>
  <c r="A957" i="8"/>
  <c r="A669" i="2" s="1"/>
  <c r="A823" i="8"/>
  <c r="A518" i="2" s="1"/>
  <c r="A815" i="8"/>
  <c r="A508" i="2" s="1"/>
  <c r="A793" i="8"/>
  <c r="A482" i="2" s="1"/>
  <c r="A785" i="8"/>
  <c r="A474" i="2" s="1"/>
  <c r="A803" i="8"/>
  <c r="A492" i="2" s="1"/>
  <c r="A795" i="8"/>
  <c r="A484" i="2" s="1"/>
  <c r="A774" i="8"/>
  <c r="A463" i="2" s="1"/>
  <c r="A734" i="8"/>
  <c r="A399" i="2" s="1"/>
  <c r="A725" i="8"/>
  <c r="A392" i="2" s="1"/>
  <c r="A716" i="8"/>
  <c r="A382" i="2" s="1"/>
  <c r="A660" i="8"/>
  <c r="A629" i="8"/>
  <c r="A113" i="2" s="1"/>
  <c r="A1441" i="8"/>
  <c r="A1273" i="8"/>
  <c r="A1281" i="8"/>
  <c r="A1289" i="8"/>
  <c r="A988" i="8"/>
  <c r="A708" i="2" s="1"/>
  <c r="A980" i="8"/>
  <c r="A692" i="2" s="1"/>
  <c r="A972" i="8"/>
  <c r="A964" i="8"/>
  <c r="A956" i="8"/>
  <c r="A668" i="2" s="1"/>
  <c r="A952" i="8"/>
  <c r="A944" i="8"/>
  <c r="A936" i="8"/>
  <c r="A928" i="8"/>
  <c r="A609" i="2" s="1"/>
  <c r="A920" i="8"/>
  <c r="A601" i="2" s="1"/>
  <c r="A912" i="8"/>
  <c r="A591" i="2" s="1"/>
  <c r="A904" i="8"/>
  <c r="A583" i="2" s="1"/>
  <c r="A896" i="8"/>
  <c r="A888" i="8"/>
  <c r="A880" i="8"/>
  <c r="A872" i="8"/>
  <c r="A864" i="8"/>
  <c r="A960" i="8"/>
  <c r="A940" i="8"/>
  <c r="A932" i="8"/>
  <c r="A908" i="8"/>
  <c r="A587" i="2" s="1"/>
  <c r="A900" i="8"/>
  <c r="A876" i="8"/>
  <c r="A868" i="8"/>
  <c r="A851" i="8"/>
  <c r="A553" i="2" s="1"/>
  <c r="A843" i="8"/>
  <c r="A543" i="2" s="1"/>
  <c r="A835" i="8"/>
  <c r="A532" i="2" s="1"/>
  <c r="A826" i="8"/>
  <c r="A522" i="2" s="1"/>
  <c r="A814" i="8"/>
  <c r="A507" i="2" s="1"/>
  <c r="A792" i="8"/>
  <c r="A481" i="2" s="1"/>
  <c r="A784" i="8"/>
  <c r="A473" i="2" s="1"/>
  <c r="A802" i="8"/>
  <c r="A491" i="2" s="1"/>
  <c r="A781" i="8"/>
  <c r="A470" i="2" s="1"/>
  <c r="A773" i="8"/>
  <c r="A462" i="2" s="1"/>
  <c r="A765" i="8"/>
  <c r="A755" i="8"/>
  <c r="A745" i="8"/>
  <c r="A410" i="2" s="1"/>
  <c r="A737" i="8"/>
  <c r="A403" i="2" s="1"/>
  <c r="A728" i="8"/>
  <c r="A393" i="2" s="1"/>
  <c r="A719" i="8"/>
  <c r="A386" i="2" s="1"/>
  <c r="A711" i="8"/>
  <c r="A703" i="8"/>
  <c r="A693" i="8"/>
  <c r="A282" i="2" s="1"/>
  <c r="A685" i="8"/>
  <c r="A277" i="2" s="1"/>
  <c r="A632" i="8"/>
  <c r="A116" i="2" s="1"/>
  <c r="A588" i="8"/>
  <c r="A1" i="2" s="1"/>
  <c r="A1270" i="8"/>
  <c r="A1278" i="8"/>
  <c r="A1286" i="8"/>
  <c r="A1294" i="8"/>
  <c r="A1302" i="8"/>
  <c r="A476" i="8"/>
  <c r="A142" i="1" s="1"/>
  <c r="A992" i="8"/>
  <c r="A712" i="2" s="1"/>
  <c r="A983" i="8"/>
  <c r="A695" i="2" s="1"/>
  <c r="A975" i="8"/>
  <c r="A687" i="2" s="1"/>
  <c r="A967" i="8"/>
  <c r="A959" i="8"/>
  <c r="A951" i="8"/>
  <c r="A943" i="8"/>
  <c r="A935" i="8"/>
  <c r="A927" i="8"/>
  <c r="A608" i="2" s="1"/>
  <c r="A919" i="8"/>
  <c r="A600" i="2" s="1"/>
  <c r="A911" i="8"/>
  <c r="A590" i="2" s="1"/>
  <c r="A903" i="8"/>
  <c r="A582" i="2" s="1"/>
  <c r="A895" i="8"/>
  <c r="A887" i="8"/>
  <c r="A879" i="8"/>
  <c r="A871" i="8"/>
  <c r="A863" i="8"/>
  <c r="A850" i="8"/>
  <c r="A551" i="2" s="1"/>
  <c r="A842" i="8"/>
  <c r="A542" i="2" s="1"/>
  <c r="A834" i="8"/>
  <c r="A531" i="2" s="1"/>
  <c r="A825" i="8"/>
  <c r="A520" i="2" s="1"/>
  <c r="A817" i="8"/>
  <c r="A511" i="2" s="1"/>
  <c r="A809" i="8"/>
  <c r="A498" i="2" s="1"/>
  <c r="A787" i="8"/>
  <c r="A476" i="2" s="1"/>
  <c r="A805" i="8"/>
  <c r="A494" i="2" s="1"/>
  <c r="A797" i="8"/>
  <c r="A486" i="2" s="1"/>
  <c r="A776" i="8"/>
  <c r="A465" i="2" s="1"/>
  <c r="A767" i="8"/>
  <c r="A758" i="8"/>
  <c r="A748" i="8"/>
  <c r="A740" i="8"/>
  <c r="A406" i="2" s="1"/>
  <c r="A732" i="8"/>
  <c r="A398" i="2" s="1"/>
  <c r="A723" i="8"/>
  <c r="A389" i="2" s="1"/>
  <c r="A714" i="8"/>
  <c r="A380" i="2" s="1"/>
  <c r="A702" i="8"/>
  <c r="A692" i="8"/>
  <c r="A281" i="2" s="1"/>
  <c r="A683" i="8"/>
  <c r="A272" i="2" s="1"/>
  <c r="A631" i="8"/>
  <c r="A115" i="2" s="1"/>
  <c r="A1454" i="8"/>
  <c r="A57" i="9" s="1"/>
  <c r="A1271" i="8"/>
  <c r="A1279" i="8"/>
  <c r="A1287" i="8"/>
  <c r="A1295" i="8"/>
  <c r="A1303" i="8"/>
  <c r="A474" i="8"/>
  <c r="A140" i="1" s="1"/>
  <c r="A1300" i="8"/>
  <c r="A411" i="8"/>
  <c r="A39" i="1" s="1"/>
  <c r="A403" i="8"/>
  <c r="A31" i="1" s="1"/>
  <c r="A131" i="8"/>
  <c r="A304" i="8"/>
  <c r="A312" i="8"/>
  <c r="A326" i="8"/>
  <c r="A117" i="8"/>
  <c r="A291" i="8"/>
  <c r="A267" i="8"/>
  <c r="A236" i="8"/>
  <c r="A14" i="8"/>
  <c r="A226" i="8"/>
  <c r="A192" i="8"/>
  <c r="A196" i="8"/>
  <c r="A290" i="8"/>
  <c r="A472" i="8"/>
  <c r="A134" i="1" s="1"/>
  <c r="A203" i="8"/>
  <c r="A266" i="8"/>
  <c r="A156" i="8"/>
  <c r="A206" i="8"/>
  <c r="A75" i="8"/>
  <c r="A100" i="8"/>
  <c r="A20" i="8"/>
  <c r="A461" i="8"/>
  <c r="A119" i="1" s="1"/>
  <c r="A21" i="8"/>
  <c r="A1293" i="8"/>
  <c r="A475" i="8"/>
  <c r="A141" i="1" s="1"/>
  <c r="A406" i="8"/>
  <c r="A34" i="1" s="1"/>
  <c r="A399" i="8"/>
  <c r="A25" i="1" s="1"/>
  <c r="A389" i="8"/>
  <c r="A10" i="1" s="1"/>
  <c r="A314" i="8"/>
  <c r="A309" i="8"/>
  <c r="A331" i="8"/>
  <c r="A321" i="8"/>
  <c r="A285" i="8"/>
  <c r="A295" i="8"/>
  <c r="A233" i="8"/>
  <c r="A62" i="8"/>
  <c r="A260" i="8"/>
  <c r="A209" i="8"/>
  <c r="A293" i="8"/>
  <c r="A246" i="8"/>
  <c r="A470" i="8"/>
  <c r="A132" i="1" s="1"/>
  <c r="A15" i="8"/>
  <c r="A50" i="8"/>
  <c r="A11" i="8"/>
  <c r="A19" i="8"/>
  <c r="A42" i="8"/>
  <c r="A24" i="8"/>
  <c r="A109" i="8"/>
  <c r="A130" i="8"/>
  <c r="A245" i="8"/>
  <c r="A1296" i="8"/>
  <c r="A382" i="8"/>
  <c r="A405" i="8"/>
  <c r="A33" i="1" s="1"/>
  <c r="A398" i="8"/>
  <c r="A24" i="1" s="1"/>
  <c r="A6" i="8"/>
  <c r="A306" i="8"/>
  <c r="A336" i="8"/>
  <c r="A278" i="8"/>
  <c r="A263" i="8"/>
  <c r="A197" i="8"/>
  <c r="A204" i="8"/>
  <c r="A259" i="8"/>
  <c r="A286" i="8"/>
  <c r="A140" i="8"/>
  <c r="A239" i="8"/>
  <c r="A292" i="8"/>
  <c r="A25" i="8"/>
  <c r="A178" i="8"/>
  <c r="A127" i="8"/>
  <c r="A201" i="8"/>
  <c r="A222" i="8"/>
  <c r="A72" i="8"/>
  <c r="A948" i="8"/>
  <c r="A916" i="8"/>
  <c r="A596" i="2" s="1"/>
  <c r="A884" i="8"/>
  <c r="A839" i="8"/>
  <c r="A537" i="2" s="1"/>
  <c r="A830" i="8"/>
  <c r="A526" i="2" s="1"/>
  <c r="A822" i="8"/>
  <c r="A749" i="8"/>
  <c r="A741" i="8"/>
  <c r="A407" i="2" s="1"/>
  <c r="A733" i="8"/>
  <c r="A400" i="2" s="1"/>
  <c r="A724" i="8"/>
  <c r="A390" i="2" s="1"/>
  <c r="A715" i="8"/>
  <c r="A381" i="2" s="1"/>
  <c r="A697" i="8"/>
  <c r="A689" i="8"/>
  <c r="A278" i="2" s="1"/>
  <c r="A636" i="8"/>
  <c r="A628" i="8"/>
  <c r="A110" i="2" s="1"/>
  <c r="A1439" i="8"/>
  <c r="A1274" i="8"/>
  <c r="A1282" i="8"/>
  <c r="A1290" i="8"/>
  <c r="A1298" i="8"/>
  <c r="A1306" i="8"/>
  <c r="A412" i="8"/>
  <c r="A40" i="1" s="1"/>
  <c r="A987" i="8"/>
  <c r="A699" i="2" s="1"/>
  <c r="A979" i="8"/>
  <c r="A691" i="2" s="1"/>
  <c r="A971" i="8"/>
  <c r="A963" i="8"/>
  <c r="A955" i="8"/>
  <c r="A667" i="2" s="1"/>
  <c r="A744" i="8"/>
  <c r="A411" i="2" s="1"/>
  <c r="A736" i="8"/>
  <c r="A401" i="2" s="1"/>
  <c r="A727" i="8"/>
  <c r="A394" i="2" s="1"/>
  <c r="A718" i="8"/>
  <c r="A383" i="2" s="1"/>
  <c r="A710" i="8"/>
  <c r="A1275" i="8"/>
  <c r="A1283" i="8"/>
  <c r="A1291" i="8"/>
  <c r="A1299" i="8"/>
  <c r="A1217" i="8"/>
  <c r="A1292" i="8"/>
  <c r="A386" i="8"/>
  <c r="A6" i="1" s="1"/>
  <c r="A407" i="8"/>
  <c r="A35" i="1" s="1"/>
  <c r="A43" i="8"/>
  <c r="A327" i="8"/>
  <c r="A67" i="5" s="1"/>
  <c r="A319" i="8"/>
  <c r="A301" i="8"/>
  <c r="A110" i="8"/>
  <c r="A279" i="8"/>
  <c r="A181" i="8"/>
  <c r="A155" i="8"/>
  <c r="A287" i="8"/>
  <c r="A118" i="8"/>
  <c r="A384" i="8"/>
  <c r="A276" i="8"/>
  <c r="A29" i="8"/>
  <c r="A54" i="8"/>
  <c r="A37" i="8"/>
  <c r="A191" i="8"/>
  <c r="A462" i="8"/>
  <c r="A121" i="1" s="1"/>
  <c r="A41" i="8"/>
  <c r="A97" i="8"/>
  <c r="A337" i="8"/>
  <c r="A272" i="8"/>
  <c r="A284" i="8"/>
  <c r="A167" i="8"/>
  <c r="A141" i="8"/>
  <c r="A248" i="8"/>
  <c r="A121" i="8"/>
  <c r="A298" i="8"/>
  <c r="A271" i="8"/>
  <c r="A63" i="8"/>
  <c r="A36" i="8"/>
  <c r="A161" i="8"/>
  <c r="A104" i="8"/>
  <c r="A88" i="8"/>
  <c r="A152" i="8"/>
  <c r="A102" i="8"/>
  <c r="A105" i="8"/>
  <c r="A409" i="8"/>
  <c r="A37" i="1" s="1"/>
  <c r="A401" i="8"/>
  <c r="A28" i="1" s="1"/>
  <c r="A135" i="8"/>
  <c r="A315" i="8"/>
  <c r="A310" i="8"/>
  <c r="A324" i="8"/>
  <c r="A297" i="8"/>
  <c r="A268" i="8"/>
  <c r="A179" i="8"/>
  <c r="A31" i="8"/>
  <c r="A299" i="8"/>
  <c r="A134" i="8"/>
  <c r="A302" i="8"/>
  <c r="A26" i="8"/>
  <c r="A277" i="8"/>
  <c r="A23" i="8"/>
  <c r="A175" i="8"/>
  <c r="A137" i="8"/>
  <c r="A177" i="8"/>
  <c r="A214" i="8"/>
  <c r="A465" i="8"/>
  <c r="A193" i="8"/>
  <c r="A420" i="8"/>
  <c r="A176" i="8"/>
  <c r="A1305" i="8"/>
  <c r="A408" i="8"/>
  <c r="A36" i="1" s="1"/>
  <c r="A400" i="8"/>
  <c r="A27" i="1" s="1"/>
  <c r="A372" i="8"/>
  <c r="A307" i="8"/>
  <c r="A339" i="8"/>
  <c r="A273" i="8"/>
  <c r="A317" i="8"/>
  <c r="A182" i="8"/>
  <c r="A53" i="8"/>
  <c r="A188" i="8"/>
  <c r="A145" i="8"/>
  <c r="A270" i="8"/>
  <c r="A227" i="8"/>
  <c r="A216" i="8"/>
  <c r="A225" i="8"/>
  <c r="A13" i="8"/>
  <c r="A148" i="8"/>
  <c r="A471" i="8"/>
  <c r="A133" i="1" s="1"/>
  <c r="A74" i="8"/>
  <c r="A28" i="8"/>
  <c r="A256" i="8"/>
  <c r="A34" i="8"/>
  <c r="A171" i="8"/>
  <c r="A96" i="8"/>
  <c r="A103" i="8"/>
  <c r="A30" i="8"/>
  <c r="A220" i="8"/>
  <c r="A83" i="8"/>
  <c r="A85" i="8"/>
  <c r="A101" i="8"/>
  <c r="A924" i="8"/>
  <c r="A605" i="2" s="1"/>
  <c r="A892" i="8"/>
  <c r="A856" i="8"/>
  <c r="A559" i="2" s="1"/>
  <c r="A847" i="8"/>
  <c r="A818" i="8"/>
  <c r="A512" i="2" s="1"/>
  <c r="A810" i="8"/>
  <c r="A502" i="2" s="1"/>
  <c r="A788" i="8"/>
  <c r="A477" i="2" s="1"/>
  <c r="A806" i="8"/>
  <c r="A495" i="2" s="1"/>
  <c r="A798" i="8"/>
  <c r="A487" i="2" s="1"/>
  <c r="A777" i="8"/>
  <c r="A466" i="2" s="1"/>
  <c r="A769" i="8"/>
  <c r="A458" i="2" s="1"/>
  <c r="A759" i="8"/>
  <c r="A707" i="8"/>
  <c r="A947" i="8"/>
  <c r="A939" i="8"/>
  <c r="A931" i="8"/>
  <c r="A923" i="8"/>
  <c r="A604" i="2" s="1"/>
  <c r="A915" i="8"/>
  <c r="A595" i="2" s="1"/>
  <c r="A907" i="8"/>
  <c r="A586" i="2" s="1"/>
  <c r="A899" i="8"/>
  <c r="A891" i="8"/>
  <c r="A883" i="8"/>
  <c r="A875" i="8"/>
  <c r="A867" i="8"/>
  <c r="A854" i="8"/>
  <c r="A556" i="2" s="1"/>
  <c r="A846" i="8"/>
  <c r="A547" i="2" s="1"/>
  <c r="A838" i="8"/>
  <c r="A536" i="2" s="1"/>
  <c r="A829" i="8"/>
  <c r="A525" i="2" s="1"/>
  <c r="A821" i="8"/>
  <c r="A516" i="2" s="1"/>
  <c r="A813" i="8"/>
  <c r="A506" i="2" s="1"/>
  <c r="A791" i="8"/>
  <c r="A480" i="2" s="1"/>
  <c r="A783" i="8"/>
  <c r="A472" i="2" s="1"/>
  <c r="A801" i="8"/>
  <c r="A490" i="2" s="1"/>
  <c r="A780" i="8"/>
  <c r="A469" i="2" s="1"/>
  <c r="A772" i="8"/>
  <c r="A461" i="2" s="1"/>
  <c r="A754" i="8"/>
  <c r="A427" i="2" s="1"/>
  <c r="A706" i="8"/>
  <c r="A696" i="8"/>
  <c r="A288" i="2" s="1"/>
  <c r="A688" i="8"/>
  <c r="A273" i="2" s="1"/>
  <c r="A635" i="8"/>
  <c r="A121" i="2" s="1"/>
  <c r="A627" i="8"/>
  <c r="A109" i="2" s="1"/>
  <c r="A136" i="8"/>
  <c r="A396" i="8"/>
  <c r="A22" i="1" s="1"/>
  <c r="A387" i="8"/>
  <c r="A8" i="1" s="1"/>
  <c r="A308" i="8"/>
  <c r="A332" i="8"/>
  <c r="A322" i="8"/>
  <c r="A280" i="8"/>
  <c r="A473" i="8"/>
  <c r="A135" i="1" s="1"/>
  <c r="A252" i="8"/>
  <c r="A224" i="8"/>
  <c r="A122" i="8"/>
  <c r="A173" i="8"/>
  <c r="A186" i="8"/>
  <c r="A247" i="8"/>
  <c r="A60" i="8"/>
  <c r="A468" i="8"/>
  <c r="A127" i="1" s="1"/>
  <c r="A76" i="8"/>
  <c r="A366" i="8"/>
  <c r="A211" i="8"/>
  <c r="A123" i="8"/>
  <c r="A361" i="8"/>
  <c r="A1301" i="8"/>
  <c r="A410" i="8"/>
  <c r="A38" i="1" s="1"/>
  <c r="A402" i="8"/>
  <c r="A29" i="1" s="1"/>
  <c r="A395" i="8"/>
  <c r="A20" i="1" s="1"/>
  <c r="A388" i="8"/>
  <c r="A9" i="1" s="1"/>
  <c r="A305" i="8"/>
  <c r="A313" i="8"/>
  <c r="A325" i="8"/>
  <c r="A303" i="8"/>
  <c r="A237" i="8"/>
  <c r="A9" i="8"/>
  <c r="A274" i="8"/>
  <c r="A112" i="8"/>
  <c r="A143" i="8"/>
  <c r="A318" i="8"/>
  <c r="A22" i="8"/>
  <c r="A189" i="8"/>
  <c r="A219" i="8"/>
  <c r="A469" i="8"/>
  <c r="A131" i="1" s="1"/>
  <c r="A56" i="8"/>
  <c r="A71" i="8"/>
  <c r="A238" i="8"/>
  <c r="A234" i="8"/>
  <c r="A73" i="8"/>
  <c r="A168" i="8"/>
  <c r="A1304" i="8"/>
  <c r="A371" i="8"/>
  <c r="B9" i="1" s="1"/>
  <c r="A334" i="8"/>
  <c r="A300" i="8"/>
  <c r="A35" i="8"/>
  <c r="A478" i="8"/>
  <c r="A144" i="1" s="1"/>
  <c r="A18" i="8"/>
  <c r="A106" i="8"/>
  <c r="A289" i="8"/>
  <c r="A67" i="8"/>
  <c r="A251" i="8"/>
  <c r="A213" i="8"/>
  <c r="A82" i="8"/>
  <c r="A235" i="8"/>
  <c r="A129" i="8"/>
  <c r="A142" i="8"/>
  <c r="A126" i="8"/>
  <c r="A218" i="8"/>
  <c r="A10" i="8"/>
  <c r="A144" i="8"/>
  <c r="A404" i="8"/>
  <c r="A32" i="1" s="1"/>
  <c r="A397" i="8"/>
  <c r="A23" i="1" s="1"/>
  <c r="A7" i="8"/>
  <c r="A328" i="8"/>
  <c r="A68" i="5" s="1"/>
  <c r="A288" i="8"/>
  <c r="A265" i="8"/>
  <c r="A194" i="8"/>
  <c r="A162" i="8"/>
  <c r="A120" i="8"/>
  <c r="A255" i="8"/>
  <c r="A264" i="8"/>
  <c r="A187" i="8"/>
  <c r="A132" i="8"/>
  <c r="A199" i="8"/>
  <c r="A250" i="8"/>
  <c r="A38" i="8"/>
  <c r="A368" i="8"/>
  <c r="A362" i="8"/>
  <c r="A55" i="8"/>
  <c r="A64" i="8"/>
  <c r="A8" i="8"/>
  <c r="A108" i="8"/>
  <c r="A79" i="8"/>
  <c r="A241" i="8"/>
  <c r="A65" i="8"/>
  <c r="A369" i="8"/>
  <c r="A86" i="8"/>
  <c r="A93" i="8"/>
  <c r="A52" i="8"/>
  <c r="A764" i="8"/>
  <c r="A338" i="8"/>
  <c r="A243" i="8"/>
  <c r="A198" i="8"/>
  <c r="A32" i="8"/>
  <c r="A242" i="8"/>
  <c r="A207" i="8"/>
  <c r="A229" i="8"/>
  <c r="A150" i="8"/>
  <c r="A119" i="8"/>
  <c r="A254" i="8"/>
  <c r="A153" i="8"/>
  <c r="A69" i="8"/>
  <c r="A16" i="8"/>
  <c r="A190" i="8"/>
  <c r="A17" i="8"/>
  <c r="A125" i="8"/>
  <c r="A335" i="8"/>
  <c r="A262" i="8"/>
  <c r="A92" i="8"/>
  <c r="A244" i="8"/>
  <c r="A160" i="8"/>
  <c r="A89" i="8"/>
  <c r="A283" i="8"/>
  <c r="A183" i="8"/>
  <c r="A151" i="8"/>
  <c r="A223" i="8"/>
  <c r="A59" i="8"/>
  <c r="A174" i="8"/>
  <c r="A51" i="8"/>
  <c r="A200" i="8"/>
  <c r="A212" i="8"/>
  <c r="A114" i="8"/>
  <c r="A57" i="8"/>
  <c r="A330" i="8"/>
  <c r="A320" i="8"/>
  <c r="A185" i="8"/>
  <c r="A33" i="8"/>
  <c r="A257" i="8"/>
  <c r="A163" i="8"/>
  <c r="A275" i="8"/>
  <c r="A249" i="8"/>
  <c r="A170" i="8"/>
  <c r="A282" i="8"/>
  <c r="A12" i="8"/>
  <c r="A217" i="8"/>
  <c r="A231" i="8"/>
  <c r="A39" i="8"/>
  <c r="A146" i="8"/>
  <c r="A87" i="8"/>
  <c r="A147" i="8"/>
  <c r="A113" i="8"/>
  <c r="A1297" i="8"/>
  <c r="A482" i="8"/>
  <c r="A316" i="8"/>
  <c r="A311" i="8"/>
  <c r="A323" i="8"/>
  <c r="A294" i="8"/>
  <c r="A232" i="8"/>
  <c r="A154" i="8"/>
  <c r="A253" i="8"/>
  <c r="A68" i="8"/>
  <c r="A296" i="8"/>
  <c r="A281" i="8"/>
  <c r="A128" i="8"/>
  <c r="A269" i="8"/>
  <c r="A149" i="8"/>
  <c r="A90" i="8"/>
  <c r="A157" i="8"/>
  <c r="A133" i="8"/>
  <c r="A169" i="8"/>
  <c r="A40" i="8"/>
  <c r="A61" i="8"/>
  <c r="A240" i="8"/>
  <c r="A205" i="8"/>
  <c r="A172" i="8"/>
  <c r="A165" i="8"/>
  <c r="A84" i="8"/>
  <c r="A78" i="8"/>
  <c r="A363" i="8"/>
  <c r="A184" i="8"/>
  <c r="A77" i="8"/>
  <c r="A1395" i="8"/>
  <c r="A60" i="14" s="1"/>
  <c r="A95" i="8"/>
  <c r="A124" i="8"/>
  <c r="A138" i="8"/>
  <c r="A228" i="8"/>
  <c r="A164" i="8"/>
  <c r="A166" i="8"/>
  <c r="A58" i="8"/>
  <c r="A230" i="8"/>
  <c r="A221" i="8"/>
  <c r="A116" i="8"/>
  <c r="A426" i="8"/>
  <c r="A58" i="1" s="1"/>
  <c r="A1465" i="8"/>
  <c r="A427" i="8"/>
  <c r="A208" i="8"/>
  <c r="A360" i="8"/>
  <c r="A111" i="8"/>
  <c r="A94" i="8"/>
  <c r="A158" i="8"/>
  <c r="A27" i="8"/>
  <c r="A1241" i="8"/>
  <c r="A48" i="8"/>
  <c r="A91" i="8"/>
  <c r="A202" i="8"/>
  <c r="A80" i="8"/>
  <c r="A210" i="8"/>
  <c r="A215" i="8"/>
  <c r="A365" i="8"/>
  <c r="A1364" i="8"/>
  <c r="A20" i="14" s="1"/>
  <c r="A1396" i="8"/>
  <c r="A61" i="14" s="1"/>
  <c r="A115" i="8"/>
  <c r="A1466" i="8"/>
  <c r="C429" i="2" s="1"/>
  <c r="A195" i="8"/>
  <c r="A333" i="8"/>
  <c r="A49" i="8"/>
  <c r="A367" i="8"/>
  <c r="A261" i="8"/>
  <c r="A66" i="8"/>
  <c r="A81" i="8"/>
  <c r="A180" i="8"/>
  <c r="AW191" i="14" l="1"/>
  <c r="BE160" i="2"/>
  <c r="BB247" i="2"/>
  <c r="BB219" i="2"/>
  <c r="BD190" i="2"/>
  <c r="BD130" i="2"/>
  <c r="BF30" i="2"/>
  <c r="BF31" i="2" s="1"/>
  <c r="BC85" i="4"/>
  <c r="BE192" i="2"/>
  <c r="BE92" i="4" s="1"/>
  <c r="BD88" i="4"/>
  <c r="BE132" i="2"/>
  <c r="BE90" i="4" s="1"/>
  <c r="BD93" i="4"/>
  <c r="BA206" i="2"/>
  <c r="BD86" i="4"/>
  <c r="BE131" i="2"/>
  <c r="BE130" i="2" s="1"/>
  <c r="BC200" i="2"/>
  <c r="BC111" i="4" s="1"/>
  <c r="BB212" i="2"/>
  <c r="BB213" i="2"/>
  <c r="BB201" i="2" s="1"/>
  <c r="BF189" i="2"/>
  <c r="BF191" i="2" s="1"/>
  <c r="BE191" i="2"/>
  <c r="AX191" i="14"/>
  <c r="BB52" i="2"/>
  <c r="BE50" i="2"/>
  <c r="BE51" i="2" s="1"/>
  <c r="BC64" i="2"/>
  <c r="BC65" i="2" s="1"/>
  <c r="BC76" i="4"/>
  <c r="AI601" i="2"/>
  <c r="C422" i="2"/>
  <c r="C587" i="2"/>
  <c r="BD599" i="2"/>
  <c r="AE605" i="2"/>
  <c r="BC609" i="2"/>
  <c r="C584" i="2"/>
  <c r="BE592" i="2"/>
  <c r="BE156" i="4" s="1"/>
  <c r="BA10" i="15"/>
  <c r="BA37" i="15" s="1"/>
  <c r="BG583" i="2"/>
  <c r="BG582" i="2"/>
  <c r="BG589" i="2"/>
  <c r="BF595" i="2"/>
  <c r="BF597" i="2"/>
  <c r="BF598" i="2"/>
  <c r="BF608" i="2"/>
  <c r="BF602" i="2"/>
  <c r="BE603" i="2"/>
  <c r="BF330" i="2"/>
  <c r="BF331" i="2" s="1"/>
  <c r="A18" i="5"/>
  <c r="A66" i="5"/>
  <c r="A30" i="5"/>
  <c r="A54" i="5"/>
  <c r="A45" i="5"/>
  <c r="A57" i="5"/>
  <c r="A44" i="5"/>
  <c r="A56" i="5"/>
  <c r="A43" i="5"/>
  <c r="A55" i="5"/>
  <c r="B45" i="5"/>
  <c r="B57" i="5"/>
  <c r="A6" i="5"/>
  <c r="A42" i="5"/>
  <c r="A21" i="5"/>
  <c r="A33" i="5"/>
  <c r="A20" i="5"/>
  <c r="A32" i="5"/>
  <c r="A19" i="5"/>
  <c r="A31" i="5"/>
  <c r="B21" i="5"/>
  <c r="B33" i="5"/>
  <c r="AZ410" i="2"/>
  <c r="AZ910" i="2" s="1"/>
  <c r="A648" i="2"/>
  <c r="A658" i="2"/>
  <c r="A644" i="2"/>
  <c r="A650" i="2"/>
  <c r="A651" i="2"/>
  <c r="A655" i="2"/>
  <c r="A645" i="2"/>
  <c r="A659" i="2"/>
  <c r="A654" i="2"/>
  <c r="A660" i="2"/>
  <c r="A649" i="2"/>
  <c r="BD700" i="2"/>
  <c r="BD46" i="4" s="1"/>
  <c r="BF425" i="2"/>
  <c r="BF135" i="4" s="1"/>
  <c r="BE430" i="2"/>
  <c r="BE135" i="4"/>
  <c r="BC4" i="15"/>
  <c r="BG428" i="2"/>
  <c r="BG427" i="2"/>
  <c r="BG423" i="2"/>
  <c r="BG424" i="2"/>
  <c r="AY273" i="2"/>
  <c r="AY141" i="2"/>
  <c r="AX282" i="2"/>
  <c r="AY142" i="2"/>
  <c r="AY146" i="2" s="1"/>
  <c r="BA281" i="2"/>
  <c r="BA140" i="2"/>
  <c r="BB136" i="2"/>
  <c r="BA280" i="2"/>
  <c r="BB138" i="2"/>
  <c r="AY278" i="2"/>
  <c r="AY880" i="2" s="1"/>
  <c r="AX276" i="2"/>
  <c r="AX539" i="2" s="1"/>
  <c r="AZ275" i="2"/>
  <c r="AZ153" i="2"/>
  <c r="AZ109" i="4"/>
  <c r="AZ152" i="2"/>
  <c r="BA228" i="2"/>
  <c r="BA240" i="2" s="1"/>
  <c r="BA272" i="2"/>
  <c r="BG146" i="1"/>
  <c r="C647" i="2"/>
  <c r="C831" i="2"/>
  <c r="C832" i="2"/>
  <c r="AM782" i="2"/>
  <c r="AM789" i="2"/>
  <c r="A837" i="2"/>
  <c r="A839" i="2"/>
  <c r="A832" i="2"/>
  <c r="AM45" i="4"/>
  <c r="C432" i="2"/>
  <c r="A831" i="2"/>
  <c r="C840" i="2"/>
  <c r="AZ412" i="2"/>
  <c r="AZ41" i="4" s="1"/>
  <c r="AZ113" i="4"/>
  <c r="BA276" i="14"/>
  <c r="BG252" i="2"/>
  <c r="AY108" i="4"/>
  <c r="BA249" i="14"/>
  <c r="BA408" i="2"/>
  <c r="BA549" i="2" s="1"/>
  <c r="AZ268" i="2"/>
  <c r="AJ104" i="14"/>
  <c r="BA115" i="4"/>
  <c r="AZ404" i="2"/>
  <c r="AJ176" i="4"/>
  <c r="AZ112" i="4"/>
  <c r="AI86" i="14"/>
  <c r="AZ240" i="2"/>
  <c r="AY413" i="2"/>
  <c r="AY911" i="2" s="1"/>
  <c r="AY288" i="14" s="1"/>
  <c r="BA407" i="2"/>
  <c r="BA909" i="2" s="1"/>
  <c r="BA289" i="14" s="1"/>
  <c r="BB406" i="2"/>
  <c r="BB276" i="14" s="1"/>
  <c r="AY234" i="2"/>
  <c r="AY7" i="4"/>
  <c r="C439" i="2"/>
  <c r="A229" i="2"/>
  <c r="BG224" i="2"/>
  <c r="C436" i="2"/>
  <c r="AZ234" i="2"/>
  <c r="BB518" i="2"/>
  <c r="BB519" i="2" s="1"/>
  <c r="BB520" i="2" s="1"/>
  <c r="BG196" i="2"/>
  <c r="BG489" i="2"/>
  <c r="BG99" i="2"/>
  <c r="BG476" i="2"/>
  <c r="BC164" i="4"/>
  <c r="BH2" i="4"/>
  <c r="BH2" i="1"/>
  <c r="BH2" i="13"/>
  <c r="BH2" i="2"/>
  <c r="BH2" i="5"/>
  <c r="BH2" i="10"/>
  <c r="BH118" i="10" s="1"/>
  <c r="BH2" i="14"/>
  <c r="BI31" i="1"/>
  <c r="BA256" i="2"/>
  <c r="BD220" i="2"/>
  <c r="BG126" i="1"/>
  <c r="BB97" i="4"/>
  <c r="BG119" i="14"/>
  <c r="BM92" i="1"/>
  <c r="BM85" i="1"/>
  <c r="BL87" i="1"/>
  <c r="BB100" i="4"/>
  <c r="BH152" i="1"/>
  <c r="BG645" i="2"/>
  <c r="BG329" i="2"/>
  <c r="BG350" i="2"/>
  <c r="BG302" i="2"/>
  <c r="BG612" i="2"/>
  <c r="BG320" i="2"/>
  <c r="BG293" i="2"/>
  <c r="BG434" i="2"/>
  <c r="BG450" i="2"/>
  <c r="BG368" i="2"/>
  <c r="BG338" i="2"/>
  <c r="BG438" i="2"/>
  <c r="BG359" i="2"/>
  <c r="BG311" i="2"/>
  <c r="BG210" i="2"/>
  <c r="BG180" i="2"/>
  <c r="BG159" i="2" s="1"/>
  <c r="BG238" i="2"/>
  <c r="BG218" i="2" s="1"/>
  <c r="BG266" i="2"/>
  <c r="BG246" i="2" s="1"/>
  <c r="BG342" i="2"/>
  <c r="BG339" i="2" s="1"/>
  <c r="BG372" i="2"/>
  <c r="BG369" i="2" s="1"/>
  <c r="BG315" i="2"/>
  <c r="BG324" i="2"/>
  <c r="BG321" i="2" s="1"/>
  <c r="BG306" i="2"/>
  <c r="BG303" i="2" s="1"/>
  <c r="BG354" i="2"/>
  <c r="BG351" i="2" s="1"/>
  <c r="BG297" i="2"/>
  <c r="BG294" i="2" s="1"/>
  <c r="BG363" i="2"/>
  <c r="BG454" i="2"/>
  <c r="BG150" i="2"/>
  <c r="BG129" i="2" s="1"/>
  <c r="BG333" i="2"/>
  <c r="BG50" i="1"/>
  <c r="BG51" i="1"/>
  <c r="BG463" i="2"/>
  <c r="BG79" i="2"/>
  <c r="BD248" i="2"/>
  <c r="BG65" i="1"/>
  <c r="BG198" i="2"/>
  <c r="AY193" i="14"/>
  <c r="BG254" i="2"/>
  <c r="BH204" i="14"/>
  <c r="BG14" i="14"/>
  <c r="BG143" i="14"/>
  <c r="BG165" i="14"/>
  <c r="BG74" i="14"/>
  <c r="BG54" i="14"/>
  <c r="BG34" i="14"/>
  <c r="BF405" i="2"/>
  <c r="BG19" i="2"/>
  <c r="BG47" i="14"/>
  <c r="BH47" i="14" s="1"/>
  <c r="BG923" i="2"/>
  <c r="BG132" i="14"/>
  <c r="BH132" i="14" s="1"/>
  <c r="BJ93" i="1"/>
  <c r="BI97" i="1"/>
  <c r="BC249" i="2"/>
  <c r="BC102" i="4" s="1"/>
  <c r="BG129" i="1"/>
  <c r="BH129" i="1" s="1"/>
  <c r="BB660" i="2"/>
  <c r="BE244" i="2"/>
  <c r="BE216" i="2"/>
  <c r="BC98" i="4"/>
  <c r="AZ8" i="4"/>
  <c r="AZ7" i="4" s="1"/>
  <c r="BG8" i="14"/>
  <c r="BH8" i="14" s="1"/>
  <c r="BG23" i="14"/>
  <c r="BH23" i="14" s="1"/>
  <c r="BG59" i="2"/>
  <c r="BH62" i="10"/>
  <c r="BH57" i="10"/>
  <c r="BC99" i="4"/>
  <c r="BG63" i="14"/>
  <c r="BH63" i="14" s="1"/>
  <c r="BG39" i="2"/>
  <c r="BG226" i="2"/>
  <c r="BD217" i="2"/>
  <c r="BD215" i="2" s="1"/>
  <c r="BD245" i="2"/>
  <c r="BC221" i="2"/>
  <c r="BC101" i="4" s="1"/>
  <c r="BG453" i="2"/>
  <c r="BG437" i="2"/>
  <c r="BG235" i="2"/>
  <c r="BG147" i="2"/>
  <c r="BG177" i="2"/>
  <c r="BG207" i="2"/>
  <c r="BG263" i="2"/>
  <c r="BG436" i="2"/>
  <c r="BG452" i="2"/>
  <c r="BG332" i="2"/>
  <c r="BG323" i="2"/>
  <c r="BG371" i="2"/>
  <c r="BG362" i="2"/>
  <c r="BG353" i="2"/>
  <c r="BG341" i="2"/>
  <c r="BG314" i="2"/>
  <c r="BG305" i="2"/>
  <c r="BG296" i="2"/>
  <c r="BB893" i="2"/>
  <c r="AK838" i="2"/>
  <c r="AL837" i="2" s="1"/>
  <c r="DG830" i="2"/>
  <c r="BA387" i="2"/>
  <c r="BA9" i="4"/>
  <c r="BE312" i="2"/>
  <c r="BD313" i="2"/>
  <c r="BC381" i="2"/>
  <c r="BC317" i="2"/>
  <c r="BB318" i="2"/>
  <c r="BB120" i="4" s="1"/>
  <c r="BB117" i="4" s="1"/>
  <c r="BB382" i="2"/>
  <c r="BB380" i="2" s="1"/>
  <c r="BB387" i="2" s="1"/>
  <c r="BC890" i="2"/>
  <c r="BA388" i="2"/>
  <c r="BA13" i="4" s="1"/>
  <c r="BC365" i="2"/>
  <c r="BC389" i="2"/>
  <c r="BD361" i="2"/>
  <c r="BE360" i="2"/>
  <c r="BB366" i="2"/>
  <c r="BB127" i="4" s="1"/>
  <c r="BB125" i="4" s="1"/>
  <c r="BB390" i="2"/>
  <c r="BE75" i="4"/>
  <c r="BD250" i="2"/>
  <c r="V17" i="4"/>
  <c r="BD194" i="2"/>
  <c r="BD164" i="2"/>
  <c r="W184" i="4"/>
  <c r="BB12" i="2"/>
  <c r="BC222" i="2"/>
  <c r="BC279" i="2" s="1"/>
  <c r="BB498" i="2"/>
  <c r="BC132" i="4"/>
  <c r="A451" i="2"/>
  <c r="A435" i="2"/>
  <c r="A450" i="2"/>
  <c r="A434" i="2"/>
  <c r="A455" i="2"/>
  <c r="A439" i="2"/>
  <c r="A448" i="2"/>
  <c r="A432" i="2"/>
  <c r="A456" i="2"/>
  <c r="A440" i="2"/>
  <c r="BD440" i="2"/>
  <c r="BD460" i="2" s="1"/>
  <c r="BD136" i="4"/>
  <c r="BD134" i="4" s="1"/>
  <c r="A453" i="2"/>
  <c r="A437" i="2"/>
  <c r="A452" i="2"/>
  <c r="A436" i="2"/>
  <c r="BC458" i="2"/>
  <c r="BC10" i="4"/>
  <c r="BC465" i="2"/>
  <c r="A454" i="2"/>
  <c r="A438" i="2"/>
  <c r="C454" i="2"/>
  <c r="C438" i="2"/>
  <c r="BE435" i="2"/>
  <c r="BE459" i="2" s="1"/>
  <c r="BF433" i="2"/>
  <c r="BC654" i="2"/>
  <c r="BC703" i="2" s="1"/>
  <c r="BC652" i="2"/>
  <c r="BC653" i="2"/>
  <c r="BC702" i="2" s="1"/>
  <c r="BD646" i="2"/>
  <c r="AK855" i="2"/>
  <c r="AK175" i="4" s="1"/>
  <c r="AD634" i="2"/>
  <c r="AD694" i="2" s="1"/>
  <c r="AD631" i="2"/>
  <c r="AD691" i="2" s="1"/>
  <c r="AD657" i="2"/>
  <c r="AD705" i="2" s="1"/>
  <c r="AJ122" i="14"/>
  <c r="AJ94" i="14"/>
  <c r="BC109" i="2"/>
  <c r="BE10" i="2"/>
  <c r="BE11" i="2" s="1"/>
  <c r="BC74" i="4"/>
  <c r="BC24" i="2"/>
  <c r="BC25" i="2" s="1"/>
  <c r="BC12" i="2" s="1"/>
  <c r="BB111" i="2"/>
  <c r="BB879" i="2" s="1"/>
  <c r="BC655" i="2"/>
  <c r="BE658" i="2"/>
  <c r="BE706" i="2" s="1"/>
  <c r="BF648" i="2"/>
  <c r="AJ863" i="2"/>
  <c r="BD659" i="2"/>
  <c r="BD707" i="2" s="1"/>
  <c r="BD650" i="2"/>
  <c r="BD160" i="4" s="1"/>
  <c r="BD159" i="4" s="1"/>
  <c r="AJ11" i="14"/>
  <c r="BB73" i="4"/>
  <c r="BE70" i="2"/>
  <c r="BE71" i="2" s="1"/>
  <c r="BC77" i="4"/>
  <c r="BC84" i="2"/>
  <c r="DJ125" i="2"/>
  <c r="AG847" i="2"/>
  <c r="AG862" i="2"/>
  <c r="BC53" i="2"/>
  <c r="BD53" i="2" s="1"/>
  <c r="C845" i="2"/>
  <c r="C833" i="2"/>
  <c r="A840" i="2"/>
  <c r="A833" i="2"/>
  <c r="C455" i="2"/>
  <c r="C841" i="2"/>
  <c r="C844" i="2"/>
  <c r="C839" i="2"/>
  <c r="C452" i="2"/>
  <c r="C830" i="2"/>
  <c r="BF839" i="2"/>
  <c r="A625" i="2"/>
  <c r="A638" i="2"/>
  <c r="A617" i="2"/>
  <c r="A639" i="2"/>
  <c r="A614" i="2"/>
  <c r="A636" i="2"/>
  <c r="A619" i="2"/>
  <c r="A615" i="2"/>
  <c r="A622" i="2"/>
  <c r="A634" i="2"/>
  <c r="A635" i="2"/>
  <c r="A612" i="2"/>
  <c r="A613" i="2"/>
  <c r="A623" i="2"/>
  <c r="A628" i="2"/>
  <c r="A624" i="2"/>
  <c r="A629" i="2"/>
  <c r="C614" i="2"/>
  <c r="A620" i="2"/>
  <c r="A621" i="2"/>
  <c r="A632" i="2"/>
  <c r="A618" i="2"/>
  <c r="A637" i="2"/>
  <c r="A633" i="2"/>
  <c r="A616" i="2"/>
  <c r="A626" i="2"/>
  <c r="A630" i="2"/>
  <c r="A631" i="2"/>
  <c r="A627" i="2"/>
  <c r="A611" i="2"/>
  <c r="C616" i="2"/>
  <c r="BB51" i="4"/>
  <c r="BB720" i="2"/>
  <c r="C448" i="2"/>
  <c r="C617" i="2"/>
  <c r="BD622" i="2"/>
  <c r="BD157" i="4" s="1"/>
  <c r="AZ39" i="13"/>
  <c r="AZ40" i="13" s="1"/>
  <c r="BC685" i="2"/>
  <c r="BC721" i="2"/>
  <c r="BD887" i="2"/>
  <c r="BD53" i="4"/>
  <c r="BD192" i="4" s="1"/>
  <c r="AZ123" i="14"/>
  <c r="AZ12" i="14"/>
  <c r="AZ50" i="14"/>
  <c r="AZ159" i="14"/>
  <c r="BA190" i="4"/>
  <c r="BA194" i="4" s="1"/>
  <c r="BA55" i="4"/>
  <c r="BA11" i="13"/>
  <c r="BA38" i="13" s="1"/>
  <c r="BA37" i="13"/>
  <c r="BE638" i="2"/>
  <c r="BE699" i="2" s="1"/>
  <c r="BE632" i="2"/>
  <c r="BE692" i="2" s="1"/>
  <c r="BF619" i="2"/>
  <c r="BE625" i="2"/>
  <c r="BF613" i="2"/>
  <c r="BE627" i="2"/>
  <c r="BE688" i="2" s="1"/>
  <c r="BD134" i="2"/>
  <c r="AY262" i="2"/>
  <c r="AZ260" i="2"/>
  <c r="BD456" i="2"/>
  <c r="BD486" i="2" s="1"/>
  <c r="BD485" i="2"/>
  <c r="BD141" i="4"/>
  <c r="BD140" i="4" s="1"/>
  <c r="BC484" i="2"/>
  <c r="BC497" i="2"/>
  <c r="BC15" i="4"/>
  <c r="BC491" i="2"/>
  <c r="BE451" i="2"/>
  <c r="BF449" i="2"/>
  <c r="AZ144" i="2"/>
  <c r="A218" i="2"/>
  <c r="C325" i="2"/>
  <c r="C334" i="2"/>
  <c r="A320" i="2"/>
  <c r="A329" i="2"/>
  <c r="A325" i="2"/>
  <c r="A334" i="2"/>
  <c r="B322" i="2"/>
  <c r="B331" i="2"/>
  <c r="A321" i="2"/>
  <c r="A330" i="2"/>
  <c r="A322" i="2"/>
  <c r="A331" i="2"/>
  <c r="C323" i="2"/>
  <c r="C332" i="2"/>
  <c r="C320" i="2"/>
  <c r="C329" i="2"/>
  <c r="A326" i="2"/>
  <c r="A335" i="2"/>
  <c r="A323" i="2"/>
  <c r="A332" i="2"/>
  <c r="A327" i="2"/>
  <c r="A336" i="2"/>
  <c r="A324" i="2"/>
  <c r="A333" i="2"/>
  <c r="C324" i="2"/>
  <c r="C333" i="2"/>
  <c r="BE335" i="2"/>
  <c r="BE336" i="2" s="1"/>
  <c r="BE122" i="4" s="1"/>
  <c r="BE326" i="2"/>
  <c r="BE327" i="2" s="1"/>
  <c r="BE121" i="4" s="1"/>
  <c r="BF322" i="2"/>
  <c r="C373" i="2"/>
  <c r="C364" i="2"/>
  <c r="C355" i="2"/>
  <c r="A369" i="2"/>
  <c r="A360" i="2"/>
  <c r="A351" i="2"/>
  <c r="A361" i="2"/>
  <c r="A352" i="2"/>
  <c r="A370" i="2"/>
  <c r="C371" i="2"/>
  <c r="C362" i="2"/>
  <c r="C353" i="2"/>
  <c r="C368" i="2"/>
  <c r="C359" i="2"/>
  <c r="C350" i="2"/>
  <c r="A365" i="2"/>
  <c r="A374" i="2"/>
  <c r="A356" i="2"/>
  <c r="A362" i="2"/>
  <c r="A371" i="2"/>
  <c r="A353" i="2"/>
  <c r="A375" i="2"/>
  <c r="A366" i="2"/>
  <c r="A357" i="2"/>
  <c r="BD357" i="2"/>
  <c r="BD126" i="4" s="1"/>
  <c r="A363" i="2"/>
  <c r="A372" i="2"/>
  <c r="A354" i="2"/>
  <c r="C372" i="2"/>
  <c r="C363" i="2"/>
  <c r="C354" i="2"/>
  <c r="A359" i="2"/>
  <c r="A350" i="2"/>
  <c r="A368" i="2"/>
  <c r="A364" i="2"/>
  <c r="A355" i="2"/>
  <c r="A373" i="2"/>
  <c r="B370" i="2"/>
  <c r="B361" i="2"/>
  <c r="B352" i="2"/>
  <c r="BE356" i="2"/>
  <c r="BF370" i="2"/>
  <c r="BF352" i="2"/>
  <c r="BE374" i="2"/>
  <c r="BE375" i="2" s="1"/>
  <c r="BE128" i="4" s="1"/>
  <c r="A315" i="2"/>
  <c r="A342" i="2"/>
  <c r="A297" i="2"/>
  <c r="A306" i="2"/>
  <c r="C342" i="2"/>
  <c r="C315" i="2"/>
  <c r="C306" i="2"/>
  <c r="C297" i="2"/>
  <c r="C316" i="2"/>
  <c r="C343" i="2"/>
  <c r="C307" i="2"/>
  <c r="C298" i="2"/>
  <c r="A311" i="2"/>
  <c r="A338" i="2"/>
  <c r="A302" i="2"/>
  <c r="A293" i="2"/>
  <c r="A316" i="2"/>
  <c r="A343" i="2"/>
  <c r="A307" i="2"/>
  <c r="A298" i="2"/>
  <c r="B313" i="2"/>
  <c r="B340" i="2"/>
  <c r="B295" i="2"/>
  <c r="B304" i="2"/>
  <c r="A339" i="2"/>
  <c r="A312" i="2"/>
  <c r="A294" i="2"/>
  <c r="A303" i="2"/>
  <c r="A313" i="2"/>
  <c r="A340" i="2"/>
  <c r="A304" i="2"/>
  <c r="A295" i="2"/>
  <c r="C314" i="2"/>
  <c r="C341" i="2"/>
  <c r="C305" i="2"/>
  <c r="C296" i="2"/>
  <c r="C311" i="2"/>
  <c r="C338" i="2"/>
  <c r="C293" i="2"/>
  <c r="C302" i="2"/>
  <c r="BD300" i="2"/>
  <c r="BD118" i="4" s="1"/>
  <c r="A317" i="2"/>
  <c r="A344" i="2"/>
  <c r="A299" i="2"/>
  <c r="A308" i="2"/>
  <c r="A314" i="2"/>
  <c r="A341" i="2"/>
  <c r="A305" i="2"/>
  <c r="A296" i="2"/>
  <c r="A318" i="2"/>
  <c r="A345" i="2"/>
  <c r="A309" i="2"/>
  <c r="A300" i="2"/>
  <c r="BE344" i="2"/>
  <c r="BE345" i="2" s="1"/>
  <c r="BE123" i="4" s="1"/>
  <c r="BE308" i="2"/>
  <c r="BE309" i="2" s="1"/>
  <c r="BE119" i="4" s="1"/>
  <c r="BF340" i="2"/>
  <c r="BF295" i="2"/>
  <c r="BF304" i="2"/>
  <c r="BE299" i="2"/>
  <c r="A238" i="2"/>
  <c r="C238" i="2"/>
  <c r="C239" i="2"/>
  <c r="A239" i="2"/>
  <c r="C235" i="2"/>
  <c r="BE93" i="4"/>
  <c r="BF249" i="2"/>
  <c r="BF102" i="4" s="1"/>
  <c r="BF248" i="2"/>
  <c r="BA516" i="2"/>
  <c r="AX224" i="14"/>
  <c r="AX251" i="14"/>
  <c r="AX278" i="14"/>
  <c r="AX174" i="2"/>
  <c r="AX283" i="2" s="1"/>
  <c r="BF220" i="2"/>
  <c r="BF221" i="2"/>
  <c r="BF101" i="4" s="1"/>
  <c r="AY172" i="2"/>
  <c r="AV284" i="2"/>
  <c r="DK185" i="2"/>
  <c r="BF193" i="2"/>
  <c r="BF96" i="4" s="1"/>
  <c r="BF163" i="2"/>
  <c r="BF95" i="4" s="1"/>
  <c r="BF162" i="2"/>
  <c r="BF91" i="4" s="1"/>
  <c r="BF161" i="2"/>
  <c r="BB168" i="2"/>
  <c r="AZ110" i="4"/>
  <c r="AZ182" i="2"/>
  <c r="AZ183" i="2"/>
  <c r="DK126" i="2"/>
  <c r="DK156" i="2"/>
  <c r="DK128" i="2"/>
  <c r="DK158" i="2"/>
  <c r="BB166" i="2"/>
  <c r="BA170" i="2"/>
  <c r="BE87" i="4"/>
  <c r="AX274" i="2"/>
  <c r="AX889" i="2"/>
  <c r="AY171" i="2"/>
  <c r="DJ155" i="2"/>
  <c r="DK127" i="2"/>
  <c r="DK157" i="2"/>
  <c r="AW176" i="2"/>
  <c r="AW277" i="2" s="1"/>
  <c r="BF132" i="2"/>
  <c r="BF90" i="4" s="1"/>
  <c r="BF133" i="2"/>
  <c r="BF94" i="4" s="1"/>
  <c r="BF131" i="2"/>
  <c r="BB232" i="2"/>
  <c r="BC230" i="2"/>
  <c r="C231" i="2"/>
  <c r="C223" i="2"/>
  <c r="C227" i="2"/>
  <c r="C233" i="2"/>
  <c r="C225" i="2"/>
  <c r="BF236" i="2"/>
  <c r="A262" i="2"/>
  <c r="A206" i="2"/>
  <c r="A146" i="2"/>
  <c r="A176" i="2"/>
  <c r="A266" i="2"/>
  <c r="A210" i="2"/>
  <c r="A180" i="2"/>
  <c r="A150" i="2"/>
  <c r="A246" i="2"/>
  <c r="A189" i="2"/>
  <c r="A159" i="2"/>
  <c r="A129" i="2"/>
  <c r="A268" i="2"/>
  <c r="A212" i="2"/>
  <c r="A182" i="2"/>
  <c r="A152" i="2"/>
  <c r="A204" i="2"/>
  <c r="A260" i="2"/>
  <c r="A174" i="2"/>
  <c r="A144" i="2"/>
  <c r="C266" i="2"/>
  <c r="C210" i="2"/>
  <c r="C150" i="2"/>
  <c r="C180" i="2"/>
  <c r="A211" i="2"/>
  <c r="A267" i="2"/>
  <c r="A151" i="2"/>
  <c r="A181" i="2"/>
  <c r="A199" i="2"/>
  <c r="A255" i="2"/>
  <c r="A169" i="2"/>
  <c r="A139" i="2"/>
  <c r="A213" i="2"/>
  <c r="A269" i="2"/>
  <c r="A183" i="2"/>
  <c r="A153" i="2"/>
  <c r="A243" i="2"/>
  <c r="A185" i="2"/>
  <c r="A155" i="2"/>
  <c r="A125" i="2"/>
  <c r="A257" i="2"/>
  <c r="A201" i="2"/>
  <c r="A171" i="2"/>
  <c r="A141" i="2"/>
  <c r="C211" i="2"/>
  <c r="C267" i="2"/>
  <c r="C181" i="2"/>
  <c r="C151" i="2"/>
  <c r="A247" i="2"/>
  <c r="A190" i="2"/>
  <c r="A160" i="2"/>
  <c r="A130" i="2"/>
  <c r="A254" i="2"/>
  <c r="A198" i="2"/>
  <c r="A168" i="2"/>
  <c r="A138" i="2"/>
  <c r="C205" i="2"/>
  <c r="C197" i="2"/>
  <c r="C253" i="2"/>
  <c r="C203" i="2"/>
  <c r="C195" i="2"/>
  <c r="C261" i="2"/>
  <c r="C251" i="2"/>
  <c r="C259" i="2"/>
  <c r="C255" i="2"/>
  <c r="C175" i="2"/>
  <c r="C167" i="2"/>
  <c r="C137" i="2"/>
  <c r="C173" i="2"/>
  <c r="C165" i="2"/>
  <c r="C143" i="2"/>
  <c r="C135" i="2"/>
  <c r="C169" i="2"/>
  <c r="C139" i="2"/>
  <c r="C199" i="2"/>
  <c r="C145" i="2"/>
  <c r="A264" i="2"/>
  <c r="A208" i="2"/>
  <c r="A148" i="2"/>
  <c r="A178" i="2"/>
  <c r="A250" i="2"/>
  <c r="A194" i="2"/>
  <c r="A164" i="2"/>
  <c r="A134" i="2"/>
  <c r="A200" i="2"/>
  <c r="A256" i="2"/>
  <c r="A170" i="2"/>
  <c r="A140" i="2"/>
  <c r="C207" i="2"/>
  <c r="C263" i="2"/>
  <c r="C177" i="2"/>
  <c r="C147" i="2"/>
  <c r="A196" i="2"/>
  <c r="A252" i="2"/>
  <c r="A166" i="2"/>
  <c r="A136" i="2"/>
  <c r="A253" i="2"/>
  <c r="A197" i="2"/>
  <c r="A167" i="2"/>
  <c r="A137" i="2"/>
  <c r="A258" i="2"/>
  <c r="A202" i="2"/>
  <c r="A172" i="2"/>
  <c r="A142" i="2"/>
  <c r="A207" i="2"/>
  <c r="A263" i="2"/>
  <c r="A147" i="2"/>
  <c r="A177" i="2"/>
  <c r="A259" i="2"/>
  <c r="A203" i="2"/>
  <c r="A173" i="2"/>
  <c r="A143" i="2"/>
  <c r="A251" i="2"/>
  <c r="A195" i="2"/>
  <c r="A165" i="2"/>
  <c r="A135" i="2"/>
  <c r="A209" i="2"/>
  <c r="A265" i="2"/>
  <c r="A149" i="2"/>
  <c r="A179" i="2"/>
  <c r="A261" i="2"/>
  <c r="A205" i="2"/>
  <c r="A145" i="2"/>
  <c r="A175" i="2"/>
  <c r="BC258" i="2"/>
  <c r="BF208" i="2"/>
  <c r="BF148" i="2"/>
  <c r="BC202" i="2"/>
  <c r="BB204" i="2"/>
  <c r="BF264" i="2"/>
  <c r="BF178" i="2"/>
  <c r="BG78" i="2"/>
  <c r="BH82" i="2" s="1"/>
  <c r="BG38" i="2"/>
  <c r="BG58" i="2"/>
  <c r="BG18" i="2"/>
  <c r="BF40" i="1"/>
  <c r="BA250" i="14"/>
  <c r="BA277" i="14"/>
  <c r="BA223" i="14"/>
  <c r="AY507" i="2"/>
  <c r="AY508" i="2" s="1"/>
  <c r="A104" i="2"/>
  <c r="A84" i="2"/>
  <c r="A44" i="2"/>
  <c r="A64" i="2"/>
  <c r="A24" i="2"/>
  <c r="A97" i="2"/>
  <c r="A77" i="2"/>
  <c r="A37" i="2"/>
  <c r="A57" i="2"/>
  <c r="A17" i="2"/>
  <c r="C76" i="2"/>
  <c r="C56" i="2"/>
  <c r="C54" i="2"/>
  <c r="C36" i="2"/>
  <c r="C34" i="2"/>
  <c r="C74" i="2"/>
  <c r="C16" i="2"/>
  <c r="C14" i="2"/>
  <c r="A101" i="2"/>
  <c r="A81" i="2"/>
  <c r="A61" i="2"/>
  <c r="A41" i="2"/>
  <c r="A21" i="2"/>
  <c r="C78" i="2"/>
  <c r="C38" i="2"/>
  <c r="C58" i="2"/>
  <c r="C18" i="2"/>
  <c r="A70" i="2"/>
  <c r="A30" i="2"/>
  <c r="A50" i="2"/>
  <c r="A10" i="2"/>
  <c r="A106" i="2"/>
  <c r="A86" i="2"/>
  <c r="A66" i="2"/>
  <c r="A46" i="2"/>
  <c r="A26" i="2"/>
  <c r="BD73" i="2"/>
  <c r="A88" i="2"/>
  <c r="A68" i="2"/>
  <c r="A48" i="2"/>
  <c r="A28" i="2"/>
  <c r="A8" i="2"/>
  <c r="A96" i="2"/>
  <c r="A76" i="2"/>
  <c r="A56" i="2"/>
  <c r="A36" i="2"/>
  <c r="A16" i="2"/>
  <c r="A91" i="2"/>
  <c r="A51" i="2"/>
  <c r="A31" i="2"/>
  <c r="A71" i="2"/>
  <c r="A11" i="2"/>
  <c r="C82" i="2"/>
  <c r="C42" i="2"/>
  <c r="C62" i="2"/>
  <c r="C22" i="2"/>
  <c r="A94" i="2"/>
  <c r="A74" i="2"/>
  <c r="A54" i="2"/>
  <c r="A34" i="2"/>
  <c r="A14" i="2"/>
  <c r="A92" i="2"/>
  <c r="A72" i="2"/>
  <c r="A52" i="2"/>
  <c r="A32" i="2"/>
  <c r="A12" i="2"/>
  <c r="AZ506" i="2"/>
  <c r="AZ507" i="2" s="1"/>
  <c r="C83" i="2"/>
  <c r="C23" i="2"/>
  <c r="C43" i="2"/>
  <c r="C63" i="2"/>
  <c r="A95" i="2"/>
  <c r="A75" i="2"/>
  <c r="A55" i="2"/>
  <c r="A35" i="2"/>
  <c r="A15" i="2"/>
  <c r="A99" i="2"/>
  <c r="A79" i="2"/>
  <c r="A39" i="2"/>
  <c r="A59" i="2"/>
  <c r="A19" i="2"/>
  <c r="A83" i="2"/>
  <c r="A63" i="2"/>
  <c r="A43" i="2"/>
  <c r="A23" i="2"/>
  <c r="A105" i="2"/>
  <c r="A85" i="2"/>
  <c r="A65" i="2"/>
  <c r="A45" i="2"/>
  <c r="A25" i="2"/>
  <c r="A100" i="2"/>
  <c r="A80" i="2"/>
  <c r="A60" i="2"/>
  <c r="A40" i="2"/>
  <c r="A20" i="2"/>
  <c r="A89" i="2"/>
  <c r="A49" i="2"/>
  <c r="A29" i="2"/>
  <c r="A9" i="2"/>
  <c r="A93" i="2"/>
  <c r="A53" i="2"/>
  <c r="A33" i="2"/>
  <c r="A73" i="2"/>
  <c r="A13" i="2"/>
  <c r="A98" i="2"/>
  <c r="A58" i="2"/>
  <c r="A78" i="2"/>
  <c r="A38" i="2"/>
  <c r="A18" i="2"/>
  <c r="A102" i="2"/>
  <c r="A82" i="2"/>
  <c r="A42" i="2"/>
  <c r="A62" i="2"/>
  <c r="A22" i="2"/>
  <c r="DL188" i="2"/>
  <c r="DL187" i="2"/>
  <c r="DL186" i="2"/>
  <c r="BC33" i="2"/>
  <c r="BD33" i="2" s="1"/>
  <c r="BC32" i="2"/>
  <c r="BE44" i="2"/>
  <c r="B58" i="1"/>
  <c r="BH54" i="1"/>
  <c r="BH55" i="1"/>
  <c r="BH426" i="2" s="1"/>
  <c r="BH131" i="14"/>
  <c r="BH53" i="1"/>
  <c r="BH62" i="14"/>
  <c r="BH56" i="1"/>
  <c r="BH22" i="14"/>
  <c r="BG98" i="2"/>
  <c r="BB105" i="2"/>
  <c r="BB110" i="2" s="1"/>
  <c r="V228" i="14"/>
  <c r="V255" i="14"/>
  <c r="V286" i="14"/>
  <c r="X40" i="1"/>
  <c r="AJ40" i="1"/>
  <c r="AV40" i="1"/>
  <c r="S40" i="1"/>
  <c r="AE40" i="1"/>
  <c r="AQ40" i="1"/>
  <c r="BC40" i="1"/>
  <c r="AI136" i="1"/>
  <c r="AJ137" i="1" s="1"/>
  <c r="AJ135" i="1"/>
  <c r="BC383" i="2"/>
  <c r="BG97" i="10"/>
  <c r="BB6" i="4"/>
  <c r="BF120" i="10"/>
  <c r="BA92" i="2"/>
  <c r="DN75" i="10"/>
  <c r="P40" i="1"/>
  <c r="AB40" i="1"/>
  <c r="AN40" i="1"/>
  <c r="AZ40" i="1"/>
  <c r="U40" i="1"/>
  <c r="AG40" i="1"/>
  <c r="AS40" i="1"/>
  <c r="BE40" i="1"/>
  <c r="W40" i="1"/>
  <c r="AI40" i="1"/>
  <c r="AU40" i="1"/>
  <c r="BD295" i="14"/>
  <c r="BA21" i="13"/>
  <c r="BA7" i="13"/>
  <c r="BA22" i="13" s="1"/>
  <c r="BG93" i="10"/>
  <c r="BH35" i="1"/>
  <c r="BH34" i="1"/>
  <c r="BI32" i="1"/>
  <c r="BH33" i="1"/>
  <c r="AZ23" i="13"/>
  <c r="AZ24" i="13" s="1"/>
  <c r="DN68" i="10"/>
  <c r="BE90" i="2"/>
  <c r="BE91" i="2" s="1"/>
  <c r="BG65" i="10"/>
  <c r="AG71" i="10"/>
  <c r="AG72" i="10" s="1"/>
  <c r="BF561" i="2"/>
  <c r="BG560" i="2"/>
  <c r="BD478" i="2"/>
  <c r="BE474" i="2"/>
  <c r="BA93" i="2"/>
  <c r="BA114" i="2" s="1"/>
  <c r="Q40" i="1"/>
  <c r="AC40" i="1"/>
  <c r="AO40" i="1"/>
  <c r="BA40" i="1"/>
  <c r="O40" i="1"/>
  <c r="AA40" i="1"/>
  <c r="AM40" i="1"/>
  <c r="AY40" i="1"/>
  <c r="V40" i="1"/>
  <c r="AH40" i="1"/>
  <c r="AT40" i="1"/>
  <c r="T40" i="1"/>
  <c r="AF40" i="1"/>
  <c r="AR40" i="1"/>
  <c r="BD40" i="1"/>
  <c r="BD294" i="14"/>
  <c r="BD232" i="14"/>
  <c r="BD259" i="14"/>
  <c r="BG461" i="2"/>
  <c r="AE84" i="10"/>
  <c r="AE85" i="10" s="1"/>
  <c r="BG121" i="10"/>
  <c r="BC78" i="4"/>
  <c r="BC104" i="2"/>
  <c r="DO66" i="1"/>
  <c r="DN67" i="1"/>
  <c r="BF556" i="2"/>
  <c r="BG555" i="2"/>
  <c r="DO60" i="1"/>
  <c r="DN61" i="1"/>
  <c r="BH770" i="2"/>
  <c r="BI769" i="2"/>
  <c r="BI768" i="2" s="1"/>
  <c r="BF102" i="14"/>
  <c r="BG101" i="14"/>
  <c r="Z40" i="1"/>
  <c r="AL40" i="1"/>
  <c r="AX40" i="1"/>
  <c r="Y40" i="1"/>
  <c r="AK40" i="1"/>
  <c r="AW40" i="1"/>
  <c r="R40" i="1"/>
  <c r="AD40" i="1"/>
  <c r="AP40" i="1"/>
  <c r="BB40" i="1"/>
  <c r="BJ761" i="2"/>
  <c r="BJ760" i="2" s="1"/>
  <c r="BI762" i="2"/>
  <c r="BG40" i="1"/>
  <c r="BG385" i="2"/>
  <c r="DN82" i="10"/>
  <c r="BG487" i="2"/>
  <c r="AZ817" i="2"/>
  <c r="W79" i="10"/>
  <c r="A103" i="2"/>
  <c r="C102" i="2"/>
  <c r="A90" i="2"/>
  <c r="C103" i="2"/>
  <c r="C98" i="2"/>
  <c r="C94" i="2"/>
  <c r="C96" i="2"/>
  <c r="C91" i="14"/>
  <c r="A93" i="14"/>
  <c r="A96" i="14"/>
  <c r="A95" i="14"/>
  <c r="A94" i="14"/>
  <c r="A90" i="14"/>
  <c r="A85" i="14"/>
  <c r="A83" i="14"/>
  <c r="A124" i="1"/>
  <c r="A155" i="1"/>
  <c r="A60" i="9"/>
  <c r="A9" i="5"/>
  <c r="A8" i="5"/>
  <c r="A7" i="5"/>
  <c r="B9" i="5"/>
  <c r="A56" i="9"/>
  <c r="G21" i="14"/>
  <c r="G32" i="14"/>
  <c r="A942" i="2"/>
  <c r="A943" i="2"/>
  <c r="A115" i="1"/>
  <c r="A934" i="2"/>
  <c r="A929" i="2"/>
  <c r="A928" i="2"/>
  <c r="A930" i="2"/>
  <c r="A932" i="2"/>
  <c r="A933" i="2"/>
  <c r="A937" i="2"/>
  <c r="A935" i="2"/>
  <c r="A936" i="2"/>
  <c r="C80" i="1"/>
  <c r="A61" i="9"/>
  <c r="A62" i="9"/>
  <c r="A51" i="9"/>
  <c r="A55" i="9"/>
  <c r="A938" i="2"/>
  <c r="A285" i="14"/>
  <c r="G40" i="1"/>
  <c r="H40" i="1"/>
  <c r="I40" i="1"/>
  <c r="L40" i="1"/>
  <c r="K40" i="1"/>
  <c r="J40" i="1"/>
  <c r="M40" i="1"/>
  <c r="N40" i="1"/>
  <c r="B25" i="1"/>
  <c r="A58" i="9"/>
  <c r="A54" i="9"/>
  <c r="C548" i="2"/>
  <c r="A788" i="2"/>
  <c r="C168" i="14"/>
  <c r="A167" i="14"/>
  <c r="A30" i="4"/>
  <c r="A8" i="12"/>
  <c r="A21" i="4"/>
  <c r="A175" i="4"/>
  <c r="A197" i="4"/>
  <c r="A173" i="4"/>
  <c r="A246" i="14"/>
  <c r="C169" i="14"/>
  <c r="A52" i="14"/>
  <c r="A161" i="14"/>
  <c r="A51" i="14"/>
  <c r="A160" i="14"/>
  <c r="A49" i="14"/>
  <c r="A158" i="14"/>
  <c r="A50" i="14"/>
  <c r="A159" i="14"/>
  <c r="A48" i="14"/>
  <c r="A157" i="14"/>
  <c r="A47" i="14"/>
  <c r="A156" i="14"/>
  <c r="A46" i="14"/>
  <c r="A155" i="14"/>
  <c r="A45" i="14"/>
  <c r="A154" i="14"/>
  <c r="A158" i="11"/>
  <c r="A184" i="11"/>
  <c r="A2" i="11"/>
  <c r="A132" i="11"/>
  <c r="C156" i="14"/>
  <c r="A46" i="9"/>
  <c r="A48" i="9"/>
  <c r="A58" i="10"/>
  <c r="A106" i="11"/>
  <c r="A121" i="14"/>
  <c r="A80" i="11"/>
  <c r="A28" i="11"/>
  <c r="A50" i="9"/>
  <c r="A54" i="11"/>
  <c r="DX181" i="4"/>
  <c r="DX152" i="14"/>
  <c r="A47" i="9"/>
  <c r="A684" i="2"/>
  <c r="A677" i="2"/>
  <c r="A706" i="2"/>
  <c r="A681" i="2"/>
  <c r="A675" i="2"/>
  <c r="A672" i="2"/>
  <c r="A701" i="2"/>
  <c r="A674" i="2"/>
  <c r="A703" i="2"/>
  <c r="A680" i="2"/>
  <c r="A683" i="2"/>
  <c r="A671" i="2"/>
  <c r="A682" i="2"/>
  <c r="A678" i="2"/>
  <c r="A707" i="2"/>
  <c r="A679" i="2"/>
  <c r="A676" i="2"/>
  <c r="A673" i="2"/>
  <c r="A125" i="14"/>
  <c r="A199" i="4"/>
  <c r="A566" i="2"/>
  <c r="A185" i="4"/>
  <c r="A26" i="13"/>
  <c r="A183" i="4"/>
  <c r="A54" i="13"/>
  <c r="A198" i="4"/>
  <c r="A42" i="13"/>
  <c r="A196" i="4"/>
  <c r="A48" i="13"/>
  <c r="DX34" i="13"/>
  <c r="A7" i="13"/>
  <c r="A20" i="13"/>
  <c r="A8" i="13"/>
  <c r="DX4" i="13"/>
  <c r="DX18" i="13"/>
  <c r="A941" i="2"/>
  <c r="A59" i="4"/>
  <c r="A14" i="13"/>
  <c r="A58" i="4"/>
  <c r="A13" i="13"/>
  <c r="A57" i="4"/>
  <c r="A12" i="13"/>
  <c r="A244" i="14"/>
  <c r="A307" i="14"/>
  <c r="A271" i="14"/>
  <c r="A129" i="14"/>
  <c r="A144" i="14"/>
  <c r="A75" i="14"/>
  <c r="A35" i="14"/>
  <c r="A55" i="14"/>
  <c r="A15" i="14"/>
  <c r="A279" i="14"/>
  <c r="A252" i="14"/>
  <c r="A225" i="14"/>
  <c r="A210" i="14"/>
  <c r="A292" i="14"/>
  <c r="A258" i="14"/>
  <c r="A231" i="14"/>
  <c r="A216" i="14"/>
  <c r="A135" i="14"/>
  <c r="A139" i="14"/>
  <c r="A66" i="14"/>
  <c r="A70" i="14"/>
  <c r="A26" i="14"/>
  <c r="A30" i="14"/>
  <c r="A53" i="14"/>
  <c r="A13" i="14"/>
  <c r="A286" i="14"/>
  <c r="A228" i="14"/>
  <c r="A213" i="14"/>
  <c r="A255" i="14"/>
  <c r="A277" i="14"/>
  <c r="A250" i="14"/>
  <c r="A223" i="14"/>
  <c r="A208" i="14"/>
  <c r="A54" i="14"/>
  <c r="A14" i="14"/>
  <c r="A298" i="14"/>
  <c r="A235" i="14"/>
  <c r="A262" i="14"/>
  <c r="A147" i="14"/>
  <c r="A78" i="14"/>
  <c r="A38" i="14"/>
  <c r="A290" i="14"/>
  <c r="A230" i="14"/>
  <c r="A215" i="14"/>
  <c r="A257" i="14"/>
  <c r="A304" i="14"/>
  <c r="A268" i="14"/>
  <c r="A241" i="14"/>
  <c r="A57" i="14"/>
  <c r="A17" i="14"/>
  <c r="C132" i="14"/>
  <c r="C204" i="14"/>
  <c r="C63" i="14"/>
  <c r="C119" i="14"/>
  <c r="C144" i="14"/>
  <c r="C75" i="14"/>
  <c r="C23" i="14"/>
  <c r="C189" i="14"/>
  <c r="C105" i="14"/>
  <c r="C96" i="14"/>
  <c r="C87" i="14"/>
  <c r="C47" i="14"/>
  <c r="C107" i="14"/>
  <c r="C35" i="14"/>
  <c r="C8" i="14"/>
  <c r="A138" i="14"/>
  <c r="A69" i="14"/>
  <c r="A29" i="14"/>
  <c r="A300" i="14"/>
  <c r="A264" i="14"/>
  <c r="A237" i="14"/>
  <c r="A140" i="14"/>
  <c r="A71" i="14"/>
  <c r="A27" i="14"/>
  <c r="A31" i="14"/>
  <c r="A132" i="14"/>
  <c r="A63" i="14"/>
  <c r="A23" i="14"/>
  <c r="A280" i="14"/>
  <c r="A226" i="14"/>
  <c r="A211" i="14"/>
  <c r="A253" i="14"/>
  <c r="C191" i="14"/>
  <c r="C192" i="14"/>
  <c r="C193" i="14"/>
  <c r="A146" i="14"/>
  <c r="A77" i="14"/>
  <c r="A37" i="14"/>
  <c r="A145" i="14"/>
  <c r="A76" i="14"/>
  <c r="A36" i="14"/>
  <c r="A6" i="14"/>
  <c r="A99" i="14"/>
  <c r="A204" i="14"/>
  <c r="A119" i="14"/>
  <c r="A120" i="14"/>
  <c r="A98" i="14"/>
  <c r="A296" i="14"/>
  <c r="A260" i="14"/>
  <c r="A233" i="14"/>
  <c r="A283" i="14"/>
  <c r="A281" i="14"/>
  <c r="A295" i="14"/>
  <c r="A293" i="14"/>
  <c r="A291" i="14"/>
  <c r="A289" i="14"/>
  <c r="A287" i="14"/>
  <c r="A131" i="14"/>
  <c r="A62" i="14"/>
  <c r="A22" i="14"/>
  <c r="A303" i="14"/>
  <c r="A267" i="14"/>
  <c r="A142" i="14"/>
  <c r="A240" i="14"/>
  <c r="A133" i="14"/>
  <c r="A64" i="14"/>
  <c r="A73" i="14"/>
  <c r="A56" i="14"/>
  <c r="A16" i="14"/>
  <c r="A24" i="14"/>
  <c r="A137" i="14"/>
  <c r="A68" i="14"/>
  <c r="A28" i="14"/>
  <c r="A236" i="14"/>
  <c r="A299" i="14"/>
  <c r="A263" i="14"/>
  <c r="G141" i="14"/>
  <c r="G130" i="14"/>
  <c r="G72" i="14"/>
  <c r="G61" i="14"/>
  <c r="A203" i="14"/>
  <c r="A118" i="14"/>
  <c r="A305" i="14"/>
  <c r="A269" i="14"/>
  <c r="A242" i="14"/>
  <c r="A58" i="14"/>
  <c r="A18" i="14"/>
  <c r="A276" i="14"/>
  <c r="A222" i="14"/>
  <c r="A207" i="14"/>
  <c r="A249" i="14"/>
  <c r="C137" i="14"/>
  <c r="C134" i="14"/>
  <c r="C68" i="14"/>
  <c r="C65" i="14"/>
  <c r="C28" i="14"/>
  <c r="C25" i="14"/>
  <c r="A288" i="14"/>
  <c r="A256" i="14"/>
  <c r="A229" i="14"/>
  <c r="A214" i="14"/>
  <c r="A104" i="14"/>
  <c r="A86" i="14"/>
  <c r="A265" i="14"/>
  <c r="A301" i="14"/>
  <c r="A238" i="14"/>
  <c r="A148" i="14"/>
  <c r="A79" i="14"/>
  <c r="A39" i="14"/>
  <c r="A248" i="14"/>
  <c r="A275" i="14"/>
  <c r="A221" i="14"/>
  <c r="A278" i="14"/>
  <c r="A224" i="14"/>
  <c r="A209" i="14"/>
  <c r="A251" i="14"/>
  <c r="C195" i="14"/>
  <c r="C196" i="14"/>
  <c r="A202" i="14"/>
  <c r="A117" i="14"/>
  <c r="C131" i="14"/>
  <c r="C184" i="14"/>
  <c r="C185" i="14"/>
  <c r="C62" i="14"/>
  <c r="C186" i="14"/>
  <c r="C22" i="14"/>
  <c r="C187" i="14"/>
  <c r="DX200" i="14"/>
  <c r="DX4" i="14"/>
  <c r="DX115" i="14"/>
  <c r="DX43" i="14"/>
  <c r="A282" i="14"/>
  <c r="A254" i="14"/>
  <c r="A227" i="14"/>
  <c r="A212" i="14"/>
  <c r="C140" i="14"/>
  <c r="C67" i="14"/>
  <c r="C71" i="14"/>
  <c r="C27" i="14"/>
  <c r="C31" i="14"/>
  <c r="C136" i="14"/>
  <c r="A143" i="14"/>
  <c r="A74" i="14"/>
  <c r="A294" i="14"/>
  <c r="A232" i="14"/>
  <c r="A217" i="14"/>
  <c r="A259" i="14"/>
  <c r="A1" i="14"/>
  <c r="A1" i="4"/>
  <c r="A812" i="2"/>
  <c r="A44" i="4"/>
  <c r="A578" i="2"/>
  <c r="A662" i="2"/>
  <c r="A377" i="2"/>
  <c r="A151" i="4"/>
  <c r="A445" i="2"/>
  <c r="A40" i="4"/>
  <c r="A43" i="4"/>
  <c r="A39" i="4"/>
  <c r="A66" i="4"/>
  <c r="A51" i="4"/>
  <c r="A53" i="4"/>
  <c r="A22" i="4"/>
  <c r="A16" i="4"/>
  <c r="A60" i="4"/>
  <c r="A8" i="4"/>
  <c r="A28" i="4"/>
  <c r="A24" i="4"/>
  <c r="A126" i="1"/>
  <c r="A6" i="4"/>
  <c r="A20" i="4"/>
  <c r="A71" i="4"/>
  <c r="A132" i="4"/>
  <c r="A82" i="4"/>
  <c r="A42" i="4"/>
  <c r="A32" i="4"/>
  <c r="A33" i="4"/>
  <c r="A15" i="4"/>
  <c r="A29" i="4"/>
  <c r="A115" i="4"/>
  <c r="A138" i="4"/>
  <c r="A134" i="4"/>
  <c r="A41" i="4"/>
  <c r="A125" i="4"/>
  <c r="A64" i="4"/>
  <c r="A55" i="4"/>
  <c r="A4" i="4"/>
  <c r="A27" i="4"/>
  <c r="A9" i="4"/>
  <c r="DX1" i="14"/>
  <c r="A25" i="4"/>
  <c r="A73" i="4"/>
  <c r="A149" i="4"/>
  <c r="A117" i="4"/>
  <c r="B60" i="9"/>
  <c r="A45" i="4"/>
  <c r="A128" i="1"/>
  <c r="A11" i="4"/>
  <c r="A26" i="4"/>
  <c r="A17" i="4"/>
  <c r="A106" i="4"/>
  <c r="A153" i="4"/>
  <c r="A65" i="4"/>
  <c r="A48" i="4"/>
  <c r="B59" i="9"/>
  <c r="A52" i="4"/>
  <c r="A46" i="4"/>
  <c r="A62" i="4"/>
  <c r="A13" i="4"/>
  <c r="A7" i="4"/>
  <c r="A19" i="4"/>
  <c r="A14" i="4"/>
  <c r="A143" i="4"/>
  <c r="A108" i="4"/>
  <c r="A10" i="4"/>
  <c r="A164" i="4"/>
  <c r="G8" i="12"/>
  <c r="B57" i="9"/>
  <c r="B55" i="9"/>
  <c r="C23" i="1"/>
  <c r="E8" i="12"/>
  <c r="B56" i="9"/>
  <c r="E7" i="12"/>
  <c r="B54" i="9"/>
  <c r="E6" i="12"/>
  <c r="E4" i="12"/>
  <c r="A15" i="12"/>
  <c r="A108" i="2"/>
  <c r="A3" i="1"/>
  <c r="A1" i="13"/>
  <c r="A4" i="5"/>
  <c r="B15" i="1"/>
  <c r="B14" i="1"/>
  <c r="B16" i="1"/>
  <c r="B12" i="1"/>
  <c r="B13" i="1"/>
  <c r="B48" i="1"/>
  <c r="A1" i="5"/>
  <c r="A1" i="10"/>
  <c r="C140" i="1"/>
  <c r="B10" i="1"/>
  <c r="A38" i="9"/>
  <c r="A104" i="1"/>
  <c r="A442" i="2"/>
  <c r="A145" i="1"/>
  <c r="A61" i="1"/>
  <c r="A572" i="2"/>
  <c r="C542" i="2"/>
  <c r="A109" i="1"/>
  <c r="A529" i="2"/>
  <c r="A916" i="2"/>
  <c r="C49" i="1"/>
  <c r="A419" i="2"/>
  <c r="A129" i="1"/>
  <c r="C147" i="1"/>
  <c r="A575" i="2"/>
  <c r="B8" i="1"/>
  <c r="A347" i="2"/>
  <c r="A125" i="1"/>
  <c r="A136" i="1"/>
  <c r="C114" i="1"/>
  <c r="C62" i="1"/>
  <c r="A872" i="2"/>
  <c r="A37" i="9"/>
  <c r="A863" i="2"/>
  <c r="C462" i="2"/>
  <c r="A114" i="1"/>
  <c r="C146" i="1"/>
  <c r="A137" i="1"/>
  <c r="A785" i="2"/>
  <c r="A151" i="1"/>
  <c r="C394" i="2"/>
  <c r="A523" i="2"/>
  <c r="A88" i="1"/>
  <c r="C66" i="1"/>
  <c r="C55" i="1"/>
  <c r="C53" i="1"/>
  <c r="A146" i="1"/>
  <c r="A152" i="1"/>
  <c r="C24" i="1"/>
  <c r="C69" i="10"/>
  <c r="C83" i="10"/>
  <c r="C76" i="10"/>
  <c r="C141" i="1"/>
  <c r="A155" i="4"/>
  <c r="A290" i="2"/>
  <c r="A162" i="4"/>
  <c r="A409" i="2"/>
  <c r="A130" i="4"/>
  <c r="A782" i="2"/>
  <c r="A791" i="2"/>
  <c r="A140" i="4"/>
  <c r="A879" i="2"/>
  <c r="A821" i="2"/>
  <c r="A55" i="1"/>
  <c r="C409" i="2"/>
  <c r="C505" i="2"/>
  <c r="C475" i="2"/>
  <c r="C529" i="2"/>
  <c r="C392" i="2"/>
  <c r="C490" i="2"/>
  <c r="C511" i="2"/>
  <c r="C467" i="2"/>
  <c r="A939" i="2"/>
  <c r="A98" i="1"/>
  <c r="A880" i="2"/>
  <c r="A902" i="2"/>
  <c r="A50" i="1"/>
  <c r="A62" i="1"/>
  <c r="A881" i="2"/>
  <c r="C50" i="1"/>
  <c r="C51" i="1"/>
  <c r="C866" i="2"/>
  <c r="DX417" i="2"/>
  <c r="DX82" i="4"/>
  <c r="DX795" i="2"/>
  <c r="DX149" i="4"/>
  <c r="DX4" i="4"/>
  <c r="DX825" i="2"/>
  <c r="DX774" i="2"/>
  <c r="DX37" i="4"/>
  <c r="DX1" i="2"/>
  <c r="DX812" i="2"/>
  <c r="DX570" i="2"/>
  <c r="DX288" i="2"/>
  <c r="DX106" i="4"/>
  <c r="DX102" i="10"/>
  <c r="DX71" i="4"/>
  <c r="DX4" i="2"/>
  <c r="DX1" i="10"/>
  <c r="DX121" i="2"/>
  <c r="DX1" i="4"/>
  <c r="DX90" i="10"/>
  <c r="DX870" i="2"/>
  <c r="DX730" i="2"/>
  <c r="DX747" i="2"/>
  <c r="DX55" i="10"/>
  <c r="C88" i="1"/>
  <c r="C535" i="2"/>
  <c r="C386" i="2"/>
  <c r="C482" i="2"/>
  <c r="A49" i="1"/>
  <c r="C464" i="2"/>
  <c r="C411" i="2"/>
  <c r="C493" i="2"/>
  <c r="C98" i="1"/>
  <c r="C402" i="2"/>
  <c r="C495" i="2"/>
  <c r="C400" i="2"/>
  <c r="C523" i="2"/>
  <c r="C517" i="2"/>
  <c r="C104" i="1"/>
  <c r="C27" i="1"/>
  <c r="C79" i="1"/>
  <c r="C384" i="2"/>
  <c r="C488" i="2"/>
  <c r="C480" i="2"/>
  <c r="C477" i="2"/>
  <c r="C469" i="2"/>
  <c r="C109" i="1"/>
  <c r="C68" i="1"/>
  <c r="C56" i="1"/>
  <c r="A51" i="1"/>
  <c r="A517" i="2"/>
  <c r="C405" i="2"/>
  <c r="A66" i="1"/>
  <c r="A145" i="4"/>
  <c r="A726" i="2"/>
  <c r="C60" i="1"/>
  <c r="C54" i="1"/>
  <c r="BF4" i="13" l="1"/>
  <c r="BF247" i="2"/>
  <c r="BE190" i="2"/>
  <c r="BH146" i="1"/>
  <c r="BF219" i="2"/>
  <c r="BF130" i="2"/>
  <c r="BF160" i="2"/>
  <c r="BC219" i="2"/>
  <c r="BC247" i="2"/>
  <c r="BG30" i="2"/>
  <c r="BG31" i="2" s="1"/>
  <c r="BE89" i="4"/>
  <c r="BE86" i="4"/>
  <c r="BD85" i="4"/>
  <c r="BB206" i="2"/>
  <c r="BF192" i="2"/>
  <c r="BF92" i="4" s="1"/>
  <c r="BF89" i="4" s="1"/>
  <c r="BC213" i="2"/>
  <c r="BC201" i="2" s="1"/>
  <c r="BC212" i="2"/>
  <c r="BG189" i="2"/>
  <c r="BG193" i="2" s="1"/>
  <c r="BG96" i="4" s="1"/>
  <c r="BE88" i="4"/>
  <c r="BD200" i="2"/>
  <c r="BD111" i="4" s="1"/>
  <c r="BE76" i="4"/>
  <c r="BE64" i="2"/>
  <c r="BE65" i="2" s="1"/>
  <c r="BE53" i="2" s="1"/>
  <c r="BC52" i="2"/>
  <c r="BF50" i="2"/>
  <c r="BF51" i="2" s="1"/>
  <c r="BD76" i="4"/>
  <c r="BD64" i="2"/>
  <c r="BH437" i="2"/>
  <c r="BH62" i="2"/>
  <c r="BH39" i="2"/>
  <c r="BD609" i="2"/>
  <c r="AF604" i="2"/>
  <c r="AJ600" i="2"/>
  <c r="BF592" i="2"/>
  <c r="BF156" i="4" s="1"/>
  <c r="C609" i="2"/>
  <c r="C608" i="2"/>
  <c r="C590" i="2"/>
  <c r="C606" i="2"/>
  <c r="C604" i="2"/>
  <c r="C602" i="2"/>
  <c r="C600" i="2"/>
  <c r="C598" i="2"/>
  <c r="C596" i="2"/>
  <c r="C594" i="2"/>
  <c r="C592" i="2"/>
  <c r="C591" i="2"/>
  <c r="C607" i="2"/>
  <c r="C605" i="2"/>
  <c r="C603" i="2"/>
  <c r="C601" i="2"/>
  <c r="C599" i="2"/>
  <c r="C597" i="2"/>
  <c r="C595" i="2"/>
  <c r="C593" i="2"/>
  <c r="C588" i="2"/>
  <c r="C582" i="2"/>
  <c r="C581" i="2"/>
  <c r="C583" i="2"/>
  <c r="BE599" i="2"/>
  <c r="BG595" i="2"/>
  <c r="BG597" i="2"/>
  <c r="BG598" i="2"/>
  <c r="BF603" i="2"/>
  <c r="BH589" i="2"/>
  <c r="BH583" i="2"/>
  <c r="BH582" i="2"/>
  <c r="BG608" i="2"/>
  <c r="BG602" i="2"/>
  <c r="BG330" i="2"/>
  <c r="BG331" i="2" s="1"/>
  <c r="AZ413" i="2"/>
  <c r="AZ911" i="2" s="1"/>
  <c r="AZ256" i="14" s="1"/>
  <c r="BA112" i="4"/>
  <c r="BE700" i="2"/>
  <c r="BE46" i="4" s="1"/>
  <c r="BF430" i="2"/>
  <c r="BA241" i="2"/>
  <c r="BA229" i="2" s="1"/>
  <c r="C423" i="2"/>
  <c r="C425" i="2"/>
  <c r="C430" i="2"/>
  <c r="A423" i="2"/>
  <c r="BG425" i="2"/>
  <c r="BD4" i="15"/>
  <c r="BH428" i="2"/>
  <c r="BH427" i="2"/>
  <c r="BH424" i="2"/>
  <c r="BH423" i="2"/>
  <c r="BB228" i="2"/>
  <c r="BB112" i="4" s="1"/>
  <c r="BB272" i="2"/>
  <c r="BB281" i="2"/>
  <c r="BC136" i="2"/>
  <c r="BB140" i="2"/>
  <c r="AY282" i="2"/>
  <c r="AZ142" i="2"/>
  <c r="AZ146" i="2" s="1"/>
  <c r="AZ278" i="2"/>
  <c r="AZ880" i="2" s="1"/>
  <c r="BA275" i="2"/>
  <c r="BA153" i="2"/>
  <c r="BA152" i="2"/>
  <c r="BA109" i="4"/>
  <c r="AY276" i="2"/>
  <c r="AY539" i="2" s="1"/>
  <c r="AZ273" i="2"/>
  <c r="AZ141" i="2"/>
  <c r="BB280" i="2"/>
  <c r="BC138" i="2"/>
  <c r="BH102" i="2"/>
  <c r="BH42" i="2"/>
  <c r="BH453" i="2"/>
  <c r="BH59" i="2"/>
  <c r="BH19" i="2"/>
  <c r="BH22" i="2"/>
  <c r="BH226" i="2"/>
  <c r="BH65" i="1"/>
  <c r="BH923" i="2"/>
  <c r="BH254" i="2"/>
  <c r="BH198" i="2"/>
  <c r="BH79" i="2"/>
  <c r="AN26" i="4"/>
  <c r="AN45" i="4"/>
  <c r="BH463" i="2"/>
  <c r="BH126" i="1"/>
  <c r="BH99" i="2"/>
  <c r="BH119" i="14"/>
  <c r="AZ108" i="4"/>
  <c r="BH476" i="2"/>
  <c r="BH224" i="2"/>
  <c r="BH252" i="2"/>
  <c r="BA412" i="2"/>
  <c r="BA41" i="4" s="1"/>
  <c r="AL838" i="2"/>
  <c r="AL836" i="2" s="1"/>
  <c r="AJ86" i="14"/>
  <c r="AL855" i="2"/>
  <c r="AL175" i="4" s="1"/>
  <c r="AY229" i="14"/>
  <c r="AY256" i="14"/>
  <c r="AK836" i="2"/>
  <c r="AK856" i="2"/>
  <c r="AK43" i="4" s="1"/>
  <c r="AK94" i="14" s="1"/>
  <c r="AY11" i="4"/>
  <c r="BB256" i="2"/>
  <c r="BB269" i="2" s="1"/>
  <c r="BB257" i="2" s="1"/>
  <c r="BB249" i="14"/>
  <c r="BA410" i="2"/>
  <c r="BA910" i="2" s="1"/>
  <c r="AX176" i="2"/>
  <c r="BB222" i="14"/>
  <c r="BB408" i="2"/>
  <c r="BF100" i="4"/>
  <c r="BH489" i="2"/>
  <c r="BC100" i="4"/>
  <c r="BC406" i="2"/>
  <c r="BC408" i="2" s="1"/>
  <c r="BC549" i="2" s="1"/>
  <c r="BC97" i="4"/>
  <c r="BE220" i="2"/>
  <c r="BG405" i="2"/>
  <c r="BN85" i="1"/>
  <c r="BM87" i="1"/>
  <c r="BD98" i="4"/>
  <c r="BA269" i="2"/>
  <c r="BA257" i="2" s="1"/>
  <c r="BA113" i="4"/>
  <c r="BA268" i="2"/>
  <c r="BI2" i="13"/>
  <c r="BI2" i="2"/>
  <c r="BI2" i="5"/>
  <c r="BI2" i="10"/>
  <c r="BI2" i="14"/>
  <c r="BI63" i="14" s="1"/>
  <c r="BI2" i="1"/>
  <c r="BI152" i="1" s="1"/>
  <c r="BI2" i="4"/>
  <c r="BJ31" i="1"/>
  <c r="BH438" i="2"/>
  <c r="BH450" i="2"/>
  <c r="BH368" i="2"/>
  <c r="BH338" i="2"/>
  <c r="BH434" i="2"/>
  <c r="BH359" i="2"/>
  <c r="BH311" i="2"/>
  <c r="BH645" i="2"/>
  <c r="BH329" i="2"/>
  <c r="BH350" i="2"/>
  <c r="BH302" i="2"/>
  <c r="BH612" i="2"/>
  <c r="BH320" i="2"/>
  <c r="BH293" i="2"/>
  <c r="BH306" i="2"/>
  <c r="BH303" i="2" s="1"/>
  <c r="BH354" i="2"/>
  <c r="BH351" i="2" s="1"/>
  <c r="BH297" i="2"/>
  <c r="BH294" i="2" s="1"/>
  <c r="BH363" i="2"/>
  <c r="BH342" i="2"/>
  <c r="BH339" i="2" s="1"/>
  <c r="BH372" i="2"/>
  <c r="BH369" i="2" s="1"/>
  <c r="BH315" i="2"/>
  <c r="BH324" i="2"/>
  <c r="BH321" i="2" s="1"/>
  <c r="BH180" i="2"/>
  <c r="BH159" i="2" s="1"/>
  <c r="BH266" i="2"/>
  <c r="BH246" i="2" s="1"/>
  <c r="BH454" i="2"/>
  <c r="BH210" i="2"/>
  <c r="BH238" i="2"/>
  <c r="BH218" i="2" s="1"/>
  <c r="BH333" i="2"/>
  <c r="BH150" i="2"/>
  <c r="BH129" i="2" s="1"/>
  <c r="BI8" i="14"/>
  <c r="BE248" i="2"/>
  <c r="BI129" i="1"/>
  <c r="BI204" i="14"/>
  <c r="BH54" i="14"/>
  <c r="BH34" i="14"/>
  <c r="BH14" i="14"/>
  <c r="BH165" i="14"/>
  <c r="BH74" i="14"/>
  <c r="BH143" i="14"/>
  <c r="BH156" i="14"/>
  <c r="BD249" i="2"/>
  <c r="BD102" i="4" s="1"/>
  <c r="BI62" i="10"/>
  <c r="BI57" i="10"/>
  <c r="BK93" i="1"/>
  <c r="BJ97" i="1"/>
  <c r="BI47" i="14"/>
  <c r="BD99" i="4"/>
  <c r="BN92" i="1"/>
  <c r="BA8" i="4"/>
  <c r="BH196" i="2"/>
  <c r="BH50" i="1"/>
  <c r="BH51" i="1"/>
  <c r="BH59" i="1"/>
  <c r="BI59" i="1" s="1"/>
  <c r="BD221" i="2"/>
  <c r="BD101" i="4" s="1"/>
  <c r="AZ193" i="14"/>
  <c r="BI132" i="14"/>
  <c r="BE217" i="2"/>
  <c r="BE245" i="2"/>
  <c r="BE243" i="2" s="1"/>
  <c r="BD243" i="2"/>
  <c r="BI118" i="10"/>
  <c r="BH332" i="2"/>
  <c r="BH323" i="2"/>
  <c r="BH371" i="2"/>
  <c r="BH362" i="2"/>
  <c r="BH353" i="2"/>
  <c r="BH341" i="2"/>
  <c r="BH314" i="2"/>
  <c r="BH305" i="2"/>
  <c r="BH296" i="2"/>
  <c r="BH436" i="2"/>
  <c r="BH452" i="2"/>
  <c r="BH235" i="2"/>
  <c r="BH177" i="2"/>
  <c r="BH207" i="2"/>
  <c r="BH263" i="2"/>
  <c r="BH147" i="2"/>
  <c r="BC893" i="2"/>
  <c r="DH830" i="2"/>
  <c r="V85" i="14"/>
  <c r="V87" i="14" s="1"/>
  <c r="BA404" i="2"/>
  <c r="BB115" i="4"/>
  <c r="BD317" i="2"/>
  <c r="BD381" i="2"/>
  <c r="BB9" i="4"/>
  <c r="BF312" i="2"/>
  <c r="BE313" i="2"/>
  <c r="AZ11" i="4"/>
  <c r="BC318" i="2"/>
  <c r="BC120" i="4" s="1"/>
  <c r="BC117" i="4" s="1"/>
  <c r="BC382" i="2"/>
  <c r="BC380" i="2" s="1"/>
  <c r="BC387" i="2" s="1"/>
  <c r="BE250" i="2"/>
  <c r="BB516" i="2"/>
  <c r="BF75" i="4"/>
  <c r="BE361" i="2"/>
  <c r="BF360" i="2"/>
  <c r="BC366" i="2"/>
  <c r="BC127" i="4" s="1"/>
  <c r="BC125" i="4" s="1"/>
  <c r="BC390" i="2"/>
  <c r="BC388" i="2" s="1"/>
  <c r="BB388" i="2"/>
  <c r="BB407" i="2"/>
  <c r="BD389" i="2"/>
  <c r="BD365" i="2"/>
  <c r="V15" i="14"/>
  <c r="V167" i="14"/>
  <c r="V178" i="14"/>
  <c r="V55" i="14"/>
  <c r="V187" i="14"/>
  <c r="V22" i="4"/>
  <c r="V89" i="14" s="1"/>
  <c r="V91" i="14" s="1"/>
  <c r="BD890" i="2"/>
  <c r="BC498" i="2"/>
  <c r="BD222" i="2"/>
  <c r="BD279" i="2" s="1"/>
  <c r="BC518" i="2"/>
  <c r="BC519" i="2" s="1"/>
  <c r="BE164" i="2"/>
  <c r="BE194" i="2"/>
  <c r="BD132" i="4"/>
  <c r="BD458" i="2"/>
  <c r="BD10" i="4"/>
  <c r="BD465" i="2"/>
  <c r="C435" i="2"/>
  <c r="C433" i="2"/>
  <c r="C440" i="2"/>
  <c r="A433" i="2"/>
  <c r="BE440" i="2"/>
  <c r="BE460" i="2" s="1"/>
  <c r="BE136" i="4"/>
  <c r="BE134" i="4" s="1"/>
  <c r="BC660" i="2"/>
  <c r="BD654" i="2"/>
  <c r="BD703" i="2" s="1"/>
  <c r="BD652" i="2"/>
  <c r="BD653" i="2"/>
  <c r="BD702" i="2" s="1"/>
  <c r="BE646" i="2"/>
  <c r="BF435" i="2"/>
  <c r="BF459" i="2" s="1"/>
  <c r="BG433" i="2"/>
  <c r="AK21" i="4"/>
  <c r="AE630" i="2"/>
  <c r="AE690" i="2" s="1"/>
  <c r="AD635" i="2"/>
  <c r="AD695" i="2" s="1"/>
  <c r="AE656" i="2"/>
  <c r="AE704" i="2" s="1"/>
  <c r="BC73" i="4"/>
  <c r="BD109" i="2"/>
  <c r="BC111" i="2"/>
  <c r="BC879" i="2" s="1"/>
  <c r="BF10" i="2"/>
  <c r="BF11" i="2" s="1"/>
  <c r="BD24" i="2"/>
  <c r="BD25" i="2" s="1"/>
  <c r="BD12" i="2" s="1"/>
  <c r="BD74" i="4"/>
  <c r="C659" i="2"/>
  <c r="C657" i="2"/>
  <c r="C655" i="2"/>
  <c r="C653" i="2"/>
  <c r="C651" i="2"/>
  <c r="C649" i="2"/>
  <c r="C645" i="2"/>
  <c r="C644" i="2"/>
  <c r="C660" i="2"/>
  <c r="C658" i="2"/>
  <c r="C656" i="2"/>
  <c r="C654" i="2"/>
  <c r="C652" i="2"/>
  <c r="C650" i="2"/>
  <c r="C646" i="2"/>
  <c r="BD655" i="2"/>
  <c r="BF658" i="2"/>
  <c r="BF706" i="2" s="1"/>
  <c r="BG648" i="2"/>
  <c r="BE659" i="2"/>
  <c r="BE707" i="2" s="1"/>
  <c r="BE650" i="2"/>
  <c r="BE160" i="4" s="1"/>
  <c r="BE159" i="4" s="1"/>
  <c r="BE134" i="2"/>
  <c r="BC85" i="2"/>
  <c r="BC72" i="2" s="1"/>
  <c r="BF70" i="2"/>
  <c r="BF71" i="2" s="1"/>
  <c r="BD77" i="4"/>
  <c r="BD84" i="2"/>
  <c r="BD155" i="4"/>
  <c r="BD164" i="4" s="1"/>
  <c r="AG861" i="2"/>
  <c r="AH846" i="2"/>
  <c r="C846" i="2"/>
  <c r="C836" i="2"/>
  <c r="C835" i="2"/>
  <c r="C834" i="2"/>
  <c r="C842" i="2"/>
  <c r="C847" i="2"/>
  <c r="C838" i="2"/>
  <c r="C843" i="2"/>
  <c r="C829" i="2"/>
  <c r="C837" i="2"/>
  <c r="BG839" i="2"/>
  <c r="BE887" i="2"/>
  <c r="BE53" i="4"/>
  <c r="BE192" i="4" s="1"/>
  <c r="BA39" i="13"/>
  <c r="BA40" i="13" s="1"/>
  <c r="BC51" i="4"/>
  <c r="BC720" i="2"/>
  <c r="BD685" i="2"/>
  <c r="BD721" i="2"/>
  <c r="BA50" i="14"/>
  <c r="BA159" i="14"/>
  <c r="BA123" i="14"/>
  <c r="BA12" i="14"/>
  <c r="BB190" i="4"/>
  <c r="BB194" i="4" s="1"/>
  <c r="BB37" i="13"/>
  <c r="BB11" i="13"/>
  <c r="BB38" i="13" s="1"/>
  <c r="BB55" i="4"/>
  <c r="C639" i="2"/>
  <c r="C637" i="2"/>
  <c r="C635" i="2"/>
  <c r="C633" i="2"/>
  <c r="C631" i="2"/>
  <c r="C629" i="2"/>
  <c r="C627" i="2"/>
  <c r="C625" i="2"/>
  <c r="C623" i="2"/>
  <c r="C621" i="2"/>
  <c r="C638" i="2"/>
  <c r="C636" i="2"/>
  <c r="C634" i="2"/>
  <c r="C632" i="2"/>
  <c r="C630" i="2"/>
  <c r="C628" i="2"/>
  <c r="C626" i="2"/>
  <c r="C624" i="2"/>
  <c r="C622" i="2"/>
  <c r="C620" i="2"/>
  <c r="C613" i="2"/>
  <c r="C611" i="2"/>
  <c r="C618" i="2"/>
  <c r="C612" i="2"/>
  <c r="BE622" i="2"/>
  <c r="BE157" i="4" s="1"/>
  <c r="BE155" i="4" s="1"/>
  <c r="BF638" i="2"/>
  <c r="BF699" i="2" s="1"/>
  <c r="BF632" i="2"/>
  <c r="BF692" i="2" s="1"/>
  <c r="BG619" i="2"/>
  <c r="BF625" i="2"/>
  <c r="BG613" i="2"/>
  <c r="BF627" i="2"/>
  <c r="BF688" i="2" s="1"/>
  <c r="AZ262" i="2"/>
  <c r="BA260" i="2"/>
  <c r="BD202" i="2"/>
  <c r="BD258" i="2"/>
  <c r="BE456" i="2"/>
  <c r="BE486" i="2" s="1"/>
  <c r="BE485" i="2"/>
  <c r="BE141" i="4"/>
  <c r="BE140" i="4" s="1"/>
  <c r="A449" i="2"/>
  <c r="C451" i="2"/>
  <c r="C449" i="2"/>
  <c r="C456" i="2"/>
  <c r="BD497" i="2"/>
  <c r="BD484" i="2"/>
  <c r="BD15" i="4"/>
  <c r="BD491" i="2"/>
  <c r="BF451" i="2"/>
  <c r="BG449" i="2"/>
  <c r="C330" i="2"/>
  <c r="C335" i="2"/>
  <c r="C331" i="2"/>
  <c r="C336" i="2"/>
  <c r="BF335" i="2"/>
  <c r="BF336" i="2" s="1"/>
  <c r="BF122" i="4" s="1"/>
  <c r="C321" i="2"/>
  <c r="C322" i="2"/>
  <c r="C326" i="2"/>
  <c r="C327" i="2"/>
  <c r="BG322" i="2"/>
  <c r="BF326" i="2"/>
  <c r="BF327" i="2" s="1"/>
  <c r="BF121" i="4" s="1"/>
  <c r="C360" i="2"/>
  <c r="C369" i="2"/>
  <c r="C370" i="2"/>
  <c r="C365" i="2"/>
  <c r="C351" i="2"/>
  <c r="C352" i="2"/>
  <c r="C366" i="2"/>
  <c r="C356" i="2"/>
  <c r="C374" i="2"/>
  <c r="C361" i="2"/>
  <c r="C375" i="2"/>
  <c r="C357" i="2"/>
  <c r="BE357" i="2"/>
  <c r="BE126" i="4" s="1"/>
  <c r="DK125" i="2"/>
  <c r="BG352" i="2"/>
  <c r="BF374" i="2"/>
  <c r="BF375" i="2" s="1"/>
  <c r="BF128" i="4" s="1"/>
  <c r="BF356" i="2"/>
  <c r="BG370" i="2"/>
  <c r="C344" i="2"/>
  <c r="C318" i="2"/>
  <c r="C312" i="2"/>
  <c r="C339" i="2"/>
  <c r="C303" i="2"/>
  <c r="C294" i="2"/>
  <c r="C295" i="2"/>
  <c r="C317" i="2"/>
  <c r="C345" i="2"/>
  <c r="C299" i="2"/>
  <c r="C300" i="2"/>
  <c r="C340" i="2"/>
  <c r="C304" i="2"/>
  <c r="C309" i="2"/>
  <c r="C308" i="2"/>
  <c r="C313" i="2"/>
  <c r="BE300" i="2"/>
  <c r="BE118" i="4" s="1"/>
  <c r="BG304" i="2"/>
  <c r="BF344" i="2"/>
  <c r="BF345" i="2" s="1"/>
  <c r="BF123" i="4" s="1"/>
  <c r="BG295" i="2"/>
  <c r="BG340" i="2"/>
  <c r="BF299" i="2"/>
  <c r="BF308" i="2"/>
  <c r="BF309" i="2" s="1"/>
  <c r="BF119" i="4" s="1"/>
  <c r="BG249" i="2"/>
  <c r="BG102" i="4" s="1"/>
  <c r="BG248" i="2"/>
  <c r="BF99" i="4"/>
  <c r="BF93" i="4"/>
  <c r="AY224" i="14"/>
  <c r="AY251" i="14"/>
  <c r="AY278" i="14"/>
  <c r="AZ171" i="2"/>
  <c r="AY174" i="2"/>
  <c r="AY283" i="2" s="1"/>
  <c r="BG220" i="2"/>
  <c r="BG221" i="2"/>
  <c r="BG101" i="4" s="1"/>
  <c r="BF98" i="4"/>
  <c r="DL185" i="2"/>
  <c r="BF88" i="4"/>
  <c r="BA110" i="4"/>
  <c r="BA182" i="2"/>
  <c r="BA183" i="2"/>
  <c r="AZ172" i="2"/>
  <c r="BC168" i="2"/>
  <c r="DL126" i="2"/>
  <c r="DL156" i="2"/>
  <c r="DL128" i="2"/>
  <c r="DL158" i="2"/>
  <c r="BG163" i="2"/>
  <c r="BG95" i="4" s="1"/>
  <c r="BG162" i="2"/>
  <c r="BG91" i="4" s="1"/>
  <c r="BG161" i="2"/>
  <c r="AW284" i="2"/>
  <c r="BC166" i="2"/>
  <c r="BB170" i="2"/>
  <c r="BF87" i="4"/>
  <c r="AY274" i="2"/>
  <c r="AY889" i="2"/>
  <c r="DK155" i="2"/>
  <c r="DL127" i="2"/>
  <c r="DL157" i="2"/>
  <c r="BF86" i="4"/>
  <c r="BG132" i="2"/>
  <c r="BG90" i="4" s="1"/>
  <c r="BG133" i="2"/>
  <c r="BG94" i="4" s="1"/>
  <c r="BG131" i="2"/>
  <c r="BD230" i="2"/>
  <c r="BC232" i="2"/>
  <c r="C222" i="2"/>
  <c r="C232" i="2"/>
  <c r="C218" i="2"/>
  <c r="C240" i="2"/>
  <c r="C228" i="2"/>
  <c r="C234" i="2"/>
  <c r="C219" i="2"/>
  <c r="C230" i="2"/>
  <c r="C226" i="2"/>
  <c r="C224" i="2"/>
  <c r="C241" i="2"/>
  <c r="C229" i="2"/>
  <c r="BG236" i="2"/>
  <c r="BF44" i="1"/>
  <c r="BA144" i="2"/>
  <c r="BC204" i="2"/>
  <c r="C268" i="2"/>
  <c r="C262" i="2"/>
  <c r="C190" i="2"/>
  <c r="C257" i="2"/>
  <c r="C246" i="2"/>
  <c r="C212" i="2"/>
  <c r="C183" i="2"/>
  <c r="C160" i="2"/>
  <c r="C130" i="2"/>
  <c r="C164" i="2"/>
  <c r="C152" i="2"/>
  <c r="C198" i="2"/>
  <c r="C168" i="2"/>
  <c r="C138" i="2"/>
  <c r="C144" i="2"/>
  <c r="C166" i="2"/>
  <c r="C129" i="2"/>
  <c r="C171" i="2"/>
  <c r="C146" i="2"/>
  <c r="C170" i="2"/>
  <c r="C258" i="2"/>
  <c r="C250" i="2"/>
  <c r="C202" i="2"/>
  <c r="C134" i="2"/>
  <c r="C174" i="2"/>
  <c r="C141" i="2"/>
  <c r="C176" i="2"/>
  <c r="C201" i="2"/>
  <c r="C172" i="2"/>
  <c r="C196" i="2"/>
  <c r="C260" i="2"/>
  <c r="C252" i="2"/>
  <c r="C182" i="2"/>
  <c r="C194" i="2"/>
  <c r="C153" i="2"/>
  <c r="C189" i="2"/>
  <c r="C140" i="2"/>
  <c r="C213" i="2"/>
  <c r="C204" i="2"/>
  <c r="C269" i="2"/>
  <c r="C136" i="2"/>
  <c r="C206" i="2"/>
  <c r="C159" i="2"/>
  <c r="C256" i="2"/>
  <c r="C142" i="2"/>
  <c r="C254" i="2"/>
  <c r="C247" i="2"/>
  <c r="C200" i="2"/>
  <c r="BG264" i="2"/>
  <c r="BG178" i="2"/>
  <c r="BG208" i="2"/>
  <c r="BG148" i="2"/>
  <c r="BF102" i="10"/>
  <c r="BF747" i="2"/>
  <c r="BF115" i="14"/>
  <c r="BF55" i="10"/>
  <c r="BF121" i="2"/>
  <c r="BF570" i="2"/>
  <c r="BF152" i="14"/>
  <c r="BF74" i="1"/>
  <c r="BF774" i="2"/>
  <c r="BF106" i="4"/>
  <c r="BF4" i="5"/>
  <c r="BF119" i="1"/>
  <c r="BF795" i="2"/>
  <c r="BF37" i="4"/>
  <c r="BF1" i="13"/>
  <c r="BH78" i="2"/>
  <c r="BI82" i="2" s="1"/>
  <c r="BH58" i="2"/>
  <c r="BI62" i="2" s="1"/>
  <c r="BH18" i="2"/>
  <c r="BH38" i="2"/>
  <c r="BI42" i="2" s="1"/>
  <c r="BF502" i="2"/>
  <c r="BF71" i="4"/>
  <c r="BF181" i="4"/>
  <c r="BF4" i="14"/>
  <c r="BF34" i="13"/>
  <c r="BF1" i="2"/>
  <c r="BB3" i="15" s="1"/>
  <c r="BF1" i="14"/>
  <c r="BF1" i="5"/>
  <c r="BF90" i="10"/>
  <c r="BF1" i="10"/>
  <c r="BF288" i="2"/>
  <c r="BF870" i="2"/>
  <c r="BF730" i="2"/>
  <c r="BF812" i="2"/>
  <c r="BF149" i="4"/>
  <c r="BF82" i="4"/>
  <c r="BF175" i="14"/>
  <c r="BF43" i="14"/>
  <c r="BF18" i="13"/>
  <c r="BF1" i="1"/>
  <c r="BF20" i="1"/>
  <c r="BF417" i="2"/>
  <c r="BF4" i="2"/>
  <c r="BF825" i="2"/>
  <c r="BF1" i="4"/>
  <c r="BF4" i="4"/>
  <c r="BF168" i="4"/>
  <c r="BF200" i="14"/>
  <c r="BF83" i="14"/>
  <c r="BD13" i="2"/>
  <c r="AZ504" i="2"/>
  <c r="AZ508" i="2"/>
  <c r="BB223" i="14"/>
  <c r="BB250" i="14"/>
  <c r="BB277" i="14"/>
  <c r="C85" i="2"/>
  <c r="C80" i="2"/>
  <c r="C70" i="2"/>
  <c r="C44" i="2"/>
  <c r="C57" i="2"/>
  <c r="C40" i="2"/>
  <c r="C77" i="2"/>
  <c r="C10" i="2"/>
  <c r="C11" i="2"/>
  <c r="C20" i="2"/>
  <c r="C24" i="2"/>
  <c r="C65" i="2"/>
  <c r="C52" i="2"/>
  <c r="C75" i="2"/>
  <c r="C53" i="2"/>
  <c r="C71" i="2"/>
  <c r="C13" i="2"/>
  <c r="C30" i="2"/>
  <c r="C12" i="2"/>
  <c r="C26" i="2"/>
  <c r="C32" i="2"/>
  <c r="C25" i="2"/>
  <c r="C31" i="2"/>
  <c r="C60" i="2"/>
  <c r="C73" i="2"/>
  <c r="C45" i="2"/>
  <c r="C15" i="2"/>
  <c r="C35" i="2"/>
  <c r="C46" i="2"/>
  <c r="C64" i="2"/>
  <c r="C33" i="2"/>
  <c r="C72" i="2"/>
  <c r="C84" i="2"/>
  <c r="C17" i="2"/>
  <c r="C55" i="2"/>
  <c r="C37" i="2"/>
  <c r="C50" i="2"/>
  <c r="C66" i="2"/>
  <c r="C51" i="2"/>
  <c r="C86" i="2"/>
  <c r="BA506" i="2"/>
  <c r="BB112" i="2"/>
  <c r="AY504" i="2"/>
  <c r="DM188" i="2"/>
  <c r="DM187" i="2"/>
  <c r="DM186" i="2"/>
  <c r="BE45" i="2"/>
  <c r="BE33" i="2" s="1"/>
  <c r="BF44" i="2"/>
  <c r="BF45" i="2" s="1"/>
  <c r="BE73" i="2"/>
  <c r="BB92" i="2"/>
  <c r="BB93" i="2"/>
  <c r="BB114" i="2" s="1"/>
  <c r="BI22" i="14"/>
  <c r="BI55" i="1"/>
  <c r="BI426" i="2" s="1"/>
  <c r="BI53" i="1"/>
  <c r="BI54" i="1"/>
  <c r="BI131" i="14"/>
  <c r="BI56" i="1"/>
  <c r="BI62" i="14"/>
  <c r="BH98" i="2"/>
  <c r="BJ762" i="2"/>
  <c r="BK761" i="2"/>
  <c r="BK760" i="2" s="1"/>
  <c r="AD18" i="13"/>
  <c r="AD1" i="13"/>
  <c r="AD34" i="13"/>
  <c r="AD4" i="13"/>
  <c r="AD1" i="5"/>
  <c r="AD4" i="5"/>
  <c r="AD83" i="14"/>
  <c r="AD43" i="14"/>
  <c r="AD152" i="14"/>
  <c r="AD1" i="14"/>
  <c r="AD200" i="14"/>
  <c r="AD175" i="14"/>
  <c r="AD115" i="14"/>
  <c r="AD4" i="14"/>
  <c r="AD149" i="4"/>
  <c r="AD106" i="4"/>
  <c r="AD71" i="4"/>
  <c r="AD1" i="4"/>
  <c r="AD181" i="4"/>
  <c r="AD168" i="4"/>
  <c r="AD82" i="4"/>
  <c r="AD37" i="4"/>
  <c r="AD4" i="4"/>
  <c r="AD870" i="2"/>
  <c r="AD795" i="2"/>
  <c r="AD774" i="2"/>
  <c r="AD812" i="2"/>
  <c r="AD570" i="2"/>
  <c r="AD1" i="2"/>
  <c r="Z3" i="15" s="1"/>
  <c r="AD825" i="2"/>
  <c r="AD747" i="2"/>
  <c r="AD502" i="2"/>
  <c r="AD4" i="2"/>
  <c r="AD417" i="2"/>
  <c r="AD102" i="10"/>
  <c r="AD20" i="1"/>
  <c r="AD1" i="10"/>
  <c r="AD288" i="2"/>
  <c r="AD119" i="1"/>
  <c r="AD74" i="1"/>
  <c r="AD1" i="1"/>
  <c r="AD730" i="2"/>
  <c r="AD121" i="2"/>
  <c r="AD90" i="10"/>
  <c r="AD55" i="10"/>
  <c r="AD44" i="1"/>
  <c r="Y1" i="13"/>
  <c r="Y34" i="13"/>
  <c r="Y4" i="13"/>
  <c r="Y18" i="13"/>
  <c r="Y4" i="5"/>
  <c r="Y1" i="5"/>
  <c r="Y83" i="14"/>
  <c r="Y43" i="14"/>
  <c r="Y152" i="14"/>
  <c r="Y1" i="14"/>
  <c r="Y200" i="14"/>
  <c r="Y175" i="14"/>
  <c r="Y115" i="14"/>
  <c r="Y4" i="14"/>
  <c r="Y4" i="4"/>
  <c r="Y149" i="4"/>
  <c r="Y106" i="4"/>
  <c r="Y71" i="4"/>
  <c r="Y1" i="4"/>
  <c r="Y181" i="4"/>
  <c r="Y168" i="4"/>
  <c r="Y82" i="4"/>
  <c r="Y37" i="4"/>
  <c r="Y870" i="2"/>
  <c r="Y795" i="2"/>
  <c r="Y774" i="2"/>
  <c r="Y417" i="2"/>
  <c r="Y288" i="2"/>
  <c r="Y121" i="2"/>
  <c r="Y102" i="10"/>
  <c r="Y44" i="1"/>
  <c r="Y812" i="2"/>
  <c r="Y570" i="2"/>
  <c r="Y1" i="2"/>
  <c r="U3" i="15" s="1"/>
  <c r="Y1" i="10"/>
  <c r="Y20" i="1"/>
  <c r="Y825" i="2"/>
  <c r="Y730" i="2"/>
  <c r="Y747" i="2"/>
  <c r="Y502" i="2"/>
  <c r="Y4" i="2"/>
  <c r="Y90" i="10"/>
  <c r="Y55" i="10"/>
  <c r="Y119" i="1"/>
  <c r="Y74" i="1"/>
  <c r="Y1" i="1"/>
  <c r="BJ769" i="2"/>
  <c r="BJ768" i="2" s="1"/>
  <c r="BI770" i="2"/>
  <c r="DP66" i="1"/>
  <c r="DO67" i="1"/>
  <c r="AF34" i="13"/>
  <c r="AF4" i="13"/>
  <c r="AF18" i="13"/>
  <c r="AF1" i="13"/>
  <c r="AF4" i="5"/>
  <c r="AF1" i="5"/>
  <c r="AF83" i="14"/>
  <c r="AF43" i="14"/>
  <c r="AF152" i="14"/>
  <c r="AF1" i="14"/>
  <c r="AF200" i="14"/>
  <c r="AF175" i="14"/>
  <c r="AF115" i="14"/>
  <c r="AF4" i="14"/>
  <c r="AF181" i="4"/>
  <c r="AF168" i="4"/>
  <c r="AF82" i="4"/>
  <c r="AF37" i="4"/>
  <c r="AF4" i="4"/>
  <c r="AF149" i="4"/>
  <c r="AF106" i="4"/>
  <c r="AF71" i="4"/>
  <c r="AF1" i="4"/>
  <c r="AF870" i="2"/>
  <c r="AF795" i="2"/>
  <c r="AF774" i="2"/>
  <c r="AF417" i="2"/>
  <c r="AF288" i="2"/>
  <c r="AF121" i="2"/>
  <c r="AF812" i="2"/>
  <c r="AF570" i="2"/>
  <c r="AF1" i="2"/>
  <c r="AB3" i="15" s="1"/>
  <c r="AF825" i="2"/>
  <c r="AF730" i="2"/>
  <c r="AF747" i="2"/>
  <c r="AF502" i="2"/>
  <c r="AF4" i="2"/>
  <c r="AF102" i="10"/>
  <c r="AF119" i="1"/>
  <c r="AF74" i="1"/>
  <c r="AF1" i="1"/>
  <c r="AF1" i="10"/>
  <c r="AF44" i="1"/>
  <c r="AF20" i="1"/>
  <c r="AF90" i="10"/>
  <c r="AF55" i="10"/>
  <c r="V1" i="13"/>
  <c r="V1" i="5"/>
  <c r="V34" i="13"/>
  <c r="V4" i="13"/>
  <c r="V4" i="5"/>
  <c r="V18" i="13"/>
  <c r="V83" i="14"/>
  <c r="V43" i="14"/>
  <c r="V152" i="14"/>
  <c r="V1" i="14"/>
  <c r="V200" i="14"/>
  <c r="V175" i="14"/>
  <c r="V115" i="14"/>
  <c r="V4" i="14"/>
  <c r="V149" i="4"/>
  <c r="V106" i="4"/>
  <c r="V71" i="4"/>
  <c r="V1" i="4"/>
  <c r="V181" i="4"/>
  <c r="V168" i="4"/>
  <c r="V82" i="4"/>
  <c r="V37" i="4"/>
  <c r="V4" i="4"/>
  <c r="V825" i="2"/>
  <c r="V730" i="2"/>
  <c r="V102" i="10"/>
  <c r="V20" i="1"/>
  <c r="V747" i="2"/>
  <c r="V502" i="2"/>
  <c r="V4" i="2"/>
  <c r="V1" i="10"/>
  <c r="V870" i="2"/>
  <c r="V795" i="2"/>
  <c r="V774" i="2"/>
  <c r="V417" i="2"/>
  <c r="V288" i="2"/>
  <c r="V121" i="2"/>
  <c r="V119" i="1"/>
  <c r="V74" i="1"/>
  <c r="V1" i="1"/>
  <c r="V812" i="2"/>
  <c r="V570" i="2"/>
  <c r="V1" i="2"/>
  <c r="R3" i="15" s="1"/>
  <c r="V90" i="10"/>
  <c r="V55" i="10"/>
  <c r="V44" i="1"/>
  <c r="O18" i="13"/>
  <c r="O1" i="13"/>
  <c r="O1" i="5"/>
  <c r="O34" i="13"/>
  <c r="O4" i="13"/>
  <c r="O4" i="5"/>
  <c r="O4" i="14"/>
  <c r="O83" i="14"/>
  <c r="O43" i="14"/>
  <c r="O152" i="14"/>
  <c r="O1" i="14"/>
  <c r="O200" i="14"/>
  <c r="O175" i="14"/>
  <c r="O115" i="14"/>
  <c r="O149" i="4"/>
  <c r="O106" i="4"/>
  <c r="O71" i="4"/>
  <c r="O1" i="4"/>
  <c r="O181" i="4"/>
  <c r="O168" i="4"/>
  <c r="O82" i="4"/>
  <c r="O37" i="4"/>
  <c r="O4" i="4"/>
  <c r="O870" i="2"/>
  <c r="O795" i="2"/>
  <c r="O774" i="2"/>
  <c r="O417" i="2"/>
  <c r="O288" i="2"/>
  <c r="O121" i="2"/>
  <c r="O102" i="10"/>
  <c r="O20" i="1"/>
  <c r="O812" i="2"/>
  <c r="O570" i="2"/>
  <c r="O1" i="2"/>
  <c r="K3" i="15" s="1"/>
  <c r="O1" i="10"/>
  <c r="O119" i="1"/>
  <c r="O74" i="1"/>
  <c r="O1" i="1"/>
  <c r="O825" i="2"/>
  <c r="O730" i="2"/>
  <c r="O44" i="1"/>
  <c r="O747" i="2"/>
  <c r="O502" i="2"/>
  <c r="O4" i="2"/>
  <c r="O90" i="10"/>
  <c r="O55" i="10"/>
  <c r="Q34" i="13"/>
  <c r="Q4" i="13"/>
  <c r="Q4" i="5"/>
  <c r="Q18" i="13"/>
  <c r="Q1" i="13"/>
  <c r="Q1" i="5"/>
  <c r="Q4" i="14"/>
  <c r="Q83" i="14"/>
  <c r="Q43" i="14"/>
  <c r="Q152" i="14"/>
  <c r="Q1" i="14"/>
  <c r="Q200" i="14"/>
  <c r="Q175" i="14"/>
  <c r="Q115" i="14"/>
  <c r="Q4" i="4"/>
  <c r="Q149" i="4"/>
  <c r="Q106" i="4"/>
  <c r="Q71" i="4"/>
  <c r="Q1" i="4"/>
  <c r="Q181" i="4"/>
  <c r="Q168" i="4"/>
  <c r="Q82" i="4"/>
  <c r="Q37" i="4"/>
  <c r="Q870" i="2"/>
  <c r="Q795" i="2"/>
  <c r="Q774" i="2"/>
  <c r="Q417" i="2"/>
  <c r="Q288" i="2"/>
  <c r="Q121" i="2"/>
  <c r="Q102" i="10"/>
  <c r="Q44" i="1"/>
  <c r="Q812" i="2"/>
  <c r="Q570" i="2"/>
  <c r="Q1" i="2"/>
  <c r="M3" i="15" s="1"/>
  <c r="Q1" i="10"/>
  <c r="Q20" i="1"/>
  <c r="Q825" i="2"/>
  <c r="Q730" i="2"/>
  <c r="Q747" i="2"/>
  <c r="Q502" i="2"/>
  <c r="Q4" i="2"/>
  <c r="Q90" i="10"/>
  <c r="Q55" i="10"/>
  <c r="Q119" i="1"/>
  <c r="Q74" i="1"/>
  <c r="Q1" i="1"/>
  <c r="BG561" i="2"/>
  <c r="BH560" i="2"/>
  <c r="BD78" i="4"/>
  <c r="BD104" i="2"/>
  <c r="DO68" i="10"/>
  <c r="BI35" i="1"/>
  <c r="BI34" i="1"/>
  <c r="BJ32" i="1"/>
  <c r="BI33" i="1"/>
  <c r="BE34" i="13"/>
  <c r="BE4" i="13"/>
  <c r="BE18" i="13"/>
  <c r="BE1" i="13"/>
  <c r="BE4" i="5"/>
  <c r="BE1" i="5"/>
  <c r="BE4" i="14"/>
  <c r="BE83" i="14"/>
  <c r="BE43" i="14"/>
  <c r="BE152" i="14"/>
  <c r="BE1" i="14"/>
  <c r="BE200" i="14"/>
  <c r="BE175" i="14"/>
  <c r="BE115" i="14"/>
  <c r="BE149" i="4"/>
  <c r="BE106" i="4"/>
  <c r="BE71" i="4"/>
  <c r="BE1" i="4"/>
  <c r="BE181" i="4"/>
  <c r="BE168" i="4"/>
  <c r="BE82" i="4"/>
  <c r="BE37" i="4"/>
  <c r="BE4" i="4"/>
  <c r="BE747" i="2"/>
  <c r="BE502" i="2"/>
  <c r="BE4" i="2"/>
  <c r="BE870" i="2"/>
  <c r="BE795" i="2"/>
  <c r="BE774" i="2"/>
  <c r="BE417" i="2"/>
  <c r="BE288" i="2"/>
  <c r="BE121" i="2"/>
  <c r="BE812" i="2"/>
  <c r="BE570" i="2"/>
  <c r="BE1" i="2"/>
  <c r="BA3" i="15" s="1"/>
  <c r="BE825" i="2"/>
  <c r="BE730" i="2"/>
  <c r="BE102" i="10"/>
  <c r="BE44" i="1"/>
  <c r="BE1" i="10"/>
  <c r="BE20" i="1"/>
  <c r="BE90" i="10"/>
  <c r="BE55" i="10"/>
  <c r="BE119" i="1"/>
  <c r="BE74" i="1"/>
  <c r="BE1" i="1"/>
  <c r="AZ18" i="13"/>
  <c r="AZ1" i="13"/>
  <c r="AZ34" i="13"/>
  <c r="AZ4" i="13"/>
  <c r="AZ4" i="5"/>
  <c r="AZ1" i="5"/>
  <c r="AZ4" i="14"/>
  <c r="AZ83" i="14"/>
  <c r="AZ43" i="14"/>
  <c r="AZ152" i="14"/>
  <c r="AZ1" i="14"/>
  <c r="AZ115" i="14"/>
  <c r="AZ200" i="14"/>
  <c r="AZ175" i="14"/>
  <c r="AZ181" i="4"/>
  <c r="AZ168" i="4"/>
  <c r="AZ82" i="4"/>
  <c r="AZ37" i="4"/>
  <c r="AZ4" i="4"/>
  <c r="AZ149" i="4"/>
  <c r="AZ106" i="4"/>
  <c r="AZ71" i="4"/>
  <c r="AZ1" i="4"/>
  <c r="AZ870" i="2"/>
  <c r="AZ795" i="2"/>
  <c r="AZ774" i="2"/>
  <c r="AZ417" i="2"/>
  <c r="AZ288" i="2"/>
  <c r="AZ121" i="2"/>
  <c r="AZ812" i="2"/>
  <c r="AZ570" i="2"/>
  <c r="AZ1" i="2"/>
  <c r="AV3" i="15" s="1"/>
  <c r="AZ825" i="2"/>
  <c r="AZ730" i="2"/>
  <c r="AZ747" i="2"/>
  <c r="AZ502" i="2"/>
  <c r="AZ4" i="2"/>
  <c r="AZ102" i="10"/>
  <c r="AZ119" i="1"/>
  <c r="AZ74" i="1"/>
  <c r="AZ1" i="1"/>
  <c r="AZ1" i="10"/>
  <c r="AZ44" i="1"/>
  <c r="AZ20" i="1"/>
  <c r="AZ90" i="10"/>
  <c r="AZ55" i="10"/>
  <c r="DO75" i="10"/>
  <c r="BD383" i="2"/>
  <c r="BC1" i="13"/>
  <c r="BC34" i="13"/>
  <c r="BC4" i="13"/>
  <c r="BC18" i="13"/>
  <c r="BC1" i="5"/>
  <c r="BC4" i="5"/>
  <c r="BC4" i="14"/>
  <c r="BC83" i="14"/>
  <c r="BC43" i="14"/>
  <c r="BC152" i="14"/>
  <c r="BC1" i="14"/>
  <c r="BC200" i="14"/>
  <c r="BC175" i="14"/>
  <c r="BC115" i="14"/>
  <c r="BC149" i="4"/>
  <c r="BC106" i="4"/>
  <c r="BC71" i="4"/>
  <c r="BC181" i="4"/>
  <c r="BC168" i="4"/>
  <c r="BC82" i="4"/>
  <c r="BC1" i="4"/>
  <c r="BC37" i="4"/>
  <c r="BC4" i="4"/>
  <c r="BC747" i="2"/>
  <c r="BC502" i="2"/>
  <c r="BC4" i="2"/>
  <c r="BC870" i="2"/>
  <c r="BC795" i="2"/>
  <c r="BC774" i="2"/>
  <c r="BC812" i="2"/>
  <c r="BC570" i="2"/>
  <c r="BC1" i="2"/>
  <c r="AY3" i="15" s="1"/>
  <c r="BC825" i="2"/>
  <c r="BC730" i="2"/>
  <c r="BC417" i="2"/>
  <c r="BC288" i="2"/>
  <c r="BC121" i="2"/>
  <c r="BC102" i="10"/>
  <c r="BC1" i="10"/>
  <c r="BC119" i="1"/>
  <c r="BC74" i="1"/>
  <c r="BC1" i="1"/>
  <c r="BC44" i="1"/>
  <c r="BC90" i="10"/>
  <c r="BC55" i="10"/>
  <c r="BC20" i="1"/>
  <c r="AV18" i="13"/>
  <c r="AV1" i="13"/>
  <c r="AV34" i="13"/>
  <c r="AV4" i="13"/>
  <c r="AV4" i="5"/>
  <c r="AV1" i="5"/>
  <c r="AV4" i="14"/>
  <c r="AV83" i="14"/>
  <c r="AV43" i="14"/>
  <c r="AV152" i="14"/>
  <c r="AV1" i="14"/>
  <c r="AV115" i="14"/>
  <c r="AV200" i="14"/>
  <c r="AV175" i="14"/>
  <c r="AV181" i="4"/>
  <c r="AV168" i="4"/>
  <c r="AV82" i="4"/>
  <c r="AV37" i="4"/>
  <c r="AV4" i="4"/>
  <c r="AV149" i="4"/>
  <c r="AV106" i="4"/>
  <c r="AV71" i="4"/>
  <c r="AV1" i="4"/>
  <c r="AV870" i="2"/>
  <c r="AV795" i="2"/>
  <c r="AV774" i="2"/>
  <c r="AV417" i="2"/>
  <c r="AV288" i="2"/>
  <c r="AV121" i="2"/>
  <c r="AV812" i="2"/>
  <c r="AV570" i="2"/>
  <c r="AV1" i="2"/>
  <c r="AR3" i="15" s="1"/>
  <c r="AV825" i="2"/>
  <c r="AV730" i="2"/>
  <c r="AV747" i="2"/>
  <c r="AV502" i="2"/>
  <c r="AV4" i="2"/>
  <c r="AV102" i="10"/>
  <c r="AV119" i="1"/>
  <c r="AV74" i="1"/>
  <c r="AV1" i="1"/>
  <c r="AV1" i="10"/>
  <c r="AV44" i="1"/>
  <c r="AV20" i="1"/>
  <c r="AV90" i="10"/>
  <c r="AV55" i="10"/>
  <c r="W906" i="2"/>
  <c r="W901" i="2" s="1"/>
  <c r="X77" i="10"/>
  <c r="BH487" i="2"/>
  <c r="BH385" i="2"/>
  <c r="R1" i="13"/>
  <c r="R1" i="5"/>
  <c r="R34" i="13"/>
  <c r="R4" i="13"/>
  <c r="R4" i="5"/>
  <c r="R18" i="13"/>
  <c r="R83" i="14"/>
  <c r="R43" i="14"/>
  <c r="R152" i="14"/>
  <c r="R1" i="14"/>
  <c r="R200" i="14"/>
  <c r="R175" i="14"/>
  <c r="R115" i="14"/>
  <c r="R4" i="14"/>
  <c r="R149" i="4"/>
  <c r="R106" i="4"/>
  <c r="R71" i="4"/>
  <c r="R1" i="4"/>
  <c r="R181" i="4"/>
  <c r="R168" i="4"/>
  <c r="R82" i="4"/>
  <c r="R37" i="4"/>
  <c r="R4" i="4"/>
  <c r="R825" i="2"/>
  <c r="R730" i="2"/>
  <c r="R102" i="10"/>
  <c r="R20" i="1"/>
  <c r="R747" i="2"/>
  <c r="R502" i="2"/>
  <c r="R4" i="2"/>
  <c r="R1" i="10"/>
  <c r="R870" i="2"/>
  <c r="R795" i="2"/>
  <c r="R774" i="2"/>
  <c r="R417" i="2"/>
  <c r="R288" i="2"/>
  <c r="R121" i="2"/>
  <c r="R119" i="1"/>
  <c r="R74" i="1"/>
  <c r="R1" i="1"/>
  <c r="R812" i="2"/>
  <c r="R570" i="2"/>
  <c r="R1" i="2"/>
  <c r="N3" i="15" s="1"/>
  <c r="R90" i="10"/>
  <c r="R55" i="10"/>
  <c r="R44" i="1"/>
  <c r="AX34" i="13"/>
  <c r="AX4" i="13"/>
  <c r="AX18" i="13"/>
  <c r="AX1" i="13"/>
  <c r="AX1" i="5"/>
  <c r="AX4" i="5"/>
  <c r="AX4" i="14"/>
  <c r="AX83" i="14"/>
  <c r="AX43" i="14"/>
  <c r="AX152" i="14"/>
  <c r="AX1" i="14"/>
  <c r="AX200" i="14"/>
  <c r="AX175" i="14"/>
  <c r="AX115" i="14"/>
  <c r="AX149" i="4"/>
  <c r="AX106" i="4"/>
  <c r="AX71" i="4"/>
  <c r="AX1" i="4"/>
  <c r="AX181" i="4"/>
  <c r="AX168" i="4"/>
  <c r="AX82" i="4"/>
  <c r="AX37" i="4"/>
  <c r="AX4" i="4"/>
  <c r="AX870" i="2"/>
  <c r="AX795" i="2"/>
  <c r="AX774" i="2"/>
  <c r="AX417" i="2"/>
  <c r="AX288" i="2"/>
  <c r="AX121" i="2"/>
  <c r="AX812" i="2"/>
  <c r="AX570" i="2"/>
  <c r="AX1" i="2"/>
  <c r="AT3" i="15" s="1"/>
  <c r="AX825" i="2"/>
  <c r="AX730" i="2"/>
  <c r="AX747" i="2"/>
  <c r="AX502" i="2"/>
  <c r="AX4" i="2"/>
  <c r="AX102" i="10"/>
  <c r="AX20" i="1"/>
  <c r="AX1" i="10"/>
  <c r="AX119" i="1"/>
  <c r="AX74" i="1"/>
  <c r="AX1" i="1"/>
  <c r="AX90" i="10"/>
  <c r="AX55" i="10"/>
  <c r="AX44" i="1"/>
  <c r="DP60" i="1"/>
  <c r="DO61" i="1"/>
  <c r="BG556" i="2"/>
  <c r="BH555" i="2"/>
  <c r="BC6" i="4"/>
  <c r="BH121" i="10"/>
  <c r="AE86" i="10"/>
  <c r="BH461" i="2"/>
  <c r="T34" i="13"/>
  <c r="T4" i="13"/>
  <c r="T4" i="5"/>
  <c r="T18" i="13"/>
  <c r="T1" i="13"/>
  <c r="T1" i="5"/>
  <c r="T83" i="14"/>
  <c r="T43" i="14"/>
  <c r="T152" i="14"/>
  <c r="T1" i="14"/>
  <c r="T200" i="14"/>
  <c r="T175" i="14"/>
  <c r="T115" i="14"/>
  <c r="T4" i="14"/>
  <c r="T181" i="4"/>
  <c r="T168" i="4"/>
  <c r="T82" i="4"/>
  <c r="T37" i="4"/>
  <c r="T4" i="4"/>
  <c r="T149" i="4"/>
  <c r="T106" i="4"/>
  <c r="T71" i="4"/>
  <c r="T1" i="4"/>
  <c r="T825" i="2"/>
  <c r="T730" i="2"/>
  <c r="T102" i="10"/>
  <c r="T119" i="1"/>
  <c r="T74" i="1"/>
  <c r="T1" i="1"/>
  <c r="T747" i="2"/>
  <c r="T502" i="2"/>
  <c r="T4" i="2"/>
  <c r="T1" i="10"/>
  <c r="T44" i="1"/>
  <c r="T870" i="2"/>
  <c r="T795" i="2"/>
  <c r="T774" i="2"/>
  <c r="T417" i="2"/>
  <c r="T288" i="2"/>
  <c r="T121" i="2"/>
  <c r="T20" i="1"/>
  <c r="T812" i="2"/>
  <c r="T570" i="2"/>
  <c r="T1" i="2"/>
  <c r="P3" i="15" s="1"/>
  <c r="T90" i="10"/>
  <c r="T55" i="10"/>
  <c r="AY1" i="13"/>
  <c r="AY34" i="13"/>
  <c r="AY4" i="13"/>
  <c r="AY18" i="13"/>
  <c r="AY1" i="5"/>
  <c r="AY4" i="5"/>
  <c r="AY4" i="14"/>
  <c r="AY83" i="14"/>
  <c r="AY43" i="14"/>
  <c r="AY152" i="14"/>
  <c r="AY1" i="14"/>
  <c r="AY200" i="14"/>
  <c r="AY175" i="14"/>
  <c r="AY115" i="14"/>
  <c r="AY149" i="4"/>
  <c r="AY106" i="4"/>
  <c r="AY71" i="4"/>
  <c r="AY1" i="4"/>
  <c r="AY181" i="4"/>
  <c r="AY168" i="4"/>
  <c r="AY82" i="4"/>
  <c r="AY37" i="4"/>
  <c r="AY4" i="4"/>
  <c r="AY825" i="2"/>
  <c r="AY730" i="2"/>
  <c r="AY747" i="2"/>
  <c r="AY502" i="2"/>
  <c r="AY4" i="2"/>
  <c r="AY870" i="2"/>
  <c r="AY795" i="2"/>
  <c r="AY774" i="2"/>
  <c r="AY417" i="2"/>
  <c r="AY288" i="2"/>
  <c r="AY121" i="2"/>
  <c r="AY812" i="2"/>
  <c r="AY570" i="2"/>
  <c r="AY1" i="2"/>
  <c r="AU3" i="15" s="1"/>
  <c r="AY102" i="10"/>
  <c r="AY1" i="10"/>
  <c r="AY119" i="1"/>
  <c r="AY74" i="1"/>
  <c r="AY1" i="1"/>
  <c r="AY44" i="1"/>
  <c r="AY90" i="10"/>
  <c r="AY55" i="10"/>
  <c r="AY20" i="1"/>
  <c r="BA34" i="13"/>
  <c r="BA4" i="13"/>
  <c r="BA18" i="13"/>
  <c r="BA1" i="13"/>
  <c r="BA4" i="5"/>
  <c r="BA1" i="5"/>
  <c r="BA4" i="14"/>
  <c r="BA83" i="14"/>
  <c r="BA43" i="14"/>
  <c r="BA152" i="14"/>
  <c r="BA1" i="14"/>
  <c r="BA200" i="14"/>
  <c r="BA175" i="14"/>
  <c r="BA115" i="14"/>
  <c r="BA4" i="4"/>
  <c r="BA149" i="4"/>
  <c r="BA106" i="4"/>
  <c r="BA71" i="4"/>
  <c r="BA1" i="4"/>
  <c r="BA181" i="4"/>
  <c r="BA168" i="4"/>
  <c r="BA82" i="4"/>
  <c r="BA37" i="4"/>
  <c r="BA825" i="2"/>
  <c r="BA730" i="2"/>
  <c r="BA747" i="2"/>
  <c r="BA502" i="2"/>
  <c r="BA4" i="2"/>
  <c r="BA870" i="2"/>
  <c r="BA795" i="2"/>
  <c r="BA774" i="2"/>
  <c r="BA417" i="2"/>
  <c r="BA288" i="2"/>
  <c r="BA121" i="2"/>
  <c r="BA812" i="2"/>
  <c r="BA570" i="2"/>
  <c r="BA1" i="2"/>
  <c r="AW3" i="15" s="1"/>
  <c r="BA102" i="10"/>
  <c r="BA44" i="1"/>
  <c r="BA1" i="10"/>
  <c r="BA20" i="1"/>
  <c r="BA90" i="10"/>
  <c r="BA55" i="10"/>
  <c r="BA119" i="1"/>
  <c r="BA74" i="1"/>
  <c r="BA1" i="1"/>
  <c r="AG904" i="2"/>
  <c r="AH70" i="10"/>
  <c r="BE294" i="14"/>
  <c r="BE232" i="14"/>
  <c r="BE259" i="14"/>
  <c r="AU1" i="13"/>
  <c r="AU34" i="13"/>
  <c r="AU4" i="13"/>
  <c r="AU18" i="13"/>
  <c r="AU1" i="5"/>
  <c r="AU4" i="5"/>
  <c r="AU4" i="14"/>
  <c r="AU83" i="14"/>
  <c r="AU43" i="14"/>
  <c r="AU152" i="14"/>
  <c r="AU1" i="14"/>
  <c r="AU200" i="14"/>
  <c r="AU175" i="14"/>
  <c r="AU115" i="14"/>
  <c r="AU149" i="4"/>
  <c r="AU106" i="4"/>
  <c r="AU71" i="4"/>
  <c r="AU1" i="4"/>
  <c r="AU181" i="4"/>
  <c r="AU168" i="4"/>
  <c r="AU82" i="4"/>
  <c r="AU37" i="4"/>
  <c r="AU4" i="4"/>
  <c r="AU825" i="2"/>
  <c r="AU730" i="2"/>
  <c r="AU747" i="2"/>
  <c r="AU502" i="2"/>
  <c r="AU4" i="2"/>
  <c r="AU870" i="2"/>
  <c r="AU795" i="2"/>
  <c r="AU774" i="2"/>
  <c r="AU417" i="2"/>
  <c r="AU288" i="2"/>
  <c r="AU121" i="2"/>
  <c r="AU812" i="2"/>
  <c r="AU570" i="2"/>
  <c r="AU1" i="2"/>
  <c r="AQ3" i="15" s="1"/>
  <c r="AU102" i="10"/>
  <c r="AU1" i="10"/>
  <c r="AU119" i="1"/>
  <c r="AU74" i="1"/>
  <c r="AU1" i="1"/>
  <c r="AU44" i="1"/>
  <c r="AU90" i="10"/>
  <c r="AU55" i="10"/>
  <c r="AU20" i="1"/>
  <c r="AS34" i="13"/>
  <c r="AS4" i="13"/>
  <c r="AS18" i="13"/>
  <c r="AS1" i="13"/>
  <c r="AS4" i="5"/>
  <c r="AS1" i="5"/>
  <c r="AS4" i="14"/>
  <c r="AS83" i="14"/>
  <c r="AS43" i="14"/>
  <c r="AS152" i="14"/>
  <c r="AS1" i="14"/>
  <c r="AS200" i="14"/>
  <c r="AS175" i="14"/>
  <c r="AS115" i="14"/>
  <c r="AS4" i="4"/>
  <c r="AS149" i="4"/>
  <c r="AS106" i="4"/>
  <c r="AS71" i="4"/>
  <c r="AS1" i="4"/>
  <c r="AS181" i="4"/>
  <c r="AS168" i="4"/>
  <c r="AS82" i="4"/>
  <c r="AS37" i="4"/>
  <c r="AS825" i="2"/>
  <c r="AS730" i="2"/>
  <c r="AS747" i="2"/>
  <c r="AS502" i="2"/>
  <c r="AS4" i="2"/>
  <c r="AS870" i="2"/>
  <c r="AS795" i="2"/>
  <c r="AS774" i="2"/>
  <c r="AS417" i="2"/>
  <c r="AS288" i="2"/>
  <c r="AS121" i="2"/>
  <c r="AS812" i="2"/>
  <c r="AS570" i="2"/>
  <c r="AS1" i="2"/>
  <c r="AO3" i="15" s="1"/>
  <c r="AS102" i="10"/>
  <c r="AS44" i="1"/>
  <c r="AS1" i="10"/>
  <c r="AS20" i="1"/>
  <c r="AS90" i="10"/>
  <c r="AS55" i="10"/>
  <c r="AS119" i="1"/>
  <c r="AS74" i="1"/>
  <c r="AS1" i="1"/>
  <c r="AN34" i="13"/>
  <c r="AN4" i="13"/>
  <c r="AN18" i="13"/>
  <c r="AN1" i="13"/>
  <c r="AN4" i="5"/>
  <c r="AN1" i="5"/>
  <c r="AN83" i="14"/>
  <c r="AN43" i="14"/>
  <c r="AN152" i="14"/>
  <c r="AN1" i="14"/>
  <c r="AN200" i="14"/>
  <c r="AN175" i="14"/>
  <c r="AN115" i="14"/>
  <c r="AN4" i="14"/>
  <c r="AN181" i="4"/>
  <c r="AN168" i="4"/>
  <c r="AN82" i="4"/>
  <c r="AN37" i="4"/>
  <c r="AN4" i="4"/>
  <c r="AN149" i="4"/>
  <c r="AN106" i="4"/>
  <c r="AN71" i="4"/>
  <c r="AN1" i="4"/>
  <c r="AN870" i="2"/>
  <c r="AN795" i="2"/>
  <c r="AN774" i="2"/>
  <c r="AN417" i="2"/>
  <c r="AN288" i="2"/>
  <c r="AN121" i="2"/>
  <c r="AN812" i="2"/>
  <c r="AN570" i="2"/>
  <c r="AN1" i="2"/>
  <c r="AJ3" i="15" s="1"/>
  <c r="AN825" i="2"/>
  <c r="AN730" i="2"/>
  <c r="AN747" i="2"/>
  <c r="AN502" i="2"/>
  <c r="AN4" i="2"/>
  <c r="AN102" i="10"/>
  <c r="AN119" i="1"/>
  <c r="AN74" i="1"/>
  <c r="AN1" i="1"/>
  <c r="AN1" i="10"/>
  <c r="AN44" i="1"/>
  <c r="AN20" i="1"/>
  <c r="AN90" i="10"/>
  <c r="AN55" i="10"/>
  <c r="AQ1" i="13"/>
  <c r="AQ34" i="13"/>
  <c r="AQ4" i="13"/>
  <c r="AQ18" i="13"/>
  <c r="AQ1" i="5"/>
  <c r="AQ4" i="5"/>
  <c r="AQ83" i="14"/>
  <c r="AQ43" i="14"/>
  <c r="AQ152" i="14"/>
  <c r="AQ1" i="14"/>
  <c r="AQ200" i="14"/>
  <c r="AQ175" i="14"/>
  <c r="AQ115" i="14"/>
  <c r="AQ4" i="14"/>
  <c r="AQ149" i="4"/>
  <c r="AQ106" i="4"/>
  <c r="AQ71" i="4"/>
  <c r="AQ1" i="4"/>
  <c r="AQ181" i="4"/>
  <c r="AQ168" i="4"/>
  <c r="AQ82" i="4"/>
  <c r="AQ37" i="4"/>
  <c r="AQ4" i="4"/>
  <c r="AQ825" i="2"/>
  <c r="AQ730" i="2"/>
  <c r="AQ747" i="2"/>
  <c r="AQ502" i="2"/>
  <c r="AQ4" i="2"/>
  <c r="AQ870" i="2"/>
  <c r="AQ795" i="2"/>
  <c r="AQ774" i="2"/>
  <c r="AQ417" i="2"/>
  <c r="AQ288" i="2"/>
  <c r="AQ121" i="2"/>
  <c r="AQ812" i="2"/>
  <c r="AQ570" i="2"/>
  <c r="AQ1" i="2"/>
  <c r="AM3" i="15" s="1"/>
  <c r="AQ102" i="10"/>
  <c r="AQ1" i="10"/>
  <c r="AQ119" i="1"/>
  <c r="AQ74" i="1"/>
  <c r="AQ1" i="1"/>
  <c r="AQ44" i="1"/>
  <c r="AQ90" i="10"/>
  <c r="AQ55" i="10"/>
  <c r="AQ20" i="1"/>
  <c r="AJ34" i="13"/>
  <c r="AJ4" i="13"/>
  <c r="AJ18" i="13"/>
  <c r="AJ1" i="13"/>
  <c r="AJ4" i="5"/>
  <c r="AJ1" i="5"/>
  <c r="AJ83" i="14"/>
  <c r="AJ43" i="14"/>
  <c r="AJ152" i="14"/>
  <c r="AJ1" i="14"/>
  <c r="AJ200" i="14"/>
  <c r="AJ175" i="14"/>
  <c r="AJ115" i="14"/>
  <c r="AJ4" i="14"/>
  <c r="AJ181" i="4"/>
  <c r="AJ168" i="4"/>
  <c r="AJ82" i="4"/>
  <c r="AJ37" i="4"/>
  <c r="AJ4" i="4"/>
  <c r="AJ149" i="4"/>
  <c r="AJ106" i="4"/>
  <c r="AJ71" i="4"/>
  <c r="AJ1" i="4"/>
  <c r="AJ870" i="2"/>
  <c r="AJ795" i="2"/>
  <c r="AJ774" i="2"/>
  <c r="AJ417" i="2"/>
  <c r="AJ288" i="2"/>
  <c r="AJ121" i="2"/>
  <c r="AJ812" i="2"/>
  <c r="AJ570" i="2"/>
  <c r="AJ1" i="2"/>
  <c r="AF3" i="15" s="1"/>
  <c r="AJ825" i="2"/>
  <c r="AJ730" i="2"/>
  <c r="AJ747" i="2"/>
  <c r="AJ502" i="2"/>
  <c r="AJ4" i="2"/>
  <c r="AJ102" i="10"/>
  <c r="AJ119" i="1"/>
  <c r="AJ74" i="1"/>
  <c r="AJ1" i="1"/>
  <c r="AJ1" i="10"/>
  <c r="AJ44" i="1"/>
  <c r="AJ20" i="1"/>
  <c r="AJ90" i="10"/>
  <c r="AJ55" i="10"/>
  <c r="BA817" i="2"/>
  <c r="BB34" i="13"/>
  <c r="BB4" i="13"/>
  <c r="BB18" i="13"/>
  <c r="BB1" i="13"/>
  <c r="BB1" i="5"/>
  <c r="BB4" i="5"/>
  <c r="BB4" i="14"/>
  <c r="BB83" i="14"/>
  <c r="BB43" i="14"/>
  <c r="BB152" i="14"/>
  <c r="BB1" i="14"/>
  <c r="BB200" i="14"/>
  <c r="BB175" i="14"/>
  <c r="BB115" i="14"/>
  <c r="BB149" i="4"/>
  <c r="BB106" i="4"/>
  <c r="BB71" i="4"/>
  <c r="BB1" i="4"/>
  <c r="BB181" i="4"/>
  <c r="BB168" i="4"/>
  <c r="BB82" i="4"/>
  <c r="BB37" i="4"/>
  <c r="BB4" i="4"/>
  <c r="BB812" i="2"/>
  <c r="BB570" i="2"/>
  <c r="BB747" i="2"/>
  <c r="BB502" i="2"/>
  <c r="BB795" i="2"/>
  <c r="BB417" i="2"/>
  <c r="BB288" i="2"/>
  <c r="BB121" i="2"/>
  <c r="BB870" i="2"/>
  <c r="BB774" i="2"/>
  <c r="BB1" i="2"/>
  <c r="AX3" i="15" s="1"/>
  <c r="BB825" i="2"/>
  <c r="BB730" i="2"/>
  <c r="BB4" i="2"/>
  <c r="BB102" i="10"/>
  <c r="BB20" i="1"/>
  <c r="BB1" i="10"/>
  <c r="BB119" i="1"/>
  <c r="BB74" i="1"/>
  <c r="BB1" i="1"/>
  <c r="BB90" i="10"/>
  <c r="BB55" i="10"/>
  <c r="BB44" i="1"/>
  <c r="AW34" i="13"/>
  <c r="AW4" i="13"/>
  <c r="AW18" i="13"/>
  <c r="AW1" i="13"/>
  <c r="AW4" i="5"/>
  <c r="AW1" i="5"/>
  <c r="AW4" i="14"/>
  <c r="AW83" i="14"/>
  <c r="AW43" i="14"/>
  <c r="AW152" i="14"/>
  <c r="AW1" i="14"/>
  <c r="AW200" i="14"/>
  <c r="AW175" i="14"/>
  <c r="AW115" i="14"/>
  <c r="AW4" i="4"/>
  <c r="AW149" i="4"/>
  <c r="AW106" i="4"/>
  <c r="AW71" i="4"/>
  <c r="AW1" i="4"/>
  <c r="AW181" i="4"/>
  <c r="AW168" i="4"/>
  <c r="AW82" i="4"/>
  <c r="AW37" i="4"/>
  <c r="AW825" i="2"/>
  <c r="AW730" i="2"/>
  <c r="AW747" i="2"/>
  <c r="AW502" i="2"/>
  <c r="AW4" i="2"/>
  <c r="AW870" i="2"/>
  <c r="AW795" i="2"/>
  <c r="AW774" i="2"/>
  <c r="AW417" i="2"/>
  <c r="AW288" i="2"/>
  <c r="AW121" i="2"/>
  <c r="AW812" i="2"/>
  <c r="AW570" i="2"/>
  <c r="AW1" i="2"/>
  <c r="AS3" i="15" s="1"/>
  <c r="AW102" i="10"/>
  <c r="AW44" i="1"/>
  <c r="AW1" i="10"/>
  <c r="AW20" i="1"/>
  <c r="AW90" i="10"/>
  <c r="AW55" i="10"/>
  <c r="AW119" i="1"/>
  <c r="AW74" i="1"/>
  <c r="AW1" i="1"/>
  <c r="AL18" i="13"/>
  <c r="AL1" i="13"/>
  <c r="AL34" i="13"/>
  <c r="AL4" i="13"/>
  <c r="AL1" i="5"/>
  <c r="AL4" i="5"/>
  <c r="AL83" i="14"/>
  <c r="AL43" i="14"/>
  <c r="AL152" i="14"/>
  <c r="AL1" i="14"/>
  <c r="AL200" i="14"/>
  <c r="AL175" i="14"/>
  <c r="AL115" i="14"/>
  <c r="AL4" i="14"/>
  <c r="AL149" i="4"/>
  <c r="AL106" i="4"/>
  <c r="AL71" i="4"/>
  <c r="AL1" i="4"/>
  <c r="AL181" i="4"/>
  <c r="AL168" i="4"/>
  <c r="AL82" i="4"/>
  <c r="AL37" i="4"/>
  <c r="AL4" i="4"/>
  <c r="AL870" i="2"/>
  <c r="AL795" i="2"/>
  <c r="AL774" i="2"/>
  <c r="AL417" i="2"/>
  <c r="AL288" i="2"/>
  <c r="AL121" i="2"/>
  <c r="AL812" i="2"/>
  <c r="AL570" i="2"/>
  <c r="AL1" i="2"/>
  <c r="AH3" i="15" s="1"/>
  <c r="AL825" i="2"/>
  <c r="AL730" i="2"/>
  <c r="AL747" i="2"/>
  <c r="AL502" i="2"/>
  <c r="AL4" i="2"/>
  <c r="AL102" i="10"/>
  <c r="AL20" i="1"/>
  <c r="AL1" i="10"/>
  <c r="AL119" i="1"/>
  <c r="AL74" i="1"/>
  <c r="AL1" i="1"/>
  <c r="AL90" i="10"/>
  <c r="AL55" i="10"/>
  <c r="AL44" i="1"/>
  <c r="BG102" i="14"/>
  <c r="BH101" i="14"/>
  <c r="BD18" i="13"/>
  <c r="BD1" i="13"/>
  <c r="BD34" i="13"/>
  <c r="BD4" i="13"/>
  <c r="BD4" i="5"/>
  <c r="BD1" i="5"/>
  <c r="BD4" i="14"/>
  <c r="BD83" i="14"/>
  <c r="BD43" i="14"/>
  <c r="BD152" i="14"/>
  <c r="BD1" i="14"/>
  <c r="BD200" i="14"/>
  <c r="BD175" i="14"/>
  <c r="BD115" i="14"/>
  <c r="BD149" i="4"/>
  <c r="BD106" i="4"/>
  <c r="BD71" i="4"/>
  <c r="BD1" i="4"/>
  <c r="BD181" i="4"/>
  <c r="BD168" i="4"/>
  <c r="BD82" i="4"/>
  <c r="BD37" i="4"/>
  <c r="BD4" i="4"/>
  <c r="BD812" i="2"/>
  <c r="BD570" i="2"/>
  <c r="BD1" i="2"/>
  <c r="AZ3" i="15" s="1"/>
  <c r="BD825" i="2"/>
  <c r="BD730" i="2"/>
  <c r="BD747" i="2"/>
  <c r="BD502" i="2"/>
  <c r="BD4" i="2"/>
  <c r="BD870" i="2"/>
  <c r="BD795" i="2"/>
  <c r="BD774" i="2"/>
  <c r="BD417" i="2"/>
  <c r="BD288" i="2"/>
  <c r="BD121" i="2"/>
  <c r="BD102" i="10"/>
  <c r="BD119" i="1"/>
  <c r="BD74" i="1"/>
  <c r="BD1" i="1"/>
  <c r="BD1" i="10"/>
  <c r="BD44" i="1"/>
  <c r="BD20" i="1"/>
  <c r="BD90" i="10"/>
  <c r="BD55" i="10"/>
  <c r="AT34" i="13"/>
  <c r="AT4" i="13"/>
  <c r="AT18" i="13"/>
  <c r="AT1" i="13"/>
  <c r="AT1" i="5"/>
  <c r="AT4" i="5"/>
  <c r="AT4" i="14"/>
  <c r="AT83" i="14"/>
  <c r="AT43" i="14"/>
  <c r="AT152" i="14"/>
  <c r="AT1" i="14"/>
  <c r="AT200" i="14"/>
  <c r="AT175" i="14"/>
  <c r="AT115" i="14"/>
  <c r="AT149" i="4"/>
  <c r="AT106" i="4"/>
  <c r="AT71" i="4"/>
  <c r="AT1" i="4"/>
  <c r="AT181" i="4"/>
  <c r="AT168" i="4"/>
  <c r="AT82" i="4"/>
  <c r="AT37" i="4"/>
  <c r="AT4" i="4"/>
  <c r="AT870" i="2"/>
  <c r="AT795" i="2"/>
  <c r="AT774" i="2"/>
  <c r="AT417" i="2"/>
  <c r="AT288" i="2"/>
  <c r="AT121" i="2"/>
  <c r="AT812" i="2"/>
  <c r="AT570" i="2"/>
  <c r="AT1" i="2"/>
  <c r="AP3" i="15" s="1"/>
  <c r="AT825" i="2"/>
  <c r="AT730" i="2"/>
  <c r="AT747" i="2"/>
  <c r="AT502" i="2"/>
  <c r="AT4" i="2"/>
  <c r="AT102" i="10"/>
  <c r="AT20" i="1"/>
  <c r="AT1" i="10"/>
  <c r="AT119" i="1"/>
  <c r="AT74" i="1"/>
  <c r="AT1" i="1"/>
  <c r="AT90" i="10"/>
  <c r="AT55" i="10"/>
  <c r="AT44" i="1"/>
  <c r="AM34" i="13"/>
  <c r="AM4" i="13"/>
  <c r="AM18" i="13"/>
  <c r="AM1" i="13"/>
  <c r="AM1" i="5"/>
  <c r="AM4" i="5"/>
  <c r="AM83" i="14"/>
  <c r="AM43" i="14"/>
  <c r="AM152" i="14"/>
  <c r="AM1" i="14"/>
  <c r="AM200" i="14"/>
  <c r="AM175" i="14"/>
  <c r="AM115" i="14"/>
  <c r="AM4" i="14"/>
  <c r="AM149" i="4"/>
  <c r="AM106" i="4"/>
  <c r="AM71" i="4"/>
  <c r="AM1" i="4"/>
  <c r="AM181" i="4"/>
  <c r="AM168" i="4"/>
  <c r="AM82" i="4"/>
  <c r="AM37" i="4"/>
  <c r="AM4" i="4"/>
  <c r="AM825" i="2"/>
  <c r="AM730" i="2"/>
  <c r="AM747" i="2"/>
  <c r="AM502" i="2"/>
  <c r="AM4" i="2"/>
  <c r="AM870" i="2"/>
  <c r="AM795" i="2"/>
  <c r="AM774" i="2"/>
  <c r="AM417" i="2"/>
  <c r="AM288" i="2"/>
  <c r="AM121" i="2"/>
  <c r="AM812" i="2"/>
  <c r="AM570" i="2"/>
  <c r="AM1" i="2"/>
  <c r="AI3" i="15" s="1"/>
  <c r="AM102" i="10"/>
  <c r="AM1" i="10"/>
  <c r="AM119" i="1"/>
  <c r="AM74" i="1"/>
  <c r="AM1" i="1"/>
  <c r="AM44" i="1"/>
  <c r="AM90" i="10"/>
  <c r="AM55" i="10"/>
  <c r="AM20" i="1"/>
  <c r="AO1" i="13"/>
  <c r="AO34" i="13"/>
  <c r="AO4" i="13"/>
  <c r="AO18" i="13"/>
  <c r="AO4" i="5"/>
  <c r="AO1" i="5"/>
  <c r="AO83" i="14"/>
  <c r="AO43" i="14"/>
  <c r="AO152" i="14"/>
  <c r="AO1" i="14"/>
  <c r="AO200" i="14"/>
  <c r="AO175" i="14"/>
  <c r="AO115" i="14"/>
  <c r="AO4" i="14"/>
  <c r="AO4" i="4"/>
  <c r="AO149" i="4"/>
  <c r="AO106" i="4"/>
  <c r="AO71" i="4"/>
  <c r="AO1" i="4"/>
  <c r="AO181" i="4"/>
  <c r="AO168" i="4"/>
  <c r="AO82" i="4"/>
  <c r="AO37" i="4"/>
  <c r="AO825" i="2"/>
  <c r="AO730" i="2"/>
  <c r="AO747" i="2"/>
  <c r="AO502" i="2"/>
  <c r="AO4" i="2"/>
  <c r="AO870" i="2"/>
  <c r="AO795" i="2"/>
  <c r="AO774" i="2"/>
  <c r="AO417" i="2"/>
  <c r="AO288" i="2"/>
  <c r="AO121" i="2"/>
  <c r="AO812" i="2"/>
  <c r="AO570" i="2"/>
  <c r="AO1" i="2"/>
  <c r="AK3" i="15" s="1"/>
  <c r="AO102" i="10"/>
  <c r="AO44" i="1"/>
  <c r="AO1" i="10"/>
  <c r="AO20" i="1"/>
  <c r="AO90" i="10"/>
  <c r="AO55" i="10"/>
  <c r="AO119" i="1"/>
  <c r="AO74" i="1"/>
  <c r="AO1" i="1"/>
  <c r="BE478" i="2"/>
  <c r="BF474" i="2"/>
  <c r="BH65" i="10"/>
  <c r="BE295" i="14"/>
  <c r="BH40" i="1"/>
  <c r="AI34" i="13"/>
  <c r="AI4" i="13"/>
  <c r="AI18" i="13"/>
  <c r="AI1" i="13"/>
  <c r="AI1" i="5"/>
  <c r="AI4" i="5"/>
  <c r="AI83" i="14"/>
  <c r="AI43" i="14"/>
  <c r="AI152" i="14"/>
  <c r="AI1" i="14"/>
  <c r="AI200" i="14"/>
  <c r="AI175" i="14"/>
  <c r="AI115" i="14"/>
  <c r="AI4" i="14"/>
  <c r="AI149" i="4"/>
  <c r="AI106" i="4"/>
  <c r="AI71" i="4"/>
  <c r="AI1" i="4"/>
  <c r="AI181" i="4"/>
  <c r="AI168" i="4"/>
  <c r="AI82" i="4"/>
  <c r="AI37" i="4"/>
  <c r="AI4" i="4"/>
  <c r="AI825" i="2"/>
  <c r="AI730" i="2"/>
  <c r="AI747" i="2"/>
  <c r="AI502" i="2"/>
  <c r="AI4" i="2"/>
  <c r="AI870" i="2"/>
  <c r="AI795" i="2"/>
  <c r="AI774" i="2"/>
  <c r="AI417" i="2"/>
  <c r="AI288" i="2"/>
  <c r="AI121" i="2"/>
  <c r="AI812" i="2"/>
  <c r="AI570" i="2"/>
  <c r="AI1" i="2"/>
  <c r="AE3" i="15" s="1"/>
  <c r="AI102" i="10"/>
  <c r="AI1" i="10"/>
  <c r="AI119" i="1"/>
  <c r="AI74" i="1"/>
  <c r="AI1" i="1"/>
  <c r="AI44" i="1"/>
  <c r="AI90" i="10"/>
  <c r="AI55" i="10"/>
  <c r="AI20" i="1"/>
  <c r="AG1" i="13"/>
  <c r="AG34" i="13"/>
  <c r="AG4" i="13"/>
  <c r="AG18" i="13"/>
  <c r="AG4" i="5"/>
  <c r="AG1" i="5"/>
  <c r="AG83" i="14"/>
  <c r="AG43" i="14"/>
  <c r="AG152" i="14"/>
  <c r="AG1" i="14"/>
  <c r="AG200" i="14"/>
  <c r="AG175" i="14"/>
  <c r="AG115" i="14"/>
  <c r="AG4" i="14"/>
  <c r="AG4" i="4"/>
  <c r="AG149" i="4"/>
  <c r="AG106" i="4"/>
  <c r="AG71" i="4"/>
  <c r="AG1" i="4"/>
  <c r="AG181" i="4"/>
  <c r="AG168" i="4"/>
  <c r="AG82" i="4"/>
  <c r="AG37" i="4"/>
  <c r="AG825" i="2"/>
  <c r="AG730" i="2"/>
  <c r="AG747" i="2"/>
  <c r="AG502" i="2"/>
  <c r="AG4" i="2"/>
  <c r="AG870" i="2"/>
  <c r="AG795" i="2"/>
  <c r="AG774" i="2"/>
  <c r="AG417" i="2"/>
  <c r="AG288" i="2"/>
  <c r="AG121" i="2"/>
  <c r="AG812" i="2"/>
  <c r="AG570" i="2"/>
  <c r="AG1" i="2"/>
  <c r="AC3" i="15" s="1"/>
  <c r="AG102" i="10"/>
  <c r="AG44" i="1"/>
  <c r="AG1" i="10"/>
  <c r="AG20" i="1"/>
  <c r="AG90" i="10"/>
  <c r="AG55" i="10"/>
  <c r="AG119" i="1"/>
  <c r="AG74" i="1"/>
  <c r="AG1" i="1"/>
  <c r="AB34" i="13"/>
  <c r="AB4" i="13"/>
  <c r="AB18" i="13"/>
  <c r="AB1" i="13"/>
  <c r="AB4" i="5"/>
  <c r="AB1" i="5"/>
  <c r="AB83" i="14"/>
  <c r="AB43" i="14"/>
  <c r="AB152" i="14"/>
  <c r="AB1" i="14"/>
  <c r="AB200" i="14"/>
  <c r="AB175" i="14"/>
  <c r="AB115" i="14"/>
  <c r="AB4" i="14"/>
  <c r="AB181" i="4"/>
  <c r="AB168" i="4"/>
  <c r="AB82" i="4"/>
  <c r="AB37" i="4"/>
  <c r="AB4" i="4"/>
  <c r="AB149" i="4"/>
  <c r="AB106" i="4"/>
  <c r="AB71" i="4"/>
  <c r="AB1" i="4"/>
  <c r="AB825" i="2"/>
  <c r="AB730" i="2"/>
  <c r="AB102" i="10"/>
  <c r="AB119" i="1"/>
  <c r="AB74" i="1"/>
  <c r="AB1" i="1"/>
  <c r="AB747" i="2"/>
  <c r="AB502" i="2"/>
  <c r="AB4" i="2"/>
  <c r="AB1" i="10"/>
  <c r="AB44" i="1"/>
  <c r="AB870" i="2"/>
  <c r="AB795" i="2"/>
  <c r="AB774" i="2"/>
  <c r="AB417" i="2"/>
  <c r="AB288" i="2"/>
  <c r="AB121" i="2"/>
  <c r="AB20" i="1"/>
  <c r="AB812" i="2"/>
  <c r="AB570" i="2"/>
  <c r="AB1" i="2"/>
  <c r="X3" i="15" s="1"/>
  <c r="AB90" i="10"/>
  <c r="AB55" i="10"/>
  <c r="BB7" i="13"/>
  <c r="BB22" i="13" s="1"/>
  <c r="BB21" i="13"/>
  <c r="AJ136" i="1"/>
  <c r="AK137" i="1" s="1"/>
  <c r="AK135" i="1"/>
  <c r="AE34" i="13"/>
  <c r="AE4" i="13"/>
  <c r="AE18" i="13"/>
  <c r="AE1" i="13"/>
  <c r="AE1" i="5"/>
  <c r="AE4" i="5"/>
  <c r="AE83" i="14"/>
  <c r="AE43" i="14"/>
  <c r="AE152" i="14"/>
  <c r="AE1" i="14"/>
  <c r="AE200" i="14"/>
  <c r="AE175" i="14"/>
  <c r="AE115" i="14"/>
  <c r="AE4" i="14"/>
  <c r="AE149" i="4"/>
  <c r="AE106" i="4"/>
  <c r="AE71" i="4"/>
  <c r="AE1" i="4"/>
  <c r="AE181" i="4"/>
  <c r="AE168" i="4"/>
  <c r="AE82" i="4"/>
  <c r="AE37" i="4"/>
  <c r="AE4" i="4"/>
  <c r="AE825" i="2"/>
  <c r="AE730" i="2"/>
  <c r="AE747" i="2"/>
  <c r="AE502" i="2"/>
  <c r="AE4" i="2"/>
  <c r="AE870" i="2"/>
  <c r="AE795" i="2"/>
  <c r="AE774" i="2"/>
  <c r="AE417" i="2"/>
  <c r="AE288" i="2"/>
  <c r="AE121" i="2"/>
  <c r="AE812" i="2"/>
  <c r="AE570" i="2"/>
  <c r="AE1" i="2"/>
  <c r="AA3" i="15" s="1"/>
  <c r="AE102" i="10"/>
  <c r="AE1" i="10"/>
  <c r="AE119" i="1"/>
  <c r="AE74" i="1"/>
  <c r="AE1" i="1"/>
  <c r="AE44" i="1"/>
  <c r="AE90" i="10"/>
  <c r="AE55" i="10"/>
  <c r="AE20" i="1"/>
  <c r="X34" i="13"/>
  <c r="X4" i="13"/>
  <c r="X18" i="13"/>
  <c r="X1" i="13"/>
  <c r="X4" i="5"/>
  <c r="X1" i="5"/>
  <c r="X83" i="14"/>
  <c r="X43" i="14"/>
  <c r="X152" i="14"/>
  <c r="X1" i="14"/>
  <c r="X200" i="14"/>
  <c r="X175" i="14"/>
  <c r="X115" i="14"/>
  <c r="X4" i="14"/>
  <c r="X181" i="4"/>
  <c r="X168" i="4"/>
  <c r="X82" i="4"/>
  <c r="X37" i="4"/>
  <c r="X4" i="4"/>
  <c r="X149" i="4"/>
  <c r="X106" i="4"/>
  <c r="X71" i="4"/>
  <c r="X1" i="4"/>
  <c r="X825" i="2"/>
  <c r="X730" i="2"/>
  <c r="X102" i="10"/>
  <c r="X119" i="1"/>
  <c r="X74" i="1"/>
  <c r="X1" i="1"/>
  <c r="X747" i="2"/>
  <c r="X502" i="2"/>
  <c r="X4" i="2"/>
  <c r="X1" i="10"/>
  <c r="X44" i="1"/>
  <c r="X870" i="2"/>
  <c r="X795" i="2"/>
  <c r="X774" i="2"/>
  <c r="X417" i="2"/>
  <c r="X288" i="2"/>
  <c r="X121" i="2"/>
  <c r="X20" i="1"/>
  <c r="X812" i="2"/>
  <c r="X570" i="2"/>
  <c r="X1" i="2"/>
  <c r="T3" i="15" s="1"/>
  <c r="X90" i="10"/>
  <c r="X55" i="10"/>
  <c r="DO82" i="10"/>
  <c r="BG1" i="13"/>
  <c r="BG34" i="13"/>
  <c r="BG4" i="13"/>
  <c r="BG18" i="13"/>
  <c r="BG1" i="5"/>
  <c r="BG4" i="5"/>
  <c r="BG4" i="14"/>
  <c r="BG83" i="14"/>
  <c r="BG43" i="14"/>
  <c r="BG152" i="14"/>
  <c r="BG1" i="14"/>
  <c r="BG200" i="14"/>
  <c r="BG175" i="14"/>
  <c r="BG115" i="14"/>
  <c r="BG4" i="4"/>
  <c r="BG149" i="4"/>
  <c r="BG106" i="4"/>
  <c r="BG71" i="4"/>
  <c r="BG1" i="4"/>
  <c r="BG181" i="4"/>
  <c r="BG168" i="4"/>
  <c r="BG82" i="4"/>
  <c r="BG37" i="4"/>
  <c r="BG747" i="2"/>
  <c r="BG502" i="2"/>
  <c r="BG4" i="2"/>
  <c r="BG870" i="2"/>
  <c r="BG795" i="2"/>
  <c r="BG774" i="2"/>
  <c r="BG417" i="2"/>
  <c r="BG288" i="2"/>
  <c r="BG121" i="2"/>
  <c r="BG812" i="2"/>
  <c r="BG570" i="2"/>
  <c r="BG1" i="2"/>
  <c r="BC3" i="15" s="1"/>
  <c r="BG825" i="2"/>
  <c r="BG730" i="2"/>
  <c r="BG102" i="10"/>
  <c r="BG1" i="10"/>
  <c r="BG119" i="1"/>
  <c r="BG74" i="1"/>
  <c r="BG1" i="1"/>
  <c r="BG44" i="1"/>
  <c r="BG90" i="10"/>
  <c r="BG55" i="10"/>
  <c r="BG20" i="1"/>
  <c r="AP18" i="13"/>
  <c r="AP1" i="13"/>
  <c r="AP34" i="13"/>
  <c r="AP4" i="13"/>
  <c r="AP1" i="5"/>
  <c r="AP4" i="5"/>
  <c r="AP83" i="14"/>
  <c r="AP43" i="14"/>
  <c r="AP152" i="14"/>
  <c r="AP1" i="14"/>
  <c r="AP200" i="14"/>
  <c r="AP175" i="14"/>
  <c r="AP115" i="14"/>
  <c r="AP4" i="14"/>
  <c r="AP149" i="4"/>
  <c r="AP106" i="4"/>
  <c r="AP71" i="4"/>
  <c r="AP1" i="4"/>
  <c r="AP181" i="4"/>
  <c r="AP168" i="4"/>
  <c r="AP82" i="4"/>
  <c r="AP37" i="4"/>
  <c r="AP4" i="4"/>
  <c r="AP870" i="2"/>
  <c r="AP795" i="2"/>
  <c r="AP774" i="2"/>
  <c r="AP417" i="2"/>
  <c r="AP288" i="2"/>
  <c r="AP121" i="2"/>
  <c r="AP812" i="2"/>
  <c r="AP570" i="2"/>
  <c r="AP1" i="2"/>
  <c r="AL3" i="15" s="1"/>
  <c r="AP825" i="2"/>
  <c r="AP730" i="2"/>
  <c r="AP747" i="2"/>
  <c r="AP502" i="2"/>
  <c r="AP4" i="2"/>
  <c r="AP102" i="10"/>
  <c r="AP20" i="1"/>
  <c r="AP1" i="10"/>
  <c r="AP119" i="1"/>
  <c r="AP74" i="1"/>
  <c r="AP1" i="1"/>
  <c r="AP90" i="10"/>
  <c r="AP55" i="10"/>
  <c r="AP44" i="1"/>
  <c r="AK1" i="13"/>
  <c r="AK34" i="13"/>
  <c r="AK4" i="13"/>
  <c r="AK18" i="13"/>
  <c r="AK4" i="5"/>
  <c r="AK1" i="5"/>
  <c r="AK83" i="14"/>
  <c r="AK43" i="14"/>
  <c r="AK152" i="14"/>
  <c r="AK1" i="14"/>
  <c r="AK200" i="14"/>
  <c r="AK175" i="14"/>
  <c r="AK115" i="14"/>
  <c r="AK4" i="14"/>
  <c r="AK4" i="4"/>
  <c r="AK149" i="4"/>
  <c r="AK106" i="4"/>
  <c r="AK71" i="4"/>
  <c r="AK1" i="4"/>
  <c r="AK181" i="4"/>
  <c r="AK168" i="4"/>
  <c r="AK82" i="4"/>
  <c r="AK37" i="4"/>
  <c r="AK825" i="2"/>
  <c r="AK730" i="2"/>
  <c r="AK747" i="2"/>
  <c r="AK502" i="2"/>
  <c r="AK4" i="2"/>
  <c r="AK870" i="2"/>
  <c r="AK795" i="2"/>
  <c r="AK774" i="2"/>
  <c r="AK417" i="2"/>
  <c r="AK288" i="2"/>
  <c r="AK121" i="2"/>
  <c r="AK812" i="2"/>
  <c r="AK570" i="2"/>
  <c r="AK1" i="2"/>
  <c r="AG3" i="15" s="1"/>
  <c r="AK102" i="10"/>
  <c r="AK44" i="1"/>
  <c r="AK1" i="10"/>
  <c r="AK20" i="1"/>
  <c r="AK90" i="10"/>
  <c r="AK55" i="10"/>
  <c r="AK119" i="1"/>
  <c r="AK74" i="1"/>
  <c r="AK1" i="1"/>
  <c r="Z18" i="13"/>
  <c r="Z1" i="13"/>
  <c r="Z34" i="13"/>
  <c r="Z4" i="13"/>
  <c r="Z1" i="5"/>
  <c r="Z4" i="5"/>
  <c r="Z83" i="14"/>
  <c r="Z43" i="14"/>
  <c r="Z152" i="14"/>
  <c r="Z1" i="14"/>
  <c r="Z200" i="14"/>
  <c r="Z175" i="14"/>
  <c r="Z115" i="14"/>
  <c r="Z4" i="14"/>
  <c r="Z149" i="4"/>
  <c r="Z106" i="4"/>
  <c r="Z71" i="4"/>
  <c r="Z1" i="4"/>
  <c r="Z181" i="4"/>
  <c r="Z168" i="4"/>
  <c r="Z82" i="4"/>
  <c r="Z37" i="4"/>
  <c r="Z4" i="4"/>
  <c r="Z825" i="2"/>
  <c r="Z730" i="2"/>
  <c r="Z102" i="10"/>
  <c r="Z20" i="1"/>
  <c r="Z747" i="2"/>
  <c r="Z502" i="2"/>
  <c r="Z4" i="2"/>
  <c r="Z1" i="10"/>
  <c r="Z870" i="2"/>
  <c r="Z795" i="2"/>
  <c r="Z774" i="2"/>
  <c r="Z417" i="2"/>
  <c r="Z288" i="2"/>
  <c r="Z121" i="2"/>
  <c r="Z119" i="1"/>
  <c r="Z74" i="1"/>
  <c r="Z1" i="1"/>
  <c r="Z812" i="2"/>
  <c r="Z570" i="2"/>
  <c r="Z1" i="2"/>
  <c r="V3" i="15" s="1"/>
  <c r="Z90" i="10"/>
  <c r="Z55" i="10"/>
  <c r="Z44" i="1"/>
  <c r="BC105" i="2"/>
  <c r="AR18" i="13"/>
  <c r="AR1" i="13"/>
  <c r="AR34" i="13"/>
  <c r="AR4" i="13"/>
  <c r="AR4" i="5"/>
  <c r="AR1" i="5"/>
  <c r="AR83" i="14"/>
  <c r="AR43" i="14"/>
  <c r="AR152" i="14"/>
  <c r="AR1" i="14"/>
  <c r="AR200" i="14"/>
  <c r="AR175" i="14"/>
  <c r="AR115" i="14"/>
  <c r="AR4" i="14"/>
  <c r="AR181" i="4"/>
  <c r="AR168" i="4"/>
  <c r="AR82" i="4"/>
  <c r="AR37" i="4"/>
  <c r="AR4" i="4"/>
  <c r="AR149" i="4"/>
  <c r="AR106" i="4"/>
  <c r="AR71" i="4"/>
  <c r="AR1" i="4"/>
  <c r="AR870" i="2"/>
  <c r="AR795" i="2"/>
  <c r="AR774" i="2"/>
  <c r="AR417" i="2"/>
  <c r="AR288" i="2"/>
  <c r="AR121" i="2"/>
  <c r="AR812" i="2"/>
  <c r="AR570" i="2"/>
  <c r="AR1" i="2"/>
  <c r="AN3" i="15" s="1"/>
  <c r="AR825" i="2"/>
  <c r="AR730" i="2"/>
  <c r="AR747" i="2"/>
  <c r="AR502" i="2"/>
  <c r="AR4" i="2"/>
  <c r="AR102" i="10"/>
  <c r="AR119" i="1"/>
  <c r="AR74" i="1"/>
  <c r="AR1" i="1"/>
  <c r="AR1" i="10"/>
  <c r="AR44" i="1"/>
  <c r="AR20" i="1"/>
  <c r="AR90" i="10"/>
  <c r="AR55" i="10"/>
  <c r="AH18" i="13"/>
  <c r="AH1" i="13"/>
  <c r="AH34" i="13"/>
  <c r="AH4" i="13"/>
  <c r="AH1" i="5"/>
  <c r="AH4" i="5"/>
  <c r="AH83" i="14"/>
  <c r="AH43" i="14"/>
  <c r="AH152" i="14"/>
  <c r="AH1" i="14"/>
  <c r="AH200" i="14"/>
  <c r="AH175" i="14"/>
  <c r="AH115" i="14"/>
  <c r="AH4" i="14"/>
  <c r="AH149" i="4"/>
  <c r="AH106" i="4"/>
  <c r="AH71" i="4"/>
  <c r="AH1" i="4"/>
  <c r="AH181" i="4"/>
  <c r="AH168" i="4"/>
  <c r="AH82" i="4"/>
  <c r="AH37" i="4"/>
  <c r="AH4" i="4"/>
  <c r="AH870" i="2"/>
  <c r="AH795" i="2"/>
  <c r="AH774" i="2"/>
  <c r="AH417" i="2"/>
  <c r="AH288" i="2"/>
  <c r="AH121" i="2"/>
  <c r="AH812" i="2"/>
  <c r="AH570" i="2"/>
  <c r="AH1" i="2"/>
  <c r="AD3" i="15" s="1"/>
  <c r="AH825" i="2"/>
  <c r="AH730" i="2"/>
  <c r="AH747" i="2"/>
  <c r="AH502" i="2"/>
  <c r="AH4" i="2"/>
  <c r="AH102" i="10"/>
  <c r="AH20" i="1"/>
  <c r="AH1" i="10"/>
  <c r="AH119" i="1"/>
  <c r="AH74" i="1"/>
  <c r="AH1" i="1"/>
  <c r="AH90" i="10"/>
  <c r="AH55" i="10"/>
  <c r="AH44" i="1"/>
  <c r="AA34" i="13"/>
  <c r="AA4" i="13"/>
  <c r="AA18" i="13"/>
  <c r="AA1" i="13"/>
  <c r="AA1" i="5"/>
  <c r="AA4" i="5"/>
  <c r="AA83" i="14"/>
  <c r="AA43" i="14"/>
  <c r="AA152" i="14"/>
  <c r="AA1" i="14"/>
  <c r="AA200" i="14"/>
  <c r="AA175" i="14"/>
  <c r="AA115" i="14"/>
  <c r="AA4" i="14"/>
  <c r="AA149" i="4"/>
  <c r="AA106" i="4"/>
  <c r="AA71" i="4"/>
  <c r="AA1" i="4"/>
  <c r="AA181" i="4"/>
  <c r="AA168" i="4"/>
  <c r="AA82" i="4"/>
  <c r="AA37" i="4"/>
  <c r="AA4" i="4"/>
  <c r="AA870" i="2"/>
  <c r="AA795" i="2"/>
  <c r="AA774" i="2"/>
  <c r="AA417" i="2"/>
  <c r="AA288" i="2"/>
  <c r="AA121" i="2"/>
  <c r="AA102" i="10"/>
  <c r="AA812" i="2"/>
  <c r="AA570" i="2"/>
  <c r="AA1" i="2"/>
  <c r="W3" i="15" s="1"/>
  <c r="AA1" i="10"/>
  <c r="AA119" i="1"/>
  <c r="AA74" i="1"/>
  <c r="AA1" i="1"/>
  <c r="AA825" i="2"/>
  <c r="AA730" i="2"/>
  <c r="AA44" i="1"/>
  <c r="AA747" i="2"/>
  <c r="AA502" i="2"/>
  <c r="AA4" i="2"/>
  <c r="AA90" i="10"/>
  <c r="AA55" i="10"/>
  <c r="AA20" i="1"/>
  <c r="AC1" i="13"/>
  <c r="AC34" i="13"/>
  <c r="AC4" i="13"/>
  <c r="AC18" i="13"/>
  <c r="AC4" i="5"/>
  <c r="AC1" i="5"/>
  <c r="AC83" i="14"/>
  <c r="AC43" i="14"/>
  <c r="AC152" i="14"/>
  <c r="AC1" i="14"/>
  <c r="AC200" i="14"/>
  <c r="AC175" i="14"/>
  <c r="AC115" i="14"/>
  <c r="AC4" i="14"/>
  <c r="AC4" i="4"/>
  <c r="AC149" i="4"/>
  <c r="AC106" i="4"/>
  <c r="AC71" i="4"/>
  <c r="AC1" i="4"/>
  <c r="AC181" i="4"/>
  <c r="AC168" i="4"/>
  <c r="AC82" i="4"/>
  <c r="AC37" i="4"/>
  <c r="AC812" i="2"/>
  <c r="AC795" i="2"/>
  <c r="AC417" i="2"/>
  <c r="AC288" i="2"/>
  <c r="AC121" i="2"/>
  <c r="AC102" i="10"/>
  <c r="AC44" i="1"/>
  <c r="AC870" i="2"/>
  <c r="AC774" i="2"/>
  <c r="AC570" i="2"/>
  <c r="AC1" i="2"/>
  <c r="Y3" i="15" s="1"/>
  <c r="AC1" i="10"/>
  <c r="AC20" i="1"/>
  <c r="AC825" i="2"/>
  <c r="AC747" i="2"/>
  <c r="AC730" i="2"/>
  <c r="AC502" i="2"/>
  <c r="AC4" i="2"/>
  <c r="AC90" i="10"/>
  <c r="AC55" i="10"/>
  <c r="AC119" i="1"/>
  <c r="AC74" i="1"/>
  <c r="AC1" i="1"/>
  <c r="BF90" i="2"/>
  <c r="BF91" i="2" s="1"/>
  <c r="BH93" i="10"/>
  <c r="BA23" i="13"/>
  <c r="BA24" i="13" s="1"/>
  <c r="W34" i="13"/>
  <c r="W18" i="13"/>
  <c r="W1" i="13"/>
  <c r="W1" i="5"/>
  <c r="W4" i="13"/>
  <c r="W4" i="5"/>
  <c r="W83" i="14"/>
  <c r="W43" i="14"/>
  <c r="W152" i="14"/>
  <c r="W1" i="14"/>
  <c r="W200" i="14"/>
  <c r="W175" i="14"/>
  <c r="W115" i="14"/>
  <c r="W4" i="14"/>
  <c r="W149" i="4"/>
  <c r="W106" i="4"/>
  <c r="W71" i="4"/>
  <c r="W1" i="4"/>
  <c r="W181" i="4"/>
  <c r="W168" i="4"/>
  <c r="W82" i="4"/>
  <c r="W37" i="4"/>
  <c r="W4" i="4"/>
  <c r="W870" i="2"/>
  <c r="W795" i="2"/>
  <c r="W774" i="2"/>
  <c r="W417" i="2"/>
  <c r="W288" i="2"/>
  <c r="W121" i="2"/>
  <c r="W102" i="10"/>
  <c r="W812" i="2"/>
  <c r="W570" i="2"/>
  <c r="W1" i="2"/>
  <c r="S3" i="15" s="1"/>
  <c r="W1" i="10"/>
  <c r="W119" i="1"/>
  <c r="W74" i="1"/>
  <c r="W1" i="1"/>
  <c r="W825" i="2"/>
  <c r="W730" i="2"/>
  <c r="W44" i="1"/>
  <c r="W747" i="2"/>
  <c r="W502" i="2"/>
  <c r="W4" i="2"/>
  <c r="W90" i="10"/>
  <c r="W55" i="10"/>
  <c r="W20" i="1"/>
  <c r="U34" i="13"/>
  <c r="U4" i="13"/>
  <c r="U4" i="5"/>
  <c r="U18" i="13"/>
  <c r="U1" i="13"/>
  <c r="U1" i="5"/>
  <c r="U83" i="14"/>
  <c r="U43" i="14"/>
  <c r="U152" i="14"/>
  <c r="U1" i="14"/>
  <c r="U200" i="14"/>
  <c r="U175" i="14"/>
  <c r="U115" i="14"/>
  <c r="U4" i="14"/>
  <c r="U4" i="4"/>
  <c r="U149" i="4"/>
  <c r="U106" i="4"/>
  <c r="U71" i="4"/>
  <c r="U1" i="4"/>
  <c r="U181" i="4"/>
  <c r="U168" i="4"/>
  <c r="U82" i="4"/>
  <c r="U37" i="4"/>
  <c r="U870" i="2"/>
  <c r="U795" i="2"/>
  <c r="U774" i="2"/>
  <c r="U417" i="2"/>
  <c r="U288" i="2"/>
  <c r="U121" i="2"/>
  <c r="U102" i="10"/>
  <c r="U44" i="1"/>
  <c r="U812" i="2"/>
  <c r="U570" i="2"/>
  <c r="U1" i="2"/>
  <c r="Q3" i="15" s="1"/>
  <c r="U1" i="10"/>
  <c r="U20" i="1"/>
  <c r="U825" i="2"/>
  <c r="U730" i="2"/>
  <c r="U747" i="2"/>
  <c r="U502" i="2"/>
  <c r="U4" i="2"/>
  <c r="U90" i="10"/>
  <c r="U55" i="10"/>
  <c r="U119" i="1"/>
  <c r="U74" i="1"/>
  <c r="U1" i="1"/>
  <c r="P34" i="13"/>
  <c r="P4" i="13"/>
  <c r="P4" i="5"/>
  <c r="P18" i="13"/>
  <c r="P1" i="13"/>
  <c r="P1" i="5"/>
  <c r="P4" i="14"/>
  <c r="P83" i="14"/>
  <c r="P43" i="14"/>
  <c r="P152" i="14"/>
  <c r="P1" i="14"/>
  <c r="P200" i="14"/>
  <c r="P175" i="14"/>
  <c r="P115" i="14"/>
  <c r="P181" i="4"/>
  <c r="P168" i="4"/>
  <c r="P82" i="4"/>
  <c r="P37" i="4"/>
  <c r="P4" i="4"/>
  <c r="P149" i="4"/>
  <c r="P106" i="4"/>
  <c r="P71" i="4"/>
  <c r="P1" i="4"/>
  <c r="P825" i="2"/>
  <c r="P730" i="2"/>
  <c r="P102" i="10"/>
  <c r="P119" i="1"/>
  <c r="P74" i="1"/>
  <c r="P1" i="1"/>
  <c r="P747" i="2"/>
  <c r="P502" i="2"/>
  <c r="P4" i="2"/>
  <c r="P1" i="10"/>
  <c r="P44" i="1"/>
  <c r="P870" i="2"/>
  <c r="P795" i="2"/>
  <c r="P774" i="2"/>
  <c r="P417" i="2"/>
  <c r="P288" i="2"/>
  <c r="P121" i="2"/>
  <c r="P20" i="1"/>
  <c r="P812" i="2"/>
  <c r="P570" i="2"/>
  <c r="P1" i="2"/>
  <c r="L3" i="15" s="1"/>
  <c r="P90" i="10"/>
  <c r="P55" i="10"/>
  <c r="BA112" i="2"/>
  <c r="BG120" i="10"/>
  <c r="BH97" i="10"/>
  <c r="S18" i="13"/>
  <c r="S1" i="13"/>
  <c r="S1" i="5"/>
  <c r="S34" i="13"/>
  <c r="S4" i="13"/>
  <c r="S4" i="5"/>
  <c r="S83" i="14"/>
  <c r="S43" i="14"/>
  <c r="S152" i="14"/>
  <c r="S1" i="14"/>
  <c r="S200" i="14"/>
  <c r="S175" i="14"/>
  <c r="S115" i="14"/>
  <c r="S4" i="14"/>
  <c r="S149" i="4"/>
  <c r="S106" i="4"/>
  <c r="S71" i="4"/>
  <c r="S1" i="4"/>
  <c r="S181" i="4"/>
  <c r="S168" i="4"/>
  <c r="S82" i="4"/>
  <c r="S37" i="4"/>
  <c r="S4" i="4"/>
  <c r="S870" i="2"/>
  <c r="S795" i="2"/>
  <c r="S774" i="2"/>
  <c r="S417" i="2"/>
  <c r="S288" i="2"/>
  <c r="S121" i="2"/>
  <c r="S102" i="10"/>
  <c r="S812" i="2"/>
  <c r="S570" i="2"/>
  <c r="S1" i="2"/>
  <c r="O3" i="15" s="1"/>
  <c r="S1" i="10"/>
  <c r="S119" i="1"/>
  <c r="S74" i="1"/>
  <c r="S1" i="1"/>
  <c r="S825" i="2"/>
  <c r="S730" i="2"/>
  <c r="S44" i="1"/>
  <c r="S747" i="2"/>
  <c r="S502" i="2"/>
  <c r="S4" i="2"/>
  <c r="S90" i="10"/>
  <c r="S55" i="10"/>
  <c r="S20" i="1"/>
  <c r="C104" i="2"/>
  <c r="C106" i="2"/>
  <c r="C97" i="2"/>
  <c r="C91" i="2"/>
  <c r="C92" i="2"/>
  <c r="C105" i="2"/>
  <c r="C93" i="2"/>
  <c r="C100" i="2"/>
  <c r="C90" i="2"/>
  <c r="C95" i="2"/>
  <c r="B62" i="9"/>
  <c r="N34" i="13"/>
  <c r="N4" i="13"/>
  <c r="N1" i="13"/>
  <c r="N18" i="13"/>
  <c r="N4" i="5"/>
  <c r="N1" i="5"/>
  <c r="N200" i="14"/>
  <c r="N175" i="14"/>
  <c r="N115" i="14"/>
  <c r="N4" i="14"/>
  <c r="N1" i="14"/>
  <c r="N152" i="14"/>
  <c r="N83" i="14"/>
  <c r="N43" i="14"/>
  <c r="N149" i="4"/>
  <c r="N106" i="4"/>
  <c r="N37" i="4"/>
  <c r="N181" i="4"/>
  <c r="N168" i="4"/>
  <c r="N82" i="4"/>
  <c r="N71" i="4"/>
  <c r="N4" i="4"/>
  <c r="N1" i="4"/>
  <c r="N812" i="2"/>
  <c r="N747" i="2"/>
  <c r="N570" i="2"/>
  <c r="N502" i="2"/>
  <c r="N4" i="2"/>
  <c r="N1" i="2"/>
  <c r="J3" i="15" s="1"/>
  <c r="N90" i="10"/>
  <c r="N55" i="10"/>
  <c r="N1" i="10"/>
  <c r="N44" i="1"/>
  <c r="N870" i="2"/>
  <c r="N774" i="2"/>
  <c r="N417" i="2"/>
  <c r="N288" i="2"/>
  <c r="N1" i="1"/>
  <c r="N825" i="2"/>
  <c r="N795" i="2"/>
  <c r="N730" i="2"/>
  <c r="N121" i="2"/>
  <c r="N102" i="10"/>
  <c r="N119" i="1"/>
  <c r="N74" i="1"/>
  <c r="N20" i="1"/>
  <c r="J152" i="14"/>
  <c r="J34" i="13"/>
  <c r="J115" i="14"/>
  <c r="J43" i="14"/>
  <c r="J4" i="14"/>
  <c r="J1" i="14"/>
  <c r="J4" i="5"/>
  <c r="J1" i="1"/>
  <c r="J20" i="1"/>
  <c r="J417" i="2"/>
  <c r="J4" i="4"/>
  <c r="J730" i="2"/>
  <c r="J774" i="2"/>
  <c r="J168" i="4"/>
  <c r="J181" i="4"/>
  <c r="J18" i="13"/>
  <c r="J200" i="14"/>
  <c r="J175" i="14"/>
  <c r="J83" i="14"/>
  <c r="J4" i="13"/>
  <c r="J1" i="10"/>
  <c r="J44" i="1"/>
  <c r="J4" i="2"/>
  <c r="J812" i="2"/>
  <c r="J1" i="4"/>
  <c r="J502" i="2"/>
  <c r="J90" i="10"/>
  <c r="J747" i="2"/>
  <c r="J288" i="2"/>
  <c r="J55" i="10"/>
  <c r="J121" i="2"/>
  <c r="J1" i="2"/>
  <c r="F3" i="15" s="1"/>
  <c r="J71" i="4"/>
  <c r="J106" i="4"/>
  <c r="J149" i="4"/>
  <c r="J1" i="13"/>
  <c r="J74" i="1"/>
  <c r="J102" i="10"/>
  <c r="J37" i="4"/>
  <c r="J795" i="2"/>
  <c r="J570" i="2"/>
  <c r="J119" i="1"/>
  <c r="J825" i="2"/>
  <c r="J870" i="2"/>
  <c r="J1" i="5"/>
  <c r="J82" i="4"/>
  <c r="L34" i="13"/>
  <c r="L4" i="13"/>
  <c r="L1" i="13"/>
  <c r="L4" i="5"/>
  <c r="L1" i="5"/>
  <c r="L18" i="13"/>
  <c r="L200" i="14"/>
  <c r="L175" i="14"/>
  <c r="L115" i="14"/>
  <c r="L4" i="14"/>
  <c r="L1" i="14"/>
  <c r="L152" i="14"/>
  <c r="L83" i="14"/>
  <c r="L43" i="14"/>
  <c r="L149" i="4"/>
  <c r="L106" i="4"/>
  <c r="L37" i="4"/>
  <c r="L181" i="4"/>
  <c r="L168" i="4"/>
  <c r="L82" i="4"/>
  <c r="L71" i="4"/>
  <c r="L4" i="4"/>
  <c r="L1" i="4"/>
  <c r="L812" i="2"/>
  <c r="L747" i="2"/>
  <c r="L570" i="2"/>
  <c r="L502" i="2"/>
  <c r="L4" i="2"/>
  <c r="L1" i="2"/>
  <c r="H3" i="15" s="1"/>
  <c r="L90" i="10"/>
  <c r="L55" i="10"/>
  <c r="L1" i="10"/>
  <c r="L44" i="1"/>
  <c r="L870" i="2"/>
  <c r="L774" i="2"/>
  <c r="L417" i="2"/>
  <c r="L288" i="2"/>
  <c r="L102" i="10"/>
  <c r="L20" i="1"/>
  <c r="L1" i="1"/>
  <c r="L825" i="2"/>
  <c r="L795" i="2"/>
  <c r="L730" i="2"/>
  <c r="L121" i="2"/>
  <c r="L119" i="1"/>
  <c r="L74" i="1"/>
  <c r="H152" i="14"/>
  <c r="H181" i="4"/>
  <c r="H18" i="13"/>
  <c r="H200" i="14"/>
  <c r="H175" i="14"/>
  <c r="H115" i="14"/>
  <c r="H1" i="14"/>
  <c r="H4" i="5"/>
  <c r="H1" i="13"/>
  <c r="H106" i="4"/>
  <c r="H502" i="2"/>
  <c r="H4" i="4"/>
  <c r="H74" i="1"/>
  <c r="H37" i="4"/>
  <c r="H44" i="1"/>
  <c r="H870" i="2"/>
  <c r="H1" i="10"/>
  <c r="H1" i="5"/>
  <c r="H1" i="4"/>
  <c r="H795" i="2"/>
  <c r="H55" i="10"/>
  <c r="H71" i="4"/>
  <c r="H1" i="2"/>
  <c r="D3" i="15" s="1"/>
  <c r="H570" i="2"/>
  <c r="H1" i="1"/>
  <c r="H168" i="4"/>
  <c r="H34" i="13"/>
  <c r="H4" i="14"/>
  <c r="H83" i="14"/>
  <c r="H43" i="14"/>
  <c r="H4" i="13"/>
  <c r="H417" i="2"/>
  <c r="H730" i="2"/>
  <c r="H119" i="1"/>
  <c r="H149" i="4"/>
  <c r="H4" i="2"/>
  <c r="H102" i="10"/>
  <c r="H288" i="2"/>
  <c r="H121" i="2"/>
  <c r="H747" i="2"/>
  <c r="H812" i="2"/>
  <c r="H20" i="1"/>
  <c r="H825" i="2"/>
  <c r="H90" i="10"/>
  <c r="H774" i="2"/>
  <c r="H82" i="4"/>
  <c r="M18" i="13"/>
  <c r="M1" i="13"/>
  <c r="M1" i="5"/>
  <c r="M34" i="13"/>
  <c r="M4" i="13"/>
  <c r="M4" i="5"/>
  <c r="M200" i="14"/>
  <c r="M175" i="14"/>
  <c r="M115" i="14"/>
  <c r="M4" i="14"/>
  <c r="M1" i="14"/>
  <c r="M152" i="14"/>
  <c r="M83" i="14"/>
  <c r="M43" i="14"/>
  <c r="M149" i="4"/>
  <c r="M106" i="4"/>
  <c r="M37" i="4"/>
  <c r="M181" i="4"/>
  <c r="M168" i="4"/>
  <c r="M82" i="4"/>
  <c r="M71" i="4"/>
  <c r="M4" i="4"/>
  <c r="M1" i="4"/>
  <c r="M812" i="2"/>
  <c r="M747" i="2"/>
  <c r="M570" i="2"/>
  <c r="M502" i="2"/>
  <c r="M4" i="2"/>
  <c r="M1" i="2"/>
  <c r="I3" i="15" s="1"/>
  <c r="M90" i="10"/>
  <c r="M55" i="10"/>
  <c r="M1" i="10"/>
  <c r="M119" i="1"/>
  <c r="M74" i="1"/>
  <c r="M20" i="1"/>
  <c r="M1" i="1"/>
  <c r="M825" i="2"/>
  <c r="M795" i="2"/>
  <c r="M730" i="2"/>
  <c r="M121" i="2"/>
  <c r="M102" i="10"/>
  <c r="M870" i="2"/>
  <c r="M774" i="2"/>
  <c r="M417" i="2"/>
  <c r="M288" i="2"/>
  <c r="M44" i="1"/>
  <c r="K152" i="14"/>
  <c r="K34" i="13"/>
  <c r="K115" i="14"/>
  <c r="K83" i="14"/>
  <c r="K175" i="14"/>
  <c r="K4" i="13"/>
  <c r="K730" i="2"/>
  <c r="K74" i="1"/>
  <c r="K20" i="1"/>
  <c r="K4" i="5"/>
  <c r="K1" i="2"/>
  <c r="G3" i="15" s="1"/>
  <c r="K168" i="4"/>
  <c r="K181" i="4"/>
  <c r="K18" i="13"/>
  <c r="K200" i="14"/>
  <c r="K43" i="14"/>
  <c r="K4" i="14"/>
  <c r="K1" i="14"/>
  <c r="K1" i="13"/>
  <c r="K119" i="1"/>
  <c r="K812" i="2"/>
  <c r="K55" i="10"/>
  <c r="K102" i="10"/>
  <c r="K774" i="2"/>
  <c r="K1" i="1"/>
  <c r="K288" i="2"/>
  <c r="K106" i="4"/>
  <c r="K90" i="10"/>
  <c r="K870" i="2"/>
  <c r="K825" i="2"/>
  <c r="K121" i="2"/>
  <c r="K570" i="2"/>
  <c r="K795" i="2"/>
  <c r="K37" i="4"/>
  <c r="K747" i="2"/>
  <c r="K82" i="4"/>
  <c r="K4" i="2"/>
  <c r="K1" i="4"/>
  <c r="K1" i="5"/>
  <c r="K1" i="10"/>
  <c r="K502" i="2"/>
  <c r="K71" i="4"/>
  <c r="K44" i="1"/>
  <c r="K417" i="2"/>
  <c r="K4" i="4"/>
  <c r="K149" i="4"/>
  <c r="I168" i="4"/>
  <c r="I18" i="13"/>
  <c r="I200" i="14"/>
  <c r="I4" i="14"/>
  <c r="I43" i="14"/>
  <c r="I1" i="14"/>
  <c r="I4" i="13"/>
  <c r="I1" i="5"/>
  <c r="I74" i="1"/>
  <c r="I747" i="2"/>
  <c r="I825" i="2"/>
  <c r="I1" i="4"/>
  <c r="I4" i="4"/>
  <c r="I774" i="2"/>
  <c r="I152" i="14"/>
  <c r="I181" i="4"/>
  <c r="I34" i="13"/>
  <c r="I115" i="14"/>
  <c r="I175" i="14"/>
  <c r="I83" i="14"/>
  <c r="I4" i="5"/>
  <c r="I1" i="13"/>
  <c r="I20" i="1"/>
  <c r="I44" i="1"/>
  <c r="I417" i="2"/>
  <c r="I795" i="2"/>
  <c r="I502" i="2"/>
  <c r="I102" i="10"/>
  <c r="I570" i="2"/>
  <c r="I812" i="2"/>
  <c r="I90" i="10"/>
  <c r="I1" i="2"/>
  <c r="E3" i="15" s="1"/>
  <c r="I119" i="1"/>
  <c r="I730" i="2"/>
  <c r="I870" i="2"/>
  <c r="I82" i="4"/>
  <c r="I106" i="4"/>
  <c r="I55" i="10"/>
  <c r="I288" i="2"/>
  <c r="I121" i="2"/>
  <c r="I4" i="2"/>
  <c r="I1" i="10"/>
  <c r="I37" i="4"/>
  <c r="I1" i="1"/>
  <c r="I71" i="4"/>
  <c r="I149" i="4"/>
  <c r="G168" i="4"/>
  <c r="G181" i="4"/>
  <c r="G34" i="13"/>
  <c r="G200" i="14"/>
  <c r="G43" i="14"/>
  <c r="G175" i="14"/>
  <c r="G1" i="14"/>
  <c r="G4" i="13"/>
  <c r="G82" i="4"/>
  <c r="G106" i="4"/>
  <c r="G71" i="4"/>
  <c r="G90" i="10"/>
  <c r="G870" i="2"/>
  <c r="G152" i="14"/>
  <c r="G18" i="13"/>
  <c r="G115" i="14"/>
  <c r="G4" i="14"/>
  <c r="G83" i="14"/>
  <c r="G4" i="5"/>
  <c r="G1" i="13"/>
  <c r="G774" i="2"/>
  <c r="G730" i="2"/>
  <c r="G570" i="2"/>
  <c r="G4" i="2"/>
  <c r="G1" i="5"/>
  <c r="G74" i="1"/>
  <c r="G812" i="2"/>
  <c r="G121" i="2"/>
  <c r="G1" i="4"/>
  <c r="G825" i="2"/>
  <c r="G417" i="2"/>
  <c r="G795" i="2"/>
  <c r="G20" i="1"/>
  <c r="G4" i="4"/>
  <c r="G288" i="2"/>
  <c r="G149" i="4"/>
  <c r="G102" i="10"/>
  <c r="G747" i="2"/>
  <c r="G119" i="1"/>
  <c r="G37" i="4"/>
  <c r="G1" i="2"/>
  <c r="C3" i="15" s="1"/>
  <c r="G55" i="10"/>
  <c r="G1" i="1"/>
  <c r="G502" i="2"/>
  <c r="G44" i="1"/>
  <c r="G1" i="10"/>
  <c r="B61" i="9"/>
  <c r="B58" i="9"/>
  <c r="C7" i="10"/>
  <c r="C666" i="2"/>
  <c r="C665" i="2"/>
  <c r="C667" i="2"/>
  <c r="C703" i="2"/>
  <c r="C706" i="2"/>
  <c r="C701" i="2"/>
  <c r="C700" i="2"/>
  <c r="C707" i="2"/>
  <c r="C704" i="2"/>
  <c r="C702" i="2"/>
  <c r="C705" i="2"/>
  <c r="B54" i="14"/>
  <c r="B14" i="14"/>
  <c r="C139" i="14"/>
  <c r="C135" i="14"/>
  <c r="C66" i="14"/>
  <c r="C70" i="14"/>
  <c r="C26" i="14"/>
  <c r="C30" i="14"/>
  <c r="B53" i="14"/>
  <c r="B13" i="14"/>
  <c r="C718" i="2"/>
  <c r="C739" i="2"/>
  <c r="C30" i="10"/>
  <c r="C695" i="2"/>
  <c r="C111" i="2"/>
  <c r="C693" i="2"/>
  <c r="C933" i="2"/>
  <c r="C34" i="10"/>
  <c r="C547" i="2"/>
  <c r="C689" i="2"/>
  <c r="C687" i="2"/>
  <c r="C491" i="2"/>
  <c r="C530" i="2"/>
  <c r="C553" i="2"/>
  <c r="C497" i="2"/>
  <c r="C696" i="2"/>
  <c r="C930" i="2"/>
  <c r="C563" i="2"/>
  <c r="C49" i="10"/>
  <c r="C887" i="2"/>
  <c r="C890" i="2"/>
  <c r="C759" i="2"/>
  <c r="A59" i="1"/>
  <c r="C903" i="2"/>
  <c r="C788" i="2"/>
  <c r="C856" i="2"/>
  <c r="C474" i="2"/>
  <c r="C513" i="2"/>
  <c r="C677" i="2"/>
  <c r="C559" i="2"/>
  <c r="C854" i="2"/>
  <c r="C504" i="2"/>
  <c r="C857" i="2"/>
  <c r="C783" i="2"/>
  <c r="C941" i="2"/>
  <c r="C852" i="2"/>
  <c r="C51" i="10"/>
  <c r="C276" i="2"/>
  <c r="C78" i="10"/>
  <c r="C939" i="2"/>
  <c r="C403" i="2"/>
  <c r="C726" i="2"/>
  <c r="C720" i="2"/>
  <c r="C943" i="2"/>
  <c r="C396" i="2"/>
  <c r="C468" i="2"/>
  <c r="C282" i="2"/>
  <c r="C685" i="2"/>
  <c r="C463" i="2"/>
  <c r="C901" i="2"/>
  <c r="C59" i="1"/>
  <c r="C697" i="2"/>
  <c r="C272" i="2"/>
  <c r="C479" i="2"/>
  <c r="C44" i="10"/>
  <c r="C75" i="10"/>
  <c r="C385" i="2"/>
  <c r="C895" i="2"/>
  <c r="C565" i="2"/>
  <c r="C549" i="2"/>
  <c r="C762" i="2"/>
  <c r="C554" i="2"/>
  <c r="C70" i="1"/>
  <c r="C50" i="10"/>
  <c r="C692" i="2"/>
  <c r="C525" i="2"/>
  <c r="C512" i="2"/>
  <c r="C560" i="2"/>
  <c r="C862" i="2"/>
  <c r="C803" i="2"/>
  <c r="C65" i="1"/>
  <c r="C59" i="10"/>
  <c r="C763" i="2"/>
  <c r="C914" i="2"/>
  <c r="C917" i="2"/>
  <c r="C714" i="2"/>
  <c r="C58" i="10"/>
  <c r="C816" i="2"/>
  <c r="C12" i="10"/>
  <c r="C32" i="10"/>
  <c r="C877" i="2"/>
  <c r="C709" i="2"/>
  <c r="C116" i="10"/>
  <c r="C466" i="2"/>
  <c r="C118" i="10"/>
  <c r="C679" i="2"/>
  <c r="C70" i="10"/>
  <c r="C806" i="2"/>
  <c r="C561" i="2"/>
  <c r="C387" i="2"/>
  <c r="C764" i="2"/>
  <c r="C678" i="2"/>
  <c r="C281" i="2"/>
  <c r="C39" i="10"/>
  <c r="C757" i="2"/>
  <c r="C35" i="10"/>
  <c r="C481" i="2"/>
  <c r="C938" i="2"/>
  <c r="C22" i="10"/>
  <c r="C17" i="10"/>
  <c r="C906" i="2"/>
  <c r="C902" i="2"/>
  <c r="C21" i="10"/>
  <c r="C760" i="2"/>
  <c r="C18" i="10"/>
  <c r="C544" i="2"/>
  <c r="C273" i="2"/>
  <c r="C410" i="2"/>
  <c r="C671" i="2"/>
  <c r="C904" i="2"/>
  <c r="C742" i="2"/>
  <c r="C884" i="2"/>
  <c r="C892" i="2"/>
  <c r="C46" i="10"/>
  <c r="C471" i="2"/>
  <c r="C519" i="2"/>
  <c r="C26" i="10"/>
  <c r="C928" i="2"/>
  <c r="C761" i="2"/>
  <c r="C817" i="2"/>
  <c r="C121" i="10"/>
  <c r="C381" i="2"/>
  <c r="C715" i="2"/>
  <c r="C863" i="2"/>
  <c r="A65" i="1"/>
  <c r="C408" i="2"/>
  <c r="C65" i="10"/>
  <c r="C770" i="2"/>
  <c r="C909" i="2"/>
  <c r="C380" i="2"/>
  <c r="C397" i="2"/>
  <c r="C785" i="2"/>
  <c r="C532" i="2"/>
  <c r="C538" i="2"/>
  <c r="C389" i="2"/>
  <c r="C915" i="2"/>
  <c r="C861" i="2"/>
  <c r="C458" i="2"/>
  <c r="C885" i="2"/>
  <c r="C71" i="10"/>
  <c r="C741" i="2"/>
  <c r="C865" i="2"/>
  <c r="C398" i="2"/>
  <c r="C860" i="2"/>
  <c r="C28" i="10"/>
  <c r="C681" i="2"/>
  <c r="C41" i="10"/>
  <c r="C115" i="2"/>
  <c r="C934" i="2"/>
  <c r="C893" i="2"/>
  <c r="C14" i="10"/>
  <c r="C518" i="2"/>
  <c r="C804" i="2"/>
  <c r="C886" i="2"/>
  <c r="C506" i="2"/>
  <c r="C111" i="10"/>
  <c r="C29" i="10"/>
  <c r="C896" i="2"/>
  <c r="C880" i="2"/>
  <c r="C20" i="10"/>
  <c r="C924" i="2"/>
  <c r="C853" i="2"/>
  <c r="C932" i="2"/>
  <c r="C755" i="2"/>
  <c r="C711" i="2"/>
  <c r="C910" i="2"/>
  <c r="C274" i="2"/>
  <c r="C737" i="2"/>
  <c r="C558" i="2"/>
  <c r="C791" i="2"/>
  <c r="C9" i="10"/>
  <c r="C556" i="2"/>
  <c r="C735" i="2"/>
  <c r="C539" i="2"/>
  <c r="C736" i="2"/>
  <c r="C668" i="2"/>
  <c r="C62" i="10"/>
  <c r="C919" i="2"/>
  <c r="C393" i="2"/>
  <c r="C528" i="2"/>
  <c r="C537" i="2"/>
  <c r="C766" i="2"/>
  <c r="C110" i="10"/>
  <c r="C494" i="2"/>
  <c r="C68" i="10"/>
  <c r="C8" i="10"/>
  <c r="C758" i="2"/>
  <c r="C740" i="2"/>
  <c r="C916" i="2"/>
  <c r="C113" i="10"/>
  <c r="C510" i="2"/>
  <c r="C722" i="2"/>
  <c r="C767" i="2"/>
  <c r="C782" i="2"/>
  <c r="C112" i="10"/>
  <c r="C694" i="2"/>
  <c r="C77" i="10"/>
  <c r="C550" i="2"/>
  <c r="C891" i="2"/>
  <c r="C698" i="2"/>
  <c r="C112" i="2"/>
  <c r="C120" i="10"/>
  <c r="C699" i="2"/>
  <c r="C57" i="10"/>
  <c r="C516" i="2"/>
  <c r="C19" i="10"/>
  <c r="C672" i="2"/>
  <c r="C713" i="2"/>
  <c r="C15" i="10"/>
  <c r="C712" i="2"/>
  <c r="C716" i="2"/>
  <c r="C566" i="2"/>
  <c r="C876" i="2"/>
  <c r="C43" i="10"/>
  <c r="C674" i="2"/>
  <c r="C116" i="2"/>
  <c r="C551" i="2"/>
  <c r="C459" i="2"/>
  <c r="C395" i="2"/>
  <c r="C508" i="2"/>
  <c r="C673" i="2"/>
  <c r="C507" i="2"/>
  <c r="C117" i="2"/>
  <c r="C894" i="2"/>
  <c r="C534" i="2"/>
  <c r="C769" i="2"/>
  <c r="C859" i="2"/>
  <c r="C277" i="2"/>
  <c r="C786" i="2"/>
  <c r="C61" i="10"/>
  <c r="C545" i="2"/>
  <c r="C808" i="2"/>
  <c r="C113" i="2"/>
  <c r="C11" i="10"/>
  <c r="C489" i="2"/>
  <c r="C412" i="2"/>
  <c r="C688" i="2"/>
  <c r="C472" i="2"/>
  <c r="C683" i="2"/>
  <c r="C110" i="2"/>
  <c r="C682" i="2"/>
  <c r="C406" i="2"/>
  <c r="C514" i="2"/>
  <c r="C461" i="2"/>
  <c r="C680" i="2"/>
  <c r="C13" i="10"/>
  <c r="C686" i="2"/>
  <c r="C724" i="2"/>
  <c r="C390" i="2"/>
  <c r="C280" i="2"/>
  <c r="C115" i="10"/>
  <c r="C879" i="2"/>
  <c r="C898" i="2"/>
  <c r="C942" i="2"/>
  <c r="C905" i="2"/>
  <c r="C564" i="2"/>
  <c r="C691" i="2"/>
  <c r="C10" i="10"/>
  <c r="C756" i="2"/>
  <c r="C60" i="10"/>
  <c r="C921" i="2"/>
  <c r="C883" i="2"/>
  <c r="C413" i="2"/>
  <c r="C922" i="2"/>
  <c r="C743" i="2"/>
  <c r="C478" i="2"/>
  <c r="C470" i="2"/>
  <c r="C388" i="2"/>
  <c r="C807" i="2"/>
  <c r="C907" i="2"/>
  <c r="C522" i="2"/>
  <c r="C710" i="2"/>
  <c r="C723" i="2"/>
  <c r="C483" i="2"/>
  <c r="C819" i="2"/>
  <c r="C536" i="2"/>
  <c r="C24" i="10"/>
  <c r="C404" i="2"/>
  <c r="C821" i="2"/>
  <c r="C805" i="2"/>
  <c r="C72" i="10"/>
  <c r="C79" i="10"/>
  <c r="C708" i="2"/>
  <c r="C114" i="10"/>
  <c r="C690" i="2"/>
  <c r="C555" i="2"/>
  <c r="C399" i="2"/>
  <c r="C684" i="2"/>
  <c r="C117" i="10"/>
  <c r="C94" i="10"/>
  <c r="C82" i="10"/>
  <c r="C531" i="2"/>
  <c r="C114" i="2"/>
  <c r="C109" i="2"/>
  <c r="C98" i="10"/>
  <c r="C484" i="2"/>
  <c r="C84" i="10"/>
  <c r="C889" i="2"/>
  <c r="C465" i="2"/>
  <c r="C913" i="2"/>
  <c r="C855" i="2"/>
  <c r="C283" i="2"/>
  <c r="C676" i="2"/>
  <c r="C911" i="2"/>
  <c r="C492" i="2"/>
  <c r="C787" i="2"/>
  <c r="C42" i="10"/>
  <c r="C717" i="2"/>
  <c r="C383" i="2"/>
  <c r="C543" i="2"/>
  <c r="C31" i="10"/>
  <c r="C738" i="2"/>
  <c r="C897" i="2"/>
  <c r="C937" i="2"/>
  <c r="C33" i="10"/>
  <c r="C498" i="2"/>
  <c r="C888" i="2"/>
  <c r="C526" i="2"/>
  <c r="C485" i="2"/>
  <c r="C97" i="10"/>
  <c r="C784" i="2"/>
  <c r="C768" i="2"/>
  <c r="C391" i="2"/>
  <c r="C936" i="2"/>
  <c r="C669" i="2"/>
  <c r="C284" i="2"/>
  <c r="C37" i="10"/>
  <c r="C935" i="2"/>
  <c r="C85" i="10"/>
  <c r="C899" i="2"/>
  <c r="C487" i="2"/>
  <c r="C789" i="2"/>
  <c r="C496" i="2"/>
  <c r="C721" i="2"/>
  <c r="C382" i="2"/>
  <c r="C279" i="2"/>
  <c r="C875" i="2"/>
  <c r="C734" i="2"/>
  <c r="C670" i="2"/>
  <c r="C278" i="2"/>
  <c r="C93" i="10"/>
  <c r="C725" i="2"/>
  <c r="C524" i="2"/>
  <c r="C86" i="10"/>
  <c r="C6" i="10"/>
  <c r="C407" i="2"/>
  <c r="C23" i="10"/>
  <c r="C476" i="2"/>
  <c r="C541" i="2"/>
  <c r="C881" i="2"/>
  <c r="C401" i="2"/>
  <c r="C927" i="2"/>
  <c r="C858" i="2"/>
  <c r="C920" i="2"/>
  <c r="C38" i="10"/>
  <c r="C918" i="2"/>
  <c r="C765" i="2"/>
  <c r="C275" i="2"/>
  <c r="C520" i="2"/>
  <c r="C925" i="2"/>
  <c r="C929" i="2"/>
  <c r="C675" i="2"/>
  <c r="BD213" i="2" l="1"/>
  <c r="BD201" i="2" s="1"/>
  <c r="C156" i="4"/>
  <c r="AY191" i="14"/>
  <c r="BH30" i="2"/>
  <c r="BH31" i="2" s="1"/>
  <c r="BF190" i="2"/>
  <c r="BF272" i="2" s="1"/>
  <c r="BG130" i="2"/>
  <c r="BD247" i="2"/>
  <c r="BD219" i="2"/>
  <c r="BG160" i="2"/>
  <c r="BG219" i="2"/>
  <c r="BG247" i="2"/>
  <c r="BE200" i="2"/>
  <c r="BE111" i="4" s="1"/>
  <c r="AM837" i="2"/>
  <c r="BE85" i="4"/>
  <c r="BD212" i="2"/>
  <c r="BG192" i="2"/>
  <c r="BG92" i="4" s="1"/>
  <c r="BG89" i="4" s="1"/>
  <c r="BH189" i="2"/>
  <c r="BH192" i="2" s="1"/>
  <c r="BH92" i="4" s="1"/>
  <c r="BG191" i="2"/>
  <c r="BC206" i="2"/>
  <c r="BF76" i="4"/>
  <c r="BF64" i="2"/>
  <c r="BF65" i="2" s="1"/>
  <c r="BF52" i="2" s="1"/>
  <c r="BG50" i="2"/>
  <c r="BG51" i="2" s="1"/>
  <c r="BD65" i="2"/>
  <c r="BD52" i="2" s="1"/>
  <c r="BI102" i="2"/>
  <c r="BI22" i="2"/>
  <c r="BG592" i="2"/>
  <c r="BG156" i="4" s="1"/>
  <c r="AF605" i="2"/>
  <c r="BF599" i="2"/>
  <c r="BE609" i="2"/>
  <c r="AJ601" i="2"/>
  <c r="BI589" i="2"/>
  <c r="BI583" i="2"/>
  <c r="BI582" i="2"/>
  <c r="BH595" i="2"/>
  <c r="BH597" i="2"/>
  <c r="BH598" i="2"/>
  <c r="BH608" i="2"/>
  <c r="BH602" i="2"/>
  <c r="BG603" i="2"/>
  <c r="BH330" i="2"/>
  <c r="BH331" i="2" s="1"/>
  <c r="AZ288" i="14"/>
  <c r="AZ229" i="14"/>
  <c r="BB241" i="2"/>
  <c r="BB229" i="2" s="1"/>
  <c r="C135" i="4"/>
  <c r="BF700" i="2"/>
  <c r="BF46" i="4" s="1"/>
  <c r="BA234" i="2"/>
  <c r="BC272" i="2"/>
  <c r="BB240" i="2"/>
  <c r="BG430" i="2"/>
  <c r="BG135" i="4"/>
  <c r="BE4" i="15"/>
  <c r="BI427" i="2"/>
  <c r="BI428" i="2"/>
  <c r="BI424" i="2"/>
  <c r="BI423" i="2"/>
  <c r="BH425" i="2"/>
  <c r="AZ276" i="2"/>
  <c r="AZ539" i="2" s="1"/>
  <c r="AZ282" i="2"/>
  <c r="BA142" i="2"/>
  <c r="BA146" i="2" s="1"/>
  <c r="BI59" i="2"/>
  <c r="AX277" i="2"/>
  <c r="AX284" i="2" s="1"/>
  <c r="BC280" i="2"/>
  <c r="BD138" i="2"/>
  <c r="BA278" i="2"/>
  <c r="BA880" i="2" s="1"/>
  <c r="BB275" i="2"/>
  <c r="BB109" i="4"/>
  <c r="BB153" i="2"/>
  <c r="BB152" i="2"/>
  <c r="BA273" i="2"/>
  <c r="BA141" i="2"/>
  <c r="BC281" i="2"/>
  <c r="BD136" i="2"/>
  <c r="BC140" i="2"/>
  <c r="BI453" i="2"/>
  <c r="BI156" i="14"/>
  <c r="BI119" i="14"/>
  <c r="BI126" i="1"/>
  <c r="BI254" i="2"/>
  <c r="BI79" i="2"/>
  <c r="BD100" i="4"/>
  <c r="AN782" i="2"/>
  <c r="AN789" i="2"/>
  <c r="AO26" i="4"/>
  <c r="BB8" i="4"/>
  <c r="BB193" i="14" s="1"/>
  <c r="BE164" i="4"/>
  <c r="AL21" i="4"/>
  <c r="AK857" i="2"/>
  <c r="AK852" i="2" s="1"/>
  <c r="BB268" i="2"/>
  <c r="AK122" i="14"/>
  <c r="BA108" i="4"/>
  <c r="BA7" i="4"/>
  <c r="BB113" i="4"/>
  <c r="AL856" i="2"/>
  <c r="AL43" i="4" s="1"/>
  <c r="AL11" i="14" s="1"/>
  <c r="BE132" i="4"/>
  <c r="AL857" i="2"/>
  <c r="AL86" i="14" s="1"/>
  <c r="BE890" i="2"/>
  <c r="BC115" i="4"/>
  <c r="AK11" i="14"/>
  <c r="AK90" i="14"/>
  <c r="BC249" i="14"/>
  <c r="BC407" i="2"/>
  <c r="BC909" i="2" s="1"/>
  <c r="BC289" i="14" s="1"/>
  <c r="BC412" i="2"/>
  <c r="BC41" i="4" s="1"/>
  <c r="BC276" i="14"/>
  <c r="BA413" i="2"/>
  <c r="BA911" i="2" s="1"/>
  <c r="BC222" i="14"/>
  <c r="BB549" i="2"/>
  <c r="BB412" i="2"/>
  <c r="BB41" i="4" s="1"/>
  <c r="BD518" i="2"/>
  <c r="BD519" i="2" s="1"/>
  <c r="BI226" i="2"/>
  <c r="BI489" i="2"/>
  <c r="BE221" i="2"/>
  <c r="BE101" i="4" s="1"/>
  <c r="BI224" i="2"/>
  <c r="BI476" i="2"/>
  <c r="BI65" i="1"/>
  <c r="BE99" i="4"/>
  <c r="BI14" i="14"/>
  <c r="BI143" i="14"/>
  <c r="BI165" i="14"/>
  <c r="BI34" i="14"/>
  <c r="BI74" i="14"/>
  <c r="BI54" i="14"/>
  <c r="BO85" i="1"/>
  <c r="BN87" i="1"/>
  <c r="BE98" i="4"/>
  <c r="BI23" i="14"/>
  <c r="BI252" i="2"/>
  <c r="BI99" i="2"/>
  <c r="BI146" i="1"/>
  <c r="BI39" i="2"/>
  <c r="BH405" i="2"/>
  <c r="BJ2" i="1"/>
  <c r="BJ129" i="1" s="1"/>
  <c r="BJ2" i="4"/>
  <c r="BK31" i="1"/>
  <c r="BJ2" i="10"/>
  <c r="BJ118" i="10" s="1"/>
  <c r="BJ2" i="14"/>
  <c r="BJ2" i="13"/>
  <c r="BJ2" i="2"/>
  <c r="BJ2" i="5"/>
  <c r="BI198" i="2"/>
  <c r="BE215" i="2"/>
  <c r="BC256" i="2"/>
  <c r="BD660" i="2"/>
  <c r="BI463" i="2"/>
  <c r="BI19" i="2"/>
  <c r="BA193" i="14"/>
  <c r="BI196" i="2"/>
  <c r="BO92" i="1"/>
  <c r="BI923" i="2"/>
  <c r="BI437" i="2"/>
  <c r="BD97" i="4"/>
  <c r="BE249" i="2"/>
  <c r="BE102" i="4" s="1"/>
  <c r="BL93" i="1"/>
  <c r="BK97" i="1"/>
  <c r="BJ57" i="10"/>
  <c r="BJ62" i="10"/>
  <c r="BJ204" i="14"/>
  <c r="BC228" i="2"/>
  <c r="BI51" i="1"/>
  <c r="BI50" i="1"/>
  <c r="BI645" i="2"/>
  <c r="BI329" i="2"/>
  <c r="BI350" i="2"/>
  <c r="BI293" i="2"/>
  <c r="BI612" i="2"/>
  <c r="BI320" i="2"/>
  <c r="BI338" i="2"/>
  <c r="BI438" i="2"/>
  <c r="BI450" i="2"/>
  <c r="BI368" i="2"/>
  <c r="BI311" i="2"/>
  <c r="BI434" i="2"/>
  <c r="BI359" i="2"/>
  <c r="BI302" i="2"/>
  <c r="BI363" i="2"/>
  <c r="BI354" i="2"/>
  <c r="BI351" i="2" s="1"/>
  <c r="BI454" i="2"/>
  <c r="BI342" i="2"/>
  <c r="BI339" i="2" s="1"/>
  <c r="BI372" i="2"/>
  <c r="BI369" i="2" s="1"/>
  <c r="BI180" i="2"/>
  <c r="BI159" i="2" s="1"/>
  <c r="BI324" i="2"/>
  <c r="BI321" i="2" s="1"/>
  <c r="BI315" i="2"/>
  <c r="BI306" i="2"/>
  <c r="BI303" i="2" s="1"/>
  <c r="BI297" i="2"/>
  <c r="BI294" i="2" s="1"/>
  <c r="BI266" i="2"/>
  <c r="BI246" i="2" s="1"/>
  <c r="BI210" i="2"/>
  <c r="BI238" i="2"/>
  <c r="BI218" i="2" s="1"/>
  <c r="BI333" i="2"/>
  <c r="BI150" i="2"/>
  <c r="BI129" i="2" s="1"/>
  <c r="BI332" i="2"/>
  <c r="BI371" i="2"/>
  <c r="BI353" i="2"/>
  <c r="BI314" i="2"/>
  <c r="BI296" i="2"/>
  <c r="BI323" i="2"/>
  <c r="BI362" i="2"/>
  <c r="BI341" i="2"/>
  <c r="BI305" i="2"/>
  <c r="BI235" i="2"/>
  <c r="BI207" i="2"/>
  <c r="BI263" i="2"/>
  <c r="BI147" i="2"/>
  <c r="BI177" i="2"/>
  <c r="BI436" i="2"/>
  <c r="BI452" i="2"/>
  <c r="BD893" i="2"/>
  <c r="DI830" i="2"/>
  <c r="BD406" i="2"/>
  <c r="BD222" i="14" s="1"/>
  <c r="BF313" i="2"/>
  <c r="BG312" i="2"/>
  <c r="BD318" i="2"/>
  <c r="BD120" i="4" s="1"/>
  <c r="BD117" i="4" s="1"/>
  <c r="BD382" i="2"/>
  <c r="BD380" i="2" s="1"/>
  <c r="BD387" i="2" s="1"/>
  <c r="BC9" i="4"/>
  <c r="BE381" i="2"/>
  <c r="BE317" i="2"/>
  <c r="BB909" i="2"/>
  <c r="BB289" i="14" s="1"/>
  <c r="BB410" i="2"/>
  <c r="BF361" i="2"/>
  <c r="BG360" i="2"/>
  <c r="BD366" i="2"/>
  <c r="BD127" i="4" s="1"/>
  <c r="BD125" i="4" s="1"/>
  <c r="BD390" i="2"/>
  <c r="BB404" i="2"/>
  <c r="BB13" i="4"/>
  <c r="BE365" i="2"/>
  <c r="BE389" i="2"/>
  <c r="BG75" i="4"/>
  <c r="BF164" i="2"/>
  <c r="BF250" i="2"/>
  <c r="BF256" i="2" s="1"/>
  <c r="BF113" i="4" s="1"/>
  <c r="BF194" i="2"/>
  <c r="BD498" i="2"/>
  <c r="BE222" i="2"/>
  <c r="BE279" i="2" s="1"/>
  <c r="BC516" i="2"/>
  <c r="BC520" i="2"/>
  <c r="C160" i="4"/>
  <c r="C136" i="4"/>
  <c r="BF440" i="2"/>
  <c r="BF460" i="2" s="1"/>
  <c r="BF136" i="4"/>
  <c r="BF134" i="4" s="1"/>
  <c r="BE458" i="2"/>
  <c r="BE10" i="4"/>
  <c r="BE465" i="2"/>
  <c r="BG435" i="2"/>
  <c r="BG459" i="2" s="1"/>
  <c r="BH433" i="2"/>
  <c r="BE653" i="2"/>
  <c r="BE702" i="2" s="1"/>
  <c r="BF646" i="2"/>
  <c r="BE654" i="2"/>
  <c r="BE703" i="2" s="1"/>
  <c r="BE652" i="2"/>
  <c r="BC110" i="2"/>
  <c r="BI40" i="1"/>
  <c r="AE631" i="2"/>
  <c r="AE691" i="2" s="1"/>
  <c r="AE634" i="2"/>
  <c r="AE694" i="2" s="1"/>
  <c r="AE657" i="2"/>
  <c r="AE705" i="2" s="1"/>
  <c r="BE109" i="2"/>
  <c r="BF134" i="2"/>
  <c r="BD111" i="2"/>
  <c r="BD879" i="2" s="1"/>
  <c r="BG10" i="2"/>
  <c r="BG11" i="2" s="1"/>
  <c r="BE74" i="4"/>
  <c r="BE24" i="2"/>
  <c r="BE25" i="2" s="1"/>
  <c r="BE655" i="2"/>
  <c r="BG658" i="2"/>
  <c r="BG706" i="2" s="1"/>
  <c r="BH648" i="2"/>
  <c r="BF659" i="2"/>
  <c r="BF707" i="2" s="1"/>
  <c r="BF650" i="2"/>
  <c r="BF160" i="4" s="1"/>
  <c r="BF159" i="4" s="1"/>
  <c r="BD73" i="4"/>
  <c r="BG70" i="2"/>
  <c r="BG71" i="2" s="1"/>
  <c r="BE77" i="4"/>
  <c r="BE84" i="2"/>
  <c r="BD85" i="2"/>
  <c r="BD72" i="2" s="1"/>
  <c r="BE202" i="2"/>
  <c r="AH847" i="2"/>
  <c r="AH862" i="2"/>
  <c r="BB39" i="13"/>
  <c r="BB40" i="13" s="1"/>
  <c r="BH839" i="2"/>
  <c r="BE685" i="2"/>
  <c r="BE721" i="2"/>
  <c r="BD51" i="4"/>
  <c r="BD720" i="2"/>
  <c r="C141" i="4"/>
  <c r="C157" i="4"/>
  <c r="BF622" i="2"/>
  <c r="BF157" i="4" s="1"/>
  <c r="BF155" i="4" s="1"/>
  <c r="BC190" i="4"/>
  <c r="BC194" i="4" s="1"/>
  <c r="BC37" i="13"/>
  <c r="BC11" i="13"/>
  <c r="BC38" i="13" s="1"/>
  <c r="BC55" i="4"/>
  <c r="BF887" i="2"/>
  <c r="BF53" i="4"/>
  <c r="BF192" i="4" s="1"/>
  <c r="BB159" i="14"/>
  <c r="BB123" i="14"/>
  <c r="BB12" i="14"/>
  <c r="BB50" i="14"/>
  <c r="BG638" i="2"/>
  <c r="BG699" i="2" s="1"/>
  <c r="BG632" i="2"/>
  <c r="BG692" i="2" s="1"/>
  <c r="BH619" i="2"/>
  <c r="BG625" i="2"/>
  <c r="BH613" i="2"/>
  <c r="BG627" i="2"/>
  <c r="BG688" i="2" s="1"/>
  <c r="BA262" i="2"/>
  <c r="BB260" i="2"/>
  <c r="BF33" i="2"/>
  <c r="BF456" i="2"/>
  <c r="BF486" i="2" s="1"/>
  <c r="BF485" i="2"/>
  <c r="BF141" i="4"/>
  <c r="BF140" i="4" s="1"/>
  <c r="BE497" i="2"/>
  <c r="BE484" i="2"/>
  <c r="BE15" i="4"/>
  <c r="BE491" i="2"/>
  <c r="BG451" i="2"/>
  <c r="BH449" i="2"/>
  <c r="AZ191" i="14"/>
  <c r="BG93" i="4"/>
  <c r="C121" i="4"/>
  <c r="C122" i="4"/>
  <c r="BG335" i="2"/>
  <c r="BG336" i="2" s="1"/>
  <c r="BG122" i="4" s="1"/>
  <c r="BG326" i="2"/>
  <c r="BG327" i="2" s="1"/>
  <c r="BG121" i="4" s="1"/>
  <c r="BH322" i="2"/>
  <c r="BF357" i="2"/>
  <c r="BF126" i="4" s="1"/>
  <c r="C128" i="4"/>
  <c r="C127" i="4"/>
  <c r="C126" i="4"/>
  <c r="BH370" i="2"/>
  <c r="BH352" i="2"/>
  <c r="BG374" i="2"/>
  <c r="BG375" i="2" s="1"/>
  <c r="BG128" i="4" s="1"/>
  <c r="BG356" i="2"/>
  <c r="BG357" i="2" s="1"/>
  <c r="BG126" i="4" s="1"/>
  <c r="BE258" i="2"/>
  <c r="BF97" i="4"/>
  <c r="C123" i="4"/>
  <c r="C120" i="4"/>
  <c r="C119" i="4"/>
  <c r="C118" i="4"/>
  <c r="BF300" i="2"/>
  <c r="BF118" i="4" s="1"/>
  <c r="BH340" i="2"/>
  <c r="BH295" i="2"/>
  <c r="BG299" i="2"/>
  <c r="BH304" i="2"/>
  <c r="BG344" i="2"/>
  <c r="BG345" i="2" s="1"/>
  <c r="BG123" i="4" s="1"/>
  <c r="BG308" i="2"/>
  <c r="BG309" i="2" s="1"/>
  <c r="BG119" i="4" s="1"/>
  <c r="BC404" i="2"/>
  <c r="BC13" i="4"/>
  <c r="BA172" i="2"/>
  <c r="BG100" i="4"/>
  <c r="BG99" i="4"/>
  <c r="BH248" i="2"/>
  <c r="BH249" i="2"/>
  <c r="BH102" i="4" s="1"/>
  <c r="C102" i="4"/>
  <c r="C99" i="4"/>
  <c r="C249" i="2"/>
  <c r="C248" i="2"/>
  <c r="AZ174" i="2"/>
  <c r="AZ283" i="2" s="1"/>
  <c r="AZ251" i="14"/>
  <c r="AZ278" i="14"/>
  <c r="AZ224" i="14"/>
  <c r="AY176" i="2"/>
  <c r="AY277" i="2" s="1"/>
  <c r="BH220" i="2"/>
  <c r="BH221" i="2"/>
  <c r="BH101" i="4" s="1"/>
  <c r="C221" i="2"/>
  <c r="C220" i="2"/>
  <c r="C101" i="4"/>
  <c r="C98" i="4"/>
  <c r="BG98" i="4"/>
  <c r="BF85" i="4"/>
  <c r="DM185" i="2"/>
  <c r="C193" i="2"/>
  <c r="C192" i="2"/>
  <c r="C191" i="2"/>
  <c r="DL125" i="2"/>
  <c r="C96" i="4"/>
  <c r="C92" i="4"/>
  <c r="C88" i="4"/>
  <c r="C95" i="4"/>
  <c r="C91" i="4"/>
  <c r="C87" i="4"/>
  <c r="BH162" i="2"/>
  <c r="BH91" i="4" s="1"/>
  <c r="BH161" i="2"/>
  <c r="BH163" i="2"/>
  <c r="BH95" i="4" s="1"/>
  <c r="C163" i="2"/>
  <c r="C162" i="2"/>
  <c r="C161" i="2"/>
  <c r="BD168" i="2"/>
  <c r="BA171" i="2"/>
  <c r="DM126" i="2"/>
  <c r="DM156" i="2"/>
  <c r="DM128" i="2"/>
  <c r="DM158" i="2"/>
  <c r="DL155" i="2"/>
  <c r="AZ889" i="2"/>
  <c r="AZ274" i="2"/>
  <c r="DM127" i="2"/>
  <c r="DM157" i="2"/>
  <c r="BB110" i="4"/>
  <c r="BB183" i="2"/>
  <c r="BB182" i="2"/>
  <c r="BD166" i="2"/>
  <c r="BC170" i="2"/>
  <c r="BG87" i="4"/>
  <c r="C112" i="4"/>
  <c r="C90" i="4"/>
  <c r="C94" i="4"/>
  <c r="C86" i="4"/>
  <c r="BH132" i="2"/>
  <c r="BH90" i="4" s="1"/>
  <c r="BH133" i="2"/>
  <c r="BH94" i="4" s="1"/>
  <c r="BH131" i="2"/>
  <c r="C133" i="2"/>
  <c r="C132" i="2"/>
  <c r="C131" i="2"/>
  <c r="BG86" i="4"/>
  <c r="BD232" i="2"/>
  <c r="BE230" i="2"/>
  <c r="BH236" i="2"/>
  <c r="BD204" i="2"/>
  <c r="BD206" i="2" s="1"/>
  <c r="C113" i="4"/>
  <c r="C111" i="4"/>
  <c r="C109" i="4"/>
  <c r="C110" i="4"/>
  <c r="BB144" i="2"/>
  <c r="BH178" i="2"/>
  <c r="BH208" i="2"/>
  <c r="BH264" i="2"/>
  <c r="BH148" i="2"/>
  <c r="BI58" i="2"/>
  <c r="BI78" i="2"/>
  <c r="BJ82" i="2" s="1"/>
  <c r="BI18" i="2"/>
  <c r="BI38" i="2"/>
  <c r="BE52" i="2"/>
  <c r="BE13" i="2"/>
  <c r="BB23" i="13"/>
  <c r="BB24" i="13" s="1"/>
  <c r="BA507" i="2"/>
  <c r="BA504" i="2" s="1"/>
  <c r="BC250" i="14"/>
  <c r="BC277" i="14"/>
  <c r="BC223" i="14"/>
  <c r="BF32" i="2"/>
  <c r="C97" i="4"/>
  <c r="C77" i="4"/>
  <c r="C76" i="4"/>
  <c r="C93" i="4"/>
  <c r="C89" i="4"/>
  <c r="C75" i="4"/>
  <c r="C85" i="4"/>
  <c r="C74" i="4"/>
  <c r="BC92" i="2"/>
  <c r="BB506" i="2"/>
  <c r="BB507" i="2" s="1"/>
  <c r="DN188" i="2"/>
  <c r="DN187" i="2"/>
  <c r="DN186" i="2"/>
  <c r="BG44" i="2"/>
  <c r="BG45" i="2" s="1"/>
  <c r="BE32" i="2"/>
  <c r="BJ131" i="14"/>
  <c r="BJ62" i="14"/>
  <c r="BJ55" i="1"/>
  <c r="BJ426" i="2" s="1"/>
  <c r="BJ22" i="14"/>
  <c r="BJ54" i="1"/>
  <c r="BJ56" i="1"/>
  <c r="BJ53" i="1"/>
  <c r="BI98" i="2"/>
  <c r="BD105" i="2"/>
  <c r="BI97" i="10"/>
  <c r="BG90" i="2"/>
  <c r="BG91" i="2" s="1"/>
  <c r="BF294" i="14"/>
  <c r="BF232" i="14"/>
  <c r="BF259" i="14"/>
  <c r="BH102" i="14"/>
  <c r="BI101" i="14"/>
  <c r="BI121" i="10"/>
  <c r="BH556" i="2"/>
  <c r="BI555" i="2"/>
  <c r="BI487" i="2"/>
  <c r="X20" i="4"/>
  <c r="X143" i="4"/>
  <c r="X145" i="4" s="1"/>
  <c r="X78" i="10"/>
  <c r="BJ770" i="2"/>
  <c r="BK769" i="2"/>
  <c r="BK768" i="2" s="1"/>
  <c r="AK136" i="1"/>
  <c r="AL137" i="1" s="1"/>
  <c r="AL135" i="1"/>
  <c r="BB817" i="2"/>
  <c r="BI461" i="2"/>
  <c r="AF84" i="10"/>
  <c r="AF85" i="10" s="1"/>
  <c r="BC7" i="13"/>
  <c r="BC22" i="13" s="1"/>
  <c r="BC21" i="13"/>
  <c r="BI385" i="2"/>
  <c r="DP75" i="10"/>
  <c r="BH561" i="2"/>
  <c r="BI560" i="2"/>
  <c r="BI93" i="10"/>
  <c r="DP82" i="10"/>
  <c r="BH18" i="13"/>
  <c r="BH1" i="13"/>
  <c r="BH34" i="13"/>
  <c r="BH4" i="13"/>
  <c r="BH4" i="5"/>
  <c r="BH1" i="5"/>
  <c r="BH4" i="14"/>
  <c r="BH83" i="14"/>
  <c r="BH43" i="14"/>
  <c r="BH152" i="14"/>
  <c r="BH1" i="14"/>
  <c r="BH200" i="14"/>
  <c r="BH175" i="14"/>
  <c r="BH115" i="14"/>
  <c r="BH149" i="4"/>
  <c r="BH106" i="4"/>
  <c r="BH71" i="4"/>
  <c r="BH1" i="4"/>
  <c r="BH181" i="4"/>
  <c r="BH168" i="4"/>
  <c r="BH82" i="4"/>
  <c r="BH37" i="4"/>
  <c r="BH4" i="4"/>
  <c r="BH812" i="2"/>
  <c r="BH570" i="2"/>
  <c r="BH1" i="2"/>
  <c r="BD3" i="15" s="1"/>
  <c r="BH825" i="2"/>
  <c r="BH730" i="2"/>
  <c r="BH747" i="2"/>
  <c r="BH502" i="2"/>
  <c r="BH4" i="2"/>
  <c r="BH870" i="2"/>
  <c r="BH795" i="2"/>
  <c r="BH774" i="2"/>
  <c r="BH417" i="2"/>
  <c r="BH288" i="2"/>
  <c r="BH121" i="2"/>
  <c r="BH102" i="10"/>
  <c r="BH119" i="1"/>
  <c r="BH74" i="1"/>
  <c r="BH1" i="1"/>
  <c r="BH1" i="10"/>
  <c r="BH44" i="1"/>
  <c r="BH20" i="1"/>
  <c r="BH90" i="10"/>
  <c r="BH55" i="10"/>
  <c r="BI65" i="10"/>
  <c r="BF478" i="2"/>
  <c r="BG474" i="2"/>
  <c r="AH71" i="10"/>
  <c r="AH72" i="10" s="1"/>
  <c r="W287" i="14"/>
  <c r="W902" i="2"/>
  <c r="W903" i="2" s="1"/>
  <c r="W16" i="4"/>
  <c r="BE383" i="2"/>
  <c r="BJ34" i="1"/>
  <c r="BK32" i="1"/>
  <c r="BJ33" i="1"/>
  <c r="BJ35" i="1"/>
  <c r="BJ40" i="1" s="1"/>
  <c r="DP68" i="10"/>
  <c r="BD6" i="4"/>
  <c r="BH120" i="10"/>
  <c r="BE78" i="4"/>
  <c r="BE104" i="2"/>
  <c r="BC93" i="2"/>
  <c r="BC114" i="2" s="1"/>
  <c r="BF295" i="14"/>
  <c r="DQ60" i="1"/>
  <c r="DP61" i="1"/>
  <c r="DQ66" i="1"/>
  <c r="DP67" i="1"/>
  <c r="BL761" i="2"/>
  <c r="BL760" i="2" s="1"/>
  <c r="BK762" i="2"/>
  <c r="C100" i="4"/>
  <c r="C78" i="4"/>
  <c r="C89" i="14"/>
  <c r="C90" i="14"/>
  <c r="DX741" i="2"/>
  <c r="DX739" i="2"/>
  <c r="C162" i="14"/>
  <c r="C163" i="14"/>
  <c r="C33" i="14"/>
  <c r="C34" i="14"/>
  <c r="C8" i="12"/>
  <c r="C9" i="12"/>
  <c r="C6" i="12"/>
  <c r="C7" i="12"/>
  <c r="C175" i="4"/>
  <c r="C176" i="4"/>
  <c r="C174" i="4"/>
  <c r="C173" i="4"/>
  <c r="C165" i="14"/>
  <c r="C170" i="4"/>
  <c r="C159" i="4"/>
  <c r="C171" i="14"/>
  <c r="C167" i="14"/>
  <c r="C161" i="14"/>
  <c r="C160" i="14"/>
  <c r="C159" i="14"/>
  <c r="C158" i="14"/>
  <c r="C157" i="14"/>
  <c r="C204" i="4"/>
  <c r="C203" i="4"/>
  <c r="C201" i="4"/>
  <c r="C199" i="4"/>
  <c r="C198" i="4"/>
  <c r="C197" i="4"/>
  <c r="C196" i="4"/>
  <c r="C194" i="4"/>
  <c r="C192" i="4"/>
  <c r="C191" i="4"/>
  <c r="C190" i="4"/>
  <c r="C189" i="4"/>
  <c r="C187" i="4"/>
  <c r="C185" i="4"/>
  <c r="C184" i="4"/>
  <c r="C183" i="4"/>
  <c r="C205" i="4"/>
  <c r="C57" i="13"/>
  <c r="C56" i="13"/>
  <c r="C55" i="13"/>
  <c r="C51" i="13"/>
  <c r="C50" i="13"/>
  <c r="C49" i="13"/>
  <c r="C45" i="13"/>
  <c r="C44" i="13"/>
  <c r="C43" i="13"/>
  <c r="C39" i="13"/>
  <c r="C38" i="13"/>
  <c r="C37" i="13"/>
  <c r="C23" i="13"/>
  <c r="C29" i="13"/>
  <c r="C28" i="13"/>
  <c r="C27" i="13"/>
  <c r="C22" i="13"/>
  <c r="C21" i="13"/>
  <c r="C14" i="13"/>
  <c r="C13" i="13"/>
  <c r="C12" i="13"/>
  <c r="C11" i="13"/>
  <c r="C7" i="13"/>
  <c r="C8" i="13"/>
  <c r="C307" i="14"/>
  <c r="C305" i="14"/>
  <c r="C304" i="14"/>
  <c r="C303" i="14"/>
  <c r="C301" i="14"/>
  <c r="C300" i="14"/>
  <c r="C299" i="14"/>
  <c r="C285" i="14"/>
  <c r="C284" i="14"/>
  <c r="C283" i="14"/>
  <c r="C282" i="14"/>
  <c r="C281" i="14"/>
  <c r="C280" i="14"/>
  <c r="C279" i="14"/>
  <c r="C278" i="14"/>
  <c r="C277" i="14"/>
  <c r="C276" i="14"/>
  <c r="C271" i="14"/>
  <c r="C269" i="14"/>
  <c r="C268" i="14"/>
  <c r="C267" i="14"/>
  <c r="C237" i="14"/>
  <c r="C233" i="14"/>
  <c r="C296" i="14"/>
  <c r="C295" i="14"/>
  <c r="C294" i="14"/>
  <c r="C293" i="14"/>
  <c r="C292" i="14"/>
  <c r="C291" i="14"/>
  <c r="C290" i="14"/>
  <c r="C289" i="14"/>
  <c r="C288" i="14"/>
  <c r="C287" i="14"/>
  <c r="C286" i="14"/>
  <c r="C263" i="14"/>
  <c r="C264" i="14"/>
  <c r="C260" i="14"/>
  <c r="C259" i="14"/>
  <c r="C258" i="14"/>
  <c r="C257" i="14"/>
  <c r="C256" i="14"/>
  <c r="C255" i="14"/>
  <c r="C254" i="14"/>
  <c r="C253" i="14"/>
  <c r="C252" i="14"/>
  <c r="C251" i="14"/>
  <c r="C250" i="14"/>
  <c r="C249" i="14"/>
  <c r="C244" i="14"/>
  <c r="C242" i="14"/>
  <c r="C241" i="14"/>
  <c r="C240" i="14"/>
  <c r="C232" i="14"/>
  <c r="C231" i="14"/>
  <c r="C230" i="14"/>
  <c r="C229" i="14"/>
  <c r="C228" i="14"/>
  <c r="C227" i="14"/>
  <c r="C226" i="14"/>
  <c r="C225" i="14"/>
  <c r="C224" i="14"/>
  <c r="C223" i="14"/>
  <c r="C222" i="14"/>
  <c r="C138" i="14"/>
  <c r="C238" i="14"/>
  <c r="C236" i="14"/>
  <c r="C148" i="14"/>
  <c r="C147" i="14"/>
  <c r="C146" i="14"/>
  <c r="C145" i="14"/>
  <c r="C129" i="14"/>
  <c r="C127" i="14"/>
  <c r="C126" i="14"/>
  <c r="C133" i="14"/>
  <c r="C143" i="14"/>
  <c r="C79" i="14"/>
  <c r="C78" i="14"/>
  <c r="C77" i="14"/>
  <c r="C76" i="14"/>
  <c r="C60" i="14"/>
  <c r="C58" i="14"/>
  <c r="C57" i="14"/>
  <c r="C56" i="14"/>
  <c r="C55" i="14"/>
  <c r="C54" i="14"/>
  <c r="C52" i="14"/>
  <c r="C265" i="14"/>
  <c r="C64" i="14"/>
  <c r="C142" i="14"/>
  <c r="C124" i="14"/>
  <c r="C123" i="14"/>
  <c r="C122" i="14"/>
  <c r="C121" i="14"/>
  <c r="C120" i="14"/>
  <c r="C74" i="14"/>
  <c r="C73" i="14"/>
  <c r="C125" i="14"/>
  <c r="C39" i="14"/>
  <c r="C38" i="14"/>
  <c r="C37" i="14"/>
  <c r="C36" i="14"/>
  <c r="C20" i="14"/>
  <c r="C18" i="14"/>
  <c r="C17" i="14"/>
  <c r="C16" i="14"/>
  <c r="C15" i="14"/>
  <c r="C14" i="14"/>
  <c r="C12" i="14"/>
  <c r="C11" i="14"/>
  <c r="C10" i="14"/>
  <c r="C9" i="14"/>
  <c r="C53" i="14"/>
  <c r="C24" i="14"/>
  <c r="C13" i="14"/>
  <c r="C181" i="14"/>
  <c r="C110" i="14"/>
  <c r="C109" i="14"/>
  <c r="C98" i="14"/>
  <c r="C93" i="14"/>
  <c r="C69" i="14"/>
  <c r="C51" i="14"/>
  <c r="C50" i="14"/>
  <c r="C49" i="14"/>
  <c r="C48" i="14"/>
  <c r="C103" i="14"/>
  <c r="C94" i="14"/>
  <c r="C104" i="14"/>
  <c r="C95" i="14"/>
  <c r="C85" i="14"/>
  <c r="C29" i="14"/>
  <c r="C86" i="14"/>
  <c r="B11" i="12"/>
  <c r="G6" i="12"/>
  <c r="C55" i="4"/>
  <c r="C19" i="4"/>
  <c r="C17" i="4"/>
  <c r="C57" i="4"/>
  <c r="C66" i="4"/>
  <c r="C59" i="4"/>
  <c r="C153" i="4"/>
  <c r="C60" i="4"/>
  <c r="C138" i="4"/>
  <c r="C7" i="4"/>
  <c r="C20" i="4"/>
  <c r="C40" i="4"/>
  <c r="C14" i="4"/>
  <c r="B121" i="1"/>
  <c r="C26" i="4"/>
  <c r="C162" i="4"/>
  <c r="C45" i="4"/>
  <c r="C51" i="4"/>
  <c r="C125" i="4"/>
  <c r="C115" i="4"/>
  <c r="C44" i="4"/>
  <c r="C134" i="4"/>
  <c r="C8" i="4"/>
  <c r="C117" i="4"/>
  <c r="C143" i="4"/>
  <c r="C108" i="4"/>
  <c r="C27" i="4"/>
  <c r="C30" i="4"/>
  <c r="C43" i="4"/>
  <c r="C64" i="4"/>
  <c r="C58" i="4"/>
  <c r="C13" i="4"/>
  <c r="C28" i="4"/>
  <c r="C29" i="4"/>
  <c r="C24" i="4"/>
  <c r="C11" i="4"/>
  <c r="C33" i="4"/>
  <c r="C130" i="4"/>
  <c r="C22" i="4"/>
  <c r="C140" i="4"/>
  <c r="C21" i="4"/>
  <c r="C48" i="4"/>
  <c r="C62" i="4"/>
  <c r="C65" i="4"/>
  <c r="C132" i="4"/>
  <c r="C164" i="4"/>
  <c r="C10" i="4"/>
  <c r="C25" i="4"/>
  <c r="C39" i="4"/>
  <c r="C151" i="4"/>
  <c r="C50" i="4"/>
  <c r="C155" i="4"/>
  <c r="C15" i="4"/>
  <c r="C53" i="4"/>
  <c r="C52" i="4"/>
  <c r="C16" i="4"/>
  <c r="C41" i="4"/>
  <c r="C145" i="4"/>
  <c r="C42" i="4"/>
  <c r="C9" i="4"/>
  <c r="C32" i="4"/>
  <c r="C46" i="4"/>
  <c r="C73" i="4"/>
  <c r="C6" i="4"/>
  <c r="BI30" i="2" l="1"/>
  <c r="BI31" i="2" s="1"/>
  <c r="BI34" i="13"/>
  <c r="BH247" i="2"/>
  <c r="BH130" i="2"/>
  <c r="BH219" i="2"/>
  <c r="BH160" i="2"/>
  <c r="BE213" i="2"/>
  <c r="BE201" i="2" s="1"/>
  <c r="BG190" i="2"/>
  <c r="BG272" i="2" s="1"/>
  <c r="BE219" i="2"/>
  <c r="BE247" i="2"/>
  <c r="BE212" i="2"/>
  <c r="BG88" i="4"/>
  <c r="BG85" i="4" s="1"/>
  <c r="BH191" i="2"/>
  <c r="BH193" i="2"/>
  <c r="BH96" i="4" s="1"/>
  <c r="BH93" i="4" s="1"/>
  <c r="BI189" i="2"/>
  <c r="BI193" i="2" s="1"/>
  <c r="BI96" i="4" s="1"/>
  <c r="BF200" i="2"/>
  <c r="BF111" i="4" s="1"/>
  <c r="BH50" i="2"/>
  <c r="BH51" i="2" s="1"/>
  <c r="AK600" i="2"/>
  <c r="AG604" i="2"/>
  <c r="BF609" i="2"/>
  <c r="BG599" i="2"/>
  <c r="BH592" i="2"/>
  <c r="BH156" i="4" s="1"/>
  <c r="BH603" i="2"/>
  <c r="BJ589" i="2"/>
  <c r="BJ583" i="2"/>
  <c r="BJ582" i="2"/>
  <c r="BI595" i="2"/>
  <c r="BI597" i="2"/>
  <c r="BI598" i="2"/>
  <c r="BI608" i="2"/>
  <c r="BI602" i="2"/>
  <c r="BI330" i="2"/>
  <c r="BI331" i="2" s="1"/>
  <c r="C70" i="5"/>
  <c r="C74" i="5"/>
  <c r="C76" i="5"/>
  <c r="C73" i="5"/>
  <c r="C71" i="5"/>
  <c r="C75" i="5"/>
  <c r="C72" i="5"/>
  <c r="C58" i="5"/>
  <c r="C62" i="5"/>
  <c r="C59" i="5"/>
  <c r="C63" i="5"/>
  <c r="C60" i="5"/>
  <c r="C64" i="5"/>
  <c r="C61" i="5"/>
  <c r="C46" i="5"/>
  <c r="C50" i="5"/>
  <c r="C47" i="5"/>
  <c r="C51" i="5"/>
  <c r="C49" i="5"/>
  <c r="C48" i="5"/>
  <c r="C52" i="5"/>
  <c r="C34" i="5"/>
  <c r="C38" i="5"/>
  <c r="C35" i="5"/>
  <c r="C39" i="5"/>
  <c r="C36" i="5"/>
  <c r="C40" i="5"/>
  <c r="C37" i="5"/>
  <c r="C22" i="5"/>
  <c r="C26" i="5"/>
  <c r="C25" i="5"/>
  <c r="C23" i="5"/>
  <c r="C27" i="5"/>
  <c r="C24" i="5"/>
  <c r="C28" i="5"/>
  <c r="BJ119" i="14"/>
  <c r="BB234" i="2"/>
  <c r="BG700" i="2"/>
  <c r="BG46" i="4" s="1"/>
  <c r="BJ923" i="2"/>
  <c r="BJ196" i="2"/>
  <c r="BD272" i="2"/>
  <c r="BH430" i="2"/>
  <c r="BH135" i="4"/>
  <c r="BF4" i="15"/>
  <c r="BJ427" i="2"/>
  <c r="BJ428" i="2"/>
  <c r="BJ424" i="2"/>
  <c r="BJ423" i="2"/>
  <c r="BI425" i="2"/>
  <c r="BB278" i="2"/>
  <c r="BB880" i="2" s="1"/>
  <c r="BA276" i="2"/>
  <c r="BA539" i="2" s="1"/>
  <c r="BB273" i="2"/>
  <c r="BB141" i="2"/>
  <c r="BD280" i="2"/>
  <c r="BE138" i="2"/>
  <c r="BA282" i="2"/>
  <c r="BB142" i="2"/>
  <c r="BC275" i="2"/>
  <c r="BC152" i="2"/>
  <c r="BC153" i="2"/>
  <c r="BC109" i="4"/>
  <c r="BD281" i="2"/>
  <c r="BD140" i="2"/>
  <c r="BE136" i="2"/>
  <c r="BJ59" i="1"/>
  <c r="BJ126" i="1"/>
  <c r="BJ132" i="14"/>
  <c r="BJ156" i="14"/>
  <c r="BK156" i="14" s="1"/>
  <c r="BJ50" i="1"/>
  <c r="BD256" i="2"/>
  <c r="BD268" i="2" s="1"/>
  <c r="BJ42" i="2"/>
  <c r="BJ30" i="2" s="1"/>
  <c r="BJ31" i="2" s="1"/>
  <c r="BJ22" i="2"/>
  <c r="BJ102" i="2"/>
  <c r="BJ62" i="2"/>
  <c r="AO782" i="2"/>
  <c r="AO45" i="4"/>
  <c r="BJ59" i="2"/>
  <c r="BJ254" i="2"/>
  <c r="BB108" i="4"/>
  <c r="BB7" i="4"/>
  <c r="AL104" i="14"/>
  <c r="AL852" i="2"/>
  <c r="AK176" i="4"/>
  <c r="AK863" i="2"/>
  <c r="AL863" i="2"/>
  <c r="AL94" i="14"/>
  <c r="BA11" i="4"/>
  <c r="BF268" i="2"/>
  <c r="AL122" i="14"/>
  <c r="AL90" i="14"/>
  <c r="AM855" i="2"/>
  <c r="AM175" i="4" s="1"/>
  <c r="AM838" i="2"/>
  <c r="AM836" i="2" s="1"/>
  <c r="AL176" i="4"/>
  <c r="BG194" i="2"/>
  <c r="BC410" i="2"/>
  <c r="BC910" i="2" s="1"/>
  <c r="BF269" i="2"/>
  <c r="BF257" i="2" s="1"/>
  <c r="BG250" i="2"/>
  <c r="BG256" i="2" s="1"/>
  <c r="BG113" i="4" s="1"/>
  <c r="BD276" i="14"/>
  <c r="BA229" i="14"/>
  <c r="BA288" i="14"/>
  <c r="BA256" i="14"/>
  <c r="BD228" i="2"/>
  <c r="BD241" i="2" s="1"/>
  <c r="BD229" i="2" s="1"/>
  <c r="BD408" i="2"/>
  <c r="BD549" i="2" s="1"/>
  <c r="BD249" i="14"/>
  <c r="BF890" i="2"/>
  <c r="BE406" i="2"/>
  <c r="BE276" i="14" s="1"/>
  <c r="BD516" i="2"/>
  <c r="BD520" i="2"/>
  <c r="BJ198" i="2"/>
  <c r="BJ79" i="2"/>
  <c r="BJ19" i="2"/>
  <c r="BE660" i="2"/>
  <c r="BJ453" i="2"/>
  <c r="BJ437" i="2"/>
  <c r="BJ226" i="2"/>
  <c r="BE97" i="4"/>
  <c r="BI405" i="2"/>
  <c r="BM93" i="1"/>
  <c r="BL97" i="1"/>
  <c r="BC113" i="4"/>
  <c r="BC269" i="2"/>
  <c r="BC257" i="2" s="1"/>
  <c r="BC268" i="2"/>
  <c r="BJ39" i="2"/>
  <c r="BJ252" i="2"/>
  <c r="BJ63" i="14"/>
  <c r="BJ224" i="2"/>
  <c r="BK62" i="10"/>
  <c r="BK57" i="10"/>
  <c r="BP92" i="1"/>
  <c r="BJ463" i="2"/>
  <c r="BJ165" i="14"/>
  <c r="BJ54" i="14"/>
  <c r="BJ34" i="14"/>
  <c r="BJ14" i="14"/>
  <c r="BJ143" i="14"/>
  <c r="BJ74" i="14"/>
  <c r="BJ146" i="1"/>
  <c r="BJ51" i="1"/>
  <c r="BJ47" i="14"/>
  <c r="BE100" i="4"/>
  <c r="BJ489" i="2"/>
  <c r="BC112" i="4"/>
  <c r="BC240" i="2"/>
  <c r="BC241" i="2"/>
  <c r="BJ99" i="2"/>
  <c r="BJ23" i="14"/>
  <c r="BJ476" i="2"/>
  <c r="BC8" i="4"/>
  <c r="BJ645" i="2"/>
  <c r="BJ329" i="2"/>
  <c r="BJ350" i="2"/>
  <c r="BJ293" i="2"/>
  <c r="BJ612" i="2"/>
  <c r="BJ320" i="2"/>
  <c r="BJ338" i="2"/>
  <c r="BJ438" i="2"/>
  <c r="BJ450" i="2"/>
  <c r="BJ368" i="2"/>
  <c r="BJ311" i="2"/>
  <c r="BJ434" i="2"/>
  <c r="BJ359" i="2"/>
  <c r="BJ302" i="2"/>
  <c r="BJ372" i="2"/>
  <c r="BJ369" i="2" s="1"/>
  <c r="BJ180" i="2"/>
  <c r="BJ159" i="2" s="1"/>
  <c r="BJ324" i="2"/>
  <c r="BJ321" i="2" s="1"/>
  <c r="BJ266" i="2"/>
  <c r="BJ246" i="2" s="1"/>
  <c r="BJ354" i="2"/>
  <c r="BJ351" i="2" s="1"/>
  <c r="BJ454" i="2"/>
  <c r="BJ363" i="2"/>
  <c r="BJ210" i="2"/>
  <c r="BJ315" i="2"/>
  <c r="BJ238" i="2"/>
  <c r="BJ218" i="2" s="1"/>
  <c r="BJ342" i="2"/>
  <c r="BJ339" i="2" s="1"/>
  <c r="BJ333" i="2"/>
  <c r="BJ297" i="2"/>
  <c r="BJ294" i="2" s="1"/>
  <c r="BJ150" i="2"/>
  <c r="BJ129" i="2" s="1"/>
  <c r="BJ306" i="2"/>
  <c r="BJ303" i="2" s="1"/>
  <c r="BK2" i="13"/>
  <c r="BK2" i="2"/>
  <c r="BK2" i="5"/>
  <c r="BK2" i="10"/>
  <c r="BK118" i="10" s="1"/>
  <c r="BK2" i="14"/>
  <c r="BK2" i="1"/>
  <c r="BK2" i="4"/>
  <c r="BL31" i="1"/>
  <c r="BO87" i="1"/>
  <c r="BP85" i="1"/>
  <c r="BJ8" i="14"/>
  <c r="BK8" i="14" s="1"/>
  <c r="BJ65" i="1"/>
  <c r="BK65" i="1" s="1"/>
  <c r="BJ152" i="1"/>
  <c r="BJ332" i="2"/>
  <c r="BJ323" i="2"/>
  <c r="BJ371" i="2"/>
  <c r="BJ362" i="2"/>
  <c r="BJ353" i="2"/>
  <c r="BJ341" i="2"/>
  <c r="BJ314" i="2"/>
  <c r="BJ305" i="2"/>
  <c r="BJ296" i="2"/>
  <c r="BJ235" i="2"/>
  <c r="BJ263" i="2"/>
  <c r="BJ147" i="2"/>
  <c r="BJ177" i="2"/>
  <c r="BJ207" i="2"/>
  <c r="BJ436" i="2"/>
  <c r="BJ452" i="2"/>
  <c r="BE893" i="2"/>
  <c r="DJ830" i="2"/>
  <c r="BD115" i="4"/>
  <c r="BD407" i="2"/>
  <c r="BD909" i="2" s="1"/>
  <c r="BD289" i="14" s="1"/>
  <c r="BE318" i="2"/>
  <c r="BE120" i="4" s="1"/>
  <c r="BE117" i="4" s="1"/>
  <c r="BE382" i="2"/>
  <c r="BE380" i="2" s="1"/>
  <c r="BH312" i="2"/>
  <c r="BG313" i="2"/>
  <c r="BD9" i="4"/>
  <c r="BF381" i="2"/>
  <c r="BF317" i="2"/>
  <c r="BI825" i="2"/>
  <c r="BI4" i="5"/>
  <c r="BB910" i="2"/>
  <c r="BB413" i="2"/>
  <c r="BB911" i="2" s="1"/>
  <c r="BH360" i="2"/>
  <c r="BG361" i="2"/>
  <c r="BD388" i="2"/>
  <c r="BE366" i="2"/>
  <c r="BE127" i="4" s="1"/>
  <c r="BE125" i="4" s="1"/>
  <c r="BE390" i="2"/>
  <c r="BE388" i="2" s="1"/>
  <c r="BF389" i="2"/>
  <c r="BF365" i="2"/>
  <c r="W17" i="4"/>
  <c r="W55" i="14" s="1"/>
  <c r="X184" i="4"/>
  <c r="BG164" i="2"/>
  <c r="BF8" i="4"/>
  <c r="BH75" i="4"/>
  <c r="BF222" i="2"/>
  <c r="BF228" i="2" s="1"/>
  <c r="BE518" i="2"/>
  <c r="BI82" i="4"/>
  <c r="BI119" i="1"/>
  <c r="BI175" i="14"/>
  <c r="BF132" i="4"/>
  <c r="BI795" i="2"/>
  <c r="BE498" i="2"/>
  <c r="BF458" i="2"/>
  <c r="BF10" i="4"/>
  <c r="BF465" i="2"/>
  <c r="BG440" i="2"/>
  <c r="BG460" i="2" s="1"/>
  <c r="BG136" i="4"/>
  <c r="BG134" i="4" s="1"/>
  <c r="BF652" i="2"/>
  <c r="BF654" i="2"/>
  <c r="BF703" i="2" s="1"/>
  <c r="BG646" i="2"/>
  <c r="BF653" i="2"/>
  <c r="BF702" i="2" s="1"/>
  <c r="BH435" i="2"/>
  <c r="BH459" i="2" s="1"/>
  <c r="BI433" i="2"/>
  <c r="BI20" i="1"/>
  <c r="BI812" i="2"/>
  <c r="BI502" i="2"/>
  <c r="BI1" i="4"/>
  <c r="BI152" i="14"/>
  <c r="BI1" i="13"/>
  <c r="BI1" i="10"/>
  <c r="BI121" i="2"/>
  <c r="BI747" i="2"/>
  <c r="BI71" i="4"/>
  <c r="BI43" i="14"/>
  <c r="BI18" i="13"/>
  <c r="BI74" i="1"/>
  <c r="BI730" i="2"/>
  <c r="BI774" i="2"/>
  <c r="BI37" i="4"/>
  <c r="BI115" i="14"/>
  <c r="BI1" i="5"/>
  <c r="BE12" i="2"/>
  <c r="BI55" i="10"/>
  <c r="BI44" i="1"/>
  <c r="BI1" i="2"/>
  <c r="BE3" i="15" s="1"/>
  <c r="BI288" i="2"/>
  <c r="BI870" i="2"/>
  <c r="BI4" i="4"/>
  <c r="BI168" i="4"/>
  <c r="BI106" i="4"/>
  <c r="BI200" i="14"/>
  <c r="BI83" i="14"/>
  <c r="BI4" i="13"/>
  <c r="BI1" i="1"/>
  <c r="BI90" i="10"/>
  <c r="BI102" i="10"/>
  <c r="BI570" i="2"/>
  <c r="BI417" i="2"/>
  <c r="BI4" i="2"/>
  <c r="BI181" i="4"/>
  <c r="BI149" i="4"/>
  <c r="BI1" i="14"/>
  <c r="BI4" i="14"/>
  <c r="AE635" i="2"/>
  <c r="AE695" i="2" s="1"/>
  <c r="AF630" i="2"/>
  <c r="AF690" i="2" s="1"/>
  <c r="AF656" i="2"/>
  <c r="AF704" i="2" s="1"/>
  <c r="BF258" i="2"/>
  <c r="BF109" i="2"/>
  <c r="BF164" i="4"/>
  <c r="BH10" i="2"/>
  <c r="BH11" i="2" s="1"/>
  <c r="BF74" i="4"/>
  <c r="BF24" i="2"/>
  <c r="BF25" i="2" s="1"/>
  <c r="BF12" i="2" s="1"/>
  <c r="BF655" i="2"/>
  <c r="BH658" i="2"/>
  <c r="BH706" i="2" s="1"/>
  <c r="BI648" i="2"/>
  <c r="BG659" i="2"/>
  <c r="BG707" i="2" s="1"/>
  <c r="BG650" i="2"/>
  <c r="BG160" i="4" s="1"/>
  <c r="BG159" i="4" s="1"/>
  <c r="BE111" i="2"/>
  <c r="BE879" i="2" s="1"/>
  <c r="BE250" i="14" s="1"/>
  <c r="BD110" i="2"/>
  <c r="BD112" i="2" s="1"/>
  <c r="BE73" i="4"/>
  <c r="BE85" i="2"/>
  <c r="BE72" i="2" s="1"/>
  <c r="BH70" i="2"/>
  <c r="BH71" i="2" s="1"/>
  <c r="BF77" i="4"/>
  <c r="BF84" i="2"/>
  <c r="BF85" i="2" s="1"/>
  <c r="BF73" i="2" s="1"/>
  <c r="BG73" i="2" s="1"/>
  <c r="AI846" i="2"/>
  <c r="AH861" i="2"/>
  <c r="BI839" i="2"/>
  <c r="BF230" i="2"/>
  <c r="BC39" i="13"/>
  <c r="BC40" i="13" s="1"/>
  <c r="BG887" i="2"/>
  <c r="BG53" i="4"/>
  <c r="BG192" i="4" s="1"/>
  <c r="BC159" i="14"/>
  <c r="BC123" i="14"/>
  <c r="BC12" i="14"/>
  <c r="BC50" i="14"/>
  <c r="BF685" i="2"/>
  <c r="BF721" i="2"/>
  <c r="BG622" i="2"/>
  <c r="BG157" i="4" s="1"/>
  <c r="BG155" i="4" s="1"/>
  <c r="BD190" i="4"/>
  <c r="BD194" i="4" s="1"/>
  <c r="BD11" i="13"/>
  <c r="BD38" i="13" s="1"/>
  <c r="BD37" i="13"/>
  <c r="BD55" i="4"/>
  <c r="BE720" i="2"/>
  <c r="BE51" i="4"/>
  <c r="BH625" i="2"/>
  <c r="BH627" i="2"/>
  <c r="BH688" i="2" s="1"/>
  <c r="BI613" i="2"/>
  <c r="BH638" i="2"/>
  <c r="BH699" i="2" s="1"/>
  <c r="BH632" i="2"/>
  <c r="BH692" i="2" s="1"/>
  <c r="BI619" i="2"/>
  <c r="BE204" i="2"/>
  <c r="BE206" i="2" s="1"/>
  <c r="BB262" i="2"/>
  <c r="BC260" i="2"/>
  <c r="BG456" i="2"/>
  <c r="BG486" i="2" s="1"/>
  <c r="BG485" i="2"/>
  <c r="BG141" i="4"/>
  <c r="BG140" i="4" s="1"/>
  <c r="BF497" i="2"/>
  <c r="BF484" i="2"/>
  <c r="BF15" i="4"/>
  <c r="BF491" i="2"/>
  <c r="BH451" i="2"/>
  <c r="BI449" i="2"/>
  <c r="BH335" i="2"/>
  <c r="BH336" i="2" s="1"/>
  <c r="BH122" i="4" s="1"/>
  <c r="BH326" i="2"/>
  <c r="BH327" i="2" s="1"/>
  <c r="BH121" i="4" s="1"/>
  <c r="BI322" i="2"/>
  <c r="DM125" i="2"/>
  <c r="AZ176" i="2"/>
  <c r="AZ277" i="2" s="1"/>
  <c r="BG300" i="2"/>
  <c r="BG118" i="4" s="1"/>
  <c r="BH356" i="2"/>
  <c r="BI352" i="2"/>
  <c r="BI370" i="2"/>
  <c r="BH374" i="2"/>
  <c r="BH375" i="2" s="1"/>
  <c r="BH128" i="4" s="1"/>
  <c r="BH100" i="4"/>
  <c r="BH89" i="4"/>
  <c r="BG97" i="4"/>
  <c r="BI304" i="2"/>
  <c r="BI295" i="2"/>
  <c r="BI340" i="2"/>
  <c r="BH299" i="2"/>
  <c r="BH308" i="2"/>
  <c r="BH309" i="2" s="1"/>
  <c r="BH119" i="4" s="1"/>
  <c r="BH344" i="2"/>
  <c r="BH345" i="2" s="1"/>
  <c r="BH123" i="4" s="1"/>
  <c r="BI249" i="2"/>
  <c r="BI102" i="4" s="1"/>
  <c r="BI248" i="2"/>
  <c r="DN217" i="2"/>
  <c r="DN245" i="2"/>
  <c r="DN216" i="2"/>
  <c r="DN244" i="2"/>
  <c r="BH99" i="4"/>
  <c r="BB172" i="2"/>
  <c r="BA278" i="14"/>
  <c r="BA224" i="14"/>
  <c r="BA251" i="14"/>
  <c r="AY284" i="2"/>
  <c r="BB171" i="2"/>
  <c r="BH98" i="4"/>
  <c r="BI221" i="2"/>
  <c r="BI101" i="4" s="1"/>
  <c r="BI220" i="2"/>
  <c r="BE232" i="2"/>
  <c r="DN185" i="2"/>
  <c r="DN127" i="2"/>
  <c r="DN157" i="2"/>
  <c r="DM155" i="2"/>
  <c r="BI162" i="2"/>
  <c r="BI91" i="4" s="1"/>
  <c r="BI161" i="2"/>
  <c r="BI163" i="2"/>
  <c r="BI95" i="4" s="1"/>
  <c r="BC110" i="4"/>
  <c r="BC182" i="2"/>
  <c r="BC183" i="2"/>
  <c r="BA174" i="2"/>
  <c r="BA283" i="2" s="1"/>
  <c r="BE168" i="2"/>
  <c r="DN126" i="2"/>
  <c r="DN156" i="2"/>
  <c r="DN128" i="2"/>
  <c r="DN158" i="2"/>
  <c r="BE166" i="2"/>
  <c r="BD170" i="2"/>
  <c r="BA889" i="2"/>
  <c r="BA274" i="2"/>
  <c r="BH87" i="4"/>
  <c r="BG134" i="2"/>
  <c r="BI132" i="2"/>
  <c r="BI90" i="4" s="1"/>
  <c r="BI133" i="2"/>
  <c r="BI94" i="4" s="1"/>
  <c r="BI131" i="2"/>
  <c r="BH86" i="4"/>
  <c r="BI236" i="2"/>
  <c r="BC144" i="2"/>
  <c r="BI264" i="2"/>
  <c r="BI208" i="2"/>
  <c r="BF202" i="2"/>
  <c r="BI148" i="2"/>
  <c r="BI178" i="2"/>
  <c r="BJ58" i="2"/>
  <c r="BK62" i="2" s="1"/>
  <c r="BJ78" i="2"/>
  <c r="BJ18" i="2"/>
  <c r="BJ38" i="2"/>
  <c r="BA508" i="2"/>
  <c r="BF53" i="2"/>
  <c r="BG53" i="2" s="1"/>
  <c r="BF13" i="2"/>
  <c r="BB504" i="2"/>
  <c r="BB508" i="2"/>
  <c r="BD277" i="14"/>
  <c r="BD223" i="14"/>
  <c r="BD250" i="14"/>
  <c r="BG33" i="2"/>
  <c r="BG32" i="2"/>
  <c r="BC506" i="2"/>
  <c r="BC507" i="2" s="1"/>
  <c r="BC504" i="2" s="1"/>
  <c r="DO188" i="2"/>
  <c r="DO187" i="2"/>
  <c r="DO186" i="2"/>
  <c r="BH44" i="2"/>
  <c r="BH45" i="2" s="1"/>
  <c r="BH32" i="2" s="1"/>
  <c r="BD92" i="2"/>
  <c r="BD93" i="2"/>
  <c r="BD114" i="2" s="1"/>
  <c r="BK62" i="14"/>
  <c r="BK54" i="1"/>
  <c r="BK22" i="14"/>
  <c r="BK53" i="1"/>
  <c r="BK56" i="1"/>
  <c r="BK131" i="14"/>
  <c r="BK55" i="1"/>
  <c r="BK426" i="2" s="1"/>
  <c r="BJ98" i="2"/>
  <c r="W228" i="14"/>
  <c r="W255" i="14"/>
  <c r="W286" i="14"/>
  <c r="DR60" i="1"/>
  <c r="DQ61" i="1"/>
  <c r="BC112" i="2"/>
  <c r="BD7" i="13"/>
  <c r="BD22" i="13" s="1"/>
  <c r="BD21" i="13"/>
  <c r="DQ82" i="10"/>
  <c r="BJ93" i="10"/>
  <c r="DQ75" i="10"/>
  <c r="BC23" i="13"/>
  <c r="BC24" i="13" s="1"/>
  <c r="BC817" i="2"/>
  <c r="AL136" i="1"/>
  <c r="AM137" i="1" s="1"/>
  <c r="AM135" i="1"/>
  <c r="BG294" i="14"/>
  <c r="BG232" i="14"/>
  <c r="BG259" i="14"/>
  <c r="BI102" i="14"/>
  <c r="BJ101" i="14"/>
  <c r="BL762" i="2"/>
  <c r="BM761" i="2"/>
  <c r="BM760" i="2" s="1"/>
  <c r="BI120" i="10"/>
  <c r="BL32" i="1"/>
  <c r="BK33" i="1"/>
  <c r="BK35" i="1"/>
  <c r="BK34" i="1"/>
  <c r="BF383" i="2"/>
  <c r="BG478" i="2"/>
  <c r="BH474" i="2"/>
  <c r="BJ461" i="2"/>
  <c r="BJ121" i="10"/>
  <c r="BG295" i="14"/>
  <c r="BF78" i="4"/>
  <c r="BF104" i="2"/>
  <c r="BE105" i="2"/>
  <c r="AH904" i="2"/>
  <c r="AI70" i="10"/>
  <c r="BL769" i="2"/>
  <c r="BL768" i="2" s="1"/>
  <c r="BK770" i="2"/>
  <c r="BJ487" i="2"/>
  <c r="BA191" i="14"/>
  <c r="BH90" i="2"/>
  <c r="BH91" i="2" s="1"/>
  <c r="DR66" i="1"/>
  <c r="DQ67" i="1"/>
  <c r="BE6" i="4"/>
  <c r="DQ68" i="10"/>
  <c r="BJ1" i="13"/>
  <c r="BJ34" i="13"/>
  <c r="BJ4" i="13"/>
  <c r="BJ18" i="13"/>
  <c r="BJ1" i="5"/>
  <c r="BJ4" i="5"/>
  <c r="BJ4" i="14"/>
  <c r="BJ83" i="14"/>
  <c r="BJ43" i="14"/>
  <c r="BJ152" i="14"/>
  <c r="BJ1" i="14"/>
  <c r="BJ200" i="14"/>
  <c r="BJ175" i="14"/>
  <c r="BJ115" i="14"/>
  <c r="BJ181" i="4"/>
  <c r="BJ168" i="4"/>
  <c r="BJ82" i="4"/>
  <c r="BJ37" i="4"/>
  <c r="BJ4" i="4"/>
  <c r="BJ149" i="4"/>
  <c r="BJ106" i="4"/>
  <c r="BJ71" i="4"/>
  <c r="BJ1" i="4"/>
  <c r="BJ812" i="2"/>
  <c r="BJ570" i="2"/>
  <c r="BJ1" i="2"/>
  <c r="BF3" i="15" s="1"/>
  <c r="BJ825" i="2"/>
  <c r="BJ730" i="2"/>
  <c r="BJ747" i="2"/>
  <c r="BJ502" i="2"/>
  <c r="BJ4" i="2"/>
  <c r="BJ870" i="2"/>
  <c r="BJ795" i="2"/>
  <c r="BJ774" i="2"/>
  <c r="BJ417" i="2"/>
  <c r="BJ288" i="2"/>
  <c r="BJ121" i="2"/>
  <c r="BJ102" i="10"/>
  <c r="BJ20" i="1"/>
  <c r="BJ1" i="10"/>
  <c r="BJ119" i="1"/>
  <c r="BJ74" i="1"/>
  <c r="BJ1" i="1"/>
  <c r="BJ90" i="10"/>
  <c r="BJ55" i="10"/>
  <c r="BJ44" i="1"/>
  <c r="BJ65" i="10"/>
  <c r="BI561" i="2"/>
  <c r="BJ560" i="2"/>
  <c r="BJ385" i="2"/>
  <c r="AF86" i="10"/>
  <c r="X79" i="10"/>
  <c r="BI556" i="2"/>
  <c r="BJ555" i="2"/>
  <c r="BJ97" i="10"/>
  <c r="C10" i="5"/>
  <c r="C14" i="5"/>
  <c r="C11" i="5"/>
  <c r="C15" i="5"/>
  <c r="C12" i="5"/>
  <c r="C16" i="5"/>
  <c r="C13" i="5"/>
  <c r="DX740" i="2"/>
  <c r="B15" i="12"/>
  <c r="BF213" i="2" l="1"/>
  <c r="BF201" i="2" s="1"/>
  <c r="BB191" i="14"/>
  <c r="BI219" i="2"/>
  <c r="BI130" i="2"/>
  <c r="BI247" i="2"/>
  <c r="BH190" i="2"/>
  <c r="BH272" i="2" s="1"/>
  <c r="BI160" i="2"/>
  <c r="AN837" i="2"/>
  <c r="BH88" i="4"/>
  <c r="BH85" i="4" s="1"/>
  <c r="BI192" i="2"/>
  <c r="BI92" i="4" s="1"/>
  <c r="BI89" i="4" s="1"/>
  <c r="BI191" i="2"/>
  <c r="BJ189" i="2"/>
  <c r="BJ192" i="2" s="1"/>
  <c r="BJ92" i="4" s="1"/>
  <c r="BF212" i="2"/>
  <c r="BG200" i="2"/>
  <c r="BG111" i="4" s="1"/>
  <c r="BI50" i="2"/>
  <c r="BI51" i="2" s="1"/>
  <c r="BG76" i="4"/>
  <c r="BG64" i="2"/>
  <c r="BI592" i="2"/>
  <c r="BI156" i="4" s="1"/>
  <c r="BH599" i="2"/>
  <c r="AK601" i="2"/>
  <c r="BG609" i="2"/>
  <c r="AG605" i="2"/>
  <c r="BK589" i="2"/>
  <c r="BK583" i="2"/>
  <c r="BK582" i="2"/>
  <c r="BJ595" i="2"/>
  <c r="BJ597" i="2"/>
  <c r="BJ598" i="2"/>
  <c r="BJ608" i="2"/>
  <c r="BJ602" i="2"/>
  <c r="BI603" i="2"/>
  <c r="BJ330" i="2"/>
  <c r="BJ331" i="2" s="1"/>
  <c r="BH700" i="2"/>
  <c r="BH46" i="4" s="1"/>
  <c r="BI430" i="2"/>
  <c r="BI135" i="4"/>
  <c r="BJ425" i="2"/>
  <c r="BG4" i="15"/>
  <c r="BK428" i="2"/>
  <c r="BK427" i="2"/>
  <c r="BK424" i="2"/>
  <c r="BK423" i="2"/>
  <c r="BB276" i="2"/>
  <c r="BB539" i="2" s="1"/>
  <c r="BC278" i="2"/>
  <c r="BC880" i="2" s="1"/>
  <c r="BE280" i="2"/>
  <c r="BF138" i="2"/>
  <c r="BE272" i="2"/>
  <c r="BF279" i="2"/>
  <c r="BF518" i="2" s="1"/>
  <c r="BF519" i="2" s="1"/>
  <c r="BF516" i="2" s="1"/>
  <c r="BE281" i="2"/>
  <c r="BF136" i="2"/>
  <c r="BE140" i="2"/>
  <c r="BB282" i="2"/>
  <c r="BC142" i="2"/>
  <c r="BC146" i="2" s="1"/>
  <c r="BB146" i="2"/>
  <c r="BD275" i="2"/>
  <c r="BD109" i="4"/>
  <c r="BD152" i="2"/>
  <c r="BD153" i="2"/>
  <c r="BC273" i="2"/>
  <c r="BC141" i="2"/>
  <c r="BK102" i="2"/>
  <c r="BK82" i="2"/>
  <c r="BK42" i="2"/>
  <c r="BK30" i="2" s="1"/>
  <c r="BK31" i="2" s="1"/>
  <c r="BK132" i="14"/>
  <c r="BK22" i="2"/>
  <c r="BD113" i="4"/>
  <c r="BD269" i="2"/>
  <c r="BD257" i="2" s="1"/>
  <c r="BG164" i="4"/>
  <c r="AP26" i="4"/>
  <c r="AO789" i="2"/>
  <c r="BK204" i="14"/>
  <c r="BK23" i="14"/>
  <c r="BB11" i="4"/>
  <c r="AK86" i="14"/>
  <c r="AK104" i="14"/>
  <c r="AM21" i="4"/>
  <c r="AM856" i="2"/>
  <c r="AM43" i="4" s="1"/>
  <c r="AM94" i="14" s="1"/>
  <c r="AM857" i="2"/>
  <c r="AM852" i="2" s="1"/>
  <c r="BC413" i="2"/>
  <c r="BC911" i="2" s="1"/>
  <c r="BC229" i="14" s="1"/>
  <c r="BE228" i="2"/>
  <c r="BE112" i="4" s="1"/>
  <c r="BE222" i="14"/>
  <c r="BD240" i="2"/>
  <c r="BD112" i="4"/>
  <c r="BE115" i="4"/>
  <c r="BD412" i="2"/>
  <c r="BD41" i="4" s="1"/>
  <c r="BC7" i="4"/>
  <c r="BE249" i="14"/>
  <c r="BE408" i="2"/>
  <c r="BE549" i="2" s="1"/>
  <c r="BE407" i="2"/>
  <c r="BE410" i="2" s="1"/>
  <c r="BE910" i="2" s="1"/>
  <c r="W15" i="14"/>
  <c r="BC108" i="4"/>
  <c r="BF406" i="2"/>
  <c r="BF222" i="14" s="1"/>
  <c r="AZ284" i="2"/>
  <c r="BD410" i="2"/>
  <c r="BD910" i="2" s="1"/>
  <c r="BC193" i="14"/>
  <c r="BK146" i="1"/>
  <c r="BK50" i="1"/>
  <c r="BK51" i="1"/>
  <c r="BK645" i="2"/>
  <c r="BK329" i="2"/>
  <c r="BK350" i="2"/>
  <c r="BK293" i="2"/>
  <c r="BK69" i="2"/>
  <c r="BK68" i="2" s="1"/>
  <c r="BK612" i="2"/>
  <c r="BK320" i="2"/>
  <c r="BK338" i="2"/>
  <c r="BK438" i="2"/>
  <c r="BK450" i="2"/>
  <c r="BK368" i="2"/>
  <c r="BK311" i="2"/>
  <c r="BK434" i="2"/>
  <c r="BK359" i="2"/>
  <c r="BK302" i="2"/>
  <c r="BK372" i="2"/>
  <c r="BK369" i="2" s="1"/>
  <c r="BK180" i="2"/>
  <c r="BK159" i="2" s="1"/>
  <c r="BK324" i="2"/>
  <c r="BK321" i="2" s="1"/>
  <c r="BK266" i="2"/>
  <c r="BK246" i="2" s="1"/>
  <c r="BK354" i="2"/>
  <c r="BK351" i="2" s="1"/>
  <c r="BK454" i="2"/>
  <c r="BK363" i="2"/>
  <c r="BK210" i="2"/>
  <c r="BK315" i="2"/>
  <c r="BK238" i="2"/>
  <c r="BK218" i="2" s="1"/>
  <c r="BK342" i="2"/>
  <c r="BK339" i="2" s="1"/>
  <c r="BK333" i="2"/>
  <c r="BK297" i="2"/>
  <c r="BK294" i="2" s="1"/>
  <c r="BK150" i="2"/>
  <c r="BK129" i="2" s="1"/>
  <c r="BK306" i="2"/>
  <c r="BK303" i="2" s="1"/>
  <c r="BK79" i="2"/>
  <c r="BK196" i="2"/>
  <c r="BE256" i="2"/>
  <c r="BK129" i="1"/>
  <c r="BK126" i="1"/>
  <c r="BK453" i="2"/>
  <c r="BK152" i="1"/>
  <c r="BP87" i="1"/>
  <c r="BQ85" i="1"/>
  <c r="BK14" i="14"/>
  <c r="BK143" i="14"/>
  <c r="BK74" i="14"/>
  <c r="BK54" i="14"/>
  <c r="BK165" i="14"/>
  <c r="BK34" i="14"/>
  <c r="BJ405" i="2"/>
  <c r="BK198" i="2"/>
  <c r="BK476" i="2"/>
  <c r="BK99" i="2"/>
  <c r="BC229" i="2"/>
  <c r="BC234" i="2"/>
  <c r="BK489" i="2"/>
  <c r="BQ92" i="1"/>
  <c r="BK254" i="2"/>
  <c r="BK224" i="2"/>
  <c r="BK252" i="2"/>
  <c r="BD8" i="4"/>
  <c r="BD7" i="4" s="1"/>
  <c r="BK59" i="2"/>
  <c r="BK119" i="14"/>
  <c r="BF660" i="2"/>
  <c r="BL2" i="5"/>
  <c r="BL2" i="14"/>
  <c r="BL8" i="14" s="1"/>
  <c r="BM31" i="1"/>
  <c r="BL2" i="13"/>
  <c r="BL2" i="4"/>
  <c r="BL2" i="1"/>
  <c r="BL2" i="2"/>
  <c r="BL2" i="10"/>
  <c r="BL118" i="10" s="1"/>
  <c r="BK47" i="14"/>
  <c r="BK923" i="2"/>
  <c r="BK63" i="14"/>
  <c r="BL63" i="14" s="1"/>
  <c r="BK19" i="2"/>
  <c r="BL65" i="1"/>
  <c r="BK59" i="1"/>
  <c r="BL59" i="1" s="1"/>
  <c r="BK463" i="2"/>
  <c r="BL57" i="10"/>
  <c r="BL62" i="10"/>
  <c r="BK39" i="2"/>
  <c r="BK437" i="2"/>
  <c r="BN93" i="1"/>
  <c r="BM97" i="1"/>
  <c r="BK226" i="2"/>
  <c r="BK436" i="2"/>
  <c r="BK452" i="2"/>
  <c r="BK332" i="2"/>
  <c r="BK323" i="2"/>
  <c r="BK371" i="2"/>
  <c r="BK362" i="2"/>
  <c r="BK353" i="2"/>
  <c r="BK341" i="2"/>
  <c r="BK314" i="2"/>
  <c r="BK305" i="2"/>
  <c r="BK296" i="2"/>
  <c r="BK235" i="2"/>
  <c r="BK147" i="2"/>
  <c r="BK177" i="2"/>
  <c r="BK207" i="2"/>
  <c r="BK263" i="2"/>
  <c r="BF893" i="2"/>
  <c r="DK830" i="2"/>
  <c r="BE387" i="2"/>
  <c r="W85" i="14"/>
  <c r="W87" i="14" s="1"/>
  <c r="BF318" i="2"/>
  <c r="BF120" i="4" s="1"/>
  <c r="BF117" i="4" s="1"/>
  <c r="BF382" i="2"/>
  <c r="BF380" i="2" s="1"/>
  <c r="BF387" i="2" s="1"/>
  <c r="BG317" i="2"/>
  <c r="BG381" i="2"/>
  <c r="BH313" i="2"/>
  <c r="BI312" i="2"/>
  <c r="BE9" i="4"/>
  <c r="BI75" i="4"/>
  <c r="BD404" i="2"/>
  <c r="BG890" i="2"/>
  <c r="BB229" i="14"/>
  <c r="BB288" i="14"/>
  <c r="BB256" i="14"/>
  <c r="BD13" i="4"/>
  <c r="BG389" i="2"/>
  <c r="BG365" i="2"/>
  <c r="BF366" i="2"/>
  <c r="BF127" i="4" s="1"/>
  <c r="BF125" i="4" s="1"/>
  <c r="BF390" i="2"/>
  <c r="BH361" i="2"/>
  <c r="BI360" i="2"/>
  <c r="W187" i="14"/>
  <c r="W22" i="4"/>
  <c r="W89" i="14" s="1"/>
  <c r="W91" i="14" s="1"/>
  <c r="W167" i="14"/>
  <c r="BG8" i="4"/>
  <c r="BF498" i="2"/>
  <c r="W178" i="14"/>
  <c r="BJ75" i="4"/>
  <c r="BG132" i="4"/>
  <c r="BD234" i="2"/>
  <c r="BF241" i="2"/>
  <c r="BF229" i="2" s="1"/>
  <c r="BF240" i="2"/>
  <c r="BF112" i="4"/>
  <c r="BE519" i="2"/>
  <c r="BE520" i="2" s="1"/>
  <c r="BG222" i="2"/>
  <c r="BG279" i="2" s="1"/>
  <c r="BH250" i="2"/>
  <c r="BH256" i="2" s="1"/>
  <c r="BH113" i="4" s="1"/>
  <c r="BH164" i="2"/>
  <c r="BH194" i="2"/>
  <c r="BH440" i="2"/>
  <c r="BH460" i="2" s="1"/>
  <c r="BH136" i="4"/>
  <c r="BH134" i="4" s="1"/>
  <c r="BG458" i="2"/>
  <c r="BG10" i="4"/>
  <c r="BG465" i="2"/>
  <c r="BG654" i="2"/>
  <c r="BG703" i="2" s="1"/>
  <c r="BG653" i="2"/>
  <c r="BG702" i="2" s="1"/>
  <c r="BH646" i="2"/>
  <c r="BG652" i="2"/>
  <c r="BI435" i="2"/>
  <c r="BI459" i="2" s="1"/>
  <c r="BJ433" i="2"/>
  <c r="AF657" i="2"/>
  <c r="AF705" i="2" s="1"/>
  <c r="AF634" i="2"/>
  <c r="AF694" i="2" s="1"/>
  <c r="AF631" i="2"/>
  <c r="AF691" i="2" s="1"/>
  <c r="BG109" i="2"/>
  <c r="BG269" i="2"/>
  <c r="BG258" i="2" s="1"/>
  <c r="BF111" i="2"/>
  <c r="BF879" i="2" s="1"/>
  <c r="BI10" i="2"/>
  <c r="BI11" i="2" s="1"/>
  <c r="BG24" i="2"/>
  <c r="BG25" i="2" s="1"/>
  <c r="BG74" i="4"/>
  <c r="BG655" i="2"/>
  <c r="BH659" i="2"/>
  <c r="BH707" i="2" s="1"/>
  <c r="BH650" i="2"/>
  <c r="BH160" i="4" s="1"/>
  <c r="BH159" i="4" s="1"/>
  <c r="BI658" i="2"/>
  <c r="BI706" i="2" s="1"/>
  <c r="BJ648" i="2"/>
  <c r="BF73" i="4"/>
  <c r="BE110" i="2"/>
  <c r="BE112" i="2" s="1"/>
  <c r="BF72" i="2"/>
  <c r="BG268" i="2"/>
  <c r="BI70" i="2"/>
  <c r="BI71" i="2" s="1"/>
  <c r="BG77" i="4"/>
  <c r="BG84" i="2"/>
  <c r="BG230" i="2"/>
  <c r="AI862" i="2"/>
  <c r="AI847" i="2"/>
  <c r="BJ839" i="2"/>
  <c r="BE190" i="4"/>
  <c r="BE194" i="4" s="1"/>
  <c r="BE37" i="13"/>
  <c r="BE55" i="4"/>
  <c r="BE11" i="13"/>
  <c r="BE38" i="13" s="1"/>
  <c r="BD39" i="13"/>
  <c r="BD40" i="13" s="1"/>
  <c r="BH622" i="2"/>
  <c r="BH157" i="4" s="1"/>
  <c r="BH155" i="4" s="1"/>
  <c r="BD12" i="14"/>
  <c r="BD50" i="14"/>
  <c r="BD159" i="14"/>
  <c r="BD123" i="14"/>
  <c r="BG685" i="2"/>
  <c r="BG721" i="2"/>
  <c r="BH887" i="2"/>
  <c r="BH53" i="4"/>
  <c r="BH192" i="4" s="1"/>
  <c r="BF51" i="4"/>
  <c r="BF720" i="2"/>
  <c r="BI638" i="2"/>
  <c r="BI699" i="2" s="1"/>
  <c r="BI632" i="2"/>
  <c r="BI692" i="2" s="1"/>
  <c r="BJ619" i="2"/>
  <c r="BI625" i="2"/>
  <c r="BI627" i="2"/>
  <c r="BI688" i="2" s="1"/>
  <c r="BJ613" i="2"/>
  <c r="BC262" i="2"/>
  <c r="BD260" i="2"/>
  <c r="BH456" i="2"/>
  <c r="BH486" i="2" s="1"/>
  <c r="BH485" i="2"/>
  <c r="BH141" i="4"/>
  <c r="BH140" i="4" s="1"/>
  <c r="BG484" i="2"/>
  <c r="BG497" i="2"/>
  <c r="BG15" i="4"/>
  <c r="BG491" i="2"/>
  <c r="DN215" i="2"/>
  <c r="BI451" i="2"/>
  <c r="BJ449" i="2"/>
  <c r="BI335" i="2"/>
  <c r="BI336" i="2" s="1"/>
  <c r="BI122" i="4" s="1"/>
  <c r="BJ322" i="2"/>
  <c r="BI326" i="2"/>
  <c r="BI327" i="2" s="1"/>
  <c r="BI121" i="4" s="1"/>
  <c r="BH134" i="2"/>
  <c r="BH97" i="4"/>
  <c r="BH357" i="2"/>
  <c r="BH126" i="4" s="1"/>
  <c r="BJ370" i="2"/>
  <c r="BJ352" i="2"/>
  <c r="BI374" i="2"/>
  <c r="BI375" i="2" s="1"/>
  <c r="BI128" i="4" s="1"/>
  <c r="BI356" i="2"/>
  <c r="BI100" i="4"/>
  <c r="BH300" i="2"/>
  <c r="BH118" i="4" s="1"/>
  <c r="BJ295" i="2"/>
  <c r="BI344" i="2"/>
  <c r="BI345" i="2" s="1"/>
  <c r="BI123" i="4" s="1"/>
  <c r="BI299" i="2"/>
  <c r="BJ340" i="2"/>
  <c r="BI308" i="2"/>
  <c r="BI309" i="2" s="1"/>
  <c r="BI119" i="4" s="1"/>
  <c r="BJ304" i="2"/>
  <c r="BE13" i="4"/>
  <c r="BE404" i="2"/>
  <c r="DO217" i="2"/>
  <c r="DO245" i="2"/>
  <c r="DN125" i="2"/>
  <c r="BJ249" i="2"/>
  <c r="BJ102" i="4" s="1"/>
  <c r="BJ248" i="2"/>
  <c r="DO216" i="2"/>
  <c r="DO244" i="2"/>
  <c r="DN243" i="2"/>
  <c r="BI99" i="4"/>
  <c r="BB224" i="14"/>
  <c r="BB278" i="14"/>
  <c r="BB251" i="14"/>
  <c r="BB174" i="2"/>
  <c r="BB283" i="2" s="1"/>
  <c r="BI98" i="4"/>
  <c r="BJ220" i="2"/>
  <c r="BJ221" i="2"/>
  <c r="BJ101" i="4" s="1"/>
  <c r="BI93" i="4"/>
  <c r="DO185" i="2"/>
  <c r="BC171" i="2"/>
  <c r="DO126" i="2"/>
  <c r="DO156" i="2"/>
  <c r="DO128" i="2"/>
  <c r="DO158" i="2"/>
  <c r="BD110" i="4"/>
  <c r="BD183" i="2"/>
  <c r="BD182" i="2"/>
  <c r="BA176" i="2"/>
  <c r="BA277" i="2" s="1"/>
  <c r="BC172" i="2"/>
  <c r="BF166" i="2"/>
  <c r="BE170" i="2"/>
  <c r="DO127" i="2"/>
  <c r="DO157" i="2"/>
  <c r="BF168" i="2"/>
  <c r="BI87" i="4"/>
  <c r="BJ162" i="2"/>
  <c r="BJ91" i="4" s="1"/>
  <c r="BJ161" i="2"/>
  <c r="BJ163" i="2"/>
  <c r="BJ95" i="4" s="1"/>
  <c r="DN155" i="2"/>
  <c r="BB889" i="2"/>
  <c r="BB274" i="2"/>
  <c r="BI86" i="4"/>
  <c r="BJ132" i="2"/>
  <c r="BJ90" i="4" s="1"/>
  <c r="BJ133" i="2"/>
  <c r="BJ94" i="4" s="1"/>
  <c r="BJ131" i="2"/>
  <c r="BF232" i="2"/>
  <c r="BJ236" i="2"/>
  <c r="BD144" i="2"/>
  <c r="BJ148" i="2"/>
  <c r="BJ208" i="2"/>
  <c r="BG202" i="2"/>
  <c r="BJ178" i="2"/>
  <c r="BF204" i="2"/>
  <c r="BF206" i="2" s="1"/>
  <c r="BJ264" i="2"/>
  <c r="BK78" i="2"/>
  <c r="BL82" i="2" s="1"/>
  <c r="BK58" i="2"/>
  <c r="BL62" i="2" s="1"/>
  <c r="BK38" i="2"/>
  <c r="BL42" i="2" s="1"/>
  <c r="BK18" i="2"/>
  <c r="BL22" i="2" s="1"/>
  <c r="BE223" i="14"/>
  <c r="BE277" i="14"/>
  <c r="BK40" i="1"/>
  <c r="BG13" i="2"/>
  <c r="BD506" i="2"/>
  <c r="BD507" i="2" s="1"/>
  <c r="BH33" i="2"/>
  <c r="BI44" i="2"/>
  <c r="BI45" i="2" s="1"/>
  <c r="DP188" i="2"/>
  <c r="DP187" i="2"/>
  <c r="DP186" i="2"/>
  <c r="BH73" i="2"/>
  <c r="BH53" i="2"/>
  <c r="BE92" i="2"/>
  <c r="BD23" i="13"/>
  <c r="BD24" i="13" s="1"/>
  <c r="BL131" i="14"/>
  <c r="BL54" i="1"/>
  <c r="BL55" i="1"/>
  <c r="BL426" i="2" s="1"/>
  <c r="BL62" i="14"/>
  <c r="BL53" i="1"/>
  <c r="BL22" i="14"/>
  <c r="BL56" i="1"/>
  <c r="BK98" i="2"/>
  <c r="BL102" i="2" s="1"/>
  <c r="BK385" i="2"/>
  <c r="DS66" i="1"/>
  <c r="DR67" i="1"/>
  <c r="BK487" i="2"/>
  <c r="BF6" i="4"/>
  <c r="BH478" i="2"/>
  <c r="BI474" i="2"/>
  <c r="BG383" i="2"/>
  <c r="BE93" i="2"/>
  <c r="BE114" i="2" s="1"/>
  <c r="DR75" i="10"/>
  <c r="BH294" i="14"/>
  <c r="BH232" i="14"/>
  <c r="BH259" i="14"/>
  <c r="BJ556" i="2"/>
  <c r="BK555" i="2"/>
  <c r="X906" i="2"/>
  <c r="X901" i="2" s="1"/>
  <c r="Y77" i="10"/>
  <c r="BK65" i="10"/>
  <c r="DR68" i="10"/>
  <c r="BG78" i="4"/>
  <c r="BG104" i="2"/>
  <c r="BJ120" i="10"/>
  <c r="BN761" i="2"/>
  <c r="BN760" i="2" s="1"/>
  <c r="BM762" i="2"/>
  <c r="BD817" i="2"/>
  <c r="BK93" i="10"/>
  <c r="BK97" i="10"/>
  <c r="AG84" i="10"/>
  <c r="AG85" i="10" s="1"/>
  <c r="BJ561" i="2"/>
  <c r="BK560" i="2"/>
  <c r="BE21" i="13"/>
  <c r="BE7" i="13"/>
  <c r="BE22" i="13" s="1"/>
  <c r="BI90" i="2"/>
  <c r="BI91" i="2" s="1"/>
  <c r="BC508" i="2"/>
  <c r="BF105" i="2"/>
  <c r="BF110" i="2" s="1"/>
  <c r="BK121" i="10"/>
  <c r="DR82" i="10"/>
  <c r="DS60" i="1"/>
  <c r="DR61" i="1"/>
  <c r="BL770" i="2"/>
  <c r="BM769" i="2"/>
  <c r="BM768" i="2" s="1"/>
  <c r="AI71" i="10"/>
  <c r="AI72" i="10" s="1"/>
  <c r="BK461" i="2"/>
  <c r="BL35" i="1"/>
  <c r="BL34" i="1"/>
  <c r="BM32" i="1"/>
  <c r="BL33" i="1"/>
  <c r="BJ102" i="14"/>
  <c r="BK101" i="14"/>
  <c r="AM136" i="1"/>
  <c r="AN137" i="1" s="1"/>
  <c r="AN135" i="1"/>
  <c r="BH295" i="14"/>
  <c r="L892" i="2"/>
  <c r="K894" i="2"/>
  <c r="K892" i="2"/>
  <c r="C13" i="12"/>
  <c r="C14" i="12"/>
  <c r="BK34" i="13" l="1"/>
  <c r="BJ219" i="2"/>
  <c r="BJ247" i="2"/>
  <c r="BI190" i="2"/>
  <c r="BI272" i="2" s="1"/>
  <c r="BJ130" i="2"/>
  <c r="BJ160" i="2"/>
  <c r="BJ191" i="2"/>
  <c r="BJ193" i="2"/>
  <c r="BJ96" i="4" s="1"/>
  <c r="BJ93" i="4" s="1"/>
  <c r="BK189" i="2"/>
  <c r="BK192" i="2" s="1"/>
  <c r="BK92" i="4" s="1"/>
  <c r="BI88" i="4"/>
  <c r="BI85" i="4" s="1"/>
  <c r="BG213" i="2"/>
  <c r="BG201" i="2" s="1"/>
  <c r="BG212" i="2"/>
  <c r="BH200" i="2"/>
  <c r="BH212" i="2" s="1"/>
  <c r="BI64" i="2"/>
  <c r="BI65" i="2" s="1"/>
  <c r="BJ50" i="2"/>
  <c r="BJ51" i="2" s="1"/>
  <c r="BH76" i="4"/>
  <c r="BH64" i="2"/>
  <c r="BG65" i="2"/>
  <c r="BG52" i="2" s="1"/>
  <c r="BI599" i="2"/>
  <c r="AH604" i="2"/>
  <c r="AL600" i="2"/>
  <c r="BJ592" i="2"/>
  <c r="BJ156" i="4" s="1"/>
  <c r="BH609" i="2"/>
  <c r="BL583" i="2"/>
  <c r="BL582" i="2"/>
  <c r="BL589" i="2"/>
  <c r="BJ603" i="2"/>
  <c r="BG9" i="15"/>
  <c r="BG36" i="15" s="1"/>
  <c r="BK595" i="2"/>
  <c r="BK597" i="2"/>
  <c r="BK598" i="2"/>
  <c r="BK608" i="2"/>
  <c r="BK602" i="2"/>
  <c r="BK330" i="2"/>
  <c r="BK331" i="2" s="1"/>
  <c r="BI700" i="2"/>
  <c r="BI46" i="4" s="1"/>
  <c r="BJ430" i="2"/>
  <c r="BJ135" i="4"/>
  <c r="BH4" i="15"/>
  <c r="BL428" i="2"/>
  <c r="BL427" i="2"/>
  <c r="BL424" i="2"/>
  <c r="BL423" i="2"/>
  <c r="BK425" i="2"/>
  <c r="BC276" i="2"/>
  <c r="BC539" i="2" s="1"/>
  <c r="BC282" i="2"/>
  <c r="BD142" i="2"/>
  <c r="BD146" i="2" s="1"/>
  <c r="BF280" i="2"/>
  <c r="BG138" i="2"/>
  <c r="BD273" i="2"/>
  <c r="BD889" i="2" s="1"/>
  <c r="BD141" i="2"/>
  <c r="BE275" i="2"/>
  <c r="BE153" i="2"/>
  <c r="BE109" i="4"/>
  <c r="BE152" i="2"/>
  <c r="BD278" i="2"/>
  <c r="BD880" i="2" s="1"/>
  <c r="BF281" i="2"/>
  <c r="BF140" i="2"/>
  <c r="BG136" i="2"/>
  <c r="AP782" i="2"/>
  <c r="AP789" i="2"/>
  <c r="AP45" i="4"/>
  <c r="BL47" i="14"/>
  <c r="BL23" i="14"/>
  <c r="BL152" i="1"/>
  <c r="BL132" i="14"/>
  <c r="BL923" i="2"/>
  <c r="BC256" i="14"/>
  <c r="BC288" i="14"/>
  <c r="AN855" i="2"/>
  <c r="AN21" i="4" s="1"/>
  <c r="AN838" i="2"/>
  <c r="AN836" i="2" s="1"/>
  <c r="BE241" i="2"/>
  <c r="BE229" i="2" s="1"/>
  <c r="AM122" i="14"/>
  <c r="AM11" i="14"/>
  <c r="AM90" i="14"/>
  <c r="AM104" i="14"/>
  <c r="AM863" i="2"/>
  <c r="AM176" i="4"/>
  <c r="BE240" i="2"/>
  <c r="BC11" i="4"/>
  <c r="BD108" i="4"/>
  <c r="BF408" i="2"/>
  <c r="BF549" i="2" s="1"/>
  <c r="BH268" i="2"/>
  <c r="BF407" i="2"/>
  <c r="BF410" i="2" s="1"/>
  <c r="BF910" i="2" s="1"/>
  <c r="BD413" i="2"/>
  <c r="BD911" i="2" s="1"/>
  <c r="BD256" i="14" s="1"/>
  <c r="BF234" i="2"/>
  <c r="BF115" i="4"/>
  <c r="BE412" i="2"/>
  <c r="BE41" i="4" s="1"/>
  <c r="BE909" i="2"/>
  <c r="BE289" i="14" s="1"/>
  <c r="BF276" i="14"/>
  <c r="BF249" i="14"/>
  <c r="BG406" i="2"/>
  <c r="BG276" i="14" s="1"/>
  <c r="BG518" i="2"/>
  <c r="BL463" i="2"/>
  <c r="BL226" i="2"/>
  <c r="BL437" i="2"/>
  <c r="BL59" i="2"/>
  <c r="BL224" i="2"/>
  <c r="BQ87" i="1"/>
  <c r="BR85" i="1"/>
  <c r="BL126" i="1"/>
  <c r="BL204" i="14"/>
  <c r="BK405" i="2"/>
  <c r="BL39" i="2"/>
  <c r="BD193" i="14"/>
  <c r="BL254" i="2"/>
  <c r="BL489" i="2"/>
  <c r="BL99" i="2"/>
  <c r="BL129" i="1"/>
  <c r="BL196" i="2"/>
  <c r="BL50" i="1"/>
  <c r="BE8" i="4"/>
  <c r="BL645" i="2"/>
  <c r="BL450" i="2"/>
  <c r="BL368" i="2"/>
  <c r="BL311" i="2"/>
  <c r="BL359" i="2"/>
  <c r="BL302" i="2"/>
  <c r="BL438" i="2"/>
  <c r="BL329" i="2"/>
  <c r="BL350" i="2"/>
  <c r="BL293" i="2"/>
  <c r="BL69" i="2"/>
  <c r="BL68" i="2" s="1"/>
  <c r="BL434" i="2"/>
  <c r="BL612" i="2"/>
  <c r="BL320" i="2"/>
  <c r="BL338" i="2"/>
  <c r="BL238" i="2"/>
  <c r="BL218" i="2" s="1"/>
  <c r="BL342" i="2"/>
  <c r="BL339" i="2" s="1"/>
  <c r="BL333" i="2"/>
  <c r="BL297" i="2"/>
  <c r="BL294" i="2" s="1"/>
  <c r="BL150" i="2"/>
  <c r="BL129" i="2" s="1"/>
  <c r="BL306" i="2"/>
  <c r="BL303" i="2" s="1"/>
  <c r="BL372" i="2"/>
  <c r="BL369" i="2" s="1"/>
  <c r="BL180" i="2"/>
  <c r="BL159" i="2" s="1"/>
  <c r="BL324" i="2"/>
  <c r="BL321" i="2" s="1"/>
  <c r="BL266" i="2"/>
  <c r="BL246" i="2" s="1"/>
  <c r="BL354" i="2"/>
  <c r="BL351" i="2" s="1"/>
  <c r="BL454" i="2"/>
  <c r="BL363" i="2"/>
  <c r="BL210" i="2"/>
  <c r="BL315" i="2"/>
  <c r="BM2" i="5"/>
  <c r="BM2" i="10"/>
  <c r="BM118" i="10" s="1"/>
  <c r="BM2" i="14"/>
  <c r="BM2" i="1"/>
  <c r="BM152" i="1" s="1"/>
  <c r="BM2" i="4"/>
  <c r="BN31" i="1"/>
  <c r="BM2" i="13"/>
  <c r="BM2" i="2"/>
  <c r="BR92" i="1"/>
  <c r="BL476" i="2"/>
  <c r="BO93" i="1"/>
  <c r="BN97" i="1"/>
  <c r="BM62" i="10"/>
  <c r="BM57" i="10"/>
  <c r="BL19" i="2"/>
  <c r="BL146" i="1"/>
  <c r="BL51" i="1"/>
  <c r="BL74" i="14"/>
  <c r="BL14" i="14"/>
  <c r="BL34" i="14"/>
  <c r="BL143" i="14"/>
  <c r="BL165" i="14"/>
  <c r="BL54" i="14"/>
  <c r="BL119" i="14"/>
  <c r="BL252" i="2"/>
  <c r="BL198" i="2"/>
  <c r="BL453" i="2"/>
  <c r="BE269" i="2"/>
  <c r="BE257" i="2" s="1"/>
  <c r="BE268" i="2"/>
  <c r="BE113" i="4"/>
  <c r="BL79" i="2"/>
  <c r="BK89" i="2"/>
  <c r="BK88" i="2" s="1"/>
  <c r="BL156" i="14"/>
  <c r="BL332" i="2"/>
  <c r="BL323" i="2"/>
  <c r="BL371" i="2"/>
  <c r="BL362" i="2"/>
  <c r="BL353" i="2"/>
  <c r="BL341" i="2"/>
  <c r="BL314" i="2"/>
  <c r="BL305" i="2"/>
  <c r="BL296" i="2"/>
  <c r="BL436" i="2"/>
  <c r="BL452" i="2"/>
  <c r="BL235" i="2"/>
  <c r="BL177" i="2"/>
  <c r="BL207" i="2"/>
  <c r="BL263" i="2"/>
  <c r="BL147" i="2"/>
  <c r="BG893" i="2"/>
  <c r="DL830" i="2"/>
  <c r="BD11" i="4"/>
  <c r="BJ312" i="2"/>
  <c r="BI313" i="2"/>
  <c r="BG318" i="2"/>
  <c r="BG120" i="4" s="1"/>
  <c r="BG117" i="4" s="1"/>
  <c r="BG382" i="2"/>
  <c r="BG380" i="2" s="1"/>
  <c r="BG387" i="2" s="1"/>
  <c r="BH317" i="2"/>
  <c r="BH381" i="2"/>
  <c r="BF9" i="4"/>
  <c r="BF388" i="2"/>
  <c r="BF404" i="2" s="1"/>
  <c r="BI361" i="2"/>
  <c r="BJ360" i="2"/>
  <c r="BH365" i="2"/>
  <c r="BH389" i="2"/>
  <c r="BG366" i="2"/>
  <c r="BG127" i="4" s="1"/>
  <c r="BG125" i="4" s="1"/>
  <c r="BG390" i="2"/>
  <c r="BH890" i="2"/>
  <c r="BI250" i="2"/>
  <c r="BI256" i="2" s="1"/>
  <c r="BI113" i="4" s="1"/>
  <c r="BG73" i="4"/>
  <c r="BH269" i="2"/>
  <c r="BH257" i="2" s="1"/>
  <c r="BI164" i="2"/>
  <c r="BF520" i="2"/>
  <c r="BE516" i="2"/>
  <c r="BG228" i="2"/>
  <c r="BH222" i="2"/>
  <c r="BH279" i="2" s="1"/>
  <c r="BI194" i="2"/>
  <c r="BJ194" i="2" s="1"/>
  <c r="BH132" i="4"/>
  <c r="BH8" i="4"/>
  <c r="BG498" i="2"/>
  <c r="BI440" i="2"/>
  <c r="BI460" i="2" s="1"/>
  <c r="BI136" i="4"/>
  <c r="BI134" i="4" s="1"/>
  <c r="BH458" i="2"/>
  <c r="BH10" i="4"/>
  <c r="BH465" i="2"/>
  <c r="BG660" i="2"/>
  <c r="BH654" i="2"/>
  <c r="BH703" i="2" s="1"/>
  <c r="BH652" i="2"/>
  <c r="BH653" i="2"/>
  <c r="BH702" i="2" s="1"/>
  <c r="BI646" i="2"/>
  <c r="BJ435" i="2"/>
  <c r="BJ459" i="2" s="1"/>
  <c r="BK433" i="2"/>
  <c r="BG12" i="2"/>
  <c r="BG257" i="2"/>
  <c r="AF635" i="2"/>
  <c r="AF695" i="2" s="1"/>
  <c r="AG630" i="2"/>
  <c r="AG690" i="2" s="1"/>
  <c r="AG656" i="2"/>
  <c r="AG704" i="2" s="1"/>
  <c r="BH109" i="2"/>
  <c r="BH164" i="4"/>
  <c r="BJ10" i="2"/>
  <c r="BJ11" i="2" s="1"/>
  <c r="BH74" i="4"/>
  <c r="BH24" i="2"/>
  <c r="BH25" i="2" s="1"/>
  <c r="BH12" i="2" s="1"/>
  <c r="BH655" i="2"/>
  <c r="BJ658" i="2"/>
  <c r="BJ706" i="2" s="1"/>
  <c r="BK648" i="2"/>
  <c r="BI659" i="2"/>
  <c r="BI707" i="2" s="1"/>
  <c r="BI650" i="2"/>
  <c r="BI160" i="4" s="1"/>
  <c r="BI159" i="4" s="1"/>
  <c r="BG111" i="2"/>
  <c r="BG879" i="2" s="1"/>
  <c r="BG85" i="2"/>
  <c r="BG72" i="2" s="1"/>
  <c r="BJ70" i="2"/>
  <c r="BJ71" i="2" s="1"/>
  <c r="BH77" i="4"/>
  <c r="BH84" i="2"/>
  <c r="BJ89" i="4"/>
  <c r="AI861" i="2"/>
  <c r="AJ846" i="2"/>
  <c r="BK839" i="2"/>
  <c r="BE39" i="13"/>
  <c r="BE40" i="13" s="1"/>
  <c r="BI622" i="2"/>
  <c r="BI157" i="4" s="1"/>
  <c r="BI155" i="4" s="1"/>
  <c r="BH685" i="2"/>
  <c r="BH721" i="2"/>
  <c r="BE12" i="14"/>
  <c r="BE50" i="14"/>
  <c r="BE159" i="14"/>
  <c r="BE123" i="14"/>
  <c r="BI887" i="2"/>
  <c r="BI53" i="4"/>
  <c r="BI192" i="4" s="1"/>
  <c r="BF190" i="4"/>
  <c r="BF194" i="4" s="1"/>
  <c r="BF37" i="13"/>
  <c r="BF11" i="13"/>
  <c r="BF38" i="13" s="1"/>
  <c r="BF55" i="4"/>
  <c r="BG51" i="4"/>
  <c r="BG720" i="2"/>
  <c r="BG204" i="2"/>
  <c r="BJ638" i="2"/>
  <c r="BJ699" i="2" s="1"/>
  <c r="BJ632" i="2"/>
  <c r="BJ692" i="2" s="1"/>
  <c r="BK619" i="2"/>
  <c r="BJ625" i="2"/>
  <c r="BK613" i="2"/>
  <c r="BJ627" i="2"/>
  <c r="BJ688" i="2" s="1"/>
  <c r="BD262" i="2"/>
  <c r="BE260" i="2"/>
  <c r="BI456" i="2"/>
  <c r="BI486" i="2" s="1"/>
  <c r="BI485" i="2"/>
  <c r="BI141" i="4"/>
  <c r="BI140" i="4" s="1"/>
  <c r="BH497" i="2"/>
  <c r="BH484" i="2"/>
  <c r="BH15" i="4"/>
  <c r="BH491" i="2"/>
  <c r="BJ451" i="2"/>
  <c r="BK449" i="2"/>
  <c r="BJ335" i="2"/>
  <c r="BJ336" i="2" s="1"/>
  <c r="BJ122" i="4" s="1"/>
  <c r="BJ326" i="2"/>
  <c r="BJ327" i="2" s="1"/>
  <c r="BJ121" i="4" s="1"/>
  <c r="BK322" i="2"/>
  <c r="DO215" i="2"/>
  <c r="BI357" i="2"/>
  <c r="BI126" i="4" s="1"/>
  <c r="BK352" i="2"/>
  <c r="BJ374" i="2"/>
  <c r="BJ375" i="2" s="1"/>
  <c r="BJ128" i="4" s="1"/>
  <c r="BK370" i="2"/>
  <c r="BJ356" i="2"/>
  <c r="BJ100" i="4"/>
  <c r="DO125" i="2"/>
  <c r="BI300" i="2"/>
  <c r="BI118" i="4" s="1"/>
  <c r="BK304" i="2"/>
  <c r="BK340" i="2"/>
  <c r="BJ299" i="2"/>
  <c r="BJ308" i="2"/>
  <c r="BJ309" i="2" s="1"/>
  <c r="BJ119" i="4" s="1"/>
  <c r="BJ344" i="2"/>
  <c r="BJ345" i="2" s="1"/>
  <c r="BJ123" i="4" s="1"/>
  <c r="BK295" i="2"/>
  <c r="BI97" i="4"/>
  <c r="BE413" i="2"/>
  <c r="BE911" i="2" s="1"/>
  <c r="BE256" i="14" s="1"/>
  <c r="BB176" i="2"/>
  <c r="BB277" i="2" s="1"/>
  <c r="DO243" i="2"/>
  <c r="DP217" i="2"/>
  <c r="DP245" i="2"/>
  <c r="DP216" i="2"/>
  <c r="DP244" i="2"/>
  <c r="BJ99" i="4"/>
  <c r="BD172" i="2"/>
  <c r="BC251" i="14"/>
  <c r="BC278" i="14"/>
  <c r="BC224" i="14"/>
  <c r="BJ98" i="4"/>
  <c r="DP185" i="2"/>
  <c r="BI134" i="2"/>
  <c r="BK44" i="1"/>
  <c r="BK1" i="2"/>
  <c r="BG3" i="15" s="1"/>
  <c r="BK870" i="2"/>
  <c r="BK1" i="4"/>
  <c r="BK200" i="14"/>
  <c r="BD171" i="2"/>
  <c r="BK20" i="1"/>
  <c r="BK102" i="10"/>
  <c r="BK417" i="2"/>
  <c r="BK82" i="4"/>
  <c r="BK4" i="14"/>
  <c r="BK18" i="13"/>
  <c r="BK1" i="1"/>
  <c r="BK570" i="2"/>
  <c r="BK4" i="2"/>
  <c r="BK71" i="4"/>
  <c r="BK1" i="14"/>
  <c r="BK1" i="5"/>
  <c r="BC174" i="2"/>
  <c r="BC283" i="2" s="1"/>
  <c r="BK1" i="10"/>
  <c r="BK288" i="2"/>
  <c r="BK37" i="4"/>
  <c r="BK4" i="4"/>
  <c r="BK83" i="14"/>
  <c r="BK1" i="13"/>
  <c r="BA284" i="2"/>
  <c r="BK163" i="2"/>
  <c r="BK95" i="4" s="1"/>
  <c r="BK162" i="2"/>
  <c r="BK91" i="4" s="1"/>
  <c r="BK161" i="2"/>
  <c r="DP126" i="2"/>
  <c r="DP156" i="2"/>
  <c r="DP128" i="2"/>
  <c r="DP158" i="2"/>
  <c r="BJ87" i="4"/>
  <c r="BE110" i="4"/>
  <c r="BE183" i="2"/>
  <c r="BE182" i="2"/>
  <c r="BG166" i="2"/>
  <c r="BF170" i="2"/>
  <c r="BC274" i="2"/>
  <c r="BC889" i="2"/>
  <c r="DO155" i="2"/>
  <c r="DP127" i="2"/>
  <c r="DP157" i="2"/>
  <c r="BG168" i="2"/>
  <c r="BK132" i="2"/>
  <c r="BK90" i="4" s="1"/>
  <c r="BK133" i="2"/>
  <c r="BK94" i="4" s="1"/>
  <c r="BK131" i="2"/>
  <c r="BJ86" i="4"/>
  <c r="BK55" i="10"/>
  <c r="BK74" i="1"/>
  <c r="BK730" i="2"/>
  <c r="BK812" i="2"/>
  <c r="BK774" i="2"/>
  <c r="BK502" i="2"/>
  <c r="BK168" i="4"/>
  <c r="BK106" i="4"/>
  <c r="BK115" i="14"/>
  <c r="BK152" i="14"/>
  <c r="BK4" i="5"/>
  <c r="BK4" i="13"/>
  <c r="BK90" i="10"/>
  <c r="BK119" i="1"/>
  <c r="BK825" i="2"/>
  <c r="BK121" i="2"/>
  <c r="BK795" i="2"/>
  <c r="BK747" i="2"/>
  <c r="BK181" i="4"/>
  <c r="BK149" i="4"/>
  <c r="BK175" i="14"/>
  <c r="BK43" i="14"/>
  <c r="BH202" i="2"/>
  <c r="BG232" i="2"/>
  <c r="BK236" i="2"/>
  <c r="BE144" i="2"/>
  <c r="BK178" i="2"/>
  <c r="BK208" i="2"/>
  <c r="BH258" i="2"/>
  <c r="BK148" i="2"/>
  <c r="BK264" i="2"/>
  <c r="BL78" i="2"/>
  <c r="BL18" i="2"/>
  <c r="BL58" i="2"/>
  <c r="BL38" i="2"/>
  <c r="BM42" i="2" s="1"/>
  <c r="BI32" i="2"/>
  <c r="BI33" i="2"/>
  <c r="BD504" i="2"/>
  <c r="BD508" i="2"/>
  <c r="BF250" i="14"/>
  <c r="BF277" i="14"/>
  <c r="BF223" i="14"/>
  <c r="BH13" i="2"/>
  <c r="BE506" i="2"/>
  <c r="BE507" i="2" s="1"/>
  <c r="BI73" i="2"/>
  <c r="BJ44" i="2"/>
  <c r="BJ45" i="2" s="1"/>
  <c r="BL30" i="2"/>
  <c r="BL31" i="2" s="1"/>
  <c r="DQ188" i="2"/>
  <c r="DQ187" i="2"/>
  <c r="DQ186" i="2"/>
  <c r="BI53" i="2"/>
  <c r="BL98" i="2"/>
  <c r="BM62" i="14"/>
  <c r="BM56" i="1"/>
  <c r="BM22" i="14"/>
  <c r="BM131" i="14"/>
  <c r="BM55" i="1"/>
  <c r="BM426" i="2" s="1"/>
  <c r="BM53" i="1"/>
  <c r="BM54" i="1"/>
  <c r="BL461" i="2"/>
  <c r="AI904" i="2"/>
  <c r="AJ70" i="10"/>
  <c r="AN136" i="1"/>
  <c r="AO137" i="1" s="1"/>
  <c r="AO135" i="1"/>
  <c r="BM35" i="1"/>
  <c r="BM34" i="1"/>
  <c r="BN32" i="1"/>
  <c r="BM33" i="1"/>
  <c r="BC191" i="14"/>
  <c r="BJ90" i="2"/>
  <c r="BJ91" i="2" s="1"/>
  <c r="BE817" i="2"/>
  <c r="BG6" i="4"/>
  <c r="BL65" i="10"/>
  <c r="Y143" i="4"/>
  <c r="Y145" i="4" s="1"/>
  <c r="Y20" i="4"/>
  <c r="Y78" i="10"/>
  <c r="DT60" i="1"/>
  <c r="DS61" i="1"/>
  <c r="DS82" i="10"/>
  <c r="BL121" i="10"/>
  <c r="BH78" i="4"/>
  <c r="BH104" i="2"/>
  <c r="BK561" i="2"/>
  <c r="BL560" i="2"/>
  <c r="BK120" i="10"/>
  <c r="BI478" i="2"/>
  <c r="BJ474" i="2"/>
  <c r="DT66" i="1"/>
  <c r="DS67" i="1"/>
  <c r="BL40" i="1"/>
  <c r="BI294" i="14"/>
  <c r="BI232" i="14"/>
  <c r="BI259" i="14"/>
  <c r="BE23" i="13"/>
  <c r="BE24" i="13" s="1"/>
  <c r="AG86" i="10"/>
  <c r="BL97" i="10"/>
  <c r="BL93" i="10"/>
  <c r="X287" i="14"/>
  <c r="X902" i="2"/>
  <c r="X903" i="2" s="1"/>
  <c r="X16" i="4"/>
  <c r="BK556" i="2"/>
  <c r="BL555" i="2"/>
  <c r="DS75" i="10"/>
  <c r="BH383" i="2"/>
  <c r="BF7" i="13"/>
  <c r="BF22" i="13" s="1"/>
  <c r="BF21" i="13"/>
  <c r="BL487" i="2"/>
  <c r="BK102" i="14"/>
  <c r="BL101" i="14"/>
  <c r="BN769" i="2"/>
  <c r="BN768" i="2" s="1"/>
  <c r="BM770" i="2"/>
  <c r="BF92" i="2"/>
  <c r="BF93" i="2"/>
  <c r="BF114" i="2" s="1"/>
  <c r="BI295" i="14"/>
  <c r="BN762" i="2"/>
  <c r="BO761" i="2"/>
  <c r="BO760" i="2" s="1"/>
  <c r="BG105" i="2"/>
  <c r="DS68" i="10"/>
  <c r="BL385" i="2"/>
  <c r="M892" i="2"/>
  <c r="L894" i="2"/>
  <c r="K734" i="2"/>
  <c r="L734" i="2"/>
  <c r="BD191" i="14" l="1"/>
  <c r="BJ88" i="4"/>
  <c r="BJ190" i="2"/>
  <c r="BJ200" i="2" s="1"/>
  <c r="BJ111" i="4" s="1"/>
  <c r="BK160" i="2"/>
  <c r="BK130" i="2"/>
  <c r="BK191" i="2"/>
  <c r="BL189" i="2"/>
  <c r="BL193" i="2" s="1"/>
  <c r="BL96" i="4" s="1"/>
  <c r="BK193" i="2"/>
  <c r="BK96" i="4" s="1"/>
  <c r="BK93" i="4" s="1"/>
  <c r="AO837" i="2"/>
  <c r="BG206" i="2"/>
  <c r="BH213" i="2"/>
  <c r="BH201" i="2" s="1"/>
  <c r="BH111" i="4"/>
  <c r="BI52" i="2"/>
  <c r="BI76" i="4"/>
  <c r="BK50" i="2"/>
  <c r="BK51" i="2" s="1"/>
  <c r="BH65" i="2"/>
  <c r="BH52" i="2" s="1"/>
  <c r="BK592" i="2"/>
  <c r="BK156" i="4" s="1"/>
  <c r="BJ599" i="2"/>
  <c r="AL601" i="2"/>
  <c r="AH605" i="2"/>
  <c r="BI609" i="2"/>
  <c r="BG10" i="15"/>
  <c r="BG37" i="15" s="1"/>
  <c r="BH9" i="15"/>
  <c r="BH36" i="15" s="1"/>
  <c r="BK603" i="2"/>
  <c r="BL608" i="2"/>
  <c r="BL602" i="2"/>
  <c r="BM589" i="2"/>
  <c r="BM583" i="2"/>
  <c r="BM582" i="2"/>
  <c r="BL595" i="2"/>
  <c r="BL597" i="2"/>
  <c r="BL598" i="2"/>
  <c r="BL330" i="2"/>
  <c r="BL331" i="2" s="1"/>
  <c r="BJ700" i="2"/>
  <c r="BJ46" i="4" s="1"/>
  <c r="BL425" i="2"/>
  <c r="BL430" i="2" s="1"/>
  <c r="BK430" i="2"/>
  <c r="BK135" i="4"/>
  <c r="BI4" i="15"/>
  <c r="BM427" i="2"/>
  <c r="BM428" i="2"/>
  <c r="BM424" i="2"/>
  <c r="BM423" i="2"/>
  <c r="BE278" i="2"/>
  <c r="BE880" i="2" s="1"/>
  <c r="BE278" i="14" s="1"/>
  <c r="BD276" i="2"/>
  <c r="BD539" i="2" s="1"/>
  <c r="BG281" i="2"/>
  <c r="BH136" i="2"/>
  <c r="BG140" i="2"/>
  <c r="BD282" i="2"/>
  <c r="BE142" i="2"/>
  <c r="BE146" i="2" s="1"/>
  <c r="BF275" i="2"/>
  <c r="BF109" i="4"/>
  <c r="BF153" i="2"/>
  <c r="BF152" i="2"/>
  <c r="BE273" i="2"/>
  <c r="BE141" i="2"/>
  <c r="BG280" i="2"/>
  <c r="BH138" i="2"/>
  <c r="BM156" i="14"/>
  <c r="BM47" i="14"/>
  <c r="BM132" i="14"/>
  <c r="BM119" i="14"/>
  <c r="BM23" i="14"/>
  <c r="AN857" i="2"/>
  <c r="BI164" i="4"/>
  <c r="BM22" i="2"/>
  <c r="BM82" i="2"/>
  <c r="BM102" i="2"/>
  <c r="BM62" i="2"/>
  <c r="AQ26" i="4"/>
  <c r="BM252" i="2"/>
  <c r="BM19" i="2"/>
  <c r="BM65" i="1"/>
  <c r="BM126" i="1"/>
  <c r="BM59" i="1"/>
  <c r="BM204" i="14"/>
  <c r="BM198" i="2"/>
  <c r="BM79" i="2"/>
  <c r="BM453" i="2"/>
  <c r="BH660" i="2"/>
  <c r="AN175" i="4"/>
  <c r="AN856" i="2"/>
  <c r="AN43" i="4" s="1"/>
  <c r="BE234" i="2"/>
  <c r="AM86" i="14"/>
  <c r="BF413" i="2"/>
  <c r="BF911" i="2" s="1"/>
  <c r="BF256" i="14" s="1"/>
  <c r="BF909" i="2"/>
  <c r="BF289" i="14" s="1"/>
  <c r="BE108" i="4"/>
  <c r="BF412" i="2"/>
  <c r="BF41" i="4" s="1"/>
  <c r="BG408" i="2"/>
  <c r="BG549" i="2" s="1"/>
  <c r="BG249" i="14"/>
  <c r="BG222" i="14"/>
  <c r="BD229" i="14"/>
  <c r="BD288" i="14"/>
  <c r="BI269" i="2"/>
  <c r="BI257" i="2" s="1"/>
  <c r="BE7" i="4"/>
  <c r="BG519" i="2"/>
  <c r="BG520" i="2" s="1"/>
  <c r="BB284" i="2"/>
  <c r="BH518" i="2"/>
  <c r="BH519" i="2" s="1"/>
  <c r="BM489" i="2"/>
  <c r="BM226" i="2"/>
  <c r="BM476" i="2"/>
  <c r="BM99" i="2"/>
  <c r="BJ97" i="4"/>
  <c r="BI200" i="2"/>
  <c r="BI212" i="2" s="1"/>
  <c r="BL89" i="2"/>
  <c r="BL88" i="2" s="1"/>
  <c r="BK216" i="2"/>
  <c r="BK244" i="2"/>
  <c r="BP93" i="1"/>
  <c r="BO97" i="1"/>
  <c r="BM293" i="2"/>
  <c r="BM69" i="2"/>
  <c r="BM68" i="2" s="1"/>
  <c r="BM438" i="2"/>
  <c r="BM645" i="2"/>
  <c r="BM368" i="2"/>
  <c r="BM338" i="2"/>
  <c r="BM434" i="2"/>
  <c r="BM320" i="2"/>
  <c r="BM359" i="2"/>
  <c r="BM311" i="2"/>
  <c r="BM612" i="2"/>
  <c r="BM450" i="2"/>
  <c r="BM329" i="2"/>
  <c r="BM350" i="2"/>
  <c r="BM302" i="2"/>
  <c r="BM180" i="2"/>
  <c r="BM159" i="2" s="1"/>
  <c r="BM306" i="2"/>
  <c r="BM303" i="2" s="1"/>
  <c r="BM324" i="2"/>
  <c r="BM321" i="2" s="1"/>
  <c r="BM315" i="2"/>
  <c r="BM454" i="2"/>
  <c r="BM238" i="2"/>
  <c r="BM218" i="2" s="1"/>
  <c r="BM372" i="2"/>
  <c r="BM369" i="2" s="1"/>
  <c r="BM297" i="2"/>
  <c r="BM294" i="2" s="1"/>
  <c r="BM363" i="2"/>
  <c r="BM150" i="2"/>
  <c r="BM129" i="2" s="1"/>
  <c r="BM354" i="2"/>
  <c r="BM351" i="2" s="1"/>
  <c r="BM210" i="2"/>
  <c r="BM342" i="2"/>
  <c r="BM339" i="2" s="1"/>
  <c r="BM333" i="2"/>
  <c r="BM266" i="2"/>
  <c r="BM246" i="2" s="1"/>
  <c r="BM146" i="1"/>
  <c r="BM50" i="1"/>
  <c r="BM51" i="1"/>
  <c r="BL405" i="2"/>
  <c r="BM463" i="2"/>
  <c r="BM196" i="2"/>
  <c r="BM254" i="2"/>
  <c r="BR87" i="1"/>
  <c r="BS85" i="1"/>
  <c r="BM224" i="2"/>
  <c r="BG407" i="2"/>
  <c r="BG909" i="2" s="1"/>
  <c r="BG289" i="14" s="1"/>
  <c r="BM165" i="14"/>
  <c r="BM54" i="14"/>
  <c r="BM74" i="14"/>
  <c r="BM14" i="14"/>
  <c r="BM34" i="14"/>
  <c r="BM143" i="14"/>
  <c r="BM923" i="2"/>
  <c r="BM129" i="1"/>
  <c r="BM63" i="14"/>
  <c r="BM39" i="2"/>
  <c r="BM59" i="2"/>
  <c r="BM437" i="2"/>
  <c r="BM8" i="14"/>
  <c r="BN62" i="10"/>
  <c r="BN57" i="10"/>
  <c r="BS92" i="1"/>
  <c r="BN2" i="5"/>
  <c r="BN2" i="10"/>
  <c r="BN118" i="10" s="1"/>
  <c r="BN2" i="14"/>
  <c r="BN2" i="4"/>
  <c r="BO31" i="1"/>
  <c r="BN2" i="1"/>
  <c r="BN65" i="1" s="1"/>
  <c r="BN2" i="13"/>
  <c r="BN2" i="2"/>
  <c r="BM235" i="2"/>
  <c r="BM207" i="2"/>
  <c r="BM263" i="2"/>
  <c r="BM147" i="2"/>
  <c r="BM177" i="2"/>
  <c r="BM436" i="2"/>
  <c r="BM452" i="2"/>
  <c r="BM332" i="2"/>
  <c r="BM323" i="2"/>
  <c r="BM362" i="2"/>
  <c r="BM341" i="2"/>
  <c r="BM305" i="2"/>
  <c r="BM296" i="2"/>
  <c r="BM371" i="2"/>
  <c r="BM353" i="2"/>
  <c r="BM314" i="2"/>
  <c r="BH893" i="2"/>
  <c r="DM830" i="2"/>
  <c r="BF13" i="4"/>
  <c r="BG115" i="4"/>
  <c r="BH406" i="2"/>
  <c r="BH249" i="14" s="1"/>
  <c r="BF7" i="4"/>
  <c r="BK312" i="2"/>
  <c r="BJ313" i="2"/>
  <c r="BG9" i="4"/>
  <c r="BH318" i="2"/>
  <c r="BH120" i="4" s="1"/>
  <c r="BH117" i="4" s="1"/>
  <c r="BH382" i="2"/>
  <c r="BH380" i="2" s="1"/>
  <c r="BH387" i="2" s="1"/>
  <c r="BI381" i="2"/>
  <c r="BI317" i="2"/>
  <c r="BI132" i="4"/>
  <c r="BK75" i="4"/>
  <c r="BI268" i="2"/>
  <c r="BI890" i="2"/>
  <c r="BH366" i="2"/>
  <c r="BH127" i="4" s="1"/>
  <c r="BH125" i="4" s="1"/>
  <c r="BH390" i="2"/>
  <c r="BI389" i="2"/>
  <c r="BI365" i="2"/>
  <c r="BK360" i="2"/>
  <c r="BJ361" i="2"/>
  <c r="BG388" i="2"/>
  <c r="BJ250" i="2"/>
  <c r="BJ256" i="2" s="1"/>
  <c r="BJ113" i="4" s="1"/>
  <c r="X17" i="4"/>
  <c r="Y184" i="4"/>
  <c r="BI8" i="4"/>
  <c r="BJ164" i="2"/>
  <c r="BI222" i="2"/>
  <c r="BI228" i="2" s="1"/>
  <c r="BI112" i="4" s="1"/>
  <c r="BH228" i="2"/>
  <c r="BG112" i="4"/>
  <c r="BG240" i="2"/>
  <c r="BG241" i="2"/>
  <c r="BG229" i="2" s="1"/>
  <c r="BE193" i="14"/>
  <c r="BF193" i="14"/>
  <c r="BH498" i="2"/>
  <c r="BJ440" i="2"/>
  <c r="BJ460" i="2" s="1"/>
  <c r="BJ136" i="4"/>
  <c r="BJ134" i="4" s="1"/>
  <c r="BI458" i="2"/>
  <c r="BI10" i="4"/>
  <c r="BI465" i="2"/>
  <c r="BI652" i="2"/>
  <c r="BI653" i="2"/>
  <c r="BI702" i="2" s="1"/>
  <c r="BJ646" i="2"/>
  <c r="BI654" i="2"/>
  <c r="BI703" i="2" s="1"/>
  <c r="BK435" i="2"/>
  <c r="BK459" i="2" s="1"/>
  <c r="BL433" i="2"/>
  <c r="AG657" i="2"/>
  <c r="AG705" i="2" s="1"/>
  <c r="AG634" i="2"/>
  <c r="AG694" i="2" s="1"/>
  <c r="AG631" i="2"/>
  <c r="AG691" i="2" s="1"/>
  <c r="BH73" i="4"/>
  <c r="BI109" i="2"/>
  <c r="BK10" i="2"/>
  <c r="BK11" i="2" s="1"/>
  <c r="BI74" i="4"/>
  <c r="BI24" i="2"/>
  <c r="BI25" i="2" s="1"/>
  <c r="BI655" i="2"/>
  <c r="BJ659" i="2"/>
  <c r="BJ707" i="2" s="1"/>
  <c r="BJ650" i="2"/>
  <c r="BJ160" i="4" s="1"/>
  <c r="BJ159" i="4" s="1"/>
  <c r="BK658" i="2"/>
  <c r="BK706" i="2" s="1"/>
  <c r="BL648" i="2"/>
  <c r="BD274" i="2"/>
  <c r="BG110" i="2"/>
  <c r="BG112" i="2" s="1"/>
  <c r="BH111" i="2"/>
  <c r="BH879" i="2" s="1"/>
  <c r="BH250" i="14" s="1"/>
  <c r="BK70" i="2"/>
  <c r="BK71" i="2" s="1"/>
  <c r="BI77" i="4"/>
  <c r="BI84" i="2"/>
  <c r="BH85" i="2"/>
  <c r="BH72" i="2" s="1"/>
  <c r="BH204" i="2"/>
  <c r="AJ862" i="2"/>
  <c r="AJ847" i="2"/>
  <c r="BL839" i="2"/>
  <c r="BJ887" i="2"/>
  <c r="BG190" i="4"/>
  <c r="BG194" i="4" s="1"/>
  <c r="BG37" i="13"/>
  <c r="BG11" i="13"/>
  <c r="BG38" i="13" s="1"/>
  <c r="BG55" i="4"/>
  <c r="BI721" i="2"/>
  <c r="BI685" i="2"/>
  <c r="BJ622" i="2"/>
  <c r="BJ157" i="4" s="1"/>
  <c r="BJ155" i="4" s="1"/>
  <c r="BF50" i="14"/>
  <c r="BF159" i="14"/>
  <c r="BF123" i="14"/>
  <c r="BF12" i="14"/>
  <c r="BJ53" i="4"/>
  <c r="BJ192" i="4" s="1"/>
  <c r="BF39" i="13"/>
  <c r="BF40" i="13" s="1"/>
  <c r="BH51" i="4"/>
  <c r="BH720" i="2"/>
  <c r="BK638" i="2"/>
  <c r="BK699" i="2" s="1"/>
  <c r="BK632" i="2"/>
  <c r="BK692" i="2" s="1"/>
  <c r="BL619" i="2"/>
  <c r="BK625" i="2"/>
  <c r="BL613" i="2"/>
  <c r="BK627" i="2"/>
  <c r="BK688" i="2" s="1"/>
  <c r="BE262" i="2"/>
  <c r="BF260" i="2"/>
  <c r="BJ456" i="2"/>
  <c r="BJ486" i="2" s="1"/>
  <c r="BJ485" i="2"/>
  <c r="BJ141" i="4"/>
  <c r="BJ140" i="4" s="1"/>
  <c r="BI497" i="2"/>
  <c r="BI484" i="2"/>
  <c r="BI15" i="4"/>
  <c r="BI491" i="2"/>
  <c r="BK451" i="2"/>
  <c r="BL449" i="2"/>
  <c r="BK335" i="2"/>
  <c r="BK336" i="2" s="1"/>
  <c r="BK122" i="4" s="1"/>
  <c r="BL322" i="2"/>
  <c r="BK326" i="2"/>
  <c r="BK327" i="2" s="1"/>
  <c r="BK121" i="4" s="1"/>
  <c r="BJ357" i="2"/>
  <c r="BJ126" i="4" s="1"/>
  <c r="BL370" i="2"/>
  <c r="BK356" i="2"/>
  <c r="BL352" i="2"/>
  <c r="BK374" i="2"/>
  <c r="BK375" i="2" s="1"/>
  <c r="BK128" i="4" s="1"/>
  <c r="BJ300" i="2"/>
  <c r="BJ118" i="4" s="1"/>
  <c r="BK299" i="2"/>
  <c r="BL340" i="2"/>
  <c r="BK344" i="2"/>
  <c r="BK345" i="2" s="1"/>
  <c r="BK123" i="4" s="1"/>
  <c r="BK308" i="2"/>
  <c r="BK309" i="2" s="1"/>
  <c r="BK119" i="4" s="1"/>
  <c r="BL295" i="2"/>
  <c r="BL304" i="2"/>
  <c r="BE288" i="14"/>
  <c r="BE229" i="14"/>
  <c r="BK89" i="4"/>
  <c r="DP215" i="2"/>
  <c r="DQ217" i="2"/>
  <c r="DQ245" i="2"/>
  <c r="DQ216" i="2"/>
  <c r="DQ244" i="2"/>
  <c r="DP243" i="2"/>
  <c r="BD278" i="14"/>
  <c r="BD224" i="14"/>
  <c r="BD251" i="14"/>
  <c r="BD174" i="2"/>
  <c r="BD283" i="2" s="1"/>
  <c r="BJ85" i="4"/>
  <c r="DP125" i="2"/>
  <c r="DQ185" i="2"/>
  <c r="BL192" i="2"/>
  <c r="BL92" i="4" s="1"/>
  <c r="BE172" i="2"/>
  <c r="BC176" i="2"/>
  <c r="BC277" i="2" s="1"/>
  <c r="BJ134" i="2"/>
  <c r="DQ126" i="2"/>
  <c r="DQ156" i="2"/>
  <c r="DQ128" i="2"/>
  <c r="DQ158" i="2"/>
  <c r="BF110" i="4"/>
  <c r="BF182" i="2"/>
  <c r="BF183" i="2"/>
  <c r="BK87" i="4"/>
  <c r="DQ127" i="2"/>
  <c r="DQ157" i="2"/>
  <c r="BL163" i="2"/>
  <c r="BL95" i="4" s="1"/>
  <c r="BL161" i="2"/>
  <c r="BL162" i="2"/>
  <c r="BL91" i="4" s="1"/>
  <c r="BH168" i="2"/>
  <c r="BH166" i="2"/>
  <c r="BG170" i="2"/>
  <c r="BE171" i="2"/>
  <c r="DP155" i="2"/>
  <c r="BL132" i="2"/>
  <c r="BL90" i="4" s="1"/>
  <c r="BL133" i="2"/>
  <c r="BL94" i="4" s="1"/>
  <c r="BL131" i="2"/>
  <c r="BK86" i="4"/>
  <c r="BH232" i="2"/>
  <c r="BL236" i="2"/>
  <c r="BI258" i="2"/>
  <c r="BF144" i="2"/>
  <c r="BI202" i="2"/>
  <c r="BL148" i="2"/>
  <c r="BL208" i="2"/>
  <c r="BL264" i="2"/>
  <c r="BL178" i="2"/>
  <c r="BM58" i="2"/>
  <c r="BM78" i="2"/>
  <c r="BM18" i="2"/>
  <c r="BM38" i="2"/>
  <c r="BM40" i="1"/>
  <c r="BG277" i="14"/>
  <c r="BG223" i="14"/>
  <c r="BG250" i="14"/>
  <c r="BF506" i="2"/>
  <c r="BF507" i="2" s="1"/>
  <c r="BI13" i="2"/>
  <c r="BJ73" i="2"/>
  <c r="BJ33" i="2"/>
  <c r="BJ32" i="2"/>
  <c r="DR188" i="2"/>
  <c r="DR187" i="2"/>
  <c r="DR186" i="2"/>
  <c r="BM30" i="2"/>
  <c r="BM31" i="2" s="1"/>
  <c r="BK44" i="2"/>
  <c r="BK45" i="2" s="1"/>
  <c r="BN56" i="1"/>
  <c r="BN53" i="1"/>
  <c r="BN62" i="14"/>
  <c r="BN22" i="14"/>
  <c r="BN55" i="1"/>
  <c r="BN426" i="2" s="1"/>
  <c r="BN131" i="14"/>
  <c r="BN54" i="1"/>
  <c r="BM98" i="2"/>
  <c r="BG92" i="2"/>
  <c r="BM385" i="2"/>
  <c r="BN770" i="2"/>
  <c r="BO769" i="2"/>
  <c r="BO768" i="2" s="1"/>
  <c r="BI383" i="2"/>
  <c r="BM93" i="10"/>
  <c r="BM97" i="10"/>
  <c r="DU66" i="1"/>
  <c r="DT67" i="1"/>
  <c r="BH6" i="4"/>
  <c r="BF817" i="2"/>
  <c r="AJ71" i="10"/>
  <c r="AJ72" i="10" s="1"/>
  <c r="BM461" i="2"/>
  <c r="BP761" i="2"/>
  <c r="BP760" i="2" s="1"/>
  <c r="BO762" i="2"/>
  <c r="BF112" i="2"/>
  <c r="BL102" i="14"/>
  <c r="BM101" i="14"/>
  <c r="BF23" i="13"/>
  <c r="BF24" i="13" s="1"/>
  <c r="BJ295" i="14"/>
  <c r="BG93" i="2"/>
  <c r="BG114" i="2" s="1"/>
  <c r="BE508" i="2"/>
  <c r="BL120" i="10"/>
  <c r="BM121" i="10"/>
  <c r="DT82" i="10"/>
  <c r="DU60" i="1"/>
  <c r="DT61" i="1"/>
  <c r="BL556" i="2"/>
  <c r="BM555" i="2"/>
  <c r="X228" i="14"/>
  <c r="X255" i="14"/>
  <c r="X286" i="14"/>
  <c r="BJ294" i="14"/>
  <c r="BJ232" i="14"/>
  <c r="BJ259" i="14"/>
  <c r="AH84" i="10"/>
  <c r="AH85" i="10" s="1"/>
  <c r="BL34" i="13"/>
  <c r="BL4" i="13"/>
  <c r="BL18" i="13"/>
  <c r="BL1" i="13"/>
  <c r="BL4" i="5"/>
  <c r="BL1" i="5"/>
  <c r="BL83" i="14"/>
  <c r="BL43" i="14"/>
  <c r="BL152" i="14"/>
  <c r="BL200" i="14"/>
  <c r="BL175" i="14"/>
  <c r="BL115" i="14"/>
  <c r="BL4" i="14"/>
  <c r="BL1" i="14"/>
  <c r="BL149" i="4"/>
  <c r="BL106" i="4"/>
  <c r="BL71" i="4"/>
  <c r="BL1" i="4"/>
  <c r="BL181" i="4"/>
  <c r="BL168" i="4"/>
  <c r="BL82" i="4"/>
  <c r="BL37" i="4"/>
  <c r="BL4" i="4"/>
  <c r="BL812" i="2"/>
  <c r="BL570" i="2"/>
  <c r="BL1" i="2"/>
  <c r="BH3" i="15" s="1"/>
  <c r="BL825" i="2"/>
  <c r="BL730" i="2"/>
  <c r="BL747" i="2"/>
  <c r="BL502" i="2"/>
  <c r="BL4" i="2"/>
  <c r="BL870" i="2"/>
  <c r="BL795" i="2"/>
  <c r="BL774" i="2"/>
  <c r="BL417" i="2"/>
  <c r="BL288" i="2"/>
  <c r="BL121" i="2"/>
  <c r="BL102" i="10"/>
  <c r="BL119" i="1"/>
  <c r="BL74" i="1"/>
  <c r="BL1" i="1"/>
  <c r="BL1" i="10"/>
  <c r="BL44" i="1"/>
  <c r="BL20" i="1"/>
  <c r="BL90" i="10"/>
  <c r="BL55" i="10"/>
  <c r="BE504" i="2"/>
  <c r="BH105" i="2"/>
  <c r="BM65" i="10"/>
  <c r="BI78" i="4"/>
  <c r="BI104" i="2"/>
  <c r="AO136" i="1"/>
  <c r="AP137" i="1" s="1"/>
  <c r="AP135" i="1"/>
  <c r="DT68" i="10"/>
  <c r="BM487" i="2"/>
  <c r="DT75" i="10"/>
  <c r="BJ478" i="2"/>
  <c r="BK474" i="2"/>
  <c r="BL561" i="2"/>
  <c r="BM560" i="2"/>
  <c r="Y79" i="10"/>
  <c r="BG7" i="13"/>
  <c r="BG22" i="13" s="1"/>
  <c r="BG21" i="13"/>
  <c r="BK90" i="2"/>
  <c r="BK91" i="2" s="1"/>
  <c r="BN34" i="1"/>
  <c r="BO32" i="1"/>
  <c r="BN33" i="1"/>
  <c r="BN35" i="1"/>
  <c r="K44" i="4"/>
  <c r="L44" i="4"/>
  <c r="N892" i="2"/>
  <c r="M734" i="2"/>
  <c r="M44" i="4" s="1"/>
  <c r="M894" i="2"/>
  <c r="BM4" i="13" l="1"/>
  <c r="BL160" i="2"/>
  <c r="BL130" i="2"/>
  <c r="BK190" i="2"/>
  <c r="BH206" i="2"/>
  <c r="BJ272" i="2"/>
  <c r="BK88" i="4"/>
  <c r="BK85" i="4" s="1"/>
  <c r="BL191" i="2"/>
  <c r="BL190" i="2" s="1"/>
  <c r="BM189" i="2"/>
  <c r="BM192" i="2" s="1"/>
  <c r="BM92" i="4" s="1"/>
  <c r="BL50" i="2"/>
  <c r="BL51" i="2" s="1"/>
  <c r="BJ64" i="2"/>
  <c r="BJ65" i="2" s="1"/>
  <c r="BJ53" i="2" s="1"/>
  <c r="BJ76" i="4"/>
  <c r="BN22" i="2"/>
  <c r="BL592" i="2"/>
  <c r="BL156" i="4" s="1"/>
  <c r="BK599" i="2"/>
  <c r="AI604" i="2"/>
  <c r="AM600" i="2"/>
  <c r="BJ609" i="2"/>
  <c r="BH10" i="15"/>
  <c r="BH37" i="15" s="1"/>
  <c r="BL603" i="2"/>
  <c r="BN583" i="2"/>
  <c r="BN582" i="2"/>
  <c r="BN589" i="2"/>
  <c r="BI9" i="15"/>
  <c r="BI36" i="15" s="1"/>
  <c r="BM595" i="2"/>
  <c r="BM597" i="2"/>
  <c r="BM598" i="2"/>
  <c r="BM608" i="2"/>
  <c r="BM602" i="2"/>
  <c r="BM330" i="2"/>
  <c r="BM331" i="2" s="1"/>
  <c r="BF108" i="4"/>
  <c r="BN102" i="2"/>
  <c r="BK700" i="2"/>
  <c r="BK46" i="4" s="1"/>
  <c r="BN82" i="2"/>
  <c r="BN132" i="14"/>
  <c r="BL135" i="4"/>
  <c r="BJ4" i="15"/>
  <c r="BN427" i="2"/>
  <c r="BN428" i="2"/>
  <c r="BN424" i="2"/>
  <c r="BN423" i="2"/>
  <c r="BM425" i="2"/>
  <c r="BF273" i="2"/>
  <c r="BF274" i="2" s="1"/>
  <c r="BF141" i="2"/>
  <c r="BH280" i="2"/>
  <c r="BI138" i="2"/>
  <c r="BE276" i="2"/>
  <c r="BE539" i="2" s="1"/>
  <c r="BG275" i="2"/>
  <c r="BG153" i="2"/>
  <c r="BG152" i="2"/>
  <c r="BG109" i="4"/>
  <c r="BH281" i="2"/>
  <c r="BH140" i="2"/>
  <c r="BI136" i="2"/>
  <c r="BF278" i="2"/>
  <c r="BF880" i="2" s="1"/>
  <c r="BE282" i="2"/>
  <c r="BF142" i="2"/>
  <c r="BF146" i="2" s="1"/>
  <c r="BI279" i="2"/>
  <c r="BI518" i="2" s="1"/>
  <c r="AN86" i="14"/>
  <c r="AN104" i="14"/>
  <c r="AN176" i="4"/>
  <c r="AN852" i="2"/>
  <c r="BN62" i="2"/>
  <c r="BN42" i="2"/>
  <c r="BN30" i="2" s="1"/>
  <c r="BN31" i="2" s="1"/>
  <c r="AQ782" i="2"/>
  <c r="AQ45" i="4"/>
  <c r="BJ164" i="4"/>
  <c r="AO855" i="2"/>
  <c r="AO175" i="4" s="1"/>
  <c r="AN863" i="2"/>
  <c r="BF229" i="14"/>
  <c r="AO838" i="2"/>
  <c r="AO836" i="2" s="1"/>
  <c r="BF288" i="14"/>
  <c r="BH520" i="2"/>
  <c r="BG412" i="2"/>
  <c r="BG41" i="4" s="1"/>
  <c r="BE11" i="4"/>
  <c r="BH516" i="2"/>
  <c r="BN226" i="2"/>
  <c r="BG516" i="2"/>
  <c r="BH115" i="4"/>
  <c r="BJ213" i="2"/>
  <c r="BJ201" i="2" s="1"/>
  <c r="BI406" i="2"/>
  <c r="BI276" i="14" s="1"/>
  <c r="BH407" i="2"/>
  <c r="BH909" i="2" s="1"/>
  <c r="BH289" i="14" s="1"/>
  <c r="BH276" i="14"/>
  <c r="BH408" i="2"/>
  <c r="BH549" i="2" s="1"/>
  <c r="BG410" i="2"/>
  <c r="BG910" i="2" s="1"/>
  <c r="BH222" i="14"/>
  <c r="BI111" i="4"/>
  <c r="BI213" i="2"/>
  <c r="BI201" i="2" s="1"/>
  <c r="BI241" i="2"/>
  <c r="BI229" i="2" s="1"/>
  <c r="BN99" i="2"/>
  <c r="BN146" i="1"/>
  <c r="BO147" i="1" s="1"/>
  <c r="BN50" i="1"/>
  <c r="BN51" i="1"/>
  <c r="BN23" i="14"/>
  <c r="BO23" i="14" s="1"/>
  <c r="BN252" i="2"/>
  <c r="BN39" i="2"/>
  <c r="BN198" i="2"/>
  <c r="BS87" i="1"/>
  <c r="BT85" i="1"/>
  <c r="BN254" i="2"/>
  <c r="BM405" i="2"/>
  <c r="BK220" i="2"/>
  <c r="BN489" i="2"/>
  <c r="BN79" i="2"/>
  <c r="BN204" i="14"/>
  <c r="BO2" i="14"/>
  <c r="BO2" i="1"/>
  <c r="BO2" i="4"/>
  <c r="BP31" i="1"/>
  <c r="BO2" i="13"/>
  <c r="BO2" i="2"/>
  <c r="BO2" i="5"/>
  <c r="BO2" i="10"/>
  <c r="BO118" i="10" s="1"/>
  <c r="BN8" i="14"/>
  <c r="BN63" i="14"/>
  <c r="BO63" i="14" s="1"/>
  <c r="BN196" i="2"/>
  <c r="BN476" i="2"/>
  <c r="BN126" i="1"/>
  <c r="BO126" i="1" s="1"/>
  <c r="BN152" i="1"/>
  <c r="BN156" i="14"/>
  <c r="BN350" i="2"/>
  <c r="BN311" i="2"/>
  <c r="BN438" i="2"/>
  <c r="BN645" i="2"/>
  <c r="BN450" i="2"/>
  <c r="BN329" i="2"/>
  <c r="BN302" i="2"/>
  <c r="BN69" i="2"/>
  <c r="BN68" i="2" s="1"/>
  <c r="BN434" i="2"/>
  <c r="BN368" i="2"/>
  <c r="BN293" i="2"/>
  <c r="BN612" i="2"/>
  <c r="BN320" i="2"/>
  <c r="BN359" i="2"/>
  <c r="BN338" i="2"/>
  <c r="BN333" i="2"/>
  <c r="BN180" i="2"/>
  <c r="BN159" i="2" s="1"/>
  <c r="BN297" i="2"/>
  <c r="BN294" i="2" s="1"/>
  <c r="BN363" i="2"/>
  <c r="BN150" i="2"/>
  <c r="BN129" i="2" s="1"/>
  <c r="BN315" i="2"/>
  <c r="BN454" i="2"/>
  <c r="BN372" i="2"/>
  <c r="BN369" i="2" s="1"/>
  <c r="BN238" i="2"/>
  <c r="BN218" i="2" s="1"/>
  <c r="BN342" i="2"/>
  <c r="BN339" i="2" s="1"/>
  <c r="BN324" i="2"/>
  <c r="BN321" i="2" s="1"/>
  <c r="BN210" i="2"/>
  <c r="BN306" i="2"/>
  <c r="BN303" i="2" s="1"/>
  <c r="BN354" i="2"/>
  <c r="BN351" i="2" s="1"/>
  <c r="BN266" i="2"/>
  <c r="BN246" i="2" s="1"/>
  <c r="BO62" i="10"/>
  <c r="BO57" i="10"/>
  <c r="BN437" i="2"/>
  <c r="BN129" i="1"/>
  <c r="BO129" i="1" s="1"/>
  <c r="BK245" i="2"/>
  <c r="BK243" i="2" s="1"/>
  <c r="BK217" i="2"/>
  <c r="BN463" i="2"/>
  <c r="BN453" i="2"/>
  <c r="BO453" i="2" s="1"/>
  <c r="BL216" i="2"/>
  <c r="BL244" i="2"/>
  <c r="BN59" i="1"/>
  <c r="BO59" i="1" s="1"/>
  <c r="BO65" i="1"/>
  <c r="BN74" i="14"/>
  <c r="BN14" i="14"/>
  <c r="BN34" i="14"/>
  <c r="BN143" i="14"/>
  <c r="BN165" i="14"/>
  <c r="BN54" i="14"/>
  <c r="BT92" i="1"/>
  <c r="BN19" i="2"/>
  <c r="BN59" i="2"/>
  <c r="BN923" i="2"/>
  <c r="BO923" i="2" s="1"/>
  <c r="BN47" i="14"/>
  <c r="BO47" i="14" s="1"/>
  <c r="BN224" i="2"/>
  <c r="BM89" i="2"/>
  <c r="BM88" i="2" s="1"/>
  <c r="BQ93" i="1"/>
  <c r="BP97" i="1"/>
  <c r="BK248" i="2"/>
  <c r="BN119" i="14"/>
  <c r="BO119" i="14" s="1"/>
  <c r="BN235" i="2"/>
  <c r="BN263" i="2"/>
  <c r="BN147" i="2"/>
  <c r="BN177" i="2"/>
  <c r="BN207" i="2"/>
  <c r="BN436" i="2"/>
  <c r="BN452" i="2"/>
  <c r="BN332" i="2"/>
  <c r="BN323" i="2"/>
  <c r="BN371" i="2"/>
  <c r="BN362" i="2"/>
  <c r="BN353" i="2"/>
  <c r="BN341" i="2"/>
  <c r="BN314" i="2"/>
  <c r="BN305" i="2"/>
  <c r="BN296" i="2"/>
  <c r="DQ215" i="2"/>
  <c r="BI893" i="2"/>
  <c r="DN830" i="2"/>
  <c r="X55" i="14"/>
  <c r="BK313" i="2"/>
  <c r="BL312" i="2"/>
  <c r="BI318" i="2"/>
  <c r="BI120" i="4" s="1"/>
  <c r="BI117" i="4" s="1"/>
  <c r="BI382" i="2"/>
  <c r="BI380" i="2" s="1"/>
  <c r="BI387" i="2" s="1"/>
  <c r="BH9" i="4"/>
  <c r="BF11" i="4"/>
  <c r="BG7" i="4"/>
  <c r="BJ381" i="2"/>
  <c r="BJ317" i="2"/>
  <c r="BJ268" i="2"/>
  <c r="BJ269" i="2"/>
  <c r="BJ257" i="2" s="1"/>
  <c r="BJ890" i="2"/>
  <c r="BL75" i="4"/>
  <c r="BI240" i="2"/>
  <c r="BI12" i="2"/>
  <c r="BH388" i="2"/>
  <c r="BH13" i="4" s="1"/>
  <c r="BJ109" i="2"/>
  <c r="BJ212" i="2"/>
  <c r="BG13" i="4"/>
  <c r="BG404" i="2"/>
  <c r="BJ365" i="2"/>
  <c r="BJ389" i="2"/>
  <c r="BI366" i="2"/>
  <c r="BI127" i="4" s="1"/>
  <c r="BI125" i="4" s="1"/>
  <c r="BI390" i="2"/>
  <c r="BL360" i="2"/>
  <c r="BK361" i="2"/>
  <c r="X187" i="14"/>
  <c r="X22" i="4"/>
  <c r="X89" i="14" s="1"/>
  <c r="X91" i="14" s="1"/>
  <c r="X167" i="14"/>
  <c r="X85" i="14"/>
  <c r="X87" i="14" s="1"/>
  <c r="X15" i="14"/>
  <c r="BJ8" i="4"/>
  <c r="BI498" i="2"/>
  <c r="X178" i="14"/>
  <c r="BM75" i="4"/>
  <c r="BJ132" i="4"/>
  <c r="BG234" i="2"/>
  <c r="BH112" i="4"/>
  <c r="BH240" i="2"/>
  <c r="BH241" i="2"/>
  <c r="BJ222" i="2"/>
  <c r="BJ228" i="2" s="1"/>
  <c r="BK250" i="2"/>
  <c r="BK164" i="2"/>
  <c r="BK194" i="2"/>
  <c r="BK440" i="2"/>
  <c r="BK460" i="2" s="1"/>
  <c r="BK136" i="4"/>
  <c r="BK134" i="4" s="1"/>
  <c r="BJ458" i="2"/>
  <c r="BJ10" i="4"/>
  <c r="BJ465" i="2"/>
  <c r="BK646" i="2"/>
  <c r="BJ654" i="2"/>
  <c r="BJ703" i="2" s="1"/>
  <c r="BJ652" i="2"/>
  <c r="BJ653" i="2"/>
  <c r="BJ702" i="2" s="1"/>
  <c r="BL435" i="2"/>
  <c r="BL459" i="2" s="1"/>
  <c r="BM433" i="2"/>
  <c r="BI660" i="2"/>
  <c r="AG635" i="2"/>
  <c r="AG695" i="2" s="1"/>
  <c r="AH630" i="2"/>
  <c r="AH690" i="2" s="1"/>
  <c r="AH656" i="2"/>
  <c r="AH704" i="2" s="1"/>
  <c r="BN40" i="1"/>
  <c r="BL10" i="2"/>
  <c r="BL11" i="2" s="1"/>
  <c r="BJ24" i="2"/>
  <c r="BJ25" i="2" s="1"/>
  <c r="BJ12" i="2" s="1"/>
  <c r="BJ74" i="4"/>
  <c r="BJ655" i="2"/>
  <c r="BL658" i="2"/>
  <c r="BL706" i="2" s="1"/>
  <c r="BM648" i="2"/>
  <c r="BK659" i="2"/>
  <c r="BK707" i="2" s="1"/>
  <c r="BK650" i="2"/>
  <c r="BK160" i="4" s="1"/>
  <c r="BK159" i="4" s="1"/>
  <c r="BI111" i="2"/>
  <c r="BI879" i="2" s="1"/>
  <c r="BH110" i="2"/>
  <c r="BH112" i="2" s="1"/>
  <c r="BI73" i="4"/>
  <c r="BI85" i="2"/>
  <c r="BI72" i="2" s="1"/>
  <c r="BL70" i="2"/>
  <c r="BL71" i="2" s="1"/>
  <c r="BJ77" i="4"/>
  <c r="BJ84" i="2"/>
  <c r="BJ85" i="2" s="1"/>
  <c r="BJ72" i="2" s="1"/>
  <c r="AK846" i="2"/>
  <c r="AJ861" i="2"/>
  <c r="AN122" i="14"/>
  <c r="AN90" i="14"/>
  <c r="AN94" i="14"/>
  <c r="AN11" i="14"/>
  <c r="BM839" i="2"/>
  <c r="BK887" i="2"/>
  <c r="BG39" i="13"/>
  <c r="BG40" i="13" s="1"/>
  <c r="BK622" i="2"/>
  <c r="BK157" i="4" s="1"/>
  <c r="BK155" i="4" s="1"/>
  <c r="BH190" i="4"/>
  <c r="BH194" i="4" s="1"/>
  <c r="BH11" i="13"/>
  <c r="BH38" i="13" s="1"/>
  <c r="BH37" i="13"/>
  <c r="BH55" i="4"/>
  <c r="BJ685" i="2"/>
  <c r="BJ721" i="2"/>
  <c r="BK53" i="4"/>
  <c r="BK192" i="4" s="1"/>
  <c r="BI720" i="2"/>
  <c r="BI51" i="4"/>
  <c r="BG50" i="14"/>
  <c r="BG159" i="14"/>
  <c r="BG123" i="14"/>
  <c r="BG12" i="14"/>
  <c r="BL638" i="2"/>
  <c r="BL699" i="2" s="1"/>
  <c r="BL632" i="2"/>
  <c r="BL692" i="2" s="1"/>
  <c r="BM619" i="2"/>
  <c r="BL625" i="2"/>
  <c r="BL627" i="2"/>
  <c r="BL688" i="2" s="1"/>
  <c r="BM613" i="2"/>
  <c r="BF262" i="2"/>
  <c r="BG260" i="2"/>
  <c r="BK456" i="2"/>
  <c r="BK486" i="2" s="1"/>
  <c r="BK485" i="2"/>
  <c r="BK141" i="4"/>
  <c r="BK140" i="4" s="1"/>
  <c r="BJ484" i="2"/>
  <c r="BJ497" i="2"/>
  <c r="BJ15" i="4"/>
  <c r="BJ491" i="2"/>
  <c r="BL451" i="2"/>
  <c r="BM449" i="2"/>
  <c r="BL335" i="2"/>
  <c r="BL336" i="2" s="1"/>
  <c r="BL122" i="4" s="1"/>
  <c r="BM322" i="2"/>
  <c r="BL326" i="2"/>
  <c r="BL327" i="2" s="1"/>
  <c r="BL121" i="4" s="1"/>
  <c r="BK357" i="2"/>
  <c r="BK126" i="4" s="1"/>
  <c r="BL356" i="2"/>
  <c r="BL357" i="2" s="1"/>
  <c r="BL126" i="4" s="1"/>
  <c r="BM352" i="2"/>
  <c r="BL374" i="2"/>
  <c r="BL375" i="2" s="1"/>
  <c r="BL128" i="4" s="1"/>
  <c r="BM370" i="2"/>
  <c r="BK300" i="2"/>
  <c r="BK118" i="4" s="1"/>
  <c r="BL299" i="2"/>
  <c r="BM304" i="2"/>
  <c r="BM295" i="2"/>
  <c r="BL344" i="2"/>
  <c r="BL345" i="2" s="1"/>
  <c r="BL123" i="4" s="1"/>
  <c r="BL308" i="2"/>
  <c r="BL309" i="2" s="1"/>
  <c r="BL119" i="4" s="1"/>
  <c r="BM340" i="2"/>
  <c r="DQ125" i="2"/>
  <c r="DR216" i="2"/>
  <c r="DR244" i="2"/>
  <c r="DQ243" i="2"/>
  <c r="DR217" i="2"/>
  <c r="DR245" i="2"/>
  <c r="BD176" i="2"/>
  <c r="BD277" i="2" s="1"/>
  <c r="BG144" i="2"/>
  <c r="BK134" i="2"/>
  <c r="BC284" i="2"/>
  <c r="BE251" i="14"/>
  <c r="BE224" i="14"/>
  <c r="BL93" i="4"/>
  <c r="BI232" i="2"/>
  <c r="BL89" i="4"/>
  <c r="DR185" i="2"/>
  <c r="BJ258" i="2"/>
  <c r="DR127" i="2"/>
  <c r="DR157" i="2"/>
  <c r="BG183" i="2"/>
  <c r="BG110" i="4"/>
  <c r="BG182" i="2"/>
  <c r="BF171" i="2"/>
  <c r="BE274" i="2"/>
  <c r="BE889" i="2"/>
  <c r="BI166" i="2"/>
  <c r="BH170" i="2"/>
  <c r="DQ155" i="2"/>
  <c r="DR126" i="2"/>
  <c r="DR156" i="2"/>
  <c r="DR128" i="2"/>
  <c r="DR158" i="2"/>
  <c r="BM161" i="2"/>
  <c r="BM162" i="2"/>
  <c r="BM91" i="4" s="1"/>
  <c r="BM163" i="2"/>
  <c r="BM95" i="4" s="1"/>
  <c r="BF172" i="2"/>
  <c r="BI168" i="2"/>
  <c r="BL87" i="4"/>
  <c r="BE174" i="2"/>
  <c r="BE283" i="2" s="1"/>
  <c r="BL86" i="4"/>
  <c r="BM131" i="2"/>
  <c r="BM133" i="2"/>
  <c r="BM94" i="4" s="1"/>
  <c r="BM132" i="2"/>
  <c r="BM90" i="4" s="1"/>
  <c r="BM236" i="2"/>
  <c r="BM1" i="1"/>
  <c r="BM417" i="2"/>
  <c r="BM149" i="4"/>
  <c r="BM34" i="13"/>
  <c r="BM90" i="10"/>
  <c r="BM4" i="2"/>
  <c r="BM200" i="14"/>
  <c r="BM570" i="2"/>
  <c r="BM181" i="4"/>
  <c r="BM102" i="10"/>
  <c r="BM83" i="14"/>
  <c r="BM148" i="2"/>
  <c r="BJ202" i="2"/>
  <c r="BM178" i="2"/>
  <c r="BM264" i="2"/>
  <c r="BM208" i="2"/>
  <c r="BI204" i="2"/>
  <c r="BM74" i="1"/>
  <c r="BM20" i="1"/>
  <c r="BM730" i="2"/>
  <c r="BM812" i="2"/>
  <c r="BM774" i="2"/>
  <c r="BM502" i="2"/>
  <c r="BM37" i="4"/>
  <c r="BM1" i="4"/>
  <c r="BM4" i="14"/>
  <c r="BM1" i="14"/>
  <c r="BM1" i="5"/>
  <c r="BM1" i="13"/>
  <c r="BM119" i="1"/>
  <c r="BM1" i="10"/>
  <c r="BM825" i="2"/>
  <c r="BM121" i="2"/>
  <c r="BM795" i="2"/>
  <c r="BM747" i="2"/>
  <c r="BM82" i="4"/>
  <c r="BM71" i="4"/>
  <c r="BM115" i="14"/>
  <c r="BM152" i="14"/>
  <c r="BM4" i="5"/>
  <c r="BM18" i="13"/>
  <c r="BM55" i="10"/>
  <c r="BM44" i="1"/>
  <c r="BM1" i="2"/>
  <c r="BI3" i="15" s="1"/>
  <c r="BM288" i="2"/>
  <c r="BM870" i="2"/>
  <c r="BM4" i="4"/>
  <c r="BM168" i="4"/>
  <c r="BM106" i="4"/>
  <c r="BM175" i="14"/>
  <c r="BM43" i="14"/>
  <c r="BN58" i="2"/>
  <c r="BO62" i="2" s="1"/>
  <c r="BN78" i="2"/>
  <c r="BN18" i="2"/>
  <c r="BN38" i="2"/>
  <c r="BJ13" i="2"/>
  <c r="BH223" i="14"/>
  <c r="BG506" i="2"/>
  <c r="BH277" i="14"/>
  <c r="BK32" i="2"/>
  <c r="BK33" i="2"/>
  <c r="DS188" i="2"/>
  <c r="DS187" i="2"/>
  <c r="DS186" i="2"/>
  <c r="BL44" i="2"/>
  <c r="BL45" i="2" s="1"/>
  <c r="BH93" i="2"/>
  <c r="BH114" i="2" s="1"/>
  <c r="BG23" i="13"/>
  <c r="BG24" i="13" s="1"/>
  <c r="BH92" i="2"/>
  <c r="BN98" i="2"/>
  <c r="BO131" i="14"/>
  <c r="BO53" i="1"/>
  <c r="BO56" i="1"/>
  <c r="BO62" i="14"/>
  <c r="BO55" i="1"/>
  <c r="BO426" i="2" s="1"/>
  <c r="BO22" i="14"/>
  <c r="BO54" i="1"/>
  <c r="BP32" i="1"/>
  <c r="BO33" i="1"/>
  <c r="BO35" i="1"/>
  <c r="BO34" i="1"/>
  <c r="BM556" i="2"/>
  <c r="BN555" i="2"/>
  <c r="BM120" i="10"/>
  <c r="BK295" i="14"/>
  <c r="BF508" i="2"/>
  <c r="BM102" i="14"/>
  <c r="BN101" i="14"/>
  <c r="BP762" i="2"/>
  <c r="BQ761" i="2"/>
  <c r="BQ760" i="2" s="1"/>
  <c r="BN93" i="10"/>
  <c r="BJ78" i="4"/>
  <c r="BJ104" i="2"/>
  <c r="BK478" i="2"/>
  <c r="BL474" i="2"/>
  <c r="BN487" i="2"/>
  <c r="BL90" i="2"/>
  <c r="BL91" i="2" s="1"/>
  <c r="BF504" i="2"/>
  <c r="AP136" i="1"/>
  <c r="AQ137" i="1" s="1"/>
  <c r="AQ135" i="1"/>
  <c r="BI105" i="2"/>
  <c r="BJ383" i="2"/>
  <c r="BN385" i="2"/>
  <c r="Y906" i="2"/>
  <c r="Y901" i="2" s="1"/>
  <c r="Z77" i="10"/>
  <c r="BI6" i="4"/>
  <c r="DV60" i="1"/>
  <c r="DV61" i="1" s="1"/>
  <c r="DU61" i="1"/>
  <c r="BN121" i="10"/>
  <c r="BN461" i="2"/>
  <c r="AJ904" i="2"/>
  <c r="AK70" i="10"/>
  <c r="BG817" i="2"/>
  <c r="BN97" i="10"/>
  <c r="BP769" i="2"/>
  <c r="BP768" i="2" s="1"/>
  <c r="BO770" i="2"/>
  <c r="BM561" i="2"/>
  <c r="BN560" i="2"/>
  <c r="DU75" i="10"/>
  <c r="DU68" i="10"/>
  <c r="BN65" i="10"/>
  <c r="AH86" i="10"/>
  <c r="DU82" i="10"/>
  <c r="BK294" i="14"/>
  <c r="BK232" i="14"/>
  <c r="BK259" i="14"/>
  <c r="BH7" i="13"/>
  <c r="BH22" i="13" s="1"/>
  <c r="BH21" i="13"/>
  <c r="DV66" i="1"/>
  <c r="DV67" i="1" s="1"/>
  <c r="DU67" i="1"/>
  <c r="N734" i="2"/>
  <c r="N44" i="4" s="1"/>
  <c r="N894" i="2"/>
  <c r="BL88" i="4" l="1"/>
  <c r="BN34" i="13"/>
  <c r="BG193" i="14"/>
  <c r="BM130" i="2"/>
  <c r="BM160" i="2"/>
  <c r="BM193" i="2"/>
  <c r="BM96" i="4" s="1"/>
  <c r="BM191" i="2"/>
  <c r="BN189" i="2"/>
  <c r="BN192" i="2" s="1"/>
  <c r="BN92" i="4" s="1"/>
  <c r="BK200" i="2"/>
  <c r="BK111" i="4" s="1"/>
  <c r="AP837" i="2"/>
  <c r="BL76" i="4"/>
  <c r="BL64" i="2"/>
  <c r="BL65" i="2" s="1"/>
  <c r="BJ52" i="2"/>
  <c r="BK64" i="2"/>
  <c r="BK65" i="2" s="1"/>
  <c r="BK53" i="2" s="1"/>
  <c r="BL53" i="2" s="1"/>
  <c r="BK76" i="4"/>
  <c r="BM50" i="2"/>
  <c r="BM51" i="2" s="1"/>
  <c r="BK609" i="2"/>
  <c r="AI605" i="2"/>
  <c r="BM592" i="2"/>
  <c r="BM156" i="4" s="1"/>
  <c r="BL599" i="2"/>
  <c r="AM601" i="2"/>
  <c r="BI10" i="15"/>
  <c r="BI37" i="15" s="1"/>
  <c r="BO583" i="2"/>
  <c r="BO582" i="2"/>
  <c r="BO589" i="2"/>
  <c r="BO102" i="2"/>
  <c r="BO42" i="2"/>
  <c r="BO30" i="2" s="1"/>
  <c r="BO31" i="2" s="1"/>
  <c r="BO59" i="2"/>
  <c r="BO463" i="2"/>
  <c r="BO476" i="2"/>
  <c r="BN595" i="2"/>
  <c r="BN597" i="2"/>
  <c r="BN598" i="2"/>
  <c r="BO22" i="2"/>
  <c r="BO224" i="2"/>
  <c r="BO19" i="2"/>
  <c r="BN608" i="2"/>
  <c r="BN602" i="2"/>
  <c r="BO82" i="2"/>
  <c r="BO437" i="2"/>
  <c r="BJ9" i="15"/>
  <c r="BJ36" i="15" s="1"/>
  <c r="BM603" i="2"/>
  <c r="BN330" i="2"/>
  <c r="BN331" i="2" s="1"/>
  <c r="BG108" i="4"/>
  <c r="BF889" i="2"/>
  <c r="BL700" i="2"/>
  <c r="BL46" i="4" s="1"/>
  <c r="BM430" i="2"/>
  <c r="BM135" i="4"/>
  <c r="BO428" i="2"/>
  <c r="BO427" i="2"/>
  <c r="BO423" i="2"/>
  <c r="BO424" i="2"/>
  <c r="BN425" i="2"/>
  <c r="BF282" i="2"/>
  <c r="BG142" i="2"/>
  <c r="BG146" i="2" s="1"/>
  <c r="BJ279" i="2"/>
  <c r="BJ518" i="2" s="1"/>
  <c r="BJ519" i="2" s="1"/>
  <c r="BJ516" i="2" s="1"/>
  <c r="BF276" i="2"/>
  <c r="BF539" i="2" s="1"/>
  <c r="BI281" i="2"/>
  <c r="BI140" i="2"/>
  <c r="BJ136" i="2"/>
  <c r="BG278" i="2"/>
  <c r="BG880" i="2" s="1"/>
  <c r="BI280" i="2"/>
  <c r="BJ138" i="2"/>
  <c r="BH275" i="2"/>
  <c r="BH152" i="2"/>
  <c r="BH153" i="2"/>
  <c r="BH109" i="4"/>
  <c r="BG273" i="2"/>
  <c r="BG141" i="2"/>
  <c r="BK4" i="15"/>
  <c r="BO152" i="1"/>
  <c r="BK164" i="4"/>
  <c r="AR26" i="4"/>
  <c r="AR45" i="4"/>
  <c r="AQ789" i="2"/>
  <c r="AO21" i="4"/>
  <c r="AO856" i="2"/>
  <c r="AO857" i="2"/>
  <c r="AO852" i="2" s="1"/>
  <c r="BH410" i="2"/>
  <c r="BH910" i="2" s="1"/>
  <c r="BH193" i="14"/>
  <c r="BI115" i="4"/>
  <c r="BH412" i="2"/>
  <c r="BH41" i="4" s="1"/>
  <c r="BI222" i="14"/>
  <c r="BD284" i="2"/>
  <c r="BO254" i="2"/>
  <c r="BO39" i="2"/>
  <c r="BO196" i="2"/>
  <c r="BO489" i="2"/>
  <c r="BO99" i="2"/>
  <c r="BO226" i="2"/>
  <c r="BI408" i="2"/>
  <c r="BI549" i="2" s="1"/>
  <c r="BI249" i="14"/>
  <c r="BG413" i="2"/>
  <c r="BG911" i="2" s="1"/>
  <c r="BI206" i="2"/>
  <c r="BJ660" i="2"/>
  <c r="BJ406" i="2"/>
  <c r="BJ249" i="14" s="1"/>
  <c r="BK99" i="4"/>
  <c r="BR93" i="1"/>
  <c r="BQ97" i="1"/>
  <c r="BU92" i="1"/>
  <c r="BP62" i="10"/>
  <c r="BP57" i="10"/>
  <c r="BN405" i="2"/>
  <c r="BO74" i="14"/>
  <c r="BO14" i="14"/>
  <c r="BO34" i="14"/>
  <c r="BO143" i="14"/>
  <c r="BO165" i="14"/>
  <c r="BO54" i="14"/>
  <c r="BL245" i="2"/>
  <c r="BL243" i="2" s="1"/>
  <c r="BL217" i="2"/>
  <c r="BL215" i="2" s="1"/>
  <c r="BP2" i="4"/>
  <c r="BP2" i="1"/>
  <c r="BP126" i="1" s="1"/>
  <c r="BP2" i="13"/>
  <c r="BP2" i="2"/>
  <c r="BP2" i="5"/>
  <c r="BP2" i="10"/>
  <c r="BP2" i="14"/>
  <c r="BQ31" i="1"/>
  <c r="BP147" i="1"/>
  <c r="BO204" i="14"/>
  <c r="BT87" i="1"/>
  <c r="BU85" i="1"/>
  <c r="BO252" i="2"/>
  <c r="BM216" i="2"/>
  <c r="BM244" i="2"/>
  <c r="BL248" i="2"/>
  <c r="BK221" i="2"/>
  <c r="BK101" i="4" s="1"/>
  <c r="BN89" i="2"/>
  <c r="BN88" i="2" s="1"/>
  <c r="BP63" i="14"/>
  <c r="BK98" i="4"/>
  <c r="BP23" i="14"/>
  <c r="BP118" i="10"/>
  <c r="BP119" i="14"/>
  <c r="BP47" i="14"/>
  <c r="BP65" i="1"/>
  <c r="BL220" i="2"/>
  <c r="BK249" i="2"/>
  <c r="BK102" i="4" s="1"/>
  <c r="BO156" i="14"/>
  <c r="BO8" i="14"/>
  <c r="BP8" i="14" s="1"/>
  <c r="BO438" i="2"/>
  <c r="BO434" i="2"/>
  <c r="BO645" i="2"/>
  <c r="BO324" i="2"/>
  <c r="BO321" i="2" s="1"/>
  <c r="BO359" i="2"/>
  <c r="BO338" i="2"/>
  <c r="BO302" i="2"/>
  <c r="BO266" i="2"/>
  <c r="BO246" i="2" s="1"/>
  <c r="BO612" i="2"/>
  <c r="BO333" i="2"/>
  <c r="BO320" i="2"/>
  <c r="BO372" i="2"/>
  <c r="BO369" i="2" s="1"/>
  <c r="BO354" i="2"/>
  <c r="BO351" i="2" s="1"/>
  <c r="BO315" i="2"/>
  <c r="BO297" i="2"/>
  <c r="BO294" i="2" s="1"/>
  <c r="BO238" i="2"/>
  <c r="BO218" i="2" s="1"/>
  <c r="BO210" i="2"/>
  <c r="BO454" i="2"/>
  <c r="BO329" i="2"/>
  <c r="BO368" i="2"/>
  <c r="BO350" i="2"/>
  <c r="BO311" i="2"/>
  <c r="BO293" i="2"/>
  <c r="BO180" i="2"/>
  <c r="BO159" i="2" s="1"/>
  <c r="BO69" i="2"/>
  <c r="BO68" i="2" s="1"/>
  <c r="BO450" i="2"/>
  <c r="BO363" i="2"/>
  <c r="BO342" i="2"/>
  <c r="BO339" i="2" s="1"/>
  <c r="BO306" i="2"/>
  <c r="BO303" i="2" s="1"/>
  <c r="BO150" i="2"/>
  <c r="BO129" i="2" s="1"/>
  <c r="BO146" i="1"/>
  <c r="BN147" i="1" s="1"/>
  <c r="BO51" i="1"/>
  <c r="BO50" i="1"/>
  <c r="BP50" i="1" s="1"/>
  <c r="BO79" i="2"/>
  <c r="BK215" i="2"/>
  <c r="BO198" i="2"/>
  <c r="BP198" i="2" s="1"/>
  <c r="BO132" i="14"/>
  <c r="BP132" i="14" s="1"/>
  <c r="BO235" i="2"/>
  <c r="BO147" i="2"/>
  <c r="BO177" i="2"/>
  <c r="BO207" i="2"/>
  <c r="BO263" i="2"/>
  <c r="BO436" i="2"/>
  <c r="BO452" i="2"/>
  <c r="BO332" i="2"/>
  <c r="BO323" i="2"/>
  <c r="BO371" i="2"/>
  <c r="BO362" i="2"/>
  <c r="BO353" i="2"/>
  <c r="BO341" i="2"/>
  <c r="BO314" i="2"/>
  <c r="BO305" i="2"/>
  <c r="BO296" i="2"/>
  <c r="BJ893" i="2"/>
  <c r="DO830" i="2"/>
  <c r="BH404" i="2"/>
  <c r="BG11" i="4"/>
  <c r="BJ318" i="2"/>
  <c r="BJ120" i="4" s="1"/>
  <c r="BJ117" i="4" s="1"/>
  <c r="BJ382" i="2"/>
  <c r="BJ380" i="2" s="1"/>
  <c r="BJ387" i="2" s="1"/>
  <c r="BH7" i="4"/>
  <c r="BL313" i="2"/>
  <c r="BM312" i="2"/>
  <c r="BK317" i="2"/>
  <c r="BK381" i="2"/>
  <c r="BI9" i="4"/>
  <c r="BN1" i="5"/>
  <c r="BN774" i="2"/>
  <c r="BN44" i="1"/>
  <c r="BN1" i="13"/>
  <c r="BN1" i="2"/>
  <c r="BJ3" i="15" s="1"/>
  <c r="BN502" i="2"/>
  <c r="BN181" i="4"/>
  <c r="BN74" i="1"/>
  <c r="BN200" i="14"/>
  <c r="BN102" i="10"/>
  <c r="BN71" i="4"/>
  <c r="BN83" i="14"/>
  <c r="BN119" i="1"/>
  <c r="BN1" i="14"/>
  <c r="BN90" i="10"/>
  <c r="BN1" i="10"/>
  <c r="BN288" i="2"/>
  <c r="BN870" i="2"/>
  <c r="BN730" i="2"/>
  <c r="BN812" i="2"/>
  <c r="BN149" i="4"/>
  <c r="BN82" i="4"/>
  <c r="BN115" i="14"/>
  <c r="BN152" i="14"/>
  <c r="BN4" i="13"/>
  <c r="BK132" i="4"/>
  <c r="BN55" i="10"/>
  <c r="BN121" i="2"/>
  <c r="BN795" i="2"/>
  <c r="BN747" i="2"/>
  <c r="BN570" i="2"/>
  <c r="BN106" i="4"/>
  <c r="BN37" i="4"/>
  <c r="BN4" i="14"/>
  <c r="BN4" i="5"/>
  <c r="BN18" i="13"/>
  <c r="BN1" i="1"/>
  <c r="BN20" i="1"/>
  <c r="BN417" i="2"/>
  <c r="BN4" i="2"/>
  <c r="BN825" i="2"/>
  <c r="BN1" i="4"/>
  <c r="BN4" i="4"/>
  <c r="BN168" i="4"/>
  <c r="BN175" i="14"/>
  <c r="BN43" i="14"/>
  <c r="BJ366" i="2"/>
  <c r="BJ127" i="4" s="1"/>
  <c r="BJ125" i="4" s="1"/>
  <c r="BJ390" i="2"/>
  <c r="BK890" i="2"/>
  <c r="BI388" i="2"/>
  <c r="BI407" i="2"/>
  <c r="BL361" i="2"/>
  <c r="BM360" i="2"/>
  <c r="BK365" i="2"/>
  <c r="BK389" i="2"/>
  <c r="BL164" i="2"/>
  <c r="BL194" i="2"/>
  <c r="BL200" i="2" s="1"/>
  <c r="BL111" i="4" s="1"/>
  <c r="BK222" i="2"/>
  <c r="BK279" i="2" s="1"/>
  <c r="BI519" i="2"/>
  <c r="BI516" i="2" s="1"/>
  <c r="BH230" i="2"/>
  <c r="BI230" i="2" s="1"/>
  <c r="BJ230" i="2" s="1"/>
  <c r="BK230" i="2" s="1"/>
  <c r="BH229" i="2"/>
  <c r="BJ112" i="4"/>
  <c r="BJ240" i="2"/>
  <c r="BJ241" i="2"/>
  <c r="BJ229" i="2" s="1"/>
  <c r="BL250" i="2"/>
  <c r="BJ498" i="2"/>
  <c r="BL440" i="2"/>
  <c r="BL460" i="2" s="1"/>
  <c r="BL136" i="4"/>
  <c r="BL134" i="4" s="1"/>
  <c r="BK458" i="2"/>
  <c r="BK10" i="4"/>
  <c r="BK465" i="2"/>
  <c r="BM435" i="2"/>
  <c r="BM459" i="2" s="1"/>
  <c r="BN433" i="2"/>
  <c r="BK654" i="2"/>
  <c r="BK703" i="2" s="1"/>
  <c r="BK652" i="2"/>
  <c r="BK653" i="2"/>
  <c r="BK702" i="2" s="1"/>
  <c r="BL646" i="2"/>
  <c r="BJ111" i="2"/>
  <c r="BJ879" i="2" s="1"/>
  <c r="AH657" i="2"/>
  <c r="AH705" i="2" s="1"/>
  <c r="AH634" i="2"/>
  <c r="AH694" i="2" s="1"/>
  <c r="AH631" i="2"/>
  <c r="AH691" i="2" s="1"/>
  <c r="BK109" i="2"/>
  <c r="BJ73" i="4"/>
  <c r="BM10" i="2"/>
  <c r="BM11" i="2" s="1"/>
  <c r="BK74" i="4"/>
  <c r="BK24" i="2"/>
  <c r="BK25" i="2" s="1"/>
  <c r="BK12" i="2" s="1"/>
  <c r="BK655" i="2"/>
  <c r="BM658" i="2"/>
  <c r="BM706" i="2" s="1"/>
  <c r="BN648" i="2"/>
  <c r="BL659" i="2"/>
  <c r="BL707" i="2" s="1"/>
  <c r="BL650" i="2"/>
  <c r="BL160" i="4" s="1"/>
  <c r="BL159" i="4" s="1"/>
  <c r="BI110" i="2"/>
  <c r="BM70" i="2"/>
  <c r="BM71" i="2" s="1"/>
  <c r="BK77" i="4"/>
  <c r="BK84" i="2"/>
  <c r="AK862" i="2"/>
  <c r="AK847" i="2"/>
  <c r="AO43" i="4"/>
  <c r="BN839" i="2"/>
  <c r="BK258" i="2"/>
  <c r="BL622" i="2"/>
  <c r="BL157" i="4" s="1"/>
  <c r="BL155" i="4" s="1"/>
  <c r="BH39" i="13"/>
  <c r="BH40" i="13" s="1"/>
  <c r="BL887" i="2"/>
  <c r="BL53" i="4"/>
  <c r="BL192" i="4" s="1"/>
  <c r="BJ720" i="2"/>
  <c r="BJ51" i="4"/>
  <c r="BH50" i="14"/>
  <c r="BH159" i="14"/>
  <c r="BH123" i="14"/>
  <c r="BH12" i="14"/>
  <c r="BK721" i="2"/>
  <c r="BK685" i="2"/>
  <c r="BI190" i="4"/>
  <c r="BI194" i="4" s="1"/>
  <c r="BI55" i="4"/>
  <c r="BI11" i="13"/>
  <c r="BI38" i="13" s="1"/>
  <c r="BI37" i="13"/>
  <c r="BM625" i="2"/>
  <c r="BN613" i="2"/>
  <c r="BM627" i="2"/>
  <c r="BM688" i="2" s="1"/>
  <c r="BM638" i="2"/>
  <c r="BM699" i="2" s="1"/>
  <c r="BM632" i="2"/>
  <c r="BM692" i="2" s="1"/>
  <c r="BN619" i="2"/>
  <c r="BG262" i="2"/>
  <c r="BH260" i="2"/>
  <c r="BK202" i="2"/>
  <c r="BL456" i="2"/>
  <c r="BL486" i="2" s="1"/>
  <c r="BL485" i="2"/>
  <c r="BL141" i="4"/>
  <c r="BL140" i="4" s="1"/>
  <c r="BK497" i="2"/>
  <c r="BK484" i="2"/>
  <c r="BK15" i="4"/>
  <c r="BK491" i="2"/>
  <c r="BM451" i="2"/>
  <c r="BN449" i="2"/>
  <c r="BM335" i="2"/>
  <c r="BM336" i="2" s="1"/>
  <c r="BM122" i="4" s="1"/>
  <c r="BN322" i="2"/>
  <c r="BM326" i="2"/>
  <c r="BM327" i="2" s="1"/>
  <c r="BM121" i="4" s="1"/>
  <c r="BM374" i="2"/>
  <c r="BM375" i="2" s="1"/>
  <c r="BM128" i="4" s="1"/>
  <c r="BN352" i="2"/>
  <c r="BM356" i="2"/>
  <c r="BN370" i="2"/>
  <c r="DR215" i="2"/>
  <c r="BL300" i="2"/>
  <c r="BL118" i="4" s="1"/>
  <c r="BM344" i="2"/>
  <c r="BM345" i="2" s="1"/>
  <c r="BM123" i="4" s="1"/>
  <c r="BN295" i="2"/>
  <c r="BM308" i="2"/>
  <c r="BM309" i="2" s="1"/>
  <c r="BM119" i="4" s="1"/>
  <c r="BN304" i="2"/>
  <c r="BN340" i="2"/>
  <c r="BM299" i="2"/>
  <c r="DR125" i="2"/>
  <c r="DR243" i="2"/>
  <c r="BG172" i="2"/>
  <c r="BM89" i="4"/>
  <c r="BF278" i="14"/>
  <c r="BF224" i="14"/>
  <c r="BF251" i="14"/>
  <c r="BL85" i="4"/>
  <c r="BG171" i="2"/>
  <c r="BL134" i="2"/>
  <c r="BM93" i="4"/>
  <c r="DS185" i="2"/>
  <c r="DS126" i="2"/>
  <c r="DS156" i="2"/>
  <c r="DS128" i="2"/>
  <c r="DS158" i="2"/>
  <c r="BN163" i="2"/>
  <c r="BN95" i="4" s="1"/>
  <c r="BN162" i="2"/>
  <c r="BN91" i="4" s="1"/>
  <c r="BN161" i="2"/>
  <c r="BE176" i="2"/>
  <c r="BE277" i="2" s="1"/>
  <c r="BJ168" i="2"/>
  <c r="DS127" i="2"/>
  <c r="DS157" i="2"/>
  <c r="DR155" i="2"/>
  <c r="BH110" i="4"/>
  <c r="BH183" i="2"/>
  <c r="BH182" i="2"/>
  <c r="BM87" i="4"/>
  <c r="BJ166" i="2"/>
  <c r="BI170" i="2"/>
  <c r="BF174" i="2"/>
  <c r="BF283" i="2" s="1"/>
  <c r="BN133" i="2"/>
  <c r="BN94" i="4" s="1"/>
  <c r="BN131" i="2"/>
  <c r="BN132" i="2"/>
  <c r="BN90" i="4" s="1"/>
  <c r="BM86" i="4"/>
  <c r="BJ232" i="2"/>
  <c r="BN236" i="2"/>
  <c r="BJ204" i="2"/>
  <c r="BJ206" i="2" s="1"/>
  <c r="BH144" i="2"/>
  <c r="BN178" i="2"/>
  <c r="BN148" i="2"/>
  <c r="BN208" i="2"/>
  <c r="BN264" i="2"/>
  <c r="BO78" i="2"/>
  <c r="BP82" i="2" s="1"/>
  <c r="BO38" i="2"/>
  <c r="BP42" i="2" s="1"/>
  <c r="BO58" i="2"/>
  <c r="BP62" i="2" s="1"/>
  <c r="BO18" i="2"/>
  <c r="BP22" i="2" s="1"/>
  <c r="BL33" i="2"/>
  <c r="BL32" i="2"/>
  <c r="BG507" i="2"/>
  <c r="BG508" i="2" s="1"/>
  <c r="BI250" i="14"/>
  <c r="BI277" i="14"/>
  <c r="BI223" i="14"/>
  <c r="BH506" i="2"/>
  <c r="BH507" i="2" s="1"/>
  <c r="BH504" i="2" s="1"/>
  <c r="BK13" i="2"/>
  <c r="BM44" i="2"/>
  <c r="BM45" i="2" s="1"/>
  <c r="BM32" i="2" s="1"/>
  <c r="DT188" i="2"/>
  <c r="DT187" i="2"/>
  <c r="DT186" i="2"/>
  <c r="BO98" i="2"/>
  <c r="BP102" i="2" s="1"/>
  <c r="BP54" i="1"/>
  <c r="BP55" i="1"/>
  <c r="BP426" i="2" s="1"/>
  <c r="BP62" i="14"/>
  <c r="BP53" i="1"/>
  <c r="BP131" i="14"/>
  <c r="BP22" i="14"/>
  <c r="BP56" i="1"/>
  <c r="BH23" i="13"/>
  <c r="BH24" i="13" s="1"/>
  <c r="DV82" i="10"/>
  <c r="AI84" i="10"/>
  <c r="AI85" i="10" s="1"/>
  <c r="BO97" i="10"/>
  <c r="BO461" i="2"/>
  <c r="BO121" i="10"/>
  <c r="AQ136" i="1"/>
  <c r="AR137" i="1" s="1"/>
  <c r="AR135" i="1"/>
  <c r="BO487" i="2"/>
  <c r="BO93" i="10"/>
  <c r="BN102" i="14"/>
  <c r="BO101" i="14"/>
  <c r="BN556" i="2"/>
  <c r="BO555" i="2"/>
  <c r="BP35" i="1"/>
  <c r="BP34" i="1"/>
  <c r="BQ32" i="1"/>
  <c r="BP33" i="1"/>
  <c r="BO65" i="10"/>
  <c r="DV68" i="10"/>
  <c r="BN561" i="2"/>
  <c r="BO560" i="2"/>
  <c r="BP770" i="2"/>
  <c r="BQ769" i="2"/>
  <c r="BQ768" i="2" s="1"/>
  <c r="BH817" i="2"/>
  <c r="AK71" i="10"/>
  <c r="AK72" i="10" s="1"/>
  <c r="BI21" i="13"/>
  <c r="BI7" i="13"/>
  <c r="BI22" i="13" s="1"/>
  <c r="Z20" i="4"/>
  <c r="Z143" i="4"/>
  <c r="Z145" i="4" s="1"/>
  <c r="Z78" i="10"/>
  <c r="BO385" i="2"/>
  <c r="BE191" i="14"/>
  <c r="BF191" i="14"/>
  <c r="BM90" i="2"/>
  <c r="BM91" i="2" s="1"/>
  <c r="BJ6" i="4"/>
  <c r="DV75" i="10"/>
  <c r="BI93" i="2"/>
  <c r="BI114" i="2" s="1"/>
  <c r="BK78" i="4"/>
  <c r="BK104" i="2"/>
  <c r="BL478" i="2"/>
  <c r="BM474" i="2"/>
  <c r="BL295" i="14"/>
  <c r="BR761" i="2"/>
  <c r="BR760" i="2" s="1"/>
  <c r="BQ762" i="2"/>
  <c r="BN120" i="10"/>
  <c r="BO40" i="1"/>
  <c r="Y287" i="14"/>
  <c r="Y902" i="2"/>
  <c r="Y903" i="2" s="1"/>
  <c r="Y16" i="4"/>
  <c r="BK383" i="2"/>
  <c r="BI92" i="2"/>
  <c r="BJ105" i="2"/>
  <c r="BJ110" i="2" s="1"/>
  <c r="BL232" i="14"/>
  <c r="BL259" i="14"/>
  <c r="BL294" i="14"/>
  <c r="DX712" i="2"/>
  <c r="BN193" i="2" l="1"/>
  <c r="BN96" i="4" s="1"/>
  <c r="BN191" i="2"/>
  <c r="BO189" i="2"/>
  <c r="BO192" i="2" s="1"/>
  <c r="BO92" i="4" s="1"/>
  <c r="BK212" i="2"/>
  <c r="BK247" i="2"/>
  <c r="BN130" i="2"/>
  <c r="BM88" i="4"/>
  <c r="BM85" i="4" s="1"/>
  <c r="BM190" i="2"/>
  <c r="BN160" i="2"/>
  <c r="BK219" i="2"/>
  <c r="BK213" i="2"/>
  <c r="BK201" i="2" s="1"/>
  <c r="BL52" i="2"/>
  <c r="BM76" i="4"/>
  <c r="BK52" i="2"/>
  <c r="BN50" i="2"/>
  <c r="BN51" i="2" s="1"/>
  <c r="BP79" i="2"/>
  <c r="AJ604" i="2"/>
  <c r="AN600" i="2"/>
  <c r="BL609" i="2"/>
  <c r="BM599" i="2"/>
  <c r="BN592" i="2"/>
  <c r="BN156" i="4" s="1"/>
  <c r="BP589" i="2"/>
  <c r="BP583" i="2"/>
  <c r="BP582" i="2"/>
  <c r="BO595" i="2"/>
  <c r="BO597" i="2"/>
  <c r="BO598" i="2"/>
  <c r="BN603" i="2"/>
  <c r="BK9" i="15"/>
  <c r="BK36" i="15" s="1"/>
  <c r="BJ10" i="15"/>
  <c r="BJ37" i="15" s="1"/>
  <c r="BO608" i="2"/>
  <c r="BO602" i="2"/>
  <c r="BO330" i="2"/>
  <c r="BO331" i="2" s="1"/>
  <c r="BH108" i="4"/>
  <c r="BM700" i="2"/>
  <c r="BM46" i="4" s="1"/>
  <c r="BN430" i="2"/>
  <c r="BN135" i="4"/>
  <c r="BO425" i="2"/>
  <c r="BP428" i="2"/>
  <c r="BP427" i="2"/>
  <c r="BP424" i="2"/>
  <c r="BP423" i="2"/>
  <c r="BG276" i="2"/>
  <c r="BG539" i="2" s="1"/>
  <c r="BH278" i="2"/>
  <c r="BH880" i="2" s="1"/>
  <c r="BG282" i="2"/>
  <c r="BH142" i="2"/>
  <c r="BH146" i="2" s="1"/>
  <c r="BJ281" i="2"/>
  <c r="BK136" i="2"/>
  <c r="BJ140" i="2"/>
  <c r="BH273" i="2"/>
  <c r="BH141" i="2"/>
  <c r="BJ280" i="2"/>
  <c r="BK138" i="2"/>
  <c r="BI275" i="2"/>
  <c r="BI109" i="4"/>
  <c r="BI153" i="2"/>
  <c r="BI152" i="2"/>
  <c r="BP19" i="2"/>
  <c r="BL4" i="15"/>
  <c r="BP437" i="2"/>
  <c r="BP99" i="2"/>
  <c r="AS26" i="4"/>
  <c r="BL164" i="4"/>
  <c r="BK660" i="2"/>
  <c r="BP476" i="2"/>
  <c r="BP463" i="2"/>
  <c r="BP453" i="2"/>
  <c r="BP204" i="14"/>
  <c r="BQ204" i="14" s="1"/>
  <c r="BP156" i="14"/>
  <c r="AP855" i="2"/>
  <c r="AP21" i="4" s="1"/>
  <c r="AP838" i="2"/>
  <c r="AQ837" i="2" s="1"/>
  <c r="AO863" i="2"/>
  <c r="BP226" i="2"/>
  <c r="BH413" i="2"/>
  <c r="BH911" i="2" s="1"/>
  <c r="BH256" i="14" s="1"/>
  <c r="AO176" i="4"/>
  <c r="BK406" i="2"/>
  <c r="BK276" i="14" s="1"/>
  <c r="BJ407" i="2"/>
  <c r="BJ410" i="2" s="1"/>
  <c r="BJ910" i="2" s="1"/>
  <c r="BJ222" i="14"/>
  <c r="BP196" i="2"/>
  <c r="BP224" i="2"/>
  <c r="BG229" i="14"/>
  <c r="BG256" i="14"/>
  <c r="BG288" i="14"/>
  <c r="BI412" i="2"/>
  <c r="BI41" i="4" s="1"/>
  <c r="BK97" i="4"/>
  <c r="BO89" i="2"/>
  <c r="BO88" i="2" s="1"/>
  <c r="BP129" i="1"/>
  <c r="BP59" i="2"/>
  <c r="BL221" i="2"/>
  <c r="BL101" i="4" s="1"/>
  <c r="BP254" i="2"/>
  <c r="BJ408" i="2"/>
  <c r="BJ276" i="14"/>
  <c r="BL99" i="4"/>
  <c r="BQ2" i="13"/>
  <c r="BQ2" i="2"/>
  <c r="BQ2" i="5"/>
  <c r="BQ2" i="10"/>
  <c r="BQ118" i="10" s="1"/>
  <c r="BQ2" i="14"/>
  <c r="BQ2" i="1"/>
  <c r="BQ2" i="4"/>
  <c r="BR31" i="1"/>
  <c r="BQ147" i="1"/>
  <c r="BP320" i="2"/>
  <c r="BP368" i="2"/>
  <c r="BP350" i="2"/>
  <c r="BP315" i="2"/>
  <c r="BP297" i="2"/>
  <c r="BP294" i="2" s="1"/>
  <c r="BP266" i="2"/>
  <c r="BP246" i="2" s="1"/>
  <c r="BP438" i="2"/>
  <c r="BP612" i="2"/>
  <c r="BP363" i="2"/>
  <c r="BP311" i="2"/>
  <c r="BP293" i="2"/>
  <c r="BP210" i="2"/>
  <c r="BP69" i="2"/>
  <c r="BP68" i="2" s="1"/>
  <c r="BP434" i="2"/>
  <c r="BP454" i="2"/>
  <c r="BP333" i="2"/>
  <c r="BP359" i="2"/>
  <c r="BP342" i="2"/>
  <c r="BP339" i="2" s="1"/>
  <c r="BP306" i="2"/>
  <c r="BP303" i="2" s="1"/>
  <c r="BP238" i="2"/>
  <c r="BP218" i="2" s="1"/>
  <c r="BP180" i="2"/>
  <c r="BP159" i="2" s="1"/>
  <c r="BP645" i="2"/>
  <c r="BP450" i="2"/>
  <c r="BP329" i="2"/>
  <c r="BP324" i="2"/>
  <c r="BP321" i="2" s="1"/>
  <c r="BP372" i="2"/>
  <c r="BP369" i="2" s="1"/>
  <c r="BP354" i="2"/>
  <c r="BP351" i="2" s="1"/>
  <c r="BP338" i="2"/>
  <c r="BP302" i="2"/>
  <c r="BP150" i="2"/>
  <c r="BP129" i="2" s="1"/>
  <c r="BP489" i="2"/>
  <c r="BP152" i="1"/>
  <c r="BQ62" i="10"/>
  <c r="BQ57" i="10"/>
  <c r="BV92" i="1"/>
  <c r="BS93" i="1"/>
  <c r="BR97" i="1"/>
  <c r="BO405" i="2"/>
  <c r="BQ65" i="1"/>
  <c r="BN216" i="2"/>
  <c r="BN244" i="2"/>
  <c r="BK100" i="4"/>
  <c r="BM248" i="2"/>
  <c r="BP252" i="2"/>
  <c r="BP165" i="14"/>
  <c r="BP54" i="14"/>
  <c r="BP74" i="14"/>
  <c r="BP14" i="14"/>
  <c r="BP34" i="14"/>
  <c r="BP143" i="14"/>
  <c r="BL249" i="2"/>
  <c r="BL102" i="4" s="1"/>
  <c r="BP923" i="2"/>
  <c r="BQ156" i="14"/>
  <c r="BL98" i="4"/>
  <c r="BQ47" i="14"/>
  <c r="BQ23" i="14"/>
  <c r="BQ63" i="14"/>
  <c r="BM220" i="2"/>
  <c r="BV85" i="1"/>
  <c r="BU87" i="1"/>
  <c r="BP146" i="1"/>
  <c r="BM147" i="1" s="1"/>
  <c r="BP51" i="1"/>
  <c r="BP59" i="1"/>
  <c r="BM217" i="2"/>
  <c r="BM215" i="2" s="1"/>
  <c r="BM245" i="2"/>
  <c r="BP39" i="2"/>
  <c r="BP332" i="2"/>
  <c r="BP323" i="2"/>
  <c r="BP371" i="2"/>
  <c r="BP362" i="2"/>
  <c r="BP353" i="2"/>
  <c r="BP341" i="2"/>
  <c r="BP314" i="2"/>
  <c r="BP305" i="2"/>
  <c r="BP296" i="2"/>
  <c r="BP436" i="2"/>
  <c r="BP452" i="2"/>
  <c r="BP235" i="2"/>
  <c r="BP177" i="2"/>
  <c r="BP207" i="2"/>
  <c r="BP263" i="2"/>
  <c r="BP147" i="2"/>
  <c r="BK893" i="2"/>
  <c r="DP830" i="2"/>
  <c r="BJ115" i="4"/>
  <c r="BL381" i="2"/>
  <c r="BL317" i="2"/>
  <c r="BJ9" i="4"/>
  <c r="BI7" i="4"/>
  <c r="BK318" i="2"/>
  <c r="BK120" i="4" s="1"/>
  <c r="BK117" i="4" s="1"/>
  <c r="BK382" i="2"/>
  <c r="BK380" i="2" s="1"/>
  <c r="BK387" i="2" s="1"/>
  <c r="BH11" i="4"/>
  <c r="BM313" i="2"/>
  <c r="BN312" i="2"/>
  <c r="BK518" i="2"/>
  <c r="BK519" i="2" s="1"/>
  <c r="BM194" i="2"/>
  <c r="BL213" i="2"/>
  <c r="BL201" i="2" s="1"/>
  <c r="BJ388" i="2"/>
  <c r="BJ404" i="2" s="1"/>
  <c r="BN75" i="4"/>
  <c r="BL212" i="2"/>
  <c r="BL890" i="2"/>
  <c r="BI909" i="2"/>
  <c r="BI289" i="14" s="1"/>
  <c r="BI410" i="2"/>
  <c r="BN360" i="2"/>
  <c r="BM361" i="2"/>
  <c r="BI404" i="2"/>
  <c r="BI13" i="4"/>
  <c r="BK366" i="2"/>
  <c r="BK127" i="4" s="1"/>
  <c r="BK125" i="4" s="1"/>
  <c r="BK390" i="2"/>
  <c r="BL389" i="2"/>
  <c r="BL365" i="2"/>
  <c r="BJ234" i="2"/>
  <c r="Y17" i="4"/>
  <c r="Z184" i="4"/>
  <c r="BL109" i="2"/>
  <c r="BL132" i="4"/>
  <c r="BL222" i="2"/>
  <c r="BL279" i="2" s="1"/>
  <c r="BM250" i="2"/>
  <c r="BI193" i="14"/>
  <c r="BJ193" i="14"/>
  <c r="BI234" i="2"/>
  <c r="BH234" i="2"/>
  <c r="BI520" i="2"/>
  <c r="BJ520" i="2"/>
  <c r="BM164" i="2"/>
  <c r="BK498" i="2"/>
  <c r="BM440" i="2"/>
  <c r="BM460" i="2" s="1"/>
  <c r="BM136" i="4"/>
  <c r="BM134" i="4" s="1"/>
  <c r="BL458" i="2"/>
  <c r="BL10" i="4"/>
  <c r="BL465" i="2"/>
  <c r="BL652" i="2"/>
  <c r="BL653" i="2"/>
  <c r="BL702" i="2" s="1"/>
  <c r="BM646" i="2"/>
  <c r="BL654" i="2"/>
  <c r="BL703" i="2" s="1"/>
  <c r="BN435" i="2"/>
  <c r="BN459" i="2" s="1"/>
  <c r="BO433" i="2"/>
  <c r="BK111" i="2"/>
  <c r="BK879" i="2" s="1"/>
  <c r="AH635" i="2"/>
  <c r="AH695" i="2" s="1"/>
  <c r="AI630" i="2"/>
  <c r="AI690" i="2" s="1"/>
  <c r="AI656" i="2"/>
  <c r="AI704" i="2" s="1"/>
  <c r="BG504" i="2"/>
  <c r="BK73" i="4"/>
  <c r="BN10" i="2"/>
  <c r="BN11" i="2" s="1"/>
  <c r="BL24" i="2"/>
  <c r="BL25" i="2" s="1"/>
  <c r="BL74" i="4"/>
  <c r="BL655" i="2"/>
  <c r="BM659" i="2"/>
  <c r="BM707" i="2" s="1"/>
  <c r="BM650" i="2"/>
  <c r="BM160" i="4" s="1"/>
  <c r="BM159" i="4" s="1"/>
  <c r="BN658" i="2"/>
  <c r="BN706" i="2" s="1"/>
  <c r="BO648" i="2"/>
  <c r="BK85" i="2"/>
  <c r="BK73" i="2" s="1"/>
  <c r="BN70" i="2"/>
  <c r="BN71" i="2" s="1"/>
  <c r="BL77" i="4"/>
  <c r="BL84" i="2"/>
  <c r="BL258" i="2"/>
  <c r="AL846" i="2"/>
  <c r="AK861" i="2"/>
  <c r="AO122" i="14"/>
  <c r="AO90" i="14"/>
  <c r="AO94" i="14"/>
  <c r="AO11" i="14"/>
  <c r="BO839" i="2"/>
  <c r="BM887" i="2"/>
  <c r="BM53" i="4"/>
  <c r="BM192" i="4" s="1"/>
  <c r="BK51" i="4"/>
  <c r="BK720" i="2"/>
  <c r="BI39" i="13"/>
  <c r="BI40" i="13" s="1"/>
  <c r="BI12" i="14"/>
  <c r="BI50" i="14"/>
  <c r="BI159" i="14"/>
  <c r="BI123" i="14"/>
  <c r="BJ190" i="4"/>
  <c r="BJ194" i="4" s="1"/>
  <c r="BJ55" i="4"/>
  <c r="BJ37" i="13"/>
  <c r="BJ11" i="13"/>
  <c r="BJ38" i="13" s="1"/>
  <c r="BL685" i="2"/>
  <c r="BL721" i="2"/>
  <c r="BM622" i="2"/>
  <c r="BM157" i="4" s="1"/>
  <c r="BM155" i="4" s="1"/>
  <c r="BN638" i="2"/>
  <c r="BN699" i="2" s="1"/>
  <c r="BN632" i="2"/>
  <c r="BN692" i="2" s="1"/>
  <c r="BO619" i="2"/>
  <c r="BN625" i="2"/>
  <c r="BN627" i="2"/>
  <c r="BN688" i="2" s="1"/>
  <c r="BO613" i="2"/>
  <c r="BH262" i="2"/>
  <c r="BI260" i="2"/>
  <c r="BM456" i="2"/>
  <c r="BM486" i="2" s="1"/>
  <c r="BM485" i="2"/>
  <c r="BM141" i="4"/>
  <c r="BM140" i="4" s="1"/>
  <c r="BL497" i="2"/>
  <c r="BL484" i="2"/>
  <c r="BL15" i="4"/>
  <c r="BL491" i="2"/>
  <c r="BN451" i="2"/>
  <c r="BO449" i="2"/>
  <c r="BN335" i="2"/>
  <c r="BN336" i="2" s="1"/>
  <c r="BN122" i="4" s="1"/>
  <c r="BN326" i="2"/>
  <c r="BN327" i="2" s="1"/>
  <c r="BN121" i="4" s="1"/>
  <c r="BO322" i="2"/>
  <c r="BN93" i="4"/>
  <c r="BM357" i="2"/>
  <c r="BM126" i="4" s="1"/>
  <c r="BN356" i="2"/>
  <c r="BN374" i="2"/>
  <c r="BN375" i="2" s="1"/>
  <c r="BN128" i="4" s="1"/>
  <c r="BO352" i="2"/>
  <c r="BO370" i="2"/>
  <c r="BM300" i="2"/>
  <c r="BM118" i="4" s="1"/>
  <c r="BO340" i="2"/>
  <c r="BN299" i="2"/>
  <c r="BO304" i="2"/>
  <c r="BN308" i="2"/>
  <c r="BN309" i="2" s="1"/>
  <c r="BN119" i="4" s="1"/>
  <c r="BN344" i="2"/>
  <c r="BN345" i="2" s="1"/>
  <c r="BN123" i="4" s="1"/>
  <c r="BO295" i="2"/>
  <c r="DS125" i="2"/>
  <c r="BN89" i="4"/>
  <c r="BM134" i="2"/>
  <c r="BG278" i="14"/>
  <c r="BG224" i="14"/>
  <c r="BG251" i="14"/>
  <c r="BH171" i="2"/>
  <c r="DT185" i="2"/>
  <c r="BH172" i="2"/>
  <c r="BN88" i="4"/>
  <c r="BO191" i="2"/>
  <c r="BO193" i="2"/>
  <c r="BO96" i="4" s="1"/>
  <c r="BI110" i="4"/>
  <c r="BI183" i="2"/>
  <c r="BI182" i="2"/>
  <c r="DT126" i="2"/>
  <c r="DT156" i="2"/>
  <c r="DT128" i="2"/>
  <c r="DT158" i="2"/>
  <c r="BO163" i="2"/>
  <c r="BO95" i="4" s="1"/>
  <c r="BO162" i="2"/>
  <c r="BO91" i="4" s="1"/>
  <c r="BO161" i="2"/>
  <c r="BG889" i="2"/>
  <c r="BG274" i="2"/>
  <c r="BK166" i="2"/>
  <c r="BJ170" i="2"/>
  <c r="BG174" i="2"/>
  <c r="BG283" i="2" s="1"/>
  <c r="BK168" i="2"/>
  <c r="BF176" i="2"/>
  <c r="BF277" i="2" s="1"/>
  <c r="BN87" i="4"/>
  <c r="DS155" i="2"/>
  <c r="DT127" i="2"/>
  <c r="DT157" i="2"/>
  <c r="BE284" i="2"/>
  <c r="BO133" i="2"/>
  <c r="BO94" i="4" s="1"/>
  <c r="BO131" i="2"/>
  <c r="BO132" i="2"/>
  <c r="BO90" i="4" s="1"/>
  <c r="BN86" i="4"/>
  <c r="BL230" i="2"/>
  <c r="BK232" i="2"/>
  <c r="BO236" i="2"/>
  <c r="BI144" i="2"/>
  <c r="BO264" i="2"/>
  <c r="BO178" i="2"/>
  <c r="BL202" i="2"/>
  <c r="BO208" i="2"/>
  <c r="BK204" i="2"/>
  <c r="BO148" i="2"/>
  <c r="BP78" i="2"/>
  <c r="BP58" i="2"/>
  <c r="BP18" i="2"/>
  <c r="BQ22" i="2" s="1"/>
  <c r="BP38" i="2"/>
  <c r="BP40" i="1"/>
  <c r="BL13" i="2"/>
  <c r="BJ277" i="14"/>
  <c r="BJ223" i="14"/>
  <c r="BJ250" i="14"/>
  <c r="BJ92" i="2"/>
  <c r="BH508" i="2"/>
  <c r="BI506" i="2"/>
  <c r="BI507" i="2" s="1"/>
  <c r="DU188" i="2"/>
  <c r="DU187" i="2"/>
  <c r="DU186" i="2"/>
  <c r="BM33" i="2"/>
  <c r="BP30" i="2"/>
  <c r="BP31" i="2" s="1"/>
  <c r="BN44" i="2"/>
  <c r="BQ131" i="14"/>
  <c r="BQ55" i="1"/>
  <c r="BQ426" i="2" s="1"/>
  <c r="BQ53" i="1"/>
  <c r="BQ54" i="1"/>
  <c r="BQ62" i="14"/>
  <c r="BQ56" i="1"/>
  <c r="BQ22" i="14"/>
  <c r="BP98" i="2"/>
  <c r="BL383" i="2"/>
  <c r="BO18" i="13"/>
  <c r="BO1" i="13"/>
  <c r="BO34" i="13"/>
  <c r="BO4" i="13"/>
  <c r="BO1" i="5"/>
  <c r="BO4" i="5"/>
  <c r="BO83" i="14"/>
  <c r="BO43" i="14"/>
  <c r="BO152" i="14"/>
  <c r="BO1" i="14"/>
  <c r="BO200" i="14"/>
  <c r="BO175" i="14"/>
  <c r="BO115" i="14"/>
  <c r="BO4" i="14"/>
  <c r="BO4" i="4"/>
  <c r="BO149" i="4"/>
  <c r="BO106" i="4"/>
  <c r="BO71" i="4"/>
  <c r="BO1" i="4"/>
  <c r="BO181" i="4"/>
  <c r="BO168" i="4"/>
  <c r="BO82" i="4"/>
  <c r="BO37" i="4"/>
  <c r="BO747" i="2"/>
  <c r="BO502" i="2"/>
  <c r="BO4" i="2"/>
  <c r="BO870" i="2"/>
  <c r="BO795" i="2"/>
  <c r="BO774" i="2"/>
  <c r="BO417" i="2"/>
  <c r="BO288" i="2"/>
  <c r="BO121" i="2"/>
  <c r="BO812" i="2"/>
  <c r="BO570" i="2"/>
  <c r="BO1" i="2"/>
  <c r="BK3" i="15" s="1"/>
  <c r="BO825" i="2"/>
  <c r="BO730" i="2"/>
  <c r="BO102" i="10"/>
  <c r="BO1" i="10"/>
  <c r="BO119" i="1"/>
  <c r="BO74" i="1"/>
  <c r="BO1" i="1"/>
  <c r="BO44" i="1"/>
  <c r="BO90" i="10"/>
  <c r="BO55" i="10"/>
  <c r="BO20" i="1"/>
  <c r="BM478" i="2"/>
  <c r="BN474" i="2"/>
  <c r="BK105" i="2"/>
  <c r="BP385" i="2"/>
  <c r="BI23" i="13"/>
  <c r="BI24" i="13" s="1"/>
  <c r="BO561" i="2"/>
  <c r="BP560" i="2"/>
  <c r="BQ35" i="1"/>
  <c r="BQ34" i="1"/>
  <c r="BR32" i="1"/>
  <c r="BQ33" i="1"/>
  <c r="BO102" i="14"/>
  <c r="BP101" i="14"/>
  <c r="BP93" i="10"/>
  <c r="AR136" i="1"/>
  <c r="AS137" i="1" s="1"/>
  <c r="AS135" i="1"/>
  <c r="BP97" i="10"/>
  <c r="Y228" i="14"/>
  <c r="Y255" i="14"/>
  <c r="Y286" i="14"/>
  <c r="BO120" i="10"/>
  <c r="BK6" i="4"/>
  <c r="BI112" i="2"/>
  <c r="BJ7" i="13"/>
  <c r="BJ22" i="13" s="1"/>
  <c r="BJ21" i="13"/>
  <c r="BN90" i="2"/>
  <c r="BN91" i="2" s="1"/>
  <c r="BO556" i="2"/>
  <c r="BP555" i="2"/>
  <c r="BP121" i="10"/>
  <c r="AI86" i="10"/>
  <c r="BR762" i="2"/>
  <c r="BS761" i="2"/>
  <c r="BS760" i="2" s="1"/>
  <c r="BL78" i="4"/>
  <c r="BL104" i="2"/>
  <c r="AK904" i="2"/>
  <c r="AL70" i="10"/>
  <c r="BR769" i="2"/>
  <c r="BR768" i="2" s="1"/>
  <c r="BQ770" i="2"/>
  <c r="BP487" i="2"/>
  <c r="BM232" i="14"/>
  <c r="BM259" i="14"/>
  <c r="BM294" i="14"/>
  <c r="Z79" i="10"/>
  <c r="BI817" i="2"/>
  <c r="BP65" i="10"/>
  <c r="BJ93" i="2"/>
  <c r="BJ114" i="2" s="1"/>
  <c r="BP461" i="2"/>
  <c r="BM295" i="14"/>
  <c r="BP189" i="2" l="1"/>
  <c r="BN190" i="2"/>
  <c r="BP4" i="13"/>
  <c r="BH191" i="14"/>
  <c r="BO130" i="2"/>
  <c r="BO190" i="2"/>
  <c r="BL219" i="2"/>
  <c r="BO160" i="2"/>
  <c r="BM200" i="2"/>
  <c r="BM111" i="4" s="1"/>
  <c r="BL247" i="2"/>
  <c r="BK206" i="2"/>
  <c r="BM64" i="2"/>
  <c r="BM65" i="2" s="1"/>
  <c r="BM53" i="2" s="1"/>
  <c r="BO50" i="2"/>
  <c r="BO51" i="2" s="1"/>
  <c r="BM609" i="2"/>
  <c r="BO592" i="2"/>
  <c r="BO156" i="4" s="1"/>
  <c r="AJ605" i="2"/>
  <c r="BN599" i="2"/>
  <c r="AN601" i="2"/>
  <c r="BK10" i="15"/>
  <c r="BK37" i="15" s="1"/>
  <c r="BP595" i="2"/>
  <c r="BP597" i="2"/>
  <c r="BP598" i="2"/>
  <c r="BL9" i="15"/>
  <c r="BL36" i="15" s="1"/>
  <c r="BQ589" i="2"/>
  <c r="BQ583" i="2"/>
  <c r="BQ582" i="2"/>
  <c r="BO603" i="2"/>
  <c r="BP608" i="2"/>
  <c r="BP602" i="2"/>
  <c r="BP330" i="2"/>
  <c r="BP331" i="2" s="1"/>
  <c r="BI108" i="4"/>
  <c r="BN700" i="2"/>
  <c r="BN46" i="4" s="1"/>
  <c r="BO430" i="2"/>
  <c r="BO135" i="4"/>
  <c r="BP425" i="2"/>
  <c r="BM4" i="15"/>
  <c r="BQ427" i="2"/>
  <c r="BQ428" i="2"/>
  <c r="BQ424" i="2"/>
  <c r="BQ423" i="2"/>
  <c r="AP175" i="4"/>
  <c r="BJ275" i="2"/>
  <c r="BJ109" i="4"/>
  <c r="BJ153" i="2"/>
  <c r="BJ152" i="2"/>
  <c r="BH282" i="2"/>
  <c r="BI142" i="2"/>
  <c r="BI146" i="2" s="1"/>
  <c r="BI278" i="2"/>
  <c r="BI880" i="2" s="1"/>
  <c r="BK280" i="2"/>
  <c r="BL138" i="2"/>
  <c r="BK281" i="2"/>
  <c r="BL136" i="2"/>
  <c r="BK140" i="2"/>
  <c r="BK272" i="2"/>
  <c r="BI273" i="2"/>
  <c r="BI141" i="2"/>
  <c r="BH276" i="2"/>
  <c r="BH539" i="2" s="1"/>
  <c r="BQ923" i="2"/>
  <c r="BQ252" i="2"/>
  <c r="BQ152" i="1"/>
  <c r="BQ59" i="1"/>
  <c r="AS782" i="2"/>
  <c r="AS789" i="2"/>
  <c r="AS45" i="4"/>
  <c r="AR782" i="2"/>
  <c r="AR789" i="2"/>
  <c r="BQ476" i="2"/>
  <c r="BQ99" i="2"/>
  <c r="BO93" i="4"/>
  <c r="BH229" i="14"/>
  <c r="AP836" i="2"/>
  <c r="AO104" i="14"/>
  <c r="AQ855" i="2"/>
  <c r="AQ175" i="4" s="1"/>
  <c r="AQ838" i="2"/>
  <c r="AQ836" i="2" s="1"/>
  <c r="AP856" i="2"/>
  <c r="AP43" i="4" s="1"/>
  <c r="AO86" i="14"/>
  <c r="BM164" i="4"/>
  <c r="BH288" i="14"/>
  <c r="BQ102" i="2"/>
  <c r="BQ62" i="2"/>
  <c r="BQ489" i="2"/>
  <c r="BQ82" i="2"/>
  <c r="BQ39" i="2"/>
  <c r="BQ198" i="2"/>
  <c r="BQ463" i="2"/>
  <c r="BQ42" i="2"/>
  <c r="BQ30" i="2" s="1"/>
  <c r="BQ31" i="2" s="1"/>
  <c r="BK249" i="14"/>
  <c r="BK408" i="2"/>
  <c r="BK549" i="2" s="1"/>
  <c r="BK222" i="14"/>
  <c r="BJ909" i="2"/>
  <c r="BJ289" i="14" s="1"/>
  <c r="BL406" i="2"/>
  <c r="BL249" i="14" s="1"/>
  <c r="BL97" i="4"/>
  <c r="BK228" i="2"/>
  <c r="BK240" i="2" s="1"/>
  <c r="BL660" i="2"/>
  <c r="BM132" i="4"/>
  <c r="BM890" i="2"/>
  <c r="BW92" i="1"/>
  <c r="BQ34" i="14"/>
  <c r="BQ143" i="14"/>
  <c r="BQ165" i="14"/>
  <c r="BQ54" i="14"/>
  <c r="BQ74" i="14"/>
  <c r="BQ14" i="14"/>
  <c r="BQ132" i="14"/>
  <c r="BL100" i="4"/>
  <c r="BQ19" i="2"/>
  <c r="BK256" i="2"/>
  <c r="BM249" i="2"/>
  <c r="BM102" i="4" s="1"/>
  <c r="BM99" i="4"/>
  <c r="BP405" i="2"/>
  <c r="BR2" i="5"/>
  <c r="BR2" i="10"/>
  <c r="BR118" i="10" s="1"/>
  <c r="BR2" i="14"/>
  <c r="BR204" i="14" s="1"/>
  <c r="BR2" i="1"/>
  <c r="BR65" i="1" s="1"/>
  <c r="BR2" i="4"/>
  <c r="BS31" i="1"/>
  <c r="BR2" i="13"/>
  <c r="BR2" i="2"/>
  <c r="BR147" i="1"/>
  <c r="BQ119" i="14"/>
  <c r="BR119" i="14" s="1"/>
  <c r="BQ453" i="2"/>
  <c r="BQ196" i="2"/>
  <c r="BM221" i="2"/>
  <c r="BM101" i="4" s="1"/>
  <c r="BV87" i="1"/>
  <c r="BW85" i="1"/>
  <c r="BR47" i="14"/>
  <c r="BM243" i="2"/>
  <c r="BN248" i="2"/>
  <c r="BT93" i="1"/>
  <c r="BS97" i="1"/>
  <c r="BR62" i="10"/>
  <c r="BR57" i="10"/>
  <c r="BQ437" i="2"/>
  <c r="BQ8" i="14"/>
  <c r="BR8" i="14" s="1"/>
  <c r="BJ549" i="2"/>
  <c r="BJ412" i="2"/>
  <c r="BJ41" i="4" s="1"/>
  <c r="BQ59" i="2"/>
  <c r="BM98" i="4"/>
  <c r="BN217" i="2"/>
  <c r="BN215" i="2" s="1"/>
  <c r="BN245" i="2"/>
  <c r="BN243" i="2" s="1"/>
  <c r="BN220" i="2"/>
  <c r="BP89" i="2"/>
  <c r="BP88" i="2" s="1"/>
  <c r="BQ146" i="1"/>
  <c r="BL147" i="1" s="1"/>
  <c r="BQ50" i="1"/>
  <c r="BQ51" i="1"/>
  <c r="BQ612" i="2"/>
  <c r="BQ454" i="2"/>
  <c r="BQ329" i="2"/>
  <c r="BQ372" i="2"/>
  <c r="BQ369" i="2" s="1"/>
  <c r="BQ354" i="2"/>
  <c r="BQ351" i="2" s="1"/>
  <c r="BQ342" i="2"/>
  <c r="BQ339" i="2" s="1"/>
  <c r="BQ306" i="2"/>
  <c r="BQ303" i="2" s="1"/>
  <c r="BQ238" i="2"/>
  <c r="BQ218" i="2" s="1"/>
  <c r="BQ210" i="2"/>
  <c r="BQ189" i="2" s="1"/>
  <c r="BQ324" i="2"/>
  <c r="BQ321" i="2" s="1"/>
  <c r="BQ368" i="2"/>
  <c r="BQ350" i="2"/>
  <c r="BQ338" i="2"/>
  <c r="BQ302" i="2"/>
  <c r="BQ180" i="2"/>
  <c r="BQ159" i="2" s="1"/>
  <c r="BQ69" i="2"/>
  <c r="BQ68" i="2" s="1"/>
  <c r="BQ438" i="2"/>
  <c r="BQ320" i="2"/>
  <c r="BQ359" i="2"/>
  <c r="BQ315" i="2"/>
  <c r="BQ297" i="2"/>
  <c r="BQ294" i="2" s="1"/>
  <c r="BQ150" i="2"/>
  <c r="BQ129" i="2" s="1"/>
  <c r="BQ434" i="2"/>
  <c r="BQ645" i="2"/>
  <c r="BQ333" i="2"/>
  <c r="BQ363" i="2"/>
  <c r="BQ311" i="2"/>
  <c r="BQ293" i="2"/>
  <c r="BQ266" i="2"/>
  <c r="BQ246" i="2" s="1"/>
  <c r="BQ224" i="2"/>
  <c r="BQ226" i="2"/>
  <c r="BQ79" i="2"/>
  <c r="BQ254" i="2"/>
  <c r="BQ129" i="1"/>
  <c r="BO216" i="2"/>
  <c r="BO244" i="2"/>
  <c r="BQ126" i="1"/>
  <c r="BQ332" i="2"/>
  <c r="BQ323" i="2"/>
  <c r="BQ362" i="2"/>
  <c r="BQ305" i="2"/>
  <c r="BQ371" i="2"/>
  <c r="BQ353" i="2"/>
  <c r="BQ314" i="2"/>
  <c r="BQ296" i="2"/>
  <c r="BQ341" i="2"/>
  <c r="BQ235" i="2"/>
  <c r="BQ207" i="2"/>
  <c r="BQ263" i="2"/>
  <c r="BQ147" i="2"/>
  <c r="BQ177" i="2"/>
  <c r="BQ436" i="2"/>
  <c r="BQ452" i="2"/>
  <c r="BL893" i="2"/>
  <c r="DQ830" i="2"/>
  <c r="Y85" i="14"/>
  <c r="Y87" i="14" s="1"/>
  <c r="BM222" i="2"/>
  <c r="BM279" i="2" s="1"/>
  <c r="BK115" i="4"/>
  <c r="BJ13" i="4"/>
  <c r="BK516" i="2"/>
  <c r="BK520" i="2"/>
  <c r="BI11" i="4"/>
  <c r="BL318" i="2"/>
  <c r="BL120" i="4" s="1"/>
  <c r="BL117" i="4" s="1"/>
  <c r="BL382" i="2"/>
  <c r="BL380" i="2" s="1"/>
  <c r="BN313" i="2"/>
  <c r="BO312" i="2"/>
  <c r="BM381" i="2"/>
  <c r="BM317" i="2"/>
  <c r="BK9" i="4"/>
  <c r="BJ7" i="4"/>
  <c r="Y15" i="14"/>
  <c r="Y55" i="14"/>
  <c r="BO75" i="4"/>
  <c r="BK388" i="2"/>
  <c r="BK407" i="2"/>
  <c r="BL366" i="2"/>
  <c r="BL127" i="4" s="1"/>
  <c r="BL125" i="4" s="1"/>
  <c r="BL390" i="2"/>
  <c r="BM389" i="2"/>
  <c r="BM365" i="2"/>
  <c r="BI910" i="2"/>
  <c r="BI413" i="2"/>
  <c r="BI911" i="2" s="1"/>
  <c r="Y187" i="14"/>
  <c r="Y22" i="4"/>
  <c r="Y167" i="14"/>
  <c r="BO360" i="2"/>
  <c r="BN361" i="2"/>
  <c r="Y178" i="14"/>
  <c r="BL518" i="2"/>
  <c r="BL519" i="2" s="1"/>
  <c r="BL516" i="2" s="1"/>
  <c r="BM109" i="2"/>
  <c r="BL498" i="2"/>
  <c r="BN164" i="2"/>
  <c r="BO164" i="2" s="1"/>
  <c r="BN194" i="2"/>
  <c r="BN200" i="2" s="1"/>
  <c r="BN111" i="4" s="1"/>
  <c r="BN250" i="2"/>
  <c r="BL12" i="2"/>
  <c r="BN440" i="2"/>
  <c r="BN460" i="2" s="1"/>
  <c r="BN136" i="4"/>
  <c r="BN134" i="4" s="1"/>
  <c r="BM458" i="2"/>
  <c r="BM10" i="4"/>
  <c r="BM465" i="2"/>
  <c r="BM652" i="2"/>
  <c r="BM653" i="2"/>
  <c r="BM702" i="2" s="1"/>
  <c r="BM654" i="2"/>
  <c r="BM703" i="2" s="1"/>
  <c r="BN646" i="2"/>
  <c r="BO435" i="2"/>
  <c r="BO459" i="2" s="1"/>
  <c r="BP433" i="2"/>
  <c r="BK110" i="2"/>
  <c r="BL111" i="2"/>
  <c r="BL879" i="2" s="1"/>
  <c r="BL223" i="14" s="1"/>
  <c r="AI657" i="2"/>
  <c r="AI705" i="2" s="1"/>
  <c r="AI634" i="2"/>
  <c r="AI694" i="2" s="1"/>
  <c r="BQ40" i="1"/>
  <c r="AI631" i="2"/>
  <c r="AI691" i="2" s="1"/>
  <c r="BO10" i="2"/>
  <c r="BO11" i="2" s="1"/>
  <c r="BM74" i="4"/>
  <c r="BM24" i="2"/>
  <c r="BM25" i="2" s="1"/>
  <c r="BM655" i="2"/>
  <c r="BO658" i="2"/>
  <c r="BO706" i="2" s="1"/>
  <c r="BP648" i="2"/>
  <c r="BN659" i="2"/>
  <c r="BN707" i="2" s="1"/>
  <c r="BN650" i="2"/>
  <c r="BN160" i="4" s="1"/>
  <c r="BN159" i="4" s="1"/>
  <c r="BL73" i="4"/>
  <c r="BN134" i="2"/>
  <c r="BO70" i="2"/>
  <c r="BO71" i="2" s="1"/>
  <c r="BM77" i="4"/>
  <c r="BM84" i="2"/>
  <c r="BM85" i="2" s="1"/>
  <c r="BM72" i="2" s="1"/>
  <c r="BL85" i="2"/>
  <c r="BL73" i="2" s="1"/>
  <c r="BM73" i="2" s="1"/>
  <c r="BN73" i="2" s="1"/>
  <c r="BK72" i="2"/>
  <c r="BP1" i="14"/>
  <c r="BP1" i="13"/>
  <c r="BP1" i="1"/>
  <c r="BP795" i="2"/>
  <c r="AL847" i="2"/>
  <c r="AL862" i="2"/>
  <c r="BP570" i="2"/>
  <c r="BP1" i="4"/>
  <c r="BP55" i="10"/>
  <c r="BP502" i="2"/>
  <c r="BP149" i="4"/>
  <c r="BP34" i="13"/>
  <c r="BP102" i="10"/>
  <c r="BP83" i="14"/>
  <c r="BP839" i="2"/>
  <c r="BJ39" i="13"/>
  <c r="BJ40" i="13" s="1"/>
  <c r="BL204" i="2"/>
  <c r="BL206" i="2" s="1"/>
  <c r="BL51" i="4"/>
  <c r="BL720" i="2"/>
  <c r="BN622" i="2"/>
  <c r="BN157" i="4" s="1"/>
  <c r="BN155" i="4" s="1"/>
  <c r="BM721" i="2"/>
  <c r="BM685" i="2"/>
  <c r="BN887" i="2"/>
  <c r="BN53" i="4"/>
  <c r="BN192" i="4" s="1"/>
  <c r="BJ50" i="14"/>
  <c r="BJ159" i="14"/>
  <c r="BJ123" i="14"/>
  <c r="BJ12" i="14"/>
  <c r="BK190" i="4"/>
  <c r="BK194" i="4" s="1"/>
  <c r="BK11" i="13"/>
  <c r="BK38" i="13" s="1"/>
  <c r="BK37" i="13"/>
  <c r="BK55" i="4"/>
  <c r="BO625" i="2"/>
  <c r="BO627" i="2"/>
  <c r="BO688" i="2" s="1"/>
  <c r="BP613" i="2"/>
  <c r="BO638" i="2"/>
  <c r="BO699" i="2" s="1"/>
  <c r="BO632" i="2"/>
  <c r="BO692" i="2" s="1"/>
  <c r="BP619" i="2"/>
  <c r="BI262" i="2"/>
  <c r="BJ260" i="2"/>
  <c r="BN456" i="2"/>
  <c r="BN486" i="2" s="1"/>
  <c r="BN485" i="2"/>
  <c r="BN141" i="4"/>
  <c r="BN140" i="4" s="1"/>
  <c r="BM497" i="2"/>
  <c r="BM484" i="2"/>
  <c r="BM15" i="4"/>
  <c r="BM491" i="2"/>
  <c r="BO451" i="2"/>
  <c r="BP449" i="2"/>
  <c r="BN85" i="4"/>
  <c r="BP90" i="10"/>
  <c r="BP121" i="2"/>
  <c r="BP747" i="2"/>
  <c r="BP37" i="4"/>
  <c r="BP4" i="14"/>
  <c r="BP1" i="10"/>
  <c r="BP774" i="2"/>
  <c r="BP1" i="2"/>
  <c r="BL3" i="15" s="1"/>
  <c r="BP181" i="4"/>
  <c r="BP200" i="14"/>
  <c r="BO335" i="2"/>
  <c r="BO336" i="2" s="1"/>
  <c r="BO122" i="4" s="1"/>
  <c r="BO326" i="2"/>
  <c r="BO327" i="2" s="1"/>
  <c r="BO121" i="4" s="1"/>
  <c r="BP322" i="2"/>
  <c r="DT125" i="2"/>
  <c r="BP20" i="1"/>
  <c r="BP74" i="1"/>
  <c r="BP288" i="2"/>
  <c r="BP870" i="2"/>
  <c r="BP730" i="2"/>
  <c r="BP812" i="2"/>
  <c r="BP82" i="4"/>
  <c r="BP71" i="4"/>
  <c r="BP115" i="14"/>
  <c r="BP152" i="14"/>
  <c r="BP1" i="5"/>
  <c r="BP18" i="13"/>
  <c r="BP44" i="1"/>
  <c r="BP119" i="1"/>
  <c r="BP417" i="2"/>
  <c r="BP4" i="2"/>
  <c r="BP825" i="2"/>
  <c r="BP4" i="4"/>
  <c r="BP168" i="4"/>
  <c r="BP106" i="4"/>
  <c r="BP175" i="14"/>
  <c r="BP43" i="14"/>
  <c r="BP4" i="5"/>
  <c r="BN357" i="2"/>
  <c r="BN126" i="4" s="1"/>
  <c r="BO356" i="2"/>
  <c r="BP352" i="2"/>
  <c r="BO374" i="2"/>
  <c r="BO375" i="2" s="1"/>
  <c r="BO128" i="4" s="1"/>
  <c r="BP370" i="2"/>
  <c r="BN300" i="2"/>
  <c r="BN118" i="4" s="1"/>
  <c r="BP295" i="2"/>
  <c r="BO308" i="2"/>
  <c r="BO309" i="2" s="1"/>
  <c r="BO119" i="4" s="1"/>
  <c r="BO299" i="2"/>
  <c r="BO344" i="2"/>
  <c r="BO345" i="2" s="1"/>
  <c r="BO123" i="4" s="1"/>
  <c r="BP304" i="2"/>
  <c r="BP340" i="2"/>
  <c r="BJ413" i="2"/>
  <c r="BJ911" i="2" s="1"/>
  <c r="BL232" i="2"/>
  <c r="BH278" i="14"/>
  <c r="BH224" i="14"/>
  <c r="BH251" i="14"/>
  <c r="BI171" i="2"/>
  <c r="BM230" i="2"/>
  <c r="DU185" i="2"/>
  <c r="BO88" i="4"/>
  <c r="BP192" i="2"/>
  <c r="BP92" i="4" s="1"/>
  <c r="BP193" i="2"/>
  <c r="BP96" i="4" s="1"/>
  <c r="BP191" i="2"/>
  <c r="BO89" i="4"/>
  <c r="BF284" i="2"/>
  <c r="BI172" i="2"/>
  <c r="DU126" i="2"/>
  <c r="DU156" i="2"/>
  <c r="DU128" i="2"/>
  <c r="DU158" i="2"/>
  <c r="BP161" i="2"/>
  <c r="BP162" i="2"/>
  <c r="BP91" i="4" s="1"/>
  <c r="BP163" i="2"/>
  <c r="BP95" i="4" s="1"/>
  <c r="BO87" i="4"/>
  <c r="DU127" i="2"/>
  <c r="DU157" i="2"/>
  <c r="BL168" i="2"/>
  <c r="DT155" i="2"/>
  <c r="BH889" i="2"/>
  <c r="BH274" i="2"/>
  <c r="BJ110" i="4"/>
  <c r="BJ183" i="2"/>
  <c r="BJ182" i="2"/>
  <c r="BG176" i="2"/>
  <c r="BG277" i="2" s="1"/>
  <c r="BL166" i="2"/>
  <c r="BK170" i="2"/>
  <c r="BH174" i="2"/>
  <c r="BH283" i="2" s="1"/>
  <c r="BP132" i="2"/>
  <c r="BP90" i="4" s="1"/>
  <c r="BP133" i="2"/>
  <c r="BP94" i="4" s="1"/>
  <c r="BP131" i="2"/>
  <c r="BO86" i="4"/>
  <c r="BP236" i="2"/>
  <c r="BM202" i="2"/>
  <c r="BJ144" i="2"/>
  <c r="BM258" i="2"/>
  <c r="BP178" i="2"/>
  <c r="BP264" i="2"/>
  <c r="BP208" i="2"/>
  <c r="BP148" i="2"/>
  <c r="BQ58" i="2"/>
  <c r="BR62" i="2" s="1"/>
  <c r="BQ78" i="2"/>
  <c r="BR82" i="2" s="1"/>
  <c r="BQ18" i="2"/>
  <c r="BR22" i="2" s="1"/>
  <c r="BQ38" i="2"/>
  <c r="BR42" i="2" s="1"/>
  <c r="BK277" i="14"/>
  <c r="BK223" i="14"/>
  <c r="BK250" i="14"/>
  <c r="BJ506" i="2"/>
  <c r="BJ507" i="2" s="1"/>
  <c r="BK92" i="2"/>
  <c r="BM13" i="2"/>
  <c r="DV188" i="2"/>
  <c r="DV187" i="2"/>
  <c r="DV186" i="2"/>
  <c r="BN45" i="2"/>
  <c r="BN33" i="2" s="1"/>
  <c r="BO44" i="2"/>
  <c r="BR131" i="14"/>
  <c r="BR54" i="1"/>
  <c r="BR56" i="1"/>
  <c r="BR53" i="1"/>
  <c r="BR62" i="14"/>
  <c r="BR22" i="14"/>
  <c r="BR55" i="1"/>
  <c r="BR426" i="2" s="1"/>
  <c r="BQ98" i="2"/>
  <c r="BR102" i="2" s="1"/>
  <c r="BJ112" i="2"/>
  <c r="BL105" i="2"/>
  <c r="BT761" i="2"/>
  <c r="BT760" i="2" s="1"/>
  <c r="BS762" i="2"/>
  <c r="BQ121" i="10"/>
  <c r="BP556" i="2"/>
  <c r="BQ555" i="2"/>
  <c r="BP120" i="10"/>
  <c r="AS136" i="1"/>
  <c r="AT137" i="1" s="1"/>
  <c r="AT135" i="1"/>
  <c r="BQ93" i="10"/>
  <c r="BM383" i="2"/>
  <c r="BQ487" i="2"/>
  <c r="BO90" i="2"/>
  <c r="BO91" i="2" s="1"/>
  <c r="BQ385" i="2"/>
  <c r="BQ461" i="2"/>
  <c r="BI508" i="2"/>
  <c r="BR770" i="2"/>
  <c r="BS769" i="2"/>
  <c r="BS768" i="2" s="1"/>
  <c r="BL6" i="4"/>
  <c r="AJ84" i="10"/>
  <c r="AJ85" i="10" s="1"/>
  <c r="BM78" i="4"/>
  <c r="BM104" i="2"/>
  <c r="BN295" i="14"/>
  <c r="BK7" i="13"/>
  <c r="BK22" i="13" s="1"/>
  <c r="BK21" i="13"/>
  <c r="BP102" i="14"/>
  <c r="BQ101" i="14"/>
  <c r="BR34" i="1"/>
  <c r="BS32" i="1"/>
  <c r="BR33" i="1"/>
  <c r="BR35" i="1"/>
  <c r="BP561" i="2"/>
  <c r="BQ560" i="2"/>
  <c r="BG191" i="14"/>
  <c r="BN478" i="2"/>
  <c r="BO474" i="2"/>
  <c r="BQ65" i="10"/>
  <c r="Z906" i="2"/>
  <c r="Z901" i="2" s="1"/>
  <c r="AA77" i="10"/>
  <c r="BJ817" i="2"/>
  <c r="BI504" i="2"/>
  <c r="AL71" i="10"/>
  <c r="AL72" i="10" s="1"/>
  <c r="BJ23" i="13"/>
  <c r="BJ24" i="13" s="1"/>
  <c r="BN232" i="14"/>
  <c r="BN259" i="14"/>
  <c r="BN294" i="14"/>
  <c r="BQ97" i="10"/>
  <c r="BK93" i="2"/>
  <c r="BK114" i="2" s="1"/>
  <c r="BM213" i="2" l="1"/>
  <c r="BM201" i="2" s="1"/>
  <c r="BM212" i="2"/>
  <c r="BQ18" i="13"/>
  <c r="BP160" i="2"/>
  <c r="BP190" i="2"/>
  <c r="BP130" i="2"/>
  <c r="BM219" i="2"/>
  <c r="BM247" i="2"/>
  <c r="AR837" i="2"/>
  <c r="BM52" i="2"/>
  <c r="BP50" i="2"/>
  <c r="BP51" i="2" s="1"/>
  <c r="BN64" i="2"/>
  <c r="BN65" i="2" s="1"/>
  <c r="BN53" i="2" s="1"/>
  <c r="BN76" i="4"/>
  <c r="BR79" i="2"/>
  <c r="AO600" i="2"/>
  <c r="BP592" i="2"/>
  <c r="BP156" i="4" s="1"/>
  <c r="BO599" i="2"/>
  <c r="BN609" i="2"/>
  <c r="AK604" i="2"/>
  <c r="BR583" i="2"/>
  <c r="BR582" i="2"/>
  <c r="BR589" i="2"/>
  <c r="BP603" i="2"/>
  <c r="BQ595" i="2"/>
  <c r="BQ597" i="2"/>
  <c r="BQ598" i="2"/>
  <c r="BM9" i="15"/>
  <c r="BM36" i="15" s="1"/>
  <c r="BL10" i="15"/>
  <c r="BL37" i="15" s="1"/>
  <c r="BQ608" i="2"/>
  <c r="BQ602" i="2"/>
  <c r="BQ330" i="2"/>
  <c r="BQ331" i="2" s="1"/>
  <c r="BO700" i="2"/>
  <c r="BO46" i="4" s="1"/>
  <c r="BJ108" i="4"/>
  <c r="BP430" i="2"/>
  <c r="BP135" i="4"/>
  <c r="BN4" i="15"/>
  <c r="BR427" i="2"/>
  <c r="BR428" i="2"/>
  <c r="BR424" i="2"/>
  <c r="BR423" i="2"/>
  <c r="BQ425" i="2"/>
  <c r="BL280" i="2"/>
  <c r="BM138" i="2"/>
  <c r="BI276" i="2"/>
  <c r="BI539" i="2" s="1"/>
  <c r="BK275" i="2"/>
  <c r="BK109" i="4"/>
  <c r="BK152" i="2"/>
  <c r="BK153" i="2"/>
  <c r="BJ278" i="2"/>
  <c r="BJ880" i="2" s="1"/>
  <c r="BL281" i="2"/>
  <c r="BL140" i="2"/>
  <c r="BM136" i="2"/>
  <c r="BJ273" i="2"/>
  <c r="BJ141" i="2"/>
  <c r="BL272" i="2"/>
  <c r="BI282" i="2"/>
  <c r="BJ142" i="2"/>
  <c r="BJ146" i="2" s="1"/>
  <c r="BR254" i="2"/>
  <c r="BR226" i="2"/>
  <c r="BR152" i="1"/>
  <c r="BS152" i="1" s="1"/>
  <c r="BR126" i="1"/>
  <c r="BR129" i="1"/>
  <c r="BR224" i="2"/>
  <c r="AT26" i="4"/>
  <c r="BN164" i="4"/>
  <c r="AP857" i="2"/>
  <c r="AP852" i="2" s="1"/>
  <c r="AQ856" i="2"/>
  <c r="AQ43" i="4" s="1"/>
  <c r="AQ122" i="14" s="1"/>
  <c r="AQ21" i="4"/>
  <c r="AQ857" i="2"/>
  <c r="AQ852" i="2" s="1"/>
  <c r="BR198" i="2"/>
  <c r="BQ4" i="14"/>
  <c r="BK412" i="2"/>
  <c r="BK41" i="4" s="1"/>
  <c r="BL276" i="14"/>
  <c r="BL408" i="2"/>
  <c r="BL549" i="2" s="1"/>
  <c r="BL222" i="14"/>
  <c r="BQ74" i="1"/>
  <c r="BQ774" i="2"/>
  <c r="BK241" i="2"/>
  <c r="BK229" i="2" s="1"/>
  <c r="BQ502" i="2"/>
  <c r="BQ1" i="14"/>
  <c r="BQ20" i="1"/>
  <c r="BQ730" i="2"/>
  <c r="BQ37" i="4"/>
  <c r="BQ1" i="5"/>
  <c r="BQ812" i="2"/>
  <c r="BQ1" i="4"/>
  <c r="BQ1" i="13"/>
  <c r="BK112" i="4"/>
  <c r="BQ55" i="10"/>
  <c r="BQ44" i="1"/>
  <c r="BQ1" i="2"/>
  <c r="BM3" i="15" s="1"/>
  <c r="BQ288" i="2"/>
  <c r="BQ870" i="2"/>
  <c r="BQ4" i="4"/>
  <c r="BQ168" i="4"/>
  <c r="BQ106" i="4"/>
  <c r="BQ175" i="14"/>
  <c r="BQ43" i="14"/>
  <c r="BQ4" i="13"/>
  <c r="BQ1" i="1"/>
  <c r="BQ90" i="10"/>
  <c r="BQ102" i="10"/>
  <c r="BQ570" i="2"/>
  <c r="BQ417" i="2"/>
  <c r="BQ4" i="2"/>
  <c r="BQ181" i="4"/>
  <c r="BQ149" i="4"/>
  <c r="BQ200" i="14"/>
  <c r="BQ83" i="14"/>
  <c r="BQ34" i="13"/>
  <c r="BQ119" i="1"/>
  <c r="BQ1" i="10"/>
  <c r="BQ825" i="2"/>
  <c r="BQ121" i="2"/>
  <c r="BQ795" i="2"/>
  <c r="BQ747" i="2"/>
  <c r="BQ82" i="4"/>
  <c r="BQ71" i="4"/>
  <c r="BQ115" i="14"/>
  <c r="BQ152" i="14"/>
  <c r="BQ4" i="5"/>
  <c r="BR196" i="2"/>
  <c r="BL228" i="2"/>
  <c r="BL112" i="4" s="1"/>
  <c r="BR463" i="2"/>
  <c r="BR59" i="2"/>
  <c r="BR437" i="2"/>
  <c r="BR453" i="2"/>
  <c r="BM97" i="4"/>
  <c r="BM518" i="2"/>
  <c r="BM519" i="2" s="1"/>
  <c r="BM520" i="2" s="1"/>
  <c r="BN222" i="2"/>
  <c r="BM100" i="4"/>
  <c r="BM660" i="2"/>
  <c r="BK8" i="4"/>
  <c r="BK7" i="4" s="1"/>
  <c r="BQ89" i="2"/>
  <c r="BQ88" i="2" s="1"/>
  <c r="BP216" i="2"/>
  <c r="BP244" i="2"/>
  <c r="BS2" i="13"/>
  <c r="BS2" i="2"/>
  <c r="BS2" i="5"/>
  <c r="BS2" i="10"/>
  <c r="BS118" i="10" s="1"/>
  <c r="BS2" i="14"/>
  <c r="BS204" i="14" s="1"/>
  <c r="BS2" i="1"/>
  <c r="BS129" i="1" s="1"/>
  <c r="BS2" i="4"/>
  <c r="BT31" i="1"/>
  <c r="BS147" i="1"/>
  <c r="BR99" i="2"/>
  <c r="BS99" i="2" s="1"/>
  <c r="BR156" i="14"/>
  <c r="BR489" i="2"/>
  <c r="BR252" i="2"/>
  <c r="BR39" i="2"/>
  <c r="BS39" i="2" s="1"/>
  <c r="BL115" i="4"/>
  <c r="BO248" i="2"/>
  <c r="BN249" i="2"/>
  <c r="BN102" i="4" s="1"/>
  <c r="BU93" i="1"/>
  <c r="BT97" i="1"/>
  <c r="BW87" i="1"/>
  <c r="BX85" i="1"/>
  <c r="BR23" i="14"/>
  <c r="BK113" i="4"/>
  <c r="BK268" i="2"/>
  <c r="BK269" i="2"/>
  <c r="BK257" i="2" s="1"/>
  <c r="BR132" i="14"/>
  <c r="BR63" i="14"/>
  <c r="BS63" i="14" s="1"/>
  <c r="BO220" i="2"/>
  <c r="BQ405" i="2"/>
  <c r="BN221" i="2"/>
  <c r="BN101" i="4" s="1"/>
  <c r="BO245" i="2"/>
  <c r="BO217" i="2"/>
  <c r="BS8" i="14"/>
  <c r="BS65" i="1"/>
  <c r="BS119" i="14"/>
  <c r="BR434" i="2"/>
  <c r="BR645" i="2"/>
  <c r="BR329" i="2"/>
  <c r="BR320" i="2"/>
  <c r="BR359" i="2"/>
  <c r="BR342" i="2"/>
  <c r="BR339" i="2" s="1"/>
  <c r="BR306" i="2"/>
  <c r="BR303" i="2" s="1"/>
  <c r="BR238" i="2"/>
  <c r="BR218" i="2" s="1"/>
  <c r="BR266" i="2"/>
  <c r="BR246" i="2" s="1"/>
  <c r="BR372" i="2"/>
  <c r="BR369" i="2" s="1"/>
  <c r="BR354" i="2"/>
  <c r="BR351" i="2" s="1"/>
  <c r="BR338" i="2"/>
  <c r="BR302" i="2"/>
  <c r="BR210" i="2"/>
  <c r="BR189" i="2" s="1"/>
  <c r="BR612" i="2"/>
  <c r="BR368" i="2"/>
  <c r="BR350" i="2"/>
  <c r="BR315" i="2"/>
  <c r="BR297" i="2"/>
  <c r="BR294" i="2" s="1"/>
  <c r="BR180" i="2"/>
  <c r="BR159" i="2" s="1"/>
  <c r="BR438" i="2"/>
  <c r="BR454" i="2"/>
  <c r="BR333" i="2"/>
  <c r="BR324" i="2"/>
  <c r="BR321" i="2" s="1"/>
  <c r="BR363" i="2"/>
  <c r="BR311" i="2"/>
  <c r="BR293" i="2"/>
  <c r="BR150" i="2"/>
  <c r="BR129" i="2" s="1"/>
  <c r="BR146" i="1"/>
  <c r="BK147" i="1" s="1"/>
  <c r="BR51" i="1"/>
  <c r="BR50" i="1"/>
  <c r="BX92" i="1"/>
  <c r="BR923" i="2"/>
  <c r="BR40" i="1"/>
  <c r="BN98" i="4"/>
  <c r="BS62" i="10"/>
  <c r="BS57" i="10"/>
  <c r="BN99" i="4"/>
  <c r="BL256" i="2"/>
  <c r="BR34" i="14"/>
  <c r="BR143" i="14"/>
  <c r="BR165" i="14"/>
  <c r="BR54" i="14"/>
  <c r="BR74" i="14"/>
  <c r="BR14" i="14"/>
  <c r="BR19" i="2"/>
  <c r="BR476" i="2"/>
  <c r="BR59" i="1"/>
  <c r="BR436" i="2"/>
  <c r="BR452" i="2"/>
  <c r="BR332" i="2"/>
  <c r="BR323" i="2"/>
  <c r="BR371" i="2"/>
  <c r="BR362" i="2"/>
  <c r="BR353" i="2"/>
  <c r="BR341" i="2"/>
  <c r="BR314" i="2"/>
  <c r="BR305" i="2"/>
  <c r="BR296" i="2"/>
  <c r="BR235" i="2"/>
  <c r="BR263" i="2"/>
  <c r="BR147" i="2"/>
  <c r="BR177" i="2"/>
  <c r="BR207" i="2"/>
  <c r="BM893" i="2"/>
  <c r="DR830" i="2"/>
  <c r="BM406" i="2"/>
  <c r="BM249" i="14" s="1"/>
  <c r="BL520" i="2"/>
  <c r="BL387" i="2"/>
  <c r="Y89" i="14"/>
  <c r="Y91" i="14" s="1"/>
  <c r="BO313" i="2"/>
  <c r="BP312" i="2"/>
  <c r="BL9" i="4"/>
  <c r="BJ11" i="4"/>
  <c r="BM318" i="2"/>
  <c r="BM120" i="4" s="1"/>
  <c r="BM117" i="4" s="1"/>
  <c r="BM382" i="2"/>
  <c r="BM380" i="2" s="1"/>
  <c r="BM387" i="2" s="1"/>
  <c r="BN381" i="2"/>
  <c r="BN317" i="2"/>
  <c r="BP360" i="2"/>
  <c r="BO361" i="2"/>
  <c r="BK410" i="2"/>
  <c r="BK910" i="2" s="1"/>
  <c r="BK909" i="2"/>
  <c r="BK289" i="14" s="1"/>
  <c r="BI256" i="14"/>
  <c r="BI288" i="14"/>
  <c r="BI229" i="14"/>
  <c r="BK13" i="4"/>
  <c r="BK404" i="2"/>
  <c r="BL388" i="2"/>
  <c r="BL407" i="2"/>
  <c r="BP75" i="4"/>
  <c r="BN389" i="2"/>
  <c r="BN365" i="2"/>
  <c r="BM366" i="2"/>
  <c r="BM127" i="4" s="1"/>
  <c r="BM125" i="4" s="1"/>
  <c r="BM390" i="2"/>
  <c r="BN212" i="2"/>
  <c r="BO250" i="2"/>
  <c r="BM498" i="2"/>
  <c r="BO194" i="2"/>
  <c r="BO200" i="2" s="1"/>
  <c r="BO213" i="2" s="1"/>
  <c r="BN890" i="2"/>
  <c r="BN213" i="2"/>
  <c r="BN202" i="2" s="1"/>
  <c r="BN132" i="4"/>
  <c r="BO440" i="2"/>
  <c r="BO460" i="2" s="1"/>
  <c r="BO136" i="4"/>
  <c r="BO134" i="4" s="1"/>
  <c r="BN458" i="2"/>
  <c r="BN10" i="4"/>
  <c r="BN465" i="2"/>
  <c r="BN653" i="2"/>
  <c r="BN702" i="2" s="1"/>
  <c r="BN654" i="2"/>
  <c r="BN703" i="2" s="1"/>
  <c r="BN652" i="2"/>
  <c r="BO646" i="2"/>
  <c r="BP435" i="2"/>
  <c r="BP459" i="2" s="1"/>
  <c r="BQ433" i="2"/>
  <c r="BL110" i="2"/>
  <c r="BM12" i="2"/>
  <c r="BN109" i="2"/>
  <c r="AI635" i="2"/>
  <c r="AI695" i="2" s="1"/>
  <c r="AJ630" i="2"/>
  <c r="AJ690" i="2" s="1"/>
  <c r="AJ656" i="2"/>
  <c r="AJ704" i="2" s="1"/>
  <c r="BO134" i="2"/>
  <c r="BP10" i="2"/>
  <c r="BP11" i="2" s="1"/>
  <c r="BN74" i="4"/>
  <c r="BN24" i="2"/>
  <c r="BN25" i="2" s="1"/>
  <c r="BN12" i="2" s="1"/>
  <c r="BN655" i="2"/>
  <c r="BP658" i="2"/>
  <c r="BP706" i="2" s="1"/>
  <c r="BQ648" i="2"/>
  <c r="BO659" i="2"/>
  <c r="BO707" i="2" s="1"/>
  <c r="BO650" i="2"/>
  <c r="BO160" i="4" s="1"/>
  <c r="BO159" i="4" s="1"/>
  <c r="BM73" i="4"/>
  <c r="BM111" i="2"/>
  <c r="BM879" i="2" s="1"/>
  <c r="BL72" i="2"/>
  <c r="BP70" i="2"/>
  <c r="BP71" i="2" s="1"/>
  <c r="BN77" i="4"/>
  <c r="BN84" i="2"/>
  <c r="AM846" i="2"/>
  <c r="AL861" i="2"/>
  <c r="AP90" i="14"/>
  <c r="AP94" i="14"/>
  <c r="AP122" i="14"/>
  <c r="AP11" i="14"/>
  <c r="BQ839" i="2"/>
  <c r="BK39" i="13"/>
  <c r="BK40" i="13" s="1"/>
  <c r="BN685" i="2"/>
  <c r="BN721" i="2"/>
  <c r="BO622" i="2"/>
  <c r="BO157" i="4" s="1"/>
  <c r="BO155" i="4" s="1"/>
  <c r="BO887" i="2"/>
  <c r="BO53" i="4"/>
  <c r="BO192" i="4" s="1"/>
  <c r="BK12" i="14"/>
  <c r="BK50" i="14"/>
  <c r="BK159" i="14"/>
  <c r="BK123" i="14"/>
  <c r="BM51" i="4"/>
  <c r="BM720" i="2"/>
  <c r="BL190" i="4"/>
  <c r="BL194" i="4" s="1"/>
  <c r="BL11" i="13"/>
  <c r="BL38" i="13" s="1"/>
  <c r="BL37" i="13"/>
  <c r="BL55" i="4"/>
  <c r="BP625" i="2"/>
  <c r="BP627" i="2"/>
  <c r="BP688" i="2" s="1"/>
  <c r="BQ613" i="2"/>
  <c r="BP638" i="2"/>
  <c r="BP699" i="2" s="1"/>
  <c r="BP632" i="2"/>
  <c r="BP692" i="2" s="1"/>
  <c r="BQ619" i="2"/>
  <c r="BJ262" i="2"/>
  <c r="BK260" i="2"/>
  <c r="BN13" i="2"/>
  <c r="BO456" i="2"/>
  <c r="BO486" i="2" s="1"/>
  <c r="BO485" i="2"/>
  <c r="BO141" i="4"/>
  <c r="BO140" i="4" s="1"/>
  <c r="BN484" i="2"/>
  <c r="BN497" i="2"/>
  <c r="BN15" i="4"/>
  <c r="BN491" i="2"/>
  <c r="BP451" i="2"/>
  <c r="BQ449" i="2"/>
  <c r="BL250" i="14"/>
  <c r="BL277" i="14"/>
  <c r="BP335" i="2"/>
  <c r="BP336" i="2" s="1"/>
  <c r="BP122" i="4" s="1"/>
  <c r="BP326" i="2"/>
  <c r="BP327" i="2" s="1"/>
  <c r="BP121" i="4" s="1"/>
  <c r="BQ322" i="2"/>
  <c r="BO300" i="2"/>
  <c r="BO118" i="4" s="1"/>
  <c r="BO357" i="2"/>
  <c r="BO126" i="4" s="1"/>
  <c r="BQ370" i="2"/>
  <c r="BP356" i="2"/>
  <c r="BP374" i="2"/>
  <c r="BP375" i="2" s="1"/>
  <c r="BP128" i="4" s="1"/>
  <c r="BQ352" i="2"/>
  <c r="BQ340" i="2"/>
  <c r="BQ304" i="2"/>
  <c r="BP308" i="2"/>
  <c r="BP309" i="2" s="1"/>
  <c r="BP119" i="4" s="1"/>
  <c r="BQ295" i="2"/>
  <c r="BP344" i="2"/>
  <c r="BP345" i="2" s="1"/>
  <c r="BP123" i="4" s="1"/>
  <c r="BP299" i="2"/>
  <c r="BP93" i="4"/>
  <c r="BJ229" i="14"/>
  <c r="BJ288" i="14"/>
  <c r="BJ256" i="14"/>
  <c r="DU125" i="2"/>
  <c r="BO85" i="4"/>
  <c r="BP89" i="4"/>
  <c r="BI251" i="14"/>
  <c r="BI278" i="14"/>
  <c r="BI224" i="14"/>
  <c r="BI174" i="2"/>
  <c r="BI283" i="2" s="1"/>
  <c r="BN230" i="2"/>
  <c r="BM232" i="2"/>
  <c r="DX187" i="2"/>
  <c r="DV185" i="2"/>
  <c r="DX186" i="2"/>
  <c r="DX188" i="2"/>
  <c r="BQ193" i="2"/>
  <c r="BQ96" i="4" s="1"/>
  <c r="BQ192" i="2"/>
  <c r="BQ92" i="4" s="1"/>
  <c r="BQ191" i="2"/>
  <c r="BP88" i="4"/>
  <c r="DV126" i="2"/>
  <c r="DX126" i="2" s="1"/>
  <c r="DV156" i="2"/>
  <c r="DV128" i="2"/>
  <c r="DV158" i="2"/>
  <c r="BQ162" i="2"/>
  <c r="BQ91" i="4" s="1"/>
  <c r="BQ163" i="2"/>
  <c r="BQ95" i="4" s="1"/>
  <c r="BQ161" i="2"/>
  <c r="BJ171" i="2"/>
  <c r="BG284" i="2"/>
  <c r="DV127" i="2"/>
  <c r="DV157" i="2"/>
  <c r="BI889" i="2"/>
  <c r="BI274" i="2"/>
  <c r="BK110" i="4"/>
  <c r="BK183" i="2"/>
  <c r="BK182" i="2"/>
  <c r="DU155" i="2"/>
  <c r="BH176" i="2"/>
  <c r="BH277" i="2" s="1"/>
  <c r="BM166" i="2"/>
  <c r="BL170" i="2"/>
  <c r="BJ172" i="2"/>
  <c r="BM168" i="2"/>
  <c r="BP87" i="4"/>
  <c r="BP86" i="4"/>
  <c r="BQ132" i="2"/>
  <c r="BQ90" i="4" s="1"/>
  <c r="BQ133" i="2"/>
  <c r="BQ94" i="4" s="1"/>
  <c r="BQ131" i="2"/>
  <c r="BQ236" i="2"/>
  <c r="BK144" i="2"/>
  <c r="BQ148" i="2"/>
  <c r="BQ208" i="2"/>
  <c r="BQ178" i="2"/>
  <c r="BM204" i="2"/>
  <c r="BN258" i="2"/>
  <c r="BQ264" i="2"/>
  <c r="BR58" i="2"/>
  <c r="BR78" i="2"/>
  <c r="BR18" i="2"/>
  <c r="BR38" i="2"/>
  <c r="BS42" i="2" s="1"/>
  <c r="BK506" i="2"/>
  <c r="BK507" i="2" s="1"/>
  <c r="BO45" i="2"/>
  <c r="BO33" i="2" s="1"/>
  <c r="DX8" i="2"/>
  <c r="DX28" i="2"/>
  <c r="BN32" i="2"/>
  <c r="BR30" i="2"/>
  <c r="BR31" i="2" s="1"/>
  <c r="DX48" i="2"/>
  <c r="BP44" i="2"/>
  <c r="BR98" i="2"/>
  <c r="BS131" i="14"/>
  <c r="BS53" i="1"/>
  <c r="BS56" i="1"/>
  <c r="BS62" i="14"/>
  <c r="BS55" i="1"/>
  <c r="BS426" i="2" s="1"/>
  <c r="BS22" i="14"/>
  <c r="BS54" i="1"/>
  <c r="BM105" i="2"/>
  <c r="BM110" i="2" s="1"/>
  <c r="BK23" i="13"/>
  <c r="BK24" i="13" s="1"/>
  <c r="AL904" i="2"/>
  <c r="AM70" i="10"/>
  <c r="BR65" i="10"/>
  <c r="BO478" i="2"/>
  <c r="BP474" i="2"/>
  <c r="BQ102" i="14"/>
  <c r="BR101" i="14"/>
  <c r="BR385" i="2"/>
  <c r="BR487" i="2"/>
  <c r="BN383" i="2"/>
  <c r="AT136" i="1"/>
  <c r="AU137" i="1" s="1"/>
  <c r="AU135" i="1"/>
  <c r="BL92" i="2"/>
  <c r="BL93" i="2"/>
  <c r="BL114" i="2" s="1"/>
  <c r="BO295" i="14"/>
  <c r="BR97" i="10"/>
  <c r="AA143" i="4"/>
  <c r="AA145" i="4" s="1"/>
  <c r="AA20" i="4"/>
  <c r="AA78" i="10"/>
  <c r="AJ86" i="10"/>
  <c r="BT769" i="2"/>
  <c r="BT768" i="2" s="1"/>
  <c r="BS770" i="2"/>
  <c r="BQ556" i="2"/>
  <c r="BR555" i="2"/>
  <c r="BO232" i="14"/>
  <c r="BO259" i="14"/>
  <c r="BO294" i="14"/>
  <c r="BK112" i="2"/>
  <c r="BK817" i="2"/>
  <c r="BT32" i="1"/>
  <c r="BS33" i="1"/>
  <c r="BS35" i="1"/>
  <c r="BS34" i="1"/>
  <c r="BM6" i="4"/>
  <c r="BR461" i="2"/>
  <c r="BN78" i="4"/>
  <c r="BN104" i="2"/>
  <c r="BR93" i="10"/>
  <c r="BQ120" i="10"/>
  <c r="BR121" i="10"/>
  <c r="BT762" i="2"/>
  <c r="BU761" i="2"/>
  <c r="BU760" i="2" s="1"/>
  <c r="Z287" i="14"/>
  <c r="Z902" i="2"/>
  <c r="Z903" i="2" s="1"/>
  <c r="Z16" i="4"/>
  <c r="BQ561" i="2"/>
  <c r="BR560" i="2"/>
  <c r="BL21" i="13"/>
  <c r="BL7" i="13"/>
  <c r="BL22" i="13" s="1"/>
  <c r="BJ508" i="2"/>
  <c r="BJ504" i="2"/>
  <c r="BP90" i="2"/>
  <c r="BP91" i="2" s="1"/>
  <c r="BM206" i="2" l="1"/>
  <c r="BR1" i="13"/>
  <c r="BQ130" i="2"/>
  <c r="BQ160" i="2"/>
  <c r="BQ190" i="2"/>
  <c r="BN247" i="2"/>
  <c r="BN219" i="2"/>
  <c r="BP76" i="4"/>
  <c r="BN52" i="2"/>
  <c r="BQ50" i="2"/>
  <c r="BQ51" i="2" s="1"/>
  <c r="BO76" i="4"/>
  <c r="BO64" i="2"/>
  <c r="BO65" i="2" s="1"/>
  <c r="BO52" i="2" s="1"/>
  <c r="BS19" i="2"/>
  <c r="BO609" i="2"/>
  <c r="AO601" i="2"/>
  <c r="BP599" i="2"/>
  <c r="AK605" i="2"/>
  <c r="BQ592" i="2"/>
  <c r="BQ156" i="4" s="1"/>
  <c r="BR608" i="2"/>
  <c r="BR602" i="2"/>
  <c r="BS583" i="2"/>
  <c r="BS582" i="2"/>
  <c r="BS589" i="2"/>
  <c r="BM10" i="15"/>
  <c r="BM37" i="15" s="1"/>
  <c r="BS224" i="2"/>
  <c r="BQ603" i="2"/>
  <c r="BR595" i="2"/>
  <c r="BR597" i="2"/>
  <c r="BR598" i="2"/>
  <c r="BR330" i="2"/>
  <c r="BR331" i="2" s="1"/>
  <c r="BP700" i="2"/>
  <c r="BP46" i="4" s="1"/>
  <c r="BQ430" i="2"/>
  <c r="BQ135" i="4"/>
  <c r="BS428" i="2"/>
  <c r="BS427" i="2"/>
  <c r="BS424" i="2"/>
  <c r="BS423" i="2"/>
  <c r="BR425" i="2"/>
  <c r="BJ282" i="2"/>
  <c r="BK142" i="2"/>
  <c r="BK146" i="2" s="1"/>
  <c r="BL275" i="2"/>
  <c r="BL153" i="2"/>
  <c r="BL109" i="4"/>
  <c r="BL152" i="2"/>
  <c r="BJ276" i="2"/>
  <c r="BJ539" i="2" s="1"/>
  <c r="BK273" i="2"/>
  <c r="BK141" i="2"/>
  <c r="BN279" i="2"/>
  <c r="BN518" i="2" s="1"/>
  <c r="BN519" i="2" s="1"/>
  <c r="BN520" i="2" s="1"/>
  <c r="BK278" i="2"/>
  <c r="BK880" i="2" s="1"/>
  <c r="BM280" i="2"/>
  <c r="BN138" i="2"/>
  <c r="BM228" i="2"/>
  <c r="BM241" i="2" s="1"/>
  <c r="BM229" i="2" s="1"/>
  <c r="BM272" i="2"/>
  <c r="BM281" i="2"/>
  <c r="BN136" i="2"/>
  <c r="BM140" i="2"/>
  <c r="BS156" i="14"/>
  <c r="BS132" i="14"/>
  <c r="BS23" i="14"/>
  <c r="BS79" i="2"/>
  <c r="BO4" i="15"/>
  <c r="BS102" i="2"/>
  <c r="BS22" i="2"/>
  <c r="BS82" i="2"/>
  <c r="BS923" i="2"/>
  <c r="BS62" i="2"/>
  <c r="AU26" i="4"/>
  <c r="AT45" i="4"/>
  <c r="BS47" i="14"/>
  <c r="AQ11" i="14"/>
  <c r="AP176" i="4"/>
  <c r="AP863" i="2"/>
  <c r="AQ94" i="14"/>
  <c r="AQ90" i="14"/>
  <c r="AR838" i="2"/>
  <c r="AR836" i="2" s="1"/>
  <c r="AR855" i="2"/>
  <c r="AR21" i="4" s="1"/>
  <c r="BO132" i="4"/>
  <c r="BO890" i="2"/>
  <c r="AQ176" i="4"/>
  <c r="AQ863" i="2"/>
  <c r="AQ86" i="14"/>
  <c r="BK234" i="2"/>
  <c r="BS254" i="2"/>
  <c r="BS437" i="2"/>
  <c r="BS453" i="2"/>
  <c r="BS196" i="2"/>
  <c r="BS489" i="2"/>
  <c r="BS463" i="2"/>
  <c r="BL412" i="2"/>
  <c r="BL41" i="4" s="1"/>
  <c r="BR106" i="4"/>
  <c r="BR4" i="5"/>
  <c r="BR121" i="2"/>
  <c r="BR55" i="10"/>
  <c r="BR747" i="2"/>
  <c r="BR4" i="14"/>
  <c r="BP194" i="2"/>
  <c r="BP200" i="2" s="1"/>
  <c r="BP213" i="2" s="1"/>
  <c r="BP201" i="2" s="1"/>
  <c r="BO212" i="2"/>
  <c r="BR119" i="1"/>
  <c r="BR570" i="2"/>
  <c r="BR1" i="14"/>
  <c r="BO222" i="2"/>
  <c r="BP222" i="2" s="1"/>
  <c r="BQ222" i="2" s="1"/>
  <c r="BR795" i="2"/>
  <c r="BR37" i="4"/>
  <c r="BR18" i="13"/>
  <c r="BO111" i="4"/>
  <c r="BR90" i="10"/>
  <c r="BR1" i="10"/>
  <c r="BR288" i="2"/>
  <c r="BR870" i="2"/>
  <c r="BR730" i="2"/>
  <c r="BR812" i="2"/>
  <c r="BR149" i="4"/>
  <c r="BR82" i="4"/>
  <c r="BR115" i="14"/>
  <c r="BR152" i="14"/>
  <c r="BR4" i="13"/>
  <c r="BL240" i="2"/>
  <c r="BR1" i="1"/>
  <c r="BR20" i="1"/>
  <c r="BR417" i="2"/>
  <c r="BR4" i="2"/>
  <c r="BR825" i="2"/>
  <c r="BR1" i="4"/>
  <c r="BR4" i="4"/>
  <c r="BR168" i="4"/>
  <c r="BR175" i="14"/>
  <c r="BR43" i="14"/>
  <c r="BR34" i="13"/>
  <c r="BL241" i="2"/>
  <c r="BL229" i="2" s="1"/>
  <c r="BR44" i="1"/>
  <c r="BR74" i="1"/>
  <c r="BR102" i="10"/>
  <c r="BR774" i="2"/>
  <c r="BR502" i="2"/>
  <c r="BR1" i="2"/>
  <c r="BN3" i="15" s="1"/>
  <c r="BR71" i="4"/>
  <c r="BR181" i="4"/>
  <c r="BR200" i="14"/>
  <c r="BR83" i="14"/>
  <c r="BR1" i="5"/>
  <c r="BK108" i="4"/>
  <c r="BM222" i="14"/>
  <c r="BM276" i="14"/>
  <c r="BN100" i="4"/>
  <c r="BM256" i="2"/>
  <c r="BM113" i="4" s="1"/>
  <c r="BM516" i="2"/>
  <c r="BM115" i="4"/>
  <c r="BM408" i="2"/>
  <c r="BM549" i="2" s="1"/>
  <c r="BN406" i="2"/>
  <c r="BN222" i="14" s="1"/>
  <c r="BS59" i="1"/>
  <c r="BS59" i="2"/>
  <c r="BN97" i="4"/>
  <c r="BO98" i="4"/>
  <c r="BV93" i="1"/>
  <c r="BU97" i="1"/>
  <c r="BP248" i="2"/>
  <c r="BQ216" i="2"/>
  <c r="BQ244" i="2"/>
  <c r="BK193" i="14"/>
  <c r="BL8" i="4"/>
  <c r="BL7" i="4" s="1"/>
  <c r="BY92" i="1"/>
  <c r="BO221" i="2"/>
  <c r="BO101" i="4" s="1"/>
  <c r="BO215" i="2"/>
  <c r="BY85" i="1"/>
  <c r="BX87" i="1"/>
  <c r="BP217" i="2"/>
  <c r="BP215" i="2" s="1"/>
  <c r="BP245" i="2"/>
  <c r="BP243" i="2" s="1"/>
  <c r="BO99" i="4"/>
  <c r="BS146" i="1"/>
  <c r="BJ147" i="1" s="1"/>
  <c r="BS51" i="1"/>
  <c r="BS50" i="1"/>
  <c r="BS359" i="2"/>
  <c r="BS311" i="2"/>
  <c r="BS293" i="2"/>
  <c r="BS150" i="2"/>
  <c r="BS129" i="2" s="1"/>
  <c r="BS438" i="2"/>
  <c r="BS333" i="2"/>
  <c r="BS324" i="2"/>
  <c r="BS321" i="2" s="1"/>
  <c r="BS372" i="2"/>
  <c r="BS369" i="2" s="1"/>
  <c r="BS354" i="2"/>
  <c r="BS351" i="2" s="1"/>
  <c r="BS342" i="2"/>
  <c r="BS339" i="2" s="1"/>
  <c r="BS306" i="2"/>
  <c r="BS303" i="2" s="1"/>
  <c r="BS266" i="2"/>
  <c r="BS246" i="2" s="1"/>
  <c r="BS434" i="2"/>
  <c r="BS645" i="2"/>
  <c r="BS329" i="2"/>
  <c r="BS320" i="2"/>
  <c r="BS368" i="2"/>
  <c r="BS350" i="2"/>
  <c r="BS338" i="2"/>
  <c r="BS302" i="2"/>
  <c r="BS238" i="2"/>
  <c r="BS218" i="2" s="1"/>
  <c r="BS210" i="2"/>
  <c r="BS189" i="2" s="1"/>
  <c r="BS612" i="2"/>
  <c r="BS454" i="2"/>
  <c r="BS363" i="2"/>
  <c r="BS315" i="2"/>
  <c r="BS297" i="2"/>
  <c r="BS294" i="2" s="1"/>
  <c r="BS180" i="2"/>
  <c r="BS159" i="2" s="1"/>
  <c r="BP220" i="2"/>
  <c r="BS126" i="1"/>
  <c r="BN660" i="2"/>
  <c r="BS476" i="2"/>
  <c r="BS198" i="2"/>
  <c r="BT62" i="10"/>
  <c r="BT57" i="10"/>
  <c r="BO249" i="2"/>
  <c r="BO102" i="4" s="1"/>
  <c r="BO243" i="2"/>
  <c r="BS252" i="2"/>
  <c r="BS74" i="14"/>
  <c r="BS14" i="14"/>
  <c r="BS34" i="14"/>
  <c r="BS143" i="14"/>
  <c r="BS165" i="14"/>
  <c r="BS54" i="14"/>
  <c r="BS226" i="2"/>
  <c r="BL113" i="4"/>
  <c r="BL268" i="2"/>
  <c r="BL269" i="2"/>
  <c r="BL257" i="2" s="1"/>
  <c r="BR405" i="2"/>
  <c r="BT2" i="13"/>
  <c r="BT2" i="2"/>
  <c r="BT2" i="5"/>
  <c r="BT2" i="10"/>
  <c r="BT118" i="10" s="1"/>
  <c r="BT2" i="14"/>
  <c r="BU31" i="1"/>
  <c r="BT2" i="4"/>
  <c r="BT2" i="1"/>
  <c r="BT147" i="1"/>
  <c r="BS235" i="2"/>
  <c r="BS147" i="2"/>
  <c r="BS177" i="2"/>
  <c r="BS207" i="2"/>
  <c r="BS263" i="2"/>
  <c r="BS436" i="2"/>
  <c r="BS452" i="2"/>
  <c r="BS332" i="2"/>
  <c r="BS323" i="2"/>
  <c r="BS371" i="2"/>
  <c r="BS362" i="2"/>
  <c r="BS353" i="2"/>
  <c r="BS341" i="2"/>
  <c r="BS314" i="2"/>
  <c r="BS305" i="2"/>
  <c r="BS296" i="2"/>
  <c r="DX128" i="2"/>
  <c r="DX185" i="2"/>
  <c r="BN893" i="2"/>
  <c r="DS830" i="2"/>
  <c r="BM407" i="2"/>
  <c r="BM410" i="2" s="1"/>
  <c r="BM910" i="2" s="1"/>
  <c r="BM9" i="4"/>
  <c r="BN318" i="2"/>
  <c r="BN120" i="4" s="1"/>
  <c r="BN117" i="4" s="1"/>
  <c r="BN382" i="2"/>
  <c r="BN380" i="2" s="1"/>
  <c r="BN387" i="2" s="1"/>
  <c r="BK11" i="4"/>
  <c r="BP313" i="2"/>
  <c r="BQ312" i="2"/>
  <c r="BO317" i="2"/>
  <c r="BO381" i="2"/>
  <c r="BM388" i="2"/>
  <c r="BM404" i="2" s="1"/>
  <c r="BL13" i="4"/>
  <c r="BL404" i="2"/>
  <c r="BO389" i="2"/>
  <c r="BO365" i="2"/>
  <c r="BP361" i="2"/>
  <c r="BQ360" i="2"/>
  <c r="BL410" i="2"/>
  <c r="BL910" i="2" s="1"/>
  <c r="BL909" i="2"/>
  <c r="BL289" i="14" s="1"/>
  <c r="BN366" i="2"/>
  <c r="BN127" i="4" s="1"/>
  <c r="BN125" i="4" s="1"/>
  <c r="BN390" i="2"/>
  <c r="BN388" i="2" s="1"/>
  <c r="BK413" i="2"/>
  <c r="BK911" i="2" s="1"/>
  <c r="BQ75" i="4"/>
  <c r="BP164" i="2"/>
  <c r="BQ164" i="2" s="1"/>
  <c r="Z17" i="4"/>
  <c r="AA184" i="4"/>
  <c r="BP250" i="2"/>
  <c r="BN201" i="2"/>
  <c r="BO202" i="2"/>
  <c r="BN498" i="2"/>
  <c r="AP86" i="14"/>
  <c r="BP440" i="2"/>
  <c r="BP460" i="2" s="1"/>
  <c r="BP136" i="4"/>
  <c r="BP134" i="4" s="1"/>
  <c r="BO458" i="2"/>
  <c r="BO10" i="4"/>
  <c r="BO465" i="2"/>
  <c r="BO653" i="2"/>
  <c r="BO702" i="2" s="1"/>
  <c r="BP646" i="2"/>
  <c r="BO654" i="2"/>
  <c r="BO703" i="2" s="1"/>
  <c r="BO652" i="2"/>
  <c r="BQ435" i="2"/>
  <c r="BQ459" i="2" s="1"/>
  <c r="BR433" i="2"/>
  <c r="BN73" i="4"/>
  <c r="AJ657" i="2"/>
  <c r="AJ705" i="2" s="1"/>
  <c r="AJ634" i="2"/>
  <c r="AJ694" i="2" s="1"/>
  <c r="AJ631" i="2"/>
  <c r="AJ691" i="2" s="1"/>
  <c r="BN111" i="2"/>
  <c r="BN879" i="2" s="1"/>
  <c r="BO109" i="2"/>
  <c r="BO164" i="4"/>
  <c r="BQ10" i="2"/>
  <c r="BQ11" i="2" s="1"/>
  <c r="BO24" i="2"/>
  <c r="BO25" i="2" s="1"/>
  <c r="BO74" i="4"/>
  <c r="BO655" i="2"/>
  <c r="BQ658" i="2"/>
  <c r="BQ706" i="2" s="1"/>
  <c r="BR648" i="2"/>
  <c r="BP659" i="2"/>
  <c r="BP707" i="2" s="1"/>
  <c r="BP650" i="2"/>
  <c r="BP160" i="4" s="1"/>
  <c r="BP159" i="4" s="1"/>
  <c r="BQ70" i="2"/>
  <c r="BQ71" i="2" s="1"/>
  <c r="BO77" i="4"/>
  <c r="BO84" i="2"/>
  <c r="BO85" i="2" s="1"/>
  <c r="BO73" i="2" s="1"/>
  <c r="BP73" i="2" s="1"/>
  <c r="BN85" i="2"/>
  <c r="BN72" i="2" s="1"/>
  <c r="AM862" i="2"/>
  <c r="AM847" i="2"/>
  <c r="BR839" i="2"/>
  <c r="BP887" i="2"/>
  <c r="BP622" i="2"/>
  <c r="BP157" i="4" s="1"/>
  <c r="BP155" i="4" s="1"/>
  <c r="BL39" i="13"/>
  <c r="BL40" i="13" s="1"/>
  <c r="BP53" i="4"/>
  <c r="BP192" i="4" s="1"/>
  <c r="BN720" i="2"/>
  <c r="BN51" i="4"/>
  <c r="BL123" i="14"/>
  <c r="BL12" i="14"/>
  <c r="BL50" i="14"/>
  <c r="BL159" i="14"/>
  <c r="BO721" i="2"/>
  <c r="BO685" i="2"/>
  <c r="BM190" i="4"/>
  <c r="BM194" i="4" s="1"/>
  <c r="BM55" i="4"/>
  <c r="BM37" i="13"/>
  <c r="BM11" i="13"/>
  <c r="BM38" i="13" s="1"/>
  <c r="BQ625" i="2"/>
  <c r="BQ627" i="2"/>
  <c r="BQ688" i="2" s="1"/>
  <c r="BR613" i="2"/>
  <c r="BQ638" i="2"/>
  <c r="BQ699" i="2" s="1"/>
  <c r="BQ632" i="2"/>
  <c r="BQ692" i="2" s="1"/>
  <c r="BR619" i="2"/>
  <c r="BK262" i="2"/>
  <c r="BL260" i="2"/>
  <c r="BP456" i="2"/>
  <c r="BP486" i="2" s="1"/>
  <c r="BP485" i="2"/>
  <c r="BP141" i="4"/>
  <c r="BP140" i="4" s="1"/>
  <c r="BO497" i="2"/>
  <c r="BO484" i="2"/>
  <c r="BO15" i="4"/>
  <c r="BO491" i="2"/>
  <c r="BQ451" i="2"/>
  <c r="BR449" i="2"/>
  <c r="BQ335" i="2"/>
  <c r="BQ336" i="2" s="1"/>
  <c r="BQ122" i="4" s="1"/>
  <c r="BQ326" i="2"/>
  <c r="BQ327" i="2" s="1"/>
  <c r="BQ121" i="4" s="1"/>
  <c r="BR322" i="2"/>
  <c r="BQ89" i="4"/>
  <c r="BP357" i="2"/>
  <c r="BP126" i="4" s="1"/>
  <c r="BR352" i="2"/>
  <c r="BQ374" i="2"/>
  <c r="BQ375" i="2" s="1"/>
  <c r="BQ128" i="4" s="1"/>
  <c r="BR370" i="2"/>
  <c r="BQ356" i="2"/>
  <c r="BQ93" i="4"/>
  <c r="DV125" i="2"/>
  <c r="BP300" i="2"/>
  <c r="BP118" i="4" s="1"/>
  <c r="DX127" i="2"/>
  <c r="BR295" i="2"/>
  <c r="BQ308" i="2"/>
  <c r="BQ309" i="2" s="1"/>
  <c r="BQ119" i="4" s="1"/>
  <c r="BQ299" i="2"/>
  <c r="BR340" i="2"/>
  <c r="BR304" i="2"/>
  <c r="BQ344" i="2"/>
  <c r="BQ345" i="2" s="1"/>
  <c r="BQ123" i="4" s="1"/>
  <c r="BK172" i="2"/>
  <c r="BR248" i="2"/>
  <c r="BR249" i="2"/>
  <c r="BR102" i="4" s="1"/>
  <c r="BJ174" i="2"/>
  <c r="BJ283" i="2" s="1"/>
  <c r="BJ251" i="14"/>
  <c r="BJ278" i="14"/>
  <c r="BJ224" i="14"/>
  <c r="BP85" i="4"/>
  <c r="BI176" i="2"/>
  <c r="BI277" i="2" s="1"/>
  <c r="BP134" i="2"/>
  <c r="BR221" i="2"/>
  <c r="BR101" i="4" s="1"/>
  <c r="BR220" i="2"/>
  <c r="BR192" i="2"/>
  <c r="BR92" i="4" s="1"/>
  <c r="BR193" i="2"/>
  <c r="BR96" i="4" s="1"/>
  <c r="BR191" i="2"/>
  <c r="BQ88" i="4"/>
  <c r="BO201" i="2"/>
  <c r="BN204" i="2"/>
  <c r="BN206" i="2" s="1"/>
  <c r="BN232" i="2"/>
  <c r="BH284" i="2"/>
  <c r="BK171" i="2"/>
  <c r="BJ889" i="2"/>
  <c r="BJ274" i="2"/>
  <c r="DX158" i="2"/>
  <c r="DX157" i="2"/>
  <c r="BQ87" i="4"/>
  <c r="BR161" i="2"/>
  <c r="BR163" i="2"/>
  <c r="BR95" i="4" s="1"/>
  <c r="BR162" i="2"/>
  <c r="BR91" i="4" s="1"/>
  <c r="BN168" i="2"/>
  <c r="BL183" i="2"/>
  <c r="BL110" i="4"/>
  <c r="BL182" i="2"/>
  <c r="DV155" i="2"/>
  <c r="DX156" i="2"/>
  <c r="BN166" i="2"/>
  <c r="BM170" i="2"/>
  <c r="BR131" i="2"/>
  <c r="BR132" i="2"/>
  <c r="BR90" i="4" s="1"/>
  <c r="BR133" i="2"/>
  <c r="BR94" i="4" s="1"/>
  <c r="BQ86" i="4"/>
  <c r="BR236" i="2"/>
  <c r="BL144" i="2"/>
  <c r="BO258" i="2"/>
  <c r="BR208" i="2"/>
  <c r="BR178" i="2"/>
  <c r="BR148" i="2"/>
  <c r="BR264" i="2"/>
  <c r="BS78" i="2"/>
  <c r="BT82" i="2" s="1"/>
  <c r="BS58" i="2"/>
  <c r="BT62" i="2" s="1"/>
  <c r="BS38" i="2"/>
  <c r="BT42" i="2" s="1"/>
  <c r="BS18" i="2"/>
  <c r="BT22" i="2" s="1"/>
  <c r="BL23" i="13"/>
  <c r="BL24" i="13" s="1"/>
  <c r="BK504" i="2"/>
  <c r="BK508" i="2"/>
  <c r="BM250" i="14"/>
  <c r="BM277" i="14"/>
  <c r="BM223" i="14"/>
  <c r="BP45" i="2"/>
  <c r="BP32" i="2" s="1"/>
  <c r="BO32" i="2"/>
  <c r="BO53" i="2"/>
  <c r="BO13" i="2"/>
  <c r="BS30" i="2"/>
  <c r="BS31" i="2" s="1"/>
  <c r="BQ44" i="2"/>
  <c r="BT131" i="14"/>
  <c r="BT54" i="1"/>
  <c r="BT55" i="1"/>
  <c r="BT426" i="2" s="1"/>
  <c r="BT62" i="14"/>
  <c r="BT53" i="1"/>
  <c r="BT22" i="14"/>
  <c r="BT56" i="1"/>
  <c r="BS98" i="2"/>
  <c r="BT102" i="2" s="1"/>
  <c r="BM112" i="2"/>
  <c r="BM92" i="2"/>
  <c r="BM93" i="2"/>
  <c r="BM114" i="2" s="1"/>
  <c r="Z228" i="14"/>
  <c r="Z255" i="14"/>
  <c r="Z286" i="14"/>
  <c r="BJ191" i="14"/>
  <c r="BS121" i="10"/>
  <c r="BS93" i="10"/>
  <c r="BN105" i="2"/>
  <c r="BT770" i="2"/>
  <c r="BU769" i="2"/>
  <c r="BU768" i="2" s="1"/>
  <c r="AK84" i="10"/>
  <c r="AK85" i="10" s="1"/>
  <c r="BL506" i="2"/>
  <c r="AU136" i="1"/>
  <c r="AV137" i="1" s="1"/>
  <c r="AV135" i="1"/>
  <c r="BO383" i="2"/>
  <c r="BP295" i="14"/>
  <c r="BS65" i="10"/>
  <c r="BQ90" i="2"/>
  <c r="BQ91" i="2" s="1"/>
  <c r="BR561" i="2"/>
  <c r="BS560" i="2"/>
  <c r="BI191" i="14"/>
  <c r="BS461" i="2"/>
  <c r="BM7" i="13"/>
  <c r="BM22" i="13" s="1"/>
  <c r="BM21" i="13"/>
  <c r="BS40" i="1"/>
  <c r="BL817" i="2"/>
  <c r="BS487" i="2"/>
  <c r="BS385" i="2"/>
  <c r="BR102" i="14"/>
  <c r="BS101" i="14"/>
  <c r="BP232" i="14"/>
  <c r="BP259" i="14"/>
  <c r="BP294" i="14"/>
  <c r="AM71" i="10"/>
  <c r="AM72" i="10" s="1"/>
  <c r="BO78" i="4"/>
  <c r="BO104" i="2"/>
  <c r="BR120" i="10"/>
  <c r="BN6" i="4"/>
  <c r="AA79" i="10"/>
  <c r="BS97" i="10"/>
  <c r="BL112" i="2"/>
  <c r="BP478" i="2"/>
  <c r="BQ474" i="2"/>
  <c r="BV761" i="2"/>
  <c r="BV760" i="2" s="1"/>
  <c r="BU762" i="2"/>
  <c r="BT35" i="1"/>
  <c r="BT34" i="1"/>
  <c r="BU32" i="1"/>
  <c r="BT33" i="1"/>
  <c r="BR556" i="2"/>
  <c r="BS555" i="2"/>
  <c r="DX675" i="2"/>
  <c r="DX679" i="2"/>
  <c r="BR219" i="2" l="1"/>
  <c r="BO219" i="2"/>
  <c r="BR160" i="2"/>
  <c r="BR190" i="2"/>
  <c r="BR130" i="2"/>
  <c r="BR247" i="2"/>
  <c r="BO247" i="2"/>
  <c r="AS837" i="2"/>
  <c r="BP64" i="2"/>
  <c r="BP65" i="2" s="1"/>
  <c r="BR50" i="2"/>
  <c r="BR51" i="2" s="1"/>
  <c r="BQ599" i="2"/>
  <c r="BP609" i="2"/>
  <c r="BR592" i="2"/>
  <c r="BR156" i="4" s="1"/>
  <c r="AL604" i="2"/>
  <c r="AP600" i="2"/>
  <c r="BR603" i="2"/>
  <c r="BS595" i="2"/>
  <c r="BS597" i="2"/>
  <c r="BS598" i="2"/>
  <c r="BT589" i="2"/>
  <c r="BT583" i="2"/>
  <c r="BT582" i="2"/>
  <c r="BS608" i="2"/>
  <c r="BS602" i="2"/>
  <c r="BS330" i="2"/>
  <c r="BS331" i="2" s="1"/>
  <c r="BT156" i="14"/>
  <c r="BM240" i="2"/>
  <c r="BQ700" i="2"/>
  <c r="BQ46" i="4" s="1"/>
  <c r="BP279" i="2"/>
  <c r="BP518" i="2" s="1"/>
  <c r="BM112" i="4"/>
  <c r="BN272" i="2"/>
  <c r="BR430" i="2"/>
  <c r="BR135" i="4"/>
  <c r="BS425" i="2"/>
  <c r="BP4" i="15"/>
  <c r="BT428" i="2"/>
  <c r="BT427" i="2"/>
  <c r="BT424" i="2"/>
  <c r="BT423" i="2"/>
  <c r="BL273" i="2"/>
  <c r="BL141" i="2"/>
  <c r="BM275" i="2"/>
  <c r="BM153" i="2"/>
  <c r="BM152" i="2"/>
  <c r="BM109" i="4"/>
  <c r="BO279" i="2"/>
  <c r="BO518" i="2" s="1"/>
  <c r="BO519" i="2" s="1"/>
  <c r="BO520" i="2" s="1"/>
  <c r="BN281" i="2"/>
  <c r="BO136" i="2"/>
  <c r="BN140" i="2"/>
  <c r="BL278" i="2"/>
  <c r="BL880" i="2" s="1"/>
  <c r="BK282" i="2"/>
  <c r="BL142" i="2"/>
  <c r="BL146" i="2" s="1"/>
  <c r="BN280" i="2"/>
  <c r="BO138" i="2"/>
  <c r="BK276" i="2"/>
  <c r="BK539" i="2" s="1"/>
  <c r="BP164" i="4"/>
  <c r="AU782" i="2"/>
  <c r="AU789" i="2"/>
  <c r="AU45" i="4"/>
  <c r="AT782" i="2"/>
  <c r="AT789" i="2"/>
  <c r="BT224" i="2"/>
  <c r="AP104" i="14"/>
  <c r="AR856" i="2"/>
  <c r="AR43" i="4" s="1"/>
  <c r="AR857" i="2"/>
  <c r="AR852" i="2" s="1"/>
  <c r="AR175" i="4"/>
  <c r="AQ104" i="14"/>
  <c r="BO660" i="2"/>
  <c r="BN516" i="2"/>
  <c r="BM412" i="2"/>
  <c r="BM41" i="4" s="1"/>
  <c r="BM8" i="4"/>
  <c r="BL108" i="4"/>
  <c r="BM268" i="2"/>
  <c r="BN408" i="2"/>
  <c r="BN549" i="2" s="1"/>
  <c r="BM234" i="2"/>
  <c r="BM13" i="4"/>
  <c r="BN256" i="2"/>
  <c r="BN269" i="2" s="1"/>
  <c r="BN257" i="2" s="1"/>
  <c r="BN228" i="2"/>
  <c r="BN240" i="2" s="1"/>
  <c r="BM909" i="2"/>
  <c r="BM289" i="14" s="1"/>
  <c r="BN115" i="4"/>
  <c r="BL234" i="2"/>
  <c r="BT39" i="2"/>
  <c r="BT226" i="2"/>
  <c r="BT254" i="2"/>
  <c r="BT923" i="2"/>
  <c r="BT489" i="2"/>
  <c r="BT463" i="2"/>
  <c r="BT19" i="2"/>
  <c r="BM269" i="2"/>
  <c r="BM257" i="2" s="1"/>
  <c r="BN276" i="14"/>
  <c r="BN249" i="14"/>
  <c r="BN407" i="2"/>
  <c r="BT146" i="1"/>
  <c r="BI147" i="1" s="1"/>
  <c r="BT51" i="1"/>
  <c r="BT50" i="1"/>
  <c r="BT132" i="14"/>
  <c r="BT198" i="2"/>
  <c r="BS405" i="2"/>
  <c r="BP221" i="2"/>
  <c r="BP101" i="4" s="1"/>
  <c r="BY87" i="1"/>
  <c r="BZ85" i="1"/>
  <c r="BL193" i="14"/>
  <c r="BQ248" i="2"/>
  <c r="BT8" i="14"/>
  <c r="BT152" i="1"/>
  <c r="BT252" i="2"/>
  <c r="BT119" i="14"/>
  <c r="BT476" i="2"/>
  <c r="BT63" i="14"/>
  <c r="BZ92" i="1"/>
  <c r="BQ220" i="2"/>
  <c r="BW93" i="1"/>
  <c r="BV97" i="1"/>
  <c r="BT59" i="1"/>
  <c r="BT204" i="14"/>
  <c r="BU2" i="5"/>
  <c r="BU2" i="10"/>
  <c r="BU118" i="10" s="1"/>
  <c r="BU2" i="14"/>
  <c r="BU2" i="1"/>
  <c r="BU2" i="4"/>
  <c r="BV31" i="1"/>
  <c r="BU2" i="13"/>
  <c r="BU2" i="2"/>
  <c r="BU147" i="1"/>
  <c r="BT434" i="2"/>
  <c r="BT450" i="2"/>
  <c r="BT333" i="2"/>
  <c r="BT359" i="2"/>
  <c r="BT306" i="2"/>
  <c r="BT303" i="2" s="1"/>
  <c r="BT293" i="2"/>
  <c r="BT150" i="2"/>
  <c r="BT129" i="2" s="1"/>
  <c r="BT645" i="2"/>
  <c r="BT329" i="2"/>
  <c r="BT324" i="2"/>
  <c r="BT321" i="2" s="1"/>
  <c r="BT372" i="2"/>
  <c r="BT369" i="2" s="1"/>
  <c r="BT354" i="2"/>
  <c r="BT351" i="2" s="1"/>
  <c r="BT342" i="2"/>
  <c r="BT339" i="2" s="1"/>
  <c r="BT311" i="2"/>
  <c r="BT266" i="2"/>
  <c r="BT246" i="2" s="1"/>
  <c r="BT438" i="2"/>
  <c r="BT320" i="2"/>
  <c r="BT368" i="2"/>
  <c r="BT350" i="2"/>
  <c r="BT338" i="2"/>
  <c r="BT302" i="2"/>
  <c r="BT238" i="2"/>
  <c r="BT218" i="2" s="1"/>
  <c r="BT210" i="2"/>
  <c r="BT189" i="2" s="1"/>
  <c r="BT437" i="2"/>
  <c r="BT612" i="2"/>
  <c r="BT454" i="2"/>
  <c r="BT363" i="2"/>
  <c r="BT315" i="2"/>
  <c r="BT297" i="2"/>
  <c r="BT294" i="2" s="1"/>
  <c r="BT180" i="2"/>
  <c r="BT159" i="2" s="1"/>
  <c r="BT453" i="2"/>
  <c r="BT65" i="1"/>
  <c r="BU65" i="1" s="1"/>
  <c r="BT79" i="2"/>
  <c r="BT126" i="1"/>
  <c r="BT47" i="14"/>
  <c r="BO97" i="4"/>
  <c r="BQ217" i="2"/>
  <c r="BQ245" i="2"/>
  <c r="BT74" i="14"/>
  <c r="BT14" i="14"/>
  <c r="BT34" i="14"/>
  <c r="BT143" i="14"/>
  <c r="BT165" i="14"/>
  <c r="BT54" i="14"/>
  <c r="BT23" i="14"/>
  <c r="BU62" i="10"/>
  <c r="BU57" i="10"/>
  <c r="BP98" i="4"/>
  <c r="BT99" i="2"/>
  <c r="BP249" i="2"/>
  <c r="BP102" i="4" s="1"/>
  <c r="BO100" i="4"/>
  <c r="BT196" i="2"/>
  <c r="BP99" i="4"/>
  <c r="BT59" i="2"/>
  <c r="BT129" i="1"/>
  <c r="BU129" i="1" s="1"/>
  <c r="BT332" i="2"/>
  <c r="BT323" i="2"/>
  <c r="BT371" i="2"/>
  <c r="BT362" i="2"/>
  <c r="BT353" i="2"/>
  <c r="BT341" i="2"/>
  <c r="BT314" i="2"/>
  <c r="BT305" i="2"/>
  <c r="BT296" i="2"/>
  <c r="BT436" i="2"/>
  <c r="BT452" i="2"/>
  <c r="BT235" i="2"/>
  <c r="BT177" i="2"/>
  <c r="BT207" i="2"/>
  <c r="BT263" i="2"/>
  <c r="BT147" i="2"/>
  <c r="DX155" i="2"/>
  <c r="DX125" i="2"/>
  <c r="BO893" i="2"/>
  <c r="DT830" i="2"/>
  <c r="Z22" i="4"/>
  <c r="Z89" i="14" s="1"/>
  <c r="Z91" i="14" s="1"/>
  <c r="BO406" i="2"/>
  <c r="BO249" i="14" s="1"/>
  <c r="BR312" i="2"/>
  <c r="BQ313" i="2"/>
  <c r="BP317" i="2"/>
  <c r="BP381" i="2"/>
  <c r="BL11" i="4"/>
  <c r="BO318" i="2"/>
  <c r="BO120" i="4" s="1"/>
  <c r="BO117" i="4" s="1"/>
  <c r="BO382" i="2"/>
  <c r="BO380" i="2" s="1"/>
  <c r="BO387" i="2" s="1"/>
  <c r="BN9" i="4"/>
  <c r="BL413" i="2"/>
  <c r="BL911" i="2" s="1"/>
  <c r="BL288" i="14" s="1"/>
  <c r="Z187" i="14"/>
  <c r="Z167" i="14"/>
  <c r="Z85" i="14"/>
  <c r="Z87" i="14" s="1"/>
  <c r="BK288" i="14"/>
  <c r="BK229" i="14"/>
  <c r="BK256" i="14"/>
  <c r="BO12" i="2"/>
  <c r="BP132" i="4"/>
  <c r="BR360" i="2"/>
  <c r="BQ361" i="2"/>
  <c r="BO366" i="2"/>
  <c r="BO127" i="4" s="1"/>
  <c r="BO125" i="4" s="1"/>
  <c r="BO390" i="2"/>
  <c r="BP365" i="2"/>
  <c r="BP389" i="2"/>
  <c r="Z15" i="14"/>
  <c r="Z55" i="14"/>
  <c r="BQ250" i="2"/>
  <c r="BR75" i="4"/>
  <c r="Z178" i="14"/>
  <c r="BO498" i="2"/>
  <c r="BQ194" i="2"/>
  <c r="BQ200" i="2" s="1"/>
  <c r="BQ111" i="4" s="1"/>
  <c r="BN404" i="2"/>
  <c r="BP890" i="2"/>
  <c r="BQ440" i="2"/>
  <c r="BQ460" i="2" s="1"/>
  <c r="BQ136" i="4"/>
  <c r="BQ134" i="4" s="1"/>
  <c r="BP458" i="2"/>
  <c r="BP10" i="4"/>
  <c r="BP465" i="2"/>
  <c r="BR435" i="2"/>
  <c r="BR459" i="2" s="1"/>
  <c r="BS433" i="2"/>
  <c r="BQ646" i="2"/>
  <c r="BP654" i="2"/>
  <c r="BP703" i="2" s="1"/>
  <c r="BP652" i="2"/>
  <c r="BP653" i="2"/>
  <c r="BP702" i="2" s="1"/>
  <c r="AJ635" i="2"/>
  <c r="AJ695" i="2" s="1"/>
  <c r="AK630" i="2"/>
  <c r="AK690" i="2" s="1"/>
  <c r="AK656" i="2"/>
  <c r="AK704" i="2" s="1"/>
  <c r="BP109" i="2"/>
  <c r="BN110" i="2"/>
  <c r="BR10" i="2"/>
  <c r="BR11" i="2" s="1"/>
  <c r="BP74" i="4"/>
  <c r="BP24" i="2"/>
  <c r="BP25" i="2" s="1"/>
  <c r="BP655" i="2"/>
  <c r="BR658" i="2"/>
  <c r="BR706" i="2" s="1"/>
  <c r="BS648" i="2"/>
  <c r="BQ659" i="2"/>
  <c r="BQ707" i="2" s="1"/>
  <c r="BQ650" i="2"/>
  <c r="BQ160" i="4" s="1"/>
  <c r="BQ159" i="4" s="1"/>
  <c r="BO73" i="4"/>
  <c r="BO111" i="2"/>
  <c r="BO879" i="2" s="1"/>
  <c r="BO72" i="2"/>
  <c r="BR70" i="2"/>
  <c r="BR71" i="2" s="1"/>
  <c r="BP77" i="4"/>
  <c r="BP84" i="2"/>
  <c r="BP212" i="2"/>
  <c r="BP111" i="4"/>
  <c r="AN846" i="2"/>
  <c r="AM861" i="2"/>
  <c r="BS839" i="2"/>
  <c r="BM39" i="13"/>
  <c r="BM40" i="13" s="1"/>
  <c r="BQ53" i="4"/>
  <c r="BQ192" i="4" s="1"/>
  <c r="BQ622" i="2"/>
  <c r="BQ157" i="4" s="1"/>
  <c r="BQ155" i="4" s="1"/>
  <c r="BM123" i="14"/>
  <c r="BM12" i="14"/>
  <c r="BM50" i="14"/>
  <c r="BM159" i="14"/>
  <c r="BQ887" i="2"/>
  <c r="BP685" i="2"/>
  <c r="BP721" i="2"/>
  <c r="BO720" i="2"/>
  <c r="BO51" i="4"/>
  <c r="BN190" i="4"/>
  <c r="BN194" i="4" s="1"/>
  <c r="BN37" i="13"/>
  <c r="BN11" i="13"/>
  <c r="BN38" i="13" s="1"/>
  <c r="BN55" i="4"/>
  <c r="BR625" i="2"/>
  <c r="BR627" i="2"/>
  <c r="BR688" i="2" s="1"/>
  <c r="BS613" i="2"/>
  <c r="BR638" i="2"/>
  <c r="BR699" i="2" s="1"/>
  <c r="BR632" i="2"/>
  <c r="BR692" i="2" s="1"/>
  <c r="BS619" i="2"/>
  <c r="BL262" i="2"/>
  <c r="BM260" i="2"/>
  <c r="BO204" i="2"/>
  <c r="BO206" i="2" s="1"/>
  <c r="BP53" i="2"/>
  <c r="BQ53" i="2" s="1"/>
  <c r="BP13" i="2"/>
  <c r="BQ456" i="2"/>
  <c r="BQ486" i="2" s="1"/>
  <c r="BQ485" i="2"/>
  <c r="BQ141" i="4"/>
  <c r="BQ140" i="4" s="1"/>
  <c r="BP497" i="2"/>
  <c r="BP484" i="2"/>
  <c r="BP15" i="4"/>
  <c r="BP491" i="2"/>
  <c r="BR451" i="2"/>
  <c r="BS449" i="2"/>
  <c r="BR335" i="2"/>
  <c r="BR336" i="2" s="1"/>
  <c r="BR122" i="4" s="1"/>
  <c r="BS322" i="2"/>
  <c r="BR326" i="2"/>
  <c r="BR327" i="2" s="1"/>
  <c r="BR121" i="4" s="1"/>
  <c r="BN13" i="4"/>
  <c r="BQ357" i="2"/>
  <c r="BQ126" i="4" s="1"/>
  <c r="BQ85" i="4"/>
  <c r="BR374" i="2"/>
  <c r="BR375" i="2" s="1"/>
  <c r="BR128" i="4" s="1"/>
  <c r="BR356" i="2"/>
  <c r="BS370" i="2"/>
  <c r="BS352" i="2"/>
  <c r="BQ300" i="2"/>
  <c r="BQ118" i="4" s="1"/>
  <c r="BS304" i="2"/>
  <c r="BS295" i="2"/>
  <c r="BR308" i="2"/>
  <c r="BR309" i="2" s="1"/>
  <c r="BR119" i="4" s="1"/>
  <c r="BS340" i="2"/>
  <c r="BR344" i="2"/>
  <c r="BR345" i="2" s="1"/>
  <c r="BR123" i="4" s="1"/>
  <c r="BR299" i="2"/>
  <c r="BM413" i="2"/>
  <c r="BM911" i="2" s="1"/>
  <c r="BR100" i="4"/>
  <c r="BR99" i="4"/>
  <c r="BS248" i="2"/>
  <c r="BS249" i="2"/>
  <c r="BS102" i="4" s="1"/>
  <c r="BQ134" i="2"/>
  <c r="BJ176" i="2"/>
  <c r="BJ277" i="2" s="1"/>
  <c r="BK278" i="14"/>
  <c r="BK224" i="14"/>
  <c r="BK251" i="14"/>
  <c r="BP202" i="2"/>
  <c r="BR98" i="4"/>
  <c r="BS221" i="2"/>
  <c r="BS101" i="4" s="1"/>
  <c r="BS220" i="2"/>
  <c r="BR89" i="4"/>
  <c r="BP258" i="2"/>
  <c r="BR93" i="4"/>
  <c r="BR88" i="4"/>
  <c r="BS193" i="2"/>
  <c r="BS96" i="4" s="1"/>
  <c r="BS192" i="2"/>
  <c r="BS92" i="4" s="1"/>
  <c r="BS191" i="2"/>
  <c r="BM110" i="4"/>
  <c r="BM182" i="2"/>
  <c r="BM183" i="2"/>
  <c r="BL172" i="2"/>
  <c r="BS161" i="2"/>
  <c r="BS162" i="2"/>
  <c r="BS91" i="4" s="1"/>
  <c r="BS163" i="2"/>
  <c r="BS95" i="4" s="1"/>
  <c r="BO168" i="2"/>
  <c r="BK274" i="2"/>
  <c r="BK889" i="2"/>
  <c r="BO166" i="2"/>
  <c r="BN170" i="2"/>
  <c r="BL171" i="2"/>
  <c r="BK174" i="2"/>
  <c r="BK283" i="2" s="1"/>
  <c r="BR87" i="4"/>
  <c r="BS131" i="2"/>
  <c r="BS132" i="2"/>
  <c r="BS90" i="4" s="1"/>
  <c r="BS133" i="2"/>
  <c r="BS94" i="4" s="1"/>
  <c r="BR86" i="4"/>
  <c r="BO232" i="2"/>
  <c r="BS236" i="2"/>
  <c r="BM144" i="2"/>
  <c r="BS148" i="2"/>
  <c r="BS264" i="2"/>
  <c r="BS178" i="2"/>
  <c r="BS208" i="2"/>
  <c r="BN93" i="2"/>
  <c r="BN114" i="2" s="1"/>
  <c r="BN506" i="2" s="1"/>
  <c r="BN92" i="2"/>
  <c r="BT78" i="2"/>
  <c r="BU82" i="2" s="1"/>
  <c r="BT18" i="2"/>
  <c r="BU22" i="2" s="1"/>
  <c r="BT58" i="2"/>
  <c r="BU62" i="2" s="1"/>
  <c r="BT38" i="2"/>
  <c r="BU42" i="2" s="1"/>
  <c r="BT40" i="1"/>
  <c r="BN223" i="14"/>
  <c r="BN250" i="14"/>
  <c r="BN277" i="14"/>
  <c r="BP33" i="2"/>
  <c r="BM506" i="2"/>
  <c r="BQ73" i="2"/>
  <c r="BQ45" i="2"/>
  <c r="BR44" i="2"/>
  <c r="BT30" i="2"/>
  <c r="BT31" i="2" s="1"/>
  <c r="BT98" i="2"/>
  <c r="BU102" i="2" s="1"/>
  <c r="BU53" i="1"/>
  <c r="BU54" i="1"/>
  <c r="BU62" i="14"/>
  <c r="BU56" i="1"/>
  <c r="BU22" i="14"/>
  <c r="BU131" i="14"/>
  <c r="BU55" i="1"/>
  <c r="BU426" i="2" s="1"/>
  <c r="BQ478" i="2"/>
  <c r="BR474" i="2"/>
  <c r="BT97" i="10"/>
  <c r="BS102" i="14"/>
  <c r="BT101" i="14"/>
  <c r="BT385" i="2"/>
  <c r="BS18" i="13"/>
  <c r="BS1" i="13"/>
  <c r="BS34" i="13"/>
  <c r="BS4" i="13"/>
  <c r="BS1" i="5"/>
  <c r="BS4" i="5"/>
  <c r="BS83" i="14"/>
  <c r="BS43" i="14"/>
  <c r="BS152" i="14"/>
  <c r="BS1" i="14"/>
  <c r="BS200" i="14"/>
  <c r="BS175" i="14"/>
  <c r="BS115" i="14"/>
  <c r="BS4" i="14"/>
  <c r="BS4" i="4"/>
  <c r="BS149" i="4"/>
  <c r="BS106" i="4"/>
  <c r="BS71" i="4"/>
  <c r="BS1" i="4"/>
  <c r="BS181" i="4"/>
  <c r="BS168" i="4"/>
  <c r="BS82" i="4"/>
  <c r="BS37" i="4"/>
  <c r="BS747" i="2"/>
  <c r="BS502" i="2"/>
  <c r="BS4" i="2"/>
  <c r="BS870" i="2"/>
  <c r="BS795" i="2"/>
  <c r="BS774" i="2"/>
  <c r="BS417" i="2"/>
  <c r="BS288" i="2"/>
  <c r="BS121" i="2"/>
  <c r="BS812" i="2"/>
  <c r="BS570" i="2"/>
  <c r="BS1" i="2"/>
  <c r="BO3" i="15" s="1"/>
  <c r="BS825" i="2"/>
  <c r="BS730" i="2"/>
  <c r="BS102" i="10"/>
  <c r="BS1" i="10"/>
  <c r="BS119" i="1"/>
  <c r="BS74" i="1"/>
  <c r="BS1" i="1"/>
  <c r="BS44" i="1"/>
  <c r="BS90" i="10"/>
  <c r="BS55" i="10"/>
  <c r="BS20" i="1"/>
  <c r="BS561" i="2"/>
  <c r="BT560" i="2"/>
  <c r="BR90" i="2"/>
  <c r="BR91" i="2" s="1"/>
  <c r="AK86" i="10"/>
  <c r="BT93" i="10"/>
  <c r="BL507" i="2"/>
  <c r="BL504" i="2" s="1"/>
  <c r="BW761" i="2"/>
  <c r="BW760" i="2" s="1"/>
  <c r="BV762" i="2"/>
  <c r="BS556" i="2"/>
  <c r="BT555" i="2"/>
  <c r="BU35" i="1"/>
  <c r="BU34" i="1"/>
  <c r="BV32" i="1"/>
  <c r="BU33" i="1"/>
  <c r="AA906" i="2"/>
  <c r="AA901" i="2" s="1"/>
  <c r="AB77" i="10"/>
  <c r="BS120" i="10"/>
  <c r="BO105" i="2"/>
  <c r="BO110" i="2" s="1"/>
  <c r="AM904" i="2"/>
  <c r="AN70" i="10"/>
  <c r="BT487" i="2"/>
  <c r="BM817" i="2"/>
  <c r="BM23" i="13"/>
  <c r="BM24" i="13" s="1"/>
  <c r="BQ232" i="14"/>
  <c r="BQ259" i="14"/>
  <c r="BQ294" i="14"/>
  <c r="AV136" i="1"/>
  <c r="AW137" i="1" s="1"/>
  <c r="AW135" i="1"/>
  <c r="BV769" i="2"/>
  <c r="BV768" i="2" s="1"/>
  <c r="BU770" i="2"/>
  <c r="BT121" i="10"/>
  <c r="BK191" i="14"/>
  <c r="BN7" i="13"/>
  <c r="BN22" i="13" s="1"/>
  <c r="BN21" i="13"/>
  <c r="BO6" i="4"/>
  <c r="BT461" i="2"/>
  <c r="BQ295" i="14"/>
  <c r="BP78" i="4"/>
  <c r="BP104" i="2"/>
  <c r="BT65" i="10"/>
  <c r="BP383" i="2"/>
  <c r="BT1" i="13" l="1"/>
  <c r="BS160" i="2"/>
  <c r="BS219" i="2"/>
  <c r="BP219" i="2"/>
  <c r="BS130" i="2"/>
  <c r="BS190" i="2"/>
  <c r="BP247" i="2"/>
  <c r="BS247" i="2"/>
  <c r="BP52" i="2"/>
  <c r="BR76" i="4"/>
  <c r="BQ76" i="4"/>
  <c r="BQ64" i="2"/>
  <c r="BS50" i="2"/>
  <c r="BS51" i="2" s="1"/>
  <c r="BT330" i="2"/>
  <c r="BT331" i="2" s="1"/>
  <c r="BR599" i="2"/>
  <c r="BS592" i="2"/>
  <c r="BS156" i="4" s="1"/>
  <c r="AP601" i="2"/>
  <c r="BQ609" i="2"/>
  <c r="AL605" i="2"/>
  <c r="BU589" i="2"/>
  <c r="BU583" i="2"/>
  <c r="BU582" i="2"/>
  <c r="BT595" i="2"/>
  <c r="BT598" i="2"/>
  <c r="BT597" i="2"/>
  <c r="BS603" i="2"/>
  <c r="BT608" i="2"/>
  <c r="BT602" i="2"/>
  <c r="BM108" i="4"/>
  <c r="BR700" i="2"/>
  <c r="BR46" i="4" s="1"/>
  <c r="BQ279" i="2"/>
  <c r="BQ518" i="2" s="1"/>
  <c r="BQ519" i="2" s="1"/>
  <c r="BS430" i="2"/>
  <c r="BS135" i="4"/>
  <c r="BQ4" i="15"/>
  <c r="BU427" i="2"/>
  <c r="BU428" i="2"/>
  <c r="BU424" i="2"/>
  <c r="BU423" i="2"/>
  <c r="BT425" i="2"/>
  <c r="BO272" i="2"/>
  <c r="BN275" i="2"/>
  <c r="BN153" i="2"/>
  <c r="BN152" i="2"/>
  <c r="BN109" i="4"/>
  <c r="BL276" i="2"/>
  <c r="BL539" i="2" s="1"/>
  <c r="BO280" i="2"/>
  <c r="BP138" i="2"/>
  <c r="BL282" i="2"/>
  <c r="BM142" i="2"/>
  <c r="BM146" i="2" s="1"/>
  <c r="BO281" i="2"/>
  <c r="BO140" i="2"/>
  <c r="BP136" i="2"/>
  <c r="BM278" i="2"/>
  <c r="BM880" i="2" s="1"/>
  <c r="BR272" i="2"/>
  <c r="BR8" i="4" s="1"/>
  <c r="BM273" i="2"/>
  <c r="BM141" i="2"/>
  <c r="AV26" i="4"/>
  <c r="AR863" i="2"/>
  <c r="AR176" i="4"/>
  <c r="AR104" i="14"/>
  <c r="AS838" i="2"/>
  <c r="AT837" i="2" s="1"/>
  <c r="AS855" i="2"/>
  <c r="AS175" i="4" s="1"/>
  <c r="BQ164" i="4"/>
  <c r="BQ212" i="2"/>
  <c r="BP519" i="2"/>
  <c r="BP516" i="2" s="1"/>
  <c r="BO408" i="2"/>
  <c r="BO549" i="2" s="1"/>
  <c r="BN113" i="4"/>
  <c r="BN8" i="4"/>
  <c r="BN241" i="2"/>
  <c r="BN229" i="2" s="1"/>
  <c r="BM193" i="14"/>
  <c r="BM7" i="4"/>
  <c r="BQ132" i="4"/>
  <c r="BN112" i="4"/>
  <c r="BQ213" i="2"/>
  <c r="BQ201" i="2" s="1"/>
  <c r="BO407" i="2"/>
  <c r="BO410" i="2" s="1"/>
  <c r="BO910" i="2" s="1"/>
  <c r="BP406" i="2"/>
  <c r="BP222" i="14" s="1"/>
  <c r="BN412" i="2"/>
  <c r="BN41" i="4" s="1"/>
  <c r="BN268" i="2"/>
  <c r="BO115" i="4"/>
  <c r="BN144" i="2"/>
  <c r="BP12" i="2"/>
  <c r="BN909" i="2"/>
  <c r="BN289" i="14" s="1"/>
  <c r="BN410" i="2"/>
  <c r="BQ249" i="2"/>
  <c r="BQ102" i="4" s="1"/>
  <c r="BO256" i="2"/>
  <c r="BT405" i="2"/>
  <c r="BU74" i="14"/>
  <c r="BU143" i="14"/>
  <c r="BU14" i="14"/>
  <c r="BU204" i="14"/>
  <c r="BU63" i="14"/>
  <c r="BU132" i="14"/>
  <c r="BU156" i="14"/>
  <c r="BU165" i="14"/>
  <c r="BU34" i="14"/>
  <c r="BU47" i="14"/>
  <c r="BU119" i="14"/>
  <c r="BU23" i="14"/>
  <c r="BU54" i="14"/>
  <c r="BQ98" i="4"/>
  <c r="CA92" i="1"/>
  <c r="BU152" i="1"/>
  <c r="BQ99" i="4"/>
  <c r="BP97" i="4"/>
  <c r="BQ221" i="2"/>
  <c r="BQ101" i="4" s="1"/>
  <c r="BV2" i="5"/>
  <c r="BV2" i="10"/>
  <c r="BV118" i="10" s="1"/>
  <c r="BV2" i="14"/>
  <c r="BV147" i="1"/>
  <c r="BV2" i="4"/>
  <c r="BV2" i="1"/>
  <c r="BV2" i="13"/>
  <c r="BV2" i="2"/>
  <c r="BW31" i="1"/>
  <c r="BQ215" i="2"/>
  <c r="BQ243" i="2"/>
  <c r="BP100" i="4"/>
  <c r="BO228" i="2"/>
  <c r="BV62" i="10"/>
  <c r="BV57" i="10"/>
  <c r="BU434" i="2"/>
  <c r="BU450" i="2"/>
  <c r="BU324" i="2"/>
  <c r="BU321" i="2" s="1"/>
  <c r="BU359" i="2"/>
  <c r="BU342" i="2"/>
  <c r="BU339" i="2" s="1"/>
  <c r="BU306" i="2"/>
  <c r="BU303" i="2" s="1"/>
  <c r="BU238" i="2"/>
  <c r="BU218" i="2" s="1"/>
  <c r="BU254" i="2"/>
  <c r="BU180" i="2"/>
  <c r="BU159" i="2" s="1"/>
  <c r="BU59" i="2"/>
  <c r="BU19" i="2"/>
  <c r="BU320" i="2"/>
  <c r="BU363" i="2"/>
  <c r="BU338" i="2"/>
  <c r="BU302" i="2"/>
  <c r="BU226" i="2"/>
  <c r="BU252" i="2"/>
  <c r="BU150" i="2"/>
  <c r="BU129" i="2" s="1"/>
  <c r="BU463" i="2"/>
  <c r="BU437" i="2"/>
  <c r="BU612" i="2"/>
  <c r="BU453" i="2"/>
  <c r="BU333" i="2"/>
  <c r="BU330" i="2" s="1"/>
  <c r="BU372" i="2"/>
  <c r="BU369" i="2" s="1"/>
  <c r="BU354" i="2"/>
  <c r="BU351" i="2" s="1"/>
  <c r="BU311" i="2"/>
  <c r="BU297" i="2"/>
  <c r="BU294" i="2" s="1"/>
  <c r="BU224" i="2"/>
  <c r="BU210" i="2"/>
  <c r="BU189" i="2" s="1"/>
  <c r="BU198" i="2"/>
  <c r="BU39" i="2"/>
  <c r="BU476" i="2"/>
  <c r="BU438" i="2"/>
  <c r="BU645" i="2"/>
  <c r="BU454" i="2"/>
  <c r="BU329" i="2"/>
  <c r="BU368" i="2"/>
  <c r="BU350" i="2"/>
  <c r="BU315" i="2"/>
  <c r="BU293" i="2"/>
  <c r="BU266" i="2"/>
  <c r="BU246" i="2" s="1"/>
  <c r="BU196" i="2"/>
  <c r="BU79" i="2"/>
  <c r="BU923" i="2"/>
  <c r="BU99" i="2"/>
  <c r="BU489" i="2"/>
  <c r="BU59" i="1"/>
  <c r="BU126" i="1"/>
  <c r="BU146" i="1"/>
  <c r="BH147" i="1" s="1"/>
  <c r="BU51" i="1"/>
  <c r="BU50" i="1"/>
  <c r="BX93" i="1"/>
  <c r="BW97" i="1"/>
  <c r="BU8" i="14"/>
  <c r="BV8" i="14" s="1"/>
  <c r="BZ87" i="1"/>
  <c r="CA85" i="1"/>
  <c r="BU436" i="2"/>
  <c r="BU452" i="2"/>
  <c r="BU332" i="2"/>
  <c r="BU371" i="2"/>
  <c r="BU353" i="2"/>
  <c r="BU314" i="2"/>
  <c r="BU296" i="2"/>
  <c r="BU323" i="2"/>
  <c r="BU362" i="2"/>
  <c r="BU341" i="2"/>
  <c r="BU305" i="2"/>
  <c r="BU235" i="2"/>
  <c r="BU207" i="2"/>
  <c r="BU263" i="2"/>
  <c r="BU147" i="2"/>
  <c r="BU177" i="2"/>
  <c r="BP893" i="2"/>
  <c r="DU830" i="2"/>
  <c r="BR250" i="2"/>
  <c r="BS250" i="2" s="1"/>
  <c r="BO222" i="14"/>
  <c r="BO276" i="14"/>
  <c r="BO9" i="4"/>
  <c r="BQ381" i="2"/>
  <c r="BQ317" i="2"/>
  <c r="BS312" i="2"/>
  <c r="BR313" i="2"/>
  <c r="BP318" i="2"/>
  <c r="BP120" i="4" s="1"/>
  <c r="BP117" i="4" s="1"/>
  <c r="BP382" i="2"/>
  <c r="BP380" i="2" s="1"/>
  <c r="BL256" i="14"/>
  <c r="BL229" i="14"/>
  <c r="BO388" i="2"/>
  <c r="BP366" i="2"/>
  <c r="BP127" i="4" s="1"/>
  <c r="BP125" i="4" s="1"/>
  <c r="BP390" i="2"/>
  <c r="BQ389" i="2"/>
  <c r="BQ365" i="2"/>
  <c r="BS360" i="2"/>
  <c r="BR361" i="2"/>
  <c r="BO516" i="2"/>
  <c r="BR194" i="2"/>
  <c r="BR200" i="2" s="1"/>
  <c r="BR213" i="2" s="1"/>
  <c r="BR222" i="2"/>
  <c r="BR228" i="2" s="1"/>
  <c r="BR112" i="4" s="1"/>
  <c r="BR164" i="2"/>
  <c r="BT75" i="4"/>
  <c r="BP498" i="2"/>
  <c r="BQ890" i="2"/>
  <c r="BS75" i="4"/>
  <c r="BP660" i="2"/>
  <c r="BR440" i="2"/>
  <c r="BR460" i="2" s="1"/>
  <c r="BR136" i="4"/>
  <c r="BR134" i="4" s="1"/>
  <c r="BQ458" i="2"/>
  <c r="BQ10" i="4"/>
  <c r="BQ465" i="2"/>
  <c r="BQ654" i="2"/>
  <c r="BQ703" i="2" s="1"/>
  <c r="BQ652" i="2"/>
  <c r="BQ653" i="2"/>
  <c r="BQ702" i="2" s="1"/>
  <c r="BR646" i="2"/>
  <c r="BS435" i="2"/>
  <c r="BS459" i="2" s="1"/>
  <c r="BT433" i="2"/>
  <c r="AK657" i="2"/>
  <c r="AK705" i="2" s="1"/>
  <c r="AK634" i="2"/>
  <c r="AK694" i="2" s="1"/>
  <c r="AK631" i="2"/>
  <c r="AK691" i="2" s="1"/>
  <c r="BQ109" i="2"/>
  <c r="BP73" i="4"/>
  <c r="BS10" i="2"/>
  <c r="BS11" i="2" s="1"/>
  <c r="BQ24" i="2"/>
  <c r="BQ25" i="2" s="1"/>
  <c r="BQ74" i="4"/>
  <c r="BQ655" i="2"/>
  <c r="BR659" i="2"/>
  <c r="BR707" i="2" s="1"/>
  <c r="BR650" i="2"/>
  <c r="BR160" i="4" s="1"/>
  <c r="BR159" i="4" s="1"/>
  <c r="BS658" i="2"/>
  <c r="BS706" i="2" s="1"/>
  <c r="BT648" i="2"/>
  <c r="BQ13" i="2"/>
  <c r="BP111" i="2"/>
  <c r="BP879" i="2" s="1"/>
  <c r="BT18" i="13"/>
  <c r="BP85" i="2"/>
  <c r="BP72" i="2" s="1"/>
  <c r="BS70" i="2"/>
  <c r="BS71" i="2" s="1"/>
  <c r="BQ77" i="4"/>
  <c r="BQ84" i="2"/>
  <c r="BT870" i="2"/>
  <c r="BT71" i="4"/>
  <c r="AN847" i="2"/>
  <c r="AN862" i="2"/>
  <c r="AS856" i="2"/>
  <c r="AR90" i="14"/>
  <c r="AR94" i="14"/>
  <c r="AR122" i="14"/>
  <c r="AR11" i="14"/>
  <c r="BT839" i="2"/>
  <c r="BN39" i="13"/>
  <c r="BN40" i="13" s="1"/>
  <c r="BR887" i="2"/>
  <c r="BR622" i="2"/>
  <c r="BR157" i="4" s="1"/>
  <c r="BP51" i="4"/>
  <c r="BP720" i="2"/>
  <c r="BR53" i="4"/>
  <c r="BR192" i="4" s="1"/>
  <c r="BN12" i="14"/>
  <c r="BN50" i="14"/>
  <c r="BN159" i="14"/>
  <c r="BN123" i="14"/>
  <c r="BO190" i="4"/>
  <c r="BO194" i="4" s="1"/>
  <c r="BO55" i="4"/>
  <c r="BO11" i="13"/>
  <c r="BO38" i="13" s="1"/>
  <c r="BO37" i="13"/>
  <c r="BQ721" i="2"/>
  <c r="BQ685" i="2"/>
  <c r="BS638" i="2"/>
  <c r="BS699" i="2" s="1"/>
  <c r="BS632" i="2"/>
  <c r="BS692" i="2" s="1"/>
  <c r="BT619" i="2"/>
  <c r="BS625" i="2"/>
  <c r="BS627" i="2"/>
  <c r="BS688" i="2" s="1"/>
  <c r="BT613" i="2"/>
  <c r="BM262" i="2"/>
  <c r="BN260" i="2"/>
  <c r="BR456" i="2"/>
  <c r="BR486" i="2" s="1"/>
  <c r="BR485" i="2"/>
  <c r="BR141" i="4"/>
  <c r="BR140" i="4" s="1"/>
  <c r="BQ497" i="2"/>
  <c r="BQ484" i="2"/>
  <c r="BQ15" i="4"/>
  <c r="BQ491" i="2"/>
  <c r="BS451" i="2"/>
  <c r="BT449" i="2"/>
  <c r="BS335" i="2"/>
  <c r="BS336" i="2" s="1"/>
  <c r="BS122" i="4" s="1"/>
  <c r="BT322" i="2"/>
  <c r="BS326" i="2"/>
  <c r="BS327" i="2" s="1"/>
  <c r="BS121" i="4" s="1"/>
  <c r="BR357" i="2"/>
  <c r="BR126" i="4" s="1"/>
  <c r="BR97" i="4"/>
  <c r="BS356" i="2"/>
  <c r="BT352" i="2"/>
  <c r="BT370" i="2"/>
  <c r="BS374" i="2"/>
  <c r="BS375" i="2" s="1"/>
  <c r="BS128" i="4" s="1"/>
  <c r="BR300" i="2"/>
  <c r="BR118" i="4" s="1"/>
  <c r="BT340" i="2"/>
  <c r="BT295" i="2"/>
  <c r="BT304" i="2"/>
  <c r="BS344" i="2"/>
  <c r="BS345" i="2" s="1"/>
  <c r="BS123" i="4" s="1"/>
  <c r="BS299" i="2"/>
  <c r="BS308" i="2"/>
  <c r="BS309" i="2" s="1"/>
  <c r="BS119" i="4" s="1"/>
  <c r="BQ202" i="2"/>
  <c r="BJ284" i="2"/>
  <c r="BS89" i="4"/>
  <c r="BS100" i="4"/>
  <c r="BM256" i="14"/>
  <c r="BM229" i="14"/>
  <c r="BM288" i="14"/>
  <c r="BI284" i="2"/>
  <c r="BS99" i="4"/>
  <c r="BT249" i="2"/>
  <c r="BT102" i="4" s="1"/>
  <c r="BT248" i="2"/>
  <c r="BL224" i="14"/>
  <c r="BL251" i="14"/>
  <c r="BL278" i="14"/>
  <c r="BM172" i="2"/>
  <c r="BT220" i="2"/>
  <c r="BT221" i="2"/>
  <c r="BT101" i="4" s="1"/>
  <c r="BS98" i="4"/>
  <c r="BR85" i="4"/>
  <c r="BR134" i="2"/>
  <c r="BS93" i="4"/>
  <c r="BT192" i="2"/>
  <c r="BT92" i="4" s="1"/>
  <c r="BT191" i="2"/>
  <c r="BT193" i="2"/>
  <c r="BT96" i="4" s="1"/>
  <c r="BM171" i="2"/>
  <c r="BS88" i="4"/>
  <c r="BN183" i="2"/>
  <c r="BN110" i="4"/>
  <c r="BN182" i="2"/>
  <c r="BP168" i="2"/>
  <c r="BK176" i="2"/>
  <c r="BK277" i="2" s="1"/>
  <c r="BP166" i="2"/>
  <c r="BO170" i="2"/>
  <c r="BL174" i="2"/>
  <c r="BL283" i="2" s="1"/>
  <c r="BT161" i="2"/>
  <c r="BT163" i="2"/>
  <c r="BT95" i="4" s="1"/>
  <c r="BT162" i="2"/>
  <c r="BT91" i="4" s="1"/>
  <c r="BS87" i="4"/>
  <c r="BL274" i="2"/>
  <c r="BL889" i="2"/>
  <c r="BT133" i="2"/>
  <c r="BT94" i="4" s="1"/>
  <c r="BT132" i="2"/>
  <c r="BT90" i="4" s="1"/>
  <c r="BT131" i="2"/>
  <c r="BS86" i="4"/>
  <c r="BP204" i="2"/>
  <c r="BP206" i="2" s="1"/>
  <c r="BP232" i="2"/>
  <c r="BT20" i="1"/>
  <c r="BT730" i="2"/>
  <c r="BT115" i="14"/>
  <c r="BT74" i="1"/>
  <c r="BT812" i="2"/>
  <c r="BT152" i="14"/>
  <c r="BT288" i="2"/>
  <c r="BT82" i="4"/>
  <c r="BT1" i="5"/>
  <c r="BT236" i="2"/>
  <c r="BT44" i="1"/>
  <c r="BT119" i="1"/>
  <c r="BT417" i="2"/>
  <c r="BT4" i="2"/>
  <c r="BT825" i="2"/>
  <c r="BT4" i="4"/>
  <c r="BT168" i="4"/>
  <c r="BT106" i="4"/>
  <c r="BT175" i="14"/>
  <c r="BT43" i="14"/>
  <c r="BT4" i="5"/>
  <c r="BT4" i="13"/>
  <c r="BT1" i="10"/>
  <c r="BT774" i="2"/>
  <c r="BT502" i="2"/>
  <c r="BT1" i="2"/>
  <c r="BP3" i="15" s="1"/>
  <c r="BT181" i="4"/>
  <c r="BT149" i="4"/>
  <c r="BT200" i="14"/>
  <c r="BT83" i="14"/>
  <c r="BT34" i="13"/>
  <c r="BT55" i="10"/>
  <c r="BT102" i="10"/>
  <c r="BT90" i="10"/>
  <c r="BT1" i="1"/>
  <c r="BT121" i="2"/>
  <c r="BT795" i="2"/>
  <c r="BT747" i="2"/>
  <c r="BT570" i="2"/>
  <c r="BT37" i="4"/>
  <c r="BT1" i="4"/>
  <c r="BT4" i="14"/>
  <c r="BT1" i="14"/>
  <c r="BT148" i="2"/>
  <c r="BQ258" i="2"/>
  <c r="BT264" i="2"/>
  <c r="BT208" i="2"/>
  <c r="BT178" i="2"/>
  <c r="BU58" i="2"/>
  <c r="BU78" i="2"/>
  <c r="BU18" i="2"/>
  <c r="BU38" i="2"/>
  <c r="BO277" i="14"/>
  <c r="BO223" i="14"/>
  <c r="BO250" i="14"/>
  <c r="BM507" i="2"/>
  <c r="BM508" i="2" s="1"/>
  <c r="BN507" i="2"/>
  <c r="BN504" i="2" s="1"/>
  <c r="BO112" i="2"/>
  <c r="BS44" i="2"/>
  <c r="BR45" i="2"/>
  <c r="BQ32" i="2"/>
  <c r="BQ33" i="2"/>
  <c r="BU30" i="2"/>
  <c r="BU31" i="2" s="1"/>
  <c r="BO92" i="2"/>
  <c r="BV56" i="1"/>
  <c r="BV53" i="1"/>
  <c r="BV62" i="14"/>
  <c r="BV22" i="14"/>
  <c r="BV55" i="1"/>
  <c r="BV426" i="2" s="1"/>
  <c r="BV131" i="14"/>
  <c r="BV54" i="1"/>
  <c r="BU98" i="2"/>
  <c r="BN112" i="2"/>
  <c r="BU65" i="10"/>
  <c r="BU461" i="2"/>
  <c r="BN23" i="13"/>
  <c r="BN24" i="13" s="1"/>
  <c r="BR232" i="14"/>
  <c r="BR259" i="14"/>
  <c r="BR294" i="14"/>
  <c r="AW136" i="1"/>
  <c r="AX137" i="1" s="1"/>
  <c r="AX135" i="1"/>
  <c r="AN71" i="10"/>
  <c r="AN72" i="10" s="1"/>
  <c r="BT120" i="10"/>
  <c r="BV34" i="1"/>
  <c r="BW32" i="1"/>
  <c r="BV33" i="1"/>
  <c r="BV35" i="1"/>
  <c r="BT556" i="2"/>
  <c r="BU555" i="2"/>
  <c r="BP6" i="4"/>
  <c r="BU121" i="10"/>
  <c r="BN817" i="2"/>
  <c r="AA287" i="14"/>
  <c r="AA902" i="2"/>
  <c r="AA903" i="2" s="1"/>
  <c r="AA16" i="4"/>
  <c r="BO93" i="2"/>
  <c r="BO114" i="2" s="1"/>
  <c r="BT102" i="14"/>
  <c r="BU101" i="14"/>
  <c r="BR478" i="2"/>
  <c r="BS474" i="2"/>
  <c r="BV770" i="2"/>
  <c r="BW769" i="2"/>
  <c r="BW768" i="2" s="1"/>
  <c r="BU487" i="2"/>
  <c r="BU40" i="1"/>
  <c r="BW762" i="2"/>
  <c r="BX761" i="2"/>
  <c r="BX760" i="2" s="1"/>
  <c r="BU93" i="10"/>
  <c r="AL84" i="10"/>
  <c r="AL85" i="10" s="1"/>
  <c r="BS90" i="2"/>
  <c r="BS91" i="2" s="1"/>
  <c r="BT561" i="2"/>
  <c r="BU560" i="2"/>
  <c r="BQ383" i="2"/>
  <c r="BP105" i="2"/>
  <c r="BO7" i="13"/>
  <c r="BO22" i="13" s="1"/>
  <c r="BO21" i="13"/>
  <c r="BR295" i="14"/>
  <c r="AB143" i="4"/>
  <c r="AB145" i="4" s="1"/>
  <c r="AB20" i="4"/>
  <c r="AB78" i="10"/>
  <c r="BL508" i="2"/>
  <c r="BQ78" i="4"/>
  <c r="BQ104" i="2"/>
  <c r="BU385" i="2"/>
  <c r="BU97" i="10"/>
  <c r="BT130" i="2" l="1"/>
  <c r="BT160" i="2"/>
  <c r="BT190" i="2"/>
  <c r="BT247" i="2"/>
  <c r="BQ219" i="2"/>
  <c r="BT219" i="2"/>
  <c r="BQ247" i="2"/>
  <c r="BR64" i="2"/>
  <c r="BR65" i="2" s="1"/>
  <c r="BR52" i="2" s="1"/>
  <c r="BT50" i="2"/>
  <c r="BT51" i="2" s="1"/>
  <c r="BQ65" i="2"/>
  <c r="BQ52" i="2" s="1"/>
  <c r="BT592" i="2"/>
  <c r="BT156" i="4" s="1"/>
  <c r="AM604" i="2"/>
  <c r="BS599" i="2"/>
  <c r="AQ600" i="2"/>
  <c r="BR609" i="2"/>
  <c r="BV589" i="2"/>
  <c r="BV583" i="2"/>
  <c r="BV582" i="2"/>
  <c r="BU595" i="2"/>
  <c r="BU597" i="2"/>
  <c r="BU598" i="2"/>
  <c r="BT603" i="2"/>
  <c r="BU608" i="2"/>
  <c r="BU602" i="2"/>
  <c r="BS700" i="2"/>
  <c r="BS46" i="4" s="1"/>
  <c r="BR279" i="2"/>
  <c r="BR518" i="2" s="1"/>
  <c r="BR519" i="2" s="1"/>
  <c r="BR516" i="2" s="1"/>
  <c r="BU425" i="2"/>
  <c r="BU430" i="2" s="1"/>
  <c r="BT430" i="2"/>
  <c r="BT135" i="4"/>
  <c r="BR4" i="15"/>
  <c r="BV427" i="2"/>
  <c r="BV428" i="2"/>
  <c r="BV424" i="2"/>
  <c r="BV423" i="2"/>
  <c r="BP272" i="2"/>
  <c r="BN273" i="2"/>
  <c r="BN141" i="2"/>
  <c r="BS272" i="2"/>
  <c r="BM276" i="2"/>
  <c r="BM539" i="2" s="1"/>
  <c r="BM282" i="2"/>
  <c r="BN142" i="2"/>
  <c r="BP281" i="2"/>
  <c r="BQ136" i="2"/>
  <c r="BP140" i="2"/>
  <c r="BO275" i="2"/>
  <c r="BO152" i="2"/>
  <c r="BO109" i="4"/>
  <c r="BO153" i="2"/>
  <c r="BP280" i="2"/>
  <c r="BQ138" i="2"/>
  <c r="BN278" i="2"/>
  <c r="BN880" i="2" s="1"/>
  <c r="AW26" i="4"/>
  <c r="AV45" i="4"/>
  <c r="AS836" i="2"/>
  <c r="AT838" i="2"/>
  <c r="AT836" i="2" s="1"/>
  <c r="AT855" i="2"/>
  <c r="AT21" i="4" s="1"/>
  <c r="AR86" i="14"/>
  <c r="AS21" i="4"/>
  <c r="BP256" i="2"/>
  <c r="BP269" i="2" s="1"/>
  <c r="BP257" i="2" s="1"/>
  <c r="BS222" i="2"/>
  <c r="BS228" i="2" s="1"/>
  <c r="BS112" i="4" s="1"/>
  <c r="BV102" i="2"/>
  <c r="BV82" i="2"/>
  <c r="BP520" i="2"/>
  <c r="BS97" i="4"/>
  <c r="BO412" i="2"/>
  <c r="BO41" i="4" s="1"/>
  <c r="BN7" i="4"/>
  <c r="BM11" i="4"/>
  <c r="BN193" i="14"/>
  <c r="BR240" i="2"/>
  <c r="BR241" i="2"/>
  <c r="BR229" i="2" s="1"/>
  <c r="BN234" i="2"/>
  <c r="BN108" i="4"/>
  <c r="BO909" i="2"/>
  <c r="BO289" i="14" s="1"/>
  <c r="BO413" i="2"/>
  <c r="BO911" i="2" s="1"/>
  <c r="BO256" i="14" s="1"/>
  <c r="BQ516" i="2"/>
  <c r="BQ520" i="2"/>
  <c r="BP249" i="14"/>
  <c r="BP276" i="14"/>
  <c r="BR256" i="2"/>
  <c r="BR113" i="4" s="1"/>
  <c r="BP408" i="2"/>
  <c r="BP549" i="2" s="1"/>
  <c r="BP228" i="2"/>
  <c r="BP112" i="4" s="1"/>
  <c r="BQ100" i="4"/>
  <c r="BN910" i="2"/>
  <c r="BN413" i="2"/>
  <c r="BN911" i="2" s="1"/>
  <c r="BQ97" i="4"/>
  <c r="BV62" i="2"/>
  <c r="CA87" i="1"/>
  <c r="CB85" i="1"/>
  <c r="BY93" i="1"/>
  <c r="BX97" i="1"/>
  <c r="BW57" i="10"/>
  <c r="BW62" i="10"/>
  <c r="BV204" i="14"/>
  <c r="BV63" i="14"/>
  <c r="BV132" i="14"/>
  <c r="BV14" i="14"/>
  <c r="BV165" i="14"/>
  <c r="BV34" i="14"/>
  <c r="BV47" i="14"/>
  <c r="BV119" i="14"/>
  <c r="BV23" i="14"/>
  <c r="BV156" i="14"/>
  <c r="BV74" i="14"/>
  <c r="BV143" i="14"/>
  <c r="BV54" i="14"/>
  <c r="BO113" i="4"/>
  <c r="BO268" i="2"/>
  <c r="BO269" i="2"/>
  <c r="BO257" i="2" s="1"/>
  <c r="BU405" i="2"/>
  <c r="BO8" i="4"/>
  <c r="BV454" i="2"/>
  <c r="BV333" i="2"/>
  <c r="BV330" i="2" s="1"/>
  <c r="BV324" i="2"/>
  <c r="BV321" i="2" s="1"/>
  <c r="BV372" i="2"/>
  <c r="BV369" i="2" s="1"/>
  <c r="BV359" i="2"/>
  <c r="BV338" i="2"/>
  <c r="BV302" i="2"/>
  <c r="BV238" i="2"/>
  <c r="BV218" i="2" s="1"/>
  <c r="BV266" i="2"/>
  <c r="BV246" i="2" s="1"/>
  <c r="BV198" i="2"/>
  <c r="BV59" i="2"/>
  <c r="BV19" i="2"/>
  <c r="BV923" i="2"/>
  <c r="BV99" i="2"/>
  <c r="BV489" i="2"/>
  <c r="BV437" i="2"/>
  <c r="BV645" i="2"/>
  <c r="BV450" i="2"/>
  <c r="BV329" i="2"/>
  <c r="BV320" i="2"/>
  <c r="BV368" i="2"/>
  <c r="BV350" i="2"/>
  <c r="BV315" i="2"/>
  <c r="BV297" i="2"/>
  <c r="BV294" i="2" s="1"/>
  <c r="BV224" i="2"/>
  <c r="BV254" i="2"/>
  <c r="BV196" i="2"/>
  <c r="BV438" i="2"/>
  <c r="BV363" i="2"/>
  <c r="BV311" i="2"/>
  <c r="BV293" i="2"/>
  <c r="BV226" i="2"/>
  <c r="BV252" i="2"/>
  <c r="BV180" i="2"/>
  <c r="BV159" i="2" s="1"/>
  <c r="BV39" i="2"/>
  <c r="BV463" i="2"/>
  <c r="BV434" i="2"/>
  <c r="BV612" i="2"/>
  <c r="BV453" i="2"/>
  <c r="BV354" i="2"/>
  <c r="BV351" i="2" s="1"/>
  <c r="BV342" i="2"/>
  <c r="BV339" i="2" s="1"/>
  <c r="BV306" i="2"/>
  <c r="BV303" i="2" s="1"/>
  <c r="BV210" i="2"/>
  <c r="BV189" i="2" s="1"/>
  <c r="BV150" i="2"/>
  <c r="BV129" i="2" s="1"/>
  <c r="BV79" i="2"/>
  <c r="BV476" i="2"/>
  <c r="BV42" i="2"/>
  <c r="BV30" i="2" s="1"/>
  <c r="BV31" i="2" s="1"/>
  <c r="BR890" i="2"/>
  <c r="BO112" i="4"/>
  <c r="BO240" i="2"/>
  <c r="BO241" i="2"/>
  <c r="BO229" i="2" s="1"/>
  <c r="BV126" i="1"/>
  <c r="BV59" i="1"/>
  <c r="BV152" i="1"/>
  <c r="BV129" i="1"/>
  <c r="BV65" i="1"/>
  <c r="BV146" i="1"/>
  <c r="BG147" i="1" s="1"/>
  <c r="BV50" i="1"/>
  <c r="BV51" i="1"/>
  <c r="CB92" i="1"/>
  <c r="BV22" i="2"/>
  <c r="BW2" i="5"/>
  <c r="BW2" i="10"/>
  <c r="BW118" i="10" s="1"/>
  <c r="BW2" i="14"/>
  <c r="BW2" i="1"/>
  <c r="BW2" i="4"/>
  <c r="BX31" i="1"/>
  <c r="BW2" i="13"/>
  <c r="BW2" i="2"/>
  <c r="BW147" i="1"/>
  <c r="BV235" i="2"/>
  <c r="BV263" i="2"/>
  <c r="BV147" i="2"/>
  <c r="BV177" i="2"/>
  <c r="BV207" i="2"/>
  <c r="BV436" i="2"/>
  <c r="BV452" i="2"/>
  <c r="BV332" i="2"/>
  <c r="BV323" i="2"/>
  <c r="BV371" i="2"/>
  <c r="BV362" i="2"/>
  <c r="BV353" i="2"/>
  <c r="BV341" i="2"/>
  <c r="BV314" i="2"/>
  <c r="BV305" i="2"/>
  <c r="BV296" i="2"/>
  <c r="BQ893" i="2"/>
  <c r="DV830" i="2"/>
  <c r="BP387" i="2"/>
  <c r="BO404" i="2"/>
  <c r="BP407" i="2"/>
  <c r="BP410" i="2" s="1"/>
  <c r="BP910" i="2" s="1"/>
  <c r="BP115" i="4"/>
  <c r="BQ406" i="2"/>
  <c r="BQ318" i="2"/>
  <c r="BQ120" i="4" s="1"/>
  <c r="BQ117" i="4" s="1"/>
  <c r="BQ382" i="2"/>
  <c r="BQ380" i="2" s="1"/>
  <c r="BQ387" i="2" s="1"/>
  <c r="BP9" i="4"/>
  <c r="BR317" i="2"/>
  <c r="BR381" i="2"/>
  <c r="BS313" i="2"/>
  <c r="BT312" i="2"/>
  <c r="BO13" i="4"/>
  <c r="BR111" i="4"/>
  <c r="BR132" i="4"/>
  <c r="BQ366" i="2"/>
  <c r="BQ127" i="4" s="1"/>
  <c r="BQ125" i="4" s="1"/>
  <c r="BQ390" i="2"/>
  <c r="BP388" i="2"/>
  <c r="BR365" i="2"/>
  <c r="BR389" i="2"/>
  <c r="BR212" i="2"/>
  <c r="BS194" i="2"/>
  <c r="BT194" i="2" s="1"/>
  <c r="BT360" i="2"/>
  <c r="BS361" i="2"/>
  <c r="BS164" i="2"/>
  <c r="AB184" i="4"/>
  <c r="AA17" i="4"/>
  <c r="BU75" i="4"/>
  <c r="BQ12" i="2"/>
  <c r="BQ498" i="2"/>
  <c r="BS440" i="2"/>
  <c r="BS460" i="2" s="1"/>
  <c r="BS136" i="4"/>
  <c r="BS134" i="4" s="1"/>
  <c r="BQ660" i="2"/>
  <c r="BR458" i="2"/>
  <c r="BR10" i="4"/>
  <c r="BR465" i="2"/>
  <c r="BR653" i="2"/>
  <c r="BR702" i="2" s="1"/>
  <c r="BS646" i="2"/>
  <c r="BR654" i="2"/>
  <c r="BR703" i="2" s="1"/>
  <c r="BR652" i="2"/>
  <c r="BT435" i="2"/>
  <c r="BT459" i="2" s="1"/>
  <c r="BU433" i="2"/>
  <c r="AK635" i="2"/>
  <c r="AK695" i="2" s="1"/>
  <c r="AL630" i="2"/>
  <c r="AL690" i="2" s="1"/>
  <c r="AL656" i="2"/>
  <c r="AL704" i="2" s="1"/>
  <c r="BV40" i="1"/>
  <c r="BQ73" i="4"/>
  <c r="BR109" i="2"/>
  <c r="BT10" i="2"/>
  <c r="BT11" i="2" s="1"/>
  <c r="BR74" i="4"/>
  <c r="BR24" i="2"/>
  <c r="BR25" i="2" s="1"/>
  <c r="BR655" i="2"/>
  <c r="BT658" i="2"/>
  <c r="BT706" i="2" s="1"/>
  <c r="BU648" i="2"/>
  <c r="BS659" i="2"/>
  <c r="BS707" i="2" s="1"/>
  <c r="BS650" i="2"/>
  <c r="BS160" i="4" s="1"/>
  <c r="BS159" i="4" s="1"/>
  <c r="BQ111" i="2"/>
  <c r="BQ879" i="2" s="1"/>
  <c r="BP110" i="2"/>
  <c r="BP112" i="2" s="1"/>
  <c r="BO39" i="13"/>
  <c r="BO40" i="13" s="1"/>
  <c r="BS256" i="2"/>
  <c r="BS269" i="2" s="1"/>
  <c r="BT70" i="2"/>
  <c r="BT71" i="2" s="1"/>
  <c r="BR77" i="4"/>
  <c r="BR84" i="2"/>
  <c r="BR85" i="2" s="1"/>
  <c r="BR72" i="2" s="1"/>
  <c r="BQ85" i="2"/>
  <c r="BQ72" i="2" s="1"/>
  <c r="BS134" i="2"/>
  <c r="BR155" i="4"/>
  <c r="BR164" i="4" s="1"/>
  <c r="BQ204" i="2"/>
  <c r="BQ206" i="2" s="1"/>
  <c r="AS857" i="2"/>
  <c r="AS863" i="2" s="1"/>
  <c r="AO846" i="2"/>
  <c r="AN861" i="2"/>
  <c r="AS43" i="4"/>
  <c r="BU839" i="2"/>
  <c r="BS887" i="2"/>
  <c r="BS53" i="4"/>
  <c r="BS192" i="4" s="1"/>
  <c r="BO159" i="14"/>
  <c r="BO123" i="14"/>
  <c r="BO12" i="14"/>
  <c r="BO50" i="14"/>
  <c r="BQ720" i="2"/>
  <c r="BQ51" i="4"/>
  <c r="BR685" i="2"/>
  <c r="BR721" i="2"/>
  <c r="BS622" i="2"/>
  <c r="BS157" i="4" s="1"/>
  <c r="BS155" i="4" s="1"/>
  <c r="BP190" i="4"/>
  <c r="BP194" i="4" s="1"/>
  <c r="BP11" i="13"/>
  <c r="BP38" i="13" s="1"/>
  <c r="BP37" i="13"/>
  <c r="BP55" i="4"/>
  <c r="BT625" i="2"/>
  <c r="BT627" i="2"/>
  <c r="BT688" i="2" s="1"/>
  <c r="BU613" i="2"/>
  <c r="BT638" i="2"/>
  <c r="BT699" i="2" s="1"/>
  <c r="BT632" i="2"/>
  <c r="BT692" i="2" s="1"/>
  <c r="BU619" i="2"/>
  <c r="BN262" i="2"/>
  <c r="BO260" i="2"/>
  <c r="BR258" i="2"/>
  <c r="BS456" i="2"/>
  <c r="BS486" i="2" s="1"/>
  <c r="BS485" i="2"/>
  <c r="BS141" i="4"/>
  <c r="BS140" i="4" s="1"/>
  <c r="BR484" i="2"/>
  <c r="BR497" i="2"/>
  <c r="BR15" i="4"/>
  <c r="BR491" i="2"/>
  <c r="BT451" i="2"/>
  <c r="BU449" i="2"/>
  <c r="BU331" i="2"/>
  <c r="BT335" i="2"/>
  <c r="BT336" i="2" s="1"/>
  <c r="BT122" i="4" s="1"/>
  <c r="BU322" i="2"/>
  <c r="BT326" i="2"/>
  <c r="BT327" i="2" s="1"/>
  <c r="BT121" i="4" s="1"/>
  <c r="BS357" i="2"/>
  <c r="BS126" i="4" s="1"/>
  <c r="BT374" i="2"/>
  <c r="BT375" i="2" s="1"/>
  <c r="BT128" i="4" s="1"/>
  <c r="BT356" i="2"/>
  <c r="BU370" i="2"/>
  <c r="BU352" i="2"/>
  <c r="BS300" i="2"/>
  <c r="BS118" i="4" s="1"/>
  <c r="BT100" i="4"/>
  <c r="BT308" i="2"/>
  <c r="BT309" i="2" s="1"/>
  <c r="BT119" i="4" s="1"/>
  <c r="BT344" i="2"/>
  <c r="BT345" i="2" s="1"/>
  <c r="BT123" i="4" s="1"/>
  <c r="BU304" i="2"/>
  <c r="BU340" i="2"/>
  <c r="BT299" i="2"/>
  <c r="BU295" i="2"/>
  <c r="BU248" i="2"/>
  <c r="BU249" i="2"/>
  <c r="BU102" i="4" s="1"/>
  <c r="BT99" i="4"/>
  <c r="BM278" i="14"/>
  <c r="BM224" i="14"/>
  <c r="BM251" i="14"/>
  <c r="BN172" i="2"/>
  <c r="BT93" i="4"/>
  <c r="BU221" i="2"/>
  <c r="BU101" i="4" s="1"/>
  <c r="BU220" i="2"/>
  <c r="BT98" i="4"/>
  <c r="BS85" i="4"/>
  <c r="BT89" i="4"/>
  <c r="BU192" i="2"/>
  <c r="BU92" i="4" s="1"/>
  <c r="BU191" i="2"/>
  <c r="BU193" i="2"/>
  <c r="BU96" i="4" s="1"/>
  <c r="BT88" i="4"/>
  <c r="BK284" i="2"/>
  <c r="BR202" i="2"/>
  <c r="BU162" i="2"/>
  <c r="BU91" i="4" s="1"/>
  <c r="BU161" i="2"/>
  <c r="BU163" i="2"/>
  <c r="BU95" i="4" s="1"/>
  <c r="BM274" i="2"/>
  <c r="BM889" i="2"/>
  <c r="BQ166" i="2"/>
  <c r="BP170" i="2"/>
  <c r="BL176" i="2"/>
  <c r="BL277" i="2" s="1"/>
  <c r="BM174" i="2"/>
  <c r="BM283" i="2" s="1"/>
  <c r="BT87" i="4"/>
  <c r="BO110" i="4"/>
  <c r="BO183" i="2"/>
  <c r="BO182" i="2"/>
  <c r="BQ168" i="2"/>
  <c r="BN171" i="2"/>
  <c r="BU133" i="2"/>
  <c r="BU94" i="4" s="1"/>
  <c r="BU132" i="2"/>
  <c r="BU90" i="4" s="1"/>
  <c r="BU131" i="2"/>
  <c r="BT86" i="4"/>
  <c r="BR201" i="2"/>
  <c r="BO144" i="2"/>
  <c r="BQ232" i="2"/>
  <c r="BU236" i="2"/>
  <c r="BM504" i="2"/>
  <c r="BN508" i="2"/>
  <c r="BU208" i="2"/>
  <c r="BU264" i="2"/>
  <c r="BU178" i="2"/>
  <c r="BU148" i="2"/>
  <c r="BT250" i="2"/>
  <c r="BV58" i="2"/>
  <c r="BV78" i="2"/>
  <c r="BW82" i="2" s="1"/>
  <c r="BV18" i="2"/>
  <c r="BV38" i="2"/>
  <c r="BP223" i="14"/>
  <c r="BP277" i="14"/>
  <c r="BP250" i="14"/>
  <c r="BO506" i="2"/>
  <c r="BO507" i="2" s="1"/>
  <c r="BO504" i="2" s="1"/>
  <c r="BR13" i="2"/>
  <c r="BR73" i="2"/>
  <c r="BS73" i="2" s="1"/>
  <c r="BR33" i="2"/>
  <c r="BS45" i="2"/>
  <c r="BS32" i="2" s="1"/>
  <c r="BT44" i="2"/>
  <c r="BR32" i="2"/>
  <c r="BR53" i="2"/>
  <c r="BO23" i="13"/>
  <c r="BO24" i="13" s="1"/>
  <c r="BW131" i="14"/>
  <c r="BW53" i="1"/>
  <c r="BW56" i="1"/>
  <c r="BW62" i="14"/>
  <c r="BW55" i="1"/>
  <c r="BW426" i="2" s="1"/>
  <c r="BW22" i="14"/>
  <c r="BW54" i="1"/>
  <c r="BV98" i="2"/>
  <c r="BQ105" i="2"/>
  <c r="AB79" i="10"/>
  <c r="AL86" i="10"/>
  <c r="BX762" i="2"/>
  <c r="BY761" i="2"/>
  <c r="BY760" i="2" s="1"/>
  <c r="BU102" i="14"/>
  <c r="BV101" i="14"/>
  <c r="BS295" i="14"/>
  <c r="BU556" i="2"/>
  <c r="BV555" i="2"/>
  <c r="AN904" i="2"/>
  <c r="AO70" i="10"/>
  <c r="BP93" i="2"/>
  <c r="BP114" i="2" s="1"/>
  <c r="BT90" i="2"/>
  <c r="BT91" i="2" s="1"/>
  <c r="BW770" i="2"/>
  <c r="BX769" i="2"/>
  <c r="BX768" i="2" s="1"/>
  <c r="BO817" i="2"/>
  <c r="BX32" i="1"/>
  <c r="BW33" i="1"/>
  <c r="BW35" i="1"/>
  <c r="BW34" i="1"/>
  <c r="BV461" i="2"/>
  <c r="BV65" i="10"/>
  <c r="BV97" i="10"/>
  <c r="BQ6" i="4"/>
  <c r="BR383" i="2"/>
  <c r="BU561" i="2"/>
  <c r="BV560" i="2"/>
  <c r="BR78" i="4"/>
  <c r="BR104" i="2"/>
  <c r="BU34" i="13"/>
  <c r="BU4" i="13"/>
  <c r="BU18" i="13"/>
  <c r="BU1" i="13"/>
  <c r="BU4" i="5"/>
  <c r="BU1" i="5"/>
  <c r="BU83" i="14"/>
  <c r="BU43" i="14"/>
  <c r="BU152" i="14"/>
  <c r="BU1" i="14"/>
  <c r="BU200" i="14"/>
  <c r="BU175" i="14"/>
  <c r="BU115" i="14"/>
  <c r="BU4" i="14"/>
  <c r="BU149" i="4"/>
  <c r="BU106" i="4"/>
  <c r="BU71" i="4"/>
  <c r="BU1" i="4"/>
  <c r="BU181" i="4"/>
  <c r="BU168" i="4"/>
  <c r="BU82" i="4"/>
  <c r="BU37" i="4"/>
  <c r="BU4" i="4"/>
  <c r="BU747" i="2"/>
  <c r="BU502" i="2"/>
  <c r="BU4" i="2"/>
  <c r="BU870" i="2"/>
  <c r="BU795" i="2"/>
  <c r="BU774" i="2"/>
  <c r="BU417" i="2"/>
  <c r="BU288" i="2"/>
  <c r="BU121" i="2"/>
  <c r="BU812" i="2"/>
  <c r="BU570" i="2"/>
  <c r="BU1" i="2"/>
  <c r="BQ3" i="15" s="1"/>
  <c r="BU825" i="2"/>
  <c r="BU730" i="2"/>
  <c r="BU102" i="10"/>
  <c r="BU44" i="1"/>
  <c r="BU1" i="10"/>
  <c r="BU20" i="1"/>
  <c r="BU90" i="10"/>
  <c r="BU55" i="10"/>
  <c r="BU119" i="1"/>
  <c r="BU74" i="1"/>
  <c r="BU1" i="1"/>
  <c r="BS478" i="2"/>
  <c r="BT474" i="2"/>
  <c r="BV121" i="10"/>
  <c r="BP21" i="13"/>
  <c r="BP7" i="13"/>
  <c r="BP22" i="13" s="1"/>
  <c r="BV385" i="2"/>
  <c r="BV93" i="10"/>
  <c r="BV487" i="2"/>
  <c r="AA228" i="14"/>
  <c r="AA255" i="14"/>
  <c r="AA286" i="14"/>
  <c r="BS232" i="14"/>
  <c r="BS259" i="14"/>
  <c r="BS294" i="14"/>
  <c r="BU120" i="10"/>
  <c r="AX136" i="1"/>
  <c r="AY137" i="1" s="1"/>
  <c r="AY135" i="1"/>
  <c r="BP92" i="2"/>
  <c r="BL191" i="14"/>
  <c r="BV1" i="13" l="1"/>
  <c r="BN191" i="14"/>
  <c r="BU247" i="2"/>
  <c r="BU160" i="2"/>
  <c r="BU190" i="2"/>
  <c r="BU219" i="2"/>
  <c r="BU130" i="2"/>
  <c r="AT175" i="4"/>
  <c r="AU837" i="2"/>
  <c r="AU838" i="2" s="1"/>
  <c r="AU836" i="2" s="1"/>
  <c r="BU50" i="2"/>
  <c r="BU51" i="2" s="1"/>
  <c r="BS76" i="4"/>
  <c r="BS64" i="2"/>
  <c r="BS65" i="2" s="1"/>
  <c r="AM605" i="2"/>
  <c r="BS609" i="2"/>
  <c r="BU592" i="2"/>
  <c r="BU156" i="4" s="1"/>
  <c r="AQ601" i="2"/>
  <c r="BT599" i="2"/>
  <c r="BW583" i="2"/>
  <c r="BW582" i="2"/>
  <c r="BW589" i="2"/>
  <c r="BV595" i="2"/>
  <c r="BV597" i="2"/>
  <c r="BV598" i="2"/>
  <c r="BU603" i="2"/>
  <c r="BV608" i="2"/>
  <c r="BV602" i="2"/>
  <c r="BQ272" i="2"/>
  <c r="BT700" i="2"/>
  <c r="BT46" i="4" s="1"/>
  <c r="BS279" i="2"/>
  <c r="BS518" i="2" s="1"/>
  <c r="BS519" i="2" s="1"/>
  <c r="BU135" i="4"/>
  <c r="BS4" i="15"/>
  <c r="BW428" i="2"/>
  <c r="BW427" i="2"/>
  <c r="BW423" i="2"/>
  <c r="BW424" i="2"/>
  <c r="BV425" i="2"/>
  <c r="BO273" i="2"/>
  <c r="BO141" i="2"/>
  <c r="BP275" i="2"/>
  <c r="BP109" i="4"/>
  <c r="BP153" i="2"/>
  <c r="BP152" i="2"/>
  <c r="BQ281" i="2"/>
  <c r="BR136" i="2"/>
  <c r="BQ140" i="2"/>
  <c r="BQ280" i="2"/>
  <c r="BR138" i="2"/>
  <c r="BO278" i="2"/>
  <c r="BO880" i="2" s="1"/>
  <c r="BN276" i="2"/>
  <c r="BN539" i="2" s="1"/>
  <c r="BT272" i="2"/>
  <c r="BN282" i="2"/>
  <c r="BO142" i="2"/>
  <c r="BO146" i="2" s="1"/>
  <c r="BN146" i="2"/>
  <c r="AS176" i="4"/>
  <c r="BW62" i="2"/>
  <c r="BW102" i="2"/>
  <c r="BW42" i="2"/>
  <c r="BW30" i="2" s="1"/>
  <c r="BW31" i="2" s="1"/>
  <c r="BW22" i="2"/>
  <c r="AX26" i="4"/>
  <c r="AX45" i="4"/>
  <c r="AV782" i="2"/>
  <c r="AV789" i="2"/>
  <c r="AW45" i="4"/>
  <c r="AT856" i="2"/>
  <c r="AT43" i="4" s="1"/>
  <c r="AT94" i="14" s="1"/>
  <c r="AT857" i="2"/>
  <c r="AT176" i="4" s="1"/>
  <c r="BS164" i="4"/>
  <c r="BP113" i="4"/>
  <c r="BT222" i="2"/>
  <c r="BU222" i="2" s="1"/>
  <c r="BP268" i="2"/>
  <c r="BP8" i="4"/>
  <c r="BR660" i="2"/>
  <c r="BN11" i="4"/>
  <c r="BO229" i="14"/>
  <c r="BP413" i="2"/>
  <c r="BP911" i="2" s="1"/>
  <c r="BP229" i="14" s="1"/>
  <c r="BR193" i="14"/>
  <c r="BR269" i="2"/>
  <c r="BR257" i="2" s="1"/>
  <c r="BR268" i="2"/>
  <c r="BP412" i="2"/>
  <c r="BP41" i="4" s="1"/>
  <c r="BO288" i="14"/>
  <c r="BP240" i="2"/>
  <c r="BO108" i="4"/>
  <c r="BQ228" i="2"/>
  <c r="BQ112" i="4" s="1"/>
  <c r="BP241" i="2"/>
  <c r="BP229" i="2" s="1"/>
  <c r="BQ407" i="2"/>
  <c r="BQ909" i="2" s="1"/>
  <c r="BQ289" i="14" s="1"/>
  <c r="BP909" i="2"/>
  <c r="BP289" i="14" s="1"/>
  <c r="BQ388" i="2"/>
  <c r="BQ115" i="4"/>
  <c r="BO7" i="4"/>
  <c r="BS890" i="2"/>
  <c r="BS200" i="2"/>
  <c r="BS111" i="4" s="1"/>
  <c r="BQ256" i="2"/>
  <c r="BN229" i="14"/>
  <c r="BN256" i="14"/>
  <c r="BN288" i="14"/>
  <c r="BQ8" i="4"/>
  <c r="BW645" i="2"/>
  <c r="BW454" i="2"/>
  <c r="BW333" i="2"/>
  <c r="BW330" i="2" s="1"/>
  <c r="BW320" i="2"/>
  <c r="BW372" i="2"/>
  <c r="BW369" i="2" s="1"/>
  <c r="BW354" i="2"/>
  <c r="BW351" i="2" s="1"/>
  <c r="BW315" i="2"/>
  <c r="BW297" i="2"/>
  <c r="BW294" i="2" s="1"/>
  <c r="BW238" i="2"/>
  <c r="BW218" i="2" s="1"/>
  <c r="BW252" i="2"/>
  <c r="BW150" i="2"/>
  <c r="BW129" i="2" s="1"/>
  <c r="BW79" i="2"/>
  <c r="BW39" i="2"/>
  <c r="BW99" i="2"/>
  <c r="BW438" i="2"/>
  <c r="BW453" i="2"/>
  <c r="BW329" i="2"/>
  <c r="BW368" i="2"/>
  <c r="BW350" i="2"/>
  <c r="BW311" i="2"/>
  <c r="BW293" i="2"/>
  <c r="BW224" i="2"/>
  <c r="BW210" i="2"/>
  <c r="BW189" i="2" s="1"/>
  <c r="BW198" i="2"/>
  <c r="BW69" i="2"/>
  <c r="BW68" i="2" s="1"/>
  <c r="BW923" i="2"/>
  <c r="BW463" i="2"/>
  <c r="BW489" i="2"/>
  <c r="BW437" i="2"/>
  <c r="BW612" i="2"/>
  <c r="BW450" i="2"/>
  <c r="BW363" i="2"/>
  <c r="BW342" i="2"/>
  <c r="BW339" i="2" s="1"/>
  <c r="BW306" i="2"/>
  <c r="BW303" i="2" s="1"/>
  <c r="BW226" i="2"/>
  <c r="BW266" i="2"/>
  <c r="BW246" i="2" s="1"/>
  <c r="BW196" i="2"/>
  <c r="BW59" i="2"/>
  <c r="BW434" i="2"/>
  <c r="BW324" i="2"/>
  <c r="BW321" i="2" s="1"/>
  <c r="BW359" i="2"/>
  <c r="BW338" i="2"/>
  <c r="BW302" i="2"/>
  <c r="BW254" i="2"/>
  <c r="BW180" i="2"/>
  <c r="BW159" i="2" s="1"/>
  <c r="BW19" i="2"/>
  <c r="BW476" i="2"/>
  <c r="BW65" i="1"/>
  <c r="BW59" i="1"/>
  <c r="BW152" i="1"/>
  <c r="BW126" i="1"/>
  <c r="BW129" i="1"/>
  <c r="BW146" i="1"/>
  <c r="BF147" i="1" s="1"/>
  <c r="BW50" i="1"/>
  <c r="BW51" i="1"/>
  <c r="BW132" i="14"/>
  <c r="BW14" i="14"/>
  <c r="BW63" i="14"/>
  <c r="BW47" i="14"/>
  <c r="BW204" i="14"/>
  <c r="BW23" i="14"/>
  <c r="BW156" i="14"/>
  <c r="BW165" i="14"/>
  <c r="BW74" i="14"/>
  <c r="BW143" i="14"/>
  <c r="BW54" i="14"/>
  <c r="BW119" i="14"/>
  <c r="BW34" i="14"/>
  <c r="BW8" i="14"/>
  <c r="CC92" i="1"/>
  <c r="BO193" i="14"/>
  <c r="BX57" i="10"/>
  <c r="BX62" i="10"/>
  <c r="BZ93" i="1"/>
  <c r="BY97" i="1"/>
  <c r="BX2" i="5"/>
  <c r="BX2" i="10"/>
  <c r="BX118" i="10" s="1"/>
  <c r="BX2" i="14"/>
  <c r="BY31" i="1"/>
  <c r="BX2" i="4"/>
  <c r="BX147" i="1"/>
  <c r="BX2" i="13"/>
  <c r="BX2" i="2"/>
  <c r="BX2" i="1"/>
  <c r="BO230" i="2"/>
  <c r="BP230" i="2" s="1"/>
  <c r="BV405" i="2"/>
  <c r="CB87" i="1"/>
  <c r="CC85" i="1"/>
  <c r="BW235" i="2"/>
  <c r="BW147" i="2"/>
  <c r="BW177" i="2"/>
  <c r="BW207" i="2"/>
  <c r="BW263" i="2"/>
  <c r="BW436" i="2"/>
  <c r="BW452" i="2"/>
  <c r="BW332" i="2"/>
  <c r="BW323" i="2"/>
  <c r="BW371" i="2"/>
  <c r="BW362" i="2"/>
  <c r="BW353" i="2"/>
  <c r="BW341" i="2"/>
  <c r="BW314" i="2"/>
  <c r="BW305" i="2"/>
  <c r="BW296" i="2"/>
  <c r="BR893" i="2"/>
  <c r="AA85" i="14"/>
  <c r="AA87" i="14" s="1"/>
  <c r="BQ408" i="2"/>
  <c r="BQ222" i="14"/>
  <c r="BQ276" i="14"/>
  <c r="BQ249" i="14"/>
  <c r="BR318" i="2"/>
  <c r="BR120" i="4" s="1"/>
  <c r="BR117" i="4" s="1"/>
  <c r="BR382" i="2"/>
  <c r="BR380" i="2" s="1"/>
  <c r="BR387" i="2" s="1"/>
  <c r="BU312" i="2"/>
  <c r="BT313" i="2"/>
  <c r="BR406" i="2"/>
  <c r="BS317" i="2"/>
  <c r="BS381" i="2"/>
  <c r="BQ9" i="4"/>
  <c r="AA167" i="14"/>
  <c r="BR520" i="2"/>
  <c r="BV121" i="2"/>
  <c r="BV106" i="4"/>
  <c r="BV4" i="5"/>
  <c r="BV795" i="2"/>
  <c r="BV37" i="4"/>
  <c r="BV18" i="13"/>
  <c r="BV55" i="10"/>
  <c r="BV747" i="2"/>
  <c r="BV4" i="14"/>
  <c r="BS113" i="4"/>
  <c r="BV119" i="1"/>
  <c r="BV570" i="2"/>
  <c r="BV1" i="14"/>
  <c r="BU360" i="2"/>
  <c r="BT361" i="2"/>
  <c r="AA15" i="14"/>
  <c r="BR12" i="2"/>
  <c r="AA187" i="14"/>
  <c r="AA22" i="4"/>
  <c r="AA89" i="14" s="1"/>
  <c r="AA91" i="14" s="1"/>
  <c r="BP404" i="2"/>
  <c r="BS132" i="4"/>
  <c r="BR366" i="2"/>
  <c r="BR127" i="4" s="1"/>
  <c r="BR125" i="4" s="1"/>
  <c r="BR390" i="2"/>
  <c r="BR388" i="2" s="1"/>
  <c r="AA55" i="14"/>
  <c r="BP13" i="4"/>
  <c r="BS365" i="2"/>
  <c r="BS389" i="2"/>
  <c r="BV1" i="10"/>
  <c r="BV288" i="2"/>
  <c r="BV870" i="2"/>
  <c r="BV730" i="2"/>
  <c r="BV812" i="2"/>
  <c r="BV149" i="4"/>
  <c r="BV82" i="4"/>
  <c r="BV115" i="14"/>
  <c r="BV152" i="14"/>
  <c r="BV4" i="13"/>
  <c r="BV417" i="2"/>
  <c r="BV43" i="14"/>
  <c r="BV90" i="10"/>
  <c r="BV1" i="1"/>
  <c r="BV20" i="1"/>
  <c r="BV4" i="2"/>
  <c r="BV825" i="2"/>
  <c r="BV1" i="4"/>
  <c r="BV4" i="4"/>
  <c r="BV168" i="4"/>
  <c r="BV175" i="14"/>
  <c r="BV34" i="13"/>
  <c r="BV44" i="1"/>
  <c r="BV74" i="1"/>
  <c r="BV102" i="10"/>
  <c r="BV774" i="2"/>
  <c r="BV502" i="2"/>
  <c r="BV1" i="2"/>
  <c r="BR3" i="15" s="1"/>
  <c r="BV71" i="4"/>
  <c r="BV181" i="4"/>
  <c r="BV200" i="14"/>
  <c r="BV83" i="14"/>
  <c r="BV1" i="5"/>
  <c r="BS8" i="4"/>
  <c r="AA178" i="14"/>
  <c r="BR498" i="2"/>
  <c r="BT164" i="2"/>
  <c r="BT440" i="2"/>
  <c r="BT460" i="2" s="1"/>
  <c r="BT136" i="4"/>
  <c r="BT134" i="4" s="1"/>
  <c r="BS458" i="2"/>
  <c r="BS10" i="4"/>
  <c r="BS465" i="2"/>
  <c r="BU435" i="2"/>
  <c r="BU459" i="2" s="1"/>
  <c r="BV433" i="2"/>
  <c r="BS652" i="2"/>
  <c r="BS653" i="2"/>
  <c r="BS702" i="2" s="1"/>
  <c r="BS654" i="2"/>
  <c r="BS703" i="2" s="1"/>
  <c r="BT646" i="2"/>
  <c r="AL657" i="2"/>
  <c r="AL705" i="2" s="1"/>
  <c r="AL634" i="2"/>
  <c r="AL694" i="2" s="1"/>
  <c r="AL631" i="2"/>
  <c r="AL691" i="2" s="1"/>
  <c r="BS109" i="2"/>
  <c r="BU10" i="2"/>
  <c r="BU11" i="2" s="1"/>
  <c r="BS74" i="4"/>
  <c r="BS24" i="2"/>
  <c r="BS25" i="2" s="1"/>
  <c r="BS655" i="2"/>
  <c r="BU658" i="2"/>
  <c r="BU706" i="2" s="1"/>
  <c r="BV648" i="2"/>
  <c r="BT659" i="2"/>
  <c r="BT707" i="2" s="1"/>
  <c r="BT650" i="2"/>
  <c r="BT160" i="4" s="1"/>
  <c r="BT159" i="4" s="1"/>
  <c r="BS241" i="2"/>
  <c r="BS229" i="2" s="1"/>
  <c r="BR73" i="4"/>
  <c r="BU100" i="4"/>
  <c r="BS268" i="2"/>
  <c r="BR111" i="2"/>
  <c r="BR879" i="2" s="1"/>
  <c r="BQ110" i="2"/>
  <c r="BQ112" i="2" s="1"/>
  <c r="AS852" i="2"/>
  <c r="AS104" i="14"/>
  <c r="BU70" i="2"/>
  <c r="BU71" i="2" s="1"/>
  <c r="BS77" i="4"/>
  <c r="BS84" i="2"/>
  <c r="BS85" i="2" s="1"/>
  <c r="BS72" i="2" s="1"/>
  <c r="BS240" i="2"/>
  <c r="BT256" i="2"/>
  <c r="BT269" i="2" s="1"/>
  <c r="BT257" i="2" s="1"/>
  <c r="AO847" i="2"/>
  <c r="AO862" i="2"/>
  <c r="AS94" i="14"/>
  <c r="AS122" i="14"/>
  <c r="AS90" i="14"/>
  <c r="AS11" i="14"/>
  <c r="BV839" i="2"/>
  <c r="BP39" i="13"/>
  <c r="BP40" i="13" s="1"/>
  <c r="BS721" i="2"/>
  <c r="BS685" i="2"/>
  <c r="BQ190" i="4"/>
  <c r="BQ194" i="4" s="1"/>
  <c r="BQ11" i="13"/>
  <c r="BQ38" i="13" s="1"/>
  <c r="BQ55" i="4"/>
  <c r="BQ37" i="13"/>
  <c r="BT622" i="2"/>
  <c r="BT157" i="4" s="1"/>
  <c r="BT155" i="4" s="1"/>
  <c r="BT887" i="2"/>
  <c r="BT53" i="4"/>
  <c r="BT192" i="4" s="1"/>
  <c r="BP12" i="14"/>
  <c r="BP50" i="14"/>
  <c r="BP159" i="14"/>
  <c r="BP123" i="14"/>
  <c r="BR720" i="2"/>
  <c r="BR51" i="4"/>
  <c r="BU638" i="2"/>
  <c r="BU699" i="2" s="1"/>
  <c r="BU632" i="2"/>
  <c r="BU692" i="2" s="1"/>
  <c r="BV619" i="2"/>
  <c r="BU625" i="2"/>
  <c r="BU627" i="2"/>
  <c r="BU688" i="2" s="1"/>
  <c r="BV613" i="2"/>
  <c r="BR232" i="2"/>
  <c r="BO262" i="2"/>
  <c r="BP260" i="2"/>
  <c r="BT200" i="2"/>
  <c r="BT111" i="4" s="1"/>
  <c r="BT73" i="2"/>
  <c r="BS53" i="2"/>
  <c r="BT456" i="2"/>
  <c r="BT486" i="2" s="1"/>
  <c r="BT485" i="2"/>
  <c r="BT141" i="4"/>
  <c r="BT140" i="4" s="1"/>
  <c r="BS497" i="2"/>
  <c r="BS484" i="2"/>
  <c r="BS15" i="4"/>
  <c r="BS491" i="2"/>
  <c r="BU451" i="2"/>
  <c r="BV449" i="2"/>
  <c r="BV331" i="2"/>
  <c r="BU335" i="2"/>
  <c r="BU336" i="2" s="1"/>
  <c r="BU122" i="4" s="1"/>
  <c r="BV322" i="2"/>
  <c r="BU326" i="2"/>
  <c r="BU327" i="2" s="1"/>
  <c r="BU121" i="4" s="1"/>
  <c r="BT300" i="2"/>
  <c r="BT118" i="4" s="1"/>
  <c r="BT357" i="2"/>
  <c r="BT126" i="4" s="1"/>
  <c r="BV352" i="2"/>
  <c r="BU356" i="2"/>
  <c r="BU374" i="2"/>
  <c r="BU375" i="2" s="1"/>
  <c r="BU128" i="4" s="1"/>
  <c r="BV370" i="2"/>
  <c r="BV340" i="2"/>
  <c r="BU344" i="2"/>
  <c r="BU345" i="2" s="1"/>
  <c r="BU123" i="4" s="1"/>
  <c r="BV295" i="2"/>
  <c r="BV304" i="2"/>
  <c r="BU299" i="2"/>
  <c r="BU308" i="2"/>
  <c r="BU309" i="2" s="1"/>
  <c r="BU119" i="4" s="1"/>
  <c r="BU89" i="4"/>
  <c r="BT97" i="4"/>
  <c r="BV249" i="2"/>
  <c r="BV102" i="4" s="1"/>
  <c r="BV248" i="2"/>
  <c r="BU99" i="4"/>
  <c r="BT134" i="2"/>
  <c r="BN224" i="14"/>
  <c r="BN278" i="14"/>
  <c r="BN251" i="14"/>
  <c r="BO172" i="2"/>
  <c r="BV221" i="2"/>
  <c r="BV101" i="4" s="1"/>
  <c r="BV220" i="2"/>
  <c r="BU98" i="4"/>
  <c r="BT85" i="4"/>
  <c r="BU93" i="4"/>
  <c r="BS257" i="2"/>
  <c r="BN174" i="2"/>
  <c r="BN283" i="2" s="1"/>
  <c r="BV192" i="2"/>
  <c r="BV92" i="4" s="1"/>
  <c r="BV191" i="2"/>
  <c r="BV193" i="2"/>
  <c r="BV96" i="4" s="1"/>
  <c r="BU88" i="4"/>
  <c r="BS258" i="2"/>
  <c r="BO171" i="2"/>
  <c r="BL284" i="2"/>
  <c r="BV163" i="2"/>
  <c r="BV95" i="4" s="1"/>
  <c r="BV162" i="2"/>
  <c r="BV91" i="4" s="1"/>
  <c r="BV161" i="2"/>
  <c r="BN889" i="2"/>
  <c r="BN274" i="2"/>
  <c r="BP110" i="4"/>
  <c r="BP183" i="2"/>
  <c r="BP182" i="2"/>
  <c r="BR168" i="2"/>
  <c r="BM176" i="2"/>
  <c r="BM277" i="2" s="1"/>
  <c r="BR166" i="2"/>
  <c r="BQ170" i="2"/>
  <c r="BU87" i="4"/>
  <c r="BU86" i="4"/>
  <c r="BV131" i="2"/>
  <c r="BV132" i="2"/>
  <c r="BV90" i="4" s="1"/>
  <c r="BV133" i="2"/>
  <c r="BV94" i="4" s="1"/>
  <c r="BP144" i="2"/>
  <c r="BV236" i="2"/>
  <c r="BS202" i="2"/>
  <c r="BQ93" i="2"/>
  <c r="BQ114" i="2" s="1"/>
  <c r="BQ506" i="2" s="1"/>
  <c r="BR204" i="2"/>
  <c r="BR206" i="2" s="1"/>
  <c r="BV264" i="2"/>
  <c r="BV148" i="2"/>
  <c r="BV178" i="2"/>
  <c r="BV208" i="2"/>
  <c r="BU250" i="2"/>
  <c r="BW78" i="2"/>
  <c r="BW38" i="2"/>
  <c r="BW58" i="2"/>
  <c r="BW18" i="2"/>
  <c r="BW40" i="1"/>
  <c r="BQ277" i="14"/>
  <c r="BQ223" i="14"/>
  <c r="BQ250" i="14"/>
  <c r="BT45" i="2"/>
  <c r="BP506" i="2"/>
  <c r="BU44" i="2"/>
  <c r="BS33" i="2"/>
  <c r="BS13" i="2"/>
  <c r="BM191" i="14"/>
  <c r="BQ92" i="2"/>
  <c r="BW98" i="2"/>
  <c r="BX22" i="14"/>
  <c r="BX56" i="1"/>
  <c r="BX131" i="14"/>
  <c r="BX54" i="1"/>
  <c r="BX55" i="1"/>
  <c r="BX426" i="2" s="1"/>
  <c r="BX62" i="14"/>
  <c r="BX53" i="1"/>
  <c r="BR105" i="2"/>
  <c r="BR110" i="2" s="1"/>
  <c r="BS383" i="2"/>
  <c r="BW97" i="10"/>
  <c r="BX770" i="2"/>
  <c r="BY769" i="2"/>
  <c r="BY768" i="2" s="1"/>
  <c r="BR6" i="4"/>
  <c r="BQ7" i="13"/>
  <c r="BQ22" i="13" s="1"/>
  <c r="BQ21" i="13"/>
  <c r="BW65" i="10"/>
  <c r="BX35" i="1"/>
  <c r="BX34" i="1"/>
  <c r="BY32" i="1"/>
  <c r="BX33" i="1"/>
  <c r="BV556" i="2"/>
  <c r="BW555" i="2"/>
  <c r="AB906" i="2"/>
  <c r="AB901" i="2" s="1"/>
  <c r="AC77" i="10"/>
  <c r="BT295" i="14"/>
  <c r="BW487" i="2"/>
  <c r="BP817" i="2"/>
  <c r="BV120" i="10"/>
  <c r="BO508" i="2"/>
  <c r="BW121" i="10"/>
  <c r="AO71" i="10"/>
  <c r="AO72" i="10" s="1"/>
  <c r="BV102" i="14"/>
  <c r="BW101" i="14"/>
  <c r="BZ761" i="2"/>
  <c r="BZ760" i="2" s="1"/>
  <c r="BY762" i="2"/>
  <c r="AM84" i="10"/>
  <c r="AM85" i="10" s="1"/>
  <c r="BT232" i="14"/>
  <c r="BT259" i="14"/>
  <c r="BT294" i="14"/>
  <c r="BW385" i="2"/>
  <c r="BV561" i="2"/>
  <c r="BW560" i="2"/>
  <c r="BW461" i="2"/>
  <c r="BS78" i="4"/>
  <c r="BS104" i="2"/>
  <c r="AY136" i="1"/>
  <c r="AZ137" i="1" s="1"/>
  <c r="AZ135" i="1"/>
  <c r="BW93" i="10"/>
  <c r="BP23" i="13"/>
  <c r="BP24" i="13" s="1"/>
  <c r="BT478" i="2"/>
  <c r="BU474" i="2"/>
  <c r="BU90" i="2"/>
  <c r="BU91" i="2" s="1"/>
  <c r="B493" i="2"/>
  <c r="B480" i="2"/>
  <c r="B467" i="2"/>
  <c r="B469" i="2"/>
  <c r="B482" i="2"/>
  <c r="B495" i="2"/>
  <c r="BW18" i="13" l="1"/>
  <c r="BV190" i="2"/>
  <c r="BV219" i="2"/>
  <c r="BV247" i="2"/>
  <c r="BV130" i="2"/>
  <c r="BV160" i="2"/>
  <c r="AV837" i="2"/>
  <c r="BU76" i="4"/>
  <c r="BS52" i="2"/>
  <c r="BT76" i="4"/>
  <c r="BT64" i="2"/>
  <c r="BT65" i="2" s="1"/>
  <c r="BT52" i="2" s="1"/>
  <c r="BV50" i="2"/>
  <c r="BV51" i="2" s="1"/>
  <c r="BT609" i="2"/>
  <c r="AN604" i="2"/>
  <c r="AR600" i="2"/>
  <c r="BV592" i="2"/>
  <c r="BV156" i="4" s="1"/>
  <c r="BU599" i="2"/>
  <c r="BX589" i="2"/>
  <c r="BX583" i="2"/>
  <c r="BX582" i="2"/>
  <c r="BW608" i="2"/>
  <c r="BW602" i="2"/>
  <c r="BS9" i="15"/>
  <c r="BS36" i="15" s="1"/>
  <c r="BV603" i="2"/>
  <c r="BW595" i="2"/>
  <c r="BW597" i="2"/>
  <c r="BW598" i="2"/>
  <c r="BU700" i="2"/>
  <c r="BU46" i="4" s="1"/>
  <c r="BT279" i="2"/>
  <c r="BT518" i="2" s="1"/>
  <c r="BV430" i="2"/>
  <c r="BV135" i="4"/>
  <c r="BW425" i="2"/>
  <c r="BT4" i="15"/>
  <c r="BX428" i="2"/>
  <c r="BX427" i="2"/>
  <c r="BX424" i="2"/>
  <c r="BX423" i="2"/>
  <c r="BR281" i="2"/>
  <c r="BR140" i="2"/>
  <c r="BS136" i="2"/>
  <c r="BR280" i="2"/>
  <c r="BS138" i="2"/>
  <c r="BU272" i="2"/>
  <c r="BP278" i="2"/>
  <c r="BP880" i="2" s="1"/>
  <c r="BO276" i="2"/>
  <c r="BO539" i="2" s="1"/>
  <c r="BO282" i="2"/>
  <c r="BP142" i="2"/>
  <c r="BP146" i="2" s="1"/>
  <c r="BQ275" i="2"/>
  <c r="BQ152" i="2"/>
  <c r="BQ109" i="4"/>
  <c r="BQ153" i="2"/>
  <c r="BP273" i="2"/>
  <c r="BP141" i="2"/>
  <c r="AT852" i="2"/>
  <c r="BT164" i="4"/>
  <c r="AY26" i="4"/>
  <c r="AX782" i="2"/>
  <c r="AX789" i="2"/>
  <c r="AW782" i="2"/>
  <c r="AW789" i="2"/>
  <c r="AT90" i="14"/>
  <c r="AU855" i="2"/>
  <c r="AU175" i="4" s="1"/>
  <c r="AT122" i="14"/>
  <c r="AT863" i="2"/>
  <c r="AT11" i="14"/>
  <c r="BP108" i="4"/>
  <c r="BT228" i="2"/>
  <c r="BT112" i="4" s="1"/>
  <c r="BP193" i="14"/>
  <c r="BP7" i="4"/>
  <c r="BX82" i="2"/>
  <c r="BX102" i="2"/>
  <c r="BP256" i="14"/>
  <c r="BQ410" i="2"/>
  <c r="BQ910" i="2" s="1"/>
  <c r="BP288" i="14"/>
  <c r="BO11" i="4"/>
  <c r="BQ240" i="2"/>
  <c r="BQ241" i="2"/>
  <c r="BQ229" i="2" s="1"/>
  <c r="BS213" i="2"/>
  <c r="BS201" i="2" s="1"/>
  <c r="BP234" i="2"/>
  <c r="BR115" i="4"/>
  <c r="BQ404" i="2"/>
  <c r="BQ13" i="4"/>
  <c r="BR407" i="2"/>
  <c r="BR410" i="2" s="1"/>
  <c r="BR910" i="2" s="1"/>
  <c r="BS212" i="2"/>
  <c r="BQ113" i="4"/>
  <c r="BQ269" i="2"/>
  <c r="BQ257" i="2" s="1"/>
  <c r="BQ268" i="2"/>
  <c r="AS86" i="14"/>
  <c r="BO234" i="2"/>
  <c r="BX42" i="2"/>
  <c r="BX30" i="2" s="1"/>
  <c r="BX31" i="2" s="1"/>
  <c r="CD85" i="1"/>
  <c r="CC87" i="1"/>
  <c r="BX65" i="1"/>
  <c r="BX59" i="1"/>
  <c r="BX152" i="1"/>
  <c r="BX126" i="1"/>
  <c r="BX129" i="1"/>
  <c r="BX146" i="1"/>
  <c r="BE147" i="1" s="1"/>
  <c r="BX51" i="1"/>
  <c r="BX50" i="1"/>
  <c r="BX8" i="14"/>
  <c r="BX22" i="2"/>
  <c r="BX156" i="14"/>
  <c r="BX165" i="14"/>
  <c r="BX63" i="14"/>
  <c r="BX143" i="14"/>
  <c r="BX54" i="14"/>
  <c r="BX119" i="14"/>
  <c r="BX23" i="14"/>
  <c r="BX132" i="14"/>
  <c r="BX14" i="14"/>
  <c r="BX74" i="14"/>
  <c r="BX47" i="14"/>
  <c r="BX204" i="14"/>
  <c r="BX34" i="14"/>
  <c r="CA93" i="1"/>
  <c r="BZ97" i="1"/>
  <c r="BX438" i="2"/>
  <c r="BX645" i="2"/>
  <c r="BX453" i="2"/>
  <c r="BX320" i="2"/>
  <c r="BX368" i="2"/>
  <c r="BX350" i="2"/>
  <c r="BX315" i="2"/>
  <c r="BX297" i="2"/>
  <c r="BX294" i="2" s="1"/>
  <c r="BX238" i="2"/>
  <c r="BX218" i="2" s="1"/>
  <c r="BX266" i="2"/>
  <c r="BX246" i="2" s="1"/>
  <c r="BX198" i="2"/>
  <c r="BX99" i="2"/>
  <c r="BX437" i="2"/>
  <c r="BX612" i="2"/>
  <c r="BX450" i="2"/>
  <c r="BX333" i="2"/>
  <c r="BX330" i="2" s="1"/>
  <c r="BX363" i="2"/>
  <c r="BX311" i="2"/>
  <c r="BX293" i="2"/>
  <c r="BX226" i="2"/>
  <c r="BX254" i="2"/>
  <c r="BX196" i="2"/>
  <c r="BX79" i="2"/>
  <c r="BX39" i="2"/>
  <c r="BX489" i="2"/>
  <c r="BX434" i="2"/>
  <c r="BX329" i="2"/>
  <c r="BX359" i="2"/>
  <c r="BX342" i="2"/>
  <c r="BX339" i="2" s="1"/>
  <c r="BX306" i="2"/>
  <c r="BX303" i="2" s="1"/>
  <c r="BX224" i="2"/>
  <c r="BX252" i="2"/>
  <c r="BX180" i="2"/>
  <c r="BX159" i="2" s="1"/>
  <c r="BX69" i="2"/>
  <c r="BX68" i="2" s="1"/>
  <c r="BX463" i="2"/>
  <c r="BX454" i="2"/>
  <c r="BX324" i="2"/>
  <c r="BX321" i="2" s="1"/>
  <c r="BX372" i="2"/>
  <c r="BX369" i="2" s="1"/>
  <c r="BX354" i="2"/>
  <c r="BX351" i="2" s="1"/>
  <c r="BX338" i="2"/>
  <c r="BX302" i="2"/>
  <c r="BX210" i="2"/>
  <c r="BX189" i="2" s="1"/>
  <c r="BX150" i="2"/>
  <c r="BX129" i="2" s="1"/>
  <c r="BX59" i="2"/>
  <c r="BX19" i="2"/>
  <c r="BX923" i="2"/>
  <c r="BX476" i="2"/>
  <c r="BY2" i="13"/>
  <c r="BY2" i="2"/>
  <c r="BZ31" i="1"/>
  <c r="BY2" i="5"/>
  <c r="BY2" i="10"/>
  <c r="BY118" i="10" s="1"/>
  <c r="BY2" i="14"/>
  <c r="BY147" i="1"/>
  <c r="BY2" i="4"/>
  <c r="BY2" i="1"/>
  <c r="BX62" i="2"/>
  <c r="BY62" i="10"/>
  <c r="BY57" i="10"/>
  <c r="CD92" i="1"/>
  <c r="BQ230" i="2"/>
  <c r="BR230" i="2" s="1"/>
  <c r="BS230" i="2" s="1"/>
  <c r="BT230" i="2" s="1"/>
  <c r="BW89" i="2"/>
  <c r="BW88" i="2" s="1"/>
  <c r="BW405" i="2"/>
  <c r="BQ193" i="14"/>
  <c r="BX436" i="2"/>
  <c r="BX452" i="2"/>
  <c r="BX235" i="2"/>
  <c r="BX177" i="2"/>
  <c r="BX207" i="2"/>
  <c r="BX263" i="2"/>
  <c r="BX147" i="2"/>
  <c r="BX332" i="2"/>
  <c r="BX323" i="2"/>
  <c r="BX371" i="2"/>
  <c r="BX362" i="2"/>
  <c r="BX353" i="2"/>
  <c r="BX341" i="2"/>
  <c r="BX314" i="2"/>
  <c r="BX305" i="2"/>
  <c r="BX296" i="2"/>
  <c r="BS893" i="2"/>
  <c r="BQ549" i="2"/>
  <c r="BQ412" i="2"/>
  <c r="BQ41" i="4" s="1"/>
  <c r="BS318" i="2"/>
  <c r="BS120" i="4" s="1"/>
  <c r="BS117" i="4" s="1"/>
  <c r="BS382" i="2"/>
  <c r="BS380" i="2" s="1"/>
  <c r="BS387" i="2" s="1"/>
  <c r="BT381" i="2"/>
  <c r="BT317" i="2"/>
  <c r="BQ7" i="4"/>
  <c r="BV312" i="2"/>
  <c r="BU313" i="2"/>
  <c r="BR9" i="4"/>
  <c r="BS406" i="2"/>
  <c r="BR408" i="2"/>
  <c r="BR249" i="14"/>
  <c r="BR276" i="14"/>
  <c r="BR222" i="14"/>
  <c r="BT890" i="2"/>
  <c r="BV75" i="4"/>
  <c r="BT212" i="2"/>
  <c r="BU228" i="2"/>
  <c r="BU112" i="4" s="1"/>
  <c r="BS366" i="2"/>
  <c r="BS127" i="4" s="1"/>
  <c r="BS125" i="4" s="1"/>
  <c r="BS390" i="2"/>
  <c r="BT389" i="2"/>
  <c r="BT365" i="2"/>
  <c r="BV360" i="2"/>
  <c r="BU361" i="2"/>
  <c r="BU194" i="2"/>
  <c r="BU200" i="2" s="1"/>
  <c r="BU111" i="4" s="1"/>
  <c r="BS498" i="2"/>
  <c r="BT132" i="4"/>
  <c r="BT8" i="4"/>
  <c r="BU440" i="2"/>
  <c r="BU460" i="2" s="1"/>
  <c r="BU136" i="4"/>
  <c r="BU134" i="4" s="1"/>
  <c r="BT458" i="2"/>
  <c r="BT10" i="4"/>
  <c r="BT465" i="2"/>
  <c r="BS660" i="2"/>
  <c r="BT653" i="2"/>
  <c r="BT702" i="2" s="1"/>
  <c r="BU646" i="2"/>
  <c r="BT654" i="2"/>
  <c r="BT703" i="2" s="1"/>
  <c r="BT652" i="2"/>
  <c r="BV435" i="2"/>
  <c r="BV459" i="2" s="1"/>
  <c r="BW433" i="2"/>
  <c r="BT109" i="2"/>
  <c r="AM630" i="2"/>
  <c r="AM690" i="2" s="1"/>
  <c r="AL635" i="2"/>
  <c r="AL695" i="2" s="1"/>
  <c r="AM656" i="2"/>
  <c r="AM704" i="2" s="1"/>
  <c r="BS73" i="4"/>
  <c r="BS12" i="2"/>
  <c r="BV10" i="2"/>
  <c r="BV11" i="2" s="1"/>
  <c r="BT24" i="2"/>
  <c r="BT25" i="2" s="1"/>
  <c r="BT74" i="4"/>
  <c r="BT655" i="2"/>
  <c r="BV658" i="2"/>
  <c r="BV706" i="2" s="1"/>
  <c r="BW648" i="2"/>
  <c r="BU659" i="2"/>
  <c r="BU707" i="2" s="1"/>
  <c r="BU650" i="2"/>
  <c r="BU160" i="4" s="1"/>
  <c r="BU159" i="4" s="1"/>
  <c r="BT113" i="4"/>
  <c r="BT268" i="2"/>
  <c r="BS111" i="2"/>
  <c r="BS879" i="2" s="1"/>
  <c r="BT213" i="2"/>
  <c r="BT201" i="2" s="1"/>
  <c r="BV70" i="2"/>
  <c r="BV71" i="2" s="1"/>
  <c r="BT77" i="4"/>
  <c r="BT84" i="2"/>
  <c r="AU857" i="2"/>
  <c r="AU852" i="2" s="1"/>
  <c r="AP846" i="2"/>
  <c r="AO861" i="2"/>
  <c r="AU856" i="2"/>
  <c r="AU43" i="4" s="1"/>
  <c r="BW839" i="2"/>
  <c r="BU256" i="2"/>
  <c r="BU113" i="4" s="1"/>
  <c r="BU134" i="2"/>
  <c r="BQ39" i="13"/>
  <c r="BQ40" i="13" s="1"/>
  <c r="BU887" i="2"/>
  <c r="BU53" i="4"/>
  <c r="BU192" i="4" s="1"/>
  <c r="BR190" i="4"/>
  <c r="BR194" i="4" s="1"/>
  <c r="BR11" i="13"/>
  <c r="BR38" i="13" s="1"/>
  <c r="BR55" i="4"/>
  <c r="BR37" i="13"/>
  <c r="BS51" i="4"/>
  <c r="BS720" i="2"/>
  <c r="BQ159" i="14"/>
  <c r="BQ123" i="14"/>
  <c r="BQ12" i="14"/>
  <c r="BQ50" i="14"/>
  <c r="BU622" i="2"/>
  <c r="BU157" i="4" s="1"/>
  <c r="BU155" i="4" s="1"/>
  <c r="BT685" i="2"/>
  <c r="BT721" i="2"/>
  <c r="BV638" i="2"/>
  <c r="BV699" i="2" s="1"/>
  <c r="BV632" i="2"/>
  <c r="BV692" i="2" s="1"/>
  <c r="BW619" i="2"/>
  <c r="BV625" i="2"/>
  <c r="BV627" i="2"/>
  <c r="BV688" i="2" s="1"/>
  <c r="BW613" i="2"/>
  <c r="BP262" i="2"/>
  <c r="BQ260" i="2"/>
  <c r="BT33" i="2"/>
  <c r="BT13" i="2"/>
  <c r="BU456" i="2"/>
  <c r="BU486" i="2" s="1"/>
  <c r="BU485" i="2"/>
  <c r="BU141" i="4"/>
  <c r="BU140" i="4" s="1"/>
  <c r="BT497" i="2"/>
  <c r="BT484" i="2"/>
  <c r="BT15" i="4"/>
  <c r="BT491" i="2"/>
  <c r="BV451" i="2"/>
  <c r="BW449" i="2"/>
  <c r="BW200" i="14"/>
  <c r="BW331" i="2"/>
  <c r="BV335" i="2"/>
  <c r="BV336" i="2" s="1"/>
  <c r="BV122" i="4" s="1"/>
  <c r="BV326" i="2"/>
  <c r="BV327" i="2" s="1"/>
  <c r="BV121" i="4" s="1"/>
  <c r="BW322" i="2"/>
  <c r="BN176" i="2"/>
  <c r="BN277" i="2" s="1"/>
  <c r="BW119" i="1"/>
  <c r="BU300" i="2"/>
  <c r="BU118" i="4" s="1"/>
  <c r="BW90" i="10"/>
  <c r="BW774" i="2"/>
  <c r="BW82" i="4"/>
  <c r="BV100" i="4"/>
  <c r="BW570" i="2"/>
  <c r="BW181" i="4"/>
  <c r="BW20" i="1"/>
  <c r="BW288" i="2"/>
  <c r="BW102" i="10"/>
  <c r="BW4" i="2"/>
  <c r="BW152" i="14"/>
  <c r="BU357" i="2"/>
  <c r="BU126" i="4" s="1"/>
  <c r="BV93" i="4"/>
  <c r="BW370" i="2"/>
  <c r="BV374" i="2"/>
  <c r="BV375" i="2" s="1"/>
  <c r="BV128" i="4" s="1"/>
  <c r="BW352" i="2"/>
  <c r="BV356" i="2"/>
  <c r="BU97" i="4"/>
  <c r="BV308" i="2"/>
  <c r="BV309" i="2" s="1"/>
  <c r="BV119" i="4" s="1"/>
  <c r="BV344" i="2"/>
  <c r="BV345" i="2" s="1"/>
  <c r="BV123" i="4" s="1"/>
  <c r="BW304" i="2"/>
  <c r="BW340" i="2"/>
  <c r="BW295" i="2"/>
  <c r="BV299" i="2"/>
  <c r="BV89" i="4"/>
  <c r="BR13" i="4"/>
  <c r="BR404" i="2"/>
  <c r="BV99" i="4"/>
  <c r="BO278" i="14"/>
  <c r="BO224" i="14"/>
  <c r="BO251" i="14"/>
  <c r="BP171" i="2"/>
  <c r="BV98" i="4"/>
  <c r="BU85" i="4"/>
  <c r="BW193" i="2"/>
  <c r="BW96" i="4" s="1"/>
  <c r="BW192" i="2"/>
  <c r="BW92" i="4" s="1"/>
  <c r="BW191" i="2"/>
  <c r="BV88" i="4"/>
  <c r="BP172" i="2"/>
  <c r="BW1" i="1"/>
  <c r="BW825" i="2"/>
  <c r="BW795" i="2"/>
  <c r="BW71" i="4"/>
  <c r="BW83" i="14"/>
  <c r="BW1" i="5"/>
  <c r="BM284" i="2"/>
  <c r="BW747" i="2"/>
  <c r="BW149" i="4"/>
  <c r="BW115" i="14"/>
  <c r="BU164" i="2"/>
  <c r="BW162" i="2"/>
  <c r="BW91" i="4" s="1"/>
  <c r="BW163" i="2"/>
  <c r="BW95" i="4" s="1"/>
  <c r="BW161" i="2"/>
  <c r="BV87" i="4"/>
  <c r="BQ110" i="4"/>
  <c r="BQ183" i="2"/>
  <c r="BQ182" i="2"/>
  <c r="BO174" i="2"/>
  <c r="BO283" i="2" s="1"/>
  <c r="BO274" i="2"/>
  <c r="BO889" i="2"/>
  <c r="BS166" i="2"/>
  <c r="BR170" i="2"/>
  <c r="BS168" i="2"/>
  <c r="BW133" i="2"/>
  <c r="BW94" i="4" s="1"/>
  <c r="BW131" i="2"/>
  <c r="BW132" i="2"/>
  <c r="BW90" i="4" s="1"/>
  <c r="BV86" i="4"/>
  <c r="BT258" i="2"/>
  <c r="BS232" i="2"/>
  <c r="BW236" i="2"/>
  <c r="BQ144" i="2"/>
  <c r="BW264" i="2"/>
  <c r="BV250" i="2"/>
  <c r="BT202" i="2"/>
  <c r="BS204" i="2"/>
  <c r="BW208" i="2"/>
  <c r="BW178" i="2"/>
  <c r="BW148" i="2"/>
  <c r="BW55" i="10"/>
  <c r="BW74" i="1"/>
  <c r="BW1" i="2"/>
  <c r="BS3" i="15" s="1"/>
  <c r="BW121" i="2"/>
  <c r="BW870" i="2"/>
  <c r="BW812" i="2"/>
  <c r="BW168" i="4"/>
  <c r="BW106" i="4"/>
  <c r="BW1" i="14"/>
  <c r="BW4" i="14"/>
  <c r="BW4" i="5"/>
  <c r="BW34" i="13"/>
  <c r="BW44" i="1"/>
  <c r="BW1" i="10"/>
  <c r="BW730" i="2"/>
  <c r="BW417" i="2"/>
  <c r="BW502" i="2"/>
  <c r="BW37" i="4"/>
  <c r="BW1" i="4"/>
  <c r="BW4" i="4"/>
  <c r="BW43" i="14"/>
  <c r="BW175" i="14"/>
  <c r="BW1" i="13"/>
  <c r="BW4" i="13"/>
  <c r="BX78" i="2"/>
  <c r="BX58" i="2"/>
  <c r="BX18" i="2"/>
  <c r="BX38" i="2"/>
  <c r="BY42" i="2" s="1"/>
  <c r="BS520" i="2"/>
  <c r="BS516" i="2"/>
  <c r="BX40" i="1"/>
  <c r="BQ507" i="2"/>
  <c r="BQ504" i="2" s="1"/>
  <c r="BP507" i="2"/>
  <c r="BP508" i="2" s="1"/>
  <c r="BR277" i="14"/>
  <c r="BR223" i="14"/>
  <c r="BR250" i="14"/>
  <c r="BR112" i="2"/>
  <c r="BT32" i="2"/>
  <c r="BT53" i="2"/>
  <c r="BU53" i="2" s="1"/>
  <c r="BV44" i="2"/>
  <c r="BV45" i="2" s="1"/>
  <c r="BU45" i="2"/>
  <c r="BR92" i="2"/>
  <c r="BR93" i="2"/>
  <c r="BR114" i="2" s="1"/>
  <c r="BX98" i="2"/>
  <c r="BY53" i="1"/>
  <c r="BY54" i="1"/>
  <c r="BY62" i="14"/>
  <c r="BY56" i="1"/>
  <c r="BY22" i="14"/>
  <c r="BY131" i="14"/>
  <c r="BY55" i="1"/>
  <c r="BY426" i="2" s="1"/>
  <c r="BQ23" i="13"/>
  <c r="BQ24" i="13" s="1"/>
  <c r="BV90" i="2"/>
  <c r="BV91" i="2" s="1"/>
  <c r="BS6" i="4"/>
  <c r="BX461" i="2"/>
  <c r="BW561" i="2"/>
  <c r="BX560" i="2"/>
  <c r="BX385" i="2"/>
  <c r="AO904" i="2"/>
  <c r="AP70" i="10"/>
  <c r="BW120" i="10"/>
  <c r="BO191" i="14"/>
  <c r="AB287" i="14"/>
  <c r="AB902" i="2"/>
  <c r="AB903" i="2" s="1"/>
  <c r="AB16" i="4"/>
  <c r="BY35" i="1"/>
  <c r="BY34" i="1"/>
  <c r="BZ32" i="1"/>
  <c r="BY33" i="1"/>
  <c r="BR7" i="13"/>
  <c r="BR22" i="13" s="1"/>
  <c r="BR21" i="13"/>
  <c r="BT78" i="4"/>
  <c r="BT104" i="2"/>
  <c r="BX93" i="10"/>
  <c r="BZ762" i="2"/>
  <c r="CA761" i="2"/>
  <c r="CA760" i="2" s="1"/>
  <c r="BX487" i="2"/>
  <c r="BZ769" i="2"/>
  <c r="BZ768" i="2" s="1"/>
  <c r="BY770" i="2"/>
  <c r="BX97" i="10"/>
  <c r="AZ136" i="1"/>
  <c r="BA137" i="1" s="1"/>
  <c r="BA135" i="1"/>
  <c r="BU232" i="14"/>
  <c r="BU259" i="14"/>
  <c r="BU294" i="14"/>
  <c r="AM86" i="10"/>
  <c r="BW102" i="14"/>
  <c r="BX101" i="14"/>
  <c r="BQ817" i="2"/>
  <c r="AC20" i="4"/>
  <c r="AC143" i="4"/>
  <c r="AC145" i="4" s="1"/>
  <c r="AC78" i="10"/>
  <c r="BU478" i="2"/>
  <c r="BV474" i="2"/>
  <c r="BS105" i="2"/>
  <c r="BS110" i="2" s="1"/>
  <c r="BU295" i="14"/>
  <c r="BX121" i="10"/>
  <c r="BW556" i="2"/>
  <c r="BX555" i="2"/>
  <c r="BX65" i="10"/>
  <c r="BT383" i="2"/>
  <c r="G481" i="2"/>
  <c r="H481" i="2" s="1"/>
  <c r="I481" i="2" s="1"/>
  <c r="J481" i="2" s="1"/>
  <c r="K481" i="2" s="1"/>
  <c r="L481" i="2" s="1"/>
  <c r="M481" i="2" s="1"/>
  <c r="N481" i="2" s="1"/>
  <c r="O481" i="2" s="1"/>
  <c r="P481" i="2" s="1"/>
  <c r="Q481" i="2" s="1"/>
  <c r="R481" i="2" s="1"/>
  <c r="S481" i="2" s="1"/>
  <c r="T481" i="2" s="1"/>
  <c r="U481" i="2" s="1"/>
  <c r="V481" i="2" s="1"/>
  <c r="W481" i="2" s="1"/>
  <c r="X481" i="2" s="1"/>
  <c r="Y481" i="2" s="1"/>
  <c r="Z481" i="2" s="1"/>
  <c r="AA481" i="2" s="1"/>
  <c r="AB481" i="2" s="1"/>
  <c r="AC481" i="2" s="1"/>
  <c r="AD481" i="2" s="1"/>
  <c r="AE481" i="2" s="1"/>
  <c r="AF481" i="2" s="1"/>
  <c r="AG481" i="2" s="1"/>
  <c r="AH481" i="2" s="1"/>
  <c r="AI481" i="2" s="1"/>
  <c r="AJ481" i="2" s="1"/>
  <c r="AK481" i="2" s="1"/>
  <c r="AL481" i="2" s="1"/>
  <c r="AM481" i="2" s="1"/>
  <c r="AN481" i="2" s="1"/>
  <c r="AO481" i="2" s="1"/>
  <c r="AP481" i="2" s="1"/>
  <c r="AQ481" i="2" s="1"/>
  <c r="AR481" i="2" s="1"/>
  <c r="AS481" i="2" s="1"/>
  <c r="AT481" i="2" s="1"/>
  <c r="AU481" i="2" s="1"/>
  <c r="AV481" i="2" s="1"/>
  <c r="AW481" i="2" s="1"/>
  <c r="AX481" i="2" s="1"/>
  <c r="AY481" i="2" s="1"/>
  <c r="AZ481" i="2" s="1"/>
  <c r="BA481" i="2" s="1"/>
  <c r="BB481" i="2" s="1"/>
  <c r="BC481" i="2" s="1"/>
  <c r="BD481" i="2" s="1"/>
  <c r="BE481" i="2" s="1"/>
  <c r="BF481" i="2" s="1"/>
  <c r="BG481" i="2" s="1"/>
  <c r="BH481" i="2" s="1"/>
  <c r="BI481" i="2" s="1"/>
  <c r="BJ481" i="2" s="1"/>
  <c r="BK481" i="2" s="1"/>
  <c r="BL481" i="2" s="1"/>
  <c r="BM481" i="2" s="1"/>
  <c r="BN481" i="2" s="1"/>
  <c r="BO481" i="2" s="1"/>
  <c r="BP481" i="2" s="1"/>
  <c r="BQ481" i="2" s="1"/>
  <c r="BR481" i="2" s="1"/>
  <c r="BS481" i="2" s="1"/>
  <c r="BT481" i="2" s="1"/>
  <c r="BU481" i="2" s="1"/>
  <c r="BV481" i="2" s="1"/>
  <c r="BW481" i="2" s="1"/>
  <c r="BX481" i="2" s="1"/>
  <c r="G494" i="2"/>
  <c r="H494" i="2" s="1"/>
  <c r="I494" i="2" s="1"/>
  <c r="J494" i="2" s="1"/>
  <c r="K494" i="2" s="1"/>
  <c r="L494" i="2" s="1"/>
  <c r="M494" i="2" s="1"/>
  <c r="N494" i="2" s="1"/>
  <c r="O494" i="2" s="1"/>
  <c r="P494" i="2" s="1"/>
  <c r="Q494" i="2" s="1"/>
  <c r="R494" i="2" s="1"/>
  <c r="S494" i="2" s="1"/>
  <c r="T494" i="2" s="1"/>
  <c r="U494" i="2" s="1"/>
  <c r="V494" i="2" s="1"/>
  <c r="W494" i="2" s="1"/>
  <c r="X494" i="2" s="1"/>
  <c r="Y494" i="2" s="1"/>
  <c r="Z494" i="2" s="1"/>
  <c r="AA494" i="2" s="1"/>
  <c r="AB494" i="2" s="1"/>
  <c r="AC494" i="2" s="1"/>
  <c r="AD494" i="2" s="1"/>
  <c r="AE494" i="2" s="1"/>
  <c r="AF494" i="2" s="1"/>
  <c r="AG494" i="2" s="1"/>
  <c r="AH494" i="2" s="1"/>
  <c r="AI494" i="2" s="1"/>
  <c r="AJ494" i="2" s="1"/>
  <c r="AK494" i="2" s="1"/>
  <c r="AL494" i="2" s="1"/>
  <c r="AM494" i="2" s="1"/>
  <c r="AN494" i="2" s="1"/>
  <c r="AO494" i="2" s="1"/>
  <c r="AP494" i="2" s="1"/>
  <c r="AQ494" i="2" s="1"/>
  <c r="AR494" i="2" s="1"/>
  <c r="AS494" i="2" s="1"/>
  <c r="AT494" i="2" s="1"/>
  <c r="AU494" i="2" s="1"/>
  <c r="AV494" i="2" s="1"/>
  <c r="AW494" i="2" s="1"/>
  <c r="AX494" i="2" s="1"/>
  <c r="AY494" i="2" s="1"/>
  <c r="AZ494" i="2" s="1"/>
  <c r="BA494" i="2" s="1"/>
  <c r="BB494" i="2" s="1"/>
  <c r="BC494" i="2" s="1"/>
  <c r="BD494" i="2" s="1"/>
  <c r="BE494" i="2" s="1"/>
  <c r="BF494" i="2" s="1"/>
  <c r="BG494" i="2" s="1"/>
  <c r="BH494" i="2" s="1"/>
  <c r="BI494" i="2" s="1"/>
  <c r="BJ494" i="2" s="1"/>
  <c r="BK494" i="2" s="1"/>
  <c r="BL494" i="2" s="1"/>
  <c r="BM494" i="2" s="1"/>
  <c r="BN494" i="2" s="1"/>
  <c r="BO494" i="2" s="1"/>
  <c r="BP494" i="2" s="1"/>
  <c r="BQ494" i="2" s="1"/>
  <c r="BR494" i="2" s="1"/>
  <c r="BS494" i="2" s="1"/>
  <c r="BT494" i="2" s="1"/>
  <c r="G479" i="2"/>
  <c r="G468" i="2"/>
  <c r="G466" i="2"/>
  <c r="G492" i="2"/>
  <c r="BX18" i="13" l="1"/>
  <c r="BW130" i="2"/>
  <c r="BW160" i="2"/>
  <c r="BW190" i="2"/>
  <c r="AU21" i="4"/>
  <c r="BU64" i="2"/>
  <c r="BV76" i="4"/>
  <c r="BV64" i="2"/>
  <c r="BV65" i="2" s="1"/>
  <c r="BV53" i="2" s="1"/>
  <c r="BW50" i="2"/>
  <c r="BW51" i="2" s="1"/>
  <c r="BV599" i="2"/>
  <c r="BW592" i="2"/>
  <c r="BW156" i="4" s="1"/>
  <c r="BU609" i="2"/>
  <c r="AR601" i="2"/>
  <c r="AN605" i="2"/>
  <c r="BY589" i="2"/>
  <c r="BY583" i="2"/>
  <c r="BY582" i="2"/>
  <c r="BT9" i="15"/>
  <c r="BT36" i="15" s="1"/>
  <c r="BW603" i="2"/>
  <c r="BX595" i="2"/>
  <c r="BX597" i="2"/>
  <c r="BX598" i="2"/>
  <c r="BS10" i="15"/>
  <c r="BS37" i="15" s="1"/>
  <c r="BX608" i="2"/>
  <c r="BX602" i="2"/>
  <c r="BV700" i="2"/>
  <c r="BV46" i="4" s="1"/>
  <c r="BW430" i="2"/>
  <c r="BW135" i="4"/>
  <c r="BU4" i="15"/>
  <c r="BY427" i="2"/>
  <c r="BY428" i="2"/>
  <c r="BY424" i="2"/>
  <c r="BY423" i="2"/>
  <c r="BX425" i="2"/>
  <c r="BV272" i="2"/>
  <c r="BS281" i="2"/>
  <c r="BT136" i="2"/>
  <c r="BS140" i="2"/>
  <c r="BU279" i="2"/>
  <c r="BU518" i="2" s="1"/>
  <c r="BU519" i="2" s="1"/>
  <c r="BP276" i="2"/>
  <c r="BP539" i="2" s="1"/>
  <c r="BQ278" i="2"/>
  <c r="BQ880" i="2" s="1"/>
  <c r="BS280" i="2"/>
  <c r="BT138" i="2"/>
  <c r="BR275" i="2"/>
  <c r="BR153" i="2"/>
  <c r="BR109" i="4"/>
  <c r="BR152" i="2"/>
  <c r="BQ273" i="2"/>
  <c r="BQ141" i="2"/>
  <c r="BP282" i="2"/>
  <c r="BQ142" i="2"/>
  <c r="BQ146" i="2" s="1"/>
  <c r="AT86" i="14"/>
  <c r="BY22" i="2"/>
  <c r="BY102" i="2"/>
  <c r="BY62" i="2"/>
  <c r="BY481" i="2"/>
  <c r="BY82" i="2"/>
  <c r="AT104" i="14"/>
  <c r="BU164" i="4"/>
  <c r="AZ26" i="4"/>
  <c r="AZ45" i="4"/>
  <c r="AY45" i="4"/>
  <c r="BT240" i="2"/>
  <c r="BT241" i="2"/>
  <c r="BT229" i="2" s="1"/>
  <c r="BP11" i="4"/>
  <c r="BQ413" i="2"/>
  <c r="BQ911" i="2" s="1"/>
  <c r="BQ288" i="14" s="1"/>
  <c r="BV194" i="2"/>
  <c r="BV200" i="2" s="1"/>
  <c r="BV111" i="4" s="1"/>
  <c r="BU213" i="2"/>
  <c r="BU201" i="2" s="1"/>
  <c r="BS206" i="2"/>
  <c r="BS234" i="2"/>
  <c r="BT519" i="2"/>
  <c r="BT520" i="2" s="1"/>
  <c r="BR909" i="2"/>
  <c r="BR289" i="14" s="1"/>
  <c r="BN284" i="2"/>
  <c r="BV134" i="2"/>
  <c r="BS407" i="2"/>
  <c r="BS909" i="2" s="1"/>
  <c r="BS289" i="14" s="1"/>
  <c r="BQ108" i="4"/>
  <c r="BR234" i="2"/>
  <c r="BS115" i="4"/>
  <c r="BW216" i="2"/>
  <c r="BW244" i="2"/>
  <c r="CE92" i="1"/>
  <c r="BY47" i="14"/>
  <c r="BY204" i="14"/>
  <c r="BY34" i="14"/>
  <c r="BY156" i="14"/>
  <c r="BY165" i="14"/>
  <c r="BY63" i="14"/>
  <c r="BY143" i="14"/>
  <c r="BY54" i="14"/>
  <c r="BY119" i="14"/>
  <c r="BY23" i="14"/>
  <c r="BY132" i="14"/>
  <c r="BY14" i="14"/>
  <c r="BY74" i="14"/>
  <c r="BY438" i="2"/>
  <c r="BY450" i="2"/>
  <c r="BY363" i="2"/>
  <c r="BY311" i="2"/>
  <c r="BY297" i="2"/>
  <c r="BY294" i="2" s="1"/>
  <c r="BY266" i="2"/>
  <c r="BY246" i="2" s="1"/>
  <c r="BY196" i="2"/>
  <c r="BY59" i="2"/>
  <c r="BY19" i="2"/>
  <c r="BY99" i="2"/>
  <c r="BY434" i="2"/>
  <c r="BY645" i="2"/>
  <c r="BY333" i="2"/>
  <c r="BY330" i="2" s="1"/>
  <c r="BY324" i="2"/>
  <c r="BY321" i="2" s="1"/>
  <c r="BY372" i="2"/>
  <c r="BY369" i="2" s="1"/>
  <c r="BY354" i="2"/>
  <c r="BY351" i="2" s="1"/>
  <c r="BY315" i="2"/>
  <c r="BY293" i="2"/>
  <c r="BY238" i="2"/>
  <c r="BY218" i="2" s="1"/>
  <c r="BY254" i="2"/>
  <c r="BY180" i="2"/>
  <c r="BY159" i="2" s="1"/>
  <c r="BY453" i="2"/>
  <c r="BY329" i="2"/>
  <c r="BY320" i="2"/>
  <c r="BY368" i="2"/>
  <c r="BY350" i="2"/>
  <c r="BY342" i="2"/>
  <c r="BY339" i="2" s="1"/>
  <c r="BY306" i="2"/>
  <c r="BY303" i="2" s="1"/>
  <c r="BY226" i="2"/>
  <c r="BY252" i="2"/>
  <c r="BY150" i="2"/>
  <c r="BY129" i="2" s="1"/>
  <c r="BY79" i="2"/>
  <c r="BY39" i="2"/>
  <c r="BY463" i="2"/>
  <c r="BY437" i="2"/>
  <c r="BY612" i="2"/>
  <c r="BY454" i="2"/>
  <c r="BY359" i="2"/>
  <c r="BY338" i="2"/>
  <c r="BY302" i="2"/>
  <c r="BY224" i="2"/>
  <c r="BY210" i="2"/>
  <c r="BY189" i="2" s="1"/>
  <c r="BY198" i="2"/>
  <c r="BY69" i="2"/>
  <c r="BY68" i="2" s="1"/>
  <c r="BY923" i="2"/>
  <c r="BY476" i="2"/>
  <c r="BY489" i="2"/>
  <c r="BX89" i="2"/>
  <c r="BX88" i="2" s="1"/>
  <c r="BY126" i="1"/>
  <c r="BY152" i="1"/>
  <c r="BY65" i="1"/>
  <c r="BY129" i="1"/>
  <c r="BY59" i="1"/>
  <c r="BY146" i="1"/>
  <c r="BD147" i="1" s="1"/>
  <c r="BY51" i="1"/>
  <c r="BY50" i="1"/>
  <c r="BX405" i="2"/>
  <c r="CB93" i="1"/>
  <c r="CA97" i="1"/>
  <c r="BT660" i="2"/>
  <c r="BZ62" i="10"/>
  <c r="BZ57" i="10"/>
  <c r="BY8" i="14"/>
  <c r="CD87" i="1"/>
  <c r="CE85" i="1"/>
  <c r="BZ2" i="13"/>
  <c r="BZ2" i="2"/>
  <c r="CA31" i="1"/>
  <c r="BZ2" i="5"/>
  <c r="BZ2" i="10"/>
  <c r="BZ118" i="10" s="1"/>
  <c r="BZ2" i="14"/>
  <c r="BZ147" i="1"/>
  <c r="BZ2" i="4"/>
  <c r="BZ2" i="1"/>
  <c r="BQ234" i="2"/>
  <c r="BY436" i="2"/>
  <c r="BY452" i="2"/>
  <c r="BY332" i="2"/>
  <c r="BY371" i="2"/>
  <c r="BY353" i="2"/>
  <c r="BY314" i="2"/>
  <c r="BY296" i="2"/>
  <c r="BY323" i="2"/>
  <c r="BY362" i="2"/>
  <c r="BY341" i="2"/>
  <c r="BY305" i="2"/>
  <c r="BY235" i="2"/>
  <c r="BY207" i="2"/>
  <c r="BY263" i="2"/>
  <c r="BY147" i="2"/>
  <c r="BY177" i="2"/>
  <c r="BT893" i="2"/>
  <c r="BT406" i="2"/>
  <c r="BT408" i="2" s="1"/>
  <c r="BT549" i="2" s="1"/>
  <c r="BQ11" i="4"/>
  <c r="BS408" i="2"/>
  <c r="BS549" i="2" s="1"/>
  <c r="BS249" i="14"/>
  <c r="BV313" i="2"/>
  <c r="BW312" i="2"/>
  <c r="BS276" i="14"/>
  <c r="BR7" i="4"/>
  <c r="BS9" i="4"/>
  <c r="BS222" i="14"/>
  <c r="BR549" i="2"/>
  <c r="BR412" i="2"/>
  <c r="BR41" i="4" s="1"/>
  <c r="BU381" i="2"/>
  <c r="BU317" i="2"/>
  <c r="BT318" i="2"/>
  <c r="BT120" i="4" s="1"/>
  <c r="BT117" i="4" s="1"/>
  <c r="BT382" i="2"/>
  <c r="BT380" i="2" s="1"/>
  <c r="BT387" i="2" s="1"/>
  <c r="BS388" i="2"/>
  <c r="BS13" i="4" s="1"/>
  <c r="BU241" i="2"/>
  <c r="BU229" i="2" s="1"/>
  <c r="BU240" i="2"/>
  <c r="BW75" i="4"/>
  <c r="BU212" i="2"/>
  <c r="BU389" i="2"/>
  <c r="BU365" i="2"/>
  <c r="BT366" i="2"/>
  <c r="BT127" i="4" s="1"/>
  <c r="BT125" i="4" s="1"/>
  <c r="BT390" i="2"/>
  <c r="BV361" i="2"/>
  <c r="BW360" i="2"/>
  <c r="BU8" i="4"/>
  <c r="AC184" i="4"/>
  <c r="AB17" i="4"/>
  <c r="AB187" i="14" s="1"/>
  <c r="BV222" i="2"/>
  <c r="BV228" i="2" s="1"/>
  <c r="BV112" i="4" s="1"/>
  <c r="BU132" i="4"/>
  <c r="BU890" i="2"/>
  <c r="BT498" i="2"/>
  <c r="BV440" i="2"/>
  <c r="BV460" i="2" s="1"/>
  <c r="BV136" i="4"/>
  <c r="BV134" i="4" s="1"/>
  <c r="BU458" i="2"/>
  <c r="BU10" i="4"/>
  <c r="BU465" i="2"/>
  <c r="BW435" i="2"/>
  <c r="BW459" i="2" s="1"/>
  <c r="BX433" i="2"/>
  <c r="BU652" i="2"/>
  <c r="BU653" i="2"/>
  <c r="BU702" i="2" s="1"/>
  <c r="BV646" i="2"/>
  <c r="BU654" i="2"/>
  <c r="BU703" i="2" s="1"/>
  <c r="BU109" i="2"/>
  <c r="AM634" i="2"/>
  <c r="AM694" i="2" s="1"/>
  <c r="AM657" i="2"/>
  <c r="AM705" i="2" s="1"/>
  <c r="AM631" i="2"/>
  <c r="AM691" i="2" s="1"/>
  <c r="BT111" i="2"/>
  <c r="BT879" i="2" s="1"/>
  <c r="BT12" i="2"/>
  <c r="AU86" i="14"/>
  <c r="BU74" i="4"/>
  <c r="BU24" i="2"/>
  <c r="BU25" i="2" s="1"/>
  <c r="BU12" i="2" s="1"/>
  <c r="BW10" i="2"/>
  <c r="BW11" i="2" s="1"/>
  <c r="BU655" i="2"/>
  <c r="AU176" i="4"/>
  <c r="BW658" i="2"/>
  <c r="BW706" i="2" s="1"/>
  <c r="BX648" i="2"/>
  <c r="BV659" i="2"/>
  <c r="BV707" i="2" s="1"/>
  <c r="BV650" i="2"/>
  <c r="BV160" i="4" s="1"/>
  <c r="BV159" i="4" s="1"/>
  <c r="BU230" i="2"/>
  <c r="BV256" i="2"/>
  <c r="BV113" i="4" s="1"/>
  <c r="BT73" i="4"/>
  <c r="BU33" i="2"/>
  <c r="BV33" i="2" s="1"/>
  <c r="BT85" i="2"/>
  <c r="BT72" i="2" s="1"/>
  <c r="BW70" i="2"/>
  <c r="BW71" i="2" s="1"/>
  <c r="BU77" i="4"/>
  <c r="BU84" i="2"/>
  <c r="BU85" i="2" s="1"/>
  <c r="BU269" i="2"/>
  <c r="BU257" i="2" s="1"/>
  <c r="BU268" i="2"/>
  <c r="AP862" i="2"/>
  <c r="AP847" i="2"/>
  <c r="AU94" i="14"/>
  <c r="AU122" i="14"/>
  <c r="AU90" i="14"/>
  <c r="AU11" i="14"/>
  <c r="AU863" i="2"/>
  <c r="AV855" i="2"/>
  <c r="AV838" i="2"/>
  <c r="AV836" i="2" s="1"/>
  <c r="BX839" i="2"/>
  <c r="BV887" i="2"/>
  <c r="BV164" i="2"/>
  <c r="BV53" i="4"/>
  <c r="BV192" i="4" s="1"/>
  <c r="BR39" i="13"/>
  <c r="BR40" i="13" s="1"/>
  <c r="BS190" i="4"/>
  <c r="BS194" i="4" s="1"/>
  <c r="BS11" i="13"/>
  <c r="BS38" i="13" s="1"/>
  <c r="BS37" i="13"/>
  <c r="BS55" i="4"/>
  <c r="BT720" i="2"/>
  <c r="BT51" i="4"/>
  <c r="BV622" i="2"/>
  <c r="BV157" i="4" s="1"/>
  <c r="BV155" i="4" s="1"/>
  <c r="BU721" i="2"/>
  <c r="BU685" i="2"/>
  <c r="BR12" i="14"/>
  <c r="BR50" i="14"/>
  <c r="BR159" i="14"/>
  <c r="BR123" i="14"/>
  <c r="BW638" i="2"/>
  <c r="BW699" i="2" s="1"/>
  <c r="BW632" i="2"/>
  <c r="BW692" i="2" s="1"/>
  <c r="BX619" i="2"/>
  <c r="BW625" i="2"/>
  <c r="BW627" i="2"/>
  <c r="BW688" i="2" s="1"/>
  <c r="BX613" i="2"/>
  <c r="BQ262" i="2"/>
  <c r="BR260" i="2"/>
  <c r="BU202" i="2"/>
  <c r="BV456" i="2"/>
  <c r="BV486" i="2" s="1"/>
  <c r="BV485" i="2"/>
  <c r="BV141" i="4"/>
  <c r="BV140" i="4" s="1"/>
  <c r="BU497" i="2"/>
  <c r="BU484" i="2"/>
  <c r="BU15" i="4"/>
  <c r="BU491" i="2"/>
  <c r="BW451" i="2"/>
  <c r="BX449" i="2"/>
  <c r="BX331" i="2"/>
  <c r="BW335" i="2"/>
  <c r="BW336" i="2" s="1"/>
  <c r="BW122" i="4" s="1"/>
  <c r="BX322" i="2"/>
  <c r="BW326" i="2"/>
  <c r="BW327" i="2" s="1"/>
  <c r="BW121" i="4" s="1"/>
  <c r="BV357" i="2"/>
  <c r="BV126" i="4" s="1"/>
  <c r="BX352" i="2"/>
  <c r="BW374" i="2"/>
  <c r="BW375" i="2" s="1"/>
  <c r="BW128" i="4" s="1"/>
  <c r="BW356" i="2"/>
  <c r="BX370" i="2"/>
  <c r="BW93" i="4"/>
  <c r="BV97" i="4"/>
  <c r="BV300" i="2"/>
  <c r="BV118" i="4" s="1"/>
  <c r="BW344" i="2"/>
  <c r="BW345" i="2" s="1"/>
  <c r="BW123" i="4" s="1"/>
  <c r="BX295" i="2"/>
  <c r="BX340" i="2"/>
  <c r="BW299" i="2"/>
  <c r="BX304" i="2"/>
  <c r="BW308" i="2"/>
  <c r="BW309" i="2" s="1"/>
  <c r="BW119" i="4" s="1"/>
  <c r="BP174" i="2"/>
  <c r="BP283" i="2" s="1"/>
  <c r="BR413" i="2"/>
  <c r="BR911" i="2" s="1"/>
  <c r="BW89" i="4"/>
  <c r="BP278" i="14"/>
  <c r="BP224" i="14"/>
  <c r="BP251" i="14"/>
  <c r="BQ171" i="2"/>
  <c r="BX175" i="14"/>
  <c r="BW88" i="4"/>
  <c r="BX193" i="2"/>
  <c r="BX96" i="4" s="1"/>
  <c r="BX192" i="2"/>
  <c r="BX92" i="4" s="1"/>
  <c r="BX191" i="2"/>
  <c r="BV85" i="4"/>
  <c r="BT166" i="2"/>
  <c r="BS170" i="2"/>
  <c r="BQ172" i="2"/>
  <c r="BW87" i="4"/>
  <c r="BT168" i="2"/>
  <c r="BP889" i="2"/>
  <c r="BP274" i="2"/>
  <c r="BX162" i="2"/>
  <c r="BX91" i="4" s="1"/>
  <c r="BX161" i="2"/>
  <c r="BX163" i="2"/>
  <c r="BX95" i="4" s="1"/>
  <c r="BR110" i="4"/>
  <c r="BR183" i="2"/>
  <c r="BR182" i="2"/>
  <c r="BO176" i="2"/>
  <c r="BO277" i="2" s="1"/>
  <c r="BX131" i="2"/>
  <c r="BX132" i="2"/>
  <c r="BX90" i="4" s="1"/>
  <c r="BX133" i="2"/>
  <c r="BX94" i="4" s="1"/>
  <c r="BW86" i="4"/>
  <c r="BT232" i="2"/>
  <c r="BR144" i="2"/>
  <c r="BX236" i="2"/>
  <c r="BX119" i="1"/>
  <c r="BX4" i="4"/>
  <c r="BT204" i="2"/>
  <c r="BT206" i="2" s="1"/>
  <c r="BU258" i="2"/>
  <c r="BX178" i="2"/>
  <c r="BW250" i="2"/>
  <c r="BX264" i="2"/>
  <c r="BX148" i="2"/>
  <c r="BX208" i="2"/>
  <c r="BU13" i="2"/>
  <c r="BX44" i="1"/>
  <c r="BX747" i="2"/>
  <c r="BX43" i="14"/>
  <c r="BX825" i="2"/>
  <c r="BX168" i="4"/>
  <c r="BX4" i="5"/>
  <c r="BX795" i="2"/>
  <c r="BX106" i="4"/>
  <c r="BX4" i="13"/>
  <c r="BX55" i="10"/>
  <c r="BX1" i="10"/>
  <c r="BX102" i="10"/>
  <c r="BX288" i="2"/>
  <c r="BX417" i="2"/>
  <c r="BX1" i="2"/>
  <c r="BT3" i="15" s="1"/>
  <c r="BX181" i="4"/>
  <c r="BX149" i="4"/>
  <c r="BX83" i="14"/>
  <c r="BX200" i="14"/>
  <c r="BX34" i="13"/>
  <c r="BP504" i="2"/>
  <c r="BX90" i="10"/>
  <c r="BX121" i="2"/>
  <c r="BX4" i="2"/>
  <c r="BX570" i="2"/>
  <c r="BX37" i="4"/>
  <c r="BX1" i="4"/>
  <c r="BX1" i="14"/>
  <c r="BX4" i="14"/>
  <c r="BX1" i="13"/>
  <c r="BX1" i="1"/>
  <c r="BX774" i="2"/>
  <c r="BX20" i="1"/>
  <c r="BX74" i="1"/>
  <c r="BX730" i="2"/>
  <c r="BX870" i="2"/>
  <c r="BX502" i="2"/>
  <c r="BX812" i="2"/>
  <c r="BX82" i="4"/>
  <c r="BX71" i="4"/>
  <c r="BX152" i="14"/>
  <c r="BX115" i="14"/>
  <c r="BX1" i="5"/>
  <c r="BY58" i="2"/>
  <c r="BZ62" i="2" s="1"/>
  <c r="BY78" i="2"/>
  <c r="BZ82" i="2" s="1"/>
  <c r="BY18" i="2"/>
  <c r="BZ22" i="2" s="1"/>
  <c r="BY38" i="2"/>
  <c r="BZ42" i="2" s="1"/>
  <c r="BS193" i="14"/>
  <c r="BQ508" i="2"/>
  <c r="BS223" i="14"/>
  <c r="BS250" i="14"/>
  <c r="BS277" i="14"/>
  <c r="BR506" i="2"/>
  <c r="BR507" i="2" s="1"/>
  <c r="BU73" i="2"/>
  <c r="BW44" i="2"/>
  <c r="BU32" i="2"/>
  <c r="BV32" i="2"/>
  <c r="BY30" i="2"/>
  <c r="BY31" i="2" s="1"/>
  <c r="BZ56" i="1"/>
  <c r="BZ53" i="1"/>
  <c r="BZ62" i="14"/>
  <c r="BZ22" i="14"/>
  <c r="BZ55" i="1"/>
  <c r="BZ426" i="2" s="1"/>
  <c r="BZ131" i="14"/>
  <c r="BZ54" i="1"/>
  <c r="BY98" i="2"/>
  <c r="BZ102" i="2" s="1"/>
  <c r="AB228" i="14"/>
  <c r="AB255" i="14"/>
  <c r="AB286" i="14"/>
  <c r="BY65" i="10"/>
  <c r="BY121" i="10"/>
  <c r="BR817" i="2"/>
  <c r="AN84" i="10"/>
  <c r="BZ770" i="2"/>
  <c r="CA769" i="2"/>
  <c r="CA768" i="2" s="1"/>
  <c r="BY93" i="10"/>
  <c r="BT6" i="4"/>
  <c r="BY40" i="1"/>
  <c r="BU383" i="2"/>
  <c r="BX556" i="2"/>
  <c r="BY555" i="2"/>
  <c r="BS93" i="2"/>
  <c r="BS114" i="2" s="1"/>
  <c r="BY97" i="10"/>
  <c r="BX120" i="10"/>
  <c r="BY385" i="2"/>
  <c r="BU78" i="4"/>
  <c r="BU104" i="2"/>
  <c r="BS92" i="2"/>
  <c r="BV295" i="14"/>
  <c r="BX102" i="14"/>
  <c r="BY101" i="14"/>
  <c r="BA136" i="1"/>
  <c r="BB137" i="1" s="1"/>
  <c r="BB135" i="1"/>
  <c r="BT105" i="2"/>
  <c r="BR23" i="13"/>
  <c r="BR24" i="13" s="1"/>
  <c r="BZ34" i="1"/>
  <c r="CA32" i="1"/>
  <c r="BZ33" i="1"/>
  <c r="BZ35" i="1"/>
  <c r="AP71" i="10"/>
  <c r="AP72" i="10" s="1"/>
  <c r="BY461" i="2"/>
  <c r="BW90" i="2"/>
  <c r="BW91" i="2" s="1"/>
  <c r="BV478" i="2"/>
  <c r="BW474" i="2"/>
  <c r="AC79" i="10"/>
  <c r="BV294" i="14"/>
  <c r="BV232" i="14"/>
  <c r="BV259" i="14"/>
  <c r="BY487" i="2"/>
  <c r="CB761" i="2"/>
  <c r="CB760" i="2" s="1"/>
  <c r="CA762" i="2"/>
  <c r="BX561" i="2"/>
  <c r="BY560" i="2"/>
  <c r="BS7" i="13"/>
  <c r="BS22" i="13" s="1"/>
  <c r="BS21" i="13"/>
  <c r="G496" i="2"/>
  <c r="DX743" i="2"/>
  <c r="G483" i="2"/>
  <c r="H468" i="2"/>
  <c r="DX736" i="2"/>
  <c r="G536" i="2"/>
  <c r="G543" i="2"/>
  <c r="H492" i="2"/>
  <c r="H466" i="2"/>
  <c r="G470" i="2"/>
  <c r="H479" i="2"/>
  <c r="BX160" i="2" l="1"/>
  <c r="BX130" i="2"/>
  <c r="BX190" i="2"/>
  <c r="AW837" i="2"/>
  <c r="BU65" i="2"/>
  <c r="BU52" i="2" s="1"/>
  <c r="BW76" i="4"/>
  <c r="BV164" i="4"/>
  <c r="BX50" i="2"/>
  <c r="BX51" i="2" s="1"/>
  <c r="BX592" i="2"/>
  <c r="BX156" i="4" s="1"/>
  <c r="AS600" i="2"/>
  <c r="BV609" i="2"/>
  <c r="BW599" i="2"/>
  <c r="AO604" i="2"/>
  <c r="BX603" i="2"/>
  <c r="BT10" i="15"/>
  <c r="BT37" i="15" s="1"/>
  <c r="BU9" i="15"/>
  <c r="BU36" i="15" s="1"/>
  <c r="BY595" i="2"/>
  <c r="BY597" i="2"/>
  <c r="BY598" i="2"/>
  <c r="BZ589" i="2"/>
  <c r="BZ583" i="2"/>
  <c r="BZ582" i="2"/>
  <c r="BY608" i="2"/>
  <c r="BY602" i="2"/>
  <c r="BW700" i="2"/>
  <c r="BW46" i="4" s="1"/>
  <c r="BR108" i="4"/>
  <c r="BY425" i="2"/>
  <c r="BY430" i="2" s="1"/>
  <c r="BX430" i="2"/>
  <c r="BX135" i="4"/>
  <c r="BV4" i="15"/>
  <c r="BZ427" i="2"/>
  <c r="BZ428" i="2"/>
  <c r="BZ424" i="2"/>
  <c r="BZ423" i="2"/>
  <c r="BV279" i="2"/>
  <c r="BV518" i="2" s="1"/>
  <c r="BV519" i="2" s="1"/>
  <c r="BV520" i="2" s="1"/>
  <c r="BQ282" i="2"/>
  <c r="BR142" i="2"/>
  <c r="BR146" i="2" s="1"/>
  <c r="BR278" i="2"/>
  <c r="BR880" i="2" s="1"/>
  <c r="BT280" i="2"/>
  <c r="BU138" i="2"/>
  <c r="BS275" i="2"/>
  <c r="BS109" i="4"/>
  <c r="BS153" i="2"/>
  <c r="BS152" i="2"/>
  <c r="BQ276" i="2"/>
  <c r="BQ539" i="2" s="1"/>
  <c r="BR273" i="2"/>
  <c r="BR141" i="2"/>
  <c r="BT281" i="2"/>
  <c r="BT140" i="2"/>
  <c r="BU136" i="2"/>
  <c r="BA26" i="4"/>
  <c r="AZ782" i="2"/>
  <c r="AZ789" i="2"/>
  <c r="AY782" i="2"/>
  <c r="AY789" i="2"/>
  <c r="BT234" i="2"/>
  <c r="AB22" i="4"/>
  <c r="AB89" i="14" s="1"/>
  <c r="AB91" i="14" s="1"/>
  <c r="BQ229" i="14"/>
  <c r="BQ256" i="14"/>
  <c r="BS410" i="2"/>
  <c r="BS910" i="2" s="1"/>
  <c r="BV132" i="4"/>
  <c r="BT516" i="2"/>
  <c r="BV890" i="2"/>
  <c r="BU406" i="2"/>
  <c r="BU249" i="14" s="1"/>
  <c r="BT407" i="2"/>
  <c r="BT115" i="4"/>
  <c r="BU660" i="2"/>
  <c r="BT222" i="14"/>
  <c r="BZ65" i="1"/>
  <c r="BZ126" i="1"/>
  <c r="BZ59" i="1"/>
  <c r="BZ152" i="1"/>
  <c r="BZ129" i="1"/>
  <c r="BZ146" i="1"/>
  <c r="BC147" i="1" s="1"/>
  <c r="BZ50" i="1"/>
  <c r="BZ51" i="1"/>
  <c r="BY89" i="2"/>
  <c r="BY88" i="2" s="1"/>
  <c r="CF92" i="1"/>
  <c r="BZ8" i="14"/>
  <c r="BY405" i="2"/>
  <c r="CA2" i="4"/>
  <c r="CB31" i="1"/>
  <c r="CA2" i="13"/>
  <c r="CA2" i="2"/>
  <c r="CA147" i="1"/>
  <c r="CA2" i="5"/>
  <c r="CA2" i="10"/>
  <c r="CA118" i="10" s="1"/>
  <c r="CA2" i="14"/>
  <c r="CA2" i="1"/>
  <c r="BW217" i="2"/>
  <c r="BW215" i="2" s="1"/>
  <c r="BW245" i="2"/>
  <c r="BW243" i="2" s="1"/>
  <c r="CA57" i="10"/>
  <c r="CA62" i="10"/>
  <c r="CC93" i="1"/>
  <c r="CB97" i="1"/>
  <c r="BX216" i="2"/>
  <c r="BX244" i="2"/>
  <c r="BW248" i="2"/>
  <c r="BZ143" i="14"/>
  <c r="BZ54" i="14"/>
  <c r="BZ119" i="14"/>
  <c r="BZ34" i="14"/>
  <c r="BZ132" i="14"/>
  <c r="BZ14" i="14"/>
  <c r="BZ63" i="14"/>
  <c r="BZ47" i="14"/>
  <c r="BZ204" i="14"/>
  <c r="BZ23" i="14"/>
  <c r="BZ156" i="14"/>
  <c r="BZ165" i="14"/>
  <c r="BZ74" i="14"/>
  <c r="BZ454" i="2"/>
  <c r="BZ329" i="2"/>
  <c r="BZ324" i="2"/>
  <c r="BZ321" i="2" s="1"/>
  <c r="BZ359" i="2"/>
  <c r="BZ315" i="2"/>
  <c r="BZ297" i="2"/>
  <c r="BZ294" i="2" s="1"/>
  <c r="BZ224" i="2"/>
  <c r="BZ254" i="2"/>
  <c r="BZ196" i="2"/>
  <c r="BZ79" i="2"/>
  <c r="BZ39" i="2"/>
  <c r="BZ437" i="2"/>
  <c r="BZ612" i="2"/>
  <c r="BZ450" i="2"/>
  <c r="BZ320" i="2"/>
  <c r="BZ372" i="2"/>
  <c r="BZ369" i="2" s="1"/>
  <c r="BZ354" i="2"/>
  <c r="BZ351" i="2" s="1"/>
  <c r="BZ311" i="2"/>
  <c r="BZ293" i="2"/>
  <c r="BZ226" i="2"/>
  <c r="BZ252" i="2"/>
  <c r="BZ180" i="2"/>
  <c r="BZ159" i="2" s="1"/>
  <c r="BZ69" i="2"/>
  <c r="BZ68" i="2" s="1"/>
  <c r="BZ438" i="2"/>
  <c r="BZ368" i="2"/>
  <c r="BZ350" i="2"/>
  <c r="BZ342" i="2"/>
  <c r="BZ339" i="2" s="1"/>
  <c r="BZ306" i="2"/>
  <c r="BZ303" i="2" s="1"/>
  <c r="BZ210" i="2"/>
  <c r="BZ189" i="2" s="1"/>
  <c r="BZ150" i="2"/>
  <c r="BZ129" i="2" s="1"/>
  <c r="BZ59" i="2"/>
  <c r="BZ19" i="2"/>
  <c r="BZ923" i="2"/>
  <c r="BZ476" i="2"/>
  <c r="BZ434" i="2"/>
  <c r="BZ645" i="2"/>
  <c r="BZ453" i="2"/>
  <c r="BZ333" i="2"/>
  <c r="BZ330" i="2" s="1"/>
  <c r="BZ363" i="2"/>
  <c r="BZ338" i="2"/>
  <c r="BZ302" i="2"/>
  <c r="BZ238" i="2"/>
  <c r="BZ218" i="2" s="1"/>
  <c r="BZ266" i="2"/>
  <c r="BZ246" i="2" s="1"/>
  <c r="BZ198" i="2"/>
  <c r="BZ99" i="2"/>
  <c r="BZ489" i="2"/>
  <c r="BZ463" i="2"/>
  <c r="CF85" i="1"/>
  <c r="CE87" i="1"/>
  <c r="BW220" i="2"/>
  <c r="BZ481" i="2"/>
  <c r="CA481" i="2" s="1"/>
  <c r="BZ235" i="2"/>
  <c r="BZ263" i="2"/>
  <c r="BZ147" i="2"/>
  <c r="BZ177" i="2"/>
  <c r="BZ207" i="2"/>
  <c r="BZ436" i="2"/>
  <c r="BZ452" i="2"/>
  <c r="BZ332" i="2"/>
  <c r="BZ323" i="2"/>
  <c r="BZ371" i="2"/>
  <c r="BZ362" i="2"/>
  <c r="BZ353" i="2"/>
  <c r="BZ341" i="2"/>
  <c r="BZ314" i="2"/>
  <c r="BZ305" i="2"/>
  <c r="BZ296" i="2"/>
  <c r="BU893" i="2"/>
  <c r="AB167" i="14"/>
  <c r="BR11" i="4"/>
  <c r="BV317" i="2"/>
  <c r="BV381" i="2"/>
  <c r="BT412" i="2"/>
  <c r="BT41" i="4" s="1"/>
  <c r="BS404" i="2"/>
  <c r="BT9" i="4"/>
  <c r="BS412" i="2"/>
  <c r="BS41" i="4" s="1"/>
  <c r="BS7" i="4"/>
  <c r="BT276" i="14"/>
  <c r="BT249" i="14"/>
  <c r="BU318" i="2"/>
  <c r="BU120" i="4" s="1"/>
  <c r="BU117" i="4" s="1"/>
  <c r="BU382" i="2"/>
  <c r="BU380" i="2" s="1"/>
  <c r="BU387" i="2" s="1"/>
  <c r="BX312" i="2"/>
  <c r="BW313" i="2"/>
  <c r="AB15" i="14"/>
  <c r="AB85" i="14"/>
  <c r="AB87" i="14" s="1"/>
  <c r="AB55" i="14"/>
  <c r="BT388" i="2"/>
  <c r="BX75" i="4"/>
  <c r="BV240" i="2"/>
  <c r="BW361" i="2"/>
  <c r="BX360" i="2"/>
  <c r="BV389" i="2"/>
  <c r="BV365" i="2"/>
  <c r="BU366" i="2"/>
  <c r="BU127" i="4" s="1"/>
  <c r="BU125" i="4" s="1"/>
  <c r="BU390" i="2"/>
  <c r="BW222" i="2"/>
  <c r="BV241" i="2"/>
  <c r="BV229" i="2" s="1"/>
  <c r="BV8" i="4"/>
  <c r="BU498" i="2"/>
  <c r="AB178" i="14"/>
  <c r="BW134" i="2"/>
  <c r="BW194" i="2"/>
  <c r="BW200" i="2" s="1"/>
  <c r="BW213" i="2" s="1"/>
  <c r="BW201" i="2" s="1"/>
  <c r="BW440" i="2"/>
  <c r="BW460" i="2" s="1"/>
  <c r="BW136" i="4"/>
  <c r="BW134" i="4" s="1"/>
  <c r="BV458" i="2"/>
  <c r="BV10" i="4"/>
  <c r="BV465" i="2"/>
  <c r="BX435" i="2"/>
  <c r="BX459" i="2" s="1"/>
  <c r="BY433" i="2"/>
  <c r="BV652" i="2"/>
  <c r="BV654" i="2"/>
  <c r="BV703" i="2" s="1"/>
  <c r="BV653" i="2"/>
  <c r="BV702" i="2" s="1"/>
  <c r="BW646" i="2"/>
  <c r="BT110" i="2"/>
  <c r="BV213" i="2"/>
  <c r="BV201" i="2" s="1"/>
  <c r="BV212" i="2"/>
  <c r="BU72" i="2"/>
  <c r="AN656" i="2"/>
  <c r="AN704" i="2" s="1"/>
  <c r="AN630" i="2"/>
  <c r="AN690" i="2" s="1"/>
  <c r="AM635" i="2"/>
  <c r="AM695" i="2" s="1"/>
  <c r="AU104" i="14"/>
  <c r="BW164" i="2"/>
  <c r="BV230" i="2"/>
  <c r="BU111" i="2"/>
  <c r="BU879" i="2" s="1"/>
  <c r="BX89" i="4"/>
  <c r="BP176" i="2"/>
  <c r="BP277" i="2" s="1"/>
  <c r="BV109" i="2"/>
  <c r="BX10" i="2"/>
  <c r="BX11" i="2" s="1"/>
  <c r="BV24" i="2"/>
  <c r="BV25" i="2" s="1"/>
  <c r="BV74" i="4"/>
  <c r="BV269" i="2"/>
  <c r="BV257" i="2" s="1"/>
  <c r="BV268" i="2"/>
  <c r="BV655" i="2"/>
  <c r="BW659" i="2"/>
  <c r="BW707" i="2" s="1"/>
  <c r="BW650" i="2"/>
  <c r="BW160" i="4" s="1"/>
  <c r="BW159" i="4" s="1"/>
  <c r="BX658" i="2"/>
  <c r="BX706" i="2" s="1"/>
  <c r="BY648" i="2"/>
  <c r="BU73" i="4"/>
  <c r="BX70" i="2"/>
  <c r="BX71" i="2" s="1"/>
  <c r="BV77" i="4"/>
  <c r="BV84" i="2"/>
  <c r="BV85" i="2" s="1"/>
  <c r="BV72" i="2" s="1"/>
  <c r="AV857" i="2"/>
  <c r="AV176" i="4" s="1"/>
  <c r="AQ846" i="2"/>
  <c r="AP861" i="2"/>
  <c r="AV856" i="2"/>
  <c r="AV43" i="4" s="1"/>
  <c r="AV175" i="4"/>
  <c r="AV21" i="4"/>
  <c r="BY839" i="2"/>
  <c r="BW887" i="2"/>
  <c r="BW53" i="4"/>
  <c r="BW192" i="4" s="1"/>
  <c r="BS39" i="13"/>
  <c r="BS40" i="13" s="1"/>
  <c r="BU720" i="2"/>
  <c r="BU51" i="4"/>
  <c r="BT190" i="4"/>
  <c r="BT194" i="4" s="1"/>
  <c r="BT37" i="13"/>
  <c r="BT55" i="4"/>
  <c r="BT11" i="13"/>
  <c r="BT38" i="13" s="1"/>
  <c r="BS12" i="14"/>
  <c r="BS50" i="14"/>
  <c r="BS159" i="14"/>
  <c r="BS123" i="14"/>
  <c r="BW622" i="2"/>
  <c r="BW157" i="4" s="1"/>
  <c r="BW155" i="4" s="1"/>
  <c r="BV685" i="2"/>
  <c r="BV721" i="2"/>
  <c r="BX638" i="2"/>
  <c r="BX699" i="2" s="1"/>
  <c r="BX632" i="2"/>
  <c r="BX692" i="2" s="1"/>
  <c r="BY619" i="2"/>
  <c r="BX625" i="2"/>
  <c r="BX627" i="2"/>
  <c r="BX688" i="2" s="1"/>
  <c r="BY613" i="2"/>
  <c r="BR262" i="2"/>
  <c r="BS260" i="2"/>
  <c r="BV258" i="2"/>
  <c r="BW456" i="2"/>
  <c r="BW486" i="2" s="1"/>
  <c r="BW485" i="2"/>
  <c r="BW141" i="4"/>
  <c r="BW140" i="4" s="1"/>
  <c r="BV484" i="2"/>
  <c r="BV497" i="2"/>
  <c r="BV15" i="4"/>
  <c r="BV491" i="2"/>
  <c r="BU494" i="2"/>
  <c r="BX451" i="2"/>
  <c r="BY449" i="2"/>
  <c r="BX335" i="2"/>
  <c r="BX336" i="2" s="1"/>
  <c r="BX122" i="4" s="1"/>
  <c r="BY331" i="2"/>
  <c r="BY322" i="2"/>
  <c r="BX326" i="2"/>
  <c r="BX327" i="2" s="1"/>
  <c r="BX121" i="4" s="1"/>
  <c r="BW85" i="4"/>
  <c r="BW357" i="2"/>
  <c r="BW126" i="4" s="1"/>
  <c r="BY370" i="2"/>
  <c r="BX374" i="2"/>
  <c r="BX375" i="2" s="1"/>
  <c r="BX128" i="4" s="1"/>
  <c r="BY352" i="2"/>
  <c r="BX356" i="2"/>
  <c r="BW300" i="2"/>
  <c r="BW118" i="4" s="1"/>
  <c r="BY304" i="2"/>
  <c r="BX344" i="2"/>
  <c r="BX345" i="2" s="1"/>
  <c r="BX123" i="4" s="1"/>
  <c r="BY295" i="2"/>
  <c r="BX299" i="2"/>
  <c r="BX308" i="2"/>
  <c r="BX309" i="2" s="1"/>
  <c r="BX119" i="4" s="1"/>
  <c r="BY340" i="2"/>
  <c r="BR256" i="14"/>
  <c r="BR288" i="14"/>
  <c r="BR229" i="14"/>
  <c r="BX93" i="4"/>
  <c r="BQ278" i="14"/>
  <c r="BQ224" i="14"/>
  <c r="BQ251" i="14"/>
  <c r="BQ174" i="2"/>
  <c r="BQ283" i="2" s="1"/>
  <c r="BR172" i="2"/>
  <c r="BX88" i="4"/>
  <c r="BY191" i="2"/>
  <c r="BY193" i="2"/>
  <c r="BY96" i="4" s="1"/>
  <c r="BY192" i="2"/>
  <c r="BY92" i="4" s="1"/>
  <c r="BY163" i="2"/>
  <c r="BY95" i="4" s="1"/>
  <c r="BY162" i="2"/>
  <c r="BY91" i="4" s="1"/>
  <c r="BY161" i="2"/>
  <c r="BR171" i="2"/>
  <c r="BX87" i="4"/>
  <c r="BQ889" i="2"/>
  <c r="BQ274" i="2"/>
  <c r="BU166" i="2"/>
  <c r="BT170" i="2"/>
  <c r="BU168" i="2"/>
  <c r="BO284" i="2"/>
  <c r="BS110" i="4"/>
  <c r="BS183" i="2"/>
  <c r="BS182" i="2"/>
  <c r="BY132" i="2"/>
  <c r="BY90" i="4" s="1"/>
  <c r="BY133" i="2"/>
  <c r="BY94" i="4" s="1"/>
  <c r="BY131" i="2"/>
  <c r="BX86" i="4"/>
  <c r="BS144" i="2"/>
  <c r="BU232" i="2"/>
  <c r="BU234" i="2" s="1"/>
  <c r="BY236" i="2"/>
  <c r="BV202" i="2"/>
  <c r="BY208" i="2"/>
  <c r="BY148" i="2"/>
  <c r="BU204" i="2"/>
  <c r="BU206" i="2" s="1"/>
  <c r="BY264" i="2"/>
  <c r="BY178" i="2"/>
  <c r="BZ58" i="2"/>
  <c r="CA62" i="2" s="1"/>
  <c r="BZ78" i="2"/>
  <c r="CA82" i="2" s="1"/>
  <c r="BZ18" i="2"/>
  <c r="CA22" i="2" s="1"/>
  <c r="BZ38" i="2"/>
  <c r="CA42" i="2" s="1"/>
  <c r="BU520" i="2"/>
  <c r="BU516" i="2"/>
  <c r="BZ40" i="1"/>
  <c r="BV13" i="2"/>
  <c r="BV52" i="2"/>
  <c r="BT223" i="14"/>
  <c r="BT250" i="14"/>
  <c r="BT277" i="14"/>
  <c r="BR504" i="2"/>
  <c r="BR508" i="2"/>
  <c r="BS506" i="2"/>
  <c r="BS507" i="2" s="1"/>
  <c r="BW53" i="2"/>
  <c r="BT92" i="2"/>
  <c r="BV73" i="2"/>
  <c r="BW73" i="2" s="1"/>
  <c r="BX44" i="2"/>
  <c r="BX45" i="2" s="1"/>
  <c r="BX32" i="2" s="1"/>
  <c r="BW45" i="2"/>
  <c r="BW33" i="2" s="1"/>
  <c r="BZ30" i="2"/>
  <c r="BZ31" i="2" s="1"/>
  <c r="CA131" i="14"/>
  <c r="CA53" i="1"/>
  <c r="CA56" i="1"/>
  <c r="CA62" i="14"/>
  <c r="CA55" i="1"/>
  <c r="CA426" i="2" s="1"/>
  <c r="CA22" i="14"/>
  <c r="CA54" i="1"/>
  <c r="BZ98" i="2"/>
  <c r="CA102" i="2" s="1"/>
  <c r="BB136" i="1"/>
  <c r="BC137" i="1" s="1"/>
  <c r="BC135" i="1"/>
  <c r="BY102" i="14"/>
  <c r="BZ101" i="14"/>
  <c r="BU6" i="4"/>
  <c r="BY120" i="10"/>
  <c r="BZ97" i="10"/>
  <c r="CB762" i="2"/>
  <c r="CC761" i="2"/>
  <c r="CC760" i="2" s="1"/>
  <c r="BZ487" i="2"/>
  <c r="BV78" i="4"/>
  <c r="BV104" i="2"/>
  <c r="BT93" i="2"/>
  <c r="BT114" i="2" s="1"/>
  <c r="BY34" i="13"/>
  <c r="BY4" i="13"/>
  <c r="BY18" i="13"/>
  <c r="BY1" i="13"/>
  <c r="BY4" i="5"/>
  <c r="BY1" i="5"/>
  <c r="BY200" i="14"/>
  <c r="BY175" i="14"/>
  <c r="BY115" i="14"/>
  <c r="BY4" i="14"/>
  <c r="BY83" i="14"/>
  <c r="BY43" i="14"/>
  <c r="BY152" i="14"/>
  <c r="BY1" i="14"/>
  <c r="BY149" i="4"/>
  <c r="BY106" i="4"/>
  <c r="BY71" i="4"/>
  <c r="BY1" i="4"/>
  <c r="BY181" i="4"/>
  <c r="BY168" i="4"/>
  <c r="BY82" i="4"/>
  <c r="BY37" i="4"/>
  <c r="BY4" i="4"/>
  <c r="BY747" i="2"/>
  <c r="BY502" i="2"/>
  <c r="BY4" i="2"/>
  <c r="BY870" i="2"/>
  <c r="BY795" i="2"/>
  <c r="BY774" i="2"/>
  <c r="BY417" i="2"/>
  <c r="BY812" i="2"/>
  <c r="BY570" i="2"/>
  <c r="BY1" i="2"/>
  <c r="BU3" i="15" s="1"/>
  <c r="BY825" i="2"/>
  <c r="BY121" i="2"/>
  <c r="BY730" i="2"/>
  <c r="BY288" i="2"/>
  <c r="BY102" i="10"/>
  <c r="BY44" i="1"/>
  <c r="BY1" i="10"/>
  <c r="BY20" i="1"/>
  <c r="BY90" i="10"/>
  <c r="BY55" i="10"/>
  <c r="BY119" i="1"/>
  <c r="BY74" i="1"/>
  <c r="BY1" i="1"/>
  <c r="BZ93" i="10"/>
  <c r="CB769" i="2"/>
  <c r="CB768" i="2" s="1"/>
  <c r="CA770" i="2"/>
  <c r="BY561" i="2"/>
  <c r="BZ560" i="2"/>
  <c r="BW478" i="2"/>
  <c r="BX474" i="2"/>
  <c r="BX90" i="2"/>
  <c r="BX91" i="2" s="1"/>
  <c r="AP904" i="2"/>
  <c r="AQ70" i="10"/>
  <c r="CB32" i="1"/>
  <c r="CA33" i="1"/>
  <c r="CA35" i="1"/>
  <c r="CA34" i="1"/>
  <c r="BW295" i="14"/>
  <c r="BY556" i="2"/>
  <c r="BZ555" i="2"/>
  <c r="BS23" i="13"/>
  <c r="BS24" i="13" s="1"/>
  <c r="BQ191" i="14"/>
  <c r="BP191" i="14"/>
  <c r="AC906" i="2"/>
  <c r="AC901" i="2" s="1"/>
  <c r="AD77" i="10"/>
  <c r="BZ461" i="2"/>
  <c r="BW259" i="14"/>
  <c r="BW294" i="14"/>
  <c r="BW232" i="14"/>
  <c r="BU105" i="2"/>
  <c r="BZ385" i="2"/>
  <c r="BS112" i="2"/>
  <c r="BV383" i="2"/>
  <c r="BT21" i="13"/>
  <c r="BT7" i="13"/>
  <c r="BT22" i="13" s="1"/>
  <c r="AN85" i="10"/>
  <c r="BS817" i="2"/>
  <c r="BZ121" i="10"/>
  <c r="BZ65" i="10"/>
  <c r="DX892" i="2"/>
  <c r="DX735" i="2"/>
  <c r="DX742" i="2"/>
  <c r="H543" i="2"/>
  <c r="I468" i="2"/>
  <c r="H536" i="2"/>
  <c r="G40" i="4"/>
  <c r="G537" i="2"/>
  <c r="H496" i="2"/>
  <c r="I492" i="2"/>
  <c r="G544" i="2"/>
  <c r="H483" i="2"/>
  <c r="I479" i="2"/>
  <c r="H470" i="2"/>
  <c r="I466" i="2"/>
  <c r="BR191" i="14" l="1"/>
  <c r="BZ1" i="13"/>
  <c r="BT193" i="14"/>
  <c r="BY160" i="2"/>
  <c r="BY190" i="2"/>
  <c r="BY130" i="2"/>
  <c r="BU110" i="2"/>
  <c r="BW64" i="2"/>
  <c r="BW65" i="2" s="1"/>
  <c r="BW52" i="2" s="1"/>
  <c r="BX76" i="4"/>
  <c r="BX64" i="2"/>
  <c r="BX65" i="2" s="1"/>
  <c r="BY50" i="2"/>
  <c r="BY51" i="2" s="1"/>
  <c r="BX599" i="2"/>
  <c r="BY592" i="2"/>
  <c r="BY156" i="4" s="1"/>
  <c r="BW609" i="2"/>
  <c r="AO605" i="2"/>
  <c r="AS601" i="2"/>
  <c r="CA589" i="2"/>
  <c r="CA583" i="2"/>
  <c r="CA582" i="2"/>
  <c r="BZ595" i="2"/>
  <c r="BZ597" i="2"/>
  <c r="BZ598" i="2"/>
  <c r="BY603" i="2"/>
  <c r="BV9" i="15"/>
  <c r="BV36" i="15" s="1"/>
  <c r="BU10" i="15"/>
  <c r="BU37" i="15" s="1"/>
  <c r="BZ608" i="2"/>
  <c r="BZ602" i="2"/>
  <c r="BS108" i="4"/>
  <c r="BX700" i="2"/>
  <c r="BX46" i="4" s="1"/>
  <c r="BY135" i="4"/>
  <c r="BZ425" i="2"/>
  <c r="BZ430" i="2" s="1"/>
  <c r="BW4" i="15"/>
  <c r="CA428" i="2"/>
  <c r="CA427" i="2"/>
  <c r="CA424" i="2"/>
  <c r="CA423" i="2"/>
  <c r="BR276" i="2"/>
  <c r="BR539" i="2" s="1"/>
  <c r="BS278" i="2"/>
  <c r="BS880" i="2" s="1"/>
  <c r="BU280" i="2"/>
  <c r="BV138" i="2"/>
  <c r="BW279" i="2"/>
  <c r="BW518" i="2" s="1"/>
  <c r="BW519" i="2" s="1"/>
  <c r="BW516" i="2" s="1"/>
  <c r="BU281" i="2"/>
  <c r="BV136" i="2"/>
  <c r="BU140" i="2"/>
  <c r="BS273" i="2"/>
  <c r="BS141" i="2"/>
  <c r="BT275" i="2"/>
  <c r="BT152" i="2"/>
  <c r="BT109" i="4"/>
  <c r="BT153" i="2"/>
  <c r="BR282" i="2"/>
  <c r="BS142" i="2"/>
  <c r="BS146" i="2" s="1"/>
  <c r="BB26" i="4"/>
  <c r="BA45" i="4"/>
  <c r="BW164" i="4"/>
  <c r="BS413" i="2"/>
  <c r="BS911" i="2" s="1"/>
  <c r="BS229" i="14" s="1"/>
  <c r="BW111" i="4"/>
  <c r="BU222" i="14"/>
  <c r="BU276" i="14"/>
  <c r="BX85" i="4"/>
  <c r="BU408" i="2"/>
  <c r="BU549" i="2" s="1"/>
  <c r="BV660" i="2"/>
  <c r="BP284" i="2"/>
  <c r="AV852" i="2"/>
  <c r="BW212" i="2"/>
  <c r="BV406" i="2"/>
  <c r="BV408" i="2" s="1"/>
  <c r="BV549" i="2" s="1"/>
  <c r="BU115" i="4"/>
  <c r="BT410" i="2"/>
  <c r="BT909" i="2"/>
  <c r="BT289" i="14" s="1"/>
  <c r="BW99" i="4"/>
  <c r="BX248" i="2"/>
  <c r="CD93" i="1"/>
  <c r="CC97" i="1"/>
  <c r="CA65" i="1"/>
  <c r="CA59" i="1"/>
  <c r="CA152" i="1"/>
  <c r="CA126" i="1"/>
  <c r="CA129" i="1"/>
  <c r="CA146" i="1"/>
  <c r="BB147" i="1" s="1"/>
  <c r="CA51" i="1"/>
  <c r="CA50" i="1"/>
  <c r="CA8" i="14"/>
  <c r="CG92" i="1"/>
  <c r="BU407" i="2"/>
  <c r="BU410" i="2" s="1"/>
  <c r="BU910" i="2" s="1"/>
  <c r="BW98" i="4"/>
  <c r="CG85" i="1"/>
  <c r="CF87" i="1"/>
  <c r="BZ89" i="2"/>
  <c r="BZ88" i="2" s="1"/>
  <c r="BZ405" i="2"/>
  <c r="BX220" i="2"/>
  <c r="CB62" i="10"/>
  <c r="CB57" i="10"/>
  <c r="BW249" i="2"/>
  <c r="BW102" i="4" s="1"/>
  <c r="CA132" i="14"/>
  <c r="CA14" i="14"/>
  <c r="CA63" i="14"/>
  <c r="CA47" i="14"/>
  <c r="CA204" i="14"/>
  <c r="CA23" i="14"/>
  <c r="CA156" i="14"/>
  <c r="CA165" i="14"/>
  <c r="CA74" i="14"/>
  <c r="CA143" i="14"/>
  <c r="CA54" i="14"/>
  <c r="CA119" i="14"/>
  <c r="CA34" i="14"/>
  <c r="CA437" i="2"/>
  <c r="CA612" i="2"/>
  <c r="CA333" i="2"/>
  <c r="CA330" i="2" s="1"/>
  <c r="CA363" i="2"/>
  <c r="CA338" i="2"/>
  <c r="CA302" i="2"/>
  <c r="CA210" i="2"/>
  <c r="CA189" i="2" s="1"/>
  <c r="CA198" i="2"/>
  <c r="CA69" i="2"/>
  <c r="CA68" i="2" s="1"/>
  <c r="CA99" i="2"/>
  <c r="CA434" i="2"/>
  <c r="CA454" i="2"/>
  <c r="CA329" i="2"/>
  <c r="CA324" i="2"/>
  <c r="CA321" i="2" s="1"/>
  <c r="CA359" i="2"/>
  <c r="CA315" i="2"/>
  <c r="CA297" i="2"/>
  <c r="CA294" i="2" s="1"/>
  <c r="CA238" i="2"/>
  <c r="CA218" i="2" s="1"/>
  <c r="CA266" i="2"/>
  <c r="CA246" i="2" s="1"/>
  <c r="CA196" i="2"/>
  <c r="CA59" i="2"/>
  <c r="CA19" i="2"/>
  <c r="CA463" i="2"/>
  <c r="CA489" i="2"/>
  <c r="CA645" i="2"/>
  <c r="CA453" i="2"/>
  <c r="CA320" i="2"/>
  <c r="CA372" i="2"/>
  <c r="CA369" i="2" s="1"/>
  <c r="CA354" i="2"/>
  <c r="CA351" i="2" s="1"/>
  <c r="CA311" i="2"/>
  <c r="CA293" i="2"/>
  <c r="CA224" i="2"/>
  <c r="CA254" i="2"/>
  <c r="CA180" i="2"/>
  <c r="CA159" i="2" s="1"/>
  <c r="CA438" i="2"/>
  <c r="CA450" i="2"/>
  <c r="CA368" i="2"/>
  <c r="CA350" i="2"/>
  <c r="CA342" i="2"/>
  <c r="CA339" i="2" s="1"/>
  <c r="CA306" i="2"/>
  <c r="CA303" i="2" s="1"/>
  <c r="CA226" i="2"/>
  <c r="CA252" i="2"/>
  <c r="CA150" i="2"/>
  <c r="CA129" i="2" s="1"/>
  <c r="CA79" i="2"/>
  <c r="CA39" i="2"/>
  <c r="CA923" i="2"/>
  <c r="CA476" i="2"/>
  <c r="BX217" i="2"/>
  <c r="BX215" i="2" s="1"/>
  <c r="BX245" i="2"/>
  <c r="BW221" i="2"/>
  <c r="BW101" i="4" s="1"/>
  <c r="BY244" i="2"/>
  <c r="BY216" i="2"/>
  <c r="CB2" i="5"/>
  <c r="CB2" i="10"/>
  <c r="CB118" i="10" s="1"/>
  <c r="CB2" i="14"/>
  <c r="CB147" i="1"/>
  <c r="CB2" i="4"/>
  <c r="CB2" i="13"/>
  <c r="CB2" i="2"/>
  <c r="CB2" i="1"/>
  <c r="CC31" i="1"/>
  <c r="CA235" i="2"/>
  <c r="CA147" i="2"/>
  <c r="CA177" i="2"/>
  <c r="CA207" i="2"/>
  <c r="CA263" i="2"/>
  <c r="CA436" i="2"/>
  <c r="CA452" i="2"/>
  <c r="CA332" i="2"/>
  <c r="CA323" i="2"/>
  <c r="CA371" i="2"/>
  <c r="CA362" i="2"/>
  <c r="CA353" i="2"/>
  <c r="CA341" i="2"/>
  <c r="CA314" i="2"/>
  <c r="CA305" i="2"/>
  <c r="CA296" i="2"/>
  <c r="BV893" i="2"/>
  <c r="BV318" i="2"/>
  <c r="BV120" i="4" s="1"/>
  <c r="BV117" i="4" s="1"/>
  <c r="BV382" i="2"/>
  <c r="BV380" i="2" s="1"/>
  <c r="BV387" i="2" s="1"/>
  <c r="BU9" i="4"/>
  <c r="BS11" i="4"/>
  <c r="BW317" i="2"/>
  <c r="BW381" i="2"/>
  <c r="BT7" i="4"/>
  <c r="BX313" i="2"/>
  <c r="BY312" i="2"/>
  <c r="BT404" i="2"/>
  <c r="BT13" i="4"/>
  <c r="BW132" i="4"/>
  <c r="BY75" i="4"/>
  <c r="BX361" i="2"/>
  <c r="BY360" i="2"/>
  <c r="BU388" i="2"/>
  <c r="BW890" i="2"/>
  <c r="BV366" i="2"/>
  <c r="BV127" i="4" s="1"/>
  <c r="BV125" i="4" s="1"/>
  <c r="BV390" i="2"/>
  <c r="BW389" i="2"/>
  <c r="BW365" i="2"/>
  <c r="BX194" i="2"/>
  <c r="BX200" i="2" s="1"/>
  <c r="BX111" i="4" s="1"/>
  <c r="BX250" i="2"/>
  <c r="BX222" i="2"/>
  <c r="BV498" i="2"/>
  <c r="BV73" i="4"/>
  <c r="BX440" i="2"/>
  <c r="BX460" i="2" s="1"/>
  <c r="BX136" i="4"/>
  <c r="BX134" i="4" s="1"/>
  <c r="BW458" i="2"/>
  <c r="BW10" i="4"/>
  <c r="BW465" i="2"/>
  <c r="BW652" i="2"/>
  <c r="BW654" i="2"/>
  <c r="BW703" i="2" s="1"/>
  <c r="BW653" i="2"/>
  <c r="BW702" i="2" s="1"/>
  <c r="BX646" i="2"/>
  <c r="BY435" i="2"/>
  <c r="BY459" i="2" s="1"/>
  <c r="BZ433" i="2"/>
  <c r="BV12" i="2"/>
  <c r="AN631" i="2"/>
  <c r="AN691" i="2" s="1"/>
  <c r="AN634" i="2"/>
  <c r="AN694" i="2" s="1"/>
  <c r="AN657" i="2"/>
  <c r="AN705" i="2" s="1"/>
  <c r="BX164" i="2"/>
  <c r="BW109" i="2"/>
  <c r="AV86" i="14"/>
  <c r="BY10" i="2"/>
  <c r="BY11" i="2" s="1"/>
  <c r="BW24" i="2"/>
  <c r="BW25" i="2" s="1"/>
  <c r="BW74" i="4"/>
  <c r="BW655" i="2"/>
  <c r="BY658" i="2"/>
  <c r="BY706" i="2" s="1"/>
  <c r="BZ648" i="2"/>
  <c r="BX659" i="2"/>
  <c r="BX707" i="2" s="1"/>
  <c r="BX650" i="2"/>
  <c r="BX160" i="4" s="1"/>
  <c r="BX159" i="4" s="1"/>
  <c r="BV111" i="2"/>
  <c r="BV879" i="2" s="1"/>
  <c r="BY70" i="2"/>
  <c r="BY71" i="2" s="1"/>
  <c r="BW77" i="4"/>
  <c r="BW84" i="2"/>
  <c r="BW85" i="2" s="1"/>
  <c r="BW72" i="2" s="1"/>
  <c r="AV863" i="2"/>
  <c r="AQ847" i="2"/>
  <c r="AQ862" i="2"/>
  <c r="AV94" i="14"/>
  <c r="AV122" i="14"/>
  <c r="AV90" i="14"/>
  <c r="AV11" i="14"/>
  <c r="AW855" i="2"/>
  <c r="AW838" i="2"/>
  <c r="AX837" i="2" s="1"/>
  <c r="BZ839" i="2"/>
  <c r="BT39" i="13"/>
  <c r="BT40" i="13" s="1"/>
  <c r="BX53" i="4"/>
  <c r="BX192" i="4" s="1"/>
  <c r="BY93" i="4"/>
  <c r="BU190" i="4"/>
  <c r="BU194" i="4" s="1"/>
  <c r="BU55" i="4"/>
  <c r="BU37" i="13"/>
  <c r="BU11" i="13"/>
  <c r="BU38" i="13" s="1"/>
  <c r="BT50" i="14"/>
  <c r="BT159" i="14"/>
  <c r="BT123" i="14"/>
  <c r="BT12" i="14"/>
  <c r="BX622" i="2"/>
  <c r="BX157" i="4" s="1"/>
  <c r="BW721" i="2"/>
  <c r="BW685" i="2"/>
  <c r="BX887" i="2"/>
  <c r="BV51" i="4"/>
  <c r="BV720" i="2"/>
  <c r="BY638" i="2"/>
  <c r="BY699" i="2" s="1"/>
  <c r="BY632" i="2"/>
  <c r="BY692" i="2" s="1"/>
  <c r="BZ619" i="2"/>
  <c r="BY625" i="2"/>
  <c r="BY627" i="2"/>
  <c r="BY688" i="2" s="1"/>
  <c r="BZ613" i="2"/>
  <c r="BW13" i="2"/>
  <c r="BS262" i="2"/>
  <c r="BT260" i="2"/>
  <c r="BX73" i="2"/>
  <c r="BX456" i="2"/>
  <c r="BX486" i="2" s="1"/>
  <c r="BX485" i="2"/>
  <c r="BX141" i="4"/>
  <c r="BX140" i="4" s="1"/>
  <c r="BW497" i="2"/>
  <c r="BW484" i="2"/>
  <c r="BW15" i="4"/>
  <c r="BV494" i="2"/>
  <c r="BW491" i="2"/>
  <c r="BY451" i="2"/>
  <c r="BZ449" i="2"/>
  <c r="BZ4" i="13"/>
  <c r="BY335" i="2"/>
  <c r="BY336" i="2" s="1"/>
  <c r="BY122" i="4" s="1"/>
  <c r="BZ331" i="2"/>
  <c r="BY326" i="2"/>
  <c r="BY327" i="2" s="1"/>
  <c r="BY121" i="4" s="1"/>
  <c r="BZ322" i="2"/>
  <c r="BX357" i="2"/>
  <c r="BX126" i="4" s="1"/>
  <c r="BZ352" i="2"/>
  <c r="BY374" i="2"/>
  <c r="BY375" i="2" s="1"/>
  <c r="BY128" i="4" s="1"/>
  <c r="BY356" i="2"/>
  <c r="BZ370" i="2"/>
  <c r="BW32" i="2"/>
  <c r="BY89" i="4"/>
  <c r="BX300" i="2"/>
  <c r="BX118" i="4" s="1"/>
  <c r="BY344" i="2"/>
  <c r="BY345" i="2" s="1"/>
  <c r="BY123" i="4" s="1"/>
  <c r="BZ340" i="2"/>
  <c r="BY299" i="2"/>
  <c r="BZ304" i="2"/>
  <c r="BZ295" i="2"/>
  <c r="BY308" i="2"/>
  <c r="BY309" i="2" s="1"/>
  <c r="BY119" i="4" s="1"/>
  <c r="BW258" i="2"/>
  <c r="BR174" i="2"/>
  <c r="BR283" i="2" s="1"/>
  <c r="BR278" i="14"/>
  <c r="BR224" i="14"/>
  <c r="BR251" i="14"/>
  <c r="BX134" i="2"/>
  <c r="BZ1" i="10"/>
  <c r="BQ176" i="2"/>
  <c r="BQ277" i="2" s="1"/>
  <c r="BZ102" i="10"/>
  <c r="BS172" i="2"/>
  <c r="BZ44" i="1"/>
  <c r="BZ121" i="2"/>
  <c r="BZ90" i="10"/>
  <c r="BZ502" i="2"/>
  <c r="BZ730" i="2"/>
  <c r="BZ812" i="2"/>
  <c r="BZ870" i="2"/>
  <c r="BZ149" i="4"/>
  <c r="BY88" i="4"/>
  <c r="BZ74" i="1"/>
  <c r="BZ417" i="2"/>
  <c r="BZ1" i="2"/>
  <c r="BV3" i="15" s="1"/>
  <c r="BZ82" i="4"/>
  <c r="BZ193" i="2"/>
  <c r="BZ96" i="4" s="1"/>
  <c r="BZ192" i="2"/>
  <c r="BZ92" i="4" s="1"/>
  <c r="BZ191" i="2"/>
  <c r="BZ71" i="4"/>
  <c r="BZ181" i="4"/>
  <c r="BR889" i="2"/>
  <c r="BR274" i="2"/>
  <c r="BY87" i="4"/>
  <c r="BV168" i="2"/>
  <c r="BT110" i="4"/>
  <c r="BT183" i="2"/>
  <c r="BT182" i="2"/>
  <c r="BZ161" i="2"/>
  <c r="BZ162" i="2"/>
  <c r="BZ91" i="4" s="1"/>
  <c r="BZ163" i="2"/>
  <c r="BZ95" i="4" s="1"/>
  <c r="BS171" i="2"/>
  <c r="BV166" i="2"/>
  <c r="BU170" i="2"/>
  <c r="BY86" i="4"/>
  <c r="BZ132" i="2"/>
  <c r="BZ90" i="4" s="1"/>
  <c r="BZ133" i="2"/>
  <c r="BZ94" i="4" s="1"/>
  <c r="BZ131" i="2"/>
  <c r="BV232" i="2"/>
  <c r="BV234" i="2" s="1"/>
  <c r="BZ43" i="14"/>
  <c r="BZ236" i="2"/>
  <c r="BT144" i="2"/>
  <c r="BW202" i="2"/>
  <c r="BV204" i="2"/>
  <c r="BV206" i="2" s="1"/>
  <c r="BZ264" i="2"/>
  <c r="BZ208" i="2"/>
  <c r="BZ178" i="2"/>
  <c r="BZ148" i="2"/>
  <c r="CA78" i="2"/>
  <c r="CB82" i="2" s="1"/>
  <c r="CA58" i="2"/>
  <c r="CB62" i="2" s="1"/>
  <c r="CA38" i="2"/>
  <c r="CA18" i="2"/>
  <c r="BZ55" i="10"/>
  <c r="BZ119" i="1"/>
  <c r="BZ774" i="2"/>
  <c r="BZ795" i="2"/>
  <c r="BZ747" i="2"/>
  <c r="BZ570" i="2"/>
  <c r="BZ106" i="4"/>
  <c r="BZ37" i="4"/>
  <c r="BZ1" i="14"/>
  <c r="BZ1" i="1"/>
  <c r="BZ20" i="1"/>
  <c r="BZ288" i="2"/>
  <c r="BZ4" i="2"/>
  <c r="BZ825" i="2"/>
  <c r="BZ1" i="4"/>
  <c r="BZ4" i="4"/>
  <c r="BZ168" i="4"/>
  <c r="BZ4" i="14"/>
  <c r="BV516" i="2"/>
  <c r="BU193" i="14"/>
  <c r="BZ152" i="14"/>
  <c r="BZ115" i="14"/>
  <c r="BZ4" i="5"/>
  <c r="BZ83" i="14"/>
  <c r="BZ175" i="14"/>
  <c r="BZ18" i="13"/>
  <c r="BZ34" i="13"/>
  <c r="BZ200" i="14"/>
  <c r="BZ1" i="5"/>
  <c r="BU277" i="14"/>
  <c r="BU223" i="14"/>
  <c r="BU250" i="14"/>
  <c r="BT506" i="2"/>
  <c r="BT507" i="2" s="1"/>
  <c r="BT504" i="2" s="1"/>
  <c r="BX33" i="2"/>
  <c r="CA30" i="2"/>
  <c r="CA31" i="2" s="1"/>
  <c r="BY44" i="2"/>
  <c r="BT23" i="13"/>
  <c r="BT24" i="13" s="1"/>
  <c r="BV105" i="2"/>
  <c r="BV110" i="2" s="1"/>
  <c r="CB22" i="14"/>
  <c r="CB56" i="1"/>
  <c r="CB131" i="14"/>
  <c r="CB54" i="1"/>
  <c r="CB55" i="1"/>
  <c r="CB426" i="2" s="1"/>
  <c r="CB62" i="14"/>
  <c r="CB53" i="1"/>
  <c r="CA98" i="2"/>
  <c r="CB102" i="2" s="1"/>
  <c r="BX259" i="14"/>
  <c r="BX294" i="14"/>
  <c r="BX232" i="14"/>
  <c r="AD143" i="4"/>
  <c r="AD145" i="4" s="1"/>
  <c r="AD20" i="4"/>
  <c r="AD78" i="10"/>
  <c r="BZ556" i="2"/>
  <c r="CA555" i="2"/>
  <c r="AQ71" i="10"/>
  <c r="AQ72" i="10" s="1"/>
  <c r="BW78" i="4"/>
  <c r="BW104" i="2"/>
  <c r="CA93" i="10"/>
  <c r="CD761" i="2"/>
  <c r="CD760" i="2" s="1"/>
  <c r="CC762" i="2"/>
  <c r="BZ102" i="14"/>
  <c r="CA101" i="14"/>
  <c r="BC136" i="1"/>
  <c r="BD137" i="1" s="1"/>
  <c r="BD135" i="1"/>
  <c r="BT817" i="2"/>
  <c r="BU92" i="2"/>
  <c r="CA461" i="2"/>
  <c r="CA40" i="1"/>
  <c r="BX478" i="2"/>
  <c r="BY474" i="2"/>
  <c r="BV6" i="4"/>
  <c r="CA97" i="10"/>
  <c r="CA121" i="10"/>
  <c r="CA65" i="10"/>
  <c r="CA385" i="2"/>
  <c r="AC287" i="14"/>
  <c r="AC902" i="2"/>
  <c r="AC903" i="2" s="1"/>
  <c r="AC16" i="4"/>
  <c r="CB770" i="2"/>
  <c r="CC769" i="2"/>
  <c r="CC768" i="2" s="1"/>
  <c r="BS508" i="2"/>
  <c r="CA487" i="2"/>
  <c r="BU112" i="2"/>
  <c r="AN86" i="10"/>
  <c r="BW383" i="2"/>
  <c r="BX295" i="14"/>
  <c r="BU93" i="2"/>
  <c r="BU114" i="2" s="1"/>
  <c r="CB35" i="1"/>
  <c r="CB34" i="1"/>
  <c r="CC32" i="1"/>
  <c r="CB33" i="1"/>
  <c r="BY90" i="2"/>
  <c r="BY91" i="2" s="1"/>
  <c r="BZ561" i="2"/>
  <c r="CA560" i="2"/>
  <c r="BS504" i="2"/>
  <c r="BT112" i="2"/>
  <c r="BZ120" i="10"/>
  <c r="BU7" i="13"/>
  <c r="BU22" i="13" s="1"/>
  <c r="BU21" i="13"/>
  <c r="G538" i="2"/>
  <c r="G541" i="2"/>
  <c r="H544" i="2"/>
  <c r="H545" i="2" s="1"/>
  <c r="DX734" i="2"/>
  <c r="I543" i="2"/>
  <c r="J468" i="2"/>
  <c r="DX44" i="4"/>
  <c r="I536" i="2"/>
  <c r="G534" i="2"/>
  <c r="H537" i="2"/>
  <c r="I470" i="2"/>
  <c r="J466" i="2"/>
  <c r="I483" i="2"/>
  <c r="J479" i="2"/>
  <c r="G545" i="2"/>
  <c r="I496" i="2"/>
  <c r="J492" i="2"/>
  <c r="BV193" i="14" l="1"/>
  <c r="BZ190" i="2"/>
  <c r="BZ130" i="2"/>
  <c r="BZ160" i="2"/>
  <c r="BW219" i="2"/>
  <c r="BW247" i="2"/>
  <c r="BZ50" i="2"/>
  <c r="BZ51" i="2" s="1"/>
  <c r="BY599" i="2"/>
  <c r="AT600" i="2"/>
  <c r="AP604" i="2"/>
  <c r="BX609" i="2"/>
  <c r="BZ592" i="2"/>
  <c r="BZ156" i="4" s="1"/>
  <c r="CB582" i="2"/>
  <c r="CB583" i="2"/>
  <c r="CB589" i="2"/>
  <c r="BV10" i="15"/>
  <c r="BV37" i="15" s="1"/>
  <c r="BW9" i="15"/>
  <c r="BW36" i="15" s="1"/>
  <c r="CA595" i="2"/>
  <c r="CA597" i="2"/>
  <c r="CA598" i="2"/>
  <c r="BZ603" i="2"/>
  <c r="CA608" i="2"/>
  <c r="CA602" i="2"/>
  <c r="BY700" i="2"/>
  <c r="BY46" i="4" s="1"/>
  <c r="BT108" i="4"/>
  <c r="BV407" i="2"/>
  <c r="BV909" i="2" s="1"/>
  <c r="BV289" i="14" s="1"/>
  <c r="CA425" i="2"/>
  <c r="CA430" i="2" s="1"/>
  <c r="BX279" i="2"/>
  <c r="BX518" i="2" s="1"/>
  <c r="BX519" i="2" s="1"/>
  <c r="BZ135" i="4"/>
  <c r="BX4" i="15"/>
  <c r="CB428" i="2"/>
  <c r="CB427" i="2"/>
  <c r="CB424" i="2"/>
  <c r="CB423" i="2"/>
  <c r="BT273" i="2"/>
  <c r="BT274" i="2" s="1"/>
  <c r="BT141" i="2"/>
  <c r="BU275" i="2"/>
  <c r="BU153" i="2"/>
  <c r="BU152" i="2"/>
  <c r="BU109" i="4"/>
  <c r="BV280" i="2"/>
  <c r="BW138" i="2"/>
  <c r="BS282" i="2"/>
  <c r="BT142" i="2"/>
  <c r="BT146" i="2" s="1"/>
  <c r="BV281" i="2"/>
  <c r="BV140" i="2"/>
  <c r="BW136" i="2"/>
  <c r="BT278" i="2"/>
  <c r="BT880" i="2" s="1"/>
  <c r="BS276" i="2"/>
  <c r="BS539" i="2" s="1"/>
  <c r="CB22" i="2"/>
  <c r="CB42" i="2"/>
  <c r="CB30" i="2" s="1"/>
  <c r="CB31" i="2" s="1"/>
  <c r="BB782" i="2"/>
  <c r="BB789" i="2"/>
  <c r="BA782" i="2"/>
  <c r="BA789" i="2"/>
  <c r="BB45" i="4"/>
  <c r="BS288" i="14"/>
  <c r="BV388" i="2"/>
  <c r="BV404" i="2" s="1"/>
  <c r="BS256" i="14"/>
  <c r="BV115" i="4"/>
  <c r="BV222" i="14"/>
  <c r="BV276" i="14"/>
  <c r="BV249" i="14"/>
  <c r="BU412" i="2"/>
  <c r="BU41" i="4" s="1"/>
  <c r="BW660" i="2"/>
  <c r="BU909" i="2"/>
  <c r="BU289" i="14" s="1"/>
  <c r="BW100" i="4"/>
  <c r="BX213" i="2"/>
  <c r="BX201" i="2" s="1"/>
  <c r="BT910" i="2"/>
  <c r="BT413" i="2"/>
  <c r="BT911" i="2" s="1"/>
  <c r="CB129" i="1"/>
  <c r="CB65" i="1"/>
  <c r="CB59" i="1"/>
  <c r="CB152" i="1"/>
  <c r="CB126" i="1"/>
  <c r="CB146" i="1"/>
  <c r="BA147" i="1" s="1"/>
  <c r="CB51" i="1"/>
  <c r="CB50" i="1"/>
  <c r="BY220" i="2"/>
  <c r="BX249" i="2"/>
  <c r="BX102" i="4" s="1"/>
  <c r="BY217" i="2"/>
  <c r="BY215" i="2" s="1"/>
  <c r="BY245" i="2"/>
  <c r="BY243" i="2" s="1"/>
  <c r="CA89" i="2"/>
  <c r="CA88" i="2" s="1"/>
  <c r="CH85" i="1"/>
  <c r="CG87" i="1"/>
  <c r="BX99" i="4"/>
  <c r="CB40" i="1"/>
  <c r="CB437" i="2"/>
  <c r="CB454" i="2"/>
  <c r="CB333" i="2"/>
  <c r="CB330" i="2" s="1"/>
  <c r="CB320" i="2"/>
  <c r="CB368" i="2"/>
  <c r="CB350" i="2"/>
  <c r="CB338" i="2"/>
  <c r="CB302" i="2"/>
  <c r="CB254" i="2"/>
  <c r="CB198" i="2"/>
  <c r="CB79" i="2"/>
  <c r="CB39" i="2"/>
  <c r="CB923" i="2"/>
  <c r="CB476" i="2"/>
  <c r="CB463" i="2"/>
  <c r="CB434" i="2"/>
  <c r="CB612" i="2"/>
  <c r="CB453" i="2"/>
  <c r="CB329" i="2"/>
  <c r="CB363" i="2"/>
  <c r="CB315" i="2"/>
  <c r="CB297" i="2"/>
  <c r="CB294" i="2" s="1"/>
  <c r="CB238" i="2"/>
  <c r="CB218" i="2" s="1"/>
  <c r="CB252" i="2"/>
  <c r="CB180" i="2"/>
  <c r="CB159" i="2" s="1"/>
  <c r="CB69" i="2"/>
  <c r="CB68" i="2" s="1"/>
  <c r="CB99" i="2"/>
  <c r="CB489" i="2"/>
  <c r="CB645" i="2"/>
  <c r="CB450" i="2"/>
  <c r="CB359" i="2"/>
  <c r="CB306" i="2"/>
  <c r="CB303" i="2" s="1"/>
  <c r="CB293" i="2"/>
  <c r="CB226" i="2"/>
  <c r="CB210" i="2"/>
  <c r="CB189" i="2" s="1"/>
  <c r="CB150" i="2"/>
  <c r="CB129" i="2" s="1"/>
  <c r="CB59" i="2"/>
  <c r="CB19" i="2"/>
  <c r="CB438" i="2"/>
  <c r="CB324" i="2"/>
  <c r="CB321" i="2" s="1"/>
  <c r="CB372" i="2"/>
  <c r="CB369" i="2" s="1"/>
  <c r="CB354" i="2"/>
  <c r="CB351" i="2" s="1"/>
  <c r="CB342" i="2"/>
  <c r="CB339" i="2" s="1"/>
  <c r="CB311" i="2"/>
  <c r="CB224" i="2"/>
  <c r="CB266" i="2"/>
  <c r="CB246" i="2" s="1"/>
  <c r="CB196" i="2"/>
  <c r="CB47" i="14"/>
  <c r="CB204" i="14"/>
  <c r="CB34" i="14"/>
  <c r="CB156" i="14"/>
  <c r="CB165" i="14"/>
  <c r="CB23" i="14"/>
  <c r="CB143" i="14"/>
  <c r="CB54" i="14"/>
  <c r="CB119" i="14"/>
  <c r="CB63" i="14"/>
  <c r="CB14" i="14"/>
  <c r="CB132" i="14"/>
  <c r="CB74" i="14"/>
  <c r="BY248" i="2"/>
  <c r="BX221" i="2"/>
  <c r="BX101" i="4" s="1"/>
  <c r="CA405" i="2"/>
  <c r="BZ244" i="2"/>
  <c r="BZ216" i="2"/>
  <c r="CH92" i="1"/>
  <c r="BX243" i="2"/>
  <c r="CB481" i="2"/>
  <c r="CC62" i="10"/>
  <c r="CC57" i="10"/>
  <c r="BW97" i="4"/>
  <c r="CC2" i="4"/>
  <c r="CC2" i="1"/>
  <c r="CC2" i="13"/>
  <c r="CC2" i="2"/>
  <c r="CD31" i="1"/>
  <c r="CC2" i="5"/>
  <c r="CC2" i="10"/>
  <c r="CC118" i="10" s="1"/>
  <c r="CC2" i="14"/>
  <c r="CC147" i="1"/>
  <c r="BX98" i="4"/>
  <c r="CB8" i="14"/>
  <c r="CE93" i="1"/>
  <c r="CD97" i="1"/>
  <c r="CB436" i="2"/>
  <c r="CB452" i="2"/>
  <c r="CB235" i="2"/>
  <c r="CB177" i="2"/>
  <c r="CB207" i="2"/>
  <c r="CB263" i="2"/>
  <c r="CB147" i="2"/>
  <c r="CB332" i="2"/>
  <c r="CB323" i="2"/>
  <c r="CB371" i="2"/>
  <c r="CB362" i="2"/>
  <c r="CB353" i="2"/>
  <c r="CB341" i="2"/>
  <c r="CB314" i="2"/>
  <c r="CB305" i="2"/>
  <c r="CB296" i="2"/>
  <c r="BW893" i="2"/>
  <c r="BW406" i="2"/>
  <c r="BW222" i="14" s="1"/>
  <c r="BW111" i="2"/>
  <c r="BW879" i="2" s="1"/>
  <c r="BY250" i="2"/>
  <c r="BZ250" i="2" s="1"/>
  <c r="BY313" i="2"/>
  <c r="BZ312" i="2"/>
  <c r="BU7" i="4"/>
  <c r="BX212" i="2"/>
  <c r="BX317" i="2"/>
  <c r="BX381" i="2"/>
  <c r="BV9" i="4"/>
  <c r="BT11" i="4"/>
  <c r="BY194" i="2"/>
  <c r="BY200" i="2" s="1"/>
  <c r="BY111" i="4" s="1"/>
  <c r="BW318" i="2"/>
  <c r="BW120" i="4" s="1"/>
  <c r="BW117" i="4" s="1"/>
  <c r="BW382" i="2"/>
  <c r="BW380" i="2" s="1"/>
  <c r="BW387" i="2" s="1"/>
  <c r="BX109" i="2"/>
  <c r="BU404" i="2"/>
  <c r="BU13" i="4"/>
  <c r="BX132" i="4"/>
  <c r="BX365" i="2"/>
  <c r="BX389" i="2"/>
  <c r="BW366" i="2"/>
  <c r="BW127" i="4" s="1"/>
  <c r="BW125" i="4" s="1"/>
  <c r="BW390" i="2"/>
  <c r="BW388" i="2" s="1"/>
  <c r="BY361" i="2"/>
  <c r="BZ360" i="2"/>
  <c r="BW12" i="2"/>
  <c r="BX890" i="2"/>
  <c r="BZ75" i="4"/>
  <c r="AD184" i="4"/>
  <c r="BY222" i="2"/>
  <c r="AC17" i="4"/>
  <c r="BY164" i="2"/>
  <c r="BW498" i="2"/>
  <c r="BY440" i="2"/>
  <c r="BY460" i="2" s="1"/>
  <c r="BY136" i="4"/>
  <c r="BY134" i="4" s="1"/>
  <c r="BX458" i="2"/>
  <c r="BX10" i="4"/>
  <c r="BX465" i="2"/>
  <c r="BY646" i="2"/>
  <c r="BX652" i="2"/>
  <c r="BX653" i="2"/>
  <c r="BX702" i="2" s="1"/>
  <c r="BX654" i="2"/>
  <c r="BX703" i="2" s="1"/>
  <c r="BZ435" i="2"/>
  <c r="BZ459" i="2" s="1"/>
  <c r="CA433" i="2"/>
  <c r="AV104" i="14"/>
  <c r="AN635" i="2"/>
  <c r="AN695" i="2" s="1"/>
  <c r="AO656" i="2"/>
  <c r="AO704" i="2" s="1"/>
  <c r="AO630" i="2"/>
  <c r="AO690" i="2" s="1"/>
  <c r="BW73" i="4"/>
  <c r="BZ10" i="2"/>
  <c r="BZ11" i="2" s="1"/>
  <c r="BX24" i="2"/>
  <c r="BX25" i="2" s="1"/>
  <c r="BX74" i="4"/>
  <c r="BX655" i="2"/>
  <c r="BZ658" i="2"/>
  <c r="BZ706" i="2" s="1"/>
  <c r="CA648" i="2"/>
  <c r="BY659" i="2"/>
  <c r="BY707" i="2" s="1"/>
  <c r="BY650" i="2"/>
  <c r="BY160" i="4" s="1"/>
  <c r="BY159" i="4" s="1"/>
  <c r="BZ70" i="2"/>
  <c r="BZ71" i="2" s="1"/>
  <c r="BX77" i="4"/>
  <c r="BX84" i="2"/>
  <c r="BY73" i="2"/>
  <c r="AR846" i="2"/>
  <c r="AQ861" i="2"/>
  <c r="AX855" i="2"/>
  <c r="AX838" i="2"/>
  <c r="AX836" i="2" s="1"/>
  <c r="AW836" i="2"/>
  <c r="AW856" i="2"/>
  <c r="AW43" i="4" s="1"/>
  <c r="AW175" i="4"/>
  <c r="AW21" i="4"/>
  <c r="CA839" i="2"/>
  <c r="BX155" i="4"/>
  <c r="BX164" i="4" s="1"/>
  <c r="BY134" i="2"/>
  <c r="BV190" i="4"/>
  <c r="BV194" i="4" s="1"/>
  <c r="BV37" i="13"/>
  <c r="BV11" i="13"/>
  <c r="BV38" i="13" s="1"/>
  <c r="BV55" i="4"/>
  <c r="BY622" i="2"/>
  <c r="BY157" i="4" s="1"/>
  <c r="BY155" i="4" s="1"/>
  <c r="BX685" i="2"/>
  <c r="BX721" i="2"/>
  <c r="BU39" i="13"/>
  <c r="BU40" i="13" s="1"/>
  <c r="BY887" i="2"/>
  <c r="BY53" i="4"/>
  <c r="BY192" i="4" s="1"/>
  <c r="BW51" i="4"/>
  <c r="BW720" i="2"/>
  <c r="BU123" i="14"/>
  <c r="BU12" i="14"/>
  <c r="BU50" i="14"/>
  <c r="BU159" i="14"/>
  <c r="BZ638" i="2"/>
  <c r="BZ699" i="2" s="1"/>
  <c r="BZ632" i="2"/>
  <c r="BZ692" i="2" s="1"/>
  <c r="CA619" i="2"/>
  <c r="BZ625" i="2"/>
  <c r="BZ627" i="2"/>
  <c r="BZ688" i="2" s="1"/>
  <c r="CA613" i="2"/>
  <c r="BT262" i="2"/>
  <c r="BU260" i="2"/>
  <c r="BY456" i="2"/>
  <c r="BY486" i="2" s="1"/>
  <c r="BY485" i="2"/>
  <c r="BY141" i="4"/>
  <c r="BY140" i="4" s="1"/>
  <c r="BX497" i="2"/>
  <c r="BX484" i="2"/>
  <c r="BX15" i="4"/>
  <c r="BW494" i="2"/>
  <c r="BX491" i="2"/>
  <c r="BZ451" i="2"/>
  <c r="CA449" i="2"/>
  <c r="CA331" i="2"/>
  <c r="BZ335" i="2"/>
  <c r="BZ336" i="2" s="1"/>
  <c r="BZ122" i="4" s="1"/>
  <c r="BZ326" i="2"/>
  <c r="BZ327" i="2" s="1"/>
  <c r="BZ121" i="4" s="1"/>
  <c r="CA322" i="2"/>
  <c r="BY357" i="2"/>
  <c r="BY126" i="4" s="1"/>
  <c r="BZ374" i="2"/>
  <c r="BZ375" i="2" s="1"/>
  <c r="BZ128" i="4" s="1"/>
  <c r="CA370" i="2"/>
  <c r="CA352" i="2"/>
  <c r="BZ356" i="2"/>
  <c r="BY300" i="2"/>
  <c r="BY118" i="4" s="1"/>
  <c r="CA295" i="2"/>
  <c r="CA304" i="2"/>
  <c r="CA340" i="2"/>
  <c r="BZ299" i="2"/>
  <c r="BZ308" i="2"/>
  <c r="BZ309" i="2" s="1"/>
  <c r="BZ119" i="4" s="1"/>
  <c r="BZ344" i="2"/>
  <c r="BZ345" i="2" s="1"/>
  <c r="BZ123" i="4" s="1"/>
  <c r="BU413" i="2"/>
  <c r="BU911" i="2" s="1"/>
  <c r="BV412" i="2"/>
  <c r="BV41" i="4" s="1"/>
  <c r="BZ89" i="4"/>
  <c r="BY85" i="4"/>
  <c r="BQ284" i="2"/>
  <c r="BR176" i="2"/>
  <c r="BR277" i="2" s="1"/>
  <c r="BZ93" i="4"/>
  <c r="BS224" i="14"/>
  <c r="BS251" i="14"/>
  <c r="BS278" i="14"/>
  <c r="BZ88" i="4"/>
  <c r="CA192" i="2"/>
  <c r="CA92" i="4" s="1"/>
  <c r="CA193" i="2"/>
  <c r="CA96" i="4" s="1"/>
  <c r="CA191" i="2"/>
  <c r="BS889" i="2"/>
  <c r="BS274" i="2"/>
  <c r="BZ87" i="4"/>
  <c r="BT171" i="2"/>
  <c r="BU110" i="4"/>
  <c r="BU183" i="2"/>
  <c r="BU182" i="2"/>
  <c r="BT172" i="2"/>
  <c r="BW168" i="2"/>
  <c r="BW166" i="2"/>
  <c r="BV170" i="2"/>
  <c r="BS174" i="2"/>
  <c r="BS283" i="2" s="1"/>
  <c r="CA161" i="2"/>
  <c r="CA163" i="2"/>
  <c r="CA95" i="4" s="1"/>
  <c r="CA162" i="2"/>
  <c r="CA91" i="4" s="1"/>
  <c r="BW232" i="2"/>
  <c r="CA131" i="2"/>
  <c r="CA133" i="2"/>
  <c r="CA94" i="4" s="1"/>
  <c r="CA132" i="2"/>
  <c r="CA90" i="4" s="1"/>
  <c r="BZ86" i="4"/>
  <c r="CA236" i="2"/>
  <c r="BU144" i="2"/>
  <c r="BX202" i="2"/>
  <c r="CA148" i="2"/>
  <c r="CA178" i="2"/>
  <c r="BW204" i="2"/>
  <c r="BW206" i="2" s="1"/>
  <c r="CA208" i="2"/>
  <c r="CA264" i="2"/>
  <c r="CB78" i="2"/>
  <c r="CB18" i="2"/>
  <c r="CB58" i="2"/>
  <c r="CB38" i="2"/>
  <c r="BW520" i="2"/>
  <c r="BV250" i="14"/>
  <c r="BV277" i="14"/>
  <c r="BV223" i="14"/>
  <c r="BV112" i="2"/>
  <c r="BU506" i="2"/>
  <c r="BU507" i="2" s="1"/>
  <c r="BU508" i="2" s="1"/>
  <c r="BX13" i="2"/>
  <c r="BY13" i="2" s="1"/>
  <c r="BY45" i="2"/>
  <c r="BY32" i="2" s="1"/>
  <c r="BX52" i="2"/>
  <c r="BZ44" i="2"/>
  <c r="BX53" i="2"/>
  <c r="BY53" i="2" s="1"/>
  <c r="BV92" i="2"/>
  <c r="BV93" i="2"/>
  <c r="BV114" i="2" s="1"/>
  <c r="CB98" i="2"/>
  <c r="CC53" i="1"/>
  <c r="CC54" i="1"/>
  <c r="CC62" i="14"/>
  <c r="CC56" i="1"/>
  <c r="CC22" i="14"/>
  <c r="CC131" i="14"/>
  <c r="CC55" i="1"/>
  <c r="CC426" i="2" s="1"/>
  <c r="BU23" i="13"/>
  <c r="BU24" i="13" s="1"/>
  <c r="CA120" i="10"/>
  <c r="BZ90" i="2"/>
  <c r="BZ91" i="2" s="1"/>
  <c r="AO84" i="10"/>
  <c r="CD769" i="2"/>
  <c r="CD768" i="2" s="1"/>
  <c r="CC770" i="2"/>
  <c r="BV7" i="13"/>
  <c r="BV22" i="13" s="1"/>
  <c r="BV21" i="13"/>
  <c r="BY478" i="2"/>
  <c r="BZ474" i="2"/>
  <c r="BU817" i="2"/>
  <c r="CA561" i="2"/>
  <c r="CB560" i="2"/>
  <c r="BX383" i="2"/>
  <c r="BY259" i="14"/>
  <c r="BY294" i="14"/>
  <c r="BY232" i="14"/>
  <c r="AC228" i="14"/>
  <c r="AC255" i="14"/>
  <c r="AC286" i="14"/>
  <c r="CB65" i="10"/>
  <c r="BD136" i="1"/>
  <c r="BE137" i="1" s="1"/>
  <c r="BE135" i="1"/>
  <c r="CD762" i="2"/>
  <c r="CE761" i="2"/>
  <c r="CE760" i="2" s="1"/>
  <c r="BW105" i="2"/>
  <c r="BW110" i="2" s="1"/>
  <c r="AQ904" i="2"/>
  <c r="AR70" i="10"/>
  <c r="CA556" i="2"/>
  <c r="CB555" i="2"/>
  <c r="BY295" i="14"/>
  <c r="CB385" i="2"/>
  <c r="CA18" i="13"/>
  <c r="CA1" i="13"/>
  <c r="CA34" i="13"/>
  <c r="CA4" i="13"/>
  <c r="CA1" i="5"/>
  <c r="CA4" i="5"/>
  <c r="CA200" i="14"/>
  <c r="CA175" i="14"/>
  <c r="CA115" i="14"/>
  <c r="CA4" i="14"/>
  <c r="CA83" i="14"/>
  <c r="CA43" i="14"/>
  <c r="CA152" i="14"/>
  <c r="CA1" i="14"/>
  <c r="CA4" i="4"/>
  <c r="CA149" i="4"/>
  <c r="CA106" i="4"/>
  <c r="CA71" i="4"/>
  <c r="CA1" i="4"/>
  <c r="CA181" i="4"/>
  <c r="CA168" i="4"/>
  <c r="CA82" i="4"/>
  <c r="CA37" i="4"/>
  <c r="CA747" i="2"/>
  <c r="CA502" i="2"/>
  <c r="CA4" i="2"/>
  <c r="CA870" i="2"/>
  <c r="CA795" i="2"/>
  <c r="CA774" i="2"/>
  <c r="CA417" i="2"/>
  <c r="CA288" i="2"/>
  <c r="CA121" i="2"/>
  <c r="CA812" i="2"/>
  <c r="CA570" i="2"/>
  <c r="CA1" i="2"/>
  <c r="BW3" i="15" s="1"/>
  <c r="CA730" i="2"/>
  <c r="CA825" i="2"/>
  <c r="CA102" i="10"/>
  <c r="CA1" i="10"/>
  <c r="CA119" i="1"/>
  <c r="CA74" i="1"/>
  <c r="CA1" i="1"/>
  <c r="CA44" i="1"/>
  <c r="CA90" i="10"/>
  <c r="CA55" i="10"/>
  <c r="CA20" i="1"/>
  <c r="BW6" i="4"/>
  <c r="BX78" i="4"/>
  <c r="BX104" i="2"/>
  <c r="CC35" i="1"/>
  <c r="CC34" i="1"/>
  <c r="CD32" i="1"/>
  <c r="CC33" i="1"/>
  <c r="CB487" i="2"/>
  <c r="BT508" i="2"/>
  <c r="CB121" i="10"/>
  <c r="CB97" i="10"/>
  <c r="CB461" i="2"/>
  <c r="CA102" i="14"/>
  <c r="CB101" i="14"/>
  <c r="CB93" i="10"/>
  <c r="AD79" i="10"/>
  <c r="H541" i="2"/>
  <c r="I537" i="2"/>
  <c r="I534" i="2" s="1"/>
  <c r="H538" i="2"/>
  <c r="I544" i="2"/>
  <c r="J543" i="2"/>
  <c r="K468" i="2"/>
  <c r="I40" i="4"/>
  <c r="H284" i="2"/>
  <c r="H40" i="4"/>
  <c r="I284" i="2"/>
  <c r="H534" i="2"/>
  <c r="J536" i="2"/>
  <c r="K479" i="2"/>
  <c r="J483" i="2"/>
  <c r="K466" i="2"/>
  <c r="J470" i="2"/>
  <c r="K492" i="2"/>
  <c r="J496" i="2"/>
  <c r="CB34" i="13" l="1"/>
  <c r="CA190" i="2"/>
  <c r="BX247" i="2"/>
  <c r="CA130" i="2"/>
  <c r="CA160" i="2"/>
  <c r="BX219" i="2"/>
  <c r="AY837" i="2"/>
  <c r="CA50" i="2"/>
  <c r="CA51" i="2" s="1"/>
  <c r="BY76" i="4"/>
  <c r="BY64" i="2"/>
  <c r="AP605" i="2"/>
  <c r="BY609" i="2"/>
  <c r="BZ599" i="2"/>
  <c r="AT601" i="2"/>
  <c r="CA592" i="2"/>
  <c r="CA156" i="4" s="1"/>
  <c r="CC589" i="2"/>
  <c r="CC583" i="2"/>
  <c r="CC582" i="2"/>
  <c r="BX9" i="15"/>
  <c r="BX36" i="15" s="1"/>
  <c r="CB608" i="2"/>
  <c r="CB602" i="2"/>
  <c r="CB595" i="2"/>
  <c r="CB597" i="2"/>
  <c r="CB598" i="2"/>
  <c r="BW10" i="15"/>
  <c r="BW37" i="15" s="1"/>
  <c r="CA603" i="2"/>
  <c r="BW272" i="2"/>
  <c r="BU108" i="4"/>
  <c r="BZ700" i="2"/>
  <c r="BZ46" i="4" s="1"/>
  <c r="BV410" i="2"/>
  <c r="BV910" i="2" s="1"/>
  <c r="CA135" i="4"/>
  <c r="BY4" i="15"/>
  <c r="CC427" i="2"/>
  <c r="CC428" i="2"/>
  <c r="CC424" i="2"/>
  <c r="CC423" i="2"/>
  <c r="CB425" i="2"/>
  <c r="BY279" i="2"/>
  <c r="BY518" i="2" s="1"/>
  <c r="BY519" i="2" s="1"/>
  <c r="BY520" i="2" s="1"/>
  <c r="BT282" i="2"/>
  <c r="BU142" i="2"/>
  <c r="BU146" i="2" s="1"/>
  <c r="BW281" i="2"/>
  <c r="BX136" i="2"/>
  <c r="BW140" i="2"/>
  <c r="BT276" i="2"/>
  <c r="BT539" i="2" s="1"/>
  <c r="BV275" i="2"/>
  <c r="BV153" i="2"/>
  <c r="BV152" i="2"/>
  <c r="BV109" i="4"/>
  <c r="BU278" i="2"/>
  <c r="BU880" i="2" s="1"/>
  <c r="CC102" i="2"/>
  <c r="CC22" i="2"/>
  <c r="BW280" i="2"/>
  <c r="BX138" i="2"/>
  <c r="BU273" i="2"/>
  <c r="BU141" i="2"/>
  <c r="BC26" i="4"/>
  <c r="BC45" i="4"/>
  <c r="BX97" i="4"/>
  <c r="BV13" i="4"/>
  <c r="CC82" i="2"/>
  <c r="CC42" i="2"/>
  <c r="CC30" i="2" s="1"/>
  <c r="CC31" i="2" s="1"/>
  <c r="CC62" i="2"/>
  <c r="BX660" i="2"/>
  <c r="BT889" i="2"/>
  <c r="CB82" i="4"/>
  <c r="CB121" i="2"/>
  <c r="CB1" i="5"/>
  <c r="BW276" i="14"/>
  <c r="CB20" i="1"/>
  <c r="CB730" i="2"/>
  <c r="CB152" i="14"/>
  <c r="CB74" i="1"/>
  <c r="CB812" i="2"/>
  <c r="CB115" i="14"/>
  <c r="CB870" i="2"/>
  <c r="CB71" i="4"/>
  <c r="CB18" i="13"/>
  <c r="CB90" i="10"/>
  <c r="CB1" i="1"/>
  <c r="CB774" i="2"/>
  <c r="CB795" i="2"/>
  <c r="CB747" i="2"/>
  <c r="CB570" i="2"/>
  <c r="CB37" i="4"/>
  <c r="CB1" i="4"/>
  <c r="CB1" i="14"/>
  <c r="CB4" i="14"/>
  <c r="CB1" i="13"/>
  <c r="CB44" i="1"/>
  <c r="CB119" i="1"/>
  <c r="CB288" i="2"/>
  <c r="CB4" i="2"/>
  <c r="CB825" i="2"/>
  <c r="CB4" i="4"/>
  <c r="CB168" i="4"/>
  <c r="CB106" i="4"/>
  <c r="CB43" i="14"/>
  <c r="CB175" i="14"/>
  <c r="CB4" i="5"/>
  <c r="CB4" i="13"/>
  <c r="CB55" i="10"/>
  <c r="CB1" i="10"/>
  <c r="CB102" i="10"/>
  <c r="CB417" i="2"/>
  <c r="CB502" i="2"/>
  <c r="CB1" i="2"/>
  <c r="BX3" i="15" s="1"/>
  <c r="CB181" i="4"/>
  <c r="CB149" i="4"/>
  <c r="CB83" i="14"/>
  <c r="CB200" i="14"/>
  <c r="BX100" i="4"/>
  <c r="BW408" i="2"/>
  <c r="BW549" i="2" s="1"/>
  <c r="BW249" i="14"/>
  <c r="BX406" i="2"/>
  <c r="BT256" i="14"/>
  <c r="BT288" i="14"/>
  <c r="BT229" i="14"/>
  <c r="BW407" i="2"/>
  <c r="CC8" i="14"/>
  <c r="CC481" i="2"/>
  <c r="BW228" i="2"/>
  <c r="BY99" i="4"/>
  <c r="BW256" i="2"/>
  <c r="CH87" i="1"/>
  <c r="CI85" i="1"/>
  <c r="BW115" i="4"/>
  <c r="CC65" i="1"/>
  <c r="CC129" i="1"/>
  <c r="CC59" i="1"/>
  <c r="CC126" i="1"/>
  <c r="CC152" i="1"/>
  <c r="CC146" i="1"/>
  <c r="AZ147" i="1" s="1"/>
  <c r="CC51" i="1"/>
  <c r="CC50" i="1"/>
  <c r="BZ220" i="2"/>
  <c r="CD2" i="4"/>
  <c r="CD2" i="1"/>
  <c r="CD2" i="13"/>
  <c r="CD2" i="2"/>
  <c r="CE31" i="1"/>
  <c r="CD2" i="5"/>
  <c r="CD2" i="10"/>
  <c r="CD118" i="10" s="1"/>
  <c r="CD2" i="14"/>
  <c r="CD147" i="1"/>
  <c r="CD57" i="10"/>
  <c r="CD62" i="10"/>
  <c r="CI92" i="1"/>
  <c r="BZ248" i="2"/>
  <c r="CB405" i="2"/>
  <c r="BZ217" i="2"/>
  <c r="BZ215" i="2" s="1"/>
  <c r="BZ245" i="2"/>
  <c r="BZ243" i="2" s="1"/>
  <c r="BY249" i="2"/>
  <c r="BY102" i="4" s="1"/>
  <c r="CF93" i="1"/>
  <c r="CE97" i="1"/>
  <c r="CC132" i="14"/>
  <c r="CC14" i="14"/>
  <c r="CC74" i="14"/>
  <c r="CC47" i="14"/>
  <c r="CC204" i="14"/>
  <c r="CC34" i="14"/>
  <c r="CC156" i="14"/>
  <c r="CC165" i="14"/>
  <c r="CC63" i="14"/>
  <c r="CC143" i="14"/>
  <c r="CC119" i="14"/>
  <c r="CC23" i="14"/>
  <c r="CC54" i="14"/>
  <c r="CC329" i="2"/>
  <c r="CC368" i="2"/>
  <c r="CC350" i="2"/>
  <c r="CC315" i="2"/>
  <c r="CC293" i="2"/>
  <c r="CC238" i="2"/>
  <c r="CC218" i="2" s="1"/>
  <c r="CC210" i="2"/>
  <c r="CC189" i="2" s="1"/>
  <c r="CC198" i="2"/>
  <c r="CC59" i="2"/>
  <c r="CC438" i="2"/>
  <c r="CC453" i="2"/>
  <c r="CC324" i="2"/>
  <c r="CC321" i="2" s="1"/>
  <c r="CC359" i="2"/>
  <c r="CC342" i="2"/>
  <c r="CC339" i="2" s="1"/>
  <c r="CC306" i="2"/>
  <c r="CC303" i="2" s="1"/>
  <c r="CC226" i="2"/>
  <c r="CC266" i="2"/>
  <c r="CC246" i="2" s="1"/>
  <c r="CC196" i="2"/>
  <c r="CC923" i="2"/>
  <c r="CC476" i="2"/>
  <c r="CC437" i="2"/>
  <c r="CC454" i="2"/>
  <c r="CC320" i="2"/>
  <c r="CC363" i="2"/>
  <c r="CC338" i="2"/>
  <c r="CC302" i="2"/>
  <c r="CC224" i="2"/>
  <c r="CC254" i="2"/>
  <c r="CC180" i="2"/>
  <c r="CC159" i="2" s="1"/>
  <c r="CC79" i="2"/>
  <c r="CC39" i="2"/>
  <c r="CC99" i="2"/>
  <c r="CC489" i="2"/>
  <c r="CC434" i="2"/>
  <c r="CC645" i="2"/>
  <c r="CC612" i="2"/>
  <c r="CC450" i="2"/>
  <c r="CC333" i="2"/>
  <c r="CC330" i="2" s="1"/>
  <c r="CC372" i="2"/>
  <c r="CC369" i="2" s="1"/>
  <c r="CC354" i="2"/>
  <c r="CC351" i="2" s="1"/>
  <c r="CC311" i="2"/>
  <c r="CC297" i="2"/>
  <c r="CC294" i="2" s="1"/>
  <c r="CC252" i="2"/>
  <c r="CC150" i="2"/>
  <c r="CC129" i="2" s="1"/>
  <c r="CC69" i="2"/>
  <c r="CC68" i="2" s="1"/>
  <c r="CC19" i="2"/>
  <c r="CC463" i="2"/>
  <c r="CB89" i="2"/>
  <c r="CB88" i="2" s="1"/>
  <c r="CA216" i="2"/>
  <c r="CA244" i="2"/>
  <c r="BY221" i="2"/>
  <c r="BY101" i="4" s="1"/>
  <c r="BY98" i="4"/>
  <c r="CC436" i="2"/>
  <c r="CC452" i="2"/>
  <c r="CC332" i="2"/>
  <c r="CC323" i="2"/>
  <c r="CC362" i="2"/>
  <c r="CC341" i="2"/>
  <c r="CC305" i="2"/>
  <c r="CC371" i="2"/>
  <c r="CC353" i="2"/>
  <c r="CC314" i="2"/>
  <c r="CC296" i="2"/>
  <c r="CC235" i="2"/>
  <c r="CC207" i="2"/>
  <c r="CC263" i="2"/>
  <c r="CC147" i="2"/>
  <c r="CC177" i="2"/>
  <c r="BX893" i="2"/>
  <c r="AC85" i="14"/>
  <c r="AC87" i="14" s="1"/>
  <c r="CA312" i="2"/>
  <c r="BZ313" i="2"/>
  <c r="BY381" i="2"/>
  <c r="BY317" i="2"/>
  <c r="BV7" i="4"/>
  <c r="BW9" i="4"/>
  <c r="BX318" i="2"/>
  <c r="BX120" i="4" s="1"/>
  <c r="BX117" i="4" s="1"/>
  <c r="BX382" i="2"/>
  <c r="BX380" i="2" s="1"/>
  <c r="BX387" i="2" s="1"/>
  <c r="BU11" i="4"/>
  <c r="AC15" i="14"/>
  <c r="AC55" i="14"/>
  <c r="BZ222" i="2"/>
  <c r="AC187" i="14"/>
  <c r="AC22" i="4"/>
  <c r="AC89" i="14" s="1"/>
  <c r="AC91" i="14" s="1"/>
  <c r="AC167" i="14"/>
  <c r="BY389" i="2"/>
  <c r="BY365" i="2"/>
  <c r="BY890" i="2"/>
  <c r="CA360" i="2"/>
  <c r="BZ361" i="2"/>
  <c r="CA75" i="4"/>
  <c r="BX366" i="2"/>
  <c r="BX127" i="4" s="1"/>
  <c r="BX125" i="4" s="1"/>
  <c r="BX390" i="2"/>
  <c r="AC178" i="14"/>
  <c r="BX498" i="2"/>
  <c r="BZ194" i="2"/>
  <c r="BZ200" i="2" s="1"/>
  <c r="BZ212" i="2" s="1"/>
  <c r="BZ164" i="2"/>
  <c r="BY132" i="4"/>
  <c r="BZ440" i="2"/>
  <c r="BZ460" i="2" s="1"/>
  <c r="BZ136" i="4"/>
  <c r="BZ134" i="4" s="1"/>
  <c r="BY458" i="2"/>
  <c r="BY10" i="4"/>
  <c r="BY465" i="2"/>
  <c r="CA435" i="2"/>
  <c r="CA459" i="2" s="1"/>
  <c r="CB433" i="2"/>
  <c r="BY652" i="2"/>
  <c r="BY654" i="2"/>
  <c r="BY703" i="2" s="1"/>
  <c r="BY653" i="2"/>
  <c r="BY702" i="2" s="1"/>
  <c r="BZ646" i="2"/>
  <c r="BY109" i="2"/>
  <c r="BZ134" i="2"/>
  <c r="AO631" i="2"/>
  <c r="AO691" i="2" s="1"/>
  <c r="AO634" i="2"/>
  <c r="AO694" i="2" s="1"/>
  <c r="CC40" i="1"/>
  <c r="AO657" i="2"/>
  <c r="AO705" i="2" s="1"/>
  <c r="BY164" i="4"/>
  <c r="BX111" i="2"/>
  <c r="BX879" i="2" s="1"/>
  <c r="BX12" i="2"/>
  <c r="BY212" i="2"/>
  <c r="BY213" i="2"/>
  <c r="BY202" i="2" s="1"/>
  <c r="CA10" i="2"/>
  <c r="CA11" i="2" s="1"/>
  <c r="BY74" i="4"/>
  <c r="BY24" i="2"/>
  <c r="BY25" i="2" s="1"/>
  <c r="BY12" i="2" s="1"/>
  <c r="BY655" i="2"/>
  <c r="BV39" i="13"/>
  <c r="BV40" i="13" s="1"/>
  <c r="BZ659" i="2"/>
  <c r="BZ707" i="2" s="1"/>
  <c r="BZ650" i="2"/>
  <c r="BZ160" i="4" s="1"/>
  <c r="BZ159" i="4" s="1"/>
  <c r="CA658" i="2"/>
  <c r="CA706" i="2" s="1"/>
  <c r="CB648" i="2"/>
  <c r="BX73" i="4"/>
  <c r="BX85" i="2"/>
  <c r="BX72" i="2" s="1"/>
  <c r="CA70" i="2"/>
  <c r="CA71" i="2" s="1"/>
  <c r="BY77" i="4"/>
  <c r="BY84" i="2"/>
  <c r="AX857" i="2"/>
  <c r="AX852" i="2" s="1"/>
  <c r="AR862" i="2"/>
  <c r="AR847" i="2"/>
  <c r="AW857" i="2"/>
  <c r="AW176" i="4" s="1"/>
  <c r="AW90" i="14"/>
  <c r="AW94" i="14"/>
  <c r="AW122" i="14"/>
  <c r="AW11" i="14"/>
  <c r="AX176" i="4"/>
  <c r="AX856" i="2"/>
  <c r="AX43" i="4" s="1"/>
  <c r="AX175" i="4"/>
  <c r="AX21" i="4"/>
  <c r="CB839" i="2"/>
  <c r="CA89" i="4"/>
  <c r="BZ887" i="2"/>
  <c r="BZ53" i="4"/>
  <c r="BZ192" i="4" s="1"/>
  <c r="BX720" i="2"/>
  <c r="BX51" i="4"/>
  <c r="BY721" i="2"/>
  <c r="BY685" i="2"/>
  <c r="BZ622" i="2"/>
  <c r="BZ157" i="4" s="1"/>
  <c r="BZ155" i="4" s="1"/>
  <c r="BW190" i="4"/>
  <c r="BW194" i="4" s="1"/>
  <c r="BW37" i="13"/>
  <c r="BW55" i="4"/>
  <c r="BW11" i="13"/>
  <c r="BW38" i="13" s="1"/>
  <c r="BV123" i="14"/>
  <c r="BV12" i="14"/>
  <c r="BV50" i="14"/>
  <c r="BV159" i="14"/>
  <c r="CA638" i="2"/>
  <c r="CA699" i="2" s="1"/>
  <c r="CA632" i="2"/>
  <c r="CA692" i="2" s="1"/>
  <c r="CB619" i="2"/>
  <c r="CA625" i="2"/>
  <c r="CA627" i="2"/>
  <c r="CA688" i="2" s="1"/>
  <c r="CB613" i="2"/>
  <c r="BZ85" i="4"/>
  <c r="BU262" i="2"/>
  <c r="BV260" i="2"/>
  <c r="BY497" i="2"/>
  <c r="BY484" i="2"/>
  <c r="BY15" i="4"/>
  <c r="BX494" i="2"/>
  <c r="BY491" i="2"/>
  <c r="BZ456" i="2"/>
  <c r="BZ486" i="2" s="1"/>
  <c r="BZ485" i="2"/>
  <c r="BZ141" i="4"/>
  <c r="BZ140" i="4" s="1"/>
  <c r="CA451" i="2"/>
  <c r="CB449" i="2"/>
  <c r="CB331" i="2"/>
  <c r="CA335" i="2"/>
  <c r="CA336" i="2" s="1"/>
  <c r="CA122" i="4" s="1"/>
  <c r="CB322" i="2"/>
  <c r="CA326" i="2"/>
  <c r="CA327" i="2" s="1"/>
  <c r="CA121" i="4" s="1"/>
  <c r="BZ357" i="2"/>
  <c r="BZ126" i="4" s="1"/>
  <c r="CA374" i="2"/>
  <c r="CA375" i="2" s="1"/>
  <c r="CA128" i="4" s="1"/>
  <c r="CB370" i="2"/>
  <c r="CB352" i="2"/>
  <c r="CA356" i="2"/>
  <c r="CA93" i="4"/>
  <c r="BZ300" i="2"/>
  <c r="BZ118" i="4" s="1"/>
  <c r="CA308" i="2"/>
  <c r="CA309" i="2" s="1"/>
  <c r="CA119" i="4" s="1"/>
  <c r="CB304" i="2"/>
  <c r="CB340" i="2"/>
  <c r="CB295" i="2"/>
  <c r="CA344" i="2"/>
  <c r="CA345" i="2" s="1"/>
  <c r="CA123" i="4" s="1"/>
  <c r="CA299" i="2"/>
  <c r="BT174" i="2"/>
  <c r="BT283" i="2" s="1"/>
  <c r="BR284" i="2"/>
  <c r="BU256" i="14"/>
  <c r="BU229" i="14"/>
  <c r="BU288" i="14"/>
  <c r="BW13" i="4"/>
  <c r="BW404" i="2"/>
  <c r="BT224" i="14"/>
  <c r="BT251" i="14"/>
  <c r="BT278" i="14"/>
  <c r="CB191" i="2"/>
  <c r="CB192" i="2"/>
  <c r="CB92" i="4" s="1"/>
  <c r="CB193" i="2"/>
  <c r="CB96" i="4" s="1"/>
  <c r="CA88" i="4"/>
  <c r="CB162" i="2"/>
  <c r="CB91" i="4" s="1"/>
  <c r="CB161" i="2"/>
  <c r="CB163" i="2"/>
  <c r="CB95" i="4" s="1"/>
  <c r="BX232" i="2"/>
  <c r="CA87" i="4"/>
  <c r="BS176" i="2"/>
  <c r="BS277" i="2" s="1"/>
  <c r="BU171" i="2"/>
  <c r="BV110" i="4"/>
  <c r="BV182" i="2"/>
  <c r="BV183" i="2"/>
  <c r="BX166" i="2"/>
  <c r="BW170" i="2"/>
  <c r="BX168" i="2"/>
  <c r="BU172" i="2"/>
  <c r="CB131" i="2"/>
  <c r="CB132" i="2"/>
  <c r="CB90" i="4" s="1"/>
  <c r="CB133" i="2"/>
  <c r="CB94" i="4" s="1"/>
  <c r="CA86" i="4"/>
  <c r="CB236" i="2"/>
  <c r="BV144" i="2"/>
  <c r="BX204" i="2"/>
  <c r="BX206" i="2" s="1"/>
  <c r="CB264" i="2"/>
  <c r="CB148" i="2"/>
  <c r="CB208" i="2"/>
  <c r="CB178" i="2"/>
  <c r="CC58" i="2"/>
  <c r="CD62" i="2" s="1"/>
  <c r="CC78" i="2"/>
  <c r="CD82" i="2" s="1"/>
  <c r="CC18" i="2"/>
  <c r="CD22" i="2" s="1"/>
  <c r="CC38" i="2"/>
  <c r="CD42" i="2" s="1"/>
  <c r="BX516" i="2"/>
  <c r="BX520" i="2"/>
  <c r="BV506" i="2"/>
  <c r="BV507" i="2" s="1"/>
  <c r="BV508" i="2" s="1"/>
  <c r="BW223" i="14"/>
  <c r="BW250" i="14"/>
  <c r="BW277" i="14"/>
  <c r="BW112" i="2"/>
  <c r="BY33" i="2"/>
  <c r="BZ45" i="2"/>
  <c r="BZ32" i="2" s="1"/>
  <c r="CA44" i="2"/>
  <c r="BZ73" i="2"/>
  <c r="BV23" i="13"/>
  <c r="BV24" i="13" s="1"/>
  <c r="CD62" i="14"/>
  <c r="CD22" i="14"/>
  <c r="CD55" i="1"/>
  <c r="CD426" i="2" s="1"/>
  <c r="CD131" i="14"/>
  <c r="CD54" i="1"/>
  <c r="CD56" i="1"/>
  <c r="CD53" i="1"/>
  <c r="CC98" i="2"/>
  <c r="CD102" i="2" s="1"/>
  <c r="CB102" i="14"/>
  <c r="CC101" i="14"/>
  <c r="CC461" i="2"/>
  <c r="CB556" i="2"/>
  <c r="CC555" i="2"/>
  <c r="BE136" i="1"/>
  <c r="BF137" i="1" s="1"/>
  <c r="BF135" i="1"/>
  <c r="CB120" i="10"/>
  <c r="BW7" i="13"/>
  <c r="BW22" i="13" s="1"/>
  <c r="BW21" i="13"/>
  <c r="BY383" i="2"/>
  <c r="BW93" i="2"/>
  <c r="BW114" i="2" s="1"/>
  <c r="CA90" i="2"/>
  <c r="CA91" i="2" s="1"/>
  <c r="AD906" i="2"/>
  <c r="AD901" i="2" s="1"/>
  <c r="AE77" i="10"/>
  <c r="CC93" i="10"/>
  <c r="CC487" i="2"/>
  <c r="BX105" i="2"/>
  <c r="BZ295" i="14"/>
  <c r="AR71" i="10"/>
  <c r="AR72" i="10" s="1"/>
  <c r="BW92" i="2"/>
  <c r="CC65" i="10"/>
  <c r="BU504" i="2"/>
  <c r="CB561" i="2"/>
  <c r="CC560" i="2"/>
  <c r="AO85" i="10"/>
  <c r="BY78" i="4"/>
  <c r="BY104" i="2"/>
  <c r="CC97" i="10"/>
  <c r="CC121" i="10"/>
  <c r="CD34" i="1"/>
  <c r="CE32" i="1"/>
  <c r="CD33" i="1"/>
  <c r="CD35" i="1"/>
  <c r="BX6" i="4"/>
  <c r="BZ259" i="14"/>
  <c r="BZ294" i="14"/>
  <c r="BZ232" i="14"/>
  <c r="CC385" i="2"/>
  <c r="CF761" i="2"/>
  <c r="CF760" i="2" s="1"/>
  <c r="CE762" i="2"/>
  <c r="BS191" i="14"/>
  <c r="BT191" i="14"/>
  <c r="BV817" i="2"/>
  <c r="BZ478" i="2"/>
  <c r="CA474" i="2"/>
  <c r="CD770" i="2"/>
  <c r="CE769" i="2"/>
  <c r="CE768" i="2" s="1"/>
  <c r="I538" i="2"/>
  <c r="I545" i="2"/>
  <c r="I541" i="2"/>
  <c r="J544" i="2"/>
  <c r="K543" i="2"/>
  <c r="L468" i="2"/>
  <c r="L543" i="2" s="1"/>
  <c r="J284" i="2"/>
  <c r="J40" i="4"/>
  <c r="J537" i="2"/>
  <c r="L492" i="2"/>
  <c r="K496" i="2"/>
  <c r="L466" i="2"/>
  <c r="K470" i="2"/>
  <c r="L479" i="2"/>
  <c r="K483" i="2"/>
  <c r="K536" i="2"/>
  <c r="CC34" i="13" l="1"/>
  <c r="CB130" i="2"/>
  <c r="CB160" i="2"/>
  <c r="BY219" i="2"/>
  <c r="CB190" i="2"/>
  <c r="BY247" i="2"/>
  <c r="BY65" i="2"/>
  <c r="BY52" i="2" s="1"/>
  <c r="CB50" i="2"/>
  <c r="CB51" i="2" s="1"/>
  <c r="BZ76" i="4"/>
  <c r="BZ64" i="2"/>
  <c r="BZ65" i="2" s="1"/>
  <c r="BZ53" i="2" s="1"/>
  <c r="CA53" i="2" s="1"/>
  <c r="CB592" i="2"/>
  <c r="CB156" i="4" s="1"/>
  <c r="BZ609" i="2"/>
  <c r="AU600" i="2"/>
  <c r="AQ604" i="2"/>
  <c r="CA599" i="2"/>
  <c r="BX10" i="15"/>
  <c r="BX37" i="15" s="1"/>
  <c r="BY9" i="15"/>
  <c r="BY36" i="15" s="1"/>
  <c r="CD583" i="2"/>
  <c r="CD582" i="2"/>
  <c r="CD589" i="2"/>
  <c r="CC595" i="2"/>
  <c r="CC597" i="2"/>
  <c r="CC598" i="2"/>
  <c r="CB603" i="2"/>
  <c r="CC608" i="2"/>
  <c r="CC602" i="2"/>
  <c r="CA700" i="2"/>
  <c r="CA46" i="4" s="1"/>
  <c r="BV413" i="2"/>
  <c r="BV911" i="2" s="1"/>
  <c r="BV229" i="14" s="1"/>
  <c r="BV108" i="4"/>
  <c r="CB430" i="2"/>
  <c r="CB135" i="4"/>
  <c r="BZ4" i="15"/>
  <c r="CD427" i="2"/>
  <c r="CD428" i="2"/>
  <c r="CD424" i="2"/>
  <c r="CD423" i="2"/>
  <c r="CC425" i="2"/>
  <c r="BZ279" i="2"/>
  <c r="BZ518" i="2" s="1"/>
  <c r="BZ519" i="2" s="1"/>
  <c r="BZ516" i="2" s="1"/>
  <c r="BX272" i="2"/>
  <c r="BV273" i="2"/>
  <c r="BV141" i="2"/>
  <c r="BU282" i="2"/>
  <c r="BV142" i="2"/>
  <c r="BV146" i="2" s="1"/>
  <c r="BU276" i="2"/>
  <c r="BU539" i="2" s="1"/>
  <c r="BW275" i="2"/>
  <c r="BW153" i="2"/>
  <c r="BW152" i="2"/>
  <c r="BW109" i="4"/>
  <c r="BX281" i="2"/>
  <c r="BX140" i="2"/>
  <c r="BY136" i="2"/>
  <c r="BX280" i="2"/>
  <c r="BY138" i="2"/>
  <c r="BV278" i="2"/>
  <c r="BV880" i="2" s="1"/>
  <c r="BZ164" i="4"/>
  <c r="BY97" i="4"/>
  <c r="BD26" i="4"/>
  <c r="BC782" i="2"/>
  <c r="BC789" i="2"/>
  <c r="CC20" i="1"/>
  <c r="CC502" i="2"/>
  <c r="CC4" i="14"/>
  <c r="BW412" i="2"/>
  <c r="BW41" i="4" s="1"/>
  <c r="BZ213" i="2"/>
  <c r="BZ201" i="2" s="1"/>
  <c r="CC730" i="2"/>
  <c r="CC37" i="4"/>
  <c r="CC1" i="5"/>
  <c r="CC812" i="2"/>
  <c r="CC1" i="4"/>
  <c r="CC1" i="13"/>
  <c r="CC74" i="1"/>
  <c r="CC774" i="2"/>
  <c r="CC152" i="14"/>
  <c r="BX228" i="2"/>
  <c r="BX407" i="2"/>
  <c r="BY100" i="4"/>
  <c r="BX222" i="14"/>
  <c r="BX408" i="2"/>
  <c r="BX249" i="14"/>
  <c r="BX276" i="14"/>
  <c r="CB216" i="2"/>
  <c r="CB244" i="2"/>
  <c r="CC405" i="2"/>
  <c r="BZ99" i="4"/>
  <c r="CJ92" i="1"/>
  <c r="CD481" i="2"/>
  <c r="CA248" i="2"/>
  <c r="BX256" i="2"/>
  <c r="CE62" i="10"/>
  <c r="CE57" i="10"/>
  <c r="CD152" i="1"/>
  <c r="CD129" i="1"/>
  <c r="CD65" i="1"/>
  <c r="CD126" i="1"/>
  <c r="CD59" i="1"/>
  <c r="CD146" i="1"/>
  <c r="AY147" i="1" s="1"/>
  <c r="CD50" i="1"/>
  <c r="CD51" i="1"/>
  <c r="BZ98" i="4"/>
  <c r="BW268" i="2"/>
  <c r="BW269" i="2"/>
  <c r="BW257" i="2" s="1"/>
  <c r="BW113" i="4"/>
  <c r="BW8" i="4"/>
  <c r="BW7" i="4" s="1"/>
  <c r="CD8" i="14"/>
  <c r="CA220" i="2"/>
  <c r="CC89" i="2"/>
  <c r="CC88" i="2" s="1"/>
  <c r="BZ249" i="2"/>
  <c r="BZ102" i="4" s="1"/>
  <c r="CE2" i="13"/>
  <c r="CE2" i="2"/>
  <c r="CE147" i="1"/>
  <c r="CE2" i="5"/>
  <c r="CE2" i="10"/>
  <c r="CE118" i="10" s="1"/>
  <c r="CE2" i="14"/>
  <c r="CE2" i="1"/>
  <c r="CE2" i="4"/>
  <c r="CF31" i="1"/>
  <c r="CA217" i="2"/>
  <c r="CA245" i="2"/>
  <c r="BW112" i="4"/>
  <c r="BW241" i="2"/>
  <c r="BW229" i="2" s="1"/>
  <c r="BW240" i="2"/>
  <c r="BW909" i="2"/>
  <c r="BW289" i="14" s="1"/>
  <c r="BW410" i="2"/>
  <c r="CG93" i="1"/>
  <c r="CF97" i="1"/>
  <c r="BZ221" i="2"/>
  <c r="BZ101" i="4" s="1"/>
  <c r="CD143" i="14"/>
  <c r="CD54" i="14"/>
  <c r="CD119" i="14"/>
  <c r="CD74" i="14"/>
  <c r="CD132" i="14"/>
  <c r="CD14" i="14"/>
  <c r="CD63" i="14"/>
  <c r="CD47" i="14"/>
  <c r="CD204" i="14"/>
  <c r="CD23" i="14"/>
  <c r="CD156" i="14"/>
  <c r="CD165" i="14"/>
  <c r="CD34" i="14"/>
  <c r="CD438" i="2"/>
  <c r="CD453" i="2"/>
  <c r="CD333" i="2"/>
  <c r="CD330" i="2" s="1"/>
  <c r="CD320" i="2"/>
  <c r="CD368" i="2"/>
  <c r="CD350" i="2"/>
  <c r="CD311" i="2"/>
  <c r="CD293" i="2"/>
  <c r="CD226" i="2"/>
  <c r="CD210" i="2"/>
  <c r="CD189" i="2" s="1"/>
  <c r="CD150" i="2"/>
  <c r="CD129" i="2" s="1"/>
  <c r="CD434" i="2"/>
  <c r="CD454" i="2"/>
  <c r="CD329" i="2"/>
  <c r="CD363" i="2"/>
  <c r="CD342" i="2"/>
  <c r="CD339" i="2" s="1"/>
  <c r="CD306" i="2"/>
  <c r="CD303" i="2" s="1"/>
  <c r="CD224" i="2"/>
  <c r="CD266" i="2"/>
  <c r="CD246" i="2" s="1"/>
  <c r="CD198" i="2"/>
  <c r="CD39" i="2"/>
  <c r="CD923" i="2"/>
  <c r="CD476" i="2"/>
  <c r="CD99" i="2"/>
  <c r="CD463" i="2"/>
  <c r="CD645" i="2"/>
  <c r="CD450" i="2"/>
  <c r="CD354" i="2"/>
  <c r="CD351" i="2" s="1"/>
  <c r="CD338" i="2"/>
  <c r="CD302" i="2"/>
  <c r="CD254" i="2"/>
  <c r="CD196" i="2"/>
  <c r="CD79" i="2"/>
  <c r="CD489" i="2"/>
  <c r="CD437" i="2"/>
  <c r="CD612" i="2"/>
  <c r="CD324" i="2"/>
  <c r="CD321" i="2" s="1"/>
  <c r="CD372" i="2"/>
  <c r="CD369" i="2" s="1"/>
  <c r="CD359" i="2"/>
  <c r="CD315" i="2"/>
  <c r="CD297" i="2"/>
  <c r="CD294" i="2" s="1"/>
  <c r="CD238" i="2"/>
  <c r="CD218" i="2" s="1"/>
  <c r="CD252" i="2"/>
  <c r="CD180" i="2"/>
  <c r="CD159" i="2" s="1"/>
  <c r="CD59" i="2"/>
  <c r="CD19" i="2"/>
  <c r="CJ85" i="1"/>
  <c r="CI87" i="1"/>
  <c r="CD332" i="2"/>
  <c r="CD323" i="2"/>
  <c r="CD371" i="2"/>
  <c r="CD362" i="2"/>
  <c r="CD353" i="2"/>
  <c r="CD341" i="2"/>
  <c r="CD314" i="2"/>
  <c r="CD305" i="2"/>
  <c r="CD296" i="2"/>
  <c r="CD235" i="2"/>
  <c r="CD263" i="2"/>
  <c r="CD147" i="2"/>
  <c r="CD177" i="2"/>
  <c r="CD207" i="2"/>
  <c r="CD436" i="2"/>
  <c r="CD452" i="2"/>
  <c r="BY893" i="2"/>
  <c r="BY406" i="2"/>
  <c r="BY249" i="14" s="1"/>
  <c r="CB75" i="4"/>
  <c r="CA194" i="2"/>
  <c r="CA200" i="2" s="1"/>
  <c r="CA213" i="2" s="1"/>
  <c r="BZ111" i="4"/>
  <c r="BZ890" i="2"/>
  <c r="BX115" i="4"/>
  <c r="BZ317" i="2"/>
  <c r="BZ381" i="2"/>
  <c r="BY318" i="2"/>
  <c r="BY120" i="4" s="1"/>
  <c r="BY117" i="4" s="1"/>
  <c r="BY382" i="2"/>
  <c r="BY380" i="2" s="1"/>
  <c r="CB312" i="2"/>
  <c r="CA313" i="2"/>
  <c r="BX388" i="2"/>
  <c r="BX404" i="2" s="1"/>
  <c r="BX9" i="4"/>
  <c r="BV11" i="4"/>
  <c r="CC119" i="1"/>
  <c r="CC1" i="10"/>
  <c r="CC825" i="2"/>
  <c r="CC121" i="2"/>
  <c r="CC795" i="2"/>
  <c r="CC747" i="2"/>
  <c r="CC82" i="4"/>
  <c r="CC71" i="4"/>
  <c r="CC1" i="14"/>
  <c r="CC115" i="14"/>
  <c r="CC4" i="5"/>
  <c r="CC4" i="13"/>
  <c r="BY201" i="2"/>
  <c r="CC55" i="10"/>
  <c r="CC44" i="1"/>
  <c r="CC1" i="2"/>
  <c r="BY3" i="15" s="1"/>
  <c r="CC288" i="2"/>
  <c r="CC870" i="2"/>
  <c r="CC4" i="4"/>
  <c r="CC168" i="4"/>
  <c r="CC106" i="4"/>
  <c r="CC43" i="14"/>
  <c r="CC175" i="14"/>
  <c r="CC18" i="13"/>
  <c r="CC1" i="1"/>
  <c r="CC90" i="10"/>
  <c r="CC102" i="10"/>
  <c r="CC570" i="2"/>
  <c r="CC417" i="2"/>
  <c r="CC4" i="2"/>
  <c r="CC181" i="4"/>
  <c r="CC149" i="4"/>
  <c r="CC83" i="14"/>
  <c r="CC200" i="14"/>
  <c r="BY516" i="2"/>
  <c r="BZ132" i="4"/>
  <c r="BZ365" i="2"/>
  <c r="BZ389" i="2"/>
  <c r="BY366" i="2"/>
  <c r="BY127" i="4" s="1"/>
  <c r="BY125" i="4" s="1"/>
  <c r="BY390" i="2"/>
  <c r="CA361" i="2"/>
  <c r="CB360" i="2"/>
  <c r="CA222" i="2"/>
  <c r="BY498" i="2"/>
  <c r="CA164" i="2"/>
  <c r="CA250" i="2"/>
  <c r="CA440" i="2"/>
  <c r="CA460" i="2" s="1"/>
  <c r="CA136" i="4"/>
  <c r="CA134" i="4" s="1"/>
  <c r="BZ458" i="2"/>
  <c r="BZ10" i="4"/>
  <c r="BZ465" i="2"/>
  <c r="BY660" i="2"/>
  <c r="BZ652" i="2"/>
  <c r="BZ654" i="2"/>
  <c r="BZ703" i="2" s="1"/>
  <c r="BZ653" i="2"/>
  <c r="BZ702" i="2" s="1"/>
  <c r="CA646" i="2"/>
  <c r="CB435" i="2"/>
  <c r="CB459" i="2" s="1"/>
  <c r="CC433" i="2"/>
  <c r="BY73" i="4"/>
  <c r="CA134" i="2"/>
  <c r="AO635" i="2"/>
  <c r="AO695" i="2" s="1"/>
  <c r="AP656" i="2"/>
  <c r="AP704" i="2" s="1"/>
  <c r="AP630" i="2"/>
  <c r="AP690" i="2" s="1"/>
  <c r="BZ109" i="2"/>
  <c r="AX86" i="14"/>
  <c r="CB10" i="2"/>
  <c r="CB11" i="2" s="1"/>
  <c r="BZ24" i="2"/>
  <c r="BZ25" i="2" s="1"/>
  <c r="BZ74" i="4"/>
  <c r="BZ655" i="2"/>
  <c r="CB658" i="2"/>
  <c r="CB706" i="2" s="1"/>
  <c r="CC648" i="2"/>
  <c r="CA659" i="2"/>
  <c r="CA707" i="2" s="1"/>
  <c r="CA650" i="2"/>
  <c r="CA160" i="4" s="1"/>
  <c r="CA159" i="4" s="1"/>
  <c r="AW852" i="2"/>
  <c r="BX110" i="2"/>
  <c r="BY111" i="2"/>
  <c r="BY879" i="2" s="1"/>
  <c r="CB70" i="2"/>
  <c r="CB71" i="2" s="1"/>
  <c r="BZ77" i="4"/>
  <c r="BZ84" i="2"/>
  <c r="BZ85" i="2" s="1"/>
  <c r="BZ72" i="2" s="1"/>
  <c r="BY85" i="2"/>
  <c r="BY72" i="2" s="1"/>
  <c r="AW86" i="14"/>
  <c r="AW863" i="2"/>
  <c r="AS846" i="2"/>
  <c r="AR861" i="2"/>
  <c r="AX122" i="14"/>
  <c r="AX90" i="14"/>
  <c r="AX94" i="14"/>
  <c r="AX11" i="14"/>
  <c r="AY855" i="2"/>
  <c r="AY838" i="2"/>
  <c r="AY836" i="2" s="1"/>
  <c r="AX863" i="2"/>
  <c r="CC839" i="2"/>
  <c r="BY51" i="4"/>
  <c r="BY720" i="2"/>
  <c r="BX190" i="4"/>
  <c r="BX194" i="4" s="1"/>
  <c r="BX11" i="13"/>
  <c r="BX38" i="13" s="1"/>
  <c r="BX37" i="13"/>
  <c r="BX55" i="4"/>
  <c r="CA622" i="2"/>
  <c r="CA157" i="4" s="1"/>
  <c r="CA155" i="4" s="1"/>
  <c r="BW39" i="13"/>
  <c r="BW40" i="13" s="1"/>
  <c r="BZ685" i="2"/>
  <c r="BZ721" i="2"/>
  <c r="CA887" i="2"/>
  <c r="CA53" i="4"/>
  <c r="CA192" i="4" s="1"/>
  <c r="BW50" i="14"/>
  <c r="BW159" i="14"/>
  <c r="BW123" i="14"/>
  <c r="BW12" i="14"/>
  <c r="BY204" i="2"/>
  <c r="BY206" i="2" s="1"/>
  <c r="CB638" i="2"/>
  <c r="CB699" i="2" s="1"/>
  <c r="CB632" i="2"/>
  <c r="CB692" i="2" s="1"/>
  <c r="CC619" i="2"/>
  <c r="CB625" i="2"/>
  <c r="CB627" i="2"/>
  <c r="CB688" i="2" s="1"/>
  <c r="CC613" i="2"/>
  <c r="BV262" i="2"/>
  <c r="BW260" i="2"/>
  <c r="CA456" i="2"/>
  <c r="CA486" i="2" s="1"/>
  <c r="CA485" i="2"/>
  <c r="CA141" i="4"/>
  <c r="CA140" i="4" s="1"/>
  <c r="BZ484" i="2"/>
  <c r="BZ497" i="2"/>
  <c r="BZ15" i="4"/>
  <c r="BY494" i="2"/>
  <c r="BZ491" i="2"/>
  <c r="CB451" i="2"/>
  <c r="CC449" i="2"/>
  <c r="CB335" i="2"/>
  <c r="CB336" i="2" s="1"/>
  <c r="CB122" i="4" s="1"/>
  <c r="CC331" i="2"/>
  <c r="CB326" i="2"/>
  <c r="CB327" i="2" s="1"/>
  <c r="CB121" i="4" s="1"/>
  <c r="CC322" i="2"/>
  <c r="BT176" i="2"/>
  <c r="BT277" i="2" s="1"/>
  <c r="CA357" i="2"/>
  <c r="CA126" i="4" s="1"/>
  <c r="CB374" i="2"/>
  <c r="CB375" i="2" s="1"/>
  <c r="CB128" i="4" s="1"/>
  <c r="CC370" i="2"/>
  <c r="CC352" i="2"/>
  <c r="CB356" i="2"/>
  <c r="CB93" i="4"/>
  <c r="CA300" i="2"/>
  <c r="CA118" i="4" s="1"/>
  <c r="CB299" i="2"/>
  <c r="CC340" i="2"/>
  <c r="CC304" i="2"/>
  <c r="CB344" i="2"/>
  <c r="CB345" i="2" s="1"/>
  <c r="CB123" i="4" s="1"/>
  <c r="CB308" i="2"/>
  <c r="CB309" i="2" s="1"/>
  <c r="CB119" i="4" s="1"/>
  <c r="CC295" i="2"/>
  <c r="CB89" i="4"/>
  <c r="CA85" i="4"/>
  <c r="BU251" i="14"/>
  <c r="BU278" i="14"/>
  <c r="BU224" i="14"/>
  <c r="BU174" i="2"/>
  <c r="BU283" i="2" s="1"/>
  <c r="BV171" i="2"/>
  <c r="CC193" i="2"/>
  <c r="CC96" i="4" s="1"/>
  <c r="CC192" i="2"/>
  <c r="CC92" i="4" s="1"/>
  <c r="CC191" i="2"/>
  <c r="CB88" i="4"/>
  <c r="BW110" i="4"/>
  <c r="BW183" i="2"/>
  <c r="BW182" i="2"/>
  <c r="BY166" i="2"/>
  <c r="BX170" i="2"/>
  <c r="BS284" i="2"/>
  <c r="CB87" i="4"/>
  <c r="CC162" i="2"/>
  <c r="CC91" i="4" s="1"/>
  <c r="CC161" i="2"/>
  <c r="CC163" i="2"/>
  <c r="CC95" i="4" s="1"/>
  <c r="BY168" i="2"/>
  <c r="BV172" i="2"/>
  <c r="BU889" i="2"/>
  <c r="BU274" i="2"/>
  <c r="CC131" i="2"/>
  <c r="CC133" i="2"/>
  <c r="CC94" i="4" s="1"/>
  <c r="CC132" i="2"/>
  <c r="CC90" i="4" s="1"/>
  <c r="CB86" i="4"/>
  <c r="BY232" i="2"/>
  <c r="BZ202" i="2"/>
  <c r="CC236" i="2"/>
  <c r="BW144" i="2"/>
  <c r="CC264" i="2"/>
  <c r="CC178" i="2"/>
  <c r="CC208" i="2"/>
  <c r="CC148" i="2"/>
  <c r="CD58" i="2"/>
  <c r="CD78" i="2"/>
  <c r="CE82" i="2" s="1"/>
  <c r="CD18" i="2"/>
  <c r="CD38" i="2"/>
  <c r="BX92" i="2"/>
  <c r="BZ13" i="2"/>
  <c r="CA73" i="2"/>
  <c r="BX277" i="14"/>
  <c r="BX223" i="14"/>
  <c r="BX250" i="14"/>
  <c r="BW506" i="2"/>
  <c r="BW507" i="2" s="1"/>
  <c r="BW504" i="2" s="1"/>
  <c r="CA45" i="2"/>
  <c r="CA32" i="2" s="1"/>
  <c r="CB44" i="2"/>
  <c r="BZ33" i="2"/>
  <c r="CD30" i="2"/>
  <c r="CD31" i="2" s="1"/>
  <c r="CE22" i="14"/>
  <c r="CE54" i="1"/>
  <c r="CE131" i="14"/>
  <c r="CE53" i="1"/>
  <c r="CE56" i="1"/>
  <c r="CE62" i="14"/>
  <c r="CE55" i="1"/>
  <c r="CE426" i="2" s="1"/>
  <c r="CD98" i="2"/>
  <c r="BV504" i="2"/>
  <c r="BW23" i="13"/>
  <c r="BW24" i="13" s="1"/>
  <c r="BW817" i="2"/>
  <c r="CD385" i="2"/>
  <c r="CD97" i="10"/>
  <c r="BY6" i="4"/>
  <c r="AO86" i="10"/>
  <c r="BZ78" i="4"/>
  <c r="BZ104" i="2"/>
  <c r="CD40" i="1"/>
  <c r="CC561" i="2"/>
  <c r="CD560" i="2"/>
  <c r="AR904" i="2"/>
  <c r="AS70" i="10"/>
  <c r="AE143" i="4"/>
  <c r="AE145" i="4" s="1"/>
  <c r="AE20" i="4"/>
  <c r="AE78" i="10"/>
  <c r="CB90" i="2"/>
  <c r="CB91" i="2" s="1"/>
  <c r="CC120" i="10"/>
  <c r="CC102" i="14"/>
  <c r="CD101" i="14"/>
  <c r="CF769" i="2"/>
  <c r="CF768" i="2" s="1"/>
  <c r="CE770" i="2"/>
  <c r="CA478" i="2"/>
  <c r="CB474" i="2"/>
  <c r="CA259" i="14"/>
  <c r="CA294" i="14"/>
  <c r="CA232" i="14"/>
  <c r="BX21" i="13"/>
  <c r="BX7" i="13"/>
  <c r="BX22" i="13" s="1"/>
  <c r="CD121" i="10"/>
  <c r="BY105" i="2"/>
  <c r="CD65" i="10"/>
  <c r="CD487" i="2"/>
  <c r="BZ383" i="2"/>
  <c r="CC556" i="2"/>
  <c r="CD555" i="2"/>
  <c r="CA295" i="14"/>
  <c r="CF762" i="2"/>
  <c r="CG761" i="2"/>
  <c r="CG760" i="2" s="1"/>
  <c r="CF32" i="1"/>
  <c r="CE33" i="1"/>
  <c r="CE35" i="1"/>
  <c r="CE34" i="1"/>
  <c r="BX93" i="2"/>
  <c r="BX114" i="2" s="1"/>
  <c r="CD93" i="10"/>
  <c r="AD287" i="14"/>
  <c r="AD902" i="2"/>
  <c r="AD903" i="2" s="1"/>
  <c r="AD16" i="4"/>
  <c r="BF136" i="1"/>
  <c r="BG137" i="1" s="1"/>
  <c r="BG135" i="1"/>
  <c r="CD461" i="2"/>
  <c r="J538" i="2"/>
  <c r="J545" i="2"/>
  <c r="J541" i="2"/>
  <c r="K544" i="2"/>
  <c r="M468" i="2"/>
  <c r="M543" i="2" s="1"/>
  <c r="K40" i="4"/>
  <c r="L536" i="2"/>
  <c r="K284" i="2"/>
  <c r="J534" i="2"/>
  <c r="L544" i="2"/>
  <c r="L483" i="2"/>
  <c r="M479" i="2"/>
  <c r="L470" i="2"/>
  <c r="M466" i="2"/>
  <c r="L496" i="2"/>
  <c r="M492" i="2"/>
  <c r="K537" i="2"/>
  <c r="CC130" i="2" l="1"/>
  <c r="CC190" i="2"/>
  <c r="CC160" i="2"/>
  <c r="BZ247" i="2"/>
  <c r="BZ219" i="2"/>
  <c r="AZ837" i="2"/>
  <c r="CB76" i="4"/>
  <c r="BZ52" i="2"/>
  <c r="CA76" i="4"/>
  <c r="CA64" i="2"/>
  <c r="CC50" i="2"/>
  <c r="CC51" i="2" s="1"/>
  <c r="AU601" i="2"/>
  <c r="CC592" i="2"/>
  <c r="CC156" i="4" s="1"/>
  <c r="CA609" i="2"/>
  <c r="AQ605" i="2"/>
  <c r="CB599" i="2"/>
  <c r="CD608" i="2"/>
  <c r="CD602" i="2"/>
  <c r="BY10" i="15"/>
  <c r="BY37" i="15" s="1"/>
  <c r="CE583" i="2"/>
  <c r="CE582" i="2"/>
  <c r="CE589" i="2"/>
  <c r="CC603" i="2"/>
  <c r="CD595" i="2"/>
  <c r="CD597" i="2"/>
  <c r="CD598" i="2"/>
  <c r="BV288" i="14"/>
  <c r="BV256" i="14"/>
  <c r="CB700" i="2"/>
  <c r="CB46" i="4" s="1"/>
  <c r="CE62" i="2"/>
  <c r="CA279" i="2"/>
  <c r="CA518" i="2" s="1"/>
  <c r="CA519" i="2" s="1"/>
  <c r="CA520" i="2" s="1"/>
  <c r="CD425" i="2"/>
  <c r="CE42" i="2"/>
  <c r="CE30" i="2" s="1"/>
  <c r="CE31" i="2" s="1"/>
  <c r="CC430" i="2"/>
  <c r="CC135" i="4"/>
  <c r="CE102" i="2"/>
  <c r="CE22" i="2"/>
  <c r="CA4" i="15"/>
  <c r="CE428" i="2"/>
  <c r="CE427" i="2"/>
  <c r="CE423" i="2"/>
  <c r="CE424" i="2"/>
  <c r="BY272" i="2"/>
  <c r="BY281" i="2"/>
  <c r="BY140" i="2"/>
  <c r="BZ136" i="2"/>
  <c r="BV276" i="2"/>
  <c r="BV539" i="2" s="1"/>
  <c r="BY280" i="2"/>
  <c r="BZ138" i="2"/>
  <c r="BX275" i="2"/>
  <c r="BX153" i="2"/>
  <c r="BX109" i="4"/>
  <c r="BX152" i="2"/>
  <c r="BW278" i="2"/>
  <c r="BW880" i="2" s="1"/>
  <c r="BW273" i="2"/>
  <c r="BW141" i="2"/>
  <c r="BV282" i="2"/>
  <c r="BW142" i="2"/>
  <c r="BW146" i="2" s="1"/>
  <c r="BZ97" i="4"/>
  <c r="BE26" i="4"/>
  <c r="BD45" i="4"/>
  <c r="BY276" i="14"/>
  <c r="BY228" i="2"/>
  <c r="BY241" i="2" s="1"/>
  <c r="BY229" i="2" s="1"/>
  <c r="BT284" i="2"/>
  <c r="BX240" i="2"/>
  <c r="BX241" i="2"/>
  <c r="BX229" i="2" s="1"/>
  <c r="BX112" i="4"/>
  <c r="CE481" i="2"/>
  <c r="BY407" i="2"/>
  <c r="BY909" i="2" s="1"/>
  <c r="BY289" i="14" s="1"/>
  <c r="BX909" i="2"/>
  <c r="BX289" i="14" s="1"/>
  <c r="BX410" i="2"/>
  <c r="BX910" i="2" s="1"/>
  <c r="BZ100" i="4"/>
  <c r="BW108" i="4"/>
  <c r="BX549" i="2"/>
  <c r="BX412" i="2"/>
  <c r="BX41" i="4" s="1"/>
  <c r="CD405" i="2"/>
  <c r="CH93" i="1"/>
  <c r="CG97" i="1"/>
  <c r="CC216" i="2"/>
  <c r="CC244" i="2"/>
  <c r="BX113" i="4"/>
  <c r="BX268" i="2"/>
  <c r="BX269" i="2"/>
  <c r="BX258" i="2" s="1"/>
  <c r="CA99" i="4"/>
  <c r="CA249" i="2"/>
  <c r="CA102" i="4" s="1"/>
  <c r="CE65" i="1"/>
  <c r="CE59" i="1"/>
  <c r="CE152" i="1"/>
  <c r="CE126" i="1"/>
  <c r="CE129" i="1"/>
  <c r="CE146" i="1"/>
  <c r="AX147" i="1" s="1"/>
  <c r="CE50" i="1"/>
  <c r="CE51" i="1"/>
  <c r="CK92" i="1"/>
  <c r="BY115" i="4"/>
  <c r="CJ87" i="1"/>
  <c r="CK85" i="1"/>
  <c r="CA221" i="2"/>
  <c r="CA101" i="4" s="1"/>
  <c r="CE132" i="14"/>
  <c r="CE14" i="14"/>
  <c r="CE63" i="14"/>
  <c r="CE47" i="14"/>
  <c r="CE204" i="14"/>
  <c r="CE23" i="14"/>
  <c r="CE156" i="14"/>
  <c r="CE165" i="14"/>
  <c r="CE74" i="14"/>
  <c r="CE143" i="14"/>
  <c r="CE54" i="14"/>
  <c r="CE119" i="14"/>
  <c r="CE34" i="14"/>
  <c r="CE645" i="2"/>
  <c r="CE333" i="2"/>
  <c r="CE330" i="2" s="1"/>
  <c r="CE324" i="2"/>
  <c r="CE321" i="2" s="1"/>
  <c r="CE363" i="2"/>
  <c r="CE315" i="2"/>
  <c r="CE297" i="2"/>
  <c r="CE294" i="2" s="1"/>
  <c r="CE238" i="2"/>
  <c r="CE218" i="2" s="1"/>
  <c r="CE266" i="2"/>
  <c r="CE246" i="2" s="1"/>
  <c r="CE196" i="2"/>
  <c r="CE39" i="2"/>
  <c r="CE463" i="2"/>
  <c r="CE489" i="2"/>
  <c r="CE438" i="2"/>
  <c r="CE454" i="2"/>
  <c r="CE329" i="2"/>
  <c r="CE320" i="2"/>
  <c r="CE359" i="2"/>
  <c r="CE311" i="2"/>
  <c r="CE293" i="2"/>
  <c r="CE224" i="2"/>
  <c r="CE254" i="2"/>
  <c r="CE180" i="2"/>
  <c r="CE159" i="2" s="1"/>
  <c r="CE79" i="2"/>
  <c r="CE437" i="2"/>
  <c r="CE453" i="2"/>
  <c r="CE372" i="2"/>
  <c r="CE369" i="2" s="1"/>
  <c r="CE354" i="2"/>
  <c r="CE351" i="2" s="1"/>
  <c r="CE342" i="2"/>
  <c r="CE339" i="2" s="1"/>
  <c r="CE306" i="2"/>
  <c r="CE303" i="2" s="1"/>
  <c r="CE226" i="2"/>
  <c r="CE252" i="2"/>
  <c r="CE150" i="2"/>
  <c r="CE129" i="2" s="1"/>
  <c r="CE59" i="2"/>
  <c r="CE19" i="2"/>
  <c r="CE923" i="2"/>
  <c r="CE476" i="2"/>
  <c r="CE434" i="2"/>
  <c r="CE612" i="2"/>
  <c r="CE450" i="2"/>
  <c r="CE368" i="2"/>
  <c r="CE350" i="2"/>
  <c r="CE338" i="2"/>
  <c r="CE302" i="2"/>
  <c r="CE210" i="2"/>
  <c r="CE189" i="2" s="1"/>
  <c r="CE198" i="2"/>
  <c r="CE99" i="2"/>
  <c r="CA98" i="4"/>
  <c r="CE8" i="14"/>
  <c r="CB245" i="2"/>
  <c r="CB217" i="2"/>
  <c r="CB215" i="2" s="1"/>
  <c r="CA243" i="2"/>
  <c r="BY256" i="2"/>
  <c r="CB248" i="2"/>
  <c r="CA164" i="4"/>
  <c r="BZ660" i="2"/>
  <c r="BX8" i="4"/>
  <c r="BW910" i="2"/>
  <c r="BW413" i="2"/>
  <c r="BW911" i="2" s="1"/>
  <c r="BW230" i="2"/>
  <c r="BX230" i="2" s="1"/>
  <c r="CF2" i="13"/>
  <c r="CF2" i="2"/>
  <c r="CF2" i="1"/>
  <c r="CF2" i="5"/>
  <c r="CF2" i="10"/>
  <c r="CF118" i="10" s="1"/>
  <c r="CG31" i="1"/>
  <c r="CF2" i="14"/>
  <c r="CF2" i="4"/>
  <c r="CF147" i="1"/>
  <c r="CA215" i="2"/>
  <c r="BW193" i="14"/>
  <c r="CF62" i="10"/>
  <c r="CF57" i="10"/>
  <c r="CB220" i="2"/>
  <c r="CE436" i="2"/>
  <c r="CE452" i="2"/>
  <c r="CE332" i="2"/>
  <c r="CE323" i="2"/>
  <c r="CE371" i="2"/>
  <c r="CE362" i="2"/>
  <c r="CE353" i="2"/>
  <c r="CE341" i="2"/>
  <c r="CE314" i="2"/>
  <c r="CE305" i="2"/>
  <c r="CE296" i="2"/>
  <c r="CE235" i="2"/>
  <c r="CE147" i="2"/>
  <c r="CE177" i="2"/>
  <c r="CE207" i="2"/>
  <c r="CE263" i="2"/>
  <c r="BZ893" i="2"/>
  <c r="BY408" i="2"/>
  <c r="BY222" i="14"/>
  <c r="BX13" i="4"/>
  <c r="BW11" i="4"/>
  <c r="BY9" i="4"/>
  <c r="CA381" i="2"/>
  <c r="CA317" i="2"/>
  <c r="BZ318" i="2"/>
  <c r="BZ120" i="4" s="1"/>
  <c r="BZ117" i="4" s="1"/>
  <c r="BZ382" i="2"/>
  <c r="BZ380" i="2" s="1"/>
  <c r="BZ387" i="2" s="1"/>
  <c r="BY387" i="2"/>
  <c r="BZ406" i="2"/>
  <c r="BZ276" i="14" s="1"/>
  <c r="CC312" i="2"/>
  <c r="CB313" i="2"/>
  <c r="CA890" i="2"/>
  <c r="BY388" i="2"/>
  <c r="BY13" i="4" s="1"/>
  <c r="CB250" i="2"/>
  <c r="BZ520" i="2"/>
  <c r="CC75" i="4"/>
  <c r="CC360" i="2"/>
  <c r="CB361" i="2"/>
  <c r="CA365" i="2"/>
  <c r="CA389" i="2"/>
  <c r="CB222" i="2"/>
  <c r="BZ366" i="2"/>
  <c r="BZ127" i="4" s="1"/>
  <c r="BZ125" i="4" s="1"/>
  <c r="BZ390" i="2"/>
  <c r="AD17" i="4"/>
  <c r="AD167" i="14" s="1"/>
  <c r="AE184" i="4"/>
  <c r="CB164" i="2"/>
  <c r="CC164" i="2" s="1"/>
  <c r="CB194" i="2"/>
  <c r="CB200" i="2" s="1"/>
  <c r="CB111" i="4" s="1"/>
  <c r="CA132" i="4"/>
  <c r="CA111" i="4"/>
  <c r="CD75" i="4"/>
  <c r="BZ498" i="2"/>
  <c r="CB440" i="2"/>
  <c r="CB460" i="2" s="1"/>
  <c r="CB136" i="4"/>
  <c r="CB134" i="4" s="1"/>
  <c r="CA458" i="2"/>
  <c r="CA10" i="4"/>
  <c r="CA465" i="2"/>
  <c r="CA652" i="2"/>
  <c r="CA653" i="2"/>
  <c r="CA702" i="2" s="1"/>
  <c r="CA654" i="2"/>
  <c r="CA703" i="2" s="1"/>
  <c r="CB646" i="2"/>
  <c r="CC435" i="2"/>
  <c r="CC459" i="2" s="1"/>
  <c r="CD433" i="2"/>
  <c r="CA212" i="2"/>
  <c r="BY110" i="2"/>
  <c r="BY112" i="2" s="1"/>
  <c r="BZ12" i="2"/>
  <c r="AX104" i="14"/>
  <c r="AP631" i="2"/>
  <c r="AP691" i="2" s="1"/>
  <c r="AP634" i="2"/>
  <c r="AP694" i="2" s="1"/>
  <c r="AP657" i="2"/>
  <c r="AP705" i="2" s="1"/>
  <c r="CA109" i="2"/>
  <c r="CC10" i="2"/>
  <c r="CC11" i="2" s="1"/>
  <c r="CA74" i="4"/>
  <c r="CA24" i="2"/>
  <c r="CA25" i="2" s="1"/>
  <c r="CA655" i="2"/>
  <c r="CC658" i="2"/>
  <c r="CC706" i="2" s="1"/>
  <c r="CD648" i="2"/>
  <c r="CB659" i="2"/>
  <c r="CB707" i="2" s="1"/>
  <c r="CB650" i="2"/>
  <c r="CB160" i="4" s="1"/>
  <c r="CB159" i="4" s="1"/>
  <c r="BU176" i="2"/>
  <c r="BU277" i="2" s="1"/>
  <c r="AW104" i="14"/>
  <c r="BZ73" i="4"/>
  <c r="BZ111" i="2"/>
  <c r="BZ879" i="2" s="1"/>
  <c r="CC70" i="2"/>
  <c r="CC71" i="2" s="1"/>
  <c r="CA77" i="4"/>
  <c r="CA84" i="2"/>
  <c r="AY857" i="2"/>
  <c r="AY176" i="4" s="1"/>
  <c r="AS862" i="2"/>
  <c r="AS847" i="2"/>
  <c r="AY856" i="2"/>
  <c r="AY43" i="4" s="1"/>
  <c r="AY175" i="4"/>
  <c r="AY21" i="4"/>
  <c r="CD839" i="2"/>
  <c r="BX39" i="13"/>
  <c r="BX40" i="13" s="1"/>
  <c r="CA202" i="2"/>
  <c r="CB887" i="2"/>
  <c r="CB53" i="4"/>
  <c r="CB192" i="4" s="1"/>
  <c r="BZ720" i="2"/>
  <c r="BZ51" i="4"/>
  <c r="BX123" i="14"/>
  <c r="BX12" i="14"/>
  <c r="BX50" i="14"/>
  <c r="BX159" i="14"/>
  <c r="CB622" i="2"/>
  <c r="CB157" i="4" s="1"/>
  <c r="CB155" i="4" s="1"/>
  <c r="CA721" i="2"/>
  <c r="CA685" i="2"/>
  <c r="BY190" i="4"/>
  <c r="BY194" i="4" s="1"/>
  <c r="BY55" i="4"/>
  <c r="BY37" i="13"/>
  <c r="BY11" i="13"/>
  <c r="BY38" i="13" s="1"/>
  <c r="CC638" i="2"/>
  <c r="CC699" i="2" s="1"/>
  <c r="CC632" i="2"/>
  <c r="CC692" i="2" s="1"/>
  <c r="CD619" i="2"/>
  <c r="CC625" i="2"/>
  <c r="CC627" i="2"/>
  <c r="CC688" i="2" s="1"/>
  <c r="CD613" i="2"/>
  <c r="BW262" i="2"/>
  <c r="BX260" i="2"/>
  <c r="CA497" i="2"/>
  <c r="CA484" i="2"/>
  <c r="CA15" i="4"/>
  <c r="BZ494" i="2"/>
  <c r="CA491" i="2"/>
  <c r="CB456" i="2"/>
  <c r="CB486" i="2" s="1"/>
  <c r="CB485" i="2"/>
  <c r="CB141" i="4"/>
  <c r="CB140" i="4" s="1"/>
  <c r="CC451" i="2"/>
  <c r="CD449" i="2"/>
  <c r="CC335" i="2"/>
  <c r="CC336" i="2" s="1"/>
  <c r="CC122" i="4" s="1"/>
  <c r="CD331" i="2"/>
  <c r="CC326" i="2"/>
  <c r="CC327" i="2" s="1"/>
  <c r="CC121" i="4" s="1"/>
  <c r="CD322" i="2"/>
  <c r="CB300" i="2"/>
  <c r="CB118" i="4" s="1"/>
  <c r="CB357" i="2"/>
  <c r="CB126" i="4" s="1"/>
  <c r="CD370" i="2"/>
  <c r="CC374" i="2"/>
  <c r="CC375" i="2" s="1"/>
  <c r="CC128" i="4" s="1"/>
  <c r="CC356" i="2"/>
  <c r="CD352" i="2"/>
  <c r="CC89" i="4"/>
  <c r="CD295" i="2"/>
  <c r="CC344" i="2"/>
  <c r="CC345" i="2" s="1"/>
  <c r="CC123" i="4" s="1"/>
  <c r="CC299" i="2"/>
  <c r="CD340" i="2"/>
  <c r="CC308" i="2"/>
  <c r="CC309" i="2" s="1"/>
  <c r="CC119" i="4" s="1"/>
  <c r="CD304" i="2"/>
  <c r="CD249" i="2"/>
  <c r="CD102" i="4" s="1"/>
  <c r="CD248" i="2"/>
  <c r="BV251" i="14"/>
  <c r="BV224" i="14"/>
  <c r="BV278" i="14"/>
  <c r="BV174" i="2"/>
  <c r="BV283" i="2" s="1"/>
  <c r="CC93" i="4"/>
  <c r="CB134" i="2"/>
  <c r="BW171" i="2"/>
  <c r="CD221" i="2"/>
  <c r="CD101" i="4" s="1"/>
  <c r="CD220" i="2"/>
  <c r="CB85" i="4"/>
  <c r="CC88" i="4"/>
  <c r="CD192" i="2"/>
  <c r="CD92" i="4" s="1"/>
  <c r="CD191" i="2"/>
  <c r="CD193" i="2"/>
  <c r="CD96" i="4" s="1"/>
  <c r="BZ232" i="2"/>
  <c r="BV274" i="2"/>
  <c r="BV889" i="2"/>
  <c r="CC87" i="4"/>
  <c r="BX110" i="4"/>
  <c r="BX182" i="2"/>
  <c r="BX183" i="2"/>
  <c r="BW172" i="2"/>
  <c r="BZ166" i="2"/>
  <c r="BY170" i="2"/>
  <c r="CD161" i="2"/>
  <c r="CD162" i="2"/>
  <c r="CD91" i="4" s="1"/>
  <c r="CD163" i="2"/>
  <c r="CD95" i="4" s="1"/>
  <c r="BZ168" i="2"/>
  <c r="CA201" i="2"/>
  <c r="CD131" i="2"/>
  <c r="CD132" i="2"/>
  <c r="CD90" i="4" s="1"/>
  <c r="CD133" i="2"/>
  <c r="CD94" i="4" s="1"/>
  <c r="CC86" i="4"/>
  <c r="CD236" i="2"/>
  <c r="BZ204" i="2"/>
  <c r="BZ206" i="2" s="1"/>
  <c r="BX144" i="2"/>
  <c r="CD148" i="2"/>
  <c r="CD178" i="2"/>
  <c r="CD208" i="2"/>
  <c r="CD264" i="2"/>
  <c r="CE78" i="2"/>
  <c r="CE38" i="2"/>
  <c r="CE58" i="2"/>
  <c r="CE18" i="2"/>
  <c r="BY92" i="2"/>
  <c r="CA33" i="2"/>
  <c r="CB45" i="2"/>
  <c r="CB32" i="2" s="1"/>
  <c r="BY277" i="14"/>
  <c r="BY223" i="14"/>
  <c r="BY250" i="14"/>
  <c r="BX506" i="2"/>
  <c r="BX507" i="2" s="1"/>
  <c r="BX504" i="2" s="1"/>
  <c r="CA13" i="2"/>
  <c r="CC44" i="2"/>
  <c r="CE98" i="2"/>
  <c r="CF62" i="14"/>
  <c r="CF53" i="1"/>
  <c r="CF22" i="14"/>
  <c r="CF56" i="1"/>
  <c r="CF131" i="14"/>
  <c r="CF54" i="1"/>
  <c r="CF55" i="1"/>
  <c r="CF426" i="2" s="1"/>
  <c r="BW508" i="2"/>
  <c r="BZ105" i="2"/>
  <c r="BZ110" i="2" s="1"/>
  <c r="BG136" i="1"/>
  <c r="BH137" i="1" s="1"/>
  <c r="BH135" i="1"/>
  <c r="CE461" i="2"/>
  <c r="CE93" i="10"/>
  <c r="CA383" i="2"/>
  <c r="BX112" i="2"/>
  <c r="BX23" i="13"/>
  <c r="BX24" i="13" s="1"/>
  <c r="CC90" i="2"/>
  <c r="CC91" i="2" s="1"/>
  <c r="AE79" i="10"/>
  <c r="BV191" i="14"/>
  <c r="BU191" i="14"/>
  <c r="BY7" i="13"/>
  <c r="BY22" i="13" s="1"/>
  <c r="BY21" i="13"/>
  <c r="CF35" i="1"/>
  <c r="CF34" i="1"/>
  <c r="CG32" i="1"/>
  <c r="CF33" i="1"/>
  <c r="CE487" i="2"/>
  <c r="CE65" i="10"/>
  <c r="CF770" i="2"/>
  <c r="CG769" i="2"/>
  <c r="CG768" i="2" s="1"/>
  <c r="CA78" i="4"/>
  <c r="CA104" i="2"/>
  <c r="AS71" i="10"/>
  <c r="AS72" i="10" s="1"/>
  <c r="BY93" i="2"/>
  <c r="BY114" i="2" s="1"/>
  <c r="AP84" i="10"/>
  <c r="CE385" i="2"/>
  <c r="BX817" i="2"/>
  <c r="AD228" i="14"/>
  <c r="AD255" i="14"/>
  <c r="AD286" i="14"/>
  <c r="CH761" i="2"/>
  <c r="CH760" i="2" s="1"/>
  <c r="CG762" i="2"/>
  <c r="CB295" i="14"/>
  <c r="CB478" i="2"/>
  <c r="CC474" i="2"/>
  <c r="CD120" i="10"/>
  <c r="CD34" i="13"/>
  <c r="CD4" i="13"/>
  <c r="CD18" i="13"/>
  <c r="CD1" i="13"/>
  <c r="CD1" i="5"/>
  <c r="CD4" i="5"/>
  <c r="CD200" i="14"/>
  <c r="CD175" i="14"/>
  <c r="CD115" i="14"/>
  <c r="CD4" i="14"/>
  <c r="CD83" i="14"/>
  <c r="CD43" i="14"/>
  <c r="CD152" i="14"/>
  <c r="CD1" i="14"/>
  <c r="CD181" i="4"/>
  <c r="CD168" i="4"/>
  <c r="CD82" i="4"/>
  <c r="CD37" i="4"/>
  <c r="CD4" i="4"/>
  <c r="CD149" i="4"/>
  <c r="CD106" i="4"/>
  <c r="CD71" i="4"/>
  <c r="CD1" i="4"/>
  <c r="CD812" i="2"/>
  <c r="CD570" i="2"/>
  <c r="CD1" i="2"/>
  <c r="BZ3" i="15" s="1"/>
  <c r="CD825" i="2"/>
  <c r="CD730" i="2"/>
  <c r="CD747" i="2"/>
  <c r="CD502" i="2"/>
  <c r="CD4" i="2"/>
  <c r="CD870" i="2"/>
  <c r="CD795" i="2"/>
  <c r="CD417" i="2"/>
  <c r="CD288" i="2"/>
  <c r="CD121" i="2"/>
  <c r="CD774" i="2"/>
  <c r="CD102" i="10"/>
  <c r="CD20" i="1"/>
  <c r="CD1" i="10"/>
  <c r="CD119" i="1"/>
  <c r="CD74" i="1"/>
  <c r="CD1" i="1"/>
  <c r="CD90" i="10"/>
  <c r="CD55" i="10"/>
  <c r="CD44" i="1"/>
  <c r="CE40" i="1"/>
  <c r="CD556" i="2"/>
  <c r="CE555" i="2"/>
  <c r="CB259" i="14"/>
  <c r="CB294" i="14"/>
  <c r="CB232" i="14"/>
  <c r="CE121" i="10"/>
  <c r="CD102" i="14"/>
  <c r="CE101" i="14"/>
  <c r="CD561" i="2"/>
  <c r="CE560" i="2"/>
  <c r="BZ6" i="4"/>
  <c r="CE97" i="10"/>
  <c r="K538" i="2"/>
  <c r="K545" i="2"/>
  <c r="K541" i="2"/>
  <c r="L537" i="2"/>
  <c r="N468" i="2"/>
  <c r="L284" i="2"/>
  <c r="L40" i="4"/>
  <c r="M496" i="2"/>
  <c r="N492" i="2"/>
  <c r="M544" i="2"/>
  <c r="M470" i="2"/>
  <c r="N466" i="2"/>
  <c r="O466" i="2" s="1"/>
  <c r="M483" i="2"/>
  <c r="N479" i="2"/>
  <c r="L541" i="2"/>
  <c r="M536" i="2"/>
  <c r="L545" i="2"/>
  <c r="K534" i="2"/>
  <c r="CD190" i="2" l="1"/>
  <c r="CD219" i="2"/>
  <c r="CD130" i="2"/>
  <c r="CA219" i="2"/>
  <c r="CD160" i="2"/>
  <c r="CD247" i="2"/>
  <c r="CA247" i="2"/>
  <c r="CB64" i="2"/>
  <c r="CB65" i="2" s="1"/>
  <c r="CB53" i="2" s="1"/>
  <c r="CD50" i="2"/>
  <c r="CD51" i="2" s="1"/>
  <c r="CA65" i="2"/>
  <c r="CA52" i="2" s="1"/>
  <c r="CF82" i="2"/>
  <c r="CB609" i="2"/>
  <c r="CD592" i="2"/>
  <c r="CD156" i="4" s="1"/>
  <c r="AR604" i="2"/>
  <c r="AV600" i="2"/>
  <c r="CC599" i="2"/>
  <c r="CE608" i="2"/>
  <c r="CE602" i="2"/>
  <c r="CD603" i="2"/>
  <c r="CE595" i="2"/>
  <c r="CE597" i="2"/>
  <c r="CE598" i="2"/>
  <c r="CF589" i="2"/>
  <c r="CF583" i="2"/>
  <c r="CF582" i="2"/>
  <c r="BZ408" i="2"/>
  <c r="BZ549" i="2" s="1"/>
  <c r="CC700" i="2"/>
  <c r="CC46" i="4" s="1"/>
  <c r="CB279" i="2"/>
  <c r="CB518" i="2" s="1"/>
  <c r="CB519" i="2" s="1"/>
  <c r="CD430" i="2"/>
  <c r="CD135" i="4"/>
  <c r="CE425" i="2"/>
  <c r="CB4" i="15"/>
  <c r="CF428" i="2"/>
  <c r="CF427" i="2"/>
  <c r="CF424" i="2"/>
  <c r="CF423" i="2"/>
  <c r="BZ272" i="2"/>
  <c r="BW276" i="2"/>
  <c r="BW539" i="2" s="1"/>
  <c r="BX273" i="2"/>
  <c r="BX141" i="2"/>
  <c r="BW282" i="2"/>
  <c r="BX142" i="2"/>
  <c r="BX146" i="2" s="1"/>
  <c r="BZ281" i="2"/>
  <c r="CA136" i="2"/>
  <c r="BZ140" i="2"/>
  <c r="BX278" i="2"/>
  <c r="BX880" i="2" s="1"/>
  <c r="BZ280" i="2"/>
  <c r="CA138" i="2"/>
  <c r="BY275" i="2"/>
  <c r="BY152" i="2"/>
  <c r="BY109" i="4"/>
  <c r="BY153" i="2"/>
  <c r="CB164" i="4"/>
  <c r="AD55" i="14"/>
  <c r="BE782" i="2"/>
  <c r="BE789" i="2"/>
  <c r="BE45" i="4"/>
  <c r="BD782" i="2"/>
  <c r="BD789" i="2"/>
  <c r="BY8" i="4"/>
  <c r="CF22" i="2"/>
  <c r="CF62" i="2"/>
  <c r="CF102" i="2"/>
  <c r="CF42" i="2"/>
  <c r="CF30" i="2" s="1"/>
  <c r="CF31" i="2" s="1"/>
  <c r="CA660" i="2"/>
  <c r="CB212" i="2"/>
  <c r="BZ222" i="14"/>
  <c r="BZ249" i="14"/>
  <c r="BY112" i="4"/>
  <c r="BY410" i="2"/>
  <c r="BY910" i="2" s="1"/>
  <c r="BY240" i="2"/>
  <c r="CB213" i="2"/>
  <c r="CB201" i="2" s="1"/>
  <c r="BX108" i="4"/>
  <c r="CA97" i="4"/>
  <c r="BZ115" i="4"/>
  <c r="CA516" i="2"/>
  <c r="BU284" i="2"/>
  <c r="CB132" i="4"/>
  <c r="BX413" i="2"/>
  <c r="BX911" i="2" s="1"/>
  <c r="AD187" i="14"/>
  <c r="BY404" i="2"/>
  <c r="AD22" i="4"/>
  <c r="AD89" i="14" s="1"/>
  <c r="AD91" i="14" s="1"/>
  <c r="AD15" i="14"/>
  <c r="AD85" i="14"/>
  <c r="AD87" i="14" s="1"/>
  <c r="CB890" i="2"/>
  <c r="CA406" i="2"/>
  <c r="CA276" i="14" s="1"/>
  <c r="BW234" i="2"/>
  <c r="CA100" i="4"/>
  <c r="BX257" i="2"/>
  <c r="BX193" i="14"/>
  <c r="CB221" i="2"/>
  <c r="CB101" i="4" s="1"/>
  <c r="BZ228" i="2"/>
  <c r="CC248" i="2"/>
  <c r="CG57" i="10"/>
  <c r="CG62" i="10"/>
  <c r="CF143" i="14"/>
  <c r="CF54" i="14"/>
  <c r="CF119" i="14"/>
  <c r="CF63" i="14"/>
  <c r="CF132" i="14"/>
  <c r="CF14" i="14"/>
  <c r="CF74" i="14"/>
  <c r="CF47" i="14"/>
  <c r="CF204" i="14"/>
  <c r="CF34" i="14"/>
  <c r="CF156" i="14"/>
  <c r="CF165" i="14"/>
  <c r="CF23" i="14"/>
  <c r="CF65" i="1"/>
  <c r="CF59" i="1"/>
  <c r="CF152" i="1"/>
  <c r="CF126" i="1"/>
  <c r="CF129" i="1"/>
  <c r="CF146" i="1"/>
  <c r="AW147" i="1" s="1"/>
  <c r="CF51" i="1"/>
  <c r="CF50" i="1"/>
  <c r="BY230" i="2"/>
  <c r="BX234" i="2"/>
  <c r="CB249" i="2"/>
  <c r="CB102" i="4" s="1"/>
  <c r="CE405" i="2"/>
  <c r="CC220" i="2"/>
  <c r="BX7" i="4"/>
  <c r="BX11" i="4" s="1"/>
  <c r="BZ256" i="2"/>
  <c r="CC245" i="2"/>
  <c r="CC217" i="2"/>
  <c r="CG2" i="13"/>
  <c r="CG2" i="2"/>
  <c r="CH31" i="1"/>
  <c r="CG2" i="5"/>
  <c r="CG2" i="10"/>
  <c r="CG118" i="10" s="1"/>
  <c r="CG2" i="14"/>
  <c r="CG147" i="1"/>
  <c r="CG2" i="4"/>
  <c r="CG2" i="1"/>
  <c r="CF450" i="2"/>
  <c r="CF320" i="2"/>
  <c r="CF368" i="2"/>
  <c r="CF350" i="2"/>
  <c r="CF315" i="2"/>
  <c r="CF297" i="2"/>
  <c r="CF294" i="2" s="1"/>
  <c r="CF210" i="2"/>
  <c r="CF189" i="2" s="1"/>
  <c r="CF150" i="2"/>
  <c r="CF129" i="2" s="1"/>
  <c r="CF438" i="2"/>
  <c r="CF333" i="2"/>
  <c r="CF330" i="2" s="1"/>
  <c r="CF363" i="2"/>
  <c r="CF311" i="2"/>
  <c r="CF293" i="2"/>
  <c r="CF238" i="2"/>
  <c r="CF218" i="2" s="1"/>
  <c r="CF266" i="2"/>
  <c r="CF246" i="2" s="1"/>
  <c r="CF198" i="2"/>
  <c r="CF39" i="2"/>
  <c r="CF923" i="2"/>
  <c r="CF476" i="2"/>
  <c r="CF437" i="2"/>
  <c r="CF645" i="2"/>
  <c r="CF612" i="2"/>
  <c r="CF454" i="2"/>
  <c r="CF329" i="2"/>
  <c r="CF359" i="2"/>
  <c r="CF342" i="2"/>
  <c r="CF339" i="2" s="1"/>
  <c r="CF306" i="2"/>
  <c r="CF303" i="2" s="1"/>
  <c r="CF224" i="2"/>
  <c r="CF254" i="2"/>
  <c r="CF196" i="2"/>
  <c r="CF79" i="2"/>
  <c r="CF99" i="2"/>
  <c r="CF489" i="2"/>
  <c r="CF463" i="2"/>
  <c r="CF434" i="2"/>
  <c r="CF453" i="2"/>
  <c r="CF324" i="2"/>
  <c r="CF321" i="2" s="1"/>
  <c r="CF372" i="2"/>
  <c r="CF369" i="2" s="1"/>
  <c r="CF354" i="2"/>
  <c r="CF351" i="2" s="1"/>
  <c r="CF338" i="2"/>
  <c r="CF302" i="2"/>
  <c r="CF226" i="2"/>
  <c r="CF252" i="2"/>
  <c r="CF180" i="2"/>
  <c r="CF159" i="2" s="1"/>
  <c r="CF59" i="2"/>
  <c r="CF19" i="2"/>
  <c r="BW229" i="14"/>
  <c r="BW256" i="14"/>
  <c r="BW288" i="14"/>
  <c r="CB99" i="4"/>
  <c r="BY113" i="4"/>
  <c r="BY269" i="2"/>
  <c r="BY258" i="2" s="1"/>
  <c r="BZ258" i="2" s="1"/>
  <c r="CA258" i="2" s="1"/>
  <c r="CB258" i="2" s="1"/>
  <c r="BY268" i="2"/>
  <c r="CL85" i="1"/>
  <c r="CK87" i="1"/>
  <c r="CL92" i="1"/>
  <c r="CB98" i="4"/>
  <c r="CB243" i="2"/>
  <c r="CF8" i="14"/>
  <c r="CG8" i="14" s="1"/>
  <c r="CF481" i="2"/>
  <c r="CI93" i="1"/>
  <c r="CH97" i="1"/>
  <c r="CF436" i="2"/>
  <c r="CF452" i="2"/>
  <c r="CF235" i="2"/>
  <c r="CF177" i="2"/>
  <c r="CF207" i="2"/>
  <c r="CF263" i="2"/>
  <c r="CF147" i="2"/>
  <c r="CF332" i="2"/>
  <c r="CF323" i="2"/>
  <c r="CF371" i="2"/>
  <c r="CF362" i="2"/>
  <c r="CF353" i="2"/>
  <c r="CF341" i="2"/>
  <c r="CF314" i="2"/>
  <c r="CF305" i="2"/>
  <c r="CF296" i="2"/>
  <c r="CA893" i="2"/>
  <c r="BY549" i="2"/>
  <c r="BY412" i="2"/>
  <c r="BY41" i="4" s="1"/>
  <c r="CD312" i="2"/>
  <c r="CC313" i="2"/>
  <c r="CA318" i="2"/>
  <c r="CA120" i="4" s="1"/>
  <c r="CA117" i="4" s="1"/>
  <c r="CA382" i="2"/>
  <c r="CA380" i="2" s="1"/>
  <c r="CA387" i="2" s="1"/>
  <c r="CB317" i="2"/>
  <c r="CB381" i="2"/>
  <c r="BZ9" i="4"/>
  <c r="CA12" i="2"/>
  <c r="CB365" i="2"/>
  <c r="CB389" i="2"/>
  <c r="BZ407" i="2"/>
  <c r="BZ388" i="2"/>
  <c r="CA366" i="2"/>
  <c r="CA127" i="4" s="1"/>
  <c r="CA125" i="4" s="1"/>
  <c r="CA390" i="2"/>
  <c r="CA388" i="2" s="1"/>
  <c r="CD360" i="2"/>
  <c r="CC361" i="2"/>
  <c r="AD178" i="14"/>
  <c r="CE75" i="4"/>
  <c r="CC194" i="2"/>
  <c r="CC200" i="2" s="1"/>
  <c r="CC111" i="4" s="1"/>
  <c r="CC250" i="2"/>
  <c r="CC222" i="2"/>
  <c r="CA498" i="2"/>
  <c r="CC440" i="2"/>
  <c r="CC460" i="2" s="1"/>
  <c r="CC136" i="4"/>
  <c r="CC134" i="4" s="1"/>
  <c r="CB458" i="2"/>
  <c r="CB10" i="4"/>
  <c r="CB465" i="2"/>
  <c r="CC646" i="2"/>
  <c r="CB652" i="2"/>
  <c r="CB654" i="2"/>
  <c r="CB703" i="2" s="1"/>
  <c r="CB653" i="2"/>
  <c r="CB702" i="2" s="1"/>
  <c r="CD435" i="2"/>
  <c r="CD459" i="2" s="1"/>
  <c r="CE433" i="2"/>
  <c r="CB109" i="2"/>
  <c r="AP635" i="2"/>
  <c r="AP695" i="2" s="1"/>
  <c r="AQ656" i="2"/>
  <c r="AQ704" i="2" s="1"/>
  <c r="AQ630" i="2"/>
  <c r="AQ690" i="2" s="1"/>
  <c r="CA111" i="2"/>
  <c r="CA879" i="2" s="1"/>
  <c r="BZ112" i="2"/>
  <c r="CD10" i="2"/>
  <c r="CD11" i="2" s="1"/>
  <c r="CB24" i="2"/>
  <c r="CB25" i="2" s="1"/>
  <c r="CB74" i="4"/>
  <c r="CB655" i="2"/>
  <c r="CC659" i="2"/>
  <c r="CC707" i="2" s="1"/>
  <c r="CC650" i="2"/>
  <c r="CC160" i="4" s="1"/>
  <c r="CC159" i="4" s="1"/>
  <c r="CD658" i="2"/>
  <c r="CD706" i="2" s="1"/>
  <c r="CE648" i="2"/>
  <c r="CA73" i="4"/>
  <c r="AY863" i="2"/>
  <c r="CA85" i="2"/>
  <c r="CA72" i="2" s="1"/>
  <c r="CD70" i="2"/>
  <c r="CD71" i="2" s="1"/>
  <c r="CB77" i="4"/>
  <c r="CB84" i="2"/>
  <c r="CB85" i="2" s="1"/>
  <c r="CB73" i="2" s="1"/>
  <c r="CC73" i="2" s="1"/>
  <c r="AY852" i="2"/>
  <c r="AY104" i="14"/>
  <c r="AS861" i="2"/>
  <c r="AT846" i="2"/>
  <c r="AY94" i="14"/>
  <c r="AY122" i="14"/>
  <c r="AY90" i="14"/>
  <c r="AY11" i="14"/>
  <c r="AZ855" i="2"/>
  <c r="AZ838" i="2"/>
  <c r="BA837" i="2" s="1"/>
  <c r="CE839" i="2"/>
  <c r="CC887" i="2"/>
  <c r="CC53" i="4"/>
  <c r="CC192" i="4" s="1"/>
  <c r="BY39" i="13"/>
  <c r="BY40" i="13" s="1"/>
  <c r="CA51" i="4"/>
  <c r="CA720" i="2"/>
  <c r="CB685" i="2"/>
  <c r="CB721" i="2"/>
  <c r="BY159" i="14"/>
  <c r="BY123" i="14"/>
  <c r="BY12" i="14"/>
  <c r="BY50" i="14"/>
  <c r="BZ190" i="4"/>
  <c r="BZ194" i="4" s="1"/>
  <c r="BZ37" i="13"/>
  <c r="BZ11" i="13"/>
  <c r="BZ38" i="13" s="1"/>
  <c r="BZ55" i="4"/>
  <c r="CC622" i="2"/>
  <c r="CC157" i="4" s="1"/>
  <c r="CC155" i="4" s="1"/>
  <c r="CD625" i="2"/>
  <c r="CD627" i="2"/>
  <c r="CD688" i="2" s="1"/>
  <c r="CE613" i="2"/>
  <c r="CD638" i="2"/>
  <c r="CD699" i="2" s="1"/>
  <c r="CD632" i="2"/>
  <c r="CD692" i="2" s="1"/>
  <c r="CE619" i="2"/>
  <c r="N543" i="2"/>
  <c r="N544" i="2" s="1"/>
  <c r="O468" i="2"/>
  <c r="O470" i="2" s="1"/>
  <c r="BX262" i="2"/>
  <c r="BY260" i="2"/>
  <c r="O479" i="2"/>
  <c r="P479" i="2" s="1"/>
  <c r="P466" i="2"/>
  <c r="O492" i="2"/>
  <c r="P492" i="2" s="1"/>
  <c r="CB497" i="2"/>
  <c r="CB484" i="2"/>
  <c r="CB15" i="4"/>
  <c r="CA494" i="2"/>
  <c r="CB491" i="2"/>
  <c r="CC456" i="2"/>
  <c r="CC486" i="2" s="1"/>
  <c r="CC485" i="2"/>
  <c r="CC141" i="4"/>
  <c r="CC140" i="4" s="1"/>
  <c r="CD451" i="2"/>
  <c r="CE449" i="2"/>
  <c r="CD335" i="2"/>
  <c r="CD336" i="2" s="1"/>
  <c r="CD122" i="4" s="1"/>
  <c r="CE331" i="2"/>
  <c r="CD326" i="2"/>
  <c r="CD327" i="2" s="1"/>
  <c r="CD121" i="4" s="1"/>
  <c r="CE322" i="2"/>
  <c r="CC300" i="2"/>
  <c r="CC118" i="4" s="1"/>
  <c r="BV176" i="2"/>
  <c r="BV277" i="2" s="1"/>
  <c r="CC357" i="2"/>
  <c r="CC126" i="4" s="1"/>
  <c r="CD356" i="2"/>
  <c r="CD374" i="2"/>
  <c r="CD375" i="2" s="1"/>
  <c r="CD128" i="4" s="1"/>
  <c r="CE352" i="2"/>
  <c r="CE370" i="2"/>
  <c r="CD100" i="4"/>
  <c r="BX172" i="2"/>
  <c r="CE340" i="2"/>
  <c r="CE304" i="2"/>
  <c r="CD344" i="2"/>
  <c r="CD345" i="2" s="1"/>
  <c r="CD123" i="4" s="1"/>
  <c r="CD308" i="2"/>
  <c r="CD309" i="2" s="1"/>
  <c r="CD119" i="4" s="1"/>
  <c r="CD299" i="2"/>
  <c r="CE295" i="2"/>
  <c r="CD89" i="4"/>
  <c r="BW174" i="2"/>
  <c r="BW283" i="2" s="1"/>
  <c r="CE249" i="2"/>
  <c r="CE102" i="4" s="1"/>
  <c r="CE248" i="2"/>
  <c r="CD99" i="4"/>
  <c r="CD93" i="4"/>
  <c r="BW278" i="14"/>
  <c r="BW224" i="14"/>
  <c r="BW251" i="14"/>
  <c r="CD98" i="4"/>
  <c r="CE221" i="2"/>
  <c r="CE101" i="4" s="1"/>
  <c r="CE220" i="2"/>
  <c r="CC134" i="2"/>
  <c r="CC85" i="4"/>
  <c r="CE192" i="2"/>
  <c r="CE92" i="4" s="1"/>
  <c r="CE193" i="2"/>
  <c r="CE96" i="4" s="1"/>
  <c r="CE191" i="2"/>
  <c r="CD88" i="4"/>
  <c r="CE161" i="2"/>
  <c r="CE163" i="2"/>
  <c r="CE95" i="4" s="1"/>
  <c r="CE162" i="2"/>
  <c r="CE91" i="4" s="1"/>
  <c r="CA232" i="2"/>
  <c r="CD87" i="4"/>
  <c r="BX171" i="2"/>
  <c r="CA168" i="2"/>
  <c r="BY110" i="4"/>
  <c r="BY183" i="2"/>
  <c r="BY182" i="2"/>
  <c r="BW889" i="2"/>
  <c r="BW274" i="2"/>
  <c r="CA166" i="2"/>
  <c r="BZ170" i="2"/>
  <c r="CE132" i="2"/>
  <c r="CE90" i="4" s="1"/>
  <c r="CE131" i="2"/>
  <c r="CE133" i="2"/>
  <c r="CE94" i="4" s="1"/>
  <c r="CD86" i="4"/>
  <c r="CE236" i="2"/>
  <c r="BY144" i="2"/>
  <c r="CA204" i="2"/>
  <c r="CA206" i="2" s="1"/>
  <c r="CB202" i="2"/>
  <c r="CE208" i="2"/>
  <c r="CE178" i="2"/>
  <c r="CE264" i="2"/>
  <c r="CE148" i="2"/>
  <c r="BZ93" i="2"/>
  <c r="BZ114" i="2" s="1"/>
  <c r="BZ506" i="2" s="1"/>
  <c r="CF78" i="2"/>
  <c r="CF58" i="2"/>
  <c r="CF18" i="2"/>
  <c r="CG22" i="2" s="1"/>
  <c r="CF38" i="2"/>
  <c r="CB33" i="2"/>
  <c r="BZ92" i="2"/>
  <c r="CF40" i="1"/>
  <c r="BZ277" i="14"/>
  <c r="BZ250" i="14"/>
  <c r="BZ223" i="14"/>
  <c r="CC45" i="2"/>
  <c r="BY506" i="2"/>
  <c r="BY507" i="2" s="1"/>
  <c r="BY504" i="2" s="1"/>
  <c r="CB13" i="2"/>
  <c r="CD44" i="2"/>
  <c r="CD45" i="2" s="1"/>
  <c r="CD32" i="2" s="1"/>
  <c r="CG53" i="1"/>
  <c r="CG54" i="1"/>
  <c r="CG62" i="14"/>
  <c r="CG56" i="1"/>
  <c r="CG22" i="14"/>
  <c r="CG131" i="14"/>
  <c r="CG55" i="1"/>
  <c r="CG426" i="2" s="1"/>
  <c r="CF98" i="2"/>
  <c r="CA105" i="2"/>
  <c r="BX191" i="14"/>
  <c r="CF385" i="2"/>
  <c r="CH769" i="2"/>
  <c r="CH768" i="2" s="1"/>
  <c r="CG770" i="2"/>
  <c r="CG35" i="1"/>
  <c r="CG34" i="1"/>
  <c r="CH32" i="1"/>
  <c r="CG33" i="1"/>
  <c r="CB78" i="4"/>
  <c r="CB104" i="2"/>
  <c r="BX508" i="2"/>
  <c r="CF121" i="10"/>
  <c r="AP85" i="10"/>
  <c r="CF65" i="10"/>
  <c r="CE556" i="2"/>
  <c r="CF555" i="2"/>
  <c r="CC478" i="2"/>
  <c r="CD474" i="2"/>
  <c r="CH762" i="2"/>
  <c r="CI761" i="2"/>
  <c r="CI760" i="2" s="1"/>
  <c r="CA6" i="4"/>
  <c r="CF487" i="2"/>
  <c r="CD90" i="2"/>
  <c r="CD91" i="2" s="1"/>
  <c r="CB383" i="2"/>
  <c r="CF93" i="10"/>
  <c r="BH136" i="1"/>
  <c r="BI137" i="1" s="1"/>
  <c r="BI135" i="1"/>
  <c r="CC295" i="14"/>
  <c r="CF97" i="10"/>
  <c r="BZ7" i="13"/>
  <c r="BZ22" i="13" s="1"/>
  <c r="BZ21" i="13"/>
  <c r="CE561" i="2"/>
  <c r="CF560" i="2"/>
  <c r="CE102" i="14"/>
  <c r="CF101" i="14"/>
  <c r="CE1" i="13"/>
  <c r="CE34" i="13"/>
  <c r="CE4" i="13"/>
  <c r="CE18" i="13"/>
  <c r="CE1" i="5"/>
  <c r="CE4" i="5"/>
  <c r="CE200" i="14"/>
  <c r="CE175" i="14"/>
  <c r="CE115" i="14"/>
  <c r="CE4" i="14"/>
  <c r="CE83" i="14"/>
  <c r="CE43" i="14"/>
  <c r="CE152" i="14"/>
  <c r="CE1" i="14"/>
  <c r="CE4" i="4"/>
  <c r="CE149" i="4"/>
  <c r="CE106" i="4"/>
  <c r="CE71" i="4"/>
  <c r="CE1" i="4"/>
  <c r="CE181" i="4"/>
  <c r="CE168" i="4"/>
  <c r="CE82" i="4"/>
  <c r="CE37" i="4"/>
  <c r="CE747" i="2"/>
  <c r="CE502" i="2"/>
  <c r="CE4" i="2"/>
  <c r="CE870" i="2"/>
  <c r="CE795" i="2"/>
  <c r="CE774" i="2"/>
  <c r="CE417" i="2"/>
  <c r="CE288" i="2"/>
  <c r="CE121" i="2"/>
  <c r="CE812" i="2"/>
  <c r="CE570" i="2"/>
  <c r="CE1" i="2"/>
  <c r="CA3" i="15" s="1"/>
  <c r="CE730" i="2"/>
  <c r="CE825" i="2"/>
  <c r="CE102" i="10"/>
  <c r="CE1" i="10"/>
  <c r="CE119" i="1"/>
  <c r="CE74" i="1"/>
  <c r="CE1" i="1"/>
  <c r="CE44" i="1"/>
  <c r="CE90" i="10"/>
  <c r="CE55" i="10"/>
  <c r="CE20" i="1"/>
  <c r="CC259" i="14"/>
  <c r="CC294" i="14"/>
  <c r="CC232" i="14"/>
  <c r="CE120" i="10"/>
  <c r="BY817" i="2"/>
  <c r="BW191" i="14"/>
  <c r="AS904" i="2"/>
  <c r="AT70" i="10"/>
  <c r="BY23" i="13"/>
  <c r="BY24" i="13" s="1"/>
  <c r="AE906" i="2"/>
  <c r="AE901" i="2" s="1"/>
  <c r="AF77" i="10"/>
  <c r="CF461" i="2"/>
  <c r="L534" i="2"/>
  <c r="L538" i="2"/>
  <c r="DX737" i="2"/>
  <c r="M284" i="2"/>
  <c r="M40" i="4"/>
  <c r="M545" i="2"/>
  <c r="M537" i="2"/>
  <c r="N483" i="2"/>
  <c r="N470" i="2"/>
  <c r="M541" i="2"/>
  <c r="N536" i="2"/>
  <c r="N496" i="2"/>
  <c r="CF1" i="13" l="1"/>
  <c r="CE160" i="2"/>
  <c r="CE130" i="2"/>
  <c r="CE190" i="2"/>
  <c r="CE219" i="2"/>
  <c r="CE247" i="2"/>
  <c r="CB219" i="2"/>
  <c r="CB247" i="2"/>
  <c r="CB52" i="2"/>
  <c r="CD76" i="4"/>
  <c r="CE50" i="2"/>
  <c r="CE51" i="2" s="1"/>
  <c r="CC76" i="4"/>
  <c r="CC64" i="2"/>
  <c r="CC65" i="2" s="1"/>
  <c r="CC52" i="2" s="1"/>
  <c r="CE592" i="2"/>
  <c r="CE156" i="4" s="1"/>
  <c r="CD599" i="2"/>
  <c r="CC609" i="2"/>
  <c r="AR605" i="2"/>
  <c r="AV601" i="2"/>
  <c r="CF608" i="2"/>
  <c r="CF602" i="2"/>
  <c r="CG589" i="2"/>
  <c r="CG583" i="2"/>
  <c r="CG582" i="2"/>
  <c r="CF595" i="2"/>
  <c r="CF597" i="2"/>
  <c r="CF598" i="2"/>
  <c r="CE603" i="2"/>
  <c r="BZ412" i="2"/>
  <c r="BZ41" i="4" s="1"/>
  <c r="CD700" i="2"/>
  <c r="CD46" i="4" s="1"/>
  <c r="CC279" i="2"/>
  <c r="CC518" i="2" s="1"/>
  <c r="CC519" i="2" s="1"/>
  <c r="CE430" i="2"/>
  <c r="CE135" i="4"/>
  <c r="CC4" i="15"/>
  <c r="CG427" i="2"/>
  <c r="CG428" i="2"/>
  <c r="CG424" i="2"/>
  <c r="CG423" i="2"/>
  <c r="CF425" i="2"/>
  <c r="CD272" i="2"/>
  <c r="BZ275" i="2"/>
  <c r="BZ109" i="4"/>
  <c r="BZ152" i="2"/>
  <c r="BZ153" i="2"/>
  <c r="BY273" i="2"/>
  <c r="BY141" i="2"/>
  <c r="CA280" i="2"/>
  <c r="CB138" i="2"/>
  <c r="CA281" i="2"/>
  <c r="CA140" i="2"/>
  <c r="CB136" i="2"/>
  <c r="CA272" i="2"/>
  <c r="BX276" i="2"/>
  <c r="BX539" i="2" s="1"/>
  <c r="BY278" i="2"/>
  <c r="BY880" i="2" s="1"/>
  <c r="BX282" i="2"/>
  <c r="BY142" i="2"/>
  <c r="BY146" i="2" s="1"/>
  <c r="CG102" i="2"/>
  <c r="CG62" i="2"/>
  <c r="CG82" i="2"/>
  <c r="CC164" i="4"/>
  <c r="CG42" i="2"/>
  <c r="CG30" i="2" s="1"/>
  <c r="CG31" i="2" s="1"/>
  <c r="CG481" i="2"/>
  <c r="BF26" i="4"/>
  <c r="BY7" i="4"/>
  <c r="BY193" i="14"/>
  <c r="BY108" i="4"/>
  <c r="CA407" i="2"/>
  <c r="CA909" i="2" s="1"/>
  <c r="CA289" i="14" s="1"/>
  <c r="BY413" i="2"/>
  <c r="BY911" i="2" s="1"/>
  <c r="BY288" i="14" s="1"/>
  <c r="CA249" i="14"/>
  <c r="CA228" i="2"/>
  <c r="CA241" i="2" s="1"/>
  <c r="CA229" i="2" s="1"/>
  <c r="CA408" i="2"/>
  <c r="CA549" i="2" s="1"/>
  <c r="CA222" i="14"/>
  <c r="CA115" i="4"/>
  <c r="BV284" i="2"/>
  <c r="BX288" i="14"/>
  <c r="BX256" i="14"/>
  <c r="BX229" i="14"/>
  <c r="CA256" i="2"/>
  <c r="CC221" i="2"/>
  <c r="CC101" i="4" s="1"/>
  <c r="CC215" i="2"/>
  <c r="BZ230" i="2"/>
  <c r="CA230" i="2" s="1"/>
  <c r="CB230" i="2" s="1"/>
  <c r="CC230" i="2" s="1"/>
  <c r="BY234" i="2"/>
  <c r="CB100" i="4"/>
  <c r="CB97" i="4"/>
  <c r="CL87" i="1"/>
  <c r="CM85" i="1"/>
  <c r="CH2" i="5"/>
  <c r="CH2" i="10"/>
  <c r="CH118" i="10" s="1"/>
  <c r="CH2" i="14"/>
  <c r="CH147" i="1"/>
  <c r="CH2" i="4"/>
  <c r="CH2" i="1"/>
  <c r="CH2" i="13"/>
  <c r="CH2" i="2"/>
  <c r="CI31" i="1"/>
  <c r="CC249" i="2"/>
  <c r="CC102" i="4" s="1"/>
  <c r="CC99" i="4"/>
  <c r="BZ8" i="4"/>
  <c r="BZ7" i="4" s="1"/>
  <c r="CM92" i="1"/>
  <c r="BY257" i="2"/>
  <c r="CG132" i="14"/>
  <c r="CG14" i="14"/>
  <c r="CG74" i="14"/>
  <c r="CG47" i="14"/>
  <c r="CG204" i="14"/>
  <c r="CG34" i="14"/>
  <c r="CG156" i="14"/>
  <c r="CG165" i="14"/>
  <c r="CG63" i="14"/>
  <c r="CG143" i="14"/>
  <c r="CG54" i="14"/>
  <c r="CG119" i="14"/>
  <c r="CG23" i="14"/>
  <c r="CG329" i="2"/>
  <c r="CG359" i="2"/>
  <c r="CG311" i="2"/>
  <c r="CG297" i="2"/>
  <c r="CG294" i="2" s="1"/>
  <c r="CG210" i="2"/>
  <c r="CG189" i="2" s="1"/>
  <c r="CG198" i="2"/>
  <c r="CG923" i="2"/>
  <c r="CG476" i="2"/>
  <c r="CG438" i="2"/>
  <c r="CG453" i="2"/>
  <c r="CG324" i="2"/>
  <c r="CG321" i="2" s="1"/>
  <c r="CG363" i="2"/>
  <c r="CG315" i="2"/>
  <c r="CG293" i="2"/>
  <c r="CG238" i="2"/>
  <c r="CG218" i="2" s="1"/>
  <c r="CG266" i="2"/>
  <c r="CG246" i="2" s="1"/>
  <c r="CG196" i="2"/>
  <c r="CG39" i="2"/>
  <c r="CG99" i="2"/>
  <c r="CG489" i="2"/>
  <c r="CG437" i="2"/>
  <c r="CG454" i="2"/>
  <c r="CG320" i="2"/>
  <c r="CG372" i="2"/>
  <c r="CG369" i="2" s="1"/>
  <c r="CG354" i="2"/>
  <c r="CG351" i="2" s="1"/>
  <c r="CG342" i="2"/>
  <c r="CG339" i="2" s="1"/>
  <c r="CG306" i="2"/>
  <c r="CG303" i="2" s="1"/>
  <c r="CG226" i="2"/>
  <c r="CG254" i="2"/>
  <c r="CG180" i="2"/>
  <c r="CG159" i="2" s="1"/>
  <c r="CG79" i="2"/>
  <c r="CG19" i="2"/>
  <c r="CG463" i="2"/>
  <c r="CG434" i="2"/>
  <c r="CG645" i="2"/>
  <c r="CG612" i="2"/>
  <c r="CG450" i="2"/>
  <c r="CG333" i="2"/>
  <c r="CG330" i="2" s="1"/>
  <c r="CG368" i="2"/>
  <c r="CG350" i="2"/>
  <c r="CG338" i="2"/>
  <c r="CG302" i="2"/>
  <c r="CG224" i="2"/>
  <c r="CG252" i="2"/>
  <c r="CG150" i="2"/>
  <c r="CG129" i="2" s="1"/>
  <c r="CG59" i="2"/>
  <c r="CH62" i="10"/>
  <c r="CH57" i="10"/>
  <c r="CB660" i="2"/>
  <c r="CJ93" i="1"/>
  <c r="CI97" i="1"/>
  <c r="CH8" i="14"/>
  <c r="CF405" i="2"/>
  <c r="CG126" i="1"/>
  <c r="CG152" i="1"/>
  <c r="CG65" i="1"/>
  <c r="CG129" i="1"/>
  <c r="CG59" i="1"/>
  <c r="CG146" i="1"/>
  <c r="AV147" i="1" s="1"/>
  <c r="CG50" i="1"/>
  <c r="CG51" i="1"/>
  <c r="BZ113" i="4"/>
  <c r="BZ268" i="2"/>
  <c r="BZ269" i="2"/>
  <c r="BZ257" i="2" s="1"/>
  <c r="CC98" i="4"/>
  <c r="CC243" i="2"/>
  <c r="BZ112" i="4"/>
  <c r="BZ240" i="2"/>
  <c r="BZ241" i="2"/>
  <c r="BZ229" i="2" s="1"/>
  <c r="CG436" i="2"/>
  <c r="CG452" i="2"/>
  <c r="CG332" i="2"/>
  <c r="CG323" i="2"/>
  <c r="CG362" i="2"/>
  <c r="CG341" i="2"/>
  <c r="CG305" i="2"/>
  <c r="CG371" i="2"/>
  <c r="CG353" i="2"/>
  <c r="CG314" i="2"/>
  <c r="CG296" i="2"/>
  <c r="CG235" i="2"/>
  <c r="CG207" i="2"/>
  <c r="CG263" i="2"/>
  <c r="CG147" i="2"/>
  <c r="CG177" i="2"/>
  <c r="CB893" i="2"/>
  <c r="CB318" i="2"/>
  <c r="CB120" i="4" s="1"/>
  <c r="CB117" i="4" s="1"/>
  <c r="CB382" i="2"/>
  <c r="CB380" i="2" s="1"/>
  <c r="CB387" i="2" s="1"/>
  <c r="CD313" i="2"/>
  <c r="CE312" i="2"/>
  <c r="CB406" i="2"/>
  <c r="CA9" i="4"/>
  <c r="CC381" i="2"/>
  <c r="CC317" i="2"/>
  <c r="CC213" i="2"/>
  <c r="CC201" i="2" s="1"/>
  <c r="CB111" i="2"/>
  <c r="CB879" i="2" s="1"/>
  <c r="CC212" i="2"/>
  <c r="BZ410" i="2"/>
  <c r="BZ909" i="2"/>
  <c r="BZ289" i="14" s="1"/>
  <c r="CC389" i="2"/>
  <c r="CC365" i="2"/>
  <c r="CB366" i="2"/>
  <c r="CB127" i="4" s="1"/>
  <c r="CB125" i="4" s="1"/>
  <c r="CB390" i="2"/>
  <c r="CD361" i="2"/>
  <c r="CE360" i="2"/>
  <c r="BZ13" i="4"/>
  <c r="BZ404" i="2"/>
  <c r="CD250" i="2"/>
  <c r="CD256" i="2" s="1"/>
  <c r="CD113" i="4" s="1"/>
  <c r="CC890" i="2"/>
  <c r="CD164" i="2"/>
  <c r="CD194" i="2"/>
  <c r="CD200" i="2" s="1"/>
  <c r="CD111" i="4" s="1"/>
  <c r="CD222" i="2"/>
  <c r="CD228" i="2" s="1"/>
  <c r="CD112" i="4" s="1"/>
  <c r="CB498" i="2"/>
  <c r="CC132" i="4"/>
  <c r="CC109" i="2"/>
  <c r="CF75" i="4"/>
  <c r="CD440" i="2"/>
  <c r="CD460" i="2" s="1"/>
  <c r="CD136" i="4"/>
  <c r="CD134" i="4" s="1"/>
  <c r="CC458" i="2"/>
  <c r="CC10" i="4"/>
  <c r="CC465" i="2"/>
  <c r="CE435" i="2"/>
  <c r="CE459" i="2" s="1"/>
  <c r="CF433" i="2"/>
  <c r="CC652" i="2"/>
  <c r="CC654" i="2"/>
  <c r="CC703" i="2" s="1"/>
  <c r="CC653" i="2"/>
  <c r="CC702" i="2" s="1"/>
  <c r="CD646" i="2"/>
  <c r="CA110" i="2"/>
  <c r="CA112" i="2" s="1"/>
  <c r="CB12" i="2"/>
  <c r="CB72" i="2"/>
  <c r="AQ631" i="2"/>
  <c r="AQ691" i="2" s="1"/>
  <c r="AQ634" i="2"/>
  <c r="AQ694" i="2" s="1"/>
  <c r="AQ657" i="2"/>
  <c r="AQ705" i="2" s="1"/>
  <c r="CE10" i="2"/>
  <c r="CE11" i="2" s="1"/>
  <c r="CC74" i="4"/>
  <c r="CC24" i="2"/>
  <c r="CC25" i="2" s="1"/>
  <c r="CC655" i="2"/>
  <c r="CE658" i="2"/>
  <c r="CE706" i="2" s="1"/>
  <c r="CF648" i="2"/>
  <c r="CD659" i="2"/>
  <c r="CD707" i="2" s="1"/>
  <c r="CD650" i="2"/>
  <c r="CD160" i="4" s="1"/>
  <c r="CD159" i="4" s="1"/>
  <c r="AY86" i="14"/>
  <c r="CB73" i="4"/>
  <c r="CE70" i="2"/>
  <c r="CE71" i="2" s="1"/>
  <c r="CC77" i="4"/>
  <c r="CC84" i="2"/>
  <c r="CC85" i="2" s="1"/>
  <c r="CC72" i="2" s="1"/>
  <c r="CF149" i="4"/>
  <c r="CF18" i="13"/>
  <c r="CF55" i="10"/>
  <c r="CF502" i="2"/>
  <c r="CF1" i="10"/>
  <c r="CF1" i="2"/>
  <c r="CB3" i="15" s="1"/>
  <c r="CF83" i="14"/>
  <c r="CF102" i="10"/>
  <c r="CF200" i="14"/>
  <c r="CF417" i="2"/>
  <c r="CF181" i="4"/>
  <c r="AT862" i="2"/>
  <c r="AT847" i="2"/>
  <c r="BA855" i="2"/>
  <c r="BA838" i="2"/>
  <c r="BA856" i="2" s="1"/>
  <c r="BA43" i="4" s="1"/>
  <c r="AZ836" i="2"/>
  <c r="AZ856" i="2"/>
  <c r="AZ43" i="4" s="1"/>
  <c r="AZ175" i="4"/>
  <c r="AZ21" i="4"/>
  <c r="CF839" i="2"/>
  <c r="BZ159" i="14"/>
  <c r="BZ123" i="14"/>
  <c r="BZ12" i="14"/>
  <c r="BZ50" i="14"/>
  <c r="CA190" i="4"/>
  <c r="CA194" i="4" s="1"/>
  <c r="CA11" i="13"/>
  <c r="CA38" i="13" s="1"/>
  <c r="CA37" i="13"/>
  <c r="CA55" i="4"/>
  <c r="BZ39" i="13"/>
  <c r="BZ40" i="13" s="1"/>
  <c r="CD622" i="2"/>
  <c r="CD157" i="4" s="1"/>
  <c r="CD155" i="4" s="1"/>
  <c r="CC721" i="2"/>
  <c r="CC685" i="2"/>
  <c r="CB720" i="2"/>
  <c r="CB51" i="4"/>
  <c r="CD887" i="2"/>
  <c r="CD53" i="4"/>
  <c r="CD192" i="4" s="1"/>
  <c r="CE638" i="2"/>
  <c r="CE699" i="2" s="1"/>
  <c r="CE632" i="2"/>
  <c r="CE692" i="2" s="1"/>
  <c r="CF619" i="2"/>
  <c r="CE625" i="2"/>
  <c r="CE627" i="2"/>
  <c r="CE688" i="2" s="1"/>
  <c r="CF613" i="2"/>
  <c r="CC202" i="2"/>
  <c r="P468" i="2"/>
  <c r="P470" i="2" s="1"/>
  <c r="O543" i="2"/>
  <c r="BY262" i="2"/>
  <c r="BZ260" i="2"/>
  <c r="O536" i="2"/>
  <c r="Q492" i="2"/>
  <c r="P496" i="2"/>
  <c r="Q466" i="2"/>
  <c r="P536" i="2"/>
  <c r="Q479" i="2"/>
  <c r="P483" i="2"/>
  <c r="O496" i="2"/>
  <c r="O483" i="2"/>
  <c r="CC33" i="2"/>
  <c r="CD33" i="2" s="1"/>
  <c r="CC13" i="2"/>
  <c r="CD456" i="2"/>
  <c r="CD486" i="2" s="1"/>
  <c r="CD485" i="2"/>
  <c r="CD141" i="4"/>
  <c r="CD140" i="4" s="1"/>
  <c r="CC497" i="2"/>
  <c r="CC484" i="2"/>
  <c r="CC15" i="4"/>
  <c r="CB494" i="2"/>
  <c r="CC491" i="2"/>
  <c r="CE451" i="2"/>
  <c r="CF449" i="2"/>
  <c r="CF331" i="2"/>
  <c r="CE335" i="2"/>
  <c r="CE336" i="2" s="1"/>
  <c r="CE122" i="4" s="1"/>
  <c r="CE326" i="2"/>
  <c r="CE327" i="2" s="1"/>
  <c r="CE121" i="4" s="1"/>
  <c r="CF322" i="2"/>
  <c r="CE89" i="4"/>
  <c r="CD300" i="2"/>
  <c r="CD118" i="4" s="1"/>
  <c r="CD357" i="2"/>
  <c r="CD126" i="4" s="1"/>
  <c r="CF370" i="2"/>
  <c r="CE374" i="2"/>
  <c r="CE375" i="2" s="1"/>
  <c r="CE128" i="4" s="1"/>
  <c r="CE356" i="2"/>
  <c r="CF352" i="2"/>
  <c r="CD85" i="4"/>
  <c r="BW176" i="2"/>
  <c r="BW277" i="2" s="1"/>
  <c r="CF295" i="2"/>
  <c r="CE344" i="2"/>
  <c r="CE345" i="2" s="1"/>
  <c r="CE123" i="4" s="1"/>
  <c r="CE299" i="2"/>
  <c r="CF340" i="2"/>
  <c r="CF304" i="2"/>
  <c r="CE308" i="2"/>
  <c r="CE309" i="2" s="1"/>
  <c r="CE119" i="4" s="1"/>
  <c r="CE100" i="4"/>
  <c r="CD97" i="4"/>
  <c r="CA13" i="4"/>
  <c r="CA404" i="2"/>
  <c r="CF248" i="2"/>
  <c r="CF249" i="2"/>
  <c r="CF102" i="4" s="1"/>
  <c r="CE99" i="4"/>
  <c r="CE93" i="4"/>
  <c r="BX278" i="14"/>
  <c r="BX224" i="14"/>
  <c r="BX251" i="14"/>
  <c r="BY171" i="2"/>
  <c r="CD134" i="2"/>
  <c r="CE98" i="4"/>
  <c r="CF221" i="2"/>
  <c r="CF101" i="4" s="1"/>
  <c r="CF220" i="2"/>
  <c r="CF191" i="2"/>
  <c r="CF192" i="2"/>
  <c r="CF92" i="4" s="1"/>
  <c r="CF193" i="2"/>
  <c r="CF96" i="4" s="1"/>
  <c r="CE88" i="4"/>
  <c r="CB232" i="2"/>
  <c r="CB168" i="2"/>
  <c r="CF163" i="2"/>
  <c r="CF95" i="4" s="1"/>
  <c r="CF161" i="2"/>
  <c r="CF162" i="2"/>
  <c r="CF91" i="4" s="1"/>
  <c r="BY172" i="2"/>
  <c r="BX889" i="2"/>
  <c r="BX274" i="2"/>
  <c r="BZ110" i="4"/>
  <c r="BZ182" i="2"/>
  <c r="BZ183" i="2"/>
  <c r="CB166" i="2"/>
  <c r="CA170" i="2"/>
  <c r="BX174" i="2"/>
  <c r="BX283" i="2" s="1"/>
  <c r="CE87" i="4"/>
  <c r="CF132" i="2"/>
  <c r="CF90" i="4" s="1"/>
  <c r="CF133" i="2"/>
  <c r="CF94" i="4" s="1"/>
  <c r="CF131" i="2"/>
  <c r="CE86" i="4"/>
  <c r="CF236" i="2"/>
  <c r="BZ144" i="2"/>
  <c r="CB204" i="2"/>
  <c r="CB206" i="2" s="1"/>
  <c r="CF90" i="10"/>
  <c r="CF1" i="1"/>
  <c r="CF774" i="2"/>
  <c r="CF795" i="2"/>
  <c r="CF747" i="2"/>
  <c r="CF570" i="2"/>
  <c r="CF37" i="4"/>
  <c r="CF1" i="4"/>
  <c r="CF1" i="14"/>
  <c r="CF4" i="14"/>
  <c r="CF4" i="13"/>
  <c r="CC258" i="2"/>
  <c r="CF20" i="1"/>
  <c r="CF74" i="1"/>
  <c r="CF121" i="2"/>
  <c r="CF870" i="2"/>
  <c r="CF730" i="2"/>
  <c r="CF812" i="2"/>
  <c r="CF82" i="4"/>
  <c r="CF71" i="4"/>
  <c r="CF152" i="14"/>
  <c r="CF115" i="14"/>
  <c r="CF1" i="5"/>
  <c r="CF34" i="13"/>
  <c r="CF44" i="1"/>
  <c r="CF119" i="1"/>
  <c r="CF288" i="2"/>
  <c r="CF4" i="2"/>
  <c r="CF825" i="2"/>
  <c r="CF4" i="4"/>
  <c r="CF168" i="4"/>
  <c r="CF106" i="4"/>
  <c r="CF43" i="14"/>
  <c r="CF175" i="14"/>
  <c r="CF4" i="5"/>
  <c r="CF264" i="2"/>
  <c r="CF148" i="2"/>
  <c r="CF178" i="2"/>
  <c r="CF208" i="2"/>
  <c r="CG58" i="2"/>
  <c r="CG78" i="2"/>
  <c r="CG18" i="2"/>
  <c r="CH22" i="2" s="1"/>
  <c r="CG38" i="2"/>
  <c r="CB520" i="2"/>
  <c r="CB516" i="2"/>
  <c r="CG40" i="1"/>
  <c r="CC32" i="2"/>
  <c r="CA223" i="14"/>
  <c r="CA250" i="14"/>
  <c r="CA277" i="14"/>
  <c r="CC53" i="2"/>
  <c r="CE44" i="2"/>
  <c r="CD73" i="2"/>
  <c r="BY508" i="2"/>
  <c r="CH62" i="14"/>
  <c r="CH22" i="14"/>
  <c r="CH55" i="1"/>
  <c r="CH426" i="2" s="1"/>
  <c r="CH131" i="14"/>
  <c r="CH54" i="1"/>
  <c r="CH56" i="1"/>
  <c r="CH53" i="1"/>
  <c r="BZ23" i="13"/>
  <c r="BZ24" i="13" s="1"/>
  <c r="CG98" i="2"/>
  <c r="CH102" i="2" s="1"/>
  <c r="CA92" i="2"/>
  <c r="CA93" i="2"/>
  <c r="CA114" i="2" s="1"/>
  <c r="CG461" i="2"/>
  <c r="AF143" i="4"/>
  <c r="AF145" i="4" s="1"/>
  <c r="AF20" i="4"/>
  <c r="AF78" i="10"/>
  <c r="BI136" i="1"/>
  <c r="BJ137" i="1" s="1"/>
  <c r="BJ135" i="1"/>
  <c r="CD478" i="2"/>
  <c r="CE474" i="2"/>
  <c r="BY191" i="14"/>
  <c r="CG385" i="2"/>
  <c r="BZ817" i="2"/>
  <c r="CF561" i="2"/>
  <c r="CG560" i="2"/>
  <c r="CE90" i="2"/>
  <c r="CE91" i="2" s="1"/>
  <c r="CG487" i="2"/>
  <c r="CD295" i="14"/>
  <c r="AP86" i="10"/>
  <c r="CG121" i="10"/>
  <c r="CH34" i="1"/>
  <c r="CI32" i="1"/>
  <c r="CH33" i="1"/>
  <c r="CH35" i="1"/>
  <c r="AT71" i="10"/>
  <c r="AT72" i="10" s="1"/>
  <c r="CB6" i="4"/>
  <c r="AE287" i="14"/>
  <c r="AE902" i="2"/>
  <c r="AE903" i="2" s="1"/>
  <c r="AE16" i="4"/>
  <c r="CF120" i="10"/>
  <c r="CF102" i="14"/>
  <c r="CG101" i="14"/>
  <c r="CC383" i="2"/>
  <c r="CC78" i="4"/>
  <c r="CC104" i="2"/>
  <c r="CA7" i="13"/>
  <c r="CA22" i="13" s="1"/>
  <c r="CA21" i="13"/>
  <c r="CJ761" i="2"/>
  <c r="CJ760" i="2" s="1"/>
  <c r="CI762" i="2"/>
  <c r="CG65" i="10"/>
  <c r="CD259" i="14"/>
  <c r="CD294" i="14"/>
  <c r="CD232" i="14"/>
  <c r="BZ507" i="2"/>
  <c r="CB105" i="2"/>
  <c r="CB110" i="2" s="1"/>
  <c r="CF556" i="2"/>
  <c r="CG555" i="2"/>
  <c r="CG97" i="10"/>
  <c r="CG93" i="10"/>
  <c r="CH770" i="2"/>
  <c r="CI769" i="2"/>
  <c r="CI768" i="2" s="1"/>
  <c r="N541" i="2"/>
  <c r="M538" i="2"/>
  <c r="N545" i="2"/>
  <c r="DX19" i="4"/>
  <c r="N284" i="2"/>
  <c r="N40" i="4"/>
  <c r="DX738" i="2"/>
  <c r="M534" i="2"/>
  <c r="N537" i="2"/>
  <c r="CG1" i="13" l="1"/>
  <c r="CF130" i="2"/>
  <c r="CF160" i="2"/>
  <c r="CF219" i="2"/>
  <c r="CC247" i="2"/>
  <c r="CC219" i="2"/>
  <c r="CF190" i="2"/>
  <c r="CF247" i="2"/>
  <c r="BB837" i="2"/>
  <c r="CD64" i="2"/>
  <c r="CD65" i="2" s="1"/>
  <c r="CD52" i="2" s="1"/>
  <c r="CE64" i="2"/>
  <c r="CE65" i="2" s="1"/>
  <c r="CE76" i="4"/>
  <c r="CF50" i="2"/>
  <c r="CF51" i="2" s="1"/>
  <c r="CF592" i="2"/>
  <c r="CF156" i="4" s="1"/>
  <c r="CE599" i="2"/>
  <c r="AS604" i="2"/>
  <c r="AW600" i="2"/>
  <c r="CD609" i="2"/>
  <c r="CG595" i="2"/>
  <c r="CG597" i="2"/>
  <c r="CG598" i="2"/>
  <c r="CF603" i="2"/>
  <c r="CG608" i="2"/>
  <c r="CG602" i="2"/>
  <c r="CH583" i="2"/>
  <c r="CH582" i="2"/>
  <c r="CH589" i="2"/>
  <c r="CE700" i="2"/>
  <c r="CE46" i="4" s="1"/>
  <c r="CD279" i="2"/>
  <c r="CD518" i="2" s="1"/>
  <c r="CD519" i="2" s="1"/>
  <c r="CD520" i="2" s="1"/>
  <c r="CF430" i="2"/>
  <c r="CF135" i="4"/>
  <c r="CD4" i="15"/>
  <c r="CH427" i="2"/>
  <c r="CH428" i="2"/>
  <c r="CH424" i="2"/>
  <c r="CH423" i="2"/>
  <c r="CG425" i="2"/>
  <c r="CB272" i="2"/>
  <c r="CE272" i="2"/>
  <c r="CB281" i="2"/>
  <c r="CC136" i="2"/>
  <c r="CB140" i="2"/>
  <c r="BZ278" i="2"/>
  <c r="BZ880" i="2" s="1"/>
  <c r="BY282" i="2"/>
  <c r="BZ142" i="2"/>
  <c r="BZ146" i="2" s="1"/>
  <c r="CA275" i="2"/>
  <c r="CA153" i="2"/>
  <c r="CA109" i="4"/>
  <c r="CA152" i="2"/>
  <c r="BY276" i="2"/>
  <c r="BY539" i="2" s="1"/>
  <c r="CB280" i="2"/>
  <c r="CC138" i="2"/>
  <c r="BZ273" i="2"/>
  <c r="BZ141" i="2"/>
  <c r="BG26" i="4"/>
  <c r="BG45" i="4"/>
  <c r="CH62" i="2"/>
  <c r="CH42" i="2"/>
  <c r="CH30" i="2" s="1"/>
  <c r="CH31" i="2" s="1"/>
  <c r="BF45" i="4"/>
  <c r="CH82" i="2"/>
  <c r="CH481" i="2"/>
  <c r="BY11" i="4"/>
  <c r="CA410" i="2"/>
  <c r="CA910" i="2" s="1"/>
  <c r="CB256" i="2"/>
  <c r="CB268" i="2" s="1"/>
  <c r="CA112" i="4"/>
  <c r="BY256" i="14"/>
  <c r="BY229" i="14"/>
  <c r="CA240" i="2"/>
  <c r="CC97" i="4"/>
  <c r="CA412" i="2"/>
  <c r="CA41" i="4" s="1"/>
  <c r="BW284" i="2"/>
  <c r="CB407" i="2"/>
  <c r="CB909" i="2" s="1"/>
  <c r="CB289" i="14" s="1"/>
  <c r="CD213" i="2"/>
  <c r="CD201" i="2" s="1"/>
  <c r="BZ108" i="4"/>
  <c r="CB115" i="4"/>
  <c r="CB228" i="2"/>
  <c r="CB241" i="2" s="1"/>
  <c r="CB229" i="2" s="1"/>
  <c r="CA234" i="2"/>
  <c r="CN92" i="1"/>
  <c r="CH454" i="2"/>
  <c r="CH333" i="2"/>
  <c r="CH330" i="2" s="1"/>
  <c r="CH324" i="2"/>
  <c r="CH321" i="2" s="1"/>
  <c r="CH363" i="2"/>
  <c r="CH315" i="2"/>
  <c r="CH297" i="2"/>
  <c r="CH294" i="2" s="1"/>
  <c r="CH224" i="2"/>
  <c r="CH266" i="2"/>
  <c r="CH246" i="2" s="1"/>
  <c r="CH198" i="2"/>
  <c r="CH437" i="2"/>
  <c r="CH450" i="2"/>
  <c r="CH329" i="2"/>
  <c r="CH320" i="2"/>
  <c r="CH359" i="2"/>
  <c r="CH311" i="2"/>
  <c r="CH293" i="2"/>
  <c r="CH226" i="2"/>
  <c r="CH254" i="2"/>
  <c r="CH196" i="2"/>
  <c r="CH39" i="2"/>
  <c r="CH923" i="2"/>
  <c r="CH476" i="2"/>
  <c r="CH99" i="2"/>
  <c r="CH438" i="2"/>
  <c r="CH645" i="2"/>
  <c r="CH372" i="2"/>
  <c r="CH369" i="2" s="1"/>
  <c r="CH354" i="2"/>
  <c r="CH351" i="2" s="1"/>
  <c r="CH342" i="2"/>
  <c r="CH339" i="2" s="1"/>
  <c r="CH306" i="2"/>
  <c r="CH303" i="2" s="1"/>
  <c r="CH252" i="2"/>
  <c r="CH180" i="2"/>
  <c r="CH159" i="2" s="1"/>
  <c r="CH79" i="2"/>
  <c r="CH489" i="2"/>
  <c r="CH463" i="2"/>
  <c r="CH434" i="2"/>
  <c r="CH612" i="2"/>
  <c r="CH453" i="2"/>
  <c r="CH368" i="2"/>
  <c r="CH350" i="2"/>
  <c r="CH338" i="2"/>
  <c r="CH302" i="2"/>
  <c r="CH238" i="2"/>
  <c r="CH218" i="2" s="1"/>
  <c r="CH210" i="2"/>
  <c r="CH189" i="2" s="1"/>
  <c r="CH150" i="2"/>
  <c r="CH129" i="2" s="1"/>
  <c r="CH59" i="2"/>
  <c r="CH19" i="2"/>
  <c r="CN85" i="1"/>
  <c r="CM87" i="1"/>
  <c r="CC100" i="4"/>
  <c r="CA113" i="4"/>
  <c r="CA269" i="2"/>
  <c r="CA257" i="2" s="1"/>
  <c r="CA268" i="2"/>
  <c r="CG405" i="2"/>
  <c r="CI2" i="13"/>
  <c r="CI2" i="2"/>
  <c r="CI147" i="1"/>
  <c r="CI2" i="5"/>
  <c r="CI2" i="10"/>
  <c r="CI118" i="10" s="1"/>
  <c r="CI2" i="1"/>
  <c r="CI2" i="14"/>
  <c r="CI2" i="4"/>
  <c r="CJ31" i="1"/>
  <c r="CD164" i="4"/>
  <c r="BZ234" i="2"/>
  <c r="CK93" i="1"/>
  <c r="CJ97" i="1"/>
  <c r="BZ193" i="14"/>
  <c r="CH143" i="14"/>
  <c r="CH54" i="14"/>
  <c r="CH119" i="14"/>
  <c r="CH74" i="14"/>
  <c r="CH132" i="14"/>
  <c r="CH14" i="14"/>
  <c r="CH63" i="14"/>
  <c r="CH47" i="14"/>
  <c r="CH204" i="14"/>
  <c r="CH23" i="14"/>
  <c r="CH156" i="14"/>
  <c r="CH165" i="14"/>
  <c r="CH34" i="14"/>
  <c r="CA8" i="4"/>
  <c r="CA7" i="4" s="1"/>
  <c r="CI57" i="10"/>
  <c r="CI62" i="10"/>
  <c r="CH152" i="1"/>
  <c r="CH129" i="1"/>
  <c r="CH65" i="1"/>
  <c r="CH126" i="1"/>
  <c r="CH59" i="1"/>
  <c r="CH146" i="1"/>
  <c r="AU147" i="1" s="1"/>
  <c r="CH50" i="1"/>
  <c r="CH51" i="1"/>
  <c r="CH332" i="2"/>
  <c r="CH323" i="2"/>
  <c r="CH371" i="2"/>
  <c r="CH362" i="2"/>
  <c r="CH353" i="2"/>
  <c r="CH341" i="2"/>
  <c r="CH314" i="2"/>
  <c r="CH305" i="2"/>
  <c r="CH296" i="2"/>
  <c r="CH235" i="2"/>
  <c r="CH263" i="2"/>
  <c r="CH147" i="2"/>
  <c r="CH177" i="2"/>
  <c r="CH207" i="2"/>
  <c r="CH436" i="2"/>
  <c r="CH452" i="2"/>
  <c r="CC893" i="2"/>
  <c r="CD132" i="4"/>
  <c r="CB388" i="2"/>
  <c r="BZ11" i="4"/>
  <c r="CE313" i="2"/>
  <c r="CF312" i="2"/>
  <c r="CC406" i="2"/>
  <c r="CC276" i="14" s="1"/>
  <c r="CB249" i="14"/>
  <c r="CB276" i="14"/>
  <c r="CB408" i="2"/>
  <c r="CB222" i="14"/>
  <c r="CD381" i="2"/>
  <c r="CD317" i="2"/>
  <c r="CB9" i="4"/>
  <c r="CC318" i="2"/>
  <c r="CC120" i="4" s="1"/>
  <c r="CC117" i="4" s="1"/>
  <c r="CC382" i="2"/>
  <c r="CC380" i="2" s="1"/>
  <c r="CC387" i="2" s="1"/>
  <c r="CD241" i="2"/>
  <c r="CD229" i="2" s="1"/>
  <c r="CD240" i="2"/>
  <c r="CD890" i="2"/>
  <c r="CC12" i="2"/>
  <c r="CD109" i="2"/>
  <c r="CE361" i="2"/>
  <c r="CF360" i="2"/>
  <c r="CD389" i="2"/>
  <c r="CD365" i="2"/>
  <c r="CC366" i="2"/>
  <c r="CC127" i="4" s="1"/>
  <c r="CC125" i="4" s="1"/>
  <c r="CC390" i="2"/>
  <c r="CC388" i="2" s="1"/>
  <c r="BZ910" i="2"/>
  <c r="BZ413" i="2"/>
  <c r="BZ911" i="2" s="1"/>
  <c r="CD212" i="2"/>
  <c r="AF184" i="4"/>
  <c r="CE164" i="2"/>
  <c r="CE194" i="2"/>
  <c r="CE200" i="2" s="1"/>
  <c r="CE111" i="4" s="1"/>
  <c r="AE17" i="4"/>
  <c r="AE85" i="14" s="1"/>
  <c r="AE87" i="14" s="1"/>
  <c r="CE250" i="2"/>
  <c r="CE256" i="2" s="1"/>
  <c r="CE113" i="4" s="1"/>
  <c r="CD8" i="4"/>
  <c r="CE222" i="2"/>
  <c r="CE228" i="2" s="1"/>
  <c r="CE112" i="4" s="1"/>
  <c r="CG75" i="4"/>
  <c r="CC498" i="2"/>
  <c r="CE440" i="2"/>
  <c r="CE460" i="2" s="1"/>
  <c r="CE136" i="4"/>
  <c r="CE134" i="4" s="1"/>
  <c r="CC660" i="2"/>
  <c r="CD458" i="2"/>
  <c r="CD10" i="4"/>
  <c r="CD465" i="2"/>
  <c r="CD652" i="2"/>
  <c r="CD653" i="2"/>
  <c r="CD702" i="2" s="1"/>
  <c r="CD654" i="2"/>
  <c r="CD703" i="2" s="1"/>
  <c r="CE646" i="2"/>
  <c r="CF435" i="2"/>
  <c r="CF459" i="2" s="1"/>
  <c r="CG433" i="2"/>
  <c r="AQ635" i="2"/>
  <c r="AQ695" i="2" s="1"/>
  <c r="AR630" i="2"/>
  <c r="AR690" i="2" s="1"/>
  <c r="AR656" i="2"/>
  <c r="AR704" i="2" s="1"/>
  <c r="CF10" i="2"/>
  <c r="CF11" i="2" s="1"/>
  <c r="CD74" i="4"/>
  <c r="CD24" i="2"/>
  <c r="CD25" i="2" s="1"/>
  <c r="CD655" i="2"/>
  <c r="CF658" i="2"/>
  <c r="CF706" i="2" s="1"/>
  <c r="CG648" i="2"/>
  <c r="CE659" i="2"/>
  <c r="CE707" i="2" s="1"/>
  <c r="CE650" i="2"/>
  <c r="CE160" i="4" s="1"/>
  <c r="CE159" i="4" s="1"/>
  <c r="CD230" i="2"/>
  <c r="CD268" i="2"/>
  <c r="CG71" i="4"/>
  <c r="P537" i="2"/>
  <c r="P534" i="2" s="1"/>
  <c r="CC111" i="2"/>
  <c r="CC879" i="2" s="1"/>
  <c r="O537" i="2"/>
  <c r="O534" i="2" s="1"/>
  <c r="CC73" i="4"/>
  <c r="CF70" i="2"/>
  <c r="CF71" i="2" s="1"/>
  <c r="CD269" i="2"/>
  <c r="CD257" i="2" s="1"/>
  <c r="CD77" i="4"/>
  <c r="CD84" i="2"/>
  <c r="CG825" i="2"/>
  <c r="CG121" i="2"/>
  <c r="CG152" i="14"/>
  <c r="CG795" i="2"/>
  <c r="CG4" i="5"/>
  <c r="CG119" i="1"/>
  <c r="CG82" i="4"/>
  <c r="CG18" i="13"/>
  <c r="CG1" i="10"/>
  <c r="CG747" i="2"/>
  <c r="CG115" i="14"/>
  <c r="CG55" i="10"/>
  <c r="CG44" i="1"/>
  <c r="CG1" i="2"/>
  <c r="CC3" i="15" s="1"/>
  <c r="CG288" i="2"/>
  <c r="CG870" i="2"/>
  <c r="CG4" i="4"/>
  <c r="CG168" i="4"/>
  <c r="CG106" i="4"/>
  <c r="CG43" i="14"/>
  <c r="CG175" i="14"/>
  <c r="CG4" i="13"/>
  <c r="CG1" i="1"/>
  <c r="CG90" i="10"/>
  <c r="CG102" i="10"/>
  <c r="CG570" i="2"/>
  <c r="CG417" i="2"/>
  <c r="CG4" i="2"/>
  <c r="CG181" i="4"/>
  <c r="CG149" i="4"/>
  <c r="CG83" i="14"/>
  <c r="CG200" i="14"/>
  <c r="CG34" i="13"/>
  <c r="CD202" i="2"/>
  <c r="CG74" i="1"/>
  <c r="CG20" i="1"/>
  <c r="CG730" i="2"/>
  <c r="CG812" i="2"/>
  <c r="CG774" i="2"/>
  <c r="CG502" i="2"/>
  <c r="CG37" i="4"/>
  <c r="CG1" i="4"/>
  <c r="CG1" i="14"/>
  <c r="CG4" i="14"/>
  <c r="CG1" i="5"/>
  <c r="AZ857" i="2"/>
  <c r="AZ863" i="2" s="1"/>
  <c r="AU846" i="2"/>
  <c r="AT861" i="2"/>
  <c r="BA836" i="2"/>
  <c r="AZ94" i="14"/>
  <c r="AZ122" i="14"/>
  <c r="AZ90" i="14"/>
  <c r="AZ11" i="14"/>
  <c r="BA122" i="14"/>
  <c r="BA90" i="14"/>
  <c r="BA94" i="14"/>
  <c r="BA11" i="14"/>
  <c r="BA175" i="4"/>
  <c r="BA21" i="4"/>
  <c r="CG839" i="2"/>
  <c r="O40" i="4"/>
  <c r="CA39" i="13"/>
  <c r="CA40" i="13" s="1"/>
  <c r="CF100" i="4"/>
  <c r="CE622" i="2"/>
  <c r="CE157" i="4" s="1"/>
  <c r="CE155" i="4" s="1"/>
  <c r="CB190" i="4"/>
  <c r="CB194" i="4" s="1"/>
  <c r="CB37" i="13"/>
  <c r="CB55" i="4"/>
  <c r="CB11" i="13"/>
  <c r="CB38" i="13" s="1"/>
  <c r="CD685" i="2"/>
  <c r="CD721" i="2"/>
  <c r="CE887" i="2"/>
  <c r="CE53" i="4"/>
  <c r="CE192" i="4" s="1"/>
  <c r="CA50" i="14"/>
  <c r="CA159" i="14"/>
  <c r="CA123" i="14"/>
  <c r="CA12" i="14"/>
  <c r="CC720" i="2"/>
  <c r="CC51" i="4"/>
  <c r="CF625" i="2"/>
  <c r="CF627" i="2"/>
  <c r="CF688" i="2" s="1"/>
  <c r="CG613" i="2"/>
  <c r="CF638" i="2"/>
  <c r="CF699" i="2" s="1"/>
  <c r="CF632" i="2"/>
  <c r="CF692" i="2" s="1"/>
  <c r="CG619" i="2"/>
  <c r="O544" i="2"/>
  <c r="Q468" i="2"/>
  <c r="Q470" i="2" s="1"/>
  <c r="P543" i="2"/>
  <c r="BZ262" i="2"/>
  <c r="CA260" i="2"/>
  <c r="R492" i="2"/>
  <c r="Q496" i="2"/>
  <c r="P40" i="4"/>
  <c r="R466" i="2"/>
  <c r="Q536" i="2"/>
  <c r="R479" i="2"/>
  <c r="Q483" i="2"/>
  <c r="CE456" i="2"/>
  <c r="CE486" i="2" s="1"/>
  <c r="CE485" i="2"/>
  <c r="CE141" i="4"/>
  <c r="CE140" i="4" s="1"/>
  <c r="CD484" i="2"/>
  <c r="CD497" i="2"/>
  <c r="CD15" i="4"/>
  <c r="CC494" i="2"/>
  <c r="CD491" i="2"/>
  <c r="CF451" i="2"/>
  <c r="CG449" i="2"/>
  <c r="CF335" i="2"/>
  <c r="CF336" i="2" s="1"/>
  <c r="CF122" i="4" s="1"/>
  <c r="CG331" i="2"/>
  <c r="CF326" i="2"/>
  <c r="CF327" i="2" s="1"/>
  <c r="CF121" i="4" s="1"/>
  <c r="CG322" i="2"/>
  <c r="CE357" i="2"/>
  <c r="CE126" i="4" s="1"/>
  <c r="CF356" i="2"/>
  <c r="CF374" i="2"/>
  <c r="CF375" i="2" s="1"/>
  <c r="CF128" i="4" s="1"/>
  <c r="CG352" i="2"/>
  <c r="CG370" i="2"/>
  <c r="CE300" i="2"/>
  <c r="CE118" i="4" s="1"/>
  <c r="CG340" i="2"/>
  <c r="CF344" i="2"/>
  <c r="CF345" i="2" s="1"/>
  <c r="CF123" i="4" s="1"/>
  <c r="CG304" i="2"/>
  <c r="CF299" i="2"/>
  <c r="CF308" i="2"/>
  <c r="CF309" i="2" s="1"/>
  <c r="CF119" i="4" s="1"/>
  <c r="CG295" i="2"/>
  <c r="CE97" i="4"/>
  <c r="CF93" i="4"/>
  <c r="CG249" i="2"/>
  <c r="CG102" i="4" s="1"/>
  <c r="CG248" i="2"/>
  <c r="CF99" i="4"/>
  <c r="BZ172" i="2"/>
  <c r="CE85" i="4"/>
  <c r="CF89" i="4"/>
  <c r="CE134" i="2"/>
  <c r="BY224" i="14"/>
  <c r="BY251" i="14"/>
  <c r="BY278" i="14"/>
  <c r="BZ171" i="2"/>
  <c r="CF98" i="4"/>
  <c r="CG221" i="2"/>
  <c r="CG101" i="4" s="1"/>
  <c r="CG220" i="2"/>
  <c r="CG192" i="2"/>
  <c r="CG92" i="4" s="1"/>
  <c r="CG193" i="2"/>
  <c r="CG96" i="4" s="1"/>
  <c r="CG191" i="2"/>
  <c r="CF88" i="4"/>
  <c r="CC232" i="2"/>
  <c r="CA110" i="4"/>
  <c r="CA183" i="2"/>
  <c r="CA182" i="2"/>
  <c r="CC166" i="2"/>
  <c r="CB170" i="2"/>
  <c r="BY174" i="2"/>
  <c r="BY283" i="2" s="1"/>
  <c r="BY274" i="2"/>
  <c r="BY889" i="2"/>
  <c r="CC168" i="2"/>
  <c r="CG161" i="2"/>
  <c r="CG163" i="2"/>
  <c r="CG95" i="4" s="1"/>
  <c r="CG162" i="2"/>
  <c r="CG91" i="4" s="1"/>
  <c r="BX176" i="2"/>
  <c r="BX277" i="2" s="1"/>
  <c r="CF87" i="4"/>
  <c r="CG133" i="2"/>
  <c r="CG94" i="4" s="1"/>
  <c r="CG132" i="2"/>
  <c r="CG90" i="4" s="1"/>
  <c r="CG131" i="2"/>
  <c r="CF86" i="4"/>
  <c r="CA144" i="2"/>
  <c r="CG236" i="2"/>
  <c r="CD258" i="2"/>
  <c r="CG208" i="2"/>
  <c r="CG264" i="2"/>
  <c r="CC204" i="2"/>
  <c r="CC206" i="2" s="1"/>
  <c r="CG178" i="2"/>
  <c r="CG148" i="2"/>
  <c r="CH58" i="2"/>
  <c r="CI62" i="2" s="1"/>
  <c r="CH78" i="2"/>
  <c r="CI82" i="2" s="1"/>
  <c r="CH18" i="2"/>
  <c r="CI22" i="2" s="1"/>
  <c r="CH38" i="2"/>
  <c r="CI42" i="2" s="1"/>
  <c r="CC516" i="2"/>
  <c r="CC520" i="2"/>
  <c r="CH40" i="1"/>
  <c r="CD53" i="2"/>
  <c r="CB277" i="14"/>
  <c r="CB223" i="14"/>
  <c r="CB250" i="14"/>
  <c r="CD13" i="2"/>
  <c r="CA506" i="2"/>
  <c r="CF44" i="2"/>
  <c r="CE45" i="2"/>
  <c r="CE33" i="2" s="1"/>
  <c r="CI56" i="1"/>
  <c r="CI62" i="14"/>
  <c r="CI55" i="1"/>
  <c r="CI426" i="2" s="1"/>
  <c r="CI22" i="14"/>
  <c r="CI54" i="1"/>
  <c r="CI131" i="14"/>
  <c r="CI53" i="1"/>
  <c r="CH98" i="2"/>
  <c r="CI102" i="2" s="1"/>
  <c r="CA23" i="13"/>
  <c r="CA24" i="13" s="1"/>
  <c r="CC105" i="2"/>
  <c r="CC110" i="2" s="1"/>
  <c r="CG556" i="2"/>
  <c r="CH555" i="2"/>
  <c r="CJ762" i="2"/>
  <c r="CK761" i="2"/>
  <c r="CK760" i="2" s="1"/>
  <c r="CC6" i="4"/>
  <c r="CG102" i="14"/>
  <c r="CH101" i="14"/>
  <c r="CB21" i="13"/>
  <c r="CB7" i="13"/>
  <c r="CB22" i="13" s="1"/>
  <c r="CE295" i="14"/>
  <c r="CE478" i="2"/>
  <c r="CF474" i="2"/>
  <c r="BJ136" i="1"/>
  <c r="BK137" i="1" s="1"/>
  <c r="BK135" i="1"/>
  <c r="CJ769" i="2"/>
  <c r="CJ768" i="2" s="1"/>
  <c r="CI770" i="2"/>
  <c r="CB92" i="2"/>
  <c r="BZ504" i="2"/>
  <c r="CD383" i="2"/>
  <c r="AQ84" i="10"/>
  <c r="CH461" i="2"/>
  <c r="CB93" i="2"/>
  <c r="CB114" i="2" s="1"/>
  <c r="BZ508" i="2"/>
  <c r="CH93" i="10"/>
  <c r="CH65" i="10"/>
  <c r="AE228" i="14"/>
  <c r="AE255" i="14"/>
  <c r="AE286" i="14"/>
  <c r="CJ32" i="1"/>
  <c r="CI33" i="1"/>
  <c r="CI35" i="1"/>
  <c r="CI34" i="1"/>
  <c r="CD78" i="4"/>
  <c r="CD104" i="2"/>
  <c r="CG561" i="2"/>
  <c r="CH560" i="2"/>
  <c r="CH385" i="2"/>
  <c r="AF79" i="10"/>
  <c r="CH97" i="10"/>
  <c r="CG120" i="10"/>
  <c r="CB112" i="2"/>
  <c r="CE259" i="14"/>
  <c r="CE294" i="14"/>
  <c r="CE232" i="14"/>
  <c r="AT904" i="2"/>
  <c r="AU70" i="10"/>
  <c r="CH121" i="10"/>
  <c r="CH487" i="2"/>
  <c r="CF90" i="2"/>
  <c r="CF91" i="2" s="1"/>
  <c r="CA817" i="2"/>
  <c r="N538" i="2"/>
  <c r="DX894" i="2"/>
  <c r="N534" i="2"/>
  <c r="CH4" i="13" l="1"/>
  <c r="CG160" i="2"/>
  <c r="CG190" i="2"/>
  <c r="CG130" i="2"/>
  <c r="CG219" i="2"/>
  <c r="CG247" i="2"/>
  <c r="CF76" i="4"/>
  <c r="CE164" i="4"/>
  <c r="CG50" i="2"/>
  <c r="CG51" i="2" s="1"/>
  <c r="CG592" i="2"/>
  <c r="CG156" i="4" s="1"/>
  <c r="AW601" i="2"/>
  <c r="CF599" i="2"/>
  <c r="AS605" i="2"/>
  <c r="CE609" i="2"/>
  <c r="CH595" i="2"/>
  <c r="CH597" i="2"/>
  <c r="CH598" i="2"/>
  <c r="CI583" i="2"/>
  <c r="CI582" i="2"/>
  <c r="CI589" i="2"/>
  <c r="CH608" i="2"/>
  <c r="CH602" i="2"/>
  <c r="CG603" i="2"/>
  <c r="CF700" i="2"/>
  <c r="CF46" i="4" s="1"/>
  <c r="CE279" i="2"/>
  <c r="CE518" i="2" s="1"/>
  <c r="CE519" i="2" s="1"/>
  <c r="CF272" i="2"/>
  <c r="CG430" i="2"/>
  <c r="CG135" i="4"/>
  <c r="CE4" i="15"/>
  <c r="CI428" i="2"/>
  <c r="CI427" i="2"/>
  <c r="CI424" i="2"/>
  <c r="CI423" i="2"/>
  <c r="CH425" i="2"/>
  <c r="CC280" i="2"/>
  <c r="CD138" i="2"/>
  <c r="CA278" i="2"/>
  <c r="CA880" i="2" s="1"/>
  <c r="BZ282" i="2"/>
  <c r="CA142" i="2"/>
  <c r="CA146" i="2" s="1"/>
  <c r="CB275" i="2"/>
  <c r="CB152" i="2"/>
  <c r="CB153" i="2"/>
  <c r="CB109" i="4"/>
  <c r="CC281" i="2"/>
  <c r="CD136" i="2"/>
  <c r="CC140" i="2"/>
  <c r="BZ276" i="2"/>
  <c r="BZ539" i="2" s="1"/>
  <c r="CA273" i="2"/>
  <c r="CA141" i="2"/>
  <c r="CC272" i="2"/>
  <c r="CI481" i="2"/>
  <c r="BG782" i="2"/>
  <c r="BG789" i="2"/>
  <c r="BH26" i="4"/>
  <c r="BF782" i="2"/>
  <c r="BF789" i="2"/>
  <c r="CA413" i="2"/>
  <c r="CA911" i="2" s="1"/>
  <c r="CA256" i="14" s="1"/>
  <c r="CB13" i="4"/>
  <c r="CB8" i="4"/>
  <c r="CB113" i="4"/>
  <c r="CB269" i="2"/>
  <c r="CB257" i="2" s="1"/>
  <c r="CE213" i="2"/>
  <c r="CE201" i="2" s="1"/>
  <c r="CE212" i="2"/>
  <c r="CC228" i="2"/>
  <c r="CC112" i="4" s="1"/>
  <c r="BB838" i="2"/>
  <c r="BB856" i="2" s="1"/>
  <c r="BB43" i="4" s="1"/>
  <c r="BB122" i="14" s="1"/>
  <c r="BB855" i="2"/>
  <c r="BB175" i="4" s="1"/>
  <c r="CC256" i="2"/>
  <c r="CC269" i="2" s="1"/>
  <c r="CC257" i="2" s="1"/>
  <c r="AE187" i="14"/>
  <c r="CD406" i="2"/>
  <c r="CD276" i="14" s="1"/>
  <c r="AE22" i="4"/>
  <c r="CB404" i="2"/>
  <c r="CA108" i="4"/>
  <c r="AE15" i="14"/>
  <c r="CB240" i="2"/>
  <c r="AE55" i="14"/>
  <c r="CC408" i="2"/>
  <c r="CC549" i="2" s="1"/>
  <c r="CB112" i="4"/>
  <c r="AE167" i="14"/>
  <c r="CF250" i="2"/>
  <c r="CF256" i="2" s="1"/>
  <c r="CF113" i="4" s="1"/>
  <c r="CE240" i="2"/>
  <c r="CB410" i="2"/>
  <c r="CC407" i="2"/>
  <c r="CC909" i="2" s="1"/>
  <c r="CC289" i="14" s="1"/>
  <c r="CC115" i="4"/>
  <c r="CJ62" i="10"/>
  <c r="CJ57" i="10"/>
  <c r="CA193" i="14"/>
  <c r="CI132" i="14"/>
  <c r="CI14" i="14"/>
  <c r="CI63" i="14"/>
  <c r="CI47" i="14"/>
  <c r="CI204" i="14"/>
  <c r="CI23" i="14"/>
  <c r="CI156" i="14"/>
  <c r="CI165" i="14"/>
  <c r="CI74" i="14"/>
  <c r="CI143" i="14"/>
  <c r="CI54" i="14"/>
  <c r="CI119" i="14"/>
  <c r="CI34" i="14"/>
  <c r="CL93" i="1"/>
  <c r="CK97" i="1"/>
  <c r="CI65" i="1"/>
  <c r="CI59" i="1"/>
  <c r="CI152" i="1"/>
  <c r="CI126" i="1"/>
  <c r="CI129" i="1"/>
  <c r="CI146" i="1"/>
  <c r="AT147" i="1" s="1"/>
  <c r="CI50" i="1"/>
  <c r="CI51" i="1"/>
  <c r="CI438" i="2"/>
  <c r="CI645" i="2"/>
  <c r="CI454" i="2"/>
  <c r="CI329" i="2"/>
  <c r="CI359" i="2"/>
  <c r="CI338" i="2"/>
  <c r="CI302" i="2"/>
  <c r="CI254" i="2"/>
  <c r="CI180" i="2"/>
  <c r="CI159" i="2" s="1"/>
  <c r="CI437" i="2"/>
  <c r="CI453" i="2"/>
  <c r="CI324" i="2"/>
  <c r="CI321" i="2" s="1"/>
  <c r="CI372" i="2"/>
  <c r="CI369" i="2" s="1"/>
  <c r="CI354" i="2"/>
  <c r="CI351" i="2" s="1"/>
  <c r="CI315" i="2"/>
  <c r="CI297" i="2"/>
  <c r="CI294" i="2" s="1"/>
  <c r="CI238" i="2"/>
  <c r="CI218" i="2" s="1"/>
  <c r="CI252" i="2"/>
  <c r="CI150" i="2"/>
  <c r="CI129" i="2" s="1"/>
  <c r="CI39" i="2"/>
  <c r="CI923" i="2"/>
  <c r="CI476" i="2"/>
  <c r="CI434" i="2"/>
  <c r="CI450" i="2"/>
  <c r="CI320" i="2"/>
  <c r="CI368" i="2"/>
  <c r="CI350" i="2"/>
  <c r="CI311" i="2"/>
  <c r="CI293" i="2"/>
  <c r="CI224" i="2"/>
  <c r="CI210" i="2"/>
  <c r="CI189" i="2" s="1"/>
  <c r="CI198" i="2"/>
  <c r="CI79" i="2"/>
  <c r="CI99" i="2"/>
  <c r="CI612" i="2"/>
  <c r="CI333" i="2"/>
  <c r="CI330" i="2" s="1"/>
  <c r="CI363" i="2"/>
  <c r="CI342" i="2"/>
  <c r="CI339" i="2" s="1"/>
  <c r="CI306" i="2"/>
  <c r="CI303" i="2" s="1"/>
  <c r="CI226" i="2"/>
  <c r="CI266" i="2"/>
  <c r="CI246" i="2" s="1"/>
  <c r="CI196" i="2"/>
  <c r="CI59" i="2"/>
  <c r="CI19" i="2"/>
  <c r="CI463" i="2"/>
  <c r="CI489" i="2"/>
  <c r="CB234" i="2"/>
  <c r="CO92" i="1"/>
  <c r="CD660" i="2"/>
  <c r="CJ2" i="4"/>
  <c r="CJ147" i="1"/>
  <c r="CJ2" i="13"/>
  <c r="CJ2" i="2"/>
  <c r="CJ2" i="1"/>
  <c r="CJ2" i="5"/>
  <c r="CJ2" i="10"/>
  <c r="CJ118" i="10" s="1"/>
  <c r="CJ2" i="14"/>
  <c r="CK31" i="1"/>
  <c r="CH405" i="2"/>
  <c r="CN87" i="1"/>
  <c r="CO85" i="1"/>
  <c r="CI8" i="14"/>
  <c r="CI235" i="2"/>
  <c r="CI147" i="2"/>
  <c r="CI177" i="2"/>
  <c r="CI207" i="2"/>
  <c r="CI263" i="2"/>
  <c r="CI436" i="2"/>
  <c r="CI452" i="2"/>
  <c r="CI332" i="2"/>
  <c r="CI323" i="2"/>
  <c r="CI371" i="2"/>
  <c r="CI362" i="2"/>
  <c r="CI353" i="2"/>
  <c r="CI341" i="2"/>
  <c r="CI314" i="2"/>
  <c r="CI305" i="2"/>
  <c r="CI296" i="2"/>
  <c r="CD893" i="2"/>
  <c r="CC249" i="14"/>
  <c r="CC222" i="14"/>
  <c r="CA11" i="4"/>
  <c r="CC9" i="4"/>
  <c r="CD318" i="2"/>
  <c r="CD120" i="4" s="1"/>
  <c r="CD117" i="4" s="1"/>
  <c r="CD382" i="2"/>
  <c r="CD380" i="2" s="1"/>
  <c r="CD387" i="2" s="1"/>
  <c r="CB549" i="2"/>
  <c r="CB412" i="2"/>
  <c r="CB41" i="4" s="1"/>
  <c r="CG312" i="2"/>
  <c r="CF313" i="2"/>
  <c r="CE381" i="2"/>
  <c r="CE317" i="2"/>
  <c r="CE269" i="2"/>
  <c r="CE257" i="2" s="1"/>
  <c r="CF222" i="2"/>
  <c r="CF228" i="2" s="1"/>
  <c r="CF241" i="2" s="1"/>
  <c r="CF229" i="2" s="1"/>
  <c r="CE268" i="2"/>
  <c r="CE241" i="2"/>
  <c r="CE229" i="2" s="1"/>
  <c r="BZ229" i="14"/>
  <c r="BZ288" i="14"/>
  <c r="BZ256" i="14"/>
  <c r="CD366" i="2"/>
  <c r="CD127" i="4" s="1"/>
  <c r="CD125" i="4" s="1"/>
  <c r="CD390" i="2"/>
  <c r="CD388" i="2" s="1"/>
  <c r="CF361" i="2"/>
  <c r="CG360" i="2"/>
  <c r="CD516" i="2"/>
  <c r="CE389" i="2"/>
  <c r="CE365" i="2"/>
  <c r="CE890" i="2"/>
  <c r="CD12" i="2"/>
  <c r="CE8" i="4"/>
  <c r="CD498" i="2"/>
  <c r="AE178" i="14"/>
  <c r="CH75" i="4"/>
  <c r="CF164" i="2"/>
  <c r="CC404" i="2"/>
  <c r="CF194" i="2"/>
  <c r="CF200" i="2" s="1"/>
  <c r="CF111" i="4" s="1"/>
  <c r="CE132" i="4"/>
  <c r="CF440" i="2"/>
  <c r="CF460" i="2" s="1"/>
  <c r="CF136" i="4"/>
  <c r="CF134" i="4" s="1"/>
  <c r="CE458" i="2"/>
  <c r="CE10" i="4"/>
  <c r="CE465" i="2"/>
  <c r="CE652" i="2"/>
  <c r="CE654" i="2"/>
  <c r="CE703" i="2" s="1"/>
  <c r="CE653" i="2"/>
  <c r="CE702" i="2" s="1"/>
  <c r="CF646" i="2"/>
  <c r="CG435" i="2"/>
  <c r="CG459" i="2" s="1"/>
  <c r="CH433" i="2"/>
  <c r="CD73" i="4"/>
  <c r="CE230" i="2"/>
  <c r="AZ852" i="2"/>
  <c r="AR657" i="2"/>
  <c r="AR705" i="2" s="1"/>
  <c r="AR634" i="2"/>
  <c r="AR694" i="2" s="1"/>
  <c r="AR631" i="2"/>
  <c r="AR691" i="2" s="1"/>
  <c r="CG10" i="2"/>
  <c r="CG11" i="2" s="1"/>
  <c r="CE74" i="4"/>
  <c r="CE24" i="2"/>
  <c r="CE25" i="2" s="1"/>
  <c r="CE655" i="2"/>
  <c r="CF659" i="2"/>
  <c r="CF707" i="2" s="1"/>
  <c r="CF650" i="2"/>
  <c r="CF160" i="4" s="1"/>
  <c r="CF159" i="4" s="1"/>
  <c r="CG658" i="2"/>
  <c r="CG706" i="2" s="1"/>
  <c r="CH648" i="2"/>
  <c r="P538" i="2"/>
  <c r="AZ176" i="4"/>
  <c r="AZ104" i="14"/>
  <c r="O538" i="2"/>
  <c r="CD85" i="2"/>
  <c r="CD72" i="2" s="1"/>
  <c r="CE109" i="2"/>
  <c r="CE77" i="4"/>
  <c r="CE84" i="2"/>
  <c r="CE85" i="2" s="1"/>
  <c r="CD111" i="2"/>
  <c r="CD879" i="2" s="1"/>
  <c r="CG70" i="2"/>
  <c r="CG71" i="2" s="1"/>
  <c r="CF134" i="2"/>
  <c r="CG93" i="4"/>
  <c r="CE202" i="2"/>
  <c r="AU862" i="2"/>
  <c r="AU847" i="2"/>
  <c r="BA857" i="2"/>
  <c r="CF97" i="4"/>
  <c r="CH839" i="2"/>
  <c r="CF85" i="4"/>
  <c r="CB39" i="13"/>
  <c r="CB40" i="13" s="1"/>
  <c r="CF622" i="2"/>
  <c r="CF157" i="4" s="1"/>
  <c r="CF155" i="4" s="1"/>
  <c r="CB12" i="14"/>
  <c r="CB50" i="14"/>
  <c r="CB159" i="14"/>
  <c r="CB123" i="14"/>
  <c r="CF887" i="2"/>
  <c r="CF53" i="4"/>
  <c r="CF192" i="4" s="1"/>
  <c r="CE721" i="2"/>
  <c r="CE685" i="2"/>
  <c r="CC190" i="4"/>
  <c r="CC194" i="4" s="1"/>
  <c r="CC37" i="13"/>
  <c r="CC11" i="13"/>
  <c r="CC38" i="13" s="1"/>
  <c r="CC55" i="4"/>
  <c r="CD51" i="4"/>
  <c r="CD720" i="2"/>
  <c r="CE258" i="2"/>
  <c r="CG625" i="2"/>
  <c r="CG627" i="2"/>
  <c r="CG688" i="2" s="1"/>
  <c r="CH613" i="2"/>
  <c r="CG638" i="2"/>
  <c r="CG699" i="2" s="1"/>
  <c r="CG632" i="2"/>
  <c r="CG692" i="2" s="1"/>
  <c r="CH619" i="2"/>
  <c r="CG100" i="4"/>
  <c r="R468" i="2"/>
  <c r="R470" i="2" s="1"/>
  <c r="Q543" i="2"/>
  <c r="Q544" i="2" s="1"/>
  <c r="CA262" i="2"/>
  <c r="CB260" i="2"/>
  <c r="P544" i="2"/>
  <c r="P545" i="2" s="1"/>
  <c r="O541" i="2"/>
  <c r="O545" i="2"/>
  <c r="Q537" i="2"/>
  <c r="S492" i="2"/>
  <c r="R496" i="2"/>
  <c r="S479" i="2"/>
  <c r="R483" i="2"/>
  <c r="Q40" i="4"/>
  <c r="S466" i="2"/>
  <c r="R536" i="2"/>
  <c r="R537" i="2" s="1"/>
  <c r="CE53" i="2"/>
  <c r="CF456" i="2"/>
  <c r="CF486" i="2" s="1"/>
  <c r="CF485" i="2"/>
  <c r="CF141" i="4"/>
  <c r="CF140" i="4" s="1"/>
  <c r="CE497" i="2"/>
  <c r="CE484" i="2"/>
  <c r="CE15" i="4"/>
  <c r="CD494" i="2"/>
  <c r="CE491" i="2"/>
  <c r="CG451" i="2"/>
  <c r="CH449" i="2"/>
  <c r="CG335" i="2"/>
  <c r="CG336" i="2" s="1"/>
  <c r="CG122" i="4" s="1"/>
  <c r="CH331" i="2"/>
  <c r="CG326" i="2"/>
  <c r="CG327" i="2" s="1"/>
  <c r="CG121" i="4" s="1"/>
  <c r="CH322" i="2"/>
  <c r="CF357" i="2"/>
  <c r="CF126" i="4" s="1"/>
  <c r="CH370" i="2"/>
  <c r="CG374" i="2"/>
  <c r="CG375" i="2" s="1"/>
  <c r="CG128" i="4" s="1"/>
  <c r="CG356" i="2"/>
  <c r="CH352" i="2"/>
  <c r="CF300" i="2"/>
  <c r="CF118" i="4" s="1"/>
  <c r="CH295" i="2"/>
  <c r="CH340" i="2"/>
  <c r="CG299" i="2"/>
  <c r="CG344" i="2"/>
  <c r="CG345" i="2" s="1"/>
  <c r="CG123" i="4" s="1"/>
  <c r="CG308" i="2"/>
  <c r="CG309" i="2" s="1"/>
  <c r="CG119" i="4" s="1"/>
  <c r="CH304" i="2"/>
  <c r="CH102" i="10"/>
  <c r="CC13" i="4"/>
  <c r="CH71" i="4"/>
  <c r="CH248" i="2"/>
  <c r="CH249" i="2"/>
  <c r="CH102" i="4" s="1"/>
  <c r="CG99" i="4"/>
  <c r="CG89" i="4"/>
  <c r="BZ174" i="2"/>
  <c r="BZ283" i="2" s="1"/>
  <c r="BZ251" i="14"/>
  <c r="BZ278" i="14"/>
  <c r="BZ224" i="14"/>
  <c r="CG98" i="4"/>
  <c r="CH221" i="2"/>
  <c r="CH101" i="4" s="1"/>
  <c r="CH220" i="2"/>
  <c r="CG88" i="4"/>
  <c r="CH191" i="2"/>
  <c r="CH192" i="2"/>
  <c r="CH92" i="4" s="1"/>
  <c r="CH193" i="2"/>
  <c r="CH96" i="4" s="1"/>
  <c r="CA171" i="2"/>
  <c r="CG87" i="4"/>
  <c r="CH163" i="2"/>
  <c r="CH95" i="4" s="1"/>
  <c r="CH162" i="2"/>
  <c r="CH91" i="4" s="1"/>
  <c r="CH161" i="2"/>
  <c r="BX284" i="2"/>
  <c r="CB110" i="4"/>
  <c r="CB182" i="2"/>
  <c r="CB183" i="2"/>
  <c r="BZ889" i="2"/>
  <c r="BZ274" i="2"/>
  <c r="CD166" i="2"/>
  <c r="CC170" i="2"/>
  <c r="CD168" i="2"/>
  <c r="BY176" i="2"/>
  <c r="BY277" i="2" s="1"/>
  <c r="CA172" i="2"/>
  <c r="CH132" i="2"/>
  <c r="CH90" i="4" s="1"/>
  <c r="CH131" i="2"/>
  <c r="CH133" i="2"/>
  <c r="CH94" i="4" s="1"/>
  <c r="CG86" i="4"/>
  <c r="CH200" i="14"/>
  <c r="CD232" i="2"/>
  <c r="CD234" i="2" s="1"/>
  <c r="CH236" i="2"/>
  <c r="CB144" i="2"/>
  <c r="CD204" i="2"/>
  <c r="CD206" i="2" s="1"/>
  <c r="CH208" i="2"/>
  <c r="CH178" i="2"/>
  <c r="CH148" i="2"/>
  <c r="CH264" i="2"/>
  <c r="CH288" i="2"/>
  <c r="CH1" i="5"/>
  <c r="CI78" i="2"/>
  <c r="CI58" i="2"/>
  <c r="CJ62" i="2" s="1"/>
  <c r="CI38" i="2"/>
  <c r="CI18" i="2"/>
  <c r="CH74" i="1"/>
  <c r="CH1" i="2"/>
  <c r="CD3" i="15" s="1"/>
  <c r="CH83" i="14"/>
  <c r="CH44" i="1"/>
  <c r="CH502" i="2"/>
  <c r="CH181" i="4"/>
  <c r="CH34" i="13"/>
  <c r="CH55" i="10"/>
  <c r="CH119" i="1"/>
  <c r="CH795" i="2"/>
  <c r="CH417" i="2"/>
  <c r="CH747" i="2"/>
  <c r="CH570" i="2"/>
  <c r="CH106" i="4"/>
  <c r="CH37" i="4"/>
  <c r="CH1" i="14"/>
  <c r="CH4" i="14"/>
  <c r="CH4" i="5"/>
  <c r="CH1" i="13"/>
  <c r="CH90" i="10"/>
  <c r="CH1" i="10"/>
  <c r="CH870" i="2"/>
  <c r="CH774" i="2"/>
  <c r="CH730" i="2"/>
  <c r="CH812" i="2"/>
  <c r="CH149" i="4"/>
  <c r="CH82" i="4"/>
  <c r="CH152" i="14"/>
  <c r="CH115" i="14"/>
  <c r="CH18" i="13"/>
  <c r="CH1" i="1"/>
  <c r="CH20" i="1"/>
  <c r="CH121" i="2"/>
  <c r="CH4" i="2"/>
  <c r="CH825" i="2"/>
  <c r="CH1" i="4"/>
  <c r="CH4" i="4"/>
  <c r="CH168" i="4"/>
  <c r="CH43" i="14"/>
  <c r="CH175" i="14"/>
  <c r="CE52" i="2"/>
  <c r="CE13" i="2"/>
  <c r="CC223" i="14"/>
  <c r="CC250" i="14"/>
  <c r="CC277" i="14"/>
  <c r="CA507" i="2"/>
  <c r="CA508" i="2" s="1"/>
  <c r="CB506" i="2"/>
  <c r="CB507" i="2" s="1"/>
  <c r="CB504" i="2" s="1"/>
  <c r="CG44" i="2"/>
  <c r="CG45" i="2" s="1"/>
  <c r="CE32" i="2"/>
  <c r="CI30" i="2"/>
  <c r="CI31" i="2" s="1"/>
  <c r="CF45" i="2"/>
  <c r="CF32" i="2" s="1"/>
  <c r="CB23" i="13"/>
  <c r="CB24" i="13" s="1"/>
  <c r="CJ131" i="14"/>
  <c r="CJ54" i="1"/>
  <c r="CJ55" i="1"/>
  <c r="CJ426" i="2" s="1"/>
  <c r="CJ62" i="14"/>
  <c r="CJ53" i="1"/>
  <c r="CJ22" i="14"/>
  <c r="CJ56" i="1"/>
  <c r="CI98" i="2"/>
  <c r="CD105" i="2"/>
  <c r="CC112" i="2"/>
  <c r="CC92" i="2"/>
  <c r="CC93" i="2"/>
  <c r="CC114" i="2" s="1"/>
  <c r="AF906" i="2"/>
  <c r="AF901" i="2" s="1"/>
  <c r="AG77" i="10"/>
  <c r="CI461" i="2"/>
  <c r="CF295" i="14"/>
  <c r="CH102" i="14"/>
  <c r="CI101" i="14"/>
  <c r="CH556" i="2"/>
  <c r="CI555" i="2"/>
  <c r="CG90" i="2"/>
  <c r="CG91" i="2" s="1"/>
  <c r="CE78" i="4"/>
  <c r="CE104" i="2"/>
  <c r="CI121" i="10"/>
  <c r="CI97" i="10"/>
  <c r="CI40" i="1"/>
  <c r="CF259" i="14"/>
  <c r="CF294" i="14"/>
  <c r="CF232" i="14"/>
  <c r="CF478" i="2"/>
  <c r="CG474" i="2"/>
  <c r="CC7" i="13"/>
  <c r="CC22" i="13" s="1"/>
  <c r="CC21" i="13"/>
  <c r="CB817" i="2"/>
  <c r="CI487" i="2"/>
  <c r="CH120" i="10"/>
  <c r="CI385" i="2"/>
  <c r="CH561" i="2"/>
  <c r="CI560" i="2"/>
  <c r="CD6" i="4"/>
  <c r="AQ85" i="10"/>
  <c r="BK136" i="1"/>
  <c r="BL137" i="1" s="1"/>
  <c r="BL135" i="1"/>
  <c r="AU71" i="10"/>
  <c r="AU72" i="10" s="1"/>
  <c r="CJ35" i="1"/>
  <c r="CJ34" i="1"/>
  <c r="CK32" i="1"/>
  <c r="CJ33" i="1"/>
  <c r="CI65" i="10"/>
  <c r="CI93" i="10"/>
  <c r="CE383" i="2"/>
  <c r="CJ770" i="2"/>
  <c r="CK769" i="2"/>
  <c r="CK768" i="2" s="1"/>
  <c r="CL761" i="2"/>
  <c r="CL760" i="2" s="1"/>
  <c r="CK762" i="2"/>
  <c r="CD193" i="14" l="1"/>
  <c r="CH130" i="2"/>
  <c r="CH219" i="2"/>
  <c r="CH190" i="2"/>
  <c r="CH247" i="2"/>
  <c r="CH160" i="2"/>
  <c r="BC837" i="2"/>
  <c r="BC855" i="2" s="1"/>
  <c r="BC21" i="4" s="1"/>
  <c r="CG64" i="2"/>
  <c r="CG65" i="2" s="1"/>
  <c r="CG52" i="2" s="1"/>
  <c r="CF64" i="2"/>
  <c r="CF65" i="2" s="1"/>
  <c r="CH50" i="2"/>
  <c r="CH51" i="2" s="1"/>
  <c r="CG599" i="2"/>
  <c r="AX600" i="2"/>
  <c r="CH592" i="2"/>
  <c r="CH156" i="4" s="1"/>
  <c r="AT604" i="2"/>
  <c r="CF609" i="2"/>
  <c r="CI608" i="2"/>
  <c r="CI602" i="2"/>
  <c r="CJ589" i="2"/>
  <c r="CJ583" i="2"/>
  <c r="CJ582" i="2"/>
  <c r="CI595" i="2"/>
  <c r="CI597" i="2"/>
  <c r="CI598" i="2"/>
  <c r="CH603" i="2"/>
  <c r="CG700" i="2"/>
  <c r="CG46" i="4" s="1"/>
  <c r="CI425" i="2"/>
  <c r="CI430" i="2" s="1"/>
  <c r="CH430" i="2"/>
  <c r="CH135" i="4"/>
  <c r="CF4" i="15"/>
  <c r="CJ428" i="2"/>
  <c r="CJ427" i="2"/>
  <c r="CJ424" i="2"/>
  <c r="CJ423" i="2"/>
  <c r="CF279" i="2"/>
  <c r="CF518" i="2" s="1"/>
  <c r="CF519" i="2" s="1"/>
  <c r="CF516" i="2" s="1"/>
  <c r="CB278" i="2"/>
  <c r="CB880" i="2" s="1"/>
  <c r="CD280" i="2"/>
  <c r="CE138" i="2"/>
  <c r="CF164" i="4"/>
  <c r="CC275" i="2"/>
  <c r="CC109" i="4"/>
  <c r="CC152" i="2"/>
  <c r="CC153" i="2"/>
  <c r="CA282" i="2"/>
  <c r="CB142" i="2"/>
  <c r="CB146" i="2" s="1"/>
  <c r="CG272" i="2"/>
  <c r="CA276" i="2"/>
  <c r="CA539" i="2" s="1"/>
  <c r="CD281" i="2"/>
  <c r="CD140" i="2"/>
  <c r="CE136" i="2"/>
  <c r="CB273" i="2"/>
  <c r="CB141" i="2"/>
  <c r="BH782" i="2"/>
  <c r="BH45" i="4"/>
  <c r="CJ8" i="14"/>
  <c r="CK8" i="14" s="1"/>
  <c r="CA229" i="14"/>
  <c r="CA288" i="14"/>
  <c r="CD408" i="2"/>
  <c r="CD549" i="2" s="1"/>
  <c r="CC113" i="4"/>
  <c r="CB7" i="4"/>
  <c r="CB193" i="14"/>
  <c r="CC8" i="4"/>
  <c r="CJ102" i="2"/>
  <c r="CJ42" i="2"/>
  <c r="CJ30" i="2" s="1"/>
  <c r="CJ31" i="2" s="1"/>
  <c r="CE660" i="2"/>
  <c r="CJ82" i="2"/>
  <c r="CJ22" i="2"/>
  <c r="BB90" i="14"/>
  <c r="CC241" i="2"/>
  <c r="CC234" i="2" s="1"/>
  <c r="CC240" i="2"/>
  <c r="BB11" i="14"/>
  <c r="BB94" i="14"/>
  <c r="BB836" i="2"/>
  <c r="CD249" i="14"/>
  <c r="CC412" i="2"/>
  <c r="CC41" i="4" s="1"/>
  <c r="CD222" i="14"/>
  <c r="BB21" i="4"/>
  <c r="CF240" i="2"/>
  <c r="AE89" i="14"/>
  <c r="AE91" i="14" s="1"/>
  <c r="CB108" i="4"/>
  <c r="CC268" i="2"/>
  <c r="CC410" i="2"/>
  <c r="CC910" i="2" s="1"/>
  <c r="CB910" i="2"/>
  <c r="CB413" i="2"/>
  <c r="CB911" i="2" s="1"/>
  <c r="CE406" i="2"/>
  <c r="CE222" i="14" s="1"/>
  <c r="CE516" i="2"/>
  <c r="CE520" i="2"/>
  <c r="CD407" i="2"/>
  <c r="CD410" i="2" s="1"/>
  <c r="CD910" i="2" s="1"/>
  <c r="CD115" i="4"/>
  <c r="CG222" i="2"/>
  <c r="CG228" i="2" s="1"/>
  <c r="CG112" i="4" s="1"/>
  <c r="CF112" i="4"/>
  <c r="CK2" i="14"/>
  <c r="CK147" i="1"/>
  <c r="CK2" i="4"/>
  <c r="CK2" i="1"/>
  <c r="CK2" i="5"/>
  <c r="CK2" i="13"/>
  <c r="CK2" i="2"/>
  <c r="CL31" i="1"/>
  <c r="CK2" i="10"/>
  <c r="CK118" i="10" s="1"/>
  <c r="CJ59" i="1"/>
  <c r="CJ152" i="1"/>
  <c r="CJ126" i="1"/>
  <c r="CJ129" i="1"/>
  <c r="CJ65" i="1"/>
  <c r="CJ146" i="1"/>
  <c r="AS147" i="1" s="1"/>
  <c r="CJ50" i="1"/>
  <c r="CJ51" i="1"/>
  <c r="CP92" i="1"/>
  <c r="CM93" i="1"/>
  <c r="CL97" i="1"/>
  <c r="CJ132" i="14"/>
  <c r="CJ14" i="14"/>
  <c r="CJ74" i="14"/>
  <c r="CJ54" i="14"/>
  <c r="CJ47" i="14"/>
  <c r="CJ204" i="14"/>
  <c r="CJ34" i="14"/>
  <c r="CJ143" i="14"/>
  <c r="CJ63" i="14"/>
  <c r="CJ156" i="14"/>
  <c r="CJ165" i="14"/>
  <c r="CJ23" i="14"/>
  <c r="CJ119" i="14"/>
  <c r="CJ438" i="2"/>
  <c r="CJ453" i="2"/>
  <c r="CJ333" i="2"/>
  <c r="CJ330" i="2" s="1"/>
  <c r="CJ324" i="2"/>
  <c r="CJ321" i="2" s="1"/>
  <c r="CJ363" i="2"/>
  <c r="CJ315" i="2"/>
  <c r="CJ297" i="2"/>
  <c r="CJ294" i="2" s="1"/>
  <c r="CJ226" i="2"/>
  <c r="CJ210" i="2"/>
  <c r="CJ189" i="2" s="1"/>
  <c r="CJ150" i="2"/>
  <c r="CJ129" i="2" s="1"/>
  <c r="CJ368" i="2"/>
  <c r="CJ338" i="2"/>
  <c r="CJ19" i="2"/>
  <c r="CJ437" i="2"/>
  <c r="CJ450" i="2"/>
  <c r="CJ329" i="2"/>
  <c r="CJ320" i="2"/>
  <c r="CJ359" i="2"/>
  <c r="CJ306" i="2"/>
  <c r="CJ303" i="2" s="1"/>
  <c r="CJ293" i="2"/>
  <c r="CJ224" i="2"/>
  <c r="CJ266" i="2"/>
  <c r="CJ246" i="2" s="1"/>
  <c r="CJ196" i="2"/>
  <c r="CJ79" i="2"/>
  <c r="CJ39" i="2"/>
  <c r="CJ463" i="2"/>
  <c r="CJ454" i="2"/>
  <c r="CJ238" i="2"/>
  <c r="CJ218" i="2" s="1"/>
  <c r="CJ180" i="2"/>
  <c r="CJ159" i="2" s="1"/>
  <c r="CJ489" i="2"/>
  <c r="CJ434" i="2"/>
  <c r="CJ645" i="2"/>
  <c r="CJ612" i="2"/>
  <c r="CJ372" i="2"/>
  <c r="CJ369" i="2" s="1"/>
  <c r="CJ354" i="2"/>
  <c r="CJ351" i="2" s="1"/>
  <c r="CJ342" i="2"/>
  <c r="CJ339" i="2" s="1"/>
  <c r="CJ311" i="2"/>
  <c r="CJ254" i="2"/>
  <c r="CJ198" i="2"/>
  <c r="CJ69" i="2"/>
  <c r="CJ68" i="2" s="1"/>
  <c r="CJ923" i="2"/>
  <c r="CJ476" i="2"/>
  <c r="CJ350" i="2"/>
  <c r="CJ302" i="2"/>
  <c r="CJ252" i="2"/>
  <c r="CJ59" i="2"/>
  <c r="CJ99" i="2"/>
  <c r="CP85" i="1"/>
  <c r="CO87" i="1"/>
  <c r="CI405" i="2"/>
  <c r="CJ481" i="2"/>
  <c r="CK57" i="10"/>
  <c r="CK62" i="10"/>
  <c r="CJ332" i="2"/>
  <c r="CJ323" i="2"/>
  <c r="CJ371" i="2"/>
  <c r="CJ362" i="2"/>
  <c r="CJ353" i="2"/>
  <c r="CJ341" i="2"/>
  <c r="CJ314" i="2"/>
  <c r="CJ305" i="2"/>
  <c r="CJ296" i="2"/>
  <c r="CJ436" i="2"/>
  <c r="CJ452" i="2"/>
  <c r="CJ235" i="2"/>
  <c r="CJ177" i="2"/>
  <c r="CJ207" i="2"/>
  <c r="CJ263" i="2"/>
  <c r="CJ147" i="2"/>
  <c r="CE893" i="2"/>
  <c r="CG313" i="2"/>
  <c r="CH312" i="2"/>
  <c r="CE318" i="2"/>
  <c r="CE120" i="4" s="1"/>
  <c r="CE117" i="4" s="1"/>
  <c r="CE382" i="2"/>
  <c r="CE380" i="2" s="1"/>
  <c r="CF381" i="2"/>
  <c r="CF317" i="2"/>
  <c r="CD9" i="4"/>
  <c r="CG194" i="2"/>
  <c r="CG200" i="2" s="1"/>
  <c r="CG111" i="4" s="1"/>
  <c r="CF365" i="2"/>
  <c r="CF389" i="2"/>
  <c r="CH360" i="2"/>
  <c r="CG361" i="2"/>
  <c r="CF212" i="2"/>
  <c r="CE366" i="2"/>
  <c r="CE127" i="4" s="1"/>
  <c r="CE125" i="4" s="1"/>
  <c r="CE390" i="2"/>
  <c r="CF890" i="2"/>
  <c r="CD404" i="2"/>
  <c r="CE498" i="2"/>
  <c r="CG250" i="2"/>
  <c r="CG256" i="2" s="1"/>
  <c r="CG113" i="4" s="1"/>
  <c r="CG164" i="2"/>
  <c r="CF213" i="2"/>
  <c r="CF201" i="2" s="1"/>
  <c r="CF132" i="4"/>
  <c r="CF8" i="4"/>
  <c r="CG440" i="2"/>
  <c r="CG460" i="2" s="1"/>
  <c r="CG136" i="4"/>
  <c r="CG134" i="4" s="1"/>
  <c r="CF458" i="2"/>
  <c r="CF10" i="4"/>
  <c r="CF465" i="2"/>
  <c r="CF654" i="2"/>
  <c r="CF703" i="2" s="1"/>
  <c r="CF653" i="2"/>
  <c r="CF702" i="2" s="1"/>
  <c r="CG646" i="2"/>
  <c r="CF652" i="2"/>
  <c r="CH435" i="2"/>
  <c r="CH459" i="2" s="1"/>
  <c r="CI433" i="2"/>
  <c r="CD13" i="4"/>
  <c r="CF268" i="2"/>
  <c r="AR635" i="2"/>
  <c r="AR695" i="2" s="1"/>
  <c r="AS630" i="2"/>
  <c r="AS690" i="2" s="1"/>
  <c r="AS656" i="2"/>
  <c r="AS704" i="2" s="1"/>
  <c r="AZ86" i="14"/>
  <c r="CF109" i="2"/>
  <c r="CE12" i="2"/>
  <c r="CH10" i="2"/>
  <c r="CH11" i="2" s="1"/>
  <c r="CF74" i="4"/>
  <c r="CF24" i="2"/>
  <c r="CF25" i="2" s="1"/>
  <c r="CF655" i="2"/>
  <c r="CH658" i="2"/>
  <c r="CH706" i="2" s="1"/>
  <c r="CI648" i="2"/>
  <c r="CG659" i="2"/>
  <c r="CG707" i="2" s="1"/>
  <c r="CG650" i="2"/>
  <c r="CG160" i="4" s="1"/>
  <c r="CG159" i="4" s="1"/>
  <c r="CE111" i="2"/>
  <c r="CE879" i="2" s="1"/>
  <c r="CD110" i="2"/>
  <c r="CD112" i="2" s="1"/>
  <c r="CE73" i="4"/>
  <c r="CE73" i="2"/>
  <c r="CF73" i="2" s="1"/>
  <c r="CG73" i="2" s="1"/>
  <c r="CE72" i="2"/>
  <c r="CF77" i="4"/>
  <c r="CF84" i="2"/>
  <c r="CF85" i="2" s="1"/>
  <c r="CF72" i="2" s="1"/>
  <c r="CH70" i="2"/>
  <c r="CH71" i="2" s="1"/>
  <c r="CF53" i="2"/>
  <c r="CF269" i="2"/>
  <c r="CF257" i="2" s="1"/>
  <c r="CF258" i="2"/>
  <c r="BA863" i="2"/>
  <c r="BA852" i="2"/>
  <c r="BA176" i="4"/>
  <c r="AU861" i="2"/>
  <c r="AV846" i="2"/>
  <c r="CI839" i="2"/>
  <c r="R538" i="2"/>
  <c r="CH100" i="4"/>
  <c r="P541" i="2"/>
  <c r="CG97" i="4"/>
  <c r="CG622" i="2"/>
  <c r="CG157" i="4" s="1"/>
  <c r="CG155" i="4" s="1"/>
  <c r="CC39" i="13"/>
  <c r="CC40" i="13" s="1"/>
  <c r="CG887" i="2"/>
  <c r="CG53" i="4"/>
  <c r="CG192" i="4" s="1"/>
  <c r="CD190" i="4"/>
  <c r="CD194" i="4" s="1"/>
  <c r="CD37" i="13"/>
  <c r="CD11" i="13"/>
  <c r="CD38" i="13" s="1"/>
  <c r="CD55" i="4"/>
  <c r="CF685" i="2"/>
  <c r="CF721" i="2"/>
  <c r="CC159" i="14"/>
  <c r="CC123" i="14"/>
  <c r="CC12" i="14"/>
  <c r="CC50" i="14"/>
  <c r="CE720" i="2"/>
  <c r="CE51" i="4"/>
  <c r="Q545" i="2"/>
  <c r="CH625" i="2"/>
  <c r="CH627" i="2"/>
  <c r="CH688" i="2" s="1"/>
  <c r="CI613" i="2"/>
  <c r="CH638" i="2"/>
  <c r="CH699" i="2" s="1"/>
  <c r="CH632" i="2"/>
  <c r="CH692" i="2" s="1"/>
  <c r="CI619" i="2"/>
  <c r="Q541" i="2"/>
  <c r="CB262" i="2"/>
  <c r="CC260" i="2"/>
  <c r="S468" i="2"/>
  <c r="S470" i="2" s="1"/>
  <c r="R543" i="2"/>
  <c r="R534" i="2"/>
  <c r="T492" i="2"/>
  <c r="S496" i="2"/>
  <c r="Q538" i="2"/>
  <c r="Q534" i="2"/>
  <c r="CF13" i="2"/>
  <c r="CG13" i="2" s="1"/>
  <c r="R40" i="4"/>
  <c r="T466" i="2"/>
  <c r="S536" i="2"/>
  <c r="T479" i="2"/>
  <c r="S483" i="2"/>
  <c r="CG456" i="2"/>
  <c r="CG486" i="2" s="1"/>
  <c r="CG485" i="2"/>
  <c r="CG141" i="4"/>
  <c r="CG140" i="4" s="1"/>
  <c r="CF497" i="2"/>
  <c r="CF484" i="2"/>
  <c r="CF15" i="4"/>
  <c r="CE494" i="2"/>
  <c r="CF491" i="2"/>
  <c r="CH451" i="2"/>
  <c r="CI449" i="2"/>
  <c r="CH93" i="4"/>
  <c r="CG85" i="4"/>
  <c r="CH89" i="4"/>
  <c r="CI331" i="2"/>
  <c r="CH335" i="2"/>
  <c r="CH336" i="2" s="1"/>
  <c r="CH122" i="4" s="1"/>
  <c r="CI322" i="2"/>
  <c r="CH326" i="2"/>
  <c r="CH327" i="2" s="1"/>
  <c r="CH121" i="4" s="1"/>
  <c r="CG357" i="2"/>
  <c r="CG126" i="4" s="1"/>
  <c r="CH356" i="2"/>
  <c r="CI352" i="2"/>
  <c r="CI370" i="2"/>
  <c r="CH374" i="2"/>
  <c r="CH375" i="2" s="1"/>
  <c r="CH128" i="4" s="1"/>
  <c r="CG300" i="2"/>
  <c r="CG118" i="4" s="1"/>
  <c r="CH344" i="2"/>
  <c r="CH345" i="2" s="1"/>
  <c r="CH123" i="4" s="1"/>
  <c r="CI340" i="2"/>
  <c r="CI304" i="2"/>
  <c r="CH299" i="2"/>
  <c r="CH308" i="2"/>
  <c r="CH309" i="2" s="1"/>
  <c r="CH119" i="4" s="1"/>
  <c r="CI295" i="2"/>
  <c r="CI249" i="2"/>
  <c r="CI102" i="4" s="1"/>
  <c r="CI248" i="2"/>
  <c r="CH99" i="4"/>
  <c r="CG134" i="2"/>
  <c r="BZ176" i="2"/>
  <c r="BZ277" i="2" s="1"/>
  <c r="CA278" i="14"/>
  <c r="CA251" i="14"/>
  <c r="CA224" i="14"/>
  <c r="CB171" i="2"/>
  <c r="CH98" i="4"/>
  <c r="CI220" i="2"/>
  <c r="CI221" i="2"/>
  <c r="CI101" i="4" s="1"/>
  <c r="CA174" i="2"/>
  <c r="CA283" i="2" s="1"/>
  <c r="CH88" i="4"/>
  <c r="CI193" i="2"/>
  <c r="CI96" i="4" s="1"/>
  <c r="CI192" i="2"/>
  <c r="CI92" i="4" s="1"/>
  <c r="CI191" i="2"/>
  <c r="CA889" i="2"/>
  <c r="CA274" i="2"/>
  <c r="CI163" i="2"/>
  <c r="CI95" i="4" s="1"/>
  <c r="CI161" i="2"/>
  <c r="CI162" i="2"/>
  <c r="CI91" i="4" s="1"/>
  <c r="CE168" i="2"/>
  <c r="CC183" i="2"/>
  <c r="CC182" i="2"/>
  <c r="CC110" i="4"/>
  <c r="CB172" i="2"/>
  <c r="BY284" i="2"/>
  <c r="CE166" i="2"/>
  <c r="CD170" i="2"/>
  <c r="CH87" i="4"/>
  <c r="CI133" i="2"/>
  <c r="CI94" i="4" s="1"/>
  <c r="CI132" i="2"/>
  <c r="CI90" i="4" s="1"/>
  <c r="CI131" i="2"/>
  <c r="CH86" i="4"/>
  <c r="CE232" i="2"/>
  <c r="CE234" i="2" s="1"/>
  <c r="CF230" i="2"/>
  <c r="CI236" i="2"/>
  <c r="CC144" i="2"/>
  <c r="CI264" i="2"/>
  <c r="CI178" i="2"/>
  <c r="CF202" i="2"/>
  <c r="CE204" i="2"/>
  <c r="CE206" i="2" s="1"/>
  <c r="CI148" i="2"/>
  <c r="CI208" i="2"/>
  <c r="CJ78" i="2"/>
  <c r="CJ18" i="2"/>
  <c r="CJ58" i="2"/>
  <c r="CK62" i="2" s="1"/>
  <c r="CJ38" i="2"/>
  <c r="CD223" i="14"/>
  <c r="CD250" i="14"/>
  <c r="CD277" i="14"/>
  <c r="CC506" i="2"/>
  <c r="CA504" i="2"/>
  <c r="CF33" i="2"/>
  <c r="CG33" i="2" s="1"/>
  <c r="CH44" i="2"/>
  <c r="CH45" i="2" s="1"/>
  <c r="CG32" i="2"/>
  <c r="CD93" i="2"/>
  <c r="CD114" i="2" s="1"/>
  <c r="CJ98" i="2"/>
  <c r="CK131" i="14"/>
  <c r="CK55" i="1"/>
  <c r="CK426" i="2" s="1"/>
  <c r="CK53" i="1"/>
  <c r="CK54" i="1"/>
  <c r="CK62" i="14"/>
  <c r="CK56" i="1"/>
  <c r="CK22" i="14"/>
  <c r="CE105" i="2"/>
  <c r="CE110" i="2" s="1"/>
  <c r="CD92" i="2"/>
  <c r="CG295" i="14"/>
  <c r="AU904" i="2"/>
  <c r="AV70" i="10"/>
  <c r="CD7" i="13"/>
  <c r="CD22" i="13" s="1"/>
  <c r="CD21" i="13"/>
  <c r="CC23" i="13"/>
  <c r="CC24" i="13" s="1"/>
  <c r="CG478" i="2"/>
  <c r="CH474" i="2"/>
  <c r="CI102" i="14"/>
  <c r="CJ101" i="14"/>
  <c r="CJ461" i="2"/>
  <c r="AG20" i="4"/>
  <c r="AG143" i="4"/>
  <c r="AG145" i="4" s="1"/>
  <c r="AG78" i="10"/>
  <c r="CL769" i="2"/>
  <c r="CL768" i="2" s="1"/>
  <c r="CK770" i="2"/>
  <c r="CJ65" i="10"/>
  <c r="CK35" i="1"/>
  <c r="CK34" i="1"/>
  <c r="CL32" i="1"/>
  <c r="CK33" i="1"/>
  <c r="CB508" i="2"/>
  <c r="CC817" i="2"/>
  <c r="CJ385" i="2"/>
  <c r="CI120" i="10"/>
  <c r="CJ97" i="10"/>
  <c r="CJ121" i="10"/>
  <c r="CE6" i="4"/>
  <c r="CF78" i="4"/>
  <c r="CF104" i="2"/>
  <c r="CI556" i="2"/>
  <c r="CJ555" i="2"/>
  <c r="AF287" i="14"/>
  <c r="AF902" i="2"/>
  <c r="AF903" i="2" s="1"/>
  <c r="AF16" i="4"/>
  <c r="CF383" i="2"/>
  <c r="CL762" i="2"/>
  <c r="CM761" i="2"/>
  <c r="CM760" i="2" s="1"/>
  <c r="CJ93" i="10"/>
  <c r="CJ40" i="1"/>
  <c r="CG259" i="14"/>
  <c r="CG294" i="14"/>
  <c r="CG232" i="14"/>
  <c r="BL136" i="1"/>
  <c r="BM137" i="1" s="1"/>
  <c r="BM135" i="1"/>
  <c r="AQ86" i="10"/>
  <c r="CI561" i="2"/>
  <c r="CJ560" i="2"/>
  <c r="CJ487" i="2"/>
  <c r="BZ191" i="14"/>
  <c r="CI1" i="13"/>
  <c r="CI34" i="13"/>
  <c r="CI4" i="13"/>
  <c r="CI18" i="13"/>
  <c r="CI1" i="5"/>
  <c r="CI4" i="5"/>
  <c r="CI200" i="14"/>
  <c r="CI175" i="14"/>
  <c r="CI115" i="14"/>
  <c r="CI4" i="14"/>
  <c r="CI83" i="14"/>
  <c r="CI43" i="14"/>
  <c r="CI152" i="14"/>
  <c r="CI1" i="14"/>
  <c r="CI4" i="4"/>
  <c r="CI149" i="4"/>
  <c r="CI106" i="4"/>
  <c r="CI71" i="4"/>
  <c r="CI1" i="4"/>
  <c r="CI181" i="4"/>
  <c r="CI168" i="4"/>
  <c r="CI82" i="4"/>
  <c r="CI37" i="4"/>
  <c r="CI747" i="2"/>
  <c r="CI502" i="2"/>
  <c r="CI4" i="2"/>
  <c r="CI870" i="2"/>
  <c r="CI795" i="2"/>
  <c r="CI774" i="2"/>
  <c r="CI417" i="2"/>
  <c r="CI288" i="2"/>
  <c r="CI121" i="2"/>
  <c r="CI812" i="2"/>
  <c r="CI570" i="2"/>
  <c r="CI1" i="2"/>
  <c r="CE3" i="15" s="1"/>
  <c r="CI825" i="2"/>
  <c r="CI730" i="2"/>
  <c r="CI102" i="10"/>
  <c r="CI1" i="10"/>
  <c r="CI119" i="1"/>
  <c r="CI74" i="1"/>
  <c r="CI1" i="1"/>
  <c r="CI44" i="1"/>
  <c r="CI90" i="10"/>
  <c r="CI55" i="10"/>
  <c r="CI20" i="1"/>
  <c r="CH90" i="2"/>
  <c r="CH91" i="2" s="1"/>
  <c r="CE193" i="14" l="1"/>
  <c r="CA191" i="14"/>
  <c r="CI247" i="2"/>
  <c r="CI219" i="2"/>
  <c r="CI130" i="2"/>
  <c r="CI160" i="2"/>
  <c r="CI190" i="2"/>
  <c r="CG76" i="4"/>
  <c r="CF52" i="2"/>
  <c r="CI50" i="2"/>
  <c r="CI51" i="2" s="1"/>
  <c r="CI592" i="2"/>
  <c r="CI156" i="4" s="1"/>
  <c r="AT605" i="2"/>
  <c r="CH599" i="2"/>
  <c r="AX601" i="2"/>
  <c r="CG609" i="2"/>
  <c r="CF9" i="15"/>
  <c r="CF36" i="15" s="1"/>
  <c r="CK589" i="2"/>
  <c r="CK583" i="2"/>
  <c r="CK582" i="2"/>
  <c r="CJ595" i="2"/>
  <c r="CJ597" i="2"/>
  <c r="CJ598" i="2"/>
  <c r="CK102" i="2"/>
  <c r="CK22" i="2"/>
  <c r="CI603" i="2"/>
  <c r="CJ608" i="2"/>
  <c r="CJ602" i="2"/>
  <c r="CK82" i="2"/>
  <c r="CK42" i="2"/>
  <c r="CK30" i="2" s="1"/>
  <c r="CK31" i="2" s="1"/>
  <c r="CK481" i="2"/>
  <c r="CH700" i="2"/>
  <c r="CH46" i="4" s="1"/>
  <c r="CI135" i="4"/>
  <c r="CG279" i="2"/>
  <c r="CG518" i="2" s="1"/>
  <c r="CG519" i="2" s="1"/>
  <c r="CJ425" i="2"/>
  <c r="CH272" i="2"/>
  <c r="CG4" i="15"/>
  <c r="CK427" i="2"/>
  <c r="CK428" i="2"/>
  <c r="CK424" i="2"/>
  <c r="CK423" i="2"/>
  <c r="CD275" i="2"/>
  <c r="CD153" i="2"/>
  <c r="CD152" i="2"/>
  <c r="CD109" i="4"/>
  <c r="CB282" i="2"/>
  <c r="CC142" i="2"/>
  <c r="CC146" i="2" s="1"/>
  <c r="CE280" i="2"/>
  <c r="CF138" i="2"/>
  <c r="CB276" i="2"/>
  <c r="CB539" i="2" s="1"/>
  <c r="CC273" i="2"/>
  <c r="CC141" i="2"/>
  <c r="CE281" i="2"/>
  <c r="CE140" i="2"/>
  <c r="CF136" i="2"/>
  <c r="CC278" i="2"/>
  <c r="CC880" i="2" s="1"/>
  <c r="BI26" i="4"/>
  <c r="BI45" i="4"/>
  <c r="BH789" i="2"/>
  <c r="CC108" i="4"/>
  <c r="CD412" i="2"/>
  <c r="CD41" i="4" s="1"/>
  <c r="CC193" i="14"/>
  <c r="CC7" i="4"/>
  <c r="CB11" i="4"/>
  <c r="BB857" i="2"/>
  <c r="BB863" i="2" s="1"/>
  <c r="CC229" i="2"/>
  <c r="BC838" i="2"/>
  <c r="BC856" i="2" s="1"/>
  <c r="BC43" i="4" s="1"/>
  <c r="BC90" i="14" s="1"/>
  <c r="CD909" i="2"/>
  <c r="CD289" i="14" s="1"/>
  <c r="CE249" i="14"/>
  <c r="CG132" i="4"/>
  <c r="BC175" i="4"/>
  <c r="CC413" i="2"/>
  <c r="CC911" i="2" s="1"/>
  <c r="CD413" i="2"/>
  <c r="CD911" i="2" s="1"/>
  <c r="CD256" i="14" s="1"/>
  <c r="CB229" i="14"/>
  <c r="CB256" i="14"/>
  <c r="CB288" i="14"/>
  <c r="CE408" i="2"/>
  <c r="CE276" i="14"/>
  <c r="CF660" i="2"/>
  <c r="CG890" i="2"/>
  <c r="CF406" i="2"/>
  <c r="CF249" i="14" s="1"/>
  <c r="CP87" i="1"/>
  <c r="CQ85" i="1"/>
  <c r="CJ89" i="2"/>
  <c r="CJ88" i="2" s="1"/>
  <c r="CL2" i="14"/>
  <c r="CL8" i="14" s="1"/>
  <c r="CL147" i="1"/>
  <c r="CL2" i="10"/>
  <c r="CL118" i="10" s="1"/>
  <c r="CL2" i="4"/>
  <c r="CL2" i="1"/>
  <c r="CL2" i="13"/>
  <c r="CL2" i="2"/>
  <c r="CM31" i="1"/>
  <c r="CL2" i="5"/>
  <c r="CK126" i="1"/>
  <c r="CK152" i="1"/>
  <c r="CK65" i="1"/>
  <c r="CK129" i="1"/>
  <c r="CK59" i="1"/>
  <c r="CK146" i="1"/>
  <c r="AR147" i="1" s="1"/>
  <c r="CK51" i="1"/>
  <c r="CK50" i="1"/>
  <c r="CJ405" i="2"/>
  <c r="CN93" i="1"/>
  <c r="CM97" i="1"/>
  <c r="CK437" i="2"/>
  <c r="CK453" i="2"/>
  <c r="CK329" i="2"/>
  <c r="CK320" i="2"/>
  <c r="CK363" i="2"/>
  <c r="CK315" i="2"/>
  <c r="CK293" i="2"/>
  <c r="CK210" i="2"/>
  <c r="CK189" i="2" s="1"/>
  <c r="CK198" i="2"/>
  <c r="CK59" i="2"/>
  <c r="CK99" i="2"/>
  <c r="CK645" i="2"/>
  <c r="CK612" i="2"/>
  <c r="CK324" i="2"/>
  <c r="CK321" i="2" s="1"/>
  <c r="CK359" i="2"/>
  <c r="CK311" i="2"/>
  <c r="CK297" i="2"/>
  <c r="CK294" i="2" s="1"/>
  <c r="CK69" i="2"/>
  <c r="CK68" i="2" s="1"/>
  <c r="CK438" i="2"/>
  <c r="CK454" i="2"/>
  <c r="CK372" i="2"/>
  <c r="CK369" i="2" s="1"/>
  <c r="CK354" i="2"/>
  <c r="CK351" i="2" s="1"/>
  <c r="CK342" i="2"/>
  <c r="CK339" i="2" s="1"/>
  <c r="CK306" i="2"/>
  <c r="CK303" i="2" s="1"/>
  <c r="CK238" i="2"/>
  <c r="CK218" i="2" s="1"/>
  <c r="CK266" i="2"/>
  <c r="CK246" i="2" s="1"/>
  <c r="CK196" i="2"/>
  <c r="CK463" i="2"/>
  <c r="CK489" i="2"/>
  <c r="CK333" i="2"/>
  <c r="CK330" i="2" s="1"/>
  <c r="CK224" i="2"/>
  <c r="CK150" i="2"/>
  <c r="CK129" i="2" s="1"/>
  <c r="CK476" i="2"/>
  <c r="CK434" i="2"/>
  <c r="CK450" i="2"/>
  <c r="CK368" i="2"/>
  <c r="CK350" i="2"/>
  <c r="CK338" i="2"/>
  <c r="CK302" i="2"/>
  <c r="CK226" i="2"/>
  <c r="CK254" i="2"/>
  <c r="CK180" i="2"/>
  <c r="CK159" i="2" s="1"/>
  <c r="CK79" i="2"/>
  <c r="CK39" i="2"/>
  <c r="CK252" i="2"/>
  <c r="CK19" i="2"/>
  <c r="CK923" i="2"/>
  <c r="CL62" i="10"/>
  <c r="CL57" i="10"/>
  <c r="CQ92" i="1"/>
  <c r="CK204" i="14"/>
  <c r="CK54" i="14"/>
  <c r="CK34" i="14"/>
  <c r="CK156" i="14"/>
  <c r="CK74" i="14"/>
  <c r="CK165" i="14"/>
  <c r="CK14" i="14"/>
  <c r="CK63" i="14"/>
  <c r="CK132" i="14"/>
  <c r="CK143" i="14"/>
  <c r="CK47" i="14"/>
  <c r="CK119" i="14"/>
  <c r="CK23" i="14"/>
  <c r="CK332" i="2"/>
  <c r="CK371" i="2"/>
  <c r="CK353" i="2"/>
  <c r="CK314" i="2"/>
  <c r="CK296" i="2"/>
  <c r="CK323" i="2"/>
  <c r="CK341" i="2"/>
  <c r="CK305" i="2"/>
  <c r="CK362" i="2"/>
  <c r="CK235" i="2"/>
  <c r="CK207" i="2"/>
  <c r="CK263" i="2"/>
  <c r="CK147" i="2"/>
  <c r="CK177" i="2"/>
  <c r="CK436" i="2"/>
  <c r="CK452" i="2"/>
  <c r="CF893" i="2"/>
  <c r="CE387" i="2"/>
  <c r="CG268" i="2"/>
  <c r="CE407" i="2"/>
  <c r="CE410" i="2" s="1"/>
  <c r="CE413" i="2" s="1"/>
  <c r="CE911" i="2" s="1"/>
  <c r="CE115" i="4"/>
  <c r="CE9" i="4"/>
  <c r="CI312" i="2"/>
  <c r="CH313" i="2"/>
  <c r="CF318" i="2"/>
  <c r="CF120" i="4" s="1"/>
  <c r="CF117" i="4" s="1"/>
  <c r="CF382" i="2"/>
  <c r="CF380" i="2" s="1"/>
  <c r="CF387" i="2" s="1"/>
  <c r="CG317" i="2"/>
  <c r="CG381" i="2"/>
  <c r="CD7" i="4"/>
  <c r="CE388" i="2"/>
  <c r="CI75" i="4"/>
  <c r="CG389" i="2"/>
  <c r="CG365" i="2"/>
  <c r="CF366" i="2"/>
  <c r="CF127" i="4" s="1"/>
  <c r="CF125" i="4" s="1"/>
  <c r="CF390" i="2"/>
  <c r="CH361" i="2"/>
  <c r="CI360" i="2"/>
  <c r="CG269" i="2"/>
  <c r="CG257" i="2" s="1"/>
  <c r="CG109" i="2"/>
  <c r="CH194" i="2"/>
  <c r="CH200" i="2" s="1"/>
  <c r="CH213" i="2" s="1"/>
  <c r="CH201" i="2" s="1"/>
  <c r="AF17" i="4"/>
  <c r="AF167" i="14" s="1"/>
  <c r="AG184" i="4"/>
  <c r="CH222" i="2"/>
  <c r="CH228" i="2" s="1"/>
  <c r="CH112" i="4" s="1"/>
  <c r="CH250" i="2"/>
  <c r="CH256" i="2" s="1"/>
  <c r="CH113" i="4" s="1"/>
  <c r="CH164" i="2"/>
  <c r="CG8" i="4"/>
  <c r="CF12" i="2"/>
  <c r="CF498" i="2"/>
  <c r="CH440" i="2"/>
  <c r="CH460" i="2" s="1"/>
  <c r="CH136" i="4"/>
  <c r="CH134" i="4" s="1"/>
  <c r="CG458" i="2"/>
  <c r="CG10" i="4"/>
  <c r="CG465" i="2"/>
  <c r="CH646" i="2"/>
  <c r="CG654" i="2"/>
  <c r="CG703" i="2" s="1"/>
  <c r="CG652" i="2"/>
  <c r="CG653" i="2"/>
  <c r="CG702" i="2" s="1"/>
  <c r="CI435" i="2"/>
  <c r="CI459" i="2" s="1"/>
  <c r="CJ433" i="2"/>
  <c r="CK40" i="1"/>
  <c r="AS657" i="2"/>
  <c r="AS705" i="2" s="1"/>
  <c r="AS634" i="2"/>
  <c r="AS694" i="2" s="1"/>
  <c r="AS631" i="2"/>
  <c r="AS691" i="2" s="1"/>
  <c r="CG164" i="4"/>
  <c r="CI10" i="2"/>
  <c r="CI11" i="2" s="1"/>
  <c r="CG24" i="2"/>
  <c r="CG25" i="2" s="1"/>
  <c r="CG12" i="2" s="1"/>
  <c r="CG74" i="4"/>
  <c r="CG655" i="2"/>
  <c r="CI658" i="2"/>
  <c r="CI706" i="2" s="1"/>
  <c r="CJ648" i="2"/>
  <c r="CH659" i="2"/>
  <c r="CH707" i="2" s="1"/>
  <c r="CH650" i="2"/>
  <c r="CH160" i="4" s="1"/>
  <c r="CH159" i="4" s="1"/>
  <c r="CG213" i="2"/>
  <c r="CG201" i="2" s="1"/>
  <c r="CG212" i="2"/>
  <c r="CE112" i="2"/>
  <c r="CI70" i="2"/>
  <c r="CI71" i="2" s="1"/>
  <c r="CF73" i="4"/>
  <c r="CG77" i="4"/>
  <c r="CG84" i="2"/>
  <c r="CF111" i="2"/>
  <c r="CF879" i="2" s="1"/>
  <c r="CG241" i="2"/>
  <c r="CG229" i="2" s="1"/>
  <c r="CG240" i="2"/>
  <c r="AV847" i="2"/>
  <c r="AV862" i="2"/>
  <c r="BA86" i="14"/>
  <c r="BA104" i="14"/>
  <c r="CJ839" i="2"/>
  <c r="CH622" i="2"/>
  <c r="CH157" i="4" s="1"/>
  <c r="CH155" i="4" s="1"/>
  <c r="CF720" i="2"/>
  <c r="CF51" i="4"/>
  <c r="CH887" i="2"/>
  <c r="CH53" i="4"/>
  <c r="CH192" i="4" s="1"/>
  <c r="CD12" i="14"/>
  <c r="CD50" i="14"/>
  <c r="CD159" i="14"/>
  <c r="CD123" i="14"/>
  <c r="CE190" i="4"/>
  <c r="CE194" i="4" s="1"/>
  <c r="CE37" i="13"/>
  <c r="CE11" i="13"/>
  <c r="CE38" i="13" s="1"/>
  <c r="CE55" i="4"/>
  <c r="CD39" i="13"/>
  <c r="CD40" i="13" s="1"/>
  <c r="CG721" i="2"/>
  <c r="CG685" i="2"/>
  <c r="CI625" i="2"/>
  <c r="CI627" i="2"/>
  <c r="CI688" i="2" s="1"/>
  <c r="CJ613" i="2"/>
  <c r="CI638" i="2"/>
  <c r="CI699" i="2" s="1"/>
  <c r="CI632" i="2"/>
  <c r="CI692" i="2" s="1"/>
  <c r="CJ619" i="2"/>
  <c r="S40" i="4"/>
  <c r="R544" i="2"/>
  <c r="CG230" i="2"/>
  <c r="T468" i="2"/>
  <c r="T470" i="2" s="1"/>
  <c r="S543" i="2"/>
  <c r="CH97" i="4"/>
  <c r="CC262" i="2"/>
  <c r="CD260" i="2"/>
  <c r="U466" i="2"/>
  <c r="T536" i="2"/>
  <c r="T537" i="2" s="1"/>
  <c r="S537" i="2"/>
  <c r="S538" i="2" s="1"/>
  <c r="U479" i="2"/>
  <c r="T483" i="2"/>
  <c r="CG202" i="2"/>
  <c r="U492" i="2"/>
  <c r="T496" i="2"/>
  <c r="CH33" i="2"/>
  <c r="CH456" i="2"/>
  <c r="CH486" i="2" s="1"/>
  <c r="CH485" i="2"/>
  <c r="CH141" i="4"/>
  <c r="CH140" i="4" s="1"/>
  <c r="CG497" i="2"/>
  <c r="CG484" i="2"/>
  <c r="CG15" i="4"/>
  <c r="CF494" i="2"/>
  <c r="CG491" i="2"/>
  <c r="CI451" i="2"/>
  <c r="CJ449" i="2"/>
  <c r="CJ331" i="2"/>
  <c r="CI335" i="2"/>
  <c r="CI336" i="2" s="1"/>
  <c r="CI122" i="4" s="1"/>
  <c r="CH85" i="4"/>
  <c r="CJ322" i="2"/>
  <c r="CI326" i="2"/>
  <c r="CI327" i="2" s="1"/>
  <c r="CI121" i="4" s="1"/>
  <c r="CI100" i="4"/>
  <c r="CI89" i="4"/>
  <c r="CH357" i="2"/>
  <c r="CH126" i="4" s="1"/>
  <c r="CI374" i="2"/>
  <c r="CI375" i="2" s="1"/>
  <c r="CI128" i="4" s="1"/>
  <c r="CI356" i="2"/>
  <c r="CJ370" i="2"/>
  <c r="CJ352" i="2"/>
  <c r="CH300" i="2"/>
  <c r="CH118" i="4" s="1"/>
  <c r="CJ295" i="2"/>
  <c r="CJ340" i="2"/>
  <c r="CI299" i="2"/>
  <c r="CI344" i="2"/>
  <c r="CI345" i="2" s="1"/>
  <c r="CI123" i="4" s="1"/>
  <c r="CI308" i="2"/>
  <c r="CI309" i="2" s="1"/>
  <c r="CI119" i="4" s="1"/>
  <c r="CJ304" i="2"/>
  <c r="BZ284" i="2"/>
  <c r="CA176" i="2"/>
  <c r="CA277" i="2" s="1"/>
  <c r="CI99" i="4"/>
  <c r="CI93" i="4"/>
  <c r="CB251" i="14"/>
  <c r="CB278" i="14"/>
  <c r="CB224" i="14"/>
  <c r="CH134" i="2"/>
  <c r="CB174" i="2"/>
  <c r="CB283" i="2" s="1"/>
  <c r="CI98" i="4"/>
  <c r="CJ191" i="2"/>
  <c r="CJ193" i="2"/>
  <c r="CJ96" i="4" s="1"/>
  <c r="CJ192" i="2"/>
  <c r="CJ92" i="4" s="1"/>
  <c r="CI88" i="4"/>
  <c r="CF166" i="2"/>
  <c r="CE170" i="2"/>
  <c r="CJ161" i="2"/>
  <c r="CJ162" i="2"/>
  <c r="CJ91" i="4" s="1"/>
  <c r="CJ163" i="2"/>
  <c r="CJ95" i="4" s="1"/>
  <c r="CC171" i="2"/>
  <c r="CB889" i="2"/>
  <c r="CB274" i="2"/>
  <c r="CC172" i="2"/>
  <c r="CI87" i="4"/>
  <c r="CD110" i="4"/>
  <c r="CD183" i="2"/>
  <c r="CD182" i="2"/>
  <c r="CF168" i="2"/>
  <c r="CJ133" i="2"/>
  <c r="CJ94" i="4" s="1"/>
  <c r="CJ132" i="2"/>
  <c r="CJ90" i="4" s="1"/>
  <c r="CJ131" i="2"/>
  <c r="CI86" i="4"/>
  <c r="CF232" i="2"/>
  <c r="CF234" i="2" s="1"/>
  <c r="CJ236" i="2"/>
  <c r="CF204" i="2"/>
  <c r="CF206" i="2" s="1"/>
  <c r="CD144" i="2"/>
  <c r="CG258" i="2"/>
  <c r="CJ208" i="2"/>
  <c r="CJ148" i="2"/>
  <c r="CJ178" i="2"/>
  <c r="CJ264" i="2"/>
  <c r="CK58" i="2"/>
  <c r="CK78" i="2"/>
  <c r="CK18" i="2"/>
  <c r="CK38" i="2"/>
  <c r="CL42" i="2" s="1"/>
  <c r="CF193" i="14"/>
  <c r="CF520" i="2"/>
  <c r="CE277" i="14"/>
  <c r="CE223" i="14"/>
  <c r="CE250" i="14"/>
  <c r="CC507" i="2"/>
  <c r="CC508" i="2" s="1"/>
  <c r="CD506" i="2"/>
  <c r="CH32" i="2"/>
  <c r="CI44" i="2"/>
  <c r="CG53" i="2"/>
  <c r="CH53" i="2" s="1"/>
  <c r="CE93" i="2"/>
  <c r="CE114" i="2" s="1"/>
  <c r="CE92" i="2"/>
  <c r="CK98" i="2"/>
  <c r="CD23" i="13"/>
  <c r="CD24" i="13" s="1"/>
  <c r="CL56" i="1"/>
  <c r="CL53" i="1"/>
  <c r="CL62" i="14"/>
  <c r="CL22" i="14"/>
  <c r="CL55" i="1"/>
  <c r="CL426" i="2" s="1"/>
  <c r="CL131" i="14"/>
  <c r="CL54" i="1"/>
  <c r="AF228" i="14"/>
  <c r="AF255" i="14"/>
  <c r="AF286" i="14"/>
  <c r="CJ18" i="13"/>
  <c r="CJ1" i="13"/>
  <c r="CJ34" i="13"/>
  <c r="CJ4" i="13"/>
  <c r="CJ4" i="5"/>
  <c r="CJ1" i="5"/>
  <c r="CJ200" i="14"/>
  <c r="CJ175" i="14"/>
  <c r="CJ115" i="14"/>
  <c r="CJ4" i="14"/>
  <c r="CJ83" i="14"/>
  <c r="CJ43" i="14"/>
  <c r="CJ152" i="14"/>
  <c r="CJ1" i="14"/>
  <c r="CJ149" i="4"/>
  <c r="CJ106" i="4"/>
  <c r="CJ71" i="4"/>
  <c r="CJ1" i="4"/>
  <c r="CJ181" i="4"/>
  <c r="CJ168" i="4"/>
  <c r="CJ82" i="4"/>
  <c r="CJ37" i="4"/>
  <c r="CJ4" i="4"/>
  <c r="CJ812" i="2"/>
  <c r="CJ570" i="2"/>
  <c r="CJ1" i="2"/>
  <c r="CF3" i="15" s="1"/>
  <c r="CJ825" i="2"/>
  <c r="CJ730" i="2"/>
  <c r="CJ747" i="2"/>
  <c r="CJ502" i="2"/>
  <c r="CJ4" i="2"/>
  <c r="CJ870" i="2"/>
  <c r="CJ795" i="2"/>
  <c r="CJ774" i="2"/>
  <c r="CJ417" i="2"/>
  <c r="CJ288" i="2"/>
  <c r="CJ121" i="2"/>
  <c r="CJ102" i="10"/>
  <c r="CJ119" i="1"/>
  <c r="CJ74" i="1"/>
  <c r="CJ1" i="1"/>
  <c r="CJ1" i="10"/>
  <c r="CJ44" i="1"/>
  <c r="CJ20" i="1"/>
  <c r="CJ90" i="10"/>
  <c r="CJ55" i="10"/>
  <c r="CJ556" i="2"/>
  <c r="CK555" i="2"/>
  <c r="CK121" i="10"/>
  <c r="CL34" i="1"/>
  <c r="CM32" i="1"/>
  <c r="CL33" i="1"/>
  <c r="CL35" i="1"/>
  <c r="CK65" i="10"/>
  <c r="CL770" i="2"/>
  <c r="CM769" i="2"/>
  <c r="CM768" i="2" s="1"/>
  <c r="CJ102" i="14"/>
  <c r="CK101" i="14"/>
  <c r="CI90" i="2"/>
  <c r="CI91" i="2" s="1"/>
  <c r="CH295" i="14"/>
  <c r="CJ561" i="2"/>
  <c r="CK560" i="2"/>
  <c r="CK93" i="10"/>
  <c r="CN761" i="2"/>
  <c r="CN760" i="2" s="1"/>
  <c r="CM762" i="2"/>
  <c r="CF105" i="2"/>
  <c r="CF110" i="2" s="1"/>
  <c r="CJ120" i="10"/>
  <c r="CK385" i="2"/>
  <c r="CB191" i="14"/>
  <c r="AG79" i="10"/>
  <c r="AV71" i="10"/>
  <c r="AV72" i="10" s="1"/>
  <c r="CH259" i="14"/>
  <c r="CH294" i="14"/>
  <c r="CH232" i="14"/>
  <c r="AR84" i="10"/>
  <c r="BM136" i="1"/>
  <c r="BN137" i="1" s="1"/>
  <c r="BN135" i="1"/>
  <c r="CK97" i="10"/>
  <c r="CD817" i="2"/>
  <c r="CH478" i="2"/>
  <c r="CI474" i="2"/>
  <c r="CG78" i="4"/>
  <c r="CG104" i="2"/>
  <c r="CK487" i="2"/>
  <c r="CG383" i="2"/>
  <c r="CF6" i="4"/>
  <c r="CE7" i="13"/>
  <c r="CE22" i="13" s="1"/>
  <c r="CE21" i="13"/>
  <c r="CK461" i="2"/>
  <c r="CK34" i="13" l="1"/>
  <c r="CJ160" i="2"/>
  <c r="CJ130" i="2"/>
  <c r="CJ190" i="2"/>
  <c r="BD837" i="2"/>
  <c r="CJ50" i="2"/>
  <c r="CJ51" i="2" s="1"/>
  <c r="CH64" i="2"/>
  <c r="CH76" i="4"/>
  <c r="CL481" i="2"/>
  <c r="CH609" i="2"/>
  <c r="AU604" i="2"/>
  <c r="CJ592" i="2"/>
  <c r="CJ156" i="4" s="1"/>
  <c r="AY600" i="2"/>
  <c r="CI599" i="2"/>
  <c r="CK595" i="2"/>
  <c r="CK597" i="2"/>
  <c r="CK598" i="2"/>
  <c r="CF10" i="15"/>
  <c r="CF37" i="15" s="1"/>
  <c r="CJ603" i="2"/>
  <c r="CK608" i="2"/>
  <c r="CK602" i="2"/>
  <c r="CL589" i="2"/>
  <c r="CL583" i="2"/>
  <c r="CL582" i="2"/>
  <c r="CG9" i="15"/>
  <c r="CG36" i="15" s="1"/>
  <c r="CD108" i="4"/>
  <c r="CI700" i="2"/>
  <c r="CI46" i="4" s="1"/>
  <c r="CH279" i="2"/>
  <c r="CH518" i="2" s="1"/>
  <c r="CH519" i="2" s="1"/>
  <c r="CH520" i="2" s="1"/>
  <c r="CJ430" i="2"/>
  <c r="CJ135" i="4"/>
  <c r="CH4" i="15"/>
  <c r="CL427" i="2"/>
  <c r="CL428" i="2"/>
  <c r="CL424" i="2"/>
  <c r="CL423" i="2"/>
  <c r="CK425" i="2"/>
  <c r="CF281" i="2"/>
  <c r="CG136" i="2"/>
  <c r="CF140" i="2"/>
  <c r="CC276" i="2"/>
  <c r="CC539" i="2" s="1"/>
  <c r="CD278" i="2"/>
  <c r="CD880" i="2" s="1"/>
  <c r="CI272" i="2"/>
  <c r="CE275" i="2"/>
  <c r="CE152" i="2"/>
  <c r="CE153" i="2"/>
  <c r="CE109" i="4"/>
  <c r="CC282" i="2"/>
  <c r="CD142" i="2"/>
  <c r="CD146" i="2" s="1"/>
  <c r="CD273" i="2"/>
  <c r="CD274" i="2" s="1"/>
  <c r="CD141" i="2"/>
  <c r="CF280" i="2"/>
  <c r="CG138" i="2"/>
  <c r="CH164" i="4"/>
  <c r="BJ26" i="4"/>
  <c r="BJ45" i="4"/>
  <c r="BI782" i="2"/>
  <c r="BI789" i="2"/>
  <c r="BB176" i="4"/>
  <c r="CF407" i="2"/>
  <c r="CF909" i="2" s="1"/>
  <c r="CF289" i="14" s="1"/>
  <c r="CC11" i="4"/>
  <c r="BC836" i="2"/>
  <c r="BC94" i="14"/>
  <c r="BB852" i="2"/>
  <c r="BC122" i="14"/>
  <c r="BB104" i="14"/>
  <c r="BC11" i="14"/>
  <c r="CH132" i="4"/>
  <c r="AF85" i="14"/>
  <c r="AF87" i="14" s="1"/>
  <c r="CH890" i="2"/>
  <c r="CE909" i="2"/>
  <c r="CE289" i="14" s="1"/>
  <c r="CD229" i="14"/>
  <c r="CD288" i="14"/>
  <c r="CC229" i="14"/>
  <c r="CC288" i="14"/>
  <c r="CC256" i="14"/>
  <c r="CF115" i="4"/>
  <c r="CH269" i="2"/>
  <c r="CH257" i="2" s="1"/>
  <c r="CE549" i="2"/>
  <c r="CE412" i="2"/>
  <c r="CE41" i="4" s="1"/>
  <c r="CL82" i="2"/>
  <c r="CF408" i="2"/>
  <c r="CF549" i="2" s="1"/>
  <c r="CL102" i="2"/>
  <c r="CL62" i="2"/>
  <c r="CA284" i="2"/>
  <c r="CL22" i="2"/>
  <c r="CF222" i="14"/>
  <c r="CF276" i="14"/>
  <c r="CL434" i="2"/>
  <c r="CL645" i="2"/>
  <c r="CL368" i="2"/>
  <c r="CL350" i="2"/>
  <c r="CL315" i="2"/>
  <c r="CL297" i="2"/>
  <c r="CL294" i="2" s="1"/>
  <c r="CL252" i="2"/>
  <c r="CL180" i="2"/>
  <c r="CL159" i="2" s="1"/>
  <c r="CL99" i="2"/>
  <c r="CL453" i="2"/>
  <c r="CL324" i="2"/>
  <c r="CL321" i="2" s="1"/>
  <c r="CL363" i="2"/>
  <c r="CL311" i="2"/>
  <c r="CL293" i="2"/>
  <c r="CL210" i="2"/>
  <c r="CL189" i="2" s="1"/>
  <c r="CL150" i="2"/>
  <c r="CL129" i="2" s="1"/>
  <c r="CL59" i="2"/>
  <c r="CL19" i="2"/>
  <c r="CL463" i="2"/>
  <c r="CL437" i="2"/>
  <c r="CL612" i="2"/>
  <c r="CL454" i="2"/>
  <c r="CL333" i="2"/>
  <c r="CL330" i="2" s="1"/>
  <c r="CL320" i="2"/>
  <c r="CL354" i="2"/>
  <c r="CL351" i="2" s="1"/>
  <c r="CL342" i="2"/>
  <c r="CL339" i="2" s="1"/>
  <c r="CL306" i="2"/>
  <c r="CL303" i="2" s="1"/>
  <c r="CL238" i="2"/>
  <c r="CL218" i="2" s="1"/>
  <c r="CL266" i="2"/>
  <c r="CL246" i="2" s="1"/>
  <c r="CL198" i="2"/>
  <c r="CL69" i="2"/>
  <c r="CL68" i="2" s="1"/>
  <c r="CL489" i="2"/>
  <c r="CL438" i="2"/>
  <c r="CL450" i="2"/>
  <c r="CL329" i="2"/>
  <c r="CL372" i="2"/>
  <c r="CL369" i="2" s="1"/>
  <c r="CL359" i="2"/>
  <c r="CL338" i="2"/>
  <c r="CL302" i="2"/>
  <c r="CL224" i="2"/>
  <c r="CL254" i="2"/>
  <c r="CL196" i="2"/>
  <c r="CL79" i="2"/>
  <c r="CL39" i="2"/>
  <c r="CL923" i="2"/>
  <c r="CL476" i="2"/>
  <c r="CL226" i="2"/>
  <c r="CJ216" i="2"/>
  <c r="CJ244" i="2"/>
  <c r="CK405" i="2"/>
  <c r="CO93" i="1"/>
  <c r="CN97" i="1"/>
  <c r="CR92" i="1"/>
  <c r="CM62" i="10"/>
  <c r="CM57" i="10"/>
  <c r="CL129" i="1"/>
  <c r="CL65" i="1"/>
  <c r="CL126" i="1"/>
  <c r="CL59" i="1"/>
  <c r="CL152" i="1"/>
  <c r="CL146" i="1"/>
  <c r="AQ147" i="1" s="1"/>
  <c r="CL51" i="1"/>
  <c r="CL50" i="1"/>
  <c r="CL23" i="14"/>
  <c r="CL156" i="14"/>
  <c r="CL165" i="14"/>
  <c r="CL34" i="14"/>
  <c r="CL204" i="14"/>
  <c r="CL74" i="14"/>
  <c r="CL143" i="14"/>
  <c r="CL54" i="14"/>
  <c r="CL119" i="14"/>
  <c r="CL47" i="14"/>
  <c r="CL63" i="14"/>
  <c r="CL132" i="14"/>
  <c r="CL14" i="14"/>
  <c r="CQ87" i="1"/>
  <c r="CR85" i="1"/>
  <c r="CG660" i="2"/>
  <c r="CK89" i="2"/>
  <c r="CK88" i="2" s="1"/>
  <c r="CM2" i="4"/>
  <c r="CN31" i="1"/>
  <c r="CM2" i="13"/>
  <c r="CM2" i="2"/>
  <c r="CM147" i="1"/>
  <c r="CM2" i="14"/>
  <c r="CM8" i="14" s="1"/>
  <c r="CM2" i="5"/>
  <c r="CM2" i="10"/>
  <c r="CM118" i="10" s="1"/>
  <c r="CM2" i="1"/>
  <c r="CL235" i="2"/>
  <c r="CL263" i="2"/>
  <c r="CL147" i="2"/>
  <c r="CL177" i="2"/>
  <c r="CL207" i="2"/>
  <c r="CL436" i="2"/>
  <c r="CL452" i="2"/>
  <c r="CL332" i="2"/>
  <c r="CL323" i="2"/>
  <c r="CL371" i="2"/>
  <c r="CL362" i="2"/>
  <c r="CL353" i="2"/>
  <c r="CL341" i="2"/>
  <c r="CL314" i="2"/>
  <c r="CL305" i="2"/>
  <c r="CL296" i="2"/>
  <c r="CG893" i="2"/>
  <c r="CK774" i="2"/>
  <c r="AF22" i="4"/>
  <c r="AF89" i="14" s="1"/>
  <c r="AF91" i="14" s="1"/>
  <c r="CF388" i="2"/>
  <c r="CF13" i="4" s="1"/>
  <c r="CG318" i="2"/>
  <c r="CG120" i="4" s="1"/>
  <c r="CG117" i="4" s="1"/>
  <c r="CG382" i="2"/>
  <c r="CG380" i="2" s="1"/>
  <c r="CG387" i="2" s="1"/>
  <c r="CE404" i="2"/>
  <c r="CG406" i="2"/>
  <c r="CG249" i="14" s="1"/>
  <c r="CD11" i="4"/>
  <c r="CH381" i="2"/>
  <c r="CH317" i="2"/>
  <c r="CE7" i="4"/>
  <c r="CE13" i="4"/>
  <c r="CF9" i="4"/>
  <c r="CI313" i="2"/>
  <c r="CJ312" i="2"/>
  <c r="AF55" i="14"/>
  <c r="CH268" i="2"/>
  <c r="AF15" i="14"/>
  <c r="CJ75" i="4"/>
  <c r="CH241" i="2"/>
  <c r="CH229" i="2" s="1"/>
  <c r="AF187" i="14"/>
  <c r="CG111" i="2"/>
  <c r="CG879" i="2" s="1"/>
  <c r="CI250" i="2"/>
  <c r="CI256" i="2" s="1"/>
  <c r="CI113" i="4" s="1"/>
  <c r="CH240" i="2"/>
  <c r="CK37" i="4"/>
  <c r="CK74" i="1"/>
  <c r="CK1" i="14"/>
  <c r="CK825" i="2"/>
  <c r="CK1" i="5"/>
  <c r="CH111" i="4"/>
  <c r="CI361" i="2"/>
  <c r="CJ360" i="2"/>
  <c r="CH212" i="2"/>
  <c r="CH389" i="2"/>
  <c r="CH365" i="2"/>
  <c r="CG366" i="2"/>
  <c r="CG127" i="4" s="1"/>
  <c r="CG125" i="4" s="1"/>
  <c r="CG390" i="2"/>
  <c r="CG388" i="2" s="1"/>
  <c r="AF178" i="14"/>
  <c r="CH8" i="4"/>
  <c r="CK119" i="1"/>
  <c r="CK730" i="2"/>
  <c r="CK795" i="2"/>
  <c r="CK82" i="4"/>
  <c r="CK43" i="14"/>
  <c r="CK4" i="5"/>
  <c r="CK20" i="1"/>
  <c r="CK812" i="2"/>
  <c r="CK502" i="2"/>
  <c r="CK1" i="4"/>
  <c r="CK115" i="14"/>
  <c r="CK1" i="13"/>
  <c r="CK1" i="10"/>
  <c r="CK121" i="2"/>
  <c r="CK747" i="2"/>
  <c r="CK71" i="4"/>
  <c r="CK175" i="14"/>
  <c r="CK18" i="13"/>
  <c r="CG498" i="2"/>
  <c r="CI194" i="2"/>
  <c r="CI200" i="2" s="1"/>
  <c r="CI111" i="4" s="1"/>
  <c r="CI164" i="2"/>
  <c r="CJ164" i="2" s="1"/>
  <c r="CI222" i="2"/>
  <c r="CI228" i="2" s="1"/>
  <c r="CI112" i="4" s="1"/>
  <c r="CI440" i="2"/>
  <c r="CI460" i="2" s="1"/>
  <c r="CI136" i="4"/>
  <c r="CI134" i="4" s="1"/>
  <c r="CH458" i="2"/>
  <c r="CH10" i="4"/>
  <c r="CH465" i="2"/>
  <c r="CJ435" i="2"/>
  <c r="CJ459" i="2" s="1"/>
  <c r="CK433" i="2"/>
  <c r="CH653" i="2"/>
  <c r="CH702" i="2" s="1"/>
  <c r="CI646" i="2"/>
  <c r="CH654" i="2"/>
  <c r="CH703" i="2" s="1"/>
  <c r="CH652" i="2"/>
  <c r="CK55" i="10"/>
  <c r="CK44" i="1"/>
  <c r="CK1" i="2"/>
  <c r="CG3" i="15" s="1"/>
  <c r="CK288" i="2"/>
  <c r="CK870" i="2"/>
  <c r="CK4" i="4"/>
  <c r="CK168" i="4"/>
  <c r="CK106" i="4"/>
  <c r="CK83" i="14"/>
  <c r="CK200" i="14"/>
  <c r="CK4" i="13"/>
  <c r="CK1" i="1"/>
  <c r="CK90" i="10"/>
  <c r="CK102" i="10"/>
  <c r="CK570" i="2"/>
  <c r="CK417" i="2"/>
  <c r="CK4" i="2"/>
  <c r="CK181" i="4"/>
  <c r="CK149" i="4"/>
  <c r="CK4" i="14"/>
  <c r="CK152" i="14"/>
  <c r="CH109" i="2"/>
  <c r="AS635" i="2"/>
  <c r="AS695" i="2" s="1"/>
  <c r="AT630" i="2"/>
  <c r="AT690" i="2" s="1"/>
  <c r="AT656" i="2"/>
  <c r="AT704" i="2" s="1"/>
  <c r="CJ10" i="2"/>
  <c r="CJ11" i="2" s="1"/>
  <c r="CH24" i="2"/>
  <c r="CH25" i="2" s="1"/>
  <c r="CH12" i="2" s="1"/>
  <c r="CH74" i="4"/>
  <c r="CH655" i="2"/>
  <c r="CJ658" i="2"/>
  <c r="CJ706" i="2" s="1"/>
  <c r="CK648" i="2"/>
  <c r="CI659" i="2"/>
  <c r="CI707" i="2" s="1"/>
  <c r="CI650" i="2"/>
  <c r="CI160" i="4" s="1"/>
  <c r="CI159" i="4" s="1"/>
  <c r="CH230" i="2"/>
  <c r="CG73" i="4"/>
  <c r="CJ70" i="2"/>
  <c r="CJ71" i="2" s="1"/>
  <c r="CG85" i="2"/>
  <c r="CG72" i="2" s="1"/>
  <c r="CH77" i="4"/>
  <c r="CH84" i="2"/>
  <c r="AW846" i="2"/>
  <c r="AV861" i="2"/>
  <c r="CK839" i="2"/>
  <c r="CI887" i="2"/>
  <c r="CI53" i="4"/>
  <c r="CI192" i="4" s="1"/>
  <c r="CE12" i="14"/>
  <c r="CE50" i="14"/>
  <c r="CE159" i="14"/>
  <c r="CE123" i="14"/>
  <c r="CE39" i="13"/>
  <c r="CE40" i="13" s="1"/>
  <c r="CF190" i="4"/>
  <c r="CF194" i="4" s="1"/>
  <c r="CF11" i="13"/>
  <c r="CF38" i="13" s="1"/>
  <c r="CF37" i="13"/>
  <c r="CF55" i="4"/>
  <c r="CH685" i="2"/>
  <c r="CH721" i="2"/>
  <c r="CI622" i="2"/>
  <c r="CI157" i="4" s="1"/>
  <c r="CI155" i="4" s="1"/>
  <c r="CG720" i="2"/>
  <c r="CG51" i="4"/>
  <c r="CJ625" i="2"/>
  <c r="CJ627" i="2"/>
  <c r="CJ688" i="2" s="1"/>
  <c r="CK613" i="2"/>
  <c r="CJ638" i="2"/>
  <c r="CJ699" i="2" s="1"/>
  <c r="CJ632" i="2"/>
  <c r="CJ692" i="2" s="1"/>
  <c r="CK619" i="2"/>
  <c r="T538" i="2"/>
  <c r="S544" i="2"/>
  <c r="S545" i="2" s="1"/>
  <c r="R545" i="2"/>
  <c r="S534" i="2"/>
  <c r="R541" i="2"/>
  <c r="CD262" i="2"/>
  <c r="CE260" i="2"/>
  <c r="U468" i="2"/>
  <c r="U470" i="2" s="1"/>
  <c r="T543" i="2"/>
  <c r="V466" i="2"/>
  <c r="U536" i="2"/>
  <c r="U537" i="2" s="1"/>
  <c r="U538" i="2" s="1"/>
  <c r="V492" i="2"/>
  <c r="U496" i="2"/>
  <c r="V479" i="2"/>
  <c r="U483" i="2"/>
  <c r="T534" i="2"/>
  <c r="T40" i="4"/>
  <c r="CI456" i="2"/>
  <c r="CI486" i="2" s="1"/>
  <c r="CI485" i="2"/>
  <c r="CI141" i="4"/>
  <c r="CI140" i="4" s="1"/>
  <c r="CH484" i="2"/>
  <c r="CH497" i="2"/>
  <c r="CH15" i="4"/>
  <c r="CG494" i="2"/>
  <c r="CH491" i="2"/>
  <c r="CJ451" i="2"/>
  <c r="CK449" i="2"/>
  <c r="CK331" i="2"/>
  <c r="CJ335" i="2"/>
  <c r="CJ336" i="2" s="1"/>
  <c r="CJ122" i="4" s="1"/>
  <c r="CK322" i="2"/>
  <c r="CJ326" i="2"/>
  <c r="CJ327" i="2" s="1"/>
  <c r="CJ121" i="4" s="1"/>
  <c r="CI357" i="2"/>
  <c r="CI126" i="4" s="1"/>
  <c r="CK352" i="2"/>
  <c r="CJ356" i="2"/>
  <c r="CK370" i="2"/>
  <c r="CJ374" i="2"/>
  <c r="CJ375" i="2" s="1"/>
  <c r="CJ128" i="4" s="1"/>
  <c r="CJ89" i="4"/>
  <c r="CJ93" i="4"/>
  <c r="CI300" i="2"/>
  <c r="CI118" i="4" s="1"/>
  <c r="CJ344" i="2"/>
  <c r="CJ345" i="2" s="1"/>
  <c r="CJ123" i="4" s="1"/>
  <c r="CK340" i="2"/>
  <c r="CK304" i="2"/>
  <c r="CK295" i="2"/>
  <c r="CJ308" i="2"/>
  <c r="CJ309" i="2" s="1"/>
  <c r="CJ119" i="4" s="1"/>
  <c r="CJ299" i="2"/>
  <c r="CI97" i="4"/>
  <c r="CB176" i="2"/>
  <c r="CB277" i="2" s="1"/>
  <c r="CE256" i="14"/>
  <c r="CE288" i="14"/>
  <c r="CE229" i="14"/>
  <c r="CE910" i="2"/>
  <c r="CC251" i="14"/>
  <c r="CC278" i="14"/>
  <c r="CC224" i="14"/>
  <c r="CI85" i="4"/>
  <c r="CH202" i="2"/>
  <c r="CK191" i="2"/>
  <c r="CK192" i="2"/>
  <c r="CK92" i="4" s="1"/>
  <c r="CK193" i="2"/>
  <c r="CK96" i="4" s="1"/>
  <c r="CJ88" i="4"/>
  <c r="CD171" i="2"/>
  <c r="CC174" i="2"/>
  <c r="CC283" i="2" s="1"/>
  <c r="CJ87" i="4"/>
  <c r="CG168" i="2"/>
  <c r="CK163" i="2"/>
  <c r="CK95" i="4" s="1"/>
  <c r="CK162" i="2"/>
  <c r="CK91" i="4" s="1"/>
  <c r="CK161" i="2"/>
  <c r="CC274" i="2"/>
  <c r="CC889" i="2"/>
  <c r="CE110" i="4"/>
  <c r="CE182" i="2"/>
  <c r="CE183" i="2"/>
  <c r="CD172" i="2"/>
  <c r="CG166" i="2"/>
  <c r="CF170" i="2"/>
  <c r="CG204" i="2"/>
  <c r="CG206" i="2" s="1"/>
  <c r="CI134" i="2"/>
  <c r="CK131" i="2"/>
  <c r="CK133" i="2"/>
  <c r="CK94" i="4" s="1"/>
  <c r="CK132" i="2"/>
  <c r="CK90" i="4" s="1"/>
  <c r="CJ86" i="4"/>
  <c r="CG232" i="2"/>
  <c r="CG234" i="2" s="1"/>
  <c r="CK236" i="2"/>
  <c r="CE144" i="2"/>
  <c r="CK178" i="2"/>
  <c r="CK148" i="2"/>
  <c r="CH258" i="2"/>
  <c r="CK264" i="2"/>
  <c r="CK208" i="2"/>
  <c r="CL58" i="2"/>
  <c r="CL78" i="2"/>
  <c r="CL18" i="2"/>
  <c r="CL38" i="2"/>
  <c r="CG520" i="2"/>
  <c r="CG516" i="2"/>
  <c r="CH13" i="2"/>
  <c r="CF277" i="14"/>
  <c r="CF250" i="14"/>
  <c r="CF223" i="14"/>
  <c r="CD507" i="2"/>
  <c r="CD508" i="2" s="1"/>
  <c r="CE506" i="2"/>
  <c r="CC504" i="2"/>
  <c r="CI45" i="2"/>
  <c r="CJ44" i="2"/>
  <c r="CH73" i="2"/>
  <c r="CI73" i="2" s="1"/>
  <c r="CL30" i="2"/>
  <c r="CL31" i="2" s="1"/>
  <c r="CM62" i="14"/>
  <c r="CM22" i="14"/>
  <c r="CM54" i="1"/>
  <c r="CM55" i="1"/>
  <c r="CM426" i="2" s="1"/>
  <c r="CM131" i="14"/>
  <c r="CM53" i="1"/>
  <c r="CM56" i="1"/>
  <c r="CL98" i="2"/>
  <c r="CG105" i="2"/>
  <c r="CL487" i="2"/>
  <c r="CE817" i="2"/>
  <c r="CL97" i="10"/>
  <c r="AG906" i="2"/>
  <c r="AG901" i="2" s="1"/>
  <c r="AH77" i="10"/>
  <c r="CL385" i="2"/>
  <c r="CN32" i="1"/>
  <c r="CM33" i="1"/>
  <c r="CM35" i="1"/>
  <c r="CM34" i="1"/>
  <c r="CI295" i="14"/>
  <c r="CK556" i="2"/>
  <c r="CL555" i="2"/>
  <c r="CL461" i="2"/>
  <c r="CH383" i="2"/>
  <c r="CI478" i="2"/>
  <c r="CJ474" i="2"/>
  <c r="AR85" i="10"/>
  <c r="AV904" i="2"/>
  <c r="AW70" i="10"/>
  <c r="CN762" i="2"/>
  <c r="CO761" i="2"/>
  <c r="CO760" i="2" s="1"/>
  <c r="CJ90" i="2"/>
  <c r="CJ91" i="2" s="1"/>
  <c r="CK102" i="14"/>
  <c r="CL101" i="14"/>
  <c r="CF7" i="13"/>
  <c r="CF22" i="13" s="1"/>
  <c r="CF21" i="13"/>
  <c r="CG6" i="4"/>
  <c r="CK120" i="10"/>
  <c r="CF92" i="2"/>
  <c r="CF93" i="2"/>
  <c r="CF114" i="2" s="1"/>
  <c r="CL93" i="10"/>
  <c r="CH78" i="4"/>
  <c r="CH104" i="2"/>
  <c r="CN769" i="2"/>
  <c r="CN768" i="2" s="1"/>
  <c r="CM770" i="2"/>
  <c r="CL40" i="1"/>
  <c r="CL121" i="10"/>
  <c r="CE23" i="13"/>
  <c r="CE24" i="13" s="1"/>
  <c r="BN136" i="1"/>
  <c r="BO137" i="1" s="1"/>
  <c r="BO135" i="1"/>
  <c r="CK561" i="2"/>
  <c r="CL560" i="2"/>
  <c r="CL65" i="10"/>
  <c r="CI259" i="14"/>
  <c r="CI294" i="14"/>
  <c r="CI232" i="14"/>
  <c r="CC191" i="14" l="1"/>
  <c r="CK130" i="2"/>
  <c r="CM42" i="2"/>
  <c r="CM30" i="2" s="1"/>
  <c r="CM31" i="2" s="1"/>
  <c r="CK160" i="2"/>
  <c r="CK190" i="2"/>
  <c r="CH65" i="2"/>
  <c r="CH52" i="2" s="1"/>
  <c r="CK50" i="2"/>
  <c r="CK51" i="2" s="1"/>
  <c r="CI76" i="4"/>
  <c r="CI64" i="2"/>
  <c r="CI65" i="2" s="1"/>
  <c r="CI52" i="2" s="1"/>
  <c r="AY601" i="2"/>
  <c r="AU605" i="2"/>
  <c r="CK592" i="2"/>
  <c r="CK156" i="4" s="1"/>
  <c r="CJ599" i="2"/>
  <c r="CI609" i="2"/>
  <c r="CH9" i="15"/>
  <c r="CH36" i="15" s="1"/>
  <c r="CL595" i="2"/>
  <c r="CL597" i="2"/>
  <c r="CL598" i="2"/>
  <c r="CL608" i="2"/>
  <c r="CL602" i="2"/>
  <c r="CK603" i="2"/>
  <c r="CM583" i="2"/>
  <c r="CM582" i="2"/>
  <c r="CM589" i="2"/>
  <c r="CG10" i="15"/>
  <c r="CG37" i="15" s="1"/>
  <c r="CD889" i="2"/>
  <c r="CE108" i="4"/>
  <c r="CI279" i="2"/>
  <c r="CI518" i="2" s="1"/>
  <c r="CI519" i="2" s="1"/>
  <c r="CI516" i="2" s="1"/>
  <c r="CJ700" i="2"/>
  <c r="CJ46" i="4" s="1"/>
  <c r="CL425" i="2"/>
  <c r="CK430" i="2"/>
  <c r="CK135" i="4"/>
  <c r="CI4" i="15"/>
  <c r="CM428" i="2"/>
  <c r="CM427" i="2"/>
  <c r="CM423" i="2"/>
  <c r="CM424" i="2"/>
  <c r="CD282" i="2"/>
  <c r="CE142" i="2"/>
  <c r="CE146" i="2" s="1"/>
  <c r="CE278" i="2"/>
  <c r="CE880" i="2" s="1"/>
  <c r="CF275" i="2"/>
  <c r="CF109" i="4"/>
  <c r="CF153" i="2"/>
  <c r="CF152" i="2"/>
  <c r="CG280" i="2"/>
  <c r="CH138" i="2"/>
  <c r="CD276" i="2"/>
  <c r="CD539" i="2" s="1"/>
  <c r="CG281" i="2"/>
  <c r="CH136" i="2"/>
  <c r="CG140" i="2"/>
  <c r="CE273" i="2"/>
  <c r="CE889" i="2" s="1"/>
  <c r="CE141" i="2"/>
  <c r="CF410" i="2"/>
  <c r="CF910" i="2" s="1"/>
  <c r="BK26" i="4"/>
  <c r="CI164" i="4"/>
  <c r="CG222" i="14"/>
  <c r="BC857" i="2"/>
  <c r="CM102" i="2"/>
  <c r="CM22" i="2"/>
  <c r="CM82" i="2"/>
  <c r="CM62" i="2"/>
  <c r="BD838" i="2"/>
  <c r="BD836" i="2" s="1"/>
  <c r="BB86" i="14"/>
  <c r="CF404" i="2"/>
  <c r="BD855" i="2"/>
  <c r="BD175" i="4" s="1"/>
  <c r="CJ250" i="2"/>
  <c r="CF412" i="2"/>
  <c r="CF41" i="4" s="1"/>
  <c r="CB284" i="2"/>
  <c r="CH660" i="2"/>
  <c r="CJ217" i="2"/>
  <c r="CJ215" i="2" s="1"/>
  <c r="CJ245" i="2"/>
  <c r="CJ243" i="2" s="1"/>
  <c r="CM65" i="1"/>
  <c r="CM59" i="1"/>
  <c r="CM152" i="1"/>
  <c r="CM126" i="1"/>
  <c r="CM129" i="1"/>
  <c r="CM146" i="1"/>
  <c r="AP147" i="1" s="1"/>
  <c r="CM50" i="1"/>
  <c r="CM51" i="1"/>
  <c r="CM437" i="2"/>
  <c r="CM453" i="2"/>
  <c r="CM320" i="2"/>
  <c r="CM359" i="2"/>
  <c r="CM342" i="2"/>
  <c r="CM339" i="2" s="1"/>
  <c r="CM306" i="2"/>
  <c r="CM303" i="2" s="1"/>
  <c r="CM238" i="2"/>
  <c r="CM218" i="2" s="1"/>
  <c r="CM210" i="2"/>
  <c r="CM189" i="2" s="1"/>
  <c r="CM198" i="2"/>
  <c r="CM79" i="2"/>
  <c r="CM39" i="2"/>
  <c r="CM99" i="2"/>
  <c r="CM489" i="2"/>
  <c r="CM434" i="2"/>
  <c r="CM612" i="2"/>
  <c r="CM450" i="2"/>
  <c r="CM333" i="2"/>
  <c r="CM330" i="2" s="1"/>
  <c r="CM372" i="2"/>
  <c r="CM369" i="2" s="1"/>
  <c r="CM354" i="2"/>
  <c r="CM351" i="2" s="1"/>
  <c r="CM338" i="2"/>
  <c r="CM302" i="2"/>
  <c r="CM224" i="2"/>
  <c r="CM266" i="2"/>
  <c r="CM246" i="2" s="1"/>
  <c r="CM196" i="2"/>
  <c r="CM69" i="2"/>
  <c r="CM68" i="2" s="1"/>
  <c r="CM463" i="2"/>
  <c r="CM476" i="2"/>
  <c r="CM329" i="2"/>
  <c r="CM368" i="2"/>
  <c r="CM350" i="2"/>
  <c r="CM315" i="2"/>
  <c r="CM297" i="2"/>
  <c r="CM294" i="2" s="1"/>
  <c r="CM226" i="2"/>
  <c r="CM254" i="2"/>
  <c r="CM180" i="2"/>
  <c r="CM159" i="2" s="1"/>
  <c r="CM59" i="2"/>
  <c r="CM19" i="2"/>
  <c r="CM438" i="2"/>
  <c r="CM645" i="2"/>
  <c r="CM454" i="2"/>
  <c r="CM324" i="2"/>
  <c r="CM321" i="2" s="1"/>
  <c r="CM363" i="2"/>
  <c r="CM311" i="2"/>
  <c r="CM293" i="2"/>
  <c r="CM252" i="2"/>
  <c r="CM150" i="2"/>
  <c r="CM129" i="2" s="1"/>
  <c r="CM923" i="2"/>
  <c r="CK244" i="2"/>
  <c r="CK216" i="2"/>
  <c r="CS92" i="1"/>
  <c r="CJ248" i="2"/>
  <c r="CL89" i="2"/>
  <c r="CL88" i="2" s="1"/>
  <c r="CM63" i="14"/>
  <c r="CM132" i="14"/>
  <c r="CM14" i="14"/>
  <c r="CM34" i="14"/>
  <c r="CM47" i="14"/>
  <c r="CM204" i="14"/>
  <c r="CM23" i="14"/>
  <c r="CM156" i="14"/>
  <c r="CM165" i="14"/>
  <c r="CM74" i="14"/>
  <c r="CM143" i="14"/>
  <c r="CM54" i="14"/>
  <c r="CM119" i="14"/>
  <c r="CN2" i="13"/>
  <c r="CN2" i="2"/>
  <c r="CN2" i="1"/>
  <c r="CN2" i="5"/>
  <c r="CN2" i="10"/>
  <c r="CN118" i="10" s="1"/>
  <c r="CN2" i="14"/>
  <c r="CN8" i="14" s="1"/>
  <c r="CO31" i="1"/>
  <c r="CN2" i="4"/>
  <c r="CN147" i="1"/>
  <c r="CR87" i="1"/>
  <c r="CS85" i="1"/>
  <c r="CN57" i="10"/>
  <c r="CN62" i="10"/>
  <c r="CP93" i="1"/>
  <c r="CO97" i="1"/>
  <c r="CJ220" i="2"/>
  <c r="CL405" i="2"/>
  <c r="CM481" i="2"/>
  <c r="CM332" i="2"/>
  <c r="CM323" i="2"/>
  <c r="CM371" i="2"/>
  <c r="CM362" i="2"/>
  <c r="CM353" i="2"/>
  <c r="CM341" i="2"/>
  <c r="CM314" i="2"/>
  <c r="CM305" i="2"/>
  <c r="CM296" i="2"/>
  <c r="CM436" i="2"/>
  <c r="CM452" i="2"/>
  <c r="CM235" i="2"/>
  <c r="CM147" i="2"/>
  <c r="CM177" i="2"/>
  <c r="CM207" i="2"/>
  <c r="CM263" i="2"/>
  <c r="CH893" i="2"/>
  <c r="CG115" i="4"/>
  <c r="S541" i="2"/>
  <c r="CH111" i="2"/>
  <c r="CH879" i="2" s="1"/>
  <c r="CH277" i="14" s="1"/>
  <c r="CH406" i="2"/>
  <c r="CF7" i="4"/>
  <c r="CJ313" i="2"/>
  <c r="CK312" i="2"/>
  <c r="CH318" i="2"/>
  <c r="CH120" i="4" s="1"/>
  <c r="CH117" i="4" s="1"/>
  <c r="CH382" i="2"/>
  <c r="CH380" i="2" s="1"/>
  <c r="CH387" i="2" s="1"/>
  <c r="CG9" i="4"/>
  <c r="CE11" i="4"/>
  <c r="CH516" i="2"/>
  <c r="CI381" i="2"/>
  <c r="CI317" i="2"/>
  <c r="CG408" i="2"/>
  <c r="CG276" i="14"/>
  <c r="CK75" i="4"/>
  <c r="CI890" i="2"/>
  <c r="CI213" i="2"/>
  <c r="CI201" i="2" s="1"/>
  <c r="CI212" i="2"/>
  <c r="CG13" i="4"/>
  <c r="CG404" i="2"/>
  <c r="CG407" i="2"/>
  <c r="CG410" i="2" s="1"/>
  <c r="CG910" i="2" s="1"/>
  <c r="CJ361" i="2"/>
  <c r="CK360" i="2"/>
  <c r="CI365" i="2"/>
  <c r="CI389" i="2"/>
  <c r="CH366" i="2"/>
  <c r="CH127" i="4" s="1"/>
  <c r="CH125" i="4" s="1"/>
  <c r="CH390" i="2"/>
  <c r="CJ194" i="2"/>
  <c r="CJ200" i="2" s="1"/>
  <c r="CJ111" i="4" s="1"/>
  <c r="CH498" i="2"/>
  <c r="CI269" i="2"/>
  <c r="CI257" i="2" s="1"/>
  <c r="CJ222" i="2"/>
  <c r="CI241" i="2"/>
  <c r="CI229" i="2" s="1"/>
  <c r="CI240" i="2"/>
  <c r="CI8" i="4"/>
  <c r="CI132" i="4"/>
  <c r="CJ440" i="2"/>
  <c r="CJ460" i="2" s="1"/>
  <c r="CJ136" i="4"/>
  <c r="CJ134" i="4" s="1"/>
  <c r="CI458" i="2"/>
  <c r="CI10" i="4"/>
  <c r="CI465" i="2"/>
  <c r="CI652" i="2"/>
  <c r="CI653" i="2"/>
  <c r="CI702" i="2" s="1"/>
  <c r="CJ646" i="2"/>
  <c r="CI654" i="2"/>
  <c r="CI703" i="2" s="1"/>
  <c r="CK435" i="2"/>
  <c r="CK459" i="2" s="1"/>
  <c r="CL433" i="2"/>
  <c r="CI109" i="2"/>
  <c r="CH73" i="4"/>
  <c r="CI230" i="2"/>
  <c r="AT631" i="2"/>
  <c r="AT691" i="2" s="1"/>
  <c r="AT634" i="2"/>
  <c r="AT694" i="2" s="1"/>
  <c r="AT657" i="2"/>
  <c r="AT705" i="2" s="1"/>
  <c r="CI268" i="2"/>
  <c r="CK10" i="2"/>
  <c r="CK11" i="2" s="1"/>
  <c r="CI24" i="2"/>
  <c r="CI25" i="2" s="1"/>
  <c r="CI74" i="4"/>
  <c r="CI655" i="2"/>
  <c r="CK658" i="2"/>
  <c r="CK706" i="2" s="1"/>
  <c r="CL648" i="2"/>
  <c r="CJ659" i="2"/>
  <c r="CJ707" i="2" s="1"/>
  <c r="CJ650" i="2"/>
  <c r="CJ160" i="4" s="1"/>
  <c r="CJ159" i="4" s="1"/>
  <c r="CH85" i="2"/>
  <c r="CH72" i="2" s="1"/>
  <c r="CK70" i="2"/>
  <c r="CK71" i="2" s="1"/>
  <c r="CI77" i="4"/>
  <c r="CI84" i="2"/>
  <c r="AW847" i="2"/>
  <c r="AW862" i="2"/>
  <c r="CL839" i="2"/>
  <c r="CF39" i="13"/>
  <c r="CF40" i="13" s="1"/>
  <c r="CI721" i="2"/>
  <c r="CI685" i="2"/>
  <c r="CF123" i="14"/>
  <c r="CF12" i="14"/>
  <c r="CF50" i="14"/>
  <c r="CF159" i="14"/>
  <c r="CJ622" i="2"/>
  <c r="CJ157" i="4" s="1"/>
  <c r="CJ155" i="4" s="1"/>
  <c r="CJ887" i="2"/>
  <c r="CJ53" i="4"/>
  <c r="CJ192" i="4" s="1"/>
  <c r="CG190" i="4"/>
  <c r="CG194" i="4" s="1"/>
  <c r="CG55" i="4"/>
  <c r="CG37" i="13"/>
  <c r="CG11" i="13"/>
  <c r="CG38" i="13" s="1"/>
  <c r="CH720" i="2"/>
  <c r="CH51" i="4"/>
  <c r="CK625" i="2"/>
  <c r="CK627" i="2"/>
  <c r="CK688" i="2" s="1"/>
  <c r="CL613" i="2"/>
  <c r="CK638" i="2"/>
  <c r="CK699" i="2" s="1"/>
  <c r="CK632" i="2"/>
  <c r="CK692" i="2" s="1"/>
  <c r="CL619" i="2"/>
  <c r="CE262" i="2"/>
  <c r="CF260" i="2"/>
  <c r="T544" i="2"/>
  <c r="T545" i="2" s="1"/>
  <c r="V468" i="2"/>
  <c r="V470" i="2" s="1"/>
  <c r="U543" i="2"/>
  <c r="U544" i="2" s="1"/>
  <c r="W479" i="2"/>
  <c r="V483" i="2"/>
  <c r="U40" i="4"/>
  <c r="U534" i="2"/>
  <c r="CI258" i="2"/>
  <c r="W492" i="2"/>
  <c r="V496" i="2"/>
  <c r="W466" i="2"/>
  <c r="V536" i="2"/>
  <c r="CJ456" i="2"/>
  <c r="CJ486" i="2" s="1"/>
  <c r="CJ485" i="2"/>
  <c r="CJ141" i="4"/>
  <c r="CJ140" i="4" s="1"/>
  <c r="CI497" i="2"/>
  <c r="CI484" i="2"/>
  <c r="CI15" i="4"/>
  <c r="CH494" i="2"/>
  <c r="CI491" i="2"/>
  <c r="CK451" i="2"/>
  <c r="CL449" i="2"/>
  <c r="CL331" i="2"/>
  <c r="CK335" i="2"/>
  <c r="CK336" i="2" s="1"/>
  <c r="CK122" i="4" s="1"/>
  <c r="CK326" i="2"/>
  <c r="CK327" i="2" s="1"/>
  <c r="CK121" i="4" s="1"/>
  <c r="CL322" i="2"/>
  <c r="CJ85" i="4"/>
  <c r="CK89" i="4"/>
  <c r="CE172" i="2"/>
  <c r="CJ300" i="2"/>
  <c r="CJ118" i="4" s="1"/>
  <c r="CJ357" i="2"/>
  <c r="CJ126" i="4" s="1"/>
  <c r="CK374" i="2"/>
  <c r="CK375" i="2" s="1"/>
  <c r="CK128" i="4" s="1"/>
  <c r="CL370" i="2"/>
  <c r="CL352" i="2"/>
  <c r="CK356" i="2"/>
  <c r="CK299" i="2"/>
  <c r="CL340" i="2"/>
  <c r="CL295" i="2"/>
  <c r="CK344" i="2"/>
  <c r="CK345" i="2" s="1"/>
  <c r="CK123" i="4" s="1"/>
  <c r="CL304" i="2"/>
  <c r="CK308" i="2"/>
  <c r="CK309" i="2" s="1"/>
  <c r="CK119" i="4" s="1"/>
  <c r="CD224" i="14"/>
  <c r="CD251" i="14"/>
  <c r="CD278" i="14"/>
  <c r="CC176" i="2"/>
  <c r="CC277" i="2" s="1"/>
  <c r="CJ134" i="2"/>
  <c r="CK93" i="4"/>
  <c r="CL191" i="2"/>
  <c r="CL192" i="2"/>
  <c r="CL92" i="4" s="1"/>
  <c r="CL193" i="2"/>
  <c r="CL96" i="4" s="1"/>
  <c r="CK88" i="4"/>
  <c r="CH232" i="2"/>
  <c r="CH234" i="2" s="1"/>
  <c r="CD174" i="2"/>
  <c r="CD283" i="2" s="1"/>
  <c r="CL163" i="2"/>
  <c r="CL95" i="4" s="1"/>
  <c r="CL161" i="2"/>
  <c r="CL162" i="2"/>
  <c r="CL91" i="4" s="1"/>
  <c r="CK87" i="4"/>
  <c r="CF110" i="4"/>
  <c r="CF182" i="2"/>
  <c r="CF183" i="2"/>
  <c r="CE171" i="2"/>
  <c r="CH166" i="2"/>
  <c r="CG170" i="2"/>
  <c r="CH168" i="2"/>
  <c r="CL133" i="2"/>
  <c r="CL94" i="4" s="1"/>
  <c r="CL131" i="2"/>
  <c r="CL132" i="2"/>
  <c r="CL90" i="4" s="1"/>
  <c r="CK86" i="4"/>
  <c r="CL236" i="2"/>
  <c r="CF144" i="2"/>
  <c r="CL148" i="2"/>
  <c r="CI202" i="2"/>
  <c r="CH204" i="2"/>
  <c r="CH206" i="2" s="1"/>
  <c r="CL208" i="2"/>
  <c r="CL264" i="2"/>
  <c r="CL178" i="2"/>
  <c r="CM78" i="2"/>
  <c r="CN82" i="2" s="1"/>
  <c r="CM38" i="2"/>
  <c r="CM58" i="2"/>
  <c r="CN62" i="2" s="1"/>
  <c r="CM18" i="2"/>
  <c r="CG193" i="14"/>
  <c r="CM40" i="1"/>
  <c r="CG110" i="2"/>
  <c r="CG112" i="2" s="1"/>
  <c r="CI13" i="2"/>
  <c r="CG93" i="2"/>
  <c r="CG114" i="2" s="1"/>
  <c r="CE507" i="2"/>
  <c r="CE508" i="2" s="1"/>
  <c r="CG223" i="14"/>
  <c r="CG250" i="14"/>
  <c r="CG277" i="14"/>
  <c r="CF506" i="2"/>
  <c r="CD504" i="2"/>
  <c r="CI33" i="2"/>
  <c r="CI53" i="2"/>
  <c r="CJ45" i="2"/>
  <c r="CK44" i="2"/>
  <c r="CK45" i="2" s="1"/>
  <c r="CK32" i="2" s="1"/>
  <c r="CI32" i="2"/>
  <c r="CG92" i="2"/>
  <c r="CM98" i="2"/>
  <c r="CN102" i="2" s="1"/>
  <c r="CH105" i="2"/>
  <c r="CN62" i="14"/>
  <c r="CN53" i="1"/>
  <c r="CN22" i="14"/>
  <c r="CN56" i="1"/>
  <c r="CN131" i="14"/>
  <c r="CN54" i="1"/>
  <c r="CN55" i="1"/>
  <c r="CN426" i="2" s="1"/>
  <c r="CF23" i="13"/>
  <c r="CF24" i="13" s="1"/>
  <c r="CM121" i="10"/>
  <c r="CL34" i="13"/>
  <c r="CL4" i="13"/>
  <c r="CL18" i="13"/>
  <c r="CL1" i="13"/>
  <c r="CL1" i="5"/>
  <c r="CL4" i="5"/>
  <c r="CL152" i="14"/>
  <c r="CL1" i="14"/>
  <c r="CL200" i="14"/>
  <c r="CL175" i="14"/>
  <c r="CL115" i="14"/>
  <c r="CL4" i="14"/>
  <c r="CL83" i="14"/>
  <c r="CL43" i="14"/>
  <c r="CL181" i="4"/>
  <c r="CL168" i="4"/>
  <c r="CL82" i="4"/>
  <c r="CL37" i="4"/>
  <c r="CL4" i="4"/>
  <c r="CL149" i="4"/>
  <c r="CL106" i="4"/>
  <c r="CL71" i="4"/>
  <c r="CL1" i="4"/>
  <c r="CL812" i="2"/>
  <c r="CL570" i="2"/>
  <c r="CL1" i="2"/>
  <c r="CH3" i="15" s="1"/>
  <c r="CL825" i="2"/>
  <c r="CL730" i="2"/>
  <c r="CL747" i="2"/>
  <c r="CL502" i="2"/>
  <c r="CL4" i="2"/>
  <c r="CL870" i="2"/>
  <c r="CL795" i="2"/>
  <c r="CL774" i="2"/>
  <c r="CL417" i="2"/>
  <c r="CL288" i="2"/>
  <c r="CL121" i="2"/>
  <c r="CL102" i="10"/>
  <c r="CL20" i="1"/>
  <c r="CL1" i="10"/>
  <c r="CL119" i="1"/>
  <c r="CL74" i="1"/>
  <c r="CL1" i="1"/>
  <c r="CL90" i="10"/>
  <c r="CL55" i="10"/>
  <c r="CL44" i="1"/>
  <c r="CF112" i="2"/>
  <c r="CL102" i="14"/>
  <c r="CM101" i="14"/>
  <c r="AR86" i="10"/>
  <c r="CF817" i="2"/>
  <c r="CM65" i="10"/>
  <c r="CH6" i="4"/>
  <c r="CL120" i="10"/>
  <c r="CG21" i="13"/>
  <c r="CG7" i="13"/>
  <c r="CG22" i="13" s="1"/>
  <c r="CP761" i="2"/>
  <c r="CP760" i="2" s="1"/>
  <c r="CO762" i="2"/>
  <c r="AW71" i="10"/>
  <c r="AW72" i="10" s="1"/>
  <c r="CJ295" i="14"/>
  <c r="CN35" i="1"/>
  <c r="CN34" i="1"/>
  <c r="CO32" i="1"/>
  <c r="CN33" i="1"/>
  <c r="CM385" i="2"/>
  <c r="AG287" i="14"/>
  <c r="AG902" i="2"/>
  <c r="AG903" i="2" s="1"/>
  <c r="AG16" i="4"/>
  <c r="CL561" i="2"/>
  <c r="CM560" i="2"/>
  <c r="BO136" i="1"/>
  <c r="BP137" i="1" s="1"/>
  <c r="BP135" i="1"/>
  <c r="CN770" i="2"/>
  <c r="CO769" i="2"/>
  <c r="CO768" i="2" s="1"/>
  <c r="CI78" i="4"/>
  <c r="CI104" i="2"/>
  <c r="CI383" i="2"/>
  <c r="CJ259" i="14"/>
  <c r="CJ294" i="14"/>
  <c r="CJ232" i="14"/>
  <c r="CM461" i="2"/>
  <c r="CM487" i="2"/>
  <c r="CM93" i="10"/>
  <c r="CK90" i="2"/>
  <c r="CK91" i="2" s="1"/>
  <c r="CJ478" i="2"/>
  <c r="CK474" i="2"/>
  <c r="CL556" i="2"/>
  <c r="CM555" i="2"/>
  <c r="AH143" i="4"/>
  <c r="AH20" i="4"/>
  <c r="AH78" i="10"/>
  <c r="CM97" i="10"/>
  <c r="CM18" i="13" l="1"/>
  <c r="CH193" i="14"/>
  <c r="CD191" i="14"/>
  <c r="CN42" i="2"/>
  <c r="CN30" i="2" s="1"/>
  <c r="CN31" i="2" s="1"/>
  <c r="CN22" i="2"/>
  <c r="CL190" i="2"/>
  <c r="CL160" i="2"/>
  <c r="CL130" i="2"/>
  <c r="BE837" i="2"/>
  <c r="CK76" i="4"/>
  <c r="CJ64" i="2"/>
  <c r="CJ65" i="2" s="1"/>
  <c r="CJ52" i="2" s="1"/>
  <c r="CJ76" i="4"/>
  <c r="CL50" i="2"/>
  <c r="CL51" i="2" s="1"/>
  <c r="CL592" i="2"/>
  <c r="CL156" i="4" s="1"/>
  <c r="CJ609" i="2"/>
  <c r="AV604" i="2"/>
  <c r="CK599" i="2"/>
  <c r="AZ600" i="2"/>
  <c r="CI9" i="15"/>
  <c r="CI36" i="15" s="1"/>
  <c r="CM608" i="2"/>
  <c r="CM602" i="2"/>
  <c r="CL603" i="2"/>
  <c r="CN589" i="2"/>
  <c r="CN583" i="2"/>
  <c r="CN582" i="2"/>
  <c r="CH10" i="15"/>
  <c r="CH37" i="15" s="1"/>
  <c r="CM595" i="2"/>
  <c r="CM597" i="2"/>
  <c r="CM598" i="2"/>
  <c r="CF108" i="4"/>
  <c r="CK700" i="2"/>
  <c r="CK46" i="4" s="1"/>
  <c r="CJ279" i="2"/>
  <c r="CJ518" i="2" s="1"/>
  <c r="CJ519" i="2" s="1"/>
  <c r="CJ516" i="2" s="1"/>
  <c r="CL430" i="2"/>
  <c r="CL135" i="4"/>
  <c r="CJ4" i="15"/>
  <c r="CN428" i="2"/>
  <c r="CN427" i="2"/>
  <c r="CN424" i="2"/>
  <c r="CN423" i="2"/>
  <c r="CM425" i="2"/>
  <c r="CF278" i="2"/>
  <c r="CF880" i="2" s="1"/>
  <c r="CE276" i="2"/>
  <c r="CE539" i="2" s="1"/>
  <c r="CG275" i="2"/>
  <c r="CG153" i="2"/>
  <c r="CG109" i="4"/>
  <c r="CG152" i="2"/>
  <c r="CH280" i="2"/>
  <c r="CI138" i="2"/>
  <c r="CF273" i="2"/>
  <c r="CF141" i="2"/>
  <c r="CE282" i="2"/>
  <c r="CF142" i="2"/>
  <c r="CF146" i="2" s="1"/>
  <c r="CH281" i="2"/>
  <c r="CI136" i="2"/>
  <c r="CH140" i="2"/>
  <c r="CF413" i="2"/>
  <c r="CF911" i="2" s="1"/>
  <c r="CF229" i="14" s="1"/>
  <c r="CN481" i="2"/>
  <c r="BJ782" i="2"/>
  <c r="BJ789" i="2"/>
  <c r="BL26" i="4"/>
  <c r="BL45" i="4"/>
  <c r="BK45" i="4"/>
  <c r="BC863" i="2"/>
  <c r="BC104" i="14"/>
  <c r="BC176" i="4"/>
  <c r="BC86" i="14"/>
  <c r="BC852" i="2"/>
  <c r="BD856" i="2"/>
  <c r="BD43" i="4" s="1"/>
  <c r="BD90" i="14" s="1"/>
  <c r="BD21" i="4"/>
  <c r="CE274" i="2"/>
  <c r="CH115" i="4"/>
  <c r="CT85" i="1"/>
  <c r="CS87" i="1"/>
  <c r="CO2" i="13"/>
  <c r="CO2" i="2"/>
  <c r="CP31" i="1"/>
  <c r="CO2" i="5"/>
  <c r="CO2" i="10"/>
  <c r="CO118" i="10" s="1"/>
  <c r="CO2" i="14"/>
  <c r="CO147" i="1"/>
  <c r="CO2" i="4"/>
  <c r="CO2" i="1"/>
  <c r="CN59" i="1"/>
  <c r="CN152" i="1"/>
  <c r="CN126" i="1"/>
  <c r="CN129" i="1"/>
  <c r="CN65" i="1"/>
  <c r="CN146" i="1"/>
  <c r="AO147" i="1" s="1"/>
  <c r="CN51" i="1"/>
  <c r="CN50" i="1"/>
  <c r="CJ99" i="4"/>
  <c r="CK220" i="2"/>
  <c r="CM89" i="2"/>
  <c r="CM88" i="2" s="1"/>
  <c r="CJ98" i="4"/>
  <c r="CQ93" i="1"/>
  <c r="CP97" i="1"/>
  <c r="CN23" i="14"/>
  <c r="CN156" i="14"/>
  <c r="CN165" i="14"/>
  <c r="CN74" i="14"/>
  <c r="CN143" i="14"/>
  <c r="CN54" i="14"/>
  <c r="CN119" i="14"/>
  <c r="CN63" i="14"/>
  <c r="CN132" i="14"/>
  <c r="CN14" i="14"/>
  <c r="CN34" i="14"/>
  <c r="CN47" i="14"/>
  <c r="CN204" i="14"/>
  <c r="CN434" i="2"/>
  <c r="CN645" i="2"/>
  <c r="CN329" i="2"/>
  <c r="CN359" i="2"/>
  <c r="CN315" i="2"/>
  <c r="CN297" i="2"/>
  <c r="CN294" i="2" s="1"/>
  <c r="CN266" i="2"/>
  <c r="CN246" i="2" s="1"/>
  <c r="CN198" i="2"/>
  <c r="CN69" i="2"/>
  <c r="CN68" i="2" s="1"/>
  <c r="CN454" i="2"/>
  <c r="CN324" i="2"/>
  <c r="CN321" i="2" s="1"/>
  <c r="CN372" i="2"/>
  <c r="CN369" i="2" s="1"/>
  <c r="CN354" i="2"/>
  <c r="CN351" i="2" s="1"/>
  <c r="CN311" i="2"/>
  <c r="CN293" i="2"/>
  <c r="CN238" i="2"/>
  <c r="CN218" i="2" s="1"/>
  <c r="CN254" i="2"/>
  <c r="CN196" i="2"/>
  <c r="CN59" i="2"/>
  <c r="CN19" i="2"/>
  <c r="CN463" i="2"/>
  <c r="CN489" i="2"/>
  <c r="CN438" i="2"/>
  <c r="CN612" i="2"/>
  <c r="CN453" i="2"/>
  <c r="CN320" i="2"/>
  <c r="CN368" i="2"/>
  <c r="CN350" i="2"/>
  <c r="CN342" i="2"/>
  <c r="CN339" i="2" s="1"/>
  <c r="CN306" i="2"/>
  <c r="CN303" i="2" s="1"/>
  <c r="CN226" i="2"/>
  <c r="CN252" i="2"/>
  <c r="CN180" i="2"/>
  <c r="CN159" i="2" s="1"/>
  <c r="CN923" i="2"/>
  <c r="CN476" i="2"/>
  <c r="CN99" i="2"/>
  <c r="CN437" i="2"/>
  <c r="CN450" i="2"/>
  <c r="CN333" i="2"/>
  <c r="CN330" i="2" s="1"/>
  <c r="CN363" i="2"/>
  <c r="CN338" i="2"/>
  <c r="CN302" i="2"/>
  <c r="CN224" i="2"/>
  <c r="CN210" i="2"/>
  <c r="CN189" i="2" s="1"/>
  <c r="CN150" i="2"/>
  <c r="CN129" i="2" s="1"/>
  <c r="CN79" i="2"/>
  <c r="CN39" i="2"/>
  <c r="CL244" i="2"/>
  <c r="CL216" i="2"/>
  <c r="CK217" i="2"/>
  <c r="CK245" i="2"/>
  <c r="CK243" i="2" s="1"/>
  <c r="CK248" i="2"/>
  <c r="CJ249" i="2"/>
  <c r="CJ102" i="4" s="1"/>
  <c r="CG413" i="2"/>
  <c r="CG911" i="2" s="1"/>
  <c r="CG288" i="14" s="1"/>
  <c r="CI660" i="2"/>
  <c r="CH407" i="2"/>
  <c r="CH909" i="2" s="1"/>
  <c r="CH289" i="14" s="1"/>
  <c r="CO57" i="10"/>
  <c r="CO62" i="10"/>
  <c r="CM405" i="2"/>
  <c r="CJ221" i="2"/>
  <c r="CJ101" i="4" s="1"/>
  <c r="CT92" i="1"/>
  <c r="CN436" i="2"/>
  <c r="CN452" i="2"/>
  <c r="CN235" i="2"/>
  <c r="CN177" i="2"/>
  <c r="CN207" i="2"/>
  <c r="CN263" i="2"/>
  <c r="CN147" i="2"/>
  <c r="CN332" i="2"/>
  <c r="CN323" i="2"/>
  <c r="CN371" i="2"/>
  <c r="CN362" i="2"/>
  <c r="CN353" i="2"/>
  <c r="CN341" i="2"/>
  <c r="CN314" i="2"/>
  <c r="CN305" i="2"/>
  <c r="CN296" i="2"/>
  <c r="CI893" i="2"/>
  <c r="BD857" i="2"/>
  <c r="CI406" i="2"/>
  <c r="CI249" i="14" s="1"/>
  <c r="CH222" i="14"/>
  <c r="CH408" i="2"/>
  <c r="CH549" i="2" s="1"/>
  <c r="CH249" i="14"/>
  <c r="CI318" i="2"/>
  <c r="CI120" i="4" s="1"/>
  <c r="CI117" i="4" s="1"/>
  <c r="CI382" i="2"/>
  <c r="CI380" i="2" s="1"/>
  <c r="CH9" i="4"/>
  <c r="CG7" i="4"/>
  <c r="CF11" i="4"/>
  <c r="CG549" i="2"/>
  <c r="CG412" i="2"/>
  <c r="CG41" i="4" s="1"/>
  <c r="CJ317" i="2"/>
  <c r="CJ381" i="2"/>
  <c r="CG909" i="2"/>
  <c r="CG289" i="14" s="1"/>
  <c r="CH276" i="14"/>
  <c r="CL312" i="2"/>
  <c r="CK313" i="2"/>
  <c r="CJ213" i="2"/>
  <c r="CJ201" i="2" s="1"/>
  <c r="CJ212" i="2"/>
  <c r="CJ132" i="4"/>
  <c r="CH388" i="2"/>
  <c r="CI366" i="2"/>
  <c r="CI127" i="4" s="1"/>
  <c r="CI125" i="4" s="1"/>
  <c r="CI390" i="2"/>
  <c r="CI388" i="2" s="1"/>
  <c r="CJ365" i="2"/>
  <c r="CJ389" i="2"/>
  <c r="CL360" i="2"/>
  <c r="CK361" i="2"/>
  <c r="CK194" i="2"/>
  <c r="CK200" i="2" s="1"/>
  <c r="CK111" i="4" s="1"/>
  <c r="CK250" i="2"/>
  <c r="CL250" i="2" s="1"/>
  <c r="CK164" i="2"/>
  <c r="AG17" i="4"/>
  <c r="AH184" i="4"/>
  <c r="CL75" i="4"/>
  <c r="CK222" i="2"/>
  <c r="CI498" i="2"/>
  <c r="CH110" i="2"/>
  <c r="CH112" i="2" s="1"/>
  <c r="CJ890" i="2"/>
  <c r="CI111" i="2"/>
  <c r="CI879" i="2" s="1"/>
  <c r="CK440" i="2"/>
  <c r="CK460" i="2" s="1"/>
  <c r="CK136" i="4"/>
  <c r="CK134" i="4" s="1"/>
  <c r="CJ458" i="2"/>
  <c r="CJ10" i="4"/>
  <c r="CJ465" i="2"/>
  <c r="CJ654" i="2"/>
  <c r="CJ703" i="2" s="1"/>
  <c r="CJ653" i="2"/>
  <c r="CJ702" i="2" s="1"/>
  <c r="CK646" i="2"/>
  <c r="CJ652" i="2"/>
  <c r="CL435" i="2"/>
  <c r="CL459" i="2" s="1"/>
  <c r="CM433" i="2"/>
  <c r="AT635" i="2"/>
  <c r="AT695" i="2" s="1"/>
  <c r="AU656" i="2"/>
  <c r="AU704" i="2" s="1"/>
  <c r="AU630" i="2"/>
  <c r="AU690" i="2" s="1"/>
  <c r="CI12" i="2"/>
  <c r="CJ164" i="4"/>
  <c r="CL10" i="2"/>
  <c r="CL11" i="2" s="1"/>
  <c r="CJ74" i="4"/>
  <c r="CJ24" i="2"/>
  <c r="CJ25" i="2" s="1"/>
  <c r="CJ655" i="2"/>
  <c r="CK659" i="2"/>
  <c r="CK707" i="2" s="1"/>
  <c r="CK650" i="2"/>
  <c r="CK160" i="4" s="1"/>
  <c r="CK159" i="4" s="1"/>
  <c r="CL658" i="2"/>
  <c r="CL706" i="2" s="1"/>
  <c r="CM648" i="2"/>
  <c r="CI73" i="4"/>
  <c r="CM200" i="14"/>
  <c r="CJ77" i="4"/>
  <c r="CJ84" i="2"/>
  <c r="CJ85" i="2" s="1"/>
  <c r="CM119" i="1"/>
  <c r="CJ109" i="2"/>
  <c r="CI85" i="2"/>
  <c r="CI72" i="2" s="1"/>
  <c r="CL70" i="2"/>
  <c r="CL71" i="2" s="1"/>
  <c r="CM747" i="2"/>
  <c r="CH93" i="2"/>
  <c r="CH114" i="2" s="1"/>
  <c r="CH506" i="2" s="1"/>
  <c r="CM825" i="2"/>
  <c r="CM181" i="4"/>
  <c r="CM121" i="2"/>
  <c r="CM4" i="13"/>
  <c r="CM149" i="4"/>
  <c r="CM90" i="10"/>
  <c r="CM795" i="2"/>
  <c r="CM83" i="14"/>
  <c r="CM44" i="1"/>
  <c r="CM1" i="10"/>
  <c r="CM1" i="2"/>
  <c r="CI3" i="15" s="1"/>
  <c r="CM288" i="2"/>
  <c r="CM870" i="2"/>
  <c r="CM37" i="4"/>
  <c r="CM1" i="4"/>
  <c r="CM4" i="4"/>
  <c r="CM4" i="14"/>
  <c r="CM1" i="14"/>
  <c r="CM34" i="13"/>
  <c r="CM1" i="1"/>
  <c r="CM570" i="2"/>
  <c r="CM4" i="2"/>
  <c r="CM71" i="4"/>
  <c r="CM115" i="14"/>
  <c r="CM1" i="5"/>
  <c r="CM20" i="1"/>
  <c r="CM102" i="10"/>
  <c r="CM417" i="2"/>
  <c r="CM82" i="4"/>
  <c r="CM152" i="14"/>
  <c r="CM1" i="13"/>
  <c r="CM55" i="10"/>
  <c r="CM74" i="1"/>
  <c r="CM730" i="2"/>
  <c r="CM812" i="2"/>
  <c r="CM774" i="2"/>
  <c r="CM502" i="2"/>
  <c r="CM168" i="4"/>
  <c r="CM106" i="4"/>
  <c r="CM43" i="14"/>
  <c r="CM175" i="14"/>
  <c r="CM4" i="5"/>
  <c r="AX846" i="2"/>
  <c r="AW861" i="2"/>
  <c r="V40" i="4"/>
  <c r="CM839" i="2"/>
  <c r="CG39" i="13"/>
  <c r="CG40" i="13" s="1"/>
  <c r="CK887" i="2"/>
  <c r="CK53" i="4"/>
  <c r="CK192" i="4" s="1"/>
  <c r="CG159" i="14"/>
  <c r="CG123" i="14"/>
  <c r="CG12" i="14"/>
  <c r="CG50" i="14"/>
  <c r="CJ685" i="2"/>
  <c r="CJ721" i="2"/>
  <c r="CH190" i="4"/>
  <c r="CH194" i="4" s="1"/>
  <c r="CH55" i="4"/>
  <c r="CH37" i="13"/>
  <c r="CH11" i="13"/>
  <c r="CH38" i="13" s="1"/>
  <c r="CI51" i="4"/>
  <c r="CI720" i="2"/>
  <c r="CK622" i="2"/>
  <c r="CK157" i="4" s="1"/>
  <c r="CK155" i="4" s="1"/>
  <c r="T541" i="2"/>
  <c r="CL638" i="2"/>
  <c r="CL699" i="2" s="1"/>
  <c r="CL632" i="2"/>
  <c r="CL692" i="2" s="1"/>
  <c r="CM619" i="2"/>
  <c r="CL625" i="2"/>
  <c r="CL627" i="2"/>
  <c r="CL688" i="2" s="1"/>
  <c r="CM613" i="2"/>
  <c r="W468" i="2"/>
  <c r="W470" i="2" s="1"/>
  <c r="V543" i="2"/>
  <c r="V544" i="2" s="1"/>
  <c r="U545" i="2"/>
  <c r="U541" i="2"/>
  <c r="CF262" i="2"/>
  <c r="CG260" i="2"/>
  <c r="X492" i="2"/>
  <c r="W496" i="2"/>
  <c r="X479" i="2"/>
  <c r="W483" i="2"/>
  <c r="X466" i="2"/>
  <c r="W536" i="2"/>
  <c r="V537" i="2"/>
  <c r="V538" i="2" s="1"/>
  <c r="CK456" i="2"/>
  <c r="CK486" i="2" s="1"/>
  <c r="CK485" i="2"/>
  <c r="CK141" i="4"/>
  <c r="CK140" i="4" s="1"/>
  <c r="CJ497" i="2"/>
  <c r="CJ484" i="2"/>
  <c r="CJ15" i="4"/>
  <c r="CI494" i="2"/>
  <c r="CJ491" i="2"/>
  <c r="CL451" i="2"/>
  <c r="CM449" i="2"/>
  <c r="CM331" i="2"/>
  <c r="CL335" i="2"/>
  <c r="CL336" i="2" s="1"/>
  <c r="CL122" i="4" s="1"/>
  <c r="CL326" i="2"/>
  <c r="CL327" i="2" s="1"/>
  <c r="CL121" i="4" s="1"/>
  <c r="CM322" i="2"/>
  <c r="CK357" i="2"/>
  <c r="CK126" i="4" s="1"/>
  <c r="CL356" i="2"/>
  <c r="CL374" i="2"/>
  <c r="CL375" i="2" s="1"/>
  <c r="CL128" i="4" s="1"/>
  <c r="CM370" i="2"/>
  <c r="CM352" i="2"/>
  <c r="CK85" i="4"/>
  <c r="CL93" i="4"/>
  <c r="CK300" i="2"/>
  <c r="CK118" i="4" s="1"/>
  <c r="CM340" i="2"/>
  <c r="CL344" i="2"/>
  <c r="CL345" i="2" s="1"/>
  <c r="CL123" i="4" s="1"/>
  <c r="CL308" i="2"/>
  <c r="CL309" i="2" s="1"/>
  <c r="CL119" i="4" s="1"/>
  <c r="CM295" i="2"/>
  <c r="CM304" i="2"/>
  <c r="CL299" i="2"/>
  <c r="CL89" i="4"/>
  <c r="CE174" i="2"/>
  <c r="CE283" i="2" s="1"/>
  <c r="CE278" i="14"/>
  <c r="CE251" i="14"/>
  <c r="CE224" i="14"/>
  <c r="CK134" i="2"/>
  <c r="CF171" i="2"/>
  <c r="CC284" i="2"/>
  <c r="CM191" i="2"/>
  <c r="CM193" i="2"/>
  <c r="CM96" i="4" s="1"/>
  <c r="CM192" i="2"/>
  <c r="CM92" i="4" s="1"/>
  <c r="CL88" i="4"/>
  <c r="CG110" i="4"/>
  <c r="CG182" i="2"/>
  <c r="CG183" i="2"/>
  <c r="CI166" i="2"/>
  <c r="CH170" i="2"/>
  <c r="CL87" i="4"/>
  <c r="CF172" i="2"/>
  <c r="CM163" i="2"/>
  <c r="CM95" i="4" s="1"/>
  <c r="CM162" i="2"/>
  <c r="CM91" i="4" s="1"/>
  <c r="CM161" i="2"/>
  <c r="CI168" i="2"/>
  <c r="CD176" i="2"/>
  <c r="CD277" i="2" s="1"/>
  <c r="CM132" i="2"/>
  <c r="CM90" i="4" s="1"/>
  <c r="CM133" i="2"/>
  <c r="CM94" i="4" s="1"/>
  <c r="CM131" i="2"/>
  <c r="CL86" i="4"/>
  <c r="CI232" i="2"/>
  <c r="CI234" i="2" s="1"/>
  <c r="CJ230" i="2"/>
  <c r="CM236" i="2"/>
  <c r="CG144" i="2"/>
  <c r="CJ202" i="2"/>
  <c r="CM264" i="2"/>
  <c r="CI204" i="2"/>
  <c r="CI206" i="2" s="1"/>
  <c r="CM178" i="2"/>
  <c r="CM148" i="2"/>
  <c r="CJ258" i="2"/>
  <c r="CM208" i="2"/>
  <c r="CH92" i="2"/>
  <c r="CN78" i="2"/>
  <c r="CO82" i="2" s="1"/>
  <c r="CN58" i="2"/>
  <c r="CO62" i="2" s="1"/>
  <c r="CN18" i="2"/>
  <c r="CO22" i="2" s="1"/>
  <c r="CN38" i="2"/>
  <c r="CO42" i="2" s="1"/>
  <c r="CI193" i="14"/>
  <c r="CI520" i="2"/>
  <c r="CH250" i="14"/>
  <c r="CH223" i="14"/>
  <c r="CG506" i="2"/>
  <c r="CJ13" i="2"/>
  <c r="CF507" i="2"/>
  <c r="CF504" i="2" s="1"/>
  <c r="CE504" i="2"/>
  <c r="CJ53" i="2"/>
  <c r="CJ33" i="2"/>
  <c r="CK33" i="2" s="1"/>
  <c r="CJ32" i="2"/>
  <c r="CL44" i="2"/>
  <c r="CL45" i="2" s="1"/>
  <c r="CG23" i="13"/>
  <c r="CG24" i="13" s="1"/>
  <c r="CO22" i="14"/>
  <c r="CO131" i="14"/>
  <c r="CO55" i="1"/>
  <c r="CO426" i="2" s="1"/>
  <c r="CO53" i="1"/>
  <c r="CO54" i="1"/>
  <c r="CO62" i="14"/>
  <c r="CO56" i="1"/>
  <c r="CN98" i="2"/>
  <c r="CO102" i="2" s="1"/>
  <c r="CI105" i="2"/>
  <c r="AG228" i="14"/>
  <c r="AG255" i="14"/>
  <c r="AG286" i="14"/>
  <c r="CM556" i="2"/>
  <c r="CN555" i="2"/>
  <c r="CL90" i="2"/>
  <c r="CL91" i="2" s="1"/>
  <c r="CN93" i="10"/>
  <c r="CI6" i="4"/>
  <c r="CP769" i="2"/>
  <c r="CP768" i="2" s="1"/>
  <c r="CO770" i="2"/>
  <c r="CM561" i="2"/>
  <c r="CN560" i="2"/>
  <c r="CN385" i="2"/>
  <c r="CO35" i="1"/>
  <c r="CO34" i="1"/>
  <c r="CP32" i="1"/>
  <c r="CO33" i="1"/>
  <c r="CH7" i="13"/>
  <c r="CH22" i="13" s="1"/>
  <c r="CH21" i="13"/>
  <c r="CN65" i="10"/>
  <c r="CG817" i="2"/>
  <c r="AS84" i="10"/>
  <c r="AS85" i="10" s="1"/>
  <c r="CM102" i="14"/>
  <c r="CN101" i="14"/>
  <c r="CN97" i="10"/>
  <c r="AH145" i="4"/>
  <c r="AH79" i="10"/>
  <c r="CK478" i="2"/>
  <c r="CL474" i="2"/>
  <c r="CJ78" i="4"/>
  <c r="CJ104" i="2"/>
  <c r="CK232" i="14"/>
  <c r="CK259" i="14"/>
  <c r="CK294" i="14"/>
  <c r="CJ383" i="2"/>
  <c r="CP762" i="2"/>
  <c r="CQ761" i="2"/>
  <c r="CQ760" i="2" s="1"/>
  <c r="CK295" i="14"/>
  <c r="BP136" i="1"/>
  <c r="BQ137" i="1" s="1"/>
  <c r="BQ135" i="1"/>
  <c r="CN40" i="1"/>
  <c r="AW904" i="2"/>
  <c r="AX70" i="10"/>
  <c r="CN121" i="10"/>
  <c r="CN487" i="2"/>
  <c r="CN461" i="2"/>
  <c r="CM120" i="10"/>
  <c r="CE191" i="14" l="1"/>
  <c r="CM130" i="2"/>
  <c r="CM160" i="2"/>
  <c r="CJ247" i="2"/>
  <c r="CM190" i="2"/>
  <c r="CJ219" i="2"/>
  <c r="CL64" i="2"/>
  <c r="CK64" i="2"/>
  <c r="CK65" i="2" s="1"/>
  <c r="CM50" i="2"/>
  <c r="CM51" i="2" s="1"/>
  <c r="CL599" i="2"/>
  <c r="AV605" i="2"/>
  <c r="CM592" i="2"/>
  <c r="CM156" i="4" s="1"/>
  <c r="AZ601" i="2"/>
  <c r="CK609" i="2"/>
  <c r="CI10" i="15"/>
  <c r="CI37" i="15" s="1"/>
  <c r="CM603" i="2"/>
  <c r="CN595" i="2"/>
  <c r="CN597" i="2"/>
  <c r="CN598" i="2"/>
  <c r="CN608" i="2"/>
  <c r="CN602" i="2"/>
  <c r="CO589" i="2"/>
  <c r="CO583" i="2"/>
  <c r="CO582" i="2"/>
  <c r="CJ9" i="15"/>
  <c r="CJ36" i="15" s="1"/>
  <c r="CK279" i="2"/>
  <c r="CK518" i="2" s="1"/>
  <c r="CK519" i="2" s="1"/>
  <c r="CK516" i="2" s="1"/>
  <c r="CL700" i="2"/>
  <c r="CL46" i="4" s="1"/>
  <c r="CG108" i="4"/>
  <c r="CM430" i="2"/>
  <c r="CM135" i="4"/>
  <c r="CN425" i="2"/>
  <c r="CK4" i="15"/>
  <c r="CO427" i="2"/>
  <c r="CO428" i="2"/>
  <c r="CO424" i="2"/>
  <c r="CO423" i="2"/>
  <c r="CF282" i="2"/>
  <c r="CG142" i="2"/>
  <c r="CG146" i="2" s="1"/>
  <c r="CI280" i="2"/>
  <c r="CJ138" i="2"/>
  <c r="CG273" i="2"/>
  <c r="CG141" i="2"/>
  <c r="CH275" i="2"/>
  <c r="CH152" i="2"/>
  <c r="CH109" i="4"/>
  <c r="CH153" i="2"/>
  <c r="CI281" i="2"/>
  <c r="CI140" i="2"/>
  <c r="CJ136" i="2"/>
  <c r="CF276" i="2"/>
  <c r="CF539" i="2" s="1"/>
  <c r="CG278" i="2"/>
  <c r="CG880" i="2" s="1"/>
  <c r="CF288" i="14"/>
  <c r="CF256" i="14"/>
  <c r="CO481" i="2"/>
  <c r="BK782" i="2"/>
  <c r="BK789" i="2"/>
  <c r="BM26" i="4"/>
  <c r="BL782" i="2"/>
  <c r="BL789" i="2"/>
  <c r="CJ100" i="4"/>
  <c r="BD94" i="14"/>
  <c r="BD11" i="14"/>
  <c r="BD122" i="14"/>
  <c r="CK164" i="4"/>
  <c r="CJ660" i="2"/>
  <c r="BE838" i="2"/>
  <c r="BF837" i="2" s="1"/>
  <c r="BE855" i="2"/>
  <c r="BE175" i="4" s="1"/>
  <c r="CH412" i="2"/>
  <c r="CH41" i="4" s="1"/>
  <c r="CK132" i="4"/>
  <c r="CG229" i="14"/>
  <c r="BD863" i="2"/>
  <c r="CG256" i="14"/>
  <c r="BD176" i="4"/>
  <c r="BD852" i="2"/>
  <c r="CK890" i="2"/>
  <c r="CI276" i="14"/>
  <c r="CI115" i="4"/>
  <c r="CJ97" i="4"/>
  <c r="CH410" i="2"/>
  <c r="CJ111" i="2"/>
  <c r="CJ879" i="2" s="1"/>
  <c r="CJ12" i="2"/>
  <c r="CJ406" i="2"/>
  <c r="CJ249" i="14" s="1"/>
  <c r="CK99" i="4"/>
  <c r="CK221" i="2"/>
  <c r="CK101" i="4" s="1"/>
  <c r="CR93" i="1"/>
  <c r="CQ97" i="1"/>
  <c r="CO65" i="1"/>
  <c r="CO129" i="1"/>
  <c r="CO59" i="1"/>
  <c r="CO126" i="1"/>
  <c r="CO152" i="1"/>
  <c r="CO146" i="1"/>
  <c r="AN147" i="1" s="1"/>
  <c r="CO51" i="1"/>
  <c r="CO50" i="1"/>
  <c r="CU92" i="1"/>
  <c r="CN89" i="2"/>
  <c r="CN88" i="2" s="1"/>
  <c r="CL217" i="2"/>
  <c r="CL215" i="2" s="1"/>
  <c r="CL245" i="2"/>
  <c r="CL243" i="2" s="1"/>
  <c r="CL220" i="2"/>
  <c r="CK98" i="4"/>
  <c r="CP2" i="5"/>
  <c r="CP2" i="10"/>
  <c r="CP118" i="10" s="1"/>
  <c r="CP2" i="14"/>
  <c r="CP147" i="1"/>
  <c r="CP2" i="4"/>
  <c r="CP2" i="1"/>
  <c r="CP2" i="13"/>
  <c r="CP2" i="2"/>
  <c r="CQ31" i="1"/>
  <c r="CT87" i="1"/>
  <c r="CU85" i="1"/>
  <c r="CP62" i="10"/>
  <c r="CP57" i="10"/>
  <c r="CK249" i="2"/>
  <c r="CK102" i="4" s="1"/>
  <c r="CL248" i="2"/>
  <c r="CN405" i="2"/>
  <c r="CM216" i="2"/>
  <c r="CM244" i="2"/>
  <c r="CK215" i="2"/>
  <c r="CO63" i="14"/>
  <c r="CO143" i="14"/>
  <c r="CO54" i="14"/>
  <c r="CO119" i="14"/>
  <c r="CO34" i="14"/>
  <c r="CO132" i="14"/>
  <c r="CO14" i="14"/>
  <c r="CO23" i="14"/>
  <c r="CO47" i="14"/>
  <c r="CO204" i="14"/>
  <c r="CO156" i="14"/>
  <c r="CO74" i="14"/>
  <c r="CO8" i="14"/>
  <c r="CO165" i="14"/>
  <c r="CO438" i="2"/>
  <c r="CO453" i="2"/>
  <c r="CO333" i="2"/>
  <c r="CO330" i="2" s="1"/>
  <c r="CO320" i="2"/>
  <c r="CO372" i="2"/>
  <c r="CO369" i="2" s="1"/>
  <c r="CO354" i="2"/>
  <c r="CO351" i="2" s="1"/>
  <c r="CO338" i="2"/>
  <c r="CO302" i="2"/>
  <c r="CO224" i="2"/>
  <c r="CO210" i="2"/>
  <c r="CO189" i="2" s="1"/>
  <c r="CO198" i="2"/>
  <c r="CO69" i="2"/>
  <c r="CO68" i="2" s="1"/>
  <c r="CO19" i="2"/>
  <c r="CO923" i="2"/>
  <c r="CO476" i="2"/>
  <c r="CO434" i="2"/>
  <c r="CO454" i="2"/>
  <c r="CO329" i="2"/>
  <c r="CO368" i="2"/>
  <c r="CO350" i="2"/>
  <c r="CO311" i="2"/>
  <c r="CO297" i="2"/>
  <c r="CO294" i="2" s="1"/>
  <c r="CO266" i="2"/>
  <c r="CO246" i="2" s="1"/>
  <c r="CO196" i="2"/>
  <c r="CO59" i="2"/>
  <c r="CO99" i="2"/>
  <c r="CO489" i="2"/>
  <c r="CO612" i="2"/>
  <c r="CO450" i="2"/>
  <c r="CO359" i="2"/>
  <c r="CO315" i="2"/>
  <c r="CO293" i="2"/>
  <c r="CO238" i="2"/>
  <c r="CO218" i="2" s="1"/>
  <c r="CO254" i="2"/>
  <c r="CO180" i="2"/>
  <c r="CO159" i="2" s="1"/>
  <c r="CO463" i="2"/>
  <c r="CO437" i="2"/>
  <c r="CO645" i="2"/>
  <c r="CO324" i="2"/>
  <c r="CO321" i="2" s="1"/>
  <c r="CO363" i="2"/>
  <c r="CO342" i="2"/>
  <c r="CO339" i="2" s="1"/>
  <c r="CO306" i="2"/>
  <c r="CO303" i="2" s="1"/>
  <c r="CO226" i="2"/>
  <c r="CO252" i="2"/>
  <c r="CO150" i="2"/>
  <c r="CO129" i="2" s="1"/>
  <c r="CO79" i="2"/>
  <c r="CO39" i="2"/>
  <c r="CO332" i="2"/>
  <c r="CO371" i="2"/>
  <c r="CO353" i="2"/>
  <c r="CO323" i="2"/>
  <c r="CO362" i="2"/>
  <c r="CO341" i="2"/>
  <c r="CO305" i="2"/>
  <c r="CO314" i="2"/>
  <c r="CO296" i="2"/>
  <c r="CO235" i="2"/>
  <c r="CO207" i="2"/>
  <c r="CO263" i="2"/>
  <c r="CO147" i="2"/>
  <c r="CO177" i="2"/>
  <c r="CO436" i="2"/>
  <c r="CO452" i="2"/>
  <c r="CJ893" i="2"/>
  <c r="AG85" i="14"/>
  <c r="AG87" i="14" s="1"/>
  <c r="CI387" i="2"/>
  <c r="CM75" i="4"/>
  <c r="CI407" i="2"/>
  <c r="CI909" i="2" s="1"/>
  <c r="CI289" i="14" s="1"/>
  <c r="CI222" i="14"/>
  <c r="CI408" i="2"/>
  <c r="CI9" i="4"/>
  <c r="CM312" i="2"/>
  <c r="CL313" i="2"/>
  <c r="CH7" i="4"/>
  <c r="CK317" i="2"/>
  <c r="CK381" i="2"/>
  <c r="CJ318" i="2"/>
  <c r="CJ120" i="4" s="1"/>
  <c r="CJ117" i="4" s="1"/>
  <c r="CJ382" i="2"/>
  <c r="CJ380" i="2" s="1"/>
  <c r="CJ387" i="2" s="1"/>
  <c r="CG11" i="4"/>
  <c r="AG15" i="14"/>
  <c r="AG55" i="14"/>
  <c r="CK213" i="2"/>
  <c r="CK201" i="2" s="1"/>
  <c r="AG187" i="14"/>
  <c r="AG22" i="4"/>
  <c r="CK212" i="2"/>
  <c r="AG167" i="14"/>
  <c r="CI110" i="2"/>
  <c r="CI112" i="2" s="1"/>
  <c r="CJ73" i="4"/>
  <c r="CL222" i="2"/>
  <c r="CH404" i="2"/>
  <c r="CH13" i="4"/>
  <c r="CK389" i="2"/>
  <c r="CK365" i="2"/>
  <c r="CJ366" i="2"/>
  <c r="CJ127" i="4" s="1"/>
  <c r="CJ125" i="4" s="1"/>
  <c r="CJ390" i="2"/>
  <c r="CL361" i="2"/>
  <c r="CM360" i="2"/>
  <c r="AG178" i="14"/>
  <c r="CL164" i="2"/>
  <c r="CL194" i="2"/>
  <c r="CL200" i="2" s="1"/>
  <c r="CL212" i="2" s="1"/>
  <c r="CK109" i="2"/>
  <c r="BD104" i="14"/>
  <c r="BD86" i="14"/>
  <c r="CJ498" i="2"/>
  <c r="CL440" i="2"/>
  <c r="CL460" i="2" s="1"/>
  <c r="CL136" i="4"/>
  <c r="CL134" i="4" s="1"/>
  <c r="CK458" i="2"/>
  <c r="CK10" i="4"/>
  <c r="CK465" i="2"/>
  <c r="CK652" i="2"/>
  <c r="CK654" i="2"/>
  <c r="CK703" i="2" s="1"/>
  <c r="CK653" i="2"/>
  <c r="CK702" i="2" s="1"/>
  <c r="CL646" i="2"/>
  <c r="CM435" i="2"/>
  <c r="CM459" i="2" s="1"/>
  <c r="CN433" i="2"/>
  <c r="CO40" i="1"/>
  <c r="AU657" i="2"/>
  <c r="AU705" i="2" s="1"/>
  <c r="AU634" i="2"/>
  <c r="AU694" i="2" s="1"/>
  <c r="AU631" i="2"/>
  <c r="AU691" i="2" s="1"/>
  <c r="CM10" i="2"/>
  <c r="CM11" i="2" s="1"/>
  <c r="CK74" i="4"/>
  <c r="CK24" i="2"/>
  <c r="CK25" i="2" s="1"/>
  <c r="CK655" i="2"/>
  <c r="CM658" i="2"/>
  <c r="CM706" i="2" s="1"/>
  <c r="CN648" i="2"/>
  <c r="CL659" i="2"/>
  <c r="CL707" i="2" s="1"/>
  <c r="CL650" i="2"/>
  <c r="CL160" i="4" s="1"/>
  <c r="CL159" i="4" s="1"/>
  <c r="CJ73" i="2"/>
  <c r="CK73" i="2" s="1"/>
  <c r="CL73" i="2" s="1"/>
  <c r="CJ72" i="2"/>
  <c r="CM70" i="2"/>
  <c r="CM71" i="2" s="1"/>
  <c r="CK77" i="4"/>
  <c r="CK84" i="2"/>
  <c r="CK85" i="2" s="1"/>
  <c r="CK72" i="2" s="1"/>
  <c r="CJ520" i="2"/>
  <c r="CF508" i="2"/>
  <c r="AX862" i="2"/>
  <c r="AX847" i="2"/>
  <c r="CN839" i="2"/>
  <c r="CH39" i="13"/>
  <c r="CH40" i="13" s="1"/>
  <c r="CL134" i="2"/>
  <c r="CI190" i="4"/>
  <c r="CI194" i="4" s="1"/>
  <c r="CI37" i="13"/>
  <c r="CI11" i="13"/>
  <c r="CI38" i="13" s="1"/>
  <c r="CI55" i="4"/>
  <c r="W40" i="4"/>
  <c r="CK721" i="2"/>
  <c r="CK685" i="2"/>
  <c r="CL622" i="2"/>
  <c r="CL157" i="4" s="1"/>
  <c r="CL155" i="4" s="1"/>
  <c r="CJ51" i="4"/>
  <c r="CJ720" i="2"/>
  <c r="CL887" i="2"/>
  <c r="CL53" i="4"/>
  <c r="CL192" i="4" s="1"/>
  <c r="CH123" i="14"/>
  <c r="CH12" i="14"/>
  <c r="CH50" i="14"/>
  <c r="CH159" i="14"/>
  <c r="CM638" i="2"/>
  <c r="CM699" i="2" s="1"/>
  <c r="CM632" i="2"/>
  <c r="CM692" i="2" s="1"/>
  <c r="CN619" i="2"/>
  <c r="CM625" i="2"/>
  <c r="CM627" i="2"/>
  <c r="CM688" i="2" s="1"/>
  <c r="CN613" i="2"/>
  <c r="CJ232" i="2"/>
  <c r="V541" i="2"/>
  <c r="CG262" i="2"/>
  <c r="CH260" i="2"/>
  <c r="X468" i="2"/>
  <c r="X470" i="2" s="1"/>
  <c r="W543" i="2"/>
  <c r="CK258" i="2"/>
  <c r="V545" i="2"/>
  <c r="W537" i="2"/>
  <c r="W538" i="2" s="1"/>
  <c r="CK202" i="2"/>
  <c r="Y492" i="2"/>
  <c r="X496" i="2"/>
  <c r="Y466" i="2"/>
  <c r="X536" i="2"/>
  <c r="X537" i="2" s="1"/>
  <c r="V534" i="2"/>
  <c r="Y479" i="2"/>
  <c r="X483" i="2"/>
  <c r="CL33" i="2"/>
  <c r="CK53" i="2"/>
  <c r="CL456" i="2"/>
  <c r="CL486" i="2" s="1"/>
  <c r="CL485" i="2"/>
  <c r="CL141" i="4"/>
  <c r="CL140" i="4" s="1"/>
  <c r="CK497" i="2"/>
  <c r="CK484" i="2"/>
  <c r="CK15" i="4"/>
  <c r="CJ494" i="2"/>
  <c r="CK491" i="2"/>
  <c r="CM451" i="2"/>
  <c r="CN449" i="2"/>
  <c r="CN331" i="2"/>
  <c r="CM335" i="2"/>
  <c r="CM336" i="2" s="1"/>
  <c r="CM122" i="4" s="1"/>
  <c r="CM326" i="2"/>
  <c r="CM327" i="2" s="1"/>
  <c r="CM121" i="4" s="1"/>
  <c r="CN322" i="2"/>
  <c r="CL300" i="2"/>
  <c r="CL118" i="4" s="1"/>
  <c r="CL357" i="2"/>
  <c r="CL126" i="4" s="1"/>
  <c r="CM356" i="2"/>
  <c r="CN370" i="2"/>
  <c r="CN352" i="2"/>
  <c r="CM374" i="2"/>
  <c r="CM375" i="2" s="1"/>
  <c r="CM128" i="4" s="1"/>
  <c r="CM299" i="2"/>
  <c r="CN340" i="2"/>
  <c r="CN295" i="2"/>
  <c r="CM344" i="2"/>
  <c r="CM345" i="2" s="1"/>
  <c r="CM123" i="4" s="1"/>
  <c r="CN304" i="2"/>
  <c r="CM308" i="2"/>
  <c r="CM309" i="2" s="1"/>
  <c r="CM119" i="4" s="1"/>
  <c r="CE176" i="2"/>
  <c r="CE277" i="2" s="1"/>
  <c r="CI13" i="4"/>
  <c r="CI404" i="2"/>
  <c r="CM89" i="4"/>
  <c r="CF174" i="2"/>
  <c r="CF283" i="2" s="1"/>
  <c r="CM93" i="4"/>
  <c r="CL85" i="4"/>
  <c r="CF251" i="14"/>
  <c r="CF278" i="14"/>
  <c r="CF224" i="14"/>
  <c r="CJ204" i="2"/>
  <c r="CJ206" i="2" s="1"/>
  <c r="CG172" i="2"/>
  <c r="CN191" i="2"/>
  <c r="CN192" i="2"/>
  <c r="CN92" i="4" s="1"/>
  <c r="CN193" i="2"/>
  <c r="CN96" i="4" s="1"/>
  <c r="CM88" i="4"/>
  <c r="CN161" i="2"/>
  <c r="CN162" i="2"/>
  <c r="CN91" i="4" s="1"/>
  <c r="CN163" i="2"/>
  <c r="CN95" i="4" s="1"/>
  <c r="CD284" i="2"/>
  <c r="CF889" i="2"/>
  <c r="CF274" i="2"/>
  <c r="CH110" i="4"/>
  <c r="CH182" i="2"/>
  <c r="CH183" i="2"/>
  <c r="CG171" i="2"/>
  <c r="CJ168" i="2"/>
  <c r="CM87" i="4"/>
  <c r="CJ166" i="2"/>
  <c r="CI170" i="2"/>
  <c r="CN131" i="2"/>
  <c r="CN133" i="2"/>
  <c r="CN94" i="4" s="1"/>
  <c r="CN132" i="2"/>
  <c r="CN90" i="4" s="1"/>
  <c r="CM86" i="4"/>
  <c r="CK230" i="2"/>
  <c r="CN236" i="2"/>
  <c r="CH144" i="2"/>
  <c r="CN178" i="2"/>
  <c r="CN264" i="2"/>
  <c r="CN148" i="2"/>
  <c r="CN208" i="2"/>
  <c r="CO58" i="2"/>
  <c r="CP62" i="2" s="1"/>
  <c r="CO78" i="2"/>
  <c r="CP82" i="2" s="1"/>
  <c r="CO18" i="2"/>
  <c r="CP22" i="2" s="1"/>
  <c r="CO38" i="2"/>
  <c r="CP42" i="2" s="1"/>
  <c r="CI93" i="2"/>
  <c r="CI114" i="2" s="1"/>
  <c r="CI506" i="2" s="1"/>
  <c r="CI507" i="2" s="1"/>
  <c r="CI504" i="2" s="1"/>
  <c r="CG507" i="2"/>
  <c r="CH507" i="2"/>
  <c r="CH504" i="2" s="1"/>
  <c r="CI223" i="14"/>
  <c r="CI250" i="14"/>
  <c r="CI277" i="14"/>
  <c r="CK13" i="2"/>
  <c r="CM44" i="2"/>
  <c r="CM45" i="2" s="1"/>
  <c r="CO30" i="2"/>
  <c r="CO31" i="2" s="1"/>
  <c r="CL32" i="2"/>
  <c r="CI92" i="2"/>
  <c r="CO98" i="2"/>
  <c r="CP102" i="2" s="1"/>
  <c r="CH23" i="13"/>
  <c r="CH24" i="13" s="1"/>
  <c r="CP62" i="14"/>
  <c r="CP22" i="14"/>
  <c r="CP55" i="1"/>
  <c r="CP426" i="2" s="1"/>
  <c r="CP131" i="14"/>
  <c r="CP54" i="1"/>
  <c r="CP56" i="1"/>
  <c r="CP53" i="1"/>
  <c r="CO461" i="2"/>
  <c r="CN18" i="13"/>
  <c r="CN1" i="13"/>
  <c r="CN34" i="13"/>
  <c r="CN4" i="13"/>
  <c r="CN4" i="5"/>
  <c r="CN1" i="5"/>
  <c r="CN152" i="14"/>
  <c r="CN1" i="14"/>
  <c r="CN200" i="14"/>
  <c r="CN175" i="14"/>
  <c r="CN115" i="14"/>
  <c r="CN4" i="14"/>
  <c r="CN83" i="14"/>
  <c r="CN43" i="14"/>
  <c r="CN149" i="4"/>
  <c r="CN106" i="4"/>
  <c r="CN71" i="4"/>
  <c r="CN1" i="4"/>
  <c r="CN181" i="4"/>
  <c r="CN168" i="4"/>
  <c r="CN82" i="4"/>
  <c r="CN37" i="4"/>
  <c r="CN4" i="4"/>
  <c r="CN812" i="2"/>
  <c r="CN570" i="2"/>
  <c r="CN1" i="2"/>
  <c r="CJ3" i="15" s="1"/>
  <c r="CN825" i="2"/>
  <c r="CN730" i="2"/>
  <c r="CN747" i="2"/>
  <c r="CN502" i="2"/>
  <c r="CN4" i="2"/>
  <c r="CN870" i="2"/>
  <c r="CN795" i="2"/>
  <c r="CN774" i="2"/>
  <c r="CN417" i="2"/>
  <c r="CN288" i="2"/>
  <c r="CN121" i="2"/>
  <c r="CN102" i="10"/>
  <c r="CN119" i="1"/>
  <c r="CN74" i="1"/>
  <c r="CN1" i="1"/>
  <c r="CN1" i="10"/>
  <c r="CN44" i="1"/>
  <c r="CN20" i="1"/>
  <c r="CN90" i="10"/>
  <c r="CN55" i="10"/>
  <c r="BQ136" i="1"/>
  <c r="BR137" i="1" s="1"/>
  <c r="BR135" i="1"/>
  <c r="CJ6" i="4"/>
  <c r="AS86" i="10"/>
  <c r="CO385" i="2"/>
  <c r="CN561" i="2"/>
  <c r="CO560" i="2"/>
  <c r="CO121" i="10"/>
  <c r="AX71" i="10"/>
  <c r="AX72" i="10" s="1"/>
  <c r="CL295" i="14"/>
  <c r="CH817" i="2"/>
  <c r="CP34" i="1"/>
  <c r="CQ32" i="1"/>
  <c r="CP33" i="1"/>
  <c r="CP35" i="1"/>
  <c r="CP40" i="1" s="1"/>
  <c r="CP770" i="2"/>
  <c r="CQ769" i="2"/>
  <c r="CQ768" i="2" s="1"/>
  <c r="CO93" i="10"/>
  <c r="CN120" i="10"/>
  <c r="CO487" i="2"/>
  <c r="CL232" i="14"/>
  <c r="CL259" i="14"/>
  <c r="CL294" i="14"/>
  <c r="CJ105" i="2"/>
  <c r="CJ110" i="2" s="1"/>
  <c r="CN102" i="14"/>
  <c r="CO101" i="14"/>
  <c r="CO65" i="10"/>
  <c r="CM90" i="2"/>
  <c r="CM91" i="2" s="1"/>
  <c r="CR761" i="2"/>
  <c r="CR760" i="2" s="1"/>
  <c r="CQ762" i="2"/>
  <c r="CK383" i="2"/>
  <c r="CL478" i="2"/>
  <c r="CM474" i="2"/>
  <c r="AH906" i="2"/>
  <c r="AH901" i="2" s="1"/>
  <c r="AI77" i="10"/>
  <c r="CO97" i="10"/>
  <c r="CI7" i="13"/>
  <c r="CI22" i="13" s="1"/>
  <c r="CI21" i="13"/>
  <c r="CK78" i="4"/>
  <c r="CK104" i="2"/>
  <c r="CN556" i="2"/>
  <c r="CO555" i="2"/>
  <c r="CO34" i="13" l="1"/>
  <c r="CN130" i="2"/>
  <c r="CN160" i="2"/>
  <c r="CN190" i="2"/>
  <c r="CK219" i="2"/>
  <c r="CK247" i="2"/>
  <c r="CL65" i="2"/>
  <c r="CL52" i="2" s="1"/>
  <c r="CK52" i="2"/>
  <c r="CL76" i="4"/>
  <c r="CN50" i="2"/>
  <c r="CN51" i="2" s="1"/>
  <c r="AW604" i="2"/>
  <c r="CN592" i="2"/>
  <c r="CN156" i="4" s="1"/>
  <c r="CM599" i="2"/>
  <c r="BA600" i="2"/>
  <c r="CL609" i="2"/>
  <c r="CP589" i="2"/>
  <c r="CP583" i="2"/>
  <c r="CP582" i="2"/>
  <c r="CN603" i="2"/>
  <c r="CO595" i="2"/>
  <c r="CO597" i="2"/>
  <c r="CO598" i="2"/>
  <c r="CK9" i="15"/>
  <c r="CK36" i="15" s="1"/>
  <c r="CJ10" i="15"/>
  <c r="CJ37" i="15" s="1"/>
  <c r="CO608" i="2"/>
  <c r="CO602" i="2"/>
  <c r="CH108" i="4"/>
  <c r="CM700" i="2"/>
  <c r="CM46" i="4" s="1"/>
  <c r="CL279" i="2"/>
  <c r="CL518" i="2" s="1"/>
  <c r="CL519" i="2" s="1"/>
  <c r="CN430" i="2"/>
  <c r="CN135" i="4"/>
  <c r="CL4" i="15"/>
  <c r="CP427" i="2"/>
  <c r="CP428" i="2"/>
  <c r="CP424" i="2"/>
  <c r="CP423" i="2"/>
  <c r="CJ272" i="2"/>
  <c r="CO425" i="2"/>
  <c r="CJ281" i="2"/>
  <c r="CJ140" i="2"/>
  <c r="CK136" i="2"/>
  <c r="CI275" i="2"/>
  <c r="CI109" i="4"/>
  <c r="CI153" i="2"/>
  <c r="CI152" i="2"/>
  <c r="CH278" i="2"/>
  <c r="CH880" i="2" s="1"/>
  <c r="CG276" i="2"/>
  <c r="CG539" i="2" s="1"/>
  <c r="CG282" i="2"/>
  <c r="CH142" i="2"/>
  <c r="CH146" i="2" s="1"/>
  <c r="CH273" i="2"/>
  <c r="CH141" i="2"/>
  <c r="CJ280" i="2"/>
  <c r="CK138" i="2"/>
  <c r="BE856" i="2"/>
  <c r="BE43" i="4" s="1"/>
  <c r="BE122" i="14" s="1"/>
  <c r="BE836" i="2"/>
  <c r="BM782" i="2"/>
  <c r="BM789" i="2"/>
  <c r="BM45" i="4"/>
  <c r="BE21" i="4"/>
  <c r="CK406" i="2"/>
  <c r="CK222" i="14" s="1"/>
  <c r="CI410" i="2"/>
  <c r="CI910" i="2" s="1"/>
  <c r="CJ276" i="14"/>
  <c r="CL111" i="4"/>
  <c r="CK660" i="2"/>
  <c r="CL890" i="2"/>
  <c r="CJ222" i="14"/>
  <c r="CJ408" i="2"/>
  <c r="CJ549" i="2" s="1"/>
  <c r="CH910" i="2"/>
  <c r="CH413" i="2"/>
  <c r="CH911" i="2" s="1"/>
  <c r="CM220" i="2"/>
  <c r="CL99" i="4"/>
  <c r="CU87" i="1"/>
  <c r="CV85" i="1"/>
  <c r="CP14" i="14"/>
  <c r="CP23" i="14"/>
  <c r="CP47" i="14"/>
  <c r="CP204" i="14"/>
  <c r="CP8" i="14"/>
  <c r="CP156" i="14"/>
  <c r="CP74" i="14"/>
  <c r="CP165" i="14"/>
  <c r="CP63" i="14"/>
  <c r="CP143" i="14"/>
  <c r="CP54" i="14"/>
  <c r="CP119" i="14"/>
  <c r="CP34" i="14"/>
  <c r="CP132" i="14"/>
  <c r="CK97" i="4"/>
  <c r="CJ256" i="2"/>
  <c r="CP481" i="2"/>
  <c r="CK100" i="4"/>
  <c r="CL164" i="4"/>
  <c r="CP126" i="1"/>
  <c r="CP59" i="1"/>
  <c r="CP152" i="1"/>
  <c r="CP129" i="1"/>
  <c r="CP65" i="1"/>
  <c r="CP146" i="1"/>
  <c r="AM147" i="1" s="1"/>
  <c r="CP51" i="1"/>
  <c r="CP50" i="1"/>
  <c r="CJ228" i="2"/>
  <c r="CL249" i="2"/>
  <c r="CL102" i="4" s="1"/>
  <c r="CN216" i="2"/>
  <c r="CN244" i="2"/>
  <c r="CM245" i="2"/>
  <c r="CM243" i="2" s="1"/>
  <c r="CM217" i="2"/>
  <c r="CQ62" i="10"/>
  <c r="CQ57" i="10"/>
  <c r="CQ2" i="13"/>
  <c r="CQ2" i="2"/>
  <c r="CQ147" i="1"/>
  <c r="CQ2" i="5"/>
  <c r="CQ2" i="10"/>
  <c r="CQ118" i="10" s="1"/>
  <c r="CQ2" i="14"/>
  <c r="CQ2" i="1"/>
  <c r="CQ2" i="4"/>
  <c r="CR31" i="1"/>
  <c r="CL98" i="4"/>
  <c r="CL221" i="2"/>
  <c r="CL101" i="4" s="1"/>
  <c r="CV92" i="1"/>
  <c r="CO405" i="2"/>
  <c r="CO89" i="2"/>
  <c r="CO88" i="2" s="1"/>
  <c r="CM248" i="2"/>
  <c r="CP434" i="2"/>
  <c r="CP612" i="2"/>
  <c r="CP372" i="2"/>
  <c r="CP369" i="2" s="1"/>
  <c r="CP354" i="2"/>
  <c r="CP351" i="2" s="1"/>
  <c r="CP311" i="2"/>
  <c r="CP293" i="2"/>
  <c r="CP224" i="2"/>
  <c r="CP252" i="2"/>
  <c r="CP180" i="2"/>
  <c r="CP159" i="2" s="1"/>
  <c r="CP453" i="2"/>
  <c r="CP333" i="2"/>
  <c r="CP330" i="2" s="1"/>
  <c r="CP368" i="2"/>
  <c r="CP350" i="2"/>
  <c r="CP342" i="2"/>
  <c r="CP339" i="2" s="1"/>
  <c r="CP306" i="2"/>
  <c r="CP303" i="2" s="1"/>
  <c r="CP226" i="2"/>
  <c r="CP210" i="2"/>
  <c r="CP189" i="2" s="1"/>
  <c r="CP150" i="2"/>
  <c r="CP129" i="2" s="1"/>
  <c r="CP39" i="2"/>
  <c r="CP923" i="2"/>
  <c r="CP476" i="2"/>
  <c r="CP463" i="2"/>
  <c r="CP437" i="2"/>
  <c r="CP645" i="2"/>
  <c r="CP454" i="2"/>
  <c r="CP329" i="2"/>
  <c r="CP324" i="2"/>
  <c r="CP321" i="2" s="1"/>
  <c r="CP363" i="2"/>
  <c r="CP338" i="2"/>
  <c r="CP302" i="2"/>
  <c r="CP266" i="2"/>
  <c r="CP246" i="2" s="1"/>
  <c r="CP198" i="2"/>
  <c r="CP79" i="2"/>
  <c r="CP99" i="2"/>
  <c r="CP489" i="2"/>
  <c r="CP438" i="2"/>
  <c r="CP450" i="2"/>
  <c r="CP320" i="2"/>
  <c r="CP359" i="2"/>
  <c r="CP315" i="2"/>
  <c r="CP297" i="2"/>
  <c r="CP294" i="2" s="1"/>
  <c r="CP238" i="2"/>
  <c r="CP218" i="2" s="1"/>
  <c r="CP254" i="2"/>
  <c r="CP196" i="2"/>
  <c r="CP59" i="2"/>
  <c r="CP19" i="2"/>
  <c r="CS93" i="1"/>
  <c r="CR97" i="1"/>
  <c r="CP332" i="2"/>
  <c r="CP323" i="2"/>
  <c r="CP371" i="2"/>
  <c r="CP362" i="2"/>
  <c r="CP353" i="2"/>
  <c r="CP341" i="2"/>
  <c r="CP314" i="2"/>
  <c r="CP305" i="2"/>
  <c r="CP296" i="2"/>
  <c r="CP235" i="2"/>
  <c r="CP263" i="2"/>
  <c r="CP147" i="2"/>
  <c r="CP177" i="2"/>
  <c r="CP207" i="2"/>
  <c r="CP436" i="2"/>
  <c r="CP452" i="2"/>
  <c r="CK893" i="2"/>
  <c r="CJ407" i="2"/>
  <c r="CJ909" i="2" s="1"/>
  <c r="CJ289" i="14" s="1"/>
  <c r="CI549" i="2"/>
  <c r="CI412" i="2"/>
  <c r="CI41" i="4" s="1"/>
  <c r="CJ115" i="4"/>
  <c r="CH11" i="4"/>
  <c r="CM313" i="2"/>
  <c r="CN312" i="2"/>
  <c r="CI7" i="4"/>
  <c r="CJ9" i="4"/>
  <c r="CK318" i="2"/>
  <c r="CK120" i="4" s="1"/>
  <c r="CK117" i="4" s="1"/>
  <c r="CK382" i="2"/>
  <c r="CK380" i="2" s="1"/>
  <c r="CL381" i="2"/>
  <c r="CL317" i="2"/>
  <c r="AG89" i="14"/>
  <c r="AG91" i="14" s="1"/>
  <c r="CL213" i="2"/>
  <c r="CL201" i="2" s="1"/>
  <c r="CN75" i="4"/>
  <c r="CJ388" i="2"/>
  <c r="CJ13" i="4" s="1"/>
  <c r="CN360" i="2"/>
  <c r="CM361" i="2"/>
  <c r="CL389" i="2"/>
  <c r="CL365" i="2"/>
  <c r="CK366" i="2"/>
  <c r="CK127" i="4" s="1"/>
  <c r="CK125" i="4" s="1"/>
  <c r="CK390" i="2"/>
  <c r="CO44" i="1"/>
  <c r="CO4" i="4"/>
  <c r="CO1" i="14"/>
  <c r="CM222" i="2"/>
  <c r="CM194" i="2"/>
  <c r="CM200" i="2" s="1"/>
  <c r="CM111" i="4" s="1"/>
  <c r="CM250" i="2"/>
  <c r="CN250" i="2" s="1"/>
  <c r="CO1" i="2"/>
  <c r="CK3" i="15" s="1"/>
  <c r="CO168" i="4"/>
  <c r="CO288" i="2"/>
  <c r="CO106" i="4"/>
  <c r="CO4" i="13"/>
  <c r="CO55" i="10"/>
  <c r="CO870" i="2"/>
  <c r="CO4" i="14"/>
  <c r="CL109" i="2"/>
  <c r="CK498" i="2"/>
  <c r="CL132" i="4"/>
  <c r="CM440" i="2"/>
  <c r="CM460" i="2" s="1"/>
  <c r="CM136" i="4"/>
  <c r="CM134" i="4" s="1"/>
  <c r="CL458" i="2"/>
  <c r="CL10" i="4"/>
  <c r="CL465" i="2"/>
  <c r="CM646" i="2"/>
  <c r="CL652" i="2"/>
  <c r="CL653" i="2"/>
  <c r="CL702" i="2" s="1"/>
  <c r="CL654" i="2"/>
  <c r="CL703" i="2" s="1"/>
  <c r="CN435" i="2"/>
  <c r="CN459" i="2" s="1"/>
  <c r="CO433" i="2"/>
  <c r="CO175" i="14"/>
  <c r="CO74" i="1"/>
  <c r="CO20" i="1"/>
  <c r="CO730" i="2"/>
  <c r="CO812" i="2"/>
  <c r="CO774" i="2"/>
  <c r="CO502" i="2"/>
  <c r="CO37" i="4"/>
  <c r="CO1" i="4"/>
  <c r="CO43" i="14"/>
  <c r="CO1" i="5"/>
  <c r="CO1" i="13"/>
  <c r="CO119" i="1"/>
  <c r="CO1" i="10"/>
  <c r="CO825" i="2"/>
  <c r="CO121" i="2"/>
  <c r="CO795" i="2"/>
  <c r="CO747" i="2"/>
  <c r="CO82" i="4"/>
  <c r="CO71" i="4"/>
  <c r="CO83" i="14"/>
  <c r="CO200" i="14"/>
  <c r="CO4" i="5"/>
  <c r="CO18" i="13"/>
  <c r="CO1" i="1"/>
  <c r="CO90" i="10"/>
  <c r="CO102" i="10"/>
  <c r="CO570" i="2"/>
  <c r="CO417" i="2"/>
  <c r="CO4" i="2"/>
  <c r="CO181" i="4"/>
  <c r="CO149" i="4"/>
  <c r="CO115" i="14"/>
  <c r="CO152" i="14"/>
  <c r="AV630" i="2"/>
  <c r="AV690" i="2" s="1"/>
  <c r="AV656" i="2"/>
  <c r="AV704" i="2" s="1"/>
  <c r="AU635" i="2"/>
  <c r="AU695" i="2" s="1"/>
  <c r="CK12" i="2"/>
  <c r="CN10" i="2"/>
  <c r="CN11" i="2" s="1"/>
  <c r="CL24" i="2"/>
  <c r="CL25" i="2" s="1"/>
  <c r="CL12" i="2" s="1"/>
  <c r="CL74" i="4"/>
  <c r="CL655" i="2"/>
  <c r="CN658" i="2"/>
  <c r="CN706" i="2" s="1"/>
  <c r="CO648" i="2"/>
  <c r="CM659" i="2"/>
  <c r="CM707" i="2" s="1"/>
  <c r="CM650" i="2"/>
  <c r="CM160" i="4" s="1"/>
  <c r="CM159" i="4" s="1"/>
  <c r="CK73" i="4"/>
  <c r="CK111" i="2"/>
  <c r="CK879" i="2" s="1"/>
  <c r="CN70" i="2"/>
  <c r="CN71" i="2" s="1"/>
  <c r="CL77" i="4"/>
  <c r="CL84" i="2"/>
  <c r="CM33" i="2"/>
  <c r="AY846" i="2"/>
  <c r="AX861" i="2"/>
  <c r="CO839" i="2"/>
  <c r="CI39" i="13"/>
  <c r="CI40" i="13" s="1"/>
  <c r="CM887" i="2"/>
  <c r="CJ190" i="4"/>
  <c r="CJ194" i="4" s="1"/>
  <c r="CJ55" i="4"/>
  <c r="CJ11" i="13"/>
  <c r="CJ38" i="13" s="1"/>
  <c r="CJ37" i="13"/>
  <c r="CI50" i="14"/>
  <c r="CI159" i="14"/>
  <c r="CI123" i="14"/>
  <c r="CI12" i="14"/>
  <c r="CM622" i="2"/>
  <c r="CM157" i="4" s="1"/>
  <c r="CM155" i="4" s="1"/>
  <c r="CL685" i="2"/>
  <c r="CL721" i="2"/>
  <c r="CK720" i="2"/>
  <c r="CK51" i="4"/>
  <c r="CM53" i="4"/>
  <c r="CM192" i="4" s="1"/>
  <c r="CN625" i="2"/>
  <c r="CN627" i="2"/>
  <c r="CN688" i="2" s="1"/>
  <c r="CO613" i="2"/>
  <c r="CN638" i="2"/>
  <c r="CN699" i="2" s="1"/>
  <c r="CN632" i="2"/>
  <c r="CN692" i="2" s="1"/>
  <c r="CO619" i="2"/>
  <c r="CL230" i="2"/>
  <c r="W534" i="2"/>
  <c r="X538" i="2"/>
  <c r="W544" i="2"/>
  <c r="Y468" i="2"/>
  <c r="Y470" i="2" s="1"/>
  <c r="X543" i="2"/>
  <c r="CH262" i="2"/>
  <c r="CI260" i="2"/>
  <c r="Z466" i="2"/>
  <c r="Y536" i="2"/>
  <c r="X534" i="2"/>
  <c r="Z479" i="2"/>
  <c r="Y483" i="2"/>
  <c r="X40" i="4"/>
  <c r="Z492" i="2"/>
  <c r="Y496" i="2"/>
  <c r="CM73" i="2"/>
  <c r="CM456" i="2"/>
  <c r="CM486" i="2" s="1"/>
  <c r="CM485" i="2"/>
  <c r="CM141" i="4"/>
  <c r="CM140" i="4" s="1"/>
  <c r="CL484" i="2"/>
  <c r="CL497" i="2"/>
  <c r="CL15" i="4"/>
  <c r="CK494" i="2"/>
  <c r="CL491" i="2"/>
  <c r="CN451" i="2"/>
  <c r="CO449" i="2"/>
  <c r="CO331" i="2"/>
  <c r="CN335" i="2"/>
  <c r="CN336" i="2" s="1"/>
  <c r="CN122" i="4" s="1"/>
  <c r="CO322" i="2"/>
  <c r="CN326" i="2"/>
  <c r="CN327" i="2" s="1"/>
  <c r="CN121" i="4" s="1"/>
  <c r="CM357" i="2"/>
  <c r="CM126" i="4" s="1"/>
  <c r="CO370" i="2"/>
  <c r="CN374" i="2"/>
  <c r="CN375" i="2" s="1"/>
  <c r="CN128" i="4" s="1"/>
  <c r="CO352" i="2"/>
  <c r="CN356" i="2"/>
  <c r="CF176" i="2"/>
  <c r="CF277" i="2" s="1"/>
  <c r="CE284" i="2"/>
  <c r="CM300" i="2"/>
  <c r="CM118" i="4" s="1"/>
  <c r="CO340" i="2"/>
  <c r="CN344" i="2"/>
  <c r="CN345" i="2" s="1"/>
  <c r="CN123" i="4" s="1"/>
  <c r="CO304" i="2"/>
  <c r="CO295" i="2"/>
  <c r="CN308" i="2"/>
  <c r="CN309" i="2" s="1"/>
  <c r="CN119" i="4" s="1"/>
  <c r="CN299" i="2"/>
  <c r="CN89" i="4"/>
  <c r="CM134" i="2"/>
  <c r="CG278" i="14"/>
  <c r="CG224" i="14"/>
  <c r="CG251" i="14"/>
  <c r="CH171" i="2"/>
  <c r="CN93" i="4"/>
  <c r="CM85" i="4"/>
  <c r="CO191" i="2"/>
  <c r="CO193" i="2"/>
  <c r="CO96" i="4" s="1"/>
  <c r="CO192" i="2"/>
  <c r="CO92" i="4" s="1"/>
  <c r="CN88" i="4"/>
  <c r="CK232" i="2"/>
  <c r="CM164" i="2"/>
  <c r="CH172" i="2"/>
  <c r="CI182" i="2"/>
  <c r="CI110" i="4"/>
  <c r="CI183" i="2"/>
  <c r="CK166" i="2"/>
  <c r="CJ170" i="2"/>
  <c r="CK168" i="2"/>
  <c r="CG889" i="2"/>
  <c r="CG274" i="2"/>
  <c r="CN87" i="4"/>
  <c r="CO162" i="2"/>
  <c r="CO91" i="4" s="1"/>
  <c r="CO163" i="2"/>
  <c r="CO95" i="4" s="1"/>
  <c r="CO161" i="2"/>
  <c r="CG174" i="2"/>
  <c r="CG283" i="2" s="1"/>
  <c r="CI144" i="2"/>
  <c r="CO131" i="2"/>
  <c r="CO133" i="2"/>
  <c r="CO94" i="4" s="1"/>
  <c r="CO132" i="2"/>
  <c r="CO90" i="4" s="1"/>
  <c r="CN86" i="4"/>
  <c r="CL202" i="2"/>
  <c r="CK204" i="2"/>
  <c r="CK206" i="2" s="1"/>
  <c r="CO236" i="2"/>
  <c r="CL258" i="2"/>
  <c r="CO208" i="2"/>
  <c r="CO148" i="2"/>
  <c r="CO178" i="2"/>
  <c r="CO264" i="2"/>
  <c r="CP58" i="2"/>
  <c r="CP78" i="2"/>
  <c r="CQ82" i="2" s="1"/>
  <c r="CP18" i="2"/>
  <c r="CP38" i="2"/>
  <c r="CK520" i="2"/>
  <c r="CL13" i="2"/>
  <c r="CH508" i="2"/>
  <c r="CG504" i="2"/>
  <c r="CG508" i="2"/>
  <c r="CJ223" i="14"/>
  <c r="CJ250" i="14"/>
  <c r="CJ277" i="14"/>
  <c r="CJ112" i="2"/>
  <c r="CM32" i="2"/>
  <c r="CL53" i="2"/>
  <c r="CM53" i="2" s="1"/>
  <c r="CN44" i="2"/>
  <c r="CP30" i="2"/>
  <c r="CP31" i="2" s="1"/>
  <c r="CJ92" i="2"/>
  <c r="CI508" i="2"/>
  <c r="CK105" i="2"/>
  <c r="CK110" i="2" s="1"/>
  <c r="CP98" i="2"/>
  <c r="CQ62" i="14"/>
  <c r="CQ55" i="1"/>
  <c r="CQ426" i="2" s="1"/>
  <c r="CQ22" i="14"/>
  <c r="CQ54" i="1"/>
  <c r="CQ131" i="14"/>
  <c r="CQ53" i="1"/>
  <c r="CQ56" i="1"/>
  <c r="CJ93" i="2"/>
  <c r="CJ114" i="2" s="1"/>
  <c r="CI23" i="13"/>
  <c r="CI24" i="13" s="1"/>
  <c r="CM295" i="14"/>
  <c r="CM478" i="2"/>
  <c r="CN474" i="2"/>
  <c r="CL78" i="4"/>
  <c r="CL104" i="2"/>
  <c r="CO120" i="10"/>
  <c r="CP34" i="13"/>
  <c r="CP4" i="13"/>
  <c r="CP18" i="13"/>
  <c r="CP1" i="13"/>
  <c r="CP1" i="5"/>
  <c r="CP4" i="5"/>
  <c r="CP152" i="14"/>
  <c r="CP1" i="14"/>
  <c r="CP200" i="14"/>
  <c r="CP175" i="14"/>
  <c r="CP115" i="14"/>
  <c r="CP4" i="14"/>
  <c r="CP83" i="14"/>
  <c r="CP43" i="14"/>
  <c r="CP181" i="4"/>
  <c r="CP168" i="4"/>
  <c r="CP82" i="4"/>
  <c r="CP37" i="4"/>
  <c r="CP4" i="4"/>
  <c r="CP149" i="4"/>
  <c r="CP106" i="4"/>
  <c r="CP71" i="4"/>
  <c r="CP1" i="4"/>
  <c r="CP812" i="2"/>
  <c r="CP570" i="2"/>
  <c r="CP1" i="2"/>
  <c r="CL3" i="15" s="1"/>
  <c r="CP825" i="2"/>
  <c r="CP730" i="2"/>
  <c r="CP747" i="2"/>
  <c r="CP502" i="2"/>
  <c r="CP4" i="2"/>
  <c r="CP870" i="2"/>
  <c r="CP795" i="2"/>
  <c r="CP774" i="2"/>
  <c r="CP417" i="2"/>
  <c r="CP288" i="2"/>
  <c r="CP121" i="2"/>
  <c r="CP102" i="10"/>
  <c r="CP20" i="1"/>
  <c r="CP1" i="10"/>
  <c r="CP119" i="1"/>
  <c r="CP74" i="1"/>
  <c r="CP1" i="1"/>
  <c r="CP90" i="10"/>
  <c r="CP55" i="10"/>
  <c r="CP44" i="1"/>
  <c r="CP97" i="10"/>
  <c r="AI143" i="4"/>
  <c r="AI20" i="4"/>
  <c r="AI78" i="10"/>
  <c r="CL383" i="2"/>
  <c r="CF191" i="14"/>
  <c r="CP93" i="10"/>
  <c r="CR769" i="2"/>
  <c r="CR768" i="2" s="1"/>
  <c r="CQ770" i="2"/>
  <c r="AX904" i="2"/>
  <c r="AY70" i="10"/>
  <c r="AT84" i="10"/>
  <c r="AT85" i="10" s="1"/>
  <c r="BR136" i="1"/>
  <c r="BS137" i="1" s="1"/>
  <c r="BS135" i="1"/>
  <c r="CP461" i="2"/>
  <c r="CR762" i="2"/>
  <c r="CS761" i="2"/>
  <c r="CS760" i="2" s="1"/>
  <c r="CP487" i="2"/>
  <c r="CR32" i="1"/>
  <c r="CQ33" i="1"/>
  <c r="CQ35" i="1"/>
  <c r="CQ34" i="1"/>
  <c r="CP121" i="10"/>
  <c r="CP385" i="2"/>
  <c r="CO556" i="2"/>
  <c r="CP555" i="2"/>
  <c r="CK6" i="4"/>
  <c r="CM232" i="14"/>
  <c r="CM259" i="14"/>
  <c r="CM294" i="14"/>
  <c r="AH287" i="14"/>
  <c r="AH902" i="2"/>
  <c r="AH16" i="4"/>
  <c r="CN90" i="2"/>
  <c r="CN91" i="2" s="1"/>
  <c r="CP65" i="10"/>
  <c r="CO102" i="14"/>
  <c r="CP101" i="14"/>
  <c r="CI191" i="14"/>
  <c r="CI817" i="2"/>
  <c r="CO561" i="2"/>
  <c r="CP560" i="2"/>
  <c r="CJ7" i="13"/>
  <c r="CJ22" i="13" s="1"/>
  <c r="CJ21" i="13"/>
  <c r="CH191" i="14" l="1"/>
  <c r="CO160" i="2"/>
  <c r="CL219" i="2"/>
  <c r="CL247" i="2"/>
  <c r="CO130" i="2"/>
  <c r="CO190" i="2"/>
  <c r="BE11" i="14"/>
  <c r="BE94" i="14"/>
  <c r="BE90" i="14"/>
  <c r="CO50" i="2"/>
  <c r="CO51" i="2" s="1"/>
  <c r="CM76" i="4"/>
  <c r="CM64" i="2"/>
  <c r="CM65" i="2" s="1"/>
  <c r="CM52" i="2" s="1"/>
  <c r="BA601" i="2"/>
  <c r="AW605" i="2"/>
  <c r="CO592" i="2"/>
  <c r="CO156" i="4" s="1"/>
  <c r="CN599" i="2"/>
  <c r="CM609" i="2"/>
  <c r="CQ589" i="2"/>
  <c r="CQ583" i="2"/>
  <c r="CQ582" i="2"/>
  <c r="CK10" i="15"/>
  <c r="CK37" i="15" s="1"/>
  <c r="CP595" i="2"/>
  <c r="CP597" i="2"/>
  <c r="CP598" i="2"/>
  <c r="CO603" i="2"/>
  <c r="CP608" i="2"/>
  <c r="CP602" i="2"/>
  <c r="CM164" i="4"/>
  <c r="CN700" i="2"/>
  <c r="CN46" i="4" s="1"/>
  <c r="CI108" i="4"/>
  <c r="CO430" i="2"/>
  <c r="CO135" i="4"/>
  <c r="CM4" i="15"/>
  <c r="CQ428" i="2"/>
  <c r="CQ427" i="2"/>
  <c r="CQ424" i="2"/>
  <c r="CQ423" i="2"/>
  <c r="CP425" i="2"/>
  <c r="CH276" i="2"/>
  <c r="CH539" i="2" s="1"/>
  <c r="CH282" i="2"/>
  <c r="CI142" i="2"/>
  <c r="CI146" i="2" s="1"/>
  <c r="CI278" i="2"/>
  <c r="CI880" i="2" s="1"/>
  <c r="CK272" i="2"/>
  <c r="CI273" i="2"/>
  <c r="CI141" i="2"/>
  <c r="CK281" i="2"/>
  <c r="CL136" i="2"/>
  <c r="CK140" i="2"/>
  <c r="CK280" i="2"/>
  <c r="CL138" i="2"/>
  <c r="CJ275" i="2"/>
  <c r="CJ109" i="4"/>
  <c r="CJ153" i="2"/>
  <c r="CJ152" i="2"/>
  <c r="CM279" i="2"/>
  <c r="CM518" i="2" s="1"/>
  <c r="CQ102" i="2"/>
  <c r="CQ62" i="2"/>
  <c r="CQ42" i="2"/>
  <c r="CQ30" i="2" s="1"/>
  <c r="CQ31" i="2" s="1"/>
  <c r="CQ22" i="2"/>
  <c r="BN26" i="4"/>
  <c r="BN45" i="4"/>
  <c r="BE857" i="2"/>
  <c r="BE863" i="2" s="1"/>
  <c r="BF838" i="2"/>
  <c r="BG837" i="2" s="1"/>
  <c r="BF855" i="2"/>
  <c r="BF21" i="4" s="1"/>
  <c r="CK276" i="14"/>
  <c r="CK228" i="2"/>
  <c r="CK112" i="4" s="1"/>
  <c r="CI413" i="2"/>
  <c r="CI911" i="2" s="1"/>
  <c r="CI288" i="14" s="1"/>
  <c r="CJ410" i="2"/>
  <c r="CJ910" i="2" s="1"/>
  <c r="CK249" i="14"/>
  <c r="CK408" i="2"/>
  <c r="CK549" i="2" s="1"/>
  <c r="CM212" i="2"/>
  <c r="CJ412" i="2"/>
  <c r="CJ41" i="4" s="1"/>
  <c r="CF284" i="2"/>
  <c r="CL660" i="2"/>
  <c r="CL97" i="4"/>
  <c r="CH229" i="14"/>
  <c r="CH288" i="14"/>
  <c r="CH256" i="14"/>
  <c r="CL100" i="4"/>
  <c r="CL406" i="2"/>
  <c r="CL408" i="2" s="1"/>
  <c r="CL549" i="2" s="1"/>
  <c r="CW92" i="1"/>
  <c r="CM221" i="2"/>
  <c r="CM101" i="4" s="1"/>
  <c r="CM215" i="2"/>
  <c r="CP405" i="2"/>
  <c r="CQ152" i="1"/>
  <c r="CQ126" i="1"/>
  <c r="CQ65" i="1"/>
  <c r="CQ129" i="1"/>
  <c r="CQ59" i="1"/>
  <c r="CQ146" i="1"/>
  <c r="AL147" i="1" s="1"/>
  <c r="CQ51" i="1"/>
  <c r="CQ50" i="1"/>
  <c r="CR62" i="10"/>
  <c r="CR57" i="10"/>
  <c r="CM249" i="2"/>
  <c r="CM102" i="4" s="1"/>
  <c r="CJ8" i="4"/>
  <c r="CJ7" i="4" s="1"/>
  <c r="CQ481" i="2"/>
  <c r="CQ23" i="14"/>
  <c r="CQ47" i="14"/>
  <c r="CQ204" i="14"/>
  <c r="CQ63" i="14"/>
  <c r="CQ143" i="14"/>
  <c r="CQ54" i="14"/>
  <c r="CQ119" i="14"/>
  <c r="CQ8" i="14"/>
  <c r="CQ165" i="14"/>
  <c r="CQ132" i="14"/>
  <c r="CQ74" i="14"/>
  <c r="CQ156" i="14"/>
  <c r="CQ34" i="14"/>
  <c r="CQ14" i="14"/>
  <c r="CQ645" i="2"/>
  <c r="CQ612" i="2"/>
  <c r="CQ453" i="2"/>
  <c r="CQ329" i="2"/>
  <c r="CQ359" i="2"/>
  <c r="CQ342" i="2"/>
  <c r="CQ339" i="2" s="1"/>
  <c r="CQ306" i="2"/>
  <c r="CQ303" i="2" s="1"/>
  <c r="CQ238" i="2"/>
  <c r="CQ218" i="2" s="1"/>
  <c r="CQ210" i="2"/>
  <c r="CQ189" i="2" s="1"/>
  <c r="CQ198" i="2"/>
  <c r="CQ59" i="2"/>
  <c r="CQ19" i="2"/>
  <c r="CQ438" i="2"/>
  <c r="CQ450" i="2"/>
  <c r="CQ324" i="2"/>
  <c r="CQ321" i="2" s="1"/>
  <c r="CQ372" i="2"/>
  <c r="CQ369" i="2" s="1"/>
  <c r="CQ354" i="2"/>
  <c r="CQ351" i="2" s="1"/>
  <c r="CQ338" i="2"/>
  <c r="CQ302" i="2"/>
  <c r="CQ224" i="2"/>
  <c r="CQ266" i="2"/>
  <c r="CQ246" i="2" s="1"/>
  <c r="CQ196" i="2"/>
  <c r="CQ434" i="2"/>
  <c r="CQ320" i="2"/>
  <c r="CQ368" i="2"/>
  <c r="CQ350" i="2"/>
  <c r="CQ315" i="2"/>
  <c r="CQ297" i="2"/>
  <c r="CQ294" i="2" s="1"/>
  <c r="CQ226" i="2"/>
  <c r="CQ254" i="2"/>
  <c r="CQ180" i="2"/>
  <c r="CQ159" i="2" s="1"/>
  <c r="CQ39" i="2"/>
  <c r="CQ99" i="2"/>
  <c r="CQ489" i="2"/>
  <c r="CQ437" i="2"/>
  <c r="CQ454" i="2"/>
  <c r="CQ333" i="2"/>
  <c r="CQ330" i="2" s="1"/>
  <c r="CQ363" i="2"/>
  <c r="CQ311" i="2"/>
  <c r="CQ293" i="2"/>
  <c r="CQ252" i="2"/>
  <c r="CQ150" i="2"/>
  <c r="CQ129" i="2" s="1"/>
  <c r="CQ79" i="2"/>
  <c r="CQ476" i="2"/>
  <c r="CQ463" i="2"/>
  <c r="CQ923" i="2"/>
  <c r="CN248" i="2"/>
  <c r="CJ113" i="4"/>
  <c r="CJ268" i="2"/>
  <c r="CJ269" i="2"/>
  <c r="CJ257" i="2" s="1"/>
  <c r="CT93" i="1"/>
  <c r="CS97" i="1"/>
  <c r="CM99" i="4"/>
  <c r="CO216" i="2"/>
  <c r="CO244" i="2"/>
  <c r="CK256" i="2"/>
  <c r="CN217" i="2"/>
  <c r="CN245" i="2"/>
  <c r="CN243" i="2" s="1"/>
  <c r="CR2" i="14"/>
  <c r="CS31" i="1"/>
  <c r="CR2" i="13"/>
  <c r="CR2" i="2"/>
  <c r="CR2" i="1"/>
  <c r="CR147" i="1"/>
  <c r="CR2" i="5"/>
  <c r="CR2" i="4"/>
  <c r="CR2" i="10"/>
  <c r="CR118" i="10" s="1"/>
  <c r="CN220" i="2"/>
  <c r="CJ112" i="4"/>
  <c r="CJ240" i="2"/>
  <c r="CJ241" i="2"/>
  <c r="CJ229" i="2" s="1"/>
  <c r="CV87" i="1"/>
  <c r="CW85" i="1"/>
  <c r="CM98" i="4"/>
  <c r="CQ332" i="2"/>
  <c r="CQ323" i="2"/>
  <c r="CQ371" i="2"/>
  <c r="CQ362" i="2"/>
  <c r="CQ353" i="2"/>
  <c r="CQ341" i="2"/>
  <c r="CQ314" i="2"/>
  <c r="CQ305" i="2"/>
  <c r="CQ296" i="2"/>
  <c r="CQ235" i="2"/>
  <c r="CQ147" i="2"/>
  <c r="CQ177" i="2"/>
  <c r="CQ207" i="2"/>
  <c r="CQ263" i="2"/>
  <c r="CQ436" i="2"/>
  <c r="CQ452" i="2"/>
  <c r="CL893" i="2"/>
  <c r="CJ404" i="2"/>
  <c r="CK387" i="2"/>
  <c r="CK115" i="4"/>
  <c r="CK407" i="2"/>
  <c r="CK410" i="2" s="1"/>
  <c r="CK910" i="2" s="1"/>
  <c r="CL318" i="2"/>
  <c r="CL120" i="4" s="1"/>
  <c r="CL117" i="4" s="1"/>
  <c r="CL382" i="2"/>
  <c r="CL380" i="2" s="1"/>
  <c r="CL387" i="2" s="1"/>
  <c r="CI11" i="4"/>
  <c r="CO312" i="2"/>
  <c r="CN313" i="2"/>
  <c r="CK9" i="4"/>
  <c r="CM381" i="2"/>
  <c r="CM317" i="2"/>
  <c r="CM213" i="2"/>
  <c r="CM201" i="2" s="1"/>
  <c r="CM890" i="2"/>
  <c r="CM365" i="2"/>
  <c r="CM389" i="2"/>
  <c r="CK388" i="2"/>
  <c r="CK13" i="4" s="1"/>
  <c r="CL366" i="2"/>
  <c r="CL127" i="4" s="1"/>
  <c r="CL125" i="4" s="1"/>
  <c r="CL390" i="2"/>
  <c r="CL388" i="2" s="1"/>
  <c r="CN361" i="2"/>
  <c r="CO360" i="2"/>
  <c r="CN164" i="2"/>
  <c r="CO164" i="2" s="1"/>
  <c r="AH17" i="4"/>
  <c r="AI184" i="4"/>
  <c r="CN194" i="2"/>
  <c r="CN200" i="2" s="1"/>
  <c r="CN111" i="4" s="1"/>
  <c r="CN222" i="2"/>
  <c r="CO222" i="2" s="1"/>
  <c r="CM132" i="4"/>
  <c r="CO75" i="4"/>
  <c r="CL498" i="2"/>
  <c r="CN440" i="2"/>
  <c r="CN460" i="2" s="1"/>
  <c r="CN136" i="4"/>
  <c r="CN134" i="4" s="1"/>
  <c r="CM458" i="2"/>
  <c r="CM10" i="4"/>
  <c r="CM465" i="2"/>
  <c r="CO435" i="2"/>
  <c r="CO459" i="2" s="1"/>
  <c r="CP433" i="2"/>
  <c r="CM652" i="2"/>
  <c r="CM654" i="2"/>
  <c r="CM703" i="2" s="1"/>
  <c r="CM653" i="2"/>
  <c r="CM702" i="2" s="1"/>
  <c r="CN646" i="2"/>
  <c r="CL73" i="4"/>
  <c r="CL111" i="2"/>
  <c r="CL879" i="2" s="1"/>
  <c r="CM109" i="2"/>
  <c r="AV634" i="2"/>
  <c r="AV694" i="2" s="1"/>
  <c r="AV631" i="2"/>
  <c r="AV691" i="2" s="1"/>
  <c r="AV657" i="2"/>
  <c r="AV705" i="2" s="1"/>
  <c r="CO10" i="2"/>
  <c r="CO11" i="2" s="1"/>
  <c r="CM74" i="4"/>
  <c r="CM24" i="2"/>
  <c r="CM25" i="2" s="1"/>
  <c r="CM12" i="2" s="1"/>
  <c r="CM655" i="2"/>
  <c r="CN659" i="2"/>
  <c r="CN707" i="2" s="1"/>
  <c r="CN650" i="2"/>
  <c r="CN160" i="4" s="1"/>
  <c r="CN159" i="4" s="1"/>
  <c r="CO658" i="2"/>
  <c r="CO706" i="2" s="1"/>
  <c r="CP648" i="2"/>
  <c r="CO70" i="2"/>
  <c r="CO71" i="2" s="1"/>
  <c r="CM77" i="4"/>
  <c r="CM84" i="2"/>
  <c r="CL85" i="2"/>
  <c r="CL72" i="2" s="1"/>
  <c r="CM230" i="2"/>
  <c r="AY847" i="2"/>
  <c r="AY862" i="2"/>
  <c r="CP839" i="2"/>
  <c r="CJ39" i="13"/>
  <c r="CJ40" i="13" s="1"/>
  <c r="CN887" i="2"/>
  <c r="CN53" i="4"/>
  <c r="CN192" i="4" s="1"/>
  <c r="CK190" i="4"/>
  <c r="CK194" i="4" s="1"/>
  <c r="CK55" i="4"/>
  <c r="CK11" i="13"/>
  <c r="CK38" i="13" s="1"/>
  <c r="CK37" i="13"/>
  <c r="CM721" i="2"/>
  <c r="CM685" i="2"/>
  <c r="CJ50" i="14"/>
  <c r="CJ159" i="14"/>
  <c r="CJ123" i="14"/>
  <c r="CJ12" i="14"/>
  <c r="CN622" i="2"/>
  <c r="CN157" i="4" s="1"/>
  <c r="CN155" i="4" s="1"/>
  <c r="CL720" i="2"/>
  <c r="CL51" i="4"/>
  <c r="CO625" i="2"/>
  <c r="CO627" i="2"/>
  <c r="CO688" i="2" s="1"/>
  <c r="CP613" i="2"/>
  <c r="CO638" i="2"/>
  <c r="CO699" i="2" s="1"/>
  <c r="CO632" i="2"/>
  <c r="CO692" i="2" s="1"/>
  <c r="CP619" i="2"/>
  <c r="X544" i="2"/>
  <c r="X545" i="2" s="1"/>
  <c r="Z468" i="2"/>
  <c r="Z470" i="2" s="1"/>
  <c r="Y543" i="2"/>
  <c r="W545" i="2"/>
  <c r="CI262" i="2"/>
  <c r="CJ260" i="2"/>
  <c r="W541" i="2"/>
  <c r="CM202" i="2"/>
  <c r="AA492" i="2"/>
  <c r="Z496" i="2"/>
  <c r="Y40" i="4"/>
  <c r="AA466" i="2"/>
  <c r="Z536" i="2"/>
  <c r="AA479" i="2"/>
  <c r="Z483" i="2"/>
  <c r="Y537" i="2"/>
  <c r="Y538" i="2" s="1"/>
  <c r="CM497" i="2"/>
  <c r="CM484" i="2"/>
  <c r="CM15" i="4"/>
  <c r="CL494" i="2"/>
  <c r="CM491" i="2"/>
  <c r="CN456" i="2"/>
  <c r="CN486" i="2" s="1"/>
  <c r="CN485" i="2"/>
  <c r="CN141" i="4"/>
  <c r="CN140" i="4" s="1"/>
  <c r="CO451" i="2"/>
  <c r="CP449" i="2"/>
  <c r="CO335" i="2"/>
  <c r="CO336" i="2" s="1"/>
  <c r="CO122" i="4" s="1"/>
  <c r="CP331" i="2"/>
  <c r="CO326" i="2"/>
  <c r="CO327" i="2" s="1"/>
  <c r="CO121" i="4" s="1"/>
  <c r="CP322" i="2"/>
  <c r="CN357" i="2"/>
  <c r="CN126" i="4" s="1"/>
  <c r="CP370" i="2"/>
  <c r="CO374" i="2"/>
  <c r="CO375" i="2" s="1"/>
  <c r="CO128" i="4" s="1"/>
  <c r="CO356" i="2"/>
  <c r="CP352" i="2"/>
  <c r="CN85" i="4"/>
  <c r="CN300" i="2"/>
  <c r="CN118" i="4" s="1"/>
  <c r="CO299" i="2"/>
  <c r="CP340" i="2"/>
  <c r="CP295" i="2"/>
  <c r="CO344" i="2"/>
  <c r="CO345" i="2" s="1"/>
  <c r="CO123" i="4" s="1"/>
  <c r="CP304" i="2"/>
  <c r="CO308" i="2"/>
  <c r="CO309" i="2" s="1"/>
  <c r="CO119" i="4" s="1"/>
  <c r="CP249" i="2"/>
  <c r="CP102" i="4" s="1"/>
  <c r="CP248" i="2"/>
  <c r="CH251" i="14"/>
  <c r="CH278" i="14"/>
  <c r="CH224" i="14"/>
  <c r="CH174" i="2"/>
  <c r="CH283" i="2" s="1"/>
  <c r="CN134" i="2"/>
  <c r="CP221" i="2"/>
  <c r="CP101" i="4" s="1"/>
  <c r="CP220" i="2"/>
  <c r="CO89" i="4"/>
  <c r="CP192" i="2"/>
  <c r="CP92" i="4" s="1"/>
  <c r="CP191" i="2"/>
  <c r="CP193" i="2"/>
  <c r="CP96" i="4" s="1"/>
  <c r="CO93" i="4"/>
  <c r="CO88" i="4"/>
  <c r="CG176" i="2"/>
  <c r="CG277" i="2" s="1"/>
  <c r="CL166" i="2"/>
  <c r="CK170" i="2"/>
  <c r="CI172" i="2"/>
  <c r="CP161" i="2"/>
  <c r="CP162" i="2"/>
  <c r="CP91" i="4" s="1"/>
  <c r="CP163" i="2"/>
  <c r="CP95" i="4" s="1"/>
  <c r="CL168" i="2"/>
  <c r="CH274" i="2"/>
  <c r="CH889" i="2"/>
  <c r="CO87" i="4"/>
  <c r="CJ110" i="4"/>
  <c r="CJ182" i="2"/>
  <c r="CJ183" i="2"/>
  <c r="CI171" i="2"/>
  <c r="CP131" i="2"/>
  <c r="CP132" i="2"/>
  <c r="CP90" i="4" s="1"/>
  <c r="CP133" i="2"/>
  <c r="CP94" i="4" s="1"/>
  <c r="CO86" i="4"/>
  <c r="CL232" i="2"/>
  <c r="CP236" i="2"/>
  <c r="CL204" i="2"/>
  <c r="CL206" i="2" s="1"/>
  <c r="CG191" i="14"/>
  <c r="CJ144" i="2"/>
  <c r="CM258" i="2"/>
  <c r="CP208" i="2"/>
  <c r="CP178" i="2"/>
  <c r="CP264" i="2"/>
  <c r="CO250" i="2"/>
  <c r="CP148" i="2"/>
  <c r="CQ78" i="2"/>
  <c r="CR82" i="2" s="1"/>
  <c r="CQ58" i="2"/>
  <c r="CR62" i="2" s="1"/>
  <c r="CQ38" i="2"/>
  <c r="CR42" i="2" s="1"/>
  <c r="CQ18" i="2"/>
  <c r="CR22" i="2" s="1"/>
  <c r="CL516" i="2"/>
  <c r="CL520" i="2"/>
  <c r="CQ40" i="1"/>
  <c r="CK277" i="14"/>
  <c r="CK223" i="14"/>
  <c r="CK250" i="14"/>
  <c r="CJ506" i="2"/>
  <c r="CK92" i="2"/>
  <c r="CM13" i="2"/>
  <c r="CN45" i="2"/>
  <c r="CO44" i="2"/>
  <c r="CN73" i="2"/>
  <c r="CR62" i="14"/>
  <c r="CR53" i="1"/>
  <c r="CR55" i="1"/>
  <c r="CR426" i="2" s="1"/>
  <c r="CR22" i="14"/>
  <c r="CR56" i="1"/>
  <c r="CR54" i="1"/>
  <c r="CR131" i="14"/>
  <c r="CQ98" i="2"/>
  <c r="CR102" i="2" s="1"/>
  <c r="CK112" i="2"/>
  <c r="CK93" i="2"/>
  <c r="CK114" i="2" s="1"/>
  <c r="CM78" i="4"/>
  <c r="CM104" i="2"/>
  <c r="CP556" i="2"/>
  <c r="CQ555" i="2"/>
  <c r="CQ487" i="2"/>
  <c r="BS136" i="1"/>
  <c r="BT137" i="1" s="1"/>
  <c r="BT135" i="1"/>
  <c r="AT86" i="10"/>
  <c r="CQ93" i="10"/>
  <c r="CQ65" i="10"/>
  <c r="AH903" i="2"/>
  <c r="AI145" i="4"/>
  <c r="CL6" i="4"/>
  <c r="CN478" i="2"/>
  <c r="CO474" i="2"/>
  <c r="CP561" i="2"/>
  <c r="CQ560" i="2"/>
  <c r="CJ817" i="2"/>
  <c r="CQ385" i="2"/>
  <c r="CQ121" i="10"/>
  <c r="CR35" i="1"/>
  <c r="CR34" i="1"/>
  <c r="CS32" i="1"/>
  <c r="CR33" i="1"/>
  <c r="CN295" i="14"/>
  <c r="CT761" i="2"/>
  <c r="CT760" i="2" s="1"/>
  <c r="CS762" i="2"/>
  <c r="CQ461" i="2"/>
  <c r="AI79" i="10"/>
  <c r="CQ97" i="10"/>
  <c r="CJ23" i="13"/>
  <c r="CJ24" i="13" s="1"/>
  <c r="CP102" i="14"/>
  <c r="CQ101" i="14"/>
  <c r="CO90" i="2"/>
  <c r="CO91" i="2" s="1"/>
  <c r="CK21" i="13"/>
  <c r="CK7" i="13"/>
  <c r="CK22" i="13" s="1"/>
  <c r="CN232" i="14"/>
  <c r="CN259" i="14"/>
  <c r="CN294" i="14"/>
  <c r="AY71" i="10"/>
  <c r="AY72" i="10" s="1"/>
  <c r="CR770" i="2"/>
  <c r="CS769" i="2"/>
  <c r="CS768" i="2" s="1"/>
  <c r="CM383" i="2"/>
  <c r="CP120" i="10"/>
  <c r="CL105" i="2"/>
  <c r="CQ34" i="13" l="1"/>
  <c r="CP190" i="2"/>
  <c r="CP219" i="2"/>
  <c r="CP247" i="2"/>
  <c r="CP130" i="2"/>
  <c r="CM219" i="2"/>
  <c r="CM247" i="2"/>
  <c r="CP160" i="2"/>
  <c r="CP50" i="2"/>
  <c r="CP51" i="2" s="1"/>
  <c r="CN76" i="4"/>
  <c r="CN64" i="2"/>
  <c r="CN65" i="2" s="1"/>
  <c r="CN52" i="2" s="1"/>
  <c r="CO599" i="2"/>
  <c r="BB600" i="2"/>
  <c r="CP592" i="2"/>
  <c r="CP156" i="4" s="1"/>
  <c r="CN609" i="2"/>
  <c r="AX604" i="2"/>
  <c r="CP603" i="2"/>
  <c r="CQ595" i="2"/>
  <c r="CQ597" i="2"/>
  <c r="CQ598" i="2"/>
  <c r="CR589" i="2"/>
  <c r="CR583" i="2"/>
  <c r="CR582" i="2"/>
  <c r="CQ608" i="2"/>
  <c r="CQ602" i="2"/>
  <c r="CO700" i="2"/>
  <c r="CO46" i="4" s="1"/>
  <c r="CN279" i="2"/>
  <c r="CN518" i="2" s="1"/>
  <c r="CN519" i="2" s="1"/>
  <c r="CP430" i="2"/>
  <c r="CP135" i="4"/>
  <c r="CN4" i="15"/>
  <c r="CR428" i="2"/>
  <c r="CR427" i="2"/>
  <c r="CR424" i="2"/>
  <c r="CR423" i="2"/>
  <c r="CQ425" i="2"/>
  <c r="CJ278" i="2"/>
  <c r="CJ880" i="2" s="1"/>
  <c r="CL280" i="2"/>
  <c r="CM138" i="2"/>
  <c r="CL272" i="2"/>
  <c r="CJ273" i="2"/>
  <c r="CJ141" i="2"/>
  <c r="CI276" i="2"/>
  <c r="CI539" i="2" s="1"/>
  <c r="CK275" i="2"/>
  <c r="CK153" i="2"/>
  <c r="CK152" i="2"/>
  <c r="CK109" i="4"/>
  <c r="CL281" i="2"/>
  <c r="CL140" i="2"/>
  <c r="CM136" i="2"/>
  <c r="CI282" i="2"/>
  <c r="CJ142" i="2"/>
  <c r="CJ146" i="2" s="1"/>
  <c r="CN164" i="4"/>
  <c r="BO26" i="4"/>
  <c r="BN782" i="2"/>
  <c r="BN789" i="2"/>
  <c r="BE176" i="4"/>
  <c r="BF856" i="2"/>
  <c r="BF43" i="4" s="1"/>
  <c r="BF122" i="14" s="1"/>
  <c r="BF836" i="2"/>
  <c r="BF857" i="2" s="1"/>
  <c r="BE852" i="2"/>
  <c r="BE104" i="14"/>
  <c r="CK8" i="4"/>
  <c r="CK193" i="14" s="1"/>
  <c r="BF175" i="4"/>
  <c r="CI229" i="14"/>
  <c r="CI256" i="14"/>
  <c r="CK240" i="2"/>
  <c r="CK241" i="2"/>
  <c r="CK229" i="2" s="1"/>
  <c r="CL412" i="2"/>
  <c r="CL41" i="4" s="1"/>
  <c r="CL249" i="14"/>
  <c r="CL407" i="2"/>
  <c r="CL909" i="2" s="1"/>
  <c r="CL289" i="14" s="1"/>
  <c r="CJ413" i="2"/>
  <c r="CJ911" i="2" s="1"/>
  <c r="CJ229" i="14" s="1"/>
  <c r="CK412" i="2"/>
  <c r="CK41" i="4" s="1"/>
  <c r="CK909" i="2"/>
  <c r="CK289" i="14" s="1"/>
  <c r="CL115" i="4"/>
  <c r="CL276" i="14"/>
  <c r="CL222" i="14"/>
  <c r="CK404" i="2"/>
  <c r="CJ108" i="4"/>
  <c r="CL228" i="2"/>
  <c r="CL112" i="4" s="1"/>
  <c r="CM97" i="4"/>
  <c r="CN98" i="4"/>
  <c r="CR437" i="2"/>
  <c r="CR645" i="2"/>
  <c r="CR359" i="2"/>
  <c r="CR315" i="2"/>
  <c r="CR297" i="2"/>
  <c r="CR294" i="2" s="1"/>
  <c r="CR224" i="2"/>
  <c r="CR252" i="2"/>
  <c r="CR180" i="2"/>
  <c r="CR159" i="2" s="1"/>
  <c r="CR59" i="2"/>
  <c r="CR19" i="2"/>
  <c r="CR923" i="2"/>
  <c r="CR476" i="2"/>
  <c r="CR463" i="2"/>
  <c r="CR434" i="2"/>
  <c r="CR454" i="2"/>
  <c r="CR372" i="2"/>
  <c r="CR369" i="2" s="1"/>
  <c r="CR354" i="2"/>
  <c r="CR351" i="2" s="1"/>
  <c r="CR306" i="2"/>
  <c r="CR303" i="2" s="1"/>
  <c r="CR150" i="2"/>
  <c r="CR129" i="2" s="1"/>
  <c r="CR99" i="2"/>
  <c r="CR612" i="2"/>
  <c r="CR453" i="2"/>
  <c r="CR333" i="2"/>
  <c r="CR330" i="2" s="1"/>
  <c r="CR324" i="2"/>
  <c r="CR321" i="2" s="1"/>
  <c r="CR368" i="2"/>
  <c r="CR350" i="2"/>
  <c r="CR342" i="2"/>
  <c r="CR339" i="2" s="1"/>
  <c r="CR311" i="2"/>
  <c r="CR238" i="2"/>
  <c r="CR218" i="2" s="1"/>
  <c r="CR266" i="2"/>
  <c r="CR246" i="2" s="1"/>
  <c r="CR196" i="2"/>
  <c r="CR39" i="2"/>
  <c r="CR210" i="2"/>
  <c r="CR189" i="2" s="1"/>
  <c r="CR489" i="2"/>
  <c r="CR438" i="2"/>
  <c r="CR450" i="2"/>
  <c r="CR329" i="2"/>
  <c r="CR320" i="2"/>
  <c r="CR363" i="2"/>
  <c r="CR338" i="2"/>
  <c r="CR302" i="2"/>
  <c r="CR226" i="2"/>
  <c r="CR254" i="2"/>
  <c r="CR198" i="2"/>
  <c r="CR79" i="2"/>
  <c r="CR293" i="2"/>
  <c r="CN221" i="2"/>
  <c r="CN101" i="4" s="1"/>
  <c r="CO248" i="2"/>
  <c r="CL256" i="2"/>
  <c r="CM100" i="4"/>
  <c r="CN215" i="2"/>
  <c r="CO220" i="2"/>
  <c r="CN99" i="4"/>
  <c r="CR481" i="2"/>
  <c r="CX92" i="1"/>
  <c r="CS2" i="4"/>
  <c r="CS2" i="1"/>
  <c r="CS2" i="2"/>
  <c r="CS2" i="5"/>
  <c r="CS2" i="10"/>
  <c r="CS118" i="10" s="1"/>
  <c r="CS2" i="13"/>
  <c r="CS2" i="14"/>
  <c r="CS147" i="1"/>
  <c r="CT31" i="1"/>
  <c r="CK113" i="4"/>
  <c r="CK268" i="2"/>
  <c r="CK269" i="2"/>
  <c r="CK257" i="2" s="1"/>
  <c r="CU93" i="1"/>
  <c r="CT97" i="1"/>
  <c r="CX85" i="1"/>
  <c r="CW87" i="1"/>
  <c r="CR129" i="1"/>
  <c r="CR65" i="1"/>
  <c r="CR59" i="1"/>
  <c r="CR152" i="1"/>
  <c r="CR126" i="1"/>
  <c r="CR146" i="1"/>
  <c r="AK147" i="1" s="1"/>
  <c r="CR51" i="1"/>
  <c r="CR50" i="1"/>
  <c r="CR34" i="14"/>
  <c r="CR132" i="14"/>
  <c r="CR14" i="14"/>
  <c r="CR47" i="14"/>
  <c r="CR74" i="14"/>
  <c r="CR8" i="14"/>
  <c r="CR156" i="14"/>
  <c r="CR165" i="14"/>
  <c r="CR23" i="14"/>
  <c r="CR63" i="14"/>
  <c r="CR143" i="14"/>
  <c r="CR54" i="14"/>
  <c r="CR119" i="14"/>
  <c r="CR204" i="14"/>
  <c r="CN249" i="2"/>
  <c r="CN102" i="4" s="1"/>
  <c r="CQ405" i="2"/>
  <c r="CO245" i="2"/>
  <c r="CO243" i="2" s="1"/>
  <c r="CO217" i="2"/>
  <c r="CJ193" i="14"/>
  <c r="CS62" i="10"/>
  <c r="CS57" i="10"/>
  <c r="CJ234" i="2"/>
  <c r="CR235" i="2"/>
  <c r="CR177" i="2"/>
  <c r="CR207" i="2"/>
  <c r="CR263" i="2"/>
  <c r="CR147" i="2"/>
  <c r="CR332" i="2"/>
  <c r="CR323" i="2"/>
  <c r="CR371" i="2"/>
  <c r="CR362" i="2"/>
  <c r="CR353" i="2"/>
  <c r="CR341" i="2"/>
  <c r="CR314" i="2"/>
  <c r="CR305" i="2"/>
  <c r="CR296" i="2"/>
  <c r="CR436" i="2"/>
  <c r="CR452" i="2"/>
  <c r="CM893" i="2"/>
  <c r="AH85" i="14"/>
  <c r="AH87" i="14" s="1"/>
  <c r="CM406" i="2"/>
  <c r="CM408" i="2" s="1"/>
  <c r="CM549" i="2" s="1"/>
  <c r="CM318" i="2"/>
  <c r="CM120" i="4" s="1"/>
  <c r="CM117" i="4" s="1"/>
  <c r="CM382" i="2"/>
  <c r="CM380" i="2" s="1"/>
  <c r="CM387" i="2" s="1"/>
  <c r="CO313" i="2"/>
  <c r="CP312" i="2"/>
  <c r="CJ11" i="4"/>
  <c r="CL9" i="4"/>
  <c r="AH167" i="14"/>
  <c r="CP75" i="4"/>
  <c r="CN381" i="2"/>
  <c r="CN317" i="2"/>
  <c r="CN258" i="2"/>
  <c r="AH15" i="14"/>
  <c r="CN213" i="2"/>
  <c r="CN201" i="2" s="1"/>
  <c r="CN212" i="2"/>
  <c r="CN132" i="4"/>
  <c r="AH187" i="14"/>
  <c r="AH22" i="4"/>
  <c r="AH55" i="14"/>
  <c r="CL110" i="2"/>
  <c r="CL112" i="2" s="1"/>
  <c r="CN890" i="2"/>
  <c r="CN109" i="2"/>
  <c r="CO361" i="2"/>
  <c r="CP360" i="2"/>
  <c r="CN365" i="2"/>
  <c r="CN389" i="2"/>
  <c r="CM366" i="2"/>
  <c r="CM127" i="4" s="1"/>
  <c r="CM125" i="4" s="1"/>
  <c r="CM390" i="2"/>
  <c r="CM498" i="2"/>
  <c r="AH178" i="14"/>
  <c r="CQ75" i="4"/>
  <c r="CN230" i="2"/>
  <c r="CO194" i="2"/>
  <c r="CO200" i="2" s="1"/>
  <c r="CO111" i="4" s="1"/>
  <c r="BG855" i="2"/>
  <c r="BG838" i="2"/>
  <c r="BH837" i="2" s="1"/>
  <c r="CO440" i="2"/>
  <c r="CO460" i="2" s="1"/>
  <c r="CO136" i="4"/>
  <c r="CO134" i="4" s="1"/>
  <c r="CN458" i="2"/>
  <c r="CN10" i="4"/>
  <c r="CN465" i="2"/>
  <c r="CM660" i="2"/>
  <c r="CO646" i="2"/>
  <c r="CN652" i="2"/>
  <c r="CN654" i="2"/>
  <c r="CN703" i="2" s="1"/>
  <c r="CN653" i="2"/>
  <c r="CN702" i="2" s="1"/>
  <c r="CP435" i="2"/>
  <c r="CP459" i="2" s="1"/>
  <c r="CQ433" i="2"/>
  <c r="CM73" i="4"/>
  <c r="AW630" i="2"/>
  <c r="AW690" i="2" s="1"/>
  <c r="CR40" i="1"/>
  <c r="AV635" i="2"/>
  <c r="AV695" i="2" s="1"/>
  <c r="AW656" i="2"/>
  <c r="AW704" i="2" s="1"/>
  <c r="CP10" i="2"/>
  <c r="CP11" i="2" s="1"/>
  <c r="CN24" i="2"/>
  <c r="CN74" i="4"/>
  <c r="CN655" i="2"/>
  <c r="CP658" i="2"/>
  <c r="CP706" i="2" s="1"/>
  <c r="CQ648" i="2"/>
  <c r="CO659" i="2"/>
  <c r="CO707" i="2" s="1"/>
  <c r="CO650" i="2"/>
  <c r="CO160" i="4" s="1"/>
  <c r="CO159" i="4" s="1"/>
  <c r="CM85" i="2"/>
  <c r="CM72" i="2" s="1"/>
  <c r="CM111" i="2"/>
  <c r="CM879" i="2" s="1"/>
  <c r="CP70" i="2"/>
  <c r="CP71" i="2" s="1"/>
  <c r="CN77" i="4"/>
  <c r="CN84" i="2"/>
  <c r="AY861" i="2"/>
  <c r="AZ846" i="2"/>
  <c r="CQ839" i="2"/>
  <c r="CN685" i="2"/>
  <c r="CN721" i="2"/>
  <c r="CK50" i="14"/>
  <c r="CK12" i="14"/>
  <c r="CK159" i="14"/>
  <c r="CK123" i="14"/>
  <c r="CO622" i="2"/>
  <c r="CO157" i="4" s="1"/>
  <c r="CO155" i="4" s="1"/>
  <c r="CL190" i="4"/>
  <c r="CL194" i="4" s="1"/>
  <c r="CL11" i="13"/>
  <c r="CL38" i="13" s="1"/>
  <c r="CL55" i="4"/>
  <c r="CL37" i="13"/>
  <c r="CM51" i="4"/>
  <c r="CM720" i="2"/>
  <c r="CO887" i="2"/>
  <c r="CO53" i="4"/>
  <c r="CO192" i="4" s="1"/>
  <c r="CK39" i="13"/>
  <c r="CK40" i="13" s="1"/>
  <c r="CP625" i="2"/>
  <c r="CP627" i="2"/>
  <c r="CP688" i="2" s="1"/>
  <c r="CQ613" i="2"/>
  <c r="Y534" i="2"/>
  <c r="CP638" i="2"/>
  <c r="CP699" i="2" s="1"/>
  <c r="CP632" i="2"/>
  <c r="CP692" i="2" s="1"/>
  <c r="CQ619" i="2"/>
  <c r="CJ262" i="2"/>
  <c r="CK260" i="2"/>
  <c r="Y544" i="2"/>
  <c r="Y545" i="2" s="1"/>
  <c r="AA468" i="2"/>
  <c r="AA470" i="2" s="1"/>
  <c r="Z543" i="2"/>
  <c r="X541" i="2"/>
  <c r="Z40" i="4"/>
  <c r="AB466" i="2"/>
  <c r="AA536" i="2"/>
  <c r="AB479" i="2"/>
  <c r="AA483" i="2"/>
  <c r="AB492" i="2"/>
  <c r="AA496" i="2"/>
  <c r="Z537" i="2"/>
  <c r="Z538" i="2" s="1"/>
  <c r="CO456" i="2"/>
  <c r="CO486" i="2" s="1"/>
  <c r="CO485" i="2"/>
  <c r="CO141" i="4"/>
  <c r="CO140" i="4" s="1"/>
  <c r="CN497" i="2"/>
  <c r="CN484" i="2"/>
  <c r="CN15" i="4"/>
  <c r="CM494" i="2"/>
  <c r="CN491" i="2"/>
  <c r="CP451" i="2"/>
  <c r="CQ449" i="2"/>
  <c r="CH176" i="2"/>
  <c r="CH277" i="2" s="1"/>
  <c r="CP335" i="2"/>
  <c r="CP336" i="2" s="1"/>
  <c r="CP122" i="4" s="1"/>
  <c r="CQ331" i="2"/>
  <c r="CQ322" i="2"/>
  <c r="CP326" i="2"/>
  <c r="CP327" i="2" s="1"/>
  <c r="CP121" i="4" s="1"/>
  <c r="CO357" i="2"/>
  <c r="CO126" i="4" s="1"/>
  <c r="CP356" i="2"/>
  <c r="CP374" i="2"/>
  <c r="CP375" i="2" s="1"/>
  <c r="CP128" i="4" s="1"/>
  <c r="CQ352" i="2"/>
  <c r="CQ370" i="2"/>
  <c r="CO300" i="2"/>
  <c r="CO118" i="4" s="1"/>
  <c r="CP344" i="2"/>
  <c r="CP345" i="2" s="1"/>
  <c r="CP123" i="4" s="1"/>
  <c r="CQ340" i="2"/>
  <c r="CP308" i="2"/>
  <c r="CP309" i="2" s="1"/>
  <c r="CP119" i="4" s="1"/>
  <c r="CP299" i="2"/>
  <c r="CQ304" i="2"/>
  <c r="CQ295" i="2"/>
  <c r="CP100" i="4"/>
  <c r="CL404" i="2"/>
  <c r="CL13" i="4"/>
  <c r="CK413" i="2"/>
  <c r="CK911" i="2" s="1"/>
  <c r="CP93" i="4"/>
  <c r="CQ249" i="2"/>
  <c r="CQ102" i="4" s="1"/>
  <c r="CQ248" i="2"/>
  <c r="CP99" i="4"/>
  <c r="CM519" i="2"/>
  <c r="CM520" i="2" s="1"/>
  <c r="CI251" i="14"/>
  <c r="CI278" i="14"/>
  <c r="CI224" i="14"/>
  <c r="CO134" i="2"/>
  <c r="CJ171" i="2"/>
  <c r="CM232" i="2"/>
  <c r="CQ220" i="2"/>
  <c r="CQ221" i="2"/>
  <c r="CQ101" i="4" s="1"/>
  <c r="CP98" i="4"/>
  <c r="CQ192" i="2"/>
  <c r="CQ92" i="4" s="1"/>
  <c r="CQ191" i="2"/>
  <c r="CQ193" i="2"/>
  <c r="CQ96" i="4" s="1"/>
  <c r="CP89" i="4"/>
  <c r="CO85" i="4"/>
  <c r="CP88" i="4"/>
  <c r="CJ172" i="2"/>
  <c r="CI174" i="2"/>
  <c r="CI283" i="2" s="1"/>
  <c r="CM168" i="2"/>
  <c r="CG284" i="2"/>
  <c r="CP87" i="4"/>
  <c r="CK110" i="4"/>
  <c r="CK183" i="2"/>
  <c r="CK182" i="2"/>
  <c r="CQ163" i="2"/>
  <c r="CQ95" i="4" s="1"/>
  <c r="CQ162" i="2"/>
  <c r="CQ91" i="4" s="1"/>
  <c r="CQ161" i="2"/>
  <c r="CI889" i="2"/>
  <c r="CI274" i="2"/>
  <c r="CM166" i="2"/>
  <c r="CL170" i="2"/>
  <c r="CQ133" i="2"/>
  <c r="CQ94" i="4" s="1"/>
  <c r="CQ132" i="2"/>
  <c r="CQ90" i="4" s="1"/>
  <c r="CQ131" i="2"/>
  <c r="CP86" i="4"/>
  <c r="CQ236" i="2"/>
  <c r="CM204" i="2"/>
  <c r="CM206" i="2" s="1"/>
  <c r="CN202" i="2"/>
  <c r="CQ812" i="2"/>
  <c r="CQ1" i="13"/>
  <c r="CQ119" i="1"/>
  <c r="CQ83" i="14"/>
  <c r="CQ121" i="2"/>
  <c r="CQ747" i="2"/>
  <c r="CK144" i="2"/>
  <c r="CP250" i="2"/>
  <c r="CQ264" i="2"/>
  <c r="CQ178" i="2"/>
  <c r="CQ208" i="2"/>
  <c r="CQ148" i="2"/>
  <c r="CP164" i="2"/>
  <c r="CR78" i="2"/>
  <c r="CR18" i="2"/>
  <c r="CR58" i="2"/>
  <c r="CR38" i="2"/>
  <c r="CQ74" i="1"/>
  <c r="CQ502" i="2"/>
  <c r="CQ55" i="10"/>
  <c r="CQ730" i="2"/>
  <c r="CQ774" i="2"/>
  <c r="CQ168" i="4"/>
  <c r="CQ90" i="10"/>
  <c r="CQ825" i="2"/>
  <c r="CQ795" i="2"/>
  <c r="CQ181" i="4"/>
  <c r="CQ43" i="14"/>
  <c r="CQ44" i="1"/>
  <c r="CQ1" i="10"/>
  <c r="CQ1" i="2"/>
  <c r="CM3" i="15" s="1"/>
  <c r="CQ288" i="2"/>
  <c r="CQ870" i="2"/>
  <c r="CQ37" i="4"/>
  <c r="CQ106" i="4"/>
  <c r="CQ175" i="14"/>
  <c r="CQ20" i="1"/>
  <c r="CQ1" i="1"/>
  <c r="CQ102" i="10"/>
  <c r="CQ570" i="2"/>
  <c r="CQ417" i="2"/>
  <c r="CQ4" i="2"/>
  <c r="CQ82" i="4"/>
  <c r="CQ149" i="4"/>
  <c r="CQ200" i="14"/>
  <c r="CQ1" i="4"/>
  <c r="CQ4" i="4"/>
  <c r="CQ4" i="14"/>
  <c r="CQ1" i="14"/>
  <c r="CQ71" i="4"/>
  <c r="CQ115" i="14"/>
  <c r="CQ1" i="5"/>
  <c r="CQ152" i="14"/>
  <c r="CQ4" i="5"/>
  <c r="CQ18" i="13"/>
  <c r="CQ4" i="13"/>
  <c r="CN13" i="2"/>
  <c r="CO45" i="2"/>
  <c r="CO32" i="2" s="1"/>
  <c r="CL223" i="14"/>
  <c r="CL250" i="14"/>
  <c r="CL277" i="14"/>
  <c r="CJ507" i="2"/>
  <c r="CJ508" i="2" s="1"/>
  <c r="CK506" i="2"/>
  <c r="CN33" i="2"/>
  <c r="CP44" i="2"/>
  <c r="CN32" i="2"/>
  <c r="CO73" i="2"/>
  <c r="CN53" i="2"/>
  <c r="CO53" i="2" s="1"/>
  <c r="CR30" i="2"/>
  <c r="CR31" i="2" s="1"/>
  <c r="CM105" i="2"/>
  <c r="CK23" i="13"/>
  <c r="CK24" i="13" s="1"/>
  <c r="CS53" i="1"/>
  <c r="CS54" i="1"/>
  <c r="CS62" i="14"/>
  <c r="CS56" i="1"/>
  <c r="CS22" i="14"/>
  <c r="CS131" i="14"/>
  <c r="CS55" i="1"/>
  <c r="CS426" i="2" s="1"/>
  <c r="CR98" i="2"/>
  <c r="CN78" i="4"/>
  <c r="CN104" i="2"/>
  <c r="CR121" i="10"/>
  <c r="CQ561" i="2"/>
  <c r="CR560" i="2"/>
  <c r="CO295" i="14"/>
  <c r="AH228" i="14"/>
  <c r="AH255" i="14"/>
  <c r="AH286" i="14"/>
  <c r="CL93" i="2"/>
  <c r="CL114" i="2" s="1"/>
  <c r="BT136" i="1"/>
  <c r="BU137" i="1" s="1"/>
  <c r="BU135" i="1"/>
  <c r="AY904" i="2"/>
  <c r="AZ70" i="10"/>
  <c r="CP90" i="2"/>
  <c r="CP91" i="2" s="1"/>
  <c r="AI906" i="2"/>
  <c r="AI901" i="2" s="1"/>
  <c r="AJ77" i="10"/>
  <c r="CT762" i="2"/>
  <c r="CU761" i="2"/>
  <c r="CU760" i="2" s="1"/>
  <c r="CS35" i="1"/>
  <c r="CS34" i="1"/>
  <c r="CT32" i="1"/>
  <c r="CS33" i="1"/>
  <c r="CR65" i="10"/>
  <c r="CQ556" i="2"/>
  <c r="CR555" i="2"/>
  <c r="CM6" i="4"/>
  <c r="CQ120" i="10"/>
  <c r="CN383" i="2"/>
  <c r="CQ102" i="14"/>
  <c r="CR101" i="14"/>
  <c r="CR461" i="2"/>
  <c r="CK817" i="2"/>
  <c r="CO478" i="2"/>
  <c r="CP474" i="2"/>
  <c r="CL7" i="13"/>
  <c r="CL22" i="13" s="1"/>
  <c r="CL21" i="13"/>
  <c r="CR93" i="10"/>
  <c r="AU84" i="10"/>
  <c r="AU85" i="10" s="1"/>
  <c r="CT769" i="2"/>
  <c r="CT768" i="2" s="1"/>
  <c r="CS770" i="2"/>
  <c r="CR97" i="10"/>
  <c r="CR385" i="2"/>
  <c r="CO232" i="14"/>
  <c r="CO259" i="14"/>
  <c r="CO294" i="14"/>
  <c r="CL92" i="2"/>
  <c r="CR487" i="2"/>
  <c r="CR1" i="13" l="1"/>
  <c r="CQ190" i="2"/>
  <c r="CQ219" i="2"/>
  <c r="CQ247" i="2"/>
  <c r="CQ130" i="2"/>
  <c r="CN219" i="2"/>
  <c r="CN247" i="2"/>
  <c r="CQ160" i="2"/>
  <c r="CP76" i="4"/>
  <c r="CP64" i="2"/>
  <c r="CP65" i="2" s="1"/>
  <c r="CP53" i="2" s="1"/>
  <c r="CQ50" i="2"/>
  <c r="CQ51" i="2" s="1"/>
  <c r="CO76" i="4"/>
  <c r="CO64" i="2"/>
  <c r="CP599" i="2"/>
  <c r="AX605" i="2"/>
  <c r="BB601" i="2"/>
  <c r="CQ592" i="2"/>
  <c r="CQ156" i="4" s="1"/>
  <c r="CO609" i="2"/>
  <c r="CS589" i="2"/>
  <c r="CS583" i="2"/>
  <c r="CS582" i="2"/>
  <c r="CR595" i="2"/>
  <c r="CR597" i="2"/>
  <c r="CR598" i="2"/>
  <c r="CQ603" i="2"/>
  <c r="CR608" i="2"/>
  <c r="CR602" i="2"/>
  <c r="CO279" i="2"/>
  <c r="CO518" i="2" s="1"/>
  <c r="CP700" i="2"/>
  <c r="CP46" i="4" s="1"/>
  <c r="CP272" i="2"/>
  <c r="CQ430" i="2"/>
  <c r="CQ135" i="4"/>
  <c r="CO4" i="15"/>
  <c r="CS427" i="2"/>
  <c r="CS428" i="2"/>
  <c r="CS424" i="2"/>
  <c r="CS423" i="2"/>
  <c r="CR425" i="2"/>
  <c r="CM272" i="2"/>
  <c r="CL275" i="2"/>
  <c r="CL109" i="4"/>
  <c r="CL152" i="2"/>
  <c r="CL153" i="2"/>
  <c r="CK273" i="2"/>
  <c r="CK141" i="2"/>
  <c r="CJ276" i="2"/>
  <c r="CJ539" i="2" s="1"/>
  <c r="CJ282" i="2"/>
  <c r="CK142" i="2"/>
  <c r="CK146" i="2" s="1"/>
  <c r="CM281" i="2"/>
  <c r="CN136" i="2"/>
  <c r="CM140" i="2"/>
  <c r="CK278" i="2"/>
  <c r="CK880" i="2" s="1"/>
  <c r="CK278" i="14" s="1"/>
  <c r="CM280" i="2"/>
  <c r="CN138" i="2"/>
  <c r="BE86" i="14"/>
  <c r="CS42" i="2"/>
  <c r="CS30" i="2" s="1"/>
  <c r="CS31" i="2" s="1"/>
  <c r="CS102" i="2"/>
  <c r="CS62" i="2"/>
  <c r="BP26" i="4"/>
  <c r="BO45" i="4"/>
  <c r="CO164" i="4"/>
  <c r="BF94" i="14"/>
  <c r="BF90" i="14"/>
  <c r="BF11" i="14"/>
  <c r="CK7" i="4"/>
  <c r="CK11" i="4" s="1"/>
  <c r="CS82" i="2"/>
  <c r="CS22" i="2"/>
  <c r="CM228" i="2"/>
  <c r="CM240" i="2" s="1"/>
  <c r="CK234" i="2"/>
  <c r="CL410" i="2"/>
  <c r="CL910" i="2" s="1"/>
  <c r="CL8" i="4"/>
  <c r="BF176" i="4"/>
  <c r="CJ256" i="14"/>
  <c r="CJ288" i="14"/>
  <c r="CM276" i="14"/>
  <c r="BF863" i="2"/>
  <c r="CO132" i="4"/>
  <c r="BF852" i="2"/>
  <c r="CM222" i="14"/>
  <c r="CM249" i="14"/>
  <c r="CL240" i="2"/>
  <c r="CL241" i="2"/>
  <c r="CL229" i="2" s="1"/>
  <c r="CH284" i="2"/>
  <c r="CM256" i="2"/>
  <c r="CM269" i="2" s="1"/>
  <c r="CM257" i="2" s="1"/>
  <c r="CO890" i="2"/>
  <c r="CV93" i="1"/>
  <c r="CU97" i="1"/>
  <c r="CO221" i="2"/>
  <c r="CO101" i="4" s="1"/>
  <c r="CT2" i="5"/>
  <c r="CT2" i="10"/>
  <c r="CT118" i="10" s="1"/>
  <c r="CT2" i="14"/>
  <c r="CT147" i="1"/>
  <c r="CT2" i="4"/>
  <c r="CT2" i="1"/>
  <c r="CT2" i="13"/>
  <c r="CT2" i="2"/>
  <c r="CU31" i="1"/>
  <c r="CY92" i="1"/>
  <c r="CN97" i="4"/>
  <c r="CS126" i="1"/>
  <c r="CS152" i="1"/>
  <c r="CS65" i="1"/>
  <c r="CS129" i="1"/>
  <c r="CS59" i="1"/>
  <c r="CS146" i="1"/>
  <c r="AJ147" i="1" s="1"/>
  <c r="CS51" i="1"/>
  <c r="CS50" i="1"/>
  <c r="CT62" i="10"/>
  <c r="CT57" i="10"/>
  <c r="CO249" i="2"/>
  <c r="CO102" i="4" s="1"/>
  <c r="CO98" i="4"/>
  <c r="CN100" i="4"/>
  <c r="CK108" i="4"/>
  <c r="CY85" i="1"/>
  <c r="CX87" i="1"/>
  <c r="CS34" i="14"/>
  <c r="CS132" i="14"/>
  <c r="CS14" i="14"/>
  <c r="CS23" i="14"/>
  <c r="CS47" i="14"/>
  <c r="CS204" i="14"/>
  <c r="CS74" i="14"/>
  <c r="CS8" i="14"/>
  <c r="CS156" i="14"/>
  <c r="CS165" i="14"/>
  <c r="CS63" i="14"/>
  <c r="CS143" i="14"/>
  <c r="CS54" i="14"/>
  <c r="CS119" i="14"/>
  <c r="CS437" i="2"/>
  <c r="CS450" i="2"/>
  <c r="CS329" i="2"/>
  <c r="CS368" i="2"/>
  <c r="CS350" i="2"/>
  <c r="CS315" i="2"/>
  <c r="CS293" i="2"/>
  <c r="CS266" i="2"/>
  <c r="CS246" i="2" s="1"/>
  <c r="CS196" i="2"/>
  <c r="CS59" i="2"/>
  <c r="CS923" i="2"/>
  <c r="CS476" i="2"/>
  <c r="CS434" i="2"/>
  <c r="CS324" i="2"/>
  <c r="CS321" i="2" s="1"/>
  <c r="CS359" i="2"/>
  <c r="CS342" i="2"/>
  <c r="CS339" i="2" s="1"/>
  <c r="CS306" i="2"/>
  <c r="CS303" i="2" s="1"/>
  <c r="CS238" i="2"/>
  <c r="CS218" i="2" s="1"/>
  <c r="CS254" i="2"/>
  <c r="CS180" i="2"/>
  <c r="CS159" i="2" s="1"/>
  <c r="CS99" i="2"/>
  <c r="CS489" i="2"/>
  <c r="CS453" i="2"/>
  <c r="CS320" i="2"/>
  <c r="CS363" i="2"/>
  <c r="CS338" i="2"/>
  <c r="CS302" i="2"/>
  <c r="CS226" i="2"/>
  <c r="CS252" i="2"/>
  <c r="CS150" i="2"/>
  <c r="CS129" i="2" s="1"/>
  <c r="CS39" i="2"/>
  <c r="CS463" i="2"/>
  <c r="CS438" i="2"/>
  <c r="CS645" i="2"/>
  <c r="CS612" i="2"/>
  <c r="CS454" i="2"/>
  <c r="CS333" i="2"/>
  <c r="CS330" i="2" s="1"/>
  <c r="CS372" i="2"/>
  <c r="CS369" i="2" s="1"/>
  <c r="CS354" i="2"/>
  <c r="CS351" i="2" s="1"/>
  <c r="CS311" i="2"/>
  <c r="CS297" i="2"/>
  <c r="CS294" i="2" s="1"/>
  <c r="CS224" i="2"/>
  <c r="CS210" i="2"/>
  <c r="CS189" i="2" s="1"/>
  <c r="CS198" i="2"/>
  <c r="CS79" i="2"/>
  <c r="CS19" i="2"/>
  <c r="CS481" i="2"/>
  <c r="CO215" i="2"/>
  <c r="CL113" i="4"/>
  <c r="CL269" i="2"/>
  <c r="CL257" i="2" s="1"/>
  <c r="CL268" i="2"/>
  <c r="CO99" i="4"/>
  <c r="CR405" i="2"/>
  <c r="CS436" i="2"/>
  <c r="CS452" i="2"/>
  <c r="CS332" i="2"/>
  <c r="CS323" i="2"/>
  <c r="CS362" i="2"/>
  <c r="CS341" i="2"/>
  <c r="CS305" i="2"/>
  <c r="CS314" i="2"/>
  <c r="CS296" i="2"/>
  <c r="CS371" i="2"/>
  <c r="CS353" i="2"/>
  <c r="CS235" i="2"/>
  <c r="CS207" i="2"/>
  <c r="CS263" i="2"/>
  <c r="CS147" i="2"/>
  <c r="CS177" i="2"/>
  <c r="CN893" i="2"/>
  <c r="AH89" i="14"/>
  <c r="AH91" i="14" s="1"/>
  <c r="CN406" i="2"/>
  <c r="CN222" i="14" s="1"/>
  <c r="CO381" i="2"/>
  <c r="CO317" i="2"/>
  <c r="CP313" i="2"/>
  <c r="CQ312" i="2"/>
  <c r="CM115" i="4"/>
  <c r="CN318" i="2"/>
  <c r="CN120" i="4" s="1"/>
  <c r="CN117" i="4" s="1"/>
  <c r="CN382" i="2"/>
  <c r="CN380" i="2" s="1"/>
  <c r="CM9" i="4"/>
  <c r="CO230" i="2"/>
  <c r="CR152" i="14"/>
  <c r="CQ360" i="2"/>
  <c r="CP361" i="2"/>
  <c r="CO389" i="2"/>
  <c r="CO365" i="2"/>
  <c r="CM388" i="2"/>
  <c r="CM407" i="2"/>
  <c r="CR102" i="10"/>
  <c r="CN366" i="2"/>
  <c r="CN127" i="4" s="1"/>
  <c r="CN125" i="4" s="1"/>
  <c r="CN390" i="2"/>
  <c r="CN388" i="2" s="1"/>
  <c r="CR774" i="2"/>
  <c r="CR149" i="4"/>
  <c r="CR181" i="4"/>
  <c r="CR55" i="10"/>
  <c r="CR502" i="2"/>
  <c r="CR1" i="10"/>
  <c r="CR1" i="2"/>
  <c r="CN3" i="15" s="1"/>
  <c r="CR115" i="14"/>
  <c r="CP222" i="2"/>
  <c r="CP228" i="2" s="1"/>
  <c r="CP112" i="4" s="1"/>
  <c r="CN498" i="2"/>
  <c r="CR18" i="13"/>
  <c r="CR747" i="2"/>
  <c r="CR90" i="10"/>
  <c r="CR1" i="1"/>
  <c r="CR121" i="2"/>
  <c r="CR795" i="2"/>
  <c r="CR570" i="2"/>
  <c r="CR37" i="4"/>
  <c r="CR1" i="4"/>
  <c r="CR43" i="14"/>
  <c r="CR175" i="14"/>
  <c r="CR4" i="13"/>
  <c r="CR20" i="1"/>
  <c r="CR74" i="1"/>
  <c r="CR288" i="2"/>
  <c r="CR870" i="2"/>
  <c r="CR730" i="2"/>
  <c r="CR812" i="2"/>
  <c r="CR82" i="4"/>
  <c r="CR71" i="4"/>
  <c r="CR83" i="14"/>
  <c r="CR200" i="14"/>
  <c r="CR1" i="5"/>
  <c r="CR34" i="13"/>
  <c r="CR44" i="1"/>
  <c r="CR119" i="1"/>
  <c r="CR417" i="2"/>
  <c r="CR4" i="2"/>
  <c r="CR825" i="2"/>
  <c r="CR4" i="4"/>
  <c r="CR168" i="4"/>
  <c r="CR106" i="4"/>
  <c r="CR4" i="14"/>
  <c r="CR1" i="14"/>
  <c r="CR4" i="5"/>
  <c r="CO213" i="2"/>
  <c r="CO201" i="2" s="1"/>
  <c r="CO212" i="2"/>
  <c r="CM110" i="2"/>
  <c r="CM112" i="2" s="1"/>
  <c r="CP194" i="2"/>
  <c r="CP200" i="2" s="1"/>
  <c r="BG836" i="2"/>
  <c r="BG856" i="2"/>
  <c r="BG43" i="4" s="1"/>
  <c r="BF86" i="14"/>
  <c r="BF104" i="14"/>
  <c r="BH855" i="2"/>
  <c r="BH838" i="2"/>
  <c r="BI837" i="2" s="1"/>
  <c r="BG21" i="4"/>
  <c r="BG175" i="4"/>
  <c r="CP440" i="2"/>
  <c r="CP460" i="2" s="1"/>
  <c r="CP136" i="4"/>
  <c r="CP134" i="4" s="1"/>
  <c r="CO458" i="2"/>
  <c r="CO10" i="4"/>
  <c r="CO465" i="2"/>
  <c r="CN660" i="2"/>
  <c r="CQ435" i="2"/>
  <c r="CQ459" i="2" s="1"/>
  <c r="CR433" i="2"/>
  <c r="CO652" i="2"/>
  <c r="CO653" i="2"/>
  <c r="CO702" i="2" s="1"/>
  <c r="CO654" i="2"/>
  <c r="CO703" i="2" s="1"/>
  <c r="CP646" i="2"/>
  <c r="CN73" i="4"/>
  <c r="AW657" i="2"/>
  <c r="AW705" i="2" s="1"/>
  <c r="AW634" i="2"/>
  <c r="AW694" i="2" s="1"/>
  <c r="AW631" i="2"/>
  <c r="AW691" i="2" s="1"/>
  <c r="CN25" i="2"/>
  <c r="CN12" i="2" s="1"/>
  <c r="CQ10" i="2"/>
  <c r="CQ11" i="2" s="1"/>
  <c r="CO24" i="2"/>
  <c r="CO25" i="2" s="1"/>
  <c r="CO74" i="4"/>
  <c r="CO655" i="2"/>
  <c r="CQ658" i="2"/>
  <c r="CQ706" i="2" s="1"/>
  <c r="CR648" i="2"/>
  <c r="CP659" i="2"/>
  <c r="CP707" i="2" s="1"/>
  <c r="CP650" i="2"/>
  <c r="CP160" i="4" s="1"/>
  <c r="CP159" i="4" s="1"/>
  <c r="CN85" i="2"/>
  <c r="CN72" i="2" s="1"/>
  <c r="CO77" i="4"/>
  <c r="CO84" i="2"/>
  <c r="CO109" i="2"/>
  <c r="CN111" i="2"/>
  <c r="CN879" i="2" s="1"/>
  <c r="CN250" i="14" s="1"/>
  <c r="CQ70" i="2"/>
  <c r="CQ71" i="2" s="1"/>
  <c r="CQ100" i="4"/>
  <c r="CP256" i="2"/>
  <c r="CP269" i="2" s="1"/>
  <c r="AZ847" i="2"/>
  <c r="AZ862" i="2"/>
  <c r="CR839" i="2"/>
  <c r="CL39" i="13"/>
  <c r="CL40" i="13" s="1"/>
  <c r="CP887" i="2"/>
  <c r="CP53" i="4"/>
  <c r="CP192" i="4" s="1"/>
  <c r="CM190" i="4"/>
  <c r="CM194" i="4" s="1"/>
  <c r="CM55" i="4"/>
  <c r="CM37" i="13"/>
  <c r="CM11" i="13"/>
  <c r="CM38" i="13" s="1"/>
  <c r="CO721" i="2"/>
  <c r="CO685" i="2"/>
  <c r="CL159" i="14"/>
  <c r="CL123" i="14"/>
  <c r="CL12" i="14"/>
  <c r="CL50" i="14"/>
  <c r="CN720" i="2"/>
  <c r="CN51" i="4"/>
  <c r="CP622" i="2"/>
  <c r="CP157" i="4" s="1"/>
  <c r="CP155" i="4" s="1"/>
  <c r="CQ638" i="2"/>
  <c r="CQ699" i="2" s="1"/>
  <c r="CQ632" i="2"/>
  <c r="CQ692" i="2" s="1"/>
  <c r="CR619" i="2"/>
  <c r="CQ625" i="2"/>
  <c r="CQ627" i="2"/>
  <c r="CQ688" i="2" s="1"/>
  <c r="CR613" i="2"/>
  <c r="Z544" i="2"/>
  <c r="Z545" i="2" s="1"/>
  <c r="Y541" i="2"/>
  <c r="AB468" i="2"/>
  <c r="AB470" i="2" s="1"/>
  <c r="AA543" i="2"/>
  <c r="CK262" i="2"/>
  <c r="CL260" i="2"/>
  <c r="AC492" i="2"/>
  <c r="AB496" i="2"/>
  <c r="AA40" i="4"/>
  <c r="AC466" i="2"/>
  <c r="AB536" i="2"/>
  <c r="Z534" i="2"/>
  <c r="AC479" i="2"/>
  <c r="AB483" i="2"/>
  <c r="CO202" i="2"/>
  <c r="AA537" i="2"/>
  <c r="AA538" i="2" s="1"/>
  <c r="CP456" i="2"/>
  <c r="CP486" i="2" s="1"/>
  <c r="CP485" i="2"/>
  <c r="CP141" i="4"/>
  <c r="CP140" i="4" s="1"/>
  <c r="CO497" i="2"/>
  <c r="CO484" i="2"/>
  <c r="CO15" i="4"/>
  <c r="CN494" i="2"/>
  <c r="CO491" i="2"/>
  <c r="CQ451" i="2"/>
  <c r="CR449" i="2"/>
  <c r="CR331" i="2"/>
  <c r="CQ335" i="2"/>
  <c r="CQ336" i="2" s="1"/>
  <c r="CQ122" i="4" s="1"/>
  <c r="CQ326" i="2"/>
  <c r="CQ327" i="2" s="1"/>
  <c r="CQ121" i="4" s="1"/>
  <c r="CR322" i="2"/>
  <c r="CP97" i="4"/>
  <c r="CP85" i="4"/>
  <c r="CP357" i="2"/>
  <c r="CP126" i="4" s="1"/>
  <c r="CQ374" i="2"/>
  <c r="CQ375" i="2" s="1"/>
  <c r="CQ128" i="4" s="1"/>
  <c r="CR370" i="2"/>
  <c r="CR352" i="2"/>
  <c r="CQ356" i="2"/>
  <c r="CP300" i="2"/>
  <c r="CP118" i="4" s="1"/>
  <c r="CQ308" i="2"/>
  <c r="CQ309" i="2" s="1"/>
  <c r="CQ119" i="4" s="1"/>
  <c r="CQ299" i="2"/>
  <c r="CR295" i="2"/>
  <c r="CR340" i="2"/>
  <c r="CR304" i="2"/>
  <c r="CQ344" i="2"/>
  <c r="CQ345" i="2" s="1"/>
  <c r="CQ123" i="4" s="1"/>
  <c r="CK256" i="14"/>
  <c r="CK229" i="14"/>
  <c r="CK288" i="14"/>
  <c r="CQ93" i="4"/>
  <c r="CM412" i="2"/>
  <c r="CM41" i="4" s="1"/>
  <c r="CQ99" i="4"/>
  <c r="CR249" i="2"/>
  <c r="CR102" i="4" s="1"/>
  <c r="CR248" i="2"/>
  <c r="CM516" i="2"/>
  <c r="CJ251" i="14"/>
  <c r="CJ278" i="14"/>
  <c r="CJ224" i="14"/>
  <c r="CN232" i="2"/>
  <c r="CQ89" i="4"/>
  <c r="CJ174" i="2"/>
  <c r="CJ283" i="2" s="1"/>
  <c r="CR220" i="2"/>
  <c r="CR221" i="2"/>
  <c r="CR101" i="4" s="1"/>
  <c r="CQ98" i="4"/>
  <c r="CP134" i="2"/>
  <c r="CQ88" i="4"/>
  <c r="CR192" i="2"/>
  <c r="CR92" i="4" s="1"/>
  <c r="CR193" i="2"/>
  <c r="CR96" i="4" s="1"/>
  <c r="CR191" i="2"/>
  <c r="CK171" i="2"/>
  <c r="CJ889" i="2"/>
  <c r="CJ274" i="2"/>
  <c r="CI176" i="2"/>
  <c r="CI277" i="2" s="1"/>
  <c r="CR163" i="2"/>
  <c r="CR95" i="4" s="1"/>
  <c r="CR161" i="2"/>
  <c r="CR162" i="2"/>
  <c r="CR91" i="4" s="1"/>
  <c r="CL110" i="4"/>
  <c r="CL182" i="2"/>
  <c r="CL183" i="2"/>
  <c r="CK172" i="2"/>
  <c r="CN166" i="2"/>
  <c r="CM170" i="2"/>
  <c r="CQ87" i="4"/>
  <c r="CN168" i="2"/>
  <c r="CQ86" i="4"/>
  <c r="CR132" i="2"/>
  <c r="CR90" i="4" s="1"/>
  <c r="CR133" i="2"/>
  <c r="CR94" i="4" s="1"/>
  <c r="CR131" i="2"/>
  <c r="CR236" i="2"/>
  <c r="CL144" i="2"/>
  <c r="CN204" i="2"/>
  <c r="CN206" i="2" s="1"/>
  <c r="CO258" i="2"/>
  <c r="CR178" i="2"/>
  <c r="CR148" i="2"/>
  <c r="CQ250" i="2"/>
  <c r="CR208" i="2"/>
  <c r="CR264" i="2"/>
  <c r="CS58" i="2"/>
  <c r="CS78" i="2"/>
  <c r="CS18" i="2"/>
  <c r="CS38" i="2"/>
  <c r="CM92" i="2"/>
  <c r="CN520" i="2"/>
  <c r="CN516" i="2"/>
  <c r="CM93" i="2"/>
  <c r="CO33" i="2"/>
  <c r="CM223" i="14"/>
  <c r="CM250" i="14"/>
  <c r="CM277" i="14"/>
  <c r="CK507" i="2"/>
  <c r="CK508" i="2" s="1"/>
  <c r="CL506" i="2"/>
  <c r="CJ504" i="2"/>
  <c r="CO13" i="2"/>
  <c r="CP45" i="2"/>
  <c r="CQ44" i="2"/>
  <c r="CQ45" i="2" s="1"/>
  <c r="CT56" i="1"/>
  <c r="CT53" i="1"/>
  <c r="CT62" i="14"/>
  <c r="CT22" i="14"/>
  <c r="CT55" i="1"/>
  <c r="CT426" i="2" s="1"/>
  <c r="CT131" i="14"/>
  <c r="CT54" i="1"/>
  <c r="CS98" i="2"/>
  <c r="CS385" i="2"/>
  <c r="CT770" i="2"/>
  <c r="CU769" i="2"/>
  <c r="CU768" i="2" s="1"/>
  <c r="CS65" i="10"/>
  <c r="AZ71" i="10"/>
  <c r="AZ72" i="10" s="1"/>
  <c r="CR561" i="2"/>
  <c r="CS560" i="2"/>
  <c r="CN6" i="4"/>
  <c r="CS93" i="10"/>
  <c r="CL23" i="13"/>
  <c r="CL24" i="13" s="1"/>
  <c r="CS461" i="2"/>
  <c r="CR102" i="14"/>
  <c r="CS101" i="14"/>
  <c r="CR556" i="2"/>
  <c r="CS555" i="2"/>
  <c r="CS40" i="1"/>
  <c r="AJ143" i="4"/>
  <c r="AJ20" i="4"/>
  <c r="AJ78" i="10"/>
  <c r="CQ90" i="2"/>
  <c r="CQ91" i="2" s="1"/>
  <c r="AU86" i="10"/>
  <c r="CL817" i="2"/>
  <c r="CR120" i="10"/>
  <c r="CM7" i="13"/>
  <c r="CM22" i="13" s="1"/>
  <c r="CM21" i="13"/>
  <c r="CP295" i="14"/>
  <c r="CO78" i="4"/>
  <c r="CO104" i="2"/>
  <c r="BU136" i="1"/>
  <c r="BV137" i="1" s="1"/>
  <c r="BV135" i="1"/>
  <c r="CN105" i="2"/>
  <c r="CS487" i="2"/>
  <c r="CS97" i="10"/>
  <c r="CP478" i="2"/>
  <c r="CQ474" i="2"/>
  <c r="CO383" i="2"/>
  <c r="CP232" i="14"/>
  <c r="CP259" i="14"/>
  <c r="CP294" i="14"/>
  <c r="CT34" i="1"/>
  <c r="CU32" i="1"/>
  <c r="CT33" i="1"/>
  <c r="CT35" i="1"/>
  <c r="CV761" i="2"/>
  <c r="CV760" i="2" s="1"/>
  <c r="CU762" i="2"/>
  <c r="AI287" i="14"/>
  <c r="AI902" i="2"/>
  <c r="AI16" i="4"/>
  <c r="CS121" i="10"/>
  <c r="CJ191" i="14" l="1"/>
  <c r="CR247" i="2"/>
  <c r="CR190" i="2"/>
  <c r="CR219" i="2"/>
  <c r="CR130" i="2"/>
  <c r="CR160" i="2"/>
  <c r="CO219" i="2"/>
  <c r="CO247" i="2"/>
  <c r="CR50" i="2"/>
  <c r="CR51" i="2" s="1"/>
  <c r="CO65" i="2"/>
  <c r="CO52" i="2" s="1"/>
  <c r="CQ599" i="2"/>
  <c r="BC600" i="2"/>
  <c r="CR592" i="2"/>
  <c r="CR156" i="4" s="1"/>
  <c r="CP609" i="2"/>
  <c r="AY604" i="2"/>
  <c r="CS595" i="2"/>
  <c r="CS597" i="2"/>
  <c r="CS598" i="2"/>
  <c r="CT583" i="2"/>
  <c r="CT582" i="2"/>
  <c r="CT589" i="2"/>
  <c r="CR603" i="2"/>
  <c r="CS608" i="2"/>
  <c r="CS602" i="2"/>
  <c r="CQ700" i="2"/>
  <c r="CQ46" i="4" s="1"/>
  <c r="CT481" i="2"/>
  <c r="CT62" i="2"/>
  <c r="CN272" i="2"/>
  <c r="CP279" i="2"/>
  <c r="CP518" i="2" s="1"/>
  <c r="CP519" i="2" s="1"/>
  <c r="CP516" i="2" s="1"/>
  <c r="CQ272" i="2"/>
  <c r="CR430" i="2"/>
  <c r="CR135" i="4"/>
  <c r="CP4" i="15"/>
  <c r="CT427" i="2"/>
  <c r="CT428" i="2"/>
  <c r="CT424" i="2"/>
  <c r="CT423" i="2"/>
  <c r="CS425" i="2"/>
  <c r="CM275" i="2"/>
  <c r="CM153" i="2"/>
  <c r="CM109" i="4"/>
  <c r="CM152" i="2"/>
  <c r="CL273" i="2"/>
  <c r="CL141" i="2"/>
  <c r="CN280" i="2"/>
  <c r="CO138" i="2"/>
  <c r="CN281" i="2"/>
  <c r="CN140" i="2"/>
  <c r="CO136" i="2"/>
  <c r="CL278" i="2"/>
  <c r="CL880" i="2" s="1"/>
  <c r="CK276" i="2"/>
  <c r="CK539" i="2" s="1"/>
  <c r="CK282" i="2"/>
  <c r="CL142" i="2"/>
  <c r="CL146" i="2" s="1"/>
  <c r="BQ26" i="4"/>
  <c r="BO782" i="2"/>
  <c r="BO789" i="2"/>
  <c r="BP45" i="4"/>
  <c r="CP164" i="4"/>
  <c r="CM8" i="4"/>
  <c r="CN115" i="4"/>
  <c r="CO660" i="2"/>
  <c r="CM241" i="2"/>
  <c r="CM229" i="2" s="1"/>
  <c r="CM112" i="4"/>
  <c r="CN407" i="2"/>
  <c r="CN410" i="2" s="1"/>
  <c r="CN910" i="2" s="1"/>
  <c r="CL413" i="2"/>
  <c r="CL911" i="2" s="1"/>
  <c r="CL288" i="14" s="1"/>
  <c r="CL193" i="14"/>
  <c r="CL7" i="4"/>
  <c r="CL108" i="4"/>
  <c r="CL234" i="2"/>
  <c r="CO406" i="2"/>
  <c r="CO249" i="14" s="1"/>
  <c r="CO519" i="2"/>
  <c r="CO520" i="2" s="1"/>
  <c r="CM268" i="2"/>
  <c r="CP241" i="2"/>
  <c r="CP229" i="2" s="1"/>
  <c r="CM113" i="4"/>
  <c r="CP240" i="2"/>
  <c r="CQ222" i="2"/>
  <c r="CQ228" i="2" s="1"/>
  <c r="CQ112" i="4" s="1"/>
  <c r="CN408" i="2"/>
  <c r="CN549" i="2" s="1"/>
  <c r="CO100" i="4"/>
  <c r="CT645" i="2"/>
  <c r="CT612" i="2"/>
  <c r="CT450" i="2"/>
  <c r="CT329" i="2"/>
  <c r="CT320" i="2"/>
  <c r="CT372" i="2"/>
  <c r="CT369" i="2" s="1"/>
  <c r="CT359" i="2"/>
  <c r="CT311" i="2"/>
  <c r="CT293" i="2"/>
  <c r="CT238" i="2"/>
  <c r="CT218" i="2" s="1"/>
  <c r="CT252" i="2"/>
  <c r="CT180" i="2"/>
  <c r="CT159" i="2" s="1"/>
  <c r="CT59" i="2"/>
  <c r="CT19" i="2"/>
  <c r="CT438" i="2"/>
  <c r="CT453" i="2"/>
  <c r="CT363" i="2"/>
  <c r="CT99" i="2"/>
  <c r="CT434" i="2"/>
  <c r="CT354" i="2"/>
  <c r="CT351" i="2" s="1"/>
  <c r="CT315" i="2"/>
  <c r="CT297" i="2"/>
  <c r="CT294" i="2" s="1"/>
  <c r="CT254" i="2"/>
  <c r="CT79" i="2"/>
  <c r="CT437" i="2"/>
  <c r="CT368" i="2"/>
  <c r="CT350" i="2"/>
  <c r="CT342" i="2"/>
  <c r="CT339" i="2" s="1"/>
  <c r="CT306" i="2"/>
  <c r="CT303" i="2" s="1"/>
  <c r="CT224" i="2"/>
  <c r="CT210" i="2"/>
  <c r="CT189" i="2" s="1"/>
  <c r="CT150" i="2"/>
  <c r="CT129" i="2" s="1"/>
  <c r="CT923" i="2"/>
  <c r="CT476" i="2"/>
  <c r="CT463" i="2"/>
  <c r="CT338" i="2"/>
  <c r="CT302" i="2"/>
  <c r="CT226" i="2"/>
  <c r="CT266" i="2"/>
  <c r="CT246" i="2" s="1"/>
  <c r="CT198" i="2"/>
  <c r="CT39" i="2"/>
  <c r="CT489" i="2"/>
  <c r="CT454" i="2"/>
  <c r="CT333" i="2"/>
  <c r="CT330" i="2" s="1"/>
  <c r="CT324" i="2"/>
  <c r="CT321" i="2" s="1"/>
  <c r="CT196" i="2"/>
  <c r="CT102" i="2"/>
  <c r="CT42" i="2"/>
  <c r="CT30" i="2" s="1"/>
  <c r="CT31" i="2" s="1"/>
  <c r="CS405" i="2"/>
  <c r="CN256" i="2"/>
  <c r="CT34" i="14"/>
  <c r="CT132" i="14"/>
  <c r="CT14" i="14"/>
  <c r="CT8" i="14"/>
  <c r="CT119" i="14"/>
  <c r="CT23" i="14"/>
  <c r="CT47" i="14"/>
  <c r="CT204" i="14"/>
  <c r="CT74" i="14"/>
  <c r="CT156" i="14"/>
  <c r="CT165" i="14"/>
  <c r="CT63" i="14"/>
  <c r="CT143" i="14"/>
  <c r="CT54" i="14"/>
  <c r="CU62" i="10"/>
  <c r="CU57" i="10"/>
  <c r="CT65" i="1"/>
  <c r="CT126" i="1"/>
  <c r="CT59" i="1"/>
  <c r="CT152" i="1"/>
  <c r="CT129" i="1"/>
  <c r="CT146" i="1"/>
  <c r="AI147" i="1" s="1"/>
  <c r="CT51" i="1"/>
  <c r="CT50" i="1"/>
  <c r="CT22" i="2"/>
  <c r="CT82" i="2"/>
  <c r="CY87" i="1"/>
  <c r="CZ85" i="1"/>
  <c r="CN228" i="2"/>
  <c r="CO97" i="4"/>
  <c r="CZ92" i="1"/>
  <c r="CU2" i="13"/>
  <c r="CU2" i="2"/>
  <c r="CU147" i="1"/>
  <c r="CU2" i="14"/>
  <c r="CU2" i="4"/>
  <c r="CV31" i="1"/>
  <c r="CU2" i="5"/>
  <c r="CU2" i="10"/>
  <c r="CU118" i="10" s="1"/>
  <c r="CU2" i="1"/>
  <c r="CW93" i="1"/>
  <c r="CV97" i="1"/>
  <c r="CT235" i="2"/>
  <c r="CT263" i="2"/>
  <c r="CT147" i="2"/>
  <c r="CT177" i="2"/>
  <c r="CT207" i="2"/>
  <c r="CT436" i="2"/>
  <c r="CT452" i="2"/>
  <c r="CT332" i="2"/>
  <c r="CT323" i="2"/>
  <c r="CT371" i="2"/>
  <c r="CT362" i="2"/>
  <c r="CT353" i="2"/>
  <c r="CT341" i="2"/>
  <c r="CT314" i="2"/>
  <c r="CT305" i="2"/>
  <c r="CT296" i="2"/>
  <c r="CO893" i="2"/>
  <c r="BG857" i="2"/>
  <c r="BG852" i="2" s="1"/>
  <c r="CN276" i="14"/>
  <c r="CN249" i="14"/>
  <c r="CP111" i="4"/>
  <c r="CP212" i="2"/>
  <c r="CN9" i="4"/>
  <c r="CO318" i="2"/>
  <c r="CO120" i="4" s="1"/>
  <c r="CO117" i="4" s="1"/>
  <c r="CO382" i="2"/>
  <c r="CO380" i="2" s="1"/>
  <c r="CQ194" i="2"/>
  <c r="CQ200" i="2" s="1"/>
  <c r="CQ111" i="4" s="1"/>
  <c r="CQ313" i="2"/>
  <c r="CR312" i="2"/>
  <c r="CP317" i="2"/>
  <c r="CP381" i="2"/>
  <c r="CN387" i="2"/>
  <c r="CP230" i="2"/>
  <c r="CM13" i="4"/>
  <c r="CM404" i="2"/>
  <c r="CP389" i="2"/>
  <c r="CP365" i="2"/>
  <c r="CO366" i="2"/>
  <c r="CO127" i="4" s="1"/>
  <c r="CO125" i="4" s="1"/>
  <c r="CO390" i="2"/>
  <c r="CO388" i="2" s="1"/>
  <c r="CQ361" i="2"/>
  <c r="CR360" i="2"/>
  <c r="CM909" i="2"/>
  <c r="CM289" i="14" s="1"/>
  <c r="CM410" i="2"/>
  <c r="CR75" i="4"/>
  <c r="CO73" i="4"/>
  <c r="CP109" i="2"/>
  <c r="AI17" i="4"/>
  <c r="AI15" i="14" s="1"/>
  <c r="CQ164" i="2"/>
  <c r="AJ184" i="4"/>
  <c r="CP8" i="4"/>
  <c r="CP213" i="2"/>
  <c r="CP201" i="2" s="1"/>
  <c r="CP890" i="2"/>
  <c r="CO498" i="2"/>
  <c r="CP132" i="4"/>
  <c r="BH836" i="2"/>
  <c r="BH856" i="2"/>
  <c r="BH43" i="4" s="1"/>
  <c r="BH175" i="4"/>
  <c r="BH21" i="4"/>
  <c r="BG11" i="14"/>
  <c r="BG90" i="14"/>
  <c r="BG94" i="14"/>
  <c r="BG122" i="14"/>
  <c r="CQ440" i="2"/>
  <c r="CQ460" i="2" s="1"/>
  <c r="CQ136" i="4"/>
  <c r="CQ134" i="4" s="1"/>
  <c r="CP458" i="2"/>
  <c r="CP10" i="4"/>
  <c r="CP465" i="2"/>
  <c r="CQ646" i="2"/>
  <c r="CP652" i="2"/>
  <c r="CP654" i="2"/>
  <c r="CP703" i="2" s="1"/>
  <c r="CP653" i="2"/>
  <c r="CP702" i="2" s="1"/>
  <c r="CR435" i="2"/>
  <c r="CR459" i="2" s="1"/>
  <c r="CS433" i="2"/>
  <c r="AW635" i="2"/>
  <c r="AW695" i="2" s="1"/>
  <c r="AX630" i="2"/>
  <c r="AX690" i="2" s="1"/>
  <c r="AX656" i="2"/>
  <c r="AX704" i="2" s="1"/>
  <c r="CP268" i="2"/>
  <c r="CO111" i="2"/>
  <c r="CO879" i="2" s="1"/>
  <c r="CP113" i="4"/>
  <c r="CO12" i="2"/>
  <c r="CR10" i="2"/>
  <c r="CR11" i="2" s="1"/>
  <c r="CP74" i="4"/>
  <c r="CP24" i="2"/>
  <c r="CP25" i="2" s="1"/>
  <c r="CP655" i="2"/>
  <c r="CQ659" i="2"/>
  <c r="CQ707" i="2" s="1"/>
  <c r="CQ650" i="2"/>
  <c r="CQ160" i="4" s="1"/>
  <c r="CQ159" i="4" s="1"/>
  <c r="CR658" i="2"/>
  <c r="CR706" i="2" s="1"/>
  <c r="CS648" i="2"/>
  <c r="CN110" i="2"/>
  <c r="CN112" i="2" s="1"/>
  <c r="CR70" i="2"/>
  <c r="CR71" i="2" s="1"/>
  <c r="CO85" i="2"/>
  <c r="CO72" i="2" s="1"/>
  <c r="CP77" i="4"/>
  <c r="CP84" i="2"/>
  <c r="CP85" i="2" s="1"/>
  <c r="CP73" i="2" s="1"/>
  <c r="CQ73" i="2" s="1"/>
  <c r="CP33" i="2"/>
  <c r="CQ33" i="2" s="1"/>
  <c r="CQ256" i="2"/>
  <c r="CQ113" i="4" s="1"/>
  <c r="BA846" i="2"/>
  <c r="AZ861" i="2"/>
  <c r="CS839" i="2"/>
  <c r="CM39" i="13"/>
  <c r="CM40" i="13" s="1"/>
  <c r="CP685" i="2"/>
  <c r="CP721" i="2"/>
  <c r="CM123" i="14"/>
  <c r="CM12" i="14"/>
  <c r="CM50" i="14"/>
  <c r="CM159" i="14"/>
  <c r="CQ622" i="2"/>
  <c r="CQ157" i="4" s="1"/>
  <c r="CQ155" i="4" s="1"/>
  <c r="CN190" i="4"/>
  <c r="CN194" i="4" s="1"/>
  <c r="CN37" i="13"/>
  <c r="CN55" i="4"/>
  <c r="CN11" i="13"/>
  <c r="CN38" i="13" s="1"/>
  <c r="CO51" i="4"/>
  <c r="CO720" i="2"/>
  <c r="CQ887" i="2"/>
  <c r="CQ53" i="4"/>
  <c r="CQ192" i="4" s="1"/>
  <c r="CO204" i="2"/>
  <c r="CO206" i="2" s="1"/>
  <c r="CR625" i="2"/>
  <c r="CR627" i="2"/>
  <c r="CR688" i="2" s="1"/>
  <c r="CS613" i="2"/>
  <c r="CR638" i="2"/>
  <c r="CR699" i="2" s="1"/>
  <c r="CR632" i="2"/>
  <c r="CR692" i="2" s="1"/>
  <c r="CS619" i="2"/>
  <c r="AA534" i="2"/>
  <c r="CL262" i="2"/>
  <c r="CM260" i="2"/>
  <c r="Z541" i="2"/>
  <c r="AA544" i="2"/>
  <c r="AA541" i="2" s="1"/>
  <c r="AC468" i="2"/>
  <c r="AC470" i="2" s="1"/>
  <c r="AB543" i="2"/>
  <c r="AB40" i="4"/>
  <c r="AD466" i="2"/>
  <c r="AC536" i="2"/>
  <c r="AD492" i="2"/>
  <c r="AC496" i="2"/>
  <c r="AD479" i="2"/>
  <c r="AC483" i="2"/>
  <c r="AB537" i="2"/>
  <c r="AB538" i="2" s="1"/>
  <c r="CP484" i="2"/>
  <c r="CP497" i="2"/>
  <c r="CP15" i="4"/>
  <c r="CO494" i="2"/>
  <c r="CP491" i="2"/>
  <c r="CQ456" i="2"/>
  <c r="CQ486" i="2" s="1"/>
  <c r="CQ485" i="2"/>
  <c r="CQ141" i="4"/>
  <c r="CQ140" i="4" s="1"/>
  <c r="CR451" i="2"/>
  <c r="CS449" i="2"/>
  <c r="CS331" i="2"/>
  <c r="CR335" i="2"/>
  <c r="CR336" i="2" s="1"/>
  <c r="CR122" i="4" s="1"/>
  <c r="CR326" i="2"/>
  <c r="CR327" i="2" s="1"/>
  <c r="CR121" i="4" s="1"/>
  <c r="CS322" i="2"/>
  <c r="CR89" i="4"/>
  <c r="CQ357" i="2"/>
  <c r="CQ126" i="4" s="1"/>
  <c r="CS370" i="2"/>
  <c r="CR374" i="2"/>
  <c r="CR375" i="2" s="1"/>
  <c r="CR128" i="4" s="1"/>
  <c r="CS352" i="2"/>
  <c r="CR356" i="2"/>
  <c r="CR100" i="4"/>
  <c r="CR93" i="4"/>
  <c r="CQ300" i="2"/>
  <c r="CQ118" i="4" s="1"/>
  <c r="CR344" i="2"/>
  <c r="CR345" i="2" s="1"/>
  <c r="CR123" i="4" s="1"/>
  <c r="CS340" i="2"/>
  <c r="CS304" i="2"/>
  <c r="CS295" i="2"/>
  <c r="CR308" i="2"/>
  <c r="CR309" i="2" s="1"/>
  <c r="CR119" i="4" s="1"/>
  <c r="CR299" i="2"/>
  <c r="CQ97" i="4"/>
  <c r="CK251" i="14"/>
  <c r="CN13" i="4"/>
  <c r="CN404" i="2"/>
  <c r="CR99" i="4"/>
  <c r="CS248" i="2"/>
  <c r="CS249" i="2"/>
  <c r="CS102" i="4" s="1"/>
  <c r="CK224" i="14"/>
  <c r="CL172" i="2"/>
  <c r="CQ85" i="4"/>
  <c r="CL171" i="2"/>
  <c r="CJ176" i="2"/>
  <c r="CJ277" i="2" s="1"/>
  <c r="CS220" i="2"/>
  <c r="CS221" i="2"/>
  <c r="CS101" i="4" s="1"/>
  <c r="CR98" i="4"/>
  <c r="CP257" i="2"/>
  <c r="CP258" i="2"/>
  <c r="CR88" i="4"/>
  <c r="CQ134" i="2"/>
  <c r="CS191" i="2"/>
  <c r="CS193" i="2"/>
  <c r="CS96" i="4" s="1"/>
  <c r="CS192" i="2"/>
  <c r="CS92" i="4" s="1"/>
  <c r="CK174" i="2"/>
  <c r="CK283" i="2" s="1"/>
  <c r="CO168" i="2"/>
  <c r="CM110" i="4"/>
  <c r="CM182" i="2"/>
  <c r="CM183" i="2"/>
  <c r="CR87" i="4"/>
  <c r="CI284" i="2"/>
  <c r="CS162" i="2"/>
  <c r="CS91" i="4" s="1"/>
  <c r="CS161" i="2"/>
  <c r="CS163" i="2"/>
  <c r="CS95" i="4" s="1"/>
  <c r="CO166" i="2"/>
  <c r="CN170" i="2"/>
  <c r="CK274" i="2"/>
  <c r="CK889" i="2"/>
  <c r="CS131" i="2"/>
  <c r="CS133" i="2"/>
  <c r="CS94" i="4" s="1"/>
  <c r="CS132" i="2"/>
  <c r="CS90" i="4" s="1"/>
  <c r="CR86" i="4"/>
  <c r="CO232" i="2"/>
  <c r="CS236" i="2"/>
  <c r="CM144" i="2"/>
  <c r="CN223" i="14"/>
  <c r="CP202" i="2"/>
  <c r="CS178" i="2"/>
  <c r="CS264" i="2"/>
  <c r="CS208" i="2"/>
  <c r="CR250" i="2"/>
  <c r="CS148" i="2"/>
  <c r="CT58" i="2"/>
  <c r="CT78" i="2"/>
  <c r="CT18" i="2"/>
  <c r="CT38" i="2"/>
  <c r="CN277" i="14"/>
  <c r="CT40" i="1"/>
  <c r="CM114" i="2"/>
  <c r="CM506" i="2" s="1"/>
  <c r="CM507" i="2" s="1"/>
  <c r="CM504" i="2" s="1"/>
  <c r="CP52" i="2"/>
  <c r="CL507" i="2"/>
  <c r="CL504" i="2" s="1"/>
  <c r="CK504" i="2"/>
  <c r="CP13" i="2"/>
  <c r="CP32" i="2"/>
  <c r="CQ32" i="2"/>
  <c r="CR44" i="2"/>
  <c r="CQ53" i="2"/>
  <c r="CN92" i="2"/>
  <c r="CN93" i="2"/>
  <c r="CN114" i="2" s="1"/>
  <c r="CO105" i="2"/>
  <c r="CT98" i="2"/>
  <c r="CU131" i="14"/>
  <c r="CU53" i="1"/>
  <c r="CU56" i="1"/>
  <c r="CU62" i="14"/>
  <c r="CU55" i="1"/>
  <c r="CU426" i="2" s="1"/>
  <c r="CU22" i="14"/>
  <c r="CU54" i="1"/>
  <c r="CT97" i="10"/>
  <c r="CO6" i="4"/>
  <c r="CS561" i="2"/>
  <c r="CT560" i="2"/>
  <c r="CT65" i="10"/>
  <c r="CT385" i="2"/>
  <c r="CW761" i="2"/>
  <c r="CW760" i="2" s="1"/>
  <c r="CV762" i="2"/>
  <c r="CV32" i="1"/>
  <c r="CU33" i="1"/>
  <c r="CU35" i="1"/>
  <c r="CU34" i="1"/>
  <c r="CP383" i="2"/>
  <c r="CT487" i="2"/>
  <c r="BV136" i="1"/>
  <c r="BW137" i="1" s="1"/>
  <c r="BW135" i="1"/>
  <c r="CP78" i="4"/>
  <c r="CP104" i="2"/>
  <c r="CS556" i="2"/>
  <c r="CT555" i="2"/>
  <c r="CT461" i="2"/>
  <c r="CT93" i="10"/>
  <c r="CT121" i="10"/>
  <c r="CQ232" i="14"/>
  <c r="CQ259" i="14"/>
  <c r="CQ294" i="14"/>
  <c r="CQ295" i="14"/>
  <c r="AI903" i="2"/>
  <c r="CQ478" i="2"/>
  <c r="CR474" i="2"/>
  <c r="CM23" i="13"/>
  <c r="CM24" i="13" s="1"/>
  <c r="AV84" i="10"/>
  <c r="AV85" i="10" s="1"/>
  <c r="CR90" i="2"/>
  <c r="CR91" i="2" s="1"/>
  <c r="AJ145" i="4"/>
  <c r="CN7" i="13"/>
  <c r="CN22" i="13" s="1"/>
  <c r="CN21" i="13"/>
  <c r="AZ904" i="2"/>
  <c r="BA70" i="10"/>
  <c r="CU770" i="2"/>
  <c r="CV769" i="2"/>
  <c r="CV768" i="2" s="1"/>
  <c r="CS120" i="10"/>
  <c r="CM817" i="2"/>
  <c r="AJ79" i="10"/>
  <c r="CS34" i="13"/>
  <c r="CS4" i="13"/>
  <c r="CS18" i="13"/>
  <c r="CS1" i="13"/>
  <c r="CS4" i="5"/>
  <c r="CS1" i="5"/>
  <c r="CS152" i="14"/>
  <c r="CS1" i="14"/>
  <c r="CS200" i="14"/>
  <c r="CS175" i="14"/>
  <c r="CS115" i="14"/>
  <c r="CS4" i="14"/>
  <c r="CS83" i="14"/>
  <c r="CS43" i="14"/>
  <c r="CS149" i="4"/>
  <c r="CS106" i="4"/>
  <c r="CS71" i="4"/>
  <c r="CS1" i="4"/>
  <c r="CS181" i="4"/>
  <c r="CS168" i="4"/>
  <c r="CS82" i="4"/>
  <c r="CS37" i="4"/>
  <c r="CS4" i="4"/>
  <c r="CS747" i="2"/>
  <c r="CS502" i="2"/>
  <c r="CS4" i="2"/>
  <c r="CS870" i="2"/>
  <c r="CS795" i="2"/>
  <c r="CS774" i="2"/>
  <c r="CS417" i="2"/>
  <c r="CS288" i="2"/>
  <c r="CS121" i="2"/>
  <c r="CS812" i="2"/>
  <c r="CS570" i="2"/>
  <c r="CS1" i="2"/>
  <c r="CO3" i="15" s="1"/>
  <c r="CS825" i="2"/>
  <c r="CS730" i="2"/>
  <c r="CS102" i="10"/>
  <c r="CS44" i="1"/>
  <c r="CS1" i="10"/>
  <c r="CS20" i="1"/>
  <c r="CS90" i="10"/>
  <c r="CS55" i="10"/>
  <c r="CS119" i="1"/>
  <c r="CS74" i="1"/>
  <c r="CS1" i="1"/>
  <c r="CS102" i="14"/>
  <c r="CT101" i="14"/>
  <c r="CK191" i="14" l="1"/>
  <c r="CT1" i="13"/>
  <c r="CS190" i="2"/>
  <c r="CS219" i="2"/>
  <c r="CS160" i="2"/>
  <c r="CS247" i="2"/>
  <c r="CS130" i="2"/>
  <c r="CR64" i="2"/>
  <c r="CR65" i="2" s="1"/>
  <c r="CR52" i="2" s="1"/>
  <c r="CQ76" i="4"/>
  <c r="CQ64" i="2"/>
  <c r="CQ65" i="2" s="1"/>
  <c r="CQ52" i="2" s="1"/>
  <c r="CS50" i="2"/>
  <c r="CS51" i="2" s="1"/>
  <c r="AY605" i="2"/>
  <c r="BC601" i="2"/>
  <c r="CS592" i="2"/>
  <c r="CS156" i="4" s="1"/>
  <c r="CR599" i="2"/>
  <c r="CQ609" i="2"/>
  <c r="CT608" i="2"/>
  <c r="CT602" i="2"/>
  <c r="CS603" i="2"/>
  <c r="CU583" i="2"/>
  <c r="CU582" i="2"/>
  <c r="CU589" i="2"/>
  <c r="CT595" i="2"/>
  <c r="CT597" i="2"/>
  <c r="CT598" i="2"/>
  <c r="CO272" i="2"/>
  <c r="CR272" i="2"/>
  <c r="CR700" i="2"/>
  <c r="CR46" i="4" s="1"/>
  <c r="CS430" i="2"/>
  <c r="CS135" i="4"/>
  <c r="CT425" i="2"/>
  <c r="CQ4" i="15"/>
  <c r="CU428" i="2"/>
  <c r="CU427" i="2"/>
  <c r="CU423" i="2"/>
  <c r="CU424" i="2"/>
  <c r="CO281" i="2"/>
  <c r="CO140" i="2"/>
  <c r="CP136" i="2"/>
  <c r="CN275" i="2"/>
  <c r="CN153" i="2"/>
  <c r="CN109" i="4"/>
  <c r="CN152" i="2"/>
  <c r="CL276" i="2"/>
  <c r="CL539" i="2" s="1"/>
  <c r="CM273" i="2"/>
  <c r="CM141" i="2"/>
  <c r="CQ279" i="2"/>
  <c r="CQ518" i="2" s="1"/>
  <c r="CQ519" i="2" s="1"/>
  <c r="CQ516" i="2" s="1"/>
  <c r="CU62" i="2"/>
  <c r="CL282" i="2"/>
  <c r="CM142" i="2"/>
  <c r="CM146" i="2" s="1"/>
  <c r="CO280" i="2"/>
  <c r="CP138" i="2"/>
  <c r="CM278" i="2"/>
  <c r="CM880" i="2" s="1"/>
  <c r="BP782" i="2"/>
  <c r="BP789" i="2"/>
  <c r="BR26" i="4"/>
  <c r="BQ45" i="4"/>
  <c r="CM234" i="2"/>
  <c r="CM7" i="4"/>
  <c r="CM11" i="4" s="1"/>
  <c r="CM193" i="14"/>
  <c r="CN909" i="2"/>
  <c r="CN289" i="14" s="1"/>
  <c r="CU22" i="2"/>
  <c r="CU102" i="2"/>
  <c r="CU82" i="2"/>
  <c r="CU42" i="2"/>
  <c r="CU30" i="2" s="1"/>
  <c r="CU31" i="2" s="1"/>
  <c r="CL229" i="14"/>
  <c r="CL256" i="14"/>
  <c r="CN412" i="2"/>
  <c r="CN41" i="4" s="1"/>
  <c r="CL11" i="4"/>
  <c r="CM108" i="4"/>
  <c r="CP111" i="2"/>
  <c r="CP879" i="2" s="1"/>
  <c r="CO276" i="14"/>
  <c r="CO222" i="14"/>
  <c r="BG176" i="4"/>
  <c r="CO408" i="2"/>
  <c r="CO549" i="2" s="1"/>
  <c r="BG863" i="2"/>
  <c r="CO256" i="2"/>
  <c r="CO113" i="4" s="1"/>
  <c r="CO516" i="2"/>
  <c r="CP406" i="2"/>
  <c r="CP276" i="14" s="1"/>
  <c r="CO115" i="4"/>
  <c r="CV2" i="4"/>
  <c r="CV147" i="1"/>
  <c r="CV2" i="14"/>
  <c r="CV2" i="13"/>
  <c r="CV2" i="2"/>
  <c r="CV2" i="1"/>
  <c r="CV2" i="5"/>
  <c r="CV2" i="10"/>
  <c r="CV118" i="10" s="1"/>
  <c r="CW31" i="1"/>
  <c r="CU438" i="2"/>
  <c r="CU612" i="2"/>
  <c r="CU453" i="2"/>
  <c r="CU363" i="2"/>
  <c r="CU338" i="2"/>
  <c r="CU302" i="2"/>
  <c r="CU224" i="2"/>
  <c r="CU254" i="2"/>
  <c r="CU180" i="2"/>
  <c r="CU159" i="2" s="1"/>
  <c r="CU329" i="2"/>
  <c r="CU437" i="2"/>
  <c r="CU645" i="2"/>
  <c r="CU450" i="2"/>
  <c r="CU333" i="2"/>
  <c r="CU330" i="2" s="1"/>
  <c r="CU359" i="2"/>
  <c r="CU315" i="2"/>
  <c r="CU297" i="2"/>
  <c r="CU294" i="2" s="1"/>
  <c r="CU226" i="2"/>
  <c r="CU252" i="2"/>
  <c r="CU150" i="2"/>
  <c r="CU129" i="2" s="1"/>
  <c r="CU79" i="2"/>
  <c r="CU39" i="2"/>
  <c r="CU923" i="2"/>
  <c r="CU476" i="2"/>
  <c r="CU198" i="2"/>
  <c r="CU69" i="2"/>
  <c r="CU68" i="2" s="1"/>
  <c r="CU489" i="2"/>
  <c r="CU463" i="2"/>
  <c r="CU434" i="2"/>
  <c r="CU324" i="2"/>
  <c r="CU321" i="2" s="1"/>
  <c r="CU372" i="2"/>
  <c r="CU369" i="2" s="1"/>
  <c r="CU354" i="2"/>
  <c r="CU351" i="2" s="1"/>
  <c r="CU311" i="2"/>
  <c r="CU293" i="2"/>
  <c r="CU210" i="2"/>
  <c r="CU189" i="2" s="1"/>
  <c r="CU99" i="2"/>
  <c r="CU454" i="2"/>
  <c r="CU320" i="2"/>
  <c r="CU368" i="2"/>
  <c r="CU350" i="2"/>
  <c r="CU342" i="2"/>
  <c r="CU339" i="2" s="1"/>
  <c r="CU306" i="2"/>
  <c r="CU303" i="2" s="1"/>
  <c r="CU238" i="2"/>
  <c r="CU218" i="2" s="1"/>
  <c r="CU266" i="2"/>
  <c r="CU246" i="2" s="1"/>
  <c r="CU196" i="2"/>
  <c r="CU59" i="2"/>
  <c r="CU19" i="2"/>
  <c r="CZ87" i="1"/>
  <c r="DA85" i="1"/>
  <c r="CO228" i="2"/>
  <c r="CQ164" i="4"/>
  <c r="CX93" i="1"/>
  <c r="CW97" i="1"/>
  <c r="CU152" i="1"/>
  <c r="CU126" i="1"/>
  <c r="CU129" i="1"/>
  <c r="CU65" i="1"/>
  <c r="CU59" i="1"/>
  <c r="CU146" i="1"/>
  <c r="AH147" i="1" s="1"/>
  <c r="CU51" i="1"/>
  <c r="CU50" i="1"/>
  <c r="CN112" i="4"/>
  <c r="CN240" i="2"/>
  <c r="CN241" i="2"/>
  <c r="CN229" i="2" s="1"/>
  <c r="CU481" i="2"/>
  <c r="CN113" i="4"/>
  <c r="CN269" i="2"/>
  <c r="CN257" i="2" s="1"/>
  <c r="CN268" i="2"/>
  <c r="CU23" i="14"/>
  <c r="CU47" i="14"/>
  <c r="CU204" i="14"/>
  <c r="CU74" i="14"/>
  <c r="CU8" i="14"/>
  <c r="CU156" i="14"/>
  <c r="CU165" i="14"/>
  <c r="CU63" i="14"/>
  <c r="CU54" i="14"/>
  <c r="CU132" i="14"/>
  <c r="CU34" i="14"/>
  <c r="CU14" i="14"/>
  <c r="CU143" i="14"/>
  <c r="CU119" i="14"/>
  <c r="CN8" i="4"/>
  <c r="CN7" i="4" s="1"/>
  <c r="DA92" i="1"/>
  <c r="CV57" i="10"/>
  <c r="CV62" i="10"/>
  <c r="CT405" i="2"/>
  <c r="CU235" i="2"/>
  <c r="CU147" i="2"/>
  <c r="CU177" i="2"/>
  <c r="CU207" i="2"/>
  <c r="CU263" i="2"/>
  <c r="CU436" i="2"/>
  <c r="CU452" i="2"/>
  <c r="CU332" i="2"/>
  <c r="CU323" i="2"/>
  <c r="CU371" i="2"/>
  <c r="CU362" i="2"/>
  <c r="CU353" i="2"/>
  <c r="CU341" i="2"/>
  <c r="CU314" i="2"/>
  <c r="CU305" i="2"/>
  <c r="CU296" i="2"/>
  <c r="CP893" i="2"/>
  <c r="BH857" i="2"/>
  <c r="BH852" i="2" s="1"/>
  <c r="AI167" i="14"/>
  <c r="AI187" i="14"/>
  <c r="AI22" i="4"/>
  <c r="AI89" i="14" s="1"/>
  <c r="AI91" i="14" s="1"/>
  <c r="CO407" i="2"/>
  <c r="CO9" i="4"/>
  <c r="CO387" i="2"/>
  <c r="AI55" i="14"/>
  <c r="AI85" i="14"/>
  <c r="AI87" i="14" s="1"/>
  <c r="CS312" i="2"/>
  <c r="CR313" i="2"/>
  <c r="CP318" i="2"/>
  <c r="CP120" i="4" s="1"/>
  <c r="CP117" i="4" s="1"/>
  <c r="CP382" i="2"/>
  <c r="CP380" i="2" s="1"/>
  <c r="CQ132" i="4"/>
  <c r="CQ317" i="2"/>
  <c r="CQ381" i="2"/>
  <c r="CP72" i="2"/>
  <c r="CS75" i="4"/>
  <c r="CR361" i="2"/>
  <c r="CS360" i="2"/>
  <c r="CQ389" i="2"/>
  <c r="CQ365" i="2"/>
  <c r="CP366" i="2"/>
  <c r="CP127" i="4" s="1"/>
  <c r="CP125" i="4" s="1"/>
  <c r="CP390" i="2"/>
  <c r="CP388" i="2" s="1"/>
  <c r="CM910" i="2"/>
  <c r="CM413" i="2"/>
  <c r="CM911" i="2" s="1"/>
  <c r="CQ8" i="4"/>
  <c r="CP498" i="2"/>
  <c r="AI178" i="14"/>
  <c r="CT75" i="4"/>
  <c r="CQ890" i="2"/>
  <c r="CR194" i="2"/>
  <c r="CR200" i="2" s="1"/>
  <c r="CR111" i="4" s="1"/>
  <c r="CR222" i="2"/>
  <c r="CR228" i="2" s="1"/>
  <c r="CR112" i="4" s="1"/>
  <c r="CO13" i="4"/>
  <c r="CR164" i="2"/>
  <c r="BI855" i="2"/>
  <c r="BI838" i="2"/>
  <c r="BJ837" i="2" s="1"/>
  <c r="BH11" i="14"/>
  <c r="BH90" i="14"/>
  <c r="BH94" i="14"/>
  <c r="BH122" i="14"/>
  <c r="CR440" i="2"/>
  <c r="CR460" i="2" s="1"/>
  <c r="CR136" i="4"/>
  <c r="CR134" i="4" s="1"/>
  <c r="CQ458" i="2"/>
  <c r="CQ10" i="4"/>
  <c r="CQ465" i="2"/>
  <c r="CP660" i="2"/>
  <c r="CS435" i="2"/>
  <c r="CS459" i="2" s="1"/>
  <c r="CT433" i="2"/>
  <c r="CQ652" i="2"/>
  <c r="CQ654" i="2"/>
  <c r="CQ703" i="2" s="1"/>
  <c r="CQ653" i="2"/>
  <c r="CQ702" i="2" s="1"/>
  <c r="CR646" i="2"/>
  <c r="CQ109" i="2"/>
  <c r="AX657" i="2"/>
  <c r="AX705" i="2" s="1"/>
  <c r="AX634" i="2"/>
  <c r="AX694" i="2" s="1"/>
  <c r="AX631" i="2"/>
  <c r="AX691" i="2" s="1"/>
  <c r="CP12" i="2"/>
  <c r="CS10" i="2"/>
  <c r="CS11" i="2" s="1"/>
  <c r="CQ74" i="4"/>
  <c r="CQ24" i="2"/>
  <c r="CQ25" i="2" s="1"/>
  <c r="CQ655" i="2"/>
  <c r="CS658" i="2"/>
  <c r="CS706" i="2" s="1"/>
  <c r="CT648" i="2"/>
  <c r="CR659" i="2"/>
  <c r="CR707" i="2" s="1"/>
  <c r="CR650" i="2"/>
  <c r="CR160" i="4" s="1"/>
  <c r="CR159" i="4" s="1"/>
  <c r="CP73" i="4"/>
  <c r="CQ269" i="2"/>
  <c r="CQ257" i="2" s="1"/>
  <c r="CO110" i="2"/>
  <c r="CO112" i="2" s="1"/>
  <c r="CQ268" i="2"/>
  <c r="CS70" i="2"/>
  <c r="CS71" i="2" s="1"/>
  <c r="CQ77" i="4"/>
  <c r="CQ84" i="2"/>
  <c r="CQ213" i="2"/>
  <c r="CQ201" i="2" s="1"/>
  <c r="CQ212" i="2"/>
  <c r="CR256" i="2"/>
  <c r="CR113" i="4" s="1"/>
  <c r="CT119" i="1"/>
  <c r="CQ241" i="2"/>
  <c r="CQ230" i="2" s="1"/>
  <c r="CQ240" i="2"/>
  <c r="CT149" i="4"/>
  <c r="BA847" i="2"/>
  <c r="BA862" i="2"/>
  <c r="CT839" i="2"/>
  <c r="CN39" i="13"/>
  <c r="CN40" i="13" s="1"/>
  <c r="CQ202" i="2"/>
  <c r="AA545" i="2"/>
  <c r="CR887" i="2"/>
  <c r="CR53" i="4"/>
  <c r="CR192" i="4" s="1"/>
  <c r="CQ721" i="2"/>
  <c r="CQ685" i="2"/>
  <c r="CN159" i="14"/>
  <c r="CN123" i="14"/>
  <c r="CN12" i="14"/>
  <c r="CN50" i="14"/>
  <c r="CP720" i="2"/>
  <c r="CP51" i="4"/>
  <c r="AB534" i="2"/>
  <c r="CR622" i="2"/>
  <c r="CR157" i="4" s="1"/>
  <c r="CR155" i="4" s="1"/>
  <c r="CO190" i="4"/>
  <c r="CO194" i="4" s="1"/>
  <c r="CO11" i="13"/>
  <c r="CO38" i="13" s="1"/>
  <c r="CO37" i="13"/>
  <c r="CO55" i="4"/>
  <c r="CS625" i="2"/>
  <c r="CS627" i="2"/>
  <c r="CS688" i="2" s="1"/>
  <c r="CT613" i="2"/>
  <c r="CS638" i="2"/>
  <c r="CS699" i="2" s="1"/>
  <c r="CS632" i="2"/>
  <c r="CS692" i="2" s="1"/>
  <c r="CT619" i="2"/>
  <c r="AD468" i="2"/>
  <c r="AD470" i="2" s="1"/>
  <c r="AC543" i="2"/>
  <c r="CM262" i="2"/>
  <c r="CN260" i="2"/>
  <c r="AB544" i="2"/>
  <c r="AB545" i="2" s="1"/>
  <c r="AE492" i="2"/>
  <c r="AD496" i="2"/>
  <c r="AE466" i="2"/>
  <c r="AD536" i="2"/>
  <c r="AE479" i="2"/>
  <c r="AD483" i="2"/>
  <c r="AC537" i="2"/>
  <c r="AC538" i="2" s="1"/>
  <c r="AC40" i="4"/>
  <c r="CQ13" i="2"/>
  <c r="CQ497" i="2"/>
  <c r="CQ484" i="2"/>
  <c r="CQ15" i="4"/>
  <c r="CP494" i="2"/>
  <c r="CQ491" i="2"/>
  <c r="CR456" i="2"/>
  <c r="CR486" i="2" s="1"/>
  <c r="CR485" i="2"/>
  <c r="CR141" i="4"/>
  <c r="CR140" i="4" s="1"/>
  <c r="CS451" i="2"/>
  <c r="CT449" i="2"/>
  <c r="CT288" i="2"/>
  <c r="CT181" i="4"/>
  <c r="CT502" i="2"/>
  <c r="CT175" i="14"/>
  <c r="CT44" i="1"/>
  <c r="CT570" i="2"/>
  <c r="CO404" i="2"/>
  <c r="CT331" i="2"/>
  <c r="CS335" i="2"/>
  <c r="CS336" i="2" s="1"/>
  <c r="CS122" i="4" s="1"/>
  <c r="CS326" i="2"/>
  <c r="CS327" i="2" s="1"/>
  <c r="CS121" i="4" s="1"/>
  <c r="CT322" i="2"/>
  <c r="CR300" i="2"/>
  <c r="CR118" i="4" s="1"/>
  <c r="CS100" i="4"/>
  <c r="CR357" i="2"/>
  <c r="CR126" i="4" s="1"/>
  <c r="CS374" i="2"/>
  <c r="CS375" i="2" s="1"/>
  <c r="CS128" i="4" s="1"/>
  <c r="CT370" i="2"/>
  <c r="CT352" i="2"/>
  <c r="CS356" i="2"/>
  <c r="CS299" i="2"/>
  <c r="CT295" i="2"/>
  <c r="CT304" i="2"/>
  <c r="CS344" i="2"/>
  <c r="CS345" i="2" s="1"/>
  <c r="CS123" i="4" s="1"/>
  <c r="CS308" i="2"/>
  <c r="CS309" i="2" s="1"/>
  <c r="CS119" i="4" s="1"/>
  <c r="CT340" i="2"/>
  <c r="CR97" i="4"/>
  <c r="CN413" i="2"/>
  <c r="CN911" i="2" s="1"/>
  <c r="CS99" i="4"/>
  <c r="CT248" i="2"/>
  <c r="CT249" i="2"/>
  <c r="CT102" i="4" s="1"/>
  <c r="CL251" i="14"/>
  <c r="CL278" i="14"/>
  <c r="CL224" i="14"/>
  <c r="CJ284" i="2"/>
  <c r="CM172" i="2"/>
  <c r="CS89" i="4"/>
  <c r="CT221" i="2"/>
  <c r="CT101" i="4" s="1"/>
  <c r="CT220" i="2"/>
  <c r="CS98" i="4"/>
  <c r="CR134" i="2"/>
  <c r="CR85" i="4"/>
  <c r="CT193" i="2"/>
  <c r="CT96" i="4" s="1"/>
  <c r="CT192" i="2"/>
  <c r="CT92" i="4" s="1"/>
  <c r="CT191" i="2"/>
  <c r="CS93" i="4"/>
  <c r="CS88" i="4"/>
  <c r="CT161" i="2"/>
  <c r="CT163" i="2"/>
  <c r="CT95" i="4" s="1"/>
  <c r="CT162" i="2"/>
  <c r="CT91" i="4" s="1"/>
  <c r="CL174" i="2"/>
  <c r="CL283" i="2" s="1"/>
  <c r="CP168" i="2"/>
  <c r="CK176" i="2"/>
  <c r="CK277" i="2" s="1"/>
  <c r="CN110" i="4"/>
  <c r="CN182" i="2"/>
  <c r="CN183" i="2"/>
  <c r="CS87" i="4"/>
  <c r="CP166" i="2"/>
  <c r="CO170" i="2"/>
  <c r="CM171" i="2"/>
  <c r="CL889" i="2"/>
  <c r="CL274" i="2"/>
  <c r="CT132" i="2"/>
  <c r="CT90" i="4" s="1"/>
  <c r="CT133" i="2"/>
  <c r="CT94" i="4" s="1"/>
  <c r="CT131" i="2"/>
  <c r="CS86" i="4"/>
  <c r="CP232" i="2"/>
  <c r="CP234" i="2" s="1"/>
  <c r="CN144" i="2"/>
  <c r="CT236" i="2"/>
  <c r="CP204" i="2"/>
  <c r="CP206" i="2" s="1"/>
  <c r="CT55" i="10"/>
  <c r="CT1" i="10"/>
  <c r="CT774" i="2"/>
  <c r="CT747" i="2"/>
  <c r="CT812" i="2"/>
  <c r="CT43" i="14"/>
  <c r="CT200" i="14"/>
  <c r="CT1" i="5"/>
  <c r="CT90" i="10"/>
  <c r="CT102" i="10"/>
  <c r="CT795" i="2"/>
  <c r="CT730" i="2"/>
  <c r="CT1" i="4"/>
  <c r="CT37" i="4"/>
  <c r="CT83" i="14"/>
  <c r="CT152" i="14"/>
  <c r="CT18" i="13"/>
  <c r="CT74" i="1"/>
  <c r="CT121" i="2"/>
  <c r="CT870" i="2"/>
  <c r="CT1" i="2"/>
  <c r="CP3" i="15" s="1"/>
  <c r="CT106" i="4"/>
  <c r="CT82" i="4"/>
  <c r="CT115" i="14"/>
  <c r="CT4" i="5"/>
  <c r="CT4" i="13"/>
  <c r="CT1" i="1"/>
  <c r="CT20" i="1"/>
  <c r="CT417" i="2"/>
  <c r="CT4" i="2"/>
  <c r="CT825" i="2"/>
  <c r="CT71" i="4"/>
  <c r="CT4" i="4"/>
  <c r="CT168" i="4"/>
  <c r="CT4" i="14"/>
  <c r="CT1" i="14"/>
  <c r="CT34" i="13"/>
  <c r="CT264" i="2"/>
  <c r="CS250" i="2"/>
  <c r="CT148" i="2"/>
  <c r="CQ258" i="2"/>
  <c r="CT208" i="2"/>
  <c r="CT178" i="2"/>
  <c r="CL508" i="2"/>
  <c r="CU78" i="2"/>
  <c r="CU38" i="2"/>
  <c r="CU58" i="2"/>
  <c r="CU18" i="2"/>
  <c r="CP520" i="2"/>
  <c r="CM508" i="2"/>
  <c r="CR53" i="2"/>
  <c r="CO250" i="14"/>
  <c r="CO277" i="14"/>
  <c r="CO223" i="14"/>
  <c r="CR45" i="2"/>
  <c r="CR32" i="2" s="1"/>
  <c r="CN506" i="2"/>
  <c r="CS44" i="2"/>
  <c r="CS45" i="2" s="1"/>
  <c r="CS32" i="2" s="1"/>
  <c r="CO92" i="2"/>
  <c r="CO93" i="2"/>
  <c r="CO114" i="2" s="1"/>
  <c r="CV131" i="14"/>
  <c r="CV54" i="1"/>
  <c r="CV55" i="1"/>
  <c r="CV426" i="2" s="1"/>
  <c r="CV62" i="14"/>
  <c r="CV53" i="1"/>
  <c r="CV22" i="14"/>
  <c r="CV56" i="1"/>
  <c r="CU98" i="2"/>
  <c r="CN23" i="13"/>
  <c r="CN24" i="13" s="1"/>
  <c r="AJ906" i="2"/>
  <c r="AJ901" i="2" s="1"/>
  <c r="AK77" i="10"/>
  <c r="CS90" i="2"/>
  <c r="CS91" i="2" s="1"/>
  <c r="CR478" i="2"/>
  <c r="CS474" i="2"/>
  <c r="CU40" i="1"/>
  <c r="CX761" i="2"/>
  <c r="CX760" i="2" s="1"/>
  <c r="CW762" i="2"/>
  <c r="CR232" i="14"/>
  <c r="CR259" i="14"/>
  <c r="CR294" i="14"/>
  <c r="CT102" i="14"/>
  <c r="CU101" i="14"/>
  <c r="CT120" i="10"/>
  <c r="BA71" i="10"/>
  <c r="BA72" i="10" s="1"/>
  <c r="CU121" i="10"/>
  <c r="CU93" i="10"/>
  <c r="CT556" i="2"/>
  <c r="CU555" i="2"/>
  <c r="CP105" i="2"/>
  <c r="CP110" i="2" s="1"/>
  <c r="CU487" i="2"/>
  <c r="CU385" i="2"/>
  <c r="CU65" i="10"/>
  <c r="CU97" i="10"/>
  <c r="CW769" i="2"/>
  <c r="CW768" i="2" s="1"/>
  <c r="CV770" i="2"/>
  <c r="AV86" i="10"/>
  <c r="CV35" i="1"/>
  <c r="CV34" i="1"/>
  <c r="CW32" i="1"/>
  <c r="CV33" i="1"/>
  <c r="CN817" i="2"/>
  <c r="CQ78" i="4"/>
  <c r="CQ104" i="2"/>
  <c r="AI228" i="14"/>
  <c r="AI255" i="14"/>
  <c r="AI286" i="14"/>
  <c r="CU461" i="2"/>
  <c r="CP6" i="4"/>
  <c r="BW136" i="1"/>
  <c r="BX137" i="1" s="1"/>
  <c r="BX135" i="1"/>
  <c r="CQ383" i="2"/>
  <c r="CT561" i="2"/>
  <c r="CU560" i="2"/>
  <c r="CO21" i="13"/>
  <c r="CO7" i="13"/>
  <c r="CO22" i="13" s="1"/>
  <c r="CR295" i="14"/>
  <c r="G7" i="4"/>
  <c r="CP193" i="14" l="1"/>
  <c r="CT160" i="2"/>
  <c r="CT219" i="2"/>
  <c r="CT247" i="2"/>
  <c r="CT130" i="2"/>
  <c r="CT190" i="2"/>
  <c r="CR76" i="4"/>
  <c r="CS64" i="2"/>
  <c r="CS65" i="2" s="1"/>
  <c r="CS52" i="2" s="1"/>
  <c r="CT50" i="2"/>
  <c r="CT51" i="2" s="1"/>
  <c r="CS599" i="2"/>
  <c r="CR609" i="2"/>
  <c r="AZ604" i="2"/>
  <c r="CT592" i="2"/>
  <c r="CT156" i="4" s="1"/>
  <c r="BD600" i="2"/>
  <c r="CT603" i="2"/>
  <c r="CU608" i="2"/>
  <c r="CU602" i="2"/>
  <c r="CQ9" i="15"/>
  <c r="CQ36" i="15" s="1"/>
  <c r="CV589" i="2"/>
  <c r="CV583" i="2"/>
  <c r="CV582" i="2"/>
  <c r="CU595" i="2"/>
  <c r="CU597" i="2"/>
  <c r="CU598" i="2"/>
  <c r="CS700" i="2"/>
  <c r="CS46" i="4" s="1"/>
  <c r="CR279" i="2"/>
  <c r="CR518" i="2" s="1"/>
  <c r="CR519" i="2" s="1"/>
  <c r="CR516" i="2" s="1"/>
  <c r="CT430" i="2"/>
  <c r="CT135" i="4"/>
  <c r="CS272" i="2"/>
  <c r="CU425" i="2"/>
  <c r="CR4" i="15"/>
  <c r="CV428" i="2"/>
  <c r="CV427" i="2"/>
  <c r="CV424" i="2"/>
  <c r="CV423" i="2"/>
  <c r="CN278" i="2"/>
  <c r="CN880" i="2" s="1"/>
  <c r="CM282" i="2"/>
  <c r="CN142" i="2"/>
  <c r="CN146" i="2" s="1"/>
  <c r="CM276" i="2"/>
  <c r="CM539" i="2" s="1"/>
  <c r="CP281" i="2"/>
  <c r="CQ136" i="2"/>
  <c r="CP140" i="2"/>
  <c r="CN273" i="2"/>
  <c r="CN141" i="2"/>
  <c r="CO275" i="2"/>
  <c r="CO109" i="4"/>
  <c r="CO153" i="2"/>
  <c r="CO152" i="2"/>
  <c r="CP280" i="2"/>
  <c r="CQ138" i="2"/>
  <c r="CV22" i="2"/>
  <c r="CV102" i="2"/>
  <c r="CV481" i="2"/>
  <c r="BQ782" i="2"/>
  <c r="BQ789" i="2"/>
  <c r="BS26" i="4"/>
  <c r="BS45" i="4"/>
  <c r="BR45" i="4"/>
  <c r="CV62" i="2"/>
  <c r="CV42" i="2"/>
  <c r="CV30" i="2" s="1"/>
  <c r="CV31" i="2" s="1"/>
  <c r="CV82" i="2"/>
  <c r="BH863" i="2"/>
  <c r="BG86" i="14"/>
  <c r="BG104" i="14"/>
  <c r="BH176" i="4"/>
  <c r="CO412" i="2"/>
  <c r="CO41" i="4" s="1"/>
  <c r="CO268" i="2"/>
  <c r="CQ406" i="2"/>
  <c r="CQ222" i="14" s="1"/>
  <c r="CP222" i="14"/>
  <c r="CP249" i="14"/>
  <c r="CO269" i="2"/>
  <c r="CO257" i="2" s="1"/>
  <c r="CN108" i="4"/>
  <c r="CP408" i="2"/>
  <c r="CR164" i="4"/>
  <c r="DB92" i="1"/>
  <c r="CN234" i="2"/>
  <c r="DB85" i="1"/>
  <c r="DA87" i="1"/>
  <c r="CW62" i="10"/>
  <c r="CW57" i="10"/>
  <c r="CN193" i="14"/>
  <c r="CO112" i="4"/>
  <c r="CO241" i="2"/>
  <c r="CO234" i="2" s="1"/>
  <c r="CO240" i="2"/>
  <c r="CV63" i="14"/>
  <c r="CV143" i="14"/>
  <c r="CV54" i="14"/>
  <c r="CV119" i="14"/>
  <c r="CV34" i="14"/>
  <c r="CV132" i="14"/>
  <c r="CV14" i="14"/>
  <c r="CV23" i="14"/>
  <c r="CV47" i="14"/>
  <c r="CV204" i="14"/>
  <c r="CV74" i="14"/>
  <c r="CV8" i="14"/>
  <c r="CV156" i="14"/>
  <c r="CV165" i="14"/>
  <c r="CY93" i="1"/>
  <c r="CX97" i="1"/>
  <c r="CO8" i="4"/>
  <c r="CO7" i="4" s="1"/>
  <c r="CU405" i="2"/>
  <c r="CU89" i="2"/>
  <c r="CU88" i="2" s="1"/>
  <c r="CV59" i="1"/>
  <c r="CV152" i="1"/>
  <c r="CV126" i="1"/>
  <c r="CV129" i="1"/>
  <c r="CV65" i="1"/>
  <c r="CV146" i="1"/>
  <c r="AG147" i="1" s="1"/>
  <c r="CV50" i="1"/>
  <c r="CV51" i="1"/>
  <c r="CW2" i="14"/>
  <c r="CW147" i="1"/>
  <c r="CW2" i="4"/>
  <c r="CW2" i="1"/>
  <c r="CW2" i="13"/>
  <c r="CW2" i="2"/>
  <c r="CX31" i="1"/>
  <c r="CW2" i="5"/>
  <c r="CW2" i="10"/>
  <c r="CW118" i="10" s="1"/>
  <c r="CV434" i="2"/>
  <c r="CV453" i="2"/>
  <c r="CV324" i="2"/>
  <c r="CV321" i="2" s="1"/>
  <c r="CV363" i="2"/>
  <c r="CV338" i="2"/>
  <c r="CV302" i="2"/>
  <c r="CV224" i="2"/>
  <c r="CV252" i="2"/>
  <c r="CV180" i="2"/>
  <c r="CV159" i="2" s="1"/>
  <c r="CV69" i="2"/>
  <c r="CV68" i="2" s="1"/>
  <c r="CV489" i="2"/>
  <c r="CV450" i="2"/>
  <c r="CV333" i="2"/>
  <c r="CV330" i="2" s="1"/>
  <c r="CV320" i="2"/>
  <c r="CV359" i="2"/>
  <c r="CV315" i="2"/>
  <c r="CV297" i="2"/>
  <c r="CV294" i="2" s="1"/>
  <c r="CV210" i="2"/>
  <c r="CV189" i="2" s="1"/>
  <c r="CV150" i="2"/>
  <c r="CV129" i="2" s="1"/>
  <c r="CV59" i="2"/>
  <c r="CV19" i="2"/>
  <c r="CV99" i="2"/>
  <c r="CV463" i="2"/>
  <c r="CV438" i="2"/>
  <c r="CV645" i="2"/>
  <c r="CV329" i="2"/>
  <c r="CV372" i="2"/>
  <c r="CV369" i="2" s="1"/>
  <c r="CV354" i="2"/>
  <c r="CV351" i="2" s="1"/>
  <c r="CV311" i="2"/>
  <c r="CV293" i="2"/>
  <c r="CV238" i="2"/>
  <c r="CV218" i="2" s="1"/>
  <c r="CV266" i="2"/>
  <c r="CV246" i="2" s="1"/>
  <c r="CV198" i="2"/>
  <c r="CV923" i="2"/>
  <c r="CV476" i="2"/>
  <c r="CV437" i="2"/>
  <c r="CV612" i="2"/>
  <c r="CV454" i="2"/>
  <c r="CV368" i="2"/>
  <c r="CV350" i="2"/>
  <c r="CV342" i="2"/>
  <c r="CV339" i="2" s="1"/>
  <c r="CV306" i="2"/>
  <c r="CV303" i="2" s="1"/>
  <c r="CV226" i="2"/>
  <c r="CV254" i="2"/>
  <c r="CV196" i="2"/>
  <c r="CV79" i="2"/>
  <c r="CV39" i="2"/>
  <c r="CV332" i="2"/>
  <c r="CV323" i="2"/>
  <c r="CV371" i="2"/>
  <c r="CV362" i="2"/>
  <c r="CV353" i="2"/>
  <c r="CV341" i="2"/>
  <c r="CV314" i="2"/>
  <c r="CV305" i="2"/>
  <c r="CV296" i="2"/>
  <c r="CV436" i="2"/>
  <c r="CV452" i="2"/>
  <c r="CV235" i="2"/>
  <c r="CV177" i="2"/>
  <c r="CV207" i="2"/>
  <c r="CV263" i="2"/>
  <c r="CV147" i="2"/>
  <c r="CQ893" i="2"/>
  <c r="CP115" i="4"/>
  <c r="CN11" i="4"/>
  <c r="CR381" i="2"/>
  <c r="CR317" i="2"/>
  <c r="CQ318" i="2"/>
  <c r="CQ120" i="4" s="1"/>
  <c r="CQ117" i="4" s="1"/>
  <c r="CQ382" i="2"/>
  <c r="CQ380" i="2" s="1"/>
  <c r="CP9" i="4"/>
  <c r="CP387" i="2"/>
  <c r="CP407" i="2"/>
  <c r="CP909" i="2" s="1"/>
  <c r="CP289" i="14" s="1"/>
  <c r="CT312" i="2"/>
  <c r="CS313" i="2"/>
  <c r="CO410" i="2"/>
  <c r="CO909" i="2"/>
  <c r="CO289" i="14" s="1"/>
  <c r="CR213" i="2"/>
  <c r="CR201" i="2" s="1"/>
  <c r="CR212" i="2"/>
  <c r="CT360" i="2"/>
  <c r="CS361" i="2"/>
  <c r="CM256" i="14"/>
  <c r="CM229" i="14"/>
  <c r="CM288" i="14"/>
  <c r="CQ366" i="2"/>
  <c r="CQ127" i="4" s="1"/>
  <c r="CQ125" i="4" s="1"/>
  <c r="CQ390" i="2"/>
  <c r="CQ388" i="2" s="1"/>
  <c r="CR365" i="2"/>
  <c r="CR389" i="2"/>
  <c r="CQ498" i="2"/>
  <c r="CS222" i="2"/>
  <c r="CS228" i="2" s="1"/>
  <c r="CS240" i="2" s="1"/>
  <c r="CS164" i="2"/>
  <c r="CS194" i="2"/>
  <c r="CS200" i="2" s="1"/>
  <c r="CS111" i="4" s="1"/>
  <c r="CR241" i="2"/>
  <c r="CR229" i="2" s="1"/>
  <c r="CR240" i="2"/>
  <c r="CR8" i="4"/>
  <c r="CR132" i="4"/>
  <c r="BI175" i="4"/>
  <c r="BI21" i="4"/>
  <c r="BI856" i="2"/>
  <c r="BI43" i="4" s="1"/>
  <c r="BI836" i="2"/>
  <c r="CR890" i="2"/>
  <c r="CS440" i="2"/>
  <c r="CS460" i="2" s="1"/>
  <c r="CS136" i="4"/>
  <c r="CS134" i="4" s="1"/>
  <c r="CQ660" i="2"/>
  <c r="CR458" i="2"/>
  <c r="CR10" i="4"/>
  <c r="CR465" i="2"/>
  <c r="CR652" i="2"/>
  <c r="CR653" i="2"/>
  <c r="CR702" i="2" s="1"/>
  <c r="CR654" i="2"/>
  <c r="CR703" i="2" s="1"/>
  <c r="CS646" i="2"/>
  <c r="CT435" i="2"/>
  <c r="CT459" i="2" s="1"/>
  <c r="CU433" i="2"/>
  <c r="CQ12" i="2"/>
  <c r="CR109" i="2"/>
  <c r="AX635" i="2"/>
  <c r="AX695" i="2" s="1"/>
  <c r="AY630" i="2"/>
  <c r="AY690" i="2" s="1"/>
  <c r="AY656" i="2"/>
  <c r="AY704" i="2" s="1"/>
  <c r="CT10" i="2"/>
  <c r="CT11" i="2" s="1"/>
  <c r="CR74" i="4"/>
  <c r="CR24" i="2"/>
  <c r="CR25" i="2" s="1"/>
  <c r="CR655" i="2"/>
  <c r="CT658" i="2"/>
  <c r="CT706" i="2" s="1"/>
  <c r="CU648" i="2"/>
  <c r="CS659" i="2"/>
  <c r="CS707" i="2" s="1"/>
  <c r="CS650" i="2"/>
  <c r="CS160" i="4" s="1"/>
  <c r="CS159" i="4" s="1"/>
  <c r="CO39" i="13"/>
  <c r="CO40" i="13" s="1"/>
  <c r="CS256" i="2"/>
  <c r="CS113" i="4" s="1"/>
  <c r="CR230" i="2"/>
  <c r="CQ111" i="2"/>
  <c r="CQ879" i="2" s="1"/>
  <c r="CQ229" i="2"/>
  <c r="CQ73" i="4"/>
  <c r="CR269" i="2"/>
  <c r="CR257" i="2" s="1"/>
  <c r="CT70" i="2"/>
  <c r="CT71" i="2" s="1"/>
  <c r="CR268" i="2"/>
  <c r="CR77" i="4"/>
  <c r="CR84" i="2"/>
  <c r="CR85" i="2" s="1"/>
  <c r="CR73" i="2" s="1"/>
  <c r="CR202" i="2"/>
  <c r="CQ85" i="2"/>
  <c r="CQ72" i="2" s="1"/>
  <c r="BB846" i="2"/>
  <c r="BA861" i="2"/>
  <c r="CU839" i="2"/>
  <c r="AB541" i="2"/>
  <c r="CR685" i="2"/>
  <c r="CR721" i="2"/>
  <c r="CS622" i="2"/>
  <c r="CS157" i="4" s="1"/>
  <c r="CS155" i="4" s="1"/>
  <c r="CQ51" i="4"/>
  <c r="CQ720" i="2"/>
  <c r="CS887" i="2"/>
  <c r="CS53" i="4"/>
  <c r="CS192" i="4" s="1"/>
  <c r="CO50" i="14"/>
  <c r="CO159" i="14"/>
  <c r="CO123" i="14"/>
  <c r="CO12" i="14"/>
  <c r="CP190" i="4"/>
  <c r="CP194" i="4" s="1"/>
  <c r="CP37" i="13"/>
  <c r="CP11" i="13"/>
  <c r="CP38" i="13" s="1"/>
  <c r="CP55" i="4"/>
  <c r="CT625" i="2"/>
  <c r="CT627" i="2"/>
  <c r="CT688" i="2" s="1"/>
  <c r="CU613" i="2"/>
  <c r="CT638" i="2"/>
  <c r="CT699" i="2" s="1"/>
  <c r="CT632" i="2"/>
  <c r="CT692" i="2" s="1"/>
  <c r="CU619" i="2"/>
  <c r="AD40" i="4"/>
  <c r="CN262" i="2"/>
  <c r="CO260" i="2"/>
  <c r="AC544" i="2"/>
  <c r="AC541" i="2" s="1"/>
  <c r="AE468" i="2"/>
  <c r="AD543" i="2"/>
  <c r="AF479" i="2"/>
  <c r="AE483" i="2"/>
  <c r="AF492" i="2"/>
  <c r="AE496" i="2"/>
  <c r="AD537" i="2"/>
  <c r="AD538" i="2" s="1"/>
  <c r="AC534" i="2"/>
  <c r="AF466" i="2"/>
  <c r="AE536" i="2"/>
  <c r="CR497" i="2"/>
  <c r="CR484" i="2"/>
  <c r="CR15" i="4"/>
  <c r="CQ494" i="2"/>
  <c r="CR491" i="2"/>
  <c r="CS456" i="2"/>
  <c r="CS486" i="2" s="1"/>
  <c r="CS485" i="2"/>
  <c r="CS141" i="4"/>
  <c r="CS140" i="4" s="1"/>
  <c r="CT451" i="2"/>
  <c r="CU449" i="2"/>
  <c r="CU331" i="2"/>
  <c r="CT335" i="2"/>
  <c r="CT336" i="2" s="1"/>
  <c r="CT122" i="4" s="1"/>
  <c r="CT326" i="2"/>
  <c r="CT327" i="2" s="1"/>
  <c r="CT121" i="4" s="1"/>
  <c r="CU322" i="2"/>
  <c r="CS357" i="2"/>
  <c r="CS126" i="4" s="1"/>
  <c r="CT374" i="2"/>
  <c r="CT375" i="2" s="1"/>
  <c r="CT128" i="4" s="1"/>
  <c r="CU370" i="2"/>
  <c r="CU352" i="2"/>
  <c r="CT356" i="2"/>
  <c r="CT93" i="4"/>
  <c r="CS97" i="4"/>
  <c r="CS300" i="2"/>
  <c r="CS118" i="4" s="1"/>
  <c r="CU340" i="2"/>
  <c r="CT308" i="2"/>
  <c r="CT309" i="2" s="1"/>
  <c r="CT119" i="4" s="1"/>
  <c r="CU295" i="2"/>
  <c r="CU304" i="2"/>
  <c r="CT299" i="2"/>
  <c r="CT344" i="2"/>
  <c r="CT345" i="2" s="1"/>
  <c r="CT123" i="4" s="1"/>
  <c r="CT100" i="4"/>
  <c r="CN288" i="14"/>
  <c r="CN256" i="14"/>
  <c r="CN229" i="14"/>
  <c r="CP13" i="4"/>
  <c r="CP404" i="2"/>
  <c r="CT99" i="4"/>
  <c r="CS134" i="2"/>
  <c r="CN172" i="2"/>
  <c r="CM251" i="14"/>
  <c r="CM278" i="14"/>
  <c r="CM224" i="14"/>
  <c r="CS85" i="4"/>
  <c r="CT89" i="4"/>
  <c r="CN171" i="2"/>
  <c r="CQ204" i="2"/>
  <c r="CQ206" i="2" s="1"/>
  <c r="CT98" i="4"/>
  <c r="CU191" i="2"/>
  <c r="CU192" i="2"/>
  <c r="CU92" i="4" s="1"/>
  <c r="CU193" i="2"/>
  <c r="CU96" i="4" s="1"/>
  <c r="CT88" i="4"/>
  <c r="CQ232" i="2"/>
  <c r="CQ234" i="2" s="1"/>
  <c r="CO110" i="4"/>
  <c r="CO183" i="2"/>
  <c r="CO182" i="2"/>
  <c r="CQ166" i="2"/>
  <c r="CP170" i="2"/>
  <c r="CM174" i="2"/>
  <c r="CM283" i="2" s="1"/>
  <c r="CQ168" i="2"/>
  <c r="CM889" i="2"/>
  <c r="CM274" i="2"/>
  <c r="CU163" i="2"/>
  <c r="CU95" i="4" s="1"/>
  <c r="CU161" i="2"/>
  <c r="CU162" i="2"/>
  <c r="CU91" i="4" s="1"/>
  <c r="CK284" i="2"/>
  <c r="CL176" i="2"/>
  <c r="CL277" i="2" s="1"/>
  <c r="CT87" i="4"/>
  <c r="CT86" i="4"/>
  <c r="CU131" i="2"/>
  <c r="CU132" i="2"/>
  <c r="CU90" i="4" s="1"/>
  <c r="CU133" i="2"/>
  <c r="CU94" i="4" s="1"/>
  <c r="CU236" i="2"/>
  <c r="CR33" i="2"/>
  <c r="CS33" i="2" s="1"/>
  <c r="CO144" i="2"/>
  <c r="CU178" i="2"/>
  <c r="CU148" i="2"/>
  <c r="CR258" i="2"/>
  <c r="CU264" i="2"/>
  <c r="CU208" i="2"/>
  <c r="CV78" i="2"/>
  <c r="CW82" i="2" s="1"/>
  <c r="CV58" i="2"/>
  <c r="CW62" i="2" s="1"/>
  <c r="CV18" i="2"/>
  <c r="CW22" i="2" s="1"/>
  <c r="CV38" i="2"/>
  <c r="CW42" i="2" s="1"/>
  <c r="CQ520" i="2"/>
  <c r="CQ193" i="14"/>
  <c r="CR13" i="2"/>
  <c r="CP223" i="14"/>
  <c r="CP250" i="14"/>
  <c r="CP277" i="14"/>
  <c r="CN507" i="2"/>
  <c r="CN508" i="2" s="1"/>
  <c r="CO506" i="2"/>
  <c r="CP93" i="2"/>
  <c r="CP114" i="2" s="1"/>
  <c r="CS53" i="2"/>
  <c r="CT44" i="2"/>
  <c r="CT45" i="2" s="1"/>
  <c r="CT32" i="2" s="1"/>
  <c r="CP92" i="2"/>
  <c r="CV98" i="2"/>
  <c r="CW102" i="2" s="1"/>
  <c r="CW131" i="14"/>
  <c r="CW55" i="1"/>
  <c r="CW426" i="2" s="1"/>
  <c r="CW53" i="1"/>
  <c r="CW54" i="1"/>
  <c r="CW62" i="14"/>
  <c r="CW56" i="1"/>
  <c r="CW22" i="14"/>
  <c r="CX769" i="2"/>
  <c r="CX768" i="2" s="1"/>
  <c r="CW770" i="2"/>
  <c r="CV65" i="10"/>
  <c r="CU556" i="2"/>
  <c r="CV555" i="2"/>
  <c r="CY761" i="2"/>
  <c r="CY760" i="2" s="1"/>
  <c r="CX762" i="2"/>
  <c r="CR78" i="4"/>
  <c r="CR104" i="2"/>
  <c r="CV461" i="2"/>
  <c r="CV40" i="1"/>
  <c r="AW84" i="10"/>
  <c r="AW85" i="10" s="1"/>
  <c r="CS232" i="14"/>
  <c r="CS259" i="14"/>
  <c r="CS294" i="14"/>
  <c r="CV97" i="10"/>
  <c r="CV121" i="10"/>
  <c r="CL191" i="14"/>
  <c r="CM191" i="14"/>
  <c r="CU102" i="14"/>
  <c r="CV101" i="14"/>
  <c r="CU1" i="13"/>
  <c r="CU34" i="13"/>
  <c r="CU4" i="13"/>
  <c r="CU18" i="13"/>
  <c r="CU1" i="5"/>
  <c r="CU4" i="5"/>
  <c r="CU152" i="14"/>
  <c r="CU1" i="14"/>
  <c r="CU200" i="14"/>
  <c r="CU175" i="14"/>
  <c r="CU115" i="14"/>
  <c r="CU4" i="14"/>
  <c r="CU83" i="14"/>
  <c r="CU43" i="14"/>
  <c r="CU4" i="4"/>
  <c r="CU149" i="4"/>
  <c r="CU106" i="4"/>
  <c r="CU71" i="4"/>
  <c r="CU1" i="4"/>
  <c r="CU37" i="4"/>
  <c r="CU168" i="4"/>
  <c r="CU181" i="4"/>
  <c r="CU82" i="4"/>
  <c r="CU747" i="2"/>
  <c r="CU502" i="2"/>
  <c r="CU4" i="2"/>
  <c r="CU870" i="2"/>
  <c r="CU795" i="2"/>
  <c r="CU774" i="2"/>
  <c r="CU417" i="2"/>
  <c r="CU288" i="2"/>
  <c r="CU121" i="2"/>
  <c r="CU812" i="2"/>
  <c r="CU570" i="2"/>
  <c r="CU1" i="2"/>
  <c r="CQ3" i="15" s="1"/>
  <c r="CU825" i="2"/>
  <c r="CU730" i="2"/>
  <c r="CU102" i="10"/>
  <c r="CU1" i="10"/>
  <c r="CU119" i="1"/>
  <c r="CU74" i="1"/>
  <c r="CU1" i="1"/>
  <c r="CU44" i="1"/>
  <c r="CU90" i="10"/>
  <c r="CU55" i="10"/>
  <c r="CU20" i="1"/>
  <c r="AK143" i="4"/>
  <c r="AK20" i="4"/>
  <c r="AK78" i="10"/>
  <c r="CR383" i="2"/>
  <c r="CO23" i="13"/>
  <c r="CO24" i="13" s="1"/>
  <c r="CU561" i="2"/>
  <c r="CV560" i="2"/>
  <c r="CQ105" i="2"/>
  <c r="CS295" i="14"/>
  <c r="CV385" i="2"/>
  <c r="CV93" i="10"/>
  <c r="CU120" i="10"/>
  <c r="CS478" i="2"/>
  <c r="CT474" i="2"/>
  <c r="BX136" i="1"/>
  <c r="BY137" i="1" s="1"/>
  <c r="BY135" i="1"/>
  <c r="CP7" i="13"/>
  <c r="CP22" i="13" s="1"/>
  <c r="CP21" i="13"/>
  <c r="CQ6" i="4"/>
  <c r="CO817" i="2"/>
  <c r="CW35" i="1"/>
  <c r="CW34" i="1"/>
  <c r="CX32" i="1"/>
  <c r="CW33" i="1"/>
  <c r="CV487" i="2"/>
  <c r="BA904" i="2"/>
  <c r="BB70" i="10"/>
  <c r="CT90" i="2"/>
  <c r="CT91" i="2" s="1"/>
  <c r="AJ287" i="14"/>
  <c r="AJ902" i="2"/>
  <c r="AJ16" i="4"/>
  <c r="G11" i="4"/>
  <c r="G7" i="13"/>
  <c r="G21" i="13"/>
  <c r="DX14" i="4"/>
  <c r="CU130" i="2" l="1"/>
  <c r="CU190" i="2"/>
  <c r="CU160" i="2"/>
  <c r="CS76" i="4"/>
  <c r="CT76" i="4"/>
  <c r="CT64" i="2"/>
  <c r="CT65" i="2" s="1"/>
  <c r="CT52" i="2" s="1"/>
  <c r="CU50" i="2"/>
  <c r="CU51" i="2" s="1"/>
  <c r="CU592" i="2"/>
  <c r="CU156" i="4" s="1"/>
  <c r="CT599" i="2"/>
  <c r="CS609" i="2"/>
  <c r="BD601" i="2"/>
  <c r="AZ605" i="2"/>
  <c r="CR9" i="15"/>
  <c r="CR36" i="15" s="1"/>
  <c r="CW589" i="2"/>
  <c r="CW583" i="2"/>
  <c r="CW582" i="2"/>
  <c r="CV595" i="2"/>
  <c r="CV597" i="2"/>
  <c r="CV598" i="2"/>
  <c r="CU603" i="2"/>
  <c r="CV608" i="2"/>
  <c r="CV602" i="2"/>
  <c r="CQ10" i="15"/>
  <c r="CQ37" i="15" s="1"/>
  <c r="CT700" i="2"/>
  <c r="CT46" i="4" s="1"/>
  <c r="CS279" i="2"/>
  <c r="CS518" i="2" s="1"/>
  <c r="CS519" i="2" s="1"/>
  <c r="CS520" i="2" s="1"/>
  <c r="CU430" i="2"/>
  <c r="CU135" i="4"/>
  <c r="CS4" i="15"/>
  <c r="CW427" i="2"/>
  <c r="CW428" i="2"/>
  <c r="CW424" i="2"/>
  <c r="CW423" i="2"/>
  <c r="CV425" i="2"/>
  <c r="CP275" i="2"/>
  <c r="CP109" i="4"/>
  <c r="CP153" i="2"/>
  <c r="CP152" i="2"/>
  <c r="CN282" i="2"/>
  <c r="CO142" i="2"/>
  <c r="CO146" i="2" s="1"/>
  <c r="CQ281" i="2"/>
  <c r="CQ140" i="2"/>
  <c r="CR136" i="2"/>
  <c r="CO278" i="2"/>
  <c r="CO880" i="2" s="1"/>
  <c r="CN276" i="2"/>
  <c r="CN539" i="2" s="1"/>
  <c r="CT272" i="2"/>
  <c r="CQ280" i="2"/>
  <c r="CR138" i="2"/>
  <c r="CO273" i="2"/>
  <c r="CO141" i="2"/>
  <c r="BR782" i="2"/>
  <c r="BR789" i="2"/>
  <c r="BH86" i="14"/>
  <c r="BH104" i="14"/>
  <c r="CQ276" i="14"/>
  <c r="CQ408" i="2"/>
  <c r="CQ549" i="2" s="1"/>
  <c r="CQ249" i="14"/>
  <c r="CO108" i="4"/>
  <c r="CR406" i="2"/>
  <c r="CR249" i="14" s="1"/>
  <c r="CS213" i="2"/>
  <c r="CS201" i="2" s="1"/>
  <c r="CS212" i="2"/>
  <c r="CP144" i="2"/>
  <c r="CP549" i="2"/>
  <c r="CP412" i="2"/>
  <c r="CP41" i="4" s="1"/>
  <c r="CR660" i="2"/>
  <c r="CW481" i="2"/>
  <c r="CQ115" i="4"/>
  <c r="CO229" i="2"/>
  <c r="CW40" i="1"/>
  <c r="CW23" i="14"/>
  <c r="CW47" i="14"/>
  <c r="CW204" i="14"/>
  <c r="CW132" i="14"/>
  <c r="CW74" i="14"/>
  <c r="CW8" i="14"/>
  <c r="CW156" i="14"/>
  <c r="CW165" i="14"/>
  <c r="CW63" i="14"/>
  <c r="CW143" i="14"/>
  <c r="CW54" i="14"/>
  <c r="CW119" i="14"/>
  <c r="CW34" i="14"/>
  <c r="CW14" i="14"/>
  <c r="CW59" i="1"/>
  <c r="CW126" i="1"/>
  <c r="CW65" i="1"/>
  <c r="CW129" i="1"/>
  <c r="CW152" i="1"/>
  <c r="CW146" i="1"/>
  <c r="AF147" i="1" s="1"/>
  <c r="CW50" i="1"/>
  <c r="CW51" i="1"/>
  <c r="CU244" i="2"/>
  <c r="CU216" i="2"/>
  <c r="CZ93" i="1"/>
  <c r="CY97" i="1"/>
  <c r="CX57" i="10"/>
  <c r="CX62" i="10"/>
  <c r="CV89" i="2"/>
  <c r="CV88" i="2" s="1"/>
  <c r="CX2" i="14"/>
  <c r="CX147" i="1"/>
  <c r="CX2" i="10"/>
  <c r="CX118" i="10" s="1"/>
  <c r="CX2" i="4"/>
  <c r="CX2" i="1"/>
  <c r="CX2" i="5"/>
  <c r="CX2" i="13"/>
  <c r="CX2" i="2"/>
  <c r="CY31" i="1"/>
  <c r="DC92" i="1"/>
  <c r="CV405" i="2"/>
  <c r="CW437" i="2"/>
  <c r="CW454" i="2"/>
  <c r="CW333" i="2"/>
  <c r="CW330" i="2" s="1"/>
  <c r="CW363" i="2"/>
  <c r="CW338" i="2"/>
  <c r="CW302" i="2"/>
  <c r="CW238" i="2"/>
  <c r="CW218" i="2" s="1"/>
  <c r="CW266" i="2"/>
  <c r="CW246" i="2" s="1"/>
  <c r="CW196" i="2"/>
  <c r="CW463" i="2"/>
  <c r="CW359" i="2"/>
  <c r="CW59" i="2"/>
  <c r="CW434" i="2"/>
  <c r="CW450" i="2"/>
  <c r="CW329" i="2"/>
  <c r="CW372" i="2"/>
  <c r="CW369" i="2" s="1"/>
  <c r="CW354" i="2"/>
  <c r="CW351" i="2" s="1"/>
  <c r="CW311" i="2"/>
  <c r="CW297" i="2"/>
  <c r="CW294" i="2" s="1"/>
  <c r="CW226" i="2"/>
  <c r="CW254" i="2"/>
  <c r="CW180" i="2"/>
  <c r="CW159" i="2" s="1"/>
  <c r="CW79" i="2"/>
  <c r="CW39" i="2"/>
  <c r="CW489" i="2"/>
  <c r="CW923" i="2"/>
  <c r="CW476" i="2"/>
  <c r="CW438" i="2"/>
  <c r="CW645" i="2"/>
  <c r="CW306" i="2"/>
  <c r="CW303" i="2" s="1"/>
  <c r="CW210" i="2"/>
  <c r="CW189" i="2" s="1"/>
  <c r="CW198" i="2"/>
  <c r="CW612" i="2"/>
  <c r="CW324" i="2"/>
  <c r="CW321" i="2" s="1"/>
  <c r="CW368" i="2"/>
  <c r="CW350" i="2"/>
  <c r="CW315" i="2"/>
  <c r="CW293" i="2"/>
  <c r="CW224" i="2"/>
  <c r="CW252" i="2"/>
  <c r="CW150" i="2"/>
  <c r="CW129" i="2" s="1"/>
  <c r="CW69" i="2"/>
  <c r="CW68" i="2" s="1"/>
  <c r="CW19" i="2"/>
  <c r="CW99" i="2"/>
  <c r="CW453" i="2"/>
  <c r="CW320" i="2"/>
  <c r="CW342" i="2"/>
  <c r="CW339" i="2" s="1"/>
  <c r="CO193" i="14"/>
  <c r="DB87" i="1"/>
  <c r="DC85" i="1"/>
  <c r="CW332" i="2"/>
  <c r="CW323" i="2"/>
  <c r="CW362" i="2"/>
  <c r="CW341" i="2"/>
  <c r="CW371" i="2"/>
  <c r="CW353" i="2"/>
  <c r="CW314" i="2"/>
  <c r="CW296" i="2"/>
  <c r="CW305" i="2"/>
  <c r="CW235" i="2"/>
  <c r="CW207" i="2"/>
  <c r="CW263" i="2"/>
  <c r="CW147" i="2"/>
  <c r="CW177" i="2"/>
  <c r="CW436" i="2"/>
  <c r="CW452" i="2"/>
  <c r="CR893" i="2"/>
  <c r="BI857" i="2"/>
  <c r="BI176" i="4" s="1"/>
  <c r="CP410" i="2"/>
  <c r="CP910" i="2" s="1"/>
  <c r="CS317" i="2"/>
  <c r="CS381" i="2"/>
  <c r="CQ9" i="4"/>
  <c r="CQ407" i="2"/>
  <c r="CO910" i="2"/>
  <c r="CO413" i="2"/>
  <c r="CO911" i="2" s="1"/>
  <c r="CU312" i="2"/>
  <c r="CT313" i="2"/>
  <c r="CP7" i="4"/>
  <c r="CR318" i="2"/>
  <c r="CR120" i="4" s="1"/>
  <c r="CR117" i="4" s="1"/>
  <c r="CR382" i="2"/>
  <c r="CR380" i="2" s="1"/>
  <c r="CR387" i="2" s="1"/>
  <c r="CQ387" i="2"/>
  <c r="CO11" i="4"/>
  <c r="CS112" i="4"/>
  <c r="CS241" i="2"/>
  <c r="CS229" i="2" s="1"/>
  <c r="CS365" i="2"/>
  <c r="CS389" i="2"/>
  <c r="CR366" i="2"/>
  <c r="CR127" i="4" s="1"/>
  <c r="CR125" i="4" s="1"/>
  <c r="CR390" i="2"/>
  <c r="CR388" i="2" s="1"/>
  <c r="CT361" i="2"/>
  <c r="CU360" i="2"/>
  <c r="AK184" i="4"/>
  <c r="CQ13" i="4"/>
  <c r="CT250" i="2"/>
  <c r="CT256" i="2" s="1"/>
  <c r="CT113" i="4" s="1"/>
  <c r="AJ17" i="4"/>
  <c r="CT164" i="2"/>
  <c r="CT194" i="2"/>
  <c r="CT200" i="2" s="1"/>
  <c r="CT111" i="4" s="1"/>
  <c r="CS8" i="4"/>
  <c r="CU75" i="4"/>
  <c r="CV75" i="4"/>
  <c r="CS132" i="4"/>
  <c r="CT222" i="2"/>
  <c r="CT228" i="2" s="1"/>
  <c r="CT112" i="4" s="1"/>
  <c r="CS890" i="2"/>
  <c r="CR498" i="2"/>
  <c r="BJ855" i="2"/>
  <c r="BJ838" i="2"/>
  <c r="BK837" i="2" s="1"/>
  <c r="BI122" i="14"/>
  <c r="BI90" i="14"/>
  <c r="BI94" i="14"/>
  <c r="BI11" i="14"/>
  <c r="CT440" i="2"/>
  <c r="CT460" i="2" s="1"/>
  <c r="CT136" i="4"/>
  <c r="CT134" i="4" s="1"/>
  <c r="CS458" i="2"/>
  <c r="CS10" i="4"/>
  <c r="CS465" i="2"/>
  <c r="CS654" i="2"/>
  <c r="CS703" i="2" s="1"/>
  <c r="CS653" i="2"/>
  <c r="CS702" i="2" s="1"/>
  <c r="CT646" i="2"/>
  <c r="CS652" i="2"/>
  <c r="CU435" i="2"/>
  <c r="CU459" i="2" s="1"/>
  <c r="CV433" i="2"/>
  <c r="CS109" i="2"/>
  <c r="AY634" i="2"/>
  <c r="AY694" i="2" s="1"/>
  <c r="AY657" i="2"/>
  <c r="AY705" i="2" s="1"/>
  <c r="AY631" i="2"/>
  <c r="AY691" i="2" s="1"/>
  <c r="CQ110" i="2"/>
  <c r="CR12" i="2"/>
  <c r="CS164" i="4"/>
  <c r="CU10" i="2"/>
  <c r="CU11" i="2" s="1"/>
  <c r="CS74" i="4"/>
  <c r="CS24" i="2"/>
  <c r="CS25" i="2" s="1"/>
  <c r="CS655" i="2"/>
  <c r="CT659" i="2"/>
  <c r="CT707" i="2" s="1"/>
  <c r="CT650" i="2"/>
  <c r="CT160" i="4" s="1"/>
  <c r="CT159" i="4" s="1"/>
  <c r="CU658" i="2"/>
  <c r="CU706" i="2" s="1"/>
  <c r="CV648" i="2"/>
  <c r="CR73" i="4"/>
  <c r="CS269" i="2"/>
  <c r="CS257" i="2" s="1"/>
  <c r="CS268" i="2"/>
  <c r="CR111" i="2"/>
  <c r="CR879" i="2" s="1"/>
  <c r="CR72" i="2"/>
  <c r="CS202" i="2"/>
  <c r="CS77" i="4"/>
  <c r="CS84" i="2"/>
  <c r="CS85" i="2" s="1"/>
  <c r="CU70" i="2"/>
  <c r="CU71" i="2" s="1"/>
  <c r="BB862" i="2"/>
  <c r="BB847" i="2"/>
  <c r="CV839" i="2"/>
  <c r="CR232" i="2"/>
  <c r="CR234" i="2" s="1"/>
  <c r="CT53" i="4"/>
  <c r="CT192" i="4" s="1"/>
  <c r="CT622" i="2"/>
  <c r="CT157" i="4" s="1"/>
  <c r="CT155" i="4" s="1"/>
  <c r="CS721" i="2"/>
  <c r="CS685" i="2"/>
  <c r="CT887" i="2"/>
  <c r="CP159" i="14"/>
  <c r="CP123" i="14"/>
  <c r="CP12" i="14"/>
  <c r="CP50" i="14"/>
  <c r="CQ190" i="4"/>
  <c r="CQ194" i="4" s="1"/>
  <c r="CQ11" i="13"/>
  <c r="CQ38" i="13" s="1"/>
  <c r="CQ55" i="4"/>
  <c r="CQ37" i="13"/>
  <c r="AC545" i="2"/>
  <c r="CP39" i="13"/>
  <c r="CP40" i="13" s="1"/>
  <c r="CR720" i="2"/>
  <c r="CR51" i="4"/>
  <c r="CU638" i="2"/>
  <c r="CU699" i="2" s="1"/>
  <c r="CU632" i="2"/>
  <c r="CU692" i="2" s="1"/>
  <c r="CV619" i="2"/>
  <c r="CU625" i="2"/>
  <c r="CU627" i="2"/>
  <c r="CU688" i="2" s="1"/>
  <c r="CV613" i="2"/>
  <c r="AD544" i="2"/>
  <c r="AD545" i="2" s="1"/>
  <c r="AF468" i="2"/>
  <c r="AF470" i="2" s="1"/>
  <c r="AE543" i="2"/>
  <c r="CO262" i="2"/>
  <c r="CP260" i="2"/>
  <c r="CS13" i="2"/>
  <c r="AE470" i="2"/>
  <c r="AE40" i="4" s="1"/>
  <c r="AG492" i="2"/>
  <c r="AF496" i="2"/>
  <c r="AE537" i="2"/>
  <c r="AE538" i="2" s="1"/>
  <c r="AD534" i="2"/>
  <c r="AG479" i="2"/>
  <c r="AF483" i="2"/>
  <c r="AG466" i="2"/>
  <c r="AF536" i="2"/>
  <c r="CS497" i="2"/>
  <c r="CS484" i="2"/>
  <c r="CS15" i="4"/>
  <c r="CR494" i="2"/>
  <c r="CS491" i="2"/>
  <c r="CT456" i="2"/>
  <c r="CT486" i="2" s="1"/>
  <c r="CT485" i="2"/>
  <c r="CT141" i="4"/>
  <c r="CT140" i="4" s="1"/>
  <c r="CU451" i="2"/>
  <c r="CV449" i="2"/>
  <c r="CV331" i="2"/>
  <c r="CU335" i="2"/>
  <c r="CU336" i="2" s="1"/>
  <c r="CU122" i="4" s="1"/>
  <c r="CU326" i="2"/>
  <c r="CU327" i="2" s="1"/>
  <c r="CU121" i="4" s="1"/>
  <c r="CV322" i="2"/>
  <c r="CT357" i="2"/>
  <c r="CT126" i="4" s="1"/>
  <c r="CV370" i="2"/>
  <c r="CU374" i="2"/>
  <c r="CU375" i="2" s="1"/>
  <c r="CU128" i="4" s="1"/>
  <c r="CV352" i="2"/>
  <c r="CU356" i="2"/>
  <c r="CO172" i="2"/>
  <c r="CT97" i="4"/>
  <c r="CQ404" i="2"/>
  <c r="CT300" i="2"/>
  <c r="CT118" i="4" s="1"/>
  <c r="CU299" i="2"/>
  <c r="CU308" i="2"/>
  <c r="CU309" i="2" s="1"/>
  <c r="CU119" i="4" s="1"/>
  <c r="CV304" i="2"/>
  <c r="CV340" i="2"/>
  <c r="CV295" i="2"/>
  <c r="CU344" i="2"/>
  <c r="CU345" i="2" s="1"/>
  <c r="CU123" i="4" s="1"/>
  <c r="CN174" i="2"/>
  <c r="CN283" i="2" s="1"/>
  <c r="CU93" i="4"/>
  <c r="CT134" i="2"/>
  <c r="CN251" i="14"/>
  <c r="CN278" i="14"/>
  <c r="CN224" i="14"/>
  <c r="CU89" i="4"/>
  <c r="CT85" i="4"/>
  <c r="CV192" i="2"/>
  <c r="CV92" i="4" s="1"/>
  <c r="CV193" i="2"/>
  <c r="CV96" i="4" s="1"/>
  <c r="CV191" i="2"/>
  <c r="CU88" i="4"/>
  <c r="CV161" i="2"/>
  <c r="CV163" i="2"/>
  <c r="CV95" i="4" s="1"/>
  <c r="CV162" i="2"/>
  <c r="CV91" i="4" s="1"/>
  <c r="CN889" i="2"/>
  <c r="CN274" i="2"/>
  <c r="CR166" i="2"/>
  <c r="CQ170" i="2"/>
  <c r="CS230" i="2"/>
  <c r="CU87" i="4"/>
  <c r="CR168" i="2"/>
  <c r="CO171" i="2"/>
  <c r="CM176" i="2"/>
  <c r="CM277" i="2" s="1"/>
  <c r="CL284" i="2"/>
  <c r="CP110" i="4"/>
  <c r="CP182" i="2"/>
  <c r="CP183" i="2"/>
  <c r="CV132" i="2"/>
  <c r="CV90" i="4" s="1"/>
  <c r="CV131" i="2"/>
  <c r="CV133" i="2"/>
  <c r="CV94" i="4" s="1"/>
  <c r="CU86" i="4"/>
  <c r="CV236" i="2"/>
  <c r="CV264" i="2"/>
  <c r="CR204" i="2"/>
  <c r="CR206" i="2" s="1"/>
  <c r="CV148" i="2"/>
  <c r="CV178" i="2"/>
  <c r="CS258" i="2"/>
  <c r="CV208" i="2"/>
  <c r="CW58" i="2"/>
  <c r="CX62" i="2" s="1"/>
  <c r="CW78" i="2"/>
  <c r="CX82" i="2" s="1"/>
  <c r="CW18" i="2"/>
  <c r="CX22" i="2" s="1"/>
  <c r="CW38" i="2"/>
  <c r="CX42" i="2" s="1"/>
  <c r="CR520" i="2"/>
  <c r="CR193" i="14"/>
  <c r="CN504" i="2"/>
  <c r="CO507" i="2"/>
  <c r="CO508" i="2" s="1"/>
  <c r="CQ223" i="14"/>
  <c r="CQ250" i="14"/>
  <c r="CQ277" i="14"/>
  <c r="CP506" i="2"/>
  <c r="CP507" i="2" s="1"/>
  <c r="CQ92" i="2"/>
  <c r="CU44" i="2"/>
  <c r="CU45" i="2" s="1"/>
  <c r="CS73" i="2"/>
  <c r="CT73" i="2" s="1"/>
  <c r="CT33" i="2"/>
  <c r="CW30" i="2"/>
  <c r="CW31" i="2" s="1"/>
  <c r="CW98" i="2"/>
  <c r="CX102" i="2" s="1"/>
  <c r="CX56" i="1"/>
  <c r="CX53" i="1"/>
  <c r="CX62" i="14"/>
  <c r="CX22" i="14"/>
  <c r="CX55" i="1"/>
  <c r="CX426" i="2" s="1"/>
  <c r="CX131" i="14"/>
  <c r="CX54" i="1"/>
  <c r="CQ7" i="13"/>
  <c r="CQ22" i="13" s="1"/>
  <c r="CQ21" i="13"/>
  <c r="CT478" i="2"/>
  <c r="CU474" i="2"/>
  <c r="CW385" i="2"/>
  <c r="CV561" i="2"/>
  <c r="CW560" i="2"/>
  <c r="AK145" i="4"/>
  <c r="CW121" i="10"/>
  <c r="CV34" i="13"/>
  <c r="CV18" i="13"/>
  <c r="CV1" i="13"/>
  <c r="CV4" i="13"/>
  <c r="CV4" i="5"/>
  <c r="CV1" i="5"/>
  <c r="CV152" i="14"/>
  <c r="CV1" i="14"/>
  <c r="CV200" i="14"/>
  <c r="CV175" i="14"/>
  <c r="CV115" i="14"/>
  <c r="CV4" i="14"/>
  <c r="CV83" i="14"/>
  <c r="CV43" i="14"/>
  <c r="CV149" i="4"/>
  <c r="CV106" i="4"/>
  <c r="CV71" i="4"/>
  <c r="CV1" i="4"/>
  <c r="CV181" i="4"/>
  <c r="CV168" i="4"/>
  <c r="CV82" i="4"/>
  <c r="CV37" i="4"/>
  <c r="CV4" i="4"/>
  <c r="CV812" i="2"/>
  <c r="CV570" i="2"/>
  <c r="CV747" i="2"/>
  <c r="CV502" i="2"/>
  <c r="CV417" i="2"/>
  <c r="CV288" i="2"/>
  <c r="CV1" i="2"/>
  <c r="CR3" i="15" s="1"/>
  <c r="CV795" i="2"/>
  <c r="CV870" i="2"/>
  <c r="CV774" i="2"/>
  <c r="CV4" i="2"/>
  <c r="CV825" i="2"/>
  <c r="CV730" i="2"/>
  <c r="CV121" i="2"/>
  <c r="CV102" i="10"/>
  <c r="CV119" i="1"/>
  <c r="CV74" i="1"/>
  <c r="CV1" i="1"/>
  <c r="CV1" i="10"/>
  <c r="CV44" i="1"/>
  <c r="CV20" i="1"/>
  <c r="CV90" i="10"/>
  <c r="CV55" i="10"/>
  <c r="CR6" i="4"/>
  <c r="CU90" i="2"/>
  <c r="CU91" i="2" s="1"/>
  <c r="BB71" i="10"/>
  <c r="BB72" i="10" s="1"/>
  <c r="CW487" i="2"/>
  <c r="AK79" i="10"/>
  <c r="CT295" i="14"/>
  <c r="CW461" i="2"/>
  <c r="CV556" i="2"/>
  <c r="CW555" i="2"/>
  <c r="CS78" i="4"/>
  <c r="CS104" i="2"/>
  <c r="CX34" i="1"/>
  <c r="CY32" i="1"/>
  <c r="CX33" i="1"/>
  <c r="CX35" i="1"/>
  <c r="CP817" i="2"/>
  <c r="CP23" i="13"/>
  <c r="CP24" i="13" s="1"/>
  <c r="CW93" i="10"/>
  <c r="CT232" i="14"/>
  <c r="CT259" i="14"/>
  <c r="CT294" i="14"/>
  <c r="CW97" i="10"/>
  <c r="AW86" i="10"/>
  <c r="CR105" i="2"/>
  <c r="CR110" i="2" s="1"/>
  <c r="CZ761" i="2"/>
  <c r="CZ760" i="2" s="1"/>
  <c r="CY762" i="2"/>
  <c r="CW65" i="10"/>
  <c r="AJ903" i="2"/>
  <c r="CP112" i="2"/>
  <c r="BY136" i="1"/>
  <c r="BZ137" i="1" s="1"/>
  <c r="BZ135" i="1"/>
  <c r="CV120" i="10"/>
  <c r="CQ93" i="2"/>
  <c r="CQ114" i="2" s="1"/>
  <c r="CS383" i="2"/>
  <c r="CV102" i="14"/>
  <c r="CW101" i="14"/>
  <c r="CY769" i="2"/>
  <c r="CY768" i="2" s="1"/>
  <c r="CX770" i="2"/>
  <c r="G22" i="13"/>
  <c r="CN191" i="14" l="1"/>
  <c r="CW18" i="13"/>
  <c r="CV190" i="2"/>
  <c r="CV160" i="2"/>
  <c r="CV130" i="2"/>
  <c r="CU76" i="4"/>
  <c r="CV50" i="2"/>
  <c r="CV51" i="2" s="1"/>
  <c r="CV592" i="2"/>
  <c r="CV156" i="4" s="1"/>
  <c r="BA604" i="2"/>
  <c r="BE600" i="2"/>
  <c r="CU599" i="2"/>
  <c r="CT609" i="2"/>
  <c r="CS9" i="15"/>
  <c r="CS36" i="15" s="1"/>
  <c r="CX583" i="2"/>
  <c r="CX582" i="2"/>
  <c r="CX589" i="2"/>
  <c r="CR10" i="15"/>
  <c r="CR37" i="15" s="1"/>
  <c r="CW595" i="2"/>
  <c r="CW597" i="2"/>
  <c r="CW598" i="2"/>
  <c r="CV603" i="2"/>
  <c r="CW608" i="2"/>
  <c r="CW602" i="2"/>
  <c r="CU700" i="2"/>
  <c r="CU46" i="4" s="1"/>
  <c r="CT279" i="2"/>
  <c r="CT518" i="2" s="1"/>
  <c r="CT519" i="2" s="1"/>
  <c r="CT516" i="2" s="1"/>
  <c r="CP108" i="4"/>
  <c r="CV430" i="2"/>
  <c r="CV135" i="4"/>
  <c r="CT4" i="15"/>
  <c r="CX427" i="2"/>
  <c r="CX428" i="2"/>
  <c r="CX424" i="2"/>
  <c r="CX423" i="2"/>
  <c r="CW425" i="2"/>
  <c r="CR280" i="2"/>
  <c r="CS138" i="2"/>
  <c r="CP273" i="2"/>
  <c r="CP141" i="2"/>
  <c r="CO282" i="2"/>
  <c r="CP142" i="2"/>
  <c r="CP146" i="2" s="1"/>
  <c r="CO276" i="2"/>
  <c r="CO539" i="2" s="1"/>
  <c r="CR281" i="2"/>
  <c r="CS136" i="2"/>
  <c r="CR140" i="2"/>
  <c r="CQ275" i="2"/>
  <c r="CQ152" i="2"/>
  <c r="CQ153" i="2"/>
  <c r="CQ109" i="4"/>
  <c r="CP278" i="2"/>
  <c r="CP880" i="2" s="1"/>
  <c r="BT26" i="4"/>
  <c r="BS782" i="2"/>
  <c r="BS789" i="2"/>
  <c r="CT164" i="4"/>
  <c r="CQ412" i="2"/>
  <c r="CQ41" i="4" s="1"/>
  <c r="CW168" i="4"/>
  <c r="CW1" i="2"/>
  <c r="CS3" i="15" s="1"/>
  <c r="BI852" i="2"/>
  <c r="BI863" i="2"/>
  <c r="CR408" i="2"/>
  <c r="CR549" i="2" s="1"/>
  <c r="CR222" i="14"/>
  <c r="CR276" i="14"/>
  <c r="CT240" i="2"/>
  <c r="CW44" i="1"/>
  <c r="CW4" i="4"/>
  <c r="CW1" i="14"/>
  <c r="CW774" i="2"/>
  <c r="CW106" i="4"/>
  <c r="CW4" i="13"/>
  <c r="CW55" i="10"/>
  <c r="CW502" i="2"/>
  <c r="CW4" i="14"/>
  <c r="CW1" i="1"/>
  <c r="CW90" i="10"/>
  <c r="CW102" i="10"/>
  <c r="CW570" i="2"/>
  <c r="CW795" i="2"/>
  <c r="CW747" i="2"/>
  <c r="CW181" i="4"/>
  <c r="CW149" i="4"/>
  <c r="CW115" i="14"/>
  <c r="CW152" i="14"/>
  <c r="CW34" i="13"/>
  <c r="CW74" i="1"/>
  <c r="CW20" i="1"/>
  <c r="CW288" i="2"/>
  <c r="CW812" i="2"/>
  <c r="CW870" i="2"/>
  <c r="CW730" i="2"/>
  <c r="CW37" i="4"/>
  <c r="CW1" i="4"/>
  <c r="CW43" i="14"/>
  <c r="CW175" i="14"/>
  <c r="CW1" i="5"/>
  <c r="CW1" i="13"/>
  <c r="CW119" i="1"/>
  <c r="CW1" i="10"/>
  <c r="CW121" i="2"/>
  <c r="CW417" i="2"/>
  <c r="CW4" i="2"/>
  <c r="CW825" i="2"/>
  <c r="CW82" i="4"/>
  <c r="CW71" i="4"/>
  <c r="CW83" i="14"/>
  <c r="CW200" i="14"/>
  <c r="CW4" i="5"/>
  <c r="CT890" i="2"/>
  <c r="CP413" i="2"/>
  <c r="CP911" i="2" s="1"/>
  <c r="CP288" i="14" s="1"/>
  <c r="CT132" i="4"/>
  <c r="DA93" i="1"/>
  <c r="CZ97" i="1"/>
  <c r="DD85" i="1"/>
  <c r="DC87" i="1"/>
  <c r="CW89" i="2"/>
  <c r="CW88" i="2" s="1"/>
  <c r="CW405" i="2"/>
  <c r="CU245" i="2"/>
  <c r="CU243" i="2" s="1"/>
  <c r="CU217" i="2"/>
  <c r="CU215" i="2" s="1"/>
  <c r="CY2" i="13"/>
  <c r="CY2" i="2"/>
  <c r="CY147" i="1"/>
  <c r="CY2" i="5"/>
  <c r="CY2" i="10"/>
  <c r="CY118" i="10" s="1"/>
  <c r="CY2" i="14"/>
  <c r="CY2" i="1"/>
  <c r="CY2" i="4"/>
  <c r="CZ31" i="1"/>
  <c r="CX152" i="1"/>
  <c r="CX129" i="1"/>
  <c r="CX126" i="1"/>
  <c r="CX65" i="1"/>
  <c r="CX59" i="1"/>
  <c r="CX146" i="1"/>
  <c r="AE147" i="1" s="1"/>
  <c r="CX50" i="1"/>
  <c r="CX51" i="1"/>
  <c r="CX74" i="14"/>
  <c r="CX8" i="14"/>
  <c r="CX156" i="14"/>
  <c r="CX165" i="14"/>
  <c r="CX63" i="14"/>
  <c r="CX143" i="14"/>
  <c r="CX54" i="14"/>
  <c r="CX119" i="14"/>
  <c r="CX34" i="14"/>
  <c r="CX132" i="14"/>
  <c r="CX14" i="14"/>
  <c r="CX23" i="14"/>
  <c r="CX47" i="14"/>
  <c r="CX204" i="14"/>
  <c r="CY62" i="10"/>
  <c r="CY57" i="10"/>
  <c r="CU220" i="2"/>
  <c r="DD92" i="1"/>
  <c r="CX437" i="2"/>
  <c r="CX450" i="2"/>
  <c r="CX333" i="2"/>
  <c r="CX330" i="2" s="1"/>
  <c r="CX363" i="2"/>
  <c r="CX342" i="2"/>
  <c r="CX339" i="2" s="1"/>
  <c r="CX306" i="2"/>
  <c r="CX303" i="2" s="1"/>
  <c r="CX224" i="2"/>
  <c r="CX254" i="2"/>
  <c r="CX196" i="2"/>
  <c r="CX79" i="2"/>
  <c r="CX39" i="2"/>
  <c r="CX923" i="2"/>
  <c r="CX476" i="2"/>
  <c r="CX438" i="2"/>
  <c r="CX329" i="2"/>
  <c r="CX324" i="2"/>
  <c r="CX321" i="2" s="1"/>
  <c r="CX359" i="2"/>
  <c r="CX338" i="2"/>
  <c r="CX302" i="2"/>
  <c r="CX226" i="2"/>
  <c r="CX252" i="2"/>
  <c r="CX180" i="2"/>
  <c r="CX159" i="2" s="1"/>
  <c r="CX69" i="2"/>
  <c r="CX68" i="2" s="1"/>
  <c r="CX99" i="2"/>
  <c r="CX489" i="2"/>
  <c r="CX434" i="2"/>
  <c r="CX645" i="2"/>
  <c r="CX612" i="2"/>
  <c r="CX453" i="2"/>
  <c r="CX320" i="2"/>
  <c r="CX372" i="2"/>
  <c r="CX369" i="2" s="1"/>
  <c r="CX354" i="2"/>
  <c r="CX351" i="2" s="1"/>
  <c r="CX315" i="2"/>
  <c r="CX297" i="2"/>
  <c r="CX294" i="2" s="1"/>
  <c r="CX210" i="2"/>
  <c r="CX189" i="2" s="1"/>
  <c r="CX150" i="2"/>
  <c r="CX129" i="2" s="1"/>
  <c r="CX59" i="2"/>
  <c r="CX19" i="2"/>
  <c r="CX463" i="2"/>
  <c r="CX454" i="2"/>
  <c r="CX368" i="2"/>
  <c r="CX350" i="2"/>
  <c r="CX311" i="2"/>
  <c r="CX293" i="2"/>
  <c r="CX238" i="2"/>
  <c r="CX218" i="2" s="1"/>
  <c r="CX266" i="2"/>
  <c r="CX246" i="2" s="1"/>
  <c r="CX198" i="2"/>
  <c r="CV216" i="2"/>
  <c r="CV244" i="2"/>
  <c r="CU248" i="2"/>
  <c r="CS660" i="2"/>
  <c r="CX481" i="2"/>
  <c r="CX235" i="2"/>
  <c r="CX263" i="2"/>
  <c r="CX147" i="2"/>
  <c r="CX177" i="2"/>
  <c r="CX207" i="2"/>
  <c r="CX436" i="2"/>
  <c r="CX452" i="2"/>
  <c r="CX332" i="2"/>
  <c r="CX323" i="2"/>
  <c r="CX371" i="2"/>
  <c r="CX362" i="2"/>
  <c r="CX353" i="2"/>
  <c r="CX341" i="2"/>
  <c r="CX314" i="2"/>
  <c r="CX305" i="2"/>
  <c r="CX296" i="2"/>
  <c r="CS893" i="2"/>
  <c r="CS406" i="2"/>
  <c r="CS408" i="2" s="1"/>
  <c r="CS549" i="2" s="1"/>
  <c r="AJ15" i="14"/>
  <c r="CR115" i="4"/>
  <c r="CO229" i="14"/>
  <c r="CO288" i="14"/>
  <c r="CO256" i="14"/>
  <c r="CQ7" i="4"/>
  <c r="CR9" i="4"/>
  <c r="CT317" i="2"/>
  <c r="CT381" i="2"/>
  <c r="CV312" i="2"/>
  <c r="CU313" i="2"/>
  <c r="CQ909" i="2"/>
  <c r="CQ289" i="14" s="1"/>
  <c r="CQ410" i="2"/>
  <c r="CS318" i="2"/>
  <c r="CS120" i="4" s="1"/>
  <c r="CS117" i="4" s="1"/>
  <c r="CS382" i="2"/>
  <c r="CS380" i="2" s="1"/>
  <c r="CS387" i="2" s="1"/>
  <c r="CP11" i="4"/>
  <c r="CT268" i="2"/>
  <c r="AJ55" i="14"/>
  <c r="CT212" i="2"/>
  <c r="CR13" i="4"/>
  <c r="CR407" i="2"/>
  <c r="CR410" i="2" s="1"/>
  <c r="CR910" i="2" s="1"/>
  <c r="AJ187" i="14"/>
  <c r="AJ22" i="4"/>
  <c r="AJ89" i="14" s="1"/>
  <c r="AJ91" i="14" s="1"/>
  <c r="CT213" i="2"/>
  <c r="CT201" i="2" s="1"/>
  <c r="AJ167" i="14"/>
  <c r="AJ85" i="14"/>
  <c r="AJ87" i="14" s="1"/>
  <c r="CT269" i="2"/>
  <c r="CT257" i="2" s="1"/>
  <c r="CR404" i="2"/>
  <c r="CU361" i="2"/>
  <c r="CV360" i="2"/>
  <c r="CT365" i="2"/>
  <c r="CT389" i="2"/>
  <c r="CS366" i="2"/>
  <c r="CS127" i="4" s="1"/>
  <c r="CS125" i="4" s="1"/>
  <c r="CS390" i="2"/>
  <c r="AJ178" i="14"/>
  <c r="CW75" i="4"/>
  <c r="CT241" i="2"/>
  <c r="CT229" i="2" s="1"/>
  <c r="CS498" i="2"/>
  <c r="CU194" i="2"/>
  <c r="CU200" i="2" s="1"/>
  <c r="CU111" i="4" s="1"/>
  <c r="CU250" i="2"/>
  <c r="CV250" i="2" s="1"/>
  <c r="CT8" i="4"/>
  <c r="CU164" i="2"/>
  <c r="CU222" i="2"/>
  <c r="BK855" i="2"/>
  <c r="BK838" i="2"/>
  <c r="BL837" i="2" s="1"/>
  <c r="BJ836" i="2"/>
  <c r="BJ856" i="2"/>
  <c r="BJ43" i="4" s="1"/>
  <c r="BJ175" i="4"/>
  <c r="BJ21" i="4"/>
  <c r="CU440" i="2"/>
  <c r="CU460" i="2" s="1"/>
  <c r="CU136" i="4"/>
  <c r="CU134" i="4" s="1"/>
  <c r="CT458" i="2"/>
  <c r="CT10" i="4"/>
  <c r="CT465" i="2"/>
  <c r="CT652" i="2"/>
  <c r="CT654" i="2"/>
  <c r="CT703" i="2" s="1"/>
  <c r="CT653" i="2"/>
  <c r="CT702" i="2" s="1"/>
  <c r="CU646" i="2"/>
  <c r="CV435" i="2"/>
  <c r="CV459" i="2" s="1"/>
  <c r="CW433" i="2"/>
  <c r="CS12" i="2"/>
  <c r="AZ656" i="2"/>
  <c r="AZ704" i="2" s="1"/>
  <c r="AZ630" i="2"/>
  <c r="AZ690" i="2" s="1"/>
  <c r="AY635" i="2"/>
  <c r="AY695" i="2" s="1"/>
  <c r="CT109" i="2"/>
  <c r="CV10" i="2"/>
  <c r="CV11" i="2" s="1"/>
  <c r="CT74" i="4"/>
  <c r="CT24" i="2"/>
  <c r="CT25" i="2" s="1"/>
  <c r="CT12" i="2" s="1"/>
  <c r="CT655" i="2"/>
  <c r="CV658" i="2"/>
  <c r="CV706" i="2" s="1"/>
  <c r="CW648" i="2"/>
  <c r="CU659" i="2"/>
  <c r="CU707" i="2" s="1"/>
  <c r="CU650" i="2"/>
  <c r="CU160" i="4" s="1"/>
  <c r="CU159" i="4" s="1"/>
  <c r="CS72" i="2"/>
  <c r="CS111" i="2"/>
  <c r="CS879" i="2" s="1"/>
  <c r="CS73" i="4"/>
  <c r="CT77" i="4"/>
  <c r="CT84" i="2"/>
  <c r="CT85" i="2" s="1"/>
  <c r="CV70" i="2"/>
  <c r="CV71" i="2" s="1"/>
  <c r="CT230" i="2"/>
  <c r="BC846" i="2"/>
  <c r="BB861" i="2"/>
  <c r="CW839" i="2"/>
  <c r="CU622" i="2"/>
  <c r="CU157" i="4" s="1"/>
  <c r="CU155" i="4" s="1"/>
  <c r="CR190" i="4"/>
  <c r="CR194" i="4" s="1"/>
  <c r="CR55" i="4"/>
  <c r="CR11" i="13"/>
  <c r="CR38" i="13" s="1"/>
  <c r="CR37" i="13"/>
  <c r="CQ39" i="13"/>
  <c r="CQ40" i="13" s="1"/>
  <c r="CU887" i="2"/>
  <c r="CU53" i="4"/>
  <c r="CU192" i="4" s="1"/>
  <c r="CS720" i="2"/>
  <c r="CS51" i="4"/>
  <c r="CT685" i="2"/>
  <c r="CT721" i="2"/>
  <c r="CQ50" i="14"/>
  <c r="CQ159" i="14"/>
  <c r="CQ123" i="14"/>
  <c r="CQ12" i="14"/>
  <c r="CV638" i="2"/>
  <c r="CV699" i="2" s="1"/>
  <c r="CV632" i="2"/>
  <c r="CV692" i="2" s="1"/>
  <c r="CW619" i="2"/>
  <c r="CV625" i="2"/>
  <c r="CV627" i="2"/>
  <c r="CV688" i="2" s="1"/>
  <c r="CW613" i="2"/>
  <c r="AG468" i="2"/>
  <c r="AG470" i="2" s="1"/>
  <c r="AF543" i="2"/>
  <c r="AE534" i="2"/>
  <c r="CP262" i="2"/>
  <c r="CQ260" i="2"/>
  <c r="AE544" i="2"/>
  <c r="AE545" i="2" s="1"/>
  <c r="AD541" i="2"/>
  <c r="AF537" i="2"/>
  <c r="AF538" i="2" s="1"/>
  <c r="AH479" i="2"/>
  <c r="AG483" i="2"/>
  <c r="AF40" i="4"/>
  <c r="AH492" i="2"/>
  <c r="AG496" i="2"/>
  <c r="AH466" i="2"/>
  <c r="AG536" i="2"/>
  <c r="CU456" i="2"/>
  <c r="CU486" i="2" s="1"/>
  <c r="CU485" i="2"/>
  <c r="CU141" i="4"/>
  <c r="CU140" i="4" s="1"/>
  <c r="CT484" i="2"/>
  <c r="CT497" i="2"/>
  <c r="CT15" i="4"/>
  <c r="CS494" i="2"/>
  <c r="CT491" i="2"/>
  <c r="CV451" i="2"/>
  <c r="CW449" i="2"/>
  <c r="CV335" i="2"/>
  <c r="CV336" i="2" s="1"/>
  <c r="CV122" i="4" s="1"/>
  <c r="CW331" i="2"/>
  <c r="CV326" i="2"/>
  <c r="CV327" i="2" s="1"/>
  <c r="CV121" i="4" s="1"/>
  <c r="CW322" i="2"/>
  <c r="CV93" i="4"/>
  <c r="CP171" i="2"/>
  <c r="CU357" i="2"/>
  <c r="CU126" i="4" s="1"/>
  <c r="CV356" i="2"/>
  <c r="CW370" i="2"/>
  <c r="CW352" i="2"/>
  <c r="CV374" i="2"/>
  <c r="CV375" i="2" s="1"/>
  <c r="CV128" i="4" s="1"/>
  <c r="CN176" i="2"/>
  <c r="CN277" i="2" s="1"/>
  <c r="CU300" i="2"/>
  <c r="CU118" i="4" s="1"/>
  <c r="CV344" i="2"/>
  <c r="CV345" i="2" s="1"/>
  <c r="CV123" i="4" s="1"/>
  <c r="CW340" i="2"/>
  <c r="CV299" i="2"/>
  <c r="CV308" i="2"/>
  <c r="CV309" i="2" s="1"/>
  <c r="CV119" i="4" s="1"/>
  <c r="CW295" i="2"/>
  <c r="CW304" i="2"/>
  <c r="CU85" i="4"/>
  <c r="CV89" i="4"/>
  <c r="CO251" i="14"/>
  <c r="CO278" i="14"/>
  <c r="CO224" i="14"/>
  <c r="CU134" i="2"/>
  <c r="CP172" i="2"/>
  <c r="CV88" i="4"/>
  <c r="CW192" i="2"/>
  <c r="CW92" i="4" s="1"/>
  <c r="CW193" i="2"/>
  <c r="CW96" i="4" s="1"/>
  <c r="CW191" i="2"/>
  <c r="CW162" i="2"/>
  <c r="CW91" i="4" s="1"/>
  <c r="CW161" i="2"/>
  <c r="CW163" i="2"/>
  <c r="CW95" i="4" s="1"/>
  <c r="CO889" i="2"/>
  <c r="CO274" i="2"/>
  <c r="CS166" i="2"/>
  <c r="CR170" i="2"/>
  <c r="CM284" i="2"/>
  <c r="CO174" i="2"/>
  <c r="CO283" i="2" s="1"/>
  <c r="CS168" i="2"/>
  <c r="CQ110" i="4"/>
  <c r="CQ182" i="2"/>
  <c r="CQ183" i="2"/>
  <c r="CV87" i="4"/>
  <c r="CW131" i="2"/>
  <c r="CW133" i="2"/>
  <c r="CW94" i="4" s="1"/>
  <c r="CW132" i="2"/>
  <c r="CW90" i="4" s="1"/>
  <c r="CV86" i="4"/>
  <c r="CS232" i="2"/>
  <c r="CS234" i="2" s="1"/>
  <c r="CW236" i="2"/>
  <c r="CT258" i="2"/>
  <c r="CT202" i="2"/>
  <c r="CS204" i="2"/>
  <c r="CS206" i="2" s="1"/>
  <c r="CQ144" i="2"/>
  <c r="CW178" i="2"/>
  <c r="CW148" i="2"/>
  <c r="CW264" i="2"/>
  <c r="CW208" i="2"/>
  <c r="CX58" i="2"/>
  <c r="CX78" i="2"/>
  <c r="CX18" i="2"/>
  <c r="CX38" i="2"/>
  <c r="CS516" i="2"/>
  <c r="CT13" i="2"/>
  <c r="CR93" i="2"/>
  <c r="CR114" i="2" s="1"/>
  <c r="CR223" i="14"/>
  <c r="CR250" i="14"/>
  <c r="CR277" i="14"/>
  <c r="CU33" i="2"/>
  <c r="CP508" i="2"/>
  <c r="CP504" i="2"/>
  <c r="CO504" i="2"/>
  <c r="CQ506" i="2"/>
  <c r="CR92" i="2"/>
  <c r="CU32" i="2"/>
  <c r="CV44" i="2"/>
  <c r="CV45" i="2" s="1"/>
  <c r="CT53" i="2"/>
  <c r="CX30" i="2"/>
  <c r="CX31" i="2" s="1"/>
  <c r="CQ23" i="13"/>
  <c r="CQ24" i="13" s="1"/>
  <c r="CY62" i="14"/>
  <c r="CY55" i="1"/>
  <c r="CY426" i="2" s="1"/>
  <c r="CY22" i="14"/>
  <c r="CY54" i="1"/>
  <c r="CY131" i="14"/>
  <c r="CY53" i="1"/>
  <c r="CY56" i="1"/>
  <c r="CX98" i="2"/>
  <c r="CS105" i="2"/>
  <c r="CS110" i="2" s="1"/>
  <c r="CT383" i="2"/>
  <c r="CX65" i="10"/>
  <c r="CX40" i="1"/>
  <c r="CX121" i="10"/>
  <c r="BZ136" i="1"/>
  <c r="CA137" i="1" s="1"/>
  <c r="CA135" i="1"/>
  <c r="CZ769" i="2"/>
  <c r="CZ768" i="2" s="1"/>
  <c r="CY770" i="2"/>
  <c r="CW102" i="14"/>
  <c r="CX101" i="14"/>
  <c r="CQ112" i="2"/>
  <c r="CW120" i="10"/>
  <c r="DA761" i="2"/>
  <c r="DA760" i="2" s="1"/>
  <c r="CZ762" i="2"/>
  <c r="AX84" i="10"/>
  <c r="AX85" i="10" s="1"/>
  <c r="CX93" i="10"/>
  <c r="CQ817" i="2"/>
  <c r="AK906" i="2"/>
  <c r="AK901" i="2" s="1"/>
  <c r="AL77" i="10"/>
  <c r="CX487" i="2"/>
  <c r="BB904" i="2"/>
  <c r="BC70" i="10"/>
  <c r="CU232" i="14"/>
  <c r="CU259" i="14"/>
  <c r="CU294" i="14"/>
  <c r="CR7" i="13"/>
  <c r="CR21" i="13"/>
  <c r="AJ228" i="14"/>
  <c r="AJ255" i="14"/>
  <c r="AJ286" i="14"/>
  <c r="CZ32" i="1"/>
  <c r="CY33" i="1"/>
  <c r="CY35" i="1"/>
  <c r="CY34" i="1"/>
  <c r="CV90" i="2"/>
  <c r="CV91" i="2" s="1"/>
  <c r="CU295" i="14"/>
  <c r="CW561" i="2"/>
  <c r="CX560" i="2"/>
  <c r="CX97" i="10"/>
  <c r="CS6" i="4"/>
  <c r="CW556" i="2"/>
  <c r="CX555" i="2"/>
  <c r="CX461" i="2"/>
  <c r="CT78" i="4"/>
  <c r="CT104" i="2"/>
  <c r="CX385" i="2"/>
  <c r="CU478" i="2"/>
  <c r="CV474" i="2"/>
  <c r="G23" i="13"/>
  <c r="CP191" i="14" l="1"/>
  <c r="CW190" i="2"/>
  <c r="CW130" i="2"/>
  <c r="CW160" i="2"/>
  <c r="CU64" i="2"/>
  <c r="CU65" i="2" s="1"/>
  <c r="CT406" i="2"/>
  <c r="CT276" i="14" s="1"/>
  <c r="CW50" i="2"/>
  <c r="CW51" i="2" s="1"/>
  <c r="BE601" i="2"/>
  <c r="CW592" i="2"/>
  <c r="CW156" i="4" s="1"/>
  <c r="CV599" i="2"/>
  <c r="CU609" i="2"/>
  <c r="BA605" i="2"/>
  <c r="CT9" i="15"/>
  <c r="CT36" i="15" s="1"/>
  <c r="CY583" i="2"/>
  <c r="CY582" i="2"/>
  <c r="CY589" i="2"/>
  <c r="CX595" i="2"/>
  <c r="CX597" i="2"/>
  <c r="CX598" i="2"/>
  <c r="CS10" i="15"/>
  <c r="CS37" i="15" s="1"/>
  <c r="CW603" i="2"/>
  <c r="CX608" i="2"/>
  <c r="CX602" i="2"/>
  <c r="CQ108" i="4"/>
  <c r="CV700" i="2"/>
  <c r="CV46" i="4" s="1"/>
  <c r="CY42" i="2"/>
  <c r="CY30" i="2" s="1"/>
  <c r="CY31" i="2" s="1"/>
  <c r="CU279" i="2"/>
  <c r="CU518" i="2" s="1"/>
  <c r="CU519" i="2" s="1"/>
  <c r="CU520" i="2" s="1"/>
  <c r="CW430" i="2"/>
  <c r="CW135" i="4"/>
  <c r="CU4" i="15"/>
  <c r="CY428" i="2"/>
  <c r="CY427" i="2"/>
  <c r="CY424" i="2"/>
  <c r="CY423" i="2"/>
  <c r="CX425" i="2"/>
  <c r="CQ278" i="2"/>
  <c r="CQ880" i="2" s="1"/>
  <c r="CR275" i="2"/>
  <c r="CR109" i="4"/>
  <c r="CR152" i="2"/>
  <c r="CR153" i="2"/>
  <c r="CP282" i="2"/>
  <c r="CQ142" i="2"/>
  <c r="CQ146" i="2" s="1"/>
  <c r="CS281" i="2"/>
  <c r="CT136" i="2"/>
  <c r="CS140" i="2"/>
  <c r="CS280" i="2"/>
  <c r="CT138" i="2"/>
  <c r="CQ141" i="2"/>
  <c r="CQ273" i="2"/>
  <c r="CP276" i="2"/>
  <c r="CP539" i="2" s="1"/>
  <c r="BI104" i="14"/>
  <c r="BI86" i="14"/>
  <c r="BT45" i="4"/>
  <c r="CS276" i="14"/>
  <c r="CR412" i="2"/>
  <c r="CR41" i="4" s="1"/>
  <c r="CP229" i="14"/>
  <c r="CP256" i="14"/>
  <c r="CS407" i="2"/>
  <c r="CS909" i="2" s="1"/>
  <c r="CS289" i="14" s="1"/>
  <c r="CS249" i="14"/>
  <c r="CS222" i="14"/>
  <c r="CN284" i="2"/>
  <c r="CY22" i="2"/>
  <c r="CR909" i="2"/>
  <c r="CR289" i="14" s="1"/>
  <c r="CY481" i="2"/>
  <c r="CY82" i="2"/>
  <c r="CY102" i="2"/>
  <c r="CY62" i="2"/>
  <c r="CT660" i="2"/>
  <c r="CX89" i="2"/>
  <c r="CX88" i="2" s="1"/>
  <c r="CY152" i="1"/>
  <c r="CY126" i="1"/>
  <c r="CY59" i="1"/>
  <c r="CY129" i="1"/>
  <c r="CY65" i="1"/>
  <c r="CY146" i="1"/>
  <c r="AD147" i="1" s="1"/>
  <c r="CY50" i="1"/>
  <c r="CY51" i="1"/>
  <c r="CU221" i="2"/>
  <c r="CU101" i="4" s="1"/>
  <c r="CW216" i="2"/>
  <c r="CW244" i="2"/>
  <c r="DE85" i="1"/>
  <c r="DD87" i="1"/>
  <c r="CY34" i="14"/>
  <c r="CY132" i="14"/>
  <c r="CY14" i="14"/>
  <c r="CY204" i="14"/>
  <c r="CY23" i="14"/>
  <c r="CY47" i="14"/>
  <c r="CY165" i="14"/>
  <c r="CY143" i="14"/>
  <c r="CY74" i="14"/>
  <c r="CY8" i="14"/>
  <c r="CY156" i="14"/>
  <c r="CY119" i="14"/>
  <c r="CY63" i="14"/>
  <c r="CY54" i="14"/>
  <c r="CY438" i="2"/>
  <c r="CY333" i="2"/>
  <c r="CY330" i="2" s="1"/>
  <c r="CY372" i="2"/>
  <c r="CY369" i="2" s="1"/>
  <c r="CY354" i="2"/>
  <c r="CY351" i="2" s="1"/>
  <c r="CY311" i="2"/>
  <c r="CY293" i="2"/>
  <c r="CY224" i="2"/>
  <c r="CY266" i="2"/>
  <c r="CY246" i="2" s="1"/>
  <c r="CY196" i="2"/>
  <c r="CY489" i="2"/>
  <c r="CY463" i="2"/>
  <c r="CY437" i="2"/>
  <c r="CY612" i="2"/>
  <c r="CY454" i="2"/>
  <c r="CY329" i="2"/>
  <c r="CY324" i="2"/>
  <c r="CY321" i="2" s="1"/>
  <c r="CY368" i="2"/>
  <c r="CY350" i="2"/>
  <c r="CY342" i="2"/>
  <c r="CY339" i="2" s="1"/>
  <c r="CY306" i="2"/>
  <c r="CY303" i="2" s="1"/>
  <c r="CY226" i="2"/>
  <c r="CY254" i="2"/>
  <c r="CY180" i="2"/>
  <c r="CY159" i="2" s="1"/>
  <c r="CY79" i="2"/>
  <c r="CY39" i="2"/>
  <c r="CY434" i="2"/>
  <c r="CY453" i="2"/>
  <c r="CY320" i="2"/>
  <c r="CY363" i="2"/>
  <c r="CY338" i="2"/>
  <c r="CY302" i="2"/>
  <c r="CY252" i="2"/>
  <c r="CY150" i="2"/>
  <c r="CY129" i="2" s="1"/>
  <c r="CY69" i="2"/>
  <c r="CY68" i="2" s="1"/>
  <c r="CY923" i="2"/>
  <c r="CY476" i="2"/>
  <c r="CY645" i="2"/>
  <c r="CY450" i="2"/>
  <c r="CY359" i="2"/>
  <c r="CY315" i="2"/>
  <c r="CY297" i="2"/>
  <c r="CY294" i="2" s="1"/>
  <c r="CY238" i="2"/>
  <c r="CY218" i="2" s="1"/>
  <c r="CY210" i="2"/>
  <c r="CY189" i="2" s="1"/>
  <c r="CY198" i="2"/>
  <c r="CY59" i="2"/>
  <c r="CY19" i="2"/>
  <c r="CY99" i="2"/>
  <c r="CU249" i="2"/>
  <c r="CU102" i="4" s="1"/>
  <c r="CV245" i="2"/>
  <c r="CV243" i="2" s="1"/>
  <c r="CV217" i="2"/>
  <c r="CV215" i="2" s="1"/>
  <c r="CU99" i="4"/>
  <c r="CV248" i="2"/>
  <c r="CX405" i="2"/>
  <c r="DE92" i="1"/>
  <c r="CZ2" i="4"/>
  <c r="CZ147" i="1"/>
  <c r="CZ2" i="13"/>
  <c r="CZ2" i="2"/>
  <c r="CZ2" i="1"/>
  <c r="CZ2" i="5"/>
  <c r="CZ2" i="10"/>
  <c r="CZ118" i="10" s="1"/>
  <c r="CZ2" i="14"/>
  <c r="DA31" i="1"/>
  <c r="CS115" i="4"/>
  <c r="CV220" i="2"/>
  <c r="CU98" i="4"/>
  <c r="CZ57" i="10"/>
  <c r="CZ62" i="10"/>
  <c r="DB93" i="1"/>
  <c r="DA97" i="1"/>
  <c r="CY332" i="2"/>
  <c r="CY323" i="2"/>
  <c r="CY371" i="2"/>
  <c r="CY362" i="2"/>
  <c r="CY353" i="2"/>
  <c r="CY341" i="2"/>
  <c r="CY314" i="2"/>
  <c r="CY305" i="2"/>
  <c r="CY296" i="2"/>
  <c r="CY235" i="2"/>
  <c r="CY147" i="2"/>
  <c r="CY177" i="2"/>
  <c r="CY207" i="2"/>
  <c r="CY263" i="2"/>
  <c r="CY436" i="2"/>
  <c r="CY452" i="2"/>
  <c r="CT893" i="2"/>
  <c r="BJ857" i="2"/>
  <c r="BJ863" i="2" s="1"/>
  <c r="CQ910" i="2"/>
  <c r="CQ413" i="2"/>
  <c r="CQ911" i="2" s="1"/>
  <c r="CR7" i="4"/>
  <c r="CR413" i="2"/>
  <c r="CR911" i="2" s="1"/>
  <c r="CR288" i="14" s="1"/>
  <c r="CS9" i="4"/>
  <c r="CU381" i="2"/>
  <c r="CU317" i="2"/>
  <c r="CT318" i="2"/>
  <c r="CT120" i="4" s="1"/>
  <c r="CT117" i="4" s="1"/>
  <c r="CT382" i="2"/>
  <c r="CT380" i="2" s="1"/>
  <c r="CT387" i="2" s="1"/>
  <c r="CW312" i="2"/>
  <c r="CV313" i="2"/>
  <c r="CQ11" i="4"/>
  <c r="CU212" i="2"/>
  <c r="CU213" i="2"/>
  <c r="CU201" i="2" s="1"/>
  <c r="CS388" i="2"/>
  <c r="CV361" i="2"/>
  <c r="CW360" i="2"/>
  <c r="CU389" i="2"/>
  <c r="CU365" i="2"/>
  <c r="CT366" i="2"/>
  <c r="CT127" i="4" s="1"/>
  <c r="CT125" i="4" s="1"/>
  <c r="CT390" i="2"/>
  <c r="CT388" i="2" s="1"/>
  <c r="CV164" i="2"/>
  <c r="CV194" i="2"/>
  <c r="CV200" i="2" s="1"/>
  <c r="CV111" i="4" s="1"/>
  <c r="CV222" i="2"/>
  <c r="CU132" i="4"/>
  <c r="CU890" i="2"/>
  <c r="BJ11" i="14"/>
  <c r="BJ90" i="14"/>
  <c r="BJ122" i="14"/>
  <c r="BJ94" i="14"/>
  <c r="BK836" i="2"/>
  <c r="BK856" i="2"/>
  <c r="BK43" i="4" s="1"/>
  <c r="BK175" i="4"/>
  <c r="BK21" i="4"/>
  <c r="CT498" i="2"/>
  <c r="CV440" i="2"/>
  <c r="CV460" i="2" s="1"/>
  <c r="CV136" i="4"/>
  <c r="CV134" i="4" s="1"/>
  <c r="CU458" i="2"/>
  <c r="CU10" i="4"/>
  <c r="CU465" i="2"/>
  <c r="CU652" i="2"/>
  <c r="CU653" i="2"/>
  <c r="CU702" i="2" s="1"/>
  <c r="CU654" i="2"/>
  <c r="CU703" i="2" s="1"/>
  <c r="CV646" i="2"/>
  <c r="CW435" i="2"/>
  <c r="CW459" i="2" s="1"/>
  <c r="CX433" i="2"/>
  <c r="AZ631" i="2"/>
  <c r="AZ691" i="2" s="1"/>
  <c r="AZ634" i="2"/>
  <c r="AZ694" i="2" s="1"/>
  <c r="AZ657" i="2"/>
  <c r="AZ705" i="2" s="1"/>
  <c r="CU230" i="2"/>
  <c r="CU164" i="4"/>
  <c r="CW10" i="2"/>
  <c r="CW11" i="2" s="1"/>
  <c r="CU74" i="4"/>
  <c r="CU24" i="2"/>
  <c r="CU25" i="2" s="1"/>
  <c r="CU655" i="2"/>
  <c r="CW658" i="2"/>
  <c r="CW706" i="2" s="1"/>
  <c r="CX648" i="2"/>
  <c r="CV659" i="2"/>
  <c r="CV707" i="2" s="1"/>
  <c r="CV650" i="2"/>
  <c r="CV160" i="4" s="1"/>
  <c r="CV159" i="4" s="1"/>
  <c r="CS112" i="2"/>
  <c r="CT111" i="2"/>
  <c r="CT879" i="2" s="1"/>
  <c r="CT250" i="14" s="1"/>
  <c r="CT73" i="4"/>
  <c r="CU77" i="4"/>
  <c r="CU84" i="2"/>
  <c r="CU85" i="2" s="1"/>
  <c r="CU73" i="2" s="1"/>
  <c r="CV73" i="2" s="1"/>
  <c r="CU109" i="2"/>
  <c r="CT72" i="2"/>
  <c r="CW70" i="2"/>
  <c r="CW71" i="2" s="1"/>
  <c r="BC847" i="2"/>
  <c r="BC862" i="2"/>
  <c r="CX839" i="2"/>
  <c r="CV887" i="2"/>
  <c r="CR39" i="13"/>
  <c r="CR40" i="13" s="1"/>
  <c r="CV622" i="2"/>
  <c r="CV157" i="4" s="1"/>
  <c r="CV155" i="4" s="1"/>
  <c r="CS190" i="4"/>
  <c r="CS194" i="4" s="1"/>
  <c r="CS37" i="13"/>
  <c r="CS55" i="4"/>
  <c r="CS11" i="13"/>
  <c r="CS38" i="13" s="1"/>
  <c r="CR159" i="14"/>
  <c r="CR123" i="14"/>
  <c r="CR12" i="14"/>
  <c r="CR50" i="14"/>
  <c r="CV53" i="4"/>
  <c r="CV192" i="4" s="1"/>
  <c r="AG40" i="4"/>
  <c r="CU721" i="2"/>
  <c r="CU685" i="2"/>
  <c r="CT720" i="2"/>
  <c r="CT51" i="4"/>
  <c r="CW638" i="2"/>
  <c r="CW699" i="2" s="1"/>
  <c r="CW632" i="2"/>
  <c r="CW692" i="2" s="1"/>
  <c r="CX619" i="2"/>
  <c r="CW625" i="2"/>
  <c r="CW627" i="2"/>
  <c r="CW688" i="2" s="1"/>
  <c r="CX613" i="2"/>
  <c r="AE541" i="2"/>
  <c r="AF544" i="2"/>
  <c r="AF545" i="2" s="1"/>
  <c r="CQ262" i="2"/>
  <c r="CR260" i="2"/>
  <c r="AH468" i="2"/>
  <c r="AH470" i="2" s="1"/>
  <c r="AG543" i="2"/>
  <c r="AI479" i="2"/>
  <c r="AH483" i="2"/>
  <c r="AG537" i="2"/>
  <c r="AG538" i="2" s="1"/>
  <c r="AI492" i="2"/>
  <c r="AH496" i="2"/>
  <c r="AF534" i="2"/>
  <c r="AI466" i="2"/>
  <c r="AH536" i="2"/>
  <c r="CU53" i="2"/>
  <c r="CW89" i="4"/>
  <c r="CU497" i="2"/>
  <c r="CU484" i="2"/>
  <c r="CU15" i="4"/>
  <c r="CT494" i="2"/>
  <c r="CU491" i="2"/>
  <c r="CV456" i="2"/>
  <c r="CV486" i="2" s="1"/>
  <c r="CV485" i="2"/>
  <c r="CV141" i="4"/>
  <c r="CV140" i="4" s="1"/>
  <c r="CW451" i="2"/>
  <c r="CX449" i="2"/>
  <c r="CX331" i="2"/>
  <c r="CW335" i="2"/>
  <c r="CW336" i="2" s="1"/>
  <c r="CW122" i="4" s="1"/>
  <c r="CX322" i="2"/>
  <c r="CW326" i="2"/>
  <c r="CW327" i="2" s="1"/>
  <c r="CW121" i="4" s="1"/>
  <c r="CV357" i="2"/>
  <c r="CV126" i="4" s="1"/>
  <c r="CX370" i="2"/>
  <c r="CW374" i="2"/>
  <c r="CW375" i="2" s="1"/>
  <c r="CW128" i="4" s="1"/>
  <c r="CW356" i="2"/>
  <c r="CX352" i="2"/>
  <c r="CV300" i="2"/>
  <c r="CV118" i="4" s="1"/>
  <c r="CX304" i="2"/>
  <c r="CW308" i="2"/>
  <c r="CW309" i="2" s="1"/>
  <c r="CW119" i="4" s="1"/>
  <c r="CW299" i="2"/>
  <c r="CW344" i="2"/>
  <c r="CW345" i="2" s="1"/>
  <c r="CW123" i="4" s="1"/>
  <c r="CX295" i="2"/>
  <c r="CX340" i="2"/>
  <c r="CW93" i="4"/>
  <c r="CS412" i="2"/>
  <c r="CS41" i="4" s="1"/>
  <c r="CP174" i="2"/>
  <c r="CP283" i="2" s="1"/>
  <c r="CV134" i="2"/>
  <c r="CP251" i="14"/>
  <c r="CP278" i="14"/>
  <c r="CP224" i="14"/>
  <c r="CV85" i="4"/>
  <c r="CQ171" i="2"/>
  <c r="CX193" i="2"/>
  <c r="CX96" i="4" s="1"/>
  <c r="CX192" i="2"/>
  <c r="CX92" i="4" s="1"/>
  <c r="CX191" i="2"/>
  <c r="CW88" i="4"/>
  <c r="CP889" i="2"/>
  <c r="CP274" i="2"/>
  <c r="CO176" i="2"/>
  <c r="CO277" i="2" s="1"/>
  <c r="CR110" i="4"/>
  <c r="CR182" i="2"/>
  <c r="CR183" i="2"/>
  <c r="CX163" i="2"/>
  <c r="CX95" i="4" s="1"/>
  <c r="CX161" i="2"/>
  <c r="CX162" i="2"/>
  <c r="CX91" i="4" s="1"/>
  <c r="CQ172" i="2"/>
  <c r="CT168" i="2"/>
  <c r="CT166" i="2"/>
  <c r="CS170" i="2"/>
  <c r="CW87" i="4"/>
  <c r="CX133" i="2"/>
  <c r="CX94" i="4" s="1"/>
  <c r="CX132" i="2"/>
  <c r="CX90" i="4" s="1"/>
  <c r="CX131" i="2"/>
  <c r="CW86" i="4"/>
  <c r="CT232" i="2"/>
  <c r="CT234" i="2" s="1"/>
  <c r="CT204" i="2"/>
  <c r="CT206" i="2" s="1"/>
  <c r="CX236" i="2"/>
  <c r="CU202" i="2"/>
  <c r="CR144" i="2"/>
  <c r="CX208" i="2"/>
  <c r="CU258" i="2"/>
  <c r="CX178" i="2"/>
  <c r="CX148" i="2"/>
  <c r="CW250" i="2"/>
  <c r="CX264" i="2"/>
  <c r="CY78" i="2"/>
  <c r="CY58" i="2"/>
  <c r="CZ62" i="2" s="1"/>
  <c r="CY38" i="2"/>
  <c r="CZ42" i="2" s="1"/>
  <c r="CY18" i="2"/>
  <c r="CT193" i="14"/>
  <c r="CS193" i="14"/>
  <c r="CT520" i="2"/>
  <c r="CU13" i="2"/>
  <c r="CV13" i="2" s="1"/>
  <c r="CR506" i="2"/>
  <c r="CQ507" i="2"/>
  <c r="CQ508" i="2" s="1"/>
  <c r="CS250" i="14"/>
  <c r="CS277" i="14"/>
  <c r="CS223" i="14"/>
  <c r="CS93" i="2"/>
  <c r="CS114" i="2" s="1"/>
  <c r="CV32" i="2"/>
  <c r="CW44" i="2"/>
  <c r="CV33" i="2"/>
  <c r="CS92" i="2"/>
  <c r="CY98" i="2"/>
  <c r="CZ102" i="2" s="1"/>
  <c r="CZ54" i="1"/>
  <c r="CZ55" i="1"/>
  <c r="CZ426" i="2" s="1"/>
  <c r="CZ131" i="14"/>
  <c r="CZ53" i="1"/>
  <c r="CZ22" i="14"/>
  <c r="CZ56" i="1"/>
  <c r="CZ62" i="14"/>
  <c r="CY461" i="2"/>
  <c r="CR22" i="13"/>
  <c r="BC71" i="10"/>
  <c r="BC72" i="10" s="1"/>
  <c r="CY93" i="10"/>
  <c r="CV478" i="2"/>
  <c r="CW474" i="2"/>
  <c r="CY385" i="2"/>
  <c r="CT105" i="2"/>
  <c r="CT110" i="2" s="1"/>
  <c r="CX556" i="2"/>
  <c r="CY555" i="2"/>
  <c r="CS21" i="13"/>
  <c r="CS7" i="13"/>
  <c r="CS22" i="13" s="1"/>
  <c r="CR112" i="2"/>
  <c r="CY40" i="1"/>
  <c r="AL143" i="4"/>
  <c r="AL20" i="4"/>
  <c r="AL78" i="10"/>
  <c r="CR817" i="2"/>
  <c r="DA769" i="2"/>
  <c r="DA768" i="2" s="1"/>
  <c r="CZ770" i="2"/>
  <c r="CV295" i="14"/>
  <c r="CY65" i="10"/>
  <c r="CU383" i="2"/>
  <c r="CY97" i="10"/>
  <c r="CU78" i="4"/>
  <c r="CU104" i="2"/>
  <c r="DB761" i="2"/>
  <c r="DB760" i="2" s="1"/>
  <c r="DA762" i="2"/>
  <c r="CX120" i="10"/>
  <c r="CX102" i="14"/>
  <c r="CY101" i="14"/>
  <c r="CA136" i="1"/>
  <c r="CB137" i="1" s="1"/>
  <c r="CB135" i="1"/>
  <c r="CV232" i="14"/>
  <c r="CV259" i="14"/>
  <c r="CV294" i="14"/>
  <c r="CX34" i="13"/>
  <c r="CX4" i="13"/>
  <c r="CX18" i="13"/>
  <c r="CX1" i="13"/>
  <c r="CX1" i="5"/>
  <c r="CX4" i="5"/>
  <c r="CX152" i="14"/>
  <c r="CX1" i="14"/>
  <c r="CX200" i="14"/>
  <c r="CX175" i="14"/>
  <c r="CX115" i="14"/>
  <c r="CX4" i="14"/>
  <c r="CX83" i="14"/>
  <c r="CX43" i="14"/>
  <c r="CX181" i="4"/>
  <c r="CX168" i="4"/>
  <c r="CX82" i="4"/>
  <c r="CX37" i="4"/>
  <c r="CX4" i="4"/>
  <c r="CX149" i="4"/>
  <c r="CX106" i="4"/>
  <c r="CX1" i="4"/>
  <c r="CX71" i="4"/>
  <c r="CX870" i="2"/>
  <c r="CX795" i="2"/>
  <c r="CX774" i="2"/>
  <c r="CX417" i="2"/>
  <c r="CX288" i="2"/>
  <c r="CX121" i="2"/>
  <c r="CX812" i="2"/>
  <c r="CX570" i="2"/>
  <c r="CX1" i="2"/>
  <c r="CT3" i="15" s="1"/>
  <c r="CX825" i="2"/>
  <c r="CX730" i="2"/>
  <c r="CX747" i="2"/>
  <c r="CX502" i="2"/>
  <c r="CX4" i="2"/>
  <c r="CX102" i="10"/>
  <c r="CX20" i="1"/>
  <c r="CX1" i="10"/>
  <c r="CX119" i="1"/>
  <c r="CX74" i="1"/>
  <c r="CX1" i="1"/>
  <c r="CX90" i="10"/>
  <c r="CX55" i="10"/>
  <c r="CX44" i="1"/>
  <c r="CT6" i="4"/>
  <c r="CX561" i="2"/>
  <c r="CY560" i="2"/>
  <c r="CW90" i="2"/>
  <c r="CW91" i="2" s="1"/>
  <c r="CZ35" i="1"/>
  <c r="CZ34" i="1"/>
  <c r="DA32" i="1"/>
  <c r="CZ33" i="1"/>
  <c r="CY487" i="2"/>
  <c r="AK287" i="14"/>
  <c r="AK902" i="2"/>
  <c r="AK903" i="2" s="1"/>
  <c r="AK16" i="4"/>
  <c r="AX86" i="10"/>
  <c r="CY121" i="10"/>
  <c r="G24" i="13"/>
  <c r="CO191" i="14" l="1"/>
  <c r="CX190" i="2"/>
  <c r="CX160" i="2"/>
  <c r="CU219" i="2"/>
  <c r="CX130" i="2"/>
  <c r="CU247" i="2"/>
  <c r="CT222" i="14"/>
  <c r="CU52" i="2"/>
  <c r="CT408" i="2"/>
  <c r="CT549" i="2" s="1"/>
  <c r="CT249" i="14"/>
  <c r="CX50" i="2"/>
  <c r="CX51" i="2" s="1"/>
  <c r="CV64" i="2"/>
  <c r="CV65" i="2" s="1"/>
  <c r="CV76" i="4"/>
  <c r="CX592" i="2"/>
  <c r="CX156" i="4" s="1"/>
  <c r="CW599" i="2"/>
  <c r="BF600" i="2"/>
  <c r="BB604" i="2"/>
  <c r="CV609" i="2"/>
  <c r="CU9" i="15"/>
  <c r="CU36" i="15" s="1"/>
  <c r="CZ589" i="2"/>
  <c r="CZ583" i="2"/>
  <c r="CZ582" i="2"/>
  <c r="CY595" i="2"/>
  <c r="CY597" i="2"/>
  <c r="CY598" i="2"/>
  <c r="CX603" i="2"/>
  <c r="CT10" i="15"/>
  <c r="CT37" i="15" s="1"/>
  <c r="CY608" i="2"/>
  <c r="CY602" i="2"/>
  <c r="CV164" i="4"/>
  <c r="CW700" i="2"/>
  <c r="CW46" i="4" s="1"/>
  <c r="CX430" i="2"/>
  <c r="CX135" i="4"/>
  <c r="CV4" i="15"/>
  <c r="CZ428" i="2"/>
  <c r="CZ427" i="2"/>
  <c r="CZ424" i="2"/>
  <c r="CZ423" i="2"/>
  <c r="CZ82" i="2"/>
  <c r="CZ22" i="2"/>
  <c r="CY425" i="2"/>
  <c r="CV279" i="2"/>
  <c r="CV518" i="2" s="1"/>
  <c r="CV519" i="2" s="1"/>
  <c r="CS410" i="2"/>
  <c r="CS910" i="2" s="1"/>
  <c r="CR108" i="4"/>
  <c r="CS275" i="2"/>
  <c r="CS152" i="2"/>
  <c r="CS153" i="2"/>
  <c r="CS109" i="4"/>
  <c r="CQ282" i="2"/>
  <c r="CR142" i="2"/>
  <c r="CR146" i="2" s="1"/>
  <c r="CQ276" i="2"/>
  <c r="CQ539" i="2" s="1"/>
  <c r="CT281" i="2"/>
  <c r="CU136" i="2"/>
  <c r="CT140" i="2"/>
  <c r="CT280" i="2"/>
  <c r="CU138" i="2"/>
  <c r="CR273" i="2"/>
  <c r="CR141" i="2"/>
  <c r="CR278" i="2"/>
  <c r="CR880" i="2" s="1"/>
  <c r="BT782" i="2"/>
  <c r="BT789" i="2"/>
  <c r="BU26" i="4"/>
  <c r="CS39" i="13"/>
  <c r="CS40" i="13" s="1"/>
  <c r="BJ852" i="2"/>
  <c r="CT115" i="4"/>
  <c r="CR256" i="14"/>
  <c r="BJ104" i="14"/>
  <c r="BJ176" i="4"/>
  <c r="CU406" i="2"/>
  <c r="CU222" i="14" s="1"/>
  <c r="CU97" i="4"/>
  <c r="CR229" i="14"/>
  <c r="DC93" i="1"/>
  <c r="DB97" i="1"/>
  <c r="DA57" i="10"/>
  <c r="DA62" i="10"/>
  <c r="CV98" i="4"/>
  <c r="CV249" i="2"/>
  <c r="CV102" i="4" s="1"/>
  <c r="CY89" i="2"/>
  <c r="CY88" i="2" s="1"/>
  <c r="DE87" i="1"/>
  <c r="DF85" i="1"/>
  <c r="CU100" i="4"/>
  <c r="DA2" i="2"/>
  <c r="DA2" i="5"/>
  <c r="DA2" i="10"/>
  <c r="DA118" i="10" s="1"/>
  <c r="DA2" i="14"/>
  <c r="DA147" i="1"/>
  <c r="DA2" i="4"/>
  <c r="DA2" i="1"/>
  <c r="DA2" i="13"/>
  <c r="DB31" i="1"/>
  <c r="CZ59" i="1"/>
  <c r="CZ152" i="1"/>
  <c r="CZ126" i="1"/>
  <c r="CZ129" i="1"/>
  <c r="CZ65" i="1"/>
  <c r="CZ146" i="1"/>
  <c r="AC147" i="1" s="1"/>
  <c r="CZ51" i="1"/>
  <c r="CZ50" i="1"/>
  <c r="CW248" i="2"/>
  <c r="CU660" i="2"/>
  <c r="CZ156" i="14"/>
  <c r="CZ8" i="14"/>
  <c r="CZ74" i="14"/>
  <c r="CZ54" i="14"/>
  <c r="CZ119" i="14"/>
  <c r="CZ34" i="14"/>
  <c r="CZ143" i="14"/>
  <c r="CZ14" i="14"/>
  <c r="CZ63" i="14"/>
  <c r="CZ23" i="14"/>
  <c r="CZ132" i="14"/>
  <c r="CZ204" i="14"/>
  <c r="CZ47" i="14"/>
  <c r="CZ165" i="14"/>
  <c r="CZ438" i="2"/>
  <c r="CZ450" i="2"/>
  <c r="CZ329" i="2"/>
  <c r="CZ368" i="2"/>
  <c r="CZ350" i="2"/>
  <c r="CZ338" i="2"/>
  <c r="CZ302" i="2"/>
  <c r="CZ224" i="2"/>
  <c r="CZ210" i="2"/>
  <c r="CZ189" i="2" s="1"/>
  <c r="CZ150" i="2"/>
  <c r="CZ129" i="2" s="1"/>
  <c r="CZ79" i="2"/>
  <c r="CZ39" i="2"/>
  <c r="CZ437" i="2"/>
  <c r="CZ645" i="2"/>
  <c r="CZ612" i="2"/>
  <c r="CZ324" i="2"/>
  <c r="CZ321" i="2" s="1"/>
  <c r="CZ363" i="2"/>
  <c r="CZ315" i="2"/>
  <c r="CZ297" i="2"/>
  <c r="CZ294" i="2" s="1"/>
  <c r="CZ266" i="2"/>
  <c r="CZ246" i="2" s="1"/>
  <c r="CZ196" i="2"/>
  <c r="CZ69" i="2"/>
  <c r="CZ68" i="2" s="1"/>
  <c r="CZ923" i="2"/>
  <c r="CZ476" i="2"/>
  <c r="CZ489" i="2"/>
  <c r="CZ434" i="2"/>
  <c r="CZ454" i="2"/>
  <c r="CZ320" i="2"/>
  <c r="CZ359" i="2"/>
  <c r="CZ306" i="2"/>
  <c r="CZ303" i="2" s="1"/>
  <c r="CZ293" i="2"/>
  <c r="CZ238" i="2"/>
  <c r="CZ218" i="2" s="1"/>
  <c r="CZ254" i="2"/>
  <c r="CZ198" i="2"/>
  <c r="CZ59" i="2"/>
  <c r="CZ19" i="2"/>
  <c r="CZ99" i="2"/>
  <c r="CZ453" i="2"/>
  <c r="CZ333" i="2"/>
  <c r="CZ330" i="2" s="1"/>
  <c r="CZ372" i="2"/>
  <c r="CZ369" i="2" s="1"/>
  <c r="CZ354" i="2"/>
  <c r="CZ351" i="2" s="1"/>
  <c r="CZ342" i="2"/>
  <c r="CZ339" i="2" s="1"/>
  <c r="CZ311" i="2"/>
  <c r="CZ226" i="2"/>
  <c r="CZ252" i="2"/>
  <c r="CZ180" i="2"/>
  <c r="CZ159" i="2" s="1"/>
  <c r="CZ463" i="2"/>
  <c r="DF92" i="1"/>
  <c r="CV99" i="4"/>
  <c r="CY405" i="2"/>
  <c r="CZ481" i="2"/>
  <c r="DA481" i="2" s="1"/>
  <c r="CW220" i="2"/>
  <c r="CX244" i="2"/>
  <c r="CX216" i="2"/>
  <c r="CV221" i="2"/>
  <c r="CV101" i="4" s="1"/>
  <c r="CW245" i="2"/>
  <c r="CW243" i="2" s="1"/>
  <c r="CW217" i="2"/>
  <c r="CW215" i="2" s="1"/>
  <c r="CZ332" i="2"/>
  <c r="CZ323" i="2"/>
  <c r="CZ371" i="2"/>
  <c r="CZ362" i="2"/>
  <c r="CZ353" i="2"/>
  <c r="CZ341" i="2"/>
  <c r="CZ314" i="2"/>
  <c r="CZ305" i="2"/>
  <c r="CZ296" i="2"/>
  <c r="CZ436" i="2"/>
  <c r="CZ452" i="2"/>
  <c r="CZ235" i="2"/>
  <c r="CZ177" i="2"/>
  <c r="CZ207" i="2"/>
  <c r="CZ263" i="2"/>
  <c r="CZ147" i="2"/>
  <c r="CU893" i="2"/>
  <c r="BK857" i="2"/>
  <c r="CV381" i="2"/>
  <c r="CV317" i="2"/>
  <c r="CT9" i="4"/>
  <c r="CR11" i="4"/>
  <c r="CW313" i="2"/>
  <c r="CX312" i="2"/>
  <c r="CU318" i="2"/>
  <c r="CU120" i="4" s="1"/>
  <c r="CU117" i="4" s="1"/>
  <c r="CU382" i="2"/>
  <c r="CU380" i="2" s="1"/>
  <c r="CU387" i="2" s="1"/>
  <c r="CS7" i="4"/>
  <c r="CQ229" i="14"/>
  <c r="CQ288" i="14"/>
  <c r="CQ256" i="14"/>
  <c r="CW194" i="2"/>
  <c r="CW200" i="2" s="1"/>
  <c r="CW111" i="4" s="1"/>
  <c r="CV213" i="2"/>
  <c r="CV201" i="2" s="1"/>
  <c r="CX75" i="4"/>
  <c r="CV212" i="2"/>
  <c r="CT407" i="2"/>
  <c r="CT909" i="2" s="1"/>
  <c r="CT289" i="14" s="1"/>
  <c r="CS13" i="4"/>
  <c r="CS404" i="2"/>
  <c r="CW222" i="2"/>
  <c r="CV890" i="2"/>
  <c r="CX360" i="2"/>
  <c r="CW361" i="2"/>
  <c r="CU366" i="2"/>
  <c r="CU127" i="4" s="1"/>
  <c r="CU125" i="4" s="1"/>
  <c r="CU390" i="2"/>
  <c r="CV389" i="2"/>
  <c r="CV365" i="2"/>
  <c r="AK17" i="4"/>
  <c r="AK55" i="14" s="1"/>
  <c r="AL184" i="4"/>
  <c r="CV132" i="4"/>
  <c r="CU498" i="2"/>
  <c r="CW164" i="2"/>
  <c r="BK11" i="14"/>
  <c r="BK90" i="14"/>
  <c r="BK94" i="14"/>
  <c r="BK122" i="14"/>
  <c r="BL855" i="2"/>
  <c r="BL838" i="2"/>
  <c r="BM837" i="2" s="1"/>
  <c r="CW440" i="2"/>
  <c r="CW460" i="2" s="1"/>
  <c r="CW136" i="4"/>
  <c r="CW134" i="4" s="1"/>
  <c r="CV458" i="2"/>
  <c r="CV10" i="4"/>
  <c r="CV465" i="2"/>
  <c r="CV654" i="2"/>
  <c r="CV703" i="2" s="1"/>
  <c r="CV653" i="2"/>
  <c r="CV702" i="2" s="1"/>
  <c r="CW646" i="2"/>
  <c r="CV652" i="2"/>
  <c r="CX435" i="2"/>
  <c r="CX459" i="2" s="1"/>
  <c r="CY433" i="2"/>
  <c r="CU12" i="2"/>
  <c r="AZ635" i="2"/>
  <c r="AZ695" i="2" s="1"/>
  <c r="BA630" i="2"/>
  <c r="BA690" i="2" s="1"/>
  <c r="BA656" i="2"/>
  <c r="BA704" i="2" s="1"/>
  <c r="CV109" i="2"/>
  <c r="CX10" i="2"/>
  <c r="CX11" i="2" s="1"/>
  <c r="CV24" i="2"/>
  <c r="CV74" i="4"/>
  <c r="CV655" i="2"/>
  <c r="CW659" i="2"/>
  <c r="CW707" i="2" s="1"/>
  <c r="CW650" i="2"/>
  <c r="CW160" i="4" s="1"/>
  <c r="CW159" i="4" s="1"/>
  <c r="CX658" i="2"/>
  <c r="CX706" i="2" s="1"/>
  <c r="CY648" i="2"/>
  <c r="CU111" i="2"/>
  <c r="CU879" i="2" s="1"/>
  <c r="CU73" i="4"/>
  <c r="CU72" i="2"/>
  <c r="CX70" i="2"/>
  <c r="CX71" i="2" s="1"/>
  <c r="CV77" i="4"/>
  <c r="CV84" i="2"/>
  <c r="CT223" i="14"/>
  <c r="CT277" i="14"/>
  <c r="CV53" i="2"/>
  <c r="BD846" i="2"/>
  <c r="BC861" i="2"/>
  <c r="CY839" i="2"/>
  <c r="AH40" i="4"/>
  <c r="CW622" i="2"/>
  <c r="CW157" i="4" s="1"/>
  <c r="CW155" i="4" s="1"/>
  <c r="CT190" i="4"/>
  <c r="CT194" i="4" s="1"/>
  <c r="CT11" i="13"/>
  <c r="CT38" i="13" s="1"/>
  <c r="CT55" i="4"/>
  <c r="CT37" i="13"/>
  <c r="CW887" i="2"/>
  <c r="CW53" i="4"/>
  <c r="CW192" i="4" s="1"/>
  <c r="CV685" i="2"/>
  <c r="CV721" i="2"/>
  <c r="CU51" i="4"/>
  <c r="CU720" i="2"/>
  <c r="CS123" i="14"/>
  <c r="CS12" i="14"/>
  <c r="CS50" i="14"/>
  <c r="CS159" i="14"/>
  <c r="CX638" i="2"/>
  <c r="CX699" i="2" s="1"/>
  <c r="CX632" i="2"/>
  <c r="CX692" i="2" s="1"/>
  <c r="CY619" i="2"/>
  <c r="CX625" i="2"/>
  <c r="CX627" i="2"/>
  <c r="CX688" i="2" s="1"/>
  <c r="CY613" i="2"/>
  <c r="AG544" i="2"/>
  <c r="AG545" i="2" s="1"/>
  <c r="AG534" i="2"/>
  <c r="AI468" i="2"/>
  <c r="AI470" i="2" s="1"/>
  <c r="AH543" i="2"/>
  <c r="AF541" i="2"/>
  <c r="CR262" i="2"/>
  <c r="CS260" i="2"/>
  <c r="CV258" i="2"/>
  <c r="AJ466" i="2"/>
  <c r="AI536" i="2"/>
  <c r="AJ492" i="2"/>
  <c r="AI496" i="2"/>
  <c r="AJ479" i="2"/>
  <c r="AI483" i="2"/>
  <c r="AH537" i="2"/>
  <c r="AH538" i="2" s="1"/>
  <c r="CV497" i="2"/>
  <c r="CV484" i="2"/>
  <c r="CV15" i="4"/>
  <c r="CU494" i="2"/>
  <c r="CV491" i="2"/>
  <c r="CW456" i="2"/>
  <c r="CW486" i="2" s="1"/>
  <c r="CW485" i="2"/>
  <c r="CW141" i="4"/>
  <c r="CW140" i="4" s="1"/>
  <c r="CX451" i="2"/>
  <c r="CY449" i="2"/>
  <c r="CY331" i="2"/>
  <c r="CX335" i="2"/>
  <c r="CX336" i="2" s="1"/>
  <c r="CX122" i="4" s="1"/>
  <c r="CX326" i="2"/>
  <c r="CX327" i="2" s="1"/>
  <c r="CX121" i="4" s="1"/>
  <c r="CY322" i="2"/>
  <c r="CQ504" i="2"/>
  <c r="CP176" i="2"/>
  <c r="CP277" i="2" s="1"/>
  <c r="CW357" i="2"/>
  <c r="CW126" i="4" s="1"/>
  <c r="CY352" i="2"/>
  <c r="CX374" i="2"/>
  <c r="CX375" i="2" s="1"/>
  <c r="CX128" i="4" s="1"/>
  <c r="CX356" i="2"/>
  <c r="CY370" i="2"/>
  <c r="CW300" i="2"/>
  <c r="CW118" i="4" s="1"/>
  <c r="CY340" i="2"/>
  <c r="CY295" i="2"/>
  <c r="CX299" i="2"/>
  <c r="CY304" i="2"/>
  <c r="CX344" i="2"/>
  <c r="CX345" i="2" s="1"/>
  <c r="CX123" i="4" s="1"/>
  <c r="CX308" i="2"/>
  <c r="CX309" i="2" s="1"/>
  <c r="CX119" i="4" s="1"/>
  <c r="CT404" i="2"/>
  <c r="CT13" i="4"/>
  <c r="CQ224" i="14"/>
  <c r="CQ251" i="14"/>
  <c r="CQ278" i="14"/>
  <c r="CW134" i="2"/>
  <c r="CR171" i="2"/>
  <c r="CX93" i="4"/>
  <c r="CW85" i="4"/>
  <c r="CR172" i="2"/>
  <c r="CX89" i="4"/>
  <c r="CY191" i="2"/>
  <c r="CY193" i="2"/>
  <c r="CY96" i="4" s="1"/>
  <c r="CY192" i="2"/>
  <c r="CY92" i="4" s="1"/>
  <c r="CX88" i="4"/>
  <c r="CQ174" i="2"/>
  <c r="CQ283" i="2" s="1"/>
  <c r="CO284" i="2"/>
  <c r="CU168" i="2"/>
  <c r="CY163" i="2"/>
  <c r="CY95" i="4" s="1"/>
  <c r="CY161" i="2"/>
  <c r="CY162" i="2"/>
  <c r="CY91" i="4" s="1"/>
  <c r="CS110" i="4"/>
  <c r="CS182" i="2"/>
  <c r="CS183" i="2"/>
  <c r="CQ889" i="2"/>
  <c r="CQ274" i="2"/>
  <c r="CX87" i="4"/>
  <c r="CU166" i="2"/>
  <c r="CT170" i="2"/>
  <c r="CY132" i="2"/>
  <c r="CY90" i="4" s="1"/>
  <c r="CY133" i="2"/>
  <c r="CY94" i="4" s="1"/>
  <c r="CY131" i="2"/>
  <c r="CX86" i="4"/>
  <c r="CU232" i="2"/>
  <c r="CV230" i="2"/>
  <c r="CY236" i="2"/>
  <c r="CU204" i="2"/>
  <c r="CU206" i="2" s="1"/>
  <c r="CV202" i="2"/>
  <c r="CS144" i="2"/>
  <c r="CY178" i="2"/>
  <c r="CY208" i="2"/>
  <c r="CY264" i="2"/>
  <c r="CY148" i="2"/>
  <c r="CZ78" i="2"/>
  <c r="DA82" i="2" s="1"/>
  <c r="CZ18" i="2"/>
  <c r="DA22" i="2" s="1"/>
  <c r="CZ58" i="2"/>
  <c r="DA62" i="2" s="1"/>
  <c r="CZ38" i="2"/>
  <c r="DA42" i="2" s="1"/>
  <c r="CU516" i="2"/>
  <c r="CR507" i="2"/>
  <c r="CR504" i="2" s="1"/>
  <c r="CS506" i="2"/>
  <c r="CZ30" i="2"/>
  <c r="CZ31" i="2" s="1"/>
  <c r="CX44" i="2"/>
  <c r="CX45" i="2" s="1"/>
  <c r="CW45" i="2"/>
  <c r="CW33" i="2" s="1"/>
  <c r="DA22" i="14"/>
  <c r="DA131" i="14"/>
  <c r="DA55" i="1"/>
  <c r="DA426" i="2" s="1"/>
  <c r="DA53" i="1"/>
  <c r="DA54" i="1"/>
  <c r="DA62" i="14"/>
  <c r="DA56" i="1"/>
  <c r="CZ98" i="2"/>
  <c r="DA102" i="2" s="1"/>
  <c r="AK228" i="14"/>
  <c r="AK255" i="14"/>
  <c r="AK286" i="14"/>
  <c r="CY561" i="2"/>
  <c r="CZ560" i="2"/>
  <c r="CT7" i="13"/>
  <c r="CT22" i="13" s="1"/>
  <c r="CT21" i="13"/>
  <c r="CZ65" i="10"/>
  <c r="AL79" i="10"/>
  <c r="CY1" i="13"/>
  <c r="CY34" i="13"/>
  <c r="CY4" i="13"/>
  <c r="CY18" i="13"/>
  <c r="CY1" i="5"/>
  <c r="CY4" i="5"/>
  <c r="CY152" i="14"/>
  <c r="CY1" i="14"/>
  <c r="CY175" i="14"/>
  <c r="CY115" i="14"/>
  <c r="CY200" i="14"/>
  <c r="CY4" i="14"/>
  <c r="CY83" i="14"/>
  <c r="CY43" i="14"/>
  <c r="CY4" i="4"/>
  <c r="CY149" i="4"/>
  <c r="CY106" i="4"/>
  <c r="CY71" i="4"/>
  <c r="CY1" i="4"/>
  <c r="CY37" i="4"/>
  <c r="CY168" i="4"/>
  <c r="CY181" i="4"/>
  <c r="CY82" i="4"/>
  <c r="CY825" i="2"/>
  <c r="CY730" i="2"/>
  <c r="CY747" i="2"/>
  <c r="CY502" i="2"/>
  <c r="CY4" i="2"/>
  <c r="CY870" i="2"/>
  <c r="CY795" i="2"/>
  <c r="CY774" i="2"/>
  <c r="CY417" i="2"/>
  <c r="CY288" i="2"/>
  <c r="CY121" i="2"/>
  <c r="CY812" i="2"/>
  <c r="CY570" i="2"/>
  <c r="CY1" i="2"/>
  <c r="CU3" i="15" s="1"/>
  <c r="CY102" i="10"/>
  <c r="CY1" i="10"/>
  <c r="CY119" i="1"/>
  <c r="CY74" i="1"/>
  <c r="CY1" i="1"/>
  <c r="CY44" i="1"/>
  <c r="CY90" i="10"/>
  <c r="CY55" i="10"/>
  <c r="CY20" i="1"/>
  <c r="CT92" i="2"/>
  <c r="CT93" i="2"/>
  <c r="CT114" i="2" s="1"/>
  <c r="CW232" i="14"/>
  <c r="CW259" i="14"/>
  <c r="CW294" i="14"/>
  <c r="CZ40" i="1"/>
  <c r="CV78" i="4"/>
  <c r="CV104" i="2"/>
  <c r="CY102" i="14"/>
  <c r="CZ101" i="14"/>
  <c r="CV383" i="2"/>
  <c r="CY556" i="2"/>
  <c r="CZ555" i="2"/>
  <c r="CW478" i="2"/>
  <c r="CX474" i="2"/>
  <c r="CW295" i="14"/>
  <c r="BC904" i="2"/>
  <c r="BD70" i="10"/>
  <c r="CZ487" i="2"/>
  <c r="CZ121" i="10"/>
  <c r="AY84" i="10"/>
  <c r="AY85" i="10" s="1"/>
  <c r="CX90" i="2"/>
  <c r="CX91" i="2" s="1"/>
  <c r="DC761" i="2"/>
  <c r="DC760" i="2" s="1"/>
  <c r="DB762" i="2"/>
  <c r="CU105" i="2"/>
  <c r="CU110" i="2" s="1"/>
  <c r="CZ97" i="10"/>
  <c r="DB769" i="2"/>
  <c r="DB768" i="2" s="1"/>
  <c r="DA770" i="2"/>
  <c r="CS817" i="2"/>
  <c r="CZ93" i="10"/>
  <c r="DA35" i="1"/>
  <c r="DA34" i="1"/>
  <c r="DB32" i="1"/>
  <c r="DA33" i="1"/>
  <c r="CB136" i="1"/>
  <c r="CC137" i="1" s="1"/>
  <c r="CC135" i="1"/>
  <c r="CY120" i="10"/>
  <c r="CU6" i="4"/>
  <c r="AL145" i="4"/>
  <c r="CS23" i="13"/>
  <c r="CS24" i="13" s="1"/>
  <c r="CZ385" i="2"/>
  <c r="CR23" i="13"/>
  <c r="CZ461" i="2"/>
  <c r="CY190" i="2" l="1"/>
  <c r="CV247" i="2"/>
  <c r="CV219" i="2"/>
  <c r="CY130" i="2"/>
  <c r="CY160" i="2"/>
  <c r="CV256" i="2"/>
  <c r="CT412" i="2"/>
  <c r="CT41" i="4" s="1"/>
  <c r="CX76" i="4"/>
  <c r="CV52" i="2"/>
  <c r="CY50" i="2"/>
  <c r="CY51" i="2" s="1"/>
  <c r="CW64" i="2"/>
  <c r="CW65" i="2" s="1"/>
  <c r="CW76" i="4"/>
  <c r="CX599" i="2"/>
  <c r="BB605" i="2"/>
  <c r="CW609" i="2"/>
  <c r="CY592" i="2"/>
  <c r="CY156" i="4" s="1"/>
  <c r="BF601" i="2"/>
  <c r="CV9" i="15"/>
  <c r="CV36" i="15" s="1"/>
  <c r="DA589" i="2"/>
  <c r="DA583" i="2"/>
  <c r="DA582" i="2"/>
  <c r="CU10" i="15"/>
  <c r="CU37" i="15" s="1"/>
  <c r="CZ595" i="2"/>
  <c r="CZ597" i="2"/>
  <c r="CZ598" i="2"/>
  <c r="CY603" i="2"/>
  <c r="CZ608" i="2"/>
  <c r="CZ602" i="2"/>
  <c r="CX700" i="2"/>
  <c r="CX46" i="4" s="1"/>
  <c r="CS108" i="4"/>
  <c r="CW279" i="2"/>
  <c r="CW518" i="2" s="1"/>
  <c r="CW519" i="2" s="1"/>
  <c r="CW520" i="2" s="1"/>
  <c r="CY430" i="2"/>
  <c r="CY135" i="4"/>
  <c r="CZ425" i="2"/>
  <c r="CW4" i="15"/>
  <c r="DA427" i="2"/>
  <c r="DA428" i="2"/>
  <c r="DA424" i="2"/>
  <c r="DA423" i="2"/>
  <c r="CS413" i="2"/>
  <c r="CS911" i="2" s="1"/>
  <c r="CS288" i="14" s="1"/>
  <c r="CU272" i="2"/>
  <c r="CT275" i="2"/>
  <c r="CT153" i="2"/>
  <c r="CT109" i="4"/>
  <c r="CT152" i="2"/>
  <c r="CS273" i="2"/>
  <c r="CS889" i="2" s="1"/>
  <c r="CS141" i="2"/>
  <c r="CU280" i="2"/>
  <c r="CV138" i="2"/>
  <c r="CU281" i="2"/>
  <c r="CV136" i="2"/>
  <c r="CU140" i="2"/>
  <c r="CR282" i="2"/>
  <c r="CS142" i="2"/>
  <c r="CS146" i="2" s="1"/>
  <c r="CS278" i="2"/>
  <c r="CS880" i="2" s="1"/>
  <c r="CR276" i="2"/>
  <c r="CR539" i="2" s="1"/>
  <c r="CW164" i="4"/>
  <c r="BV26" i="4"/>
  <c r="BU45" i="4"/>
  <c r="CU228" i="2"/>
  <c r="CU112" i="4" s="1"/>
  <c r="CU408" i="2"/>
  <c r="CU549" i="2" s="1"/>
  <c r="CU115" i="4"/>
  <c r="AK22" i="4"/>
  <c r="AK89" i="14" s="1"/>
  <c r="AK91" i="14" s="1"/>
  <c r="BK176" i="4"/>
  <c r="CU276" i="14"/>
  <c r="BK852" i="2"/>
  <c r="CU249" i="14"/>
  <c r="BK863" i="2"/>
  <c r="BJ86" i="14"/>
  <c r="CT410" i="2"/>
  <c r="CT910" i="2" s="1"/>
  <c r="CV100" i="4"/>
  <c r="CP284" i="2"/>
  <c r="AK187" i="14"/>
  <c r="CV406" i="2"/>
  <c r="CV249" i="14" s="1"/>
  <c r="CX217" i="2"/>
  <c r="CX215" i="2" s="1"/>
  <c r="CX245" i="2"/>
  <c r="CX243" i="2" s="1"/>
  <c r="DG92" i="1"/>
  <c r="DA23" i="14"/>
  <c r="DA47" i="14"/>
  <c r="DA204" i="14"/>
  <c r="DA74" i="14"/>
  <c r="DA8" i="14"/>
  <c r="DA156" i="14"/>
  <c r="DA165" i="14"/>
  <c r="DA143" i="14"/>
  <c r="DA119" i="14"/>
  <c r="DA63" i="14"/>
  <c r="DA54" i="14"/>
  <c r="DA34" i="14"/>
  <c r="DA132" i="14"/>
  <c r="DA14" i="14"/>
  <c r="CY216" i="2"/>
  <c r="CY244" i="2"/>
  <c r="CV660" i="2"/>
  <c r="CX220" i="2"/>
  <c r="CU256" i="2"/>
  <c r="CW99" i="4"/>
  <c r="DA152" i="1"/>
  <c r="DA59" i="1"/>
  <c r="DA65" i="1"/>
  <c r="DA129" i="1"/>
  <c r="DA126" i="1"/>
  <c r="DA146" i="1"/>
  <c r="AB147" i="1" s="1"/>
  <c r="DA51" i="1"/>
  <c r="DA50" i="1"/>
  <c r="CW221" i="2"/>
  <c r="CW101" i="4" s="1"/>
  <c r="CX248" i="2"/>
  <c r="CZ405" i="2"/>
  <c r="DF87" i="1"/>
  <c r="DG85" i="1"/>
  <c r="CV97" i="4"/>
  <c r="DD93" i="1"/>
  <c r="DC97" i="1"/>
  <c r="CW249" i="2"/>
  <c r="CW102" i="4" s="1"/>
  <c r="CW98" i="4"/>
  <c r="CZ89" i="2"/>
  <c r="CZ88" i="2" s="1"/>
  <c r="DB2" i="4"/>
  <c r="DB2" i="1"/>
  <c r="DB2" i="10"/>
  <c r="DB118" i="10" s="1"/>
  <c r="DB2" i="13"/>
  <c r="DB2" i="2"/>
  <c r="DC31" i="1"/>
  <c r="DB2" i="5"/>
  <c r="DB2" i="14"/>
  <c r="DB147" i="1"/>
  <c r="DA437" i="2"/>
  <c r="DA329" i="2"/>
  <c r="DA359" i="2"/>
  <c r="DA311" i="2"/>
  <c r="DA297" i="2"/>
  <c r="DA294" i="2" s="1"/>
  <c r="DA226" i="2"/>
  <c r="DA266" i="2"/>
  <c r="DA246" i="2" s="1"/>
  <c r="DA196" i="2"/>
  <c r="DA489" i="2"/>
  <c r="DA463" i="2"/>
  <c r="DA434" i="2"/>
  <c r="DA453" i="2"/>
  <c r="DA372" i="2"/>
  <c r="DA369" i="2" s="1"/>
  <c r="DA354" i="2"/>
  <c r="DA351" i="2" s="1"/>
  <c r="DA315" i="2"/>
  <c r="DA293" i="2"/>
  <c r="DA224" i="2"/>
  <c r="DA254" i="2"/>
  <c r="DA180" i="2"/>
  <c r="DA159" i="2" s="1"/>
  <c r="DA79" i="2"/>
  <c r="DA39" i="2"/>
  <c r="DA438" i="2"/>
  <c r="DA454" i="2"/>
  <c r="DA324" i="2"/>
  <c r="DA321" i="2" s="1"/>
  <c r="DA368" i="2"/>
  <c r="DA350" i="2"/>
  <c r="DA342" i="2"/>
  <c r="DA339" i="2" s="1"/>
  <c r="DA306" i="2"/>
  <c r="DA303" i="2" s="1"/>
  <c r="DA252" i="2"/>
  <c r="DA150" i="2"/>
  <c r="DA129" i="2" s="1"/>
  <c r="DA69" i="2"/>
  <c r="DA68" i="2" s="1"/>
  <c r="DA19" i="2"/>
  <c r="DA476" i="2"/>
  <c r="DA645" i="2"/>
  <c r="DA612" i="2"/>
  <c r="DA450" i="2"/>
  <c r="DA333" i="2"/>
  <c r="DA330" i="2" s="1"/>
  <c r="DA320" i="2"/>
  <c r="DA363" i="2"/>
  <c r="DA338" i="2"/>
  <c r="DA302" i="2"/>
  <c r="DA238" i="2"/>
  <c r="DA218" i="2" s="1"/>
  <c r="DA210" i="2"/>
  <c r="DA189" i="2" s="1"/>
  <c r="DA198" i="2"/>
  <c r="DA59" i="2"/>
  <c r="DA99" i="2"/>
  <c r="DA923" i="2"/>
  <c r="DB62" i="10"/>
  <c r="DB57" i="10"/>
  <c r="DA332" i="2"/>
  <c r="DA371" i="2"/>
  <c r="DA353" i="2"/>
  <c r="DA314" i="2"/>
  <c r="DA296" i="2"/>
  <c r="DA323" i="2"/>
  <c r="DA362" i="2"/>
  <c r="DA305" i="2"/>
  <c r="DA341" i="2"/>
  <c r="DA235" i="2"/>
  <c r="DA207" i="2"/>
  <c r="DA263" i="2"/>
  <c r="DA147" i="2"/>
  <c r="DA177" i="2"/>
  <c r="DA436" i="2"/>
  <c r="DA452" i="2"/>
  <c r="CV893" i="2"/>
  <c r="AK15" i="14"/>
  <c r="CU407" i="2"/>
  <c r="CU909" i="2" s="1"/>
  <c r="CU289" i="14" s="1"/>
  <c r="CS11" i="4"/>
  <c r="CV318" i="2"/>
  <c r="CV120" i="4" s="1"/>
  <c r="CV117" i="4" s="1"/>
  <c r="CV382" i="2"/>
  <c r="CV380" i="2" s="1"/>
  <c r="CV387" i="2" s="1"/>
  <c r="CY312" i="2"/>
  <c r="CX313" i="2"/>
  <c r="CU9" i="4"/>
  <c r="CW381" i="2"/>
  <c r="CW317" i="2"/>
  <c r="CT7" i="4"/>
  <c r="AK167" i="14"/>
  <c r="AK85" i="14"/>
  <c r="AK87" i="14" s="1"/>
  <c r="CU388" i="2"/>
  <c r="CU404" i="2" s="1"/>
  <c r="CY75" i="4"/>
  <c r="CV366" i="2"/>
  <c r="CV127" i="4" s="1"/>
  <c r="CV125" i="4" s="1"/>
  <c r="CV390" i="2"/>
  <c r="CV388" i="2" s="1"/>
  <c r="CW365" i="2"/>
  <c r="CW389" i="2"/>
  <c r="CY360" i="2"/>
  <c r="CX361" i="2"/>
  <c r="CV498" i="2"/>
  <c r="AK178" i="14"/>
  <c r="CX250" i="2"/>
  <c r="CX222" i="2"/>
  <c r="CX134" i="2"/>
  <c r="CX164" i="2"/>
  <c r="CX194" i="2"/>
  <c r="CX200" i="2" s="1"/>
  <c r="CX111" i="4" s="1"/>
  <c r="CW890" i="2"/>
  <c r="CW132" i="4"/>
  <c r="BK86" i="14"/>
  <c r="BK104" i="14"/>
  <c r="BL856" i="2"/>
  <c r="BL43" i="4" s="1"/>
  <c r="BL836" i="2"/>
  <c r="BL175" i="4"/>
  <c r="BL21" i="4"/>
  <c r="CX440" i="2"/>
  <c r="CX460" i="2" s="1"/>
  <c r="CX136" i="4"/>
  <c r="CX134" i="4" s="1"/>
  <c r="CW458" i="2"/>
  <c r="CW10" i="4"/>
  <c r="CW465" i="2"/>
  <c r="CW652" i="2"/>
  <c r="CW654" i="2"/>
  <c r="CW703" i="2" s="1"/>
  <c r="CW653" i="2"/>
  <c r="CW702" i="2" s="1"/>
  <c r="CX646" i="2"/>
  <c r="CY435" i="2"/>
  <c r="CY459" i="2" s="1"/>
  <c r="CZ433" i="2"/>
  <c r="BA657" i="2"/>
  <c r="BA705" i="2" s="1"/>
  <c r="BA634" i="2"/>
  <c r="BA694" i="2" s="1"/>
  <c r="DA40" i="1"/>
  <c r="BA631" i="2"/>
  <c r="BA691" i="2" s="1"/>
  <c r="CW213" i="2"/>
  <c r="CW201" i="2" s="1"/>
  <c r="CW109" i="2"/>
  <c r="CV111" i="2"/>
  <c r="CV879" i="2" s="1"/>
  <c r="CV250" i="14" s="1"/>
  <c r="CU112" i="2"/>
  <c r="CV25" i="2"/>
  <c r="CV12" i="2" s="1"/>
  <c r="CY10" i="2"/>
  <c r="CY11" i="2" s="1"/>
  <c r="CW24" i="2"/>
  <c r="CW25" i="2" s="1"/>
  <c r="CW74" i="4"/>
  <c r="CW655" i="2"/>
  <c r="CY658" i="2"/>
  <c r="CY706" i="2" s="1"/>
  <c r="CZ648" i="2"/>
  <c r="CX659" i="2"/>
  <c r="CX707" i="2" s="1"/>
  <c r="CX650" i="2"/>
  <c r="CX160" i="4" s="1"/>
  <c r="CX159" i="4" s="1"/>
  <c r="CW212" i="2"/>
  <c r="CY70" i="2"/>
  <c r="CY71" i="2" s="1"/>
  <c r="CV73" i="4"/>
  <c r="CW77" i="4"/>
  <c r="CW84" i="2"/>
  <c r="CW85" i="2" s="1"/>
  <c r="CW72" i="2" s="1"/>
  <c r="CV85" i="2"/>
  <c r="CV72" i="2" s="1"/>
  <c r="BD847" i="2"/>
  <c r="BD862" i="2"/>
  <c r="CZ839" i="2"/>
  <c r="CX53" i="4"/>
  <c r="CX192" i="4" s="1"/>
  <c r="CX887" i="2"/>
  <c r="CT39" i="13"/>
  <c r="CT40" i="13" s="1"/>
  <c r="CV720" i="2"/>
  <c r="CV51" i="4"/>
  <c r="CU190" i="4"/>
  <c r="CU194" i="4" s="1"/>
  <c r="CU37" i="13"/>
  <c r="CU11" i="13"/>
  <c r="CU38" i="13" s="1"/>
  <c r="CU55" i="4"/>
  <c r="CW721" i="2"/>
  <c r="CW685" i="2"/>
  <c r="CX622" i="2"/>
  <c r="CX157" i="4" s="1"/>
  <c r="CX155" i="4" s="1"/>
  <c r="CT159" i="14"/>
  <c r="CT123" i="14"/>
  <c r="CT12" i="14"/>
  <c r="CT50" i="14"/>
  <c r="CY638" i="2"/>
  <c r="CY699" i="2" s="1"/>
  <c r="CY632" i="2"/>
  <c r="CY692" i="2" s="1"/>
  <c r="CZ619" i="2"/>
  <c r="CY625" i="2"/>
  <c r="CY627" i="2"/>
  <c r="CY688" i="2" s="1"/>
  <c r="CZ613" i="2"/>
  <c r="AG541" i="2"/>
  <c r="AH534" i="2"/>
  <c r="CS262" i="2"/>
  <c r="CT260" i="2"/>
  <c r="AH544" i="2"/>
  <c r="AJ468" i="2"/>
  <c r="AJ470" i="2" s="1"/>
  <c r="AI543" i="2"/>
  <c r="AK492" i="2"/>
  <c r="AJ496" i="2"/>
  <c r="AI40" i="4"/>
  <c r="AK466" i="2"/>
  <c r="AJ536" i="2"/>
  <c r="CW202" i="2"/>
  <c r="AK479" i="2"/>
  <c r="AJ483" i="2"/>
  <c r="CW230" i="2"/>
  <c r="AI537" i="2"/>
  <c r="AI538" i="2" s="1"/>
  <c r="CW497" i="2"/>
  <c r="CW484" i="2"/>
  <c r="CW15" i="4"/>
  <c r="CV494" i="2"/>
  <c r="CW491" i="2"/>
  <c r="CX456" i="2"/>
  <c r="CX486" i="2" s="1"/>
  <c r="CX485" i="2"/>
  <c r="CX141" i="4"/>
  <c r="CX140" i="4" s="1"/>
  <c r="CY451" i="2"/>
  <c r="CZ449" i="2"/>
  <c r="CZ331" i="2"/>
  <c r="CY335" i="2"/>
  <c r="CY336" i="2" s="1"/>
  <c r="CY122" i="4" s="1"/>
  <c r="CZ322" i="2"/>
  <c r="CY326" i="2"/>
  <c r="CY327" i="2" s="1"/>
  <c r="CY121" i="4" s="1"/>
  <c r="CX357" i="2"/>
  <c r="CX126" i="4" s="1"/>
  <c r="CY374" i="2"/>
  <c r="CY375" i="2" s="1"/>
  <c r="CY128" i="4" s="1"/>
  <c r="CZ370" i="2"/>
  <c r="CY356" i="2"/>
  <c r="CZ352" i="2"/>
  <c r="CX85" i="4"/>
  <c r="CX300" i="2"/>
  <c r="CX118" i="4" s="1"/>
  <c r="CY308" i="2"/>
  <c r="CY309" i="2" s="1"/>
  <c r="CY119" i="4" s="1"/>
  <c r="CZ304" i="2"/>
  <c r="CZ295" i="2"/>
  <c r="CY344" i="2"/>
  <c r="CY345" i="2" s="1"/>
  <c r="CY123" i="4" s="1"/>
  <c r="CY299" i="2"/>
  <c r="CZ340" i="2"/>
  <c r="CR251" i="14"/>
  <c r="CR278" i="14"/>
  <c r="CR224" i="14"/>
  <c r="CV204" i="2"/>
  <c r="CV206" i="2" s="1"/>
  <c r="CY89" i="4"/>
  <c r="CZ191" i="2"/>
  <c r="CZ193" i="2"/>
  <c r="CZ96" i="4" s="1"/>
  <c r="CZ192" i="2"/>
  <c r="CZ92" i="4" s="1"/>
  <c r="CY93" i="4"/>
  <c r="CY88" i="4"/>
  <c r="CV232" i="2"/>
  <c r="CV166" i="2"/>
  <c r="CU170" i="2"/>
  <c r="CR174" i="2"/>
  <c r="CR283" i="2" s="1"/>
  <c r="CY87" i="4"/>
  <c r="CV168" i="2"/>
  <c r="CS171" i="2"/>
  <c r="CS172" i="2"/>
  <c r="CR889" i="2"/>
  <c r="CR274" i="2"/>
  <c r="CZ161" i="2"/>
  <c r="CZ162" i="2"/>
  <c r="CZ91" i="4" s="1"/>
  <c r="CZ163" i="2"/>
  <c r="CZ95" i="4" s="1"/>
  <c r="CT110" i="4"/>
  <c r="CT182" i="2"/>
  <c r="CT183" i="2"/>
  <c r="CQ176" i="2"/>
  <c r="CQ277" i="2" s="1"/>
  <c r="CY86" i="4"/>
  <c r="CZ132" i="2"/>
  <c r="CZ90" i="4" s="1"/>
  <c r="CZ131" i="2"/>
  <c r="CZ133" i="2"/>
  <c r="CZ94" i="4" s="1"/>
  <c r="CZ236" i="2"/>
  <c r="CW258" i="2"/>
  <c r="CT144" i="2"/>
  <c r="CZ208" i="2"/>
  <c r="CZ264" i="2"/>
  <c r="CZ178" i="2"/>
  <c r="CZ148" i="2"/>
  <c r="DA58" i="2"/>
  <c r="DB62" i="2" s="1"/>
  <c r="DA78" i="2"/>
  <c r="DB82" i="2" s="1"/>
  <c r="DA18" i="2"/>
  <c r="DB22" i="2" s="1"/>
  <c r="DA38" i="2"/>
  <c r="DB42" i="2" s="1"/>
  <c r="CV516" i="2"/>
  <c r="CV520" i="2"/>
  <c r="CR508" i="2"/>
  <c r="CW13" i="2"/>
  <c r="CU277" i="14"/>
  <c r="CU223" i="14"/>
  <c r="CU250" i="14"/>
  <c r="CX33" i="2"/>
  <c r="CX32" i="2"/>
  <c r="CS507" i="2"/>
  <c r="CS508" i="2" s="1"/>
  <c r="CT506" i="2"/>
  <c r="CT507" i="2" s="1"/>
  <c r="CW73" i="2"/>
  <c r="CY44" i="2"/>
  <c r="CU92" i="2"/>
  <c r="CW53" i="2"/>
  <c r="DA30" i="2"/>
  <c r="DA31" i="2" s="1"/>
  <c r="CW32" i="2"/>
  <c r="CT23" i="13"/>
  <c r="CT24" i="13" s="1"/>
  <c r="DB22" i="14"/>
  <c r="DB55" i="1"/>
  <c r="DB426" i="2" s="1"/>
  <c r="DB131" i="14"/>
  <c r="DB54" i="1"/>
  <c r="DB56" i="1"/>
  <c r="DB53" i="1"/>
  <c r="DB62" i="14"/>
  <c r="DA98" i="2"/>
  <c r="DB102" i="2" s="1"/>
  <c r="CV105" i="2"/>
  <c r="DA385" i="2"/>
  <c r="CR24" i="13"/>
  <c r="CR191" i="14"/>
  <c r="CQ191" i="14"/>
  <c r="DA97" i="10"/>
  <c r="DA121" i="10"/>
  <c r="CX478" i="2"/>
  <c r="CY474" i="2"/>
  <c r="CU93" i="2"/>
  <c r="CU114" i="2" s="1"/>
  <c r="CV6" i="4"/>
  <c r="CX295" i="14"/>
  <c r="DA65" i="10"/>
  <c r="CZ561" i="2"/>
  <c r="DA560" i="2"/>
  <c r="CC136" i="1"/>
  <c r="CD137" i="1" s="1"/>
  <c r="CD135" i="1"/>
  <c r="DC769" i="2"/>
  <c r="DC768" i="2" s="1"/>
  <c r="DB770" i="2"/>
  <c r="CT112" i="2"/>
  <c r="AL906" i="2"/>
  <c r="AL901" i="2" s="1"/>
  <c r="AM77" i="10"/>
  <c r="CU7" i="13"/>
  <c r="CU21" i="13"/>
  <c r="CT817" i="2"/>
  <c r="DD761" i="2"/>
  <c r="DD760" i="2" s="1"/>
  <c r="DC762" i="2"/>
  <c r="CW78" i="4"/>
  <c r="CW104" i="2"/>
  <c r="AY86" i="10"/>
  <c r="CZ556" i="2"/>
  <c r="DA555" i="2"/>
  <c r="CW383" i="2"/>
  <c r="CZ18" i="13"/>
  <c r="CZ1" i="13"/>
  <c r="CZ34" i="13"/>
  <c r="CZ4" i="13"/>
  <c r="CZ4" i="5"/>
  <c r="CZ1" i="5"/>
  <c r="CZ152" i="14"/>
  <c r="CZ200" i="14"/>
  <c r="CZ175" i="14"/>
  <c r="CZ115" i="14"/>
  <c r="CZ4" i="14"/>
  <c r="CZ83" i="14"/>
  <c r="CZ43" i="14"/>
  <c r="CZ1" i="14"/>
  <c r="CZ149" i="4"/>
  <c r="CZ106" i="4"/>
  <c r="CZ71" i="4"/>
  <c r="CZ1" i="4"/>
  <c r="CZ181" i="4"/>
  <c r="CZ168" i="4"/>
  <c r="CZ82" i="4"/>
  <c r="CZ37" i="4"/>
  <c r="CZ4" i="4"/>
  <c r="CZ870" i="2"/>
  <c r="CZ795" i="2"/>
  <c r="CZ774" i="2"/>
  <c r="CZ417" i="2"/>
  <c r="CZ288" i="2"/>
  <c r="CZ121" i="2"/>
  <c r="CZ812" i="2"/>
  <c r="CZ570" i="2"/>
  <c r="CZ1" i="2"/>
  <c r="CV3" i="15" s="1"/>
  <c r="CZ825" i="2"/>
  <c r="CZ730" i="2"/>
  <c r="CZ747" i="2"/>
  <c r="CZ502" i="2"/>
  <c r="CZ4" i="2"/>
  <c r="CZ102" i="10"/>
  <c r="CZ119" i="1"/>
  <c r="CZ74" i="1"/>
  <c r="CZ1" i="1"/>
  <c r="CZ1" i="10"/>
  <c r="CZ44" i="1"/>
  <c r="CZ20" i="1"/>
  <c r="CZ90" i="10"/>
  <c r="CZ55" i="10"/>
  <c r="DA461" i="2"/>
  <c r="CZ120" i="10"/>
  <c r="DB34" i="1"/>
  <c r="DC32" i="1"/>
  <c r="DB33" i="1"/>
  <c r="DB35" i="1"/>
  <c r="DA93" i="10"/>
  <c r="CY90" i="2"/>
  <c r="CY91" i="2" s="1"/>
  <c r="DA487" i="2"/>
  <c r="BD71" i="10"/>
  <c r="BD72" i="10" s="1"/>
  <c r="CZ102" i="14"/>
  <c r="DA101" i="14"/>
  <c r="CX232" i="14"/>
  <c r="CX259" i="14"/>
  <c r="CX294" i="14"/>
  <c r="DA18" i="13" l="1"/>
  <c r="CZ130" i="2"/>
  <c r="CZ190" i="2"/>
  <c r="CW247" i="2"/>
  <c r="CZ160" i="2"/>
  <c r="CW219" i="2"/>
  <c r="CW52" i="2"/>
  <c r="CX64" i="2"/>
  <c r="CX65" i="2" s="1"/>
  <c r="CX52" i="2" s="1"/>
  <c r="CZ50" i="2"/>
  <c r="CZ51" i="2" s="1"/>
  <c r="CZ592" i="2"/>
  <c r="CZ156" i="4" s="1"/>
  <c r="BG600" i="2"/>
  <c r="BC604" i="2"/>
  <c r="CY599" i="2"/>
  <c r="CX609" i="2"/>
  <c r="CW9" i="15"/>
  <c r="CW36" i="15" s="1"/>
  <c r="DB589" i="2"/>
  <c r="DB583" i="2"/>
  <c r="DB582" i="2"/>
  <c r="DA595" i="2"/>
  <c r="DA597" i="2"/>
  <c r="DA598" i="2"/>
  <c r="CV10" i="15"/>
  <c r="CV37" i="15" s="1"/>
  <c r="DA608" i="2"/>
  <c r="DA602" i="2"/>
  <c r="CZ603" i="2"/>
  <c r="CS274" i="2"/>
  <c r="CT108" i="4"/>
  <c r="CS229" i="14"/>
  <c r="CY700" i="2"/>
  <c r="CY46" i="4" s="1"/>
  <c r="CS256" i="14"/>
  <c r="CZ430" i="2"/>
  <c r="CZ135" i="4"/>
  <c r="CX4" i="15"/>
  <c r="DB427" i="2"/>
  <c r="DB428" i="2"/>
  <c r="DB424" i="2"/>
  <c r="DB423" i="2"/>
  <c r="DA425" i="2"/>
  <c r="CV272" i="2"/>
  <c r="CV280" i="2"/>
  <c r="CW138" i="2"/>
  <c r="CS276" i="2"/>
  <c r="CS539" i="2" s="1"/>
  <c r="CT273" i="2"/>
  <c r="CT274" i="2" s="1"/>
  <c r="CT141" i="2"/>
  <c r="CX164" i="4"/>
  <c r="CU275" i="2"/>
  <c r="CU153" i="2"/>
  <c r="CU109" i="4"/>
  <c r="CU152" i="2"/>
  <c r="CX279" i="2"/>
  <c r="CX518" i="2" s="1"/>
  <c r="CX519" i="2" s="1"/>
  <c r="CX516" i="2" s="1"/>
  <c r="CV281" i="2"/>
  <c r="CW136" i="2"/>
  <c r="CV140" i="2"/>
  <c r="CT278" i="2"/>
  <c r="CT880" i="2" s="1"/>
  <c r="CS282" i="2"/>
  <c r="CT142" i="2"/>
  <c r="CT146" i="2" s="1"/>
  <c r="BW26" i="4"/>
  <c r="BU782" i="2"/>
  <c r="BU789" i="2"/>
  <c r="BV45" i="4"/>
  <c r="CX890" i="2"/>
  <c r="CU240" i="2"/>
  <c r="CU241" i="2"/>
  <c r="CU229" i="2" s="1"/>
  <c r="CU412" i="2"/>
  <c r="CU41" i="4" s="1"/>
  <c r="CT413" i="2"/>
  <c r="CT911" i="2" s="1"/>
  <c r="CT229" i="14" s="1"/>
  <c r="CW660" i="2"/>
  <c r="CX212" i="2"/>
  <c r="CV407" i="2"/>
  <c r="CV410" i="2" s="1"/>
  <c r="CV910" i="2" s="1"/>
  <c r="DA168" i="4"/>
  <c r="CV222" i="14"/>
  <c r="CW97" i="4"/>
  <c r="CW100" i="4"/>
  <c r="DC62" i="10"/>
  <c r="DC57" i="10"/>
  <c r="DB34" i="14"/>
  <c r="DB132" i="14"/>
  <c r="DB14" i="14"/>
  <c r="DB23" i="14"/>
  <c r="DB204" i="14"/>
  <c r="DB74" i="14"/>
  <c r="DB8" i="14"/>
  <c r="DB165" i="14"/>
  <c r="DB47" i="14"/>
  <c r="DB156" i="14"/>
  <c r="DB63" i="14"/>
  <c r="DB143" i="14"/>
  <c r="DB54" i="14"/>
  <c r="DB119" i="14"/>
  <c r="CZ216" i="2"/>
  <c r="CZ244" i="2"/>
  <c r="CV113" i="4"/>
  <c r="CV268" i="2"/>
  <c r="CV269" i="2"/>
  <c r="CV257" i="2" s="1"/>
  <c r="CU8" i="4"/>
  <c r="CU7" i="4" s="1"/>
  <c r="CX99" i="4"/>
  <c r="CX249" i="2"/>
  <c r="CX102" i="4" s="1"/>
  <c r="DE93" i="1"/>
  <c r="DD97" i="1"/>
  <c r="CX98" i="4"/>
  <c r="CY248" i="2"/>
  <c r="CX221" i="2"/>
  <c r="CX101" i="4" s="1"/>
  <c r="CU410" i="2"/>
  <c r="CU910" i="2" s="1"/>
  <c r="DC2" i="4"/>
  <c r="DD31" i="1"/>
  <c r="DC2" i="13"/>
  <c r="DC2" i="2"/>
  <c r="DC147" i="1"/>
  <c r="DC2" i="10"/>
  <c r="DC118" i="10" s="1"/>
  <c r="DC2" i="14"/>
  <c r="DC2" i="1"/>
  <c r="DC2" i="5"/>
  <c r="DB152" i="1"/>
  <c r="DB65" i="1"/>
  <c r="DB129" i="1"/>
  <c r="DB126" i="1"/>
  <c r="DB59" i="1"/>
  <c r="DB146" i="1"/>
  <c r="AA147" i="1" s="1"/>
  <c r="DB50" i="1"/>
  <c r="DB51" i="1"/>
  <c r="CV228" i="2"/>
  <c r="CY220" i="2"/>
  <c r="DA89" i="2"/>
  <c r="DA88" i="2" s="1"/>
  <c r="DA405" i="2"/>
  <c r="DB450" i="2"/>
  <c r="DB363" i="2"/>
  <c r="DB338" i="2"/>
  <c r="DB302" i="2"/>
  <c r="DB226" i="2"/>
  <c r="DB266" i="2"/>
  <c r="DB246" i="2" s="1"/>
  <c r="DB198" i="2"/>
  <c r="DB59" i="2"/>
  <c r="DB19" i="2"/>
  <c r="DB612" i="2"/>
  <c r="DB453" i="2"/>
  <c r="DB311" i="2"/>
  <c r="DB238" i="2"/>
  <c r="DB218" i="2" s="1"/>
  <c r="DB252" i="2"/>
  <c r="DB39" i="2"/>
  <c r="DB437" i="2"/>
  <c r="DB645" i="2"/>
  <c r="DB333" i="2"/>
  <c r="DB330" i="2" s="1"/>
  <c r="DB324" i="2"/>
  <c r="DB321" i="2" s="1"/>
  <c r="DB354" i="2"/>
  <c r="DB351" i="2" s="1"/>
  <c r="DB315" i="2"/>
  <c r="DB297" i="2"/>
  <c r="DB294" i="2" s="1"/>
  <c r="DB254" i="2"/>
  <c r="DB196" i="2"/>
  <c r="DB923" i="2"/>
  <c r="DB476" i="2"/>
  <c r="DB438" i="2"/>
  <c r="DB320" i="2"/>
  <c r="DB293" i="2"/>
  <c r="DB180" i="2"/>
  <c r="DB159" i="2" s="1"/>
  <c r="DB99" i="2"/>
  <c r="DB434" i="2"/>
  <c r="DB454" i="2"/>
  <c r="DB368" i="2"/>
  <c r="DB350" i="2"/>
  <c r="DB342" i="2"/>
  <c r="DB339" i="2" s="1"/>
  <c r="DB306" i="2"/>
  <c r="DB303" i="2" s="1"/>
  <c r="DB224" i="2"/>
  <c r="DB210" i="2"/>
  <c r="DB189" i="2" s="1"/>
  <c r="DB150" i="2"/>
  <c r="DB129" i="2" s="1"/>
  <c r="DB79" i="2"/>
  <c r="DB463" i="2"/>
  <c r="DB329" i="2"/>
  <c r="DB372" i="2"/>
  <c r="DB369" i="2" s="1"/>
  <c r="DB359" i="2"/>
  <c r="DB489" i="2"/>
  <c r="DH85" i="1"/>
  <c r="DG87" i="1"/>
  <c r="DB481" i="2"/>
  <c r="DC481" i="2" s="1"/>
  <c r="CY217" i="2"/>
  <c r="CY245" i="2"/>
  <c r="CU113" i="4"/>
  <c r="CU269" i="2"/>
  <c r="CU257" i="2" s="1"/>
  <c r="CU268" i="2"/>
  <c r="DH92" i="1"/>
  <c r="CV276" i="14"/>
  <c r="CV408" i="2"/>
  <c r="DB332" i="2"/>
  <c r="DB323" i="2"/>
  <c r="DB371" i="2"/>
  <c r="DB362" i="2"/>
  <c r="DB353" i="2"/>
  <c r="DB341" i="2"/>
  <c r="DB314" i="2"/>
  <c r="DB305" i="2"/>
  <c r="DB296" i="2"/>
  <c r="DB235" i="2"/>
  <c r="DB263" i="2"/>
  <c r="DB147" i="2"/>
  <c r="DB177" i="2"/>
  <c r="DB207" i="2"/>
  <c r="DB436" i="2"/>
  <c r="DB452" i="2"/>
  <c r="CW893" i="2"/>
  <c r="BL857" i="2"/>
  <c r="CX132" i="4"/>
  <c r="CW406" i="2"/>
  <c r="CW249" i="14" s="1"/>
  <c r="CV115" i="4"/>
  <c r="CV9" i="4"/>
  <c r="CT11" i="4"/>
  <c r="CX381" i="2"/>
  <c r="CX317" i="2"/>
  <c r="CY313" i="2"/>
  <c r="CZ312" i="2"/>
  <c r="CW318" i="2"/>
  <c r="CW120" i="4" s="1"/>
  <c r="CW117" i="4" s="1"/>
  <c r="CW382" i="2"/>
  <c r="CW380" i="2" s="1"/>
  <c r="CW387" i="2" s="1"/>
  <c r="CY250" i="2"/>
  <c r="CZ75" i="4"/>
  <c r="CU13" i="4"/>
  <c r="CW516" i="2"/>
  <c r="DA812" i="2"/>
  <c r="CX389" i="2"/>
  <c r="CX365" i="2"/>
  <c r="CW366" i="2"/>
  <c r="CW127" i="4" s="1"/>
  <c r="CW125" i="4" s="1"/>
  <c r="CW390" i="2"/>
  <c r="CZ360" i="2"/>
  <c r="CY361" i="2"/>
  <c r="CY164" i="2"/>
  <c r="DA774" i="2"/>
  <c r="DA106" i="4"/>
  <c r="DA4" i="13"/>
  <c r="DA55" i="10"/>
  <c r="DA502" i="2"/>
  <c r="DA4" i="14"/>
  <c r="DA44" i="1"/>
  <c r="DA4" i="4"/>
  <c r="DA1" i="14"/>
  <c r="CY194" i="2"/>
  <c r="CY200" i="2" s="1"/>
  <c r="CY111" i="4" s="1"/>
  <c r="CX213" i="2"/>
  <c r="CX201" i="2" s="1"/>
  <c r="CY134" i="2"/>
  <c r="DA75" i="4"/>
  <c r="CY222" i="2"/>
  <c r="CW498" i="2"/>
  <c r="DA1" i="1"/>
  <c r="DA90" i="10"/>
  <c r="DA102" i="10"/>
  <c r="DA121" i="2"/>
  <c r="DA795" i="2"/>
  <c r="DA747" i="2"/>
  <c r="DA181" i="4"/>
  <c r="DA149" i="4"/>
  <c r="DA115" i="14"/>
  <c r="DA152" i="14"/>
  <c r="DA34" i="13"/>
  <c r="DA74" i="1"/>
  <c r="DA20" i="1"/>
  <c r="DA1" i="2"/>
  <c r="CW3" i="15" s="1"/>
  <c r="DA288" i="2"/>
  <c r="DA870" i="2"/>
  <c r="DA730" i="2"/>
  <c r="DA37" i="4"/>
  <c r="DA1" i="4"/>
  <c r="DA43" i="14"/>
  <c r="DA175" i="14"/>
  <c r="DA1" i="5"/>
  <c r="DA1" i="13"/>
  <c r="DA119" i="1"/>
  <c r="DA1" i="10"/>
  <c r="DA570" i="2"/>
  <c r="DA417" i="2"/>
  <c r="DA4" i="2"/>
  <c r="DA825" i="2"/>
  <c r="DA82" i="4"/>
  <c r="DA71" i="4"/>
  <c r="DA83" i="14"/>
  <c r="DA200" i="14"/>
  <c r="DA4" i="5"/>
  <c r="BL90" i="14"/>
  <c r="BL11" i="14"/>
  <c r="BL94" i="14"/>
  <c r="BL122" i="14"/>
  <c r="BM838" i="2"/>
  <c r="BM855" i="2"/>
  <c r="CY440" i="2"/>
  <c r="CY460" i="2" s="1"/>
  <c r="CY136" i="4"/>
  <c r="CY134" i="4" s="1"/>
  <c r="CX458" i="2"/>
  <c r="CX10" i="4"/>
  <c r="CX465" i="2"/>
  <c r="CX652" i="2"/>
  <c r="CX653" i="2"/>
  <c r="CX702" i="2" s="1"/>
  <c r="CX654" i="2"/>
  <c r="CX703" i="2" s="1"/>
  <c r="CY646" i="2"/>
  <c r="CZ435" i="2"/>
  <c r="CZ459" i="2" s="1"/>
  <c r="DA433" i="2"/>
  <c r="CX230" i="2"/>
  <c r="CW12" i="2"/>
  <c r="BA635" i="2"/>
  <c r="BA695" i="2" s="1"/>
  <c r="BB630" i="2"/>
  <c r="BB690" i="2" s="1"/>
  <c r="BB656" i="2"/>
  <c r="BB704" i="2" s="1"/>
  <c r="CX109" i="2"/>
  <c r="CZ10" i="2"/>
  <c r="CZ11" i="2" s="1"/>
  <c r="CX74" i="4"/>
  <c r="CX24" i="2"/>
  <c r="CX25" i="2" s="1"/>
  <c r="CX655" i="2"/>
  <c r="CZ658" i="2"/>
  <c r="CZ706" i="2" s="1"/>
  <c r="DA648" i="2"/>
  <c r="CY659" i="2"/>
  <c r="CY707" i="2" s="1"/>
  <c r="CY650" i="2"/>
  <c r="CY160" i="4" s="1"/>
  <c r="CY159" i="4" s="1"/>
  <c r="CW111" i="2"/>
  <c r="CW879" i="2" s="1"/>
  <c r="CV110" i="2"/>
  <c r="CV112" i="2" s="1"/>
  <c r="CW73" i="4"/>
  <c r="CZ70" i="2"/>
  <c r="CZ71" i="2" s="1"/>
  <c r="CX77" i="4"/>
  <c r="CX84" i="2"/>
  <c r="CX85" i="2" s="1"/>
  <c r="CV223" i="14"/>
  <c r="BE846" i="2"/>
  <c r="BD861" i="2"/>
  <c r="DA839" i="2"/>
  <c r="AJ40" i="4"/>
  <c r="CY622" i="2"/>
  <c r="CY157" i="4" s="1"/>
  <c r="CY155" i="4" s="1"/>
  <c r="CX685" i="2"/>
  <c r="CX721" i="2"/>
  <c r="CU123" i="14"/>
  <c r="CU12" i="14"/>
  <c r="CU50" i="14"/>
  <c r="CU159" i="14"/>
  <c r="CV190" i="4"/>
  <c r="CV194" i="4" s="1"/>
  <c r="CV37" i="13"/>
  <c r="CV55" i="4"/>
  <c r="CV11" i="13"/>
  <c r="CV38" i="13" s="1"/>
  <c r="CY887" i="2"/>
  <c r="CY53" i="4"/>
  <c r="CY192" i="4" s="1"/>
  <c r="CU39" i="13"/>
  <c r="CU40" i="13" s="1"/>
  <c r="CW51" i="4"/>
  <c r="CW720" i="2"/>
  <c r="CX258" i="2"/>
  <c r="CZ638" i="2"/>
  <c r="CZ699" i="2" s="1"/>
  <c r="CZ632" i="2"/>
  <c r="CZ692" i="2" s="1"/>
  <c r="DA619" i="2"/>
  <c r="CZ625" i="2"/>
  <c r="CZ627" i="2"/>
  <c r="CZ688" i="2" s="1"/>
  <c r="DA613" i="2"/>
  <c r="AI534" i="2"/>
  <c r="AI544" i="2"/>
  <c r="AI545" i="2" s="1"/>
  <c r="AH541" i="2"/>
  <c r="AK468" i="2"/>
  <c r="AK470" i="2" s="1"/>
  <c r="AJ543" i="2"/>
  <c r="CT262" i="2"/>
  <c r="CU260" i="2"/>
  <c r="AH545" i="2"/>
  <c r="AJ537" i="2"/>
  <c r="AJ538" i="2" s="1"/>
  <c r="AL479" i="2"/>
  <c r="AK483" i="2"/>
  <c r="AL492" i="2"/>
  <c r="AK496" i="2"/>
  <c r="AL466" i="2"/>
  <c r="AK536" i="2"/>
  <c r="CX484" i="2"/>
  <c r="CX497" i="2"/>
  <c r="CX15" i="4"/>
  <c r="CW494" i="2"/>
  <c r="CX491" i="2"/>
  <c r="CY456" i="2"/>
  <c r="CY486" i="2" s="1"/>
  <c r="CY485" i="2"/>
  <c r="CY141" i="4"/>
  <c r="CY140" i="4" s="1"/>
  <c r="CZ451" i="2"/>
  <c r="DA449" i="2"/>
  <c r="CZ335" i="2"/>
  <c r="CZ336" i="2" s="1"/>
  <c r="CZ122" i="4" s="1"/>
  <c r="DA331" i="2"/>
  <c r="CZ326" i="2"/>
  <c r="CZ327" i="2" s="1"/>
  <c r="CZ121" i="4" s="1"/>
  <c r="DA322" i="2"/>
  <c r="CZ89" i="4"/>
  <c r="CY357" i="2"/>
  <c r="CY126" i="4" s="1"/>
  <c r="CZ374" i="2"/>
  <c r="CZ375" i="2" s="1"/>
  <c r="CZ128" i="4" s="1"/>
  <c r="DA370" i="2"/>
  <c r="CZ356" i="2"/>
  <c r="DA352" i="2"/>
  <c r="CY85" i="4"/>
  <c r="CY300" i="2"/>
  <c r="CY118" i="4" s="1"/>
  <c r="DA340" i="2"/>
  <c r="CZ299" i="2"/>
  <c r="CZ308" i="2"/>
  <c r="CZ309" i="2" s="1"/>
  <c r="CZ119" i="4" s="1"/>
  <c r="DA295" i="2"/>
  <c r="DA304" i="2"/>
  <c r="CZ344" i="2"/>
  <c r="CZ345" i="2" s="1"/>
  <c r="CZ123" i="4" s="1"/>
  <c r="CV13" i="4"/>
  <c r="CV404" i="2"/>
  <c r="CS224" i="14"/>
  <c r="CS251" i="14"/>
  <c r="CS278" i="14"/>
  <c r="CZ93" i="4"/>
  <c r="DA193" i="2"/>
  <c r="DA96" i="4" s="1"/>
  <c r="DA192" i="2"/>
  <c r="DA92" i="4" s="1"/>
  <c r="DA191" i="2"/>
  <c r="CZ88" i="4"/>
  <c r="CS174" i="2"/>
  <c r="CS283" i="2" s="1"/>
  <c r="CT172" i="2"/>
  <c r="CT171" i="2"/>
  <c r="CZ87" i="4"/>
  <c r="CU183" i="2"/>
  <c r="CU110" i="4"/>
  <c r="CU182" i="2"/>
  <c r="DA161" i="2"/>
  <c r="DA162" i="2"/>
  <c r="DA91" i="4" s="1"/>
  <c r="DA163" i="2"/>
  <c r="DA95" i="4" s="1"/>
  <c r="CW166" i="2"/>
  <c r="CV170" i="2"/>
  <c r="CW232" i="2"/>
  <c r="CR176" i="2"/>
  <c r="CR277" i="2" s="1"/>
  <c r="CQ284" i="2"/>
  <c r="CW168" i="2"/>
  <c r="CZ86" i="4"/>
  <c r="DA131" i="2"/>
  <c r="DA133" i="2"/>
  <c r="DA94" i="4" s="1"/>
  <c r="DA132" i="2"/>
  <c r="DA90" i="4" s="1"/>
  <c r="DA236" i="2"/>
  <c r="CU144" i="2"/>
  <c r="DA264" i="2"/>
  <c r="CX202" i="2"/>
  <c r="DA178" i="2"/>
  <c r="DA208" i="2"/>
  <c r="CW204" i="2"/>
  <c r="CW206" i="2" s="1"/>
  <c r="DA148" i="2"/>
  <c r="DB58" i="2"/>
  <c r="DC62" i="2" s="1"/>
  <c r="DB78" i="2"/>
  <c r="DC82" i="2" s="1"/>
  <c r="DB18" i="2"/>
  <c r="DC22" i="2" s="1"/>
  <c r="DB38" i="2"/>
  <c r="DC42" i="2" s="1"/>
  <c r="CV277" i="14"/>
  <c r="DB40" i="1"/>
  <c r="CX53" i="2"/>
  <c r="CU506" i="2"/>
  <c r="CU507" i="2" s="1"/>
  <c r="CS504" i="2"/>
  <c r="CX13" i="2"/>
  <c r="DB30" i="2"/>
  <c r="DB31" i="2" s="1"/>
  <c r="CY45" i="2"/>
  <c r="CY33" i="2" s="1"/>
  <c r="CZ44" i="2"/>
  <c r="CX73" i="2"/>
  <c r="CY73" i="2" s="1"/>
  <c r="DB98" i="2"/>
  <c r="DC102" i="2" s="1"/>
  <c r="DC131" i="14"/>
  <c r="DC53" i="1"/>
  <c r="DC56" i="1"/>
  <c r="DC62" i="14"/>
  <c r="DC55" i="1"/>
  <c r="DC426" i="2" s="1"/>
  <c r="DC22" i="14"/>
  <c r="DC54" i="1"/>
  <c r="CV92" i="2"/>
  <c r="CV93" i="2"/>
  <c r="CV114" i="2" s="1"/>
  <c r="CT508" i="2"/>
  <c r="CY294" i="14"/>
  <c r="CY232" i="14"/>
  <c r="CY259" i="14"/>
  <c r="DA102" i="14"/>
  <c r="DB101" i="14"/>
  <c r="CX78" i="4"/>
  <c r="CX104" i="2"/>
  <c r="DD32" i="1"/>
  <c r="DC33" i="1"/>
  <c r="DC35" i="1"/>
  <c r="DC34" i="1"/>
  <c r="CW6" i="4"/>
  <c r="CU817" i="2"/>
  <c r="AM20" i="4"/>
  <c r="AM143" i="4"/>
  <c r="AM145" i="4" s="1"/>
  <c r="AM78" i="10"/>
  <c r="DA561" i="2"/>
  <c r="DB560" i="2"/>
  <c r="CV7" i="13"/>
  <c r="CV22" i="13" s="1"/>
  <c r="CV21" i="13"/>
  <c r="DB121" i="10"/>
  <c r="DB97" i="10"/>
  <c r="CY295" i="14"/>
  <c r="BD904" i="2"/>
  <c r="BE70" i="10"/>
  <c r="DB487" i="2"/>
  <c r="CZ90" i="2"/>
  <c r="CZ91" i="2" s="1"/>
  <c r="DA120" i="10"/>
  <c r="CX383" i="2"/>
  <c r="DE761" i="2"/>
  <c r="DE760" i="2" s="1"/>
  <c r="DD762" i="2"/>
  <c r="CU22" i="13"/>
  <c r="CD136" i="1"/>
  <c r="CE137" i="1" s="1"/>
  <c r="CE135" i="1"/>
  <c r="CY478" i="2"/>
  <c r="CZ474" i="2"/>
  <c r="DB461" i="2"/>
  <c r="AZ84" i="10"/>
  <c r="AZ85" i="10" s="1"/>
  <c r="CW105" i="2"/>
  <c r="CW110" i="2" s="1"/>
  <c r="AL287" i="14"/>
  <c r="AL902" i="2"/>
  <c r="AL903" i="2" s="1"/>
  <c r="AL16" i="4"/>
  <c r="DD769" i="2"/>
  <c r="DD768" i="2" s="1"/>
  <c r="DC770" i="2"/>
  <c r="DB385" i="2"/>
  <c r="CT504" i="2"/>
  <c r="DB93" i="10"/>
  <c r="DA556" i="2"/>
  <c r="DB555" i="2"/>
  <c r="DB65" i="10"/>
  <c r="G132" i="4"/>
  <c r="CS191" i="14" l="1"/>
  <c r="DB18" i="13"/>
  <c r="DA130" i="2"/>
  <c r="CX219" i="2"/>
  <c r="DA160" i="2"/>
  <c r="CX247" i="2"/>
  <c r="DA190" i="2"/>
  <c r="BM856" i="2"/>
  <c r="BM43" i="4" s="1"/>
  <c r="BM11" i="14" s="1"/>
  <c r="BN837" i="2"/>
  <c r="DA50" i="2"/>
  <c r="DA51" i="2" s="1"/>
  <c r="CY76" i="4"/>
  <c r="CY64" i="2"/>
  <c r="CY65" i="2" s="1"/>
  <c r="CY609" i="2"/>
  <c r="BG601" i="2"/>
  <c r="CZ599" i="2"/>
  <c r="DA592" i="2"/>
  <c r="DA156" i="4" s="1"/>
  <c r="BC605" i="2"/>
  <c r="DB595" i="2"/>
  <c r="DB597" i="2"/>
  <c r="DB598" i="2"/>
  <c r="CW10" i="15"/>
  <c r="CW37" i="15" s="1"/>
  <c r="DC583" i="2"/>
  <c r="DC582" i="2"/>
  <c r="DC589" i="2"/>
  <c r="DB608" i="2"/>
  <c r="DB602" i="2"/>
  <c r="DA603" i="2"/>
  <c r="CZ700" i="2"/>
  <c r="CZ46" i="4" s="1"/>
  <c r="CY164" i="4"/>
  <c r="DA430" i="2"/>
  <c r="DA135" i="4"/>
  <c r="CY4" i="15"/>
  <c r="DC428" i="2"/>
  <c r="DC427" i="2"/>
  <c r="DC423" i="2"/>
  <c r="DC424" i="2"/>
  <c r="DB425" i="2"/>
  <c r="CY279" i="2"/>
  <c r="CY518" i="2" s="1"/>
  <c r="CY519" i="2" s="1"/>
  <c r="CY516" i="2" s="1"/>
  <c r="CT282" i="2"/>
  <c r="CU142" i="2"/>
  <c r="CU146" i="2" s="1"/>
  <c r="CU273" i="2"/>
  <c r="CU141" i="2"/>
  <c r="CW272" i="2"/>
  <c r="CV275" i="2"/>
  <c r="CV153" i="2"/>
  <c r="CV109" i="4"/>
  <c r="CV152" i="2"/>
  <c r="CU278" i="2"/>
  <c r="CU880" i="2" s="1"/>
  <c r="CW280" i="2"/>
  <c r="CX138" i="2"/>
  <c r="CW281" i="2"/>
  <c r="CX136" i="2"/>
  <c r="CW140" i="2"/>
  <c r="CT276" i="2"/>
  <c r="CT539" i="2" s="1"/>
  <c r="BW45" i="4"/>
  <c r="BV782" i="2"/>
  <c r="BV789" i="2"/>
  <c r="BW782" i="2"/>
  <c r="BW789" i="2"/>
  <c r="CU234" i="2"/>
  <c r="CV909" i="2"/>
  <c r="CV289" i="14" s="1"/>
  <c r="CW228" i="2"/>
  <c r="CW241" i="2" s="1"/>
  <c r="CW229" i="2" s="1"/>
  <c r="CT256" i="14"/>
  <c r="CT288" i="14"/>
  <c r="CU108" i="4"/>
  <c r="CU413" i="2"/>
  <c r="CU911" i="2" s="1"/>
  <c r="CU288" i="14" s="1"/>
  <c r="CW222" i="14"/>
  <c r="CW276" i="14"/>
  <c r="CX100" i="4"/>
  <c r="CZ134" i="2"/>
  <c r="CW408" i="2"/>
  <c r="CW549" i="2" s="1"/>
  <c r="CX97" i="4"/>
  <c r="CZ194" i="2"/>
  <c r="DA194" i="2" s="1"/>
  <c r="CW115" i="4"/>
  <c r="CV549" i="2"/>
  <c r="CV412" i="2"/>
  <c r="CV41" i="4" s="1"/>
  <c r="CY249" i="2"/>
  <c r="CY102" i="4" s="1"/>
  <c r="CY98" i="4"/>
  <c r="CV112" i="4"/>
  <c r="CV241" i="2"/>
  <c r="CV240" i="2"/>
  <c r="DC14" i="14"/>
  <c r="DC23" i="14"/>
  <c r="DC47" i="14"/>
  <c r="DC204" i="14"/>
  <c r="DC74" i="14"/>
  <c r="DC8" i="14"/>
  <c r="DC156" i="14"/>
  <c r="DC165" i="14"/>
  <c r="DC34" i="14"/>
  <c r="DC63" i="14"/>
  <c r="DC143" i="14"/>
  <c r="DC54" i="14"/>
  <c r="DC119" i="14"/>
  <c r="DC132" i="14"/>
  <c r="CY99" i="4"/>
  <c r="CZ217" i="2"/>
  <c r="CZ215" i="2" s="1"/>
  <c r="CZ245" i="2"/>
  <c r="CZ243" i="2" s="1"/>
  <c r="CU193" i="14"/>
  <c r="BM836" i="2"/>
  <c r="CY221" i="2"/>
  <c r="CY101" i="4" s="1"/>
  <c r="DH87" i="1"/>
  <c r="DI85" i="1"/>
  <c r="DA244" i="2"/>
  <c r="DA216" i="2"/>
  <c r="CY215" i="2"/>
  <c r="DD2" i="14"/>
  <c r="DD2" i="4"/>
  <c r="DD147" i="1"/>
  <c r="DD2" i="13"/>
  <c r="DD2" i="2"/>
  <c r="DD2" i="1"/>
  <c r="DD2" i="10"/>
  <c r="DD118" i="10" s="1"/>
  <c r="DE31" i="1"/>
  <c r="DD2" i="5"/>
  <c r="CY243" i="2"/>
  <c r="CZ248" i="2"/>
  <c r="CX660" i="2"/>
  <c r="DB405" i="2"/>
  <c r="CV8" i="4"/>
  <c r="CV7" i="4" s="1"/>
  <c r="CZ220" i="2"/>
  <c r="BL863" i="2"/>
  <c r="BL852" i="2"/>
  <c r="BL176" i="4"/>
  <c r="DI92" i="1"/>
  <c r="CW256" i="2"/>
  <c r="DC152" i="1"/>
  <c r="DC126" i="1"/>
  <c r="DC129" i="1"/>
  <c r="DC65" i="1"/>
  <c r="DC59" i="1"/>
  <c r="DC146" i="1"/>
  <c r="Z147" i="1" s="1"/>
  <c r="DC50" i="1"/>
  <c r="DC51" i="1"/>
  <c r="DC210" i="2"/>
  <c r="DC189" i="2" s="1"/>
  <c r="DC79" i="2"/>
  <c r="DC645" i="2"/>
  <c r="DC454" i="2"/>
  <c r="DC320" i="2"/>
  <c r="DC363" i="2"/>
  <c r="DC342" i="2"/>
  <c r="DC339" i="2" s="1"/>
  <c r="DC306" i="2"/>
  <c r="DC303" i="2" s="1"/>
  <c r="DC238" i="2"/>
  <c r="DC218" i="2" s="1"/>
  <c r="DC266" i="2"/>
  <c r="DC246" i="2" s="1"/>
  <c r="DC196" i="2"/>
  <c r="DC59" i="2"/>
  <c r="DC19" i="2"/>
  <c r="DC923" i="2"/>
  <c r="DC476" i="2"/>
  <c r="DC438" i="2"/>
  <c r="DC612" i="2"/>
  <c r="DC453" i="2"/>
  <c r="DC359" i="2"/>
  <c r="DC338" i="2"/>
  <c r="DC302" i="2"/>
  <c r="DC224" i="2"/>
  <c r="DC254" i="2"/>
  <c r="DC180" i="2"/>
  <c r="DC159" i="2" s="1"/>
  <c r="DC99" i="2"/>
  <c r="DC489" i="2"/>
  <c r="DC463" i="2"/>
  <c r="DC434" i="2"/>
  <c r="DC329" i="2"/>
  <c r="DC324" i="2"/>
  <c r="DC321" i="2" s="1"/>
  <c r="DC437" i="2"/>
  <c r="DC450" i="2"/>
  <c r="DC333" i="2"/>
  <c r="DC330" i="2" s="1"/>
  <c r="DC372" i="2"/>
  <c r="DC369" i="2" s="1"/>
  <c r="DC354" i="2"/>
  <c r="DC351" i="2" s="1"/>
  <c r="DC315" i="2"/>
  <c r="DC297" i="2"/>
  <c r="DC294" i="2" s="1"/>
  <c r="DC226" i="2"/>
  <c r="DC252" i="2"/>
  <c r="DC150" i="2"/>
  <c r="DC129" i="2" s="1"/>
  <c r="DC39" i="2"/>
  <c r="DC368" i="2"/>
  <c r="DC350" i="2"/>
  <c r="DC311" i="2"/>
  <c r="DC293" i="2"/>
  <c r="DC198" i="2"/>
  <c r="DF93" i="1"/>
  <c r="DE97" i="1"/>
  <c r="DD57" i="10"/>
  <c r="DD62" i="10"/>
  <c r="DC235" i="2"/>
  <c r="DC147" i="2"/>
  <c r="DC177" i="2"/>
  <c r="DC207" i="2"/>
  <c r="DC263" i="2"/>
  <c r="DC436" i="2"/>
  <c r="DC452" i="2"/>
  <c r="DC332" i="2"/>
  <c r="DC323" i="2"/>
  <c r="DC371" i="2"/>
  <c r="DC362" i="2"/>
  <c r="DC353" i="2"/>
  <c r="DC341" i="2"/>
  <c r="DC314" i="2"/>
  <c r="DC305" i="2"/>
  <c r="DC296" i="2"/>
  <c r="CX893" i="2"/>
  <c r="CY132" i="4"/>
  <c r="CW407" i="2"/>
  <c r="CW909" i="2" s="1"/>
  <c r="CW289" i="14" s="1"/>
  <c r="CY381" i="2"/>
  <c r="CY317" i="2"/>
  <c r="CX318" i="2"/>
  <c r="CX120" i="4" s="1"/>
  <c r="CX117" i="4" s="1"/>
  <c r="CX382" i="2"/>
  <c r="CX380" i="2" s="1"/>
  <c r="CX387" i="2" s="1"/>
  <c r="CW9" i="4"/>
  <c r="CU11" i="4"/>
  <c r="CX406" i="2"/>
  <c r="DA312" i="2"/>
  <c r="CZ313" i="2"/>
  <c r="CX12" i="2"/>
  <c r="CX111" i="2"/>
  <c r="CX879" i="2" s="1"/>
  <c r="CX72" i="2"/>
  <c r="CY890" i="2"/>
  <c r="CW388" i="2"/>
  <c r="CY389" i="2"/>
  <c r="CY365" i="2"/>
  <c r="CZ361" i="2"/>
  <c r="DA360" i="2"/>
  <c r="CX366" i="2"/>
  <c r="CX127" i="4" s="1"/>
  <c r="CX125" i="4" s="1"/>
  <c r="CX390" i="2"/>
  <c r="CX388" i="2" s="1"/>
  <c r="CZ222" i="2"/>
  <c r="CZ164" i="2"/>
  <c r="DB75" i="4"/>
  <c r="CZ250" i="2"/>
  <c r="CX498" i="2"/>
  <c r="BM21" i="4"/>
  <c r="BM175" i="4"/>
  <c r="BM90" i="14"/>
  <c r="CZ440" i="2"/>
  <c r="CZ460" i="2" s="1"/>
  <c r="CZ136" i="4"/>
  <c r="CZ134" i="4" s="1"/>
  <c r="CY458" i="2"/>
  <c r="CY10" i="4"/>
  <c r="CY465" i="2"/>
  <c r="CY652" i="2"/>
  <c r="CY654" i="2"/>
  <c r="CY703" i="2" s="1"/>
  <c r="CY653" i="2"/>
  <c r="CY702" i="2" s="1"/>
  <c r="CZ646" i="2"/>
  <c r="DA435" i="2"/>
  <c r="DA459" i="2" s="1"/>
  <c r="DB433" i="2"/>
  <c r="CY109" i="2"/>
  <c r="DC40" i="1"/>
  <c r="BB657" i="2"/>
  <c r="BB705" i="2" s="1"/>
  <c r="BB634" i="2"/>
  <c r="BB694" i="2" s="1"/>
  <c r="BB631" i="2"/>
  <c r="BB691" i="2" s="1"/>
  <c r="DA10" i="2"/>
  <c r="DA11" i="2" s="1"/>
  <c r="CY24" i="2"/>
  <c r="CY25" i="2" s="1"/>
  <c r="CY74" i="4"/>
  <c r="CY655" i="2"/>
  <c r="DA658" i="2"/>
  <c r="DA706" i="2" s="1"/>
  <c r="DB648" i="2"/>
  <c r="CZ659" i="2"/>
  <c r="CZ707" i="2" s="1"/>
  <c r="CZ650" i="2"/>
  <c r="CZ160" i="4" s="1"/>
  <c r="CZ159" i="4" s="1"/>
  <c r="CX73" i="4"/>
  <c r="CY212" i="2"/>
  <c r="DA70" i="2"/>
  <c r="DA71" i="2" s="1"/>
  <c r="CY77" i="4"/>
  <c r="CY84" i="2"/>
  <c r="BE847" i="2"/>
  <c r="BE862" i="2"/>
  <c r="CY213" i="2"/>
  <c r="CY201" i="2" s="1"/>
  <c r="DB839" i="2"/>
  <c r="CV39" i="13"/>
  <c r="CV40" i="13" s="1"/>
  <c r="CY721" i="2"/>
  <c r="CY685" i="2"/>
  <c r="AK40" i="4"/>
  <c r="CZ622" i="2"/>
  <c r="CZ157" i="4" s="1"/>
  <c r="CZ155" i="4" s="1"/>
  <c r="CW190" i="4"/>
  <c r="CW194" i="4" s="1"/>
  <c r="CW55" i="4"/>
  <c r="CW11" i="13"/>
  <c r="CW38" i="13" s="1"/>
  <c r="CW37" i="13"/>
  <c r="CV50" i="14"/>
  <c r="CV159" i="14"/>
  <c r="CV123" i="14"/>
  <c r="CV12" i="14"/>
  <c r="CZ887" i="2"/>
  <c r="CZ53" i="4"/>
  <c r="CZ192" i="4" s="1"/>
  <c r="CX51" i="4"/>
  <c r="CX720" i="2"/>
  <c r="DA625" i="2"/>
  <c r="DA627" i="2"/>
  <c r="DA688" i="2" s="1"/>
  <c r="DB613" i="2"/>
  <c r="DA638" i="2"/>
  <c r="DA699" i="2" s="1"/>
  <c r="DA632" i="2"/>
  <c r="DA692" i="2" s="1"/>
  <c r="DB619" i="2"/>
  <c r="AL468" i="2"/>
  <c r="AL470" i="2" s="1"/>
  <c r="AK543" i="2"/>
  <c r="AI541" i="2"/>
  <c r="CU262" i="2"/>
  <c r="CV260" i="2"/>
  <c r="CY202" i="2"/>
  <c r="CZ85" i="4"/>
  <c r="AJ544" i="2"/>
  <c r="AJ541" i="2" s="1"/>
  <c r="DB4" i="4"/>
  <c r="AM466" i="2"/>
  <c r="AL536" i="2"/>
  <c r="AM479" i="2"/>
  <c r="AL483" i="2"/>
  <c r="AJ534" i="2"/>
  <c r="AK537" i="2"/>
  <c r="AK538" i="2" s="1"/>
  <c r="AM492" i="2"/>
  <c r="AL496" i="2"/>
  <c r="CZ73" i="2"/>
  <c r="CZ456" i="2"/>
  <c r="CZ486" i="2" s="1"/>
  <c r="CZ485" i="2"/>
  <c r="CZ141" i="4"/>
  <c r="CZ140" i="4" s="1"/>
  <c r="CY497" i="2"/>
  <c r="CY484" i="2"/>
  <c r="CY15" i="4"/>
  <c r="CX494" i="2"/>
  <c r="CY491" i="2"/>
  <c r="DA451" i="2"/>
  <c r="DB449" i="2"/>
  <c r="DB1" i="14"/>
  <c r="DB20" i="1"/>
  <c r="DB417" i="2"/>
  <c r="DB1" i="1"/>
  <c r="DB1" i="4"/>
  <c r="DB747" i="2"/>
  <c r="DB4" i="14"/>
  <c r="DB331" i="2"/>
  <c r="DA335" i="2"/>
  <c r="DA336" i="2" s="1"/>
  <c r="DA122" i="4" s="1"/>
  <c r="DB322" i="2"/>
  <c r="DA326" i="2"/>
  <c r="DA327" i="2" s="1"/>
  <c r="DA121" i="4" s="1"/>
  <c r="CZ357" i="2"/>
  <c r="CZ126" i="4" s="1"/>
  <c r="DA356" i="2"/>
  <c r="DA374" i="2"/>
  <c r="DA375" i="2" s="1"/>
  <c r="DA128" i="4" s="1"/>
  <c r="DB352" i="2"/>
  <c r="DB370" i="2"/>
  <c r="CZ300" i="2"/>
  <c r="CZ118" i="4" s="1"/>
  <c r="DB295" i="2"/>
  <c r="DA299" i="2"/>
  <c r="DA308" i="2"/>
  <c r="DA309" i="2" s="1"/>
  <c r="DA119" i="4" s="1"/>
  <c r="DA344" i="2"/>
  <c r="DA345" i="2" s="1"/>
  <c r="DA123" i="4" s="1"/>
  <c r="DB304" i="2"/>
  <c r="DB340" i="2"/>
  <c r="DA93" i="4"/>
  <c r="CV413" i="2"/>
  <c r="CV911" i="2" s="1"/>
  <c r="DB248" i="2"/>
  <c r="DB249" i="2"/>
  <c r="DB102" i="4" s="1"/>
  <c r="CT251" i="14"/>
  <c r="CT278" i="14"/>
  <c r="CT224" i="14"/>
  <c r="CR284" i="2"/>
  <c r="CU172" i="2"/>
  <c r="CT889" i="2"/>
  <c r="CS176" i="2"/>
  <c r="CS277" i="2" s="1"/>
  <c r="DB221" i="2"/>
  <c r="DB101" i="4" s="1"/>
  <c r="DB220" i="2"/>
  <c r="DB570" i="2"/>
  <c r="DB168" i="4"/>
  <c r="DB4" i="13"/>
  <c r="DA89" i="4"/>
  <c r="DA88" i="4"/>
  <c r="DB191" i="2"/>
  <c r="DB193" i="2"/>
  <c r="DB96" i="4" s="1"/>
  <c r="DB192" i="2"/>
  <c r="DB92" i="4" s="1"/>
  <c r="CU171" i="2"/>
  <c r="DB162" i="2"/>
  <c r="DB91" i="4" s="1"/>
  <c r="DB163" i="2"/>
  <c r="DB95" i="4" s="1"/>
  <c r="DB161" i="2"/>
  <c r="CT174" i="2"/>
  <c r="CT283" i="2" s="1"/>
  <c r="CX232" i="2"/>
  <c r="DA87" i="4"/>
  <c r="CV110" i="4"/>
  <c r="CV183" i="2"/>
  <c r="CV182" i="2"/>
  <c r="CX168" i="2"/>
  <c r="CX166" i="2"/>
  <c r="CW170" i="2"/>
  <c r="DB133" i="2"/>
  <c r="DB94" i="4" s="1"/>
  <c r="DB131" i="2"/>
  <c r="DB132" i="2"/>
  <c r="DB90" i="4" s="1"/>
  <c r="DA86" i="4"/>
  <c r="CV144" i="2"/>
  <c r="DB236" i="2"/>
  <c r="DB44" i="1"/>
  <c r="DB74" i="1"/>
  <c r="DB102" i="10"/>
  <c r="DB730" i="2"/>
  <c r="DB812" i="2"/>
  <c r="DB774" i="2"/>
  <c r="DB106" i="4"/>
  <c r="DB181" i="4"/>
  <c r="DB115" i="14"/>
  <c r="DB152" i="14"/>
  <c r="DB1" i="5"/>
  <c r="DB34" i="13"/>
  <c r="DB55" i="10"/>
  <c r="DB119" i="1"/>
  <c r="DB4" i="2"/>
  <c r="DB825" i="2"/>
  <c r="DB121" i="2"/>
  <c r="DB795" i="2"/>
  <c r="DB149" i="4"/>
  <c r="DB37" i="4"/>
  <c r="DB43" i="14"/>
  <c r="DB175" i="14"/>
  <c r="DB4" i="5"/>
  <c r="DB1" i="13"/>
  <c r="DB90" i="10"/>
  <c r="DB1" i="10"/>
  <c r="DB502" i="2"/>
  <c r="DB1" i="2"/>
  <c r="CX3" i="15" s="1"/>
  <c r="DB288" i="2"/>
  <c r="DB870" i="2"/>
  <c r="DB71" i="4"/>
  <c r="DB82" i="4"/>
  <c r="DB83" i="14"/>
  <c r="DB200" i="14"/>
  <c r="CX204" i="2"/>
  <c r="CX206" i="2" s="1"/>
  <c r="CY258" i="2"/>
  <c r="DB178" i="2"/>
  <c r="DB148" i="2"/>
  <c r="DB208" i="2"/>
  <c r="DB264" i="2"/>
  <c r="DC78" i="2"/>
  <c r="DD82" i="2" s="1"/>
  <c r="DC38" i="2"/>
  <c r="DD42" i="2" s="1"/>
  <c r="DC58" i="2"/>
  <c r="DD62" i="2" s="1"/>
  <c r="DC18" i="2"/>
  <c r="DD22" i="2" s="1"/>
  <c r="CX520" i="2"/>
  <c r="CY13" i="2"/>
  <c r="CW277" i="14"/>
  <c r="CW223" i="14"/>
  <c r="CW250" i="14"/>
  <c r="CV506" i="2"/>
  <c r="DA44" i="2"/>
  <c r="DA45" i="2" s="1"/>
  <c r="CY32" i="2"/>
  <c r="CZ45" i="2"/>
  <c r="CZ32" i="2" s="1"/>
  <c r="CY53" i="2"/>
  <c r="CZ33" i="2"/>
  <c r="DC30" i="2"/>
  <c r="DC31" i="2" s="1"/>
  <c r="CX105" i="2"/>
  <c r="CX110" i="2" s="1"/>
  <c r="CW92" i="2"/>
  <c r="CU504" i="2"/>
  <c r="DD131" i="14"/>
  <c r="DD54" i="1"/>
  <c r="DD55" i="1"/>
  <c r="DD426" i="2" s="1"/>
  <c r="DD62" i="14"/>
  <c r="DD53" i="1"/>
  <c r="DD22" i="14"/>
  <c r="DD56" i="1"/>
  <c r="DC98" i="2"/>
  <c r="DD102" i="2" s="1"/>
  <c r="AL228" i="14"/>
  <c r="AL255" i="14"/>
  <c r="AL286" i="14"/>
  <c r="DC93" i="10"/>
  <c r="DC385" i="2"/>
  <c r="DC461" i="2"/>
  <c r="CZ478" i="2"/>
  <c r="DA474" i="2"/>
  <c r="CW93" i="2"/>
  <c r="CW114" i="2" s="1"/>
  <c r="CY78" i="4"/>
  <c r="CY104" i="2"/>
  <c r="DC121" i="10"/>
  <c r="CW112" i="2"/>
  <c r="DC487" i="2"/>
  <c r="DB561" i="2"/>
  <c r="DC560" i="2"/>
  <c r="AM79" i="10"/>
  <c r="CV817" i="2"/>
  <c r="CW21" i="13"/>
  <c r="CW7" i="13"/>
  <c r="DD35" i="1"/>
  <c r="DD34" i="1"/>
  <c r="DE32" i="1"/>
  <c r="DD33" i="1"/>
  <c r="DB556" i="2"/>
  <c r="DC555" i="2"/>
  <c r="DC65" i="10"/>
  <c r="CZ232" i="14"/>
  <c r="CZ259" i="14"/>
  <c r="CZ294" i="14"/>
  <c r="DE769" i="2"/>
  <c r="DE768" i="2" s="1"/>
  <c r="DD770" i="2"/>
  <c r="CZ295" i="14"/>
  <c r="AL17" i="4"/>
  <c r="CE136" i="1"/>
  <c r="CF137" i="1" s="1"/>
  <c r="CF135" i="1"/>
  <c r="CU23" i="13"/>
  <c r="DF761" i="2"/>
  <c r="DF760" i="2" s="1"/>
  <c r="DE762" i="2"/>
  <c r="DB120" i="10"/>
  <c r="DC97" i="10"/>
  <c r="CV23" i="13"/>
  <c r="CV24" i="13" s="1"/>
  <c r="AZ86" i="10"/>
  <c r="CY383" i="2"/>
  <c r="DA90" i="2"/>
  <c r="DA91" i="2" s="1"/>
  <c r="BE71" i="10"/>
  <c r="BE72" i="10" s="1"/>
  <c r="AM184" i="4"/>
  <c r="CX6" i="4"/>
  <c r="DB102" i="14"/>
  <c r="DC101" i="14"/>
  <c r="CU508" i="2"/>
  <c r="DX138" i="4"/>
  <c r="BM122" i="14" l="1"/>
  <c r="BM94" i="14"/>
  <c r="DC4" i="13"/>
  <c r="DB130" i="2"/>
  <c r="DB190" i="2"/>
  <c r="DB247" i="2"/>
  <c r="DB160" i="2"/>
  <c r="DB219" i="2"/>
  <c r="CY247" i="2"/>
  <c r="CY219" i="2"/>
  <c r="CY52" i="2"/>
  <c r="DB50" i="2"/>
  <c r="DB51" i="2" s="1"/>
  <c r="CZ76" i="4"/>
  <c r="CZ64" i="2"/>
  <c r="CZ65" i="2" s="1"/>
  <c r="DA599" i="2"/>
  <c r="BH600" i="2"/>
  <c r="BD604" i="2"/>
  <c r="DB592" i="2"/>
  <c r="DB156" i="4" s="1"/>
  <c r="CZ609" i="2"/>
  <c r="DD589" i="2"/>
  <c r="DD583" i="2"/>
  <c r="DD582" i="2"/>
  <c r="DC608" i="2"/>
  <c r="DC602" i="2"/>
  <c r="DC595" i="2"/>
  <c r="DC597" i="2"/>
  <c r="DC598" i="2"/>
  <c r="DB603" i="2"/>
  <c r="DA700" i="2"/>
  <c r="DA46" i="4" s="1"/>
  <c r="DB430" i="2"/>
  <c r="DB135" i="4"/>
  <c r="DC425" i="2"/>
  <c r="CZ4" i="15"/>
  <c r="DD428" i="2"/>
  <c r="DD427" i="2"/>
  <c r="DD424" i="2"/>
  <c r="DD423" i="2"/>
  <c r="CX272" i="2"/>
  <c r="CZ279" i="2"/>
  <c r="CZ518" i="2" s="1"/>
  <c r="CZ519" i="2" s="1"/>
  <c r="CZ520" i="2" s="1"/>
  <c r="CW275" i="2"/>
  <c r="CW153" i="2"/>
  <c r="CW109" i="4"/>
  <c r="CW152" i="2"/>
  <c r="CV278" i="2"/>
  <c r="CV880" i="2" s="1"/>
  <c r="CU282" i="2"/>
  <c r="CV142" i="2"/>
  <c r="CV146" i="2" s="1"/>
  <c r="CX281" i="2"/>
  <c r="CY136" i="2"/>
  <c r="CX140" i="2"/>
  <c r="CX280" i="2"/>
  <c r="CY138" i="2"/>
  <c r="CV273" i="2"/>
  <c r="CV141" i="2"/>
  <c r="CU276" i="2"/>
  <c r="CU539" i="2" s="1"/>
  <c r="BX26" i="4"/>
  <c r="BX45" i="4"/>
  <c r="DD481" i="2"/>
  <c r="CW240" i="2"/>
  <c r="BN838" i="2"/>
  <c r="BO837" i="2" s="1"/>
  <c r="CW112" i="4"/>
  <c r="CZ132" i="4"/>
  <c r="CW8" i="4"/>
  <c r="CZ164" i="4"/>
  <c r="DC4" i="4"/>
  <c r="BM857" i="2"/>
  <c r="CW412" i="2"/>
  <c r="CW41" i="4" s="1"/>
  <c r="BN855" i="2"/>
  <c r="BN175" i="4" s="1"/>
  <c r="DC1" i="10"/>
  <c r="DC1" i="14"/>
  <c r="DC774" i="2"/>
  <c r="DC34" i="13"/>
  <c r="CZ200" i="2"/>
  <c r="CZ212" i="2" s="1"/>
  <c r="DC168" i="4"/>
  <c r="CU256" i="14"/>
  <c r="CW234" i="2"/>
  <c r="CU229" i="14"/>
  <c r="DC812" i="2"/>
  <c r="DC1" i="4"/>
  <c r="DC44" i="1"/>
  <c r="DC502" i="2"/>
  <c r="DC4" i="14"/>
  <c r="CV108" i="4"/>
  <c r="CY406" i="2"/>
  <c r="CY408" i="2" s="1"/>
  <c r="CY549" i="2" s="1"/>
  <c r="CX228" i="2"/>
  <c r="CX112" i="4" s="1"/>
  <c r="CS284" i="2"/>
  <c r="CX112" i="2"/>
  <c r="CY100" i="4"/>
  <c r="BL86" i="14"/>
  <c r="BL104" i="14"/>
  <c r="CX256" i="2"/>
  <c r="CY97" i="4"/>
  <c r="CY660" i="2"/>
  <c r="CZ98" i="4"/>
  <c r="CV193" i="14"/>
  <c r="DD59" i="1"/>
  <c r="DD65" i="1"/>
  <c r="DD152" i="1"/>
  <c r="DD126" i="1"/>
  <c r="DD129" i="1"/>
  <c r="DD146" i="1"/>
  <c r="Y147" i="1" s="1"/>
  <c r="DD50" i="1"/>
  <c r="DD51" i="1"/>
  <c r="DA220" i="2"/>
  <c r="DG93" i="1"/>
  <c r="DF97" i="1"/>
  <c r="CZ99" i="4"/>
  <c r="DD438" i="2"/>
  <c r="DD454" i="2"/>
  <c r="DD333" i="2"/>
  <c r="DD330" i="2" s="1"/>
  <c r="DD320" i="2"/>
  <c r="DD359" i="2"/>
  <c r="DD315" i="2"/>
  <c r="DD297" i="2"/>
  <c r="DD294" i="2" s="1"/>
  <c r="DD226" i="2"/>
  <c r="DD266" i="2"/>
  <c r="DD246" i="2" s="1"/>
  <c r="DD198" i="2"/>
  <c r="DD363" i="2"/>
  <c r="DD302" i="2"/>
  <c r="DD437" i="2"/>
  <c r="DD645" i="2"/>
  <c r="DD453" i="2"/>
  <c r="DD329" i="2"/>
  <c r="DD372" i="2"/>
  <c r="DD369" i="2" s="1"/>
  <c r="DD354" i="2"/>
  <c r="DD351" i="2" s="1"/>
  <c r="DD311" i="2"/>
  <c r="DD293" i="2"/>
  <c r="DD224" i="2"/>
  <c r="DD254" i="2"/>
  <c r="DD196" i="2"/>
  <c r="DD39" i="2"/>
  <c r="DD923" i="2"/>
  <c r="DD476" i="2"/>
  <c r="DD238" i="2"/>
  <c r="DD218" i="2" s="1"/>
  <c r="DD210" i="2"/>
  <c r="DD189" i="2" s="1"/>
  <c r="DD150" i="2"/>
  <c r="DD129" i="2" s="1"/>
  <c r="DD59" i="2"/>
  <c r="DD19" i="2"/>
  <c r="DD434" i="2"/>
  <c r="DD450" i="2"/>
  <c r="DD368" i="2"/>
  <c r="DD350" i="2"/>
  <c r="DD342" i="2"/>
  <c r="DD339" i="2" s="1"/>
  <c r="DD306" i="2"/>
  <c r="DD303" i="2" s="1"/>
  <c r="DD252" i="2"/>
  <c r="DD180" i="2"/>
  <c r="DD159" i="2" s="1"/>
  <c r="DD79" i="2"/>
  <c r="DD99" i="2"/>
  <c r="DD489" i="2"/>
  <c r="DD612" i="2"/>
  <c r="DD324" i="2"/>
  <c r="DD321" i="2" s="1"/>
  <c r="DD338" i="2"/>
  <c r="DD463" i="2"/>
  <c r="DD74" i="14"/>
  <c r="DD8" i="14"/>
  <c r="DD156" i="14"/>
  <c r="DD165" i="14"/>
  <c r="DD47" i="14"/>
  <c r="DD63" i="14"/>
  <c r="DD143" i="14"/>
  <c r="DD54" i="14"/>
  <c r="DD119" i="14"/>
  <c r="DD34" i="14"/>
  <c r="DD132" i="14"/>
  <c r="DD14" i="14"/>
  <c r="DD23" i="14"/>
  <c r="DD204" i="14"/>
  <c r="DA248" i="2"/>
  <c r="CZ249" i="2"/>
  <c r="CZ102" i="4" s="1"/>
  <c r="CV229" i="2"/>
  <c r="CV234" i="2"/>
  <c r="DD40" i="1"/>
  <c r="DE62" i="10"/>
  <c r="DE57" i="10"/>
  <c r="DC405" i="2"/>
  <c r="CW113" i="4"/>
  <c r="CW268" i="2"/>
  <c r="CW269" i="2"/>
  <c r="CW257" i="2" s="1"/>
  <c r="DJ92" i="1"/>
  <c r="DE2" i="5"/>
  <c r="DE2" i="10"/>
  <c r="DE118" i="10" s="1"/>
  <c r="DE2" i="13"/>
  <c r="DF31" i="1"/>
  <c r="DE2" i="14"/>
  <c r="DE147" i="1"/>
  <c r="DE2" i="4"/>
  <c r="DE2" i="2"/>
  <c r="DE2" i="1"/>
  <c r="DJ85" i="1"/>
  <c r="DI87" i="1"/>
  <c r="CZ221" i="2"/>
  <c r="CZ101" i="4" s="1"/>
  <c r="DA217" i="2"/>
  <c r="DA215" i="2" s="1"/>
  <c r="DA245" i="2"/>
  <c r="DA243" i="2" s="1"/>
  <c r="DD332" i="2"/>
  <c r="DD323" i="2"/>
  <c r="DD371" i="2"/>
  <c r="DD362" i="2"/>
  <c r="DD353" i="2"/>
  <c r="DD341" i="2"/>
  <c r="DD314" i="2"/>
  <c r="DD305" i="2"/>
  <c r="DD296" i="2"/>
  <c r="DD436" i="2"/>
  <c r="DD452" i="2"/>
  <c r="DD235" i="2"/>
  <c r="DD177" i="2"/>
  <c r="DD207" i="2"/>
  <c r="DD263" i="2"/>
  <c r="DD147" i="2"/>
  <c r="CY893" i="2"/>
  <c r="CX115" i="4"/>
  <c r="CW410" i="2"/>
  <c r="CW910" i="2" s="1"/>
  <c r="DA250" i="2"/>
  <c r="CZ381" i="2"/>
  <c r="CZ317" i="2"/>
  <c r="CY318" i="2"/>
  <c r="CY120" i="4" s="1"/>
  <c r="CY117" i="4" s="1"/>
  <c r="CY382" i="2"/>
  <c r="CY380" i="2" s="1"/>
  <c r="CY387" i="2" s="1"/>
  <c r="DA313" i="2"/>
  <c r="DB312" i="2"/>
  <c r="CV11" i="4"/>
  <c r="CX249" i="14"/>
  <c r="CX276" i="14"/>
  <c r="CX408" i="2"/>
  <c r="CX222" i="14"/>
  <c r="CX9" i="4"/>
  <c r="CX407" i="2"/>
  <c r="CX410" i="2" s="1"/>
  <c r="CX910" i="2" s="1"/>
  <c r="CW404" i="2"/>
  <c r="CW13" i="4"/>
  <c r="CY366" i="2"/>
  <c r="CY127" i="4" s="1"/>
  <c r="CY125" i="4" s="1"/>
  <c r="CY390" i="2"/>
  <c r="DB360" i="2"/>
  <c r="DA361" i="2"/>
  <c r="CZ365" i="2"/>
  <c r="CZ389" i="2"/>
  <c r="AL178" i="14"/>
  <c r="DC75" i="4"/>
  <c r="CY12" i="2"/>
  <c r="DA164" i="2"/>
  <c r="DA222" i="2"/>
  <c r="CZ890" i="2"/>
  <c r="CY498" i="2"/>
  <c r="DC20" i="1"/>
  <c r="DC121" i="2"/>
  <c r="DC747" i="2"/>
  <c r="DC37" i="4"/>
  <c r="DC71" i="4"/>
  <c r="DC115" i="14"/>
  <c r="DC152" i="14"/>
  <c r="DC1" i="5"/>
  <c r="DC1" i="13"/>
  <c r="DC102" i="10"/>
  <c r="DC74" i="1"/>
  <c r="DC870" i="2"/>
  <c r="DC106" i="4"/>
  <c r="DC4" i="5"/>
  <c r="DC1" i="1"/>
  <c r="DC795" i="2"/>
  <c r="DC55" i="10"/>
  <c r="DC1" i="2"/>
  <c r="CY3" i="15" s="1"/>
  <c r="DC288" i="2"/>
  <c r="DC730" i="2"/>
  <c r="DC82" i="4"/>
  <c r="DC43" i="14"/>
  <c r="DC175" i="14"/>
  <c r="DC18" i="13"/>
  <c r="DC90" i="10"/>
  <c r="DC119" i="1"/>
  <c r="DC570" i="2"/>
  <c r="DC417" i="2"/>
  <c r="DC4" i="2"/>
  <c r="DC825" i="2"/>
  <c r="DC181" i="4"/>
  <c r="DC149" i="4"/>
  <c r="DC83" i="14"/>
  <c r="DC200" i="14"/>
  <c r="DA440" i="2"/>
  <c r="DA460" i="2" s="1"/>
  <c r="DA136" i="4"/>
  <c r="DA134" i="4" s="1"/>
  <c r="CZ458" i="2"/>
  <c r="CZ10" i="4"/>
  <c r="CZ465" i="2"/>
  <c r="CZ652" i="2"/>
  <c r="CZ654" i="2"/>
  <c r="CZ703" i="2" s="1"/>
  <c r="CZ653" i="2"/>
  <c r="CZ702" i="2" s="1"/>
  <c r="DA646" i="2"/>
  <c r="DB435" i="2"/>
  <c r="DB459" i="2" s="1"/>
  <c r="DC433" i="2"/>
  <c r="CZ109" i="2"/>
  <c r="BB635" i="2"/>
  <c r="BB695" i="2" s="1"/>
  <c r="BC630" i="2"/>
  <c r="BC690" i="2" s="1"/>
  <c r="BC656" i="2"/>
  <c r="BC704" i="2" s="1"/>
  <c r="DB10" i="2"/>
  <c r="DB11" i="2" s="1"/>
  <c r="CZ24" i="2"/>
  <c r="CZ25" i="2" s="1"/>
  <c r="CZ74" i="4"/>
  <c r="CZ655" i="2"/>
  <c r="DB658" i="2"/>
  <c r="DB706" i="2" s="1"/>
  <c r="DC648" i="2"/>
  <c r="DA659" i="2"/>
  <c r="DA707" i="2" s="1"/>
  <c r="DA650" i="2"/>
  <c r="DA160" i="4" s="1"/>
  <c r="DA159" i="4" s="1"/>
  <c r="CY111" i="2"/>
  <c r="CY879" i="2" s="1"/>
  <c r="DB70" i="2"/>
  <c r="DB71" i="2" s="1"/>
  <c r="CZ77" i="4"/>
  <c r="CZ84" i="2"/>
  <c r="CY73" i="4"/>
  <c r="CY85" i="2"/>
  <c r="CY72" i="2" s="1"/>
  <c r="BF846" i="2"/>
  <c r="BE861" i="2"/>
  <c r="DC839" i="2"/>
  <c r="AJ545" i="2"/>
  <c r="DA200" i="2"/>
  <c r="DA111" i="4" s="1"/>
  <c r="CW39" i="13"/>
  <c r="CW40" i="13" s="1"/>
  <c r="DA887" i="2"/>
  <c r="CX190" i="4"/>
  <c r="CX194" i="4" s="1"/>
  <c r="CX37" i="13"/>
  <c r="CX11" i="13"/>
  <c r="CX38" i="13" s="1"/>
  <c r="CX55" i="4"/>
  <c r="DA622" i="2"/>
  <c r="DA157" i="4" s="1"/>
  <c r="DA155" i="4" s="1"/>
  <c r="CZ685" i="2"/>
  <c r="CZ721" i="2"/>
  <c r="DA53" i="4"/>
  <c r="DA192" i="4" s="1"/>
  <c r="CY720" i="2"/>
  <c r="CY51" i="4"/>
  <c r="CW50" i="14"/>
  <c r="CW159" i="14"/>
  <c r="CW123" i="14"/>
  <c r="CW12" i="14"/>
  <c r="DB638" i="2"/>
  <c r="DB699" i="2" s="1"/>
  <c r="DB632" i="2"/>
  <c r="DB692" i="2" s="1"/>
  <c r="DC619" i="2"/>
  <c r="DB625" i="2"/>
  <c r="DB627" i="2"/>
  <c r="DB688" i="2" s="1"/>
  <c r="DC613" i="2"/>
  <c r="CV262" i="2"/>
  <c r="CW260" i="2"/>
  <c r="AK544" i="2"/>
  <c r="AK545" i="2" s="1"/>
  <c r="DB100" i="4"/>
  <c r="AM468" i="2"/>
  <c r="AM470" i="2" s="1"/>
  <c r="AL543" i="2"/>
  <c r="CZ258" i="2"/>
  <c r="AN466" i="2"/>
  <c r="AM536" i="2"/>
  <c r="AN492" i="2"/>
  <c r="AM496" i="2"/>
  <c r="AN479" i="2"/>
  <c r="AM483" i="2"/>
  <c r="AL537" i="2"/>
  <c r="AL538" i="2" s="1"/>
  <c r="AK534" i="2"/>
  <c r="AL40" i="4"/>
  <c r="CZ53" i="2"/>
  <c r="DA53" i="2" s="1"/>
  <c r="DA456" i="2"/>
  <c r="DA486" i="2" s="1"/>
  <c r="DA485" i="2"/>
  <c r="DA141" i="4"/>
  <c r="DA140" i="4" s="1"/>
  <c r="CZ497" i="2"/>
  <c r="CZ484" i="2"/>
  <c r="CZ15" i="4"/>
  <c r="CY494" i="2"/>
  <c r="CZ491" i="2"/>
  <c r="DB451" i="2"/>
  <c r="DC449" i="2"/>
  <c r="DC331" i="2"/>
  <c r="DB335" i="2"/>
  <c r="DB336" i="2" s="1"/>
  <c r="DB122" i="4" s="1"/>
  <c r="DB326" i="2"/>
  <c r="DB327" i="2" s="1"/>
  <c r="DB121" i="4" s="1"/>
  <c r="DC322" i="2"/>
  <c r="DA357" i="2"/>
  <c r="DA126" i="4" s="1"/>
  <c r="DC370" i="2"/>
  <c r="DB374" i="2"/>
  <c r="DB375" i="2" s="1"/>
  <c r="DB128" i="4" s="1"/>
  <c r="DB356" i="2"/>
  <c r="DC352" i="2"/>
  <c r="DB93" i="4"/>
  <c r="DA300" i="2"/>
  <c r="DA118" i="4" s="1"/>
  <c r="DB344" i="2"/>
  <c r="DB345" i="2" s="1"/>
  <c r="DB123" i="4" s="1"/>
  <c r="DC340" i="2"/>
  <c r="DB308" i="2"/>
  <c r="DB309" i="2" s="1"/>
  <c r="DB119" i="4" s="1"/>
  <c r="DB299" i="2"/>
  <c r="DC304" i="2"/>
  <c r="DC295" i="2"/>
  <c r="DB89" i="4"/>
  <c r="CX13" i="4"/>
  <c r="CX404" i="2"/>
  <c r="CV256" i="14"/>
  <c r="CV229" i="14"/>
  <c r="CV288" i="14"/>
  <c r="DC249" i="2"/>
  <c r="DC102" i="4" s="1"/>
  <c r="DC248" i="2"/>
  <c r="DB99" i="4"/>
  <c r="DA134" i="2"/>
  <c r="CU278" i="14"/>
  <c r="CU251" i="14"/>
  <c r="CU224" i="14"/>
  <c r="DA85" i="4"/>
  <c r="CV171" i="2"/>
  <c r="DC221" i="2"/>
  <c r="DC101" i="4" s="1"/>
  <c r="DC220" i="2"/>
  <c r="DB98" i="4"/>
  <c r="DC191" i="2"/>
  <c r="DC192" i="2"/>
  <c r="DC92" i="4" s="1"/>
  <c r="DC193" i="2"/>
  <c r="DC96" i="4" s="1"/>
  <c r="DB88" i="4"/>
  <c r="CV172" i="2"/>
  <c r="CY166" i="2"/>
  <c r="CX170" i="2"/>
  <c r="CT176" i="2"/>
  <c r="CT277" i="2" s="1"/>
  <c r="DB87" i="4"/>
  <c r="CY168" i="2"/>
  <c r="DC161" i="2"/>
  <c r="DC163" i="2"/>
  <c r="DC95" i="4" s="1"/>
  <c r="DC162" i="2"/>
  <c r="DC91" i="4" s="1"/>
  <c r="CW110" i="4"/>
  <c r="CW182" i="2"/>
  <c r="CW183" i="2"/>
  <c r="CU174" i="2"/>
  <c r="CU283" i="2" s="1"/>
  <c r="CU889" i="2"/>
  <c r="CU274" i="2"/>
  <c r="DB86" i="4"/>
  <c r="DC131" i="2"/>
  <c r="DC132" i="2"/>
  <c r="DC90" i="4" s="1"/>
  <c r="DC133" i="2"/>
  <c r="DC94" i="4" s="1"/>
  <c r="CX93" i="2"/>
  <c r="CX114" i="2" s="1"/>
  <c r="CX506" i="2" s="1"/>
  <c r="CX92" i="2"/>
  <c r="CY232" i="2"/>
  <c r="DC236" i="2"/>
  <c r="CW144" i="2"/>
  <c r="CY204" i="2"/>
  <c r="CY206" i="2" s="1"/>
  <c r="DC264" i="2"/>
  <c r="DC208" i="2"/>
  <c r="CZ202" i="2"/>
  <c r="DC148" i="2"/>
  <c r="DC178" i="2"/>
  <c r="DD78" i="2"/>
  <c r="DE82" i="2" s="1"/>
  <c r="DD58" i="2"/>
  <c r="DD18" i="2"/>
  <c r="DE22" i="2" s="1"/>
  <c r="DD38" i="2"/>
  <c r="DE42" i="2" s="1"/>
  <c r="CY520" i="2"/>
  <c r="CZ13" i="2"/>
  <c r="CX223" i="14"/>
  <c r="CX250" i="14"/>
  <c r="CX277" i="14"/>
  <c r="CV507" i="2"/>
  <c r="CV508" i="2" s="1"/>
  <c r="CW506" i="2"/>
  <c r="DB44" i="2"/>
  <c r="DB45" i="2" s="1"/>
  <c r="DA32" i="2"/>
  <c r="DD30" i="2"/>
  <c r="DD31" i="2" s="1"/>
  <c r="DA33" i="2"/>
  <c r="DD98" i="2"/>
  <c r="DE102" i="2" s="1"/>
  <c r="DE22" i="14"/>
  <c r="DE131" i="14"/>
  <c r="DE55" i="1"/>
  <c r="DE426" i="2" s="1"/>
  <c r="DE53" i="1"/>
  <c r="DE54" i="1"/>
  <c r="DE62" i="14"/>
  <c r="DE56" i="1"/>
  <c r="CZ78" i="4"/>
  <c r="CZ104" i="2"/>
  <c r="DD97" i="10"/>
  <c r="DF769" i="2"/>
  <c r="DF768" i="2" s="1"/>
  <c r="DE770" i="2"/>
  <c r="DD65" i="10"/>
  <c r="CW22" i="13"/>
  <c r="AM906" i="2"/>
  <c r="AM901" i="2" s="1"/>
  <c r="AN77" i="10"/>
  <c r="CY105" i="2"/>
  <c r="DA232" i="14"/>
  <c r="DA259" i="14"/>
  <c r="DA294" i="14"/>
  <c r="CZ383" i="2"/>
  <c r="CU24" i="13"/>
  <c r="DC561" i="2"/>
  <c r="DD560" i="2"/>
  <c r="DD121" i="10"/>
  <c r="CY6" i="4"/>
  <c r="DA295" i="14"/>
  <c r="DC102" i="14"/>
  <c r="DD101" i="14"/>
  <c r="CX7" i="13"/>
  <c r="CX22" i="13" s="1"/>
  <c r="CX21" i="13"/>
  <c r="BE904" i="2"/>
  <c r="BF70" i="10"/>
  <c r="BA84" i="10"/>
  <c r="BA85" i="10" s="1"/>
  <c r="DC120" i="10"/>
  <c r="DC556" i="2"/>
  <c r="DD555" i="2"/>
  <c r="CW817" i="2"/>
  <c r="CU191" i="14"/>
  <c r="CT191" i="14"/>
  <c r="DD461" i="2"/>
  <c r="DB90" i="2"/>
  <c r="DB91" i="2" s="1"/>
  <c r="DG761" i="2"/>
  <c r="DG760" i="2" s="1"/>
  <c r="DF762" i="2"/>
  <c r="CF136" i="1"/>
  <c r="CG137" i="1" s="1"/>
  <c r="CG135" i="1"/>
  <c r="AL85" i="14"/>
  <c r="AL87" i="14" s="1"/>
  <c r="AL22" i="4"/>
  <c r="AL167" i="14"/>
  <c r="AL15" i="14"/>
  <c r="AL55" i="14"/>
  <c r="AL187" i="14"/>
  <c r="DE35" i="1"/>
  <c r="DE34" i="1"/>
  <c r="DF32" i="1"/>
  <c r="DE33" i="1"/>
  <c r="DD487" i="2"/>
  <c r="DA478" i="2"/>
  <c r="DB474" i="2"/>
  <c r="DD385" i="2"/>
  <c r="DD93" i="10"/>
  <c r="B138" i="4"/>
  <c r="DX153" i="4"/>
  <c r="DD4" i="13" l="1"/>
  <c r="DC130" i="2"/>
  <c r="DC190" i="2"/>
  <c r="DC219" i="2"/>
  <c r="CZ219" i="2"/>
  <c r="DC160" i="2"/>
  <c r="CZ247" i="2"/>
  <c r="DC247" i="2"/>
  <c r="CZ52" i="2"/>
  <c r="DC50" i="2"/>
  <c r="DC51" i="2" s="1"/>
  <c r="DA76" i="4"/>
  <c r="DA64" i="2"/>
  <c r="DB599" i="2"/>
  <c r="BH601" i="2"/>
  <c r="DC592" i="2"/>
  <c r="DC156" i="4" s="1"/>
  <c r="BD605" i="2"/>
  <c r="DA609" i="2"/>
  <c r="DE589" i="2"/>
  <c r="DE583" i="2"/>
  <c r="DE582" i="2"/>
  <c r="DC603" i="2"/>
  <c r="DD595" i="2"/>
  <c r="DD597" i="2"/>
  <c r="DD598" i="2"/>
  <c r="DD608" i="2"/>
  <c r="DD602" i="2"/>
  <c r="DB700" i="2"/>
  <c r="DB46" i="4" s="1"/>
  <c r="DA164" i="4"/>
  <c r="DE62" i="2"/>
  <c r="DA279" i="2"/>
  <c r="DA518" i="2" s="1"/>
  <c r="DA519" i="2" s="1"/>
  <c r="CY272" i="2"/>
  <c r="DC430" i="2"/>
  <c r="DC135" i="4"/>
  <c r="DA4" i="15"/>
  <c r="DE427" i="2"/>
  <c r="DE428" i="2"/>
  <c r="DE424" i="2"/>
  <c r="DE423" i="2"/>
  <c r="DD425" i="2"/>
  <c r="CV276" i="2"/>
  <c r="CV539" i="2" s="1"/>
  <c r="CY280" i="2"/>
  <c r="CZ138" i="2"/>
  <c r="CW278" i="2"/>
  <c r="CW880" i="2" s="1"/>
  <c r="CV282" i="2"/>
  <c r="CW142" i="2"/>
  <c r="CW146" i="2" s="1"/>
  <c r="CX275" i="2"/>
  <c r="CX152" i="2"/>
  <c r="CX109" i="4"/>
  <c r="CX153" i="2"/>
  <c r="CW273" i="2"/>
  <c r="CW141" i="2"/>
  <c r="DB272" i="2"/>
  <c r="CY281" i="2"/>
  <c r="CY140" i="2"/>
  <c r="CZ136" i="2"/>
  <c r="BX782" i="2"/>
  <c r="BX789" i="2"/>
  <c r="BY26" i="4"/>
  <c r="DE40" i="1"/>
  <c r="CY256" i="2"/>
  <c r="CY269" i="2" s="1"/>
  <c r="CY257" i="2" s="1"/>
  <c r="BN836" i="2"/>
  <c r="BN856" i="2"/>
  <c r="BN43" i="4" s="1"/>
  <c r="BN11" i="14" s="1"/>
  <c r="BO838" i="2"/>
  <c r="BO836" i="2" s="1"/>
  <c r="BO855" i="2"/>
  <c r="BO21" i="4" s="1"/>
  <c r="CW7" i="4"/>
  <c r="CW193" i="14"/>
  <c r="CX8" i="4"/>
  <c r="CZ100" i="4"/>
  <c r="BN21" i="4"/>
  <c r="CY249" i="14"/>
  <c r="CX909" i="2"/>
  <c r="CX289" i="14" s="1"/>
  <c r="CY276" i="14"/>
  <c r="CY222" i="14"/>
  <c r="BM104" i="14"/>
  <c r="BM852" i="2"/>
  <c r="BM176" i="4"/>
  <c r="BM863" i="2"/>
  <c r="BM86" i="14"/>
  <c r="DD74" i="1"/>
  <c r="DD200" i="14"/>
  <c r="CW108" i="4"/>
  <c r="DD82" i="4"/>
  <c r="DD502" i="2"/>
  <c r="DD1" i="5"/>
  <c r="DD870" i="2"/>
  <c r="CZ111" i="4"/>
  <c r="CZ213" i="2"/>
  <c r="CZ201" i="2" s="1"/>
  <c r="CX241" i="2"/>
  <c r="CX229" i="2" s="1"/>
  <c r="DD1" i="2"/>
  <c r="CZ3" i="15" s="1"/>
  <c r="DD71" i="4"/>
  <c r="DD34" i="13"/>
  <c r="DD20" i="1"/>
  <c r="DD288" i="2"/>
  <c r="DD83" i="14"/>
  <c r="CX240" i="2"/>
  <c r="DD44" i="1"/>
  <c r="DD119" i="1"/>
  <c r="DD747" i="2"/>
  <c r="DD570" i="2"/>
  <c r="DD417" i="2"/>
  <c r="DD4" i="4"/>
  <c r="DD168" i="4"/>
  <c r="DD106" i="4"/>
  <c r="DD4" i="14"/>
  <c r="DD1" i="14"/>
  <c r="DD4" i="5"/>
  <c r="DD1" i="13"/>
  <c r="DD55" i="10"/>
  <c r="DD1" i="10"/>
  <c r="DD102" i="10"/>
  <c r="DD730" i="2"/>
  <c r="DD812" i="2"/>
  <c r="DD774" i="2"/>
  <c r="DD181" i="4"/>
  <c r="DD149" i="4"/>
  <c r="DD115" i="14"/>
  <c r="DD152" i="14"/>
  <c r="DD18" i="13"/>
  <c r="DD90" i="10"/>
  <c r="DD1" i="1"/>
  <c r="DD4" i="2"/>
  <c r="DD825" i="2"/>
  <c r="DD121" i="2"/>
  <c r="DD795" i="2"/>
  <c r="DD37" i="4"/>
  <c r="DD1" i="4"/>
  <c r="DD43" i="14"/>
  <c r="DD175" i="14"/>
  <c r="DE126" i="1"/>
  <c r="DE65" i="1"/>
  <c r="DE152" i="1"/>
  <c r="DE129" i="1"/>
  <c r="DE59" i="1"/>
  <c r="DE146" i="1"/>
  <c r="X147" i="1" s="1"/>
  <c r="DE51" i="1"/>
  <c r="DE50" i="1"/>
  <c r="DE34" i="14"/>
  <c r="DE132" i="14"/>
  <c r="DE14" i="14"/>
  <c r="DE23" i="14"/>
  <c r="DE47" i="14"/>
  <c r="DE204" i="14"/>
  <c r="DE74" i="14"/>
  <c r="DE8" i="14"/>
  <c r="DE156" i="14"/>
  <c r="DE165" i="14"/>
  <c r="DE63" i="14"/>
  <c r="DE143" i="14"/>
  <c r="DE54" i="14"/>
  <c r="DE119" i="14"/>
  <c r="DA98" i="4"/>
  <c r="CZ406" i="2"/>
  <c r="CZ276" i="14" s="1"/>
  <c r="DA249" i="2"/>
  <c r="DA102" i="4" s="1"/>
  <c r="DE434" i="2"/>
  <c r="DE645" i="2"/>
  <c r="DE333" i="2"/>
  <c r="DE330" i="2" s="1"/>
  <c r="DE372" i="2"/>
  <c r="DE369" i="2" s="1"/>
  <c r="DE354" i="2"/>
  <c r="DE351" i="2" s="1"/>
  <c r="DE338" i="2"/>
  <c r="DE302" i="2"/>
  <c r="DE224" i="2"/>
  <c r="DE210" i="2"/>
  <c r="DE189" i="2" s="1"/>
  <c r="DE198" i="2"/>
  <c r="DE612" i="2"/>
  <c r="DE453" i="2"/>
  <c r="DE329" i="2"/>
  <c r="DE324" i="2"/>
  <c r="DE321" i="2" s="1"/>
  <c r="DE368" i="2"/>
  <c r="DE350" i="2"/>
  <c r="DE311" i="2"/>
  <c r="DE297" i="2"/>
  <c r="DE294" i="2" s="1"/>
  <c r="DE266" i="2"/>
  <c r="DE246" i="2" s="1"/>
  <c r="DE196" i="2"/>
  <c r="DE39" i="2"/>
  <c r="DE923" i="2"/>
  <c r="DE476" i="2"/>
  <c r="DE437" i="2"/>
  <c r="DE454" i="2"/>
  <c r="DE320" i="2"/>
  <c r="DE363" i="2"/>
  <c r="DE315" i="2"/>
  <c r="DE293" i="2"/>
  <c r="DE238" i="2"/>
  <c r="DE218" i="2" s="1"/>
  <c r="DE254" i="2"/>
  <c r="DE180" i="2"/>
  <c r="DE159" i="2" s="1"/>
  <c r="DE79" i="2"/>
  <c r="DE19" i="2"/>
  <c r="DE489" i="2"/>
  <c r="DE99" i="2"/>
  <c r="DE438" i="2"/>
  <c r="DE450" i="2"/>
  <c r="DE359" i="2"/>
  <c r="DE342" i="2"/>
  <c r="DE339" i="2" s="1"/>
  <c r="DE306" i="2"/>
  <c r="DE303" i="2" s="1"/>
  <c r="DE226" i="2"/>
  <c r="DE252" i="2"/>
  <c r="DE150" i="2"/>
  <c r="DE129" i="2" s="1"/>
  <c r="DE59" i="2"/>
  <c r="DE463" i="2"/>
  <c r="DF2" i="5"/>
  <c r="DF2" i="14"/>
  <c r="DF147" i="1"/>
  <c r="DF2" i="4"/>
  <c r="DF2" i="1"/>
  <c r="DF2" i="13"/>
  <c r="DF2" i="2"/>
  <c r="DG31" i="1"/>
  <c r="DF2" i="10"/>
  <c r="DF118" i="10" s="1"/>
  <c r="DK92" i="1"/>
  <c r="DH93" i="1"/>
  <c r="DG97" i="1"/>
  <c r="CZ97" i="4"/>
  <c r="DA221" i="2"/>
  <c r="DA101" i="4" s="1"/>
  <c r="DD405" i="2"/>
  <c r="DE481" i="2"/>
  <c r="CX113" i="4"/>
  <c r="CX269" i="2"/>
  <c r="CX257" i="2" s="1"/>
  <c r="CX268" i="2"/>
  <c r="CZ660" i="2"/>
  <c r="CY407" i="2"/>
  <c r="CY909" i="2" s="1"/>
  <c r="CY289" i="14" s="1"/>
  <c r="DJ87" i="1"/>
  <c r="DK85" i="1"/>
  <c r="DF57" i="10"/>
  <c r="DF62" i="10"/>
  <c r="DA99" i="4"/>
  <c r="CY228" i="2"/>
  <c r="DE332" i="2"/>
  <c r="DE371" i="2"/>
  <c r="DE353" i="2"/>
  <c r="DE314" i="2"/>
  <c r="DE323" i="2"/>
  <c r="DE362" i="2"/>
  <c r="DE341" i="2"/>
  <c r="DE305" i="2"/>
  <c r="DE296" i="2"/>
  <c r="DE235" i="2"/>
  <c r="DE207" i="2"/>
  <c r="DE263" i="2"/>
  <c r="DE147" i="2"/>
  <c r="DE177" i="2"/>
  <c r="DE436" i="2"/>
  <c r="DE452" i="2"/>
  <c r="CZ893" i="2"/>
  <c r="CZ12" i="2"/>
  <c r="CY115" i="4"/>
  <c r="CW413" i="2"/>
  <c r="CW911" i="2" s="1"/>
  <c r="CX549" i="2"/>
  <c r="CX412" i="2"/>
  <c r="CX41" i="4" s="1"/>
  <c r="DA317" i="2"/>
  <c r="DA381" i="2"/>
  <c r="CZ318" i="2"/>
  <c r="CZ120" i="4" s="1"/>
  <c r="CZ117" i="4" s="1"/>
  <c r="CZ382" i="2"/>
  <c r="CZ380" i="2" s="1"/>
  <c r="CZ387" i="2" s="1"/>
  <c r="DC312" i="2"/>
  <c r="DB313" i="2"/>
  <c r="CY9" i="4"/>
  <c r="DA890" i="2"/>
  <c r="CY388" i="2"/>
  <c r="DC360" i="2"/>
  <c r="DB361" i="2"/>
  <c r="CZ366" i="2"/>
  <c r="CZ127" i="4" s="1"/>
  <c r="CZ125" i="4" s="1"/>
  <c r="CZ390" i="2"/>
  <c r="DB222" i="2"/>
  <c r="DB228" i="2" s="1"/>
  <c r="DB112" i="4" s="1"/>
  <c r="DA389" i="2"/>
  <c r="DA365" i="2"/>
  <c r="DB250" i="2"/>
  <c r="DB256" i="2" s="1"/>
  <c r="DB113" i="4" s="1"/>
  <c r="CZ498" i="2"/>
  <c r="DB164" i="2"/>
  <c r="DB194" i="2"/>
  <c r="DB200" i="2" s="1"/>
  <c r="DB111" i="4" s="1"/>
  <c r="DB440" i="2"/>
  <c r="DB460" i="2" s="1"/>
  <c r="DB136" i="4"/>
  <c r="DB134" i="4" s="1"/>
  <c r="DA458" i="2"/>
  <c r="DA10" i="4"/>
  <c r="DA465" i="2"/>
  <c r="DB646" i="2"/>
  <c r="DA652" i="2"/>
  <c r="DA654" i="2"/>
  <c r="DA703" i="2" s="1"/>
  <c r="DA653" i="2"/>
  <c r="DA702" i="2" s="1"/>
  <c r="DC435" i="2"/>
  <c r="DC459" i="2" s="1"/>
  <c r="DD433" i="2"/>
  <c r="CY110" i="2"/>
  <c r="BC657" i="2"/>
  <c r="BC705" i="2" s="1"/>
  <c r="BC634" i="2"/>
  <c r="BC694" i="2" s="1"/>
  <c r="BC631" i="2"/>
  <c r="BC691" i="2" s="1"/>
  <c r="DA109" i="2"/>
  <c r="DC10" i="2"/>
  <c r="DC11" i="2" s="1"/>
  <c r="DA24" i="2"/>
  <c r="DA25" i="2" s="1"/>
  <c r="DA74" i="4"/>
  <c r="DA655" i="2"/>
  <c r="DB659" i="2"/>
  <c r="DB707" i="2" s="1"/>
  <c r="DB650" i="2"/>
  <c r="DB160" i="4" s="1"/>
  <c r="DB159" i="4" s="1"/>
  <c r="DC658" i="2"/>
  <c r="DC706" i="2" s="1"/>
  <c r="DD648" i="2"/>
  <c r="DA213" i="2"/>
  <c r="DA201" i="2" s="1"/>
  <c r="CZ73" i="4"/>
  <c r="CZ85" i="2"/>
  <c r="CZ72" i="2" s="1"/>
  <c r="CZ111" i="2"/>
  <c r="CZ879" i="2" s="1"/>
  <c r="CZ250" i="14" s="1"/>
  <c r="DC70" i="2"/>
  <c r="DC71" i="2" s="1"/>
  <c r="DA77" i="4"/>
  <c r="DA84" i="2"/>
  <c r="DA85" i="2" s="1"/>
  <c r="DA73" i="2" s="1"/>
  <c r="DB73" i="2" s="1"/>
  <c r="DA258" i="2"/>
  <c r="BF862" i="2"/>
  <c r="BF847" i="2"/>
  <c r="DB134" i="2"/>
  <c r="DD839" i="2"/>
  <c r="DA212" i="2"/>
  <c r="CX39" i="13"/>
  <c r="CX40" i="13" s="1"/>
  <c r="DB622" i="2"/>
  <c r="DB157" i="4" s="1"/>
  <c r="DB155" i="4" s="1"/>
  <c r="DA721" i="2"/>
  <c r="DA685" i="2"/>
  <c r="DB887" i="2"/>
  <c r="DB53" i="4"/>
  <c r="DB192" i="4" s="1"/>
  <c r="CZ720" i="2"/>
  <c r="CZ51" i="4"/>
  <c r="CY190" i="4"/>
  <c r="CY194" i="4" s="1"/>
  <c r="CY37" i="13"/>
  <c r="CY11" i="13"/>
  <c r="CY38" i="13" s="1"/>
  <c r="CY55" i="4"/>
  <c r="CX12" i="14"/>
  <c r="CX50" i="14"/>
  <c r="CX159" i="14"/>
  <c r="CX123" i="14"/>
  <c r="DA202" i="2"/>
  <c r="DC625" i="2"/>
  <c r="DC627" i="2"/>
  <c r="DC688" i="2" s="1"/>
  <c r="DD613" i="2"/>
  <c r="DC638" i="2"/>
  <c r="DC699" i="2" s="1"/>
  <c r="DC632" i="2"/>
  <c r="DC692" i="2" s="1"/>
  <c r="DD619" i="2"/>
  <c r="AL544" i="2"/>
  <c r="AK541" i="2"/>
  <c r="AN468" i="2"/>
  <c r="AN470" i="2" s="1"/>
  <c r="AM543" i="2"/>
  <c r="CW262" i="2"/>
  <c r="CX260" i="2"/>
  <c r="DC100" i="4"/>
  <c r="AM40" i="4"/>
  <c r="AO479" i="2"/>
  <c r="AN483" i="2"/>
  <c r="AO492" i="2"/>
  <c r="AN496" i="2"/>
  <c r="AO466" i="2"/>
  <c r="AN536" i="2"/>
  <c r="AL534" i="2"/>
  <c r="AM537" i="2"/>
  <c r="AM538" i="2" s="1"/>
  <c r="DB456" i="2"/>
  <c r="DB486" i="2" s="1"/>
  <c r="DB485" i="2"/>
  <c r="DB141" i="4"/>
  <c r="DB140" i="4" s="1"/>
  <c r="DA132" i="4"/>
  <c r="DA497" i="2"/>
  <c r="DA484" i="2"/>
  <c r="DA15" i="4"/>
  <c r="CZ494" i="2"/>
  <c r="DA491" i="2"/>
  <c r="DC451" i="2"/>
  <c r="DD449" i="2"/>
  <c r="DD331" i="2"/>
  <c r="DC335" i="2"/>
  <c r="DC336" i="2" s="1"/>
  <c r="DC122" i="4" s="1"/>
  <c r="DC326" i="2"/>
  <c r="DC327" i="2" s="1"/>
  <c r="DC121" i="4" s="1"/>
  <c r="DD322" i="2"/>
  <c r="DB357" i="2"/>
  <c r="DB126" i="4" s="1"/>
  <c r="DD352" i="2"/>
  <c r="DD370" i="2"/>
  <c r="DC356" i="2"/>
  <c r="DC374" i="2"/>
  <c r="DC375" i="2" s="1"/>
  <c r="DC128" i="4" s="1"/>
  <c r="DB300" i="2"/>
  <c r="DB118" i="4" s="1"/>
  <c r="DD295" i="2"/>
  <c r="DC299" i="2"/>
  <c r="DC308" i="2"/>
  <c r="DC309" i="2" s="1"/>
  <c r="DC119" i="4" s="1"/>
  <c r="DD340" i="2"/>
  <c r="DD304" i="2"/>
  <c r="DC344" i="2"/>
  <c r="DC345" i="2" s="1"/>
  <c r="DC123" i="4" s="1"/>
  <c r="DC93" i="4"/>
  <c r="CX413" i="2"/>
  <c r="CX911" i="2" s="1"/>
  <c r="CX288" i="14" s="1"/>
  <c r="DB97" i="4"/>
  <c r="CY412" i="2"/>
  <c r="CY41" i="4" s="1"/>
  <c r="DC89" i="4"/>
  <c r="DD249" i="2"/>
  <c r="DD102" i="4" s="1"/>
  <c r="DD248" i="2"/>
  <c r="DC99" i="4"/>
  <c r="DB85" i="4"/>
  <c r="CV224" i="14"/>
  <c r="CV251" i="14"/>
  <c r="CV278" i="14"/>
  <c r="CW172" i="2"/>
  <c r="CZ232" i="2"/>
  <c r="DD220" i="2"/>
  <c r="DD221" i="2"/>
  <c r="DD101" i="4" s="1"/>
  <c r="DC98" i="4"/>
  <c r="DD193" i="2"/>
  <c r="DD96" i="4" s="1"/>
  <c r="DD192" i="2"/>
  <c r="DD92" i="4" s="1"/>
  <c r="DD191" i="2"/>
  <c r="DC88" i="4"/>
  <c r="CW171" i="2"/>
  <c r="CV889" i="2"/>
  <c r="CV274" i="2"/>
  <c r="CZ168" i="2"/>
  <c r="CT284" i="2"/>
  <c r="CU176" i="2"/>
  <c r="CU277" i="2" s="1"/>
  <c r="DD161" i="2"/>
  <c r="DD163" i="2"/>
  <c r="DD95" i="4" s="1"/>
  <c r="DD162" i="2"/>
  <c r="DD91" i="4" s="1"/>
  <c r="CV174" i="2"/>
  <c r="CV283" i="2" s="1"/>
  <c r="DC87" i="4"/>
  <c r="CX110" i="4"/>
  <c r="CX182" i="2"/>
  <c r="CX183" i="2"/>
  <c r="CZ166" i="2"/>
  <c r="CY170" i="2"/>
  <c r="DC86" i="4"/>
  <c r="DD131" i="2"/>
  <c r="DD133" i="2"/>
  <c r="DD94" i="4" s="1"/>
  <c r="DD132" i="2"/>
  <c r="DD90" i="4" s="1"/>
  <c r="DD236" i="2"/>
  <c r="CX144" i="2"/>
  <c r="CZ204" i="2"/>
  <c r="DD178" i="2"/>
  <c r="DD148" i="2"/>
  <c r="DD208" i="2"/>
  <c r="DD264" i="2"/>
  <c r="DE58" i="2"/>
  <c r="DE78" i="2"/>
  <c r="DE18" i="2"/>
  <c r="DE38" i="2"/>
  <c r="CZ516" i="2"/>
  <c r="CX507" i="2"/>
  <c r="CX504" i="2" s="1"/>
  <c r="CW507" i="2"/>
  <c r="CW504" i="2" s="1"/>
  <c r="CY250" i="14"/>
  <c r="CY277" i="14"/>
  <c r="CY223" i="14"/>
  <c r="CV504" i="2"/>
  <c r="DB32" i="2"/>
  <c r="DB33" i="2"/>
  <c r="DA13" i="2"/>
  <c r="DC44" i="2"/>
  <c r="DC45" i="2" s="1"/>
  <c r="DE30" i="2"/>
  <c r="DE31" i="2" s="1"/>
  <c r="CZ105" i="2"/>
  <c r="DE98" i="2"/>
  <c r="DF22" i="14"/>
  <c r="DF55" i="1"/>
  <c r="DF426" i="2" s="1"/>
  <c r="DF131" i="14"/>
  <c r="DF54" i="1"/>
  <c r="DF56" i="1"/>
  <c r="DF53" i="1"/>
  <c r="DF62" i="14"/>
  <c r="DB478" i="2"/>
  <c r="DC474" i="2"/>
  <c r="DE385" i="2"/>
  <c r="CG136" i="1"/>
  <c r="CH137" i="1" s="1"/>
  <c r="CH135" i="1"/>
  <c r="DA78" i="4"/>
  <c r="DA104" i="2"/>
  <c r="DE461" i="2"/>
  <c r="CX817" i="2"/>
  <c r="DB232" i="14"/>
  <c r="DB259" i="14"/>
  <c r="DB294" i="14"/>
  <c r="AM287" i="14"/>
  <c r="AM902" i="2"/>
  <c r="AM903" i="2" s="1"/>
  <c r="AM16" i="4"/>
  <c r="DE65" i="10"/>
  <c r="DG769" i="2"/>
  <c r="DG768" i="2" s="1"/>
  <c r="DF770" i="2"/>
  <c r="DE487" i="2"/>
  <c r="AL89" i="14"/>
  <c r="AL91" i="14" s="1"/>
  <c r="DC90" i="2"/>
  <c r="DC91" i="2" s="1"/>
  <c r="DD120" i="10"/>
  <c r="BF71" i="10"/>
  <c r="BF72" i="10" s="1"/>
  <c r="DB295" i="14"/>
  <c r="CY92" i="2"/>
  <c r="DE97" i="10"/>
  <c r="CZ6" i="4"/>
  <c r="BA86" i="10"/>
  <c r="CX23" i="13"/>
  <c r="CX24" i="13" s="1"/>
  <c r="CY7" i="13"/>
  <c r="CY22" i="13" s="1"/>
  <c r="CY21" i="13"/>
  <c r="DA383" i="2"/>
  <c r="CY93" i="2"/>
  <c r="CY114" i="2" s="1"/>
  <c r="AN20" i="4"/>
  <c r="AN143" i="4"/>
  <c r="AN145" i="4" s="1"/>
  <c r="AN78" i="10"/>
  <c r="CW23" i="13"/>
  <c r="DE93" i="10"/>
  <c r="DF34" i="1"/>
  <c r="DG32" i="1"/>
  <c r="DF33" i="1"/>
  <c r="DF35" i="1"/>
  <c r="DH761" i="2"/>
  <c r="DH760" i="2" s="1"/>
  <c r="DG762" i="2"/>
  <c r="DD556" i="2"/>
  <c r="DE555" i="2"/>
  <c r="DD102" i="14"/>
  <c r="DE101" i="14"/>
  <c r="DE121" i="10"/>
  <c r="DD561" i="2"/>
  <c r="DE560" i="2"/>
  <c r="B153" i="4"/>
  <c r="CV191" i="14" l="1"/>
  <c r="DE1" i="13"/>
  <c r="DD130" i="2"/>
  <c r="DD219" i="2"/>
  <c r="DD247" i="2"/>
  <c r="DA219" i="2"/>
  <c r="DD160" i="2"/>
  <c r="DD190" i="2"/>
  <c r="DA247" i="2"/>
  <c r="BP837" i="2"/>
  <c r="DA65" i="2"/>
  <c r="DA52" i="2" s="1"/>
  <c r="DD50" i="2"/>
  <c r="DD51" i="2" s="1"/>
  <c r="DB76" i="4"/>
  <c r="DB64" i="2"/>
  <c r="DB65" i="2" s="1"/>
  <c r="DB52" i="2" s="1"/>
  <c r="BE604" i="2"/>
  <c r="DC599" i="2"/>
  <c r="DD592" i="2"/>
  <c r="DD156" i="4" s="1"/>
  <c r="BI600" i="2"/>
  <c r="DB609" i="2"/>
  <c r="DF589" i="2"/>
  <c r="DF583" i="2"/>
  <c r="DF582" i="2"/>
  <c r="DE595" i="2"/>
  <c r="DE597" i="2"/>
  <c r="DE598" i="2"/>
  <c r="DD603" i="2"/>
  <c r="DE608" i="2"/>
  <c r="DE602" i="2"/>
  <c r="CZ272" i="2"/>
  <c r="DC700" i="2"/>
  <c r="DC46" i="4" s="1"/>
  <c r="DD430" i="2"/>
  <c r="DD135" i="4"/>
  <c r="CY268" i="2"/>
  <c r="DB4" i="15"/>
  <c r="DF427" i="2"/>
  <c r="DF428" i="2"/>
  <c r="DF424" i="2"/>
  <c r="DF423" i="2"/>
  <c r="DE425" i="2"/>
  <c r="DC272" i="2"/>
  <c r="DC8" i="4" s="1"/>
  <c r="DB279" i="2"/>
  <c r="DB518" i="2" s="1"/>
  <c r="DB519" i="2" s="1"/>
  <c r="DB516" i="2" s="1"/>
  <c r="CZ280" i="2"/>
  <c r="DA138" i="2"/>
  <c r="CX273" i="2"/>
  <c r="CX141" i="2"/>
  <c r="CW282" i="2"/>
  <c r="CX142" i="2"/>
  <c r="CX146" i="2" s="1"/>
  <c r="CZ281" i="2"/>
  <c r="CZ140" i="2"/>
  <c r="DA136" i="2"/>
  <c r="CY275" i="2"/>
  <c r="CY109" i="4"/>
  <c r="CY153" i="2"/>
  <c r="CY152" i="2"/>
  <c r="CW276" i="2"/>
  <c r="CW539" i="2" s="1"/>
  <c r="CX278" i="2"/>
  <c r="CX880" i="2" s="1"/>
  <c r="DF102" i="2"/>
  <c r="DF82" i="2"/>
  <c r="DE18" i="13"/>
  <c r="DE121" i="2"/>
  <c r="DE181" i="4"/>
  <c r="DE82" i="4"/>
  <c r="DE119" i="1"/>
  <c r="DE4" i="2"/>
  <c r="DE83" i="14"/>
  <c r="DE570" i="2"/>
  <c r="DE90" i="10"/>
  <c r="DE747" i="2"/>
  <c r="DE115" i="14"/>
  <c r="DE1" i="10"/>
  <c r="DE417" i="2"/>
  <c r="DE825" i="2"/>
  <c r="DE71" i="4"/>
  <c r="DE200" i="14"/>
  <c r="DE1" i="1"/>
  <c r="DE102" i="10"/>
  <c r="DE795" i="2"/>
  <c r="DE149" i="4"/>
  <c r="DE4" i="5"/>
  <c r="BY782" i="2"/>
  <c r="BY45" i="4"/>
  <c r="DE55" i="10"/>
  <c r="DE44" i="1"/>
  <c r="DE812" i="2"/>
  <c r="DE774" i="2"/>
  <c r="DE502" i="2"/>
  <c r="DE4" i="4"/>
  <c r="DE168" i="4"/>
  <c r="DE106" i="4"/>
  <c r="DE4" i="14"/>
  <c r="DE1" i="14"/>
  <c r="DE4" i="13"/>
  <c r="DE152" i="14"/>
  <c r="DE34" i="13"/>
  <c r="DE74" i="1"/>
  <c r="DE20" i="1"/>
  <c r="DE1" i="2"/>
  <c r="DA3" i="15" s="1"/>
  <c r="DE288" i="2"/>
  <c r="DE870" i="2"/>
  <c r="DE730" i="2"/>
  <c r="DE37" i="4"/>
  <c r="DE1" i="4"/>
  <c r="DE43" i="14"/>
  <c r="DE175" i="14"/>
  <c r="DE1" i="5"/>
  <c r="BO856" i="2"/>
  <c r="BO43" i="4" s="1"/>
  <c r="BO122" i="14" s="1"/>
  <c r="BO175" i="4"/>
  <c r="BN857" i="2"/>
  <c r="BN852" i="2" s="1"/>
  <c r="CY113" i="4"/>
  <c r="BN122" i="14"/>
  <c r="BN90" i="14"/>
  <c r="BN94" i="14"/>
  <c r="CZ256" i="2"/>
  <c r="CZ268" i="2" s="1"/>
  <c r="CX7" i="4"/>
  <c r="CX11" i="4" s="1"/>
  <c r="CY410" i="2"/>
  <c r="CY910" i="2" s="1"/>
  <c r="CW11" i="4"/>
  <c r="CX193" i="14"/>
  <c r="DF62" i="2"/>
  <c r="DF42" i="2"/>
  <c r="DF30" i="2" s="1"/>
  <c r="DF31" i="2" s="1"/>
  <c r="DA660" i="2"/>
  <c r="DF481" i="2"/>
  <c r="DF22" i="2"/>
  <c r="CX234" i="2"/>
  <c r="CZ206" i="2"/>
  <c r="CX108" i="4"/>
  <c r="CZ222" i="14"/>
  <c r="DB269" i="2"/>
  <c r="DB257" i="2" s="1"/>
  <c r="CZ408" i="2"/>
  <c r="CZ549" i="2" s="1"/>
  <c r="DB212" i="2"/>
  <c r="CZ249" i="14"/>
  <c r="CZ115" i="4"/>
  <c r="DA100" i="4"/>
  <c r="CY8" i="4"/>
  <c r="CY7" i="4" s="1"/>
  <c r="DI93" i="1"/>
  <c r="DH97" i="1"/>
  <c r="DG2" i="13"/>
  <c r="DG2" i="2"/>
  <c r="DG147" i="1"/>
  <c r="DG2" i="14"/>
  <c r="DG2" i="5"/>
  <c r="DG2" i="10"/>
  <c r="DG118" i="10" s="1"/>
  <c r="DG2" i="4"/>
  <c r="DH31" i="1"/>
  <c r="DG2" i="1"/>
  <c r="CZ228" i="2"/>
  <c r="DK87" i="1"/>
  <c r="DL85" i="1"/>
  <c r="DF453" i="2"/>
  <c r="DF333" i="2"/>
  <c r="DF330" i="2" s="1"/>
  <c r="DF320" i="2"/>
  <c r="DF368" i="2"/>
  <c r="DF350" i="2"/>
  <c r="DF311" i="2"/>
  <c r="DF293" i="2"/>
  <c r="DF238" i="2"/>
  <c r="DF218" i="2" s="1"/>
  <c r="DF252" i="2"/>
  <c r="DF180" i="2"/>
  <c r="DF159" i="2" s="1"/>
  <c r="DF59" i="2"/>
  <c r="DF19" i="2"/>
  <c r="DF923" i="2"/>
  <c r="DF476" i="2"/>
  <c r="DF489" i="2"/>
  <c r="DF450" i="2"/>
  <c r="DF359" i="2"/>
  <c r="DF338" i="2"/>
  <c r="DF302" i="2"/>
  <c r="DF39" i="2"/>
  <c r="DF463" i="2"/>
  <c r="DF437" i="2"/>
  <c r="DF454" i="2"/>
  <c r="DF329" i="2"/>
  <c r="DF363" i="2"/>
  <c r="DF342" i="2"/>
  <c r="DF339" i="2" s="1"/>
  <c r="DF306" i="2"/>
  <c r="DF303" i="2" s="1"/>
  <c r="DF224" i="2"/>
  <c r="DF210" i="2"/>
  <c r="DF189" i="2" s="1"/>
  <c r="DF150" i="2"/>
  <c r="DF129" i="2" s="1"/>
  <c r="DF99" i="2"/>
  <c r="DF438" i="2"/>
  <c r="DF645" i="2"/>
  <c r="DF266" i="2"/>
  <c r="DF246" i="2" s="1"/>
  <c r="DF434" i="2"/>
  <c r="DF612" i="2"/>
  <c r="DF324" i="2"/>
  <c r="DF321" i="2" s="1"/>
  <c r="DF372" i="2"/>
  <c r="DF369" i="2" s="1"/>
  <c r="DF354" i="2"/>
  <c r="DF351" i="2" s="1"/>
  <c r="DF315" i="2"/>
  <c r="DF297" i="2"/>
  <c r="DF294" i="2" s="1"/>
  <c r="DF254" i="2"/>
  <c r="DF196" i="2"/>
  <c r="DF79" i="2"/>
  <c r="DF226" i="2"/>
  <c r="DF198" i="2"/>
  <c r="CY112" i="4"/>
  <c r="CY241" i="2"/>
  <c r="CY230" i="2" s="1"/>
  <c r="CZ230" i="2" s="1"/>
  <c r="DA230" i="2" s="1"/>
  <c r="DB230" i="2" s="1"/>
  <c r="CY240" i="2"/>
  <c r="DL92" i="1"/>
  <c r="DF34" i="14"/>
  <c r="DF132" i="14"/>
  <c r="DF14" i="14"/>
  <c r="DF23" i="14"/>
  <c r="DF204" i="14"/>
  <c r="DF8" i="14"/>
  <c r="DF156" i="14"/>
  <c r="DF47" i="14"/>
  <c r="DF74" i="14"/>
  <c r="DF63" i="14"/>
  <c r="DF143" i="14"/>
  <c r="DF54" i="14"/>
  <c r="DF119" i="14"/>
  <c r="DF165" i="14"/>
  <c r="DE405" i="2"/>
  <c r="DA97" i="4"/>
  <c r="DG62" i="10"/>
  <c r="DG57" i="10"/>
  <c r="DF152" i="1"/>
  <c r="DF129" i="1"/>
  <c r="DF126" i="1"/>
  <c r="DF59" i="1"/>
  <c r="DF65" i="1"/>
  <c r="DF146" i="1"/>
  <c r="W147" i="1" s="1"/>
  <c r="DF50" i="1"/>
  <c r="DF51" i="1"/>
  <c r="DF332" i="2"/>
  <c r="DF323" i="2"/>
  <c r="DF371" i="2"/>
  <c r="DF362" i="2"/>
  <c r="DF353" i="2"/>
  <c r="DF341" i="2"/>
  <c r="DF314" i="2"/>
  <c r="DF305" i="2"/>
  <c r="DF296" i="2"/>
  <c r="DF235" i="2"/>
  <c r="DF263" i="2"/>
  <c r="DF147" i="2"/>
  <c r="DF177" i="2"/>
  <c r="DF207" i="2"/>
  <c r="DF436" i="2"/>
  <c r="DF452" i="2"/>
  <c r="DA893" i="2"/>
  <c r="BO857" i="2"/>
  <c r="BO176" i="4" s="1"/>
  <c r="DA406" i="2"/>
  <c r="DA222" i="14" s="1"/>
  <c r="DB268" i="2"/>
  <c r="CY13" i="4"/>
  <c r="CW288" i="14"/>
  <c r="CW256" i="14"/>
  <c r="CW229" i="14"/>
  <c r="CZ9" i="4"/>
  <c r="DA318" i="2"/>
  <c r="DA120" i="4" s="1"/>
  <c r="DA117" i="4" s="1"/>
  <c r="DA382" i="2"/>
  <c r="DA380" i="2" s="1"/>
  <c r="DA387" i="2" s="1"/>
  <c r="CZ407" i="2"/>
  <c r="CZ909" i="2" s="1"/>
  <c r="CZ289" i="14" s="1"/>
  <c r="DB317" i="2"/>
  <c r="DB381" i="2"/>
  <c r="DC313" i="2"/>
  <c r="DD312" i="2"/>
  <c r="DB213" i="2"/>
  <c r="DB201" i="2" s="1"/>
  <c r="CY404" i="2"/>
  <c r="DD75" i="4"/>
  <c r="CZ388" i="2"/>
  <c r="CZ404" i="2" s="1"/>
  <c r="DB890" i="2"/>
  <c r="DA366" i="2"/>
  <c r="DA127" i="4" s="1"/>
  <c r="DA125" i="4" s="1"/>
  <c r="DA390" i="2"/>
  <c r="DB365" i="2"/>
  <c r="DB389" i="2"/>
  <c r="DD360" i="2"/>
  <c r="DC361" i="2"/>
  <c r="DC222" i="2"/>
  <c r="DC228" i="2" s="1"/>
  <c r="DC112" i="4" s="1"/>
  <c r="DC250" i="2"/>
  <c r="DC256" i="2" s="1"/>
  <c r="DC113" i="4" s="1"/>
  <c r="DC164" i="2"/>
  <c r="DC194" i="2"/>
  <c r="DC200" i="2" s="1"/>
  <c r="DC213" i="2" s="1"/>
  <c r="DC201" i="2" s="1"/>
  <c r="DB8" i="4"/>
  <c r="DA498" i="2"/>
  <c r="DB132" i="4"/>
  <c r="DC440" i="2"/>
  <c r="DC460" i="2" s="1"/>
  <c r="DC136" i="4"/>
  <c r="DC134" i="4" s="1"/>
  <c r="DB458" i="2"/>
  <c r="DB10" i="4"/>
  <c r="DB465" i="2"/>
  <c r="DD435" i="2"/>
  <c r="DD459" i="2" s="1"/>
  <c r="DE433" i="2"/>
  <c r="DB652" i="2"/>
  <c r="DB654" i="2"/>
  <c r="DB703" i="2" s="1"/>
  <c r="DB653" i="2"/>
  <c r="DB702" i="2" s="1"/>
  <c r="DC646" i="2"/>
  <c r="DB241" i="2"/>
  <c r="DB229" i="2" s="1"/>
  <c r="BD630" i="2"/>
  <c r="BD690" i="2" s="1"/>
  <c r="BD656" i="2"/>
  <c r="BD704" i="2" s="1"/>
  <c r="BC635" i="2"/>
  <c r="BC695" i="2" s="1"/>
  <c r="DB109" i="2"/>
  <c r="DA12" i="2"/>
  <c r="CZ110" i="2"/>
  <c r="CZ112" i="2" s="1"/>
  <c r="DD10" i="2"/>
  <c r="DD11" i="2" s="1"/>
  <c r="DB24" i="2"/>
  <c r="DB25" i="2" s="1"/>
  <c r="DB74" i="4"/>
  <c r="DA111" i="2"/>
  <c r="DA879" i="2" s="1"/>
  <c r="DB655" i="2"/>
  <c r="DD658" i="2"/>
  <c r="DD706" i="2" s="1"/>
  <c r="DE648" i="2"/>
  <c r="DC659" i="2"/>
  <c r="DC707" i="2" s="1"/>
  <c r="DC650" i="2"/>
  <c r="DC160" i="4" s="1"/>
  <c r="DC159" i="4" s="1"/>
  <c r="DA72" i="2"/>
  <c r="DB240" i="2"/>
  <c r="DA73" i="4"/>
  <c r="CZ277" i="14"/>
  <c r="DD70" i="2"/>
  <c r="DD71" i="2" s="1"/>
  <c r="DB77" i="4"/>
  <c r="DB84" i="2"/>
  <c r="BF861" i="2"/>
  <c r="BG846" i="2"/>
  <c r="DE839" i="2"/>
  <c r="DB202" i="2"/>
  <c r="DC97" i="4"/>
  <c r="AN40" i="4"/>
  <c r="CY12" i="14"/>
  <c r="CY50" i="14"/>
  <c r="CY159" i="14"/>
  <c r="CY123" i="14"/>
  <c r="CZ190" i="4"/>
  <c r="CZ194" i="4" s="1"/>
  <c r="CZ37" i="13"/>
  <c r="CZ55" i="4"/>
  <c r="CZ11" i="13"/>
  <c r="CZ38" i="13" s="1"/>
  <c r="DC622" i="2"/>
  <c r="DC157" i="4" s="1"/>
  <c r="DC155" i="4" s="1"/>
  <c r="CY39" i="13"/>
  <c r="CY40" i="13" s="1"/>
  <c r="DC887" i="2"/>
  <c r="DC53" i="4"/>
  <c r="DC192" i="4" s="1"/>
  <c r="DA51" i="4"/>
  <c r="DA720" i="2"/>
  <c r="DB685" i="2"/>
  <c r="DB721" i="2"/>
  <c r="DB164" i="4"/>
  <c r="DD625" i="2"/>
  <c r="DD627" i="2"/>
  <c r="DD688" i="2" s="1"/>
  <c r="DE613" i="2"/>
  <c r="DD638" i="2"/>
  <c r="DD699" i="2" s="1"/>
  <c r="DD632" i="2"/>
  <c r="DD692" i="2" s="1"/>
  <c r="DE619" i="2"/>
  <c r="AM544" i="2"/>
  <c r="AM545" i="2" s="1"/>
  <c r="AO468" i="2"/>
  <c r="AO470" i="2" s="1"/>
  <c r="AN543" i="2"/>
  <c r="CX262" i="2"/>
  <c r="CY260" i="2"/>
  <c r="AL541" i="2"/>
  <c r="AM534" i="2"/>
  <c r="AL545" i="2"/>
  <c r="AP466" i="2"/>
  <c r="AO536" i="2"/>
  <c r="AP479" i="2"/>
  <c r="AO483" i="2"/>
  <c r="AN537" i="2"/>
  <c r="AN538" i="2" s="1"/>
  <c r="AP492" i="2"/>
  <c r="AO496" i="2"/>
  <c r="DC456" i="2"/>
  <c r="DC486" i="2" s="1"/>
  <c r="DC485" i="2"/>
  <c r="DC141" i="4"/>
  <c r="DC140" i="4" s="1"/>
  <c r="DB484" i="2"/>
  <c r="DB497" i="2"/>
  <c r="DB15" i="4"/>
  <c r="DA494" i="2"/>
  <c r="DB491" i="2"/>
  <c r="DD451" i="2"/>
  <c r="DE449" i="2"/>
  <c r="DE331" i="2"/>
  <c r="DD335" i="2"/>
  <c r="DD336" i="2" s="1"/>
  <c r="DD122" i="4" s="1"/>
  <c r="DD326" i="2"/>
  <c r="DD327" i="2" s="1"/>
  <c r="DD121" i="4" s="1"/>
  <c r="DE322" i="2"/>
  <c r="DC357" i="2"/>
  <c r="DC126" i="4" s="1"/>
  <c r="DD100" i="4"/>
  <c r="DD374" i="2"/>
  <c r="DD375" i="2" s="1"/>
  <c r="DD128" i="4" s="1"/>
  <c r="DE370" i="2"/>
  <c r="DD356" i="2"/>
  <c r="DE352" i="2"/>
  <c r="DC300" i="2"/>
  <c r="DC118" i="4" s="1"/>
  <c r="DD344" i="2"/>
  <c r="DD345" i="2" s="1"/>
  <c r="DD123" i="4" s="1"/>
  <c r="DD308" i="2"/>
  <c r="DD309" i="2" s="1"/>
  <c r="DD119" i="4" s="1"/>
  <c r="DE295" i="2"/>
  <c r="DE340" i="2"/>
  <c r="DE304" i="2"/>
  <c r="DD299" i="2"/>
  <c r="DD89" i="4"/>
  <c r="CX229" i="14"/>
  <c r="CX256" i="14"/>
  <c r="DE248" i="2"/>
  <c r="DE249" i="2"/>
  <c r="DE102" i="4" s="1"/>
  <c r="DD99" i="4"/>
  <c r="CW278" i="14"/>
  <c r="CW251" i="14"/>
  <c r="CW224" i="14"/>
  <c r="CX172" i="2"/>
  <c r="DE221" i="2"/>
  <c r="DE101" i="4" s="1"/>
  <c r="DE220" i="2"/>
  <c r="DD98" i="4"/>
  <c r="DC85" i="4"/>
  <c r="DD88" i="4"/>
  <c r="DD93" i="4"/>
  <c r="DE192" i="2"/>
  <c r="DE92" i="4" s="1"/>
  <c r="DE191" i="2"/>
  <c r="DE193" i="2"/>
  <c r="DE96" i="4" s="1"/>
  <c r="CX171" i="2"/>
  <c r="DA232" i="2"/>
  <c r="DC134" i="2"/>
  <c r="CY110" i="4"/>
  <c r="CY183" i="2"/>
  <c r="CY182" i="2"/>
  <c r="CW174" i="2"/>
  <c r="CW283" i="2" s="1"/>
  <c r="DD87" i="4"/>
  <c r="DA166" i="2"/>
  <c r="CZ170" i="2"/>
  <c r="CW889" i="2"/>
  <c r="CW274" i="2"/>
  <c r="DA168" i="2"/>
  <c r="DE163" i="2"/>
  <c r="DE95" i="4" s="1"/>
  <c r="DE162" i="2"/>
  <c r="DE91" i="4" s="1"/>
  <c r="DE161" i="2"/>
  <c r="CV176" i="2"/>
  <c r="CV277" i="2" s="1"/>
  <c r="CU284" i="2"/>
  <c r="DE131" i="2"/>
  <c r="DE132" i="2"/>
  <c r="DE90" i="4" s="1"/>
  <c r="DE133" i="2"/>
  <c r="DE94" i="4" s="1"/>
  <c r="DD86" i="4"/>
  <c r="DE236" i="2"/>
  <c r="CY144" i="2"/>
  <c r="CZ93" i="2"/>
  <c r="CZ114" i="2" s="1"/>
  <c r="CZ506" i="2" s="1"/>
  <c r="DB258" i="2"/>
  <c r="DA204" i="2"/>
  <c r="DA206" i="2" s="1"/>
  <c r="DE208" i="2"/>
  <c r="DE178" i="2"/>
  <c r="DE264" i="2"/>
  <c r="DE148" i="2"/>
  <c r="CX508" i="2"/>
  <c r="CZ92" i="2"/>
  <c r="DF58" i="2"/>
  <c r="DG62" i="2" s="1"/>
  <c r="DF78" i="2"/>
  <c r="DG82" i="2" s="1"/>
  <c r="DF18" i="2"/>
  <c r="DG22" i="2" s="1"/>
  <c r="DF38" i="2"/>
  <c r="DG42" i="2" s="1"/>
  <c r="CZ223" i="14"/>
  <c r="CW508" i="2"/>
  <c r="DA516" i="2"/>
  <c r="DA520" i="2"/>
  <c r="DB13" i="2"/>
  <c r="DB53" i="2"/>
  <c r="DC53" i="2" s="1"/>
  <c r="DC73" i="2"/>
  <c r="DC32" i="2"/>
  <c r="DD44" i="2"/>
  <c r="DC33" i="2"/>
  <c r="DG22" i="14"/>
  <c r="DG53" i="1"/>
  <c r="DG56" i="1"/>
  <c r="DG62" i="14"/>
  <c r="DG55" i="1"/>
  <c r="DG426" i="2" s="1"/>
  <c r="DG131" i="14"/>
  <c r="DG54" i="1"/>
  <c r="DF98" i="2"/>
  <c r="DG102" i="2" s="1"/>
  <c r="CY23" i="13"/>
  <c r="CY24" i="13" s="1"/>
  <c r="AN79" i="10"/>
  <c r="BB84" i="10"/>
  <c r="BB85" i="10" s="1"/>
  <c r="DD90" i="2"/>
  <c r="DD91" i="2" s="1"/>
  <c r="AM17" i="4"/>
  <c r="DF385" i="2"/>
  <c r="DC232" i="14"/>
  <c r="DC259" i="14"/>
  <c r="DC294" i="14"/>
  <c r="DE561" i="2"/>
  <c r="DF560" i="2"/>
  <c r="DC295" i="14"/>
  <c r="DF121" i="10"/>
  <c r="DH32" i="1"/>
  <c r="DG33" i="1"/>
  <c r="DG35" i="1"/>
  <c r="DG34" i="1"/>
  <c r="DF93" i="10"/>
  <c r="DF97" i="10"/>
  <c r="BF904" i="2"/>
  <c r="BG70" i="10"/>
  <c r="DH769" i="2"/>
  <c r="DH768" i="2" s="1"/>
  <c r="DG770" i="2"/>
  <c r="CH136" i="1"/>
  <c r="CI137" i="1" s="1"/>
  <c r="CI135" i="1"/>
  <c r="AN184" i="4"/>
  <c r="DB383" i="2"/>
  <c r="CZ7" i="13"/>
  <c r="CZ22" i="13" s="1"/>
  <c r="CZ21" i="13"/>
  <c r="DE120" i="10"/>
  <c r="DF487" i="2"/>
  <c r="DF65" i="10"/>
  <c r="AM228" i="14"/>
  <c r="AM255" i="14"/>
  <c r="AM286" i="14"/>
  <c r="CY817" i="2"/>
  <c r="CW191" i="14"/>
  <c r="CX191" i="14"/>
  <c r="DA105" i="2"/>
  <c r="DC478" i="2"/>
  <c r="DD474" i="2"/>
  <c r="DE102" i="14"/>
  <c r="DF101" i="14"/>
  <c r="DE556" i="2"/>
  <c r="DF555" i="2"/>
  <c r="DI761" i="2"/>
  <c r="DI760" i="2" s="1"/>
  <c r="DH762" i="2"/>
  <c r="DF40" i="1"/>
  <c r="CW24" i="13"/>
  <c r="CY506" i="2"/>
  <c r="CY112" i="2"/>
  <c r="DB78" i="4"/>
  <c r="DB104" i="2"/>
  <c r="DF461" i="2"/>
  <c r="DA6" i="4"/>
  <c r="G388" i="2"/>
  <c r="H388" i="2"/>
  <c r="G125" i="4"/>
  <c r="DE190" i="2" l="1"/>
  <c r="DE219" i="2"/>
  <c r="DE247" i="2"/>
  <c r="DE160" i="2"/>
  <c r="DE130" i="2"/>
  <c r="DD64" i="2"/>
  <c r="DD65" i="2" s="1"/>
  <c r="DD52" i="2" s="1"/>
  <c r="BO94" i="14"/>
  <c r="BO90" i="14"/>
  <c r="BO11" i="14"/>
  <c r="DA110" i="2"/>
  <c r="DA112" i="2" s="1"/>
  <c r="DE50" i="2"/>
  <c r="DE51" i="2" s="1"/>
  <c r="DC76" i="4"/>
  <c r="DC64" i="2"/>
  <c r="BI601" i="2"/>
  <c r="BE605" i="2"/>
  <c r="DC609" i="2"/>
  <c r="DE592" i="2"/>
  <c r="DE156" i="4" s="1"/>
  <c r="DD599" i="2"/>
  <c r="DG589" i="2"/>
  <c r="DG583" i="2"/>
  <c r="DG582" i="2"/>
  <c r="DF595" i="2"/>
  <c r="DF597" i="2"/>
  <c r="DF598" i="2"/>
  <c r="DE603" i="2"/>
  <c r="DF608" i="2"/>
  <c r="DF602" i="2"/>
  <c r="DD700" i="2"/>
  <c r="DD46" i="4" s="1"/>
  <c r="DC279" i="2"/>
  <c r="DC518" i="2" s="1"/>
  <c r="DC519" i="2" s="1"/>
  <c r="DA272" i="2"/>
  <c r="DE430" i="2"/>
  <c r="DE135" i="4"/>
  <c r="DF425" i="2"/>
  <c r="DC4" i="15"/>
  <c r="DG428" i="2"/>
  <c r="DG427" i="2"/>
  <c r="DG424" i="2"/>
  <c r="DG423" i="2"/>
  <c r="DD272" i="2"/>
  <c r="CX282" i="2"/>
  <c r="CY142" i="2"/>
  <c r="CY146" i="2" s="1"/>
  <c r="CY278" i="2"/>
  <c r="CY880" i="2" s="1"/>
  <c r="DA281" i="2"/>
  <c r="DB136" i="2"/>
  <c r="DA140" i="2"/>
  <c r="DA280" i="2"/>
  <c r="DB138" i="2"/>
  <c r="CY273" i="2"/>
  <c r="CY141" i="2"/>
  <c r="CZ275" i="2"/>
  <c r="CZ109" i="4"/>
  <c r="CZ153" i="2"/>
  <c r="CZ152" i="2"/>
  <c r="CX276" i="2"/>
  <c r="CX539" i="2" s="1"/>
  <c r="BP855" i="2"/>
  <c r="BP175" i="4" s="1"/>
  <c r="DC164" i="4"/>
  <c r="BZ26" i="4"/>
  <c r="BZ45" i="4"/>
  <c r="BY789" i="2"/>
  <c r="BP838" i="2"/>
  <c r="BP836" i="2" s="1"/>
  <c r="BN86" i="14"/>
  <c r="CZ269" i="2"/>
  <c r="CZ257" i="2" s="1"/>
  <c r="BN176" i="4"/>
  <c r="BN863" i="2"/>
  <c r="CZ113" i="4"/>
  <c r="CY413" i="2"/>
  <c r="CY911" i="2" s="1"/>
  <c r="CY229" i="14" s="1"/>
  <c r="DG481" i="2"/>
  <c r="DA276" i="14"/>
  <c r="BO86" i="14"/>
  <c r="CZ410" i="2"/>
  <c r="CZ910" i="2" s="1"/>
  <c r="BO852" i="2"/>
  <c r="BO863" i="2"/>
  <c r="DB406" i="2"/>
  <c r="DB408" i="2" s="1"/>
  <c r="DB549" i="2" s="1"/>
  <c r="CY108" i="4"/>
  <c r="DA249" i="14"/>
  <c r="DC241" i="2"/>
  <c r="DC229" i="2" s="1"/>
  <c r="DA408" i="2"/>
  <c r="DA549" i="2" s="1"/>
  <c r="DA256" i="2"/>
  <c r="DA268" i="2" s="1"/>
  <c r="CZ412" i="2"/>
  <c r="CZ41" i="4" s="1"/>
  <c r="DA115" i="4"/>
  <c r="CY229" i="2"/>
  <c r="CZ112" i="4"/>
  <c r="CZ240" i="2"/>
  <c r="CZ241" i="2"/>
  <c r="CZ229" i="2" s="1"/>
  <c r="DJ93" i="1"/>
  <c r="DI97" i="1"/>
  <c r="DM92" i="1"/>
  <c r="CZ8" i="4"/>
  <c r="CZ7" i="4" s="1"/>
  <c r="DG434" i="2"/>
  <c r="DG454" i="2"/>
  <c r="DG333" i="2"/>
  <c r="DG330" i="2" s="1"/>
  <c r="DG324" i="2"/>
  <c r="DG321" i="2" s="1"/>
  <c r="DG363" i="2"/>
  <c r="DG315" i="2"/>
  <c r="DG297" i="2"/>
  <c r="DG294" i="2" s="1"/>
  <c r="DG224" i="2"/>
  <c r="DG254" i="2"/>
  <c r="DG180" i="2"/>
  <c r="DG159" i="2" s="1"/>
  <c r="DG59" i="2"/>
  <c r="DG19" i="2"/>
  <c r="DG453" i="2"/>
  <c r="DG329" i="2"/>
  <c r="DG320" i="2"/>
  <c r="DG359" i="2"/>
  <c r="DG311" i="2"/>
  <c r="DG293" i="2"/>
  <c r="DG226" i="2"/>
  <c r="DG252" i="2"/>
  <c r="DG150" i="2"/>
  <c r="DG129" i="2" s="1"/>
  <c r="DG923" i="2"/>
  <c r="DG476" i="2"/>
  <c r="DG438" i="2"/>
  <c r="DG645" i="2"/>
  <c r="DG450" i="2"/>
  <c r="DG372" i="2"/>
  <c r="DG369" i="2" s="1"/>
  <c r="DG354" i="2"/>
  <c r="DG351" i="2" s="1"/>
  <c r="DG342" i="2"/>
  <c r="DG339" i="2" s="1"/>
  <c r="DG306" i="2"/>
  <c r="DG303" i="2" s="1"/>
  <c r="DG210" i="2"/>
  <c r="DG189" i="2" s="1"/>
  <c r="DG198" i="2"/>
  <c r="DG79" i="2"/>
  <c r="DG39" i="2"/>
  <c r="DG489" i="2"/>
  <c r="DG99" i="2"/>
  <c r="DG437" i="2"/>
  <c r="DG612" i="2"/>
  <c r="DG368" i="2"/>
  <c r="DG350" i="2"/>
  <c r="DG338" i="2"/>
  <c r="DG302" i="2"/>
  <c r="DG238" i="2"/>
  <c r="DG218" i="2" s="1"/>
  <c r="DG266" i="2"/>
  <c r="DG246" i="2" s="1"/>
  <c r="DG196" i="2"/>
  <c r="DG69" i="2"/>
  <c r="DG68" i="2" s="1"/>
  <c r="DG463" i="2"/>
  <c r="DH57" i="10"/>
  <c r="DH62" i="10"/>
  <c r="DA228" i="2"/>
  <c r="DF405" i="2"/>
  <c r="DL87" i="1"/>
  <c r="DM85" i="1"/>
  <c r="DG59" i="1"/>
  <c r="DG152" i="1"/>
  <c r="DG126" i="1"/>
  <c r="DG129" i="1"/>
  <c r="DG65" i="1"/>
  <c r="DG146" i="1"/>
  <c r="V147" i="1" s="1"/>
  <c r="DG50" i="1"/>
  <c r="DG51" i="1"/>
  <c r="CY193" i="14"/>
  <c r="DB660" i="2"/>
  <c r="DH2" i="5"/>
  <c r="DH2" i="10"/>
  <c r="DH118" i="10" s="1"/>
  <c r="DH2" i="14"/>
  <c r="DI31" i="1"/>
  <c r="DH2" i="4"/>
  <c r="DH147" i="1"/>
  <c r="DH2" i="13"/>
  <c r="DH2" i="2"/>
  <c r="DH2" i="1"/>
  <c r="DG204" i="14"/>
  <c r="DG63" i="14"/>
  <c r="DG156" i="14"/>
  <c r="DG165" i="14"/>
  <c r="DG34" i="14"/>
  <c r="DG14" i="14"/>
  <c r="DG143" i="14"/>
  <c r="DG119" i="14"/>
  <c r="DG23" i="14"/>
  <c r="DG54" i="14"/>
  <c r="DG132" i="14"/>
  <c r="DG74" i="14"/>
  <c r="DG8" i="14"/>
  <c r="DG47" i="14"/>
  <c r="CY234" i="2"/>
  <c r="DG235" i="2"/>
  <c r="DG147" i="2"/>
  <c r="DG177" i="2"/>
  <c r="DG207" i="2"/>
  <c r="DG263" i="2"/>
  <c r="DG436" i="2"/>
  <c r="DG452" i="2"/>
  <c r="DG332" i="2"/>
  <c r="DG323" i="2"/>
  <c r="DG371" i="2"/>
  <c r="DG362" i="2"/>
  <c r="DG353" i="2"/>
  <c r="DG341" i="2"/>
  <c r="DG314" i="2"/>
  <c r="DG305" i="2"/>
  <c r="DG296" i="2"/>
  <c r="DB893" i="2"/>
  <c r="CZ13" i="4"/>
  <c r="DC111" i="4"/>
  <c r="DE312" i="2"/>
  <c r="DD313" i="2"/>
  <c r="DB318" i="2"/>
  <c r="DB120" i="4" s="1"/>
  <c r="DB117" i="4" s="1"/>
  <c r="DB382" i="2"/>
  <c r="DB380" i="2" s="1"/>
  <c r="DB387" i="2" s="1"/>
  <c r="DC381" i="2"/>
  <c r="DC317" i="2"/>
  <c r="CY11" i="4"/>
  <c r="DA407" i="2"/>
  <c r="DA909" i="2" s="1"/>
  <c r="DA289" i="14" s="1"/>
  <c r="DA9" i="4"/>
  <c r="DD250" i="2"/>
  <c r="DD256" i="2" s="1"/>
  <c r="DD113" i="4" s="1"/>
  <c r="DC269" i="2"/>
  <c r="DC258" i="2" s="1"/>
  <c r="DC268" i="2"/>
  <c r="DC240" i="2"/>
  <c r="DE75" i="4"/>
  <c r="DA388" i="2"/>
  <c r="DD194" i="2"/>
  <c r="DD200" i="2" s="1"/>
  <c r="DD111" i="4" s="1"/>
  <c r="DC212" i="2"/>
  <c r="DC389" i="2"/>
  <c r="DC365" i="2"/>
  <c r="DB366" i="2"/>
  <c r="DB127" i="4" s="1"/>
  <c r="DB125" i="4" s="1"/>
  <c r="DB390" i="2"/>
  <c r="DD361" i="2"/>
  <c r="DE360" i="2"/>
  <c r="AM178" i="14"/>
  <c r="DC109" i="2"/>
  <c r="DC230" i="2"/>
  <c r="DB498" i="2"/>
  <c r="DC132" i="4"/>
  <c r="DD222" i="2"/>
  <c r="DD228" i="2" s="1"/>
  <c r="DD241" i="2" s="1"/>
  <c r="DD164" i="2"/>
  <c r="DC890" i="2"/>
  <c r="DD440" i="2"/>
  <c r="DD460" i="2" s="1"/>
  <c r="DD136" i="4"/>
  <c r="DD134" i="4" s="1"/>
  <c r="DC458" i="2"/>
  <c r="DC10" i="4"/>
  <c r="DC465" i="2"/>
  <c r="DD646" i="2"/>
  <c r="DC652" i="2"/>
  <c r="DC653" i="2"/>
  <c r="DC702" i="2" s="1"/>
  <c r="DC654" i="2"/>
  <c r="DC703" i="2" s="1"/>
  <c r="DE435" i="2"/>
  <c r="DE459" i="2" s="1"/>
  <c r="DF433" i="2"/>
  <c r="DB73" i="4"/>
  <c r="BD634" i="2"/>
  <c r="BD694" i="2" s="1"/>
  <c r="BD657" i="2"/>
  <c r="BD705" i="2" s="1"/>
  <c r="BD631" i="2"/>
  <c r="BD691" i="2" s="1"/>
  <c r="DB111" i="2"/>
  <c r="DB879" i="2" s="1"/>
  <c r="DB12" i="2"/>
  <c r="DE10" i="2"/>
  <c r="DE11" i="2" s="1"/>
  <c r="DC74" i="4"/>
  <c r="DC24" i="2"/>
  <c r="DC25" i="2" s="1"/>
  <c r="DC12" i="2" s="1"/>
  <c r="DC655" i="2"/>
  <c r="DE658" i="2"/>
  <c r="DE706" i="2" s="1"/>
  <c r="DF648" i="2"/>
  <c r="DD659" i="2"/>
  <c r="DD707" i="2" s="1"/>
  <c r="DD650" i="2"/>
  <c r="DD160" i="4" s="1"/>
  <c r="DD159" i="4" s="1"/>
  <c r="DC77" i="4"/>
  <c r="DC84" i="2"/>
  <c r="DC85" i="2" s="1"/>
  <c r="DC72" i="2" s="1"/>
  <c r="DE70" i="2"/>
  <c r="DE71" i="2" s="1"/>
  <c r="DB85" i="2"/>
  <c r="DB72" i="2" s="1"/>
  <c r="BG862" i="2"/>
  <c r="BG847" i="2"/>
  <c r="DF839" i="2"/>
  <c r="DD97" i="4"/>
  <c r="CZ39" i="13"/>
  <c r="CZ40" i="13" s="1"/>
  <c r="DE100" i="4"/>
  <c r="DD887" i="2"/>
  <c r="DD53" i="4"/>
  <c r="DD192" i="4" s="1"/>
  <c r="CZ12" i="14"/>
  <c r="CZ50" i="14"/>
  <c r="CZ159" i="14"/>
  <c r="CZ123" i="14"/>
  <c r="DA190" i="4"/>
  <c r="DA194" i="4" s="1"/>
  <c r="DA55" i="4"/>
  <c r="DA11" i="13"/>
  <c r="DA38" i="13" s="1"/>
  <c r="DA37" i="13"/>
  <c r="DC721" i="2"/>
  <c r="DC685" i="2"/>
  <c r="DD622" i="2"/>
  <c r="DD157" i="4" s="1"/>
  <c r="DD155" i="4" s="1"/>
  <c r="DB51" i="4"/>
  <c r="DB720" i="2"/>
  <c r="DE638" i="2"/>
  <c r="DE699" i="2" s="1"/>
  <c r="DE632" i="2"/>
  <c r="DE692" i="2" s="1"/>
  <c r="DF619" i="2"/>
  <c r="DE625" i="2"/>
  <c r="DE627" i="2"/>
  <c r="DE688" i="2" s="1"/>
  <c r="DF613" i="2"/>
  <c r="CY262" i="2"/>
  <c r="CZ260" i="2"/>
  <c r="AP468" i="2"/>
  <c r="AP470" i="2" s="1"/>
  <c r="AO543" i="2"/>
  <c r="AN544" i="2"/>
  <c r="AM541" i="2"/>
  <c r="AQ466" i="2"/>
  <c r="AP536" i="2"/>
  <c r="AQ479" i="2"/>
  <c r="AP483" i="2"/>
  <c r="AQ492" i="2"/>
  <c r="AP496" i="2"/>
  <c r="AN534" i="2"/>
  <c r="AO537" i="2"/>
  <c r="AO538" i="2" s="1"/>
  <c r="AO40" i="4"/>
  <c r="DC13" i="2"/>
  <c r="DC497" i="2"/>
  <c r="DC484" i="2"/>
  <c r="DC15" i="4"/>
  <c r="DB494" i="2"/>
  <c r="DC491" i="2"/>
  <c r="DD456" i="2"/>
  <c r="DD486" i="2" s="1"/>
  <c r="DD485" i="2"/>
  <c r="DD141" i="4"/>
  <c r="DD140" i="4" s="1"/>
  <c r="DE451" i="2"/>
  <c r="DF449" i="2"/>
  <c r="DE89" i="4"/>
  <c r="DF331" i="2"/>
  <c r="DE335" i="2"/>
  <c r="DE336" i="2" s="1"/>
  <c r="DE122" i="4" s="1"/>
  <c r="DF322" i="2"/>
  <c r="DE326" i="2"/>
  <c r="DE327" i="2" s="1"/>
  <c r="DE121" i="4" s="1"/>
  <c r="DE93" i="4"/>
  <c r="DD357" i="2"/>
  <c r="DD126" i="4" s="1"/>
  <c r="DF352" i="2"/>
  <c r="DE374" i="2"/>
  <c r="DE375" i="2" s="1"/>
  <c r="DE128" i="4" s="1"/>
  <c r="DE356" i="2"/>
  <c r="DF370" i="2"/>
  <c r="DD300" i="2"/>
  <c r="DD118" i="4" s="1"/>
  <c r="DE344" i="2"/>
  <c r="DE345" i="2" s="1"/>
  <c r="DE123" i="4" s="1"/>
  <c r="DF340" i="2"/>
  <c r="DE308" i="2"/>
  <c r="DE309" i="2" s="1"/>
  <c r="DE119" i="4" s="1"/>
  <c r="DE299" i="2"/>
  <c r="DF304" i="2"/>
  <c r="DF295" i="2"/>
  <c r="DD134" i="2"/>
  <c r="DF249" i="2"/>
  <c r="DF102" i="4" s="1"/>
  <c r="DF248" i="2"/>
  <c r="DE99" i="4"/>
  <c r="CX278" i="14"/>
  <c r="CX251" i="14"/>
  <c r="CX224" i="14"/>
  <c r="DD85" i="4"/>
  <c r="CY171" i="2"/>
  <c r="DE98" i="4"/>
  <c r="DF220" i="2"/>
  <c r="DF221" i="2"/>
  <c r="DF101" i="4" s="1"/>
  <c r="DE88" i="4"/>
  <c r="DF192" i="2"/>
  <c r="DF92" i="4" s="1"/>
  <c r="DF191" i="2"/>
  <c r="DF193" i="2"/>
  <c r="DF96" i="4" s="1"/>
  <c r="CX174" i="2"/>
  <c r="CX283" i="2" s="1"/>
  <c r="CV284" i="2"/>
  <c r="DF162" i="2"/>
  <c r="DF91" i="4" s="1"/>
  <c r="DF163" i="2"/>
  <c r="DF95" i="4" s="1"/>
  <c r="DF161" i="2"/>
  <c r="CX274" i="2"/>
  <c r="CX889" i="2"/>
  <c r="DB232" i="2"/>
  <c r="DB234" i="2" s="1"/>
  <c r="CW176" i="2"/>
  <c r="CW277" i="2" s="1"/>
  <c r="CZ110" i="4"/>
  <c r="CZ182" i="2"/>
  <c r="CZ183" i="2"/>
  <c r="CY172" i="2"/>
  <c r="DE87" i="4"/>
  <c r="DB168" i="2"/>
  <c r="DB166" i="2"/>
  <c r="DA170" i="2"/>
  <c r="DF131" i="2"/>
  <c r="DF133" i="2"/>
  <c r="DF94" i="4" s="1"/>
  <c r="DF132" i="2"/>
  <c r="DF90" i="4" s="1"/>
  <c r="DE86" i="4"/>
  <c r="DF236" i="2"/>
  <c r="CZ144" i="2"/>
  <c r="DC202" i="2"/>
  <c r="DB204" i="2"/>
  <c r="DB206" i="2" s="1"/>
  <c r="DF178" i="2"/>
  <c r="DF208" i="2"/>
  <c r="DF148" i="2"/>
  <c r="DF264" i="2"/>
  <c r="DG78" i="2"/>
  <c r="DG58" i="2"/>
  <c r="DG38" i="2"/>
  <c r="DG18" i="2"/>
  <c r="DB520" i="2"/>
  <c r="DB193" i="14"/>
  <c r="DA92" i="2"/>
  <c r="DA277" i="14"/>
  <c r="DA223" i="14"/>
  <c r="DA250" i="14"/>
  <c r="DD73" i="2"/>
  <c r="CZ507" i="2"/>
  <c r="CZ504" i="2" s="1"/>
  <c r="DE44" i="2"/>
  <c r="DD45" i="2"/>
  <c r="DG30" i="2"/>
  <c r="DG31" i="2" s="1"/>
  <c r="DG98" i="2"/>
  <c r="DA93" i="2"/>
  <c r="DA114" i="2" s="1"/>
  <c r="DH22" i="14"/>
  <c r="DH56" i="1"/>
  <c r="DH131" i="14"/>
  <c r="DH54" i="1"/>
  <c r="DH55" i="1"/>
  <c r="DH426" i="2" s="1"/>
  <c r="DH62" i="14"/>
  <c r="DH53" i="1"/>
  <c r="DD232" i="14"/>
  <c r="DD259" i="14"/>
  <c r="DD294" i="14"/>
  <c r="DF34" i="13"/>
  <c r="DF4" i="13"/>
  <c r="DF18" i="13"/>
  <c r="DF1" i="13"/>
  <c r="DF1" i="5"/>
  <c r="DF4" i="5"/>
  <c r="DF152" i="14"/>
  <c r="DF1" i="14"/>
  <c r="DF200" i="14"/>
  <c r="DF175" i="14"/>
  <c r="DF115" i="14"/>
  <c r="DF4" i="14"/>
  <c r="DF83" i="14"/>
  <c r="DF43" i="14"/>
  <c r="DF181" i="4"/>
  <c r="DF168" i="4"/>
  <c r="DF82" i="4"/>
  <c r="DF37" i="4"/>
  <c r="DF4" i="4"/>
  <c r="DF71" i="4"/>
  <c r="DF149" i="4"/>
  <c r="DF106" i="4"/>
  <c r="DF1" i="4"/>
  <c r="DF870" i="2"/>
  <c r="DF795" i="2"/>
  <c r="DF774" i="2"/>
  <c r="DF417" i="2"/>
  <c r="DF288" i="2"/>
  <c r="DF121" i="2"/>
  <c r="DF812" i="2"/>
  <c r="DF570" i="2"/>
  <c r="DF1" i="2"/>
  <c r="DB3" i="15" s="1"/>
  <c r="DF825" i="2"/>
  <c r="DF730" i="2"/>
  <c r="DF747" i="2"/>
  <c r="DF502" i="2"/>
  <c r="DF4" i="2"/>
  <c r="DF102" i="10"/>
  <c r="DF20" i="1"/>
  <c r="DF1" i="10"/>
  <c r="DF119" i="1"/>
  <c r="DF74" i="1"/>
  <c r="DF1" i="1"/>
  <c r="DF90" i="10"/>
  <c r="DF55" i="10"/>
  <c r="DF44" i="1"/>
  <c r="DG487" i="2"/>
  <c r="BG71" i="10"/>
  <c r="BG72" i="10" s="1"/>
  <c r="DG93" i="10"/>
  <c r="DG40" i="1"/>
  <c r="DG121" i="10"/>
  <c r="DC78" i="4"/>
  <c r="DC104" i="2"/>
  <c r="DB6" i="4"/>
  <c r="CY507" i="2"/>
  <c r="DD295" i="14"/>
  <c r="DF102" i="14"/>
  <c r="DG101" i="14"/>
  <c r="DG65" i="10"/>
  <c r="DF561" i="2"/>
  <c r="DG560" i="2"/>
  <c r="DG385" i="2"/>
  <c r="AM85" i="14"/>
  <c r="AM87" i="14" s="1"/>
  <c r="AM22" i="4"/>
  <c r="AM55" i="14"/>
  <c r="AM15" i="14"/>
  <c r="AM167" i="14"/>
  <c r="AM187" i="14"/>
  <c r="DE90" i="2"/>
  <c r="DE91" i="2" s="1"/>
  <c r="BB86" i="10"/>
  <c r="DA21" i="13"/>
  <c r="DA7" i="13"/>
  <c r="DA22" i="13" s="1"/>
  <c r="DG461" i="2"/>
  <c r="DB105" i="2"/>
  <c r="DJ761" i="2"/>
  <c r="DJ760" i="2" s="1"/>
  <c r="DI762" i="2"/>
  <c r="CZ817" i="2"/>
  <c r="DF120" i="10"/>
  <c r="DC383" i="2"/>
  <c r="CI136" i="1"/>
  <c r="CJ137" i="1" s="1"/>
  <c r="CJ135" i="1"/>
  <c r="DI769" i="2"/>
  <c r="DI768" i="2" s="1"/>
  <c r="DH770" i="2"/>
  <c r="DH35" i="1"/>
  <c r="DH34" i="1"/>
  <c r="DI32" i="1"/>
  <c r="DH33" i="1"/>
  <c r="DF556" i="2"/>
  <c r="DG555" i="2"/>
  <c r="DD478" i="2"/>
  <c r="DE474" i="2"/>
  <c r="CZ23" i="13"/>
  <c r="DG97" i="10"/>
  <c r="AN906" i="2"/>
  <c r="AN901" i="2" s="1"/>
  <c r="AO77" i="10"/>
  <c r="H125" i="4"/>
  <c r="G115" i="4"/>
  <c r="G391" i="2"/>
  <c r="G393" i="2"/>
  <c r="DF247" i="2" l="1"/>
  <c r="DF130" i="2"/>
  <c r="DF160" i="2"/>
  <c r="DF190" i="2"/>
  <c r="DF219" i="2"/>
  <c r="BQ837" i="2"/>
  <c r="DD76" i="4"/>
  <c r="DE76" i="4"/>
  <c r="DF50" i="2"/>
  <c r="DF51" i="2" s="1"/>
  <c r="DC65" i="2"/>
  <c r="DC52" i="2" s="1"/>
  <c r="BF604" i="2"/>
  <c r="DD609" i="2"/>
  <c r="BJ600" i="2"/>
  <c r="DE599" i="2"/>
  <c r="DF592" i="2"/>
  <c r="DF156" i="4" s="1"/>
  <c r="DG595" i="2"/>
  <c r="DG597" i="2"/>
  <c r="DG598" i="2"/>
  <c r="DH582" i="2"/>
  <c r="DH583" i="2"/>
  <c r="DH589" i="2"/>
  <c r="DC9" i="15"/>
  <c r="DC36" i="15" s="1"/>
  <c r="DF603" i="2"/>
  <c r="DG608" i="2"/>
  <c r="DG602" i="2"/>
  <c r="DE700" i="2"/>
  <c r="DE46" i="4" s="1"/>
  <c r="DD279" i="2"/>
  <c r="DD518" i="2" s="1"/>
  <c r="DD519" i="2" s="1"/>
  <c r="DD516" i="2" s="1"/>
  <c r="DF430" i="2"/>
  <c r="DF135" i="4"/>
  <c r="DD4" i="15"/>
  <c r="DH428" i="2"/>
  <c r="DH427" i="2"/>
  <c r="DH424" i="2"/>
  <c r="DH423" i="2"/>
  <c r="DG425" i="2"/>
  <c r="CZ278" i="2"/>
  <c r="CZ880" i="2" s="1"/>
  <c r="CY276" i="2"/>
  <c r="CY539" i="2" s="1"/>
  <c r="CZ273" i="2"/>
  <c r="CZ141" i="2"/>
  <c r="DA275" i="2"/>
  <c r="DA153" i="2"/>
  <c r="DA152" i="2"/>
  <c r="DA109" i="4"/>
  <c r="DE272" i="2"/>
  <c r="DB281" i="2"/>
  <c r="DC136" i="2"/>
  <c r="DB140" i="2"/>
  <c r="CY282" i="2"/>
  <c r="CZ142" i="2"/>
  <c r="CZ146" i="2" s="1"/>
  <c r="DB280" i="2"/>
  <c r="DC138" i="2"/>
  <c r="BP857" i="2"/>
  <c r="BP176" i="4" s="1"/>
  <c r="BP21" i="4"/>
  <c r="CA26" i="4"/>
  <c r="CA45" i="4"/>
  <c r="BZ782" i="2"/>
  <c r="BZ789" i="2"/>
  <c r="BP856" i="2"/>
  <c r="BP43" i="4" s="1"/>
  <c r="BP90" i="14" s="1"/>
  <c r="BN104" i="14"/>
  <c r="CY256" i="14"/>
  <c r="DA410" i="2"/>
  <c r="DA910" i="2" s="1"/>
  <c r="CY288" i="14"/>
  <c r="DH22" i="2"/>
  <c r="DH82" i="2"/>
  <c r="DH42" i="2"/>
  <c r="DH30" i="2" s="1"/>
  <c r="DH31" i="2" s="1"/>
  <c r="DH102" i="2"/>
  <c r="DH62" i="2"/>
  <c r="DC660" i="2"/>
  <c r="BO104" i="14"/>
  <c r="DB249" i="14"/>
  <c r="DB276" i="14"/>
  <c r="CZ413" i="2"/>
  <c r="CZ911" i="2" s="1"/>
  <c r="CZ229" i="14" s="1"/>
  <c r="DB222" i="14"/>
  <c r="DA113" i="4"/>
  <c r="DC257" i="2"/>
  <c r="CZ108" i="4"/>
  <c r="CZ234" i="2"/>
  <c r="DA412" i="2"/>
  <c r="DA41" i="4" s="1"/>
  <c r="DA269" i="2"/>
  <c r="DA257" i="2" s="1"/>
  <c r="DH481" i="2"/>
  <c r="DE250" i="2"/>
  <c r="DF250" i="2" s="1"/>
  <c r="DB115" i="4"/>
  <c r="DH129" i="1"/>
  <c r="DH59" i="1"/>
  <c r="DH152" i="1"/>
  <c r="DH126" i="1"/>
  <c r="DH65" i="1"/>
  <c r="DH146" i="1"/>
  <c r="U147" i="1" s="1"/>
  <c r="DH51" i="1"/>
  <c r="DH50" i="1"/>
  <c r="DK93" i="1"/>
  <c r="DJ97" i="1"/>
  <c r="DH438" i="2"/>
  <c r="DH645" i="2"/>
  <c r="DH454" i="2"/>
  <c r="DH320" i="2"/>
  <c r="DH368" i="2"/>
  <c r="DH350" i="2"/>
  <c r="DH315" i="2"/>
  <c r="DH297" i="2"/>
  <c r="DH294" i="2" s="1"/>
  <c r="DH224" i="2"/>
  <c r="DH254" i="2"/>
  <c r="DH198" i="2"/>
  <c r="DH99" i="2"/>
  <c r="DH437" i="2"/>
  <c r="DH453" i="2"/>
  <c r="DH363" i="2"/>
  <c r="DH306" i="2"/>
  <c r="DH303" i="2" s="1"/>
  <c r="DH293" i="2"/>
  <c r="DH252" i="2"/>
  <c r="DH180" i="2"/>
  <c r="DH159" i="2" s="1"/>
  <c r="DH79" i="2"/>
  <c r="DH39" i="2"/>
  <c r="DH434" i="2"/>
  <c r="DH612" i="2"/>
  <c r="DH450" i="2"/>
  <c r="DH333" i="2"/>
  <c r="DH330" i="2" s="1"/>
  <c r="DH359" i="2"/>
  <c r="DH342" i="2"/>
  <c r="DH339" i="2" s="1"/>
  <c r="DH311" i="2"/>
  <c r="DH238" i="2"/>
  <c r="DH218" i="2" s="1"/>
  <c r="DH210" i="2"/>
  <c r="DH189" i="2" s="1"/>
  <c r="DH150" i="2"/>
  <c r="DH129" i="2" s="1"/>
  <c r="DH69" i="2"/>
  <c r="DH68" i="2" s="1"/>
  <c r="DH489" i="2"/>
  <c r="DH329" i="2"/>
  <c r="DH324" i="2"/>
  <c r="DH321" i="2" s="1"/>
  <c r="DH372" i="2"/>
  <c r="DH369" i="2" s="1"/>
  <c r="DH354" i="2"/>
  <c r="DH351" i="2" s="1"/>
  <c r="DH338" i="2"/>
  <c r="DH302" i="2"/>
  <c r="DH226" i="2"/>
  <c r="DH266" i="2"/>
  <c r="DH246" i="2" s="1"/>
  <c r="DH196" i="2"/>
  <c r="DH59" i="2"/>
  <c r="DH19" i="2"/>
  <c r="DH923" i="2"/>
  <c r="DH476" i="2"/>
  <c r="DH463" i="2"/>
  <c r="DI2" i="4"/>
  <c r="DI2" i="1"/>
  <c r="DI2" i="13"/>
  <c r="DI2" i="2"/>
  <c r="DJ31" i="1"/>
  <c r="DI2" i="5"/>
  <c r="DI2" i="10"/>
  <c r="DI118" i="10" s="1"/>
  <c r="DI2" i="14"/>
  <c r="DI147" i="1"/>
  <c r="DI62" i="10"/>
  <c r="DI57" i="10"/>
  <c r="DH47" i="14"/>
  <c r="DH74" i="14"/>
  <c r="DH8" i="14"/>
  <c r="DH204" i="14"/>
  <c r="DH63" i="14"/>
  <c r="DH156" i="14"/>
  <c r="DH143" i="14"/>
  <c r="DH165" i="14"/>
  <c r="DH34" i="14"/>
  <c r="DH54" i="14"/>
  <c r="DH132" i="14"/>
  <c r="DH119" i="14"/>
  <c r="DH23" i="14"/>
  <c r="DH14" i="14"/>
  <c r="DN85" i="1"/>
  <c r="DM87" i="1"/>
  <c r="DA112" i="4"/>
  <c r="DA241" i="2"/>
  <c r="DA240" i="2"/>
  <c r="DN92" i="1"/>
  <c r="DA8" i="4"/>
  <c r="DA7" i="4" s="1"/>
  <c r="DG89" i="2"/>
  <c r="DG88" i="2" s="1"/>
  <c r="DG405" i="2"/>
  <c r="CZ193" i="14"/>
  <c r="DH436" i="2"/>
  <c r="DH452" i="2"/>
  <c r="DH235" i="2"/>
  <c r="DH177" i="2"/>
  <c r="DH207" i="2"/>
  <c r="DH263" i="2"/>
  <c r="DH147" i="2"/>
  <c r="DH332" i="2"/>
  <c r="DH323" i="2"/>
  <c r="DH371" i="2"/>
  <c r="DH362" i="2"/>
  <c r="DH353" i="2"/>
  <c r="DH341" i="2"/>
  <c r="DH314" i="2"/>
  <c r="DH305" i="2"/>
  <c r="DH296" i="2"/>
  <c r="DC893" i="2"/>
  <c r="DC406" i="2"/>
  <c r="DC408" i="2" s="1"/>
  <c r="DC549" i="2" s="1"/>
  <c r="CZ11" i="4"/>
  <c r="DC318" i="2"/>
  <c r="DC120" i="4" s="1"/>
  <c r="DC117" i="4" s="1"/>
  <c r="DC382" i="2"/>
  <c r="DC380" i="2" s="1"/>
  <c r="DC387" i="2" s="1"/>
  <c r="DD317" i="2"/>
  <c r="DD381" i="2"/>
  <c r="DE313" i="2"/>
  <c r="DF312" i="2"/>
  <c r="DB9" i="4"/>
  <c r="DF75" i="4"/>
  <c r="DA404" i="2"/>
  <c r="DA13" i="4"/>
  <c r="DE222" i="2"/>
  <c r="DE228" i="2" s="1"/>
  <c r="DE112" i="4" s="1"/>
  <c r="DF360" i="2"/>
  <c r="DE361" i="2"/>
  <c r="DD365" i="2"/>
  <c r="DD389" i="2"/>
  <c r="DC366" i="2"/>
  <c r="DC127" i="4" s="1"/>
  <c r="DC125" i="4" s="1"/>
  <c r="DC390" i="2"/>
  <c r="DC388" i="2" s="1"/>
  <c r="DC13" i="4" s="1"/>
  <c r="DB407" i="2"/>
  <c r="DB388" i="2"/>
  <c r="DE194" i="2"/>
  <c r="DE200" i="2" s="1"/>
  <c r="DE111" i="4" s="1"/>
  <c r="DD240" i="2"/>
  <c r="DD112" i="4"/>
  <c r="DE164" i="2"/>
  <c r="DD890" i="2"/>
  <c r="DC498" i="2"/>
  <c r="DD109" i="2"/>
  <c r="DD8" i="4"/>
  <c r="DD268" i="2"/>
  <c r="DD458" i="2"/>
  <c r="DD10" i="4"/>
  <c r="DD465" i="2"/>
  <c r="DE440" i="2"/>
  <c r="DE460" i="2" s="1"/>
  <c r="DE136" i="4"/>
  <c r="DE134" i="4" s="1"/>
  <c r="DF435" i="2"/>
  <c r="DF459" i="2" s="1"/>
  <c r="DG433" i="2"/>
  <c r="DD652" i="2"/>
  <c r="DD654" i="2"/>
  <c r="DD703" i="2" s="1"/>
  <c r="DD653" i="2"/>
  <c r="DD702" i="2" s="1"/>
  <c r="DE646" i="2"/>
  <c r="DB110" i="2"/>
  <c r="DD212" i="2"/>
  <c r="DC73" i="4"/>
  <c r="BE656" i="2"/>
  <c r="BE704" i="2" s="1"/>
  <c r="BE630" i="2"/>
  <c r="BE690" i="2" s="1"/>
  <c r="BD635" i="2"/>
  <c r="BD695" i="2" s="1"/>
  <c r="DC111" i="2"/>
  <c r="DC879" i="2" s="1"/>
  <c r="DF10" i="2"/>
  <c r="DF11" i="2" s="1"/>
  <c r="DD74" i="4"/>
  <c r="DD24" i="2"/>
  <c r="DD25" i="2" s="1"/>
  <c r="DD655" i="2"/>
  <c r="DE659" i="2"/>
  <c r="DE707" i="2" s="1"/>
  <c r="DE650" i="2"/>
  <c r="DE160" i="4" s="1"/>
  <c r="DE159" i="4" s="1"/>
  <c r="DF658" i="2"/>
  <c r="DF706" i="2" s="1"/>
  <c r="DG648" i="2"/>
  <c r="DD269" i="2"/>
  <c r="DD257" i="2" s="1"/>
  <c r="DD77" i="4"/>
  <c r="DD84" i="2"/>
  <c r="DF70" i="2"/>
  <c r="DF71" i="2" s="1"/>
  <c r="DD213" i="2"/>
  <c r="DD202" i="2" s="1"/>
  <c r="BH846" i="2"/>
  <c r="BG861" i="2"/>
  <c r="DG839" i="2"/>
  <c r="DA39" i="13"/>
  <c r="DA40" i="13" s="1"/>
  <c r="DC232" i="2"/>
  <c r="DC234" i="2" s="1"/>
  <c r="DE134" i="2"/>
  <c r="DC720" i="2"/>
  <c r="DC51" i="4"/>
  <c r="DE622" i="2"/>
  <c r="DE157" i="4" s="1"/>
  <c r="DE155" i="4" s="1"/>
  <c r="DD685" i="2"/>
  <c r="DD721" i="2"/>
  <c r="DA123" i="14"/>
  <c r="DA12" i="14"/>
  <c r="DA50" i="14"/>
  <c r="DA159" i="14"/>
  <c r="DE887" i="2"/>
  <c r="DE53" i="4"/>
  <c r="DE192" i="4" s="1"/>
  <c r="DB190" i="4"/>
  <c r="DB194" i="4" s="1"/>
  <c r="DB55" i="4"/>
  <c r="DB37" i="13"/>
  <c r="DB11" i="13"/>
  <c r="DB38" i="13" s="1"/>
  <c r="DD164" i="4"/>
  <c r="DF638" i="2"/>
  <c r="DF699" i="2" s="1"/>
  <c r="DF632" i="2"/>
  <c r="DF692" i="2" s="1"/>
  <c r="DG619" i="2"/>
  <c r="DF625" i="2"/>
  <c r="DF627" i="2"/>
  <c r="DF688" i="2" s="1"/>
  <c r="DG613" i="2"/>
  <c r="AO534" i="2"/>
  <c r="AQ468" i="2"/>
  <c r="AQ470" i="2" s="1"/>
  <c r="AP543" i="2"/>
  <c r="AN541" i="2"/>
  <c r="CZ262" i="2"/>
  <c r="DA260" i="2"/>
  <c r="AN545" i="2"/>
  <c r="AO544" i="2"/>
  <c r="AR479" i="2"/>
  <c r="AQ483" i="2"/>
  <c r="AR492" i="2"/>
  <c r="AQ496" i="2"/>
  <c r="AP537" i="2"/>
  <c r="AP538" i="2" s="1"/>
  <c r="AP40" i="4"/>
  <c r="AR466" i="2"/>
  <c r="AQ536" i="2"/>
  <c r="DD132" i="4"/>
  <c r="DD497" i="2"/>
  <c r="DD484" i="2"/>
  <c r="DD15" i="4"/>
  <c r="DC494" i="2"/>
  <c r="DD491" i="2"/>
  <c r="DE456" i="2"/>
  <c r="DE486" i="2" s="1"/>
  <c r="DE485" i="2"/>
  <c r="DE141" i="4"/>
  <c r="DE140" i="4" s="1"/>
  <c r="DF451" i="2"/>
  <c r="DG449" i="2"/>
  <c r="DF100" i="4"/>
  <c r="DG331" i="2"/>
  <c r="DF335" i="2"/>
  <c r="DF336" i="2" s="1"/>
  <c r="DF122" i="4" s="1"/>
  <c r="DF326" i="2"/>
  <c r="DF327" i="2" s="1"/>
  <c r="DF121" i="4" s="1"/>
  <c r="DG322" i="2"/>
  <c r="DE357" i="2"/>
  <c r="DE126" i="4" s="1"/>
  <c r="DG370" i="2"/>
  <c r="DF374" i="2"/>
  <c r="DF375" i="2" s="1"/>
  <c r="DF128" i="4" s="1"/>
  <c r="DF356" i="2"/>
  <c r="DG352" i="2"/>
  <c r="DF89" i="4"/>
  <c r="DE97" i="4"/>
  <c r="DE300" i="2"/>
  <c r="DE118" i="4" s="1"/>
  <c r="DG304" i="2"/>
  <c r="DF299" i="2"/>
  <c r="DF308" i="2"/>
  <c r="DF309" i="2" s="1"/>
  <c r="DF119" i="4" s="1"/>
  <c r="DF344" i="2"/>
  <c r="DF345" i="2" s="1"/>
  <c r="DF123" i="4" s="1"/>
  <c r="DG295" i="2"/>
  <c r="DG340" i="2"/>
  <c r="DB412" i="2"/>
  <c r="DB41" i="4" s="1"/>
  <c r="DF99" i="4"/>
  <c r="CY251" i="14"/>
  <c r="CY224" i="14"/>
  <c r="CY278" i="14"/>
  <c r="CX176" i="2"/>
  <c r="CX277" i="2" s="1"/>
  <c r="CZ171" i="2"/>
  <c r="DF98" i="4"/>
  <c r="DF93" i="4"/>
  <c r="DE85" i="4"/>
  <c r="DF88" i="4"/>
  <c r="DG191" i="2"/>
  <c r="DG192" i="2"/>
  <c r="DG92" i="4" s="1"/>
  <c r="DG193" i="2"/>
  <c r="DG96" i="4" s="1"/>
  <c r="CZ172" i="2"/>
  <c r="DD229" i="2"/>
  <c r="DD230" i="2"/>
  <c r="DC168" i="2"/>
  <c r="CY889" i="2"/>
  <c r="CY274" i="2"/>
  <c r="DA110" i="4"/>
  <c r="DA183" i="2"/>
  <c r="DA182" i="2"/>
  <c r="CY174" i="2"/>
  <c r="CY283" i="2" s="1"/>
  <c r="DF87" i="4"/>
  <c r="DG163" i="2"/>
  <c r="DG95" i="4" s="1"/>
  <c r="DG162" i="2"/>
  <c r="DG91" i="4" s="1"/>
  <c r="DG161" i="2"/>
  <c r="DC166" i="2"/>
  <c r="DB170" i="2"/>
  <c r="CW284" i="2"/>
  <c r="DG132" i="2"/>
  <c r="DG90" i="4" s="1"/>
  <c r="DG133" i="2"/>
  <c r="DG94" i="4" s="1"/>
  <c r="DG131" i="2"/>
  <c r="DF86" i="4"/>
  <c r="DG236" i="2"/>
  <c r="DA144" i="2"/>
  <c r="DC204" i="2"/>
  <c r="DC206" i="2" s="1"/>
  <c r="DD258" i="2"/>
  <c r="DG148" i="2"/>
  <c r="DG208" i="2"/>
  <c r="DG264" i="2"/>
  <c r="DG178" i="2"/>
  <c r="DH78" i="2"/>
  <c r="DI82" i="2" s="1"/>
  <c r="DH18" i="2"/>
  <c r="DI22" i="2" s="1"/>
  <c r="DH58" i="2"/>
  <c r="DI62" i="2" s="1"/>
  <c r="DH38" i="2"/>
  <c r="DI42" i="2" s="1"/>
  <c r="DC516" i="2"/>
  <c r="DC520" i="2"/>
  <c r="DB223" i="14"/>
  <c r="DB250" i="14"/>
  <c r="DB277" i="14"/>
  <c r="DA506" i="2"/>
  <c r="DD13" i="2"/>
  <c r="DE45" i="2"/>
  <c r="DD53" i="2"/>
  <c r="DD32" i="2"/>
  <c r="DD33" i="2"/>
  <c r="DF44" i="2"/>
  <c r="DC105" i="2"/>
  <c r="DH98" i="2"/>
  <c r="DI102" i="2" s="1"/>
  <c r="DI22" i="14"/>
  <c r="DI131" i="14"/>
  <c r="DI55" i="1"/>
  <c r="DI426" i="2" s="1"/>
  <c r="DI53" i="1"/>
  <c r="DI54" i="1"/>
  <c r="DI62" i="14"/>
  <c r="DI56" i="1"/>
  <c r="AN287" i="14"/>
  <c r="AN902" i="2"/>
  <c r="AN903" i="2" s="1"/>
  <c r="AN16" i="4"/>
  <c r="DJ769" i="2"/>
  <c r="DJ768" i="2" s="1"/>
  <c r="DI770" i="2"/>
  <c r="DH461" i="2"/>
  <c r="DA23" i="13"/>
  <c r="DA24" i="13" s="1"/>
  <c r="BC84" i="10"/>
  <c r="BC85" i="10" s="1"/>
  <c r="DF90" i="2"/>
  <c r="DF91" i="2" s="1"/>
  <c r="DH385" i="2"/>
  <c r="DB7" i="13"/>
  <c r="DB22" i="13" s="1"/>
  <c r="DB21" i="13"/>
  <c r="DC6" i="4"/>
  <c r="DH93" i="10"/>
  <c r="AO143" i="4"/>
  <c r="AO145" i="4" s="1"/>
  <c r="AO20" i="4"/>
  <c r="AO78" i="10"/>
  <c r="DH97" i="10"/>
  <c r="CZ24" i="13"/>
  <c r="DE478" i="2"/>
  <c r="DF474" i="2"/>
  <c r="DI35" i="1"/>
  <c r="DI34" i="1"/>
  <c r="DJ32" i="1"/>
  <c r="DI33" i="1"/>
  <c r="CJ136" i="1"/>
  <c r="CK137" i="1" s="1"/>
  <c r="CK135" i="1"/>
  <c r="DK761" i="2"/>
  <c r="DK760" i="2" s="1"/>
  <c r="DJ762" i="2"/>
  <c r="DB93" i="2"/>
  <c r="DB114" i="2" s="1"/>
  <c r="AM89" i="14"/>
  <c r="AM91" i="14" s="1"/>
  <c r="DG102" i="14"/>
  <c r="DH101" i="14"/>
  <c r="BG904" i="2"/>
  <c r="BH70" i="10"/>
  <c r="DE232" i="14"/>
  <c r="DE259" i="14"/>
  <c r="DE294" i="14"/>
  <c r="DG556" i="2"/>
  <c r="DH555" i="2"/>
  <c r="DA817" i="2"/>
  <c r="DG561" i="2"/>
  <c r="DH560" i="2"/>
  <c r="DH65" i="10"/>
  <c r="CZ508" i="2"/>
  <c r="CY508" i="2"/>
  <c r="DE295" i="14"/>
  <c r="DH40" i="1"/>
  <c r="DD383" i="2"/>
  <c r="DG120" i="10"/>
  <c r="DB92" i="2"/>
  <c r="DD78" i="4"/>
  <c r="DD104" i="2"/>
  <c r="CY504" i="2"/>
  <c r="DH121" i="10"/>
  <c r="DG1" i="13"/>
  <c r="DG34" i="13"/>
  <c r="DG4" i="13"/>
  <c r="DG18" i="13"/>
  <c r="DG1" i="5"/>
  <c r="DG4" i="5"/>
  <c r="DG200" i="14"/>
  <c r="DG175" i="14"/>
  <c r="DG115" i="14"/>
  <c r="DG83" i="14"/>
  <c r="DG43" i="14"/>
  <c r="DG152" i="14"/>
  <c r="DG1" i="14"/>
  <c r="DG4" i="14"/>
  <c r="DG4" i="4"/>
  <c r="DG149" i="4"/>
  <c r="DG106" i="4"/>
  <c r="DG71" i="4"/>
  <c r="DG1" i="4"/>
  <c r="DG181" i="4"/>
  <c r="DG82" i="4"/>
  <c r="DG37" i="4"/>
  <c r="DG168" i="4"/>
  <c r="DG825" i="2"/>
  <c r="DG730" i="2"/>
  <c r="DG747" i="2"/>
  <c r="DG502" i="2"/>
  <c r="DG4" i="2"/>
  <c r="DG870" i="2"/>
  <c r="DG795" i="2"/>
  <c r="DG774" i="2"/>
  <c r="DG417" i="2"/>
  <c r="DG288" i="2"/>
  <c r="DG121" i="2"/>
  <c r="DG812" i="2"/>
  <c r="DG570" i="2"/>
  <c r="DG1" i="2"/>
  <c r="DC3" i="15" s="1"/>
  <c r="DG102" i="10"/>
  <c r="DG1" i="10"/>
  <c r="DG119" i="1"/>
  <c r="DG74" i="1"/>
  <c r="DG1" i="1"/>
  <c r="DG44" i="1"/>
  <c r="DG90" i="10"/>
  <c r="DG55" i="10"/>
  <c r="DG20" i="1"/>
  <c r="DH487" i="2"/>
  <c r="H115" i="4"/>
  <c r="H391" i="2"/>
  <c r="G395" i="2"/>
  <c r="I388" i="2"/>
  <c r="G145" i="4"/>
  <c r="J388" i="2"/>
  <c r="H393" i="2"/>
  <c r="I125" i="4"/>
  <c r="DG160" i="2" l="1"/>
  <c r="DG190" i="2"/>
  <c r="DG130" i="2"/>
  <c r="DE64" i="2"/>
  <c r="DE65" i="2" s="1"/>
  <c r="DC110" i="2"/>
  <c r="DC112" i="2" s="1"/>
  <c r="BP94" i="14"/>
  <c r="DG50" i="2"/>
  <c r="DG51" i="2" s="1"/>
  <c r="DG592" i="2"/>
  <c r="DG156" i="4" s="1"/>
  <c r="DF599" i="2"/>
  <c r="BF605" i="2"/>
  <c r="DE609" i="2"/>
  <c r="BJ601" i="2"/>
  <c r="DC10" i="15"/>
  <c r="DC37" i="15" s="1"/>
  <c r="DI589" i="2"/>
  <c r="DI583" i="2"/>
  <c r="DI582" i="2"/>
  <c r="DH608" i="2"/>
  <c r="DH602" i="2"/>
  <c r="DD9" i="15"/>
  <c r="DD36" i="15" s="1"/>
  <c r="DH595" i="2"/>
  <c r="DH597" i="2"/>
  <c r="DH598" i="2"/>
  <c r="DG603" i="2"/>
  <c r="DF700" i="2"/>
  <c r="DF46" i="4" s="1"/>
  <c r="DG430" i="2"/>
  <c r="DG135" i="4"/>
  <c r="DE4" i="15"/>
  <c r="DI427" i="2"/>
  <c r="DI428" i="2"/>
  <c r="DI424" i="2"/>
  <c r="DI423" i="2"/>
  <c r="DH425" i="2"/>
  <c r="DE279" i="2"/>
  <c r="DE518" i="2" s="1"/>
  <c r="DE519" i="2" s="1"/>
  <c r="DE520" i="2" s="1"/>
  <c r="DC281" i="2"/>
  <c r="DC140" i="2"/>
  <c r="DD136" i="2"/>
  <c r="DA278" i="2"/>
  <c r="DA880" i="2" s="1"/>
  <c r="DF272" i="2"/>
  <c r="CZ282" i="2"/>
  <c r="DA142" i="2"/>
  <c r="DA146" i="2" s="1"/>
  <c r="DA273" i="2"/>
  <c r="DA141" i="2"/>
  <c r="DC280" i="2"/>
  <c r="DD138" i="2"/>
  <c r="DB275" i="2"/>
  <c r="DB109" i="4"/>
  <c r="DB152" i="2"/>
  <c r="DB153" i="2"/>
  <c r="CZ276" i="2"/>
  <c r="CZ539" i="2" s="1"/>
  <c r="BP104" i="14"/>
  <c r="BP852" i="2"/>
  <c r="BQ838" i="2"/>
  <c r="BQ856" i="2" s="1"/>
  <c r="BQ43" i="4" s="1"/>
  <c r="BQ122" i="14" s="1"/>
  <c r="BQ855" i="2"/>
  <c r="BQ175" i="4" s="1"/>
  <c r="BP11" i="14"/>
  <c r="BP863" i="2"/>
  <c r="BP122" i="14"/>
  <c r="DA413" i="2"/>
  <c r="DA911" i="2" s="1"/>
  <c r="DA229" i="14" s="1"/>
  <c r="CZ288" i="14"/>
  <c r="DE256" i="2"/>
  <c r="DE113" i="4" s="1"/>
  <c r="CZ256" i="14"/>
  <c r="DA108" i="4"/>
  <c r="DD406" i="2"/>
  <c r="DD249" i="14" s="1"/>
  <c r="DC276" i="14"/>
  <c r="DC115" i="4"/>
  <c r="DE164" i="4"/>
  <c r="DC404" i="2"/>
  <c r="DC412" i="2"/>
  <c r="DC41" i="4" s="1"/>
  <c r="DC407" i="2"/>
  <c r="DC909" i="2" s="1"/>
  <c r="DC289" i="14" s="1"/>
  <c r="DA193" i="14"/>
  <c r="DO85" i="1"/>
  <c r="DN87" i="1"/>
  <c r="DJ62" i="10"/>
  <c r="DJ57" i="10"/>
  <c r="DI152" i="1"/>
  <c r="DI129" i="1"/>
  <c r="DI126" i="1"/>
  <c r="DI65" i="1"/>
  <c r="DI59" i="1"/>
  <c r="DI146" i="1"/>
  <c r="T147" i="1" s="1"/>
  <c r="DI50" i="1"/>
  <c r="DI51" i="1"/>
  <c r="DH89" i="2"/>
  <c r="DH88" i="2" s="1"/>
  <c r="DG216" i="2"/>
  <c r="DG244" i="2"/>
  <c r="DA229" i="2"/>
  <c r="DA234" i="2"/>
  <c r="DJ2" i="13"/>
  <c r="DJ2" i="2"/>
  <c r="DK31" i="1"/>
  <c r="DJ2" i="1"/>
  <c r="DJ2" i="5"/>
  <c r="DJ2" i="10"/>
  <c r="DJ118" i="10" s="1"/>
  <c r="DJ2" i="14"/>
  <c r="DJ147" i="1"/>
  <c r="DJ2" i="4"/>
  <c r="DD660" i="2"/>
  <c r="DO92" i="1"/>
  <c r="DI47" i="14"/>
  <c r="DI165" i="14"/>
  <c r="DI34" i="14"/>
  <c r="DI119" i="14"/>
  <c r="DI132" i="14"/>
  <c r="DI204" i="14"/>
  <c r="DI14" i="14"/>
  <c r="DI156" i="14"/>
  <c r="DI23" i="14"/>
  <c r="DI63" i="14"/>
  <c r="DI143" i="14"/>
  <c r="DI54" i="14"/>
  <c r="DI74" i="14"/>
  <c r="DI8" i="14"/>
  <c r="DI437" i="2"/>
  <c r="DI612" i="2"/>
  <c r="DI453" i="2"/>
  <c r="DI329" i="2"/>
  <c r="DI368" i="2"/>
  <c r="DI350" i="2"/>
  <c r="DI315" i="2"/>
  <c r="DI293" i="2"/>
  <c r="DI226" i="2"/>
  <c r="DI252" i="2"/>
  <c r="DI150" i="2"/>
  <c r="DI129" i="2" s="1"/>
  <c r="DI59" i="2"/>
  <c r="DI463" i="2"/>
  <c r="DI354" i="2"/>
  <c r="DI351" i="2" s="1"/>
  <c r="DI297" i="2"/>
  <c r="DI294" i="2" s="1"/>
  <c r="DI69" i="2"/>
  <c r="DI68" i="2" s="1"/>
  <c r="DI19" i="2"/>
  <c r="DI434" i="2"/>
  <c r="DI645" i="2"/>
  <c r="DI454" i="2"/>
  <c r="DI324" i="2"/>
  <c r="DI321" i="2" s="1"/>
  <c r="DI363" i="2"/>
  <c r="DI342" i="2"/>
  <c r="DI339" i="2" s="1"/>
  <c r="DI306" i="2"/>
  <c r="DI303" i="2" s="1"/>
  <c r="DI224" i="2"/>
  <c r="DI210" i="2"/>
  <c r="DI189" i="2" s="1"/>
  <c r="DI198" i="2"/>
  <c r="DI311" i="2"/>
  <c r="DI180" i="2"/>
  <c r="DI159" i="2" s="1"/>
  <c r="DI450" i="2"/>
  <c r="DI320" i="2"/>
  <c r="DI359" i="2"/>
  <c r="DI338" i="2"/>
  <c r="DI302" i="2"/>
  <c r="DI266" i="2"/>
  <c r="DI246" i="2" s="1"/>
  <c r="DI196" i="2"/>
  <c r="DI79" i="2"/>
  <c r="DI39" i="2"/>
  <c r="DI923" i="2"/>
  <c r="DI476" i="2"/>
  <c r="DI438" i="2"/>
  <c r="DI333" i="2"/>
  <c r="DI330" i="2" s="1"/>
  <c r="DI372" i="2"/>
  <c r="DI369" i="2" s="1"/>
  <c r="DI238" i="2"/>
  <c r="DI218" i="2" s="1"/>
  <c r="DI254" i="2"/>
  <c r="DI489" i="2"/>
  <c r="DI99" i="2"/>
  <c r="DH405" i="2"/>
  <c r="DL93" i="1"/>
  <c r="DK97" i="1"/>
  <c r="DI481" i="2"/>
  <c r="DI332" i="2"/>
  <c r="DI323" i="2"/>
  <c r="DI362" i="2"/>
  <c r="DI341" i="2"/>
  <c r="DI305" i="2"/>
  <c r="DI371" i="2"/>
  <c r="DI353" i="2"/>
  <c r="DI296" i="2"/>
  <c r="DI314" i="2"/>
  <c r="DI235" i="2"/>
  <c r="DI207" i="2"/>
  <c r="DI263" i="2"/>
  <c r="DI147" i="2"/>
  <c r="DI177" i="2"/>
  <c r="DI436" i="2"/>
  <c r="DI452" i="2"/>
  <c r="DD893" i="2"/>
  <c r="DE890" i="2"/>
  <c r="DC249" i="14"/>
  <c r="DC222" i="14"/>
  <c r="DE381" i="2"/>
  <c r="DE317" i="2"/>
  <c r="DB7" i="4"/>
  <c r="DD318" i="2"/>
  <c r="DD120" i="4" s="1"/>
  <c r="DD117" i="4" s="1"/>
  <c r="DD382" i="2"/>
  <c r="DD380" i="2" s="1"/>
  <c r="DD387" i="2" s="1"/>
  <c r="DA11" i="4"/>
  <c r="DG312" i="2"/>
  <c r="DF313" i="2"/>
  <c r="DC9" i="4"/>
  <c r="DE212" i="2"/>
  <c r="DE240" i="2"/>
  <c r="DE213" i="2"/>
  <c r="DE201" i="2" s="1"/>
  <c r="DD12" i="2"/>
  <c r="DE241" i="2"/>
  <c r="DE229" i="2" s="1"/>
  <c r="DE389" i="2"/>
  <c r="DE365" i="2"/>
  <c r="DB404" i="2"/>
  <c r="DB13" i="4"/>
  <c r="DG360" i="2"/>
  <c r="DF361" i="2"/>
  <c r="DB410" i="2"/>
  <c r="DB909" i="2"/>
  <c r="DB289" i="14" s="1"/>
  <c r="DD366" i="2"/>
  <c r="DD127" i="4" s="1"/>
  <c r="DD125" i="4" s="1"/>
  <c r="DD390" i="2"/>
  <c r="DD388" i="2" s="1"/>
  <c r="DF194" i="2"/>
  <c r="DF200" i="2" s="1"/>
  <c r="DF111" i="4" s="1"/>
  <c r="DE8" i="4"/>
  <c r="DE132" i="4"/>
  <c r="DG75" i="4"/>
  <c r="DD520" i="2"/>
  <c r="DF164" i="2"/>
  <c r="DF222" i="2"/>
  <c r="DF228" i="2" s="1"/>
  <c r="DF112" i="4" s="1"/>
  <c r="DD498" i="2"/>
  <c r="DB39" i="13"/>
  <c r="DB40" i="13" s="1"/>
  <c r="DF440" i="2"/>
  <c r="DF460" i="2" s="1"/>
  <c r="DF136" i="4"/>
  <c r="DF134" i="4" s="1"/>
  <c r="DE458" i="2"/>
  <c r="DE10" i="4"/>
  <c r="DE465" i="2"/>
  <c r="DE652" i="2"/>
  <c r="DE654" i="2"/>
  <c r="DE703" i="2" s="1"/>
  <c r="DE653" i="2"/>
  <c r="DE702" i="2" s="1"/>
  <c r="DF646" i="2"/>
  <c r="DG435" i="2"/>
  <c r="DG459" i="2" s="1"/>
  <c r="DH433" i="2"/>
  <c r="DE109" i="2"/>
  <c r="BE631" i="2"/>
  <c r="BE691" i="2" s="1"/>
  <c r="BE634" i="2"/>
  <c r="BE694" i="2" s="1"/>
  <c r="BE657" i="2"/>
  <c r="BE705" i="2" s="1"/>
  <c r="DG10" i="2"/>
  <c r="DG11" i="2" s="1"/>
  <c r="DE24" i="2"/>
  <c r="DE25" i="2" s="1"/>
  <c r="DE74" i="4"/>
  <c r="DE655" i="2"/>
  <c r="DG658" i="2"/>
  <c r="DG706" i="2" s="1"/>
  <c r="DH648" i="2"/>
  <c r="DF659" i="2"/>
  <c r="DF707" i="2" s="1"/>
  <c r="DF650" i="2"/>
  <c r="DF160" i="4" s="1"/>
  <c r="DF159" i="4" s="1"/>
  <c r="DE202" i="2"/>
  <c r="DF256" i="2"/>
  <c r="DF113" i="4" s="1"/>
  <c r="DD73" i="4"/>
  <c r="DD201" i="2"/>
  <c r="DD111" i="2"/>
  <c r="DD879" i="2" s="1"/>
  <c r="DD223" i="14" s="1"/>
  <c r="DE77" i="4"/>
  <c r="DE84" i="2"/>
  <c r="DE85" i="2" s="1"/>
  <c r="DG70" i="2"/>
  <c r="DG71" i="2" s="1"/>
  <c r="DD85" i="2"/>
  <c r="DD72" i="2" s="1"/>
  <c r="BH862" i="2"/>
  <c r="BH847" i="2"/>
  <c r="DH839" i="2"/>
  <c r="DF622" i="2"/>
  <c r="DF157" i="4" s="1"/>
  <c r="DF155" i="4" s="1"/>
  <c r="AQ40" i="4"/>
  <c r="DF887" i="2"/>
  <c r="DF53" i="4"/>
  <c r="DF192" i="4" s="1"/>
  <c r="DB159" i="14"/>
  <c r="DB123" i="14"/>
  <c r="DB12" i="14"/>
  <c r="DB50" i="14"/>
  <c r="DD51" i="4"/>
  <c r="DD720" i="2"/>
  <c r="DE721" i="2"/>
  <c r="DE685" i="2"/>
  <c r="DC190" i="4"/>
  <c r="DC194" i="4" s="1"/>
  <c r="DC11" i="13"/>
  <c r="DC38" i="13" s="1"/>
  <c r="DC55" i="4"/>
  <c r="DC37" i="13"/>
  <c r="DG625" i="2"/>
  <c r="DG627" i="2"/>
  <c r="DG688" i="2" s="1"/>
  <c r="DH613" i="2"/>
  <c r="DG638" i="2"/>
  <c r="DG699" i="2" s="1"/>
  <c r="DG632" i="2"/>
  <c r="DG692" i="2" s="1"/>
  <c r="DH619" i="2"/>
  <c r="DE53" i="2"/>
  <c r="AP544" i="2"/>
  <c r="DE230" i="2"/>
  <c r="DA262" i="2"/>
  <c r="DB260" i="2"/>
  <c r="AR468" i="2"/>
  <c r="AR470" i="2" s="1"/>
  <c r="AQ543" i="2"/>
  <c r="AO545" i="2"/>
  <c r="AO541" i="2"/>
  <c r="AQ537" i="2"/>
  <c r="AQ538" i="2" s="1"/>
  <c r="AP534" i="2"/>
  <c r="AS492" i="2"/>
  <c r="AR496" i="2"/>
  <c r="DE258" i="2"/>
  <c r="AS466" i="2"/>
  <c r="AR536" i="2"/>
  <c r="AS479" i="2"/>
  <c r="AR483" i="2"/>
  <c r="DE33" i="2"/>
  <c r="DE497" i="2"/>
  <c r="DE484" i="2"/>
  <c r="DE15" i="4"/>
  <c r="DD494" i="2"/>
  <c r="DE491" i="2"/>
  <c r="DF456" i="2"/>
  <c r="DF486" i="2" s="1"/>
  <c r="DF485" i="2"/>
  <c r="DF141" i="4"/>
  <c r="DF140" i="4" s="1"/>
  <c r="DG451" i="2"/>
  <c r="DH449" i="2"/>
  <c r="DG93" i="4"/>
  <c r="DG335" i="2"/>
  <c r="DG336" i="2" s="1"/>
  <c r="DG122" i="4" s="1"/>
  <c r="DH331" i="2"/>
  <c r="DG326" i="2"/>
  <c r="DG327" i="2" s="1"/>
  <c r="DG121" i="4" s="1"/>
  <c r="DH322" i="2"/>
  <c r="DF300" i="2"/>
  <c r="DF118" i="4" s="1"/>
  <c r="DF357" i="2"/>
  <c r="DF126" i="4" s="1"/>
  <c r="DG356" i="2"/>
  <c r="DH370" i="2"/>
  <c r="DH352" i="2"/>
  <c r="DG374" i="2"/>
  <c r="DG375" i="2" s="1"/>
  <c r="DG128" i="4" s="1"/>
  <c r="DG344" i="2"/>
  <c r="DG345" i="2" s="1"/>
  <c r="DG123" i="4" s="1"/>
  <c r="DH295" i="2"/>
  <c r="DG299" i="2"/>
  <c r="DG308" i="2"/>
  <c r="DG309" i="2" s="1"/>
  <c r="DG119" i="4" s="1"/>
  <c r="DH340" i="2"/>
  <c r="DH304" i="2"/>
  <c r="DF97" i="4"/>
  <c r="CZ174" i="2"/>
  <c r="CZ283" i="2" s="1"/>
  <c r="CZ278" i="14"/>
  <c r="CZ224" i="14"/>
  <c r="CZ251" i="14"/>
  <c r="DB144" i="2"/>
  <c r="DF134" i="2"/>
  <c r="DG89" i="4"/>
  <c r="DA171" i="2"/>
  <c r="CX284" i="2"/>
  <c r="DF85" i="4"/>
  <c r="DH193" i="2"/>
  <c r="DH96" i="4" s="1"/>
  <c r="DH191" i="2"/>
  <c r="DH192" i="2"/>
  <c r="DH92" i="4" s="1"/>
  <c r="DG88" i="4"/>
  <c r="DB183" i="2"/>
  <c r="DB110" i="4"/>
  <c r="DB182" i="2"/>
  <c r="DG87" i="4"/>
  <c r="DH161" i="2"/>
  <c r="DH163" i="2"/>
  <c r="DH95" i="4" s="1"/>
  <c r="DH162" i="2"/>
  <c r="DH91" i="4" s="1"/>
  <c r="DD166" i="2"/>
  <c r="DC170" i="2"/>
  <c r="CZ889" i="2"/>
  <c r="CZ274" i="2"/>
  <c r="DD232" i="2"/>
  <c r="DD234" i="2" s="1"/>
  <c r="CY176" i="2"/>
  <c r="CY277" i="2" s="1"/>
  <c r="DA172" i="2"/>
  <c r="DD168" i="2"/>
  <c r="DH133" i="2"/>
  <c r="DH94" i="4" s="1"/>
  <c r="DH132" i="2"/>
  <c r="DH90" i="4" s="1"/>
  <c r="DH131" i="2"/>
  <c r="DG86" i="4"/>
  <c r="DH236" i="2"/>
  <c r="DC92" i="2"/>
  <c r="DD204" i="2"/>
  <c r="DD206" i="2" s="1"/>
  <c r="DH264" i="2"/>
  <c r="DH148" i="2"/>
  <c r="DH178" i="2"/>
  <c r="DH208" i="2"/>
  <c r="DI58" i="2"/>
  <c r="DI78" i="2"/>
  <c r="DI18" i="2"/>
  <c r="DI38" i="2"/>
  <c r="DD193" i="14"/>
  <c r="DC193" i="14"/>
  <c r="DI40" i="1"/>
  <c r="DE32" i="2"/>
  <c r="DC223" i="14"/>
  <c r="DC250" i="14"/>
  <c r="DC277" i="14"/>
  <c r="DA507" i="2"/>
  <c r="DA508" i="2" s="1"/>
  <c r="DB506" i="2"/>
  <c r="DB507" i="2" s="1"/>
  <c r="DB504" i="2" s="1"/>
  <c r="DG44" i="2"/>
  <c r="DG45" i="2" s="1"/>
  <c r="DI30" i="2"/>
  <c r="DI31" i="2" s="1"/>
  <c r="DE73" i="2"/>
  <c r="DF45" i="2"/>
  <c r="DF32" i="2" s="1"/>
  <c r="DE13" i="2"/>
  <c r="DC93" i="2"/>
  <c r="DC114" i="2" s="1"/>
  <c r="DJ62" i="14"/>
  <c r="DJ22" i="14"/>
  <c r="DJ55" i="1"/>
  <c r="DJ426" i="2" s="1"/>
  <c r="DJ131" i="14"/>
  <c r="DJ54" i="1"/>
  <c r="DJ56" i="1"/>
  <c r="DJ53" i="1"/>
  <c r="DD105" i="2"/>
  <c r="DI98" i="2"/>
  <c r="AN228" i="14"/>
  <c r="AN255" i="14"/>
  <c r="AN286" i="14"/>
  <c r="DI487" i="2"/>
  <c r="DD6" i="4"/>
  <c r="DE383" i="2"/>
  <c r="DB817" i="2"/>
  <c r="DH102" i="14"/>
  <c r="DI101" i="14"/>
  <c r="CK136" i="1"/>
  <c r="CL137" i="1" s="1"/>
  <c r="CL135" i="1"/>
  <c r="DJ34" i="1"/>
  <c r="DK32" i="1"/>
  <c r="DJ33" i="1"/>
  <c r="DJ35" i="1"/>
  <c r="DI93" i="10"/>
  <c r="DI385" i="2"/>
  <c r="BC86" i="10"/>
  <c r="DF232" i="14"/>
  <c r="DF259" i="14"/>
  <c r="DF294" i="14"/>
  <c r="DH561" i="2"/>
  <c r="DI560" i="2"/>
  <c r="DH556" i="2"/>
  <c r="DI555" i="2"/>
  <c r="DL761" i="2"/>
  <c r="DL760" i="2" s="1"/>
  <c r="DK762" i="2"/>
  <c r="DF295" i="14"/>
  <c r="DH120" i="10"/>
  <c r="DI97" i="10"/>
  <c r="AO79" i="10"/>
  <c r="DG90" i="2"/>
  <c r="DG91" i="2" s="1"/>
  <c r="DI121" i="10"/>
  <c r="DH18" i="13"/>
  <c r="DH1" i="13"/>
  <c r="DH34" i="13"/>
  <c r="DH4" i="13"/>
  <c r="DH4" i="5"/>
  <c r="DH1" i="5"/>
  <c r="DH200" i="14"/>
  <c r="DH175" i="14"/>
  <c r="DH115" i="14"/>
  <c r="DH83" i="14"/>
  <c r="DH43" i="14"/>
  <c r="DH152" i="14"/>
  <c r="DH1" i="14"/>
  <c r="DH4" i="14"/>
  <c r="DH149" i="4"/>
  <c r="DH106" i="4"/>
  <c r="DH71" i="4"/>
  <c r="DH1" i="4"/>
  <c r="DH181" i="4"/>
  <c r="DH168" i="4"/>
  <c r="DH82" i="4"/>
  <c r="DH37" i="4"/>
  <c r="DH4" i="4"/>
  <c r="DH870" i="2"/>
  <c r="DH795" i="2"/>
  <c r="DH774" i="2"/>
  <c r="DH417" i="2"/>
  <c r="DH288" i="2"/>
  <c r="DH121" i="2"/>
  <c r="DH812" i="2"/>
  <c r="DH570" i="2"/>
  <c r="DH1" i="2"/>
  <c r="DD3" i="15" s="1"/>
  <c r="DH825" i="2"/>
  <c r="DH730" i="2"/>
  <c r="DH747" i="2"/>
  <c r="DH502" i="2"/>
  <c r="DH4" i="2"/>
  <c r="DH102" i="10"/>
  <c r="DH119" i="1"/>
  <c r="DH74" i="1"/>
  <c r="DH1" i="1"/>
  <c r="DH1" i="10"/>
  <c r="DH44" i="1"/>
  <c r="DH20" i="1"/>
  <c r="DH90" i="10"/>
  <c r="DH55" i="10"/>
  <c r="DI65" i="10"/>
  <c r="BH71" i="10"/>
  <c r="BH72" i="10" s="1"/>
  <c r="DB112" i="2"/>
  <c r="DF478" i="2"/>
  <c r="DG474" i="2"/>
  <c r="AO184" i="4"/>
  <c r="DC7" i="13"/>
  <c r="DC22" i="13" s="1"/>
  <c r="DC21" i="13"/>
  <c r="DB23" i="13"/>
  <c r="DE78" i="4"/>
  <c r="DE104" i="2"/>
  <c r="DI461" i="2"/>
  <c r="DK769" i="2"/>
  <c r="DK768" i="2" s="1"/>
  <c r="DJ770" i="2"/>
  <c r="AN17" i="4"/>
  <c r="H145" i="4"/>
  <c r="I393" i="2"/>
  <c r="K388" i="2"/>
  <c r="I391" i="2"/>
  <c r="H395" i="2"/>
  <c r="I115" i="4"/>
  <c r="DI4" i="13" l="1"/>
  <c r="BQ11" i="14"/>
  <c r="DH130" i="2"/>
  <c r="DH160" i="2"/>
  <c r="DH190" i="2"/>
  <c r="BR837" i="2"/>
  <c r="DE52" i="2"/>
  <c r="DG76" i="4"/>
  <c r="BQ94" i="14"/>
  <c r="BQ90" i="14"/>
  <c r="BQ836" i="2"/>
  <c r="DF76" i="4"/>
  <c r="DF64" i="2"/>
  <c r="DF65" i="2" s="1"/>
  <c r="DH50" i="2"/>
  <c r="DH51" i="2" s="1"/>
  <c r="BK600" i="2"/>
  <c r="DF609" i="2"/>
  <c r="DG599" i="2"/>
  <c r="DH592" i="2"/>
  <c r="DH156" i="4" s="1"/>
  <c r="BG604" i="2"/>
  <c r="DD10" i="15"/>
  <c r="DD37" i="15" s="1"/>
  <c r="DI595" i="2"/>
  <c r="DI597" i="2"/>
  <c r="DI598" i="2"/>
  <c r="DJ583" i="2"/>
  <c r="DJ582" i="2"/>
  <c r="DJ589" i="2"/>
  <c r="DH603" i="2"/>
  <c r="DI608" i="2"/>
  <c r="DI602" i="2"/>
  <c r="DE9" i="15"/>
  <c r="DE36" i="15" s="1"/>
  <c r="DG700" i="2"/>
  <c r="DG46" i="4" s="1"/>
  <c r="DB108" i="4"/>
  <c r="DF279" i="2"/>
  <c r="DF518" i="2" s="1"/>
  <c r="DF519" i="2" s="1"/>
  <c r="DF520" i="2" s="1"/>
  <c r="DH430" i="2"/>
  <c r="DH135" i="4"/>
  <c r="DF4" i="15"/>
  <c r="DJ427" i="2"/>
  <c r="DJ428" i="2"/>
  <c r="DJ424" i="2"/>
  <c r="DJ423" i="2"/>
  <c r="DI425" i="2"/>
  <c r="DB278" i="2"/>
  <c r="DB880" i="2" s="1"/>
  <c r="DA282" i="2"/>
  <c r="DB142" i="2"/>
  <c r="DB146" i="2" s="1"/>
  <c r="DD281" i="2"/>
  <c r="DE136" i="2"/>
  <c r="DD140" i="2"/>
  <c r="DC275" i="2"/>
  <c r="DC152" i="2"/>
  <c r="DC109" i="4"/>
  <c r="DC153" i="2"/>
  <c r="DA276" i="2"/>
  <c r="DA539" i="2" s="1"/>
  <c r="DB273" i="2"/>
  <c r="DB889" i="2" s="1"/>
  <c r="DB141" i="2"/>
  <c r="DD280" i="2"/>
  <c r="DE138" i="2"/>
  <c r="BP86" i="14"/>
  <c r="DJ42" i="2"/>
  <c r="DJ30" i="2" s="1"/>
  <c r="DJ31" i="2" s="1"/>
  <c r="DJ481" i="2"/>
  <c r="CB26" i="4"/>
  <c r="CB45" i="4"/>
  <c r="CA782" i="2"/>
  <c r="CA789" i="2"/>
  <c r="BQ21" i="4"/>
  <c r="DA288" i="14"/>
  <c r="DA256" i="14"/>
  <c r="DJ22" i="2"/>
  <c r="DJ82" i="2"/>
  <c r="DE660" i="2"/>
  <c r="DJ102" i="2"/>
  <c r="DJ62" i="2"/>
  <c r="DE268" i="2"/>
  <c r="DE269" i="2"/>
  <c r="DE257" i="2" s="1"/>
  <c r="DE406" i="2"/>
  <c r="DE408" i="2" s="1"/>
  <c r="DE549" i="2" s="1"/>
  <c r="DD408" i="2"/>
  <c r="DD549" i="2" s="1"/>
  <c r="DD222" i="14"/>
  <c r="DD276" i="14"/>
  <c r="DD407" i="2"/>
  <c r="DD909" i="2" s="1"/>
  <c r="DD289" i="14" s="1"/>
  <c r="DC410" i="2"/>
  <c r="DC910" i="2" s="1"/>
  <c r="DM93" i="1"/>
  <c r="DL97" i="1"/>
  <c r="DG248" i="2"/>
  <c r="DP92" i="1"/>
  <c r="DJ65" i="1"/>
  <c r="DJ126" i="1"/>
  <c r="DJ59" i="1"/>
  <c r="DJ152" i="1"/>
  <c r="DJ129" i="1"/>
  <c r="DJ146" i="1"/>
  <c r="S147" i="1" s="1"/>
  <c r="DJ51" i="1"/>
  <c r="DJ50" i="1"/>
  <c r="DG220" i="2"/>
  <c r="DO87" i="1"/>
  <c r="DP85" i="1"/>
  <c r="DI89" i="2"/>
  <c r="DI88" i="2" s="1"/>
  <c r="DI405" i="2"/>
  <c r="DG217" i="2"/>
  <c r="DG245" i="2"/>
  <c r="DJ143" i="14"/>
  <c r="DJ54" i="14"/>
  <c r="DJ119" i="14"/>
  <c r="DJ23" i="14"/>
  <c r="DJ132" i="14"/>
  <c r="DJ14" i="14"/>
  <c r="DJ74" i="14"/>
  <c r="DJ8" i="14"/>
  <c r="DJ47" i="14"/>
  <c r="DJ204" i="14"/>
  <c r="DJ63" i="14"/>
  <c r="DJ156" i="14"/>
  <c r="DJ165" i="14"/>
  <c r="DJ34" i="14"/>
  <c r="DK2" i="14"/>
  <c r="DK2" i="1"/>
  <c r="DK2" i="4"/>
  <c r="DL31" i="1"/>
  <c r="DK2" i="13"/>
  <c r="DK2" i="2"/>
  <c r="DK147" i="1"/>
  <c r="DK2" i="5"/>
  <c r="DK2" i="10"/>
  <c r="DK118" i="10" s="1"/>
  <c r="DJ324" i="2"/>
  <c r="DJ321" i="2" s="1"/>
  <c r="DJ363" i="2"/>
  <c r="DJ338" i="2"/>
  <c r="DJ302" i="2"/>
  <c r="DJ224" i="2"/>
  <c r="DJ254" i="2"/>
  <c r="DJ196" i="2"/>
  <c r="DJ463" i="2"/>
  <c r="DJ437" i="2"/>
  <c r="DJ612" i="2"/>
  <c r="DJ453" i="2"/>
  <c r="DJ333" i="2"/>
  <c r="DJ330" i="2" s="1"/>
  <c r="DJ320" i="2"/>
  <c r="DJ354" i="2"/>
  <c r="DJ351" i="2" s="1"/>
  <c r="DJ315" i="2"/>
  <c r="DJ297" i="2"/>
  <c r="DJ294" i="2" s="1"/>
  <c r="DJ226" i="2"/>
  <c r="DJ252" i="2"/>
  <c r="DJ180" i="2"/>
  <c r="DJ159" i="2" s="1"/>
  <c r="DJ79" i="2"/>
  <c r="DJ39" i="2"/>
  <c r="DJ438" i="2"/>
  <c r="DJ454" i="2"/>
  <c r="DJ329" i="2"/>
  <c r="DJ372" i="2"/>
  <c r="DJ369" i="2" s="1"/>
  <c r="DJ359" i="2"/>
  <c r="DJ311" i="2"/>
  <c r="DJ293" i="2"/>
  <c r="DJ210" i="2"/>
  <c r="DJ189" i="2" s="1"/>
  <c r="DJ150" i="2"/>
  <c r="DJ129" i="2" s="1"/>
  <c r="DJ69" i="2"/>
  <c r="DJ68" i="2" s="1"/>
  <c r="DJ923" i="2"/>
  <c r="DJ476" i="2"/>
  <c r="DJ434" i="2"/>
  <c r="DJ645" i="2"/>
  <c r="DJ450" i="2"/>
  <c r="DJ368" i="2"/>
  <c r="DJ350" i="2"/>
  <c r="DJ342" i="2"/>
  <c r="DJ339" i="2" s="1"/>
  <c r="DJ306" i="2"/>
  <c r="DJ303" i="2" s="1"/>
  <c r="DJ238" i="2"/>
  <c r="DJ218" i="2" s="1"/>
  <c r="DJ266" i="2"/>
  <c r="DJ246" i="2" s="1"/>
  <c r="DJ198" i="2"/>
  <c r="DJ59" i="2"/>
  <c r="DJ19" i="2"/>
  <c r="DJ99" i="2"/>
  <c r="DJ489" i="2"/>
  <c r="DH244" i="2"/>
  <c r="DH216" i="2"/>
  <c r="DK62" i="10"/>
  <c r="DK57" i="10"/>
  <c r="DJ332" i="2"/>
  <c r="DJ323" i="2"/>
  <c r="DJ371" i="2"/>
  <c r="DJ362" i="2"/>
  <c r="DJ353" i="2"/>
  <c r="DJ341" i="2"/>
  <c r="DJ314" i="2"/>
  <c r="DJ305" i="2"/>
  <c r="DJ296" i="2"/>
  <c r="DJ235" i="2"/>
  <c r="DJ263" i="2"/>
  <c r="DJ147" i="2"/>
  <c r="DJ177" i="2"/>
  <c r="DJ207" i="2"/>
  <c r="DJ436" i="2"/>
  <c r="DJ452" i="2"/>
  <c r="DE893" i="2"/>
  <c r="BQ857" i="2"/>
  <c r="BR855" i="2"/>
  <c r="BR21" i="4" s="1"/>
  <c r="DD115" i="4"/>
  <c r="DH312" i="2"/>
  <c r="DG313" i="2"/>
  <c r="DD9" i="4"/>
  <c r="DC7" i="4"/>
  <c r="DE318" i="2"/>
  <c r="DE120" i="4" s="1"/>
  <c r="DE117" i="4" s="1"/>
  <c r="DE382" i="2"/>
  <c r="DE380" i="2" s="1"/>
  <c r="DE387" i="2" s="1"/>
  <c r="DB11" i="4"/>
  <c r="DF381" i="2"/>
  <c r="DF317" i="2"/>
  <c r="DF213" i="2"/>
  <c r="DF201" i="2" s="1"/>
  <c r="DF240" i="2"/>
  <c r="DF212" i="2"/>
  <c r="DF241" i="2"/>
  <c r="DF229" i="2" s="1"/>
  <c r="DE516" i="2"/>
  <c r="DH75" i="4"/>
  <c r="DH360" i="2"/>
  <c r="DG361" i="2"/>
  <c r="DE366" i="2"/>
  <c r="DE127" i="4" s="1"/>
  <c r="DE125" i="4" s="1"/>
  <c r="DE390" i="2"/>
  <c r="DB910" i="2"/>
  <c r="DB413" i="2"/>
  <c r="DB911" i="2" s="1"/>
  <c r="DF365" i="2"/>
  <c r="DF389" i="2"/>
  <c r="DE498" i="2"/>
  <c r="AN178" i="14"/>
  <c r="DF8" i="4"/>
  <c r="DG222" i="2"/>
  <c r="DG250" i="2"/>
  <c r="DG194" i="2"/>
  <c r="DG200" i="2" s="1"/>
  <c r="DG111" i="4" s="1"/>
  <c r="DF132" i="4"/>
  <c r="DG164" i="2"/>
  <c r="BR838" i="2"/>
  <c r="BR836" i="2" s="1"/>
  <c r="DF890" i="2"/>
  <c r="DG440" i="2"/>
  <c r="DG460" i="2" s="1"/>
  <c r="DG136" i="4"/>
  <c r="DG134" i="4" s="1"/>
  <c r="DF458" i="2"/>
  <c r="DF10" i="4"/>
  <c r="DF465" i="2"/>
  <c r="DG646" i="2"/>
  <c r="DF652" i="2"/>
  <c r="DF653" i="2"/>
  <c r="DF702" i="2" s="1"/>
  <c r="DF654" i="2"/>
  <c r="DF703" i="2" s="1"/>
  <c r="DH435" i="2"/>
  <c r="DH459" i="2" s="1"/>
  <c r="DI433" i="2"/>
  <c r="DF109" i="2"/>
  <c r="DF269" i="2"/>
  <c r="DF257" i="2" s="1"/>
  <c r="BE635" i="2"/>
  <c r="BE695" i="2" s="1"/>
  <c r="BF630" i="2"/>
  <c r="BF690" i="2" s="1"/>
  <c r="BF656" i="2"/>
  <c r="BF704" i="2" s="1"/>
  <c r="DE12" i="2"/>
  <c r="DH10" i="2"/>
  <c r="DH11" i="2" s="1"/>
  <c r="DF74" i="4"/>
  <c r="DF24" i="2"/>
  <c r="DF25" i="2" s="1"/>
  <c r="DF655" i="2"/>
  <c r="DH658" i="2"/>
  <c r="DH706" i="2" s="1"/>
  <c r="DI648" i="2"/>
  <c r="DG659" i="2"/>
  <c r="DG707" i="2" s="1"/>
  <c r="DG650" i="2"/>
  <c r="DG160" i="4" s="1"/>
  <c r="DG159" i="4" s="1"/>
  <c r="DF53" i="2"/>
  <c r="DF268" i="2"/>
  <c r="DE73" i="4"/>
  <c r="DI43" i="14"/>
  <c r="DD110" i="2"/>
  <c r="DD112" i="2" s="1"/>
  <c r="DE111" i="2"/>
  <c r="DE879" i="2" s="1"/>
  <c r="DE223" i="14" s="1"/>
  <c r="DE72" i="2"/>
  <c r="DI90" i="10"/>
  <c r="DI747" i="2"/>
  <c r="DH70" i="2"/>
  <c r="DH71" i="2" s="1"/>
  <c r="DI102" i="10"/>
  <c r="DI200" i="14"/>
  <c r="DF77" i="4"/>
  <c r="DF84" i="2"/>
  <c r="DF85" i="2" s="1"/>
  <c r="DF72" i="2" s="1"/>
  <c r="DI121" i="2"/>
  <c r="DI181" i="4"/>
  <c r="DI1" i="1"/>
  <c r="DI795" i="2"/>
  <c r="DI149" i="4"/>
  <c r="DI34" i="13"/>
  <c r="DD277" i="14"/>
  <c r="DF230" i="2"/>
  <c r="BI846" i="2"/>
  <c r="BH861" i="2"/>
  <c r="DI839" i="2"/>
  <c r="DF258" i="2"/>
  <c r="DE204" i="2"/>
  <c r="DE206" i="2" s="1"/>
  <c r="DC12" i="14"/>
  <c r="DC50" i="14"/>
  <c r="DC159" i="14"/>
  <c r="DC123" i="14"/>
  <c r="DD190" i="4"/>
  <c r="DD194" i="4" s="1"/>
  <c r="DD55" i="4"/>
  <c r="DD11" i="13"/>
  <c r="DD38" i="13" s="1"/>
  <c r="DD37" i="13"/>
  <c r="DC39" i="13"/>
  <c r="DC40" i="13" s="1"/>
  <c r="DG622" i="2"/>
  <c r="DG157" i="4" s="1"/>
  <c r="DG155" i="4" s="1"/>
  <c r="DF685" i="2"/>
  <c r="DF721" i="2"/>
  <c r="DG887" i="2"/>
  <c r="DG53" i="4"/>
  <c r="DG192" i="4" s="1"/>
  <c r="DE51" i="4"/>
  <c r="DE720" i="2"/>
  <c r="DF164" i="4"/>
  <c r="DH625" i="2"/>
  <c r="DH627" i="2"/>
  <c r="DH688" i="2" s="1"/>
  <c r="DI613" i="2"/>
  <c r="DH638" i="2"/>
  <c r="DH699" i="2" s="1"/>
  <c r="DH632" i="2"/>
  <c r="DH692" i="2" s="1"/>
  <c r="DI619" i="2"/>
  <c r="AS468" i="2"/>
  <c r="AS470" i="2" s="1"/>
  <c r="AR543" i="2"/>
  <c r="DB262" i="2"/>
  <c r="DC260" i="2"/>
  <c r="AP545" i="2"/>
  <c r="AP541" i="2"/>
  <c r="AQ544" i="2"/>
  <c r="AQ541" i="2" s="1"/>
  <c r="AR537" i="2"/>
  <c r="AR538" i="2" s="1"/>
  <c r="AT492" i="2"/>
  <c r="AS496" i="2"/>
  <c r="AR40" i="4"/>
  <c r="AT479" i="2"/>
  <c r="AS483" i="2"/>
  <c r="AT466" i="2"/>
  <c r="AS536" i="2"/>
  <c r="AQ534" i="2"/>
  <c r="DF484" i="2"/>
  <c r="DF497" i="2"/>
  <c r="DF15" i="4"/>
  <c r="DE494" i="2"/>
  <c r="DF491" i="2"/>
  <c r="DG456" i="2"/>
  <c r="DG486" i="2" s="1"/>
  <c r="DG485" i="2"/>
  <c r="DG141" i="4"/>
  <c r="DG140" i="4" s="1"/>
  <c r="DH451" i="2"/>
  <c r="DI449" i="2"/>
  <c r="DI331" i="2"/>
  <c r="DH335" i="2"/>
  <c r="DH336" i="2" s="1"/>
  <c r="DH122" i="4" s="1"/>
  <c r="DH326" i="2"/>
  <c r="DH327" i="2" s="1"/>
  <c r="DH121" i="4" s="1"/>
  <c r="DI322" i="2"/>
  <c r="DG357" i="2"/>
  <c r="DG126" i="4" s="1"/>
  <c r="DH374" i="2"/>
  <c r="DH375" i="2" s="1"/>
  <c r="DH128" i="4" s="1"/>
  <c r="DI352" i="2"/>
  <c r="DI370" i="2"/>
  <c r="DH356" i="2"/>
  <c r="DG300" i="2"/>
  <c r="DG118" i="4" s="1"/>
  <c r="DH308" i="2"/>
  <c r="DH309" i="2" s="1"/>
  <c r="DH119" i="4" s="1"/>
  <c r="DH299" i="2"/>
  <c r="DI340" i="2"/>
  <c r="DI295" i="2"/>
  <c r="DH344" i="2"/>
  <c r="DH345" i="2" s="1"/>
  <c r="DH123" i="4" s="1"/>
  <c r="DI304" i="2"/>
  <c r="DI74" i="1"/>
  <c r="DI20" i="1"/>
  <c r="DI1" i="2"/>
  <c r="DE3" i="15" s="1"/>
  <c r="DI288" i="2"/>
  <c r="DI870" i="2"/>
  <c r="DI730" i="2"/>
  <c r="DI37" i="4"/>
  <c r="DI1" i="4"/>
  <c r="DI4" i="14"/>
  <c r="DI83" i="14"/>
  <c r="DI1" i="5"/>
  <c r="DI1" i="13"/>
  <c r="DD250" i="14"/>
  <c r="DI119" i="1"/>
  <c r="DI1" i="10"/>
  <c r="DI570" i="2"/>
  <c r="DI417" i="2"/>
  <c r="DI4" i="2"/>
  <c r="DI825" i="2"/>
  <c r="DI82" i="4"/>
  <c r="DI71" i="4"/>
  <c r="DI1" i="14"/>
  <c r="DI115" i="14"/>
  <c r="DI4" i="5"/>
  <c r="DI18" i="13"/>
  <c r="DI55" i="10"/>
  <c r="DI44" i="1"/>
  <c r="DI812" i="2"/>
  <c r="DI774" i="2"/>
  <c r="DI502" i="2"/>
  <c r="DI4" i="4"/>
  <c r="DI168" i="4"/>
  <c r="DI106" i="4"/>
  <c r="DI152" i="14"/>
  <c r="DI175" i="14"/>
  <c r="DD404" i="2"/>
  <c r="DD13" i="4"/>
  <c r="DG85" i="4"/>
  <c r="CZ176" i="2"/>
  <c r="CZ277" i="2" s="1"/>
  <c r="DG134" i="2"/>
  <c r="DA278" i="14"/>
  <c r="DA224" i="14"/>
  <c r="DA251" i="14"/>
  <c r="DH89" i="4"/>
  <c r="DB172" i="2"/>
  <c r="DA174" i="2"/>
  <c r="DA283" i="2" s="1"/>
  <c r="DH93" i="4"/>
  <c r="DI192" i="2"/>
  <c r="DI92" i="4" s="1"/>
  <c r="DI191" i="2"/>
  <c r="DI193" i="2"/>
  <c r="DI96" i="4" s="1"/>
  <c r="DH88" i="4"/>
  <c r="DB171" i="2"/>
  <c r="DC110" i="4"/>
  <c r="DC182" i="2"/>
  <c r="DC183" i="2"/>
  <c r="DE232" i="2"/>
  <c r="DE234" i="2" s="1"/>
  <c r="DE168" i="2"/>
  <c r="DE166" i="2"/>
  <c r="DD170" i="2"/>
  <c r="DI162" i="2"/>
  <c r="DI91" i="4" s="1"/>
  <c r="DI163" i="2"/>
  <c r="DI95" i="4" s="1"/>
  <c r="DI161" i="2"/>
  <c r="DA274" i="2"/>
  <c r="DA889" i="2"/>
  <c r="CY284" i="2"/>
  <c r="DH87" i="4"/>
  <c r="DH86" i="4"/>
  <c r="DI132" i="2"/>
  <c r="DI90" i="4" s="1"/>
  <c r="DI131" i="2"/>
  <c r="DI133" i="2"/>
  <c r="DI94" i="4" s="1"/>
  <c r="DI236" i="2"/>
  <c r="DC144" i="2"/>
  <c r="DI178" i="2"/>
  <c r="DI148" i="2"/>
  <c r="DI208" i="2"/>
  <c r="DI264" i="2"/>
  <c r="DF202" i="2"/>
  <c r="DJ58" i="2"/>
  <c r="DK62" i="2" s="1"/>
  <c r="DJ78" i="2"/>
  <c r="DK82" i="2" s="1"/>
  <c r="DJ18" i="2"/>
  <c r="DJ38" i="2"/>
  <c r="DK42" i="2" s="1"/>
  <c r="DF13" i="2"/>
  <c r="DF73" i="2"/>
  <c r="DF33" i="2"/>
  <c r="DG33" i="2" s="1"/>
  <c r="DA504" i="2"/>
  <c r="DG32" i="2"/>
  <c r="DC506" i="2"/>
  <c r="DH44" i="2"/>
  <c r="DH45" i="2" s="1"/>
  <c r="DD92" i="2"/>
  <c r="DD93" i="2"/>
  <c r="DD114" i="2" s="1"/>
  <c r="DK62" i="14"/>
  <c r="DK55" i="1"/>
  <c r="DK426" i="2" s="1"/>
  <c r="DK22" i="14"/>
  <c r="DK54" i="1"/>
  <c r="DK53" i="1"/>
  <c r="DK56" i="1"/>
  <c r="DK131" i="14"/>
  <c r="DE105" i="2"/>
  <c r="DE110" i="2" s="1"/>
  <c r="DJ98" i="2"/>
  <c r="DK102" i="2" s="1"/>
  <c r="DJ461" i="2"/>
  <c r="DB24" i="13"/>
  <c r="DC23" i="13"/>
  <c r="DC24" i="13" s="1"/>
  <c r="DJ121" i="10"/>
  <c r="DF78" i="4"/>
  <c r="DF104" i="2"/>
  <c r="DJ97" i="10"/>
  <c r="DM761" i="2"/>
  <c r="DM760" i="2" s="1"/>
  <c r="DL762" i="2"/>
  <c r="DG259" i="14"/>
  <c r="DG232" i="14"/>
  <c r="DG294" i="14"/>
  <c r="BD84" i="10"/>
  <c r="BD85" i="10" s="1"/>
  <c r="DJ93" i="10"/>
  <c r="DL32" i="1"/>
  <c r="DK33" i="1"/>
  <c r="DK35" i="1"/>
  <c r="DK34" i="1"/>
  <c r="DI102" i="14"/>
  <c r="DJ101" i="14"/>
  <c r="DC817" i="2"/>
  <c r="DE6" i="4"/>
  <c r="DG478" i="2"/>
  <c r="DH474" i="2"/>
  <c r="AN85" i="14"/>
  <c r="AN87" i="14" s="1"/>
  <c r="AN22" i="4"/>
  <c r="AN55" i="14"/>
  <c r="AN15" i="14"/>
  <c r="AN167" i="14"/>
  <c r="AN187" i="14"/>
  <c r="BH904" i="2"/>
  <c r="BI70" i="10"/>
  <c r="DB508" i="2"/>
  <c r="DG295" i="14"/>
  <c r="DD7" i="13"/>
  <c r="DD22" i="13" s="1"/>
  <c r="DD21" i="13"/>
  <c r="DJ65" i="10"/>
  <c r="AO906" i="2"/>
  <c r="AO901" i="2" s="1"/>
  <c r="AP77" i="10"/>
  <c r="DI120" i="10"/>
  <c r="DI556" i="2"/>
  <c r="DJ555" i="2"/>
  <c r="DJ385" i="2"/>
  <c r="DJ40" i="1"/>
  <c r="CL136" i="1"/>
  <c r="CM137" i="1" s="1"/>
  <c r="CM135" i="1"/>
  <c r="DF383" i="2"/>
  <c r="DL769" i="2"/>
  <c r="DL768" i="2" s="1"/>
  <c r="DK770" i="2"/>
  <c r="DH90" i="2"/>
  <c r="DH91" i="2" s="1"/>
  <c r="DI561" i="2"/>
  <c r="DJ560" i="2"/>
  <c r="CY191" i="14"/>
  <c r="CZ191" i="14"/>
  <c r="DJ487" i="2"/>
  <c r="K125" i="4"/>
  <c r="J125" i="4"/>
  <c r="J391" i="2"/>
  <c r="I395" i="2"/>
  <c r="J393" i="2"/>
  <c r="L388" i="2"/>
  <c r="I145" i="4"/>
  <c r="DE193" i="14" l="1"/>
  <c r="DA191" i="14"/>
  <c r="DI160" i="2"/>
  <c r="DI130" i="2"/>
  <c r="DI190" i="2"/>
  <c r="BS837" i="2"/>
  <c r="DG64" i="2"/>
  <c r="DG65" i="2" s="1"/>
  <c r="DF52" i="2"/>
  <c r="DI50" i="2"/>
  <c r="DI51" i="2" s="1"/>
  <c r="DI592" i="2"/>
  <c r="DI156" i="4" s="1"/>
  <c r="DH599" i="2"/>
  <c r="BK601" i="2"/>
  <c r="DK22" i="2"/>
  <c r="DG164" i="4"/>
  <c r="DG609" i="2"/>
  <c r="BG605" i="2"/>
  <c r="DF9" i="15"/>
  <c r="DF36" i="15" s="1"/>
  <c r="DE10" i="15"/>
  <c r="DE37" i="15" s="1"/>
  <c r="DI603" i="2"/>
  <c r="DK583" i="2"/>
  <c r="DK582" i="2"/>
  <c r="DK589" i="2"/>
  <c r="DJ595" i="2"/>
  <c r="DJ597" i="2"/>
  <c r="DJ598" i="2"/>
  <c r="DJ608" i="2"/>
  <c r="DJ602" i="2"/>
  <c r="DH700" i="2"/>
  <c r="DH46" i="4" s="1"/>
  <c r="DC108" i="4"/>
  <c r="DG279" i="2"/>
  <c r="DG518" i="2" s="1"/>
  <c r="DG519" i="2" s="1"/>
  <c r="DG520" i="2" s="1"/>
  <c r="DI430" i="2"/>
  <c r="DI135" i="4"/>
  <c r="DJ425" i="2"/>
  <c r="DG4" i="15"/>
  <c r="DK428" i="2"/>
  <c r="DK427" i="2"/>
  <c r="DK423" i="2"/>
  <c r="DK424" i="2"/>
  <c r="DB276" i="2"/>
  <c r="DB539" i="2" s="1"/>
  <c r="DB282" i="2"/>
  <c r="DC142" i="2"/>
  <c r="DC146" i="2" s="1"/>
  <c r="DC273" i="2"/>
  <c r="DC141" i="2"/>
  <c r="DD275" i="2"/>
  <c r="DD153" i="2"/>
  <c r="DD109" i="4"/>
  <c r="DD152" i="2"/>
  <c r="DE280" i="2"/>
  <c r="DF138" i="2"/>
  <c r="DE281" i="2"/>
  <c r="DF136" i="2"/>
  <c r="DE140" i="2"/>
  <c r="DC278" i="2"/>
  <c r="DC880" i="2" s="1"/>
  <c r="DF660" i="2"/>
  <c r="CC26" i="4"/>
  <c r="CC45" i="4"/>
  <c r="DE222" i="14"/>
  <c r="DE276" i="14"/>
  <c r="DE249" i="14"/>
  <c r="DD410" i="2"/>
  <c r="DD910" i="2" s="1"/>
  <c r="DD412" i="2"/>
  <c r="DD41" i="4" s="1"/>
  <c r="BR175" i="4"/>
  <c r="DG132" i="4"/>
  <c r="DB274" i="2"/>
  <c r="DG890" i="2"/>
  <c r="DC413" i="2"/>
  <c r="DC911" i="2" s="1"/>
  <c r="BR856" i="2"/>
  <c r="BR43" i="4" s="1"/>
  <c r="BR94" i="14" s="1"/>
  <c r="DF406" i="2"/>
  <c r="DE407" i="2"/>
  <c r="DE909" i="2" s="1"/>
  <c r="DE289" i="14" s="1"/>
  <c r="BQ863" i="2"/>
  <c r="BQ852" i="2"/>
  <c r="BQ176" i="4"/>
  <c r="DH248" i="2"/>
  <c r="DK612" i="2"/>
  <c r="DK320" i="2"/>
  <c r="DK363" i="2"/>
  <c r="DK315" i="2"/>
  <c r="DK297" i="2"/>
  <c r="DK294" i="2" s="1"/>
  <c r="DK254" i="2"/>
  <c r="DK180" i="2"/>
  <c r="DK159" i="2" s="1"/>
  <c r="DK489" i="2"/>
  <c r="DK99" i="2"/>
  <c r="DK438" i="2"/>
  <c r="DK454" i="2"/>
  <c r="DK333" i="2"/>
  <c r="DK330" i="2" s="1"/>
  <c r="DK359" i="2"/>
  <c r="DK311" i="2"/>
  <c r="DK293" i="2"/>
  <c r="DK238" i="2"/>
  <c r="DK218" i="2" s="1"/>
  <c r="DK252" i="2"/>
  <c r="DK150" i="2"/>
  <c r="DK129" i="2" s="1"/>
  <c r="DK79" i="2"/>
  <c r="DK39" i="2"/>
  <c r="DK463" i="2"/>
  <c r="DK437" i="2"/>
  <c r="DK645" i="2"/>
  <c r="DK453" i="2"/>
  <c r="DK329" i="2"/>
  <c r="DK372" i="2"/>
  <c r="DK369" i="2" s="1"/>
  <c r="DK354" i="2"/>
  <c r="DK351" i="2" s="1"/>
  <c r="DK342" i="2"/>
  <c r="DK339" i="2" s="1"/>
  <c r="DK306" i="2"/>
  <c r="DK303" i="2" s="1"/>
  <c r="DK224" i="2"/>
  <c r="DK210" i="2"/>
  <c r="DK189" i="2" s="1"/>
  <c r="DK198" i="2"/>
  <c r="DK69" i="2"/>
  <c r="DK68" i="2" s="1"/>
  <c r="DK434" i="2"/>
  <c r="DK450" i="2"/>
  <c r="DK324" i="2"/>
  <c r="DK321" i="2" s="1"/>
  <c r="DK368" i="2"/>
  <c r="DK350" i="2"/>
  <c r="DK338" i="2"/>
  <c r="DK302" i="2"/>
  <c r="DK226" i="2"/>
  <c r="DK266" i="2"/>
  <c r="DK246" i="2" s="1"/>
  <c r="DK196" i="2"/>
  <c r="DK59" i="2"/>
  <c r="DK19" i="2"/>
  <c r="DK923" i="2"/>
  <c r="DK476" i="2"/>
  <c r="DK129" i="1"/>
  <c r="DK65" i="1"/>
  <c r="DK59" i="1"/>
  <c r="DK152" i="1"/>
  <c r="DK126" i="1"/>
  <c r="DK146" i="1"/>
  <c r="R147" i="1" s="1"/>
  <c r="DK51" i="1"/>
  <c r="DK50" i="1"/>
  <c r="DG249" i="2"/>
  <c r="DG102" i="4" s="1"/>
  <c r="DK481" i="2"/>
  <c r="DE115" i="4"/>
  <c r="DK143" i="14"/>
  <c r="DK54" i="14"/>
  <c r="DK119" i="14"/>
  <c r="DK23" i="14"/>
  <c r="DK132" i="14"/>
  <c r="DK14" i="14"/>
  <c r="DK74" i="14"/>
  <c r="DK8" i="14"/>
  <c r="DK47" i="14"/>
  <c r="DK204" i="14"/>
  <c r="DK63" i="14"/>
  <c r="DK156" i="14"/>
  <c r="DK165" i="14"/>
  <c r="DK34" i="14"/>
  <c r="DG221" i="2"/>
  <c r="DG101" i="4" s="1"/>
  <c r="DI216" i="2"/>
  <c r="DI244" i="2"/>
  <c r="DP87" i="1"/>
  <c r="DQ85" i="1"/>
  <c r="DG215" i="2"/>
  <c r="DH217" i="2"/>
  <c r="DH245" i="2"/>
  <c r="DH243" i="2" s="1"/>
  <c r="DN93" i="1"/>
  <c r="DM97" i="1"/>
  <c r="DL57" i="10"/>
  <c r="DL62" i="10"/>
  <c r="DJ405" i="2"/>
  <c r="DL2" i="4"/>
  <c r="DL147" i="1"/>
  <c r="DL2" i="13"/>
  <c r="DL2" i="2"/>
  <c r="DL2" i="1"/>
  <c r="DL2" i="5"/>
  <c r="DL2" i="10"/>
  <c r="DL118" i="10" s="1"/>
  <c r="DL2" i="14"/>
  <c r="DM31" i="1"/>
  <c r="DG99" i="4"/>
  <c r="DH220" i="2"/>
  <c r="DJ89" i="2"/>
  <c r="DJ88" i="2" s="1"/>
  <c r="DG98" i="4"/>
  <c r="DQ92" i="1"/>
  <c r="DG243" i="2"/>
  <c r="DK332" i="2"/>
  <c r="DK323" i="2"/>
  <c r="DK371" i="2"/>
  <c r="DK362" i="2"/>
  <c r="DK353" i="2"/>
  <c r="DK341" i="2"/>
  <c r="DK314" i="2"/>
  <c r="DK305" i="2"/>
  <c r="DK296" i="2"/>
  <c r="DK235" i="2"/>
  <c r="DK147" i="2"/>
  <c r="DK177" i="2"/>
  <c r="DK207" i="2"/>
  <c r="DK263" i="2"/>
  <c r="DK436" i="2"/>
  <c r="DK452" i="2"/>
  <c r="DF893" i="2"/>
  <c r="BR857" i="2"/>
  <c r="DG212" i="2"/>
  <c r="DF318" i="2"/>
  <c r="DF120" i="4" s="1"/>
  <c r="DF117" i="4" s="1"/>
  <c r="DF382" i="2"/>
  <c r="DF380" i="2" s="1"/>
  <c r="DF387" i="2" s="1"/>
  <c r="DC11" i="4"/>
  <c r="DG381" i="2"/>
  <c r="DG317" i="2"/>
  <c r="DI312" i="2"/>
  <c r="DH313" i="2"/>
  <c r="DE9" i="4"/>
  <c r="DD7" i="4"/>
  <c r="DG109" i="2"/>
  <c r="DF516" i="2"/>
  <c r="DE388" i="2"/>
  <c r="DI75" i="4"/>
  <c r="DB256" i="14"/>
  <c r="DB229" i="14"/>
  <c r="DB288" i="14"/>
  <c r="DG389" i="2"/>
  <c r="DG365" i="2"/>
  <c r="DI360" i="2"/>
  <c r="DH361" i="2"/>
  <c r="DF366" i="2"/>
  <c r="DF127" i="4" s="1"/>
  <c r="DF125" i="4" s="1"/>
  <c r="DF390" i="2"/>
  <c r="DH164" i="2"/>
  <c r="DF498" i="2"/>
  <c r="DH250" i="2"/>
  <c r="DG213" i="2"/>
  <c r="DG201" i="2" s="1"/>
  <c r="DH194" i="2"/>
  <c r="DH200" i="2" s="1"/>
  <c r="DH111" i="4" s="1"/>
  <c r="DH222" i="2"/>
  <c r="DH440" i="2"/>
  <c r="DH460" i="2" s="1"/>
  <c r="DH136" i="4"/>
  <c r="DH134" i="4" s="1"/>
  <c r="DG458" i="2"/>
  <c r="DG10" i="4"/>
  <c r="DG465" i="2"/>
  <c r="DI435" i="2"/>
  <c r="DI459" i="2" s="1"/>
  <c r="DJ433" i="2"/>
  <c r="DH646" i="2"/>
  <c r="DG652" i="2"/>
  <c r="DG654" i="2"/>
  <c r="DG703" i="2" s="1"/>
  <c r="DG653" i="2"/>
  <c r="DG702" i="2" s="1"/>
  <c r="DF12" i="2"/>
  <c r="BF657" i="2"/>
  <c r="BF705" i="2" s="1"/>
  <c r="BF634" i="2"/>
  <c r="BF694" i="2" s="1"/>
  <c r="BF631" i="2"/>
  <c r="BF691" i="2" s="1"/>
  <c r="DI10" i="2"/>
  <c r="DI11" i="2" s="1"/>
  <c r="DG74" i="4"/>
  <c r="DG24" i="2"/>
  <c r="DG25" i="2" s="1"/>
  <c r="DG12" i="2" s="1"/>
  <c r="DG655" i="2"/>
  <c r="DI658" i="2"/>
  <c r="DI706" i="2" s="1"/>
  <c r="DJ648" i="2"/>
  <c r="DH659" i="2"/>
  <c r="DH707" i="2" s="1"/>
  <c r="DH650" i="2"/>
  <c r="DH160" i="4" s="1"/>
  <c r="DH159" i="4" s="1"/>
  <c r="DF111" i="2"/>
  <c r="DF879" i="2" s="1"/>
  <c r="DF73" i="4"/>
  <c r="DG230" i="2"/>
  <c r="DI70" i="2"/>
  <c r="DI71" i="2" s="1"/>
  <c r="DG77" i="4"/>
  <c r="DG84" i="2"/>
  <c r="DG85" i="2" s="1"/>
  <c r="DG72" i="2" s="1"/>
  <c r="BI862" i="2"/>
  <c r="BI847" i="2"/>
  <c r="DJ839" i="2"/>
  <c r="DD39" i="13"/>
  <c r="DD40" i="13" s="1"/>
  <c r="AS40" i="4"/>
  <c r="DH887" i="2"/>
  <c r="DH622" i="2"/>
  <c r="DH157" i="4" s="1"/>
  <c r="DH155" i="4" s="1"/>
  <c r="DE190" i="4"/>
  <c r="DE194" i="4" s="1"/>
  <c r="DE55" i="4"/>
  <c r="DE11" i="13"/>
  <c r="DE38" i="13" s="1"/>
  <c r="DE37" i="13"/>
  <c r="DH53" i="4"/>
  <c r="DH192" i="4" s="1"/>
  <c r="DF720" i="2"/>
  <c r="DF51" i="4"/>
  <c r="DD123" i="14"/>
  <c r="DD12" i="14"/>
  <c r="DD50" i="14"/>
  <c r="DD159" i="14"/>
  <c r="DG721" i="2"/>
  <c r="DG685" i="2"/>
  <c r="DI625" i="2"/>
  <c r="DI627" i="2"/>
  <c r="DI688" i="2" s="1"/>
  <c r="DJ613" i="2"/>
  <c r="DI638" i="2"/>
  <c r="DI699" i="2" s="1"/>
  <c r="DI632" i="2"/>
  <c r="DI692" i="2" s="1"/>
  <c r="DJ619" i="2"/>
  <c r="AQ545" i="2"/>
  <c r="AR544" i="2"/>
  <c r="DC262" i="2"/>
  <c r="DD260" i="2"/>
  <c r="AT468" i="2"/>
  <c r="AT470" i="2" s="1"/>
  <c r="AS543" i="2"/>
  <c r="DG202" i="2"/>
  <c r="AS537" i="2"/>
  <c r="AS538" i="2" s="1"/>
  <c r="AU492" i="2"/>
  <c r="AT496" i="2"/>
  <c r="AU466" i="2"/>
  <c r="AT536" i="2"/>
  <c r="AU479" i="2"/>
  <c r="AT483" i="2"/>
  <c r="AR534" i="2"/>
  <c r="DH456" i="2"/>
  <c r="DH486" i="2" s="1"/>
  <c r="DH485" i="2"/>
  <c r="DH141" i="4"/>
  <c r="DH140" i="4" s="1"/>
  <c r="DG497" i="2"/>
  <c r="DG484" i="2"/>
  <c r="DG15" i="4"/>
  <c r="DF494" i="2"/>
  <c r="DG491" i="2"/>
  <c r="DI451" i="2"/>
  <c r="DJ449" i="2"/>
  <c r="DI335" i="2"/>
  <c r="DI336" i="2" s="1"/>
  <c r="DI122" i="4" s="1"/>
  <c r="DJ331" i="2"/>
  <c r="DI326" i="2"/>
  <c r="DI327" i="2" s="1"/>
  <c r="DI121" i="4" s="1"/>
  <c r="DJ322" i="2"/>
  <c r="DH357" i="2"/>
  <c r="DH126" i="4" s="1"/>
  <c r="DJ370" i="2"/>
  <c r="DI374" i="2"/>
  <c r="DI375" i="2" s="1"/>
  <c r="DI128" i="4" s="1"/>
  <c r="DJ352" i="2"/>
  <c r="DI356" i="2"/>
  <c r="DH300" i="2"/>
  <c r="DH118" i="4" s="1"/>
  <c r="DJ295" i="2"/>
  <c r="DI299" i="2"/>
  <c r="DJ304" i="2"/>
  <c r="DI344" i="2"/>
  <c r="DI345" i="2" s="1"/>
  <c r="DI123" i="4" s="1"/>
  <c r="DI308" i="2"/>
  <c r="DI309" i="2" s="1"/>
  <c r="DI119" i="4" s="1"/>
  <c r="DJ340" i="2"/>
  <c r="CZ284" i="2"/>
  <c r="DI93" i="4"/>
  <c r="DE412" i="2"/>
  <c r="DE41" i="4" s="1"/>
  <c r="DI89" i="4"/>
  <c r="DC172" i="2"/>
  <c r="DD144" i="2"/>
  <c r="DH134" i="2"/>
  <c r="DB251" i="14"/>
  <c r="DB278" i="14"/>
  <c r="DB224" i="14"/>
  <c r="DB174" i="2"/>
  <c r="DB283" i="2" s="1"/>
  <c r="DA176" i="2"/>
  <c r="DA277" i="2" s="1"/>
  <c r="DE277" i="14"/>
  <c r="DJ191" i="2"/>
  <c r="DJ193" i="2"/>
  <c r="DJ96" i="4" s="1"/>
  <c r="DJ192" i="2"/>
  <c r="DJ92" i="4" s="1"/>
  <c r="DH85" i="4"/>
  <c r="DI88" i="4"/>
  <c r="DJ161" i="2"/>
  <c r="DJ163" i="2"/>
  <c r="DJ95" i="4" s="1"/>
  <c r="DJ162" i="2"/>
  <c r="DJ91" i="4" s="1"/>
  <c r="DF168" i="2"/>
  <c r="DC171" i="2"/>
  <c r="DI87" i="4"/>
  <c r="DD110" i="4"/>
  <c r="DD182" i="2"/>
  <c r="DD183" i="2"/>
  <c r="DF166" i="2"/>
  <c r="DE170" i="2"/>
  <c r="DI86" i="4"/>
  <c r="DJ132" i="2"/>
  <c r="DJ90" i="4" s="1"/>
  <c r="DJ133" i="2"/>
  <c r="DJ94" i="4" s="1"/>
  <c r="DJ131" i="2"/>
  <c r="DF232" i="2"/>
  <c r="DF234" i="2" s="1"/>
  <c r="DJ236" i="2"/>
  <c r="DB191" i="14"/>
  <c r="DE250" i="14"/>
  <c r="DF204" i="2"/>
  <c r="DF206" i="2" s="1"/>
  <c r="DJ208" i="2"/>
  <c r="DG258" i="2"/>
  <c r="DJ148" i="2"/>
  <c r="DJ178" i="2"/>
  <c r="DJ264" i="2"/>
  <c r="DK78" i="2"/>
  <c r="DK38" i="2"/>
  <c r="DK58" i="2"/>
  <c r="DL62" i="2" s="1"/>
  <c r="DK18" i="2"/>
  <c r="DK40" i="1"/>
  <c r="DG13" i="2"/>
  <c r="DD506" i="2"/>
  <c r="DD507" i="2" s="1"/>
  <c r="DC507" i="2"/>
  <c r="DC508" i="2" s="1"/>
  <c r="DE112" i="2"/>
  <c r="DH33" i="2"/>
  <c r="DH32" i="2"/>
  <c r="DK30" i="2"/>
  <c r="DK31" i="2" s="1"/>
  <c r="DI44" i="2"/>
  <c r="DI45" i="2" s="1"/>
  <c r="DI32" i="2" s="1"/>
  <c r="DG53" i="2"/>
  <c r="DG73" i="2"/>
  <c r="DE92" i="2"/>
  <c r="DE93" i="2"/>
  <c r="DE114" i="2" s="1"/>
  <c r="DF105" i="2"/>
  <c r="DF110" i="2" s="1"/>
  <c r="DL22" i="14"/>
  <c r="DL56" i="1"/>
  <c r="DL131" i="14"/>
  <c r="DL54" i="1"/>
  <c r="DL55" i="1"/>
  <c r="DL426" i="2" s="1"/>
  <c r="DL62" i="14"/>
  <c r="DL53" i="1"/>
  <c r="DD23" i="13"/>
  <c r="DD24" i="13" s="1"/>
  <c r="DK98" i="2"/>
  <c r="DL102" i="2" s="1"/>
  <c r="DK487" i="2"/>
  <c r="DJ561" i="2"/>
  <c r="DK560" i="2"/>
  <c r="DG78" i="4"/>
  <c r="DG104" i="2"/>
  <c r="DG383" i="2"/>
  <c r="CM136" i="1"/>
  <c r="CN137" i="1" s="1"/>
  <c r="CN135" i="1"/>
  <c r="AO287" i="14"/>
  <c r="AO902" i="2"/>
  <c r="AO903" i="2" s="1"/>
  <c r="AO16" i="4"/>
  <c r="DK65" i="10"/>
  <c r="BD86" i="10"/>
  <c r="BI71" i="10"/>
  <c r="BI72" i="10" s="1"/>
  <c r="DH478" i="2"/>
  <c r="DI474" i="2"/>
  <c r="DD817" i="2"/>
  <c r="DL35" i="1"/>
  <c r="DL34" i="1"/>
  <c r="DM32" i="1"/>
  <c r="DL33" i="1"/>
  <c r="DN761" i="2"/>
  <c r="DN760" i="2" s="1"/>
  <c r="DM762" i="2"/>
  <c r="DK97" i="10"/>
  <c r="DK121" i="10"/>
  <c r="DK461" i="2"/>
  <c r="DJ34" i="13"/>
  <c r="DJ4" i="13"/>
  <c r="DJ18" i="13"/>
  <c r="DJ1" i="13"/>
  <c r="DJ1" i="5"/>
  <c r="DJ4" i="5"/>
  <c r="DJ200" i="14"/>
  <c r="DJ175" i="14"/>
  <c r="DJ115" i="14"/>
  <c r="DJ4" i="14"/>
  <c r="DJ83" i="14"/>
  <c r="DJ43" i="14"/>
  <c r="DJ152" i="14"/>
  <c r="DJ1" i="14"/>
  <c r="DJ181" i="4"/>
  <c r="DJ168" i="4"/>
  <c r="DJ82" i="4"/>
  <c r="DJ37" i="4"/>
  <c r="DJ4" i="4"/>
  <c r="DJ149" i="4"/>
  <c r="DJ106" i="4"/>
  <c r="DJ71" i="4"/>
  <c r="DJ1" i="4"/>
  <c r="DJ870" i="2"/>
  <c r="DJ795" i="2"/>
  <c r="DJ774" i="2"/>
  <c r="DJ417" i="2"/>
  <c r="DJ288" i="2"/>
  <c r="DJ121" i="2"/>
  <c r="DJ812" i="2"/>
  <c r="DJ570" i="2"/>
  <c r="DJ1" i="2"/>
  <c r="DF3" i="15" s="1"/>
  <c r="DJ825" i="2"/>
  <c r="DJ730" i="2"/>
  <c r="DJ747" i="2"/>
  <c r="DJ502" i="2"/>
  <c r="DJ4" i="2"/>
  <c r="DJ102" i="10"/>
  <c r="DJ20" i="1"/>
  <c r="DJ1" i="10"/>
  <c r="DJ119" i="1"/>
  <c r="DJ74" i="1"/>
  <c r="DJ1" i="1"/>
  <c r="DJ90" i="10"/>
  <c r="DJ55" i="10"/>
  <c r="DJ44" i="1"/>
  <c r="DJ556" i="2"/>
  <c r="DK555" i="2"/>
  <c r="AP20" i="4"/>
  <c r="AP143" i="4"/>
  <c r="AP145" i="4" s="1"/>
  <c r="AP78" i="10"/>
  <c r="DH259" i="14"/>
  <c r="DH232" i="14"/>
  <c r="DH294" i="14"/>
  <c r="AN89" i="14"/>
  <c r="AN91" i="14" s="1"/>
  <c r="DE21" i="13"/>
  <c r="DE7" i="13"/>
  <c r="DE22" i="13" s="1"/>
  <c r="DI90" i="2"/>
  <c r="DI91" i="2" s="1"/>
  <c r="DM769" i="2"/>
  <c r="DM768" i="2" s="1"/>
  <c r="DL770" i="2"/>
  <c r="DK385" i="2"/>
  <c r="DJ120" i="10"/>
  <c r="DH295" i="14"/>
  <c r="DJ102" i="14"/>
  <c r="DK101" i="14"/>
  <c r="DK93" i="10"/>
  <c r="DF6" i="4"/>
  <c r="M125" i="4"/>
  <c r="K115" i="4"/>
  <c r="K391" i="2"/>
  <c r="J395" i="2"/>
  <c r="K393" i="2"/>
  <c r="M388" i="2"/>
  <c r="J115" i="4"/>
  <c r="DF193" i="14" l="1"/>
  <c r="DK34" i="13"/>
  <c r="DJ130" i="2"/>
  <c r="DJ160" i="2"/>
  <c r="DJ190" i="2"/>
  <c r="DG247" i="2"/>
  <c r="DG219" i="2"/>
  <c r="DG52" i="2"/>
  <c r="DI76" i="4"/>
  <c r="DJ50" i="2"/>
  <c r="DJ51" i="2" s="1"/>
  <c r="DH76" i="4"/>
  <c r="DH64" i="2"/>
  <c r="DH65" i="2" s="1"/>
  <c r="DH52" i="2" s="1"/>
  <c r="BL600" i="2"/>
  <c r="DI599" i="2"/>
  <c r="BH604" i="2"/>
  <c r="DJ592" i="2"/>
  <c r="DJ156" i="4" s="1"/>
  <c r="DH609" i="2"/>
  <c r="DK608" i="2"/>
  <c r="DK602" i="2"/>
  <c r="DF10" i="15"/>
  <c r="DF37" i="15" s="1"/>
  <c r="DL589" i="2"/>
  <c r="DL583" i="2"/>
  <c r="DL582" i="2"/>
  <c r="DK595" i="2"/>
  <c r="DK597" i="2"/>
  <c r="DK598" i="2"/>
  <c r="DG9" i="15"/>
  <c r="DG36" i="15" s="1"/>
  <c r="DJ603" i="2"/>
  <c r="DH279" i="2"/>
  <c r="DH518" i="2" s="1"/>
  <c r="DH519" i="2" s="1"/>
  <c r="DH520" i="2" s="1"/>
  <c r="DI700" i="2"/>
  <c r="DI46" i="4" s="1"/>
  <c r="DD108" i="4"/>
  <c r="DJ430" i="2"/>
  <c r="DJ135" i="4"/>
  <c r="DK425" i="2"/>
  <c r="DH4" i="15"/>
  <c r="DL428" i="2"/>
  <c r="DL427" i="2"/>
  <c r="DL424" i="2"/>
  <c r="DL423" i="2"/>
  <c r="DE275" i="2"/>
  <c r="DE109" i="4"/>
  <c r="DE152" i="2"/>
  <c r="DE153" i="2"/>
  <c r="DF281" i="2"/>
  <c r="DG136" i="2"/>
  <c r="DF140" i="2"/>
  <c r="DD278" i="2"/>
  <c r="DD880" i="2" s="1"/>
  <c r="DC276" i="2"/>
  <c r="DC539" i="2" s="1"/>
  <c r="DF280" i="2"/>
  <c r="DG138" i="2"/>
  <c r="DD273" i="2"/>
  <c r="DD141" i="2"/>
  <c r="DC282" i="2"/>
  <c r="DD142" i="2"/>
  <c r="DD146" i="2" s="1"/>
  <c r="DL42" i="2"/>
  <c r="DL30" i="2" s="1"/>
  <c r="DL31" i="2" s="1"/>
  <c r="DL82" i="2"/>
  <c r="DL22" i="2"/>
  <c r="DE410" i="2"/>
  <c r="DE910" i="2" s="1"/>
  <c r="CC782" i="2"/>
  <c r="CC789" i="2"/>
  <c r="CD26" i="4"/>
  <c r="CD45" i="4"/>
  <c r="CB782" i="2"/>
  <c r="CB789" i="2"/>
  <c r="DH890" i="2"/>
  <c r="DH132" i="4"/>
  <c r="DD413" i="2"/>
  <c r="DD911" i="2" s="1"/>
  <c r="DD288" i="14" s="1"/>
  <c r="BR11" i="14"/>
  <c r="BR90" i="14"/>
  <c r="BR863" i="2"/>
  <c r="BS855" i="2"/>
  <c r="BS175" i="4" s="1"/>
  <c r="BS838" i="2"/>
  <c r="BS856" i="2" s="1"/>
  <c r="BS43" i="4" s="1"/>
  <c r="BS122" i="14" s="1"/>
  <c r="BR852" i="2"/>
  <c r="BR122" i="14"/>
  <c r="BR176" i="4"/>
  <c r="DF407" i="2"/>
  <c r="DF909" i="2" s="1"/>
  <c r="DF289" i="14" s="1"/>
  <c r="DC288" i="14"/>
  <c r="DC229" i="14"/>
  <c r="DC256" i="14"/>
  <c r="DG406" i="2"/>
  <c r="DG222" i="14" s="1"/>
  <c r="DG516" i="2"/>
  <c r="DF276" i="14"/>
  <c r="DF249" i="14"/>
  <c r="DF408" i="2"/>
  <c r="DF222" i="14"/>
  <c r="DF115" i="4"/>
  <c r="DL152" i="1"/>
  <c r="DL126" i="1"/>
  <c r="DL129" i="1"/>
  <c r="DL65" i="1"/>
  <c r="DL59" i="1"/>
  <c r="DL146" i="1"/>
  <c r="Q147" i="1" s="1"/>
  <c r="DL51" i="1"/>
  <c r="DL50" i="1"/>
  <c r="DG100" i="4"/>
  <c r="DG97" i="4"/>
  <c r="DH98" i="4"/>
  <c r="DL143" i="14"/>
  <c r="DL54" i="14"/>
  <c r="DL119" i="14"/>
  <c r="DL23" i="14"/>
  <c r="DL132" i="14"/>
  <c r="DL14" i="14"/>
  <c r="DL74" i="14"/>
  <c r="DL8" i="14"/>
  <c r="DL47" i="14"/>
  <c r="DL204" i="14"/>
  <c r="DL63" i="14"/>
  <c r="DL156" i="14"/>
  <c r="DL165" i="14"/>
  <c r="DL34" i="14"/>
  <c r="DL645" i="2"/>
  <c r="DL454" i="2"/>
  <c r="DL320" i="2"/>
  <c r="DL368" i="2"/>
  <c r="DL350" i="2"/>
  <c r="DL311" i="2"/>
  <c r="DL293" i="2"/>
  <c r="DL226" i="2"/>
  <c r="DL252" i="2"/>
  <c r="DL180" i="2"/>
  <c r="DL159" i="2" s="1"/>
  <c r="DL69" i="2"/>
  <c r="DL68" i="2" s="1"/>
  <c r="DL923" i="2"/>
  <c r="DL476" i="2"/>
  <c r="DL438" i="2"/>
  <c r="DL453" i="2"/>
  <c r="DL363" i="2"/>
  <c r="DL342" i="2"/>
  <c r="DL339" i="2" s="1"/>
  <c r="DL306" i="2"/>
  <c r="DL303" i="2" s="1"/>
  <c r="DL224" i="2"/>
  <c r="DL210" i="2"/>
  <c r="DL189" i="2" s="1"/>
  <c r="DL150" i="2"/>
  <c r="DL129" i="2" s="1"/>
  <c r="DL59" i="2"/>
  <c r="DL19" i="2"/>
  <c r="DL99" i="2"/>
  <c r="DL489" i="2"/>
  <c r="DL437" i="2"/>
  <c r="DL450" i="2"/>
  <c r="DL333" i="2"/>
  <c r="DL330" i="2" s="1"/>
  <c r="DL359" i="2"/>
  <c r="DL338" i="2"/>
  <c r="DL302" i="2"/>
  <c r="DL266" i="2"/>
  <c r="DL246" i="2" s="1"/>
  <c r="DL198" i="2"/>
  <c r="DL463" i="2"/>
  <c r="DL434" i="2"/>
  <c r="DL612" i="2"/>
  <c r="DL329" i="2"/>
  <c r="DL324" i="2"/>
  <c r="DL321" i="2" s="1"/>
  <c r="DL372" i="2"/>
  <c r="DL369" i="2" s="1"/>
  <c r="DL354" i="2"/>
  <c r="DL351" i="2" s="1"/>
  <c r="DL315" i="2"/>
  <c r="DL297" i="2"/>
  <c r="DL294" i="2" s="1"/>
  <c r="DL238" i="2"/>
  <c r="DL218" i="2" s="1"/>
  <c r="DL254" i="2"/>
  <c r="DL196" i="2"/>
  <c r="DL79" i="2"/>
  <c r="DL39" i="2"/>
  <c r="DI248" i="2"/>
  <c r="BQ86" i="14"/>
  <c r="BQ104" i="14"/>
  <c r="DJ216" i="2"/>
  <c r="DJ244" i="2"/>
  <c r="DR92" i="1"/>
  <c r="DM2" i="5"/>
  <c r="DM2" i="10"/>
  <c r="DM118" i="10" s="1"/>
  <c r="DM2" i="14"/>
  <c r="DM147" i="1"/>
  <c r="DM2" i="4"/>
  <c r="DM2" i="1"/>
  <c r="DM2" i="13"/>
  <c r="DM2" i="2"/>
  <c r="DN31" i="1"/>
  <c r="DH221" i="2"/>
  <c r="DH101" i="4" s="1"/>
  <c r="DH99" i="4"/>
  <c r="DH215" i="2"/>
  <c r="DO93" i="1"/>
  <c r="DN97" i="1"/>
  <c r="DI220" i="2"/>
  <c r="DL481" i="2"/>
  <c r="DK89" i="2"/>
  <c r="DK88" i="2" s="1"/>
  <c r="DI217" i="2"/>
  <c r="DI245" i="2"/>
  <c r="DI243" i="2" s="1"/>
  <c r="DM62" i="10"/>
  <c r="DM57" i="10"/>
  <c r="DH249" i="2"/>
  <c r="DH102" i="4" s="1"/>
  <c r="DR85" i="1"/>
  <c r="DQ87" i="1"/>
  <c r="DK405" i="2"/>
  <c r="DL436" i="2"/>
  <c r="DL452" i="2"/>
  <c r="DL235" i="2"/>
  <c r="DL177" i="2"/>
  <c r="DL207" i="2"/>
  <c r="DL263" i="2"/>
  <c r="DL147" i="2"/>
  <c r="DL332" i="2"/>
  <c r="DL323" i="2"/>
  <c r="DL371" i="2"/>
  <c r="DL362" i="2"/>
  <c r="DL353" i="2"/>
  <c r="DL341" i="2"/>
  <c r="DL314" i="2"/>
  <c r="DL305" i="2"/>
  <c r="DL296" i="2"/>
  <c r="DG893" i="2"/>
  <c r="DE404" i="2"/>
  <c r="DE7" i="4"/>
  <c r="DG318" i="2"/>
  <c r="DG120" i="4" s="1"/>
  <c r="DG117" i="4" s="1"/>
  <c r="DG382" i="2"/>
  <c r="DG380" i="2" s="1"/>
  <c r="DG387" i="2" s="1"/>
  <c r="DD11" i="4"/>
  <c r="DH381" i="2"/>
  <c r="DH317" i="2"/>
  <c r="DF9" i="4"/>
  <c r="DJ312" i="2"/>
  <c r="DI313" i="2"/>
  <c r="DE13" i="4"/>
  <c r="DH213" i="2"/>
  <c r="DH201" i="2" s="1"/>
  <c r="DF388" i="2"/>
  <c r="DF13" i="4" s="1"/>
  <c r="DH212" i="2"/>
  <c r="DJ360" i="2"/>
  <c r="DI361" i="2"/>
  <c r="DG366" i="2"/>
  <c r="DG127" i="4" s="1"/>
  <c r="DG125" i="4" s="1"/>
  <c r="DG390" i="2"/>
  <c r="DH365" i="2"/>
  <c r="DH389" i="2"/>
  <c r="DJ75" i="4"/>
  <c r="DE144" i="2"/>
  <c r="DI164" i="2"/>
  <c r="DI194" i="2"/>
  <c r="DI200" i="2" s="1"/>
  <c r="DI111" i="4" s="1"/>
  <c r="DI250" i="2"/>
  <c r="DI222" i="2"/>
  <c r="DG498" i="2"/>
  <c r="BR104" i="14"/>
  <c r="BR86" i="14"/>
  <c r="DI440" i="2"/>
  <c r="DI460" i="2" s="1"/>
  <c r="DI136" i="4"/>
  <c r="DI134" i="4" s="1"/>
  <c r="DH458" i="2"/>
  <c r="DH10" i="4"/>
  <c r="DH465" i="2"/>
  <c r="DH654" i="2"/>
  <c r="DH703" i="2" s="1"/>
  <c r="DH653" i="2"/>
  <c r="DH702" i="2" s="1"/>
  <c r="DI646" i="2"/>
  <c r="DH652" i="2"/>
  <c r="DJ435" i="2"/>
  <c r="DJ459" i="2" s="1"/>
  <c r="DK433" i="2"/>
  <c r="DG660" i="2"/>
  <c r="BF635" i="2"/>
  <c r="BF695" i="2" s="1"/>
  <c r="BG630" i="2"/>
  <c r="BG690" i="2" s="1"/>
  <c r="BG656" i="2"/>
  <c r="BG704" i="2" s="1"/>
  <c r="DG111" i="2"/>
  <c r="DG879" i="2" s="1"/>
  <c r="DH109" i="2"/>
  <c r="DJ10" i="2"/>
  <c r="DJ11" i="2" s="1"/>
  <c r="DH24" i="2"/>
  <c r="DH25" i="2" s="1"/>
  <c r="DH12" i="2" s="1"/>
  <c r="DH74" i="4"/>
  <c r="DH655" i="2"/>
  <c r="DI659" i="2"/>
  <c r="DI707" i="2" s="1"/>
  <c r="DI650" i="2"/>
  <c r="DI160" i="4" s="1"/>
  <c r="DI159" i="4" s="1"/>
  <c r="DJ658" i="2"/>
  <c r="DJ706" i="2" s="1"/>
  <c r="DK648" i="2"/>
  <c r="DJ70" i="2"/>
  <c r="DJ71" i="2" s="1"/>
  <c r="DG73" i="4"/>
  <c r="DH77" i="4"/>
  <c r="DH84" i="2"/>
  <c r="DH85" i="2" s="1"/>
  <c r="DH72" i="2" s="1"/>
  <c r="DK20" i="1"/>
  <c r="BJ846" i="2"/>
  <c r="BI861" i="2"/>
  <c r="DK839" i="2"/>
  <c r="DE39" i="13"/>
  <c r="DE40" i="13" s="1"/>
  <c r="DI887" i="2"/>
  <c r="DI53" i="4"/>
  <c r="DI192" i="4" s="1"/>
  <c r="DF190" i="4"/>
  <c r="DF194" i="4" s="1"/>
  <c r="DF11" i="13"/>
  <c r="DF38" i="13" s="1"/>
  <c r="DF55" i="4"/>
  <c r="DF37" i="13"/>
  <c r="AT40" i="4"/>
  <c r="DG720" i="2"/>
  <c r="DG51" i="4"/>
  <c r="DE50" i="14"/>
  <c r="DE159" i="14"/>
  <c r="DE123" i="14"/>
  <c r="DE12" i="14"/>
  <c r="DH685" i="2"/>
  <c r="DH721" i="2"/>
  <c r="DI622" i="2"/>
  <c r="DI157" i="4" s="1"/>
  <c r="DH164" i="4"/>
  <c r="DJ625" i="2"/>
  <c r="DJ627" i="2"/>
  <c r="DJ688" i="2" s="1"/>
  <c r="DK613" i="2"/>
  <c r="DJ638" i="2"/>
  <c r="DJ699" i="2" s="1"/>
  <c r="DJ632" i="2"/>
  <c r="DJ692" i="2" s="1"/>
  <c r="DK619" i="2"/>
  <c r="AS544" i="2"/>
  <c r="AU468" i="2"/>
  <c r="AU470" i="2" s="1"/>
  <c r="AT543" i="2"/>
  <c r="AR541" i="2"/>
  <c r="DD262" i="2"/>
  <c r="DE260" i="2"/>
  <c r="AR545" i="2"/>
  <c r="AT537" i="2"/>
  <c r="AT538" i="2" s="1"/>
  <c r="AS534" i="2"/>
  <c r="DH258" i="2"/>
  <c r="AV466" i="2"/>
  <c r="AU536" i="2"/>
  <c r="AV492" i="2"/>
  <c r="AU496" i="2"/>
  <c r="AV479" i="2"/>
  <c r="AU483" i="2"/>
  <c r="DI456" i="2"/>
  <c r="DI486" i="2" s="1"/>
  <c r="DI485" i="2"/>
  <c r="DI141" i="4"/>
  <c r="DI140" i="4" s="1"/>
  <c r="DH497" i="2"/>
  <c r="DH484" i="2"/>
  <c r="DH15" i="4"/>
  <c r="DG494" i="2"/>
  <c r="DH491" i="2"/>
  <c r="DJ451" i="2"/>
  <c r="DK449" i="2"/>
  <c r="DJ335" i="2"/>
  <c r="DJ336" i="2" s="1"/>
  <c r="DJ122" i="4" s="1"/>
  <c r="DK331" i="2"/>
  <c r="DJ326" i="2"/>
  <c r="DJ327" i="2" s="1"/>
  <c r="DJ121" i="4" s="1"/>
  <c r="DK322" i="2"/>
  <c r="DI357" i="2"/>
  <c r="DI126" i="4" s="1"/>
  <c r="DJ356" i="2"/>
  <c r="DK370" i="2"/>
  <c r="DK352" i="2"/>
  <c r="DJ374" i="2"/>
  <c r="DJ375" i="2" s="1"/>
  <c r="DJ128" i="4" s="1"/>
  <c r="DI300" i="2"/>
  <c r="DI118" i="4" s="1"/>
  <c r="DJ93" i="4"/>
  <c r="DJ344" i="2"/>
  <c r="DJ345" i="2" s="1"/>
  <c r="DJ123" i="4" s="1"/>
  <c r="DK340" i="2"/>
  <c r="DJ308" i="2"/>
  <c r="DJ309" i="2" s="1"/>
  <c r="DJ119" i="4" s="1"/>
  <c r="DJ299" i="2"/>
  <c r="DK304" i="2"/>
  <c r="DK295" i="2"/>
  <c r="DI134" i="2"/>
  <c r="DI85" i="4"/>
  <c r="DB176" i="2"/>
  <c r="DB277" i="2" s="1"/>
  <c r="DC251" i="14"/>
  <c r="DC278" i="14"/>
  <c r="DC224" i="14"/>
  <c r="DA284" i="2"/>
  <c r="DC174" i="2"/>
  <c r="DC283" i="2" s="1"/>
  <c r="DJ89" i="4"/>
  <c r="DD171" i="2"/>
  <c r="DK191" i="2"/>
  <c r="DK193" i="2"/>
  <c r="DK96" i="4" s="1"/>
  <c r="DK192" i="2"/>
  <c r="DK92" i="4" s="1"/>
  <c r="DJ88" i="4"/>
  <c r="DC889" i="2"/>
  <c r="DC274" i="2"/>
  <c r="DJ87" i="4"/>
  <c r="DK163" i="2"/>
  <c r="DK95" i="4" s="1"/>
  <c r="DK161" i="2"/>
  <c r="DK162" i="2"/>
  <c r="DK91" i="4" s="1"/>
  <c r="DE183" i="2"/>
  <c r="DE110" i="4"/>
  <c r="DE182" i="2"/>
  <c r="DD172" i="2"/>
  <c r="DG166" i="2"/>
  <c r="DF170" i="2"/>
  <c r="DG168" i="2"/>
  <c r="DK131" i="2"/>
  <c r="DK133" i="2"/>
  <c r="DK94" i="4" s="1"/>
  <c r="DK132" i="2"/>
  <c r="DK90" i="4" s="1"/>
  <c r="DJ86" i="4"/>
  <c r="DG232" i="2"/>
  <c r="DH230" i="2"/>
  <c r="DK236" i="2"/>
  <c r="DK1" i="13"/>
  <c r="DK264" i="2"/>
  <c r="DH202" i="2"/>
  <c r="DK208" i="2"/>
  <c r="DK178" i="2"/>
  <c r="DK148" i="2"/>
  <c r="DG204" i="2"/>
  <c r="DG206" i="2" s="1"/>
  <c r="DL58" i="2"/>
  <c r="DM62" i="2" s="1"/>
  <c r="DL78" i="2"/>
  <c r="DL18" i="2"/>
  <c r="DL38" i="2"/>
  <c r="DM42" i="2" s="1"/>
  <c r="DK795" i="2"/>
  <c r="DK1" i="1"/>
  <c r="DK747" i="2"/>
  <c r="DK83" i="14"/>
  <c r="DK102" i="10"/>
  <c r="DK82" i="4"/>
  <c r="DK200" i="14"/>
  <c r="DK121" i="2"/>
  <c r="DK71" i="4"/>
  <c r="DK1" i="5"/>
  <c r="DK74" i="1"/>
  <c r="DK1" i="2"/>
  <c r="DG3" i="15" s="1"/>
  <c r="DK288" i="2"/>
  <c r="DK870" i="2"/>
  <c r="DK730" i="2"/>
  <c r="DK168" i="4"/>
  <c r="DK106" i="4"/>
  <c r="DK1" i="14"/>
  <c r="DK4" i="14"/>
  <c r="DK4" i="5"/>
  <c r="DK18" i="13"/>
  <c r="DL40" i="1"/>
  <c r="DK55" i="10"/>
  <c r="DK90" i="10"/>
  <c r="DK119" i="1"/>
  <c r="DK570" i="2"/>
  <c r="DK417" i="2"/>
  <c r="DK4" i="2"/>
  <c r="DK825" i="2"/>
  <c r="DK181" i="4"/>
  <c r="DK149" i="4"/>
  <c r="DK152" i="14"/>
  <c r="DK115" i="14"/>
  <c r="DK4" i="13"/>
  <c r="DK44" i="1"/>
  <c r="DK1" i="10"/>
  <c r="DK812" i="2"/>
  <c r="DK774" i="2"/>
  <c r="DK502" i="2"/>
  <c r="DK37" i="4"/>
  <c r="DK1" i="4"/>
  <c r="DK4" i="4"/>
  <c r="DK43" i="14"/>
  <c r="DK175" i="14"/>
  <c r="DH13" i="2"/>
  <c r="DD504" i="2"/>
  <c r="DD508" i="2"/>
  <c r="DF277" i="14"/>
  <c r="DF223" i="14"/>
  <c r="DF250" i="14"/>
  <c r="DE506" i="2"/>
  <c r="DC504" i="2"/>
  <c r="DF112" i="2"/>
  <c r="DH73" i="2"/>
  <c r="DH53" i="2"/>
  <c r="DJ44" i="2"/>
  <c r="DI33" i="2"/>
  <c r="DF92" i="2"/>
  <c r="DF93" i="2"/>
  <c r="DF114" i="2" s="1"/>
  <c r="DM22" i="14"/>
  <c r="DM131" i="14"/>
  <c r="DM55" i="1"/>
  <c r="DM426" i="2" s="1"/>
  <c r="DM53" i="1"/>
  <c r="DM54" i="1"/>
  <c r="DM62" i="14"/>
  <c r="DM56" i="1"/>
  <c r="DL98" i="2"/>
  <c r="DE23" i="13"/>
  <c r="DE24" i="13" s="1"/>
  <c r="AO228" i="14"/>
  <c r="AO255" i="14"/>
  <c r="AO286" i="14"/>
  <c r="DF7" i="13"/>
  <c r="DF22" i="13" s="1"/>
  <c r="DF21" i="13"/>
  <c r="AP184" i="4"/>
  <c r="DK556" i="2"/>
  <c r="DL555" i="2"/>
  <c r="DL461" i="2"/>
  <c r="DL97" i="10"/>
  <c r="BI904" i="2"/>
  <c r="BJ70" i="10"/>
  <c r="DI259" i="14"/>
  <c r="DI294" i="14"/>
  <c r="DI232" i="14"/>
  <c r="DL65" i="10"/>
  <c r="DH383" i="2"/>
  <c r="DL487" i="2"/>
  <c r="DK102" i="14"/>
  <c r="DL101" i="14"/>
  <c r="DK120" i="10"/>
  <c r="DN769" i="2"/>
  <c r="DN768" i="2" s="1"/>
  <c r="DM770" i="2"/>
  <c r="DL121" i="10"/>
  <c r="DI478" i="2"/>
  <c r="DJ474" i="2"/>
  <c r="DI295" i="14"/>
  <c r="CN136" i="1"/>
  <c r="CO137" i="1" s="1"/>
  <c r="CO135" i="1"/>
  <c r="DG105" i="2"/>
  <c r="DG110" i="2" s="1"/>
  <c r="DL93" i="10"/>
  <c r="DJ90" i="2"/>
  <c r="DJ91" i="2" s="1"/>
  <c r="AP79" i="10"/>
  <c r="DE817" i="2"/>
  <c r="BE84" i="10"/>
  <c r="BE85" i="10" s="1"/>
  <c r="AO17" i="4"/>
  <c r="DG6" i="4"/>
  <c r="DK561" i="2"/>
  <c r="DL560" i="2"/>
  <c r="DL385" i="2"/>
  <c r="DH78" i="4"/>
  <c r="DH104" i="2"/>
  <c r="DO761" i="2"/>
  <c r="DO760" i="2" s="1"/>
  <c r="DN762" i="2"/>
  <c r="DM35" i="1"/>
  <c r="DM34" i="1"/>
  <c r="DN32" i="1"/>
  <c r="DM33" i="1"/>
  <c r="K145" i="4"/>
  <c r="M115" i="4"/>
  <c r="L391" i="2"/>
  <c r="K395" i="2"/>
  <c r="J145" i="4"/>
  <c r="L125" i="4"/>
  <c r="L393" i="2"/>
  <c r="N388" i="2"/>
  <c r="DC191" i="14" l="1"/>
  <c r="DL34" i="13"/>
  <c r="DK160" i="2"/>
  <c r="DK190" i="2"/>
  <c r="DH247" i="2"/>
  <c r="DK130" i="2"/>
  <c r="DH219" i="2"/>
  <c r="BT837" i="2"/>
  <c r="DI64" i="2"/>
  <c r="DI65" i="2" s="1"/>
  <c r="DI52" i="2" s="1"/>
  <c r="DK50" i="2"/>
  <c r="DK51" i="2" s="1"/>
  <c r="DK592" i="2"/>
  <c r="DK156" i="4" s="1"/>
  <c r="DI609" i="2"/>
  <c r="BL601" i="2"/>
  <c r="BH605" i="2"/>
  <c r="DJ599" i="2"/>
  <c r="DG10" i="15"/>
  <c r="DG37" i="15" s="1"/>
  <c r="DM589" i="2"/>
  <c r="DM583" i="2"/>
  <c r="DM582" i="2"/>
  <c r="DH9" i="15"/>
  <c r="DH36" i="15" s="1"/>
  <c r="DL595" i="2"/>
  <c r="DL597" i="2"/>
  <c r="DL598" i="2"/>
  <c r="DK603" i="2"/>
  <c r="DL608" i="2"/>
  <c r="DL602" i="2"/>
  <c r="DJ700" i="2"/>
  <c r="DJ46" i="4" s="1"/>
  <c r="DG272" i="2"/>
  <c r="DK430" i="2"/>
  <c r="DK135" i="4"/>
  <c r="DI4" i="15"/>
  <c r="DM427" i="2"/>
  <c r="DM428" i="2"/>
  <c r="DM424" i="2"/>
  <c r="DM423" i="2"/>
  <c r="DL425" i="2"/>
  <c r="DD276" i="2"/>
  <c r="DD539" i="2" s="1"/>
  <c r="DE108" i="4"/>
  <c r="DD282" i="2"/>
  <c r="DE142" i="2"/>
  <c r="DE146" i="2" s="1"/>
  <c r="DG280" i="2"/>
  <c r="DH138" i="2"/>
  <c r="DE273" i="2"/>
  <c r="DE141" i="2"/>
  <c r="DG281" i="2"/>
  <c r="DH136" i="2"/>
  <c r="DG140" i="2"/>
  <c r="DI279" i="2"/>
  <c r="DI518" i="2" s="1"/>
  <c r="DI519" i="2" s="1"/>
  <c r="DI520" i="2" s="1"/>
  <c r="DF275" i="2"/>
  <c r="DF109" i="4"/>
  <c r="DF152" i="2"/>
  <c r="DF153" i="2"/>
  <c r="DE278" i="2"/>
  <c r="DE880" i="2" s="1"/>
  <c r="DM22" i="2"/>
  <c r="DM481" i="2"/>
  <c r="DM102" i="2"/>
  <c r="DM82" i="2"/>
  <c r="DE413" i="2"/>
  <c r="DE911" i="2" s="1"/>
  <c r="DE256" i="14" s="1"/>
  <c r="CD782" i="2"/>
  <c r="CD789" i="2"/>
  <c r="CE26" i="4"/>
  <c r="CE45" i="4"/>
  <c r="DD256" i="14"/>
  <c r="DD229" i="14"/>
  <c r="BS836" i="2"/>
  <c r="BS857" i="2" s="1"/>
  <c r="BS852" i="2" s="1"/>
  <c r="BS21" i="4"/>
  <c r="DG249" i="14"/>
  <c r="BS11" i="14"/>
  <c r="BS94" i="14"/>
  <c r="BS90" i="14"/>
  <c r="DG276" i="14"/>
  <c r="DG408" i="2"/>
  <c r="DG549" i="2" s="1"/>
  <c r="DF410" i="2"/>
  <c r="DF910" i="2" s="1"/>
  <c r="DI213" i="2"/>
  <c r="DI201" i="2" s="1"/>
  <c r="DF549" i="2"/>
  <c r="DF412" i="2"/>
  <c r="DF41" i="4" s="1"/>
  <c r="DL405" i="2"/>
  <c r="DM438" i="2"/>
  <c r="DM453" i="2"/>
  <c r="DM329" i="2"/>
  <c r="DM320" i="2"/>
  <c r="DM359" i="2"/>
  <c r="DM342" i="2"/>
  <c r="DM339" i="2" s="1"/>
  <c r="DM306" i="2"/>
  <c r="DM303" i="2" s="1"/>
  <c r="DM238" i="2"/>
  <c r="DM218" i="2" s="1"/>
  <c r="DM266" i="2"/>
  <c r="DM246" i="2" s="1"/>
  <c r="DM196" i="2"/>
  <c r="DM59" i="2"/>
  <c r="DM437" i="2"/>
  <c r="DM612" i="2"/>
  <c r="DM454" i="2"/>
  <c r="DM372" i="2"/>
  <c r="DM369" i="2" s="1"/>
  <c r="DM350" i="2"/>
  <c r="DM338" i="2"/>
  <c r="DM302" i="2"/>
  <c r="DM226" i="2"/>
  <c r="DM254" i="2"/>
  <c r="DM180" i="2"/>
  <c r="DM159" i="2" s="1"/>
  <c r="DM923" i="2"/>
  <c r="DM476" i="2"/>
  <c r="DM434" i="2"/>
  <c r="DM450" i="2"/>
  <c r="DM368" i="2"/>
  <c r="DM354" i="2"/>
  <c r="DM351" i="2" s="1"/>
  <c r="DM311" i="2"/>
  <c r="DM297" i="2"/>
  <c r="DM294" i="2" s="1"/>
  <c r="DM224" i="2"/>
  <c r="DM252" i="2"/>
  <c r="DM150" i="2"/>
  <c r="DM129" i="2" s="1"/>
  <c r="DM79" i="2"/>
  <c r="DM39" i="2"/>
  <c r="DM489" i="2"/>
  <c r="DM99" i="2"/>
  <c r="DM645" i="2"/>
  <c r="DM333" i="2"/>
  <c r="DM330" i="2" s="1"/>
  <c r="DM324" i="2"/>
  <c r="DM321" i="2" s="1"/>
  <c r="DM363" i="2"/>
  <c r="DM315" i="2"/>
  <c r="DM293" i="2"/>
  <c r="DM210" i="2"/>
  <c r="DM189" i="2" s="1"/>
  <c r="DM198" i="2"/>
  <c r="DM69" i="2"/>
  <c r="DM68" i="2" s="1"/>
  <c r="DM19" i="2"/>
  <c r="DM463" i="2"/>
  <c r="DS92" i="1"/>
  <c r="DI99" i="4"/>
  <c r="DG256" i="2"/>
  <c r="DJ220" i="2"/>
  <c r="DR87" i="1"/>
  <c r="DS85" i="1"/>
  <c r="DN62" i="10"/>
  <c r="DN57" i="10"/>
  <c r="DJ245" i="2"/>
  <c r="DJ243" i="2" s="1"/>
  <c r="DJ217" i="2"/>
  <c r="DJ215" i="2" s="1"/>
  <c r="DM47" i="14"/>
  <c r="DM204" i="14"/>
  <c r="DM63" i="14"/>
  <c r="DM156" i="14"/>
  <c r="DM165" i="14"/>
  <c r="DM34" i="14"/>
  <c r="DM143" i="14"/>
  <c r="DM54" i="14"/>
  <c r="DM119" i="14"/>
  <c r="DM23" i="14"/>
  <c r="DM132" i="14"/>
  <c r="DM14" i="14"/>
  <c r="DM74" i="14"/>
  <c r="DM8" i="14"/>
  <c r="DI221" i="2"/>
  <c r="DI101" i="4" s="1"/>
  <c r="DI215" i="2"/>
  <c r="DN2" i="5"/>
  <c r="DN2" i="10"/>
  <c r="DN118" i="10" s="1"/>
  <c r="DN2" i="14"/>
  <c r="DN147" i="1"/>
  <c r="DN2" i="4"/>
  <c r="DN2" i="1"/>
  <c r="DN2" i="13"/>
  <c r="DN2" i="2"/>
  <c r="DO31" i="1"/>
  <c r="DL89" i="2"/>
  <c r="DL88" i="2" s="1"/>
  <c r="DI249" i="2"/>
  <c r="DI102" i="4" s="1"/>
  <c r="DK216" i="2"/>
  <c r="DK244" i="2"/>
  <c r="DI98" i="4"/>
  <c r="DP93" i="1"/>
  <c r="DO97" i="1"/>
  <c r="DG228" i="2"/>
  <c r="DH100" i="4"/>
  <c r="DM152" i="1"/>
  <c r="DM65" i="1"/>
  <c r="DM129" i="1"/>
  <c r="DM59" i="1"/>
  <c r="DM126" i="1"/>
  <c r="DM146" i="1"/>
  <c r="P147" i="1" s="1"/>
  <c r="DM50" i="1"/>
  <c r="DM51" i="1"/>
  <c r="DJ248" i="2"/>
  <c r="DH97" i="4"/>
  <c r="DM332" i="2"/>
  <c r="DM323" i="2"/>
  <c r="DM362" i="2"/>
  <c r="DM341" i="2"/>
  <c r="DM371" i="2"/>
  <c r="DM353" i="2"/>
  <c r="DM314" i="2"/>
  <c r="DM296" i="2"/>
  <c r="DM305" i="2"/>
  <c r="DM235" i="2"/>
  <c r="DM207" i="2"/>
  <c r="DM263" i="2"/>
  <c r="DM147" i="2"/>
  <c r="DM177" i="2"/>
  <c r="DM436" i="2"/>
  <c r="DM452" i="2"/>
  <c r="DH893" i="2"/>
  <c r="DG407" i="2"/>
  <c r="DG909" i="2" s="1"/>
  <c r="DG289" i="14" s="1"/>
  <c r="DH406" i="2"/>
  <c r="DH222" i="14" s="1"/>
  <c r="DI890" i="2"/>
  <c r="DI212" i="2"/>
  <c r="DG115" i="4"/>
  <c r="DG388" i="2"/>
  <c r="DG9" i="4"/>
  <c r="DI317" i="2"/>
  <c r="DI381" i="2"/>
  <c r="DF7" i="4"/>
  <c r="DK312" i="2"/>
  <c r="DJ313" i="2"/>
  <c r="DH318" i="2"/>
  <c r="DH120" i="4" s="1"/>
  <c r="DH117" i="4" s="1"/>
  <c r="DH382" i="2"/>
  <c r="DH380" i="2" s="1"/>
  <c r="DE11" i="4"/>
  <c r="DF404" i="2"/>
  <c r="DJ250" i="2"/>
  <c r="DK75" i="4"/>
  <c r="DH366" i="2"/>
  <c r="DH127" i="4" s="1"/>
  <c r="DH125" i="4" s="1"/>
  <c r="DH390" i="2"/>
  <c r="DH388" i="2" s="1"/>
  <c r="DI365" i="2"/>
  <c r="DI389" i="2"/>
  <c r="DJ361" i="2"/>
  <c r="DK360" i="2"/>
  <c r="DH516" i="2"/>
  <c r="DH498" i="2"/>
  <c r="AO178" i="14"/>
  <c r="DL75" i="4"/>
  <c r="DH111" i="2"/>
  <c r="DH879" i="2" s="1"/>
  <c r="DI109" i="2"/>
  <c r="DJ194" i="2"/>
  <c r="DJ200" i="2" s="1"/>
  <c r="DJ111" i="4" s="1"/>
  <c r="DJ134" i="2"/>
  <c r="DJ164" i="2"/>
  <c r="DJ222" i="2"/>
  <c r="DI132" i="4"/>
  <c r="DJ440" i="2"/>
  <c r="DJ460" i="2" s="1"/>
  <c r="DJ136" i="4"/>
  <c r="DJ134" i="4" s="1"/>
  <c r="DI458" i="2"/>
  <c r="DI10" i="4"/>
  <c r="DI465" i="2"/>
  <c r="DI652" i="2"/>
  <c r="DJ646" i="2"/>
  <c r="DI654" i="2"/>
  <c r="DI703" i="2" s="1"/>
  <c r="DI653" i="2"/>
  <c r="DI702" i="2" s="1"/>
  <c r="DH660" i="2"/>
  <c r="DK435" i="2"/>
  <c r="DK459" i="2" s="1"/>
  <c r="DL433" i="2"/>
  <c r="BG657" i="2"/>
  <c r="BG705" i="2" s="1"/>
  <c r="BG634" i="2"/>
  <c r="BG694" i="2" s="1"/>
  <c r="BG631" i="2"/>
  <c r="BG691" i="2" s="1"/>
  <c r="DK10" i="2"/>
  <c r="DK11" i="2" s="1"/>
  <c r="DI74" i="4"/>
  <c r="DI24" i="2"/>
  <c r="DI25" i="2" s="1"/>
  <c r="DI655" i="2"/>
  <c r="DK658" i="2"/>
  <c r="DK706" i="2" s="1"/>
  <c r="DL648" i="2"/>
  <c r="DJ659" i="2"/>
  <c r="DJ707" i="2" s="1"/>
  <c r="DJ650" i="2"/>
  <c r="DJ160" i="4" s="1"/>
  <c r="DJ159" i="4" s="1"/>
  <c r="DH73" i="4"/>
  <c r="DK70" i="2"/>
  <c r="DK71" i="2" s="1"/>
  <c r="DI77" i="4"/>
  <c r="DI84" i="2"/>
  <c r="DI85" i="2" s="1"/>
  <c r="BJ847" i="2"/>
  <c r="BJ862" i="2"/>
  <c r="DI155" i="4"/>
  <c r="DI164" i="4" s="1"/>
  <c r="DL839" i="2"/>
  <c r="DL168" i="4"/>
  <c r="DI202" i="2"/>
  <c r="DF39" i="13"/>
  <c r="DF40" i="13" s="1"/>
  <c r="DG190" i="4"/>
  <c r="DG194" i="4" s="1"/>
  <c r="DG37" i="13"/>
  <c r="DG11" i="13"/>
  <c r="DG38" i="13" s="1"/>
  <c r="DG55" i="4"/>
  <c r="DJ622" i="2"/>
  <c r="DJ157" i="4" s="1"/>
  <c r="DJ155" i="4" s="1"/>
  <c r="DH720" i="2"/>
  <c r="DH51" i="4"/>
  <c r="DJ887" i="2"/>
  <c r="DJ53" i="4"/>
  <c r="DJ192" i="4" s="1"/>
  <c r="DI721" i="2"/>
  <c r="DI685" i="2"/>
  <c r="DF50" i="14"/>
  <c r="DF159" i="14"/>
  <c r="DF123" i="14"/>
  <c r="DF12" i="14"/>
  <c r="DI73" i="2"/>
  <c r="DJ73" i="2" s="1"/>
  <c r="DK638" i="2"/>
  <c r="DK699" i="2" s="1"/>
  <c r="DK632" i="2"/>
  <c r="DK692" i="2" s="1"/>
  <c r="DL619" i="2"/>
  <c r="DK625" i="2"/>
  <c r="DK627" i="2"/>
  <c r="DK688" i="2" s="1"/>
  <c r="DL613" i="2"/>
  <c r="AT544" i="2"/>
  <c r="AT545" i="2" s="1"/>
  <c r="DE262" i="2"/>
  <c r="DF260" i="2"/>
  <c r="AV468" i="2"/>
  <c r="AV470" i="2" s="1"/>
  <c r="AU543" i="2"/>
  <c r="AS545" i="2"/>
  <c r="AS541" i="2"/>
  <c r="DI230" i="2"/>
  <c r="AW492" i="2"/>
  <c r="AV496" i="2"/>
  <c r="AU537" i="2"/>
  <c r="AU538" i="2" s="1"/>
  <c r="AW479" i="2"/>
  <c r="AV483" i="2"/>
  <c r="AU40" i="4"/>
  <c r="AW466" i="2"/>
  <c r="AV536" i="2"/>
  <c r="AT534" i="2"/>
  <c r="DJ456" i="2"/>
  <c r="DJ486" i="2" s="1"/>
  <c r="DJ485" i="2"/>
  <c r="DJ141" i="4"/>
  <c r="DJ140" i="4" s="1"/>
  <c r="DI497" i="2"/>
  <c r="DI484" i="2"/>
  <c r="DI15" i="4"/>
  <c r="DH494" i="2"/>
  <c r="DI491" i="2"/>
  <c r="DK451" i="2"/>
  <c r="DL449" i="2"/>
  <c r="DK335" i="2"/>
  <c r="DK336" i="2" s="1"/>
  <c r="DK122" i="4" s="1"/>
  <c r="DL331" i="2"/>
  <c r="DL322" i="2"/>
  <c r="DK326" i="2"/>
  <c r="DK327" i="2" s="1"/>
  <c r="DK121" i="4" s="1"/>
  <c r="DB284" i="2"/>
  <c r="DL1" i="13"/>
  <c r="DJ357" i="2"/>
  <c r="DJ126" i="4" s="1"/>
  <c r="DL370" i="2"/>
  <c r="DK374" i="2"/>
  <c r="DK375" i="2" s="1"/>
  <c r="DK128" i="4" s="1"/>
  <c r="DK356" i="2"/>
  <c r="DL352" i="2"/>
  <c r="DJ300" i="2"/>
  <c r="DJ118" i="4" s="1"/>
  <c r="DL304" i="2"/>
  <c r="DK344" i="2"/>
  <c r="DK345" i="2" s="1"/>
  <c r="DK123" i="4" s="1"/>
  <c r="DK308" i="2"/>
  <c r="DK309" i="2" s="1"/>
  <c r="DK119" i="4" s="1"/>
  <c r="DL340" i="2"/>
  <c r="DL295" i="2"/>
  <c r="DK299" i="2"/>
  <c r="DJ85" i="4"/>
  <c r="DC176" i="2"/>
  <c r="DC277" i="2" s="1"/>
  <c r="DK93" i="4"/>
  <c r="DD251" i="14"/>
  <c r="DD224" i="14"/>
  <c r="DD278" i="14"/>
  <c r="DE171" i="2"/>
  <c r="DK89" i="4"/>
  <c r="DL192" i="2"/>
  <c r="DL92" i="4" s="1"/>
  <c r="DL191" i="2"/>
  <c r="DL193" i="2"/>
  <c r="DL96" i="4" s="1"/>
  <c r="DK88" i="4"/>
  <c r="DF110" i="4"/>
  <c r="DF183" i="2"/>
  <c r="DF182" i="2"/>
  <c r="DH166" i="2"/>
  <c r="DG170" i="2"/>
  <c r="DE172" i="2"/>
  <c r="DL161" i="2"/>
  <c r="DL163" i="2"/>
  <c r="DL95" i="4" s="1"/>
  <c r="DL162" i="2"/>
  <c r="DL91" i="4" s="1"/>
  <c r="DD889" i="2"/>
  <c r="DD274" i="2"/>
  <c r="DD174" i="2"/>
  <c r="DD283" i="2" s="1"/>
  <c r="DK87" i="4"/>
  <c r="DH168" i="2"/>
  <c r="DL131" i="2"/>
  <c r="DL132" i="2"/>
  <c r="DL90" i="4" s="1"/>
  <c r="DL133" i="2"/>
  <c r="DL94" i="4" s="1"/>
  <c r="DK86" i="4"/>
  <c r="DH232" i="2"/>
  <c r="DL236" i="2"/>
  <c r="DL119" i="1"/>
  <c r="DL747" i="2"/>
  <c r="DL106" i="4"/>
  <c r="DF144" i="2"/>
  <c r="DL570" i="2"/>
  <c r="DL43" i="14"/>
  <c r="DL44" i="1"/>
  <c r="DL417" i="2"/>
  <c r="DL4" i="5"/>
  <c r="DI258" i="2"/>
  <c r="DL148" i="2"/>
  <c r="DL208" i="2"/>
  <c r="DL264" i="2"/>
  <c r="DH204" i="2"/>
  <c r="DH206" i="2" s="1"/>
  <c r="DL178" i="2"/>
  <c r="DL4" i="4"/>
  <c r="DL175" i="14"/>
  <c r="DM58" i="2"/>
  <c r="DN62" i="2" s="1"/>
  <c r="DM78" i="2"/>
  <c r="DM18" i="2"/>
  <c r="DM38" i="2"/>
  <c r="DL55" i="10"/>
  <c r="DL1" i="10"/>
  <c r="DL102" i="10"/>
  <c r="DL730" i="2"/>
  <c r="DL812" i="2"/>
  <c r="DL774" i="2"/>
  <c r="DL181" i="4"/>
  <c r="DL149" i="4"/>
  <c r="DL83" i="14"/>
  <c r="DL200" i="14"/>
  <c r="DL18" i="13"/>
  <c r="DL90" i="10"/>
  <c r="DL1" i="1"/>
  <c r="DL4" i="2"/>
  <c r="DL825" i="2"/>
  <c r="DL121" i="2"/>
  <c r="DL795" i="2"/>
  <c r="DL37" i="4"/>
  <c r="DL1" i="4"/>
  <c r="DL1" i="14"/>
  <c r="DL4" i="14"/>
  <c r="DL4" i="13"/>
  <c r="DL20" i="1"/>
  <c r="DL74" i="1"/>
  <c r="DL502" i="2"/>
  <c r="DL1" i="2"/>
  <c r="DH3" i="15" s="1"/>
  <c r="DL288" i="2"/>
  <c r="DL870" i="2"/>
  <c r="DL82" i="4"/>
  <c r="DL71" i="4"/>
  <c r="DL152" i="14"/>
  <c r="DL115" i="14"/>
  <c r="DL1" i="5"/>
  <c r="DI13" i="2"/>
  <c r="DD191" i="14"/>
  <c r="DE507" i="2"/>
  <c r="DG250" i="14"/>
  <c r="DG277" i="14"/>
  <c r="DG223" i="14"/>
  <c r="DF506" i="2"/>
  <c r="DI53" i="2"/>
  <c r="DG112" i="2"/>
  <c r="DM30" i="2"/>
  <c r="DM31" i="2" s="1"/>
  <c r="DJ45" i="2"/>
  <c r="DJ33" i="2" s="1"/>
  <c r="DK44" i="2"/>
  <c r="DG92" i="2"/>
  <c r="DN131" i="14"/>
  <c r="DN62" i="14"/>
  <c r="DN55" i="1"/>
  <c r="DN426" i="2" s="1"/>
  <c r="DN22" i="14"/>
  <c r="DN54" i="1"/>
  <c r="DN56" i="1"/>
  <c r="DN53" i="1"/>
  <c r="DH105" i="2"/>
  <c r="DH110" i="2" s="1"/>
  <c r="DM98" i="2"/>
  <c r="DN102" i="2" s="1"/>
  <c r="DG93" i="2"/>
  <c r="DG114" i="2" s="1"/>
  <c r="DN34" i="1"/>
  <c r="DO32" i="1"/>
  <c r="DN33" i="1"/>
  <c r="DN35" i="1"/>
  <c r="DM385" i="2"/>
  <c r="DG7" i="13"/>
  <c r="DG22" i="13" s="1"/>
  <c r="DG21" i="13"/>
  <c r="AO85" i="14"/>
  <c r="AO87" i="14" s="1"/>
  <c r="AO22" i="4"/>
  <c r="AO55" i="14"/>
  <c r="AO15" i="14"/>
  <c r="AO167" i="14"/>
  <c r="AO187" i="14"/>
  <c r="DI78" i="4"/>
  <c r="DI104" i="2"/>
  <c r="DM65" i="10"/>
  <c r="DM461" i="2"/>
  <c r="DK90" i="2"/>
  <c r="DK91" i="2" s="1"/>
  <c r="DM93" i="10"/>
  <c r="DO769" i="2"/>
  <c r="DO768" i="2" s="1"/>
  <c r="DN770" i="2"/>
  <c r="DL120" i="10"/>
  <c r="DL102" i="14"/>
  <c r="DM101" i="14"/>
  <c r="DM487" i="2"/>
  <c r="DI383" i="2"/>
  <c r="DJ259" i="14"/>
  <c r="DJ294" i="14"/>
  <c r="DJ232" i="14"/>
  <c r="DL561" i="2"/>
  <c r="DM560" i="2"/>
  <c r="AP906" i="2"/>
  <c r="AP901" i="2" s="1"/>
  <c r="AQ77" i="10"/>
  <c r="CO136" i="1"/>
  <c r="CP137" i="1" s="1"/>
  <c r="CP135" i="1"/>
  <c r="DJ478" i="2"/>
  <c r="DK474" i="2"/>
  <c r="BJ71" i="10"/>
  <c r="BJ72" i="10" s="1"/>
  <c r="DM97" i="10"/>
  <c r="DJ295" i="14"/>
  <c r="DM40" i="1"/>
  <c r="DP761" i="2"/>
  <c r="DP760" i="2" s="1"/>
  <c r="DO762" i="2"/>
  <c r="DH6" i="4"/>
  <c r="BE86" i="10"/>
  <c r="DF817" i="2"/>
  <c r="DM121" i="10"/>
  <c r="DL556" i="2"/>
  <c r="DM555" i="2"/>
  <c r="DF23" i="13"/>
  <c r="DF24" i="13" s="1"/>
  <c r="M145" i="4"/>
  <c r="N125" i="4"/>
  <c r="L115" i="4"/>
  <c r="M393" i="2"/>
  <c r="M391" i="2"/>
  <c r="L395" i="2"/>
  <c r="DL130" i="2" l="1"/>
  <c r="DL160" i="2"/>
  <c r="DI247" i="2"/>
  <c r="DI219" i="2"/>
  <c r="DL190" i="2"/>
  <c r="DL50" i="2"/>
  <c r="DL51" i="2" s="1"/>
  <c r="DJ76" i="4"/>
  <c r="DJ64" i="2"/>
  <c r="DJ65" i="2" s="1"/>
  <c r="DL592" i="2"/>
  <c r="DL156" i="4" s="1"/>
  <c r="DJ609" i="2"/>
  <c r="BI604" i="2"/>
  <c r="BM600" i="2"/>
  <c r="DK599" i="2"/>
  <c r="DH10" i="15"/>
  <c r="DH37" i="15" s="1"/>
  <c r="DI9" i="15"/>
  <c r="DI36" i="15" s="1"/>
  <c r="DM595" i="2"/>
  <c r="DM597" i="2"/>
  <c r="DM598" i="2"/>
  <c r="DM608" i="2"/>
  <c r="DM602" i="2"/>
  <c r="DN583" i="2"/>
  <c r="DN582" i="2"/>
  <c r="DN589" i="2"/>
  <c r="DL603" i="2"/>
  <c r="DF108" i="4"/>
  <c r="DH249" i="14"/>
  <c r="DK700" i="2"/>
  <c r="DK46" i="4" s="1"/>
  <c r="DL430" i="2"/>
  <c r="DL135" i="4"/>
  <c r="DJ4" i="15"/>
  <c r="DN427" i="2"/>
  <c r="DN428" i="2"/>
  <c r="DN424" i="2"/>
  <c r="DN423" i="2"/>
  <c r="DM425" i="2"/>
  <c r="DG275" i="2"/>
  <c r="DG152" i="2"/>
  <c r="DG109" i="4"/>
  <c r="DG153" i="2"/>
  <c r="DH272" i="2"/>
  <c r="DF141" i="2"/>
  <c r="DF273" i="2"/>
  <c r="DH281" i="2"/>
  <c r="DH140" i="2"/>
  <c r="DI136" i="2"/>
  <c r="DH280" i="2"/>
  <c r="DI138" i="2"/>
  <c r="DF278" i="2"/>
  <c r="DF880" i="2" s="1"/>
  <c r="DJ279" i="2"/>
  <c r="DJ518" i="2" s="1"/>
  <c r="DJ519" i="2" s="1"/>
  <c r="DJ520" i="2" s="1"/>
  <c r="DE276" i="2"/>
  <c r="DE539" i="2" s="1"/>
  <c r="DE282" i="2"/>
  <c r="DF142" i="2"/>
  <c r="DF146" i="2" s="1"/>
  <c r="DE288" i="14"/>
  <c r="DE229" i="14"/>
  <c r="CF26" i="4"/>
  <c r="CF45" i="4"/>
  <c r="CE782" i="2"/>
  <c r="CE789" i="2"/>
  <c r="DN40" i="1"/>
  <c r="DF413" i="2"/>
  <c r="DF911" i="2" s="1"/>
  <c r="DF229" i="14" s="1"/>
  <c r="DJ164" i="4"/>
  <c r="DN82" i="2"/>
  <c r="DN42" i="2"/>
  <c r="DN30" i="2" s="1"/>
  <c r="DN31" i="2" s="1"/>
  <c r="BS863" i="2"/>
  <c r="DN22" i="2"/>
  <c r="BS176" i="4"/>
  <c r="BT855" i="2"/>
  <c r="BT838" i="2"/>
  <c r="BT856" i="2" s="1"/>
  <c r="BT43" i="4" s="1"/>
  <c r="BT90" i="14" s="1"/>
  <c r="DG412" i="2"/>
  <c r="DG41" i="4" s="1"/>
  <c r="DI97" i="4"/>
  <c r="DH112" i="2"/>
  <c r="DJ890" i="2"/>
  <c r="DH228" i="2"/>
  <c r="DH241" i="2" s="1"/>
  <c r="DH229" i="2" s="1"/>
  <c r="DC284" i="2"/>
  <c r="DG410" i="2"/>
  <c r="DI100" i="4"/>
  <c r="DH256" i="2"/>
  <c r="DJ99" i="4"/>
  <c r="DG112" i="4"/>
  <c r="DG241" i="2"/>
  <c r="DG229" i="2" s="1"/>
  <c r="DG240" i="2"/>
  <c r="DQ93" i="1"/>
  <c r="DP97" i="1"/>
  <c r="DK220" i="2"/>
  <c r="DL216" i="2"/>
  <c r="DL244" i="2"/>
  <c r="DN437" i="2"/>
  <c r="DN612" i="2"/>
  <c r="DN454" i="2"/>
  <c r="DN320" i="2"/>
  <c r="DN372" i="2"/>
  <c r="DN369" i="2" s="1"/>
  <c r="DN354" i="2"/>
  <c r="DN351" i="2" s="1"/>
  <c r="DN315" i="2"/>
  <c r="DN297" i="2"/>
  <c r="DN294" i="2" s="1"/>
  <c r="DN210" i="2"/>
  <c r="DN189" i="2" s="1"/>
  <c r="DN150" i="2"/>
  <c r="DN129" i="2" s="1"/>
  <c r="DN39" i="2"/>
  <c r="DN99" i="2"/>
  <c r="DN489" i="2"/>
  <c r="DN438" i="2"/>
  <c r="DN450" i="2"/>
  <c r="DN333" i="2"/>
  <c r="DN330" i="2" s="1"/>
  <c r="DN368" i="2"/>
  <c r="DN350" i="2"/>
  <c r="DN311" i="2"/>
  <c r="DN293" i="2"/>
  <c r="DN238" i="2"/>
  <c r="DN218" i="2" s="1"/>
  <c r="DN266" i="2"/>
  <c r="DN246" i="2" s="1"/>
  <c r="DN198" i="2"/>
  <c r="DN79" i="2"/>
  <c r="DN463" i="2"/>
  <c r="DN434" i="2"/>
  <c r="DN329" i="2"/>
  <c r="DN363" i="2"/>
  <c r="DN342" i="2"/>
  <c r="DN339" i="2" s="1"/>
  <c r="DN306" i="2"/>
  <c r="DN303" i="2" s="1"/>
  <c r="DN224" i="2"/>
  <c r="DN254" i="2"/>
  <c r="DN196" i="2"/>
  <c r="DN59" i="2"/>
  <c r="DN19" i="2"/>
  <c r="DN645" i="2"/>
  <c r="DN453" i="2"/>
  <c r="DN324" i="2"/>
  <c r="DN321" i="2" s="1"/>
  <c r="DN359" i="2"/>
  <c r="DN338" i="2"/>
  <c r="DN302" i="2"/>
  <c r="DN226" i="2"/>
  <c r="DN252" i="2"/>
  <c r="DN180" i="2"/>
  <c r="DN159" i="2" s="1"/>
  <c r="DN923" i="2"/>
  <c r="DN476" i="2"/>
  <c r="DN481" i="2"/>
  <c r="DT92" i="1"/>
  <c r="DG8" i="4"/>
  <c r="DG7" i="4" s="1"/>
  <c r="DN165" i="14"/>
  <c r="DN156" i="14"/>
  <c r="DN74" i="14"/>
  <c r="DN8" i="14"/>
  <c r="DN119" i="14"/>
  <c r="DN54" i="14"/>
  <c r="DN63" i="14"/>
  <c r="DN143" i="14"/>
  <c r="DN47" i="14"/>
  <c r="DN34" i="14"/>
  <c r="DN204" i="14"/>
  <c r="DN132" i="14"/>
  <c r="DN14" i="14"/>
  <c r="DN23" i="14"/>
  <c r="DJ221" i="2"/>
  <c r="DJ101" i="4" s="1"/>
  <c r="DM405" i="2"/>
  <c r="DN152" i="1"/>
  <c r="DN129" i="1"/>
  <c r="DN65" i="1"/>
  <c r="DN126" i="1"/>
  <c r="DN59" i="1"/>
  <c r="DN146" i="1"/>
  <c r="O147" i="1" s="1"/>
  <c r="DN51" i="1"/>
  <c r="DN50" i="1"/>
  <c r="DK217" i="2"/>
  <c r="DK245" i="2"/>
  <c r="DK243" i="2" s="1"/>
  <c r="DJ249" i="2"/>
  <c r="DJ102" i="4" s="1"/>
  <c r="DO57" i="10"/>
  <c r="DO62" i="10"/>
  <c r="DM89" i="2"/>
  <c r="DM88" i="2" s="1"/>
  <c r="DK248" i="2"/>
  <c r="DO2" i="5"/>
  <c r="DO2" i="10"/>
  <c r="DO118" i="10" s="1"/>
  <c r="DO2" i="14"/>
  <c r="DO2" i="1"/>
  <c r="DO2" i="4"/>
  <c r="DP31" i="1"/>
  <c r="DO2" i="13"/>
  <c r="DO2" i="2"/>
  <c r="DO147" i="1"/>
  <c r="DS87" i="1"/>
  <c r="DT85" i="1"/>
  <c r="DJ98" i="4"/>
  <c r="DG113" i="4"/>
  <c r="DG268" i="2"/>
  <c r="DG269" i="2"/>
  <c r="DG257" i="2" s="1"/>
  <c r="DN332" i="2"/>
  <c r="DN323" i="2"/>
  <c r="DN371" i="2"/>
  <c r="DN362" i="2"/>
  <c r="DN353" i="2"/>
  <c r="DN341" i="2"/>
  <c r="DN314" i="2"/>
  <c r="DN305" i="2"/>
  <c r="DN296" i="2"/>
  <c r="DN235" i="2"/>
  <c r="DN263" i="2"/>
  <c r="DN147" i="2"/>
  <c r="DN177" i="2"/>
  <c r="DN207" i="2"/>
  <c r="DN436" i="2"/>
  <c r="DN452" i="2"/>
  <c r="DI893" i="2"/>
  <c r="DJ132" i="4"/>
  <c r="DI406" i="2"/>
  <c r="DI276" i="14" s="1"/>
  <c r="DH408" i="2"/>
  <c r="DH276" i="14"/>
  <c r="DH387" i="2"/>
  <c r="DH404" i="2"/>
  <c r="DG13" i="4"/>
  <c r="DG404" i="2"/>
  <c r="DF11" i="4"/>
  <c r="DJ381" i="2"/>
  <c r="DJ317" i="2"/>
  <c r="DK313" i="2"/>
  <c r="DL312" i="2"/>
  <c r="DH115" i="4"/>
  <c r="DH9" i="4"/>
  <c r="DI318" i="2"/>
  <c r="DI120" i="4" s="1"/>
  <c r="DI117" i="4" s="1"/>
  <c r="DI382" i="2"/>
  <c r="DI380" i="2" s="1"/>
  <c r="DI387" i="2" s="1"/>
  <c r="DK250" i="2"/>
  <c r="DK222" i="2"/>
  <c r="DL222" i="2" s="1"/>
  <c r="DI516" i="2"/>
  <c r="DH407" i="2"/>
  <c r="DH410" i="2" s="1"/>
  <c r="DH910" i="2" s="1"/>
  <c r="DH13" i="4"/>
  <c r="DL360" i="2"/>
  <c r="DK361" i="2"/>
  <c r="DI366" i="2"/>
  <c r="DI127" i="4" s="1"/>
  <c r="DI125" i="4" s="1"/>
  <c r="DI390" i="2"/>
  <c r="DI388" i="2" s="1"/>
  <c r="DI13" i="4" s="1"/>
  <c r="DJ389" i="2"/>
  <c r="DJ365" i="2"/>
  <c r="DJ212" i="2"/>
  <c r="DK164" i="2"/>
  <c r="DL164" i="2" s="1"/>
  <c r="DK194" i="2"/>
  <c r="DK200" i="2" s="1"/>
  <c r="DK111" i="4" s="1"/>
  <c r="DK134" i="2"/>
  <c r="DI73" i="4"/>
  <c r="DJ213" i="2"/>
  <c r="DJ201" i="2" s="1"/>
  <c r="DM75" i="4"/>
  <c r="DJ109" i="2"/>
  <c r="DI498" i="2"/>
  <c r="DK440" i="2"/>
  <c r="DK460" i="2" s="1"/>
  <c r="DK136" i="4"/>
  <c r="DK134" i="4" s="1"/>
  <c r="DJ458" i="2"/>
  <c r="DJ10" i="4"/>
  <c r="DJ465" i="2"/>
  <c r="DL435" i="2"/>
  <c r="DL459" i="2" s="1"/>
  <c r="DM433" i="2"/>
  <c r="DJ652" i="2"/>
  <c r="DJ654" i="2"/>
  <c r="DJ703" i="2" s="1"/>
  <c r="DK646" i="2"/>
  <c r="DJ653" i="2"/>
  <c r="DJ702" i="2" s="1"/>
  <c r="DI660" i="2"/>
  <c r="DI12" i="2"/>
  <c r="DI111" i="2"/>
  <c r="DI879" i="2" s="1"/>
  <c r="DI277" i="14" s="1"/>
  <c r="BG635" i="2"/>
  <c r="BG695" i="2" s="1"/>
  <c r="BH630" i="2"/>
  <c r="BH690" i="2" s="1"/>
  <c r="BH656" i="2"/>
  <c r="BH704" i="2" s="1"/>
  <c r="DL10" i="2"/>
  <c r="DL11" i="2" s="1"/>
  <c r="DJ74" i="4"/>
  <c r="DJ24" i="2"/>
  <c r="DJ25" i="2" s="1"/>
  <c r="DJ655" i="2"/>
  <c r="DL658" i="2"/>
  <c r="DL706" i="2" s="1"/>
  <c r="DM648" i="2"/>
  <c r="DK659" i="2"/>
  <c r="DK707" i="2" s="1"/>
  <c r="DK650" i="2"/>
  <c r="DK160" i="4" s="1"/>
  <c r="DK159" i="4" s="1"/>
  <c r="DI72" i="2"/>
  <c r="DL70" i="2"/>
  <c r="DL71" i="2" s="1"/>
  <c r="DJ77" i="4"/>
  <c r="DJ84" i="2"/>
  <c r="BJ861" i="2"/>
  <c r="BK846" i="2"/>
  <c r="DM839" i="2"/>
  <c r="DK887" i="2"/>
  <c r="DG39" i="13"/>
  <c r="DG40" i="13" s="1"/>
  <c r="DK53" i="4"/>
  <c r="DK192" i="4" s="1"/>
  <c r="DJ685" i="2"/>
  <c r="DJ721" i="2"/>
  <c r="AV40" i="4"/>
  <c r="DI720" i="2"/>
  <c r="DI51" i="4"/>
  <c r="DK622" i="2"/>
  <c r="DK157" i="4" s="1"/>
  <c r="DK155" i="4" s="1"/>
  <c r="DH190" i="4"/>
  <c r="DH194" i="4" s="1"/>
  <c r="DH11" i="13"/>
  <c r="DH38" i="13" s="1"/>
  <c r="DH37" i="13"/>
  <c r="DH55" i="4"/>
  <c r="DG12" i="14"/>
  <c r="DG50" i="14"/>
  <c r="DG159" i="14"/>
  <c r="DG123" i="14"/>
  <c r="DL638" i="2"/>
  <c r="DL699" i="2" s="1"/>
  <c r="DL632" i="2"/>
  <c r="DL692" i="2" s="1"/>
  <c r="DM619" i="2"/>
  <c r="DL625" i="2"/>
  <c r="DL627" i="2"/>
  <c r="DL688" i="2" s="1"/>
  <c r="DM613" i="2"/>
  <c r="DF262" i="2"/>
  <c r="DG260" i="2"/>
  <c r="AU544" i="2"/>
  <c r="AU545" i="2" s="1"/>
  <c r="AT541" i="2"/>
  <c r="DJ53" i="2"/>
  <c r="AW468" i="2"/>
  <c r="AW470" i="2" s="1"/>
  <c r="AV543" i="2"/>
  <c r="AV537" i="2"/>
  <c r="AV538" i="2" s="1"/>
  <c r="AX479" i="2"/>
  <c r="AW483" i="2"/>
  <c r="DJ258" i="2"/>
  <c r="AX492" i="2"/>
  <c r="AW496" i="2"/>
  <c r="AX466" i="2"/>
  <c r="AW536" i="2"/>
  <c r="AU534" i="2"/>
  <c r="DK456" i="2"/>
  <c r="DK486" i="2" s="1"/>
  <c r="DK485" i="2"/>
  <c r="DK141" i="4"/>
  <c r="DK140" i="4" s="1"/>
  <c r="DJ484" i="2"/>
  <c r="DJ497" i="2"/>
  <c r="DJ15" i="4"/>
  <c r="DI494" i="2"/>
  <c r="DJ491" i="2"/>
  <c r="DL451" i="2"/>
  <c r="DM449" i="2"/>
  <c r="DM331" i="2"/>
  <c r="DL335" i="2"/>
  <c r="DL336" i="2" s="1"/>
  <c r="DL122" i="4" s="1"/>
  <c r="DL326" i="2"/>
  <c r="DL327" i="2" s="1"/>
  <c r="DL121" i="4" s="1"/>
  <c r="DM322" i="2"/>
  <c r="DK357" i="2"/>
  <c r="DK126" i="4" s="1"/>
  <c r="DM352" i="2"/>
  <c r="DL356" i="2"/>
  <c r="DL374" i="2"/>
  <c r="DL375" i="2" s="1"/>
  <c r="DL128" i="4" s="1"/>
  <c r="DM370" i="2"/>
  <c r="DK300" i="2"/>
  <c r="DK118" i="4" s="1"/>
  <c r="DL344" i="2"/>
  <c r="DL345" i="2" s="1"/>
  <c r="DL123" i="4" s="1"/>
  <c r="DM340" i="2"/>
  <c r="DL299" i="2"/>
  <c r="DM304" i="2"/>
  <c r="DM295" i="2"/>
  <c r="DL308" i="2"/>
  <c r="DL309" i="2" s="1"/>
  <c r="DL119" i="4" s="1"/>
  <c r="DK85" i="4"/>
  <c r="DE224" i="14"/>
  <c r="DE251" i="14"/>
  <c r="DE278" i="14"/>
  <c r="DF172" i="2"/>
  <c r="DE174" i="2"/>
  <c r="DE283" i="2" s="1"/>
  <c r="DL89" i="4"/>
  <c r="DM191" i="2"/>
  <c r="DM193" i="2"/>
  <c r="DM96" i="4" s="1"/>
  <c r="DM192" i="2"/>
  <c r="DM92" i="4" s="1"/>
  <c r="DD176" i="2"/>
  <c r="DD277" i="2" s="1"/>
  <c r="DL93" i="4"/>
  <c r="DL88" i="4"/>
  <c r="DF171" i="2"/>
  <c r="DM162" i="2"/>
  <c r="DM91" i="4" s="1"/>
  <c r="DM163" i="2"/>
  <c r="DM95" i="4" s="1"/>
  <c r="DM161" i="2"/>
  <c r="DL87" i="4"/>
  <c r="DG182" i="2"/>
  <c r="DG110" i="4"/>
  <c r="DG183" i="2"/>
  <c r="DI168" i="2"/>
  <c r="DE889" i="2"/>
  <c r="DE274" i="2"/>
  <c r="DI166" i="2"/>
  <c r="DH170" i="2"/>
  <c r="DI232" i="2"/>
  <c r="DM132" i="2"/>
  <c r="DM90" i="4" s="1"/>
  <c r="DM131" i="2"/>
  <c r="DM133" i="2"/>
  <c r="DM94" i="4" s="1"/>
  <c r="DL86" i="4"/>
  <c r="DM236" i="2"/>
  <c r="DG144" i="2"/>
  <c r="DH93" i="2"/>
  <c r="DH114" i="2" s="1"/>
  <c r="DH506" i="2" s="1"/>
  <c r="DH92" i="2"/>
  <c r="DM208" i="2"/>
  <c r="DJ202" i="2"/>
  <c r="DM178" i="2"/>
  <c r="DI204" i="2"/>
  <c r="DI206" i="2" s="1"/>
  <c r="DM264" i="2"/>
  <c r="DM148" i="2"/>
  <c r="DN58" i="2"/>
  <c r="DO62" i="2" s="1"/>
  <c r="DN78" i="2"/>
  <c r="DO82" i="2" s="1"/>
  <c r="DN18" i="2"/>
  <c r="DO22" i="2" s="1"/>
  <c r="DN38" i="2"/>
  <c r="DO42" i="2" s="1"/>
  <c r="DF507" i="2"/>
  <c r="DH277" i="14"/>
  <c r="DH250" i="14"/>
  <c r="DH223" i="14"/>
  <c r="DJ13" i="2"/>
  <c r="DJ32" i="2"/>
  <c r="DE504" i="2"/>
  <c r="DE508" i="2"/>
  <c r="DG506" i="2"/>
  <c r="DK45" i="2"/>
  <c r="DK32" i="2" s="1"/>
  <c r="DL44" i="2"/>
  <c r="DL45" i="2" s="1"/>
  <c r="DO22" i="14"/>
  <c r="DO54" i="1"/>
  <c r="DO131" i="14"/>
  <c r="DO53" i="1"/>
  <c r="DO56" i="1"/>
  <c r="DO62" i="14"/>
  <c r="DO55" i="1"/>
  <c r="DO426" i="2" s="1"/>
  <c r="DN98" i="2"/>
  <c r="DO102" i="2" s="1"/>
  <c r="DQ761" i="2"/>
  <c r="DQ760" i="2" s="1"/>
  <c r="DP762" i="2"/>
  <c r="CP136" i="1"/>
  <c r="CQ137" i="1" s="1"/>
  <c r="CQ135" i="1"/>
  <c r="AP287" i="14"/>
  <c r="AP902" i="2"/>
  <c r="AP903" i="2" s="1"/>
  <c r="AP16" i="4"/>
  <c r="DK259" i="14"/>
  <c r="DK294" i="14"/>
  <c r="DK232" i="14"/>
  <c r="DM102" i="14"/>
  <c r="DN101" i="14"/>
  <c r="DG23" i="13"/>
  <c r="DG24" i="13" s="1"/>
  <c r="DN121" i="10"/>
  <c r="DG817" i="2"/>
  <c r="BF84" i="10"/>
  <c r="BF85" i="10" s="1"/>
  <c r="DK478" i="2"/>
  <c r="DL474" i="2"/>
  <c r="DM561" i="2"/>
  <c r="DN560" i="2"/>
  <c r="DK295" i="14"/>
  <c r="DN487" i="2"/>
  <c r="DJ78" i="4"/>
  <c r="DJ104" i="2"/>
  <c r="DP32" i="1"/>
  <c r="DO33" i="1"/>
  <c r="DO35" i="1"/>
  <c r="DO34" i="1"/>
  <c r="DN97" i="10"/>
  <c r="BJ904" i="2"/>
  <c r="BK70" i="10"/>
  <c r="AQ20" i="4"/>
  <c r="AQ143" i="4"/>
  <c r="AQ145" i="4" s="1"/>
  <c r="AQ78" i="10"/>
  <c r="DJ383" i="2"/>
  <c r="DP769" i="2"/>
  <c r="DP768" i="2" s="1"/>
  <c r="DO770" i="2"/>
  <c r="DL90" i="2"/>
  <c r="DL91" i="2" s="1"/>
  <c r="DN461" i="2"/>
  <c r="DI105" i="2"/>
  <c r="DI110" i="2" s="1"/>
  <c r="DN385" i="2"/>
  <c r="DM556" i="2"/>
  <c r="DN555" i="2"/>
  <c r="DH7" i="13"/>
  <c r="DH22" i="13" s="1"/>
  <c r="DH21" i="13"/>
  <c r="DM34" i="13"/>
  <c r="DM4" i="13"/>
  <c r="DM18" i="13"/>
  <c r="DM1" i="13"/>
  <c r="DM4" i="5"/>
  <c r="DM1" i="5"/>
  <c r="DM200" i="14"/>
  <c r="DM175" i="14"/>
  <c r="DM115" i="14"/>
  <c r="DM4" i="14"/>
  <c r="DM83" i="14"/>
  <c r="DM43" i="14"/>
  <c r="DM152" i="14"/>
  <c r="DM1" i="14"/>
  <c r="DM149" i="4"/>
  <c r="DM106" i="4"/>
  <c r="DM71" i="4"/>
  <c r="DM1" i="4"/>
  <c r="DM181" i="4"/>
  <c r="DM168" i="4"/>
  <c r="DM82" i="4"/>
  <c r="DM37" i="4"/>
  <c r="DM4" i="4"/>
  <c r="DM825" i="2"/>
  <c r="DM730" i="2"/>
  <c r="DM747" i="2"/>
  <c r="DM502" i="2"/>
  <c r="DM4" i="2"/>
  <c r="DM870" i="2"/>
  <c r="DM795" i="2"/>
  <c r="DM774" i="2"/>
  <c r="DM417" i="2"/>
  <c r="DM288" i="2"/>
  <c r="DM121" i="2"/>
  <c r="DM812" i="2"/>
  <c r="DM570" i="2"/>
  <c r="DM1" i="2"/>
  <c r="DI3" i="15" s="1"/>
  <c r="DM102" i="10"/>
  <c r="DM44" i="1"/>
  <c r="DM1" i="10"/>
  <c r="DM20" i="1"/>
  <c r="DM90" i="10"/>
  <c r="DM55" i="10"/>
  <c r="DM119" i="1"/>
  <c r="DM74" i="1"/>
  <c r="DM1" i="1"/>
  <c r="DM120" i="10"/>
  <c r="DN93" i="10"/>
  <c r="DN65" i="10"/>
  <c r="DI6" i="4"/>
  <c r="AO89" i="14"/>
  <c r="AO91" i="14" s="1"/>
  <c r="N115" i="4"/>
  <c r="N393" i="2"/>
  <c r="O393" i="2" s="1"/>
  <c r="N391" i="2"/>
  <c r="O391" i="2" s="1"/>
  <c r="M395" i="2"/>
  <c r="L145" i="4"/>
  <c r="DE191" i="14" l="1"/>
  <c r="DN4" i="13"/>
  <c r="DM130" i="2"/>
  <c r="DM160" i="2"/>
  <c r="DM190" i="2"/>
  <c r="DJ219" i="2"/>
  <c r="DJ247" i="2"/>
  <c r="BU837" i="2"/>
  <c r="DJ52" i="2"/>
  <c r="DM50" i="2"/>
  <c r="DM51" i="2" s="1"/>
  <c r="DK76" i="4"/>
  <c r="DK64" i="2"/>
  <c r="DK65" i="2" s="1"/>
  <c r="DK52" i="2" s="1"/>
  <c r="BI605" i="2"/>
  <c r="DL599" i="2"/>
  <c r="DM592" i="2"/>
  <c r="DM156" i="4" s="1"/>
  <c r="DK609" i="2"/>
  <c r="BM601" i="2"/>
  <c r="DI10" i="15"/>
  <c r="DI37" i="15" s="1"/>
  <c r="DN608" i="2"/>
  <c r="DN602" i="2"/>
  <c r="DN595" i="2"/>
  <c r="DN597" i="2"/>
  <c r="DN598" i="2"/>
  <c r="DO583" i="2"/>
  <c r="DO582" i="2"/>
  <c r="DO589" i="2"/>
  <c r="DM603" i="2"/>
  <c r="DL700" i="2"/>
  <c r="DL46" i="4" s="1"/>
  <c r="DI272" i="2"/>
  <c r="DM430" i="2"/>
  <c r="DM135" i="4"/>
  <c r="DN425" i="2"/>
  <c r="DK4" i="15"/>
  <c r="DO428" i="2"/>
  <c r="DO427" i="2"/>
  <c r="DO424" i="2"/>
  <c r="DO423" i="2"/>
  <c r="DK279" i="2"/>
  <c r="DK518" i="2" s="1"/>
  <c r="DK519" i="2" s="1"/>
  <c r="DK520" i="2" s="1"/>
  <c r="DI281" i="2"/>
  <c r="DJ136" i="2"/>
  <c r="DI140" i="2"/>
  <c r="DF276" i="2"/>
  <c r="DF539" i="2" s="1"/>
  <c r="DH275" i="2"/>
  <c r="DH152" i="2"/>
  <c r="DH109" i="4"/>
  <c r="DH153" i="2"/>
  <c r="DG278" i="2"/>
  <c r="DG880" i="2" s="1"/>
  <c r="DI280" i="2"/>
  <c r="DJ138" i="2"/>
  <c r="DF282" i="2"/>
  <c r="DG142" i="2"/>
  <c r="DG146" i="2" s="1"/>
  <c r="DG273" i="2"/>
  <c r="DG141" i="2"/>
  <c r="CF782" i="2"/>
  <c r="CF789" i="2"/>
  <c r="CG26" i="4"/>
  <c r="CG45" i="4"/>
  <c r="DN870" i="2"/>
  <c r="DN1" i="10"/>
  <c r="DN200" i="14"/>
  <c r="DN288" i="2"/>
  <c r="DN90" i="10"/>
  <c r="DN43" i="14"/>
  <c r="DN1" i="2"/>
  <c r="DJ3" i="15" s="1"/>
  <c r="DN82" i="4"/>
  <c r="DN18" i="13"/>
  <c r="DN502" i="2"/>
  <c r="DN149" i="4"/>
  <c r="DN44" i="1"/>
  <c r="DN74" i="1"/>
  <c r="DN102" i="10"/>
  <c r="DN730" i="2"/>
  <c r="DN812" i="2"/>
  <c r="DN774" i="2"/>
  <c r="DN71" i="4"/>
  <c r="DN181" i="4"/>
  <c r="DN115" i="14"/>
  <c r="DN83" i="14"/>
  <c r="DN1" i="5"/>
  <c r="DN34" i="13"/>
  <c r="DN55" i="10"/>
  <c r="DN119" i="1"/>
  <c r="DN4" i="2"/>
  <c r="DN825" i="2"/>
  <c r="DN121" i="2"/>
  <c r="DN795" i="2"/>
  <c r="DN106" i="4"/>
  <c r="DN37" i="4"/>
  <c r="DN1" i="14"/>
  <c r="DN175" i="14"/>
  <c r="DN4" i="5"/>
  <c r="DN1" i="13"/>
  <c r="DN1" i="1"/>
  <c r="DN20" i="1"/>
  <c r="DN747" i="2"/>
  <c r="DN570" i="2"/>
  <c r="DN417" i="2"/>
  <c r="DN1" i="4"/>
  <c r="DN4" i="4"/>
  <c r="DN168" i="4"/>
  <c r="DN4" i="14"/>
  <c r="DN152" i="14"/>
  <c r="DF288" i="14"/>
  <c r="DH8" i="4"/>
  <c r="DF256" i="14"/>
  <c r="BS104" i="14"/>
  <c r="BS86" i="14"/>
  <c r="BT836" i="2"/>
  <c r="BT21" i="4"/>
  <c r="BT175" i="4"/>
  <c r="BT11" i="14"/>
  <c r="BT122" i="14"/>
  <c r="BT94" i="14"/>
  <c r="DJ97" i="4"/>
  <c r="DG108" i="4"/>
  <c r="DG234" i="2"/>
  <c r="DH112" i="4"/>
  <c r="DH240" i="2"/>
  <c r="DI404" i="2"/>
  <c r="DI407" i="2"/>
  <c r="DI909" i="2" s="1"/>
  <c r="DI289" i="14" s="1"/>
  <c r="DH413" i="2"/>
  <c r="DH911" i="2" s="1"/>
  <c r="DH288" i="14" s="1"/>
  <c r="DH909" i="2"/>
  <c r="DH289" i="14" s="1"/>
  <c r="DE176" i="2"/>
  <c r="DE277" i="2" s="1"/>
  <c r="DK164" i="4"/>
  <c r="DJ660" i="2"/>
  <c r="DI249" i="14"/>
  <c r="DH234" i="2"/>
  <c r="DI115" i="4"/>
  <c r="DI408" i="2"/>
  <c r="DI222" i="14"/>
  <c r="DJ100" i="4"/>
  <c r="DG910" i="2"/>
  <c r="DG413" i="2"/>
  <c r="DG911" i="2" s="1"/>
  <c r="DH113" i="4"/>
  <c r="DH268" i="2"/>
  <c r="DH269" i="2"/>
  <c r="DH257" i="2" s="1"/>
  <c r="DT87" i="1"/>
  <c r="DU85" i="1"/>
  <c r="DP2" i="14"/>
  <c r="DP2" i="4"/>
  <c r="DP147" i="1"/>
  <c r="DQ31" i="1"/>
  <c r="DP2" i="13"/>
  <c r="DP2" i="2"/>
  <c r="DP2" i="1"/>
  <c r="DP2" i="5"/>
  <c r="DP2" i="10"/>
  <c r="DP118" i="10" s="1"/>
  <c r="DI256" i="2"/>
  <c r="DI228" i="2"/>
  <c r="DM216" i="2"/>
  <c r="DM244" i="2"/>
  <c r="DP62" i="10"/>
  <c r="DP57" i="10"/>
  <c r="DK249" i="2"/>
  <c r="DK102" i="4" s="1"/>
  <c r="DG193" i="14"/>
  <c r="DK98" i="4"/>
  <c r="DR93" i="1"/>
  <c r="DQ97" i="1"/>
  <c r="DO450" i="2"/>
  <c r="DO329" i="2"/>
  <c r="DO359" i="2"/>
  <c r="DO315" i="2"/>
  <c r="DO297" i="2"/>
  <c r="DO294" i="2" s="1"/>
  <c r="DO226" i="2"/>
  <c r="DO266" i="2"/>
  <c r="DO246" i="2" s="1"/>
  <c r="DO196" i="2"/>
  <c r="DO39" i="2"/>
  <c r="DO438" i="2"/>
  <c r="DO645" i="2"/>
  <c r="DO324" i="2"/>
  <c r="DO321" i="2" s="1"/>
  <c r="DO372" i="2"/>
  <c r="DO369" i="2" s="1"/>
  <c r="DO354" i="2"/>
  <c r="DO351" i="2" s="1"/>
  <c r="DO311" i="2"/>
  <c r="DO293" i="2"/>
  <c r="DO254" i="2"/>
  <c r="DO180" i="2"/>
  <c r="DO159" i="2" s="1"/>
  <c r="DO79" i="2"/>
  <c r="DO923" i="2"/>
  <c r="DO476" i="2"/>
  <c r="DO437" i="2"/>
  <c r="DO454" i="2"/>
  <c r="DO320" i="2"/>
  <c r="DO368" i="2"/>
  <c r="DO350" i="2"/>
  <c r="DO342" i="2"/>
  <c r="DO339" i="2" s="1"/>
  <c r="DO306" i="2"/>
  <c r="DO303" i="2" s="1"/>
  <c r="DO238" i="2"/>
  <c r="DO218" i="2" s="1"/>
  <c r="DO252" i="2"/>
  <c r="DO150" i="2"/>
  <c r="DO129" i="2" s="1"/>
  <c r="DO59" i="2"/>
  <c r="DO19" i="2"/>
  <c r="DO489" i="2"/>
  <c r="DO99" i="2"/>
  <c r="DO434" i="2"/>
  <c r="DO612" i="2"/>
  <c r="DO453" i="2"/>
  <c r="DO333" i="2"/>
  <c r="DO330" i="2" s="1"/>
  <c r="DO363" i="2"/>
  <c r="DO338" i="2"/>
  <c r="DO302" i="2"/>
  <c r="DO224" i="2"/>
  <c r="DO210" i="2"/>
  <c r="DO189" i="2" s="1"/>
  <c r="DO198" i="2"/>
  <c r="DO463" i="2"/>
  <c r="DO129" i="1"/>
  <c r="DO65" i="1"/>
  <c r="DO59" i="1"/>
  <c r="DO152" i="1"/>
  <c r="DO126" i="1"/>
  <c r="DO146" i="1"/>
  <c r="N147" i="1" s="1"/>
  <c r="DO50" i="1"/>
  <c r="DO51" i="1"/>
  <c r="DK99" i="4"/>
  <c r="DK221" i="2"/>
  <c r="DK101" i="4" s="1"/>
  <c r="DL245" i="2"/>
  <c r="DL243" i="2" s="1"/>
  <c r="DL217" i="2"/>
  <c r="DL215" i="2" s="1"/>
  <c r="DU92" i="1"/>
  <c r="DL248" i="2"/>
  <c r="DK215" i="2"/>
  <c r="DO204" i="14"/>
  <c r="DO63" i="14"/>
  <c r="DO143" i="14"/>
  <c r="DO54" i="14"/>
  <c r="DO165" i="14"/>
  <c r="DO34" i="14"/>
  <c r="DO132" i="14"/>
  <c r="DO14" i="14"/>
  <c r="DO119" i="14"/>
  <c r="DO23" i="14"/>
  <c r="DO47" i="14"/>
  <c r="DO74" i="14"/>
  <c r="DO8" i="14"/>
  <c r="DO156" i="14"/>
  <c r="DO481" i="2"/>
  <c r="DN405" i="2"/>
  <c r="DL220" i="2"/>
  <c r="DO436" i="2"/>
  <c r="DO452" i="2"/>
  <c r="DO332" i="2"/>
  <c r="DO323" i="2"/>
  <c r="DO371" i="2"/>
  <c r="DO362" i="2"/>
  <c r="DO353" i="2"/>
  <c r="DO341" i="2"/>
  <c r="DO314" i="2"/>
  <c r="DO305" i="2"/>
  <c r="DO296" i="2"/>
  <c r="DO235" i="2"/>
  <c r="DO147" i="2"/>
  <c r="DO177" i="2"/>
  <c r="DO207" i="2"/>
  <c r="DO263" i="2"/>
  <c r="DJ893" i="2"/>
  <c r="DH549" i="2"/>
  <c r="DH412" i="2"/>
  <c r="DH41" i="4" s="1"/>
  <c r="DJ406" i="2"/>
  <c r="DJ408" i="2" s="1"/>
  <c r="DJ549" i="2" s="1"/>
  <c r="DI9" i="4"/>
  <c r="DK381" i="2"/>
  <c r="DK317" i="2"/>
  <c r="DG11" i="4"/>
  <c r="DJ318" i="2"/>
  <c r="DJ120" i="4" s="1"/>
  <c r="DJ117" i="4" s="1"/>
  <c r="DJ382" i="2"/>
  <c r="DJ380" i="2" s="1"/>
  <c r="DJ387" i="2" s="1"/>
  <c r="DL313" i="2"/>
  <c r="DM312" i="2"/>
  <c r="DJ12" i="2"/>
  <c r="DK213" i="2"/>
  <c r="DK201" i="2" s="1"/>
  <c r="DJ366" i="2"/>
  <c r="DJ127" i="4" s="1"/>
  <c r="DJ125" i="4" s="1"/>
  <c r="DJ390" i="2"/>
  <c r="DJ388" i="2" s="1"/>
  <c r="DK365" i="2"/>
  <c r="DK389" i="2"/>
  <c r="DM360" i="2"/>
  <c r="DL361" i="2"/>
  <c r="DK202" i="2"/>
  <c r="DK212" i="2"/>
  <c r="DL194" i="2"/>
  <c r="DM194" i="2" s="1"/>
  <c r="DJ516" i="2"/>
  <c r="DL250" i="2"/>
  <c r="DK890" i="2"/>
  <c r="DN75" i="4"/>
  <c r="DI112" i="2"/>
  <c r="DK132" i="4"/>
  <c r="DJ498" i="2"/>
  <c r="DL440" i="2"/>
  <c r="DL460" i="2" s="1"/>
  <c r="DL136" i="4"/>
  <c r="DL134" i="4" s="1"/>
  <c r="DK458" i="2"/>
  <c r="DK10" i="4"/>
  <c r="DK465" i="2"/>
  <c r="DM435" i="2"/>
  <c r="DM459" i="2" s="1"/>
  <c r="DN433" i="2"/>
  <c r="DK652" i="2"/>
  <c r="DK653" i="2"/>
  <c r="DK702" i="2" s="1"/>
  <c r="DK654" i="2"/>
  <c r="DK703" i="2" s="1"/>
  <c r="DL646" i="2"/>
  <c r="DJ73" i="4"/>
  <c r="DK109" i="2"/>
  <c r="BH657" i="2"/>
  <c r="BH705" i="2" s="1"/>
  <c r="BH634" i="2"/>
  <c r="BH694" i="2" s="1"/>
  <c r="BH631" i="2"/>
  <c r="BH691" i="2" s="1"/>
  <c r="DM10" i="2"/>
  <c r="DM11" i="2" s="1"/>
  <c r="DK74" i="4"/>
  <c r="DK24" i="2"/>
  <c r="DK25" i="2" s="1"/>
  <c r="DK655" i="2"/>
  <c r="DM658" i="2"/>
  <c r="DM706" i="2" s="1"/>
  <c r="DN648" i="2"/>
  <c r="DL659" i="2"/>
  <c r="DL707" i="2" s="1"/>
  <c r="DL650" i="2"/>
  <c r="DL160" i="4" s="1"/>
  <c r="DL159" i="4" s="1"/>
  <c r="DJ111" i="2"/>
  <c r="DJ879" i="2" s="1"/>
  <c r="DJ85" i="2"/>
  <c r="DJ72" i="2" s="1"/>
  <c r="DM70" i="2"/>
  <c r="DM71" i="2" s="1"/>
  <c r="DK77" i="4"/>
  <c r="DK84" i="2"/>
  <c r="DK85" i="2" s="1"/>
  <c r="DK72" i="2" s="1"/>
  <c r="BK847" i="2"/>
  <c r="BK862" i="2"/>
  <c r="DN839" i="2"/>
  <c r="DL887" i="2"/>
  <c r="AW40" i="4"/>
  <c r="DL53" i="4"/>
  <c r="DL192" i="4" s="1"/>
  <c r="DH159" i="14"/>
  <c r="DH123" i="14"/>
  <c r="DH12" i="14"/>
  <c r="DH50" i="14"/>
  <c r="DK721" i="2"/>
  <c r="DK685" i="2"/>
  <c r="DI190" i="4"/>
  <c r="DI194" i="4" s="1"/>
  <c r="DI55" i="4"/>
  <c r="DI11" i="13"/>
  <c r="DI38" i="13" s="1"/>
  <c r="DI37" i="13"/>
  <c r="DJ51" i="4"/>
  <c r="DJ720" i="2"/>
  <c r="DM93" i="4"/>
  <c r="AU541" i="2"/>
  <c r="DL622" i="2"/>
  <c r="DL157" i="4" s="1"/>
  <c r="DL155" i="4" s="1"/>
  <c r="DH39" i="13"/>
  <c r="DH40" i="13" s="1"/>
  <c r="DM638" i="2"/>
  <c r="DM699" i="2" s="1"/>
  <c r="DM632" i="2"/>
  <c r="DM692" i="2" s="1"/>
  <c r="DN619" i="2"/>
  <c r="DM625" i="2"/>
  <c r="DM627" i="2"/>
  <c r="DM688" i="2" s="1"/>
  <c r="DN613" i="2"/>
  <c r="AV544" i="2"/>
  <c r="AV545" i="2" s="1"/>
  <c r="AX468" i="2"/>
  <c r="AX470" i="2" s="1"/>
  <c r="AW543" i="2"/>
  <c r="DG262" i="2"/>
  <c r="DH260" i="2"/>
  <c r="AW537" i="2"/>
  <c r="AW538" i="2" s="1"/>
  <c r="AY492" i="2"/>
  <c r="AX496" i="2"/>
  <c r="AV534" i="2"/>
  <c r="AY466" i="2"/>
  <c r="AX536" i="2"/>
  <c r="AY479" i="2"/>
  <c r="AX483" i="2"/>
  <c r="DL456" i="2"/>
  <c r="DL486" i="2" s="1"/>
  <c r="DL485" i="2"/>
  <c r="DL141" i="4"/>
  <c r="DL140" i="4" s="1"/>
  <c r="DK497" i="2"/>
  <c r="DK484" i="2"/>
  <c r="DK15" i="4"/>
  <c r="DJ494" i="2"/>
  <c r="DK491" i="2"/>
  <c r="DM451" i="2"/>
  <c r="DN449" i="2"/>
  <c r="DM335" i="2"/>
  <c r="DM336" i="2" s="1"/>
  <c r="DM122" i="4" s="1"/>
  <c r="DN331" i="2"/>
  <c r="DN322" i="2"/>
  <c r="DM326" i="2"/>
  <c r="DM327" i="2" s="1"/>
  <c r="DM121" i="4" s="1"/>
  <c r="DL357" i="2"/>
  <c r="DL126" i="4" s="1"/>
  <c r="DN370" i="2"/>
  <c r="DM374" i="2"/>
  <c r="DM375" i="2" s="1"/>
  <c r="DM128" i="4" s="1"/>
  <c r="DN352" i="2"/>
  <c r="DM356" i="2"/>
  <c r="DL300" i="2"/>
  <c r="DL118" i="4" s="1"/>
  <c r="DN295" i="2"/>
  <c r="DM299" i="2"/>
  <c r="DM308" i="2"/>
  <c r="DM309" i="2" s="1"/>
  <c r="DM119" i="4" s="1"/>
  <c r="DM344" i="2"/>
  <c r="DM345" i="2" s="1"/>
  <c r="DM123" i="4" s="1"/>
  <c r="DN340" i="2"/>
  <c r="DN304" i="2"/>
  <c r="DL85" i="4"/>
  <c r="DM89" i="4"/>
  <c r="DN248" i="2"/>
  <c r="DN249" i="2"/>
  <c r="DN102" i="4" s="1"/>
  <c r="DF224" i="14"/>
  <c r="DF278" i="14"/>
  <c r="DF251" i="14"/>
  <c r="DL134" i="2"/>
  <c r="DD284" i="2"/>
  <c r="DG172" i="2"/>
  <c r="DN221" i="2"/>
  <c r="DN101" i="4" s="1"/>
  <c r="DN220" i="2"/>
  <c r="DN192" i="2"/>
  <c r="DN92" i="4" s="1"/>
  <c r="DN191" i="2"/>
  <c r="DN193" i="2"/>
  <c r="DN96" i="4" s="1"/>
  <c r="DM88" i="4"/>
  <c r="DF174" i="2"/>
  <c r="DF283" i="2" s="1"/>
  <c r="DH110" i="4"/>
  <c r="DH182" i="2"/>
  <c r="DH183" i="2"/>
  <c r="DJ166" i="2"/>
  <c r="DI170" i="2"/>
  <c r="DM87" i="4"/>
  <c r="DF889" i="2"/>
  <c r="DF274" i="2"/>
  <c r="DN163" i="2"/>
  <c r="DN95" i="4" s="1"/>
  <c r="DN162" i="2"/>
  <c r="DN91" i="4" s="1"/>
  <c r="DN161" i="2"/>
  <c r="DJ168" i="2"/>
  <c r="DG171" i="2"/>
  <c r="DJ232" i="2"/>
  <c r="DN132" i="2"/>
  <c r="DN90" i="4" s="1"/>
  <c r="DN133" i="2"/>
  <c r="DN94" i="4" s="1"/>
  <c r="DN131" i="2"/>
  <c r="DM86" i="4"/>
  <c r="DN236" i="2"/>
  <c r="DH144" i="2"/>
  <c r="DI250" i="14"/>
  <c r="DJ204" i="2"/>
  <c r="DJ206" i="2" s="1"/>
  <c r="DK258" i="2"/>
  <c r="DN208" i="2"/>
  <c r="DN148" i="2"/>
  <c r="DN264" i="2"/>
  <c r="DN178" i="2"/>
  <c r="DO78" i="2"/>
  <c r="DP82" i="2" s="1"/>
  <c r="DO38" i="2"/>
  <c r="DP42" i="2" s="1"/>
  <c r="DO58" i="2"/>
  <c r="DP62" i="2" s="1"/>
  <c r="DO18" i="2"/>
  <c r="DP22" i="2" s="1"/>
  <c r="DI223" i="14"/>
  <c r="DK13" i="2"/>
  <c r="DK73" i="2"/>
  <c r="DL73" i="2" s="1"/>
  <c r="DG507" i="2"/>
  <c r="DG508" i="2" s="1"/>
  <c r="DH507" i="2"/>
  <c r="DH504" i="2" s="1"/>
  <c r="DK53" i="2"/>
  <c r="DL53" i="2" s="1"/>
  <c r="DF504" i="2"/>
  <c r="DF508" i="2"/>
  <c r="DL32" i="2"/>
  <c r="DK33" i="2"/>
  <c r="DL33" i="2" s="1"/>
  <c r="DO30" i="2"/>
  <c r="DO31" i="2" s="1"/>
  <c r="DM44" i="2"/>
  <c r="DM45" i="2" s="1"/>
  <c r="DI92" i="2"/>
  <c r="DO98" i="2"/>
  <c r="DP102" i="2" s="1"/>
  <c r="DP131" i="14"/>
  <c r="DP54" i="1"/>
  <c r="DP55" i="1"/>
  <c r="DP426" i="2" s="1"/>
  <c r="DP62" i="14"/>
  <c r="DP53" i="1"/>
  <c r="DP22" i="14"/>
  <c r="DP56" i="1"/>
  <c r="AP228" i="14"/>
  <c r="AP255" i="14"/>
  <c r="AP286" i="14"/>
  <c r="DK383" i="2"/>
  <c r="AQ79" i="10"/>
  <c r="BK71" i="10"/>
  <c r="BK72" i="10" s="1"/>
  <c r="DP35" i="1"/>
  <c r="DP34" i="1"/>
  <c r="DQ32" i="1"/>
  <c r="DP33" i="1"/>
  <c r="DJ6" i="4"/>
  <c r="DO487" i="2"/>
  <c r="O395" i="2"/>
  <c r="P391" i="2"/>
  <c r="DL259" i="14"/>
  <c r="DL294" i="14"/>
  <c r="DL232" i="14"/>
  <c r="DN556" i="2"/>
  <c r="DO555" i="2"/>
  <c r="DO385" i="2"/>
  <c r="DO461" i="2"/>
  <c r="DL478" i="2"/>
  <c r="DM474" i="2"/>
  <c r="BF86" i="10"/>
  <c r="DN102" i="14"/>
  <c r="DO101" i="14"/>
  <c r="P393" i="2"/>
  <c r="DI21" i="13"/>
  <c r="DI7" i="13"/>
  <c r="DI22" i="13" s="1"/>
  <c r="DL295" i="14"/>
  <c r="DN120" i="10"/>
  <c r="DK78" i="4"/>
  <c r="DK104" i="2"/>
  <c r="AQ184" i="4"/>
  <c r="DO97" i="10"/>
  <c r="DO40" i="1"/>
  <c r="DJ105" i="2"/>
  <c r="DR761" i="2"/>
  <c r="DR760" i="2" s="1"/>
  <c r="DQ762" i="2"/>
  <c r="DO65" i="10"/>
  <c r="DO93" i="10"/>
  <c r="DH23" i="13"/>
  <c r="DH24" i="13" s="1"/>
  <c r="DI93" i="2"/>
  <c r="DI114" i="2" s="1"/>
  <c r="DM90" i="2"/>
  <c r="DM91" i="2" s="1"/>
  <c r="DQ769" i="2"/>
  <c r="DQ768" i="2" s="1"/>
  <c r="DP770" i="2"/>
  <c r="DN561" i="2"/>
  <c r="DO560" i="2"/>
  <c r="DH817" i="2"/>
  <c r="DO121" i="10"/>
  <c r="AP17" i="4"/>
  <c r="CQ136" i="1"/>
  <c r="CR137" i="1" s="1"/>
  <c r="CR135" i="1"/>
  <c r="N145" i="4"/>
  <c r="N395" i="2"/>
  <c r="DF191" i="14" l="1"/>
  <c r="DN190" i="2"/>
  <c r="DN247" i="2"/>
  <c r="DN160" i="2"/>
  <c r="DK219" i="2"/>
  <c r="DK247" i="2"/>
  <c r="DN219" i="2"/>
  <c r="DN130" i="2"/>
  <c r="DN50" i="2"/>
  <c r="DN51" i="2" s="1"/>
  <c r="DL76" i="4"/>
  <c r="DL64" i="2"/>
  <c r="DL65" i="2" s="1"/>
  <c r="DL52" i="2" s="1"/>
  <c r="DL609" i="2"/>
  <c r="BN600" i="2"/>
  <c r="DM599" i="2"/>
  <c r="BJ604" i="2"/>
  <c r="DN592" i="2"/>
  <c r="DN156" i="4" s="1"/>
  <c r="DO608" i="2"/>
  <c r="DO602" i="2"/>
  <c r="DP589" i="2"/>
  <c r="DP583" i="2"/>
  <c r="DP582" i="2"/>
  <c r="DP481" i="2"/>
  <c r="DO595" i="2"/>
  <c r="DO597" i="2"/>
  <c r="DO598" i="2"/>
  <c r="DN603" i="2"/>
  <c r="DM700" i="2"/>
  <c r="DM46" i="4" s="1"/>
  <c r="DL279" i="2"/>
  <c r="DL518" i="2" s="1"/>
  <c r="DN430" i="2"/>
  <c r="DN135" i="4"/>
  <c r="DL4" i="15"/>
  <c r="DP428" i="2"/>
  <c r="DP427" i="2"/>
  <c r="DP424" i="2"/>
  <c r="DP423" i="2"/>
  <c r="DO425" i="2"/>
  <c r="DI275" i="2"/>
  <c r="DI153" i="2"/>
  <c r="DI152" i="2"/>
  <c r="DI109" i="4"/>
  <c r="DJ272" i="2"/>
  <c r="DG276" i="2"/>
  <c r="DG539" i="2" s="1"/>
  <c r="DH278" i="2"/>
  <c r="DH880" i="2" s="1"/>
  <c r="DH251" i="14" s="1"/>
  <c r="DJ281" i="2"/>
  <c r="DJ140" i="2"/>
  <c r="DK136" i="2"/>
  <c r="DJ280" i="2"/>
  <c r="DK138" i="2"/>
  <c r="DG282" i="2"/>
  <c r="DH142" i="2"/>
  <c r="DH146" i="2" s="1"/>
  <c r="DH273" i="2"/>
  <c r="DH141" i="2"/>
  <c r="CG782" i="2"/>
  <c r="CG789" i="2"/>
  <c r="CH26" i="4"/>
  <c r="DH256" i="14"/>
  <c r="DH229" i="14"/>
  <c r="DH7" i="4"/>
  <c r="DH193" i="14"/>
  <c r="DL164" i="4"/>
  <c r="BU838" i="2"/>
  <c r="BU856" i="2" s="1"/>
  <c r="BU43" i="4" s="1"/>
  <c r="BU11" i="14" s="1"/>
  <c r="BU855" i="2"/>
  <c r="BT857" i="2"/>
  <c r="DK100" i="4"/>
  <c r="DJ276" i="14"/>
  <c r="DH108" i="4"/>
  <c r="DJ249" i="14"/>
  <c r="DI410" i="2"/>
  <c r="DI910" i="2" s="1"/>
  <c r="DJ222" i="14"/>
  <c r="DK406" i="2"/>
  <c r="DK222" i="14" s="1"/>
  <c r="DI549" i="2"/>
  <c r="DI412" i="2"/>
  <c r="DI41" i="4" s="1"/>
  <c r="DG229" i="14"/>
  <c r="DG256" i="14"/>
  <c r="DG288" i="14"/>
  <c r="DN100" i="4"/>
  <c r="DM217" i="2"/>
  <c r="DM215" i="2" s="1"/>
  <c r="DM245" i="2"/>
  <c r="DM243" i="2" s="1"/>
  <c r="DS93" i="1"/>
  <c r="DR97" i="1"/>
  <c r="DQ62" i="10"/>
  <c r="DQ57" i="10"/>
  <c r="DI8" i="4"/>
  <c r="DI7" i="4" s="1"/>
  <c r="DP165" i="14"/>
  <c r="DP34" i="14"/>
  <c r="DP132" i="14"/>
  <c r="DP14" i="14"/>
  <c r="DP119" i="14"/>
  <c r="DP23" i="14"/>
  <c r="DP47" i="14"/>
  <c r="DP74" i="14"/>
  <c r="DP8" i="14"/>
  <c r="DP156" i="14"/>
  <c r="DP204" i="14"/>
  <c r="DP63" i="14"/>
  <c r="DP143" i="14"/>
  <c r="DP54" i="14"/>
  <c r="DL99" i="4"/>
  <c r="DV92" i="1"/>
  <c r="DJ228" i="2"/>
  <c r="DM248" i="2"/>
  <c r="DQ2" i="5"/>
  <c r="DQ2" i="10"/>
  <c r="DQ118" i="10" s="1"/>
  <c r="DQ2" i="14"/>
  <c r="DQ147" i="1"/>
  <c r="DQ2" i="4"/>
  <c r="DQ2" i="1"/>
  <c r="DQ2" i="13"/>
  <c r="DQ2" i="2"/>
  <c r="DR31" i="1"/>
  <c r="DV85" i="1"/>
  <c r="DV87" i="1" s="1"/>
  <c r="DU87" i="1"/>
  <c r="DJ256" i="2"/>
  <c r="DL221" i="2"/>
  <c r="DL101" i="4" s="1"/>
  <c r="DK97" i="4"/>
  <c r="DM220" i="2"/>
  <c r="DI113" i="4"/>
  <c r="DI269" i="2"/>
  <c r="DI257" i="2" s="1"/>
  <c r="DI268" i="2"/>
  <c r="DP152" i="1"/>
  <c r="DP126" i="1"/>
  <c r="DP129" i="1"/>
  <c r="DP65" i="1"/>
  <c r="DP59" i="1"/>
  <c r="DP146" i="1"/>
  <c r="M147" i="1" s="1"/>
  <c r="DP50" i="1"/>
  <c r="DP51" i="1"/>
  <c r="DK660" i="2"/>
  <c r="DL98" i="4"/>
  <c r="DL249" i="2"/>
  <c r="DL102" i="4" s="1"/>
  <c r="DO405" i="2"/>
  <c r="DI112" i="4"/>
  <c r="DI240" i="2"/>
  <c r="DI241" i="2"/>
  <c r="DI234" i="2" s="1"/>
  <c r="DP434" i="2"/>
  <c r="DP450" i="2"/>
  <c r="DP359" i="2"/>
  <c r="DP338" i="2"/>
  <c r="DP302" i="2"/>
  <c r="DP224" i="2"/>
  <c r="DP210" i="2"/>
  <c r="DP189" i="2" s="1"/>
  <c r="DP150" i="2"/>
  <c r="DP129" i="2" s="1"/>
  <c r="DP79" i="2"/>
  <c r="DP923" i="2"/>
  <c r="DP476" i="2"/>
  <c r="DP612" i="2"/>
  <c r="DP372" i="2"/>
  <c r="DP369" i="2" s="1"/>
  <c r="DP354" i="2"/>
  <c r="DP351" i="2" s="1"/>
  <c r="DP315" i="2"/>
  <c r="DP297" i="2"/>
  <c r="DP294" i="2" s="1"/>
  <c r="DP266" i="2"/>
  <c r="DP246" i="2" s="1"/>
  <c r="DP196" i="2"/>
  <c r="DP59" i="2"/>
  <c r="DP19" i="2"/>
  <c r="DP99" i="2"/>
  <c r="DP489" i="2"/>
  <c r="DP438" i="2"/>
  <c r="DP645" i="2"/>
  <c r="DP454" i="2"/>
  <c r="DP333" i="2"/>
  <c r="DP330" i="2" s="1"/>
  <c r="DP324" i="2"/>
  <c r="DP321" i="2" s="1"/>
  <c r="DP368" i="2"/>
  <c r="DP350" i="2"/>
  <c r="DP306" i="2"/>
  <c r="DP303" i="2" s="1"/>
  <c r="DP293" i="2"/>
  <c r="DP238" i="2"/>
  <c r="DP218" i="2" s="1"/>
  <c r="DP254" i="2"/>
  <c r="DP198" i="2"/>
  <c r="DP463" i="2"/>
  <c r="DP437" i="2"/>
  <c r="DP453" i="2"/>
  <c r="DP329" i="2"/>
  <c r="DP320" i="2"/>
  <c r="DP363" i="2"/>
  <c r="DP342" i="2"/>
  <c r="DP339" i="2" s="1"/>
  <c r="DP311" i="2"/>
  <c r="DP226" i="2"/>
  <c r="DP252" i="2"/>
  <c r="DP180" i="2"/>
  <c r="DP159" i="2" s="1"/>
  <c r="DP39" i="2"/>
  <c r="DP332" i="2"/>
  <c r="DP323" i="2"/>
  <c r="DP371" i="2"/>
  <c r="DP362" i="2"/>
  <c r="DP353" i="2"/>
  <c r="DP341" i="2"/>
  <c r="DP314" i="2"/>
  <c r="DP305" i="2"/>
  <c r="DP296" i="2"/>
  <c r="DP436" i="2"/>
  <c r="DP452" i="2"/>
  <c r="DP235" i="2"/>
  <c r="DP177" i="2"/>
  <c r="DP207" i="2"/>
  <c r="DP263" i="2"/>
  <c r="DP147" i="2"/>
  <c r="DK893" i="2"/>
  <c r="DK111" i="2"/>
  <c r="DK879" i="2" s="1"/>
  <c r="DJ407" i="2"/>
  <c r="DJ115" i="4"/>
  <c r="DK516" i="2"/>
  <c r="DM313" i="2"/>
  <c r="DN312" i="2"/>
  <c r="DL381" i="2"/>
  <c r="DL317" i="2"/>
  <c r="DJ9" i="4"/>
  <c r="DK318" i="2"/>
  <c r="DK120" i="4" s="1"/>
  <c r="DK117" i="4" s="1"/>
  <c r="DK382" i="2"/>
  <c r="DK380" i="2" s="1"/>
  <c r="DK387" i="2" s="1"/>
  <c r="DL200" i="2"/>
  <c r="DL111" i="4" s="1"/>
  <c r="DL365" i="2"/>
  <c r="DL389" i="2"/>
  <c r="DK366" i="2"/>
  <c r="DK127" i="4" s="1"/>
  <c r="DK125" i="4" s="1"/>
  <c r="DK390" i="2"/>
  <c r="DN360" i="2"/>
  <c r="DM361" i="2"/>
  <c r="DM250" i="2"/>
  <c r="DL890" i="2"/>
  <c r="AP178" i="14"/>
  <c r="DK12" i="2"/>
  <c r="DL132" i="4"/>
  <c r="DM164" i="2"/>
  <c r="DM222" i="2"/>
  <c r="DK498" i="2"/>
  <c r="DM440" i="2"/>
  <c r="DM460" i="2" s="1"/>
  <c r="DM136" i="4"/>
  <c r="DM134" i="4" s="1"/>
  <c r="DL458" i="2"/>
  <c r="DL10" i="4"/>
  <c r="DL465" i="2"/>
  <c r="DL654" i="2"/>
  <c r="DL703" i="2" s="1"/>
  <c r="DL653" i="2"/>
  <c r="DL702" i="2" s="1"/>
  <c r="DM646" i="2"/>
  <c r="DM652" i="2" s="1"/>
  <c r="DL652" i="2"/>
  <c r="DN435" i="2"/>
  <c r="DN459" i="2" s="1"/>
  <c r="DO433" i="2"/>
  <c r="DK73" i="4"/>
  <c r="DJ110" i="2"/>
  <c r="BI630" i="2"/>
  <c r="BI690" i="2" s="1"/>
  <c r="BI656" i="2"/>
  <c r="BI704" i="2" s="1"/>
  <c r="BH635" i="2"/>
  <c r="BH695" i="2" s="1"/>
  <c r="DL109" i="2"/>
  <c r="DN10" i="2"/>
  <c r="DN11" i="2" s="1"/>
  <c r="DL74" i="4"/>
  <c r="DL24" i="2"/>
  <c r="DL25" i="2" s="1"/>
  <c r="DL12" i="2" s="1"/>
  <c r="DL655" i="2"/>
  <c r="DM659" i="2"/>
  <c r="DM707" i="2" s="1"/>
  <c r="DM650" i="2"/>
  <c r="DM160" i="4" s="1"/>
  <c r="DM159" i="4" s="1"/>
  <c r="DN658" i="2"/>
  <c r="DN706" i="2" s="1"/>
  <c r="DO648" i="2"/>
  <c r="DN70" i="2"/>
  <c r="DN71" i="2" s="1"/>
  <c r="DL77" i="4"/>
  <c r="DL84" i="2"/>
  <c r="DM200" i="2"/>
  <c r="DM111" i="4" s="1"/>
  <c r="BL846" i="2"/>
  <c r="BK861" i="2"/>
  <c r="DO839" i="2"/>
  <c r="DL685" i="2"/>
  <c r="DL721" i="2"/>
  <c r="DK720" i="2"/>
  <c r="DK51" i="4"/>
  <c r="DI39" i="13"/>
  <c r="DI40" i="13" s="1"/>
  <c r="DM622" i="2"/>
  <c r="DM157" i="4" s="1"/>
  <c r="DM155" i="4" s="1"/>
  <c r="DI50" i="14"/>
  <c r="DI159" i="14"/>
  <c r="DI123" i="14"/>
  <c r="DI12" i="14"/>
  <c r="DM887" i="2"/>
  <c r="DM53" i="4"/>
  <c r="DM192" i="4" s="1"/>
  <c r="DJ190" i="4"/>
  <c r="DJ194" i="4" s="1"/>
  <c r="DJ37" i="13"/>
  <c r="DJ11" i="13"/>
  <c r="DJ38" i="13" s="1"/>
  <c r="DJ55" i="4"/>
  <c r="DN638" i="2"/>
  <c r="DN699" i="2" s="1"/>
  <c r="DN632" i="2"/>
  <c r="DN692" i="2" s="1"/>
  <c r="DO619" i="2"/>
  <c r="DN625" i="2"/>
  <c r="DN627" i="2"/>
  <c r="DN688" i="2" s="1"/>
  <c r="DO613" i="2"/>
  <c r="DH262" i="2"/>
  <c r="DI260" i="2"/>
  <c r="DL258" i="2"/>
  <c r="AW544" i="2"/>
  <c r="AW541" i="2" s="1"/>
  <c r="AY468" i="2"/>
  <c r="AY470" i="2" s="1"/>
  <c r="AX543" i="2"/>
  <c r="AV541" i="2"/>
  <c r="AX537" i="2"/>
  <c r="AX538" i="2" s="1"/>
  <c r="AW534" i="2"/>
  <c r="AX40" i="4"/>
  <c r="AZ492" i="2"/>
  <c r="AY496" i="2"/>
  <c r="AZ479" i="2"/>
  <c r="AY483" i="2"/>
  <c r="AZ466" i="2"/>
  <c r="AY536" i="2"/>
  <c r="DM456" i="2"/>
  <c r="DM486" i="2" s="1"/>
  <c r="DM485" i="2"/>
  <c r="DM141" i="4"/>
  <c r="DM140" i="4" s="1"/>
  <c r="DL497" i="2"/>
  <c r="DL484" i="2"/>
  <c r="DL15" i="4"/>
  <c r="DK494" i="2"/>
  <c r="DL491" i="2"/>
  <c r="DN451" i="2"/>
  <c r="DO449" i="2"/>
  <c r="DO331" i="2"/>
  <c r="DN335" i="2"/>
  <c r="DN336" i="2" s="1"/>
  <c r="DN122" i="4" s="1"/>
  <c r="DN326" i="2"/>
  <c r="DN327" i="2" s="1"/>
  <c r="DN121" i="4" s="1"/>
  <c r="DO322" i="2"/>
  <c r="DM357" i="2"/>
  <c r="DM126" i="4" s="1"/>
  <c r="DO352" i="2"/>
  <c r="DN374" i="2"/>
  <c r="DN375" i="2" s="1"/>
  <c r="DN128" i="4" s="1"/>
  <c r="DN356" i="2"/>
  <c r="DO370" i="2"/>
  <c r="DM300" i="2"/>
  <c r="DM118" i="4" s="1"/>
  <c r="DN308" i="2"/>
  <c r="DN309" i="2" s="1"/>
  <c r="DN119" i="4" s="1"/>
  <c r="DO340" i="2"/>
  <c r="DN299" i="2"/>
  <c r="DO304" i="2"/>
  <c r="DN344" i="2"/>
  <c r="DN345" i="2" s="1"/>
  <c r="DN123" i="4" s="1"/>
  <c r="DO295" i="2"/>
  <c r="DN93" i="4"/>
  <c r="DJ13" i="4"/>
  <c r="DJ404" i="2"/>
  <c r="DJ412" i="2"/>
  <c r="DJ41" i="4" s="1"/>
  <c r="DM134" i="2"/>
  <c r="DO248" i="2"/>
  <c r="DO249" i="2"/>
  <c r="DO102" i="4" s="1"/>
  <c r="DN99" i="4"/>
  <c r="DG174" i="2"/>
  <c r="DG283" i="2" s="1"/>
  <c r="DM85" i="4"/>
  <c r="DN89" i="4"/>
  <c r="DE284" i="2"/>
  <c r="DH172" i="2"/>
  <c r="DG224" i="14"/>
  <c r="DG278" i="14"/>
  <c r="DG251" i="14"/>
  <c r="DN98" i="4"/>
  <c r="DO221" i="2"/>
  <c r="DO101" i="4" s="1"/>
  <c r="DO220" i="2"/>
  <c r="DO192" i="2"/>
  <c r="DO92" i="4" s="1"/>
  <c r="DO193" i="2"/>
  <c r="DO96" i="4" s="1"/>
  <c r="DO191" i="2"/>
  <c r="DN88" i="4"/>
  <c r="DF176" i="2"/>
  <c r="DF277" i="2" s="1"/>
  <c r="DK232" i="2"/>
  <c r="DN87" i="4"/>
  <c r="DI110" i="4"/>
  <c r="DI183" i="2"/>
  <c r="DI182" i="2"/>
  <c r="DH171" i="2"/>
  <c r="DO162" i="2"/>
  <c r="DO91" i="4" s="1"/>
  <c r="DO161" i="2"/>
  <c r="DO163" i="2"/>
  <c r="DO95" i="4" s="1"/>
  <c r="DK166" i="2"/>
  <c r="DJ170" i="2"/>
  <c r="DK168" i="2"/>
  <c r="DG274" i="2"/>
  <c r="DG889" i="2"/>
  <c r="DN86" i="4"/>
  <c r="DO133" i="2"/>
  <c r="DO94" i="4" s="1"/>
  <c r="DO132" i="2"/>
  <c r="DO90" i="4" s="1"/>
  <c r="DO131" i="2"/>
  <c r="DO236" i="2"/>
  <c r="DI144" i="2"/>
  <c r="DO178" i="2"/>
  <c r="DL202" i="2"/>
  <c r="DO264" i="2"/>
  <c r="DO148" i="2"/>
  <c r="DK204" i="2"/>
  <c r="DK206" i="2" s="1"/>
  <c r="DO208" i="2"/>
  <c r="DP58" i="2"/>
  <c r="DP78" i="2"/>
  <c r="DP18" i="2"/>
  <c r="DP38" i="2"/>
  <c r="DH508" i="2"/>
  <c r="DP40" i="1"/>
  <c r="DL13" i="2"/>
  <c r="DJ223" i="14"/>
  <c r="DJ250" i="14"/>
  <c r="DJ277" i="14"/>
  <c r="DM73" i="2"/>
  <c r="DI506" i="2"/>
  <c r="DI507" i="2" s="1"/>
  <c r="DI504" i="2" s="1"/>
  <c r="DG504" i="2"/>
  <c r="DM33" i="2"/>
  <c r="DM32" i="2"/>
  <c r="DP30" i="2"/>
  <c r="DP31" i="2" s="1"/>
  <c r="DN44" i="2"/>
  <c r="DI23" i="13"/>
  <c r="DI24" i="13" s="1"/>
  <c r="DP98" i="2"/>
  <c r="DQ22" i="14"/>
  <c r="DQ131" i="14"/>
  <c r="DQ55" i="1"/>
  <c r="DQ426" i="2" s="1"/>
  <c r="DQ62" i="14"/>
  <c r="DQ53" i="1"/>
  <c r="DQ54" i="1"/>
  <c r="DQ56" i="1"/>
  <c r="DI817" i="2"/>
  <c r="Q393" i="2"/>
  <c r="DL383" i="2"/>
  <c r="DP121" i="10"/>
  <c r="DO561" i="2"/>
  <c r="DP560" i="2"/>
  <c r="DS761" i="2"/>
  <c r="DS760" i="2" s="1"/>
  <c r="DR762" i="2"/>
  <c r="DQ35" i="1"/>
  <c r="DQ34" i="1"/>
  <c r="DR32" i="1"/>
  <c r="DQ33" i="1"/>
  <c r="DM259" i="14"/>
  <c r="DM294" i="14"/>
  <c r="DM232" i="14"/>
  <c r="DL78" i="4"/>
  <c r="DL104" i="2"/>
  <c r="DP65" i="10"/>
  <c r="BG84" i="10"/>
  <c r="BG85" i="10" s="1"/>
  <c r="DP461" i="2"/>
  <c r="DO556" i="2"/>
  <c r="DP555" i="2"/>
  <c r="P395" i="2"/>
  <c r="Q391" i="2"/>
  <c r="AP85" i="14"/>
  <c r="AP87" i="14" s="1"/>
  <c r="AP22" i="4"/>
  <c r="AP15" i="14"/>
  <c r="AP167" i="14"/>
  <c r="AP55" i="14"/>
  <c r="AP187" i="14"/>
  <c r="DJ92" i="2"/>
  <c r="DR769" i="2"/>
  <c r="DR768" i="2" s="1"/>
  <c r="DQ770" i="2"/>
  <c r="DP93" i="10"/>
  <c r="DO34" i="13"/>
  <c r="DO4" i="13"/>
  <c r="DO18" i="13"/>
  <c r="DO1" i="13"/>
  <c r="DO1" i="5"/>
  <c r="DO4" i="5"/>
  <c r="DO83" i="14"/>
  <c r="DO43" i="14"/>
  <c r="DO152" i="14"/>
  <c r="DO1" i="14"/>
  <c r="DO200" i="14"/>
  <c r="DO175" i="14"/>
  <c r="DO115" i="14"/>
  <c r="DO4" i="14"/>
  <c r="DO4" i="4"/>
  <c r="DO149" i="4"/>
  <c r="DO106" i="4"/>
  <c r="DO71" i="4"/>
  <c r="DO1" i="4"/>
  <c r="DO181" i="4"/>
  <c r="DO168" i="4"/>
  <c r="DO82" i="4"/>
  <c r="DO37" i="4"/>
  <c r="DO825" i="2"/>
  <c r="DO730" i="2"/>
  <c r="DO747" i="2"/>
  <c r="DO502" i="2"/>
  <c r="DO4" i="2"/>
  <c r="DO870" i="2"/>
  <c r="DO795" i="2"/>
  <c r="DO774" i="2"/>
  <c r="DO417" i="2"/>
  <c r="DO288" i="2"/>
  <c r="DO121" i="2"/>
  <c r="DO812" i="2"/>
  <c r="DO570" i="2"/>
  <c r="DO1" i="2"/>
  <c r="DK3" i="15" s="1"/>
  <c r="DO102" i="10"/>
  <c r="DO1" i="10"/>
  <c r="DO119" i="1"/>
  <c r="DO74" i="1"/>
  <c r="DO1" i="1"/>
  <c r="DO44" i="1"/>
  <c r="DO90" i="10"/>
  <c r="DO55" i="10"/>
  <c r="DO20" i="1"/>
  <c r="DK105" i="2"/>
  <c r="DK110" i="2" s="1"/>
  <c r="DO120" i="10"/>
  <c r="DO102" i="14"/>
  <c r="DP101" i="14"/>
  <c r="DP487" i="2"/>
  <c r="DJ7" i="13"/>
  <c r="DJ22" i="13" s="1"/>
  <c r="DJ21" i="13"/>
  <c r="AQ906" i="2"/>
  <c r="AQ901" i="2" s="1"/>
  <c r="AR77" i="10"/>
  <c r="DM295" i="14"/>
  <c r="DP97" i="10"/>
  <c r="CR136" i="1"/>
  <c r="CS137" i="1" s="1"/>
  <c r="CS135" i="1"/>
  <c r="DN90" i="2"/>
  <c r="DN91" i="2" s="1"/>
  <c r="DK6" i="4"/>
  <c r="DM478" i="2"/>
  <c r="DN474" i="2"/>
  <c r="DP385" i="2"/>
  <c r="DJ93" i="2"/>
  <c r="DJ114" i="2" s="1"/>
  <c r="BK904" i="2"/>
  <c r="BL70" i="10"/>
  <c r="DP18" i="13" l="1"/>
  <c r="DO160" i="2"/>
  <c r="DH191" i="14"/>
  <c r="DO219" i="2"/>
  <c r="DO130" i="2"/>
  <c r="DO190" i="2"/>
  <c r="DO247" i="2"/>
  <c r="DL219" i="2"/>
  <c r="DL247" i="2"/>
  <c r="BV837" i="2"/>
  <c r="BV855" i="2" s="1"/>
  <c r="DO50" i="2"/>
  <c r="DO51" i="2" s="1"/>
  <c r="DM64" i="2"/>
  <c r="DM65" i="2" s="1"/>
  <c r="DM52" i="2" s="1"/>
  <c r="DM76" i="4"/>
  <c r="DQ102" i="2"/>
  <c r="DQ42" i="2"/>
  <c r="DQ30" i="2" s="1"/>
  <c r="DQ31" i="2" s="1"/>
  <c r="DO592" i="2"/>
  <c r="DO156" i="4" s="1"/>
  <c r="BJ605" i="2"/>
  <c r="BN601" i="2"/>
  <c r="DN599" i="2"/>
  <c r="DM609" i="2"/>
  <c r="DO603" i="2"/>
  <c r="DP595" i="2"/>
  <c r="DP597" i="2"/>
  <c r="DP598" i="2"/>
  <c r="DQ589" i="2"/>
  <c r="DQ583" i="2"/>
  <c r="DQ582" i="2"/>
  <c r="DP608" i="2"/>
  <c r="DP602" i="2"/>
  <c r="DM164" i="4"/>
  <c r="DN700" i="2"/>
  <c r="DN46" i="4" s="1"/>
  <c r="DM279" i="2"/>
  <c r="DM518" i="2" s="1"/>
  <c r="DM519" i="2" s="1"/>
  <c r="DO430" i="2"/>
  <c r="DO135" i="4"/>
  <c r="DK272" i="2"/>
  <c r="DM4" i="15"/>
  <c r="DQ427" i="2"/>
  <c r="DQ428" i="2"/>
  <c r="DQ424" i="2"/>
  <c r="DQ423" i="2"/>
  <c r="DP425" i="2"/>
  <c r="DK281" i="2"/>
  <c r="DK140" i="2"/>
  <c r="DL136" i="2"/>
  <c r="DH276" i="2"/>
  <c r="DH539" i="2" s="1"/>
  <c r="DJ275" i="2"/>
  <c r="DJ152" i="2"/>
  <c r="DJ153" i="2"/>
  <c r="DJ109" i="4"/>
  <c r="DI278" i="2"/>
  <c r="DI880" i="2" s="1"/>
  <c r="DK280" i="2"/>
  <c r="DL138" i="2"/>
  <c r="DI273" i="2"/>
  <c r="DI141" i="2"/>
  <c r="DN272" i="2"/>
  <c r="DH282" i="2"/>
  <c r="DI142" i="2"/>
  <c r="DI146" i="2" s="1"/>
  <c r="CI26" i="4"/>
  <c r="CI45" i="4"/>
  <c r="DL660" i="2"/>
  <c r="CH45" i="4"/>
  <c r="DH11" i="4"/>
  <c r="DM653" i="2"/>
  <c r="DM702" i="2" s="1"/>
  <c r="DK249" i="14"/>
  <c r="BU90" i="14"/>
  <c r="BU94" i="14"/>
  <c r="BU122" i="14"/>
  <c r="BU836" i="2"/>
  <c r="BU857" i="2" s="1"/>
  <c r="BT863" i="2"/>
  <c r="BT852" i="2"/>
  <c r="BT176" i="4"/>
  <c r="DK408" i="2"/>
  <c r="DK549" i="2" s="1"/>
  <c r="BU175" i="4"/>
  <c r="BU21" i="4"/>
  <c r="DK276" i="14"/>
  <c r="DK256" i="2"/>
  <c r="DK113" i="4" s="1"/>
  <c r="DL519" i="2"/>
  <c r="DL520" i="2" s="1"/>
  <c r="DI413" i="2"/>
  <c r="DI911" i="2" s="1"/>
  <c r="DI229" i="14" s="1"/>
  <c r="DL97" i="4"/>
  <c r="DM654" i="2"/>
  <c r="DM703" i="2" s="1"/>
  <c r="DN646" i="2"/>
  <c r="DN654" i="2" s="1"/>
  <c r="DN703" i="2" s="1"/>
  <c r="DQ481" i="2"/>
  <c r="DI229" i="2"/>
  <c r="DK407" i="2"/>
  <c r="DK909" i="2" s="1"/>
  <c r="DK289" i="14" s="1"/>
  <c r="DQ22" i="2"/>
  <c r="DP405" i="2"/>
  <c r="DM98" i="4"/>
  <c r="DL100" i="4"/>
  <c r="DQ54" i="14"/>
  <c r="DQ165" i="14"/>
  <c r="DQ34" i="14"/>
  <c r="DQ132" i="14"/>
  <c r="DQ14" i="14"/>
  <c r="DQ119" i="14"/>
  <c r="DQ23" i="14"/>
  <c r="DQ47" i="14"/>
  <c r="DQ74" i="14"/>
  <c r="DQ8" i="14"/>
  <c r="DQ156" i="14"/>
  <c r="DQ204" i="14"/>
  <c r="DQ63" i="14"/>
  <c r="DQ143" i="14"/>
  <c r="DJ8" i="4"/>
  <c r="DJ7" i="4" s="1"/>
  <c r="DQ82" i="2"/>
  <c r="DL213" i="2"/>
  <c r="DL201" i="2" s="1"/>
  <c r="DL212" i="2"/>
  <c r="DQ65" i="1"/>
  <c r="DQ129" i="1"/>
  <c r="DQ59" i="1"/>
  <c r="DQ126" i="1"/>
  <c r="DQ152" i="1"/>
  <c r="DQ146" i="1"/>
  <c r="L147" i="1" s="1"/>
  <c r="DQ50" i="1"/>
  <c r="DQ51" i="1"/>
  <c r="DI193" i="14"/>
  <c r="DT93" i="1"/>
  <c r="DS97" i="1"/>
  <c r="DQ62" i="2"/>
  <c r="DI108" i="4"/>
  <c r="DJ269" i="2"/>
  <c r="DJ257" i="2" s="1"/>
  <c r="DJ268" i="2"/>
  <c r="DJ113" i="4"/>
  <c r="DR2" i="5"/>
  <c r="DR2" i="10"/>
  <c r="DR118" i="10" s="1"/>
  <c r="DR2" i="14"/>
  <c r="DR147" i="1"/>
  <c r="DR2" i="4"/>
  <c r="DR2" i="1"/>
  <c r="DR2" i="13"/>
  <c r="DR2" i="2"/>
  <c r="DS31" i="1"/>
  <c r="DK228" i="2"/>
  <c r="DM249" i="2"/>
  <c r="DM102" i="4" s="1"/>
  <c r="DQ438" i="2"/>
  <c r="DQ320" i="2"/>
  <c r="DQ363" i="2"/>
  <c r="DQ338" i="2"/>
  <c r="DQ302" i="2"/>
  <c r="DQ210" i="2"/>
  <c r="DQ189" i="2" s="1"/>
  <c r="DQ198" i="2"/>
  <c r="DQ39" i="2"/>
  <c r="DQ645" i="2"/>
  <c r="DQ453" i="2"/>
  <c r="DQ359" i="2"/>
  <c r="DQ311" i="2"/>
  <c r="DQ297" i="2"/>
  <c r="DQ294" i="2" s="1"/>
  <c r="DQ238" i="2"/>
  <c r="DQ218" i="2" s="1"/>
  <c r="DQ266" i="2"/>
  <c r="DQ246" i="2" s="1"/>
  <c r="DQ196" i="2"/>
  <c r="DQ79" i="2"/>
  <c r="DQ19" i="2"/>
  <c r="DQ923" i="2"/>
  <c r="DQ476" i="2"/>
  <c r="DQ437" i="2"/>
  <c r="DQ612" i="2"/>
  <c r="DQ454" i="2"/>
  <c r="DQ333" i="2"/>
  <c r="DQ330" i="2" s="1"/>
  <c r="DQ372" i="2"/>
  <c r="DQ369" i="2" s="1"/>
  <c r="DQ350" i="2"/>
  <c r="DQ315" i="2"/>
  <c r="DQ293" i="2"/>
  <c r="DQ226" i="2"/>
  <c r="DQ254" i="2"/>
  <c r="DQ180" i="2"/>
  <c r="DQ159" i="2" s="1"/>
  <c r="DQ59" i="2"/>
  <c r="DQ489" i="2"/>
  <c r="DQ99" i="2"/>
  <c r="DQ434" i="2"/>
  <c r="DQ450" i="2"/>
  <c r="DQ329" i="2"/>
  <c r="DQ324" i="2"/>
  <c r="DQ321" i="2" s="1"/>
  <c r="DQ368" i="2"/>
  <c r="DQ354" i="2"/>
  <c r="DQ351" i="2" s="1"/>
  <c r="DQ342" i="2"/>
  <c r="DQ339" i="2" s="1"/>
  <c r="DQ306" i="2"/>
  <c r="DQ303" i="2" s="1"/>
  <c r="DQ224" i="2"/>
  <c r="DQ252" i="2"/>
  <c r="DQ150" i="2"/>
  <c r="DQ129" i="2" s="1"/>
  <c r="DQ463" i="2"/>
  <c r="DM99" i="4"/>
  <c r="DJ112" i="4"/>
  <c r="DJ241" i="2"/>
  <c r="DJ230" i="2" s="1"/>
  <c r="DJ240" i="2"/>
  <c r="DR57" i="10"/>
  <c r="DR62" i="10"/>
  <c r="DM221" i="2"/>
  <c r="DM101" i="4" s="1"/>
  <c r="DQ332" i="2"/>
  <c r="DQ371" i="2"/>
  <c r="DQ353" i="2"/>
  <c r="DQ314" i="2"/>
  <c r="DQ296" i="2"/>
  <c r="DQ323" i="2"/>
  <c r="DQ341" i="2"/>
  <c r="DQ305" i="2"/>
  <c r="DQ362" i="2"/>
  <c r="DQ235" i="2"/>
  <c r="DQ207" i="2"/>
  <c r="DQ263" i="2"/>
  <c r="DQ147" i="2"/>
  <c r="DQ177" i="2"/>
  <c r="DQ436" i="2"/>
  <c r="DQ452" i="2"/>
  <c r="DL893" i="2"/>
  <c r="DJ909" i="2"/>
  <c r="DJ289" i="14" s="1"/>
  <c r="DJ410" i="2"/>
  <c r="DK115" i="4"/>
  <c r="DL406" i="2"/>
  <c r="DL249" i="14" s="1"/>
  <c r="DK388" i="2"/>
  <c r="DK404" i="2" s="1"/>
  <c r="DL318" i="2"/>
  <c r="DL120" i="4" s="1"/>
  <c r="DL117" i="4" s="1"/>
  <c r="DL382" i="2"/>
  <c r="DL380" i="2" s="1"/>
  <c r="DL387" i="2" s="1"/>
  <c r="DM381" i="2"/>
  <c r="DM317" i="2"/>
  <c r="DI11" i="4"/>
  <c r="DK9" i="4"/>
  <c r="DN313" i="2"/>
  <c r="DO312" i="2"/>
  <c r="DO75" i="4"/>
  <c r="DM389" i="2"/>
  <c r="DM365" i="2"/>
  <c r="DO360" i="2"/>
  <c r="DN361" i="2"/>
  <c r="DL366" i="2"/>
  <c r="DL127" i="4" s="1"/>
  <c r="DL125" i="4" s="1"/>
  <c r="DL390" i="2"/>
  <c r="DL388" i="2" s="1"/>
  <c r="DL498" i="2"/>
  <c r="DN222" i="2"/>
  <c r="DN228" i="2" s="1"/>
  <c r="DN112" i="4" s="1"/>
  <c r="DN194" i="2"/>
  <c r="DN200" i="2" s="1"/>
  <c r="DN212" i="2" s="1"/>
  <c r="DN250" i="2"/>
  <c r="DN256" i="2" s="1"/>
  <c r="DN269" i="2" s="1"/>
  <c r="DM890" i="2"/>
  <c r="DN164" i="2"/>
  <c r="DM132" i="4"/>
  <c r="DN440" i="2"/>
  <c r="DN460" i="2" s="1"/>
  <c r="DN136" i="4"/>
  <c r="DN134" i="4" s="1"/>
  <c r="DM458" i="2"/>
  <c r="DM10" i="4"/>
  <c r="DM465" i="2"/>
  <c r="DO435" i="2"/>
  <c r="DO459" i="2" s="1"/>
  <c r="DP433" i="2"/>
  <c r="DM109" i="2"/>
  <c r="BI634" i="2"/>
  <c r="BI694" i="2" s="1"/>
  <c r="BI657" i="2"/>
  <c r="BI705" i="2" s="1"/>
  <c r="BI631" i="2"/>
  <c r="BI691" i="2" s="1"/>
  <c r="DL73" i="4"/>
  <c r="DO10" i="2"/>
  <c r="DO11" i="2" s="1"/>
  <c r="DM24" i="2"/>
  <c r="DM25" i="2" s="1"/>
  <c r="DM74" i="4"/>
  <c r="DM655" i="2"/>
  <c r="DO658" i="2"/>
  <c r="DO706" i="2" s="1"/>
  <c r="DP648" i="2"/>
  <c r="DN659" i="2"/>
  <c r="DN707" i="2" s="1"/>
  <c r="DN650" i="2"/>
  <c r="DN160" i="4" s="1"/>
  <c r="DN159" i="4" s="1"/>
  <c r="DM212" i="2"/>
  <c r="DM213" i="2"/>
  <c r="DM201" i="2" s="1"/>
  <c r="DL85" i="2"/>
  <c r="DL72" i="2" s="1"/>
  <c r="DL111" i="2"/>
  <c r="DL879" i="2" s="1"/>
  <c r="DO70" i="2"/>
  <c r="DO71" i="2" s="1"/>
  <c r="DM77" i="4"/>
  <c r="DM84" i="2"/>
  <c r="DP152" i="14"/>
  <c r="DP870" i="2"/>
  <c r="BL847" i="2"/>
  <c r="BL862" i="2"/>
  <c r="DP74" i="1"/>
  <c r="DP839" i="2"/>
  <c r="DJ39" i="13"/>
  <c r="DJ40" i="13" s="1"/>
  <c r="DN887" i="2"/>
  <c r="DN53" i="4"/>
  <c r="DN192" i="4" s="1"/>
  <c r="DM721" i="2"/>
  <c r="DM685" i="2"/>
  <c r="DL720" i="2"/>
  <c r="DL51" i="4"/>
  <c r="DK190" i="4"/>
  <c r="DK194" i="4" s="1"/>
  <c r="DK37" i="13"/>
  <c r="DK11" i="13"/>
  <c r="DK38" i="13" s="1"/>
  <c r="DK55" i="4"/>
  <c r="DN622" i="2"/>
  <c r="DN157" i="4" s="1"/>
  <c r="DN155" i="4" s="1"/>
  <c r="DJ123" i="14"/>
  <c r="DJ12" i="14"/>
  <c r="DJ50" i="14"/>
  <c r="DJ159" i="14"/>
  <c r="DO638" i="2"/>
  <c r="DO699" i="2" s="1"/>
  <c r="DO632" i="2"/>
  <c r="DO692" i="2" s="1"/>
  <c r="DP619" i="2"/>
  <c r="AW545" i="2"/>
  <c r="DO625" i="2"/>
  <c r="DO627" i="2"/>
  <c r="DO688" i="2" s="1"/>
  <c r="DP613" i="2"/>
  <c r="AY40" i="4"/>
  <c r="DI262" i="2"/>
  <c r="DJ260" i="2"/>
  <c r="DL204" i="2"/>
  <c r="AX544" i="2"/>
  <c r="AX545" i="2" s="1"/>
  <c r="AZ468" i="2"/>
  <c r="AZ470" i="2" s="1"/>
  <c r="AY543" i="2"/>
  <c r="AY537" i="2"/>
  <c r="AY538" i="2" s="1"/>
  <c r="BA466" i="2"/>
  <c r="AZ536" i="2"/>
  <c r="AX534" i="2"/>
  <c r="BA479" i="2"/>
  <c r="AZ483" i="2"/>
  <c r="BA492" i="2"/>
  <c r="AZ496" i="2"/>
  <c r="DN456" i="2"/>
  <c r="DN486" i="2" s="1"/>
  <c r="DN485" i="2"/>
  <c r="DN141" i="4"/>
  <c r="DN140" i="4" s="1"/>
  <c r="DM497" i="2"/>
  <c r="DM484" i="2"/>
  <c r="DM15" i="4"/>
  <c r="DL494" i="2"/>
  <c r="DM491" i="2"/>
  <c r="DO451" i="2"/>
  <c r="DP449" i="2"/>
  <c r="DP331" i="2"/>
  <c r="DO335" i="2"/>
  <c r="DO336" i="2" s="1"/>
  <c r="DO122" i="4" s="1"/>
  <c r="DO326" i="2"/>
  <c r="DO327" i="2" s="1"/>
  <c r="DO121" i="4" s="1"/>
  <c r="DP322" i="2"/>
  <c r="DN357" i="2"/>
  <c r="DN126" i="4" s="1"/>
  <c r="DO374" i="2"/>
  <c r="DO375" i="2" s="1"/>
  <c r="DO128" i="4" s="1"/>
  <c r="DP370" i="2"/>
  <c r="DP352" i="2"/>
  <c r="DO356" i="2"/>
  <c r="DN97" i="4"/>
  <c r="DO100" i="4"/>
  <c r="DP1" i="2"/>
  <c r="DL3" i="15" s="1"/>
  <c r="DP71" i="4"/>
  <c r="DP4" i="13"/>
  <c r="DP20" i="1"/>
  <c r="DP288" i="2"/>
  <c r="DP115" i="14"/>
  <c r="DP502" i="2"/>
  <c r="DP82" i="4"/>
  <c r="DP1" i="5"/>
  <c r="DN300" i="2"/>
  <c r="DN118" i="4" s="1"/>
  <c r="DP295" i="2"/>
  <c r="DP304" i="2"/>
  <c r="DO344" i="2"/>
  <c r="DO345" i="2" s="1"/>
  <c r="DO123" i="4" s="1"/>
  <c r="DO299" i="2"/>
  <c r="DO308" i="2"/>
  <c r="DO309" i="2" s="1"/>
  <c r="DO119" i="4" s="1"/>
  <c r="DP340" i="2"/>
  <c r="DP249" i="2"/>
  <c r="DP102" i="4" s="1"/>
  <c r="DP248" i="2"/>
  <c r="DO99" i="4"/>
  <c r="DG176" i="2"/>
  <c r="DG277" i="2" s="1"/>
  <c r="DN134" i="2"/>
  <c r="DN85" i="4"/>
  <c r="DH224" i="14"/>
  <c r="DH278" i="14"/>
  <c r="DO89" i="4"/>
  <c r="DI172" i="2"/>
  <c r="DF284" i="2"/>
  <c r="DO98" i="4"/>
  <c r="DO93" i="4"/>
  <c r="DP220" i="2"/>
  <c r="DP221" i="2"/>
  <c r="DP101" i="4" s="1"/>
  <c r="DO88" i="4"/>
  <c r="DP191" i="2"/>
  <c r="DP192" i="2"/>
  <c r="DP92" i="4" s="1"/>
  <c r="DP193" i="2"/>
  <c r="DP96" i="4" s="1"/>
  <c r="DI171" i="2"/>
  <c r="DL166" i="2"/>
  <c r="DK170" i="2"/>
  <c r="DH889" i="2"/>
  <c r="DH274" i="2"/>
  <c r="DP161" i="2"/>
  <c r="DP163" i="2"/>
  <c r="DP95" i="4" s="1"/>
  <c r="DP162" i="2"/>
  <c r="DP91" i="4" s="1"/>
  <c r="DL168" i="2"/>
  <c r="DJ110" i="4"/>
  <c r="DJ183" i="2"/>
  <c r="DJ182" i="2"/>
  <c r="DO87" i="4"/>
  <c r="DH174" i="2"/>
  <c r="DH283" i="2" s="1"/>
  <c r="DL232" i="2"/>
  <c r="DP132" i="2"/>
  <c r="DP90" i="4" s="1"/>
  <c r="DP133" i="2"/>
  <c r="DP94" i="4" s="1"/>
  <c r="DP131" i="2"/>
  <c r="DO86" i="4"/>
  <c r="DP236" i="2"/>
  <c r="DJ144" i="2"/>
  <c r="DP44" i="1"/>
  <c r="DP119" i="1"/>
  <c r="DP747" i="2"/>
  <c r="DP570" i="2"/>
  <c r="DP417" i="2"/>
  <c r="DP4" i="4"/>
  <c r="DP168" i="4"/>
  <c r="DP106" i="4"/>
  <c r="DP175" i="14"/>
  <c r="DP43" i="14"/>
  <c r="DP4" i="5"/>
  <c r="DP34" i="13"/>
  <c r="DP102" i="10"/>
  <c r="DP774" i="2"/>
  <c r="DP149" i="4"/>
  <c r="DP55" i="10"/>
  <c r="DP1" i="10"/>
  <c r="DP730" i="2"/>
  <c r="DP812" i="2"/>
  <c r="DP181" i="4"/>
  <c r="DP200" i="14"/>
  <c r="DP83" i="14"/>
  <c r="DP1" i="13"/>
  <c r="DP90" i="10"/>
  <c r="DP1" i="1"/>
  <c r="DP4" i="2"/>
  <c r="DP825" i="2"/>
  <c r="DP121" i="2"/>
  <c r="DP795" i="2"/>
  <c r="DP37" i="4"/>
  <c r="DP1" i="4"/>
  <c r="DP4" i="14"/>
  <c r="DP1" i="14"/>
  <c r="DM258" i="2"/>
  <c r="DP208" i="2"/>
  <c r="DP178" i="2"/>
  <c r="DP148" i="2"/>
  <c r="DM202" i="2"/>
  <c r="DP264" i="2"/>
  <c r="DQ58" i="2"/>
  <c r="DQ78" i="2"/>
  <c r="DQ18" i="2"/>
  <c r="DQ38" i="2"/>
  <c r="DG191" i="14"/>
  <c r="DM53" i="2"/>
  <c r="DN53" i="2" s="1"/>
  <c r="DK277" i="14"/>
  <c r="DK223" i="14"/>
  <c r="DK250" i="14"/>
  <c r="DJ506" i="2"/>
  <c r="DK93" i="2"/>
  <c r="DK114" i="2" s="1"/>
  <c r="DM13" i="2"/>
  <c r="DN45" i="2"/>
  <c r="DN32" i="2" s="1"/>
  <c r="DO44" i="2"/>
  <c r="DQ98" i="2"/>
  <c r="DR56" i="1"/>
  <c r="DR53" i="1"/>
  <c r="DR62" i="14"/>
  <c r="DR22" i="14"/>
  <c r="DR55" i="1"/>
  <c r="DR426" i="2" s="1"/>
  <c r="DR131" i="14"/>
  <c r="DR54" i="1"/>
  <c r="AP89" i="14"/>
  <c r="AP91" i="14" s="1"/>
  <c r="R393" i="2"/>
  <c r="DK92" i="2"/>
  <c r="DM78" i="4"/>
  <c r="DM104" i="2"/>
  <c r="AR20" i="4"/>
  <c r="AR143" i="4"/>
  <c r="AR145" i="4" s="1"/>
  <c r="AR78" i="10"/>
  <c r="DJ23" i="13"/>
  <c r="DJ24" i="13" s="1"/>
  <c r="DS769" i="2"/>
  <c r="DS768" i="2" s="1"/>
  <c r="DR770" i="2"/>
  <c r="DQ461" i="2"/>
  <c r="DL105" i="2"/>
  <c r="DQ40" i="1"/>
  <c r="DT761" i="2"/>
  <c r="DT760" i="2" s="1"/>
  <c r="DS762" i="2"/>
  <c r="DP561" i="2"/>
  <c r="DQ560" i="2"/>
  <c r="DQ121" i="10"/>
  <c r="DJ817" i="2"/>
  <c r="DQ385" i="2"/>
  <c r="DK7" i="13"/>
  <c r="DK22" i="13" s="1"/>
  <c r="DK21" i="13"/>
  <c r="DQ93" i="10"/>
  <c r="DN478" i="2"/>
  <c r="DO474" i="2"/>
  <c r="DO90" i="2"/>
  <c r="DO91" i="2" s="1"/>
  <c r="CS136" i="1"/>
  <c r="CT137" i="1" s="1"/>
  <c r="CT135" i="1"/>
  <c r="DQ97" i="10"/>
  <c r="DQ487" i="2"/>
  <c r="DP120" i="10"/>
  <c r="DN232" i="14"/>
  <c r="DN259" i="14"/>
  <c r="DN294" i="14"/>
  <c r="BG86" i="10"/>
  <c r="DQ65" i="10"/>
  <c r="BL71" i="10"/>
  <c r="BL72" i="10" s="1"/>
  <c r="DI508" i="2"/>
  <c r="AQ287" i="14"/>
  <c r="AQ902" i="2"/>
  <c r="AQ903" i="2" s="1"/>
  <c r="AQ16" i="4"/>
  <c r="DP102" i="14"/>
  <c r="DQ101" i="14"/>
  <c r="DN295" i="14"/>
  <c r="Q395" i="2"/>
  <c r="R391" i="2"/>
  <c r="DP556" i="2"/>
  <c r="DQ555" i="2"/>
  <c r="DL6" i="4"/>
  <c r="DR34" i="1"/>
  <c r="DS32" i="1"/>
  <c r="DR33" i="1"/>
  <c r="DR35" i="1"/>
  <c r="DJ112" i="2"/>
  <c r="DM383" i="2"/>
  <c r="DP130" i="2" l="1"/>
  <c r="DP160" i="2"/>
  <c r="DP219" i="2"/>
  <c r="DP247" i="2"/>
  <c r="DP190" i="2"/>
  <c r="DM247" i="2"/>
  <c r="DM219" i="2"/>
  <c r="DP50" i="2"/>
  <c r="DP51" i="2" s="1"/>
  <c r="DN76" i="4"/>
  <c r="DN64" i="2"/>
  <c r="DN65" i="2" s="1"/>
  <c r="DN52" i="2" s="1"/>
  <c r="DO599" i="2"/>
  <c r="DN609" i="2"/>
  <c r="BK604" i="2"/>
  <c r="DP592" i="2"/>
  <c r="DP156" i="4" s="1"/>
  <c r="BO600" i="2"/>
  <c r="DR589" i="2"/>
  <c r="DR583" i="2"/>
  <c r="DR582" i="2"/>
  <c r="DQ595" i="2"/>
  <c r="DQ597" i="2"/>
  <c r="DQ598" i="2"/>
  <c r="DP603" i="2"/>
  <c r="DQ608" i="2"/>
  <c r="DQ602" i="2"/>
  <c r="DO700" i="2"/>
  <c r="DO46" i="4" s="1"/>
  <c r="DN279" i="2"/>
  <c r="DN518" i="2" s="1"/>
  <c r="DN519" i="2" s="1"/>
  <c r="DN520" i="2" s="1"/>
  <c r="DP430" i="2"/>
  <c r="DP135" i="4"/>
  <c r="DO272" i="2"/>
  <c r="DN4" i="15"/>
  <c r="DR427" i="2"/>
  <c r="DR428" i="2"/>
  <c r="DR424" i="2"/>
  <c r="DR423" i="2"/>
  <c r="DQ425" i="2"/>
  <c r="DL280" i="2"/>
  <c r="DM138" i="2"/>
  <c r="DJ273" i="2"/>
  <c r="DJ141" i="2"/>
  <c r="DL281" i="2"/>
  <c r="DL140" i="2"/>
  <c r="DM136" i="2"/>
  <c r="DL272" i="2"/>
  <c r="DJ278" i="2"/>
  <c r="DJ880" i="2" s="1"/>
  <c r="DK275" i="2"/>
  <c r="DK152" i="2"/>
  <c r="DK153" i="2"/>
  <c r="DK109" i="4"/>
  <c r="DI282" i="2"/>
  <c r="DJ142" i="2"/>
  <c r="DJ146" i="2" s="1"/>
  <c r="DI276" i="2"/>
  <c r="DI539" i="2" s="1"/>
  <c r="DR22" i="2"/>
  <c r="DM660" i="2"/>
  <c r="CI782" i="2"/>
  <c r="CI789" i="2"/>
  <c r="DR102" i="2"/>
  <c r="DR82" i="2"/>
  <c r="CJ26" i="4"/>
  <c r="CJ45" i="4"/>
  <c r="DR62" i="2"/>
  <c r="DR42" i="2"/>
  <c r="DR30" i="2" s="1"/>
  <c r="DR31" i="2" s="1"/>
  <c r="CH782" i="2"/>
  <c r="CH789" i="2"/>
  <c r="DR40" i="1"/>
  <c r="DN164" i="4"/>
  <c r="DN653" i="2"/>
  <c r="DN702" i="2" s="1"/>
  <c r="DK412" i="2"/>
  <c r="DK41" i="4" s="1"/>
  <c r="BV838" i="2"/>
  <c r="BW837" i="2" s="1"/>
  <c r="DK410" i="2"/>
  <c r="DK910" i="2" s="1"/>
  <c r="BT86" i="14"/>
  <c r="BT104" i="14"/>
  <c r="DK268" i="2"/>
  <c r="DK269" i="2"/>
  <c r="DK257" i="2" s="1"/>
  <c r="DL206" i="2"/>
  <c r="BV21" i="4"/>
  <c r="BV175" i="4"/>
  <c r="BU863" i="2"/>
  <c r="BU176" i="4"/>
  <c r="BU852" i="2"/>
  <c r="DL276" i="14"/>
  <c r="DM520" i="2"/>
  <c r="DL516" i="2"/>
  <c r="DI288" i="14"/>
  <c r="DN213" i="2"/>
  <c r="DN201" i="2" s="1"/>
  <c r="DI256" i="14"/>
  <c r="DN132" i="4"/>
  <c r="DM406" i="2"/>
  <c r="DM222" i="14" s="1"/>
  <c r="DJ108" i="4"/>
  <c r="DL407" i="2"/>
  <c r="DL410" i="2" s="1"/>
  <c r="DL910" i="2" s="1"/>
  <c r="DN890" i="2"/>
  <c r="DM204" i="2"/>
  <c r="DM206" i="2" s="1"/>
  <c r="DM100" i="4"/>
  <c r="DL115" i="4"/>
  <c r="DN652" i="2"/>
  <c r="DO646" i="2"/>
  <c r="DL228" i="2"/>
  <c r="DL112" i="4" s="1"/>
  <c r="DJ229" i="2"/>
  <c r="DM97" i="4"/>
  <c r="DQ405" i="2"/>
  <c r="DK8" i="4"/>
  <c r="DK7" i="4" s="1"/>
  <c r="DR65" i="1"/>
  <c r="DR126" i="1"/>
  <c r="DR59" i="1"/>
  <c r="DR152" i="1"/>
  <c r="DR129" i="1"/>
  <c r="DR146" i="1"/>
  <c r="K147" i="1" s="1"/>
  <c r="DR50" i="1"/>
  <c r="DR51" i="1"/>
  <c r="DU93" i="1"/>
  <c r="DT97" i="1"/>
  <c r="DJ193" i="14"/>
  <c r="DS2" i="4"/>
  <c r="DT31" i="1"/>
  <c r="DS2" i="13"/>
  <c r="DS2" i="2"/>
  <c r="DS147" i="1"/>
  <c r="DS2" i="5"/>
  <c r="DS2" i="10"/>
  <c r="DS118" i="10" s="1"/>
  <c r="DS2" i="14"/>
  <c r="DS2" i="1"/>
  <c r="DL408" i="2"/>
  <c r="DL549" i="2" s="1"/>
  <c r="DS62" i="10"/>
  <c r="DS57" i="10"/>
  <c r="DR438" i="2"/>
  <c r="DR645" i="2"/>
  <c r="DR612" i="2"/>
  <c r="DR372" i="2"/>
  <c r="DR369" i="2" s="1"/>
  <c r="DR359" i="2"/>
  <c r="DR338" i="2"/>
  <c r="DR302" i="2"/>
  <c r="DR224" i="2"/>
  <c r="DR252" i="2"/>
  <c r="DR180" i="2"/>
  <c r="DR159" i="2" s="1"/>
  <c r="DR79" i="2"/>
  <c r="DR434" i="2"/>
  <c r="DR453" i="2"/>
  <c r="DR324" i="2"/>
  <c r="DR321" i="2" s="1"/>
  <c r="DR368" i="2"/>
  <c r="DR350" i="2"/>
  <c r="DR315" i="2"/>
  <c r="DR297" i="2"/>
  <c r="DR294" i="2" s="1"/>
  <c r="DR226" i="2"/>
  <c r="DR210" i="2"/>
  <c r="DR189" i="2" s="1"/>
  <c r="DR150" i="2"/>
  <c r="DR129" i="2" s="1"/>
  <c r="DR59" i="2"/>
  <c r="DR19" i="2"/>
  <c r="DR923" i="2"/>
  <c r="DR476" i="2"/>
  <c r="DR454" i="2"/>
  <c r="DR333" i="2"/>
  <c r="DR330" i="2" s="1"/>
  <c r="DR320" i="2"/>
  <c r="DR363" i="2"/>
  <c r="DR311" i="2"/>
  <c r="DR293" i="2"/>
  <c r="DR266" i="2"/>
  <c r="DR246" i="2" s="1"/>
  <c r="DR198" i="2"/>
  <c r="DR99" i="2"/>
  <c r="DR489" i="2"/>
  <c r="DR437" i="2"/>
  <c r="DR450" i="2"/>
  <c r="DR329" i="2"/>
  <c r="DR354" i="2"/>
  <c r="DR351" i="2" s="1"/>
  <c r="DR342" i="2"/>
  <c r="DR339" i="2" s="1"/>
  <c r="DR306" i="2"/>
  <c r="DR303" i="2" s="1"/>
  <c r="DR238" i="2"/>
  <c r="DR218" i="2" s="1"/>
  <c r="DR254" i="2"/>
  <c r="DR196" i="2"/>
  <c r="DR39" i="2"/>
  <c r="DR463" i="2"/>
  <c r="DJ234" i="2"/>
  <c r="DL222" i="14"/>
  <c r="DK112" i="4"/>
  <c r="DK241" i="2"/>
  <c r="DK230" i="2" s="1"/>
  <c r="DK240" i="2"/>
  <c r="DR204" i="14"/>
  <c r="DR63" i="14"/>
  <c r="DR143" i="14"/>
  <c r="DR54" i="14"/>
  <c r="DR165" i="14"/>
  <c r="DR34" i="14"/>
  <c r="DR132" i="14"/>
  <c r="DR14" i="14"/>
  <c r="DR119" i="14"/>
  <c r="DR23" i="14"/>
  <c r="DR47" i="14"/>
  <c r="DR74" i="14"/>
  <c r="DR156" i="14"/>
  <c r="DR8" i="14"/>
  <c r="DL256" i="2"/>
  <c r="DR481" i="2"/>
  <c r="DR235" i="2"/>
  <c r="DR263" i="2"/>
  <c r="DR147" i="2"/>
  <c r="DR177" i="2"/>
  <c r="DR207" i="2"/>
  <c r="DR436" i="2"/>
  <c r="DR452" i="2"/>
  <c r="DR332" i="2"/>
  <c r="DR323" i="2"/>
  <c r="DR371" i="2"/>
  <c r="DR362" i="2"/>
  <c r="DR353" i="2"/>
  <c r="DR341" i="2"/>
  <c r="DR314" i="2"/>
  <c r="DR305" i="2"/>
  <c r="DR296" i="2"/>
  <c r="DM893" i="2"/>
  <c r="DJ910" i="2"/>
  <c r="DJ413" i="2"/>
  <c r="DJ911" i="2" s="1"/>
  <c r="DK13" i="4"/>
  <c r="DO313" i="2"/>
  <c r="DP312" i="2"/>
  <c r="DN381" i="2"/>
  <c r="DN317" i="2"/>
  <c r="DJ11" i="4"/>
  <c r="DL9" i="4"/>
  <c r="DM318" i="2"/>
  <c r="DM120" i="4" s="1"/>
  <c r="DM117" i="4" s="1"/>
  <c r="DM382" i="2"/>
  <c r="DM380" i="2" s="1"/>
  <c r="DM387" i="2" s="1"/>
  <c r="DN240" i="2"/>
  <c r="DN113" i="4"/>
  <c r="DM516" i="2"/>
  <c r="DN111" i="4"/>
  <c r="DP75" i="4"/>
  <c r="DO194" i="2"/>
  <c r="DO200" i="2" s="1"/>
  <c r="DO111" i="4" s="1"/>
  <c r="DM366" i="2"/>
  <c r="DM127" i="4" s="1"/>
  <c r="DM125" i="4" s="1"/>
  <c r="DM390" i="2"/>
  <c r="DN389" i="2"/>
  <c r="DN365" i="2"/>
  <c r="DP360" i="2"/>
  <c r="DO361" i="2"/>
  <c r="DN268" i="2"/>
  <c r="DN241" i="2"/>
  <c r="DN229" i="2" s="1"/>
  <c r="AR184" i="4"/>
  <c r="DO222" i="2"/>
  <c r="DO228" i="2" s="1"/>
  <c r="DO112" i="4" s="1"/>
  <c r="DO250" i="2"/>
  <c r="DO256" i="2" s="1"/>
  <c r="DO113" i="4" s="1"/>
  <c r="DN8" i="4"/>
  <c r="DO164" i="2"/>
  <c r="DP164" i="2" s="1"/>
  <c r="AQ17" i="4"/>
  <c r="DM498" i="2"/>
  <c r="DO440" i="2"/>
  <c r="DO460" i="2" s="1"/>
  <c r="DO136" i="4"/>
  <c r="DO134" i="4" s="1"/>
  <c r="DN458" i="2"/>
  <c r="DN10" i="4"/>
  <c r="DN465" i="2"/>
  <c r="DP435" i="2"/>
  <c r="DP459" i="2" s="1"/>
  <c r="DQ433" i="2"/>
  <c r="DM12" i="2"/>
  <c r="DL110" i="2"/>
  <c r="DL112" i="2" s="1"/>
  <c r="DN109" i="2"/>
  <c r="BJ656" i="2"/>
  <c r="BJ704" i="2" s="1"/>
  <c r="BJ630" i="2"/>
  <c r="BJ690" i="2" s="1"/>
  <c r="BI635" i="2"/>
  <c r="BI695" i="2" s="1"/>
  <c r="DP10" i="2"/>
  <c r="DP11" i="2" s="1"/>
  <c r="DN24" i="2"/>
  <c r="DN25" i="2" s="1"/>
  <c r="DN74" i="4"/>
  <c r="DN655" i="2"/>
  <c r="DP658" i="2"/>
  <c r="DP706" i="2" s="1"/>
  <c r="DQ648" i="2"/>
  <c r="DO659" i="2"/>
  <c r="DO707" i="2" s="1"/>
  <c r="DO650" i="2"/>
  <c r="DO160" i="4" s="1"/>
  <c r="DO159" i="4" s="1"/>
  <c r="DM111" i="2"/>
  <c r="DM879" i="2" s="1"/>
  <c r="DM73" i="4"/>
  <c r="DN77" i="4"/>
  <c r="DN84" i="2"/>
  <c r="DN85" i="2" s="1"/>
  <c r="DN72" i="2" s="1"/>
  <c r="DM85" i="2"/>
  <c r="DM72" i="2" s="1"/>
  <c r="DP70" i="2"/>
  <c r="DP71" i="2" s="1"/>
  <c r="BM846" i="2"/>
  <c r="BL861" i="2"/>
  <c r="DQ839" i="2"/>
  <c r="DM232" i="2"/>
  <c r="DO134" i="2"/>
  <c r="DO622" i="2"/>
  <c r="DO157" i="4" s="1"/>
  <c r="DO155" i="4" s="1"/>
  <c r="DN685" i="2"/>
  <c r="DN721" i="2"/>
  <c r="DK12" i="14"/>
  <c r="DK50" i="14"/>
  <c r="DK159" i="14"/>
  <c r="DK123" i="14"/>
  <c r="DL190" i="4"/>
  <c r="DL194" i="4" s="1"/>
  <c r="DL11" i="13"/>
  <c r="DL38" i="13" s="1"/>
  <c r="DL37" i="13"/>
  <c r="DL55" i="4"/>
  <c r="DM51" i="4"/>
  <c r="DM720" i="2"/>
  <c r="DO887" i="2"/>
  <c r="DO53" i="4"/>
  <c r="DO192" i="4" s="1"/>
  <c r="DK39" i="13"/>
  <c r="DK40" i="13" s="1"/>
  <c r="DP638" i="2"/>
  <c r="DP699" i="2" s="1"/>
  <c r="DP632" i="2"/>
  <c r="DP692" i="2" s="1"/>
  <c r="DQ619" i="2"/>
  <c r="DP625" i="2"/>
  <c r="DP627" i="2"/>
  <c r="DP688" i="2" s="1"/>
  <c r="DQ613" i="2"/>
  <c r="DJ262" i="2"/>
  <c r="DK260" i="2"/>
  <c r="AY544" i="2"/>
  <c r="AX541" i="2"/>
  <c r="BA468" i="2"/>
  <c r="AZ543" i="2"/>
  <c r="BB492" i="2"/>
  <c r="BA496" i="2"/>
  <c r="AZ40" i="4"/>
  <c r="AY534" i="2"/>
  <c r="BB479" i="2"/>
  <c r="BA483" i="2"/>
  <c r="AZ537" i="2"/>
  <c r="AZ538" i="2" s="1"/>
  <c r="BB466" i="2"/>
  <c r="BA536" i="2"/>
  <c r="DO456" i="2"/>
  <c r="DO486" i="2" s="1"/>
  <c r="DO485" i="2"/>
  <c r="DO141" i="4"/>
  <c r="DO140" i="4" s="1"/>
  <c r="DN484" i="2"/>
  <c r="DN497" i="2"/>
  <c r="DN15" i="4"/>
  <c r="DM494" i="2"/>
  <c r="DN491" i="2"/>
  <c r="DP451" i="2"/>
  <c r="DQ449" i="2"/>
  <c r="DQ331" i="2"/>
  <c r="DP335" i="2"/>
  <c r="DP336" i="2" s="1"/>
  <c r="DP122" i="4" s="1"/>
  <c r="DQ322" i="2"/>
  <c r="DP326" i="2"/>
  <c r="DP327" i="2" s="1"/>
  <c r="DP121" i="4" s="1"/>
  <c r="DO357" i="2"/>
  <c r="DO126" i="4" s="1"/>
  <c r="DP356" i="2"/>
  <c r="DQ370" i="2"/>
  <c r="DQ352" i="2"/>
  <c r="DP374" i="2"/>
  <c r="DP375" i="2" s="1"/>
  <c r="DP128" i="4" s="1"/>
  <c r="DP93" i="4"/>
  <c r="DP100" i="4"/>
  <c r="DO300" i="2"/>
  <c r="DO118" i="4" s="1"/>
  <c r="DP344" i="2"/>
  <c r="DP345" i="2" s="1"/>
  <c r="DP123" i="4" s="1"/>
  <c r="DP308" i="2"/>
  <c r="DP309" i="2" s="1"/>
  <c r="DP119" i="4" s="1"/>
  <c r="DQ340" i="2"/>
  <c r="DQ304" i="2"/>
  <c r="DQ295" i="2"/>
  <c r="DP299" i="2"/>
  <c r="DO97" i="4"/>
  <c r="DL404" i="2"/>
  <c r="DL13" i="4"/>
  <c r="DQ248" i="2"/>
  <c r="DQ249" i="2"/>
  <c r="DQ102" i="4" s="1"/>
  <c r="DP99" i="4"/>
  <c r="DI278" i="14"/>
  <c r="DI251" i="14"/>
  <c r="DI224" i="14"/>
  <c r="DI174" i="2"/>
  <c r="DI283" i="2" s="1"/>
  <c r="DG284" i="2"/>
  <c r="DO85" i="4"/>
  <c r="DP89" i="4"/>
  <c r="DP98" i="4"/>
  <c r="DQ221" i="2"/>
  <c r="DQ101" i="4" s="1"/>
  <c r="DQ220" i="2"/>
  <c r="DN257" i="2"/>
  <c r="DP88" i="4"/>
  <c r="DQ192" i="2"/>
  <c r="DQ92" i="4" s="1"/>
  <c r="DQ191" i="2"/>
  <c r="DQ193" i="2"/>
  <c r="DQ96" i="4" s="1"/>
  <c r="DI889" i="2"/>
  <c r="DI274" i="2"/>
  <c r="DJ171" i="2"/>
  <c r="DH176" i="2"/>
  <c r="DH277" i="2" s="1"/>
  <c r="DK110" i="4"/>
  <c r="DK182" i="2"/>
  <c r="DK183" i="2"/>
  <c r="DQ161" i="2"/>
  <c r="DQ162" i="2"/>
  <c r="DQ91" i="4" s="1"/>
  <c r="DQ163" i="2"/>
  <c r="DQ95" i="4" s="1"/>
  <c r="DJ172" i="2"/>
  <c r="DP87" i="4"/>
  <c r="DM166" i="2"/>
  <c r="DL170" i="2"/>
  <c r="DM168" i="2"/>
  <c r="DQ132" i="2"/>
  <c r="DQ90" i="4" s="1"/>
  <c r="DQ133" i="2"/>
  <c r="DQ94" i="4" s="1"/>
  <c r="DQ131" i="2"/>
  <c r="DP86" i="4"/>
  <c r="DQ236" i="2"/>
  <c r="DN202" i="2"/>
  <c r="DN258" i="2"/>
  <c r="DK144" i="2"/>
  <c r="DQ178" i="2"/>
  <c r="DQ208" i="2"/>
  <c r="DQ148" i="2"/>
  <c r="DQ264" i="2"/>
  <c r="DR58" i="2"/>
  <c r="DS62" i="2" s="1"/>
  <c r="DR78" i="2"/>
  <c r="DS82" i="2" s="1"/>
  <c r="DR18" i="2"/>
  <c r="DS22" i="2" s="1"/>
  <c r="DR38" i="2"/>
  <c r="DS42" i="2" s="1"/>
  <c r="DJ507" i="2"/>
  <c r="DJ508" i="2" s="1"/>
  <c r="DL277" i="14"/>
  <c r="DL223" i="14"/>
  <c r="DL250" i="14"/>
  <c r="DN13" i="2"/>
  <c r="DK506" i="2"/>
  <c r="DO45" i="2"/>
  <c r="DO32" i="2" s="1"/>
  <c r="DP44" i="2"/>
  <c r="DP45" i="2" s="1"/>
  <c r="DP32" i="2" s="1"/>
  <c r="DN33" i="2"/>
  <c r="DN73" i="2"/>
  <c r="DO73" i="2" s="1"/>
  <c r="DK23" i="13"/>
  <c r="DK24" i="13" s="1"/>
  <c r="DR98" i="2"/>
  <c r="DS102" i="2" s="1"/>
  <c r="DL93" i="2"/>
  <c r="DL114" i="2" s="1"/>
  <c r="DL92" i="2"/>
  <c r="DS22" i="14"/>
  <c r="DS54" i="1"/>
  <c r="DS131" i="14"/>
  <c r="DS53" i="1"/>
  <c r="DS56" i="1"/>
  <c r="DS62" i="14"/>
  <c r="DS55" i="1"/>
  <c r="DS426" i="2" s="1"/>
  <c r="DQ120" i="10"/>
  <c r="DR93" i="10"/>
  <c r="DR385" i="2"/>
  <c r="DR121" i="10"/>
  <c r="DN383" i="2"/>
  <c r="DT32" i="1"/>
  <c r="DS33" i="1"/>
  <c r="DS35" i="1"/>
  <c r="DS34" i="1"/>
  <c r="DL7" i="13"/>
  <c r="DL22" i="13" s="1"/>
  <c r="DL21" i="13"/>
  <c r="DI191" i="14"/>
  <c r="DO295" i="14"/>
  <c r="CT136" i="1"/>
  <c r="CU137" i="1" s="1"/>
  <c r="CU135" i="1"/>
  <c r="DO478" i="2"/>
  <c r="DP474" i="2"/>
  <c r="AR79" i="10"/>
  <c r="AQ228" i="14"/>
  <c r="AQ255" i="14"/>
  <c r="AQ286" i="14"/>
  <c r="DO232" i="14"/>
  <c r="DO259" i="14"/>
  <c r="DO294" i="14"/>
  <c r="DR487" i="2"/>
  <c r="DP90" i="2"/>
  <c r="DP91" i="2" s="1"/>
  <c r="DR65" i="10"/>
  <c r="BH84" i="10"/>
  <c r="BH85" i="10" s="1"/>
  <c r="DQ561" i="2"/>
  <c r="DR560" i="2"/>
  <c r="DU761" i="2"/>
  <c r="DU760" i="2" s="1"/>
  <c r="DT762" i="2"/>
  <c r="DR461" i="2"/>
  <c r="DM105" i="2"/>
  <c r="S393" i="2"/>
  <c r="DQ556" i="2"/>
  <c r="DR555" i="2"/>
  <c r="DQ102" i="14"/>
  <c r="DR101" i="14"/>
  <c r="BL904" i="2"/>
  <c r="BM70" i="10"/>
  <c r="R395" i="2"/>
  <c r="S391" i="2"/>
  <c r="DK112" i="2"/>
  <c r="DR97" i="10"/>
  <c r="DN78" i="4"/>
  <c r="DN104" i="2"/>
  <c r="DK817" i="2"/>
  <c r="DQ18" i="13"/>
  <c r="DQ1" i="13"/>
  <c r="DQ34" i="13"/>
  <c r="DQ4" i="13"/>
  <c r="DQ4" i="5"/>
  <c r="DQ1" i="5"/>
  <c r="DQ83" i="14"/>
  <c r="DQ43" i="14"/>
  <c r="DQ152" i="14"/>
  <c r="DQ1" i="14"/>
  <c r="DQ200" i="14"/>
  <c r="DQ175" i="14"/>
  <c r="DQ115" i="14"/>
  <c r="DQ4" i="14"/>
  <c r="DQ149" i="4"/>
  <c r="DQ106" i="4"/>
  <c r="DQ71" i="4"/>
  <c r="DQ1" i="4"/>
  <c r="DQ181" i="4"/>
  <c r="DQ168" i="4"/>
  <c r="DQ82" i="4"/>
  <c r="DQ37" i="4"/>
  <c r="DQ4" i="4"/>
  <c r="DQ825" i="2"/>
  <c r="DQ730" i="2"/>
  <c r="DQ747" i="2"/>
  <c r="DQ502" i="2"/>
  <c r="DQ4" i="2"/>
  <c r="DQ870" i="2"/>
  <c r="DQ795" i="2"/>
  <c r="DQ774" i="2"/>
  <c r="DQ417" i="2"/>
  <c r="DQ288" i="2"/>
  <c r="DQ121" i="2"/>
  <c r="DQ812" i="2"/>
  <c r="DQ570" i="2"/>
  <c r="DQ1" i="2"/>
  <c r="DM3" i="15" s="1"/>
  <c r="DQ102" i="10"/>
  <c r="DQ44" i="1"/>
  <c r="DQ1" i="10"/>
  <c r="DQ20" i="1"/>
  <c r="DQ90" i="10"/>
  <c r="DQ55" i="10"/>
  <c r="DQ119" i="1"/>
  <c r="DQ74" i="1"/>
  <c r="DQ1" i="1"/>
  <c r="DT769" i="2"/>
  <c r="DT768" i="2" s="1"/>
  <c r="DS770" i="2"/>
  <c r="DM6" i="4"/>
  <c r="G406" i="2"/>
  <c r="DR4" i="13" l="1"/>
  <c r="DQ130" i="2"/>
  <c r="DQ190" i="2"/>
  <c r="DQ219" i="2"/>
  <c r="DQ247" i="2"/>
  <c r="DQ160" i="2"/>
  <c r="DP76" i="4"/>
  <c r="DO76" i="4"/>
  <c r="DO64" i="2"/>
  <c r="DO65" i="2" s="1"/>
  <c r="DO52" i="2" s="1"/>
  <c r="DQ50" i="2"/>
  <c r="DQ51" i="2" s="1"/>
  <c r="DN660" i="2"/>
  <c r="BO601" i="2"/>
  <c r="BK605" i="2"/>
  <c r="DQ592" i="2"/>
  <c r="DQ156" i="4" s="1"/>
  <c r="DO609" i="2"/>
  <c r="DP599" i="2"/>
  <c r="DR595" i="2"/>
  <c r="DR597" i="2"/>
  <c r="DR598" i="2"/>
  <c r="DS583" i="2"/>
  <c r="DS582" i="2"/>
  <c r="DS589" i="2"/>
  <c r="DR608" i="2"/>
  <c r="DR602" i="2"/>
  <c r="DQ603" i="2"/>
  <c r="DP700" i="2"/>
  <c r="DP46" i="4" s="1"/>
  <c r="DP272" i="2"/>
  <c r="DM272" i="2"/>
  <c r="DO279" i="2"/>
  <c r="DO518" i="2" s="1"/>
  <c r="DO519" i="2" s="1"/>
  <c r="DQ430" i="2"/>
  <c r="DQ135" i="4"/>
  <c r="DR425" i="2"/>
  <c r="DO4" i="15"/>
  <c r="DS428" i="2"/>
  <c r="DS427" i="2"/>
  <c r="DS423" i="2"/>
  <c r="DS424" i="2"/>
  <c r="DJ282" i="2"/>
  <c r="DK142" i="2"/>
  <c r="DK146" i="2" s="1"/>
  <c r="DK278" i="2"/>
  <c r="DK880" i="2" s="1"/>
  <c r="DM281" i="2"/>
  <c r="DM140" i="2"/>
  <c r="DN136" i="2"/>
  <c r="DL275" i="2"/>
  <c r="DL109" i="4"/>
  <c r="DL152" i="2"/>
  <c r="DL153" i="2"/>
  <c r="DM280" i="2"/>
  <c r="DN138" i="2"/>
  <c r="DS481" i="2"/>
  <c r="DK273" i="2"/>
  <c r="DK141" i="2"/>
  <c r="DJ276" i="2"/>
  <c r="DJ539" i="2" s="1"/>
  <c r="DR4" i="2"/>
  <c r="DR1" i="13"/>
  <c r="DR730" i="2"/>
  <c r="DR34" i="13"/>
  <c r="DR106" i="4"/>
  <c r="DR55" i="10"/>
  <c r="DR121" i="2"/>
  <c r="DR200" i="14"/>
  <c r="DR74" i="1"/>
  <c r="DR774" i="2"/>
  <c r="DR1" i="14"/>
  <c r="DR119" i="1"/>
  <c r="DR825" i="2"/>
  <c r="DR795" i="2"/>
  <c r="DR37" i="4"/>
  <c r="DR83" i="14"/>
  <c r="DR44" i="1"/>
  <c r="DR102" i="10"/>
  <c r="DR812" i="2"/>
  <c r="DR71" i="4"/>
  <c r="DR181" i="4"/>
  <c r="DR1" i="5"/>
  <c r="DR4" i="14"/>
  <c r="DR4" i="5"/>
  <c r="DR90" i="10"/>
  <c r="DR1" i="10"/>
  <c r="DR502" i="2"/>
  <c r="DR1" i="2"/>
  <c r="DN3" i="15" s="1"/>
  <c r="DR288" i="2"/>
  <c r="DR870" i="2"/>
  <c r="DR149" i="4"/>
  <c r="DR82" i="4"/>
  <c r="DR115" i="14"/>
  <c r="DR152" i="14"/>
  <c r="DR18" i="13"/>
  <c r="DR1" i="1"/>
  <c r="DR20" i="1"/>
  <c r="DR747" i="2"/>
  <c r="DR570" i="2"/>
  <c r="DR417" i="2"/>
  <c r="DR1" i="4"/>
  <c r="DR4" i="4"/>
  <c r="DR168" i="4"/>
  <c r="DR175" i="14"/>
  <c r="DR43" i="14"/>
  <c r="CJ782" i="2"/>
  <c r="CJ789" i="2"/>
  <c r="CK26" i="4"/>
  <c r="CK45" i="4"/>
  <c r="BV856" i="2"/>
  <c r="BV43" i="4" s="1"/>
  <c r="BV90" i="14" s="1"/>
  <c r="BV836" i="2"/>
  <c r="BV857" i="2" s="1"/>
  <c r="DO164" i="4"/>
  <c r="DK413" i="2"/>
  <c r="DK911" i="2" s="1"/>
  <c r="DK288" i="14" s="1"/>
  <c r="DM408" i="2"/>
  <c r="DM549" i="2" s="1"/>
  <c r="BU86" i="14"/>
  <c r="BU104" i="14"/>
  <c r="BW855" i="2"/>
  <c r="BW838" i="2"/>
  <c r="BX837" i="2" s="1"/>
  <c r="DO241" i="2"/>
  <c r="DO229" i="2" s="1"/>
  <c r="DM276" i="14"/>
  <c r="DM249" i="14"/>
  <c r="DL412" i="2"/>
  <c r="DL41" i="4" s="1"/>
  <c r="DK108" i="4"/>
  <c r="DL909" i="2"/>
  <c r="DL289" i="14" s="1"/>
  <c r="DM256" i="2"/>
  <c r="DM268" i="2" s="1"/>
  <c r="DL240" i="2"/>
  <c r="DL8" i="4"/>
  <c r="DL193" i="14" s="1"/>
  <c r="DL241" i="2"/>
  <c r="DL229" i="2" s="1"/>
  <c r="DM110" i="2"/>
  <c r="DM112" i="2" s="1"/>
  <c r="DP194" i="2"/>
  <c r="DP200" i="2" s="1"/>
  <c r="DP111" i="4" s="1"/>
  <c r="DO269" i="2"/>
  <c r="DO257" i="2" s="1"/>
  <c r="DI176" i="2"/>
  <c r="DI277" i="2" s="1"/>
  <c r="DP646" i="2"/>
  <c r="DO652" i="2"/>
  <c r="DO654" i="2"/>
  <c r="DO703" i="2" s="1"/>
  <c r="DO653" i="2"/>
  <c r="DO702" i="2" s="1"/>
  <c r="DM115" i="4"/>
  <c r="DK229" i="2"/>
  <c r="DL230" i="2"/>
  <c r="DM230" i="2" s="1"/>
  <c r="DN230" i="2" s="1"/>
  <c r="DO230" i="2" s="1"/>
  <c r="DV93" i="1"/>
  <c r="DV97" i="1" s="1"/>
  <c r="DU97" i="1"/>
  <c r="DM228" i="2"/>
  <c r="DT62" i="10"/>
  <c r="DT57" i="10"/>
  <c r="DT2" i="4"/>
  <c r="DT147" i="1"/>
  <c r="DT2" i="13"/>
  <c r="DT2" i="1"/>
  <c r="DT2" i="5"/>
  <c r="DT2" i="10"/>
  <c r="DT118" i="10" s="1"/>
  <c r="DT2" i="14"/>
  <c r="DU31" i="1"/>
  <c r="DT2" i="2"/>
  <c r="DL113" i="4"/>
  <c r="DL268" i="2"/>
  <c r="DL269" i="2"/>
  <c r="DL257" i="2" s="1"/>
  <c r="DS59" i="1"/>
  <c r="DS152" i="1"/>
  <c r="DS126" i="1"/>
  <c r="DS129" i="1"/>
  <c r="DS65" i="1"/>
  <c r="DS146" i="1"/>
  <c r="J147" i="1" s="1"/>
  <c r="DS50" i="1"/>
  <c r="DS51" i="1"/>
  <c r="DK193" i="14"/>
  <c r="DR405" i="2"/>
  <c r="DS119" i="14"/>
  <c r="DS23" i="14"/>
  <c r="DS47" i="14"/>
  <c r="DS8" i="14"/>
  <c r="DS156" i="14"/>
  <c r="DS204" i="14"/>
  <c r="DS63" i="14"/>
  <c r="DS143" i="14"/>
  <c r="DS54" i="14"/>
  <c r="DS14" i="14"/>
  <c r="DS74" i="14"/>
  <c r="DS165" i="14"/>
  <c r="DS34" i="14"/>
  <c r="DS132" i="14"/>
  <c r="DS437" i="2"/>
  <c r="DS450" i="2"/>
  <c r="DS333" i="2"/>
  <c r="DS330" i="2" s="1"/>
  <c r="DS324" i="2"/>
  <c r="DS321" i="2" s="1"/>
  <c r="DS368" i="2"/>
  <c r="DS350" i="2"/>
  <c r="DS315" i="2"/>
  <c r="DS297" i="2"/>
  <c r="DS294" i="2" s="1"/>
  <c r="DS226" i="2"/>
  <c r="DS210" i="2"/>
  <c r="DS189" i="2" s="1"/>
  <c r="DS198" i="2"/>
  <c r="DS59" i="2"/>
  <c r="DS19" i="2"/>
  <c r="DS489" i="2"/>
  <c r="DS99" i="2"/>
  <c r="DS434" i="2"/>
  <c r="DS329" i="2"/>
  <c r="DS320" i="2"/>
  <c r="DS363" i="2"/>
  <c r="DS311" i="2"/>
  <c r="DS293" i="2"/>
  <c r="DS196" i="2"/>
  <c r="DS612" i="2"/>
  <c r="DS454" i="2"/>
  <c r="DS359" i="2"/>
  <c r="DS342" i="2"/>
  <c r="DS339" i="2" s="1"/>
  <c r="DS306" i="2"/>
  <c r="DS303" i="2" s="1"/>
  <c r="DS238" i="2"/>
  <c r="DS218" i="2" s="1"/>
  <c r="DS254" i="2"/>
  <c r="DS180" i="2"/>
  <c r="DS159" i="2" s="1"/>
  <c r="DS79" i="2"/>
  <c r="DS39" i="2"/>
  <c r="DS463" i="2"/>
  <c r="DS438" i="2"/>
  <c r="DS645" i="2"/>
  <c r="DS453" i="2"/>
  <c r="DS372" i="2"/>
  <c r="DS369" i="2" s="1"/>
  <c r="DS354" i="2"/>
  <c r="DS351" i="2" s="1"/>
  <c r="DS338" i="2"/>
  <c r="DS302" i="2"/>
  <c r="DS224" i="2"/>
  <c r="DS252" i="2"/>
  <c r="DS150" i="2"/>
  <c r="DS129" i="2" s="1"/>
  <c r="DS69" i="2"/>
  <c r="DS68" i="2" s="1"/>
  <c r="DS923" i="2"/>
  <c r="DS476" i="2"/>
  <c r="DS266" i="2"/>
  <c r="DS246" i="2" s="1"/>
  <c r="DK234" i="2"/>
  <c r="DS436" i="2"/>
  <c r="DS452" i="2"/>
  <c r="DS332" i="2"/>
  <c r="DS323" i="2"/>
  <c r="DS371" i="2"/>
  <c r="DS362" i="2"/>
  <c r="DS353" i="2"/>
  <c r="DS341" i="2"/>
  <c r="DS314" i="2"/>
  <c r="DS305" i="2"/>
  <c r="DS296" i="2"/>
  <c r="DS235" i="2"/>
  <c r="DS147" i="2"/>
  <c r="DS177" i="2"/>
  <c r="DS207" i="2"/>
  <c r="DS263" i="2"/>
  <c r="DN893" i="2"/>
  <c r="DN516" i="2"/>
  <c r="DJ229" i="14"/>
  <c r="DJ288" i="14"/>
  <c r="DJ256" i="14"/>
  <c r="AQ55" i="14"/>
  <c r="AQ167" i="14"/>
  <c r="DO240" i="2"/>
  <c r="DN406" i="2"/>
  <c r="DN222" i="14" s="1"/>
  <c r="DM9" i="4"/>
  <c r="DP313" i="2"/>
  <c r="DQ312" i="2"/>
  <c r="DO317" i="2"/>
  <c r="DO381" i="2"/>
  <c r="DN318" i="2"/>
  <c r="DN120" i="4" s="1"/>
  <c r="DN117" i="4" s="1"/>
  <c r="DN382" i="2"/>
  <c r="DN380" i="2" s="1"/>
  <c r="DK11" i="4"/>
  <c r="AQ187" i="14"/>
  <c r="AQ22" i="4"/>
  <c r="DQ75" i="4"/>
  <c r="DP250" i="2"/>
  <c r="DQ250" i="2" s="1"/>
  <c r="DO268" i="2"/>
  <c r="AQ15" i="14"/>
  <c r="AQ85" i="14"/>
  <c r="AQ87" i="14" s="1"/>
  <c r="DO132" i="4"/>
  <c r="DO365" i="2"/>
  <c r="DO389" i="2"/>
  <c r="DQ360" i="2"/>
  <c r="DP361" i="2"/>
  <c r="DM407" i="2"/>
  <c r="DM388" i="2"/>
  <c r="DN366" i="2"/>
  <c r="DN127" i="4" s="1"/>
  <c r="DN125" i="4" s="1"/>
  <c r="DN390" i="2"/>
  <c r="DN388" i="2" s="1"/>
  <c r="DO213" i="2"/>
  <c r="DN204" i="2" s="1"/>
  <c r="DN206" i="2" s="1"/>
  <c r="DO890" i="2"/>
  <c r="DO8" i="4"/>
  <c r="AQ178" i="14"/>
  <c r="DR75" i="4"/>
  <c r="DO109" i="2"/>
  <c r="DP222" i="2"/>
  <c r="DP228" i="2" s="1"/>
  <c r="DP112" i="4" s="1"/>
  <c r="DN498" i="2"/>
  <c r="DO212" i="2"/>
  <c r="DN12" i="2"/>
  <c r="DP440" i="2"/>
  <c r="DP460" i="2" s="1"/>
  <c r="DP136" i="4"/>
  <c r="DP134" i="4" s="1"/>
  <c r="DO458" i="2"/>
  <c r="DO10" i="4"/>
  <c r="DO465" i="2"/>
  <c r="DQ435" i="2"/>
  <c r="DQ459" i="2" s="1"/>
  <c r="DR433" i="2"/>
  <c r="DN73" i="4"/>
  <c r="BJ631" i="2"/>
  <c r="BJ691" i="2" s="1"/>
  <c r="BJ634" i="2"/>
  <c r="BJ694" i="2" s="1"/>
  <c r="BJ657" i="2"/>
  <c r="BJ705" i="2" s="1"/>
  <c r="DQ10" i="2"/>
  <c r="DQ11" i="2" s="1"/>
  <c r="DO74" i="4"/>
  <c r="DO24" i="2"/>
  <c r="DO25" i="2" s="1"/>
  <c r="DO655" i="2"/>
  <c r="DP659" i="2"/>
  <c r="DP707" i="2" s="1"/>
  <c r="DP650" i="2"/>
  <c r="DP160" i="4" s="1"/>
  <c r="DP159" i="4" s="1"/>
  <c r="DQ658" i="2"/>
  <c r="DQ706" i="2" s="1"/>
  <c r="DR648" i="2"/>
  <c r="DN111" i="2"/>
  <c r="DN879" i="2" s="1"/>
  <c r="DQ70" i="2"/>
  <c r="DQ71" i="2" s="1"/>
  <c r="DO77" i="4"/>
  <c r="DO84" i="2"/>
  <c r="BM847" i="2"/>
  <c r="BM862" i="2"/>
  <c r="DR839" i="2"/>
  <c r="DP887" i="2"/>
  <c r="DP53" i="4"/>
  <c r="DP192" i="4" s="1"/>
  <c r="DP622" i="2"/>
  <c r="DP157" i="4" s="1"/>
  <c r="DP155" i="4" s="1"/>
  <c r="DL39" i="13"/>
  <c r="DL40" i="13" s="1"/>
  <c r="DO721" i="2"/>
  <c r="DO685" i="2"/>
  <c r="DM190" i="4"/>
  <c r="DM194" i="4" s="1"/>
  <c r="DM37" i="13"/>
  <c r="DM11" i="13"/>
  <c r="DM38" i="13" s="1"/>
  <c r="DM55" i="4"/>
  <c r="DL50" i="14"/>
  <c r="DL159" i="14"/>
  <c r="DL123" i="14"/>
  <c r="DL12" i="14"/>
  <c r="DN51" i="4"/>
  <c r="DN720" i="2"/>
  <c r="DQ625" i="2"/>
  <c r="DQ627" i="2"/>
  <c r="DQ688" i="2" s="1"/>
  <c r="DR613" i="2"/>
  <c r="DQ638" i="2"/>
  <c r="DQ699" i="2" s="1"/>
  <c r="DQ632" i="2"/>
  <c r="DQ692" i="2" s="1"/>
  <c r="DR619" i="2"/>
  <c r="BB468" i="2"/>
  <c r="BB470" i="2" s="1"/>
  <c r="BA543" i="2"/>
  <c r="DK262" i="2"/>
  <c r="DL260" i="2"/>
  <c r="DL144" i="2"/>
  <c r="BA470" i="2"/>
  <c r="BA40" i="4" s="1"/>
  <c r="AZ544" i="2"/>
  <c r="AZ545" i="2" s="1"/>
  <c r="AY541" i="2"/>
  <c r="AY545" i="2"/>
  <c r="BA537" i="2"/>
  <c r="BA538" i="2" s="1"/>
  <c r="BC479" i="2"/>
  <c r="BB483" i="2"/>
  <c r="BC466" i="2"/>
  <c r="BB536" i="2"/>
  <c r="BC492" i="2"/>
  <c r="BB496" i="2"/>
  <c r="DO258" i="2"/>
  <c r="AZ534" i="2"/>
  <c r="DP456" i="2"/>
  <c r="DP486" i="2" s="1"/>
  <c r="DP485" i="2"/>
  <c r="DP141" i="4"/>
  <c r="DP140" i="4" s="1"/>
  <c r="DO497" i="2"/>
  <c r="DO484" i="2"/>
  <c r="DO15" i="4"/>
  <c r="DN494" i="2"/>
  <c r="DO491" i="2"/>
  <c r="DQ451" i="2"/>
  <c r="DR449" i="2"/>
  <c r="DQ335" i="2"/>
  <c r="DQ336" i="2" s="1"/>
  <c r="DQ122" i="4" s="1"/>
  <c r="DR331" i="2"/>
  <c r="DR322" i="2"/>
  <c r="DQ326" i="2"/>
  <c r="DQ327" i="2" s="1"/>
  <c r="DQ121" i="4" s="1"/>
  <c r="DP300" i="2"/>
  <c r="DP118" i="4" s="1"/>
  <c r="DP357" i="2"/>
  <c r="DP126" i="4" s="1"/>
  <c r="DQ374" i="2"/>
  <c r="DQ375" i="2" s="1"/>
  <c r="DQ128" i="4" s="1"/>
  <c r="DR370" i="2"/>
  <c r="DR352" i="2"/>
  <c r="DQ356" i="2"/>
  <c r="DR295" i="2"/>
  <c r="DQ344" i="2"/>
  <c r="DQ345" i="2" s="1"/>
  <c r="DQ123" i="4" s="1"/>
  <c r="DR304" i="2"/>
  <c r="DR340" i="2"/>
  <c r="DQ299" i="2"/>
  <c r="DQ308" i="2"/>
  <c r="DQ309" i="2" s="1"/>
  <c r="DQ119" i="4" s="1"/>
  <c r="DP85" i="4"/>
  <c r="DP97" i="4"/>
  <c r="DQ100" i="4"/>
  <c r="DL413" i="2"/>
  <c r="DL911" i="2" s="1"/>
  <c r="DR249" i="2"/>
  <c r="DR102" i="4" s="1"/>
  <c r="DR248" i="2"/>
  <c r="DQ99" i="4"/>
  <c r="DJ278" i="14"/>
  <c r="DJ251" i="14"/>
  <c r="DJ224" i="14"/>
  <c r="DJ174" i="2"/>
  <c r="DJ283" i="2" s="1"/>
  <c r="DR221" i="2"/>
  <c r="DR101" i="4" s="1"/>
  <c r="DR220" i="2"/>
  <c r="DQ98" i="4"/>
  <c r="DQ93" i="4"/>
  <c r="DK171" i="2"/>
  <c r="DR193" i="2"/>
  <c r="DR96" i="4" s="1"/>
  <c r="DR192" i="2"/>
  <c r="DR92" i="4" s="1"/>
  <c r="DR191" i="2"/>
  <c r="DQ89" i="4"/>
  <c r="DQ88" i="4"/>
  <c r="DP134" i="2"/>
  <c r="DN232" i="2"/>
  <c r="DN168" i="2"/>
  <c r="DL110" i="4"/>
  <c r="DL183" i="2"/>
  <c r="DL182" i="2"/>
  <c r="DH284" i="2"/>
  <c r="DJ889" i="2"/>
  <c r="DJ274" i="2"/>
  <c r="DN166" i="2"/>
  <c r="DM170" i="2"/>
  <c r="DQ87" i="4"/>
  <c r="DR162" i="2"/>
  <c r="DR91" i="4" s="1"/>
  <c r="DR163" i="2"/>
  <c r="DR95" i="4" s="1"/>
  <c r="DR161" i="2"/>
  <c r="DK172" i="2"/>
  <c r="DR133" i="2"/>
  <c r="DR94" i="4" s="1"/>
  <c r="DR132" i="2"/>
  <c r="DR90" i="4" s="1"/>
  <c r="DR131" i="2"/>
  <c r="DQ86" i="4"/>
  <c r="DM92" i="2"/>
  <c r="DR236" i="2"/>
  <c r="DO202" i="2"/>
  <c r="DR148" i="2"/>
  <c r="DR178" i="2"/>
  <c r="DR264" i="2"/>
  <c r="DR208" i="2"/>
  <c r="DS78" i="2"/>
  <c r="DS58" i="2"/>
  <c r="DS38" i="2"/>
  <c r="DS18" i="2"/>
  <c r="DT22" i="2" s="1"/>
  <c r="DJ504" i="2"/>
  <c r="DO33" i="2"/>
  <c r="DP33" i="2" s="1"/>
  <c r="DO13" i="2"/>
  <c r="DK507" i="2"/>
  <c r="DK508" i="2" s="1"/>
  <c r="DM250" i="14"/>
  <c r="DM277" i="14"/>
  <c r="DM223" i="14"/>
  <c r="DL506" i="2"/>
  <c r="DL507" i="2" s="1"/>
  <c r="DO53" i="2"/>
  <c r="DP53" i="2" s="1"/>
  <c r="DP73" i="2"/>
  <c r="DS30" i="2"/>
  <c r="DS31" i="2" s="1"/>
  <c r="DQ44" i="2"/>
  <c r="DL23" i="13"/>
  <c r="DL24" i="13" s="1"/>
  <c r="DM93" i="2"/>
  <c r="DM114" i="2" s="1"/>
  <c r="DT22" i="14"/>
  <c r="DT56" i="1"/>
  <c r="DT131" i="14"/>
  <c r="DT54" i="1"/>
  <c r="DT55" i="1"/>
  <c r="DT426" i="2" s="1"/>
  <c r="DT62" i="14"/>
  <c r="DT53" i="1"/>
  <c r="DS98" i="2"/>
  <c r="DN105" i="2"/>
  <c r="DN110" i="2" s="1"/>
  <c r="DU769" i="2"/>
  <c r="DU768" i="2" s="1"/>
  <c r="DT770" i="2"/>
  <c r="DR102" i="14"/>
  <c r="DS101" i="14"/>
  <c r="DS65" i="10"/>
  <c r="DP295" i="14"/>
  <c r="DO78" i="4"/>
  <c r="DO104" i="2"/>
  <c r="DS93" i="10"/>
  <c r="BM71" i="10"/>
  <c r="BM72" i="10" s="1"/>
  <c r="DS487" i="2"/>
  <c r="DP478" i="2"/>
  <c r="DQ474" i="2"/>
  <c r="DT35" i="1"/>
  <c r="DT34" i="1"/>
  <c r="DU32" i="1"/>
  <c r="DT33" i="1"/>
  <c r="DS121" i="10"/>
  <c r="DS385" i="2"/>
  <c r="DS97" i="10"/>
  <c r="S395" i="2"/>
  <c r="T391" i="2"/>
  <c r="DR556" i="2"/>
  <c r="DS555" i="2"/>
  <c r="DS461" i="2"/>
  <c r="DU762" i="2"/>
  <c r="DV761" i="2"/>
  <c r="DV760" i="2" s="1"/>
  <c r="DV762" i="2" s="1"/>
  <c r="BH86" i="10"/>
  <c r="AR906" i="2"/>
  <c r="AR901" i="2" s="1"/>
  <c r="AS77" i="10"/>
  <c r="DR120" i="10"/>
  <c r="DM21" i="13"/>
  <c r="DM7" i="13"/>
  <c r="DM22" i="13" s="1"/>
  <c r="DL817" i="2"/>
  <c r="DN6" i="4"/>
  <c r="T393" i="2"/>
  <c r="DR561" i="2"/>
  <c r="DS560" i="2"/>
  <c r="DP232" i="14"/>
  <c r="DP259" i="14"/>
  <c r="DP294" i="14"/>
  <c r="DQ90" i="2"/>
  <c r="DQ91" i="2" s="1"/>
  <c r="CU136" i="1"/>
  <c r="CV137" i="1" s="1"/>
  <c r="CV135" i="1"/>
  <c r="DS40" i="1"/>
  <c r="DO383" i="2"/>
  <c r="G408" i="2"/>
  <c r="G549" i="2" s="1"/>
  <c r="G249" i="14"/>
  <c r="G222" i="14"/>
  <c r="G276" i="14"/>
  <c r="G407" i="2"/>
  <c r="G396" i="2"/>
  <c r="DJ191" i="14" l="1"/>
  <c r="DN193" i="14"/>
  <c r="DR130" i="2"/>
  <c r="DR160" i="2"/>
  <c r="DR247" i="2"/>
  <c r="DR219" i="2"/>
  <c r="DR190" i="2"/>
  <c r="DP64" i="2"/>
  <c r="DP65" i="2" s="1"/>
  <c r="DP52" i="2" s="1"/>
  <c r="DQ76" i="4"/>
  <c r="DR50" i="2"/>
  <c r="DR51" i="2" s="1"/>
  <c r="DR592" i="2"/>
  <c r="DR156" i="4" s="1"/>
  <c r="BL604" i="2"/>
  <c r="DP609" i="2"/>
  <c r="DQ599" i="2"/>
  <c r="BP600" i="2"/>
  <c r="DT589" i="2"/>
  <c r="DT583" i="2"/>
  <c r="DT582" i="2"/>
  <c r="DS595" i="2"/>
  <c r="DS598" i="2"/>
  <c r="DS597" i="2"/>
  <c r="DS608" i="2"/>
  <c r="DS602" i="2"/>
  <c r="DO9" i="15"/>
  <c r="DO36" i="15" s="1"/>
  <c r="DR603" i="2"/>
  <c r="DQ700" i="2"/>
  <c r="DQ46" i="4" s="1"/>
  <c r="DP279" i="2"/>
  <c r="DP518" i="2" s="1"/>
  <c r="DR430" i="2"/>
  <c r="DR135" i="4"/>
  <c r="DS425" i="2"/>
  <c r="DP4" i="15"/>
  <c r="DT428" i="2"/>
  <c r="DT427" i="2"/>
  <c r="DT424" i="2"/>
  <c r="DT423" i="2"/>
  <c r="DL273" i="2"/>
  <c r="DL141" i="2"/>
  <c r="DQ272" i="2"/>
  <c r="DL278" i="2"/>
  <c r="DL880" i="2" s="1"/>
  <c r="DN281" i="2"/>
  <c r="DO136" i="2"/>
  <c r="DN140" i="2"/>
  <c r="DK282" i="2"/>
  <c r="DL142" i="2"/>
  <c r="DL146" i="2" s="1"/>
  <c r="DN280" i="2"/>
  <c r="DO138" i="2"/>
  <c r="DM275" i="2"/>
  <c r="DM109" i="4"/>
  <c r="DM153" i="2"/>
  <c r="DM152" i="2"/>
  <c r="DK276" i="2"/>
  <c r="DK539" i="2" s="1"/>
  <c r="CK782" i="2"/>
  <c r="CK789" i="2"/>
  <c r="CL26" i="4"/>
  <c r="CL45" i="4"/>
  <c r="DT481" i="2"/>
  <c r="BV11" i="14"/>
  <c r="BV122" i="14"/>
  <c r="BV94" i="14"/>
  <c r="DK256" i="14"/>
  <c r="DN115" i="4"/>
  <c r="DK229" i="14"/>
  <c r="DM269" i="2"/>
  <c r="DM257" i="2" s="1"/>
  <c r="DM412" i="2"/>
  <c r="DM41" i="4" s="1"/>
  <c r="DN276" i="14"/>
  <c r="BW836" i="2"/>
  <c r="BW856" i="2"/>
  <c r="BW43" i="4" s="1"/>
  <c r="BV863" i="2"/>
  <c r="BV176" i="4"/>
  <c r="BV852" i="2"/>
  <c r="BW175" i="4"/>
  <c r="BW21" i="4"/>
  <c r="DM113" i="4"/>
  <c r="DL7" i="4"/>
  <c r="DN234" i="2"/>
  <c r="DN408" i="2"/>
  <c r="DN549" i="2" s="1"/>
  <c r="DN249" i="14"/>
  <c r="DT62" i="2"/>
  <c r="DP240" i="2"/>
  <c r="DT102" i="2"/>
  <c r="DT82" i="2"/>
  <c r="DO660" i="2"/>
  <c r="DL234" i="2"/>
  <c r="DT42" i="2"/>
  <c r="DT30" i="2" s="1"/>
  <c r="DT31" i="2" s="1"/>
  <c r="DP652" i="2"/>
  <c r="DP654" i="2"/>
  <c r="DP703" i="2" s="1"/>
  <c r="DP653" i="2"/>
  <c r="DP702" i="2" s="1"/>
  <c r="DQ646" i="2"/>
  <c r="DO406" i="2"/>
  <c r="DO222" i="14" s="1"/>
  <c r="DS405" i="2"/>
  <c r="DT74" i="14"/>
  <c r="DT8" i="14"/>
  <c r="DT156" i="14"/>
  <c r="DT204" i="14"/>
  <c r="DT63" i="14"/>
  <c r="DT143" i="14"/>
  <c r="DT54" i="14"/>
  <c r="DT165" i="14"/>
  <c r="DT34" i="14"/>
  <c r="DT132" i="14"/>
  <c r="DT14" i="14"/>
  <c r="DT119" i="14"/>
  <c r="DT23" i="14"/>
  <c r="DT47" i="14"/>
  <c r="DU57" i="10"/>
  <c r="DU62" i="10"/>
  <c r="DM112" i="4"/>
  <c r="DM240" i="2"/>
  <c r="DM241" i="2"/>
  <c r="DM234" i="2" s="1"/>
  <c r="DT437" i="2"/>
  <c r="DT612" i="2"/>
  <c r="DT453" i="2"/>
  <c r="DT320" i="2"/>
  <c r="DT372" i="2"/>
  <c r="DT369" i="2" s="1"/>
  <c r="DT354" i="2"/>
  <c r="DT351" i="2" s="1"/>
  <c r="DT342" i="2"/>
  <c r="DT339" i="2" s="1"/>
  <c r="DT306" i="2"/>
  <c r="DT303" i="2" s="1"/>
  <c r="DT224" i="2"/>
  <c r="DT210" i="2"/>
  <c r="DT189" i="2" s="1"/>
  <c r="DT150" i="2"/>
  <c r="DT129" i="2" s="1"/>
  <c r="DT434" i="2"/>
  <c r="DT450" i="2"/>
  <c r="DT368" i="2"/>
  <c r="DT350" i="2"/>
  <c r="DT338" i="2"/>
  <c r="DT302" i="2"/>
  <c r="DT266" i="2"/>
  <c r="DT246" i="2" s="1"/>
  <c r="DT198" i="2"/>
  <c r="DT79" i="2"/>
  <c r="DT39" i="2"/>
  <c r="DT923" i="2"/>
  <c r="DT476" i="2"/>
  <c r="DT645" i="2"/>
  <c r="DT333" i="2"/>
  <c r="DT330" i="2" s="1"/>
  <c r="DT363" i="2"/>
  <c r="DT315" i="2"/>
  <c r="DT297" i="2"/>
  <c r="DT294" i="2" s="1"/>
  <c r="DT238" i="2"/>
  <c r="DT218" i="2" s="1"/>
  <c r="DT252" i="2"/>
  <c r="DT196" i="2"/>
  <c r="DT69" i="2"/>
  <c r="DT68" i="2" s="1"/>
  <c r="DT99" i="2"/>
  <c r="DT489" i="2"/>
  <c r="DT438" i="2"/>
  <c r="DT454" i="2"/>
  <c r="DT329" i="2"/>
  <c r="DT324" i="2"/>
  <c r="DT321" i="2" s="1"/>
  <c r="DT359" i="2"/>
  <c r="DT311" i="2"/>
  <c r="DT293" i="2"/>
  <c r="DT226" i="2"/>
  <c r="DT254" i="2"/>
  <c r="DT180" i="2"/>
  <c r="DT159" i="2" s="1"/>
  <c r="DT59" i="2"/>
  <c r="DT19" i="2"/>
  <c r="DT463" i="2"/>
  <c r="DM8" i="4"/>
  <c r="DM7" i="4" s="1"/>
  <c r="DT40" i="1"/>
  <c r="DO201" i="2"/>
  <c r="DL108" i="4"/>
  <c r="DP164" i="4"/>
  <c r="DS89" i="2"/>
  <c r="DS88" i="2" s="1"/>
  <c r="DU2" i="13"/>
  <c r="DU2" i="2"/>
  <c r="DV31" i="1"/>
  <c r="DU2" i="5"/>
  <c r="DU2" i="10"/>
  <c r="DU118" i="10" s="1"/>
  <c r="DU2" i="14"/>
  <c r="DU147" i="1"/>
  <c r="DU2" i="4"/>
  <c r="DU2" i="1"/>
  <c r="DT59" i="1"/>
  <c r="DT152" i="1"/>
  <c r="DT126" i="1"/>
  <c r="DT129" i="1"/>
  <c r="DT65" i="1"/>
  <c r="DT146" i="1"/>
  <c r="I147" i="1" s="1"/>
  <c r="DT51" i="1"/>
  <c r="DT50" i="1"/>
  <c r="DT436" i="2"/>
  <c r="DT452" i="2"/>
  <c r="DT235" i="2"/>
  <c r="DT177" i="2"/>
  <c r="DT207" i="2"/>
  <c r="DT263" i="2"/>
  <c r="DT147" i="2"/>
  <c r="DT332" i="2"/>
  <c r="DT323" i="2"/>
  <c r="DT371" i="2"/>
  <c r="DT362" i="2"/>
  <c r="DT353" i="2"/>
  <c r="DT341" i="2"/>
  <c r="DT314" i="2"/>
  <c r="DT305" i="2"/>
  <c r="DT296" i="2"/>
  <c r="DO893" i="2"/>
  <c r="DN387" i="2"/>
  <c r="AQ89" i="14"/>
  <c r="AQ91" i="14" s="1"/>
  <c r="DP132" i="4"/>
  <c r="DO520" i="2"/>
  <c r="DO516" i="2"/>
  <c r="DN407" i="2"/>
  <c r="DN410" i="2" s="1"/>
  <c r="DN910" i="2" s="1"/>
  <c r="DN9" i="4"/>
  <c r="DR312" i="2"/>
  <c r="DQ313" i="2"/>
  <c r="DO318" i="2"/>
  <c r="DO120" i="4" s="1"/>
  <c r="DO117" i="4" s="1"/>
  <c r="DO382" i="2"/>
  <c r="DO380" i="2" s="1"/>
  <c r="DP317" i="2"/>
  <c r="DP381" i="2"/>
  <c r="DP256" i="2"/>
  <c r="DP113" i="4" s="1"/>
  <c r="DM13" i="4"/>
  <c r="DM404" i="2"/>
  <c r="DM410" i="2"/>
  <c r="DM909" i="2"/>
  <c r="DM289" i="14" s="1"/>
  <c r="DP365" i="2"/>
  <c r="DP389" i="2"/>
  <c r="DO366" i="2"/>
  <c r="DO127" i="4" s="1"/>
  <c r="DO125" i="4" s="1"/>
  <c r="DO390" i="2"/>
  <c r="DO388" i="2" s="1"/>
  <c r="DR360" i="2"/>
  <c r="DQ361" i="2"/>
  <c r="DP241" i="2"/>
  <c r="DP229" i="2" s="1"/>
  <c r="DQ194" i="2"/>
  <c r="DQ200" i="2" s="1"/>
  <c r="DQ111" i="4" s="1"/>
  <c r="DO498" i="2"/>
  <c r="DQ164" i="2"/>
  <c r="DQ222" i="2"/>
  <c r="DQ228" i="2" s="1"/>
  <c r="DQ112" i="4" s="1"/>
  <c r="DP8" i="4"/>
  <c r="DS75" i="4"/>
  <c r="DP890" i="2"/>
  <c r="DQ440" i="2"/>
  <c r="DQ460" i="2" s="1"/>
  <c r="DQ136" i="4"/>
  <c r="DQ134" i="4" s="1"/>
  <c r="DP458" i="2"/>
  <c r="DP10" i="4"/>
  <c r="DP465" i="2"/>
  <c r="DR435" i="2"/>
  <c r="DR459" i="2" s="1"/>
  <c r="DS433" i="2"/>
  <c r="DP109" i="2"/>
  <c r="DO12" i="2"/>
  <c r="BJ635" i="2"/>
  <c r="BJ695" i="2" s="1"/>
  <c r="BK630" i="2"/>
  <c r="BK690" i="2" s="1"/>
  <c r="BK656" i="2"/>
  <c r="BK704" i="2" s="1"/>
  <c r="DR10" i="2"/>
  <c r="DR11" i="2" s="1"/>
  <c r="DP24" i="2"/>
  <c r="DP25" i="2" s="1"/>
  <c r="DP74" i="4"/>
  <c r="DP655" i="2"/>
  <c r="DR658" i="2"/>
  <c r="DR706" i="2" s="1"/>
  <c r="DS648" i="2"/>
  <c r="DQ659" i="2"/>
  <c r="DQ707" i="2" s="1"/>
  <c r="DQ650" i="2"/>
  <c r="DQ160" i="4" s="1"/>
  <c r="DQ159" i="4" s="1"/>
  <c r="DO73" i="4"/>
  <c r="DP212" i="2"/>
  <c r="DP213" i="2"/>
  <c r="DO204" i="2" s="1"/>
  <c r="DO206" i="2" s="1"/>
  <c r="DO111" i="2"/>
  <c r="DO879" i="2" s="1"/>
  <c r="DO85" i="2"/>
  <c r="DO72" i="2" s="1"/>
  <c r="DR70" i="2"/>
  <c r="DR71" i="2" s="1"/>
  <c r="DP77" i="4"/>
  <c r="DP84" i="2"/>
  <c r="DQ256" i="2"/>
  <c r="DQ113" i="4" s="1"/>
  <c r="BM861" i="2"/>
  <c r="BN846" i="2"/>
  <c r="DS839" i="2"/>
  <c r="DO232" i="2"/>
  <c r="DO234" i="2" s="1"/>
  <c r="DQ97" i="4"/>
  <c r="DM50" i="14"/>
  <c r="DM159" i="14"/>
  <c r="DM123" i="14"/>
  <c r="DM12" i="14"/>
  <c r="DQ622" i="2"/>
  <c r="DQ157" i="4" s="1"/>
  <c r="DQ155" i="4" s="1"/>
  <c r="DN190" i="4"/>
  <c r="DN194" i="4" s="1"/>
  <c r="DN11" i="13"/>
  <c r="DN38" i="13" s="1"/>
  <c r="DN37" i="13"/>
  <c r="DN55" i="4"/>
  <c r="DM39" i="13"/>
  <c r="DM40" i="13" s="1"/>
  <c r="DQ887" i="2"/>
  <c r="DQ53" i="4"/>
  <c r="DQ192" i="4" s="1"/>
  <c r="DO51" i="4"/>
  <c r="DO720" i="2"/>
  <c r="DP685" i="2"/>
  <c r="DP721" i="2"/>
  <c r="DR625" i="2"/>
  <c r="DR627" i="2"/>
  <c r="DR688" i="2" s="1"/>
  <c r="DS613" i="2"/>
  <c r="DR638" i="2"/>
  <c r="DR699" i="2" s="1"/>
  <c r="DR632" i="2"/>
  <c r="DR692" i="2" s="1"/>
  <c r="DS619" i="2"/>
  <c r="AZ541" i="2"/>
  <c r="DL262" i="2"/>
  <c r="DM260" i="2"/>
  <c r="BA544" i="2"/>
  <c r="BA545" i="2" s="1"/>
  <c r="BC468" i="2"/>
  <c r="BC470" i="2" s="1"/>
  <c r="BB543" i="2"/>
  <c r="BB40" i="4"/>
  <c r="BD466" i="2"/>
  <c r="BC536" i="2"/>
  <c r="BD492" i="2"/>
  <c r="BC496" i="2"/>
  <c r="BD479" i="2"/>
  <c r="BC483" i="2"/>
  <c r="BA534" i="2"/>
  <c r="BB537" i="2"/>
  <c r="BB538" i="2" s="1"/>
  <c r="DR100" i="4"/>
  <c r="DQ456" i="2"/>
  <c r="DQ486" i="2" s="1"/>
  <c r="DQ485" i="2"/>
  <c r="DQ141" i="4"/>
  <c r="DQ140" i="4" s="1"/>
  <c r="DP497" i="2"/>
  <c r="DP484" i="2"/>
  <c r="DP15" i="4"/>
  <c r="DO494" i="2"/>
  <c r="DP491" i="2"/>
  <c r="DR451" i="2"/>
  <c r="DS449" i="2"/>
  <c r="DR335" i="2"/>
  <c r="DR336" i="2" s="1"/>
  <c r="DR122" i="4" s="1"/>
  <c r="DS331" i="2"/>
  <c r="DR326" i="2"/>
  <c r="DR327" i="2" s="1"/>
  <c r="DR121" i="4" s="1"/>
  <c r="DS322" i="2"/>
  <c r="DJ176" i="2"/>
  <c r="DJ277" i="2" s="1"/>
  <c r="DI284" i="2"/>
  <c r="DL171" i="2"/>
  <c r="DQ357" i="2"/>
  <c r="DQ126" i="4" s="1"/>
  <c r="DR356" i="2"/>
  <c r="DR374" i="2"/>
  <c r="DR375" i="2" s="1"/>
  <c r="DR128" i="4" s="1"/>
  <c r="DS352" i="2"/>
  <c r="DS370" i="2"/>
  <c r="DQ300" i="2"/>
  <c r="DQ118" i="4" s="1"/>
  <c r="DR344" i="2"/>
  <c r="DR345" i="2" s="1"/>
  <c r="DR123" i="4" s="1"/>
  <c r="DR308" i="2"/>
  <c r="DR309" i="2" s="1"/>
  <c r="DR119" i="4" s="1"/>
  <c r="DS304" i="2"/>
  <c r="DR299" i="2"/>
  <c r="DS340" i="2"/>
  <c r="DS295" i="2"/>
  <c r="DN13" i="4"/>
  <c r="DN404" i="2"/>
  <c r="DL229" i="14"/>
  <c r="DL288" i="14"/>
  <c r="DL256" i="14"/>
  <c r="DR99" i="4"/>
  <c r="DQ134" i="2"/>
  <c r="DK251" i="14"/>
  <c r="DK278" i="14"/>
  <c r="DK224" i="14"/>
  <c r="DR98" i="4"/>
  <c r="DR89" i="4"/>
  <c r="DQ85" i="4"/>
  <c r="DS191" i="2"/>
  <c r="DS193" i="2"/>
  <c r="DS96" i="4" s="1"/>
  <c r="DS192" i="2"/>
  <c r="DS92" i="4" s="1"/>
  <c r="DR88" i="4"/>
  <c r="DR93" i="4"/>
  <c r="DP258" i="2"/>
  <c r="DS163" i="2"/>
  <c r="DS95" i="4" s="1"/>
  <c r="DS161" i="2"/>
  <c r="DS162" i="2"/>
  <c r="DS91" i="4" s="1"/>
  <c r="DK889" i="2"/>
  <c r="DK274" i="2"/>
  <c r="DR87" i="4"/>
  <c r="DM110" i="4"/>
  <c r="DM183" i="2"/>
  <c r="DM182" i="2"/>
  <c r="DK174" i="2"/>
  <c r="DK283" i="2" s="1"/>
  <c r="DO168" i="2"/>
  <c r="DO166" i="2"/>
  <c r="DN170" i="2"/>
  <c r="DL172" i="2"/>
  <c r="DS133" i="2"/>
  <c r="DS94" i="4" s="1"/>
  <c r="DS131" i="2"/>
  <c r="DS132" i="2"/>
  <c r="DS90" i="4" s="1"/>
  <c r="DR86" i="4"/>
  <c r="DP202" i="2"/>
  <c r="DP230" i="2"/>
  <c r="DS236" i="2"/>
  <c r="DM144" i="2"/>
  <c r="DS264" i="2"/>
  <c r="DS178" i="2"/>
  <c r="DS208" i="2"/>
  <c r="DS148" i="2"/>
  <c r="DT58" i="2"/>
  <c r="DT78" i="2"/>
  <c r="DT18" i="2"/>
  <c r="DU22" i="2" s="1"/>
  <c r="DT38" i="2"/>
  <c r="DX762" i="2"/>
  <c r="DN250" i="14"/>
  <c r="DN277" i="14"/>
  <c r="DN223" i="14"/>
  <c r="DL508" i="2"/>
  <c r="DL504" i="2"/>
  <c r="DN112" i="2"/>
  <c r="DQ53" i="2"/>
  <c r="DM506" i="2"/>
  <c r="DK504" i="2"/>
  <c r="DQ45" i="2"/>
  <c r="DQ32" i="2" s="1"/>
  <c r="DR44" i="2"/>
  <c r="DR45" i="2" s="1"/>
  <c r="DP13" i="2"/>
  <c r="DN93" i="2"/>
  <c r="DN114" i="2" s="1"/>
  <c r="DN92" i="2"/>
  <c r="DT98" i="2"/>
  <c r="DU102" i="2" s="1"/>
  <c r="DU131" i="14"/>
  <c r="DU56" i="1"/>
  <c r="DU62" i="14"/>
  <c r="DU22" i="14"/>
  <c r="DU55" i="1"/>
  <c r="DU426" i="2" s="1"/>
  <c r="DU53" i="1"/>
  <c r="DU54" i="1"/>
  <c r="AR287" i="14"/>
  <c r="AR902" i="2"/>
  <c r="AR903" i="2" s="1"/>
  <c r="AR16" i="4"/>
  <c r="DS102" i="14"/>
  <c r="DT101" i="14"/>
  <c r="DQ295" i="14"/>
  <c r="CV136" i="1"/>
  <c r="CW137" i="1" s="1"/>
  <c r="CW135" i="1"/>
  <c r="DP78" i="4"/>
  <c r="DP104" i="2"/>
  <c r="DN21" i="13"/>
  <c r="DN7" i="13"/>
  <c r="DN22" i="13" s="1"/>
  <c r="DS34" i="13"/>
  <c r="DS4" i="13"/>
  <c r="DS18" i="13"/>
  <c r="DS1" i="13"/>
  <c r="DS1" i="5"/>
  <c r="DS4" i="5"/>
  <c r="DS83" i="14"/>
  <c r="DS43" i="14"/>
  <c r="DS152" i="14"/>
  <c r="DS1" i="14"/>
  <c r="DS200" i="14"/>
  <c r="DS175" i="14"/>
  <c r="DS115" i="14"/>
  <c r="DS4" i="14"/>
  <c r="DS4" i="4"/>
  <c r="DS149" i="4"/>
  <c r="DS106" i="4"/>
  <c r="DS71" i="4"/>
  <c r="DS1" i="4"/>
  <c r="DS181" i="4"/>
  <c r="DS168" i="4"/>
  <c r="DS82" i="4"/>
  <c r="DS37" i="4"/>
  <c r="DS825" i="2"/>
  <c r="DS730" i="2"/>
  <c r="DS747" i="2"/>
  <c r="DS502" i="2"/>
  <c r="DS4" i="2"/>
  <c r="DS870" i="2"/>
  <c r="DS795" i="2"/>
  <c r="DS774" i="2"/>
  <c r="DS417" i="2"/>
  <c r="DS288" i="2"/>
  <c r="DS121" i="2"/>
  <c r="DS812" i="2"/>
  <c r="DS570" i="2"/>
  <c r="DS1" i="2"/>
  <c r="DO3" i="15" s="1"/>
  <c r="DS102" i="10"/>
  <c r="DS1" i="10"/>
  <c r="DS119" i="1"/>
  <c r="DS74" i="1"/>
  <c r="DS1" i="1"/>
  <c r="DS44" i="1"/>
  <c r="DS90" i="10"/>
  <c r="DS55" i="10"/>
  <c r="DS20" i="1"/>
  <c r="DP383" i="2"/>
  <c r="DS561" i="2"/>
  <c r="DT560" i="2"/>
  <c r="U393" i="2"/>
  <c r="DM817" i="2"/>
  <c r="DM23" i="13"/>
  <c r="DM24" i="13" s="1"/>
  <c r="DT461" i="2"/>
  <c r="DS556" i="2"/>
  <c r="DT555" i="2"/>
  <c r="DT121" i="10"/>
  <c r="DU35" i="1"/>
  <c r="DU34" i="1"/>
  <c r="DV32" i="1"/>
  <c r="DU33" i="1"/>
  <c r="DQ478" i="2"/>
  <c r="DR474" i="2"/>
  <c r="DT93" i="10"/>
  <c r="DO105" i="2"/>
  <c r="DR90" i="2"/>
  <c r="DR91" i="2" s="1"/>
  <c r="DS120" i="10"/>
  <c r="AS143" i="4"/>
  <c r="AS145" i="4" s="1"/>
  <c r="AS20" i="4"/>
  <c r="AS78" i="10"/>
  <c r="BI84" i="10"/>
  <c r="BI85" i="10" s="1"/>
  <c r="T395" i="2"/>
  <c r="U391" i="2"/>
  <c r="DT487" i="2"/>
  <c r="BM904" i="2"/>
  <c r="BN70" i="10"/>
  <c r="DO6" i="4"/>
  <c r="DT65" i="10"/>
  <c r="DU770" i="2"/>
  <c r="DV769" i="2"/>
  <c r="DV768" i="2" s="1"/>
  <c r="DV770" i="2" s="1"/>
  <c r="DT97" i="10"/>
  <c r="DT385" i="2"/>
  <c r="DQ232" i="14"/>
  <c r="DQ259" i="14"/>
  <c r="DQ294" i="14"/>
  <c r="G412" i="2"/>
  <c r="G41" i="4" s="1"/>
  <c r="G401" i="2"/>
  <c r="G399" i="2"/>
  <c r="G404" i="2"/>
  <c r="G13" i="4"/>
  <c r="H406" i="2"/>
  <c r="G410" i="2"/>
  <c r="G910" i="2" s="1"/>
  <c r="G909" i="2"/>
  <c r="G550" i="2"/>
  <c r="DT4" i="13" l="1"/>
  <c r="DO193" i="14"/>
  <c r="DK191" i="14"/>
  <c r="DS190" i="2"/>
  <c r="DS160" i="2"/>
  <c r="DS130" i="2"/>
  <c r="DQ64" i="2"/>
  <c r="DQ65" i="2" s="1"/>
  <c r="DS50" i="2"/>
  <c r="DS51" i="2" s="1"/>
  <c r="BL605" i="2"/>
  <c r="DR599" i="2"/>
  <c r="DS592" i="2"/>
  <c r="DS156" i="4" s="1"/>
  <c r="BP601" i="2"/>
  <c r="DQ609" i="2"/>
  <c r="DS603" i="2"/>
  <c r="DO10" i="15"/>
  <c r="DO37" i="15" s="1"/>
  <c r="DP9" i="15"/>
  <c r="DP36" i="15" s="1"/>
  <c r="DT595" i="2"/>
  <c r="DT597" i="2"/>
  <c r="DT598" i="2"/>
  <c r="DU589" i="2"/>
  <c r="DU583" i="2"/>
  <c r="DU582" i="2"/>
  <c r="DT608" i="2"/>
  <c r="DT602" i="2"/>
  <c r="DR700" i="2"/>
  <c r="DR46" i="4" s="1"/>
  <c r="DQ279" i="2"/>
  <c r="DQ518" i="2" s="1"/>
  <c r="DQ519" i="2" s="1"/>
  <c r="DQ516" i="2" s="1"/>
  <c r="DT425" i="2"/>
  <c r="DS430" i="2"/>
  <c r="DS135" i="4"/>
  <c r="DQ4" i="15"/>
  <c r="DU427" i="2"/>
  <c r="DU428" i="2"/>
  <c r="DU424" i="2"/>
  <c r="DU423" i="2"/>
  <c r="DM278" i="2"/>
  <c r="DM880" i="2" s="1"/>
  <c r="DO280" i="2"/>
  <c r="DP138" i="2"/>
  <c r="DN275" i="2"/>
  <c r="DN109" i="4"/>
  <c r="DN152" i="2"/>
  <c r="DN153" i="2"/>
  <c r="DR272" i="2"/>
  <c r="DM273" i="2"/>
  <c r="DM141" i="2"/>
  <c r="DO281" i="2"/>
  <c r="DP136" i="2"/>
  <c r="DO140" i="2"/>
  <c r="DL276" i="2"/>
  <c r="DL539" i="2" s="1"/>
  <c r="DL282" i="2"/>
  <c r="DM142" i="2"/>
  <c r="DM146" i="2" s="1"/>
  <c r="CL782" i="2"/>
  <c r="CL789" i="2"/>
  <c r="CM26" i="4"/>
  <c r="CM45" i="4"/>
  <c r="DT200" i="14"/>
  <c r="DU62" i="2"/>
  <c r="DU82" i="2"/>
  <c r="DU42" i="2"/>
  <c r="DU30" i="2" s="1"/>
  <c r="DU31" i="2" s="1"/>
  <c r="DT1" i="10"/>
  <c r="DT774" i="2"/>
  <c r="DT83" i="14"/>
  <c r="DT102" i="10"/>
  <c r="DT730" i="2"/>
  <c r="DT181" i="4"/>
  <c r="DT55" i="10"/>
  <c r="DT812" i="2"/>
  <c r="DT149" i="4"/>
  <c r="DT1" i="13"/>
  <c r="BV86" i="14"/>
  <c r="BV104" i="14"/>
  <c r="BW11" i="14"/>
  <c r="BW94" i="14"/>
  <c r="BW122" i="14"/>
  <c r="BW90" i="14"/>
  <c r="BW857" i="2"/>
  <c r="BX838" i="2"/>
  <c r="BX855" i="2"/>
  <c r="DL11" i="4"/>
  <c r="DM108" i="4"/>
  <c r="DT74" i="1"/>
  <c r="DT1" i="2"/>
  <c r="DP3" i="15" s="1"/>
  <c r="DT288" i="2"/>
  <c r="DT82" i="4"/>
  <c r="DT115" i="14"/>
  <c r="DT1" i="5"/>
  <c r="DT44" i="1"/>
  <c r="DT119" i="1"/>
  <c r="DT747" i="2"/>
  <c r="DT570" i="2"/>
  <c r="DT417" i="2"/>
  <c r="DT4" i="4"/>
  <c r="DT168" i="4"/>
  <c r="DT106" i="4"/>
  <c r="DT175" i="14"/>
  <c r="DT43" i="14"/>
  <c r="DT4" i="5"/>
  <c r="DT34" i="13"/>
  <c r="DN909" i="2"/>
  <c r="DN289" i="14" s="1"/>
  <c r="DT90" i="10"/>
  <c r="DT1" i="1"/>
  <c r="DT4" i="2"/>
  <c r="DT825" i="2"/>
  <c r="DT121" i="2"/>
  <c r="DT795" i="2"/>
  <c r="DT37" i="4"/>
  <c r="DT1" i="4"/>
  <c r="DT4" i="14"/>
  <c r="DT1" i="14"/>
  <c r="DT18" i="13"/>
  <c r="DT20" i="1"/>
  <c r="DT502" i="2"/>
  <c r="DT870" i="2"/>
  <c r="DT71" i="4"/>
  <c r="DT152" i="14"/>
  <c r="DN412" i="2"/>
  <c r="DN41" i="4" s="1"/>
  <c r="DO115" i="4"/>
  <c r="DO276" i="14"/>
  <c r="DP660" i="2"/>
  <c r="DQ164" i="4"/>
  <c r="DP268" i="2"/>
  <c r="DQ652" i="2"/>
  <c r="DQ653" i="2"/>
  <c r="DQ702" i="2" s="1"/>
  <c r="DR646" i="2"/>
  <c r="DQ654" i="2"/>
  <c r="DQ703" i="2" s="1"/>
  <c r="DP269" i="2"/>
  <c r="DP257" i="2" s="1"/>
  <c r="DO408" i="2"/>
  <c r="DO249" i="14"/>
  <c r="DU165" i="14"/>
  <c r="DU156" i="14"/>
  <c r="DU23" i="14"/>
  <c r="DU14" i="14"/>
  <c r="DU143" i="14"/>
  <c r="DU34" i="14"/>
  <c r="DU119" i="14"/>
  <c r="DU74" i="14"/>
  <c r="DU8" i="14"/>
  <c r="DU47" i="14"/>
  <c r="DU132" i="14"/>
  <c r="DU63" i="14"/>
  <c r="DU204" i="14"/>
  <c r="DU54" i="14"/>
  <c r="DU645" i="2"/>
  <c r="DU450" i="2"/>
  <c r="DU333" i="2"/>
  <c r="DU330" i="2" s="1"/>
  <c r="DU359" i="2"/>
  <c r="DU338" i="2"/>
  <c r="DU302" i="2"/>
  <c r="DU224" i="2"/>
  <c r="DU210" i="2"/>
  <c r="DU189" i="2" s="1"/>
  <c r="DU198" i="2"/>
  <c r="DU59" i="2"/>
  <c r="DU923" i="2"/>
  <c r="DU437" i="2"/>
  <c r="DU329" i="2"/>
  <c r="DU372" i="2"/>
  <c r="DU369" i="2" s="1"/>
  <c r="DU350" i="2"/>
  <c r="DU311" i="2"/>
  <c r="DU297" i="2"/>
  <c r="DU294" i="2" s="1"/>
  <c r="DU266" i="2"/>
  <c r="DU246" i="2" s="1"/>
  <c r="DU196" i="2"/>
  <c r="DU476" i="2"/>
  <c r="DU438" i="2"/>
  <c r="DU453" i="2"/>
  <c r="DU324" i="2"/>
  <c r="DU321" i="2" s="1"/>
  <c r="DU368" i="2"/>
  <c r="DU354" i="2"/>
  <c r="DU351" i="2" s="1"/>
  <c r="DU315" i="2"/>
  <c r="DU293" i="2"/>
  <c r="DU238" i="2"/>
  <c r="DU218" i="2" s="1"/>
  <c r="DU254" i="2"/>
  <c r="DU180" i="2"/>
  <c r="DU159" i="2" s="1"/>
  <c r="DU79" i="2"/>
  <c r="DU39" i="2"/>
  <c r="DU99" i="2"/>
  <c r="DU434" i="2"/>
  <c r="DU612" i="2"/>
  <c r="DU454" i="2"/>
  <c r="DU320" i="2"/>
  <c r="DU363" i="2"/>
  <c r="DU342" i="2"/>
  <c r="DU339" i="2" s="1"/>
  <c r="DU306" i="2"/>
  <c r="DU303" i="2" s="1"/>
  <c r="DU226" i="2"/>
  <c r="DU252" i="2"/>
  <c r="DU150" i="2"/>
  <c r="DU129" i="2" s="1"/>
  <c r="DU69" i="2"/>
  <c r="DU68" i="2" s="1"/>
  <c r="DU19" i="2"/>
  <c r="DU489" i="2"/>
  <c r="DU463" i="2"/>
  <c r="DU59" i="1"/>
  <c r="DU126" i="1"/>
  <c r="DU152" i="1"/>
  <c r="DU65" i="1"/>
  <c r="DU129" i="1"/>
  <c r="DU146" i="1"/>
  <c r="H147" i="1" s="1"/>
  <c r="DU51" i="1"/>
  <c r="DU50" i="1"/>
  <c r="DM193" i="14"/>
  <c r="DM229" i="2"/>
  <c r="DU481" i="2"/>
  <c r="DS216" i="2"/>
  <c r="DS244" i="2"/>
  <c r="DV62" i="10"/>
  <c r="DV57" i="10"/>
  <c r="DV2" i="13"/>
  <c r="DV2" i="2"/>
  <c r="DV2" i="14"/>
  <c r="DV2" i="10"/>
  <c r="DV118" i="10" s="1"/>
  <c r="DX118" i="10" s="1"/>
  <c r="DV2" i="5"/>
  <c r="DV147" i="1"/>
  <c r="DV2" i="4"/>
  <c r="DV2" i="1"/>
  <c r="DT405" i="2"/>
  <c r="DT89" i="2"/>
  <c r="DT88" i="2" s="1"/>
  <c r="DU235" i="2"/>
  <c r="DU207" i="2"/>
  <c r="DU263" i="2"/>
  <c r="DU147" i="2"/>
  <c r="DU177" i="2"/>
  <c r="DU436" i="2"/>
  <c r="DU452" i="2"/>
  <c r="DU332" i="2"/>
  <c r="DU371" i="2"/>
  <c r="DU353" i="2"/>
  <c r="DU314" i="2"/>
  <c r="DU296" i="2"/>
  <c r="DU323" i="2"/>
  <c r="DU362" i="2"/>
  <c r="DU341" i="2"/>
  <c r="DU305" i="2"/>
  <c r="DP893" i="2"/>
  <c r="DO387" i="2"/>
  <c r="DP406" i="2"/>
  <c r="DP222" i="14" s="1"/>
  <c r="DO407" i="2"/>
  <c r="DM11" i="4"/>
  <c r="DO9" i="4"/>
  <c r="DQ317" i="2"/>
  <c r="DQ381" i="2"/>
  <c r="DR313" i="2"/>
  <c r="DS312" i="2"/>
  <c r="DN7" i="4"/>
  <c r="DP318" i="2"/>
  <c r="DP120" i="4" s="1"/>
  <c r="DP117" i="4" s="1"/>
  <c r="DP382" i="2"/>
  <c r="DP380" i="2" s="1"/>
  <c r="DQ241" i="2"/>
  <c r="DQ229" i="2" s="1"/>
  <c r="DQ213" i="2"/>
  <c r="DQ201" i="2" s="1"/>
  <c r="DQ240" i="2"/>
  <c r="DQ212" i="2"/>
  <c r="DR361" i="2"/>
  <c r="DS360" i="2"/>
  <c r="DM910" i="2"/>
  <c r="DM413" i="2"/>
  <c r="DM911" i="2" s="1"/>
  <c r="DP366" i="2"/>
  <c r="DP127" i="4" s="1"/>
  <c r="DP125" i="4" s="1"/>
  <c r="DP390" i="2"/>
  <c r="DP388" i="2" s="1"/>
  <c r="DQ389" i="2"/>
  <c r="DQ365" i="2"/>
  <c r="DR222" i="2"/>
  <c r="DR228" i="2" s="1"/>
  <c r="DR112" i="4" s="1"/>
  <c r="DQ8" i="4"/>
  <c r="AR17" i="4"/>
  <c r="AR85" i="14" s="1"/>
  <c r="AR87" i="14" s="1"/>
  <c r="DO404" i="2"/>
  <c r="AS184" i="4"/>
  <c r="DR164" i="2"/>
  <c r="DR250" i="2"/>
  <c r="DR256" i="2" s="1"/>
  <c r="DR113" i="4" s="1"/>
  <c r="DR194" i="2"/>
  <c r="DR200" i="2" s="1"/>
  <c r="DR111" i="4" s="1"/>
  <c r="DQ890" i="2"/>
  <c r="DP73" i="4"/>
  <c r="DQ132" i="4"/>
  <c r="DQ109" i="2"/>
  <c r="DP498" i="2"/>
  <c r="DR440" i="2"/>
  <c r="DR460" i="2" s="1"/>
  <c r="DR136" i="4"/>
  <c r="DR134" i="4" s="1"/>
  <c r="DQ458" i="2"/>
  <c r="DQ10" i="4"/>
  <c r="DQ465" i="2"/>
  <c r="DS435" i="2"/>
  <c r="DS459" i="2" s="1"/>
  <c r="DT433" i="2"/>
  <c r="DO110" i="2"/>
  <c r="DO112" i="2" s="1"/>
  <c r="DP12" i="2"/>
  <c r="DP111" i="2"/>
  <c r="DP879" i="2" s="1"/>
  <c r="DP201" i="2"/>
  <c r="BK657" i="2"/>
  <c r="BK705" i="2" s="1"/>
  <c r="BK634" i="2"/>
  <c r="BK694" i="2" s="1"/>
  <c r="BK631" i="2"/>
  <c r="BK691" i="2" s="1"/>
  <c r="DS10" i="2"/>
  <c r="DS11" i="2" s="1"/>
  <c r="DQ24" i="2"/>
  <c r="DQ25" i="2" s="1"/>
  <c r="DQ74" i="4"/>
  <c r="DQ655" i="2"/>
  <c r="DS658" i="2"/>
  <c r="DS706" i="2" s="1"/>
  <c r="DT648" i="2"/>
  <c r="DR659" i="2"/>
  <c r="DR707" i="2" s="1"/>
  <c r="DR650" i="2"/>
  <c r="DR160" i="4" s="1"/>
  <c r="DR159" i="4" s="1"/>
  <c r="DQ269" i="2"/>
  <c r="DQ257" i="2" s="1"/>
  <c r="DR134" i="2"/>
  <c r="DQ268" i="2"/>
  <c r="DS70" i="2"/>
  <c r="DS71" i="2" s="1"/>
  <c r="DQ77" i="4"/>
  <c r="DQ84" i="2"/>
  <c r="DQ85" i="2" s="1"/>
  <c r="DQ73" i="2" s="1"/>
  <c r="DP85" i="2"/>
  <c r="DP72" i="2" s="1"/>
  <c r="BN847" i="2"/>
  <c r="BN862" i="2"/>
  <c r="DT839" i="2"/>
  <c r="DQ202" i="2"/>
  <c r="DN39" i="13"/>
  <c r="DN40" i="13" s="1"/>
  <c r="DQ721" i="2"/>
  <c r="DQ685" i="2"/>
  <c r="DR622" i="2"/>
  <c r="DR157" i="4" s="1"/>
  <c r="DR155" i="4" s="1"/>
  <c r="DR887" i="2"/>
  <c r="DR53" i="4"/>
  <c r="DR192" i="4" s="1"/>
  <c r="DN12" i="14"/>
  <c r="DN159" i="14"/>
  <c r="DN123" i="14"/>
  <c r="DN50" i="14"/>
  <c r="DP720" i="2"/>
  <c r="DP51" i="4"/>
  <c r="DO190" i="4"/>
  <c r="DO194" i="4" s="1"/>
  <c r="DO37" i="13"/>
  <c r="DO11" i="13"/>
  <c r="DO38" i="13" s="1"/>
  <c r="DO55" i="4"/>
  <c r="DS638" i="2"/>
  <c r="DS699" i="2" s="1"/>
  <c r="DS632" i="2"/>
  <c r="DS692" i="2" s="1"/>
  <c r="DT619" i="2"/>
  <c r="DS625" i="2"/>
  <c r="DS627" i="2"/>
  <c r="DS688" i="2" s="1"/>
  <c r="DT613" i="2"/>
  <c r="DQ230" i="2"/>
  <c r="BD468" i="2"/>
  <c r="BD470" i="2" s="1"/>
  <c r="BC543" i="2"/>
  <c r="DM262" i="2"/>
  <c r="DN260" i="2"/>
  <c r="BB544" i="2"/>
  <c r="BB545" i="2" s="1"/>
  <c r="BA541" i="2"/>
  <c r="BE492" i="2"/>
  <c r="BD496" i="2"/>
  <c r="BC40" i="4"/>
  <c r="BE466" i="2"/>
  <c r="BD536" i="2"/>
  <c r="BB534" i="2"/>
  <c r="BE479" i="2"/>
  <c r="BD483" i="2"/>
  <c r="BC537" i="2"/>
  <c r="BC538" i="2" s="1"/>
  <c r="DR456" i="2"/>
  <c r="DR486" i="2" s="1"/>
  <c r="DR485" i="2"/>
  <c r="DR141" i="4"/>
  <c r="DR140" i="4" s="1"/>
  <c r="DQ497" i="2"/>
  <c r="DQ484" i="2"/>
  <c r="DQ15" i="4"/>
  <c r="DP494" i="2"/>
  <c r="DQ491" i="2"/>
  <c r="DS451" i="2"/>
  <c r="DT449" i="2"/>
  <c r="DT331" i="2"/>
  <c r="DS335" i="2"/>
  <c r="DS336" i="2" s="1"/>
  <c r="DS122" i="4" s="1"/>
  <c r="DS326" i="2"/>
  <c r="DS327" i="2" s="1"/>
  <c r="DS121" i="4" s="1"/>
  <c r="DT322" i="2"/>
  <c r="DJ284" i="2"/>
  <c r="DR97" i="4"/>
  <c r="DR357" i="2"/>
  <c r="DR126" i="4" s="1"/>
  <c r="DT370" i="2"/>
  <c r="DS374" i="2"/>
  <c r="DS375" i="2" s="1"/>
  <c r="DS128" i="4" s="1"/>
  <c r="DT352" i="2"/>
  <c r="DS356" i="2"/>
  <c r="DO13" i="4"/>
  <c r="DR300" i="2"/>
  <c r="DR118" i="4" s="1"/>
  <c r="DT295" i="2"/>
  <c r="DT304" i="2"/>
  <c r="DS299" i="2"/>
  <c r="DS308" i="2"/>
  <c r="DS309" i="2" s="1"/>
  <c r="DS119" i="4" s="1"/>
  <c r="DS344" i="2"/>
  <c r="DS345" i="2" s="1"/>
  <c r="DS123" i="4" s="1"/>
  <c r="DT340" i="2"/>
  <c r="DN413" i="2"/>
  <c r="DN911" i="2" s="1"/>
  <c r="DN288" i="14" s="1"/>
  <c r="DR85" i="4"/>
  <c r="DP519" i="2"/>
  <c r="DP520" i="2" s="1"/>
  <c r="DS93" i="4"/>
  <c r="DS89" i="4"/>
  <c r="DL174" i="2"/>
  <c r="DL283" i="2" s="1"/>
  <c r="DL224" i="14"/>
  <c r="DL251" i="14"/>
  <c r="DL278" i="14"/>
  <c r="DT191" i="2"/>
  <c r="DT193" i="2"/>
  <c r="DT96" i="4" s="1"/>
  <c r="DT192" i="2"/>
  <c r="DT92" i="4" s="1"/>
  <c r="DS88" i="4"/>
  <c r="DM171" i="2"/>
  <c r="DN110" i="4"/>
  <c r="DN182" i="2"/>
  <c r="DN183" i="2"/>
  <c r="DP168" i="2"/>
  <c r="DK176" i="2"/>
  <c r="DK277" i="2" s="1"/>
  <c r="DT162" i="2"/>
  <c r="DT91" i="4" s="1"/>
  <c r="DT161" i="2"/>
  <c r="DT163" i="2"/>
  <c r="DT95" i="4" s="1"/>
  <c r="DP166" i="2"/>
  <c r="DO170" i="2"/>
  <c r="DL889" i="2"/>
  <c r="DL274" i="2"/>
  <c r="DS87" i="4"/>
  <c r="DM172" i="2"/>
  <c r="DS86" i="4"/>
  <c r="DT131" i="2"/>
  <c r="DT132" i="2"/>
  <c r="DT90" i="4" s="1"/>
  <c r="DT133" i="2"/>
  <c r="DT94" i="4" s="1"/>
  <c r="DP232" i="2"/>
  <c r="DP234" i="2" s="1"/>
  <c r="DT236" i="2"/>
  <c r="DN144" i="2"/>
  <c r="DQ258" i="2"/>
  <c r="DP204" i="2"/>
  <c r="DP206" i="2" s="1"/>
  <c r="DT208" i="2"/>
  <c r="DT178" i="2"/>
  <c r="DT148" i="2"/>
  <c r="DT264" i="2"/>
  <c r="DU58" i="2"/>
  <c r="DV62" i="2" s="1"/>
  <c r="DU78" i="2"/>
  <c r="DV82" i="2" s="1"/>
  <c r="DU18" i="2"/>
  <c r="DV22" i="2" s="1"/>
  <c r="DU38" i="2"/>
  <c r="DV42" i="2" s="1"/>
  <c r="DO92" i="2"/>
  <c r="DQ13" i="2"/>
  <c r="DO277" i="14"/>
  <c r="DO223" i="14"/>
  <c r="DO250" i="14"/>
  <c r="DM507" i="2"/>
  <c r="DM508" i="2" s="1"/>
  <c r="DQ33" i="2"/>
  <c r="DR33" i="2" s="1"/>
  <c r="DN506" i="2"/>
  <c r="DR32" i="2"/>
  <c r="DS44" i="2"/>
  <c r="DO93" i="2"/>
  <c r="DO114" i="2" s="1"/>
  <c r="DV62" i="14"/>
  <c r="DV55" i="1"/>
  <c r="DV426" i="2" s="1"/>
  <c r="DV22" i="14"/>
  <c r="DV54" i="1"/>
  <c r="DV131" i="14"/>
  <c r="DV53" i="1"/>
  <c r="DV56" i="1"/>
  <c r="B142" i="1"/>
  <c r="B143" i="1" s="1"/>
  <c r="DU98" i="2"/>
  <c r="DV102" i="2" s="1"/>
  <c r="DP105" i="2"/>
  <c r="DN23" i="13"/>
  <c r="DN24" i="13" s="1"/>
  <c r="AR286" i="14"/>
  <c r="AR228" i="14"/>
  <c r="AR255" i="14"/>
  <c r="BN71" i="10"/>
  <c r="BN72" i="10" s="1"/>
  <c r="DQ78" i="4"/>
  <c r="DQ104" i="2"/>
  <c r="DU93" i="10"/>
  <c r="DT556" i="2"/>
  <c r="DU555" i="2"/>
  <c r="V393" i="2"/>
  <c r="DR295" i="14"/>
  <c r="DU487" i="2"/>
  <c r="BI86" i="10"/>
  <c r="AS79" i="10"/>
  <c r="DS90" i="2"/>
  <c r="DS91" i="2" s="1"/>
  <c r="DU40" i="1"/>
  <c r="DN817" i="2"/>
  <c r="DT561" i="2"/>
  <c r="DU560" i="2"/>
  <c r="CW136" i="1"/>
  <c r="CX137" i="1" s="1"/>
  <c r="CX135" i="1"/>
  <c r="DU385" i="2"/>
  <c r="DU97" i="10"/>
  <c r="DU65" i="10"/>
  <c r="U395" i="2"/>
  <c r="V391" i="2"/>
  <c r="DU121" i="10"/>
  <c r="DU461" i="2"/>
  <c r="DQ383" i="2"/>
  <c r="DP6" i="4"/>
  <c r="DX770" i="2"/>
  <c r="DO7" i="13"/>
  <c r="DO22" i="13" s="1"/>
  <c r="DO21" i="13"/>
  <c r="DT120" i="10"/>
  <c r="DR478" i="2"/>
  <c r="DS474" i="2"/>
  <c r="DV34" i="1"/>
  <c r="DV33" i="1"/>
  <c r="DV35" i="1"/>
  <c r="DT102" i="14"/>
  <c r="DU101" i="14"/>
  <c r="DR232" i="14"/>
  <c r="DR259" i="14"/>
  <c r="DR294" i="14"/>
  <c r="DL191" i="14"/>
  <c r="I407" i="2"/>
  <c r="G551" i="2"/>
  <c r="G547" i="2"/>
  <c r="G413" i="2"/>
  <c r="G911" i="2" s="1"/>
  <c r="H407" i="2"/>
  <c r="H408" i="2"/>
  <c r="H549" i="2" s="1"/>
  <c r="H222" i="14"/>
  <c r="H249" i="14"/>
  <c r="H276" i="14"/>
  <c r="G530" i="2"/>
  <c r="H399" i="2"/>
  <c r="H396" i="2"/>
  <c r="G524" i="2"/>
  <c r="H401" i="2"/>
  <c r="I406" i="2"/>
  <c r="G289" i="14"/>
  <c r="G17" i="4"/>
  <c r="G403" i="2"/>
  <c r="DT130" i="2" l="1"/>
  <c r="DT190" i="2"/>
  <c r="DT160" i="2"/>
  <c r="BX856" i="2"/>
  <c r="BX43" i="4" s="1"/>
  <c r="BX122" i="14" s="1"/>
  <c r="BY837" i="2"/>
  <c r="DQ52" i="2"/>
  <c r="DS76" i="4"/>
  <c r="DS64" i="2"/>
  <c r="DS65" i="2" s="1"/>
  <c r="DT50" i="2"/>
  <c r="DT51" i="2" s="1"/>
  <c r="DR76" i="4"/>
  <c r="DR64" i="2"/>
  <c r="DR65" i="2" s="1"/>
  <c r="DR53" i="2" s="1"/>
  <c r="DS53" i="2" s="1"/>
  <c r="DT592" i="2"/>
  <c r="DT156" i="4" s="1"/>
  <c r="DR609" i="2"/>
  <c r="BM604" i="2"/>
  <c r="DS599" i="2"/>
  <c r="BQ600" i="2"/>
  <c r="DP10" i="15"/>
  <c r="DP37" i="15" s="1"/>
  <c r="DV589" i="2"/>
  <c r="DV583" i="2"/>
  <c r="DV582" i="2"/>
  <c r="DX582" i="2" s="1"/>
  <c r="DU595" i="2"/>
  <c r="DU597" i="2"/>
  <c r="DU598" i="2"/>
  <c r="DT603" i="2"/>
  <c r="DQ9" i="15"/>
  <c r="DQ36" i="15" s="1"/>
  <c r="DU608" i="2"/>
  <c r="DU602" i="2"/>
  <c r="DS700" i="2"/>
  <c r="DS46" i="4" s="1"/>
  <c r="DN108" i="4"/>
  <c r="DU425" i="2"/>
  <c r="DU430" i="2" s="1"/>
  <c r="DT430" i="2"/>
  <c r="DT135" i="4"/>
  <c r="DR4" i="15"/>
  <c r="DV427" i="2"/>
  <c r="DV428" i="2"/>
  <c r="DV424" i="2"/>
  <c r="DV423" i="2"/>
  <c r="DR279" i="2"/>
  <c r="DR518" i="2" s="1"/>
  <c r="DP281" i="2"/>
  <c r="DQ136" i="2"/>
  <c r="DP140" i="2"/>
  <c r="DN273" i="2"/>
  <c r="DN141" i="2"/>
  <c r="DP280" i="2"/>
  <c r="DQ138" i="2"/>
  <c r="DM276" i="2"/>
  <c r="DM539" i="2" s="1"/>
  <c r="DN278" i="2"/>
  <c r="DN880" i="2" s="1"/>
  <c r="DM282" i="2"/>
  <c r="DN142" i="2"/>
  <c r="DN146" i="2" s="1"/>
  <c r="DO275" i="2"/>
  <c r="DO152" i="2"/>
  <c r="DO153" i="2"/>
  <c r="DO109" i="4"/>
  <c r="CM782" i="2"/>
  <c r="CM789" i="2"/>
  <c r="CN26" i="4"/>
  <c r="DQ660" i="2"/>
  <c r="DP249" i="14"/>
  <c r="BX836" i="2"/>
  <c r="BX857" i="2" s="1"/>
  <c r="BX21" i="4"/>
  <c r="BX175" i="4"/>
  <c r="DR132" i="4"/>
  <c r="BX90" i="14"/>
  <c r="BW852" i="2"/>
  <c r="BW176" i="4"/>
  <c r="BW863" i="2"/>
  <c r="DP408" i="2"/>
  <c r="DP549" i="2" s="1"/>
  <c r="DP276" i="14"/>
  <c r="DP115" i="4"/>
  <c r="DR890" i="2"/>
  <c r="DP404" i="2"/>
  <c r="AR15" i="14"/>
  <c r="DP387" i="2"/>
  <c r="DR269" i="2"/>
  <c r="DR257" i="2" s="1"/>
  <c r="DR241" i="2"/>
  <c r="DR229" i="2" s="1"/>
  <c r="DR164" i="4"/>
  <c r="DL176" i="2"/>
  <c r="DL277" i="2" s="1"/>
  <c r="DS646" i="2"/>
  <c r="DR654" i="2"/>
  <c r="DR703" i="2" s="1"/>
  <c r="DR652" i="2"/>
  <c r="DR653" i="2"/>
  <c r="DR702" i="2" s="1"/>
  <c r="DO549" i="2"/>
  <c r="DO412" i="2"/>
  <c r="DO41" i="4" s="1"/>
  <c r="DV23" i="14"/>
  <c r="DV156" i="14"/>
  <c r="DV204" i="14"/>
  <c r="DV54" i="14"/>
  <c r="DX54" i="14" s="1"/>
  <c r="DV119" i="14"/>
  <c r="DV132" i="14"/>
  <c r="DV14" i="14"/>
  <c r="DX14" i="14" s="1"/>
  <c r="DV63" i="14"/>
  <c r="DV47" i="14"/>
  <c r="DU89" i="2"/>
  <c r="DU88" i="2" s="1"/>
  <c r="DU405" i="2"/>
  <c r="DT216" i="2"/>
  <c r="DT244" i="2"/>
  <c r="DV612" i="2"/>
  <c r="DX612" i="2" s="1"/>
  <c r="DV333" i="2"/>
  <c r="DV330" i="2" s="1"/>
  <c r="DV324" i="2"/>
  <c r="DV321" i="2" s="1"/>
  <c r="DV368" i="2"/>
  <c r="DV350" i="2"/>
  <c r="DV311" i="2"/>
  <c r="DV293" i="2"/>
  <c r="DV238" i="2"/>
  <c r="DV218" i="2" s="1"/>
  <c r="DV210" i="2"/>
  <c r="DV189" i="2" s="1"/>
  <c r="DV150" i="2"/>
  <c r="DV129" i="2" s="1"/>
  <c r="DV99" i="2"/>
  <c r="DV489" i="2"/>
  <c r="DV437" i="2"/>
  <c r="DV645" i="2"/>
  <c r="DX645" i="2" s="1"/>
  <c r="DV453" i="2"/>
  <c r="DV329" i="2"/>
  <c r="DV320" i="2"/>
  <c r="DV363" i="2"/>
  <c r="DV342" i="2"/>
  <c r="DV339" i="2" s="1"/>
  <c r="DV306" i="2"/>
  <c r="DV303" i="2" s="1"/>
  <c r="DV224" i="2"/>
  <c r="DV266" i="2"/>
  <c r="DV246" i="2" s="1"/>
  <c r="DV198" i="2"/>
  <c r="DV79" i="2"/>
  <c r="DV39" i="2"/>
  <c r="DV463" i="2"/>
  <c r="DV438" i="2"/>
  <c r="DV454" i="2"/>
  <c r="DV359" i="2"/>
  <c r="DV338" i="2"/>
  <c r="DV302" i="2"/>
  <c r="DV226" i="2"/>
  <c r="DV254" i="2"/>
  <c r="DV196" i="2"/>
  <c r="DV69" i="2"/>
  <c r="DV68" i="2" s="1"/>
  <c r="DV434" i="2"/>
  <c r="DV450" i="2"/>
  <c r="DV372" i="2"/>
  <c r="DV369" i="2" s="1"/>
  <c r="DV354" i="2"/>
  <c r="DV351" i="2" s="1"/>
  <c r="DV315" i="2"/>
  <c r="DV297" i="2"/>
  <c r="DV294" i="2" s="1"/>
  <c r="DV252" i="2"/>
  <c r="DV180" i="2"/>
  <c r="DV159" i="2" s="1"/>
  <c r="DV59" i="2"/>
  <c r="DV19" i="2"/>
  <c r="DV923" i="2"/>
  <c r="DV476" i="2"/>
  <c r="DS248" i="2"/>
  <c r="DS217" i="2"/>
  <c r="DS215" i="2" s="1"/>
  <c r="DS245" i="2"/>
  <c r="DS220" i="2"/>
  <c r="DV152" i="1"/>
  <c r="DV129" i="1"/>
  <c r="DV65" i="1"/>
  <c r="DV126" i="1"/>
  <c r="DV59" i="1"/>
  <c r="DV146" i="1"/>
  <c r="G147" i="1" s="1"/>
  <c r="DV51" i="1"/>
  <c r="DV50" i="1"/>
  <c r="DV481" i="2"/>
  <c r="DV332" i="2"/>
  <c r="DV323" i="2"/>
  <c r="DV371" i="2"/>
  <c r="DV362" i="2"/>
  <c r="DV353" i="2"/>
  <c r="DV341" i="2"/>
  <c r="DV314" i="2"/>
  <c r="DV305" i="2"/>
  <c r="DV296" i="2"/>
  <c r="DV235" i="2"/>
  <c r="DV263" i="2"/>
  <c r="DV147" i="2"/>
  <c r="DV177" i="2"/>
  <c r="DV207" i="2"/>
  <c r="DV436" i="2"/>
  <c r="DV452" i="2"/>
  <c r="DQ893" i="2"/>
  <c r="AR22" i="4"/>
  <c r="AR89" i="14" s="1"/>
  <c r="AR91" i="14" s="1"/>
  <c r="DP9" i="4"/>
  <c r="DT312" i="2"/>
  <c r="DS313" i="2"/>
  <c r="DQ318" i="2"/>
  <c r="DQ120" i="4" s="1"/>
  <c r="DQ117" i="4" s="1"/>
  <c r="DQ382" i="2"/>
  <c r="DQ380" i="2" s="1"/>
  <c r="DQ387" i="2" s="1"/>
  <c r="DR381" i="2"/>
  <c r="DR317" i="2"/>
  <c r="DQ406" i="2"/>
  <c r="DN11" i="4"/>
  <c r="DO909" i="2"/>
  <c r="DO289" i="14" s="1"/>
  <c r="DO410" i="2"/>
  <c r="DO7" i="4"/>
  <c r="DP407" i="2"/>
  <c r="DP909" i="2" s="1"/>
  <c r="DP289" i="14" s="1"/>
  <c r="DP13" i="4"/>
  <c r="AR55" i="14"/>
  <c r="DR212" i="2"/>
  <c r="DR268" i="2"/>
  <c r="AR167" i="14"/>
  <c r="DT75" i="4"/>
  <c r="DR213" i="2"/>
  <c r="DR201" i="2" s="1"/>
  <c r="AR187" i="14"/>
  <c r="DS250" i="2"/>
  <c r="DT250" i="2" s="1"/>
  <c r="DR240" i="2"/>
  <c r="DT360" i="2"/>
  <c r="DS361" i="2"/>
  <c r="DQ366" i="2"/>
  <c r="DQ127" i="4" s="1"/>
  <c r="DQ125" i="4" s="1"/>
  <c r="DQ390" i="2"/>
  <c r="DR389" i="2"/>
  <c r="DR365" i="2"/>
  <c r="DM288" i="14"/>
  <c r="DM256" i="14"/>
  <c r="DM229" i="14"/>
  <c r="DR8" i="4"/>
  <c r="G178" i="14"/>
  <c r="DQ498" i="2"/>
  <c r="AR178" i="14"/>
  <c r="DU75" i="4"/>
  <c r="DS194" i="2"/>
  <c r="DS200" i="2" s="1"/>
  <c r="DS111" i="4" s="1"/>
  <c r="DS164" i="2"/>
  <c r="DS222" i="2"/>
  <c r="DS440" i="2"/>
  <c r="DS460" i="2" s="1"/>
  <c r="DS136" i="4"/>
  <c r="DS134" i="4" s="1"/>
  <c r="DR458" i="2"/>
  <c r="DR10" i="4"/>
  <c r="DR465" i="2"/>
  <c r="DT435" i="2"/>
  <c r="DT459" i="2" s="1"/>
  <c r="DU433" i="2"/>
  <c r="DQ12" i="2"/>
  <c r="DQ111" i="2"/>
  <c r="DQ879" i="2" s="1"/>
  <c r="BK635" i="2"/>
  <c r="BK695" i="2" s="1"/>
  <c r="BL630" i="2"/>
  <c r="BL690" i="2" s="1"/>
  <c r="BL656" i="2"/>
  <c r="BL704" i="2" s="1"/>
  <c r="DR109" i="2"/>
  <c r="DT10" i="2"/>
  <c r="DT11" i="2" s="1"/>
  <c r="DR74" i="4"/>
  <c r="DR24" i="2"/>
  <c r="DR25" i="2" s="1"/>
  <c r="DR655" i="2"/>
  <c r="DT658" i="2"/>
  <c r="DT706" i="2" s="1"/>
  <c r="DU648" i="2"/>
  <c r="DS659" i="2"/>
  <c r="DS707" i="2" s="1"/>
  <c r="DS650" i="2"/>
  <c r="DS160" i="4" s="1"/>
  <c r="DS159" i="4" s="1"/>
  <c r="DQ72" i="2"/>
  <c r="DP110" i="2"/>
  <c r="DP112" i="2" s="1"/>
  <c r="DS134" i="2"/>
  <c r="DQ73" i="4"/>
  <c r="DT70" i="2"/>
  <c r="DT71" i="2" s="1"/>
  <c r="DR77" i="4"/>
  <c r="DR84" i="2"/>
  <c r="DR85" i="2" s="1"/>
  <c r="DR72" i="2" s="1"/>
  <c r="BN861" i="2"/>
  <c r="BO846" i="2"/>
  <c r="DU839" i="2"/>
  <c r="DS622" i="2"/>
  <c r="DS157" i="4" s="1"/>
  <c r="DS155" i="4" s="1"/>
  <c r="DO159" i="14"/>
  <c r="DO123" i="14"/>
  <c r="DO12" i="14"/>
  <c r="DO50" i="14"/>
  <c r="DP190" i="4"/>
  <c r="DP194" i="4" s="1"/>
  <c r="DP55" i="4"/>
  <c r="DP37" i="13"/>
  <c r="DP11" i="13"/>
  <c r="DP38" i="13" s="1"/>
  <c r="DQ720" i="2"/>
  <c r="DQ51" i="4"/>
  <c r="DS887" i="2"/>
  <c r="DS53" i="4"/>
  <c r="DS192" i="4" s="1"/>
  <c r="DO39" i="13"/>
  <c r="DO40" i="13" s="1"/>
  <c r="DR685" i="2"/>
  <c r="DR721" i="2"/>
  <c r="DT638" i="2"/>
  <c r="DT699" i="2" s="1"/>
  <c r="DT632" i="2"/>
  <c r="DT692" i="2" s="1"/>
  <c r="DU619" i="2"/>
  <c r="DT625" i="2"/>
  <c r="DT627" i="2"/>
  <c r="DT688" i="2" s="1"/>
  <c r="DU613" i="2"/>
  <c r="BB541" i="2"/>
  <c r="DR258" i="2"/>
  <c r="BC544" i="2"/>
  <c r="BC545" i="2" s="1"/>
  <c r="BC534" i="2"/>
  <c r="BE468" i="2"/>
  <c r="BE470" i="2" s="1"/>
  <c r="BD543" i="2"/>
  <c r="DN262" i="2"/>
  <c r="DO260" i="2"/>
  <c r="BD40" i="4"/>
  <c r="BF466" i="2"/>
  <c r="BE536" i="2"/>
  <c r="BF479" i="2"/>
  <c r="BE483" i="2"/>
  <c r="BF492" i="2"/>
  <c r="BE496" i="2"/>
  <c r="BD537" i="2"/>
  <c r="BD538" i="2" s="1"/>
  <c r="DT89" i="4"/>
  <c r="DN256" i="14"/>
  <c r="DN229" i="14"/>
  <c r="DS456" i="2"/>
  <c r="DS486" i="2" s="1"/>
  <c r="DS485" i="2"/>
  <c r="DS141" i="4"/>
  <c r="DS140" i="4" s="1"/>
  <c r="DR484" i="2"/>
  <c r="DR497" i="2"/>
  <c r="DR15" i="4"/>
  <c r="DQ494" i="2"/>
  <c r="DR491" i="2"/>
  <c r="DT451" i="2"/>
  <c r="DU449" i="2"/>
  <c r="DU331" i="2"/>
  <c r="DT335" i="2"/>
  <c r="DT336" i="2" s="1"/>
  <c r="DT122" i="4" s="1"/>
  <c r="DT326" i="2"/>
  <c r="DT327" i="2" s="1"/>
  <c r="DT121" i="4" s="1"/>
  <c r="DU322" i="2"/>
  <c r="DS357" i="2"/>
  <c r="DS126" i="4" s="1"/>
  <c r="DT356" i="2"/>
  <c r="DU370" i="2"/>
  <c r="DU352" i="2"/>
  <c r="DT374" i="2"/>
  <c r="DT375" i="2" s="1"/>
  <c r="DT128" i="4" s="1"/>
  <c r="DQ520" i="2"/>
  <c r="DS300" i="2"/>
  <c r="DS118" i="4" s="1"/>
  <c r="DU304" i="2"/>
  <c r="DT308" i="2"/>
  <c r="DT309" i="2" s="1"/>
  <c r="DT119" i="4" s="1"/>
  <c r="DU340" i="2"/>
  <c r="DT299" i="2"/>
  <c r="DT344" i="2"/>
  <c r="DT345" i="2" s="1"/>
  <c r="DT123" i="4" s="1"/>
  <c r="DU295" i="2"/>
  <c r="DS85" i="4"/>
  <c r="DT93" i="4"/>
  <c r="DM224" i="14"/>
  <c r="DM251" i="14"/>
  <c r="DM278" i="14"/>
  <c r="DN172" i="2"/>
  <c r="DP516" i="2"/>
  <c r="DM174" i="2"/>
  <c r="DM283" i="2" s="1"/>
  <c r="DU191" i="2"/>
  <c r="DU193" i="2"/>
  <c r="DU96" i="4" s="1"/>
  <c r="DU192" i="2"/>
  <c r="DU92" i="4" s="1"/>
  <c r="DT88" i="4"/>
  <c r="DR230" i="2"/>
  <c r="DO110" i="4"/>
  <c r="DO183" i="2"/>
  <c r="DO182" i="2"/>
  <c r="DU162" i="2"/>
  <c r="DU91" i="4" s="1"/>
  <c r="DU163" i="2"/>
  <c r="DU95" i="4" s="1"/>
  <c r="DU161" i="2"/>
  <c r="DQ166" i="2"/>
  <c r="DP170" i="2"/>
  <c r="DK284" i="2"/>
  <c r="DQ232" i="2"/>
  <c r="DQ234" i="2" s="1"/>
  <c r="DM889" i="2"/>
  <c r="DM274" i="2"/>
  <c r="DT87" i="4"/>
  <c r="DQ168" i="2"/>
  <c r="DN171" i="2"/>
  <c r="DT86" i="4"/>
  <c r="DU131" i="2"/>
  <c r="DU133" i="2"/>
  <c r="DU94" i="4" s="1"/>
  <c r="DU132" i="2"/>
  <c r="DU90" i="4" s="1"/>
  <c r="DU236" i="2"/>
  <c r="DQ204" i="2"/>
  <c r="DQ206" i="2" s="1"/>
  <c r="DP92" i="2"/>
  <c r="DR202" i="2"/>
  <c r="DO144" i="2"/>
  <c r="DU264" i="2"/>
  <c r="DU148" i="2"/>
  <c r="DU178" i="2"/>
  <c r="DU208" i="2"/>
  <c r="DV58" i="2"/>
  <c r="DV78" i="2"/>
  <c r="DV18" i="2"/>
  <c r="DV38" i="2"/>
  <c r="DR13" i="2"/>
  <c r="DN507" i="2"/>
  <c r="DP277" i="14"/>
  <c r="DP250" i="14"/>
  <c r="DP223" i="14"/>
  <c r="DS45" i="2"/>
  <c r="DS32" i="2" s="1"/>
  <c r="DO506" i="2"/>
  <c r="DO507" i="2" s="1"/>
  <c r="DM504" i="2"/>
  <c r="DT44" i="2"/>
  <c r="DT45" i="2" s="1"/>
  <c r="DV30" i="2"/>
  <c r="DV31" i="2" s="1"/>
  <c r="DR73" i="2"/>
  <c r="DP93" i="2"/>
  <c r="DP114" i="2" s="1"/>
  <c r="DV98" i="2"/>
  <c r="DO23" i="13"/>
  <c r="DO24" i="13" s="1"/>
  <c r="DS232" i="14"/>
  <c r="DS259" i="14"/>
  <c r="DS294" i="14"/>
  <c r="V395" i="2"/>
  <c r="W391" i="2"/>
  <c r="DV65" i="10"/>
  <c r="DT90" i="2"/>
  <c r="DT91" i="2" s="1"/>
  <c r="AS906" i="2"/>
  <c r="AS901" i="2" s="1"/>
  <c r="AT77" i="10"/>
  <c r="DQ105" i="2"/>
  <c r="DQ110" i="2" s="1"/>
  <c r="DU102" i="14"/>
  <c r="DV101" i="14"/>
  <c r="DV102" i="14" s="1"/>
  <c r="DS478" i="2"/>
  <c r="DT474" i="2"/>
  <c r="DS295" i="14"/>
  <c r="DV461" i="2"/>
  <c r="DV385" i="2"/>
  <c r="DU18" i="13"/>
  <c r="DU1" i="13"/>
  <c r="DU34" i="13"/>
  <c r="DU4" i="13"/>
  <c r="DU4" i="5"/>
  <c r="DU152" i="14"/>
  <c r="DU200" i="14"/>
  <c r="DU175" i="14"/>
  <c r="DU1" i="5"/>
  <c r="DU83" i="14"/>
  <c r="DU43" i="14"/>
  <c r="DU1" i="14"/>
  <c r="DU115" i="14"/>
  <c r="DU4" i="14"/>
  <c r="DU149" i="4"/>
  <c r="DU106" i="4"/>
  <c r="DU71" i="4"/>
  <c r="DU1" i="4"/>
  <c r="DU181" i="4"/>
  <c r="DU168" i="4"/>
  <c r="DU82" i="4"/>
  <c r="DU37" i="4"/>
  <c r="DU4" i="4"/>
  <c r="DU812" i="2"/>
  <c r="DU825" i="2"/>
  <c r="DU730" i="2"/>
  <c r="DU747" i="2"/>
  <c r="DU870" i="2"/>
  <c r="DU795" i="2"/>
  <c r="DU774" i="2"/>
  <c r="DU502" i="2"/>
  <c r="DU4" i="2"/>
  <c r="DU417" i="2"/>
  <c r="DU288" i="2"/>
  <c r="DU121" i="2"/>
  <c r="DU570" i="2"/>
  <c r="DU1" i="2"/>
  <c r="DQ3" i="15" s="1"/>
  <c r="DU102" i="10"/>
  <c r="DU44" i="1"/>
  <c r="DU1" i="10"/>
  <c r="DU20" i="1"/>
  <c r="DU90" i="10"/>
  <c r="DU55" i="10"/>
  <c r="DU119" i="1"/>
  <c r="DU74" i="1"/>
  <c r="DU1" i="1"/>
  <c r="DV487" i="2"/>
  <c r="DV93" i="10"/>
  <c r="DQ6" i="4"/>
  <c r="BN904" i="2"/>
  <c r="BO70" i="10"/>
  <c r="DV40" i="1"/>
  <c r="DU120" i="10"/>
  <c r="DP7" i="13"/>
  <c r="DP22" i="13" s="1"/>
  <c r="DP21" i="13"/>
  <c r="DV97" i="10"/>
  <c r="DO817" i="2"/>
  <c r="BJ84" i="10"/>
  <c r="BJ85" i="10" s="1"/>
  <c r="W393" i="2"/>
  <c r="DR383" i="2"/>
  <c r="DV121" i="10"/>
  <c r="CX136" i="1"/>
  <c r="CY137" i="1" s="1"/>
  <c r="CY135" i="1"/>
  <c r="DU561" i="2"/>
  <c r="DV560" i="2"/>
  <c r="DR78" i="4"/>
  <c r="DR104" i="2"/>
  <c r="DU556" i="2"/>
  <c r="DV555" i="2"/>
  <c r="DV556" i="2" s="1"/>
  <c r="I396" i="2"/>
  <c r="I13" i="4" s="1"/>
  <c r="I410" i="2"/>
  <c r="I910" i="2" s="1"/>
  <c r="I909" i="2"/>
  <c r="I289" i="14" s="1"/>
  <c r="J407" i="2"/>
  <c r="J410" i="2" s="1"/>
  <c r="J910" i="2" s="1"/>
  <c r="H550" i="2"/>
  <c r="I249" i="14"/>
  <c r="I276" i="14"/>
  <c r="I222" i="14"/>
  <c r="I408" i="2"/>
  <c r="I549" i="2" s="1"/>
  <c r="H404" i="2"/>
  <c r="H13" i="4"/>
  <c r="H403" i="2"/>
  <c r="H530" i="2"/>
  <c r="I399" i="2"/>
  <c r="G531" i="2"/>
  <c r="H410" i="2"/>
  <c r="H910" i="2" s="1"/>
  <c r="H909" i="2"/>
  <c r="J396" i="2"/>
  <c r="J406" i="2"/>
  <c r="G525" i="2"/>
  <c r="H412" i="2"/>
  <c r="G288" i="14"/>
  <c r="G256" i="14"/>
  <c r="G229" i="14"/>
  <c r="G187" i="14"/>
  <c r="G85" i="14"/>
  <c r="G167" i="14"/>
  <c r="G15" i="14"/>
  <c r="G55" i="14"/>
  <c r="G22" i="4"/>
  <c r="H524" i="2"/>
  <c r="I401" i="2"/>
  <c r="BX94" i="14" l="1"/>
  <c r="BX11" i="14"/>
  <c r="DM191" i="14"/>
  <c r="DU130" i="2"/>
  <c r="DU160" i="2"/>
  <c r="DU190" i="2"/>
  <c r="DT76" i="4"/>
  <c r="DS52" i="2"/>
  <c r="DR52" i="2"/>
  <c r="DU50" i="2"/>
  <c r="DU51" i="2" s="1"/>
  <c r="DT599" i="2"/>
  <c r="DS609" i="2"/>
  <c r="DU592" i="2"/>
  <c r="DU156" i="4" s="1"/>
  <c r="BQ601" i="2"/>
  <c r="BM605" i="2"/>
  <c r="DQ10" i="15"/>
  <c r="DQ37" i="15" s="1"/>
  <c r="DV608" i="2"/>
  <c r="DV602" i="2"/>
  <c r="DU603" i="2"/>
  <c r="DR9" i="15"/>
  <c r="DR36" i="15" s="1"/>
  <c r="DV595" i="2"/>
  <c r="DV597" i="2"/>
  <c r="DV598" i="2"/>
  <c r="DX583" i="2"/>
  <c r="DO108" i="4"/>
  <c r="DT700" i="2"/>
  <c r="DT46" i="4" s="1"/>
  <c r="DU135" i="4"/>
  <c r="DV425" i="2"/>
  <c r="DV430" i="2" s="1"/>
  <c r="DN276" i="2"/>
  <c r="DN539" i="2" s="1"/>
  <c r="DS279" i="2"/>
  <c r="DS518" i="2" s="1"/>
  <c r="DS519" i="2" s="1"/>
  <c r="DN282" i="2"/>
  <c r="DO142" i="2"/>
  <c r="DO146" i="2" s="1"/>
  <c r="DO273" i="2"/>
  <c r="DO141" i="2"/>
  <c r="DQ280" i="2"/>
  <c r="DR138" i="2"/>
  <c r="DP275" i="2"/>
  <c r="DP153" i="2"/>
  <c r="DP109" i="4"/>
  <c r="DP152" i="2"/>
  <c r="DO278" i="2"/>
  <c r="DO880" i="2" s="1"/>
  <c r="DQ281" i="2"/>
  <c r="DR136" i="2"/>
  <c r="DQ140" i="2"/>
  <c r="CO26" i="4"/>
  <c r="CO45" i="4"/>
  <c r="CN45" i="4"/>
  <c r="DP412" i="2"/>
  <c r="DP41" i="4" s="1"/>
  <c r="BW104" i="14"/>
  <c r="BW86" i="14"/>
  <c r="BX863" i="2"/>
  <c r="BX176" i="4"/>
  <c r="BX852" i="2"/>
  <c r="BY855" i="2"/>
  <c r="BY838" i="2"/>
  <c r="BZ837" i="2" s="1"/>
  <c r="DL284" i="2"/>
  <c r="DP410" i="2"/>
  <c r="DP910" i="2" s="1"/>
  <c r="DR519" i="2"/>
  <c r="DR520" i="2" s="1"/>
  <c r="DQ115" i="4"/>
  <c r="DR660" i="2"/>
  <c r="DS890" i="2"/>
  <c r="DQ407" i="2"/>
  <c r="DQ909" i="2" s="1"/>
  <c r="DQ289" i="14" s="1"/>
  <c r="DS654" i="2"/>
  <c r="DS703" i="2" s="1"/>
  <c r="DS652" i="2"/>
  <c r="DS653" i="2"/>
  <c r="DS702" i="2" s="1"/>
  <c r="DT646" i="2"/>
  <c r="DQ388" i="2"/>
  <c r="DR406" i="2"/>
  <c r="DR276" i="14" s="1"/>
  <c r="DS99" i="4"/>
  <c r="DV89" i="2"/>
  <c r="DV88" i="2" s="1"/>
  <c r="DT248" i="2"/>
  <c r="DS249" i="2"/>
  <c r="DS102" i="4" s="1"/>
  <c r="DS243" i="2"/>
  <c r="DV405" i="2"/>
  <c r="DT220" i="2"/>
  <c r="DU244" i="2"/>
  <c r="DU216" i="2"/>
  <c r="DS98" i="4"/>
  <c r="DS221" i="2"/>
  <c r="DS101" i="4" s="1"/>
  <c r="DT217" i="2"/>
  <c r="DT215" i="2" s="1"/>
  <c r="DT245" i="2"/>
  <c r="DT243" i="2" s="1"/>
  <c r="DR893" i="2"/>
  <c r="DQ112" i="2"/>
  <c r="DS213" i="2"/>
  <c r="DS202" i="2" s="1"/>
  <c r="DS212" i="2"/>
  <c r="DU312" i="2"/>
  <c r="DT313" i="2"/>
  <c r="DO910" i="2"/>
  <c r="DO413" i="2"/>
  <c r="DO911" i="2" s="1"/>
  <c r="DQ222" i="14"/>
  <c r="DQ276" i="14"/>
  <c r="DQ408" i="2"/>
  <c r="DQ249" i="14"/>
  <c r="DQ9" i="4"/>
  <c r="DO11" i="4"/>
  <c r="DR318" i="2"/>
  <c r="DR120" i="4" s="1"/>
  <c r="DR117" i="4" s="1"/>
  <c r="DR382" i="2"/>
  <c r="DR380" i="2" s="1"/>
  <c r="DR387" i="2" s="1"/>
  <c r="DP7" i="4"/>
  <c r="DS317" i="2"/>
  <c r="DS381" i="2"/>
  <c r="DT222" i="2"/>
  <c r="DR366" i="2"/>
  <c r="DR127" i="4" s="1"/>
  <c r="DR125" i="4" s="1"/>
  <c r="DR390" i="2"/>
  <c r="DS389" i="2"/>
  <c r="DS365" i="2"/>
  <c r="DT361" i="2"/>
  <c r="DU360" i="2"/>
  <c r="DT194" i="2"/>
  <c r="DT200" i="2" s="1"/>
  <c r="DT213" i="2" s="1"/>
  <c r="DT164" i="2"/>
  <c r="DV295" i="2"/>
  <c r="DV340" i="2"/>
  <c r="DX340" i="2" s="1"/>
  <c r="DV304" i="2"/>
  <c r="DX304" i="2" s="1"/>
  <c r="DV352" i="2"/>
  <c r="DV322" i="2"/>
  <c r="DV326" i="2" s="1"/>
  <c r="DV331" i="2"/>
  <c r="DV335" i="2" s="1"/>
  <c r="DV370" i="2"/>
  <c r="DR498" i="2"/>
  <c r="DS132" i="4"/>
  <c r="DT440" i="2"/>
  <c r="DT460" i="2" s="1"/>
  <c r="DT136" i="4"/>
  <c r="DT134" i="4" s="1"/>
  <c r="DS458" i="2"/>
  <c r="DS10" i="4"/>
  <c r="DS465" i="2"/>
  <c r="DS164" i="4"/>
  <c r="DU435" i="2"/>
  <c r="DU459" i="2" s="1"/>
  <c r="DV433" i="2"/>
  <c r="DR12" i="2"/>
  <c r="DS109" i="2"/>
  <c r="BL657" i="2"/>
  <c r="BL705" i="2" s="1"/>
  <c r="BL634" i="2"/>
  <c r="BL694" i="2" s="1"/>
  <c r="BL631" i="2"/>
  <c r="BL691" i="2" s="1"/>
  <c r="DR73" i="4"/>
  <c r="DU10" i="2"/>
  <c r="DU11" i="2" s="1"/>
  <c r="DS74" i="4"/>
  <c r="DS24" i="2"/>
  <c r="DS25" i="2" s="1"/>
  <c r="DS655" i="2"/>
  <c r="DU658" i="2"/>
  <c r="DU706" i="2" s="1"/>
  <c r="DV648" i="2"/>
  <c r="DT659" i="2"/>
  <c r="DT707" i="2" s="1"/>
  <c r="DT650" i="2"/>
  <c r="DT160" i="4" s="1"/>
  <c r="DT159" i="4" s="1"/>
  <c r="DT134" i="2"/>
  <c r="DR111" i="2"/>
  <c r="DR879" i="2" s="1"/>
  <c r="DU70" i="2"/>
  <c r="DU71" i="2" s="1"/>
  <c r="DS77" i="4"/>
  <c r="DS84" i="2"/>
  <c r="DS85" i="2" s="1"/>
  <c r="DS72" i="2" s="1"/>
  <c r="BO862" i="2"/>
  <c r="BO847" i="2"/>
  <c r="DS230" i="2"/>
  <c r="DV839" i="2"/>
  <c r="DT887" i="2"/>
  <c r="DQ190" i="4"/>
  <c r="DQ194" i="4" s="1"/>
  <c r="DQ37" i="13"/>
  <c r="DQ55" i="4"/>
  <c r="DQ11" i="13"/>
  <c r="DQ38" i="13" s="1"/>
  <c r="DP12" i="14"/>
  <c r="DP50" i="14"/>
  <c r="DP159" i="14"/>
  <c r="DP123" i="14"/>
  <c r="DR51" i="4"/>
  <c r="DR720" i="2"/>
  <c r="DP39" i="13"/>
  <c r="DP40" i="13" s="1"/>
  <c r="DS721" i="2"/>
  <c r="DS685" i="2"/>
  <c r="DT622" i="2"/>
  <c r="DT157" i="4" s="1"/>
  <c r="DT155" i="4" s="1"/>
  <c r="DU638" i="2"/>
  <c r="DU699" i="2" s="1"/>
  <c r="DU632" i="2"/>
  <c r="DU692" i="2" s="1"/>
  <c r="DV619" i="2"/>
  <c r="DU625" i="2"/>
  <c r="DU627" i="2"/>
  <c r="DU688" i="2" s="1"/>
  <c r="DV613" i="2"/>
  <c r="BD544" i="2"/>
  <c r="BD545" i="2" s="1"/>
  <c r="DO262" i="2"/>
  <c r="DP260" i="2"/>
  <c r="BF468" i="2"/>
  <c r="BE543" i="2"/>
  <c r="BC541" i="2"/>
  <c r="BD534" i="2"/>
  <c r="BG479" i="2"/>
  <c r="BF483" i="2"/>
  <c r="BG466" i="2"/>
  <c r="BF536" i="2"/>
  <c r="BG492" i="2"/>
  <c r="BF496" i="2"/>
  <c r="BE537" i="2"/>
  <c r="BE538" i="2" s="1"/>
  <c r="BE40" i="4"/>
  <c r="DT456" i="2"/>
  <c r="DT486" i="2" s="1"/>
  <c r="DT485" i="2"/>
  <c r="DT141" i="4"/>
  <c r="DT140" i="4" s="1"/>
  <c r="DS497" i="2"/>
  <c r="DS484" i="2"/>
  <c r="DS15" i="4"/>
  <c r="DR494" i="2"/>
  <c r="DS491" i="2"/>
  <c r="DU451" i="2"/>
  <c r="DV449" i="2"/>
  <c r="DU335" i="2"/>
  <c r="DU336" i="2" s="1"/>
  <c r="DU122" i="4" s="1"/>
  <c r="DU326" i="2"/>
  <c r="DU327" i="2" s="1"/>
  <c r="DU121" i="4" s="1"/>
  <c r="DT357" i="2"/>
  <c r="DT126" i="4" s="1"/>
  <c r="DU374" i="2"/>
  <c r="DU375" i="2" s="1"/>
  <c r="DU128" i="4" s="1"/>
  <c r="DU356" i="2"/>
  <c r="DU89" i="4"/>
  <c r="DT300" i="2"/>
  <c r="DT118" i="4" s="1"/>
  <c r="DU299" i="2"/>
  <c r="DU308" i="2"/>
  <c r="DU309" i="2" s="1"/>
  <c r="DU119" i="4" s="1"/>
  <c r="DU344" i="2"/>
  <c r="DU345" i="2" s="1"/>
  <c r="DU123" i="4" s="1"/>
  <c r="DN174" i="2"/>
  <c r="DN283" i="2" s="1"/>
  <c r="DT85" i="4"/>
  <c r="DN278" i="14"/>
  <c r="DN224" i="14"/>
  <c r="DN251" i="14"/>
  <c r="DM176" i="2"/>
  <c r="DM277" i="2" s="1"/>
  <c r="DO172" i="2"/>
  <c r="DQ193" i="14"/>
  <c r="DP193" i="14"/>
  <c r="DU93" i="4"/>
  <c r="DV192" i="2"/>
  <c r="DV193" i="2"/>
  <c r="DV191" i="2"/>
  <c r="DU88" i="4"/>
  <c r="DP110" i="4"/>
  <c r="DP183" i="2"/>
  <c r="DP182" i="2"/>
  <c r="DO171" i="2"/>
  <c r="DR168" i="2"/>
  <c r="DR166" i="2"/>
  <c r="DQ170" i="2"/>
  <c r="DU87" i="4"/>
  <c r="DN274" i="2"/>
  <c r="DN889" i="2"/>
  <c r="DV162" i="2"/>
  <c r="DV163" i="2"/>
  <c r="DV161" i="2"/>
  <c r="DU86" i="4"/>
  <c r="DV133" i="2"/>
  <c r="DV132" i="2"/>
  <c r="DV131" i="2"/>
  <c r="DR232" i="2"/>
  <c r="DR234" i="2" s="1"/>
  <c r="DV236" i="2"/>
  <c r="DP144" i="2"/>
  <c r="DR204" i="2"/>
  <c r="DR206" i="2" s="1"/>
  <c r="DS258" i="2"/>
  <c r="DV264" i="2"/>
  <c r="DV208" i="2"/>
  <c r="DU250" i="2"/>
  <c r="DV178" i="2"/>
  <c r="DV148" i="2"/>
  <c r="DQ92" i="2"/>
  <c r="DS13" i="2"/>
  <c r="DO504" i="2"/>
  <c r="DO508" i="2"/>
  <c r="DQ277" i="14"/>
  <c r="DQ223" i="14"/>
  <c r="DQ250" i="14"/>
  <c r="DS73" i="2"/>
  <c r="DT73" i="2" s="1"/>
  <c r="DS33" i="2"/>
  <c r="DT33" i="2" s="1"/>
  <c r="DP506" i="2"/>
  <c r="DP507" i="2" s="1"/>
  <c r="DP504" i="2" s="1"/>
  <c r="DT32" i="2"/>
  <c r="DN504" i="2"/>
  <c r="DN508" i="2"/>
  <c r="DU44" i="2"/>
  <c r="DT53" i="2"/>
  <c r="DQ93" i="2"/>
  <c r="DQ114" i="2" s="1"/>
  <c r="DR105" i="2"/>
  <c r="DR110" i="2" s="1"/>
  <c r="DR6" i="4"/>
  <c r="CY136" i="1"/>
  <c r="CZ137" i="1" s="1"/>
  <c r="CZ135" i="1"/>
  <c r="DP23" i="13"/>
  <c r="DP24" i="13" s="1"/>
  <c r="DV120" i="10"/>
  <c r="DT478" i="2"/>
  <c r="DU474" i="2"/>
  <c r="DT232" i="14"/>
  <c r="DT259" i="14"/>
  <c r="DT294" i="14"/>
  <c r="AT143" i="4"/>
  <c r="AT145" i="4" s="1"/>
  <c r="AT20" i="4"/>
  <c r="AT78" i="10"/>
  <c r="DU90" i="2"/>
  <c r="DU91" i="2" s="1"/>
  <c r="DV561" i="2"/>
  <c r="DS383" i="2"/>
  <c r="X393" i="2"/>
  <c r="BO71" i="10"/>
  <c r="BO72" i="10" s="1"/>
  <c r="DT295" i="14"/>
  <c r="BJ86" i="10"/>
  <c r="DV34" i="13"/>
  <c r="DV4" i="13"/>
  <c r="DV18" i="13"/>
  <c r="DV1" i="13"/>
  <c r="DV1" i="5"/>
  <c r="DV83" i="14"/>
  <c r="DV43" i="14"/>
  <c r="DV152" i="14"/>
  <c r="DV1" i="14"/>
  <c r="DV4" i="5"/>
  <c r="DV200" i="14"/>
  <c r="DV175" i="14"/>
  <c r="DV115" i="14"/>
  <c r="DV4" i="14"/>
  <c r="DV181" i="4"/>
  <c r="DV168" i="4"/>
  <c r="DV82" i="4"/>
  <c r="DV37" i="4"/>
  <c r="DV4" i="4"/>
  <c r="DV149" i="4"/>
  <c r="DV106" i="4"/>
  <c r="DV71" i="4"/>
  <c r="DV1" i="4"/>
  <c r="DV747" i="2"/>
  <c r="DV502" i="2"/>
  <c r="DV4" i="2"/>
  <c r="DV870" i="2"/>
  <c r="DV795" i="2"/>
  <c r="DV774" i="2"/>
  <c r="DV417" i="2"/>
  <c r="DV288" i="2"/>
  <c r="DV121" i="2"/>
  <c r="DV812" i="2"/>
  <c r="DV570" i="2"/>
  <c r="DV1" i="2"/>
  <c r="DR3" i="15" s="1"/>
  <c r="DV825" i="2"/>
  <c r="DV730" i="2"/>
  <c r="DV102" i="10"/>
  <c r="DV20" i="1"/>
  <c r="DV1" i="10"/>
  <c r="DV119" i="1"/>
  <c r="DV74" i="1"/>
  <c r="DV1" i="1"/>
  <c r="DV90" i="10"/>
  <c r="DV55" i="10"/>
  <c r="DV44" i="1"/>
  <c r="DQ7" i="13"/>
  <c r="DQ22" i="13" s="1"/>
  <c r="DQ21" i="13"/>
  <c r="AS287" i="14"/>
  <c r="AS902" i="2"/>
  <c r="AS903" i="2" s="1"/>
  <c r="AS16" i="4"/>
  <c r="DP817" i="2"/>
  <c r="DS78" i="4"/>
  <c r="DS104" i="2"/>
  <c r="W395" i="2"/>
  <c r="X391" i="2"/>
  <c r="I404" i="2"/>
  <c r="J909" i="2"/>
  <c r="J289" i="14" s="1"/>
  <c r="G89" i="14"/>
  <c r="G87" i="14"/>
  <c r="I413" i="2"/>
  <c r="I911" i="2" s="1"/>
  <c r="I256" i="14" s="1"/>
  <c r="I17" i="4"/>
  <c r="G522" i="2"/>
  <c r="H551" i="2"/>
  <c r="H531" i="2"/>
  <c r="H532" i="2" s="1"/>
  <c r="I550" i="2"/>
  <c r="I547" i="2" s="1"/>
  <c r="I403" i="2"/>
  <c r="I412" i="2"/>
  <c r="I41" i="4" s="1"/>
  <c r="H413" i="2"/>
  <c r="G532" i="2"/>
  <c r="H525" i="2"/>
  <c r="J413" i="2"/>
  <c r="J911" i="2" s="1"/>
  <c r="I524" i="2"/>
  <c r="J401" i="2"/>
  <c r="H41" i="4"/>
  <c r="K406" i="2"/>
  <c r="J408" i="2"/>
  <c r="J549" i="2" s="1"/>
  <c r="J276" i="14"/>
  <c r="J249" i="14"/>
  <c r="J222" i="14"/>
  <c r="H289" i="14"/>
  <c r="G528" i="2"/>
  <c r="I530" i="2"/>
  <c r="J399" i="2"/>
  <c r="H17" i="4"/>
  <c r="H547" i="2"/>
  <c r="G526" i="2"/>
  <c r="J404" i="2"/>
  <c r="J13" i="4"/>
  <c r="DN191" i="14" l="1"/>
  <c r="DV190" i="2"/>
  <c r="DS219" i="2"/>
  <c r="DV130" i="2"/>
  <c r="DV160" i="2"/>
  <c r="DS247" i="2"/>
  <c r="DT64" i="2"/>
  <c r="DT65" i="2" s="1"/>
  <c r="DT52" i="2" s="1"/>
  <c r="DV50" i="2"/>
  <c r="DV51" i="2" s="1"/>
  <c r="DX608" i="2"/>
  <c r="DU599" i="2"/>
  <c r="BN604" i="2"/>
  <c r="BR600" i="2"/>
  <c r="DT609" i="2"/>
  <c r="DR10" i="15"/>
  <c r="DR37" i="15" s="1"/>
  <c r="DV603" i="2"/>
  <c r="DX595" i="2"/>
  <c r="DV592" i="2"/>
  <c r="DX602" i="2"/>
  <c r="DU700" i="2"/>
  <c r="DU46" i="4" s="1"/>
  <c r="DP108" i="4"/>
  <c r="DX425" i="2"/>
  <c r="DX430" i="2"/>
  <c r="DV135" i="4"/>
  <c r="DX135" i="4" s="1"/>
  <c r="B135" i="4" s="1"/>
  <c r="DT279" i="2"/>
  <c r="DT518" i="2" s="1"/>
  <c r="DT519" i="2" s="1"/>
  <c r="DT520" i="2" s="1"/>
  <c r="DQ275" i="2"/>
  <c r="DQ109" i="4"/>
  <c r="DQ153" i="2"/>
  <c r="DQ152" i="2"/>
  <c r="DP278" i="2"/>
  <c r="DP880" i="2" s="1"/>
  <c r="DR280" i="2"/>
  <c r="DS138" i="2"/>
  <c r="DR281" i="2"/>
  <c r="DS136" i="2"/>
  <c r="DR140" i="2"/>
  <c r="DO282" i="2"/>
  <c r="DP142" i="2"/>
  <c r="DP146" i="2" s="1"/>
  <c r="DP273" i="2"/>
  <c r="DP141" i="2"/>
  <c r="DO276" i="2"/>
  <c r="DO539" i="2" s="1"/>
  <c r="CN782" i="2"/>
  <c r="CN789" i="2"/>
  <c r="DR408" i="2"/>
  <c r="DR549" i="2" s="1"/>
  <c r="DX322" i="2"/>
  <c r="DS660" i="2"/>
  <c r="DR115" i="4"/>
  <c r="BZ838" i="2"/>
  <c r="BZ856" i="2" s="1"/>
  <c r="BZ43" i="4" s="1"/>
  <c r="BZ855" i="2"/>
  <c r="BY836" i="2"/>
  <c r="BY856" i="2"/>
  <c r="BY43" i="4" s="1"/>
  <c r="BX104" i="14"/>
  <c r="BX86" i="14"/>
  <c r="BY21" i="4"/>
  <c r="BY175" i="4"/>
  <c r="DR222" i="14"/>
  <c r="DQ410" i="2"/>
  <c r="DQ910" i="2" s="1"/>
  <c r="DR249" i="14"/>
  <c r="DQ404" i="2"/>
  <c r="DS520" i="2"/>
  <c r="DQ13" i="4"/>
  <c r="DV344" i="2"/>
  <c r="DV345" i="2" s="1"/>
  <c r="DV123" i="4" s="1"/>
  <c r="DX123" i="4" s="1"/>
  <c r="B123" i="4" s="1"/>
  <c r="DP413" i="2"/>
  <c r="DP911" i="2" s="1"/>
  <c r="DP256" i="14" s="1"/>
  <c r="DT212" i="2"/>
  <c r="DT132" i="4"/>
  <c r="DR516" i="2"/>
  <c r="DT111" i="4"/>
  <c r="DV308" i="2"/>
  <c r="DV309" i="2" s="1"/>
  <c r="DV119" i="4" s="1"/>
  <c r="DX119" i="4" s="1"/>
  <c r="B119" i="4" s="1"/>
  <c r="DT652" i="2"/>
  <c r="DT653" i="2"/>
  <c r="DT702" i="2" s="1"/>
  <c r="DU646" i="2"/>
  <c r="DT654" i="2"/>
  <c r="DT703" i="2" s="1"/>
  <c r="DS406" i="2"/>
  <c r="DS97" i="4"/>
  <c r="DS204" i="2"/>
  <c r="DS206" i="2" s="1"/>
  <c r="DU220" i="2"/>
  <c r="DS201" i="2"/>
  <c r="DU248" i="2"/>
  <c r="DT249" i="2"/>
  <c r="DT102" i="4" s="1"/>
  <c r="DU217" i="2"/>
  <c r="DU245" i="2"/>
  <c r="DU243" i="2" s="1"/>
  <c r="DT221" i="2"/>
  <c r="DT101" i="4" s="1"/>
  <c r="DS100" i="4"/>
  <c r="DT98" i="4"/>
  <c r="DT99" i="4"/>
  <c r="DV244" i="2"/>
  <c r="DV216" i="2"/>
  <c r="DX68" i="2"/>
  <c r="DV451" i="2"/>
  <c r="DS893" i="2"/>
  <c r="DV435" i="2"/>
  <c r="DX370" i="2"/>
  <c r="DX352" i="2"/>
  <c r="DS318" i="2"/>
  <c r="DS120" i="4" s="1"/>
  <c r="DS117" i="4" s="1"/>
  <c r="DS382" i="2"/>
  <c r="DS380" i="2" s="1"/>
  <c r="DS387" i="2" s="1"/>
  <c r="DR9" i="4"/>
  <c r="DT317" i="2"/>
  <c r="DT381" i="2"/>
  <c r="DQ7" i="4"/>
  <c r="DU313" i="2"/>
  <c r="DV312" i="2"/>
  <c r="DP11" i="4"/>
  <c r="DO229" i="14"/>
  <c r="DO288" i="14"/>
  <c r="DO256" i="14"/>
  <c r="DQ549" i="2"/>
  <c r="DQ412" i="2"/>
  <c r="DQ41" i="4" s="1"/>
  <c r="DS516" i="2"/>
  <c r="DX331" i="2"/>
  <c r="DU361" i="2"/>
  <c r="DV360" i="2"/>
  <c r="DT389" i="2"/>
  <c r="DT365" i="2"/>
  <c r="DR407" i="2"/>
  <c r="DR388" i="2"/>
  <c r="DS366" i="2"/>
  <c r="DS127" i="4" s="1"/>
  <c r="DS125" i="4" s="1"/>
  <c r="DS390" i="2"/>
  <c r="DS388" i="2" s="1"/>
  <c r="H178" i="14"/>
  <c r="DV374" i="2"/>
  <c r="DV375" i="2" s="1"/>
  <c r="DV299" i="2"/>
  <c r="DV300" i="2" s="1"/>
  <c r="DU164" i="2"/>
  <c r="AT184" i="4"/>
  <c r="DU194" i="2"/>
  <c r="DU200" i="2" s="1"/>
  <c r="DU111" i="4" s="1"/>
  <c r="AS17" i="4"/>
  <c r="AS187" i="14" s="1"/>
  <c r="DU222" i="2"/>
  <c r="DX295" i="2"/>
  <c r="DT890" i="2"/>
  <c r="DV356" i="2"/>
  <c r="DX356" i="2" s="1"/>
  <c r="DS498" i="2"/>
  <c r="DV75" i="4"/>
  <c r="DX75" i="4" s="1"/>
  <c r="B75" i="4" s="1"/>
  <c r="DU440" i="2"/>
  <c r="DU460" i="2" s="1"/>
  <c r="DU136" i="4"/>
  <c r="DU134" i="4" s="1"/>
  <c r="DT458" i="2"/>
  <c r="DT10" i="4"/>
  <c r="DT465" i="2"/>
  <c r="DS12" i="2"/>
  <c r="DU134" i="2"/>
  <c r="DS73" i="4"/>
  <c r="BL635" i="2"/>
  <c r="BL695" i="2" s="1"/>
  <c r="BM630" i="2"/>
  <c r="BM690" i="2" s="1"/>
  <c r="BM656" i="2"/>
  <c r="BM704" i="2" s="1"/>
  <c r="DS111" i="2"/>
  <c r="DS879" i="2" s="1"/>
  <c r="DX31" i="2"/>
  <c r="DV44" i="2"/>
  <c r="DV45" i="2" s="1"/>
  <c r="DT109" i="2"/>
  <c r="DT164" i="4"/>
  <c r="DV10" i="2"/>
  <c r="DV11" i="2" s="1"/>
  <c r="DT74" i="4"/>
  <c r="DT24" i="2"/>
  <c r="DT25" i="2" s="1"/>
  <c r="DT655" i="2"/>
  <c r="DV658" i="2"/>
  <c r="DV706" i="2" s="1"/>
  <c r="DU659" i="2"/>
  <c r="DU707" i="2" s="1"/>
  <c r="DU650" i="2"/>
  <c r="DU160" i="4" s="1"/>
  <c r="DU159" i="4" s="1"/>
  <c r="DV70" i="2"/>
  <c r="DV71" i="2" s="1"/>
  <c r="DT77" i="4"/>
  <c r="DT84" i="2"/>
  <c r="DT85" i="2" s="1"/>
  <c r="DT72" i="2" s="1"/>
  <c r="BP846" i="2"/>
  <c r="BO861" i="2"/>
  <c r="DT53" i="4"/>
  <c r="DT192" i="4" s="1"/>
  <c r="DQ39" i="13"/>
  <c r="DQ40" i="13" s="1"/>
  <c r="DU622" i="2"/>
  <c r="DU157" i="4" s="1"/>
  <c r="DU155" i="4" s="1"/>
  <c r="DT685" i="2"/>
  <c r="DT721" i="2"/>
  <c r="DR190" i="4"/>
  <c r="DR194" i="4" s="1"/>
  <c r="DR11" i="13"/>
  <c r="DR38" i="13" s="1"/>
  <c r="DR37" i="13"/>
  <c r="DR55" i="4"/>
  <c r="DU887" i="2"/>
  <c r="DU53" i="4"/>
  <c r="DU192" i="4" s="1"/>
  <c r="DS720" i="2"/>
  <c r="DS51" i="4"/>
  <c r="DQ12" i="14"/>
  <c r="DQ123" i="14"/>
  <c r="DQ50" i="14"/>
  <c r="DQ159" i="14"/>
  <c r="DV638" i="2"/>
  <c r="DV699" i="2" s="1"/>
  <c r="DV632" i="2"/>
  <c r="DV692" i="2" s="1"/>
  <c r="DT258" i="2"/>
  <c r="DV625" i="2"/>
  <c r="DV627" i="2"/>
  <c r="DV688" i="2" s="1"/>
  <c r="DX613" i="2"/>
  <c r="BG468" i="2"/>
  <c r="BG470" i="2" s="1"/>
  <c r="BF543" i="2"/>
  <c r="DX335" i="2"/>
  <c r="DP262" i="2"/>
  <c r="DQ260" i="2"/>
  <c r="BF470" i="2"/>
  <c r="BF40" i="4" s="1"/>
  <c r="BE544" i="2"/>
  <c r="BE545" i="2" s="1"/>
  <c r="BD541" i="2"/>
  <c r="BF537" i="2"/>
  <c r="BF538" i="2" s="1"/>
  <c r="BH479" i="2"/>
  <c r="BG483" i="2"/>
  <c r="BH492" i="2"/>
  <c r="BG496" i="2"/>
  <c r="BH466" i="2"/>
  <c r="BG536" i="2"/>
  <c r="BE534" i="2"/>
  <c r="DT497" i="2"/>
  <c r="DT484" i="2"/>
  <c r="DT15" i="4"/>
  <c r="DS494" i="2"/>
  <c r="DT491" i="2"/>
  <c r="DU456" i="2"/>
  <c r="DU486" i="2" s="1"/>
  <c r="DU485" i="2"/>
  <c r="DU141" i="4"/>
  <c r="DU140" i="4" s="1"/>
  <c r="DV336" i="2"/>
  <c r="DV122" i="4" s="1"/>
  <c r="DX122" i="4" s="1"/>
  <c r="B122" i="4" s="1"/>
  <c r="DX326" i="2"/>
  <c r="DV327" i="2"/>
  <c r="DU357" i="2"/>
  <c r="DU126" i="4" s="1"/>
  <c r="DU300" i="2"/>
  <c r="DU118" i="4" s="1"/>
  <c r="DM284" i="2"/>
  <c r="DU85" i="4"/>
  <c r="DN176" i="2"/>
  <c r="DN277" i="2" s="1"/>
  <c r="DO278" i="14"/>
  <c r="DO251" i="14"/>
  <c r="DO224" i="14"/>
  <c r="DP172" i="2"/>
  <c r="DV88" i="4"/>
  <c r="DX88" i="4" s="1"/>
  <c r="B88" i="4" s="1"/>
  <c r="DX191" i="2"/>
  <c r="DV96" i="4"/>
  <c r="DX96" i="4" s="1"/>
  <c r="B96" i="4" s="1"/>
  <c r="DX193" i="2"/>
  <c r="DV92" i="4"/>
  <c r="DX92" i="4" s="1"/>
  <c r="B92" i="4" s="1"/>
  <c r="DX192" i="2"/>
  <c r="DV87" i="4"/>
  <c r="DX87" i="4" s="1"/>
  <c r="B87" i="4" s="1"/>
  <c r="DX161" i="2"/>
  <c r="DS166" i="2"/>
  <c r="DR170" i="2"/>
  <c r="DV95" i="4"/>
  <c r="DX95" i="4" s="1"/>
  <c r="B95" i="4" s="1"/>
  <c r="DX163" i="2"/>
  <c r="DO174" i="2"/>
  <c r="DO283" i="2" s="1"/>
  <c r="DV91" i="4"/>
  <c r="DX91" i="4" s="1"/>
  <c r="B91" i="4" s="1"/>
  <c r="DX162" i="2"/>
  <c r="DS168" i="2"/>
  <c r="DO889" i="2"/>
  <c r="DO274" i="2"/>
  <c r="DQ110" i="4"/>
  <c r="DQ182" i="2"/>
  <c r="DQ183" i="2"/>
  <c r="DP171" i="2"/>
  <c r="DV90" i="4"/>
  <c r="DX132" i="2"/>
  <c r="DV94" i="4"/>
  <c r="DX133" i="2"/>
  <c r="DV86" i="4"/>
  <c r="DX131" i="2"/>
  <c r="DS232" i="2"/>
  <c r="DT201" i="2"/>
  <c r="DQ144" i="2"/>
  <c r="DT202" i="2"/>
  <c r="DP191" i="14"/>
  <c r="DR93" i="2"/>
  <c r="DT13" i="2"/>
  <c r="DU73" i="2"/>
  <c r="DR250" i="14"/>
  <c r="DR277" i="14"/>
  <c r="DR223" i="14"/>
  <c r="DU53" i="2"/>
  <c r="DV53" i="2" s="1"/>
  <c r="DR112" i="2"/>
  <c r="DP508" i="2"/>
  <c r="DQ506" i="2"/>
  <c r="DO191" i="14"/>
  <c r="DU45" i="2"/>
  <c r="DU32" i="2" s="1"/>
  <c r="DQ23" i="13"/>
  <c r="DQ24" i="13" s="1"/>
  <c r="DR92" i="2"/>
  <c r="DS105" i="2"/>
  <c r="DS110" i="2" s="1"/>
  <c r="AS286" i="14"/>
  <c r="AS228" i="14"/>
  <c r="AS255" i="14"/>
  <c r="Y393" i="2"/>
  <c r="DV90" i="2"/>
  <c r="DV91" i="2" s="1"/>
  <c r="CZ136" i="1"/>
  <c r="DA137" i="1" s="1"/>
  <c r="DA135" i="1"/>
  <c r="AT79" i="10"/>
  <c r="DR21" i="13"/>
  <c r="DR7" i="13"/>
  <c r="DR22" i="13" s="1"/>
  <c r="DS6" i="4"/>
  <c r="DU295" i="14"/>
  <c r="BO904" i="2"/>
  <c r="BP70" i="10"/>
  <c r="DT383" i="2"/>
  <c r="X395" i="2"/>
  <c r="Y391" i="2"/>
  <c r="DQ817" i="2"/>
  <c r="DU232" i="14"/>
  <c r="DU259" i="14"/>
  <c r="DU294" i="14"/>
  <c r="BK84" i="10"/>
  <c r="BK85" i="10" s="1"/>
  <c r="DT78" i="4"/>
  <c r="DT104" i="2"/>
  <c r="DU478" i="2"/>
  <c r="DV474" i="2"/>
  <c r="DV478" i="2" s="1"/>
  <c r="L407" i="2"/>
  <c r="I288" i="14"/>
  <c r="I229" i="14"/>
  <c r="I55" i="14"/>
  <c r="I85" i="14"/>
  <c r="I187" i="14"/>
  <c r="I167" i="14"/>
  <c r="I22" i="4"/>
  <c r="I178" i="14"/>
  <c r="I15" i="14"/>
  <c r="J17" i="4"/>
  <c r="H528" i="2"/>
  <c r="G192" i="14"/>
  <c r="H522" i="2"/>
  <c r="I525" i="2"/>
  <c r="I522" i="2" s="1"/>
  <c r="I551" i="2"/>
  <c r="J403" i="2"/>
  <c r="G563" i="2"/>
  <c r="J412" i="2"/>
  <c r="J41" i="4" s="1"/>
  <c r="J530" i="2"/>
  <c r="K399" i="2"/>
  <c r="J256" i="14"/>
  <c r="J229" i="14"/>
  <c r="J288" i="14"/>
  <c r="H526" i="2"/>
  <c r="J550" i="2"/>
  <c r="K408" i="2"/>
  <c r="K549" i="2" s="1"/>
  <c r="K249" i="14"/>
  <c r="K276" i="14"/>
  <c r="K222" i="14"/>
  <c r="J524" i="2"/>
  <c r="K401" i="2"/>
  <c r="K407" i="2"/>
  <c r="I531" i="2"/>
  <c r="K396" i="2"/>
  <c r="H187" i="14"/>
  <c r="H85" i="14"/>
  <c r="H55" i="14"/>
  <c r="H15" i="14"/>
  <c r="H167" i="14"/>
  <c r="H22" i="4"/>
  <c r="H911" i="2"/>
  <c r="L406" i="2"/>
  <c r="L396" i="2"/>
  <c r="DR193" i="14" l="1"/>
  <c r="DT247" i="2"/>
  <c r="DT256" i="2" s="1"/>
  <c r="DT219" i="2"/>
  <c r="CA837" i="2"/>
  <c r="CA855" i="2" s="1"/>
  <c r="DX51" i="2"/>
  <c r="DV64" i="2"/>
  <c r="DV65" i="2" s="1"/>
  <c r="DV76" i="4"/>
  <c r="DU76" i="4"/>
  <c r="DU64" i="2"/>
  <c r="DU609" i="2"/>
  <c r="DX592" i="2"/>
  <c r="DV156" i="4"/>
  <c r="DX156" i="4" s="1"/>
  <c r="B156" i="4" s="1"/>
  <c r="BN605" i="2"/>
  <c r="BR601" i="2"/>
  <c r="DV599" i="2"/>
  <c r="DX603" i="2"/>
  <c r="DQ108" i="4"/>
  <c r="DV459" i="2"/>
  <c r="DV10" i="4" s="1"/>
  <c r="DP282" i="2"/>
  <c r="DQ142" i="2"/>
  <c r="DQ146" i="2" s="1"/>
  <c r="DQ278" i="2"/>
  <c r="DQ880" i="2" s="1"/>
  <c r="DS280" i="2"/>
  <c r="DT138" i="2"/>
  <c r="DQ273" i="2"/>
  <c r="DQ141" i="2"/>
  <c r="DS272" i="2"/>
  <c r="DR275" i="2"/>
  <c r="DR153" i="2"/>
  <c r="DR109" i="4"/>
  <c r="DR152" i="2"/>
  <c r="DU279" i="2"/>
  <c r="DU518" i="2" s="1"/>
  <c r="DU519" i="2" s="1"/>
  <c r="DU520" i="2" s="1"/>
  <c r="DP276" i="2"/>
  <c r="DP539" i="2" s="1"/>
  <c r="DS281" i="2"/>
  <c r="DS140" i="2"/>
  <c r="DT136" i="2"/>
  <c r="DV85" i="4"/>
  <c r="DX85" i="4" s="1"/>
  <c r="B85" i="4" s="1"/>
  <c r="CO782" i="2"/>
  <c r="CO789" i="2"/>
  <c r="CP26" i="4"/>
  <c r="DR412" i="2"/>
  <c r="DR41" i="4" s="1"/>
  <c r="DQ413" i="2"/>
  <c r="DQ911" i="2" s="1"/>
  <c r="DQ229" i="14" s="1"/>
  <c r="DT660" i="2"/>
  <c r="DX345" i="2"/>
  <c r="DP288" i="14"/>
  <c r="DX344" i="2"/>
  <c r="BZ836" i="2"/>
  <c r="BZ857" i="2" s="1"/>
  <c r="DP229" i="14"/>
  <c r="BY94" i="14"/>
  <c r="BY11" i="14"/>
  <c r="BY122" i="14"/>
  <c r="BY90" i="14"/>
  <c r="BZ21" i="4"/>
  <c r="BZ175" i="4"/>
  <c r="BY857" i="2"/>
  <c r="BZ90" i="14"/>
  <c r="BZ94" i="14"/>
  <c r="BZ11" i="14"/>
  <c r="BZ122" i="14"/>
  <c r="DV440" i="2"/>
  <c r="DU212" i="2"/>
  <c r="DX374" i="2"/>
  <c r="DU213" i="2"/>
  <c r="DU201" i="2" s="1"/>
  <c r="DV456" i="2"/>
  <c r="DV486" i="2" s="1"/>
  <c r="DS407" i="2"/>
  <c r="DS909" i="2" s="1"/>
  <c r="DS289" i="14" s="1"/>
  <c r="DV485" i="2"/>
  <c r="DV491" i="2" s="1"/>
  <c r="DX451" i="2"/>
  <c r="DX44" i="2"/>
  <c r="DV141" i="4"/>
  <c r="DX141" i="4" s="1"/>
  <c r="B141" i="4" s="1"/>
  <c r="AS22" i="4"/>
  <c r="AS89" i="14" s="1"/>
  <c r="AS91" i="14" s="1"/>
  <c r="DT516" i="2"/>
  <c r="DX308" i="2"/>
  <c r="DX309" i="2"/>
  <c r="DU164" i="4"/>
  <c r="DS228" i="2"/>
  <c r="DS241" i="2" s="1"/>
  <c r="DS229" i="2" s="1"/>
  <c r="DU654" i="2"/>
  <c r="DU703" i="2" s="1"/>
  <c r="DU652" i="2"/>
  <c r="DU653" i="2"/>
  <c r="DU702" i="2" s="1"/>
  <c r="DV646" i="2"/>
  <c r="DS276" i="14"/>
  <c r="DS249" i="14"/>
  <c r="DS222" i="14"/>
  <c r="DS408" i="2"/>
  <c r="DS115" i="4"/>
  <c r="DT97" i="4"/>
  <c r="DT100" i="4"/>
  <c r="DX435" i="2"/>
  <c r="DV136" i="4"/>
  <c r="DV134" i="4" s="1"/>
  <c r="DX134" i="4" s="1"/>
  <c r="B134" i="4" s="1"/>
  <c r="DV245" i="2"/>
  <c r="DV243" i="2" s="1"/>
  <c r="DV217" i="2"/>
  <c r="DV215" i="2" s="1"/>
  <c r="DX88" i="2"/>
  <c r="DU221" i="2"/>
  <c r="DU101" i="4" s="1"/>
  <c r="DS256" i="2"/>
  <c r="DX216" i="2"/>
  <c r="DV220" i="2"/>
  <c r="DU99" i="4"/>
  <c r="DU98" i="4"/>
  <c r="DX244" i="2"/>
  <c r="DV248" i="2"/>
  <c r="DU215" i="2"/>
  <c r="DU249" i="2"/>
  <c r="DU247" i="2" s="1"/>
  <c r="DT893" i="2"/>
  <c r="AS15" i="14"/>
  <c r="AS55" i="14"/>
  <c r="AS85" i="14"/>
  <c r="AS87" i="14" s="1"/>
  <c r="DT406" i="2"/>
  <c r="AS167" i="14"/>
  <c r="DX299" i="2"/>
  <c r="DX336" i="2"/>
  <c r="DU381" i="2"/>
  <c r="DU317" i="2"/>
  <c r="DR7" i="4"/>
  <c r="DQ11" i="4"/>
  <c r="DT318" i="2"/>
  <c r="DT120" i="4" s="1"/>
  <c r="DT117" i="4" s="1"/>
  <c r="DT382" i="2"/>
  <c r="DT380" i="2" s="1"/>
  <c r="DT387" i="2" s="1"/>
  <c r="DS9" i="4"/>
  <c r="DV313" i="2"/>
  <c r="DV32" i="2"/>
  <c r="DX32" i="2" s="1"/>
  <c r="DR13" i="4"/>
  <c r="DR404" i="2"/>
  <c r="DR909" i="2"/>
  <c r="DR289" i="14" s="1"/>
  <c r="DR410" i="2"/>
  <c r="DV361" i="2"/>
  <c r="DX361" i="2" s="1"/>
  <c r="DT366" i="2"/>
  <c r="DT127" i="4" s="1"/>
  <c r="DT125" i="4" s="1"/>
  <c r="DT390" i="2"/>
  <c r="DU365" i="2"/>
  <c r="DU389" i="2"/>
  <c r="DV357" i="2"/>
  <c r="DX357" i="2" s="1"/>
  <c r="DT498" i="2"/>
  <c r="AS178" i="14"/>
  <c r="DV24" i="2"/>
  <c r="DV25" i="2" s="1"/>
  <c r="DU890" i="2"/>
  <c r="DU132" i="4"/>
  <c r="DT73" i="4"/>
  <c r="DU458" i="2"/>
  <c r="DU10" i="4"/>
  <c r="DU465" i="2"/>
  <c r="DS112" i="2"/>
  <c r="DT12" i="2"/>
  <c r="BM657" i="2"/>
  <c r="BM705" i="2" s="1"/>
  <c r="BM634" i="2"/>
  <c r="BM694" i="2" s="1"/>
  <c r="BM631" i="2"/>
  <c r="BM691" i="2" s="1"/>
  <c r="DU109" i="2"/>
  <c r="DU24" i="2"/>
  <c r="DU74" i="4"/>
  <c r="DR39" i="13"/>
  <c r="DR40" i="13" s="1"/>
  <c r="DU655" i="2"/>
  <c r="DV700" i="2"/>
  <c r="DX706" i="2"/>
  <c r="DV659" i="2"/>
  <c r="DV707" i="2" s="1"/>
  <c r="DV650" i="2"/>
  <c r="DX658" i="2"/>
  <c r="DT111" i="2"/>
  <c r="DT879" i="2" s="1"/>
  <c r="DU77" i="4"/>
  <c r="DU84" i="2"/>
  <c r="BP847" i="2"/>
  <c r="BP862" i="2"/>
  <c r="BE541" i="2"/>
  <c r="DS190" i="4"/>
  <c r="DS194" i="4" s="1"/>
  <c r="DS55" i="4"/>
  <c r="DS37" i="13"/>
  <c r="DS11" i="13"/>
  <c r="DS38" i="13" s="1"/>
  <c r="DT720" i="2"/>
  <c r="DT51" i="4"/>
  <c r="DV685" i="2"/>
  <c r="DV721" i="2"/>
  <c r="DX692" i="2"/>
  <c r="DU721" i="2"/>
  <c r="DU685" i="2"/>
  <c r="DX638" i="2"/>
  <c r="DR12" i="14"/>
  <c r="DR50" i="14"/>
  <c r="DR159" i="14"/>
  <c r="DR123" i="14"/>
  <c r="DV622" i="2"/>
  <c r="DX632" i="2"/>
  <c r="DX625" i="2"/>
  <c r="BG40" i="4"/>
  <c r="DQ262" i="2"/>
  <c r="DR260" i="2"/>
  <c r="BF544" i="2"/>
  <c r="BH468" i="2"/>
  <c r="BG543" i="2"/>
  <c r="BI466" i="2"/>
  <c r="BH536" i="2"/>
  <c r="BI492" i="2"/>
  <c r="BH496" i="2"/>
  <c r="BF534" i="2"/>
  <c r="BG537" i="2"/>
  <c r="BG538" i="2" s="1"/>
  <c r="BI479" i="2"/>
  <c r="BH483" i="2"/>
  <c r="DU497" i="2"/>
  <c r="DU484" i="2"/>
  <c r="DU15" i="4"/>
  <c r="DT494" i="2"/>
  <c r="DU494" i="2" s="1"/>
  <c r="DV494" i="2" s="1"/>
  <c r="DU491" i="2"/>
  <c r="DV93" i="4"/>
  <c r="DX93" i="4" s="1"/>
  <c r="B93" i="4" s="1"/>
  <c r="DX327" i="2"/>
  <c r="DV121" i="4"/>
  <c r="DX121" i="4" s="1"/>
  <c r="B121" i="4" s="1"/>
  <c r="DX375" i="2"/>
  <c r="DV128" i="4"/>
  <c r="DX128" i="4" s="1"/>
  <c r="B128" i="4" s="1"/>
  <c r="DN284" i="2"/>
  <c r="DX300" i="2"/>
  <c r="DV118" i="4"/>
  <c r="DS404" i="2"/>
  <c r="DS13" i="4"/>
  <c r="DV250" i="2"/>
  <c r="DP224" i="14"/>
  <c r="DP251" i="14"/>
  <c r="DP278" i="14"/>
  <c r="DQ172" i="2"/>
  <c r="DV222" i="2"/>
  <c r="DV89" i="4"/>
  <c r="DX89" i="4" s="1"/>
  <c r="B89" i="4" s="1"/>
  <c r="DV194" i="2"/>
  <c r="DV200" i="2" s="1"/>
  <c r="DV111" i="4" s="1"/>
  <c r="DX111" i="4" s="1"/>
  <c r="B111" i="4" s="1"/>
  <c r="DX190" i="2"/>
  <c r="DQ171" i="2"/>
  <c r="DP889" i="2"/>
  <c r="DP274" i="2"/>
  <c r="DP174" i="2"/>
  <c r="DP283" i="2" s="1"/>
  <c r="DO176" i="2"/>
  <c r="DO277" i="2" s="1"/>
  <c r="DR110" i="4"/>
  <c r="DR182" i="2"/>
  <c r="DR183" i="2"/>
  <c r="DV164" i="2"/>
  <c r="DX160" i="2"/>
  <c r="DT168" i="2"/>
  <c r="DT166" i="2"/>
  <c r="DS170" i="2"/>
  <c r="DU202" i="2"/>
  <c r="DT204" i="2"/>
  <c r="DT206" i="2" s="1"/>
  <c r="DT232" i="2"/>
  <c r="DX94" i="4"/>
  <c r="B94" i="4" s="1"/>
  <c r="DX130" i="2"/>
  <c r="DV134" i="2"/>
  <c r="DX86" i="4"/>
  <c r="B86" i="4" s="1"/>
  <c r="DX90" i="4"/>
  <c r="B90" i="4" s="1"/>
  <c r="DR144" i="2"/>
  <c r="DS92" i="2"/>
  <c r="DX478" i="2"/>
  <c r="DR114" i="2"/>
  <c r="DR506" i="2" s="1"/>
  <c r="DR507" i="2" s="1"/>
  <c r="DR504" i="2" s="1"/>
  <c r="DV73" i="2"/>
  <c r="DQ507" i="2"/>
  <c r="DS277" i="14"/>
  <c r="DS223" i="14"/>
  <c r="DS250" i="14"/>
  <c r="DU13" i="2"/>
  <c r="DV13" i="2" s="1"/>
  <c r="DX45" i="2"/>
  <c r="DU33" i="2"/>
  <c r="DV33" i="2" s="1"/>
  <c r="DS93" i="2"/>
  <c r="DS114" i="2" s="1"/>
  <c r="DR23" i="13"/>
  <c r="DR24" i="13" s="1"/>
  <c r="DV295" i="14"/>
  <c r="DX295" i="14" s="1"/>
  <c r="DX875" i="2"/>
  <c r="Y395" i="2"/>
  <c r="Z391" i="2"/>
  <c r="BP71" i="10"/>
  <c r="BP72" i="10" s="1"/>
  <c r="AT906" i="2"/>
  <c r="AT901" i="2" s="1"/>
  <c r="AU77" i="10"/>
  <c r="DT6" i="4"/>
  <c r="DA136" i="1"/>
  <c r="DB137" i="1" s="1"/>
  <c r="DB135" i="1"/>
  <c r="DS7" i="13"/>
  <c r="DS22" i="13" s="1"/>
  <c r="DS21" i="13"/>
  <c r="DU78" i="4"/>
  <c r="DU104" i="2"/>
  <c r="Z393" i="2"/>
  <c r="DT105" i="2"/>
  <c r="DT110" i="2" s="1"/>
  <c r="BK86" i="10"/>
  <c r="DR817" i="2"/>
  <c r="DU383" i="2"/>
  <c r="L410" i="2"/>
  <c r="L910" i="2" s="1"/>
  <c r="L909" i="2"/>
  <c r="L289" i="14" s="1"/>
  <c r="H89" i="14"/>
  <c r="I89" i="14"/>
  <c r="I87" i="14"/>
  <c r="H87" i="14"/>
  <c r="J55" i="14"/>
  <c r="I526" i="2"/>
  <c r="J22" i="4"/>
  <c r="J15" i="14"/>
  <c r="J167" i="14"/>
  <c r="J85" i="14"/>
  <c r="J178" i="14"/>
  <c r="J187" i="14"/>
  <c r="H192" i="14"/>
  <c r="H563" i="2"/>
  <c r="I528" i="2"/>
  <c r="K550" i="2"/>
  <c r="K551" i="2" s="1"/>
  <c r="J531" i="2"/>
  <c r="J528" i="2" s="1"/>
  <c r="J551" i="2"/>
  <c r="K412" i="2"/>
  <c r="K41" i="4" s="1"/>
  <c r="H256" i="14"/>
  <c r="H229" i="14"/>
  <c r="H288" i="14"/>
  <c r="K909" i="2"/>
  <c r="K410" i="2"/>
  <c r="K524" i="2"/>
  <c r="L401" i="2"/>
  <c r="L276" i="14"/>
  <c r="L222" i="14"/>
  <c r="L408" i="2"/>
  <c r="L549" i="2" s="1"/>
  <c r="L249" i="14"/>
  <c r="M396" i="2"/>
  <c r="K530" i="2"/>
  <c r="L399" i="2"/>
  <c r="L404" i="2"/>
  <c r="L13" i="4"/>
  <c r="M406" i="2"/>
  <c r="J525" i="2"/>
  <c r="J547" i="2"/>
  <c r="K404" i="2"/>
  <c r="K403" i="2"/>
  <c r="K13" i="4"/>
  <c r="I532" i="2"/>
  <c r="I563" i="2" l="1"/>
  <c r="DU219" i="2"/>
  <c r="DV52" i="2"/>
  <c r="DX64" i="2"/>
  <c r="DX76" i="4"/>
  <c r="B76" i="4" s="1"/>
  <c r="DU65" i="2"/>
  <c r="DX65" i="2" s="1"/>
  <c r="DV609" i="2"/>
  <c r="BS600" i="2"/>
  <c r="BO604" i="2"/>
  <c r="H633" i="2"/>
  <c r="H693" i="2" s="1"/>
  <c r="G633" i="2"/>
  <c r="G693" i="2" s="1"/>
  <c r="I633" i="2"/>
  <c r="I693" i="2" s="1"/>
  <c r="J633" i="2"/>
  <c r="J693" i="2" s="1"/>
  <c r="K633" i="2"/>
  <c r="K693" i="2" s="1"/>
  <c r="L633" i="2"/>
  <c r="L693" i="2" s="1"/>
  <c r="M633" i="2"/>
  <c r="M693" i="2" s="1"/>
  <c r="N633" i="2"/>
  <c r="N693" i="2" s="1"/>
  <c r="O633" i="2"/>
  <c r="P633" i="2"/>
  <c r="Q633" i="2"/>
  <c r="R633" i="2"/>
  <c r="S633" i="2"/>
  <c r="T633" i="2"/>
  <c r="U633" i="2"/>
  <c r="V633" i="2"/>
  <c r="W633" i="2"/>
  <c r="X633" i="2"/>
  <c r="Y633" i="2"/>
  <c r="Z633" i="2"/>
  <c r="AA633" i="2"/>
  <c r="AB633" i="2"/>
  <c r="AC633" i="2"/>
  <c r="AD633" i="2"/>
  <c r="AE633" i="2"/>
  <c r="AF633" i="2"/>
  <c r="AG633" i="2"/>
  <c r="AI633" i="2"/>
  <c r="AH633" i="2"/>
  <c r="AJ633" i="2"/>
  <c r="AK633" i="2"/>
  <c r="AL633" i="2"/>
  <c r="AM633" i="2"/>
  <c r="AN633" i="2"/>
  <c r="AO633" i="2"/>
  <c r="AP633" i="2"/>
  <c r="AQ633" i="2"/>
  <c r="AR633" i="2"/>
  <c r="AS633" i="2"/>
  <c r="AT633" i="2"/>
  <c r="AU633" i="2"/>
  <c r="AV633" i="2"/>
  <c r="AW633" i="2"/>
  <c r="AX633" i="2"/>
  <c r="AY633" i="2"/>
  <c r="AZ633" i="2"/>
  <c r="BA633" i="2"/>
  <c r="BB633" i="2"/>
  <c r="BC633" i="2"/>
  <c r="BD633" i="2"/>
  <c r="BE633" i="2"/>
  <c r="BF633" i="2"/>
  <c r="BG633" i="2"/>
  <c r="BH633" i="2"/>
  <c r="BI633" i="2"/>
  <c r="BJ633" i="2"/>
  <c r="BK633" i="2"/>
  <c r="BL633" i="2"/>
  <c r="BM633" i="2"/>
  <c r="BN633" i="2"/>
  <c r="BO633" i="2"/>
  <c r="BP633" i="2"/>
  <c r="BQ633" i="2"/>
  <c r="BR633" i="2"/>
  <c r="BS633" i="2"/>
  <c r="BT633" i="2"/>
  <c r="BU633" i="2"/>
  <c r="BV633" i="2"/>
  <c r="BW633" i="2"/>
  <c r="BX633" i="2"/>
  <c r="BY633" i="2"/>
  <c r="BZ633" i="2"/>
  <c r="CA633" i="2"/>
  <c r="CB633" i="2"/>
  <c r="CC633" i="2"/>
  <c r="CD633" i="2"/>
  <c r="CE633" i="2"/>
  <c r="CF633" i="2"/>
  <c r="CG633" i="2"/>
  <c r="CH633" i="2"/>
  <c r="CI633" i="2"/>
  <c r="CJ633" i="2"/>
  <c r="CK633" i="2"/>
  <c r="CL633" i="2"/>
  <c r="CM633" i="2"/>
  <c r="CN633" i="2"/>
  <c r="CO633" i="2"/>
  <c r="CP633" i="2"/>
  <c r="CQ633" i="2"/>
  <c r="CR633" i="2"/>
  <c r="CS633" i="2"/>
  <c r="CT633" i="2"/>
  <c r="CU633" i="2"/>
  <c r="CV633" i="2"/>
  <c r="CW633" i="2"/>
  <c r="CX633" i="2"/>
  <c r="CY633" i="2"/>
  <c r="CZ633" i="2"/>
  <c r="DA633" i="2"/>
  <c r="DB633" i="2"/>
  <c r="DC633" i="2"/>
  <c r="DD633" i="2"/>
  <c r="DE633" i="2"/>
  <c r="DF633" i="2"/>
  <c r="DG633" i="2"/>
  <c r="DH633" i="2"/>
  <c r="DI633" i="2"/>
  <c r="DJ633" i="2"/>
  <c r="DK633" i="2"/>
  <c r="DL633" i="2"/>
  <c r="DM633" i="2"/>
  <c r="DN633" i="2"/>
  <c r="DO633" i="2"/>
  <c r="DP633" i="2"/>
  <c r="DQ633" i="2"/>
  <c r="DR633" i="2"/>
  <c r="DS633" i="2"/>
  <c r="DT633" i="2"/>
  <c r="DU633" i="2"/>
  <c r="DV633" i="2"/>
  <c r="DV693" i="2" s="1"/>
  <c r="DR108" i="4"/>
  <c r="DV460" i="2"/>
  <c r="DX460" i="2" s="1"/>
  <c r="DT281" i="2"/>
  <c r="DT140" i="2"/>
  <c r="DU136" i="2"/>
  <c r="DR273" i="2"/>
  <c r="DR141" i="2"/>
  <c r="DS275" i="2"/>
  <c r="DS152" i="2"/>
  <c r="DS109" i="4"/>
  <c r="DS153" i="2"/>
  <c r="DT280" i="2"/>
  <c r="DU138" i="2"/>
  <c r="DV279" i="2"/>
  <c r="DV518" i="2" s="1"/>
  <c r="DV519" i="2" s="1"/>
  <c r="DV516" i="2" s="1"/>
  <c r="DT272" i="2"/>
  <c r="DR278" i="2"/>
  <c r="DR880" i="2" s="1"/>
  <c r="DQ282" i="2"/>
  <c r="DR142" i="2"/>
  <c r="DR146" i="2" s="1"/>
  <c r="DQ276" i="2"/>
  <c r="DQ539" i="2" s="1"/>
  <c r="CP782" i="2"/>
  <c r="CP789" i="2"/>
  <c r="CP45" i="4"/>
  <c r="DS8" i="4"/>
  <c r="DQ288" i="14"/>
  <c r="DQ256" i="14"/>
  <c r="DU660" i="2"/>
  <c r="DX456" i="2"/>
  <c r="DV465" i="2"/>
  <c r="DX465" i="2" s="1"/>
  <c r="DX459" i="2"/>
  <c r="DS410" i="2"/>
  <c r="DS910" i="2" s="1"/>
  <c r="DV497" i="2"/>
  <c r="DX497" i="2" s="1"/>
  <c r="DX136" i="4"/>
  <c r="B136" i="4" s="1"/>
  <c r="DX440" i="2"/>
  <c r="DV484" i="2"/>
  <c r="DX484" i="2" s="1"/>
  <c r="DX485" i="2"/>
  <c r="DV15" i="4"/>
  <c r="DX15" i="4" s="1"/>
  <c r="CA838" i="2"/>
  <c r="CA836" i="2" s="1"/>
  <c r="CA21" i="4"/>
  <c r="CA175" i="4"/>
  <c r="BY852" i="2"/>
  <c r="BY176" i="4"/>
  <c r="BY863" i="2"/>
  <c r="BZ852" i="2"/>
  <c r="BZ863" i="2"/>
  <c r="BZ176" i="4"/>
  <c r="DX491" i="2"/>
  <c r="DV140" i="4"/>
  <c r="DX140" i="4" s="1"/>
  <c r="B140" i="4" s="1"/>
  <c r="DV126" i="4"/>
  <c r="DX126" i="4" s="1"/>
  <c r="B126" i="4" s="1"/>
  <c r="DU516" i="2"/>
  <c r="DS240" i="2"/>
  <c r="DS112" i="4"/>
  <c r="DV654" i="2"/>
  <c r="DV703" i="2" s="1"/>
  <c r="DV652" i="2"/>
  <c r="DX652" i="2" s="1"/>
  <c r="DV653" i="2"/>
  <c r="DV702" i="2" s="1"/>
  <c r="DX646" i="2"/>
  <c r="DS549" i="2"/>
  <c r="DS412" i="2"/>
  <c r="DS41" i="4" s="1"/>
  <c r="DS234" i="2"/>
  <c r="DU256" i="2"/>
  <c r="DS113" i="4"/>
  <c r="DS269" i="2"/>
  <c r="DS257" i="2" s="1"/>
  <c r="DS268" i="2"/>
  <c r="DX243" i="2"/>
  <c r="DU97" i="4"/>
  <c r="DT113" i="4"/>
  <c r="DT269" i="2"/>
  <c r="DT257" i="2" s="1"/>
  <c r="DT268" i="2"/>
  <c r="DX217" i="2"/>
  <c r="DV221" i="2"/>
  <c r="DV219" i="2" s="1"/>
  <c r="DT228" i="2"/>
  <c r="DX215" i="2"/>
  <c r="DX245" i="2"/>
  <c r="DV249" i="2"/>
  <c r="DV102" i="4" s="1"/>
  <c r="DU102" i="4"/>
  <c r="DU100" i="4" s="1"/>
  <c r="DV99" i="4"/>
  <c r="DX99" i="4" s="1"/>
  <c r="B99" i="4" s="1"/>
  <c r="DX248" i="2"/>
  <c r="DV98" i="4"/>
  <c r="DX220" i="2"/>
  <c r="DU893" i="2"/>
  <c r="DV893" i="2"/>
  <c r="DT115" i="4"/>
  <c r="DX313" i="2"/>
  <c r="DT222" i="14"/>
  <c r="DT276" i="14"/>
  <c r="DT408" i="2"/>
  <c r="DT549" i="2" s="1"/>
  <c r="DT249" i="14"/>
  <c r="DV317" i="2"/>
  <c r="DV382" i="2" s="1"/>
  <c r="DV381" i="2"/>
  <c r="DX381" i="2" s="1"/>
  <c r="DT9" i="4"/>
  <c r="DU318" i="2"/>
  <c r="DU382" i="2"/>
  <c r="DR11" i="4"/>
  <c r="DU366" i="2"/>
  <c r="DU390" i="2"/>
  <c r="DU388" i="2" s="1"/>
  <c r="DV365" i="2"/>
  <c r="DV390" i="2" s="1"/>
  <c r="DV389" i="2"/>
  <c r="DU406" i="2"/>
  <c r="DT407" i="2"/>
  <c r="DT388" i="2"/>
  <c r="DR910" i="2"/>
  <c r="DR413" i="2"/>
  <c r="DR911" i="2" s="1"/>
  <c r="DX11" i="2"/>
  <c r="DV74" i="4"/>
  <c r="DX74" i="4" s="1"/>
  <c r="B74" i="4" s="1"/>
  <c r="DV12" i="2"/>
  <c r="DV77" i="4"/>
  <c r="DX77" i="4" s="1"/>
  <c r="B77" i="4" s="1"/>
  <c r="DV78" i="4"/>
  <c r="DX78" i="4" s="1"/>
  <c r="B78" i="4" s="1"/>
  <c r="DU498" i="2"/>
  <c r="DX10" i="4"/>
  <c r="DX707" i="2"/>
  <c r="DX91" i="2"/>
  <c r="DV104" i="2"/>
  <c r="DV105" i="2" s="1"/>
  <c r="BM635" i="2"/>
  <c r="BM695" i="2" s="1"/>
  <c r="BN630" i="2"/>
  <c r="BN690" i="2" s="1"/>
  <c r="BN656" i="2"/>
  <c r="BN704" i="2" s="1"/>
  <c r="DU25" i="2"/>
  <c r="DX24" i="2"/>
  <c r="DV46" i="4"/>
  <c r="DX46" i="4" s="1"/>
  <c r="DX700" i="2"/>
  <c r="DX650" i="2"/>
  <c r="DV160" i="4"/>
  <c r="DX659" i="2"/>
  <c r="DV655" i="2"/>
  <c r="DU73" i="4"/>
  <c r="DU111" i="2"/>
  <c r="DU879" i="2" s="1"/>
  <c r="DX71" i="2"/>
  <c r="DU85" i="2"/>
  <c r="DU72" i="2" s="1"/>
  <c r="DV84" i="2"/>
  <c r="DV109" i="2"/>
  <c r="BQ846" i="2"/>
  <c r="BP861" i="2"/>
  <c r="DT190" i="4"/>
  <c r="DT194" i="4" s="1"/>
  <c r="DT11" i="13"/>
  <c r="DT38" i="13" s="1"/>
  <c r="DT55" i="4"/>
  <c r="DT37" i="13"/>
  <c r="DS159" i="14"/>
  <c r="DS123" i="14"/>
  <c r="DS12" i="14"/>
  <c r="DS50" i="14"/>
  <c r="DV887" i="2"/>
  <c r="DV53" i="4"/>
  <c r="DV192" i="4" s="1"/>
  <c r="DX699" i="2"/>
  <c r="DX622" i="2"/>
  <c r="DV157" i="4"/>
  <c r="DS39" i="13"/>
  <c r="DS40" i="13" s="1"/>
  <c r="DU51" i="4"/>
  <c r="DU720" i="2"/>
  <c r="DV51" i="4"/>
  <c r="DV720" i="2"/>
  <c r="DX685" i="2"/>
  <c r="BG544" i="2"/>
  <c r="BG545" i="2" s="1"/>
  <c r="BI468" i="2"/>
  <c r="BI470" i="2" s="1"/>
  <c r="BH543" i="2"/>
  <c r="BH470" i="2"/>
  <c r="BH40" i="4" s="1"/>
  <c r="BF541" i="2"/>
  <c r="BF545" i="2"/>
  <c r="DR262" i="2"/>
  <c r="DS260" i="2"/>
  <c r="BH537" i="2"/>
  <c r="BH538" i="2" s="1"/>
  <c r="BG534" i="2"/>
  <c r="BJ479" i="2"/>
  <c r="BI483" i="2"/>
  <c r="BJ492" i="2"/>
  <c r="BI496" i="2"/>
  <c r="BJ466" i="2"/>
  <c r="BI536" i="2"/>
  <c r="DX486" i="2"/>
  <c r="DU204" i="2"/>
  <c r="DV204" i="2" s="1"/>
  <c r="DV213" i="2"/>
  <c r="DV202" i="2" s="1"/>
  <c r="DX200" i="2"/>
  <c r="DV212" i="2"/>
  <c r="DX212" i="2" s="1"/>
  <c r="DX118" i="4"/>
  <c r="B118" i="4" s="1"/>
  <c r="DQ251" i="14"/>
  <c r="DQ278" i="14"/>
  <c r="DQ224" i="14"/>
  <c r="DQ174" i="2"/>
  <c r="DQ283" i="2" s="1"/>
  <c r="DS144" i="2"/>
  <c r="DR172" i="2"/>
  <c r="DU168" i="2"/>
  <c r="DQ889" i="2"/>
  <c r="DQ274" i="2"/>
  <c r="DS110" i="4"/>
  <c r="DS182" i="2"/>
  <c r="DS183" i="2"/>
  <c r="DP176" i="2"/>
  <c r="DP277" i="2" s="1"/>
  <c r="DU166" i="2"/>
  <c r="DT170" i="2"/>
  <c r="DR171" i="2"/>
  <c r="DO284" i="2"/>
  <c r="DU258" i="2"/>
  <c r="DR508" i="2"/>
  <c r="DT277" i="14"/>
  <c r="DT223" i="14"/>
  <c r="DT250" i="14"/>
  <c r="DS506" i="2"/>
  <c r="DS507" i="2" s="1"/>
  <c r="DT92" i="2"/>
  <c r="DQ504" i="2"/>
  <c r="DQ508" i="2"/>
  <c r="DU105" i="2"/>
  <c r="DS817" i="2"/>
  <c r="BL84" i="10"/>
  <c r="BL85" i="10" s="1"/>
  <c r="AA393" i="2"/>
  <c r="DU6" i="4"/>
  <c r="DT93" i="2"/>
  <c r="DT114" i="2" s="1"/>
  <c r="DV383" i="2"/>
  <c r="DV232" i="14"/>
  <c r="DX232" i="14" s="1"/>
  <c r="DV259" i="14"/>
  <c r="DX259" i="14" s="1"/>
  <c r="DV294" i="14"/>
  <c r="DX294" i="14" s="1"/>
  <c r="DX876" i="2"/>
  <c r="AT287" i="14"/>
  <c r="AT902" i="2"/>
  <c r="AT903" i="2" s="1"/>
  <c r="AT16" i="4"/>
  <c r="Z395" i="2"/>
  <c r="AA391" i="2"/>
  <c r="DB136" i="1"/>
  <c r="DC137" i="1" s="1"/>
  <c r="DC135" i="1"/>
  <c r="DS23" i="13"/>
  <c r="DS24" i="13" s="1"/>
  <c r="DT7" i="13"/>
  <c r="DT22" i="13" s="1"/>
  <c r="DT21" i="13"/>
  <c r="AU143" i="4"/>
  <c r="AU145" i="4" s="1"/>
  <c r="AU20" i="4"/>
  <c r="AU78" i="10"/>
  <c r="BP904" i="2"/>
  <c r="BQ70" i="10"/>
  <c r="N407" i="2"/>
  <c r="L17" i="4"/>
  <c r="J89" i="14"/>
  <c r="J87" i="14"/>
  <c r="J532" i="2"/>
  <c r="K547" i="2"/>
  <c r="J522" i="2"/>
  <c r="I192" i="14"/>
  <c r="K525" i="2"/>
  <c r="N406" i="2"/>
  <c r="L530" i="2"/>
  <c r="M399" i="2"/>
  <c r="L550" i="2"/>
  <c r="K910" i="2"/>
  <c r="L413" i="2"/>
  <c r="L911" i="2" s="1"/>
  <c r="K17" i="4"/>
  <c r="M404" i="2"/>
  <c r="M13" i="4"/>
  <c r="K531" i="2"/>
  <c r="M407" i="2"/>
  <c r="K289" i="14"/>
  <c r="J526" i="2"/>
  <c r="M408" i="2"/>
  <c r="M549" i="2" s="1"/>
  <c r="M276" i="14"/>
  <c r="M222" i="14"/>
  <c r="M249" i="14"/>
  <c r="L403" i="2"/>
  <c r="L412" i="2"/>
  <c r="L524" i="2"/>
  <c r="M401" i="2"/>
  <c r="K413" i="2"/>
  <c r="DQ191" i="14" l="1"/>
  <c r="DV247" i="2"/>
  <c r="CB837" i="2"/>
  <c r="DU52" i="2"/>
  <c r="DX52" i="2" s="1"/>
  <c r="DS693" i="2"/>
  <c r="DS895" i="2" s="1"/>
  <c r="DO693" i="2"/>
  <c r="DO895" i="2" s="1"/>
  <c r="DK693" i="2"/>
  <c r="DK895" i="2" s="1"/>
  <c r="DG693" i="2"/>
  <c r="DG895" i="2" s="1"/>
  <c r="DC693" i="2"/>
  <c r="DC895" i="2" s="1"/>
  <c r="CY693" i="2"/>
  <c r="CY895" i="2" s="1"/>
  <c r="CU693" i="2"/>
  <c r="CU895" i="2" s="1"/>
  <c r="CQ693" i="2"/>
  <c r="CQ895" i="2" s="1"/>
  <c r="CM693" i="2"/>
  <c r="CM895" i="2" s="1"/>
  <c r="CI693" i="2"/>
  <c r="CI895" i="2" s="1"/>
  <c r="CE693" i="2"/>
  <c r="CE895" i="2" s="1"/>
  <c r="CA693" i="2"/>
  <c r="CA895" i="2" s="1"/>
  <c r="BW693" i="2"/>
  <c r="BW895" i="2" s="1"/>
  <c r="BS693" i="2"/>
  <c r="BS895" i="2" s="1"/>
  <c r="BO693" i="2"/>
  <c r="BO895" i="2" s="1"/>
  <c r="BK693" i="2"/>
  <c r="BK895" i="2" s="1"/>
  <c r="BG693" i="2"/>
  <c r="BG895" i="2" s="1"/>
  <c r="BC693" i="2"/>
  <c r="BC895" i="2" s="1"/>
  <c r="AY693" i="2"/>
  <c r="AY895" i="2" s="1"/>
  <c r="AU693" i="2"/>
  <c r="AU895" i="2" s="1"/>
  <c r="AQ693" i="2"/>
  <c r="AQ895" i="2" s="1"/>
  <c r="AM693" i="2"/>
  <c r="AM895" i="2" s="1"/>
  <c r="AH693" i="2"/>
  <c r="AH895" i="2" s="1"/>
  <c r="AE693" i="2"/>
  <c r="AE895" i="2" s="1"/>
  <c r="AA693" i="2"/>
  <c r="AA895" i="2" s="1"/>
  <c r="W693" i="2"/>
  <c r="W895" i="2" s="1"/>
  <c r="S693" i="2"/>
  <c r="S895" i="2" s="1"/>
  <c r="O693" i="2"/>
  <c r="O895" i="2" s="1"/>
  <c r="BS601" i="2"/>
  <c r="DR693" i="2"/>
  <c r="DR895" i="2" s="1"/>
  <c r="DN693" i="2"/>
  <c r="DN895" i="2" s="1"/>
  <c r="DJ693" i="2"/>
  <c r="DJ895" i="2" s="1"/>
  <c r="DF693" i="2"/>
  <c r="DF895" i="2" s="1"/>
  <c r="DB693" i="2"/>
  <c r="DB895" i="2" s="1"/>
  <c r="CX693" i="2"/>
  <c r="CX895" i="2" s="1"/>
  <c r="CT693" i="2"/>
  <c r="CT895" i="2" s="1"/>
  <c r="CP693" i="2"/>
  <c r="CP895" i="2" s="1"/>
  <c r="CL693" i="2"/>
  <c r="CL895" i="2" s="1"/>
  <c r="CH693" i="2"/>
  <c r="CH895" i="2" s="1"/>
  <c r="CD693" i="2"/>
  <c r="CD895" i="2" s="1"/>
  <c r="BZ693" i="2"/>
  <c r="BZ895" i="2" s="1"/>
  <c r="BV693" i="2"/>
  <c r="BV895" i="2" s="1"/>
  <c r="BR693" i="2"/>
  <c r="BR895" i="2" s="1"/>
  <c r="BN693" i="2"/>
  <c r="BN895" i="2" s="1"/>
  <c r="BJ693" i="2"/>
  <c r="BJ895" i="2" s="1"/>
  <c r="BF693" i="2"/>
  <c r="BF895" i="2" s="1"/>
  <c r="BB693" i="2"/>
  <c r="BB895" i="2" s="1"/>
  <c r="AX693" i="2"/>
  <c r="AX895" i="2" s="1"/>
  <c r="AT693" i="2"/>
  <c r="AT895" i="2" s="1"/>
  <c r="AP693" i="2"/>
  <c r="AP895" i="2" s="1"/>
  <c r="AL693" i="2"/>
  <c r="AL895" i="2" s="1"/>
  <c r="AI693" i="2"/>
  <c r="AI895" i="2" s="1"/>
  <c r="AD693" i="2"/>
  <c r="AD895" i="2" s="1"/>
  <c r="Z693" i="2"/>
  <c r="Z895" i="2" s="1"/>
  <c r="V693" i="2"/>
  <c r="V895" i="2" s="1"/>
  <c r="R693" i="2"/>
  <c r="R895" i="2" s="1"/>
  <c r="DU693" i="2"/>
  <c r="DU895" i="2" s="1"/>
  <c r="DQ693" i="2"/>
  <c r="DQ895" i="2" s="1"/>
  <c r="DM693" i="2"/>
  <c r="DM895" i="2" s="1"/>
  <c r="DI693" i="2"/>
  <c r="DI895" i="2" s="1"/>
  <c r="DE693" i="2"/>
  <c r="DE895" i="2" s="1"/>
  <c r="DA693" i="2"/>
  <c r="DA895" i="2" s="1"/>
  <c r="CW693" i="2"/>
  <c r="CW895" i="2" s="1"/>
  <c r="CS693" i="2"/>
  <c r="CS895" i="2" s="1"/>
  <c r="CO693" i="2"/>
  <c r="CO895" i="2" s="1"/>
  <c r="CK693" i="2"/>
  <c r="CK895" i="2" s="1"/>
  <c r="CG693" i="2"/>
  <c r="CG895" i="2" s="1"/>
  <c r="CC693" i="2"/>
  <c r="CC895" i="2" s="1"/>
  <c r="BY693" i="2"/>
  <c r="BY895" i="2" s="1"/>
  <c r="BU693" i="2"/>
  <c r="BU895" i="2" s="1"/>
  <c r="BQ693" i="2"/>
  <c r="BQ895" i="2" s="1"/>
  <c r="BM693" i="2"/>
  <c r="BM895" i="2" s="1"/>
  <c r="BI693" i="2"/>
  <c r="BI895" i="2" s="1"/>
  <c r="BE693" i="2"/>
  <c r="BE895" i="2" s="1"/>
  <c r="BA693" i="2"/>
  <c r="BA895" i="2" s="1"/>
  <c r="AW693" i="2"/>
  <c r="AW895" i="2" s="1"/>
  <c r="AS693" i="2"/>
  <c r="AS895" i="2" s="1"/>
  <c r="AO693" i="2"/>
  <c r="AO895" i="2" s="1"/>
  <c r="AK693" i="2"/>
  <c r="AK895" i="2" s="1"/>
  <c r="AG693" i="2"/>
  <c r="AG895" i="2" s="1"/>
  <c r="AC693" i="2"/>
  <c r="AC895" i="2" s="1"/>
  <c r="Y693" i="2"/>
  <c r="Y895" i="2" s="1"/>
  <c r="U693" i="2"/>
  <c r="U895" i="2" s="1"/>
  <c r="Q693" i="2"/>
  <c r="Q895" i="2" s="1"/>
  <c r="BO605" i="2"/>
  <c r="DT693" i="2"/>
  <c r="DT895" i="2" s="1"/>
  <c r="DP693" i="2"/>
  <c r="DP895" i="2" s="1"/>
  <c r="DL693" i="2"/>
  <c r="DL895" i="2" s="1"/>
  <c r="DH693" i="2"/>
  <c r="DH895" i="2" s="1"/>
  <c r="DD693" i="2"/>
  <c r="DD895" i="2" s="1"/>
  <c r="CZ693" i="2"/>
  <c r="CZ895" i="2" s="1"/>
  <c r="CV693" i="2"/>
  <c r="CV895" i="2" s="1"/>
  <c r="CR693" i="2"/>
  <c r="CR895" i="2" s="1"/>
  <c r="CN693" i="2"/>
  <c r="CN895" i="2" s="1"/>
  <c r="CJ693" i="2"/>
  <c r="CJ895" i="2" s="1"/>
  <c r="CF693" i="2"/>
  <c r="CF895" i="2" s="1"/>
  <c r="CB693" i="2"/>
  <c r="CB895" i="2" s="1"/>
  <c r="BX693" i="2"/>
  <c r="BX895" i="2" s="1"/>
  <c r="BT693" i="2"/>
  <c r="BT895" i="2" s="1"/>
  <c r="BP693" i="2"/>
  <c r="BP895" i="2" s="1"/>
  <c r="BL693" i="2"/>
  <c r="BL895" i="2" s="1"/>
  <c r="BH693" i="2"/>
  <c r="BH895" i="2" s="1"/>
  <c r="BD693" i="2"/>
  <c r="BD895" i="2" s="1"/>
  <c r="AZ693" i="2"/>
  <c r="AZ895" i="2" s="1"/>
  <c r="AV693" i="2"/>
  <c r="AV895" i="2" s="1"/>
  <c r="AR693" i="2"/>
  <c r="AR895" i="2" s="1"/>
  <c r="AN693" i="2"/>
  <c r="AN895" i="2" s="1"/>
  <c r="AJ693" i="2"/>
  <c r="AJ895" i="2" s="1"/>
  <c r="AF693" i="2"/>
  <c r="AF895" i="2" s="1"/>
  <c r="AB693" i="2"/>
  <c r="AB895" i="2" s="1"/>
  <c r="X693" i="2"/>
  <c r="X895" i="2" s="1"/>
  <c r="T693" i="2"/>
  <c r="T895" i="2" s="1"/>
  <c r="P693" i="2"/>
  <c r="P895" i="2" s="1"/>
  <c r="DX609" i="2"/>
  <c r="DV629" i="2"/>
  <c r="DV726" i="2" s="1"/>
  <c r="DX633" i="2"/>
  <c r="H628" i="2"/>
  <c r="H689" i="2" s="1"/>
  <c r="G628" i="2"/>
  <c r="G689" i="2" s="1"/>
  <c r="I628" i="2"/>
  <c r="I689" i="2" s="1"/>
  <c r="G629" i="2"/>
  <c r="G726" i="2" s="1"/>
  <c r="H629" i="2"/>
  <c r="H726" i="2" s="1"/>
  <c r="I629" i="2"/>
  <c r="I726" i="2" s="1"/>
  <c r="J628" i="2"/>
  <c r="J689" i="2" s="1"/>
  <c r="K628" i="2"/>
  <c r="K689" i="2" s="1"/>
  <c r="J629" i="2"/>
  <c r="J726" i="2" s="1"/>
  <c r="K629" i="2"/>
  <c r="K726" i="2" s="1"/>
  <c r="L628" i="2"/>
  <c r="L689" i="2" s="1"/>
  <c r="M628" i="2"/>
  <c r="M689" i="2" s="1"/>
  <c r="L629" i="2"/>
  <c r="L726" i="2" s="1"/>
  <c r="N628" i="2"/>
  <c r="N689" i="2" s="1"/>
  <c r="M629" i="2"/>
  <c r="M726" i="2" s="1"/>
  <c r="O628" i="2"/>
  <c r="O689" i="2" s="1"/>
  <c r="N629" i="2"/>
  <c r="N726" i="2" s="1"/>
  <c r="O629" i="2"/>
  <c r="O726" i="2" s="1"/>
  <c r="P628" i="2"/>
  <c r="P689" i="2" s="1"/>
  <c r="P629" i="2"/>
  <c r="P726" i="2" s="1"/>
  <c r="Q628" i="2"/>
  <c r="Q689" i="2" s="1"/>
  <c r="Q629" i="2"/>
  <c r="Q726" i="2" s="1"/>
  <c r="R628" i="2"/>
  <c r="R689" i="2" s="1"/>
  <c r="R629" i="2"/>
  <c r="R726" i="2" s="1"/>
  <c r="S628" i="2"/>
  <c r="S689" i="2" s="1"/>
  <c r="T628" i="2"/>
  <c r="T689" i="2" s="1"/>
  <c r="S629" i="2"/>
  <c r="S726" i="2" s="1"/>
  <c r="T629" i="2"/>
  <c r="T726" i="2" s="1"/>
  <c r="U628" i="2"/>
  <c r="U689" i="2" s="1"/>
  <c r="U629" i="2"/>
  <c r="U726" i="2" s="1"/>
  <c r="V628" i="2"/>
  <c r="V689" i="2" s="1"/>
  <c r="V629" i="2"/>
  <c r="V726" i="2" s="1"/>
  <c r="W628" i="2"/>
  <c r="W689" i="2" s="1"/>
  <c r="W629" i="2"/>
  <c r="W726" i="2" s="1"/>
  <c r="X628" i="2"/>
  <c r="X689" i="2" s="1"/>
  <c r="X629" i="2"/>
  <c r="X726" i="2" s="1"/>
  <c r="Z628" i="2"/>
  <c r="Z689" i="2" s="1"/>
  <c r="Y628" i="2"/>
  <c r="Y689" i="2" s="1"/>
  <c r="Y629" i="2"/>
  <c r="Y726" i="2" s="1"/>
  <c r="Z629" i="2"/>
  <c r="Z726" i="2" s="1"/>
  <c r="AA628" i="2"/>
  <c r="AA689" i="2" s="1"/>
  <c r="AB628" i="2"/>
  <c r="AB689" i="2" s="1"/>
  <c r="AA629" i="2"/>
  <c r="AA726" i="2" s="1"/>
  <c r="AC628" i="2"/>
  <c r="AC689" i="2" s="1"/>
  <c r="AB629" i="2"/>
  <c r="AB726" i="2" s="1"/>
  <c r="AC629" i="2"/>
  <c r="AC726" i="2" s="1"/>
  <c r="AD628" i="2"/>
  <c r="AD689" i="2" s="1"/>
  <c r="AD629" i="2"/>
  <c r="AD726" i="2" s="1"/>
  <c r="AE628" i="2"/>
  <c r="AE689" i="2" s="1"/>
  <c r="AE629" i="2"/>
  <c r="AE726" i="2" s="1"/>
  <c r="AF628" i="2"/>
  <c r="AF689" i="2" s="1"/>
  <c r="AG628" i="2"/>
  <c r="AG689" i="2" s="1"/>
  <c r="AF629" i="2"/>
  <c r="AF726" i="2" s="1"/>
  <c r="AJ628" i="2"/>
  <c r="AJ689" i="2" s="1"/>
  <c r="AG629" i="2"/>
  <c r="AG726" i="2" s="1"/>
  <c r="AH629" i="2"/>
  <c r="AH726" i="2" s="1"/>
  <c r="AI628" i="2"/>
  <c r="AI689" i="2" s="1"/>
  <c r="AH628" i="2"/>
  <c r="AH689" i="2" s="1"/>
  <c r="AI629" i="2"/>
  <c r="AI726" i="2" s="1"/>
  <c r="AK628" i="2"/>
  <c r="AK689" i="2" s="1"/>
  <c r="AL628" i="2"/>
  <c r="AL689" i="2" s="1"/>
  <c r="AJ629" i="2"/>
  <c r="AJ726" i="2" s="1"/>
  <c r="AK629" i="2"/>
  <c r="AK726" i="2" s="1"/>
  <c r="AM628" i="2"/>
  <c r="AM689" i="2" s="1"/>
  <c r="AL629" i="2"/>
  <c r="AL726" i="2" s="1"/>
  <c r="AN628" i="2"/>
  <c r="AN689" i="2" s="1"/>
  <c r="AM629" i="2"/>
  <c r="AM726" i="2" s="1"/>
  <c r="AO628" i="2"/>
  <c r="AO689" i="2" s="1"/>
  <c r="AN629" i="2"/>
  <c r="AN726" i="2" s="1"/>
  <c r="AP628" i="2"/>
  <c r="AP689" i="2" s="1"/>
  <c r="AQ628" i="2"/>
  <c r="AQ689" i="2" s="1"/>
  <c r="AO629" i="2"/>
  <c r="AO726" i="2" s="1"/>
  <c r="AP629" i="2"/>
  <c r="AP726" i="2" s="1"/>
  <c r="AR628" i="2"/>
  <c r="AR689" i="2" s="1"/>
  <c r="AS628" i="2"/>
  <c r="AS689" i="2" s="1"/>
  <c r="AQ629" i="2"/>
  <c r="AQ726" i="2" s="1"/>
  <c r="AT628" i="2"/>
  <c r="AT689" i="2" s="1"/>
  <c r="AR629" i="2"/>
  <c r="AR726" i="2" s="1"/>
  <c r="AS629" i="2"/>
  <c r="AS726" i="2" s="1"/>
  <c r="AU628" i="2"/>
  <c r="AU689" i="2" s="1"/>
  <c r="AV628" i="2"/>
  <c r="AV689" i="2" s="1"/>
  <c r="AT629" i="2"/>
  <c r="AT726" i="2" s="1"/>
  <c r="AW628" i="2"/>
  <c r="AW689" i="2" s="1"/>
  <c r="AU629" i="2"/>
  <c r="AU726" i="2" s="1"/>
  <c r="AX628" i="2"/>
  <c r="AX689" i="2" s="1"/>
  <c r="AV629" i="2"/>
  <c r="AV726" i="2" s="1"/>
  <c r="AW629" i="2"/>
  <c r="AW726" i="2" s="1"/>
  <c r="AY628" i="2"/>
  <c r="AY689" i="2" s="1"/>
  <c r="AX629" i="2"/>
  <c r="AX726" i="2" s="1"/>
  <c r="AZ628" i="2"/>
  <c r="AZ689" i="2" s="1"/>
  <c r="AY629" i="2"/>
  <c r="AY726" i="2" s="1"/>
  <c r="BA628" i="2"/>
  <c r="BA689" i="2" s="1"/>
  <c r="BB628" i="2"/>
  <c r="BB689" i="2" s="1"/>
  <c r="AZ629" i="2"/>
  <c r="AZ726" i="2" s="1"/>
  <c r="BA629" i="2"/>
  <c r="BA726" i="2" s="1"/>
  <c r="BC628" i="2"/>
  <c r="BC689" i="2" s="1"/>
  <c r="BD628" i="2"/>
  <c r="BD689" i="2" s="1"/>
  <c r="BB629" i="2"/>
  <c r="BB726" i="2" s="1"/>
  <c r="BE628" i="2"/>
  <c r="BE689" i="2" s="1"/>
  <c r="BC629" i="2"/>
  <c r="BC726" i="2" s="1"/>
  <c r="BD629" i="2"/>
  <c r="BD726" i="2" s="1"/>
  <c r="BF628" i="2"/>
  <c r="BF689" i="2" s="1"/>
  <c r="BE629" i="2"/>
  <c r="BE726" i="2" s="1"/>
  <c r="BG628" i="2"/>
  <c r="BG689" i="2" s="1"/>
  <c r="BH628" i="2"/>
  <c r="BH689" i="2" s="1"/>
  <c r="BF629" i="2"/>
  <c r="BF726" i="2" s="1"/>
  <c r="BI628" i="2"/>
  <c r="BI689" i="2" s="1"/>
  <c r="BG629" i="2"/>
  <c r="BG726" i="2" s="1"/>
  <c r="BH629" i="2"/>
  <c r="BH726" i="2" s="1"/>
  <c r="BJ628" i="2"/>
  <c r="BJ689" i="2" s="1"/>
  <c r="BK628" i="2"/>
  <c r="BK689" i="2" s="1"/>
  <c r="BI629" i="2"/>
  <c r="BI726" i="2" s="1"/>
  <c r="BL628" i="2"/>
  <c r="BL689" i="2" s="1"/>
  <c r="BJ629" i="2"/>
  <c r="BJ726" i="2" s="1"/>
  <c r="BM628" i="2"/>
  <c r="BM689" i="2" s="1"/>
  <c r="BK629" i="2"/>
  <c r="BK726" i="2" s="1"/>
  <c r="BN628" i="2"/>
  <c r="BN689" i="2" s="1"/>
  <c r="BL629" i="2"/>
  <c r="BL726" i="2" s="1"/>
  <c r="BO628" i="2"/>
  <c r="BO689" i="2" s="1"/>
  <c r="BM629" i="2"/>
  <c r="BM726" i="2" s="1"/>
  <c r="BP628" i="2"/>
  <c r="BP689" i="2" s="1"/>
  <c r="BN629" i="2"/>
  <c r="BN726" i="2" s="1"/>
  <c r="BO629" i="2"/>
  <c r="BO726" i="2" s="1"/>
  <c r="BQ628" i="2"/>
  <c r="BQ689" i="2" s="1"/>
  <c r="BR628" i="2"/>
  <c r="BR689" i="2" s="1"/>
  <c r="BP629" i="2"/>
  <c r="BP726" i="2" s="1"/>
  <c r="BQ629" i="2"/>
  <c r="BQ726" i="2" s="1"/>
  <c r="BS628" i="2"/>
  <c r="BS689" i="2" s="1"/>
  <c r="BT628" i="2"/>
  <c r="BT689" i="2" s="1"/>
  <c r="BR629" i="2"/>
  <c r="BR726" i="2" s="1"/>
  <c r="BS629" i="2"/>
  <c r="BS726" i="2" s="1"/>
  <c r="BU628" i="2"/>
  <c r="BU689" i="2" s="1"/>
  <c r="BV628" i="2"/>
  <c r="BV689" i="2" s="1"/>
  <c r="BT629" i="2"/>
  <c r="BT726" i="2" s="1"/>
  <c r="BW628" i="2"/>
  <c r="BW689" i="2" s="1"/>
  <c r="BU629" i="2"/>
  <c r="BU726" i="2" s="1"/>
  <c r="BV629" i="2"/>
  <c r="BV726" i="2" s="1"/>
  <c r="BX628" i="2"/>
  <c r="BX689" i="2" s="1"/>
  <c r="BW629" i="2"/>
  <c r="BW726" i="2" s="1"/>
  <c r="BY628" i="2"/>
  <c r="BY689" i="2" s="1"/>
  <c r="BX629" i="2"/>
  <c r="BX726" i="2" s="1"/>
  <c r="BZ628" i="2"/>
  <c r="BZ689" i="2" s="1"/>
  <c r="CA628" i="2"/>
  <c r="CA689" i="2" s="1"/>
  <c r="BY629" i="2"/>
  <c r="BY726" i="2" s="1"/>
  <c r="BZ629" i="2"/>
  <c r="BZ726" i="2" s="1"/>
  <c r="CB628" i="2"/>
  <c r="CB689" i="2" s="1"/>
  <c r="CA629" i="2"/>
  <c r="CA726" i="2" s="1"/>
  <c r="CC628" i="2"/>
  <c r="CC689" i="2" s="1"/>
  <c r="CB629" i="2"/>
  <c r="CB726" i="2" s="1"/>
  <c r="CD628" i="2"/>
  <c r="CD689" i="2" s="1"/>
  <c r="CC629" i="2"/>
  <c r="CC726" i="2" s="1"/>
  <c r="CE628" i="2"/>
  <c r="CE689" i="2" s="1"/>
  <c r="CD629" i="2"/>
  <c r="CD726" i="2" s="1"/>
  <c r="CF628" i="2"/>
  <c r="CF689" i="2" s="1"/>
  <c r="CG628" i="2"/>
  <c r="CG689" i="2" s="1"/>
  <c r="CE629" i="2"/>
  <c r="CE726" i="2" s="1"/>
  <c r="CF629" i="2"/>
  <c r="CF726" i="2" s="1"/>
  <c r="CH628" i="2"/>
  <c r="CH689" i="2" s="1"/>
  <c r="CG629" i="2"/>
  <c r="CG726" i="2" s="1"/>
  <c r="CI628" i="2"/>
  <c r="CI689" i="2" s="1"/>
  <c r="CH629" i="2"/>
  <c r="CH726" i="2" s="1"/>
  <c r="CJ628" i="2"/>
  <c r="CJ689" i="2" s="1"/>
  <c r="CK628" i="2"/>
  <c r="CK689" i="2" s="1"/>
  <c r="CI629" i="2"/>
  <c r="CI726" i="2" s="1"/>
  <c r="CJ629" i="2"/>
  <c r="CJ726" i="2" s="1"/>
  <c r="CL628" i="2"/>
  <c r="CL689" i="2" s="1"/>
  <c r="CK629" i="2"/>
  <c r="CK726" i="2" s="1"/>
  <c r="CM628" i="2"/>
  <c r="CM689" i="2" s="1"/>
  <c r="CL629" i="2"/>
  <c r="CL726" i="2" s="1"/>
  <c r="CN628" i="2"/>
  <c r="CN689" i="2" s="1"/>
  <c r="CO628" i="2"/>
  <c r="CO689" i="2" s="1"/>
  <c r="CM629" i="2"/>
  <c r="CM726" i="2" s="1"/>
  <c r="CN629" i="2"/>
  <c r="CN726" i="2" s="1"/>
  <c r="CP628" i="2"/>
  <c r="CP689" i="2" s="1"/>
  <c r="CQ628" i="2"/>
  <c r="CQ689" i="2" s="1"/>
  <c r="CO629" i="2"/>
  <c r="CO726" i="2" s="1"/>
  <c r="CR628" i="2"/>
  <c r="CR689" i="2" s="1"/>
  <c r="CP629" i="2"/>
  <c r="CP726" i="2" s="1"/>
  <c r="CS628" i="2"/>
  <c r="CS689" i="2" s="1"/>
  <c r="CQ629" i="2"/>
  <c r="CQ726" i="2" s="1"/>
  <c r="CR629" i="2"/>
  <c r="CR726" i="2" s="1"/>
  <c r="CT628" i="2"/>
  <c r="CT689" i="2" s="1"/>
  <c r="CU628" i="2"/>
  <c r="CU689" i="2" s="1"/>
  <c r="CS629" i="2"/>
  <c r="CS726" i="2" s="1"/>
  <c r="CT629" i="2"/>
  <c r="CT726" i="2" s="1"/>
  <c r="CV628" i="2"/>
  <c r="CV689" i="2" s="1"/>
  <c r="CW628" i="2"/>
  <c r="CW689" i="2" s="1"/>
  <c r="CU629" i="2"/>
  <c r="CU726" i="2" s="1"/>
  <c r="CV629" i="2"/>
  <c r="CV726" i="2" s="1"/>
  <c r="CX628" i="2"/>
  <c r="CX689" i="2" s="1"/>
  <c r="CY628" i="2"/>
  <c r="CY689" i="2" s="1"/>
  <c r="CW629" i="2"/>
  <c r="CW726" i="2" s="1"/>
  <c r="CX629" i="2"/>
  <c r="CX726" i="2" s="1"/>
  <c r="CZ628" i="2"/>
  <c r="CZ689" i="2" s="1"/>
  <c r="CY629" i="2"/>
  <c r="CY726" i="2" s="1"/>
  <c r="DA628" i="2"/>
  <c r="DA689" i="2" s="1"/>
  <c r="DB628" i="2"/>
  <c r="DB689" i="2" s="1"/>
  <c r="CZ629" i="2"/>
  <c r="CZ726" i="2" s="1"/>
  <c r="DA629" i="2"/>
  <c r="DA726" i="2" s="1"/>
  <c r="DC628" i="2"/>
  <c r="DC689" i="2" s="1"/>
  <c r="DD628" i="2"/>
  <c r="DD689" i="2" s="1"/>
  <c r="DB629" i="2"/>
  <c r="DB726" i="2" s="1"/>
  <c r="DC629" i="2"/>
  <c r="DC726" i="2" s="1"/>
  <c r="DE628" i="2"/>
  <c r="DE689" i="2" s="1"/>
  <c r="DF628" i="2"/>
  <c r="DF689" i="2" s="1"/>
  <c r="DD629" i="2"/>
  <c r="DD726" i="2" s="1"/>
  <c r="DE629" i="2"/>
  <c r="DE726" i="2" s="1"/>
  <c r="DG628" i="2"/>
  <c r="DG689" i="2" s="1"/>
  <c r="DH628" i="2"/>
  <c r="DH689" i="2" s="1"/>
  <c r="DF629" i="2"/>
  <c r="DF726" i="2" s="1"/>
  <c r="DG629" i="2"/>
  <c r="DG726" i="2" s="1"/>
  <c r="DI628" i="2"/>
  <c r="DI689" i="2" s="1"/>
  <c r="DH629" i="2"/>
  <c r="DH726" i="2" s="1"/>
  <c r="DJ628" i="2"/>
  <c r="DJ689" i="2" s="1"/>
  <c r="DK628" i="2"/>
  <c r="DK689" i="2" s="1"/>
  <c r="DI629" i="2"/>
  <c r="DI726" i="2" s="1"/>
  <c r="DL628" i="2"/>
  <c r="DL689" i="2" s="1"/>
  <c r="DJ629" i="2"/>
  <c r="DJ726" i="2" s="1"/>
  <c r="DM628" i="2"/>
  <c r="DM689" i="2" s="1"/>
  <c r="DK629" i="2"/>
  <c r="DK726" i="2" s="1"/>
  <c r="DL629" i="2"/>
  <c r="DL726" i="2" s="1"/>
  <c r="DN628" i="2"/>
  <c r="DN689" i="2" s="1"/>
  <c r="DO628" i="2"/>
  <c r="DO689" i="2" s="1"/>
  <c r="DM629" i="2"/>
  <c r="DM726" i="2" s="1"/>
  <c r="DN629" i="2"/>
  <c r="DN726" i="2" s="1"/>
  <c r="DP628" i="2"/>
  <c r="DP689" i="2" s="1"/>
  <c r="DO629" i="2"/>
  <c r="DO726" i="2" s="1"/>
  <c r="DQ628" i="2"/>
  <c r="DQ689" i="2" s="1"/>
  <c r="DP629" i="2"/>
  <c r="DP726" i="2" s="1"/>
  <c r="DR628" i="2"/>
  <c r="DR689" i="2" s="1"/>
  <c r="DQ629" i="2"/>
  <c r="DQ726" i="2" s="1"/>
  <c r="DS628" i="2"/>
  <c r="DS689" i="2" s="1"/>
  <c r="DR629" i="2"/>
  <c r="DR726" i="2" s="1"/>
  <c r="DT628" i="2"/>
  <c r="DT689" i="2" s="1"/>
  <c r="DS629" i="2"/>
  <c r="DS726" i="2" s="1"/>
  <c r="DU628" i="2"/>
  <c r="DU689" i="2" s="1"/>
  <c r="DV628" i="2"/>
  <c r="DV689" i="2" s="1"/>
  <c r="DV559" i="2" s="1"/>
  <c r="DV558" i="2" s="1"/>
  <c r="DT629" i="2"/>
  <c r="DT726" i="2" s="1"/>
  <c r="DU629" i="2"/>
  <c r="DU726" i="2" s="1"/>
  <c r="DV458" i="2"/>
  <c r="DX458" i="2" s="1"/>
  <c r="DV890" i="2"/>
  <c r="DX890" i="2" s="1"/>
  <c r="DU280" i="2"/>
  <c r="DV138" i="2"/>
  <c r="DS278" i="2"/>
  <c r="DS880" i="2" s="1"/>
  <c r="DU281" i="2"/>
  <c r="DU140" i="2"/>
  <c r="DV136" i="2"/>
  <c r="DT275" i="2"/>
  <c r="DT109" i="4"/>
  <c r="DT153" i="2"/>
  <c r="DT152" i="2"/>
  <c r="DR282" i="2"/>
  <c r="DS142" i="2"/>
  <c r="DS146" i="2" s="1"/>
  <c r="DS273" i="2"/>
  <c r="DS141" i="2"/>
  <c r="DR276" i="2"/>
  <c r="DR539" i="2" s="1"/>
  <c r="DU272" i="2"/>
  <c r="CQ26" i="4"/>
  <c r="DS7" i="4"/>
  <c r="DS193" i="14"/>
  <c r="DV660" i="2"/>
  <c r="DX660" i="2" s="1"/>
  <c r="DS413" i="2"/>
  <c r="DS911" i="2" s="1"/>
  <c r="DS256" i="14" s="1"/>
  <c r="DX104" i="2"/>
  <c r="DV132" i="4"/>
  <c r="DX132" i="4" s="1"/>
  <c r="B132" i="4" s="1"/>
  <c r="CB855" i="2"/>
  <c r="CA856" i="2"/>
  <c r="CA43" i="4" s="1"/>
  <c r="CA90" i="14" s="1"/>
  <c r="BY104" i="14"/>
  <c r="BY86" i="14"/>
  <c r="BZ86" i="14"/>
  <c r="BZ104" i="14"/>
  <c r="CA857" i="2"/>
  <c r="DX390" i="2"/>
  <c r="DS108" i="4"/>
  <c r="DS262" i="2"/>
  <c r="DV228" i="2"/>
  <c r="DV240" i="2" s="1"/>
  <c r="DU228" i="2"/>
  <c r="DU112" i="4" s="1"/>
  <c r="DX365" i="2"/>
  <c r="DX102" i="4"/>
  <c r="B102" i="4" s="1"/>
  <c r="DX98" i="4"/>
  <c r="B98" i="4" s="1"/>
  <c r="DV97" i="4"/>
  <c r="DX97" i="4" s="1"/>
  <c r="B97" i="4" s="1"/>
  <c r="DX249" i="2"/>
  <c r="DT112" i="4"/>
  <c r="DT240" i="2"/>
  <c r="DT241" i="2"/>
  <c r="DT229" i="2" s="1"/>
  <c r="DV406" i="2"/>
  <c r="DV408" i="2" s="1"/>
  <c r="DX219" i="2"/>
  <c r="DT8" i="4"/>
  <c r="DT7" i="4" s="1"/>
  <c r="DV101" i="4"/>
  <c r="DX221" i="2"/>
  <c r="DU113" i="4"/>
  <c r="DU269" i="2"/>
  <c r="DU257" i="2" s="1"/>
  <c r="DU268" i="2"/>
  <c r="DU407" i="2"/>
  <c r="DU410" i="2" s="1"/>
  <c r="DU910" i="2" s="1"/>
  <c r="DV407" i="2"/>
  <c r="DV410" i="2" s="1"/>
  <c r="DV910" i="2" s="1"/>
  <c r="DV366" i="2"/>
  <c r="DV127" i="4" s="1"/>
  <c r="DV125" i="4" s="1"/>
  <c r="DX317" i="2"/>
  <c r="DT412" i="2"/>
  <c r="DT41" i="4" s="1"/>
  <c r="DV388" i="2"/>
  <c r="DV13" i="4" s="1"/>
  <c r="DV380" i="2"/>
  <c r="DV387" i="2" s="1"/>
  <c r="DU380" i="2"/>
  <c r="DU404" i="2" s="1"/>
  <c r="DX382" i="2"/>
  <c r="DU120" i="4"/>
  <c r="DU117" i="4" s="1"/>
  <c r="DV318" i="2"/>
  <c r="DV120" i="4" s="1"/>
  <c r="DX389" i="2"/>
  <c r="DV73" i="4"/>
  <c r="DX73" i="4" s="1"/>
  <c r="B73" i="4" s="1"/>
  <c r="DT404" i="2"/>
  <c r="DT13" i="4"/>
  <c r="DT909" i="2"/>
  <c r="DT289" i="14" s="1"/>
  <c r="DT410" i="2"/>
  <c r="DR256" i="14"/>
  <c r="DR288" i="14"/>
  <c r="DR229" i="14"/>
  <c r="DU408" i="2"/>
  <c r="DU222" i="14"/>
  <c r="DU249" i="14"/>
  <c r="DU276" i="14"/>
  <c r="DU127" i="4"/>
  <c r="DU125" i="4" s="1"/>
  <c r="AU184" i="4"/>
  <c r="AT17" i="4"/>
  <c r="DV6" i="4"/>
  <c r="DV21" i="13" s="1"/>
  <c r="DU110" i="2"/>
  <c r="DU112" i="2" s="1"/>
  <c r="BN657" i="2"/>
  <c r="BN705" i="2" s="1"/>
  <c r="BN634" i="2"/>
  <c r="BN694" i="2" s="1"/>
  <c r="BN631" i="2"/>
  <c r="BN691" i="2" s="1"/>
  <c r="DU12" i="2"/>
  <c r="DX25" i="2"/>
  <c r="DV159" i="4"/>
  <c r="DX159" i="4" s="1"/>
  <c r="B159" i="4" s="1"/>
  <c r="DX160" i="4"/>
  <c r="B160" i="4" s="1"/>
  <c r="DV895" i="2"/>
  <c r="DV201" i="2"/>
  <c r="DX201" i="2" s="1"/>
  <c r="DV520" i="2"/>
  <c r="DX213" i="2"/>
  <c r="DT260" i="2"/>
  <c r="DT262" i="2" s="1"/>
  <c r="DV206" i="2"/>
  <c r="DX109" i="2"/>
  <c r="DU206" i="2"/>
  <c r="DX84" i="2"/>
  <c r="DV85" i="2"/>
  <c r="DX85" i="2" s="1"/>
  <c r="DV111" i="2"/>
  <c r="DV879" i="2" s="1"/>
  <c r="BQ847" i="2"/>
  <c r="BQ862" i="2"/>
  <c r="BI40" i="4"/>
  <c r="DV155" i="4"/>
  <c r="DX157" i="4"/>
  <c r="B157" i="4" s="1"/>
  <c r="DU190" i="4"/>
  <c r="DU194" i="4" s="1"/>
  <c r="DU11" i="13"/>
  <c r="DU38" i="13" s="1"/>
  <c r="DU37" i="13"/>
  <c r="DU55" i="4"/>
  <c r="DT159" i="14"/>
  <c r="DT123" i="14"/>
  <c r="DT12" i="14"/>
  <c r="DT50" i="14"/>
  <c r="DT39" i="13"/>
  <c r="DT40" i="13" s="1"/>
  <c r="DV190" i="4"/>
  <c r="DV37" i="13"/>
  <c r="DV55" i="4"/>
  <c r="DV11" i="13"/>
  <c r="DV38" i="13" s="1"/>
  <c r="DX51" i="4"/>
  <c r="BH544" i="2"/>
  <c r="BH545" i="2" s="1"/>
  <c r="BG541" i="2"/>
  <c r="BJ468" i="2"/>
  <c r="BJ470" i="2" s="1"/>
  <c r="BI543" i="2"/>
  <c r="BK466" i="2"/>
  <c r="BJ536" i="2"/>
  <c r="BK479" i="2"/>
  <c r="BJ483" i="2"/>
  <c r="BH534" i="2"/>
  <c r="DV258" i="2"/>
  <c r="BI537" i="2"/>
  <c r="BI538" i="2" s="1"/>
  <c r="BK492" i="2"/>
  <c r="BJ496" i="2"/>
  <c r="DT144" i="2"/>
  <c r="DU13" i="4"/>
  <c r="DR251" i="14"/>
  <c r="DR278" i="14"/>
  <c r="DR224" i="14"/>
  <c r="DS172" i="2"/>
  <c r="DQ176" i="2"/>
  <c r="DQ277" i="2" s="1"/>
  <c r="DU232" i="2"/>
  <c r="DR174" i="2"/>
  <c r="DR283" i="2" s="1"/>
  <c r="DP284" i="2"/>
  <c r="DS171" i="2"/>
  <c r="DV168" i="2"/>
  <c r="DT110" i="4"/>
  <c r="DT182" i="2"/>
  <c r="DT183" i="2"/>
  <c r="DV166" i="2"/>
  <c r="DU170" i="2"/>
  <c r="DR274" i="2"/>
  <c r="DR889" i="2"/>
  <c r="DV92" i="2"/>
  <c r="DX105" i="2"/>
  <c r="DU92" i="2"/>
  <c r="DU223" i="14"/>
  <c r="DU250" i="14"/>
  <c r="DU277" i="14"/>
  <c r="DS504" i="2"/>
  <c r="DS508" i="2"/>
  <c r="DR191" i="14"/>
  <c r="DU93" i="2"/>
  <c r="DU114" i="2" s="1"/>
  <c r="AT286" i="14"/>
  <c r="AT228" i="14"/>
  <c r="AT255" i="14"/>
  <c r="AU79" i="10"/>
  <c r="DC136" i="1"/>
  <c r="DD137" i="1" s="1"/>
  <c r="DD135" i="1"/>
  <c r="AB393" i="2"/>
  <c r="DT112" i="2"/>
  <c r="DT817" i="2"/>
  <c r="DT23" i="13"/>
  <c r="DT24" i="13" s="1"/>
  <c r="AA395" i="2"/>
  <c r="AB391" i="2"/>
  <c r="DT506" i="2"/>
  <c r="DU7" i="13"/>
  <c r="DU22" i="13" s="1"/>
  <c r="DU21" i="13"/>
  <c r="BQ71" i="10"/>
  <c r="BQ72" i="10" s="1"/>
  <c r="BL86" i="10"/>
  <c r="N396" i="2"/>
  <c r="N404" i="2" s="1"/>
  <c r="N410" i="2"/>
  <c r="N909" i="2"/>
  <c r="N289" i="14" s="1"/>
  <c r="L178" i="14"/>
  <c r="L22" i="4"/>
  <c r="L55" i="14"/>
  <c r="L187" i="14"/>
  <c r="L167" i="14"/>
  <c r="L85" i="14"/>
  <c r="L15" i="14"/>
  <c r="M17" i="4"/>
  <c r="J192" i="14"/>
  <c r="J563" i="2"/>
  <c r="K528" i="2"/>
  <c r="L551" i="2"/>
  <c r="K522" i="2"/>
  <c r="L525" i="2"/>
  <c r="L526" i="2" s="1"/>
  <c r="K526" i="2"/>
  <c r="L547" i="2"/>
  <c r="M412" i="2"/>
  <c r="M41" i="4" s="1"/>
  <c r="L229" i="14"/>
  <c r="L288" i="14"/>
  <c r="L256" i="14"/>
  <c r="M909" i="2"/>
  <c r="M410" i="2"/>
  <c r="M910" i="2" s="1"/>
  <c r="N408" i="2"/>
  <c r="N249" i="14"/>
  <c r="N276" i="14"/>
  <c r="N222" i="14"/>
  <c r="M524" i="2"/>
  <c r="N401" i="2"/>
  <c r="O401" i="2" s="1"/>
  <c r="M550" i="2"/>
  <c r="K911" i="2"/>
  <c r="L41" i="4"/>
  <c r="K532" i="2"/>
  <c r="M403" i="2"/>
  <c r="M530" i="2"/>
  <c r="N399" i="2"/>
  <c r="O399" i="2" s="1"/>
  <c r="K15" i="14"/>
  <c r="K187" i="14"/>
  <c r="K55" i="14"/>
  <c r="K178" i="14"/>
  <c r="K167" i="14"/>
  <c r="K85" i="14"/>
  <c r="K22" i="4"/>
  <c r="L531" i="2"/>
  <c r="DS191" i="14" l="1"/>
  <c r="DX693" i="2"/>
  <c r="BP604" i="2"/>
  <c r="BT600" i="2"/>
  <c r="DO559" i="2"/>
  <c r="DO558" i="2" s="1"/>
  <c r="DM559" i="2"/>
  <c r="DM558" i="2" s="1"/>
  <c r="DK559" i="2"/>
  <c r="DK558" i="2" s="1"/>
  <c r="CY559" i="2"/>
  <c r="CY558" i="2" s="1"/>
  <c r="CW559" i="2"/>
  <c r="CW558" i="2" s="1"/>
  <c r="CU559" i="2"/>
  <c r="CU558" i="2" s="1"/>
  <c r="CS559" i="2"/>
  <c r="CS558" i="2" s="1"/>
  <c r="CQ559" i="2"/>
  <c r="CQ558" i="2" s="1"/>
  <c r="CO559" i="2"/>
  <c r="CO558" i="2" s="1"/>
  <c r="CK559" i="2"/>
  <c r="CK558" i="2" s="1"/>
  <c r="CG559" i="2"/>
  <c r="CG558" i="2" s="1"/>
  <c r="CA559" i="2"/>
  <c r="CA558" i="2" s="1"/>
  <c r="BW559" i="2"/>
  <c r="BW558" i="2" s="1"/>
  <c r="BO559" i="2"/>
  <c r="BO558" i="2" s="1"/>
  <c r="BM559" i="2"/>
  <c r="BM558" i="2" s="1"/>
  <c r="BK559" i="2"/>
  <c r="BK558" i="2" s="1"/>
  <c r="BI559" i="2"/>
  <c r="BI558" i="2" s="1"/>
  <c r="BE559" i="2"/>
  <c r="BE558" i="2" s="1"/>
  <c r="AW559" i="2"/>
  <c r="AW558" i="2" s="1"/>
  <c r="AS559" i="2"/>
  <c r="AS558" i="2" s="1"/>
  <c r="AQ559" i="2"/>
  <c r="AQ558" i="2" s="1"/>
  <c r="AF559" i="2"/>
  <c r="AF558" i="2" s="1"/>
  <c r="AD559" i="2"/>
  <c r="AD558" i="2" s="1"/>
  <c r="X559" i="2"/>
  <c r="X558" i="2" s="1"/>
  <c r="V559" i="2"/>
  <c r="V558" i="2" s="1"/>
  <c r="R559" i="2"/>
  <c r="R558" i="2" s="1"/>
  <c r="P559" i="2"/>
  <c r="P558" i="2" s="1"/>
  <c r="DT559" i="2"/>
  <c r="DT558" i="2" s="1"/>
  <c r="DR559" i="2"/>
  <c r="DR558" i="2" s="1"/>
  <c r="DP559" i="2"/>
  <c r="DP558" i="2" s="1"/>
  <c r="DN559" i="2"/>
  <c r="DN558" i="2" s="1"/>
  <c r="DJ559" i="2"/>
  <c r="DJ558" i="2" s="1"/>
  <c r="CZ559" i="2"/>
  <c r="CZ558" i="2" s="1"/>
  <c r="CX559" i="2"/>
  <c r="CX558" i="2" s="1"/>
  <c r="CV559" i="2"/>
  <c r="CV558" i="2" s="1"/>
  <c r="CT559" i="2"/>
  <c r="CT558" i="2" s="1"/>
  <c r="CP559" i="2"/>
  <c r="CP558" i="2" s="1"/>
  <c r="CN559" i="2"/>
  <c r="CN558" i="2" s="1"/>
  <c r="CL559" i="2"/>
  <c r="CL558" i="2" s="1"/>
  <c r="CJ559" i="2"/>
  <c r="CJ558" i="2" s="1"/>
  <c r="CH559" i="2"/>
  <c r="CH558" i="2" s="1"/>
  <c r="CF559" i="2"/>
  <c r="CF558" i="2" s="1"/>
  <c r="CD559" i="2"/>
  <c r="CD558" i="2" s="1"/>
  <c r="CB559" i="2"/>
  <c r="CB558" i="2" s="1"/>
  <c r="BZ559" i="2"/>
  <c r="BZ558" i="2" s="1"/>
  <c r="BX559" i="2"/>
  <c r="BX558" i="2" s="1"/>
  <c r="BJ559" i="2"/>
  <c r="BJ558" i="2" s="1"/>
  <c r="BF559" i="2"/>
  <c r="BF558" i="2" s="1"/>
  <c r="AZ559" i="2"/>
  <c r="AZ558" i="2" s="1"/>
  <c r="AR559" i="2"/>
  <c r="AR558" i="2" s="1"/>
  <c r="AP559" i="2"/>
  <c r="AP558" i="2" s="1"/>
  <c r="AN559" i="2"/>
  <c r="AN558" i="2" s="1"/>
  <c r="AH559" i="2"/>
  <c r="AH558" i="2" s="1"/>
  <c r="AJ559" i="2"/>
  <c r="AJ558" i="2" s="1"/>
  <c r="AB559" i="2"/>
  <c r="AB558" i="2" s="1"/>
  <c r="Y559" i="2"/>
  <c r="Y558" i="2" s="1"/>
  <c r="T559" i="2"/>
  <c r="T558" i="2" s="1"/>
  <c r="DL559" i="2"/>
  <c r="DL558" i="2" s="1"/>
  <c r="DH559" i="2"/>
  <c r="DH558" i="2" s="1"/>
  <c r="DF559" i="2"/>
  <c r="DF558" i="2" s="1"/>
  <c r="DD559" i="2"/>
  <c r="DD558" i="2" s="1"/>
  <c r="DB559" i="2"/>
  <c r="DB558" i="2" s="1"/>
  <c r="CR559" i="2"/>
  <c r="CR558" i="2" s="1"/>
  <c r="BV559" i="2"/>
  <c r="BV558" i="2" s="1"/>
  <c r="BT559" i="2"/>
  <c r="BT558" i="2" s="1"/>
  <c r="BR559" i="2"/>
  <c r="BR558" i="2" s="1"/>
  <c r="BP559" i="2"/>
  <c r="BP558" i="2" s="1"/>
  <c r="BN559" i="2"/>
  <c r="BN558" i="2" s="1"/>
  <c r="BL559" i="2"/>
  <c r="BL558" i="2" s="1"/>
  <c r="BH559" i="2"/>
  <c r="BH558" i="2" s="1"/>
  <c r="BD559" i="2"/>
  <c r="BD558" i="2" s="1"/>
  <c r="BB559" i="2"/>
  <c r="BB558" i="2" s="1"/>
  <c r="AX559" i="2"/>
  <c r="AX558" i="2" s="1"/>
  <c r="AV559" i="2"/>
  <c r="AV558" i="2" s="1"/>
  <c r="AT559" i="2"/>
  <c r="AT558" i="2" s="1"/>
  <c r="AL559" i="2"/>
  <c r="AL558" i="2" s="1"/>
  <c r="AI559" i="2"/>
  <c r="AI558" i="2" s="1"/>
  <c r="AE559" i="2"/>
  <c r="AE558" i="2" s="1"/>
  <c r="AA559" i="2"/>
  <c r="AA558" i="2" s="1"/>
  <c r="Z559" i="2"/>
  <c r="Z558" i="2" s="1"/>
  <c r="W559" i="2"/>
  <c r="W558" i="2" s="1"/>
  <c r="U559" i="2"/>
  <c r="U558" i="2" s="1"/>
  <c r="S559" i="2"/>
  <c r="S558" i="2" s="1"/>
  <c r="Q559" i="2"/>
  <c r="Q558" i="2" s="1"/>
  <c r="G639" i="2"/>
  <c r="G725" i="2" s="1"/>
  <c r="DU559" i="2"/>
  <c r="DU558" i="2" s="1"/>
  <c r="DS559" i="2"/>
  <c r="DS558" i="2" s="1"/>
  <c r="DQ559" i="2"/>
  <c r="DQ558" i="2" s="1"/>
  <c r="DI559" i="2"/>
  <c r="DI558" i="2" s="1"/>
  <c r="DG559" i="2"/>
  <c r="DG558" i="2" s="1"/>
  <c r="DE559" i="2"/>
  <c r="DE558" i="2" s="1"/>
  <c r="DC559" i="2"/>
  <c r="DC558" i="2" s="1"/>
  <c r="DA559" i="2"/>
  <c r="DA558" i="2" s="1"/>
  <c r="CM559" i="2"/>
  <c r="CM558" i="2" s="1"/>
  <c r="CI559" i="2"/>
  <c r="CI558" i="2" s="1"/>
  <c r="CE559" i="2"/>
  <c r="CE558" i="2" s="1"/>
  <c r="CC559" i="2"/>
  <c r="CC558" i="2" s="1"/>
  <c r="BY559" i="2"/>
  <c r="BY558" i="2" s="1"/>
  <c r="BU559" i="2"/>
  <c r="BU558" i="2" s="1"/>
  <c r="BS559" i="2"/>
  <c r="BS558" i="2" s="1"/>
  <c r="BQ559" i="2"/>
  <c r="BQ558" i="2" s="1"/>
  <c r="BG559" i="2"/>
  <c r="BG558" i="2" s="1"/>
  <c r="BC559" i="2"/>
  <c r="BC558" i="2" s="1"/>
  <c r="BA559" i="2"/>
  <c r="BA558" i="2" s="1"/>
  <c r="AY559" i="2"/>
  <c r="AY558" i="2" s="1"/>
  <c r="AU559" i="2"/>
  <c r="AU558" i="2" s="1"/>
  <c r="AO559" i="2"/>
  <c r="AO558" i="2" s="1"/>
  <c r="AM559" i="2"/>
  <c r="AM558" i="2" s="1"/>
  <c r="AK559" i="2"/>
  <c r="AK558" i="2" s="1"/>
  <c r="AG559" i="2"/>
  <c r="AG558" i="2" s="1"/>
  <c r="AC559" i="2"/>
  <c r="AC558" i="2" s="1"/>
  <c r="O559" i="2"/>
  <c r="O558" i="2" s="1"/>
  <c r="H639" i="2"/>
  <c r="H725" i="2" s="1"/>
  <c r="DV498" i="2"/>
  <c r="DX498" i="2" s="1"/>
  <c r="DS276" i="2"/>
  <c r="DS539" i="2" s="1"/>
  <c r="DT278" i="2"/>
  <c r="DT880" i="2" s="1"/>
  <c r="DT273" i="2"/>
  <c r="DT141" i="2"/>
  <c r="DV281" i="2"/>
  <c r="DV140" i="2"/>
  <c r="DV280" i="2"/>
  <c r="DS282" i="2"/>
  <c r="DT142" i="2"/>
  <c r="DT146" i="2" s="1"/>
  <c r="DU275" i="2"/>
  <c r="DU109" i="4"/>
  <c r="DU153" i="2"/>
  <c r="DU152" i="2"/>
  <c r="DV272" i="2"/>
  <c r="CQ782" i="2"/>
  <c r="CQ789" i="2"/>
  <c r="CQ45" i="4"/>
  <c r="DS11" i="4"/>
  <c r="DS288" i="14"/>
  <c r="CA94" i="14"/>
  <c r="DS229" i="14"/>
  <c r="CA122" i="14"/>
  <c r="CB838" i="2"/>
  <c r="CB836" i="2" s="1"/>
  <c r="CA11" i="14"/>
  <c r="CA852" i="2"/>
  <c r="CA863" i="2"/>
  <c r="CA176" i="4"/>
  <c r="CB175" i="4"/>
  <c r="CB21" i="4"/>
  <c r="DU909" i="2"/>
  <c r="DU289" i="14" s="1"/>
  <c r="DX6" i="4"/>
  <c r="DX388" i="2"/>
  <c r="DU8" i="4"/>
  <c r="DV112" i="4"/>
  <c r="DX112" i="4" s="1"/>
  <c r="B112" i="4" s="1"/>
  <c r="DV7" i="13"/>
  <c r="DX7" i="13" s="1"/>
  <c r="DV909" i="2"/>
  <c r="DV289" i="14" s="1"/>
  <c r="DV222" i="14"/>
  <c r="DT108" i="4"/>
  <c r="DV249" i="14"/>
  <c r="DV9" i="4"/>
  <c r="DV241" i="2"/>
  <c r="DV229" i="2" s="1"/>
  <c r="DX228" i="2"/>
  <c r="DU240" i="2"/>
  <c r="DX240" i="2" s="1"/>
  <c r="DU241" i="2"/>
  <c r="DV276" i="14"/>
  <c r="DX247" i="2"/>
  <c r="DV256" i="2"/>
  <c r="DV269" i="2" s="1"/>
  <c r="DV257" i="2" s="1"/>
  <c r="DX257" i="2" s="1"/>
  <c r="DV100" i="4"/>
  <c r="DX100" i="4" s="1"/>
  <c r="B100" i="4" s="1"/>
  <c r="DX101" i="4"/>
  <c r="B101" i="4" s="1"/>
  <c r="DX366" i="2"/>
  <c r="DT193" i="14"/>
  <c r="DT230" i="2"/>
  <c r="DU230" i="2" s="1"/>
  <c r="DV230" i="2" s="1"/>
  <c r="DX318" i="2"/>
  <c r="AT22" i="4"/>
  <c r="AT89" i="14" s="1"/>
  <c r="AT91" i="14" s="1"/>
  <c r="DU115" i="4"/>
  <c r="DV404" i="2"/>
  <c r="AT167" i="14"/>
  <c r="DT11" i="4"/>
  <c r="DX120" i="4"/>
  <c r="B120" i="4" s="1"/>
  <c r="DV117" i="4"/>
  <c r="DX117" i="4" s="1"/>
  <c r="B117" i="4" s="1"/>
  <c r="DX380" i="2"/>
  <c r="DU9" i="4"/>
  <c r="DU387" i="2"/>
  <c r="DX387" i="2" s="1"/>
  <c r="AT85" i="14"/>
  <c r="AT87" i="14" s="1"/>
  <c r="DX127" i="4"/>
  <c r="B127" i="4" s="1"/>
  <c r="AT55" i="14"/>
  <c r="DU549" i="2"/>
  <c r="DU412" i="2"/>
  <c r="DU41" i="4" s="1"/>
  <c r="DV549" i="2"/>
  <c r="DV412" i="2"/>
  <c r="DV41" i="4" s="1"/>
  <c r="DT910" i="2"/>
  <c r="DT413" i="2"/>
  <c r="DT911" i="2" s="1"/>
  <c r="AT15" i="14"/>
  <c r="AT187" i="14"/>
  <c r="AT178" i="14"/>
  <c r="DX12" i="2"/>
  <c r="B511" i="2"/>
  <c r="B56" i="2" s="1"/>
  <c r="G55" i="2" s="1"/>
  <c r="H55" i="2" s="1"/>
  <c r="BN635" i="2"/>
  <c r="BN695" i="2" s="1"/>
  <c r="BO630" i="2"/>
  <c r="BO690" i="2" s="1"/>
  <c r="BO656" i="2"/>
  <c r="BO704" i="2" s="1"/>
  <c r="DU260" i="2"/>
  <c r="DV260" i="2" s="1"/>
  <c r="DX111" i="2"/>
  <c r="DX206" i="2"/>
  <c r="DV110" i="2"/>
  <c r="DV72" i="2"/>
  <c r="BR846" i="2"/>
  <c r="BQ861" i="2"/>
  <c r="DV39" i="13"/>
  <c r="DV40" i="13" s="1"/>
  <c r="DV123" i="14"/>
  <c r="DV12" i="14"/>
  <c r="DV50" i="14"/>
  <c r="DV159" i="14"/>
  <c r="DU159" i="14"/>
  <c r="DU123" i="14"/>
  <c r="DU12" i="14"/>
  <c r="DU50" i="14"/>
  <c r="DV164" i="4"/>
  <c r="DX155" i="4"/>
  <c r="B155" i="4" s="1"/>
  <c r="DV194" i="4"/>
  <c r="DX190" i="4"/>
  <c r="DU39" i="13"/>
  <c r="DU40" i="13" s="1"/>
  <c r="BH541" i="2"/>
  <c r="BI544" i="2"/>
  <c r="BI545" i="2" s="1"/>
  <c r="BK468" i="2"/>
  <c r="BK470" i="2" s="1"/>
  <c r="BJ543" i="2"/>
  <c r="BL466" i="2"/>
  <c r="BK536" i="2"/>
  <c r="BL492" i="2"/>
  <c r="BK496" i="2"/>
  <c r="BI534" i="2"/>
  <c r="BL479" i="2"/>
  <c r="BK483" i="2"/>
  <c r="BJ537" i="2"/>
  <c r="BJ538" i="2" s="1"/>
  <c r="BJ40" i="4"/>
  <c r="DV93" i="2"/>
  <c r="DV114" i="2" s="1"/>
  <c r="DV506" i="2" s="1"/>
  <c r="DV413" i="2"/>
  <c r="DV911" i="2" s="1"/>
  <c r="DV229" i="14" s="1"/>
  <c r="DU413" i="2"/>
  <c r="DU911" i="2" s="1"/>
  <c r="DX125" i="4"/>
  <c r="B125" i="4" s="1"/>
  <c r="DQ284" i="2"/>
  <c r="DR176" i="2"/>
  <c r="DR277" i="2" s="1"/>
  <c r="DU144" i="2"/>
  <c r="DT171" i="2"/>
  <c r="DV232" i="2"/>
  <c r="DX92" i="2"/>
  <c r="DT172" i="2"/>
  <c r="DU110" i="4"/>
  <c r="DU182" i="2"/>
  <c r="DU183" i="2"/>
  <c r="DS224" i="14"/>
  <c r="DS278" i="14"/>
  <c r="DS251" i="14"/>
  <c r="DV170" i="2"/>
  <c r="DS174" i="2"/>
  <c r="DS283" i="2" s="1"/>
  <c r="DS274" i="2"/>
  <c r="DS889" i="2"/>
  <c r="DU506" i="2"/>
  <c r="DU23" i="13"/>
  <c r="DU24" i="13" s="1"/>
  <c r="P401" i="2"/>
  <c r="O524" i="2"/>
  <c r="AU906" i="2"/>
  <c r="AU901" i="2" s="1"/>
  <c r="AV77" i="10"/>
  <c r="N549" i="2"/>
  <c r="N550" i="2" s="1"/>
  <c r="N551" i="2" s="1"/>
  <c r="O412" i="2"/>
  <c r="O41" i="4" s="1"/>
  <c r="DU817" i="2"/>
  <c r="DV277" i="14"/>
  <c r="DV223" i="14"/>
  <c r="DV250" i="14"/>
  <c r="DX879" i="2"/>
  <c r="BQ904" i="2"/>
  <c r="BR70" i="10"/>
  <c r="AB395" i="2"/>
  <c r="AC391" i="2"/>
  <c r="AC393" i="2"/>
  <c r="DD136" i="1"/>
  <c r="DE137" i="1" s="1"/>
  <c r="DE135" i="1"/>
  <c r="O403" i="2"/>
  <c r="P399" i="2"/>
  <c r="O530" i="2"/>
  <c r="N910" i="2"/>
  <c r="O413" i="2"/>
  <c r="O911" i="2" s="1"/>
  <c r="BM84" i="10"/>
  <c r="BM85" i="10" s="1"/>
  <c r="DT507" i="2"/>
  <c r="DT504" i="2" s="1"/>
  <c r="DX21" i="13"/>
  <c r="N13" i="4"/>
  <c r="L87" i="14"/>
  <c r="L89" i="14"/>
  <c r="M167" i="14"/>
  <c r="M85" i="14"/>
  <c r="M15" i="14"/>
  <c r="M178" i="14"/>
  <c r="M55" i="14"/>
  <c r="M22" i="4"/>
  <c r="M187" i="14"/>
  <c r="K89" i="14"/>
  <c r="K87" i="14"/>
  <c r="L522" i="2"/>
  <c r="K563" i="2"/>
  <c r="M551" i="2"/>
  <c r="K192" i="14"/>
  <c r="N412" i="2"/>
  <c r="N41" i="4" s="1"/>
  <c r="M547" i="2"/>
  <c r="K229" i="14"/>
  <c r="K256" i="14"/>
  <c r="K288" i="14"/>
  <c r="N524" i="2"/>
  <c r="N413" i="2"/>
  <c r="N911" i="2" s="1"/>
  <c r="M289" i="14"/>
  <c r="N530" i="2"/>
  <c r="L532" i="2"/>
  <c r="N403" i="2"/>
  <c r="M531" i="2"/>
  <c r="M413" i="2"/>
  <c r="L528" i="2"/>
  <c r="M525" i="2"/>
  <c r="CC837" i="2" l="1"/>
  <c r="BT601" i="2"/>
  <c r="BP605" i="2"/>
  <c r="I639" i="2"/>
  <c r="I725" i="2" s="1"/>
  <c r="DU108" i="4"/>
  <c r="DU278" i="2"/>
  <c r="DU880" i="2" s="1"/>
  <c r="DT282" i="2"/>
  <c r="DU142" i="2"/>
  <c r="DU146" i="2" s="1"/>
  <c r="DV275" i="2"/>
  <c r="DX275" i="2" s="1"/>
  <c r="DX140" i="2"/>
  <c r="DV109" i="4"/>
  <c r="DX109" i="4" s="1"/>
  <c r="B109" i="4" s="1"/>
  <c r="DV152" i="2"/>
  <c r="DV153" i="2"/>
  <c r="DU273" i="2"/>
  <c r="DU141" i="2"/>
  <c r="DT276" i="2"/>
  <c r="DT539" i="2" s="1"/>
  <c r="CR26" i="4"/>
  <c r="CR45" i="4"/>
  <c r="CB856" i="2"/>
  <c r="CB43" i="4" s="1"/>
  <c r="CB122" i="14" s="1"/>
  <c r="CA104" i="14"/>
  <c r="CA86" i="14"/>
  <c r="CB857" i="2"/>
  <c r="B7" i="12"/>
  <c r="DV22" i="13"/>
  <c r="DV23" i="13" s="1"/>
  <c r="DU193" i="14"/>
  <c r="DV234" i="2"/>
  <c r="DX272" i="2"/>
  <c r="DU234" i="2"/>
  <c r="DU229" i="2"/>
  <c r="DX229" i="2" s="1"/>
  <c r="DX241" i="2"/>
  <c r="DV8" i="4"/>
  <c r="DV7" i="4" s="1"/>
  <c r="DV144" i="2"/>
  <c r="DX256" i="2"/>
  <c r="DV268" i="2"/>
  <c r="DX268" i="2" s="1"/>
  <c r="DV113" i="4"/>
  <c r="DX113" i="4" s="1"/>
  <c r="B113" i="4" s="1"/>
  <c r="DV262" i="2"/>
  <c r="DX269" i="2"/>
  <c r="DT234" i="2"/>
  <c r="DV115" i="4"/>
  <c r="DX115" i="4" s="1"/>
  <c r="B115" i="4" s="1"/>
  <c r="DX9" i="4"/>
  <c r="DU7" i="4"/>
  <c r="B16" i="2"/>
  <c r="G15" i="2" s="1"/>
  <c r="G26" i="2" s="1"/>
  <c r="DT288" i="14"/>
  <c r="DT256" i="14"/>
  <c r="DT229" i="14"/>
  <c r="B96" i="2"/>
  <c r="G95" i="2" s="1"/>
  <c r="H95" i="2" s="1"/>
  <c r="H106" i="2" s="1"/>
  <c r="B76" i="2"/>
  <c r="G75" i="2" s="1"/>
  <c r="H75" i="2" s="1"/>
  <c r="I75" i="2" s="1"/>
  <c r="I77" i="2" s="1"/>
  <c r="DX72" i="2"/>
  <c r="B36" i="2"/>
  <c r="G35" i="2" s="1"/>
  <c r="G37" i="2" s="1"/>
  <c r="BO657" i="2"/>
  <c r="BO705" i="2" s="1"/>
  <c r="BO634" i="2"/>
  <c r="BO694" i="2" s="1"/>
  <c r="BO631" i="2"/>
  <c r="BO691" i="2" s="1"/>
  <c r="DU262" i="2"/>
  <c r="DX110" i="2"/>
  <c r="DV112" i="2"/>
  <c r="DX112" i="2" s="1"/>
  <c r="DU172" i="2"/>
  <c r="BR847" i="2"/>
  <c r="BR862" i="2"/>
  <c r="BI541" i="2"/>
  <c r="BJ544" i="2"/>
  <c r="BJ545" i="2" s="1"/>
  <c r="BL468" i="2"/>
  <c r="BL470" i="2" s="1"/>
  <c r="BK543" i="2"/>
  <c r="BM466" i="2"/>
  <c r="BL536" i="2"/>
  <c r="BM492" i="2"/>
  <c r="BL496" i="2"/>
  <c r="BM479" i="2"/>
  <c r="BL483" i="2"/>
  <c r="BK537" i="2"/>
  <c r="BK538" i="2" s="1"/>
  <c r="BJ534" i="2"/>
  <c r="BK40" i="4"/>
  <c r="DV256" i="14"/>
  <c r="DV288" i="14"/>
  <c r="DU229" i="14"/>
  <c r="DU288" i="14"/>
  <c r="DU256" i="14"/>
  <c r="DR284" i="2"/>
  <c r="DT251" i="14"/>
  <c r="DT278" i="14"/>
  <c r="DT224" i="14"/>
  <c r="DT174" i="2"/>
  <c r="DT283" i="2" s="1"/>
  <c r="DV110" i="4"/>
  <c r="DV182" i="2"/>
  <c r="DV183" i="2"/>
  <c r="DT889" i="2"/>
  <c r="DT274" i="2"/>
  <c r="DS176" i="2"/>
  <c r="DS277" i="2" s="1"/>
  <c r="DU171" i="2"/>
  <c r="DX170" i="2"/>
  <c r="DV507" i="2"/>
  <c r="DV504" i="2" s="1"/>
  <c r="DU507" i="2"/>
  <c r="DU504" i="2" s="1"/>
  <c r="H66" i="2"/>
  <c r="H57" i="2"/>
  <c r="I55" i="2"/>
  <c r="G66" i="2"/>
  <c r="G57" i="2"/>
  <c r="DE136" i="1"/>
  <c r="DF137" i="1" s="1"/>
  <c r="DF135" i="1"/>
  <c r="AC395" i="2"/>
  <c r="AD391" i="2"/>
  <c r="BR71" i="10"/>
  <c r="BR72" i="10" s="1"/>
  <c r="V550" i="2"/>
  <c r="DE550" i="2"/>
  <c r="DK550" i="2"/>
  <c r="CL550" i="2"/>
  <c r="CA550" i="2"/>
  <c r="CR550" i="2"/>
  <c r="BW550" i="2"/>
  <c r="BS550" i="2"/>
  <c r="AP550" i="2"/>
  <c r="CI550" i="2"/>
  <c r="AN550" i="2"/>
  <c r="R550" i="2"/>
  <c r="AI550" i="2"/>
  <c r="U550" i="2"/>
  <c r="CK550" i="2"/>
  <c r="AJ550" i="2"/>
  <c r="CU550" i="2"/>
  <c r="CG550" i="2"/>
  <c r="AR550" i="2"/>
  <c r="AG550" i="2"/>
  <c r="BX550" i="2"/>
  <c r="AX550" i="2"/>
  <c r="AF550" i="2"/>
  <c r="CX550" i="2"/>
  <c r="DC550" i="2"/>
  <c r="BO550" i="2"/>
  <c r="DN550" i="2"/>
  <c r="DA550" i="2"/>
  <c r="CE550" i="2"/>
  <c r="Y550" i="2"/>
  <c r="AD550" i="2"/>
  <c r="CS550" i="2"/>
  <c r="DI550" i="2"/>
  <c r="BK550" i="2"/>
  <c r="CD550" i="2"/>
  <c r="AQ550" i="2"/>
  <c r="BB550" i="2"/>
  <c r="DS550" i="2"/>
  <c r="BM550" i="2"/>
  <c r="DQ550" i="2"/>
  <c r="BJ550" i="2"/>
  <c r="AH550" i="2"/>
  <c r="CZ550" i="2"/>
  <c r="CT550" i="2"/>
  <c r="CB550" i="2"/>
  <c r="CJ550" i="2"/>
  <c r="BF550" i="2"/>
  <c r="BZ550" i="2"/>
  <c r="DR550" i="2"/>
  <c r="W550" i="2"/>
  <c r="AC550" i="2"/>
  <c r="CO550" i="2"/>
  <c r="AL550" i="2"/>
  <c r="DP550" i="2"/>
  <c r="Q550" i="2"/>
  <c r="DF550" i="2"/>
  <c r="O550" i="2"/>
  <c r="BU550" i="2"/>
  <c r="DU550" i="2"/>
  <c r="BN550" i="2"/>
  <c r="S550" i="2"/>
  <c r="AU550" i="2"/>
  <c r="Z550" i="2"/>
  <c r="CW550" i="2"/>
  <c r="AT550" i="2"/>
  <c r="P550" i="2"/>
  <c r="CN550" i="2"/>
  <c r="AO550" i="2"/>
  <c r="CV550" i="2"/>
  <c r="AE550" i="2"/>
  <c r="BY550" i="2"/>
  <c r="AA550" i="2"/>
  <c r="DM550" i="2"/>
  <c r="DL550" i="2"/>
  <c r="DT550" i="2"/>
  <c r="DB550" i="2"/>
  <c r="BA550" i="2"/>
  <c r="DH550" i="2"/>
  <c r="BT550" i="2"/>
  <c r="AY550" i="2"/>
  <c r="DV550" i="2"/>
  <c r="AW550" i="2"/>
  <c r="X550" i="2"/>
  <c r="BC550" i="2"/>
  <c r="BG550" i="2"/>
  <c r="CC550" i="2"/>
  <c r="DJ550" i="2"/>
  <c r="BV550" i="2"/>
  <c r="BD550" i="2"/>
  <c r="AB550" i="2"/>
  <c r="AS550" i="2"/>
  <c r="DD550" i="2"/>
  <c r="CM550" i="2"/>
  <c r="AV550" i="2"/>
  <c r="BL550" i="2"/>
  <c r="CF550" i="2"/>
  <c r="BI550" i="2"/>
  <c r="BH550" i="2"/>
  <c r="CH550" i="2"/>
  <c r="BQ550" i="2"/>
  <c r="CY550" i="2"/>
  <c r="BR550" i="2"/>
  <c r="DG550" i="2"/>
  <c r="T550" i="2"/>
  <c r="AM550" i="2"/>
  <c r="CQ550" i="2"/>
  <c r="DO550" i="2"/>
  <c r="AK550" i="2"/>
  <c r="CP550" i="2"/>
  <c r="BP550" i="2"/>
  <c r="AZ550" i="2"/>
  <c r="BE550" i="2"/>
  <c r="AU287" i="14"/>
  <c r="AU902" i="2"/>
  <c r="AU903" i="2" s="1"/>
  <c r="AU16" i="4"/>
  <c r="BM86" i="10"/>
  <c r="O531" i="2"/>
  <c r="O528" i="2" s="1"/>
  <c r="DX250" i="14"/>
  <c r="DV817" i="2"/>
  <c r="P403" i="2"/>
  <c r="Q399" i="2"/>
  <c r="P530" i="2"/>
  <c r="AD393" i="2"/>
  <c r="DX223" i="14"/>
  <c r="AV20" i="4"/>
  <c r="AV143" i="4"/>
  <c r="AV145" i="4" s="1"/>
  <c r="AV78" i="10"/>
  <c r="O525" i="2"/>
  <c r="O522" i="2" s="1"/>
  <c r="DT508" i="2"/>
  <c r="O229" i="14"/>
  <c r="O288" i="14"/>
  <c r="O256" i="14"/>
  <c r="DX277" i="14"/>
  <c r="Q401" i="2"/>
  <c r="P524" i="2"/>
  <c r="N17" i="4"/>
  <c r="M87" i="14"/>
  <c r="M89" i="14"/>
  <c r="N547" i="2"/>
  <c r="L192" i="14"/>
  <c r="M522" i="2"/>
  <c r="N531" i="2"/>
  <c r="N525" i="2"/>
  <c r="L563" i="2"/>
  <c r="M532" i="2"/>
  <c r="M911" i="2"/>
  <c r="M528" i="2"/>
  <c r="M526" i="2"/>
  <c r="N229" i="14"/>
  <c r="N288" i="14"/>
  <c r="N256" i="14"/>
  <c r="BQ604" i="2" l="1"/>
  <c r="J639" i="2"/>
  <c r="J725" i="2" s="1"/>
  <c r="BU600" i="2"/>
  <c r="DU276" i="2"/>
  <c r="DU539" i="2" s="1"/>
  <c r="DV273" i="2"/>
  <c r="DV141" i="2"/>
  <c r="DX153" i="2"/>
  <c r="DV278" i="2"/>
  <c r="DV880" i="2" s="1"/>
  <c r="DX152" i="2"/>
  <c r="DU282" i="2"/>
  <c r="DV142" i="2"/>
  <c r="CS26" i="4"/>
  <c r="CR782" i="2"/>
  <c r="CR789" i="2"/>
  <c r="CB90" i="14"/>
  <c r="CB94" i="14"/>
  <c r="CB11" i="14"/>
  <c r="CC855" i="2"/>
  <c r="CC21" i="4" s="1"/>
  <c r="CC838" i="2"/>
  <c r="CC856" i="2" s="1"/>
  <c r="CC43" i="4" s="1"/>
  <c r="CB852" i="2"/>
  <c r="CB863" i="2"/>
  <c r="CB176" i="4"/>
  <c r="DX8" i="4"/>
  <c r="DX22" i="13"/>
  <c r="H35" i="2"/>
  <c r="H37" i="2" s="1"/>
  <c r="DX234" i="2"/>
  <c r="G46" i="2"/>
  <c r="DX262" i="2"/>
  <c r="DV193" i="14"/>
  <c r="H15" i="2"/>
  <c r="I15" i="2" s="1"/>
  <c r="G17" i="2"/>
  <c r="DV11" i="4"/>
  <c r="G86" i="2"/>
  <c r="DU11" i="4"/>
  <c r="DX7" i="4"/>
  <c r="H97" i="2"/>
  <c r="H86" i="2"/>
  <c r="J75" i="2"/>
  <c r="J77" i="2" s="1"/>
  <c r="G115" i="2"/>
  <c r="I95" i="2"/>
  <c r="J95" i="2" s="1"/>
  <c r="G97" i="2"/>
  <c r="I86" i="2"/>
  <c r="G106" i="2"/>
  <c r="G77" i="2"/>
  <c r="H77" i="2"/>
  <c r="AV184" i="4"/>
  <c r="AU17" i="4"/>
  <c r="AU167" i="14" s="1"/>
  <c r="BO635" i="2"/>
  <c r="BO695" i="2" s="1"/>
  <c r="BP630" i="2"/>
  <c r="BP690" i="2" s="1"/>
  <c r="BP656" i="2"/>
  <c r="BP704" i="2" s="1"/>
  <c r="BR861" i="2"/>
  <c r="BS846" i="2"/>
  <c r="DX182" i="2"/>
  <c r="BK544" i="2"/>
  <c r="BK545" i="2" s="1"/>
  <c r="BK534" i="2"/>
  <c r="BM468" i="2"/>
  <c r="BM470" i="2" s="1"/>
  <c r="BL543" i="2"/>
  <c r="BJ541" i="2"/>
  <c r="BL40" i="4"/>
  <c r="BN479" i="2"/>
  <c r="BM483" i="2"/>
  <c r="BN466" i="2"/>
  <c r="BM536" i="2"/>
  <c r="BN492" i="2"/>
  <c r="BM496" i="2"/>
  <c r="BL537" i="2"/>
  <c r="BL538" i="2" s="1"/>
  <c r="DT176" i="2"/>
  <c r="DT277" i="2" s="1"/>
  <c r="DV171" i="2"/>
  <c r="DV172" i="2"/>
  <c r="DU174" i="2"/>
  <c r="DU283" i="2" s="1"/>
  <c r="DU889" i="2"/>
  <c r="DU274" i="2"/>
  <c r="DX183" i="2"/>
  <c r="DX110" i="4"/>
  <c r="B110" i="4" s="1"/>
  <c r="DV108" i="4"/>
  <c r="DX108" i="4" s="1"/>
  <c r="B108" i="4" s="1"/>
  <c r="DU278" i="14"/>
  <c r="DU224" i="14"/>
  <c r="DU251" i="14"/>
  <c r="DS284" i="2"/>
  <c r="DV508" i="2"/>
  <c r="DU508" i="2"/>
  <c r="I66" i="2"/>
  <c r="I57" i="2"/>
  <c r="J55" i="2"/>
  <c r="O563" i="2"/>
  <c r="DV191" i="14"/>
  <c r="BE551" i="2"/>
  <c r="BE547" i="2"/>
  <c r="AK551" i="2"/>
  <c r="AK547" i="2"/>
  <c r="T551" i="2"/>
  <c r="T547" i="2"/>
  <c r="BQ551" i="2"/>
  <c r="BQ547" i="2"/>
  <c r="CF551" i="2"/>
  <c r="CF547" i="2"/>
  <c r="DD551" i="2"/>
  <c r="DD547" i="2"/>
  <c r="BV551" i="2"/>
  <c r="BV547" i="2"/>
  <c r="BC551" i="2"/>
  <c r="BC547" i="2"/>
  <c r="AY551" i="2"/>
  <c r="AY547" i="2"/>
  <c r="DB551" i="2"/>
  <c r="DB547" i="2"/>
  <c r="AA551" i="2"/>
  <c r="AA547" i="2"/>
  <c r="AO551" i="2"/>
  <c r="AO547" i="2"/>
  <c r="CW551" i="2"/>
  <c r="CW547" i="2"/>
  <c r="BN551" i="2"/>
  <c r="BN547" i="2"/>
  <c r="DF551" i="2"/>
  <c r="DF547" i="2"/>
  <c r="CO551" i="2"/>
  <c r="CO547" i="2"/>
  <c r="BZ551" i="2"/>
  <c r="BZ547" i="2"/>
  <c r="CT551" i="2"/>
  <c r="CT547" i="2"/>
  <c r="DQ551" i="2"/>
  <c r="DQ547" i="2"/>
  <c r="AQ551" i="2"/>
  <c r="AQ547" i="2"/>
  <c r="CS551" i="2"/>
  <c r="CS547" i="2"/>
  <c r="DA551" i="2"/>
  <c r="DA547" i="2"/>
  <c r="CX551" i="2"/>
  <c r="CX547" i="2"/>
  <c r="AG551" i="2"/>
  <c r="AG547" i="2"/>
  <c r="AJ551" i="2"/>
  <c r="AJ547" i="2"/>
  <c r="R551" i="2"/>
  <c r="R547" i="2"/>
  <c r="BS551" i="2"/>
  <c r="BS547" i="2"/>
  <c r="CL551" i="2"/>
  <c r="CL547" i="2"/>
  <c r="AD395" i="2"/>
  <c r="AE391" i="2"/>
  <c r="DT191" i="14"/>
  <c r="N526" i="2"/>
  <c r="O526" i="2"/>
  <c r="N528" i="2"/>
  <c r="O532" i="2"/>
  <c r="P525" i="2"/>
  <c r="P522" i="2" s="1"/>
  <c r="AV79" i="10"/>
  <c r="P531" i="2"/>
  <c r="P528" i="2" s="1"/>
  <c r="BN84" i="10"/>
  <c r="BN85" i="10" s="1"/>
  <c r="AZ551" i="2"/>
  <c r="AZ547" i="2"/>
  <c r="DO551" i="2"/>
  <c r="DO547" i="2"/>
  <c r="DG551" i="2"/>
  <c r="DG547" i="2"/>
  <c r="CH551" i="2"/>
  <c r="CH547" i="2"/>
  <c r="BL551" i="2"/>
  <c r="BL547" i="2"/>
  <c r="AS551" i="2"/>
  <c r="AS547" i="2"/>
  <c r="DJ551" i="2"/>
  <c r="DJ547" i="2"/>
  <c r="X551" i="2"/>
  <c r="X547" i="2"/>
  <c r="BT551" i="2"/>
  <c r="BT547" i="2"/>
  <c r="DT551" i="2"/>
  <c r="DT547" i="2"/>
  <c r="BY551" i="2"/>
  <c r="BY547" i="2"/>
  <c r="CN551" i="2"/>
  <c r="CN547" i="2"/>
  <c r="Z551" i="2"/>
  <c r="Z547" i="2"/>
  <c r="DU551" i="2"/>
  <c r="DU547" i="2"/>
  <c r="Q551" i="2"/>
  <c r="Q547" i="2"/>
  <c r="AC551" i="2"/>
  <c r="AC547" i="2"/>
  <c r="BF551" i="2"/>
  <c r="BF547" i="2"/>
  <c r="CZ551" i="2"/>
  <c r="CZ547" i="2"/>
  <c r="BM551" i="2"/>
  <c r="BM547" i="2"/>
  <c r="CD551" i="2"/>
  <c r="CD547" i="2"/>
  <c r="AD551" i="2"/>
  <c r="AD547" i="2"/>
  <c r="DN551" i="2"/>
  <c r="DN547" i="2"/>
  <c r="AF551" i="2"/>
  <c r="AF547" i="2"/>
  <c r="AR551" i="2"/>
  <c r="AR547" i="2"/>
  <c r="CK551" i="2"/>
  <c r="CK547" i="2"/>
  <c r="AN551" i="2"/>
  <c r="AN547" i="2"/>
  <c r="BW551" i="2"/>
  <c r="BW547" i="2"/>
  <c r="DK551" i="2"/>
  <c r="DK547" i="2"/>
  <c r="R401" i="2"/>
  <c r="Q524" i="2"/>
  <c r="DV24" i="13"/>
  <c r="DX24" i="13" s="1"/>
  <c r="DX23" i="13"/>
  <c r="Q403" i="2"/>
  <c r="R399" i="2"/>
  <c r="Q530" i="2"/>
  <c r="AU286" i="14"/>
  <c r="AU228" i="14"/>
  <c r="AU255" i="14"/>
  <c r="BP551" i="2"/>
  <c r="BP547" i="2"/>
  <c r="CQ551" i="2"/>
  <c r="CQ547" i="2"/>
  <c r="BR551" i="2"/>
  <c r="BR547" i="2"/>
  <c r="BH551" i="2"/>
  <c r="BH547" i="2"/>
  <c r="AV551" i="2"/>
  <c r="AV547" i="2"/>
  <c r="AB551" i="2"/>
  <c r="AB547" i="2"/>
  <c r="CC551" i="2"/>
  <c r="CC547" i="2"/>
  <c r="AW551" i="2"/>
  <c r="AW547" i="2"/>
  <c r="DH551" i="2"/>
  <c r="DH547" i="2"/>
  <c r="DL551" i="2"/>
  <c r="DL547" i="2"/>
  <c r="AE551" i="2"/>
  <c r="AE547" i="2"/>
  <c r="P551" i="2"/>
  <c r="P547" i="2"/>
  <c r="AU551" i="2"/>
  <c r="AU547" i="2"/>
  <c r="BU551" i="2"/>
  <c r="BU547" i="2"/>
  <c r="DP551" i="2"/>
  <c r="DP547" i="2"/>
  <c r="W551" i="2"/>
  <c r="W547" i="2"/>
  <c r="CJ551" i="2"/>
  <c r="CJ547" i="2"/>
  <c r="AH551" i="2"/>
  <c r="AH547" i="2"/>
  <c r="DS551" i="2"/>
  <c r="DS547" i="2"/>
  <c r="BK551" i="2"/>
  <c r="BK547" i="2"/>
  <c r="Y551" i="2"/>
  <c r="Y547" i="2"/>
  <c r="BO551" i="2"/>
  <c r="BO547" i="2"/>
  <c r="AX551" i="2"/>
  <c r="AX547" i="2"/>
  <c r="CG551" i="2"/>
  <c r="CG547" i="2"/>
  <c r="U551" i="2"/>
  <c r="U547" i="2"/>
  <c r="CI551" i="2"/>
  <c r="CI547" i="2"/>
  <c r="CR551" i="2"/>
  <c r="CR547" i="2"/>
  <c r="DE551" i="2"/>
  <c r="DE547" i="2"/>
  <c r="BR904" i="2"/>
  <c r="BS70" i="10"/>
  <c r="DF136" i="1"/>
  <c r="DG137" i="1" s="1"/>
  <c r="DG135" i="1"/>
  <c r="AE393" i="2"/>
  <c r="CP551" i="2"/>
  <c r="CP547" i="2"/>
  <c r="AM551" i="2"/>
  <c r="AM547" i="2"/>
  <c r="CY551" i="2"/>
  <c r="CY547" i="2"/>
  <c r="BI551" i="2"/>
  <c r="BI547" i="2"/>
  <c r="CM551" i="2"/>
  <c r="CM547" i="2"/>
  <c r="BD551" i="2"/>
  <c r="BD547" i="2"/>
  <c r="BG551" i="2"/>
  <c r="BG547" i="2"/>
  <c r="DV551" i="2"/>
  <c r="DV547" i="2"/>
  <c r="BA551" i="2"/>
  <c r="BA547" i="2"/>
  <c r="DM551" i="2"/>
  <c r="DM547" i="2"/>
  <c r="CV551" i="2"/>
  <c r="CV547" i="2"/>
  <c r="AT551" i="2"/>
  <c r="AT547" i="2"/>
  <c r="S551" i="2"/>
  <c r="S547" i="2"/>
  <c r="O551" i="2"/>
  <c r="O547" i="2"/>
  <c r="AL551" i="2"/>
  <c r="AL547" i="2"/>
  <c r="DR551" i="2"/>
  <c r="DR547" i="2"/>
  <c r="CB551" i="2"/>
  <c r="CB547" i="2"/>
  <c r="BJ551" i="2"/>
  <c r="BJ547" i="2"/>
  <c r="BB551" i="2"/>
  <c r="BB547" i="2"/>
  <c r="DI551" i="2"/>
  <c r="DI547" i="2"/>
  <c r="CE551" i="2"/>
  <c r="CE547" i="2"/>
  <c r="DC551" i="2"/>
  <c r="DC547" i="2"/>
  <c r="BX551" i="2"/>
  <c r="BX547" i="2"/>
  <c r="CU551" i="2"/>
  <c r="CU547" i="2"/>
  <c r="AI551" i="2"/>
  <c r="AI547" i="2"/>
  <c r="AP551" i="2"/>
  <c r="AP547" i="2"/>
  <c r="CA551" i="2"/>
  <c r="CA547" i="2"/>
  <c r="V551" i="2"/>
  <c r="V547" i="2"/>
  <c r="N22" i="4"/>
  <c r="N15" i="14"/>
  <c r="N55" i="14"/>
  <c r="N187" i="14"/>
  <c r="N178" i="14"/>
  <c r="N85" i="14"/>
  <c r="N167" i="14"/>
  <c r="N165" i="14" s="1"/>
  <c r="N532" i="2"/>
  <c r="N522" i="2"/>
  <c r="M192" i="14"/>
  <c r="M229" i="14"/>
  <c r="M288" i="14"/>
  <c r="M256" i="14"/>
  <c r="M563" i="2"/>
  <c r="O192" i="14" l="1"/>
  <c r="CD837" i="2"/>
  <c r="K639" i="2"/>
  <c r="K725" i="2" s="1"/>
  <c r="BU601" i="2"/>
  <c r="BQ605" i="2"/>
  <c r="DV276" i="2"/>
  <c r="DV539" i="2" s="1"/>
  <c r="DX141" i="2"/>
  <c r="DV282" i="2"/>
  <c r="DV146" i="2"/>
  <c r="CT26" i="4"/>
  <c r="CT45" i="4"/>
  <c r="CS45" i="4"/>
  <c r="H17" i="2"/>
  <c r="H113" i="2" s="1"/>
  <c r="H39" i="4" s="1"/>
  <c r="CC836" i="2"/>
  <c r="CC857" i="2" s="1"/>
  <c r="CC175" i="4"/>
  <c r="H26" i="2"/>
  <c r="CC122" i="14"/>
  <c r="CC11" i="14"/>
  <c r="CC90" i="14"/>
  <c r="CC94" i="14"/>
  <c r="CB104" i="14"/>
  <c r="CB86" i="14"/>
  <c r="H46" i="2"/>
  <c r="I35" i="2"/>
  <c r="I46" i="2" s="1"/>
  <c r="H115" i="2"/>
  <c r="DX278" i="2"/>
  <c r="K75" i="2"/>
  <c r="K77" i="2" s="1"/>
  <c r="J86" i="2"/>
  <c r="DV224" i="14"/>
  <c r="DX224" i="14" s="1"/>
  <c r="DX880" i="2"/>
  <c r="DV251" i="14"/>
  <c r="DX251" i="14" s="1"/>
  <c r="DV278" i="14"/>
  <c r="DX278" i="14" s="1"/>
  <c r="DT284" i="2"/>
  <c r="G116" i="2"/>
  <c r="G512" i="2" s="1"/>
  <c r="G513" i="2" s="1"/>
  <c r="G514" i="2" s="1"/>
  <c r="AU85" i="14"/>
  <c r="AU87" i="14" s="1"/>
  <c r="I97" i="2"/>
  <c r="AU22" i="4"/>
  <c r="AU89" i="14" s="1"/>
  <c r="AU91" i="14" s="1"/>
  <c r="DX11" i="4"/>
  <c r="I106" i="2"/>
  <c r="AU55" i="14"/>
  <c r="AU15" i="14"/>
  <c r="AU187" i="14"/>
  <c r="G113" i="2"/>
  <c r="G39" i="4" s="1"/>
  <c r="N89" i="14"/>
  <c r="AU178" i="14"/>
  <c r="BP657" i="2"/>
  <c r="BP705" i="2" s="1"/>
  <c r="BP634" i="2"/>
  <c r="BP694" i="2" s="1"/>
  <c r="BP631" i="2"/>
  <c r="BP691" i="2" s="1"/>
  <c r="BS862" i="2"/>
  <c r="BS847" i="2"/>
  <c r="BL534" i="2"/>
  <c r="BL544" i="2"/>
  <c r="BL545" i="2" s="1"/>
  <c r="BN468" i="2"/>
  <c r="BN470" i="2" s="1"/>
  <c r="BM543" i="2"/>
  <c r="BK541" i="2"/>
  <c r="BM40" i="4"/>
  <c r="BO466" i="2"/>
  <c r="BN536" i="2"/>
  <c r="BO479" i="2"/>
  <c r="BN483" i="2"/>
  <c r="BO492" i="2"/>
  <c r="BN496" i="2"/>
  <c r="DX171" i="2"/>
  <c r="BM537" i="2"/>
  <c r="BM538" i="2" s="1"/>
  <c r="P526" i="2"/>
  <c r="DU176" i="2"/>
  <c r="DU277" i="2" s="1"/>
  <c r="DV174" i="2"/>
  <c r="DV283" i="2" s="1"/>
  <c r="DV889" i="2"/>
  <c r="DX889" i="2" s="1"/>
  <c r="DX273" i="2"/>
  <c r="DV274" i="2"/>
  <c r="DX274" i="2" s="1"/>
  <c r="P532" i="2"/>
  <c r="DU191" i="14"/>
  <c r="J66" i="2"/>
  <c r="J57" i="2"/>
  <c r="K55" i="2"/>
  <c r="I26" i="2"/>
  <c r="I17" i="2"/>
  <c r="J15" i="2"/>
  <c r="P192" i="14"/>
  <c r="AF393" i="2"/>
  <c r="DG136" i="1"/>
  <c r="DH137" i="1" s="1"/>
  <c r="DH135" i="1"/>
  <c r="Q525" i="2"/>
  <c r="Q526" i="2" s="1"/>
  <c r="Q531" i="2"/>
  <c r="Q528" i="2" s="1"/>
  <c r="J106" i="2"/>
  <c r="J97" i="2"/>
  <c r="K95" i="2"/>
  <c r="S401" i="2"/>
  <c r="R524" i="2"/>
  <c r="BN86" i="10"/>
  <c r="BS71" i="10"/>
  <c r="BS72" i="10" s="1"/>
  <c r="R403" i="2"/>
  <c r="S399" i="2"/>
  <c r="R530" i="2"/>
  <c r="AV906" i="2"/>
  <c r="AV901" i="2" s="1"/>
  <c r="AW77" i="10"/>
  <c r="AE395" i="2"/>
  <c r="AF391" i="2"/>
  <c r="P563" i="2"/>
  <c r="N87" i="14"/>
  <c r="N563" i="2"/>
  <c r="N192" i="14"/>
  <c r="L639" i="2" l="1"/>
  <c r="L725" i="2" s="1"/>
  <c r="BV600" i="2"/>
  <c r="BR604" i="2"/>
  <c r="DX146" i="2"/>
  <c r="CT782" i="2"/>
  <c r="CT789" i="2"/>
  <c r="CS782" i="2"/>
  <c r="CS789" i="2"/>
  <c r="CU26" i="4"/>
  <c r="DX276" i="2"/>
  <c r="I115" i="2"/>
  <c r="H116" i="2"/>
  <c r="H512" i="2" s="1"/>
  <c r="CD838" i="2"/>
  <c r="CD836" i="2" s="1"/>
  <c r="CD857" i="2" s="1"/>
  <c r="CD855" i="2"/>
  <c r="CD21" i="4" s="1"/>
  <c r="K86" i="2"/>
  <c r="L75" i="2"/>
  <c r="L86" i="2" s="1"/>
  <c r="CC176" i="4"/>
  <c r="CC863" i="2"/>
  <c r="CC852" i="2"/>
  <c r="J35" i="2"/>
  <c r="K35" i="2" s="1"/>
  <c r="I37" i="2"/>
  <c r="I113" i="2" s="1"/>
  <c r="G886" i="2"/>
  <c r="BQ630" i="2"/>
  <c r="BQ690" i="2" s="1"/>
  <c r="BQ656" i="2"/>
  <c r="BQ704" i="2" s="1"/>
  <c r="BP635" i="2"/>
  <c r="BP695" i="2" s="1"/>
  <c r="BS861" i="2"/>
  <c r="BT846" i="2"/>
  <c r="BM544" i="2"/>
  <c r="BL541" i="2"/>
  <c r="BO468" i="2"/>
  <c r="BO470" i="2" s="1"/>
  <c r="BN543" i="2"/>
  <c r="BP479" i="2"/>
  <c r="BO483" i="2"/>
  <c r="BN537" i="2"/>
  <c r="BN538" i="2" s="1"/>
  <c r="BP492" i="2"/>
  <c r="BO496" i="2"/>
  <c r="BN40" i="4"/>
  <c r="BM534" i="2"/>
  <c r="BP466" i="2"/>
  <c r="BO536" i="2"/>
  <c r="DV176" i="2"/>
  <c r="DV277" i="2" s="1"/>
  <c r="DU284" i="2"/>
  <c r="H117" i="2"/>
  <c r="Q532" i="2"/>
  <c r="I116" i="2"/>
  <c r="K66" i="2"/>
  <c r="K57" i="2"/>
  <c r="L55" i="2"/>
  <c r="J26" i="2"/>
  <c r="J17" i="2"/>
  <c r="K15" i="2"/>
  <c r="AF395" i="2"/>
  <c r="AG391" i="2"/>
  <c r="S403" i="2"/>
  <c r="T399" i="2"/>
  <c r="S530" i="2"/>
  <c r="AG393" i="2"/>
  <c r="Q192" i="14"/>
  <c r="AV287" i="14"/>
  <c r="AV902" i="2"/>
  <c r="AV903" i="2" s="1"/>
  <c r="AV16" i="4"/>
  <c r="R525" i="2"/>
  <c r="G510" i="2"/>
  <c r="Q522" i="2"/>
  <c r="DH136" i="1"/>
  <c r="DI137" i="1" s="1"/>
  <c r="DI135" i="1"/>
  <c r="BS904" i="2"/>
  <c r="BT70" i="10"/>
  <c r="T401" i="2"/>
  <c r="S524" i="2"/>
  <c r="AW143" i="4"/>
  <c r="AW145" i="4" s="1"/>
  <c r="AW20" i="4"/>
  <c r="AW78" i="10"/>
  <c r="R531" i="2"/>
  <c r="R532" i="2" s="1"/>
  <c r="BO84" i="10"/>
  <c r="BO85" i="10" s="1"/>
  <c r="K106" i="2"/>
  <c r="K97" i="2"/>
  <c r="L95" i="2"/>
  <c r="DX398" i="2"/>
  <c r="DX397" i="2"/>
  <c r="CE837" i="2" l="1"/>
  <c r="CE855" i="2" s="1"/>
  <c r="M639" i="2"/>
  <c r="BR605" i="2"/>
  <c r="BV601" i="2"/>
  <c r="CV26" i="4"/>
  <c r="CV45" i="4"/>
  <c r="CU45" i="4"/>
  <c r="CD175" i="4"/>
  <c r="I512" i="2"/>
  <c r="I513" i="2" s="1"/>
  <c r="I117" i="2"/>
  <c r="H886" i="2"/>
  <c r="CD856" i="2"/>
  <c r="CD43" i="4" s="1"/>
  <c r="CD11" i="14" s="1"/>
  <c r="L77" i="2"/>
  <c r="M75" i="2"/>
  <c r="M77" i="2" s="1"/>
  <c r="CC104" i="14"/>
  <c r="CC86" i="14"/>
  <c r="J46" i="2"/>
  <c r="J116" i="2" s="1"/>
  <c r="J886" i="2" s="1"/>
  <c r="J115" i="2"/>
  <c r="CD852" i="2"/>
  <c r="CD176" i="4"/>
  <c r="J37" i="2"/>
  <c r="J113" i="2" s="1"/>
  <c r="AV17" i="4"/>
  <c r="AV167" i="14" s="1"/>
  <c r="AW184" i="4"/>
  <c r="BQ657" i="2"/>
  <c r="BQ705" i="2" s="1"/>
  <c r="BQ634" i="2"/>
  <c r="BQ694" i="2" s="1"/>
  <c r="BQ631" i="2"/>
  <c r="BQ691" i="2" s="1"/>
  <c r="DX176" i="2"/>
  <c r="BT862" i="2"/>
  <c r="BT847" i="2"/>
  <c r="BO40" i="4"/>
  <c r="BN544" i="2"/>
  <c r="BM541" i="2"/>
  <c r="BP468" i="2"/>
  <c r="BP470" i="2" s="1"/>
  <c r="BO543" i="2"/>
  <c r="BM545" i="2"/>
  <c r="BQ466" i="2"/>
  <c r="BP536" i="2"/>
  <c r="BQ492" i="2"/>
  <c r="BP496" i="2"/>
  <c r="BN534" i="2"/>
  <c r="BQ479" i="2"/>
  <c r="BP483" i="2"/>
  <c r="BO537" i="2"/>
  <c r="BO538" i="2" s="1"/>
  <c r="DV284" i="2"/>
  <c r="DX284" i="2" s="1"/>
  <c r="DX277" i="2"/>
  <c r="K115" i="2"/>
  <c r="I886" i="2"/>
  <c r="I39" i="4"/>
  <c r="H513" i="2"/>
  <c r="L66" i="2"/>
  <c r="L57" i="2"/>
  <c r="M55" i="2"/>
  <c r="K26" i="2"/>
  <c r="K17" i="2"/>
  <c r="L15" i="2"/>
  <c r="K46" i="2"/>
  <c r="K37" i="2"/>
  <c r="L35" i="2"/>
  <c r="L97" i="2"/>
  <c r="L106" i="2"/>
  <c r="M95" i="2"/>
  <c r="BO86" i="10"/>
  <c r="S525" i="2"/>
  <c r="S526" i="2" s="1"/>
  <c r="U401" i="2"/>
  <c r="T524" i="2"/>
  <c r="Q563" i="2"/>
  <c r="AV286" i="14"/>
  <c r="AV228" i="14"/>
  <c r="AV255" i="14"/>
  <c r="R528" i="2"/>
  <c r="BT71" i="10"/>
  <c r="BT72" i="10" s="1"/>
  <c r="R522" i="2"/>
  <c r="AH393" i="2"/>
  <c r="S531" i="2"/>
  <c r="AG395" i="2"/>
  <c r="AH391" i="2"/>
  <c r="AW79" i="10"/>
  <c r="DI136" i="1"/>
  <c r="DJ137" i="1" s="1"/>
  <c r="DJ135" i="1"/>
  <c r="R526" i="2"/>
  <c r="T403" i="2"/>
  <c r="U399" i="2"/>
  <c r="T530" i="2"/>
  <c r="DX406" i="2"/>
  <c r="M725" i="2" l="1"/>
  <c r="N639" i="2"/>
  <c r="BS604" i="2"/>
  <c r="BW600" i="2"/>
  <c r="CW26" i="4"/>
  <c r="CV782" i="2"/>
  <c r="CV789" i="2"/>
  <c r="CU782" i="2"/>
  <c r="CU789" i="2"/>
  <c r="N75" i="2"/>
  <c r="N77" i="2" s="1"/>
  <c r="CE838" i="2"/>
  <c r="CF837" i="2" s="1"/>
  <c r="AV22" i="4"/>
  <c r="AV89" i="14" s="1"/>
  <c r="AV91" i="14" s="1"/>
  <c r="CD94" i="14"/>
  <c r="CD863" i="2"/>
  <c r="CD90" i="14"/>
  <c r="CD122" i="14"/>
  <c r="M86" i="2"/>
  <c r="CD104" i="14"/>
  <c r="CD86" i="14"/>
  <c r="CE175" i="4"/>
  <c r="CE21" i="4"/>
  <c r="J117" i="2"/>
  <c r="AV187" i="14"/>
  <c r="AV15" i="14"/>
  <c r="AV85" i="14"/>
  <c r="AV87" i="14" s="1"/>
  <c r="AV55" i="14"/>
  <c r="AV178" i="14"/>
  <c r="BQ635" i="2"/>
  <c r="BQ695" i="2" s="1"/>
  <c r="BR630" i="2"/>
  <c r="BR690" i="2" s="1"/>
  <c r="BR656" i="2"/>
  <c r="BR704" i="2" s="1"/>
  <c r="BU846" i="2"/>
  <c r="BT861" i="2"/>
  <c r="BO544" i="2"/>
  <c r="BO545" i="2" s="1"/>
  <c r="BQ468" i="2"/>
  <c r="BQ470" i="2" s="1"/>
  <c r="BP543" i="2"/>
  <c r="BN541" i="2"/>
  <c r="BN545" i="2"/>
  <c r="BP537" i="2"/>
  <c r="BP538" i="2" s="1"/>
  <c r="BR466" i="2"/>
  <c r="BQ536" i="2"/>
  <c r="BO534" i="2"/>
  <c r="BR479" i="2"/>
  <c r="BQ483" i="2"/>
  <c r="BR492" i="2"/>
  <c r="BQ496" i="2"/>
  <c r="BP40" i="4"/>
  <c r="J39" i="4"/>
  <c r="K113" i="2"/>
  <c r="K116" i="2"/>
  <c r="L115" i="2"/>
  <c r="J512" i="2"/>
  <c r="I514" i="2"/>
  <c r="I510" i="2"/>
  <c r="H510" i="2"/>
  <c r="H514" i="2"/>
  <c r="L26" i="2"/>
  <c r="L17" i="2"/>
  <c r="M15" i="2"/>
  <c r="M66" i="2"/>
  <c r="M57" i="2"/>
  <c r="N55" i="2"/>
  <c r="L46" i="2"/>
  <c r="L37" i="2"/>
  <c r="M35" i="2"/>
  <c r="DJ136" i="1"/>
  <c r="DK137" i="1" s="1"/>
  <c r="DK135" i="1"/>
  <c r="V401" i="2"/>
  <c r="U524" i="2"/>
  <c r="M97" i="2"/>
  <c r="M106" i="2"/>
  <c r="N95" i="2"/>
  <c r="U403" i="2"/>
  <c r="V399" i="2"/>
  <c r="U530" i="2"/>
  <c r="S528" i="2"/>
  <c r="BT904" i="2"/>
  <c r="BU70" i="10"/>
  <c r="T531" i="2"/>
  <c r="T528" i="2" s="1"/>
  <c r="AW906" i="2"/>
  <c r="AW901" i="2" s="1"/>
  <c r="AX77" i="10"/>
  <c r="AH395" i="2"/>
  <c r="AI391" i="2"/>
  <c r="R563" i="2"/>
  <c r="S532" i="2"/>
  <c r="S522" i="2"/>
  <c r="BP84" i="10"/>
  <c r="BP85" i="10" s="1"/>
  <c r="AI393" i="2"/>
  <c r="R192" i="14"/>
  <c r="T525" i="2"/>
  <c r="T526" i="2" s="1"/>
  <c r="DX404" i="2"/>
  <c r="DX909" i="2"/>
  <c r="DX910" i="2"/>
  <c r="DX407" i="2"/>
  <c r="DX396" i="2"/>
  <c r="DX222" i="14"/>
  <c r="DX249" i="14"/>
  <c r="DX276" i="14"/>
  <c r="DX289" i="14"/>
  <c r="DX13" i="4"/>
  <c r="S192" i="14" l="1"/>
  <c r="CF838" i="2"/>
  <c r="CF856" i="2" s="1"/>
  <c r="CF43" i="4" s="1"/>
  <c r="CF122" i="14" s="1"/>
  <c r="N725" i="2"/>
  <c r="O639" i="2"/>
  <c r="O725" i="2" s="1"/>
  <c r="BS605" i="2"/>
  <c r="BW601" i="2"/>
  <c r="CX26" i="4"/>
  <c r="CX45" i="4"/>
  <c r="CW45" i="4"/>
  <c r="N86" i="2"/>
  <c r="O75" i="2"/>
  <c r="O77" i="2" s="1"/>
  <c r="CE856" i="2"/>
  <c r="CE43" i="4" s="1"/>
  <c r="CE94" i="14" s="1"/>
  <c r="CF855" i="2"/>
  <c r="CF21" i="4" s="1"/>
  <c r="CE836" i="2"/>
  <c r="CE857" i="2" s="1"/>
  <c r="BR657" i="2"/>
  <c r="BR705" i="2" s="1"/>
  <c r="BR634" i="2"/>
  <c r="BR694" i="2" s="1"/>
  <c r="BR631" i="2"/>
  <c r="BR691" i="2" s="1"/>
  <c r="BU862" i="2"/>
  <c r="BU847" i="2"/>
  <c r="BP544" i="2"/>
  <c r="BR468" i="2"/>
  <c r="BR470" i="2" s="1"/>
  <c r="BQ543" i="2"/>
  <c r="BO541" i="2"/>
  <c r="BP534" i="2"/>
  <c r="BS492" i="2"/>
  <c r="BR496" i="2"/>
  <c r="BQ537" i="2"/>
  <c r="BQ538" i="2" s="1"/>
  <c r="BQ40" i="4"/>
  <c r="BS479" i="2"/>
  <c r="BR483" i="2"/>
  <c r="BS466" i="2"/>
  <c r="BR536" i="2"/>
  <c r="T522" i="2"/>
  <c r="L116" i="2"/>
  <c r="M115" i="2"/>
  <c r="L113" i="2"/>
  <c r="J513" i="2"/>
  <c r="J514" i="2" s="1"/>
  <c r="K39" i="4"/>
  <c r="K117" i="2"/>
  <c r="K886" i="2"/>
  <c r="K512" i="2"/>
  <c r="M46" i="2"/>
  <c r="M37" i="2"/>
  <c r="N35" i="2"/>
  <c r="M26" i="2"/>
  <c r="M17" i="2"/>
  <c r="N15" i="2"/>
  <c r="N66" i="2"/>
  <c r="N57" i="2"/>
  <c r="O55" i="2"/>
  <c r="S563" i="2"/>
  <c r="T192" i="14"/>
  <c r="V403" i="2"/>
  <c r="W399" i="2"/>
  <c r="V530" i="2"/>
  <c r="N106" i="2"/>
  <c r="N97" i="2"/>
  <c r="O95" i="2"/>
  <c r="U525" i="2"/>
  <c r="U526" i="2" s="1"/>
  <c r="T532" i="2"/>
  <c r="AX20" i="4"/>
  <c r="AX143" i="4"/>
  <c r="AX145" i="4" s="1"/>
  <c r="AX78" i="10"/>
  <c r="W401" i="2"/>
  <c r="V524" i="2"/>
  <c r="DK136" i="1"/>
  <c r="DL137" i="1" s="1"/>
  <c r="DL135" i="1"/>
  <c r="BP86" i="10"/>
  <c r="BU71" i="10"/>
  <c r="BU72" i="10" s="1"/>
  <c r="AJ393" i="2"/>
  <c r="AI395" i="2"/>
  <c r="AJ391" i="2"/>
  <c r="AW287" i="14"/>
  <c r="AW902" i="2"/>
  <c r="AW903" i="2" s="1"/>
  <c r="AW16" i="4"/>
  <c r="U531" i="2"/>
  <c r="U532" i="2" s="1"/>
  <c r="DX256" i="14"/>
  <c r="DX412" i="2"/>
  <c r="T563" i="2" l="1"/>
  <c r="CF836" i="2"/>
  <c r="CF857" i="2" s="1"/>
  <c r="CF94" i="14"/>
  <c r="CF11" i="14"/>
  <c r="CF90" i="14"/>
  <c r="CG837" i="2"/>
  <c r="CG855" i="2" s="1"/>
  <c r="CF175" i="4"/>
  <c r="P639" i="2"/>
  <c r="BX600" i="2"/>
  <c r="BT604" i="2"/>
  <c r="CY26" i="4"/>
  <c r="CW782" i="2"/>
  <c r="CW789" i="2"/>
  <c r="O86" i="2"/>
  <c r="P75" i="2"/>
  <c r="P77" i="2" s="1"/>
  <c r="CE122" i="14"/>
  <c r="CE90" i="14"/>
  <c r="CE11" i="14"/>
  <c r="CE863" i="2"/>
  <c r="CE176" i="4"/>
  <c r="CE852" i="2"/>
  <c r="AW17" i="4"/>
  <c r="AW167" i="14" s="1"/>
  <c r="AX184" i="4"/>
  <c r="BS630" i="2"/>
  <c r="BS690" i="2" s="1"/>
  <c r="BS656" i="2"/>
  <c r="BS704" i="2" s="1"/>
  <c r="BR635" i="2"/>
  <c r="BR695" i="2" s="1"/>
  <c r="BV846" i="2"/>
  <c r="BU861" i="2"/>
  <c r="BQ544" i="2"/>
  <c r="BS468" i="2"/>
  <c r="BS470" i="2" s="1"/>
  <c r="BR543" i="2"/>
  <c r="BP541" i="2"/>
  <c r="BP545" i="2"/>
  <c r="BT466" i="2"/>
  <c r="BS536" i="2"/>
  <c r="BT492" i="2"/>
  <c r="BS496" i="2"/>
  <c r="BR537" i="2"/>
  <c r="BR538" i="2" s="1"/>
  <c r="BT479" i="2"/>
  <c r="BS483" i="2"/>
  <c r="BR40" i="4"/>
  <c r="BQ534" i="2"/>
  <c r="U522" i="2"/>
  <c r="M116" i="2"/>
  <c r="M512" i="2" s="1"/>
  <c r="N115" i="2"/>
  <c r="M113" i="2"/>
  <c r="M117" i="2" s="1"/>
  <c r="J510" i="2"/>
  <c r="L512" i="2"/>
  <c r="L513" i="2" s="1"/>
  <c r="L510" i="2" s="1"/>
  <c r="L886" i="2"/>
  <c r="L39" i="4"/>
  <c r="L117" i="2"/>
  <c r="K513" i="2"/>
  <c r="K514" i="2" s="1"/>
  <c r="O66" i="2"/>
  <c r="O57" i="2"/>
  <c r="P55" i="2"/>
  <c r="N46" i="2"/>
  <c r="N37" i="2"/>
  <c r="O35" i="2"/>
  <c r="N26" i="2"/>
  <c r="N17" i="2"/>
  <c r="O15" i="2"/>
  <c r="AW286" i="14"/>
  <c r="AW228" i="14"/>
  <c r="AW255" i="14"/>
  <c r="O106" i="2"/>
  <c r="O97" i="2"/>
  <c r="P95" i="2"/>
  <c r="V531" i="2"/>
  <c r="V525" i="2"/>
  <c r="V522" i="2" s="1"/>
  <c r="AX79" i="10"/>
  <c r="W403" i="2"/>
  <c r="X399" i="2"/>
  <c r="W530" i="2"/>
  <c r="U528" i="2"/>
  <c r="AK393" i="2"/>
  <c r="BQ84" i="10"/>
  <c r="BQ85" i="10" s="1"/>
  <c r="DL136" i="1"/>
  <c r="DM137" i="1" s="1"/>
  <c r="DM135" i="1"/>
  <c r="X401" i="2"/>
  <c r="W524" i="2"/>
  <c r="AJ395" i="2"/>
  <c r="AK391" i="2"/>
  <c r="BU904" i="2"/>
  <c r="BV70" i="10"/>
  <c r="DX911" i="2"/>
  <c r="DX288" i="14"/>
  <c r="DX229" i="14"/>
  <c r="DX413" i="2"/>
  <c r="DX41" i="4"/>
  <c r="CG838" i="2" l="1"/>
  <c r="CG856" i="2" s="1"/>
  <c r="CG43" i="4" s="1"/>
  <c r="CG94" i="14" s="1"/>
  <c r="P725" i="2"/>
  <c r="Q639" i="2"/>
  <c r="Q725" i="2" s="1"/>
  <c r="BT605" i="2"/>
  <c r="BX601" i="2"/>
  <c r="CX782" i="2"/>
  <c r="CX789" i="2"/>
  <c r="CZ26" i="4"/>
  <c r="CY45" i="4"/>
  <c r="P86" i="2"/>
  <c r="Q75" i="2"/>
  <c r="Q86" i="2" s="1"/>
  <c r="CF176" i="4"/>
  <c r="CF852" i="2"/>
  <c r="CF863" i="2"/>
  <c r="CE104" i="14"/>
  <c r="CE86" i="14"/>
  <c r="CG21" i="4"/>
  <c r="CG175" i="4"/>
  <c r="AW187" i="14"/>
  <c r="AW22" i="4"/>
  <c r="AW15" i="14"/>
  <c r="AW85" i="14"/>
  <c r="AW87" i="14" s="1"/>
  <c r="AW55" i="14"/>
  <c r="AW178" i="14"/>
  <c r="BS657" i="2"/>
  <c r="BS705" i="2" s="1"/>
  <c r="BS634" i="2"/>
  <c r="BS694" i="2" s="1"/>
  <c r="BS631" i="2"/>
  <c r="BS691" i="2" s="1"/>
  <c r="BV862" i="2"/>
  <c r="BV847" i="2"/>
  <c r="BR544" i="2"/>
  <c r="BR545" i="2" s="1"/>
  <c r="BT468" i="2"/>
  <c r="BT470" i="2" s="1"/>
  <c r="BS543" i="2"/>
  <c r="BQ545" i="2"/>
  <c r="BQ541" i="2"/>
  <c r="BU479" i="2"/>
  <c r="BT483" i="2"/>
  <c r="BS537" i="2"/>
  <c r="BS538" i="2" s="1"/>
  <c r="BS40" i="4"/>
  <c r="BU492" i="2"/>
  <c r="BT496" i="2"/>
  <c r="BU466" i="2"/>
  <c r="BT536" i="2"/>
  <c r="BR534" i="2"/>
  <c r="L514" i="2"/>
  <c r="U563" i="2"/>
  <c r="M39" i="4"/>
  <c r="M886" i="2"/>
  <c r="N116" i="2"/>
  <c r="O115" i="2"/>
  <c r="N113" i="2"/>
  <c r="M513" i="2"/>
  <c r="M514" i="2" s="1"/>
  <c r="K510" i="2"/>
  <c r="P66" i="2"/>
  <c r="P57" i="2"/>
  <c r="Q55" i="2"/>
  <c r="V526" i="2"/>
  <c r="O46" i="2"/>
  <c r="O37" i="2"/>
  <c r="P35" i="2"/>
  <c r="O26" i="2"/>
  <c r="O17" i="2"/>
  <c r="P15" i="2"/>
  <c r="W531" i="2"/>
  <c r="W532" i="2" s="1"/>
  <c r="BV71" i="10"/>
  <c r="BV72" i="10" s="1"/>
  <c r="W525" i="2"/>
  <c r="W526" i="2" s="1"/>
  <c r="BQ86" i="10"/>
  <c r="X403" i="2"/>
  <c r="Y399" i="2"/>
  <c r="X530" i="2"/>
  <c r="V528" i="2"/>
  <c r="Y401" i="2"/>
  <c r="X524" i="2"/>
  <c r="AL393" i="2"/>
  <c r="U192" i="14"/>
  <c r="P106" i="2"/>
  <c r="P97" i="2"/>
  <c r="Q95" i="2"/>
  <c r="AK395" i="2"/>
  <c r="AL391" i="2"/>
  <c r="DM136" i="1"/>
  <c r="DN137" i="1" s="1"/>
  <c r="DN135" i="1"/>
  <c r="V532" i="2"/>
  <c r="AX906" i="2"/>
  <c r="AX901" i="2" s="1"/>
  <c r="AY77" i="10"/>
  <c r="V192" i="14" l="1"/>
  <c r="CG836" i="2"/>
  <c r="CH837" i="2"/>
  <c r="CH838" i="2" s="1"/>
  <c r="CH856" i="2" s="1"/>
  <c r="CH43" i="4" s="1"/>
  <c r="CG122" i="14"/>
  <c r="CG11" i="14"/>
  <c r="CG90" i="14"/>
  <c r="R639" i="2"/>
  <c r="R725" i="2" s="1"/>
  <c r="BY600" i="2"/>
  <c r="BU604" i="2"/>
  <c r="CY782" i="2"/>
  <c r="CY789" i="2"/>
  <c r="DA26" i="4"/>
  <c r="DA45" i="4"/>
  <c r="CZ45" i="4"/>
  <c r="R75" i="2"/>
  <c r="R86" i="2" s="1"/>
  <c r="Q77" i="2"/>
  <c r="CF104" i="14"/>
  <c r="CF86" i="14"/>
  <c r="CH855" i="2"/>
  <c r="CG857" i="2"/>
  <c r="AW89" i="14"/>
  <c r="AW91" i="14" s="1"/>
  <c r="BS635" i="2"/>
  <c r="BS695" i="2" s="1"/>
  <c r="BT630" i="2"/>
  <c r="BT690" i="2" s="1"/>
  <c r="BT656" i="2"/>
  <c r="BT704" i="2" s="1"/>
  <c r="BW846" i="2"/>
  <c r="BV861" i="2"/>
  <c r="BU468" i="2"/>
  <c r="BU470" i="2" s="1"/>
  <c r="BT543" i="2"/>
  <c r="BT40" i="4"/>
  <c r="BS544" i="2"/>
  <c r="BS541" i="2" s="1"/>
  <c r="BR541" i="2"/>
  <c r="BT537" i="2"/>
  <c r="BT538" i="2" s="1"/>
  <c r="BV492" i="2"/>
  <c r="BU496" i="2"/>
  <c r="BS534" i="2"/>
  <c r="BV466" i="2"/>
  <c r="BU536" i="2"/>
  <c r="BV479" i="2"/>
  <c r="BU483" i="2"/>
  <c r="V563" i="2"/>
  <c r="O116" i="2"/>
  <c r="O113" i="2"/>
  <c r="O39" i="4" s="1"/>
  <c r="P115" i="2"/>
  <c r="M510" i="2"/>
  <c r="N512" i="2"/>
  <c r="N513" i="2" s="1"/>
  <c r="N514" i="2" s="1"/>
  <c r="N886" i="2"/>
  <c r="N39" i="4"/>
  <c r="N117" i="2"/>
  <c r="W522" i="2"/>
  <c r="P46" i="2"/>
  <c r="P37" i="2"/>
  <c r="Q35" i="2"/>
  <c r="Q66" i="2"/>
  <c r="Q57" i="2"/>
  <c r="R55" i="2"/>
  <c r="P26" i="2"/>
  <c r="P17" i="2"/>
  <c r="Q15" i="2"/>
  <c r="AY20" i="4"/>
  <c r="AY143" i="4"/>
  <c r="AY145" i="4" s="1"/>
  <c r="AY78" i="10"/>
  <c r="DN136" i="1"/>
  <c r="DO137" i="1" s="1"/>
  <c r="DO135" i="1"/>
  <c r="X525" i="2"/>
  <c r="X526" i="2" s="1"/>
  <c r="BV904" i="2"/>
  <c r="BW70" i="10"/>
  <c r="Q106" i="2"/>
  <c r="Q97" i="2"/>
  <c r="R95" i="2"/>
  <c r="Z401" i="2"/>
  <c r="Y524" i="2"/>
  <c r="AM393" i="2"/>
  <c r="X531" i="2"/>
  <c r="X532" i="2" s="1"/>
  <c r="BR84" i="10"/>
  <c r="BR85" i="10" s="1"/>
  <c r="AX287" i="14"/>
  <c r="AX902" i="2"/>
  <c r="AX903" i="2" s="1"/>
  <c r="AX16" i="4"/>
  <c r="AL395" i="2"/>
  <c r="AM391" i="2"/>
  <c r="Y403" i="2"/>
  <c r="Z399" i="2"/>
  <c r="Y530" i="2"/>
  <c r="W528" i="2"/>
  <c r="CI837" i="2" l="1"/>
  <c r="S639" i="2"/>
  <c r="S725" i="2" s="1"/>
  <c r="BU605" i="2"/>
  <c r="BY601" i="2"/>
  <c r="CZ782" i="2"/>
  <c r="CZ789" i="2"/>
  <c r="DA782" i="2"/>
  <c r="DA789" i="2"/>
  <c r="DB26" i="4"/>
  <c r="DB45" i="4"/>
  <c r="S75" i="2"/>
  <c r="S77" i="2" s="1"/>
  <c r="R77" i="2"/>
  <c r="CH836" i="2"/>
  <c r="CH21" i="4"/>
  <c r="CH175" i="4"/>
  <c r="CG176" i="4"/>
  <c r="CG852" i="2"/>
  <c r="CG863" i="2"/>
  <c r="CH122" i="14"/>
  <c r="CH11" i="14"/>
  <c r="CH90" i="14"/>
  <c r="CH94" i="14"/>
  <c r="AY184" i="4"/>
  <c r="AX17" i="4"/>
  <c r="AX22" i="4" s="1"/>
  <c r="BT657" i="2"/>
  <c r="BT705" i="2" s="1"/>
  <c r="BT634" i="2"/>
  <c r="BT694" i="2" s="1"/>
  <c r="BT631" i="2"/>
  <c r="BT691" i="2" s="1"/>
  <c r="O117" i="2"/>
  <c r="O25" i="4" s="1"/>
  <c r="BW847" i="2"/>
  <c r="BW862" i="2"/>
  <c r="N510" i="2"/>
  <c r="BS545" i="2"/>
  <c r="BU40" i="4"/>
  <c r="BT544" i="2"/>
  <c r="BV468" i="2"/>
  <c r="BV470" i="2" s="1"/>
  <c r="BU543" i="2"/>
  <c r="BU537" i="2"/>
  <c r="BU538" i="2" s="1"/>
  <c r="BW466" i="2"/>
  <c r="BV536" i="2"/>
  <c r="BW492" i="2"/>
  <c r="BV496" i="2"/>
  <c r="BT534" i="2"/>
  <c r="BW479" i="2"/>
  <c r="BV483" i="2"/>
  <c r="P116" i="2"/>
  <c r="Q115" i="2"/>
  <c r="P113" i="2"/>
  <c r="P117" i="2" s="1"/>
  <c r="P25" i="4" s="1"/>
  <c r="O886" i="2"/>
  <c r="O897" i="2" s="1"/>
  <c r="O512" i="2"/>
  <c r="R66" i="2"/>
  <c r="R57" i="2"/>
  <c r="S55" i="2"/>
  <c r="Q26" i="2"/>
  <c r="Q17" i="2"/>
  <c r="R15" i="2"/>
  <c r="Q46" i="2"/>
  <c r="Q37" i="2"/>
  <c r="R35" i="2"/>
  <c r="AX286" i="14"/>
  <c r="AX228" i="14"/>
  <c r="AX255" i="14"/>
  <c r="BR86" i="10"/>
  <c r="W192" i="14"/>
  <c r="AY79" i="10"/>
  <c r="Z403" i="2"/>
  <c r="AA399" i="2"/>
  <c r="Z530" i="2"/>
  <c r="O935" i="2"/>
  <c r="O930" i="2"/>
  <c r="O927" i="2" s="1"/>
  <c r="O939" i="2"/>
  <c r="W563" i="2"/>
  <c r="Y525" i="2"/>
  <c r="Y522" i="2" s="1"/>
  <c r="Y531" i="2"/>
  <c r="Y532" i="2" s="1"/>
  <c r="AN393" i="2"/>
  <c r="AA401" i="2"/>
  <c r="Z524" i="2"/>
  <c r="BW71" i="10"/>
  <c r="BW72" i="10" s="1"/>
  <c r="X522" i="2"/>
  <c r="AM395" i="2"/>
  <c r="AN391" i="2"/>
  <c r="X528" i="2"/>
  <c r="R106" i="2"/>
  <c r="R97" i="2"/>
  <c r="S95" i="2"/>
  <c r="DO136" i="1"/>
  <c r="DP137" i="1" s="1"/>
  <c r="DP135" i="1"/>
  <c r="T639" i="2" l="1"/>
  <c r="T725" i="2" s="1"/>
  <c r="BZ600" i="2"/>
  <c r="BV604" i="2"/>
  <c r="DC26" i="4"/>
  <c r="DC45" i="4"/>
  <c r="DB782" i="2"/>
  <c r="DB789" i="2"/>
  <c r="T75" i="2"/>
  <c r="T77" i="2" s="1"/>
  <c r="S86" i="2"/>
  <c r="AX55" i="14"/>
  <c r="AX15" i="14"/>
  <c r="AX85" i="14"/>
  <c r="AX87" i="14" s="1"/>
  <c r="AX167" i="14"/>
  <c r="AX187" i="14"/>
  <c r="CG104" i="14"/>
  <c r="CG86" i="14"/>
  <c r="CI838" i="2"/>
  <c r="CI856" i="2" s="1"/>
  <c r="CI43" i="4" s="1"/>
  <c r="CI855" i="2"/>
  <c r="CH857" i="2"/>
  <c r="O28" i="4"/>
  <c r="O916" i="2" s="1"/>
  <c r="P28" i="4"/>
  <c r="P284" i="14" s="1"/>
  <c r="AX178" i="14"/>
  <c r="BT635" i="2"/>
  <c r="BT695" i="2" s="1"/>
  <c r="BU630" i="2"/>
  <c r="BU690" i="2" s="1"/>
  <c r="BU656" i="2"/>
  <c r="BU704" i="2" s="1"/>
  <c r="BX846" i="2"/>
  <c r="BW861" i="2"/>
  <c r="BU544" i="2"/>
  <c r="BT541" i="2"/>
  <c r="BV40" i="4"/>
  <c r="BW468" i="2"/>
  <c r="BW470" i="2" s="1"/>
  <c r="BV543" i="2"/>
  <c r="BT545" i="2"/>
  <c r="BX492" i="2"/>
  <c r="BW496" i="2"/>
  <c r="BX479" i="2"/>
  <c r="BW483" i="2"/>
  <c r="BV537" i="2"/>
  <c r="BV538" i="2" s="1"/>
  <c r="BX466" i="2"/>
  <c r="BW536" i="2"/>
  <c r="BU534" i="2"/>
  <c r="R115" i="2"/>
  <c r="Q116" i="2"/>
  <c r="Q113" i="2"/>
  <c r="P39" i="4"/>
  <c r="P886" i="2"/>
  <c r="P897" i="2" s="1"/>
  <c r="P512" i="2"/>
  <c r="P513" i="2" s="1"/>
  <c r="P510" i="2" s="1"/>
  <c r="O513" i="2"/>
  <c r="O514" i="2" s="1"/>
  <c r="R46" i="2"/>
  <c r="R37" i="2"/>
  <c r="S35" i="2"/>
  <c r="S66" i="2"/>
  <c r="S57" i="2"/>
  <c r="T55" i="2"/>
  <c r="R26" i="2"/>
  <c r="R17" i="2"/>
  <c r="S15" i="2"/>
  <c r="AN395" i="2"/>
  <c r="AO391" i="2"/>
  <c r="AB401" i="2"/>
  <c r="AA524" i="2"/>
  <c r="AY906" i="2"/>
  <c r="AY901" i="2" s="1"/>
  <c r="AZ77" i="10"/>
  <c r="AX89" i="14"/>
  <c r="AX91" i="14" s="1"/>
  <c r="AO393" i="2"/>
  <c r="Z531" i="2"/>
  <c r="Z528" i="2" s="1"/>
  <c r="X192" i="14"/>
  <c r="BW904" i="2"/>
  <c r="BX70" i="10"/>
  <c r="O291" i="14"/>
  <c r="O928" i="2"/>
  <c r="AA403" i="2"/>
  <c r="AB399" i="2"/>
  <c r="AA530" i="2"/>
  <c r="DP136" i="1"/>
  <c r="DQ137" i="1" s="1"/>
  <c r="DQ135" i="1"/>
  <c r="S106" i="2"/>
  <c r="S97" i="2"/>
  <c r="T95" i="2"/>
  <c r="X563" i="2"/>
  <c r="Z525" i="2"/>
  <c r="Z526" i="2" s="1"/>
  <c r="Y528" i="2"/>
  <c r="Y526" i="2"/>
  <c r="BS84" i="10"/>
  <c r="BS85" i="10" s="1"/>
  <c r="CJ837" i="2" l="1"/>
  <c r="CJ855" i="2" s="1"/>
  <c r="U639" i="2"/>
  <c r="U725" i="2" s="1"/>
  <c r="BV605" i="2"/>
  <c r="BZ601" i="2"/>
  <c r="U75" i="2"/>
  <c r="U86" i="2" s="1"/>
  <c r="T86" i="2"/>
  <c r="CI836" i="2"/>
  <c r="CI21" i="4"/>
  <c r="CI175" i="4"/>
  <c r="CH863" i="2"/>
  <c r="CH176" i="4"/>
  <c r="CH852" i="2"/>
  <c r="CI94" i="14"/>
  <c r="CI90" i="14"/>
  <c r="CI11" i="14"/>
  <c r="CI122" i="14"/>
  <c r="P916" i="2"/>
  <c r="O284" i="14"/>
  <c r="BU657" i="2"/>
  <c r="BU705" i="2" s="1"/>
  <c r="BU634" i="2"/>
  <c r="BU694" i="2" s="1"/>
  <c r="BU631" i="2"/>
  <c r="BU691" i="2" s="1"/>
  <c r="BX847" i="2"/>
  <c r="BX862" i="2"/>
  <c r="BW40" i="4"/>
  <c r="BV544" i="2"/>
  <c r="BV545" i="2" s="1"/>
  <c r="BX468" i="2"/>
  <c r="BX470" i="2" s="1"/>
  <c r="BW543" i="2"/>
  <c r="BW544" i="2" s="1"/>
  <c r="BU541" i="2"/>
  <c r="BU545" i="2"/>
  <c r="BY466" i="2"/>
  <c r="BX536" i="2"/>
  <c r="BY479" i="2"/>
  <c r="BX483" i="2"/>
  <c r="BW537" i="2"/>
  <c r="BW538" i="2" s="1"/>
  <c r="BV534" i="2"/>
  <c r="BY492" i="2"/>
  <c r="BX496" i="2"/>
  <c r="Z532" i="2"/>
  <c r="R113" i="2"/>
  <c r="S115" i="2"/>
  <c r="R116" i="2"/>
  <c r="R512" i="2" s="1"/>
  <c r="P930" i="2"/>
  <c r="P927" i="2" s="1"/>
  <c r="P935" i="2"/>
  <c r="P939" i="2"/>
  <c r="Q512" i="2"/>
  <c r="Q513" i="2" s="1"/>
  <c r="Q514" i="2" s="1"/>
  <c r="Q886" i="2"/>
  <c r="Q897" i="2" s="1"/>
  <c r="P514" i="2"/>
  <c r="O510" i="2"/>
  <c r="Q39" i="4"/>
  <c r="Q117" i="2"/>
  <c r="Q25" i="4" s="1"/>
  <c r="Z522" i="2"/>
  <c r="S46" i="2"/>
  <c r="S37" i="2"/>
  <c r="T35" i="2"/>
  <c r="S26" i="2"/>
  <c r="S17" i="2"/>
  <c r="T15" i="2"/>
  <c r="T66" i="2"/>
  <c r="T57" i="2"/>
  <c r="U55" i="2"/>
  <c r="Z192" i="14"/>
  <c r="BX71" i="10"/>
  <c r="BX72" i="10" s="1"/>
  <c r="AZ143" i="4"/>
  <c r="AZ145" i="4" s="1"/>
  <c r="AZ20" i="4"/>
  <c r="AZ78" i="10"/>
  <c r="T106" i="2"/>
  <c r="T97" i="2"/>
  <c r="U95" i="2"/>
  <c r="AA525" i="2"/>
  <c r="AA526" i="2" s="1"/>
  <c r="AO395" i="2"/>
  <c r="AP391" i="2"/>
  <c r="AA531" i="2"/>
  <c r="AA532" i="2" s="1"/>
  <c r="DQ136" i="1"/>
  <c r="DR137" i="1" s="1"/>
  <c r="DR135" i="1"/>
  <c r="AB403" i="2"/>
  <c r="AC399" i="2"/>
  <c r="AB530" i="2"/>
  <c r="Y563" i="2"/>
  <c r="AY287" i="14"/>
  <c r="AY902" i="2"/>
  <c r="AY903" i="2" s="1"/>
  <c r="AY16" i="4"/>
  <c r="AC401" i="2"/>
  <c r="AB524" i="2"/>
  <c r="BS86" i="10"/>
  <c r="AP393" i="2"/>
  <c r="Y192" i="14"/>
  <c r="V639" i="2" l="1"/>
  <c r="V725" i="2" s="1"/>
  <c r="CA600" i="2"/>
  <c r="BW604" i="2"/>
  <c r="DD26" i="4"/>
  <c r="DD45" i="4"/>
  <c r="DC782" i="2"/>
  <c r="DC789" i="2"/>
  <c r="V75" i="2"/>
  <c r="W75" i="2" s="1"/>
  <c r="U77" i="2"/>
  <c r="CJ838" i="2"/>
  <c r="CJ856" i="2" s="1"/>
  <c r="CJ43" i="4" s="1"/>
  <c r="CJ90" i="14" s="1"/>
  <c r="CI857" i="2"/>
  <c r="CH104" i="14"/>
  <c r="CH86" i="14"/>
  <c r="CJ21" i="4"/>
  <c r="CJ175" i="4"/>
  <c r="Q28" i="4"/>
  <c r="Q916" i="2" s="1"/>
  <c r="AY17" i="4"/>
  <c r="AY55" i="14" s="1"/>
  <c r="AZ184" i="4"/>
  <c r="BU635" i="2"/>
  <c r="BU695" i="2" s="1"/>
  <c r="BV630" i="2"/>
  <c r="BV690" i="2" s="1"/>
  <c r="BV656" i="2"/>
  <c r="BV704" i="2" s="1"/>
  <c r="Z563" i="2"/>
  <c r="BX861" i="2"/>
  <c r="BY846" i="2"/>
  <c r="BY468" i="2"/>
  <c r="BY470" i="2" s="1"/>
  <c r="BX543" i="2"/>
  <c r="BW545" i="2"/>
  <c r="BX40" i="4"/>
  <c r="BW541" i="2"/>
  <c r="BV541" i="2"/>
  <c r="BZ492" i="2"/>
  <c r="BY496" i="2"/>
  <c r="BX537" i="2"/>
  <c r="BX538" i="2" s="1"/>
  <c r="BZ466" i="2"/>
  <c r="BY536" i="2"/>
  <c r="BW534" i="2"/>
  <c r="BZ479" i="2"/>
  <c r="BY483" i="2"/>
  <c r="Q510" i="2"/>
  <c r="S116" i="2"/>
  <c r="S512" i="2" s="1"/>
  <c r="S513" i="2" s="1"/>
  <c r="T115" i="2"/>
  <c r="S113" i="2"/>
  <c r="P928" i="2"/>
  <c r="P929" i="2" s="1"/>
  <c r="P291" i="14"/>
  <c r="R513" i="2"/>
  <c r="R886" i="2"/>
  <c r="R897" i="2" s="1"/>
  <c r="R117" i="2"/>
  <c r="R25" i="4" s="1"/>
  <c r="R39" i="4"/>
  <c r="Q930" i="2"/>
  <c r="Q927" i="2" s="1"/>
  <c r="Q939" i="2"/>
  <c r="Q935" i="2"/>
  <c r="T46" i="2"/>
  <c r="T37" i="2"/>
  <c r="U35" i="2"/>
  <c r="T26" i="2"/>
  <c r="T17" i="2"/>
  <c r="U15" i="2"/>
  <c r="U66" i="2"/>
  <c r="U57" i="2"/>
  <c r="V55" i="2"/>
  <c r="AY286" i="14"/>
  <c r="AY228" i="14"/>
  <c r="AY255" i="14"/>
  <c r="BT84" i="10"/>
  <c r="BT85" i="10" s="1"/>
  <c r="AB525" i="2"/>
  <c r="AB522" i="2" s="1"/>
  <c r="DR136" i="1"/>
  <c r="DS137" i="1" s="1"/>
  <c r="DS135" i="1"/>
  <c r="AP395" i="2"/>
  <c r="AQ391" i="2"/>
  <c r="AD401" i="2"/>
  <c r="AC524" i="2"/>
  <c r="AB531" i="2"/>
  <c r="AB532" i="2" s="1"/>
  <c r="U106" i="2"/>
  <c r="U97" i="2"/>
  <c r="V95" i="2"/>
  <c r="AC403" i="2"/>
  <c r="AD399" i="2"/>
  <c r="AC530" i="2"/>
  <c r="AA528" i="2"/>
  <c r="AZ79" i="10"/>
  <c r="AQ393" i="2"/>
  <c r="AA522" i="2"/>
  <c r="BX904" i="2"/>
  <c r="BY70" i="10"/>
  <c r="CK837" i="2" l="1"/>
  <c r="W639" i="2"/>
  <c r="W725" i="2" s="1"/>
  <c r="BW605" i="2"/>
  <c r="CA601" i="2"/>
  <c r="DD782" i="2"/>
  <c r="DD789" i="2"/>
  <c r="DE26" i="4"/>
  <c r="V77" i="2"/>
  <c r="V86" i="2"/>
  <c r="CJ11" i="14"/>
  <c r="CJ122" i="14"/>
  <c r="CJ94" i="14"/>
  <c r="CJ836" i="2"/>
  <c r="CI863" i="2"/>
  <c r="CI852" i="2"/>
  <c r="CI176" i="4"/>
  <c r="AY85" i="14"/>
  <c r="AY87" i="14" s="1"/>
  <c r="AY15" i="14"/>
  <c r="CI104" i="14"/>
  <c r="CI86" i="14"/>
  <c r="Q284" i="14"/>
  <c r="AY22" i="4"/>
  <c r="AY89" i="14" s="1"/>
  <c r="AY91" i="14" s="1"/>
  <c r="AY167" i="14"/>
  <c r="AY187" i="14"/>
  <c r="R28" i="4"/>
  <c r="AY178" i="14"/>
  <c r="BV657" i="2"/>
  <c r="BV705" i="2" s="1"/>
  <c r="BV634" i="2"/>
  <c r="BV694" i="2" s="1"/>
  <c r="BV631" i="2"/>
  <c r="BV691" i="2" s="1"/>
  <c r="BY862" i="2"/>
  <c r="BY847" i="2"/>
  <c r="BX544" i="2"/>
  <c r="BZ468" i="2"/>
  <c r="BZ470" i="2" s="1"/>
  <c r="BY543" i="2"/>
  <c r="BY40" i="4"/>
  <c r="BX534" i="2"/>
  <c r="CA479" i="2"/>
  <c r="BZ483" i="2"/>
  <c r="CA466" i="2"/>
  <c r="BZ536" i="2"/>
  <c r="CA492" i="2"/>
  <c r="BZ496" i="2"/>
  <c r="BY537" i="2"/>
  <c r="BY538" i="2" s="1"/>
  <c r="T116" i="2"/>
  <c r="T886" i="2" s="1"/>
  <c r="T897" i="2" s="1"/>
  <c r="AB526" i="2"/>
  <c r="U115" i="2"/>
  <c r="T113" i="2"/>
  <c r="S514" i="2"/>
  <c r="P290" i="14"/>
  <c r="P230" i="14"/>
  <c r="P257" i="14"/>
  <c r="R510" i="2"/>
  <c r="R514" i="2"/>
  <c r="S886" i="2"/>
  <c r="S897" i="2" s="1"/>
  <c r="Q928" i="2"/>
  <c r="Q929" i="2" s="1"/>
  <c r="Q291" i="14"/>
  <c r="R930" i="2"/>
  <c r="R927" i="2" s="1"/>
  <c r="R939" i="2"/>
  <c r="R935" i="2"/>
  <c r="S39" i="4"/>
  <c r="S117" i="2"/>
  <c r="S25" i="4" s="1"/>
  <c r="W86" i="2"/>
  <c r="W77" i="2"/>
  <c r="X75" i="2"/>
  <c r="U46" i="2"/>
  <c r="U37" i="2"/>
  <c r="V35" i="2"/>
  <c r="U26" i="2"/>
  <c r="U17" i="2"/>
  <c r="V15" i="2"/>
  <c r="V66" i="2"/>
  <c r="V57" i="2"/>
  <c r="W55" i="2"/>
  <c r="BY71" i="10"/>
  <c r="BY72" i="10" s="1"/>
  <c r="AA563" i="2"/>
  <c r="AR393" i="2"/>
  <c r="S510" i="2"/>
  <c r="AQ395" i="2"/>
  <c r="AR391" i="2"/>
  <c r="DS136" i="1"/>
  <c r="DT137" i="1" s="1"/>
  <c r="DT135" i="1"/>
  <c r="AZ906" i="2"/>
  <c r="AZ901" i="2" s="1"/>
  <c r="BA77" i="10"/>
  <c r="AA192" i="14"/>
  <c r="AC531" i="2"/>
  <c r="AC532" i="2" s="1"/>
  <c r="AC525" i="2"/>
  <c r="BT86" i="10"/>
  <c r="AD403" i="2"/>
  <c r="AE399" i="2"/>
  <c r="AD530" i="2"/>
  <c r="V106" i="2"/>
  <c r="V97" i="2"/>
  <c r="W95" i="2"/>
  <c r="AB528" i="2"/>
  <c r="AE401" i="2"/>
  <c r="AD524" i="2"/>
  <c r="X639" i="2" l="1"/>
  <c r="X725" i="2" s="1"/>
  <c r="CB600" i="2"/>
  <c r="BX604" i="2"/>
  <c r="DE782" i="2"/>
  <c r="DE789" i="2"/>
  <c r="DE45" i="4"/>
  <c r="CK838" i="2"/>
  <c r="CK856" i="2" s="1"/>
  <c r="CK43" i="4" s="1"/>
  <c r="CK90" i="14" s="1"/>
  <c r="CK855" i="2"/>
  <c r="CK21" i="4" s="1"/>
  <c r="CJ857" i="2"/>
  <c r="R284" i="14"/>
  <c r="R916" i="2"/>
  <c r="S28" i="4"/>
  <c r="S916" i="2" s="1"/>
  <c r="BV635" i="2"/>
  <c r="BV695" i="2" s="1"/>
  <c r="BW630" i="2"/>
  <c r="BW690" i="2" s="1"/>
  <c r="BW656" i="2"/>
  <c r="BW704" i="2" s="1"/>
  <c r="BZ846" i="2"/>
  <c r="BY861" i="2"/>
  <c r="BY544" i="2"/>
  <c r="BY541" i="2" s="1"/>
  <c r="CA468" i="2"/>
  <c r="BZ543" i="2"/>
  <c r="BX545" i="2"/>
  <c r="BX541" i="2"/>
  <c r="CB466" i="2"/>
  <c r="CA536" i="2"/>
  <c r="CB492" i="2"/>
  <c r="CA496" i="2"/>
  <c r="BZ537" i="2"/>
  <c r="BZ538" i="2" s="1"/>
  <c r="CB479" i="2"/>
  <c r="CA483" i="2"/>
  <c r="BY534" i="2"/>
  <c r="BZ40" i="4"/>
  <c r="T512" i="2"/>
  <c r="U113" i="2"/>
  <c r="U117" i="2" s="1"/>
  <c r="U25" i="4" s="1"/>
  <c r="V115" i="2"/>
  <c r="U116" i="2"/>
  <c r="S939" i="2"/>
  <c r="S935" i="2"/>
  <c r="S930" i="2"/>
  <c r="S927" i="2" s="1"/>
  <c r="R291" i="14"/>
  <c r="R928" i="2"/>
  <c r="R929" i="2" s="1"/>
  <c r="Q257" i="14"/>
  <c r="Q290" i="14"/>
  <c r="Q230" i="14"/>
  <c r="T117" i="2"/>
  <c r="T25" i="4" s="1"/>
  <c r="T39" i="4"/>
  <c r="W66" i="2"/>
  <c r="W57" i="2"/>
  <c r="X55" i="2"/>
  <c r="X86" i="2"/>
  <c r="X77" i="2"/>
  <c r="Y75" i="2"/>
  <c r="V46" i="2"/>
  <c r="V37" i="2"/>
  <c r="W35" i="2"/>
  <c r="V26" i="2"/>
  <c r="V17" i="2"/>
  <c r="W15" i="2"/>
  <c r="AD531" i="2"/>
  <c r="AD528" i="2" s="1"/>
  <c r="AD525" i="2"/>
  <c r="AD522" i="2" s="1"/>
  <c r="AF401" i="2"/>
  <c r="AE524" i="2"/>
  <c r="W106" i="2"/>
  <c r="W97" i="2"/>
  <c r="X95" i="2"/>
  <c r="AB563" i="2"/>
  <c r="AB192" i="14"/>
  <c r="BA143" i="4"/>
  <c r="BA145" i="4" s="1"/>
  <c r="BA20" i="4"/>
  <c r="BA78" i="10"/>
  <c r="AR395" i="2"/>
  <c r="AS391" i="2"/>
  <c r="AS393" i="2"/>
  <c r="DT136" i="1"/>
  <c r="DU137" i="1" s="1"/>
  <c r="DU135" i="1"/>
  <c r="BY904" i="2"/>
  <c r="BZ70" i="10"/>
  <c r="AE403" i="2"/>
  <c r="AF399" i="2"/>
  <c r="AE530" i="2"/>
  <c r="BU84" i="10"/>
  <c r="BU85" i="10" s="1"/>
  <c r="AC522" i="2"/>
  <c r="AC528" i="2"/>
  <c r="AC526" i="2"/>
  <c r="AZ287" i="14"/>
  <c r="AZ902" i="2"/>
  <c r="AZ903" i="2" s="1"/>
  <c r="AZ16" i="4"/>
  <c r="G559" i="2"/>
  <c r="G558" i="2" s="1"/>
  <c r="G895" i="2"/>
  <c r="G53" i="4"/>
  <c r="G887" i="2"/>
  <c r="G708" i="2"/>
  <c r="DX723" i="2"/>
  <c r="G722" i="2"/>
  <c r="CL837" i="2" l="1"/>
  <c r="CL855" i="2" s="1"/>
  <c r="CL175" i="4" s="1"/>
  <c r="Y639" i="2"/>
  <c r="Y725" i="2" s="1"/>
  <c r="BX605" i="2"/>
  <c r="CB601" i="2"/>
  <c r="S284" i="14"/>
  <c r="DF26" i="4"/>
  <c r="DF45" i="4"/>
  <c r="CK94" i="14"/>
  <c r="CK836" i="2"/>
  <c r="CK122" i="14"/>
  <c r="CK11" i="14"/>
  <c r="CK175" i="4"/>
  <c r="CJ852" i="2"/>
  <c r="CJ176" i="4"/>
  <c r="CJ863" i="2"/>
  <c r="CJ104" i="14"/>
  <c r="CJ86" i="14"/>
  <c r="T28" i="4"/>
  <c r="T284" i="14" s="1"/>
  <c r="U28" i="4"/>
  <c r="U916" i="2" s="1"/>
  <c r="AZ17" i="4"/>
  <c r="AZ22" i="4" s="1"/>
  <c r="BA184" i="4"/>
  <c r="BW657" i="2"/>
  <c r="BW705" i="2" s="1"/>
  <c r="BW634" i="2"/>
  <c r="BW694" i="2" s="1"/>
  <c r="BW631" i="2"/>
  <c r="BW691" i="2" s="1"/>
  <c r="BZ862" i="2"/>
  <c r="BZ847" i="2"/>
  <c r="BY545" i="2"/>
  <c r="BZ544" i="2"/>
  <c r="BZ541" i="2" s="1"/>
  <c r="CB468" i="2"/>
  <c r="CB470" i="2" s="1"/>
  <c r="CA543" i="2"/>
  <c r="CA544" i="2" s="1"/>
  <c r="CA470" i="2"/>
  <c r="CA40" i="4" s="1"/>
  <c r="BZ534" i="2"/>
  <c r="CC492" i="2"/>
  <c r="CB496" i="2"/>
  <c r="CC466" i="2"/>
  <c r="CB536" i="2"/>
  <c r="CC479" i="2"/>
  <c r="CB483" i="2"/>
  <c r="CA537" i="2"/>
  <c r="CA538" i="2" s="1"/>
  <c r="T513" i="2"/>
  <c r="T514" i="2" s="1"/>
  <c r="AD532" i="2"/>
  <c r="AD526" i="2"/>
  <c r="V113" i="2"/>
  <c r="AD192" i="14"/>
  <c r="W115" i="2"/>
  <c r="V116" i="2"/>
  <c r="V512" i="2" s="1"/>
  <c r="U39" i="4"/>
  <c r="R257" i="14"/>
  <c r="R230" i="14"/>
  <c r="R290" i="14"/>
  <c r="T935" i="2"/>
  <c r="T930" i="2"/>
  <c r="T927" i="2" s="1"/>
  <c r="T939" i="2"/>
  <c r="U886" i="2"/>
  <c r="U897" i="2" s="1"/>
  <c r="U512" i="2"/>
  <c r="U513" i="2" s="1"/>
  <c r="S291" i="14"/>
  <c r="S928" i="2"/>
  <c r="S929" i="2" s="1"/>
  <c r="W46" i="2"/>
  <c r="W37" i="2"/>
  <c r="X35" i="2"/>
  <c r="Y86" i="2"/>
  <c r="Y77" i="2"/>
  <c r="Z75" i="2"/>
  <c r="X66" i="2"/>
  <c r="X57" i="2"/>
  <c r="Y55" i="2"/>
  <c r="W26" i="2"/>
  <c r="W17" i="2"/>
  <c r="X15" i="2"/>
  <c r="AD563" i="2"/>
  <c r="AZ286" i="14"/>
  <c r="AZ228" i="14"/>
  <c r="AZ255" i="14"/>
  <c r="AC563" i="2"/>
  <c r="DU136" i="1"/>
  <c r="DV137" i="1" s="1"/>
  <c r="DV135" i="1"/>
  <c r="DV136" i="1" s="1"/>
  <c r="AS395" i="2"/>
  <c r="AT391" i="2"/>
  <c r="BZ71" i="10"/>
  <c r="BZ72" i="10" s="1"/>
  <c r="BU86" i="10"/>
  <c r="AE531" i="2"/>
  <c r="AE528" i="2" s="1"/>
  <c r="X106" i="2"/>
  <c r="X97" i="2"/>
  <c r="Y95" i="2"/>
  <c r="AE525" i="2"/>
  <c r="AE522" i="2" s="1"/>
  <c r="BA79" i="10"/>
  <c r="AG401" i="2"/>
  <c r="AF524" i="2"/>
  <c r="AF403" i="2"/>
  <c r="AG399" i="2"/>
  <c r="AF530" i="2"/>
  <c r="AT393" i="2"/>
  <c r="AC192" i="14"/>
  <c r="I887" i="2"/>
  <c r="H895" i="2"/>
  <c r="DX722" i="2"/>
  <c r="H559" i="2"/>
  <c r="H558" i="2" s="1"/>
  <c r="G192" i="4"/>
  <c r="G939" i="2"/>
  <c r="G930" i="2"/>
  <c r="G935" i="2"/>
  <c r="I559" i="2"/>
  <c r="I558" i="2" s="1"/>
  <c r="G720" i="2"/>
  <c r="G52" i="4"/>
  <c r="G893" i="2"/>
  <c r="H53" i="4"/>
  <c r="H887" i="2"/>
  <c r="G897" i="2"/>
  <c r="AE192" i="14" l="1"/>
  <c r="Z639" i="2"/>
  <c r="Z725" i="2" s="1"/>
  <c r="CC600" i="2"/>
  <c r="BY604" i="2"/>
  <c r="DF782" i="2"/>
  <c r="DF789" i="2"/>
  <c r="DG26" i="4"/>
  <c r="CK857" i="2"/>
  <c r="CK863" i="2" s="1"/>
  <c r="CL21" i="4"/>
  <c r="CL838" i="2"/>
  <c r="CL856" i="2" s="1"/>
  <c r="CL43" i="4" s="1"/>
  <c r="CL90" i="14" s="1"/>
  <c r="U284" i="14"/>
  <c r="AZ167" i="14"/>
  <c r="AZ15" i="14"/>
  <c r="AZ85" i="14"/>
  <c r="AZ87" i="14" s="1"/>
  <c r="AZ55" i="14"/>
  <c r="AZ187" i="14"/>
  <c r="T916" i="2"/>
  <c r="AZ178" i="14"/>
  <c r="BW635" i="2"/>
  <c r="BW695" i="2" s="1"/>
  <c r="BX630" i="2"/>
  <c r="BX690" i="2" s="1"/>
  <c r="BX656" i="2"/>
  <c r="BX704" i="2" s="1"/>
  <c r="CA846" i="2"/>
  <c r="BZ861" i="2"/>
  <c r="CB40" i="4"/>
  <c r="CA541" i="2"/>
  <c r="CC468" i="2"/>
  <c r="CB543" i="2"/>
  <c r="CB544" i="2" s="1"/>
  <c r="BZ545" i="2"/>
  <c r="CA545" i="2"/>
  <c r="CD479" i="2"/>
  <c r="CC483" i="2"/>
  <c r="CB537" i="2"/>
  <c r="CB538" i="2" s="1"/>
  <c r="CD492" i="2"/>
  <c r="CC496" i="2"/>
  <c r="CA534" i="2"/>
  <c r="CD466" i="2"/>
  <c r="CC536" i="2"/>
  <c r="U514" i="2"/>
  <c r="T510" i="2"/>
  <c r="AE526" i="2"/>
  <c r="W113" i="2"/>
  <c r="X115" i="2"/>
  <c r="AE532" i="2"/>
  <c r="W116" i="2"/>
  <c r="W886" i="2" s="1"/>
  <c r="W897" i="2" s="1"/>
  <c r="V513" i="2"/>
  <c r="V514" i="2" s="1"/>
  <c r="U510" i="2"/>
  <c r="V886" i="2"/>
  <c r="V897" i="2" s="1"/>
  <c r="U930" i="2"/>
  <c r="U927" i="2" s="1"/>
  <c r="U939" i="2"/>
  <c r="U935" i="2"/>
  <c r="V39" i="4"/>
  <c r="V117" i="2"/>
  <c r="V25" i="4" s="1"/>
  <c r="S230" i="14"/>
  <c r="S257" i="14"/>
  <c r="S290" i="14"/>
  <c r="T291" i="14"/>
  <c r="T928" i="2"/>
  <c r="T929" i="2" s="1"/>
  <c r="Z86" i="2"/>
  <c r="Z77" i="2"/>
  <c r="AA75" i="2"/>
  <c r="X26" i="2"/>
  <c r="X17" i="2"/>
  <c r="Y15" i="2"/>
  <c r="Y66" i="2"/>
  <c r="Y57" i="2"/>
  <c r="Z55" i="2"/>
  <c r="X46" i="2"/>
  <c r="X37" i="2"/>
  <c r="Y35" i="2"/>
  <c r="AH401" i="2"/>
  <c r="AG524" i="2"/>
  <c r="BA906" i="2"/>
  <c r="BA901" i="2" s="1"/>
  <c r="BB77" i="10"/>
  <c r="AE563" i="2"/>
  <c r="Y106" i="2"/>
  <c r="Y97" i="2"/>
  <c r="Z95" i="2"/>
  <c r="BV84" i="10"/>
  <c r="BV85" i="10" s="1"/>
  <c r="BZ904" i="2"/>
  <c r="CA70" i="10"/>
  <c r="AT395" i="2"/>
  <c r="AU391" i="2"/>
  <c r="AF531" i="2"/>
  <c r="AF528" i="2" s="1"/>
  <c r="AU393" i="2"/>
  <c r="AG403" i="2"/>
  <c r="AH399" i="2"/>
  <c r="AG530" i="2"/>
  <c r="AZ89" i="14"/>
  <c r="AZ91" i="14" s="1"/>
  <c r="AF525" i="2"/>
  <c r="AF522" i="2" s="1"/>
  <c r="I53" i="4"/>
  <c r="I935" i="2" s="1"/>
  <c r="H162" i="4"/>
  <c r="H897" i="2"/>
  <c r="I895" i="2"/>
  <c r="I897" i="2" s="1"/>
  <c r="H939" i="2"/>
  <c r="H192" i="4"/>
  <c r="H935" i="2"/>
  <c r="H930" i="2"/>
  <c r="H927" i="2" s="1"/>
  <c r="H721" i="2"/>
  <c r="H708" i="2"/>
  <c r="H720" i="2" s="1"/>
  <c r="G162" i="4"/>
  <c r="G937" i="2"/>
  <c r="H936" i="2" s="1"/>
  <c r="I721" i="2"/>
  <c r="I708" i="2"/>
  <c r="J53" i="4"/>
  <c r="J887" i="2"/>
  <c r="G899" i="2"/>
  <c r="G883" i="2"/>
  <c r="G898" i="2"/>
  <c r="J559" i="2"/>
  <c r="J558" i="2" s="1"/>
  <c r="G191" i="4"/>
  <c r="G37" i="13"/>
  <c r="G55" i="4"/>
  <c r="G11" i="13"/>
  <c r="G927" i="2"/>
  <c r="CM837" i="2" l="1"/>
  <c r="CM855" i="2" s="1"/>
  <c r="CM175" i="4" s="1"/>
  <c r="AA639" i="2"/>
  <c r="AA725" i="2" s="1"/>
  <c r="BY605" i="2"/>
  <c r="CC601" i="2"/>
  <c r="DH26" i="4"/>
  <c r="DG45" i="4"/>
  <c r="CK852" i="2"/>
  <c r="CK104" i="14"/>
  <c r="CK176" i="4"/>
  <c r="CL94" i="14"/>
  <c r="CL122" i="14"/>
  <c r="CL11" i="14"/>
  <c r="CL836" i="2"/>
  <c r="V28" i="4"/>
  <c r="V284" i="14" s="1"/>
  <c r="BX657" i="2"/>
  <c r="BX705" i="2" s="1"/>
  <c r="BX634" i="2"/>
  <c r="BX694" i="2" s="1"/>
  <c r="BX631" i="2"/>
  <c r="BX691" i="2" s="1"/>
  <c r="CA847" i="2"/>
  <c r="CA862" i="2"/>
  <c r="CB541" i="2"/>
  <c r="CD468" i="2"/>
  <c r="CC543" i="2"/>
  <c r="CC544" i="2" s="1"/>
  <c r="CC470" i="2"/>
  <c r="CC40" i="4" s="1"/>
  <c r="CB545" i="2"/>
  <c r="CE479" i="2"/>
  <c r="CD483" i="2"/>
  <c r="CE466" i="2"/>
  <c r="CD536" i="2"/>
  <c r="CE492" i="2"/>
  <c r="CD496" i="2"/>
  <c r="CB534" i="2"/>
  <c r="CC537" i="2"/>
  <c r="CC538" i="2" s="1"/>
  <c r="V510" i="2"/>
  <c r="AF532" i="2"/>
  <c r="AF526" i="2"/>
  <c r="Y115" i="2"/>
  <c r="W39" i="4"/>
  <c r="W117" i="2"/>
  <c r="W25" i="4" s="1"/>
  <c r="X113" i="2"/>
  <c r="X116" i="2"/>
  <c r="U928" i="2"/>
  <c r="U929" i="2" s="1"/>
  <c r="U291" i="14"/>
  <c r="V935" i="2"/>
  <c r="V930" i="2"/>
  <c r="V927" i="2" s="1"/>
  <c r="V939" i="2"/>
  <c r="W512" i="2"/>
  <c r="T257" i="14"/>
  <c r="T290" i="14"/>
  <c r="T230" i="14"/>
  <c r="Y46" i="2"/>
  <c r="Y37" i="2"/>
  <c r="Z35" i="2"/>
  <c r="AA86" i="2"/>
  <c r="AA77" i="2"/>
  <c r="AB75" i="2"/>
  <c r="Y26" i="2"/>
  <c r="Y17" i="2"/>
  <c r="Z15" i="2"/>
  <c r="Z66" i="2"/>
  <c r="Z57" i="2"/>
  <c r="AA55" i="2"/>
  <c r="H883" i="2"/>
  <c r="AF192" i="14"/>
  <c r="AF563" i="2"/>
  <c r="AH403" i="2"/>
  <c r="AI399" i="2"/>
  <c r="AH530" i="2"/>
  <c r="AV393" i="2"/>
  <c r="AU395" i="2"/>
  <c r="AV391" i="2"/>
  <c r="CA71" i="10"/>
  <c r="CA72" i="10" s="1"/>
  <c r="BA287" i="14"/>
  <c r="BA902" i="2"/>
  <c r="BA903" i="2" s="1"/>
  <c r="BA16" i="4"/>
  <c r="AG531" i="2"/>
  <c r="AG532" i="2" s="1"/>
  <c r="Z106" i="2"/>
  <c r="Z97" i="2"/>
  <c r="AA95" i="2"/>
  <c r="BB20" i="4"/>
  <c r="BB143" i="4"/>
  <c r="BB145" i="4" s="1"/>
  <c r="BB78" i="10"/>
  <c r="AG525" i="2"/>
  <c r="BV86" i="10"/>
  <c r="AI401" i="2"/>
  <c r="AH524" i="2"/>
  <c r="K887" i="2"/>
  <c r="I939" i="2"/>
  <c r="I192" i="4"/>
  <c r="I930" i="2"/>
  <c r="I927" i="2" s="1"/>
  <c r="I291" i="14" s="1"/>
  <c r="J162" i="4"/>
  <c r="I162" i="4"/>
  <c r="H164" i="4"/>
  <c r="K895" i="2"/>
  <c r="G938" i="2"/>
  <c r="G932" i="2" s="1"/>
  <c r="G194" i="4"/>
  <c r="H899" i="2"/>
  <c r="I720" i="2"/>
  <c r="I52" i="4"/>
  <c r="G38" i="13"/>
  <c r="I893" i="2"/>
  <c r="G25" i="4"/>
  <c r="H928" i="2"/>
  <c r="H291" i="14"/>
  <c r="H25" i="4"/>
  <c r="G928" i="2"/>
  <c r="G929" i="2" s="1"/>
  <c r="G291" i="14"/>
  <c r="G159" i="14"/>
  <c r="G12" i="14"/>
  <c r="G50" i="14"/>
  <c r="G123" i="14"/>
  <c r="K53" i="4"/>
  <c r="H52" i="4"/>
  <c r="H937" i="2"/>
  <c r="I936" i="2" s="1"/>
  <c r="I937" i="2" s="1"/>
  <c r="I938" i="2" s="1"/>
  <c r="G281" i="14"/>
  <c r="G884" i="2"/>
  <c r="J192" i="4"/>
  <c r="J939" i="2"/>
  <c r="J930" i="2"/>
  <c r="J935" i="2"/>
  <c r="J721" i="2"/>
  <c r="J708" i="2"/>
  <c r="K559" i="2"/>
  <c r="K558" i="2" s="1"/>
  <c r="G164" i="4"/>
  <c r="H893" i="2"/>
  <c r="J895" i="2"/>
  <c r="J897" i="2" s="1"/>
  <c r="I883" i="2" l="1"/>
  <c r="I884" i="2" s="1"/>
  <c r="AB639" i="2"/>
  <c r="AB725" i="2" s="1"/>
  <c r="CD600" i="2"/>
  <c r="BZ604" i="2"/>
  <c r="DI26" i="4"/>
  <c r="DI45" i="4"/>
  <c r="DH45" i="4"/>
  <c r="DG782" i="2"/>
  <c r="DG789" i="2"/>
  <c r="CM838" i="2"/>
  <c r="CM856" i="2" s="1"/>
  <c r="CM43" i="4" s="1"/>
  <c r="CM94" i="14" s="1"/>
  <c r="CM21" i="4"/>
  <c r="CK86" i="14"/>
  <c r="H884" i="2"/>
  <c r="H885" i="2" s="1"/>
  <c r="H226" i="14" s="1"/>
  <c r="CL857" i="2"/>
  <c r="CL104" i="14" s="1"/>
  <c r="V916" i="2"/>
  <c r="BB184" i="4"/>
  <c r="BA17" i="4"/>
  <c r="BA55" i="14" s="1"/>
  <c r="W28" i="4"/>
  <c r="W916" i="2" s="1"/>
  <c r="BX635" i="2"/>
  <c r="BX695" i="2" s="1"/>
  <c r="BY630" i="2"/>
  <c r="BY690" i="2" s="1"/>
  <c r="BY656" i="2"/>
  <c r="BY704" i="2" s="1"/>
  <c r="CA861" i="2"/>
  <c r="CB846" i="2"/>
  <c r="CC541" i="2"/>
  <c r="CC534" i="2"/>
  <c r="CE468" i="2"/>
  <c r="CE470" i="2" s="1"/>
  <c r="CD543" i="2"/>
  <c r="CD470" i="2"/>
  <c r="CD40" i="4" s="1"/>
  <c r="CC545" i="2"/>
  <c r="H281" i="14"/>
  <c r="CF466" i="2"/>
  <c r="CE536" i="2"/>
  <c r="CE537" i="2" s="1"/>
  <c r="CF492" i="2"/>
  <c r="CE496" i="2"/>
  <c r="CD537" i="2"/>
  <c r="CD538" i="2" s="1"/>
  <c r="CF479" i="2"/>
  <c r="CE483" i="2"/>
  <c r="W930" i="2"/>
  <c r="W927" i="2" s="1"/>
  <c r="W935" i="2"/>
  <c r="W939" i="2"/>
  <c r="Z115" i="2"/>
  <c r="Y116" i="2"/>
  <c r="Y512" i="2" s="1"/>
  <c r="Y113" i="2"/>
  <c r="V291" i="14"/>
  <c r="V928" i="2"/>
  <c r="V929" i="2" s="1"/>
  <c r="W513" i="2"/>
  <c r="W514" i="2" s="1"/>
  <c r="X886" i="2"/>
  <c r="X897" i="2" s="1"/>
  <c r="X512" i="2"/>
  <c r="U257" i="14"/>
  <c r="U290" i="14"/>
  <c r="U230" i="14"/>
  <c r="X39" i="4"/>
  <c r="X117" i="2"/>
  <c r="X25" i="4" s="1"/>
  <c r="Z46" i="2"/>
  <c r="Z37" i="2"/>
  <c r="AA35" i="2"/>
  <c r="AA66" i="2"/>
  <c r="AA57" i="2"/>
  <c r="AB55" i="2"/>
  <c r="AB86" i="2"/>
  <c r="AB77" i="2"/>
  <c r="AC75" i="2"/>
  <c r="Z26" i="2"/>
  <c r="Z17" i="2"/>
  <c r="AA15" i="2"/>
  <c r="AH525" i="2"/>
  <c r="AH522" i="2" s="1"/>
  <c r="AA106" i="2"/>
  <c r="AA97" i="2"/>
  <c r="AB95" i="2"/>
  <c r="AI403" i="2"/>
  <c r="AJ399" i="2"/>
  <c r="AI530" i="2"/>
  <c r="AJ401" i="2"/>
  <c r="AI524" i="2"/>
  <c r="AG528" i="2"/>
  <c r="CA904" i="2"/>
  <c r="CB70" i="10"/>
  <c r="BW84" i="10"/>
  <c r="BW85" i="10" s="1"/>
  <c r="AG522" i="2"/>
  <c r="AW393" i="2"/>
  <c r="BB79" i="10"/>
  <c r="AG526" i="2"/>
  <c r="BA286" i="14"/>
  <c r="BA228" i="14"/>
  <c r="BA255" i="14"/>
  <c r="AV395" i="2"/>
  <c r="AW391" i="2"/>
  <c r="AH531" i="2"/>
  <c r="I932" i="2"/>
  <c r="I293" i="14" s="1"/>
  <c r="I928" i="2"/>
  <c r="I929" i="2" s="1"/>
  <c r="I257" i="14" s="1"/>
  <c r="I164" i="4"/>
  <c r="J164" i="4"/>
  <c r="I899" i="2"/>
  <c r="H28" i="4"/>
  <c r="I281" i="14"/>
  <c r="L895" i="2"/>
  <c r="I25" i="4"/>
  <c r="J936" i="2"/>
  <c r="J937" i="2" s="1"/>
  <c r="J938" i="2" s="1"/>
  <c r="H938" i="2"/>
  <c r="H932" i="2" s="1"/>
  <c r="H293" i="14" s="1"/>
  <c r="H929" i="2"/>
  <c r="H230" i="14" s="1"/>
  <c r="J927" i="2"/>
  <c r="L559" i="2"/>
  <c r="L558" i="2" s="1"/>
  <c r="G933" i="2"/>
  <c r="G293" i="14"/>
  <c r="J52" i="4"/>
  <c r="J720" i="2"/>
  <c r="K897" i="2"/>
  <c r="K708" i="2"/>
  <c r="K721" i="2"/>
  <c r="I898" i="2"/>
  <c r="H898" i="2"/>
  <c r="J893" i="2"/>
  <c r="H37" i="13"/>
  <c r="H55" i="4"/>
  <c r="H191" i="4"/>
  <c r="H11" i="13"/>
  <c r="K192" i="4"/>
  <c r="K939" i="2"/>
  <c r="K930" i="2"/>
  <c r="K927" i="2" s="1"/>
  <c r="K935" i="2"/>
  <c r="G28" i="4"/>
  <c r="L162" i="4"/>
  <c r="L164" i="4" s="1"/>
  <c r="G39" i="13"/>
  <c r="G885" i="2"/>
  <c r="G290" i="14"/>
  <c r="G230" i="14"/>
  <c r="G257" i="14"/>
  <c r="I191" i="4"/>
  <c r="I194" i="4" s="1"/>
  <c r="I11" i="13"/>
  <c r="I38" i="13" s="1"/>
  <c r="I37" i="13"/>
  <c r="I55" i="4"/>
  <c r="J899" i="2" l="1"/>
  <c r="K883" i="2" s="1"/>
  <c r="CN837" i="2"/>
  <c r="CN838" i="2" s="1"/>
  <c r="CN856" i="2" s="1"/>
  <c r="CN43" i="4" s="1"/>
  <c r="CN122" i="14" s="1"/>
  <c r="AC639" i="2"/>
  <c r="AC725" i="2" s="1"/>
  <c r="BZ605" i="2"/>
  <c r="CD601" i="2"/>
  <c r="CM90" i="14"/>
  <c r="DJ26" i="4"/>
  <c r="DH782" i="2"/>
  <c r="DH789" i="2"/>
  <c r="CM836" i="2"/>
  <c r="CM122" i="14"/>
  <c r="CM11" i="14"/>
  <c r="I885" i="2"/>
  <c r="I226" i="14" s="1"/>
  <c r="W284" i="14"/>
  <c r="CL86" i="14"/>
  <c r="CL176" i="4"/>
  <c r="CL863" i="2"/>
  <c r="CL852" i="2"/>
  <c r="BA187" i="14"/>
  <c r="BA22" i="4"/>
  <c r="BA85" i="14"/>
  <c r="BA87" i="14" s="1"/>
  <c r="BA167" i="14"/>
  <c r="BA15" i="14"/>
  <c r="BA178" i="14"/>
  <c r="X28" i="4"/>
  <c r="X284" i="14" s="1"/>
  <c r="BY634" i="2"/>
  <c r="BY694" i="2" s="1"/>
  <c r="BY657" i="2"/>
  <c r="BY705" i="2" s="1"/>
  <c r="BY631" i="2"/>
  <c r="BY691" i="2" s="1"/>
  <c r="CB847" i="2"/>
  <c r="CB862" i="2"/>
  <c r="CF468" i="2"/>
  <c r="CF470" i="2" s="1"/>
  <c r="CE543" i="2"/>
  <c r="CE544" i="2" s="1"/>
  <c r="CE541" i="2" s="1"/>
  <c r="CD544" i="2"/>
  <c r="CG479" i="2"/>
  <c r="CF483" i="2"/>
  <c r="CG492" i="2"/>
  <c r="CF496" i="2"/>
  <c r="CG466" i="2"/>
  <c r="CF536" i="2"/>
  <c r="CD534" i="2"/>
  <c r="CE534" i="2"/>
  <c r="CE538" i="2"/>
  <c r="CE40" i="4"/>
  <c r="AA115" i="2"/>
  <c r="AH526" i="2"/>
  <c r="W291" i="14"/>
  <c r="W928" i="2"/>
  <c r="W929" i="2" s="1"/>
  <c r="Z116" i="2"/>
  <c r="Z512" i="2" s="1"/>
  <c r="Z513" i="2" s="1"/>
  <c r="Z113" i="2"/>
  <c r="Y39" i="4"/>
  <c r="Y117" i="2"/>
  <c r="Y25" i="4" s="1"/>
  <c r="Y886" i="2"/>
  <c r="Y897" i="2" s="1"/>
  <c r="V230" i="14"/>
  <c r="V257" i="14"/>
  <c r="V290" i="14"/>
  <c r="W510" i="2"/>
  <c r="X930" i="2"/>
  <c r="X927" i="2" s="1"/>
  <c r="X939" i="2"/>
  <c r="X935" i="2"/>
  <c r="X513" i="2"/>
  <c r="Y513" i="2"/>
  <c r="AA26" i="2"/>
  <c r="AA17" i="2"/>
  <c r="AB15" i="2"/>
  <c r="AA46" i="2"/>
  <c r="AA37" i="2"/>
  <c r="AB35" i="2"/>
  <c r="AB66" i="2"/>
  <c r="AB57" i="2"/>
  <c r="AC55" i="2"/>
  <c r="AC86" i="2"/>
  <c r="AC77" i="2"/>
  <c r="AD75" i="2"/>
  <c r="J883" i="2"/>
  <c r="AG563" i="2"/>
  <c r="CB71" i="10"/>
  <c r="CB72" i="10" s="1"/>
  <c r="AJ403" i="2"/>
  <c r="AK399" i="2"/>
  <c r="AJ530" i="2"/>
  <c r="AH528" i="2"/>
  <c r="AI525" i="2"/>
  <c r="AI526" i="2" s="1"/>
  <c r="AW395" i="2"/>
  <c r="AX391" i="2"/>
  <c r="BB906" i="2"/>
  <c r="BB901" i="2" s="1"/>
  <c r="BC77" i="10"/>
  <c r="AX393" i="2"/>
  <c r="BW86" i="10"/>
  <c r="AK401" i="2"/>
  <c r="AJ524" i="2"/>
  <c r="AH532" i="2"/>
  <c r="AG192" i="14"/>
  <c r="AI531" i="2"/>
  <c r="AI532" i="2" s="1"/>
  <c r="AB106" i="2"/>
  <c r="AB97" i="2"/>
  <c r="AC95" i="2"/>
  <c r="I933" i="2"/>
  <c r="H916" i="2"/>
  <c r="I28" i="4"/>
  <c r="H284" i="14"/>
  <c r="J25" i="4"/>
  <c r="H253" i="14"/>
  <c r="H933" i="2"/>
  <c r="H934" i="2" s="1"/>
  <c r="H258" i="14" s="1"/>
  <c r="H280" i="14"/>
  <c r="I230" i="14"/>
  <c r="I290" i="14"/>
  <c r="K899" i="2"/>
  <c r="H290" i="14"/>
  <c r="H257" i="14"/>
  <c r="J932" i="2"/>
  <c r="L53" i="4"/>
  <c r="L887" i="2"/>
  <c r="G40" i="13"/>
  <c r="I39" i="13"/>
  <c r="I40" i="13" s="1"/>
  <c r="M53" i="4"/>
  <c r="M887" i="2"/>
  <c r="G284" i="14"/>
  <c r="G916" i="2"/>
  <c r="K291" i="14"/>
  <c r="K928" i="2"/>
  <c r="H38" i="13"/>
  <c r="K893" i="2"/>
  <c r="K898" i="2" s="1"/>
  <c r="J291" i="14"/>
  <c r="J928" i="2"/>
  <c r="J929" i="2" s="1"/>
  <c r="H194" i="4"/>
  <c r="K52" i="4"/>
  <c r="K720" i="2"/>
  <c r="J37" i="13"/>
  <c r="J55" i="4"/>
  <c r="J11" i="13"/>
  <c r="J38" i="13" s="1"/>
  <c r="J191" i="4"/>
  <c r="J194" i="4" s="1"/>
  <c r="M559" i="2"/>
  <c r="M558" i="2" s="1"/>
  <c r="I12" i="14"/>
  <c r="I50" i="14"/>
  <c r="I159" i="14"/>
  <c r="I123" i="14"/>
  <c r="G226" i="14"/>
  <c r="G253" i="14"/>
  <c r="G280" i="14"/>
  <c r="K936" i="2"/>
  <c r="K937" i="2" s="1"/>
  <c r="L721" i="2"/>
  <c r="L708" i="2"/>
  <c r="H12" i="14"/>
  <c r="H159" i="14"/>
  <c r="H50" i="14"/>
  <c r="H123" i="14"/>
  <c r="G934" i="2"/>
  <c r="M162" i="4"/>
  <c r="M164" i="4" s="1"/>
  <c r="J898" i="2"/>
  <c r="K162" i="4"/>
  <c r="AH192" i="14" l="1"/>
  <c r="CO837" i="2"/>
  <c r="CO855" i="2" s="1"/>
  <c r="CO21" i="4" s="1"/>
  <c r="AD639" i="2"/>
  <c r="AD725" i="2" s="1"/>
  <c r="CE600" i="2"/>
  <c r="CA604" i="2"/>
  <c r="DI782" i="2"/>
  <c r="DI789" i="2"/>
  <c r="DK26" i="4"/>
  <c r="DK45" i="4"/>
  <c r="DJ45" i="4"/>
  <c r="K884" i="2"/>
  <c r="I253" i="14"/>
  <c r="I280" i="14"/>
  <c r="CN94" i="14"/>
  <c r="CN836" i="2"/>
  <c r="CN855" i="2"/>
  <c r="CN175" i="4" s="1"/>
  <c r="CN90" i="14"/>
  <c r="CM857" i="2"/>
  <c r="CM176" i="4" s="1"/>
  <c r="CN11" i="14"/>
  <c r="K281" i="14"/>
  <c r="J884" i="2"/>
  <c r="J885" i="2" s="1"/>
  <c r="BA89" i="14"/>
  <c r="BA91" i="14" s="1"/>
  <c r="X916" i="2"/>
  <c r="X918" i="2" s="1"/>
  <c r="X919" i="2" s="1"/>
  <c r="L893" i="2"/>
  <c r="L898" i="2" s="1"/>
  <c r="Y28" i="4"/>
  <c r="Y916" i="2" s="1"/>
  <c r="BZ656" i="2"/>
  <c r="BZ704" i="2" s="1"/>
  <c r="BZ630" i="2"/>
  <c r="BZ690" i="2" s="1"/>
  <c r="BY635" i="2"/>
  <c r="BY695" i="2" s="1"/>
  <c r="J281" i="14"/>
  <c r="CB861" i="2"/>
  <c r="CC846" i="2"/>
  <c r="CF40" i="4"/>
  <c r="CE545" i="2"/>
  <c r="CD545" i="2"/>
  <c r="CD541" i="2"/>
  <c r="CG468" i="2"/>
  <c r="CG470" i="2" s="1"/>
  <c r="CF543" i="2"/>
  <c r="CF537" i="2"/>
  <c r="CF538" i="2" s="1"/>
  <c r="CH492" i="2"/>
  <c r="CG496" i="2"/>
  <c r="CH466" i="2"/>
  <c r="CG536" i="2"/>
  <c r="CH479" i="2"/>
  <c r="CG483" i="2"/>
  <c r="AI522" i="2"/>
  <c r="AA113" i="2"/>
  <c r="Z514" i="2"/>
  <c r="AB115" i="2"/>
  <c r="AA116" i="2"/>
  <c r="Y935" i="2"/>
  <c r="Y930" i="2"/>
  <c r="Y927" i="2" s="1"/>
  <c r="Y939" i="2"/>
  <c r="W290" i="14"/>
  <c r="W230" i="14"/>
  <c r="W257" i="14"/>
  <c r="Z886" i="2"/>
  <c r="Z897" i="2" s="1"/>
  <c r="Y514" i="2"/>
  <c r="Y510" i="2"/>
  <c r="X291" i="14"/>
  <c r="X928" i="2"/>
  <c r="X929" i="2" s="1"/>
  <c r="X514" i="2"/>
  <c r="X510" i="2"/>
  <c r="Z39" i="4"/>
  <c r="Z117" i="2"/>
  <c r="Z25" i="4" s="1"/>
  <c r="AB26" i="2"/>
  <c r="AB17" i="2"/>
  <c r="AC15" i="2"/>
  <c r="AC66" i="2"/>
  <c r="AC57" i="2"/>
  <c r="AD55" i="2"/>
  <c r="AB46" i="2"/>
  <c r="AB37" i="2"/>
  <c r="AC35" i="2"/>
  <c r="AI528" i="2"/>
  <c r="AD86" i="2"/>
  <c r="AD77" i="2"/>
  <c r="AE75" i="2"/>
  <c r="Z510" i="2"/>
  <c r="BB287" i="14"/>
  <c r="BB902" i="2"/>
  <c r="BB903" i="2" s="1"/>
  <c r="BB16" i="4"/>
  <c r="CB904" i="2"/>
  <c r="CC70" i="10"/>
  <c r="AJ525" i="2"/>
  <c r="AJ526" i="2" s="1"/>
  <c r="AY393" i="2"/>
  <c r="AJ531" i="2"/>
  <c r="AJ532" i="2" s="1"/>
  <c r="AH563" i="2"/>
  <c r="AL401" i="2"/>
  <c r="AK524" i="2"/>
  <c r="BC143" i="4"/>
  <c r="BC145" i="4" s="1"/>
  <c r="BC20" i="4"/>
  <c r="BC78" i="10"/>
  <c r="AK403" i="2"/>
  <c r="AL399" i="2"/>
  <c r="AK530" i="2"/>
  <c r="AC106" i="2"/>
  <c r="AC97" i="2"/>
  <c r="AD95" i="2"/>
  <c r="BX84" i="10"/>
  <c r="BX85" i="10" s="1"/>
  <c r="AX395" i="2"/>
  <c r="AY391" i="2"/>
  <c r="I916" i="2"/>
  <c r="I284" i="14"/>
  <c r="J28" i="4"/>
  <c r="N895" i="2"/>
  <c r="I934" i="2"/>
  <c r="I231" i="14" s="1"/>
  <c r="K929" i="2"/>
  <c r="K230" i="14" s="1"/>
  <c r="H231" i="14"/>
  <c r="H292" i="14"/>
  <c r="J257" i="14"/>
  <c r="J230" i="14"/>
  <c r="J290" i="14"/>
  <c r="K164" i="4"/>
  <c r="N559" i="2"/>
  <c r="N558" i="2" s="1"/>
  <c r="G292" i="14"/>
  <c r="G258" i="14"/>
  <c r="G231" i="14"/>
  <c r="G918" i="2"/>
  <c r="G919" i="2"/>
  <c r="G924" i="2" s="1"/>
  <c r="G925" i="2" s="1"/>
  <c r="M192" i="4"/>
  <c r="M939" i="2"/>
  <c r="M930" i="2"/>
  <c r="M927" i="2" s="1"/>
  <c r="M935" i="2"/>
  <c r="L897" i="2"/>
  <c r="K938" i="2"/>
  <c r="L936" i="2"/>
  <c r="M708" i="2"/>
  <c r="M721" i="2"/>
  <c r="N53" i="4"/>
  <c r="N887" i="2"/>
  <c r="M895" i="2"/>
  <c r="M897" i="2" s="1"/>
  <c r="L939" i="2"/>
  <c r="L930" i="2"/>
  <c r="L192" i="4"/>
  <c r="L935" i="2"/>
  <c r="L720" i="2"/>
  <c r="L52" i="4"/>
  <c r="J39" i="13"/>
  <c r="J40" i="13" s="1"/>
  <c r="K25" i="4"/>
  <c r="J123" i="14"/>
  <c r="J12" i="14"/>
  <c r="J159" i="14"/>
  <c r="J50" i="14"/>
  <c r="K191" i="4"/>
  <c r="K194" i="4" s="1"/>
  <c r="K37" i="13"/>
  <c r="K55" i="4"/>
  <c r="K11" i="13"/>
  <c r="K38" i="13" s="1"/>
  <c r="H39" i="13"/>
  <c r="J293" i="14"/>
  <c r="J933" i="2"/>
  <c r="J934" i="2" s="1"/>
  <c r="AI192" i="14" l="1"/>
  <c r="AE639" i="2"/>
  <c r="CA605" i="2"/>
  <c r="CE601" i="2"/>
  <c r="DJ782" i="2"/>
  <c r="DJ789" i="2"/>
  <c r="DL26" i="4"/>
  <c r="DL45" i="4"/>
  <c r="DK782" i="2"/>
  <c r="DK789" i="2"/>
  <c r="CO175" i="4"/>
  <c r="CO838" i="2"/>
  <c r="CO856" i="2" s="1"/>
  <c r="CO43" i="4" s="1"/>
  <c r="CN21" i="4"/>
  <c r="CM863" i="2"/>
  <c r="CN857" i="2"/>
  <c r="CN176" i="4" s="1"/>
  <c r="CM852" i="2"/>
  <c r="K885" i="2"/>
  <c r="K253" i="14" s="1"/>
  <c r="Y284" i="14"/>
  <c r="M893" i="2"/>
  <c r="M898" i="2" s="1"/>
  <c r="BC184" i="4"/>
  <c r="BB17" i="4"/>
  <c r="BB85" i="14" s="1"/>
  <c r="BB87" i="14" s="1"/>
  <c r="Z28" i="4"/>
  <c r="Z916" i="2" s="1"/>
  <c r="BZ631" i="2"/>
  <c r="BZ691" i="2" s="1"/>
  <c r="BZ634" i="2"/>
  <c r="BZ694" i="2" s="1"/>
  <c r="BZ657" i="2"/>
  <c r="BZ705" i="2" s="1"/>
  <c r="CC847" i="2"/>
  <c r="CC862" i="2"/>
  <c r="CH468" i="2"/>
  <c r="CH470" i="2" s="1"/>
  <c r="CG543" i="2"/>
  <c r="CF544" i="2"/>
  <c r="CG40" i="4"/>
  <c r="CF534" i="2"/>
  <c r="CI466" i="2"/>
  <c r="CH536" i="2"/>
  <c r="CI479" i="2"/>
  <c r="CH483" i="2"/>
  <c r="CI492" i="2"/>
  <c r="CH496" i="2"/>
  <c r="CG537" i="2"/>
  <c r="CG538" i="2" s="1"/>
  <c r="AI563" i="2"/>
  <c r="Y918" i="2"/>
  <c r="AC115" i="2"/>
  <c r="AB113" i="2"/>
  <c r="AB116" i="2"/>
  <c r="Y291" i="14"/>
  <c r="Y928" i="2"/>
  <c r="Y929" i="2" s="1"/>
  <c r="AA886" i="2"/>
  <c r="AA897" i="2" s="1"/>
  <c r="AA512" i="2"/>
  <c r="AA513" i="2" s="1"/>
  <c r="AA514" i="2" s="1"/>
  <c r="Z939" i="2"/>
  <c r="Z935" i="2"/>
  <c r="Z930" i="2"/>
  <c r="Z927" i="2" s="1"/>
  <c r="AA39" i="4"/>
  <c r="AA117" i="2"/>
  <c r="AA25" i="4" s="1"/>
  <c r="X290" i="14"/>
  <c r="X230" i="14"/>
  <c r="X257" i="14"/>
  <c r="X920" i="2"/>
  <c r="AC26" i="2"/>
  <c r="AC17" i="2"/>
  <c r="AD15" i="2"/>
  <c r="AD66" i="2"/>
  <c r="AD57" i="2"/>
  <c r="AE55" i="2"/>
  <c r="AE86" i="2"/>
  <c r="AE77" i="2"/>
  <c r="AF75" i="2"/>
  <c r="AC46" i="2"/>
  <c r="AC37" i="2"/>
  <c r="AD35" i="2"/>
  <c r="BB286" i="14"/>
  <c r="BB228" i="14"/>
  <c r="BB255" i="14"/>
  <c r="BC79" i="10"/>
  <c r="AM401" i="2"/>
  <c r="AL524" i="2"/>
  <c r="AY395" i="2"/>
  <c r="AZ391" i="2"/>
  <c r="AJ528" i="2"/>
  <c r="AZ393" i="2"/>
  <c r="AK531" i="2"/>
  <c r="AK532" i="2" s="1"/>
  <c r="CC71" i="10"/>
  <c r="CC72" i="10" s="1"/>
  <c r="BX86" i="10"/>
  <c r="AD106" i="2"/>
  <c r="AD97" i="2"/>
  <c r="AE95" i="2"/>
  <c r="AL403" i="2"/>
  <c r="AM399" i="2"/>
  <c r="AL530" i="2"/>
  <c r="AK525" i="2"/>
  <c r="AK526" i="2" s="1"/>
  <c r="AJ522" i="2"/>
  <c r="J284" i="14"/>
  <c r="J916" i="2"/>
  <c r="N897" i="2"/>
  <c r="L25" i="4"/>
  <c r="I292" i="14"/>
  <c r="I258" i="14"/>
  <c r="K257" i="14"/>
  <c r="K290" i="14"/>
  <c r="G913" i="2"/>
  <c r="K28" i="4"/>
  <c r="L37" i="13"/>
  <c r="L55" i="4"/>
  <c r="L191" i="4"/>
  <c r="L194" i="4" s="1"/>
  <c r="L11" i="13"/>
  <c r="L38" i="13" s="1"/>
  <c r="K39" i="13"/>
  <c r="K40" i="13" s="1"/>
  <c r="N721" i="2"/>
  <c r="N708" i="2"/>
  <c r="L927" i="2"/>
  <c r="M720" i="2"/>
  <c r="M52" i="4"/>
  <c r="G920" i="2"/>
  <c r="L883" i="2"/>
  <c r="L899" i="2"/>
  <c r="K123" i="14"/>
  <c r="K50" i="14"/>
  <c r="K159" i="14"/>
  <c r="K12" i="14"/>
  <c r="J258" i="14"/>
  <c r="J292" i="14"/>
  <c r="J231" i="14"/>
  <c r="H40" i="13"/>
  <c r="L937" i="2"/>
  <c r="L938" i="2" s="1"/>
  <c r="N939" i="2"/>
  <c r="N192" i="4"/>
  <c r="N930" i="2"/>
  <c r="N927" i="2" s="1"/>
  <c r="N935" i="2"/>
  <c r="K932" i="2"/>
  <c r="H918" i="2"/>
  <c r="M291" i="14"/>
  <c r="M928" i="2"/>
  <c r="G922" i="2"/>
  <c r="J280" i="14"/>
  <c r="J253" i="14"/>
  <c r="J226" i="14"/>
  <c r="M883" i="2" l="1"/>
  <c r="M281" i="14" s="1"/>
  <c r="CP837" i="2"/>
  <c r="AE725" i="2"/>
  <c r="AF639" i="2"/>
  <c r="AF725" i="2" s="1"/>
  <c r="CF600" i="2"/>
  <c r="CB604" i="2"/>
  <c r="DL782" i="2"/>
  <c r="DL789" i="2"/>
  <c r="DM26" i="4"/>
  <c r="DM45" i="4"/>
  <c r="CO836" i="2"/>
  <c r="CO857" i="2" s="1"/>
  <c r="K226" i="14"/>
  <c r="CN104" i="14"/>
  <c r="CN863" i="2"/>
  <c r="CN852" i="2"/>
  <c r="CM86" i="14"/>
  <c r="CM104" i="14"/>
  <c r="K280" i="14"/>
  <c r="G60" i="4"/>
  <c r="G32" i="4"/>
  <c r="Z284" i="14"/>
  <c r="CO90" i="14"/>
  <c r="CO11" i="14"/>
  <c r="CO94" i="14"/>
  <c r="CO122" i="14"/>
  <c r="BB167" i="14"/>
  <c r="BB15" i="14"/>
  <c r="BB187" i="14"/>
  <c r="BB22" i="4"/>
  <c r="BB55" i="14"/>
  <c r="BB178" i="14"/>
  <c r="AA28" i="4"/>
  <c r="AA284" i="14" s="1"/>
  <c r="BZ635" i="2"/>
  <c r="BZ695" i="2" s="1"/>
  <c r="CA630" i="2"/>
  <c r="CA690" i="2" s="1"/>
  <c r="CA656" i="2"/>
  <c r="CA704" i="2" s="1"/>
  <c r="CC861" i="2"/>
  <c r="CD846" i="2"/>
  <c r="CF545" i="2"/>
  <c r="CF541" i="2"/>
  <c r="CH40" i="4"/>
  <c r="CG544" i="2"/>
  <c r="CI468" i="2"/>
  <c r="CI470" i="2" s="1"/>
  <c r="CH543" i="2"/>
  <c r="CG534" i="2"/>
  <c r="CH537" i="2"/>
  <c r="CH538" i="2" s="1"/>
  <c r="CJ492" i="2"/>
  <c r="CI496" i="2"/>
  <c r="CJ466" i="2"/>
  <c r="CI536" i="2"/>
  <c r="CJ479" i="2"/>
  <c r="CI483" i="2"/>
  <c r="AA510" i="2"/>
  <c r="AK528" i="2"/>
  <c r="AC113" i="2"/>
  <c r="AD115" i="2"/>
  <c r="AC116" i="2"/>
  <c r="AB886" i="2"/>
  <c r="AB897" i="2" s="1"/>
  <c r="AB512" i="2"/>
  <c r="AB513" i="2" s="1"/>
  <c r="AB514" i="2" s="1"/>
  <c r="X921" i="2"/>
  <c r="Y919" i="2" s="1"/>
  <c r="Y920" i="2" s="1"/>
  <c r="Y257" i="14"/>
  <c r="Y290" i="14"/>
  <c r="Y230" i="14"/>
  <c r="Z291" i="14"/>
  <c r="Z928" i="2"/>
  <c r="Z929" i="2" s="1"/>
  <c r="Z918" i="2"/>
  <c r="AB39" i="4"/>
  <c r="AB117" i="2"/>
  <c r="AB25" i="4" s="1"/>
  <c r="AA930" i="2"/>
  <c r="AA927" i="2" s="1"/>
  <c r="AA939" i="2"/>
  <c r="AA935" i="2"/>
  <c r="AD26" i="2"/>
  <c r="AD17" i="2"/>
  <c r="AE15" i="2"/>
  <c r="AE66" i="2"/>
  <c r="AE57" i="2"/>
  <c r="AF55" i="2"/>
  <c r="AF86" i="2"/>
  <c r="AF77" i="2"/>
  <c r="AG75" i="2"/>
  <c r="AD46" i="2"/>
  <c r="AD37" i="2"/>
  <c r="AE35" i="2"/>
  <c r="AL525" i="2"/>
  <c r="AL526" i="2" s="1"/>
  <c r="AL531" i="2"/>
  <c r="AL528" i="2" s="1"/>
  <c r="BY84" i="10"/>
  <c r="BY85" i="10" s="1"/>
  <c r="AJ192" i="14"/>
  <c r="AN401" i="2"/>
  <c r="AM524" i="2"/>
  <c r="AE106" i="2"/>
  <c r="AE97" i="2"/>
  <c r="AF95" i="2"/>
  <c r="CC904" i="2"/>
  <c r="CD70" i="10"/>
  <c r="AZ395" i="2"/>
  <c r="BA391" i="2"/>
  <c r="BC906" i="2"/>
  <c r="BC901" i="2" s="1"/>
  <c r="BD77" i="10"/>
  <c r="AM403" i="2"/>
  <c r="AN399" i="2"/>
  <c r="AM530" i="2"/>
  <c r="AJ563" i="2"/>
  <c r="AK522" i="2"/>
  <c r="BA393" i="2"/>
  <c r="L28" i="4"/>
  <c r="M25" i="4"/>
  <c r="M884" i="2"/>
  <c r="G921" i="2"/>
  <c r="H919" i="2" s="1"/>
  <c r="M936" i="2"/>
  <c r="L932" i="2"/>
  <c r="L281" i="14"/>
  <c r="L884" i="2"/>
  <c r="L885" i="2" s="1"/>
  <c r="K933" i="2"/>
  <c r="K934" i="2" s="1"/>
  <c r="K293" i="14"/>
  <c r="M37" i="13"/>
  <c r="M191" i="4"/>
  <c r="M55" i="4"/>
  <c r="M11" i="13"/>
  <c r="L39" i="13"/>
  <c r="G914" i="2"/>
  <c r="G915" i="2" s="1"/>
  <c r="G283" i="14"/>
  <c r="G29" i="4"/>
  <c r="G941" i="2"/>
  <c r="M899" i="2"/>
  <c r="L928" i="2"/>
  <c r="L291" i="14"/>
  <c r="N720" i="2"/>
  <c r="N52" i="4"/>
  <c r="K284" i="14"/>
  <c r="K916" i="2"/>
  <c r="I918" i="2"/>
  <c r="N928" i="2"/>
  <c r="N291" i="14"/>
  <c r="N893" i="2"/>
  <c r="L159" i="14"/>
  <c r="L50" i="14"/>
  <c r="L123" i="14"/>
  <c r="L12" i="14"/>
  <c r="N162" i="4"/>
  <c r="AK192" i="14" l="1"/>
  <c r="N883" i="2"/>
  <c r="AG639" i="2"/>
  <c r="CB605" i="2"/>
  <c r="CF601" i="2"/>
  <c r="DM782" i="2"/>
  <c r="DM789" i="2"/>
  <c r="DN26" i="4"/>
  <c r="DN45" i="4"/>
  <c r="CP838" i="2"/>
  <c r="CP855" i="2"/>
  <c r="CP175" i="4" s="1"/>
  <c r="CN86" i="14"/>
  <c r="N281" i="14"/>
  <c r="G62" i="4"/>
  <c r="G199" i="4"/>
  <c r="G125" i="14"/>
  <c r="CO863" i="2"/>
  <c r="CO176" i="4"/>
  <c r="CO852" i="2"/>
  <c r="AA916" i="2"/>
  <c r="AA918" i="2" s="1"/>
  <c r="BB89" i="14"/>
  <c r="BB91" i="14" s="1"/>
  <c r="AB28" i="4"/>
  <c r="AB284" i="14" s="1"/>
  <c r="CA634" i="2"/>
  <c r="CA694" i="2" s="1"/>
  <c r="CA657" i="2"/>
  <c r="CA705" i="2" s="1"/>
  <c r="CA631" i="2"/>
  <c r="CA691" i="2" s="1"/>
  <c r="CD847" i="2"/>
  <c r="CD862" i="2"/>
  <c r="CH544" i="2"/>
  <c r="CH541" i="2" s="1"/>
  <c r="CJ468" i="2"/>
  <c r="CJ470" i="2" s="1"/>
  <c r="CI543" i="2"/>
  <c r="CI544" i="2" s="1"/>
  <c r="CG545" i="2"/>
  <c r="CG541" i="2"/>
  <c r="CK466" i="2"/>
  <c r="CJ536" i="2"/>
  <c r="CK492" i="2"/>
  <c r="CJ496" i="2"/>
  <c r="CK479" i="2"/>
  <c r="CJ483" i="2"/>
  <c r="CI537" i="2"/>
  <c r="CI538" i="2" s="1"/>
  <c r="CH534" i="2"/>
  <c r="CI40" i="4"/>
  <c r="AB510" i="2"/>
  <c r="AL522" i="2"/>
  <c r="AL532" i="2"/>
  <c r="AD113" i="2"/>
  <c r="AE115" i="2"/>
  <c r="AD116" i="2"/>
  <c r="AC39" i="4"/>
  <c r="AC117" i="2"/>
  <c r="AC25" i="4" s="1"/>
  <c r="AA291" i="14"/>
  <c r="AA928" i="2"/>
  <c r="AA929" i="2" s="1"/>
  <c r="AC886" i="2"/>
  <c r="AC897" i="2" s="1"/>
  <c r="AC512" i="2"/>
  <c r="AC513" i="2" s="1"/>
  <c r="AC514" i="2" s="1"/>
  <c r="Z290" i="14"/>
  <c r="Z257" i="14"/>
  <c r="Z230" i="14"/>
  <c r="Y921" i="2"/>
  <c r="Z919" i="2" s="1"/>
  <c r="AB930" i="2"/>
  <c r="AB927" i="2" s="1"/>
  <c r="AB939" i="2"/>
  <c r="AB935" i="2"/>
  <c r="AE26" i="2"/>
  <c r="AE17" i="2"/>
  <c r="AF15" i="2"/>
  <c r="AF66" i="2"/>
  <c r="AF57" i="2"/>
  <c r="AG55" i="2"/>
  <c r="AE46" i="2"/>
  <c r="AE37" i="2"/>
  <c r="AF35" i="2"/>
  <c r="AG86" i="2"/>
  <c r="AG77" i="2"/>
  <c r="AH75" i="2"/>
  <c r="N884" i="2"/>
  <c r="N885" i="2" s="1"/>
  <c r="N253" i="14" s="1"/>
  <c r="BB393" i="2"/>
  <c r="AK563" i="2"/>
  <c r="AM531" i="2"/>
  <c r="AM532" i="2" s="1"/>
  <c r="BC287" i="14"/>
  <c r="BC902" i="2"/>
  <c r="BC903" i="2" s="1"/>
  <c r="BC16" i="4"/>
  <c r="CD71" i="10"/>
  <c r="CD72" i="10" s="1"/>
  <c r="AM525" i="2"/>
  <c r="AM522" i="2" s="1"/>
  <c r="AN403" i="2"/>
  <c r="AO399" i="2"/>
  <c r="AN530" i="2"/>
  <c r="BA395" i="2"/>
  <c r="BB391" i="2"/>
  <c r="AO401" i="2"/>
  <c r="AN524" i="2"/>
  <c r="N929" i="2"/>
  <c r="N257" i="14" s="1"/>
  <c r="O929" i="2"/>
  <c r="CE898" i="2"/>
  <c r="Q898" i="2"/>
  <c r="CZ898" i="2"/>
  <c r="BE898" i="2"/>
  <c r="AL898" i="2"/>
  <c r="CI898" i="2"/>
  <c r="BW898" i="2"/>
  <c r="AY898" i="2"/>
  <c r="P898" i="2"/>
  <c r="DM898" i="2"/>
  <c r="BU898" i="2"/>
  <c r="BY898" i="2"/>
  <c r="BN898" i="2"/>
  <c r="AO898" i="2"/>
  <c r="AF898" i="2"/>
  <c r="X898" i="2"/>
  <c r="BK898" i="2"/>
  <c r="AZ898" i="2"/>
  <c r="DR898" i="2"/>
  <c r="CY898" i="2"/>
  <c r="DI898" i="2"/>
  <c r="CR898" i="2"/>
  <c r="O898" i="2"/>
  <c r="CX898" i="2"/>
  <c r="BJ898" i="2"/>
  <c r="AK898" i="2"/>
  <c r="BL898" i="2"/>
  <c r="AU898" i="2"/>
  <c r="CA898" i="2"/>
  <c r="BS898" i="2"/>
  <c r="DE898" i="2"/>
  <c r="BB898" i="2"/>
  <c r="T898" i="2"/>
  <c r="BF898" i="2"/>
  <c r="AG898" i="2"/>
  <c r="DN898" i="2"/>
  <c r="BC898" i="2"/>
  <c r="AR898" i="2"/>
  <c r="BM898" i="2"/>
  <c r="AT898" i="2"/>
  <c r="AE898" i="2"/>
  <c r="DS898" i="2"/>
  <c r="DU898" i="2"/>
  <c r="CM898" i="2"/>
  <c r="AH898" i="2"/>
  <c r="R898" i="2"/>
  <c r="CG898" i="2"/>
  <c r="BV898" i="2"/>
  <c r="BO898" i="2"/>
  <c r="AN898" i="2"/>
  <c r="CU898" i="2"/>
  <c r="Z898" i="2"/>
  <c r="AA898" i="2"/>
  <c r="DQ898" i="2"/>
  <c r="AV898" i="2"/>
  <c r="BI898" i="2"/>
  <c r="AP898" i="2"/>
  <c r="CD898" i="2"/>
  <c r="DB898" i="2"/>
  <c r="U898" i="2"/>
  <c r="DK898" i="2"/>
  <c r="CL898" i="2"/>
  <c r="BA898" i="2"/>
  <c r="AJ898" i="2"/>
  <c r="AB898" i="2"/>
  <c r="DA898" i="2"/>
  <c r="CF898" i="2"/>
  <c r="CT898" i="2"/>
  <c r="BZ898" i="2"/>
  <c r="DP898" i="2"/>
  <c r="CO898" i="2"/>
  <c r="BD898" i="2"/>
  <c r="AM898" i="2"/>
  <c r="AW898" i="2"/>
  <c r="V898" i="2"/>
  <c r="CC898" i="2"/>
  <c r="CH898" i="2"/>
  <c r="DV898" i="2"/>
  <c r="CW898" i="2"/>
  <c r="DG898" i="2"/>
  <c r="CB898" i="2"/>
  <c r="AD898" i="2"/>
  <c r="AC898" i="2"/>
  <c r="AQ898" i="2"/>
  <c r="BR898" i="2"/>
  <c r="AS898" i="2"/>
  <c r="DO898" i="2"/>
  <c r="CP898" i="2"/>
  <c r="DT898" i="2"/>
  <c r="CS898" i="2"/>
  <c r="BQ898" i="2"/>
  <c r="AX898" i="2"/>
  <c r="Y898" i="2"/>
  <c r="DH898" i="2"/>
  <c r="DJ898" i="2"/>
  <c r="CQ898" i="2"/>
  <c r="BG898" i="2"/>
  <c r="BH898" i="2"/>
  <c r="CN898" i="2"/>
  <c r="S898" i="2"/>
  <c r="DD898" i="2"/>
  <c r="BP898" i="2"/>
  <c r="AI898" i="2"/>
  <c r="CV898" i="2"/>
  <c r="BT898" i="2"/>
  <c r="CJ898" i="2"/>
  <c r="DL898" i="2"/>
  <c r="CK898" i="2"/>
  <c r="W898" i="2"/>
  <c r="DF898" i="2"/>
  <c r="BX898" i="2"/>
  <c r="DC898" i="2"/>
  <c r="BD143" i="4"/>
  <c r="BD145" i="4" s="1"/>
  <c r="BD20" i="4"/>
  <c r="BD78" i="10"/>
  <c r="BY86" i="10"/>
  <c r="AF106" i="2"/>
  <c r="AF97" i="2"/>
  <c r="AG95" i="2"/>
  <c r="AL192" i="14"/>
  <c r="N25" i="4"/>
  <c r="L916" i="2"/>
  <c r="L284" i="14"/>
  <c r="M28" i="4"/>
  <c r="N899" i="2"/>
  <c r="H924" i="2"/>
  <c r="H922" i="2" s="1"/>
  <c r="H920" i="2"/>
  <c r="M937" i="2"/>
  <c r="M938" i="2" s="1"/>
  <c r="M932" i="2" s="1"/>
  <c r="K292" i="14"/>
  <c r="K231" i="14"/>
  <c r="K258" i="14"/>
  <c r="G254" i="14"/>
  <c r="G227" i="14"/>
  <c r="G282" i="14"/>
  <c r="G942" i="2"/>
  <c r="N898" i="2"/>
  <c r="J918" i="2"/>
  <c r="M929" i="2"/>
  <c r="M38" i="13"/>
  <c r="L293" i="14"/>
  <c r="L933" i="2"/>
  <c r="G30" i="4"/>
  <c r="M50" i="14"/>
  <c r="M159" i="14"/>
  <c r="M123" i="14"/>
  <c r="M12" i="14"/>
  <c r="N164" i="4"/>
  <c r="N55" i="4"/>
  <c r="N191" i="4"/>
  <c r="N194" i="4" s="1"/>
  <c r="N11" i="13"/>
  <c r="N38" i="13" s="1"/>
  <c r="N37" i="13"/>
  <c r="L929" i="2"/>
  <c r="M194" i="4"/>
  <c r="M885" i="2"/>
  <c r="G285" i="14"/>
  <c r="G943" i="2"/>
  <c r="G554" i="2" s="1"/>
  <c r="G553" i="2" s="1"/>
  <c r="L40" i="13"/>
  <c r="L280" i="14"/>
  <c r="L253" i="14"/>
  <c r="L226" i="14"/>
  <c r="CP856" i="2" l="1"/>
  <c r="CP43" i="4" s="1"/>
  <c r="CP122" i="14" s="1"/>
  <c r="CQ837" i="2"/>
  <c r="CQ855" i="2" s="1"/>
  <c r="AG725" i="2"/>
  <c r="AH639" i="2"/>
  <c r="CG600" i="2"/>
  <c r="CC604" i="2"/>
  <c r="DO26" i="4"/>
  <c r="DO45" i="4"/>
  <c r="DN782" i="2"/>
  <c r="DN789" i="2"/>
  <c r="CP836" i="2"/>
  <c r="CP21" i="4"/>
  <c r="G201" i="4"/>
  <c r="CO86" i="14"/>
  <c r="CO104" i="14"/>
  <c r="AB916" i="2"/>
  <c r="AB918" i="2" s="1"/>
  <c r="AC28" i="4"/>
  <c r="AC916" i="2" s="1"/>
  <c r="BC17" i="4"/>
  <c r="BC85" i="14" s="1"/>
  <c r="BC87" i="14" s="1"/>
  <c r="G177" i="14"/>
  <c r="BD184" i="4"/>
  <c r="CB656" i="2"/>
  <c r="CB704" i="2" s="1"/>
  <c r="CB630" i="2"/>
  <c r="CB690" i="2" s="1"/>
  <c r="CA635" i="2"/>
  <c r="CA695" i="2" s="1"/>
  <c r="AL563" i="2"/>
  <c r="CD861" i="2"/>
  <c r="CE846" i="2"/>
  <c r="CH545" i="2"/>
  <c r="CI541" i="2"/>
  <c r="CK468" i="2"/>
  <c r="CK470" i="2" s="1"/>
  <c r="CJ543" i="2"/>
  <c r="CJ544" i="2" s="1"/>
  <c r="CI545" i="2"/>
  <c r="CL479" i="2"/>
  <c r="CK483" i="2"/>
  <c r="CL492" i="2"/>
  <c r="CK496" i="2"/>
  <c r="CI534" i="2"/>
  <c r="CJ537" i="2"/>
  <c r="CJ538" i="2" s="1"/>
  <c r="CJ40" i="4"/>
  <c r="CL466" i="2"/>
  <c r="CK536" i="2"/>
  <c r="AM526" i="2"/>
  <c r="Z920" i="2"/>
  <c r="AC510" i="2"/>
  <c r="AF115" i="2"/>
  <c r="AE116" i="2"/>
  <c r="AE113" i="2"/>
  <c r="AD886" i="2"/>
  <c r="AD897" i="2" s="1"/>
  <c r="AD512" i="2"/>
  <c r="AD513" i="2" s="1"/>
  <c r="AD514" i="2" s="1"/>
  <c r="AC939" i="2"/>
  <c r="AC935" i="2"/>
  <c r="AC930" i="2"/>
  <c r="AC927" i="2" s="1"/>
  <c r="AB291" i="14"/>
  <c r="AB928" i="2"/>
  <c r="AB929" i="2" s="1"/>
  <c r="AA290" i="14"/>
  <c r="AA230" i="14"/>
  <c r="AA257" i="14"/>
  <c r="AD117" i="2"/>
  <c r="AD25" i="4" s="1"/>
  <c r="AD39" i="4"/>
  <c r="AH86" i="2"/>
  <c r="AH77" i="2"/>
  <c r="AI75" i="2"/>
  <c r="AF26" i="2"/>
  <c r="AF17" i="2"/>
  <c r="AG15" i="2"/>
  <c r="AG66" i="2"/>
  <c r="AG57" i="2"/>
  <c r="AH55" i="2"/>
  <c r="AF46" i="2"/>
  <c r="AF37" i="2"/>
  <c r="AG35" i="2"/>
  <c r="N290" i="14"/>
  <c r="N230" i="14"/>
  <c r="O899" i="2"/>
  <c r="O883" i="2"/>
  <c r="BC286" i="14"/>
  <c r="BC228" i="14"/>
  <c r="BC255" i="14"/>
  <c r="AP401" i="2"/>
  <c r="AO524" i="2"/>
  <c r="AO403" i="2"/>
  <c r="AP399" i="2"/>
  <c r="AO530" i="2"/>
  <c r="AG106" i="2"/>
  <c r="AG97" i="2"/>
  <c r="AH95" i="2"/>
  <c r="BZ84" i="10"/>
  <c r="BZ85" i="10" s="1"/>
  <c r="AM528" i="2"/>
  <c r="BC393" i="2"/>
  <c r="BD79" i="10"/>
  <c r="O290" i="14"/>
  <c r="O230" i="14"/>
  <c r="O257" i="14"/>
  <c r="BB395" i="2"/>
  <c r="BC391" i="2"/>
  <c r="CD904" i="2"/>
  <c r="CE70" i="10"/>
  <c r="AN525" i="2"/>
  <c r="AN531" i="2"/>
  <c r="N28" i="4"/>
  <c r="M916" i="2"/>
  <c r="M284" i="14"/>
  <c r="K918" i="2"/>
  <c r="L918" i="2" s="1"/>
  <c r="H921" i="2"/>
  <c r="I919" i="2" s="1"/>
  <c r="H925" i="2"/>
  <c r="H913" i="2" s="1"/>
  <c r="N280" i="14"/>
  <c r="N226" i="14"/>
  <c r="N936" i="2"/>
  <c r="M933" i="2"/>
  <c r="M934" i="2" s="1"/>
  <c r="M293" i="14"/>
  <c r="G564" i="2"/>
  <c r="G565" i="2" s="1"/>
  <c r="N39" i="13"/>
  <c r="N40" i="13" s="1"/>
  <c r="G183" i="4"/>
  <c r="G8" i="13"/>
  <c r="G33" i="4"/>
  <c r="G27" i="13"/>
  <c r="M290" i="14"/>
  <c r="M230" i="14"/>
  <c r="M257" i="14"/>
  <c r="G42" i="4"/>
  <c r="G296" i="14"/>
  <c r="L257" i="14"/>
  <c r="L230" i="14"/>
  <c r="L290" i="14"/>
  <c r="N12" i="14"/>
  <c r="N159" i="14"/>
  <c r="N123" i="14"/>
  <c r="N50" i="14"/>
  <c r="L934" i="2"/>
  <c r="G233" i="14"/>
  <c r="M253" i="14"/>
  <c r="M280" i="14"/>
  <c r="M226" i="14"/>
  <c r="M39" i="13"/>
  <c r="G260" i="14"/>
  <c r="CP11" i="14" l="1"/>
  <c r="CP94" i="14"/>
  <c r="CP90" i="14"/>
  <c r="AH725" i="2"/>
  <c r="AI639" i="2"/>
  <c r="CC605" i="2"/>
  <c r="CG601" i="2"/>
  <c r="DP26" i="4"/>
  <c r="DP45" i="4"/>
  <c r="CP857" i="2"/>
  <c r="CP176" i="4" s="1"/>
  <c r="CQ838" i="2"/>
  <c r="CQ856" i="2" s="1"/>
  <c r="CQ43" i="4" s="1"/>
  <c r="CQ90" i="14" s="1"/>
  <c r="H941" i="2"/>
  <c r="H60" i="4"/>
  <c r="AC284" i="14"/>
  <c r="H32" i="4"/>
  <c r="CQ175" i="4"/>
  <c r="CQ21" i="4"/>
  <c r="BC187" i="14"/>
  <c r="BC22" i="4"/>
  <c r="BC89" i="14" s="1"/>
  <c r="BC91" i="14" s="1"/>
  <c r="BC167" i="14"/>
  <c r="BC55" i="14"/>
  <c r="BC15" i="14"/>
  <c r="AD28" i="4"/>
  <c r="AD284" i="14" s="1"/>
  <c r="BC178" i="14"/>
  <c r="N916" i="2"/>
  <c r="CB631" i="2"/>
  <c r="CB691" i="2" s="1"/>
  <c r="CB634" i="2"/>
  <c r="CB694" i="2" s="1"/>
  <c r="CB657" i="2"/>
  <c r="CB705" i="2" s="1"/>
  <c r="CE847" i="2"/>
  <c r="CE862" i="2"/>
  <c r="CK40" i="4"/>
  <c r="CJ541" i="2"/>
  <c r="CL468" i="2"/>
  <c r="CL470" i="2" s="1"/>
  <c r="CK543" i="2"/>
  <c r="CK544" i="2" s="1"/>
  <c r="CJ545" i="2"/>
  <c r="CM479" i="2"/>
  <c r="CL483" i="2"/>
  <c r="CK537" i="2"/>
  <c r="CK538" i="2" s="1"/>
  <c r="CJ534" i="2"/>
  <c r="CM492" i="2"/>
  <c r="CL496" i="2"/>
  <c r="CM466" i="2"/>
  <c r="CL536" i="2"/>
  <c r="AM563" i="2"/>
  <c r="AD510" i="2"/>
  <c r="Z921" i="2"/>
  <c r="AA919" i="2" s="1"/>
  <c r="AG115" i="2"/>
  <c r="AF113" i="2"/>
  <c r="AF116" i="2"/>
  <c r="AC291" i="14"/>
  <c r="AC928" i="2"/>
  <c r="AC929" i="2" s="1"/>
  <c r="AD939" i="2"/>
  <c r="AD930" i="2"/>
  <c r="AD927" i="2" s="1"/>
  <c r="AD935" i="2"/>
  <c r="AC918" i="2"/>
  <c r="AB230" i="14"/>
  <c r="AB257" i="14"/>
  <c r="AB290" i="14"/>
  <c r="AE886" i="2"/>
  <c r="AE897" i="2" s="1"/>
  <c r="AE512" i="2"/>
  <c r="AE39" i="4"/>
  <c r="AE117" i="2"/>
  <c r="AE25" i="4" s="1"/>
  <c r="AI86" i="2"/>
  <c r="AI77" i="2"/>
  <c r="AJ75" i="2"/>
  <c r="AG46" i="2"/>
  <c r="AG37" i="2"/>
  <c r="AH35" i="2"/>
  <c r="AG26" i="2"/>
  <c r="AG17" i="2"/>
  <c r="AH15" i="2"/>
  <c r="AH66" i="2"/>
  <c r="AH57" i="2"/>
  <c r="AI55" i="2"/>
  <c r="O281" i="14"/>
  <c r="O884" i="2"/>
  <c r="P899" i="2"/>
  <c r="P883" i="2"/>
  <c r="CE71" i="10"/>
  <c r="CE72" i="10" s="1"/>
  <c r="BC395" i="2"/>
  <c r="BD391" i="2"/>
  <c r="BD906" i="2"/>
  <c r="BD901" i="2" s="1"/>
  <c r="BE77" i="10"/>
  <c r="BD393" i="2"/>
  <c r="AO531" i="2"/>
  <c r="AO528" i="2" s="1"/>
  <c r="AQ401" i="2"/>
  <c r="AP524" i="2"/>
  <c r="AN522" i="2"/>
  <c r="AM192" i="14"/>
  <c r="AP403" i="2"/>
  <c r="AQ399" i="2"/>
  <c r="AP530" i="2"/>
  <c r="BZ86" i="10"/>
  <c r="AN532" i="2"/>
  <c r="N937" i="2"/>
  <c r="O936" i="2" s="1"/>
  <c r="AN528" i="2"/>
  <c r="AN526" i="2"/>
  <c r="AH106" i="2"/>
  <c r="AH97" i="2"/>
  <c r="AI95" i="2"/>
  <c r="AO525" i="2"/>
  <c r="AO522" i="2" s="1"/>
  <c r="N284" i="14"/>
  <c r="I924" i="2"/>
  <c r="I922" i="2" s="1"/>
  <c r="I920" i="2"/>
  <c r="I921" i="2" s="1"/>
  <c r="J919" i="2" s="1"/>
  <c r="H283" i="14"/>
  <c r="H914" i="2"/>
  <c r="H915" i="2" s="1"/>
  <c r="H29" i="4"/>
  <c r="M258" i="14"/>
  <c r="M292" i="14"/>
  <c r="M231" i="14"/>
  <c r="G240" i="14"/>
  <c r="M918" i="2"/>
  <c r="G566" i="2"/>
  <c r="G267" i="14"/>
  <c r="G303" i="14"/>
  <c r="G28" i="13"/>
  <c r="M40" i="13"/>
  <c r="G48" i="4"/>
  <c r="L292" i="14"/>
  <c r="L231" i="14"/>
  <c r="L258" i="14"/>
  <c r="CR837" i="2" l="1"/>
  <c r="AI725" i="2"/>
  <c r="AJ639" i="2"/>
  <c r="CH600" i="2"/>
  <c r="CD604" i="2"/>
  <c r="DP782" i="2"/>
  <c r="DP789" i="2"/>
  <c r="DQ26" i="4"/>
  <c r="DQ45" i="4"/>
  <c r="DO782" i="2"/>
  <c r="DO789" i="2"/>
  <c r="CP852" i="2"/>
  <c r="CP104" i="14"/>
  <c r="CP863" i="2"/>
  <c r="CQ836" i="2"/>
  <c r="CQ857" i="2" s="1"/>
  <c r="CQ94" i="14"/>
  <c r="CQ122" i="14"/>
  <c r="CQ11" i="14"/>
  <c r="H199" i="4"/>
  <c r="H125" i="14"/>
  <c r="H62" i="4"/>
  <c r="AD916" i="2"/>
  <c r="AD918" i="2" s="1"/>
  <c r="AE28" i="4"/>
  <c r="AE916" i="2" s="1"/>
  <c r="CB635" i="2"/>
  <c r="CB695" i="2" s="1"/>
  <c r="CC630" i="2"/>
  <c r="CC690" i="2" s="1"/>
  <c r="CC656" i="2"/>
  <c r="CC704" i="2" s="1"/>
  <c r="CE861" i="2"/>
  <c r="CF846" i="2"/>
  <c r="CL40" i="4"/>
  <c r="CK541" i="2"/>
  <c r="CM468" i="2"/>
  <c r="CL543" i="2"/>
  <c r="CL544" i="2" s="1"/>
  <c r="CK545" i="2"/>
  <c r="CL537" i="2"/>
  <c r="CL538" i="2" s="1"/>
  <c r="CN479" i="2"/>
  <c r="CM483" i="2"/>
  <c r="CK534" i="2"/>
  <c r="CN466" i="2"/>
  <c r="CM536" i="2"/>
  <c r="CN492" i="2"/>
  <c r="CM496" i="2"/>
  <c r="AO532" i="2"/>
  <c r="AH115" i="2"/>
  <c r="AG113" i="2"/>
  <c r="AG39" i="4" s="1"/>
  <c r="AG930" i="2" s="1"/>
  <c r="AG927" i="2" s="1"/>
  <c r="O937" i="2"/>
  <c r="O938" i="2" s="1"/>
  <c r="O932" i="2" s="1"/>
  <c r="AA920" i="2"/>
  <c r="AG116" i="2"/>
  <c r="AC257" i="14"/>
  <c r="AC290" i="14"/>
  <c r="AC230" i="14"/>
  <c r="AO192" i="14"/>
  <c r="AE939" i="2"/>
  <c r="AE930" i="2"/>
  <c r="AE927" i="2" s="1"/>
  <c r="AE935" i="2"/>
  <c r="AF39" i="4"/>
  <c r="AF117" i="2"/>
  <c r="AF25" i="4" s="1"/>
  <c r="AF886" i="2"/>
  <c r="AF897" i="2" s="1"/>
  <c r="AF512" i="2"/>
  <c r="AF513" i="2" s="1"/>
  <c r="AE513" i="2"/>
  <c r="AE514" i="2" s="1"/>
  <c r="AD291" i="14"/>
  <c r="AD928" i="2"/>
  <c r="AD929" i="2" s="1"/>
  <c r="AI66" i="2"/>
  <c r="AI57" i="2"/>
  <c r="AJ55" i="2"/>
  <c r="AJ86" i="2"/>
  <c r="AJ77" i="2"/>
  <c r="AK75" i="2"/>
  <c r="AH46" i="2"/>
  <c r="AH37" i="2"/>
  <c r="AI35" i="2"/>
  <c r="AH26" i="2"/>
  <c r="AH17" i="2"/>
  <c r="AI15" i="2"/>
  <c r="P281" i="14"/>
  <c r="P884" i="2"/>
  <c r="O885" i="2"/>
  <c r="Q899" i="2"/>
  <c r="Q883" i="2"/>
  <c r="N938" i="2"/>
  <c r="N932" i="2" s="1"/>
  <c r="N933" i="2" s="1"/>
  <c r="AI106" i="2"/>
  <c r="AI97" i="2"/>
  <c r="AJ95" i="2"/>
  <c r="J920" i="2"/>
  <c r="J921" i="2" s="1"/>
  <c r="K919" i="2" s="1"/>
  <c r="K920" i="2" s="1"/>
  <c r="K921" i="2" s="1"/>
  <c r="L919" i="2" s="1"/>
  <c r="L920" i="2" s="1"/>
  <c r="CA84" i="10"/>
  <c r="CA85" i="10" s="1"/>
  <c r="BE393" i="2"/>
  <c r="AO526" i="2"/>
  <c r="AO563" i="2"/>
  <c r="AN192" i="14"/>
  <c r="AN563" i="2"/>
  <c r="BD287" i="14"/>
  <c r="BD902" i="2"/>
  <c r="BD903" i="2" s="1"/>
  <c r="BD16" i="4"/>
  <c r="AP531" i="2"/>
  <c r="AP532" i="2" s="1"/>
  <c r="AP525" i="2"/>
  <c r="CE904" i="2"/>
  <c r="CF70" i="10"/>
  <c r="AQ403" i="2"/>
  <c r="AR399" i="2"/>
  <c r="AQ530" i="2"/>
  <c r="AR401" i="2"/>
  <c r="AQ524" i="2"/>
  <c r="BE143" i="4"/>
  <c r="BE145" i="4" s="1"/>
  <c r="BE20" i="4"/>
  <c r="BE78" i="10"/>
  <c r="BD395" i="2"/>
  <c r="BE391" i="2"/>
  <c r="J924" i="2"/>
  <c r="J925" i="2" s="1"/>
  <c r="J913" i="2" s="1"/>
  <c r="J819" i="2" s="1"/>
  <c r="G91" i="14"/>
  <c r="H30" i="4"/>
  <c r="I925" i="2"/>
  <c r="I913" i="2" s="1"/>
  <c r="H942" i="2"/>
  <c r="H227" i="14"/>
  <c r="H233" i="14" s="1"/>
  <c r="H240" i="14" s="1"/>
  <c r="H241" i="14" s="1"/>
  <c r="H254" i="14"/>
  <c r="H260" i="14" s="1"/>
  <c r="H267" i="14" s="1"/>
  <c r="H268" i="14" s="1"/>
  <c r="H282" i="14"/>
  <c r="H296" i="14" s="1"/>
  <c r="H303" i="14" s="1"/>
  <c r="H304" i="14" s="1"/>
  <c r="H943" i="2"/>
  <c r="H554" i="2" s="1"/>
  <c r="H553" i="2" s="1"/>
  <c r="H285" i="14"/>
  <c r="G93" i="14"/>
  <c r="G158" i="14"/>
  <c r="G185" i="4"/>
  <c r="G10" i="14"/>
  <c r="G64" i="4"/>
  <c r="G49" i="14"/>
  <c r="G121" i="14"/>
  <c r="G304" i="14"/>
  <c r="N918" i="2"/>
  <c r="O918" i="2" s="1"/>
  <c r="G268" i="14"/>
  <c r="G29" i="13"/>
  <c r="G241" i="14"/>
  <c r="AJ725" i="2" l="1"/>
  <c r="AK639" i="2"/>
  <c r="CD605" i="2"/>
  <c r="CH601" i="2"/>
  <c r="DR26" i="4"/>
  <c r="DR45" i="4"/>
  <c r="DQ782" i="2"/>
  <c r="DQ789" i="2"/>
  <c r="CP86" i="14"/>
  <c r="AG117" i="2"/>
  <c r="AG25" i="4" s="1"/>
  <c r="AG28" i="4" s="1"/>
  <c r="AG284" i="14" s="1"/>
  <c r="CR855" i="2"/>
  <c r="CR175" i="4" s="1"/>
  <c r="CR838" i="2"/>
  <c r="CR836" i="2" s="1"/>
  <c r="J941" i="2"/>
  <c r="H201" i="4"/>
  <c r="CQ176" i="4"/>
  <c r="CQ852" i="2"/>
  <c r="CQ863" i="2"/>
  <c r="AE284" i="14"/>
  <c r="BE184" i="4"/>
  <c r="AF28" i="4"/>
  <c r="H177" i="14"/>
  <c r="BD17" i="4"/>
  <c r="BD55" i="14" s="1"/>
  <c r="CC634" i="2"/>
  <c r="CC694" i="2" s="1"/>
  <c r="CC657" i="2"/>
  <c r="CC705" i="2" s="1"/>
  <c r="CC631" i="2"/>
  <c r="CC691" i="2" s="1"/>
  <c r="AF510" i="2"/>
  <c r="CF862" i="2"/>
  <c r="CF847" i="2"/>
  <c r="CL541" i="2"/>
  <c r="CN468" i="2"/>
  <c r="CN470" i="2" s="1"/>
  <c r="CM543" i="2"/>
  <c r="CM544" i="2" s="1"/>
  <c r="CL545" i="2"/>
  <c r="CM470" i="2"/>
  <c r="CM40" i="4" s="1"/>
  <c r="CO492" i="2"/>
  <c r="CN496" i="2"/>
  <c r="CM537" i="2"/>
  <c r="CM538" i="2" s="1"/>
  <c r="CO479" i="2"/>
  <c r="CN483" i="2"/>
  <c r="CL534" i="2"/>
  <c r="CO466" i="2"/>
  <c r="CN536" i="2"/>
  <c r="N293" i="14"/>
  <c r="AG935" i="2"/>
  <c r="AH116" i="2"/>
  <c r="AH512" i="2" s="1"/>
  <c r="AG939" i="2"/>
  <c r="AI115" i="2"/>
  <c r="AA921" i="2"/>
  <c r="AB919" i="2" s="1"/>
  <c r="O293" i="14"/>
  <c r="O933" i="2"/>
  <c r="O934" i="2" s="1"/>
  <c r="P936" i="2"/>
  <c r="AH113" i="2"/>
  <c r="AE510" i="2"/>
  <c r="AE918" i="2"/>
  <c r="AG886" i="2"/>
  <c r="AG897" i="2" s="1"/>
  <c r="AG512" i="2"/>
  <c r="AG513" i="2" s="1"/>
  <c r="AG514" i="2" s="1"/>
  <c r="AF930" i="2"/>
  <c r="AF927" i="2" s="1"/>
  <c r="AF935" i="2"/>
  <c r="AF939" i="2"/>
  <c r="AD290" i="14"/>
  <c r="AD257" i="14"/>
  <c r="AD230" i="14"/>
  <c r="AF514" i="2"/>
  <c r="AE291" i="14"/>
  <c r="AE928" i="2"/>
  <c r="AE929" i="2" s="1"/>
  <c r="AI26" i="2"/>
  <c r="AI17" i="2"/>
  <c r="AJ15" i="2"/>
  <c r="AJ66" i="2"/>
  <c r="AJ57" i="2"/>
  <c r="AK55" i="2"/>
  <c r="AK86" i="2"/>
  <c r="AK77" i="2"/>
  <c r="AL75" i="2"/>
  <c r="AP528" i="2"/>
  <c r="AI46" i="2"/>
  <c r="AI37" i="2"/>
  <c r="AJ35" i="2"/>
  <c r="Q281" i="14"/>
  <c r="Q884" i="2"/>
  <c r="P885" i="2"/>
  <c r="R899" i="2"/>
  <c r="R883" i="2"/>
  <c r="O226" i="14"/>
  <c r="O253" i="14"/>
  <c r="O280" i="14"/>
  <c r="BD286" i="14"/>
  <c r="BD228" i="14"/>
  <c r="BD255" i="14"/>
  <c r="P918" i="2"/>
  <c r="N934" i="2"/>
  <c r="N231" i="14" s="1"/>
  <c r="AG291" i="14"/>
  <c r="AG928" i="2"/>
  <c r="BE395" i="2"/>
  <c r="BF391" i="2"/>
  <c r="AP526" i="2"/>
  <c r="BE79" i="10"/>
  <c r="AQ525" i="2"/>
  <c r="AQ522" i="2" s="1"/>
  <c r="AQ531" i="2"/>
  <c r="AQ528" i="2" s="1"/>
  <c r="AP522" i="2"/>
  <c r="CA86" i="10"/>
  <c r="AS401" i="2"/>
  <c r="AR524" i="2"/>
  <c r="AR403" i="2"/>
  <c r="AS399" i="2"/>
  <c r="AR530" i="2"/>
  <c r="CF71" i="10"/>
  <c r="CF72" i="10" s="1"/>
  <c r="BF393" i="2"/>
  <c r="AJ106" i="2"/>
  <c r="AJ97" i="2"/>
  <c r="AK95" i="2"/>
  <c r="J29" i="4"/>
  <c r="J922" i="2"/>
  <c r="K924" i="2" s="1"/>
  <c r="K925" i="2" s="1"/>
  <c r="K913" i="2" s="1"/>
  <c r="K819" i="2" s="1"/>
  <c r="J283" i="14"/>
  <c r="J914" i="2"/>
  <c r="J943" i="2" s="1"/>
  <c r="J554" i="2" s="1"/>
  <c r="J553" i="2" s="1"/>
  <c r="H27" i="13"/>
  <c r="H8" i="13"/>
  <c r="H28" i="13" s="1"/>
  <c r="H183" i="4"/>
  <c r="H33" i="4"/>
  <c r="I941" i="2"/>
  <c r="I283" i="14"/>
  <c r="I914" i="2"/>
  <c r="I29" i="4"/>
  <c r="G185" i="14"/>
  <c r="G184" i="14"/>
  <c r="H564" i="2"/>
  <c r="H565" i="2" s="1"/>
  <c r="H42" i="4"/>
  <c r="L921" i="2"/>
  <c r="M919" i="2" s="1"/>
  <c r="M920" i="2" s="1"/>
  <c r="G242" i="14"/>
  <c r="H242" i="14" s="1"/>
  <c r="G120" i="14"/>
  <c r="G187" i="4"/>
  <c r="G107" i="14"/>
  <c r="G48" i="14"/>
  <c r="G157" i="14"/>
  <c r="G30" i="13"/>
  <c r="G269" i="14"/>
  <c r="H269" i="14" s="1"/>
  <c r="G305" i="14"/>
  <c r="H305" i="14" s="1"/>
  <c r="G66" i="4"/>
  <c r="G98" i="14"/>
  <c r="G96" i="14"/>
  <c r="G9" i="14"/>
  <c r="AP192" i="14" l="1"/>
  <c r="CS837" i="2"/>
  <c r="AK725" i="2"/>
  <c r="AL639" i="2"/>
  <c r="CI600" i="2"/>
  <c r="CE604" i="2"/>
  <c r="DS26" i="4"/>
  <c r="CR856" i="2"/>
  <c r="CR43" i="4" s="1"/>
  <c r="CR122" i="14" s="1"/>
  <c r="CR21" i="4"/>
  <c r="CR857" i="2"/>
  <c r="CR176" i="4" s="1"/>
  <c r="BD85" i="14"/>
  <c r="BD87" i="14" s="1"/>
  <c r="K60" i="4"/>
  <c r="K32" i="4"/>
  <c r="J60" i="4"/>
  <c r="J32" i="4"/>
  <c r="CQ86" i="14"/>
  <c r="CQ104" i="14"/>
  <c r="BD22" i="4"/>
  <c r="BD89" i="14" s="1"/>
  <c r="BD91" i="14" s="1"/>
  <c r="AF916" i="2"/>
  <c r="AF918" i="2" s="1"/>
  <c r="BD15" i="14"/>
  <c r="BD167" i="14"/>
  <c r="AF284" i="14"/>
  <c r="BD187" i="14"/>
  <c r="BD178" i="14"/>
  <c r="AG916" i="2"/>
  <c r="N292" i="14"/>
  <c r="CD656" i="2"/>
  <c r="CD704" i="2" s="1"/>
  <c r="CD630" i="2"/>
  <c r="CD690" i="2" s="1"/>
  <c r="CC635" i="2"/>
  <c r="CC695" i="2" s="1"/>
  <c r="N258" i="14"/>
  <c r="CG846" i="2"/>
  <c r="CF861" i="2"/>
  <c r="CN40" i="4"/>
  <c r="CM541" i="2"/>
  <c r="CO468" i="2"/>
  <c r="CO470" i="2" s="1"/>
  <c r="CN543" i="2"/>
  <c r="CN544" i="2" s="1"/>
  <c r="CM545" i="2"/>
  <c r="CP466" i="2"/>
  <c r="CO536" i="2"/>
  <c r="CO537" i="2" s="1"/>
  <c r="CN537" i="2"/>
  <c r="CN538" i="2" s="1"/>
  <c r="CM534" i="2"/>
  <c r="CP479" i="2"/>
  <c r="CO483" i="2"/>
  <c r="CP492" i="2"/>
  <c r="CO496" i="2"/>
  <c r="AG510" i="2"/>
  <c r="P937" i="2"/>
  <c r="P938" i="2" s="1"/>
  <c r="P932" i="2" s="1"/>
  <c r="AB920" i="2"/>
  <c r="AQ532" i="2"/>
  <c r="AI113" i="2"/>
  <c r="AI116" i="2"/>
  <c r="AI886" i="2" s="1"/>
  <c r="AI897" i="2" s="1"/>
  <c r="AJ115" i="2"/>
  <c r="AH513" i="2"/>
  <c r="AH514" i="2" s="1"/>
  <c r="AH886" i="2"/>
  <c r="AH897" i="2" s="1"/>
  <c r="AE257" i="14"/>
  <c r="AE290" i="14"/>
  <c r="AE230" i="14"/>
  <c r="AF291" i="14"/>
  <c r="AF928" i="2"/>
  <c r="AF929" i="2" s="1"/>
  <c r="AH39" i="4"/>
  <c r="AH117" i="2"/>
  <c r="AH25" i="4" s="1"/>
  <c r="AJ26" i="2"/>
  <c r="AJ17" i="2"/>
  <c r="AK15" i="2"/>
  <c r="AK66" i="2"/>
  <c r="AK57" i="2"/>
  <c r="AL55" i="2"/>
  <c r="AJ46" i="2"/>
  <c r="AJ37" i="2"/>
  <c r="AK35" i="2"/>
  <c r="AL86" i="2"/>
  <c r="AL77" i="2"/>
  <c r="AM75" i="2"/>
  <c r="S899" i="2"/>
  <c r="S883" i="2"/>
  <c r="Q885" i="2"/>
  <c r="R281" i="14"/>
  <c r="R884" i="2"/>
  <c r="P253" i="14"/>
  <c r="P280" i="14"/>
  <c r="P226" i="14"/>
  <c r="BG393" i="2"/>
  <c r="BE906" i="2"/>
  <c r="BE901" i="2" s="1"/>
  <c r="BF77" i="10"/>
  <c r="CF904" i="2"/>
  <c r="CG70" i="10"/>
  <c r="AR525" i="2"/>
  <c r="AR522" i="2" s="1"/>
  <c r="CB84" i="10"/>
  <c r="CB85" i="10" s="1"/>
  <c r="O258" i="14"/>
  <c r="O292" i="14"/>
  <c r="O231" i="14"/>
  <c r="AK106" i="2"/>
  <c r="AK97" i="2"/>
  <c r="AL95" i="2"/>
  <c r="AR531" i="2"/>
  <c r="AT401" i="2"/>
  <c r="AS524" i="2"/>
  <c r="AQ192" i="14"/>
  <c r="AS403" i="2"/>
  <c r="AT399" i="2"/>
  <c r="AS530" i="2"/>
  <c r="AP563" i="2"/>
  <c r="AQ563" i="2"/>
  <c r="AQ526" i="2"/>
  <c r="BF395" i="2"/>
  <c r="BG391" i="2"/>
  <c r="Q918" i="2"/>
  <c r="J285" i="14"/>
  <c r="J30" i="4"/>
  <c r="J915" i="2"/>
  <c r="J227" i="14" s="1"/>
  <c r="J233" i="14" s="1"/>
  <c r="J240" i="14" s="1"/>
  <c r="J241" i="14" s="1"/>
  <c r="H29" i="13"/>
  <c r="H30" i="13" s="1"/>
  <c r="G866" i="2"/>
  <c r="H48" i="4"/>
  <c r="K941" i="2"/>
  <c r="I30" i="4"/>
  <c r="I943" i="2"/>
  <c r="I285" i="14"/>
  <c r="I915" i="2"/>
  <c r="K914" i="2"/>
  <c r="K915" i="2" s="1"/>
  <c r="K282" i="14" s="1"/>
  <c r="K283" i="14"/>
  <c r="K29" i="4"/>
  <c r="K922" i="2"/>
  <c r="J564" i="2"/>
  <c r="J565" i="2" s="1"/>
  <c r="H566" i="2"/>
  <c r="G16" i="14"/>
  <c r="G56" i="14"/>
  <c r="G142" i="14"/>
  <c r="G145" i="14"/>
  <c r="G133" i="14"/>
  <c r="G147" i="14"/>
  <c r="G138" i="14"/>
  <c r="G126" i="14"/>
  <c r="G162" i="14"/>
  <c r="G203" i="4"/>
  <c r="G821" i="2"/>
  <c r="G791" i="2"/>
  <c r="G865" i="2"/>
  <c r="H65" i="4"/>
  <c r="H204" i="4" s="1"/>
  <c r="M921" i="2"/>
  <c r="N919" i="2" s="1"/>
  <c r="AL725" i="2" l="1"/>
  <c r="AM639" i="2"/>
  <c r="CE605" i="2"/>
  <c r="CI601" i="2"/>
  <c r="DR782" i="2"/>
  <c r="DR789" i="2"/>
  <c r="DT26" i="4"/>
  <c r="DT45" i="4"/>
  <c r="DS45" i="4"/>
  <c r="CR863" i="2"/>
  <c r="CR11" i="14"/>
  <c r="CR852" i="2"/>
  <c r="CR94" i="14"/>
  <c r="CR104" i="14"/>
  <c r="CR90" i="14"/>
  <c r="CS855" i="2"/>
  <c r="CS175" i="4" s="1"/>
  <c r="CS838" i="2"/>
  <c r="J125" i="14"/>
  <c r="J199" i="4"/>
  <c r="J201" i="4" s="1"/>
  <c r="J62" i="4"/>
  <c r="K125" i="14"/>
  <c r="K199" i="4"/>
  <c r="K201" i="4" s="1"/>
  <c r="K62" i="4"/>
  <c r="AH28" i="4"/>
  <c r="AH284" i="14" s="1"/>
  <c r="I177" i="14"/>
  <c r="J8" i="13"/>
  <c r="J28" i="13" s="1"/>
  <c r="CD631" i="2"/>
  <c r="CD691" i="2" s="1"/>
  <c r="CD634" i="2"/>
  <c r="CD694" i="2" s="1"/>
  <c r="CD657" i="2"/>
  <c r="CD705" i="2" s="1"/>
  <c r="CG847" i="2"/>
  <c r="CG862" i="2"/>
  <c r="CN541" i="2"/>
  <c r="CP468" i="2"/>
  <c r="CP470" i="2" s="1"/>
  <c r="CO543" i="2"/>
  <c r="CN545" i="2"/>
  <c r="CO534" i="2"/>
  <c r="CO538" i="2"/>
  <c r="CQ492" i="2"/>
  <c r="CP496" i="2"/>
  <c r="CO40" i="4"/>
  <c r="CN534" i="2"/>
  <c r="CQ466" i="2"/>
  <c r="CP536" i="2"/>
  <c r="CQ479" i="2"/>
  <c r="CP483" i="2"/>
  <c r="AH510" i="2"/>
  <c r="AR526" i="2"/>
  <c r="AB921" i="2"/>
  <c r="AC919" i="2" s="1"/>
  <c r="AC920" i="2" s="1"/>
  <c r="P293" i="14"/>
  <c r="P933" i="2"/>
  <c r="P934" i="2" s="1"/>
  <c r="Q936" i="2"/>
  <c r="AK115" i="2"/>
  <c r="AJ113" i="2"/>
  <c r="AJ116" i="2"/>
  <c r="AI512" i="2"/>
  <c r="AI513" i="2" s="1"/>
  <c r="AH939" i="2"/>
  <c r="AH935" i="2"/>
  <c r="AH930" i="2"/>
  <c r="AH927" i="2" s="1"/>
  <c r="AG929" i="2"/>
  <c r="AF257" i="14"/>
  <c r="AF290" i="14"/>
  <c r="AF230" i="14"/>
  <c r="AG918" i="2"/>
  <c r="AI39" i="4"/>
  <c r="AI117" i="2"/>
  <c r="AI25" i="4" s="1"/>
  <c r="AL66" i="2"/>
  <c r="AL57" i="2"/>
  <c r="AM55" i="2"/>
  <c r="AK26" i="2"/>
  <c r="AK17" i="2"/>
  <c r="AL15" i="2"/>
  <c r="AK46" i="2"/>
  <c r="AK37" i="2"/>
  <c r="AL35" i="2"/>
  <c r="AM86" i="2"/>
  <c r="AM77" i="2"/>
  <c r="AN75" i="2"/>
  <c r="R885" i="2"/>
  <c r="S281" i="14"/>
  <c r="S884" i="2"/>
  <c r="Q280" i="14"/>
  <c r="Q226" i="14"/>
  <c r="Q253" i="14"/>
  <c r="T899" i="2"/>
  <c r="T883" i="2"/>
  <c r="CG71" i="10"/>
  <c r="CG72" i="10" s="1"/>
  <c r="BF20" i="4"/>
  <c r="BF143" i="4"/>
  <c r="BF145" i="4" s="1"/>
  <c r="BF78" i="10"/>
  <c r="AT403" i="2"/>
  <c r="AU399" i="2"/>
  <c r="AT530" i="2"/>
  <c r="AR528" i="2"/>
  <c r="CB86" i="10"/>
  <c r="BG395" i="2"/>
  <c r="BH391" i="2"/>
  <c r="AS525" i="2"/>
  <c r="AS526" i="2" s="1"/>
  <c r="AL106" i="2"/>
  <c r="AL97" i="2"/>
  <c r="AM95" i="2"/>
  <c r="BE287" i="14"/>
  <c r="BE902" i="2"/>
  <c r="BE903" i="2" s="1"/>
  <c r="BE16" i="4"/>
  <c r="BH393" i="2"/>
  <c r="R918" i="2"/>
  <c r="AS531" i="2"/>
  <c r="AU401" i="2"/>
  <c r="AT524" i="2"/>
  <c r="AR532" i="2"/>
  <c r="J177" i="14"/>
  <c r="J183" i="4"/>
  <c r="J282" i="14"/>
  <c r="J296" i="14" s="1"/>
  <c r="J303" i="14" s="1"/>
  <c r="J304" i="14" s="1"/>
  <c r="J27" i="13"/>
  <c r="J33" i="4"/>
  <c r="J254" i="14"/>
  <c r="J260" i="14" s="1"/>
  <c r="J267" i="14" s="1"/>
  <c r="J268" i="14" s="1"/>
  <c r="J942" i="2"/>
  <c r="J42" i="4" s="1"/>
  <c r="H91" i="14"/>
  <c r="H184" i="14"/>
  <c r="H185" i="4"/>
  <c r="H187" i="4" s="1"/>
  <c r="H203" i="4" s="1"/>
  <c r="H158" i="14"/>
  <c r="H157" i="14" s="1"/>
  <c r="H10" i="14"/>
  <c r="H121" i="14"/>
  <c r="H93" i="14"/>
  <c r="H64" i="4"/>
  <c r="H49" i="14"/>
  <c r="H48" i="14" s="1"/>
  <c r="H56" i="14" s="1"/>
  <c r="H64" i="14" s="1"/>
  <c r="I27" i="13"/>
  <c r="I183" i="4"/>
  <c r="I8" i="13"/>
  <c r="I28" i="13" s="1"/>
  <c r="K30" i="4"/>
  <c r="K227" i="14"/>
  <c r="K233" i="14" s="1"/>
  <c r="K942" i="2"/>
  <c r="K42" i="4" s="1"/>
  <c r="I227" i="14"/>
  <c r="I233" i="14" s="1"/>
  <c r="I240" i="14" s="1"/>
  <c r="I241" i="14" s="1"/>
  <c r="I242" i="14" s="1"/>
  <c r="J242" i="14" s="1"/>
  <c r="I282" i="14"/>
  <c r="I296" i="14" s="1"/>
  <c r="I303" i="14" s="1"/>
  <c r="I304" i="14" s="1"/>
  <c r="I305" i="14" s="1"/>
  <c r="I942" i="2"/>
  <c r="I254" i="14"/>
  <c r="I260" i="14" s="1"/>
  <c r="I267" i="14" s="1"/>
  <c r="I268" i="14" s="1"/>
  <c r="I269" i="14" s="1"/>
  <c r="I554" i="2"/>
  <c r="I553" i="2" s="1"/>
  <c r="K254" i="14"/>
  <c r="K260" i="14" s="1"/>
  <c r="K943" i="2"/>
  <c r="K554" i="2" s="1"/>
  <c r="K553" i="2" s="1"/>
  <c r="K285" i="14"/>
  <c r="L924" i="2"/>
  <c r="L925" i="2" s="1"/>
  <c r="L913" i="2" s="1"/>
  <c r="L819" i="2" s="1"/>
  <c r="G139" i="14"/>
  <c r="G148" i="14"/>
  <c r="N920" i="2"/>
  <c r="K296" i="14"/>
  <c r="G205" i="4"/>
  <c r="G73" i="14"/>
  <c r="G76" i="14"/>
  <c r="G69" i="14"/>
  <c r="G64" i="14"/>
  <c r="G57" i="14"/>
  <c r="G78" i="14"/>
  <c r="G127" i="14"/>
  <c r="G146" i="14"/>
  <c r="G38" i="14"/>
  <c r="G17" i="14"/>
  <c r="G36" i="14"/>
  <c r="G29" i="14"/>
  <c r="G33" i="14"/>
  <c r="G24" i="14"/>
  <c r="CS836" i="2" l="1"/>
  <c r="CS857" i="2" s="1"/>
  <c r="CS852" i="2" s="1"/>
  <c r="CT837" i="2"/>
  <c r="AM725" i="2"/>
  <c r="AN639" i="2"/>
  <c r="CJ600" i="2"/>
  <c r="CF604" i="2"/>
  <c r="DS782" i="2"/>
  <c r="DS789" i="2"/>
  <c r="DU26" i="4"/>
  <c r="DU45" i="4"/>
  <c r="DT782" i="2"/>
  <c r="DT789" i="2"/>
  <c r="CR86" i="14"/>
  <c r="CS21" i="4"/>
  <c r="CS856" i="2"/>
  <c r="CS43" i="4" s="1"/>
  <c r="CS90" i="14" s="1"/>
  <c r="L60" i="4"/>
  <c r="L32" i="4"/>
  <c r="J29" i="13"/>
  <c r="J30" i="13" s="1"/>
  <c r="AH916" i="2"/>
  <c r="AH918" i="2" s="1"/>
  <c r="BE17" i="4"/>
  <c r="BE85" i="14" s="1"/>
  <c r="BE87" i="14" s="1"/>
  <c r="BF184" i="4"/>
  <c r="AI28" i="4"/>
  <c r="AI284" i="14" s="1"/>
  <c r="CD635" i="2"/>
  <c r="CD695" i="2" s="1"/>
  <c r="CE630" i="2"/>
  <c r="CE690" i="2" s="1"/>
  <c r="CE656" i="2"/>
  <c r="CE704" i="2" s="1"/>
  <c r="CG861" i="2"/>
  <c r="CH846" i="2"/>
  <c r="CP40" i="4"/>
  <c r="CO544" i="2"/>
  <c r="CQ468" i="2"/>
  <c r="CQ470" i="2" s="1"/>
  <c r="CP543" i="2"/>
  <c r="CP544" i="2" s="1"/>
  <c r="CP537" i="2"/>
  <c r="CP538" i="2" s="1"/>
  <c r="CR492" i="2"/>
  <c r="CQ496" i="2"/>
  <c r="CR466" i="2"/>
  <c r="CQ536" i="2"/>
  <c r="CR479" i="2"/>
  <c r="CQ483" i="2"/>
  <c r="AR563" i="2"/>
  <c r="AL115" i="2"/>
  <c r="AC921" i="2"/>
  <c r="AD919" i="2" s="1"/>
  <c r="AD920" i="2" s="1"/>
  <c r="P231" i="14"/>
  <c r="P258" i="14"/>
  <c r="P292" i="14"/>
  <c r="Q937" i="2"/>
  <c r="Q938" i="2" s="1"/>
  <c r="Q932" i="2" s="1"/>
  <c r="AK116" i="2"/>
  <c r="AK512" i="2" s="1"/>
  <c r="AK113" i="2"/>
  <c r="AI510" i="2"/>
  <c r="AI514" i="2"/>
  <c r="AI939" i="2"/>
  <c r="AI935" i="2"/>
  <c r="AI930" i="2"/>
  <c r="AI927" i="2" s="1"/>
  <c r="AH291" i="14"/>
  <c r="AH928" i="2"/>
  <c r="AH929" i="2" s="1"/>
  <c r="AJ886" i="2"/>
  <c r="AJ897" i="2" s="1"/>
  <c r="AJ512" i="2"/>
  <c r="AJ513" i="2" s="1"/>
  <c r="AJ514" i="2" s="1"/>
  <c r="AS522" i="2"/>
  <c r="AG257" i="14"/>
  <c r="AG290" i="14"/>
  <c r="AG230" i="14"/>
  <c r="AJ117" i="2"/>
  <c r="AJ25" i="4" s="1"/>
  <c r="AJ39" i="4"/>
  <c r="AM66" i="2"/>
  <c r="AM57" i="2"/>
  <c r="AN55" i="2"/>
  <c r="AL26" i="2"/>
  <c r="AL17" i="2"/>
  <c r="AM15" i="2"/>
  <c r="AN86" i="2"/>
  <c r="AN77" i="2"/>
  <c r="AO75" i="2"/>
  <c r="AL46" i="2"/>
  <c r="AL37" i="2"/>
  <c r="AM35" i="2"/>
  <c r="U899" i="2"/>
  <c r="U883" i="2"/>
  <c r="R280" i="14"/>
  <c r="R253" i="14"/>
  <c r="R226" i="14"/>
  <c r="S885" i="2"/>
  <c r="T281" i="14"/>
  <c r="T884" i="2"/>
  <c r="BE286" i="14"/>
  <c r="BE228" i="14"/>
  <c r="BE255" i="14"/>
  <c r="AV401" i="2"/>
  <c r="AU524" i="2"/>
  <c r="S918" i="2"/>
  <c r="AM106" i="2"/>
  <c r="AM97" i="2"/>
  <c r="AN95" i="2"/>
  <c r="AU403" i="2"/>
  <c r="AV399" i="2"/>
  <c r="AU530" i="2"/>
  <c r="BF79" i="10"/>
  <c r="CG904" i="2"/>
  <c r="CH70" i="10"/>
  <c r="AS528" i="2"/>
  <c r="CC84" i="10"/>
  <c r="CC85" i="10" s="1"/>
  <c r="AR192" i="14"/>
  <c r="AS532" i="2"/>
  <c r="AT525" i="2"/>
  <c r="AT526" i="2" s="1"/>
  <c r="BI393" i="2"/>
  <c r="BH395" i="2"/>
  <c r="BI391" i="2"/>
  <c r="AT531" i="2"/>
  <c r="J305" i="14"/>
  <c r="J269" i="14"/>
  <c r="G189" i="14"/>
  <c r="H205" i="4"/>
  <c r="H66" i="4"/>
  <c r="H185" i="14"/>
  <c r="H107" i="14"/>
  <c r="K177" i="14"/>
  <c r="H162" i="14"/>
  <c r="H98" i="14"/>
  <c r="H120" i="14"/>
  <c r="H9" i="14"/>
  <c r="H96" i="14"/>
  <c r="H78" i="14"/>
  <c r="H79" i="14" s="1"/>
  <c r="H57" i="14"/>
  <c r="H73" i="14"/>
  <c r="H76" i="14"/>
  <c r="H77" i="14" s="1"/>
  <c r="J48" i="4"/>
  <c r="K27" i="13"/>
  <c r="K183" i="4"/>
  <c r="K33" i="4"/>
  <c r="K8" i="13"/>
  <c r="K28" i="13" s="1"/>
  <c r="I29" i="13"/>
  <c r="I30" i="13" s="1"/>
  <c r="K564" i="2"/>
  <c r="K565" i="2" s="1"/>
  <c r="K566" i="2" s="1"/>
  <c r="I564" i="2"/>
  <c r="I565" i="2" s="1"/>
  <c r="I42" i="4"/>
  <c r="L922" i="2"/>
  <c r="M924" i="2" s="1"/>
  <c r="L914" i="2"/>
  <c r="L915" i="2" s="1"/>
  <c r="L941" i="2"/>
  <c r="L283" i="14"/>
  <c r="L29" i="4"/>
  <c r="N921" i="2"/>
  <c r="O919" i="2" s="1"/>
  <c r="G37" i="14"/>
  <c r="G135" i="14"/>
  <c r="G18" i="14"/>
  <c r="G30" i="14"/>
  <c r="G70" i="14"/>
  <c r="H69" i="14"/>
  <c r="G79" i="14"/>
  <c r="G77" i="14"/>
  <c r="G58" i="14"/>
  <c r="K267" i="14"/>
  <c r="G39" i="14"/>
  <c r="K303" i="14"/>
  <c r="K48" i="4"/>
  <c r="K240" i="14"/>
  <c r="AS192" i="14" l="1"/>
  <c r="CT855" i="2"/>
  <c r="CT175" i="4" s="1"/>
  <c r="CT838" i="2"/>
  <c r="CT856" i="2" s="1"/>
  <c r="CT43" i="4" s="1"/>
  <c r="AN725" i="2"/>
  <c r="AO639" i="2"/>
  <c r="AO725" i="2" s="1"/>
  <c r="CF605" i="2"/>
  <c r="CJ601" i="2"/>
  <c r="DU782" i="2"/>
  <c r="DU789" i="2"/>
  <c r="CS104" i="14"/>
  <c r="CS863" i="2"/>
  <c r="CS176" i="4"/>
  <c r="CS122" i="14"/>
  <c r="CS94" i="14"/>
  <c r="CS11" i="14"/>
  <c r="L125" i="14"/>
  <c r="L199" i="4"/>
  <c r="L62" i="4"/>
  <c r="BE15" i="14"/>
  <c r="BE55" i="14"/>
  <c r="BE187" i="14"/>
  <c r="BE22" i="4"/>
  <c r="BE89" i="14" s="1"/>
  <c r="BE91" i="14" s="1"/>
  <c r="BE167" i="14"/>
  <c r="AI916" i="2"/>
  <c r="AI918" i="2" s="1"/>
  <c r="AJ28" i="4"/>
  <c r="AJ284" i="14" s="1"/>
  <c r="BE178" i="14"/>
  <c r="CE657" i="2"/>
  <c r="CE705" i="2" s="1"/>
  <c r="CE634" i="2"/>
  <c r="CE694" i="2" s="1"/>
  <c r="CE631" i="2"/>
  <c r="CE691" i="2" s="1"/>
  <c r="CH847" i="2"/>
  <c r="CH862" i="2"/>
  <c r="CQ40" i="4"/>
  <c r="CP541" i="2"/>
  <c r="CR468" i="2"/>
  <c r="CQ543" i="2"/>
  <c r="CQ544" i="2" s="1"/>
  <c r="CQ541" i="2" s="1"/>
  <c r="CP545" i="2"/>
  <c r="CO545" i="2"/>
  <c r="CO541" i="2"/>
  <c r="CS466" i="2"/>
  <c r="CR536" i="2"/>
  <c r="CP534" i="2"/>
  <c r="CQ537" i="2"/>
  <c r="CQ538" i="2" s="1"/>
  <c r="CS492" i="2"/>
  <c r="CR496" i="2"/>
  <c r="CS479" i="2"/>
  <c r="CR483" i="2"/>
  <c r="R936" i="2"/>
  <c r="R937" i="2" s="1"/>
  <c r="R938" i="2" s="1"/>
  <c r="R932" i="2" s="1"/>
  <c r="AD921" i="2"/>
  <c r="AE919" i="2" s="1"/>
  <c r="Q293" i="14"/>
  <c r="Q933" i="2"/>
  <c r="Q934" i="2" s="1"/>
  <c r="O920" i="2"/>
  <c r="AM115" i="2"/>
  <c r="AJ510" i="2"/>
  <c r="AS563" i="2"/>
  <c r="AL113" i="2"/>
  <c r="AL116" i="2"/>
  <c r="AK886" i="2"/>
  <c r="AK897" i="2" s="1"/>
  <c r="AJ930" i="2"/>
  <c r="AJ927" i="2" s="1"/>
  <c r="AJ939" i="2"/>
  <c r="AJ935" i="2"/>
  <c r="AK513" i="2"/>
  <c r="AI928" i="2"/>
  <c r="AI929" i="2" s="1"/>
  <c r="AI291" i="14"/>
  <c r="AH290" i="14"/>
  <c r="AH257" i="14"/>
  <c r="AH230" i="14"/>
  <c r="AK39" i="4"/>
  <c r="AK117" i="2"/>
  <c r="AK25" i="4" s="1"/>
  <c r="AM26" i="2"/>
  <c r="AM17" i="2"/>
  <c r="AN15" i="2"/>
  <c r="AN66" i="2"/>
  <c r="AN57" i="2"/>
  <c r="AO55" i="2"/>
  <c r="AO86" i="2"/>
  <c r="AO77" i="2"/>
  <c r="AP75" i="2"/>
  <c r="AM46" i="2"/>
  <c r="AM37" i="2"/>
  <c r="AN35" i="2"/>
  <c r="T885" i="2"/>
  <c r="T253" i="14" s="1"/>
  <c r="S280" i="14"/>
  <c r="S226" i="14"/>
  <c r="S253" i="14"/>
  <c r="U281" i="14"/>
  <c r="U884" i="2"/>
  <c r="V899" i="2"/>
  <c r="V883" i="2"/>
  <c r="AT522" i="2"/>
  <c r="CC86" i="10"/>
  <c r="CH71" i="10"/>
  <c r="CH72" i="10" s="1"/>
  <c r="T918" i="2"/>
  <c r="AT532" i="2"/>
  <c r="AT528" i="2"/>
  <c r="BI395" i="2"/>
  <c r="BJ391" i="2"/>
  <c r="BF906" i="2"/>
  <c r="BF901" i="2" s="1"/>
  <c r="BG77" i="10"/>
  <c r="AU531" i="2"/>
  <c r="AU528" i="2" s="1"/>
  <c r="AN106" i="2"/>
  <c r="AN97" i="2"/>
  <c r="AO95" i="2"/>
  <c r="AU525" i="2"/>
  <c r="AU526" i="2" s="1"/>
  <c r="BJ393" i="2"/>
  <c r="AV403" i="2"/>
  <c r="AW399" i="2"/>
  <c r="AV530" i="2"/>
  <c r="AW401" i="2"/>
  <c r="AV524" i="2"/>
  <c r="G195" i="14"/>
  <c r="G186" i="14"/>
  <c r="G196" i="14"/>
  <c r="H133" i="14"/>
  <c r="H16" i="14"/>
  <c r="H142" i="14"/>
  <c r="H865" i="2"/>
  <c r="H189" i="14"/>
  <c r="K91" i="14"/>
  <c r="H791" i="2"/>
  <c r="J91" i="14"/>
  <c r="I65" i="4"/>
  <c r="I204" i="4" s="1"/>
  <c r="H821" i="2"/>
  <c r="H138" i="14"/>
  <c r="H139" i="14" s="1"/>
  <c r="H126" i="14"/>
  <c r="H145" i="14"/>
  <c r="H147" i="14"/>
  <c r="J121" i="14"/>
  <c r="H866" i="2"/>
  <c r="J49" i="14"/>
  <c r="J48" i="14" s="1"/>
  <c r="J56" i="14" s="1"/>
  <c r="J78" i="14" s="1"/>
  <c r="J79" i="14" s="1"/>
  <c r="J10" i="14"/>
  <c r="J158" i="14"/>
  <c r="J157" i="14" s="1"/>
  <c r="J185" i="4"/>
  <c r="J187" i="4" s="1"/>
  <c r="J203" i="4" s="1"/>
  <c r="J93" i="14"/>
  <c r="I48" i="4"/>
  <c r="J64" i="4"/>
  <c r="L30" i="4"/>
  <c r="I566" i="2"/>
  <c r="J566" i="2"/>
  <c r="L227" i="14"/>
  <c r="L233" i="14" s="1"/>
  <c r="L240" i="14" s="1"/>
  <c r="L241" i="14" s="1"/>
  <c r="L942" i="2"/>
  <c r="L282" i="14"/>
  <c r="L296" i="14" s="1"/>
  <c r="L303" i="14" s="1"/>
  <c r="L304" i="14" s="1"/>
  <c r="L254" i="14"/>
  <c r="L260" i="14" s="1"/>
  <c r="L267" i="14" s="1"/>
  <c r="L268" i="14" s="1"/>
  <c r="L285" i="14"/>
  <c r="L943" i="2"/>
  <c r="L554" i="2" s="1"/>
  <c r="L553" i="2" s="1"/>
  <c r="M922" i="2"/>
  <c r="N924" i="2" s="1"/>
  <c r="M925" i="2"/>
  <c r="M913" i="2" s="1"/>
  <c r="M819" i="2" s="1"/>
  <c r="H70" i="14"/>
  <c r="K185" i="4"/>
  <c r="K158" i="14"/>
  <c r="K93" i="14"/>
  <c r="K121" i="14"/>
  <c r="K10" i="14"/>
  <c r="K49" i="14"/>
  <c r="K64" i="4"/>
  <c r="K268" i="14"/>
  <c r="K29" i="13"/>
  <c r="H58" i="14"/>
  <c r="G66" i="14"/>
  <c r="G26" i="14"/>
  <c r="K241" i="14"/>
  <c r="K304" i="14"/>
  <c r="AT192" i="14" l="1"/>
  <c r="CT21" i="4"/>
  <c r="CU837" i="2"/>
  <c r="CU855" i="2" s="1"/>
  <c r="CU175" i="4" s="1"/>
  <c r="CT11" i="14"/>
  <c r="CT90" i="14"/>
  <c r="CT122" i="14"/>
  <c r="CT94" i="14"/>
  <c r="CT836" i="2"/>
  <c r="CT857" i="2" s="1"/>
  <c r="CT863" i="2" s="1"/>
  <c r="AP639" i="2"/>
  <c r="AP725" i="2" s="1"/>
  <c r="CK600" i="2"/>
  <c r="CG604" i="2"/>
  <c r="DV26" i="4"/>
  <c r="DX785" i="2"/>
  <c r="CS86" i="14"/>
  <c r="CU21" i="4"/>
  <c r="L201" i="4"/>
  <c r="M60" i="4"/>
  <c r="M32" i="4"/>
  <c r="CT852" i="2"/>
  <c r="AJ916" i="2"/>
  <c r="AJ918" i="2" s="1"/>
  <c r="AJ919" i="2" s="1"/>
  <c r="AK28" i="4"/>
  <c r="AK284" i="14" s="1"/>
  <c r="CE635" i="2"/>
  <c r="CE695" i="2" s="1"/>
  <c r="CF630" i="2"/>
  <c r="CF690" i="2" s="1"/>
  <c r="CF656" i="2"/>
  <c r="CF704" i="2" s="1"/>
  <c r="CH861" i="2"/>
  <c r="CI846" i="2"/>
  <c r="CS468" i="2"/>
  <c r="CS470" i="2" s="1"/>
  <c r="CR543" i="2"/>
  <c r="CQ545" i="2"/>
  <c r="CR470" i="2"/>
  <c r="CR40" i="4" s="1"/>
  <c r="CR537" i="2"/>
  <c r="CR538" i="2" s="1"/>
  <c r="CT479" i="2"/>
  <c r="CS483" i="2"/>
  <c r="CT492" i="2"/>
  <c r="CS496" i="2"/>
  <c r="CQ534" i="2"/>
  <c r="CT466" i="2"/>
  <c r="CS536" i="2"/>
  <c r="S936" i="2"/>
  <c r="Q292" i="14"/>
  <c r="Q258" i="14"/>
  <c r="Q231" i="14"/>
  <c r="O921" i="2"/>
  <c r="P919" i="2" s="1"/>
  <c r="R293" i="14"/>
  <c r="R933" i="2"/>
  <c r="R934" i="2" s="1"/>
  <c r="AE920" i="2"/>
  <c r="T226" i="14"/>
  <c r="T280" i="14"/>
  <c r="AM113" i="2"/>
  <c r="AM116" i="2"/>
  <c r="AN115" i="2"/>
  <c r="AL117" i="2"/>
  <c r="AL25" i="4" s="1"/>
  <c r="AL39" i="4"/>
  <c r="AL886" i="2"/>
  <c r="AL897" i="2" s="1"/>
  <c r="AL512" i="2"/>
  <c r="AL513" i="2" s="1"/>
  <c r="AL514" i="2" s="1"/>
  <c r="AK510" i="2"/>
  <c r="AK514" i="2"/>
  <c r="AI257" i="14"/>
  <c r="AI290" i="14"/>
  <c r="AI230" i="14"/>
  <c r="AK939" i="2"/>
  <c r="AK935" i="2"/>
  <c r="AK930" i="2"/>
  <c r="AK927" i="2" s="1"/>
  <c r="AJ291" i="14"/>
  <c r="AJ928" i="2"/>
  <c r="AJ929" i="2" s="1"/>
  <c r="AN46" i="2"/>
  <c r="AN37" i="2"/>
  <c r="AO35" i="2"/>
  <c r="AN26" i="2"/>
  <c r="AN17" i="2"/>
  <c r="AO15" i="2"/>
  <c r="AO66" i="2"/>
  <c r="AO57" i="2"/>
  <c r="AP55" i="2"/>
  <c r="AP86" i="2"/>
  <c r="AP77" i="2"/>
  <c r="AQ75" i="2"/>
  <c r="V281" i="14"/>
  <c r="V884" i="2"/>
  <c r="U885" i="2"/>
  <c r="W899" i="2"/>
  <c r="W883" i="2"/>
  <c r="AX401" i="2"/>
  <c r="AW524" i="2"/>
  <c r="AV531" i="2"/>
  <c r="AV532" i="2" s="1"/>
  <c r="AW403" i="2"/>
  <c r="AX399" i="2"/>
  <c r="AW530" i="2"/>
  <c r="BG20" i="4"/>
  <c r="BG143" i="4"/>
  <c r="BG145" i="4" s="1"/>
  <c r="BG78" i="10"/>
  <c r="U918" i="2"/>
  <c r="CH904" i="2"/>
  <c r="CI70" i="10"/>
  <c r="BK393" i="2"/>
  <c r="AU522" i="2"/>
  <c r="AV525" i="2"/>
  <c r="AV526" i="2" s="1"/>
  <c r="AO106" i="2"/>
  <c r="AO97" i="2"/>
  <c r="AP95" i="2"/>
  <c r="BF287" i="14"/>
  <c r="BF902" i="2"/>
  <c r="BF903" i="2" s="1"/>
  <c r="BF16" i="4"/>
  <c r="BJ395" i="2"/>
  <c r="BK391" i="2"/>
  <c r="AU192" i="14"/>
  <c r="CD84" i="10"/>
  <c r="CD85" i="10" s="1"/>
  <c r="AT563" i="2"/>
  <c r="AU532" i="2"/>
  <c r="H29" i="14"/>
  <c r="H30" i="14" s="1"/>
  <c r="H36" i="14"/>
  <c r="H38" i="14"/>
  <c r="H17" i="14"/>
  <c r="H18" i="14" s="1"/>
  <c r="H24" i="14"/>
  <c r="H33" i="14"/>
  <c r="H148" i="14"/>
  <c r="H146" i="14"/>
  <c r="H127" i="14"/>
  <c r="L33" i="4"/>
  <c r="I91" i="14"/>
  <c r="J162" i="14"/>
  <c r="J96" i="14"/>
  <c r="J120" i="14"/>
  <c r="J9" i="14"/>
  <c r="J57" i="14"/>
  <c r="J76" i="14"/>
  <c r="J77" i="14" s="1"/>
  <c r="J64" i="14"/>
  <c r="J73" i="14"/>
  <c r="J98" i="14"/>
  <c r="I49" i="14"/>
  <c r="I48" i="14" s="1"/>
  <c r="I56" i="14" s="1"/>
  <c r="I69" i="14" s="1"/>
  <c r="J69" i="14" s="1"/>
  <c r="I121" i="14"/>
  <c r="I93" i="14"/>
  <c r="I158" i="14"/>
  <c r="I157" i="14" s="1"/>
  <c r="I185" i="4"/>
  <c r="I187" i="4" s="1"/>
  <c r="I10" i="14"/>
  <c r="L8" i="13"/>
  <c r="L28" i="13" s="1"/>
  <c r="L177" i="14"/>
  <c r="L27" i="13"/>
  <c r="L183" i="4"/>
  <c r="L42" i="4"/>
  <c r="M914" i="2"/>
  <c r="M915" i="2" s="1"/>
  <c r="M254" i="14" s="1"/>
  <c r="M283" i="14"/>
  <c r="M941" i="2"/>
  <c r="N922" i="2"/>
  <c r="N925" i="2"/>
  <c r="N913" i="2" s="1"/>
  <c r="N819" i="2" s="1"/>
  <c r="M29" i="4"/>
  <c r="L564" i="2"/>
  <c r="L568" i="2" s="1"/>
  <c r="K242" i="14"/>
  <c r="L242" i="14" s="1"/>
  <c r="K9" i="14"/>
  <c r="K187" i="4"/>
  <c r="H66" i="14"/>
  <c r="K30" i="13"/>
  <c r="K120" i="14"/>
  <c r="K96" i="14"/>
  <c r="K98" i="14"/>
  <c r="K305" i="14"/>
  <c r="L305" i="14" s="1"/>
  <c r="K269" i="14"/>
  <c r="L269" i="14" s="1"/>
  <c r="K48" i="14"/>
  <c r="K157" i="14"/>
  <c r="CU838" i="2" l="1"/>
  <c r="CV837" i="2" s="1"/>
  <c r="CV838" i="2" s="1"/>
  <c r="CV856" i="2" s="1"/>
  <c r="CV43" i="4" s="1"/>
  <c r="CV94" i="14" s="1"/>
  <c r="CT176" i="4"/>
  <c r="CT104" i="14"/>
  <c r="AQ639" i="2"/>
  <c r="AQ725" i="2" s="1"/>
  <c r="CG605" i="2"/>
  <c r="CK601" i="2"/>
  <c r="DV45" i="4"/>
  <c r="DX45" i="4" s="1"/>
  <c r="DX786" i="2"/>
  <c r="DV782" i="2"/>
  <c r="DV789" i="2"/>
  <c r="DX789" i="2" s="1"/>
  <c r="DX26" i="4"/>
  <c r="N60" i="4"/>
  <c r="N32" i="4"/>
  <c r="M125" i="14"/>
  <c r="M199" i="4"/>
  <c r="M62" i="4"/>
  <c r="CT86" i="14"/>
  <c r="AK916" i="2"/>
  <c r="AK918" i="2" s="1"/>
  <c r="BG184" i="4"/>
  <c r="BF17" i="4"/>
  <c r="BF85" i="14" s="1"/>
  <c r="BF87" i="14" s="1"/>
  <c r="AL28" i="4"/>
  <c r="AL916" i="2" s="1"/>
  <c r="CF657" i="2"/>
  <c r="CF705" i="2" s="1"/>
  <c r="CF634" i="2"/>
  <c r="CF694" i="2" s="1"/>
  <c r="CF631" i="2"/>
  <c r="CF691" i="2" s="1"/>
  <c r="CI862" i="2"/>
  <c r="CI847" i="2"/>
  <c r="CS40" i="4"/>
  <c r="CR544" i="2"/>
  <c r="CR541" i="2" s="1"/>
  <c r="CT468" i="2"/>
  <c r="CT470" i="2" s="1"/>
  <c r="CS543" i="2"/>
  <c r="CS537" i="2"/>
  <c r="CS538" i="2" s="1"/>
  <c r="CU479" i="2"/>
  <c r="CT483" i="2"/>
  <c r="CR534" i="2"/>
  <c r="CU466" i="2"/>
  <c r="CT536" i="2"/>
  <c r="CT537" i="2" s="1"/>
  <c r="CU492" i="2"/>
  <c r="CT496" i="2"/>
  <c r="AN116" i="2"/>
  <c r="AE921" i="2"/>
  <c r="AF919" i="2" s="1"/>
  <c r="AF920" i="2" s="1"/>
  <c r="R231" i="14"/>
  <c r="R258" i="14"/>
  <c r="R292" i="14"/>
  <c r="S937" i="2"/>
  <c r="S938" i="2" s="1"/>
  <c r="S932" i="2" s="1"/>
  <c r="O924" i="2"/>
  <c r="O925" i="2" s="1"/>
  <c r="O913" i="2" s="1"/>
  <c r="O819" i="2" s="1"/>
  <c r="P920" i="2"/>
  <c r="AL510" i="2"/>
  <c r="AO115" i="2"/>
  <c r="AJ920" i="2"/>
  <c r="AJ921" i="2" s="1"/>
  <c r="AN113" i="2"/>
  <c r="AL939" i="2"/>
  <c r="AL935" i="2"/>
  <c r="AL930" i="2"/>
  <c r="AL927" i="2" s="1"/>
  <c r="AM886" i="2"/>
  <c r="AM897" i="2" s="1"/>
  <c r="AM512" i="2"/>
  <c r="AJ257" i="14"/>
  <c r="AJ290" i="14"/>
  <c r="AJ230" i="14"/>
  <c r="AM39" i="4"/>
  <c r="AM117" i="2"/>
  <c r="AM25" i="4" s="1"/>
  <c r="AK291" i="14"/>
  <c r="AK928" i="2"/>
  <c r="AK929" i="2" s="1"/>
  <c r="AQ86" i="2"/>
  <c r="AQ77" i="2"/>
  <c r="AR75" i="2"/>
  <c r="AO46" i="2"/>
  <c r="AO37" i="2"/>
  <c r="AP35" i="2"/>
  <c r="AO26" i="2"/>
  <c r="AO17" i="2"/>
  <c r="AP15" i="2"/>
  <c r="AP66" i="2"/>
  <c r="AP57" i="2"/>
  <c r="AQ55" i="2"/>
  <c r="V885" i="2"/>
  <c r="W281" i="14"/>
  <c r="W884" i="2"/>
  <c r="X899" i="2"/>
  <c r="X883" i="2"/>
  <c r="U253" i="14"/>
  <c r="U280" i="14"/>
  <c r="U226" i="14"/>
  <c r="AV522" i="2"/>
  <c r="BL393" i="2"/>
  <c r="CI71" i="10"/>
  <c r="CI72" i="10" s="1"/>
  <c r="V918" i="2"/>
  <c r="W918" i="2" s="1"/>
  <c r="BG79" i="10"/>
  <c r="AY401" i="2"/>
  <c r="AX524" i="2"/>
  <c r="CD86" i="10"/>
  <c r="BF286" i="14"/>
  <c r="BF228" i="14"/>
  <c r="BF255" i="14"/>
  <c r="AP106" i="2"/>
  <c r="AP97" i="2"/>
  <c r="AQ95" i="2"/>
  <c r="AU563" i="2"/>
  <c r="AW531" i="2"/>
  <c r="AW532" i="2" s="1"/>
  <c r="BK395" i="2"/>
  <c r="BL391" i="2"/>
  <c r="AX403" i="2"/>
  <c r="AY399" i="2"/>
  <c r="AX530" i="2"/>
  <c r="AV528" i="2"/>
  <c r="AW525" i="2"/>
  <c r="H37" i="14"/>
  <c r="H39" i="14"/>
  <c r="H26" i="14"/>
  <c r="H135" i="14"/>
  <c r="J16" i="14"/>
  <c r="J24" i="14" s="1"/>
  <c r="J145" i="14"/>
  <c r="H186" i="14"/>
  <c r="H195" i="14"/>
  <c r="H196" i="14"/>
  <c r="K866" i="2"/>
  <c r="J866" i="2"/>
  <c r="I162" i="14"/>
  <c r="I98" i="14"/>
  <c r="J126" i="14"/>
  <c r="J142" i="14"/>
  <c r="J147" i="14"/>
  <c r="J133" i="14"/>
  <c r="I9" i="14"/>
  <c r="L565" i="2"/>
  <c r="L566" i="2" s="1"/>
  <c r="I70" i="14"/>
  <c r="I96" i="14"/>
  <c r="I57" i="14"/>
  <c r="I58" i="14" s="1"/>
  <c r="J58" i="14" s="1"/>
  <c r="I76" i="14"/>
  <c r="I77" i="14" s="1"/>
  <c r="I73" i="14"/>
  <c r="I78" i="14"/>
  <c r="I79" i="14" s="1"/>
  <c r="I64" i="14"/>
  <c r="L48" i="4"/>
  <c r="L29" i="13"/>
  <c r="L30" i="13" s="1"/>
  <c r="M30" i="4"/>
  <c r="M282" i="14"/>
  <c r="M296" i="14" s="1"/>
  <c r="M943" i="2"/>
  <c r="M285" i="14"/>
  <c r="M942" i="2"/>
  <c r="M227" i="14"/>
  <c r="M233" i="14" s="1"/>
  <c r="N914" i="2"/>
  <c r="N283" i="14"/>
  <c r="N29" i="4"/>
  <c r="N941" i="2"/>
  <c r="K162" i="14"/>
  <c r="M260" i="14"/>
  <c r="J70" i="14"/>
  <c r="K56" i="14"/>
  <c r="K16" i="14"/>
  <c r="K133" i="14"/>
  <c r="K142" i="14"/>
  <c r="K145" i="14"/>
  <c r="K126" i="14"/>
  <c r="K147" i="14"/>
  <c r="K203" i="4"/>
  <c r="CU836" i="2" l="1"/>
  <c r="CU857" i="2" s="1"/>
  <c r="CU852" i="2" s="1"/>
  <c r="CU856" i="2"/>
  <c r="CU43" i="4" s="1"/>
  <c r="CU11" i="14" s="1"/>
  <c r="CV90" i="14"/>
  <c r="CV122" i="14"/>
  <c r="CW837" i="2"/>
  <c r="CW838" i="2" s="1"/>
  <c r="CV11" i="14"/>
  <c r="CV855" i="2"/>
  <c r="CV836" i="2"/>
  <c r="CV857" i="2" s="1"/>
  <c r="CV176" i="4" s="1"/>
  <c r="AR639" i="2"/>
  <c r="CL600" i="2"/>
  <c r="CH604" i="2"/>
  <c r="O60" i="4"/>
  <c r="O32" i="4"/>
  <c r="N125" i="14"/>
  <c r="N199" i="4"/>
  <c r="N201" i="4" s="1"/>
  <c r="N62" i="4"/>
  <c r="M201" i="4"/>
  <c r="CW855" i="2"/>
  <c r="CW21" i="4" s="1"/>
  <c r="AK919" i="2"/>
  <c r="AK920" i="2" s="1"/>
  <c r="AK921" i="2" s="1"/>
  <c r="AL919" i="2" s="1"/>
  <c r="BF187" i="14"/>
  <c r="BF22" i="4"/>
  <c r="BF55" i="14"/>
  <c r="BF167" i="14"/>
  <c r="BF15" i="14"/>
  <c r="AL284" i="14"/>
  <c r="BF178" i="14"/>
  <c r="AM28" i="4"/>
  <c r="AM916" i="2" s="1"/>
  <c r="CF635" i="2"/>
  <c r="CF695" i="2" s="1"/>
  <c r="CG630" i="2"/>
  <c r="CG690" i="2" s="1"/>
  <c r="CG656" i="2"/>
  <c r="CG704" i="2" s="1"/>
  <c r="CI861" i="2"/>
  <c r="CJ846" i="2"/>
  <c r="CS544" i="2"/>
  <c r="CS541" i="2" s="1"/>
  <c r="CU468" i="2"/>
  <c r="CT543" i="2"/>
  <c r="CR545" i="2"/>
  <c r="CT40" i="4"/>
  <c r="CV466" i="2"/>
  <c r="CU536" i="2"/>
  <c r="CV492" i="2"/>
  <c r="CU496" i="2"/>
  <c r="CV479" i="2"/>
  <c r="CU483" i="2"/>
  <c r="CS534" i="2"/>
  <c r="CT534" i="2"/>
  <c r="CT538" i="2"/>
  <c r="AF921" i="2"/>
  <c r="AG919" i="2" s="1"/>
  <c r="O922" i="2"/>
  <c r="T936" i="2"/>
  <c r="P921" i="2"/>
  <c r="Q919" i="2" s="1"/>
  <c r="Q920" i="2" s="1"/>
  <c r="O29" i="4"/>
  <c r="O283" i="14"/>
  <c r="O914" i="2"/>
  <c r="O915" i="2" s="1"/>
  <c r="O941" i="2"/>
  <c r="S293" i="14"/>
  <c r="S933" i="2"/>
  <c r="S934" i="2" s="1"/>
  <c r="AO116" i="2"/>
  <c r="AO886" i="2" s="1"/>
  <c r="AO897" i="2" s="1"/>
  <c r="AO113" i="2"/>
  <c r="AO39" i="4" s="1"/>
  <c r="AP115" i="2"/>
  <c r="AN886" i="2"/>
  <c r="AN897" i="2" s="1"/>
  <c r="AN512" i="2"/>
  <c r="AN513" i="2" s="1"/>
  <c r="AL928" i="2"/>
  <c r="AL929" i="2" s="1"/>
  <c r="AL291" i="14"/>
  <c r="AN39" i="4"/>
  <c r="AN117" i="2"/>
  <c r="AN25" i="4" s="1"/>
  <c r="AM513" i="2"/>
  <c r="AL918" i="2"/>
  <c r="AK290" i="14"/>
  <c r="AK230" i="14"/>
  <c r="AK257" i="14"/>
  <c r="AM935" i="2"/>
  <c r="AM930" i="2"/>
  <c r="AM927" i="2" s="1"/>
  <c r="AM939" i="2"/>
  <c r="AR86" i="2"/>
  <c r="AR77" i="2"/>
  <c r="AS75" i="2"/>
  <c r="AP26" i="2"/>
  <c r="AP17" i="2"/>
  <c r="AQ15" i="2"/>
  <c r="AP46" i="2"/>
  <c r="AP37" i="2"/>
  <c r="AQ35" i="2"/>
  <c r="AQ66" i="2"/>
  <c r="AQ57" i="2"/>
  <c r="AR55" i="2"/>
  <c r="X281" i="14"/>
  <c r="X884" i="2"/>
  <c r="W885" i="2"/>
  <c r="Y899" i="2"/>
  <c r="Y883" i="2"/>
  <c r="V253" i="14"/>
  <c r="V280" i="14"/>
  <c r="V226" i="14"/>
  <c r="AW526" i="2"/>
  <c r="CE84" i="10"/>
  <c r="CE85" i="10" s="1"/>
  <c r="BG906" i="2"/>
  <c r="BG901" i="2" s="1"/>
  <c r="BH77" i="10"/>
  <c r="CI904" i="2"/>
  <c r="CJ70" i="10"/>
  <c r="AV563" i="2"/>
  <c r="AW522" i="2"/>
  <c r="AX531" i="2"/>
  <c r="AW528" i="2"/>
  <c r="AX525" i="2"/>
  <c r="AX526" i="2" s="1"/>
  <c r="AV192" i="14"/>
  <c r="AY403" i="2"/>
  <c r="AZ399" i="2"/>
  <c r="AY530" i="2"/>
  <c r="AZ401" i="2"/>
  <c r="AY524" i="2"/>
  <c r="BL395" i="2"/>
  <c r="BM391" i="2"/>
  <c r="AQ106" i="2"/>
  <c r="AQ97" i="2"/>
  <c r="AR95" i="2"/>
  <c r="BM393" i="2"/>
  <c r="J38" i="14"/>
  <c r="J39" i="14" s="1"/>
  <c r="J33" i="14"/>
  <c r="J36" i="14"/>
  <c r="J37" i="14" s="1"/>
  <c r="J146" i="14"/>
  <c r="J17" i="14"/>
  <c r="J148" i="14"/>
  <c r="I66" i="14"/>
  <c r="L91" i="14"/>
  <c r="I16" i="14"/>
  <c r="L49" i="14"/>
  <c r="L48" i="14" s="1"/>
  <c r="L56" i="14" s="1"/>
  <c r="L57" i="14" s="1"/>
  <c r="I866" i="2"/>
  <c r="L64" i="4"/>
  <c r="L93" i="14"/>
  <c r="L185" i="4"/>
  <c r="L187" i="4" s="1"/>
  <c r="L203" i="4" s="1"/>
  <c r="L121" i="14"/>
  <c r="L10" i="14"/>
  <c r="L158" i="14"/>
  <c r="L157" i="14" s="1"/>
  <c r="M33" i="4"/>
  <c r="M27" i="13"/>
  <c r="M183" i="4"/>
  <c r="M177" i="14"/>
  <c r="M8" i="13"/>
  <c r="M28" i="13" s="1"/>
  <c r="N30" i="4"/>
  <c r="M554" i="2"/>
  <c r="M553" i="2" s="1"/>
  <c r="M42" i="4"/>
  <c r="N285" i="14"/>
  <c r="N943" i="2"/>
  <c r="N554" i="2" s="1"/>
  <c r="N553" i="2" s="1"/>
  <c r="N915" i="2"/>
  <c r="K57" i="14"/>
  <c r="K58" i="14" s="1"/>
  <c r="K64" i="14"/>
  <c r="K73" i="14"/>
  <c r="K76" i="14"/>
  <c r="K78" i="14"/>
  <c r="K146" i="14"/>
  <c r="M240" i="14"/>
  <c r="M303" i="14"/>
  <c r="M267" i="14"/>
  <c r="K148" i="14"/>
  <c r="K24" i="14"/>
  <c r="K33" i="14"/>
  <c r="K17" i="14"/>
  <c r="K36" i="14"/>
  <c r="K38" i="14"/>
  <c r="J66" i="14"/>
  <c r="K69" i="14"/>
  <c r="CU94" i="14" l="1"/>
  <c r="M564" i="2"/>
  <c r="N564" i="2"/>
  <c r="N565" i="2" s="1"/>
  <c r="AW192" i="14"/>
  <c r="CU122" i="14"/>
  <c r="CU863" i="2"/>
  <c r="CU104" i="14"/>
  <c r="CU176" i="4"/>
  <c r="CX837" i="2"/>
  <c r="CX838" i="2" s="1"/>
  <c r="CY837" i="2" s="1"/>
  <c r="CW836" i="2"/>
  <c r="CW857" i="2" s="1"/>
  <c r="CU90" i="14"/>
  <c r="CV863" i="2"/>
  <c r="CV104" i="14"/>
  <c r="CV852" i="2"/>
  <c r="CW856" i="2"/>
  <c r="CW43" i="4" s="1"/>
  <c r="CW94" i="14" s="1"/>
  <c r="CV175" i="4"/>
  <c r="CV21" i="4"/>
  <c r="CU86" i="14"/>
  <c r="AR725" i="2"/>
  <c r="AS639" i="2"/>
  <c r="CH605" i="2"/>
  <c r="CL601" i="2"/>
  <c r="O125" i="14"/>
  <c r="O199" i="4"/>
  <c r="O62" i="4"/>
  <c r="CW175" i="4"/>
  <c r="CW11" i="14"/>
  <c r="CW122" i="14"/>
  <c r="BF89" i="14"/>
  <c r="BF91" i="14" s="1"/>
  <c r="AM284" i="14"/>
  <c r="AN28" i="4"/>
  <c r="AN284" i="14" s="1"/>
  <c r="O30" i="4"/>
  <c r="O27" i="13" s="1"/>
  <c r="CG657" i="2"/>
  <c r="CG705" i="2" s="1"/>
  <c r="CG634" i="2"/>
  <c r="CG694" i="2" s="1"/>
  <c r="CG631" i="2"/>
  <c r="CG691" i="2" s="1"/>
  <c r="CJ862" i="2"/>
  <c r="CJ847" i="2"/>
  <c r="CT544" i="2"/>
  <c r="CT541" i="2" s="1"/>
  <c r="CV468" i="2"/>
  <c r="CV470" i="2" s="1"/>
  <c r="CU543" i="2"/>
  <c r="CS545" i="2"/>
  <c r="CU470" i="2"/>
  <c r="CU40" i="4" s="1"/>
  <c r="CW479" i="2"/>
  <c r="CV483" i="2"/>
  <c r="CW466" i="2"/>
  <c r="CV536" i="2"/>
  <c r="CW492" i="2"/>
  <c r="CV496" i="2"/>
  <c r="CU537" i="2"/>
  <c r="CU538" i="2" s="1"/>
  <c r="AO117" i="2"/>
  <c r="AO25" i="4" s="1"/>
  <c r="AO930" i="2"/>
  <c r="AO927" i="2" s="1"/>
  <c r="AO291" i="14" s="1"/>
  <c r="AO939" i="2"/>
  <c r="AO935" i="2"/>
  <c r="S231" i="14"/>
  <c r="S258" i="14"/>
  <c r="S292" i="14"/>
  <c r="O282" i="14"/>
  <c r="O296" i="14" s="1"/>
  <c r="O303" i="14" s="1"/>
  <c r="O304" i="14" s="1"/>
  <c r="O254" i="14"/>
  <c r="O260" i="14" s="1"/>
  <c r="O267" i="14" s="1"/>
  <c r="O268" i="14" s="1"/>
  <c r="O227" i="14"/>
  <c r="O233" i="14" s="1"/>
  <c r="O240" i="14" s="1"/>
  <c r="O241" i="14" s="1"/>
  <c r="O942" i="2"/>
  <c r="O42" i="4" s="1"/>
  <c r="O48" i="4" s="1"/>
  <c r="O121" i="14" s="1"/>
  <c r="Q921" i="2"/>
  <c r="R919" i="2" s="1"/>
  <c r="R920" i="2" s="1"/>
  <c r="T937" i="2"/>
  <c r="T938" i="2" s="1"/>
  <c r="T932" i="2" s="1"/>
  <c r="AG920" i="2"/>
  <c r="P924" i="2"/>
  <c r="P925" i="2" s="1"/>
  <c r="P913" i="2" s="1"/>
  <c r="P819" i="2" s="1"/>
  <c r="AL920" i="2"/>
  <c r="AL921" i="2" s="1"/>
  <c r="AM919" i="2" s="1"/>
  <c r="O285" i="14"/>
  <c r="O943" i="2"/>
  <c r="O554" i="2" s="1"/>
  <c r="O553" i="2" s="1"/>
  <c r="AP113" i="2"/>
  <c r="AQ115" i="2"/>
  <c r="AP116" i="2"/>
  <c r="AO512" i="2"/>
  <c r="AO513" i="2" s="1"/>
  <c r="AN514" i="2"/>
  <c r="AM514" i="2"/>
  <c r="AM510" i="2"/>
  <c r="AN510" i="2"/>
  <c r="AN939" i="2"/>
  <c r="AN935" i="2"/>
  <c r="AN930" i="2"/>
  <c r="AN927" i="2" s="1"/>
  <c r="AL230" i="14"/>
  <c r="AL290" i="14"/>
  <c r="AL257" i="14"/>
  <c r="AM291" i="14"/>
  <c r="AM928" i="2"/>
  <c r="AM929" i="2" s="1"/>
  <c r="AM918" i="2"/>
  <c r="AX522" i="2"/>
  <c r="AS86" i="2"/>
  <c r="AS77" i="2"/>
  <c r="AT75" i="2"/>
  <c r="AQ26" i="2"/>
  <c r="AQ17" i="2"/>
  <c r="AR15" i="2"/>
  <c r="AR66" i="2"/>
  <c r="AR57" i="2"/>
  <c r="AS55" i="2"/>
  <c r="AQ46" i="2"/>
  <c r="AQ37" i="2"/>
  <c r="AR35" i="2"/>
  <c r="W253" i="14"/>
  <c r="W280" i="14"/>
  <c r="W226" i="14"/>
  <c r="Y281" i="14"/>
  <c r="Y884" i="2"/>
  <c r="Z899" i="2"/>
  <c r="Z883" i="2"/>
  <c r="X885" i="2"/>
  <c r="BN393" i="2"/>
  <c r="CJ71" i="10"/>
  <c r="CJ72" i="10" s="1"/>
  <c r="BH143" i="4"/>
  <c r="BH145" i="4" s="1"/>
  <c r="BH20" i="4"/>
  <c r="BH78" i="10"/>
  <c r="CE86" i="10"/>
  <c r="BM395" i="2"/>
  <c r="BN391" i="2"/>
  <c r="AY525" i="2"/>
  <c r="AY526" i="2" s="1"/>
  <c r="AY531" i="2"/>
  <c r="AY528" i="2" s="1"/>
  <c r="AW563" i="2"/>
  <c r="BG287" i="14"/>
  <c r="BG902" i="2"/>
  <c r="BG903" i="2" s="1"/>
  <c r="BG16" i="4"/>
  <c r="AR106" i="2"/>
  <c r="AR97" i="2"/>
  <c r="AS95" i="2"/>
  <c r="BA401" i="2"/>
  <c r="AZ524" i="2"/>
  <c r="AZ403" i="2"/>
  <c r="BA399" i="2"/>
  <c r="AZ530" i="2"/>
  <c r="AX528" i="2"/>
  <c r="AX532" i="2"/>
  <c r="I36" i="14"/>
  <c r="N8" i="13"/>
  <c r="N28" i="13" s="1"/>
  <c r="L162" i="14"/>
  <c r="L96" i="14"/>
  <c r="L78" i="14"/>
  <c r="L79" i="14" s="1"/>
  <c r="L120" i="14"/>
  <c r="I17" i="14"/>
  <c r="I29" i="14"/>
  <c r="J29" i="14" s="1"/>
  <c r="I33" i="14"/>
  <c r="I38" i="14"/>
  <c r="I24" i="14"/>
  <c r="L9" i="14"/>
  <c r="L73" i="14"/>
  <c r="L76" i="14"/>
  <c r="L77" i="14" s="1"/>
  <c r="L64" i="14"/>
  <c r="M565" i="2"/>
  <c r="M566" i="2" s="1"/>
  <c r="M568" i="2"/>
  <c r="L98" i="14"/>
  <c r="N177" i="14"/>
  <c r="M48" i="4"/>
  <c r="N27" i="13"/>
  <c r="N33" i="4"/>
  <c r="N183" i="4"/>
  <c r="DX714" i="2"/>
  <c r="DX718" i="2"/>
  <c r="N254" i="14"/>
  <c r="N260" i="14" s="1"/>
  <c r="N267" i="14" s="1"/>
  <c r="N268" i="14" s="1"/>
  <c r="N282" i="14"/>
  <c r="N296" i="14" s="1"/>
  <c r="N303" i="14" s="1"/>
  <c r="N304" i="14" s="1"/>
  <c r="N227" i="14"/>
  <c r="N233" i="14" s="1"/>
  <c r="N240" i="14" s="1"/>
  <c r="N241" i="14" s="1"/>
  <c r="N942" i="2"/>
  <c r="K37" i="14"/>
  <c r="M268" i="14"/>
  <c r="K66" i="14"/>
  <c r="L58" i="14"/>
  <c r="K70" i="14"/>
  <c r="L69" i="14"/>
  <c r="M29" i="13"/>
  <c r="K39" i="14"/>
  <c r="M304" i="14"/>
  <c r="K79" i="14"/>
  <c r="M241" i="14"/>
  <c r="K77" i="14"/>
  <c r="CW90" i="14" l="1"/>
  <c r="CX855" i="2"/>
  <c r="CX21" i="4" s="1"/>
  <c r="CV86" i="14"/>
  <c r="AS725" i="2"/>
  <c r="AT639" i="2"/>
  <c r="CM600" i="2"/>
  <c r="CI604" i="2"/>
  <c r="O120" i="14"/>
  <c r="O145" i="14" s="1"/>
  <c r="O146" i="14" s="1"/>
  <c r="P60" i="4"/>
  <c r="P32" i="4"/>
  <c r="O201" i="4"/>
  <c r="CX175" i="4"/>
  <c r="CX856" i="2"/>
  <c r="CX43" i="4" s="1"/>
  <c r="CX836" i="2"/>
  <c r="CW852" i="2"/>
  <c r="CW176" i="4"/>
  <c r="CW863" i="2"/>
  <c r="O177" i="14"/>
  <c r="O158" i="14"/>
  <c r="O157" i="14" s="1"/>
  <c r="O162" i="14" s="1"/>
  <c r="AN916" i="2"/>
  <c r="AN918" i="2" s="1"/>
  <c r="O183" i="4"/>
  <c r="O185" i="4" s="1"/>
  <c r="O187" i="4" s="1"/>
  <c r="O33" i="4"/>
  <c r="O8" i="13"/>
  <c r="O28" i="13" s="1"/>
  <c r="O29" i="13" s="1"/>
  <c r="O30" i="13" s="1"/>
  <c r="AO28" i="4"/>
  <c r="AO916" i="2" s="1"/>
  <c r="BH184" i="4"/>
  <c r="BG17" i="4"/>
  <c r="BG55" i="14" s="1"/>
  <c r="CG635" i="2"/>
  <c r="CG695" i="2" s="1"/>
  <c r="CH630" i="2"/>
  <c r="CH690" i="2" s="1"/>
  <c r="CH656" i="2"/>
  <c r="CH704" i="2" s="1"/>
  <c r="AO928" i="2"/>
  <c r="O93" i="14"/>
  <c r="O96" i="14" s="1"/>
  <c r="O866" i="2" s="1"/>
  <c r="O49" i="14"/>
  <c r="O48" i="14" s="1"/>
  <c r="O56" i="14" s="1"/>
  <c r="O64" i="14" s="1"/>
  <c r="O10" i="14"/>
  <c r="O9" i="14" s="1"/>
  <c r="O16" i="14" s="1"/>
  <c r="O17" i="14" s="1"/>
  <c r="O64" i="4"/>
  <c r="CJ861" i="2"/>
  <c r="CK846" i="2"/>
  <c r="CT545" i="2"/>
  <c r="CU544" i="2"/>
  <c r="CU545" i="2" s="1"/>
  <c r="CW468" i="2"/>
  <c r="CW470" i="2" s="1"/>
  <c r="CV543" i="2"/>
  <c r="CV537" i="2"/>
  <c r="CV538" i="2" s="1"/>
  <c r="CX492" i="2"/>
  <c r="CW496" i="2"/>
  <c r="CV40" i="4"/>
  <c r="CX466" i="2"/>
  <c r="CW536" i="2"/>
  <c r="CX479" i="2"/>
  <c r="CW483" i="2"/>
  <c r="CU534" i="2"/>
  <c r="P922" i="2"/>
  <c r="Q924" i="2" s="1"/>
  <c r="Q925" i="2" s="1"/>
  <c r="Q913" i="2" s="1"/>
  <c r="Q819" i="2" s="1"/>
  <c r="AR115" i="2"/>
  <c r="R921" i="2"/>
  <c r="S919" i="2" s="1"/>
  <c r="S920" i="2" s="1"/>
  <c r="O564" i="2"/>
  <c r="O565" i="2" s="1"/>
  <c r="O566" i="2" s="1"/>
  <c r="P914" i="2"/>
  <c r="P283" i="14"/>
  <c r="P29" i="4"/>
  <c r="P941" i="2"/>
  <c r="AG921" i="2"/>
  <c r="AH919" i="2" s="1"/>
  <c r="AH920" i="2" s="1"/>
  <c r="T293" i="14"/>
  <c r="T933" i="2"/>
  <c r="T934" i="2" s="1"/>
  <c r="U936" i="2"/>
  <c r="AY192" i="14"/>
  <c r="AQ113" i="2"/>
  <c r="AQ116" i="2"/>
  <c r="AN291" i="14"/>
  <c r="AN928" i="2"/>
  <c r="AO514" i="2"/>
  <c r="AO510" i="2"/>
  <c r="AM920" i="2"/>
  <c r="AP117" i="2"/>
  <c r="AP25" i="4" s="1"/>
  <c r="AP39" i="4"/>
  <c r="AM257" i="14"/>
  <c r="AM290" i="14"/>
  <c r="AM230" i="14"/>
  <c r="AP886" i="2"/>
  <c r="AP897" i="2" s="1"/>
  <c r="AP512" i="2"/>
  <c r="AR46" i="2"/>
  <c r="AR37" i="2"/>
  <c r="AS35" i="2"/>
  <c r="AY532" i="2"/>
  <c r="AT86" i="2"/>
  <c r="AT77" i="2"/>
  <c r="AU75" i="2"/>
  <c r="AR26" i="2"/>
  <c r="AR17" i="2"/>
  <c r="AS15" i="2"/>
  <c r="AS66" i="2"/>
  <c r="AS57" i="2"/>
  <c r="AT55" i="2"/>
  <c r="AA899" i="2"/>
  <c r="AA883" i="2"/>
  <c r="Y885" i="2"/>
  <c r="X253" i="14"/>
  <c r="X280" i="14"/>
  <c r="X226" i="14"/>
  <c r="Z281" i="14"/>
  <c r="Z884" i="2"/>
  <c r="AZ531" i="2"/>
  <c r="AZ528" i="2" s="1"/>
  <c r="AZ525" i="2"/>
  <c r="AZ526" i="2" s="1"/>
  <c r="BG286" i="14"/>
  <c r="BG228" i="14"/>
  <c r="BG255" i="14"/>
  <c r="BN395" i="2"/>
  <c r="BO391" i="2"/>
  <c r="CJ904" i="2"/>
  <c r="CK70" i="10"/>
  <c r="AX563" i="2"/>
  <c r="BA403" i="2"/>
  <c r="BB399" i="2"/>
  <c r="BA530" i="2"/>
  <c r="BB401" i="2"/>
  <c r="BA524" i="2"/>
  <c r="AS106" i="2"/>
  <c r="AS97" i="2"/>
  <c r="AT95" i="2"/>
  <c r="BO393" i="2"/>
  <c r="AY522" i="2"/>
  <c r="CF84" i="10"/>
  <c r="CF85" i="10" s="1"/>
  <c r="BH79" i="10"/>
  <c r="AX192" i="14"/>
  <c r="L16" i="14"/>
  <c r="L17" i="14" s="1"/>
  <c r="I37" i="14"/>
  <c r="I18" i="14"/>
  <c r="J18" i="14" s="1"/>
  <c r="I39" i="14"/>
  <c r="L126" i="14"/>
  <c r="N29" i="13"/>
  <c r="N30" i="13" s="1"/>
  <c r="M91" i="14"/>
  <c r="L866" i="2"/>
  <c r="L142" i="14"/>
  <c r="L145" i="14"/>
  <c r="L147" i="14"/>
  <c r="L133" i="14"/>
  <c r="I30" i="14"/>
  <c r="N566" i="2"/>
  <c r="J30" i="14"/>
  <c r="K29" i="14"/>
  <c r="M10" i="14"/>
  <c r="M93" i="14"/>
  <c r="M64" i="4"/>
  <c r="M158" i="14"/>
  <c r="M157" i="14" s="1"/>
  <c r="M121" i="14"/>
  <c r="M49" i="14"/>
  <c r="M48" i="14" s="1"/>
  <c r="M185" i="4"/>
  <c r="M187" i="4" s="1"/>
  <c r="N42" i="4"/>
  <c r="DX887" i="2"/>
  <c r="DX53" i="4"/>
  <c r="DX715" i="2"/>
  <c r="DX895" i="2"/>
  <c r="L66" i="14"/>
  <c r="M269" i="14"/>
  <c r="N269" i="14" s="1"/>
  <c r="O269" i="14" s="1"/>
  <c r="M242" i="14"/>
  <c r="N242" i="14" s="1"/>
  <c r="O242" i="14" s="1"/>
  <c r="M305" i="14"/>
  <c r="N305" i="14" s="1"/>
  <c r="O305" i="14" s="1"/>
  <c r="M30" i="13"/>
  <c r="L70" i="14"/>
  <c r="AT725" i="2" l="1"/>
  <c r="AU639" i="2"/>
  <c r="CM601" i="2"/>
  <c r="CI605" i="2"/>
  <c r="BG167" i="14"/>
  <c r="O142" i="14"/>
  <c r="O126" i="14"/>
  <c r="O147" i="14"/>
  <c r="O148" i="14" s="1"/>
  <c r="O133" i="14"/>
  <c r="Q60" i="4"/>
  <c r="Q32" i="4"/>
  <c r="P62" i="4"/>
  <c r="P125" i="14"/>
  <c r="P199" i="4"/>
  <c r="O203" i="4"/>
  <c r="CW104" i="14"/>
  <c r="CW86" i="14"/>
  <c r="CY855" i="2"/>
  <c r="CY838" i="2"/>
  <c r="CX122" i="14"/>
  <c r="CX94" i="14"/>
  <c r="CX11" i="14"/>
  <c r="CX90" i="14"/>
  <c r="CX857" i="2"/>
  <c r="BG85" i="14"/>
  <c r="BG87" i="14" s="1"/>
  <c r="O36" i="14"/>
  <c r="O37" i="14" s="1"/>
  <c r="AO284" i="14"/>
  <c r="BG22" i="4"/>
  <c r="BG89" i="14" s="1"/>
  <c r="BG91" i="14" s="1"/>
  <c r="BG15" i="14"/>
  <c r="BG187" i="14"/>
  <c r="AP28" i="4"/>
  <c r="AP916" i="2" s="1"/>
  <c r="P30" i="4"/>
  <c r="P33" i="4" s="1"/>
  <c r="BG178" i="14"/>
  <c r="O33" i="14"/>
  <c r="CH657" i="2"/>
  <c r="CH705" i="2" s="1"/>
  <c r="CH634" i="2"/>
  <c r="CH694" i="2" s="1"/>
  <c r="CH631" i="2"/>
  <c r="CH691" i="2" s="1"/>
  <c r="O98" i="14"/>
  <c r="O38" i="14"/>
  <c r="O39" i="14" s="1"/>
  <c r="O24" i="14"/>
  <c r="O73" i="14"/>
  <c r="O76" i="14"/>
  <c r="O77" i="14" s="1"/>
  <c r="AO929" i="2"/>
  <c r="AO290" i="14" s="1"/>
  <c r="O78" i="14"/>
  <c r="O79" i="14" s="1"/>
  <c r="O57" i="14"/>
  <c r="CK862" i="2"/>
  <c r="CK847" i="2"/>
  <c r="CW40" i="4"/>
  <c r="CV544" i="2"/>
  <c r="CX468" i="2"/>
  <c r="CX470" i="2" s="1"/>
  <c r="CW543" i="2"/>
  <c r="CU541" i="2"/>
  <c r="CY466" i="2"/>
  <c r="CX536" i="2"/>
  <c r="CY479" i="2"/>
  <c r="CX483" i="2"/>
  <c r="CW537" i="2"/>
  <c r="CW538" i="2" s="1"/>
  <c r="CY492" i="2"/>
  <c r="CX496" i="2"/>
  <c r="CV534" i="2"/>
  <c r="AS115" i="2"/>
  <c r="AR116" i="2"/>
  <c r="AR512" i="2" s="1"/>
  <c r="AH921" i="2"/>
  <c r="AI919" i="2" s="1"/>
  <c r="AI920" i="2" s="1"/>
  <c r="AI921" i="2" s="1"/>
  <c r="S921" i="2"/>
  <c r="T919" i="2" s="1"/>
  <c r="T920" i="2" s="1"/>
  <c r="Q922" i="2"/>
  <c r="U937" i="2"/>
  <c r="U938" i="2" s="1"/>
  <c r="U932" i="2" s="1"/>
  <c r="T292" i="14"/>
  <c r="T258" i="14"/>
  <c r="T231" i="14"/>
  <c r="Q29" i="4"/>
  <c r="Q914" i="2"/>
  <c r="Q283" i="14"/>
  <c r="Q941" i="2"/>
  <c r="P915" i="2"/>
  <c r="P285" i="14"/>
  <c r="P943" i="2"/>
  <c r="P554" i="2" s="1"/>
  <c r="P553" i="2" s="1"/>
  <c r="AR113" i="2"/>
  <c r="AR39" i="4" s="1"/>
  <c r="AN929" i="2"/>
  <c r="AN290" i="14" s="1"/>
  <c r="AP513" i="2"/>
  <c r="AP514" i="2" s="1"/>
  <c r="AP930" i="2"/>
  <c r="AP927" i="2" s="1"/>
  <c r="AP939" i="2"/>
  <c r="AP935" i="2"/>
  <c r="AQ117" i="2"/>
  <c r="AQ25" i="4" s="1"/>
  <c r="AQ39" i="4"/>
  <c r="AM921" i="2"/>
  <c r="AN919" i="2" s="1"/>
  <c r="AN920" i="2" s="1"/>
  <c r="AQ886" i="2"/>
  <c r="AQ897" i="2" s="1"/>
  <c r="AQ512" i="2"/>
  <c r="AQ513" i="2" s="1"/>
  <c r="AO918" i="2"/>
  <c r="AU86" i="2"/>
  <c r="AU77" i="2"/>
  <c r="AV75" i="2"/>
  <c r="AS46" i="2"/>
  <c r="AS37" i="2"/>
  <c r="AT35" i="2"/>
  <c r="AS26" i="2"/>
  <c r="AS17" i="2"/>
  <c r="AT15" i="2"/>
  <c r="AZ532" i="2"/>
  <c r="AT66" i="2"/>
  <c r="AT57" i="2"/>
  <c r="AU55" i="2"/>
  <c r="Z885" i="2"/>
  <c r="AB899" i="2"/>
  <c r="AB883" i="2"/>
  <c r="Y226" i="14"/>
  <c r="Y253" i="14"/>
  <c r="Y280" i="14"/>
  <c r="AA884" i="2"/>
  <c r="AA281" i="14"/>
  <c r="AZ192" i="14"/>
  <c r="CF86" i="10"/>
  <c r="AT106" i="2"/>
  <c r="AT97" i="2"/>
  <c r="AU95" i="2"/>
  <c r="BA531" i="2"/>
  <c r="BA528" i="2" s="1"/>
  <c r="BB403" i="2"/>
  <c r="BC399" i="2"/>
  <c r="BB530" i="2"/>
  <c r="BO395" i="2"/>
  <c r="BP391" i="2"/>
  <c r="BH906" i="2"/>
  <c r="BH901" i="2" s="1"/>
  <c r="BI77" i="10"/>
  <c r="AY563" i="2"/>
  <c r="BA525" i="2"/>
  <c r="BA522" i="2" s="1"/>
  <c r="AZ522" i="2"/>
  <c r="BP393" i="2"/>
  <c r="BC401" i="2"/>
  <c r="BB524" i="2"/>
  <c r="CK71" i="10"/>
  <c r="CK72" i="10" s="1"/>
  <c r="L24" i="14"/>
  <c r="L36" i="14"/>
  <c r="L33" i="14"/>
  <c r="L146" i="14"/>
  <c r="J26" i="14"/>
  <c r="L148" i="14"/>
  <c r="I26" i="14"/>
  <c r="L38" i="14"/>
  <c r="M120" i="14"/>
  <c r="M133" i="14" s="1"/>
  <c r="M98" i="14"/>
  <c r="K18" i="14"/>
  <c r="M9" i="14"/>
  <c r="L29" i="14"/>
  <c r="L30" i="14" s="1"/>
  <c r="K30" i="14"/>
  <c r="M96" i="14"/>
  <c r="N48" i="4"/>
  <c r="DX720" i="2"/>
  <c r="DX52" i="4"/>
  <c r="DX162" i="4"/>
  <c r="DX721" i="2"/>
  <c r="DX708" i="2"/>
  <c r="DX192" i="4"/>
  <c r="DX893" i="2"/>
  <c r="M56" i="14"/>
  <c r="M203" i="4"/>
  <c r="M162" i="14"/>
  <c r="BA192" i="14" l="1"/>
  <c r="CY856" i="2"/>
  <c r="CY43" i="4" s="1"/>
  <c r="CY11" i="14" s="1"/>
  <c r="CZ837" i="2"/>
  <c r="CZ855" i="2" s="1"/>
  <c r="AU725" i="2"/>
  <c r="AV639" i="2"/>
  <c r="AV725" i="2" s="1"/>
  <c r="CJ604" i="2"/>
  <c r="CN600" i="2"/>
  <c r="P201" i="4"/>
  <c r="Q125" i="14"/>
  <c r="Q199" i="4"/>
  <c r="Q201" i="4" s="1"/>
  <c r="Q62" i="4"/>
  <c r="P8" i="13"/>
  <c r="P28" i="13" s="1"/>
  <c r="CY836" i="2"/>
  <c r="CY21" i="4"/>
  <c r="CY175" i="4"/>
  <c r="CX176" i="4"/>
  <c r="CX852" i="2"/>
  <c r="CX863" i="2"/>
  <c r="CY122" i="14"/>
  <c r="CY94" i="14"/>
  <c r="CY90" i="14"/>
  <c r="BA532" i="2"/>
  <c r="P27" i="13"/>
  <c r="P183" i="4"/>
  <c r="P177" i="14"/>
  <c r="AP284" i="14"/>
  <c r="Q30" i="4"/>
  <c r="Q33" i="4" s="1"/>
  <c r="AQ28" i="4"/>
  <c r="AQ284" i="14" s="1"/>
  <c r="CH635" i="2"/>
  <c r="CH695" i="2" s="1"/>
  <c r="CI630" i="2"/>
  <c r="CI690" i="2" s="1"/>
  <c r="CI656" i="2"/>
  <c r="CI704" i="2" s="1"/>
  <c r="AO257" i="14"/>
  <c r="AO230" i="14"/>
  <c r="AR117" i="2"/>
  <c r="AR25" i="4" s="1"/>
  <c r="CK861" i="2"/>
  <c r="CL846" i="2"/>
  <c r="CW534" i="2"/>
  <c r="CW544" i="2"/>
  <c r="CW541" i="2" s="1"/>
  <c r="CX40" i="4"/>
  <c r="CY468" i="2"/>
  <c r="CY470" i="2" s="1"/>
  <c r="CX543" i="2"/>
  <c r="CV545" i="2"/>
  <c r="CV541" i="2"/>
  <c r="CZ492" i="2"/>
  <c r="CY496" i="2"/>
  <c r="CZ479" i="2"/>
  <c r="CY483" i="2"/>
  <c r="CX537" i="2"/>
  <c r="CX538" i="2" s="1"/>
  <c r="CZ466" i="2"/>
  <c r="CY536" i="2"/>
  <c r="V936" i="2"/>
  <c r="V937" i="2" s="1"/>
  <c r="V938" i="2" s="1"/>
  <c r="V932" i="2" s="1"/>
  <c r="AN921" i="2"/>
  <c r="AO919" i="2" s="1"/>
  <c r="T921" i="2"/>
  <c r="U919" i="2" s="1"/>
  <c r="U920" i="2" s="1"/>
  <c r="U933" i="2"/>
  <c r="U934" i="2" s="1"/>
  <c r="U293" i="14"/>
  <c r="P254" i="14"/>
  <c r="P260" i="14" s="1"/>
  <c r="P267" i="14" s="1"/>
  <c r="P268" i="14" s="1"/>
  <c r="P269" i="14" s="1"/>
  <c r="P227" i="14"/>
  <c r="P233" i="14" s="1"/>
  <c r="P240" i="14" s="1"/>
  <c r="P241" i="14" s="1"/>
  <c r="P242" i="14" s="1"/>
  <c r="P282" i="14"/>
  <c r="P296" i="14" s="1"/>
  <c r="P303" i="14" s="1"/>
  <c r="P304" i="14" s="1"/>
  <c r="P305" i="14" s="1"/>
  <c r="P942" i="2"/>
  <c r="P42" i="4" s="1"/>
  <c r="P48" i="4" s="1"/>
  <c r="Q915" i="2"/>
  <c r="Q285" i="14"/>
  <c r="Q943" i="2"/>
  <c r="Q554" i="2" s="1"/>
  <c r="Q553" i="2" s="1"/>
  <c r="R924" i="2"/>
  <c r="R925" i="2" s="1"/>
  <c r="R913" i="2" s="1"/>
  <c r="R819" i="2" s="1"/>
  <c r="P564" i="2"/>
  <c r="P565" i="2" s="1"/>
  <c r="P566" i="2" s="1"/>
  <c r="AS113" i="2"/>
  <c r="AT115" i="2"/>
  <c r="AS116" i="2"/>
  <c r="AN257" i="14"/>
  <c r="AN230" i="14"/>
  <c r="AR513" i="2"/>
  <c r="AR514" i="2" s="1"/>
  <c r="AQ510" i="2"/>
  <c r="AR930" i="2"/>
  <c r="AR927" i="2" s="1"/>
  <c r="AR291" i="14" s="1"/>
  <c r="AR939" i="2"/>
  <c r="AR935" i="2"/>
  <c r="AR886" i="2"/>
  <c r="AR897" i="2" s="1"/>
  <c r="AQ514" i="2"/>
  <c r="AP918" i="2"/>
  <c r="AP291" i="14"/>
  <c r="AP928" i="2"/>
  <c r="AP929" i="2" s="1"/>
  <c r="AQ935" i="2"/>
  <c r="AQ930" i="2"/>
  <c r="AQ927" i="2" s="1"/>
  <c r="AQ939" i="2"/>
  <c r="AP510" i="2"/>
  <c r="AV86" i="2"/>
  <c r="AV77" i="2"/>
  <c r="AW75" i="2"/>
  <c r="AT46" i="2"/>
  <c r="AT37" i="2"/>
  <c r="AU35" i="2"/>
  <c r="AU66" i="2"/>
  <c r="AU57" i="2"/>
  <c r="AV55" i="2"/>
  <c r="AT26" i="2"/>
  <c r="AT17" i="2"/>
  <c r="AU15" i="2"/>
  <c r="AC899" i="2"/>
  <c r="AC883" i="2"/>
  <c r="Z253" i="14"/>
  <c r="Z280" i="14"/>
  <c r="Z226" i="14"/>
  <c r="AA885" i="2"/>
  <c r="AB281" i="14"/>
  <c r="AB884" i="2"/>
  <c r="BD401" i="2"/>
  <c r="BC524" i="2"/>
  <c r="BA563" i="2"/>
  <c r="AU106" i="2"/>
  <c r="AU97" i="2"/>
  <c r="AV95" i="2"/>
  <c r="BH287" i="14"/>
  <c r="BH902" i="2"/>
  <c r="BH903" i="2" s="1"/>
  <c r="BH16" i="4"/>
  <c r="BP395" i="2"/>
  <c r="BQ391" i="2"/>
  <c r="BB531" i="2"/>
  <c r="BB532" i="2" s="1"/>
  <c r="CG84" i="10"/>
  <c r="CG85" i="10" s="1"/>
  <c r="BQ393" i="2"/>
  <c r="AZ563" i="2"/>
  <c r="BC403" i="2"/>
  <c r="BD399" i="2"/>
  <c r="BC530" i="2"/>
  <c r="CK904" i="2"/>
  <c r="CL70" i="10"/>
  <c r="BB525" i="2"/>
  <c r="BB526" i="2" s="1"/>
  <c r="BI143" i="4"/>
  <c r="BI145" i="4" s="1"/>
  <c r="BI20" i="4"/>
  <c r="BI78" i="10"/>
  <c r="BA526" i="2"/>
  <c r="L37" i="14"/>
  <c r="M145" i="14"/>
  <c r="M142" i="14"/>
  <c r="M126" i="14"/>
  <c r="M147" i="14"/>
  <c r="K26" i="14"/>
  <c r="L39" i="14"/>
  <c r="M16" i="14"/>
  <c r="N91" i="14"/>
  <c r="L18" i="14"/>
  <c r="N121" i="14"/>
  <c r="M866" i="2"/>
  <c r="B162" i="4"/>
  <c r="DX164" i="4"/>
  <c r="N93" i="14"/>
  <c r="N10" i="14"/>
  <c r="N64" i="4"/>
  <c r="N49" i="14"/>
  <c r="N48" i="14" s="1"/>
  <c r="N56" i="14" s="1"/>
  <c r="N73" i="14" s="1"/>
  <c r="N185" i="4"/>
  <c r="N187" i="4" s="1"/>
  <c r="N203" i="4" s="1"/>
  <c r="N158" i="14"/>
  <c r="N157" i="14" s="1"/>
  <c r="DX11" i="13"/>
  <c r="DX37" i="13"/>
  <c r="DX55" i="4"/>
  <c r="DX194" i="4"/>
  <c r="DX191" i="4"/>
  <c r="M64" i="14"/>
  <c r="M76" i="14"/>
  <c r="M57" i="14"/>
  <c r="M78" i="14"/>
  <c r="M73" i="14"/>
  <c r="M69" i="14"/>
  <c r="AW639" i="2" l="1"/>
  <c r="CN601" i="2"/>
  <c r="CJ605" i="2"/>
  <c r="Q177" i="14"/>
  <c r="R60" i="4"/>
  <c r="R32" i="4"/>
  <c r="CZ838" i="2"/>
  <c r="CZ856" i="2" s="1"/>
  <c r="CZ43" i="4" s="1"/>
  <c r="CZ94" i="14" s="1"/>
  <c r="CY857" i="2"/>
  <c r="P29" i="13"/>
  <c r="P30" i="13" s="1"/>
  <c r="CZ175" i="4"/>
  <c r="CZ21" i="4"/>
  <c r="CX104" i="14"/>
  <c r="CX86" i="14"/>
  <c r="AQ916" i="2"/>
  <c r="AQ918" i="2" s="1"/>
  <c r="Q8" i="13"/>
  <c r="Q28" i="13" s="1"/>
  <c r="Q183" i="4"/>
  <c r="Q27" i="13"/>
  <c r="BI184" i="4"/>
  <c r="AR28" i="4"/>
  <c r="AR284" i="14" s="1"/>
  <c r="BH17" i="4"/>
  <c r="BH22" i="4" s="1"/>
  <c r="CI657" i="2"/>
  <c r="CI705" i="2" s="1"/>
  <c r="CI634" i="2"/>
  <c r="CI694" i="2" s="1"/>
  <c r="CI631" i="2"/>
  <c r="CI691" i="2" s="1"/>
  <c r="AR510" i="2"/>
  <c r="CL847" i="2"/>
  <c r="CL862" i="2"/>
  <c r="CY40" i="4"/>
  <c r="CW545" i="2"/>
  <c r="CZ468" i="2"/>
  <c r="CZ470" i="2" s="1"/>
  <c r="CY543" i="2"/>
  <c r="CY544" i="2" s="1"/>
  <c r="CX544" i="2"/>
  <c r="CX541" i="2" s="1"/>
  <c r="DA466" i="2"/>
  <c r="CZ536" i="2"/>
  <c r="DA479" i="2"/>
  <c r="CZ483" i="2"/>
  <c r="CY537" i="2"/>
  <c r="CY538" i="2" s="1"/>
  <c r="CX534" i="2"/>
  <c r="DA492" i="2"/>
  <c r="CZ496" i="2"/>
  <c r="AU115" i="2"/>
  <c r="W936" i="2"/>
  <c r="W937" i="2" s="1"/>
  <c r="W938" i="2" s="1"/>
  <c r="W932" i="2" s="1"/>
  <c r="R922" i="2"/>
  <c r="S924" i="2" s="1"/>
  <c r="S925" i="2" s="1"/>
  <c r="S913" i="2" s="1"/>
  <c r="S819" i="2" s="1"/>
  <c r="U921" i="2"/>
  <c r="V919" i="2" s="1"/>
  <c r="V920" i="2" s="1"/>
  <c r="V933" i="2"/>
  <c r="V934" i="2" s="1"/>
  <c r="V293" i="14"/>
  <c r="Q282" i="14"/>
  <c r="Q296" i="14" s="1"/>
  <c r="Q303" i="14" s="1"/>
  <c r="Q304" i="14" s="1"/>
  <c r="Q305" i="14" s="1"/>
  <c r="Q227" i="14"/>
  <c r="Q233" i="14" s="1"/>
  <c r="Q240" i="14" s="1"/>
  <c r="Q241" i="14" s="1"/>
  <c r="Q242" i="14" s="1"/>
  <c r="Q254" i="14"/>
  <c r="Q260" i="14" s="1"/>
  <c r="Q267" i="14" s="1"/>
  <c r="Q268" i="14" s="1"/>
  <c r="Q269" i="14" s="1"/>
  <c r="Q942" i="2"/>
  <c r="Q42" i="4" s="1"/>
  <c r="Q48" i="4" s="1"/>
  <c r="R283" i="14"/>
  <c r="R29" i="4"/>
  <c r="R914" i="2"/>
  <c r="R915" i="2" s="1"/>
  <c r="R941" i="2"/>
  <c r="P10" i="14"/>
  <c r="P9" i="14" s="1"/>
  <c r="P16" i="14" s="1"/>
  <c r="P158" i="14"/>
  <c r="P157" i="14" s="1"/>
  <c r="P162" i="14" s="1"/>
  <c r="P64" i="4"/>
  <c r="P93" i="14"/>
  <c r="P49" i="14"/>
  <c r="P48" i="14" s="1"/>
  <c r="P56" i="14" s="1"/>
  <c r="P121" i="14"/>
  <c r="P120" i="14" s="1"/>
  <c r="P185" i="4"/>
  <c r="P187" i="4" s="1"/>
  <c r="P203" i="4" s="1"/>
  <c r="U292" i="14"/>
  <c r="U231" i="14"/>
  <c r="U258" i="14"/>
  <c r="Q564" i="2"/>
  <c r="Q565" i="2" s="1"/>
  <c r="Q566" i="2" s="1"/>
  <c r="AO920" i="2"/>
  <c r="AO921" i="2" s="1"/>
  <c r="AP919" i="2" s="1"/>
  <c r="AP920" i="2" s="1"/>
  <c r="AP921" i="2" s="1"/>
  <c r="AR928" i="2"/>
  <c r="AT113" i="2"/>
  <c r="BB522" i="2"/>
  <c r="AT116" i="2"/>
  <c r="AT512" i="2" s="1"/>
  <c r="AB885" i="2"/>
  <c r="AB226" i="14" s="1"/>
  <c r="AS39" i="4"/>
  <c r="AS117" i="2"/>
  <c r="AS25" i="4" s="1"/>
  <c r="AS886" i="2"/>
  <c r="AS897" i="2" s="1"/>
  <c r="AS512" i="2"/>
  <c r="AS513" i="2" s="1"/>
  <c r="AS514" i="2" s="1"/>
  <c r="AP290" i="14"/>
  <c r="AP257" i="14"/>
  <c r="AP230" i="14"/>
  <c r="AQ291" i="14"/>
  <c r="AQ928" i="2"/>
  <c r="AQ929" i="2" s="1"/>
  <c r="AW86" i="2"/>
  <c r="AW77" i="2"/>
  <c r="AX75" i="2"/>
  <c r="AU26" i="2"/>
  <c r="AU17" i="2"/>
  <c r="AV15" i="2"/>
  <c r="AU46" i="2"/>
  <c r="AU37" i="2"/>
  <c r="AV35" i="2"/>
  <c r="AV66" i="2"/>
  <c r="AV57" i="2"/>
  <c r="AW55" i="2"/>
  <c r="AC281" i="14"/>
  <c r="AC884" i="2"/>
  <c r="AD899" i="2"/>
  <c r="AD883" i="2"/>
  <c r="AA253" i="14"/>
  <c r="AA280" i="14"/>
  <c r="AA226" i="14"/>
  <c r="CG86" i="10"/>
  <c r="BH286" i="14"/>
  <c r="BH228" i="14"/>
  <c r="BH255" i="14"/>
  <c r="CL71" i="10"/>
  <c r="CL72" i="10" s="1"/>
  <c r="BB528" i="2"/>
  <c r="BC525" i="2"/>
  <c r="BC522" i="2" s="1"/>
  <c r="BC531" i="2"/>
  <c r="BC528" i="2" s="1"/>
  <c r="BR393" i="2"/>
  <c r="BE401" i="2"/>
  <c r="BD524" i="2"/>
  <c r="BI79" i="10"/>
  <c r="BD403" i="2"/>
  <c r="BE399" i="2"/>
  <c r="BD530" i="2"/>
  <c r="BQ395" i="2"/>
  <c r="BR391" i="2"/>
  <c r="AV106" i="2"/>
  <c r="AV97" i="2"/>
  <c r="AW95" i="2"/>
  <c r="N74" i="14"/>
  <c r="M146" i="14"/>
  <c r="M148" i="14"/>
  <c r="L26" i="14"/>
  <c r="M24" i="14"/>
  <c r="M36" i="14"/>
  <c r="M33" i="14"/>
  <c r="M38" i="14"/>
  <c r="M29" i="14"/>
  <c r="M30" i="14" s="1"/>
  <c r="M17" i="14"/>
  <c r="N162" i="14"/>
  <c r="N98" i="14"/>
  <c r="N120" i="14"/>
  <c r="N9" i="14"/>
  <c r="B164" i="4"/>
  <c r="B6" i="12" s="1"/>
  <c r="N96" i="14"/>
  <c r="N76" i="14"/>
  <c r="N77" i="14" s="1"/>
  <c r="N78" i="14"/>
  <c r="N79" i="14" s="1"/>
  <c r="N64" i="14"/>
  <c r="N57" i="14"/>
  <c r="DX159" i="14"/>
  <c r="DX123" i="14"/>
  <c r="DX12" i="14"/>
  <c r="DX50" i="14"/>
  <c r="DX38" i="13"/>
  <c r="M77" i="14"/>
  <c r="M79" i="14"/>
  <c r="M70" i="14"/>
  <c r="N69" i="14"/>
  <c r="O69" i="14" s="1"/>
  <c r="M58" i="14"/>
  <c r="DA837" i="2" l="1"/>
  <c r="AW725" i="2"/>
  <c r="AX639" i="2"/>
  <c r="CK604" i="2"/>
  <c r="CO600" i="2"/>
  <c r="S32" i="4"/>
  <c r="S60" i="4"/>
  <c r="R125" i="14"/>
  <c r="R199" i="4"/>
  <c r="R62" i="4"/>
  <c r="CZ11" i="14"/>
  <c r="CZ90" i="14"/>
  <c r="CZ122" i="14"/>
  <c r="CZ836" i="2"/>
  <c r="CZ857" i="2" s="1"/>
  <c r="CZ852" i="2" s="1"/>
  <c r="CY863" i="2"/>
  <c r="CY176" i="4"/>
  <c r="CY852" i="2"/>
  <c r="BH167" i="14"/>
  <c r="DA838" i="2"/>
  <c r="DA836" i="2" s="1"/>
  <c r="CY86" i="14"/>
  <c r="CY104" i="14"/>
  <c r="BH55" i="14"/>
  <c r="BH85" i="14"/>
  <c r="BH87" i="14" s="1"/>
  <c r="BH15" i="14"/>
  <c r="BH187" i="14"/>
  <c r="AQ919" i="2"/>
  <c r="AQ920" i="2" s="1"/>
  <c r="Q29" i="13"/>
  <c r="Q30" i="13" s="1"/>
  <c r="AS28" i="4"/>
  <c r="AS916" i="2" s="1"/>
  <c r="AR916" i="2"/>
  <c r="AR918" i="2" s="1"/>
  <c r="R30" i="4"/>
  <c r="R27" i="13" s="1"/>
  <c r="BH178" i="14"/>
  <c r="CI635" i="2"/>
  <c r="CI695" i="2" s="1"/>
  <c r="CJ630" i="2"/>
  <c r="CJ690" i="2" s="1"/>
  <c r="CJ656" i="2"/>
  <c r="CJ704" i="2" s="1"/>
  <c r="CL861" i="2"/>
  <c r="CM846" i="2"/>
  <c r="CX545" i="2"/>
  <c r="CY545" i="2"/>
  <c r="CY541" i="2"/>
  <c r="DA468" i="2"/>
  <c r="DA470" i="2" s="1"/>
  <c r="CZ543" i="2"/>
  <c r="CZ544" i="2" s="1"/>
  <c r="CZ541" i="2" s="1"/>
  <c r="CY534" i="2"/>
  <c r="CZ40" i="4"/>
  <c r="DB466" i="2"/>
  <c r="DA536" i="2"/>
  <c r="DB479" i="2"/>
  <c r="DA483" i="2"/>
  <c r="DB492" i="2"/>
  <c r="DA496" i="2"/>
  <c r="CZ537" i="2"/>
  <c r="CZ538" i="2" s="1"/>
  <c r="AB280" i="14"/>
  <c r="X936" i="2"/>
  <c r="X937" i="2" s="1"/>
  <c r="X938" i="2" s="1"/>
  <c r="X932" i="2" s="1"/>
  <c r="AU113" i="2"/>
  <c r="V921" i="2"/>
  <c r="P98" i="14"/>
  <c r="P96" i="14"/>
  <c r="P866" i="2" s="1"/>
  <c r="W293" i="14"/>
  <c r="W933" i="2"/>
  <c r="W934" i="2" s="1"/>
  <c r="R285" i="14"/>
  <c r="R943" i="2"/>
  <c r="R554" i="2" s="1"/>
  <c r="R553" i="2" s="1"/>
  <c r="S283" i="14"/>
  <c r="S914" i="2"/>
  <c r="S29" i="4"/>
  <c r="S941" i="2"/>
  <c r="S922" i="2"/>
  <c r="P142" i="14"/>
  <c r="P133" i="14"/>
  <c r="P145" i="14"/>
  <c r="P146" i="14" s="1"/>
  <c r="P147" i="14"/>
  <c r="P148" i="14" s="1"/>
  <c r="P126" i="14"/>
  <c r="Q49" i="14"/>
  <c r="Q48" i="14" s="1"/>
  <c r="Q56" i="14" s="1"/>
  <c r="Q121" i="14"/>
  <c r="Q120" i="14" s="1"/>
  <c r="Q64" i="4"/>
  <c r="Q10" i="14"/>
  <c r="Q9" i="14" s="1"/>
  <c r="Q16" i="14" s="1"/>
  <c r="Q158" i="14"/>
  <c r="Q157" i="14" s="1"/>
  <c r="Q162" i="14" s="1"/>
  <c r="Q185" i="4"/>
  <c r="Q187" i="4" s="1"/>
  <c r="Q203" i="4" s="1"/>
  <c r="Q93" i="14"/>
  <c r="P64" i="14"/>
  <c r="P73" i="14"/>
  <c r="P57" i="14"/>
  <c r="P78" i="14"/>
  <c r="P79" i="14" s="1"/>
  <c r="P76" i="14"/>
  <c r="P77" i="14" s="1"/>
  <c r="P36" i="14"/>
  <c r="P37" i="14" s="1"/>
  <c r="P24" i="14"/>
  <c r="P33" i="14"/>
  <c r="P17" i="14"/>
  <c r="P38" i="14"/>
  <c r="P39" i="14" s="1"/>
  <c r="R227" i="14"/>
  <c r="R233" i="14" s="1"/>
  <c r="R240" i="14" s="1"/>
  <c r="R241" i="14" s="1"/>
  <c r="R242" i="14" s="1"/>
  <c r="R282" i="14"/>
  <c r="R296" i="14" s="1"/>
  <c r="R303" i="14" s="1"/>
  <c r="R304" i="14" s="1"/>
  <c r="R305" i="14" s="1"/>
  <c r="R254" i="14"/>
  <c r="R260" i="14" s="1"/>
  <c r="R267" i="14" s="1"/>
  <c r="R268" i="14" s="1"/>
  <c r="R269" i="14" s="1"/>
  <c r="R942" i="2"/>
  <c r="R42" i="4" s="1"/>
  <c r="R48" i="4" s="1"/>
  <c r="V231" i="14"/>
  <c r="V258" i="14"/>
  <c r="V292" i="14"/>
  <c r="AB253" i="14"/>
  <c r="AT117" i="2"/>
  <c r="AT25" i="4" s="1"/>
  <c r="AT39" i="4"/>
  <c r="AS510" i="2"/>
  <c r="BC526" i="2"/>
  <c r="AV115" i="2"/>
  <c r="AU116" i="2"/>
  <c r="AU512" i="2" s="1"/>
  <c r="AU513" i="2" s="1"/>
  <c r="AT513" i="2"/>
  <c r="AT514" i="2" s="1"/>
  <c r="AS935" i="2"/>
  <c r="AS930" i="2"/>
  <c r="AS927" i="2" s="1"/>
  <c r="AS291" i="14" s="1"/>
  <c r="AS939" i="2"/>
  <c r="AT886" i="2"/>
  <c r="AT897" i="2" s="1"/>
  <c r="AQ257" i="14"/>
  <c r="AQ290" i="14"/>
  <c r="AQ230" i="14"/>
  <c r="AR929" i="2"/>
  <c r="AX86" i="2"/>
  <c r="AX77" i="2"/>
  <c r="AY75" i="2"/>
  <c r="AV26" i="2"/>
  <c r="AV17" i="2"/>
  <c r="AW15" i="2"/>
  <c r="AW66" i="2"/>
  <c r="AW57" i="2"/>
  <c r="AX55" i="2"/>
  <c r="AV46" i="2"/>
  <c r="AV37" i="2"/>
  <c r="AW35" i="2"/>
  <c r="AD884" i="2"/>
  <c r="AD281" i="14"/>
  <c r="AC885" i="2"/>
  <c r="AE899" i="2"/>
  <c r="AE883" i="2"/>
  <c r="O70" i="14"/>
  <c r="P69" i="14"/>
  <c r="BE403" i="2"/>
  <c r="BF399" i="2"/>
  <c r="BE530" i="2"/>
  <c r="BC563" i="2"/>
  <c r="BC192" i="14"/>
  <c r="BB192" i="14"/>
  <c r="BS393" i="2"/>
  <c r="BR395" i="2"/>
  <c r="BS391" i="2"/>
  <c r="BD525" i="2"/>
  <c r="BD522" i="2" s="1"/>
  <c r="CL904" i="2"/>
  <c r="CM70" i="10"/>
  <c r="BC532" i="2"/>
  <c r="BB563" i="2"/>
  <c r="AW106" i="2"/>
  <c r="AW97" i="2"/>
  <c r="AX95" i="2"/>
  <c r="BD531" i="2"/>
  <c r="BD532" i="2" s="1"/>
  <c r="BI906" i="2"/>
  <c r="BI901" i="2" s="1"/>
  <c r="BJ77" i="10"/>
  <c r="BF401" i="2"/>
  <c r="BE524" i="2"/>
  <c r="BH89" i="14"/>
  <c r="BH91" i="14" s="1"/>
  <c r="CH84" i="10"/>
  <c r="CH85" i="10" s="1"/>
  <c r="M18" i="14"/>
  <c r="M39" i="14"/>
  <c r="M37" i="14"/>
  <c r="N145" i="14"/>
  <c r="N133" i="14"/>
  <c r="N126" i="14"/>
  <c r="N142" i="14"/>
  <c r="N143" i="14" s="1"/>
  <c r="N147" i="14"/>
  <c r="N16" i="14"/>
  <c r="N866" i="2"/>
  <c r="DX40" i="13"/>
  <c r="DX39" i="13"/>
  <c r="M66" i="14"/>
  <c r="N58" i="14"/>
  <c r="O58" i="14" s="1"/>
  <c r="N70" i="14"/>
  <c r="DB837" i="2" l="1"/>
  <c r="DB838" i="2" s="1"/>
  <c r="DB856" i="2" s="1"/>
  <c r="DB43" i="4" s="1"/>
  <c r="DA855" i="2"/>
  <c r="AX725" i="2"/>
  <c r="AY639" i="2"/>
  <c r="CO601" i="2"/>
  <c r="CK605" i="2"/>
  <c r="R183" i="4"/>
  <c r="R185" i="4" s="1"/>
  <c r="R187" i="4" s="1"/>
  <c r="R201" i="4"/>
  <c r="S199" i="4"/>
  <c r="S201" i="4" s="1"/>
  <c r="S62" i="4"/>
  <c r="S125" i="14"/>
  <c r="CZ863" i="2"/>
  <c r="CZ176" i="4"/>
  <c r="CZ104" i="14"/>
  <c r="DA856" i="2"/>
  <c r="DA43" i="4" s="1"/>
  <c r="DA11" i="14" s="1"/>
  <c r="DA857" i="2"/>
  <c r="AS284" i="14"/>
  <c r="R33" i="4"/>
  <c r="R8" i="13"/>
  <c r="R28" i="13" s="1"/>
  <c r="R29" i="13" s="1"/>
  <c r="R30" i="13" s="1"/>
  <c r="R177" i="14"/>
  <c r="S30" i="4"/>
  <c r="S183" i="4" s="1"/>
  <c r="AT28" i="4"/>
  <c r="AT916" i="2" s="1"/>
  <c r="CJ657" i="2"/>
  <c r="CJ705" i="2" s="1"/>
  <c r="CJ634" i="2"/>
  <c r="CJ694" i="2" s="1"/>
  <c r="CJ631" i="2"/>
  <c r="CJ691" i="2" s="1"/>
  <c r="CM847" i="2"/>
  <c r="CM862" i="2"/>
  <c r="DB468" i="2"/>
  <c r="DB470" i="2" s="1"/>
  <c r="DA543" i="2"/>
  <c r="CZ545" i="2"/>
  <c r="CZ534" i="2"/>
  <c r="DC479" i="2"/>
  <c r="DB483" i="2"/>
  <c r="DA40" i="4"/>
  <c r="DC466" i="2"/>
  <c r="DB536" i="2"/>
  <c r="DC492" i="2"/>
  <c r="DB496" i="2"/>
  <c r="DA537" i="2"/>
  <c r="DA538" i="2" s="1"/>
  <c r="BD526" i="2"/>
  <c r="AS928" i="2"/>
  <c r="AS929" i="2" s="1"/>
  <c r="AT510" i="2"/>
  <c r="AU514" i="2"/>
  <c r="Q33" i="14"/>
  <c r="Q24" i="14"/>
  <c r="Q17" i="14"/>
  <c r="Q36" i="14"/>
  <c r="Q37" i="14" s="1"/>
  <c r="Q38" i="14"/>
  <c r="Q39" i="14" s="1"/>
  <c r="X933" i="2"/>
  <c r="X934" i="2" s="1"/>
  <c r="X293" i="14"/>
  <c r="S915" i="2"/>
  <c r="S285" i="14"/>
  <c r="S943" i="2"/>
  <c r="S554" i="2" s="1"/>
  <c r="S553" i="2" s="1"/>
  <c r="W258" i="14"/>
  <c r="W292" i="14"/>
  <c r="W231" i="14"/>
  <c r="R158" i="14"/>
  <c r="R157" i="14" s="1"/>
  <c r="R162" i="14" s="1"/>
  <c r="R10" i="14"/>
  <c r="R9" i="14" s="1"/>
  <c r="R16" i="14" s="1"/>
  <c r="R49" i="14"/>
  <c r="R48" i="14" s="1"/>
  <c r="R56" i="14" s="1"/>
  <c r="R121" i="14"/>
  <c r="R120" i="14" s="1"/>
  <c r="R64" i="4"/>
  <c r="R93" i="14"/>
  <c r="Q96" i="14"/>
  <c r="Q866" i="2" s="1"/>
  <c r="Q98" i="14"/>
  <c r="T924" i="2"/>
  <c r="T925" i="2" s="1"/>
  <c r="T913" i="2" s="1"/>
  <c r="T819" i="2" s="1"/>
  <c r="Y936" i="2"/>
  <c r="W919" i="2"/>
  <c r="Q147" i="14"/>
  <c r="Q148" i="14" s="1"/>
  <c r="Q133" i="14"/>
  <c r="Q126" i="14"/>
  <c r="Q142" i="14"/>
  <c r="Q145" i="14"/>
  <c r="Q146" i="14" s="1"/>
  <c r="R564" i="2"/>
  <c r="R565" i="2" s="1"/>
  <c r="R566" i="2" s="1"/>
  <c r="Q57" i="14"/>
  <c r="Q76" i="14"/>
  <c r="Q77" i="14" s="1"/>
  <c r="Q78" i="14"/>
  <c r="Q79" i="14" s="1"/>
  <c r="Q73" i="14"/>
  <c r="Q64" i="14"/>
  <c r="AV116" i="2"/>
  <c r="AT930" i="2"/>
  <c r="AT927" i="2" s="1"/>
  <c r="AT939" i="2"/>
  <c r="AT935" i="2"/>
  <c r="AV113" i="2"/>
  <c r="AW115" i="2"/>
  <c r="AS918" i="2"/>
  <c r="AU886" i="2"/>
  <c r="AU897" i="2" s="1"/>
  <c r="AQ921" i="2"/>
  <c r="AR919" i="2" s="1"/>
  <c r="AR920" i="2" s="1"/>
  <c r="AR257" i="14"/>
  <c r="AR230" i="14"/>
  <c r="AR290" i="14"/>
  <c r="AU39" i="4"/>
  <c r="AU117" i="2"/>
  <c r="AU25" i="4" s="1"/>
  <c r="AW46" i="2"/>
  <c r="AW37" i="2"/>
  <c r="AX35" i="2"/>
  <c r="AY86" i="2"/>
  <c r="AY77" i="2"/>
  <c r="AZ75" i="2"/>
  <c r="AW26" i="2"/>
  <c r="AW17" i="2"/>
  <c r="AX15" i="2"/>
  <c r="BD528" i="2"/>
  <c r="AX66" i="2"/>
  <c r="AX57" i="2"/>
  <c r="AY55" i="2"/>
  <c r="AF899" i="2"/>
  <c r="AF883" i="2"/>
  <c r="AD885" i="2"/>
  <c r="AE884" i="2"/>
  <c r="AE281" i="14"/>
  <c r="AC253" i="14"/>
  <c r="AC280" i="14"/>
  <c r="AC226" i="14"/>
  <c r="BG401" i="2"/>
  <c r="BF524" i="2"/>
  <c r="BS395" i="2"/>
  <c r="BT391" i="2"/>
  <c r="AU510" i="2"/>
  <c r="P70" i="14"/>
  <c r="Q69" i="14"/>
  <c r="CH86" i="10"/>
  <c r="BJ20" i="4"/>
  <c r="BJ143" i="4"/>
  <c r="BJ145" i="4" s="1"/>
  <c r="BJ78" i="10"/>
  <c r="BT393" i="2"/>
  <c r="BE531" i="2"/>
  <c r="BE532" i="2" s="1"/>
  <c r="O66" i="14"/>
  <c r="P58" i="14"/>
  <c r="BF403" i="2"/>
  <c r="BG399" i="2"/>
  <c r="BF530" i="2"/>
  <c r="BE525" i="2"/>
  <c r="BE522" i="2" s="1"/>
  <c r="BI287" i="14"/>
  <c r="BI902" i="2"/>
  <c r="BI903" i="2" s="1"/>
  <c r="BI16" i="4"/>
  <c r="AX106" i="2"/>
  <c r="AX97" i="2"/>
  <c r="AY95" i="2"/>
  <c r="CM71" i="10"/>
  <c r="CM72" i="10" s="1"/>
  <c r="M26" i="14"/>
  <c r="N36" i="14"/>
  <c r="N148" i="14"/>
  <c r="N146" i="14"/>
  <c r="N17" i="14"/>
  <c r="N24" i="14"/>
  <c r="N33" i="14"/>
  <c r="N34" i="14" s="1"/>
  <c r="N38" i="14"/>
  <c r="N29" i="14"/>
  <c r="O29" i="14" s="1"/>
  <c r="N66" i="14"/>
  <c r="BD192" i="14" l="1"/>
  <c r="DA175" i="4"/>
  <c r="DA21" i="4"/>
  <c r="DC837" i="2"/>
  <c r="AY725" i="2"/>
  <c r="AZ639" i="2"/>
  <c r="CL604" i="2"/>
  <c r="CP600" i="2"/>
  <c r="R203" i="4"/>
  <c r="T60" i="4"/>
  <c r="T32" i="4"/>
  <c r="CZ86" i="14"/>
  <c r="DA122" i="14"/>
  <c r="DB855" i="2"/>
  <c r="DB21" i="4" s="1"/>
  <c r="DA94" i="14"/>
  <c r="DA863" i="2"/>
  <c r="DA90" i="14"/>
  <c r="DB836" i="2"/>
  <c r="DA176" i="4"/>
  <c r="DA852" i="2"/>
  <c r="DB122" i="14"/>
  <c r="DB94" i="14"/>
  <c r="DB11" i="14"/>
  <c r="DB90" i="14"/>
  <c r="S33" i="4"/>
  <c r="S177" i="14"/>
  <c r="S27" i="13"/>
  <c r="AT284" i="14"/>
  <c r="S8" i="13"/>
  <c r="S28" i="13" s="1"/>
  <c r="AU28" i="4"/>
  <c r="AU284" i="14" s="1"/>
  <c r="BI17" i="4"/>
  <c r="BI55" i="14" s="1"/>
  <c r="BJ184" i="4"/>
  <c r="CJ635" i="2"/>
  <c r="CJ695" i="2" s="1"/>
  <c r="CK630" i="2"/>
  <c r="CK690" i="2" s="1"/>
  <c r="CK656" i="2"/>
  <c r="CK704" i="2" s="1"/>
  <c r="BD563" i="2"/>
  <c r="AW113" i="2"/>
  <c r="AW39" i="4" s="1"/>
  <c r="AW939" i="2" s="1"/>
  <c r="CM861" i="2"/>
  <c r="CN846" i="2"/>
  <c r="DB40" i="4"/>
  <c r="DA544" i="2"/>
  <c r="DA545" i="2" s="1"/>
  <c r="DC468" i="2"/>
  <c r="DC470" i="2" s="1"/>
  <c r="DB543" i="2"/>
  <c r="DD466" i="2"/>
  <c r="DC536" i="2"/>
  <c r="DB537" i="2"/>
  <c r="DB538" i="2" s="1"/>
  <c r="DA534" i="2"/>
  <c r="DD492" i="2"/>
  <c r="DC496" i="2"/>
  <c r="DD479" i="2"/>
  <c r="DC483" i="2"/>
  <c r="W920" i="2"/>
  <c r="W921" i="2" s="1"/>
  <c r="T283" i="14"/>
  <c r="T914" i="2"/>
  <c r="T915" i="2" s="1"/>
  <c r="T29" i="4"/>
  <c r="T941" i="2"/>
  <c r="R98" i="14"/>
  <c r="R96" i="14"/>
  <c r="R866" i="2" s="1"/>
  <c r="S282" i="14"/>
  <c r="S296" i="14" s="1"/>
  <c r="S303" i="14" s="1"/>
  <c r="S304" i="14" s="1"/>
  <c r="S305" i="14" s="1"/>
  <c r="S254" i="14"/>
  <c r="S260" i="14" s="1"/>
  <c r="S267" i="14" s="1"/>
  <c r="S268" i="14" s="1"/>
  <c r="S269" i="14" s="1"/>
  <c r="S227" i="14"/>
  <c r="S233" i="14" s="1"/>
  <c r="S240" i="14" s="1"/>
  <c r="S241" i="14" s="1"/>
  <c r="S242" i="14" s="1"/>
  <c r="S942" i="2"/>
  <c r="S42" i="4" s="1"/>
  <c r="S48" i="4" s="1"/>
  <c r="T922" i="2"/>
  <c r="R33" i="14"/>
  <c r="R17" i="14"/>
  <c r="R24" i="14"/>
  <c r="R38" i="14"/>
  <c r="R39" i="14" s="1"/>
  <c r="R36" i="14"/>
  <c r="R37" i="14" s="1"/>
  <c r="Y937" i="2"/>
  <c r="Y938" i="2" s="1"/>
  <c r="Y932" i="2" s="1"/>
  <c r="R145" i="14"/>
  <c r="R146" i="14" s="1"/>
  <c r="R142" i="14"/>
  <c r="R126" i="14"/>
  <c r="R133" i="14"/>
  <c r="R147" i="14"/>
  <c r="R148" i="14" s="1"/>
  <c r="S564" i="2"/>
  <c r="S565" i="2" s="1"/>
  <c r="S566" i="2" s="1"/>
  <c r="X258" i="14"/>
  <c r="X292" i="14"/>
  <c r="X231" i="14"/>
  <c r="R57" i="14"/>
  <c r="R64" i="14"/>
  <c r="R78" i="14"/>
  <c r="R79" i="14" s="1"/>
  <c r="R76" i="14"/>
  <c r="R77" i="14" s="1"/>
  <c r="R73" i="14"/>
  <c r="AT928" i="2"/>
  <c r="AT929" i="2" s="1"/>
  <c r="AT291" i="14"/>
  <c r="AW116" i="2"/>
  <c r="AW512" i="2" s="1"/>
  <c r="AT918" i="2"/>
  <c r="AX115" i="2"/>
  <c r="AV39" i="4"/>
  <c r="AV117" i="2"/>
  <c r="AV25" i="4" s="1"/>
  <c r="AR921" i="2"/>
  <c r="AS919" i="2" s="1"/>
  <c r="AU939" i="2"/>
  <c r="AU935" i="2"/>
  <c r="AU930" i="2"/>
  <c r="AU927" i="2" s="1"/>
  <c r="AV512" i="2"/>
  <c r="AV886" i="2"/>
  <c r="AV897" i="2" s="1"/>
  <c r="AX46" i="2"/>
  <c r="AX37" i="2"/>
  <c r="AY35" i="2"/>
  <c r="AZ86" i="2"/>
  <c r="AZ77" i="2"/>
  <c r="BA75" i="2"/>
  <c r="AY66" i="2"/>
  <c r="AY57" i="2"/>
  <c r="AZ55" i="2"/>
  <c r="AX26" i="2"/>
  <c r="AX17" i="2"/>
  <c r="AY15" i="2"/>
  <c r="AF281" i="14"/>
  <c r="AF884" i="2"/>
  <c r="AE885" i="2"/>
  <c r="AD226" i="14"/>
  <c r="AD253" i="14"/>
  <c r="AD280" i="14"/>
  <c r="AG899" i="2"/>
  <c r="AG883" i="2"/>
  <c r="BI286" i="14"/>
  <c r="BI228" i="14"/>
  <c r="BI255" i="14"/>
  <c r="AY106" i="2"/>
  <c r="AY97" i="2"/>
  <c r="AZ95" i="2"/>
  <c r="CI84" i="10"/>
  <c r="CI85" i="10" s="1"/>
  <c r="BF525" i="2"/>
  <c r="BF522" i="2" s="1"/>
  <c r="O30" i="14"/>
  <c r="P29" i="14"/>
  <c r="CM904" i="2"/>
  <c r="CN70" i="10"/>
  <c r="BF531" i="2"/>
  <c r="BF528" i="2" s="1"/>
  <c r="AS290" i="14"/>
  <c r="AS230" i="14"/>
  <c r="AS257" i="14"/>
  <c r="BH401" i="2"/>
  <c r="BG524" i="2"/>
  <c r="BG403" i="2"/>
  <c r="BH399" i="2"/>
  <c r="BG530" i="2"/>
  <c r="BE528" i="2"/>
  <c r="BU393" i="2"/>
  <c r="Q70" i="14"/>
  <c r="R69" i="14"/>
  <c r="BT395" i="2"/>
  <c r="BU391" i="2"/>
  <c r="BE526" i="2"/>
  <c r="P66" i="14"/>
  <c r="Q58" i="14"/>
  <c r="BJ79" i="10"/>
  <c r="N18" i="14"/>
  <c r="N39" i="14"/>
  <c r="N37" i="14"/>
  <c r="N30" i="14"/>
  <c r="AZ725" i="2" l="1"/>
  <c r="BA639" i="2"/>
  <c r="BA725" i="2" s="1"/>
  <c r="CP601" i="2"/>
  <c r="CL605" i="2"/>
  <c r="T62" i="4"/>
  <c r="T125" i="14"/>
  <c r="T199" i="4"/>
  <c r="DB175" i="4"/>
  <c r="DB857" i="2"/>
  <c r="DB176" i="4" s="1"/>
  <c r="DC855" i="2"/>
  <c r="DC175" i="4" s="1"/>
  <c r="DC838" i="2"/>
  <c r="DC836" i="2" s="1"/>
  <c r="DA86" i="14"/>
  <c r="DA104" i="14"/>
  <c r="BI15" i="14"/>
  <c r="BI167" i="14"/>
  <c r="BI85" i="14"/>
  <c r="BI87" i="14" s="1"/>
  <c r="S29" i="13"/>
  <c r="S30" i="13" s="1"/>
  <c r="BI187" i="14"/>
  <c r="BI22" i="4"/>
  <c r="AU916" i="2"/>
  <c r="AU918" i="2" s="1"/>
  <c r="T30" i="4"/>
  <c r="T177" i="14" s="1"/>
  <c r="BI178" i="14"/>
  <c r="AV28" i="4"/>
  <c r="AW935" i="2"/>
  <c r="AW930" i="2"/>
  <c r="AW927" i="2" s="1"/>
  <c r="AW117" i="2"/>
  <c r="AW25" i="4" s="1"/>
  <c r="CK657" i="2"/>
  <c r="CK705" i="2" s="1"/>
  <c r="CK634" i="2"/>
  <c r="CK694" i="2" s="1"/>
  <c r="CK631" i="2"/>
  <c r="CK691" i="2" s="1"/>
  <c r="CN847" i="2"/>
  <c r="CN862" i="2"/>
  <c r="DB544" i="2"/>
  <c r="DD468" i="2"/>
  <c r="DD470" i="2" s="1"/>
  <c r="DC543" i="2"/>
  <c r="DA541" i="2"/>
  <c r="DE492" i="2"/>
  <c r="DD496" i="2"/>
  <c r="DC537" i="2"/>
  <c r="DC538" i="2" s="1"/>
  <c r="DC40" i="4"/>
  <c r="DE479" i="2"/>
  <c r="DD483" i="2"/>
  <c r="DB534" i="2"/>
  <c r="DE466" i="2"/>
  <c r="DD536" i="2"/>
  <c r="AX116" i="2"/>
  <c r="AX512" i="2" s="1"/>
  <c r="AX513" i="2" s="1"/>
  <c r="AT257" i="14"/>
  <c r="AT290" i="14"/>
  <c r="AT230" i="14"/>
  <c r="AS920" i="2"/>
  <c r="AS921" i="2" s="1"/>
  <c r="AT919" i="2" s="1"/>
  <c r="AT920" i="2" s="1"/>
  <c r="AT921" i="2" s="1"/>
  <c r="U924" i="2"/>
  <c r="U925" i="2" s="1"/>
  <c r="U913" i="2" s="1"/>
  <c r="U819" i="2" s="1"/>
  <c r="Y293" i="14"/>
  <c r="Y933" i="2"/>
  <c r="Y934" i="2" s="1"/>
  <c r="T227" i="14"/>
  <c r="T233" i="14" s="1"/>
  <c r="T240" i="14" s="1"/>
  <c r="T241" i="14" s="1"/>
  <c r="T242" i="14" s="1"/>
  <c r="T282" i="14"/>
  <c r="T296" i="14" s="1"/>
  <c r="T303" i="14" s="1"/>
  <c r="T304" i="14" s="1"/>
  <c r="T305" i="14" s="1"/>
  <c r="T254" i="14"/>
  <c r="T260" i="14" s="1"/>
  <c r="T267" i="14" s="1"/>
  <c r="T268" i="14" s="1"/>
  <c r="T269" i="14" s="1"/>
  <c r="T942" i="2"/>
  <c r="T42" i="4" s="1"/>
  <c r="T48" i="4" s="1"/>
  <c r="Z936" i="2"/>
  <c r="S185" i="4"/>
  <c r="S187" i="4" s="1"/>
  <c r="S203" i="4" s="1"/>
  <c r="S49" i="14"/>
  <c r="S48" i="14" s="1"/>
  <c r="S56" i="14" s="1"/>
  <c r="S69" i="14" s="1"/>
  <c r="S121" i="14"/>
  <c r="S120" i="14" s="1"/>
  <c r="S64" i="4"/>
  <c r="S93" i="14"/>
  <c r="S158" i="14"/>
  <c r="S157" i="14" s="1"/>
  <c r="S162" i="14" s="1"/>
  <c r="S10" i="14"/>
  <c r="S9" i="14" s="1"/>
  <c r="S16" i="14" s="1"/>
  <c r="T285" i="14"/>
  <c r="T943" i="2"/>
  <c r="T554" i="2" s="1"/>
  <c r="T553" i="2" s="1"/>
  <c r="AX113" i="2"/>
  <c r="AX117" i="2" s="1"/>
  <c r="AX25" i="4" s="1"/>
  <c r="AY115" i="2"/>
  <c r="AW886" i="2"/>
  <c r="AW897" i="2" s="1"/>
  <c r="AV935" i="2"/>
  <c r="AV930" i="2"/>
  <c r="AV927" i="2" s="1"/>
  <c r="AV939" i="2"/>
  <c r="AV513" i="2"/>
  <c r="AW513" i="2"/>
  <c r="AU291" i="14"/>
  <c r="AU928" i="2"/>
  <c r="AU929" i="2" s="1"/>
  <c r="AU257" i="14" s="1"/>
  <c r="BF532" i="2"/>
  <c r="AY46" i="2"/>
  <c r="AY37" i="2"/>
  <c r="AZ35" i="2"/>
  <c r="BF526" i="2"/>
  <c r="BA86" i="2"/>
  <c r="BA77" i="2"/>
  <c r="BB75" i="2"/>
  <c r="AY26" i="2"/>
  <c r="AY17" i="2"/>
  <c r="AZ15" i="2"/>
  <c r="AZ66" i="2"/>
  <c r="AZ57" i="2"/>
  <c r="BA55" i="2"/>
  <c r="AG281" i="14"/>
  <c r="AG884" i="2"/>
  <c r="AE253" i="14"/>
  <c r="AE280" i="14"/>
  <c r="AE226" i="14"/>
  <c r="AF885" i="2"/>
  <c r="AH899" i="2"/>
  <c r="AH883" i="2"/>
  <c r="BF563" i="2"/>
  <c r="BJ906" i="2"/>
  <c r="BJ901" i="2" s="1"/>
  <c r="BK77" i="10"/>
  <c r="BE563" i="2"/>
  <c r="P30" i="14"/>
  <c r="Q29" i="14"/>
  <c r="R70" i="14"/>
  <c r="BV393" i="2"/>
  <c r="CN71" i="10"/>
  <c r="CN72" i="10" s="1"/>
  <c r="N26" i="14"/>
  <c r="O18" i="14"/>
  <c r="Q66" i="14"/>
  <c r="R58" i="14"/>
  <c r="BU395" i="2"/>
  <c r="BV391" i="2"/>
  <c r="BG531" i="2"/>
  <c r="BG525" i="2"/>
  <c r="BG522" i="2" s="1"/>
  <c r="AZ106" i="2"/>
  <c r="AZ97" i="2"/>
  <c r="BA95" i="2"/>
  <c r="BF192" i="14"/>
  <c r="BE192" i="14"/>
  <c r="BH403" i="2"/>
  <c r="BI399" i="2"/>
  <c r="BH530" i="2"/>
  <c r="BI401" i="2"/>
  <c r="BH524" i="2"/>
  <c r="CI86" i="10"/>
  <c r="DD837" i="2" l="1"/>
  <c r="DD855" i="2" s="1"/>
  <c r="BB639" i="2"/>
  <c r="CM604" i="2"/>
  <c r="CQ600" i="2"/>
  <c r="U60" i="4"/>
  <c r="U32" i="4"/>
  <c r="T201" i="4"/>
  <c r="DB852" i="2"/>
  <c r="DC21" i="4"/>
  <c r="DB104" i="14"/>
  <c r="DB863" i="2"/>
  <c r="DC856" i="2"/>
  <c r="DC43" i="4" s="1"/>
  <c r="DC94" i="14" s="1"/>
  <c r="DC857" i="2"/>
  <c r="BI89" i="14"/>
  <c r="BI91" i="14" s="1"/>
  <c r="AU919" i="2"/>
  <c r="AU920" i="2" s="1"/>
  <c r="T8" i="13"/>
  <c r="T28" i="13" s="1"/>
  <c r="T27" i="13"/>
  <c r="T183" i="4"/>
  <c r="T185" i="4" s="1"/>
  <c r="T187" i="4" s="1"/>
  <c r="T33" i="4"/>
  <c r="AV916" i="2"/>
  <c r="AV918" i="2" s="1"/>
  <c r="AX28" i="4"/>
  <c r="AX284" i="14" s="1"/>
  <c r="AW28" i="4"/>
  <c r="AV284" i="14"/>
  <c r="CK635" i="2"/>
  <c r="CK695" i="2" s="1"/>
  <c r="CL630" i="2"/>
  <c r="CL690" i="2" s="1"/>
  <c r="CL656" i="2"/>
  <c r="CL704" i="2" s="1"/>
  <c r="AX510" i="2"/>
  <c r="CN861" i="2"/>
  <c r="CO846" i="2"/>
  <c r="DD40" i="4"/>
  <c r="DC544" i="2"/>
  <c r="DC541" i="2" s="1"/>
  <c r="DE468" i="2"/>
  <c r="DE470" i="2" s="1"/>
  <c r="DD543" i="2"/>
  <c r="DB545" i="2"/>
  <c r="DB541" i="2"/>
  <c r="DD537" i="2"/>
  <c r="DD538" i="2" s="1"/>
  <c r="DC534" i="2"/>
  <c r="DF479" i="2"/>
  <c r="DE483" i="2"/>
  <c r="DF466" i="2"/>
  <c r="DE536" i="2"/>
  <c r="DE537" i="2" s="1"/>
  <c r="DF492" i="2"/>
  <c r="DE496" i="2"/>
  <c r="AU230" i="14"/>
  <c r="BG526" i="2"/>
  <c r="S96" i="14"/>
  <c r="S866" i="2" s="1"/>
  <c r="S98" i="14"/>
  <c r="Z937" i="2"/>
  <c r="Z938" i="2" s="1"/>
  <c r="Z932" i="2" s="1"/>
  <c r="T121" i="14"/>
  <c r="T120" i="14" s="1"/>
  <c r="T64" i="4"/>
  <c r="T93" i="14"/>
  <c r="T158" i="14"/>
  <c r="T157" i="14" s="1"/>
  <c r="T162" i="14" s="1"/>
  <c r="T10" i="14"/>
  <c r="T9" i="14" s="1"/>
  <c r="T16" i="14" s="1"/>
  <c r="T49" i="14"/>
  <c r="T48" i="14" s="1"/>
  <c r="T56" i="14" s="1"/>
  <c r="T69" i="14" s="1"/>
  <c r="T564" i="2"/>
  <c r="T565" i="2" s="1"/>
  <c r="T566" i="2" s="1"/>
  <c r="S17" i="14"/>
  <c r="S36" i="14"/>
  <c r="S37" i="14" s="1"/>
  <c r="S38" i="14"/>
  <c r="S39" i="14" s="1"/>
  <c r="S33" i="14"/>
  <c r="S24" i="14"/>
  <c r="S133" i="14"/>
  <c r="S142" i="14"/>
  <c r="S126" i="14"/>
  <c r="S147" i="14"/>
  <c r="S148" i="14" s="1"/>
  <c r="S145" i="14"/>
  <c r="S146" i="14" s="1"/>
  <c r="Y231" i="14"/>
  <c r="Y292" i="14"/>
  <c r="Y258" i="14"/>
  <c r="U29" i="4"/>
  <c r="U914" i="2"/>
  <c r="U283" i="14"/>
  <c r="U941" i="2"/>
  <c r="S64" i="14"/>
  <c r="S73" i="14"/>
  <c r="S57" i="14"/>
  <c r="S58" i="14" s="1"/>
  <c r="S78" i="14"/>
  <c r="S79" i="14" s="1"/>
  <c r="S76" i="14"/>
  <c r="S77" i="14" s="1"/>
  <c r="U922" i="2"/>
  <c r="AY116" i="2"/>
  <c r="AX39" i="4"/>
  <c r="AU290" i="14"/>
  <c r="AY113" i="2"/>
  <c r="AZ115" i="2"/>
  <c r="AX886" i="2"/>
  <c r="AX897" i="2" s="1"/>
  <c r="AW510" i="2"/>
  <c r="AW514" i="2"/>
  <c r="AV291" i="14"/>
  <c r="AV928" i="2"/>
  <c r="AV929" i="2" s="1"/>
  <c r="AV514" i="2"/>
  <c r="AV510" i="2"/>
  <c r="AX514" i="2"/>
  <c r="AZ46" i="2"/>
  <c r="AZ37" i="2"/>
  <c r="BA35" i="2"/>
  <c r="AZ26" i="2"/>
  <c r="AZ17" i="2"/>
  <c r="BA15" i="2"/>
  <c r="BB86" i="2"/>
  <c r="BB77" i="2"/>
  <c r="BC75" i="2"/>
  <c r="BA66" i="2"/>
  <c r="BA57" i="2"/>
  <c r="BB55" i="2"/>
  <c r="AF226" i="14"/>
  <c r="AF253" i="14"/>
  <c r="AF280" i="14"/>
  <c r="AH884" i="2"/>
  <c r="AH281" i="14"/>
  <c r="AG885" i="2"/>
  <c r="AI899" i="2"/>
  <c r="AI883" i="2"/>
  <c r="R66" i="14"/>
  <c r="O26" i="14"/>
  <c r="P18" i="14"/>
  <c r="BK143" i="4"/>
  <c r="BK145" i="4" s="1"/>
  <c r="BK20" i="4"/>
  <c r="BK78" i="10"/>
  <c r="BG528" i="2"/>
  <c r="BG532" i="2"/>
  <c r="AW291" i="14"/>
  <c r="AW928" i="2"/>
  <c r="Q30" i="14"/>
  <c r="R29" i="14"/>
  <c r="BJ401" i="2"/>
  <c r="BI524" i="2"/>
  <c r="CJ84" i="10"/>
  <c r="CJ85" i="10" s="1"/>
  <c r="CN904" i="2"/>
  <c r="CO70" i="10"/>
  <c r="S70" i="14"/>
  <c r="BJ287" i="14"/>
  <c r="BJ902" i="2"/>
  <c r="BJ903" i="2" s="1"/>
  <c r="BJ16" i="4"/>
  <c r="BH525" i="2"/>
  <c r="BH522" i="2" s="1"/>
  <c r="BI403" i="2"/>
  <c r="BJ399" i="2"/>
  <c r="BI530" i="2"/>
  <c r="BA106" i="2"/>
  <c r="BA97" i="2"/>
  <c r="BB95" i="2"/>
  <c r="BH531" i="2"/>
  <c r="BH528" i="2" s="1"/>
  <c r="BV395" i="2"/>
  <c r="BW391" i="2"/>
  <c r="BW393" i="2"/>
  <c r="BB725" i="2" l="1"/>
  <c r="BC639" i="2"/>
  <c r="CQ601" i="2"/>
  <c r="CM605" i="2"/>
  <c r="T203" i="4"/>
  <c r="U62" i="4"/>
  <c r="U125" i="14"/>
  <c r="U199" i="4"/>
  <c r="U201" i="4" s="1"/>
  <c r="DB86" i="14"/>
  <c r="DC11" i="14"/>
  <c r="DC90" i="14"/>
  <c r="DD838" i="2"/>
  <c r="DE837" i="2" s="1"/>
  <c r="DC122" i="14"/>
  <c r="DD21" i="4"/>
  <c r="DD175" i="4"/>
  <c r="DC863" i="2"/>
  <c r="DC852" i="2"/>
  <c r="DC176" i="4"/>
  <c r="T29" i="13"/>
  <c r="T30" i="13" s="1"/>
  <c r="AV919" i="2"/>
  <c r="AV920" i="2" s="1"/>
  <c r="AV921" i="2" s="1"/>
  <c r="AX916" i="2"/>
  <c r="AW916" i="2"/>
  <c r="AW918" i="2" s="1"/>
  <c r="BJ17" i="4"/>
  <c r="BJ187" i="14" s="1"/>
  <c r="U30" i="4"/>
  <c r="U27" i="13" s="1"/>
  <c r="BK184" i="4"/>
  <c r="AW284" i="14"/>
  <c r="CL657" i="2"/>
  <c r="CL705" i="2" s="1"/>
  <c r="CL634" i="2"/>
  <c r="CL694" i="2" s="1"/>
  <c r="CL631" i="2"/>
  <c r="CL691" i="2" s="1"/>
  <c r="CO862" i="2"/>
  <c r="CO847" i="2"/>
  <c r="DC545" i="2"/>
  <c r="DD544" i="2"/>
  <c r="DF468" i="2"/>
  <c r="DE543" i="2"/>
  <c r="DE544" i="2" s="1"/>
  <c r="DE541" i="2" s="1"/>
  <c r="DG466" i="2"/>
  <c r="DF536" i="2"/>
  <c r="DD534" i="2"/>
  <c r="DE534" i="2"/>
  <c r="DE538" i="2"/>
  <c r="DG479" i="2"/>
  <c r="DF483" i="2"/>
  <c r="DG492" i="2"/>
  <c r="DF496" i="2"/>
  <c r="DE40" i="4"/>
  <c r="AW929" i="2"/>
  <c r="AW290" i="14" s="1"/>
  <c r="AZ116" i="2"/>
  <c r="AZ512" i="2" s="1"/>
  <c r="T24" i="14"/>
  <c r="T38" i="14"/>
  <c r="T39" i="14" s="1"/>
  <c r="T17" i="14"/>
  <c r="T36" i="14"/>
  <c r="T37" i="14" s="1"/>
  <c r="T33" i="14"/>
  <c r="T142" i="14"/>
  <c r="T126" i="14"/>
  <c r="T133" i="14"/>
  <c r="T147" i="14"/>
  <c r="T148" i="14" s="1"/>
  <c r="T145" i="14"/>
  <c r="T146" i="14" s="1"/>
  <c r="Z293" i="14"/>
  <c r="Z933" i="2"/>
  <c r="Z934" i="2" s="1"/>
  <c r="V924" i="2"/>
  <c r="V925" i="2" s="1"/>
  <c r="V913" i="2" s="1"/>
  <c r="V819" i="2" s="1"/>
  <c r="U915" i="2"/>
  <c r="U285" i="14"/>
  <c r="U943" i="2"/>
  <c r="U554" i="2" s="1"/>
  <c r="U553" i="2" s="1"/>
  <c r="T76" i="14"/>
  <c r="T77" i="14" s="1"/>
  <c r="T73" i="14"/>
  <c r="T57" i="14"/>
  <c r="T58" i="14" s="1"/>
  <c r="T64" i="14"/>
  <c r="T78" i="14"/>
  <c r="T79" i="14" s="1"/>
  <c r="T98" i="14"/>
  <c r="T96" i="14"/>
  <c r="T866" i="2" s="1"/>
  <c r="AA936" i="2"/>
  <c r="AX935" i="2"/>
  <c r="AX930" i="2"/>
  <c r="AX927" i="2" s="1"/>
  <c r="AX939" i="2"/>
  <c r="AZ113" i="2"/>
  <c r="BA115" i="2"/>
  <c r="AY39" i="4"/>
  <c r="AY117" i="2"/>
  <c r="AY25" i="4" s="1"/>
  <c r="AY886" i="2"/>
  <c r="AY897" i="2" s="1"/>
  <c r="AY512" i="2"/>
  <c r="AV290" i="14"/>
  <c r="AV230" i="14"/>
  <c r="AV257" i="14"/>
  <c r="AU921" i="2"/>
  <c r="BB66" i="2"/>
  <c r="BB57" i="2"/>
  <c r="BC55" i="2"/>
  <c r="BA46" i="2"/>
  <c r="BA37" i="2"/>
  <c r="BB35" i="2"/>
  <c r="BA26" i="2"/>
  <c r="BA17" i="2"/>
  <c r="BB15" i="2"/>
  <c r="BG563" i="2"/>
  <c r="BC86" i="2"/>
  <c r="BC77" i="2"/>
  <c r="BD75" i="2"/>
  <c r="AI281" i="14"/>
  <c r="AI884" i="2"/>
  <c r="AH885" i="2"/>
  <c r="AJ899" i="2"/>
  <c r="AJ883" i="2"/>
  <c r="AG226" i="14"/>
  <c r="AG253" i="14"/>
  <c r="AG280" i="14"/>
  <c r="T70" i="14"/>
  <c r="BI525" i="2"/>
  <c r="BH192" i="14"/>
  <c r="BG192" i="14"/>
  <c r="BK79" i="10"/>
  <c r="S66" i="14"/>
  <c r="BW395" i="2"/>
  <c r="BX391" i="2"/>
  <c r="BB106" i="2"/>
  <c r="BB97" i="2"/>
  <c r="BC95" i="2"/>
  <c r="BH563" i="2"/>
  <c r="BJ286" i="14"/>
  <c r="BJ228" i="14"/>
  <c r="BJ255" i="14"/>
  <c r="CJ86" i="10"/>
  <c r="BK401" i="2"/>
  <c r="BJ524" i="2"/>
  <c r="BH532" i="2"/>
  <c r="BX393" i="2"/>
  <c r="BI531" i="2"/>
  <c r="BI528" i="2" s="1"/>
  <c r="BJ403" i="2"/>
  <c r="BK399" i="2"/>
  <c r="BJ530" i="2"/>
  <c r="CO71" i="10"/>
  <c r="CO72" i="10" s="1"/>
  <c r="BH526" i="2"/>
  <c r="R30" i="14"/>
  <c r="S29" i="14"/>
  <c r="P26" i="14"/>
  <c r="Q18" i="14"/>
  <c r="BC725" i="2" l="1"/>
  <c r="BD639" i="2"/>
  <c r="CN604" i="2"/>
  <c r="CR600" i="2"/>
  <c r="BJ15" i="14"/>
  <c r="V60" i="4"/>
  <c r="V32" i="4"/>
  <c r="DE855" i="2"/>
  <c r="DE175" i="4" s="1"/>
  <c r="DE838" i="2"/>
  <c r="DE856" i="2" s="1"/>
  <c r="DE43" i="4" s="1"/>
  <c r="DD856" i="2"/>
  <c r="DD43" i="4" s="1"/>
  <c r="DD122" i="14" s="1"/>
  <c r="DD836" i="2"/>
  <c r="DC104" i="14"/>
  <c r="DC86" i="14"/>
  <c r="AX918" i="2"/>
  <c r="BJ22" i="4"/>
  <c r="BJ89" i="14" s="1"/>
  <c r="BJ91" i="14" s="1"/>
  <c r="BJ55" i="14"/>
  <c r="BJ85" i="14"/>
  <c r="BJ87" i="14" s="1"/>
  <c r="BJ167" i="14"/>
  <c r="U8" i="13"/>
  <c r="U28" i="13" s="1"/>
  <c r="U29" i="13" s="1"/>
  <c r="U30" i="13" s="1"/>
  <c r="AW919" i="2"/>
  <c r="AW920" i="2" s="1"/>
  <c r="AW921" i="2" s="1"/>
  <c r="AX919" i="2" s="1"/>
  <c r="U33" i="4"/>
  <c r="U177" i="14"/>
  <c r="U183" i="4"/>
  <c r="AY28" i="4"/>
  <c r="BJ178" i="14"/>
  <c r="CL635" i="2"/>
  <c r="CL695" i="2" s="1"/>
  <c r="CM630" i="2"/>
  <c r="CM690" i="2" s="1"/>
  <c r="CM656" i="2"/>
  <c r="CM704" i="2" s="1"/>
  <c r="CO861" i="2"/>
  <c r="CP846" i="2"/>
  <c r="DG468" i="2"/>
  <c r="DG470" i="2" s="1"/>
  <c r="DF543" i="2"/>
  <c r="DF470" i="2"/>
  <c r="DF40" i="4" s="1"/>
  <c r="DD545" i="2"/>
  <c r="DE545" i="2"/>
  <c r="DD541" i="2"/>
  <c r="DF537" i="2"/>
  <c r="DF538" i="2" s="1"/>
  <c r="DH492" i="2"/>
  <c r="DG496" i="2"/>
  <c r="DH479" i="2"/>
  <c r="DG483" i="2"/>
  <c r="DH466" i="2"/>
  <c r="DG536" i="2"/>
  <c r="AW257" i="14"/>
  <c r="AW230" i="14"/>
  <c r="BA116" i="2"/>
  <c r="BA886" i="2" s="1"/>
  <c r="BA897" i="2" s="1"/>
  <c r="Z231" i="14"/>
  <c r="Z292" i="14"/>
  <c r="Z258" i="14"/>
  <c r="U227" i="14"/>
  <c r="U233" i="14" s="1"/>
  <c r="U240" i="14" s="1"/>
  <c r="U241" i="14" s="1"/>
  <c r="U242" i="14" s="1"/>
  <c r="U282" i="14"/>
  <c r="U296" i="14" s="1"/>
  <c r="U303" i="14" s="1"/>
  <c r="U304" i="14" s="1"/>
  <c r="U305" i="14" s="1"/>
  <c r="U254" i="14"/>
  <c r="U260" i="14" s="1"/>
  <c r="U267" i="14" s="1"/>
  <c r="U268" i="14" s="1"/>
  <c r="U269" i="14" s="1"/>
  <c r="U942" i="2"/>
  <c r="U42" i="4" s="1"/>
  <c r="U48" i="4" s="1"/>
  <c r="V914" i="2"/>
  <c r="V915" i="2" s="1"/>
  <c r="V29" i="4"/>
  <c r="V283" i="14"/>
  <c r="V941" i="2"/>
  <c r="AA937" i="2"/>
  <c r="AA938" i="2" s="1"/>
  <c r="AA932" i="2" s="1"/>
  <c r="U564" i="2"/>
  <c r="U565" i="2" s="1"/>
  <c r="U566" i="2" s="1"/>
  <c r="V922" i="2"/>
  <c r="AX291" i="14"/>
  <c r="AX928" i="2"/>
  <c r="AX929" i="2" s="1"/>
  <c r="AX290" i="14" s="1"/>
  <c r="BA113" i="2"/>
  <c r="BA39" i="4" s="1"/>
  <c r="BB115" i="2"/>
  <c r="AY930" i="2"/>
  <c r="AY927" i="2" s="1"/>
  <c r="AY291" i="14" s="1"/>
  <c r="AY939" i="2"/>
  <c r="AY935" i="2"/>
  <c r="AZ886" i="2"/>
  <c r="AZ897" i="2" s="1"/>
  <c r="AY513" i="2"/>
  <c r="AZ513" i="2"/>
  <c r="AZ39" i="4"/>
  <c r="AZ117" i="2"/>
  <c r="AZ25" i="4" s="1"/>
  <c r="BC66" i="2"/>
  <c r="BC57" i="2"/>
  <c r="BD55" i="2"/>
  <c r="BB46" i="2"/>
  <c r="BB37" i="2"/>
  <c r="BC35" i="2"/>
  <c r="BD86" i="2"/>
  <c r="BD77" i="2"/>
  <c r="BE75" i="2"/>
  <c r="BB26" i="2"/>
  <c r="BB17" i="2"/>
  <c r="BC15" i="2"/>
  <c r="AK899" i="2"/>
  <c r="AK883" i="2"/>
  <c r="AH226" i="14"/>
  <c r="AH253" i="14"/>
  <c r="AH280" i="14"/>
  <c r="AJ281" i="14"/>
  <c r="AJ884" i="2"/>
  <c r="AI885" i="2"/>
  <c r="BY393" i="2"/>
  <c r="BL401" i="2"/>
  <c r="BK524" i="2"/>
  <c r="BC106" i="2"/>
  <c r="BC97" i="2"/>
  <c r="BD95" i="2"/>
  <c r="BK906" i="2"/>
  <c r="BK901" i="2" s="1"/>
  <c r="BL77" i="10"/>
  <c r="S30" i="14"/>
  <c r="T29" i="14"/>
  <c r="BK403" i="2"/>
  <c r="BL399" i="2"/>
  <c r="BK530" i="2"/>
  <c r="Q26" i="14"/>
  <c r="R18" i="14"/>
  <c r="CO904" i="2"/>
  <c r="CP70" i="10"/>
  <c r="CK84" i="10"/>
  <c r="CK85" i="10" s="1"/>
  <c r="BI532" i="2"/>
  <c r="T66" i="14"/>
  <c r="BI522" i="2"/>
  <c r="BI526" i="2"/>
  <c r="BJ531" i="2"/>
  <c r="BJ528" i="2" s="1"/>
  <c r="BJ525" i="2"/>
  <c r="BJ522" i="2" s="1"/>
  <c r="BX395" i="2"/>
  <c r="BY391" i="2"/>
  <c r="BI192" i="14"/>
  <c r="BJ192" i="14" l="1"/>
  <c r="DF837" i="2"/>
  <c r="BD725" i="2"/>
  <c r="BE639" i="2"/>
  <c r="BE725" i="2" s="1"/>
  <c r="CR601" i="2"/>
  <c r="CN605" i="2"/>
  <c r="DE21" i="4"/>
  <c r="V125" i="14"/>
  <c r="V199" i="4"/>
  <c r="V201" i="4" s="1"/>
  <c r="V62" i="4"/>
  <c r="DE836" i="2"/>
  <c r="DE857" i="2" s="1"/>
  <c r="DD90" i="14"/>
  <c r="DD857" i="2"/>
  <c r="DD176" i="4" s="1"/>
  <c r="DD94" i="14"/>
  <c r="DD11" i="14"/>
  <c r="DE122" i="14"/>
  <c r="DE94" i="14"/>
  <c r="DE11" i="14"/>
  <c r="DE90" i="14"/>
  <c r="AX920" i="2"/>
  <c r="AX921" i="2" s="1"/>
  <c r="AY916" i="2"/>
  <c r="AY918" i="2" s="1"/>
  <c r="AY284" i="14"/>
  <c r="AZ28" i="4"/>
  <c r="V30" i="4"/>
  <c r="V8" i="13" s="1"/>
  <c r="V28" i="13" s="1"/>
  <c r="CM657" i="2"/>
  <c r="CM705" i="2" s="1"/>
  <c r="CM634" i="2"/>
  <c r="CM694" i="2" s="1"/>
  <c r="CM631" i="2"/>
  <c r="CM691" i="2" s="1"/>
  <c r="AX230" i="14"/>
  <c r="CP862" i="2"/>
  <c r="CP847" i="2"/>
  <c r="AX257" i="14"/>
  <c r="DF544" i="2"/>
  <c r="DH468" i="2"/>
  <c r="DG543" i="2"/>
  <c r="DG544" i="2" s="1"/>
  <c r="DG541" i="2" s="1"/>
  <c r="DI466" i="2"/>
  <c r="DH536" i="2"/>
  <c r="DI492" i="2"/>
  <c r="DH496" i="2"/>
  <c r="DG537" i="2"/>
  <c r="DG538" i="2" s="1"/>
  <c r="DI479" i="2"/>
  <c r="DH483" i="2"/>
  <c r="DG40" i="4"/>
  <c r="DF534" i="2"/>
  <c r="BC115" i="2"/>
  <c r="AY928" i="2"/>
  <c r="AY929" i="2" s="1"/>
  <c r="AY290" i="14" s="1"/>
  <c r="BA117" i="2"/>
  <c r="BA25" i="4" s="1"/>
  <c r="AB936" i="2"/>
  <c r="AB937" i="2" s="1"/>
  <c r="AB938" i="2" s="1"/>
  <c r="AB932" i="2" s="1"/>
  <c r="V282" i="14"/>
  <c r="V296" i="14" s="1"/>
  <c r="V303" i="14" s="1"/>
  <c r="V304" i="14" s="1"/>
  <c r="V305" i="14" s="1"/>
  <c r="V254" i="14"/>
  <c r="V260" i="14" s="1"/>
  <c r="V267" i="14" s="1"/>
  <c r="V268" i="14" s="1"/>
  <c r="V269" i="14" s="1"/>
  <c r="V227" i="14"/>
  <c r="V233" i="14" s="1"/>
  <c r="V240" i="14" s="1"/>
  <c r="V241" i="14" s="1"/>
  <c r="V242" i="14" s="1"/>
  <c r="V942" i="2"/>
  <c r="V42" i="4" s="1"/>
  <c r="V48" i="4" s="1"/>
  <c r="BA930" i="2"/>
  <c r="BA927" i="2" s="1"/>
  <c r="BA291" i="14" s="1"/>
  <c r="BA939" i="2"/>
  <c r="BA935" i="2"/>
  <c r="AA293" i="14"/>
  <c r="AA933" i="2"/>
  <c r="AA934" i="2" s="1"/>
  <c r="U64" i="4"/>
  <c r="U49" i="14"/>
  <c r="U48" i="14" s="1"/>
  <c r="U56" i="14" s="1"/>
  <c r="U121" i="14"/>
  <c r="U120" i="14" s="1"/>
  <c r="U185" i="4"/>
  <c r="U187" i="4" s="1"/>
  <c r="U203" i="4" s="1"/>
  <c r="U93" i="14"/>
  <c r="U158" i="14"/>
  <c r="U157" i="14" s="1"/>
  <c r="U162" i="14" s="1"/>
  <c r="U10" i="14"/>
  <c r="U9" i="14" s="1"/>
  <c r="U16" i="14" s="1"/>
  <c r="U29" i="14" s="1"/>
  <c r="W924" i="2"/>
  <c r="W925" i="2" s="1"/>
  <c r="W913" i="2" s="1"/>
  <c r="W819" i="2" s="1"/>
  <c r="V285" i="14"/>
  <c r="V943" i="2"/>
  <c r="V554" i="2" s="1"/>
  <c r="V553" i="2" s="1"/>
  <c r="BB113" i="2"/>
  <c r="BB116" i="2"/>
  <c r="BA512" i="2"/>
  <c r="AZ514" i="2"/>
  <c r="AZ510" i="2"/>
  <c r="AY514" i="2"/>
  <c r="AY510" i="2"/>
  <c r="AZ939" i="2"/>
  <c r="AZ930" i="2"/>
  <c r="AZ927" i="2" s="1"/>
  <c r="AZ935" i="2"/>
  <c r="BD66" i="2"/>
  <c r="BD57" i="2"/>
  <c r="BE55" i="2"/>
  <c r="BC46" i="2"/>
  <c r="BC37" i="2"/>
  <c r="BD35" i="2"/>
  <c r="BC26" i="2"/>
  <c r="BC17" i="2"/>
  <c r="BD15" i="2"/>
  <c r="BE86" i="2"/>
  <c r="BE77" i="2"/>
  <c r="BF75" i="2"/>
  <c r="AJ885" i="2"/>
  <c r="AL883" i="2"/>
  <c r="AL899" i="2"/>
  <c r="AI253" i="14"/>
  <c r="AI280" i="14"/>
  <c r="AI226" i="14"/>
  <c r="AK281" i="14"/>
  <c r="AK884" i="2"/>
  <c r="BJ563" i="2"/>
  <c r="CK86" i="10"/>
  <c r="BL403" i="2"/>
  <c r="BM399" i="2"/>
  <c r="BL530" i="2"/>
  <c r="BL143" i="4"/>
  <c r="BL145" i="4" s="1"/>
  <c r="BL20" i="4"/>
  <c r="BL78" i="10"/>
  <c r="BZ393" i="2"/>
  <c r="BY395" i="2"/>
  <c r="BZ391" i="2"/>
  <c r="BJ532" i="2"/>
  <c r="CP71" i="10"/>
  <c r="CP72" i="10" s="1"/>
  <c r="BD106" i="2"/>
  <c r="BD97" i="2"/>
  <c r="BE95" i="2"/>
  <c r="BK525" i="2"/>
  <c r="BK526" i="2" s="1"/>
  <c r="T30" i="14"/>
  <c r="BK287" i="14"/>
  <c r="BK902" i="2"/>
  <c r="BK903" i="2" s="1"/>
  <c r="BK16" i="4"/>
  <c r="BM401" i="2"/>
  <c r="BL524" i="2"/>
  <c r="BI563" i="2"/>
  <c r="R26" i="14"/>
  <c r="S18" i="14"/>
  <c r="BK531" i="2"/>
  <c r="BK532" i="2" s="1"/>
  <c r="BJ526" i="2"/>
  <c r="BF639" i="2" l="1"/>
  <c r="CO604" i="2"/>
  <c r="CS600" i="2"/>
  <c r="W60" i="4"/>
  <c r="W32" i="4"/>
  <c r="DD863" i="2"/>
  <c r="DD86" i="14"/>
  <c r="DD852" i="2"/>
  <c r="DF838" i="2"/>
  <c r="DG837" i="2" s="1"/>
  <c r="DF855" i="2"/>
  <c r="DF175" i="4" s="1"/>
  <c r="DE863" i="2"/>
  <c r="DE852" i="2"/>
  <c r="DE176" i="4"/>
  <c r="V183" i="4"/>
  <c r="V185" i="4" s="1"/>
  <c r="V187" i="4" s="1"/>
  <c r="V203" i="4" s="1"/>
  <c r="AY919" i="2"/>
  <c r="AY920" i="2" s="1"/>
  <c r="AY921" i="2" s="1"/>
  <c r="AZ916" i="2"/>
  <c r="AZ284" i="14"/>
  <c r="V177" i="14"/>
  <c r="V27" i="13"/>
  <c r="V29" i="13" s="1"/>
  <c r="V30" i="13" s="1"/>
  <c r="V33" i="4"/>
  <c r="BL184" i="4"/>
  <c r="BA28" i="4"/>
  <c r="BK17" i="4"/>
  <c r="CM635" i="2"/>
  <c r="CM695" i="2" s="1"/>
  <c r="CN630" i="2"/>
  <c r="CN690" i="2" s="1"/>
  <c r="CN656" i="2"/>
  <c r="CN704" i="2" s="1"/>
  <c r="BA928" i="2"/>
  <c r="CP861" i="2"/>
  <c r="CQ846" i="2"/>
  <c r="AY257" i="14"/>
  <c r="AY230" i="14"/>
  <c r="DI468" i="2"/>
  <c r="DI470" i="2" s="1"/>
  <c r="DH543" i="2"/>
  <c r="DH470" i="2"/>
  <c r="DH40" i="4" s="1"/>
  <c r="DF545" i="2"/>
  <c r="DG545" i="2"/>
  <c r="DF541" i="2"/>
  <c r="DJ492" i="2"/>
  <c r="DI496" i="2"/>
  <c r="DH537" i="2"/>
  <c r="DH538" i="2" s="1"/>
  <c r="DJ479" i="2"/>
  <c r="DI483" i="2"/>
  <c r="DG534" i="2"/>
  <c r="DJ466" i="2"/>
  <c r="DI536" i="2"/>
  <c r="AC936" i="2"/>
  <c r="AC937" i="2" s="1"/>
  <c r="AC938" i="2" s="1"/>
  <c r="AC932" i="2" s="1"/>
  <c r="W922" i="2"/>
  <c r="U57" i="14"/>
  <c r="U58" i="14" s="1"/>
  <c r="U64" i="14"/>
  <c r="U78" i="14"/>
  <c r="U79" i="14" s="1"/>
  <c r="U76" i="14"/>
  <c r="U77" i="14" s="1"/>
  <c r="U73" i="14"/>
  <c r="U69" i="14"/>
  <c r="V93" i="14"/>
  <c r="V158" i="14"/>
  <c r="V157" i="14" s="1"/>
  <c r="V162" i="14" s="1"/>
  <c r="V10" i="14"/>
  <c r="V9" i="14" s="1"/>
  <c r="V16" i="14" s="1"/>
  <c r="V29" i="14" s="1"/>
  <c r="V49" i="14"/>
  <c r="V48" i="14" s="1"/>
  <c r="V56" i="14" s="1"/>
  <c r="V121" i="14"/>
  <c r="V120" i="14" s="1"/>
  <c r="V64" i="4"/>
  <c r="AB293" i="14"/>
  <c r="AB933" i="2"/>
  <c r="AB934" i="2" s="1"/>
  <c r="U98" i="14"/>
  <c r="U96" i="14"/>
  <c r="U866" i="2" s="1"/>
  <c r="AA292" i="14"/>
  <c r="AA231" i="14"/>
  <c r="AA258" i="14"/>
  <c r="V564" i="2"/>
  <c r="V565" i="2" s="1"/>
  <c r="V566" i="2" s="1"/>
  <c r="W29" i="4"/>
  <c r="W914" i="2"/>
  <c r="W915" i="2" s="1"/>
  <c r="W283" i="14"/>
  <c r="W941" i="2"/>
  <c r="U17" i="14"/>
  <c r="U36" i="14"/>
  <c r="U37" i="14" s="1"/>
  <c r="U38" i="14"/>
  <c r="U39" i="14" s="1"/>
  <c r="U33" i="14"/>
  <c r="U24" i="14"/>
  <c r="U126" i="14"/>
  <c r="U133" i="14"/>
  <c r="U142" i="14"/>
  <c r="U145" i="14"/>
  <c r="U146" i="14" s="1"/>
  <c r="U147" i="14"/>
  <c r="U148" i="14" s="1"/>
  <c r="BD115" i="2"/>
  <c r="BC113" i="2"/>
  <c r="BC116" i="2"/>
  <c r="BC512" i="2" s="1"/>
  <c r="BB39" i="4"/>
  <c r="BB117" i="2"/>
  <c r="BB25" i="4" s="1"/>
  <c r="BA513" i="2"/>
  <c r="BA514" i="2" s="1"/>
  <c r="AZ291" i="14"/>
  <c r="AZ928" i="2"/>
  <c r="AZ929" i="2" s="1"/>
  <c r="AZ230" i="14" s="1"/>
  <c r="BB512" i="2"/>
  <c r="BB513" i="2" s="1"/>
  <c r="BB886" i="2"/>
  <c r="BB897" i="2" s="1"/>
  <c r="BF86" i="2"/>
  <c r="BF77" i="2"/>
  <c r="BG75" i="2"/>
  <c r="BK528" i="2"/>
  <c r="BE66" i="2"/>
  <c r="BE57" i="2"/>
  <c r="BF55" i="2"/>
  <c r="BD46" i="2"/>
  <c r="BD37" i="2"/>
  <c r="BE35" i="2"/>
  <c r="BD26" i="2"/>
  <c r="BD17" i="2"/>
  <c r="BE15" i="2"/>
  <c r="AK885" i="2"/>
  <c r="AM883" i="2"/>
  <c r="AM899" i="2"/>
  <c r="AJ280" i="14"/>
  <c r="AJ226" i="14"/>
  <c r="AJ253" i="14"/>
  <c r="AL281" i="14"/>
  <c r="AL884" i="2"/>
  <c r="BK286" i="14"/>
  <c r="BK228" i="14"/>
  <c r="BK255" i="14"/>
  <c r="U30" i="14"/>
  <c r="CP904" i="2"/>
  <c r="CQ70" i="10"/>
  <c r="S26" i="14"/>
  <c r="T18" i="14"/>
  <c r="BZ395" i="2"/>
  <c r="CA391" i="2"/>
  <c r="BL531" i="2"/>
  <c r="BL528" i="2" s="1"/>
  <c r="BL525" i="2"/>
  <c r="BL522" i="2" s="1"/>
  <c r="BK522" i="2"/>
  <c r="BL79" i="10"/>
  <c r="BM403" i="2"/>
  <c r="BN399" i="2"/>
  <c r="BM530" i="2"/>
  <c r="BN401" i="2"/>
  <c r="BM524" i="2"/>
  <c r="BE106" i="2"/>
  <c r="BE97" i="2"/>
  <c r="BF95" i="2"/>
  <c r="CA393" i="2"/>
  <c r="CL84" i="10"/>
  <c r="CL85" i="10" s="1"/>
  <c r="BK192" i="14" l="1"/>
  <c r="DG838" i="2"/>
  <c r="DG856" i="2" s="1"/>
  <c r="DG43" i="4" s="1"/>
  <c r="DG90" i="14" s="1"/>
  <c r="BF725" i="2"/>
  <c r="BG639" i="2"/>
  <c r="CS601" i="2"/>
  <c r="CO605" i="2"/>
  <c r="DF836" i="2"/>
  <c r="W199" i="4"/>
  <c r="W201" i="4" s="1"/>
  <c r="W62" i="4"/>
  <c r="W125" i="14"/>
  <c r="DF21" i="4"/>
  <c r="DF856" i="2"/>
  <c r="DF43" i="4" s="1"/>
  <c r="DF94" i="14" s="1"/>
  <c r="DD104" i="14"/>
  <c r="DG855" i="2"/>
  <c r="DG21" i="4" s="1"/>
  <c r="DE104" i="14"/>
  <c r="DE86" i="14"/>
  <c r="AZ919" i="2"/>
  <c r="AZ920" i="2" s="1"/>
  <c r="AZ918" i="2"/>
  <c r="BA916" i="2"/>
  <c r="BK85" i="14"/>
  <c r="BK87" i="14" s="1"/>
  <c r="BK55" i="14"/>
  <c r="BK167" i="14"/>
  <c r="BK187" i="14"/>
  <c r="BK22" i="4"/>
  <c r="BK15" i="14"/>
  <c r="W30" i="4"/>
  <c r="W27" i="13" s="1"/>
  <c r="BA284" i="14"/>
  <c r="BB28" i="4"/>
  <c r="BB284" i="14" s="1"/>
  <c r="BK178" i="14"/>
  <c r="CN634" i="2"/>
  <c r="CN694" i="2" s="1"/>
  <c r="CN657" i="2"/>
  <c r="CN705" i="2" s="1"/>
  <c r="CN631" i="2"/>
  <c r="CN691" i="2" s="1"/>
  <c r="CQ862" i="2"/>
  <c r="CQ847" i="2"/>
  <c r="DI40" i="4"/>
  <c r="DH544" i="2"/>
  <c r="DJ468" i="2"/>
  <c r="DI543" i="2"/>
  <c r="DI544" i="2" s="1"/>
  <c r="DI541" i="2" s="1"/>
  <c r="DI537" i="2"/>
  <c r="DI538" i="2" s="1"/>
  <c r="DK479" i="2"/>
  <c r="DJ483" i="2"/>
  <c r="DH534" i="2"/>
  <c r="DK466" i="2"/>
  <c r="DJ536" i="2"/>
  <c r="DK492" i="2"/>
  <c r="DJ496" i="2"/>
  <c r="BB510" i="2"/>
  <c r="BL192" i="14"/>
  <c r="AZ257" i="14"/>
  <c r="BD113" i="2"/>
  <c r="V76" i="14"/>
  <c r="V77" i="14" s="1"/>
  <c r="V78" i="14"/>
  <c r="V79" i="14" s="1"/>
  <c r="V73" i="14"/>
  <c r="V64" i="14"/>
  <c r="V57" i="14"/>
  <c r="V58" i="14" s="1"/>
  <c r="V98" i="14"/>
  <c r="V96" i="14"/>
  <c r="V866" i="2" s="1"/>
  <c r="W285" i="14"/>
  <c r="W943" i="2"/>
  <c r="W554" i="2" s="1"/>
  <c r="W553" i="2" s="1"/>
  <c r="U70" i="14"/>
  <c r="V69" i="14"/>
  <c r="AC293" i="14"/>
  <c r="AC933" i="2"/>
  <c r="AC934" i="2" s="1"/>
  <c r="AB292" i="14"/>
  <c r="AB231" i="14"/>
  <c r="AB258" i="14"/>
  <c r="V17" i="14"/>
  <c r="V38" i="14"/>
  <c r="V39" i="14" s="1"/>
  <c r="V36" i="14"/>
  <c r="V37" i="14" s="1"/>
  <c r="V24" i="14"/>
  <c r="V33" i="14"/>
  <c r="U66" i="14"/>
  <c r="W254" i="14"/>
  <c r="W260" i="14" s="1"/>
  <c r="W267" i="14" s="1"/>
  <c r="W268" i="14" s="1"/>
  <c r="W269" i="14" s="1"/>
  <c r="W227" i="14"/>
  <c r="W233" i="14" s="1"/>
  <c r="W240" i="14" s="1"/>
  <c r="W241" i="14" s="1"/>
  <c r="W242" i="14" s="1"/>
  <c r="W282" i="14"/>
  <c r="W296" i="14" s="1"/>
  <c r="W303" i="14" s="1"/>
  <c r="W304" i="14" s="1"/>
  <c r="W305" i="14" s="1"/>
  <c r="W942" i="2"/>
  <c r="W42" i="4" s="1"/>
  <c r="W48" i="4" s="1"/>
  <c r="AD936" i="2"/>
  <c r="V145" i="14"/>
  <c r="V146" i="14" s="1"/>
  <c r="V142" i="14"/>
  <c r="V133" i="14"/>
  <c r="V147" i="14"/>
  <c r="V148" i="14" s="1"/>
  <c r="V126" i="14"/>
  <c r="X924" i="2"/>
  <c r="X925" i="2" s="1"/>
  <c r="X913" i="2" s="1"/>
  <c r="X819" i="2" s="1"/>
  <c r="BD116" i="2"/>
  <c r="BE115" i="2"/>
  <c r="BC513" i="2"/>
  <c r="BC514" i="2" s="1"/>
  <c r="AZ290" i="14"/>
  <c r="BB514" i="2"/>
  <c r="BB935" i="2"/>
  <c r="BB930" i="2"/>
  <c r="BB927" i="2" s="1"/>
  <c r="BB939" i="2"/>
  <c r="BC117" i="2"/>
  <c r="BC25" i="4" s="1"/>
  <c r="BC39" i="4"/>
  <c r="BC886" i="2"/>
  <c r="BC897" i="2" s="1"/>
  <c r="BA510" i="2"/>
  <c r="BL532" i="2"/>
  <c r="BA929" i="2"/>
  <c r="BF66" i="2"/>
  <c r="BF57" i="2"/>
  <c r="BG55" i="2"/>
  <c r="BG86" i="2"/>
  <c r="BG77" i="2"/>
  <c r="BH75" i="2"/>
  <c r="BE46" i="2"/>
  <c r="BE37" i="2"/>
  <c r="BF35" i="2"/>
  <c r="BE26" i="2"/>
  <c r="BE17" i="2"/>
  <c r="BF15" i="2"/>
  <c r="AL885" i="2"/>
  <c r="AN883" i="2"/>
  <c r="AN899" i="2"/>
  <c r="AK253" i="14"/>
  <c r="AK280" i="14"/>
  <c r="AK226" i="14"/>
  <c r="AM281" i="14"/>
  <c r="AM884" i="2"/>
  <c r="BL563" i="2"/>
  <c r="V30" i="14"/>
  <c r="BL906" i="2"/>
  <c r="BL901" i="2" s="1"/>
  <c r="BM77" i="10"/>
  <c r="BK563" i="2"/>
  <c r="CL86" i="10"/>
  <c r="BM525" i="2"/>
  <c r="BM526" i="2" s="1"/>
  <c r="BM531" i="2"/>
  <c r="CA395" i="2"/>
  <c r="CB391" i="2"/>
  <c r="T26" i="14"/>
  <c r="U18" i="14"/>
  <c r="CQ71" i="10"/>
  <c r="CQ72" i="10" s="1"/>
  <c r="BF106" i="2"/>
  <c r="BF97" i="2"/>
  <c r="BG95" i="2"/>
  <c r="CB393" i="2"/>
  <c r="BO401" i="2"/>
  <c r="BN524" i="2"/>
  <c r="BN403" i="2"/>
  <c r="BO399" i="2"/>
  <c r="BN530" i="2"/>
  <c r="BL526" i="2"/>
  <c r="DG122" i="14" l="1"/>
  <c r="DG836" i="2"/>
  <c r="DG857" i="2" s="1"/>
  <c r="DG86" i="14" s="1"/>
  <c r="DG94" i="14"/>
  <c r="DH837" i="2"/>
  <c r="DH838" i="2" s="1"/>
  <c r="DH856" i="2" s="1"/>
  <c r="DH43" i="4" s="1"/>
  <c r="DG11" i="14"/>
  <c r="BG725" i="2"/>
  <c r="BH639" i="2"/>
  <c r="BH725" i="2" s="1"/>
  <c r="CP604" i="2"/>
  <c r="CT600" i="2"/>
  <c r="DF857" i="2"/>
  <c r="DF863" i="2" s="1"/>
  <c r="DF122" i="14"/>
  <c r="X60" i="4"/>
  <c r="X32" i="4"/>
  <c r="DF90" i="14"/>
  <c r="DF11" i="14"/>
  <c r="DG175" i="4"/>
  <c r="DG104" i="14"/>
  <c r="DG852" i="2"/>
  <c r="W33" i="4"/>
  <c r="BA918" i="2"/>
  <c r="BB916" i="2"/>
  <c r="W177" i="14"/>
  <c r="W183" i="4"/>
  <c r="W185" i="4" s="1"/>
  <c r="W187" i="4" s="1"/>
  <c r="W203" i="4" s="1"/>
  <c r="AZ921" i="2"/>
  <c r="BA919" i="2" s="1"/>
  <c r="BA920" i="2" s="1"/>
  <c r="BA921" i="2" s="1"/>
  <c r="W8" i="13"/>
  <c r="W28" i="13" s="1"/>
  <c r="W29" i="13" s="1"/>
  <c r="W30" i="13" s="1"/>
  <c r="BK89" i="14"/>
  <c r="BK91" i="14" s="1"/>
  <c r="BC28" i="4"/>
  <c r="CO656" i="2"/>
  <c r="CO704" i="2" s="1"/>
  <c r="CO630" i="2"/>
  <c r="CO690" i="2" s="1"/>
  <c r="CN635" i="2"/>
  <c r="CN695" i="2" s="1"/>
  <c r="BC510" i="2"/>
  <c r="CQ861" i="2"/>
  <c r="CR846" i="2"/>
  <c r="DK468" i="2"/>
  <c r="DK470" i="2" s="1"/>
  <c r="DJ543" i="2"/>
  <c r="DJ470" i="2"/>
  <c r="DJ40" i="4" s="1"/>
  <c r="DH545" i="2"/>
  <c r="DI545" i="2"/>
  <c r="DH541" i="2"/>
  <c r="DJ537" i="2"/>
  <c r="DJ538" i="2" s="1"/>
  <c r="DL479" i="2"/>
  <c r="DK483" i="2"/>
  <c r="DL466" i="2"/>
  <c r="DK536" i="2"/>
  <c r="DL492" i="2"/>
  <c r="DK496" i="2"/>
  <c r="DI534" i="2"/>
  <c r="X922" i="2"/>
  <c r="Y924" i="2" s="1"/>
  <c r="Y925" i="2" s="1"/>
  <c r="Y913" i="2" s="1"/>
  <c r="Y819" i="2" s="1"/>
  <c r="AD937" i="2"/>
  <c r="AD938" i="2" s="1"/>
  <c r="AD932" i="2" s="1"/>
  <c r="W564" i="2"/>
  <c r="W565" i="2" s="1"/>
  <c r="W566" i="2" s="1"/>
  <c r="X914" i="2"/>
  <c r="X283" i="14"/>
  <c r="X29" i="4"/>
  <c r="X941" i="2"/>
  <c r="W121" i="14"/>
  <c r="W120" i="14" s="1"/>
  <c r="W158" i="14"/>
  <c r="W157" i="14" s="1"/>
  <c r="W162" i="14" s="1"/>
  <c r="W93" i="14"/>
  <c r="W49" i="14"/>
  <c r="W48" i="14" s="1"/>
  <c r="W56" i="14" s="1"/>
  <c r="W69" i="14" s="1"/>
  <c r="W10" i="14"/>
  <c r="W9" i="14" s="1"/>
  <c r="W16" i="14" s="1"/>
  <c r="W64" i="4"/>
  <c r="V70" i="14"/>
  <c r="V66" i="14"/>
  <c r="AC258" i="14"/>
  <c r="AC292" i="14"/>
  <c r="AC231" i="14"/>
  <c r="BE113" i="2"/>
  <c r="BF115" i="2"/>
  <c r="BE116" i="2"/>
  <c r="BB291" i="14"/>
  <c r="BB928" i="2"/>
  <c r="BB929" i="2" s="1"/>
  <c r="BC935" i="2"/>
  <c r="BC930" i="2"/>
  <c r="BC927" i="2" s="1"/>
  <c r="BC939" i="2"/>
  <c r="BD39" i="4"/>
  <c r="BD117" i="2"/>
  <c r="BD25" i="4" s="1"/>
  <c r="BA290" i="14"/>
  <c r="BA257" i="14"/>
  <c r="BA230" i="14"/>
  <c r="BD512" i="2"/>
  <c r="BD886" i="2"/>
  <c r="BD897" i="2" s="1"/>
  <c r="BM522" i="2"/>
  <c r="BG66" i="2"/>
  <c r="BG57" i="2"/>
  <c r="BH55" i="2"/>
  <c r="BF26" i="2"/>
  <c r="BF17" i="2"/>
  <c r="BG15" i="2"/>
  <c r="BH86" i="2"/>
  <c r="BH77" i="2"/>
  <c r="BI75" i="2"/>
  <c r="BF46" i="2"/>
  <c r="BF37" i="2"/>
  <c r="BG35" i="2"/>
  <c r="AM885" i="2"/>
  <c r="AN281" i="14"/>
  <c r="AN884" i="2"/>
  <c r="AL253" i="14"/>
  <c r="AL280" i="14"/>
  <c r="AL226" i="14"/>
  <c r="AO883" i="2"/>
  <c r="AO899" i="2"/>
  <c r="CB395" i="2"/>
  <c r="CC391" i="2"/>
  <c r="BM143" i="4"/>
  <c r="BM145" i="4" s="1"/>
  <c r="BM20" i="4"/>
  <c r="BM78" i="10"/>
  <c r="BN531" i="2"/>
  <c r="BN528" i="2" s="1"/>
  <c r="U26" i="14"/>
  <c r="V18" i="14"/>
  <c r="BN525" i="2"/>
  <c r="BN526" i="2" s="1"/>
  <c r="BO403" i="2"/>
  <c r="BP399" i="2"/>
  <c r="BO530" i="2"/>
  <c r="BP401" i="2"/>
  <c r="BO524" i="2"/>
  <c r="BG106" i="2"/>
  <c r="BG97" i="2"/>
  <c r="BH95" i="2"/>
  <c r="BM528" i="2"/>
  <c r="BL287" i="14"/>
  <c r="BL902" i="2"/>
  <c r="BL903" i="2" s="1"/>
  <c r="BL16" i="4"/>
  <c r="BM532" i="2"/>
  <c r="CC393" i="2"/>
  <c r="CQ904" i="2"/>
  <c r="CR70" i="10"/>
  <c r="CM84" i="10"/>
  <c r="CM85" i="10" s="1"/>
  <c r="DG176" i="4" l="1"/>
  <c r="DH855" i="2"/>
  <c r="DI837" i="2"/>
  <c r="BI639" i="2"/>
  <c r="BI725" i="2" s="1"/>
  <c r="CT601" i="2"/>
  <c r="CP605" i="2"/>
  <c r="DH836" i="2"/>
  <c r="DH857" i="2" s="1"/>
  <c r="DF852" i="2"/>
  <c r="DG863" i="2"/>
  <c r="DF86" i="14"/>
  <c r="DF176" i="4"/>
  <c r="X199" i="4"/>
  <c r="X201" i="4" s="1"/>
  <c r="X62" i="4"/>
  <c r="X125" i="14"/>
  <c r="Y60" i="4"/>
  <c r="Y32" i="4"/>
  <c r="DH21" i="4"/>
  <c r="DH175" i="4"/>
  <c r="DH94" i="14"/>
  <c r="DH90" i="14"/>
  <c r="DH11" i="14"/>
  <c r="DH122" i="14"/>
  <c r="BB918" i="2"/>
  <c r="BB919" i="2"/>
  <c r="BB920" i="2" s="1"/>
  <c r="BC916" i="2"/>
  <c r="BC284" i="14"/>
  <c r="BL17" i="4"/>
  <c r="BL22" i="4" s="1"/>
  <c r="BD28" i="4"/>
  <c r="BD916" i="2" s="1"/>
  <c r="X30" i="4"/>
  <c r="X177" i="14" s="1"/>
  <c r="BM184" i="4"/>
  <c r="CO631" i="2"/>
  <c r="CO691" i="2" s="1"/>
  <c r="CO634" i="2"/>
  <c r="CO694" i="2" s="1"/>
  <c r="CO657" i="2"/>
  <c r="CO705" i="2" s="1"/>
  <c r="CR862" i="2"/>
  <c r="CR847" i="2"/>
  <c r="DK40" i="4"/>
  <c r="DJ544" i="2"/>
  <c r="DJ545" i="2" s="1"/>
  <c r="DL468" i="2"/>
  <c r="DK543" i="2"/>
  <c r="DM466" i="2"/>
  <c r="DL536" i="2"/>
  <c r="DL537" i="2" s="1"/>
  <c r="DM492" i="2"/>
  <c r="DL496" i="2"/>
  <c r="DK537" i="2"/>
  <c r="DK538" i="2" s="1"/>
  <c r="DM479" i="2"/>
  <c r="DL483" i="2"/>
  <c r="DJ534" i="2"/>
  <c r="BF113" i="2"/>
  <c r="W73" i="14"/>
  <c r="W64" i="14"/>
  <c r="W57" i="14"/>
  <c r="W58" i="14" s="1"/>
  <c r="W76" i="14"/>
  <c r="W77" i="14" s="1"/>
  <c r="W78" i="14"/>
  <c r="W79" i="14" s="1"/>
  <c r="W147" i="14"/>
  <c r="W148" i="14" s="1"/>
  <c r="W126" i="14"/>
  <c r="W145" i="14"/>
  <c r="W146" i="14" s="1"/>
  <c r="W142" i="14"/>
  <c r="W133" i="14"/>
  <c r="AE936" i="2"/>
  <c r="X285" i="14"/>
  <c r="X943" i="2"/>
  <c r="X554" i="2" s="1"/>
  <c r="X553" i="2" s="1"/>
  <c r="Y914" i="2"/>
  <c r="Y915" i="2" s="1"/>
  <c r="Y283" i="14"/>
  <c r="Y29" i="4"/>
  <c r="Y941" i="2"/>
  <c r="W96" i="14"/>
  <c r="W866" i="2" s="1"/>
  <c r="W98" i="14"/>
  <c r="X915" i="2"/>
  <c r="Y922" i="2"/>
  <c r="BG115" i="2"/>
  <c r="W70" i="14"/>
  <c r="W33" i="14"/>
  <c r="W24" i="14"/>
  <c r="W38" i="14"/>
  <c r="W39" i="14" s="1"/>
  <c r="W17" i="14"/>
  <c r="W18" i="14" s="1"/>
  <c r="W36" i="14"/>
  <c r="W37" i="14" s="1"/>
  <c r="W29" i="14"/>
  <c r="AD293" i="14"/>
  <c r="AD933" i="2"/>
  <c r="AD934" i="2" s="1"/>
  <c r="BF116" i="2"/>
  <c r="BB230" i="14"/>
  <c r="BB257" i="14"/>
  <c r="BB290" i="14"/>
  <c r="BE117" i="2"/>
  <c r="BE25" i="4" s="1"/>
  <c r="BE39" i="4"/>
  <c r="BC291" i="14"/>
  <c r="BC928" i="2"/>
  <c r="BC929" i="2" s="1"/>
  <c r="BD935" i="2"/>
  <c r="BD930" i="2"/>
  <c r="BD927" i="2" s="1"/>
  <c r="BD939" i="2"/>
  <c r="BE886" i="2"/>
  <c r="BE897" i="2" s="1"/>
  <c r="BE512" i="2"/>
  <c r="BE513" i="2" s="1"/>
  <c r="BD513" i="2"/>
  <c r="BD514" i="2" s="1"/>
  <c r="BN532" i="2"/>
  <c r="BG26" i="2"/>
  <c r="BG17" i="2"/>
  <c r="BH15" i="2"/>
  <c r="BH66" i="2"/>
  <c r="BH57" i="2"/>
  <c r="BI55" i="2"/>
  <c r="BI86" i="2"/>
  <c r="BI77" i="2"/>
  <c r="BJ75" i="2"/>
  <c r="BG46" i="2"/>
  <c r="BG37" i="2"/>
  <c r="BH35" i="2"/>
  <c r="AN885" i="2"/>
  <c r="AO281" i="14"/>
  <c r="AO884" i="2"/>
  <c r="AP883" i="2"/>
  <c r="AP899" i="2"/>
  <c r="AM280" i="14"/>
  <c r="AM226" i="14"/>
  <c r="AM253" i="14"/>
  <c r="BL228" i="14"/>
  <c r="BL255" i="14"/>
  <c r="BL286" i="14"/>
  <c r="CR71" i="10"/>
  <c r="CR72" i="10" s="1"/>
  <c r="BO531" i="2"/>
  <c r="BO528" i="2" s="1"/>
  <c r="CM86" i="10"/>
  <c r="CD393" i="2"/>
  <c r="BP403" i="2"/>
  <c r="BQ399" i="2"/>
  <c r="BP530" i="2"/>
  <c r="V26" i="14"/>
  <c r="BN192" i="14"/>
  <c r="BM192" i="14"/>
  <c r="BH106" i="2"/>
  <c r="BH97" i="2"/>
  <c r="BI95" i="2"/>
  <c r="BO525" i="2"/>
  <c r="BO522" i="2" s="1"/>
  <c r="BN522" i="2"/>
  <c r="BM563" i="2"/>
  <c r="CC395" i="2"/>
  <c r="CD391" i="2"/>
  <c r="BQ401" i="2"/>
  <c r="BP524" i="2"/>
  <c r="BM79" i="10"/>
  <c r="BO192" i="14" l="1"/>
  <c r="BJ639" i="2"/>
  <c r="CQ604" i="2"/>
  <c r="CU600" i="2"/>
  <c r="DF104" i="14"/>
  <c r="Y125" i="14"/>
  <c r="Y199" i="4"/>
  <c r="Y201" i="4" s="1"/>
  <c r="Y62" i="4"/>
  <c r="DH852" i="2"/>
  <c r="DH176" i="4"/>
  <c r="DH863" i="2"/>
  <c r="DI855" i="2"/>
  <c r="DI838" i="2"/>
  <c r="DJ837" i="2" s="1"/>
  <c r="BL85" i="14"/>
  <c r="BL87" i="14" s="1"/>
  <c r="X8" i="13"/>
  <c r="X28" i="13" s="1"/>
  <c r="BC918" i="2"/>
  <c r="BD918" i="2" s="1"/>
  <c r="BB921" i="2"/>
  <c r="BC919" i="2" s="1"/>
  <c r="BC920" i="2" s="1"/>
  <c r="BL55" i="14"/>
  <c r="BD284" i="14"/>
  <c r="BL167" i="14"/>
  <c r="X33" i="4"/>
  <c r="BL15" i="14"/>
  <c r="X183" i="4"/>
  <c r="BL187" i="14"/>
  <c r="X27" i="13"/>
  <c r="BE28" i="4"/>
  <c r="BE916" i="2" s="1"/>
  <c r="Y30" i="4"/>
  <c r="Y8" i="13" s="1"/>
  <c r="Y28" i="13" s="1"/>
  <c r="BL178" i="14"/>
  <c r="CO635" i="2"/>
  <c r="CO695" i="2" s="1"/>
  <c r="CP630" i="2"/>
  <c r="CP690" i="2" s="1"/>
  <c r="CP656" i="2"/>
  <c r="CP704" i="2" s="1"/>
  <c r="CS846" i="2"/>
  <c r="CR861" i="2"/>
  <c r="DK544" i="2"/>
  <c r="DK545" i="2" s="1"/>
  <c r="DM468" i="2"/>
  <c r="DM470" i="2" s="1"/>
  <c r="DL543" i="2"/>
  <c r="DL470" i="2"/>
  <c r="DL40" i="4" s="1"/>
  <c r="DJ541" i="2"/>
  <c r="DK534" i="2"/>
  <c r="DL534" i="2"/>
  <c r="DL538" i="2"/>
  <c r="DN479" i="2"/>
  <c r="DM483" i="2"/>
  <c r="DN492" i="2"/>
  <c r="DM496" i="2"/>
  <c r="DN466" i="2"/>
  <c r="DM536" i="2"/>
  <c r="BO532" i="2"/>
  <c r="BG116" i="2"/>
  <c r="Y254" i="14"/>
  <c r="Y260" i="14" s="1"/>
  <c r="Y267" i="14" s="1"/>
  <c r="Y268" i="14" s="1"/>
  <c r="Y227" i="14"/>
  <c r="Y233" i="14" s="1"/>
  <c r="Y240" i="14" s="1"/>
  <c r="Y241" i="14" s="1"/>
  <c r="Y282" i="14"/>
  <c r="Y296" i="14" s="1"/>
  <c r="Y303" i="14" s="1"/>
  <c r="Y304" i="14" s="1"/>
  <c r="Y942" i="2"/>
  <c r="Y42" i="4" s="1"/>
  <c r="Y48" i="4" s="1"/>
  <c r="Z924" i="2"/>
  <c r="Z925" i="2" s="1"/>
  <c r="Z913" i="2" s="1"/>
  <c r="Z819" i="2" s="1"/>
  <c r="AE937" i="2"/>
  <c r="AE938" i="2" s="1"/>
  <c r="AE932" i="2" s="1"/>
  <c r="AD231" i="14"/>
  <c r="AD258" i="14"/>
  <c r="AD292" i="14"/>
  <c r="X282" i="14"/>
  <c r="X296" i="14" s="1"/>
  <c r="X303" i="14" s="1"/>
  <c r="X304" i="14" s="1"/>
  <c r="X305" i="14" s="1"/>
  <c r="X254" i="14"/>
  <c r="X260" i="14" s="1"/>
  <c r="X267" i="14" s="1"/>
  <c r="X268" i="14" s="1"/>
  <c r="X269" i="14" s="1"/>
  <c r="X227" i="14"/>
  <c r="X233" i="14" s="1"/>
  <c r="X240" i="14" s="1"/>
  <c r="X241" i="14" s="1"/>
  <c r="X242" i="14" s="1"/>
  <c r="X942" i="2"/>
  <c r="X42" i="4" s="1"/>
  <c r="X48" i="4" s="1"/>
  <c r="W66" i="14"/>
  <c r="W30" i="14"/>
  <c r="X564" i="2"/>
  <c r="X565" i="2" s="1"/>
  <c r="X566" i="2" s="1"/>
  <c r="Y285" i="14"/>
  <c r="Y943" i="2"/>
  <c r="Y554" i="2" s="1"/>
  <c r="Y553" i="2" s="1"/>
  <c r="BH115" i="2"/>
  <c r="BG113" i="2"/>
  <c r="BD928" i="2"/>
  <c r="BD929" i="2" s="1"/>
  <c r="BD291" i="14"/>
  <c r="BE930" i="2"/>
  <c r="BE927" i="2" s="1"/>
  <c r="BE939" i="2"/>
  <c r="BE935" i="2"/>
  <c r="BC257" i="14"/>
  <c r="BC290" i="14"/>
  <c r="BC230" i="14"/>
  <c r="BF117" i="2"/>
  <c r="BF25" i="4" s="1"/>
  <c r="BF39" i="4"/>
  <c r="BF886" i="2"/>
  <c r="BF897" i="2" s="1"/>
  <c r="BF512" i="2"/>
  <c r="BD510" i="2"/>
  <c r="BE514" i="2"/>
  <c r="BE510" i="2"/>
  <c r="BH26" i="2"/>
  <c r="BH17" i="2"/>
  <c r="BI15" i="2"/>
  <c r="BH46" i="2"/>
  <c r="BH37" i="2"/>
  <c r="BI35" i="2"/>
  <c r="BI66" i="2"/>
  <c r="BI57" i="2"/>
  <c r="BJ55" i="2"/>
  <c r="BJ86" i="2"/>
  <c r="BJ77" i="2"/>
  <c r="BK75" i="2"/>
  <c r="AO885" i="2"/>
  <c r="AO253" i="14" s="1"/>
  <c r="AP281" i="14"/>
  <c r="AP884" i="2"/>
  <c r="AQ883" i="2"/>
  <c r="AQ899" i="2"/>
  <c r="AN280" i="14"/>
  <c r="AN226" i="14"/>
  <c r="AN253" i="14"/>
  <c r="BP525" i="2"/>
  <c r="BP526" i="2" s="1"/>
  <c r="BO526" i="2"/>
  <c r="BM906" i="2"/>
  <c r="BM901" i="2" s="1"/>
  <c r="BN77" i="10"/>
  <c r="BR401" i="2"/>
  <c r="BQ524" i="2"/>
  <c r="BO563" i="2"/>
  <c r="BP531" i="2"/>
  <c r="BP528" i="2" s="1"/>
  <c r="CD395" i="2"/>
  <c r="CE391" i="2"/>
  <c r="BN563" i="2"/>
  <c r="BI106" i="2"/>
  <c r="BI97" i="2"/>
  <c r="BJ95" i="2"/>
  <c r="W26" i="14"/>
  <c r="BQ403" i="2"/>
  <c r="BR399" i="2"/>
  <c r="BQ530" i="2"/>
  <c r="CE393" i="2"/>
  <c r="BL89" i="14"/>
  <c r="BL91" i="14" s="1"/>
  <c r="CN84" i="10"/>
  <c r="CN85" i="10" s="1"/>
  <c r="CR904" i="2"/>
  <c r="CS70" i="10"/>
  <c r="BP192" i="14" l="1"/>
  <c r="BJ725" i="2"/>
  <c r="BK639" i="2"/>
  <c r="BK725" i="2" s="1"/>
  <c r="CU601" i="2"/>
  <c r="CQ605" i="2"/>
  <c r="Z60" i="4"/>
  <c r="Z32" i="4"/>
  <c r="DI856" i="2"/>
  <c r="DI43" i="4" s="1"/>
  <c r="DI21" i="4"/>
  <c r="DI175" i="4"/>
  <c r="DH86" i="14"/>
  <c r="DH104" i="14"/>
  <c r="DI836" i="2"/>
  <c r="X29" i="13"/>
  <c r="X30" i="13" s="1"/>
  <c r="BC921" i="2"/>
  <c r="BD919" i="2" s="1"/>
  <c r="BD920" i="2" s="1"/>
  <c r="BD921" i="2" s="1"/>
  <c r="BE919" i="2" s="1"/>
  <c r="Y33" i="4"/>
  <c r="Y183" i="4"/>
  <c r="Y185" i="4" s="1"/>
  <c r="Y187" i="4" s="1"/>
  <c r="Y203" i="4" s="1"/>
  <c r="Y27" i="13"/>
  <c r="Y29" i="13" s="1"/>
  <c r="Y30" i="13" s="1"/>
  <c r="Y177" i="14"/>
  <c r="BE284" i="14"/>
  <c r="BF28" i="4"/>
  <c r="BF284" i="14" s="1"/>
  <c r="CP634" i="2"/>
  <c r="CP694" i="2" s="1"/>
  <c r="CP657" i="2"/>
  <c r="CP705" i="2" s="1"/>
  <c r="CP631" i="2"/>
  <c r="CP691" i="2" s="1"/>
  <c r="Y305" i="14"/>
  <c r="DM40" i="4"/>
  <c r="CS847" i="2"/>
  <c r="CS862" i="2"/>
  <c r="DL544" i="2"/>
  <c r="DN468" i="2"/>
  <c r="DN470" i="2" s="1"/>
  <c r="DM543" i="2"/>
  <c r="DK541" i="2"/>
  <c r="DO492" i="2"/>
  <c r="DN496" i="2"/>
  <c r="DM537" i="2"/>
  <c r="DM538" i="2" s="1"/>
  <c r="DO479" i="2"/>
  <c r="DN483" i="2"/>
  <c r="DO466" i="2"/>
  <c r="DN536" i="2"/>
  <c r="BP532" i="2"/>
  <c r="Z922" i="2"/>
  <c r="AA924" i="2" s="1"/>
  <c r="AA925" i="2" s="1"/>
  <c r="AA913" i="2" s="1"/>
  <c r="AA819" i="2" s="1"/>
  <c r="Z914" i="2"/>
  <c r="Z283" i="14"/>
  <c r="Z29" i="4"/>
  <c r="Z941" i="2"/>
  <c r="Y49" i="14"/>
  <c r="Y48" i="14" s="1"/>
  <c r="Y56" i="14" s="1"/>
  <c r="Y64" i="4"/>
  <c r="Y93" i="14"/>
  <c r="Y121" i="14"/>
  <c r="Y120" i="14" s="1"/>
  <c r="Y10" i="14"/>
  <c r="Y9" i="14" s="1"/>
  <c r="Y16" i="14" s="1"/>
  <c r="Y158" i="14"/>
  <c r="Y157" i="14" s="1"/>
  <c r="Y162" i="14" s="1"/>
  <c r="X49" i="14"/>
  <c r="X48" i="14" s="1"/>
  <c r="X56" i="14" s="1"/>
  <c r="X121" i="14"/>
  <c r="X120" i="14" s="1"/>
  <c r="X64" i="4"/>
  <c r="X93" i="14"/>
  <c r="X158" i="14"/>
  <c r="X157" i="14" s="1"/>
  <c r="X162" i="14" s="1"/>
  <c r="X10" i="14"/>
  <c r="X9" i="14" s="1"/>
  <c r="X16" i="14" s="1"/>
  <c r="X185" i="4"/>
  <c r="X187" i="4" s="1"/>
  <c r="X203" i="4" s="1"/>
  <c r="AF936" i="2"/>
  <c r="Y242" i="14"/>
  <c r="Y564" i="2"/>
  <c r="Y565" i="2" s="1"/>
  <c r="Y566" i="2" s="1"/>
  <c r="AE293" i="14"/>
  <c r="AE933" i="2"/>
  <c r="AE934" i="2" s="1"/>
  <c r="Y269" i="14"/>
  <c r="BH116" i="2"/>
  <c r="BI115" i="2"/>
  <c r="BH113" i="2"/>
  <c r="BE291" i="14"/>
  <c r="BE928" i="2"/>
  <c r="BE929" i="2" s="1"/>
  <c r="BD290" i="14"/>
  <c r="BD230" i="14"/>
  <c r="BD257" i="14"/>
  <c r="BE918" i="2"/>
  <c r="BF939" i="2"/>
  <c r="BF935" i="2"/>
  <c r="BF930" i="2"/>
  <c r="BF927" i="2" s="1"/>
  <c r="BF513" i="2"/>
  <c r="BG512" i="2"/>
  <c r="BG513" i="2" s="1"/>
  <c r="BG886" i="2"/>
  <c r="BG897" i="2" s="1"/>
  <c r="BG39" i="4"/>
  <c r="BG117" i="2"/>
  <c r="BG25" i="4" s="1"/>
  <c r="BK86" i="2"/>
  <c r="BK77" i="2"/>
  <c r="BL75" i="2"/>
  <c r="BI26" i="2"/>
  <c r="BI17" i="2"/>
  <c r="BJ15" i="2"/>
  <c r="BI46" i="2"/>
  <c r="BI37" i="2"/>
  <c r="BJ35" i="2"/>
  <c r="BJ66" i="2"/>
  <c r="BJ57" i="2"/>
  <c r="BK55" i="2"/>
  <c r="AO226" i="14"/>
  <c r="AO280" i="14"/>
  <c r="AQ281" i="14"/>
  <c r="AQ884" i="2"/>
  <c r="AP885" i="2"/>
  <c r="AR899" i="2"/>
  <c r="AR883" i="2"/>
  <c r="BQ531" i="2"/>
  <c r="BQ528" i="2" s="1"/>
  <c r="BS401" i="2"/>
  <c r="BR524" i="2"/>
  <c r="CN86" i="10"/>
  <c r="CF393" i="2"/>
  <c r="BR403" i="2"/>
  <c r="BS399" i="2"/>
  <c r="BR530" i="2"/>
  <c r="CE395" i="2"/>
  <c r="CF391" i="2"/>
  <c r="BM287" i="14"/>
  <c r="BM902" i="2"/>
  <c r="BM903" i="2" s="1"/>
  <c r="BM16" i="4"/>
  <c r="BJ106" i="2"/>
  <c r="BJ97" i="2"/>
  <c r="BK95" i="2"/>
  <c r="BP522" i="2"/>
  <c r="CS71" i="10"/>
  <c r="CS72" i="10" s="1"/>
  <c r="BQ525" i="2"/>
  <c r="BQ526" i="2" s="1"/>
  <c r="BN20" i="4"/>
  <c r="BN143" i="4"/>
  <c r="BN145" i="4" s="1"/>
  <c r="BN78" i="10"/>
  <c r="BQ192" i="14" l="1"/>
  <c r="BL639" i="2"/>
  <c r="BL725" i="2" s="1"/>
  <c r="CR604" i="2"/>
  <c r="CV600" i="2"/>
  <c r="AA60" i="4"/>
  <c r="AA32" i="4"/>
  <c r="Z125" i="14"/>
  <c r="Z199" i="4"/>
  <c r="Z201" i="4" s="1"/>
  <c r="Z62" i="4"/>
  <c r="DI90" i="14"/>
  <c r="DI94" i="14"/>
  <c r="DI11" i="14"/>
  <c r="DI122" i="14"/>
  <c r="DJ855" i="2"/>
  <c r="DJ838" i="2"/>
  <c r="DK837" i="2" s="1"/>
  <c r="DI857" i="2"/>
  <c r="BF916" i="2"/>
  <c r="BF918" i="2" s="1"/>
  <c r="Z30" i="4"/>
  <c r="Z33" i="4" s="1"/>
  <c r="BN184" i="4"/>
  <c r="BM17" i="4"/>
  <c r="BM85" i="14" s="1"/>
  <c r="BM87" i="14" s="1"/>
  <c r="BG28" i="4"/>
  <c r="BG916" i="2" s="1"/>
  <c r="CQ656" i="2"/>
  <c r="CQ704" i="2" s="1"/>
  <c r="CQ630" i="2"/>
  <c r="CQ690" i="2" s="1"/>
  <c r="CP635" i="2"/>
  <c r="CP695" i="2" s="1"/>
  <c r="CS861" i="2"/>
  <c r="CT846" i="2"/>
  <c r="DN40" i="4"/>
  <c r="DM544" i="2"/>
  <c r="DM541" i="2" s="1"/>
  <c r="DO468" i="2"/>
  <c r="DO470" i="2" s="1"/>
  <c r="DN543" i="2"/>
  <c r="DN544" i="2" s="1"/>
  <c r="DL545" i="2"/>
  <c r="DL541" i="2"/>
  <c r="DP466" i="2"/>
  <c r="DO536" i="2"/>
  <c r="DP479" i="2"/>
  <c r="DO483" i="2"/>
  <c r="DP492" i="2"/>
  <c r="DO496" i="2"/>
  <c r="DN537" i="2"/>
  <c r="DN538" i="2" s="1"/>
  <c r="DM534" i="2"/>
  <c r="X36" i="14"/>
  <c r="X37" i="14" s="1"/>
  <c r="X24" i="14"/>
  <c r="X33" i="14"/>
  <c r="X17" i="14"/>
  <c r="X18" i="14" s="1"/>
  <c r="X38" i="14"/>
  <c r="X39" i="14" s="1"/>
  <c r="X29" i="14"/>
  <c r="X126" i="14"/>
  <c r="X147" i="14"/>
  <c r="X148" i="14" s="1"/>
  <c r="X145" i="14"/>
  <c r="X146" i="14" s="1"/>
  <c r="X133" i="14"/>
  <c r="X142" i="14"/>
  <c r="AA922" i="2"/>
  <c r="Y145" i="14"/>
  <c r="Y146" i="14" s="1"/>
  <c r="Y147" i="14"/>
  <c r="Y148" i="14" s="1"/>
  <c r="Y126" i="14"/>
  <c r="Y133" i="14"/>
  <c r="Y142" i="14"/>
  <c r="Y64" i="14"/>
  <c r="Y73" i="14"/>
  <c r="Y57" i="14"/>
  <c r="Y78" i="14"/>
  <c r="Y79" i="14" s="1"/>
  <c r="Y76" i="14"/>
  <c r="Y77" i="14" s="1"/>
  <c r="X64" i="14"/>
  <c r="X73" i="14"/>
  <c r="X57" i="14"/>
  <c r="X58" i="14" s="1"/>
  <c r="X78" i="14"/>
  <c r="X79" i="14" s="1"/>
  <c r="X76" i="14"/>
  <c r="X77" i="14" s="1"/>
  <c r="X69" i="14"/>
  <c r="Y96" i="14"/>
  <c r="Y866" i="2" s="1"/>
  <c r="Y98" i="14"/>
  <c r="Z285" i="14"/>
  <c r="Z943" i="2"/>
  <c r="Z554" i="2" s="1"/>
  <c r="Z553" i="2" s="1"/>
  <c r="AE258" i="14"/>
  <c r="AE292" i="14"/>
  <c r="AE231" i="14"/>
  <c r="AF937" i="2"/>
  <c r="AF938" i="2" s="1"/>
  <c r="AF932" i="2" s="1"/>
  <c r="X98" i="14"/>
  <c r="X96" i="14"/>
  <c r="X866" i="2" s="1"/>
  <c r="Z915" i="2"/>
  <c r="AA914" i="2"/>
  <c r="AA283" i="14"/>
  <c r="AA29" i="4"/>
  <c r="AA941" i="2"/>
  <c r="Y24" i="14"/>
  <c r="Y38" i="14"/>
  <c r="Y39" i="14" s="1"/>
  <c r="Y17" i="14"/>
  <c r="Y36" i="14"/>
  <c r="Y37" i="14" s="1"/>
  <c r="Y33" i="14"/>
  <c r="BI116" i="2"/>
  <c r="BJ115" i="2"/>
  <c r="BI113" i="2"/>
  <c r="BH39" i="4"/>
  <c r="BH117" i="2"/>
  <c r="BH25" i="4" s="1"/>
  <c r="BE920" i="2"/>
  <c r="BE921" i="2" s="1"/>
  <c r="BE230" i="14"/>
  <c r="BE257" i="14"/>
  <c r="BE290" i="14"/>
  <c r="BF291" i="14"/>
  <c r="BF928" i="2"/>
  <c r="BF929" i="2" s="1"/>
  <c r="BG510" i="2"/>
  <c r="BG514" i="2"/>
  <c r="BG930" i="2"/>
  <c r="BG927" i="2" s="1"/>
  <c r="BG939" i="2"/>
  <c r="BG935" i="2"/>
  <c r="BF514" i="2"/>
  <c r="BF510" i="2"/>
  <c r="BQ522" i="2"/>
  <c r="BH886" i="2"/>
  <c r="BH897" i="2" s="1"/>
  <c r="BH512" i="2"/>
  <c r="BK66" i="2"/>
  <c r="BK57" i="2"/>
  <c r="BL55" i="2"/>
  <c r="BQ532" i="2"/>
  <c r="BL86" i="2"/>
  <c r="BL77" i="2"/>
  <c r="BM75" i="2"/>
  <c r="BJ26" i="2"/>
  <c r="BJ17" i="2"/>
  <c r="BK15" i="2"/>
  <c r="BJ46" i="2"/>
  <c r="BJ37" i="2"/>
  <c r="BK35" i="2"/>
  <c r="AR281" i="14"/>
  <c r="AR884" i="2"/>
  <c r="AS883" i="2"/>
  <c r="AS899" i="2"/>
  <c r="AP280" i="14"/>
  <c r="AP226" i="14"/>
  <c r="AP253" i="14"/>
  <c r="AQ885" i="2"/>
  <c r="BM228" i="14"/>
  <c r="BM255" i="14"/>
  <c r="BM286" i="14"/>
  <c r="BN79" i="10"/>
  <c r="BP563" i="2"/>
  <c r="BK106" i="2"/>
  <c r="BK97" i="2"/>
  <c r="BL95" i="2"/>
  <c r="CO84" i="10"/>
  <c r="CO85" i="10" s="1"/>
  <c r="CS904" i="2"/>
  <c r="CT70" i="10"/>
  <c r="BR525" i="2"/>
  <c r="BR526" i="2" s="1"/>
  <c r="CF395" i="2"/>
  <c r="CG391" i="2"/>
  <c r="BR531" i="2"/>
  <c r="BR528" i="2" s="1"/>
  <c r="CG393" i="2"/>
  <c r="BT401" i="2"/>
  <c r="BS524" i="2"/>
  <c r="BS403" i="2"/>
  <c r="BT399" i="2"/>
  <c r="BS530" i="2"/>
  <c r="BM639" i="2" l="1"/>
  <c r="BM725" i="2" s="1"/>
  <c r="CV601" i="2"/>
  <c r="CR605" i="2"/>
  <c r="AA62" i="4"/>
  <c r="AA125" i="14"/>
  <c r="AA199" i="4"/>
  <c r="AA201" i="4" s="1"/>
  <c r="DJ856" i="2"/>
  <c r="DJ43" i="4" s="1"/>
  <c r="DJ175" i="4"/>
  <c r="DJ21" i="4"/>
  <c r="DI863" i="2"/>
  <c r="DI176" i="4"/>
  <c r="DI852" i="2"/>
  <c r="DJ836" i="2"/>
  <c r="BG284" i="14"/>
  <c r="BF919" i="2"/>
  <c r="BF920" i="2" s="1"/>
  <c r="BF921" i="2" s="1"/>
  <c r="BG919" i="2" s="1"/>
  <c r="BM167" i="14"/>
  <c r="Z183" i="4"/>
  <c r="BM55" i="14"/>
  <c r="Z27" i="13"/>
  <c r="Z177" i="14"/>
  <c r="BM187" i="14"/>
  <c r="BM22" i="4"/>
  <c r="BM89" i="14" s="1"/>
  <c r="BM91" i="14" s="1"/>
  <c r="Z8" i="13"/>
  <c r="Z28" i="13" s="1"/>
  <c r="BM15" i="14"/>
  <c r="AA30" i="4"/>
  <c r="AA177" i="14" s="1"/>
  <c r="BH28" i="4"/>
  <c r="BH284" i="14" s="1"/>
  <c r="BM178" i="14"/>
  <c r="CQ631" i="2"/>
  <c r="CQ691" i="2" s="1"/>
  <c r="CQ634" i="2"/>
  <c r="CQ694" i="2" s="1"/>
  <c r="CQ657" i="2"/>
  <c r="CQ705" i="2" s="1"/>
  <c r="BQ563" i="2"/>
  <c r="CT862" i="2"/>
  <c r="CT847" i="2"/>
  <c r="DN541" i="2"/>
  <c r="DP468" i="2"/>
  <c r="DP470" i="2" s="1"/>
  <c r="DO543" i="2"/>
  <c r="DM545" i="2"/>
  <c r="DN545" i="2"/>
  <c r="DQ479" i="2"/>
  <c r="DP483" i="2"/>
  <c r="DO537" i="2"/>
  <c r="DO538" i="2" s="1"/>
  <c r="DN534" i="2"/>
  <c r="DQ492" i="2"/>
  <c r="DP496" i="2"/>
  <c r="DO40" i="4"/>
  <c r="DQ466" i="2"/>
  <c r="DP536" i="2"/>
  <c r="BK115" i="2"/>
  <c r="AG936" i="2"/>
  <c r="AG937" i="2" s="1"/>
  <c r="AG938" i="2" s="1"/>
  <c r="AG932" i="2" s="1"/>
  <c r="AA285" i="14"/>
  <c r="AA943" i="2"/>
  <c r="AA554" i="2" s="1"/>
  <c r="AA553" i="2" s="1"/>
  <c r="Z564" i="2"/>
  <c r="Z565" i="2" s="1"/>
  <c r="Z566" i="2" s="1"/>
  <c r="X70" i="14"/>
  <c r="Y69" i="14"/>
  <c r="X26" i="14"/>
  <c r="Y18" i="14"/>
  <c r="AA915" i="2"/>
  <c r="AF933" i="2"/>
  <c r="AF934" i="2" s="1"/>
  <c r="AF293" i="14"/>
  <c r="X30" i="14"/>
  <c r="Y29" i="14"/>
  <c r="Z227" i="14"/>
  <c r="Z233" i="14" s="1"/>
  <c r="Z240" i="14" s="1"/>
  <c r="Z241" i="14" s="1"/>
  <c r="Z242" i="14" s="1"/>
  <c r="Z282" i="14"/>
  <c r="Z296" i="14" s="1"/>
  <c r="Z303" i="14" s="1"/>
  <c r="Z304" i="14" s="1"/>
  <c r="Z305" i="14" s="1"/>
  <c r="Z254" i="14"/>
  <c r="Z260" i="14" s="1"/>
  <c r="Z267" i="14" s="1"/>
  <c r="Z268" i="14" s="1"/>
  <c r="Z269" i="14" s="1"/>
  <c r="Z942" i="2"/>
  <c r="Z42" i="4" s="1"/>
  <c r="Z48" i="4" s="1"/>
  <c r="Y58" i="14"/>
  <c r="X66" i="14"/>
  <c r="AB924" i="2"/>
  <c r="AB925" i="2" s="1"/>
  <c r="AB913" i="2" s="1"/>
  <c r="AB819" i="2" s="1"/>
  <c r="BJ113" i="2"/>
  <c r="BJ116" i="2"/>
  <c r="BH935" i="2"/>
  <c r="BH930" i="2"/>
  <c r="BH927" i="2" s="1"/>
  <c r="BH939" i="2"/>
  <c r="BF290" i="14"/>
  <c r="BF230" i="14"/>
  <c r="BF257" i="14"/>
  <c r="BI886" i="2"/>
  <c r="BI897" i="2" s="1"/>
  <c r="BI512" i="2"/>
  <c r="BI513" i="2" s="1"/>
  <c r="BR532" i="2"/>
  <c r="BG291" i="14"/>
  <c r="BG928" i="2"/>
  <c r="BG929" i="2" s="1"/>
  <c r="BH513" i="2"/>
  <c r="BH514" i="2" s="1"/>
  <c r="BI39" i="4"/>
  <c r="BI117" i="2"/>
  <c r="BI25" i="4" s="1"/>
  <c r="BR522" i="2"/>
  <c r="BG918" i="2"/>
  <c r="BM86" i="2"/>
  <c r="BM77" i="2"/>
  <c r="BN75" i="2"/>
  <c r="BL66" i="2"/>
  <c r="BL57" i="2"/>
  <c r="BM55" i="2"/>
  <c r="BK26" i="2"/>
  <c r="BK17" i="2"/>
  <c r="BL15" i="2"/>
  <c r="BK46" i="2"/>
  <c r="BK37" i="2"/>
  <c r="BL35" i="2"/>
  <c r="AR885" i="2"/>
  <c r="AT899" i="2"/>
  <c r="AT883" i="2"/>
  <c r="AQ253" i="14"/>
  <c r="AQ280" i="14"/>
  <c r="AQ226" i="14"/>
  <c r="AS281" i="14"/>
  <c r="AS884" i="2"/>
  <c r="BT403" i="2"/>
  <c r="BU399" i="2"/>
  <c r="BT530" i="2"/>
  <c r="BS525" i="2"/>
  <c r="BS526" i="2" s="1"/>
  <c r="CO86" i="10"/>
  <c r="BN906" i="2"/>
  <c r="BN901" i="2" s="1"/>
  <c r="BO77" i="10"/>
  <c r="BU401" i="2"/>
  <c r="BT524" i="2"/>
  <c r="CH393" i="2"/>
  <c r="CG395" i="2"/>
  <c r="CH391" i="2"/>
  <c r="CT71" i="10"/>
  <c r="CT72" i="10" s="1"/>
  <c r="BL106" i="2"/>
  <c r="BL97" i="2"/>
  <c r="BM95" i="2"/>
  <c r="BS531" i="2"/>
  <c r="BS532" i="2" s="1"/>
  <c r="BR192" i="14"/>
  <c r="BN639" i="2" l="1"/>
  <c r="BO639" i="2" s="1"/>
  <c r="BO725" i="2" s="1"/>
  <c r="CS604" i="2"/>
  <c r="CW600" i="2"/>
  <c r="AB32" i="4"/>
  <c r="AB60" i="4"/>
  <c r="AA183" i="4"/>
  <c r="DJ90" i="14"/>
  <c r="DJ94" i="14"/>
  <c r="DJ11" i="14"/>
  <c r="DJ122" i="14"/>
  <c r="DJ857" i="2"/>
  <c r="DI86" i="14"/>
  <c r="DI104" i="14"/>
  <c r="DK838" i="2"/>
  <c r="DK855" i="2"/>
  <c r="BH916" i="2"/>
  <c r="BH918" i="2" s="1"/>
  <c r="BH919" i="2" s="1"/>
  <c r="Z29" i="13"/>
  <c r="Z30" i="13" s="1"/>
  <c r="AA33" i="4"/>
  <c r="AA8" i="13"/>
  <c r="AA28" i="13" s="1"/>
  <c r="AA27" i="13"/>
  <c r="BI28" i="4"/>
  <c r="BI916" i="2" s="1"/>
  <c r="CQ635" i="2"/>
  <c r="CQ695" i="2" s="1"/>
  <c r="CR656" i="2"/>
  <c r="CR704" i="2" s="1"/>
  <c r="CR630" i="2"/>
  <c r="CR690" i="2" s="1"/>
  <c r="CU846" i="2"/>
  <c r="CT861" i="2"/>
  <c r="DP40" i="4"/>
  <c r="DO544" i="2"/>
  <c r="DQ468" i="2"/>
  <c r="DQ470" i="2" s="1"/>
  <c r="DP543" i="2"/>
  <c r="DP537" i="2"/>
  <c r="DP538" i="2" s="1"/>
  <c r="DO534" i="2"/>
  <c r="DR492" i="2"/>
  <c r="DQ496" i="2"/>
  <c r="DR466" i="2"/>
  <c r="DQ536" i="2"/>
  <c r="DR479" i="2"/>
  <c r="DQ483" i="2"/>
  <c r="BR563" i="2"/>
  <c r="AH936" i="2"/>
  <c r="AH937" i="2" s="1"/>
  <c r="AH938" i="2" s="1"/>
  <c r="AH932" i="2" s="1"/>
  <c r="BL115" i="2"/>
  <c r="AB29" i="4"/>
  <c r="AB283" i="14"/>
  <c r="AB914" i="2"/>
  <c r="AB915" i="2" s="1"/>
  <c r="AB941" i="2"/>
  <c r="AF292" i="14"/>
  <c r="AF231" i="14"/>
  <c r="AF258" i="14"/>
  <c r="AA282" i="14"/>
  <c r="AA296" i="14" s="1"/>
  <c r="AA303" i="14" s="1"/>
  <c r="AA304" i="14" s="1"/>
  <c r="AA305" i="14" s="1"/>
  <c r="AA254" i="14"/>
  <c r="AA260" i="14" s="1"/>
  <c r="AA267" i="14" s="1"/>
  <c r="AA268" i="14" s="1"/>
  <c r="AA269" i="14" s="1"/>
  <c r="AA227" i="14"/>
  <c r="AA233" i="14" s="1"/>
  <c r="AA240" i="14" s="1"/>
  <c r="AA241" i="14" s="1"/>
  <c r="AA242" i="14" s="1"/>
  <c r="AA942" i="2"/>
  <c r="AA42" i="4" s="1"/>
  <c r="AA48" i="4" s="1"/>
  <c r="AA564" i="2"/>
  <c r="AA565" i="2" s="1"/>
  <c r="AA566" i="2" s="1"/>
  <c r="AB922" i="2"/>
  <c r="AG933" i="2"/>
  <c r="AG934" i="2" s="1"/>
  <c r="AG293" i="14"/>
  <c r="Y30" i="14"/>
  <c r="Z93" i="14"/>
  <c r="Z158" i="14"/>
  <c r="Z157" i="14" s="1"/>
  <c r="Z162" i="14" s="1"/>
  <c r="Z10" i="14"/>
  <c r="Z9" i="14" s="1"/>
  <c r="Z16" i="14" s="1"/>
  <c r="Z185" i="4"/>
  <c r="Z187" i="4" s="1"/>
  <c r="Z203" i="4" s="1"/>
  <c r="Z49" i="14"/>
  <c r="Z48" i="14" s="1"/>
  <c r="Z56" i="14" s="1"/>
  <c r="Z69" i="14" s="1"/>
  <c r="Z121" i="14"/>
  <c r="Z120" i="14" s="1"/>
  <c r="Z64" i="4"/>
  <c r="Y26" i="14"/>
  <c r="Y70" i="14"/>
  <c r="Y66" i="14"/>
  <c r="BK116" i="2"/>
  <c r="BK886" i="2" s="1"/>
  <c r="BK897" i="2" s="1"/>
  <c r="BK113" i="2"/>
  <c r="BH928" i="2"/>
  <c r="BH929" i="2" s="1"/>
  <c r="BH291" i="14"/>
  <c r="BJ39" i="4"/>
  <c r="BJ117" i="2"/>
  <c r="BJ25" i="4" s="1"/>
  <c r="BG920" i="2"/>
  <c r="BI939" i="2"/>
  <c r="BI935" i="2"/>
  <c r="BI930" i="2"/>
  <c r="BI927" i="2" s="1"/>
  <c r="BJ886" i="2"/>
  <c r="BJ897" i="2" s="1"/>
  <c r="BJ512" i="2"/>
  <c r="BI514" i="2"/>
  <c r="BI510" i="2"/>
  <c r="BG290" i="14"/>
  <c r="BG230" i="14"/>
  <c r="BG257" i="14"/>
  <c r="BH510" i="2"/>
  <c r="BL46" i="2"/>
  <c r="BL37" i="2"/>
  <c r="BM35" i="2"/>
  <c r="BN86" i="2"/>
  <c r="BN77" i="2"/>
  <c r="BO75" i="2"/>
  <c r="BM66" i="2"/>
  <c r="BM57" i="2"/>
  <c r="BN55" i="2"/>
  <c r="BL26" i="2"/>
  <c r="BL17" i="2"/>
  <c r="BM15" i="2"/>
  <c r="AT884" i="2"/>
  <c r="AT281" i="14"/>
  <c r="AR280" i="14"/>
  <c r="AR253" i="14"/>
  <c r="AR226" i="14"/>
  <c r="AU883" i="2"/>
  <c r="AU899" i="2"/>
  <c r="AS885" i="2"/>
  <c r="BS528" i="2"/>
  <c r="CT904" i="2"/>
  <c r="CU70" i="10"/>
  <c r="CI393" i="2"/>
  <c r="BN287" i="14"/>
  <c r="BN902" i="2"/>
  <c r="BN903" i="2" s="1"/>
  <c r="BN16" i="4"/>
  <c r="CP84" i="10"/>
  <c r="CP85" i="10" s="1"/>
  <c r="BS522" i="2"/>
  <c r="CH395" i="2"/>
  <c r="CI391" i="2"/>
  <c r="BT525" i="2"/>
  <c r="BT531" i="2"/>
  <c r="BM106" i="2"/>
  <c r="BM97" i="2"/>
  <c r="BN95" i="2"/>
  <c r="BV401" i="2"/>
  <c r="BU524" i="2"/>
  <c r="BO143" i="4"/>
  <c r="BO145" i="4" s="1"/>
  <c r="BO20" i="4"/>
  <c r="BO78" i="10"/>
  <c r="BU403" i="2"/>
  <c r="BV399" i="2"/>
  <c r="BU530" i="2"/>
  <c r="DK856" i="2" l="1"/>
  <c r="DK43" i="4" s="1"/>
  <c r="DK11" i="14" s="1"/>
  <c r="DL837" i="2"/>
  <c r="BN725" i="2"/>
  <c r="BP639" i="2"/>
  <c r="BP725" i="2" s="1"/>
  <c r="CW601" i="2"/>
  <c r="CS605" i="2"/>
  <c r="AB125" i="14"/>
  <c r="AB199" i="4"/>
  <c r="AB201" i="4" s="1"/>
  <c r="AB62" i="4"/>
  <c r="DK836" i="2"/>
  <c r="DK857" i="2" s="1"/>
  <c r="DK863" i="2" s="1"/>
  <c r="DJ863" i="2"/>
  <c r="DJ176" i="4"/>
  <c r="DJ852" i="2"/>
  <c r="DK175" i="4"/>
  <c r="DK21" i="4"/>
  <c r="BI284" i="14"/>
  <c r="AA29" i="13"/>
  <c r="AA30" i="13" s="1"/>
  <c r="BJ28" i="4"/>
  <c r="BJ284" i="14" s="1"/>
  <c r="BN17" i="4"/>
  <c r="BN167" i="14" s="1"/>
  <c r="AB30" i="4"/>
  <c r="AB177" i="14" s="1"/>
  <c r="BO184" i="4"/>
  <c r="CR657" i="2"/>
  <c r="CR705" i="2" s="1"/>
  <c r="CR631" i="2"/>
  <c r="CR691" i="2" s="1"/>
  <c r="CR634" i="2"/>
  <c r="CR694" i="2" s="1"/>
  <c r="CU862" i="2"/>
  <c r="CU847" i="2"/>
  <c r="DP544" i="2"/>
  <c r="DP541" i="2" s="1"/>
  <c r="DR468" i="2"/>
  <c r="DR470" i="2" s="1"/>
  <c r="DQ543" i="2"/>
  <c r="DQ544" i="2" s="1"/>
  <c r="DO545" i="2"/>
  <c r="DO541" i="2"/>
  <c r="DQ537" i="2"/>
  <c r="DQ538" i="2" s="1"/>
  <c r="DQ40" i="4"/>
  <c r="DS466" i="2"/>
  <c r="DR536" i="2"/>
  <c r="DS492" i="2"/>
  <c r="DR496" i="2"/>
  <c r="DS479" i="2"/>
  <c r="DR483" i="2"/>
  <c r="DP534" i="2"/>
  <c r="AI936" i="2"/>
  <c r="AI937" i="2" s="1"/>
  <c r="AI938" i="2" s="1"/>
  <c r="AI932" i="2" s="1"/>
  <c r="BL116" i="2"/>
  <c r="AG258" i="14"/>
  <c r="AG292" i="14"/>
  <c r="AG231" i="14"/>
  <c r="Z70" i="14"/>
  <c r="Z145" i="14"/>
  <c r="Z146" i="14" s="1"/>
  <c r="Z147" i="14"/>
  <c r="Z148" i="14" s="1"/>
  <c r="Z142" i="14"/>
  <c r="Z133" i="14"/>
  <c r="Z126" i="14"/>
  <c r="AH293" i="14"/>
  <c r="AH933" i="2"/>
  <c r="AH934" i="2" s="1"/>
  <c r="AB285" i="14"/>
  <c r="AB943" i="2"/>
  <c r="AB554" i="2" s="1"/>
  <c r="AB553" i="2" s="1"/>
  <c r="Z78" i="14"/>
  <c r="Z79" i="14" s="1"/>
  <c r="Z57" i="14"/>
  <c r="Z58" i="14" s="1"/>
  <c r="Z76" i="14"/>
  <c r="Z77" i="14" s="1"/>
  <c r="Z73" i="14"/>
  <c r="Z64" i="14"/>
  <c r="Z98" i="14"/>
  <c r="Z96" i="14"/>
  <c r="Z866" i="2" s="1"/>
  <c r="AA158" i="14"/>
  <c r="AA157" i="14" s="1"/>
  <c r="AA162" i="14" s="1"/>
  <c r="AA10" i="14"/>
  <c r="AA9" i="14" s="1"/>
  <c r="AA16" i="14" s="1"/>
  <c r="AA185" i="4"/>
  <c r="AA187" i="4" s="1"/>
  <c r="AA203" i="4" s="1"/>
  <c r="AA49" i="14"/>
  <c r="AA48" i="14" s="1"/>
  <c r="AA56" i="14" s="1"/>
  <c r="AA121" i="14"/>
  <c r="AA120" i="14" s="1"/>
  <c r="AA64" i="4"/>
  <c r="AA93" i="14"/>
  <c r="BH920" i="2"/>
  <c r="BH921" i="2" s="1"/>
  <c r="BI919" i="2" s="1"/>
  <c r="Z24" i="14"/>
  <c r="Z33" i="14"/>
  <c r="Z17" i="14"/>
  <c r="Z18" i="14" s="1"/>
  <c r="Z38" i="14"/>
  <c r="Z39" i="14" s="1"/>
  <c r="Z36" i="14"/>
  <c r="Z37" i="14" s="1"/>
  <c r="Z29" i="14"/>
  <c r="AC924" i="2"/>
  <c r="AC925" i="2" s="1"/>
  <c r="AC913" i="2" s="1"/>
  <c r="AC819" i="2" s="1"/>
  <c r="AB227" i="14"/>
  <c r="AB233" i="14" s="1"/>
  <c r="AB240" i="14" s="1"/>
  <c r="AB241" i="14" s="1"/>
  <c r="AB242" i="14" s="1"/>
  <c r="AB254" i="14"/>
  <c r="AB260" i="14" s="1"/>
  <c r="AB267" i="14" s="1"/>
  <c r="AB268" i="14" s="1"/>
  <c r="AB269" i="14" s="1"/>
  <c r="AB282" i="14"/>
  <c r="AB296" i="14" s="1"/>
  <c r="AB303" i="14" s="1"/>
  <c r="AB304" i="14" s="1"/>
  <c r="AB305" i="14" s="1"/>
  <c r="AB942" i="2"/>
  <c r="AB42" i="4" s="1"/>
  <c r="AB48" i="4" s="1"/>
  <c r="BM115" i="2"/>
  <c r="BL113" i="2"/>
  <c r="BL39" i="4" s="1"/>
  <c r="BG921" i="2"/>
  <c r="BJ930" i="2"/>
  <c r="BJ927" i="2" s="1"/>
  <c r="BJ939" i="2"/>
  <c r="BJ935" i="2"/>
  <c r="BK512" i="2"/>
  <c r="BK513" i="2" s="1"/>
  <c r="BH257" i="14"/>
  <c r="BH290" i="14"/>
  <c r="BH230" i="14"/>
  <c r="BJ513" i="2"/>
  <c r="BJ514" i="2" s="1"/>
  <c r="BK39" i="4"/>
  <c r="BK117" i="2"/>
  <c r="BK25" i="4" s="1"/>
  <c r="BI291" i="14"/>
  <c r="BI928" i="2"/>
  <c r="BI929" i="2" s="1"/>
  <c r="BI918" i="2"/>
  <c r="BM46" i="2"/>
  <c r="BM37" i="2"/>
  <c r="BN35" i="2"/>
  <c r="BO86" i="2"/>
  <c r="BO77" i="2"/>
  <c r="BP75" i="2"/>
  <c r="BM26" i="2"/>
  <c r="BM17" i="2"/>
  <c r="BN15" i="2"/>
  <c r="BN66" i="2"/>
  <c r="BN57" i="2"/>
  <c r="BO55" i="2"/>
  <c r="AU281" i="14"/>
  <c r="AU884" i="2"/>
  <c r="AS280" i="14"/>
  <c r="AS226" i="14"/>
  <c r="AS253" i="14"/>
  <c r="AV883" i="2"/>
  <c r="AV899" i="2"/>
  <c r="AT885" i="2"/>
  <c r="BN228" i="14"/>
  <c r="BN255" i="14"/>
  <c r="BN286" i="14"/>
  <c r="BU531" i="2"/>
  <c r="BU528" i="2" s="1"/>
  <c r="BW401" i="2"/>
  <c r="BV524" i="2"/>
  <c r="BN106" i="2"/>
  <c r="BN97" i="2"/>
  <c r="BO95" i="2"/>
  <c r="CI395" i="2"/>
  <c r="CJ391" i="2"/>
  <c r="CP86" i="10"/>
  <c r="BS563" i="2"/>
  <c r="CU71" i="10"/>
  <c r="CU72" i="10" s="1"/>
  <c r="BS192" i="14"/>
  <c r="BV403" i="2"/>
  <c r="BW399" i="2"/>
  <c r="BV530" i="2"/>
  <c r="BT532" i="2"/>
  <c r="BT528" i="2"/>
  <c r="BT522" i="2"/>
  <c r="CJ393" i="2"/>
  <c r="BT526" i="2"/>
  <c r="BO79" i="10"/>
  <c r="BU525" i="2"/>
  <c r="BU526" i="2" s="1"/>
  <c r="BT192" i="14" l="1"/>
  <c r="DK122" i="14"/>
  <c r="DK94" i="14"/>
  <c r="DK90" i="14"/>
  <c r="BQ639" i="2"/>
  <c r="CT604" i="2"/>
  <c r="CX600" i="2"/>
  <c r="AC60" i="4"/>
  <c r="AC32" i="4"/>
  <c r="DK176" i="4"/>
  <c r="DK852" i="2"/>
  <c r="DL855" i="2"/>
  <c r="DL838" i="2"/>
  <c r="DL856" i="2" s="1"/>
  <c r="DL43" i="4" s="1"/>
  <c r="DJ104" i="14"/>
  <c r="DJ86" i="14"/>
  <c r="BN15" i="14"/>
  <c r="BN22" i="4"/>
  <c r="BN187" i="14"/>
  <c r="BK510" i="2"/>
  <c r="BL117" i="2"/>
  <c r="BL25" i="4" s="1"/>
  <c r="BL28" i="4" s="1"/>
  <c r="BL284" i="14" s="1"/>
  <c r="AB27" i="13"/>
  <c r="AB183" i="4"/>
  <c r="AB185" i="4" s="1"/>
  <c r="AB187" i="4" s="1"/>
  <c r="AB203" i="4" s="1"/>
  <c r="AB8" i="13"/>
  <c r="AB28" i="13" s="1"/>
  <c r="BJ916" i="2"/>
  <c r="BJ918" i="2" s="1"/>
  <c r="AB33" i="4"/>
  <c r="BN55" i="14"/>
  <c r="BN85" i="14"/>
  <c r="BN87" i="14" s="1"/>
  <c r="BK28" i="4"/>
  <c r="BK284" i="14" s="1"/>
  <c r="BN178" i="14"/>
  <c r="CS630" i="2"/>
  <c r="CS690" i="2" s="1"/>
  <c r="CR635" i="2"/>
  <c r="CR695" i="2" s="1"/>
  <c r="CS656" i="2"/>
  <c r="CS704" i="2" s="1"/>
  <c r="CV846" i="2"/>
  <c r="CU861" i="2"/>
  <c r="DP545" i="2"/>
  <c r="DQ541" i="2"/>
  <c r="DR40" i="4"/>
  <c r="DS468" i="2"/>
  <c r="DS470" i="2" s="1"/>
  <c r="DR543" i="2"/>
  <c r="DQ545" i="2"/>
  <c r="DT466" i="2"/>
  <c r="DS536" i="2"/>
  <c r="DT492" i="2"/>
  <c r="DS496" i="2"/>
  <c r="DR537" i="2"/>
  <c r="DR538" i="2" s="1"/>
  <c r="DQ534" i="2"/>
  <c r="DT479" i="2"/>
  <c r="DS483" i="2"/>
  <c r="BL935" i="2"/>
  <c r="BL930" i="2"/>
  <c r="BL927" i="2" s="1"/>
  <c r="BL928" i="2" s="1"/>
  <c r="BL939" i="2"/>
  <c r="AJ936" i="2"/>
  <c r="AJ937" i="2" s="1"/>
  <c r="AJ938" i="2" s="1"/>
  <c r="AJ932" i="2" s="1"/>
  <c r="BU532" i="2"/>
  <c r="AC922" i="2"/>
  <c r="AD924" i="2" s="1"/>
  <c r="AD925" i="2" s="1"/>
  <c r="AD913" i="2" s="1"/>
  <c r="AD819" i="2" s="1"/>
  <c r="BM116" i="2"/>
  <c r="AA33" i="14"/>
  <c r="AA24" i="14"/>
  <c r="AA38" i="14"/>
  <c r="AA39" i="14" s="1"/>
  <c r="AA17" i="14"/>
  <c r="AA18" i="14" s="1"/>
  <c r="AA36" i="14"/>
  <c r="AA37" i="14" s="1"/>
  <c r="AC914" i="2"/>
  <c r="AC915" i="2" s="1"/>
  <c r="AC29" i="4"/>
  <c r="AC283" i="14"/>
  <c r="AC941" i="2"/>
  <c r="AI933" i="2"/>
  <c r="AI934" i="2" s="1"/>
  <c r="AI293" i="14"/>
  <c r="AA142" i="14"/>
  <c r="AA147" i="14"/>
  <c r="AA148" i="14" s="1"/>
  <c r="AA126" i="14"/>
  <c r="AA133" i="14"/>
  <c r="AA145" i="14"/>
  <c r="AA146" i="14" s="1"/>
  <c r="AB564" i="2"/>
  <c r="AB565" i="2" s="1"/>
  <c r="AB566" i="2" s="1"/>
  <c r="Z26" i="14"/>
  <c r="AA73" i="14"/>
  <c r="AA64" i="14"/>
  <c r="AA78" i="14"/>
  <c r="AA79" i="14" s="1"/>
  <c r="AA57" i="14"/>
  <c r="AA58" i="14" s="1"/>
  <c r="AA76" i="14"/>
  <c r="AA77" i="14" s="1"/>
  <c r="AB49" i="14"/>
  <c r="AB48" i="14" s="1"/>
  <c r="AB56" i="14" s="1"/>
  <c r="AB121" i="14"/>
  <c r="AB120" i="14" s="1"/>
  <c r="AB64" i="4"/>
  <c r="AB93" i="14"/>
  <c r="AB158" i="14"/>
  <c r="AB157" i="14" s="1"/>
  <c r="AB162" i="14" s="1"/>
  <c r="AB10" i="14"/>
  <c r="AB9" i="14" s="1"/>
  <c r="AB16" i="14" s="1"/>
  <c r="Z30" i="14"/>
  <c r="AA29" i="14"/>
  <c r="AA96" i="14"/>
  <c r="AA866" i="2" s="1"/>
  <c r="AA98" i="14"/>
  <c r="Z66" i="14"/>
  <c r="AH231" i="14"/>
  <c r="AH258" i="14"/>
  <c r="AH292" i="14"/>
  <c r="AA69" i="14"/>
  <c r="BN115" i="2"/>
  <c r="BM113" i="2"/>
  <c r="BJ928" i="2"/>
  <c r="BJ929" i="2" s="1"/>
  <c r="BJ291" i="14"/>
  <c r="BL512" i="2"/>
  <c r="BL513" i="2" s="1"/>
  <c r="BL514" i="2" s="1"/>
  <c r="BL886" i="2"/>
  <c r="BL897" i="2" s="1"/>
  <c r="BK935" i="2"/>
  <c r="BK930" i="2"/>
  <c r="BK927" i="2" s="1"/>
  <c r="BK939" i="2"/>
  <c r="BI920" i="2"/>
  <c r="BJ510" i="2"/>
  <c r="BI290" i="14"/>
  <c r="BI230" i="14"/>
  <c r="BI257" i="14"/>
  <c r="BK514" i="2"/>
  <c r="BU522" i="2"/>
  <c r="BP86" i="2"/>
  <c r="BP77" i="2"/>
  <c r="BQ75" i="2"/>
  <c r="BN46" i="2"/>
  <c r="BN37" i="2"/>
  <c r="BO35" i="2"/>
  <c r="BN26" i="2"/>
  <c r="BN17" i="2"/>
  <c r="BO15" i="2"/>
  <c r="BO66" i="2"/>
  <c r="BO57" i="2"/>
  <c r="BP55" i="2"/>
  <c r="AU885" i="2"/>
  <c r="AW899" i="2"/>
  <c r="AW883" i="2"/>
  <c r="AT253" i="14"/>
  <c r="AT280" i="14"/>
  <c r="AT226" i="14"/>
  <c r="AV281" i="14"/>
  <c r="AV884" i="2"/>
  <c r="BO906" i="2"/>
  <c r="BO901" i="2" s="1"/>
  <c r="BP77" i="10"/>
  <c r="BT563" i="2"/>
  <c r="CQ84" i="10"/>
  <c r="CQ85" i="10" s="1"/>
  <c r="BX401" i="2"/>
  <c r="BW524" i="2"/>
  <c r="CK393" i="2"/>
  <c r="CU904" i="2"/>
  <c r="CV70" i="10"/>
  <c r="CJ395" i="2"/>
  <c r="CK391" i="2"/>
  <c r="BU192" i="14"/>
  <c r="BV531" i="2"/>
  <c r="BV532" i="2" s="1"/>
  <c r="BW403" i="2"/>
  <c r="BX399" i="2"/>
  <c r="BW530" i="2"/>
  <c r="BO106" i="2"/>
  <c r="BO97" i="2"/>
  <c r="BP95" i="2"/>
  <c r="BV525" i="2"/>
  <c r="BU563" i="2" l="1"/>
  <c r="DM837" i="2"/>
  <c r="BQ725" i="2"/>
  <c r="BR639" i="2"/>
  <c r="CX601" i="2"/>
  <c r="CT605" i="2"/>
  <c r="AC125" i="14"/>
  <c r="AC199" i="4"/>
  <c r="AC201" i="4" s="1"/>
  <c r="AC62" i="4"/>
  <c r="AD60" i="4"/>
  <c r="AD32" i="4"/>
  <c r="DL836" i="2"/>
  <c r="DL857" i="2" s="1"/>
  <c r="DL90" i="14"/>
  <c r="DL94" i="14"/>
  <c r="DL122" i="14"/>
  <c r="DL11" i="14"/>
  <c r="DK86" i="14"/>
  <c r="DK104" i="14"/>
  <c r="DL21" i="4"/>
  <c r="DL175" i="4"/>
  <c r="BN89" i="14"/>
  <c r="BN91" i="14" s="1"/>
  <c r="BK916" i="2"/>
  <c r="BK918" i="2" s="1"/>
  <c r="BL291" i="14"/>
  <c r="AB29" i="13"/>
  <c r="AB30" i="13" s="1"/>
  <c r="AC30" i="4"/>
  <c r="AC27" i="13" s="1"/>
  <c r="BL916" i="2"/>
  <c r="CS634" i="2"/>
  <c r="CS694" i="2" s="1"/>
  <c r="CS631" i="2"/>
  <c r="CS691" i="2" s="1"/>
  <c r="CS657" i="2"/>
  <c r="CS705" i="2" s="1"/>
  <c r="CV862" i="2"/>
  <c r="CV847" i="2"/>
  <c r="DT468" i="2"/>
  <c r="DT470" i="2" s="1"/>
  <c r="DS543" i="2"/>
  <c r="DR544" i="2"/>
  <c r="DR545" i="2" s="1"/>
  <c r="DR534" i="2"/>
  <c r="DU492" i="2"/>
  <c r="DT496" i="2"/>
  <c r="DU479" i="2"/>
  <c r="DT483" i="2"/>
  <c r="DS537" i="2"/>
  <c r="DS538" i="2" s="1"/>
  <c r="DS40" i="4"/>
  <c r="DU466" i="2"/>
  <c r="DT536" i="2"/>
  <c r="BL510" i="2"/>
  <c r="AK936" i="2"/>
  <c r="AK937" i="2" s="1"/>
  <c r="AK938" i="2" s="1"/>
  <c r="AK932" i="2" s="1"/>
  <c r="BN113" i="2"/>
  <c r="AD922" i="2"/>
  <c r="AE924" i="2" s="1"/>
  <c r="AE925" i="2" s="1"/>
  <c r="AE913" i="2" s="1"/>
  <c r="AE819" i="2" s="1"/>
  <c r="AC254" i="14"/>
  <c r="AC260" i="14" s="1"/>
  <c r="AC267" i="14" s="1"/>
  <c r="AC268" i="14" s="1"/>
  <c r="AC269" i="14" s="1"/>
  <c r="AC282" i="14"/>
  <c r="AC296" i="14" s="1"/>
  <c r="AC303" i="14" s="1"/>
  <c r="AC304" i="14" s="1"/>
  <c r="AC305" i="14" s="1"/>
  <c r="AC227" i="14"/>
  <c r="AC233" i="14" s="1"/>
  <c r="AC240" i="14" s="1"/>
  <c r="AC241" i="14" s="1"/>
  <c r="AC242" i="14" s="1"/>
  <c r="AC942" i="2"/>
  <c r="AC42" i="4" s="1"/>
  <c r="AC48" i="4" s="1"/>
  <c r="AA30" i="14"/>
  <c r="AB29" i="14"/>
  <c r="AB76" i="14"/>
  <c r="AB77" i="14" s="1"/>
  <c r="AB78" i="14"/>
  <c r="AB79" i="14" s="1"/>
  <c r="AB73" i="14"/>
  <c r="AB64" i="14"/>
  <c r="AB57" i="14"/>
  <c r="AB58" i="14" s="1"/>
  <c r="AI258" i="14"/>
  <c r="AI292" i="14"/>
  <c r="AI231" i="14"/>
  <c r="AB96" i="14"/>
  <c r="AB866" i="2" s="1"/>
  <c r="AB98" i="14"/>
  <c r="AJ933" i="2"/>
  <c r="AJ934" i="2" s="1"/>
  <c r="AJ293" i="14"/>
  <c r="AA26" i="14"/>
  <c r="AC285" i="14"/>
  <c r="AC943" i="2"/>
  <c r="AC554" i="2" s="1"/>
  <c r="AC553" i="2" s="1"/>
  <c r="AB69" i="14"/>
  <c r="AA70" i="14"/>
  <c r="AA66" i="14"/>
  <c r="AB17" i="14"/>
  <c r="AB18" i="14" s="1"/>
  <c r="AB38" i="14"/>
  <c r="AB39" i="14" s="1"/>
  <c r="AB36" i="14"/>
  <c r="AB37" i="14" s="1"/>
  <c r="AB24" i="14"/>
  <c r="AB33" i="14"/>
  <c r="AB126" i="14"/>
  <c r="AB147" i="14"/>
  <c r="AB148" i="14" s="1"/>
  <c r="AB145" i="14"/>
  <c r="AB146" i="14" s="1"/>
  <c r="AB133" i="14"/>
  <c r="AB142" i="14"/>
  <c r="AD283" i="14"/>
  <c r="AD29" i="4"/>
  <c r="AD914" i="2"/>
  <c r="AD915" i="2" s="1"/>
  <c r="AD941" i="2"/>
  <c r="BN116" i="2"/>
  <c r="BN512" i="2" s="1"/>
  <c r="BO115" i="2"/>
  <c r="BM117" i="2"/>
  <c r="BM25" i="4" s="1"/>
  <c r="BM39" i="4"/>
  <c r="BJ290" i="14"/>
  <c r="BJ230" i="14"/>
  <c r="BJ257" i="14"/>
  <c r="BK928" i="2"/>
  <c r="BK929" i="2" s="1"/>
  <c r="BK291" i="14"/>
  <c r="BI921" i="2"/>
  <c r="BJ919" i="2" s="1"/>
  <c r="BJ920" i="2" s="1"/>
  <c r="BJ921" i="2" s="1"/>
  <c r="BM886" i="2"/>
  <c r="BM897" i="2" s="1"/>
  <c r="BM512" i="2"/>
  <c r="BO26" i="2"/>
  <c r="BO17" i="2"/>
  <c r="BP15" i="2"/>
  <c r="BV528" i="2"/>
  <c r="BP66" i="2"/>
  <c r="BP57" i="2"/>
  <c r="BQ55" i="2"/>
  <c r="BQ86" i="2"/>
  <c r="BQ77" i="2"/>
  <c r="BR75" i="2"/>
  <c r="BO46" i="2"/>
  <c r="BO37" i="2"/>
  <c r="BP35" i="2"/>
  <c r="AV885" i="2"/>
  <c r="AX883" i="2"/>
  <c r="AX899" i="2"/>
  <c r="AU226" i="14"/>
  <c r="AU253" i="14"/>
  <c r="AU280" i="14"/>
  <c r="AW281" i="14"/>
  <c r="AW884" i="2"/>
  <c r="CK395" i="2"/>
  <c r="CL391" i="2"/>
  <c r="CV71" i="10"/>
  <c r="CV72" i="10" s="1"/>
  <c r="BP20" i="4"/>
  <c r="BP143" i="4"/>
  <c r="BP145" i="4" s="1"/>
  <c r="BP78" i="10"/>
  <c r="BW531" i="2"/>
  <c r="BW528" i="2" s="1"/>
  <c r="BX403" i="2"/>
  <c r="BY399" i="2"/>
  <c r="BX530" i="2"/>
  <c r="BV522" i="2"/>
  <c r="BV526" i="2"/>
  <c r="CL393" i="2"/>
  <c r="BW525" i="2"/>
  <c r="BW522" i="2" s="1"/>
  <c r="BO287" i="14"/>
  <c r="BO902" i="2"/>
  <c r="BO903" i="2" s="1"/>
  <c r="BO16" i="4"/>
  <c r="BP106" i="2"/>
  <c r="BP97" i="2"/>
  <c r="BQ95" i="2"/>
  <c r="BY401" i="2"/>
  <c r="BX524" i="2"/>
  <c r="CQ86" i="10"/>
  <c r="BV192" i="14" l="1"/>
  <c r="BR725" i="2"/>
  <c r="BS639" i="2"/>
  <c r="BS725" i="2" s="1"/>
  <c r="CU604" i="2"/>
  <c r="CY600" i="2"/>
  <c r="AE60" i="4"/>
  <c r="AE32" i="4"/>
  <c r="AD125" i="14"/>
  <c r="AD199" i="4"/>
  <c r="AD201" i="4" s="1"/>
  <c r="AD62" i="4"/>
  <c r="DM855" i="2"/>
  <c r="DM838" i="2"/>
  <c r="DM856" i="2" s="1"/>
  <c r="DM43" i="4" s="1"/>
  <c r="DL176" i="4"/>
  <c r="DL863" i="2"/>
  <c r="DL852" i="2"/>
  <c r="AC177" i="14"/>
  <c r="BK919" i="2"/>
  <c r="BK920" i="2" s="1"/>
  <c r="AC8" i="13"/>
  <c r="AC28" i="13" s="1"/>
  <c r="AC29" i="13" s="1"/>
  <c r="AC30" i="13" s="1"/>
  <c r="AC33" i="4"/>
  <c r="AC183" i="4"/>
  <c r="AC185" i="4" s="1"/>
  <c r="AC187" i="4" s="1"/>
  <c r="AC203" i="4" s="1"/>
  <c r="BL918" i="2"/>
  <c r="BM28" i="4"/>
  <c r="BM284" i="14" s="1"/>
  <c r="BP184" i="4"/>
  <c r="AD30" i="4"/>
  <c r="BO17" i="4"/>
  <c r="BO55" i="14" s="1"/>
  <c r="CT630" i="2"/>
  <c r="CT690" i="2" s="1"/>
  <c r="CS635" i="2"/>
  <c r="CS695" i="2" s="1"/>
  <c r="CT656" i="2"/>
  <c r="CT704" i="2" s="1"/>
  <c r="DT40" i="4"/>
  <c r="CW846" i="2"/>
  <c r="CV861" i="2"/>
  <c r="AL936" i="2"/>
  <c r="AL937" i="2" s="1"/>
  <c r="AL938" i="2" s="1"/>
  <c r="AL932" i="2" s="1"/>
  <c r="DR541" i="2"/>
  <c r="DS544" i="2"/>
  <c r="DU468" i="2"/>
  <c r="DU470" i="2" s="1"/>
  <c r="DT543" i="2"/>
  <c r="DV479" i="2"/>
  <c r="DV483" i="2" s="1"/>
  <c r="DU483" i="2"/>
  <c r="DT537" i="2"/>
  <c r="DT538" i="2" s="1"/>
  <c r="DS534" i="2"/>
  <c r="DV492" i="2"/>
  <c r="DV496" i="2" s="1"/>
  <c r="DU496" i="2"/>
  <c r="DV466" i="2"/>
  <c r="DU536" i="2"/>
  <c r="BW532" i="2"/>
  <c r="AD227" i="14"/>
  <c r="AD233" i="14" s="1"/>
  <c r="AD240" i="14" s="1"/>
  <c r="AD241" i="14" s="1"/>
  <c r="AD242" i="14" s="1"/>
  <c r="AD282" i="14"/>
  <c r="AD296" i="14" s="1"/>
  <c r="AD303" i="14" s="1"/>
  <c r="AD304" i="14" s="1"/>
  <c r="AD305" i="14" s="1"/>
  <c r="AD254" i="14"/>
  <c r="AD260" i="14" s="1"/>
  <c r="AD267" i="14" s="1"/>
  <c r="AD268" i="14" s="1"/>
  <c r="AD269" i="14" s="1"/>
  <c r="AD942" i="2"/>
  <c r="AD42" i="4" s="1"/>
  <c r="AD48" i="4" s="1"/>
  <c r="AB26" i="14"/>
  <c r="AB70" i="14"/>
  <c r="AC564" i="2"/>
  <c r="AC565" i="2" s="1"/>
  <c r="AC566" i="2" s="1"/>
  <c r="AE922" i="2"/>
  <c r="AC93" i="14"/>
  <c r="AC158" i="14"/>
  <c r="AC157" i="14" s="1"/>
  <c r="AC162" i="14" s="1"/>
  <c r="AC10" i="14"/>
  <c r="AC9" i="14" s="1"/>
  <c r="AC16" i="14" s="1"/>
  <c r="AC29" i="14" s="1"/>
  <c r="AC64" i="4"/>
  <c r="AC49" i="14"/>
  <c r="AC48" i="14" s="1"/>
  <c r="AC56" i="14" s="1"/>
  <c r="AC121" i="14"/>
  <c r="AC120" i="14" s="1"/>
  <c r="AB66" i="14"/>
  <c r="AK293" i="14"/>
  <c r="AK933" i="2"/>
  <c r="AK934" i="2" s="1"/>
  <c r="AB30" i="14"/>
  <c r="AD285" i="14"/>
  <c r="AD943" i="2"/>
  <c r="AD554" i="2" s="1"/>
  <c r="AD553" i="2" s="1"/>
  <c r="AJ231" i="14"/>
  <c r="AJ258" i="14"/>
  <c r="AJ292" i="14"/>
  <c r="AE283" i="14"/>
  <c r="AE29" i="4"/>
  <c r="AE914" i="2"/>
  <c r="AE915" i="2" s="1"/>
  <c r="AE941" i="2"/>
  <c r="BO113" i="2"/>
  <c r="BO116" i="2"/>
  <c r="BP115" i="2"/>
  <c r="BM935" i="2"/>
  <c r="BM930" i="2"/>
  <c r="BM927" i="2" s="1"/>
  <c r="BM939" i="2"/>
  <c r="BN886" i="2"/>
  <c r="BN897" i="2" s="1"/>
  <c r="BN117" i="2"/>
  <c r="BN25" i="4" s="1"/>
  <c r="BN39" i="4"/>
  <c r="BM513" i="2"/>
  <c r="BN513" i="2"/>
  <c r="BL929" i="2"/>
  <c r="BK290" i="14"/>
  <c r="BK230" i="14"/>
  <c r="BK257" i="14"/>
  <c r="BQ66" i="2"/>
  <c r="BQ57" i="2"/>
  <c r="BR55" i="2"/>
  <c r="BP26" i="2"/>
  <c r="BP17" i="2"/>
  <c r="BQ15" i="2"/>
  <c r="BR86" i="2"/>
  <c r="BR77" i="2"/>
  <c r="BS75" i="2"/>
  <c r="BP46" i="2"/>
  <c r="BP37" i="2"/>
  <c r="BQ35" i="2"/>
  <c r="AW885" i="2"/>
  <c r="AY883" i="2"/>
  <c r="AY899" i="2"/>
  <c r="AX884" i="2"/>
  <c r="AX281" i="14"/>
  <c r="AV226" i="14"/>
  <c r="AV253" i="14"/>
  <c r="AV280" i="14"/>
  <c r="BW192" i="14"/>
  <c r="BO228" i="14"/>
  <c r="BO255" i="14"/>
  <c r="BO286" i="14"/>
  <c r="BZ401" i="2"/>
  <c r="BY524" i="2"/>
  <c r="BV563" i="2"/>
  <c r="BX531" i="2"/>
  <c r="BX528" i="2" s="1"/>
  <c r="BP79" i="10"/>
  <c r="BX525" i="2"/>
  <c r="BX522" i="2" s="1"/>
  <c r="BW526" i="2"/>
  <c r="BY403" i="2"/>
  <c r="BZ399" i="2"/>
  <c r="BY530" i="2"/>
  <c r="BW563" i="2"/>
  <c r="CV904" i="2"/>
  <c r="CW70" i="10"/>
  <c r="CR84" i="10"/>
  <c r="CR85" i="10" s="1"/>
  <c r="BQ106" i="2"/>
  <c r="BQ97" i="2"/>
  <c r="BR95" i="2"/>
  <c r="CM393" i="2"/>
  <c r="CL395" i="2"/>
  <c r="CM391" i="2"/>
  <c r="DN837" i="2" l="1"/>
  <c r="BT639" i="2"/>
  <c r="BT725" i="2" s="1"/>
  <c r="CY601" i="2"/>
  <c r="CU605" i="2"/>
  <c r="BO85" i="14"/>
  <c r="BO87" i="14" s="1"/>
  <c r="AE125" i="14"/>
  <c r="AE199" i="4"/>
  <c r="AE201" i="4" s="1"/>
  <c r="AE62" i="4"/>
  <c r="DM122" i="14"/>
  <c r="DM11" i="14"/>
  <c r="DM90" i="14"/>
  <c r="DM94" i="14"/>
  <c r="DL86" i="14"/>
  <c r="DL104" i="14"/>
  <c r="DM175" i="4"/>
  <c r="DM21" i="4"/>
  <c r="DM836" i="2"/>
  <c r="BM916" i="2"/>
  <c r="BM918" i="2" s="1"/>
  <c r="BO15" i="14"/>
  <c r="BO167" i="14"/>
  <c r="BO187" i="14"/>
  <c r="BO22" i="4"/>
  <c r="AD183" i="4"/>
  <c r="AD185" i="4" s="1"/>
  <c r="AD187" i="4" s="1"/>
  <c r="AD203" i="4" s="1"/>
  <c r="AD27" i="13"/>
  <c r="AD33" i="4"/>
  <c r="AD177" i="14"/>
  <c r="AD8" i="13"/>
  <c r="AD28" i="13" s="1"/>
  <c r="BN28" i="4"/>
  <c r="BN916" i="2" s="1"/>
  <c r="AE30" i="4"/>
  <c r="BO178" i="14"/>
  <c r="CT634" i="2"/>
  <c r="CT694" i="2" s="1"/>
  <c r="CT657" i="2"/>
  <c r="CT705" i="2" s="1"/>
  <c r="CT631" i="2"/>
  <c r="CT691" i="2" s="1"/>
  <c r="DU40" i="4"/>
  <c r="DX496" i="2"/>
  <c r="DX483" i="2"/>
  <c r="CW847" i="2"/>
  <c r="CW862" i="2"/>
  <c r="DV468" i="2"/>
  <c r="DV543" i="2" s="1"/>
  <c r="DU543" i="2"/>
  <c r="DS545" i="2"/>
  <c r="DS541" i="2"/>
  <c r="DT544" i="2"/>
  <c r="DT541" i="2" s="1"/>
  <c r="DU537" i="2"/>
  <c r="DU538" i="2" s="1"/>
  <c r="DV536" i="2"/>
  <c r="DT534" i="2"/>
  <c r="BP116" i="2"/>
  <c r="BX526" i="2"/>
  <c r="AM936" i="2"/>
  <c r="AM937" i="2" s="1"/>
  <c r="AN936" i="2" s="1"/>
  <c r="AE227" i="14"/>
  <c r="AE233" i="14" s="1"/>
  <c r="AE240" i="14" s="1"/>
  <c r="AE241" i="14" s="1"/>
  <c r="AE242" i="14" s="1"/>
  <c r="AE282" i="14"/>
  <c r="AE296" i="14" s="1"/>
  <c r="AE303" i="14" s="1"/>
  <c r="AE304" i="14" s="1"/>
  <c r="AE305" i="14" s="1"/>
  <c r="AE254" i="14"/>
  <c r="AE260" i="14" s="1"/>
  <c r="AE267" i="14" s="1"/>
  <c r="AE268" i="14" s="1"/>
  <c r="AE269" i="14" s="1"/>
  <c r="AE942" i="2"/>
  <c r="AE42" i="4" s="1"/>
  <c r="AE48" i="4" s="1"/>
  <c r="AK292" i="14"/>
  <c r="AK231" i="14"/>
  <c r="AK258" i="14"/>
  <c r="AC133" i="14"/>
  <c r="AC126" i="14"/>
  <c r="AC145" i="14"/>
  <c r="AC146" i="14" s="1"/>
  <c r="AC142" i="14"/>
  <c r="AC147" i="14"/>
  <c r="AC148" i="14" s="1"/>
  <c r="AD158" i="14"/>
  <c r="AD157" i="14" s="1"/>
  <c r="AD162" i="14" s="1"/>
  <c r="AD10" i="14"/>
  <c r="AD9" i="14" s="1"/>
  <c r="AD16" i="14" s="1"/>
  <c r="AD29" i="14" s="1"/>
  <c r="AD49" i="14"/>
  <c r="AD48" i="14" s="1"/>
  <c r="AD56" i="14" s="1"/>
  <c r="AD121" i="14"/>
  <c r="AD120" i="14" s="1"/>
  <c r="AD64" i="4"/>
  <c r="AD93" i="14"/>
  <c r="AL293" i="14"/>
  <c r="AL933" i="2"/>
  <c r="AL934" i="2" s="1"/>
  <c r="AC73" i="14"/>
  <c r="AC64" i="14"/>
  <c r="AC57" i="14"/>
  <c r="AC58" i="14" s="1"/>
  <c r="AC76" i="14"/>
  <c r="AC77" i="14" s="1"/>
  <c r="AC78" i="14"/>
  <c r="AC79" i="14" s="1"/>
  <c r="AC96" i="14"/>
  <c r="AC866" i="2" s="1"/>
  <c r="AC98" i="14"/>
  <c r="AC69" i="14"/>
  <c r="AE285" i="14"/>
  <c r="AE943" i="2"/>
  <c r="AE554" i="2" s="1"/>
  <c r="AE553" i="2" s="1"/>
  <c r="AF924" i="2"/>
  <c r="AF925" i="2" s="1"/>
  <c r="AF913" i="2" s="1"/>
  <c r="AF819" i="2" s="1"/>
  <c r="AD564" i="2"/>
  <c r="AD565" i="2" s="1"/>
  <c r="AD566" i="2" s="1"/>
  <c r="AC30" i="14"/>
  <c r="AC38" i="14"/>
  <c r="AC39" i="14" s="1"/>
  <c r="AC36" i="14"/>
  <c r="AC37" i="14" s="1"/>
  <c r="AC24" i="14"/>
  <c r="AC33" i="14"/>
  <c r="AC17" i="14"/>
  <c r="AC18" i="14" s="1"/>
  <c r="BQ115" i="2"/>
  <c r="BP113" i="2"/>
  <c r="AW280" i="14"/>
  <c r="AW253" i="14"/>
  <c r="AW226" i="14"/>
  <c r="BO39" i="4"/>
  <c r="BO117" i="2"/>
  <c r="BO25" i="4" s="1"/>
  <c r="BM291" i="14"/>
  <c r="BM928" i="2"/>
  <c r="BM929" i="2" s="1"/>
  <c r="BO886" i="2"/>
  <c r="BO897" i="2" s="1"/>
  <c r="BO512" i="2"/>
  <c r="BO513" i="2" s="1"/>
  <c r="BO514" i="2" s="1"/>
  <c r="BL257" i="14"/>
  <c r="BL290" i="14"/>
  <c r="BL230" i="14"/>
  <c r="BN935" i="2"/>
  <c r="BN930" i="2"/>
  <c r="BN927" i="2" s="1"/>
  <c r="BN939" i="2"/>
  <c r="BN514" i="2"/>
  <c r="BN510" i="2"/>
  <c r="BM510" i="2"/>
  <c r="BM514" i="2"/>
  <c r="BK921" i="2"/>
  <c r="BL919" i="2" s="1"/>
  <c r="BQ46" i="2"/>
  <c r="BQ37" i="2"/>
  <c r="BR35" i="2"/>
  <c r="BR66" i="2"/>
  <c r="BR57" i="2"/>
  <c r="BS55" i="2"/>
  <c r="BQ26" i="2"/>
  <c r="BQ17" i="2"/>
  <c r="BR15" i="2"/>
  <c r="BX532" i="2"/>
  <c r="BS86" i="2"/>
  <c r="BS77" i="2"/>
  <c r="BT75" i="2"/>
  <c r="AX885" i="2"/>
  <c r="AZ883" i="2"/>
  <c r="AZ899" i="2"/>
  <c r="AY281" i="14"/>
  <c r="AY884" i="2"/>
  <c r="CN393" i="2"/>
  <c r="CR86" i="10"/>
  <c r="BZ403" i="2"/>
  <c r="CA399" i="2"/>
  <c r="BZ530" i="2"/>
  <c r="BY525" i="2"/>
  <c r="BY522" i="2" s="1"/>
  <c r="BR106" i="2"/>
  <c r="BR97" i="2"/>
  <c r="BS95" i="2"/>
  <c r="BP906" i="2"/>
  <c r="BP901" i="2" s="1"/>
  <c r="BQ77" i="10"/>
  <c r="CA401" i="2"/>
  <c r="BZ524" i="2"/>
  <c r="BX563" i="2"/>
  <c r="CM395" i="2"/>
  <c r="CN391" i="2"/>
  <c r="CW71" i="10"/>
  <c r="CW72" i="10" s="1"/>
  <c r="BY531" i="2"/>
  <c r="BY528" i="2" s="1"/>
  <c r="BX192" i="14"/>
  <c r="BU639" i="2" l="1"/>
  <c r="BU725" i="2" s="1"/>
  <c r="CV604" i="2"/>
  <c r="CZ600" i="2"/>
  <c r="AF60" i="4"/>
  <c r="AF32" i="4"/>
  <c r="DM857" i="2"/>
  <c r="DN838" i="2"/>
  <c r="DN855" i="2"/>
  <c r="BO89" i="14"/>
  <c r="BO91" i="14" s="1"/>
  <c r="BN284" i="14"/>
  <c r="AE183" i="4"/>
  <c r="AE185" i="4" s="1"/>
  <c r="AE187" i="4" s="1"/>
  <c r="AE203" i="4" s="1"/>
  <c r="AE8" i="13"/>
  <c r="AE28" i="13" s="1"/>
  <c r="AE177" i="14"/>
  <c r="AE33" i="4"/>
  <c r="AE27" i="13"/>
  <c r="AD29" i="13"/>
  <c r="AD30" i="13" s="1"/>
  <c r="BO28" i="4"/>
  <c r="CU656" i="2"/>
  <c r="CU704" i="2" s="1"/>
  <c r="CU630" i="2"/>
  <c r="CU690" i="2" s="1"/>
  <c r="CT635" i="2"/>
  <c r="CT695" i="2" s="1"/>
  <c r="CW861" i="2"/>
  <c r="CX846" i="2"/>
  <c r="DV470" i="2"/>
  <c r="DX470" i="2" s="1"/>
  <c r="DT545" i="2"/>
  <c r="DU544" i="2"/>
  <c r="DU545" i="2" s="1"/>
  <c r="DV544" i="2"/>
  <c r="DV541" i="2" s="1"/>
  <c r="DV537" i="2"/>
  <c r="DV538" i="2" s="1"/>
  <c r="DU534" i="2"/>
  <c r="AM938" i="2"/>
  <c r="AM932" i="2" s="1"/>
  <c r="AM933" i="2" s="1"/>
  <c r="AM934" i="2" s="1"/>
  <c r="BO510" i="2"/>
  <c r="BR115" i="2"/>
  <c r="AD30" i="14"/>
  <c r="AF922" i="2"/>
  <c r="AE564" i="2"/>
  <c r="AE565" i="2" s="1"/>
  <c r="AE566" i="2" s="1"/>
  <c r="AC66" i="14"/>
  <c r="AD142" i="14"/>
  <c r="AD133" i="14"/>
  <c r="AD126" i="14"/>
  <c r="AD145" i="14"/>
  <c r="AD146" i="14" s="1"/>
  <c r="AD147" i="14"/>
  <c r="AD148" i="14" s="1"/>
  <c r="AE10" i="14"/>
  <c r="AE9" i="14" s="1"/>
  <c r="AE16" i="14" s="1"/>
  <c r="AE49" i="14"/>
  <c r="AE48" i="14" s="1"/>
  <c r="AE56" i="14" s="1"/>
  <c r="AE121" i="14"/>
  <c r="AE120" i="14" s="1"/>
  <c r="AE64" i="4"/>
  <c r="AE93" i="14"/>
  <c r="AE158" i="14"/>
  <c r="AE157" i="14" s="1"/>
  <c r="AE162" i="14" s="1"/>
  <c r="AD76" i="14"/>
  <c r="AD77" i="14" s="1"/>
  <c r="AD64" i="14"/>
  <c r="AD73" i="14"/>
  <c r="AD57" i="14"/>
  <c r="AD58" i="14" s="1"/>
  <c r="AD78" i="14"/>
  <c r="AD79" i="14" s="1"/>
  <c r="AL258" i="14"/>
  <c r="AL292" i="14"/>
  <c r="AL231" i="14"/>
  <c r="AD98" i="14"/>
  <c r="AD96" i="14"/>
  <c r="AD866" i="2" s="1"/>
  <c r="BL920" i="2"/>
  <c r="BL921" i="2" s="1"/>
  <c r="BM919" i="2" s="1"/>
  <c r="BM920" i="2" s="1"/>
  <c r="BM921" i="2" s="1"/>
  <c r="BN919" i="2" s="1"/>
  <c r="AC26" i="14"/>
  <c r="AF283" i="14"/>
  <c r="AF29" i="4"/>
  <c r="AF914" i="2"/>
  <c r="AF915" i="2" s="1"/>
  <c r="AF941" i="2"/>
  <c r="AN937" i="2"/>
  <c r="AN938" i="2" s="1"/>
  <c r="AN932" i="2" s="1"/>
  <c r="AC70" i="14"/>
  <c r="AD69" i="14"/>
  <c r="AD36" i="14"/>
  <c r="AD37" i="14" s="1"/>
  <c r="AD38" i="14"/>
  <c r="AD39" i="14" s="1"/>
  <c r="AD33" i="14"/>
  <c r="AD24" i="14"/>
  <c r="AD17" i="14"/>
  <c r="AD18" i="14" s="1"/>
  <c r="BY526" i="2"/>
  <c r="BQ113" i="2"/>
  <c r="BQ39" i="4" s="1"/>
  <c r="BQ116" i="2"/>
  <c r="BQ512" i="2" s="1"/>
  <c r="BO935" i="2"/>
  <c r="BO930" i="2"/>
  <c r="BO927" i="2" s="1"/>
  <c r="BO939" i="2"/>
  <c r="BM290" i="14"/>
  <c r="BM230" i="14"/>
  <c r="BM257" i="14"/>
  <c r="BP886" i="2"/>
  <c r="BP897" i="2" s="1"/>
  <c r="BP512" i="2"/>
  <c r="BP513" i="2" s="1"/>
  <c r="BP514" i="2" s="1"/>
  <c r="BN928" i="2"/>
  <c r="BN929" i="2" s="1"/>
  <c r="BN291" i="14"/>
  <c r="BP39" i="4"/>
  <c r="BP117" i="2"/>
  <c r="BP25" i="4" s="1"/>
  <c r="BN918" i="2"/>
  <c r="BR46" i="2"/>
  <c r="BR37" i="2"/>
  <c r="BS35" i="2"/>
  <c r="BS66" i="2"/>
  <c r="BS57" i="2"/>
  <c r="BT55" i="2"/>
  <c r="BT86" i="2"/>
  <c r="BT77" i="2"/>
  <c r="BU75" i="2"/>
  <c r="BR26" i="2"/>
  <c r="BR17" i="2"/>
  <c r="BS15" i="2"/>
  <c r="BA883" i="2"/>
  <c r="BA899" i="2"/>
  <c r="AZ281" i="14"/>
  <c r="AZ884" i="2"/>
  <c r="AY885" i="2"/>
  <c r="AX226" i="14"/>
  <c r="AX280" i="14"/>
  <c r="AX253" i="14"/>
  <c r="BY532" i="2"/>
  <c r="BQ20" i="4"/>
  <c r="BQ143" i="4"/>
  <c r="BQ145" i="4" s="1"/>
  <c r="BQ78" i="10"/>
  <c r="BZ531" i="2"/>
  <c r="CN395" i="2"/>
  <c r="CO391" i="2"/>
  <c r="BZ525" i="2"/>
  <c r="BZ526" i="2" s="1"/>
  <c r="BS106" i="2"/>
  <c r="BS97" i="2"/>
  <c r="BT95" i="2"/>
  <c r="BY563" i="2"/>
  <c r="CA403" i="2"/>
  <c r="CB399" i="2"/>
  <c r="CA530" i="2"/>
  <c r="CS84" i="10"/>
  <c r="CS85" i="10" s="1"/>
  <c r="CO393" i="2"/>
  <c r="BY192" i="14"/>
  <c r="CW904" i="2"/>
  <c r="CX70" i="10"/>
  <c r="CB401" i="2"/>
  <c r="CA524" i="2"/>
  <c r="BP287" i="14"/>
  <c r="BP902" i="2"/>
  <c r="BP903" i="2" s="1"/>
  <c r="BP16" i="4"/>
  <c r="DN856" i="2" l="1"/>
  <c r="DN43" i="4" s="1"/>
  <c r="DN94" i="14" s="1"/>
  <c r="DO837" i="2"/>
  <c r="BV639" i="2"/>
  <c r="BV725" i="2" s="1"/>
  <c r="CZ601" i="2"/>
  <c r="CV605" i="2"/>
  <c r="AF62" i="4"/>
  <c r="AF125" i="14"/>
  <c r="AF199" i="4"/>
  <c r="AF201" i="4" s="1"/>
  <c r="DN836" i="2"/>
  <c r="DN857" i="2" s="1"/>
  <c r="DM852" i="2"/>
  <c r="DM176" i="4"/>
  <c r="DM863" i="2"/>
  <c r="DN21" i="4"/>
  <c r="DN175" i="4"/>
  <c r="AE29" i="13"/>
  <c r="AE30" i="13" s="1"/>
  <c r="BO284" i="14"/>
  <c r="BO916" i="2"/>
  <c r="BO918" i="2" s="1"/>
  <c r="BQ184" i="4"/>
  <c r="BP17" i="4"/>
  <c r="BP187" i="14" s="1"/>
  <c r="AF30" i="4"/>
  <c r="CU631" i="2"/>
  <c r="CU691" i="2" s="1"/>
  <c r="CU634" i="2"/>
  <c r="CU694" i="2" s="1"/>
  <c r="CU657" i="2"/>
  <c r="CU705" i="2" s="1"/>
  <c r="BQ117" i="2"/>
  <c r="BQ25" i="4" s="1"/>
  <c r="AM293" i="14"/>
  <c r="CX847" i="2"/>
  <c r="CX862" i="2"/>
  <c r="DV40" i="4"/>
  <c r="DX40" i="4" s="1"/>
  <c r="DU541" i="2"/>
  <c r="DV545" i="2"/>
  <c r="DV534" i="2"/>
  <c r="BR116" i="2"/>
  <c r="BP510" i="2"/>
  <c r="AD26" i="14"/>
  <c r="AD66" i="14"/>
  <c r="AF254" i="14"/>
  <c r="AF260" i="14" s="1"/>
  <c r="AF267" i="14" s="1"/>
  <c r="AF268" i="14" s="1"/>
  <c r="AF269" i="14" s="1"/>
  <c r="AF227" i="14"/>
  <c r="AF233" i="14" s="1"/>
  <c r="AF240" i="14" s="1"/>
  <c r="AF241" i="14" s="1"/>
  <c r="AF242" i="14" s="1"/>
  <c r="AF282" i="14"/>
  <c r="AF296" i="14" s="1"/>
  <c r="AF303" i="14" s="1"/>
  <c r="AF304" i="14" s="1"/>
  <c r="AF305" i="14" s="1"/>
  <c r="AF942" i="2"/>
  <c r="AF42" i="4" s="1"/>
  <c r="AF48" i="4" s="1"/>
  <c r="AM231" i="14"/>
  <c r="AM258" i="14"/>
  <c r="AM292" i="14"/>
  <c r="AE98" i="14"/>
  <c r="AE96" i="14"/>
  <c r="AE866" i="2" s="1"/>
  <c r="AN933" i="2"/>
  <c r="AN934" i="2" s="1"/>
  <c r="AN293" i="14"/>
  <c r="AF285" i="14"/>
  <c r="AF943" i="2"/>
  <c r="AF554" i="2" s="1"/>
  <c r="AF553" i="2" s="1"/>
  <c r="AE17" i="14"/>
  <c r="AE18" i="14" s="1"/>
  <c r="AE36" i="14"/>
  <c r="AE37" i="14" s="1"/>
  <c r="AE38" i="14"/>
  <c r="AE39" i="14" s="1"/>
  <c r="AE33" i="14"/>
  <c r="AE24" i="14"/>
  <c r="AO936" i="2"/>
  <c r="AE147" i="14"/>
  <c r="AE148" i="14" s="1"/>
  <c r="AE145" i="14"/>
  <c r="AE146" i="14" s="1"/>
  <c r="AE133" i="14"/>
  <c r="AE142" i="14"/>
  <c r="AE126" i="14"/>
  <c r="AE29" i="14"/>
  <c r="AD70" i="14"/>
  <c r="AE69" i="14"/>
  <c r="AE73" i="14"/>
  <c r="AE64" i="14"/>
  <c r="AE57" i="14"/>
  <c r="AE58" i="14" s="1"/>
  <c r="AE76" i="14"/>
  <c r="AE77" i="14" s="1"/>
  <c r="AE78" i="14"/>
  <c r="AE79" i="14" s="1"/>
  <c r="AG924" i="2"/>
  <c r="AG925" i="2" s="1"/>
  <c r="AG913" i="2" s="1"/>
  <c r="AG819" i="2" s="1"/>
  <c r="BQ935" i="2"/>
  <c r="BQ930" i="2"/>
  <c r="BQ927" i="2" s="1"/>
  <c r="BQ928" i="2" s="1"/>
  <c r="BQ939" i="2"/>
  <c r="BR113" i="2"/>
  <c r="BS115" i="2"/>
  <c r="BQ513" i="2"/>
  <c r="BQ514" i="2" s="1"/>
  <c r="BQ886" i="2"/>
  <c r="BQ897" i="2" s="1"/>
  <c r="BO291" i="14"/>
  <c r="BO928" i="2"/>
  <c r="BO929" i="2" s="1"/>
  <c r="BN920" i="2"/>
  <c r="BN921" i="2" s="1"/>
  <c r="BP930" i="2"/>
  <c r="BP927" i="2" s="1"/>
  <c r="BP939" i="2"/>
  <c r="BP935" i="2"/>
  <c r="BN257" i="14"/>
  <c r="BN290" i="14"/>
  <c r="BN230" i="14"/>
  <c r="AZ885" i="2"/>
  <c r="AZ280" i="14" s="1"/>
  <c r="BT66" i="2"/>
  <c r="BT57" i="2"/>
  <c r="BU55" i="2"/>
  <c r="BU86" i="2"/>
  <c r="BU77" i="2"/>
  <c r="BV75" i="2"/>
  <c r="BS46" i="2"/>
  <c r="BS37" i="2"/>
  <c r="BT35" i="2"/>
  <c r="BS26" i="2"/>
  <c r="BS17" i="2"/>
  <c r="BT15" i="2"/>
  <c r="BA281" i="14"/>
  <c r="BA884" i="2"/>
  <c r="AY253" i="14"/>
  <c r="AY280" i="14"/>
  <c r="AY226" i="14"/>
  <c r="BB883" i="2"/>
  <c r="BB899" i="2"/>
  <c r="CC401" i="2"/>
  <c r="CB524" i="2"/>
  <c r="CA531" i="2"/>
  <c r="BZ522" i="2"/>
  <c r="CO395" i="2"/>
  <c r="CP391" i="2"/>
  <c r="BQ79" i="10"/>
  <c r="BP228" i="14"/>
  <c r="BP255" i="14"/>
  <c r="BP286" i="14"/>
  <c r="CX71" i="10"/>
  <c r="CX72" i="10" s="1"/>
  <c r="CP393" i="2"/>
  <c r="CB403" i="2"/>
  <c r="CC399" i="2"/>
  <c r="CB530" i="2"/>
  <c r="BT106" i="2"/>
  <c r="BT97" i="2"/>
  <c r="BU95" i="2"/>
  <c r="BZ528" i="2"/>
  <c r="CS86" i="10"/>
  <c r="CA525" i="2"/>
  <c r="CA526" i="2" s="1"/>
  <c r="BZ532" i="2"/>
  <c r="DN122" i="14" l="1"/>
  <c r="DN11" i="14"/>
  <c r="DN90" i="14"/>
  <c r="BW639" i="2"/>
  <c r="BW725" i="2" s="1"/>
  <c r="CW604" i="2"/>
  <c r="DA600" i="2"/>
  <c r="AG60" i="4"/>
  <c r="AG32" i="4"/>
  <c r="DO855" i="2"/>
  <c r="DO838" i="2"/>
  <c r="DO856" i="2" s="1"/>
  <c r="DO43" i="4" s="1"/>
  <c r="DM86" i="14"/>
  <c r="DM104" i="14"/>
  <c r="DN863" i="2"/>
  <c r="DN176" i="4"/>
  <c r="DN852" i="2"/>
  <c r="BP55" i="14"/>
  <c r="AF8" i="13"/>
  <c r="AF28" i="13" s="1"/>
  <c r="BP167" i="14"/>
  <c r="BO919" i="2"/>
  <c r="BO920" i="2" s="1"/>
  <c r="BO921" i="2" s="1"/>
  <c r="BP15" i="14"/>
  <c r="BP22" i="4"/>
  <c r="BP28" i="4" s="1"/>
  <c r="BP85" i="14"/>
  <c r="BP87" i="14" s="1"/>
  <c r="AF27" i="13"/>
  <c r="AF33" i="4"/>
  <c r="AF183" i="4"/>
  <c r="AF185" i="4" s="1"/>
  <c r="AF187" i="4" s="1"/>
  <c r="AF203" i="4" s="1"/>
  <c r="AF177" i="14"/>
  <c r="BP178" i="14"/>
  <c r="BQ510" i="2"/>
  <c r="CU635" i="2"/>
  <c r="CU695" i="2" s="1"/>
  <c r="CV630" i="2"/>
  <c r="CV690" i="2" s="1"/>
  <c r="CV656" i="2"/>
  <c r="CV704" i="2" s="1"/>
  <c r="CX861" i="2"/>
  <c r="CY846" i="2"/>
  <c r="BQ291" i="14"/>
  <c r="BT115" i="2"/>
  <c r="AE66" i="14"/>
  <c r="AE26" i="14"/>
  <c r="AG914" i="2"/>
  <c r="AG283" i="14"/>
  <c r="AG29" i="4"/>
  <c r="AG941" i="2"/>
  <c r="AG922" i="2"/>
  <c r="AE70" i="14"/>
  <c r="AO937" i="2"/>
  <c r="AO938" i="2" s="1"/>
  <c r="AO932" i="2" s="1"/>
  <c r="AN292" i="14"/>
  <c r="AN231" i="14"/>
  <c r="AN258" i="14"/>
  <c r="AF121" i="14"/>
  <c r="AF120" i="14" s="1"/>
  <c r="AF64" i="4"/>
  <c r="AF93" i="14"/>
  <c r="AF158" i="14"/>
  <c r="AF157" i="14" s="1"/>
  <c r="AF162" i="14" s="1"/>
  <c r="AF10" i="14"/>
  <c r="AF9" i="14" s="1"/>
  <c r="AF16" i="14" s="1"/>
  <c r="AF29" i="14" s="1"/>
  <c r="AF49" i="14"/>
  <c r="AF48" i="14" s="1"/>
  <c r="AF56" i="14" s="1"/>
  <c r="AF69" i="14" s="1"/>
  <c r="AE30" i="14"/>
  <c r="AF564" i="2"/>
  <c r="AF565" i="2" s="1"/>
  <c r="AF566" i="2" s="1"/>
  <c r="BS113" i="2"/>
  <c r="BS116" i="2"/>
  <c r="AZ226" i="14"/>
  <c r="AZ253" i="14"/>
  <c r="BR39" i="4"/>
  <c r="BR117" i="2"/>
  <c r="BR25" i="4" s="1"/>
  <c r="BO290" i="14"/>
  <c r="BO257" i="14"/>
  <c r="BO230" i="14"/>
  <c r="BR886" i="2"/>
  <c r="BR897" i="2" s="1"/>
  <c r="BR512" i="2"/>
  <c r="BR513" i="2" s="1"/>
  <c r="BP928" i="2"/>
  <c r="BP929" i="2" s="1"/>
  <c r="BP291" i="14"/>
  <c r="BU66" i="2"/>
  <c r="BU57" i="2"/>
  <c r="BV55" i="2"/>
  <c r="BT26" i="2"/>
  <c r="BT17" i="2"/>
  <c r="BU15" i="2"/>
  <c r="BV86" i="2"/>
  <c r="BV77" i="2"/>
  <c r="BW75" i="2"/>
  <c r="BT46" i="2"/>
  <c r="BT37" i="2"/>
  <c r="BU35" i="2"/>
  <c r="BA885" i="2"/>
  <c r="BA280" i="14" s="1"/>
  <c r="BC883" i="2"/>
  <c r="BC899" i="2"/>
  <c r="BB281" i="14"/>
  <c r="BB884" i="2"/>
  <c r="BZ192" i="14"/>
  <c r="CC403" i="2"/>
  <c r="CD399" i="2"/>
  <c r="CC530" i="2"/>
  <c r="CP395" i="2"/>
  <c r="CQ391" i="2"/>
  <c r="CT84" i="10"/>
  <c r="CT85" i="10" s="1"/>
  <c r="CQ393" i="2"/>
  <c r="CA532" i="2"/>
  <c r="CA528" i="2"/>
  <c r="CX904" i="2"/>
  <c r="CY70" i="10"/>
  <c r="BZ563" i="2"/>
  <c r="CB525" i="2"/>
  <c r="CB522" i="2" s="1"/>
  <c r="CA522" i="2"/>
  <c r="BU106" i="2"/>
  <c r="BU97" i="2"/>
  <c r="BV95" i="2"/>
  <c r="CB531" i="2"/>
  <c r="CB532" i="2" s="1"/>
  <c r="BQ906" i="2"/>
  <c r="BQ901" i="2" s="1"/>
  <c r="BR77" i="10"/>
  <c r="CD401" i="2"/>
  <c r="CC524" i="2"/>
  <c r="DP837" i="2" l="1"/>
  <c r="BX639" i="2"/>
  <c r="BX725" i="2" s="1"/>
  <c r="DA601" i="2"/>
  <c r="CW605" i="2"/>
  <c r="AG62" i="4"/>
  <c r="AG125" i="14"/>
  <c r="AG199" i="4"/>
  <c r="AG201" i="4" s="1"/>
  <c r="DO11" i="14"/>
  <c r="DO90" i="14"/>
  <c r="DO94" i="14"/>
  <c r="DO122" i="14"/>
  <c r="DN86" i="14"/>
  <c r="DN104" i="14"/>
  <c r="DO21" i="4"/>
  <c r="DO175" i="4"/>
  <c r="DO836" i="2"/>
  <c r="AF29" i="13"/>
  <c r="AF30" i="13" s="1"/>
  <c r="BP89" i="14"/>
  <c r="BP91" i="14" s="1"/>
  <c r="AG30" i="4"/>
  <c r="AG33" i="4" s="1"/>
  <c r="CV657" i="2"/>
  <c r="CV705" i="2" s="1"/>
  <c r="CV634" i="2"/>
  <c r="CV694" i="2" s="1"/>
  <c r="CV631" i="2"/>
  <c r="CV691" i="2" s="1"/>
  <c r="CY847" i="2"/>
  <c r="CY862" i="2"/>
  <c r="BA226" i="14"/>
  <c r="AF70" i="14"/>
  <c r="AF38" i="14"/>
  <c r="AF39" i="14" s="1"/>
  <c r="AF36" i="14"/>
  <c r="AF37" i="14" s="1"/>
  <c r="AF24" i="14"/>
  <c r="AF33" i="14"/>
  <c r="AF17" i="14"/>
  <c r="AF18" i="14" s="1"/>
  <c r="AF142" i="14"/>
  <c r="AF133" i="14"/>
  <c r="AF147" i="14"/>
  <c r="AF148" i="14" s="1"/>
  <c r="AF126" i="14"/>
  <c r="AF145" i="14"/>
  <c r="AF146" i="14" s="1"/>
  <c r="AG285" i="14"/>
  <c r="AG943" i="2"/>
  <c r="AG554" i="2" s="1"/>
  <c r="AG553" i="2" s="1"/>
  <c r="AF73" i="14"/>
  <c r="AF64" i="14"/>
  <c r="AF78" i="14"/>
  <c r="AF79" i="14" s="1"/>
  <c r="AF57" i="14"/>
  <c r="AF58" i="14" s="1"/>
  <c r="AF76" i="14"/>
  <c r="AF77" i="14" s="1"/>
  <c r="AF96" i="14"/>
  <c r="AF866" i="2" s="1"/>
  <c r="AF98" i="14"/>
  <c r="AP936" i="2"/>
  <c r="AH924" i="2"/>
  <c r="AH925" i="2" s="1"/>
  <c r="AH913" i="2" s="1"/>
  <c r="AH819" i="2" s="1"/>
  <c r="AG915" i="2"/>
  <c r="AF30" i="14"/>
  <c r="AO933" i="2"/>
  <c r="AO934" i="2" s="1"/>
  <c r="AO293" i="14"/>
  <c r="BU115" i="2"/>
  <c r="BT113" i="2"/>
  <c r="BT116" i="2"/>
  <c r="BA253" i="14"/>
  <c r="BR930" i="2"/>
  <c r="BR927" i="2" s="1"/>
  <c r="BR939" i="2"/>
  <c r="BR935" i="2"/>
  <c r="BS39" i="4"/>
  <c r="BS117" i="2"/>
  <c r="BS25" i="4" s="1"/>
  <c r="BP257" i="14"/>
  <c r="BP290" i="14"/>
  <c r="BP230" i="14"/>
  <c r="BR510" i="2"/>
  <c r="BR514" i="2"/>
  <c r="BS886" i="2"/>
  <c r="BS897" i="2" s="1"/>
  <c r="BS512" i="2"/>
  <c r="BS513" i="2" s="1"/>
  <c r="BS514" i="2" s="1"/>
  <c r="BQ929" i="2"/>
  <c r="BU46" i="2"/>
  <c r="BU37" i="2"/>
  <c r="BV35" i="2"/>
  <c r="BV66" i="2"/>
  <c r="BV57" i="2"/>
  <c r="BW55" i="2"/>
  <c r="BU26" i="2"/>
  <c r="BU17" i="2"/>
  <c r="BV15" i="2"/>
  <c r="BW86" i="2"/>
  <c r="BW77" i="2"/>
  <c r="BX75" i="2"/>
  <c r="BC884" i="2"/>
  <c r="BC281" i="14"/>
  <c r="BB885" i="2"/>
  <c r="BD883" i="2"/>
  <c r="BD899" i="2"/>
  <c r="CA563" i="2"/>
  <c r="CE401" i="2"/>
  <c r="CD524" i="2"/>
  <c r="BQ287" i="14"/>
  <c r="BQ902" i="2"/>
  <c r="BQ903" i="2" s="1"/>
  <c r="BQ16" i="4"/>
  <c r="CB528" i="2"/>
  <c r="CC531" i="2"/>
  <c r="CC532" i="2" s="1"/>
  <c r="CC525" i="2"/>
  <c r="CC526" i="2" s="1"/>
  <c r="BV106" i="2"/>
  <c r="BV97" i="2"/>
  <c r="BW95" i="2"/>
  <c r="CY71" i="10"/>
  <c r="CY72" i="10" s="1"/>
  <c r="CQ395" i="2"/>
  <c r="CR391" i="2"/>
  <c r="CD403" i="2"/>
  <c r="CE399" i="2"/>
  <c r="CD530" i="2"/>
  <c r="BR143" i="4"/>
  <c r="BR145" i="4" s="1"/>
  <c r="BR20" i="4"/>
  <c r="BR78" i="10"/>
  <c r="BP284" i="14"/>
  <c r="BP916" i="2"/>
  <c r="CR393" i="2"/>
  <c r="CT86" i="10"/>
  <c r="CA192" i="14"/>
  <c r="CB526" i="2"/>
  <c r="CB192" i="14" l="1"/>
  <c r="BY639" i="2"/>
  <c r="BY725" i="2" s="1"/>
  <c r="CX604" i="2"/>
  <c r="DB600" i="2"/>
  <c r="AH32" i="4"/>
  <c r="AH60" i="4"/>
  <c r="DO857" i="2"/>
  <c r="DP838" i="2"/>
  <c r="DQ837" i="2" s="1"/>
  <c r="DP855" i="2"/>
  <c r="AG8" i="13"/>
  <c r="AG28" i="13" s="1"/>
  <c r="AG183" i="4"/>
  <c r="AG27" i="13"/>
  <c r="AG177" i="14"/>
  <c r="BR184" i="4"/>
  <c r="BQ17" i="4"/>
  <c r="BQ15" i="14" s="1"/>
  <c r="CV635" i="2"/>
  <c r="CV695" i="2" s="1"/>
  <c r="CW630" i="2"/>
  <c r="CW690" i="2" s="1"/>
  <c r="CW656" i="2"/>
  <c r="CW704" i="2" s="1"/>
  <c r="CB563" i="2"/>
  <c r="CY861" i="2"/>
  <c r="CZ846" i="2"/>
  <c r="BS510" i="2"/>
  <c r="AP937" i="2"/>
  <c r="AP938" i="2" s="1"/>
  <c r="AP932" i="2" s="1"/>
  <c r="AF66" i="14"/>
  <c r="AO292" i="14"/>
  <c r="AO231" i="14"/>
  <c r="AO258" i="14"/>
  <c r="AG227" i="14"/>
  <c r="AG233" i="14" s="1"/>
  <c r="AG240" i="14" s="1"/>
  <c r="AG241" i="14" s="1"/>
  <c r="AG242" i="14" s="1"/>
  <c r="AG254" i="14"/>
  <c r="AG260" i="14" s="1"/>
  <c r="AG267" i="14" s="1"/>
  <c r="AG268" i="14" s="1"/>
  <c r="AG269" i="14" s="1"/>
  <c r="AG282" i="14"/>
  <c r="AG296" i="14" s="1"/>
  <c r="AG303" i="14" s="1"/>
  <c r="AG304" i="14" s="1"/>
  <c r="AG305" i="14" s="1"/>
  <c r="AG942" i="2"/>
  <c r="AG42" i="4" s="1"/>
  <c r="AG48" i="4" s="1"/>
  <c r="AH283" i="14"/>
  <c r="AH914" i="2"/>
  <c r="AH29" i="4"/>
  <c r="AH941" i="2"/>
  <c r="AG564" i="2"/>
  <c r="AG565" i="2" s="1"/>
  <c r="AG566" i="2" s="1"/>
  <c r="AF26" i="14"/>
  <c r="AH922" i="2"/>
  <c r="BU116" i="2"/>
  <c r="BU886" i="2" s="1"/>
  <c r="BU897" i="2" s="1"/>
  <c r="BV115" i="2"/>
  <c r="BU113" i="2"/>
  <c r="BR291" i="14"/>
  <c r="BR928" i="2"/>
  <c r="BR929" i="2" s="1"/>
  <c r="BS939" i="2"/>
  <c r="BS935" i="2"/>
  <c r="BS930" i="2"/>
  <c r="BS927" i="2" s="1"/>
  <c r="BQ290" i="14"/>
  <c r="BQ230" i="14"/>
  <c r="BQ257" i="14"/>
  <c r="BT39" i="4"/>
  <c r="BT117" i="2"/>
  <c r="BT25" i="4" s="1"/>
  <c r="BT886" i="2"/>
  <c r="BT897" i="2" s="1"/>
  <c r="BT512" i="2"/>
  <c r="BT513" i="2" s="1"/>
  <c r="BX86" i="2"/>
  <c r="BX77" i="2"/>
  <c r="BY75" i="2"/>
  <c r="CC528" i="2"/>
  <c r="BV46" i="2"/>
  <c r="BV37" i="2"/>
  <c r="BW35" i="2"/>
  <c r="BW66" i="2"/>
  <c r="BW57" i="2"/>
  <c r="BX55" i="2"/>
  <c r="BV26" i="2"/>
  <c r="BV17" i="2"/>
  <c r="BW15" i="2"/>
  <c r="BE883" i="2"/>
  <c r="BE899" i="2"/>
  <c r="BD281" i="14"/>
  <c r="BD884" i="2"/>
  <c r="BB226" i="14"/>
  <c r="BB253" i="14"/>
  <c r="BB280" i="14"/>
  <c r="BC885" i="2"/>
  <c r="CU84" i="10"/>
  <c r="CU85" i="10" s="1"/>
  <c r="CY904" i="2"/>
  <c r="CZ70" i="10"/>
  <c r="BQ228" i="14"/>
  <c r="BQ255" i="14"/>
  <c r="BQ286" i="14"/>
  <c r="BP919" i="2"/>
  <c r="BP920" i="2" s="1"/>
  <c r="BP918" i="2"/>
  <c r="BR79" i="10"/>
  <c r="CD531" i="2"/>
  <c r="CD528" i="2" s="1"/>
  <c r="CR395" i="2"/>
  <c r="CS391" i="2"/>
  <c r="BW106" i="2"/>
  <c r="BW97" i="2"/>
  <c r="BX95" i="2"/>
  <c r="CC522" i="2"/>
  <c r="CD525" i="2"/>
  <c r="CS393" i="2"/>
  <c r="CE403" i="2"/>
  <c r="CF399" i="2"/>
  <c r="CE530" i="2"/>
  <c r="CF401" i="2"/>
  <c r="CE524" i="2"/>
  <c r="CC192" i="14" l="1"/>
  <c r="BZ639" i="2"/>
  <c r="BZ725" i="2" s="1"/>
  <c r="DB601" i="2"/>
  <c r="CX605" i="2"/>
  <c r="AH199" i="4"/>
  <c r="AH201" i="4" s="1"/>
  <c r="AH62" i="4"/>
  <c r="AH125" i="14"/>
  <c r="DP836" i="2"/>
  <c r="DP857" i="2" s="1"/>
  <c r="DQ855" i="2"/>
  <c r="DQ838" i="2"/>
  <c r="DQ856" i="2" s="1"/>
  <c r="DQ43" i="4" s="1"/>
  <c r="DP21" i="4"/>
  <c r="DP175" i="4"/>
  <c r="DO852" i="2"/>
  <c r="DO176" i="4"/>
  <c r="DO863" i="2"/>
  <c r="DP856" i="2"/>
  <c r="AG29" i="13"/>
  <c r="AG30" i="13" s="1"/>
  <c r="BQ22" i="4"/>
  <c r="BQ55" i="14"/>
  <c r="BQ187" i="14"/>
  <c r="BQ167" i="14"/>
  <c r="BQ85" i="14"/>
  <c r="BQ87" i="14" s="1"/>
  <c r="AH30" i="4"/>
  <c r="AH8" i="13" s="1"/>
  <c r="AH28" i="13" s="1"/>
  <c r="BQ178" i="14"/>
  <c r="CW657" i="2"/>
  <c r="CW705" i="2" s="1"/>
  <c r="CW634" i="2"/>
  <c r="CW694" i="2" s="1"/>
  <c r="CW631" i="2"/>
  <c r="CW691" i="2" s="1"/>
  <c r="CZ847" i="2"/>
  <c r="CZ862" i="2"/>
  <c r="BU512" i="2"/>
  <c r="BU513" i="2" s="1"/>
  <c r="BU514" i="2" s="1"/>
  <c r="BW115" i="2"/>
  <c r="AI924" i="2"/>
  <c r="AI925" i="2" s="1"/>
  <c r="AI913" i="2" s="1"/>
  <c r="AI819" i="2" s="1"/>
  <c r="AG158" i="14"/>
  <c r="AG157" i="14" s="1"/>
  <c r="AG162" i="14" s="1"/>
  <c r="AG10" i="14"/>
  <c r="AG9" i="14" s="1"/>
  <c r="AG16" i="14" s="1"/>
  <c r="AG64" i="4"/>
  <c r="AG49" i="14"/>
  <c r="AG48" i="14" s="1"/>
  <c r="AG56" i="14" s="1"/>
  <c r="AG121" i="14"/>
  <c r="AG120" i="14" s="1"/>
  <c r="AG185" i="4"/>
  <c r="AG187" i="4" s="1"/>
  <c r="AG203" i="4" s="1"/>
  <c r="AG93" i="14"/>
  <c r="AH285" i="14"/>
  <c r="AH943" i="2"/>
  <c r="AH554" i="2" s="1"/>
  <c r="AH553" i="2" s="1"/>
  <c r="AP933" i="2"/>
  <c r="AP934" i="2" s="1"/>
  <c r="AP293" i="14"/>
  <c r="AQ936" i="2"/>
  <c r="AH915" i="2"/>
  <c r="CD532" i="2"/>
  <c r="BV113" i="2"/>
  <c r="BV39" i="4" s="1"/>
  <c r="BV116" i="2"/>
  <c r="BV512" i="2" s="1"/>
  <c r="BR290" i="14"/>
  <c r="BR230" i="14"/>
  <c r="BR257" i="14"/>
  <c r="BS928" i="2"/>
  <c r="BS929" i="2" s="1"/>
  <c r="BS291" i="14"/>
  <c r="BT510" i="2"/>
  <c r="BT514" i="2"/>
  <c r="BT939" i="2"/>
  <c r="BT935" i="2"/>
  <c r="BT930" i="2"/>
  <c r="BT927" i="2" s="1"/>
  <c r="BU39" i="4"/>
  <c r="BU117" i="2"/>
  <c r="BU25" i="4" s="1"/>
  <c r="BW46" i="2"/>
  <c r="BW37" i="2"/>
  <c r="BX35" i="2"/>
  <c r="BY86" i="2"/>
  <c r="BY77" i="2"/>
  <c r="BZ75" i="2"/>
  <c r="BX66" i="2"/>
  <c r="BX57" i="2"/>
  <c r="BY55" i="2"/>
  <c r="BW26" i="2"/>
  <c r="BW17" i="2"/>
  <c r="BX15" i="2"/>
  <c r="BF899" i="2"/>
  <c r="BF883" i="2"/>
  <c r="BC253" i="14"/>
  <c r="BC280" i="14"/>
  <c r="BC226" i="14"/>
  <c r="BD885" i="2"/>
  <c r="BE281" i="14"/>
  <c r="BE884" i="2"/>
  <c r="BP921" i="2"/>
  <c r="CE525" i="2"/>
  <c r="CE526" i="2" s="1"/>
  <c r="CD192" i="14"/>
  <c r="CZ71" i="10"/>
  <c r="CZ72" i="10" s="1"/>
  <c r="CG401" i="2"/>
  <c r="CF524" i="2"/>
  <c r="CC563" i="2"/>
  <c r="CS395" i="2"/>
  <c r="CT391" i="2"/>
  <c r="BR906" i="2"/>
  <c r="BR901" i="2" s="1"/>
  <c r="BS77" i="10"/>
  <c r="CE531" i="2"/>
  <c r="CE528" i="2" s="1"/>
  <c r="BX106" i="2"/>
  <c r="BX97" i="2"/>
  <c r="BY95" i="2"/>
  <c r="CD526" i="2"/>
  <c r="CF403" i="2"/>
  <c r="CG399" i="2"/>
  <c r="CF530" i="2"/>
  <c r="CT393" i="2"/>
  <c r="CD522" i="2"/>
  <c r="CU86" i="10"/>
  <c r="CE192" i="14" l="1"/>
  <c r="DR837" i="2"/>
  <c r="DR838" i="2" s="1"/>
  <c r="DS837" i="2" s="1"/>
  <c r="CA639" i="2"/>
  <c r="CA725" i="2" s="1"/>
  <c r="CY604" i="2"/>
  <c r="DC600" i="2"/>
  <c r="AI32" i="4"/>
  <c r="AI60" i="4"/>
  <c r="DQ836" i="2"/>
  <c r="DQ857" i="2" s="1"/>
  <c r="DO104" i="14"/>
  <c r="DO86" i="14"/>
  <c r="DQ11" i="14"/>
  <c r="DQ94" i="14"/>
  <c r="DQ90" i="14"/>
  <c r="DQ122" i="14"/>
  <c r="DQ21" i="4"/>
  <c r="DQ175" i="4"/>
  <c r="DP43" i="4"/>
  <c r="DP176" i="4"/>
  <c r="DP863" i="2"/>
  <c r="DP852" i="2"/>
  <c r="BQ89" i="14"/>
  <c r="BQ91" i="14" s="1"/>
  <c r="BQ28" i="4"/>
  <c r="BQ916" i="2" s="1"/>
  <c r="AH33" i="4"/>
  <c r="AH27" i="13"/>
  <c r="AH29" i="13" s="1"/>
  <c r="AH30" i="13" s="1"/>
  <c r="AH177" i="14"/>
  <c r="AH183" i="4"/>
  <c r="BU510" i="2"/>
  <c r="CW635" i="2"/>
  <c r="CW695" i="2" s="1"/>
  <c r="CX630" i="2"/>
  <c r="CX690" i="2" s="1"/>
  <c r="CX656" i="2"/>
  <c r="CX704" i="2" s="1"/>
  <c r="CZ861" i="2"/>
  <c r="DA846" i="2"/>
  <c r="BW113" i="2"/>
  <c r="BV886" i="2"/>
  <c r="BV897" i="2" s="1"/>
  <c r="BV117" i="2"/>
  <c r="BV25" i="4" s="1"/>
  <c r="BV935" i="2"/>
  <c r="BV930" i="2"/>
  <c r="BV927" i="2" s="1"/>
  <c r="BV928" i="2" s="1"/>
  <c r="BV939" i="2"/>
  <c r="AI922" i="2"/>
  <c r="AJ924" i="2" s="1"/>
  <c r="AJ925" i="2" s="1"/>
  <c r="AJ913" i="2" s="1"/>
  <c r="AJ819" i="2" s="1"/>
  <c r="BV513" i="2"/>
  <c r="BV514" i="2" s="1"/>
  <c r="AG64" i="14"/>
  <c r="AG73" i="14"/>
  <c r="AG57" i="14"/>
  <c r="AG58" i="14" s="1"/>
  <c r="AG78" i="14"/>
  <c r="AG79" i="14" s="1"/>
  <c r="AG76" i="14"/>
  <c r="AG77" i="14" s="1"/>
  <c r="AG69" i="14"/>
  <c r="AH254" i="14"/>
  <c r="AH260" i="14" s="1"/>
  <c r="AH267" i="14" s="1"/>
  <c r="AH268" i="14" s="1"/>
  <c r="AH269" i="14" s="1"/>
  <c r="AH227" i="14"/>
  <c r="AH233" i="14" s="1"/>
  <c r="AH240" i="14" s="1"/>
  <c r="AH241" i="14" s="1"/>
  <c r="AH242" i="14" s="1"/>
  <c r="AH282" i="14"/>
  <c r="AH296" i="14" s="1"/>
  <c r="AH303" i="14" s="1"/>
  <c r="AH304" i="14" s="1"/>
  <c r="AH305" i="14" s="1"/>
  <c r="AH942" i="2"/>
  <c r="AH42" i="4" s="1"/>
  <c r="AH48" i="4" s="1"/>
  <c r="AP231" i="14"/>
  <c r="AP258" i="14"/>
  <c r="AP292" i="14"/>
  <c r="AG98" i="14"/>
  <c r="AG96" i="14"/>
  <c r="AG866" i="2" s="1"/>
  <c r="AI283" i="14"/>
  <c r="AI29" i="4"/>
  <c r="AI914" i="2"/>
  <c r="AI915" i="2" s="1"/>
  <c r="AI941" i="2"/>
  <c r="AH564" i="2"/>
  <c r="AH565" i="2" s="1"/>
  <c r="AH566" i="2" s="1"/>
  <c r="AG36" i="14"/>
  <c r="AG37" i="14" s="1"/>
  <c r="AG33" i="14"/>
  <c r="AG24" i="14"/>
  <c r="AG38" i="14"/>
  <c r="AG39" i="14" s="1"/>
  <c r="AG17" i="14"/>
  <c r="AG18" i="14" s="1"/>
  <c r="AG29" i="14"/>
  <c r="AQ937" i="2"/>
  <c r="AQ938" i="2" s="1"/>
  <c r="AQ932" i="2" s="1"/>
  <c r="AG147" i="14"/>
  <c r="AG148" i="14" s="1"/>
  <c r="AG133" i="14"/>
  <c r="AG126" i="14"/>
  <c r="AG145" i="14"/>
  <c r="AG146" i="14" s="1"/>
  <c r="AG142" i="14"/>
  <c r="BX115" i="2"/>
  <c r="BW116" i="2"/>
  <c r="BS290" i="14"/>
  <c r="BS257" i="14"/>
  <c r="BS230" i="14"/>
  <c r="BU930" i="2"/>
  <c r="BU927" i="2" s="1"/>
  <c r="BU939" i="2"/>
  <c r="BU935" i="2"/>
  <c r="BT928" i="2"/>
  <c r="BT929" i="2" s="1"/>
  <c r="BT291" i="14"/>
  <c r="BX26" i="2"/>
  <c r="BX17" i="2"/>
  <c r="BY15" i="2"/>
  <c r="CE532" i="2"/>
  <c r="BX46" i="2"/>
  <c r="BX37" i="2"/>
  <c r="BY35" i="2"/>
  <c r="BZ86" i="2"/>
  <c r="BZ77" i="2"/>
  <c r="CA75" i="2"/>
  <c r="BY66" i="2"/>
  <c r="BY57" i="2"/>
  <c r="BZ55" i="2"/>
  <c r="BD253" i="14"/>
  <c r="BD280" i="14"/>
  <c r="BD226" i="14"/>
  <c r="BG883" i="2"/>
  <c r="BG899" i="2"/>
  <c r="BE885" i="2"/>
  <c r="BF281" i="14"/>
  <c r="BF884" i="2"/>
  <c r="CV84" i="10"/>
  <c r="CV85" i="10" s="1"/>
  <c r="BR287" i="14"/>
  <c r="BR902" i="2"/>
  <c r="BR903" i="2" s="1"/>
  <c r="BR16" i="4"/>
  <c r="CE522" i="2"/>
  <c r="CU393" i="2"/>
  <c r="CG403" i="2"/>
  <c r="CH399" i="2"/>
  <c r="CG530" i="2"/>
  <c r="BS143" i="4"/>
  <c r="BS145" i="4" s="1"/>
  <c r="BS20" i="4"/>
  <c r="BS78" i="10"/>
  <c r="CT395" i="2"/>
  <c r="CU391" i="2"/>
  <c r="CF525" i="2"/>
  <c r="CF522" i="2" s="1"/>
  <c r="CF531" i="2"/>
  <c r="CF532" i="2" s="1"/>
  <c r="CD563" i="2"/>
  <c r="BY106" i="2"/>
  <c r="BY97" i="2"/>
  <c r="BZ95" i="2"/>
  <c r="CH401" i="2"/>
  <c r="CG524" i="2"/>
  <c r="CZ904" i="2"/>
  <c r="DA70" i="10"/>
  <c r="CB639" i="2" l="1"/>
  <c r="CB725" i="2" s="1"/>
  <c r="DC601" i="2"/>
  <c r="CY605" i="2"/>
  <c r="AI199" i="4"/>
  <c r="AI201" i="4" s="1"/>
  <c r="AI62" i="4"/>
  <c r="AI125" i="14"/>
  <c r="AJ60" i="4"/>
  <c r="AJ32" i="4"/>
  <c r="DR855" i="2"/>
  <c r="DR21" i="4" s="1"/>
  <c r="DR856" i="2"/>
  <c r="DR43" i="4" s="1"/>
  <c r="DR90" i="14" s="1"/>
  <c r="DS838" i="2"/>
  <c r="DT837" i="2" s="1"/>
  <c r="DR836" i="2"/>
  <c r="DR857" i="2" s="1"/>
  <c r="DP94" i="14"/>
  <c r="DP11" i="14"/>
  <c r="DP90" i="14"/>
  <c r="DP122" i="14"/>
  <c r="DP104" i="14"/>
  <c r="DP86" i="14"/>
  <c r="DQ852" i="2"/>
  <c r="DQ176" i="4"/>
  <c r="DQ863" i="2"/>
  <c r="BQ284" i="14"/>
  <c r="BV291" i="14"/>
  <c r="BR17" i="4"/>
  <c r="BR55" i="14" s="1"/>
  <c r="BS184" i="4"/>
  <c r="AI30" i="4"/>
  <c r="AI183" i="4" s="1"/>
  <c r="CX657" i="2"/>
  <c r="CX705" i="2" s="1"/>
  <c r="CX634" i="2"/>
  <c r="CX694" i="2" s="1"/>
  <c r="CX631" i="2"/>
  <c r="CX691" i="2" s="1"/>
  <c r="DA847" i="2"/>
  <c r="DA862" i="2"/>
  <c r="AR936" i="2"/>
  <c r="AR937" i="2" s="1"/>
  <c r="AR938" i="2" s="1"/>
  <c r="AR932" i="2" s="1"/>
  <c r="AJ922" i="2"/>
  <c r="AK924" i="2" s="1"/>
  <c r="AK925" i="2" s="1"/>
  <c r="AK913" i="2" s="1"/>
  <c r="AK819" i="2" s="1"/>
  <c r="AI282" i="14"/>
  <c r="AI296" i="14" s="1"/>
  <c r="AI303" i="14" s="1"/>
  <c r="AI304" i="14" s="1"/>
  <c r="AI305" i="14" s="1"/>
  <c r="AI254" i="14"/>
  <c r="AI260" i="14" s="1"/>
  <c r="AI267" i="14" s="1"/>
  <c r="AI268" i="14" s="1"/>
  <c r="AI269" i="14" s="1"/>
  <c r="AI227" i="14"/>
  <c r="AI233" i="14" s="1"/>
  <c r="AI240" i="14" s="1"/>
  <c r="AI241" i="14" s="1"/>
  <c r="AI242" i="14" s="1"/>
  <c r="AI942" i="2"/>
  <c r="AI42" i="4" s="1"/>
  <c r="AI48" i="4" s="1"/>
  <c r="AJ29" i="4"/>
  <c r="AJ914" i="2"/>
  <c r="AJ283" i="14"/>
  <c r="AJ941" i="2"/>
  <c r="AH93" i="14"/>
  <c r="AH158" i="14"/>
  <c r="AH157" i="14" s="1"/>
  <c r="AH162" i="14" s="1"/>
  <c r="AH10" i="14"/>
  <c r="AH9" i="14" s="1"/>
  <c r="AH16" i="14" s="1"/>
  <c r="AH29" i="14" s="1"/>
  <c r="AH185" i="4"/>
  <c r="AH187" i="4" s="1"/>
  <c r="AH203" i="4" s="1"/>
  <c r="AH49" i="14"/>
  <c r="AH48" i="14" s="1"/>
  <c r="AH56" i="14" s="1"/>
  <c r="AH69" i="14" s="1"/>
  <c r="AH121" i="14"/>
  <c r="AH120" i="14" s="1"/>
  <c r="AH64" i="4"/>
  <c r="AG70" i="14"/>
  <c r="AI285" i="14"/>
  <c r="AI943" i="2"/>
  <c r="AI554" i="2" s="1"/>
  <c r="AI553" i="2" s="1"/>
  <c r="AQ933" i="2"/>
  <c r="AQ293" i="14"/>
  <c r="AG30" i="14"/>
  <c r="BV510" i="2"/>
  <c r="AG26" i="14"/>
  <c r="AG66" i="14"/>
  <c r="BX116" i="2"/>
  <c r="BY115" i="2"/>
  <c r="BX113" i="2"/>
  <c r="BW886" i="2"/>
  <c r="BW897" i="2" s="1"/>
  <c r="BW512" i="2"/>
  <c r="BW513" i="2" s="1"/>
  <c r="BW514" i="2" s="1"/>
  <c r="BW39" i="4"/>
  <c r="BW117" i="2"/>
  <c r="BW25" i="4" s="1"/>
  <c r="BT257" i="14"/>
  <c r="BT290" i="14"/>
  <c r="BT230" i="14"/>
  <c r="BU291" i="14"/>
  <c r="BU928" i="2"/>
  <c r="BU929" i="2" s="1"/>
  <c r="BY46" i="2"/>
  <c r="BY37" i="2"/>
  <c r="BZ35" i="2"/>
  <c r="BY26" i="2"/>
  <c r="BY17" i="2"/>
  <c r="BZ15" i="2"/>
  <c r="CA86" i="2"/>
  <c r="CA77" i="2"/>
  <c r="CB75" i="2"/>
  <c r="BZ66" i="2"/>
  <c r="BZ57" i="2"/>
  <c r="CA55" i="2"/>
  <c r="BH883" i="2"/>
  <c r="BH899" i="2"/>
  <c r="BF885" i="2"/>
  <c r="BG884" i="2"/>
  <c r="BG281" i="14"/>
  <c r="BE226" i="14"/>
  <c r="BE253" i="14"/>
  <c r="BE280" i="14"/>
  <c r="CG525" i="2"/>
  <c r="CG526" i="2" s="1"/>
  <c r="CF528" i="2"/>
  <c r="BS79" i="10"/>
  <c r="CG531" i="2"/>
  <c r="CG532" i="2" s="1"/>
  <c r="CV393" i="2"/>
  <c r="CI401" i="2"/>
  <c r="CH524" i="2"/>
  <c r="CH403" i="2"/>
  <c r="CI399" i="2"/>
  <c r="CH530" i="2"/>
  <c r="CE563" i="2"/>
  <c r="BR228" i="14"/>
  <c r="BR255" i="14"/>
  <c r="BR286" i="14"/>
  <c r="CV86" i="10"/>
  <c r="DA71" i="10"/>
  <c r="DA72" i="10" s="1"/>
  <c r="BZ106" i="2"/>
  <c r="BZ97" i="2"/>
  <c r="CA95" i="2"/>
  <c r="BQ919" i="2"/>
  <c r="BQ920" i="2" s="1"/>
  <c r="BQ918" i="2"/>
  <c r="CU395" i="2"/>
  <c r="CV391" i="2"/>
  <c r="CF526" i="2"/>
  <c r="CC639" i="2" l="1"/>
  <c r="CC725" i="2" s="1"/>
  <c r="CZ604" i="2"/>
  <c r="DD600" i="2"/>
  <c r="DR175" i="4"/>
  <c r="AK32" i="4"/>
  <c r="AK60" i="4"/>
  <c r="AJ199" i="4"/>
  <c r="AJ201" i="4" s="1"/>
  <c r="AJ62" i="4"/>
  <c r="AJ125" i="14"/>
  <c r="DR122" i="14"/>
  <c r="DR94" i="14"/>
  <c r="DR11" i="14"/>
  <c r="DS855" i="2"/>
  <c r="DS21" i="4" s="1"/>
  <c r="DS856" i="2"/>
  <c r="DS836" i="2"/>
  <c r="DQ86" i="14"/>
  <c r="DQ104" i="14"/>
  <c r="DR176" i="4"/>
  <c r="DR863" i="2"/>
  <c r="DR852" i="2"/>
  <c r="BR187" i="14"/>
  <c r="BR15" i="14"/>
  <c r="BR85" i="14"/>
  <c r="BR87" i="14" s="1"/>
  <c r="AI27" i="13"/>
  <c r="BR167" i="14"/>
  <c r="BR22" i="4"/>
  <c r="AI33" i="4"/>
  <c r="AI8" i="13"/>
  <c r="AI28" i="13" s="1"/>
  <c r="AI177" i="14"/>
  <c r="AJ30" i="4"/>
  <c r="AJ8" i="13" s="1"/>
  <c r="AJ28" i="13" s="1"/>
  <c r="BR178" i="14"/>
  <c r="CX635" i="2"/>
  <c r="CX695" i="2" s="1"/>
  <c r="CY630" i="2"/>
  <c r="CY690" i="2" s="1"/>
  <c r="CY656" i="2"/>
  <c r="CY704" i="2" s="1"/>
  <c r="DA861" i="2"/>
  <c r="DB846" i="2"/>
  <c r="CF563" i="2"/>
  <c r="BY113" i="2"/>
  <c r="BY117" i="2" s="1"/>
  <c r="BY25" i="4" s="1"/>
  <c r="BW510" i="2"/>
  <c r="BY116" i="2"/>
  <c r="AH30" i="14"/>
  <c r="AK922" i="2"/>
  <c r="AH36" i="14"/>
  <c r="AH37" i="14" s="1"/>
  <c r="AH33" i="14"/>
  <c r="AH24" i="14"/>
  <c r="AH38" i="14"/>
  <c r="AH39" i="14" s="1"/>
  <c r="AH17" i="14"/>
  <c r="AH18" i="14" s="1"/>
  <c r="AI49" i="14"/>
  <c r="AI48" i="14" s="1"/>
  <c r="AI56" i="14" s="1"/>
  <c r="AI69" i="14" s="1"/>
  <c r="AI121" i="14"/>
  <c r="AI120" i="14" s="1"/>
  <c r="AI64" i="4"/>
  <c r="AI93" i="14"/>
  <c r="AI158" i="14"/>
  <c r="AI157" i="14" s="1"/>
  <c r="AI162" i="14" s="1"/>
  <c r="AI10" i="14"/>
  <c r="AI9" i="14" s="1"/>
  <c r="AI16" i="14" s="1"/>
  <c r="AI185" i="4"/>
  <c r="AI187" i="4" s="1"/>
  <c r="AI203" i="4" s="1"/>
  <c r="AI564" i="2"/>
  <c r="AI565" i="2" s="1"/>
  <c r="AI566" i="2" s="1"/>
  <c r="AH142" i="14"/>
  <c r="AH133" i="14"/>
  <c r="AH126" i="14"/>
  <c r="AH145" i="14"/>
  <c r="AH146" i="14" s="1"/>
  <c r="AH147" i="14"/>
  <c r="AH148" i="14" s="1"/>
  <c r="AS936" i="2"/>
  <c r="AS937" i="2" s="1"/>
  <c r="AQ934" i="2"/>
  <c r="AH70" i="14"/>
  <c r="AH76" i="14"/>
  <c r="AH77" i="14" s="1"/>
  <c r="AH78" i="14"/>
  <c r="AH79" i="14" s="1"/>
  <c r="AH73" i="14"/>
  <c r="AH64" i="14"/>
  <c r="AH57" i="14"/>
  <c r="AH58" i="14" s="1"/>
  <c r="AH96" i="14"/>
  <c r="AH866" i="2" s="1"/>
  <c r="AH98" i="14"/>
  <c r="AR293" i="14"/>
  <c r="AR933" i="2"/>
  <c r="AR934" i="2" s="1"/>
  <c r="AK283" i="14"/>
  <c r="AK29" i="4"/>
  <c r="AK914" i="2"/>
  <c r="AK915" i="2" s="1"/>
  <c r="AK941" i="2"/>
  <c r="AJ915" i="2"/>
  <c r="AJ285" i="14"/>
  <c r="AJ943" i="2"/>
  <c r="AJ554" i="2" s="1"/>
  <c r="AJ553" i="2" s="1"/>
  <c r="BZ115" i="2"/>
  <c r="BU230" i="14"/>
  <c r="BU257" i="14"/>
  <c r="BU290" i="14"/>
  <c r="BX39" i="4"/>
  <c r="BX117" i="2"/>
  <c r="BX25" i="4" s="1"/>
  <c r="BV929" i="2"/>
  <c r="BW935" i="2"/>
  <c r="BW930" i="2"/>
  <c r="BW927" i="2" s="1"/>
  <c r="BW939" i="2"/>
  <c r="BX886" i="2"/>
  <c r="BX897" i="2" s="1"/>
  <c r="BX512" i="2"/>
  <c r="BX513" i="2" s="1"/>
  <c r="BX514" i="2" s="1"/>
  <c r="CA66" i="2"/>
  <c r="CA57" i="2"/>
  <c r="CB55" i="2"/>
  <c r="BZ46" i="2"/>
  <c r="BZ37" i="2"/>
  <c r="CA35" i="2"/>
  <c r="BZ26" i="2"/>
  <c r="BZ17" i="2"/>
  <c r="CA15" i="2"/>
  <c r="CB86" i="2"/>
  <c r="CB77" i="2"/>
  <c r="CC75" i="2"/>
  <c r="BF226" i="14"/>
  <c r="BF253" i="14"/>
  <c r="BF280" i="14"/>
  <c r="BG885" i="2"/>
  <c r="BI883" i="2"/>
  <c r="BI899" i="2"/>
  <c r="BH281" i="14"/>
  <c r="BH884" i="2"/>
  <c r="DA904" i="2"/>
  <c r="DB70" i="10"/>
  <c r="CJ401" i="2"/>
  <c r="CI524" i="2"/>
  <c r="CW393" i="2"/>
  <c r="CF192" i="14"/>
  <c r="CV395" i="2"/>
  <c r="CW391" i="2"/>
  <c r="CH531" i="2"/>
  <c r="CH532" i="2" s="1"/>
  <c r="CG528" i="2"/>
  <c r="CA106" i="2"/>
  <c r="CA97" i="2"/>
  <c r="CB95" i="2"/>
  <c r="CW84" i="10"/>
  <c r="CW85" i="10" s="1"/>
  <c r="CI403" i="2"/>
  <c r="CJ399" i="2"/>
  <c r="CI530" i="2"/>
  <c r="BS906" i="2"/>
  <c r="BS901" i="2" s="1"/>
  <c r="BT77" i="10"/>
  <c r="BQ921" i="2"/>
  <c r="CH525" i="2"/>
  <c r="CH526" i="2" s="1"/>
  <c r="CG522" i="2"/>
  <c r="CD639" i="2" l="1"/>
  <c r="CD725" i="2" s="1"/>
  <c r="DD601" i="2"/>
  <c r="CZ605" i="2"/>
  <c r="DS175" i="4"/>
  <c r="AK125" i="14"/>
  <c r="AK199" i="4"/>
  <c r="AK201" i="4" s="1"/>
  <c r="AK62" i="4"/>
  <c r="DS857" i="2"/>
  <c r="DR104" i="14"/>
  <c r="DR86" i="14"/>
  <c r="DT838" i="2"/>
  <c r="DU837" i="2" s="1"/>
  <c r="DT855" i="2"/>
  <c r="DS43" i="4"/>
  <c r="AJ27" i="13"/>
  <c r="AJ29" i="13" s="1"/>
  <c r="AJ30" i="13" s="1"/>
  <c r="BR28" i="4"/>
  <c r="BR89" i="14"/>
  <c r="BR91" i="14" s="1"/>
  <c r="AJ33" i="4"/>
  <c r="AJ183" i="4"/>
  <c r="AJ177" i="14"/>
  <c r="AI29" i="13"/>
  <c r="AI30" i="13" s="1"/>
  <c r="AK30" i="4"/>
  <c r="AK27" i="13" s="1"/>
  <c r="CY657" i="2"/>
  <c r="CY705" i="2" s="1"/>
  <c r="CY634" i="2"/>
  <c r="CY694" i="2" s="1"/>
  <c r="CY631" i="2"/>
  <c r="CY691" i="2" s="1"/>
  <c r="BY39" i="4"/>
  <c r="BY935" i="2" s="1"/>
  <c r="BX510" i="2"/>
  <c r="DB847" i="2"/>
  <c r="DB862" i="2"/>
  <c r="BZ113" i="2"/>
  <c r="AK254" i="14"/>
  <c r="AK260" i="14" s="1"/>
  <c r="AK267" i="14" s="1"/>
  <c r="AK268" i="14" s="1"/>
  <c r="AK227" i="14"/>
  <c r="AK233" i="14" s="1"/>
  <c r="AK240" i="14" s="1"/>
  <c r="AK241" i="14" s="1"/>
  <c r="AK282" i="14"/>
  <c r="AK296" i="14" s="1"/>
  <c r="AK303" i="14" s="1"/>
  <c r="AK304" i="14" s="1"/>
  <c r="AK942" i="2"/>
  <c r="AK42" i="4" s="1"/>
  <c r="AK48" i="4" s="1"/>
  <c r="AR231" i="14"/>
  <c r="AR258" i="14"/>
  <c r="AR292" i="14"/>
  <c r="AQ231" i="14"/>
  <c r="AQ258" i="14"/>
  <c r="AQ292" i="14"/>
  <c r="AI24" i="14"/>
  <c r="AI33" i="14"/>
  <c r="AI17" i="14"/>
  <c r="AI18" i="14" s="1"/>
  <c r="AI38" i="14"/>
  <c r="AI39" i="14" s="1"/>
  <c r="AI36" i="14"/>
  <c r="AI37" i="14" s="1"/>
  <c r="AI133" i="14"/>
  <c r="AI126" i="14"/>
  <c r="AI145" i="14"/>
  <c r="AI146" i="14" s="1"/>
  <c r="AI147" i="14"/>
  <c r="AI148" i="14" s="1"/>
  <c r="AI142" i="14"/>
  <c r="AH26" i="14"/>
  <c r="AI29" i="14"/>
  <c r="AJ564" i="2"/>
  <c r="AJ565" i="2" s="1"/>
  <c r="AJ566" i="2" s="1"/>
  <c r="AH66" i="14"/>
  <c r="AI76" i="14"/>
  <c r="AI77" i="14" s="1"/>
  <c r="AI73" i="14"/>
  <c r="AI64" i="14"/>
  <c r="AI78" i="14"/>
  <c r="AI79" i="14" s="1"/>
  <c r="AI57" i="14"/>
  <c r="AI58" i="14" s="1"/>
  <c r="AK285" i="14"/>
  <c r="AK943" i="2"/>
  <c r="AK554" i="2" s="1"/>
  <c r="AK553" i="2" s="1"/>
  <c r="AI70" i="14"/>
  <c r="AT936" i="2"/>
  <c r="AS938" i="2"/>
  <c r="AS932" i="2" s="1"/>
  <c r="AI98" i="14"/>
  <c r="AI96" i="14"/>
  <c r="AI866" i="2" s="1"/>
  <c r="AL924" i="2"/>
  <c r="AL925" i="2" s="1"/>
  <c r="AL913" i="2" s="1"/>
  <c r="AL819" i="2" s="1"/>
  <c r="AJ254" i="14"/>
  <c r="AJ260" i="14" s="1"/>
  <c r="AJ267" i="14" s="1"/>
  <c r="AJ268" i="14" s="1"/>
  <c r="AJ269" i="14" s="1"/>
  <c r="AJ227" i="14"/>
  <c r="AJ233" i="14" s="1"/>
  <c r="AJ240" i="14" s="1"/>
  <c r="AJ241" i="14" s="1"/>
  <c r="AJ242" i="14" s="1"/>
  <c r="AJ282" i="14"/>
  <c r="AJ296" i="14" s="1"/>
  <c r="AJ303" i="14" s="1"/>
  <c r="AJ304" i="14" s="1"/>
  <c r="AJ305" i="14" s="1"/>
  <c r="AJ942" i="2"/>
  <c r="AJ42" i="4" s="1"/>
  <c r="AJ48" i="4" s="1"/>
  <c r="BZ116" i="2"/>
  <c r="CA115" i="2"/>
  <c r="BY886" i="2"/>
  <c r="BY897" i="2" s="1"/>
  <c r="BY512" i="2"/>
  <c r="BY513" i="2" s="1"/>
  <c r="BV290" i="14"/>
  <c r="BV257" i="14"/>
  <c r="BV230" i="14"/>
  <c r="BW291" i="14"/>
  <c r="BW928" i="2"/>
  <c r="BW929" i="2" s="1"/>
  <c r="BX930" i="2"/>
  <c r="BX927" i="2" s="1"/>
  <c r="BX939" i="2"/>
  <c r="BX935" i="2"/>
  <c r="CB66" i="2"/>
  <c r="CB57" i="2"/>
  <c r="CC55" i="2"/>
  <c r="CA46" i="2"/>
  <c r="CA37" i="2"/>
  <c r="CB35" i="2"/>
  <c r="CC86" i="2"/>
  <c r="CC77" i="2"/>
  <c r="CD75" i="2"/>
  <c r="CA26" i="2"/>
  <c r="CA17" i="2"/>
  <c r="CB15" i="2"/>
  <c r="BJ883" i="2"/>
  <c r="BJ899" i="2"/>
  <c r="BH885" i="2"/>
  <c r="BI281" i="14"/>
  <c r="BI884" i="2"/>
  <c r="BG226" i="14"/>
  <c r="BG253" i="14"/>
  <c r="BG280" i="14"/>
  <c r="CJ403" i="2"/>
  <c r="CK399" i="2"/>
  <c r="CJ530" i="2"/>
  <c r="CW395" i="2"/>
  <c r="CX391" i="2"/>
  <c r="CG192" i="14"/>
  <c r="DB71" i="10"/>
  <c r="DB72" i="10" s="1"/>
  <c r="BT20" i="4"/>
  <c r="BT143" i="4"/>
  <c r="BT145" i="4" s="1"/>
  <c r="BT78" i="10"/>
  <c r="CB106" i="2"/>
  <c r="CB97" i="2"/>
  <c r="CC95" i="2"/>
  <c r="CX393" i="2"/>
  <c r="CI525" i="2"/>
  <c r="CI522" i="2" s="1"/>
  <c r="CG563" i="2"/>
  <c r="CH522" i="2"/>
  <c r="BS287" i="14"/>
  <c r="BS902" i="2"/>
  <c r="BS16" i="4"/>
  <c r="CI531" i="2"/>
  <c r="CW86" i="10"/>
  <c r="CH528" i="2"/>
  <c r="CK401" i="2"/>
  <c r="CJ524" i="2"/>
  <c r="CH192" i="14" l="1"/>
  <c r="CE639" i="2"/>
  <c r="CE725" i="2" s="1"/>
  <c r="DA604" i="2"/>
  <c r="DE600" i="2"/>
  <c r="AL32" i="4"/>
  <c r="AL60" i="4"/>
  <c r="DU838" i="2"/>
  <c r="DU856" i="2" s="1"/>
  <c r="DU43" i="4" s="1"/>
  <c r="DU855" i="2"/>
  <c r="DT836" i="2"/>
  <c r="DT856" i="2"/>
  <c r="DS122" i="14"/>
  <c r="DS90" i="14"/>
  <c r="DS94" i="14"/>
  <c r="DS11" i="14"/>
  <c r="DT175" i="4"/>
  <c r="DT21" i="4"/>
  <c r="DS863" i="2"/>
  <c r="DS176" i="4"/>
  <c r="DS852" i="2"/>
  <c r="BY939" i="2"/>
  <c r="AK33" i="4"/>
  <c r="AK177" i="14"/>
  <c r="BR916" i="2"/>
  <c r="BR918" i="2" s="1"/>
  <c r="BR284" i="14"/>
  <c r="AK8" i="13"/>
  <c r="AK28" i="13" s="1"/>
  <c r="AK29" i="13" s="1"/>
  <c r="AK30" i="13" s="1"/>
  <c r="AK183" i="4"/>
  <c r="AK185" i="4" s="1"/>
  <c r="AK187" i="4" s="1"/>
  <c r="AK203" i="4" s="1"/>
  <c r="BS17" i="4"/>
  <c r="BS22" i="4" s="1"/>
  <c r="BT184" i="4"/>
  <c r="BY930" i="2"/>
  <c r="BY927" i="2" s="1"/>
  <c r="BY291" i="14" s="1"/>
  <c r="CY635" i="2"/>
  <c r="CY695" i="2" s="1"/>
  <c r="CZ630" i="2"/>
  <c r="CZ690" i="2" s="1"/>
  <c r="CZ656" i="2"/>
  <c r="CZ704" i="2" s="1"/>
  <c r="DB861" i="2"/>
  <c r="DC846" i="2"/>
  <c r="AL922" i="2"/>
  <c r="AM924" i="2" s="1"/>
  <c r="AM925" i="2" s="1"/>
  <c r="AM913" i="2" s="1"/>
  <c r="AM819" i="2" s="1"/>
  <c r="CB115" i="2"/>
  <c r="CI526" i="2"/>
  <c r="CA113" i="2"/>
  <c r="AI66" i="14"/>
  <c r="AJ185" i="4"/>
  <c r="AJ187" i="4" s="1"/>
  <c r="AJ203" i="4" s="1"/>
  <c r="AJ49" i="14"/>
  <c r="AJ48" i="14" s="1"/>
  <c r="AJ56" i="14" s="1"/>
  <c r="AJ121" i="14"/>
  <c r="AJ120" i="14" s="1"/>
  <c r="AJ64" i="4"/>
  <c r="AJ93" i="14"/>
  <c r="AJ158" i="14"/>
  <c r="AJ157" i="14" s="1"/>
  <c r="AJ162" i="14" s="1"/>
  <c r="AJ10" i="14"/>
  <c r="AJ9" i="14" s="1"/>
  <c r="AJ16" i="14" s="1"/>
  <c r="AJ29" i="14" s="1"/>
  <c r="AL914" i="2"/>
  <c r="AL283" i="14"/>
  <c r="AL941" i="2"/>
  <c r="AL29" i="4"/>
  <c r="AK49" i="14"/>
  <c r="AK48" i="14" s="1"/>
  <c r="AK56" i="14" s="1"/>
  <c r="AK121" i="14"/>
  <c r="AK120" i="14" s="1"/>
  <c r="AK93" i="14"/>
  <c r="AK158" i="14"/>
  <c r="AK157" i="14" s="1"/>
  <c r="AK162" i="14" s="1"/>
  <c r="AK10" i="14"/>
  <c r="AK9" i="14" s="1"/>
  <c r="AK16" i="14" s="1"/>
  <c r="AK64" i="4"/>
  <c r="AS293" i="14"/>
  <c r="AS933" i="2"/>
  <c r="AS934" i="2" s="1"/>
  <c r="AK564" i="2"/>
  <c r="AK565" i="2" s="1"/>
  <c r="AK566" i="2" s="1"/>
  <c r="AK305" i="14"/>
  <c r="AT937" i="2"/>
  <c r="AT938" i="2" s="1"/>
  <c r="AT932" i="2" s="1"/>
  <c r="AK242" i="14"/>
  <c r="AI30" i="14"/>
  <c r="AI26" i="14"/>
  <c r="AK269" i="14"/>
  <c r="CA116" i="2"/>
  <c r="CA512" i="2" s="1"/>
  <c r="BZ39" i="4"/>
  <c r="BZ117" i="2"/>
  <c r="BZ25" i="4" s="1"/>
  <c r="BZ886" i="2"/>
  <c r="BZ897" i="2" s="1"/>
  <c r="BZ512" i="2"/>
  <c r="BW257" i="14"/>
  <c r="BW290" i="14"/>
  <c r="BW230" i="14"/>
  <c r="BY514" i="2"/>
  <c r="BY510" i="2"/>
  <c r="BX928" i="2"/>
  <c r="BX929" i="2" s="1"/>
  <c r="BX291" i="14"/>
  <c r="CC66" i="2"/>
  <c r="CC57" i="2"/>
  <c r="CD55" i="2"/>
  <c r="CB26" i="2"/>
  <c r="CB17" i="2"/>
  <c r="CC15" i="2"/>
  <c r="CB46" i="2"/>
  <c r="CB37" i="2"/>
  <c r="CC35" i="2"/>
  <c r="CD86" i="2"/>
  <c r="CD77" i="2"/>
  <c r="CE75" i="2"/>
  <c r="BI885" i="2"/>
  <c r="BI253" i="14" s="1"/>
  <c r="BK883" i="2"/>
  <c r="BK899" i="2"/>
  <c r="BH253" i="14"/>
  <c r="BH280" i="14"/>
  <c r="BH226" i="14"/>
  <c r="BJ281" i="14"/>
  <c r="BJ884" i="2"/>
  <c r="BS903" i="2"/>
  <c r="CX395" i="2"/>
  <c r="CY391" i="2"/>
  <c r="CJ525" i="2"/>
  <c r="CJ522" i="2" s="1"/>
  <c r="CI528" i="2"/>
  <c r="CH563" i="2"/>
  <c r="CY393" i="2"/>
  <c r="CI532" i="2"/>
  <c r="CC106" i="2"/>
  <c r="CC97" i="2"/>
  <c r="CD95" i="2"/>
  <c r="CJ531" i="2"/>
  <c r="CL401" i="2"/>
  <c r="CK524" i="2"/>
  <c r="CX84" i="10"/>
  <c r="CX85" i="10" s="1"/>
  <c r="BT79" i="10"/>
  <c r="DB904" i="2"/>
  <c r="DC70" i="10"/>
  <c r="CK403" i="2"/>
  <c r="CL399" i="2"/>
  <c r="CK530" i="2"/>
  <c r="CI192" i="14" l="1"/>
  <c r="DV837" i="2"/>
  <c r="DX837" i="2" s="1"/>
  <c r="CF639" i="2"/>
  <c r="CF725" i="2" s="1"/>
  <c r="DE601" i="2"/>
  <c r="DA605" i="2"/>
  <c r="AM60" i="4"/>
  <c r="AM32" i="4"/>
  <c r="AL199" i="4"/>
  <c r="AL201" i="4" s="1"/>
  <c r="AL62" i="4"/>
  <c r="AL125" i="14"/>
  <c r="DU836" i="2"/>
  <c r="DU857" i="2" s="1"/>
  <c r="DS104" i="14"/>
  <c r="DS86" i="14"/>
  <c r="DU175" i="4"/>
  <c r="DU21" i="4"/>
  <c r="DT43" i="4"/>
  <c r="DU94" i="14"/>
  <c r="DU11" i="14"/>
  <c r="DU122" i="14"/>
  <c r="DU90" i="14"/>
  <c r="DT857" i="2"/>
  <c r="BR919" i="2"/>
  <c r="BR920" i="2" s="1"/>
  <c r="BR921" i="2" s="1"/>
  <c r="BI226" i="14"/>
  <c r="BS85" i="14"/>
  <c r="BS87" i="14" s="1"/>
  <c r="BY928" i="2"/>
  <c r="BY929" i="2" s="1"/>
  <c r="BS15" i="14"/>
  <c r="BS55" i="14"/>
  <c r="BS187" i="14"/>
  <c r="BS167" i="14"/>
  <c r="AL30" i="4"/>
  <c r="AL183" i="4" s="1"/>
  <c r="BS178" i="14"/>
  <c r="CZ657" i="2"/>
  <c r="CZ705" i="2" s="1"/>
  <c r="CZ634" i="2"/>
  <c r="CZ694" i="2" s="1"/>
  <c r="CZ631" i="2"/>
  <c r="CZ691" i="2" s="1"/>
  <c r="DC847" i="2"/>
  <c r="DC862" i="2"/>
  <c r="CJ526" i="2"/>
  <c r="AU936" i="2"/>
  <c r="AU937" i="2" s="1"/>
  <c r="AU938" i="2" s="1"/>
  <c r="AU932" i="2" s="1"/>
  <c r="AT293" i="14"/>
  <c r="AT933" i="2"/>
  <c r="AT934" i="2" s="1"/>
  <c r="AM922" i="2"/>
  <c r="AK57" i="14"/>
  <c r="AK76" i="14"/>
  <c r="AK77" i="14" s="1"/>
  <c r="AK78" i="14"/>
  <c r="AK79" i="14" s="1"/>
  <c r="AK73" i="14"/>
  <c r="AK64" i="14"/>
  <c r="AJ73" i="14"/>
  <c r="AJ64" i="14"/>
  <c r="AJ78" i="14"/>
  <c r="AJ79" i="14" s="1"/>
  <c r="AJ57" i="14"/>
  <c r="AJ58" i="14" s="1"/>
  <c r="AJ76" i="14"/>
  <c r="AJ77" i="14" s="1"/>
  <c r="AJ69" i="14"/>
  <c r="AS258" i="14"/>
  <c r="AS292" i="14"/>
  <c r="AS231" i="14"/>
  <c r="AK98" i="14"/>
  <c r="AK96" i="14"/>
  <c r="AK866" i="2" s="1"/>
  <c r="AJ98" i="14"/>
  <c r="AJ96" i="14"/>
  <c r="AJ866" i="2" s="1"/>
  <c r="AK29" i="14"/>
  <c r="AJ30" i="14"/>
  <c r="AL915" i="2"/>
  <c r="AL285" i="14"/>
  <c r="AL943" i="2"/>
  <c r="AL554" i="2" s="1"/>
  <c r="AL553" i="2" s="1"/>
  <c r="AM914" i="2"/>
  <c r="AM283" i="14"/>
  <c r="AM29" i="4"/>
  <c r="AM941" i="2"/>
  <c r="AK17" i="14"/>
  <c r="AK24" i="14"/>
  <c r="AK38" i="14"/>
  <c r="AK39" i="14" s="1"/>
  <c r="AK36" i="14"/>
  <c r="AK37" i="14" s="1"/>
  <c r="AK33" i="14"/>
  <c r="AK145" i="14"/>
  <c r="AK146" i="14" s="1"/>
  <c r="AK147" i="14"/>
  <c r="AK148" i="14" s="1"/>
  <c r="AK133" i="14"/>
  <c r="AK126" i="14"/>
  <c r="AK142" i="14"/>
  <c r="AJ33" i="14"/>
  <c r="AJ17" i="14"/>
  <c r="AJ18" i="14" s="1"/>
  <c r="AJ24" i="14"/>
  <c r="AJ38" i="14"/>
  <c r="AJ39" i="14" s="1"/>
  <c r="AJ36" i="14"/>
  <c r="AJ37" i="14" s="1"/>
  <c r="AJ147" i="14"/>
  <c r="AJ148" i="14" s="1"/>
  <c r="AJ145" i="14"/>
  <c r="AJ146" i="14" s="1"/>
  <c r="AJ142" i="14"/>
  <c r="AJ126" i="14"/>
  <c r="AJ133" i="14"/>
  <c r="CB113" i="2"/>
  <c r="BI280" i="14"/>
  <c r="CC115" i="2"/>
  <c r="CB116" i="2"/>
  <c r="CA39" i="4"/>
  <c r="CA117" i="2"/>
  <c r="CA25" i="4" s="1"/>
  <c r="CA886" i="2"/>
  <c r="CA897" i="2" s="1"/>
  <c r="BZ930" i="2"/>
  <c r="BZ927" i="2" s="1"/>
  <c r="BZ939" i="2"/>
  <c r="BZ935" i="2"/>
  <c r="BZ513" i="2"/>
  <c r="BZ514" i="2" s="1"/>
  <c r="CA513" i="2"/>
  <c r="BX230" i="14"/>
  <c r="BX257" i="14"/>
  <c r="BX290" i="14"/>
  <c r="CD66" i="2"/>
  <c r="CD57" i="2"/>
  <c r="CE55" i="2"/>
  <c r="CE86" i="2"/>
  <c r="CE77" i="2"/>
  <c r="CF75" i="2"/>
  <c r="CC26" i="2"/>
  <c r="CC17" i="2"/>
  <c r="CD15" i="2"/>
  <c r="CC46" i="2"/>
  <c r="CC37" i="2"/>
  <c r="CD35" i="2"/>
  <c r="BJ885" i="2"/>
  <c r="BK884" i="2"/>
  <c r="BK281" i="14"/>
  <c r="BL883" i="2"/>
  <c r="BL899" i="2"/>
  <c r="CL403" i="2"/>
  <c r="CM399" i="2"/>
  <c r="CL530" i="2"/>
  <c r="CD106" i="2"/>
  <c r="CD97" i="2"/>
  <c r="CE95" i="2"/>
  <c r="CZ393" i="2"/>
  <c r="BT906" i="2"/>
  <c r="BT901" i="2" s="1"/>
  <c r="BU77" i="10"/>
  <c r="CK525" i="2"/>
  <c r="CK522" i="2" s="1"/>
  <c r="CK531" i="2"/>
  <c r="CK528" i="2" s="1"/>
  <c r="CX86" i="10"/>
  <c r="CM401" i="2"/>
  <c r="CL524" i="2"/>
  <c r="CJ528" i="2"/>
  <c r="BS228" i="14"/>
  <c r="BS255" i="14"/>
  <c r="BS286" i="14"/>
  <c r="CJ532" i="2"/>
  <c r="CI563" i="2"/>
  <c r="DC71" i="10"/>
  <c r="DC72" i="10" s="1"/>
  <c r="BS89" i="14"/>
  <c r="BS91" i="14" s="1"/>
  <c r="BS28" i="4"/>
  <c r="CY395" i="2"/>
  <c r="CZ391" i="2"/>
  <c r="CJ192" i="14" l="1"/>
  <c r="CG639" i="2"/>
  <c r="CG725" i="2" s="1"/>
  <c r="DB604" i="2"/>
  <c r="DF600" i="2"/>
  <c r="AM62" i="4"/>
  <c r="AM125" i="14"/>
  <c r="AM199" i="4"/>
  <c r="AM201" i="4" s="1"/>
  <c r="DV838" i="2"/>
  <c r="DV856" i="2" s="1"/>
  <c r="DV855" i="2"/>
  <c r="DV21" i="4" s="1"/>
  <c r="DT122" i="14"/>
  <c r="DT11" i="14"/>
  <c r="DT90" i="14"/>
  <c r="DT94" i="14"/>
  <c r="DU852" i="2"/>
  <c r="DU176" i="4"/>
  <c r="DU863" i="2"/>
  <c r="DT176" i="4"/>
  <c r="DT852" i="2"/>
  <c r="DT863" i="2"/>
  <c r="AL8" i="13"/>
  <c r="AL28" i="13" s="1"/>
  <c r="AL27" i="13"/>
  <c r="AL177" i="14"/>
  <c r="AL33" i="4"/>
  <c r="AM30" i="4"/>
  <c r="AM27" i="13" s="1"/>
  <c r="CZ635" i="2"/>
  <c r="CZ695" i="2" s="1"/>
  <c r="DA630" i="2"/>
  <c r="DA690" i="2" s="1"/>
  <c r="DA656" i="2"/>
  <c r="DA704" i="2" s="1"/>
  <c r="DC861" i="2"/>
  <c r="DD846" i="2"/>
  <c r="CK526" i="2"/>
  <c r="CC113" i="2"/>
  <c r="CD115" i="2"/>
  <c r="AT292" i="14"/>
  <c r="AT258" i="14"/>
  <c r="AT231" i="14"/>
  <c r="AV936" i="2"/>
  <c r="AK30" i="14"/>
  <c r="AM285" i="14"/>
  <c r="AM943" i="2"/>
  <c r="AM554" i="2" s="1"/>
  <c r="AM553" i="2" s="1"/>
  <c r="AU293" i="14"/>
  <c r="AU933" i="2"/>
  <c r="AU934" i="2" s="1"/>
  <c r="AL564" i="2"/>
  <c r="AL565" i="2" s="1"/>
  <c r="AL566" i="2" s="1"/>
  <c r="AK58" i="14"/>
  <c r="AJ66" i="14"/>
  <c r="AK18" i="14"/>
  <c r="AJ26" i="14"/>
  <c r="AM915" i="2"/>
  <c r="AN924" i="2"/>
  <c r="AN925" i="2" s="1"/>
  <c r="AN913" i="2" s="1"/>
  <c r="AN819" i="2" s="1"/>
  <c r="AL254" i="14"/>
  <c r="AL260" i="14" s="1"/>
  <c r="AL267" i="14" s="1"/>
  <c r="AL268" i="14" s="1"/>
  <c r="AL269" i="14" s="1"/>
  <c r="AL227" i="14"/>
  <c r="AL233" i="14" s="1"/>
  <c r="AL240" i="14" s="1"/>
  <c r="AL241" i="14" s="1"/>
  <c r="AL242" i="14" s="1"/>
  <c r="AL282" i="14"/>
  <c r="AL296" i="14" s="1"/>
  <c r="AL303" i="14" s="1"/>
  <c r="AL304" i="14" s="1"/>
  <c r="AL305" i="14" s="1"/>
  <c r="AL942" i="2"/>
  <c r="AL42" i="4" s="1"/>
  <c r="AL48" i="4" s="1"/>
  <c r="AJ70" i="14"/>
  <c r="AK69" i="14"/>
  <c r="CC116" i="2"/>
  <c r="CA939" i="2"/>
  <c r="CA930" i="2"/>
  <c r="CA927" i="2" s="1"/>
  <c r="CA935" i="2"/>
  <c r="BZ291" i="14"/>
  <c r="BZ928" i="2"/>
  <c r="BZ929" i="2" s="1"/>
  <c r="BY290" i="14"/>
  <c r="BY230" i="14"/>
  <c r="BY257" i="14"/>
  <c r="CB512" i="2"/>
  <c r="CB513" i="2" s="1"/>
  <c r="CB514" i="2" s="1"/>
  <c r="CB886" i="2"/>
  <c r="CB897" i="2" s="1"/>
  <c r="BZ510" i="2"/>
  <c r="CB39" i="4"/>
  <c r="CB117" i="2"/>
  <c r="CB25" i="4" s="1"/>
  <c r="CA514" i="2"/>
  <c r="CA510" i="2"/>
  <c r="CD46" i="2"/>
  <c r="CD37" i="2"/>
  <c r="CE35" i="2"/>
  <c r="CE66" i="2"/>
  <c r="CE57" i="2"/>
  <c r="CF55" i="2"/>
  <c r="CF86" i="2"/>
  <c r="CF77" i="2"/>
  <c r="CG75" i="2"/>
  <c r="CD26" i="2"/>
  <c r="CD17" i="2"/>
  <c r="CE15" i="2"/>
  <c r="BM883" i="2"/>
  <c r="BM899" i="2"/>
  <c r="BL884" i="2"/>
  <c r="BL281" i="14"/>
  <c r="BK885" i="2"/>
  <c r="BJ280" i="14"/>
  <c r="BJ226" i="14"/>
  <c r="BJ253" i="14"/>
  <c r="CL525" i="2"/>
  <c r="CL526" i="2" s="1"/>
  <c r="CK563" i="2"/>
  <c r="DC904" i="2"/>
  <c r="DD70" i="10"/>
  <c r="CN401" i="2"/>
  <c r="CM524" i="2"/>
  <c r="BU143" i="4"/>
  <c r="BU145" i="4" s="1"/>
  <c r="BU20" i="4"/>
  <c r="BU78" i="10"/>
  <c r="CE106" i="2"/>
  <c r="CE97" i="2"/>
  <c r="CF95" i="2"/>
  <c r="CK532" i="2"/>
  <c r="CL531" i="2"/>
  <c r="CL528" i="2" s="1"/>
  <c r="BS284" i="14"/>
  <c r="BS916" i="2"/>
  <c r="CY84" i="10"/>
  <c r="CY85" i="10" s="1"/>
  <c r="CM403" i="2"/>
  <c r="CN399" i="2"/>
  <c r="CM530" i="2"/>
  <c r="CJ563" i="2"/>
  <c r="CZ395" i="2"/>
  <c r="DA391" i="2"/>
  <c r="CK192" i="14"/>
  <c r="BT287" i="14"/>
  <c r="BT902" i="2"/>
  <c r="BT903" i="2" s="1"/>
  <c r="BT16" i="4"/>
  <c r="DA393" i="2"/>
  <c r="CH639" i="2" l="1"/>
  <c r="CH725" i="2" s="1"/>
  <c r="DF601" i="2"/>
  <c r="DB605" i="2"/>
  <c r="DV836" i="2"/>
  <c r="DK840" i="2" s="1"/>
  <c r="AN32" i="4"/>
  <c r="AN60" i="4"/>
  <c r="DX838" i="2"/>
  <c r="DX855" i="2"/>
  <c r="DV175" i="4"/>
  <c r="DX175" i="4" s="1"/>
  <c r="B175" i="4" s="1"/>
  <c r="DV43" i="4"/>
  <c r="DX856" i="2"/>
  <c r="DT104" i="14"/>
  <c r="DT86" i="14"/>
  <c r="AL29" i="13"/>
  <c r="AL30" i="13" s="1"/>
  <c r="DX21" i="4"/>
  <c r="DU104" i="14"/>
  <c r="DU86" i="14"/>
  <c r="AM8" i="13"/>
  <c r="AM28" i="13" s="1"/>
  <c r="AM29" i="13" s="1"/>
  <c r="AM30" i="13" s="1"/>
  <c r="AM183" i="4"/>
  <c r="AM177" i="14"/>
  <c r="AM33" i="4"/>
  <c r="CD116" i="2"/>
  <c r="CD512" i="2" s="1"/>
  <c r="BT17" i="4"/>
  <c r="BT85" i="14" s="1"/>
  <c r="BT87" i="14" s="1"/>
  <c r="BU184" i="4"/>
  <c r="DA657" i="2"/>
  <c r="DA705" i="2" s="1"/>
  <c r="DA634" i="2"/>
  <c r="DA694" i="2" s="1"/>
  <c r="DA631" i="2"/>
  <c r="DA691" i="2" s="1"/>
  <c r="DD862" i="2"/>
  <c r="DD847" i="2"/>
  <c r="CE115" i="2"/>
  <c r="CB510" i="2"/>
  <c r="AK70" i="14"/>
  <c r="AM564" i="2"/>
  <c r="AM565" i="2" s="1"/>
  <c r="AM566" i="2" s="1"/>
  <c r="AK26" i="14"/>
  <c r="AL10" i="14"/>
  <c r="AL9" i="14" s="1"/>
  <c r="AL16" i="14" s="1"/>
  <c r="AL158" i="14"/>
  <c r="AL157" i="14" s="1"/>
  <c r="AL162" i="14" s="1"/>
  <c r="AL49" i="14"/>
  <c r="AL48" i="14" s="1"/>
  <c r="AL56" i="14" s="1"/>
  <c r="AL121" i="14"/>
  <c r="AL120" i="14" s="1"/>
  <c r="AL64" i="4"/>
  <c r="AL93" i="14"/>
  <c r="AL185" i="4"/>
  <c r="AL187" i="4" s="1"/>
  <c r="AL203" i="4" s="1"/>
  <c r="AN29" i="4"/>
  <c r="AN914" i="2"/>
  <c r="AN283" i="14"/>
  <c r="AN941" i="2"/>
  <c r="AU292" i="14"/>
  <c r="AU231" i="14"/>
  <c r="AU258" i="14"/>
  <c r="AV937" i="2"/>
  <c r="AV938" i="2" s="1"/>
  <c r="AV932" i="2" s="1"/>
  <c r="AN922" i="2"/>
  <c r="AM282" i="14"/>
  <c r="AM296" i="14" s="1"/>
  <c r="AM303" i="14" s="1"/>
  <c r="AM304" i="14" s="1"/>
  <c r="AM305" i="14" s="1"/>
  <c r="AM254" i="14"/>
  <c r="AM260" i="14" s="1"/>
  <c r="AM267" i="14" s="1"/>
  <c r="AM268" i="14" s="1"/>
  <c r="AM269" i="14" s="1"/>
  <c r="AM227" i="14"/>
  <c r="AM233" i="14" s="1"/>
  <c r="AM240" i="14" s="1"/>
  <c r="AM241" i="14" s="1"/>
  <c r="AM242" i="14" s="1"/>
  <c r="AM942" i="2"/>
  <c r="AM42" i="4" s="1"/>
  <c r="AM48" i="4" s="1"/>
  <c r="AK66" i="14"/>
  <c r="CD113" i="2"/>
  <c r="CA291" i="14"/>
  <c r="CA928" i="2"/>
  <c r="CA929" i="2" s="1"/>
  <c r="BZ290" i="14"/>
  <c r="BZ230" i="14"/>
  <c r="BZ257" i="14"/>
  <c r="CC886" i="2"/>
  <c r="CC897" i="2" s="1"/>
  <c r="CC512" i="2"/>
  <c r="CB939" i="2"/>
  <c r="CB935" i="2"/>
  <c r="CB930" i="2"/>
  <c r="CB927" i="2" s="1"/>
  <c r="CC39" i="4"/>
  <c r="CC117" i="2"/>
  <c r="CC25" i="4" s="1"/>
  <c r="CE26" i="2"/>
  <c r="CE17" i="2"/>
  <c r="CF15" i="2"/>
  <c r="CE46" i="2"/>
  <c r="CE37" i="2"/>
  <c r="CF35" i="2"/>
  <c r="CF66" i="2"/>
  <c r="CF57" i="2"/>
  <c r="CG55" i="2"/>
  <c r="CG86" i="2"/>
  <c r="CG77" i="2"/>
  <c r="CH75" i="2"/>
  <c r="BM281" i="14"/>
  <c r="BM884" i="2"/>
  <c r="BK253" i="14"/>
  <c r="BK280" i="14"/>
  <c r="BK226" i="14"/>
  <c r="BL885" i="2"/>
  <c r="BN883" i="2"/>
  <c r="BN899" i="2"/>
  <c r="BT228" i="14"/>
  <c r="BT255" i="14"/>
  <c r="BT286" i="14"/>
  <c r="DB393" i="2"/>
  <c r="DA395" i="2"/>
  <c r="DB391" i="2"/>
  <c r="CY86" i="10"/>
  <c r="CF106" i="2"/>
  <c r="CF97" i="2"/>
  <c r="CG95" i="2"/>
  <c r="CO401" i="2"/>
  <c r="CN524" i="2"/>
  <c r="DD71" i="10"/>
  <c r="DD72" i="10" s="1"/>
  <c r="BS919" i="2"/>
  <c r="BS920" i="2" s="1"/>
  <c r="BS918" i="2"/>
  <c r="CM531" i="2"/>
  <c r="CM528" i="2" s="1"/>
  <c r="CL532" i="2"/>
  <c r="CN403" i="2"/>
  <c r="CO399" i="2"/>
  <c r="CN530" i="2"/>
  <c r="CL192" i="14"/>
  <c r="BU79" i="10"/>
  <c r="CM525" i="2"/>
  <c r="CM526" i="2" s="1"/>
  <c r="CL522" i="2"/>
  <c r="DV857" i="2" l="1"/>
  <c r="DV176" i="4" s="1"/>
  <c r="BN840" i="2"/>
  <c r="AN840" i="2"/>
  <c r="W840" i="2"/>
  <c r="CA840" i="2"/>
  <c r="DN840" i="2"/>
  <c r="BC840" i="2"/>
  <c r="CI639" i="2"/>
  <c r="CI725" i="2" s="1"/>
  <c r="DC604" i="2"/>
  <c r="DG600" i="2"/>
  <c r="O840" i="2"/>
  <c r="BG840" i="2"/>
  <c r="DF840" i="2"/>
  <c r="DH840" i="2"/>
  <c r="CK840" i="2"/>
  <c r="CP840" i="2"/>
  <c r="AD840" i="2"/>
  <c r="AP840" i="2"/>
  <c r="BF840" i="2"/>
  <c r="BJ840" i="2"/>
  <c r="CY840" i="2"/>
  <c r="CD840" i="2"/>
  <c r="DQ840" i="2"/>
  <c r="T840" i="2"/>
  <c r="BR840" i="2"/>
  <c r="Z840" i="2"/>
  <c r="AS840" i="2"/>
  <c r="CX840" i="2"/>
  <c r="BE840" i="2"/>
  <c r="CQ840" i="2"/>
  <c r="BZ840" i="2"/>
  <c r="DE840" i="2"/>
  <c r="DL840" i="2"/>
  <c r="P840" i="2"/>
  <c r="AQ840" i="2"/>
  <c r="CM840" i="2"/>
  <c r="DU840" i="2"/>
  <c r="U840" i="2"/>
  <c r="DC840" i="2"/>
  <c r="BM840" i="2"/>
  <c r="BY840" i="2"/>
  <c r="AL840" i="2"/>
  <c r="X840" i="2"/>
  <c r="DA840" i="2"/>
  <c r="CG840" i="2"/>
  <c r="K840" i="2"/>
  <c r="AB840" i="2"/>
  <c r="CS840" i="2"/>
  <c r="DT840" i="2"/>
  <c r="DS840" i="2"/>
  <c r="AA840" i="2"/>
  <c r="J840" i="2"/>
  <c r="AE840" i="2"/>
  <c r="AF840" i="2"/>
  <c r="I840" i="2"/>
  <c r="AO840" i="2"/>
  <c r="BS840" i="2"/>
  <c r="BV840" i="2"/>
  <c r="CW840" i="2"/>
  <c r="AM840" i="2"/>
  <c r="CL840" i="2"/>
  <c r="CV840" i="2"/>
  <c r="DV840" i="2"/>
  <c r="CO840" i="2"/>
  <c r="AJ840" i="2"/>
  <c r="DD840" i="2"/>
  <c r="BQ840" i="2"/>
  <c r="CU840" i="2"/>
  <c r="AX840" i="2"/>
  <c r="AZ840" i="2"/>
  <c r="Q840" i="2"/>
  <c r="G840" i="2"/>
  <c r="BD840" i="2"/>
  <c r="CB840" i="2"/>
  <c r="BX840" i="2"/>
  <c r="AY840" i="2"/>
  <c r="DI840" i="2"/>
  <c r="BL840" i="2"/>
  <c r="AH840" i="2"/>
  <c r="AK840" i="2"/>
  <c r="AR840" i="2"/>
  <c r="AT840" i="2"/>
  <c r="Y840" i="2"/>
  <c r="DM840" i="2"/>
  <c r="BA840" i="2"/>
  <c r="CH840" i="2"/>
  <c r="AV840" i="2"/>
  <c r="BH840" i="2"/>
  <c r="AG840" i="2"/>
  <c r="CJ840" i="2"/>
  <c r="DB840" i="2"/>
  <c r="BO840" i="2"/>
  <c r="DJ840" i="2"/>
  <c r="BW840" i="2"/>
  <c r="BP840" i="2"/>
  <c r="L840" i="2"/>
  <c r="DP840" i="2"/>
  <c r="CR840" i="2"/>
  <c r="AI840" i="2"/>
  <c r="AW840" i="2"/>
  <c r="BU840" i="2"/>
  <c r="M840" i="2"/>
  <c r="BK840" i="2"/>
  <c r="R840" i="2"/>
  <c r="CT840" i="2"/>
  <c r="CE840" i="2"/>
  <c r="BB840" i="2"/>
  <c r="BI840" i="2"/>
  <c r="AU840" i="2"/>
  <c r="BT840" i="2"/>
  <c r="CI840" i="2"/>
  <c r="S840" i="2"/>
  <c r="V840" i="2"/>
  <c r="AC840" i="2"/>
  <c r="CF840" i="2"/>
  <c r="DO840" i="2"/>
  <c r="N840" i="2"/>
  <c r="CZ840" i="2"/>
  <c r="CC840" i="2"/>
  <c r="DG840" i="2"/>
  <c r="CN840" i="2"/>
  <c r="DR840" i="2"/>
  <c r="H840" i="2"/>
  <c r="BT55" i="14"/>
  <c r="AN199" i="4"/>
  <c r="AN201" i="4" s="1"/>
  <c r="AN62" i="4"/>
  <c r="AN125" i="14"/>
  <c r="BT15" i="14"/>
  <c r="DV11" i="14"/>
  <c r="DX11" i="14" s="1"/>
  <c r="DV122" i="14"/>
  <c r="DX122" i="14" s="1"/>
  <c r="DV90" i="14"/>
  <c r="DV94" i="14"/>
  <c r="DX43" i="4"/>
  <c r="DV863" i="2"/>
  <c r="DX863" i="2" s="1"/>
  <c r="BT187" i="14"/>
  <c r="BT167" i="14"/>
  <c r="BT22" i="4"/>
  <c r="AN30" i="4"/>
  <c r="AN177" i="14" s="1"/>
  <c r="BT178" i="14"/>
  <c r="CD513" i="2"/>
  <c r="CD510" i="2" s="1"/>
  <c r="DA635" i="2"/>
  <c r="DA695" i="2" s="1"/>
  <c r="DB630" i="2"/>
  <c r="DB690" i="2" s="1"/>
  <c r="DB656" i="2"/>
  <c r="DB704" i="2" s="1"/>
  <c r="DE846" i="2"/>
  <c r="DD861" i="2"/>
  <c r="AW936" i="2"/>
  <c r="AW937" i="2" s="1"/>
  <c r="AW938" i="2" s="1"/>
  <c r="AW932" i="2" s="1"/>
  <c r="AN285" i="14"/>
  <c r="AN943" i="2"/>
  <c r="AN554" i="2" s="1"/>
  <c r="AN553" i="2" s="1"/>
  <c r="AL17" i="14"/>
  <c r="AL18" i="14" s="1"/>
  <c r="AL36" i="14"/>
  <c r="AL37" i="14" s="1"/>
  <c r="AL38" i="14"/>
  <c r="AL39" i="14" s="1"/>
  <c r="AL33" i="14"/>
  <c r="AL24" i="14"/>
  <c r="AL29" i="14"/>
  <c r="AV933" i="2"/>
  <c r="AV934" i="2" s="1"/>
  <c r="AV293" i="14"/>
  <c r="AL145" i="14"/>
  <c r="AL146" i="14" s="1"/>
  <c r="AL142" i="14"/>
  <c r="AL133" i="14"/>
  <c r="AL147" i="14"/>
  <c r="AL148" i="14" s="1"/>
  <c r="AL126" i="14"/>
  <c r="AN915" i="2"/>
  <c r="AL76" i="14"/>
  <c r="AL77" i="14" s="1"/>
  <c r="AL78" i="14"/>
  <c r="AL79" i="14" s="1"/>
  <c r="AL73" i="14"/>
  <c r="AL64" i="14"/>
  <c r="AL57" i="14"/>
  <c r="AL58" i="14" s="1"/>
  <c r="AM49" i="14"/>
  <c r="AM48" i="14" s="1"/>
  <c r="AM56" i="14" s="1"/>
  <c r="AM121" i="14"/>
  <c r="AM120" i="14" s="1"/>
  <c r="AM64" i="4"/>
  <c r="AM93" i="14"/>
  <c r="AM158" i="14"/>
  <c r="AM157" i="14" s="1"/>
  <c r="AM162" i="14" s="1"/>
  <c r="AM10" i="14"/>
  <c r="AM9" i="14" s="1"/>
  <c r="AM16" i="14" s="1"/>
  <c r="AM185" i="4"/>
  <c r="AM187" i="4" s="1"/>
  <c r="AM203" i="4" s="1"/>
  <c r="AO924" i="2"/>
  <c r="AO925" i="2" s="1"/>
  <c r="AO913" i="2" s="1"/>
  <c r="AO819" i="2" s="1"/>
  <c r="AL98" i="14"/>
  <c r="AL96" i="14"/>
  <c r="AL866" i="2" s="1"/>
  <c r="AL69" i="14"/>
  <c r="CE113" i="2"/>
  <c r="CF115" i="2"/>
  <c r="CE116" i="2"/>
  <c r="CD886" i="2"/>
  <c r="CD897" i="2" s="1"/>
  <c r="CA230" i="14"/>
  <c r="CA257" i="14"/>
  <c r="CA290" i="14"/>
  <c r="CM522" i="2"/>
  <c r="CC930" i="2"/>
  <c r="CC927" i="2" s="1"/>
  <c r="CC939" i="2"/>
  <c r="CC935" i="2"/>
  <c r="CB928" i="2"/>
  <c r="CB929" i="2" s="1"/>
  <c r="CB291" i="14"/>
  <c r="CC513" i="2"/>
  <c r="CC514" i="2" s="1"/>
  <c r="CD117" i="2"/>
  <c r="CD25" i="4" s="1"/>
  <c r="CD39" i="4"/>
  <c r="CF26" i="2"/>
  <c r="CF17" i="2"/>
  <c r="CG15" i="2"/>
  <c r="CH86" i="2"/>
  <c r="CH77" i="2"/>
  <c r="CI75" i="2"/>
  <c r="CF46" i="2"/>
  <c r="CF37" i="2"/>
  <c r="CG35" i="2"/>
  <c r="CG66" i="2"/>
  <c r="CG57" i="2"/>
  <c r="CH55" i="2"/>
  <c r="BN281" i="14"/>
  <c r="BN884" i="2"/>
  <c r="BM885" i="2"/>
  <c r="BL226" i="14"/>
  <c r="BL253" i="14"/>
  <c r="BL280" i="14"/>
  <c r="BO883" i="2"/>
  <c r="BO899" i="2"/>
  <c r="BS921" i="2"/>
  <c r="CM192" i="14"/>
  <c r="DD904" i="2"/>
  <c r="DE70" i="10"/>
  <c r="CN525" i="2"/>
  <c r="CN522" i="2" s="1"/>
  <c r="CZ84" i="10"/>
  <c r="CZ85" i="10" s="1"/>
  <c r="DC393" i="2"/>
  <c r="BU906" i="2"/>
  <c r="BU901" i="2" s="1"/>
  <c r="BV77" i="10"/>
  <c r="CO403" i="2"/>
  <c r="CP399" i="2"/>
  <c r="CO530" i="2"/>
  <c r="CL563" i="2"/>
  <c r="CM532" i="2"/>
  <c r="CP401" i="2"/>
  <c r="CO524" i="2"/>
  <c r="CG106" i="2"/>
  <c r="CG97" i="2"/>
  <c r="CH95" i="2"/>
  <c r="DB395" i="2"/>
  <c r="DC391" i="2"/>
  <c r="CN531" i="2"/>
  <c r="CN532" i="2" s="1"/>
  <c r="CM563" i="2" l="1"/>
  <c r="DV852" i="2"/>
  <c r="DX840" i="2"/>
  <c r="B833" i="2" s="1"/>
  <c r="CJ639" i="2"/>
  <c r="DG601" i="2"/>
  <c r="DC605" i="2"/>
  <c r="AO32" i="4"/>
  <c r="AO60" i="4"/>
  <c r="DV104" i="14"/>
  <c r="DV86" i="14"/>
  <c r="BT28" i="4"/>
  <c r="BT89" i="14"/>
  <c r="BT91" i="14" s="1"/>
  <c r="AN183" i="4"/>
  <c r="AN33" i="4"/>
  <c r="AN27" i="13"/>
  <c r="AN8" i="13"/>
  <c r="AN28" i="13" s="1"/>
  <c r="DB657" i="2"/>
  <c r="DB705" i="2" s="1"/>
  <c r="DB634" i="2"/>
  <c r="DB694" i="2" s="1"/>
  <c r="DB631" i="2"/>
  <c r="DB691" i="2" s="1"/>
  <c r="DE862" i="2"/>
  <c r="DE847" i="2"/>
  <c r="CG115" i="2"/>
  <c r="CN526" i="2"/>
  <c r="CF113" i="2"/>
  <c r="AX936" i="2"/>
  <c r="AX937" i="2" s="1"/>
  <c r="AX938" i="2" s="1"/>
  <c r="AX932" i="2" s="1"/>
  <c r="AN254" i="14"/>
  <c r="AN260" i="14" s="1"/>
  <c r="AN267" i="14" s="1"/>
  <c r="AN268" i="14" s="1"/>
  <c r="AN269" i="14" s="1"/>
  <c r="AN282" i="14"/>
  <c r="AN296" i="14" s="1"/>
  <c r="AN303" i="14" s="1"/>
  <c r="AN304" i="14" s="1"/>
  <c r="AN305" i="14" s="1"/>
  <c r="AN227" i="14"/>
  <c r="AN233" i="14" s="1"/>
  <c r="AN240" i="14" s="1"/>
  <c r="AN241" i="14" s="1"/>
  <c r="AN242" i="14" s="1"/>
  <c r="AN942" i="2"/>
  <c r="AN42" i="4" s="1"/>
  <c r="AN48" i="4" s="1"/>
  <c r="AV292" i="14"/>
  <c r="AV258" i="14"/>
  <c r="AV231" i="14"/>
  <c r="AL26" i="14"/>
  <c r="AW293" i="14"/>
  <c r="AW933" i="2"/>
  <c r="AW934" i="2" s="1"/>
  <c r="AM36" i="14"/>
  <c r="AM37" i="14" s="1"/>
  <c r="AM33" i="14"/>
  <c r="AM17" i="14"/>
  <c r="AM18" i="14" s="1"/>
  <c r="AM24" i="14"/>
  <c r="AM38" i="14"/>
  <c r="AM39" i="14" s="1"/>
  <c r="AM126" i="14"/>
  <c r="AM145" i="14"/>
  <c r="AM146" i="14" s="1"/>
  <c r="AM147" i="14"/>
  <c r="AM148" i="14" s="1"/>
  <c r="AM133" i="14"/>
  <c r="AM142" i="14"/>
  <c r="AO914" i="2"/>
  <c r="AO283" i="14"/>
  <c r="AO29" i="4"/>
  <c r="AO941" i="2"/>
  <c r="AM78" i="14"/>
  <c r="AM79" i="14" s="1"/>
  <c r="AM57" i="14"/>
  <c r="AM58" i="14" s="1"/>
  <c r="AM76" i="14"/>
  <c r="AM77" i="14" s="1"/>
  <c r="AM73" i="14"/>
  <c r="AM64" i="14"/>
  <c r="AN564" i="2"/>
  <c r="AN565" i="2" s="1"/>
  <c r="AN566" i="2" s="1"/>
  <c r="AL70" i="14"/>
  <c r="AM69" i="14"/>
  <c r="AO922" i="2"/>
  <c r="AM98" i="14"/>
  <c r="AM96" i="14"/>
  <c r="AM866" i="2" s="1"/>
  <c r="AL66" i="14"/>
  <c r="AM29" i="14"/>
  <c r="AL30" i="14"/>
  <c r="CF116" i="2"/>
  <c r="CD514" i="2"/>
  <c r="CB230" i="14"/>
  <c r="CB257" i="14"/>
  <c r="CB290" i="14"/>
  <c r="CC928" i="2"/>
  <c r="CC929" i="2" s="1"/>
  <c r="CC291" i="14"/>
  <c r="CD939" i="2"/>
  <c r="CD935" i="2"/>
  <c r="CD930" i="2"/>
  <c r="CD927" i="2" s="1"/>
  <c r="CC510" i="2"/>
  <c r="CE39" i="4"/>
  <c r="CE117" i="2"/>
  <c r="CE25" i="4" s="1"/>
  <c r="CE512" i="2"/>
  <c r="CE513" i="2" s="1"/>
  <c r="CE514" i="2" s="1"/>
  <c r="CE886" i="2"/>
  <c r="CE897" i="2" s="1"/>
  <c r="CG26" i="2"/>
  <c r="CG17" i="2"/>
  <c r="CH15" i="2"/>
  <c r="CH66" i="2"/>
  <c r="CH57" i="2"/>
  <c r="CI55" i="2"/>
  <c r="CI86" i="2"/>
  <c r="CI77" i="2"/>
  <c r="CJ75" i="2"/>
  <c r="CG46" i="2"/>
  <c r="CG37" i="2"/>
  <c r="CH35" i="2"/>
  <c r="BP883" i="2"/>
  <c r="BP899" i="2"/>
  <c r="BN885" i="2"/>
  <c r="BO281" i="14"/>
  <c r="BO884" i="2"/>
  <c r="BM253" i="14"/>
  <c r="BM280" i="14"/>
  <c r="BM226" i="14"/>
  <c r="CH106" i="2"/>
  <c r="CH97" i="2"/>
  <c r="CI95" i="2"/>
  <c r="CO525" i="2"/>
  <c r="CO526" i="2" s="1"/>
  <c r="CP403" i="2"/>
  <c r="CQ399" i="2"/>
  <c r="CP530" i="2"/>
  <c r="BU287" i="14"/>
  <c r="BU902" i="2"/>
  <c r="BU16" i="4"/>
  <c r="DE71" i="10"/>
  <c r="DE72" i="10" s="1"/>
  <c r="BV143" i="4"/>
  <c r="BV145" i="4" s="1"/>
  <c r="BV20" i="4"/>
  <c r="BV78" i="10"/>
  <c r="CQ401" i="2"/>
  <c r="CP524" i="2"/>
  <c r="DC395" i="2"/>
  <c r="DD391" i="2"/>
  <c r="CN528" i="2"/>
  <c r="CO531" i="2"/>
  <c r="CO532" i="2" s="1"/>
  <c r="DD393" i="2"/>
  <c r="CZ86" i="10"/>
  <c r="CJ725" i="2" l="1"/>
  <c r="CK639" i="2"/>
  <c r="CK725" i="2" s="1"/>
  <c r="DD604" i="2"/>
  <c r="DH600" i="2"/>
  <c r="AO62" i="4"/>
  <c r="AO125" i="14"/>
  <c r="AO199" i="4"/>
  <c r="AO201" i="4" s="1"/>
  <c r="BT916" i="2"/>
  <c r="BT918" i="2" s="1"/>
  <c r="BT919" i="2" s="1"/>
  <c r="BT920" i="2" s="1"/>
  <c r="BT284" i="14"/>
  <c r="AN29" i="13"/>
  <c r="AN30" i="13" s="1"/>
  <c r="BU17" i="4"/>
  <c r="BU85" i="14" s="1"/>
  <c r="BU87" i="14" s="1"/>
  <c r="AO30" i="4"/>
  <c r="AO33" i="4" s="1"/>
  <c r="BV184" i="4"/>
  <c r="DB635" i="2"/>
  <c r="DB695" i="2" s="1"/>
  <c r="DC630" i="2"/>
  <c r="DC690" i="2" s="1"/>
  <c r="DC656" i="2"/>
  <c r="DC704" i="2" s="1"/>
  <c r="DF846" i="2"/>
  <c r="DE861" i="2"/>
  <c r="CH115" i="2"/>
  <c r="CG113" i="2"/>
  <c r="CG117" i="2" s="1"/>
  <c r="CG25" i="4" s="1"/>
  <c r="AY936" i="2"/>
  <c r="AY937" i="2" s="1"/>
  <c r="AZ936" i="2" s="1"/>
  <c r="AZ937" i="2" s="1"/>
  <c r="AM26" i="14"/>
  <c r="AM30" i="14"/>
  <c r="AX933" i="2"/>
  <c r="AX934" i="2" s="1"/>
  <c r="AX293" i="14"/>
  <c r="AP924" i="2"/>
  <c r="AP925" i="2" s="1"/>
  <c r="AP913" i="2" s="1"/>
  <c r="AP819" i="2" s="1"/>
  <c r="AO915" i="2"/>
  <c r="AO285" i="14"/>
  <c r="AO943" i="2"/>
  <c r="AO554" i="2" s="1"/>
  <c r="AO553" i="2" s="1"/>
  <c r="AN121" i="14"/>
  <c r="AN120" i="14" s="1"/>
  <c r="AN64" i="4"/>
  <c r="AN93" i="14"/>
  <c r="AN158" i="14"/>
  <c r="AN157" i="14" s="1"/>
  <c r="AN162" i="14" s="1"/>
  <c r="AN10" i="14"/>
  <c r="AN9" i="14" s="1"/>
  <c r="AN16" i="14" s="1"/>
  <c r="AN185" i="4"/>
  <c r="AN187" i="4" s="1"/>
  <c r="AN203" i="4" s="1"/>
  <c r="AN49" i="14"/>
  <c r="AN48" i="14" s="1"/>
  <c r="AN56" i="14" s="1"/>
  <c r="AN69" i="14" s="1"/>
  <c r="AM66" i="14"/>
  <c r="AM70" i="14"/>
  <c r="AW258" i="14"/>
  <c r="AW231" i="14"/>
  <c r="AW292" i="14"/>
  <c r="CG116" i="2"/>
  <c r="CE510" i="2"/>
  <c r="CF117" i="2"/>
  <c r="CF25" i="4" s="1"/>
  <c r="CF39" i="4"/>
  <c r="CE939" i="2"/>
  <c r="CE935" i="2"/>
  <c r="CE930" i="2"/>
  <c r="CE927" i="2" s="1"/>
  <c r="CD291" i="14"/>
  <c r="CD928" i="2"/>
  <c r="CD929" i="2" s="1"/>
  <c r="CC257" i="14"/>
  <c r="CC290" i="14"/>
  <c r="CC230" i="14"/>
  <c r="CF512" i="2"/>
  <c r="CF513" i="2" s="1"/>
  <c r="CF514" i="2" s="1"/>
  <c r="CF886" i="2"/>
  <c r="CF897" i="2" s="1"/>
  <c r="CH26" i="2"/>
  <c r="CH17" i="2"/>
  <c r="CI15" i="2"/>
  <c r="CH46" i="2"/>
  <c r="CH37" i="2"/>
  <c r="CI35" i="2"/>
  <c r="CO528" i="2"/>
  <c r="CI66" i="2"/>
  <c r="CI57" i="2"/>
  <c r="CJ55" i="2"/>
  <c r="CJ86" i="2"/>
  <c r="CJ77" i="2"/>
  <c r="CK75" i="2"/>
  <c r="BN226" i="14"/>
  <c r="BN253" i="14"/>
  <c r="BN280" i="14"/>
  <c r="BQ883" i="2"/>
  <c r="BQ899" i="2"/>
  <c r="BP884" i="2"/>
  <c r="BP281" i="14"/>
  <c r="BO885" i="2"/>
  <c r="DE904" i="2"/>
  <c r="DF70" i="10"/>
  <c r="CN563" i="2"/>
  <c r="CQ403" i="2"/>
  <c r="CR399" i="2"/>
  <c r="CQ530" i="2"/>
  <c r="CP525" i="2"/>
  <c r="DE393" i="2"/>
  <c r="CR401" i="2"/>
  <c r="CQ524" i="2"/>
  <c r="BU903" i="2"/>
  <c r="DA84" i="10"/>
  <c r="DA85" i="10" s="1"/>
  <c r="CO522" i="2"/>
  <c r="CN192" i="14"/>
  <c r="DD395" i="2"/>
  <c r="DE391" i="2"/>
  <c r="BV79" i="10"/>
  <c r="CP531" i="2"/>
  <c r="CP532" i="2" s="1"/>
  <c r="CI106" i="2"/>
  <c r="CI97" i="2"/>
  <c r="CJ95" i="2"/>
  <c r="CO192" i="14" l="1"/>
  <c r="CL639" i="2"/>
  <c r="CL725" i="2" s="1"/>
  <c r="DH601" i="2"/>
  <c r="DD605" i="2"/>
  <c r="AP60" i="4"/>
  <c r="AP32" i="4"/>
  <c r="BU167" i="14"/>
  <c r="BU187" i="14"/>
  <c r="BU15" i="14"/>
  <c r="BU22" i="4"/>
  <c r="BU55" i="14"/>
  <c r="AO27" i="13"/>
  <c r="AO183" i="4"/>
  <c r="AO177" i="14"/>
  <c r="AO8" i="13"/>
  <c r="AO28" i="13" s="1"/>
  <c r="BU178" i="14"/>
  <c r="DC657" i="2"/>
  <c r="DC705" i="2" s="1"/>
  <c r="DC634" i="2"/>
  <c r="DC694" i="2" s="1"/>
  <c r="DC631" i="2"/>
  <c r="DC691" i="2" s="1"/>
  <c r="DF847" i="2"/>
  <c r="DF862" i="2"/>
  <c r="CI115" i="2"/>
  <c r="AY938" i="2"/>
  <c r="AY932" i="2" s="1"/>
  <c r="AY293" i="14" s="1"/>
  <c r="CH113" i="2"/>
  <c r="AX258" i="14"/>
  <c r="AX231" i="14"/>
  <c r="AX292" i="14"/>
  <c r="AN33" i="14"/>
  <c r="AN24" i="14"/>
  <c r="AN38" i="14"/>
  <c r="AN39" i="14" s="1"/>
  <c r="AN17" i="14"/>
  <c r="AN18" i="14" s="1"/>
  <c r="AN36" i="14"/>
  <c r="AN37" i="14" s="1"/>
  <c r="AN145" i="14"/>
  <c r="AN146" i="14" s="1"/>
  <c r="AN142" i="14"/>
  <c r="AN133" i="14"/>
  <c r="AN147" i="14"/>
  <c r="AN148" i="14" s="1"/>
  <c r="AN126" i="14"/>
  <c r="AP922" i="2"/>
  <c r="AO564" i="2"/>
  <c r="AO565" i="2" s="1"/>
  <c r="AO566" i="2" s="1"/>
  <c r="AP914" i="2"/>
  <c r="AP915" i="2" s="1"/>
  <c r="AP283" i="14"/>
  <c r="AP29" i="4"/>
  <c r="AP941" i="2"/>
  <c r="AN29" i="14"/>
  <c r="BA936" i="2"/>
  <c r="AZ938" i="2"/>
  <c r="AZ932" i="2" s="1"/>
  <c r="AN73" i="14"/>
  <c r="AN64" i="14"/>
  <c r="AN78" i="14"/>
  <c r="AN79" i="14" s="1"/>
  <c r="AN57" i="14"/>
  <c r="AN58" i="14" s="1"/>
  <c r="AN76" i="14"/>
  <c r="AN77" i="14" s="1"/>
  <c r="AN96" i="14"/>
  <c r="AN866" i="2" s="1"/>
  <c r="AN98" i="14"/>
  <c r="AN70" i="14"/>
  <c r="AO227" i="14"/>
  <c r="AO233" i="14" s="1"/>
  <c r="AO240" i="14" s="1"/>
  <c r="AO241" i="14" s="1"/>
  <c r="AO242" i="14" s="1"/>
  <c r="AO282" i="14"/>
  <c r="AO296" i="14" s="1"/>
  <c r="AO303" i="14" s="1"/>
  <c r="AO304" i="14" s="1"/>
  <c r="AO305" i="14" s="1"/>
  <c r="AO254" i="14"/>
  <c r="AO260" i="14" s="1"/>
  <c r="AO267" i="14" s="1"/>
  <c r="AO268" i="14" s="1"/>
  <c r="AO269" i="14" s="1"/>
  <c r="AO942" i="2"/>
  <c r="AO42" i="4" s="1"/>
  <c r="AO48" i="4" s="1"/>
  <c r="CH116" i="2"/>
  <c r="CG39" i="4"/>
  <c r="CF510" i="2"/>
  <c r="CF939" i="2"/>
  <c r="CF935" i="2"/>
  <c r="CF930" i="2"/>
  <c r="CF927" i="2" s="1"/>
  <c r="CG886" i="2"/>
  <c r="CG897" i="2" s="1"/>
  <c r="CG512" i="2"/>
  <c r="CG513" i="2" s="1"/>
  <c r="CG514" i="2" s="1"/>
  <c r="CD257" i="14"/>
  <c r="CD290" i="14"/>
  <c r="CD230" i="14"/>
  <c r="CE291" i="14"/>
  <c r="CE928" i="2"/>
  <c r="CE929" i="2" s="1"/>
  <c r="CI26" i="2"/>
  <c r="CI17" i="2"/>
  <c r="CJ15" i="2"/>
  <c r="CJ66" i="2"/>
  <c r="CJ57" i="2"/>
  <c r="CK55" i="2"/>
  <c r="CI46" i="2"/>
  <c r="CI37" i="2"/>
  <c r="CJ35" i="2"/>
  <c r="CK86" i="2"/>
  <c r="CK77" i="2"/>
  <c r="CL75" i="2"/>
  <c r="BO226" i="14"/>
  <c r="BO253" i="14"/>
  <c r="BO280" i="14"/>
  <c r="BR899" i="2"/>
  <c r="BR883" i="2"/>
  <c r="BP885" i="2"/>
  <c r="BQ884" i="2"/>
  <c r="BQ281" i="14"/>
  <c r="CR403" i="2"/>
  <c r="CS399" i="2"/>
  <c r="CR530" i="2"/>
  <c r="DF393" i="2"/>
  <c r="CP522" i="2"/>
  <c r="CJ106" i="2"/>
  <c r="CJ97" i="2"/>
  <c r="CK95" i="2"/>
  <c r="BV906" i="2"/>
  <c r="BV901" i="2" s="1"/>
  <c r="BW77" i="10"/>
  <c r="BU228" i="14"/>
  <c r="BU255" i="14"/>
  <c r="BU286" i="14"/>
  <c r="CS401" i="2"/>
  <c r="CR524" i="2"/>
  <c r="CO563" i="2"/>
  <c r="DA86" i="10"/>
  <c r="BT921" i="2"/>
  <c r="DE395" i="2"/>
  <c r="DF391" i="2"/>
  <c r="DF71" i="10"/>
  <c r="DF72" i="10" s="1"/>
  <c r="CP528" i="2"/>
  <c r="CP526" i="2"/>
  <c r="CQ525" i="2"/>
  <c r="CQ526" i="2" s="1"/>
  <c r="CQ531" i="2"/>
  <c r="CQ532" i="2" s="1"/>
  <c r="CM639" i="2" l="1"/>
  <c r="CM725" i="2" s="1"/>
  <c r="DE604" i="2"/>
  <c r="DI600" i="2"/>
  <c r="BU89" i="14"/>
  <c r="BU91" i="14" s="1"/>
  <c r="AY933" i="2"/>
  <c r="AY934" i="2" s="1"/>
  <c r="AY231" i="14" s="1"/>
  <c r="AP125" i="14"/>
  <c r="AP199" i="4"/>
  <c r="AP201" i="4" s="1"/>
  <c r="AP62" i="4"/>
  <c r="BU28" i="4"/>
  <c r="AO29" i="13"/>
  <c r="AO30" i="13" s="1"/>
  <c r="AP30" i="4"/>
  <c r="AP177" i="14" s="1"/>
  <c r="DC635" i="2"/>
  <c r="DC695" i="2" s="1"/>
  <c r="DD630" i="2"/>
  <c r="DD690" i="2" s="1"/>
  <c r="DD656" i="2"/>
  <c r="DD704" i="2" s="1"/>
  <c r="DF861" i="2"/>
  <c r="DG846" i="2"/>
  <c r="CG510" i="2"/>
  <c r="AN66" i="14"/>
  <c r="AN26" i="14"/>
  <c r="AO185" i="4"/>
  <c r="AO187" i="4" s="1"/>
  <c r="AO203" i="4" s="1"/>
  <c r="AO158" i="14"/>
  <c r="AO157" i="14" s="1"/>
  <c r="AO162" i="14" s="1"/>
  <c r="AO10" i="14"/>
  <c r="AO9" i="14" s="1"/>
  <c r="AO16" i="14" s="1"/>
  <c r="AO29" i="14" s="1"/>
  <c r="AO64" i="4"/>
  <c r="AO93" i="14"/>
  <c r="AO121" i="14"/>
  <c r="AO120" i="14" s="1"/>
  <c r="AO49" i="14"/>
  <c r="AO48" i="14" s="1"/>
  <c r="AO56" i="14" s="1"/>
  <c r="AZ293" i="14"/>
  <c r="AZ933" i="2"/>
  <c r="AP285" i="14"/>
  <c r="AP943" i="2"/>
  <c r="AP554" i="2" s="1"/>
  <c r="AP553" i="2" s="1"/>
  <c r="AQ924" i="2"/>
  <c r="AQ925" i="2" s="1"/>
  <c r="AQ913" i="2" s="1"/>
  <c r="AQ819" i="2" s="1"/>
  <c r="BA937" i="2"/>
  <c r="BA938" i="2" s="1"/>
  <c r="BA932" i="2" s="1"/>
  <c r="AP254" i="14"/>
  <c r="AP260" i="14" s="1"/>
  <c r="AP267" i="14" s="1"/>
  <c r="AP268" i="14" s="1"/>
  <c r="AP269" i="14" s="1"/>
  <c r="AP227" i="14"/>
  <c r="AP233" i="14" s="1"/>
  <c r="AP240" i="14" s="1"/>
  <c r="AP241" i="14" s="1"/>
  <c r="AP242" i="14" s="1"/>
  <c r="AP282" i="14"/>
  <c r="AP296" i="14" s="1"/>
  <c r="AP303" i="14" s="1"/>
  <c r="AP304" i="14" s="1"/>
  <c r="AP305" i="14" s="1"/>
  <c r="AP942" i="2"/>
  <c r="AP42" i="4" s="1"/>
  <c r="AP48" i="4" s="1"/>
  <c r="CI113" i="2"/>
  <c r="AN30" i="14"/>
  <c r="CQ522" i="2"/>
  <c r="CJ115" i="2"/>
  <c r="CI116" i="2"/>
  <c r="CG930" i="2"/>
  <c r="CG927" i="2" s="1"/>
  <c r="CG939" i="2"/>
  <c r="CG935" i="2"/>
  <c r="CF291" i="14"/>
  <c r="CF928" i="2"/>
  <c r="CH886" i="2"/>
  <c r="CH897" i="2" s="1"/>
  <c r="CH512" i="2"/>
  <c r="CH39" i="4"/>
  <c r="CH117" i="2"/>
  <c r="CH25" i="4" s="1"/>
  <c r="CE257" i="14"/>
  <c r="CE290" i="14"/>
  <c r="CE230" i="14"/>
  <c r="CL86" i="2"/>
  <c r="CL77" i="2"/>
  <c r="CM75" i="2"/>
  <c r="CJ26" i="2"/>
  <c r="CJ17" i="2"/>
  <c r="CK15" i="2"/>
  <c r="CK66" i="2"/>
  <c r="CK57" i="2"/>
  <c r="CL55" i="2"/>
  <c r="CJ46" i="2"/>
  <c r="CJ37" i="2"/>
  <c r="CK35" i="2"/>
  <c r="BR281" i="14"/>
  <c r="BR884" i="2"/>
  <c r="BQ885" i="2"/>
  <c r="BP253" i="14"/>
  <c r="BP280" i="14"/>
  <c r="BP226" i="14"/>
  <c r="BS883" i="2"/>
  <c r="BS899" i="2"/>
  <c r="DF904" i="2"/>
  <c r="DG70" i="10"/>
  <c r="CR525" i="2"/>
  <c r="CR526" i="2" s="1"/>
  <c r="BV287" i="14"/>
  <c r="BV902" i="2"/>
  <c r="BV903" i="2" s="1"/>
  <c r="BV16" i="4"/>
  <c r="DG393" i="2"/>
  <c r="CR531" i="2"/>
  <c r="CR532" i="2" s="1"/>
  <c r="DB84" i="10"/>
  <c r="DB85" i="10" s="1"/>
  <c r="CK106" i="2"/>
  <c r="CK97" i="2"/>
  <c r="CL95" i="2"/>
  <c r="CQ528" i="2"/>
  <c r="CT401" i="2"/>
  <c r="CS524" i="2"/>
  <c r="CP563" i="2"/>
  <c r="CS403" i="2"/>
  <c r="CT399" i="2"/>
  <c r="CS530" i="2"/>
  <c r="CP192" i="14"/>
  <c r="DF395" i="2"/>
  <c r="DG391" i="2"/>
  <c r="BW143" i="4"/>
  <c r="BW145" i="4" s="1"/>
  <c r="BW20" i="4"/>
  <c r="BW78" i="10"/>
  <c r="CQ192" i="14" l="1"/>
  <c r="CN639" i="2"/>
  <c r="CN725" i="2" s="1"/>
  <c r="DI601" i="2"/>
  <c r="DE605" i="2"/>
  <c r="AY258" i="14"/>
  <c r="AZ934" i="2"/>
  <c r="AZ258" i="14" s="1"/>
  <c r="AY292" i="14"/>
  <c r="AQ60" i="4"/>
  <c r="AQ32" i="4"/>
  <c r="BU916" i="2"/>
  <c r="BU918" i="2" s="1"/>
  <c r="BU284" i="14"/>
  <c r="AP8" i="13"/>
  <c r="AP28" i="13" s="1"/>
  <c r="AP183" i="4"/>
  <c r="AP185" i="4" s="1"/>
  <c r="AP187" i="4" s="1"/>
  <c r="AP203" i="4" s="1"/>
  <c r="AP27" i="13"/>
  <c r="AP33" i="4"/>
  <c r="BW184" i="4"/>
  <c r="BV17" i="4"/>
  <c r="BV85" i="14" s="1"/>
  <c r="BV87" i="14" s="1"/>
  <c r="DD657" i="2"/>
  <c r="DD705" i="2" s="1"/>
  <c r="DD634" i="2"/>
  <c r="DD694" i="2" s="1"/>
  <c r="DD631" i="2"/>
  <c r="DD691" i="2" s="1"/>
  <c r="DG862" i="2"/>
  <c r="DG847" i="2"/>
  <c r="CR528" i="2"/>
  <c r="AQ922" i="2"/>
  <c r="AR924" i="2" s="1"/>
  <c r="AR925" i="2" s="1"/>
  <c r="AR913" i="2" s="1"/>
  <c r="AR819" i="2" s="1"/>
  <c r="BB936" i="2"/>
  <c r="BB937" i="2" s="1"/>
  <c r="BB938" i="2" s="1"/>
  <c r="BB932" i="2" s="1"/>
  <c r="CK115" i="2"/>
  <c r="BA293" i="14"/>
  <c r="BA933" i="2"/>
  <c r="BA934" i="2" s="1"/>
  <c r="AO133" i="14"/>
  <c r="AO147" i="14"/>
  <c r="AO148" i="14" s="1"/>
  <c r="AO126" i="14"/>
  <c r="AO142" i="14"/>
  <c r="AO145" i="14"/>
  <c r="AO146" i="14" s="1"/>
  <c r="AO96" i="14"/>
  <c r="AO866" i="2" s="1"/>
  <c r="AO98" i="14"/>
  <c r="AO30" i="14"/>
  <c r="AP121" i="14"/>
  <c r="AP120" i="14" s="1"/>
  <c r="AP64" i="4"/>
  <c r="AP93" i="14"/>
  <c r="AP158" i="14"/>
  <c r="AP157" i="14" s="1"/>
  <c r="AP162" i="14" s="1"/>
  <c r="AP10" i="14"/>
  <c r="AP9" i="14" s="1"/>
  <c r="AP16" i="14" s="1"/>
  <c r="AP29" i="14" s="1"/>
  <c r="AP49" i="14"/>
  <c r="AP48" i="14" s="1"/>
  <c r="AP56" i="14" s="1"/>
  <c r="AQ914" i="2"/>
  <c r="AQ283" i="14"/>
  <c r="AQ29" i="4"/>
  <c r="AQ941" i="2"/>
  <c r="AP564" i="2"/>
  <c r="AP565" i="2" s="1"/>
  <c r="AP566" i="2" s="1"/>
  <c r="AO73" i="14"/>
  <c r="AO57" i="14"/>
  <c r="AO58" i="14" s="1"/>
  <c r="AO64" i="14"/>
  <c r="AO78" i="14"/>
  <c r="AO79" i="14" s="1"/>
  <c r="AO76" i="14"/>
  <c r="AO77" i="14" s="1"/>
  <c r="AO69" i="14"/>
  <c r="AO24" i="14"/>
  <c r="AO36" i="14"/>
  <c r="AO37" i="14" s="1"/>
  <c r="AO38" i="14"/>
  <c r="AO39" i="14" s="1"/>
  <c r="AO17" i="14"/>
  <c r="AO18" i="14" s="1"/>
  <c r="AO33" i="14"/>
  <c r="CJ113" i="2"/>
  <c r="CJ116" i="2"/>
  <c r="CJ512" i="2" s="1"/>
  <c r="CG291" i="14"/>
  <c r="CG928" i="2"/>
  <c r="CG929" i="2" s="1"/>
  <c r="CF929" i="2"/>
  <c r="CF230" i="14" s="1"/>
  <c r="CH513" i="2"/>
  <c r="CH514" i="2" s="1"/>
  <c r="CH930" i="2"/>
  <c r="CH927" i="2" s="1"/>
  <c r="CH939" i="2"/>
  <c r="CH935" i="2"/>
  <c r="CI39" i="4"/>
  <c r="CI117" i="2"/>
  <c r="CI25" i="4" s="1"/>
  <c r="CI886" i="2"/>
  <c r="CI897" i="2" s="1"/>
  <c r="CI512" i="2"/>
  <c r="CI513" i="2" s="1"/>
  <c r="CK46" i="2"/>
  <c r="CK37" i="2"/>
  <c r="CL35" i="2"/>
  <c r="CM86" i="2"/>
  <c r="CM77" i="2"/>
  <c r="CN75" i="2"/>
  <c r="CK26" i="2"/>
  <c r="CK17" i="2"/>
  <c r="CL15" i="2"/>
  <c r="CL66" i="2"/>
  <c r="CL57" i="2"/>
  <c r="CM55" i="2"/>
  <c r="BT883" i="2"/>
  <c r="BT899" i="2"/>
  <c r="BQ280" i="14"/>
  <c r="BQ226" i="14"/>
  <c r="BQ253" i="14"/>
  <c r="BS884" i="2"/>
  <c r="BS281" i="14"/>
  <c r="BR885" i="2"/>
  <c r="CR522" i="2"/>
  <c r="DG71" i="10"/>
  <c r="DG72" i="10" s="1"/>
  <c r="DH393" i="2"/>
  <c r="DB86" i="10"/>
  <c r="BV286" i="14"/>
  <c r="BV228" i="14"/>
  <c r="BV255" i="14"/>
  <c r="BW79" i="10"/>
  <c r="CT403" i="2"/>
  <c r="CU399" i="2"/>
  <c r="CT530" i="2"/>
  <c r="CU401" i="2"/>
  <c r="CT524" i="2"/>
  <c r="DG395" i="2"/>
  <c r="DH391" i="2"/>
  <c r="CS531" i="2"/>
  <c r="CS528" i="2" s="1"/>
  <c r="CS525" i="2"/>
  <c r="CS526" i="2" s="1"/>
  <c r="CL106" i="2"/>
  <c r="CL97" i="2"/>
  <c r="CM95" i="2"/>
  <c r="CQ563" i="2"/>
  <c r="CR192" i="14" l="1"/>
  <c r="CO639" i="2"/>
  <c r="CO725" i="2" s="1"/>
  <c r="DF604" i="2"/>
  <c r="DJ600" i="2"/>
  <c r="AZ292" i="14"/>
  <c r="BU919" i="2"/>
  <c r="BU920" i="2" s="1"/>
  <c r="BU921" i="2" s="1"/>
  <c r="AZ231" i="14"/>
  <c r="AR60" i="4"/>
  <c r="AR32" i="4"/>
  <c r="AQ199" i="4"/>
  <c r="AQ201" i="4" s="1"/>
  <c r="AQ62" i="4"/>
  <c r="AQ125" i="14"/>
  <c r="BV55" i="14"/>
  <c r="AP29" i="13"/>
  <c r="AP30" i="13" s="1"/>
  <c r="BV187" i="14"/>
  <c r="BV167" i="14"/>
  <c r="BV22" i="4"/>
  <c r="BV89" i="14" s="1"/>
  <c r="BV91" i="14" s="1"/>
  <c r="BV15" i="14"/>
  <c r="AQ30" i="4"/>
  <c r="AQ177" i="14" s="1"/>
  <c r="BV178" i="14"/>
  <c r="DD635" i="2"/>
  <c r="DD695" i="2" s="1"/>
  <c r="DE630" i="2"/>
  <c r="DE690" i="2" s="1"/>
  <c r="DE656" i="2"/>
  <c r="DE704" i="2" s="1"/>
  <c r="DH846" i="2"/>
  <c r="DG861" i="2"/>
  <c r="CI510" i="2"/>
  <c r="CI514" i="2"/>
  <c r="CK116" i="2"/>
  <c r="CK512" i="2" s="1"/>
  <c r="CK513" i="2" s="1"/>
  <c r="BC936" i="2"/>
  <c r="BC937" i="2" s="1"/>
  <c r="BC938" i="2" s="1"/>
  <c r="BC932" i="2" s="1"/>
  <c r="AP73" i="14"/>
  <c r="AP64" i="14"/>
  <c r="AP78" i="14"/>
  <c r="AP79" i="14" s="1"/>
  <c r="AP57" i="14"/>
  <c r="AP58" i="14" s="1"/>
  <c r="AP76" i="14"/>
  <c r="AP77" i="14" s="1"/>
  <c r="AP98" i="14"/>
  <c r="AP96" i="14"/>
  <c r="AP866" i="2" s="1"/>
  <c r="AR922" i="2"/>
  <c r="AS924" i="2" s="1"/>
  <c r="AO26" i="14"/>
  <c r="AO70" i="14"/>
  <c r="AP69" i="14"/>
  <c r="AO66" i="14"/>
  <c r="AQ285" i="14"/>
  <c r="AQ943" i="2"/>
  <c r="AQ554" i="2" s="1"/>
  <c r="AQ553" i="2" s="1"/>
  <c r="BA231" i="14"/>
  <c r="BA258" i="14"/>
  <c r="BA292" i="14"/>
  <c r="AQ915" i="2"/>
  <c r="BB293" i="14"/>
  <c r="BB933" i="2"/>
  <c r="BB934" i="2" s="1"/>
  <c r="AP24" i="14"/>
  <c r="AP17" i="14"/>
  <c r="AP18" i="14" s="1"/>
  <c r="AP36" i="14"/>
  <c r="AP37" i="14" s="1"/>
  <c r="AP38" i="14"/>
  <c r="AP39" i="14" s="1"/>
  <c r="AP33" i="14"/>
  <c r="AP147" i="14"/>
  <c r="AP148" i="14" s="1"/>
  <c r="AP126" i="14"/>
  <c r="AP145" i="14"/>
  <c r="AP146" i="14" s="1"/>
  <c r="AP142" i="14"/>
  <c r="AP133" i="14"/>
  <c r="AP30" i="14"/>
  <c r="AR283" i="14"/>
  <c r="AR29" i="4"/>
  <c r="AR914" i="2"/>
  <c r="AR915" i="2" s="1"/>
  <c r="AR941" i="2"/>
  <c r="CF290" i="14"/>
  <c r="CL115" i="2"/>
  <c r="CK113" i="2"/>
  <c r="CF257" i="14"/>
  <c r="CJ513" i="2"/>
  <c r="CJ514" i="2" s="1"/>
  <c r="CG290" i="14"/>
  <c r="CG230" i="14"/>
  <c r="CG257" i="14"/>
  <c r="CJ886" i="2"/>
  <c r="CJ897" i="2" s="1"/>
  <c r="CH510" i="2"/>
  <c r="CI935" i="2"/>
  <c r="CI939" i="2"/>
  <c r="CI930" i="2"/>
  <c r="CI927" i="2" s="1"/>
  <c r="CJ39" i="4"/>
  <c r="CJ117" i="2"/>
  <c r="CJ25" i="4" s="1"/>
  <c r="CH291" i="14"/>
  <c r="CH928" i="2"/>
  <c r="CH929" i="2" s="1"/>
  <c r="CM66" i="2"/>
  <c r="CM57" i="2"/>
  <c r="CN55" i="2"/>
  <c r="CL46" i="2"/>
  <c r="CL37" i="2"/>
  <c r="CM35" i="2"/>
  <c r="CN86" i="2"/>
  <c r="CN77" i="2"/>
  <c r="CO75" i="2"/>
  <c r="CL26" i="2"/>
  <c r="CL17" i="2"/>
  <c r="CM15" i="2"/>
  <c r="BU899" i="2"/>
  <c r="BU883" i="2"/>
  <c r="BT281" i="14"/>
  <c r="BT884" i="2"/>
  <c r="BR280" i="14"/>
  <c r="BR226" i="14"/>
  <c r="BR253" i="14"/>
  <c r="BS885" i="2"/>
  <c r="CS192" i="14"/>
  <c r="CM106" i="2"/>
  <c r="CM97" i="2"/>
  <c r="CN95" i="2"/>
  <c r="CU403" i="2"/>
  <c r="CV399" i="2"/>
  <c r="CU530" i="2"/>
  <c r="CR563" i="2"/>
  <c r="CV401" i="2"/>
  <c r="CU524" i="2"/>
  <c r="CT525" i="2"/>
  <c r="CT522" i="2" s="1"/>
  <c r="DC84" i="10"/>
  <c r="DC85" i="10" s="1"/>
  <c r="CS522" i="2"/>
  <c r="CS532" i="2"/>
  <c r="DH395" i="2"/>
  <c r="DI391" i="2"/>
  <c r="CT531" i="2"/>
  <c r="CT532" i="2" s="1"/>
  <c r="BW906" i="2"/>
  <c r="BW901" i="2" s="1"/>
  <c r="BX77" i="10"/>
  <c r="DI393" i="2"/>
  <c r="DG904" i="2"/>
  <c r="DH70" i="10"/>
  <c r="CP639" i="2" l="1"/>
  <c r="CP725" i="2" s="1"/>
  <c r="DJ601" i="2"/>
  <c r="DF605" i="2"/>
  <c r="AR62" i="4"/>
  <c r="AR125" i="14"/>
  <c r="AR199" i="4"/>
  <c r="AR201" i="4" s="1"/>
  <c r="BV28" i="4"/>
  <c r="AQ183" i="4"/>
  <c r="AQ8" i="13"/>
  <c r="AQ28" i="13" s="1"/>
  <c r="AQ27" i="13"/>
  <c r="AQ33" i="4"/>
  <c r="AR30" i="4"/>
  <c r="AR177" i="14" s="1"/>
  <c r="DE657" i="2"/>
  <c r="DE705" i="2" s="1"/>
  <c r="DE634" i="2"/>
  <c r="DE694" i="2" s="1"/>
  <c r="DE631" i="2"/>
  <c r="DE691" i="2" s="1"/>
  <c r="DH862" i="2"/>
  <c r="DH847" i="2"/>
  <c r="CL116" i="2"/>
  <c r="CL886" i="2" s="1"/>
  <c r="CL897" i="2" s="1"/>
  <c r="CL113" i="2"/>
  <c r="CK514" i="2"/>
  <c r="CJ510" i="2"/>
  <c r="AR227" i="14"/>
  <c r="AR233" i="14" s="1"/>
  <c r="AR240" i="14" s="1"/>
  <c r="AR241" i="14" s="1"/>
  <c r="AR254" i="14"/>
  <c r="AR260" i="14" s="1"/>
  <c r="AR267" i="14" s="1"/>
  <c r="AR268" i="14" s="1"/>
  <c r="AR282" i="14"/>
  <c r="AR296" i="14" s="1"/>
  <c r="AR303" i="14" s="1"/>
  <c r="AR304" i="14" s="1"/>
  <c r="AR942" i="2"/>
  <c r="AR42" i="4" s="1"/>
  <c r="AR48" i="4" s="1"/>
  <c r="AP26" i="14"/>
  <c r="BC933" i="2"/>
  <c r="BC934" i="2" s="1"/>
  <c r="BC293" i="14"/>
  <c r="AQ227" i="14"/>
  <c r="AQ233" i="14" s="1"/>
  <c r="AQ240" i="14" s="1"/>
  <c r="AQ241" i="14" s="1"/>
  <c r="AQ242" i="14" s="1"/>
  <c r="AQ282" i="14"/>
  <c r="AQ296" i="14" s="1"/>
  <c r="AQ303" i="14" s="1"/>
  <c r="AQ304" i="14" s="1"/>
  <c r="AQ305" i="14" s="1"/>
  <c r="AQ254" i="14"/>
  <c r="AQ260" i="14" s="1"/>
  <c r="AQ267" i="14" s="1"/>
  <c r="AQ268" i="14" s="1"/>
  <c r="AQ269" i="14" s="1"/>
  <c r="AQ942" i="2"/>
  <c r="AQ42" i="4" s="1"/>
  <c r="AQ48" i="4" s="1"/>
  <c r="AS922" i="2"/>
  <c r="AS925" i="2"/>
  <c r="AS913" i="2" s="1"/>
  <c r="AS819" i="2" s="1"/>
  <c r="AP66" i="14"/>
  <c r="AR285" i="14"/>
  <c r="AR943" i="2"/>
  <c r="AR554" i="2" s="1"/>
  <c r="AR553" i="2" s="1"/>
  <c r="BB292" i="14"/>
  <c r="BB231" i="14"/>
  <c r="BB258" i="14"/>
  <c r="BD936" i="2"/>
  <c r="BD937" i="2" s="1"/>
  <c r="AQ564" i="2"/>
  <c r="AQ565" i="2" s="1"/>
  <c r="AQ566" i="2" s="1"/>
  <c r="AP70" i="14"/>
  <c r="CM115" i="2"/>
  <c r="CK886" i="2"/>
  <c r="CK897" i="2" s="1"/>
  <c r="CI291" i="14"/>
  <c r="CI928" i="2"/>
  <c r="CI929" i="2" s="1"/>
  <c r="CT528" i="2"/>
  <c r="CJ930" i="2"/>
  <c r="CJ927" i="2" s="1"/>
  <c r="CJ935" i="2"/>
  <c r="CJ939" i="2"/>
  <c r="CH290" i="14"/>
  <c r="CH230" i="14"/>
  <c r="CH257" i="14"/>
  <c r="CK39" i="4"/>
  <c r="CK117" i="2"/>
  <c r="CK25" i="4" s="1"/>
  <c r="BT885" i="2"/>
  <c r="BT253" i="14" s="1"/>
  <c r="CM26" i="2"/>
  <c r="CM17" i="2"/>
  <c r="CN15" i="2"/>
  <c r="CN66" i="2"/>
  <c r="CN57" i="2"/>
  <c r="CO55" i="2"/>
  <c r="CM46" i="2"/>
  <c r="CM37" i="2"/>
  <c r="CN35" i="2"/>
  <c r="CO86" i="2"/>
  <c r="CO77" i="2"/>
  <c r="CP75" i="2"/>
  <c r="BS226" i="14"/>
  <c r="BS253" i="14"/>
  <c r="BS280" i="14"/>
  <c r="BU281" i="14"/>
  <c r="BU884" i="2"/>
  <c r="BU885" i="2" s="1"/>
  <c r="BV899" i="2"/>
  <c r="BV883" i="2"/>
  <c r="CN106" i="2"/>
  <c r="CN97" i="2"/>
  <c r="CO95" i="2"/>
  <c r="DJ393" i="2"/>
  <c r="DC86" i="10"/>
  <c r="CU525" i="2"/>
  <c r="CU526" i="2" s="1"/>
  <c r="BX143" i="4"/>
  <c r="BX145" i="4" s="1"/>
  <c r="BX20" i="4"/>
  <c r="BX78" i="10"/>
  <c r="CS563" i="2"/>
  <c r="CV403" i="2"/>
  <c r="CW399" i="2"/>
  <c r="CV530" i="2"/>
  <c r="BW287" i="14"/>
  <c r="BW902" i="2"/>
  <c r="BW16" i="4"/>
  <c r="CW401" i="2"/>
  <c r="CV524" i="2"/>
  <c r="DH71" i="10"/>
  <c r="DH72" i="10" s="1"/>
  <c r="CK510" i="2"/>
  <c r="DI395" i="2"/>
  <c r="DJ391" i="2"/>
  <c r="CT526" i="2"/>
  <c r="CU531" i="2"/>
  <c r="CU532" i="2" s="1"/>
  <c r="CT192" i="14" l="1"/>
  <c r="CQ639" i="2"/>
  <c r="CQ725" i="2" s="1"/>
  <c r="DG604" i="2"/>
  <c r="DK600" i="2"/>
  <c r="AS60" i="4"/>
  <c r="AS32" i="4"/>
  <c r="BV284" i="14"/>
  <c r="BV916" i="2"/>
  <c r="BV919" i="2" s="1"/>
  <c r="BV920" i="2" s="1"/>
  <c r="AQ29" i="13"/>
  <c r="AQ30" i="13" s="1"/>
  <c r="AR8" i="13"/>
  <c r="AR28" i="13" s="1"/>
  <c r="AR33" i="4"/>
  <c r="AR27" i="13"/>
  <c r="AR183" i="4"/>
  <c r="AR185" i="4" s="1"/>
  <c r="AR187" i="4" s="1"/>
  <c r="AR203" i="4" s="1"/>
  <c r="BW17" i="4"/>
  <c r="BW22" i="4" s="1"/>
  <c r="BX184" i="4"/>
  <c r="DE635" i="2"/>
  <c r="DE695" i="2" s="1"/>
  <c r="DF630" i="2"/>
  <c r="DF690" i="2" s="1"/>
  <c r="DF656" i="2"/>
  <c r="DF704" i="2" s="1"/>
  <c r="DI846" i="2"/>
  <c r="DH861" i="2"/>
  <c r="CT563" i="2"/>
  <c r="CL512" i="2"/>
  <c r="CL513" i="2" s="1"/>
  <c r="CL510" i="2" s="1"/>
  <c r="CN115" i="2"/>
  <c r="BE936" i="2"/>
  <c r="BD938" i="2"/>
  <c r="BD932" i="2" s="1"/>
  <c r="AR564" i="2"/>
  <c r="AR565" i="2" s="1"/>
  <c r="AR566" i="2" s="1"/>
  <c r="AS914" i="2"/>
  <c r="AS915" i="2" s="1"/>
  <c r="AS283" i="14"/>
  <c r="AS29" i="4"/>
  <c r="AS941" i="2"/>
  <c r="AR64" i="4"/>
  <c r="AR49" i="14"/>
  <c r="AR48" i="14" s="1"/>
  <c r="AR56" i="14" s="1"/>
  <c r="AR10" i="14"/>
  <c r="AR9" i="14" s="1"/>
  <c r="AR16" i="14" s="1"/>
  <c r="AR121" i="14"/>
  <c r="AR120" i="14" s="1"/>
  <c r="AR158" i="14"/>
  <c r="AR157" i="14" s="1"/>
  <c r="AR162" i="14" s="1"/>
  <c r="AR93" i="14"/>
  <c r="AT924" i="2"/>
  <c r="AT925" i="2" s="1"/>
  <c r="AT913" i="2" s="1"/>
  <c r="AT819" i="2" s="1"/>
  <c r="AR305" i="14"/>
  <c r="AQ93" i="14"/>
  <c r="AQ10" i="14"/>
  <c r="AQ9" i="14" s="1"/>
  <c r="AQ16" i="14" s="1"/>
  <c r="AQ185" i="4"/>
  <c r="AQ187" i="4" s="1"/>
  <c r="AQ203" i="4" s="1"/>
  <c r="AQ158" i="14"/>
  <c r="AQ157" i="14" s="1"/>
  <c r="AQ162" i="14" s="1"/>
  <c r="AQ121" i="14"/>
  <c r="AQ120" i="14" s="1"/>
  <c r="AQ49" i="14"/>
  <c r="AQ48" i="14" s="1"/>
  <c r="AQ56" i="14" s="1"/>
  <c r="AQ64" i="4"/>
  <c r="AR269" i="14"/>
  <c r="BC258" i="14"/>
  <c r="BC292" i="14"/>
  <c r="BC231" i="14"/>
  <c r="AR242" i="14"/>
  <c r="CU528" i="2"/>
  <c r="CM113" i="2"/>
  <c r="CM116" i="2"/>
  <c r="CL39" i="4"/>
  <c r="CL117" i="2"/>
  <c r="CL25" i="4" s="1"/>
  <c r="BT226" i="14"/>
  <c r="BT280" i="14"/>
  <c r="CJ291" i="14"/>
  <c r="CJ928" i="2"/>
  <c r="CJ929" i="2" s="1"/>
  <c r="CI290" i="14"/>
  <c r="CI230" i="14"/>
  <c r="CI257" i="14"/>
  <c r="CK939" i="2"/>
  <c r="CK935" i="2"/>
  <c r="CK930" i="2"/>
  <c r="CK927" i="2" s="1"/>
  <c r="CN26" i="2"/>
  <c r="CN17" i="2"/>
  <c r="CO15" i="2"/>
  <c r="CU522" i="2"/>
  <c r="CO66" i="2"/>
  <c r="CO57" i="2"/>
  <c r="CP55" i="2"/>
  <c r="CN46" i="2"/>
  <c r="CN37" i="2"/>
  <c r="CO35" i="2"/>
  <c r="CP86" i="2"/>
  <c r="CP77" i="2"/>
  <c r="CQ75" i="2"/>
  <c r="BU253" i="14"/>
  <c r="BU280" i="14"/>
  <c r="BU226" i="14"/>
  <c r="BV281" i="14"/>
  <c r="BV884" i="2"/>
  <c r="BV885" i="2" s="1"/>
  <c r="BW883" i="2"/>
  <c r="BW899" i="2"/>
  <c r="CV531" i="2"/>
  <c r="CV528" i="2" s="1"/>
  <c r="DH904" i="2"/>
  <c r="DI70" i="10"/>
  <c r="BW903" i="2"/>
  <c r="CW403" i="2"/>
  <c r="CX399" i="2"/>
  <c r="CW530" i="2"/>
  <c r="DK393" i="2"/>
  <c r="CX401" i="2"/>
  <c r="CW524" i="2"/>
  <c r="CO106" i="2"/>
  <c r="CO97" i="2"/>
  <c r="CP95" i="2"/>
  <c r="DJ395" i="2"/>
  <c r="DK391" i="2"/>
  <c r="CV525" i="2"/>
  <c r="CV526" i="2" s="1"/>
  <c r="BX79" i="10"/>
  <c r="DD84" i="10"/>
  <c r="DD85" i="10" s="1"/>
  <c r="CU192" i="14" l="1"/>
  <c r="CR639" i="2"/>
  <c r="CR725" i="2" s="1"/>
  <c r="DK601" i="2"/>
  <c r="DG605" i="2"/>
  <c r="AT60" i="4"/>
  <c r="AT32" i="4"/>
  <c r="AS62" i="4"/>
  <c r="AS125" i="14"/>
  <c r="AS199" i="4"/>
  <c r="AS201" i="4" s="1"/>
  <c r="BV918" i="2"/>
  <c r="BV921" i="2" s="1"/>
  <c r="AR29" i="13"/>
  <c r="AR30" i="13" s="1"/>
  <c r="BW187" i="14"/>
  <c r="BW167" i="14"/>
  <c r="BW85" i="14"/>
  <c r="BW87" i="14" s="1"/>
  <c r="BW15" i="14"/>
  <c r="BW55" i="14"/>
  <c r="AS30" i="4"/>
  <c r="AS177" i="14" s="1"/>
  <c r="BW178" i="14"/>
  <c r="DF657" i="2"/>
  <c r="DF705" i="2" s="1"/>
  <c r="DF634" i="2"/>
  <c r="DF694" i="2" s="1"/>
  <c r="DF631" i="2"/>
  <c r="DF691" i="2" s="1"/>
  <c r="DI847" i="2"/>
  <c r="DI862" i="2"/>
  <c r="CL514" i="2"/>
  <c r="CV192" i="14"/>
  <c r="CU563" i="2"/>
  <c r="CN113" i="2"/>
  <c r="CO115" i="2"/>
  <c r="AQ64" i="14"/>
  <c r="AQ57" i="14"/>
  <c r="AQ58" i="14" s="1"/>
  <c r="AQ76" i="14"/>
  <c r="AQ77" i="14" s="1"/>
  <c r="AQ78" i="14"/>
  <c r="AQ79" i="14" s="1"/>
  <c r="AQ73" i="14"/>
  <c r="AQ69" i="14"/>
  <c r="AQ17" i="14"/>
  <c r="AQ18" i="14" s="1"/>
  <c r="AQ24" i="14"/>
  <c r="AQ38" i="14"/>
  <c r="AQ39" i="14" s="1"/>
  <c r="AQ36" i="14"/>
  <c r="AQ37" i="14" s="1"/>
  <c r="AQ33" i="14"/>
  <c r="AQ29" i="14"/>
  <c r="BD933" i="2"/>
  <c r="BD934" i="2" s="1"/>
  <c r="BD293" i="14"/>
  <c r="AQ147" i="14"/>
  <c r="AQ148" i="14" s="1"/>
  <c r="AQ145" i="14"/>
  <c r="AQ146" i="14" s="1"/>
  <c r="AQ142" i="14"/>
  <c r="AQ126" i="14"/>
  <c r="AQ133" i="14"/>
  <c r="AQ98" i="14"/>
  <c r="AQ96" i="14"/>
  <c r="AQ866" i="2" s="1"/>
  <c r="AR147" i="14"/>
  <c r="AR148" i="14" s="1"/>
  <c r="AR145" i="14"/>
  <c r="AR146" i="14" s="1"/>
  <c r="AR142" i="14"/>
  <c r="AR126" i="14"/>
  <c r="AR133" i="14"/>
  <c r="AS285" i="14"/>
  <c r="AS943" i="2"/>
  <c r="AS554" i="2" s="1"/>
  <c r="AS553" i="2" s="1"/>
  <c r="BE937" i="2"/>
  <c r="BE938" i="2" s="1"/>
  <c r="BE932" i="2" s="1"/>
  <c r="AT29" i="4"/>
  <c r="AT914" i="2"/>
  <c r="AT915" i="2" s="1"/>
  <c r="AT283" i="14"/>
  <c r="AT941" i="2"/>
  <c r="AR33" i="14"/>
  <c r="AR17" i="14"/>
  <c r="AR24" i="14"/>
  <c r="AR38" i="14"/>
  <c r="AR39" i="14" s="1"/>
  <c r="AR36" i="14"/>
  <c r="AR37" i="14" s="1"/>
  <c r="AS282" i="14"/>
  <c r="AS296" i="14" s="1"/>
  <c r="AS303" i="14" s="1"/>
  <c r="AS304" i="14" s="1"/>
  <c r="AS305" i="14" s="1"/>
  <c r="AS254" i="14"/>
  <c r="AS260" i="14" s="1"/>
  <c r="AS267" i="14" s="1"/>
  <c r="AS268" i="14" s="1"/>
  <c r="AS269" i="14" s="1"/>
  <c r="AS227" i="14"/>
  <c r="AS233" i="14" s="1"/>
  <c r="AS240" i="14" s="1"/>
  <c r="AS241" i="14" s="1"/>
  <c r="AS242" i="14" s="1"/>
  <c r="AS942" i="2"/>
  <c r="AS42" i="4" s="1"/>
  <c r="AS48" i="4" s="1"/>
  <c r="AT922" i="2"/>
  <c r="AR98" i="14"/>
  <c r="AR96" i="14"/>
  <c r="AR866" i="2" s="1"/>
  <c r="AR64" i="14"/>
  <c r="AR73" i="14"/>
  <c r="AR57" i="14"/>
  <c r="AR78" i="14"/>
  <c r="AR79" i="14" s="1"/>
  <c r="AR76" i="14"/>
  <c r="AR77" i="14" s="1"/>
  <c r="CV532" i="2"/>
  <c r="CN116" i="2"/>
  <c r="CL939" i="2"/>
  <c r="CL930" i="2"/>
  <c r="CL927" i="2" s="1"/>
  <c r="CL935" i="2"/>
  <c r="CV522" i="2"/>
  <c r="CK291" i="14"/>
  <c r="CK928" i="2"/>
  <c r="CK929" i="2" s="1"/>
  <c r="CJ257" i="14"/>
  <c r="CJ290" i="14"/>
  <c r="CJ230" i="14"/>
  <c r="CM886" i="2"/>
  <c r="CM897" i="2" s="1"/>
  <c r="CM512" i="2"/>
  <c r="CM39" i="4"/>
  <c r="CM117" i="2"/>
  <c r="CM25" i="4" s="1"/>
  <c r="CP66" i="2"/>
  <c r="CP57" i="2"/>
  <c r="CQ55" i="2"/>
  <c r="CO26" i="2"/>
  <c r="CO17" i="2"/>
  <c r="CP15" i="2"/>
  <c r="CO46" i="2"/>
  <c r="CO37" i="2"/>
  <c r="CP35" i="2"/>
  <c r="CQ86" i="2"/>
  <c r="CQ77" i="2"/>
  <c r="CR75" i="2"/>
  <c r="BV226" i="14"/>
  <c r="BV253" i="14"/>
  <c r="BV280" i="14"/>
  <c r="BX883" i="2"/>
  <c r="BX899" i="2"/>
  <c r="BW281" i="14"/>
  <c r="BW884" i="2"/>
  <c r="BW885" i="2" s="1"/>
  <c r="BX906" i="2"/>
  <c r="BX901" i="2" s="1"/>
  <c r="BY77" i="10"/>
  <c r="DK395" i="2"/>
  <c r="DL391" i="2"/>
  <c r="DD86" i="10"/>
  <c r="CY401" i="2"/>
  <c r="CX524" i="2"/>
  <c r="CP106" i="2"/>
  <c r="CP97" i="2"/>
  <c r="CQ95" i="2"/>
  <c r="DL393" i="2"/>
  <c r="CW531" i="2"/>
  <c r="DI71" i="10"/>
  <c r="DI72" i="10" s="1"/>
  <c r="BW89" i="14"/>
  <c r="BW91" i="14" s="1"/>
  <c r="BW28" i="4"/>
  <c r="BW255" i="14"/>
  <c r="BW286" i="14"/>
  <c r="BW228" i="14"/>
  <c r="CW525" i="2"/>
  <c r="CW522" i="2" s="1"/>
  <c r="CX403" i="2"/>
  <c r="CY399" i="2"/>
  <c r="CX530" i="2"/>
  <c r="CS639" i="2" l="1"/>
  <c r="CS725" i="2" s="1"/>
  <c r="DH604" i="2"/>
  <c r="DL600" i="2"/>
  <c r="AT125" i="14"/>
  <c r="AT199" i="4"/>
  <c r="AT201" i="4" s="1"/>
  <c r="AT62" i="4"/>
  <c r="AS8" i="13"/>
  <c r="AS28" i="13" s="1"/>
  <c r="AS183" i="4"/>
  <c r="AS185" i="4" s="1"/>
  <c r="AS187" i="4" s="1"/>
  <c r="AS203" i="4" s="1"/>
  <c r="AS27" i="13"/>
  <c r="AS33" i="4"/>
  <c r="AT30" i="4"/>
  <c r="AT8" i="13" s="1"/>
  <c r="AT28" i="13" s="1"/>
  <c r="DF635" i="2"/>
  <c r="DF695" i="2" s="1"/>
  <c r="DG630" i="2"/>
  <c r="DG690" i="2" s="1"/>
  <c r="DG656" i="2"/>
  <c r="DG704" i="2" s="1"/>
  <c r="DI861" i="2"/>
  <c r="DJ846" i="2"/>
  <c r="CV563" i="2"/>
  <c r="BF936" i="2"/>
  <c r="BF937" i="2" s="1"/>
  <c r="BF938" i="2" s="1"/>
  <c r="BF932" i="2" s="1"/>
  <c r="CO116" i="2"/>
  <c r="CO512" i="2" s="1"/>
  <c r="AT282" i="14"/>
  <c r="AT296" i="14" s="1"/>
  <c r="AT303" i="14" s="1"/>
  <c r="AT304" i="14" s="1"/>
  <c r="AT305" i="14" s="1"/>
  <c r="AT254" i="14"/>
  <c r="AT260" i="14" s="1"/>
  <c r="AT267" i="14" s="1"/>
  <c r="AT268" i="14" s="1"/>
  <c r="AT269" i="14" s="1"/>
  <c r="AT227" i="14"/>
  <c r="AT233" i="14" s="1"/>
  <c r="AT240" i="14" s="1"/>
  <c r="AT241" i="14" s="1"/>
  <c r="AT242" i="14" s="1"/>
  <c r="AT942" i="2"/>
  <c r="AT42" i="4" s="1"/>
  <c r="AT48" i="4" s="1"/>
  <c r="BD292" i="14"/>
  <c r="BD231" i="14"/>
  <c r="BD258" i="14"/>
  <c r="AS564" i="2"/>
  <c r="AS565" i="2" s="1"/>
  <c r="AS566" i="2" s="1"/>
  <c r="AQ30" i="14"/>
  <c r="AR29" i="14"/>
  <c r="AS10" i="14"/>
  <c r="AS9" i="14" s="1"/>
  <c r="AS16" i="14" s="1"/>
  <c r="AS93" i="14"/>
  <c r="AS121" i="14"/>
  <c r="AS120" i="14" s="1"/>
  <c r="AS64" i="4"/>
  <c r="AS49" i="14"/>
  <c r="AS48" i="14" s="1"/>
  <c r="AS56" i="14" s="1"/>
  <c r="AS158" i="14"/>
  <c r="AS157" i="14" s="1"/>
  <c r="AS162" i="14" s="1"/>
  <c r="AQ26" i="14"/>
  <c r="AR18" i="14"/>
  <c r="AT285" i="14"/>
  <c r="AT943" i="2"/>
  <c r="AT554" i="2" s="1"/>
  <c r="AT553" i="2" s="1"/>
  <c r="BE293" i="14"/>
  <c r="BE933" i="2"/>
  <c r="BE934" i="2" s="1"/>
  <c r="AQ70" i="14"/>
  <c r="AR69" i="14"/>
  <c r="AQ66" i="14"/>
  <c r="AR58" i="14"/>
  <c r="AU924" i="2"/>
  <c r="AU925" i="2" s="1"/>
  <c r="AU913" i="2" s="1"/>
  <c r="AU819" i="2" s="1"/>
  <c r="CP115" i="2"/>
  <c r="CO113" i="2"/>
  <c r="CL928" i="2"/>
  <c r="CL929" i="2" s="1"/>
  <c r="CL291" i="14"/>
  <c r="CN117" i="2"/>
  <c r="CN25" i="4" s="1"/>
  <c r="CN39" i="4"/>
  <c r="CM930" i="2"/>
  <c r="CM927" i="2" s="1"/>
  <c r="CM939" i="2"/>
  <c r="CM935" i="2"/>
  <c r="CK290" i="14"/>
  <c r="CK230" i="14"/>
  <c r="CK257" i="14"/>
  <c r="CN886" i="2"/>
  <c r="CN897" i="2" s="1"/>
  <c r="CN512" i="2"/>
  <c r="CM513" i="2"/>
  <c r="CR86" i="2"/>
  <c r="CR77" i="2"/>
  <c r="CS75" i="2"/>
  <c r="CQ66" i="2"/>
  <c r="CQ57" i="2"/>
  <c r="CR55" i="2"/>
  <c r="CP26" i="2"/>
  <c r="CP17" i="2"/>
  <c r="CQ15" i="2"/>
  <c r="CP46" i="2"/>
  <c r="CP37" i="2"/>
  <c r="CQ35" i="2"/>
  <c r="BY883" i="2"/>
  <c r="BY899" i="2"/>
  <c r="BW280" i="14"/>
  <c r="BW226" i="14"/>
  <c r="BW253" i="14"/>
  <c r="BX281" i="14"/>
  <c r="BX884" i="2"/>
  <c r="BX885" i="2" s="1"/>
  <c r="CY403" i="2"/>
  <c r="CZ399" i="2"/>
  <c r="CY530" i="2"/>
  <c r="BW284" i="14"/>
  <c r="BW916" i="2"/>
  <c r="CX525" i="2"/>
  <c r="CX522" i="2" s="1"/>
  <c r="DL395" i="2"/>
  <c r="DM391" i="2"/>
  <c r="DM393" i="2"/>
  <c r="CZ401" i="2"/>
  <c r="CY524" i="2"/>
  <c r="CW532" i="2"/>
  <c r="BY143" i="4"/>
  <c r="BY145" i="4" s="1"/>
  <c r="BY20" i="4"/>
  <c r="BY78" i="10"/>
  <c r="DI904" i="2"/>
  <c r="DJ70" i="10"/>
  <c r="BX287" i="14"/>
  <c r="BX902" i="2"/>
  <c r="BX903" i="2" s="1"/>
  <c r="BX16" i="4"/>
  <c r="CX531" i="2"/>
  <c r="CX528" i="2" s="1"/>
  <c r="CW526" i="2"/>
  <c r="CW528" i="2"/>
  <c r="CQ106" i="2"/>
  <c r="CQ97" i="2"/>
  <c r="CR95" i="2"/>
  <c r="DE84" i="10"/>
  <c r="DE85" i="10" s="1"/>
  <c r="CT639" i="2" l="1"/>
  <c r="CT725" i="2" s="1"/>
  <c r="DL601" i="2"/>
  <c r="DH605" i="2"/>
  <c r="AT177" i="14"/>
  <c r="AU60" i="4"/>
  <c r="AU32" i="4"/>
  <c r="AT33" i="4"/>
  <c r="AT27" i="13"/>
  <c r="AT29" i="13" s="1"/>
  <c r="AT30" i="13" s="1"/>
  <c r="AT183" i="4"/>
  <c r="AT185" i="4" s="1"/>
  <c r="AT187" i="4" s="1"/>
  <c r="AT203" i="4" s="1"/>
  <c r="AS29" i="13"/>
  <c r="AS30" i="13" s="1"/>
  <c r="CO886" i="2"/>
  <c r="CO897" i="2" s="1"/>
  <c r="BX17" i="4"/>
  <c r="BX22" i="4" s="1"/>
  <c r="BY184" i="4"/>
  <c r="DG657" i="2"/>
  <c r="DG705" i="2" s="1"/>
  <c r="DG634" i="2"/>
  <c r="DG694" i="2" s="1"/>
  <c r="DG631" i="2"/>
  <c r="DG691" i="2" s="1"/>
  <c r="DJ847" i="2"/>
  <c r="DJ862" i="2"/>
  <c r="BG936" i="2"/>
  <c r="BG937" i="2" s="1"/>
  <c r="BG938" i="2" s="1"/>
  <c r="BG932" i="2" s="1"/>
  <c r="CX526" i="2"/>
  <c r="CQ115" i="2"/>
  <c r="CO513" i="2"/>
  <c r="CO510" i="2" s="1"/>
  <c r="CP116" i="2"/>
  <c r="CP886" i="2" s="1"/>
  <c r="CP897" i="2" s="1"/>
  <c r="BE258" i="14"/>
  <c r="BE292" i="14"/>
  <c r="BE231" i="14"/>
  <c r="BF293" i="14"/>
  <c r="BF933" i="2"/>
  <c r="BF934" i="2" s="1"/>
  <c r="AR26" i="14"/>
  <c r="AU922" i="2"/>
  <c r="AS69" i="14"/>
  <c r="AR70" i="14"/>
  <c r="AS57" i="14"/>
  <c r="AS58" i="14" s="1"/>
  <c r="AS76" i="14"/>
  <c r="AS77" i="14" s="1"/>
  <c r="AS78" i="14"/>
  <c r="AS79" i="14" s="1"/>
  <c r="AS73" i="14"/>
  <c r="AS64" i="14"/>
  <c r="AS98" i="14"/>
  <c r="AS96" i="14"/>
  <c r="AS866" i="2" s="1"/>
  <c r="AU283" i="14"/>
  <c r="AU29" i="4"/>
  <c r="AU914" i="2"/>
  <c r="AU915" i="2" s="1"/>
  <c r="AU941" i="2"/>
  <c r="AT564" i="2"/>
  <c r="AT565" i="2" s="1"/>
  <c r="AT566" i="2" s="1"/>
  <c r="AS33" i="14"/>
  <c r="AS17" i="14"/>
  <c r="AS18" i="14" s="1"/>
  <c r="AS38" i="14"/>
  <c r="AS39" i="14" s="1"/>
  <c r="AS24" i="14"/>
  <c r="AS36" i="14"/>
  <c r="AS37" i="14" s="1"/>
  <c r="AR66" i="14"/>
  <c r="AS126" i="14"/>
  <c r="AS145" i="14"/>
  <c r="AS146" i="14" s="1"/>
  <c r="AS133" i="14"/>
  <c r="AS142" i="14"/>
  <c r="AS147" i="14"/>
  <c r="AS148" i="14" s="1"/>
  <c r="AS29" i="14"/>
  <c r="AR30" i="14"/>
  <c r="AT121" i="14"/>
  <c r="AT120" i="14" s="1"/>
  <c r="AT64" i="4"/>
  <c r="AT49" i="14"/>
  <c r="AT48" i="14" s="1"/>
  <c r="AT56" i="14" s="1"/>
  <c r="AT158" i="14"/>
  <c r="AT157" i="14" s="1"/>
  <c r="AT162" i="14" s="1"/>
  <c r="AT93" i="14"/>
  <c r="AT10" i="14"/>
  <c r="AT9" i="14" s="1"/>
  <c r="AT16" i="14" s="1"/>
  <c r="CP113" i="2"/>
  <c r="CL290" i="14"/>
  <c r="CL257" i="14"/>
  <c r="CL230" i="14"/>
  <c r="CN935" i="2"/>
  <c r="CN930" i="2"/>
  <c r="CN927" i="2" s="1"/>
  <c r="CN939" i="2"/>
  <c r="CM514" i="2"/>
  <c r="CM510" i="2"/>
  <c r="CO117" i="2"/>
  <c r="CO25" i="4" s="1"/>
  <c r="CO39" i="4"/>
  <c r="CM291" i="14"/>
  <c r="CM928" i="2"/>
  <c r="CM929" i="2" s="1"/>
  <c r="CN513" i="2"/>
  <c r="CN514" i="2" s="1"/>
  <c r="CQ46" i="2"/>
  <c r="CQ37" i="2"/>
  <c r="CR35" i="2"/>
  <c r="CS86" i="2"/>
  <c r="CS77" i="2"/>
  <c r="CT75" i="2"/>
  <c r="CR66" i="2"/>
  <c r="CR57" i="2"/>
  <c r="CS55" i="2"/>
  <c r="CQ26" i="2"/>
  <c r="CQ17" i="2"/>
  <c r="CR15" i="2"/>
  <c r="BX226" i="14"/>
  <c r="BX253" i="14"/>
  <c r="BX280" i="14"/>
  <c r="BZ899" i="2"/>
  <c r="BZ883" i="2"/>
  <c r="BY281" i="14"/>
  <c r="BY884" i="2"/>
  <c r="BY885" i="2" s="1"/>
  <c r="CR106" i="2"/>
  <c r="CR97" i="2"/>
  <c r="CS95" i="2"/>
  <c r="DJ71" i="10"/>
  <c r="DJ72" i="10" s="1"/>
  <c r="DA401" i="2"/>
  <c r="CZ524" i="2"/>
  <c r="CX192" i="14"/>
  <c r="CW192" i="14"/>
  <c r="CY525" i="2"/>
  <c r="BY79" i="10"/>
  <c r="DN393" i="2"/>
  <c r="CX563" i="2"/>
  <c r="BW919" i="2"/>
  <c r="BW920" i="2" s="1"/>
  <c r="BW918" i="2"/>
  <c r="CY531" i="2"/>
  <c r="BX255" i="14"/>
  <c r="BX286" i="14"/>
  <c r="BX228" i="14"/>
  <c r="CW563" i="2"/>
  <c r="DE86" i="10"/>
  <c r="CX532" i="2"/>
  <c r="DM395" i="2"/>
  <c r="DN391" i="2"/>
  <c r="CZ403" i="2"/>
  <c r="DA399" i="2"/>
  <c r="CZ530" i="2"/>
  <c r="CU639" i="2" l="1"/>
  <c r="CU725" i="2" s="1"/>
  <c r="DI604" i="2"/>
  <c r="DM600" i="2"/>
  <c r="BH936" i="2"/>
  <c r="BH937" i="2" s="1"/>
  <c r="BH938" i="2" s="1"/>
  <c r="BH932" i="2" s="1"/>
  <c r="AU62" i="4"/>
  <c r="AU125" i="14"/>
  <c r="AU199" i="4"/>
  <c r="AU201" i="4" s="1"/>
  <c r="BX55" i="14"/>
  <c r="BX85" i="14"/>
  <c r="BX87" i="14" s="1"/>
  <c r="BX187" i="14"/>
  <c r="BX167" i="14"/>
  <c r="BX15" i="14"/>
  <c r="AU30" i="4"/>
  <c r="AU183" i="4" s="1"/>
  <c r="BX178" i="14"/>
  <c r="DG635" i="2"/>
  <c r="DG695" i="2" s="1"/>
  <c r="DH630" i="2"/>
  <c r="DH690" i="2" s="1"/>
  <c r="DH656" i="2"/>
  <c r="DH704" i="2" s="1"/>
  <c r="DJ861" i="2"/>
  <c r="DK846" i="2"/>
  <c r="CQ113" i="2"/>
  <c r="CQ39" i="4" s="1"/>
  <c r="CQ935" i="2" s="1"/>
  <c r="CP512" i="2"/>
  <c r="CP513" i="2" s="1"/>
  <c r="CP510" i="2" s="1"/>
  <c r="CR115" i="2"/>
  <c r="CQ116" i="2"/>
  <c r="CQ512" i="2" s="1"/>
  <c r="AS26" i="14"/>
  <c r="AU227" i="14"/>
  <c r="AU233" i="14" s="1"/>
  <c r="AU240" i="14" s="1"/>
  <c r="AU241" i="14" s="1"/>
  <c r="AU242" i="14" s="1"/>
  <c r="AU282" i="14"/>
  <c r="AU296" i="14" s="1"/>
  <c r="AU303" i="14" s="1"/>
  <c r="AU304" i="14" s="1"/>
  <c r="AU305" i="14" s="1"/>
  <c r="AU254" i="14"/>
  <c r="AU260" i="14" s="1"/>
  <c r="AU267" i="14" s="1"/>
  <c r="AU268" i="14" s="1"/>
  <c r="AU269" i="14" s="1"/>
  <c r="AU942" i="2"/>
  <c r="AU42" i="4" s="1"/>
  <c r="AU48" i="4" s="1"/>
  <c r="BF292" i="14"/>
  <c r="BF231" i="14"/>
  <c r="BF258" i="14"/>
  <c r="AT36" i="14"/>
  <c r="AT37" i="14" s="1"/>
  <c r="AT33" i="14"/>
  <c r="AT17" i="14"/>
  <c r="AT18" i="14" s="1"/>
  <c r="AT24" i="14"/>
  <c r="AT38" i="14"/>
  <c r="AT39" i="14" s="1"/>
  <c r="AS30" i="14"/>
  <c r="AT29" i="14"/>
  <c r="AT96" i="14"/>
  <c r="AT866" i="2" s="1"/>
  <c r="AT98" i="14"/>
  <c r="AT69" i="14"/>
  <c r="AS70" i="14"/>
  <c r="AT133" i="14"/>
  <c r="AT145" i="14"/>
  <c r="AT146" i="14" s="1"/>
  <c r="AT147" i="14"/>
  <c r="AT148" i="14" s="1"/>
  <c r="AT126" i="14"/>
  <c r="AT142" i="14"/>
  <c r="AS66" i="14"/>
  <c r="AV924" i="2"/>
  <c r="AV925" i="2" s="1"/>
  <c r="AV913" i="2" s="1"/>
  <c r="AV819" i="2" s="1"/>
  <c r="AT64" i="14"/>
  <c r="AT73" i="14"/>
  <c r="AT57" i="14"/>
  <c r="AT58" i="14" s="1"/>
  <c r="AT78" i="14"/>
  <c r="AT79" i="14" s="1"/>
  <c r="AT76" i="14"/>
  <c r="AT77" i="14" s="1"/>
  <c r="AU285" i="14"/>
  <c r="AU943" i="2"/>
  <c r="AU554" i="2" s="1"/>
  <c r="AU553" i="2" s="1"/>
  <c r="BG933" i="2"/>
  <c r="BG934" i="2" s="1"/>
  <c r="BG293" i="14"/>
  <c r="CN291" i="14"/>
  <c r="CN928" i="2"/>
  <c r="CN929" i="2" s="1"/>
  <c r="CP39" i="4"/>
  <c r="CP117" i="2"/>
  <c r="CP25" i="4" s="1"/>
  <c r="CN510" i="2"/>
  <c r="CO514" i="2"/>
  <c r="CO935" i="2"/>
  <c r="CO930" i="2"/>
  <c r="CO927" i="2" s="1"/>
  <c r="CO939" i="2"/>
  <c r="CM230" i="14"/>
  <c r="CM257" i="14"/>
  <c r="CM290" i="14"/>
  <c r="CR26" i="2"/>
  <c r="CR17" i="2"/>
  <c r="CS15" i="2"/>
  <c r="CR46" i="2"/>
  <c r="CR37" i="2"/>
  <c r="CS35" i="2"/>
  <c r="CT86" i="2"/>
  <c r="CT77" i="2"/>
  <c r="CU75" i="2"/>
  <c r="CS66" i="2"/>
  <c r="CS57" i="2"/>
  <c r="CT55" i="2"/>
  <c r="CA899" i="2"/>
  <c r="CA883" i="2"/>
  <c r="BY226" i="14"/>
  <c r="BY253" i="14"/>
  <c r="BY280" i="14"/>
  <c r="BZ884" i="2"/>
  <c r="BZ885" i="2" s="1"/>
  <c r="BZ281" i="14"/>
  <c r="CY522" i="2"/>
  <c r="DJ904" i="2"/>
  <c r="DK70" i="10"/>
  <c r="DF84" i="10"/>
  <c r="DF85" i="10" s="1"/>
  <c r="CY528" i="2"/>
  <c r="CZ525" i="2"/>
  <c r="CS106" i="2"/>
  <c r="CS97" i="2"/>
  <c r="CT95" i="2"/>
  <c r="CZ531" i="2"/>
  <c r="CZ532" i="2" s="1"/>
  <c r="DN395" i="2"/>
  <c r="DO391" i="2"/>
  <c r="DA403" i="2"/>
  <c r="DB399" i="2"/>
  <c r="DA530" i="2"/>
  <c r="CY532" i="2"/>
  <c r="BW921" i="2"/>
  <c r="DO393" i="2"/>
  <c r="BY906" i="2"/>
  <c r="BY901" i="2" s="1"/>
  <c r="BZ77" i="10"/>
  <c r="BX89" i="14"/>
  <c r="BX91" i="14" s="1"/>
  <c r="BX28" i="4"/>
  <c r="CY526" i="2"/>
  <c r="DB401" i="2"/>
  <c r="DA524" i="2"/>
  <c r="CV639" i="2" l="1"/>
  <c r="CV725" i="2" s="1"/>
  <c r="AU177" i="14"/>
  <c r="DM601" i="2"/>
  <c r="DI605" i="2"/>
  <c r="AV60" i="4"/>
  <c r="AV32" i="4"/>
  <c r="AU33" i="4"/>
  <c r="CQ930" i="2"/>
  <c r="CQ927" i="2" s="1"/>
  <c r="CQ291" i="14" s="1"/>
  <c r="AU27" i="13"/>
  <c r="AU8" i="13"/>
  <c r="AU28" i="13" s="1"/>
  <c r="CQ939" i="2"/>
  <c r="DH657" i="2"/>
  <c r="DH705" i="2" s="1"/>
  <c r="DH634" i="2"/>
  <c r="DH694" i="2" s="1"/>
  <c r="DH631" i="2"/>
  <c r="DH691" i="2" s="1"/>
  <c r="CQ117" i="2"/>
  <c r="CQ25" i="4" s="1"/>
  <c r="DK847" i="2"/>
  <c r="DK862" i="2"/>
  <c r="CP514" i="2"/>
  <c r="CQ513" i="2"/>
  <c r="CQ514" i="2" s="1"/>
  <c r="BI936" i="2"/>
  <c r="BI937" i="2" s="1"/>
  <c r="BI938" i="2" s="1"/>
  <c r="BI932" i="2" s="1"/>
  <c r="AT66" i="14"/>
  <c r="AT26" i="14"/>
  <c r="BG258" i="14"/>
  <c r="BG231" i="14"/>
  <c r="BG292" i="14"/>
  <c r="AU10" i="14"/>
  <c r="AU9" i="14" s="1"/>
  <c r="AU16" i="14" s="1"/>
  <c r="AU29" i="14" s="1"/>
  <c r="AU158" i="14"/>
  <c r="AU157" i="14" s="1"/>
  <c r="AU162" i="14" s="1"/>
  <c r="AU64" i="4"/>
  <c r="AU93" i="14"/>
  <c r="AU49" i="14"/>
  <c r="AU48" i="14" s="1"/>
  <c r="AU56" i="14" s="1"/>
  <c r="AU69" i="14" s="1"/>
  <c r="AU121" i="14"/>
  <c r="AU120" i="14" s="1"/>
  <c r="AU185" i="4"/>
  <c r="AU187" i="4" s="1"/>
  <c r="AU203" i="4" s="1"/>
  <c r="AV922" i="2"/>
  <c r="AT70" i="14"/>
  <c r="AT30" i="14"/>
  <c r="AU564" i="2"/>
  <c r="AU565" i="2" s="1"/>
  <c r="AU566" i="2" s="1"/>
  <c r="AV29" i="4"/>
  <c r="AV914" i="2"/>
  <c r="AV283" i="14"/>
  <c r="AV941" i="2"/>
  <c r="BH293" i="14"/>
  <c r="BH933" i="2"/>
  <c r="BH934" i="2" s="1"/>
  <c r="CS115" i="2"/>
  <c r="CR113" i="2"/>
  <c r="CR116" i="2"/>
  <c r="CQ886" i="2"/>
  <c r="CQ897" i="2" s="1"/>
  <c r="CO291" i="14"/>
  <c r="CO928" i="2"/>
  <c r="CO929" i="2" s="1"/>
  <c r="CN290" i="14"/>
  <c r="CN230" i="14"/>
  <c r="CN257" i="14"/>
  <c r="CP935" i="2"/>
  <c r="CP930" i="2"/>
  <c r="CP927" i="2" s="1"/>
  <c r="CP939" i="2"/>
  <c r="CS46" i="2"/>
  <c r="CS37" i="2"/>
  <c r="CT35" i="2"/>
  <c r="CS26" i="2"/>
  <c r="CS17" i="2"/>
  <c r="CT15" i="2"/>
  <c r="CZ528" i="2"/>
  <c r="CU86" i="2"/>
  <c r="CU77" i="2"/>
  <c r="CV75" i="2"/>
  <c r="CT66" i="2"/>
  <c r="CT57" i="2"/>
  <c r="CU55" i="2"/>
  <c r="CA281" i="14"/>
  <c r="CA884" i="2"/>
  <c r="CA885" i="2" s="1"/>
  <c r="BZ280" i="14"/>
  <c r="BZ226" i="14"/>
  <c r="BZ253" i="14"/>
  <c r="CB883" i="2"/>
  <c r="CB899" i="2"/>
  <c r="DK71" i="10"/>
  <c r="DK72" i="10" s="1"/>
  <c r="DA531" i="2"/>
  <c r="DA532" i="2" s="1"/>
  <c r="BZ143" i="4"/>
  <c r="BZ145" i="4" s="1"/>
  <c r="BZ20" i="4"/>
  <c r="BZ78" i="10"/>
  <c r="DB403" i="2"/>
  <c r="DC399" i="2"/>
  <c r="DB530" i="2"/>
  <c r="CZ522" i="2"/>
  <c r="CY563" i="2"/>
  <c r="DP393" i="2"/>
  <c r="CY192" i="14"/>
  <c r="DC401" i="2"/>
  <c r="DB524" i="2"/>
  <c r="CT106" i="2"/>
  <c r="CT97" i="2"/>
  <c r="CU95" i="2"/>
  <c r="DA525" i="2"/>
  <c r="DA522" i="2" s="1"/>
  <c r="BX284" i="14"/>
  <c r="BX916" i="2"/>
  <c r="BY287" i="14"/>
  <c r="BY902" i="2"/>
  <c r="BY903" i="2" s="1"/>
  <c r="BY16" i="4"/>
  <c r="DO395" i="2"/>
  <c r="DP391" i="2"/>
  <c r="DF86" i="10"/>
  <c r="CZ526" i="2"/>
  <c r="CZ192" i="14" l="1"/>
  <c r="CW639" i="2"/>
  <c r="CW725" i="2" s="1"/>
  <c r="DJ604" i="2"/>
  <c r="DN600" i="2"/>
  <c r="AV125" i="14"/>
  <c r="AV199" i="4"/>
  <c r="AV201" i="4" s="1"/>
  <c r="AV62" i="4"/>
  <c r="CQ928" i="2"/>
  <c r="AU29" i="13"/>
  <c r="AU30" i="13" s="1"/>
  <c r="BY17" i="4"/>
  <c r="BY167" i="14" s="1"/>
  <c r="BZ184" i="4"/>
  <c r="AV30" i="4"/>
  <c r="AV33" i="4" s="1"/>
  <c r="DH635" i="2"/>
  <c r="DH695" i="2" s="1"/>
  <c r="DI630" i="2"/>
  <c r="DI690" i="2" s="1"/>
  <c r="DI656" i="2"/>
  <c r="DI704" i="2" s="1"/>
  <c r="DK861" i="2"/>
  <c r="DL846" i="2"/>
  <c r="CQ510" i="2"/>
  <c r="BJ936" i="2"/>
  <c r="BJ937" i="2" s="1"/>
  <c r="BJ938" i="2" s="1"/>
  <c r="BJ932" i="2" s="1"/>
  <c r="BI293" i="14"/>
  <c r="BI933" i="2"/>
  <c r="BI934" i="2" s="1"/>
  <c r="CS116" i="2"/>
  <c r="CS512" i="2" s="1"/>
  <c r="BH231" i="14"/>
  <c r="BH258" i="14"/>
  <c r="BH292" i="14"/>
  <c r="AV285" i="14"/>
  <c r="AV943" i="2"/>
  <c r="AV554" i="2" s="1"/>
  <c r="AV553" i="2" s="1"/>
  <c r="AU30" i="14"/>
  <c r="AU147" i="14"/>
  <c r="AU148" i="14" s="1"/>
  <c r="AU145" i="14"/>
  <c r="AU146" i="14" s="1"/>
  <c r="AU142" i="14"/>
  <c r="AU133" i="14"/>
  <c r="AU126" i="14"/>
  <c r="AU76" i="14"/>
  <c r="AU77" i="14" s="1"/>
  <c r="AU78" i="14"/>
  <c r="AU79" i="14" s="1"/>
  <c r="AU57" i="14"/>
  <c r="AU58" i="14" s="1"/>
  <c r="AU64" i="14"/>
  <c r="AU73" i="14"/>
  <c r="AU36" i="14"/>
  <c r="AU37" i="14" s="1"/>
  <c r="AU38" i="14"/>
  <c r="AU39" i="14" s="1"/>
  <c r="AU17" i="14"/>
  <c r="AU18" i="14" s="1"/>
  <c r="AU24" i="14"/>
  <c r="AU33" i="14"/>
  <c r="CT115" i="2"/>
  <c r="AU70" i="14"/>
  <c r="AW924" i="2"/>
  <c r="AW925" i="2" s="1"/>
  <c r="AW913" i="2" s="1"/>
  <c r="AW819" i="2" s="1"/>
  <c r="AU98" i="14"/>
  <c r="AU96" i="14"/>
  <c r="AU866" i="2" s="1"/>
  <c r="AV915" i="2"/>
  <c r="CS113" i="2"/>
  <c r="CP291" i="14"/>
  <c r="CP928" i="2"/>
  <c r="CP929" i="2" s="1"/>
  <c r="CR117" i="2"/>
  <c r="CR25" i="4" s="1"/>
  <c r="CR39" i="4"/>
  <c r="CO290" i="14"/>
  <c r="CO257" i="14"/>
  <c r="CO230" i="14"/>
  <c r="CR886" i="2"/>
  <c r="CR897" i="2" s="1"/>
  <c r="CR512" i="2"/>
  <c r="CT46" i="2"/>
  <c r="CT37" i="2"/>
  <c r="CU35" i="2"/>
  <c r="CV86" i="2"/>
  <c r="CV77" i="2"/>
  <c r="CW75" i="2"/>
  <c r="CT26" i="2"/>
  <c r="CT17" i="2"/>
  <c r="CU15" i="2"/>
  <c r="CU66" i="2"/>
  <c r="CU57" i="2"/>
  <c r="CV55" i="2"/>
  <c r="CA226" i="14"/>
  <c r="CA253" i="14"/>
  <c r="CA280" i="14"/>
  <c r="CB884" i="2"/>
  <c r="CB885" i="2" s="1"/>
  <c r="CB281" i="14"/>
  <c r="CC883" i="2"/>
  <c r="CC899" i="2"/>
  <c r="BY255" i="14"/>
  <c r="BY286" i="14"/>
  <c r="BY228" i="14"/>
  <c r="DP395" i="2"/>
  <c r="DQ391" i="2"/>
  <c r="DB525" i="2"/>
  <c r="DB522" i="2" s="1"/>
  <c r="DQ393" i="2"/>
  <c r="CZ563" i="2"/>
  <c r="BZ79" i="10"/>
  <c r="DA526" i="2"/>
  <c r="BX919" i="2"/>
  <c r="BX920" i="2" s="1"/>
  <c r="BX918" i="2"/>
  <c r="CU106" i="2"/>
  <c r="CU97" i="2"/>
  <c r="CV95" i="2"/>
  <c r="DB531" i="2"/>
  <c r="DB532" i="2" s="1"/>
  <c r="DD401" i="2"/>
  <c r="DC524" i="2"/>
  <c r="DG84" i="10"/>
  <c r="DG85" i="10" s="1"/>
  <c r="DC403" i="2"/>
  <c r="DD399" i="2"/>
  <c r="DC530" i="2"/>
  <c r="DA528" i="2"/>
  <c r="DK904" i="2"/>
  <c r="DL70" i="10"/>
  <c r="CX639" i="2" l="1"/>
  <c r="DN601" i="2"/>
  <c r="DJ605" i="2"/>
  <c r="AW60" i="4"/>
  <c r="AW32" i="4"/>
  <c r="BY187" i="14"/>
  <c r="BY15" i="14"/>
  <c r="BY22" i="4"/>
  <c r="AV27" i="13"/>
  <c r="BY55" i="14"/>
  <c r="BY85" i="14"/>
  <c r="BY87" i="14" s="1"/>
  <c r="AV8" i="13"/>
  <c r="AV28" i="13" s="1"/>
  <c r="AV177" i="14"/>
  <c r="AV183" i="4"/>
  <c r="BY178" i="14"/>
  <c r="DI657" i="2"/>
  <c r="DI705" i="2" s="1"/>
  <c r="DI634" i="2"/>
  <c r="DI694" i="2" s="1"/>
  <c r="DI631" i="2"/>
  <c r="DI691" i="2" s="1"/>
  <c r="DL862" i="2"/>
  <c r="DL847" i="2"/>
  <c r="DB526" i="2"/>
  <c r="BK936" i="2"/>
  <c r="BK937" i="2" s="1"/>
  <c r="BK938" i="2" s="1"/>
  <c r="BK932" i="2" s="1"/>
  <c r="CU115" i="2"/>
  <c r="AW922" i="2"/>
  <c r="AX924" i="2" s="1"/>
  <c r="AX925" i="2" s="1"/>
  <c r="AX913" i="2" s="1"/>
  <c r="AX819" i="2" s="1"/>
  <c r="CT116" i="2"/>
  <c r="AU66" i="14"/>
  <c r="AW914" i="2"/>
  <c r="AW283" i="14"/>
  <c r="AW29" i="4"/>
  <c r="AW941" i="2"/>
  <c r="AV254" i="14"/>
  <c r="AV260" i="14" s="1"/>
  <c r="AV267" i="14" s="1"/>
  <c r="AV268" i="14" s="1"/>
  <c r="AV269" i="14" s="1"/>
  <c r="AV227" i="14"/>
  <c r="AV233" i="14" s="1"/>
  <c r="AV240" i="14" s="1"/>
  <c r="AV241" i="14" s="1"/>
  <c r="AV242" i="14" s="1"/>
  <c r="AV282" i="14"/>
  <c r="AV296" i="14" s="1"/>
  <c r="AV303" i="14" s="1"/>
  <c r="AV304" i="14" s="1"/>
  <c r="AV305" i="14" s="1"/>
  <c r="AV942" i="2"/>
  <c r="AV42" i="4" s="1"/>
  <c r="AV48" i="4" s="1"/>
  <c r="AV564" i="2"/>
  <c r="AV565" i="2" s="1"/>
  <c r="AV566" i="2" s="1"/>
  <c r="BI258" i="14"/>
  <c r="BI292" i="14"/>
  <c r="BI231" i="14"/>
  <c r="AU26" i="14"/>
  <c r="BJ293" i="14"/>
  <c r="BJ933" i="2"/>
  <c r="BJ934" i="2" s="1"/>
  <c r="CT113" i="2"/>
  <c r="CS886" i="2"/>
  <c r="CS897" i="2" s="1"/>
  <c r="CR513" i="2"/>
  <c r="CR514" i="2" s="1"/>
  <c r="CS513" i="2"/>
  <c r="CP230" i="14"/>
  <c r="CP257" i="14"/>
  <c r="CP290" i="14"/>
  <c r="CS39" i="4"/>
  <c r="CS117" i="2"/>
  <c r="CS25" i="4" s="1"/>
  <c r="CR935" i="2"/>
  <c r="CR930" i="2"/>
  <c r="CR927" i="2" s="1"/>
  <c r="CR939" i="2"/>
  <c r="CQ929" i="2"/>
  <c r="CV66" i="2"/>
  <c r="CV57" i="2"/>
  <c r="CW55" i="2"/>
  <c r="DB528" i="2"/>
  <c r="CU46" i="2"/>
  <c r="CU37" i="2"/>
  <c r="CV35" i="2"/>
  <c r="CW86" i="2"/>
  <c r="CW77" i="2"/>
  <c r="CX75" i="2"/>
  <c r="CU26" i="2"/>
  <c r="CU17" i="2"/>
  <c r="CV15" i="2"/>
  <c r="BX921" i="2"/>
  <c r="CC884" i="2"/>
  <c r="CC885" i="2" s="1"/>
  <c r="CC281" i="14"/>
  <c r="CB226" i="14"/>
  <c r="CB253" i="14"/>
  <c r="CB280" i="14"/>
  <c r="CD883" i="2"/>
  <c r="CD899" i="2"/>
  <c r="DC525" i="2"/>
  <c r="DC526" i="2" s="1"/>
  <c r="BZ906" i="2"/>
  <c r="BZ901" i="2" s="1"/>
  <c r="CA77" i="10"/>
  <c r="DR393" i="2"/>
  <c r="DA192" i="14"/>
  <c r="DL71" i="10"/>
  <c r="DL72" i="10" s="1"/>
  <c r="DC531" i="2"/>
  <c r="DC528" i="2" s="1"/>
  <c r="DE401" i="2"/>
  <c r="DD524" i="2"/>
  <c r="CV106" i="2"/>
  <c r="CV97" i="2"/>
  <c r="CW95" i="2"/>
  <c r="DD403" i="2"/>
  <c r="DE399" i="2"/>
  <c r="DD530" i="2"/>
  <c r="DG86" i="10"/>
  <c r="DA563" i="2"/>
  <c r="DQ395" i="2"/>
  <c r="DR391" i="2"/>
  <c r="DB192" i="14" l="1"/>
  <c r="CX725" i="2"/>
  <c r="CY639" i="2"/>
  <c r="DK604" i="2"/>
  <c r="DO600" i="2"/>
  <c r="AX32" i="4"/>
  <c r="AX60" i="4"/>
  <c r="AW199" i="4"/>
  <c r="AW201" i="4" s="1"/>
  <c r="AW62" i="4"/>
  <c r="AW125" i="14"/>
  <c r="BY28" i="4"/>
  <c r="BY284" i="14" s="1"/>
  <c r="BY89" i="14"/>
  <c r="BY91" i="14" s="1"/>
  <c r="AV29" i="13"/>
  <c r="AV30" i="13" s="1"/>
  <c r="AW30" i="4"/>
  <c r="AW8" i="13" s="1"/>
  <c r="AW28" i="13" s="1"/>
  <c r="DI635" i="2"/>
  <c r="DI695" i="2" s="1"/>
  <c r="DJ630" i="2"/>
  <c r="DJ690" i="2" s="1"/>
  <c r="DJ656" i="2"/>
  <c r="DJ704" i="2" s="1"/>
  <c r="DM846" i="2"/>
  <c r="DL861" i="2"/>
  <c r="CU113" i="2"/>
  <c r="DC532" i="2"/>
  <c r="DC192" i="14"/>
  <c r="AX922" i="2"/>
  <c r="AY924" i="2" s="1"/>
  <c r="AY925" i="2" s="1"/>
  <c r="AY913" i="2" s="1"/>
  <c r="AY819" i="2" s="1"/>
  <c r="CV115" i="2"/>
  <c r="BJ292" i="14"/>
  <c r="BJ258" i="14"/>
  <c r="BJ231" i="14"/>
  <c r="BL936" i="2"/>
  <c r="AX914" i="2"/>
  <c r="AX283" i="14"/>
  <c r="AX29" i="4"/>
  <c r="AX941" i="2"/>
  <c r="AW915" i="2"/>
  <c r="AW285" i="14"/>
  <c r="AW943" i="2"/>
  <c r="AW554" i="2" s="1"/>
  <c r="AW553" i="2" s="1"/>
  <c r="AV121" i="14"/>
  <c r="AV120" i="14" s="1"/>
  <c r="AV158" i="14"/>
  <c r="AV157" i="14" s="1"/>
  <c r="AV162" i="14" s="1"/>
  <c r="AV49" i="14"/>
  <c r="AV48" i="14" s="1"/>
  <c r="AV56" i="14" s="1"/>
  <c r="AV93" i="14"/>
  <c r="AV185" i="4"/>
  <c r="AV187" i="4" s="1"/>
  <c r="AV203" i="4" s="1"/>
  <c r="AV64" i="4"/>
  <c r="AV10" i="14"/>
  <c r="AV9" i="14" s="1"/>
  <c r="AV16" i="14" s="1"/>
  <c r="BK933" i="2"/>
  <c r="BK934" i="2" s="1"/>
  <c r="BK293" i="14"/>
  <c r="CU116" i="2"/>
  <c r="CT39" i="4"/>
  <c r="CT117" i="2"/>
  <c r="CT25" i="4" s="1"/>
  <c r="DB563" i="2"/>
  <c r="CT886" i="2"/>
  <c r="CT897" i="2" s="1"/>
  <c r="CT512" i="2"/>
  <c r="CR510" i="2"/>
  <c r="CQ257" i="14"/>
  <c r="CQ290" i="14"/>
  <c r="CQ230" i="14"/>
  <c r="CS514" i="2"/>
  <c r="CS510" i="2"/>
  <c r="CS935" i="2"/>
  <c r="CS930" i="2"/>
  <c r="CS927" i="2" s="1"/>
  <c r="CS939" i="2"/>
  <c r="CR291" i="14"/>
  <c r="CR928" i="2"/>
  <c r="CR929" i="2" s="1"/>
  <c r="CV46" i="2"/>
  <c r="CV37" i="2"/>
  <c r="CW35" i="2"/>
  <c r="CW66" i="2"/>
  <c r="CW57" i="2"/>
  <c r="CX55" i="2"/>
  <c r="CX86" i="2"/>
  <c r="CX77" i="2"/>
  <c r="CY75" i="2"/>
  <c r="CV26" i="2"/>
  <c r="CV17" i="2"/>
  <c r="CW15" i="2"/>
  <c r="CC226" i="14"/>
  <c r="CC253" i="14"/>
  <c r="CC280" i="14"/>
  <c r="CD281" i="14"/>
  <c r="CD884" i="2"/>
  <c r="CD885" i="2" s="1"/>
  <c r="CE883" i="2"/>
  <c r="CE899" i="2"/>
  <c r="DR395" i="2"/>
  <c r="DS391" i="2"/>
  <c r="DE403" i="2"/>
  <c r="DF399" i="2"/>
  <c r="DE530" i="2"/>
  <c r="DL904" i="2"/>
  <c r="DM70" i="10"/>
  <c r="DD525" i="2"/>
  <c r="DD522" i="2" s="1"/>
  <c r="BZ287" i="14"/>
  <c r="BZ902" i="2"/>
  <c r="BZ903" i="2" s="1"/>
  <c r="BZ16" i="4"/>
  <c r="DH84" i="10"/>
  <c r="DH85" i="10" s="1"/>
  <c r="DF401" i="2"/>
  <c r="DE524" i="2"/>
  <c r="DD531" i="2"/>
  <c r="CW106" i="2"/>
  <c r="CW97" i="2"/>
  <c r="CX95" i="2"/>
  <c r="DS393" i="2"/>
  <c r="CA20" i="4"/>
  <c r="CA143" i="4"/>
  <c r="CA145" i="4" s="1"/>
  <c r="CA78" i="10"/>
  <c r="DC522" i="2"/>
  <c r="CY725" i="2" l="1"/>
  <c r="CZ639" i="2"/>
  <c r="DO601" i="2"/>
  <c r="DK605" i="2"/>
  <c r="AX62" i="4"/>
  <c r="AX125" i="14"/>
  <c r="AX199" i="4"/>
  <c r="AX201" i="4" s="1"/>
  <c r="AY32" i="4"/>
  <c r="AY60" i="4"/>
  <c r="BY916" i="2"/>
  <c r="BY918" i="2" s="1"/>
  <c r="AW183" i="4"/>
  <c r="AW27" i="13"/>
  <c r="AW29" i="13" s="1"/>
  <c r="AW30" i="13" s="1"/>
  <c r="AW33" i="4"/>
  <c r="AW177" i="14"/>
  <c r="CA184" i="4"/>
  <c r="BZ17" i="4"/>
  <c r="BZ85" i="14" s="1"/>
  <c r="BZ87" i="14" s="1"/>
  <c r="AX30" i="4"/>
  <c r="AX27" i="13" s="1"/>
  <c r="DJ657" i="2"/>
  <c r="DJ705" i="2" s="1"/>
  <c r="DJ634" i="2"/>
  <c r="DJ694" i="2" s="1"/>
  <c r="DJ631" i="2"/>
  <c r="DJ691" i="2" s="1"/>
  <c r="DM847" i="2"/>
  <c r="DM862" i="2"/>
  <c r="CV116" i="2"/>
  <c r="CV512" i="2" s="1"/>
  <c r="DD526" i="2"/>
  <c r="AY922" i="2"/>
  <c r="AZ924" i="2" s="1"/>
  <c r="AZ925" i="2" s="1"/>
  <c r="AZ913" i="2" s="1"/>
  <c r="AZ819" i="2" s="1"/>
  <c r="CU39" i="4"/>
  <c r="CU117" i="2"/>
  <c r="CU25" i="4" s="1"/>
  <c r="CW115" i="2"/>
  <c r="AV142" i="14"/>
  <c r="AV145" i="14"/>
  <c r="AV146" i="14" s="1"/>
  <c r="AV147" i="14"/>
  <c r="AV148" i="14" s="1"/>
  <c r="AV133" i="14"/>
  <c r="AV126" i="14"/>
  <c r="AW227" i="14"/>
  <c r="AW233" i="14" s="1"/>
  <c r="AW240" i="14" s="1"/>
  <c r="AW241" i="14" s="1"/>
  <c r="AW242" i="14" s="1"/>
  <c r="AW282" i="14"/>
  <c r="AW296" i="14" s="1"/>
  <c r="AW303" i="14" s="1"/>
  <c r="AW304" i="14" s="1"/>
  <c r="AW305" i="14" s="1"/>
  <c r="AW254" i="14"/>
  <c r="AW260" i="14" s="1"/>
  <c r="AW267" i="14" s="1"/>
  <c r="AW268" i="14" s="1"/>
  <c r="AW269" i="14" s="1"/>
  <c r="AW942" i="2"/>
  <c r="AW42" i="4" s="1"/>
  <c r="AW48" i="4" s="1"/>
  <c r="BK292" i="14"/>
  <c r="BK231" i="14"/>
  <c r="BK258" i="14"/>
  <c r="AV98" i="14"/>
  <c r="AV96" i="14"/>
  <c r="AV866" i="2" s="1"/>
  <c r="AY914" i="2"/>
  <c r="AY29" i="4"/>
  <c r="AY283" i="14"/>
  <c r="AY941" i="2"/>
  <c r="AX915" i="2"/>
  <c r="AX285" i="14"/>
  <c r="AX943" i="2"/>
  <c r="AX554" i="2" s="1"/>
  <c r="AX553" i="2" s="1"/>
  <c r="AV17" i="14"/>
  <c r="AV18" i="14" s="1"/>
  <c r="AV38" i="14"/>
  <c r="AV39" i="14" s="1"/>
  <c r="AV36" i="14"/>
  <c r="AV37" i="14" s="1"/>
  <c r="AV24" i="14"/>
  <c r="AV33" i="14"/>
  <c r="AV29" i="14"/>
  <c r="AV76" i="14"/>
  <c r="AV77" i="14" s="1"/>
  <c r="AV64" i="14"/>
  <c r="AV73" i="14"/>
  <c r="AV57" i="14"/>
  <c r="AV58" i="14" s="1"/>
  <c r="AV78" i="14"/>
  <c r="AV79" i="14" s="1"/>
  <c r="AV69" i="14"/>
  <c r="AW564" i="2"/>
  <c r="AW565" i="2" s="1"/>
  <c r="AW566" i="2" s="1"/>
  <c r="BL937" i="2"/>
  <c r="BL938" i="2" s="1"/>
  <c r="BL932" i="2" s="1"/>
  <c r="CV113" i="2"/>
  <c r="CT939" i="2"/>
  <c r="CT935" i="2"/>
  <c r="CT930" i="2"/>
  <c r="CT927" i="2" s="1"/>
  <c r="CU886" i="2"/>
  <c r="CU897" i="2" s="1"/>
  <c r="CU512" i="2"/>
  <c r="CR230" i="14"/>
  <c r="CR257" i="14"/>
  <c r="CR290" i="14"/>
  <c r="CS291" i="14"/>
  <c r="CS928" i="2"/>
  <c r="CS929" i="2" s="1"/>
  <c r="CT513" i="2"/>
  <c r="CW26" i="2"/>
  <c r="CW17" i="2"/>
  <c r="CX15" i="2"/>
  <c r="CW46" i="2"/>
  <c r="CW37" i="2"/>
  <c r="CX35" i="2"/>
  <c r="CX66" i="2"/>
  <c r="CX57" i="2"/>
  <c r="CY55" i="2"/>
  <c r="CY86" i="2"/>
  <c r="CY77" i="2"/>
  <c r="CZ75" i="2"/>
  <c r="CE884" i="2"/>
  <c r="CE885" i="2" s="1"/>
  <c r="CE281" i="14"/>
  <c r="CF899" i="2"/>
  <c r="CF883" i="2"/>
  <c r="CD226" i="14"/>
  <c r="CD253" i="14"/>
  <c r="CD280" i="14"/>
  <c r="CA79" i="10"/>
  <c r="DG401" i="2"/>
  <c r="DF524" i="2"/>
  <c r="DF403" i="2"/>
  <c r="DG399" i="2"/>
  <c r="DF530" i="2"/>
  <c r="DT393" i="2"/>
  <c r="DD528" i="2"/>
  <c r="DH86" i="10"/>
  <c r="BZ255" i="14"/>
  <c r="BZ286" i="14"/>
  <c r="BZ228" i="14"/>
  <c r="DD532" i="2"/>
  <c r="CX106" i="2"/>
  <c r="CX97" i="2"/>
  <c r="CY95" i="2"/>
  <c r="DM71" i="10"/>
  <c r="DM72" i="10" s="1"/>
  <c r="DC563" i="2"/>
  <c r="DE525" i="2"/>
  <c r="DE526" i="2" s="1"/>
  <c r="DE531" i="2"/>
  <c r="DE532" i="2" s="1"/>
  <c r="DS395" i="2"/>
  <c r="DT391" i="2"/>
  <c r="CZ725" i="2" l="1"/>
  <c r="DA639" i="2"/>
  <c r="DA725" i="2" s="1"/>
  <c r="DL604" i="2"/>
  <c r="DP600" i="2"/>
  <c r="AX177" i="14"/>
  <c r="BY919" i="2"/>
  <c r="BY920" i="2" s="1"/>
  <c r="BY921" i="2" s="1"/>
  <c r="AY62" i="4"/>
  <c r="AY125" i="14"/>
  <c r="AY199" i="4"/>
  <c r="AY201" i="4" s="1"/>
  <c r="AZ60" i="4"/>
  <c r="AZ32" i="4"/>
  <c r="AX8" i="13"/>
  <c r="AX28" i="13" s="1"/>
  <c r="AX29" i="13" s="1"/>
  <c r="AX30" i="13" s="1"/>
  <c r="AZ922" i="2"/>
  <c r="BA924" i="2" s="1"/>
  <c r="BA925" i="2" s="1"/>
  <c r="BA913" i="2" s="1"/>
  <c r="BA819" i="2" s="1"/>
  <c r="BZ55" i="14"/>
  <c r="BZ187" i="14"/>
  <c r="BZ167" i="14"/>
  <c r="BZ22" i="4"/>
  <c r="BZ15" i="14"/>
  <c r="AX183" i="4"/>
  <c r="AX33" i="4"/>
  <c r="BZ178" i="14"/>
  <c r="AY30" i="4"/>
  <c r="AY183" i="4" s="1"/>
  <c r="DJ635" i="2"/>
  <c r="DJ695" i="2" s="1"/>
  <c r="DK630" i="2"/>
  <c r="DK690" i="2" s="1"/>
  <c r="DK656" i="2"/>
  <c r="DK704" i="2" s="1"/>
  <c r="DM861" i="2"/>
  <c r="DN846" i="2"/>
  <c r="CU935" i="2"/>
  <c r="CU930" i="2"/>
  <c r="CU927" i="2" s="1"/>
  <c r="CU939" i="2"/>
  <c r="CV513" i="2"/>
  <c r="CV510" i="2" s="1"/>
  <c r="BM936" i="2"/>
  <c r="BM937" i="2" s="1"/>
  <c r="BM938" i="2" s="1"/>
  <c r="BM932" i="2" s="1"/>
  <c r="BL933" i="2"/>
  <c r="BL934" i="2" s="1"/>
  <c r="BL293" i="14"/>
  <c r="AV26" i="14"/>
  <c r="AW121" i="14"/>
  <c r="AW120" i="14" s="1"/>
  <c r="AW64" i="4"/>
  <c r="AW10" i="14"/>
  <c r="AW9" i="14" s="1"/>
  <c r="AW16" i="14" s="1"/>
  <c r="AW29" i="14" s="1"/>
  <c r="AW158" i="14"/>
  <c r="AW157" i="14" s="1"/>
  <c r="AW162" i="14" s="1"/>
  <c r="AW185" i="4"/>
  <c r="AW187" i="4" s="1"/>
  <c r="AW203" i="4" s="1"/>
  <c r="AW93" i="14"/>
  <c r="AW49" i="14"/>
  <c r="AW48" i="14" s="1"/>
  <c r="AW56" i="14" s="1"/>
  <c r="AW69" i="14" s="1"/>
  <c r="CW116" i="2"/>
  <c r="AZ29" i="4"/>
  <c r="AZ283" i="14"/>
  <c r="AZ914" i="2"/>
  <c r="AZ915" i="2" s="1"/>
  <c r="AZ941" i="2"/>
  <c r="AV70" i="14"/>
  <c r="AX282" i="14"/>
  <c r="AX296" i="14" s="1"/>
  <c r="AX303" i="14" s="1"/>
  <c r="AX304" i="14" s="1"/>
  <c r="AX305" i="14" s="1"/>
  <c r="AX254" i="14"/>
  <c r="AX260" i="14" s="1"/>
  <c r="AX267" i="14" s="1"/>
  <c r="AX268" i="14" s="1"/>
  <c r="AX269" i="14" s="1"/>
  <c r="AX227" i="14"/>
  <c r="AX233" i="14" s="1"/>
  <c r="AX240" i="14" s="1"/>
  <c r="AX241" i="14" s="1"/>
  <c r="AX242" i="14" s="1"/>
  <c r="AX942" i="2"/>
  <c r="AX42" i="4" s="1"/>
  <c r="AX48" i="4" s="1"/>
  <c r="AY285" i="14"/>
  <c r="AY943" i="2"/>
  <c r="AY554" i="2" s="1"/>
  <c r="AY553" i="2" s="1"/>
  <c r="AV66" i="14"/>
  <c r="AV30" i="14"/>
  <c r="AX564" i="2"/>
  <c r="AX565" i="2" s="1"/>
  <c r="AX566" i="2" s="1"/>
  <c r="AY915" i="2"/>
  <c r="CX115" i="2"/>
  <c r="CW113" i="2"/>
  <c r="CU513" i="2"/>
  <c r="CU510" i="2" s="1"/>
  <c r="CT928" i="2"/>
  <c r="CT929" i="2" s="1"/>
  <c r="CT291" i="14"/>
  <c r="CV886" i="2"/>
  <c r="CV897" i="2" s="1"/>
  <c r="CV117" i="2"/>
  <c r="CV25" i="4" s="1"/>
  <c r="CV39" i="4"/>
  <c r="CT514" i="2"/>
  <c r="CT510" i="2"/>
  <c r="CS257" i="14"/>
  <c r="CS290" i="14"/>
  <c r="CS230" i="14"/>
  <c r="DE528" i="2"/>
  <c r="CZ86" i="2"/>
  <c r="CZ77" i="2"/>
  <c r="DA75" i="2"/>
  <c r="CX26" i="2"/>
  <c r="CX17" i="2"/>
  <c r="CY15" i="2"/>
  <c r="CX46" i="2"/>
  <c r="CX37" i="2"/>
  <c r="CY35" i="2"/>
  <c r="CY66" i="2"/>
  <c r="CY57" i="2"/>
  <c r="CZ55" i="2"/>
  <c r="CE253" i="14"/>
  <c r="CE280" i="14"/>
  <c r="CE226" i="14"/>
  <c r="CF281" i="14"/>
  <c r="CF884" i="2"/>
  <c r="CF885" i="2" s="1"/>
  <c r="CG883" i="2"/>
  <c r="CG899" i="2"/>
  <c r="CY106" i="2"/>
  <c r="CY97" i="2"/>
  <c r="CZ95" i="2"/>
  <c r="DD192" i="14"/>
  <c r="DE522" i="2"/>
  <c r="DM904" i="2"/>
  <c r="DN70" i="10"/>
  <c r="DI84" i="10"/>
  <c r="DI85" i="10" s="1"/>
  <c r="DF525" i="2"/>
  <c r="DF522" i="2" s="1"/>
  <c r="DF531" i="2"/>
  <c r="DD563" i="2"/>
  <c r="DH401" i="2"/>
  <c r="DG524" i="2"/>
  <c r="DT395" i="2"/>
  <c r="DU391" i="2"/>
  <c r="DU393" i="2"/>
  <c r="DG403" i="2"/>
  <c r="DH399" i="2"/>
  <c r="DG530" i="2"/>
  <c r="CA906" i="2"/>
  <c r="CA901" i="2" s="1"/>
  <c r="CB77" i="10"/>
  <c r="DE192" i="14" l="1"/>
  <c r="DB639" i="2"/>
  <c r="DP601" i="2"/>
  <c r="DL605" i="2"/>
  <c r="AZ199" i="4"/>
  <c r="AZ201" i="4" s="1"/>
  <c r="AZ62" i="4"/>
  <c r="AZ125" i="14"/>
  <c r="BA32" i="4"/>
  <c r="BA60" i="4"/>
  <c r="AY8" i="13"/>
  <c r="AY28" i="13" s="1"/>
  <c r="AY177" i="14"/>
  <c r="AY27" i="13"/>
  <c r="AY33" i="4"/>
  <c r="BZ89" i="14"/>
  <c r="BZ91" i="14" s="1"/>
  <c r="BZ28" i="4"/>
  <c r="BZ916" i="2" s="1"/>
  <c r="AZ30" i="4"/>
  <c r="AZ27" i="13" s="1"/>
  <c r="DK657" i="2"/>
  <c r="DK705" i="2" s="1"/>
  <c r="DK634" i="2"/>
  <c r="DK694" i="2" s="1"/>
  <c r="DK631" i="2"/>
  <c r="DK691" i="2" s="1"/>
  <c r="DN847" i="2"/>
  <c r="DN862" i="2"/>
  <c r="CU291" i="14"/>
  <c r="CU928" i="2"/>
  <c r="CU929" i="2" s="1"/>
  <c r="BA922" i="2"/>
  <c r="BB924" i="2" s="1"/>
  <c r="BB925" i="2" s="1"/>
  <c r="BB913" i="2" s="1"/>
  <c r="BB819" i="2" s="1"/>
  <c r="CX113" i="2"/>
  <c r="BN936" i="2"/>
  <c r="BN937" i="2" s="1"/>
  <c r="BN938" i="2" s="1"/>
  <c r="BN932" i="2" s="1"/>
  <c r="AZ282" i="14"/>
  <c r="AZ296" i="14" s="1"/>
  <c r="AZ303" i="14" s="1"/>
  <c r="AZ304" i="14" s="1"/>
  <c r="AZ254" i="14"/>
  <c r="AZ260" i="14" s="1"/>
  <c r="AZ267" i="14" s="1"/>
  <c r="AZ268" i="14" s="1"/>
  <c r="AZ227" i="14"/>
  <c r="AZ233" i="14" s="1"/>
  <c r="AZ240" i="14" s="1"/>
  <c r="AZ241" i="14" s="1"/>
  <c r="AZ942" i="2"/>
  <c r="AZ42" i="4" s="1"/>
  <c r="AZ48" i="4" s="1"/>
  <c r="BL231" i="14"/>
  <c r="BL258" i="14"/>
  <c r="BL292" i="14"/>
  <c r="AW133" i="14"/>
  <c r="AW145" i="14"/>
  <c r="AW146" i="14" s="1"/>
  <c r="AW147" i="14"/>
  <c r="AW148" i="14" s="1"/>
  <c r="AW126" i="14"/>
  <c r="AW142" i="14"/>
  <c r="AW30" i="14"/>
  <c r="AY564" i="2"/>
  <c r="AY565" i="2" s="1"/>
  <c r="AY566" i="2" s="1"/>
  <c r="AY282" i="14"/>
  <c r="AY296" i="14" s="1"/>
  <c r="AY303" i="14" s="1"/>
  <c r="AY304" i="14" s="1"/>
  <c r="AY305" i="14" s="1"/>
  <c r="AY254" i="14"/>
  <c r="AY260" i="14" s="1"/>
  <c r="AY267" i="14" s="1"/>
  <c r="AY268" i="14" s="1"/>
  <c r="AY269" i="14" s="1"/>
  <c r="AY227" i="14"/>
  <c r="AY233" i="14" s="1"/>
  <c r="AY240" i="14" s="1"/>
  <c r="AY241" i="14" s="1"/>
  <c r="AY242" i="14" s="1"/>
  <c r="AY942" i="2"/>
  <c r="AY42" i="4" s="1"/>
  <c r="AY48" i="4" s="1"/>
  <c r="BA29" i="4"/>
  <c r="BA283" i="14"/>
  <c r="BA914" i="2"/>
  <c r="BA915" i="2" s="1"/>
  <c r="BA941" i="2"/>
  <c r="AW70" i="14"/>
  <c r="AZ285" i="14"/>
  <c r="AZ943" i="2"/>
  <c r="AZ554" i="2" s="1"/>
  <c r="AZ553" i="2" s="1"/>
  <c r="AW73" i="14"/>
  <c r="AW78" i="14"/>
  <c r="AW79" i="14" s="1"/>
  <c r="AW64" i="14"/>
  <c r="AW76" i="14"/>
  <c r="AW77" i="14" s="1"/>
  <c r="AW57" i="14"/>
  <c r="AW58" i="14" s="1"/>
  <c r="AW17" i="14"/>
  <c r="AW18" i="14" s="1"/>
  <c r="AW33" i="14"/>
  <c r="AW38" i="14"/>
  <c r="AW39" i="14" s="1"/>
  <c r="AW24" i="14"/>
  <c r="AW36" i="14"/>
  <c r="AW37" i="14" s="1"/>
  <c r="BM293" i="14"/>
  <c r="BM933" i="2"/>
  <c r="BM934" i="2" s="1"/>
  <c r="AX185" i="4"/>
  <c r="AX187" i="4" s="1"/>
  <c r="AX203" i="4" s="1"/>
  <c r="AX10" i="14"/>
  <c r="AX9" i="14" s="1"/>
  <c r="AX16" i="14" s="1"/>
  <c r="AX158" i="14"/>
  <c r="AX157" i="14" s="1"/>
  <c r="AX162" i="14" s="1"/>
  <c r="AX64" i="4"/>
  <c r="AX93" i="14"/>
  <c r="AX49" i="14"/>
  <c r="AX48" i="14" s="1"/>
  <c r="AX56" i="14" s="1"/>
  <c r="AX121" i="14"/>
  <c r="AX120" i="14" s="1"/>
  <c r="AW96" i="14"/>
  <c r="AW866" i="2" s="1"/>
  <c r="AW98" i="14"/>
  <c r="CX116" i="2"/>
  <c r="CX886" i="2" s="1"/>
  <c r="CX897" i="2" s="1"/>
  <c r="CY115" i="2"/>
  <c r="CV514" i="2"/>
  <c r="CU514" i="2"/>
  <c r="CV935" i="2"/>
  <c r="CV930" i="2"/>
  <c r="CV927" i="2" s="1"/>
  <c r="CV939" i="2"/>
  <c r="CT230" i="14"/>
  <c r="CT257" i="14"/>
  <c r="CT290" i="14"/>
  <c r="CW886" i="2"/>
  <c r="CW897" i="2" s="1"/>
  <c r="CW512" i="2"/>
  <c r="CW39" i="4"/>
  <c r="CW117" i="2"/>
  <c r="CW25" i="4" s="1"/>
  <c r="DA86" i="2"/>
  <c r="DA77" i="2"/>
  <c r="DB75" i="2"/>
  <c r="CY26" i="2"/>
  <c r="CY17" i="2"/>
  <c r="CZ15" i="2"/>
  <c r="CY46" i="2"/>
  <c r="CY37" i="2"/>
  <c r="CZ35" i="2"/>
  <c r="CZ66" i="2"/>
  <c r="CZ57" i="2"/>
  <c r="DA55" i="2"/>
  <c r="CH883" i="2"/>
  <c r="CH899" i="2"/>
  <c r="CF253" i="14"/>
  <c r="CF280" i="14"/>
  <c r="CF226" i="14"/>
  <c r="CG281" i="14"/>
  <c r="CG884" i="2"/>
  <c r="CG885" i="2" s="1"/>
  <c r="CB143" i="4"/>
  <c r="CB145" i="4" s="1"/>
  <c r="CB20" i="4"/>
  <c r="CB78" i="10"/>
  <c r="DG531" i="2"/>
  <c r="DG532" i="2" s="1"/>
  <c r="DV393" i="2"/>
  <c r="DI401" i="2"/>
  <c r="DH524" i="2"/>
  <c r="DU395" i="2"/>
  <c r="DV391" i="2"/>
  <c r="DF526" i="2"/>
  <c r="DH403" i="2"/>
  <c r="DI399" i="2"/>
  <c r="DH530" i="2"/>
  <c r="CA287" i="14"/>
  <c r="CA902" i="2"/>
  <c r="CA16" i="4"/>
  <c r="DI86" i="10"/>
  <c r="CZ106" i="2"/>
  <c r="CZ97" i="2"/>
  <c r="DA95" i="2"/>
  <c r="DG525" i="2"/>
  <c r="DF528" i="2"/>
  <c r="DN71" i="10"/>
  <c r="DN72" i="10" s="1"/>
  <c r="DE563" i="2"/>
  <c r="DF532" i="2"/>
  <c r="DB725" i="2" l="1"/>
  <c r="DC639" i="2"/>
  <c r="DM604" i="2"/>
  <c r="DQ600" i="2"/>
  <c r="BA62" i="4"/>
  <c r="BA125" i="14"/>
  <c r="BA199" i="4"/>
  <c r="BA201" i="4" s="1"/>
  <c r="BB60" i="4"/>
  <c r="BB32" i="4"/>
  <c r="AY29" i="13"/>
  <c r="AY30" i="13" s="1"/>
  <c r="BZ284" i="14"/>
  <c r="AZ183" i="4"/>
  <c r="AZ185" i="4" s="1"/>
  <c r="AZ187" i="4" s="1"/>
  <c r="AZ203" i="4" s="1"/>
  <c r="AZ8" i="13"/>
  <c r="AZ28" i="13" s="1"/>
  <c r="AZ29" i="13" s="1"/>
  <c r="AZ30" i="13" s="1"/>
  <c r="AZ177" i="14"/>
  <c r="AZ33" i="4"/>
  <c r="CB184" i="4"/>
  <c r="CA17" i="4"/>
  <c r="CA167" i="14" s="1"/>
  <c r="BA30" i="4"/>
  <c r="BA33" i="4" s="1"/>
  <c r="DK635" i="2"/>
  <c r="DK695" i="2" s="1"/>
  <c r="DL630" i="2"/>
  <c r="DL690" i="2" s="1"/>
  <c r="DL656" i="2"/>
  <c r="DL704" i="2" s="1"/>
  <c r="DN861" i="2"/>
  <c r="DO846" i="2"/>
  <c r="AZ269" i="14"/>
  <c r="BB922" i="2"/>
  <c r="BC924" i="2" s="1"/>
  <c r="BC925" i="2" s="1"/>
  <c r="BC913" i="2" s="1"/>
  <c r="BC819" i="2" s="1"/>
  <c r="AZ305" i="14"/>
  <c r="CZ115" i="2"/>
  <c r="BA227" i="14"/>
  <c r="BA233" i="14" s="1"/>
  <c r="BA240" i="14" s="1"/>
  <c r="BA241" i="14" s="1"/>
  <c r="BA254" i="14"/>
  <c r="BA260" i="14" s="1"/>
  <c r="BA267" i="14" s="1"/>
  <c r="BA268" i="14" s="1"/>
  <c r="BA282" i="14"/>
  <c r="BA296" i="14" s="1"/>
  <c r="BA303" i="14" s="1"/>
  <c r="BA304" i="14" s="1"/>
  <c r="BA942" i="2"/>
  <c r="BA42" i="4" s="1"/>
  <c r="BA48" i="4" s="1"/>
  <c r="AW66" i="14"/>
  <c r="AZ93" i="14"/>
  <c r="AZ49" i="14"/>
  <c r="AZ48" i="14" s="1"/>
  <c r="AZ56" i="14" s="1"/>
  <c r="AZ121" i="14"/>
  <c r="AZ120" i="14" s="1"/>
  <c r="AZ10" i="14"/>
  <c r="AZ9" i="14" s="1"/>
  <c r="AZ16" i="14" s="1"/>
  <c r="AZ158" i="14"/>
  <c r="AZ157" i="14" s="1"/>
  <c r="AZ162" i="14" s="1"/>
  <c r="AZ64" i="4"/>
  <c r="AX142" i="14"/>
  <c r="AX145" i="14"/>
  <c r="AX146" i="14" s="1"/>
  <c r="AX147" i="14"/>
  <c r="AX148" i="14" s="1"/>
  <c r="AX133" i="14"/>
  <c r="AX126" i="14"/>
  <c r="BM292" i="14"/>
  <c r="BM231" i="14"/>
  <c r="BM258" i="14"/>
  <c r="AZ564" i="2"/>
  <c r="AZ565" i="2" s="1"/>
  <c r="AZ566" i="2" s="1"/>
  <c r="BN293" i="14"/>
  <c r="BN933" i="2"/>
  <c r="BN934" i="2" s="1"/>
  <c r="AZ242" i="14"/>
  <c r="AX57" i="14"/>
  <c r="AX58" i="14" s="1"/>
  <c r="AX78" i="14"/>
  <c r="AX79" i="14" s="1"/>
  <c r="AX76" i="14"/>
  <c r="AX77" i="14" s="1"/>
  <c r="AX64" i="14"/>
  <c r="AX73" i="14"/>
  <c r="AX38" i="14"/>
  <c r="AX39" i="14" s="1"/>
  <c r="AX36" i="14"/>
  <c r="AX37" i="14" s="1"/>
  <c r="AX33" i="14"/>
  <c r="AX24" i="14"/>
  <c r="AX17" i="14"/>
  <c r="AX18" i="14" s="1"/>
  <c r="AY121" i="14"/>
  <c r="AY120" i="14" s="1"/>
  <c r="AY185" i="4"/>
  <c r="AY187" i="4" s="1"/>
  <c r="AY203" i="4" s="1"/>
  <c r="AY10" i="14"/>
  <c r="AY9" i="14" s="1"/>
  <c r="AY16" i="14" s="1"/>
  <c r="AY158" i="14"/>
  <c r="AY157" i="14" s="1"/>
  <c r="AY162" i="14" s="1"/>
  <c r="AY64" i="4"/>
  <c r="AY93" i="14"/>
  <c r="AY49" i="14"/>
  <c r="AY48" i="14" s="1"/>
  <c r="AY56" i="14" s="1"/>
  <c r="BO936" i="2"/>
  <c r="AX98" i="14"/>
  <c r="AX96" i="14"/>
  <c r="AX866" i="2" s="1"/>
  <c r="AW26" i="14"/>
  <c r="AX69" i="14"/>
  <c r="BA285" i="14"/>
  <c r="BA943" i="2"/>
  <c r="BA554" i="2" s="1"/>
  <c r="BA553" i="2" s="1"/>
  <c r="BB283" i="14"/>
  <c r="BB914" i="2"/>
  <c r="BB915" i="2" s="1"/>
  <c r="BB29" i="4"/>
  <c r="BB941" i="2"/>
  <c r="AX29" i="14"/>
  <c r="CY116" i="2"/>
  <c r="CY886" i="2" s="1"/>
  <c r="CY897" i="2" s="1"/>
  <c r="CY113" i="2"/>
  <c r="CU290" i="14"/>
  <c r="CU230" i="14"/>
  <c r="CU257" i="14"/>
  <c r="CV291" i="14"/>
  <c r="CV928" i="2"/>
  <c r="CV929" i="2" s="1"/>
  <c r="CX512" i="2"/>
  <c r="CX513" i="2" s="1"/>
  <c r="CW513" i="2"/>
  <c r="CW939" i="2"/>
  <c r="CW935" i="2"/>
  <c r="CW930" i="2"/>
  <c r="CW927" i="2" s="1"/>
  <c r="CX39" i="4"/>
  <c r="CX117" i="2"/>
  <c r="CX25" i="4" s="1"/>
  <c r="DA66" i="2"/>
  <c r="DA57" i="2"/>
  <c r="DB55" i="2"/>
  <c r="DB86" i="2"/>
  <c r="DB77" i="2"/>
  <c r="DC75" i="2"/>
  <c r="CZ26" i="2"/>
  <c r="CZ17" i="2"/>
  <c r="DA15" i="2"/>
  <c r="CZ46" i="2"/>
  <c r="CZ37" i="2"/>
  <c r="DA35" i="2"/>
  <c r="CG226" i="14"/>
  <c r="CG253" i="14"/>
  <c r="CG280" i="14"/>
  <c r="CI883" i="2"/>
  <c r="CI899" i="2"/>
  <c r="CH884" i="2"/>
  <c r="CH885" i="2" s="1"/>
  <c r="CH281" i="14"/>
  <c r="DI403" i="2"/>
  <c r="DJ399" i="2"/>
  <c r="DI530" i="2"/>
  <c r="DF563" i="2"/>
  <c r="DH525" i="2"/>
  <c r="DH522" i="2" s="1"/>
  <c r="DF192" i="14"/>
  <c r="DA106" i="2"/>
  <c r="DA97" i="2"/>
  <c r="DB95" i="2"/>
  <c r="BZ919" i="2"/>
  <c r="BZ920" i="2" s="1"/>
  <c r="BZ918" i="2"/>
  <c r="CA903" i="2"/>
  <c r="DV395" i="2"/>
  <c r="DX395" i="2" s="1"/>
  <c r="DG526" i="2"/>
  <c r="DJ401" i="2"/>
  <c r="DI524" i="2"/>
  <c r="DG528" i="2"/>
  <c r="DN904" i="2"/>
  <c r="DO70" i="10"/>
  <c r="DG522" i="2"/>
  <c r="CB79" i="10"/>
  <c r="DJ84" i="10"/>
  <c r="DJ85" i="10" s="1"/>
  <c r="DH531" i="2"/>
  <c r="DH528" i="2" s="1"/>
  <c r="DC725" i="2" l="1"/>
  <c r="DD639" i="2"/>
  <c r="DQ601" i="2"/>
  <c r="DM605" i="2"/>
  <c r="BA305" i="14"/>
  <c r="BA183" i="4"/>
  <c r="BA185" i="4" s="1"/>
  <c r="BA187" i="4" s="1"/>
  <c r="BA203" i="4" s="1"/>
  <c r="BC60" i="4"/>
  <c r="BC32" i="4"/>
  <c r="BB199" i="4"/>
  <c r="BB201" i="4" s="1"/>
  <c r="BB62" i="4"/>
  <c r="BB125" i="14"/>
  <c r="CA85" i="14"/>
  <c r="CA87" i="14" s="1"/>
  <c r="BA27" i="13"/>
  <c r="BA8" i="13"/>
  <c r="BA28" i="13" s="1"/>
  <c r="BA177" i="14"/>
  <c r="CA55" i="14"/>
  <c r="CA22" i="4"/>
  <c r="CA89" i="14" s="1"/>
  <c r="CA91" i="14" s="1"/>
  <c r="CA187" i="14"/>
  <c r="CA15" i="14"/>
  <c r="BB30" i="4"/>
  <c r="BB177" i="14" s="1"/>
  <c r="CA178" i="14"/>
  <c r="DL657" i="2"/>
  <c r="DL705" i="2" s="1"/>
  <c r="DL634" i="2"/>
  <c r="DL694" i="2" s="1"/>
  <c r="DL631" i="2"/>
  <c r="DL691" i="2" s="1"/>
  <c r="BA242" i="14"/>
  <c r="BA269" i="14"/>
  <c r="DO847" i="2"/>
  <c r="DO862" i="2"/>
  <c r="CY512" i="2"/>
  <c r="BC922" i="2"/>
  <c r="BD924" i="2" s="1"/>
  <c r="BD925" i="2" s="1"/>
  <c r="BD913" i="2" s="1"/>
  <c r="BD819" i="2" s="1"/>
  <c r="CZ116" i="2"/>
  <c r="AX66" i="14"/>
  <c r="BC283" i="14"/>
  <c r="BC914" i="2"/>
  <c r="BC29" i="4"/>
  <c r="BC941" i="2"/>
  <c r="BA10" i="14"/>
  <c r="BA9" i="14" s="1"/>
  <c r="BA16" i="14" s="1"/>
  <c r="BA158" i="14"/>
  <c r="BA157" i="14" s="1"/>
  <c r="BA162" i="14" s="1"/>
  <c r="BA93" i="14"/>
  <c r="BA49" i="14"/>
  <c r="BA48" i="14" s="1"/>
  <c r="BA56" i="14" s="1"/>
  <c r="BA121" i="14"/>
  <c r="BA120" i="14" s="1"/>
  <c r="BA64" i="4"/>
  <c r="AX30" i="14"/>
  <c r="AY29" i="14"/>
  <c r="BB285" i="14"/>
  <c r="BB943" i="2"/>
  <c r="BB554" i="2" s="1"/>
  <c r="BB553" i="2" s="1"/>
  <c r="AY69" i="14"/>
  <c r="AX70" i="14"/>
  <c r="AY73" i="14"/>
  <c r="AY76" i="14"/>
  <c r="AY77" i="14" s="1"/>
  <c r="AY78" i="14"/>
  <c r="AY79" i="14" s="1"/>
  <c r="AY57" i="14"/>
  <c r="AY58" i="14" s="1"/>
  <c r="AY64" i="14"/>
  <c r="AY17" i="14"/>
  <c r="AY18" i="14" s="1"/>
  <c r="AY33" i="14"/>
  <c r="AY36" i="14"/>
  <c r="AY37" i="14" s="1"/>
  <c r="AY24" i="14"/>
  <c r="AY38" i="14"/>
  <c r="AY39" i="14" s="1"/>
  <c r="BN231" i="14"/>
  <c r="BN258" i="14"/>
  <c r="BN292" i="14"/>
  <c r="AZ133" i="14"/>
  <c r="AZ145" i="14"/>
  <c r="AZ146" i="14" s="1"/>
  <c r="AZ147" i="14"/>
  <c r="AZ148" i="14" s="1"/>
  <c r="AZ126" i="14"/>
  <c r="AZ142" i="14"/>
  <c r="AX26" i="14"/>
  <c r="BO937" i="2"/>
  <c r="BO938" i="2" s="1"/>
  <c r="BO932" i="2" s="1"/>
  <c r="AY98" i="14"/>
  <c r="AY96" i="14"/>
  <c r="AY866" i="2" s="1"/>
  <c r="AZ76" i="14"/>
  <c r="AZ77" i="14" s="1"/>
  <c r="AZ78" i="14"/>
  <c r="AZ79" i="14" s="1"/>
  <c r="AZ73" i="14"/>
  <c r="AZ64" i="14"/>
  <c r="AZ57" i="14"/>
  <c r="BB227" i="14"/>
  <c r="BB233" i="14" s="1"/>
  <c r="BB240" i="14" s="1"/>
  <c r="BB241" i="14" s="1"/>
  <c r="BB254" i="14"/>
  <c r="BB260" i="14" s="1"/>
  <c r="BB267" i="14" s="1"/>
  <c r="BB268" i="14" s="1"/>
  <c r="BB282" i="14"/>
  <c r="BB296" i="14" s="1"/>
  <c r="BB303" i="14" s="1"/>
  <c r="BB304" i="14" s="1"/>
  <c r="BB942" i="2"/>
  <c r="BB42" i="4" s="1"/>
  <c r="BB48" i="4" s="1"/>
  <c r="BA564" i="2"/>
  <c r="BA565" i="2" s="1"/>
  <c r="BA566" i="2" s="1"/>
  <c r="AY147" i="14"/>
  <c r="AY148" i="14" s="1"/>
  <c r="AY126" i="14"/>
  <c r="AY142" i="14"/>
  <c r="AY133" i="14"/>
  <c r="AY145" i="14"/>
  <c r="AY146" i="14" s="1"/>
  <c r="AZ36" i="14"/>
  <c r="AZ37" i="14" s="1"/>
  <c r="AZ33" i="14"/>
  <c r="AZ24" i="14"/>
  <c r="AZ38" i="14"/>
  <c r="AZ39" i="14" s="1"/>
  <c r="AZ17" i="14"/>
  <c r="AZ96" i="14"/>
  <c r="AZ866" i="2" s="1"/>
  <c r="AZ98" i="14"/>
  <c r="DA115" i="2"/>
  <c r="CZ113" i="2"/>
  <c r="CV290" i="14"/>
  <c r="CV230" i="14"/>
  <c r="CV257" i="14"/>
  <c r="CX514" i="2"/>
  <c r="CX510" i="2"/>
  <c r="CW514" i="2"/>
  <c r="CW510" i="2"/>
  <c r="CY117" i="2"/>
  <c r="CY25" i="4" s="1"/>
  <c r="CY39" i="4"/>
  <c r="CW291" i="14"/>
  <c r="CW928" i="2"/>
  <c r="CW929" i="2" s="1"/>
  <c r="CX935" i="2"/>
  <c r="CX930" i="2"/>
  <c r="CX927" i="2" s="1"/>
  <c r="CX939" i="2"/>
  <c r="DA46" i="2"/>
  <c r="DA37" i="2"/>
  <c r="DB35" i="2"/>
  <c r="DB66" i="2"/>
  <c r="DB57" i="2"/>
  <c r="DC55" i="2"/>
  <c r="DC86" i="2"/>
  <c r="DC77" i="2"/>
  <c r="DD75" i="2"/>
  <c r="DA26" i="2"/>
  <c r="DA17" i="2"/>
  <c r="DB15" i="2"/>
  <c r="CH226" i="14"/>
  <c r="CH253" i="14"/>
  <c r="CH280" i="14"/>
  <c r="CJ899" i="2"/>
  <c r="CJ883" i="2"/>
  <c r="CI884" i="2"/>
  <c r="CI885" i="2" s="1"/>
  <c r="CI281" i="14"/>
  <c r="DH563" i="2"/>
  <c r="DJ86" i="10"/>
  <c r="BZ921" i="2"/>
  <c r="DH526" i="2"/>
  <c r="DO71" i="10"/>
  <c r="DO72" i="10" s="1"/>
  <c r="DH192" i="14"/>
  <c r="DB106" i="2"/>
  <c r="DB97" i="2"/>
  <c r="DC95" i="2"/>
  <c r="DI531" i="2"/>
  <c r="DI532" i="2" s="1"/>
  <c r="CB906" i="2"/>
  <c r="CB901" i="2" s="1"/>
  <c r="CC77" i="10"/>
  <c r="DG563" i="2"/>
  <c r="DI525" i="2"/>
  <c r="DI522" i="2" s="1"/>
  <c r="DG192" i="14"/>
  <c r="DH532" i="2"/>
  <c r="DJ403" i="2"/>
  <c r="DK399" i="2"/>
  <c r="DJ530" i="2"/>
  <c r="DK401" i="2"/>
  <c r="DJ524" i="2"/>
  <c r="CA255" i="14"/>
  <c r="CA286" i="14"/>
  <c r="CA228" i="14"/>
  <c r="DD725" i="2" l="1"/>
  <c r="DE639" i="2"/>
  <c r="DE725" i="2" s="1"/>
  <c r="DN604" i="2"/>
  <c r="DR600" i="2"/>
  <c r="BB305" i="14"/>
  <c r="BD32" i="4"/>
  <c r="BD60" i="4"/>
  <c r="BC125" i="14"/>
  <c r="BC62" i="4"/>
  <c r="BC199" i="4"/>
  <c r="BC201" i="4" s="1"/>
  <c r="BB33" i="4"/>
  <c r="BB183" i="4"/>
  <c r="BB185" i="4" s="1"/>
  <c r="BB187" i="4" s="1"/>
  <c r="BB203" i="4" s="1"/>
  <c r="BA29" i="13"/>
  <c r="BA30" i="13" s="1"/>
  <c r="CA28" i="4"/>
  <c r="BB27" i="13"/>
  <c r="BB8" i="13"/>
  <c r="BB28" i="13" s="1"/>
  <c r="BC30" i="4"/>
  <c r="BC33" i="4" s="1"/>
  <c r="BB242" i="14"/>
  <c r="DL635" i="2"/>
  <c r="DL695" i="2" s="1"/>
  <c r="BB269" i="14"/>
  <c r="DM630" i="2"/>
  <c r="DM690" i="2" s="1"/>
  <c r="DM656" i="2"/>
  <c r="DM704" i="2" s="1"/>
  <c r="DO861" i="2"/>
  <c r="DP846" i="2"/>
  <c r="CY513" i="2"/>
  <c r="CY514" i="2" s="1"/>
  <c r="DI526" i="2"/>
  <c r="BP936" i="2"/>
  <c r="BP937" i="2" s="1"/>
  <c r="BP938" i="2" s="1"/>
  <c r="BP932" i="2" s="1"/>
  <c r="BD922" i="2"/>
  <c r="BE924" i="2" s="1"/>
  <c r="BE925" i="2" s="1"/>
  <c r="BE913" i="2" s="1"/>
  <c r="BE819" i="2" s="1"/>
  <c r="AZ58" i="14"/>
  <c r="AY66" i="14"/>
  <c r="BD283" i="14"/>
  <c r="BD914" i="2"/>
  <c r="BD915" i="2" s="1"/>
  <c r="BD29" i="4"/>
  <c r="BD941" i="2"/>
  <c r="AY26" i="14"/>
  <c r="AZ18" i="14"/>
  <c r="AY30" i="14"/>
  <c r="AZ29" i="14"/>
  <c r="BA78" i="14"/>
  <c r="BA79" i="14" s="1"/>
  <c r="BA76" i="14"/>
  <c r="BA77" i="14" s="1"/>
  <c r="BA64" i="14"/>
  <c r="BA73" i="14"/>
  <c r="BA57" i="14"/>
  <c r="BA24" i="14"/>
  <c r="BA33" i="14"/>
  <c r="BA17" i="14"/>
  <c r="BA38" i="14"/>
  <c r="BA39" i="14" s="1"/>
  <c r="BA36" i="14"/>
  <c r="BA37" i="14" s="1"/>
  <c r="BO293" i="14"/>
  <c r="BO933" i="2"/>
  <c r="BO934" i="2" s="1"/>
  <c r="AY70" i="14"/>
  <c r="AZ69" i="14"/>
  <c r="BA96" i="14"/>
  <c r="BA866" i="2" s="1"/>
  <c r="BA98" i="14"/>
  <c r="BB49" i="14"/>
  <c r="BB48" i="14" s="1"/>
  <c r="BB56" i="14" s="1"/>
  <c r="BB64" i="4"/>
  <c r="BB93" i="14"/>
  <c r="BB121" i="14"/>
  <c r="BB120" i="14" s="1"/>
  <c r="BB10" i="14"/>
  <c r="BB9" i="14" s="1"/>
  <c r="BB16" i="14" s="1"/>
  <c r="BB158" i="14"/>
  <c r="BB157" i="14" s="1"/>
  <c r="BB162" i="14" s="1"/>
  <c r="BB564" i="2"/>
  <c r="BB565" i="2" s="1"/>
  <c r="BB566" i="2" s="1"/>
  <c r="BA147" i="14"/>
  <c r="BA148" i="14" s="1"/>
  <c r="BA126" i="14"/>
  <c r="BA145" i="14"/>
  <c r="BA146" i="14" s="1"/>
  <c r="BA142" i="14"/>
  <c r="BA133" i="14"/>
  <c r="BC915" i="2"/>
  <c r="BC285" i="14"/>
  <c r="BC943" i="2"/>
  <c r="BC554" i="2" s="1"/>
  <c r="BC553" i="2" s="1"/>
  <c r="DA113" i="2"/>
  <c r="DB115" i="2"/>
  <c r="DA116" i="2"/>
  <c r="DA512" i="2" s="1"/>
  <c r="CZ886" i="2"/>
  <c r="CZ897" i="2" s="1"/>
  <c r="CZ512" i="2"/>
  <c r="CX928" i="2"/>
  <c r="CX929" i="2" s="1"/>
  <c r="CX291" i="14"/>
  <c r="CY939" i="2"/>
  <c r="CY935" i="2"/>
  <c r="CY930" i="2"/>
  <c r="CY927" i="2" s="1"/>
  <c r="CW257" i="14"/>
  <c r="CW290" i="14"/>
  <c r="CW230" i="14"/>
  <c r="CZ39" i="4"/>
  <c r="CZ117" i="2"/>
  <c r="CZ25" i="4" s="1"/>
  <c r="DB26" i="2"/>
  <c r="DB17" i="2"/>
  <c r="DC15" i="2"/>
  <c r="DB46" i="2"/>
  <c r="DB37" i="2"/>
  <c r="DC35" i="2"/>
  <c r="DC66" i="2"/>
  <c r="DC57" i="2"/>
  <c r="DD55" i="2"/>
  <c r="DD86" i="2"/>
  <c r="DD77" i="2"/>
  <c r="DE75" i="2"/>
  <c r="CK883" i="2"/>
  <c r="CK899" i="2"/>
  <c r="CI280" i="14"/>
  <c r="CI226" i="14"/>
  <c r="CI253" i="14"/>
  <c r="CJ281" i="14"/>
  <c r="CJ884" i="2"/>
  <c r="CJ885" i="2" s="1"/>
  <c r="CC143" i="4"/>
  <c r="CC145" i="4" s="1"/>
  <c r="CC20" i="4"/>
  <c r="CC78" i="10"/>
  <c r="DO904" i="2"/>
  <c r="DP70" i="10"/>
  <c r="DJ525" i="2"/>
  <c r="DJ526" i="2" s="1"/>
  <c r="DC106" i="2"/>
  <c r="DC97" i="2"/>
  <c r="DD95" i="2"/>
  <c r="DJ531" i="2"/>
  <c r="DJ532" i="2" s="1"/>
  <c r="CB287" i="14"/>
  <c r="CB902" i="2"/>
  <c r="CB903" i="2" s="1"/>
  <c r="CB16" i="4"/>
  <c r="DL401" i="2"/>
  <c r="DK524" i="2"/>
  <c r="DK403" i="2"/>
  <c r="DL399" i="2"/>
  <c r="DK530" i="2"/>
  <c r="DI528" i="2"/>
  <c r="DK84" i="10"/>
  <c r="DK85" i="10" s="1"/>
  <c r="DF639" i="2" l="1"/>
  <c r="DR601" i="2"/>
  <c r="DN605" i="2"/>
  <c r="BD62" i="4"/>
  <c r="BD125" i="14"/>
  <c r="BD199" i="4"/>
  <c r="BD201" i="4" s="1"/>
  <c r="BE60" i="4"/>
  <c r="BE32" i="4"/>
  <c r="CA916" i="2"/>
  <c r="CA919" i="2" s="1"/>
  <c r="CA920" i="2" s="1"/>
  <c r="CA284" i="14"/>
  <c r="BB29" i="13"/>
  <c r="BB30" i="13" s="1"/>
  <c r="BC8" i="13"/>
  <c r="BC28" i="13" s="1"/>
  <c r="BC183" i="4"/>
  <c r="BC177" i="14"/>
  <c r="BC27" i="13"/>
  <c r="CB17" i="4"/>
  <c r="CB167" i="14" s="1"/>
  <c r="BD30" i="4"/>
  <c r="BD8" i="13" s="1"/>
  <c r="BD28" i="13" s="1"/>
  <c r="CC184" i="4"/>
  <c r="DM657" i="2"/>
  <c r="DM705" i="2" s="1"/>
  <c r="DM631" i="2"/>
  <c r="DM691" i="2" s="1"/>
  <c r="DM634" i="2"/>
  <c r="DM694" i="2" s="1"/>
  <c r="DP862" i="2"/>
  <c r="DP847" i="2"/>
  <c r="DB113" i="2"/>
  <c r="CY510" i="2"/>
  <c r="BQ936" i="2"/>
  <c r="BQ937" i="2" s="1"/>
  <c r="BQ938" i="2" s="1"/>
  <c r="BQ932" i="2" s="1"/>
  <c r="BD282" i="14"/>
  <c r="BD296" i="14" s="1"/>
  <c r="BD303" i="14" s="1"/>
  <c r="BD304" i="14" s="1"/>
  <c r="BD227" i="14"/>
  <c r="BD233" i="14" s="1"/>
  <c r="BD240" i="14" s="1"/>
  <c r="BD241" i="14" s="1"/>
  <c r="BD254" i="14"/>
  <c r="BD260" i="14" s="1"/>
  <c r="BD267" i="14" s="1"/>
  <c r="BD268" i="14" s="1"/>
  <c r="BD942" i="2"/>
  <c r="BD42" i="4" s="1"/>
  <c r="BD48" i="4" s="1"/>
  <c r="BB17" i="14"/>
  <c r="BB36" i="14"/>
  <c r="BB37" i="14" s="1"/>
  <c r="BB38" i="14"/>
  <c r="BB39" i="14" s="1"/>
  <c r="BB33" i="14"/>
  <c r="BB24" i="14"/>
  <c r="BA29" i="14"/>
  <c r="AZ30" i="14"/>
  <c r="BC227" i="14"/>
  <c r="BC233" i="14" s="1"/>
  <c r="BC240" i="14" s="1"/>
  <c r="BC241" i="14" s="1"/>
  <c r="BC242" i="14" s="1"/>
  <c r="BC282" i="14"/>
  <c r="BC296" i="14" s="1"/>
  <c r="BC303" i="14" s="1"/>
  <c r="BC304" i="14" s="1"/>
  <c r="BC305" i="14" s="1"/>
  <c r="BC254" i="14"/>
  <c r="BC260" i="14" s="1"/>
  <c r="BC267" i="14" s="1"/>
  <c r="BC268" i="14" s="1"/>
  <c r="BC269" i="14" s="1"/>
  <c r="BC942" i="2"/>
  <c r="BC42" i="4" s="1"/>
  <c r="BC48" i="4" s="1"/>
  <c r="BE922" i="2"/>
  <c r="BF924" i="2" s="1"/>
  <c r="BB142" i="14"/>
  <c r="BB145" i="14"/>
  <c r="BB146" i="14" s="1"/>
  <c r="BB147" i="14"/>
  <c r="BB148" i="14" s="1"/>
  <c r="BB133" i="14"/>
  <c r="BB126" i="14"/>
  <c r="BB64" i="14"/>
  <c r="BB73" i="14"/>
  <c r="BB57" i="14"/>
  <c r="BB78" i="14"/>
  <c r="BB79" i="14" s="1"/>
  <c r="BB76" i="14"/>
  <c r="BB77" i="14" s="1"/>
  <c r="AZ70" i="14"/>
  <c r="BA69" i="14"/>
  <c r="BE29" i="4"/>
  <c r="BE283" i="14"/>
  <c r="BE914" i="2"/>
  <c r="BE915" i="2" s="1"/>
  <c r="BE941" i="2"/>
  <c r="BP293" i="14"/>
  <c r="BP933" i="2"/>
  <c r="BP934" i="2" s="1"/>
  <c r="BB96" i="14"/>
  <c r="BB866" i="2" s="1"/>
  <c r="BB98" i="14"/>
  <c r="AZ26" i="14"/>
  <c r="BA18" i="14"/>
  <c r="BD285" i="14"/>
  <c r="BD943" i="2"/>
  <c r="BD554" i="2" s="1"/>
  <c r="BD553" i="2" s="1"/>
  <c r="AZ66" i="14"/>
  <c r="BA58" i="14"/>
  <c r="BC564" i="2"/>
  <c r="BC565" i="2" s="1"/>
  <c r="BC566" i="2" s="1"/>
  <c r="BO231" i="14"/>
  <c r="BO292" i="14"/>
  <c r="BO258" i="14"/>
  <c r="DC115" i="2"/>
  <c r="DB116" i="2"/>
  <c r="DA886" i="2"/>
  <c r="DA897" i="2" s="1"/>
  <c r="CY291" i="14"/>
  <c r="CY928" i="2"/>
  <c r="CY929" i="2" s="1"/>
  <c r="CX257" i="14"/>
  <c r="CX290" i="14"/>
  <c r="CX230" i="14"/>
  <c r="DA117" i="2"/>
  <c r="DA25" i="4" s="1"/>
  <c r="DA39" i="4"/>
  <c r="CZ939" i="2"/>
  <c r="CZ935" i="2"/>
  <c r="CZ930" i="2"/>
  <c r="CZ927" i="2" s="1"/>
  <c r="CZ513" i="2"/>
  <c r="CZ514" i="2" s="1"/>
  <c r="DA513" i="2"/>
  <c r="DJ528" i="2"/>
  <c r="DE86" i="2"/>
  <c r="DE77" i="2"/>
  <c r="DF75" i="2"/>
  <c r="DC26" i="2"/>
  <c r="DC17" i="2"/>
  <c r="DD15" i="2"/>
  <c r="DC46" i="2"/>
  <c r="DC37" i="2"/>
  <c r="DD35" i="2"/>
  <c r="DD66" i="2"/>
  <c r="DD57" i="2"/>
  <c r="DE55" i="2"/>
  <c r="CL899" i="2"/>
  <c r="CL883" i="2"/>
  <c r="CJ253" i="14"/>
  <c r="CJ280" i="14"/>
  <c r="CJ226" i="14"/>
  <c r="CK281" i="14"/>
  <c r="CK884" i="2"/>
  <c r="CK885" i="2" s="1"/>
  <c r="CC79" i="10"/>
  <c r="DK531" i="2"/>
  <c r="DK532" i="2" s="1"/>
  <c r="DM401" i="2"/>
  <c r="DL524" i="2"/>
  <c r="DK86" i="10"/>
  <c r="DL403" i="2"/>
  <c r="DM399" i="2"/>
  <c r="DL530" i="2"/>
  <c r="DJ522" i="2"/>
  <c r="DI192" i="14"/>
  <c r="CB255" i="14"/>
  <c r="CB286" i="14"/>
  <c r="CB228" i="14"/>
  <c r="DK525" i="2"/>
  <c r="DD106" i="2"/>
  <c r="DD97" i="2"/>
  <c r="DE95" i="2"/>
  <c r="DP71" i="10"/>
  <c r="DP72" i="10" s="1"/>
  <c r="DI563" i="2"/>
  <c r="DJ192" i="14" l="1"/>
  <c r="DF725" i="2"/>
  <c r="DG639" i="2"/>
  <c r="DO604" i="2"/>
  <c r="DS600" i="2"/>
  <c r="CB22" i="4"/>
  <c r="CB89" i="14" s="1"/>
  <c r="CB91" i="14" s="1"/>
  <c r="BD269" i="14"/>
  <c r="BE62" i="4"/>
  <c r="BE125" i="14"/>
  <c r="BE199" i="4"/>
  <c r="BE201" i="4" s="1"/>
  <c r="CA918" i="2"/>
  <c r="CA921" i="2" s="1"/>
  <c r="BC29" i="13"/>
  <c r="BC30" i="13" s="1"/>
  <c r="CB187" i="14"/>
  <c r="BD27" i="13"/>
  <c r="BD29" i="13" s="1"/>
  <c r="BD30" i="13" s="1"/>
  <c r="BD177" i="14"/>
  <c r="CB15" i="14"/>
  <c r="CB85" i="14"/>
  <c r="CB87" i="14" s="1"/>
  <c r="BD183" i="4"/>
  <c r="BD185" i="4" s="1"/>
  <c r="BD187" i="4" s="1"/>
  <c r="BD203" i="4" s="1"/>
  <c r="CB55" i="14"/>
  <c r="BD33" i="4"/>
  <c r="BE30" i="4"/>
  <c r="CB178" i="14"/>
  <c r="DN630" i="2"/>
  <c r="DN690" i="2" s="1"/>
  <c r="DM635" i="2"/>
  <c r="DM695" i="2" s="1"/>
  <c r="DN656" i="2"/>
  <c r="DN704" i="2" s="1"/>
  <c r="DQ846" i="2"/>
  <c r="DP861" i="2"/>
  <c r="DC116" i="2"/>
  <c r="BE254" i="14"/>
  <c r="BE260" i="14" s="1"/>
  <c r="BE267" i="14" s="1"/>
  <c r="BE268" i="14" s="1"/>
  <c r="BE227" i="14"/>
  <c r="BE233" i="14" s="1"/>
  <c r="BE240" i="14" s="1"/>
  <c r="BE241" i="14" s="1"/>
  <c r="BE282" i="14"/>
  <c r="BE296" i="14" s="1"/>
  <c r="BE303" i="14" s="1"/>
  <c r="BE304" i="14" s="1"/>
  <c r="BE942" i="2"/>
  <c r="BE42" i="4" s="1"/>
  <c r="BE48" i="4" s="1"/>
  <c r="BB58" i="14"/>
  <c r="BA66" i="14"/>
  <c r="BA26" i="14"/>
  <c r="BB18" i="14"/>
  <c r="BP258" i="14"/>
  <c r="BP292" i="14"/>
  <c r="BP231" i="14"/>
  <c r="BF922" i="2"/>
  <c r="BG924" i="2" s="1"/>
  <c r="BF925" i="2"/>
  <c r="BF913" i="2" s="1"/>
  <c r="BF819" i="2" s="1"/>
  <c r="BD305" i="14"/>
  <c r="BE285" i="14"/>
  <c r="BE943" i="2"/>
  <c r="BE554" i="2" s="1"/>
  <c r="BE553" i="2" s="1"/>
  <c r="BC93" i="14"/>
  <c r="BC49" i="14"/>
  <c r="BC48" i="14" s="1"/>
  <c r="BC56" i="14" s="1"/>
  <c r="BC121" i="14"/>
  <c r="BC120" i="14" s="1"/>
  <c r="BC64" i="4"/>
  <c r="BC10" i="14"/>
  <c r="BC9" i="14" s="1"/>
  <c r="BC16" i="14" s="1"/>
  <c r="BC158" i="14"/>
  <c r="BC157" i="14" s="1"/>
  <c r="BC162" i="14" s="1"/>
  <c r="BC185" i="4"/>
  <c r="BC187" i="4" s="1"/>
  <c r="BC203" i="4" s="1"/>
  <c r="BD49" i="14"/>
  <c r="BD48" i="14" s="1"/>
  <c r="BD56" i="14" s="1"/>
  <c r="BD121" i="14"/>
  <c r="BD120" i="14" s="1"/>
  <c r="BD10" i="14"/>
  <c r="BD9" i="14" s="1"/>
  <c r="BD16" i="14" s="1"/>
  <c r="BD158" i="14"/>
  <c r="BD157" i="14" s="1"/>
  <c r="BD162" i="14" s="1"/>
  <c r="BD64" i="4"/>
  <c r="BD93" i="14"/>
  <c r="CZ510" i="2"/>
  <c r="BD564" i="2"/>
  <c r="BD565" i="2" s="1"/>
  <c r="BD566" i="2" s="1"/>
  <c r="BA70" i="14"/>
  <c r="BB69" i="14"/>
  <c r="BR936" i="2"/>
  <c r="BB29" i="14"/>
  <c r="BA30" i="14"/>
  <c r="BQ293" i="14"/>
  <c r="BQ933" i="2"/>
  <c r="BQ934" i="2" s="1"/>
  <c r="BD242" i="14"/>
  <c r="DC113" i="2"/>
  <c r="DD115" i="2"/>
  <c r="DB39" i="4"/>
  <c r="DB117" i="2"/>
  <c r="DB25" i="4" s="1"/>
  <c r="DA930" i="2"/>
  <c r="DA927" i="2" s="1"/>
  <c r="DA939" i="2"/>
  <c r="DA935" i="2"/>
  <c r="CZ291" i="14"/>
  <c r="CZ928" i="2"/>
  <c r="CZ929" i="2" s="1"/>
  <c r="CY290" i="14"/>
  <c r="CY230" i="14"/>
  <c r="CY257" i="14"/>
  <c r="DA514" i="2"/>
  <c r="DA510" i="2"/>
  <c r="DB886" i="2"/>
  <c r="DB897" i="2" s="1"/>
  <c r="DB512" i="2"/>
  <c r="DF86" i="2"/>
  <c r="DF77" i="2"/>
  <c r="DG75" i="2"/>
  <c r="DD26" i="2"/>
  <c r="DD17" i="2"/>
  <c r="DE15" i="2"/>
  <c r="DD46" i="2"/>
  <c r="DD37" i="2"/>
  <c r="DE35" i="2"/>
  <c r="DE66" i="2"/>
  <c r="DE57" i="2"/>
  <c r="DF55" i="2"/>
  <c r="CK253" i="14"/>
  <c r="CK280" i="14"/>
  <c r="CK226" i="14"/>
  <c r="CL281" i="14"/>
  <c r="CL884" i="2"/>
  <c r="CL885" i="2" s="1"/>
  <c r="CM899" i="2"/>
  <c r="CM883" i="2"/>
  <c r="DN401" i="2"/>
  <c r="DM524" i="2"/>
  <c r="DJ563" i="2"/>
  <c r="DL531" i="2"/>
  <c r="DL528" i="2" s="1"/>
  <c r="DL84" i="10"/>
  <c r="DL85" i="10" s="1"/>
  <c r="CC906" i="2"/>
  <c r="CC901" i="2" s="1"/>
  <c r="CD77" i="10"/>
  <c r="DP904" i="2"/>
  <c r="DQ70" i="10"/>
  <c r="DE106" i="2"/>
  <c r="DE97" i="2"/>
  <c r="DF95" i="2"/>
  <c r="DM403" i="2"/>
  <c r="DN399" i="2"/>
  <c r="DM530" i="2"/>
  <c r="DK528" i="2"/>
  <c r="DK526" i="2"/>
  <c r="DK522" i="2"/>
  <c r="DL525" i="2"/>
  <c r="DL526" i="2" s="1"/>
  <c r="DG725" i="2" l="1"/>
  <c r="DH639" i="2"/>
  <c r="DH725" i="2" s="1"/>
  <c r="DS601" i="2"/>
  <c r="DO605" i="2"/>
  <c r="CB28" i="4"/>
  <c r="BE269" i="14"/>
  <c r="BF60" i="4"/>
  <c r="BF32" i="4"/>
  <c r="BE8" i="13"/>
  <c r="BE28" i="13" s="1"/>
  <c r="BE177" i="14"/>
  <c r="BE33" i="4"/>
  <c r="BE27" i="13"/>
  <c r="BE183" i="4"/>
  <c r="BE185" i="4" s="1"/>
  <c r="BE187" i="4" s="1"/>
  <c r="BE203" i="4" s="1"/>
  <c r="DN634" i="2"/>
  <c r="DN694" i="2" s="1"/>
  <c r="DN657" i="2"/>
  <c r="DN705" i="2" s="1"/>
  <c r="DN631" i="2"/>
  <c r="DN691" i="2" s="1"/>
  <c r="DQ847" i="2"/>
  <c r="DQ862" i="2"/>
  <c r="DD113" i="2"/>
  <c r="DD39" i="4" s="1"/>
  <c r="BC69" i="14"/>
  <c r="BB70" i="14"/>
  <c r="BD24" i="14"/>
  <c r="BD36" i="14"/>
  <c r="BD37" i="14" s="1"/>
  <c r="BD38" i="14"/>
  <c r="BD39" i="14" s="1"/>
  <c r="BD17" i="14"/>
  <c r="BD33" i="14"/>
  <c r="BC126" i="14"/>
  <c r="BC145" i="14"/>
  <c r="BC146" i="14" s="1"/>
  <c r="BC142" i="14"/>
  <c r="BC133" i="14"/>
  <c r="BC147" i="14"/>
  <c r="BC148" i="14" s="1"/>
  <c r="BE93" i="14"/>
  <c r="BE49" i="14"/>
  <c r="BE48" i="14" s="1"/>
  <c r="BE56" i="14" s="1"/>
  <c r="BE121" i="14"/>
  <c r="BE120" i="14" s="1"/>
  <c r="BE10" i="14"/>
  <c r="BE9" i="14" s="1"/>
  <c r="BE16" i="14" s="1"/>
  <c r="BE158" i="14"/>
  <c r="BE157" i="14" s="1"/>
  <c r="BE162" i="14" s="1"/>
  <c r="BE64" i="4"/>
  <c r="BQ258" i="14"/>
  <c r="BQ292" i="14"/>
  <c r="BQ231" i="14"/>
  <c r="BD98" i="14"/>
  <c r="BD96" i="14"/>
  <c r="BD866" i="2" s="1"/>
  <c r="BC78" i="14"/>
  <c r="BC79" i="14" s="1"/>
  <c r="BC57" i="14"/>
  <c r="BC58" i="14" s="1"/>
  <c r="BC76" i="14"/>
  <c r="BC77" i="14" s="1"/>
  <c r="BC73" i="14"/>
  <c r="BC64" i="14"/>
  <c r="BF914" i="2"/>
  <c r="BF915" i="2" s="1"/>
  <c r="BF283" i="14"/>
  <c r="BF29" i="4"/>
  <c r="BF941" i="2"/>
  <c r="BB66" i="14"/>
  <c r="BE305" i="14"/>
  <c r="BC29" i="14"/>
  <c r="BB30" i="14"/>
  <c r="BD126" i="14"/>
  <c r="BD142" i="14"/>
  <c r="BD145" i="14"/>
  <c r="BD146" i="14" s="1"/>
  <c r="BD147" i="14"/>
  <c r="BD148" i="14" s="1"/>
  <c r="BD133" i="14"/>
  <c r="BC33" i="14"/>
  <c r="BC24" i="14"/>
  <c r="BC38" i="14"/>
  <c r="BC39" i="14" s="1"/>
  <c r="BC17" i="14"/>
  <c r="BC18" i="14" s="1"/>
  <c r="BC36" i="14"/>
  <c r="BC37" i="14" s="1"/>
  <c r="BC96" i="14"/>
  <c r="BC866" i="2" s="1"/>
  <c r="BC98" i="14"/>
  <c r="BE564" i="2"/>
  <c r="BE565" i="2" s="1"/>
  <c r="BE566" i="2" s="1"/>
  <c r="BG922" i="2"/>
  <c r="BG925" i="2"/>
  <c r="BG913" i="2" s="1"/>
  <c r="BG819" i="2" s="1"/>
  <c r="BB26" i="14"/>
  <c r="BE242" i="14"/>
  <c r="BR937" i="2"/>
  <c r="BR938" i="2" s="1"/>
  <c r="BR932" i="2" s="1"/>
  <c r="BD78" i="14"/>
  <c r="BD79" i="14" s="1"/>
  <c r="BD57" i="14"/>
  <c r="BD73" i="14"/>
  <c r="BD76" i="14"/>
  <c r="BD77" i="14" s="1"/>
  <c r="BD64" i="14"/>
  <c r="DE115" i="2"/>
  <c r="DD116" i="2"/>
  <c r="DC512" i="2"/>
  <c r="DC513" i="2" s="1"/>
  <c r="DC886" i="2"/>
  <c r="DC897" i="2" s="1"/>
  <c r="DA291" i="14"/>
  <c r="DA928" i="2"/>
  <c r="DA929" i="2" s="1"/>
  <c r="DB930" i="2"/>
  <c r="DB927" i="2" s="1"/>
  <c r="DB939" i="2"/>
  <c r="DB935" i="2"/>
  <c r="DB513" i="2"/>
  <c r="DB514" i="2" s="1"/>
  <c r="DC39" i="4"/>
  <c r="DC117" i="2"/>
  <c r="DC25" i="4" s="1"/>
  <c r="CZ257" i="14"/>
  <c r="CZ290" i="14"/>
  <c r="CZ230" i="14"/>
  <c r="DF66" i="2"/>
  <c r="DF57" i="2"/>
  <c r="DG55" i="2"/>
  <c r="DG86" i="2"/>
  <c r="DG77" i="2"/>
  <c r="DH75" i="2"/>
  <c r="DE26" i="2"/>
  <c r="DE17" i="2"/>
  <c r="DF15" i="2"/>
  <c r="DE46" i="2"/>
  <c r="DE37" i="2"/>
  <c r="DF35" i="2"/>
  <c r="CM281" i="14"/>
  <c r="CM884" i="2"/>
  <c r="CM885" i="2" s="1"/>
  <c r="CN883" i="2"/>
  <c r="CN899" i="2"/>
  <c r="CL280" i="14"/>
  <c r="CL226" i="14"/>
  <c r="CL253" i="14"/>
  <c r="DL522" i="2"/>
  <c r="DL532" i="2"/>
  <c r="DO401" i="2"/>
  <c r="DN524" i="2"/>
  <c r="DL192" i="14"/>
  <c r="DK192" i="14"/>
  <c r="CD143" i="4"/>
  <c r="CD145" i="4" s="1"/>
  <c r="CD20" i="4"/>
  <c r="CD78" i="10"/>
  <c r="DL86" i="10"/>
  <c r="DM531" i="2"/>
  <c r="DM532" i="2" s="1"/>
  <c r="DK563" i="2"/>
  <c r="DN403" i="2"/>
  <c r="DO399" i="2"/>
  <c r="DN530" i="2"/>
  <c r="DF106" i="2"/>
  <c r="DF97" i="2"/>
  <c r="DG95" i="2"/>
  <c r="DQ71" i="10"/>
  <c r="DQ72" i="10" s="1"/>
  <c r="CC287" i="14"/>
  <c r="CC902" i="2"/>
  <c r="CC903" i="2" s="1"/>
  <c r="CC16" i="4"/>
  <c r="DM525" i="2"/>
  <c r="DM526" i="2" s="1"/>
  <c r="DI639" i="2" l="1"/>
  <c r="DP604" i="2"/>
  <c r="DT600" i="2"/>
  <c r="CB916" i="2"/>
  <c r="CB919" i="2" s="1"/>
  <c r="CB920" i="2" s="1"/>
  <c r="CB284" i="14"/>
  <c r="BG60" i="4"/>
  <c r="BG32" i="4"/>
  <c r="BF125" i="14"/>
  <c r="BF199" i="4"/>
  <c r="BF201" i="4" s="1"/>
  <c r="BF62" i="4"/>
  <c r="BE29" i="13"/>
  <c r="BE30" i="13" s="1"/>
  <c r="CD184" i="4"/>
  <c r="CC17" i="4"/>
  <c r="CC167" i="14" s="1"/>
  <c r="BF30" i="4"/>
  <c r="BF33" i="4" s="1"/>
  <c r="DD117" i="2"/>
  <c r="DD25" i="4" s="1"/>
  <c r="DO630" i="2"/>
  <c r="DO690" i="2" s="1"/>
  <c r="DN635" i="2"/>
  <c r="DN695" i="2" s="1"/>
  <c r="DO656" i="2"/>
  <c r="DO704" i="2" s="1"/>
  <c r="DQ861" i="2"/>
  <c r="DR846" i="2"/>
  <c r="DE116" i="2"/>
  <c r="DC510" i="2"/>
  <c r="DF115" i="2"/>
  <c r="BS936" i="2"/>
  <c r="BS937" i="2" s="1"/>
  <c r="BT936" i="2" s="1"/>
  <c r="BR933" i="2"/>
  <c r="BR934" i="2" s="1"/>
  <c r="BR293" i="14"/>
  <c r="BG29" i="4"/>
  <c r="BG914" i="2"/>
  <c r="BG915" i="2" s="1"/>
  <c r="BG283" i="14"/>
  <c r="BG941" i="2"/>
  <c r="BE36" i="14"/>
  <c r="BE37" i="14" s="1"/>
  <c r="BE38" i="14"/>
  <c r="BE39" i="14" s="1"/>
  <c r="BE33" i="14"/>
  <c r="BE24" i="14"/>
  <c r="BE17" i="14"/>
  <c r="BE96" i="14"/>
  <c r="BE866" i="2" s="1"/>
  <c r="BE98" i="14"/>
  <c r="BC70" i="14"/>
  <c r="BD69" i="14"/>
  <c r="BH924" i="2"/>
  <c r="BH925" i="2" s="1"/>
  <c r="BH913" i="2" s="1"/>
  <c r="BH819" i="2" s="1"/>
  <c r="BC66" i="14"/>
  <c r="BD58" i="14"/>
  <c r="BF282" i="14"/>
  <c r="BF296" i="14" s="1"/>
  <c r="BF303" i="14" s="1"/>
  <c r="BF304" i="14" s="1"/>
  <c r="BF305" i="14" s="1"/>
  <c r="BF254" i="14"/>
  <c r="BF260" i="14" s="1"/>
  <c r="BF267" i="14" s="1"/>
  <c r="BF268" i="14" s="1"/>
  <c r="BF269" i="14" s="1"/>
  <c r="BF227" i="14"/>
  <c r="BF233" i="14" s="1"/>
  <c r="BF240" i="14" s="1"/>
  <c r="BF241" i="14" s="1"/>
  <c r="BF242" i="14" s="1"/>
  <c r="BF942" i="2"/>
  <c r="BF42" i="4" s="1"/>
  <c r="BF48" i="4" s="1"/>
  <c r="BD29" i="14"/>
  <c r="BC30" i="14"/>
  <c r="BF285" i="14"/>
  <c r="BF943" i="2"/>
  <c r="BF554" i="2" s="1"/>
  <c r="BF553" i="2" s="1"/>
  <c r="BE145" i="14"/>
  <c r="BE146" i="14" s="1"/>
  <c r="BE142" i="14"/>
  <c r="BE133" i="14"/>
  <c r="BE147" i="14"/>
  <c r="BE148" i="14" s="1"/>
  <c r="BE126" i="14"/>
  <c r="BC26" i="14"/>
  <c r="BD18" i="14"/>
  <c r="BE76" i="14"/>
  <c r="BE77" i="14" s="1"/>
  <c r="BE57" i="14"/>
  <c r="BE64" i="14"/>
  <c r="BE78" i="14"/>
  <c r="BE79" i="14" s="1"/>
  <c r="BE73" i="14"/>
  <c r="DE113" i="2"/>
  <c r="DD939" i="2"/>
  <c r="DD935" i="2"/>
  <c r="DD930" i="2"/>
  <c r="DD927" i="2" s="1"/>
  <c r="DD928" i="2" s="1"/>
  <c r="DA290" i="14"/>
  <c r="DA230" i="14"/>
  <c r="DA257" i="14"/>
  <c r="DC939" i="2"/>
  <c r="DC935" i="2"/>
  <c r="DC930" i="2"/>
  <c r="DC927" i="2" s="1"/>
  <c r="DB510" i="2"/>
  <c r="DB291" i="14"/>
  <c r="DB928" i="2"/>
  <c r="DB929" i="2" s="1"/>
  <c r="DD886" i="2"/>
  <c r="DD897" i="2" s="1"/>
  <c r="DD512" i="2"/>
  <c r="DC514" i="2"/>
  <c r="DF46" i="2"/>
  <c r="DF37" i="2"/>
  <c r="DG35" i="2"/>
  <c r="DM528" i="2"/>
  <c r="DG66" i="2"/>
  <c r="DG57" i="2"/>
  <c r="DH55" i="2"/>
  <c r="DH86" i="2"/>
  <c r="DH77" i="2"/>
  <c r="DI75" i="2"/>
  <c r="DF26" i="2"/>
  <c r="DF17" i="2"/>
  <c r="DG15" i="2"/>
  <c r="CN281" i="14"/>
  <c r="CN884" i="2"/>
  <c r="CN885" i="2" s="1"/>
  <c r="CM280" i="14"/>
  <c r="CM226" i="14"/>
  <c r="CM253" i="14"/>
  <c r="CO883" i="2"/>
  <c r="CO899" i="2"/>
  <c r="DM522" i="2"/>
  <c r="DM84" i="10"/>
  <c r="DM85" i="10" s="1"/>
  <c r="DL563" i="2"/>
  <c r="DQ904" i="2"/>
  <c r="DR70" i="10"/>
  <c r="CC255" i="14"/>
  <c r="CC286" i="14"/>
  <c r="CC228" i="14"/>
  <c r="DG106" i="2"/>
  <c r="DG97" i="2"/>
  <c r="DH95" i="2"/>
  <c r="DN531" i="2"/>
  <c r="DN528" i="2" s="1"/>
  <c r="CD79" i="10"/>
  <c r="DN525" i="2"/>
  <c r="DN526" i="2" s="1"/>
  <c r="DO403" i="2"/>
  <c r="DP399" i="2"/>
  <c r="DO530" i="2"/>
  <c r="DP401" i="2"/>
  <c r="DO524" i="2"/>
  <c r="DM192" i="14" l="1"/>
  <c r="DI725" i="2"/>
  <c r="DJ639" i="2"/>
  <c r="DJ725" i="2" s="1"/>
  <c r="DT601" i="2"/>
  <c r="DP605" i="2"/>
  <c r="CC22" i="4"/>
  <c r="CC28" i="4" s="1"/>
  <c r="CB918" i="2"/>
  <c r="CB921" i="2" s="1"/>
  <c r="BH60" i="4"/>
  <c r="BH32" i="4"/>
  <c r="BG125" i="14"/>
  <c r="BG199" i="4"/>
  <c r="BG201" i="4" s="1"/>
  <c r="BG62" i="4"/>
  <c r="BF183" i="4"/>
  <c r="BF185" i="4" s="1"/>
  <c r="BF187" i="4" s="1"/>
  <c r="BF203" i="4" s="1"/>
  <c r="CC15" i="14"/>
  <c r="CC55" i="14"/>
  <c r="CC187" i="14"/>
  <c r="CC85" i="14"/>
  <c r="CC87" i="14" s="1"/>
  <c r="BF27" i="13"/>
  <c r="BF177" i="14"/>
  <c r="BF8" i="13"/>
  <c r="BF28" i="13" s="1"/>
  <c r="BG30" i="4"/>
  <c r="BG177" i="14" s="1"/>
  <c r="CC178" i="14"/>
  <c r="DO634" i="2"/>
  <c r="DO694" i="2" s="1"/>
  <c r="DO657" i="2"/>
  <c r="DO705" i="2" s="1"/>
  <c r="DO631" i="2"/>
  <c r="DO691" i="2" s="1"/>
  <c r="DD291" i="14"/>
  <c r="DN532" i="2"/>
  <c r="DR847" i="2"/>
  <c r="DR862" i="2"/>
  <c r="BS938" i="2"/>
  <c r="BS932" i="2" s="1"/>
  <c r="BS933" i="2" s="1"/>
  <c r="BS934" i="2" s="1"/>
  <c r="DG115" i="2"/>
  <c r="BH922" i="2"/>
  <c r="BI924" i="2" s="1"/>
  <c r="BI925" i="2" s="1"/>
  <c r="BI913" i="2" s="1"/>
  <c r="BI819" i="2" s="1"/>
  <c r="BG282" i="14"/>
  <c r="BG296" i="14" s="1"/>
  <c r="BG303" i="14" s="1"/>
  <c r="BG304" i="14" s="1"/>
  <c r="BG305" i="14" s="1"/>
  <c r="BG254" i="14"/>
  <c r="BG260" i="14" s="1"/>
  <c r="BG267" i="14" s="1"/>
  <c r="BG268" i="14" s="1"/>
  <c r="BG269" i="14" s="1"/>
  <c r="BG227" i="14"/>
  <c r="BG233" i="14" s="1"/>
  <c r="BG240" i="14" s="1"/>
  <c r="BG241" i="14" s="1"/>
  <c r="BG242" i="14" s="1"/>
  <c r="BG942" i="2"/>
  <c r="BG42" i="4" s="1"/>
  <c r="BG48" i="4" s="1"/>
  <c r="BF564" i="2"/>
  <c r="BF565" i="2" s="1"/>
  <c r="BF566" i="2" s="1"/>
  <c r="BT937" i="2"/>
  <c r="BT938" i="2" s="1"/>
  <c r="BT932" i="2" s="1"/>
  <c r="BD70" i="14"/>
  <c r="BE69" i="14"/>
  <c r="BR292" i="14"/>
  <c r="BR231" i="14"/>
  <c r="BR258" i="14"/>
  <c r="BD26" i="14"/>
  <c r="BE18" i="14"/>
  <c r="BH283" i="14"/>
  <c r="BH29" i="4"/>
  <c r="BH914" i="2"/>
  <c r="BH915" i="2" s="1"/>
  <c r="BH941" i="2"/>
  <c r="BG285" i="14"/>
  <c r="BG943" i="2"/>
  <c r="BG554" i="2" s="1"/>
  <c r="BG553" i="2" s="1"/>
  <c r="BD30" i="14"/>
  <c r="BE29" i="14"/>
  <c r="BF121" i="14"/>
  <c r="BF120" i="14" s="1"/>
  <c r="BF10" i="14"/>
  <c r="BF9" i="14" s="1"/>
  <c r="BF16" i="14" s="1"/>
  <c r="BF158" i="14"/>
  <c r="BF157" i="14" s="1"/>
  <c r="BF162" i="14" s="1"/>
  <c r="BF64" i="4"/>
  <c r="BF93" i="14"/>
  <c r="BF49" i="14"/>
  <c r="BF48" i="14" s="1"/>
  <c r="BF56" i="14" s="1"/>
  <c r="BD66" i="14"/>
  <c r="BE58" i="14"/>
  <c r="DF113" i="2"/>
  <c r="DF116" i="2"/>
  <c r="DF512" i="2" s="1"/>
  <c r="DE39" i="4"/>
  <c r="DE117" i="2"/>
  <c r="DE25" i="4" s="1"/>
  <c r="DE886" i="2"/>
  <c r="DE897" i="2" s="1"/>
  <c r="DE512" i="2"/>
  <c r="DB290" i="14"/>
  <c r="DB230" i="14"/>
  <c r="DB257" i="14"/>
  <c r="DC928" i="2"/>
  <c r="DC929" i="2" s="1"/>
  <c r="DC291" i="14"/>
  <c r="DD513" i="2"/>
  <c r="DD514" i="2" s="1"/>
  <c r="DH66" i="2"/>
  <c r="DH57" i="2"/>
  <c r="DI55" i="2"/>
  <c r="DG46" i="2"/>
  <c r="DG37" i="2"/>
  <c r="DH35" i="2"/>
  <c r="DI86" i="2"/>
  <c r="DI77" i="2"/>
  <c r="DJ75" i="2"/>
  <c r="DG26" i="2"/>
  <c r="DG17" i="2"/>
  <c r="DH15" i="2"/>
  <c r="CO884" i="2"/>
  <c r="CO885" i="2" s="1"/>
  <c r="CO281" i="14"/>
  <c r="CN226" i="14"/>
  <c r="CN253" i="14"/>
  <c r="CN280" i="14"/>
  <c r="CP899" i="2"/>
  <c r="CP883" i="2"/>
  <c r="DM563" i="2"/>
  <c r="DN522" i="2"/>
  <c r="CD906" i="2"/>
  <c r="CD901" i="2" s="1"/>
  <c r="CE77" i="10"/>
  <c r="DH106" i="2"/>
  <c r="DH97" i="2"/>
  <c r="DI95" i="2"/>
  <c r="DM86" i="10"/>
  <c r="DN192" i="14"/>
  <c r="DO525" i="2"/>
  <c r="DO531" i="2"/>
  <c r="DO528" i="2" s="1"/>
  <c r="DR71" i="10"/>
  <c r="DR72" i="10" s="1"/>
  <c r="DQ401" i="2"/>
  <c r="DP524" i="2"/>
  <c r="DP403" i="2"/>
  <c r="DQ399" i="2"/>
  <c r="DP530" i="2"/>
  <c r="DO192" i="14" l="1"/>
  <c r="DK639" i="2"/>
  <c r="DK725" i="2" s="1"/>
  <c r="DQ604" i="2"/>
  <c r="DU600" i="2"/>
  <c r="CC89" i="14"/>
  <c r="CC91" i="14" s="1"/>
  <c r="BI60" i="4"/>
  <c r="BI32" i="4"/>
  <c r="BH125" i="14"/>
  <c r="BH199" i="4"/>
  <c r="BH201" i="4" s="1"/>
  <c r="BH62" i="4"/>
  <c r="BF29" i="13"/>
  <c r="BF30" i="13" s="1"/>
  <c r="BG27" i="13"/>
  <c r="BG183" i="4"/>
  <c r="BG185" i="4" s="1"/>
  <c r="BG187" i="4" s="1"/>
  <c r="BG203" i="4" s="1"/>
  <c r="BG8" i="13"/>
  <c r="BG28" i="13" s="1"/>
  <c r="BG33" i="4"/>
  <c r="BH30" i="4"/>
  <c r="BH27" i="13" s="1"/>
  <c r="DP656" i="2"/>
  <c r="DP704" i="2" s="1"/>
  <c r="DP630" i="2"/>
  <c r="DP690" i="2" s="1"/>
  <c r="DO635" i="2"/>
  <c r="DO695" i="2" s="1"/>
  <c r="BS293" i="14"/>
  <c r="DR861" i="2"/>
  <c r="DS846" i="2"/>
  <c r="DH115" i="2"/>
  <c r="DO532" i="2"/>
  <c r="BI922" i="2"/>
  <c r="BJ924" i="2" s="1"/>
  <c r="BJ925" i="2" s="1"/>
  <c r="BJ913" i="2" s="1"/>
  <c r="BJ819" i="2" s="1"/>
  <c r="DG113" i="2"/>
  <c r="DG39" i="4" s="1"/>
  <c r="DG935" i="2" s="1"/>
  <c r="DF886" i="2"/>
  <c r="DF897" i="2" s="1"/>
  <c r="BS231" i="14"/>
  <c r="BS258" i="14"/>
  <c r="BS292" i="14"/>
  <c r="BF96" i="14"/>
  <c r="BF866" i="2" s="1"/>
  <c r="BF98" i="14"/>
  <c r="BG564" i="2"/>
  <c r="BG565" i="2" s="1"/>
  <c r="BG566" i="2" s="1"/>
  <c r="BH285" i="14"/>
  <c r="BH943" i="2"/>
  <c r="BH554" i="2" s="1"/>
  <c r="BH553" i="2" s="1"/>
  <c r="BF69" i="14"/>
  <c r="BE70" i="14"/>
  <c r="BG49" i="14"/>
  <c r="BG48" i="14" s="1"/>
  <c r="BG56" i="14" s="1"/>
  <c r="BG158" i="14"/>
  <c r="BG157" i="14" s="1"/>
  <c r="BG162" i="14" s="1"/>
  <c r="BG64" i="4"/>
  <c r="BG93" i="14"/>
  <c r="BG10" i="14"/>
  <c r="BG9" i="14" s="1"/>
  <c r="BG16" i="14" s="1"/>
  <c r="BG121" i="14"/>
  <c r="BG120" i="14" s="1"/>
  <c r="BE66" i="14"/>
  <c r="BF142" i="14"/>
  <c r="BF126" i="14"/>
  <c r="BF145" i="14"/>
  <c r="BF146" i="14" s="1"/>
  <c r="BF133" i="14"/>
  <c r="BF147" i="14"/>
  <c r="BF148" i="14" s="1"/>
  <c r="BE26" i="14"/>
  <c r="BF29" i="14"/>
  <c r="BE30" i="14"/>
  <c r="BT293" i="14"/>
  <c r="BT933" i="2"/>
  <c r="BT934" i="2" s="1"/>
  <c r="BF76" i="14"/>
  <c r="BF77" i="14" s="1"/>
  <c r="BF64" i="14"/>
  <c r="BF73" i="14"/>
  <c r="BF57" i="14"/>
  <c r="BF58" i="14" s="1"/>
  <c r="BF78" i="14"/>
  <c r="BF79" i="14" s="1"/>
  <c r="BF17" i="14"/>
  <c r="BF18" i="14" s="1"/>
  <c r="BF38" i="14"/>
  <c r="BF39" i="14" s="1"/>
  <c r="BF24" i="14"/>
  <c r="BF36" i="14"/>
  <c r="BF37" i="14" s="1"/>
  <c r="BF33" i="14"/>
  <c r="BH282" i="14"/>
  <c r="BH296" i="14" s="1"/>
  <c r="BH303" i="14" s="1"/>
  <c r="BH304" i="14" s="1"/>
  <c r="BH305" i="14" s="1"/>
  <c r="BH254" i="14"/>
  <c r="BH260" i="14" s="1"/>
  <c r="BH267" i="14" s="1"/>
  <c r="BH268" i="14" s="1"/>
  <c r="BH269" i="14" s="1"/>
  <c r="BH227" i="14"/>
  <c r="BH233" i="14" s="1"/>
  <c r="BH240" i="14" s="1"/>
  <c r="BH241" i="14" s="1"/>
  <c r="BH242" i="14" s="1"/>
  <c r="BH942" i="2"/>
  <c r="BH42" i="4" s="1"/>
  <c r="BH48" i="4" s="1"/>
  <c r="BI29" i="4"/>
  <c r="BI283" i="14"/>
  <c r="BI914" i="2"/>
  <c r="BI915" i="2" s="1"/>
  <c r="BI941" i="2"/>
  <c r="BU936" i="2"/>
  <c r="DG116" i="2"/>
  <c r="DG512" i="2" s="1"/>
  <c r="DG513" i="2" s="1"/>
  <c r="DE930" i="2"/>
  <c r="DE927" i="2" s="1"/>
  <c r="DE935" i="2"/>
  <c r="DE939" i="2"/>
  <c r="DF39" i="4"/>
  <c r="DF117" i="2"/>
  <c r="DF25" i="4" s="1"/>
  <c r="DD929" i="2"/>
  <c r="DF513" i="2"/>
  <c r="DE513" i="2"/>
  <c r="DD510" i="2"/>
  <c r="DC290" i="14"/>
  <c r="DC230" i="14"/>
  <c r="DC257" i="14"/>
  <c r="DH26" i="2"/>
  <c r="DH17" i="2"/>
  <c r="DI15" i="2"/>
  <c r="DI66" i="2"/>
  <c r="DI57" i="2"/>
  <c r="DJ55" i="2"/>
  <c r="DH46" i="2"/>
  <c r="DH37" i="2"/>
  <c r="DI35" i="2"/>
  <c r="DJ86" i="2"/>
  <c r="DJ77" i="2"/>
  <c r="DK75" i="2"/>
  <c r="CQ899" i="2"/>
  <c r="CQ883" i="2"/>
  <c r="CP884" i="2"/>
  <c r="CP885" i="2" s="1"/>
  <c r="CP281" i="14"/>
  <c r="CO226" i="14"/>
  <c r="CO253" i="14"/>
  <c r="CO280" i="14"/>
  <c r="DP525" i="2"/>
  <c r="DP522" i="2" s="1"/>
  <c r="DP531" i="2"/>
  <c r="DP528" i="2" s="1"/>
  <c r="CC284" i="14"/>
  <c r="CC916" i="2"/>
  <c r="DN84" i="10"/>
  <c r="DN85" i="10" s="1"/>
  <c r="CD287" i="14"/>
  <c r="CD902" i="2"/>
  <c r="CD903" i="2" s="1"/>
  <c r="CD16" i="4"/>
  <c r="DQ403" i="2"/>
  <c r="DR399" i="2"/>
  <c r="DQ530" i="2"/>
  <c r="DO522" i="2"/>
  <c r="DN563" i="2"/>
  <c r="CE143" i="4"/>
  <c r="CE145" i="4" s="1"/>
  <c r="CE20" i="4"/>
  <c r="CE78" i="10"/>
  <c r="DR904" i="2"/>
  <c r="DS70" i="10"/>
  <c r="DR401" i="2"/>
  <c r="DQ524" i="2"/>
  <c r="DI106" i="2"/>
  <c r="DI97" i="2"/>
  <c r="DJ95" i="2"/>
  <c r="DO526" i="2"/>
  <c r="DP192" i="14" l="1"/>
  <c r="DL639" i="2"/>
  <c r="DL725" i="2" s="1"/>
  <c r="DU601" i="2"/>
  <c r="DQ605" i="2"/>
  <c r="BJ60" i="4"/>
  <c r="BJ32" i="4"/>
  <c r="BI125" i="14"/>
  <c r="BI199" i="4"/>
  <c r="BI201" i="4" s="1"/>
  <c r="BI62" i="4"/>
  <c r="BH183" i="4"/>
  <c r="BH185" i="4" s="1"/>
  <c r="BH187" i="4" s="1"/>
  <c r="BH203" i="4" s="1"/>
  <c r="BH177" i="14"/>
  <c r="BH8" i="13"/>
  <c r="BH28" i="13" s="1"/>
  <c r="BH29" i="13" s="1"/>
  <c r="BH30" i="13" s="1"/>
  <c r="BH33" i="4"/>
  <c r="BG29" i="13"/>
  <c r="BG30" i="13" s="1"/>
  <c r="CD17" i="4"/>
  <c r="CD187" i="14" s="1"/>
  <c r="CE184" i="4"/>
  <c r="BI30" i="4"/>
  <c r="BI177" i="14" s="1"/>
  <c r="DP631" i="2"/>
  <c r="DP691" i="2" s="1"/>
  <c r="DP634" i="2"/>
  <c r="DP694" i="2" s="1"/>
  <c r="DP657" i="2"/>
  <c r="DP705" i="2" s="1"/>
  <c r="DS847" i="2"/>
  <c r="DS862" i="2"/>
  <c r="DG939" i="2"/>
  <c r="DG930" i="2"/>
  <c r="DG927" i="2" s="1"/>
  <c r="DG928" i="2" s="1"/>
  <c r="DH116" i="2"/>
  <c r="DH113" i="2"/>
  <c r="DP532" i="2"/>
  <c r="BJ922" i="2"/>
  <c r="BK924" i="2" s="1"/>
  <c r="BK925" i="2" s="1"/>
  <c r="BK913" i="2" s="1"/>
  <c r="BK819" i="2" s="1"/>
  <c r="BF66" i="14"/>
  <c r="BU937" i="2"/>
  <c r="BU938" i="2" s="1"/>
  <c r="BU932" i="2" s="1"/>
  <c r="BJ29" i="4"/>
  <c r="BJ914" i="2"/>
  <c r="BJ283" i="14"/>
  <c r="BJ941" i="2"/>
  <c r="BG96" i="14"/>
  <c r="BG866" i="2" s="1"/>
  <c r="BG98" i="14"/>
  <c r="BF26" i="14"/>
  <c r="BH564" i="2"/>
  <c r="BH565" i="2" s="1"/>
  <c r="BH566" i="2" s="1"/>
  <c r="BI282" i="14"/>
  <c r="BI296" i="14" s="1"/>
  <c r="BI303" i="14" s="1"/>
  <c r="BI304" i="14" s="1"/>
  <c r="BI305" i="14" s="1"/>
  <c r="BI254" i="14"/>
  <c r="BI260" i="14" s="1"/>
  <c r="BI267" i="14" s="1"/>
  <c r="BI268" i="14" s="1"/>
  <c r="BI269" i="14" s="1"/>
  <c r="BI227" i="14"/>
  <c r="BI233" i="14" s="1"/>
  <c r="BI240" i="14" s="1"/>
  <c r="BI241" i="14" s="1"/>
  <c r="BI242" i="14" s="1"/>
  <c r="BI942" i="2"/>
  <c r="BI42" i="4" s="1"/>
  <c r="BI48" i="4" s="1"/>
  <c r="BH158" i="14"/>
  <c r="BH157" i="14" s="1"/>
  <c r="BH162" i="14" s="1"/>
  <c r="BH121" i="14"/>
  <c r="BH120" i="14" s="1"/>
  <c r="BH93" i="14"/>
  <c r="BH49" i="14"/>
  <c r="BH48" i="14" s="1"/>
  <c r="BH56" i="14" s="1"/>
  <c r="BH10" i="14"/>
  <c r="BH9" i="14" s="1"/>
  <c r="BH16" i="14" s="1"/>
  <c r="BH64" i="4"/>
  <c r="BT231" i="14"/>
  <c r="BT258" i="14"/>
  <c r="BT292" i="14"/>
  <c r="BG145" i="14"/>
  <c r="BG146" i="14" s="1"/>
  <c r="BG133" i="14"/>
  <c r="BG147" i="14"/>
  <c r="BG148" i="14" s="1"/>
  <c r="BG142" i="14"/>
  <c r="BG126" i="14"/>
  <c r="BI285" i="14"/>
  <c r="BI943" i="2"/>
  <c r="BI554" i="2" s="1"/>
  <c r="BI553" i="2" s="1"/>
  <c r="BF30" i="14"/>
  <c r="BG29" i="14"/>
  <c r="BG38" i="14"/>
  <c r="BG39" i="14" s="1"/>
  <c r="BG17" i="14"/>
  <c r="BG18" i="14" s="1"/>
  <c r="BG36" i="14"/>
  <c r="BG37" i="14" s="1"/>
  <c r="BG33" i="14"/>
  <c r="BG24" i="14"/>
  <c r="BG64" i="14"/>
  <c r="BG78" i="14"/>
  <c r="BG79" i="14" s="1"/>
  <c r="BG57" i="14"/>
  <c r="BG58" i="14" s="1"/>
  <c r="BG76" i="14"/>
  <c r="BG77" i="14" s="1"/>
  <c r="BG73" i="14"/>
  <c r="BF70" i="14"/>
  <c r="BG69" i="14"/>
  <c r="DI115" i="2"/>
  <c r="DG117" i="2"/>
  <c r="DG25" i="4" s="1"/>
  <c r="DG886" i="2"/>
  <c r="DG897" i="2" s="1"/>
  <c r="DG514" i="2"/>
  <c r="DF930" i="2"/>
  <c r="DF927" i="2" s="1"/>
  <c r="DF939" i="2"/>
  <c r="DF935" i="2"/>
  <c r="DE291" i="14"/>
  <c r="DE928" i="2"/>
  <c r="DE929" i="2" s="1"/>
  <c r="DE514" i="2"/>
  <c r="DE510" i="2"/>
  <c r="DF514" i="2"/>
  <c r="DF510" i="2"/>
  <c r="DD257" i="14"/>
  <c r="DD290" i="14"/>
  <c r="DD230" i="14"/>
  <c r="DK86" i="2"/>
  <c r="DK77" i="2"/>
  <c r="DL75" i="2"/>
  <c r="DI26" i="2"/>
  <c r="DI17" i="2"/>
  <c r="DJ15" i="2"/>
  <c r="DP526" i="2"/>
  <c r="DJ66" i="2"/>
  <c r="DJ57" i="2"/>
  <c r="DK55" i="2"/>
  <c r="DI46" i="2"/>
  <c r="DI37" i="2"/>
  <c r="DJ35" i="2"/>
  <c r="CP280" i="14"/>
  <c r="CP226" i="14"/>
  <c r="CP253" i="14"/>
  <c r="CQ281" i="14"/>
  <c r="CQ884" i="2"/>
  <c r="CQ885" i="2" s="1"/>
  <c r="CR883" i="2"/>
  <c r="CR899" i="2"/>
  <c r="DP563" i="2"/>
  <c r="CE79" i="10"/>
  <c r="DR403" i="2"/>
  <c r="DS399" i="2"/>
  <c r="DR530" i="2"/>
  <c r="CC919" i="2"/>
  <c r="CC920" i="2" s="1"/>
  <c r="CC918" i="2"/>
  <c r="DS71" i="10"/>
  <c r="DS72" i="10" s="1"/>
  <c r="DJ106" i="2"/>
  <c r="DJ97" i="2"/>
  <c r="DK95" i="2"/>
  <c r="CD255" i="14"/>
  <c r="CD286" i="14"/>
  <c r="CD228" i="14"/>
  <c r="DN86" i="10"/>
  <c r="DQ525" i="2"/>
  <c r="DQ522" i="2" s="1"/>
  <c r="DO563" i="2"/>
  <c r="DG510" i="2"/>
  <c r="DS401" i="2"/>
  <c r="DR524" i="2"/>
  <c r="DQ531" i="2"/>
  <c r="DQ528" i="2" s="1"/>
  <c r="DM639" i="2" l="1"/>
  <c r="DR604" i="2"/>
  <c r="DV600" i="2"/>
  <c r="BK60" i="4"/>
  <c r="BK32" i="4"/>
  <c r="BJ125" i="14"/>
  <c r="BJ199" i="4"/>
  <c r="BJ201" i="4" s="1"/>
  <c r="BJ62" i="4"/>
  <c r="CD22" i="4"/>
  <c r="DG291" i="14"/>
  <c r="CD55" i="14"/>
  <c r="CD85" i="14"/>
  <c r="CD87" i="14" s="1"/>
  <c r="CD167" i="14"/>
  <c r="CD15" i="14"/>
  <c r="BI183" i="4"/>
  <c r="BI185" i="4" s="1"/>
  <c r="BI187" i="4" s="1"/>
  <c r="BI203" i="4" s="1"/>
  <c r="BI8" i="13"/>
  <c r="BI28" i="13" s="1"/>
  <c r="BI33" i="4"/>
  <c r="BI27" i="13"/>
  <c r="BJ30" i="4"/>
  <c r="BJ27" i="13" s="1"/>
  <c r="CD178" i="14"/>
  <c r="DP635" i="2"/>
  <c r="DP695" i="2" s="1"/>
  <c r="DQ656" i="2"/>
  <c r="DQ704" i="2" s="1"/>
  <c r="DQ630" i="2"/>
  <c r="DQ690" i="2" s="1"/>
  <c r="DS861" i="2"/>
  <c r="DT846" i="2"/>
  <c r="DI113" i="2"/>
  <c r="BK922" i="2"/>
  <c r="BL924" i="2" s="1"/>
  <c r="BL925" i="2" s="1"/>
  <c r="BL913" i="2" s="1"/>
  <c r="BL819" i="2" s="1"/>
  <c r="BV936" i="2"/>
  <c r="BV937" i="2" s="1"/>
  <c r="BV938" i="2" s="1"/>
  <c r="BV932" i="2" s="1"/>
  <c r="BG66" i="14"/>
  <c r="BG26" i="14"/>
  <c r="BI564" i="2"/>
  <c r="BI565" i="2" s="1"/>
  <c r="BI566" i="2" s="1"/>
  <c r="BH76" i="14"/>
  <c r="BH77" i="14" s="1"/>
  <c r="BH64" i="14"/>
  <c r="BH73" i="14"/>
  <c r="BH57" i="14"/>
  <c r="BH58" i="14" s="1"/>
  <c r="BH78" i="14"/>
  <c r="BH79" i="14" s="1"/>
  <c r="BI10" i="14"/>
  <c r="BI9" i="14" s="1"/>
  <c r="BI16" i="14" s="1"/>
  <c r="BI158" i="14"/>
  <c r="BI157" i="14" s="1"/>
  <c r="BI162" i="14" s="1"/>
  <c r="BI64" i="4"/>
  <c r="BI93" i="14"/>
  <c r="BI49" i="14"/>
  <c r="BI48" i="14" s="1"/>
  <c r="BI56" i="14" s="1"/>
  <c r="BI121" i="14"/>
  <c r="BI120" i="14" s="1"/>
  <c r="BK914" i="2"/>
  <c r="BK915" i="2" s="1"/>
  <c r="BK29" i="4"/>
  <c r="BK283" i="14"/>
  <c r="BK941" i="2"/>
  <c r="BJ285" i="14"/>
  <c r="BJ943" i="2"/>
  <c r="BJ554" i="2" s="1"/>
  <c r="BJ553" i="2" s="1"/>
  <c r="BG70" i="14"/>
  <c r="BH69" i="14"/>
  <c r="BG30" i="14"/>
  <c r="BH29" i="14"/>
  <c r="BH96" i="14"/>
  <c r="BH866" i="2" s="1"/>
  <c r="BH98" i="14"/>
  <c r="BH147" i="14"/>
  <c r="BH148" i="14" s="1"/>
  <c r="BH126" i="14"/>
  <c r="BH133" i="14"/>
  <c r="BH145" i="14"/>
  <c r="BH146" i="14" s="1"/>
  <c r="BH142" i="14"/>
  <c r="BJ915" i="2"/>
  <c r="BH17" i="14"/>
  <c r="BH18" i="14" s="1"/>
  <c r="BH24" i="14"/>
  <c r="BH38" i="14"/>
  <c r="BH39" i="14" s="1"/>
  <c r="BH36" i="14"/>
  <c r="BH37" i="14" s="1"/>
  <c r="BH33" i="14"/>
  <c r="BU293" i="14"/>
  <c r="BU933" i="2"/>
  <c r="BU934" i="2" s="1"/>
  <c r="DJ115" i="2"/>
  <c r="DI116" i="2"/>
  <c r="DE290" i="14"/>
  <c r="DE230" i="14"/>
  <c r="DE257" i="14"/>
  <c r="DF291" i="14"/>
  <c r="DF928" i="2"/>
  <c r="DF929" i="2" s="1"/>
  <c r="DH886" i="2"/>
  <c r="DH897" i="2" s="1"/>
  <c r="DH512" i="2"/>
  <c r="DH513" i="2" s="1"/>
  <c r="DH514" i="2" s="1"/>
  <c r="DH39" i="4"/>
  <c r="DH117" i="2"/>
  <c r="DH25" i="4" s="1"/>
  <c r="DQ526" i="2"/>
  <c r="DL86" i="2"/>
  <c r="DL77" i="2"/>
  <c r="DM75" i="2"/>
  <c r="DK66" i="2"/>
  <c r="DK57" i="2"/>
  <c r="DL55" i="2"/>
  <c r="DJ26" i="2"/>
  <c r="DJ17" i="2"/>
  <c r="DK15" i="2"/>
  <c r="DJ46" i="2"/>
  <c r="DJ37" i="2"/>
  <c r="DK35" i="2"/>
  <c r="CS883" i="2"/>
  <c r="CS899" i="2"/>
  <c r="CR281" i="14"/>
  <c r="CR884" i="2"/>
  <c r="CR885" i="2" s="1"/>
  <c r="CQ280" i="14"/>
  <c r="CQ226" i="14"/>
  <c r="CQ253" i="14"/>
  <c r="DQ563" i="2"/>
  <c r="DS403" i="2"/>
  <c r="DT399" i="2"/>
  <c r="DS530" i="2"/>
  <c r="CE906" i="2"/>
  <c r="CE901" i="2" s="1"/>
  <c r="CF77" i="10"/>
  <c r="DR525" i="2"/>
  <c r="DR526" i="2" s="1"/>
  <c r="DS904" i="2"/>
  <c r="DT70" i="10"/>
  <c r="CC921" i="2"/>
  <c r="DT401" i="2"/>
  <c r="DS524" i="2"/>
  <c r="DQ192" i="14"/>
  <c r="DQ532" i="2"/>
  <c r="DO84" i="10"/>
  <c r="DO85" i="10" s="1"/>
  <c r="DK106" i="2"/>
  <c r="DK97" i="2"/>
  <c r="DL95" i="2"/>
  <c r="DR531" i="2"/>
  <c r="DR532" i="2" s="1"/>
  <c r="DM725" i="2" l="1"/>
  <c r="DN639" i="2"/>
  <c r="DX600" i="2"/>
  <c r="DV601" i="2"/>
  <c r="DR605" i="2"/>
  <c r="BL60" i="4"/>
  <c r="BL32" i="4"/>
  <c r="BK125" i="14"/>
  <c r="BK199" i="4"/>
  <c r="BK201" i="4" s="1"/>
  <c r="BK62" i="4"/>
  <c r="CD28" i="4"/>
  <c r="CD916" i="2" s="1"/>
  <c r="CD89" i="14"/>
  <c r="CD91" i="14" s="1"/>
  <c r="BI29" i="13"/>
  <c r="BI30" i="13" s="1"/>
  <c r="BJ177" i="14"/>
  <c r="BJ183" i="4"/>
  <c r="BJ8" i="13"/>
  <c r="BJ28" i="13" s="1"/>
  <c r="BJ29" i="13" s="1"/>
  <c r="BJ30" i="13" s="1"/>
  <c r="BJ33" i="4"/>
  <c r="BK30" i="4"/>
  <c r="BK183" i="4" s="1"/>
  <c r="DJ116" i="2"/>
  <c r="DJ886" i="2" s="1"/>
  <c r="DJ897" i="2" s="1"/>
  <c r="DQ631" i="2"/>
  <c r="DQ691" i="2" s="1"/>
  <c r="DQ634" i="2"/>
  <c r="DQ694" i="2" s="1"/>
  <c r="DQ657" i="2"/>
  <c r="DQ705" i="2" s="1"/>
  <c r="DT862" i="2"/>
  <c r="DT847" i="2"/>
  <c r="DK115" i="2"/>
  <c r="BW936" i="2"/>
  <c r="BW937" i="2" s="1"/>
  <c r="BW938" i="2" s="1"/>
  <c r="BW932" i="2" s="1"/>
  <c r="BH26" i="14"/>
  <c r="BH66" i="14"/>
  <c r="BH70" i="14"/>
  <c r="BI69" i="14"/>
  <c r="BI133" i="14"/>
  <c r="BI147" i="14"/>
  <c r="BI148" i="14" s="1"/>
  <c r="BI126" i="14"/>
  <c r="BI145" i="14"/>
  <c r="BI146" i="14" s="1"/>
  <c r="BI142" i="14"/>
  <c r="BL29" i="4"/>
  <c r="BL914" i="2"/>
  <c r="BL915" i="2" s="1"/>
  <c r="BL283" i="14"/>
  <c r="BL941" i="2"/>
  <c r="BK285" i="14"/>
  <c r="BK943" i="2"/>
  <c r="BK554" i="2" s="1"/>
  <c r="BK553" i="2" s="1"/>
  <c r="BI78" i="14"/>
  <c r="BI79" i="14" s="1"/>
  <c r="BI57" i="14"/>
  <c r="BI58" i="14" s="1"/>
  <c r="BI76" i="14"/>
  <c r="BI77" i="14" s="1"/>
  <c r="BI73" i="14"/>
  <c r="BI64" i="14"/>
  <c r="BI33" i="14"/>
  <c r="BI24" i="14"/>
  <c r="BI17" i="14"/>
  <c r="BI18" i="14" s="1"/>
  <c r="BI36" i="14"/>
  <c r="BI37" i="14" s="1"/>
  <c r="BI38" i="14"/>
  <c r="BI39" i="14" s="1"/>
  <c r="BJ282" i="14"/>
  <c r="BJ296" i="14" s="1"/>
  <c r="BJ303" i="14" s="1"/>
  <c r="BJ304" i="14" s="1"/>
  <c r="BJ305" i="14" s="1"/>
  <c r="BJ254" i="14"/>
  <c r="BJ260" i="14" s="1"/>
  <c r="BJ267" i="14" s="1"/>
  <c r="BJ268" i="14" s="1"/>
  <c r="BJ269" i="14" s="1"/>
  <c r="BJ227" i="14"/>
  <c r="BJ233" i="14" s="1"/>
  <c r="BJ240" i="14" s="1"/>
  <c r="BJ241" i="14" s="1"/>
  <c r="BJ242" i="14" s="1"/>
  <c r="BJ942" i="2"/>
  <c r="BJ42" i="4" s="1"/>
  <c r="BJ48" i="4" s="1"/>
  <c r="BL922" i="2"/>
  <c r="BM924" i="2" s="1"/>
  <c r="BH30" i="14"/>
  <c r="BI29" i="14"/>
  <c r="BV293" i="14"/>
  <c r="BV933" i="2"/>
  <c r="BV934" i="2" s="1"/>
  <c r="BK282" i="14"/>
  <c r="BK296" i="14" s="1"/>
  <c r="BK303" i="14" s="1"/>
  <c r="BK304" i="14" s="1"/>
  <c r="BK254" i="14"/>
  <c r="BK260" i="14" s="1"/>
  <c r="BK267" i="14" s="1"/>
  <c r="BK268" i="14" s="1"/>
  <c r="BK227" i="14"/>
  <c r="BK233" i="14" s="1"/>
  <c r="BK240" i="14" s="1"/>
  <c r="BK241" i="14" s="1"/>
  <c r="BK942" i="2"/>
  <c r="BK42" i="4" s="1"/>
  <c r="BK48" i="4" s="1"/>
  <c r="BI98" i="14"/>
  <c r="BI96" i="14"/>
  <c r="BI866" i="2" s="1"/>
  <c r="BU231" i="14"/>
  <c r="BU258" i="14"/>
  <c r="BU292" i="14"/>
  <c r="BJ564" i="2"/>
  <c r="BJ565" i="2" s="1"/>
  <c r="BJ566" i="2" s="1"/>
  <c r="DJ113" i="2"/>
  <c r="DF230" i="14"/>
  <c r="DF257" i="14"/>
  <c r="DF290" i="14"/>
  <c r="DH510" i="2"/>
  <c r="DG929" i="2"/>
  <c r="DI886" i="2"/>
  <c r="DI897" i="2" s="1"/>
  <c r="DI512" i="2"/>
  <c r="DI513" i="2" s="1"/>
  <c r="DI514" i="2" s="1"/>
  <c r="DH930" i="2"/>
  <c r="DH927" i="2" s="1"/>
  <c r="DH939" i="2"/>
  <c r="DH935" i="2"/>
  <c r="DI39" i="4"/>
  <c r="DI117" i="2"/>
  <c r="DI25" i="4" s="1"/>
  <c r="DM86" i="2"/>
  <c r="DM77" i="2"/>
  <c r="DN75" i="2"/>
  <c r="DL66" i="2"/>
  <c r="DL57" i="2"/>
  <c r="DM55" i="2"/>
  <c r="DK26" i="2"/>
  <c r="DK17" i="2"/>
  <c r="DL15" i="2"/>
  <c r="DK46" i="2"/>
  <c r="DK37" i="2"/>
  <c r="DL35" i="2"/>
  <c r="CT883" i="2"/>
  <c r="CT899" i="2"/>
  <c r="CR226" i="14"/>
  <c r="CR253" i="14"/>
  <c r="CR280" i="14"/>
  <c r="CS281" i="14"/>
  <c r="CS884" i="2"/>
  <c r="CS885" i="2" s="1"/>
  <c r="DT71" i="10"/>
  <c r="DT72" i="10" s="1"/>
  <c r="CE287" i="14"/>
  <c r="CE902" i="2"/>
  <c r="CE903" i="2" s="1"/>
  <c r="CE16" i="4"/>
  <c r="DL106" i="2"/>
  <c r="DL97" i="2"/>
  <c r="DM95" i="2"/>
  <c r="DO86" i="10"/>
  <c r="DS525" i="2"/>
  <c r="DS531" i="2"/>
  <c r="DS532" i="2" s="1"/>
  <c r="DR528" i="2"/>
  <c r="DU401" i="2"/>
  <c r="DT524" i="2"/>
  <c r="DR522" i="2"/>
  <c r="CF143" i="4"/>
  <c r="CF145" i="4" s="1"/>
  <c r="CF20" i="4"/>
  <c r="CF78" i="10"/>
  <c r="DT403" i="2"/>
  <c r="DU399" i="2"/>
  <c r="DT530" i="2"/>
  <c r="DN725" i="2" l="1"/>
  <c r="DO639" i="2"/>
  <c r="DS604" i="2"/>
  <c r="CD284" i="14"/>
  <c r="BL125" i="14"/>
  <c r="BL199" i="4"/>
  <c r="BL201" i="4" s="1"/>
  <c r="BL62" i="4"/>
  <c r="BK33" i="4"/>
  <c r="BK177" i="14"/>
  <c r="BK8" i="13"/>
  <c r="BK28" i="13" s="1"/>
  <c r="BK27" i="13"/>
  <c r="DJ512" i="2"/>
  <c r="DJ513" i="2" s="1"/>
  <c r="DJ514" i="2" s="1"/>
  <c r="CF184" i="4"/>
  <c r="BL30" i="4"/>
  <c r="BL183" i="4" s="1"/>
  <c r="CE17" i="4"/>
  <c r="CE85" i="14" s="1"/>
  <c r="CE87" i="14" s="1"/>
  <c r="DQ635" i="2"/>
  <c r="DQ695" i="2" s="1"/>
  <c r="DR630" i="2"/>
  <c r="DR690" i="2" s="1"/>
  <c r="DR656" i="2"/>
  <c r="DR704" i="2" s="1"/>
  <c r="DU846" i="2"/>
  <c r="DT861" i="2"/>
  <c r="DI510" i="2"/>
  <c r="BK305" i="14"/>
  <c r="DK113" i="2"/>
  <c r="BK269" i="14"/>
  <c r="BI66" i="14"/>
  <c r="BV231" i="14"/>
  <c r="BV258" i="14"/>
  <c r="BV292" i="14"/>
  <c r="BI26" i="14"/>
  <c r="BJ49" i="14"/>
  <c r="BJ48" i="14" s="1"/>
  <c r="BJ56" i="14" s="1"/>
  <c r="BJ69" i="14" s="1"/>
  <c r="BJ121" i="14"/>
  <c r="BJ120" i="14" s="1"/>
  <c r="BJ185" i="4"/>
  <c r="BJ187" i="4" s="1"/>
  <c r="BJ203" i="4" s="1"/>
  <c r="BJ10" i="14"/>
  <c r="BJ9" i="14" s="1"/>
  <c r="BJ16" i="14" s="1"/>
  <c r="BJ29" i="14" s="1"/>
  <c r="BJ158" i="14"/>
  <c r="BJ157" i="14" s="1"/>
  <c r="BJ162" i="14" s="1"/>
  <c r="BJ64" i="4"/>
  <c r="BJ93" i="14"/>
  <c r="BK564" i="2"/>
  <c r="BK565" i="2" s="1"/>
  <c r="BK566" i="2" s="1"/>
  <c r="BI70" i="14"/>
  <c r="BI30" i="14"/>
  <c r="BK242" i="14"/>
  <c r="BL227" i="14"/>
  <c r="BL233" i="14" s="1"/>
  <c r="BL240" i="14" s="1"/>
  <c r="BL241" i="14" s="1"/>
  <c r="BL282" i="14"/>
  <c r="BL296" i="14" s="1"/>
  <c r="BL303" i="14" s="1"/>
  <c r="BL304" i="14" s="1"/>
  <c r="BL254" i="14"/>
  <c r="BL260" i="14" s="1"/>
  <c r="BL267" i="14" s="1"/>
  <c r="BL268" i="14" s="1"/>
  <c r="BL942" i="2"/>
  <c r="BL42" i="4" s="1"/>
  <c r="BL48" i="4" s="1"/>
  <c r="BK10" i="14"/>
  <c r="BK9" i="14" s="1"/>
  <c r="BK16" i="14" s="1"/>
  <c r="BK158" i="14"/>
  <c r="BK157" i="14" s="1"/>
  <c r="BK162" i="14" s="1"/>
  <c r="BK64" i="4"/>
  <c r="BK185" i="4"/>
  <c r="BK187" i="4" s="1"/>
  <c r="BK203" i="4" s="1"/>
  <c r="BK93" i="14"/>
  <c r="BK49" i="14"/>
  <c r="BK48" i="14" s="1"/>
  <c r="BK56" i="14" s="1"/>
  <c r="BK121" i="14"/>
  <c r="BK120" i="14" s="1"/>
  <c r="BW293" i="14"/>
  <c r="BW933" i="2"/>
  <c r="BW934" i="2" s="1"/>
  <c r="BM922" i="2"/>
  <c r="BM925" i="2"/>
  <c r="BM913" i="2" s="1"/>
  <c r="BM819" i="2" s="1"/>
  <c r="BX936" i="2"/>
  <c r="BL285" i="14"/>
  <c r="BL943" i="2"/>
  <c r="BL554" i="2" s="1"/>
  <c r="BL553" i="2" s="1"/>
  <c r="DK116" i="2"/>
  <c r="DK886" i="2" s="1"/>
  <c r="DK897" i="2" s="1"/>
  <c r="DL115" i="2"/>
  <c r="DG257" i="14"/>
  <c r="DG230" i="14"/>
  <c r="DG290" i="14"/>
  <c r="DI935" i="2"/>
  <c r="DI930" i="2"/>
  <c r="DI927" i="2" s="1"/>
  <c r="DI939" i="2"/>
  <c r="DJ117" i="2"/>
  <c r="DJ25" i="4" s="1"/>
  <c r="DJ39" i="4"/>
  <c r="DH928" i="2"/>
  <c r="DH929" i="2" s="1"/>
  <c r="DH291" i="14"/>
  <c r="DL46" i="2"/>
  <c r="DL37" i="2"/>
  <c r="DM35" i="2"/>
  <c r="DN86" i="2"/>
  <c r="DN77" i="2"/>
  <c r="DO75" i="2"/>
  <c r="DS528" i="2"/>
  <c r="DM66" i="2"/>
  <c r="DM57" i="2"/>
  <c r="DN55" i="2"/>
  <c r="DL26" i="2"/>
  <c r="DL17" i="2"/>
  <c r="DM15" i="2"/>
  <c r="CU883" i="2"/>
  <c r="CU899" i="2"/>
  <c r="CT884" i="2"/>
  <c r="CT885" i="2" s="1"/>
  <c r="CT281" i="14"/>
  <c r="CS280" i="14"/>
  <c r="CS226" i="14"/>
  <c r="CS253" i="14"/>
  <c r="CF79" i="10"/>
  <c r="DT531" i="2"/>
  <c r="DT528" i="2" s="1"/>
  <c r="DS522" i="2"/>
  <c r="DM106" i="2"/>
  <c r="DM97" i="2"/>
  <c r="DN95" i="2"/>
  <c r="DT904" i="2"/>
  <c r="DU70" i="10"/>
  <c r="DU403" i="2"/>
  <c r="DV399" i="2"/>
  <c r="DU530" i="2"/>
  <c r="DR563" i="2"/>
  <c r="DV401" i="2"/>
  <c r="DV524" i="2" s="1"/>
  <c r="DU524" i="2"/>
  <c r="CD919" i="2"/>
  <c r="CD920" i="2" s="1"/>
  <c r="CD918" i="2"/>
  <c r="DS526" i="2"/>
  <c r="CE255" i="14"/>
  <c r="CE286" i="14"/>
  <c r="CE228" i="14"/>
  <c r="DT525" i="2"/>
  <c r="DT526" i="2" s="1"/>
  <c r="DR192" i="14"/>
  <c r="DP84" i="10"/>
  <c r="DP85" i="10" s="1"/>
  <c r="DS192" i="14" l="1"/>
  <c r="DO725" i="2"/>
  <c r="DP639" i="2"/>
  <c r="DP725" i="2" s="1"/>
  <c r="DS605" i="2"/>
  <c r="BM60" i="4"/>
  <c r="BM32" i="4"/>
  <c r="CE167" i="14"/>
  <c r="CE187" i="14"/>
  <c r="BL8" i="13"/>
  <c r="BL28" i="13" s="1"/>
  <c r="BL27" i="13"/>
  <c r="BK29" i="13"/>
  <c r="BK30" i="13" s="1"/>
  <c r="CE15" i="14"/>
  <c r="CE22" i="4"/>
  <c r="CE55" i="14"/>
  <c r="BL33" i="4"/>
  <c r="BL177" i="14"/>
  <c r="CE178" i="14"/>
  <c r="DR657" i="2"/>
  <c r="DR705" i="2" s="1"/>
  <c r="DR634" i="2"/>
  <c r="DR694" i="2" s="1"/>
  <c r="DR631" i="2"/>
  <c r="DR691" i="2" s="1"/>
  <c r="DU847" i="2"/>
  <c r="DU862" i="2"/>
  <c r="DT532" i="2"/>
  <c r="BL305" i="14"/>
  <c r="BL269" i="14"/>
  <c r="DJ510" i="2"/>
  <c r="BL242" i="14"/>
  <c r="DM115" i="2"/>
  <c r="DL113" i="2"/>
  <c r="DK512" i="2"/>
  <c r="DK513" i="2" s="1"/>
  <c r="DK510" i="2" s="1"/>
  <c r="BL564" i="2"/>
  <c r="BL565" i="2" s="1"/>
  <c r="BL566" i="2" s="1"/>
  <c r="BN924" i="2"/>
  <c r="BN925" i="2" s="1"/>
  <c r="BN913" i="2" s="1"/>
  <c r="BN819" i="2" s="1"/>
  <c r="BK126" i="14"/>
  <c r="BK142" i="14"/>
  <c r="BK145" i="14"/>
  <c r="BK146" i="14" s="1"/>
  <c r="BK147" i="14"/>
  <c r="BK148" i="14" s="1"/>
  <c r="BK133" i="14"/>
  <c r="BJ76" i="14"/>
  <c r="BJ77" i="14" s="1"/>
  <c r="BJ73" i="14"/>
  <c r="BJ78" i="14"/>
  <c r="BJ79" i="14" s="1"/>
  <c r="BJ64" i="14"/>
  <c r="BJ57" i="14"/>
  <c r="BJ58" i="14" s="1"/>
  <c r="BK78" i="14"/>
  <c r="BK79" i="14" s="1"/>
  <c r="BK57" i="14"/>
  <c r="BK64" i="14"/>
  <c r="BK73" i="14"/>
  <c r="BK76" i="14"/>
  <c r="BK77" i="14" s="1"/>
  <c r="BJ30" i="14"/>
  <c r="BK29" i="14"/>
  <c r="BJ36" i="14"/>
  <c r="BJ37" i="14" s="1"/>
  <c r="BJ17" i="14"/>
  <c r="BJ18" i="14" s="1"/>
  <c r="BJ24" i="14"/>
  <c r="BJ33" i="14"/>
  <c r="BJ38" i="14"/>
  <c r="BJ39" i="14" s="1"/>
  <c r="BX937" i="2"/>
  <c r="BX938" i="2" s="1"/>
  <c r="BX932" i="2" s="1"/>
  <c r="BW231" i="14"/>
  <c r="BW258" i="14"/>
  <c r="BW292" i="14"/>
  <c r="BK98" i="14"/>
  <c r="BK96" i="14"/>
  <c r="BK866" i="2" s="1"/>
  <c r="BK33" i="14"/>
  <c r="BK24" i="14"/>
  <c r="BK17" i="14"/>
  <c r="BK36" i="14"/>
  <c r="BK37" i="14" s="1"/>
  <c r="BK38" i="14"/>
  <c r="BK39" i="14" s="1"/>
  <c r="BJ98" i="14"/>
  <c r="BJ96" i="14"/>
  <c r="BJ866" i="2" s="1"/>
  <c r="BM29" i="4"/>
  <c r="BM914" i="2"/>
  <c r="BM915" i="2" s="1"/>
  <c r="BM283" i="14"/>
  <c r="BM941" i="2"/>
  <c r="BL10" i="14"/>
  <c r="BL9" i="14" s="1"/>
  <c r="BL16" i="14" s="1"/>
  <c r="BL49" i="14"/>
  <c r="BL48" i="14" s="1"/>
  <c r="BL56" i="14" s="1"/>
  <c r="BL158" i="14"/>
  <c r="BL157" i="14" s="1"/>
  <c r="BL162" i="14" s="1"/>
  <c r="BL93" i="14"/>
  <c r="BL121" i="14"/>
  <c r="BL120" i="14" s="1"/>
  <c r="BL64" i="4"/>
  <c r="BL185" i="4"/>
  <c r="BL187" i="4" s="1"/>
  <c r="BL203" i="4" s="1"/>
  <c r="BK69" i="14"/>
  <c r="BJ70" i="14"/>
  <c r="BJ133" i="14"/>
  <c r="BJ147" i="14"/>
  <c r="BJ148" i="14" s="1"/>
  <c r="BJ142" i="14"/>
  <c r="BJ126" i="14"/>
  <c r="BJ145" i="14"/>
  <c r="BJ146" i="14" s="1"/>
  <c r="DL116" i="2"/>
  <c r="DJ935" i="2"/>
  <c r="DJ930" i="2"/>
  <c r="DJ927" i="2" s="1"/>
  <c r="DJ939" i="2"/>
  <c r="DI291" i="14"/>
  <c r="DI928" i="2"/>
  <c r="DI929" i="2" s="1"/>
  <c r="DK39" i="4"/>
  <c r="DK117" i="2"/>
  <c r="DK25" i="4" s="1"/>
  <c r="DH257" i="14"/>
  <c r="DH290" i="14"/>
  <c r="DH230" i="14"/>
  <c r="DT522" i="2"/>
  <c r="DM46" i="2"/>
  <c r="DM37" i="2"/>
  <c r="DN35" i="2"/>
  <c r="DN66" i="2"/>
  <c r="DN57" i="2"/>
  <c r="DO55" i="2"/>
  <c r="DO86" i="2"/>
  <c r="DO77" i="2"/>
  <c r="DP75" i="2"/>
  <c r="DM26" i="2"/>
  <c r="DM17" i="2"/>
  <c r="DN15" i="2"/>
  <c r="CD921" i="2"/>
  <c r="CV883" i="2"/>
  <c r="CV899" i="2"/>
  <c r="CU281" i="14"/>
  <c r="CU884" i="2"/>
  <c r="CU885" i="2" s="1"/>
  <c r="CT253" i="14"/>
  <c r="CT280" i="14"/>
  <c r="CT226" i="14"/>
  <c r="DT192" i="14"/>
  <c r="DP86" i="10"/>
  <c r="DV403" i="2"/>
  <c r="DX403" i="2" s="1"/>
  <c r="DV530" i="2"/>
  <c r="DU525" i="2"/>
  <c r="DN106" i="2"/>
  <c r="DN97" i="2"/>
  <c r="DO95" i="2"/>
  <c r="CF906" i="2"/>
  <c r="CF901" i="2" s="1"/>
  <c r="CG77" i="10"/>
  <c r="DV525" i="2"/>
  <c r="DV522" i="2" s="1"/>
  <c r="DU71" i="10"/>
  <c r="DU72" i="10" s="1"/>
  <c r="DS563" i="2"/>
  <c r="DU531" i="2"/>
  <c r="DU532" i="2" s="1"/>
  <c r="DQ639" i="2" l="1"/>
  <c r="DT604" i="2"/>
  <c r="BM125" i="14"/>
  <c r="BM199" i="4"/>
  <c r="BM201" i="4" s="1"/>
  <c r="BM62" i="4"/>
  <c r="BN60" i="4"/>
  <c r="BN32" i="4"/>
  <c r="CE28" i="4"/>
  <c r="CE284" i="14" s="1"/>
  <c r="CE89" i="14"/>
  <c r="CE91" i="14" s="1"/>
  <c r="BL29" i="13"/>
  <c r="BL30" i="13" s="1"/>
  <c r="BM30" i="4"/>
  <c r="BM183" i="4" s="1"/>
  <c r="DS630" i="2"/>
  <c r="DS690" i="2" s="1"/>
  <c r="DS656" i="2"/>
  <c r="DS704" i="2" s="1"/>
  <c r="DR635" i="2"/>
  <c r="DR695" i="2" s="1"/>
  <c r="DU861" i="2"/>
  <c r="DV846" i="2"/>
  <c r="DM116" i="2"/>
  <c r="DK514" i="2"/>
  <c r="DN115" i="2"/>
  <c r="DT563" i="2"/>
  <c r="BN922" i="2"/>
  <c r="BO924" i="2" s="1"/>
  <c r="BO925" i="2" s="1"/>
  <c r="BO913" i="2" s="1"/>
  <c r="BO819" i="2" s="1"/>
  <c r="BY936" i="2"/>
  <c r="BY937" i="2" s="1"/>
  <c r="BY938" i="2" s="1"/>
  <c r="BY932" i="2" s="1"/>
  <c r="DL39" i="4"/>
  <c r="DL117" i="2"/>
  <c r="DL25" i="4" s="1"/>
  <c r="BM282" i="14"/>
  <c r="BM296" i="14" s="1"/>
  <c r="BM303" i="14" s="1"/>
  <c r="BM304" i="14" s="1"/>
  <c r="BM305" i="14" s="1"/>
  <c r="BM254" i="14"/>
  <c r="BM260" i="14" s="1"/>
  <c r="BM267" i="14" s="1"/>
  <c r="BM268" i="14" s="1"/>
  <c r="BM269" i="14" s="1"/>
  <c r="BM227" i="14"/>
  <c r="BM233" i="14" s="1"/>
  <c r="BM240" i="14" s="1"/>
  <c r="BM241" i="14" s="1"/>
  <c r="BM242" i="14" s="1"/>
  <c r="BM942" i="2"/>
  <c r="BM42" i="4" s="1"/>
  <c r="BM48" i="4" s="1"/>
  <c r="BX293" i="14"/>
  <c r="BX933" i="2"/>
  <c r="BX934" i="2" s="1"/>
  <c r="BJ26" i="14"/>
  <c r="BK18" i="14"/>
  <c r="BJ66" i="14"/>
  <c r="BK58" i="14"/>
  <c r="DM113" i="2"/>
  <c r="BL73" i="14"/>
  <c r="BL64" i="14"/>
  <c r="BL78" i="14"/>
  <c r="BL79" i="14" s="1"/>
  <c r="BL76" i="14"/>
  <c r="BL77" i="14" s="1"/>
  <c r="BL57" i="14"/>
  <c r="BL145" i="14"/>
  <c r="BL146" i="14" s="1"/>
  <c r="BL147" i="14"/>
  <c r="BL148" i="14" s="1"/>
  <c r="BL142" i="14"/>
  <c r="BL126" i="14"/>
  <c r="BL133" i="14"/>
  <c r="BL24" i="14"/>
  <c r="BL38" i="14"/>
  <c r="BL39" i="14" s="1"/>
  <c r="BL36" i="14"/>
  <c r="BL37" i="14" s="1"/>
  <c r="BL17" i="14"/>
  <c r="BL33" i="14"/>
  <c r="BM285" i="14"/>
  <c r="BM943" i="2"/>
  <c r="BM554" i="2" s="1"/>
  <c r="BM553" i="2" s="1"/>
  <c r="BK30" i="14"/>
  <c r="BL29" i="14"/>
  <c r="BN914" i="2"/>
  <c r="BN915" i="2" s="1"/>
  <c r="BN29" i="4"/>
  <c r="BN283" i="14"/>
  <c r="BN941" i="2"/>
  <c r="BK70" i="14"/>
  <c r="BL69" i="14"/>
  <c r="BL98" i="14"/>
  <c r="BL96" i="14"/>
  <c r="BL866" i="2" s="1"/>
  <c r="DK935" i="2"/>
  <c r="DK930" i="2"/>
  <c r="DK927" i="2" s="1"/>
  <c r="DK939" i="2"/>
  <c r="DJ928" i="2"/>
  <c r="DJ929" i="2" s="1"/>
  <c r="DJ291" i="14"/>
  <c r="DI290" i="14"/>
  <c r="DI257" i="14"/>
  <c r="DI230" i="14"/>
  <c r="DL886" i="2"/>
  <c r="DL897" i="2" s="1"/>
  <c r="DL512" i="2"/>
  <c r="DN46" i="2"/>
  <c r="DN37" i="2"/>
  <c r="DO35" i="2"/>
  <c r="DO66" i="2"/>
  <c r="DO57" i="2"/>
  <c r="DP55" i="2"/>
  <c r="DP86" i="2"/>
  <c r="DP77" i="2"/>
  <c r="DQ75" i="2"/>
  <c r="DN26" i="2"/>
  <c r="DN17" i="2"/>
  <c r="DO15" i="2"/>
  <c r="CU226" i="14"/>
  <c r="CU253" i="14"/>
  <c r="CU280" i="14"/>
  <c r="CW899" i="2"/>
  <c r="CW883" i="2"/>
  <c r="CV884" i="2"/>
  <c r="CV885" i="2" s="1"/>
  <c r="CV281" i="14"/>
  <c r="DV526" i="2"/>
  <c r="DU526" i="2"/>
  <c r="CF287" i="14"/>
  <c r="CF902" i="2"/>
  <c r="CF16" i="4"/>
  <c r="DU522" i="2"/>
  <c r="DQ84" i="10"/>
  <c r="DQ85" i="10" s="1"/>
  <c r="DU528" i="2"/>
  <c r="DU904" i="2"/>
  <c r="DV70" i="10"/>
  <c r="DO106" i="2"/>
  <c r="DO97" i="2"/>
  <c r="DP95" i="2"/>
  <c r="CG20" i="4"/>
  <c r="CG143" i="4"/>
  <c r="CG145" i="4" s="1"/>
  <c r="CG78" i="10"/>
  <c r="DV531" i="2"/>
  <c r="DV528" i="2" s="1"/>
  <c r="DQ725" i="2" l="1"/>
  <c r="DR639" i="2"/>
  <c r="DR725" i="2" s="1"/>
  <c r="DT605" i="2"/>
  <c r="BO60" i="4"/>
  <c r="BO32" i="4"/>
  <c r="BN125" i="14"/>
  <c r="BN199" i="4"/>
  <c r="BN201" i="4" s="1"/>
  <c r="BN62" i="4"/>
  <c r="CE916" i="2"/>
  <c r="CE918" i="2" s="1"/>
  <c r="BM8" i="13"/>
  <c r="BM28" i="13" s="1"/>
  <c r="BM27" i="13"/>
  <c r="BM177" i="14"/>
  <c r="BM33" i="4"/>
  <c r="CF17" i="4"/>
  <c r="CF22" i="4" s="1"/>
  <c r="BN30" i="4"/>
  <c r="BN33" i="4" s="1"/>
  <c r="CG184" i="4"/>
  <c r="DS657" i="2"/>
  <c r="DS705" i="2" s="1"/>
  <c r="DS634" i="2"/>
  <c r="DS694" i="2" s="1"/>
  <c r="DS631" i="2"/>
  <c r="DS691" i="2" s="1"/>
  <c r="DV847" i="2"/>
  <c r="DV861" i="2" s="1"/>
  <c r="DX846" i="2"/>
  <c r="DV862" i="2"/>
  <c r="DX862" i="2" s="1"/>
  <c r="DN113" i="2"/>
  <c r="DN116" i="2"/>
  <c r="DN886" i="2" s="1"/>
  <c r="DN897" i="2" s="1"/>
  <c r="DL935" i="2"/>
  <c r="DL939" i="2"/>
  <c r="DL930" i="2"/>
  <c r="DL927" i="2" s="1"/>
  <c r="BX292" i="14"/>
  <c r="BX231" i="14"/>
  <c r="BX258" i="14"/>
  <c r="BL70" i="14"/>
  <c r="BM121" i="14"/>
  <c r="BM120" i="14" s="1"/>
  <c r="BM64" i="4"/>
  <c r="BM93" i="14"/>
  <c r="BM158" i="14"/>
  <c r="BM157" i="14" s="1"/>
  <c r="BM162" i="14" s="1"/>
  <c r="BM10" i="14"/>
  <c r="BM9" i="14" s="1"/>
  <c r="BM16" i="14" s="1"/>
  <c r="BM29" i="14" s="1"/>
  <c r="BM185" i="4"/>
  <c r="BM187" i="4" s="1"/>
  <c r="BM203" i="4" s="1"/>
  <c r="BM49" i="14"/>
  <c r="BM48" i="14" s="1"/>
  <c r="BM56" i="14" s="1"/>
  <c r="BM564" i="2"/>
  <c r="BM565" i="2" s="1"/>
  <c r="BM566" i="2" s="1"/>
  <c r="BK66" i="14"/>
  <c r="BL58" i="14"/>
  <c r="BY293" i="14"/>
  <c r="BY933" i="2"/>
  <c r="BY934" i="2" s="1"/>
  <c r="BN285" i="14"/>
  <c r="BN943" i="2"/>
  <c r="BN554" i="2" s="1"/>
  <c r="BN553" i="2" s="1"/>
  <c r="BO922" i="2"/>
  <c r="BZ936" i="2"/>
  <c r="BN254" i="14"/>
  <c r="BN260" i="14" s="1"/>
  <c r="BN267" i="14" s="1"/>
  <c r="BN268" i="14" s="1"/>
  <c r="BN269" i="14" s="1"/>
  <c r="BN227" i="14"/>
  <c r="BN233" i="14" s="1"/>
  <c r="BN240" i="14" s="1"/>
  <c r="BN241" i="14" s="1"/>
  <c r="BN242" i="14" s="1"/>
  <c r="BN282" i="14"/>
  <c r="BN296" i="14" s="1"/>
  <c r="BN303" i="14" s="1"/>
  <c r="BN304" i="14" s="1"/>
  <c r="BN305" i="14" s="1"/>
  <c r="BN942" i="2"/>
  <c r="BN42" i="4" s="1"/>
  <c r="BN48" i="4" s="1"/>
  <c r="BL30" i="14"/>
  <c r="BO29" i="4"/>
  <c r="BO283" i="14"/>
  <c r="BO914" i="2"/>
  <c r="BO915" i="2" s="1"/>
  <c r="BO941" i="2"/>
  <c r="BK26" i="14"/>
  <c r="BL18" i="14"/>
  <c r="DO115" i="2"/>
  <c r="DM39" i="4"/>
  <c r="DM117" i="2"/>
  <c r="DM25" i="4" s="1"/>
  <c r="DL513" i="2"/>
  <c r="DL514" i="2" s="1"/>
  <c r="DJ290" i="14"/>
  <c r="DJ230" i="14"/>
  <c r="DJ257" i="14"/>
  <c r="DK291" i="14"/>
  <c r="DK928" i="2"/>
  <c r="DK929" i="2" s="1"/>
  <c r="DM886" i="2"/>
  <c r="DM897" i="2" s="1"/>
  <c r="DM512" i="2"/>
  <c r="DO26" i="2"/>
  <c r="DO17" i="2"/>
  <c r="DP15" i="2"/>
  <c r="DO46" i="2"/>
  <c r="DO37" i="2"/>
  <c r="DP35" i="2"/>
  <c r="DP66" i="2"/>
  <c r="DP57" i="2"/>
  <c r="DQ55" i="2"/>
  <c r="DQ86" i="2"/>
  <c r="DQ77" i="2"/>
  <c r="DR75" i="2"/>
  <c r="CV280" i="14"/>
  <c r="CV226" i="14"/>
  <c r="CV253" i="14"/>
  <c r="CW281" i="14"/>
  <c r="CW884" i="2"/>
  <c r="CW885" i="2" s="1"/>
  <c r="CX883" i="2"/>
  <c r="CX899" i="2"/>
  <c r="DV192" i="14"/>
  <c r="DV563" i="2"/>
  <c r="DP106" i="2"/>
  <c r="DP97" i="2"/>
  <c r="DQ95" i="2"/>
  <c r="DQ86" i="10"/>
  <c r="DV71" i="10"/>
  <c r="DV72" i="10" s="1"/>
  <c r="DX70" i="10"/>
  <c r="DU563" i="2"/>
  <c r="CF903" i="2"/>
  <c r="DV532" i="2"/>
  <c r="CG79" i="10"/>
  <c r="DU192" i="14"/>
  <c r="DS639" i="2" l="1"/>
  <c r="DU604" i="2"/>
  <c r="BO125" i="14"/>
  <c r="BO199" i="4"/>
  <c r="BO201" i="4" s="1"/>
  <c r="BO62" i="4"/>
  <c r="CE919" i="2"/>
  <c r="CE920" i="2" s="1"/>
  <c r="CE921" i="2" s="1"/>
  <c r="BN27" i="13"/>
  <c r="CF187" i="14"/>
  <c r="BN177" i="14"/>
  <c r="CF15" i="14"/>
  <c r="CF167" i="14"/>
  <c r="BM29" i="13"/>
  <c r="BM30" i="13" s="1"/>
  <c r="CF85" i="14"/>
  <c r="CF87" i="14" s="1"/>
  <c r="CF55" i="14"/>
  <c r="BN183" i="4"/>
  <c r="BN185" i="4" s="1"/>
  <c r="BN187" i="4" s="1"/>
  <c r="BN203" i="4" s="1"/>
  <c r="BN8" i="13"/>
  <c r="BN28" i="13" s="1"/>
  <c r="BO30" i="4"/>
  <c r="BO33" i="4" s="1"/>
  <c r="CF178" i="14"/>
  <c r="DS635" i="2"/>
  <c r="DS695" i="2" s="1"/>
  <c r="DT630" i="2"/>
  <c r="DT690" i="2" s="1"/>
  <c r="DT656" i="2"/>
  <c r="DT704" i="2" s="1"/>
  <c r="DN39" i="4"/>
  <c r="DN117" i="2"/>
  <c r="DN25" i="4" s="1"/>
  <c r="DL928" i="2"/>
  <c r="DL929" i="2" s="1"/>
  <c r="DL291" i="14"/>
  <c r="BP924" i="2"/>
  <c r="BP925" i="2" s="1"/>
  <c r="BP913" i="2" s="1"/>
  <c r="BP819" i="2" s="1"/>
  <c r="BM57" i="14"/>
  <c r="BM58" i="14" s="1"/>
  <c r="BM64" i="14"/>
  <c r="BM78" i="14"/>
  <c r="BM79" i="14" s="1"/>
  <c r="BM76" i="14"/>
  <c r="BM77" i="14" s="1"/>
  <c r="BM73" i="14"/>
  <c r="BM98" i="14"/>
  <c r="BM96" i="14"/>
  <c r="BM866" i="2" s="1"/>
  <c r="BM69" i="14"/>
  <c r="BL26" i="14"/>
  <c r="BO282" i="14"/>
  <c r="BO296" i="14" s="1"/>
  <c r="BO303" i="14" s="1"/>
  <c r="BO304" i="14" s="1"/>
  <c r="BO305" i="14" s="1"/>
  <c r="BO254" i="14"/>
  <c r="BO260" i="14" s="1"/>
  <c r="BO267" i="14" s="1"/>
  <c r="BO268" i="14" s="1"/>
  <c r="BO269" i="14" s="1"/>
  <c r="BO227" i="14"/>
  <c r="BO233" i="14" s="1"/>
  <c r="BO240" i="14" s="1"/>
  <c r="BO241" i="14" s="1"/>
  <c r="BO242" i="14" s="1"/>
  <c r="BO942" i="2"/>
  <c r="BO42" i="4" s="1"/>
  <c r="BO48" i="4" s="1"/>
  <c r="BM30" i="14"/>
  <c r="BN564" i="2"/>
  <c r="BN565" i="2" s="1"/>
  <c r="BN566" i="2" s="1"/>
  <c r="BL66" i="14"/>
  <c r="BO285" i="14"/>
  <c r="BO943" i="2"/>
  <c r="BO554" i="2" s="1"/>
  <c r="BO553" i="2" s="1"/>
  <c r="BM17" i="14"/>
  <c r="BM18" i="14" s="1"/>
  <c r="BM36" i="14"/>
  <c r="BM37" i="14" s="1"/>
  <c r="BM33" i="14"/>
  <c r="BM38" i="14"/>
  <c r="BM39" i="14" s="1"/>
  <c r="BM24" i="14"/>
  <c r="BM142" i="14"/>
  <c r="BM126" i="14"/>
  <c r="BM145" i="14"/>
  <c r="BM146" i="14" s="1"/>
  <c r="BM133" i="14"/>
  <c r="BM147" i="14"/>
  <c r="BM148" i="14" s="1"/>
  <c r="BN49" i="14"/>
  <c r="BN48" i="14" s="1"/>
  <c r="BN56" i="14" s="1"/>
  <c r="BN121" i="14"/>
  <c r="BN120" i="14" s="1"/>
  <c r="BN64" i="4"/>
  <c r="BN93" i="14"/>
  <c r="BN158" i="14"/>
  <c r="BN157" i="14" s="1"/>
  <c r="BN162" i="14" s="1"/>
  <c r="BN10" i="14"/>
  <c r="BN9" i="14" s="1"/>
  <c r="BN16" i="14" s="1"/>
  <c r="BZ937" i="2"/>
  <c r="BZ938" i="2" s="1"/>
  <c r="BZ932" i="2" s="1"/>
  <c r="BY231" i="14"/>
  <c r="BY292" i="14"/>
  <c r="BY258" i="14"/>
  <c r="DO116" i="2"/>
  <c r="DO512" i="2" s="1"/>
  <c r="DP115" i="2"/>
  <c r="DO113" i="2"/>
  <c r="DN512" i="2"/>
  <c r="DM930" i="2"/>
  <c r="DM927" i="2" s="1"/>
  <c r="DM935" i="2"/>
  <c r="DM939" i="2"/>
  <c r="DL510" i="2"/>
  <c r="DK290" i="14"/>
  <c r="DK230" i="14"/>
  <c r="DK257" i="14"/>
  <c r="DN513" i="2"/>
  <c r="DM513" i="2"/>
  <c r="DM514" i="2" s="1"/>
  <c r="DR86" i="2"/>
  <c r="DR77" i="2"/>
  <c r="DS75" i="2"/>
  <c r="DP26" i="2"/>
  <c r="DP17" i="2"/>
  <c r="DQ15" i="2"/>
  <c r="DP46" i="2"/>
  <c r="DP37" i="2"/>
  <c r="DQ35" i="2"/>
  <c r="DQ66" i="2"/>
  <c r="DQ57" i="2"/>
  <c r="DR55" i="2"/>
  <c r="CW280" i="14"/>
  <c r="CW226" i="14"/>
  <c r="CW253" i="14"/>
  <c r="CX281" i="14"/>
  <c r="CX884" i="2"/>
  <c r="CX885" i="2" s="1"/>
  <c r="CY899" i="2"/>
  <c r="CY883" i="2"/>
  <c r="CF255" i="14"/>
  <c r="CF286" i="14"/>
  <c r="CF228" i="14"/>
  <c r="DR84" i="10"/>
  <c r="DR85" i="10" s="1"/>
  <c r="CF89" i="14"/>
  <c r="CF91" i="14" s="1"/>
  <c r="CF28" i="4"/>
  <c r="CG906" i="2"/>
  <c r="CG901" i="2" s="1"/>
  <c r="CH77" i="10"/>
  <c r="DV904" i="2"/>
  <c r="DQ106" i="2"/>
  <c r="DQ97" i="2"/>
  <c r="DR95" i="2"/>
  <c r="DS725" i="2" l="1"/>
  <c r="DT639" i="2"/>
  <c r="DT725" i="2" s="1"/>
  <c r="DU605" i="2"/>
  <c r="BP60" i="4"/>
  <c r="BP32" i="4"/>
  <c r="BN29" i="13"/>
  <c r="BN30" i="13" s="1"/>
  <c r="BO8" i="13"/>
  <c r="BO28" i="13" s="1"/>
  <c r="BO27" i="13"/>
  <c r="BO177" i="14"/>
  <c r="BO183" i="4"/>
  <c r="BO185" i="4" s="1"/>
  <c r="BO187" i="4" s="1"/>
  <c r="BO203" i="4" s="1"/>
  <c r="DT657" i="2"/>
  <c r="DT705" i="2" s="1"/>
  <c r="DT634" i="2"/>
  <c r="DT694" i="2" s="1"/>
  <c r="DT631" i="2"/>
  <c r="DT691" i="2" s="1"/>
  <c r="DN930" i="2"/>
  <c r="DN927" i="2" s="1"/>
  <c r="DN939" i="2"/>
  <c r="DN935" i="2"/>
  <c r="CA936" i="2"/>
  <c r="CA937" i="2" s="1"/>
  <c r="CA938" i="2" s="1"/>
  <c r="CA932" i="2" s="1"/>
  <c r="BM26" i="14"/>
  <c r="BZ293" i="14"/>
  <c r="BZ933" i="2"/>
  <c r="BZ934" i="2" s="1"/>
  <c r="BN98" i="14"/>
  <c r="BN96" i="14"/>
  <c r="BN866" i="2" s="1"/>
  <c r="BO49" i="14"/>
  <c r="BO48" i="14" s="1"/>
  <c r="BO56" i="14" s="1"/>
  <c r="BO121" i="14"/>
  <c r="BO120" i="14" s="1"/>
  <c r="BO93" i="14"/>
  <c r="BO64" i="4"/>
  <c r="BO10" i="14"/>
  <c r="BO9" i="14" s="1"/>
  <c r="BO16" i="14" s="1"/>
  <c r="BO158" i="14"/>
  <c r="BO157" i="14" s="1"/>
  <c r="BO162" i="14" s="1"/>
  <c r="BP922" i="2"/>
  <c r="BP283" i="14"/>
  <c r="BP29" i="4"/>
  <c r="BP914" i="2"/>
  <c r="BP941" i="2"/>
  <c r="DO513" i="2"/>
  <c r="DO514" i="2" s="1"/>
  <c r="BN36" i="14"/>
  <c r="BN37" i="14" s="1"/>
  <c r="BN24" i="14"/>
  <c r="BN33" i="14"/>
  <c r="BN17" i="14"/>
  <c r="BN18" i="14" s="1"/>
  <c r="BN38" i="14"/>
  <c r="BN39" i="14" s="1"/>
  <c r="BN133" i="14"/>
  <c r="BN145" i="14"/>
  <c r="BN146" i="14" s="1"/>
  <c r="BN126" i="14"/>
  <c r="BN147" i="14"/>
  <c r="BN148" i="14" s="1"/>
  <c r="BN142" i="14"/>
  <c r="BM70" i="14"/>
  <c r="BN69" i="14"/>
  <c r="BN73" i="14"/>
  <c r="BN64" i="14"/>
  <c r="BN57" i="14"/>
  <c r="BN58" i="14" s="1"/>
  <c r="BN76" i="14"/>
  <c r="BN77" i="14" s="1"/>
  <c r="BN78" i="14"/>
  <c r="BN79" i="14" s="1"/>
  <c r="BO564" i="2"/>
  <c r="BO565" i="2" s="1"/>
  <c r="BO566" i="2" s="1"/>
  <c r="BM66" i="14"/>
  <c r="BN29" i="14"/>
  <c r="DP113" i="2"/>
  <c r="DP116" i="2"/>
  <c r="DQ115" i="2"/>
  <c r="DO886" i="2"/>
  <c r="DO897" i="2" s="1"/>
  <c r="DM291" i="14"/>
  <c r="DM928" i="2"/>
  <c r="DM929" i="2" s="1"/>
  <c r="DM510" i="2"/>
  <c r="DN514" i="2"/>
  <c r="DN510" i="2"/>
  <c r="DL290" i="14"/>
  <c r="DL230" i="14"/>
  <c r="DL257" i="14"/>
  <c r="DO39" i="4"/>
  <c r="DO117" i="2"/>
  <c r="DO25" i="4" s="1"/>
  <c r="DR66" i="2"/>
  <c r="DR57" i="2"/>
  <c r="DS55" i="2"/>
  <c r="DS86" i="2"/>
  <c r="DS77" i="2"/>
  <c r="DT75" i="2"/>
  <c r="DQ26" i="2"/>
  <c r="DQ17" i="2"/>
  <c r="DR15" i="2"/>
  <c r="DQ46" i="2"/>
  <c r="DQ37" i="2"/>
  <c r="DR35" i="2"/>
  <c r="CX280" i="14"/>
  <c r="CX226" i="14"/>
  <c r="CX253" i="14"/>
  <c r="CZ883" i="2"/>
  <c r="CZ899" i="2"/>
  <c r="CY281" i="14"/>
  <c r="CY884" i="2"/>
  <c r="CY885" i="2" s="1"/>
  <c r="CG287" i="14"/>
  <c r="CG902" i="2"/>
  <c r="CG903" i="2" s="1"/>
  <c r="CG16" i="4"/>
  <c r="CF284" i="14"/>
  <c r="CF916" i="2"/>
  <c r="DR106" i="2"/>
  <c r="DR97" i="2"/>
  <c r="DS95" i="2"/>
  <c r="CH20" i="4"/>
  <c r="CH143" i="4"/>
  <c r="CH145" i="4" s="1"/>
  <c r="CH78" i="10"/>
  <c r="DR86" i="10"/>
  <c r="DU639" i="2" l="1"/>
  <c r="DV604" i="2"/>
  <c r="BP125" i="14"/>
  <c r="BP199" i="4"/>
  <c r="BP201" i="4" s="1"/>
  <c r="BP62" i="4"/>
  <c r="BO29" i="13"/>
  <c r="BO30" i="13" s="1"/>
  <c r="CH184" i="4"/>
  <c r="CG17" i="4"/>
  <c r="CG187" i="14" s="1"/>
  <c r="BP30" i="4"/>
  <c r="BP177" i="14" s="1"/>
  <c r="DT635" i="2"/>
  <c r="DT695" i="2" s="1"/>
  <c r="DU630" i="2"/>
  <c r="DU690" i="2" s="1"/>
  <c r="DU656" i="2"/>
  <c r="DU704" i="2" s="1"/>
  <c r="CB936" i="2"/>
  <c r="CB937" i="2" s="1"/>
  <c r="CB938" i="2" s="1"/>
  <c r="CB932" i="2" s="1"/>
  <c r="DQ113" i="2"/>
  <c r="DN928" i="2"/>
  <c r="DN929" i="2" s="1"/>
  <c r="DN291" i="14"/>
  <c r="DO510" i="2"/>
  <c r="BN26" i="14"/>
  <c r="BN70" i="14"/>
  <c r="BO69" i="14"/>
  <c r="BO78" i="14"/>
  <c r="BO79" i="14" s="1"/>
  <c r="BO76" i="14"/>
  <c r="BO77" i="14" s="1"/>
  <c r="BO64" i="14"/>
  <c r="BO73" i="14"/>
  <c r="BO57" i="14"/>
  <c r="BO58" i="14" s="1"/>
  <c r="BQ924" i="2"/>
  <c r="BQ925" i="2" s="1"/>
  <c r="BQ913" i="2" s="1"/>
  <c r="BQ819" i="2" s="1"/>
  <c r="BO98" i="14"/>
  <c r="BO96" i="14"/>
  <c r="BO866" i="2" s="1"/>
  <c r="BO29" i="14"/>
  <c r="BN30" i="14"/>
  <c r="BN66" i="14"/>
  <c r="BP915" i="2"/>
  <c r="BP285" i="14"/>
  <c r="BP943" i="2"/>
  <c r="BP554" i="2" s="1"/>
  <c r="BP553" i="2" s="1"/>
  <c r="CA293" i="14"/>
  <c r="CA933" i="2"/>
  <c r="CA934" i="2" s="1"/>
  <c r="BO24" i="14"/>
  <c r="BO17" i="14"/>
  <c r="BO18" i="14" s="1"/>
  <c r="BO36" i="14"/>
  <c r="BO37" i="14" s="1"/>
  <c r="BO38" i="14"/>
  <c r="BO39" i="14" s="1"/>
  <c r="BO33" i="14"/>
  <c r="BO142" i="14"/>
  <c r="BO126" i="14"/>
  <c r="BO147" i="14"/>
  <c r="BO148" i="14" s="1"/>
  <c r="BO133" i="14"/>
  <c r="BO145" i="14"/>
  <c r="BO146" i="14" s="1"/>
  <c r="BZ292" i="14"/>
  <c r="BZ231" i="14"/>
  <c r="BZ258" i="14"/>
  <c r="DQ116" i="2"/>
  <c r="DQ886" i="2" s="1"/>
  <c r="DQ897" i="2" s="1"/>
  <c r="DR115" i="2"/>
  <c r="DM230" i="14"/>
  <c r="DM257" i="14"/>
  <c r="DM290" i="14"/>
  <c r="DP39" i="4"/>
  <c r="DP117" i="2"/>
  <c r="DP25" i="4" s="1"/>
  <c r="DO935" i="2"/>
  <c r="DO930" i="2"/>
  <c r="DO927" i="2" s="1"/>
  <c r="DO939" i="2"/>
  <c r="DP886" i="2"/>
  <c r="DP897" i="2" s="1"/>
  <c r="DP512" i="2"/>
  <c r="DR46" i="2"/>
  <c r="DR37" i="2"/>
  <c r="DS35" i="2"/>
  <c r="DS66" i="2"/>
  <c r="DS57" i="2"/>
  <c r="DT55" i="2"/>
  <c r="DT86" i="2"/>
  <c r="DT77" i="2"/>
  <c r="DU75" i="2"/>
  <c r="DR26" i="2"/>
  <c r="DR17" i="2"/>
  <c r="DS15" i="2"/>
  <c r="CZ281" i="14"/>
  <c r="CZ884" i="2"/>
  <c r="CZ885" i="2" s="1"/>
  <c r="DA883" i="2"/>
  <c r="DA899" i="2"/>
  <c r="CY226" i="14"/>
  <c r="CY253" i="14"/>
  <c r="CY280" i="14"/>
  <c r="CG255" i="14"/>
  <c r="CG286" i="14"/>
  <c r="CG228" i="14"/>
  <c r="DS106" i="2"/>
  <c r="DS97" i="2"/>
  <c r="DT95" i="2"/>
  <c r="DS84" i="10"/>
  <c r="DS85" i="10" s="1"/>
  <c r="CH79" i="10"/>
  <c r="CF918" i="2"/>
  <c r="CF919" i="2" s="1"/>
  <c r="CF920" i="2" s="1"/>
  <c r="DU725" i="2" l="1"/>
  <c r="DV639" i="2"/>
  <c r="DV725" i="2" s="1"/>
  <c r="DX604" i="2"/>
  <c r="DV605" i="2"/>
  <c r="BQ60" i="4"/>
  <c r="BQ32" i="4"/>
  <c r="CG167" i="14"/>
  <c r="CG15" i="14"/>
  <c r="CG85" i="14"/>
  <c r="CG87" i="14" s="1"/>
  <c r="BP8" i="13"/>
  <c r="BP28" i="13" s="1"/>
  <c r="CG55" i="14"/>
  <c r="CG22" i="4"/>
  <c r="CG89" i="14" s="1"/>
  <c r="CG91" i="14" s="1"/>
  <c r="BP33" i="4"/>
  <c r="BP27" i="13"/>
  <c r="BP183" i="4"/>
  <c r="CG178" i="14"/>
  <c r="DU634" i="2"/>
  <c r="DU694" i="2" s="1"/>
  <c r="DU657" i="2"/>
  <c r="DU705" i="2" s="1"/>
  <c r="DU631" i="2"/>
  <c r="DU691" i="2" s="1"/>
  <c r="DR113" i="2"/>
  <c r="DR39" i="4" s="1"/>
  <c r="DR116" i="2"/>
  <c r="CC936" i="2"/>
  <c r="CC937" i="2" s="1"/>
  <c r="CC938" i="2" s="1"/>
  <c r="CC932" i="2" s="1"/>
  <c r="BO26" i="14"/>
  <c r="BO66" i="14"/>
  <c r="BQ922" i="2"/>
  <c r="BR924" i="2" s="1"/>
  <c r="BP564" i="2"/>
  <c r="BP565" i="2" s="1"/>
  <c r="BP566" i="2" s="1"/>
  <c r="BO30" i="14"/>
  <c r="BQ914" i="2"/>
  <c r="BQ283" i="14"/>
  <c r="BQ29" i="4"/>
  <c r="BQ941" i="2"/>
  <c r="CA292" i="14"/>
  <c r="CA231" i="14"/>
  <c r="CA258" i="14"/>
  <c r="CB293" i="14"/>
  <c r="CB933" i="2"/>
  <c r="CB934" i="2" s="1"/>
  <c r="BO70" i="14"/>
  <c r="BP227" i="14"/>
  <c r="BP233" i="14" s="1"/>
  <c r="BP240" i="14" s="1"/>
  <c r="BP241" i="14" s="1"/>
  <c r="BP242" i="14" s="1"/>
  <c r="BP282" i="14"/>
  <c r="BP296" i="14" s="1"/>
  <c r="BP303" i="14" s="1"/>
  <c r="BP304" i="14" s="1"/>
  <c r="BP305" i="14" s="1"/>
  <c r="BP254" i="14"/>
  <c r="BP260" i="14" s="1"/>
  <c r="BP267" i="14" s="1"/>
  <c r="BP268" i="14" s="1"/>
  <c r="BP269" i="14" s="1"/>
  <c r="BP942" i="2"/>
  <c r="BP42" i="4" s="1"/>
  <c r="BP48" i="4" s="1"/>
  <c r="DS115" i="2"/>
  <c r="DP939" i="2"/>
  <c r="DP930" i="2"/>
  <c r="DP927" i="2" s="1"/>
  <c r="DP935" i="2"/>
  <c r="DQ512" i="2"/>
  <c r="DQ513" i="2" s="1"/>
  <c r="DN290" i="14"/>
  <c r="DN230" i="14"/>
  <c r="DN257" i="14"/>
  <c r="DP513" i="2"/>
  <c r="DP514" i="2" s="1"/>
  <c r="DQ39" i="4"/>
  <c r="DQ117" i="2"/>
  <c r="DQ25" i="4" s="1"/>
  <c r="DO291" i="14"/>
  <c r="DO928" i="2"/>
  <c r="DO929" i="2" s="1"/>
  <c r="DS26" i="2"/>
  <c r="DS17" i="2"/>
  <c r="DT15" i="2"/>
  <c r="DS46" i="2"/>
  <c r="DS37" i="2"/>
  <c r="DT35" i="2"/>
  <c r="DT66" i="2"/>
  <c r="DT57" i="2"/>
  <c r="DU55" i="2"/>
  <c r="DU86" i="2"/>
  <c r="DU77" i="2"/>
  <c r="DV75" i="2"/>
  <c r="CZ280" i="14"/>
  <c r="CZ226" i="14"/>
  <c r="CZ253" i="14"/>
  <c r="DA884" i="2"/>
  <c r="DA885" i="2" s="1"/>
  <c r="DA281" i="14"/>
  <c r="DB883" i="2"/>
  <c r="DB899" i="2"/>
  <c r="CF921" i="2"/>
  <c r="DS86" i="10"/>
  <c r="CH906" i="2"/>
  <c r="CH901" i="2" s="1"/>
  <c r="CI77" i="10"/>
  <c r="DT106" i="2"/>
  <c r="DT97" i="2"/>
  <c r="DU95" i="2"/>
  <c r="DX725" i="2" l="1"/>
  <c r="DX639" i="2"/>
  <c r="BQ125" i="14"/>
  <c r="BQ199" i="4"/>
  <c r="BQ201" i="4" s="1"/>
  <c r="BQ62" i="4"/>
  <c r="CG28" i="4"/>
  <c r="BP29" i="13"/>
  <c r="BP30" i="13" s="1"/>
  <c r="BQ30" i="4"/>
  <c r="BQ8" i="13" s="1"/>
  <c r="BQ28" i="13" s="1"/>
  <c r="DV656" i="2"/>
  <c r="DV704" i="2" s="1"/>
  <c r="DV630" i="2"/>
  <c r="DV690" i="2" s="1"/>
  <c r="DU635" i="2"/>
  <c r="DU695" i="2" s="1"/>
  <c r="DR117" i="2"/>
  <c r="DR25" i="4" s="1"/>
  <c r="BQ915" i="2"/>
  <c r="BQ285" i="14"/>
  <c r="BQ943" i="2"/>
  <c r="BQ554" i="2" s="1"/>
  <c r="BQ553" i="2" s="1"/>
  <c r="BP185" i="4"/>
  <c r="BP187" i="4" s="1"/>
  <c r="BP203" i="4" s="1"/>
  <c r="BP158" i="14"/>
  <c r="BP157" i="14" s="1"/>
  <c r="BP162" i="14" s="1"/>
  <c r="BP10" i="14"/>
  <c r="BP9" i="14" s="1"/>
  <c r="BP16" i="14" s="1"/>
  <c r="BP121" i="14"/>
  <c r="BP120" i="14" s="1"/>
  <c r="BP49" i="14"/>
  <c r="BP48" i="14" s="1"/>
  <c r="BP56" i="14" s="1"/>
  <c r="BP93" i="14"/>
  <c r="BP64" i="4"/>
  <c r="BR922" i="2"/>
  <c r="BS924" i="2" s="1"/>
  <c r="BR925" i="2"/>
  <c r="BR913" i="2" s="1"/>
  <c r="BR819" i="2" s="1"/>
  <c r="CC933" i="2"/>
  <c r="CC934" i="2" s="1"/>
  <c r="CC293" i="14"/>
  <c r="CB258" i="14"/>
  <c r="CB292" i="14"/>
  <c r="CB231" i="14"/>
  <c r="CD936" i="2"/>
  <c r="DS113" i="2"/>
  <c r="DT115" i="2"/>
  <c r="DS116" i="2"/>
  <c r="DS886" i="2" s="1"/>
  <c r="DS897" i="2" s="1"/>
  <c r="DR939" i="2"/>
  <c r="DR935" i="2"/>
  <c r="DR930" i="2"/>
  <c r="DR927" i="2" s="1"/>
  <c r="DR928" i="2" s="1"/>
  <c r="DQ510" i="2"/>
  <c r="DQ514" i="2"/>
  <c r="DR886" i="2"/>
  <c r="DR897" i="2" s="1"/>
  <c r="DR512" i="2"/>
  <c r="DR513" i="2" s="1"/>
  <c r="DR514" i="2" s="1"/>
  <c r="DP291" i="14"/>
  <c r="DP928" i="2"/>
  <c r="DP929" i="2" s="1"/>
  <c r="DP510" i="2"/>
  <c r="DO290" i="14"/>
  <c r="DO230" i="14"/>
  <c r="DO257" i="14"/>
  <c r="DQ930" i="2"/>
  <c r="DQ927" i="2" s="1"/>
  <c r="DQ939" i="2"/>
  <c r="DQ935" i="2"/>
  <c r="DV86" i="2"/>
  <c r="DX86" i="2" s="1"/>
  <c r="DV77" i="2"/>
  <c r="DX77" i="2" s="1"/>
  <c r="DT26" i="2"/>
  <c r="DT17" i="2"/>
  <c r="DU15" i="2"/>
  <c r="DT46" i="2"/>
  <c r="DT37" i="2"/>
  <c r="DU35" i="2"/>
  <c r="DU66" i="2"/>
  <c r="DU57" i="2"/>
  <c r="DV55" i="2"/>
  <c r="DA226" i="14"/>
  <c r="DA253" i="14"/>
  <c r="DA280" i="14"/>
  <c r="DB884" i="2"/>
  <c r="DB885" i="2" s="1"/>
  <c r="DB281" i="14"/>
  <c r="DC883" i="2"/>
  <c r="DC899" i="2"/>
  <c r="CH287" i="14"/>
  <c r="CH902" i="2"/>
  <c r="CH903" i="2" s="1"/>
  <c r="CH16" i="4"/>
  <c r="DT84" i="10"/>
  <c r="DT85" i="10" s="1"/>
  <c r="DU106" i="2"/>
  <c r="DU97" i="2"/>
  <c r="DV95" i="2"/>
  <c r="CI143" i="4"/>
  <c r="CI145" i="4" s="1"/>
  <c r="CI20" i="4"/>
  <c r="CI78" i="10"/>
  <c r="BR60" i="4" l="1"/>
  <c r="BR32" i="4"/>
  <c r="CG916" i="2"/>
  <c r="CG919" i="2" s="1"/>
  <c r="CG920" i="2" s="1"/>
  <c r="CG284" i="14"/>
  <c r="BQ183" i="4"/>
  <c r="BQ27" i="13"/>
  <c r="BQ29" i="13" s="1"/>
  <c r="BQ30" i="13" s="1"/>
  <c r="BQ177" i="14"/>
  <c r="BQ33" i="4"/>
  <c r="CI184" i="4"/>
  <c r="CH17" i="4"/>
  <c r="CH55" i="14" s="1"/>
  <c r="DX630" i="2"/>
  <c r="DV631" i="2"/>
  <c r="DV691" i="2" s="1"/>
  <c r="DV634" i="2"/>
  <c r="DV694" i="2" s="1"/>
  <c r="DV657" i="2"/>
  <c r="DV705" i="2" s="1"/>
  <c r="DX656" i="2"/>
  <c r="DX704" i="2"/>
  <c r="DR291" i="14"/>
  <c r="DS512" i="2"/>
  <c r="DS513" i="2" s="1"/>
  <c r="DR510" i="2"/>
  <c r="DT113" i="2"/>
  <c r="CC231" i="14"/>
  <c r="CC258" i="14"/>
  <c r="CC292" i="14"/>
  <c r="BP76" i="14"/>
  <c r="BP77" i="14" s="1"/>
  <c r="BP78" i="14"/>
  <c r="BP79" i="14" s="1"/>
  <c r="BP73" i="14"/>
  <c r="BP57" i="14"/>
  <c r="BP58" i="14" s="1"/>
  <c r="BP64" i="14"/>
  <c r="BP69" i="14"/>
  <c r="BR283" i="14"/>
  <c r="BR29" i="4"/>
  <c r="BR914" i="2"/>
  <c r="BR941" i="2"/>
  <c r="BP142" i="14"/>
  <c r="BP126" i="14"/>
  <c r="BP133" i="14"/>
  <c r="BP147" i="14"/>
  <c r="BP148" i="14" s="1"/>
  <c r="BP145" i="14"/>
  <c r="BP146" i="14" s="1"/>
  <c r="BQ564" i="2"/>
  <c r="BQ565" i="2" s="1"/>
  <c r="BQ566" i="2" s="1"/>
  <c r="BS922" i="2"/>
  <c r="BT924" i="2" s="1"/>
  <c r="BS925" i="2"/>
  <c r="BS913" i="2" s="1"/>
  <c r="BS819" i="2" s="1"/>
  <c r="BP36" i="14"/>
  <c r="BP37" i="14" s="1"/>
  <c r="BP24" i="14"/>
  <c r="BP33" i="14"/>
  <c r="BP17" i="14"/>
  <c r="BP18" i="14" s="1"/>
  <c r="BP38" i="14"/>
  <c r="BP39" i="14" s="1"/>
  <c r="BP29" i="14"/>
  <c r="CD937" i="2"/>
  <c r="CD938" i="2" s="1"/>
  <c r="CD932" i="2" s="1"/>
  <c r="BP98" i="14"/>
  <c r="BP96" i="14"/>
  <c r="BP866" i="2" s="1"/>
  <c r="BQ227" i="14"/>
  <c r="BQ233" i="14" s="1"/>
  <c r="BQ240" i="14" s="1"/>
  <c r="BQ241" i="14" s="1"/>
  <c r="BQ242" i="14" s="1"/>
  <c r="BQ282" i="14"/>
  <c r="BQ296" i="14" s="1"/>
  <c r="BQ303" i="14" s="1"/>
  <c r="BQ304" i="14" s="1"/>
  <c r="BQ305" i="14" s="1"/>
  <c r="BQ254" i="14"/>
  <c r="BQ260" i="14" s="1"/>
  <c r="BQ267" i="14" s="1"/>
  <c r="BQ268" i="14" s="1"/>
  <c r="BQ269" i="14" s="1"/>
  <c r="BQ942" i="2"/>
  <c r="BQ42" i="4" s="1"/>
  <c r="BQ48" i="4" s="1"/>
  <c r="DT116" i="2"/>
  <c r="DT886" i="2" s="1"/>
  <c r="DT897" i="2" s="1"/>
  <c r="DU115" i="2"/>
  <c r="DQ291" i="14"/>
  <c r="DQ928" i="2"/>
  <c r="DQ929" i="2" s="1"/>
  <c r="DP257" i="14"/>
  <c r="DP290" i="14"/>
  <c r="DP230" i="14"/>
  <c r="DS39" i="4"/>
  <c r="DS117" i="2"/>
  <c r="DS25" i="4" s="1"/>
  <c r="DU46" i="2"/>
  <c r="DU37" i="2"/>
  <c r="DV35" i="2"/>
  <c r="DV66" i="2"/>
  <c r="DX66" i="2" s="1"/>
  <c r="DV57" i="2"/>
  <c r="DX57" i="2" s="1"/>
  <c r="DU26" i="2"/>
  <c r="DU17" i="2"/>
  <c r="DV15" i="2"/>
  <c r="DC884" i="2"/>
  <c r="DC885" i="2" s="1"/>
  <c r="DC281" i="14"/>
  <c r="DD883" i="2"/>
  <c r="DD899" i="2"/>
  <c r="DB253" i="14"/>
  <c r="DB280" i="14"/>
  <c r="DB226" i="14"/>
  <c r="CH255" i="14"/>
  <c r="CH286" i="14"/>
  <c r="CH228" i="14"/>
  <c r="DV106" i="2"/>
  <c r="DV97" i="2"/>
  <c r="CI79" i="10"/>
  <c r="DT86" i="10"/>
  <c r="DX690" i="2" l="1"/>
  <c r="BS60" i="4"/>
  <c r="BS32" i="4"/>
  <c r="BR125" i="14"/>
  <c r="BR199" i="4"/>
  <c r="BR201" i="4" s="1"/>
  <c r="BR62" i="4"/>
  <c r="CG918" i="2"/>
  <c r="CG921" i="2" s="1"/>
  <c r="DV115" i="2"/>
  <c r="CH187" i="14"/>
  <c r="CH22" i="4"/>
  <c r="CH28" i="4" s="1"/>
  <c r="CH167" i="14"/>
  <c r="CH85" i="14"/>
  <c r="CH87" i="14" s="1"/>
  <c r="CH15" i="14"/>
  <c r="BR30" i="4"/>
  <c r="BR33" i="4" s="1"/>
  <c r="CH178" i="14"/>
  <c r="DX694" i="2"/>
  <c r="DX634" i="2"/>
  <c r="DV635" i="2"/>
  <c r="DV695" i="2" s="1"/>
  <c r="DS514" i="2"/>
  <c r="DS510" i="2"/>
  <c r="DU116" i="2"/>
  <c r="DU512" i="2" s="1"/>
  <c r="CE936" i="2"/>
  <c r="CE937" i="2" s="1"/>
  <c r="CE938" i="2" s="1"/>
  <c r="CE932" i="2" s="1"/>
  <c r="CD293" i="14"/>
  <c r="CD933" i="2"/>
  <c r="CD934" i="2" s="1"/>
  <c r="BP26" i="14"/>
  <c r="BS283" i="14"/>
  <c r="BS29" i="4"/>
  <c r="BS914" i="2"/>
  <c r="BS941" i="2"/>
  <c r="BP66" i="14"/>
  <c r="BQ158" i="14"/>
  <c r="BQ157" i="14" s="1"/>
  <c r="BQ162" i="14" s="1"/>
  <c r="BQ10" i="14"/>
  <c r="BQ9" i="14" s="1"/>
  <c r="BQ16" i="14" s="1"/>
  <c r="BQ185" i="4"/>
  <c r="BQ187" i="4" s="1"/>
  <c r="BQ203" i="4" s="1"/>
  <c r="BQ49" i="14"/>
  <c r="BQ48" i="14" s="1"/>
  <c r="BQ56" i="14" s="1"/>
  <c r="BQ69" i="14" s="1"/>
  <c r="BQ121" i="14"/>
  <c r="BQ120" i="14" s="1"/>
  <c r="BQ64" i="4"/>
  <c r="BQ93" i="14"/>
  <c r="BP30" i="14"/>
  <c r="BT922" i="2"/>
  <c r="BU924" i="2" s="1"/>
  <c r="BT925" i="2"/>
  <c r="BT913" i="2" s="1"/>
  <c r="BT819" i="2" s="1"/>
  <c r="BR915" i="2"/>
  <c r="BR285" i="14"/>
  <c r="BR943" i="2"/>
  <c r="BR554" i="2" s="1"/>
  <c r="BR553" i="2" s="1"/>
  <c r="BP70" i="14"/>
  <c r="DT512" i="2"/>
  <c r="DT513" i="2" s="1"/>
  <c r="DT514" i="2" s="1"/>
  <c r="DU113" i="2"/>
  <c r="DU39" i="4" s="1"/>
  <c r="DR929" i="2"/>
  <c r="DQ257" i="14"/>
  <c r="DQ290" i="14"/>
  <c r="DQ230" i="14"/>
  <c r="DS935" i="2"/>
  <c r="DS930" i="2"/>
  <c r="DS927" i="2" s="1"/>
  <c r="DS939" i="2"/>
  <c r="DT39" i="4"/>
  <c r="DT117" i="2"/>
  <c r="DT25" i="4" s="1"/>
  <c r="DV26" i="2"/>
  <c r="DV17" i="2"/>
  <c r="DV46" i="2"/>
  <c r="DX46" i="2" s="1"/>
  <c r="DV37" i="2"/>
  <c r="DX37" i="2" s="1"/>
  <c r="DC226" i="14"/>
  <c r="DC253" i="14"/>
  <c r="DC280" i="14"/>
  <c r="DE883" i="2"/>
  <c r="DE899" i="2"/>
  <c r="DD281" i="14"/>
  <c r="DD884" i="2"/>
  <c r="DD885" i="2" s="1"/>
  <c r="DU84" i="10"/>
  <c r="DU85" i="10" s="1"/>
  <c r="CI906" i="2"/>
  <c r="CI901" i="2" s="1"/>
  <c r="CJ77" i="10"/>
  <c r="DX97" i="2"/>
  <c r="DX106" i="2"/>
  <c r="BS125" i="14" l="1"/>
  <c r="BS199" i="4"/>
  <c r="BS201" i="4" s="1"/>
  <c r="BS62" i="4"/>
  <c r="BT60" i="4"/>
  <c r="BT32" i="4"/>
  <c r="CH89" i="14"/>
  <c r="CH91" i="14" s="1"/>
  <c r="BR177" i="14"/>
  <c r="BR183" i="4"/>
  <c r="BR27" i="13"/>
  <c r="BR8" i="13"/>
  <c r="BR28" i="13" s="1"/>
  <c r="BS30" i="4"/>
  <c r="BS33" i="4" s="1"/>
  <c r="DU117" i="2"/>
  <c r="DU25" i="4" s="1"/>
  <c r="CF936" i="2"/>
  <c r="CF937" i="2" s="1"/>
  <c r="CF938" i="2" s="1"/>
  <c r="CF932" i="2" s="1"/>
  <c r="DU513" i="2"/>
  <c r="DU514" i="2" s="1"/>
  <c r="DV116" i="2"/>
  <c r="DX116" i="2" s="1"/>
  <c r="BT283" i="14"/>
  <c r="BT29" i="4"/>
  <c r="BT914" i="2"/>
  <c r="BT941" i="2"/>
  <c r="BQ98" i="14"/>
  <c r="BQ96" i="14"/>
  <c r="BQ866" i="2" s="1"/>
  <c r="CE293" i="14"/>
  <c r="CE933" i="2"/>
  <c r="CE934" i="2" s="1"/>
  <c r="BR254" i="14"/>
  <c r="BR260" i="14" s="1"/>
  <c r="BR267" i="14" s="1"/>
  <c r="BR268" i="14" s="1"/>
  <c r="BR269" i="14" s="1"/>
  <c r="BR227" i="14"/>
  <c r="BR233" i="14" s="1"/>
  <c r="BR240" i="14" s="1"/>
  <c r="BR241" i="14" s="1"/>
  <c r="BR242" i="14" s="1"/>
  <c r="BR282" i="14"/>
  <c r="BR296" i="14" s="1"/>
  <c r="BR303" i="14" s="1"/>
  <c r="BR304" i="14" s="1"/>
  <c r="BR305" i="14" s="1"/>
  <c r="BR942" i="2"/>
  <c r="BR42" i="4" s="1"/>
  <c r="BR48" i="4" s="1"/>
  <c r="BU922" i="2"/>
  <c r="BV924" i="2" s="1"/>
  <c r="BU925" i="2"/>
  <c r="BU913" i="2" s="1"/>
  <c r="BU819" i="2" s="1"/>
  <c r="BQ24" i="14"/>
  <c r="BQ33" i="14"/>
  <c r="BQ17" i="14"/>
  <c r="BQ18" i="14" s="1"/>
  <c r="BQ38" i="14"/>
  <c r="BQ39" i="14" s="1"/>
  <c r="BQ36" i="14"/>
  <c r="BQ37" i="14" s="1"/>
  <c r="BS915" i="2"/>
  <c r="BS285" i="14"/>
  <c r="BS943" i="2"/>
  <c r="BS554" i="2" s="1"/>
  <c r="BS553" i="2" s="1"/>
  <c r="BQ70" i="14"/>
  <c r="BQ133" i="14"/>
  <c r="BQ142" i="14"/>
  <c r="BQ147" i="14"/>
  <c r="BQ148" i="14" s="1"/>
  <c r="BQ126" i="14"/>
  <c r="BQ145" i="14"/>
  <c r="BQ146" i="14" s="1"/>
  <c r="CD292" i="14"/>
  <c r="CD231" i="14"/>
  <c r="CD258" i="14"/>
  <c r="BR564" i="2"/>
  <c r="BR565" i="2" s="1"/>
  <c r="BR566" i="2" s="1"/>
  <c r="BQ29" i="14"/>
  <c r="BQ73" i="14"/>
  <c r="BQ57" i="14"/>
  <c r="BQ58" i="14" s="1"/>
  <c r="BQ64" i="14"/>
  <c r="BQ78" i="14"/>
  <c r="BQ79" i="14" s="1"/>
  <c r="BQ76" i="14"/>
  <c r="BQ77" i="14" s="1"/>
  <c r="DV113" i="2"/>
  <c r="DV39" i="4" s="1"/>
  <c r="DU886" i="2"/>
  <c r="DU897" i="2" s="1"/>
  <c r="DU930" i="2"/>
  <c r="DU927" i="2" s="1"/>
  <c r="DU291" i="14" s="1"/>
  <c r="DU939" i="2"/>
  <c r="DU935" i="2"/>
  <c r="DR230" i="14"/>
  <c r="DR257" i="14"/>
  <c r="DR290" i="14"/>
  <c r="DT510" i="2"/>
  <c r="DT939" i="2"/>
  <c r="DT930" i="2"/>
  <c r="DT927" i="2" s="1"/>
  <c r="DT935" i="2"/>
  <c r="DX17" i="2"/>
  <c r="DX26" i="2"/>
  <c r="DS291" i="14"/>
  <c r="DS928" i="2"/>
  <c r="DS929" i="2" s="1"/>
  <c r="DE884" i="2"/>
  <c r="DE885" i="2" s="1"/>
  <c r="DE281" i="14"/>
  <c r="DD253" i="14"/>
  <c r="DD280" i="14"/>
  <c r="DD226" i="14"/>
  <c r="DF883" i="2"/>
  <c r="DF899" i="2"/>
  <c r="CI287" i="14"/>
  <c r="CI902" i="2"/>
  <c r="CI903" i="2" s="1"/>
  <c r="CI16" i="4"/>
  <c r="CH284" i="14"/>
  <c r="CH916" i="2"/>
  <c r="DU86" i="10"/>
  <c r="CJ143" i="4"/>
  <c r="CJ145" i="4" s="1"/>
  <c r="CJ20" i="4"/>
  <c r="CJ78" i="10"/>
  <c r="BS177" i="14" l="1"/>
  <c r="BU60" i="4"/>
  <c r="BU32" i="4"/>
  <c r="BT125" i="14"/>
  <c r="BT199" i="4"/>
  <c r="BT201" i="4" s="1"/>
  <c r="BT62" i="4"/>
  <c r="BR29" i="13"/>
  <c r="BR30" i="13" s="1"/>
  <c r="BS183" i="4"/>
  <c r="BS8" i="13"/>
  <c r="BS28" i="13" s="1"/>
  <c r="DV886" i="2"/>
  <c r="DV897" i="2" s="1"/>
  <c r="BS27" i="13"/>
  <c r="CJ184" i="4"/>
  <c r="CI17" i="4"/>
  <c r="CI15" i="14" s="1"/>
  <c r="BT30" i="4"/>
  <c r="BT27" i="13" s="1"/>
  <c r="DU928" i="2"/>
  <c r="DV512" i="2"/>
  <c r="DV513" i="2" s="1"/>
  <c r="DV514" i="2" s="1"/>
  <c r="DU510" i="2"/>
  <c r="DX113" i="2"/>
  <c r="DV117" i="2"/>
  <c r="DX117" i="2" s="1"/>
  <c r="BQ30" i="14"/>
  <c r="BQ26" i="14"/>
  <c r="BU914" i="2"/>
  <c r="BU915" i="2" s="1"/>
  <c r="BU941" i="2"/>
  <c r="BU283" i="14"/>
  <c r="BU29" i="4"/>
  <c r="BT285" i="14"/>
  <c r="BT943" i="2"/>
  <c r="BT554" i="2" s="1"/>
  <c r="BT553" i="2" s="1"/>
  <c r="CF933" i="2"/>
  <c r="CF934" i="2" s="1"/>
  <c r="CF293" i="14"/>
  <c r="BS282" i="14"/>
  <c r="BS296" i="14" s="1"/>
  <c r="BS303" i="14" s="1"/>
  <c r="BS304" i="14" s="1"/>
  <c r="BS305" i="14" s="1"/>
  <c r="BS254" i="14"/>
  <c r="BS260" i="14" s="1"/>
  <c r="BS267" i="14" s="1"/>
  <c r="BS268" i="14" s="1"/>
  <c r="BS269" i="14" s="1"/>
  <c r="BS227" i="14"/>
  <c r="BS233" i="14" s="1"/>
  <c r="BS240" i="14" s="1"/>
  <c r="BS241" i="14" s="1"/>
  <c r="BS242" i="14" s="1"/>
  <c r="BS942" i="2"/>
  <c r="BS42" i="4" s="1"/>
  <c r="BS48" i="4" s="1"/>
  <c r="BV922" i="2"/>
  <c r="BW924" i="2" s="1"/>
  <c r="BV925" i="2"/>
  <c r="BV913" i="2" s="1"/>
  <c r="BV819" i="2" s="1"/>
  <c r="BQ66" i="14"/>
  <c r="CG936" i="2"/>
  <c r="BR185" i="4"/>
  <c r="BR187" i="4" s="1"/>
  <c r="BR203" i="4" s="1"/>
  <c r="BR49" i="14"/>
  <c r="BR48" i="14" s="1"/>
  <c r="BR56" i="14" s="1"/>
  <c r="BR121" i="14"/>
  <c r="BR120" i="14" s="1"/>
  <c r="BR64" i="4"/>
  <c r="BR93" i="14"/>
  <c r="BR158" i="14"/>
  <c r="BR157" i="14" s="1"/>
  <c r="BR162" i="14" s="1"/>
  <c r="BR10" i="14"/>
  <c r="BR9" i="14" s="1"/>
  <c r="BR16" i="14" s="1"/>
  <c r="CE258" i="14"/>
  <c r="CE292" i="14"/>
  <c r="CE231" i="14"/>
  <c r="BS564" i="2"/>
  <c r="BS565" i="2" s="1"/>
  <c r="BS566" i="2" s="1"/>
  <c r="BT915" i="2"/>
  <c r="DT291" i="14"/>
  <c r="DT928" i="2"/>
  <c r="DT929" i="2" s="1"/>
  <c r="DS290" i="14"/>
  <c r="DS230" i="14"/>
  <c r="DS257" i="14"/>
  <c r="DG883" i="2"/>
  <c r="DG899" i="2"/>
  <c r="DF281" i="14"/>
  <c r="DF884" i="2"/>
  <c r="DF885" i="2" s="1"/>
  <c r="DE280" i="14"/>
  <c r="DE226" i="14"/>
  <c r="DE253" i="14"/>
  <c r="CI255" i="14"/>
  <c r="CI286" i="14"/>
  <c r="CI228" i="14"/>
  <c r="CH919" i="2"/>
  <c r="CH920" i="2" s="1"/>
  <c r="CH918" i="2"/>
  <c r="DV939" i="2"/>
  <c r="DX939" i="2" s="1"/>
  <c r="DV935" i="2"/>
  <c r="DV930" i="2"/>
  <c r="DX39" i="4"/>
  <c r="CJ79" i="10"/>
  <c r="DV84" i="10"/>
  <c r="DX886" i="2" l="1"/>
  <c r="BV60" i="4"/>
  <c r="BV32" i="4"/>
  <c r="BU125" i="14"/>
  <c r="BU199" i="4"/>
  <c r="BU201" i="4" s="1"/>
  <c r="BU62" i="4"/>
  <c r="CI187" i="14"/>
  <c r="BT177" i="14"/>
  <c r="CI167" i="14"/>
  <c r="CI22" i="4"/>
  <c r="CI55" i="14"/>
  <c r="CI85" i="14"/>
  <c r="CI87" i="14" s="1"/>
  <c r="BT183" i="4"/>
  <c r="BT8" i="13"/>
  <c r="BT28" i="13" s="1"/>
  <c r="BT29" i="13" s="1"/>
  <c r="BT30" i="13" s="1"/>
  <c r="BS29" i="13"/>
  <c r="BS30" i="13" s="1"/>
  <c r="BT33" i="4"/>
  <c r="CI178" i="14"/>
  <c r="BU30" i="4"/>
  <c r="BU8" i="13" s="1"/>
  <c r="BU28" i="13" s="1"/>
  <c r="DV25" i="4"/>
  <c r="CF292" i="14"/>
  <c r="CF231" i="14"/>
  <c r="CF258" i="14"/>
  <c r="BT227" i="14"/>
  <c r="BT233" i="14" s="1"/>
  <c r="BT240" i="14" s="1"/>
  <c r="BT241" i="14" s="1"/>
  <c r="BT242" i="14" s="1"/>
  <c r="BT282" i="14"/>
  <c r="BT296" i="14" s="1"/>
  <c r="BT303" i="14" s="1"/>
  <c r="BT304" i="14" s="1"/>
  <c r="BT305" i="14" s="1"/>
  <c r="BT254" i="14"/>
  <c r="BT260" i="14" s="1"/>
  <c r="BT267" i="14" s="1"/>
  <c r="BT268" i="14" s="1"/>
  <c r="BT269" i="14" s="1"/>
  <c r="BT942" i="2"/>
  <c r="BT42" i="4" s="1"/>
  <c r="BT48" i="4" s="1"/>
  <c r="BW922" i="2"/>
  <c r="BX924" i="2" s="1"/>
  <c r="BW925" i="2"/>
  <c r="BW913" i="2" s="1"/>
  <c r="BW819" i="2" s="1"/>
  <c r="BT564" i="2"/>
  <c r="BT565" i="2" s="1"/>
  <c r="BT566" i="2" s="1"/>
  <c r="BR33" i="14"/>
  <c r="BR24" i="14"/>
  <c r="BR17" i="14"/>
  <c r="BR18" i="14" s="1"/>
  <c r="BR36" i="14"/>
  <c r="BR37" i="14" s="1"/>
  <c r="BR38" i="14"/>
  <c r="BR39" i="14" s="1"/>
  <c r="BR147" i="14"/>
  <c r="BR148" i="14" s="1"/>
  <c r="BR142" i="14"/>
  <c r="BR126" i="14"/>
  <c r="BR133" i="14"/>
  <c r="BR145" i="14"/>
  <c r="BR146" i="14" s="1"/>
  <c r="BS49" i="14"/>
  <c r="BS48" i="14" s="1"/>
  <c r="BS56" i="14" s="1"/>
  <c r="BS121" i="14"/>
  <c r="BS120" i="14" s="1"/>
  <c r="BS93" i="14"/>
  <c r="BS158" i="14"/>
  <c r="BS157" i="14" s="1"/>
  <c r="BS162" i="14" s="1"/>
  <c r="BS10" i="14"/>
  <c r="BS9" i="14" s="1"/>
  <c r="BS16" i="14" s="1"/>
  <c r="BS185" i="4"/>
  <c r="BS187" i="4" s="1"/>
  <c r="BS203" i="4" s="1"/>
  <c r="BS64" i="4"/>
  <c r="BR76" i="14"/>
  <c r="BR77" i="14" s="1"/>
  <c r="BR64" i="14"/>
  <c r="BR73" i="14"/>
  <c r="BR78" i="14"/>
  <c r="BR79" i="14" s="1"/>
  <c r="BR57" i="14"/>
  <c r="BR58" i="14" s="1"/>
  <c r="BR69" i="14"/>
  <c r="CG937" i="2"/>
  <c r="CG938" i="2" s="1"/>
  <c r="CG932" i="2" s="1"/>
  <c r="BU942" i="2"/>
  <c r="BU42" i="4" s="1"/>
  <c r="BU48" i="4" s="1"/>
  <c r="BU227" i="14"/>
  <c r="BU233" i="14" s="1"/>
  <c r="BU240" i="14" s="1"/>
  <c r="BU241" i="14" s="1"/>
  <c r="BU282" i="14"/>
  <c r="BU296" i="14" s="1"/>
  <c r="BU303" i="14" s="1"/>
  <c r="BU304" i="14" s="1"/>
  <c r="BU254" i="14"/>
  <c r="BU260" i="14" s="1"/>
  <c r="BU267" i="14" s="1"/>
  <c r="BU268" i="14" s="1"/>
  <c r="BU943" i="2"/>
  <c r="BU554" i="2" s="1"/>
  <c r="BU553" i="2" s="1"/>
  <c r="BU285" i="14"/>
  <c r="BR29" i="14"/>
  <c r="BR96" i="14"/>
  <c r="BR866" i="2" s="1"/>
  <c r="BR98" i="14"/>
  <c r="BV941" i="2"/>
  <c r="BV283" i="14"/>
  <c r="BV29" i="4"/>
  <c r="BV914" i="2"/>
  <c r="BV915" i="2" s="1"/>
  <c r="DT257" i="14"/>
  <c r="DT290" i="14"/>
  <c r="DT230" i="14"/>
  <c r="DU929" i="2"/>
  <c r="DH899" i="2"/>
  <c r="DH883" i="2"/>
  <c r="DF226" i="14"/>
  <c r="DF253" i="14"/>
  <c r="DF280" i="14"/>
  <c r="DG281" i="14"/>
  <c r="DG884" i="2"/>
  <c r="DG885" i="2" s="1"/>
  <c r="CH921" i="2"/>
  <c r="CJ906" i="2"/>
  <c r="CJ901" i="2" s="1"/>
  <c r="CK77" i="10"/>
  <c r="DV927" i="2"/>
  <c r="DX930" i="2"/>
  <c r="DV510" i="2"/>
  <c r="DX935" i="2"/>
  <c r="DX84" i="10"/>
  <c r="DV85" i="10"/>
  <c r="DV86" i="10" s="1"/>
  <c r="DX897" i="2"/>
  <c r="BU33" i="4" l="1"/>
  <c r="BW60" i="4"/>
  <c r="BW32" i="4"/>
  <c r="BV125" i="14"/>
  <c r="BV199" i="4"/>
  <c r="BV201" i="4" s="1"/>
  <c r="BV62" i="4"/>
  <c r="CI28" i="4"/>
  <c r="CI89" i="14"/>
  <c r="CI91" i="14" s="1"/>
  <c r="BU27" i="13"/>
  <c r="BU29" i="13" s="1"/>
  <c r="BU30" i="13" s="1"/>
  <c r="BU183" i="4"/>
  <c r="BU185" i="4" s="1"/>
  <c r="BU187" i="4" s="1"/>
  <c r="BU203" i="4" s="1"/>
  <c r="BU177" i="14"/>
  <c r="DX25" i="4"/>
  <c r="BV30" i="4"/>
  <c r="BV183" i="4" s="1"/>
  <c r="BU242" i="14"/>
  <c r="BU305" i="14"/>
  <c r="BU269" i="14"/>
  <c r="CH936" i="2"/>
  <c r="CH937" i="2" s="1"/>
  <c r="CH938" i="2" s="1"/>
  <c r="CH932" i="2" s="1"/>
  <c r="BV942" i="2"/>
  <c r="BV42" i="4" s="1"/>
  <c r="BV48" i="4" s="1"/>
  <c r="BV227" i="14"/>
  <c r="BV233" i="14" s="1"/>
  <c r="BV240" i="14" s="1"/>
  <c r="BV241" i="14" s="1"/>
  <c r="BV254" i="14"/>
  <c r="BV260" i="14" s="1"/>
  <c r="BV267" i="14" s="1"/>
  <c r="BV268" i="14" s="1"/>
  <c r="BV282" i="14"/>
  <c r="BV296" i="14" s="1"/>
  <c r="BV303" i="14" s="1"/>
  <c r="BV304" i="14" s="1"/>
  <c r="BS29" i="14"/>
  <c r="BR30" i="14"/>
  <c r="CG933" i="2"/>
  <c r="CG934" i="2" s="1"/>
  <c r="CG293" i="14"/>
  <c r="BR26" i="14"/>
  <c r="BX922" i="2"/>
  <c r="BY924" i="2" s="1"/>
  <c r="BX925" i="2"/>
  <c r="BX913" i="2" s="1"/>
  <c r="BX819" i="2" s="1"/>
  <c r="BR70" i="14"/>
  <c r="BS69" i="14"/>
  <c r="BS98" i="14"/>
  <c r="BS96" i="14"/>
  <c r="BS866" i="2" s="1"/>
  <c r="BV285" i="14"/>
  <c r="BV943" i="2"/>
  <c r="BV554" i="2" s="1"/>
  <c r="BV553" i="2" s="1"/>
  <c r="BU564" i="2"/>
  <c r="BU565" i="2" s="1"/>
  <c r="BU566" i="2" s="1"/>
  <c r="BU158" i="14"/>
  <c r="BU157" i="14" s="1"/>
  <c r="BU162" i="14" s="1"/>
  <c r="BU121" i="14"/>
  <c r="BU120" i="14" s="1"/>
  <c r="BU93" i="14"/>
  <c r="BU10" i="14"/>
  <c r="BU9" i="14" s="1"/>
  <c r="BU16" i="14" s="1"/>
  <c r="BU49" i="14"/>
  <c r="BU48" i="14" s="1"/>
  <c r="BU56" i="14" s="1"/>
  <c r="BU64" i="4"/>
  <c r="BR66" i="14"/>
  <c r="BS147" i="14"/>
  <c r="BS148" i="14" s="1"/>
  <c r="BS126" i="14"/>
  <c r="BS145" i="14"/>
  <c r="BS146" i="14" s="1"/>
  <c r="BS142" i="14"/>
  <c r="BS133" i="14"/>
  <c r="BT121" i="14"/>
  <c r="BT120" i="14" s="1"/>
  <c r="BT158" i="14"/>
  <c r="BT157" i="14" s="1"/>
  <c r="BT162" i="14" s="1"/>
  <c r="BT185" i="4"/>
  <c r="BT187" i="4" s="1"/>
  <c r="BT203" i="4" s="1"/>
  <c r="BT49" i="14"/>
  <c r="BT48" i="14" s="1"/>
  <c r="BT56" i="14" s="1"/>
  <c r="BT93" i="14"/>
  <c r="BT64" i="4"/>
  <c r="BT10" i="14"/>
  <c r="BT9" i="14" s="1"/>
  <c r="BT16" i="14" s="1"/>
  <c r="BS24" i="14"/>
  <c r="BS17" i="14"/>
  <c r="BS18" i="14" s="1"/>
  <c r="BS36" i="14"/>
  <c r="BS37" i="14" s="1"/>
  <c r="BS38" i="14"/>
  <c r="BS39" i="14" s="1"/>
  <c r="BS33" i="14"/>
  <c r="BS76" i="14"/>
  <c r="BS77" i="14" s="1"/>
  <c r="BS64" i="14"/>
  <c r="BS73" i="14"/>
  <c r="BS57" i="14"/>
  <c r="BS58" i="14" s="1"/>
  <c r="BS78" i="14"/>
  <c r="BS79" i="14" s="1"/>
  <c r="BW914" i="2"/>
  <c r="BW941" i="2"/>
  <c r="BW283" i="14"/>
  <c r="BW29" i="4"/>
  <c r="DU257" i="14"/>
  <c r="DU290" i="14"/>
  <c r="DU230" i="14"/>
  <c r="DH281" i="14"/>
  <c r="DH884" i="2"/>
  <c r="DH885" i="2" s="1"/>
  <c r="DG226" i="14"/>
  <c r="DG253" i="14"/>
  <c r="DG280" i="14"/>
  <c r="DI883" i="2"/>
  <c r="DI899" i="2"/>
  <c r="DV291" i="14"/>
  <c r="DX291" i="14" s="1"/>
  <c r="DV928" i="2"/>
  <c r="DX928" i="2" s="1"/>
  <c r="DX927" i="2"/>
  <c r="CJ287" i="14"/>
  <c r="CJ902" i="2"/>
  <c r="CJ16" i="4"/>
  <c r="CK143" i="4"/>
  <c r="CK145" i="4" s="1"/>
  <c r="CK20" i="4"/>
  <c r="CK78" i="10"/>
  <c r="BV269" i="14" l="1"/>
  <c r="BX60" i="4"/>
  <c r="BX32" i="4"/>
  <c r="BW125" i="14"/>
  <c r="BW199" i="4"/>
  <c r="BW201" i="4" s="1"/>
  <c r="BW62" i="4"/>
  <c r="CI916" i="2"/>
  <c r="CI919" i="2" s="1"/>
  <c r="CI920" i="2" s="1"/>
  <c r="CI284" i="14"/>
  <c r="BV8" i="13"/>
  <c r="BV28" i="13" s="1"/>
  <c r="BV27" i="13"/>
  <c r="BV33" i="4"/>
  <c r="BV177" i="14"/>
  <c r="BV305" i="14"/>
  <c r="CJ17" i="4"/>
  <c r="BW30" i="4"/>
  <c r="BW177" i="14" s="1"/>
  <c r="CK184" i="4"/>
  <c r="BV242" i="14"/>
  <c r="BS26" i="14"/>
  <c r="BS66" i="14"/>
  <c r="CH933" i="2"/>
  <c r="CH934" i="2" s="1"/>
  <c r="CH293" i="14"/>
  <c r="BU36" i="14"/>
  <c r="BU37" i="14" s="1"/>
  <c r="BU33" i="14"/>
  <c r="BU24" i="14"/>
  <c r="BU17" i="14"/>
  <c r="BU38" i="14"/>
  <c r="BU39" i="14" s="1"/>
  <c r="BS70" i="14"/>
  <c r="BT69" i="14"/>
  <c r="CI936" i="2"/>
  <c r="CI937" i="2" s="1"/>
  <c r="BT96" i="14"/>
  <c r="BT866" i="2" s="1"/>
  <c r="BT98" i="14"/>
  <c r="BT133" i="14"/>
  <c r="BT147" i="14"/>
  <c r="BT148" i="14" s="1"/>
  <c r="BT126" i="14"/>
  <c r="BT145" i="14"/>
  <c r="BT146" i="14" s="1"/>
  <c r="BT142" i="14"/>
  <c r="BU96" i="14"/>
  <c r="BU866" i="2" s="1"/>
  <c r="BU98" i="14"/>
  <c r="CG258" i="14"/>
  <c r="CG292" i="14"/>
  <c r="CG231" i="14"/>
  <c r="BT64" i="14"/>
  <c r="BT57" i="14"/>
  <c r="BT58" i="14" s="1"/>
  <c r="BT78" i="14"/>
  <c r="BT79" i="14" s="1"/>
  <c r="BT76" i="14"/>
  <c r="BT77" i="14" s="1"/>
  <c r="BT73" i="14"/>
  <c r="BU147" i="14"/>
  <c r="BU148" i="14" s="1"/>
  <c r="BU145" i="14"/>
  <c r="BU146" i="14" s="1"/>
  <c r="BU142" i="14"/>
  <c r="BU133" i="14"/>
  <c r="BU126" i="14"/>
  <c r="BX29" i="4"/>
  <c r="BX283" i="14"/>
  <c r="BX941" i="2"/>
  <c r="BX914" i="2"/>
  <c r="BW915" i="2"/>
  <c r="BW285" i="14"/>
  <c r="BW943" i="2"/>
  <c r="BW554" i="2" s="1"/>
  <c r="BW553" i="2" s="1"/>
  <c r="BT17" i="14"/>
  <c r="BT18" i="14" s="1"/>
  <c r="BT36" i="14"/>
  <c r="BT37" i="14" s="1"/>
  <c r="BT33" i="14"/>
  <c r="BT38" i="14"/>
  <c r="BT39" i="14" s="1"/>
  <c r="BT24" i="14"/>
  <c r="BU64" i="14"/>
  <c r="BU57" i="14"/>
  <c r="BU76" i="14"/>
  <c r="BU77" i="14" s="1"/>
  <c r="BU73" i="14"/>
  <c r="BU78" i="14"/>
  <c r="BU79" i="14" s="1"/>
  <c r="BV564" i="2"/>
  <c r="BV565" i="2" s="1"/>
  <c r="BV566" i="2" s="1"/>
  <c r="BY922" i="2"/>
  <c r="BZ924" i="2" s="1"/>
  <c r="BY925" i="2"/>
  <c r="BY913" i="2" s="1"/>
  <c r="BY819" i="2" s="1"/>
  <c r="BT29" i="14"/>
  <c r="BS30" i="14"/>
  <c r="BV121" i="14"/>
  <c r="BV120" i="14" s="1"/>
  <c r="BV93" i="14"/>
  <c r="BV10" i="14"/>
  <c r="BV9" i="14" s="1"/>
  <c r="BV16" i="14" s="1"/>
  <c r="BV49" i="14"/>
  <c r="BV48" i="14" s="1"/>
  <c r="BV56" i="14" s="1"/>
  <c r="BV64" i="4"/>
  <c r="BV158" i="14"/>
  <c r="BV157" i="14" s="1"/>
  <c r="BV162" i="14" s="1"/>
  <c r="BV185" i="4"/>
  <c r="BV187" i="4" s="1"/>
  <c r="BV203" i="4" s="1"/>
  <c r="DJ883" i="2"/>
  <c r="DJ899" i="2"/>
  <c r="DI281" i="14"/>
  <c r="DI884" i="2"/>
  <c r="DI885" i="2" s="1"/>
  <c r="DH280" i="14"/>
  <c r="DH226" i="14"/>
  <c r="DH253" i="14"/>
  <c r="CJ903" i="2"/>
  <c r="DV929" i="2"/>
  <c r="CK79" i="10"/>
  <c r="BY60" i="4" l="1"/>
  <c r="BY32" i="4"/>
  <c r="BX125" i="14"/>
  <c r="BX199" i="4"/>
  <c r="BX201" i="4" s="1"/>
  <c r="BX62" i="4"/>
  <c r="CI918" i="2"/>
  <c r="CI921" i="2" s="1"/>
  <c r="BV29" i="13"/>
  <c r="BV30" i="13" s="1"/>
  <c r="BW27" i="13"/>
  <c r="CJ22" i="4"/>
  <c r="CJ89" i="14" s="1"/>
  <c r="CJ91" i="14" s="1"/>
  <c r="CJ15" i="14"/>
  <c r="CJ85" i="14"/>
  <c r="CJ87" i="14" s="1"/>
  <c r="BW183" i="4"/>
  <c r="BW8" i="13"/>
  <c r="BW28" i="13" s="1"/>
  <c r="CJ55" i="14"/>
  <c r="CJ187" i="14"/>
  <c r="CJ167" i="14"/>
  <c r="BW33" i="4"/>
  <c r="CJ178" i="14"/>
  <c r="BX30" i="4"/>
  <c r="BX183" i="4" s="1"/>
  <c r="BT66" i="14"/>
  <c r="BU58" i="14"/>
  <c r="BT26" i="14"/>
  <c r="BU18" i="14"/>
  <c r="BV17" i="14"/>
  <c r="BV38" i="14"/>
  <c r="BV39" i="14" s="1"/>
  <c r="BV36" i="14"/>
  <c r="BV37" i="14" s="1"/>
  <c r="BV33" i="14"/>
  <c r="BV24" i="14"/>
  <c r="BU29" i="14"/>
  <c r="BT30" i="14"/>
  <c r="BZ922" i="2"/>
  <c r="CA924" i="2" s="1"/>
  <c r="BZ925" i="2"/>
  <c r="BZ913" i="2" s="1"/>
  <c r="BZ819" i="2" s="1"/>
  <c r="BW942" i="2"/>
  <c r="BW42" i="4" s="1"/>
  <c r="BW48" i="4" s="1"/>
  <c r="BW254" i="14"/>
  <c r="BW260" i="14" s="1"/>
  <c r="BW267" i="14" s="1"/>
  <c r="BW268" i="14" s="1"/>
  <c r="BW269" i="14" s="1"/>
  <c r="BW227" i="14"/>
  <c r="BW233" i="14" s="1"/>
  <c r="BW240" i="14" s="1"/>
  <c r="BW241" i="14" s="1"/>
  <c r="BW242" i="14" s="1"/>
  <c r="BW282" i="14"/>
  <c r="BW296" i="14" s="1"/>
  <c r="BW303" i="14" s="1"/>
  <c r="BW304" i="14" s="1"/>
  <c r="BW305" i="14" s="1"/>
  <c r="CJ936" i="2"/>
  <c r="CI938" i="2"/>
  <c r="BV96" i="14"/>
  <c r="BV866" i="2" s="1"/>
  <c r="BV98" i="14"/>
  <c r="BV142" i="14"/>
  <c r="BV145" i="14"/>
  <c r="BV146" i="14" s="1"/>
  <c r="BV147" i="14"/>
  <c r="BV148" i="14" s="1"/>
  <c r="BV133" i="14"/>
  <c r="BV126" i="14"/>
  <c r="BW564" i="2"/>
  <c r="BW565" i="2" s="1"/>
  <c r="BW566" i="2" s="1"/>
  <c r="CH292" i="14"/>
  <c r="CH231" i="14"/>
  <c r="CH258" i="14"/>
  <c r="BV57" i="14"/>
  <c r="BV78" i="14"/>
  <c r="BV79" i="14" s="1"/>
  <c r="BV73" i="14"/>
  <c r="BV64" i="14"/>
  <c r="BV76" i="14"/>
  <c r="BV77" i="14" s="1"/>
  <c r="BY941" i="2"/>
  <c r="BY29" i="4"/>
  <c r="BY914" i="2"/>
  <c r="BY283" i="14"/>
  <c r="BX915" i="2"/>
  <c r="BX943" i="2"/>
  <c r="BX554" i="2" s="1"/>
  <c r="BX553" i="2" s="1"/>
  <c r="BX285" i="14"/>
  <c r="BU69" i="14"/>
  <c r="BT70" i="14"/>
  <c r="DK883" i="2"/>
  <c r="DK899" i="2"/>
  <c r="DI280" i="14"/>
  <c r="DI226" i="14"/>
  <c r="DI253" i="14"/>
  <c r="DJ281" i="14"/>
  <c r="DJ884" i="2"/>
  <c r="DJ885" i="2" s="1"/>
  <c r="DV257" i="14"/>
  <c r="DX257" i="14" s="1"/>
  <c r="DV290" i="14"/>
  <c r="DX290" i="14" s="1"/>
  <c r="DV230" i="14"/>
  <c r="DX230" i="14" s="1"/>
  <c r="DX929" i="2"/>
  <c r="CK906" i="2"/>
  <c r="CK901" i="2" s="1"/>
  <c r="CL77" i="10"/>
  <c r="CJ255" i="14"/>
  <c r="CJ286" i="14"/>
  <c r="CJ228" i="14"/>
  <c r="BX177" i="14" l="1"/>
  <c r="BZ60" i="4"/>
  <c r="BZ32" i="4"/>
  <c r="BY125" i="14"/>
  <c r="BY199" i="4"/>
  <c r="BY201" i="4" s="1"/>
  <c r="BY62" i="4"/>
  <c r="CJ28" i="4"/>
  <c r="BW29" i="13"/>
  <c r="BW30" i="13" s="1"/>
  <c r="BX8" i="13"/>
  <c r="BX28" i="13" s="1"/>
  <c r="BX33" i="4"/>
  <c r="BX27" i="13"/>
  <c r="BY30" i="4"/>
  <c r="CI932" i="2"/>
  <c r="CA922" i="2"/>
  <c r="CB924" i="2" s="1"/>
  <c r="CA925" i="2"/>
  <c r="CA913" i="2" s="1"/>
  <c r="CA819" i="2" s="1"/>
  <c r="BU26" i="14"/>
  <c r="BV18" i="14"/>
  <c r="BX564" i="2"/>
  <c r="BX565" i="2" s="1"/>
  <c r="BX566" i="2" s="1"/>
  <c r="BY943" i="2"/>
  <c r="BY554" i="2" s="1"/>
  <c r="BY553" i="2" s="1"/>
  <c r="BY285" i="14"/>
  <c r="CJ937" i="2"/>
  <c r="CJ938" i="2" s="1"/>
  <c r="CJ932" i="2" s="1"/>
  <c r="BX254" i="14"/>
  <c r="BX260" i="14" s="1"/>
  <c r="BX267" i="14" s="1"/>
  <c r="BX268" i="14" s="1"/>
  <c r="BX269" i="14" s="1"/>
  <c r="BX942" i="2"/>
  <c r="BX42" i="4" s="1"/>
  <c r="BX48" i="4" s="1"/>
  <c r="BX227" i="14"/>
  <c r="BX233" i="14" s="1"/>
  <c r="BX240" i="14" s="1"/>
  <c r="BX241" i="14" s="1"/>
  <c r="BX242" i="14" s="1"/>
  <c r="BX282" i="14"/>
  <c r="BX296" i="14" s="1"/>
  <c r="BX303" i="14" s="1"/>
  <c r="BX304" i="14" s="1"/>
  <c r="BX305" i="14" s="1"/>
  <c r="BW10" i="14"/>
  <c r="BW9" i="14" s="1"/>
  <c r="BW16" i="14" s="1"/>
  <c r="BW64" i="4"/>
  <c r="BW49" i="14"/>
  <c r="BW48" i="14" s="1"/>
  <c r="BW56" i="14" s="1"/>
  <c r="BW93" i="14"/>
  <c r="BW158" i="14"/>
  <c r="BW157" i="14" s="1"/>
  <c r="BW162" i="14" s="1"/>
  <c r="BW121" i="14"/>
  <c r="BW120" i="14" s="1"/>
  <c r="BW185" i="4"/>
  <c r="BW187" i="4" s="1"/>
  <c r="BW203" i="4" s="1"/>
  <c r="BV29" i="14"/>
  <c r="BU30" i="14"/>
  <c r="BU66" i="14"/>
  <c r="BV58" i="14"/>
  <c r="BU70" i="14"/>
  <c r="BV69" i="14"/>
  <c r="BY915" i="2"/>
  <c r="BZ914" i="2"/>
  <c r="BZ29" i="4"/>
  <c r="BZ283" i="14"/>
  <c r="BZ941" i="2"/>
  <c r="DJ280" i="14"/>
  <c r="DJ226" i="14"/>
  <c r="DJ253" i="14"/>
  <c r="DL883" i="2"/>
  <c r="DL899" i="2"/>
  <c r="DK281" i="14"/>
  <c r="DK884" i="2"/>
  <c r="DK885" i="2" s="1"/>
  <c r="CL143" i="4"/>
  <c r="CL145" i="4" s="1"/>
  <c r="CL20" i="4"/>
  <c r="CL78" i="10"/>
  <c r="CK287" i="14"/>
  <c r="CK902" i="2"/>
  <c r="CK903" i="2" s="1"/>
  <c r="CK16" i="4"/>
  <c r="CA60" i="4" l="1"/>
  <c r="CA32" i="4"/>
  <c r="BZ125" i="14"/>
  <c r="BZ199" i="4"/>
  <c r="BZ201" i="4" s="1"/>
  <c r="BZ62" i="4"/>
  <c r="CJ916" i="2"/>
  <c r="CJ918" i="2" s="1"/>
  <c r="CJ284" i="14"/>
  <c r="BX29" i="13"/>
  <c r="BX30" i="13" s="1"/>
  <c r="BY183" i="4"/>
  <c r="BY8" i="13"/>
  <c r="BY28" i="13" s="1"/>
  <c r="BY177" i="14"/>
  <c r="BY33" i="4"/>
  <c r="BY27" i="13"/>
  <c r="CK17" i="4"/>
  <c r="CK167" i="14" s="1"/>
  <c r="CL184" i="4"/>
  <c r="BZ30" i="4"/>
  <c r="BZ27" i="13" s="1"/>
  <c r="CK936" i="2"/>
  <c r="CK937" i="2" s="1"/>
  <c r="CK938" i="2" s="1"/>
  <c r="CK932" i="2" s="1"/>
  <c r="BZ915" i="2"/>
  <c r="BZ943" i="2"/>
  <c r="BZ554" i="2" s="1"/>
  <c r="BZ553" i="2" s="1"/>
  <c r="BZ285" i="14"/>
  <c r="BW36" i="14"/>
  <c r="BW37" i="14" s="1"/>
  <c r="BW38" i="14"/>
  <c r="BW39" i="14" s="1"/>
  <c r="BW17" i="14"/>
  <c r="BW18" i="14" s="1"/>
  <c r="BW33" i="14"/>
  <c r="BW24" i="14"/>
  <c r="CB922" i="2"/>
  <c r="CC924" i="2" s="1"/>
  <c r="CB925" i="2"/>
  <c r="CB913" i="2" s="1"/>
  <c r="CB819" i="2" s="1"/>
  <c r="BY942" i="2"/>
  <c r="BY42" i="4" s="1"/>
  <c r="BY48" i="4" s="1"/>
  <c r="BY227" i="14"/>
  <c r="BY233" i="14" s="1"/>
  <c r="BY240" i="14" s="1"/>
  <c r="BY241" i="14" s="1"/>
  <c r="BY242" i="14" s="1"/>
  <c r="BY282" i="14"/>
  <c r="BY296" i="14" s="1"/>
  <c r="BY303" i="14" s="1"/>
  <c r="BY304" i="14" s="1"/>
  <c r="BY305" i="14" s="1"/>
  <c r="BY254" i="14"/>
  <c r="BY260" i="14" s="1"/>
  <c r="BY267" i="14" s="1"/>
  <c r="BY268" i="14" s="1"/>
  <c r="BY269" i="14" s="1"/>
  <c r="BV30" i="14"/>
  <c r="BW29" i="14"/>
  <c r="BW96" i="14"/>
  <c r="BW866" i="2" s="1"/>
  <c r="BW98" i="14"/>
  <c r="BX158" i="14"/>
  <c r="BX157" i="14" s="1"/>
  <c r="BX162" i="14" s="1"/>
  <c r="BX64" i="4"/>
  <c r="BX49" i="14"/>
  <c r="BX48" i="14" s="1"/>
  <c r="BX56" i="14" s="1"/>
  <c r="BX93" i="14"/>
  <c r="BX121" i="14"/>
  <c r="BX120" i="14" s="1"/>
  <c r="BX10" i="14"/>
  <c r="BX9" i="14" s="1"/>
  <c r="BX16" i="14" s="1"/>
  <c r="BX185" i="4"/>
  <c r="BX187" i="4" s="1"/>
  <c r="BX203" i="4" s="1"/>
  <c r="BV26" i="14"/>
  <c r="BV70" i="14"/>
  <c r="BW69" i="14"/>
  <c r="BV66" i="14"/>
  <c r="BW76" i="14"/>
  <c r="BW77" i="14" s="1"/>
  <c r="BW78" i="14"/>
  <c r="BW79" i="14" s="1"/>
  <c r="BW57" i="14"/>
  <c r="BW58" i="14" s="1"/>
  <c r="BW64" i="14"/>
  <c r="BW73" i="14"/>
  <c r="CI293" i="14"/>
  <c r="CI933" i="2"/>
  <c r="CI934" i="2" s="1"/>
  <c r="BW126" i="14"/>
  <c r="BW145" i="14"/>
  <c r="BW146" i="14" s="1"/>
  <c r="BW133" i="14"/>
  <c r="BW147" i="14"/>
  <c r="BW148" i="14" s="1"/>
  <c r="BW142" i="14"/>
  <c r="CJ293" i="14"/>
  <c r="CJ933" i="2"/>
  <c r="BY564" i="2"/>
  <c r="BY565" i="2" s="1"/>
  <c r="BY566" i="2" s="1"/>
  <c r="CA283" i="14"/>
  <c r="CA29" i="4"/>
  <c r="CA914" i="2"/>
  <c r="CA941" i="2"/>
  <c r="DK280" i="14"/>
  <c r="DK226" i="14"/>
  <c r="DK253" i="14"/>
  <c r="DM883" i="2"/>
  <c r="DM899" i="2"/>
  <c r="DL281" i="14"/>
  <c r="DL884" i="2"/>
  <c r="DL885" i="2" s="1"/>
  <c r="CL79" i="10"/>
  <c r="CK228" i="14"/>
  <c r="CK255" i="14"/>
  <c r="CK286" i="14"/>
  <c r="CB60" i="4" l="1"/>
  <c r="CB32" i="4"/>
  <c r="CA125" i="14"/>
  <c r="CA199" i="4"/>
  <c r="CA201" i="4" s="1"/>
  <c r="CA62" i="4"/>
  <c r="BZ183" i="4"/>
  <c r="CJ919" i="2"/>
  <c r="CJ920" i="2" s="1"/>
  <c r="CJ921" i="2" s="1"/>
  <c r="CK187" i="14"/>
  <c r="CK22" i="4"/>
  <c r="BZ177" i="14"/>
  <c r="CK15" i="14"/>
  <c r="BZ8" i="13"/>
  <c r="BZ28" i="13" s="1"/>
  <c r="BZ29" i="13" s="1"/>
  <c r="BZ30" i="13" s="1"/>
  <c r="CK55" i="14"/>
  <c r="CK85" i="14"/>
  <c r="CK87" i="14" s="1"/>
  <c r="BZ33" i="4"/>
  <c r="BY29" i="13"/>
  <c r="BY30" i="13" s="1"/>
  <c r="CA30" i="4"/>
  <c r="CK178" i="14"/>
  <c r="CJ934" i="2"/>
  <c r="CJ292" i="14" s="1"/>
  <c r="CL936" i="2"/>
  <c r="CL937" i="2" s="1"/>
  <c r="CL938" i="2" s="1"/>
  <c r="BX69" i="14"/>
  <c r="BW70" i="14"/>
  <c r="BX98" i="14"/>
  <c r="BX96" i="14"/>
  <c r="BX866" i="2" s="1"/>
  <c r="BZ564" i="2"/>
  <c r="BZ565" i="2" s="1"/>
  <c r="BZ566" i="2" s="1"/>
  <c r="CA915" i="2"/>
  <c r="CA285" i="14"/>
  <c r="CA943" i="2"/>
  <c r="CA554" i="2" s="1"/>
  <c r="CA553" i="2" s="1"/>
  <c r="CI231" i="14"/>
  <c r="CI258" i="14"/>
  <c r="CI292" i="14"/>
  <c r="BX64" i="14"/>
  <c r="BX73" i="14"/>
  <c r="BX76" i="14"/>
  <c r="BX77" i="14" s="1"/>
  <c r="BX78" i="14"/>
  <c r="BX79" i="14" s="1"/>
  <c r="BX57" i="14"/>
  <c r="BX58" i="14" s="1"/>
  <c r="BZ282" i="14"/>
  <c r="BZ296" i="14" s="1"/>
  <c r="BZ303" i="14" s="1"/>
  <c r="BZ304" i="14" s="1"/>
  <c r="BZ305" i="14" s="1"/>
  <c r="BZ254" i="14"/>
  <c r="BZ260" i="14" s="1"/>
  <c r="BZ267" i="14" s="1"/>
  <c r="BZ268" i="14" s="1"/>
  <c r="BZ269" i="14" s="1"/>
  <c r="BZ227" i="14"/>
  <c r="BZ233" i="14" s="1"/>
  <c r="BZ240" i="14" s="1"/>
  <c r="BZ241" i="14" s="1"/>
  <c r="BZ242" i="14" s="1"/>
  <c r="BZ942" i="2"/>
  <c r="BZ42" i="4" s="1"/>
  <c r="BZ48" i="4" s="1"/>
  <c r="BW66" i="14"/>
  <c r="BX36" i="14"/>
  <c r="BX37" i="14" s="1"/>
  <c r="BX24" i="14"/>
  <c r="BX38" i="14"/>
  <c r="BX39" i="14" s="1"/>
  <c r="BX17" i="14"/>
  <c r="BX18" i="14" s="1"/>
  <c r="BX33" i="14"/>
  <c r="BX29" i="14"/>
  <c r="BW30" i="14"/>
  <c r="CB29" i="4"/>
  <c r="CB914" i="2"/>
  <c r="CB941" i="2"/>
  <c r="CB283" i="14"/>
  <c r="BW26" i="14"/>
  <c r="BX142" i="14"/>
  <c r="BX126" i="14"/>
  <c r="BX145" i="14"/>
  <c r="BX146" i="14" s="1"/>
  <c r="BX147" i="14"/>
  <c r="BX148" i="14" s="1"/>
  <c r="BX133" i="14"/>
  <c r="BY10" i="14"/>
  <c r="BY9" i="14" s="1"/>
  <c r="BY16" i="14" s="1"/>
  <c r="BY185" i="4"/>
  <c r="BY187" i="4" s="1"/>
  <c r="BY203" i="4" s="1"/>
  <c r="BY158" i="14"/>
  <c r="BY157" i="14" s="1"/>
  <c r="BY162" i="14" s="1"/>
  <c r="BY49" i="14"/>
  <c r="BY48" i="14" s="1"/>
  <c r="BY56" i="14" s="1"/>
  <c r="BY93" i="14"/>
  <c r="BY121" i="14"/>
  <c r="BY120" i="14" s="1"/>
  <c r="BY64" i="4"/>
  <c r="CC922" i="2"/>
  <c r="CD924" i="2" s="1"/>
  <c r="CC925" i="2"/>
  <c r="CC913" i="2" s="1"/>
  <c r="CC819" i="2" s="1"/>
  <c r="CK933" i="2"/>
  <c r="CK934" i="2" s="1"/>
  <c r="CK293" i="14"/>
  <c r="DL280" i="14"/>
  <c r="DL226" i="14"/>
  <c r="DL253" i="14"/>
  <c r="DN883" i="2"/>
  <c r="DN899" i="2"/>
  <c r="DM281" i="14"/>
  <c r="DM884" i="2"/>
  <c r="DM885" i="2" s="1"/>
  <c r="CL906" i="2"/>
  <c r="CL901" i="2" s="1"/>
  <c r="CM77" i="10"/>
  <c r="CB125" i="14" l="1"/>
  <c r="CB199" i="4"/>
  <c r="CB201" i="4" s="1"/>
  <c r="CB62" i="4"/>
  <c r="CC60" i="4"/>
  <c r="CC32" i="4"/>
  <c r="CK28" i="4"/>
  <c r="CK89" i="14"/>
  <c r="CK91" i="14" s="1"/>
  <c r="CA8" i="13"/>
  <c r="CA28" i="13" s="1"/>
  <c r="CA33" i="4"/>
  <c r="CA27" i="13"/>
  <c r="CA183" i="4"/>
  <c r="CA177" i="14"/>
  <c r="CB30" i="4"/>
  <c r="CB8" i="13" s="1"/>
  <c r="CB28" i="13" s="1"/>
  <c r="CJ231" i="14"/>
  <c r="CJ258" i="14"/>
  <c r="CM936" i="2"/>
  <c r="CM937" i="2" s="1"/>
  <c r="CM938" i="2" s="1"/>
  <c r="CM932" i="2" s="1"/>
  <c r="CC29" i="4"/>
  <c r="CC941" i="2"/>
  <c r="CC914" i="2"/>
  <c r="CC915" i="2" s="1"/>
  <c r="CC283" i="14"/>
  <c r="BY98" i="14"/>
  <c r="BY96" i="14"/>
  <c r="BY866" i="2" s="1"/>
  <c r="BY38" i="14"/>
  <c r="BY39" i="14" s="1"/>
  <c r="BY17" i="14"/>
  <c r="BY18" i="14" s="1"/>
  <c r="BY33" i="14"/>
  <c r="BY36" i="14"/>
  <c r="BY37" i="14" s="1"/>
  <c r="BY24" i="14"/>
  <c r="BX30" i="14"/>
  <c r="BY29" i="14"/>
  <c r="CD922" i="2"/>
  <c r="CE924" i="2" s="1"/>
  <c r="CD925" i="2"/>
  <c r="CD913" i="2" s="1"/>
  <c r="CD819" i="2" s="1"/>
  <c r="BY73" i="14"/>
  <c r="BY76" i="14"/>
  <c r="BY77" i="14" s="1"/>
  <c r="BY64" i="14"/>
  <c r="BY78" i="14"/>
  <c r="BY79" i="14" s="1"/>
  <c r="BY57" i="14"/>
  <c r="BY58" i="14" s="1"/>
  <c r="CL932" i="2"/>
  <c r="CB915" i="2"/>
  <c r="CB943" i="2"/>
  <c r="CB554" i="2" s="1"/>
  <c r="CB553" i="2" s="1"/>
  <c r="CB285" i="14"/>
  <c r="BZ121" i="14"/>
  <c r="BZ120" i="14" s="1"/>
  <c r="BZ64" i="4"/>
  <c r="BZ158" i="14"/>
  <c r="BZ157" i="14" s="1"/>
  <c r="BZ162" i="14" s="1"/>
  <c r="BZ10" i="14"/>
  <c r="BZ9" i="14" s="1"/>
  <c r="BZ16" i="14" s="1"/>
  <c r="BZ185" i="4"/>
  <c r="BZ187" i="4" s="1"/>
  <c r="BZ203" i="4" s="1"/>
  <c r="BZ49" i="14"/>
  <c r="BZ48" i="14" s="1"/>
  <c r="BZ56" i="14" s="1"/>
  <c r="BZ93" i="14"/>
  <c r="CA942" i="2"/>
  <c r="CA42" i="4" s="1"/>
  <c r="CA48" i="4" s="1"/>
  <c r="CA227" i="14"/>
  <c r="CA233" i="14" s="1"/>
  <c r="CA240" i="14" s="1"/>
  <c r="CA241" i="14" s="1"/>
  <c r="CA242" i="14" s="1"/>
  <c r="CA282" i="14"/>
  <c r="CA296" i="14" s="1"/>
  <c r="CA303" i="14" s="1"/>
  <c r="CA304" i="14" s="1"/>
  <c r="CA305" i="14" s="1"/>
  <c r="CA254" i="14"/>
  <c r="CA260" i="14" s="1"/>
  <c r="CA267" i="14" s="1"/>
  <c r="CA268" i="14" s="1"/>
  <c r="CA269" i="14" s="1"/>
  <c r="BX70" i="14"/>
  <c r="BY69" i="14"/>
  <c r="BX26" i="14"/>
  <c r="CK292" i="14"/>
  <c r="CK231" i="14"/>
  <c r="CK258" i="14"/>
  <c r="BY145" i="14"/>
  <c r="BY146" i="14" s="1"/>
  <c r="BY126" i="14"/>
  <c r="BY133" i="14"/>
  <c r="BY142" i="14"/>
  <c r="BY147" i="14"/>
  <c r="BY148" i="14" s="1"/>
  <c r="BX66" i="14"/>
  <c r="CA564" i="2"/>
  <c r="CA565" i="2" s="1"/>
  <c r="CA566" i="2" s="1"/>
  <c r="DM280" i="14"/>
  <c r="DM226" i="14"/>
  <c r="DM253" i="14"/>
  <c r="DO899" i="2"/>
  <c r="DO883" i="2"/>
  <c r="DN281" i="14"/>
  <c r="DN884" i="2"/>
  <c r="DN885" i="2" s="1"/>
  <c r="CM20" i="4"/>
  <c r="CM143" i="4"/>
  <c r="CM145" i="4" s="1"/>
  <c r="CM78" i="10"/>
  <c r="CL287" i="14"/>
  <c r="CL902" i="2"/>
  <c r="CL903" i="2" s="1"/>
  <c r="CL16" i="4"/>
  <c r="CD60" i="4" l="1"/>
  <c r="CD32" i="4"/>
  <c r="CC125" i="14"/>
  <c r="CC199" i="4"/>
  <c r="CC201" i="4" s="1"/>
  <c r="CC62" i="4"/>
  <c r="CK916" i="2"/>
  <c r="CK918" i="2" s="1"/>
  <c r="CK284" i="14"/>
  <c r="CB33" i="4"/>
  <c r="CB27" i="13"/>
  <c r="CB29" i="13" s="1"/>
  <c r="CB30" i="13" s="1"/>
  <c r="CB183" i="4"/>
  <c r="CB177" i="14"/>
  <c r="CA29" i="13"/>
  <c r="CA30" i="13" s="1"/>
  <c r="CL17" i="4"/>
  <c r="CL187" i="14" s="1"/>
  <c r="CC30" i="4"/>
  <c r="CC33" i="4" s="1"/>
  <c r="CM184" i="4"/>
  <c r="CN936" i="2"/>
  <c r="CN937" i="2" s="1"/>
  <c r="CN938" i="2" s="1"/>
  <c r="CN932" i="2" s="1"/>
  <c r="BY66" i="14"/>
  <c r="CM293" i="14"/>
  <c r="CM933" i="2"/>
  <c r="BZ78" i="14"/>
  <c r="BZ79" i="14" s="1"/>
  <c r="BZ57" i="14"/>
  <c r="BZ58" i="14" s="1"/>
  <c r="BZ66" i="14" s="1"/>
  <c r="BZ73" i="14"/>
  <c r="BZ76" i="14"/>
  <c r="BZ77" i="14" s="1"/>
  <c r="BZ64" i="14"/>
  <c r="CB282" i="14"/>
  <c r="CB296" i="14" s="1"/>
  <c r="CB303" i="14" s="1"/>
  <c r="CB304" i="14" s="1"/>
  <c r="CB305" i="14" s="1"/>
  <c r="CB254" i="14"/>
  <c r="CB260" i="14" s="1"/>
  <c r="CB267" i="14" s="1"/>
  <c r="CB268" i="14" s="1"/>
  <c r="CB269" i="14" s="1"/>
  <c r="CB942" i="2"/>
  <c r="CB42" i="4" s="1"/>
  <c r="CB48" i="4" s="1"/>
  <c r="CB227" i="14"/>
  <c r="CB233" i="14" s="1"/>
  <c r="CB240" i="14" s="1"/>
  <c r="CB241" i="14" s="1"/>
  <c r="CB242" i="14" s="1"/>
  <c r="CD283" i="14"/>
  <c r="CD914" i="2"/>
  <c r="CD941" i="2"/>
  <c r="CD29" i="4"/>
  <c r="BZ29" i="14"/>
  <c r="BY30" i="14"/>
  <c r="BY70" i="14"/>
  <c r="BZ69" i="14"/>
  <c r="BZ70" i="14" s="1"/>
  <c r="BZ147" i="14"/>
  <c r="BZ148" i="14" s="1"/>
  <c r="BZ145" i="14"/>
  <c r="BZ146" i="14" s="1"/>
  <c r="BZ142" i="14"/>
  <c r="BZ133" i="14"/>
  <c r="BZ126" i="14"/>
  <c r="CE922" i="2"/>
  <c r="CF924" i="2" s="1"/>
  <c r="CE925" i="2"/>
  <c r="CE913" i="2" s="1"/>
  <c r="CE819" i="2" s="1"/>
  <c r="CC254" i="14"/>
  <c r="CC260" i="14" s="1"/>
  <c r="CC267" i="14" s="1"/>
  <c r="CC268" i="14" s="1"/>
  <c r="CC942" i="2"/>
  <c r="CC42" i="4" s="1"/>
  <c r="CC48" i="4" s="1"/>
  <c r="CC227" i="14"/>
  <c r="CC233" i="14" s="1"/>
  <c r="CC240" i="14" s="1"/>
  <c r="CC241" i="14" s="1"/>
  <c r="CC282" i="14"/>
  <c r="CC296" i="14" s="1"/>
  <c r="CC303" i="14" s="1"/>
  <c r="CC304" i="14" s="1"/>
  <c r="CA49" i="14"/>
  <c r="CA48" i="14" s="1"/>
  <c r="CA56" i="14" s="1"/>
  <c r="CA158" i="14"/>
  <c r="CA157" i="14" s="1"/>
  <c r="CA162" i="14" s="1"/>
  <c r="CA10" i="14"/>
  <c r="CA9" i="14" s="1"/>
  <c r="CA16" i="14" s="1"/>
  <c r="CA93" i="14"/>
  <c r="CA121" i="14"/>
  <c r="CA120" i="14" s="1"/>
  <c r="CA185" i="4"/>
  <c r="CA187" i="4" s="1"/>
  <c r="CA203" i="4" s="1"/>
  <c r="CA64" i="4"/>
  <c r="BZ38" i="14"/>
  <c r="BZ39" i="14" s="1"/>
  <c r="BZ17" i="14"/>
  <c r="BZ18" i="14" s="1"/>
  <c r="BZ36" i="14"/>
  <c r="BZ37" i="14" s="1"/>
  <c r="BZ24" i="14"/>
  <c r="BZ33" i="14"/>
  <c r="CL933" i="2"/>
  <c r="CL934" i="2" s="1"/>
  <c r="CL293" i="14"/>
  <c r="BY26" i="14"/>
  <c r="BZ96" i="14"/>
  <c r="BZ866" i="2" s="1"/>
  <c r="BZ98" i="14"/>
  <c r="CB564" i="2"/>
  <c r="CB565" i="2" s="1"/>
  <c r="CB566" i="2" s="1"/>
  <c r="CC943" i="2"/>
  <c r="CC554" i="2" s="1"/>
  <c r="CC553" i="2" s="1"/>
  <c r="CC285" i="14"/>
  <c r="DO884" i="2"/>
  <c r="DO885" i="2" s="1"/>
  <c r="DO281" i="14"/>
  <c r="DN253" i="14"/>
  <c r="DN280" i="14"/>
  <c r="DN226" i="14"/>
  <c r="DP899" i="2"/>
  <c r="DP883" i="2"/>
  <c r="CL228" i="14"/>
  <c r="CL255" i="14"/>
  <c r="CL286" i="14"/>
  <c r="CM79" i="10"/>
  <c r="CE60" i="4" l="1"/>
  <c r="CE32" i="4"/>
  <c r="CD125" i="14"/>
  <c r="CD199" i="4"/>
  <c r="CD201" i="4" s="1"/>
  <c r="CD62" i="4"/>
  <c r="CK919" i="2"/>
  <c r="CK920" i="2" s="1"/>
  <c r="CK921" i="2" s="1"/>
  <c r="CL167" i="14"/>
  <c r="CC27" i="13"/>
  <c r="CC183" i="4"/>
  <c r="CC185" i="4" s="1"/>
  <c r="CC187" i="4" s="1"/>
  <c r="CC203" i="4" s="1"/>
  <c r="CC8" i="13"/>
  <c r="CC28" i="13" s="1"/>
  <c r="CC177" i="14"/>
  <c r="CL85" i="14"/>
  <c r="CL87" i="14" s="1"/>
  <c r="CL15" i="14"/>
  <c r="CL22" i="4"/>
  <c r="CL89" i="14" s="1"/>
  <c r="CL91" i="14" s="1"/>
  <c r="CL55" i="14"/>
  <c r="CD30" i="4"/>
  <c r="CD177" i="14" s="1"/>
  <c r="CL178" i="14"/>
  <c r="CC305" i="14"/>
  <c r="CC242" i="14"/>
  <c r="CC269" i="14"/>
  <c r="CC564" i="2"/>
  <c r="CC565" i="2" s="1"/>
  <c r="CC566" i="2" s="1"/>
  <c r="CA96" i="14"/>
  <c r="CA866" i="2" s="1"/>
  <c r="CA98" i="14"/>
  <c r="CE283" i="14"/>
  <c r="CE29" i="4"/>
  <c r="CE914" i="2"/>
  <c r="CE941" i="2"/>
  <c r="CD915" i="2"/>
  <c r="CD285" i="14"/>
  <c r="CD943" i="2"/>
  <c r="CD554" i="2" s="1"/>
  <c r="CD553" i="2" s="1"/>
  <c r="BZ26" i="14"/>
  <c r="CL258" i="14"/>
  <c r="CL292" i="14"/>
  <c r="CL231" i="14"/>
  <c r="CA33" i="14"/>
  <c r="CA36" i="14"/>
  <c r="CA37" i="14" s="1"/>
  <c r="CA38" i="14"/>
  <c r="CA39" i="14" s="1"/>
  <c r="CA17" i="14"/>
  <c r="CA18" i="14" s="1"/>
  <c r="CA26" i="14" s="1"/>
  <c r="CA24" i="14"/>
  <c r="CF922" i="2"/>
  <c r="CG924" i="2" s="1"/>
  <c r="CF925" i="2"/>
  <c r="CF913" i="2" s="1"/>
  <c r="CF819" i="2" s="1"/>
  <c r="BZ30" i="14"/>
  <c r="CA29" i="14"/>
  <c r="CC158" i="14"/>
  <c r="CC157" i="14" s="1"/>
  <c r="CC162" i="14" s="1"/>
  <c r="CC49" i="14"/>
  <c r="CC48" i="14" s="1"/>
  <c r="CC56" i="14" s="1"/>
  <c r="CC121" i="14"/>
  <c r="CC120" i="14" s="1"/>
  <c r="CC64" i="4"/>
  <c r="CC93" i="14"/>
  <c r="CC10" i="14"/>
  <c r="CC9" i="14" s="1"/>
  <c r="CC16" i="14" s="1"/>
  <c r="CN293" i="14"/>
  <c r="CN933" i="2"/>
  <c r="CN934" i="2" s="1"/>
  <c r="CM934" i="2"/>
  <c r="CA147" i="14"/>
  <c r="CA148" i="14" s="1"/>
  <c r="CA145" i="14"/>
  <c r="CA146" i="14" s="1"/>
  <c r="CA142" i="14"/>
  <c r="CA133" i="14"/>
  <c r="CA126" i="14"/>
  <c r="CA69" i="14"/>
  <c r="CA73" i="14"/>
  <c r="CA76" i="14"/>
  <c r="CA77" i="14" s="1"/>
  <c r="CA78" i="14"/>
  <c r="CA79" i="14" s="1"/>
  <c r="CA57" i="14"/>
  <c r="CA58" i="14" s="1"/>
  <c r="CA66" i="14" s="1"/>
  <c r="CA64" i="14"/>
  <c r="CO936" i="2"/>
  <c r="CO937" i="2" s="1"/>
  <c r="CB121" i="14"/>
  <c r="CB120" i="14" s="1"/>
  <c r="CB64" i="4"/>
  <c r="CB10" i="14"/>
  <c r="CB9" i="14" s="1"/>
  <c r="CB16" i="14" s="1"/>
  <c r="CB185" i="4"/>
  <c r="CB187" i="4" s="1"/>
  <c r="CB203" i="4" s="1"/>
  <c r="CB49" i="14"/>
  <c r="CB48" i="14" s="1"/>
  <c r="CB56" i="14" s="1"/>
  <c r="CB93" i="14"/>
  <c r="CB158" i="14"/>
  <c r="CB157" i="14" s="1"/>
  <c r="CB162" i="14" s="1"/>
  <c r="DP884" i="2"/>
  <c r="DP885" i="2" s="1"/>
  <c r="DP281" i="14"/>
  <c r="DO226" i="14"/>
  <c r="DO253" i="14"/>
  <c r="DO280" i="14"/>
  <c r="DQ899" i="2"/>
  <c r="DQ883" i="2"/>
  <c r="CM906" i="2"/>
  <c r="CM901" i="2" s="1"/>
  <c r="CN77" i="10"/>
  <c r="CF60" i="4" l="1"/>
  <c r="CF32" i="4"/>
  <c r="CE125" i="14"/>
  <c r="CE199" i="4"/>
  <c r="CE201" i="4" s="1"/>
  <c r="CE62" i="4"/>
  <c r="CC29" i="13"/>
  <c r="CC30" i="13" s="1"/>
  <c r="CD27" i="13"/>
  <c r="CD33" i="4"/>
  <c r="CD8" i="13"/>
  <c r="CD28" i="13" s="1"/>
  <c r="CD183" i="4"/>
  <c r="CL28" i="4"/>
  <c r="CE30" i="4"/>
  <c r="CE177" i="14" s="1"/>
  <c r="CN292" i="14"/>
  <c r="CN231" i="14"/>
  <c r="CN258" i="14"/>
  <c r="CB36" i="14"/>
  <c r="CB37" i="14" s="1"/>
  <c r="CB33" i="14"/>
  <c r="CB24" i="14"/>
  <c r="CB38" i="14"/>
  <c r="CB39" i="14" s="1"/>
  <c r="CB17" i="14"/>
  <c r="CB18" i="14" s="1"/>
  <c r="CB26" i="14" s="1"/>
  <c r="CM258" i="14"/>
  <c r="CM292" i="14"/>
  <c r="CM231" i="14"/>
  <c r="CC33" i="14"/>
  <c r="CC36" i="14"/>
  <c r="CC37" i="14" s="1"/>
  <c r="CC17" i="14"/>
  <c r="CC24" i="14"/>
  <c r="CC38" i="14"/>
  <c r="CC39" i="14" s="1"/>
  <c r="CC76" i="14"/>
  <c r="CC77" i="14" s="1"/>
  <c r="CC64" i="14"/>
  <c r="CC78" i="14"/>
  <c r="CC79" i="14" s="1"/>
  <c r="CC57" i="14"/>
  <c r="CC73" i="14"/>
  <c r="CB96" i="14"/>
  <c r="CB866" i="2" s="1"/>
  <c r="CB98" i="14"/>
  <c r="CC96" i="14"/>
  <c r="CC866" i="2" s="1"/>
  <c r="CC98" i="14"/>
  <c r="CF941" i="2"/>
  <c r="CF283" i="14"/>
  <c r="CF29" i="4"/>
  <c r="CF914" i="2"/>
  <c r="CF915" i="2" s="1"/>
  <c r="CD227" i="14"/>
  <c r="CD233" i="14" s="1"/>
  <c r="CD240" i="14" s="1"/>
  <c r="CD241" i="14" s="1"/>
  <c r="CD242" i="14" s="1"/>
  <c r="CD942" i="2"/>
  <c r="CD42" i="4" s="1"/>
  <c r="CD48" i="4" s="1"/>
  <c r="CD282" i="14"/>
  <c r="CD296" i="14" s="1"/>
  <c r="CD303" i="14" s="1"/>
  <c r="CD304" i="14" s="1"/>
  <c r="CD305" i="14" s="1"/>
  <c r="CD254" i="14"/>
  <c r="CD260" i="14" s="1"/>
  <c r="CD267" i="14" s="1"/>
  <c r="CD268" i="14" s="1"/>
  <c r="CD269" i="14" s="1"/>
  <c r="CB76" i="14"/>
  <c r="CB77" i="14" s="1"/>
  <c r="CB78" i="14"/>
  <c r="CB79" i="14" s="1"/>
  <c r="CB57" i="14"/>
  <c r="CB58" i="14" s="1"/>
  <c r="CB66" i="14" s="1"/>
  <c r="CB64" i="14"/>
  <c r="CB73" i="14"/>
  <c r="CB142" i="14"/>
  <c r="CB126" i="14"/>
  <c r="CB145" i="14"/>
  <c r="CB146" i="14" s="1"/>
  <c r="CB147" i="14"/>
  <c r="CB148" i="14" s="1"/>
  <c r="CB133" i="14"/>
  <c r="CA70" i="14"/>
  <c r="CB69" i="14"/>
  <c r="CG922" i="2"/>
  <c r="CH924" i="2" s="1"/>
  <c r="CG925" i="2"/>
  <c r="CG913" i="2" s="1"/>
  <c r="CG819" i="2" s="1"/>
  <c r="CP936" i="2"/>
  <c r="CO938" i="2"/>
  <c r="CC133" i="14"/>
  <c r="CC147" i="14"/>
  <c r="CC148" i="14" s="1"/>
  <c r="CC126" i="14"/>
  <c r="CC142" i="14"/>
  <c r="CC145" i="14"/>
  <c r="CC146" i="14" s="1"/>
  <c r="CA30" i="14"/>
  <c r="CB29" i="14"/>
  <c r="CD564" i="2"/>
  <c r="CD565" i="2" s="1"/>
  <c r="CD566" i="2" s="1"/>
  <c r="CE915" i="2"/>
  <c r="CE285" i="14"/>
  <c r="CE943" i="2"/>
  <c r="CE554" i="2" s="1"/>
  <c r="CE553" i="2" s="1"/>
  <c r="DP253" i="14"/>
  <c r="DP280" i="14"/>
  <c r="DP226" i="14"/>
  <c r="DR899" i="2"/>
  <c r="DR883" i="2"/>
  <c r="DQ884" i="2"/>
  <c r="DQ885" i="2" s="1"/>
  <c r="DQ281" i="14"/>
  <c r="CN143" i="4"/>
  <c r="CN145" i="4" s="1"/>
  <c r="CN20" i="4"/>
  <c r="CN78" i="10"/>
  <c r="CM287" i="14"/>
  <c r="CM902" i="2"/>
  <c r="CM903" i="2" s="1"/>
  <c r="CM16" i="4"/>
  <c r="CG60" i="4" l="1"/>
  <c r="CG32" i="4"/>
  <c r="CF125" i="14"/>
  <c r="CF199" i="4"/>
  <c r="CF201" i="4" s="1"/>
  <c r="CF62" i="4"/>
  <c r="CE8" i="13"/>
  <c r="CE28" i="13" s="1"/>
  <c r="CD29" i="13"/>
  <c r="CD30" i="13" s="1"/>
  <c r="CE183" i="4"/>
  <c r="CL284" i="14"/>
  <c r="CL916" i="2"/>
  <c r="CL919" i="2" s="1"/>
  <c r="CL920" i="2" s="1"/>
  <c r="CE33" i="4"/>
  <c r="CE27" i="13"/>
  <c r="CF30" i="4"/>
  <c r="CF177" i="14" s="1"/>
  <c r="CM17" i="4"/>
  <c r="CM167" i="14" s="1"/>
  <c r="CN184" i="4"/>
  <c r="CC18" i="14"/>
  <c r="CC26" i="14" s="1"/>
  <c r="CO932" i="2"/>
  <c r="CC58" i="14"/>
  <c r="CC66" i="14" s="1"/>
  <c r="CE227" i="14"/>
  <c r="CE233" i="14" s="1"/>
  <c r="CE240" i="14" s="1"/>
  <c r="CE241" i="14" s="1"/>
  <c r="CE242" i="14" s="1"/>
  <c r="CE282" i="14"/>
  <c r="CE296" i="14" s="1"/>
  <c r="CE303" i="14" s="1"/>
  <c r="CE304" i="14" s="1"/>
  <c r="CE305" i="14" s="1"/>
  <c r="CE254" i="14"/>
  <c r="CE260" i="14" s="1"/>
  <c r="CE267" i="14" s="1"/>
  <c r="CE268" i="14" s="1"/>
  <c r="CE269" i="14" s="1"/>
  <c r="CE942" i="2"/>
  <c r="CE42" i="4" s="1"/>
  <c r="CE48" i="4" s="1"/>
  <c r="CP937" i="2"/>
  <c r="CP938" i="2" s="1"/>
  <c r="CP932" i="2" s="1"/>
  <c r="CF254" i="14"/>
  <c r="CF260" i="14" s="1"/>
  <c r="CF267" i="14" s="1"/>
  <c r="CF268" i="14" s="1"/>
  <c r="CF227" i="14"/>
  <c r="CF233" i="14" s="1"/>
  <c r="CF240" i="14" s="1"/>
  <c r="CF241" i="14" s="1"/>
  <c r="CF282" i="14"/>
  <c r="CF296" i="14" s="1"/>
  <c r="CF303" i="14" s="1"/>
  <c r="CF304" i="14" s="1"/>
  <c r="CF942" i="2"/>
  <c r="CF42" i="4" s="1"/>
  <c r="CF48" i="4" s="1"/>
  <c r="CB30" i="14"/>
  <c r="CC29" i="14"/>
  <c r="CG914" i="2"/>
  <c r="CG941" i="2"/>
  <c r="CG283" i="14"/>
  <c r="CG29" i="4"/>
  <c r="CB70" i="14"/>
  <c r="CC69" i="14"/>
  <c r="CD158" i="14"/>
  <c r="CD157" i="14" s="1"/>
  <c r="CD162" i="14" s="1"/>
  <c r="CD121" i="14"/>
  <c r="CD120" i="14" s="1"/>
  <c r="CD64" i="4"/>
  <c r="CD10" i="14"/>
  <c r="CD9" i="14" s="1"/>
  <c r="CD16" i="14" s="1"/>
  <c r="CD185" i="4"/>
  <c r="CD187" i="4" s="1"/>
  <c r="CD203" i="4" s="1"/>
  <c r="CD49" i="14"/>
  <c r="CD48" i="14" s="1"/>
  <c r="CD56" i="14" s="1"/>
  <c r="CD93" i="14"/>
  <c r="CF285" i="14"/>
  <c r="CF943" i="2"/>
  <c r="CF554" i="2" s="1"/>
  <c r="CF553" i="2" s="1"/>
  <c r="CE564" i="2"/>
  <c r="CE565" i="2" s="1"/>
  <c r="CE566" i="2" s="1"/>
  <c r="CH922" i="2"/>
  <c r="CH925" i="2"/>
  <c r="CH913" i="2" s="1"/>
  <c r="CH819" i="2" s="1"/>
  <c r="DQ253" i="14"/>
  <c r="DQ280" i="14"/>
  <c r="DQ226" i="14"/>
  <c r="DR281" i="14"/>
  <c r="DR884" i="2"/>
  <c r="DR885" i="2" s="1"/>
  <c r="DS899" i="2"/>
  <c r="DS883" i="2"/>
  <c r="CN79" i="10"/>
  <c r="CM228" i="14"/>
  <c r="CM255" i="14"/>
  <c r="CM286" i="14"/>
  <c r="CL918" i="2" l="1"/>
  <c r="CL921" i="2" s="1"/>
  <c r="CH60" i="4"/>
  <c r="CH32" i="4"/>
  <c r="CG125" i="14"/>
  <c r="CG199" i="4"/>
  <c r="CG201" i="4" s="1"/>
  <c r="CG62" i="4"/>
  <c r="CE29" i="13"/>
  <c r="CE30" i="13" s="1"/>
  <c r="CF8" i="13"/>
  <c r="CF28" i="13" s="1"/>
  <c r="CF183" i="4"/>
  <c r="CF185" i="4" s="1"/>
  <c r="CF187" i="4" s="1"/>
  <c r="CF203" i="4" s="1"/>
  <c r="CF27" i="13"/>
  <c r="CM85" i="14"/>
  <c r="CM87" i="14" s="1"/>
  <c r="CM187" i="14"/>
  <c r="CM22" i="4"/>
  <c r="CM89" i="14" s="1"/>
  <c r="CM91" i="14" s="1"/>
  <c r="CM15" i="14"/>
  <c r="CM55" i="14"/>
  <c r="CF33" i="4"/>
  <c r="CM178" i="14"/>
  <c r="CG30" i="4"/>
  <c r="CF305" i="14"/>
  <c r="CF269" i="14"/>
  <c r="CF242" i="14"/>
  <c r="CQ936" i="2"/>
  <c r="CD76" i="14"/>
  <c r="CD77" i="14" s="1"/>
  <c r="CD73" i="14"/>
  <c r="CD64" i="14"/>
  <c r="CD78" i="14"/>
  <c r="CD79" i="14" s="1"/>
  <c r="CD57" i="14"/>
  <c r="CD58" i="14" s="1"/>
  <c r="CD66" i="14" s="1"/>
  <c r="CD142" i="14"/>
  <c r="CD133" i="14"/>
  <c r="CD147" i="14"/>
  <c r="CD148" i="14" s="1"/>
  <c r="CD126" i="14"/>
  <c r="CD145" i="14"/>
  <c r="CD146" i="14" s="1"/>
  <c r="CC30" i="14"/>
  <c r="CD29" i="14"/>
  <c r="CH283" i="14"/>
  <c r="CH914" i="2"/>
  <c r="CH29" i="4"/>
  <c r="CH941" i="2"/>
  <c r="CF564" i="2"/>
  <c r="CF565" i="2" s="1"/>
  <c r="CF566" i="2" s="1"/>
  <c r="CO293" i="14"/>
  <c r="CO933" i="2"/>
  <c r="CO934" i="2" s="1"/>
  <c r="CI924" i="2"/>
  <c r="CI925" i="2" s="1"/>
  <c r="CI913" i="2" s="1"/>
  <c r="CI819" i="2" s="1"/>
  <c r="CD33" i="14"/>
  <c r="CD36" i="14"/>
  <c r="CD37" i="14" s="1"/>
  <c r="CD38" i="14"/>
  <c r="CD39" i="14" s="1"/>
  <c r="CD17" i="14"/>
  <c r="CD18" i="14" s="1"/>
  <c r="CD26" i="14" s="1"/>
  <c r="CD24" i="14"/>
  <c r="CC70" i="14"/>
  <c r="CD69" i="14"/>
  <c r="CE49" i="14"/>
  <c r="CE48" i="14" s="1"/>
  <c r="CE56" i="14" s="1"/>
  <c r="CE93" i="14"/>
  <c r="CE158" i="14"/>
  <c r="CE157" i="14" s="1"/>
  <c r="CE162" i="14" s="1"/>
  <c r="CE121" i="14"/>
  <c r="CE120" i="14" s="1"/>
  <c r="CE185" i="4"/>
  <c r="CE187" i="4" s="1"/>
  <c r="CE203" i="4" s="1"/>
  <c r="CE64" i="4"/>
  <c r="CE10" i="14"/>
  <c r="CE9" i="14" s="1"/>
  <c r="CE16" i="14" s="1"/>
  <c r="CD96" i="14"/>
  <c r="CD866" i="2" s="1"/>
  <c r="CD98" i="14"/>
  <c r="CG915" i="2"/>
  <c r="CG285" i="14"/>
  <c r="CG943" i="2"/>
  <c r="CG554" i="2" s="1"/>
  <c r="CG553" i="2" s="1"/>
  <c r="CF10" i="14"/>
  <c r="CF9" i="14" s="1"/>
  <c r="CF16" i="14" s="1"/>
  <c r="CF49" i="14"/>
  <c r="CF48" i="14" s="1"/>
  <c r="CF56" i="14" s="1"/>
  <c r="CF93" i="14"/>
  <c r="CF158" i="14"/>
  <c r="CF157" i="14" s="1"/>
  <c r="CF162" i="14" s="1"/>
  <c r="CF121" i="14"/>
  <c r="CF120" i="14" s="1"/>
  <c r="CF64" i="4"/>
  <c r="CP293" i="14"/>
  <c r="CP933" i="2"/>
  <c r="DT883" i="2"/>
  <c r="DT899" i="2"/>
  <c r="DR253" i="14"/>
  <c r="DR280" i="14"/>
  <c r="DR226" i="14"/>
  <c r="DS884" i="2"/>
  <c r="DS885" i="2" s="1"/>
  <c r="DS281" i="14"/>
  <c r="CN906" i="2"/>
  <c r="CN901" i="2" s="1"/>
  <c r="CO77" i="10"/>
  <c r="CI60" i="4" l="1"/>
  <c r="CI32" i="4"/>
  <c r="CH125" i="14"/>
  <c r="CH199" i="4"/>
  <c r="CH201" i="4" s="1"/>
  <c r="CH62" i="4"/>
  <c r="CF29" i="13"/>
  <c r="CF30" i="13" s="1"/>
  <c r="CM28" i="4"/>
  <c r="CG183" i="4"/>
  <c r="CG8" i="13"/>
  <c r="CG28" i="13" s="1"/>
  <c r="CG177" i="14"/>
  <c r="CG33" i="4"/>
  <c r="CG27" i="13"/>
  <c r="CH30" i="4"/>
  <c r="CP934" i="2"/>
  <c r="CP231" i="14" s="1"/>
  <c r="CQ937" i="2"/>
  <c r="CQ938" i="2" s="1"/>
  <c r="CQ932" i="2" s="1"/>
  <c r="CQ933" i="2" s="1"/>
  <c r="CQ934" i="2" s="1"/>
  <c r="CF147" i="14"/>
  <c r="CF148" i="14" s="1"/>
  <c r="CF133" i="14"/>
  <c r="CF142" i="14"/>
  <c r="CF126" i="14"/>
  <c r="CF145" i="14"/>
  <c r="CF146" i="14" s="1"/>
  <c r="CG942" i="2"/>
  <c r="CG42" i="4" s="1"/>
  <c r="CG48" i="4" s="1"/>
  <c r="CG282" i="14"/>
  <c r="CG296" i="14" s="1"/>
  <c r="CG303" i="14" s="1"/>
  <c r="CG304" i="14" s="1"/>
  <c r="CG305" i="14" s="1"/>
  <c r="CG227" i="14"/>
  <c r="CG233" i="14" s="1"/>
  <c r="CG240" i="14" s="1"/>
  <c r="CG241" i="14" s="1"/>
  <c r="CG242" i="14" s="1"/>
  <c r="CG254" i="14"/>
  <c r="CG260" i="14" s="1"/>
  <c r="CG267" i="14" s="1"/>
  <c r="CG268" i="14" s="1"/>
  <c r="CG269" i="14" s="1"/>
  <c r="CE96" i="14"/>
  <c r="CE866" i="2" s="1"/>
  <c r="CE98" i="14"/>
  <c r="CI283" i="14"/>
  <c r="CI29" i="4"/>
  <c r="CI914" i="2"/>
  <c r="CI915" i="2" s="1"/>
  <c r="CI941" i="2"/>
  <c r="CF24" i="14"/>
  <c r="CF38" i="14"/>
  <c r="CF39" i="14" s="1"/>
  <c r="CF17" i="14"/>
  <c r="CF33" i="14"/>
  <c r="CF36" i="14"/>
  <c r="CF37" i="14" s="1"/>
  <c r="CE78" i="14"/>
  <c r="CE79" i="14" s="1"/>
  <c r="CE57" i="14"/>
  <c r="CE58" i="14" s="1"/>
  <c r="CE66" i="14" s="1"/>
  <c r="CE73" i="14"/>
  <c r="CE76" i="14"/>
  <c r="CE77" i="14" s="1"/>
  <c r="CE64" i="14"/>
  <c r="CH915" i="2"/>
  <c r="CH285" i="14"/>
  <c r="CH943" i="2"/>
  <c r="CH554" i="2" s="1"/>
  <c r="CH553" i="2" s="1"/>
  <c r="CD30" i="14"/>
  <c r="CE29" i="14"/>
  <c r="CF98" i="14"/>
  <c r="CF96" i="14"/>
  <c r="CF866" i="2" s="1"/>
  <c r="CG564" i="2"/>
  <c r="CG565" i="2" s="1"/>
  <c r="CG566" i="2" s="1"/>
  <c r="CE126" i="14"/>
  <c r="CE147" i="14"/>
  <c r="CE148" i="14" s="1"/>
  <c r="CE145" i="14"/>
  <c r="CE146" i="14" s="1"/>
  <c r="CE142" i="14"/>
  <c r="CE133" i="14"/>
  <c r="CD70" i="14"/>
  <c r="CE69" i="14"/>
  <c r="CO292" i="14"/>
  <c r="CO231" i="14"/>
  <c r="CO258" i="14"/>
  <c r="CF73" i="14"/>
  <c r="CF64" i="14"/>
  <c r="CF78" i="14"/>
  <c r="CF79" i="14" s="1"/>
  <c r="CF57" i="14"/>
  <c r="CF76" i="14"/>
  <c r="CF77" i="14" s="1"/>
  <c r="CE24" i="14"/>
  <c r="CE38" i="14"/>
  <c r="CE39" i="14" s="1"/>
  <c r="CE17" i="14"/>
  <c r="CE18" i="14" s="1"/>
  <c r="CE26" i="14" s="1"/>
  <c r="CE33" i="14"/>
  <c r="CE36" i="14"/>
  <c r="CE37" i="14" s="1"/>
  <c r="CI922" i="2"/>
  <c r="DS253" i="14"/>
  <c r="DS280" i="14"/>
  <c r="DS226" i="14"/>
  <c r="DU899" i="2"/>
  <c r="DU883" i="2"/>
  <c r="DT281" i="14"/>
  <c r="DT884" i="2"/>
  <c r="DT885" i="2" s="1"/>
  <c r="CN287" i="14"/>
  <c r="CN902" i="2"/>
  <c r="CN16" i="4"/>
  <c r="CO20" i="4"/>
  <c r="CO143" i="4"/>
  <c r="CO145" i="4" s="1"/>
  <c r="CO78" i="10"/>
  <c r="CI125" i="14" l="1"/>
  <c r="CI199" i="4"/>
  <c r="CI201" i="4" s="1"/>
  <c r="CI62" i="4"/>
  <c r="CM916" i="2"/>
  <c r="CM918" i="2" s="1"/>
  <c r="CM284" i="14"/>
  <c r="CH27" i="13"/>
  <c r="CH33" i="4"/>
  <c r="CH177" i="14"/>
  <c r="CH8" i="13"/>
  <c r="CH28" i="13" s="1"/>
  <c r="CH183" i="4"/>
  <c r="CG29" i="13"/>
  <c r="CG30" i="13" s="1"/>
  <c r="CO184" i="4"/>
  <c r="CN17" i="4"/>
  <c r="CN22" i="4" s="1"/>
  <c r="CI30" i="4"/>
  <c r="CI33" i="4" s="1"/>
  <c r="CP292" i="14"/>
  <c r="CP258" i="14"/>
  <c r="CF58" i="14"/>
  <c r="CF66" i="14" s="1"/>
  <c r="CQ293" i="14"/>
  <c r="CR936" i="2"/>
  <c r="CR937" i="2" s="1"/>
  <c r="CR938" i="2" s="1"/>
  <c r="CR932" i="2" s="1"/>
  <c r="CR933" i="2" s="1"/>
  <c r="CR934" i="2" s="1"/>
  <c r="CQ258" i="14"/>
  <c r="CQ231" i="14"/>
  <c r="CQ292" i="14"/>
  <c r="CI227" i="14"/>
  <c r="CI233" i="14" s="1"/>
  <c r="CI240" i="14" s="1"/>
  <c r="CI241" i="14" s="1"/>
  <c r="CI254" i="14"/>
  <c r="CI260" i="14" s="1"/>
  <c r="CI267" i="14" s="1"/>
  <c r="CI268" i="14" s="1"/>
  <c r="CI942" i="2"/>
  <c r="CI42" i="4" s="1"/>
  <c r="CI48" i="4" s="1"/>
  <c r="CI282" i="14"/>
  <c r="CI296" i="14" s="1"/>
  <c r="CI303" i="14" s="1"/>
  <c r="CI304" i="14" s="1"/>
  <c r="CE70" i="14"/>
  <c r="CF69" i="14"/>
  <c r="CF70" i="14" s="1"/>
  <c r="CE30" i="14"/>
  <c r="CF29" i="14"/>
  <c r="CH282" i="14"/>
  <c r="CH296" i="14" s="1"/>
  <c r="CH303" i="14" s="1"/>
  <c r="CH304" i="14" s="1"/>
  <c r="CH305" i="14" s="1"/>
  <c r="CH254" i="14"/>
  <c r="CH260" i="14" s="1"/>
  <c r="CH267" i="14" s="1"/>
  <c r="CH268" i="14" s="1"/>
  <c r="CH269" i="14" s="1"/>
  <c r="CH942" i="2"/>
  <c r="CH42" i="4" s="1"/>
  <c r="CH48" i="4" s="1"/>
  <c r="CH227" i="14"/>
  <c r="CH233" i="14" s="1"/>
  <c r="CH240" i="14" s="1"/>
  <c r="CH241" i="14" s="1"/>
  <c r="CH242" i="14" s="1"/>
  <c r="CJ924" i="2"/>
  <c r="CJ925" i="2" s="1"/>
  <c r="CJ913" i="2" s="1"/>
  <c r="CJ819" i="2" s="1"/>
  <c r="CI285" i="14"/>
  <c r="CI943" i="2"/>
  <c r="CI554" i="2" s="1"/>
  <c r="CI553" i="2" s="1"/>
  <c r="CH564" i="2"/>
  <c r="CH565" i="2" s="1"/>
  <c r="CH566" i="2" s="1"/>
  <c r="CF18" i="14"/>
  <c r="CF26" i="14" s="1"/>
  <c r="CG121" i="14"/>
  <c r="CG120" i="14" s="1"/>
  <c r="CG64" i="4"/>
  <c r="CG10" i="14"/>
  <c r="CG9" i="14" s="1"/>
  <c r="CG16" i="14" s="1"/>
  <c r="CG185" i="4"/>
  <c r="CG187" i="4" s="1"/>
  <c r="CG203" i="4" s="1"/>
  <c r="CG49" i="14"/>
  <c r="CG48" i="14" s="1"/>
  <c r="CG56" i="14" s="1"/>
  <c r="CG93" i="14"/>
  <c r="CG158" i="14"/>
  <c r="CG157" i="14" s="1"/>
  <c r="CG162" i="14" s="1"/>
  <c r="DT280" i="14"/>
  <c r="DT226" i="14"/>
  <c r="DT253" i="14"/>
  <c r="DV899" i="2"/>
  <c r="DV883" i="2"/>
  <c r="DU884" i="2"/>
  <c r="DU885" i="2" s="1"/>
  <c r="DU281" i="14"/>
  <c r="CO79" i="10"/>
  <c r="CN903" i="2"/>
  <c r="CJ60" i="4" l="1"/>
  <c r="CJ32" i="4"/>
  <c r="CH29" i="13"/>
  <c r="CH30" i="13" s="1"/>
  <c r="CM919" i="2"/>
  <c r="CM920" i="2" s="1"/>
  <c r="CM921" i="2" s="1"/>
  <c r="CN55" i="14"/>
  <c r="CN167" i="14"/>
  <c r="CN85" i="14"/>
  <c r="CN87" i="14" s="1"/>
  <c r="CN15" i="14"/>
  <c r="CN187" i="14"/>
  <c r="CI8" i="13"/>
  <c r="CI28" i="13" s="1"/>
  <c r="CI27" i="13"/>
  <c r="CI177" i="14"/>
  <c r="CI183" i="4"/>
  <c r="CI185" i="4" s="1"/>
  <c r="CI187" i="4" s="1"/>
  <c r="CI203" i="4" s="1"/>
  <c r="CN178" i="14"/>
  <c r="CR293" i="14"/>
  <c r="CS936" i="2"/>
  <c r="CS937" i="2" s="1"/>
  <c r="CS938" i="2" s="1"/>
  <c r="CS932" i="2" s="1"/>
  <c r="CS293" i="14" s="1"/>
  <c r="CG69" i="14"/>
  <c r="CG78" i="14"/>
  <c r="CG79" i="14" s="1"/>
  <c r="CG57" i="14"/>
  <c r="CG58" i="14" s="1"/>
  <c r="CG66" i="14" s="1"/>
  <c r="CG73" i="14"/>
  <c r="CG76" i="14"/>
  <c r="CG77" i="14" s="1"/>
  <c r="CG64" i="14"/>
  <c r="CG142" i="14"/>
  <c r="CG145" i="14"/>
  <c r="CG146" i="14" s="1"/>
  <c r="CG133" i="14"/>
  <c r="CG147" i="14"/>
  <c r="CG148" i="14" s="1"/>
  <c r="CG126" i="14"/>
  <c r="CJ283" i="14"/>
  <c r="CJ29" i="4"/>
  <c r="CJ914" i="2"/>
  <c r="CJ915" i="2" s="1"/>
  <c r="CJ941" i="2"/>
  <c r="CH158" i="14"/>
  <c r="CH157" i="14" s="1"/>
  <c r="CH162" i="14" s="1"/>
  <c r="CH121" i="14"/>
  <c r="CH120" i="14" s="1"/>
  <c r="CH64" i="4"/>
  <c r="CH10" i="14"/>
  <c r="CH9" i="14" s="1"/>
  <c r="CH16" i="14" s="1"/>
  <c r="CH185" i="4"/>
  <c r="CH187" i="4" s="1"/>
  <c r="CH203" i="4" s="1"/>
  <c r="CH49" i="14"/>
  <c r="CH48" i="14" s="1"/>
  <c r="CH56" i="14" s="1"/>
  <c r="CH93" i="14"/>
  <c r="CR258" i="14"/>
  <c r="CR292" i="14"/>
  <c r="CR231" i="14"/>
  <c r="CI305" i="14"/>
  <c r="CI121" i="14"/>
  <c r="CI120" i="14" s="1"/>
  <c r="CI10" i="14"/>
  <c r="CI9" i="14" s="1"/>
  <c r="CI16" i="14" s="1"/>
  <c r="CI49" i="14"/>
  <c r="CI48" i="14" s="1"/>
  <c r="CI56" i="14" s="1"/>
  <c r="CI93" i="14"/>
  <c r="CI158" i="14"/>
  <c r="CI157" i="14" s="1"/>
  <c r="CI162" i="14" s="1"/>
  <c r="CI64" i="4"/>
  <c r="CG36" i="14"/>
  <c r="CG37" i="14" s="1"/>
  <c r="CG24" i="14"/>
  <c r="CG38" i="14"/>
  <c r="CG39" i="14" s="1"/>
  <c r="CG17" i="14"/>
  <c r="CG18" i="14" s="1"/>
  <c r="CG26" i="14" s="1"/>
  <c r="CG33" i="14"/>
  <c r="CI269" i="14"/>
  <c r="CG96" i="14"/>
  <c r="CG866" i="2" s="1"/>
  <c r="CG98" i="14"/>
  <c r="CI564" i="2"/>
  <c r="CI565" i="2" s="1"/>
  <c r="CI566" i="2" s="1"/>
  <c r="CJ922" i="2"/>
  <c r="CK924" i="2" s="1"/>
  <c r="CF30" i="14"/>
  <c r="CG29" i="14"/>
  <c r="CI242" i="14"/>
  <c r="DU253" i="14"/>
  <c r="DU280" i="14"/>
  <c r="DU226" i="14"/>
  <c r="DV281" i="14"/>
  <c r="DX281" i="14" s="1"/>
  <c r="DV884" i="2"/>
  <c r="DX884" i="2" s="1"/>
  <c r="DX883" i="2"/>
  <c r="DX899" i="2"/>
  <c r="CN89" i="14"/>
  <c r="CN91" i="14" s="1"/>
  <c r="CN28" i="4"/>
  <c r="CO906" i="2"/>
  <c r="CO901" i="2" s="1"/>
  <c r="CP77" i="10"/>
  <c r="CN228" i="14"/>
  <c r="CN255" i="14"/>
  <c r="CN286" i="14"/>
  <c r="CJ125" i="14" l="1"/>
  <c r="CJ199" i="4"/>
  <c r="CJ201" i="4" s="1"/>
  <c r="CJ62" i="4"/>
  <c r="CI29" i="13"/>
  <c r="CI30" i="13" s="1"/>
  <c r="CJ30" i="4"/>
  <c r="CJ27" i="13" s="1"/>
  <c r="CS933" i="2"/>
  <c r="CS934" i="2" s="1"/>
  <c r="CS292" i="14" s="1"/>
  <c r="CT936" i="2"/>
  <c r="CG30" i="14"/>
  <c r="CH29" i="14"/>
  <c r="CI96" i="14"/>
  <c r="CI866" i="2" s="1"/>
  <c r="CI98" i="14"/>
  <c r="CI142" i="14"/>
  <c r="CI133" i="14"/>
  <c r="CI126" i="14"/>
  <c r="CI147" i="14"/>
  <c r="CI148" i="14" s="1"/>
  <c r="CI145" i="14"/>
  <c r="CI146" i="14" s="1"/>
  <c r="CH96" i="14"/>
  <c r="CH866" i="2" s="1"/>
  <c r="CH98" i="14"/>
  <c r="CI78" i="14"/>
  <c r="CI79" i="14" s="1"/>
  <c r="CI57" i="14"/>
  <c r="CI73" i="14"/>
  <c r="CI76" i="14"/>
  <c r="CI77" i="14" s="1"/>
  <c r="CI64" i="14"/>
  <c r="CH76" i="14"/>
  <c r="CH77" i="14" s="1"/>
  <c r="CH64" i="14"/>
  <c r="CH78" i="14"/>
  <c r="CH79" i="14" s="1"/>
  <c r="CH57" i="14"/>
  <c r="CH58" i="14" s="1"/>
  <c r="CH66" i="14" s="1"/>
  <c r="CH73" i="14"/>
  <c r="CH147" i="14"/>
  <c r="CH148" i="14" s="1"/>
  <c r="CH145" i="14"/>
  <c r="CH146" i="14" s="1"/>
  <c r="CH142" i="14"/>
  <c r="CH126" i="14"/>
  <c r="CH133" i="14"/>
  <c r="CJ285" i="14"/>
  <c r="CJ943" i="2"/>
  <c r="CJ554" i="2" s="1"/>
  <c r="CJ553" i="2" s="1"/>
  <c r="CK922" i="2"/>
  <c r="CL924" i="2" s="1"/>
  <c r="CK925" i="2"/>
  <c r="CK913" i="2" s="1"/>
  <c r="CK819" i="2" s="1"/>
  <c r="CI33" i="14"/>
  <c r="CI36" i="14"/>
  <c r="CI37" i="14" s="1"/>
  <c r="CI24" i="14"/>
  <c r="CI38" i="14"/>
  <c r="CI39" i="14" s="1"/>
  <c r="CI17" i="14"/>
  <c r="CG70" i="14"/>
  <c r="CH69" i="14"/>
  <c r="CH36" i="14"/>
  <c r="CH37" i="14" s="1"/>
  <c r="CH24" i="14"/>
  <c r="CH38" i="14"/>
  <c r="CH39" i="14" s="1"/>
  <c r="CH17" i="14"/>
  <c r="CH18" i="14" s="1"/>
  <c r="CH26" i="14" s="1"/>
  <c r="CH33" i="14"/>
  <c r="CJ282" i="14"/>
  <c r="CJ296" i="14" s="1"/>
  <c r="CJ303" i="14" s="1"/>
  <c r="CJ304" i="14" s="1"/>
  <c r="CJ305" i="14" s="1"/>
  <c r="CJ227" i="14"/>
  <c r="CJ233" i="14" s="1"/>
  <c r="CJ240" i="14" s="1"/>
  <c r="CJ241" i="14" s="1"/>
  <c r="CJ242" i="14" s="1"/>
  <c r="CJ254" i="14"/>
  <c r="CJ260" i="14" s="1"/>
  <c r="CJ267" i="14" s="1"/>
  <c r="CJ268" i="14" s="1"/>
  <c r="CJ269" i="14" s="1"/>
  <c r="CJ942" i="2"/>
  <c r="CJ42" i="4" s="1"/>
  <c r="CJ48" i="4" s="1"/>
  <c r="DV885" i="2"/>
  <c r="DV280" i="14" s="1"/>
  <c r="DX280" i="14" s="1"/>
  <c r="CN284" i="14"/>
  <c r="CN916" i="2"/>
  <c r="CP20" i="4"/>
  <c r="CP143" i="4"/>
  <c r="CP145" i="4" s="1"/>
  <c r="CP78" i="10"/>
  <c r="CO287" i="14"/>
  <c r="CO902" i="2"/>
  <c r="CO903" i="2" s="1"/>
  <c r="CO16" i="4"/>
  <c r="CK60" i="4" l="1"/>
  <c r="CK32" i="4"/>
  <c r="CJ33" i="4"/>
  <c r="CJ177" i="14"/>
  <c r="CJ8" i="13"/>
  <c r="CJ28" i="13" s="1"/>
  <c r="CJ29" i="13" s="1"/>
  <c r="CJ30" i="13" s="1"/>
  <c r="CJ183" i="4"/>
  <c r="CJ185" i="4" s="1"/>
  <c r="CJ187" i="4" s="1"/>
  <c r="CJ203" i="4" s="1"/>
  <c r="CP184" i="4"/>
  <c r="CO17" i="4"/>
  <c r="CO15" i="14" s="1"/>
  <c r="CS258" i="14"/>
  <c r="CS231" i="14"/>
  <c r="CT937" i="2"/>
  <c r="CT938" i="2" s="1"/>
  <c r="CT932" i="2" s="1"/>
  <c r="CI58" i="14"/>
  <c r="CI66" i="14" s="1"/>
  <c r="CK941" i="2"/>
  <c r="CK283" i="14"/>
  <c r="CK29" i="4"/>
  <c r="CK914" i="2"/>
  <c r="CK915" i="2" s="1"/>
  <c r="CJ564" i="2"/>
  <c r="CJ565" i="2" s="1"/>
  <c r="CJ566" i="2" s="1"/>
  <c r="CH70" i="14"/>
  <c r="CI69" i="14"/>
  <c r="CL922" i="2"/>
  <c r="CM924" i="2" s="1"/>
  <c r="CL925" i="2"/>
  <c r="CL913" i="2" s="1"/>
  <c r="CL819" i="2" s="1"/>
  <c r="CH30" i="14"/>
  <c r="CI29" i="14"/>
  <c r="CJ10" i="14"/>
  <c r="CJ9" i="14" s="1"/>
  <c r="CJ16" i="14" s="1"/>
  <c r="CJ158" i="14"/>
  <c r="CJ157" i="14" s="1"/>
  <c r="CJ162" i="14" s="1"/>
  <c r="CJ121" i="14"/>
  <c r="CJ120" i="14" s="1"/>
  <c r="CJ49" i="14"/>
  <c r="CJ48" i="14" s="1"/>
  <c r="CJ56" i="14" s="1"/>
  <c r="CJ64" i="4"/>
  <c r="CJ93" i="14"/>
  <c r="CI18" i="14"/>
  <c r="CI26" i="14" s="1"/>
  <c r="DX885" i="2"/>
  <c r="DV253" i="14"/>
  <c r="DX253" i="14" s="1"/>
  <c r="DV226" i="14"/>
  <c r="DX226" i="14" s="1"/>
  <c r="CO228" i="14"/>
  <c r="CO255" i="14"/>
  <c r="CO286" i="14"/>
  <c r="CP79" i="10"/>
  <c r="CN919" i="2"/>
  <c r="CN920" i="2" s="1"/>
  <c r="CN918" i="2"/>
  <c r="CO85" i="14" l="1"/>
  <c r="CO87" i="14" s="1"/>
  <c r="CL60" i="4"/>
  <c r="CL32" i="4"/>
  <c r="CK125" i="14"/>
  <c r="CK199" i="4"/>
  <c r="CK201" i="4" s="1"/>
  <c r="CK62" i="4"/>
  <c r="CO55" i="14"/>
  <c r="CO187" i="14"/>
  <c r="CO22" i="4"/>
  <c r="CO28" i="4" s="1"/>
  <c r="CO167" i="14"/>
  <c r="CK30" i="4"/>
  <c r="CK33" i="4" s="1"/>
  <c r="CO178" i="14"/>
  <c r="CU936" i="2"/>
  <c r="CU937" i="2" s="1"/>
  <c r="CU938" i="2" s="1"/>
  <c r="CU932" i="2" s="1"/>
  <c r="CT293" i="14"/>
  <c r="CT933" i="2"/>
  <c r="CT934" i="2" s="1"/>
  <c r="CJ96" i="14"/>
  <c r="CJ866" i="2" s="1"/>
  <c r="CJ98" i="14"/>
  <c r="CM922" i="2"/>
  <c r="CN924" i="2" s="1"/>
  <c r="CM925" i="2"/>
  <c r="CM913" i="2" s="1"/>
  <c r="CM819" i="2" s="1"/>
  <c r="CK285" i="14"/>
  <c r="CK943" i="2"/>
  <c r="CK554" i="2" s="1"/>
  <c r="CK553" i="2" s="1"/>
  <c r="CI70" i="14"/>
  <c r="CJ69" i="14"/>
  <c r="CK227" i="14"/>
  <c r="CK233" i="14" s="1"/>
  <c r="CK240" i="14" s="1"/>
  <c r="CK241" i="14" s="1"/>
  <c r="CK242" i="14" s="1"/>
  <c r="CK942" i="2"/>
  <c r="CK42" i="4" s="1"/>
  <c r="CK48" i="4" s="1"/>
  <c r="CK282" i="14"/>
  <c r="CK296" i="14" s="1"/>
  <c r="CK303" i="14" s="1"/>
  <c r="CK304" i="14" s="1"/>
  <c r="CK305" i="14" s="1"/>
  <c r="CK254" i="14"/>
  <c r="CK260" i="14" s="1"/>
  <c r="CK267" i="14" s="1"/>
  <c r="CK268" i="14" s="1"/>
  <c r="CK269" i="14" s="1"/>
  <c r="CJ78" i="14"/>
  <c r="CJ79" i="14" s="1"/>
  <c r="CJ64" i="14"/>
  <c r="CJ57" i="14"/>
  <c r="CJ58" i="14" s="1"/>
  <c r="CJ66" i="14" s="1"/>
  <c r="CJ73" i="14"/>
  <c r="CJ76" i="14"/>
  <c r="CJ77" i="14" s="1"/>
  <c r="CJ36" i="14"/>
  <c r="CJ37" i="14" s="1"/>
  <c r="CJ33" i="14"/>
  <c r="CJ24" i="14"/>
  <c r="CJ38" i="14"/>
  <c r="CJ39" i="14" s="1"/>
  <c r="CJ17" i="14"/>
  <c r="CJ18" i="14" s="1"/>
  <c r="CJ26" i="14" s="1"/>
  <c r="CJ133" i="14"/>
  <c r="CJ145" i="14"/>
  <c r="CJ146" i="14" s="1"/>
  <c r="CJ142" i="14"/>
  <c r="CJ147" i="14"/>
  <c r="CJ148" i="14" s="1"/>
  <c r="CJ126" i="14"/>
  <c r="CI30" i="14"/>
  <c r="CJ29" i="14"/>
  <c r="CL283" i="14"/>
  <c r="CL29" i="4"/>
  <c r="CL914" i="2"/>
  <c r="CL941" i="2"/>
  <c r="CN921" i="2"/>
  <c r="CP906" i="2"/>
  <c r="CP901" i="2" s="1"/>
  <c r="CQ77" i="10"/>
  <c r="CO89" i="14" l="1"/>
  <c r="CO91" i="14" s="1"/>
  <c r="CM60" i="4"/>
  <c r="CM32" i="4"/>
  <c r="CL125" i="14"/>
  <c r="CL199" i="4"/>
  <c r="CL201" i="4" s="1"/>
  <c r="CL62" i="4"/>
  <c r="CK27" i="13"/>
  <c r="CK183" i="4"/>
  <c r="CK185" i="4" s="1"/>
  <c r="CK187" i="4" s="1"/>
  <c r="CK203" i="4" s="1"/>
  <c r="CK177" i="14"/>
  <c r="CK8" i="13"/>
  <c r="CK28" i="13" s="1"/>
  <c r="CL30" i="4"/>
  <c r="CL8" i="13" s="1"/>
  <c r="CL28" i="13" s="1"/>
  <c r="CT231" i="14"/>
  <c r="CT258" i="14"/>
  <c r="CT292" i="14"/>
  <c r="CV936" i="2"/>
  <c r="CU293" i="14"/>
  <c r="CU933" i="2"/>
  <c r="CU934" i="2" s="1"/>
  <c r="CL915" i="2"/>
  <c r="CL285" i="14"/>
  <c r="CL943" i="2"/>
  <c r="CL554" i="2" s="1"/>
  <c r="CL553" i="2" s="1"/>
  <c r="CK564" i="2"/>
  <c r="CK565" i="2" s="1"/>
  <c r="CK566" i="2" s="1"/>
  <c r="CM914" i="2"/>
  <c r="CM941" i="2"/>
  <c r="CM283" i="14"/>
  <c r="CM29" i="4"/>
  <c r="CJ70" i="14"/>
  <c r="CJ30" i="14"/>
  <c r="CK158" i="14"/>
  <c r="CK157" i="14" s="1"/>
  <c r="CK162" i="14" s="1"/>
  <c r="CK64" i="4"/>
  <c r="CK121" i="14"/>
  <c r="CK120" i="14" s="1"/>
  <c r="CK10" i="14"/>
  <c r="CK9" i="14" s="1"/>
  <c r="CK16" i="14" s="1"/>
  <c r="CK93" i="14"/>
  <c r="CK49" i="14"/>
  <c r="CK48" i="14" s="1"/>
  <c r="CK56" i="14" s="1"/>
  <c r="CO284" i="14"/>
  <c r="CO916" i="2"/>
  <c r="CP287" i="14"/>
  <c r="CP902" i="2"/>
  <c r="CP903" i="2" s="1"/>
  <c r="CP16" i="4"/>
  <c r="CN922" i="2"/>
  <c r="CN925" i="2"/>
  <c r="CN913" i="2" s="1"/>
  <c r="CN819" i="2" s="1"/>
  <c r="CQ143" i="4"/>
  <c r="CQ145" i="4" s="1"/>
  <c r="CQ20" i="4"/>
  <c r="CQ78" i="10"/>
  <c r="CN60" i="4" l="1"/>
  <c r="CN32" i="4"/>
  <c r="CM125" i="14"/>
  <c r="CM199" i="4"/>
  <c r="CM201" i="4" s="1"/>
  <c r="CM62" i="4"/>
  <c r="CK29" i="13"/>
  <c r="CK30" i="13" s="1"/>
  <c r="CL183" i="4"/>
  <c r="CL27" i="13"/>
  <c r="CL29" i="13" s="1"/>
  <c r="CL30" i="13" s="1"/>
  <c r="CL33" i="4"/>
  <c r="CL177" i="14"/>
  <c r="CP17" i="4"/>
  <c r="CP85" i="14" s="1"/>
  <c r="CP87" i="14" s="1"/>
  <c r="CM30" i="4"/>
  <c r="CM183" i="4" s="1"/>
  <c r="CQ184" i="4"/>
  <c r="CV937" i="2"/>
  <c r="CV938" i="2" s="1"/>
  <c r="CV932" i="2" s="1"/>
  <c r="CU231" i="14"/>
  <c r="CU258" i="14"/>
  <c r="CU292" i="14"/>
  <c r="CK36" i="14"/>
  <c r="CK37" i="14" s="1"/>
  <c r="CK24" i="14"/>
  <c r="CK38" i="14"/>
  <c r="CK39" i="14" s="1"/>
  <c r="CK17" i="14"/>
  <c r="CK18" i="14" s="1"/>
  <c r="CK26" i="14" s="1"/>
  <c r="CK33" i="14"/>
  <c r="CL282" i="14"/>
  <c r="CL296" i="14" s="1"/>
  <c r="CL303" i="14" s="1"/>
  <c r="CL304" i="14" s="1"/>
  <c r="CL305" i="14" s="1"/>
  <c r="CL254" i="14"/>
  <c r="CL260" i="14" s="1"/>
  <c r="CL267" i="14" s="1"/>
  <c r="CL268" i="14" s="1"/>
  <c r="CL269" i="14" s="1"/>
  <c r="CL227" i="14"/>
  <c r="CL233" i="14" s="1"/>
  <c r="CL240" i="14" s="1"/>
  <c r="CL241" i="14" s="1"/>
  <c r="CL242" i="14" s="1"/>
  <c r="CL942" i="2"/>
  <c r="CL42" i="4" s="1"/>
  <c r="CL48" i="4" s="1"/>
  <c r="CK145" i="14"/>
  <c r="CK146" i="14" s="1"/>
  <c r="CK133" i="14"/>
  <c r="CK147" i="14"/>
  <c r="CK148" i="14" s="1"/>
  <c r="CK126" i="14"/>
  <c r="CK142" i="14"/>
  <c r="CK29" i="14"/>
  <c r="CK30" i="14" s="1"/>
  <c r="CK78" i="14"/>
  <c r="CK79" i="14" s="1"/>
  <c r="CK57" i="14"/>
  <c r="CK58" i="14" s="1"/>
  <c r="CK66" i="14" s="1"/>
  <c r="CK73" i="14"/>
  <c r="CK76" i="14"/>
  <c r="CK77" i="14" s="1"/>
  <c r="CK64" i="14"/>
  <c r="CK69" i="14"/>
  <c r="CK70" i="14" s="1"/>
  <c r="CL564" i="2"/>
  <c r="CL565" i="2" s="1"/>
  <c r="CL566" i="2" s="1"/>
  <c r="CK96" i="14"/>
  <c r="CK866" i="2" s="1"/>
  <c r="CK98" i="14"/>
  <c r="CM285" i="14"/>
  <c r="CM943" i="2"/>
  <c r="CM554" i="2" s="1"/>
  <c r="CM553" i="2" s="1"/>
  <c r="CM915" i="2"/>
  <c r="CO919" i="2"/>
  <c r="CO920" i="2" s="1"/>
  <c r="CO918" i="2"/>
  <c r="CP228" i="14"/>
  <c r="CP255" i="14"/>
  <c r="CP286" i="14"/>
  <c r="CQ79" i="10"/>
  <c r="CN283" i="14"/>
  <c r="CN29" i="4"/>
  <c r="CN914" i="2"/>
  <c r="CN941" i="2"/>
  <c r="CN125" i="14" l="1"/>
  <c r="CN199" i="4"/>
  <c r="CN201" i="4" s="1"/>
  <c r="CN62" i="4"/>
  <c r="CP15" i="14"/>
  <c r="CP187" i="14"/>
  <c r="CP22" i="4"/>
  <c r="CP55" i="14"/>
  <c r="CP167" i="14"/>
  <c r="CM33" i="4"/>
  <c r="CM8" i="13"/>
  <c r="CM28" i="13" s="1"/>
  <c r="CM27" i="13"/>
  <c r="CM177" i="14"/>
  <c r="CN30" i="4"/>
  <c r="CN183" i="4" s="1"/>
  <c r="CP178" i="14"/>
  <c r="CW936" i="2"/>
  <c r="CW937" i="2" s="1"/>
  <c r="CW938" i="2" s="1"/>
  <c r="CW932" i="2" s="1"/>
  <c r="CV293" i="14"/>
  <c r="CV933" i="2"/>
  <c r="CV934" i="2" s="1"/>
  <c r="CM227" i="14"/>
  <c r="CM233" i="14" s="1"/>
  <c r="CM240" i="14" s="1"/>
  <c r="CM241" i="14" s="1"/>
  <c r="CM242" i="14" s="1"/>
  <c r="CM282" i="14"/>
  <c r="CM296" i="14" s="1"/>
  <c r="CM303" i="14" s="1"/>
  <c r="CM304" i="14" s="1"/>
  <c r="CM305" i="14" s="1"/>
  <c r="CM254" i="14"/>
  <c r="CM260" i="14" s="1"/>
  <c r="CM267" i="14" s="1"/>
  <c r="CM268" i="14" s="1"/>
  <c r="CM269" i="14" s="1"/>
  <c r="CM942" i="2"/>
  <c r="CM42" i="4" s="1"/>
  <c r="CM48" i="4" s="1"/>
  <c r="CL93" i="14"/>
  <c r="CL49" i="14"/>
  <c r="CL48" i="14" s="1"/>
  <c r="CL56" i="14" s="1"/>
  <c r="CL158" i="14"/>
  <c r="CL157" i="14" s="1"/>
  <c r="CL162" i="14" s="1"/>
  <c r="CL64" i="4"/>
  <c r="CL10" i="14"/>
  <c r="CL9" i="14" s="1"/>
  <c r="CL16" i="14" s="1"/>
  <c r="CL121" i="14"/>
  <c r="CL120" i="14" s="1"/>
  <c r="CL185" i="4"/>
  <c r="CL187" i="4" s="1"/>
  <c r="CL203" i="4" s="1"/>
  <c r="CM564" i="2"/>
  <c r="CM565" i="2" s="1"/>
  <c r="CM566" i="2" s="1"/>
  <c r="CN285" i="14"/>
  <c r="CN943" i="2"/>
  <c r="CN554" i="2" s="1"/>
  <c r="CN553" i="2" s="1"/>
  <c r="CQ906" i="2"/>
  <c r="CQ901" i="2" s="1"/>
  <c r="CR77" i="10"/>
  <c r="CO924" i="2"/>
  <c r="CO922" i="2" s="1"/>
  <c r="CN915" i="2"/>
  <c r="CO921" i="2"/>
  <c r="CP28" i="4" l="1"/>
  <c r="CP284" i="14" s="1"/>
  <c r="CP89" i="14"/>
  <c r="CP91" i="14" s="1"/>
  <c r="CN8" i="13"/>
  <c r="CN28" i="13" s="1"/>
  <c r="CN27" i="13"/>
  <c r="CN33" i="4"/>
  <c r="CM29" i="13"/>
  <c r="CM30" i="13" s="1"/>
  <c r="CN177" i="14"/>
  <c r="CX936" i="2"/>
  <c r="CV292" i="14"/>
  <c r="CV231" i="14"/>
  <c r="CV258" i="14"/>
  <c r="CW293" i="14"/>
  <c r="CW933" i="2"/>
  <c r="CW934" i="2" s="1"/>
  <c r="CL145" i="14"/>
  <c r="CL146" i="14" s="1"/>
  <c r="CL142" i="14"/>
  <c r="CL126" i="14"/>
  <c r="CL147" i="14"/>
  <c r="CL148" i="14" s="1"/>
  <c r="CL133" i="14"/>
  <c r="CL69" i="14"/>
  <c r="CL76" i="14"/>
  <c r="CL77" i="14" s="1"/>
  <c r="CL78" i="14"/>
  <c r="CL79" i="14" s="1"/>
  <c r="CL57" i="14"/>
  <c r="CL58" i="14" s="1"/>
  <c r="CL66" i="14" s="1"/>
  <c r="CL73" i="14"/>
  <c r="CL64" i="14"/>
  <c r="CL29" i="14"/>
  <c r="CL38" i="14"/>
  <c r="CL39" i="14" s="1"/>
  <c r="CL17" i="14"/>
  <c r="CL18" i="14" s="1"/>
  <c r="CL26" i="14" s="1"/>
  <c r="CL36" i="14"/>
  <c r="CL37" i="14" s="1"/>
  <c r="CL24" i="14"/>
  <c r="CL33" i="14"/>
  <c r="CL98" i="14"/>
  <c r="CL96" i="14"/>
  <c r="CL866" i="2" s="1"/>
  <c r="CM49" i="14"/>
  <c r="CM48" i="14" s="1"/>
  <c r="CM56" i="14" s="1"/>
  <c r="CM185" i="4"/>
  <c r="CM187" i="4" s="1"/>
  <c r="CM203" i="4" s="1"/>
  <c r="CM121" i="14"/>
  <c r="CM120" i="14" s="1"/>
  <c r="CM64" i="4"/>
  <c r="CM10" i="14"/>
  <c r="CM9" i="14" s="1"/>
  <c r="CM16" i="14" s="1"/>
  <c r="CM93" i="14"/>
  <c r="CM158" i="14"/>
  <c r="CM157" i="14" s="1"/>
  <c r="CM162" i="14" s="1"/>
  <c r="CO925" i="2"/>
  <c r="CO913" i="2" s="1"/>
  <c r="CO819" i="2" s="1"/>
  <c r="CR143" i="4"/>
  <c r="CR145" i="4" s="1"/>
  <c r="CR20" i="4"/>
  <c r="CR78" i="10"/>
  <c r="CN227" i="14"/>
  <c r="CN233" i="14" s="1"/>
  <c r="CN240" i="14" s="1"/>
  <c r="CN241" i="14" s="1"/>
  <c r="CN242" i="14" s="1"/>
  <c r="CN282" i="14"/>
  <c r="CN296" i="14" s="1"/>
  <c r="CN303" i="14" s="1"/>
  <c r="CN304" i="14" s="1"/>
  <c r="CN305" i="14" s="1"/>
  <c r="CN254" i="14"/>
  <c r="CN260" i="14" s="1"/>
  <c r="CN267" i="14" s="1"/>
  <c r="CN268" i="14" s="1"/>
  <c r="CN269" i="14" s="1"/>
  <c r="CN942" i="2"/>
  <c r="CN42" i="4" s="1"/>
  <c r="CN48" i="4" s="1"/>
  <c r="CQ287" i="14"/>
  <c r="CQ902" i="2"/>
  <c r="CQ903" i="2" s="1"/>
  <c r="CQ16" i="4"/>
  <c r="CN564" i="2"/>
  <c r="CN565" i="2" s="1"/>
  <c r="CN566" i="2" s="1"/>
  <c r="CO914" i="2" l="1"/>
  <c r="CO915" i="2" s="1"/>
  <c r="CO282" i="14" s="1"/>
  <c r="CO296" i="14" s="1"/>
  <c r="CO303" i="14" s="1"/>
  <c r="CO304" i="14" s="1"/>
  <c r="CO305" i="14" s="1"/>
  <c r="CP916" i="2"/>
  <c r="CP918" i="2" s="1"/>
  <c r="CN29" i="13"/>
  <c r="CN30" i="13" s="1"/>
  <c r="CQ17" i="4"/>
  <c r="CQ167" i="14" s="1"/>
  <c r="CR184" i="4"/>
  <c r="CX937" i="2"/>
  <c r="CX938" i="2" s="1"/>
  <c r="CX932" i="2" s="1"/>
  <c r="CW292" i="14"/>
  <c r="CW231" i="14"/>
  <c r="CW258" i="14"/>
  <c r="CM36" i="14"/>
  <c r="CM37" i="14" s="1"/>
  <c r="CM24" i="14"/>
  <c r="CM38" i="14"/>
  <c r="CM39" i="14" s="1"/>
  <c r="CM17" i="14"/>
  <c r="CM18" i="14" s="1"/>
  <c r="CM26" i="14" s="1"/>
  <c r="CM33" i="14"/>
  <c r="CM73" i="14"/>
  <c r="CM76" i="14"/>
  <c r="CM77" i="14" s="1"/>
  <c r="CM64" i="14"/>
  <c r="CM78" i="14"/>
  <c r="CM79" i="14" s="1"/>
  <c r="CM57" i="14"/>
  <c r="CM58" i="14" s="1"/>
  <c r="CM66" i="14" s="1"/>
  <c r="CL30" i="14"/>
  <c r="CM29" i="14"/>
  <c r="CM30" i="14" s="1"/>
  <c r="CM126" i="14"/>
  <c r="CM142" i="14"/>
  <c r="CM147" i="14"/>
  <c r="CM148" i="14" s="1"/>
  <c r="CM133" i="14"/>
  <c r="CM145" i="14"/>
  <c r="CM146" i="14" s="1"/>
  <c r="CL70" i="14"/>
  <c r="CM69" i="14"/>
  <c r="CM70" i="14" s="1"/>
  <c r="CM98" i="14"/>
  <c r="CM96" i="14"/>
  <c r="CM866" i="2" s="1"/>
  <c r="CO29" i="4"/>
  <c r="CO941" i="2"/>
  <c r="CO283" i="14"/>
  <c r="CN158" i="14"/>
  <c r="CN157" i="14" s="1"/>
  <c r="CN162" i="14" s="1"/>
  <c r="CN121" i="14"/>
  <c r="CN120" i="14" s="1"/>
  <c r="CN10" i="14"/>
  <c r="CN9" i="14" s="1"/>
  <c r="CN16" i="14" s="1"/>
  <c r="CN49" i="14"/>
  <c r="CN48" i="14" s="1"/>
  <c r="CN56" i="14" s="1"/>
  <c r="CN64" i="4"/>
  <c r="CN185" i="4"/>
  <c r="CN187" i="4" s="1"/>
  <c r="CN203" i="4" s="1"/>
  <c r="CN93" i="14"/>
  <c r="CR79" i="10"/>
  <c r="CQ228" i="14"/>
  <c r="CQ255" i="14"/>
  <c r="CQ286" i="14"/>
  <c r="CO227" i="14" l="1"/>
  <c r="CO233" i="14" s="1"/>
  <c r="CO240" i="14" s="1"/>
  <c r="CO241" i="14" s="1"/>
  <c r="CO242" i="14" s="1"/>
  <c r="CO943" i="2"/>
  <c r="CO554" i="2" s="1"/>
  <c r="CO553" i="2" s="1"/>
  <c r="CO285" i="14"/>
  <c r="CO942" i="2"/>
  <c r="CO42" i="4" s="1"/>
  <c r="CO48" i="4" s="1"/>
  <c r="CO49" i="14" s="1"/>
  <c r="CO48" i="14" s="1"/>
  <c r="CO56" i="14" s="1"/>
  <c r="CO254" i="14"/>
  <c r="CO260" i="14" s="1"/>
  <c r="CO267" i="14" s="1"/>
  <c r="CO268" i="14" s="1"/>
  <c r="CO269" i="14" s="1"/>
  <c r="CO60" i="4"/>
  <c r="CO32" i="4"/>
  <c r="CP919" i="2"/>
  <c r="CP920" i="2" s="1"/>
  <c r="CP921" i="2" s="1"/>
  <c r="CQ15" i="14"/>
  <c r="CQ22" i="4"/>
  <c r="CQ187" i="14"/>
  <c r="CQ55" i="14"/>
  <c r="CQ85" i="14"/>
  <c r="CQ87" i="14" s="1"/>
  <c r="CO30" i="4"/>
  <c r="CO27" i="13" s="1"/>
  <c r="CQ178" i="14"/>
  <c r="CY936" i="2"/>
  <c r="CX933" i="2"/>
  <c r="CX934" i="2" s="1"/>
  <c r="CX293" i="14"/>
  <c r="CN145" i="14"/>
  <c r="CN146" i="14" s="1"/>
  <c r="CN133" i="14"/>
  <c r="CN126" i="14"/>
  <c r="CN147" i="14"/>
  <c r="CN148" i="14" s="1"/>
  <c r="CN142" i="14"/>
  <c r="CR906" i="2"/>
  <c r="CR901" i="2" s="1"/>
  <c r="CS77" i="10"/>
  <c r="CN78" i="14"/>
  <c r="CN79" i="14" s="1"/>
  <c r="CN73" i="14"/>
  <c r="CN76" i="14"/>
  <c r="CN77" i="14" s="1"/>
  <c r="CN64" i="14"/>
  <c r="CN57" i="14"/>
  <c r="CN58" i="14" s="1"/>
  <c r="CN69" i="14"/>
  <c r="CN98" i="14"/>
  <c r="CN96" i="14"/>
  <c r="CN866" i="2" s="1"/>
  <c r="CN38" i="14"/>
  <c r="CN39" i="14" s="1"/>
  <c r="CN33" i="14"/>
  <c r="CN36" i="14"/>
  <c r="CN37" i="14" s="1"/>
  <c r="CN24" i="14"/>
  <c r="CN17" i="14"/>
  <c r="CN18" i="14" s="1"/>
  <c r="CN29" i="14"/>
  <c r="CO564" i="2" l="1"/>
  <c r="CO565" i="2" s="1"/>
  <c r="CO566" i="2" s="1"/>
  <c r="CO10" i="14"/>
  <c r="CO9" i="14" s="1"/>
  <c r="CO16" i="14" s="1"/>
  <c r="CO33" i="14" s="1"/>
  <c r="CO121" i="14"/>
  <c r="CO93" i="14"/>
  <c r="CO98" i="14" s="1"/>
  <c r="CO158" i="14"/>
  <c r="CO157" i="14" s="1"/>
  <c r="CO162" i="14" s="1"/>
  <c r="CO125" i="14"/>
  <c r="CO199" i="4"/>
  <c r="CO201" i="4" s="1"/>
  <c r="CO62" i="4"/>
  <c r="CO64" i="4" s="1"/>
  <c r="CP924" i="2"/>
  <c r="CP922" i="2" s="1"/>
  <c r="CO183" i="4"/>
  <c r="CO185" i="4" s="1"/>
  <c r="CO187" i="4" s="1"/>
  <c r="CQ28" i="4"/>
  <c r="CQ284" i="14" s="1"/>
  <c r="CQ89" i="14"/>
  <c r="CQ91" i="14" s="1"/>
  <c r="CO8" i="13"/>
  <c r="CO28" i="13" s="1"/>
  <c r="CO29" i="13" s="1"/>
  <c r="CO30" i="13" s="1"/>
  <c r="CO33" i="4"/>
  <c r="CO177" i="14"/>
  <c r="CX292" i="14"/>
  <c r="CX258" i="14"/>
  <c r="CX231" i="14"/>
  <c r="CY937" i="2"/>
  <c r="CY938" i="2" s="1"/>
  <c r="CY932" i="2" s="1"/>
  <c r="CN70" i="14"/>
  <c r="CO69" i="14"/>
  <c r="CS143" i="4"/>
  <c r="CS145" i="4" s="1"/>
  <c r="CS20" i="4"/>
  <c r="CS78" i="10"/>
  <c r="CN66" i="14"/>
  <c r="CN30" i="14"/>
  <c r="CN26" i="14"/>
  <c r="CR287" i="14"/>
  <c r="CR902" i="2"/>
  <c r="CR903" i="2" s="1"/>
  <c r="CR16" i="4"/>
  <c r="CO78" i="14"/>
  <c r="CO79" i="14" s="1"/>
  <c r="CO73" i="14"/>
  <c r="CO76" i="14"/>
  <c r="CO77" i="14" s="1"/>
  <c r="CO64" i="14"/>
  <c r="CO57" i="14"/>
  <c r="CO58" i="14" s="1"/>
  <c r="CO36" i="14" l="1"/>
  <c r="CO37" i="14" s="1"/>
  <c r="CO96" i="14"/>
  <c r="CO866" i="2" s="1"/>
  <c r="CO24" i="14"/>
  <c r="CO38" i="14"/>
  <c r="CO39" i="14" s="1"/>
  <c r="CO29" i="14"/>
  <c r="CO30" i="14" s="1"/>
  <c r="CO17" i="14"/>
  <c r="CO18" i="14" s="1"/>
  <c r="CO26" i="14" s="1"/>
  <c r="CO120" i="14"/>
  <c r="CO147" i="14" s="1"/>
  <c r="CO148" i="14" s="1"/>
  <c r="CO203" i="4"/>
  <c r="CP925" i="2"/>
  <c r="CP913" i="2" s="1"/>
  <c r="CP819" i="2" s="1"/>
  <c r="CQ916" i="2"/>
  <c r="CQ918" i="2" s="1"/>
  <c r="CS184" i="4"/>
  <c r="CR17" i="4"/>
  <c r="CR187" i="14" s="1"/>
  <c r="CY933" i="2"/>
  <c r="CY934" i="2" s="1"/>
  <c r="CY293" i="14"/>
  <c r="CZ936" i="2"/>
  <c r="CR228" i="14"/>
  <c r="CR255" i="14"/>
  <c r="CR286" i="14"/>
  <c r="CO66" i="14"/>
  <c r="CO70" i="14"/>
  <c r="CS79" i="10"/>
  <c r="CO126" i="14" l="1"/>
  <c r="CO133" i="14"/>
  <c r="CO142" i="14"/>
  <c r="CO145" i="14"/>
  <c r="CO146" i="14" s="1"/>
  <c r="CP283" i="14"/>
  <c r="CP941" i="2"/>
  <c r="CP914" i="2"/>
  <c r="CP915" i="2" s="1"/>
  <c r="CP282" i="14" s="1"/>
  <c r="CP296" i="14" s="1"/>
  <c r="CP303" i="14" s="1"/>
  <c r="CP304" i="14" s="1"/>
  <c r="CP305" i="14" s="1"/>
  <c r="CP29" i="4"/>
  <c r="CP30" i="4" s="1"/>
  <c r="CP27" i="13" s="1"/>
  <c r="CR55" i="14"/>
  <c r="CQ919" i="2"/>
  <c r="CQ920" i="2" s="1"/>
  <c r="CQ921" i="2" s="1"/>
  <c r="CR22" i="4"/>
  <c r="CR89" i="14" s="1"/>
  <c r="CR91" i="14" s="1"/>
  <c r="CR167" i="14"/>
  <c r="CR15" i="14"/>
  <c r="CR85" i="14"/>
  <c r="CR87" i="14" s="1"/>
  <c r="CR178" i="14"/>
  <c r="CZ937" i="2"/>
  <c r="CZ938" i="2" s="1"/>
  <c r="CZ932" i="2" s="1"/>
  <c r="CY258" i="14"/>
  <c r="CY231" i="14"/>
  <c r="CY292" i="14"/>
  <c r="CS906" i="2"/>
  <c r="CS901" i="2" s="1"/>
  <c r="CT77" i="10"/>
  <c r="CP60" i="4" l="1"/>
  <c r="CP32" i="4"/>
  <c r="CP943" i="2"/>
  <c r="CP554" i="2" s="1"/>
  <c r="CP553" i="2" s="1"/>
  <c r="CP227" i="14"/>
  <c r="CP233" i="14" s="1"/>
  <c r="CP240" i="14" s="1"/>
  <c r="CP241" i="14" s="1"/>
  <c r="CP242" i="14" s="1"/>
  <c r="CP285" i="14"/>
  <c r="CP254" i="14"/>
  <c r="CP260" i="14" s="1"/>
  <c r="CP267" i="14" s="1"/>
  <c r="CP268" i="14" s="1"/>
  <c r="CP269" i="14" s="1"/>
  <c r="CP942" i="2"/>
  <c r="CP42" i="4" s="1"/>
  <c r="CP48" i="4" s="1"/>
  <c r="CP121" i="14" s="1"/>
  <c r="CQ924" i="2"/>
  <c r="CQ922" i="2" s="1"/>
  <c r="CP183" i="4"/>
  <c r="CP8" i="13"/>
  <c r="CP28" i="13" s="1"/>
  <c r="CP29" i="13" s="1"/>
  <c r="CP30" i="13" s="1"/>
  <c r="CR28" i="4"/>
  <c r="CP177" i="14"/>
  <c r="DA936" i="2"/>
  <c r="DA937" i="2" s="1"/>
  <c r="DA938" i="2" s="1"/>
  <c r="DA932" i="2" s="1"/>
  <c r="CZ293" i="14"/>
  <c r="CZ933" i="2"/>
  <c r="CZ934" i="2" s="1"/>
  <c r="CS287" i="14"/>
  <c r="CS902" i="2"/>
  <c r="CS903" i="2" s="1"/>
  <c r="CS16" i="4"/>
  <c r="CT143" i="4"/>
  <c r="CT145" i="4" s="1"/>
  <c r="CT20" i="4"/>
  <c r="CT78" i="10"/>
  <c r="CP564" i="2" l="1"/>
  <c r="CP565" i="2" s="1"/>
  <c r="CP566" i="2" s="1"/>
  <c r="CP33" i="4"/>
  <c r="CP125" i="14"/>
  <c r="CP120" i="14" s="1"/>
  <c r="CP199" i="4"/>
  <c r="CP201" i="4" s="1"/>
  <c r="CP62" i="4"/>
  <c r="CP64" i="4" s="1"/>
  <c r="CP93" i="14"/>
  <c r="CP98" i="14" s="1"/>
  <c r="CP49" i="14"/>
  <c r="CP48" i="14" s="1"/>
  <c r="CP56" i="14" s="1"/>
  <c r="CP78" i="14" s="1"/>
  <c r="CP79" i="14" s="1"/>
  <c r="CP158" i="14"/>
  <c r="CP157" i="14" s="1"/>
  <c r="CP162" i="14" s="1"/>
  <c r="CP10" i="14"/>
  <c r="CP9" i="14" s="1"/>
  <c r="CP16" i="14" s="1"/>
  <c r="CP38" i="14" s="1"/>
  <c r="CP39" i="14" s="1"/>
  <c r="CP185" i="4"/>
  <c r="CP187" i="4" s="1"/>
  <c r="CQ925" i="2"/>
  <c r="CQ913" i="2" s="1"/>
  <c r="CQ819" i="2" s="1"/>
  <c r="CR916" i="2"/>
  <c r="CR918" i="2" s="1"/>
  <c r="CR919" i="2" s="1"/>
  <c r="CR920" i="2" s="1"/>
  <c r="CR284" i="14"/>
  <c r="CT184" i="4"/>
  <c r="CS17" i="4"/>
  <c r="CS85" i="14" s="1"/>
  <c r="CS87" i="14" s="1"/>
  <c r="DB936" i="2"/>
  <c r="DB937" i="2" s="1"/>
  <c r="DB938" i="2" s="1"/>
  <c r="DB932" i="2" s="1"/>
  <c r="CZ231" i="14"/>
  <c r="CZ258" i="14"/>
  <c r="CZ292" i="14"/>
  <c r="DA293" i="14"/>
  <c r="DA933" i="2"/>
  <c r="DA934" i="2" s="1"/>
  <c r="CS228" i="14"/>
  <c r="CS255" i="14"/>
  <c r="CS286" i="14"/>
  <c r="CT79" i="10"/>
  <c r="CP36" i="14" l="1"/>
  <c r="CP37" i="14" s="1"/>
  <c r="CP96" i="14"/>
  <c r="CP866" i="2" s="1"/>
  <c r="CP69" i="14"/>
  <c r="CP70" i="14" s="1"/>
  <c r="CP24" i="14"/>
  <c r="CP76" i="14"/>
  <c r="CP77" i="14" s="1"/>
  <c r="CP64" i="14"/>
  <c r="CP29" i="14"/>
  <c r="CP30" i="14" s="1"/>
  <c r="CP33" i="14"/>
  <c r="CP17" i="14"/>
  <c r="CP18" i="14" s="1"/>
  <c r="CP26" i="14" s="1"/>
  <c r="CP73" i="14"/>
  <c r="CP57" i="14"/>
  <c r="CP58" i="14" s="1"/>
  <c r="CP66" i="14" s="1"/>
  <c r="CP126" i="14"/>
  <c r="CP147" i="14"/>
  <c r="CP148" i="14" s="1"/>
  <c r="CP145" i="14"/>
  <c r="CP146" i="14" s="1"/>
  <c r="CP142" i="14"/>
  <c r="CP133" i="14"/>
  <c r="CP203" i="4"/>
  <c r="CQ941" i="2"/>
  <c r="CQ914" i="2"/>
  <c r="CQ915" i="2" s="1"/>
  <c r="CQ254" i="14" s="1"/>
  <c r="CQ260" i="14" s="1"/>
  <c r="CQ267" i="14" s="1"/>
  <c r="CQ268" i="14" s="1"/>
  <c r="CQ269" i="14" s="1"/>
  <c r="CQ29" i="4"/>
  <c r="CQ283" i="14"/>
  <c r="CS167" i="14"/>
  <c r="CS187" i="14"/>
  <c r="CS15" i="14"/>
  <c r="CS22" i="4"/>
  <c r="CS55" i="14"/>
  <c r="CS178" i="14"/>
  <c r="DC936" i="2"/>
  <c r="DC937" i="2" s="1"/>
  <c r="DC938" i="2" s="1"/>
  <c r="DC932" i="2" s="1"/>
  <c r="DB933" i="2"/>
  <c r="DB934" i="2" s="1"/>
  <c r="DB293" i="14"/>
  <c r="DA258" i="14"/>
  <c r="DA292" i="14"/>
  <c r="DA231" i="14"/>
  <c r="CT906" i="2"/>
  <c r="CT901" i="2" s="1"/>
  <c r="CU77" i="10"/>
  <c r="CR921" i="2"/>
  <c r="CR924" i="2"/>
  <c r="CR922" i="2" s="1"/>
  <c r="CQ60" i="4" l="1"/>
  <c r="CQ32" i="4"/>
  <c r="CQ227" i="14"/>
  <c r="CQ233" i="14" s="1"/>
  <c r="CQ240" i="14" s="1"/>
  <c r="CQ241" i="14" s="1"/>
  <c r="CQ242" i="14" s="1"/>
  <c r="CQ942" i="2"/>
  <c r="CQ42" i="4" s="1"/>
  <c r="CQ48" i="4" s="1"/>
  <c r="CQ158" i="14" s="1"/>
  <c r="CQ157" i="14" s="1"/>
  <c r="CQ162" i="14" s="1"/>
  <c r="CQ943" i="2"/>
  <c r="CQ554" i="2" s="1"/>
  <c r="CQ553" i="2" s="1"/>
  <c r="CQ282" i="14"/>
  <c r="CQ296" i="14" s="1"/>
  <c r="CQ303" i="14" s="1"/>
  <c r="CQ304" i="14" s="1"/>
  <c r="CQ305" i="14" s="1"/>
  <c r="CQ285" i="14"/>
  <c r="CQ30" i="4"/>
  <c r="CS89" i="14"/>
  <c r="CS91" i="14" s="1"/>
  <c r="CS28" i="4"/>
  <c r="DD936" i="2"/>
  <c r="DD937" i="2" s="1"/>
  <c r="DC933" i="2"/>
  <c r="DC934" i="2" s="1"/>
  <c r="DC293" i="14"/>
  <c r="DB292" i="14"/>
  <c r="DB231" i="14"/>
  <c r="DB258" i="14"/>
  <c r="CT287" i="14"/>
  <c r="CT902" i="2"/>
  <c r="CT16" i="4"/>
  <c r="CR925" i="2"/>
  <c r="CR913" i="2" s="1"/>
  <c r="CR819" i="2" s="1"/>
  <c r="CU143" i="4"/>
  <c r="CU145" i="4" s="1"/>
  <c r="CU20" i="4"/>
  <c r="CU78" i="10"/>
  <c r="CR60" i="4" l="1"/>
  <c r="CR32" i="4"/>
  <c r="CQ125" i="14"/>
  <c r="CQ199" i="4"/>
  <c r="CQ201" i="4" s="1"/>
  <c r="CQ62" i="4"/>
  <c r="CQ64" i="4" s="1"/>
  <c r="CQ564" i="2"/>
  <c r="CQ565" i="2" s="1"/>
  <c r="CQ566" i="2" s="1"/>
  <c r="CQ93" i="14"/>
  <c r="CQ98" i="14" s="1"/>
  <c r="CQ10" i="14"/>
  <c r="CQ9" i="14" s="1"/>
  <c r="CQ16" i="14" s="1"/>
  <c r="CQ29" i="14" s="1"/>
  <c r="CQ30" i="14" s="1"/>
  <c r="CQ49" i="14"/>
  <c r="CQ48" i="14" s="1"/>
  <c r="CQ56" i="14" s="1"/>
  <c r="CQ69" i="14" s="1"/>
  <c r="CQ70" i="14" s="1"/>
  <c r="CQ121" i="14"/>
  <c r="CQ183" i="4"/>
  <c r="CQ185" i="4" s="1"/>
  <c r="CQ187" i="4" s="1"/>
  <c r="CQ33" i="4"/>
  <c r="CQ8" i="13"/>
  <c r="CQ28" i="13" s="1"/>
  <c r="CQ27" i="13"/>
  <c r="CQ177" i="14"/>
  <c r="CS916" i="2"/>
  <c r="CS919" i="2" s="1"/>
  <c r="CS920" i="2" s="1"/>
  <c r="CS284" i="14"/>
  <c r="CT17" i="4"/>
  <c r="CT85" i="14" s="1"/>
  <c r="CT87" i="14" s="1"/>
  <c r="CU184" i="4"/>
  <c r="DD938" i="2"/>
  <c r="DD932" i="2" s="1"/>
  <c r="DD933" i="2" s="1"/>
  <c r="DD934" i="2" s="1"/>
  <c r="DE936" i="2"/>
  <c r="DE937" i="2" s="1"/>
  <c r="DE938" i="2" s="1"/>
  <c r="DE932" i="2" s="1"/>
  <c r="DC258" i="14"/>
  <c r="DC292" i="14"/>
  <c r="DC231" i="14"/>
  <c r="CU79" i="10"/>
  <c r="CT903" i="2"/>
  <c r="CR283" i="14"/>
  <c r="CR29" i="4"/>
  <c r="CR914" i="2"/>
  <c r="CR941" i="2"/>
  <c r="CQ203" i="4" l="1"/>
  <c r="CQ120" i="14"/>
  <c r="CR125" i="14"/>
  <c r="CR199" i="4"/>
  <c r="CR201" i="4" s="1"/>
  <c r="CR62" i="4"/>
  <c r="CQ38" i="14"/>
  <c r="CQ39" i="14" s="1"/>
  <c r="CQ64" i="14"/>
  <c r="CQ78" i="14"/>
  <c r="CQ79" i="14" s="1"/>
  <c r="CQ57" i="14"/>
  <c r="CQ58" i="14" s="1"/>
  <c r="CQ66" i="14" s="1"/>
  <c r="CQ73" i="14"/>
  <c r="CQ76" i="14"/>
  <c r="CQ77" i="14" s="1"/>
  <c r="CQ33" i="14"/>
  <c r="CQ17" i="14"/>
  <c r="CQ18" i="14" s="1"/>
  <c r="CQ26" i="14" s="1"/>
  <c r="CQ36" i="14"/>
  <c r="CQ37" i="14" s="1"/>
  <c r="CQ24" i="14"/>
  <c r="CQ96" i="14"/>
  <c r="CQ866" i="2" s="1"/>
  <c r="CQ29" i="13"/>
  <c r="CQ30" i="13" s="1"/>
  <c r="CT22" i="4"/>
  <c r="CT89" i="14" s="1"/>
  <c r="CT91" i="14" s="1"/>
  <c r="CT15" i="14"/>
  <c r="CS918" i="2"/>
  <c r="CS921" i="2" s="1"/>
  <c r="CT167" i="14"/>
  <c r="CT187" i="14"/>
  <c r="CT55" i="14"/>
  <c r="CR30" i="4"/>
  <c r="CR8" i="13" s="1"/>
  <c r="CR28" i="13" s="1"/>
  <c r="CT178" i="14"/>
  <c r="DD293" i="14"/>
  <c r="DE293" i="14"/>
  <c r="DE933" i="2"/>
  <c r="DE934" i="2" s="1"/>
  <c r="DD231" i="14"/>
  <c r="DD258" i="14"/>
  <c r="DD292" i="14"/>
  <c r="DF936" i="2"/>
  <c r="CR285" i="14"/>
  <c r="CR943" i="2"/>
  <c r="CR554" i="2" s="1"/>
  <c r="CR553" i="2" s="1"/>
  <c r="CT228" i="14"/>
  <c r="CT255" i="14"/>
  <c r="CT286" i="14"/>
  <c r="CR915" i="2"/>
  <c r="CU906" i="2"/>
  <c r="CU901" i="2" s="1"/>
  <c r="CV77" i="10"/>
  <c r="CS924" i="2"/>
  <c r="CS922" i="2" s="1"/>
  <c r="CQ142" i="14" l="1"/>
  <c r="CQ126" i="14"/>
  <c r="CQ145" i="14"/>
  <c r="CQ146" i="14" s="1"/>
  <c r="CQ133" i="14"/>
  <c r="CQ147" i="14"/>
  <c r="CQ148" i="14" s="1"/>
  <c r="CT28" i="4"/>
  <c r="CR33" i="4"/>
  <c r="CR183" i="4"/>
  <c r="CR27" i="13"/>
  <c r="CR29" i="13" s="1"/>
  <c r="CR30" i="13" s="1"/>
  <c r="CR177" i="14"/>
  <c r="DF937" i="2"/>
  <c r="DF938" i="2" s="1"/>
  <c r="DF932" i="2" s="1"/>
  <c r="DE292" i="14"/>
  <c r="DE231" i="14"/>
  <c r="DE258" i="14"/>
  <c r="CU287" i="14"/>
  <c r="CU902" i="2"/>
  <c r="CU16" i="4"/>
  <c r="CS925" i="2"/>
  <c r="CS913" i="2" s="1"/>
  <c r="CS819" i="2" s="1"/>
  <c r="CV20" i="4"/>
  <c r="CV143" i="4"/>
  <c r="CV145" i="4" s="1"/>
  <c r="CV78" i="10"/>
  <c r="CR227" i="14"/>
  <c r="CR233" i="14" s="1"/>
  <c r="CR240" i="14" s="1"/>
  <c r="CR241" i="14" s="1"/>
  <c r="CR242" i="14" s="1"/>
  <c r="CR282" i="14"/>
  <c r="CR296" i="14" s="1"/>
  <c r="CR303" i="14" s="1"/>
  <c r="CR304" i="14" s="1"/>
  <c r="CR305" i="14" s="1"/>
  <c r="CR254" i="14"/>
  <c r="CR260" i="14" s="1"/>
  <c r="CR267" i="14" s="1"/>
  <c r="CR268" i="14" s="1"/>
  <c r="CR269" i="14" s="1"/>
  <c r="CR942" i="2"/>
  <c r="CR42" i="4" s="1"/>
  <c r="CR48" i="4" s="1"/>
  <c r="CR564" i="2"/>
  <c r="CR565" i="2" s="1"/>
  <c r="CR566" i="2" s="1"/>
  <c r="CS60" i="4" l="1"/>
  <c r="CS32" i="4"/>
  <c r="CT284" i="14"/>
  <c r="CT916" i="2"/>
  <c r="CT919" i="2" s="1"/>
  <c r="CT920" i="2" s="1"/>
  <c r="CV184" i="4"/>
  <c r="CU17" i="4"/>
  <c r="CU187" i="14" s="1"/>
  <c r="DG936" i="2"/>
  <c r="DG937" i="2" s="1"/>
  <c r="DG938" i="2" s="1"/>
  <c r="DG932" i="2" s="1"/>
  <c r="DF933" i="2"/>
  <c r="DF934" i="2" s="1"/>
  <c r="DF293" i="14"/>
  <c r="CS283" i="14"/>
  <c r="CS29" i="4"/>
  <c r="CS914" i="2"/>
  <c r="CS915" i="2" s="1"/>
  <c r="CS941" i="2"/>
  <c r="CU903" i="2"/>
  <c r="CR158" i="14"/>
  <c r="CR157" i="14" s="1"/>
  <c r="CR162" i="14" s="1"/>
  <c r="CR121" i="14"/>
  <c r="CR120" i="14" s="1"/>
  <c r="CR10" i="14"/>
  <c r="CR9" i="14" s="1"/>
  <c r="CR16" i="14" s="1"/>
  <c r="CR49" i="14"/>
  <c r="CR48" i="14" s="1"/>
  <c r="CR56" i="14" s="1"/>
  <c r="CR64" i="4"/>
  <c r="CR185" i="4"/>
  <c r="CR187" i="4" s="1"/>
  <c r="CR203" i="4" s="1"/>
  <c r="CR93" i="14"/>
  <c r="CV79" i="10"/>
  <c r="CS199" i="4" l="1"/>
  <c r="CS201" i="4" s="1"/>
  <c r="CS125" i="14"/>
  <c r="CS62" i="4"/>
  <c r="CT918" i="2"/>
  <c r="CT921" i="2" s="1"/>
  <c r="CU55" i="14"/>
  <c r="CU167" i="14"/>
  <c r="CU15" i="14"/>
  <c r="CU85" i="14"/>
  <c r="CU87" i="14" s="1"/>
  <c r="CU22" i="4"/>
  <c r="CU89" i="14" s="1"/>
  <c r="CU91" i="14" s="1"/>
  <c r="CS30" i="4"/>
  <c r="CS33" i="4" s="1"/>
  <c r="CU178" i="14"/>
  <c r="DH936" i="2"/>
  <c r="DH937" i="2" s="1"/>
  <c r="DH938" i="2" s="1"/>
  <c r="DH932" i="2" s="1"/>
  <c r="DF292" i="14"/>
  <c r="DF231" i="14"/>
  <c r="DF258" i="14"/>
  <c r="DG293" i="14"/>
  <c r="DG933" i="2"/>
  <c r="DG934" i="2" s="1"/>
  <c r="CR98" i="14"/>
  <c r="CR96" i="14"/>
  <c r="CR866" i="2" s="1"/>
  <c r="CR38" i="14"/>
  <c r="CR39" i="14" s="1"/>
  <c r="CR33" i="14"/>
  <c r="CR36" i="14"/>
  <c r="CR37" i="14" s="1"/>
  <c r="CR24" i="14"/>
  <c r="CR17" i="14"/>
  <c r="CR18" i="14" s="1"/>
  <c r="CR29" i="14"/>
  <c r="CR145" i="14"/>
  <c r="CR146" i="14" s="1"/>
  <c r="CR133" i="14"/>
  <c r="CR126" i="14"/>
  <c r="CR147" i="14"/>
  <c r="CR148" i="14" s="1"/>
  <c r="CR142" i="14"/>
  <c r="CU228" i="14"/>
  <c r="CU255" i="14"/>
  <c r="CU286" i="14"/>
  <c r="CS227" i="14"/>
  <c r="CS233" i="14" s="1"/>
  <c r="CS240" i="14" s="1"/>
  <c r="CS241" i="14" s="1"/>
  <c r="CS242" i="14" s="1"/>
  <c r="CS282" i="14"/>
  <c r="CS296" i="14" s="1"/>
  <c r="CS303" i="14" s="1"/>
  <c r="CS304" i="14" s="1"/>
  <c r="CS305" i="14" s="1"/>
  <c r="CS254" i="14"/>
  <c r="CS260" i="14" s="1"/>
  <c r="CS267" i="14" s="1"/>
  <c r="CS268" i="14" s="1"/>
  <c r="CS269" i="14" s="1"/>
  <c r="CS942" i="2"/>
  <c r="CS42" i="4" s="1"/>
  <c r="CS48" i="4" s="1"/>
  <c r="CT924" i="2"/>
  <c r="CT922" i="2" s="1"/>
  <c r="CV906" i="2"/>
  <c r="CV901" i="2" s="1"/>
  <c r="CW77" i="10"/>
  <c r="CR78" i="14"/>
  <c r="CR79" i="14" s="1"/>
  <c r="CR73" i="14"/>
  <c r="CR76" i="14"/>
  <c r="CR77" i="14" s="1"/>
  <c r="CR64" i="14"/>
  <c r="CR57" i="14"/>
  <c r="CR58" i="14" s="1"/>
  <c r="CR69" i="14"/>
  <c r="CS285" i="14"/>
  <c r="CS943" i="2"/>
  <c r="CS554" i="2" s="1"/>
  <c r="CS553" i="2" s="1"/>
  <c r="CS8" i="13" l="1"/>
  <c r="CS28" i="13" s="1"/>
  <c r="CS27" i="13"/>
  <c r="CS183" i="4"/>
  <c r="CS185" i="4" s="1"/>
  <c r="CS187" i="4" s="1"/>
  <c r="CS203" i="4" s="1"/>
  <c r="CU28" i="4"/>
  <c r="CS177" i="14"/>
  <c r="DH933" i="2"/>
  <c r="DH934" i="2" s="1"/>
  <c r="DH293" i="14"/>
  <c r="DG258" i="14"/>
  <c r="DG231" i="14"/>
  <c r="DG292" i="14"/>
  <c r="DI936" i="2"/>
  <c r="CT925" i="2"/>
  <c r="CT913" i="2" s="1"/>
  <c r="CT819" i="2" s="1"/>
  <c r="CR70" i="14"/>
  <c r="CW20" i="4"/>
  <c r="CW143" i="4"/>
  <c r="CW145" i="4" s="1"/>
  <c r="CW78" i="10"/>
  <c r="CR30" i="14"/>
  <c r="CR26" i="14"/>
  <c r="CV287" i="14"/>
  <c r="CV902" i="2"/>
  <c r="CV903" i="2" s="1"/>
  <c r="CV16" i="4"/>
  <c r="CR66" i="14"/>
  <c r="CS564" i="2"/>
  <c r="CS565" i="2" s="1"/>
  <c r="CS566" i="2" s="1"/>
  <c r="CS158" i="14"/>
  <c r="CS157" i="14" s="1"/>
  <c r="CS162" i="14" s="1"/>
  <c r="CS121" i="14"/>
  <c r="CS120" i="14" s="1"/>
  <c r="CS10" i="14"/>
  <c r="CS9" i="14" s="1"/>
  <c r="CS16" i="14" s="1"/>
  <c r="CS49" i="14"/>
  <c r="CS48" i="14" s="1"/>
  <c r="CS56" i="14" s="1"/>
  <c r="CS64" i="4"/>
  <c r="CS93" i="14"/>
  <c r="CT914" i="2" l="1"/>
  <c r="CT915" i="2" s="1"/>
  <c r="CT227" i="14" s="1"/>
  <c r="CT233" i="14" s="1"/>
  <c r="CT240" i="14" s="1"/>
  <c r="CT241" i="14" s="1"/>
  <c r="CT242" i="14" s="1"/>
  <c r="CS29" i="13"/>
  <c r="CS30" i="13" s="1"/>
  <c r="CU284" i="14"/>
  <c r="CU916" i="2"/>
  <c r="CU918" i="2" s="1"/>
  <c r="CW184" i="4"/>
  <c r="CV17" i="4"/>
  <c r="CV187" i="14" s="1"/>
  <c r="CT29" i="4"/>
  <c r="CT283" i="14"/>
  <c r="CT941" i="2"/>
  <c r="DI937" i="2"/>
  <c r="DI938" i="2" s="1"/>
  <c r="DI932" i="2" s="1"/>
  <c r="DH292" i="14"/>
  <c r="DH258" i="14"/>
  <c r="DH231" i="14"/>
  <c r="CS78" i="14"/>
  <c r="CS79" i="14" s="1"/>
  <c r="CS73" i="14"/>
  <c r="CS76" i="14"/>
  <c r="CS77" i="14" s="1"/>
  <c r="CS64" i="14"/>
  <c r="CS57" i="14"/>
  <c r="CS58" i="14" s="1"/>
  <c r="CS69" i="14"/>
  <c r="CS98" i="14"/>
  <c r="CS96" i="14"/>
  <c r="CS866" i="2" s="1"/>
  <c r="CS38" i="14"/>
  <c r="CS39" i="14" s="1"/>
  <c r="CS33" i="14"/>
  <c r="CS36" i="14"/>
  <c r="CS37" i="14" s="1"/>
  <c r="CS24" i="14"/>
  <c r="CS17" i="14"/>
  <c r="CS18" i="14" s="1"/>
  <c r="CW79" i="10"/>
  <c r="CS145" i="14"/>
  <c r="CS146" i="14" s="1"/>
  <c r="CS133" i="14"/>
  <c r="CS126" i="14"/>
  <c r="CS147" i="14"/>
  <c r="CS148" i="14" s="1"/>
  <c r="CS142" i="14"/>
  <c r="CV228" i="14"/>
  <c r="CV255" i="14"/>
  <c r="CV286" i="14"/>
  <c r="CS29" i="14"/>
  <c r="CT943" i="2" l="1"/>
  <c r="CT554" i="2" s="1"/>
  <c r="CT553" i="2" s="1"/>
  <c r="CT285" i="14"/>
  <c r="CT942" i="2"/>
  <c r="CT42" i="4" s="1"/>
  <c r="CT48" i="4" s="1"/>
  <c r="CT10" i="14" s="1"/>
  <c r="CT9" i="14" s="1"/>
  <c r="CT16" i="14" s="1"/>
  <c r="CT254" i="14"/>
  <c r="CT260" i="14" s="1"/>
  <c r="CT267" i="14" s="1"/>
  <c r="CT268" i="14" s="1"/>
  <c r="CT269" i="14" s="1"/>
  <c r="CT282" i="14"/>
  <c r="CT296" i="14" s="1"/>
  <c r="CT303" i="14" s="1"/>
  <c r="CT304" i="14" s="1"/>
  <c r="CT305" i="14" s="1"/>
  <c r="CT60" i="4"/>
  <c r="CT32" i="4"/>
  <c r="CU919" i="2"/>
  <c r="CU920" i="2" s="1"/>
  <c r="CU921" i="2" s="1"/>
  <c r="CV15" i="14"/>
  <c r="CV22" i="4"/>
  <c r="CV55" i="14"/>
  <c r="CV85" i="14"/>
  <c r="CV87" i="14" s="1"/>
  <c r="CV167" i="14"/>
  <c r="CT30" i="4"/>
  <c r="CV178" i="14"/>
  <c r="DJ936" i="2"/>
  <c r="DJ937" i="2" s="1"/>
  <c r="DJ938" i="2" s="1"/>
  <c r="DJ932" i="2" s="1"/>
  <c r="DI933" i="2"/>
  <c r="DI934" i="2" s="1"/>
  <c r="DI293" i="14"/>
  <c r="CS30" i="14"/>
  <c r="CW906" i="2"/>
  <c r="CW901" i="2" s="1"/>
  <c r="CX77" i="10"/>
  <c r="CS70" i="14"/>
  <c r="CS66" i="14"/>
  <c r="CS26" i="14"/>
  <c r="CT564" i="2" l="1"/>
  <c r="CT565" i="2" s="1"/>
  <c r="CT566" i="2" s="1"/>
  <c r="CT121" i="14"/>
  <c r="CT93" i="14"/>
  <c r="CT98" i="14" s="1"/>
  <c r="CT158" i="14"/>
  <c r="CT157" i="14" s="1"/>
  <c r="CT162" i="14" s="1"/>
  <c r="CT49" i="14"/>
  <c r="CT48" i="14" s="1"/>
  <c r="CT56" i="14" s="1"/>
  <c r="CT78" i="14" s="1"/>
  <c r="CT79" i="14" s="1"/>
  <c r="CU924" i="2"/>
  <c r="CU922" i="2" s="1"/>
  <c r="CT125" i="14"/>
  <c r="CT199" i="4"/>
  <c r="CT201" i="4" s="1"/>
  <c r="CT62" i="4"/>
  <c r="CT64" i="4" s="1"/>
  <c r="CV89" i="14"/>
  <c r="CV91" i="14" s="1"/>
  <c r="CV28" i="4"/>
  <c r="CT8" i="13"/>
  <c r="CT28" i="13" s="1"/>
  <c r="CT183" i="4"/>
  <c r="CT185" i="4" s="1"/>
  <c r="CT187" i="4" s="1"/>
  <c r="CT33" i="4"/>
  <c r="CT27" i="13"/>
  <c r="CT177" i="14"/>
  <c r="DK936" i="2"/>
  <c r="DK937" i="2" s="1"/>
  <c r="DK938" i="2" s="1"/>
  <c r="DK932" i="2" s="1"/>
  <c r="DI231" i="14"/>
  <c r="DI258" i="14"/>
  <c r="DI292" i="14"/>
  <c r="DJ293" i="14"/>
  <c r="DJ933" i="2"/>
  <c r="DJ934" i="2" s="1"/>
  <c r="CT38" i="14"/>
  <c r="CT39" i="14" s="1"/>
  <c r="CT33" i="14"/>
  <c r="CT36" i="14"/>
  <c r="CT37" i="14" s="1"/>
  <c r="CT24" i="14"/>
  <c r="CT17" i="14"/>
  <c r="CT18" i="14" s="1"/>
  <c r="CW287" i="14"/>
  <c r="CW902" i="2"/>
  <c r="CW16" i="4"/>
  <c r="CT29" i="14"/>
  <c r="CX143" i="4"/>
  <c r="CX145" i="4" s="1"/>
  <c r="CX20" i="4"/>
  <c r="CX78" i="10"/>
  <c r="CT69" i="14" l="1"/>
  <c r="CT70" i="14" s="1"/>
  <c r="CT203" i="4"/>
  <c r="CT76" i="14"/>
  <c r="CT77" i="14" s="1"/>
  <c r="CT120" i="14"/>
  <c r="CT126" i="14" s="1"/>
  <c r="CT73" i="14"/>
  <c r="CT57" i="14"/>
  <c r="CT58" i="14" s="1"/>
  <c r="CT66" i="14" s="1"/>
  <c r="CT64" i="14"/>
  <c r="CT96" i="14"/>
  <c r="CT866" i="2" s="1"/>
  <c r="CU925" i="2"/>
  <c r="CU913" i="2" s="1"/>
  <c r="CU819" i="2" s="1"/>
  <c r="CV916" i="2"/>
  <c r="CV918" i="2" s="1"/>
  <c r="CV284" i="14"/>
  <c r="CT29" i="13"/>
  <c r="CT30" i="13" s="1"/>
  <c r="CX184" i="4"/>
  <c r="CW17" i="4"/>
  <c r="CW22" i="4" s="1"/>
  <c r="DK933" i="2"/>
  <c r="DK934" i="2" s="1"/>
  <c r="DK293" i="14"/>
  <c r="DJ292" i="14"/>
  <c r="DJ231" i="14"/>
  <c r="DJ258" i="14"/>
  <c r="DL936" i="2"/>
  <c r="CT30" i="14"/>
  <c r="CT26" i="14"/>
  <c r="CX79" i="10"/>
  <c r="CW903" i="2"/>
  <c r="CU60" i="4" l="1"/>
  <c r="CU29" i="4"/>
  <c r="CT142" i="14"/>
  <c r="CT145" i="14"/>
  <c r="CT146" i="14" s="1"/>
  <c r="CT147" i="14"/>
  <c r="CT148" i="14" s="1"/>
  <c r="CT133" i="14"/>
  <c r="CU941" i="2"/>
  <c r="CU914" i="2"/>
  <c r="CU943" i="2" s="1"/>
  <c r="CU554" i="2" s="1"/>
  <c r="CU553" i="2" s="1"/>
  <c r="CU283" i="14"/>
  <c r="CV919" i="2"/>
  <c r="CV920" i="2" s="1"/>
  <c r="CV921" i="2" s="1"/>
  <c r="CW167" i="14"/>
  <c r="CW85" i="14"/>
  <c r="CW87" i="14" s="1"/>
  <c r="CW15" i="14"/>
  <c r="CW187" i="14"/>
  <c r="CW55" i="14"/>
  <c r="CW178" i="14"/>
  <c r="DL937" i="2"/>
  <c r="DL938" i="2" s="1"/>
  <c r="DL932" i="2" s="1"/>
  <c r="DK258" i="14"/>
  <c r="DK292" i="14"/>
  <c r="DK231" i="14"/>
  <c r="CX906" i="2"/>
  <c r="CX901" i="2" s="1"/>
  <c r="CY77" i="10"/>
  <c r="CW89" i="14"/>
  <c r="CW91" i="14" s="1"/>
  <c r="CW28" i="4"/>
  <c r="CW228" i="14"/>
  <c r="CW255" i="14"/>
  <c r="CW286" i="14"/>
  <c r="CU125" i="14" l="1"/>
  <c r="CU199" i="4"/>
  <c r="CU201" i="4" s="1"/>
  <c r="CU62" i="4"/>
  <c r="CU32" i="4"/>
  <c r="CU915" i="2"/>
  <c r="CU254" i="14" s="1"/>
  <c r="CU260" i="14" s="1"/>
  <c r="CU267" i="14" s="1"/>
  <c r="CU268" i="14" s="1"/>
  <c r="CU269" i="14" s="1"/>
  <c r="CU30" i="4"/>
  <c r="CU183" i="4" s="1"/>
  <c r="CU285" i="14"/>
  <c r="CV924" i="2"/>
  <c r="CV922" i="2" s="1"/>
  <c r="DM936" i="2"/>
  <c r="DM937" i="2" s="1"/>
  <c r="DM938" i="2" s="1"/>
  <c r="DM932" i="2" s="1"/>
  <c r="DL293" i="14"/>
  <c r="DL933" i="2"/>
  <c r="DL934" i="2" s="1"/>
  <c r="CW284" i="14"/>
  <c r="CW916" i="2"/>
  <c r="CY20" i="4"/>
  <c r="CY143" i="4"/>
  <c r="CY145" i="4" s="1"/>
  <c r="CY78" i="10"/>
  <c r="CU564" i="2"/>
  <c r="CU565" i="2" s="1"/>
  <c r="CU566" i="2" s="1"/>
  <c r="CX287" i="14"/>
  <c r="CX902" i="2"/>
  <c r="CX16" i="4"/>
  <c r="CU942" i="2" l="1"/>
  <c r="CU42" i="4" s="1"/>
  <c r="CU48" i="4" s="1"/>
  <c r="CU158" i="14" s="1"/>
  <c r="CU157" i="14" s="1"/>
  <c r="CU162" i="14" s="1"/>
  <c r="CU227" i="14"/>
  <c r="CU233" i="14" s="1"/>
  <c r="CU240" i="14" s="1"/>
  <c r="CU241" i="14" s="1"/>
  <c r="CU242" i="14" s="1"/>
  <c r="CU282" i="14"/>
  <c r="CU296" i="14" s="1"/>
  <c r="CU303" i="14" s="1"/>
  <c r="CU304" i="14" s="1"/>
  <c r="CU305" i="14" s="1"/>
  <c r="CU33" i="4"/>
  <c r="CU27" i="13"/>
  <c r="CU177" i="14"/>
  <c r="CU8" i="13"/>
  <c r="CU28" i="13" s="1"/>
  <c r="CV925" i="2"/>
  <c r="CV913" i="2" s="1"/>
  <c r="CV819" i="2" s="1"/>
  <c r="CX17" i="4"/>
  <c r="CX187" i="14" s="1"/>
  <c r="CY184" i="4"/>
  <c r="DN936" i="2"/>
  <c r="DN937" i="2" s="1"/>
  <c r="DN938" i="2" s="1"/>
  <c r="DN932" i="2" s="1"/>
  <c r="DL258" i="14"/>
  <c r="DL292" i="14"/>
  <c r="DL231" i="14"/>
  <c r="DM933" i="2"/>
  <c r="DM934" i="2" s="1"/>
  <c r="DM293" i="14"/>
  <c r="CX903" i="2"/>
  <c r="CW918" i="2"/>
  <c r="CW919" i="2"/>
  <c r="CW920" i="2" s="1"/>
  <c r="CY79" i="10"/>
  <c r="CU93" i="14" l="1"/>
  <c r="CU96" i="14" s="1"/>
  <c r="CU866" i="2" s="1"/>
  <c r="CU10" i="14"/>
  <c r="CU9" i="14" s="1"/>
  <c r="CU16" i="14" s="1"/>
  <c r="CU17" i="14" s="1"/>
  <c r="CU121" i="14"/>
  <c r="CU120" i="14" s="1"/>
  <c r="CU126" i="14" s="1"/>
  <c r="CU64" i="4"/>
  <c r="CU49" i="14"/>
  <c r="CU48" i="14" s="1"/>
  <c r="CU56" i="14" s="1"/>
  <c r="CU73" i="14" s="1"/>
  <c r="CU185" i="4"/>
  <c r="CU187" i="4" s="1"/>
  <c r="CU203" i="4" s="1"/>
  <c r="CU29" i="13"/>
  <c r="CU30" i="13" s="1"/>
  <c r="CV941" i="2"/>
  <c r="CV283" i="14"/>
  <c r="CV914" i="2"/>
  <c r="CV915" i="2" s="1"/>
  <c r="CV942" i="2" s="1"/>
  <c r="CV42" i="4" s="1"/>
  <c r="CV48" i="4" s="1"/>
  <c r="CV29" i="4"/>
  <c r="CV30" i="4" s="1"/>
  <c r="CV8" i="13" s="1"/>
  <c r="CV28" i="13" s="1"/>
  <c r="CX15" i="14"/>
  <c r="CX22" i="4"/>
  <c r="CX28" i="4" s="1"/>
  <c r="CX167" i="14"/>
  <c r="CX55" i="14"/>
  <c r="CX85" i="14"/>
  <c r="CX87" i="14" s="1"/>
  <c r="CX178" i="14"/>
  <c r="DN933" i="2"/>
  <c r="DN934" i="2" s="1"/>
  <c r="DN293" i="14"/>
  <c r="DM258" i="14"/>
  <c r="DM292" i="14"/>
  <c r="DM231" i="14"/>
  <c r="DO936" i="2"/>
  <c r="CW924" i="2"/>
  <c r="CW922" i="2" s="1"/>
  <c r="CY906" i="2"/>
  <c r="CY901" i="2" s="1"/>
  <c r="CZ77" i="10"/>
  <c r="CW921" i="2"/>
  <c r="CX228" i="14"/>
  <c r="CX255" i="14"/>
  <c r="CX286" i="14"/>
  <c r="CU36" i="14" l="1"/>
  <c r="CU37" i="14" s="1"/>
  <c r="CU33" i="14"/>
  <c r="CU98" i="14"/>
  <c r="CU142" i="14"/>
  <c r="CU133" i="14"/>
  <c r="CU145" i="14"/>
  <c r="CU146" i="14" s="1"/>
  <c r="CU147" i="14"/>
  <c r="CU148" i="14" s="1"/>
  <c r="CU29" i="14"/>
  <c r="CU30" i="14" s="1"/>
  <c r="CU64" i="14"/>
  <c r="CU78" i="14"/>
  <c r="CU79" i="14" s="1"/>
  <c r="CU24" i="14"/>
  <c r="CU57" i="14"/>
  <c r="CU58" i="14" s="1"/>
  <c r="CU66" i="14" s="1"/>
  <c r="CU69" i="14"/>
  <c r="CU70" i="14" s="1"/>
  <c r="CU76" i="14"/>
  <c r="CU77" i="14" s="1"/>
  <c r="CU18" i="14"/>
  <c r="CU26" i="14" s="1"/>
  <c r="CU38" i="14"/>
  <c r="CU39" i="14" s="1"/>
  <c r="CV60" i="4"/>
  <c r="CV32" i="4"/>
  <c r="CV254" i="14"/>
  <c r="CV260" i="14" s="1"/>
  <c r="CV267" i="14" s="1"/>
  <c r="CV268" i="14" s="1"/>
  <c r="CV269" i="14" s="1"/>
  <c r="CV943" i="2"/>
  <c r="CV554" i="2" s="1"/>
  <c r="CV553" i="2" s="1"/>
  <c r="CV282" i="14"/>
  <c r="CV296" i="14" s="1"/>
  <c r="CV303" i="14" s="1"/>
  <c r="CV304" i="14" s="1"/>
  <c r="CV305" i="14" s="1"/>
  <c r="CV285" i="14"/>
  <c r="CV227" i="14"/>
  <c r="CV233" i="14" s="1"/>
  <c r="CV240" i="14" s="1"/>
  <c r="CV241" i="14" s="1"/>
  <c r="CV242" i="14" s="1"/>
  <c r="CX89" i="14"/>
  <c r="CX91" i="14" s="1"/>
  <c r="CV183" i="4"/>
  <c r="CV185" i="4" s="1"/>
  <c r="CV187" i="4" s="1"/>
  <c r="CV27" i="13"/>
  <c r="CV29" i="13" s="1"/>
  <c r="CV30" i="13" s="1"/>
  <c r="CV177" i="14"/>
  <c r="DO937" i="2"/>
  <c r="DO938" i="2" s="1"/>
  <c r="DO932" i="2" s="1"/>
  <c r="DN231" i="14"/>
  <c r="DN258" i="14"/>
  <c r="DN292" i="14"/>
  <c r="CW925" i="2"/>
  <c r="CW913" i="2" s="1"/>
  <c r="CW819" i="2" s="1"/>
  <c r="CY287" i="14"/>
  <c r="CY902" i="2"/>
  <c r="CY16" i="4"/>
  <c r="CV158" i="14"/>
  <c r="CV157" i="14" s="1"/>
  <c r="CV162" i="14" s="1"/>
  <c r="CV121" i="14"/>
  <c r="CV10" i="14"/>
  <c r="CV9" i="14" s="1"/>
  <c r="CV16" i="14" s="1"/>
  <c r="CV49" i="14"/>
  <c r="CV48" i="14" s="1"/>
  <c r="CV56" i="14" s="1"/>
  <c r="CV93" i="14"/>
  <c r="CX284" i="14"/>
  <c r="CX916" i="2"/>
  <c r="CZ143" i="4"/>
  <c r="CZ145" i="4" s="1"/>
  <c r="CZ20" i="4"/>
  <c r="CZ78" i="10"/>
  <c r="CV564" i="2" l="1"/>
  <c r="CV565" i="2" s="1"/>
  <c r="CV566" i="2" s="1"/>
  <c r="CV29" i="14"/>
  <c r="CV30" i="14" s="1"/>
  <c r="CV69" i="14"/>
  <c r="CV70" i="14" s="1"/>
  <c r="CV33" i="4"/>
  <c r="CW60" i="4"/>
  <c r="CW32" i="4"/>
  <c r="CV125" i="14"/>
  <c r="CV120" i="14" s="1"/>
  <c r="CV199" i="4"/>
  <c r="CV201" i="4" s="1"/>
  <c r="CV203" i="4" s="1"/>
  <c r="CV62" i="4"/>
  <c r="CV64" i="4" s="1"/>
  <c r="CZ184" i="4"/>
  <c r="CY17" i="4"/>
  <c r="CY22" i="4" s="1"/>
  <c r="DP936" i="2"/>
  <c r="DP937" i="2" s="1"/>
  <c r="DP938" i="2" s="1"/>
  <c r="DP932" i="2" s="1"/>
  <c r="DO933" i="2"/>
  <c r="DO934" i="2" s="1"/>
  <c r="DO293" i="14"/>
  <c r="CW941" i="2"/>
  <c r="CW283" i="14"/>
  <c r="CW29" i="4"/>
  <c r="CW914" i="2"/>
  <c r="CX919" i="2"/>
  <c r="CX920" i="2" s="1"/>
  <c r="CX918" i="2"/>
  <c r="CV78" i="14"/>
  <c r="CV79" i="14" s="1"/>
  <c r="CV73" i="14"/>
  <c r="CV76" i="14"/>
  <c r="CV77" i="14" s="1"/>
  <c r="CV64" i="14"/>
  <c r="CV57" i="14"/>
  <c r="CV58" i="14" s="1"/>
  <c r="CZ79" i="10"/>
  <c r="CV98" i="14"/>
  <c r="CV96" i="14"/>
  <c r="CV866" i="2" s="1"/>
  <c r="CV38" i="14"/>
  <c r="CV39" i="14" s="1"/>
  <c r="CV33" i="14"/>
  <c r="CV36" i="14"/>
  <c r="CV37" i="14" s="1"/>
  <c r="CV24" i="14"/>
  <c r="CV17" i="14"/>
  <c r="CV18" i="14" s="1"/>
  <c r="CY903" i="2"/>
  <c r="CV133" i="14" l="1"/>
  <c r="CV126" i="14"/>
  <c r="CV147" i="14"/>
  <c r="CV148" i="14" s="1"/>
  <c r="CV145" i="14"/>
  <c r="CV146" i="14" s="1"/>
  <c r="CV142" i="14"/>
  <c r="CW125" i="14"/>
  <c r="CW199" i="4"/>
  <c r="CW201" i="4" s="1"/>
  <c r="CW62" i="4"/>
  <c r="CY85" i="14"/>
  <c r="CY87" i="14" s="1"/>
  <c r="CY167" i="14"/>
  <c r="CY15" i="14"/>
  <c r="CY187" i="14"/>
  <c r="CY55" i="14"/>
  <c r="CY178" i="14"/>
  <c r="CW30" i="4"/>
  <c r="CW183" i="4" s="1"/>
  <c r="DQ936" i="2"/>
  <c r="DQ937" i="2" s="1"/>
  <c r="DQ938" i="2" s="1"/>
  <c r="DQ932" i="2" s="1"/>
  <c r="DO231" i="14"/>
  <c r="DO258" i="14"/>
  <c r="DO292" i="14"/>
  <c r="DP933" i="2"/>
  <c r="DP934" i="2" s="1"/>
  <c r="DP293" i="14"/>
  <c r="CW915" i="2"/>
  <c r="CW285" i="14"/>
  <c r="CW943" i="2"/>
  <c r="CW554" i="2" s="1"/>
  <c r="CW553" i="2" s="1"/>
  <c r="CV26" i="14"/>
  <c r="CV66" i="14"/>
  <c r="CX921" i="2"/>
  <c r="CY286" i="14"/>
  <c r="CY228" i="14"/>
  <c r="CY255" i="14"/>
  <c r="CZ906" i="2"/>
  <c r="CZ901" i="2" s="1"/>
  <c r="DA77" i="10"/>
  <c r="CY89" i="14"/>
  <c r="CY91" i="14" s="1"/>
  <c r="CY28" i="4"/>
  <c r="CX924" i="2"/>
  <c r="CX922" i="2" s="1"/>
  <c r="CW27" i="13" l="1"/>
  <c r="CW33" i="4"/>
  <c r="CW8" i="13"/>
  <c r="CW28" i="13" s="1"/>
  <c r="CW177" i="14"/>
  <c r="DP292" i="14"/>
  <c r="DP231" i="14"/>
  <c r="DP258" i="14"/>
  <c r="DQ293" i="14"/>
  <c r="DQ933" i="2"/>
  <c r="DQ934" i="2" s="1"/>
  <c r="DR936" i="2"/>
  <c r="CW564" i="2"/>
  <c r="CW565" i="2" s="1"/>
  <c r="CW566" i="2" s="1"/>
  <c r="CW282" i="14"/>
  <c r="CW296" i="14" s="1"/>
  <c r="CW303" i="14" s="1"/>
  <c r="CW304" i="14" s="1"/>
  <c r="CW305" i="14" s="1"/>
  <c r="CW254" i="14"/>
  <c r="CW260" i="14" s="1"/>
  <c r="CW267" i="14" s="1"/>
  <c r="CW268" i="14" s="1"/>
  <c r="CW269" i="14" s="1"/>
  <c r="CW227" i="14"/>
  <c r="CW233" i="14" s="1"/>
  <c r="CW240" i="14" s="1"/>
  <c r="CW241" i="14" s="1"/>
  <c r="CW242" i="14" s="1"/>
  <c r="CW942" i="2"/>
  <c r="CW42" i="4" s="1"/>
  <c r="CW48" i="4" s="1"/>
  <c r="CZ287" i="14"/>
  <c r="CZ902" i="2"/>
  <c r="CZ903" i="2" s="1"/>
  <c r="CZ16" i="4"/>
  <c r="CY284" i="14"/>
  <c r="CY916" i="2"/>
  <c r="DA143" i="4"/>
  <c r="DA145" i="4" s="1"/>
  <c r="DA20" i="4"/>
  <c r="DA78" i="10"/>
  <c r="CX925" i="2"/>
  <c r="CX913" i="2" s="1"/>
  <c r="CX819" i="2" s="1"/>
  <c r="CX60" i="4" l="1"/>
  <c r="CX32" i="4"/>
  <c r="CW29" i="13"/>
  <c r="CW30" i="13" s="1"/>
  <c r="DA184" i="4"/>
  <c r="CZ17" i="4"/>
  <c r="CZ85" i="14" s="1"/>
  <c r="CZ87" i="14" s="1"/>
  <c r="DR937" i="2"/>
  <c r="DR938" i="2" s="1"/>
  <c r="DR932" i="2" s="1"/>
  <c r="DQ231" i="14"/>
  <c r="DQ258" i="14"/>
  <c r="DQ292" i="14"/>
  <c r="CW121" i="14"/>
  <c r="CW120" i="14" s="1"/>
  <c r="CW185" i="4"/>
  <c r="CW187" i="4" s="1"/>
  <c r="CW203" i="4" s="1"/>
  <c r="CW10" i="14"/>
  <c r="CW9" i="14" s="1"/>
  <c r="CW16" i="14" s="1"/>
  <c r="CW93" i="14"/>
  <c r="CW158" i="14"/>
  <c r="CW157" i="14" s="1"/>
  <c r="CW162" i="14" s="1"/>
  <c r="CW64" i="4"/>
  <c r="CW49" i="14"/>
  <c r="CW48" i="14" s="1"/>
  <c r="CW56" i="14" s="1"/>
  <c r="CZ228" i="14"/>
  <c r="CZ255" i="14"/>
  <c r="CZ286" i="14"/>
  <c r="CX283" i="14"/>
  <c r="CX29" i="4"/>
  <c r="CX914" i="2"/>
  <c r="CX941" i="2"/>
  <c r="CY918" i="2"/>
  <c r="CY919" i="2"/>
  <c r="CY920" i="2" s="1"/>
  <c r="DA79" i="10"/>
  <c r="CX125" i="14" l="1"/>
  <c r="CX199" i="4"/>
  <c r="CX201" i="4" s="1"/>
  <c r="CX62" i="4"/>
  <c r="CZ15" i="14"/>
  <c r="CZ187" i="14"/>
  <c r="CZ55" i="14"/>
  <c r="CZ167" i="14"/>
  <c r="CZ22" i="4"/>
  <c r="CX30" i="4"/>
  <c r="CX8" i="13" s="1"/>
  <c r="CX28" i="13" s="1"/>
  <c r="CZ178" i="14"/>
  <c r="DS936" i="2"/>
  <c r="DS937" i="2" s="1"/>
  <c r="DS938" i="2" s="1"/>
  <c r="DS932" i="2" s="1"/>
  <c r="DR293" i="14"/>
  <c r="DR933" i="2"/>
  <c r="DR934" i="2" s="1"/>
  <c r="CW96" i="14"/>
  <c r="CW866" i="2" s="1"/>
  <c r="CW98" i="14"/>
  <c r="CW69" i="14"/>
  <c r="CW70" i="14" s="1"/>
  <c r="CW78" i="14"/>
  <c r="CW79" i="14" s="1"/>
  <c r="CW57" i="14"/>
  <c r="CW58" i="14" s="1"/>
  <c r="CW66" i="14" s="1"/>
  <c r="CW73" i="14"/>
  <c r="CW76" i="14"/>
  <c r="CW77" i="14" s="1"/>
  <c r="CW64" i="14"/>
  <c r="CW24" i="14"/>
  <c r="CW36" i="14"/>
  <c r="CW37" i="14" s="1"/>
  <c r="CW38" i="14"/>
  <c r="CW39" i="14" s="1"/>
  <c r="CW17" i="14"/>
  <c r="CW18" i="14" s="1"/>
  <c r="CW26" i="14" s="1"/>
  <c r="CW33" i="14"/>
  <c r="CW29" i="14"/>
  <c r="CW30" i="14" s="1"/>
  <c r="CW147" i="14"/>
  <c r="CW148" i="14" s="1"/>
  <c r="CW126" i="14"/>
  <c r="CW145" i="14"/>
  <c r="CW146" i="14" s="1"/>
  <c r="CW142" i="14"/>
  <c r="CW133" i="14"/>
  <c r="CY924" i="2"/>
  <c r="CY922" i="2" s="1"/>
  <c r="CX285" i="14"/>
  <c r="CX943" i="2"/>
  <c r="CX554" i="2" s="1"/>
  <c r="CX553" i="2" s="1"/>
  <c r="DA906" i="2"/>
  <c r="DA901" i="2" s="1"/>
  <c r="DB77" i="10"/>
  <c r="CY921" i="2"/>
  <c r="CX915" i="2"/>
  <c r="CX183" i="4" l="1"/>
  <c r="CZ28" i="4"/>
  <c r="CZ916" i="2" s="1"/>
  <c r="CX27" i="13"/>
  <c r="CX29" i="13" s="1"/>
  <c r="CX30" i="13" s="1"/>
  <c r="CX33" i="4"/>
  <c r="CZ89" i="14"/>
  <c r="CZ91" i="14" s="1"/>
  <c r="CX177" i="14"/>
  <c r="DR231" i="14"/>
  <c r="DR292" i="14"/>
  <c r="DR258" i="14"/>
  <c r="DT936" i="2"/>
  <c r="DS293" i="14"/>
  <c r="DS933" i="2"/>
  <c r="DS934" i="2" s="1"/>
  <c r="CY925" i="2"/>
  <c r="CY913" i="2" s="1"/>
  <c r="CY819" i="2" s="1"/>
  <c r="DA287" i="14"/>
  <c r="DA902" i="2"/>
  <c r="DA16" i="4"/>
  <c r="CX227" i="14"/>
  <c r="CX233" i="14" s="1"/>
  <c r="CX240" i="14" s="1"/>
  <c r="CX241" i="14" s="1"/>
  <c r="CX242" i="14" s="1"/>
  <c r="CX282" i="14"/>
  <c r="CX296" i="14" s="1"/>
  <c r="CX303" i="14" s="1"/>
  <c r="CX304" i="14" s="1"/>
  <c r="CX305" i="14" s="1"/>
  <c r="CX254" i="14"/>
  <c r="CX260" i="14" s="1"/>
  <c r="CX267" i="14" s="1"/>
  <c r="CX268" i="14" s="1"/>
  <c r="CX269" i="14" s="1"/>
  <c r="CX942" i="2"/>
  <c r="CX42" i="4" s="1"/>
  <c r="CX48" i="4" s="1"/>
  <c r="CX564" i="2"/>
  <c r="CX565" i="2" s="1"/>
  <c r="CX566" i="2" s="1"/>
  <c r="DB143" i="4"/>
  <c r="DB145" i="4" s="1"/>
  <c r="DB20" i="4"/>
  <c r="DB78" i="10"/>
  <c r="CY914" i="2" l="1"/>
  <c r="CY285" i="14" s="1"/>
  <c r="CZ284" i="14"/>
  <c r="DB184" i="4"/>
  <c r="DA17" i="4"/>
  <c r="DA187" i="14" s="1"/>
  <c r="CY29" i="4"/>
  <c r="CY283" i="14"/>
  <c r="CY941" i="2"/>
  <c r="DT937" i="2"/>
  <c r="DU936" i="2" s="1"/>
  <c r="DS258" i="14"/>
  <c r="DS292" i="14"/>
  <c r="DS231" i="14"/>
  <c r="CX158" i="14"/>
  <c r="CX157" i="14" s="1"/>
  <c r="CX162" i="14" s="1"/>
  <c r="CX121" i="14"/>
  <c r="CX120" i="14" s="1"/>
  <c r="CX10" i="14"/>
  <c r="CX9" i="14" s="1"/>
  <c r="CX16" i="14" s="1"/>
  <c r="CX49" i="14"/>
  <c r="CX48" i="14" s="1"/>
  <c r="CX56" i="14" s="1"/>
  <c r="CX64" i="4"/>
  <c r="CX185" i="4"/>
  <c r="CX187" i="4" s="1"/>
  <c r="CX203" i="4" s="1"/>
  <c r="CX93" i="14"/>
  <c r="CZ919" i="2"/>
  <c r="CZ920" i="2" s="1"/>
  <c r="CZ918" i="2"/>
  <c r="DB79" i="10"/>
  <c r="DA903" i="2"/>
  <c r="CY943" i="2" l="1"/>
  <c r="CY554" i="2" s="1"/>
  <c r="CY553" i="2" s="1"/>
  <c r="CY915" i="2"/>
  <c r="CY254" i="14" s="1"/>
  <c r="CY260" i="14" s="1"/>
  <c r="CY267" i="14" s="1"/>
  <c r="CY268" i="14" s="1"/>
  <c r="CY269" i="14" s="1"/>
  <c r="CY60" i="4"/>
  <c r="CY32" i="4"/>
  <c r="DA167" i="14"/>
  <c r="DA22" i="4"/>
  <c r="DA89" i="14" s="1"/>
  <c r="DA91" i="14" s="1"/>
  <c r="DA15" i="14"/>
  <c r="DA85" i="14"/>
  <c r="DA87" i="14" s="1"/>
  <c r="DA55" i="14"/>
  <c r="DA178" i="14"/>
  <c r="CY30" i="4"/>
  <c r="DU937" i="2"/>
  <c r="DU938" i="2" s="1"/>
  <c r="DU932" i="2" s="1"/>
  <c r="DT938" i="2"/>
  <c r="CZ921" i="2"/>
  <c r="DA228" i="14"/>
  <c r="DA255" i="14"/>
  <c r="DA286" i="14"/>
  <c r="CX98" i="14"/>
  <c r="CX96" i="14"/>
  <c r="CX866" i="2" s="1"/>
  <c r="CX38" i="14"/>
  <c r="CX39" i="14" s="1"/>
  <c r="CX33" i="14"/>
  <c r="CX36" i="14"/>
  <c r="CX37" i="14" s="1"/>
  <c r="CX24" i="14"/>
  <c r="CX17" i="14"/>
  <c r="CX18" i="14" s="1"/>
  <c r="CX29" i="14"/>
  <c r="DB906" i="2"/>
  <c r="DB901" i="2" s="1"/>
  <c r="DC77" i="10"/>
  <c r="CX145" i="14"/>
  <c r="CX146" i="14" s="1"/>
  <c r="CX133" i="14"/>
  <c r="CX126" i="14"/>
  <c r="CX147" i="14"/>
  <c r="CX148" i="14" s="1"/>
  <c r="CX142" i="14"/>
  <c r="CZ924" i="2"/>
  <c r="CZ922" i="2" s="1"/>
  <c r="CX78" i="14"/>
  <c r="CX79" i="14" s="1"/>
  <c r="CX73" i="14"/>
  <c r="CX76" i="14"/>
  <c r="CX77" i="14" s="1"/>
  <c r="CX64" i="14"/>
  <c r="CX57" i="14"/>
  <c r="CX58" i="14" s="1"/>
  <c r="CX69" i="14"/>
  <c r="CY282" i="14" l="1"/>
  <c r="CY296" i="14" s="1"/>
  <c r="CY303" i="14" s="1"/>
  <c r="CY304" i="14" s="1"/>
  <c r="CY305" i="14" s="1"/>
  <c r="CY942" i="2"/>
  <c r="CY42" i="4" s="1"/>
  <c r="CY48" i="4" s="1"/>
  <c r="CY158" i="14" s="1"/>
  <c r="CY157" i="14" s="1"/>
  <c r="CY162" i="14" s="1"/>
  <c r="CY227" i="14"/>
  <c r="CY233" i="14" s="1"/>
  <c r="CY240" i="14" s="1"/>
  <c r="CY241" i="14" s="1"/>
  <c r="CY242" i="14" s="1"/>
  <c r="CY564" i="2"/>
  <c r="CY565" i="2" s="1"/>
  <c r="CY566" i="2" s="1"/>
  <c r="CY125" i="14"/>
  <c r="CY199" i="4"/>
  <c r="CY201" i="4" s="1"/>
  <c r="CY62" i="4"/>
  <c r="DA28" i="4"/>
  <c r="CY177" i="14"/>
  <c r="CY27" i="13"/>
  <c r="CY33" i="4"/>
  <c r="CY183" i="4"/>
  <c r="CY8" i="13"/>
  <c r="CY28" i="13" s="1"/>
  <c r="DV936" i="2"/>
  <c r="DV937" i="2" s="1"/>
  <c r="DT932" i="2"/>
  <c r="DU933" i="2"/>
  <c r="DU293" i="14"/>
  <c r="DB287" i="14"/>
  <c r="DB902" i="2"/>
  <c r="DB903" i="2" s="1"/>
  <c r="DB16" i="4"/>
  <c r="CX66" i="14"/>
  <c r="CX30" i="14"/>
  <c r="CZ925" i="2"/>
  <c r="CZ913" i="2" s="1"/>
  <c r="CZ819" i="2" s="1"/>
  <c r="DC20" i="4"/>
  <c r="DC143" i="4"/>
  <c r="DC145" i="4" s="1"/>
  <c r="DC78" i="10"/>
  <c r="CX26" i="14"/>
  <c r="CX70" i="14"/>
  <c r="CY49" i="14" l="1"/>
  <c r="CY48" i="14" s="1"/>
  <c r="CY56" i="14" s="1"/>
  <c r="CY69" i="14" s="1"/>
  <c r="CY70" i="14" s="1"/>
  <c r="CY10" i="14"/>
  <c r="CY9" i="14" s="1"/>
  <c r="CY16" i="14" s="1"/>
  <c r="CY24" i="14" s="1"/>
  <c r="CY93" i="14"/>
  <c r="CY98" i="14" s="1"/>
  <c r="CY121" i="14"/>
  <c r="CY120" i="14" s="1"/>
  <c r="CY185" i="4"/>
  <c r="CY187" i="4" s="1"/>
  <c r="CY203" i="4" s="1"/>
  <c r="CY64" i="4"/>
  <c r="CZ60" i="4"/>
  <c r="CZ32" i="4"/>
  <c r="DA284" i="14"/>
  <c r="DA916" i="2"/>
  <c r="DA919" i="2" s="1"/>
  <c r="DA920" i="2" s="1"/>
  <c r="CY29" i="13"/>
  <c r="CY30" i="13" s="1"/>
  <c r="DC184" i="4"/>
  <c r="DB17" i="4"/>
  <c r="DB85" i="14" s="1"/>
  <c r="DB87" i="14" s="1"/>
  <c r="DV938" i="2"/>
  <c r="DX937" i="2"/>
  <c r="DT933" i="2"/>
  <c r="DT934" i="2" s="1"/>
  <c r="DT293" i="14"/>
  <c r="DB228" i="14"/>
  <c r="DB255" i="14"/>
  <c r="DB286" i="14"/>
  <c r="DC79" i="10"/>
  <c r="CZ283" i="14"/>
  <c r="CZ29" i="4"/>
  <c r="CZ914" i="2"/>
  <c r="CZ941" i="2"/>
  <c r="CY33" i="14" l="1"/>
  <c r="CY38" i="14"/>
  <c r="CY39" i="14" s="1"/>
  <c r="CY29" i="14"/>
  <c r="CY30" i="14" s="1"/>
  <c r="CY36" i="14"/>
  <c r="CY37" i="14" s="1"/>
  <c r="CY17" i="14"/>
  <c r="CY18" i="14" s="1"/>
  <c r="CY26" i="14" s="1"/>
  <c r="CY57" i="14"/>
  <c r="CY58" i="14" s="1"/>
  <c r="CY66" i="14" s="1"/>
  <c r="CY78" i="14"/>
  <c r="CY79" i="14" s="1"/>
  <c r="CY96" i="14"/>
  <c r="CY866" i="2" s="1"/>
  <c r="CY64" i="14"/>
  <c r="CY76" i="14"/>
  <c r="CY77" i="14" s="1"/>
  <c r="CY73" i="14"/>
  <c r="DA918" i="2"/>
  <c r="DA921" i="2" s="1"/>
  <c r="CY126" i="14"/>
  <c r="CY145" i="14"/>
  <c r="CY146" i="14" s="1"/>
  <c r="CY142" i="14"/>
  <c r="CY147" i="14"/>
  <c r="CY148" i="14" s="1"/>
  <c r="CY133" i="14"/>
  <c r="CZ125" i="14"/>
  <c r="CZ199" i="4"/>
  <c r="CZ201" i="4" s="1"/>
  <c r="CZ62" i="4"/>
  <c r="DB55" i="14"/>
  <c r="DB187" i="14"/>
  <c r="DB167" i="14"/>
  <c r="DB22" i="4"/>
  <c r="DB15" i="14"/>
  <c r="CZ30" i="4"/>
  <c r="CZ8" i="13" s="1"/>
  <c r="CZ28" i="13" s="1"/>
  <c r="DB178" i="14"/>
  <c r="DV932" i="2"/>
  <c r="DV293" i="14" s="1"/>
  <c r="DX293" i="14" s="1"/>
  <c r="DX938" i="2"/>
  <c r="DU934" i="2"/>
  <c r="DT292" i="14"/>
  <c r="DT231" i="14"/>
  <c r="DT258" i="14"/>
  <c r="DA924" i="2"/>
  <c r="DA922" i="2" s="1"/>
  <c r="DC906" i="2"/>
  <c r="DC901" i="2" s="1"/>
  <c r="DD77" i="10"/>
  <c r="CZ285" i="14"/>
  <c r="CZ943" i="2"/>
  <c r="CZ554" i="2" s="1"/>
  <c r="CZ553" i="2" s="1"/>
  <c r="CZ915" i="2"/>
  <c r="DB28" i="4" l="1"/>
  <c r="CZ33" i="4"/>
  <c r="DB89" i="14"/>
  <c r="DB91" i="14" s="1"/>
  <c r="CZ183" i="4"/>
  <c r="CZ27" i="13"/>
  <c r="CZ29" i="13" s="1"/>
  <c r="CZ30" i="13" s="1"/>
  <c r="CZ177" i="14"/>
  <c r="DV933" i="2"/>
  <c r="DX933" i="2" s="1"/>
  <c r="DX932" i="2"/>
  <c r="DU258" i="14"/>
  <c r="DU292" i="14"/>
  <c r="DU231" i="14"/>
  <c r="DA925" i="2"/>
  <c r="DA913" i="2" s="1"/>
  <c r="DA819" i="2" s="1"/>
  <c r="CZ227" i="14"/>
  <c r="CZ233" i="14" s="1"/>
  <c r="CZ240" i="14" s="1"/>
  <c r="CZ241" i="14" s="1"/>
  <c r="CZ242" i="14" s="1"/>
  <c r="CZ282" i="14"/>
  <c r="CZ296" i="14" s="1"/>
  <c r="CZ303" i="14" s="1"/>
  <c r="CZ304" i="14" s="1"/>
  <c r="CZ305" i="14" s="1"/>
  <c r="CZ254" i="14"/>
  <c r="CZ260" i="14" s="1"/>
  <c r="CZ267" i="14" s="1"/>
  <c r="CZ268" i="14" s="1"/>
  <c r="CZ269" i="14" s="1"/>
  <c r="CZ942" i="2"/>
  <c r="CZ42" i="4" s="1"/>
  <c r="CZ48" i="4" s="1"/>
  <c r="DC287" i="14"/>
  <c r="DC902" i="2"/>
  <c r="DC903" i="2" s="1"/>
  <c r="DC16" i="4"/>
  <c r="DD143" i="4"/>
  <c r="DD145" i="4" s="1"/>
  <c r="DD20" i="4"/>
  <c r="DD78" i="10"/>
  <c r="CZ564" i="2"/>
  <c r="CZ565" i="2" s="1"/>
  <c r="CZ566" i="2" s="1"/>
  <c r="DA29" i="4" l="1"/>
  <c r="DB916" i="2"/>
  <c r="DB919" i="2" s="1"/>
  <c r="DB920" i="2" s="1"/>
  <c r="DB284" i="14"/>
  <c r="DC17" i="4"/>
  <c r="DC22" i="4" s="1"/>
  <c r="DD184" i="4"/>
  <c r="DA941" i="2"/>
  <c r="DA914" i="2"/>
  <c r="DA943" i="2" s="1"/>
  <c r="DA554" i="2" s="1"/>
  <c r="DA553" i="2" s="1"/>
  <c r="DA283" i="14"/>
  <c r="DV934" i="2"/>
  <c r="DC228" i="14"/>
  <c r="DC255" i="14"/>
  <c r="DC286" i="14"/>
  <c r="DD79" i="10"/>
  <c r="CZ158" i="14"/>
  <c r="CZ157" i="14" s="1"/>
  <c r="CZ162" i="14" s="1"/>
  <c r="CZ121" i="14"/>
  <c r="CZ120" i="14" s="1"/>
  <c r="CZ10" i="14"/>
  <c r="CZ9" i="14" s="1"/>
  <c r="CZ16" i="14" s="1"/>
  <c r="CZ49" i="14"/>
  <c r="CZ48" i="14" s="1"/>
  <c r="CZ56" i="14" s="1"/>
  <c r="CZ64" i="4"/>
  <c r="CZ185" i="4"/>
  <c r="CZ187" i="4" s="1"/>
  <c r="CZ203" i="4" s="1"/>
  <c r="CZ93" i="14"/>
  <c r="DA30" i="4" l="1"/>
  <c r="DA27" i="13" s="1"/>
  <c r="DA60" i="4"/>
  <c r="DA32" i="4"/>
  <c r="DB918" i="2"/>
  <c r="DB921" i="2" s="1"/>
  <c r="DC85" i="14"/>
  <c r="DC87" i="14" s="1"/>
  <c r="DC15" i="14"/>
  <c r="DC55" i="14"/>
  <c r="DC187" i="14"/>
  <c r="DC167" i="14"/>
  <c r="DC178" i="14"/>
  <c r="DA285" i="14"/>
  <c r="DA915" i="2"/>
  <c r="DA227" i="14" s="1"/>
  <c r="DA233" i="14" s="1"/>
  <c r="DA240" i="14" s="1"/>
  <c r="DA241" i="14" s="1"/>
  <c r="DA242" i="14" s="1"/>
  <c r="DX934" i="2"/>
  <c r="DV231" i="14"/>
  <c r="DX231" i="14" s="1"/>
  <c r="DV258" i="14"/>
  <c r="DX258" i="14" s="1"/>
  <c r="DV292" i="14"/>
  <c r="DX292" i="14" s="1"/>
  <c r="DB924" i="2"/>
  <c r="DB922" i="2" s="1"/>
  <c r="CZ76" i="14"/>
  <c r="CZ77" i="14" s="1"/>
  <c r="CZ64" i="14"/>
  <c r="CZ57" i="14"/>
  <c r="CZ58" i="14" s="1"/>
  <c r="CZ78" i="14"/>
  <c r="CZ79" i="14" s="1"/>
  <c r="CZ73" i="14"/>
  <c r="CZ69" i="14"/>
  <c r="CZ98" i="14"/>
  <c r="CZ96" i="14"/>
  <c r="CZ866" i="2" s="1"/>
  <c r="CZ36" i="14"/>
  <c r="CZ37" i="14" s="1"/>
  <c r="CZ24" i="14"/>
  <c r="CZ17" i="14"/>
  <c r="CZ18" i="14" s="1"/>
  <c r="CZ33" i="14"/>
  <c r="CZ38" i="14"/>
  <c r="CZ39" i="14" s="1"/>
  <c r="CZ29" i="14"/>
  <c r="DC89" i="14"/>
  <c r="DC91" i="14" s="1"/>
  <c r="DC28" i="4"/>
  <c r="CZ145" i="14"/>
  <c r="CZ146" i="14" s="1"/>
  <c r="CZ133" i="14"/>
  <c r="CZ126" i="14"/>
  <c r="CZ147" i="14"/>
  <c r="CZ148" i="14" s="1"/>
  <c r="CZ142" i="14"/>
  <c r="DA564" i="2"/>
  <c r="DA565" i="2" s="1"/>
  <c r="DA566" i="2" s="1"/>
  <c r="DD906" i="2"/>
  <c r="DD901" i="2" s="1"/>
  <c r="DE77" i="10"/>
  <c r="DA183" i="4" l="1"/>
  <c r="DA177" i="14"/>
  <c r="DA33" i="4"/>
  <c r="DA8" i="13"/>
  <c r="DA28" i="13" s="1"/>
  <c r="DA29" i="13" s="1"/>
  <c r="DA30" i="13" s="1"/>
  <c r="DA199" i="4"/>
  <c r="DA201" i="4" s="1"/>
  <c r="DA125" i="14"/>
  <c r="DA62" i="4"/>
  <c r="DA254" i="14"/>
  <c r="DA260" i="14" s="1"/>
  <c r="DA267" i="14" s="1"/>
  <c r="DA268" i="14" s="1"/>
  <c r="DA269" i="14" s="1"/>
  <c r="DA282" i="14"/>
  <c r="DA296" i="14" s="1"/>
  <c r="DA303" i="14" s="1"/>
  <c r="DA304" i="14" s="1"/>
  <c r="DA305" i="14" s="1"/>
  <c r="DA942" i="2"/>
  <c r="DA42" i="4" s="1"/>
  <c r="DA48" i="4" s="1"/>
  <c r="DA158" i="14" s="1"/>
  <c r="DA157" i="14" s="1"/>
  <c r="DA162" i="14" s="1"/>
  <c r="DB925" i="2"/>
  <c r="DB913" i="2" s="1"/>
  <c r="DB819" i="2" s="1"/>
  <c r="DD287" i="14"/>
  <c r="DD902" i="2"/>
  <c r="DD16" i="4"/>
  <c r="DC284" i="14"/>
  <c r="DC916" i="2"/>
  <c r="CZ26" i="14"/>
  <c r="CZ66" i="14"/>
  <c r="CZ30" i="14"/>
  <c r="CZ70" i="14"/>
  <c r="DE143" i="4"/>
  <c r="DE145" i="4" s="1"/>
  <c r="DE20" i="4"/>
  <c r="DE78" i="10"/>
  <c r="DB914" i="2" l="1"/>
  <c r="DB285" i="14" s="1"/>
  <c r="DE184" i="4"/>
  <c r="DD17" i="4"/>
  <c r="DA93" i="14"/>
  <c r="DA98" i="14" s="1"/>
  <c r="DA185" i="4"/>
  <c r="DA187" i="4" s="1"/>
  <c r="DA203" i="4" s="1"/>
  <c r="DA64" i="4"/>
  <c r="DA49" i="14"/>
  <c r="DA48" i="14" s="1"/>
  <c r="DA56" i="14" s="1"/>
  <c r="DA69" i="14" s="1"/>
  <c r="DA70" i="14" s="1"/>
  <c r="DA10" i="14"/>
  <c r="DA9" i="14" s="1"/>
  <c r="DA16" i="14" s="1"/>
  <c r="DA29" i="14" s="1"/>
  <c r="DA30" i="14" s="1"/>
  <c r="DA121" i="14"/>
  <c r="DA120" i="14" s="1"/>
  <c r="DB29" i="4"/>
  <c r="DB283" i="14"/>
  <c r="DB941" i="2"/>
  <c r="DE79" i="10"/>
  <c r="DC918" i="2"/>
  <c r="DC919" i="2"/>
  <c r="DC920" i="2" s="1"/>
  <c r="DD903" i="2"/>
  <c r="DB915" i="2" l="1"/>
  <c r="DB227" i="14" s="1"/>
  <c r="DB233" i="14" s="1"/>
  <c r="DB240" i="14" s="1"/>
  <c r="DB241" i="14" s="1"/>
  <c r="DB242" i="14" s="1"/>
  <c r="DB943" i="2"/>
  <c r="DB554" i="2" s="1"/>
  <c r="DB553" i="2" s="1"/>
  <c r="DB60" i="4"/>
  <c r="DB32" i="4"/>
  <c r="DD187" i="14"/>
  <c r="DA145" i="14"/>
  <c r="DA146" i="14" s="1"/>
  <c r="DD15" i="14"/>
  <c r="DD22" i="4"/>
  <c r="DD28" i="4" s="1"/>
  <c r="DD55" i="14"/>
  <c r="DD85" i="14"/>
  <c r="DD87" i="14" s="1"/>
  <c r="DD167" i="14"/>
  <c r="DD178" i="14"/>
  <c r="DB30" i="4"/>
  <c r="DA33" i="14"/>
  <c r="DA64" i="14"/>
  <c r="DA76" i="14"/>
  <c r="DA77" i="14" s="1"/>
  <c r="DA38" i="14"/>
  <c r="DA39" i="14" s="1"/>
  <c r="DA96" i="14"/>
  <c r="DA866" i="2" s="1"/>
  <c r="DA73" i="14"/>
  <c r="DA17" i="14"/>
  <c r="DA18" i="14" s="1"/>
  <c r="DA26" i="14" s="1"/>
  <c r="DA24" i="14"/>
  <c r="DA36" i="14"/>
  <c r="DA37" i="14" s="1"/>
  <c r="DA57" i="14"/>
  <c r="DA58" i="14" s="1"/>
  <c r="DA66" i="14" s="1"/>
  <c r="DA78" i="14"/>
  <c r="DA79" i="14" s="1"/>
  <c r="DA142" i="14"/>
  <c r="DA147" i="14"/>
  <c r="DA148" i="14" s="1"/>
  <c r="DA126" i="14"/>
  <c r="DA133" i="14"/>
  <c r="DD228" i="14"/>
  <c r="DD255" i="14"/>
  <c r="DD286" i="14"/>
  <c r="DC921" i="2"/>
  <c r="DE906" i="2"/>
  <c r="DE901" i="2" s="1"/>
  <c r="DF77" i="10"/>
  <c r="DC924" i="2"/>
  <c r="DC922" i="2" s="1"/>
  <c r="DB564" i="2" l="1"/>
  <c r="DB565" i="2" s="1"/>
  <c r="DB566" i="2" s="1"/>
  <c r="DB254" i="14"/>
  <c r="DB260" i="14" s="1"/>
  <c r="DB267" i="14" s="1"/>
  <c r="DB268" i="14" s="1"/>
  <c r="DB269" i="14" s="1"/>
  <c r="DB942" i="2"/>
  <c r="DB42" i="4" s="1"/>
  <c r="DB48" i="4" s="1"/>
  <c r="DB158" i="14" s="1"/>
  <c r="DB157" i="14" s="1"/>
  <c r="DB162" i="14" s="1"/>
  <c r="DB282" i="14"/>
  <c r="DB296" i="14" s="1"/>
  <c r="DB303" i="14" s="1"/>
  <c r="DB304" i="14" s="1"/>
  <c r="DB305" i="14" s="1"/>
  <c r="DB125" i="14"/>
  <c r="DB199" i="4"/>
  <c r="DB201" i="4" s="1"/>
  <c r="DB62" i="4"/>
  <c r="DD89" i="14"/>
  <c r="DD91" i="14" s="1"/>
  <c r="DB33" i="4"/>
  <c r="DB8" i="13"/>
  <c r="DB28" i="13" s="1"/>
  <c r="DB183" i="4"/>
  <c r="DB27" i="13"/>
  <c r="DB177" i="14"/>
  <c r="DF143" i="4"/>
  <c r="DF145" i="4" s="1"/>
  <c r="DF20" i="4"/>
  <c r="DF78" i="10"/>
  <c r="DC925" i="2"/>
  <c r="DC913" i="2" s="1"/>
  <c r="DC819" i="2" s="1"/>
  <c r="DE287" i="14"/>
  <c r="DE902" i="2"/>
  <c r="DE16" i="4"/>
  <c r="DD284" i="14"/>
  <c r="DD916" i="2"/>
  <c r="DB185" i="4" l="1"/>
  <c r="DB187" i="4" s="1"/>
  <c r="DB203" i="4" s="1"/>
  <c r="DB93" i="14"/>
  <c r="DB96" i="14" s="1"/>
  <c r="DB866" i="2" s="1"/>
  <c r="DB64" i="4"/>
  <c r="DB121" i="14"/>
  <c r="DB120" i="14" s="1"/>
  <c r="DB147" i="14" s="1"/>
  <c r="DB148" i="14" s="1"/>
  <c r="DB10" i="14"/>
  <c r="DB9" i="14" s="1"/>
  <c r="DB16" i="14" s="1"/>
  <c r="DB33" i="14" s="1"/>
  <c r="DB49" i="14"/>
  <c r="DB48" i="14" s="1"/>
  <c r="DB56" i="14" s="1"/>
  <c r="DB73" i="14" s="1"/>
  <c r="DC60" i="4"/>
  <c r="DC32" i="4"/>
  <c r="DB29" i="13"/>
  <c r="DB30" i="13" s="1"/>
  <c r="DE17" i="4"/>
  <c r="DE187" i="14" s="1"/>
  <c r="DF184" i="4"/>
  <c r="DC283" i="14"/>
  <c r="DC29" i="4"/>
  <c r="DC914" i="2"/>
  <c r="DC941" i="2"/>
  <c r="DF79" i="10"/>
  <c r="DE903" i="2"/>
  <c r="DD918" i="2"/>
  <c r="DD919" i="2" s="1"/>
  <c r="DD920" i="2" s="1"/>
  <c r="DB64" i="14" l="1"/>
  <c r="DB98" i="14"/>
  <c r="DB69" i="14"/>
  <c r="DB70" i="14" s="1"/>
  <c r="DB38" i="14"/>
  <c r="DB39" i="14" s="1"/>
  <c r="DB76" i="14"/>
  <c r="DB77" i="14" s="1"/>
  <c r="DB36" i="14"/>
  <c r="DB37" i="14" s="1"/>
  <c r="DB29" i="14"/>
  <c r="DB30" i="14" s="1"/>
  <c r="DB17" i="14"/>
  <c r="DB18" i="14" s="1"/>
  <c r="DB26" i="14" s="1"/>
  <c r="DB24" i="14"/>
  <c r="DB57" i="14"/>
  <c r="DB58" i="14" s="1"/>
  <c r="DB66" i="14" s="1"/>
  <c r="DB78" i="14"/>
  <c r="DB79" i="14" s="1"/>
  <c r="DB145" i="14"/>
  <c r="DB146" i="14" s="1"/>
  <c r="DB133" i="14"/>
  <c r="DB142" i="14"/>
  <c r="DB126" i="14"/>
  <c r="DC125" i="14"/>
  <c r="DC199" i="4"/>
  <c r="DC201" i="4" s="1"/>
  <c r="DC62" i="4"/>
  <c r="DE55" i="14"/>
  <c r="DE167" i="14"/>
  <c r="DE22" i="4"/>
  <c r="DE89" i="14" s="1"/>
  <c r="DE91" i="14" s="1"/>
  <c r="DE15" i="14"/>
  <c r="DE85" i="14"/>
  <c r="DE87" i="14" s="1"/>
  <c r="DC30" i="4"/>
  <c r="DC27" i="13" s="1"/>
  <c r="DE178" i="14"/>
  <c r="DD921" i="2"/>
  <c r="DD924" i="2"/>
  <c r="DD922" i="2" s="1"/>
  <c r="DE228" i="14"/>
  <c r="DE255" i="14"/>
  <c r="DE286" i="14"/>
  <c r="DF906" i="2"/>
  <c r="DF901" i="2" s="1"/>
  <c r="DG77" i="10"/>
  <c r="DC285" i="14"/>
  <c r="DC943" i="2"/>
  <c r="DC554" i="2" s="1"/>
  <c r="DC553" i="2" s="1"/>
  <c r="DC915" i="2"/>
  <c r="DC8" i="13" l="1"/>
  <c r="DC28" i="13" s="1"/>
  <c r="DC29" i="13" s="1"/>
  <c r="DC30" i="13" s="1"/>
  <c r="DC183" i="4"/>
  <c r="DC33" i="4"/>
  <c r="DE28" i="4"/>
  <c r="DE916" i="2" s="1"/>
  <c r="DC177" i="14"/>
  <c r="DD925" i="2"/>
  <c r="DD913" i="2" s="1"/>
  <c r="DD819" i="2" s="1"/>
  <c r="DC227" i="14"/>
  <c r="DC233" i="14" s="1"/>
  <c r="DC240" i="14" s="1"/>
  <c r="DC241" i="14" s="1"/>
  <c r="DC242" i="14" s="1"/>
  <c r="DC282" i="14"/>
  <c r="DC296" i="14" s="1"/>
  <c r="DC303" i="14" s="1"/>
  <c r="DC304" i="14" s="1"/>
  <c r="DC305" i="14" s="1"/>
  <c r="DC254" i="14"/>
  <c r="DC260" i="14" s="1"/>
  <c r="DC267" i="14" s="1"/>
  <c r="DC268" i="14" s="1"/>
  <c r="DC269" i="14" s="1"/>
  <c r="DC942" i="2"/>
  <c r="DC42" i="4" s="1"/>
  <c r="DC48" i="4" s="1"/>
  <c r="DG143" i="4"/>
  <c r="DG145" i="4" s="1"/>
  <c r="DG20" i="4"/>
  <c r="DG78" i="10"/>
  <c r="DC564" i="2"/>
  <c r="DC565" i="2" s="1"/>
  <c r="DC566" i="2" s="1"/>
  <c r="DF287" i="14"/>
  <c r="DF902" i="2"/>
  <c r="DF903" i="2" s="1"/>
  <c r="DF16" i="4"/>
  <c r="DD914" i="2" l="1"/>
  <c r="DD285" i="14" s="1"/>
  <c r="DE284" i="14"/>
  <c r="DD283" i="14"/>
  <c r="DF17" i="4"/>
  <c r="DF187" i="14" s="1"/>
  <c r="DG184" i="4"/>
  <c r="DD29" i="4"/>
  <c r="DD941" i="2"/>
  <c r="DG79" i="10"/>
  <c r="DC158" i="14"/>
  <c r="DC157" i="14" s="1"/>
  <c r="DC162" i="14" s="1"/>
  <c r="DC121" i="14"/>
  <c r="DC120" i="14" s="1"/>
  <c r="DC10" i="14"/>
  <c r="DC9" i="14" s="1"/>
  <c r="DC16" i="14" s="1"/>
  <c r="DC49" i="14"/>
  <c r="DC48" i="14" s="1"/>
  <c r="DC56" i="14" s="1"/>
  <c r="DC185" i="4"/>
  <c r="DC187" i="4" s="1"/>
  <c r="DC203" i="4" s="1"/>
  <c r="DC64" i="4"/>
  <c r="DC93" i="14"/>
  <c r="DF255" i="14"/>
  <c r="DF228" i="14"/>
  <c r="DF286" i="14"/>
  <c r="DE918" i="2"/>
  <c r="DE919" i="2"/>
  <c r="DE920" i="2" s="1"/>
  <c r="DD915" i="2" l="1"/>
  <c r="DD282" i="14" s="1"/>
  <c r="DD296" i="14" s="1"/>
  <c r="DD303" i="14" s="1"/>
  <c r="DD304" i="14" s="1"/>
  <c r="DD305" i="14" s="1"/>
  <c r="DD943" i="2"/>
  <c r="DD554" i="2" s="1"/>
  <c r="DD553" i="2" s="1"/>
  <c r="DD60" i="4"/>
  <c r="DD32" i="4"/>
  <c r="DF55" i="14"/>
  <c r="DF22" i="4"/>
  <c r="DF89" i="14" s="1"/>
  <c r="DF91" i="14" s="1"/>
  <c r="DF167" i="14"/>
  <c r="DF85" i="14"/>
  <c r="DF87" i="14" s="1"/>
  <c r="DF15" i="14"/>
  <c r="DD30" i="4"/>
  <c r="DD8" i="13" s="1"/>
  <c r="DD28" i="13" s="1"/>
  <c r="DF178" i="14"/>
  <c r="DE921" i="2"/>
  <c r="DE924" i="2"/>
  <c r="DE922" i="2" s="1"/>
  <c r="DC78" i="14"/>
  <c r="DC79" i="14" s="1"/>
  <c r="DC73" i="14"/>
  <c r="DC76" i="14"/>
  <c r="DC77" i="14" s="1"/>
  <c r="DC64" i="14"/>
  <c r="DC57" i="14"/>
  <c r="DC58" i="14" s="1"/>
  <c r="DC69" i="14"/>
  <c r="DG906" i="2"/>
  <c r="DG901" i="2" s="1"/>
  <c r="DH77" i="10"/>
  <c r="DC98" i="14"/>
  <c r="DC96" i="14"/>
  <c r="DC866" i="2" s="1"/>
  <c r="DC38" i="14"/>
  <c r="DC39" i="14" s="1"/>
  <c r="DC33" i="14"/>
  <c r="DC36" i="14"/>
  <c r="DC37" i="14" s="1"/>
  <c r="DC24" i="14"/>
  <c r="DC17" i="14"/>
  <c r="DC18" i="14" s="1"/>
  <c r="DC29" i="14"/>
  <c r="DC145" i="14"/>
  <c r="DC146" i="14" s="1"/>
  <c r="DC133" i="14"/>
  <c r="DC126" i="14"/>
  <c r="DC147" i="14"/>
  <c r="DC148" i="14" s="1"/>
  <c r="DC142" i="14"/>
  <c r="DD564" i="2" l="1"/>
  <c r="DD565" i="2" s="1"/>
  <c r="DD566" i="2" s="1"/>
  <c r="DD227" i="14"/>
  <c r="DD233" i="14" s="1"/>
  <c r="DD240" i="14" s="1"/>
  <c r="DD241" i="14" s="1"/>
  <c r="DD242" i="14" s="1"/>
  <c r="DD942" i="2"/>
  <c r="DD42" i="4" s="1"/>
  <c r="DD48" i="4" s="1"/>
  <c r="DD121" i="14" s="1"/>
  <c r="DD254" i="14"/>
  <c r="DD260" i="14" s="1"/>
  <c r="DD267" i="14" s="1"/>
  <c r="DD268" i="14" s="1"/>
  <c r="DD269" i="14" s="1"/>
  <c r="DD125" i="14"/>
  <c r="DD199" i="4"/>
  <c r="DD201" i="4" s="1"/>
  <c r="DD62" i="4"/>
  <c r="DD33" i="4"/>
  <c r="DF28" i="4"/>
  <c r="DF916" i="2" s="1"/>
  <c r="DD183" i="4"/>
  <c r="DD27" i="13"/>
  <c r="DD29" i="13" s="1"/>
  <c r="DD30" i="13" s="1"/>
  <c r="DD177" i="14"/>
  <c r="DE925" i="2"/>
  <c r="DE913" i="2" s="1"/>
  <c r="DE819" i="2" s="1"/>
  <c r="DC26" i="14"/>
  <c r="DG287" i="14"/>
  <c r="DG902" i="2"/>
  <c r="DG903" i="2" s="1"/>
  <c r="DG16" i="4"/>
  <c r="DC70" i="14"/>
  <c r="DH143" i="4"/>
  <c r="DH145" i="4" s="1"/>
  <c r="DH20" i="4"/>
  <c r="DH78" i="10"/>
  <c r="DC66" i="14"/>
  <c r="DC30" i="14"/>
  <c r="DD64" i="4" l="1"/>
  <c r="DD158" i="14"/>
  <c r="DD157" i="14" s="1"/>
  <c r="DD162" i="14" s="1"/>
  <c r="DD10" i="14"/>
  <c r="DD9" i="14" s="1"/>
  <c r="DD16" i="14" s="1"/>
  <c r="DD29" i="14" s="1"/>
  <c r="DD30" i="14" s="1"/>
  <c r="DD49" i="14"/>
  <c r="DD48" i="14" s="1"/>
  <c r="DD56" i="14" s="1"/>
  <c r="DD78" i="14" s="1"/>
  <c r="DD79" i="14" s="1"/>
  <c r="DD93" i="14"/>
  <c r="DD96" i="14" s="1"/>
  <c r="DD866" i="2" s="1"/>
  <c r="DD185" i="4"/>
  <c r="DD187" i="4" s="1"/>
  <c r="DD203" i="4" s="1"/>
  <c r="DD120" i="14"/>
  <c r="DD147" i="14" s="1"/>
  <c r="DD148" i="14" s="1"/>
  <c r="DE283" i="14"/>
  <c r="DF284" i="14"/>
  <c r="DG17" i="4"/>
  <c r="DG187" i="14" s="1"/>
  <c r="DH184" i="4"/>
  <c r="DE29" i="4"/>
  <c r="DE914" i="2"/>
  <c r="DE941" i="2"/>
  <c r="DF919" i="2"/>
  <c r="DF920" i="2" s="1"/>
  <c r="DF918" i="2"/>
  <c r="DH79" i="10"/>
  <c r="DG255" i="14"/>
  <c r="DG228" i="14"/>
  <c r="DG286" i="14"/>
  <c r="DD24" i="14" l="1"/>
  <c r="DD73" i="14"/>
  <c r="DD64" i="14"/>
  <c r="DD76" i="14"/>
  <c r="DD77" i="14" s="1"/>
  <c r="DG85" i="14"/>
  <c r="DG87" i="14" s="1"/>
  <c r="DD98" i="14"/>
  <c r="DD36" i="14"/>
  <c r="DD37" i="14" s="1"/>
  <c r="DD33" i="14"/>
  <c r="DD17" i="14"/>
  <c r="DD18" i="14" s="1"/>
  <c r="DD26" i="14" s="1"/>
  <c r="DD38" i="14"/>
  <c r="DD39" i="14" s="1"/>
  <c r="DD69" i="14"/>
  <c r="DD70" i="14" s="1"/>
  <c r="DD57" i="14"/>
  <c r="DD58" i="14" s="1"/>
  <c r="DD66" i="14" s="1"/>
  <c r="DD126" i="14"/>
  <c r="DD133" i="14"/>
  <c r="DD145" i="14"/>
  <c r="DD146" i="14" s="1"/>
  <c r="DD142" i="14"/>
  <c r="DE60" i="4"/>
  <c r="DE32" i="4"/>
  <c r="DG22" i="4"/>
  <c r="DG15" i="14"/>
  <c r="DG167" i="14"/>
  <c r="DG55" i="14"/>
  <c r="DE30" i="4"/>
  <c r="DG178" i="14"/>
  <c r="DE943" i="2"/>
  <c r="DE554" i="2" s="1"/>
  <c r="DE553" i="2" s="1"/>
  <c r="DE285" i="14"/>
  <c r="DE915" i="2"/>
  <c r="DF924" i="2"/>
  <c r="DF922" i="2" s="1"/>
  <c r="DF921" i="2"/>
  <c r="DH906" i="2"/>
  <c r="DH901" i="2" s="1"/>
  <c r="DI77" i="10"/>
  <c r="DE33" i="4" l="1"/>
  <c r="DE125" i="14"/>
  <c r="DE199" i="4"/>
  <c r="DE201" i="4" s="1"/>
  <c r="DE62" i="4"/>
  <c r="DG28" i="4"/>
  <c r="DG284" i="14" s="1"/>
  <c r="DG89" i="14"/>
  <c r="DG91" i="14" s="1"/>
  <c r="DE8" i="13"/>
  <c r="DE28" i="13" s="1"/>
  <c r="DE27" i="13"/>
  <c r="DE177" i="14"/>
  <c r="DE183" i="4"/>
  <c r="DF925" i="2"/>
  <c r="DF913" i="2" s="1"/>
  <c r="DF819" i="2" s="1"/>
  <c r="DE942" i="2"/>
  <c r="DE42" i="4" s="1"/>
  <c r="DE48" i="4" s="1"/>
  <c r="DE227" i="14"/>
  <c r="DE233" i="14" s="1"/>
  <c r="DE240" i="14" s="1"/>
  <c r="DE241" i="14" s="1"/>
  <c r="DE242" i="14" s="1"/>
  <c r="DE282" i="14"/>
  <c r="DE296" i="14" s="1"/>
  <c r="DE303" i="14" s="1"/>
  <c r="DE304" i="14" s="1"/>
  <c r="DE305" i="14" s="1"/>
  <c r="DE254" i="14"/>
  <c r="DE260" i="14" s="1"/>
  <c r="DE267" i="14" s="1"/>
  <c r="DE268" i="14" s="1"/>
  <c r="DE269" i="14" s="1"/>
  <c r="DE564" i="2"/>
  <c r="DE565" i="2" s="1"/>
  <c r="DE566" i="2" s="1"/>
  <c r="DH287" i="14"/>
  <c r="DH902" i="2"/>
  <c r="DH903" i="2" s="1"/>
  <c r="DH16" i="4"/>
  <c r="DI143" i="4"/>
  <c r="DI145" i="4" s="1"/>
  <c r="DI20" i="4"/>
  <c r="DI78" i="10"/>
  <c r="DF941" i="2" l="1"/>
  <c r="DG916" i="2"/>
  <c r="DG918" i="2" s="1"/>
  <c r="DE29" i="13"/>
  <c r="DE30" i="13" s="1"/>
  <c r="DF29" i="4"/>
  <c r="DF30" i="4" s="1"/>
  <c r="DF283" i="14"/>
  <c r="DH17" i="4"/>
  <c r="DH187" i="14" s="1"/>
  <c r="DI184" i="4"/>
  <c r="DF914" i="2"/>
  <c r="DF915" i="2" s="1"/>
  <c r="DF942" i="2" s="1"/>
  <c r="DF42" i="4" s="1"/>
  <c r="DF48" i="4" s="1"/>
  <c r="DE121" i="14"/>
  <c r="DE120" i="14" s="1"/>
  <c r="DE185" i="4"/>
  <c r="DE187" i="4" s="1"/>
  <c r="DE203" i="4" s="1"/>
  <c r="DE10" i="14"/>
  <c r="DE9" i="14" s="1"/>
  <c r="DE16" i="14" s="1"/>
  <c r="DE93" i="14"/>
  <c r="DE49" i="14"/>
  <c r="DE48" i="14" s="1"/>
  <c r="DE56" i="14" s="1"/>
  <c r="DE158" i="14"/>
  <c r="DE157" i="14" s="1"/>
  <c r="DE162" i="14" s="1"/>
  <c r="DE64" i="4"/>
  <c r="DH255" i="14"/>
  <c r="DH228" i="14"/>
  <c r="DH286" i="14"/>
  <c r="DI79" i="10"/>
  <c r="DF60" i="4" l="1"/>
  <c r="DF32" i="4"/>
  <c r="DG919" i="2"/>
  <c r="DG920" i="2" s="1"/>
  <c r="DG921" i="2" s="1"/>
  <c r="DH22" i="4"/>
  <c r="DH85" i="14"/>
  <c r="DH87" i="14" s="1"/>
  <c r="DH55" i="14"/>
  <c r="DH167" i="14"/>
  <c r="DF27" i="13"/>
  <c r="DF183" i="4"/>
  <c r="DF185" i="4" s="1"/>
  <c r="DF187" i="4" s="1"/>
  <c r="DH15" i="14"/>
  <c r="DF8" i="13"/>
  <c r="DF28" i="13" s="1"/>
  <c r="DF177" i="14"/>
  <c r="DH178" i="14"/>
  <c r="DF943" i="2"/>
  <c r="DF554" i="2" s="1"/>
  <c r="DF553" i="2" s="1"/>
  <c r="DF285" i="14"/>
  <c r="DF227" i="14"/>
  <c r="DF233" i="14" s="1"/>
  <c r="DF240" i="14" s="1"/>
  <c r="DF241" i="14" s="1"/>
  <c r="DF242" i="14" s="1"/>
  <c r="DF254" i="14"/>
  <c r="DF260" i="14" s="1"/>
  <c r="DF267" i="14" s="1"/>
  <c r="DF268" i="14" s="1"/>
  <c r="DF269" i="14" s="1"/>
  <c r="DF282" i="14"/>
  <c r="DF296" i="14" s="1"/>
  <c r="DF303" i="14" s="1"/>
  <c r="DF304" i="14" s="1"/>
  <c r="DF305" i="14" s="1"/>
  <c r="DE69" i="14"/>
  <c r="DE70" i="14" s="1"/>
  <c r="DE76" i="14"/>
  <c r="DE77" i="14" s="1"/>
  <c r="DE64" i="14"/>
  <c r="DE78" i="14"/>
  <c r="DE79" i="14" s="1"/>
  <c r="DE57" i="14"/>
  <c r="DE58" i="14" s="1"/>
  <c r="DE66" i="14" s="1"/>
  <c r="DE73" i="14"/>
  <c r="DE145" i="14"/>
  <c r="DE146" i="14" s="1"/>
  <c r="DE142" i="14"/>
  <c r="DE133" i="14"/>
  <c r="DE126" i="14"/>
  <c r="DE147" i="14"/>
  <c r="DE148" i="14" s="1"/>
  <c r="DE98" i="14"/>
  <c r="DE96" i="14"/>
  <c r="DE866" i="2" s="1"/>
  <c r="DE36" i="14"/>
  <c r="DE37" i="14" s="1"/>
  <c r="DE24" i="14"/>
  <c r="DE38" i="14"/>
  <c r="DE39" i="14" s="1"/>
  <c r="DE17" i="14"/>
  <c r="DE18" i="14" s="1"/>
  <c r="DE26" i="14" s="1"/>
  <c r="DE33" i="14"/>
  <c r="DE29" i="14"/>
  <c r="DE30" i="14" s="1"/>
  <c r="DF158" i="14"/>
  <c r="DF157" i="14" s="1"/>
  <c r="DF162" i="14" s="1"/>
  <c r="DF121" i="14"/>
  <c r="DF10" i="14"/>
  <c r="DF9" i="14" s="1"/>
  <c r="DF16" i="14" s="1"/>
  <c r="DF49" i="14"/>
  <c r="DF48" i="14" s="1"/>
  <c r="DF56" i="14" s="1"/>
  <c r="DF93" i="14"/>
  <c r="DI906" i="2"/>
  <c r="DI901" i="2" s="1"/>
  <c r="DJ77" i="10"/>
  <c r="DF564" i="2" l="1"/>
  <c r="DF565" i="2" s="1"/>
  <c r="DF566" i="2" s="1"/>
  <c r="DF29" i="13"/>
  <c r="DF30" i="13" s="1"/>
  <c r="DF33" i="4"/>
  <c r="DF125" i="14"/>
  <c r="DF120" i="14" s="1"/>
  <c r="DF199" i="4"/>
  <c r="DF201" i="4" s="1"/>
  <c r="DF203" i="4" s="1"/>
  <c r="DF62" i="4"/>
  <c r="DF64" i="4" s="1"/>
  <c r="DG924" i="2"/>
  <c r="DG922" i="2" s="1"/>
  <c r="DH28" i="4"/>
  <c r="DH89" i="14"/>
  <c r="DH91" i="14" s="1"/>
  <c r="DI287" i="14"/>
  <c r="DI902" i="2"/>
  <c r="DI16" i="4"/>
  <c r="DF78" i="14"/>
  <c r="DF79" i="14" s="1"/>
  <c r="DF73" i="14"/>
  <c r="DF76" i="14"/>
  <c r="DF77" i="14" s="1"/>
  <c r="DF64" i="14"/>
  <c r="DF57" i="14"/>
  <c r="DF58" i="14" s="1"/>
  <c r="DF69" i="14"/>
  <c r="DF98" i="14"/>
  <c r="DF96" i="14"/>
  <c r="DF866" i="2" s="1"/>
  <c r="DF38" i="14"/>
  <c r="DF39" i="14" s="1"/>
  <c r="DF33" i="14"/>
  <c r="DF36" i="14"/>
  <c r="DF37" i="14" s="1"/>
  <c r="DF24" i="14"/>
  <c r="DF17" i="14"/>
  <c r="DF18" i="14" s="1"/>
  <c r="DF29" i="14"/>
  <c r="DJ20" i="4"/>
  <c r="DJ143" i="4"/>
  <c r="DJ145" i="4" s="1"/>
  <c r="DJ78" i="10"/>
  <c r="DF126" i="14" l="1"/>
  <c r="DF147" i="14"/>
  <c r="DF148" i="14" s="1"/>
  <c r="DF145" i="14"/>
  <c r="DF146" i="14" s="1"/>
  <c r="DF142" i="14"/>
  <c r="DF133" i="14"/>
  <c r="DG925" i="2"/>
  <c r="DG913" i="2" s="1"/>
  <c r="DG819" i="2" s="1"/>
  <c r="DH284" i="14"/>
  <c r="DH916" i="2"/>
  <c r="DH919" i="2" s="1"/>
  <c r="DH920" i="2" s="1"/>
  <c r="DI17" i="4"/>
  <c r="DI22" i="4" s="1"/>
  <c r="DJ184" i="4"/>
  <c r="DF26" i="14"/>
  <c r="DF70" i="14"/>
  <c r="DJ79" i="10"/>
  <c r="DF66" i="14"/>
  <c r="DI903" i="2"/>
  <c r="DF30" i="14"/>
  <c r="DG283" i="14" l="1"/>
  <c r="DG941" i="2"/>
  <c r="DG29" i="4"/>
  <c r="DG30" i="4" s="1"/>
  <c r="DG914" i="2"/>
  <c r="DG915" i="2" s="1"/>
  <c r="DG282" i="14" s="1"/>
  <c r="DG296" i="14" s="1"/>
  <c r="DG303" i="14" s="1"/>
  <c r="DG304" i="14" s="1"/>
  <c r="DG305" i="14" s="1"/>
  <c r="DH918" i="2"/>
  <c r="DH921" i="2" s="1"/>
  <c r="DI85" i="14"/>
  <c r="DI87" i="14" s="1"/>
  <c r="DI15" i="14"/>
  <c r="DI55" i="14"/>
  <c r="DI187" i="14"/>
  <c r="DI167" i="14"/>
  <c r="DI178" i="14"/>
  <c r="DH924" i="2"/>
  <c r="DH922" i="2" s="1"/>
  <c r="DI89" i="14"/>
  <c r="DI91" i="14" s="1"/>
  <c r="DI28" i="4"/>
  <c r="DJ906" i="2"/>
  <c r="DJ901" i="2" s="1"/>
  <c r="DK77" i="10"/>
  <c r="DI255" i="14"/>
  <c r="DI286" i="14"/>
  <c r="DI228" i="14"/>
  <c r="DG60" i="4" l="1"/>
  <c r="DG32" i="4"/>
  <c r="DG254" i="14"/>
  <c r="DG260" i="14" s="1"/>
  <c r="DG267" i="14" s="1"/>
  <c r="DG268" i="14" s="1"/>
  <c r="DG269" i="14" s="1"/>
  <c r="DG227" i="14"/>
  <c r="DG233" i="14" s="1"/>
  <c r="DG240" i="14" s="1"/>
  <c r="DG241" i="14" s="1"/>
  <c r="DG242" i="14" s="1"/>
  <c r="DG942" i="2"/>
  <c r="DG42" i="4" s="1"/>
  <c r="DG48" i="4" s="1"/>
  <c r="DG121" i="14" s="1"/>
  <c r="DG943" i="2"/>
  <c r="DG554" i="2" s="1"/>
  <c r="DG553" i="2" s="1"/>
  <c r="DG285" i="14"/>
  <c r="DG8" i="13"/>
  <c r="DG28" i="13" s="1"/>
  <c r="DG183" i="4"/>
  <c r="DG27" i="13"/>
  <c r="DG177" i="14"/>
  <c r="DH925" i="2"/>
  <c r="DH913" i="2" s="1"/>
  <c r="DH819" i="2" s="1"/>
  <c r="DI284" i="14"/>
  <c r="DI916" i="2"/>
  <c r="DK143" i="4"/>
  <c r="DK145" i="4" s="1"/>
  <c r="DK20" i="4"/>
  <c r="DK78" i="10"/>
  <c r="DJ287" i="14"/>
  <c r="DJ902" i="2"/>
  <c r="DJ903" i="2" s="1"/>
  <c r="DJ16" i="4"/>
  <c r="DG29" i="13" l="1"/>
  <c r="DG30" i="13" s="1"/>
  <c r="DG33" i="4"/>
  <c r="DH914" i="2"/>
  <c r="DH915" i="2" s="1"/>
  <c r="DG125" i="14"/>
  <c r="DG120" i="14" s="1"/>
  <c r="DG199" i="4"/>
  <c r="DG201" i="4" s="1"/>
  <c r="DG62" i="4"/>
  <c r="DG64" i="4" s="1"/>
  <c r="DG10" i="14"/>
  <c r="DG9" i="14" s="1"/>
  <c r="DG16" i="14" s="1"/>
  <c r="DG38" i="14" s="1"/>
  <c r="DG39" i="14" s="1"/>
  <c r="DG158" i="14"/>
  <c r="DG157" i="14" s="1"/>
  <c r="DG162" i="14" s="1"/>
  <c r="DG93" i="14"/>
  <c r="DG98" i="14" s="1"/>
  <c r="DG49" i="14"/>
  <c r="DG48" i="14" s="1"/>
  <c r="DG56" i="14" s="1"/>
  <c r="DG76" i="14" s="1"/>
  <c r="DG77" i="14" s="1"/>
  <c r="DG185" i="4"/>
  <c r="DG187" i="4" s="1"/>
  <c r="DG564" i="2"/>
  <c r="DG565" i="2" s="1"/>
  <c r="DG566" i="2" s="1"/>
  <c r="DJ17" i="4"/>
  <c r="DK184" i="4"/>
  <c r="DH29" i="4"/>
  <c r="DH283" i="14"/>
  <c r="DH941" i="2"/>
  <c r="DI918" i="2"/>
  <c r="DI919" i="2"/>
  <c r="DI920" i="2" s="1"/>
  <c r="DJ255" i="14"/>
  <c r="DJ286" i="14"/>
  <c r="DJ228" i="14"/>
  <c r="DK79" i="10"/>
  <c r="DH943" i="2" l="1"/>
  <c r="DH554" i="2" s="1"/>
  <c r="DH553" i="2" s="1"/>
  <c r="DG33" i="14"/>
  <c r="DH285" i="14"/>
  <c r="DG203" i="4"/>
  <c r="DG133" i="14"/>
  <c r="DG126" i="14"/>
  <c r="DG147" i="14"/>
  <c r="DG148" i="14" s="1"/>
  <c r="DG145" i="14"/>
  <c r="DG146" i="14" s="1"/>
  <c r="DG142" i="14"/>
  <c r="DH60" i="4"/>
  <c r="DH32" i="4"/>
  <c r="DG36" i="14"/>
  <c r="DG37" i="14" s="1"/>
  <c r="DG96" i="14"/>
  <c r="DG866" i="2" s="1"/>
  <c r="DG73" i="14"/>
  <c r="DG69" i="14"/>
  <c r="DG70" i="14" s="1"/>
  <c r="DG64" i="14"/>
  <c r="DG57" i="14"/>
  <c r="DG58" i="14" s="1"/>
  <c r="DG66" i="14" s="1"/>
  <c r="DG78" i="14"/>
  <c r="DG79" i="14" s="1"/>
  <c r="DG17" i="14"/>
  <c r="DG18" i="14" s="1"/>
  <c r="DG26" i="14" s="1"/>
  <c r="DG29" i="14"/>
  <c r="DG30" i="14" s="1"/>
  <c r="DG24" i="14"/>
  <c r="DJ85" i="14"/>
  <c r="DJ87" i="14" s="1"/>
  <c r="DJ15" i="14"/>
  <c r="DJ187" i="14"/>
  <c r="DJ55" i="14"/>
  <c r="DJ22" i="4"/>
  <c r="DJ167" i="14"/>
  <c r="DH30" i="4"/>
  <c r="DH183" i="4" s="1"/>
  <c r="DJ178" i="14"/>
  <c r="DH227" i="14"/>
  <c r="DH233" i="14" s="1"/>
  <c r="DH240" i="14" s="1"/>
  <c r="DH241" i="14" s="1"/>
  <c r="DH242" i="14" s="1"/>
  <c r="DH282" i="14"/>
  <c r="DH296" i="14" s="1"/>
  <c r="DH303" i="14" s="1"/>
  <c r="DH304" i="14" s="1"/>
  <c r="DH305" i="14" s="1"/>
  <c r="DH254" i="14"/>
  <c r="DH260" i="14" s="1"/>
  <c r="DH267" i="14" s="1"/>
  <c r="DH268" i="14" s="1"/>
  <c r="DH269" i="14" s="1"/>
  <c r="DH942" i="2"/>
  <c r="DH42" i="4" s="1"/>
  <c r="DH48" i="4" s="1"/>
  <c r="DK906" i="2"/>
  <c r="DK901" i="2" s="1"/>
  <c r="DL77" i="10"/>
  <c r="DI924" i="2"/>
  <c r="DI922" i="2" s="1"/>
  <c r="DI921" i="2"/>
  <c r="DH564" i="2" l="1"/>
  <c r="DH565" i="2" s="1"/>
  <c r="DH566" i="2" s="1"/>
  <c r="DH125" i="14"/>
  <c r="DH199" i="4"/>
  <c r="DH201" i="4" s="1"/>
  <c r="DH62" i="4"/>
  <c r="DH64" i="4" s="1"/>
  <c r="DH8" i="13"/>
  <c r="DH28" i="13" s="1"/>
  <c r="DH33" i="4"/>
  <c r="DH27" i="13"/>
  <c r="DJ28" i="4"/>
  <c r="DJ916" i="2" s="1"/>
  <c r="DJ89" i="14"/>
  <c r="DJ91" i="14" s="1"/>
  <c r="DH177" i="14"/>
  <c r="DI925" i="2"/>
  <c r="DI913" i="2" s="1"/>
  <c r="DI819" i="2" s="1"/>
  <c r="DH121" i="14"/>
  <c r="DH49" i="14"/>
  <c r="DH48" i="14" s="1"/>
  <c r="DH56" i="14" s="1"/>
  <c r="DH158" i="14"/>
  <c r="DH157" i="14" s="1"/>
  <c r="DH162" i="14" s="1"/>
  <c r="DH10" i="14"/>
  <c r="DH9" i="14" s="1"/>
  <c r="DH16" i="14" s="1"/>
  <c r="DH185" i="4"/>
  <c r="DH187" i="4" s="1"/>
  <c r="DH93" i="14"/>
  <c r="DL20" i="4"/>
  <c r="DL143" i="4"/>
  <c r="DL145" i="4" s="1"/>
  <c r="DL78" i="10"/>
  <c r="DK287" i="14"/>
  <c r="DK902" i="2"/>
  <c r="DK903" i="2" s="1"/>
  <c r="DK16" i="4"/>
  <c r="DH120" i="14" l="1"/>
  <c r="DH133" i="14" s="1"/>
  <c r="DH203" i="4"/>
  <c r="DI941" i="2"/>
  <c r="DJ284" i="14"/>
  <c r="DH29" i="13"/>
  <c r="DH30" i="13" s="1"/>
  <c r="DK17" i="4"/>
  <c r="DL184" i="4"/>
  <c r="DI283" i="14"/>
  <c r="DI29" i="4"/>
  <c r="DI914" i="2"/>
  <c r="DI943" i="2" s="1"/>
  <c r="DI554" i="2" s="1"/>
  <c r="DI553" i="2" s="1"/>
  <c r="DK255" i="14"/>
  <c r="DK286" i="14"/>
  <c r="DK228" i="14"/>
  <c r="DJ919" i="2"/>
  <c r="DJ920" i="2" s="1"/>
  <c r="DJ918" i="2"/>
  <c r="DH38" i="14"/>
  <c r="DH39" i="14" s="1"/>
  <c r="DH33" i="14"/>
  <c r="DH36" i="14"/>
  <c r="DH37" i="14" s="1"/>
  <c r="DH24" i="14"/>
  <c r="DH17" i="14"/>
  <c r="DH18" i="14" s="1"/>
  <c r="DH29" i="14"/>
  <c r="DH96" i="14"/>
  <c r="DH866" i="2" s="1"/>
  <c r="DH98" i="14"/>
  <c r="DL79" i="10"/>
  <c r="DH78" i="14"/>
  <c r="DH79" i="14" s="1"/>
  <c r="DH73" i="14"/>
  <c r="DH76" i="14"/>
  <c r="DH77" i="14" s="1"/>
  <c r="DH64" i="14"/>
  <c r="DH57" i="14"/>
  <c r="DH58" i="14" s="1"/>
  <c r="DH69" i="14"/>
  <c r="DH145" i="14" l="1"/>
  <c r="DH146" i="14" s="1"/>
  <c r="DH142" i="14"/>
  <c r="DH147" i="14"/>
  <c r="DH148" i="14" s="1"/>
  <c r="DH126" i="14"/>
  <c r="DI60" i="4"/>
  <c r="DI32" i="4"/>
  <c r="DK85" i="14"/>
  <c r="DK87" i="14" s="1"/>
  <c r="DK55" i="14"/>
  <c r="DK187" i="14"/>
  <c r="DK167" i="14"/>
  <c r="DK22" i="4"/>
  <c r="DK15" i="14"/>
  <c r="DI30" i="4"/>
  <c r="DK178" i="14"/>
  <c r="DI285" i="14"/>
  <c r="DI915" i="2"/>
  <c r="DI227" i="14" s="1"/>
  <c r="DI233" i="14" s="1"/>
  <c r="DI240" i="14" s="1"/>
  <c r="DI241" i="14" s="1"/>
  <c r="DI242" i="14" s="1"/>
  <c r="DJ921" i="2"/>
  <c r="DH70" i="14"/>
  <c r="DH30" i="14"/>
  <c r="DH26" i="14"/>
  <c r="DL906" i="2"/>
  <c r="DL901" i="2" s="1"/>
  <c r="DM77" i="10"/>
  <c r="DH66" i="14"/>
  <c r="DI564" i="2"/>
  <c r="DI565" i="2" s="1"/>
  <c r="DI566" i="2" s="1"/>
  <c r="DJ924" i="2"/>
  <c r="DJ922" i="2" s="1"/>
  <c r="DI199" i="4" l="1"/>
  <c r="DI201" i="4" s="1"/>
  <c r="DI125" i="14"/>
  <c r="DI62" i="4"/>
  <c r="DI33" i="4"/>
  <c r="DK28" i="4"/>
  <c r="DK916" i="2" s="1"/>
  <c r="DK89" i="14"/>
  <c r="DK91" i="14" s="1"/>
  <c r="DI27" i="13"/>
  <c r="DI8" i="13"/>
  <c r="DI28" i="13" s="1"/>
  <c r="DI183" i="4"/>
  <c r="DI177" i="14"/>
  <c r="DI942" i="2"/>
  <c r="DI42" i="4" s="1"/>
  <c r="DI48" i="4" s="1"/>
  <c r="DI121" i="14" s="1"/>
  <c r="DI254" i="14"/>
  <c r="DI260" i="14" s="1"/>
  <c r="DI267" i="14" s="1"/>
  <c r="DI268" i="14" s="1"/>
  <c r="DI269" i="14" s="1"/>
  <c r="DI282" i="14"/>
  <c r="DI296" i="14" s="1"/>
  <c r="DI303" i="14" s="1"/>
  <c r="DI304" i="14" s="1"/>
  <c r="DI305" i="14" s="1"/>
  <c r="DJ925" i="2"/>
  <c r="DJ913" i="2" s="1"/>
  <c r="DJ819" i="2" s="1"/>
  <c r="DM143" i="4"/>
  <c r="DM145" i="4" s="1"/>
  <c r="DM20" i="4"/>
  <c r="DM78" i="10"/>
  <c r="DL287" i="14"/>
  <c r="DL902" i="2"/>
  <c r="DL903" i="2" s="1"/>
  <c r="DL16" i="4"/>
  <c r="DK284" i="14" l="1"/>
  <c r="DI120" i="14"/>
  <c r="DI142" i="14" s="1"/>
  <c r="DJ29" i="4"/>
  <c r="DI29" i="13"/>
  <c r="DI30" i="13" s="1"/>
  <c r="DL17" i="4"/>
  <c r="DL15" i="14" s="1"/>
  <c r="DM184" i="4"/>
  <c r="DI93" i="14"/>
  <c r="DI96" i="14" s="1"/>
  <c r="DI866" i="2" s="1"/>
  <c r="DI10" i="14"/>
  <c r="DI9" i="14" s="1"/>
  <c r="DI16" i="14" s="1"/>
  <c r="DI36" i="14" s="1"/>
  <c r="DI37" i="14" s="1"/>
  <c r="DI158" i="14"/>
  <c r="DI157" i="14" s="1"/>
  <c r="DI162" i="14" s="1"/>
  <c r="DI185" i="4"/>
  <c r="DI187" i="4" s="1"/>
  <c r="DI203" i="4" s="1"/>
  <c r="DI49" i="14"/>
  <c r="DI48" i="14" s="1"/>
  <c r="DI56" i="14" s="1"/>
  <c r="DI76" i="14" s="1"/>
  <c r="DI77" i="14" s="1"/>
  <c r="DI64" i="4"/>
  <c r="DJ283" i="14"/>
  <c r="DJ941" i="2"/>
  <c r="DJ914" i="2"/>
  <c r="DJ915" i="2" s="1"/>
  <c r="DL255" i="14"/>
  <c r="DL286" i="14"/>
  <c r="DL228" i="14"/>
  <c r="DK918" i="2"/>
  <c r="DK919" i="2"/>
  <c r="DK920" i="2" s="1"/>
  <c r="DM79" i="10"/>
  <c r="DI145" i="14" l="1"/>
  <c r="DI146" i="14" s="1"/>
  <c r="DI147" i="14"/>
  <c r="DI148" i="14" s="1"/>
  <c r="DI126" i="14"/>
  <c r="DI133" i="14"/>
  <c r="DJ30" i="4"/>
  <c r="DJ27" i="13" s="1"/>
  <c r="DJ60" i="4"/>
  <c r="DJ32" i="4"/>
  <c r="DL22" i="4"/>
  <c r="DL89" i="14" s="1"/>
  <c r="DL91" i="14" s="1"/>
  <c r="DL55" i="14"/>
  <c r="DL187" i="14"/>
  <c r="DL167" i="14"/>
  <c r="DL85" i="14"/>
  <c r="DL87" i="14" s="1"/>
  <c r="DI29" i="14"/>
  <c r="DI30" i="14" s="1"/>
  <c r="DI98" i="14"/>
  <c r="DI33" i="14"/>
  <c r="DI17" i="14"/>
  <c r="DI18" i="14" s="1"/>
  <c r="DI26" i="14" s="1"/>
  <c r="DI38" i="14"/>
  <c r="DI39" i="14" s="1"/>
  <c r="DI24" i="14"/>
  <c r="DL178" i="14"/>
  <c r="DI69" i="14"/>
  <c r="DI70" i="14" s="1"/>
  <c r="DI73" i="14"/>
  <c r="DI57" i="14"/>
  <c r="DI58" i="14" s="1"/>
  <c r="DI66" i="14" s="1"/>
  <c r="DI78" i="14"/>
  <c r="DI79" i="14" s="1"/>
  <c r="DI64" i="14"/>
  <c r="DJ943" i="2"/>
  <c r="DJ554" i="2" s="1"/>
  <c r="DJ553" i="2" s="1"/>
  <c r="DJ285" i="14"/>
  <c r="DJ942" i="2"/>
  <c r="DJ42" i="4" s="1"/>
  <c r="DJ48" i="4" s="1"/>
  <c r="DJ10" i="14" s="1"/>
  <c r="DJ9" i="14" s="1"/>
  <c r="DJ16" i="14" s="1"/>
  <c r="DJ227" i="14"/>
  <c r="DJ233" i="14" s="1"/>
  <c r="DJ240" i="14" s="1"/>
  <c r="DJ241" i="14" s="1"/>
  <c r="DJ242" i="14" s="1"/>
  <c r="DJ282" i="14"/>
  <c r="DJ296" i="14" s="1"/>
  <c r="DJ303" i="14" s="1"/>
  <c r="DJ304" i="14" s="1"/>
  <c r="DJ305" i="14" s="1"/>
  <c r="DJ254" i="14"/>
  <c r="DJ260" i="14" s="1"/>
  <c r="DJ267" i="14" s="1"/>
  <c r="DJ268" i="14" s="1"/>
  <c r="DJ269" i="14" s="1"/>
  <c r="DK921" i="2"/>
  <c r="DK924" i="2"/>
  <c r="DK922" i="2" s="1"/>
  <c r="DM906" i="2"/>
  <c r="DM901" i="2" s="1"/>
  <c r="DN77" i="10"/>
  <c r="DJ564" i="2" l="1"/>
  <c r="DJ565" i="2" s="1"/>
  <c r="DJ566" i="2" s="1"/>
  <c r="DJ177" i="14"/>
  <c r="DJ8" i="13"/>
  <c r="DJ28" i="13" s="1"/>
  <c r="DJ29" i="13" s="1"/>
  <c r="DJ30" i="13" s="1"/>
  <c r="DJ183" i="4"/>
  <c r="DJ185" i="4" s="1"/>
  <c r="DJ187" i="4" s="1"/>
  <c r="DJ33" i="4"/>
  <c r="DJ125" i="14"/>
  <c r="DJ199" i="4"/>
  <c r="DJ201" i="4" s="1"/>
  <c r="DJ62" i="4"/>
  <c r="DJ64" i="4" s="1"/>
  <c r="DL28" i="4"/>
  <c r="DJ29" i="14"/>
  <c r="DJ30" i="14" s="1"/>
  <c r="DJ121" i="14"/>
  <c r="DJ93" i="14"/>
  <c r="DJ98" i="14" s="1"/>
  <c r="DJ49" i="14"/>
  <c r="DJ48" i="14" s="1"/>
  <c r="DJ56" i="14" s="1"/>
  <c r="DJ69" i="14" s="1"/>
  <c r="DJ70" i="14" s="1"/>
  <c r="DJ158" i="14"/>
  <c r="DJ157" i="14" s="1"/>
  <c r="DJ162" i="14" s="1"/>
  <c r="DK925" i="2"/>
  <c r="DK913" i="2" s="1"/>
  <c r="DK819" i="2" s="1"/>
  <c r="DN143" i="4"/>
  <c r="DN145" i="4" s="1"/>
  <c r="DN20" i="4"/>
  <c r="DN78" i="10"/>
  <c r="DJ38" i="14"/>
  <c r="DJ39" i="14" s="1"/>
  <c r="DJ33" i="14"/>
  <c r="DJ36" i="14"/>
  <c r="DJ37" i="14" s="1"/>
  <c r="DJ24" i="14"/>
  <c r="DJ17" i="14"/>
  <c r="DJ18" i="14" s="1"/>
  <c r="DM287" i="14"/>
  <c r="DM902" i="2"/>
  <c r="DM903" i="2" s="1"/>
  <c r="DM16" i="4"/>
  <c r="DJ203" i="4" l="1"/>
  <c r="DJ120" i="14"/>
  <c r="DK914" i="2"/>
  <c r="DK915" i="2" s="1"/>
  <c r="DK942" i="2" s="1"/>
  <c r="DK42" i="4" s="1"/>
  <c r="DK48" i="4" s="1"/>
  <c r="DL916" i="2"/>
  <c r="DL918" i="2" s="1"/>
  <c r="DL284" i="14"/>
  <c r="DM17" i="4"/>
  <c r="DN184" i="4"/>
  <c r="DJ96" i="14"/>
  <c r="DJ866" i="2" s="1"/>
  <c r="DJ57" i="14"/>
  <c r="DJ58" i="14" s="1"/>
  <c r="DJ66" i="14" s="1"/>
  <c r="DJ64" i="14"/>
  <c r="DJ76" i="14"/>
  <c r="DJ77" i="14" s="1"/>
  <c r="DJ73" i="14"/>
  <c r="DK29" i="4"/>
  <c r="DK283" i="14"/>
  <c r="DJ78" i="14"/>
  <c r="DJ79" i="14" s="1"/>
  <c r="DK941" i="2"/>
  <c r="DJ26" i="14"/>
  <c r="DN79" i="10"/>
  <c r="DM255" i="14"/>
  <c r="DM286" i="14"/>
  <c r="DM228" i="14"/>
  <c r="DJ142" i="14" l="1"/>
  <c r="DJ133" i="14"/>
  <c r="DJ126" i="14"/>
  <c r="DJ145" i="14"/>
  <c r="DJ146" i="14" s="1"/>
  <c r="DJ147" i="14"/>
  <c r="DJ148" i="14" s="1"/>
  <c r="DK943" i="2"/>
  <c r="DK554" i="2" s="1"/>
  <c r="DK553" i="2" s="1"/>
  <c r="DK285" i="14"/>
  <c r="DK254" i="14"/>
  <c r="DK260" i="14" s="1"/>
  <c r="DK267" i="14" s="1"/>
  <c r="DK268" i="14" s="1"/>
  <c r="DK269" i="14" s="1"/>
  <c r="DK282" i="14"/>
  <c r="DK296" i="14" s="1"/>
  <c r="DK303" i="14" s="1"/>
  <c r="DK304" i="14" s="1"/>
  <c r="DK305" i="14" s="1"/>
  <c r="DK227" i="14"/>
  <c r="DK233" i="14" s="1"/>
  <c r="DK240" i="14" s="1"/>
  <c r="DK241" i="14" s="1"/>
  <c r="DK242" i="14" s="1"/>
  <c r="DK60" i="4"/>
  <c r="DK32" i="4"/>
  <c r="DL919" i="2"/>
  <c r="DL920" i="2" s="1"/>
  <c r="DL921" i="2" s="1"/>
  <c r="DM55" i="14"/>
  <c r="DM167" i="14"/>
  <c r="DM187" i="14"/>
  <c r="DM22" i="4"/>
  <c r="DM85" i="14"/>
  <c r="DM87" i="14" s="1"/>
  <c r="DM15" i="14"/>
  <c r="DK30" i="4"/>
  <c r="DM178" i="14"/>
  <c r="DK121" i="14"/>
  <c r="DK10" i="14"/>
  <c r="DK9" i="14" s="1"/>
  <c r="DK16" i="14" s="1"/>
  <c r="DK49" i="14"/>
  <c r="DK48" i="14" s="1"/>
  <c r="DK56" i="14" s="1"/>
  <c r="DK158" i="14"/>
  <c r="DK157" i="14" s="1"/>
  <c r="DK162" i="14" s="1"/>
  <c r="DK93" i="14"/>
  <c r="DN906" i="2"/>
  <c r="DN901" i="2" s="1"/>
  <c r="DO77" i="10"/>
  <c r="DK564" i="2" l="1"/>
  <c r="DK565" i="2" s="1"/>
  <c r="DK566" i="2" s="1"/>
  <c r="DK125" i="14"/>
  <c r="DK120" i="14" s="1"/>
  <c r="DK199" i="4"/>
  <c r="DK201" i="4" s="1"/>
  <c r="DK62" i="4"/>
  <c r="DK64" i="4" s="1"/>
  <c r="DL924" i="2"/>
  <c r="DL922" i="2" s="1"/>
  <c r="DK27" i="13"/>
  <c r="DK183" i="4"/>
  <c r="DK185" i="4" s="1"/>
  <c r="DK187" i="4" s="1"/>
  <c r="DM28" i="4"/>
  <c r="DM284" i="14" s="1"/>
  <c r="DK8" i="13"/>
  <c r="DK28" i="13" s="1"/>
  <c r="DM89" i="14"/>
  <c r="DM91" i="14" s="1"/>
  <c r="DK33" i="4"/>
  <c r="DK177" i="14"/>
  <c r="DN287" i="14"/>
  <c r="DN902" i="2"/>
  <c r="DN16" i="4"/>
  <c r="DK96" i="14"/>
  <c r="DK866" i="2" s="1"/>
  <c r="DK98" i="14"/>
  <c r="DK78" i="14"/>
  <c r="DK79" i="14" s="1"/>
  <c r="DK73" i="14"/>
  <c r="DK76" i="14"/>
  <c r="DK77" i="14" s="1"/>
  <c r="DK64" i="14"/>
  <c r="DK57" i="14"/>
  <c r="DK58" i="14" s="1"/>
  <c r="DK69" i="14"/>
  <c r="DK38" i="14"/>
  <c r="DK39" i="14" s="1"/>
  <c r="DK33" i="14"/>
  <c r="DK36" i="14"/>
  <c r="DK37" i="14" s="1"/>
  <c r="DK24" i="14"/>
  <c r="DK17" i="14"/>
  <c r="DK18" i="14" s="1"/>
  <c r="DK29" i="14"/>
  <c r="DO143" i="4"/>
  <c r="DO145" i="4" s="1"/>
  <c r="DO20" i="4"/>
  <c r="DO78" i="10"/>
  <c r="DK203" i="4" l="1"/>
  <c r="DK147" i="14"/>
  <c r="DK148" i="14" s="1"/>
  <c r="DK126" i="14"/>
  <c r="DK142" i="14"/>
  <c r="DK145" i="14"/>
  <c r="DK146" i="14" s="1"/>
  <c r="DK133" i="14"/>
  <c r="DL925" i="2"/>
  <c r="DL913" i="2" s="1"/>
  <c r="DL819" i="2" s="1"/>
  <c r="DM916" i="2"/>
  <c r="DM919" i="2" s="1"/>
  <c r="DM920" i="2" s="1"/>
  <c r="DK29" i="13"/>
  <c r="DK30" i="13" s="1"/>
  <c r="DO184" i="4"/>
  <c r="DN17" i="4"/>
  <c r="DK70" i="14"/>
  <c r="DK30" i="14"/>
  <c r="DK66" i="14"/>
  <c r="DK26" i="14"/>
  <c r="DN903" i="2"/>
  <c r="DO79" i="10"/>
  <c r="DL941" i="2" l="1"/>
  <c r="DL914" i="2"/>
  <c r="DL915" i="2" s="1"/>
  <c r="DL282" i="14" s="1"/>
  <c r="DL296" i="14" s="1"/>
  <c r="DL303" i="14" s="1"/>
  <c r="DL304" i="14" s="1"/>
  <c r="DL305" i="14" s="1"/>
  <c r="DL29" i="4"/>
  <c r="DL30" i="4" s="1"/>
  <c r="DL283" i="14"/>
  <c r="DM918" i="2"/>
  <c r="DM921" i="2" s="1"/>
  <c r="DN15" i="14"/>
  <c r="DN187" i="14"/>
  <c r="DN167" i="14"/>
  <c r="DN22" i="4"/>
  <c r="DN89" i="14" s="1"/>
  <c r="DN91" i="14" s="1"/>
  <c r="DN55" i="14"/>
  <c r="DN85" i="14"/>
  <c r="DN87" i="14" s="1"/>
  <c r="DN178" i="14"/>
  <c r="DO906" i="2"/>
  <c r="DO901" i="2" s="1"/>
  <c r="DP77" i="10"/>
  <c r="DN228" i="14"/>
  <c r="DN255" i="14"/>
  <c r="DN286" i="14"/>
  <c r="DM924" i="2"/>
  <c r="DM922" i="2" s="1"/>
  <c r="DL60" i="4" l="1"/>
  <c r="DL32" i="4"/>
  <c r="DL942" i="2"/>
  <c r="DL42" i="4" s="1"/>
  <c r="DL48" i="4" s="1"/>
  <c r="DL49" i="14" s="1"/>
  <c r="DL48" i="14" s="1"/>
  <c r="DL56" i="14" s="1"/>
  <c r="DL76" i="14" s="1"/>
  <c r="DL77" i="14" s="1"/>
  <c r="DL943" i="2"/>
  <c r="DL554" i="2" s="1"/>
  <c r="DL553" i="2" s="1"/>
  <c r="DL254" i="14"/>
  <c r="DL260" i="14" s="1"/>
  <c r="DL267" i="14" s="1"/>
  <c r="DL268" i="14" s="1"/>
  <c r="DL269" i="14" s="1"/>
  <c r="DL227" i="14"/>
  <c r="DL233" i="14" s="1"/>
  <c r="DL240" i="14" s="1"/>
  <c r="DL241" i="14" s="1"/>
  <c r="DL242" i="14" s="1"/>
  <c r="DL285" i="14"/>
  <c r="DL8" i="13"/>
  <c r="DL28" i="13" s="1"/>
  <c r="DN28" i="4"/>
  <c r="DN916" i="2" s="1"/>
  <c r="DL27" i="13"/>
  <c r="DL183" i="4"/>
  <c r="DL177" i="14"/>
  <c r="DP143" i="4"/>
  <c r="DP145" i="4" s="1"/>
  <c r="DP20" i="4"/>
  <c r="DP78" i="10"/>
  <c r="DM925" i="2"/>
  <c r="DM913" i="2" s="1"/>
  <c r="DM819" i="2" s="1"/>
  <c r="DO287" i="14"/>
  <c r="DO902" i="2"/>
  <c r="DO903" i="2" s="1"/>
  <c r="DO16" i="4"/>
  <c r="DL33" i="4" l="1"/>
  <c r="DM60" i="4"/>
  <c r="DM32" i="4"/>
  <c r="DL125" i="14"/>
  <c r="DL199" i="4"/>
  <c r="DL201" i="4" s="1"/>
  <c r="DL62" i="4"/>
  <c r="DL64" i="4" s="1"/>
  <c r="DL564" i="2"/>
  <c r="DL565" i="2" s="1"/>
  <c r="DL566" i="2" s="1"/>
  <c r="DL57" i="14"/>
  <c r="DL58" i="14" s="1"/>
  <c r="DL66" i="14" s="1"/>
  <c r="DL158" i="14"/>
  <c r="DL157" i="14" s="1"/>
  <c r="DL162" i="14" s="1"/>
  <c r="DL64" i="14"/>
  <c r="DL10" i="14"/>
  <c r="DL9" i="14" s="1"/>
  <c r="DL16" i="14" s="1"/>
  <c r="DL24" i="14" s="1"/>
  <c r="DL69" i="14"/>
  <c r="DL70" i="14" s="1"/>
  <c r="DL78" i="14"/>
  <c r="DL79" i="14" s="1"/>
  <c r="DL121" i="14"/>
  <c r="DL73" i="14"/>
  <c r="DL93" i="14"/>
  <c r="DL96" i="14" s="1"/>
  <c r="DL866" i="2" s="1"/>
  <c r="DL185" i="4"/>
  <c r="DL187" i="4" s="1"/>
  <c r="DN284" i="14"/>
  <c r="DL29" i="13"/>
  <c r="DL30" i="13" s="1"/>
  <c r="DP184" i="4"/>
  <c r="DO17" i="4"/>
  <c r="DO85" i="14" s="1"/>
  <c r="DO87" i="14" s="1"/>
  <c r="DO228" i="14"/>
  <c r="DO255" i="14"/>
  <c r="DO286" i="14"/>
  <c r="DM283" i="14"/>
  <c r="DM29" i="4"/>
  <c r="DM914" i="2"/>
  <c r="DM941" i="2"/>
  <c r="DP79" i="10"/>
  <c r="DN919" i="2"/>
  <c r="DN920" i="2" s="1"/>
  <c r="DN918" i="2"/>
  <c r="DL203" i="4" l="1"/>
  <c r="DL120" i="14"/>
  <c r="DL145" i="14" s="1"/>
  <c r="DL146" i="14" s="1"/>
  <c r="DM125" i="14"/>
  <c r="DM199" i="4"/>
  <c r="DM201" i="4" s="1"/>
  <c r="DM62" i="4"/>
  <c r="DL29" i="14"/>
  <c r="DL30" i="14" s="1"/>
  <c r="DL98" i="14"/>
  <c r="DL38" i="14"/>
  <c r="DL39" i="14" s="1"/>
  <c r="DL36" i="14"/>
  <c r="DL37" i="14" s="1"/>
  <c r="DL33" i="14"/>
  <c r="DL17" i="14"/>
  <c r="DL18" i="14" s="1"/>
  <c r="DL26" i="14" s="1"/>
  <c r="DO187" i="14"/>
  <c r="DO22" i="4"/>
  <c r="DO167" i="14"/>
  <c r="DO15" i="14"/>
  <c r="DO55" i="14"/>
  <c r="DM30" i="4"/>
  <c r="DM33" i="4" s="1"/>
  <c r="DO178" i="14"/>
  <c r="DM285" i="14"/>
  <c r="DM943" i="2"/>
  <c r="DM554" i="2" s="1"/>
  <c r="DM553" i="2" s="1"/>
  <c r="DN921" i="2"/>
  <c r="DP906" i="2"/>
  <c r="DP901" i="2" s="1"/>
  <c r="DQ77" i="10"/>
  <c r="DM915" i="2"/>
  <c r="DN924" i="2"/>
  <c r="DN922" i="2" s="1"/>
  <c r="DL142" i="14" l="1"/>
  <c r="DL133" i="14"/>
  <c r="DL126" i="14"/>
  <c r="DL147" i="14"/>
  <c r="DL148" i="14" s="1"/>
  <c r="DO89" i="14"/>
  <c r="DO91" i="14" s="1"/>
  <c r="DO28" i="4"/>
  <c r="DO284" i="14" s="1"/>
  <c r="DM8" i="13"/>
  <c r="DM28" i="13" s="1"/>
  <c r="DM27" i="13"/>
  <c r="DM183" i="4"/>
  <c r="DM177" i="14"/>
  <c r="DM564" i="2"/>
  <c r="DM565" i="2" s="1"/>
  <c r="DM566" i="2" s="1"/>
  <c r="DP287" i="14"/>
  <c r="DP902" i="2"/>
  <c r="DP16" i="4"/>
  <c r="DM227" i="14"/>
  <c r="DM233" i="14" s="1"/>
  <c r="DM240" i="14" s="1"/>
  <c r="DM241" i="14" s="1"/>
  <c r="DM242" i="14" s="1"/>
  <c r="DM282" i="14"/>
  <c r="DM296" i="14" s="1"/>
  <c r="DM303" i="14" s="1"/>
  <c r="DM304" i="14" s="1"/>
  <c r="DM305" i="14" s="1"/>
  <c r="DM254" i="14"/>
  <c r="DM260" i="14" s="1"/>
  <c r="DM267" i="14" s="1"/>
  <c r="DM268" i="14" s="1"/>
  <c r="DM269" i="14" s="1"/>
  <c r="DM942" i="2"/>
  <c r="DM42" i="4" s="1"/>
  <c r="DM48" i="4" s="1"/>
  <c r="DQ20" i="4"/>
  <c r="DQ143" i="4"/>
  <c r="DQ145" i="4" s="1"/>
  <c r="DQ78" i="10"/>
  <c r="DN925" i="2"/>
  <c r="DN913" i="2" s="1"/>
  <c r="DN819" i="2" s="1"/>
  <c r="DN60" i="4" l="1"/>
  <c r="DN32" i="4"/>
  <c r="DO916" i="2"/>
  <c r="DO918" i="2" s="1"/>
  <c r="DM29" i="13"/>
  <c r="DM30" i="13" s="1"/>
  <c r="DP17" i="4"/>
  <c r="DP85" i="14" s="1"/>
  <c r="DP87" i="14" s="1"/>
  <c r="DQ184" i="4"/>
  <c r="DQ79" i="10"/>
  <c r="DP903" i="2"/>
  <c r="DN283" i="14"/>
  <c r="DN29" i="4"/>
  <c r="DN914" i="2"/>
  <c r="DN941" i="2"/>
  <c r="DM121" i="14"/>
  <c r="DM120" i="14" s="1"/>
  <c r="DM10" i="14"/>
  <c r="DM9" i="14" s="1"/>
  <c r="DM16" i="14" s="1"/>
  <c r="DM49" i="14"/>
  <c r="DM48" i="14" s="1"/>
  <c r="DM56" i="14" s="1"/>
  <c r="DM158" i="14"/>
  <c r="DM157" i="14" s="1"/>
  <c r="DM162" i="14" s="1"/>
  <c r="DM64" i="4"/>
  <c r="DM185" i="4"/>
  <c r="DM187" i="4" s="1"/>
  <c r="DM203" i="4" s="1"/>
  <c r="DM93" i="14"/>
  <c r="DN125" i="14" l="1"/>
  <c r="DN199" i="4"/>
  <c r="DN201" i="4" s="1"/>
  <c r="DN62" i="4"/>
  <c r="DO919" i="2"/>
  <c r="DO920" i="2" s="1"/>
  <c r="DO921" i="2" s="1"/>
  <c r="DP55" i="14"/>
  <c r="DP15" i="14"/>
  <c r="DP187" i="14"/>
  <c r="DP22" i="4"/>
  <c r="DP167" i="14"/>
  <c r="DN30" i="4"/>
  <c r="DN27" i="13" s="1"/>
  <c r="DP178" i="14"/>
  <c r="DM96" i="14"/>
  <c r="DM866" i="2" s="1"/>
  <c r="DM98" i="14"/>
  <c r="DN285" i="14"/>
  <c r="DN943" i="2"/>
  <c r="DN554" i="2" s="1"/>
  <c r="DN553" i="2" s="1"/>
  <c r="DP228" i="14"/>
  <c r="DP255" i="14"/>
  <c r="DP286" i="14"/>
  <c r="DQ906" i="2"/>
  <c r="DQ901" i="2" s="1"/>
  <c r="DR77" i="10"/>
  <c r="DM38" i="14"/>
  <c r="DM39" i="14" s="1"/>
  <c r="DM33" i="14"/>
  <c r="DM36" i="14"/>
  <c r="DM37" i="14" s="1"/>
  <c r="DM24" i="14"/>
  <c r="DM17" i="14"/>
  <c r="DM18" i="14" s="1"/>
  <c r="DM29" i="14"/>
  <c r="DM78" i="14"/>
  <c r="DM79" i="14" s="1"/>
  <c r="DM73" i="14"/>
  <c r="DM76" i="14"/>
  <c r="DM77" i="14" s="1"/>
  <c r="DM64" i="14"/>
  <c r="DM57" i="14"/>
  <c r="DM58" i="14" s="1"/>
  <c r="DM69" i="14"/>
  <c r="DM147" i="14"/>
  <c r="DM148" i="14" s="1"/>
  <c r="DM142" i="14"/>
  <c r="DM145" i="14"/>
  <c r="DM146" i="14" s="1"/>
  <c r="DM133" i="14"/>
  <c r="DM126" i="14"/>
  <c r="DN915" i="2"/>
  <c r="DO924" i="2" l="1"/>
  <c r="DO922" i="2" s="1"/>
  <c r="DP28" i="4"/>
  <c r="DP89" i="14"/>
  <c r="DP91" i="14" s="1"/>
  <c r="DN8" i="13"/>
  <c r="DN28" i="13" s="1"/>
  <c r="DN29" i="13" s="1"/>
  <c r="DN30" i="13" s="1"/>
  <c r="DN183" i="4"/>
  <c r="DN33" i="4"/>
  <c r="DN177" i="14"/>
  <c r="DN227" i="14"/>
  <c r="DN233" i="14" s="1"/>
  <c r="DN240" i="14" s="1"/>
  <c r="DN241" i="14" s="1"/>
  <c r="DN242" i="14" s="1"/>
  <c r="DN282" i="14"/>
  <c r="DN296" i="14" s="1"/>
  <c r="DN303" i="14" s="1"/>
  <c r="DN304" i="14" s="1"/>
  <c r="DN305" i="14" s="1"/>
  <c r="DN254" i="14"/>
  <c r="DN260" i="14" s="1"/>
  <c r="DN267" i="14" s="1"/>
  <c r="DN268" i="14" s="1"/>
  <c r="DN269" i="14" s="1"/>
  <c r="DN942" i="2"/>
  <c r="DN42" i="4" s="1"/>
  <c r="DN48" i="4" s="1"/>
  <c r="DM66" i="14"/>
  <c r="DN564" i="2"/>
  <c r="DN565" i="2" s="1"/>
  <c r="DN566" i="2" s="1"/>
  <c r="DR143" i="4"/>
  <c r="DR145" i="4" s="1"/>
  <c r="DR20" i="4"/>
  <c r="DR78" i="10"/>
  <c r="DM30" i="14"/>
  <c r="DM70" i="14"/>
  <c r="DM26" i="14"/>
  <c r="DQ287" i="14"/>
  <c r="DQ902" i="2"/>
  <c r="DQ903" i="2" s="1"/>
  <c r="DQ16" i="4"/>
  <c r="DO925" i="2" l="1"/>
  <c r="DO913" i="2" s="1"/>
  <c r="DO819" i="2" s="1"/>
  <c r="DP284" i="14"/>
  <c r="DP916" i="2"/>
  <c r="DP918" i="2" s="1"/>
  <c r="DP919" i="2" s="1"/>
  <c r="DP920" i="2" s="1"/>
  <c r="DQ17" i="4"/>
  <c r="DQ85" i="14" s="1"/>
  <c r="DQ87" i="14" s="1"/>
  <c r="DR184" i="4"/>
  <c r="DR79" i="10"/>
  <c r="DN49" i="14"/>
  <c r="DN48" i="14" s="1"/>
  <c r="DN56" i="14" s="1"/>
  <c r="DN158" i="14"/>
  <c r="DN157" i="14" s="1"/>
  <c r="DN162" i="14" s="1"/>
  <c r="DN121" i="14"/>
  <c r="DN120" i="14" s="1"/>
  <c r="DN10" i="14"/>
  <c r="DN9" i="14" s="1"/>
  <c r="DN16" i="14" s="1"/>
  <c r="DN64" i="4"/>
  <c r="DN185" i="4"/>
  <c r="DN187" i="4" s="1"/>
  <c r="DN203" i="4" s="1"/>
  <c r="DN93" i="14"/>
  <c r="DQ228" i="14"/>
  <c r="DQ255" i="14"/>
  <c r="DQ286" i="14"/>
  <c r="DO941" i="2" l="1"/>
  <c r="DO29" i="4"/>
  <c r="DO914" i="2"/>
  <c r="DO285" i="14" s="1"/>
  <c r="DO283" i="14"/>
  <c r="DQ167" i="14"/>
  <c r="DQ55" i="14"/>
  <c r="DQ187" i="14"/>
  <c r="DQ22" i="4"/>
  <c r="DQ15" i="14"/>
  <c r="DQ178" i="14"/>
  <c r="DP921" i="2"/>
  <c r="DP924" i="2"/>
  <c r="DP922" i="2" s="1"/>
  <c r="DN38" i="14"/>
  <c r="DN39" i="14" s="1"/>
  <c r="DN33" i="14"/>
  <c r="DN36" i="14"/>
  <c r="DN37" i="14" s="1"/>
  <c r="DN24" i="14"/>
  <c r="DN17" i="14"/>
  <c r="DN18" i="14" s="1"/>
  <c r="DN29" i="14"/>
  <c r="DN96" i="14"/>
  <c r="DN866" i="2" s="1"/>
  <c r="DN98" i="14"/>
  <c r="DN145" i="14"/>
  <c r="DN146" i="14" s="1"/>
  <c r="DN147" i="14"/>
  <c r="DN148" i="14" s="1"/>
  <c r="DN142" i="14"/>
  <c r="DN133" i="14"/>
  <c r="DN126" i="14"/>
  <c r="DR906" i="2"/>
  <c r="DR901" i="2" s="1"/>
  <c r="DS77" i="10"/>
  <c r="DN76" i="14"/>
  <c r="DN77" i="14" s="1"/>
  <c r="DN64" i="14"/>
  <c r="DN57" i="14"/>
  <c r="DN58" i="14" s="1"/>
  <c r="DN73" i="14"/>
  <c r="DN78" i="14"/>
  <c r="DN79" i="14" s="1"/>
  <c r="DN69" i="14"/>
  <c r="DO60" i="4" l="1"/>
  <c r="DO32" i="4"/>
  <c r="DO30" i="4"/>
  <c r="DO183" i="4" s="1"/>
  <c r="DQ89" i="14"/>
  <c r="DQ91" i="14" s="1"/>
  <c r="DO943" i="2"/>
  <c r="DO554" i="2" s="1"/>
  <c r="DO553" i="2" s="1"/>
  <c r="DO915" i="2"/>
  <c r="DO227" i="14" s="1"/>
  <c r="DO233" i="14" s="1"/>
  <c r="DO240" i="14" s="1"/>
  <c r="DO241" i="14" s="1"/>
  <c r="DO242" i="14" s="1"/>
  <c r="DQ28" i="4"/>
  <c r="DQ284" i="14" s="1"/>
  <c r="DP925" i="2"/>
  <c r="DP913" i="2" s="1"/>
  <c r="DP819" i="2" s="1"/>
  <c r="DN26" i="14"/>
  <c r="DR287" i="14"/>
  <c r="DR902" i="2"/>
  <c r="DR903" i="2" s="1"/>
  <c r="DR16" i="4"/>
  <c r="DN66" i="14"/>
  <c r="DN70" i="14"/>
  <c r="DS20" i="4"/>
  <c r="DS143" i="4"/>
  <c r="DS145" i="4" s="1"/>
  <c r="DS78" i="10"/>
  <c r="DN30" i="14"/>
  <c r="DP941" i="2" l="1"/>
  <c r="DO125" i="14"/>
  <c r="DO199" i="4"/>
  <c r="DO201" i="4" s="1"/>
  <c r="DO62" i="4"/>
  <c r="DO33" i="4"/>
  <c r="DO27" i="13"/>
  <c r="DO8" i="13"/>
  <c r="DO28" i="13" s="1"/>
  <c r="DO177" i="14"/>
  <c r="DO282" i="14"/>
  <c r="DO296" i="14" s="1"/>
  <c r="DO303" i="14" s="1"/>
  <c r="DO304" i="14" s="1"/>
  <c r="DO305" i="14" s="1"/>
  <c r="DO254" i="14"/>
  <c r="DO260" i="14" s="1"/>
  <c r="DO267" i="14" s="1"/>
  <c r="DO268" i="14" s="1"/>
  <c r="DO269" i="14" s="1"/>
  <c r="DO564" i="2"/>
  <c r="DO565" i="2" s="1"/>
  <c r="DO566" i="2" s="1"/>
  <c r="DO942" i="2"/>
  <c r="DO42" i="4" s="1"/>
  <c r="DO48" i="4" s="1"/>
  <c r="DO121" i="14" s="1"/>
  <c r="DQ916" i="2"/>
  <c r="DQ918" i="2" s="1"/>
  <c r="DS184" i="4"/>
  <c r="DR17" i="4"/>
  <c r="DP283" i="14"/>
  <c r="DP29" i="4"/>
  <c r="DP914" i="2"/>
  <c r="DP915" i="2" s="1"/>
  <c r="DP942" i="2" s="1"/>
  <c r="DP42" i="4" s="1"/>
  <c r="DP48" i="4" s="1"/>
  <c r="DS79" i="10"/>
  <c r="DR228" i="14"/>
  <c r="DR255" i="14"/>
  <c r="DR286" i="14"/>
  <c r="DO120" i="14" l="1"/>
  <c r="DP60" i="4"/>
  <c r="DP32" i="4"/>
  <c r="DO29" i="13"/>
  <c r="DO30" i="13" s="1"/>
  <c r="DO10" i="14"/>
  <c r="DO9" i="14" s="1"/>
  <c r="DO16" i="14" s="1"/>
  <c r="DO29" i="14" s="1"/>
  <c r="DO30" i="14" s="1"/>
  <c r="DO49" i="14"/>
  <c r="DO48" i="14" s="1"/>
  <c r="DO56" i="14" s="1"/>
  <c r="DO69" i="14" s="1"/>
  <c r="DO70" i="14" s="1"/>
  <c r="DO185" i="4"/>
  <c r="DO187" i="4" s="1"/>
  <c r="DO203" i="4" s="1"/>
  <c r="DO64" i="4"/>
  <c r="DO93" i="14"/>
  <c r="DO98" i="14" s="1"/>
  <c r="DO158" i="14"/>
  <c r="DO157" i="14" s="1"/>
  <c r="DO162" i="14" s="1"/>
  <c r="DQ919" i="2"/>
  <c r="DQ920" i="2" s="1"/>
  <c r="DQ921" i="2" s="1"/>
  <c r="DP943" i="2"/>
  <c r="DP554" i="2" s="1"/>
  <c r="DP553" i="2" s="1"/>
  <c r="DP254" i="14"/>
  <c r="DP260" i="14" s="1"/>
  <c r="DP267" i="14" s="1"/>
  <c r="DP268" i="14" s="1"/>
  <c r="DP269" i="14" s="1"/>
  <c r="DP227" i="14"/>
  <c r="DP233" i="14" s="1"/>
  <c r="DP240" i="14" s="1"/>
  <c r="DP241" i="14" s="1"/>
  <c r="DP242" i="14" s="1"/>
  <c r="DR187" i="14"/>
  <c r="DR85" i="14"/>
  <c r="DR87" i="14" s="1"/>
  <c r="DR167" i="14"/>
  <c r="DR55" i="14"/>
  <c r="DR22" i="4"/>
  <c r="DR28" i="4" s="1"/>
  <c r="DR15" i="14"/>
  <c r="DP30" i="4"/>
  <c r="DR178" i="14"/>
  <c r="DP285" i="14"/>
  <c r="DP282" i="14"/>
  <c r="DP296" i="14" s="1"/>
  <c r="DP303" i="14" s="1"/>
  <c r="DP304" i="14" s="1"/>
  <c r="DP305" i="14" s="1"/>
  <c r="DS906" i="2"/>
  <c r="DS901" i="2" s="1"/>
  <c r="DT77" i="10"/>
  <c r="DP49" i="14"/>
  <c r="DP48" i="14" s="1"/>
  <c r="DP56" i="14" s="1"/>
  <c r="DP158" i="14"/>
  <c r="DP157" i="14" s="1"/>
  <c r="DP162" i="14" s="1"/>
  <c r="DP121" i="14"/>
  <c r="DP10" i="14"/>
  <c r="DP9" i="14" s="1"/>
  <c r="DP16" i="14" s="1"/>
  <c r="DP93" i="14"/>
  <c r="DO133" i="14" l="1"/>
  <c r="DO145" i="14"/>
  <c r="DO146" i="14" s="1"/>
  <c r="DO142" i="14"/>
  <c r="DO126" i="14"/>
  <c r="DO147" i="14"/>
  <c r="DO148" i="14" s="1"/>
  <c r="DP33" i="4"/>
  <c r="DP125" i="14"/>
  <c r="DP120" i="14" s="1"/>
  <c r="DP199" i="4"/>
  <c r="DP201" i="4" s="1"/>
  <c r="DP62" i="4"/>
  <c r="DP64" i="4" s="1"/>
  <c r="DO33" i="14"/>
  <c r="DO36" i="14"/>
  <c r="DO37" i="14" s="1"/>
  <c r="DO76" i="14"/>
  <c r="DO77" i="14" s="1"/>
  <c r="DO38" i="14"/>
  <c r="DO39" i="14" s="1"/>
  <c r="DO24" i="14"/>
  <c r="DO17" i="14"/>
  <c r="DO18" i="14" s="1"/>
  <c r="DO26" i="14" s="1"/>
  <c r="DO73" i="14"/>
  <c r="DO64" i="14"/>
  <c r="DO78" i="14"/>
  <c r="DO79" i="14" s="1"/>
  <c r="DO57" i="14"/>
  <c r="DO58" i="14" s="1"/>
  <c r="DO66" i="14" s="1"/>
  <c r="DO96" i="14"/>
  <c r="DO866" i="2" s="1"/>
  <c r="DQ924" i="2"/>
  <c r="DQ922" i="2" s="1"/>
  <c r="DP564" i="2"/>
  <c r="DP565" i="2" s="1"/>
  <c r="DP566" i="2" s="1"/>
  <c r="DP183" i="4"/>
  <c r="DP185" i="4" s="1"/>
  <c r="DP187" i="4" s="1"/>
  <c r="DR89" i="14"/>
  <c r="DR91" i="14" s="1"/>
  <c r="DP8" i="13"/>
  <c r="DP28" i="13" s="1"/>
  <c r="DP27" i="13"/>
  <c r="DP177" i="14"/>
  <c r="DP98" i="14"/>
  <c r="DP96" i="14"/>
  <c r="DP866" i="2" s="1"/>
  <c r="DS287" i="14"/>
  <c r="DS902" i="2"/>
  <c r="DS903" i="2" s="1"/>
  <c r="DS16" i="4"/>
  <c r="DR284" i="14"/>
  <c r="DR916" i="2"/>
  <c r="DP76" i="14"/>
  <c r="DP77" i="14" s="1"/>
  <c r="DP64" i="14"/>
  <c r="DP57" i="14"/>
  <c r="DP78" i="14"/>
  <c r="DP79" i="14" s="1"/>
  <c r="DP73" i="14"/>
  <c r="DP69" i="14"/>
  <c r="DP36" i="14"/>
  <c r="DP37" i="14" s="1"/>
  <c r="DP24" i="14"/>
  <c r="DP17" i="14"/>
  <c r="DP38" i="14"/>
  <c r="DP39" i="14" s="1"/>
  <c r="DP33" i="14"/>
  <c r="DP29" i="14"/>
  <c r="DT20" i="4"/>
  <c r="DT143" i="4"/>
  <c r="DT145" i="4" s="1"/>
  <c r="DT78" i="10"/>
  <c r="DP203" i="4" l="1"/>
  <c r="DP133" i="14"/>
  <c r="DP126" i="14"/>
  <c r="DP147" i="14"/>
  <c r="DP148" i="14" s="1"/>
  <c r="DP145" i="14"/>
  <c r="DP146" i="14" s="1"/>
  <c r="DP142" i="14"/>
  <c r="DP58" i="14"/>
  <c r="DP66" i="14" s="1"/>
  <c r="DQ925" i="2"/>
  <c r="DQ913" i="2" s="1"/>
  <c r="DQ819" i="2" s="1"/>
  <c r="DP18" i="14"/>
  <c r="DP26" i="14" s="1"/>
  <c r="DP29" i="13"/>
  <c r="DP30" i="13" s="1"/>
  <c r="DS17" i="4"/>
  <c r="DS55" i="14" s="1"/>
  <c r="DT184" i="4"/>
  <c r="DP70" i="14"/>
  <c r="DR919" i="2"/>
  <c r="DR920" i="2" s="1"/>
  <c r="DR918" i="2"/>
  <c r="DS228" i="14"/>
  <c r="DS255" i="14"/>
  <c r="DS286" i="14"/>
  <c r="DP30" i="14"/>
  <c r="DT79" i="10"/>
  <c r="DQ941" i="2" l="1"/>
  <c r="DQ283" i="14"/>
  <c r="DQ914" i="2"/>
  <c r="DQ285" i="14" s="1"/>
  <c r="DQ29" i="4"/>
  <c r="DS85" i="14"/>
  <c r="DS87" i="14" s="1"/>
  <c r="DS22" i="4"/>
  <c r="DS28" i="4" s="1"/>
  <c r="DS167" i="14"/>
  <c r="DS187" i="14"/>
  <c r="DS15" i="14"/>
  <c r="DS178" i="14"/>
  <c r="DR924" i="2"/>
  <c r="DR922" i="2" s="1"/>
  <c r="DT906" i="2"/>
  <c r="DT901" i="2" s="1"/>
  <c r="DU77" i="10"/>
  <c r="DR921" i="2"/>
  <c r="DQ60" i="4" l="1"/>
  <c r="DQ32" i="4"/>
  <c r="DQ30" i="4"/>
  <c r="DQ8" i="13" s="1"/>
  <c r="DQ28" i="13" s="1"/>
  <c r="DQ915" i="2"/>
  <c r="DQ942" i="2" s="1"/>
  <c r="DQ42" i="4" s="1"/>
  <c r="DQ48" i="4" s="1"/>
  <c r="DQ10" i="14" s="1"/>
  <c r="DQ9" i="14" s="1"/>
  <c r="DQ16" i="14" s="1"/>
  <c r="DQ943" i="2"/>
  <c r="DQ554" i="2" s="1"/>
  <c r="DQ553" i="2" s="1"/>
  <c r="DS89" i="14"/>
  <c r="DS91" i="14" s="1"/>
  <c r="DR925" i="2"/>
  <c r="DR913" i="2" s="1"/>
  <c r="DR819" i="2" s="1"/>
  <c r="DT287" i="14"/>
  <c r="DT902" i="2"/>
  <c r="DT903" i="2" s="1"/>
  <c r="DT16" i="4"/>
  <c r="DS284" i="14"/>
  <c r="DS916" i="2"/>
  <c r="DU143" i="4"/>
  <c r="DU145" i="4" s="1"/>
  <c r="DU20" i="4"/>
  <c r="DU78" i="10"/>
  <c r="DR941" i="2" l="1"/>
  <c r="DQ125" i="14"/>
  <c r="DQ199" i="4"/>
  <c r="DQ201" i="4" s="1"/>
  <c r="DQ62" i="4"/>
  <c r="DQ64" i="4" s="1"/>
  <c r="DQ183" i="4"/>
  <c r="DQ185" i="4" s="1"/>
  <c r="DQ187" i="4" s="1"/>
  <c r="DQ27" i="13"/>
  <c r="DQ29" i="13" s="1"/>
  <c r="DQ30" i="13" s="1"/>
  <c r="DQ33" i="4"/>
  <c r="DQ177" i="14"/>
  <c r="DQ93" i="14"/>
  <c r="DQ96" i="14" s="1"/>
  <c r="DQ866" i="2" s="1"/>
  <c r="DQ121" i="14"/>
  <c r="DQ158" i="14"/>
  <c r="DQ157" i="14" s="1"/>
  <c r="DQ162" i="14" s="1"/>
  <c r="DQ227" i="14"/>
  <c r="DQ233" i="14" s="1"/>
  <c r="DQ240" i="14" s="1"/>
  <c r="DQ241" i="14" s="1"/>
  <c r="DQ242" i="14" s="1"/>
  <c r="DQ49" i="14"/>
  <c r="DQ48" i="14" s="1"/>
  <c r="DQ56" i="14" s="1"/>
  <c r="DQ64" i="14" s="1"/>
  <c r="DQ282" i="14"/>
  <c r="DQ296" i="14" s="1"/>
  <c r="DQ303" i="14" s="1"/>
  <c r="DQ304" i="14" s="1"/>
  <c r="DQ305" i="14" s="1"/>
  <c r="DQ254" i="14"/>
  <c r="DQ260" i="14" s="1"/>
  <c r="DQ267" i="14" s="1"/>
  <c r="DQ268" i="14" s="1"/>
  <c r="DQ269" i="14" s="1"/>
  <c r="DQ564" i="2"/>
  <c r="DQ565" i="2" s="1"/>
  <c r="DQ566" i="2" s="1"/>
  <c r="DU184" i="4"/>
  <c r="DT17" i="4"/>
  <c r="DT22" i="4" s="1"/>
  <c r="DR283" i="14"/>
  <c r="DR914" i="2"/>
  <c r="DR915" i="2" s="1"/>
  <c r="DR29" i="4"/>
  <c r="DT228" i="14"/>
  <c r="DT255" i="14"/>
  <c r="DT286" i="14"/>
  <c r="DU79" i="10"/>
  <c r="DS918" i="2"/>
  <c r="DS919" i="2"/>
  <c r="DS920" i="2" s="1"/>
  <c r="DQ36" i="14"/>
  <c r="DQ37" i="14" s="1"/>
  <c r="DQ24" i="14"/>
  <c r="DQ17" i="14"/>
  <c r="DQ18" i="14" s="1"/>
  <c r="DQ38" i="14"/>
  <c r="DQ39" i="14" s="1"/>
  <c r="DQ33" i="14"/>
  <c r="DQ29" i="14"/>
  <c r="DQ120" i="14" l="1"/>
  <c r="DQ126" i="14" s="1"/>
  <c r="DQ203" i="4"/>
  <c r="DQ69" i="14"/>
  <c r="DQ70" i="14" s="1"/>
  <c r="DR60" i="4"/>
  <c r="DR32" i="4"/>
  <c r="DQ78" i="14"/>
  <c r="DQ79" i="14" s="1"/>
  <c r="DQ73" i="14"/>
  <c r="DQ76" i="14"/>
  <c r="DQ77" i="14" s="1"/>
  <c r="DQ57" i="14"/>
  <c r="DQ58" i="14" s="1"/>
  <c r="DQ66" i="14" s="1"/>
  <c r="DQ98" i="14"/>
  <c r="DT187" i="14"/>
  <c r="DT15" i="14"/>
  <c r="DT85" i="14"/>
  <c r="DT87" i="14" s="1"/>
  <c r="DT55" i="14"/>
  <c r="DT167" i="14"/>
  <c r="DR30" i="4"/>
  <c r="DR27" i="13" s="1"/>
  <c r="DT178" i="14"/>
  <c r="DR943" i="2"/>
  <c r="DR554" i="2" s="1"/>
  <c r="DR553" i="2" s="1"/>
  <c r="DR285" i="14"/>
  <c r="DS921" i="2"/>
  <c r="DR227" i="14"/>
  <c r="DR233" i="14" s="1"/>
  <c r="DR240" i="14" s="1"/>
  <c r="DR241" i="14" s="1"/>
  <c r="DR242" i="14" s="1"/>
  <c r="DR282" i="14"/>
  <c r="DR296" i="14" s="1"/>
  <c r="DR303" i="14" s="1"/>
  <c r="DR304" i="14" s="1"/>
  <c r="DR305" i="14" s="1"/>
  <c r="DR254" i="14"/>
  <c r="DR260" i="14" s="1"/>
  <c r="DR267" i="14" s="1"/>
  <c r="DR268" i="14" s="1"/>
  <c r="DR269" i="14" s="1"/>
  <c r="DR942" i="2"/>
  <c r="DR42" i="4" s="1"/>
  <c r="DR48" i="4" s="1"/>
  <c r="DT89" i="14"/>
  <c r="DT91" i="14" s="1"/>
  <c r="DT28" i="4"/>
  <c r="DQ26" i="14"/>
  <c r="DU906" i="2"/>
  <c r="DU901" i="2" s="1"/>
  <c r="DV77" i="10"/>
  <c r="DQ30" i="14"/>
  <c r="DS924" i="2"/>
  <c r="DS922" i="2" s="1"/>
  <c r="DR564" i="2" l="1"/>
  <c r="DR565" i="2" s="1"/>
  <c r="DR566" i="2" s="1"/>
  <c r="DQ147" i="14"/>
  <c r="DQ148" i="14" s="1"/>
  <c r="DQ142" i="14"/>
  <c r="DQ145" i="14"/>
  <c r="DQ146" i="14" s="1"/>
  <c r="DQ133" i="14"/>
  <c r="DR125" i="14"/>
  <c r="DR199" i="4"/>
  <c r="DR201" i="4" s="1"/>
  <c r="DR62" i="4"/>
  <c r="DR64" i="4" s="1"/>
  <c r="DR8" i="13"/>
  <c r="DR28" i="13" s="1"/>
  <c r="DR29" i="13" s="1"/>
  <c r="DR30" i="13" s="1"/>
  <c r="DR33" i="4"/>
  <c r="DR183" i="4"/>
  <c r="DR185" i="4" s="1"/>
  <c r="DR187" i="4" s="1"/>
  <c r="DR177" i="14"/>
  <c r="DX77" i="10"/>
  <c r="DV20" i="4"/>
  <c r="DV143" i="4"/>
  <c r="DV78" i="10"/>
  <c r="DV79" i="10" s="1"/>
  <c r="DR49" i="14"/>
  <c r="DR48" i="14" s="1"/>
  <c r="DR56" i="14" s="1"/>
  <c r="DR158" i="14"/>
  <c r="DR157" i="14" s="1"/>
  <c r="DR162" i="14" s="1"/>
  <c r="DR121" i="14"/>
  <c r="DR10" i="14"/>
  <c r="DR9" i="14" s="1"/>
  <c r="DR16" i="14" s="1"/>
  <c r="DR93" i="14"/>
  <c r="DS925" i="2"/>
  <c r="DS913" i="2" s="1"/>
  <c r="DS819" i="2" s="1"/>
  <c r="DU287" i="14"/>
  <c r="DU902" i="2"/>
  <c r="DU16" i="4"/>
  <c r="DT284" i="14"/>
  <c r="DT916" i="2"/>
  <c r="DR120" i="14" l="1"/>
  <c r="DR126" i="14" s="1"/>
  <c r="DR203" i="4"/>
  <c r="DS60" i="4"/>
  <c r="DS32" i="4"/>
  <c r="DU17" i="4"/>
  <c r="DU167" i="14" s="1"/>
  <c r="DR98" i="14"/>
  <c r="DR96" i="14"/>
  <c r="DR866" i="2" s="1"/>
  <c r="DV145" i="4"/>
  <c r="DX145" i="4" s="1"/>
  <c r="B145" i="4" s="1"/>
  <c r="DX143" i="4"/>
  <c r="B143" i="4" s="1"/>
  <c r="DV184" i="4"/>
  <c r="DX184" i="4" s="1"/>
  <c r="DX20" i="4"/>
  <c r="DT919" i="2"/>
  <c r="DT920" i="2" s="1"/>
  <c r="DT918" i="2"/>
  <c r="DU903" i="2"/>
  <c r="DR76" i="14"/>
  <c r="DR77" i="14" s="1"/>
  <c r="DR64" i="14"/>
  <c r="DR57" i="14"/>
  <c r="DR58" i="14" s="1"/>
  <c r="DR78" i="14"/>
  <c r="DR79" i="14" s="1"/>
  <c r="DR73" i="14"/>
  <c r="DR69" i="14"/>
  <c r="DS283" i="14"/>
  <c r="DS29" i="4"/>
  <c r="DS914" i="2"/>
  <c r="DS941" i="2"/>
  <c r="DR36" i="14"/>
  <c r="DR37" i="14" s="1"/>
  <c r="DR24" i="14"/>
  <c r="DR17" i="14"/>
  <c r="DR18" i="14" s="1"/>
  <c r="DR38" i="14"/>
  <c r="DR39" i="14" s="1"/>
  <c r="DR33" i="14"/>
  <c r="DR29" i="14"/>
  <c r="DV906" i="2"/>
  <c r="DV901" i="2" s="1"/>
  <c r="DR133" i="14" l="1"/>
  <c r="DR145" i="14"/>
  <c r="DR146" i="14" s="1"/>
  <c r="DR142" i="14"/>
  <c r="DR147" i="14"/>
  <c r="DR148" i="14" s="1"/>
  <c r="DS125" i="14"/>
  <c r="DS199" i="4"/>
  <c r="DS201" i="4" s="1"/>
  <c r="DS62" i="4"/>
  <c r="DU55" i="14"/>
  <c r="DU15" i="14"/>
  <c r="DU187" i="14"/>
  <c r="DU22" i="4"/>
  <c r="DU89" i="14" s="1"/>
  <c r="DU91" i="14" s="1"/>
  <c r="DU85" i="14"/>
  <c r="DU87" i="14" s="1"/>
  <c r="DS30" i="4"/>
  <c r="DS33" i="4" s="1"/>
  <c r="DU178" i="14"/>
  <c r="DT924" i="2"/>
  <c r="DT922" i="2" s="1"/>
  <c r="DT921" i="2"/>
  <c r="DS285" i="14"/>
  <c r="DS943" i="2"/>
  <c r="DS554" i="2" s="1"/>
  <c r="DS553" i="2" s="1"/>
  <c r="DV287" i="14"/>
  <c r="DX287" i="14" s="1"/>
  <c r="DV902" i="2"/>
  <c r="DV903" i="2" s="1"/>
  <c r="DX901" i="2"/>
  <c r="DV16" i="4"/>
  <c r="DR30" i="14"/>
  <c r="DR26" i="14"/>
  <c r="DR66" i="14"/>
  <c r="DR70" i="14"/>
  <c r="DS915" i="2"/>
  <c r="DU228" i="14"/>
  <c r="DU255" i="14"/>
  <c r="DU286" i="14"/>
  <c r="DS8" i="13" l="1"/>
  <c r="DS28" i="13" s="1"/>
  <c r="DS27" i="13"/>
  <c r="DU28" i="4"/>
  <c r="DS183" i="4"/>
  <c r="DS177" i="14"/>
  <c r="DT925" i="2"/>
  <c r="DT913" i="2" s="1"/>
  <c r="DT819" i="2" s="1"/>
  <c r="DX16" i="4"/>
  <c r="DV17" i="4"/>
  <c r="DS227" i="14"/>
  <c r="DS233" i="14" s="1"/>
  <c r="DS240" i="14" s="1"/>
  <c r="DS241" i="14" s="1"/>
  <c r="DS242" i="14" s="1"/>
  <c r="DS282" i="14"/>
  <c r="DS296" i="14" s="1"/>
  <c r="DS303" i="14" s="1"/>
  <c r="DS304" i="14" s="1"/>
  <c r="DS305" i="14" s="1"/>
  <c r="DS254" i="14"/>
  <c r="DS260" i="14" s="1"/>
  <c r="DS267" i="14" s="1"/>
  <c r="DS268" i="14" s="1"/>
  <c r="DS269" i="14" s="1"/>
  <c r="DS942" i="2"/>
  <c r="DS42" i="4" s="1"/>
  <c r="DS48" i="4" s="1"/>
  <c r="DX902" i="2"/>
  <c r="DS564" i="2"/>
  <c r="DS565" i="2" s="1"/>
  <c r="DS566" i="2" s="1"/>
  <c r="DV228" i="14"/>
  <c r="DX228" i="14" s="1"/>
  <c r="DV255" i="14"/>
  <c r="DX255" i="14" s="1"/>
  <c r="DV286" i="14"/>
  <c r="DX286" i="14" s="1"/>
  <c r="DX903" i="2"/>
  <c r="DT60" i="4" l="1"/>
  <c r="DT32" i="4"/>
  <c r="DU284" i="14"/>
  <c r="DS29" i="13"/>
  <c r="DS30" i="13" s="1"/>
  <c r="DU916" i="2"/>
  <c r="DU918" i="2" s="1"/>
  <c r="DV178" i="14"/>
  <c r="B180" i="14"/>
  <c r="G180" i="14" s="1"/>
  <c r="G181" i="14" s="1"/>
  <c r="G182" i="14" s="1"/>
  <c r="DT283" i="14"/>
  <c r="DT29" i="4"/>
  <c r="DT914" i="2"/>
  <c r="DT941" i="2"/>
  <c r="DS49" i="14"/>
  <c r="DS48" i="14" s="1"/>
  <c r="DS56" i="14" s="1"/>
  <c r="DS158" i="14"/>
  <c r="DS157" i="14" s="1"/>
  <c r="DS162" i="14" s="1"/>
  <c r="DS121" i="14"/>
  <c r="DS120" i="14" s="1"/>
  <c r="DS10" i="14"/>
  <c r="DS9" i="14" s="1"/>
  <c r="DS16" i="14" s="1"/>
  <c r="DS185" i="4"/>
  <c r="DS187" i="4" s="1"/>
  <c r="DS203" i="4" s="1"/>
  <c r="DS64" i="4"/>
  <c r="DS93" i="14"/>
  <c r="DV85" i="14"/>
  <c r="DV87" i="14" s="1"/>
  <c r="DV22" i="4"/>
  <c r="DV187" i="14"/>
  <c r="DV167" i="14"/>
  <c r="DV55" i="14"/>
  <c r="DX55" i="14" s="1"/>
  <c r="DV15" i="14"/>
  <c r="DX15" i="14" s="1"/>
  <c r="DX17" i="4"/>
  <c r="DT125" i="14" l="1"/>
  <c r="DT199" i="4"/>
  <c r="DT201" i="4" s="1"/>
  <c r="DT62" i="4"/>
  <c r="DU919" i="2"/>
  <c r="DU920" i="2" s="1"/>
  <c r="DU921" i="2" s="1"/>
  <c r="H180" i="14"/>
  <c r="I180" i="14" s="1"/>
  <c r="DT30" i="4"/>
  <c r="DT33" i="4" s="1"/>
  <c r="DT915" i="2"/>
  <c r="DT285" i="14"/>
  <c r="DT943" i="2"/>
  <c r="DT554" i="2" s="1"/>
  <c r="DT553" i="2" s="1"/>
  <c r="DS98" i="14"/>
  <c r="DS96" i="14"/>
  <c r="DS866" i="2" s="1"/>
  <c r="DS145" i="14"/>
  <c r="DS146" i="14" s="1"/>
  <c r="DS133" i="14"/>
  <c r="DS126" i="14"/>
  <c r="DS147" i="14"/>
  <c r="DS148" i="14" s="1"/>
  <c r="DS142" i="14"/>
  <c r="DV89" i="14"/>
  <c r="DV91" i="14" s="1"/>
  <c r="DV28" i="4"/>
  <c r="DX22" i="4"/>
  <c r="DS76" i="14"/>
  <c r="DS77" i="14" s="1"/>
  <c r="DS64" i="14"/>
  <c r="DS57" i="14"/>
  <c r="DS58" i="14" s="1"/>
  <c r="DS78" i="14"/>
  <c r="DS79" i="14" s="1"/>
  <c r="DS73" i="14"/>
  <c r="DS69" i="14"/>
  <c r="DV165" i="14"/>
  <c r="DX167" i="14"/>
  <c r="DS36" i="14"/>
  <c r="DS37" i="14" s="1"/>
  <c r="DS24" i="14"/>
  <c r="DS17" i="14"/>
  <c r="DS18" i="14" s="1"/>
  <c r="DS38" i="14"/>
  <c r="DS39" i="14" s="1"/>
  <c r="DS33" i="14"/>
  <c r="DS29" i="14"/>
  <c r="H181" i="14" l="1"/>
  <c r="H182" i="14" s="1"/>
  <c r="DU924" i="2"/>
  <c r="DU922" i="2" s="1"/>
  <c r="DT8" i="13"/>
  <c r="DT28" i="13" s="1"/>
  <c r="DT183" i="4"/>
  <c r="DT27" i="13"/>
  <c r="DT177" i="14"/>
  <c r="DT564" i="2"/>
  <c r="DT565" i="2" s="1"/>
  <c r="DT566" i="2" s="1"/>
  <c r="DT254" i="14"/>
  <c r="DT260" i="14" s="1"/>
  <c r="DT267" i="14" s="1"/>
  <c r="DT268" i="14" s="1"/>
  <c r="DT269" i="14" s="1"/>
  <c r="DT942" i="2"/>
  <c r="DT42" i="4" s="1"/>
  <c r="DT48" i="4" s="1"/>
  <c r="DT227" i="14"/>
  <c r="DT233" i="14" s="1"/>
  <c r="DT240" i="14" s="1"/>
  <c r="DT241" i="14" s="1"/>
  <c r="DT242" i="14" s="1"/>
  <c r="DT282" i="14"/>
  <c r="DT296" i="14" s="1"/>
  <c r="DT303" i="14" s="1"/>
  <c r="DT304" i="14" s="1"/>
  <c r="DT305" i="14" s="1"/>
  <c r="DX165" i="14"/>
  <c r="B165" i="14"/>
  <c r="J180" i="14"/>
  <c r="I181" i="14"/>
  <c r="I182" i="14" s="1"/>
  <c r="DS70" i="14"/>
  <c r="DS26" i="14"/>
  <c r="DS30" i="14"/>
  <c r="DS66" i="14"/>
  <c r="DV284" i="14"/>
  <c r="DX284" i="14" s="1"/>
  <c r="DV916" i="2"/>
  <c r="DX28" i="4"/>
  <c r="DU925" i="2" l="1"/>
  <c r="DU913" i="2" s="1"/>
  <c r="DU819" i="2" s="1"/>
  <c r="DT29" i="13"/>
  <c r="DT30" i="13" s="1"/>
  <c r="DT158" i="14"/>
  <c r="DT157" i="14" s="1"/>
  <c r="DT162" i="14" s="1"/>
  <c r="DT185" i="4"/>
  <c r="DT187" i="4" s="1"/>
  <c r="DT203" i="4" s="1"/>
  <c r="DT121" i="14"/>
  <c r="DT120" i="14" s="1"/>
  <c r="DT93" i="14"/>
  <c r="DT10" i="14"/>
  <c r="DT9" i="14" s="1"/>
  <c r="DT16" i="14" s="1"/>
  <c r="DT49" i="14"/>
  <c r="DT48" i="14" s="1"/>
  <c r="DT56" i="14" s="1"/>
  <c r="DT64" i="4"/>
  <c r="DV919" i="2"/>
  <c r="DV918" i="2"/>
  <c r="DX916" i="2"/>
  <c r="J181" i="14"/>
  <c r="J182" i="14" s="1"/>
  <c r="K180" i="14"/>
  <c r="DU941" i="2" l="1"/>
  <c r="DU914" i="2"/>
  <c r="DU915" i="2" s="1"/>
  <c r="DU227" i="14" s="1"/>
  <c r="DU233" i="14" s="1"/>
  <c r="DU240" i="14" s="1"/>
  <c r="DU241" i="14" s="1"/>
  <c r="DU242" i="14" s="1"/>
  <c r="DU283" i="14"/>
  <c r="DU29" i="4"/>
  <c r="DU30" i="4" s="1"/>
  <c r="DU183" i="4" s="1"/>
  <c r="DT98" i="14"/>
  <c r="DT96" i="14"/>
  <c r="DT866" i="2" s="1"/>
  <c r="DT145" i="14"/>
  <c r="DT146" i="14" s="1"/>
  <c r="DT142" i="14"/>
  <c r="DT133" i="14"/>
  <c r="DT126" i="14"/>
  <c r="DT147" i="14"/>
  <c r="DT148" i="14" s="1"/>
  <c r="DT76" i="14"/>
  <c r="DT77" i="14" s="1"/>
  <c r="DT73" i="14"/>
  <c r="DT64" i="14"/>
  <c r="DT57" i="14"/>
  <c r="DT58" i="14" s="1"/>
  <c r="DT66" i="14" s="1"/>
  <c r="DT78" i="14"/>
  <c r="DT79" i="14" s="1"/>
  <c r="DT69" i="14"/>
  <c r="DT70" i="14" s="1"/>
  <c r="DT36" i="14"/>
  <c r="DT37" i="14" s="1"/>
  <c r="DT33" i="14"/>
  <c r="DT24" i="14"/>
  <c r="DT17" i="14"/>
  <c r="DT18" i="14" s="1"/>
  <c r="DT26" i="14" s="1"/>
  <c r="DT38" i="14"/>
  <c r="DT39" i="14" s="1"/>
  <c r="DT29" i="14"/>
  <c r="DT30" i="14" s="1"/>
  <c r="DV924" i="2"/>
  <c r="L180" i="14"/>
  <c r="K181" i="14"/>
  <c r="K182" i="14" s="1"/>
  <c r="DX919" i="2"/>
  <c r="DV920" i="2"/>
  <c r="DV921" i="2" s="1"/>
  <c r="DU60" i="4" l="1"/>
  <c r="DU32" i="4"/>
  <c r="DU285" i="14"/>
  <c r="DU282" i="14"/>
  <c r="DU296" i="14" s="1"/>
  <c r="DU303" i="14" s="1"/>
  <c r="DU304" i="14" s="1"/>
  <c r="DU305" i="14" s="1"/>
  <c r="DU254" i="14"/>
  <c r="DU260" i="14" s="1"/>
  <c r="DU267" i="14" s="1"/>
  <c r="DU268" i="14" s="1"/>
  <c r="DU269" i="14" s="1"/>
  <c r="DU942" i="2"/>
  <c r="DU42" i="4" s="1"/>
  <c r="DU48" i="4" s="1"/>
  <c r="DU121" i="14" s="1"/>
  <c r="DU943" i="2"/>
  <c r="DU554" i="2" s="1"/>
  <c r="DU553" i="2" s="1"/>
  <c r="DU8" i="13"/>
  <c r="DU28" i="13" s="1"/>
  <c r="DU27" i="13"/>
  <c r="DU177" i="14"/>
  <c r="L181" i="14"/>
  <c r="L182" i="14" s="1"/>
  <c r="M180" i="14"/>
  <c r="DV922" i="2"/>
  <c r="DX924" i="2"/>
  <c r="DV925" i="2"/>
  <c r="DU33" i="4" l="1"/>
  <c r="DU125" i="14"/>
  <c r="DU120" i="14" s="1"/>
  <c r="DU199" i="4"/>
  <c r="DU201" i="4" s="1"/>
  <c r="DU62" i="4"/>
  <c r="DU64" i="4" s="1"/>
  <c r="DU93" i="14"/>
  <c r="DU98" i="14" s="1"/>
  <c r="DU185" i="4"/>
  <c r="DU187" i="4" s="1"/>
  <c r="DU158" i="14"/>
  <c r="DU157" i="14" s="1"/>
  <c r="DU162" i="14" s="1"/>
  <c r="DU10" i="14"/>
  <c r="DU9" i="14" s="1"/>
  <c r="DU16" i="14" s="1"/>
  <c r="DU17" i="14" s="1"/>
  <c r="DU18" i="14" s="1"/>
  <c r="DU26" i="14" s="1"/>
  <c r="DU49" i="14"/>
  <c r="DU48" i="14" s="1"/>
  <c r="DU56" i="14" s="1"/>
  <c r="DU57" i="14" s="1"/>
  <c r="DU58" i="14" s="1"/>
  <c r="DU66" i="14" s="1"/>
  <c r="DU564" i="2"/>
  <c r="DU565" i="2" s="1"/>
  <c r="DU566" i="2" s="1"/>
  <c r="DU29" i="13"/>
  <c r="DU30" i="13" s="1"/>
  <c r="DV913" i="2"/>
  <c r="DV819" i="2" s="1"/>
  <c r="DX925" i="2"/>
  <c r="N180" i="14"/>
  <c r="M181" i="14"/>
  <c r="M182" i="14" s="1"/>
  <c r="DU147" i="14" l="1"/>
  <c r="DU148" i="14" s="1"/>
  <c r="DU142" i="14"/>
  <c r="DU203" i="4"/>
  <c r="DU133" i="14"/>
  <c r="DU145" i="14"/>
  <c r="DU146" i="14" s="1"/>
  <c r="DU126" i="14"/>
  <c r="DV60" i="4"/>
  <c r="DV32" i="4"/>
  <c r="DU96" i="14"/>
  <c r="DU866" i="2" s="1"/>
  <c r="DU29" i="14"/>
  <c r="DU30" i="14" s="1"/>
  <c r="DU33" i="14"/>
  <c r="DU73" i="14"/>
  <c r="DU76" i="14"/>
  <c r="DU77" i="14" s="1"/>
  <c r="DU38" i="14"/>
  <c r="DU39" i="14" s="1"/>
  <c r="DU24" i="14"/>
  <c r="DU36" i="14"/>
  <c r="DU37" i="14" s="1"/>
  <c r="DU78" i="14"/>
  <c r="DU79" i="14" s="1"/>
  <c r="DU69" i="14"/>
  <c r="DU70" i="14" s="1"/>
  <c r="DU64" i="14"/>
  <c r="O180" i="14"/>
  <c r="N181" i="14"/>
  <c r="N182" i="14" s="1"/>
  <c r="DV283" i="14"/>
  <c r="DX283" i="14" s="1"/>
  <c r="DV29" i="4"/>
  <c r="DV914" i="2"/>
  <c r="DV915" i="2" s="1"/>
  <c r="DX913" i="2"/>
  <c r="DV941" i="2"/>
  <c r="DX941" i="2" s="1"/>
  <c r="DV125" i="14" l="1"/>
  <c r="DV199" i="4"/>
  <c r="DV62" i="4"/>
  <c r="DV227" i="14"/>
  <c r="DV282" i="14"/>
  <c r="DV254" i="14"/>
  <c r="DX915" i="2"/>
  <c r="DV942" i="2"/>
  <c r="DV285" i="14"/>
  <c r="DX914" i="2"/>
  <c r="DV943" i="2"/>
  <c r="DV554" i="2" s="1"/>
  <c r="DV553" i="2" s="1"/>
  <c r="DX29" i="4"/>
  <c r="DV30" i="4"/>
  <c r="O181" i="14"/>
  <c r="O182" i="14" s="1"/>
  <c r="P180" i="14"/>
  <c r="DV201" i="4" l="1"/>
  <c r="DV177" i="14"/>
  <c r="DV564" i="2"/>
  <c r="DV565" i="2" s="1"/>
  <c r="DV566" i="2" s="1"/>
  <c r="DX254" i="14"/>
  <c r="DV260" i="14"/>
  <c r="DV27" i="13"/>
  <c r="DX27" i="13" s="1"/>
  <c r="DV8" i="13"/>
  <c r="DV33" i="4"/>
  <c r="DV183" i="4"/>
  <c r="DX30" i="4"/>
  <c r="DX282" i="14"/>
  <c r="DV296" i="14"/>
  <c r="P181" i="14"/>
  <c r="P182" i="14" s="1"/>
  <c r="Q180" i="14"/>
  <c r="DV42" i="4"/>
  <c r="DX942" i="2"/>
  <c r="DX227" i="14"/>
  <c r="DV233" i="14"/>
  <c r="B8" i="12" l="1"/>
  <c r="DX42" i="4"/>
  <c r="DV48" i="4"/>
  <c r="DV267" i="14"/>
  <c r="DX260" i="14"/>
  <c r="DV240" i="14"/>
  <c r="DX233" i="14"/>
  <c r="Q181" i="14"/>
  <c r="Q182" i="14" s="1"/>
  <c r="R180" i="14"/>
  <c r="DX183" i="4"/>
  <c r="DV28" i="13"/>
  <c r="DX8" i="13"/>
  <c r="DV303" i="14"/>
  <c r="DX296" i="14"/>
  <c r="R181" i="14" l="1"/>
  <c r="R182" i="14" s="1"/>
  <c r="S180" i="14"/>
  <c r="DV29" i="13"/>
  <c r="DX28" i="13"/>
  <c r="DV268" i="14"/>
  <c r="DX267" i="14"/>
  <c r="DV49" i="14"/>
  <c r="DV158" i="14"/>
  <c r="DV121" i="14"/>
  <c r="DV10" i="14"/>
  <c r="DV64" i="4"/>
  <c r="DV185" i="4"/>
  <c r="DV93" i="14"/>
  <c r="DX48" i="4"/>
  <c r="DV304" i="14"/>
  <c r="DX303" i="14"/>
  <c r="DV241" i="14"/>
  <c r="DX240" i="14"/>
  <c r="DV9" i="14" l="1"/>
  <c r="DX10" i="14"/>
  <c r="DX241" i="14"/>
  <c r="B244" i="14" s="1"/>
  <c r="DV242" i="14"/>
  <c r="DV98" i="14"/>
  <c r="DV96" i="14"/>
  <c r="DV866" i="2" s="1"/>
  <c r="DV120" i="14"/>
  <c r="DX121" i="14"/>
  <c r="DX268" i="14"/>
  <c r="B271" i="14" s="1"/>
  <c r="DV269" i="14"/>
  <c r="DV157" i="14"/>
  <c r="DX158" i="14"/>
  <c r="S181" i="14"/>
  <c r="S182" i="14" s="1"/>
  <c r="T180" i="14"/>
  <c r="DX185" i="4"/>
  <c r="DV187" i="4"/>
  <c r="DX304" i="14"/>
  <c r="B307" i="14" s="1"/>
  <c r="DV305" i="14"/>
  <c r="DV48" i="14"/>
  <c r="DX49" i="14"/>
  <c r="DV30" i="13"/>
  <c r="DX30" i="13" s="1"/>
  <c r="DX29" i="13"/>
  <c r="T181" i="14" l="1"/>
  <c r="T182" i="14" s="1"/>
  <c r="U180" i="14"/>
  <c r="DV203" i="4"/>
  <c r="DX187" i="4"/>
  <c r="DV56" i="14"/>
  <c r="DX48" i="14"/>
  <c r="DV145" i="14"/>
  <c r="DV133" i="14"/>
  <c r="DV126" i="14"/>
  <c r="DV147" i="14"/>
  <c r="DV142" i="14"/>
  <c r="DV162" i="14"/>
  <c r="DX162" i="14" s="1"/>
  <c r="B163" i="14" s="1"/>
  <c r="B171" i="14" s="1"/>
  <c r="DX157" i="14"/>
  <c r="DV103" i="14"/>
  <c r="DV105" i="14" s="1"/>
  <c r="DU103" i="14"/>
  <c r="DU105" i="14" s="1"/>
  <c r="CI103" i="14"/>
  <c r="CI105" i="14" s="1"/>
  <c r="L103" i="14"/>
  <c r="L105" i="14" s="1"/>
  <c r="N103" i="14"/>
  <c r="N105" i="14" s="1"/>
  <c r="CE103" i="14"/>
  <c r="CE105" i="14" s="1"/>
  <c r="CY103" i="14"/>
  <c r="CY105" i="14" s="1"/>
  <c r="AV103" i="14"/>
  <c r="AV105" i="14" s="1"/>
  <c r="BZ103" i="14"/>
  <c r="BZ105" i="14" s="1"/>
  <c r="J103" i="14"/>
  <c r="J105" i="14" s="1"/>
  <c r="CT103" i="14"/>
  <c r="CT105" i="14" s="1"/>
  <c r="T103" i="14"/>
  <c r="T105" i="14" s="1"/>
  <c r="CQ103" i="14"/>
  <c r="CQ105" i="14" s="1"/>
  <c r="AR103" i="14"/>
  <c r="AR105" i="14" s="1"/>
  <c r="U103" i="14"/>
  <c r="U105" i="14" s="1"/>
  <c r="BS103" i="14"/>
  <c r="BS105" i="14" s="1"/>
  <c r="DO103" i="14"/>
  <c r="DO105" i="14" s="1"/>
  <c r="BI103" i="14"/>
  <c r="BI105" i="14" s="1"/>
  <c r="AC103" i="14"/>
  <c r="AC105" i="14" s="1"/>
  <c r="AB103" i="14"/>
  <c r="AB105" i="14" s="1"/>
  <c r="CL103" i="14"/>
  <c r="CL105" i="14" s="1"/>
  <c r="W103" i="14"/>
  <c r="W105" i="14" s="1"/>
  <c r="AN103" i="14"/>
  <c r="AN105" i="14" s="1"/>
  <c r="BD103" i="14"/>
  <c r="BD105" i="14" s="1"/>
  <c r="BO103" i="14"/>
  <c r="BO105" i="14" s="1"/>
  <c r="BM103" i="14"/>
  <c r="BM105" i="14" s="1"/>
  <c r="AX103" i="14"/>
  <c r="AX105" i="14" s="1"/>
  <c r="AK103" i="14"/>
  <c r="AK105" i="14" s="1"/>
  <c r="AW103" i="14"/>
  <c r="AW105" i="14" s="1"/>
  <c r="DS103" i="14"/>
  <c r="DS105" i="14" s="1"/>
  <c r="CJ103" i="14"/>
  <c r="CJ105" i="14" s="1"/>
  <c r="CW103" i="14"/>
  <c r="CW105" i="14" s="1"/>
  <c r="AY103" i="14"/>
  <c r="AY105" i="14" s="1"/>
  <c r="P103" i="14"/>
  <c r="P105" i="14" s="1"/>
  <c r="BA103" i="14"/>
  <c r="BA105" i="14" s="1"/>
  <c r="CM103" i="14"/>
  <c r="CM105" i="14" s="1"/>
  <c r="CX103" i="14"/>
  <c r="CX105" i="14" s="1"/>
  <c r="DT103" i="14"/>
  <c r="DT105" i="14" s="1"/>
  <c r="CP103" i="14"/>
  <c r="CP105" i="14" s="1"/>
  <c r="DR103" i="14"/>
  <c r="DR105" i="14" s="1"/>
  <c r="AS103" i="14"/>
  <c r="AS105" i="14" s="1"/>
  <c r="BU103" i="14"/>
  <c r="BU105" i="14" s="1"/>
  <c r="DE103" i="14"/>
  <c r="DE105" i="14" s="1"/>
  <c r="DK103" i="14"/>
  <c r="DK105" i="14" s="1"/>
  <c r="DP103" i="14"/>
  <c r="DP105" i="14" s="1"/>
  <c r="AZ103" i="14"/>
  <c r="AZ105" i="14" s="1"/>
  <c r="BP103" i="14"/>
  <c r="BP105" i="14" s="1"/>
  <c r="CB103" i="14"/>
  <c r="CB105" i="14" s="1"/>
  <c r="AQ103" i="14"/>
  <c r="AQ105" i="14" s="1"/>
  <c r="AP103" i="14"/>
  <c r="AP105" i="14" s="1"/>
  <c r="DC103" i="14"/>
  <c r="DC105" i="14" s="1"/>
  <c r="DN103" i="14"/>
  <c r="DN105" i="14" s="1"/>
  <c r="CC103" i="14"/>
  <c r="CC105" i="14" s="1"/>
  <c r="AU103" i="14"/>
  <c r="AU105" i="14" s="1"/>
  <c r="AD103" i="14"/>
  <c r="AD105" i="14" s="1"/>
  <c r="AM103" i="14"/>
  <c r="AM105" i="14" s="1"/>
  <c r="BL103" i="14"/>
  <c r="BL105" i="14" s="1"/>
  <c r="CA103" i="14"/>
  <c r="CA105" i="14" s="1"/>
  <c r="AA103" i="14"/>
  <c r="AA105" i="14" s="1"/>
  <c r="BY103" i="14"/>
  <c r="BY105" i="14" s="1"/>
  <c r="AG103" i="14"/>
  <c r="AG105" i="14" s="1"/>
  <c r="CN103" i="14"/>
  <c r="CN105" i="14" s="1"/>
  <c r="Y103" i="14"/>
  <c r="Y105" i="14" s="1"/>
  <c r="DG103" i="14"/>
  <c r="DG105" i="14" s="1"/>
  <c r="CK103" i="14"/>
  <c r="CK105" i="14" s="1"/>
  <c r="DJ103" i="14"/>
  <c r="DJ105" i="14" s="1"/>
  <c r="BQ103" i="14"/>
  <c r="BQ105" i="14" s="1"/>
  <c r="CZ103" i="14"/>
  <c r="CZ105" i="14" s="1"/>
  <c r="DL103" i="14"/>
  <c r="DL105" i="14" s="1"/>
  <c r="BK103" i="14"/>
  <c r="BK105" i="14" s="1"/>
  <c r="M103" i="14"/>
  <c r="M105" i="14" s="1"/>
  <c r="BR103" i="14"/>
  <c r="BR105" i="14" s="1"/>
  <c r="AJ103" i="14"/>
  <c r="AJ105" i="14" s="1"/>
  <c r="R103" i="14"/>
  <c r="R105" i="14" s="1"/>
  <c r="AI103" i="14"/>
  <c r="AI105" i="14" s="1"/>
  <c r="CH103" i="14"/>
  <c r="CH105" i="14" s="1"/>
  <c r="BF103" i="14"/>
  <c r="BF105" i="14" s="1"/>
  <c r="BX103" i="14"/>
  <c r="BX105" i="14" s="1"/>
  <c r="AF103" i="14"/>
  <c r="AF105" i="14" s="1"/>
  <c r="CV103" i="14"/>
  <c r="CV105" i="14" s="1"/>
  <c r="BH103" i="14"/>
  <c r="BH105" i="14" s="1"/>
  <c r="BE103" i="14"/>
  <c r="BE105" i="14" s="1"/>
  <c r="CS103" i="14"/>
  <c r="CS105" i="14" s="1"/>
  <c r="DM103" i="14"/>
  <c r="DM105" i="14" s="1"/>
  <c r="BV103" i="14"/>
  <c r="BV105" i="14" s="1"/>
  <c r="DH103" i="14"/>
  <c r="DH105" i="14" s="1"/>
  <c r="I103" i="14"/>
  <c r="I105" i="14" s="1"/>
  <c r="Q103" i="14"/>
  <c r="Q105" i="14" s="1"/>
  <c r="AT103" i="14"/>
  <c r="AT105" i="14" s="1"/>
  <c r="H103" i="14"/>
  <c r="H105" i="14" s="1"/>
  <c r="S103" i="14"/>
  <c r="S105" i="14" s="1"/>
  <c r="BW103" i="14"/>
  <c r="BW105" i="14" s="1"/>
  <c r="G103" i="14"/>
  <c r="G105" i="14" s="1"/>
  <c r="DA103" i="14"/>
  <c r="DA105" i="14" s="1"/>
  <c r="DD103" i="14"/>
  <c r="DD105" i="14" s="1"/>
  <c r="DQ103" i="14"/>
  <c r="DQ105" i="14" s="1"/>
  <c r="CF103" i="14"/>
  <c r="CF105" i="14" s="1"/>
  <c r="BT103" i="14"/>
  <c r="BT105" i="14" s="1"/>
  <c r="DF103" i="14"/>
  <c r="DF105" i="14" s="1"/>
  <c r="CO103" i="14"/>
  <c r="CO105" i="14" s="1"/>
  <c r="AH103" i="14"/>
  <c r="AH105" i="14" s="1"/>
  <c r="AL103" i="14"/>
  <c r="AL105" i="14" s="1"/>
  <c r="DI103" i="14"/>
  <c r="DI105" i="14" s="1"/>
  <c r="Z103" i="14"/>
  <c r="Z105" i="14" s="1"/>
  <c r="AO103" i="14"/>
  <c r="AO105" i="14" s="1"/>
  <c r="BC103" i="14"/>
  <c r="BC105" i="14" s="1"/>
  <c r="O103" i="14"/>
  <c r="O105" i="14" s="1"/>
  <c r="DB103" i="14"/>
  <c r="DB105" i="14" s="1"/>
  <c r="X103" i="14"/>
  <c r="X105" i="14" s="1"/>
  <c r="BJ103" i="14"/>
  <c r="BJ105" i="14" s="1"/>
  <c r="V103" i="14"/>
  <c r="V105" i="14" s="1"/>
  <c r="BN103" i="14"/>
  <c r="BN105" i="14" s="1"/>
  <c r="CR103" i="14"/>
  <c r="CR105" i="14" s="1"/>
  <c r="AE103" i="14"/>
  <c r="AE105" i="14" s="1"/>
  <c r="CG103" i="14"/>
  <c r="CG105" i="14" s="1"/>
  <c r="CD103" i="14"/>
  <c r="CD105" i="14" s="1"/>
  <c r="CU103" i="14"/>
  <c r="CU105" i="14" s="1"/>
  <c r="K103" i="14"/>
  <c r="K105" i="14" s="1"/>
  <c r="BG103" i="14"/>
  <c r="BG105" i="14" s="1"/>
  <c r="BB103" i="14"/>
  <c r="BB105" i="14" s="1"/>
  <c r="DV16" i="14"/>
  <c r="DV17" i="14" s="1"/>
  <c r="DX9" i="14"/>
  <c r="DV36" i="14" l="1"/>
  <c r="DV24" i="14"/>
  <c r="DV38" i="14"/>
  <c r="DV33" i="14"/>
  <c r="DX16" i="14"/>
  <c r="DV29" i="14"/>
  <c r="DV30" i="14" s="1"/>
  <c r="B30" i="14" s="1"/>
  <c r="DV146" i="14"/>
  <c r="DV148" i="14"/>
  <c r="U181" i="14"/>
  <c r="U182" i="14" s="1"/>
  <c r="V180" i="14"/>
  <c r="DV76" i="14"/>
  <c r="DV64" i="14"/>
  <c r="DV57" i="14"/>
  <c r="DV78" i="14"/>
  <c r="DV73" i="14"/>
  <c r="DX56" i="14"/>
  <c r="DV69" i="14"/>
  <c r="DV70" i="14" s="1"/>
  <c r="B70" i="14" s="1"/>
  <c r="DV39" i="14" l="1"/>
  <c r="DX39" i="14" s="1"/>
  <c r="DX38" i="14"/>
  <c r="DX64" i="14"/>
  <c r="V181" i="14"/>
  <c r="V182" i="14" s="1"/>
  <c r="W180" i="14"/>
  <c r="DV74" i="14"/>
  <c r="DX73" i="14"/>
  <c r="G74" i="14"/>
  <c r="DV77" i="14"/>
  <c r="DX77" i="14" s="1"/>
  <c r="DX76" i="14"/>
  <c r="O31" i="14"/>
  <c r="P31" i="14"/>
  <c r="Q31" i="14"/>
  <c r="R31" i="14"/>
  <c r="S31" i="14"/>
  <c r="T31" i="14"/>
  <c r="U31" i="14"/>
  <c r="V31" i="14"/>
  <c r="W31" i="14"/>
  <c r="X31" i="14"/>
  <c r="Y31" i="14"/>
  <c r="Z31" i="14"/>
  <c r="AA31" i="14"/>
  <c r="AB31" i="14"/>
  <c r="AC31" i="14"/>
  <c r="AD31" i="14"/>
  <c r="AE31" i="14"/>
  <c r="AF31" i="14"/>
  <c r="AG31" i="14"/>
  <c r="AH31" i="14"/>
  <c r="AI31" i="14"/>
  <c r="AJ31" i="14"/>
  <c r="AK31" i="14"/>
  <c r="AL31" i="14"/>
  <c r="AM31" i="14"/>
  <c r="AN31" i="14"/>
  <c r="AO31" i="14"/>
  <c r="AP31" i="14"/>
  <c r="AQ31" i="14"/>
  <c r="AR31" i="14"/>
  <c r="AS31" i="14"/>
  <c r="AT31" i="14"/>
  <c r="AU31" i="14"/>
  <c r="AV31" i="14"/>
  <c r="AW31" i="14"/>
  <c r="AX31" i="14"/>
  <c r="AY31" i="14"/>
  <c r="AZ31" i="14"/>
  <c r="BA31" i="14"/>
  <c r="BB31" i="14"/>
  <c r="BC31" i="14"/>
  <c r="BD31" i="14"/>
  <c r="BE31" i="14"/>
  <c r="BF31" i="14"/>
  <c r="BG31" i="14"/>
  <c r="BH31" i="14"/>
  <c r="BI31" i="14"/>
  <c r="BJ31" i="14"/>
  <c r="BK31" i="14"/>
  <c r="BL31" i="14"/>
  <c r="BM31" i="14"/>
  <c r="BN31" i="14"/>
  <c r="BO31" i="14"/>
  <c r="BP31" i="14"/>
  <c r="BQ31" i="14"/>
  <c r="BR31" i="14"/>
  <c r="BS31" i="14"/>
  <c r="BT31" i="14"/>
  <c r="BU31" i="14"/>
  <c r="BV31" i="14"/>
  <c r="BW31" i="14"/>
  <c r="BX31" i="14"/>
  <c r="BY31" i="14"/>
  <c r="BZ31" i="14"/>
  <c r="CA31" i="14"/>
  <c r="CB31" i="14"/>
  <c r="CC31" i="14"/>
  <c r="CD31" i="14"/>
  <c r="CE31" i="14"/>
  <c r="CF31" i="14"/>
  <c r="CG31" i="14"/>
  <c r="CH31" i="14"/>
  <c r="CI31" i="14"/>
  <c r="CJ31" i="14"/>
  <c r="CK31" i="14"/>
  <c r="CL31" i="14"/>
  <c r="CM31" i="14"/>
  <c r="CN31" i="14"/>
  <c r="CO31" i="14"/>
  <c r="CP31" i="14"/>
  <c r="CQ31" i="14"/>
  <c r="CR31" i="14"/>
  <c r="CS31" i="14"/>
  <c r="CT31" i="14"/>
  <c r="CU31" i="14"/>
  <c r="CV31" i="14"/>
  <c r="CW31" i="14"/>
  <c r="CX31" i="14"/>
  <c r="CY31" i="14"/>
  <c r="CZ31" i="14"/>
  <c r="DA31" i="14"/>
  <c r="DB31" i="14"/>
  <c r="DC31" i="14"/>
  <c r="DD31" i="14"/>
  <c r="DE31" i="14"/>
  <c r="DF31" i="14"/>
  <c r="DG31" i="14"/>
  <c r="DH31" i="14"/>
  <c r="DI31" i="14"/>
  <c r="DJ31" i="14"/>
  <c r="DK31" i="14"/>
  <c r="DL31" i="14"/>
  <c r="DM31" i="14"/>
  <c r="DN31" i="14"/>
  <c r="DO31" i="14"/>
  <c r="DP31" i="14"/>
  <c r="DQ31" i="14"/>
  <c r="DR31" i="14"/>
  <c r="DS31" i="14"/>
  <c r="DT31" i="14"/>
  <c r="DU31" i="14"/>
  <c r="DV31" i="14"/>
  <c r="N31" i="14"/>
  <c r="I31" i="14"/>
  <c r="J31" i="14"/>
  <c r="G31" i="14"/>
  <c r="M31" i="14"/>
  <c r="H31" i="14"/>
  <c r="L31" i="14"/>
  <c r="K31" i="14"/>
  <c r="DX17" i="14"/>
  <c r="B20" i="14" s="1"/>
  <c r="DV18" i="14"/>
  <c r="DV26" i="14" s="1"/>
  <c r="B26" i="14" s="1"/>
  <c r="DV79" i="14"/>
  <c r="DX79" i="14" s="1"/>
  <c r="DX78" i="14"/>
  <c r="F7" i="12"/>
  <c r="DX24" i="14"/>
  <c r="O71" i="14"/>
  <c r="P71" i="14"/>
  <c r="Q71" i="14"/>
  <c r="R71" i="14"/>
  <c r="S71" i="14"/>
  <c r="T71" i="14"/>
  <c r="U71" i="14"/>
  <c r="V71" i="14"/>
  <c r="W71" i="14"/>
  <c r="X71" i="14"/>
  <c r="Y71" i="14"/>
  <c r="Z71" i="14"/>
  <c r="AA71" i="14"/>
  <c r="AB71" i="14"/>
  <c r="AC71" i="14"/>
  <c r="AD71" i="14"/>
  <c r="AE71" i="14"/>
  <c r="AF71" i="14"/>
  <c r="AG71" i="14"/>
  <c r="AH71" i="14"/>
  <c r="AI71" i="14"/>
  <c r="AJ71" i="14"/>
  <c r="AK71" i="14"/>
  <c r="AL71" i="14"/>
  <c r="AM71" i="14"/>
  <c r="AN71" i="14"/>
  <c r="AO71" i="14"/>
  <c r="AP71" i="14"/>
  <c r="AQ71" i="14"/>
  <c r="AR71" i="14"/>
  <c r="AS71" i="14"/>
  <c r="AT71" i="14"/>
  <c r="AU71" i="14"/>
  <c r="AV71" i="14"/>
  <c r="AW71" i="14"/>
  <c r="AX71" i="14"/>
  <c r="AY71" i="14"/>
  <c r="AZ71" i="14"/>
  <c r="BA71" i="14"/>
  <c r="BB71" i="14"/>
  <c r="BC71" i="14"/>
  <c r="BD71" i="14"/>
  <c r="BE71" i="14"/>
  <c r="BF71" i="14"/>
  <c r="BG71" i="14"/>
  <c r="BH71" i="14"/>
  <c r="BI71" i="14"/>
  <c r="BJ71" i="14"/>
  <c r="BK71" i="14"/>
  <c r="BL71" i="14"/>
  <c r="BM71" i="14"/>
  <c r="BN71" i="14"/>
  <c r="BO71" i="14"/>
  <c r="BP71" i="14"/>
  <c r="BQ71" i="14"/>
  <c r="BR71" i="14"/>
  <c r="BS71" i="14"/>
  <c r="BT71" i="14"/>
  <c r="BU71" i="14"/>
  <c r="BV71" i="14"/>
  <c r="BW71" i="14"/>
  <c r="BX71" i="14"/>
  <c r="BY71" i="14"/>
  <c r="BZ71" i="14"/>
  <c r="CA71" i="14"/>
  <c r="CB71" i="14"/>
  <c r="CC71" i="14"/>
  <c r="CD71" i="14"/>
  <c r="CE71" i="14"/>
  <c r="CF71" i="14"/>
  <c r="CG71" i="14"/>
  <c r="CH71" i="14"/>
  <c r="CI71" i="14"/>
  <c r="CJ71" i="14"/>
  <c r="CK71" i="14"/>
  <c r="CL71" i="14"/>
  <c r="CM71" i="14"/>
  <c r="CN71" i="14"/>
  <c r="CO71" i="14"/>
  <c r="CP71" i="14"/>
  <c r="CQ71" i="14"/>
  <c r="CR71" i="14"/>
  <c r="CS71" i="14"/>
  <c r="CT71" i="14"/>
  <c r="CU71" i="14"/>
  <c r="CV71" i="14"/>
  <c r="CW71" i="14"/>
  <c r="CX71" i="14"/>
  <c r="CY71" i="14"/>
  <c r="CZ71" i="14"/>
  <c r="DA71" i="14"/>
  <c r="DB71" i="14"/>
  <c r="DC71" i="14"/>
  <c r="DD71" i="14"/>
  <c r="DE71" i="14"/>
  <c r="DF71" i="14"/>
  <c r="DG71" i="14"/>
  <c r="DH71" i="14"/>
  <c r="DI71" i="14"/>
  <c r="DJ71" i="14"/>
  <c r="DK71" i="14"/>
  <c r="DL71" i="14"/>
  <c r="DM71" i="14"/>
  <c r="DN71" i="14"/>
  <c r="DO71" i="14"/>
  <c r="DP71" i="14"/>
  <c r="DQ71" i="14"/>
  <c r="DR71" i="14"/>
  <c r="DS71" i="14"/>
  <c r="DT71" i="14"/>
  <c r="DU71" i="14"/>
  <c r="DV71" i="14"/>
  <c r="J71" i="14"/>
  <c r="I71" i="14"/>
  <c r="L71" i="14"/>
  <c r="K71" i="14"/>
  <c r="H71" i="14"/>
  <c r="M71" i="14"/>
  <c r="G71" i="14"/>
  <c r="N71" i="14"/>
  <c r="DX57" i="14"/>
  <c r="B60" i="14" s="1"/>
  <c r="DV58" i="14"/>
  <c r="DV66" i="14" s="1"/>
  <c r="B66" i="14" s="1"/>
  <c r="DV34" i="14"/>
  <c r="DX33" i="14"/>
  <c r="G34" i="14"/>
  <c r="DV37" i="14"/>
  <c r="DX37" i="14" s="1"/>
  <c r="DX36" i="14"/>
  <c r="B35" i="14" l="1"/>
  <c r="DX71" i="14"/>
  <c r="O27" i="14"/>
  <c r="P27" i="14"/>
  <c r="Q27" i="14"/>
  <c r="R27" i="14"/>
  <c r="S27" i="14"/>
  <c r="T27" i="14"/>
  <c r="U27" i="14"/>
  <c r="V27" i="14"/>
  <c r="W27" i="14"/>
  <c r="X27" i="14"/>
  <c r="Y27" i="14"/>
  <c r="Z27" i="14"/>
  <c r="AA27" i="14"/>
  <c r="AB27" i="14"/>
  <c r="AC27" i="14"/>
  <c r="AD27" i="14"/>
  <c r="AE27" i="14"/>
  <c r="AF27" i="14"/>
  <c r="AG27" i="14"/>
  <c r="AH27" i="14"/>
  <c r="AI27" i="14"/>
  <c r="AJ27" i="14"/>
  <c r="AK27" i="14"/>
  <c r="AL27" i="14"/>
  <c r="AM27" i="14"/>
  <c r="AN27" i="14"/>
  <c r="AO27" i="14"/>
  <c r="AP27" i="14"/>
  <c r="AQ27" i="14"/>
  <c r="AR27" i="14"/>
  <c r="AS27" i="14"/>
  <c r="AT27" i="14"/>
  <c r="AU27" i="14"/>
  <c r="AV27" i="14"/>
  <c r="AW27" i="14"/>
  <c r="AX27" i="14"/>
  <c r="AY27" i="14"/>
  <c r="AZ27" i="14"/>
  <c r="BA27" i="14"/>
  <c r="BB27" i="14"/>
  <c r="BC27" i="14"/>
  <c r="BD27" i="14"/>
  <c r="BE27" i="14"/>
  <c r="BF27" i="14"/>
  <c r="BG27" i="14"/>
  <c r="BH27" i="14"/>
  <c r="BI27" i="14"/>
  <c r="BJ27" i="14"/>
  <c r="BK27" i="14"/>
  <c r="BL27" i="14"/>
  <c r="BM27" i="14"/>
  <c r="BN27" i="14"/>
  <c r="BO27" i="14"/>
  <c r="BP27" i="14"/>
  <c r="B65" i="14" s="1"/>
  <c r="BQ27" i="14"/>
  <c r="BR27" i="14"/>
  <c r="BS27" i="14"/>
  <c r="BT27" i="14"/>
  <c r="BU27" i="14"/>
  <c r="BV27" i="14"/>
  <c r="BW27" i="14"/>
  <c r="BX27" i="14"/>
  <c r="BY27" i="14"/>
  <c r="BZ27" i="14"/>
  <c r="CA27" i="14"/>
  <c r="CB27" i="14"/>
  <c r="CC27" i="14"/>
  <c r="CD27" i="14"/>
  <c r="CE27" i="14"/>
  <c r="CF27" i="14"/>
  <c r="CG27" i="14"/>
  <c r="CH27" i="14"/>
  <c r="CI27" i="14"/>
  <c r="CJ27" i="14"/>
  <c r="CK27" i="14"/>
  <c r="CL27" i="14"/>
  <c r="CM27" i="14"/>
  <c r="CN27" i="14"/>
  <c r="CO27" i="14"/>
  <c r="CP27" i="14"/>
  <c r="CQ27" i="14"/>
  <c r="CR27" i="14"/>
  <c r="CS27" i="14"/>
  <c r="CT27" i="14"/>
  <c r="CU27" i="14"/>
  <c r="CV27" i="14"/>
  <c r="CW27" i="14"/>
  <c r="CX27" i="14"/>
  <c r="CY27" i="14"/>
  <c r="CZ27" i="14"/>
  <c r="DA27" i="14"/>
  <c r="DB27" i="14"/>
  <c r="DC27" i="14"/>
  <c r="DD27" i="14"/>
  <c r="DE27" i="14"/>
  <c r="DF27" i="14"/>
  <c r="DG27" i="14"/>
  <c r="DH27" i="14"/>
  <c r="DI27" i="14"/>
  <c r="DJ27" i="14"/>
  <c r="DK27" i="14"/>
  <c r="DL27" i="14"/>
  <c r="DM27" i="14"/>
  <c r="DN27" i="14"/>
  <c r="DO27" i="14"/>
  <c r="DP27" i="14"/>
  <c r="DQ27" i="14"/>
  <c r="DR27" i="14"/>
  <c r="DS27" i="14"/>
  <c r="DT27" i="14"/>
  <c r="DU27" i="14"/>
  <c r="DV27" i="14"/>
  <c r="N27" i="14"/>
  <c r="M27" i="14"/>
  <c r="J27" i="14"/>
  <c r="G27" i="14"/>
  <c r="H27" i="14"/>
  <c r="K27" i="14"/>
  <c r="L27" i="14"/>
  <c r="I27" i="14"/>
  <c r="B32" i="14"/>
  <c r="DX34" i="14"/>
  <c r="F6" i="12"/>
  <c r="W181" i="14"/>
  <c r="W182" i="14" s="1"/>
  <c r="X180" i="14"/>
  <c r="DX74" i="14"/>
  <c r="DX31" i="14"/>
  <c r="O67" i="14"/>
  <c r="P67" i="14"/>
  <c r="Q67" i="14"/>
  <c r="R67" i="14"/>
  <c r="S67" i="14"/>
  <c r="T67" i="14"/>
  <c r="U67" i="14"/>
  <c r="V67" i="14"/>
  <c r="W67" i="14"/>
  <c r="X67" i="14"/>
  <c r="Y67" i="14"/>
  <c r="Z67" i="14"/>
  <c r="AA67" i="14"/>
  <c r="AB67" i="14"/>
  <c r="AC67" i="14"/>
  <c r="AD67" i="14"/>
  <c r="AE67" i="14"/>
  <c r="AF67" i="14"/>
  <c r="AG67" i="14"/>
  <c r="AH67" i="14"/>
  <c r="AI67" i="14"/>
  <c r="AJ67" i="14"/>
  <c r="AK67" i="14"/>
  <c r="AL67" i="14"/>
  <c r="AM67" i="14"/>
  <c r="AN67" i="14"/>
  <c r="AO67" i="14"/>
  <c r="AP67" i="14"/>
  <c r="AQ67" i="14"/>
  <c r="AR67" i="14"/>
  <c r="AS67" i="14"/>
  <c r="AT67" i="14"/>
  <c r="AU67" i="14"/>
  <c r="AV67" i="14"/>
  <c r="AW67" i="14"/>
  <c r="AX67" i="14"/>
  <c r="AY67" i="14"/>
  <c r="AZ67" i="14"/>
  <c r="BA67" i="14"/>
  <c r="BB67" i="14"/>
  <c r="BC67" i="14"/>
  <c r="BD67" i="14"/>
  <c r="BE67" i="14"/>
  <c r="BF67" i="14"/>
  <c r="BG67" i="14"/>
  <c r="BH67" i="14"/>
  <c r="BI67" i="14"/>
  <c r="BJ67" i="14"/>
  <c r="BK67" i="14"/>
  <c r="BL67" i="14"/>
  <c r="BM67" i="14"/>
  <c r="BN67" i="14"/>
  <c r="BO67" i="14"/>
  <c r="BP67" i="14"/>
  <c r="BQ67" i="14"/>
  <c r="BR67" i="14"/>
  <c r="BS67" i="14"/>
  <c r="BT67" i="14"/>
  <c r="BU67" i="14"/>
  <c r="BV67" i="14"/>
  <c r="BW67" i="14"/>
  <c r="BX67" i="14"/>
  <c r="BY67" i="14"/>
  <c r="BZ67" i="14"/>
  <c r="CA67" i="14"/>
  <c r="CB67" i="14"/>
  <c r="CC67" i="14"/>
  <c r="CD67" i="14"/>
  <c r="CE67" i="14"/>
  <c r="CF67" i="14"/>
  <c r="CG67" i="14"/>
  <c r="CH67" i="14"/>
  <c r="CI67" i="14"/>
  <c r="CJ67" i="14"/>
  <c r="CK67" i="14"/>
  <c r="CL67" i="14"/>
  <c r="CM67" i="14"/>
  <c r="CN67" i="14"/>
  <c r="CO67" i="14"/>
  <c r="CP67" i="14"/>
  <c r="CQ67" i="14"/>
  <c r="CR67" i="14"/>
  <c r="CS67" i="14"/>
  <c r="CT67" i="14"/>
  <c r="CU67" i="14"/>
  <c r="CV67" i="14"/>
  <c r="CW67" i="14"/>
  <c r="CX67" i="14"/>
  <c r="CY67" i="14"/>
  <c r="CZ67" i="14"/>
  <c r="DA67" i="14"/>
  <c r="DB67" i="14"/>
  <c r="DC67" i="14"/>
  <c r="DD67" i="14"/>
  <c r="DE67" i="14"/>
  <c r="DF67" i="14"/>
  <c r="DG67" i="14"/>
  <c r="DH67" i="14"/>
  <c r="DI67" i="14"/>
  <c r="DJ67" i="14"/>
  <c r="DK67" i="14"/>
  <c r="DL67" i="14"/>
  <c r="DM67" i="14"/>
  <c r="DN67" i="14"/>
  <c r="DO67" i="14"/>
  <c r="DP67" i="14"/>
  <c r="DQ67" i="14"/>
  <c r="DR67" i="14"/>
  <c r="DS67" i="14"/>
  <c r="DT67" i="14"/>
  <c r="DU67" i="14"/>
  <c r="DV67" i="14"/>
  <c r="K67" i="14"/>
  <c r="N67" i="14"/>
  <c r="J67" i="14"/>
  <c r="G67" i="14"/>
  <c r="M67" i="14"/>
  <c r="L67" i="14"/>
  <c r="I67" i="14"/>
  <c r="H67" i="14"/>
  <c r="B71" i="14" l="1"/>
  <c r="B31" i="14"/>
  <c r="DX67" i="14"/>
  <c r="X181" i="14"/>
  <c r="X182" i="14" s="1"/>
  <c r="Y180" i="14"/>
  <c r="DX27" i="14"/>
  <c r="B5" i="5"/>
  <c r="B27" i="14" l="1"/>
  <c r="F8" i="12"/>
  <c r="B67" i="14"/>
  <c r="Y181" i="14"/>
  <c r="Y182" i="14" s="1"/>
  <c r="Z180" i="14"/>
  <c r="Z181" i="14" l="1"/>
  <c r="Z182" i="14" s="1"/>
  <c r="AA180" i="14"/>
  <c r="AA181" i="14" l="1"/>
  <c r="AA182" i="14" s="1"/>
  <c r="AB180" i="14"/>
  <c r="AB181" i="14" l="1"/>
  <c r="AB182" i="14" s="1"/>
  <c r="AC180" i="14"/>
  <c r="AC181" i="14" l="1"/>
  <c r="AC182" i="14" s="1"/>
  <c r="AD180" i="14"/>
  <c r="AD181" i="14" l="1"/>
  <c r="AD182" i="14" s="1"/>
  <c r="AE180" i="14"/>
  <c r="AE181" i="14" l="1"/>
  <c r="AE182" i="14" s="1"/>
  <c r="AF180" i="14"/>
  <c r="AF181" i="14" l="1"/>
  <c r="AF182" i="14" s="1"/>
  <c r="AG180" i="14"/>
  <c r="AG181" i="14" l="1"/>
  <c r="AG182" i="14" s="1"/>
  <c r="AH180" i="14"/>
  <c r="AH181" i="14" l="1"/>
  <c r="AH182" i="14" s="1"/>
  <c r="AI180" i="14"/>
  <c r="AI181" i="14" l="1"/>
  <c r="AI182" i="14" s="1"/>
  <c r="AJ180" i="14"/>
  <c r="AJ181" i="14" l="1"/>
  <c r="AJ182" i="14" s="1"/>
  <c r="AK180" i="14"/>
  <c r="AK181" i="14" l="1"/>
  <c r="AK182" i="14" s="1"/>
  <c r="AL180" i="14"/>
  <c r="AL181" i="14" l="1"/>
  <c r="AL182" i="14" s="1"/>
  <c r="AM180" i="14"/>
  <c r="AM181" i="14" l="1"/>
  <c r="AM182" i="14" s="1"/>
  <c r="AN180" i="14"/>
  <c r="AN181" i="14" l="1"/>
  <c r="AN182" i="14" s="1"/>
  <c r="AO180" i="14"/>
  <c r="AO181" i="14" l="1"/>
  <c r="AO182" i="14" s="1"/>
  <c r="AP180" i="14"/>
  <c r="AP181" i="14" l="1"/>
  <c r="AP182" i="14" s="1"/>
  <c r="AQ180" i="14"/>
  <c r="AQ181" i="14" l="1"/>
  <c r="AQ182" i="14" s="1"/>
  <c r="AR180" i="14"/>
  <c r="AR181" i="14" l="1"/>
  <c r="AR182" i="14" s="1"/>
  <c r="AS180" i="14"/>
  <c r="AS181" i="14" l="1"/>
  <c r="AS182" i="14" s="1"/>
  <c r="AT180" i="14"/>
  <c r="AT181" i="14" l="1"/>
  <c r="AT182" i="14" s="1"/>
  <c r="AU180" i="14"/>
  <c r="AU181" i="14" l="1"/>
  <c r="AU182" i="14" s="1"/>
  <c r="AV180" i="14"/>
  <c r="AV181" i="14" l="1"/>
  <c r="AV182" i="14" s="1"/>
  <c r="AW180" i="14"/>
  <c r="AW181" i="14" l="1"/>
  <c r="AW182" i="14" s="1"/>
  <c r="AX180" i="14"/>
  <c r="AX181" i="14" l="1"/>
  <c r="AX182" i="14" s="1"/>
  <c r="AY180" i="14"/>
  <c r="AY181" i="14" l="1"/>
  <c r="AY182" i="14" s="1"/>
  <c r="AZ180" i="14"/>
  <c r="AZ181" i="14" l="1"/>
  <c r="AZ182" i="14" s="1"/>
  <c r="BA180" i="14"/>
  <c r="BA181" i="14" l="1"/>
  <c r="BA182" i="14" s="1"/>
  <c r="BB180" i="14"/>
  <c r="BB181" i="14" l="1"/>
  <c r="BB182" i="14" s="1"/>
  <c r="BC180" i="14"/>
  <c r="BC181" i="14" l="1"/>
  <c r="BC182" i="14" s="1"/>
  <c r="BD180" i="14"/>
  <c r="BD181" i="14" l="1"/>
  <c r="BD182" i="14" s="1"/>
  <c r="BE180" i="14"/>
  <c r="BE181" i="14" l="1"/>
  <c r="BE182" i="14" s="1"/>
  <c r="BF180" i="14"/>
  <c r="BF181" i="14" l="1"/>
  <c r="BF182" i="14" s="1"/>
  <c r="BG180" i="14"/>
  <c r="BG181" i="14" l="1"/>
  <c r="BG182" i="14" s="1"/>
  <c r="BH180" i="14"/>
  <c r="BH181" i="14" l="1"/>
  <c r="BH182" i="14" s="1"/>
  <c r="BI180" i="14"/>
  <c r="BI181" i="14" l="1"/>
  <c r="BI182" i="14" s="1"/>
  <c r="BJ180" i="14"/>
  <c r="BJ181" i="14" l="1"/>
  <c r="BJ182" i="14" s="1"/>
  <c r="BK180" i="14"/>
  <c r="BK181" i="14" l="1"/>
  <c r="BK182" i="14" s="1"/>
  <c r="BL180" i="14"/>
  <c r="BL181" i="14" l="1"/>
  <c r="BL182" i="14" s="1"/>
  <c r="BM180" i="14"/>
  <c r="BM181" i="14" l="1"/>
  <c r="BM182" i="14" s="1"/>
  <c r="BN180" i="14"/>
  <c r="BN181" i="14" l="1"/>
  <c r="BN182" i="14" s="1"/>
  <c r="BO180" i="14"/>
  <c r="BO181" i="14" l="1"/>
  <c r="BO182" i="14" s="1"/>
  <c r="BP180" i="14"/>
  <c r="BP181" i="14" l="1"/>
  <c r="BP182" i="14" s="1"/>
  <c r="BQ180" i="14"/>
  <c r="BQ181" i="14" l="1"/>
  <c r="BQ182" i="14" s="1"/>
  <c r="BR180" i="14"/>
  <c r="BR181" i="14" l="1"/>
  <c r="BR182" i="14" s="1"/>
  <c r="BS180" i="14"/>
  <c r="BS181" i="14" l="1"/>
  <c r="BS182" i="14" s="1"/>
  <c r="BT180" i="14"/>
  <c r="BT181" i="14" l="1"/>
  <c r="BT182" i="14" s="1"/>
  <c r="BU180" i="14"/>
  <c r="BU181" i="14" l="1"/>
  <c r="BU182" i="14" s="1"/>
  <c r="BV180" i="14"/>
  <c r="BV181" i="14" l="1"/>
  <c r="BV182" i="14" s="1"/>
  <c r="BW180" i="14"/>
  <c r="BW181" i="14" l="1"/>
  <c r="BW182" i="14" s="1"/>
  <c r="BX180" i="14"/>
  <c r="BX181" i="14" l="1"/>
  <c r="BX182" i="14" s="1"/>
  <c r="BY180" i="14"/>
  <c r="BY181" i="14" l="1"/>
  <c r="BY182" i="14" s="1"/>
  <c r="BZ180" i="14"/>
  <c r="BZ181" i="14" l="1"/>
  <c r="BZ182" i="14" s="1"/>
  <c r="CA180" i="14"/>
  <c r="CA181" i="14" l="1"/>
  <c r="CA182" i="14" s="1"/>
  <c r="CB180" i="14"/>
  <c r="CB181" i="14" l="1"/>
  <c r="CB182" i="14" s="1"/>
  <c r="CC180" i="14"/>
  <c r="CC181" i="14" l="1"/>
  <c r="CC182" i="14" s="1"/>
  <c r="CD180" i="14"/>
  <c r="CD181" i="14" l="1"/>
  <c r="CD182" i="14" s="1"/>
  <c r="CE180" i="14"/>
  <c r="CE181" i="14" l="1"/>
  <c r="CE182" i="14" s="1"/>
  <c r="CF180" i="14"/>
  <c r="CF181" i="14" l="1"/>
  <c r="CF182" i="14" s="1"/>
  <c r="CG180" i="14"/>
  <c r="CG181" i="14" l="1"/>
  <c r="CG182" i="14" s="1"/>
  <c r="CH180" i="14"/>
  <c r="CH181" i="14" l="1"/>
  <c r="CH182" i="14" s="1"/>
  <c r="CI180" i="14"/>
  <c r="CI181" i="14" l="1"/>
  <c r="CI182" i="14" s="1"/>
  <c r="CJ180" i="14"/>
  <c r="CJ181" i="14" l="1"/>
  <c r="CJ182" i="14" s="1"/>
  <c r="CK180" i="14"/>
  <c r="CK181" i="14" l="1"/>
  <c r="CK182" i="14" s="1"/>
  <c r="CL180" i="14"/>
  <c r="CL181" i="14" l="1"/>
  <c r="CL182" i="14" s="1"/>
  <c r="CM180" i="14"/>
  <c r="CM181" i="14" l="1"/>
  <c r="CM182" i="14" s="1"/>
  <c r="CN180" i="14"/>
  <c r="CN181" i="14" l="1"/>
  <c r="CN182" i="14" s="1"/>
  <c r="CO180" i="14"/>
  <c r="CO181" i="14" l="1"/>
  <c r="CO182" i="14" s="1"/>
  <c r="CP180" i="14"/>
  <c r="CP181" i="14" l="1"/>
  <c r="CP182" i="14" s="1"/>
  <c r="CQ180" i="14"/>
  <c r="CQ181" i="14" l="1"/>
  <c r="CQ182" i="14" s="1"/>
  <c r="CR180" i="14"/>
  <c r="CR181" i="14" l="1"/>
  <c r="CR182" i="14" s="1"/>
  <c r="CS180" i="14"/>
  <c r="CS181" i="14" l="1"/>
  <c r="CS182" i="14" s="1"/>
  <c r="CT180" i="14"/>
  <c r="CT181" i="14" l="1"/>
  <c r="CT182" i="14" s="1"/>
  <c r="CU180" i="14"/>
  <c r="CU181" i="14" l="1"/>
  <c r="CU182" i="14" s="1"/>
  <c r="CV180" i="14"/>
  <c r="CV181" i="14" l="1"/>
  <c r="CV182" i="14" s="1"/>
  <c r="CW180" i="14"/>
  <c r="CW181" i="14" l="1"/>
  <c r="CW182" i="14" s="1"/>
  <c r="CX180" i="14"/>
  <c r="CX181" i="14" l="1"/>
  <c r="CX182" i="14" s="1"/>
  <c r="CY180" i="14"/>
  <c r="CY181" i="14" l="1"/>
  <c r="CY182" i="14" s="1"/>
  <c r="CZ180" i="14"/>
  <c r="CZ181" i="14" l="1"/>
  <c r="CZ182" i="14" s="1"/>
  <c r="DA180" i="14"/>
  <c r="DA181" i="14" l="1"/>
  <c r="DA182" i="14" s="1"/>
  <c r="DB180" i="14"/>
  <c r="DB181" i="14" l="1"/>
  <c r="DB182" i="14" s="1"/>
  <c r="DC180" i="14"/>
  <c r="DC181" i="14" l="1"/>
  <c r="DC182" i="14" s="1"/>
  <c r="DD180" i="14"/>
  <c r="DD181" i="14" l="1"/>
  <c r="DD182" i="14" s="1"/>
  <c r="DE180" i="14"/>
  <c r="DE181" i="14" l="1"/>
  <c r="DE182" i="14" s="1"/>
  <c r="DF180" i="14"/>
  <c r="DF181" i="14" l="1"/>
  <c r="DF182" i="14" s="1"/>
  <c r="DG180" i="14"/>
  <c r="DG181" i="14" l="1"/>
  <c r="DG182" i="14" s="1"/>
  <c r="DH180" i="14"/>
  <c r="DH181" i="14" l="1"/>
  <c r="DH182" i="14" s="1"/>
  <c r="DI180" i="14"/>
  <c r="DI181" i="14" l="1"/>
  <c r="DI182" i="14" s="1"/>
  <c r="DJ180" i="14"/>
  <c r="DJ181" i="14" l="1"/>
  <c r="DJ182" i="14" s="1"/>
  <c r="DK180" i="14"/>
  <c r="DK181" i="14" l="1"/>
  <c r="DK182" i="14" s="1"/>
  <c r="DL180" i="14"/>
  <c r="DL181" i="14" l="1"/>
  <c r="DL182" i="14" s="1"/>
  <c r="DM180" i="14"/>
  <c r="DM181" i="14" l="1"/>
  <c r="DM182" i="14" s="1"/>
  <c r="DN180" i="14"/>
  <c r="DN181" i="14" l="1"/>
  <c r="DN182" i="14" s="1"/>
  <c r="DO180" i="14"/>
  <c r="DO181" i="14" l="1"/>
  <c r="DO182" i="14" s="1"/>
  <c r="DP180" i="14"/>
  <c r="DP181" i="14" l="1"/>
  <c r="DP182" i="14" s="1"/>
  <c r="DQ180" i="14"/>
  <c r="DQ181" i="14" l="1"/>
  <c r="DQ182" i="14" s="1"/>
  <c r="DR180" i="14"/>
  <c r="DR181" i="14" l="1"/>
  <c r="DR182" i="14" s="1"/>
  <c r="DS180" i="14"/>
  <c r="DS181" i="14" l="1"/>
  <c r="DS182" i="14" s="1"/>
  <c r="DT180" i="14"/>
  <c r="DT181" i="14" l="1"/>
  <c r="DT182" i="14" s="1"/>
  <c r="DU180" i="14"/>
  <c r="DU181" i="14" l="1"/>
  <c r="DU182" i="14" s="1"/>
  <c r="DV180" i="14"/>
  <c r="DV181" i="14" s="1"/>
  <c r="DV182" i="14" s="1"/>
  <c r="DX819" i="2"/>
  <c r="I32" i="4"/>
  <c r="DX32" i="4" s="1"/>
  <c r="I60" i="4"/>
  <c r="DX60" i="4" s="1"/>
  <c r="I33" i="4" l="1"/>
  <c r="I199" i="4"/>
  <c r="I125" i="14"/>
  <c r="I62" i="4"/>
  <c r="DX62" i="4" l="1"/>
  <c r="I64" i="4"/>
  <c r="DX199" i="4"/>
  <c r="I201" i="4"/>
  <c r="DX125" i="14"/>
  <c r="I120" i="14"/>
  <c r="DX33" i="4"/>
  <c r="I185" i="14" l="1"/>
  <c r="DX201" i="4"/>
  <c r="I203" i="4"/>
  <c r="DX120" i="14"/>
  <c r="I133" i="14"/>
  <c r="I145" i="14"/>
  <c r="I142" i="14"/>
  <c r="I138" i="14"/>
  <c r="I126" i="14"/>
  <c r="I147" i="14"/>
  <c r="DX64" i="4"/>
  <c r="B9" i="12" s="1"/>
  <c r="I66" i="4"/>
  <c r="DX147" i="14" l="1"/>
  <c r="I148" i="14"/>
  <c r="DX148" i="14" s="1"/>
  <c r="J65" i="4"/>
  <c r="J204" i="4" s="1"/>
  <c r="I865" i="2"/>
  <c r="I791" i="2"/>
  <c r="I821" i="2"/>
  <c r="J66" i="4"/>
  <c r="J138" i="14"/>
  <c r="I139" i="14"/>
  <c r="DX145" i="14"/>
  <c r="I146" i="14"/>
  <c r="DX146" i="14" s="1"/>
  <c r="DX126" i="14"/>
  <c r="B129" i="14" s="1"/>
  <c r="I127" i="14"/>
  <c r="DX133" i="14"/>
  <c r="B130" i="14"/>
  <c r="DX142" i="14"/>
  <c r="DV143" i="14"/>
  <c r="G143" i="14"/>
  <c r="DX203" i="4"/>
  <c r="I205" i="4"/>
  <c r="J205" i="4" s="1"/>
  <c r="K205" i="4" s="1"/>
  <c r="L205" i="4" s="1"/>
  <c r="M205" i="4" s="1"/>
  <c r="N205" i="4" s="1"/>
  <c r="O205" i="4" s="1"/>
  <c r="P205" i="4" s="1"/>
  <c r="Q205" i="4" s="1"/>
  <c r="R205" i="4" s="1"/>
  <c r="S205" i="4" s="1"/>
  <c r="T205" i="4" s="1"/>
  <c r="U205" i="4" s="1"/>
  <c r="V205" i="4" s="1"/>
  <c r="W205" i="4" s="1"/>
  <c r="X205" i="4" s="1"/>
  <c r="Y205" i="4" s="1"/>
  <c r="Z205" i="4" s="1"/>
  <c r="AA205" i="4" s="1"/>
  <c r="AB205" i="4" s="1"/>
  <c r="AC205" i="4" s="1"/>
  <c r="AD205" i="4" s="1"/>
  <c r="AE205" i="4" s="1"/>
  <c r="AF205" i="4" s="1"/>
  <c r="AG205" i="4" s="1"/>
  <c r="AH205" i="4" s="1"/>
  <c r="AI205" i="4" s="1"/>
  <c r="AJ205" i="4" s="1"/>
  <c r="AK205" i="4" s="1"/>
  <c r="AL205" i="4" s="1"/>
  <c r="AM205" i="4" s="1"/>
  <c r="AN205" i="4" s="1"/>
  <c r="AO205" i="4" s="1"/>
  <c r="AP205" i="4" s="1"/>
  <c r="AQ205" i="4" s="1"/>
  <c r="AR205" i="4" s="1"/>
  <c r="AS205" i="4" s="1"/>
  <c r="AT205" i="4" s="1"/>
  <c r="AU205" i="4" s="1"/>
  <c r="AV205" i="4" s="1"/>
  <c r="AW205" i="4" s="1"/>
  <c r="AX205" i="4" s="1"/>
  <c r="AY205" i="4" s="1"/>
  <c r="AZ205" i="4" s="1"/>
  <c r="BA205" i="4" s="1"/>
  <c r="BB205" i="4" s="1"/>
  <c r="BC205" i="4" s="1"/>
  <c r="BD205" i="4" s="1"/>
  <c r="BE205" i="4" s="1"/>
  <c r="BF205" i="4" s="1"/>
  <c r="BG205" i="4" s="1"/>
  <c r="BH205" i="4" s="1"/>
  <c r="BI205" i="4" s="1"/>
  <c r="BJ205" i="4" s="1"/>
  <c r="BK205" i="4" s="1"/>
  <c r="BL205" i="4" s="1"/>
  <c r="BM205" i="4" s="1"/>
  <c r="BN205" i="4" s="1"/>
  <c r="BO205" i="4" s="1"/>
  <c r="BP205" i="4" s="1"/>
  <c r="BQ205" i="4" s="1"/>
  <c r="BR205" i="4" s="1"/>
  <c r="BS205" i="4" s="1"/>
  <c r="BT205" i="4" s="1"/>
  <c r="BU205" i="4" s="1"/>
  <c r="BV205" i="4" s="1"/>
  <c r="BW205" i="4" s="1"/>
  <c r="BX205" i="4" s="1"/>
  <c r="BY205" i="4" s="1"/>
  <c r="BZ205" i="4" s="1"/>
  <c r="CA205" i="4" s="1"/>
  <c r="CB205" i="4" s="1"/>
  <c r="CC205" i="4" s="1"/>
  <c r="CD205" i="4" s="1"/>
  <c r="CE205" i="4" s="1"/>
  <c r="CF205" i="4" s="1"/>
  <c r="CG205" i="4" s="1"/>
  <c r="CH205" i="4" s="1"/>
  <c r="CI205" i="4" s="1"/>
  <c r="CJ205" i="4" s="1"/>
  <c r="CK205" i="4" s="1"/>
  <c r="CL205" i="4" s="1"/>
  <c r="CM205" i="4" s="1"/>
  <c r="CN205" i="4" s="1"/>
  <c r="CO205" i="4" s="1"/>
  <c r="CP205" i="4" s="1"/>
  <c r="CQ205" i="4" s="1"/>
  <c r="CR205" i="4" s="1"/>
  <c r="CS205" i="4" s="1"/>
  <c r="CT205" i="4" s="1"/>
  <c r="CU205" i="4" s="1"/>
  <c r="CV205" i="4" s="1"/>
  <c r="CW205" i="4" s="1"/>
  <c r="CX205" i="4" s="1"/>
  <c r="CY205" i="4" s="1"/>
  <c r="CZ205" i="4" s="1"/>
  <c r="DA205" i="4" s="1"/>
  <c r="DB205" i="4" s="1"/>
  <c r="DC205" i="4" s="1"/>
  <c r="DD205" i="4" s="1"/>
  <c r="DE205" i="4" s="1"/>
  <c r="DF205" i="4" s="1"/>
  <c r="DG205" i="4" s="1"/>
  <c r="DH205" i="4" s="1"/>
  <c r="DI205" i="4" s="1"/>
  <c r="DJ205" i="4" s="1"/>
  <c r="DK205" i="4" s="1"/>
  <c r="DL205" i="4" s="1"/>
  <c r="DM205" i="4" s="1"/>
  <c r="DN205" i="4" s="1"/>
  <c r="DO205" i="4" s="1"/>
  <c r="DP205" i="4" s="1"/>
  <c r="DQ205" i="4" s="1"/>
  <c r="DR205" i="4" s="1"/>
  <c r="DS205" i="4" s="1"/>
  <c r="DT205" i="4" s="1"/>
  <c r="DU205" i="4" s="1"/>
  <c r="DV205" i="4" s="1"/>
  <c r="J185" i="14"/>
  <c r="J184" i="14"/>
  <c r="I107" i="14"/>
  <c r="I184" i="14"/>
  <c r="J791" i="2" l="1"/>
  <c r="K65" i="4"/>
  <c r="K204" i="4" s="1"/>
  <c r="J821" i="2"/>
  <c r="J865" i="2"/>
  <c r="K66" i="4"/>
  <c r="I189" i="14"/>
  <c r="K184" i="14"/>
  <c r="J127" i="14"/>
  <c r="I135" i="14"/>
  <c r="B144" i="14"/>
  <c r="B141" i="14"/>
  <c r="DX143" i="14"/>
  <c r="J107" i="14"/>
  <c r="K185" i="14"/>
  <c r="J139" i="14"/>
  <c r="K138" i="14"/>
  <c r="I186" i="14" l="1"/>
  <c r="I196" i="14"/>
  <c r="I195" i="14"/>
  <c r="J189" i="14"/>
  <c r="J186" i="14"/>
  <c r="J135" i="14"/>
  <c r="K127" i="14"/>
  <c r="L185" i="14"/>
  <c r="L65" i="4"/>
  <c r="L204" i="4" s="1"/>
  <c r="K865" i="2"/>
  <c r="K821" i="2"/>
  <c r="K791" i="2"/>
  <c r="L66" i="4"/>
  <c r="K139" i="14"/>
  <c r="L138" i="14"/>
  <c r="K107" i="14"/>
  <c r="L184" i="14" l="1"/>
  <c r="L139" i="14"/>
  <c r="M138" i="14"/>
  <c r="K186" i="14"/>
  <c r="K189" i="14"/>
  <c r="L107" i="14"/>
  <c r="K135" i="14"/>
  <c r="L127" i="14"/>
  <c r="L865" i="2"/>
  <c r="L791" i="2"/>
  <c r="L821" i="2"/>
  <c r="M65" i="4"/>
  <c r="M204" i="4" s="1"/>
  <c r="M66" i="4"/>
  <c r="J196" i="14"/>
  <c r="J195" i="14"/>
  <c r="M107" i="14" l="1"/>
  <c r="L135" i="14"/>
  <c r="M127" i="14"/>
  <c r="M139" i="14"/>
  <c r="N138" i="14"/>
  <c r="N65" i="4"/>
  <c r="N204" i="4" s="1"/>
  <c r="M791" i="2"/>
  <c r="M865" i="2"/>
  <c r="M821" i="2"/>
  <c r="N66" i="4"/>
  <c r="M185" i="14"/>
  <c r="N185" i="14"/>
  <c r="L189" i="14"/>
  <c r="L186" i="14"/>
  <c r="M184" i="14"/>
  <c r="K195" i="14"/>
  <c r="K196" i="14"/>
  <c r="N865" i="2" l="1"/>
  <c r="N821" i="2"/>
  <c r="N791" i="2"/>
  <c r="O65" i="4"/>
  <c r="O204" i="4" s="1"/>
  <c r="O66" i="4"/>
  <c r="M135" i="14"/>
  <c r="N127" i="14"/>
  <c r="O184" i="14"/>
  <c r="N107" i="14"/>
  <c r="O185" i="14"/>
  <c r="M189" i="14"/>
  <c r="M186" i="14"/>
  <c r="N139" i="14"/>
  <c r="O138" i="14"/>
  <c r="L195" i="14"/>
  <c r="L196" i="14"/>
  <c r="N184" i="14"/>
  <c r="P184" i="14" l="1"/>
  <c r="O865" i="2"/>
  <c r="O821" i="2"/>
  <c r="O791" i="2"/>
  <c r="P65" i="4"/>
  <c r="P204" i="4" s="1"/>
  <c r="P66" i="4"/>
  <c r="O139" i="14"/>
  <c r="P138" i="14"/>
  <c r="O107" i="14"/>
  <c r="P185" i="14"/>
  <c r="N189" i="14"/>
  <c r="N186" i="14"/>
  <c r="M195" i="14"/>
  <c r="M196" i="14"/>
  <c r="N135" i="14"/>
  <c r="O127" i="14"/>
  <c r="N196" i="14" l="1"/>
  <c r="N195" i="14"/>
  <c r="P865" i="2"/>
  <c r="Q65" i="4"/>
  <c r="Q204" i="4" s="1"/>
  <c r="P791" i="2"/>
  <c r="P821" i="2"/>
  <c r="Q66" i="4"/>
  <c r="O135" i="14"/>
  <c r="P127" i="14"/>
  <c r="P139" i="14"/>
  <c r="Q138" i="14"/>
  <c r="O189" i="14"/>
  <c r="Q184" i="14"/>
  <c r="P107" i="14"/>
  <c r="Q185" i="14" l="1"/>
  <c r="O196" i="14"/>
  <c r="O195" i="14"/>
  <c r="P135" i="14"/>
  <c r="Q127" i="14"/>
  <c r="R185" i="14"/>
  <c r="O186" i="14"/>
  <c r="Q821" i="2"/>
  <c r="R65" i="4"/>
  <c r="R204" i="4" s="1"/>
  <c r="Q865" i="2"/>
  <c r="Q791" i="2"/>
  <c r="R66" i="4"/>
  <c r="Q139" i="14"/>
  <c r="R138" i="14"/>
  <c r="Q107" i="14"/>
  <c r="P189" i="14"/>
  <c r="R184" i="14" l="1"/>
  <c r="P195" i="14"/>
  <c r="P196" i="14"/>
  <c r="S185" i="14"/>
  <c r="P186" i="14"/>
  <c r="R865" i="2"/>
  <c r="R821" i="2"/>
  <c r="S65" i="4"/>
  <c r="S204" i="4" s="1"/>
  <c r="R791" i="2"/>
  <c r="S66" i="4"/>
  <c r="R107" i="14"/>
  <c r="Q186" i="14"/>
  <c r="Q189" i="14"/>
  <c r="Q135" i="14"/>
  <c r="R127" i="14"/>
  <c r="R139" i="14"/>
  <c r="S138" i="14"/>
  <c r="S184" i="14" l="1"/>
  <c r="R135" i="14"/>
  <c r="S127" i="14"/>
  <c r="S139" i="14"/>
  <c r="T138" i="14"/>
  <c r="Q196" i="14"/>
  <c r="Q195" i="14"/>
  <c r="R189" i="14"/>
  <c r="R186" i="14"/>
  <c r="T185" i="14"/>
  <c r="S821" i="2"/>
  <c r="S791" i="2"/>
  <c r="T65" i="4"/>
  <c r="T204" i="4" s="1"/>
  <c r="S865" i="2"/>
  <c r="T66" i="4"/>
  <c r="T184" i="14"/>
  <c r="S107" i="14"/>
  <c r="T139" i="14" l="1"/>
  <c r="U138" i="14"/>
  <c r="U184" i="14"/>
  <c r="T107" i="14"/>
  <c r="U185" i="14"/>
  <c r="T821" i="2"/>
  <c r="U65" i="4"/>
  <c r="U204" i="4" s="1"/>
  <c r="T865" i="2"/>
  <c r="T791" i="2"/>
  <c r="U66" i="4"/>
  <c r="S189" i="14"/>
  <c r="R195" i="14"/>
  <c r="R196" i="14"/>
  <c r="S135" i="14"/>
  <c r="T127" i="14"/>
  <c r="U139" i="14" l="1"/>
  <c r="V138" i="14"/>
  <c r="T135" i="14"/>
  <c r="U127" i="14"/>
  <c r="S196" i="14"/>
  <c r="S195" i="14"/>
  <c r="U865" i="2"/>
  <c r="U791" i="2"/>
  <c r="U821" i="2"/>
  <c r="V65" i="4"/>
  <c r="V204" i="4" s="1"/>
  <c r="V66" i="4"/>
  <c r="V184" i="14"/>
  <c r="S186" i="14"/>
  <c r="T189" i="14"/>
  <c r="V185" i="14"/>
  <c r="U107" i="14"/>
  <c r="W184" i="14" l="1"/>
  <c r="U186" i="14"/>
  <c r="U189" i="14"/>
  <c r="U135" i="14"/>
  <c r="V127" i="14"/>
  <c r="T195" i="14"/>
  <c r="T196" i="14"/>
  <c r="V107" i="14"/>
  <c r="V865" i="2"/>
  <c r="V821" i="2"/>
  <c r="V791" i="2"/>
  <c r="W65" i="4"/>
  <c r="W204" i="4" s="1"/>
  <c r="W66" i="4"/>
  <c r="V139" i="14"/>
  <c r="W138" i="14"/>
  <c r="T186" i="14"/>
  <c r="W185" i="14" l="1"/>
  <c r="X65" i="4"/>
  <c r="X204" i="4" s="1"/>
  <c r="W791" i="2"/>
  <c r="W821" i="2"/>
  <c r="W865" i="2"/>
  <c r="X66" i="4"/>
  <c r="V189" i="14"/>
  <c r="U195" i="14"/>
  <c r="U196" i="14"/>
  <c r="V186" i="14"/>
  <c r="V135" i="14"/>
  <c r="W127" i="14"/>
  <c r="X185" i="14"/>
  <c r="W139" i="14"/>
  <c r="X138" i="14"/>
  <c r="W107" i="14"/>
  <c r="X184" i="14" l="1"/>
  <c r="Y184" i="14"/>
  <c r="V196" i="14"/>
  <c r="V195" i="14"/>
  <c r="X139" i="14"/>
  <c r="Y138" i="14"/>
  <c r="Y185" i="14"/>
  <c r="X107" i="14"/>
  <c r="W189" i="14"/>
  <c r="W186" i="14"/>
  <c r="W135" i="14"/>
  <c r="X127" i="14"/>
  <c r="X865" i="2"/>
  <c r="X821" i="2"/>
  <c r="X791" i="2"/>
  <c r="Y65" i="4"/>
  <c r="Y204" i="4" s="1"/>
  <c r="Y66" i="4"/>
  <c r="X135" i="14" l="1"/>
  <c r="Y127" i="14"/>
  <c r="Y139" i="14"/>
  <c r="Z138" i="14"/>
  <c r="Z65" i="4"/>
  <c r="Z204" i="4" s="1"/>
  <c r="Y821" i="2"/>
  <c r="Y791" i="2"/>
  <c r="Y865" i="2"/>
  <c r="Z66" i="4"/>
  <c r="W195" i="14"/>
  <c r="W196" i="14"/>
  <c r="Z184" i="14"/>
  <c r="X189" i="14"/>
  <c r="X186" i="14"/>
  <c r="Z185" i="14"/>
  <c r="Y107" i="14"/>
  <c r="AA184" i="14" l="1"/>
  <c r="Y189" i="14"/>
  <c r="Y186" i="14"/>
  <c r="Z139" i="14"/>
  <c r="AA138" i="14"/>
  <c r="Z107" i="14"/>
  <c r="AA185" i="14"/>
  <c r="X196" i="14"/>
  <c r="X195" i="14"/>
  <c r="Z791" i="2"/>
  <c r="Z865" i="2"/>
  <c r="Z821" i="2"/>
  <c r="AA65" i="4"/>
  <c r="AA204" i="4" s="1"/>
  <c r="AA66" i="4"/>
  <c r="Y135" i="14"/>
  <c r="Z127" i="14"/>
  <c r="AA865" i="2" l="1"/>
  <c r="AA791" i="2"/>
  <c r="AA821" i="2"/>
  <c r="AB65" i="4"/>
  <c r="AB204" i="4" s="1"/>
  <c r="AB66" i="4"/>
  <c r="Y196" i="14"/>
  <c r="Y195" i="14"/>
  <c r="Z189" i="14"/>
  <c r="Z135" i="14"/>
  <c r="AA127" i="14"/>
  <c r="AA139" i="14"/>
  <c r="AB138" i="14"/>
  <c r="AB185" i="14"/>
  <c r="AA107" i="14"/>
  <c r="AB184" i="14"/>
  <c r="AB139" i="14" l="1"/>
  <c r="AC138" i="14"/>
  <c r="Z195" i="14"/>
  <c r="Z196" i="14"/>
  <c r="AA189" i="14"/>
  <c r="AC184" i="14"/>
  <c r="Z186" i="14"/>
  <c r="AA135" i="14"/>
  <c r="AB127" i="14"/>
  <c r="AC65" i="4"/>
  <c r="AC204" i="4" s="1"/>
  <c r="AB865" i="2"/>
  <c r="AB791" i="2"/>
  <c r="AB821" i="2"/>
  <c r="AC66" i="4"/>
  <c r="AB107" i="14"/>
  <c r="AC185" i="14" l="1"/>
  <c r="AA195" i="14"/>
  <c r="AA196" i="14"/>
  <c r="AA186" i="14"/>
  <c r="AB186" i="14"/>
  <c r="AB189" i="14"/>
  <c r="AD184" i="14"/>
  <c r="AC139" i="14"/>
  <c r="AD138" i="14"/>
  <c r="AC821" i="2"/>
  <c r="AC865" i="2"/>
  <c r="AD65" i="4"/>
  <c r="AD204" i="4" s="1"/>
  <c r="AC791" i="2"/>
  <c r="AD66" i="4"/>
  <c r="AB135" i="14"/>
  <c r="AC127" i="14"/>
  <c r="AC107" i="14"/>
  <c r="AD185" i="14" l="1"/>
  <c r="AD107" i="14"/>
  <c r="AC135" i="14"/>
  <c r="AD127" i="14"/>
  <c r="AD139" i="14"/>
  <c r="AE138" i="14"/>
  <c r="AC189" i="14"/>
  <c r="AB195" i="14"/>
  <c r="AB196" i="14"/>
  <c r="AC186" i="14"/>
  <c r="AD791" i="2"/>
  <c r="AD865" i="2"/>
  <c r="AD821" i="2"/>
  <c r="AE65" i="4"/>
  <c r="AE204" i="4" s="1"/>
  <c r="AE66" i="4"/>
  <c r="AE184" i="14"/>
  <c r="AE865" i="2" l="1"/>
  <c r="AE791" i="2"/>
  <c r="AE821" i="2"/>
  <c r="AF65" i="4"/>
  <c r="AF204" i="4" s="1"/>
  <c r="AF66" i="4"/>
  <c r="AE139" i="14"/>
  <c r="AF138" i="14"/>
  <c r="AE185" i="14"/>
  <c r="AC196" i="14"/>
  <c r="AC195" i="14"/>
  <c r="AD135" i="14"/>
  <c r="AE127" i="14"/>
  <c r="AD189" i="14"/>
  <c r="AD186" i="14"/>
  <c r="AF184" i="14"/>
  <c r="AE107" i="14"/>
  <c r="AF185" i="14"/>
  <c r="AF139" i="14" l="1"/>
  <c r="AG138" i="14"/>
  <c r="AE186" i="14"/>
  <c r="AE189" i="14"/>
  <c r="AE135" i="14"/>
  <c r="AF127" i="14"/>
  <c r="AG184" i="14"/>
  <c r="AG185" i="14"/>
  <c r="AF107" i="14"/>
  <c r="AF791" i="2"/>
  <c r="AG65" i="4"/>
  <c r="AG204" i="4" s="1"/>
  <c r="AF865" i="2"/>
  <c r="AF821" i="2"/>
  <c r="AG66" i="4"/>
  <c r="AD196" i="14"/>
  <c r="AD195" i="14"/>
  <c r="AF135" i="14" l="1"/>
  <c r="AG127" i="14"/>
  <c r="AF189" i="14"/>
  <c r="AF186" i="14"/>
  <c r="AE196" i="14"/>
  <c r="AE195" i="14"/>
  <c r="AG821" i="2"/>
  <c r="AH65" i="4"/>
  <c r="AH204" i="4" s="1"/>
  <c r="AG791" i="2"/>
  <c r="AG865" i="2"/>
  <c r="AH66" i="4"/>
  <c r="AH184" i="14"/>
  <c r="AG139" i="14"/>
  <c r="AH138" i="14"/>
  <c r="AG107" i="14"/>
  <c r="AH185" i="14" l="1"/>
  <c r="AF196" i="14"/>
  <c r="AF195" i="14"/>
  <c r="AI185" i="14"/>
  <c r="AH107" i="14"/>
  <c r="AI184" i="14"/>
  <c r="AH791" i="2"/>
  <c r="AH821" i="2"/>
  <c r="AH865" i="2"/>
  <c r="AI65" i="4"/>
  <c r="AI204" i="4" s="1"/>
  <c r="AI66" i="4"/>
  <c r="AG135" i="14"/>
  <c r="AH127" i="14"/>
  <c r="AH139" i="14"/>
  <c r="AI138" i="14"/>
  <c r="AG189" i="14"/>
  <c r="AI791" i="2" l="1"/>
  <c r="AI821" i="2"/>
  <c r="AI865" i="2"/>
  <c r="AJ65" i="4"/>
  <c r="AJ204" i="4" s="1"/>
  <c r="AJ66" i="4"/>
  <c r="AH135" i="14"/>
  <c r="AI127" i="14"/>
  <c r="AH189" i="14"/>
  <c r="AH186" i="14"/>
  <c r="AI139" i="14"/>
  <c r="AJ138" i="14"/>
  <c r="AG195" i="14"/>
  <c r="AG196" i="14"/>
  <c r="AG186" i="14"/>
  <c r="AJ185" i="14"/>
  <c r="AI107" i="14"/>
  <c r="AJ184" i="14"/>
  <c r="AK185" i="14" l="1"/>
  <c r="AI135" i="14"/>
  <c r="AJ127" i="14"/>
  <c r="AK184" i="14"/>
  <c r="AJ107" i="14"/>
  <c r="AJ139" i="14"/>
  <c r="AK138" i="14"/>
  <c r="AH195" i="14"/>
  <c r="AH196" i="14"/>
  <c r="AJ821" i="2"/>
  <c r="AJ865" i="2"/>
  <c r="AJ791" i="2"/>
  <c r="AK65" i="4"/>
  <c r="AK204" i="4" s="1"/>
  <c r="AK66" i="4"/>
  <c r="AI189" i="14"/>
  <c r="AK791" i="2" l="1"/>
  <c r="AL65" i="4"/>
  <c r="AL204" i="4" s="1"/>
  <c r="AK821" i="2"/>
  <c r="AK865" i="2"/>
  <c r="AL66" i="4"/>
  <c r="AJ135" i="14"/>
  <c r="AK127" i="14"/>
  <c r="AI196" i="14"/>
  <c r="AI195" i="14"/>
  <c r="AJ189" i="14"/>
  <c r="AK139" i="14"/>
  <c r="AL138" i="14"/>
  <c r="AL184" i="14"/>
  <c r="AI186" i="14"/>
  <c r="AK107" i="14"/>
  <c r="AL185" i="14"/>
  <c r="AJ195" i="14" l="1"/>
  <c r="AJ196" i="14"/>
  <c r="AL139" i="14"/>
  <c r="AM138" i="14"/>
  <c r="AK135" i="14"/>
  <c r="AL127" i="14"/>
  <c r="AJ186" i="14"/>
  <c r="AM185" i="14"/>
  <c r="AL791" i="2"/>
  <c r="AL821" i="2"/>
  <c r="AL865" i="2"/>
  <c r="AM65" i="4"/>
  <c r="AM204" i="4" s="1"/>
  <c r="AM66" i="4"/>
  <c r="AL107" i="14"/>
  <c r="AK189" i="14"/>
  <c r="AM184" i="14" l="1"/>
  <c r="AL189" i="14"/>
  <c r="AL135" i="14"/>
  <c r="AM127" i="14"/>
  <c r="AK196" i="14"/>
  <c r="AL186" i="14"/>
  <c r="AK195" i="14"/>
  <c r="AN185" i="14"/>
  <c r="AK186" i="14"/>
  <c r="AM107" i="14"/>
  <c r="AM139" i="14"/>
  <c r="AN138" i="14"/>
  <c r="AM791" i="2"/>
  <c r="AM865" i="2"/>
  <c r="AM821" i="2"/>
  <c r="AN65" i="4"/>
  <c r="AN204" i="4" s="1"/>
  <c r="AN66" i="4"/>
  <c r="AN184" i="14" l="1"/>
  <c r="AN791" i="2"/>
  <c r="AN821" i="2"/>
  <c r="AN865" i="2"/>
  <c r="AO65" i="4"/>
  <c r="AO204" i="4" s="1"/>
  <c r="AO66" i="4"/>
  <c r="AM135" i="14"/>
  <c r="AN127" i="14"/>
  <c r="AL195" i="14"/>
  <c r="AL196" i="14"/>
  <c r="AM189" i="14"/>
  <c r="AM186" i="14"/>
  <c r="AN139" i="14"/>
  <c r="AO138" i="14"/>
  <c r="AO184" i="14"/>
  <c r="AO185" i="14"/>
  <c r="AN107" i="14"/>
  <c r="AM195" i="14" l="1"/>
  <c r="AM196" i="14"/>
  <c r="AN135" i="14"/>
  <c r="AO127" i="14"/>
  <c r="AO791" i="2"/>
  <c r="AO865" i="2"/>
  <c r="AO821" i="2"/>
  <c r="AP65" i="4"/>
  <c r="AP204" i="4" s="1"/>
  <c r="AP66" i="4"/>
  <c r="AN189" i="14"/>
  <c r="AO139" i="14"/>
  <c r="AP138" i="14"/>
  <c r="AP184" i="14"/>
  <c r="AO107" i="14"/>
  <c r="AP185" i="14" l="1"/>
  <c r="AP791" i="2"/>
  <c r="AP821" i="2"/>
  <c r="AP865" i="2"/>
  <c r="AQ65" i="4"/>
  <c r="AQ204" i="4" s="1"/>
  <c r="AQ66" i="4"/>
  <c r="AO189" i="14"/>
  <c r="AO186" i="14"/>
  <c r="AP139" i="14"/>
  <c r="AQ138" i="14"/>
  <c r="AQ184" i="14"/>
  <c r="AN196" i="14"/>
  <c r="AN195" i="14"/>
  <c r="AO135" i="14"/>
  <c r="AP127" i="14"/>
  <c r="AP107" i="14"/>
  <c r="AN186" i="14"/>
  <c r="AQ185" i="14" l="1"/>
  <c r="AO196" i="14"/>
  <c r="AO195" i="14"/>
  <c r="AP189" i="14"/>
  <c r="AQ107" i="14"/>
  <c r="AR185" i="14"/>
  <c r="AR184" i="14"/>
  <c r="AP135" i="14"/>
  <c r="AQ127" i="14"/>
  <c r="AQ139" i="14"/>
  <c r="AR138" i="14"/>
  <c r="AQ791" i="2"/>
  <c r="AQ821" i="2"/>
  <c r="AQ865" i="2"/>
  <c r="AR65" i="4"/>
  <c r="AR204" i="4" s="1"/>
  <c r="AR66" i="4"/>
  <c r="AR139" i="14" l="1"/>
  <c r="AS138" i="14"/>
  <c r="AP195" i="14"/>
  <c r="AP196" i="14"/>
  <c r="AP186" i="14"/>
  <c r="AS184" i="14"/>
  <c r="AR821" i="2"/>
  <c r="AS65" i="4"/>
  <c r="AS204" i="4" s="1"/>
  <c r="AR865" i="2"/>
  <c r="AR791" i="2"/>
  <c r="AS66" i="4"/>
  <c r="AQ135" i="14"/>
  <c r="AR127" i="14"/>
  <c r="AQ189" i="14"/>
  <c r="AR107" i="14"/>
  <c r="AS185" i="14"/>
  <c r="AS107" i="14" l="1"/>
  <c r="AR189" i="14"/>
  <c r="AR186" i="14"/>
  <c r="AQ195" i="14"/>
  <c r="AQ196" i="14"/>
  <c r="AQ186" i="14"/>
  <c r="AS139" i="14"/>
  <c r="AT138" i="14"/>
  <c r="AS821" i="2"/>
  <c r="AS865" i="2"/>
  <c r="AS791" i="2"/>
  <c r="AT65" i="4"/>
  <c r="AT204" i="4" s="1"/>
  <c r="AT66" i="4"/>
  <c r="AR135" i="14"/>
  <c r="AS127" i="14"/>
  <c r="AT185" i="14"/>
  <c r="AU184" i="14" l="1"/>
  <c r="AT107" i="14"/>
  <c r="AU185" i="14"/>
  <c r="AR196" i="14"/>
  <c r="AR195" i="14"/>
  <c r="AT184" i="14"/>
  <c r="AT821" i="2"/>
  <c r="AT791" i="2"/>
  <c r="AT865" i="2"/>
  <c r="AU65" i="4"/>
  <c r="AU204" i="4" s="1"/>
  <c r="AU66" i="4"/>
  <c r="AS135" i="14"/>
  <c r="AT127" i="14"/>
  <c r="AS189" i="14"/>
  <c r="AT139" i="14"/>
  <c r="AU138" i="14"/>
  <c r="AS195" i="14" l="1"/>
  <c r="AS196" i="14"/>
  <c r="AT189" i="14"/>
  <c r="AT186" i="14"/>
  <c r="AS186" i="14"/>
  <c r="AU139" i="14"/>
  <c r="AV138" i="14"/>
  <c r="AT135" i="14"/>
  <c r="AU127" i="14"/>
  <c r="AV184" i="14"/>
  <c r="AU791" i="2"/>
  <c r="AU821" i="2"/>
  <c r="AU865" i="2"/>
  <c r="AV65" i="4"/>
  <c r="AV204" i="4" s="1"/>
  <c r="AV66" i="4"/>
  <c r="AU107" i="14"/>
  <c r="AV185" i="14" l="1"/>
  <c r="AV791" i="2"/>
  <c r="AV821" i="2"/>
  <c r="AV865" i="2"/>
  <c r="AW65" i="4"/>
  <c r="AW204" i="4" s="1"/>
  <c r="AW66" i="4"/>
  <c r="AV107" i="14"/>
  <c r="AU135" i="14"/>
  <c r="AV127" i="14"/>
  <c r="AT195" i="14"/>
  <c r="AT196" i="14"/>
  <c r="AU186" i="14"/>
  <c r="AU189" i="14"/>
  <c r="AW184" i="14"/>
  <c r="AV139" i="14"/>
  <c r="AW138" i="14"/>
  <c r="AU196" i="14" l="1"/>
  <c r="AU195" i="14"/>
  <c r="AX184" i="14"/>
  <c r="AV135" i="14"/>
  <c r="AW127" i="14"/>
  <c r="AX185" i="14"/>
  <c r="AW107" i="14"/>
  <c r="AW821" i="2"/>
  <c r="AW865" i="2"/>
  <c r="AW791" i="2"/>
  <c r="AX65" i="4"/>
  <c r="AX204" i="4" s="1"/>
  <c r="AX66" i="4"/>
  <c r="AW139" i="14"/>
  <c r="AX138" i="14"/>
  <c r="AW185" i="14"/>
  <c r="AV189" i="14"/>
  <c r="AW189" i="14" l="1"/>
  <c r="AX139" i="14"/>
  <c r="AY138" i="14"/>
  <c r="AW135" i="14"/>
  <c r="AX127" i="14"/>
  <c r="AV196" i="14"/>
  <c r="AV195" i="14"/>
  <c r="AW186" i="14"/>
  <c r="AX821" i="2"/>
  <c r="AX791" i="2"/>
  <c r="AX865" i="2"/>
  <c r="AY65" i="4"/>
  <c r="AY204" i="4" s="1"/>
  <c r="AY66" i="4"/>
  <c r="AY184" i="14"/>
  <c r="AX107" i="14"/>
  <c r="AY185" i="14"/>
  <c r="AV186" i="14"/>
  <c r="AY791" i="2" l="1"/>
  <c r="AY865" i="2"/>
  <c r="AY821" i="2"/>
  <c r="AZ65" i="4"/>
  <c r="AZ204" i="4" s="1"/>
  <c r="AZ66" i="4"/>
  <c r="AY139" i="14"/>
  <c r="AZ138" i="14"/>
  <c r="AX189" i="14"/>
  <c r="AZ185" i="14"/>
  <c r="AX135" i="14"/>
  <c r="AY127" i="14"/>
  <c r="AZ184" i="14"/>
  <c r="AY107" i="14"/>
  <c r="AW195" i="14"/>
  <c r="AW196" i="14"/>
  <c r="BA184" i="14" l="1"/>
  <c r="AZ139" i="14"/>
  <c r="BA138" i="14"/>
  <c r="BA185" i="14"/>
  <c r="AZ107" i="14"/>
  <c r="AX196" i="14"/>
  <c r="AX195" i="14"/>
  <c r="AZ821" i="2"/>
  <c r="AZ791" i="2"/>
  <c r="AZ865" i="2"/>
  <c r="BA65" i="4"/>
  <c r="BA204" i="4" s="1"/>
  <c r="BA66" i="4"/>
  <c r="AY135" i="14"/>
  <c r="AZ127" i="14"/>
  <c r="AX186" i="14"/>
  <c r="AY189" i="14"/>
  <c r="AZ135" i="14" l="1"/>
  <c r="BA127" i="14"/>
  <c r="AZ189" i="14"/>
  <c r="AZ186" i="14"/>
  <c r="BA139" i="14"/>
  <c r="BB138" i="14"/>
  <c r="AY196" i="14"/>
  <c r="AY195" i="14"/>
  <c r="BA821" i="2"/>
  <c r="BA865" i="2"/>
  <c r="BA791" i="2"/>
  <c r="BB65" i="4"/>
  <c r="BB204" i="4" s="1"/>
  <c r="BB66" i="4"/>
  <c r="AY186" i="14"/>
  <c r="BB185" i="14"/>
  <c r="BA107" i="14"/>
  <c r="BB184" i="14" l="1"/>
  <c r="BB821" i="2"/>
  <c r="BB791" i="2"/>
  <c r="BC65" i="4"/>
  <c r="BC204" i="4" s="1"/>
  <c r="BB865" i="2"/>
  <c r="BC66" i="4"/>
  <c r="AZ196" i="14"/>
  <c r="AZ195" i="14"/>
  <c r="BA189" i="14"/>
  <c r="BC184" i="14"/>
  <c r="BB107" i="14"/>
  <c r="BC138" i="14"/>
  <c r="BB139" i="14"/>
  <c r="BA135" i="14"/>
  <c r="BB127" i="14"/>
  <c r="BC185" i="14" l="1"/>
  <c r="BC139" i="14"/>
  <c r="BD138" i="14"/>
  <c r="BA195" i="14"/>
  <c r="BA196" i="14"/>
  <c r="BA186" i="14"/>
  <c r="BB135" i="14"/>
  <c r="BC127" i="14"/>
  <c r="BC865" i="2"/>
  <c r="BC821" i="2"/>
  <c r="BC791" i="2"/>
  <c r="BD65" i="4"/>
  <c r="BD204" i="4" s="1"/>
  <c r="BD66" i="4"/>
  <c r="BD184" i="14"/>
  <c r="BC107" i="14"/>
  <c r="BD185" i="14"/>
  <c r="BB189" i="14"/>
  <c r="BB186" i="14"/>
  <c r="BC186" i="14" l="1"/>
  <c r="BC189" i="14"/>
  <c r="BE185" i="14"/>
  <c r="BB195" i="14"/>
  <c r="BB196" i="14"/>
  <c r="BD107" i="14"/>
  <c r="BD139" i="14"/>
  <c r="BE138" i="14"/>
  <c r="BD865" i="2"/>
  <c r="BD821" i="2"/>
  <c r="BD791" i="2"/>
  <c r="BE65" i="4"/>
  <c r="BE204" i="4" s="1"/>
  <c r="BE66" i="4"/>
  <c r="BC135" i="14"/>
  <c r="BD127" i="14"/>
  <c r="BE791" i="2" l="1"/>
  <c r="BE821" i="2"/>
  <c r="BE865" i="2"/>
  <c r="BF65" i="4"/>
  <c r="BF204" i="4" s="1"/>
  <c r="BF66" i="4"/>
  <c r="BF185" i="14"/>
  <c r="BE107" i="14"/>
  <c r="BF184" i="14"/>
  <c r="BD186" i="14"/>
  <c r="BD189" i="14"/>
  <c r="BD135" i="14"/>
  <c r="BE127" i="14"/>
  <c r="BE139" i="14"/>
  <c r="BF138" i="14"/>
  <c r="BE184" i="14"/>
  <c r="BC196" i="14"/>
  <c r="BC195" i="14"/>
  <c r="BE135" i="14" l="1"/>
  <c r="BF127" i="14"/>
  <c r="BG185" i="14"/>
  <c r="BF107" i="14"/>
  <c r="BF139" i="14"/>
  <c r="BG138" i="14"/>
  <c r="BF791" i="2"/>
  <c r="BF821" i="2"/>
  <c r="BF865" i="2"/>
  <c r="BG65" i="4"/>
  <c r="BG204" i="4" s="1"/>
  <c r="BG66" i="4"/>
  <c r="BD195" i="14"/>
  <c r="BD196" i="14"/>
  <c r="BE189" i="14"/>
  <c r="BG184" i="14" l="1"/>
  <c r="BG791" i="2"/>
  <c r="BG865" i="2"/>
  <c r="BG821" i="2"/>
  <c r="BH65" i="4"/>
  <c r="BH204" i="4" s="1"/>
  <c r="BH66" i="4"/>
  <c r="BH184" i="14"/>
  <c r="BE196" i="14"/>
  <c r="BE195" i="14"/>
  <c r="BF189" i="14"/>
  <c r="BG107" i="14"/>
  <c r="BH185" i="14"/>
  <c r="BG139" i="14"/>
  <c r="BH138" i="14"/>
  <c r="BF135" i="14"/>
  <c r="BG127" i="14"/>
  <c r="BE186" i="14"/>
  <c r="BH139" i="14" l="1"/>
  <c r="BI138" i="14"/>
  <c r="BH107" i="14"/>
  <c r="BI184" i="14"/>
  <c r="BI185" i="14"/>
  <c r="BH791" i="2"/>
  <c r="BH821" i="2"/>
  <c r="BH865" i="2"/>
  <c r="BI65" i="4"/>
  <c r="BI204" i="4" s="1"/>
  <c r="BI66" i="4"/>
  <c r="BG135" i="14"/>
  <c r="BH127" i="14"/>
  <c r="BF195" i="14"/>
  <c r="BF196" i="14"/>
  <c r="BF186" i="14"/>
  <c r="BG189" i="14"/>
  <c r="BI127" i="14" l="1"/>
  <c r="BH135" i="14"/>
  <c r="BH189" i="14"/>
  <c r="BJ184" i="14"/>
  <c r="BG196" i="14"/>
  <c r="BG195" i="14"/>
  <c r="BG186" i="14"/>
  <c r="BI107" i="14"/>
  <c r="BJ185" i="14"/>
  <c r="BI865" i="2"/>
  <c r="BI791" i="2"/>
  <c r="BI821" i="2"/>
  <c r="BJ65" i="4"/>
  <c r="BJ204" i="4" s="1"/>
  <c r="BJ66" i="4"/>
  <c r="BI139" i="14"/>
  <c r="BJ138" i="14"/>
  <c r="BJ139" i="14" l="1"/>
  <c r="BK138" i="14"/>
  <c r="BI189" i="14"/>
  <c r="BH195" i="14"/>
  <c r="BH196" i="14"/>
  <c r="BK185" i="14"/>
  <c r="BJ821" i="2"/>
  <c r="BK65" i="4"/>
  <c r="BK204" i="4" s="1"/>
  <c r="BJ865" i="2"/>
  <c r="BJ791" i="2"/>
  <c r="BK66" i="4"/>
  <c r="BH186" i="14"/>
  <c r="BJ107" i="14"/>
  <c r="BI135" i="14"/>
  <c r="BJ127" i="14"/>
  <c r="BK184" i="14" l="1"/>
  <c r="BK791" i="2"/>
  <c r="BK865" i="2"/>
  <c r="BK821" i="2"/>
  <c r="BL65" i="4"/>
  <c r="BL204" i="4" s="1"/>
  <c r="BL66" i="4"/>
  <c r="BJ189" i="14"/>
  <c r="BJ186" i="14"/>
  <c r="BI196" i="14"/>
  <c r="BI195" i="14"/>
  <c r="BJ135" i="14"/>
  <c r="BK127" i="14"/>
  <c r="BL184" i="14"/>
  <c r="BK139" i="14"/>
  <c r="BL138" i="14"/>
  <c r="BK107" i="14"/>
  <c r="BI186" i="14"/>
  <c r="BL185" i="14" l="1"/>
  <c r="BM184" i="14"/>
  <c r="BJ196" i="14"/>
  <c r="BJ195" i="14"/>
  <c r="BK189" i="14"/>
  <c r="BL107" i="14"/>
  <c r="BL139" i="14"/>
  <c r="BM138" i="14"/>
  <c r="BK135" i="14"/>
  <c r="BL127" i="14"/>
  <c r="BL791" i="2"/>
  <c r="BL865" i="2"/>
  <c r="BL821" i="2"/>
  <c r="BM65" i="4"/>
  <c r="BM204" i="4" s="1"/>
  <c r="BM66" i="4"/>
  <c r="BM185" i="14" l="1"/>
  <c r="BL135" i="14"/>
  <c r="BM127" i="14"/>
  <c r="BK195" i="14"/>
  <c r="BK196" i="14"/>
  <c r="BM791" i="2"/>
  <c r="BM821" i="2"/>
  <c r="BM865" i="2"/>
  <c r="BN65" i="4"/>
  <c r="BN204" i="4" s="1"/>
  <c r="BN66" i="4"/>
  <c r="BM139" i="14"/>
  <c r="BN138" i="14"/>
  <c r="BK186" i="14"/>
  <c r="BN185" i="14"/>
  <c r="BL189" i="14"/>
  <c r="BL186" i="14"/>
  <c r="BM107" i="14"/>
  <c r="BN184" i="14" l="1"/>
  <c r="BO65" i="4"/>
  <c r="BO204" i="4" s="1"/>
  <c r="BN865" i="2"/>
  <c r="BN791" i="2"/>
  <c r="BN821" i="2"/>
  <c r="BO66" i="4"/>
  <c r="BN139" i="14"/>
  <c r="BO138" i="14"/>
  <c r="BM189" i="14"/>
  <c r="BM135" i="14"/>
  <c r="BN127" i="14"/>
  <c r="BO185" i="14"/>
  <c r="BL196" i="14"/>
  <c r="BL195" i="14"/>
  <c r="BN107" i="14"/>
  <c r="BO184" i="14" l="1"/>
  <c r="BN135" i="14"/>
  <c r="BO127" i="14"/>
  <c r="BO139" i="14"/>
  <c r="BP138" i="14"/>
  <c r="BP184" i="14"/>
  <c r="BM196" i="14"/>
  <c r="BM195" i="14"/>
  <c r="BO791" i="2"/>
  <c r="BO821" i="2"/>
  <c r="BO865" i="2"/>
  <c r="BP65" i="4"/>
  <c r="BP204" i="4" s="1"/>
  <c r="BP66" i="4"/>
  <c r="BN186" i="14"/>
  <c r="BN189" i="14"/>
  <c r="BM186" i="14"/>
  <c r="BP185" i="14"/>
  <c r="BO107" i="14"/>
  <c r="BP791" i="2" l="1"/>
  <c r="BP821" i="2"/>
  <c r="BP865" i="2"/>
  <c r="BQ65" i="4"/>
  <c r="BQ204" i="4" s="1"/>
  <c r="BQ66" i="4"/>
  <c r="BP139" i="14"/>
  <c r="BQ138" i="14"/>
  <c r="BO186" i="14"/>
  <c r="BO189" i="14"/>
  <c r="BQ184" i="14"/>
  <c r="BO135" i="14"/>
  <c r="BP127" i="14"/>
  <c r="BN196" i="14"/>
  <c r="BN195" i="14"/>
  <c r="BP107" i="14"/>
  <c r="BQ185" i="14"/>
  <c r="BR184" i="14" l="1"/>
  <c r="BQ139" i="14"/>
  <c r="BR138" i="14"/>
  <c r="BQ107" i="14"/>
  <c r="BR185" i="14"/>
  <c r="BP135" i="14"/>
  <c r="BQ127" i="14"/>
  <c r="BQ865" i="2"/>
  <c r="BQ821" i="2"/>
  <c r="BQ791" i="2"/>
  <c r="BR65" i="4"/>
  <c r="BR204" i="4" s="1"/>
  <c r="BR66" i="4"/>
  <c r="BO196" i="14"/>
  <c r="BO195" i="14"/>
  <c r="BP189" i="14"/>
  <c r="BP186" i="14"/>
  <c r="BR865" i="2" l="1"/>
  <c r="BR791" i="2"/>
  <c r="BS65" i="4"/>
  <c r="BS204" i="4" s="1"/>
  <c r="BR821" i="2"/>
  <c r="BS66" i="4"/>
  <c r="BQ189" i="14"/>
  <c r="BR139" i="14"/>
  <c r="BS138" i="14"/>
  <c r="BQ135" i="14"/>
  <c r="BR127" i="14"/>
  <c r="BS184" i="14"/>
  <c r="BP195" i="14"/>
  <c r="BQ186" i="14"/>
  <c r="BP196" i="14"/>
  <c r="BR107" i="14"/>
  <c r="BS185" i="14"/>
  <c r="BR135" i="14" l="1"/>
  <c r="BS127" i="14"/>
  <c r="BQ195" i="14"/>
  <c r="BQ196" i="14"/>
  <c r="BT185" i="14"/>
  <c r="BS139" i="14"/>
  <c r="BT138" i="14"/>
  <c r="BS791" i="2"/>
  <c r="BS821" i="2"/>
  <c r="BS865" i="2"/>
  <c r="BT65" i="4"/>
  <c r="BT204" i="4" s="1"/>
  <c r="BT66" i="4"/>
  <c r="BT184" i="14"/>
  <c r="BS107" i="14"/>
  <c r="BR189" i="14"/>
  <c r="BT791" i="2" l="1"/>
  <c r="BT821" i="2"/>
  <c r="BT865" i="2"/>
  <c r="BU65" i="4"/>
  <c r="BU204" i="4" s="1"/>
  <c r="BU66" i="4"/>
  <c r="BU184" i="14"/>
  <c r="BT107" i="14"/>
  <c r="BT139" i="14"/>
  <c r="BU138" i="14"/>
  <c r="BS135" i="14"/>
  <c r="BT127" i="14"/>
  <c r="BR195" i="14"/>
  <c r="BR196" i="14"/>
  <c r="BS186" i="14"/>
  <c r="BS189" i="14"/>
  <c r="BR186" i="14"/>
  <c r="BU185" i="14" l="1"/>
  <c r="BT135" i="14"/>
  <c r="BU127" i="14"/>
  <c r="BV185" i="14"/>
  <c r="BU107" i="14"/>
  <c r="BU791" i="2"/>
  <c r="BU821" i="2"/>
  <c r="BV65" i="4"/>
  <c r="BV204" i="4" s="1"/>
  <c r="BU865" i="2"/>
  <c r="BV66" i="4"/>
  <c r="BU139" i="14"/>
  <c r="BV138" i="14"/>
  <c r="BS196" i="14"/>
  <c r="BS195" i="14"/>
  <c r="BT189" i="14"/>
  <c r="BT186" i="14"/>
  <c r="BV184" i="14" l="1"/>
  <c r="BV139" i="14"/>
  <c r="BW138" i="14"/>
  <c r="BW184" i="14"/>
  <c r="BT195" i="14"/>
  <c r="BT196" i="14"/>
  <c r="BU186" i="14"/>
  <c r="BU189" i="14"/>
  <c r="BV107" i="14"/>
  <c r="BU135" i="14"/>
  <c r="BV127" i="14"/>
  <c r="BV865" i="2"/>
  <c r="BW65" i="4"/>
  <c r="BW204" i="4" s="1"/>
  <c r="BV821" i="2"/>
  <c r="BV791" i="2"/>
  <c r="BW66" i="4"/>
  <c r="BW185" i="14" l="1"/>
  <c r="BV135" i="14"/>
  <c r="BW127" i="14"/>
  <c r="BX185" i="14"/>
  <c r="BW107" i="14"/>
  <c r="BX184" i="14"/>
  <c r="BW821" i="2"/>
  <c r="BW865" i="2"/>
  <c r="BX65" i="4"/>
  <c r="BX204" i="4" s="1"/>
  <c r="BW791" i="2"/>
  <c r="BX66" i="4"/>
  <c r="BW139" i="14"/>
  <c r="BX138" i="14"/>
  <c r="BV186" i="14"/>
  <c r="BV189" i="14"/>
  <c r="BU195" i="14"/>
  <c r="BU196" i="14"/>
  <c r="BY185" i="14" l="1"/>
  <c r="BX139" i="14"/>
  <c r="BY138" i="14"/>
  <c r="BY184" i="14"/>
  <c r="BX107" i="14"/>
  <c r="BY65" i="4"/>
  <c r="BY204" i="4" s="1"/>
  <c r="BX865" i="2"/>
  <c r="BX791" i="2"/>
  <c r="BX821" i="2"/>
  <c r="BY66" i="4"/>
  <c r="BW135" i="14"/>
  <c r="BX127" i="14"/>
  <c r="BV196" i="14"/>
  <c r="BV195" i="14"/>
  <c r="BW189" i="14"/>
  <c r="BW186" i="14"/>
  <c r="BW195" i="14" l="1"/>
  <c r="BW196" i="14"/>
  <c r="BX135" i="14"/>
  <c r="BY127" i="14"/>
  <c r="BY139" i="14"/>
  <c r="BZ138" i="14"/>
  <c r="BY791" i="2"/>
  <c r="BZ65" i="4"/>
  <c r="BZ204" i="4" s="1"/>
  <c r="BY865" i="2"/>
  <c r="BY821" i="2"/>
  <c r="BZ66" i="4"/>
  <c r="BZ184" i="14"/>
  <c r="BX186" i="14"/>
  <c r="BX189" i="14"/>
  <c r="BY107" i="14"/>
  <c r="BZ185" i="14" l="1"/>
  <c r="CA184" i="14"/>
  <c r="BZ139" i="14"/>
  <c r="CA138" i="14"/>
  <c r="BZ107" i="14"/>
  <c r="CA185" i="14"/>
  <c r="BZ865" i="2"/>
  <c r="BZ791" i="2"/>
  <c r="BZ821" i="2"/>
  <c r="CA65" i="4"/>
  <c r="CA204" i="4" s="1"/>
  <c r="CA66" i="4"/>
  <c r="BY135" i="14"/>
  <c r="BZ127" i="14"/>
  <c r="BX196" i="14"/>
  <c r="BX195" i="14"/>
  <c r="BY189" i="14"/>
  <c r="BY186" i="14"/>
  <c r="BZ135" i="14" l="1"/>
  <c r="CA127" i="14"/>
  <c r="BZ189" i="14"/>
  <c r="BZ186" i="14"/>
  <c r="CA139" i="14"/>
  <c r="CB138" i="14"/>
  <c r="CA791" i="2"/>
  <c r="CA821" i="2"/>
  <c r="CA865" i="2"/>
  <c r="CB65" i="4"/>
  <c r="CB204" i="4" s="1"/>
  <c r="CB66" i="4"/>
  <c r="CA107" i="14"/>
  <c r="BY195" i="14"/>
  <c r="BY196" i="14"/>
  <c r="CB185" i="14"/>
  <c r="CB865" i="2" l="1"/>
  <c r="CB821" i="2"/>
  <c r="CB791" i="2"/>
  <c r="CC65" i="4"/>
  <c r="CC204" i="4" s="1"/>
  <c r="CC66" i="4"/>
  <c r="BZ196" i="14"/>
  <c r="BZ195" i="14"/>
  <c r="CA189" i="14"/>
  <c r="CC185" i="14"/>
  <c r="CB139" i="14"/>
  <c r="CC138" i="14"/>
  <c r="CA135" i="14"/>
  <c r="CB127" i="14"/>
  <c r="CB107" i="14"/>
  <c r="CB184" i="14"/>
  <c r="CC184" i="14" l="1"/>
  <c r="CC139" i="14"/>
  <c r="CD138" i="14"/>
  <c r="CB135" i="14"/>
  <c r="CC127" i="14"/>
  <c r="CA195" i="14"/>
  <c r="CA196" i="14"/>
  <c r="CA186" i="14"/>
  <c r="CC791" i="2"/>
  <c r="CC821" i="2"/>
  <c r="CC865" i="2"/>
  <c r="CD65" i="4"/>
  <c r="CD204" i="4" s="1"/>
  <c r="CD66" i="4"/>
  <c r="CD185" i="14"/>
  <c r="CC107" i="14"/>
  <c r="CB186" i="14"/>
  <c r="CB189" i="14"/>
  <c r="CD184" i="14" l="1"/>
  <c r="CD107" i="14"/>
  <c r="CC135" i="14"/>
  <c r="CD127" i="14"/>
  <c r="CE65" i="4"/>
  <c r="CE204" i="4" s="1"/>
  <c r="CD821" i="2"/>
  <c r="CD865" i="2"/>
  <c r="CD791" i="2"/>
  <c r="CE66" i="4"/>
  <c r="CC186" i="14"/>
  <c r="CC189" i="14"/>
  <c r="CD139" i="14"/>
  <c r="CE138" i="14"/>
  <c r="CB196" i="14"/>
  <c r="CB195" i="14"/>
  <c r="CE185" i="14"/>
  <c r="CE791" i="2" l="1"/>
  <c r="CE821" i="2"/>
  <c r="CE865" i="2"/>
  <c r="CF65" i="4"/>
  <c r="CF204" i="4" s="1"/>
  <c r="CF66" i="4"/>
  <c r="CE184" i="14"/>
  <c r="CE139" i="14"/>
  <c r="CF138" i="14"/>
  <c r="CD135" i="14"/>
  <c r="CE127" i="14"/>
  <c r="CD189" i="14"/>
  <c r="CD186" i="14"/>
  <c r="CE107" i="14"/>
  <c r="CF184" i="14"/>
  <c r="CC195" i="14"/>
  <c r="CC196" i="14"/>
  <c r="CG184" i="14" l="1"/>
  <c r="CE135" i="14"/>
  <c r="CF127" i="14"/>
  <c r="CF107" i="14"/>
  <c r="CG185" i="14"/>
  <c r="CF821" i="2"/>
  <c r="CF791" i="2"/>
  <c r="CF865" i="2"/>
  <c r="CG65" i="4"/>
  <c r="CG204" i="4" s="1"/>
  <c r="CG66" i="4"/>
  <c r="CF185" i="14"/>
  <c r="CD196" i="14"/>
  <c r="CD195" i="14"/>
  <c r="CF139" i="14"/>
  <c r="CG138" i="14"/>
  <c r="CE189" i="14"/>
  <c r="CE186" i="14"/>
  <c r="CF135" i="14" l="1"/>
  <c r="CG127" i="14"/>
  <c r="CE196" i="14"/>
  <c r="CE195" i="14"/>
  <c r="CG821" i="2"/>
  <c r="CG865" i="2"/>
  <c r="CH65" i="4"/>
  <c r="CH204" i="4" s="1"/>
  <c r="CG791" i="2"/>
  <c r="CH66" i="4"/>
  <c r="CH185" i="14"/>
  <c r="CG139" i="14"/>
  <c r="CH138" i="14"/>
  <c r="CF189" i="14"/>
  <c r="CF186" i="14"/>
  <c r="CG107" i="14"/>
  <c r="CH184" i="14" l="1"/>
  <c r="CH791" i="2"/>
  <c r="CH821" i="2"/>
  <c r="CH865" i="2"/>
  <c r="CI65" i="4"/>
  <c r="CI204" i="4" s="1"/>
  <c r="CI66" i="4"/>
  <c r="CG189" i="14"/>
  <c r="CG186" i="14"/>
  <c r="CF196" i="14"/>
  <c r="CF195" i="14"/>
  <c r="CI185" i="14"/>
  <c r="CG135" i="14"/>
  <c r="CH127" i="14"/>
  <c r="CH139" i="14"/>
  <c r="CI138" i="14"/>
  <c r="CH107" i="14"/>
  <c r="CI184" i="14" l="1"/>
  <c r="CI139" i="14"/>
  <c r="CJ138" i="14"/>
  <c r="CH135" i="14"/>
  <c r="CI127" i="14"/>
  <c r="CG195" i="14"/>
  <c r="CG196" i="14"/>
  <c r="CI865" i="2"/>
  <c r="CI821" i="2"/>
  <c r="CI791" i="2"/>
  <c r="CJ65" i="4"/>
  <c r="CJ204" i="4" s="1"/>
  <c r="CJ66" i="4"/>
  <c r="CI107" i="14"/>
  <c r="CJ185" i="14"/>
  <c r="CH189" i="14"/>
  <c r="CK184" i="14" l="1"/>
  <c r="CI135" i="14"/>
  <c r="CJ127" i="14"/>
  <c r="CJ107" i="14"/>
  <c r="CJ821" i="2"/>
  <c r="CJ791" i="2"/>
  <c r="CJ865" i="2"/>
  <c r="CK65" i="4"/>
  <c r="CK204" i="4" s="1"/>
  <c r="CK66" i="4"/>
  <c r="CJ139" i="14"/>
  <c r="CK138" i="14"/>
  <c r="CH195" i="14"/>
  <c r="CH196" i="14"/>
  <c r="CJ184" i="14"/>
  <c r="CI186" i="14"/>
  <c r="CI189" i="14"/>
  <c r="CH186" i="14"/>
  <c r="CK185" i="14" l="1"/>
  <c r="CK139" i="14"/>
  <c r="CL138" i="14"/>
  <c r="CJ186" i="14"/>
  <c r="CJ189" i="14"/>
  <c r="CJ135" i="14"/>
  <c r="CK127" i="14"/>
  <c r="CK821" i="2"/>
  <c r="CK865" i="2"/>
  <c r="CK791" i="2"/>
  <c r="CL65" i="4"/>
  <c r="CL204" i="4" s="1"/>
  <c r="CL66" i="4"/>
  <c r="CL184" i="14"/>
  <c r="CI195" i="14"/>
  <c r="CI196" i="14"/>
  <c r="CK107" i="14"/>
  <c r="CL185" i="14"/>
  <c r="CL791" i="2" l="1"/>
  <c r="CM65" i="4"/>
  <c r="CM204" i="4" s="1"/>
  <c r="CL821" i="2"/>
  <c r="CL865" i="2"/>
  <c r="CM66" i="4"/>
  <c r="CK189" i="14"/>
  <c r="CK186" i="14"/>
  <c r="CJ195" i="14"/>
  <c r="CJ196" i="14"/>
  <c r="CM184" i="14"/>
  <c r="CK135" i="14"/>
  <c r="CL127" i="14"/>
  <c r="CL139" i="14"/>
  <c r="CM138" i="14"/>
  <c r="CL107" i="14"/>
  <c r="CM185" i="14" l="1"/>
  <c r="CM139" i="14"/>
  <c r="CN138" i="14"/>
  <c r="CL135" i="14"/>
  <c r="CM127" i="14"/>
  <c r="CK196" i="14"/>
  <c r="CK195" i="14"/>
  <c r="CM821" i="2"/>
  <c r="CM865" i="2"/>
  <c r="CM791" i="2"/>
  <c r="CN65" i="4"/>
  <c r="CN204" i="4" s="1"/>
  <c r="CN66" i="4"/>
  <c r="CN185" i="14"/>
  <c r="CM107" i="14"/>
  <c r="CL189" i="14"/>
  <c r="CN184" i="14" l="1"/>
  <c r="CM189" i="14"/>
  <c r="CM186" i="14"/>
  <c r="CM135" i="14"/>
  <c r="CN127" i="14"/>
  <c r="CL196" i="14"/>
  <c r="CL195" i="14"/>
  <c r="CO184" i="14"/>
  <c r="CO185" i="14"/>
  <c r="CN107" i="14"/>
  <c r="CN865" i="2"/>
  <c r="CN791" i="2"/>
  <c r="CN821" i="2"/>
  <c r="CO65" i="4"/>
  <c r="CO204" i="4" s="1"/>
  <c r="CO66" i="4"/>
  <c r="CN139" i="14"/>
  <c r="CO138" i="14"/>
  <c r="CL186" i="14"/>
  <c r="CM195" i="14" l="1"/>
  <c r="CM196" i="14"/>
  <c r="CO791" i="2"/>
  <c r="CO865" i="2"/>
  <c r="CO821" i="2"/>
  <c r="CP65" i="4"/>
  <c r="CP204" i="4" s="1"/>
  <c r="CP66" i="4"/>
  <c r="CO139" i="14"/>
  <c r="CP138" i="14"/>
  <c r="CN189" i="14"/>
  <c r="CN135" i="14"/>
  <c r="CO127" i="14"/>
  <c r="CP184" i="14"/>
  <c r="CO107" i="14"/>
  <c r="CP185" i="14" l="1"/>
  <c r="CN196" i="14"/>
  <c r="CN195" i="14"/>
  <c r="CO135" i="14"/>
  <c r="CP127" i="14"/>
  <c r="CP139" i="14"/>
  <c r="CQ138" i="14"/>
  <c r="CN186" i="14"/>
  <c r="CP865" i="2"/>
  <c r="CP791" i="2"/>
  <c r="CP821" i="2"/>
  <c r="CQ65" i="4"/>
  <c r="CQ204" i="4" s="1"/>
  <c r="CQ66" i="4"/>
  <c r="CQ184" i="14"/>
  <c r="CQ185" i="14"/>
  <c r="CP107" i="14"/>
  <c r="CO189" i="14"/>
  <c r="CP135" i="14" l="1"/>
  <c r="CQ127" i="14"/>
  <c r="CO195" i="14"/>
  <c r="CO196" i="14"/>
  <c r="CP189" i="14"/>
  <c r="CO186" i="14"/>
  <c r="CQ139" i="14"/>
  <c r="CR138" i="14"/>
  <c r="CQ821" i="2"/>
  <c r="CQ865" i="2"/>
  <c r="CQ791" i="2"/>
  <c r="CR65" i="4"/>
  <c r="CR204" i="4" s="1"/>
  <c r="CR66" i="4"/>
  <c r="CQ107" i="14"/>
  <c r="CR184" i="14"/>
  <c r="CR185" i="14"/>
  <c r="CR821" i="2" l="1"/>
  <c r="CS65" i="4"/>
  <c r="CS204" i="4" s="1"/>
  <c r="CR791" i="2"/>
  <c r="CR865" i="2"/>
  <c r="CS66" i="4"/>
  <c r="CR107" i="14"/>
  <c r="CP196" i="14"/>
  <c r="CP195" i="14"/>
  <c r="CR139" i="14"/>
  <c r="CS138" i="14"/>
  <c r="CP186" i="14"/>
  <c r="CQ135" i="14"/>
  <c r="CR127" i="14"/>
  <c r="CQ189" i="14"/>
  <c r="CS184" i="14"/>
  <c r="CQ195" i="14" l="1"/>
  <c r="CQ196" i="14"/>
  <c r="CS139" i="14"/>
  <c r="CT138" i="14"/>
  <c r="CS127" i="14"/>
  <c r="CR135" i="14"/>
  <c r="CT185" i="14"/>
  <c r="CS107" i="14"/>
  <c r="CQ186" i="14"/>
  <c r="CT65" i="4"/>
  <c r="CT204" i="4" s="1"/>
  <c r="CS865" i="2"/>
  <c r="CS821" i="2"/>
  <c r="CS791" i="2"/>
  <c r="CT66" i="4"/>
  <c r="CS185" i="14"/>
  <c r="CR189" i="14"/>
  <c r="CR186" i="14"/>
  <c r="CS189" i="14" l="1"/>
  <c r="CR195" i="14"/>
  <c r="CS186" i="14"/>
  <c r="CR196" i="14"/>
  <c r="CU185" i="14"/>
  <c r="CT107" i="14"/>
  <c r="CU184" i="14"/>
  <c r="CT139" i="14"/>
  <c r="CU138" i="14"/>
  <c r="CT821" i="2"/>
  <c r="CT865" i="2"/>
  <c r="CT791" i="2"/>
  <c r="CU65" i="4"/>
  <c r="CU204" i="4" s="1"/>
  <c r="CU66" i="4"/>
  <c r="CT184" i="14"/>
  <c r="CT127" i="14"/>
  <c r="CS135" i="14"/>
  <c r="CU821" i="2" l="1"/>
  <c r="CU865" i="2"/>
  <c r="CU791" i="2"/>
  <c r="CV65" i="4"/>
  <c r="CV204" i="4" s="1"/>
  <c r="CV66" i="4"/>
  <c r="CV185" i="14"/>
  <c r="CU107" i="14"/>
  <c r="CT189" i="14"/>
  <c r="CT135" i="14"/>
  <c r="CU127" i="14"/>
  <c r="CU139" i="14"/>
  <c r="CV138" i="14"/>
  <c r="CS196" i="14"/>
  <c r="CT186" i="14"/>
  <c r="CS195" i="14"/>
  <c r="CV184" i="14" l="1"/>
  <c r="CU135" i="14"/>
  <c r="CV127" i="14"/>
  <c r="CW185" i="14"/>
  <c r="CV139" i="14"/>
  <c r="CW138" i="14"/>
  <c r="CV107" i="14"/>
  <c r="CV865" i="2"/>
  <c r="CV821" i="2"/>
  <c r="CV791" i="2"/>
  <c r="CW65" i="4"/>
  <c r="CW204" i="4" s="1"/>
  <c r="CW66" i="4"/>
  <c r="CU189" i="14"/>
  <c r="CU186" i="14"/>
  <c r="CT195" i="14"/>
  <c r="CT196" i="14"/>
  <c r="CW107" i="14" l="1"/>
  <c r="CX184" i="14"/>
  <c r="CX185" i="14"/>
  <c r="CX65" i="4"/>
  <c r="CX204" i="4" s="1"/>
  <c r="CW821" i="2"/>
  <c r="CW791" i="2"/>
  <c r="CW865" i="2"/>
  <c r="CX66" i="4"/>
  <c r="CU196" i="14"/>
  <c r="CU195" i="14"/>
  <c r="CW139" i="14"/>
  <c r="CX138" i="14"/>
  <c r="CV135" i="14"/>
  <c r="CW127" i="14"/>
  <c r="CV189" i="14"/>
  <c r="CV186" i="14"/>
  <c r="CW184" i="14"/>
  <c r="CX865" i="2" l="1"/>
  <c r="CX821" i="2"/>
  <c r="CX791" i="2"/>
  <c r="CY65" i="4"/>
  <c r="CY204" i="4" s="1"/>
  <c r="CY66" i="4"/>
  <c r="CW135" i="14"/>
  <c r="CX127" i="14"/>
  <c r="CW189" i="14"/>
  <c r="CW186" i="14"/>
  <c r="CY184" i="14"/>
  <c r="CV196" i="14"/>
  <c r="CV195" i="14"/>
  <c r="CX139" i="14"/>
  <c r="CY138" i="14"/>
  <c r="CY185" i="14"/>
  <c r="CX107" i="14"/>
  <c r="CY139" i="14" l="1"/>
  <c r="CZ138" i="14"/>
  <c r="CZ184" i="14"/>
  <c r="CY127" i="14"/>
  <c r="CX135" i="14"/>
  <c r="CZ185" i="14"/>
  <c r="CY107" i="14"/>
  <c r="CX189" i="14"/>
  <c r="CW195" i="14"/>
  <c r="CW196" i="14"/>
  <c r="CX186" i="14"/>
  <c r="CY865" i="2"/>
  <c r="CY791" i="2"/>
  <c r="CY821" i="2"/>
  <c r="CZ65" i="4"/>
  <c r="CZ204" i="4" s="1"/>
  <c r="CZ66" i="4"/>
  <c r="DA185" i="14" l="1"/>
  <c r="CX196" i="14"/>
  <c r="CX195" i="14"/>
  <c r="CZ107" i="14"/>
  <c r="CZ791" i="2"/>
  <c r="CZ821" i="2"/>
  <c r="DA65" i="4"/>
  <c r="DA204" i="4" s="1"/>
  <c r="CZ865" i="2"/>
  <c r="DA66" i="4"/>
  <c r="DA138" i="14"/>
  <c r="CZ139" i="14"/>
  <c r="CY189" i="14"/>
  <c r="CY135" i="14"/>
  <c r="CZ127" i="14"/>
  <c r="DA184" i="14" l="1"/>
  <c r="DA865" i="2"/>
  <c r="DA791" i="2"/>
  <c r="DA821" i="2"/>
  <c r="DB65" i="4"/>
  <c r="DB204" i="4" s="1"/>
  <c r="DB66" i="4"/>
  <c r="CY196" i="14"/>
  <c r="CY195" i="14"/>
  <c r="CZ189" i="14"/>
  <c r="DA127" i="14"/>
  <c r="CZ135" i="14"/>
  <c r="DB185" i="14"/>
  <c r="DA139" i="14"/>
  <c r="DB138" i="14"/>
  <c r="CY186" i="14"/>
  <c r="DB184" i="14"/>
  <c r="DA107" i="14"/>
  <c r="DC138" i="14" l="1"/>
  <c r="DB139" i="14"/>
  <c r="DB107" i="14"/>
  <c r="DA189" i="14"/>
  <c r="DA186" i="14"/>
  <c r="DC184" i="14"/>
  <c r="CZ195" i="14"/>
  <c r="CZ196" i="14"/>
  <c r="CZ186" i="14"/>
  <c r="DB821" i="2"/>
  <c r="DB865" i="2"/>
  <c r="DB791" i="2"/>
  <c r="DC65" i="4"/>
  <c r="DC204" i="4" s="1"/>
  <c r="DC66" i="4"/>
  <c r="DA135" i="14"/>
  <c r="DB127" i="14"/>
  <c r="DC185" i="14" l="1"/>
  <c r="DA195" i="14"/>
  <c r="DA196" i="14"/>
  <c r="DB135" i="14"/>
  <c r="DC127" i="14"/>
  <c r="DB189" i="14"/>
  <c r="DD184" i="14"/>
  <c r="DC791" i="2"/>
  <c r="DC865" i="2"/>
  <c r="DC821" i="2"/>
  <c r="DD65" i="4"/>
  <c r="DD204" i="4" s="1"/>
  <c r="DD66" i="4"/>
  <c r="DD185" i="14"/>
  <c r="DC107" i="14"/>
  <c r="DC139" i="14"/>
  <c r="DD138" i="14"/>
  <c r="DD791" i="2" l="1"/>
  <c r="DD821" i="2"/>
  <c r="DD865" i="2"/>
  <c r="DE65" i="4"/>
  <c r="DE204" i="4" s="1"/>
  <c r="DE66" i="4"/>
  <c r="DB196" i="14"/>
  <c r="DB195" i="14"/>
  <c r="DD139" i="14"/>
  <c r="DE138" i="14"/>
  <c r="DC186" i="14"/>
  <c r="DC189" i="14"/>
  <c r="DE185" i="14"/>
  <c r="DC135" i="14"/>
  <c r="DD127" i="14"/>
  <c r="DB186" i="14"/>
  <c r="DD107" i="14"/>
  <c r="DE184" i="14" l="1"/>
  <c r="DF184" i="14"/>
  <c r="DE139" i="14"/>
  <c r="DF138" i="14"/>
  <c r="DE107" i="14"/>
  <c r="DF185" i="14"/>
  <c r="DE865" i="2"/>
  <c r="DE791" i="2"/>
  <c r="DE821" i="2"/>
  <c r="DF65" i="4"/>
  <c r="DF204" i="4" s="1"/>
  <c r="DF66" i="4"/>
  <c r="DD135" i="14"/>
  <c r="DE127" i="14"/>
  <c r="DC196" i="14"/>
  <c r="DC195" i="14"/>
  <c r="DD189" i="14"/>
  <c r="DD186" i="14"/>
  <c r="DD195" i="14" l="1"/>
  <c r="DD196" i="14"/>
  <c r="DE135" i="14"/>
  <c r="DF127" i="14"/>
  <c r="DF139" i="14"/>
  <c r="DG138" i="14"/>
  <c r="DF821" i="2"/>
  <c r="DG65" i="4"/>
  <c r="DG204" i="4" s="1"/>
  <c r="DF865" i="2"/>
  <c r="DF791" i="2"/>
  <c r="DG66" i="4"/>
  <c r="DF107" i="14"/>
  <c r="DE189" i="14"/>
  <c r="DG184" i="14"/>
  <c r="DG185" i="14" l="1"/>
  <c r="DG139" i="14"/>
  <c r="DH138" i="14"/>
  <c r="DH185" i="14"/>
  <c r="DE195" i="14"/>
  <c r="DE196" i="14"/>
  <c r="DG821" i="2"/>
  <c r="DG865" i="2"/>
  <c r="DG791" i="2"/>
  <c r="DH65" i="4"/>
  <c r="DH204" i="4" s="1"/>
  <c r="DH66" i="4"/>
  <c r="DF135" i="14"/>
  <c r="DG127" i="14"/>
  <c r="DE186" i="14"/>
  <c r="DG107" i="14"/>
  <c r="DF189" i="14"/>
  <c r="DF186" i="14"/>
  <c r="DH184" i="14" l="1"/>
  <c r="DG135" i="14"/>
  <c r="DH127" i="14"/>
  <c r="DI184" i="14"/>
  <c r="DF196" i="14"/>
  <c r="DF195" i="14"/>
  <c r="DH107" i="14"/>
  <c r="DH821" i="2"/>
  <c r="DH791" i="2"/>
  <c r="DH865" i="2"/>
  <c r="DI65" i="4"/>
  <c r="DI204" i="4" s="1"/>
  <c r="DI66" i="4"/>
  <c r="DH139" i="14"/>
  <c r="DI138" i="14"/>
  <c r="DG189" i="14"/>
  <c r="DI185" i="14" l="1"/>
  <c r="DG195" i="14"/>
  <c r="DG196" i="14"/>
  <c r="DI139" i="14"/>
  <c r="DJ138" i="14"/>
  <c r="DH189" i="14"/>
  <c r="DJ184" i="14"/>
  <c r="DI107" i="14"/>
  <c r="DJ185" i="14"/>
  <c r="DI127" i="14"/>
  <c r="DH135" i="14"/>
  <c r="DI821" i="2"/>
  <c r="DI865" i="2"/>
  <c r="DI791" i="2"/>
  <c r="DJ65" i="4"/>
  <c r="DJ204" i="4" s="1"/>
  <c r="DJ66" i="4"/>
  <c r="DG186" i="14"/>
  <c r="DJ865" i="2" l="1"/>
  <c r="DK65" i="4"/>
  <c r="DK204" i="4" s="1"/>
  <c r="DJ821" i="2"/>
  <c r="DJ791" i="2"/>
  <c r="DK66" i="4"/>
  <c r="DI189" i="14"/>
  <c r="DI186" i="14"/>
  <c r="DH195" i="14"/>
  <c r="DH196" i="14"/>
  <c r="DI135" i="14"/>
  <c r="DJ127" i="14"/>
  <c r="DK185" i="14"/>
  <c r="DK138" i="14"/>
  <c r="DJ139" i="14"/>
  <c r="DJ107" i="14"/>
  <c r="DH186" i="14"/>
  <c r="DK184" i="14" l="1"/>
  <c r="DJ135" i="14"/>
  <c r="DK127" i="14"/>
  <c r="DK107" i="14"/>
  <c r="DI196" i="14"/>
  <c r="DI195" i="14"/>
  <c r="DK865" i="2"/>
  <c r="DK821" i="2"/>
  <c r="DK791" i="2"/>
  <c r="DL65" i="4"/>
  <c r="DL204" i="4" s="1"/>
  <c r="DL66" i="4"/>
  <c r="DK139" i="14"/>
  <c r="DL138" i="14"/>
  <c r="DJ189" i="14"/>
  <c r="DL139" i="14" l="1"/>
  <c r="DM138" i="14"/>
  <c r="DM184" i="14"/>
  <c r="DL107" i="14"/>
  <c r="DM185" i="14"/>
  <c r="DL185" i="14"/>
  <c r="DJ195" i="14"/>
  <c r="DJ196" i="14"/>
  <c r="DK189" i="14"/>
  <c r="DL184" i="14"/>
  <c r="DK135" i="14"/>
  <c r="DL127" i="14"/>
  <c r="DM65" i="4"/>
  <c r="DM204" i="4" s="1"/>
  <c r="DL791" i="2"/>
  <c r="DL865" i="2"/>
  <c r="DL821" i="2"/>
  <c r="DM66" i="4"/>
  <c r="DJ186" i="14"/>
  <c r="DM821" i="2" l="1"/>
  <c r="DM791" i="2"/>
  <c r="DM865" i="2"/>
  <c r="DN65" i="4"/>
  <c r="DN204" i="4" s="1"/>
  <c r="DN66" i="4"/>
  <c r="DN184" i="14"/>
  <c r="DL189" i="14"/>
  <c r="DL186" i="14"/>
  <c r="DK195" i="14"/>
  <c r="DK196" i="14"/>
  <c r="DM107" i="14"/>
  <c r="DL135" i="14"/>
  <c r="DM127" i="14"/>
  <c r="DK186" i="14"/>
  <c r="DM139" i="14"/>
  <c r="DN138" i="14"/>
  <c r="DN185" i="14" l="1"/>
  <c r="DM186" i="14"/>
  <c r="DM189" i="14"/>
  <c r="DN139" i="14"/>
  <c r="DO138" i="14"/>
  <c r="DN107" i="14"/>
  <c r="DO185" i="14"/>
  <c r="DO184" i="14"/>
  <c r="DL196" i="14"/>
  <c r="DL195" i="14"/>
  <c r="DN791" i="2"/>
  <c r="DN821" i="2"/>
  <c r="DN865" i="2"/>
  <c r="DO65" i="4"/>
  <c r="DO204" i="4" s="1"/>
  <c r="DO66" i="4"/>
  <c r="DN127" i="14"/>
  <c r="DM135" i="14"/>
  <c r="DO791" i="2" l="1"/>
  <c r="DO865" i="2"/>
  <c r="DO821" i="2"/>
  <c r="DP65" i="4"/>
  <c r="DP204" i="4" s="1"/>
  <c r="DP66" i="4"/>
  <c r="DM195" i="14"/>
  <c r="DM196" i="14"/>
  <c r="DN189" i="14"/>
  <c r="DO139" i="14"/>
  <c r="DP138" i="14"/>
  <c r="DP185" i="14"/>
  <c r="DN135" i="14"/>
  <c r="DO127" i="14"/>
  <c r="DP184" i="14"/>
  <c r="DO107" i="14"/>
  <c r="DQ184" i="14" l="1"/>
  <c r="DP107" i="14"/>
  <c r="DN196" i="14"/>
  <c r="DN195" i="14"/>
  <c r="DN186" i="14"/>
  <c r="DP139" i="14"/>
  <c r="DQ138" i="14"/>
  <c r="DP821" i="2"/>
  <c r="DP791" i="2"/>
  <c r="DP865" i="2"/>
  <c r="DQ65" i="4"/>
  <c r="DQ204" i="4" s="1"/>
  <c r="DQ66" i="4"/>
  <c r="DO135" i="14"/>
  <c r="DP127" i="14"/>
  <c r="DO189" i="14"/>
  <c r="DO186" i="14"/>
  <c r="DQ185" i="14" l="1"/>
  <c r="DP189" i="14"/>
  <c r="DP186" i="14"/>
  <c r="DQ791" i="2"/>
  <c r="DQ865" i="2"/>
  <c r="DQ821" i="2"/>
  <c r="DR65" i="4"/>
  <c r="DR204" i="4" s="1"/>
  <c r="DR66" i="4"/>
  <c r="DO196" i="14"/>
  <c r="DO195" i="14"/>
  <c r="DP135" i="14"/>
  <c r="DQ127" i="14"/>
  <c r="DR138" i="14"/>
  <c r="DQ139" i="14"/>
  <c r="DQ107" i="14"/>
  <c r="DR184" i="14"/>
  <c r="DR185" i="14"/>
  <c r="DR865" i="2" l="1"/>
  <c r="DR791" i="2"/>
  <c r="DR821" i="2"/>
  <c r="DS65" i="4"/>
  <c r="DS204" i="4" s="1"/>
  <c r="DS66" i="4"/>
  <c r="DQ135" i="14"/>
  <c r="DR127" i="14"/>
  <c r="DQ186" i="14"/>
  <c r="DQ189" i="14"/>
  <c r="DS184" i="14"/>
  <c r="DP195" i="14"/>
  <c r="DP196" i="14"/>
  <c r="DS138" i="14"/>
  <c r="DR139" i="14"/>
  <c r="DR107" i="14"/>
  <c r="DS185" i="14" l="1"/>
  <c r="DS107" i="14"/>
  <c r="DR135" i="14"/>
  <c r="DS127" i="14"/>
  <c r="DT184" i="14"/>
  <c r="DS821" i="2"/>
  <c r="DS791" i="2"/>
  <c r="DS865" i="2"/>
  <c r="DT66" i="4"/>
  <c r="DT65" i="4"/>
  <c r="DT204" i="4" s="1"/>
  <c r="DS139" i="14"/>
  <c r="DT138" i="14"/>
  <c r="DQ196" i="14"/>
  <c r="DQ195" i="14"/>
  <c r="DR189" i="14"/>
  <c r="DR186" i="14"/>
  <c r="DT139" i="14" l="1"/>
  <c r="DU138" i="14"/>
  <c r="DS189" i="14"/>
  <c r="DS186" i="14"/>
  <c r="DU185" i="14"/>
  <c r="DT107" i="14"/>
  <c r="DU184" i="14"/>
  <c r="DT185" i="14"/>
  <c r="DR196" i="14"/>
  <c r="DR195" i="14"/>
  <c r="DT127" i="14"/>
  <c r="DS135" i="14"/>
  <c r="DU65" i="4"/>
  <c r="DU204" i="4" s="1"/>
  <c r="DT791" i="2"/>
  <c r="DT821" i="2"/>
  <c r="DT865" i="2"/>
  <c r="DU66" i="4"/>
  <c r="DT189" i="14" l="1"/>
  <c r="DU127" i="14"/>
  <c r="DT135" i="14"/>
  <c r="DT186" i="14"/>
  <c r="DS196" i="14"/>
  <c r="DS195" i="14"/>
  <c r="DV107" i="14"/>
  <c r="DU139" i="14"/>
  <c r="DV138" i="14"/>
  <c r="DV139" i="14" s="1"/>
  <c r="DU865" i="2"/>
  <c r="DU791" i="2"/>
  <c r="DU821" i="2"/>
  <c r="DV66" i="4"/>
  <c r="DV65" i="4"/>
  <c r="DV204" i="4" s="1"/>
  <c r="DV184" i="14"/>
  <c r="DU107" i="14"/>
  <c r="DV185" i="14"/>
  <c r="B139" i="14" l="1"/>
  <c r="N140" i="14" s="1"/>
  <c r="DU189" i="14"/>
  <c r="DV127" i="14"/>
  <c r="DV135" i="14" s="1"/>
  <c r="DU135" i="14"/>
  <c r="DV821" i="2"/>
  <c r="DV791" i="2"/>
  <c r="DV865" i="2"/>
  <c r="DT195" i="14"/>
  <c r="DT196" i="14"/>
  <c r="DU186" i="14"/>
  <c r="G140" i="14" l="1"/>
  <c r="BN140" i="14"/>
  <c r="BV140" i="14"/>
  <c r="DQ140" i="14"/>
  <c r="CP140" i="14"/>
  <c r="AZ140" i="14"/>
  <c r="AR140" i="14"/>
  <c r="DN140" i="14"/>
  <c r="DF140" i="14"/>
  <c r="DC140" i="14"/>
  <c r="AA140" i="14"/>
  <c r="CL140" i="14"/>
  <c r="BR140" i="14"/>
  <c r="P140" i="14"/>
  <c r="DV140" i="14"/>
  <c r="BD140" i="14"/>
  <c r="CS140" i="14"/>
  <c r="BH140" i="14"/>
  <c r="BF140" i="14"/>
  <c r="BS140" i="14"/>
  <c r="BQ140" i="14"/>
  <c r="DH140" i="14"/>
  <c r="AS140" i="14"/>
  <c r="DJ140" i="14"/>
  <c r="CU140" i="14"/>
  <c r="AT140" i="14"/>
  <c r="DD140" i="14"/>
  <c r="AI140" i="14"/>
  <c r="AG140" i="14"/>
  <c r="CX140" i="14"/>
  <c r="DM140" i="14"/>
  <c r="DG140" i="14"/>
  <c r="H140" i="14"/>
  <c r="CT140" i="14"/>
  <c r="AU140" i="14"/>
  <c r="AL140" i="14"/>
  <c r="DE140" i="14"/>
  <c r="AQ140" i="14"/>
  <c r="J140" i="14"/>
  <c r="CQ140" i="14"/>
  <c r="X140" i="14"/>
  <c r="AJ140" i="14"/>
  <c r="R140" i="14"/>
  <c r="AH140" i="14"/>
  <c r="BA140" i="14"/>
  <c r="CB140" i="14"/>
  <c r="DT140" i="14"/>
  <c r="CK140" i="14"/>
  <c r="BU140" i="14"/>
  <c r="DO140" i="14"/>
  <c r="CD140" i="14"/>
  <c r="CE140" i="14"/>
  <c r="Y140" i="14"/>
  <c r="BZ140" i="14"/>
  <c r="AD140" i="14"/>
  <c r="BC140" i="14"/>
  <c r="BX140" i="14"/>
  <c r="S140" i="14"/>
  <c r="AE140" i="14"/>
  <c r="AP140" i="14"/>
  <c r="DR140" i="14"/>
  <c r="CC140" i="14"/>
  <c r="CO140" i="14"/>
  <c r="BB140" i="14"/>
  <c r="CW140" i="14"/>
  <c r="Q140" i="14"/>
  <c r="AC140" i="14"/>
  <c r="DA140" i="14"/>
  <c r="DS140" i="14"/>
  <c r="BG140" i="14"/>
  <c r="DL140" i="14"/>
  <c r="K140" i="14"/>
  <c r="CN140" i="14"/>
  <c r="BP140" i="14"/>
  <c r="T140" i="14"/>
  <c r="CA140" i="14"/>
  <c r="CR140" i="14"/>
  <c r="BL140" i="14"/>
  <c r="AM140" i="14"/>
  <c r="DP140" i="14"/>
  <c r="AK140" i="14"/>
  <c r="CF140" i="14"/>
  <c r="CY140" i="14"/>
  <c r="AX140" i="14"/>
  <c r="BO140" i="14"/>
  <c r="BY140" i="14"/>
  <c r="W140" i="14"/>
  <c r="AV140" i="14"/>
  <c r="L140" i="14"/>
  <c r="AO140" i="14"/>
  <c r="Z140" i="14"/>
  <c r="BJ140" i="14"/>
  <c r="BM140" i="14"/>
  <c r="I140" i="14"/>
  <c r="BT140" i="14"/>
  <c r="M140" i="14"/>
  <c r="BE140" i="14"/>
  <c r="AB140" i="14"/>
  <c r="DB140" i="14"/>
  <c r="CG140" i="14"/>
  <c r="DI140" i="14"/>
  <c r="CV140" i="14"/>
  <c r="AN140" i="14"/>
  <c r="BW140" i="14"/>
  <c r="CJ140" i="14"/>
  <c r="V140" i="14"/>
  <c r="AW140" i="14"/>
  <c r="O140" i="14"/>
  <c r="CZ140" i="14"/>
  <c r="CM140" i="14"/>
  <c r="CH140" i="14"/>
  <c r="CI140" i="14"/>
  <c r="AF140" i="14"/>
  <c r="U140" i="14"/>
  <c r="DK140" i="14"/>
  <c r="BK140" i="14"/>
  <c r="AY140" i="14"/>
  <c r="DU140" i="14"/>
  <c r="BI140" i="14"/>
  <c r="B135" i="14"/>
  <c r="BS136" i="14" s="1"/>
  <c r="DU195" i="14"/>
  <c r="DU196" i="14"/>
  <c r="DV189" i="14"/>
  <c r="DV186" i="14"/>
  <c r="DX140" i="14" l="1"/>
  <c r="B140" i="14" s="1"/>
  <c r="G136" i="14"/>
  <c r="AX136" i="14"/>
  <c r="CP136" i="14"/>
  <c r="BX136" i="14"/>
  <c r="AD136" i="14"/>
  <c r="H136" i="14"/>
  <c r="CT136" i="14"/>
  <c r="CU136" i="14"/>
  <c r="AG136" i="14"/>
  <c r="CR136" i="14"/>
  <c r="CG136" i="14"/>
  <c r="BK136" i="14"/>
  <c r="DB136" i="14"/>
  <c r="CJ136" i="14"/>
  <c r="AO136" i="14"/>
  <c r="AY136" i="14"/>
  <c r="U136" i="14"/>
  <c r="J136" i="14"/>
  <c r="AP136" i="14"/>
  <c r="X136" i="14"/>
  <c r="BO136" i="14"/>
  <c r="BE136" i="14"/>
  <c r="CS136" i="14"/>
  <c r="BW136" i="14"/>
  <c r="CH136" i="14"/>
  <c r="V136" i="14"/>
  <c r="BY136" i="14"/>
  <c r="N136" i="14"/>
  <c r="BP136" i="14"/>
  <c r="DO136" i="14"/>
  <c r="BC136" i="14"/>
  <c r="DQ136" i="14"/>
  <c r="BL136" i="14"/>
  <c r="S136" i="14"/>
  <c r="BZ136" i="14"/>
  <c r="BQ136" i="14"/>
  <c r="M136" i="14"/>
  <c r="BH136" i="14"/>
  <c r="DG136" i="14"/>
  <c r="AU136" i="14"/>
  <c r="DT136" i="14"/>
  <c r="CD136" i="14"/>
  <c r="L136" i="14"/>
  <c r="AI136" i="14"/>
  <c r="CL136" i="14"/>
  <c r="Z136" i="14"/>
  <c r="CC136" i="14"/>
  <c r="Q136" i="14"/>
  <c r="BT136" i="14"/>
  <c r="DS136" i="14"/>
  <c r="BG136" i="14"/>
  <c r="BN136" i="14"/>
  <c r="DH136" i="14"/>
  <c r="BR136" i="14"/>
  <c r="AM136" i="14"/>
  <c r="P136" i="14"/>
  <c r="BI136" i="14"/>
  <c r="BJ136" i="14"/>
  <c r="AZ136" i="14"/>
  <c r="AR136" i="14"/>
  <c r="CB136" i="14"/>
  <c r="DP136" i="14"/>
  <c r="K136" i="14"/>
  <c r="DL136" i="14"/>
  <c r="BU136" i="14"/>
  <c r="DM136" i="14"/>
  <c r="CQ136" i="14"/>
  <c r="BV136" i="14"/>
  <c r="BD136" i="14"/>
  <c r="BA136" i="14"/>
  <c r="AE136" i="14"/>
  <c r="I136" i="14"/>
  <c r="DC136" i="14"/>
  <c r="DU136" i="14"/>
  <c r="CY136" i="14"/>
  <c r="DV136" i="14"/>
  <c r="DD136" i="14"/>
  <c r="AH136" i="14"/>
  <c r="BM136" i="14"/>
  <c r="AQ136" i="14"/>
  <c r="AV136" i="14"/>
  <c r="R136" i="14"/>
  <c r="DN136" i="14"/>
  <c r="DE136" i="14"/>
  <c r="BB136" i="14"/>
  <c r="AS136" i="14"/>
  <c r="CV136" i="14"/>
  <c r="AJ136" i="14"/>
  <c r="CI136" i="14"/>
  <c r="W136" i="14"/>
  <c r="DJ136" i="14"/>
  <c r="Y136" i="14"/>
  <c r="CE136" i="14"/>
  <c r="DF136" i="14"/>
  <c r="AT136" i="14"/>
  <c r="CW136" i="14"/>
  <c r="AK136" i="14"/>
  <c r="CN136" i="14"/>
  <c r="AB136" i="14"/>
  <c r="CA136" i="14"/>
  <c r="DA136" i="14"/>
  <c r="AF136" i="14"/>
  <c r="DR136" i="14"/>
  <c r="DI136" i="14"/>
  <c r="AW136" i="14"/>
  <c r="CZ136" i="14"/>
  <c r="AA136" i="14"/>
  <c r="CM136" i="14"/>
  <c r="CK136" i="14"/>
  <c r="CX136" i="14"/>
  <c r="AL136" i="14"/>
  <c r="CO136" i="14"/>
  <c r="O136" i="14"/>
  <c r="BF136" i="14"/>
  <c r="AN136" i="14"/>
  <c r="DK136" i="14"/>
  <c r="AC136" i="14"/>
  <c r="CF136" i="14"/>
  <c r="T136" i="14"/>
  <c r="DV196" i="14"/>
  <c r="DV195" i="14"/>
  <c r="B137" i="14" l="1"/>
  <c r="DX136" i="14"/>
  <c r="B136" i="14" s="1"/>
  <c r="B134" i="14" l="1"/>
</calcChain>
</file>

<file path=xl/sharedStrings.xml><?xml version="1.0" encoding="utf-8"?>
<sst xmlns="http://schemas.openxmlformats.org/spreadsheetml/2006/main" count="6643" uniqueCount="3477">
  <si>
    <t>ИТОГО</t>
  </si>
  <si>
    <t>%</t>
  </si>
  <si>
    <t>лет</t>
  </si>
  <si>
    <t>период</t>
  </si>
  <si>
    <t>ID</t>
  </si>
  <si>
    <t>Flags</t>
  </si>
  <si>
    <t>Cur</t>
  </si>
  <si>
    <t>Дата начала проекта</t>
  </si>
  <si>
    <t>Шаг планирования</t>
  </si>
  <si>
    <t>Длительность шага планирования</t>
  </si>
  <si>
    <t>Основная валюта расчетов</t>
  </si>
  <si>
    <t>Вторая валюта</t>
  </si>
  <si>
    <t>Третья валюта</t>
  </si>
  <si>
    <t>Язык интерфейса и отчетности</t>
  </si>
  <si>
    <t>Включена</t>
  </si>
  <si>
    <t>Русский</t>
  </si>
  <si>
    <t>$</t>
  </si>
  <si>
    <t>EUR</t>
  </si>
  <si>
    <t>Год начала проекта</t>
  </si>
  <si>
    <t>Месяц начала проекта</t>
  </si>
  <si>
    <t>Дата начала периода</t>
  </si>
  <si>
    <t>ДАТА НАЧАЛА И ДЛИТЕЛЬНОСТЬ</t>
  </si>
  <si>
    <t>Год периода</t>
  </si>
  <si>
    <t>Месяц начала периода</t>
  </si>
  <si>
    <t>Номер периода</t>
  </si>
  <si>
    <t>Длительность периода в днях</t>
  </si>
  <si>
    <t>Название периода для заголовков таблиц</t>
  </si>
  <si>
    <t>Неполный период (1 - да)?</t>
  </si>
  <si>
    <t>Коэффициент для учета неполного периода</t>
  </si>
  <si>
    <t>НАСТРОЙКА ВИДА ТАБЛИЦ</t>
  </si>
  <si>
    <t>ВАЛЮТЫ, КУРСЫ, ИНФЛЯЦИЯ</t>
  </si>
  <si>
    <t>Предполагаемый темп годового роста цен</t>
  </si>
  <si>
    <t>То же, в пересчете на период, равный шагу проекта</t>
  </si>
  <si>
    <t>Учитывать</t>
  </si>
  <si>
    <t>Темпы роста курса к основной валюте</t>
  </si>
  <si>
    <t>% в год</t>
  </si>
  <si>
    <t>Стиль оформления листов</t>
  </si>
  <si>
    <t>English</t>
  </si>
  <si>
    <t>Название проекта</t>
  </si>
  <si>
    <t>Проект без названия</t>
  </si>
  <si>
    <t>Темпы роста цен, базовые</t>
  </si>
  <si>
    <t>Продажи</t>
  </si>
  <si>
    <t>Материалы и комплектующие</t>
  </si>
  <si>
    <t>Прочие переменные затраты</t>
  </si>
  <si>
    <t>Постоянные производственные издержки</t>
  </si>
  <si>
    <t>Постоянные административные издержки</t>
  </si>
  <si>
    <t>Постоянные маркетинговые издержки</t>
  </si>
  <si>
    <t>Персонал</t>
  </si>
  <si>
    <t>Детализация; темпы роста цен в отдельных категориях:</t>
  </si>
  <si>
    <t>Учет инфляции при планировании цен</t>
  </si>
  <si>
    <t>Альт-Инвест</t>
  </si>
  <si>
    <t>ПАРАМЕТРЫ НАЛОГОВ</t>
  </si>
  <si>
    <t>Ставка налога, федеральная составляющая</t>
  </si>
  <si>
    <t>Ставка налога, местная составляющая</t>
  </si>
  <si>
    <t>Суммарная ставка налога на прибыль</t>
  </si>
  <si>
    <t>мес.</t>
  </si>
  <si>
    <t>НАЛОГ НА ПРИБЫЛЬ</t>
  </si>
  <si>
    <t>НАЛОГ НА ИМУЩЕСТВО</t>
  </si>
  <si>
    <t>Ставка налога для недвижимости</t>
  </si>
  <si>
    <t>Ставка налога для оборудования</t>
  </si>
  <si>
    <t>НАЛОГ С ОБОРОТА (УСН)</t>
  </si>
  <si>
    <t>Стандартная ставка налога</t>
  </si>
  <si>
    <t>НАЛОГ НА ДОБАВЛЕННУЮ СТОИМОСТЬ</t>
  </si>
  <si>
    <t>периодов</t>
  </si>
  <si>
    <t>Ставка страхования от несчастных случаев</t>
  </si>
  <si>
    <t>прямое возмещение через</t>
  </si>
  <si>
    <t>Способ зачета переплаченного НДС:</t>
  </si>
  <si>
    <t>НАЛОГ С ДОХОДА, УМЕНЬШЕННОГО НА РАСХОДЫ (УСН, ЕСХН)</t>
  </si>
  <si>
    <t>СТАВКИ ДИСКОНТИРОВАНИЯ</t>
  </si>
  <si>
    <t>Расчет средневзвешенной ставки:</t>
  </si>
  <si>
    <t xml:space="preserve">WACC = Re * We + Rd * Wd * (1-T) = </t>
  </si>
  <si>
    <t>Доля собственного капитала в расчете ставки, We</t>
  </si>
  <si>
    <t>Доля заемного капитала в расчете ставки, Wd</t>
  </si>
  <si>
    <t>Ставка налога на прибыль, T</t>
  </si>
  <si>
    <t>Ставка для собственного капитала, Re</t>
  </si>
  <si>
    <t>Долгосрочные темпы роста в постпрогнозный период</t>
  </si>
  <si>
    <t>зачитывать при будущих расчетах</t>
  </si>
  <si>
    <t>Валюта, используемая при расчете эффективности</t>
  </si>
  <si>
    <t>Ставка реинвестирования доходов (для расчета MIRR)</t>
  </si>
  <si>
    <t>Выключена</t>
  </si>
  <si>
    <t>Сборка дистрибутива выполнена?</t>
  </si>
  <si>
    <t>Дата сборки</t>
  </si>
  <si>
    <t>Это демоверсия?</t>
  </si>
  <si>
    <t>Это версия СУММ?</t>
  </si>
  <si>
    <t>Технические флаги</t>
  </si>
  <si>
    <t>Параметры</t>
  </si>
  <si>
    <t>Старт</t>
  </si>
  <si>
    <t>Результаты</t>
  </si>
  <si>
    <t>Сценарии</t>
  </si>
  <si>
    <t>Графики</t>
  </si>
  <si>
    <t>Цветовые схемы</t>
  </si>
  <si>
    <t>Оттенки серого</t>
  </si>
  <si>
    <t>Текущие настройки</t>
  </si>
  <si>
    <t>Заголовок</t>
  </si>
  <si>
    <t>Пароль защиты</t>
  </si>
  <si>
    <t>Флаги сборки</t>
  </si>
  <si>
    <t>Сумм?</t>
  </si>
  <si>
    <t>Базовый язык интерфейса?</t>
  </si>
  <si>
    <t>Будет собрана версия:</t>
  </si>
  <si>
    <t>Отмена</t>
  </si>
  <si>
    <t>Пароль:</t>
  </si>
  <si>
    <t>Показывать вводимый текст</t>
  </si>
  <si>
    <t>Английский</t>
  </si>
  <si>
    <t>Фиксированные строки, используемые в макросах (и иногда на листах тоже). Строки для листов начинаются после зеленого заголовка</t>
  </si>
  <si>
    <t>Внешний вид модели</t>
  </si>
  <si>
    <t>Язык интерфейса и отчетных форм</t>
  </si>
  <si>
    <t>Удалить из проекта макросы и формулы...</t>
  </si>
  <si>
    <t>Проверяются до 8 колонок</t>
  </si>
  <si>
    <t>Настройки пользователя</t>
  </si>
  <si>
    <t>Стандартный</t>
  </si>
  <si>
    <t>С этого места начинаются строки, которые могут применяться ТОЛЬКО на листах</t>
  </si>
  <si>
    <t>Main</t>
  </si>
  <si>
    <t>Start</t>
  </si>
  <si>
    <t>Project</t>
  </si>
  <si>
    <t>Results</t>
  </si>
  <si>
    <t>Charts</t>
  </si>
  <si>
    <t>Изменить</t>
  </si>
  <si>
    <t>Edit</t>
  </si>
  <si>
    <t>Удалить все формулы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</si>
  <si>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</si>
  <si>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</si>
  <si>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</si>
  <si>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</si>
  <si>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</si>
  <si>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</si>
  <si>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</si>
  <si>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</si>
  <si>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</si>
  <si>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</si>
  <si>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</si>
  <si>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</si>
  <si>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Дата начала и длительность</t>
  </si>
  <si>
    <t>Начало проекта</t>
  </si>
  <si>
    <t>Число периодов</t>
  </si>
  <si>
    <t>Длительность периода</t>
  </si>
  <si>
    <t>Alt-Invest</t>
  </si>
  <si>
    <t>Cancel</t>
  </si>
  <si>
    <t>Password:</t>
  </si>
  <si>
    <t>Display password</t>
  </si>
  <si>
    <t>Do not forget your password. You cannot unlock the model without it.</t>
  </si>
  <si>
    <t>Russian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</si>
  <si>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</si>
  <si>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</si>
  <si>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</si>
  <si>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</si>
  <si>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</si>
  <si>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</si>
  <si>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</si>
  <si>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</si>
  <si>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</si>
  <si>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</si>
  <si>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</si>
  <si>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</si>
  <si>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Start date and duration</t>
  </si>
  <si>
    <t>Project start</t>
  </si>
  <si>
    <t>Number of periods</t>
  </si>
  <si>
    <t>Planning step</t>
  </si>
  <si>
    <t>Первый период проекта будет иметь неполную длину.</t>
  </si>
  <si>
    <t>кв.</t>
  </si>
  <si>
    <t>дн.</t>
  </si>
  <si>
    <t>Длительность периода в месяцах</t>
  </si>
  <si>
    <t>Дата конца периода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</si>
  <si>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</si>
  <si>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</si>
  <si>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</si>
  <si>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</si>
  <si>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</si>
  <si>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</si>
  <si>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</si>
  <si>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</si>
  <si>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</si>
  <si>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</si>
  <si>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</si>
  <si>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</si>
  <si>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Евро</t>
  </si>
  <si>
    <t>Австралийские доллары</t>
  </si>
  <si>
    <t>Датские кроны</t>
  </si>
  <si>
    <t>Доллары США</t>
  </si>
  <si>
    <t>Индийские рупии</t>
  </si>
  <si>
    <t>Казахские тенге</t>
  </si>
  <si>
    <t>Канадские доллары</t>
  </si>
  <si>
    <t>Китайские юани</t>
  </si>
  <si>
    <t>Молдавские леи</t>
  </si>
  <si>
    <t>Норвежские кроны</t>
  </si>
  <si>
    <t>Польские злотые</t>
  </si>
  <si>
    <t>Турецкие лиры</t>
  </si>
  <si>
    <t>Украинские гривны</t>
  </si>
  <si>
    <t>Фунты стерлингов</t>
  </si>
  <si>
    <t>Чешские кроны</t>
  </si>
  <si>
    <t>Швейцарские франки</t>
  </si>
  <si>
    <t>Японские йены</t>
  </si>
  <si>
    <t>Российские рубли</t>
  </si>
  <si>
    <t>не использовать</t>
  </si>
  <si>
    <t>Венгерский форинт</t>
  </si>
  <si>
    <t>Румынский лей</t>
  </si>
  <si>
    <t>Валюты и инфляция</t>
  </si>
  <si>
    <t>Основная валюта</t>
  </si>
  <si>
    <t>Валюта отчетности</t>
  </si>
  <si>
    <t>Учет инфляции в расчетах</t>
  </si>
  <si>
    <t>Учитывать (цены будут расти с инфляцией)</t>
  </si>
  <si>
    <t>Не учитывать (постоянные цены)</t>
  </si>
  <si>
    <t>Горизонт планирования проекта</t>
  </si>
  <si>
    <t>AUD</t>
  </si>
  <si>
    <t>HUF</t>
  </si>
  <si>
    <t>DKK</t>
  </si>
  <si>
    <t>INR</t>
  </si>
  <si>
    <t>KZT</t>
  </si>
  <si>
    <t>CAD</t>
  </si>
  <si>
    <t>CNY</t>
  </si>
  <si>
    <t>MDL</t>
  </si>
  <si>
    <t>NOK</t>
  </si>
  <si>
    <t>PLN</t>
  </si>
  <si>
    <t>руб.</t>
  </si>
  <si>
    <t>RON</t>
  </si>
  <si>
    <t>TRY</t>
  </si>
  <si>
    <t>грн.</t>
  </si>
  <si>
    <t>GBP</t>
  </si>
  <si>
    <t>CZK</t>
  </si>
  <si>
    <t>CHF</t>
  </si>
  <si>
    <t>JPY</t>
  </si>
  <si>
    <t>тыс. ***</t>
  </si>
  <si>
    <t>Инвестиционная фаза</t>
  </si>
  <si>
    <t>Инвестиционная фаза проекта</t>
  </si>
  <si>
    <t>Инвестфаза</t>
  </si>
  <si>
    <t>Цвет заголовков таблиц</t>
  </si>
  <si>
    <t>Налоги</t>
  </si>
  <si>
    <t>Планирование возврата переплаченного НДС</t>
  </si>
  <si>
    <t>Зачитывать при будущих расчетах</t>
  </si>
  <si>
    <t>Возврат переплаченных сумм из бюджета</t>
  </si>
  <si>
    <t>Налог на добавленную стоимость</t>
  </si>
  <si>
    <t>Налог на прибыль</t>
  </si>
  <si>
    <t>Налог на имущество</t>
  </si>
  <si>
    <t>Налог с оборота (для упрощенной системы)</t>
  </si>
  <si>
    <t>Периодичность выплаты налога, месяцев</t>
  </si>
  <si>
    <t>Ставка налога</t>
  </si>
  <si>
    <t>Налог с дохода, уменьшенного на расходы (УСН, ЕСХН)</t>
  </si>
  <si>
    <t>возврат из бюджета</t>
  </si>
  <si>
    <t>ИНВЕСТИЦИИ В ОСНОВНЫЕ СРЕДСТВА</t>
  </si>
  <si>
    <t>Земля</t>
  </si>
  <si>
    <t>Здания и сооружения</t>
  </si>
  <si>
    <t>Оборудование</t>
  </si>
  <si>
    <t>Нематериальные активы</t>
  </si>
  <si>
    <t>Итого: Земля</t>
  </si>
  <si>
    <t>Добавить...</t>
  </si>
  <si>
    <t>Удалить</t>
  </si>
  <si>
    <t>Закрыть</t>
  </si>
  <si>
    <t>Валюта</t>
  </si>
  <si>
    <t>Добавить</t>
  </si>
  <si>
    <t>Массовое добавление:</t>
  </si>
  <si>
    <t>элементов</t>
  </si>
  <si>
    <t>Название единицы измерения:</t>
  </si>
  <si>
    <t>Валюта:</t>
  </si>
  <si>
    <t>Вы действительно хотите удалить выделенные пункты?</t>
  </si>
  <si>
    <t>Полный список всех разделов и таблиц:</t>
  </si>
  <si>
    <t>Листы модели:</t>
  </si>
  <si>
    <t>Версия модели:</t>
  </si>
  <si>
    <t>Дата выпуска:</t>
  </si>
  <si>
    <t>Номер лицензии:</t>
  </si>
  <si>
    <t>Навигатор</t>
  </si>
  <si>
    <t>ФИНАНСОВЫЕ ВЛОЖЕНИЯ</t>
  </si>
  <si>
    <t>Долгосрочные вложения</t>
  </si>
  <si>
    <t>Краткосрочные вложения</t>
  </si>
  <si>
    <t>Счетчик уникальных номеров</t>
  </si>
  <si>
    <t>Печать…</t>
  </si>
  <si>
    <t>Печать отчета</t>
  </si>
  <si>
    <t>Повторять первую колонку на каждой странице</t>
  </si>
  <si>
    <t>Просмотр</t>
  </si>
  <si>
    <t>&lt;пусто&gt;</t>
  </si>
  <si>
    <t>[Имя файла]</t>
  </si>
  <si>
    <t>Стр. &amp;P из &amp;N</t>
  </si>
  <si>
    <t>Сохранить ссылки на файл проекта</t>
  </si>
  <si>
    <t>Очистить лист</t>
  </si>
  <si>
    <t>Сжать интервалы данных:</t>
  </si>
  <si>
    <t>по кварталам с</t>
  </si>
  <si>
    <t>г.</t>
  </si>
  <si>
    <t>по годам с</t>
  </si>
  <si>
    <t>Шаблон земельного участка</t>
  </si>
  <si>
    <t>Шаблон здания</t>
  </si>
  <si>
    <t>Шаблон оборудования</t>
  </si>
  <si>
    <t>Шаблон нематериальных активов</t>
  </si>
  <si>
    <t>Итого: Здания и сооружения, с НДС</t>
  </si>
  <si>
    <t>Итого: Оборудование, с НДС и пошлинами</t>
  </si>
  <si>
    <t>Итого: Нематериальные активы, с НДС</t>
  </si>
  <si>
    <t>график оплаты</t>
  </si>
  <si>
    <t>ранее осуществленные инвестиции</t>
  </si>
  <si>
    <t>график ввода в эксплуатацию</t>
  </si>
  <si>
    <t>выручка от продажи актива</t>
  </si>
  <si>
    <t>суммы в осн. валюте: график оплаты</t>
  </si>
  <si>
    <t>ранее осуществленные инвестици</t>
  </si>
  <si>
    <t>незавершенные инвестиции</t>
  </si>
  <si>
    <t>кредиторская задолженность</t>
  </si>
  <si>
    <t>балансовая стоимость</t>
  </si>
  <si>
    <t>прибыль/убыток от продажи актива</t>
  </si>
  <si>
    <t>график оплаты, без НДС</t>
  </si>
  <si>
    <t>ранее осуществленные инвестиции, без НДС</t>
  </si>
  <si>
    <t>график ввода в эксплуатацию, без НДС</t>
  </si>
  <si>
    <t>суммы в осн. валюте: график оплаты, без НДС</t>
  </si>
  <si>
    <t xml:space="preserve">срок полезного использования </t>
  </si>
  <si>
    <t>амортизация (бухгалтерская)</t>
  </si>
  <si>
    <t>балансовая стоимость (бухгалтерская)</t>
  </si>
  <si>
    <t>ставка НДС</t>
  </si>
  <si>
    <t>выплаченный НДС</t>
  </si>
  <si>
    <t>зачтенный НДС</t>
  </si>
  <si>
    <t>амортизация (налоговая)</t>
  </si>
  <si>
    <t>балансовая стоимость (налоговая)</t>
  </si>
  <si>
    <t>выручка от продажи актива, без НДС</t>
  </si>
  <si>
    <t>прибыль/убыток от продажи актива (бухгалтерская)</t>
  </si>
  <si>
    <t>прибыль/убыток от продажи актива (налоговая)</t>
  </si>
  <si>
    <t>НДС к выручке от продажи актива</t>
  </si>
  <si>
    <t>амортизационная премия для налоговой амортизации</t>
  </si>
  <si>
    <t>импорт оборудования</t>
  </si>
  <si>
    <t>пересечение границы при импорте</t>
  </si>
  <si>
    <t>импортная пошлина</t>
  </si>
  <si>
    <t>выручка от продажи актива (без НДС)</t>
  </si>
  <si>
    <t>Суммарные инвестиции, с НДС и пошлинами</t>
  </si>
  <si>
    <t>Синие заголовки, зеленые ячейки</t>
  </si>
  <si>
    <t>Красные заголовки и розовые ячейки</t>
  </si>
  <si>
    <t>Синие заголовки, выделить инвестиционную фазу</t>
  </si>
  <si>
    <t>Оттенки серого, выделить инвестиционную фазу</t>
  </si>
  <si>
    <t>Красные заголовки, выделить инвестиционную фазу</t>
  </si>
  <si>
    <t>Шаблон долгосрочных вложений</t>
  </si>
  <si>
    <t>Шаблон краткосрочных вложений</t>
  </si>
  <si>
    <t>увеличение финансовых вложений</t>
  </si>
  <si>
    <t>снижение финансовых вложений (возврат)</t>
  </si>
  <si>
    <t xml:space="preserve">доход </t>
  </si>
  <si>
    <t>финансовые вложения на конец периода</t>
  </si>
  <si>
    <t>финансовые вложения на начало периода</t>
  </si>
  <si>
    <t>на начало периода (без учета изменения курса)</t>
  </si>
  <si>
    <t>на конец периода (без учета изменения курса)</t>
  </si>
  <si>
    <t>Display options</t>
  </si>
  <si>
    <t>Language of the model and dialogs</t>
  </si>
  <si>
    <t>Table headers color</t>
  </si>
  <si>
    <t>Remove all macros and/or formulas…</t>
  </si>
  <si>
    <t>Standard</t>
  </si>
  <si>
    <t>Blue headers, green editable cells</t>
  </si>
  <si>
    <t>Gray scale</t>
  </si>
  <si>
    <t>Red headers, rose editable cells</t>
  </si>
  <si>
    <t>Green headers, highlight the investment stage</t>
  </si>
  <si>
    <t>Blue headers, highlight the investment stage</t>
  </si>
  <si>
    <t>Gray scale, highlight the investment stage</t>
  </si>
  <si>
    <t>Red headers, highlight the investment stage</t>
  </si>
  <si>
    <t>Custom settings</t>
  </si>
  <si>
    <t>Print…</t>
  </si>
  <si>
    <t>mon</t>
  </si>
  <si>
    <t>q.</t>
  </si>
  <si>
    <t>years</t>
  </si>
  <si>
    <t>d.</t>
  </si>
  <si>
    <t>First period will have partial length</t>
  </si>
  <si>
    <t>Australian dollar</t>
  </si>
  <si>
    <t>Hungarian forint</t>
  </si>
  <si>
    <t>Danish krone</t>
  </si>
  <si>
    <t>United States dollar</t>
  </si>
  <si>
    <t>Euro</t>
  </si>
  <si>
    <t>Indian rupee</t>
  </si>
  <si>
    <t>Kazakhstani tenge</t>
  </si>
  <si>
    <t>Canadian dollar</t>
  </si>
  <si>
    <t>Chinese renminbi</t>
  </si>
  <si>
    <t>Moldovan leu</t>
  </si>
  <si>
    <t>Norwegian krone</t>
  </si>
  <si>
    <t>Polish zloty</t>
  </si>
  <si>
    <t>Russian ruble</t>
  </si>
  <si>
    <t>Romanian leu</t>
  </si>
  <si>
    <t>Turkish new lira</t>
  </si>
  <si>
    <t>Ukrainian hryvnia</t>
  </si>
  <si>
    <t>British pound</t>
  </si>
  <si>
    <t>Czech koruna</t>
  </si>
  <si>
    <t>Swiss franc</t>
  </si>
  <si>
    <t>Japanese yen</t>
  </si>
  <si>
    <t>do not use</t>
  </si>
  <si>
    <t>Currencies and inflation</t>
  </si>
  <si>
    <t>Main currency</t>
  </si>
  <si>
    <t>Second currency</t>
  </si>
  <si>
    <t>Third currency</t>
  </si>
  <si>
    <t>Currency of reports</t>
  </si>
  <si>
    <t>*** 000</t>
  </si>
  <si>
    <t>***M</t>
  </si>
  <si>
    <t>RUR</t>
  </si>
  <si>
    <t>Inflation adjustment</t>
  </si>
  <si>
    <t>Forecast prices (inflation adjustment)</t>
  </si>
  <si>
    <t>Constant prices (without inflation adjustment)</t>
  </si>
  <si>
    <t>UAH</t>
  </si>
  <si>
    <t>Investment stage</t>
  </si>
  <si>
    <t>periods</t>
  </si>
  <si>
    <t>Taxes</t>
  </si>
  <si>
    <t>Offset method for overpaid VAT</t>
  </si>
  <si>
    <t>Used to offset future payments</t>
  </si>
  <si>
    <t>Returned by tax authorities</t>
  </si>
  <si>
    <t>Value added tax</t>
  </si>
  <si>
    <t>Income tax</t>
  </si>
  <si>
    <t>Payroll taxes</t>
  </si>
  <si>
    <t>Property tax</t>
  </si>
  <si>
    <t>Sales tax</t>
  </si>
  <si>
    <t>Income tax, cash basis</t>
  </si>
  <si>
    <t>Add…</t>
  </si>
  <si>
    <t>Insert space</t>
  </si>
  <si>
    <t>Delete</t>
  </si>
  <si>
    <t>Close</t>
  </si>
  <si>
    <t>Item name</t>
  </si>
  <si>
    <t>Currency</t>
  </si>
  <si>
    <t>Add</t>
  </si>
  <si>
    <t>Name:</t>
  </si>
  <si>
    <t>Create multiple copies of the item:</t>
  </si>
  <si>
    <t>copies</t>
  </si>
  <si>
    <t>Enter prices and volumes</t>
  </si>
  <si>
    <t>Unit name</t>
  </si>
  <si>
    <t>Currency:</t>
  </si>
  <si>
    <t>Do you really want to delete selected items?</t>
  </si>
  <si>
    <t>List of all tables:</t>
  </si>
  <si>
    <t>Version:</t>
  </si>
  <si>
    <t>Build date:</t>
  </si>
  <si>
    <t>License number:</t>
  </si>
  <si>
    <t>Navigator</t>
  </si>
  <si>
    <t>Print report</t>
  </si>
  <si>
    <t>Repeat first column on every page</t>
  </si>
  <si>
    <t>Preview</t>
  </si>
  <si>
    <t>&lt;empty&gt;</t>
  </si>
  <si>
    <t>[Date], [Time]</t>
  </si>
  <si>
    <t>[File name]</t>
  </si>
  <si>
    <t>Page &amp;P of &amp;N</t>
  </si>
  <si>
    <t>Page [No.] of [Number]</t>
  </si>
  <si>
    <t>Report will be copied to a new Excel file</t>
  </si>
  <si>
    <t>Copy to a new Excel file</t>
  </si>
  <si>
    <t>Retain links to the project file</t>
  </si>
  <si>
    <t>Select table to add to the report</t>
  </si>
  <si>
    <t>Clear report</t>
  </si>
  <si>
    <t>Condense periods</t>
  </si>
  <si>
    <t>by years from</t>
  </si>
  <si>
    <t>by quart. from</t>
  </si>
  <si>
    <t>Sheets:</t>
  </si>
  <si>
    <t>Номер версии</t>
  </si>
  <si>
    <t>ставка на расчетный период</t>
  </si>
  <si>
    <t>Не учитывать</t>
  </si>
  <si>
    <t>Курс к основной валюте</t>
  </si>
  <si>
    <t>Protected</t>
  </si>
  <si>
    <t>Not protected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</si>
  <si>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</si>
  <si>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</si>
  <si>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</si>
  <si>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</si>
  <si>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</si>
  <si>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</si>
  <si>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</si>
  <si>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</si>
  <si>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</si>
  <si>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</si>
  <si>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</si>
  <si>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offset to future liabilities</t>
  </si>
  <si>
    <t>repaid</t>
  </si>
  <si>
    <t>Project name</t>
  </si>
  <si>
    <t>No name</t>
  </si>
  <si>
    <t>DISPLAY OPTIONS</t>
  </si>
  <si>
    <t>Language of the interface and reports</t>
  </si>
  <si>
    <t>Protection of the data</t>
  </si>
  <si>
    <t>Color scheme</t>
  </si>
  <si>
    <t>START DATE AND DURATION</t>
  </si>
  <si>
    <t>Project start date</t>
  </si>
  <si>
    <t>Project duration</t>
  </si>
  <si>
    <t>Duration of the investment stage</t>
  </si>
  <si>
    <t>Planning step duration</t>
  </si>
  <si>
    <t>Project start year</t>
  </si>
  <si>
    <t>Project start month</t>
  </si>
  <si>
    <t>Period number</t>
  </si>
  <si>
    <t>Period start date</t>
  </si>
  <si>
    <t>Period end date</t>
  </si>
  <si>
    <t>Period year</t>
  </si>
  <si>
    <t>Period start month</t>
  </si>
  <si>
    <t>Duration of the period, days</t>
  </si>
  <si>
    <t>Duration of the period, months</t>
  </si>
  <si>
    <t>Partial period (1 - yes)?</t>
  </si>
  <si>
    <t>Partial period factor</t>
  </si>
  <si>
    <t>Period name for the headers</t>
  </si>
  <si>
    <t>ПРОДАЖИ</t>
  </si>
  <si>
    <t>ПОСТОЯННЫЕ ИЗДЕРЖКИ</t>
  </si>
  <si>
    <t>Производственные издержки</t>
  </si>
  <si>
    <t>Коммерческие издержки</t>
  </si>
  <si>
    <t>Управленческие издержки</t>
  </si>
  <si>
    <t>Итого: Производственные издержки, с НДС</t>
  </si>
  <si>
    <t>Всего постоянных издержек, с НДС</t>
  </si>
  <si>
    <t>период появления затрат</t>
  </si>
  <si>
    <t>темп изменения цен</t>
  </si>
  <si>
    <t>коэффициент изменения цен</t>
  </si>
  <si>
    <t>НДС начисленный</t>
  </si>
  <si>
    <t>ед.</t>
  </si>
  <si>
    <t>Стоимость объекта аренды (без НДС)</t>
  </si>
  <si>
    <t>Период начала аренды</t>
  </si>
  <si>
    <t>Срок аренды</t>
  </si>
  <si>
    <t>Ставка доходности лизинговой компании</t>
  </si>
  <si>
    <t>Авансовый платеж по аренде</t>
  </si>
  <si>
    <t>дней</t>
  </si>
  <si>
    <t>График арендных платежей (без НДС)</t>
  </si>
  <si>
    <t>Шаблон без графика платежей</t>
  </si>
  <si>
    <t>Шаблон с графиком платежей</t>
  </si>
  <si>
    <t>Известен плановый график платежей по лизингу</t>
  </si>
  <si>
    <t>месяц</t>
  </si>
  <si>
    <t>квартал</t>
  </si>
  <si>
    <t>год</t>
  </si>
  <si>
    <t>month</t>
  </si>
  <si>
    <t>quarter</t>
  </si>
  <si>
    <t>year</t>
  </si>
  <si>
    <t>объем продаж за период</t>
  </si>
  <si>
    <t>выручка от реализации, без НДС</t>
  </si>
  <si>
    <t>дебиторская задолженность</t>
  </si>
  <si>
    <t xml:space="preserve">авансы полученные </t>
  </si>
  <si>
    <t>акцизы, на единицу</t>
  </si>
  <si>
    <t>акцизы начисленные</t>
  </si>
  <si>
    <t>средний период предоплаты</t>
  </si>
  <si>
    <t>средний период отсрочки платежа</t>
  </si>
  <si>
    <t>ПЕРСОНАЛ</t>
  </si>
  <si>
    <t>численность</t>
  </si>
  <si>
    <t>человек</t>
  </si>
  <si>
    <t>средний оклад, в месяц</t>
  </si>
  <si>
    <t>заработная плата</t>
  </si>
  <si>
    <t>за период</t>
  </si>
  <si>
    <t>заработная плата сотрудников, в месяц</t>
  </si>
  <si>
    <t>Производственный персонал</t>
  </si>
  <si>
    <t>Коммерческий персонал</t>
  </si>
  <si>
    <t>Административный персонал</t>
  </si>
  <si>
    <t>затраты в запасах готовой продукции</t>
  </si>
  <si>
    <t>периодичность отгрузки</t>
  </si>
  <si>
    <t>затраты в незавершенном производстве</t>
  </si>
  <si>
    <t>длительность производственного цикла</t>
  </si>
  <si>
    <t>списано на продажи</t>
  </si>
  <si>
    <t>задолженность по заработной плате</t>
  </si>
  <si>
    <t>периодичность выплаты заработной платы</t>
  </si>
  <si>
    <t>задолженность перед внебюджетными фондами</t>
  </si>
  <si>
    <t>оплата расходов на заработную плату</t>
  </si>
  <si>
    <t>СОБСТВЕННЫЙ КАПИТАЛ</t>
  </si>
  <si>
    <t>Наименование</t>
  </si>
  <si>
    <t>вложение собственных средств</t>
  </si>
  <si>
    <t>Итого: Вложение собственных средств</t>
  </si>
  <si>
    <t>Долгосрочные кредиты</t>
  </si>
  <si>
    <t>Краткосрочные кредиты</t>
  </si>
  <si>
    <t>ставка процентов по кредиту</t>
  </si>
  <si>
    <t>отсрочка выплаты процентов</t>
  </si>
  <si>
    <t>капитализация невыплаченных процентов</t>
  </si>
  <si>
    <t>поступление денег от кредита</t>
  </si>
  <si>
    <t>погашение кредита</t>
  </si>
  <si>
    <t>начисленные проценты</t>
  </si>
  <si>
    <t>выплаченные проценты</t>
  </si>
  <si>
    <t>задолженность по кредиту</t>
  </si>
  <si>
    <t>период начала кредитования</t>
  </si>
  <si>
    <t>отнесение процентов на стоимость основных средств</t>
  </si>
  <si>
    <t>период ввода основных средств</t>
  </si>
  <si>
    <t>срок амортизации основных средств</t>
  </si>
  <si>
    <t>списание процентов на затраты</t>
  </si>
  <si>
    <t>Шаблон долгосрочного кредита</t>
  </si>
  <si>
    <t>Шаблон краткосрочного кредита</t>
  </si>
  <si>
    <t>Итого:</t>
  </si>
  <si>
    <t>Автоматический подбор кредита</t>
  </si>
  <si>
    <t>Подобрать график поступления и возврата кредитных средств для плановых периодов в интервале:</t>
  </si>
  <si>
    <t>от</t>
  </si>
  <si>
    <t>до</t>
  </si>
  <si>
    <t>периода</t>
  </si>
  <si>
    <t>Минимальный остаток на счете:</t>
  </si>
  <si>
    <t>При выплатах обеспечивать коэффициент покрытия долга не ниже, чем:</t>
  </si>
  <si>
    <t>Подобрать кредит...</t>
  </si>
  <si>
    <t>СЫРЬЕ И МАТЕРИАЛЬНЫЕ ЗАТРАТЫ</t>
  </si>
  <si>
    <t>запасы сырья и материалов</t>
  </si>
  <si>
    <t>общий расход за период, без НДС</t>
  </si>
  <si>
    <t>период отсрочки платежа</t>
  </si>
  <si>
    <t>авансы уплаченные</t>
  </si>
  <si>
    <t>период предоплаты</t>
  </si>
  <si>
    <t>ставка импортной пошлины</t>
  </si>
  <si>
    <t>пошлины начисленные</t>
  </si>
  <si>
    <t>END::SETUP</t>
  </si>
  <si>
    <t>END::TAX</t>
  </si>
  <si>
    <t>END::CURRENCY</t>
  </si>
  <si>
    <t>END::DISCOUNT</t>
  </si>
  <si>
    <t>Установить защиту модели</t>
  </si>
  <si>
    <t>END::GENERAL</t>
  </si>
  <si>
    <t>Зеленые заголовки, выделить инвестиционную фазу</t>
  </si>
  <si>
    <t>Защитить модель от изменения…</t>
  </si>
  <si>
    <t>Снять защиту модели…</t>
  </si>
  <si>
    <t>Неправильный пароль.</t>
  </si>
  <si>
    <t>Incorrect password.</t>
  </si>
  <si>
    <t>Удалить макросы и формулы</t>
  </si>
  <si>
    <t>Снять защиту модели</t>
  </si>
  <si>
    <t>Защита модели</t>
  </si>
  <si>
    <t>PeriodBeg</t>
  </si>
  <si>
    <t>PeriodEnd</t>
  </si>
  <si>
    <t>PeriodYear</t>
  </si>
  <si>
    <t>PeriodMonth</t>
  </si>
  <si>
    <t>PeriodTitle</t>
  </si>
  <si>
    <t>PeriodLen</t>
  </si>
  <si>
    <t>Известна только стоимость объекта и процентные ставки лизинга</t>
  </si>
  <si>
    <t>график оплаты (без НДС)</t>
  </si>
  <si>
    <t>в том числе НДС</t>
  </si>
  <si>
    <t>Cur1</t>
  </si>
  <si>
    <t>Row=6</t>
  </si>
  <si>
    <t>Cur2</t>
  </si>
  <si>
    <t>Cur3</t>
  </si>
  <si>
    <t>Tax1</t>
  </si>
  <si>
    <t>Tax2</t>
  </si>
  <si>
    <t>Row=7</t>
  </si>
  <si>
    <t>Tax3</t>
  </si>
  <si>
    <t>Row=10</t>
  </si>
  <si>
    <t>Tax4</t>
  </si>
  <si>
    <t>Tax5</t>
  </si>
  <si>
    <t>Row=5</t>
  </si>
  <si>
    <t>Tax6</t>
  </si>
  <si>
    <t>END::LOAN</t>
  </si>
  <si>
    <t>ОТЧЕТ О ПРИБЫЛЯХ И УБЫТКАХ</t>
  </si>
  <si>
    <t>Выручка</t>
  </si>
  <si>
    <t>Себестоимость:</t>
  </si>
  <si>
    <t>Суммарная себестоимость</t>
  </si>
  <si>
    <t>Валовая прибыль</t>
  </si>
  <si>
    <t>EBITDA</t>
  </si>
  <si>
    <t>Прибыль (убыток) от операционной деятельности</t>
  </si>
  <si>
    <t>Прибыль до налогообложения</t>
  </si>
  <si>
    <t>Чистая прибыль (убыток)</t>
  </si>
  <si>
    <t>ОТЧЕТ О ДВИЖЕНИИ ДЕНЕЖНЫХ СРЕДСТВ</t>
  </si>
  <si>
    <t>Денежные потоки от операционной деятельности</t>
  </si>
  <si>
    <t>Денежные потоки от инвестиционной деятельности</t>
  </si>
  <si>
    <t>Денежные потоки от финансовой деятельности</t>
  </si>
  <si>
    <t>Суммарный денежный поток за период</t>
  </si>
  <si>
    <t>Денежные средства на начало периода</t>
  </si>
  <si>
    <t>Денежные средства на конец периода</t>
  </si>
  <si>
    <t>БАЛАНС</t>
  </si>
  <si>
    <t>Суммарные оборотные активы</t>
  </si>
  <si>
    <t>Суммарные внеоборотные активы</t>
  </si>
  <si>
    <t>ИТОГО АКТИВОВ</t>
  </si>
  <si>
    <t>Суммарные краткосрочные обязательства</t>
  </si>
  <si>
    <t>Суммарные долгосрочные обязательства</t>
  </si>
  <si>
    <t>Суммарный собственный капитал</t>
  </si>
  <si>
    <t>ИТОГО ПАССИВОВ</t>
  </si>
  <si>
    <t>ПОКАЗАТЕЛИ ДОЛГА</t>
  </si>
  <si>
    <t>TD / EBITDA</t>
  </si>
  <si>
    <t>Покрытие выплаты долга, DSCR</t>
  </si>
  <si>
    <t>Отношение Долг / Собственный капитал</t>
  </si>
  <si>
    <t>Доля кредитов в источниках финансирования</t>
  </si>
  <si>
    <t>РЕНТАБЕЛЬНОСТЬ И ОБОРАЧИВАЕМОСТЬ</t>
  </si>
  <si>
    <t>Рентабельность продаж по чистой прибыли, NPM</t>
  </si>
  <si>
    <t>Рентабельность продаж по EBITDA</t>
  </si>
  <si>
    <t>Рентабельность собственного капитала, ROE</t>
  </si>
  <si>
    <t>Рентабельность инвестированного капитала, ROIC</t>
  </si>
  <si>
    <t>Рентабельность суммарных активов, ROTA</t>
  </si>
  <si>
    <t>Рентабельность внеоборотных активов, ROFA</t>
  </si>
  <si>
    <t>Период сбора дебиторской задолженности</t>
  </si>
  <si>
    <t>Период хранения запасов продукции</t>
  </si>
  <si>
    <t>Период хранения сырья и материалов</t>
  </si>
  <si>
    <t>Оборачиваемость внеоборотных активов</t>
  </si>
  <si>
    <t>раз</t>
  </si>
  <si>
    <t>Ставка дисконтирования</t>
  </si>
  <si>
    <t>Скорректированные проценты по кредитам, * (1 - налог)</t>
  </si>
  <si>
    <t>Свободный денежный поток компании, FCFF</t>
  </si>
  <si>
    <t>Дисконтированный денежный поток</t>
  </si>
  <si>
    <t>Дисконтированный поток нарастающим итогом</t>
  </si>
  <si>
    <t>Чистая приведенная стоимость, NPV</t>
  </si>
  <si>
    <t>Внутренняя норма рентабельности, IRR</t>
  </si>
  <si>
    <t>Дисконтированный срок окупаемости, PBP</t>
  </si>
  <si>
    <t>Модифицированная IRR, MIRR</t>
  </si>
  <si>
    <t>END::ROI</t>
  </si>
  <si>
    <t>Верхний колонтитул</t>
  </si>
  <si>
    <t>Нижний колонтитул</t>
  </si>
  <si>
    <t>Слева</t>
  </si>
  <si>
    <t>Справа</t>
  </si>
  <si>
    <t>[Дата] [Время]</t>
  </si>
  <si>
    <t>Экспорт отчета в новый файл Excel</t>
  </si>
  <si>
    <t>Отчет будет перенесен в новый файл Excel</t>
  </si>
  <si>
    <t>Header</t>
  </si>
  <si>
    <t>Footer</t>
  </si>
  <si>
    <t>Left</t>
  </si>
  <si>
    <t>Right</t>
  </si>
  <si>
    <t>END::PROFIT</t>
  </si>
  <si>
    <t>END::CASH</t>
  </si>
  <si>
    <t>HeaderL=2;HeaderR=3;FooterL=4;FooterR=5;Repeat=0;</t>
  </si>
  <si>
    <t>END::BRA</t>
  </si>
  <si>
    <t>TOTAL</t>
  </si>
  <si>
    <t>END::EQUITY</t>
  </si>
  <si>
    <t>DATA1</t>
  </si>
  <si>
    <t>DATA2</t>
  </si>
  <si>
    <t>DATA</t>
  </si>
  <si>
    <t>Шаблон</t>
  </si>
  <si>
    <t>сырье и материалы</t>
  </si>
  <si>
    <t>Административные расходы</t>
  </si>
  <si>
    <t>Коммерческие расходы</t>
  </si>
  <si>
    <t>Налоги и сборы</t>
  </si>
  <si>
    <t>Лизинговые платежи</t>
  </si>
  <si>
    <t>Амортизация</t>
  </si>
  <si>
    <t>Доходы от реализации внеоборотных активов</t>
  </si>
  <si>
    <t>Прочие доходы</t>
  </si>
  <si>
    <t>Прочие расходы</t>
  </si>
  <si>
    <t>Выплаченные дивиденды</t>
  </si>
  <si>
    <t>END::FIXED</t>
  </si>
  <si>
    <t>DATA3</t>
  </si>
  <si>
    <t>DATA4</t>
  </si>
  <si>
    <t>Поступления кредитов</t>
  </si>
  <si>
    <t>Учитывать рыночную стоимость начальных активов?</t>
  </si>
  <si>
    <t>END::FCFF</t>
  </si>
  <si>
    <t>END::FCFE</t>
  </si>
  <si>
    <t>END::CFADS</t>
  </si>
  <si>
    <t>Поступления собственного капитала</t>
  </si>
  <si>
    <t>END::TAXR</t>
  </si>
  <si>
    <t>Mode=sum</t>
  </si>
  <si>
    <t>Mode=end</t>
  </si>
  <si>
    <t>Mode=beg</t>
  </si>
  <si>
    <t>Mode=avg</t>
  </si>
  <si>
    <t>Init=1;Mode=avg</t>
  </si>
  <si>
    <t>cost</t>
  </si>
  <si>
    <t>pay</t>
  </si>
  <si>
    <t>credit</t>
  </si>
  <si>
    <t>inprogress</t>
  </si>
  <si>
    <t>sale</t>
  </si>
  <si>
    <t>depracc</t>
  </si>
  <si>
    <t>valacc</t>
  </si>
  <si>
    <t>vatpaid</t>
  </si>
  <si>
    <t>vataccrued</t>
  </si>
  <si>
    <t>deptax</t>
  </si>
  <si>
    <t>valtax</t>
  </si>
  <si>
    <t>profitacc</t>
  </si>
  <si>
    <t>profittax</t>
  </si>
  <si>
    <t>vatsale</t>
  </si>
  <si>
    <t>tariff</t>
  </si>
  <si>
    <t>раз в год</t>
  </si>
  <si>
    <t>Налог с оборота</t>
  </si>
  <si>
    <t>Налог с дохода, уменьшенного на расходы</t>
  </si>
  <si>
    <t>Суммарные налоговые и социальные выплаты</t>
  </si>
  <si>
    <t>Валюта отчетности и ее курс к основной валюте</t>
  </si>
  <si>
    <t>НАЛОГОВЫЕ ПЛАТЕЖИ</t>
  </si>
  <si>
    <t>Акционерный капитал (с учетом начального баланса)</t>
  </si>
  <si>
    <t>END::FINANCE</t>
  </si>
  <si>
    <t>END::LEASE</t>
  </si>
  <si>
    <t>END::EXPENSE</t>
  </si>
  <si>
    <t>Шаблон издержки без единиц</t>
  </si>
  <si>
    <t>Шаблон издержки с единицами</t>
  </si>
  <si>
    <t>Шаблон персонала без численности</t>
  </si>
  <si>
    <t>Шаблон персонала с численностью</t>
  </si>
  <si>
    <t>END::STAFF</t>
  </si>
  <si>
    <t>salary</t>
  </si>
  <si>
    <t>vat</t>
  </si>
  <si>
    <t>сумма без НДС</t>
  </si>
  <si>
    <t>Итого: Коммерческие издержки, с НДС</t>
  </si>
  <si>
    <t>Итого: Управленческие издержки, с НДС</t>
  </si>
  <si>
    <t>Шаблон продажи с единицами</t>
  </si>
  <si>
    <t>Шаблон продажи без единиц</t>
  </si>
  <si>
    <t>коэффициент загрузки</t>
  </si>
  <si>
    <t>Настройки печати</t>
  </si>
  <si>
    <t>день</t>
  </si>
  <si>
    <t>day</t>
  </si>
  <si>
    <t>Список</t>
  </si>
  <si>
    <t>Item list</t>
  </si>
  <si>
    <t>Разделитель</t>
  </si>
  <si>
    <t>Add item</t>
  </si>
  <si>
    <t>&lt;название&gt;</t>
  </si>
  <si>
    <t>&lt;name&gt;</t>
  </si>
  <si>
    <t>Необходимо указать наименование пункта.</t>
  </si>
  <si>
    <t>Использовать детализацию "физический объем * цена"</t>
  </si>
  <si>
    <t>Использовать детализацию "численность * оклад"</t>
  </si>
  <si>
    <t>Наименование:</t>
  </si>
  <si>
    <t>Настройка сценариев</t>
  </si>
  <si>
    <t>Количество сценариев:</t>
  </si>
  <si>
    <t>Необходимо выбрать хотя бы один параметр.</t>
  </si>
  <si>
    <t>y.</t>
  </si>
  <si>
    <t>Где находится параметр:</t>
  </si>
  <si>
    <t>Название параметра:</t>
  </si>
  <si>
    <t>Тип параметра:</t>
  </si>
  <si>
    <t>Константа (значение в колонке B)</t>
  </si>
  <si>
    <t>Ряд (значения в колонках периодов)</t>
  </si>
  <si>
    <t>Неправильная ссылка.</t>
  </si>
  <si>
    <t>Необходимо выбрать одну строку.</t>
  </si>
  <si>
    <t>Параметр не выбран.</t>
  </si>
  <si>
    <t>Необходимо указать название параметра.</t>
  </si>
  <si>
    <t>Выбранный параметр не является константой.</t>
  </si>
  <si>
    <t>Выбранный параметр не является рядом.</t>
  </si>
  <si>
    <t>Шаблон материала с единицами</t>
  </si>
  <si>
    <t>END::MATERIAL</t>
  </si>
  <si>
    <t>Итого: Материальные затраты</t>
  </si>
  <si>
    <t>Шаблон материала без единиц</t>
  </si>
  <si>
    <t>price</t>
  </si>
  <si>
    <t>count</t>
  </si>
  <si>
    <t>wage</t>
  </si>
  <si>
    <t>END::PRODUCT</t>
  </si>
  <si>
    <t>Пересчитать</t>
  </si>
  <si>
    <t>Объем продаж</t>
  </si>
  <si>
    <t>Цены продаж</t>
  </si>
  <si>
    <t>График: EBITDA</t>
  </si>
  <si>
    <t>CHART::EBITDA</t>
  </si>
  <si>
    <t>Настроить</t>
  </si>
  <si>
    <t>Setup</t>
  </si>
  <si>
    <t>Recalc</t>
  </si>
  <si>
    <t>Управлять?</t>
  </si>
  <si>
    <t>TABLE::GENERAL</t>
  </si>
  <si>
    <t>TABLE::SETUP</t>
  </si>
  <si>
    <t>TABLE::CURRENCY</t>
  </si>
  <si>
    <t>TABLE::TAX</t>
  </si>
  <si>
    <t>TABLE::DISCOUNT</t>
  </si>
  <si>
    <t>TABLE::FIXED</t>
  </si>
  <si>
    <t>TABLE::LEASE</t>
  </si>
  <si>
    <t>TABLE::FINANCE</t>
  </si>
  <si>
    <t>TABLE::PRODUCT</t>
  </si>
  <si>
    <t>TABLE::MATERIAL</t>
  </si>
  <si>
    <t>TABLE::STAFF</t>
  </si>
  <si>
    <t>TABLE::EXPENSE</t>
  </si>
  <si>
    <t>TABLE::EQUITY</t>
  </si>
  <si>
    <t>TABLE::LOAN</t>
  </si>
  <si>
    <t>TABLE::PROFIT</t>
  </si>
  <si>
    <t>TABLE::CASH</t>
  </si>
  <si>
    <t>TABLE::BRA</t>
  </si>
  <si>
    <t>TABLE::ROI</t>
  </si>
  <si>
    <t>TABLE::FCFF</t>
  </si>
  <si>
    <t>TABLE::FCFE</t>
  </si>
  <si>
    <t>TABLE::CFADS</t>
  </si>
  <si>
    <t>TABLE::TAXR</t>
  </si>
  <si>
    <t>Листы проекта</t>
  </si>
  <si>
    <t>Продукты…</t>
  </si>
  <si>
    <t>Необходимо выбрать материал!</t>
  </si>
  <si>
    <t>Настройка анализа чувствительности</t>
  </si>
  <si>
    <t>unit</t>
  </si>
  <si>
    <t>Расход материала</t>
  </si>
  <si>
    <t>Книга Excel (*.xlsx),*.xlsx, Все файлы (*.*),*.*</t>
  </si>
  <si>
    <t>Сохранить проект как</t>
  </si>
  <si>
    <t>Внимание! Последние изменения в файле не сохранены. Мы рекомендуем Вам сначала сохранить рабочий файл, так как после нажатия ОК макросы и кнопки будут удалены.</t>
  </si>
  <si>
    <t>Файл не удалось сохранить, но все запрошенные данные были удалены из модели. Не сохраняйте ее под именем рабочей модели, так как это приведет к потере данных! Просто закройте модель без сохранения.</t>
  </si>
  <si>
    <t>Remove all macros and formulas</t>
  </si>
  <si>
    <t>Внимание! После нажатия ОК все макросы и кнопки будут удалены из модели. Вам будет предложено сохранить файл под новым именем.</t>
  </si>
  <si>
    <t>Не забудьте введенный пароль. Без него разблокировать модель будет невозможно!</t>
  </si>
  <si>
    <t>TABLE::STFIXED</t>
  </si>
  <si>
    <t>TABLE::STBAL</t>
  </si>
  <si>
    <t>Контроль сходимости баланса</t>
  </si>
  <si>
    <t>END::STBAL</t>
  </si>
  <si>
    <t>Земельные участки</t>
  </si>
  <si>
    <t>График постановки на баланс:</t>
  </si>
  <si>
    <t>Оборудование и прочие активы</t>
  </si>
  <si>
    <t>Долгосрочные финансовые вложения</t>
  </si>
  <si>
    <t>первоначальная стоимость</t>
  </si>
  <si>
    <t>срок амортизации</t>
  </si>
  <si>
    <t>амортизация</t>
  </si>
  <si>
    <t>накопленная амортизация</t>
  </si>
  <si>
    <t>остаточная балансовая стоимость</t>
  </si>
  <si>
    <t>Незавершенные капвложения на начало периода</t>
  </si>
  <si>
    <t>Незавершенные капвложения на конец периода</t>
  </si>
  <si>
    <t>END::STFIXED</t>
  </si>
  <si>
    <t>Проект</t>
  </si>
  <si>
    <t>qty</t>
  </si>
  <si>
    <t>Идентификатор языка (если 0, то не доступен):</t>
  </si>
  <si>
    <t>PL01</t>
  </si>
  <si>
    <t>CF01</t>
  </si>
  <si>
    <t>прибыль (убыток) от курсовой разницы</t>
  </si>
  <si>
    <t>Итого: Долгосрочные вложения на конец периода</t>
  </si>
  <si>
    <t>Итого: Краткосрочные вложения на конец периода</t>
  </si>
  <si>
    <t>Проценты к уплате</t>
  </si>
  <si>
    <t>PL02</t>
  </si>
  <si>
    <t>PL03</t>
  </si>
  <si>
    <t>PL04</t>
  </si>
  <si>
    <t>PL05</t>
  </si>
  <si>
    <t>PL07</t>
  </si>
  <si>
    <t>PL08</t>
  </si>
  <si>
    <t>PL09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</si>
  <si>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</si>
  <si>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</si>
  <si>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</si>
  <si>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</si>
  <si>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</si>
  <si>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</si>
  <si>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</si>
  <si>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</si>
  <si>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</si>
  <si>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</si>
  <si>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PL20</t>
  </si>
  <si>
    <t>PL21</t>
  </si>
  <si>
    <t>PL22</t>
  </si>
  <si>
    <t>PL23</t>
  </si>
  <si>
    <t>PL24</t>
  </si>
  <si>
    <t>TABLE::TAXPAY</t>
  </si>
  <si>
    <t>END::TAXPAY</t>
  </si>
  <si>
    <t>БЮДЖЕТНАЯ ЭФФЕКТИВНОСТЬ</t>
  </si>
  <si>
    <t>Поступления от продаж, с НДС</t>
  </si>
  <si>
    <t>Дебиторская задолженность</t>
  </si>
  <si>
    <t>Авансы полученные</t>
  </si>
  <si>
    <t>Выручка в отчете о прибылях и убытках, без НДС</t>
  </si>
  <si>
    <t>Акцизы начисленные</t>
  </si>
  <si>
    <t>TABLE::NWC</t>
  </si>
  <si>
    <t>ОБОРОТНЫЙ КАПИТАЛ</t>
  </si>
  <si>
    <t>END::NWC</t>
  </si>
  <si>
    <t>income</t>
  </si>
  <si>
    <t>cash</t>
  </si>
  <si>
    <t>receivable</t>
  </si>
  <si>
    <t>advance</t>
  </si>
  <si>
    <t>excise</t>
  </si>
  <si>
    <t>коэффициент прироста цен к предыдущему периоду</t>
  </si>
  <si>
    <t>коэффициент изменения цен к началу проекта</t>
  </si>
  <si>
    <t>объем продаж за период, без учета инфляции</t>
  </si>
  <si>
    <t>НДС уплаченный на сырье и материалы</t>
  </si>
  <si>
    <t>Итого, баланс расчетов по НДС</t>
  </si>
  <si>
    <t>Акцизы на проданные товары</t>
  </si>
  <si>
    <t>Оплата материалов и комплектующих, с НДС</t>
  </si>
  <si>
    <t>Незавершенное производство</t>
  </si>
  <si>
    <t>Запасы готовой продукции</t>
  </si>
  <si>
    <t>Кредиторская задолженность</t>
  </si>
  <si>
    <t>Авансы уплаченные</t>
  </si>
  <si>
    <t>Начисленные импортные пошлины</t>
  </si>
  <si>
    <t>Суммарные затраты в отчете о прибылях и убытках</t>
  </si>
  <si>
    <t>duties</t>
  </si>
  <si>
    <t>rawmat</t>
  </si>
  <si>
    <t>finished</t>
  </si>
  <si>
    <t>payable</t>
  </si>
  <si>
    <t>затраты на проданный товар, без НДС</t>
  </si>
  <si>
    <t>ставка акцизов, в процентах</t>
  </si>
  <si>
    <t>физический расход на проданные товары за период</t>
  </si>
  <si>
    <t>средний период оборачиваемости</t>
  </si>
  <si>
    <t>Запасы материалов и комплектующих</t>
  </si>
  <si>
    <t>Периоды?</t>
  </si>
  <si>
    <t>Задолженность по заработной плате</t>
  </si>
  <si>
    <t>Численность персонала</t>
  </si>
  <si>
    <t>производственный персонал</t>
  </si>
  <si>
    <t>Административный и коммерческий персонал</t>
  </si>
  <si>
    <t>НДС уплаченный с постоянными издержками</t>
  </si>
  <si>
    <t>оплата постоянных издержек, с НДС</t>
  </si>
  <si>
    <t>CF02</t>
  </si>
  <si>
    <t>CF03</t>
  </si>
  <si>
    <t>CF05</t>
  </si>
  <si>
    <t>CF06</t>
  </si>
  <si>
    <t>CF07</t>
  </si>
  <si>
    <t>CF08</t>
  </si>
  <si>
    <t>CF09</t>
  </si>
  <si>
    <t>Выплата основного долга</t>
  </si>
  <si>
    <t>Проценты начисленные</t>
  </si>
  <si>
    <t>Проценты уплаченные</t>
  </si>
  <si>
    <t>Долгосрочные кредиты на конец периода</t>
  </si>
  <si>
    <t>Краткосрочные кредиты на конец периода</t>
  </si>
  <si>
    <t>balance</t>
  </si>
  <si>
    <t>asasset</t>
  </si>
  <si>
    <t>Амортизация процентов в основных средствах</t>
  </si>
  <si>
    <t>intdepr</t>
  </si>
  <si>
    <t>Итого: Задолженность на конец периода</t>
  </si>
  <si>
    <t>списано на продажи в отчете о прибылях и убытках</t>
  </si>
  <si>
    <t>Программа не активирована. Изменение параметров проекта невозможно.</t>
  </si>
  <si>
    <t>Total=sum;Data=income;Mode=sum</t>
  </si>
  <si>
    <t>Total=sum;Data=sum;Mode=sum</t>
  </si>
  <si>
    <t>Total=sum;Data=out;Mode=sum</t>
  </si>
  <si>
    <t>Total=sum;Data=DATA1.balance;Mode=end</t>
  </si>
  <si>
    <t>Total=sum;Data=DATA2.balance;Mode=end</t>
  </si>
  <si>
    <t>Row=8</t>
  </si>
  <si>
    <t>Прочие долгосрочные кредиты</t>
  </si>
  <si>
    <t>Прочие краткосрочные кредиты</t>
  </si>
  <si>
    <t>Долгосрочные кредиты на начало периода</t>
  </si>
  <si>
    <t>Краткосрочные кредиты на начало периода</t>
  </si>
  <si>
    <t>Total=sum;Data=DATA1.startdebt;Mode=beg</t>
  </si>
  <si>
    <t>Total=sum;Data=DATA2.startdebt;Mode=beg</t>
  </si>
  <si>
    <t>CHART::SALES</t>
  </si>
  <si>
    <t>CHART::INVEST</t>
  </si>
  <si>
    <t>CHART::CASH</t>
  </si>
  <si>
    <t>График: Задолженность по кредитам</t>
  </si>
  <si>
    <t>CHART::DEBT</t>
  </si>
  <si>
    <t>CHART::PBPFCFF</t>
  </si>
  <si>
    <t>CHART::PBPFCFE</t>
  </si>
  <si>
    <t>График окупаемости (FCFF)</t>
  </si>
  <si>
    <t>График окупаемости (FCFE)</t>
  </si>
  <si>
    <t>График окупаемости (CFADS)</t>
  </si>
  <si>
    <t>CHART::PBPCFADS</t>
  </si>
  <si>
    <t>График: Денежные средства на конец периода</t>
  </si>
  <si>
    <t>График: Инвестиционные денежные потоки</t>
  </si>
  <si>
    <t>Чистая приведенная стоимость потоков проекта</t>
  </si>
  <si>
    <t>Учет активов начального баланса</t>
  </si>
  <si>
    <t>Учет продленной стоимости</t>
  </si>
  <si>
    <t>Флаг периода окупаемости (число целых лет)</t>
  </si>
  <si>
    <t>Стоимость чистых активов стартового баланса</t>
  </si>
  <si>
    <t>Рыночная стоимость (для анализа эффективности)</t>
  </si>
  <si>
    <t>Продленная стоимость, на конец проекта</t>
  </si>
  <si>
    <t>NOPLAT</t>
  </si>
  <si>
    <t>Расчет окупаемости в месяцах</t>
  </si>
  <si>
    <t>Сырье и материалы</t>
  </si>
  <si>
    <t>Операционные расходы</t>
  </si>
  <si>
    <t>Расходы на персонал</t>
  </si>
  <si>
    <t>Амортизация, лизинг и проценты</t>
  </si>
  <si>
    <t>Оборачиваемость суммарных активов</t>
  </si>
  <si>
    <t>Структура затрат:</t>
  </si>
  <si>
    <t>НДС полученный при продаже основных средств</t>
  </si>
  <si>
    <t>НДС полученный с доходами от продаж</t>
  </si>
  <si>
    <t>Средняя стоимость зданий и сооружений</t>
  </si>
  <si>
    <t>Средняя стоимость оборудования</t>
  </si>
  <si>
    <t>Начисленный налог на имущество</t>
  </si>
  <si>
    <t>ЭФФЕКТИВНОСТЬ ДЛЯ ПРОЕКТА (FCFF)</t>
  </si>
  <si>
    <t>ЭФФЕКТИВНОСТЬ ДЛЯ АКЦИОНЕРОВ (FCFE)</t>
  </si>
  <si>
    <t>Свободный денежный поток акционеров, FCFE</t>
  </si>
  <si>
    <t>ЭФФЕКТИВНОСТЬ ДЛЯ БАНКА (CFADS)</t>
  </si>
  <si>
    <t>Денежный поток, доступный для погашения долга (CFADS)</t>
  </si>
  <si>
    <t>Флаг периода окупаемости (число целых периодов)</t>
  </si>
  <si>
    <t>Расчет выполняется в номинальных ценах</t>
  </si>
  <si>
    <t>В расчете используются реальные ставки (без инфляции)</t>
  </si>
  <si>
    <t>ФИНАНСОВАЯ АРЕНДА (ЛИЗИНГ)</t>
  </si>
  <si>
    <t>НДС к платежам в оттоках денежных средств</t>
  </si>
  <si>
    <t>НДС к начисленным платежам</t>
  </si>
  <si>
    <t>платеж по аренде в затратах (без НДС)</t>
  </si>
  <si>
    <t>платеж по аренде в оттоках денежных средств (без НДС)</t>
  </si>
  <si>
    <t>стоимость объекта аренды (без НДС)</t>
  </si>
  <si>
    <t>балансовая стоимость объекта аренды</t>
  </si>
  <si>
    <t>количество дней аренды в периоде</t>
  </si>
  <si>
    <t>финансовый расход</t>
  </si>
  <si>
    <t>задолженность по аренде</t>
  </si>
  <si>
    <t>авансы выплаченные</t>
  </si>
  <si>
    <t>поток для расчета ставки доходности</t>
  </si>
  <si>
    <t>даты для расчета ставки доходности</t>
  </si>
  <si>
    <t>ставка доходности лизинговой компании</t>
  </si>
  <si>
    <t>платеж по аренде в оттоках денежных средств, без НДС</t>
  </si>
  <si>
    <t>платеж по аренде начисленный, без НДС</t>
  </si>
  <si>
    <t>амортизация объекта аренды</t>
  </si>
  <si>
    <t>Итого: Лизинговые платежи, с НДС</t>
  </si>
  <si>
    <t>Total=sum;Data=cashpmt;Mode=sum</t>
  </si>
  <si>
    <t>Total=sum;Data=leasexpense;Mode=sum</t>
  </si>
  <si>
    <t>Total=sum;Data=balanceval;Mode=sum</t>
  </si>
  <si>
    <t>Total=sum;Data=depreciation;Mode=sum</t>
  </si>
  <si>
    <t>depreciation</t>
  </si>
  <si>
    <t>Total=sum;Data=finexpence;Mode=sum</t>
  </si>
  <si>
    <t>Total=sum;Data=payable;Mode=sum</t>
  </si>
  <si>
    <t>Total=sum;Data=advpaid;Mode=sum</t>
  </si>
  <si>
    <t>Импортная пошлина на оборудование</t>
  </si>
  <si>
    <t>НДС уплаченный по инвестициям</t>
  </si>
  <si>
    <t>НДС зачтенный по инвестициям</t>
  </si>
  <si>
    <t>Отложенный возврат НДС</t>
  </si>
  <si>
    <t>Начисленный НДС</t>
  </si>
  <si>
    <t>НДС как актив по инвестициям</t>
  </si>
  <si>
    <t>Начисленные социальные взносы</t>
  </si>
  <si>
    <t>СОЦИАЛЬНЫЕ ВЗНОСЫ</t>
  </si>
  <si>
    <t>Ставка взносов в пенсионный фонд</t>
  </si>
  <si>
    <t>Ставка взносов на медицинское страхование</t>
  </si>
  <si>
    <t>Ставка взносов в фонд социального страхования</t>
  </si>
  <si>
    <t>Ставка других социальных взносов</t>
  </si>
  <si>
    <t>Суммарная ставка социальных взносов</t>
  </si>
  <si>
    <t>социальные взносы</t>
  </si>
  <si>
    <t>оплата социальных взносов</t>
  </si>
  <si>
    <t>периодичность социальных взносов</t>
  </si>
  <si>
    <t>Затраты на коммерческий персонал, с соц. взносами</t>
  </si>
  <si>
    <t>Затраты на производственный персонал, с соц. взносами</t>
  </si>
  <si>
    <t>Затраты на административный персонал, с соц. взносами</t>
  </si>
  <si>
    <t>Итого: затраты на персонал, с соц. взносами</t>
  </si>
  <si>
    <t>Начисленный налог на прибыль</t>
  </si>
  <si>
    <t>Доходы, не облагаемые налогом</t>
  </si>
  <si>
    <t>Убытки предыдущих периодов</t>
  </si>
  <si>
    <t>Списание убытков предыдущих периодов</t>
  </si>
  <si>
    <t>Прибыль для налогообложения</t>
  </si>
  <si>
    <t>Начисленный налог с оборота (УСН)</t>
  </si>
  <si>
    <t>Облагаемая база</t>
  </si>
  <si>
    <t>НДС уплаченный по финансовой аренде</t>
  </si>
  <si>
    <t>НДС зачтенный по финансовой аренде</t>
  </si>
  <si>
    <t>Импортная пошлина на сырье и материалы</t>
  </si>
  <si>
    <t>уплаченный НДС</t>
  </si>
  <si>
    <t>задолженность по налогу</t>
  </si>
  <si>
    <t>Начисленные налоговые платежи</t>
  </si>
  <si>
    <t>Уплаченные налоговые платежи</t>
  </si>
  <si>
    <t>уплаченный налог на имущество</t>
  </si>
  <si>
    <t>задолженность по взносам</t>
  </si>
  <si>
    <t>уплаченные социальные взносы</t>
  </si>
  <si>
    <t>Задолженность перед бюджетом и внебюджетными фондами</t>
  </si>
  <si>
    <t>уплаченный налог на прибыль</t>
  </si>
  <si>
    <t>уплаченный налог с оборота</t>
  </si>
  <si>
    <t>уплаченный налог с дохода, уменьшенного на расходы</t>
  </si>
  <si>
    <t>Облагаемая база до списания убытков</t>
  </si>
  <si>
    <t>Минимальный налог (% от доходов)</t>
  </si>
  <si>
    <t>СТАРТОВЫЙ БАЛАНС</t>
  </si>
  <si>
    <t>СУЩЕСТВУЮЩИЕ ОСНОВНЫЕ СРЕДСТВА</t>
  </si>
  <si>
    <t>СУЩЕСТВУЮЩИЕ КРЕДИТЫ</t>
  </si>
  <si>
    <t>возврат финансовых вложений</t>
  </si>
  <si>
    <t>задолженность по кредиту на начало планирования</t>
  </si>
  <si>
    <t>коэффициент дисконта на начало периода</t>
  </si>
  <si>
    <t>Курсовые разницы</t>
  </si>
  <si>
    <t>величина из плана продаж</t>
  </si>
  <si>
    <t>величина из стартового баланса</t>
  </si>
  <si>
    <t>влияние стартового баланса на денежные средства</t>
  </si>
  <si>
    <t>величина из плана затрат</t>
  </si>
  <si>
    <t>величина из плана продаж и затрат</t>
  </si>
  <si>
    <t>расход за период, без учета инфляции, без НДС</t>
  </si>
  <si>
    <t>поступление денежных средств, с НДС</t>
  </si>
  <si>
    <t>НДС полученный с авансов</t>
  </si>
  <si>
    <t>Ранее осуществленные инвестиции, с НДС</t>
  </si>
  <si>
    <t>start</t>
  </si>
  <si>
    <t>НДС к ранее осуществленным инвестициям</t>
  </si>
  <si>
    <t>vatstart</t>
  </si>
  <si>
    <t>Зачет НДС из активов стартового баланса</t>
  </si>
  <si>
    <t>курсовые разницы</t>
  </si>
  <si>
    <t>exch</t>
  </si>
  <si>
    <t>СУЩЕСТВУЮЩИЕ ФИНАНСОВЫЕ ВЛОЖЕНИЯ</t>
  </si>
  <si>
    <t>TABLE::STFIN</t>
  </si>
  <si>
    <t>END::STFIN</t>
  </si>
  <si>
    <t>Краткосрочные финансовые вложения</t>
  </si>
  <si>
    <t>Кредиторская задолженность перед поставщиками</t>
  </si>
  <si>
    <t>Кредиторская задолженность за внеоборотные активы</t>
  </si>
  <si>
    <t>величина из плана инвестиций</t>
  </si>
  <si>
    <t>Protect model…</t>
  </si>
  <si>
    <t>Unprotect model…</t>
  </si>
  <si>
    <t>Protect model</t>
  </si>
  <si>
    <t>Unprotect model</t>
  </si>
  <si>
    <t>Remove all formulas</t>
  </si>
  <si>
    <t>Important! You are removing all macros and buttons from the model. After that, the file will be saved under a new name.</t>
  </si>
  <si>
    <t>Important! Some changes in the file were not saved. We recommend to save the file before removing macros and buttons</t>
  </si>
  <si>
    <t>Save project as</t>
  </si>
  <si>
    <t>Excel workbook (*.xlsx),*.xlsx, All files (*.*),*.*</t>
  </si>
  <si>
    <t>The program is not activated. You cannot change parameters of the model</t>
  </si>
  <si>
    <t>Products…</t>
  </si>
  <si>
    <t>Please choose component</t>
  </si>
  <si>
    <t>Fit the loan…</t>
  </si>
  <si>
    <t>Select the loan to fit</t>
  </si>
  <si>
    <t>Use the price of the lease object and interest rate</t>
  </si>
  <si>
    <t>Use payment schedule</t>
  </si>
  <si>
    <t>Enter headcount and salary</t>
  </si>
  <si>
    <t>Volume</t>
  </si>
  <si>
    <t>Fit the loan</t>
  </si>
  <si>
    <t>Fit the disbursement and repayment schedules for the period:</t>
  </si>
  <si>
    <t>from</t>
  </si>
  <si>
    <t>till</t>
  </si>
  <si>
    <t>period</t>
  </si>
  <si>
    <t>Minimum cash:</t>
  </si>
  <si>
    <t>During the repayment period DSCR should be at least:</t>
  </si>
  <si>
    <t>Buildings</t>
  </si>
  <si>
    <t>Sensitivity analysis setup</t>
  </si>
  <si>
    <t>Result of the analysis</t>
  </si>
  <si>
    <t>Scenarios setup</t>
  </si>
  <si>
    <t>Number of scenarios:</t>
  </si>
  <si>
    <t>Parameters specific for every scenario</t>
  </si>
  <si>
    <t>Please choose at least one parameter</t>
  </si>
  <si>
    <t>Incorrect link</t>
  </si>
  <si>
    <t>Please select one row</t>
  </si>
  <si>
    <t>No parameter selected</t>
  </si>
  <si>
    <t>Enter parameter name</t>
  </si>
  <si>
    <t>The selected parameter is not a constant</t>
  </si>
  <si>
    <t>The selected parameter is not a series</t>
  </si>
  <si>
    <t>Add parameter</t>
  </si>
  <si>
    <t>Parameter location:</t>
  </si>
  <si>
    <t>Parameter name:</t>
  </si>
  <si>
    <t>Parameter type</t>
  </si>
  <si>
    <t>Constant (the value is in B column)</t>
  </si>
  <si>
    <t>Series (the values are in periods)</t>
  </si>
  <si>
    <t>Scenarios</t>
  </si>
  <si>
    <t>В демонстрационной версии эта возможность недоступна.</t>
  </si>
  <si>
    <t>Вы используете демонстрационную версию программы. В ней работают почти все функции и промежуточные расчеты, но значения на листе Результаты не меняются.</t>
  </si>
  <si>
    <t>Начальный баланс</t>
  </si>
  <si>
    <t>Денежные средства</t>
  </si>
  <si>
    <t>Авансы уплаченные поставщикам</t>
  </si>
  <si>
    <t>Готовая продукция на складе</t>
  </si>
  <si>
    <t>НДС на приобретенные товары</t>
  </si>
  <si>
    <t>Прочие оборотные активы</t>
  </si>
  <si>
    <t>Незавершенные капиталовложения</t>
  </si>
  <si>
    <t>Прочие внеоборотные активы</t>
  </si>
  <si>
    <t>Расчеты с бюджетом</t>
  </si>
  <si>
    <t>Расчеты с персоналом</t>
  </si>
  <si>
    <t>Полученные авансы покупателей</t>
  </si>
  <si>
    <t>Прочие краткосрочные обязательства</t>
  </si>
  <si>
    <t>Прочие долгосрочные обязательства</t>
  </si>
  <si>
    <t>Акционерный капитал</t>
  </si>
  <si>
    <t>Нераспределенная прибыль</t>
  </si>
  <si>
    <t>Прочий собственный капитал</t>
  </si>
  <si>
    <t>Данные</t>
  </si>
  <si>
    <t>Возврат кредитов</t>
  </si>
  <si>
    <t>Поступления от продаж</t>
  </si>
  <si>
    <t>Заработная плата</t>
  </si>
  <si>
    <t>Постоянные издержки</t>
  </si>
  <si>
    <t>Выплата процентов по кредитам</t>
  </si>
  <si>
    <t>Прочие поступления</t>
  </si>
  <si>
    <t>Прочие затраты</t>
  </si>
  <si>
    <t>Инвестиции в земельные участки</t>
  </si>
  <si>
    <t>Инвестиции в здания и сооружения</t>
  </si>
  <si>
    <t>Инвестиции в финансовые активы</t>
  </si>
  <si>
    <t>Выручка от реализации активов</t>
  </si>
  <si>
    <t>Выплата дивидендов</t>
  </si>
  <si>
    <t>Расчеты с бюджетом и внебюджетными фондами</t>
  </si>
  <si>
    <t>Обязательства по финансовой аренде</t>
  </si>
  <si>
    <t>Суммарная задолженность, TD</t>
  </si>
  <si>
    <t>Денежный поток, доступный для погашения долга</t>
  </si>
  <si>
    <t>Выплаты процентов</t>
  </si>
  <si>
    <t>Выплаты основной суммы долга</t>
  </si>
  <si>
    <t>Суммарные привлеченные кредиты</t>
  </si>
  <si>
    <t>Суммарный вклад собственного капитала</t>
  </si>
  <si>
    <t>TABLE::OTHER</t>
  </si>
  <si>
    <t>END::OTHER</t>
  </si>
  <si>
    <t>ПРОЧИЕ ДОХОДЫ И РАСХОДЫ</t>
  </si>
  <si>
    <t>Шаблон прочих доходов</t>
  </si>
  <si>
    <t>Шаблон прочих расходов</t>
  </si>
  <si>
    <t>НДС</t>
  </si>
  <si>
    <t>прочие доходы (без НДС)</t>
  </si>
  <si>
    <t>Итого: прочие доходы (с НДС)</t>
  </si>
  <si>
    <t>Итого: прочие расходы (с НДС)</t>
  </si>
  <si>
    <t>прочие расходы (без НДС)</t>
  </si>
  <si>
    <t>НДС полученный по прочим доходам</t>
  </si>
  <si>
    <t>НДС уплаченный по прочим расходам</t>
  </si>
  <si>
    <t>Социальные взносы</t>
  </si>
  <si>
    <t>Total=sum;Data=accrued;Mode=sum</t>
  </si>
  <si>
    <t>Total=sum;Data=paid;Mode=sum</t>
  </si>
  <si>
    <t>taxadv</t>
  </si>
  <si>
    <t>taxsoc</t>
  </si>
  <si>
    <t>inflow</t>
  </si>
  <si>
    <t>outflow</t>
  </si>
  <si>
    <t>intaccrued</t>
  </si>
  <si>
    <t>intpaid</t>
  </si>
  <si>
    <t>Подбор кредита... Период № ***</t>
  </si>
  <si>
    <t>Обратите внимание! При заданных параметрах платежей кредит не будет возвращен к концу расчетного периода.</t>
  </si>
  <si>
    <t>CF10</t>
  </si>
  <si>
    <t>CF11</t>
  </si>
  <si>
    <t>CF13</t>
  </si>
  <si>
    <t>CF14</t>
  </si>
  <si>
    <t>CF16</t>
  </si>
  <si>
    <t>CF17</t>
  </si>
  <si>
    <t>CF18</t>
  </si>
  <si>
    <t>CF19</t>
  </si>
  <si>
    <t>CF20</t>
  </si>
  <si>
    <t>CF21</t>
  </si>
  <si>
    <t>CF22</t>
  </si>
  <si>
    <t>CF23</t>
  </si>
  <si>
    <t>CF24</t>
  </si>
  <si>
    <t>CF25</t>
  </si>
  <si>
    <t>rate</t>
  </si>
  <si>
    <t>PL06</t>
  </si>
  <si>
    <t xml:space="preserve">  </t>
  </si>
  <si>
    <t>в том числе, не облагаемых налогом</t>
  </si>
  <si>
    <t>в том числе, не облагаемого налогом</t>
  </si>
  <si>
    <t>Начисленный налог с дохода минус расходы (УСН)</t>
  </si>
  <si>
    <t xml:space="preserve"> Демо</t>
  </si>
  <si>
    <t xml:space="preserve"> Demo</t>
  </si>
  <si>
    <t>Стоимость активов начального баланса</t>
  </si>
  <si>
    <t>Продленная стоимость проекта</t>
  </si>
  <si>
    <t>в пересчете на шаг планирования</t>
  </si>
  <si>
    <t>расход в единицах за период</t>
  </si>
  <si>
    <t>затраты за период</t>
  </si>
  <si>
    <t>без НДС</t>
  </si>
  <si>
    <t>коэффициент расходов</t>
  </si>
  <si>
    <t>проценты в стоимости основных средств</t>
  </si>
  <si>
    <t>Балансовая стоимость процентов в основных средствах</t>
  </si>
  <si>
    <t>intinv</t>
  </si>
  <si>
    <t>Отнесение процентов на стоимость основных средств</t>
  </si>
  <si>
    <t>Незавершенные инвестиции</t>
  </si>
  <si>
    <t>intprog</t>
  </si>
  <si>
    <t>Добавление периодов на листе "***" …</t>
  </si>
  <si>
    <t>Удаление периодов на листе "***" …</t>
  </si>
  <si>
    <t>Итого оборотные активы</t>
  </si>
  <si>
    <t>Итого краткосрочные обязательства</t>
  </si>
  <si>
    <t>Чистый оборотный капитал</t>
  </si>
  <si>
    <t>Изменение чистого оборотного капитала</t>
  </si>
  <si>
    <t>Все операционные затраты</t>
  </si>
  <si>
    <t>Денежный поток для расчета эффективности</t>
  </si>
  <si>
    <t>Ставка дисконтирования для бюджетной эффективности</t>
  </si>
  <si>
    <t>Поступление налогов в бюджет</t>
  </si>
  <si>
    <t>Поступление бюджетного финансирования в проект</t>
  </si>
  <si>
    <t>Возврат бюджетного финансирования</t>
  </si>
  <si>
    <t>Платежи за использование бюджетного финансирования</t>
  </si>
  <si>
    <t>Бюджетное финансирование</t>
  </si>
  <si>
    <t>График: Продажи</t>
  </si>
  <si>
    <t>FCFF01</t>
  </si>
  <si>
    <t>Затраты на сырье и материалы</t>
  </si>
  <si>
    <t>(с учетом инфляции, номинальная)</t>
  </si>
  <si>
    <t>(без учета инфляции, реальная)</t>
  </si>
  <si>
    <t>TAXR01</t>
  </si>
  <si>
    <t>TAXR02</t>
  </si>
  <si>
    <t>TAXR03</t>
  </si>
  <si>
    <t>TAXR04</t>
  </si>
  <si>
    <t>начисленный налог</t>
  </si>
  <si>
    <t>TAXR05</t>
  </si>
  <si>
    <t>TAXR06</t>
  </si>
  <si>
    <t>TAXR07</t>
  </si>
  <si>
    <t>TAXR08</t>
  </si>
  <si>
    <t>TAXR09</t>
  </si>
  <si>
    <t>TAXR10</t>
  </si>
  <si>
    <t>TAXR11</t>
  </si>
  <si>
    <t>TAXR12</t>
  </si>
  <si>
    <t>TAXR13</t>
  </si>
  <si>
    <t>TAXR14</t>
  </si>
  <si>
    <t>TAXR15</t>
  </si>
  <si>
    <t>TAXR16</t>
  </si>
  <si>
    <t>TAXR17</t>
  </si>
  <si>
    <t>TAXR18</t>
  </si>
  <si>
    <t>CURRENCY, INFLATION</t>
  </si>
  <si>
    <t>Adjust prices for inflation</t>
  </si>
  <si>
    <t>Inflation rate</t>
  </si>
  <si>
    <t>Inflation in specific categories:</t>
  </si>
  <si>
    <t>Sales</t>
  </si>
  <si>
    <t>Raw materials and components</t>
  </si>
  <si>
    <t>Other direct costs</t>
  </si>
  <si>
    <t>Production expenses</t>
  </si>
  <si>
    <t>General and administrative expenses</t>
  </si>
  <si>
    <t>Sales and marketing expenses</t>
  </si>
  <si>
    <t>Wages and salaries</t>
  </si>
  <si>
    <t>Reporting currency and its rate to the main currency</t>
  </si>
  <si>
    <t>Rate to the main currency</t>
  </si>
  <si>
    <t>Annual exchange rate appreciation</t>
  </si>
  <si>
    <t>The above, recalculated per project step</t>
  </si>
  <si>
    <t>Inflation rate for the foreign currency</t>
  </si>
  <si>
    <t>TAX PARAMETERS</t>
  </si>
  <si>
    <t>VALUE ADDED TAX</t>
  </si>
  <si>
    <t>Standard rate</t>
  </si>
  <si>
    <t>Payment period, months</t>
  </si>
  <si>
    <t>returned by tax authorities</t>
  </si>
  <si>
    <t>INCOME TAX</t>
  </si>
  <si>
    <t>Federal income tax rate</t>
  </si>
  <si>
    <t>Local income tax rate</t>
  </si>
  <si>
    <t>Total tax rate</t>
  </si>
  <si>
    <t>SOCIAL INSURANCE PAYMENTS</t>
  </si>
  <si>
    <t>Pension fund contribution rate</t>
  </si>
  <si>
    <t>Medical insurance contribution rate</t>
  </si>
  <si>
    <t>Social insurance contribution rate</t>
  </si>
  <si>
    <t>Accident insurance contribution rate</t>
  </si>
  <si>
    <t>Other social contributions rate</t>
  </si>
  <si>
    <t>Total social contribution rate</t>
  </si>
  <si>
    <t>PROPERTY TAX</t>
  </si>
  <si>
    <t>Tax rate for real estate</t>
  </si>
  <si>
    <t>Tax rate for equipment</t>
  </si>
  <si>
    <t>SALES TAX</t>
  </si>
  <si>
    <t>Tax rate</t>
  </si>
  <si>
    <t>SMALL BUSINESS INCOME TAX</t>
  </si>
  <si>
    <t>DISCOUNT RATE</t>
  </si>
  <si>
    <t>Currency used for project efficiency calculation</t>
  </si>
  <si>
    <t>Nominal prices</t>
  </si>
  <si>
    <t>Discount rate for equity, Re</t>
  </si>
  <si>
    <t>rate per project period</t>
  </si>
  <si>
    <t>discount index at the beginning of period</t>
  </si>
  <si>
    <t>Discount rate for debt, Rd</t>
  </si>
  <si>
    <t>Weighted average rate calculation:</t>
  </si>
  <si>
    <t>Income tax rate, T</t>
  </si>
  <si>
    <t>Percentage of financing that is debt, Wd</t>
  </si>
  <si>
    <t>Percentage of financing that is equity, We</t>
  </si>
  <si>
    <t>Include prior period investments?</t>
  </si>
  <si>
    <t>Perpetuity growth rate</t>
  </si>
  <si>
    <t>Reinvestment rate for MIRR</t>
  </si>
  <si>
    <t>Do not use</t>
  </si>
  <si>
    <t>Use</t>
  </si>
  <si>
    <t>% p.a.</t>
  </si>
  <si>
    <t>Real prices (net of inflation)</t>
  </si>
  <si>
    <t>Initial balance</t>
  </si>
  <si>
    <t>INITIAL BALANCE SHEET</t>
  </si>
  <si>
    <t>Cash</t>
  </si>
  <si>
    <t>Accounts receivable</t>
  </si>
  <si>
    <t>Advances paid</t>
  </si>
  <si>
    <t>Finished goods</t>
  </si>
  <si>
    <t>Work-in-progress</t>
  </si>
  <si>
    <t>VAT paid</t>
  </si>
  <si>
    <t>Short-term financial assets</t>
  </si>
  <si>
    <t>Other current assets</t>
  </si>
  <si>
    <t>Total current assets</t>
  </si>
  <si>
    <t>Land</t>
  </si>
  <si>
    <t>Buildings and structures</t>
  </si>
  <si>
    <t>Equipment and other assets</t>
  </si>
  <si>
    <t>Intangible assets</t>
  </si>
  <si>
    <t>Long-term financial assets</t>
  </si>
  <si>
    <t>Investments in progress</t>
  </si>
  <si>
    <t>Other fixed assets</t>
  </si>
  <si>
    <t>Total fixed assets</t>
  </si>
  <si>
    <t>TOTAL ASSETS</t>
  </si>
  <si>
    <t>Accounts payable to supplies</t>
  </si>
  <si>
    <t>Accounts payable for fixed assets</t>
  </si>
  <si>
    <t>Taxes payable</t>
  </si>
  <si>
    <t>Wages and salaries payable</t>
  </si>
  <si>
    <t>Advances received</t>
  </si>
  <si>
    <t>Short-term loans</t>
  </si>
  <si>
    <t>Other short-term liabilities</t>
  </si>
  <si>
    <t>Total short-term liabilities</t>
  </si>
  <si>
    <t>Long-term loans</t>
  </si>
  <si>
    <t>Other long-term liabilities</t>
  </si>
  <si>
    <t>Total long-term liabilities</t>
  </si>
  <si>
    <t>Owners' equity</t>
  </si>
  <si>
    <t>Retained earnings</t>
  </si>
  <si>
    <t>Other equity</t>
  </si>
  <si>
    <t>Total equity</t>
  </si>
  <si>
    <t>TOTAL LIABILITIES AND EQUITY</t>
  </si>
  <si>
    <t>Balance check</t>
  </si>
  <si>
    <t>Net assets in the initial balance sheet</t>
  </si>
  <si>
    <t>Unpaid shareholders' equity</t>
  </si>
  <si>
    <t>Market value of the net assets</t>
  </si>
  <si>
    <t>PRESENT PROJECT ASSETS</t>
  </si>
  <si>
    <t>Investments in progress at the beginning of period</t>
  </si>
  <si>
    <t>Recognition of fixed assets:</t>
  </si>
  <si>
    <t>Investments in progress at the end of period</t>
  </si>
  <si>
    <t>book value</t>
  </si>
  <si>
    <t>gross book value</t>
  </si>
  <si>
    <t>depreciation period</t>
  </si>
  <si>
    <t>accumulated depreciation</t>
  </si>
  <si>
    <t>net book value</t>
  </si>
  <si>
    <t>PRESENT FINANCIAL ASSETS</t>
  </si>
  <si>
    <t>sale of assets</t>
  </si>
  <si>
    <t>PRIOR PERIOD LOANS</t>
  </si>
  <si>
    <t>Long-term loan template</t>
  </si>
  <si>
    <t>outstanding debt at the beginning of project</t>
  </si>
  <si>
    <t>interest rate</t>
  </si>
  <si>
    <t>repayment of principal</t>
  </si>
  <si>
    <t>outstanding debt</t>
  </si>
  <si>
    <t>interest accrued</t>
  </si>
  <si>
    <t>interest paid</t>
  </si>
  <si>
    <t>Short-term loan template</t>
  </si>
  <si>
    <t>Total: Outstanding debt</t>
  </si>
  <si>
    <t>Repayment of principal</t>
  </si>
  <si>
    <t>Interest accrued</t>
  </si>
  <si>
    <t>Interest paid</t>
  </si>
  <si>
    <t>Long-term loans at the beginning of period</t>
  </si>
  <si>
    <t>Short-term loans at the beginning of period</t>
  </si>
  <si>
    <t>Long-term loans at the end of period</t>
  </si>
  <si>
    <t>Short-term loans at the end of period</t>
  </si>
  <si>
    <t>Gain (loss) from exchange rate fluctuations</t>
  </si>
  <si>
    <t>Other long-term loans</t>
  </si>
  <si>
    <t>Other short-term loans</t>
  </si>
  <si>
    <t>SALES</t>
  </si>
  <si>
    <t>Discount rate for budget efficiency analysis</t>
  </si>
  <si>
    <t>PROFIT AND LOSS STATEMENT</t>
  </si>
  <si>
    <t>Sales revenue</t>
  </si>
  <si>
    <t>Cost of sales</t>
  </si>
  <si>
    <t>raw materials and components</t>
  </si>
  <si>
    <t>wages and salaries of production personnel</t>
  </si>
  <si>
    <t>Total cost of sales</t>
  </si>
  <si>
    <t>Gross profit</t>
  </si>
  <si>
    <t>Wages and salaries of admin. and marketing personnel</t>
  </si>
  <si>
    <t>Taxes, excl. income tax</t>
  </si>
  <si>
    <t>Leasing expenses</t>
  </si>
  <si>
    <t>Depreciation</t>
  </si>
  <si>
    <t>Interest</t>
  </si>
  <si>
    <t>Operating profit (loss)</t>
  </si>
  <si>
    <t>Gain (loss) from sale of fixed assets</t>
  </si>
  <si>
    <t>Other income</t>
  </si>
  <si>
    <t>Other loss</t>
  </si>
  <si>
    <t>Profit (loss) before tax</t>
  </si>
  <si>
    <t>Net profit (loss)</t>
  </si>
  <si>
    <t>Dividends</t>
  </si>
  <si>
    <t>Retained earnings (per period)</t>
  </si>
  <si>
    <t>CASH FLOW STATEMENT</t>
  </si>
  <si>
    <t>Cash received from customers</t>
  </si>
  <si>
    <t>Cash paid to employees</t>
  </si>
  <si>
    <t>Operating expenses</t>
  </si>
  <si>
    <t>Lease payments</t>
  </si>
  <si>
    <t>Other inflows</t>
  </si>
  <si>
    <t>Other outflows</t>
  </si>
  <si>
    <t>Cash flow from operating activities</t>
  </si>
  <si>
    <t>Investment in land</t>
  </si>
  <si>
    <t>Investment in buildings and structures</t>
  </si>
  <si>
    <t>Investment in financial assets</t>
  </si>
  <si>
    <t>Proceeds from sale of fixed assets</t>
  </si>
  <si>
    <t>Cash flow from investing activities</t>
  </si>
  <si>
    <t>Equity inflow</t>
  </si>
  <si>
    <t>Proceeds from borrowing</t>
  </si>
  <si>
    <t>Repayment of debt</t>
  </si>
  <si>
    <t>Dividends paid</t>
  </si>
  <si>
    <t>Cash flow from financing activities</t>
  </si>
  <si>
    <t>Change in cash</t>
  </si>
  <si>
    <t>Cash at the beginning of period</t>
  </si>
  <si>
    <t>Cash at the end of period</t>
  </si>
  <si>
    <t>BALANCE SHEET</t>
  </si>
  <si>
    <t>Lease liabilities</t>
  </si>
  <si>
    <t>DEBT RATIOS</t>
  </si>
  <si>
    <t>Total debt, TD</t>
  </si>
  <si>
    <t>Cash flow available for debt service, CFADS</t>
  </si>
  <si>
    <t>Debt service coverage ratio, DSCR</t>
  </si>
  <si>
    <t>Total debt / Equity</t>
  </si>
  <si>
    <t>Total loans raised</t>
  </si>
  <si>
    <t>Total equity raised</t>
  </si>
  <si>
    <t>Debt ratio</t>
  </si>
  <si>
    <t>PROFITABILITY AND TURNOVER</t>
  </si>
  <si>
    <t>Cost structure:</t>
  </si>
  <si>
    <t>Sales revenue = 100%</t>
  </si>
  <si>
    <t>Other cost items</t>
  </si>
  <si>
    <t>Net profit margin, NPM</t>
  </si>
  <si>
    <t>EBITDA margin</t>
  </si>
  <si>
    <t>Return on equity, ROE</t>
  </si>
  <si>
    <t>Return on invested capital, ROIC</t>
  </si>
  <si>
    <t>Return on assets, ROA</t>
  </si>
  <si>
    <t>Return on fixed assets, ROFA</t>
  </si>
  <si>
    <t>Accounts receivable collection period, CP</t>
  </si>
  <si>
    <t>Finished goods turnover days</t>
  </si>
  <si>
    <t>Turnover days for raw materials</t>
  </si>
  <si>
    <t>Fixed assets turnover</t>
  </si>
  <si>
    <t>Total assets turnover</t>
  </si>
  <si>
    <t>Total expenses</t>
  </si>
  <si>
    <t>PROJECT EFFICIENCY (FCFF)</t>
  </si>
  <si>
    <t>Discount rate</t>
  </si>
  <si>
    <t>discount rate per period</t>
  </si>
  <si>
    <t>discount ratio at the beginning of period</t>
  </si>
  <si>
    <t>Free cash flow to the firm, FCFF</t>
  </si>
  <si>
    <t>Adjusted interest paid, * (1 - tax)</t>
  </si>
  <si>
    <t>Discounted free cash flow</t>
  </si>
  <si>
    <t>Discounted free cash flow, cumulative</t>
  </si>
  <si>
    <t>Present value of the project's cash flow</t>
  </si>
  <si>
    <t>Initial project's balance</t>
  </si>
  <si>
    <t>Continuing value</t>
  </si>
  <si>
    <t>Continuing value, at the end of the project</t>
  </si>
  <si>
    <t>Net present value, NPV</t>
  </si>
  <si>
    <t>Internal rate of return, IRR</t>
  </si>
  <si>
    <t>Modified IRR, MIRR</t>
  </si>
  <si>
    <t>Discounted payback period, PBP</t>
  </si>
  <si>
    <t>Payback period flag (number of full years)</t>
  </si>
  <si>
    <t>Payback period calculation</t>
  </si>
  <si>
    <t>Cash flow for the efficiency calculation</t>
  </si>
  <si>
    <t>(nominal, including inflation)</t>
  </si>
  <si>
    <t>(real, net of inflation)</t>
  </si>
  <si>
    <t>PROJECT EFFICIENCY (FCFE)</t>
  </si>
  <si>
    <t>Free cash flow to equity, FCFE</t>
  </si>
  <si>
    <t>RETURN ON LENDER(S)</t>
  </si>
  <si>
    <t>Cash flow available to debt service, CFADS</t>
  </si>
  <si>
    <t>TAX PAYMENTS</t>
  </si>
  <si>
    <t>Value added tax, VAT</t>
  </si>
  <si>
    <t>Social insurance contribution</t>
  </si>
  <si>
    <t>Small business income tax</t>
  </si>
  <si>
    <t>Total</t>
  </si>
  <si>
    <t>Tax payments</t>
  </si>
  <si>
    <t>Chart: Sales revenue</t>
  </si>
  <si>
    <t>Chart: EBITDA</t>
  </si>
  <si>
    <t>Chart: Cash flows from investing activities</t>
  </si>
  <si>
    <t>Chart: Cash at the end of period</t>
  </si>
  <si>
    <t>Chart: Outstanding debt</t>
  </si>
  <si>
    <t>Payback chart, FCFF</t>
  </si>
  <si>
    <t>Payback chart, FCFE</t>
  </si>
  <si>
    <t>Payback chart, CFADS</t>
  </si>
  <si>
    <t>SENSITIVITY ANALYSIS</t>
  </si>
  <si>
    <t>Sale prices</t>
  </si>
  <si>
    <t>Investment in fixed assets</t>
  </si>
  <si>
    <t>Cost of raw materials and components</t>
  </si>
  <si>
    <t>Total operating expenses</t>
  </si>
  <si>
    <t>NPV (FCFF)</t>
  </si>
  <si>
    <t>IRR (FCFF)</t>
  </si>
  <si>
    <t>NPV (FCFE)</t>
  </si>
  <si>
    <t>IRR (FCFE)</t>
  </si>
  <si>
    <t>SCENARIO ANALYSIS</t>
  </si>
  <si>
    <t>accrued tax</t>
  </si>
  <si>
    <t>State financing</t>
  </si>
  <si>
    <t>State financing inflow</t>
  </si>
  <si>
    <t>Repayment of debt to state</t>
  </si>
  <si>
    <t>Payments for state financing</t>
  </si>
  <si>
    <t>Ставка для заемного капитала, Rd</t>
  </si>
  <si>
    <t>Sales template w/o units</t>
  </si>
  <si>
    <t>capacity utilization</t>
  </si>
  <si>
    <t>sales per period, w/o inflation</t>
  </si>
  <si>
    <t>sales revenue, net of VAT</t>
  </si>
  <si>
    <t>accounts receivable</t>
  </si>
  <si>
    <t>average accounts receivable term</t>
  </si>
  <si>
    <t>advances received</t>
  </si>
  <si>
    <t>average advance payment term</t>
  </si>
  <si>
    <t>payments, including VAT</t>
  </si>
  <si>
    <t>inflation rate</t>
  </si>
  <si>
    <t>VAT rate</t>
  </si>
  <si>
    <t>excise rate</t>
  </si>
  <si>
    <t>price index to the beginning of project</t>
  </si>
  <si>
    <t>excise accrued</t>
  </si>
  <si>
    <t>VAT accrued</t>
  </si>
  <si>
    <t>VAT on advances</t>
  </si>
  <si>
    <t>Sales template with units</t>
  </si>
  <si>
    <t>sales per period, units</t>
  </si>
  <si>
    <t>excise per unit</t>
  </si>
  <si>
    <t>Total:</t>
  </si>
  <si>
    <t>Sales revenue in profit and loss statement, net of VAT</t>
  </si>
  <si>
    <t>Proceeds from sales, including VAT</t>
  </si>
  <si>
    <t>Excise accrued</t>
  </si>
  <si>
    <t>RAW MATERIALS AND COMPONENTS</t>
  </si>
  <si>
    <t>Cost item template w/o units</t>
  </si>
  <si>
    <t>expenses per period, net of inflation and VAT</t>
  </si>
  <si>
    <t>cost of sales, net of VAT</t>
  </si>
  <si>
    <t>stock of raw materials and component</t>
  </si>
  <si>
    <t>average days in stock</t>
  </si>
  <si>
    <t>remainder cost in inventory of finished goods</t>
  </si>
  <si>
    <t>average days in inventory of finished goods</t>
  </si>
  <si>
    <t>remainder cost in work-in-progress</t>
  </si>
  <si>
    <t>production cycle</t>
  </si>
  <si>
    <t>cost per period, net of VAT</t>
  </si>
  <si>
    <t>accounts payable</t>
  </si>
  <si>
    <t>average days in accounts payable</t>
  </si>
  <si>
    <t>advances paid</t>
  </si>
  <si>
    <t>average days in advances</t>
  </si>
  <si>
    <t>cost payments, including VAT</t>
  </si>
  <si>
    <t>import duty rate</t>
  </si>
  <si>
    <t>import duties accrued</t>
  </si>
  <si>
    <t>Cost item template with units</t>
  </si>
  <si>
    <t>use per period, units</t>
  </si>
  <si>
    <t>price index to the previous period</t>
  </si>
  <si>
    <t>Total: Raw materials and components</t>
  </si>
  <si>
    <t>Total costs in profit and loss statement</t>
  </si>
  <si>
    <t>Cash paid to suppliers, including VAT</t>
  </si>
  <si>
    <t>Duties accrued</t>
  </si>
  <si>
    <t>Stock of raw materials and components</t>
  </si>
  <si>
    <t>Inventory of finished goods</t>
  </si>
  <si>
    <t>PERSONNEL</t>
  </si>
  <si>
    <t>Position template w/o headcount</t>
  </si>
  <si>
    <t>wages and salaries per month</t>
  </si>
  <si>
    <t>workload</t>
  </si>
  <si>
    <t>wages and salaries</t>
  </si>
  <si>
    <t>social insurance contribution</t>
  </si>
  <si>
    <t>price change coefficient</t>
  </si>
  <si>
    <t>Position template with headcount</t>
  </si>
  <si>
    <t>headcount</t>
  </si>
  <si>
    <t>average salary per month</t>
  </si>
  <si>
    <t>Production personnel</t>
  </si>
  <si>
    <t>Sales and marketing personnel</t>
  </si>
  <si>
    <t>Administrative personnel</t>
  </si>
  <si>
    <t>Wages and salaries including social insurance</t>
  </si>
  <si>
    <t>remainder expenses in finished goods stock</t>
  </si>
  <si>
    <t>remainder expenses in work-in-progress</t>
  </si>
  <si>
    <t>expenses written off against sales</t>
  </si>
  <si>
    <t>Administrative personnel expenses, incl. social insurance</t>
  </si>
  <si>
    <t>Sales personnel expenses, incl. social insurance</t>
  </si>
  <si>
    <t>Total: wages, salaries, social insurance</t>
  </si>
  <si>
    <t>Personnel headcount</t>
  </si>
  <si>
    <t>payment period for salaries</t>
  </si>
  <si>
    <t>wages and salaries payable</t>
  </si>
  <si>
    <t>payment period for social insurance</t>
  </si>
  <si>
    <t>social insurance contribution payable</t>
  </si>
  <si>
    <t>cash paid to employees</t>
  </si>
  <si>
    <t>cash paid to social funds</t>
  </si>
  <si>
    <t>OPERATING EXPENSES</t>
  </si>
  <si>
    <t>Template w/o units</t>
  </si>
  <si>
    <t>first period of the expense</t>
  </si>
  <si>
    <t>expenses per period</t>
  </si>
  <si>
    <t>net of VAT</t>
  </si>
  <si>
    <t>expenses with inflation, net of VAT</t>
  </si>
  <si>
    <t>Template with units</t>
  </si>
  <si>
    <t>use in units</t>
  </si>
  <si>
    <t>Total: Production expenses including VAT</t>
  </si>
  <si>
    <t>expenses net of VAT</t>
  </si>
  <si>
    <t>average days in advances paid</t>
  </si>
  <si>
    <t>cash paid for expenses, including VAT</t>
  </si>
  <si>
    <t>Total: Sales and marketing expenses including VAT</t>
  </si>
  <si>
    <t>Total: General and administrative expenses including VAT</t>
  </si>
  <si>
    <t>Total operating expenses including VAT</t>
  </si>
  <si>
    <t>WORKING CAPITAL</t>
  </si>
  <si>
    <t>average days</t>
  </si>
  <si>
    <t>forecasted value</t>
  </si>
  <si>
    <t>value form the initial balance sheet</t>
  </si>
  <si>
    <t>change in cash</t>
  </si>
  <si>
    <t>Accounts payable to suppliers</t>
  </si>
  <si>
    <t>Social insurance contribution payable</t>
  </si>
  <si>
    <t>Net working capital</t>
  </si>
  <si>
    <t>Change in net working capital</t>
  </si>
  <si>
    <t>FIXED ASSETS</t>
  </si>
  <si>
    <t>Land template</t>
  </si>
  <si>
    <t>payments</t>
  </si>
  <si>
    <t>prior period investments</t>
  </si>
  <si>
    <t>recognition of fixed asset</t>
  </si>
  <si>
    <t>sale of asset</t>
  </si>
  <si>
    <t>main currency: payments</t>
  </si>
  <si>
    <t>investments in progress</t>
  </si>
  <si>
    <t>gain (loss) from sale of asset</t>
  </si>
  <si>
    <t>gain (loss) from exchange rate fluctuations</t>
  </si>
  <si>
    <t>Building template</t>
  </si>
  <si>
    <t>payments, net of VAT</t>
  </si>
  <si>
    <t>prior period investments, net of VAT</t>
  </si>
  <si>
    <t>recognition of fixed asset, net of VAT</t>
  </si>
  <si>
    <t>depreciation premium</t>
  </si>
  <si>
    <t>sale of asset, net of VAT</t>
  </si>
  <si>
    <t>main currency: payments, net of VAT</t>
  </si>
  <si>
    <t>VAT on prior period investments</t>
  </si>
  <si>
    <t>depreciation (accounting)</t>
  </si>
  <si>
    <t>net book value (accounting)</t>
  </si>
  <si>
    <t>VAT recognised</t>
  </si>
  <si>
    <t>depreciation (tax)</t>
  </si>
  <si>
    <t>net book value (tax)</t>
  </si>
  <si>
    <t>gain (loss) from sale of asset (accounting)</t>
  </si>
  <si>
    <t>gain (loss) from sale of asset (tax)</t>
  </si>
  <si>
    <t>VAT on revenue from sale of asset</t>
  </si>
  <si>
    <t>Equipment template</t>
  </si>
  <si>
    <t>import equipment</t>
  </si>
  <si>
    <t>period of importing</t>
  </si>
  <si>
    <t>import custom duty</t>
  </si>
  <si>
    <t>Intangible asset template</t>
  </si>
  <si>
    <t>recognition of asset, net of VAT</t>
  </si>
  <si>
    <t>Equipment</t>
  </si>
  <si>
    <t>Total: Land</t>
  </si>
  <si>
    <t>Total: Buildings and structures, including VAT</t>
  </si>
  <si>
    <t>Total: Equipment, including duties and VAT</t>
  </si>
  <si>
    <t>Total: Intangible assets, including VAT</t>
  </si>
  <si>
    <t>Total investments including duties and VAT</t>
  </si>
  <si>
    <t>VAT</t>
  </si>
  <si>
    <t>Prior period investments including VAT</t>
  </si>
  <si>
    <t>LEASING</t>
  </si>
  <si>
    <t>Template w/o payment schedule</t>
  </si>
  <si>
    <t>Equipment cost, net of VAT</t>
  </si>
  <si>
    <t>No. of period in which equipment operation started</t>
  </si>
  <si>
    <t>Leasing term</t>
  </si>
  <si>
    <t>Lessor's renumeration</t>
  </si>
  <si>
    <t>Advance payment</t>
  </si>
  <si>
    <t>leasing expenses, accrued, net of VAT</t>
  </si>
  <si>
    <t>cash paid for leasing, net of VAT</t>
  </si>
  <si>
    <t>value, net of VAT</t>
  </si>
  <si>
    <t>days of leasing in the period</t>
  </si>
  <si>
    <t>financial expense</t>
  </si>
  <si>
    <t>leasing liability</t>
  </si>
  <si>
    <t>VAT on cash paid</t>
  </si>
  <si>
    <t>VAT on accrued expenses</t>
  </si>
  <si>
    <t>Template with payment schedule</t>
  </si>
  <si>
    <t>Payments, net of VAT</t>
  </si>
  <si>
    <t>cash flow used for the renumeration rate calculation</t>
  </si>
  <si>
    <t>dates for the renumeration rate calculation</t>
  </si>
  <si>
    <t>lessor's renumeration</t>
  </si>
  <si>
    <t>Total: Leasing payments, including VAT</t>
  </si>
  <si>
    <t>cash payments net of VAT</t>
  </si>
  <si>
    <t>FINANCIAL INVESTMENTS</t>
  </si>
  <si>
    <t>Long-term investment template</t>
  </si>
  <si>
    <t>purchase of asset</t>
  </si>
  <si>
    <t>financial assets at the end of period</t>
  </si>
  <si>
    <t>financial assets at the beginning of period</t>
  </si>
  <si>
    <t>Short-term investment template</t>
  </si>
  <si>
    <t>Long-term investments</t>
  </si>
  <si>
    <t>Short-term investments</t>
  </si>
  <si>
    <t>Total: Long-term investments at the end of period</t>
  </si>
  <si>
    <t>the above, net of exchange rate fluctuations</t>
  </si>
  <si>
    <t>at the beginning of period, net of exch. rate fluctuations</t>
  </si>
  <si>
    <t>Total: Short-term investments at the end of period</t>
  </si>
  <si>
    <t>OTHER INCOME AND LOSS</t>
  </si>
  <si>
    <t>Other income template</t>
  </si>
  <si>
    <t>other income, net of VAT</t>
  </si>
  <si>
    <t>Other loss template</t>
  </si>
  <si>
    <t>other loss, net of VAT</t>
  </si>
  <si>
    <t>Total: other income, including VAT</t>
  </si>
  <si>
    <t>other income net of VAT</t>
  </si>
  <si>
    <t>Total: other loss, including VAT</t>
  </si>
  <si>
    <t>other loss net of VAT</t>
  </si>
  <si>
    <t>EQUITY</t>
  </si>
  <si>
    <t>Template</t>
  </si>
  <si>
    <t>owner's contribution</t>
  </si>
  <si>
    <t>Total: owners' contribution</t>
  </si>
  <si>
    <t>Shareholders' capital</t>
  </si>
  <si>
    <t>grace period on interest payments</t>
  </si>
  <si>
    <t>capitalization of interest</t>
  </si>
  <si>
    <t>proceeds from loan disbursement</t>
  </si>
  <si>
    <t>the first period of loan</t>
  </si>
  <si>
    <t>add interest to the cost of fixed assets</t>
  </si>
  <si>
    <t>interest in fixed assets</t>
  </si>
  <si>
    <t>period of recognition of the fixed assets</t>
  </si>
  <si>
    <t>accrued interest amortization</t>
  </si>
  <si>
    <t>Total: Outstanding debt at the end of period</t>
  </si>
  <si>
    <t>Proceeds from loan disbursement</t>
  </si>
  <si>
    <t>Interest added to the cost of fixed assets</t>
  </si>
  <si>
    <t>Net book value of interest in the fixed assets</t>
  </si>
  <si>
    <t>Amortization of interest</t>
  </si>
  <si>
    <t>Excise paid</t>
  </si>
  <si>
    <t>Custom import duty on raw materials and components</t>
  </si>
  <si>
    <t>Custom import duty on equipment</t>
  </si>
  <si>
    <t>VAT payable</t>
  </si>
  <si>
    <t>VAT received on sales</t>
  </si>
  <si>
    <t>VAT received on sale of assets</t>
  </si>
  <si>
    <t>VAT paid on raw materials and components</t>
  </si>
  <si>
    <t>VAT paid on operating expenses</t>
  </si>
  <si>
    <t>VAT paid on leasing</t>
  </si>
  <si>
    <t>VAT paid on fixed assets</t>
  </si>
  <si>
    <t>VAT recognized on leasing</t>
  </si>
  <si>
    <t>VAT recognized on investments in fixed assets</t>
  </si>
  <si>
    <t>Recognition of VAT from the initial balance</t>
  </si>
  <si>
    <t>Total: VAT balance</t>
  </si>
  <si>
    <t>VAT as asset</t>
  </si>
  <si>
    <t>VAT overpaid</t>
  </si>
  <si>
    <t>Property tax accrued</t>
  </si>
  <si>
    <t>tax payable</t>
  </si>
  <si>
    <t>tax payment</t>
  </si>
  <si>
    <t>Average value of buldings and structures</t>
  </si>
  <si>
    <t>including exempt from property tax</t>
  </si>
  <si>
    <t>Average value of equipment</t>
  </si>
  <si>
    <t>Social insurance contribution accrued</t>
  </si>
  <si>
    <t>contribution payable</t>
  </si>
  <si>
    <t>contribution paid</t>
  </si>
  <si>
    <t>Income tax accrued</t>
  </si>
  <si>
    <t>income tax payable</t>
  </si>
  <si>
    <t>income tax paid</t>
  </si>
  <si>
    <t>Profit exempt from tax</t>
  </si>
  <si>
    <t>Prior period losses</t>
  </si>
  <si>
    <t>Prior period losses recognized</t>
  </si>
  <si>
    <t>Taxable profit</t>
  </si>
  <si>
    <t>Sales tax accrued</t>
  </si>
  <si>
    <t>sales tax payable</t>
  </si>
  <si>
    <t>sales tax paid</t>
  </si>
  <si>
    <t>Taxable revenue</t>
  </si>
  <si>
    <t>Small business profit tax</t>
  </si>
  <si>
    <t>tax paid</t>
  </si>
  <si>
    <t>taxable profit before recognition of prior period losses</t>
  </si>
  <si>
    <t>Recognition of prior period losses</t>
  </si>
  <si>
    <t>Minimum tax as percentage of sales</t>
  </si>
  <si>
    <t>Tax accrued</t>
  </si>
  <si>
    <t>Tax paid</t>
  </si>
  <si>
    <t>Задолженность перед бюджетом и фондами</t>
  </si>
  <si>
    <t>days</t>
  </si>
  <si>
    <t>Да</t>
  </si>
  <si>
    <t>Нет</t>
  </si>
  <si>
    <t>Yes</t>
  </si>
  <si>
    <t>No</t>
  </si>
  <si>
    <t>times</t>
  </si>
  <si>
    <t>times p.a.</t>
  </si>
  <si>
    <t>per period</t>
  </si>
  <si>
    <t>Импорт</t>
  </si>
  <si>
    <t>Не импорт</t>
  </si>
  <si>
    <t>Import</t>
  </si>
  <si>
    <t>Not import</t>
  </si>
  <si>
    <t>persons</t>
  </si>
  <si>
    <t>Adding periods to the sheet "***" …</t>
  </si>
  <si>
    <t>Deleting periods from the sheet "***" …</t>
  </si>
  <si>
    <t>This function is unavailable in the demo version.</t>
  </si>
  <si>
    <t>You are using demo version. It works like the full version, but does not calculate the results.</t>
  </si>
  <si>
    <t>Warning! A loan with these parameters cannot be paid before the end of the project</t>
  </si>
  <si>
    <t>Стр. [# стр] из [Число стр.]</t>
  </si>
  <si>
    <t>Нераспределенная чистая прибыль за период</t>
  </si>
  <si>
    <t>цена за единицу (</t>
  </si>
  <si>
    <t>), без НДС</t>
  </si>
  <si>
    <t>), net of VAT</t>
  </si>
  <si>
    <t>price per unit (</t>
  </si>
  <si>
    <t>Подождите пожалуйста. Идет пересчет формул…</t>
  </si>
  <si>
    <t>Please wait. Recalculating all formulas…</t>
  </si>
  <si>
    <t>Confirm password:</t>
  </si>
  <si>
    <t>Подтверждение пароля:</t>
  </si>
  <si>
    <t>You are using trial version.</t>
  </si>
  <si>
    <t>В пробной версии эта возможность недоступна.</t>
  </si>
  <si>
    <t>This function is unavailable in the trial version.</t>
  </si>
  <si>
    <t>Вы используете пробную версию программы.</t>
  </si>
  <si>
    <t>Fixed costs / COGS</t>
  </si>
  <si>
    <t>Доля постоянных затрат</t>
  </si>
  <si>
    <t>Break-even point</t>
  </si>
  <si>
    <t>"Margin of safety"</t>
  </si>
  <si>
    <t>Точка безубыточности</t>
  </si>
  <si>
    <t>"Запас прочности"</t>
  </si>
  <si>
    <t>Коэффициент текущей ликвидности</t>
  </si>
  <si>
    <t>Current ratio (CR)</t>
  </si>
  <si>
    <t>EBITDA (year)</t>
  </si>
  <si>
    <t>EBITDA (в годовом выражении)</t>
  </si>
  <si>
    <t>коэффициент реинвестирования</t>
  </si>
  <si>
    <t>reinvestment index at the beginning of period</t>
  </si>
  <si>
    <t>Modified Cash Flow</t>
  </si>
  <si>
    <t>Модифицированный денежный поток</t>
  </si>
  <si>
    <t>Норма доходности дисконтированных затрат (PI)</t>
  </si>
  <si>
    <t>Profitability Index (PI)</t>
  </si>
  <si>
    <t>притоки</t>
  </si>
  <si>
    <t>дисконтированные притоки</t>
  </si>
  <si>
    <t>оттоки</t>
  </si>
  <si>
    <t>дисконтированные оттоки</t>
  </si>
  <si>
    <t>срок кредитования</t>
  </si>
  <si>
    <t>loan term</t>
  </si>
  <si>
    <t>Простой срок окупаемости</t>
  </si>
  <si>
    <t>Simple payback period</t>
  </si>
  <si>
    <t>Недисконтированный поток нарастающим итогом</t>
  </si>
  <si>
    <t>Undiscounted cash flow, cumulative</t>
  </si>
  <si>
    <t>Флаг периода окупаемости</t>
  </si>
  <si>
    <t xml:space="preserve">Payback period flag </t>
  </si>
  <si>
    <t>средняя оборачиваемость готовой продукции</t>
  </si>
  <si>
    <t>средняя оборачиваемость запасов</t>
  </si>
  <si>
    <t>Лист "***" не найден.</t>
  </si>
  <si>
    <t>Edit item</t>
  </si>
  <si>
    <t>Использовать детализацию</t>
  </si>
  <si>
    <t>Please choose item name.</t>
  </si>
  <si>
    <t>Изменить…</t>
  </si>
  <si>
    <t>Edit…</t>
  </si>
  <si>
    <t>Необходимо выбрать пункт для редактирования!</t>
  </si>
  <si>
    <t>Nothing to edit. No item is selected!</t>
  </si>
  <si>
    <t>Header=2;Type=1;Count=0;</t>
  </si>
  <si>
    <t>Header=2;Type=2;Count=0;</t>
  </si>
  <si>
    <t>Filling the schedule of payments… Period # ***</t>
  </si>
  <si>
    <t>Необходимо выбрать кредит для подбора графика!</t>
  </si>
  <si>
    <t>Необходимо выбрать пункты для удаления!</t>
  </si>
  <si>
    <t>Nothing to delete. No item is selected!</t>
  </si>
  <si>
    <t>Установить защиту?</t>
  </si>
  <si>
    <t>В списке нет ни одного пункта!</t>
  </si>
  <si>
    <t>The list is empty!</t>
  </si>
  <si>
    <t>Cannot find sheet "***"</t>
  </si>
  <si>
    <t>Слишком много пунктов в списке.</t>
  </si>
  <si>
    <t>To many items.</t>
  </si>
  <si>
    <t>Затраты, без НДС</t>
  </si>
  <si>
    <t>Costs, net of VAT</t>
  </si>
  <si>
    <t>Cash paid, including VAT</t>
  </si>
  <si>
    <t>индексировать в начале года</t>
  </si>
  <si>
    <t>price changes at the beginning of year</t>
  </si>
  <si>
    <t>затраты с учетом инфляции, без НДС</t>
  </si>
  <si>
    <t>Шаблон прочих налогов</t>
  </si>
  <si>
    <t>Other taxes template</t>
  </si>
  <si>
    <t>Прочие налоги</t>
  </si>
  <si>
    <t>Other taxes</t>
  </si>
  <si>
    <t>Начисленный налог</t>
  </si>
  <si>
    <t>уплаченный налог</t>
  </si>
  <si>
    <t>Итого: прочие налоги</t>
  </si>
  <si>
    <t>Total: other taxes</t>
  </si>
  <si>
    <t>начисленные налоги</t>
  </si>
  <si>
    <t>уплаченные налоги</t>
  </si>
  <si>
    <t>taxes paid</t>
  </si>
  <si>
    <t>taxes accrued</t>
  </si>
  <si>
    <t>задолженность по налогам</t>
  </si>
  <si>
    <t>taxes payable</t>
  </si>
  <si>
    <t>Total=sum;Data=othertax;Mode=sum</t>
  </si>
  <si>
    <t>Loan life coverage ratio (LLCR)</t>
  </si>
  <si>
    <t>Коэффициент покрытия за весь срок кредита (LLCR)</t>
  </si>
  <si>
    <t>NPV CFADS</t>
  </si>
  <si>
    <t>множитель для дисконтирования</t>
  </si>
  <si>
    <t>discounting factor</t>
  </si>
  <si>
    <t>ОПЕРАЦИОННЫЕ РАСХОДЫ</t>
  </si>
  <si>
    <t>Облагаемая база в денежном выражении</t>
  </si>
  <si>
    <t>Облагаемая база в натуральных единицах</t>
  </si>
  <si>
    <t>Taxable base, monetary</t>
  </si>
  <si>
    <t>Taxable base, units</t>
  </si>
  <si>
    <t>TAXR19</t>
  </si>
  <si>
    <t>DATA.PRODUCT</t>
  </si>
  <si>
    <t>Итого</t>
  </si>
  <si>
    <t>TABLE::INVEST</t>
  </si>
  <si>
    <t>END::INVEST</t>
  </si>
  <si>
    <t>Выручка от реализации, с НДС</t>
  </si>
  <si>
    <t>Суммарные затраты, с НДС</t>
  </si>
  <si>
    <t>Total costs, including VAT</t>
  </si>
  <si>
    <t>TABLE::TOTALEXP</t>
  </si>
  <si>
    <t>END::TOTALEXP</t>
  </si>
  <si>
    <t>Сырье и материальные затраты</t>
  </si>
  <si>
    <t>Personnel</t>
  </si>
  <si>
    <t>DATA.MATERIAL</t>
  </si>
  <si>
    <t>DATA1.FIXED</t>
  </si>
  <si>
    <t>DATA2.FIXED</t>
  </si>
  <si>
    <t>DATA3.FIXED</t>
  </si>
  <si>
    <t>DATA4.FIXED</t>
  </si>
  <si>
    <t>Header=1;Data=pay;Count=0;Mode=sum</t>
  </si>
  <si>
    <t>НДС к кредиторской задолженности</t>
  </si>
  <si>
    <t>VAT for accounts payable</t>
  </si>
  <si>
    <t>actvat</t>
  </si>
  <si>
    <t>ОТЧЕТ – ЗАТРАТЫ (без НДС)</t>
  </si>
  <si>
    <t>REPORT – REVENUE (net of VAT)</t>
  </si>
  <si>
    <t>REPORT – EXPENSES (net of VAT)</t>
  </si>
  <si>
    <t>Выручка от реализации</t>
  </si>
  <si>
    <t>выручка от реализации, с НДС</t>
  </si>
  <si>
    <t>общий расход за период, с НДС</t>
  </si>
  <si>
    <t>cost per period, including VAT</t>
  </si>
  <si>
    <t>Общий расход за период, с НДС</t>
  </si>
  <si>
    <t>Cost per period, including VAT</t>
  </si>
  <si>
    <t>accexp</t>
  </si>
  <si>
    <t>Суммарные затраты в отчете о прибылях и убытках, с НДС</t>
  </si>
  <si>
    <t>Total costs in profit and loss statement, including VAT</t>
  </si>
  <si>
    <t>Общий расход за период, без НДС</t>
  </si>
  <si>
    <t>Cost per period, net of VAT</t>
  </si>
  <si>
    <t>exptotal</t>
  </si>
  <si>
    <t>DATA1.STAFF</t>
  </si>
  <si>
    <t>wages and salaries including social insurance</t>
  </si>
  <si>
    <t>затраты на персонал, с соц. взносами</t>
  </si>
  <si>
    <t>DATA2.STAFF</t>
  </si>
  <si>
    <t>DATA3.STAFF</t>
  </si>
  <si>
    <t>DATA1.EXPENSE</t>
  </si>
  <si>
    <t>DATA2.EXPENSE</t>
  </si>
  <si>
    <t>DATA3.EXPENSE</t>
  </si>
  <si>
    <t>Всего постоянных издержек, без НДС</t>
  </si>
  <si>
    <t>Total operating expenses, net of VAT</t>
  </si>
  <si>
    <t>Справка</t>
  </si>
  <si>
    <t>Help</t>
  </si>
  <si>
    <t>OK</t>
  </si>
  <si>
    <t>Init=1;Color=*;Mode=avg</t>
  </si>
  <si>
    <t>Цвет заголовков таблиц (инвестиционный период)</t>
  </si>
  <si>
    <t>Table headers color (investment stage)</t>
  </si>
  <si>
    <t>Доп.</t>
  </si>
  <si>
    <t>Color=*;Mode=avg</t>
  </si>
  <si>
    <t>Color=b</t>
  </si>
  <si>
    <t>ПОЛУЧЕННЫЕ КРЕДИТЫ И ЗАЙМЫ</t>
  </si>
  <si>
    <t>RECEIVED LOANS</t>
  </si>
  <si>
    <t>Налог на доходы физических лиц</t>
  </si>
  <si>
    <t>Individual income tax</t>
  </si>
  <si>
    <t>TAXR20</t>
  </si>
  <si>
    <t>Доли налоговых поступлений в бюджеты разных уровней</t>
  </si>
  <si>
    <t>Tax revenues to various governments</t>
  </si>
  <si>
    <t>федеральный</t>
  </si>
  <si>
    <t>federal</t>
  </si>
  <si>
    <t>территории</t>
  </si>
  <si>
    <t>regional / local</t>
  </si>
  <si>
    <t>Федеральный бюджет</t>
  </si>
  <si>
    <t>Federal government</t>
  </si>
  <si>
    <t>Территориальный бюджет</t>
  </si>
  <si>
    <t>Regional and local governments</t>
  </si>
  <si>
    <t>Total tax payments</t>
  </si>
  <si>
    <t>Общая бюджетная эффективность</t>
  </si>
  <si>
    <t>TAXR21</t>
  </si>
  <si>
    <t>TAXR22</t>
  </si>
  <si>
    <t>TAXR23</t>
  </si>
  <si>
    <t>TAXR24</t>
  </si>
  <si>
    <t>TAXR25</t>
  </si>
  <si>
    <t>TAXR26</t>
  </si>
  <si>
    <t>TAXR27</t>
  </si>
  <si>
    <t>TAXR28</t>
  </si>
  <si>
    <t>TAXR29</t>
  </si>
  <si>
    <t>TAXR30</t>
  </si>
  <si>
    <t>TAXR31</t>
  </si>
  <si>
    <t>TAXR32</t>
  </si>
  <si>
    <t>TAXR33</t>
  </si>
  <si>
    <t>TAXR34</t>
  </si>
  <si>
    <t>TAXR35</t>
  </si>
  <si>
    <t>TAXR36</t>
  </si>
  <si>
    <t>TAXR37</t>
  </si>
  <si>
    <t>TAXR38</t>
  </si>
  <si>
    <t>TAXR39</t>
  </si>
  <si>
    <t>TAXR40</t>
  </si>
  <si>
    <t>TAXR41</t>
  </si>
  <si>
    <t>TAXR42</t>
  </si>
  <si>
    <t>TAXR43</t>
  </si>
  <si>
    <t>TAXR44</t>
  </si>
  <si>
    <t>TAXR45</t>
  </si>
  <si>
    <t>TAXR46</t>
  </si>
  <si>
    <t>TAXR47</t>
  </si>
  <si>
    <t>TAXR48</t>
  </si>
  <si>
    <t>TAXR49</t>
  </si>
  <si>
    <t>TAXR50</t>
  </si>
  <si>
    <t>Орос</t>
  </si>
  <si>
    <t>Англи</t>
  </si>
  <si>
    <t>Хэмжигдэхүүнүүд</t>
  </si>
  <si>
    <t>Эхлэл</t>
  </si>
  <si>
    <t>Төсөл</t>
  </si>
  <si>
    <t>Үр дүн</t>
  </si>
  <si>
    <t>Хувилбарууд</t>
  </si>
  <si>
    <t>Графикууд</t>
  </si>
  <si>
    <t>Өөрчлөх</t>
  </si>
  <si>
    <t>Тохируулах</t>
  </si>
  <si>
    <t>Дахин тооцоолох</t>
  </si>
  <si>
    <t>Хэвлэх</t>
  </si>
  <si>
    <t>өдөр</t>
  </si>
  <si>
    <t>сар</t>
  </si>
  <si>
    <t>улирал</t>
  </si>
  <si>
    <t>жил</t>
  </si>
  <si>
    <t>өд.</t>
  </si>
  <si>
    <t>ул.</t>
  </si>
  <si>
    <t xml:space="preserve">Нэгдүгээр сар </t>
  </si>
  <si>
    <t xml:space="preserve">Хоёрдугаар сар </t>
  </si>
  <si>
    <t xml:space="preserve">Гуравдугаар сар </t>
  </si>
  <si>
    <t xml:space="preserve">Дөрөвдүгээр сар </t>
  </si>
  <si>
    <t xml:space="preserve">Тавдугаар сар </t>
  </si>
  <si>
    <t xml:space="preserve">Зургаадугаар сар </t>
  </si>
  <si>
    <t xml:space="preserve">Долоодугаар сар </t>
  </si>
  <si>
    <t xml:space="preserve">Наймдугаар сар </t>
  </si>
  <si>
    <t xml:space="preserve">Есдүгээр сар </t>
  </si>
  <si>
    <t xml:space="preserve">Аравдугаар сар </t>
  </si>
  <si>
    <t xml:space="preserve">Арваннэгдүгээр сар </t>
  </si>
  <si>
    <t xml:space="preserve">Арванхоёрдугаар сар </t>
  </si>
  <si>
    <t>1-р сар</t>
  </si>
  <si>
    <t>2-р сар</t>
  </si>
  <si>
    <t>3-р сар</t>
  </si>
  <si>
    <t>4-р сар</t>
  </si>
  <si>
    <t>5-р сар</t>
  </si>
  <si>
    <t>6-р сар</t>
  </si>
  <si>
    <t>7-р сар</t>
  </si>
  <si>
    <t>8-р сар</t>
  </si>
  <si>
    <t>9-р сар</t>
  </si>
  <si>
    <t>10-р сар</t>
  </si>
  <si>
    <t>11-р сар</t>
  </si>
  <si>
    <t>12-р сар</t>
  </si>
  <si>
    <t>Австрали доллар</t>
  </si>
  <si>
    <t>Унгарын форинт</t>
  </si>
  <si>
    <t>Данийн крон</t>
  </si>
  <si>
    <t>ам.долл.</t>
  </si>
  <si>
    <t>евро</t>
  </si>
  <si>
    <t>Энэтхэгийн руппи</t>
  </si>
  <si>
    <t>Казакстанын тэнгэ</t>
  </si>
  <si>
    <t>Канадын доллар</t>
  </si>
  <si>
    <t>Хятадын юань</t>
  </si>
  <si>
    <t>Молдавын лев</t>
  </si>
  <si>
    <t>Норвегийн крон</t>
  </si>
  <si>
    <t>Польшийн злот</t>
  </si>
  <si>
    <t>Оросын рубль</t>
  </si>
  <si>
    <t>Румыны леи</t>
  </si>
  <si>
    <t>Туркийн лийр</t>
  </si>
  <si>
    <t>Украйны гривн</t>
  </si>
  <si>
    <t>фунт стерлинг</t>
  </si>
  <si>
    <t>Чехийн крон</t>
  </si>
  <si>
    <t>Швейцарийн франк</t>
  </si>
  <si>
    <t>Японы иен</t>
  </si>
  <si>
    <t>мян. ***</t>
  </si>
  <si>
    <t>сая. ***</t>
  </si>
  <si>
    <t>хаах</t>
  </si>
  <si>
    <t>Хүчингүй болгох</t>
  </si>
  <si>
    <t>Загварын гадаад байдал</t>
  </si>
  <si>
    <t>Интерфейсийн хэл ба тайлангийн маягт</t>
  </si>
  <si>
    <t>Бэлэн маягтыг ачаалах</t>
  </si>
  <si>
    <t>Хүснэгтийн гарчигийн өнгө</t>
  </si>
  <si>
    <t>Хүснэгтийн гарчигийн өнгө /хөрөнгө оруулалтын хугацааны/</t>
  </si>
  <si>
    <t>Өгөгдөл оруулах нүдний өнгө</t>
  </si>
  <si>
    <t>Загварыг өөрчлөхөөс хамгаалах</t>
  </si>
  <si>
    <t>Загварын хамгаалалтыг авах</t>
  </si>
  <si>
    <t>Макрос болон томъёог устгах</t>
  </si>
  <si>
    <t>Стандартын</t>
  </si>
  <si>
    <t>Хүснэгтийн гарчиг цэнхэр, нүд ногоон өнгөтэй</t>
  </si>
  <si>
    <t>Саарал сүүдэртэй</t>
  </si>
  <si>
    <t>Хүснэгтийн гарчиг улаан, нүд ягаан  өнгөтэй</t>
  </si>
  <si>
    <t>Хөрөнгө оруулалтын үе шатыг ялгах хүснэгтийн гарчиг ногоон өнгөтэй</t>
  </si>
  <si>
    <t>Хөрөнгө оруулалтын үе шатыг ялгах хүснэгтийн гарчиг цэнхэр өнгөтэй</t>
  </si>
  <si>
    <t>Хөрөнгө оруулалтын үе шатыг ялгах хүснэгтийн гарчиг саарал сүүдэртэй</t>
  </si>
  <si>
    <t>Хөрөнгө оруулалтын үе шатыг ялгах хүснэгтийн гарчиг улаан өнгөтэй</t>
  </si>
  <si>
    <t>Хэрэглэгчийн тохиргоо</t>
  </si>
  <si>
    <t>Загварт хамгаалалт хийх</t>
  </si>
  <si>
    <t>Нууц үг</t>
  </si>
  <si>
    <t xml:space="preserve">Нууц үгийг баталгаажуулах </t>
  </si>
  <si>
    <t>Оруулах текстийг харуулах</t>
  </si>
  <si>
    <t>Нууц үгээ мартаж болохгүй. Нууц үггүйгээр ажиллах боломжгүй.</t>
  </si>
  <si>
    <t>Нууц үг буруу</t>
  </si>
  <si>
    <t>Бүх томъёог устгах</t>
  </si>
  <si>
    <t>Анхаар! ОК товчийг дарахад загварын макрос болон товчлуурууд бүгд устах болно. Таньд шинэ нэрээр файлыг хадгалахыг санал болгож байна.</t>
  </si>
  <si>
    <t>Анхаар! Файлын сүүлийн өөрчлөлт хадгалагдаагүй байна. Бид таньд ажлын файлаа эхэлж хадгалахыг санал болгож байна. ОК товчийг дарахад макрос болон товчлуурууд устах болно.</t>
  </si>
  <si>
    <t>Төслийг хэрхэн хадгалах</t>
  </si>
  <si>
    <t>Excel файл (*.xlsx),*.xlsx, бүх файл (*.*),*.*</t>
  </si>
  <si>
    <t>Файл хадгалагдсангүй, сүүлд хийгдсэн өгөгдлүүд загвараас устгагдсан байна. Ажлын загварын нэрээр бүү хадгалаарай.Тэгвэл өгөгдлүүдээ алдах болно. Загвараа хадгалахгүйгээр хаагаарай..</t>
  </si>
  <si>
    <t>Эхлэх  болон үргэлжлэх хугацаа</t>
  </si>
  <si>
    <t>Төслийн эхлэх хугацаа</t>
  </si>
  <si>
    <t>Үргэлжлэх хугацаа</t>
  </si>
  <si>
    <t>Үргэлжлэх тоо</t>
  </si>
  <si>
    <t>Хөрөнгө оруулалтын үе шат</t>
  </si>
  <si>
    <t>Төлөвлөлтийн хугацаа</t>
  </si>
  <si>
    <t>Төслийн эхлэх хугацаа бүрэн бус байна.</t>
  </si>
  <si>
    <t>Валютууд болон инфляци</t>
  </si>
  <si>
    <t>Үндсэн валют</t>
  </si>
  <si>
    <t>Хоёр дахь валют</t>
  </si>
  <si>
    <t>Гурав дахь валют</t>
  </si>
  <si>
    <t>Валютийн тайлан</t>
  </si>
  <si>
    <t>Инфляцийн тооцоолол</t>
  </si>
  <si>
    <t>Инфляци тооцоогүй /тогтмол үнэ/</t>
  </si>
  <si>
    <t>Тооцох /инфляцитай холбоотойгоор үнэ өснө/</t>
  </si>
  <si>
    <t>хэрэглэхгүй</t>
  </si>
  <si>
    <t>Татварууд</t>
  </si>
  <si>
    <t>НӨАТ-ын буцаалтын төлөвлөгөө</t>
  </si>
  <si>
    <t>Ирээдүйн тооцоололд оруулах</t>
  </si>
  <si>
    <t>Илүү төлөлтийн буцаалт /төсвөөс/</t>
  </si>
  <si>
    <t>Нэмэгдсэн өртгийн албан татвар</t>
  </si>
  <si>
    <t>ААНОАТ</t>
  </si>
  <si>
    <t>Нийгмийн даатгалын шимтгэл</t>
  </si>
  <si>
    <t>Үл хөдлөх хөрөнгийн албан татвар</t>
  </si>
  <si>
    <t>борлуулалтын татвар</t>
  </si>
  <si>
    <t>Ногдуулсан татвар</t>
  </si>
  <si>
    <t>Хуудас дотор хугацаа нэмэх "***" …</t>
  </si>
  <si>
    <t>Хуудас дотор хугацаа хасах "***" …</t>
  </si>
  <si>
    <t>Хүлээнэ үү. Томьёоны тооцоолол хийгдэж байна.</t>
  </si>
  <si>
    <t>Сургалтын хувилбар дээр энэ боломж хаалттай.</t>
  </si>
  <si>
    <t>Та сургалтын хувилбарыг ашиглаж байна.</t>
  </si>
  <si>
    <t>Туршилтын хувилбар дээр энэ боломж хаалттай.</t>
  </si>
  <si>
    <t>Та туршилтын хувилбарыг ашиглаж байна. Тус программ дээр бараг бүх функц болон завсрын тооцооллууд ажиллах боловч үр дүнгийн хуудасны утгууд нь өөрчлөгдөхгүй болно.</t>
  </si>
  <si>
    <t>Программ идэвхжээгүй байна. Төслийн өгөгдлүүдэд өөрчлөлт оруулах боломжгүй.</t>
  </si>
  <si>
    <t>Чиглүүлэгч</t>
  </si>
  <si>
    <t>Бүх хэсэг болон хүснэгтийн бүрэн жагсаалт</t>
  </si>
  <si>
    <t>Загварын хуудсууд</t>
  </si>
  <si>
    <t>Загварын хувилбар</t>
  </si>
  <si>
    <t>Дуусах хугацаа</t>
  </si>
  <si>
    <t>Лицензийн дугаар</t>
  </si>
  <si>
    <t>Тайлан хэвлэх</t>
  </si>
  <si>
    <t>Хуудасны толгой</t>
  </si>
  <si>
    <t>Хуудасны хөл</t>
  </si>
  <si>
    <t>Зүүн талаас</t>
  </si>
  <si>
    <t>Баруун талаас</t>
  </si>
  <si>
    <t>Эхний баганыг бүх хуудаснуудад давтах</t>
  </si>
  <si>
    <t>Урьдчилан харах</t>
  </si>
  <si>
    <t>&lt;хоосон&gt;</t>
  </si>
  <si>
    <t>[Хугацаа] [цаг]</t>
  </si>
  <si>
    <t>[Файлын нэр]</t>
  </si>
  <si>
    <t>Хуудас. [# хуудас] из [хуудасны тоо.]</t>
  </si>
  <si>
    <t>Хуудас. &amp;Х из &amp;ХТ</t>
  </si>
  <si>
    <t>Экселийн шинэ файл руу тайланг шилжүүлэх</t>
  </si>
  <si>
    <t>Экселийн шинэ файл руу тайлан шилжүүлэгдэнэ.</t>
  </si>
  <si>
    <t>Төслийн файлд таталтыг хадгалах</t>
  </si>
  <si>
    <t>Тайланд өгөгдөл нэмэх</t>
  </si>
  <si>
    <t>Тайланд нэмэх шаардлагатай хэсэг болон хүснэгтүүдийг сонгох</t>
  </si>
  <si>
    <t>Нэмэх</t>
  </si>
  <si>
    <t>Хуудас цэвэрлэх</t>
  </si>
  <si>
    <t>Өгөгдлүүдийн интервалыг шахах</t>
  </si>
  <si>
    <t>улирлаар</t>
  </si>
  <si>
    <t>жилээр</t>
  </si>
  <si>
    <t>ж</t>
  </si>
  <si>
    <t>Жагсаалт</t>
  </si>
  <si>
    <t>Нэр</t>
  </si>
  <si>
    <t>Валют</t>
  </si>
  <si>
    <t>Хуваагч</t>
  </si>
  <si>
    <t>Устгах</t>
  </si>
  <si>
    <t>Сонгосон хэсгээ та  устгахыг үнэхээр хүсэж байна уу?</t>
  </si>
  <si>
    <t>Бүтээгдэхүүнүүд</t>
  </si>
  <si>
    <t>Материалыг сонгох хэрэгтэй!</t>
  </si>
  <si>
    <t>... зээл сонгох</t>
  </si>
  <si>
    <t>Зээлийн авах графикийг сонгох хэрэгтэй.</t>
  </si>
  <si>
    <t>Зээлийн төрөл сонголт ... Хугацаа №</t>
  </si>
  <si>
    <t>Анхаараарай! Өгөгдсөн параметртэй зээл нь төсөл дуусахаас өмнө төлөгдөхгүй</t>
  </si>
  <si>
    <t>&lt;нэр&gt;</t>
  </si>
  <si>
    <t>Олноор нь нэмэх</t>
  </si>
  <si>
    <t>элементүүд</t>
  </si>
  <si>
    <t>Хэмжих нэгжийн нэр</t>
  </si>
  <si>
    <t>нэгж</t>
  </si>
  <si>
    <t>Объектийн үнэ болон лизингийн хувь хэмжээ нь тодорхой байх ёстой</t>
  </si>
  <si>
    <t>Лизинг төлөх хуваарь тодорхой байх</t>
  </si>
  <si>
    <t>Үнэ болон биет хэмжээ тодорхой байх</t>
  </si>
  <si>
    <t>Хүний тоо болон цалин тодорхой байх</t>
  </si>
  <si>
    <t>Материалын зарцуулалт</t>
  </si>
  <si>
    <t>Зээлийг автоматаар сонгох</t>
  </si>
  <si>
    <t>Төлөвлөгөөт хугацаанд авах /  шаардлагатай эсвэл хэрэгцээт/ зээл болон эргэн төлөлтийн хуваарь гаргах</t>
  </si>
  <si>
    <t>- ээс</t>
  </si>
  <si>
    <t>хүртэл</t>
  </si>
  <si>
    <t xml:space="preserve">үе </t>
  </si>
  <si>
    <t>Дансны хамгийн бага үлдэгдэл</t>
  </si>
  <si>
    <t>Өр барагдуулах коэффициент төлөх үед  - с багагүй байх нөхцөл хангах</t>
  </si>
  <si>
    <t>Газар</t>
  </si>
  <si>
    <t>Мэдрэмжийн шинжилгээний тохируулга</t>
  </si>
  <si>
    <t>Хувилбаруудын /сценария/ тохируулга</t>
  </si>
  <si>
    <t>Хувилбаруудын тоо</t>
  </si>
  <si>
    <t>Хувилбар бүрийн онцлог хэмжигдэхүүнүүд</t>
  </si>
  <si>
    <t>Бүх хэмжигдэхүүнүүдийг устгах уу?</t>
  </si>
  <si>
    <t>Таталт буруу байна.</t>
  </si>
  <si>
    <t>Нэг мөрийг сонгох хэрэгтэй.</t>
  </si>
  <si>
    <t>Хэмжигдэхүүн сонгогдоогүй байна.</t>
  </si>
  <si>
    <t>Хэмжигдэхүүний нэрийг заах хэрэгтэй.</t>
  </si>
  <si>
    <t>Сонгогдсон хэмжигдэхүүн тогмол биш байна.</t>
  </si>
  <si>
    <t>Сонгогдсон хэмжигдэхүүн эгнээндээ биш байна.</t>
  </si>
  <si>
    <t>Хэмжигдэхүүн нэмэх</t>
  </si>
  <si>
    <t>Хэмжигдэхүүн хаана байна вэ?</t>
  </si>
  <si>
    <t>Хэмжигдэхүүний нэр</t>
  </si>
  <si>
    <t>Хэмжигдэхүүний төрөл</t>
  </si>
  <si>
    <t>Тогтмол /В багана дахь утга/</t>
  </si>
  <si>
    <t>Эгнээ /багананын дагуух үеүүдийн утга/</t>
  </si>
  <si>
    <t xml:space="preserve">Хамгаалаагүй </t>
  </si>
  <si>
    <t>ирээдүйн тооцоонд оруулах</t>
  </si>
  <si>
    <t>төсвөөс буцаах</t>
  </si>
  <si>
    <t>Төслийн нэр</t>
  </si>
  <si>
    <t>Нэргүй төсөл</t>
  </si>
  <si>
    <t>Хүснэгтийн төрлийн тохиргоо</t>
  </si>
  <si>
    <t>Интерфайсын хэл ба тайлагнал</t>
  </si>
  <si>
    <t>Загварын хамгаалалт</t>
  </si>
  <si>
    <t>Хуудсыг гаргах загвар</t>
  </si>
  <si>
    <t>Эхлэх болон үргэлжлэх хугацаа</t>
  </si>
  <si>
    <t>Төслийг төлөвлөх мөчлөг /горизонт/</t>
  </si>
  <si>
    <t>Төслийн хөрөнгө оруулалтын үе шат</t>
  </si>
  <si>
    <t xml:space="preserve">Төлөвлөлтийн алхам </t>
  </si>
  <si>
    <t>Төлөвлөлтийн алхамын үргэлжлэх хугацаа</t>
  </si>
  <si>
    <t>Төсөл эхлэх он</t>
  </si>
  <si>
    <t>Төсөл эхлэх сар</t>
  </si>
  <si>
    <t>Хугацааны дугаар</t>
  </si>
  <si>
    <t>Эхлэх хугацаа</t>
  </si>
  <si>
    <t>Хугацаа жилээр</t>
  </si>
  <si>
    <t>Эхлэх хугацаа, сар</t>
  </si>
  <si>
    <t>Үргэлжлэх хугацаа, өдрөөр</t>
  </si>
  <si>
    <t>Үргэлжлэх хугацаа,сараар</t>
  </si>
  <si>
    <t>Бүрэн бус үргэлжлэх хугацаа (1 - тийм)?</t>
  </si>
  <si>
    <t>Бүрэн бус үргэлжлэх хугацааг тооцсон коэффициент</t>
  </si>
  <si>
    <t>Хүснэгтийн гарчиг дахь үргэлжлэх хугацааны нэр</t>
  </si>
  <si>
    <t>Валют, ханш, инфляци</t>
  </si>
  <si>
    <t>Инфляц тооцсон үнэ</t>
  </si>
  <si>
    <t>Тооцооны үндсэн валют</t>
  </si>
  <si>
    <t>Категори тус бүрт инфляцийг нарийвчлан тооцох</t>
  </si>
  <si>
    <t>Борлуулалт</t>
  </si>
  <si>
    <t>Материалууд болон бүрдэл хэсгүүд</t>
  </si>
  <si>
    <t>Бусад хувьсах зардлууд</t>
  </si>
  <si>
    <t>Үйлдвэрлэлийн тогтмол зардал</t>
  </si>
  <si>
    <t>Удирдлагын тогтмол зардал</t>
  </si>
  <si>
    <t>Маркетингийн тогтмол зардал</t>
  </si>
  <si>
    <t>Цалингийн фонд</t>
  </si>
  <si>
    <t>Валютын тайлагнал ба түүний үндсэн валютай харьцах ханш</t>
  </si>
  <si>
    <t>Үндсэн валюттай харьцах ханш</t>
  </si>
  <si>
    <t>Үндсэн валюттай харьцах ханшийн өсөлтийн хурд</t>
  </si>
  <si>
    <t>Төслийн шат бүхэнд дахин тооцоолсон</t>
  </si>
  <si>
    <t>Гадаад валютын инфляцийн түвшин</t>
  </si>
  <si>
    <t>Татварын хэмжигдэхүүнүүд</t>
  </si>
  <si>
    <t>Нэмэгдсэн өртгийн албан татвар /НӨАТ/</t>
  </si>
  <si>
    <t>Татварын хувь хэмжээ</t>
  </si>
  <si>
    <t>Татвар төлөх давтамж, сараар</t>
  </si>
  <si>
    <t>Илүү төлөгдсөн НӨАТ-ыг тооцох арга</t>
  </si>
  <si>
    <t>Шууд нөхөн олговор</t>
  </si>
  <si>
    <t>Улсын төсөвт төлөх татварын хувь хэмжээ</t>
  </si>
  <si>
    <t>Орон нутгийн төсөвт төлөх татварын хувь хэмжээ</t>
  </si>
  <si>
    <t>Ашгийн татварын нийт хувь хэмжээ</t>
  </si>
  <si>
    <t>Тэтгэврийн сангийн татварын хэмжээ</t>
  </si>
  <si>
    <t>Эрүүл мэндийн даатгалын сангийн татварын хэмжээ</t>
  </si>
  <si>
    <r>
      <t xml:space="preserve">Нийгмийн даатгалын татварын хэмжээ </t>
    </r>
    <r>
      <rPr>
        <strike/>
        <sz val="11"/>
        <rFont val="Times New Roman"/>
        <family val="1"/>
        <charset val="204"/>
      </rPr>
      <t xml:space="preserve"> </t>
    </r>
  </si>
  <si>
    <t>Гэнэтийн ослын даатгалын хувь хэмжээ</t>
  </si>
  <si>
    <t>Нийгмийн даатгалын бусад татварын хэмжээ</t>
  </si>
  <si>
    <t>Нийгмийн даатгалын нийт татварын хэмжээ</t>
  </si>
  <si>
    <t>ҮЛ ХӨДЛӨХ ЭД ХӨРӨНГИЙН ТАТВАР</t>
  </si>
  <si>
    <t>Үл хөдлөх эд хөрөнгийн албан татварын хувь хэмжээ</t>
  </si>
  <si>
    <t>Тоног төхөөрөмжийн татварын хувь хэмжээ</t>
  </si>
  <si>
    <t>Дискаунтын норм</t>
  </si>
  <si>
    <t>Үр ашгийг тооцоход ашигласан валют</t>
  </si>
  <si>
    <t xml:space="preserve"> Бодит үнэ /инфляци тооцоогүй/</t>
  </si>
  <si>
    <t>Хэвийн үнийн үед хийгдсэн тооцоо</t>
  </si>
  <si>
    <t>Өөрийн хөрөнгийн хувь хэмжээ, Re</t>
  </si>
  <si>
    <t>Тооцооны үргэлжлэх хугацаан дахь хувь хэмжээ</t>
  </si>
  <si>
    <t>Тайлант хугацааны эхэн дэх дискаунтын итгэлцүүр</t>
  </si>
  <si>
    <t>Зээлийн хөрөнгийн хувь хэмжээ, Rd</t>
  </si>
  <si>
    <t>Капиталын жигнэсэн дундаж өртгийн хувь хэмжээ</t>
  </si>
  <si>
    <t>Ашгийн татварын хувь хэмжээ, Т</t>
  </si>
  <si>
    <t>Зээлийн хөрөнгийн эзлэх хувь, Wd</t>
  </si>
  <si>
    <t>Өөрийн хөрөнгийн эзлэх хувь, Wе</t>
  </si>
  <si>
    <t>Анхны хөрөнгийг зах зээлийн үнээр тооцох уу?</t>
  </si>
  <si>
    <t>Нэмэлт өртгийг тооцох уу?</t>
  </si>
  <si>
    <t>Таамагын дараах үеийн мөнгөн урсгалын тогтвортой өсөлт</t>
  </si>
  <si>
    <t>төлөвлөлтийн алхамыг дахин тооцоолох</t>
  </si>
  <si>
    <t>Орлогоор дахин хөрөнгө оруулалт хийх хувь хэмжээ /MIRR-ийг тооцоход/</t>
  </si>
  <si>
    <t>Дахин хөрөнгө оруулалтын итгэлцүүр</t>
  </si>
  <si>
    <t>Засварлагдсан мөнгөн урсгал</t>
  </si>
  <si>
    <t>Төсвийн үр дүнгийн дискаунтын хувь хэмжээ</t>
  </si>
  <si>
    <t>Тооцохгүй байх</t>
  </si>
  <si>
    <t>Тооцох</t>
  </si>
  <si>
    <t>Жилийн хувь</t>
  </si>
  <si>
    <t>Эхний баланс</t>
  </si>
  <si>
    <t>Эхлэлийн баланс</t>
  </si>
  <si>
    <t>Мөнгөн хөрөнгө</t>
  </si>
  <si>
    <t>Дансны авлага</t>
  </si>
  <si>
    <t>Бэлтгэн нийлүүлэгчдэд төлсөн урьдчилгаа</t>
  </si>
  <si>
    <t>Агуулах дахь бэлэн бүтээгдэхүүн</t>
  </si>
  <si>
    <t>Дуусаагүй үйлдвэрлэл</t>
  </si>
  <si>
    <t>Материалын нөөц ба иж бүрдэл</t>
  </si>
  <si>
    <t>Худалдаж авсан бүтээгдэхүүний НӨАТ</t>
  </si>
  <si>
    <t>Богино хугацаат санхүүгийн хөрөнгө оруулалт</t>
  </si>
  <si>
    <t>Бусад эргэлтийн хөрөнгө</t>
  </si>
  <si>
    <t>Эргэлтийн хөрөнгийн дүн</t>
  </si>
  <si>
    <t>Барилга байгууламж</t>
  </si>
  <si>
    <t>Тоног төхөөрөмж болон бусад хөрөнгүүд</t>
  </si>
  <si>
    <t>Материаллаг бус хөрөнгө</t>
  </si>
  <si>
    <t>Урт хугацаат санхүүгийн хөрөнгө оруулалт</t>
  </si>
  <si>
    <t>Дуусаагүй хөрөнгө оруулалт</t>
  </si>
  <si>
    <t>Бусад эргэлтийн бус хөрөнгө</t>
  </si>
  <si>
    <t>Эргэлтийн бус хөрөнгийн дүн</t>
  </si>
  <si>
    <t>НИЙТ ХӨРӨНГИИЙН ДҮН</t>
  </si>
  <si>
    <t>Бэлтгэн нийлүүлэгчдэд төлөх өглөг</t>
  </si>
  <si>
    <t>Эргэлтийн бус хөрөнгийн өглөг</t>
  </si>
  <si>
    <t>Төсвийн өр</t>
  </si>
  <si>
    <t>Цалингийн өглөг</t>
  </si>
  <si>
    <t>Худалдан авагчдаас авсан урьдчилгаа /Урьдчилж орсон орлого/</t>
  </si>
  <si>
    <t>Богино хугацаат зээл</t>
  </si>
  <si>
    <t>Бусад богино хугацаат өр төлбөр</t>
  </si>
  <si>
    <t>Богино хугацаат өр төлбөрийн дүн</t>
  </si>
  <si>
    <t>Урт хугацаат зээл</t>
  </si>
  <si>
    <t>Бусад урт хугацаат өр төлбөр</t>
  </si>
  <si>
    <t>Урт хугацаат өр төлбөрийн дүн</t>
  </si>
  <si>
    <t>Хувь нийлүүлсэн хөрөнгө</t>
  </si>
  <si>
    <t>Хуваарилагдаагүй ашиг</t>
  </si>
  <si>
    <t xml:space="preserve">Бусад өөрийн хөрөнгө </t>
  </si>
  <si>
    <t>Эзэмшигчийн өмчийн дүн</t>
  </si>
  <si>
    <t>ӨР ТӨЛБӨР БА ЭЗЭМШИГЧИЙН ӨМЧИЙН ДҮН</t>
  </si>
  <si>
    <t>Балансад хийх хяналт</t>
  </si>
  <si>
    <t>Эхлэлийн балансын цэвэр хөрөнгө</t>
  </si>
  <si>
    <t>Үүсгэн байгуулагчдын дүрмийн санд оруулсан хувь</t>
  </si>
  <si>
    <t>Зах зээлийн өртөг /үр ашгийн дүн шинжилгээнд/</t>
  </si>
  <si>
    <t>ОДООГИЙН БАЙГАА ҮНДСЭН ХӨРӨНГӨ</t>
  </si>
  <si>
    <t>Хугацааны эхэн дэх дуусаагүй хөрөнгө оруулалт</t>
  </si>
  <si>
    <t>Балансад хуваарь хийх</t>
  </si>
  <si>
    <t>Тоног төхөөрөмж болон бусад хөрөнгө</t>
  </si>
  <si>
    <t>Биет бус хөрөнгө</t>
  </si>
  <si>
    <t>Тайлант хугацааны төгсгөл дэх дуусаагүй хөрөнгө оруулалт</t>
  </si>
  <si>
    <t>Балансын дүн</t>
  </si>
  <si>
    <t>Анхны үнэ</t>
  </si>
  <si>
    <t>Элэгдүүлэх хугацаа</t>
  </si>
  <si>
    <t>Элэгдэл хорогдлын шимтгэл</t>
  </si>
  <si>
    <t>Хуримтлагдсан элэгдэл</t>
  </si>
  <si>
    <t xml:space="preserve">Балансын үлдэгдэл  дүн </t>
  </si>
  <si>
    <t>Ашиглалтын хугацаа</t>
  </si>
  <si>
    <t>Балансын үлдэгдэл өртөг</t>
  </si>
  <si>
    <t>Элэгдэл байгуулах хугацаа</t>
  </si>
  <si>
    <t xml:space="preserve"> САНХҮҮГИЙН ӨНӨӨГИЙН ХӨРӨНГӨ ОРУУЛАЛТ</t>
  </si>
  <si>
    <t>Санхүүгийн хөрөнгө оруулалтын буцаалт</t>
  </si>
  <si>
    <t xml:space="preserve"> ЗЭЭЛИЙН ӨНӨӨГИЙН БАЙДАЛ</t>
  </si>
  <si>
    <t>Урт хугацаат зээлийн ангилал</t>
  </si>
  <si>
    <t>Төлөвлөлтийн эхэн дэх зээлийн өр</t>
  </si>
  <si>
    <t>Зээлийн хүүгийн хувь хэмжээ</t>
  </si>
  <si>
    <t>Зээлийн эргэн төлөлт</t>
  </si>
  <si>
    <t>Зээлийн өр</t>
  </si>
  <si>
    <t>Тооцсон хүү</t>
  </si>
  <si>
    <t>Төлсөн хүү</t>
  </si>
  <si>
    <t>Урт хугацаат зээлийн үеийн загвар</t>
  </si>
  <si>
    <t>Бодогдсон хүү</t>
  </si>
  <si>
    <t>Хугацааны эцэс дэх өр төлбөр</t>
  </si>
  <si>
    <t>Үндсэн өр төлөлт</t>
  </si>
  <si>
    <t>Тайлант хугацааны эхэн дэх урт хугацаат зээл</t>
  </si>
  <si>
    <t>Тайлант хугацааны эхэн дэх богино хугацаат зээл</t>
  </si>
  <si>
    <t>Тайлант хугацааны төгсгөл дэх урт хугацаат зээл</t>
  </si>
  <si>
    <t>Тайлант хугацааны төгсгөл дэх богино хугацаат зээл</t>
  </si>
  <si>
    <t>Валютын ханшны зөрүү</t>
  </si>
  <si>
    <t>Бусад урт хугацаат зээл</t>
  </si>
  <si>
    <t>Бусад богино хугацаат зээл</t>
  </si>
  <si>
    <t>Өгөгдлүүд</t>
  </si>
  <si>
    <t>Борлуулалтын нэгжгүй үеийн загвар</t>
  </si>
  <si>
    <t>Ашиглалтын коэффициент</t>
  </si>
  <si>
    <t>Тухайн хугацаан дах борлуулалтын хэмжээ /инфляци тооцоогүй/</t>
  </si>
  <si>
    <t>Борлуулалтын орлого, НӨАТ-гүй</t>
  </si>
  <si>
    <t>урьдчилж орсон орлого</t>
  </si>
  <si>
    <t>урьдчилгаа төлбөрийн дундаж хугацаа</t>
  </si>
  <si>
    <t>Орж ирж буй мөнгөн хөрөнгө, НӨАТ-тэй</t>
  </si>
  <si>
    <t>Инфляцийн хэмжээ</t>
  </si>
  <si>
    <t>НӨАТ-ын хувь хэмжээ</t>
  </si>
  <si>
    <t>Төслийн эхэн дэх үнийн өөрчлөлтийн итгэлцүүр</t>
  </si>
  <si>
    <t>Тооцсон акциз</t>
  </si>
  <si>
    <t>Ногдуулсан НӨАТ</t>
  </si>
  <si>
    <t>Борлуулалтын нэгжтэй үеийн загвар</t>
  </si>
  <si>
    <t>Тайлант үеийн борлуулалтын хэмжээ</t>
  </si>
  <si>
    <t>Нэгжийн үнэ</t>
  </si>
  <si>
    <t>Төлбөр хойшлуулсан дундаж хугацаа</t>
  </si>
  <si>
    <t>Акциз, нэгжид</t>
  </si>
  <si>
    <t>Акцизийн хувь хэмжээ, %</t>
  </si>
  <si>
    <t>өмнөх хугацааны үнийн өсөлтийн итгэлцүүр</t>
  </si>
  <si>
    <t>Авсан урьдчилгааны НӨАТ</t>
  </si>
  <si>
    <t>НИЙТ</t>
  </si>
  <si>
    <t xml:space="preserve">Ашиг ба алдагдлын тайлан дахь борлуулалт (НӨАТ-гүй) </t>
  </si>
  <si>
    <t>Борлуулалтын орлого, НӨАТ-тэй</t>
  </si>
  <si>
    <t>Урьдчилж орсон орлого</t>
  </si>
  <si>
    <t>Валютын ханшийн зөрүү</t>
  </si>
  <si>
    <t>ТҮҮХИЙ ЭД, МАТЕРИАЛЫН ЗАРДАЛ</t>
  </si>
  <si>
    <t>Материалын загвар, тоо хэмжээнээс хамаарахгүй үеийн</t>
  </si>
  <si>
    <t>Тайлант үеийн зардал, инфляци тооцоогүй, НӨАТ-гүй</t>
  </si>
  <si>
    <t>Борлуулсан бүтээгдэхүүний өртөг /НӨАТ-гүй/</t>
  </si>
  <si>
    <t>Түүхий эд материалын нөөц</t>
  </si>
  <si>
    <t>Худалдан авалтын давтамж</t>
  </si>
  <si>
    <t>Бэлэн бүтээгдэхүүний нөөцийн зардал</t>
  </si>
  <si>
    <t>ачилтын давтамж</t>
  </si>
  <si>
    <t>Дуусаагүй үйлдвэрлэлийн зардал</t>
  </si>
  <si>
    <t>Үйлдвэрлэлийн циклийн үргэлжлэх хугацаа</t>
  </si>
  <si>
    <t>Тайлант үеийн нийт зардал, НӨАТ-гүй</t>
  </si>
  <si>
    <t>Өр төлбөр</t>
  </si>
  <si>
    <t>Төлбөр хойшлуулах хугацаа</t>
  </si>
  <si>
    <t xml:space="preserve">Урьдчилгаа төлбөр  </t>
  </si>
  <si>
    <t>Урьдчилгаа төлбөрийн  хугацаа</t>
  </si>
  <si>
    <t>Зардлын төлөлт, НӨАТ-тэй</t>
  </si>
  <si>
    <t>Гаалийн татварын хувь хэмжээ</t>
  </si>
  <si>
    <t>Төслийн эхлэлийн үеийн үнийн индекс</t>
  </si>
  <si>
    <t>Ногдуулах гаалийн татвар</t>
  </si>
  <si>
    <t>Ногдуулах НӨАТ</t>
  </si>
  <si>
    <t xml:space="preserve">Материалын загвар, тоо хэмжээнээс хамаарах үеийн </t>
  </si>
  <si>
    <t>Тайлант үед борлуулсан бүтээгдэхүүний биет хэмжээ</t>
  </si>
  <si>
    <t>нэгжийн үнэ</t>
  </si>
  <si>
    <t>Борлуулсан бүтээгдэхүүний өртөг, НӨАТ-гүй</t>
  </si>
  <si>
    <t>Бэлэн бүтээгдэхүүний нөөц дэх зардал</t>
  </si>
  <si>
    <t>Төлсөн урьдчилгаа</t>
  </si>
  <si>
    <t xml:space="preserve">Инфляцийн хэмжээ </t>
  </si>
  <si>
    <t>Өмнөх үеийн үнийн индекс</t>
  </si>
  <si>
    <t>Материалын нийт зардал</t>
  </si>
  <si>
    <t>Орлогын дэлгэрэнгүй тайлан</t>
  </si>
  <si>
    <t>Материал болон иж бүрдлийн төлбөр, НӨАТ-ын хамт</t>
  </si>
  <si>
    <t xml:space="preserve">Бэлэн бүтээгдэхүүний нөөц </t>
  </si>
  <si>
    <t>Ажиллах хүч</t>
  </si>
  <si>
    <t xml:space="preserve">Ажилтны тоог оруулаагүй загвар </t>
  </si>
  <si>
    <t>Ажилтны сарын цалин хөлс</t>
  </si>
  <si>
    <t>зардлын коэффициент</t>
  </si>
  <si>
    <t>Цалин хөлс</t>
  </si>
  <si>
    <t>Үнийн өөрчлөлтийн хурд</t>
  </si>
  <si>
    <t>Үнийн өөрчлөлтийн коэффициент</t>
  </si>
  <si>
    <t xml:space="preserve">Ажилтны тоог оруулсан загвар </t>
  </si>
  <si>
    <t>Нийт ажилтны тоо</t>
  </si>
  <si>
    <t>Дундаж үндсэн цалин, сард</t>
  </si>
  <si>
    <t>Үйлдвэрлэлийн ажилтан</t>
  </si>
  <si>
    <t>Удирдлагын ажилтан</t>
  </si>
  <si>
    <t>Борлуулалтын ажилтан</t>
  </si>
  <si>
    <t xml:space="preserve">Үйлдвэрлэлийн ажилтны цалин, нийгмийн даатгалын шимтгэлийн хамт </t>
  </si>
  <si>
    <t>Ачилтын давтамж</t>
  </si>
  <si>
    <t xml:space="preserve">Бэлэн бүтээгдэхүүний нөөцийн зардал </t>
  </si>
  <si>
    <t>орлогын тайлангийн борлуулалтаас хасагдах дүн</t>
  </si>
  <si>
    <t xml:space="preserve">Захиргааны ажилтны цалин, нийгмийн даатгалын шимтгэлийн хамт </t>
  </si>
  <si>
    <t xml:space="preserve">Борлуулалтын ажилтны цалин, нийгмийн даатгалын шимтгэлийн хамт </t>
  </si>
  <si>
    <t>Нийт цалингийн зардал, нийгмийн даатгалын шимтгэл тооцсон</t>
  </si>
  <si>
    <t>Ажилтны тоо</t>
  </si>
  <si>
    <t>Цалин төлөх давтамж</t>
  </si>
  <si>
    <t>Нийгмийн даатгалын шимтгэл төлөх давтамж</t>
  </si>
  <si>
    <t>Төсвийн бус өглөг /НДШ-ийн өглөг/</t>
  </si>
  <si>
    <t>Цалингийн зардлын төлбөр</t>
  </si>
  <si>
    <t>Нийгмийн даатгалын шимтгэлийн төлбөр</t>
  </si>
  <si>
    <t>ТОГТМОЛ ЗАРДАЛ</t>
  </si>
  <si>
    <t>Тоо хэмжээнээс хамаараагүй зардлын загвар</t>
  </si>
  <si>
    <t>Зардал үүсэх эхний үе</t>
  </si>
  <si>
    <t xml:space="preserve">Тайлант үеийн зардал </t>
  </si>
  <si>
    <t>НӨАТ-гүй</t>
  </si>
  <si>
    <t>Үнийн хувьсацын итгэлцүүр</t>
  </si>
  <si>
    <t xml:space="preserve">Инфляци тооцсон зардал, НӨАТ-гүй </t>
  </si>
  <si>
    <t>Тоо хэмжээнээс хамаарсан зардлын загвар</t>
  </si>
  <si>
    <t>Зардал гарч эхлэх хугацаа</t>
  </si>
  <si>
    <t>Тухайн хугацааны нэгжийн зардал</t>
  </si>
  <si>
    <t>Үйлдвэрлэлийн зардал</t>
  </si>
  <si>
    <t>Удирдлагын зардал</t>
  </si>
  <si>
    <t>Борлуулалтын зардал</t>
  </si>
  <si>
    <t>Үйлдвэрлэлийн нийт зардал, НӨАТ-тэй хамт</t>
  </si>
  <si>
    <t>НӨАТ-гүй дүн</t>
  </si>
  <si>
    <t>Борлуулалтаас хасагдсан дүн</t>
  </si>
  <si>
    <t>Зээлийн өглөг</t>
  </si>
  <si>
    <t>Төлбөр хойшлуулах хугацаа, өдрөөр</t>
  </si>
  <si>
    <t>Урьдчилж гарсан зардал</t>
  </si>
  <si>
    <t>Урьдчилгаа төлбөрийн  хугацаа, өдрөөр</t>
  </si>
  <si>
    <t>Тогтмол зардлын төлбөр, НӨАТ-тэй</t>
  </si>
  <si>
    <t>Удирдлагын нийт зардал, НӨАТ-тэй</t>
  </si>
  <si>
    <t>Борлуулалтын зардал, НӨАТ-тэй</t>
  </si>
  <si>
    <t>Тогтмол зардлын нийт дүн, НӨАТ-тэй</t>
  </si>
  <si>
    <t>ЭРГЭЛТИЙН ХӨРӨНГӨ</t>
  </si>
  <si>
    <t>Төлбөр хойшлуулах дундаж хугацаа, өдрөөр</t>
  </si>
  <si>
    <t xml:space="preserve">Борлуулалтын төлөвлөлтийн хэмжээ </t>
  </si>
  <si>
    <t>Эхлэлийн балансын дүн</t>
  </si>
  <si>
    <t>Эхлэлийн балансын мөнгөн хөрөнгөний нөлөөлөл</t>
  </si>
  <si>
    <t>Урьдчилгаа төлбөрийн дундаж хугацаа, өдрөөр</t>
  </si>
  <si>
    <t>Материал болон иж бүрдлийн нөөц</t>
  </si>
  <si>
    <t>Эргэцийн дундаж хугацаа</t>
  </si>
  <si>
    <t>Төлөвлөгөөт зардлын хэмжээ</t>
  </si>
  <si>
    <t>Бэлтгэн нийлүүлэгчдийн өглөг</t>
  </si>
  <si>
    <t>Төлбөр хойшлуулах дундаж хугацаа</t>
  </si>
  <si>
    <t>Урьдчилгаа хийх дундаж хугацаа</t>
  </si>
  <si>
    <t>Төсвийн болон төсвийн бус өглөг</t>
  </si>
  <si>
    <t>Төлөвлөгөөт борлуулалт болон зардлын хэмжээ</t>
  </si>
  <si>
    <t>Төсөвлөсөн хөрөнгө оруулалтын дүн</t>
  </si>
  <si>
    <t>Нийт эргэлтийн хөрөнгийн дүн</t>
  </si>
  <si>
    <t>Цэвэр эргэлтийн хөрөнгө</t>
  </si>
  <si>
    <t>Цэвэр эргэлтийн хөрөнгийн өөрчлөлт</t>
  </si>
  <si>
    <t>Үндсэн хөрөнгийн хөрөнгө оруулалт</t>
  </si>
  <si>
    <t>Газрын загвар</t>
  </si>
  <si>
    <t>Төлбөрийн хуваарь</t>
  </si>
  <si>
    <t>Өмнө хийгдсэн хөрөнгө оруулалт</t>
  </si>
  <si>
    <t>Ашиглалтанд оруулах хуваарь</t>
  </si>
  <si>
    <t>Хөрөнгө борлуулсны орлого</t>
  </si>
  <si>
    <t>Үндсэн валютын дүн: төлбөрийн хуваарь</t>
  </si>
  <si>
    <t>Хөрөнгө борлуулсны олз/гарз</t>
  </si>
  <si>
    <t>Барилга байгууламжийн загвар</t>
  </si>
  <si>
    <t>Төлбөрийн хуваарь, НӨАТ-гүй</t>
  </si>
  <si>
    <t>Өмнө хийгдсэн хөрөнгө оруулалт, НӨАТ-гүй</t>
  </si>
  <si>
    <t>Ашиглалтанд оруулах хуваарь, НӨАТ-гүй</t>
  </si>
  <si>
    <t>Элэгдлийн шимтгэл тооцох мөчлөг</t>
  </si>
  <si>
    <t>Элэгдэл хорогдлын шагнал</t>
  </si>
  <si>
    <t>Хөрөнгө борлуулсны орлого, НӨАТ-гүй</t>
  </si>
  <si>
    <t>Үндсэн валютын дүн: Төлбөрийн хуваарь, НӨАТ-гүй</t>
  </si>
  <si>
    <t>Урд нь хийгдсэн хөрөнгө оруулалтын НӨАТ</t>
  </si>
  <si>
    <t>Элэгдэл хорогдлын шимтгэл (санхүүгийн тайлангийн)</t>
  </si>
  <si>
    <t>Балансын дүн (санхүүгийн тайлангийн)</t>
  </si>
  <si>
    <t>Төлсөн НӨАТ</t>
  </si>
  <si>
    <t>тооцсон НӨАТ</t>
  </si>
  <si>
    <t>Элэгдэл хорогдлын шимтгэл(татварын)</t>
  </si>
  <si>
    <t>Балансын дүн (татварын)</t>
  </si>
  <si>
    <t>Хөрөнгө борлуулсны олз/гар з(санхүүгийн тайлангийн)</t>
  </si>
  <si>
    <t>Хөрөнгө борлуулсны олз/гарз (татварын)</t>
  </si>
  <si>
    <t>Хөрөнгө борлуулсны орлогын НӨАТ</t>
  </si>
  <si>
    <t>Тоног төхөөрөмжийн загвар</t>
  </si>
  <si>
    <t>Татварын тайлангаар байгуулсан  элэгдэл</t>
  </si>
  <si>
    <t>Гадаадаас авсан тоног төхөөрөмж</t>
  </si>
  <si>
    <t xml:space="preserve">Гадаадаас хил нэвтрэх хугацаа </t>
  </si>
  <si>
    <t>Гаалийн татвар</t>
  </si>
  <si>
    <t>Биет бус хөрөнгийн загвар</t>
  </si>
  <si>
    <t>Урд нь хийгдсэн хөрөнгө оруулалт, НӨАТ-гүй</t>
  </si>
  <si>
    <t>Байшин, барилга байгууламж</t>
  </si>
  <si>
    <t>Тоног төхөөрөмж</t>
  </si>
  <si>
    <t>Нийт: Газар</t>
  </si>
  <si>
    <t>Байшин, барилга байгууламжийн НӨАТ-тэй дүн</t>
  </si>
  <si>
    <t>Тоног төхөөрөмжийн НӨАТ, гаалийн татвартай дүн</t>
  </si>
  <si>
    <t>Биет бус хөрөнгийн НӨАТ-тэй дүн</t>
  </si>
  <si>
    <t>НӨАТ болон гаалийн татвартай хөрөнгө оруулалтын нийт дүн</t>
  </si>
  <si>
    <t>үүнээс: НӨАТ</t>
  </si>
  <si>
    <t>Урд нь хийгдсэн хөрөнгө оруулалтын НӨАТ-тэй дүн</t>
  </si>
  <si>
    <t>Санхүүгийн түрээс (Лизинг)</t>
  </si>
  <si>
    <t>Төлбөрийн хуваарьгүй загвар</t>
  </si>
  <si>
    <t>Түрээсийн объектын үнэ (НӨАТ -гүй)</t>
  </si>
  <si>
    <t>Түрээсийн эхлэх хугацаа</t>
  </si>
  <si>
    <t>Түрээсийн хугацаа</t>
  </si>
  <si>
    <t>Түрээсийн компанийн ашгийн хувь хэмжээ</t>
  </si>
  <si>
    <t>Түрээсийн урьдчилгаа төлбөр</t>
  </si>
  <si>
    <t>түрээсийн зардлын төлбөр (НӨАТ-гүй)</t>
  </si>
  <si>
    <t>Түрээсийн төлбөрийн гарах мөнгөн урсгал , НӨАТ-гүй</t>
  </si>
  <si>
    <t>Түрээслэх объектын үнэ (өртөг), НӨАТ-гүй</t>
  </si>
  <si>
    <t>Түрээслэх объектын балансын дүн</t>
  </si>
  <si>
    <t>Тайлант үеийн түрээслэх өдрийн тоо</t>
  </si>
  <si>
    <t>Санхүүгийн зардал</t>
  </si>
  <si>
    <t>Түрээсийн авлага</t>
  </si>
  <si>
    <t>НӨАТ-ийн хувь хэмжээ</t>
  </si>
  <si>
    <t>Төлбөрийн гарах мөнгөн хөрөнгийн  НӨАТ</t>
  </si>
  <si>
    <t>Тооцоолсон төлбөрийн НӨАТ</t>
  </si>
  <si>
    <t>Төлбөрийн хуваарьтай үеийн загвар</t>
  </si>
  <si>
    <t>Түрээсийн төлбөрийн хуваарь</t>
  </si>
  <si>
    <t>ашгийн хувь хэмжээ тодорхойлох мөнгөн урсгал</t>
  </si>
  <si>
    <t>ашгийн хувь хэмжээ тодорхойлох хугацаа</t>
  </si>
  <si>
    <t>Түрээсийн нийт төлбөр, НӨАТ-тай</t>
  </si>
  <si>
    <t>Тооцоолсон түрээсийн төлбөр, НӨАТ-гүй</t>
  </si>
  <si>
    <t>Түрээсийн объектын балансын дүн</t>
  </si>
  <si>
    <t>Түрээсийн объектын элэгдэл хорогдлын шимтгэл</t>
  </si>
  <si>
    <t>САНХҮҮГИЙН ХӨРӨНГӨ ОРУУЛАЛТ</t>
  </si>
  <si>
    <t>Урт хугацаат хөрөнгө оруулалтын загвар</t>
  </si>
  <si>
    <t>Санхүүгийн хөрөнгө оруулалтын өсөлт</t>
  </si>
  <si>
    <t>Санхүүгийн хөрөнгө оруулалтын бууралт (буцаалт)</t>
  </si>
  <si>
    <t>Орлого</t>
  </si>
  <si>
    <t>Тайлант хугацааны төгсгөл дэх санхүүгийн хөрөнгө оруулалт</t>
  </si>
  <si>
    <t>Тайлант хугацааны эхэн дэх санхүүгийн хөрөнгө оруулалт</t>
  </si>
  <si>
    <t>Богино хугацаат хөрөнгө оруулалтын загвар</t>
  </si>
  <si>
    <t>Урт хугацаат хөрөнгө оруулалт</t>
  </si>
  <si>
    <t>Богино хугацаат хөрөнгө оруулалт</t>
  </si>
  <si>
    <t>Тайлант үеийн төгсгөл дэх урт хугацаат хөрөнгө оруулалтын нийт дүн</t>
  </si>
  <si>
    <t>Тайлант хугацааны төгсгөлд (ханшийн өөрчлөлт тооцоогүй)</t>
  </si>
  <si>
    <t>Тайлант хугацааны эхэнд (ханшийн өөрчлөлт тооцоогүй)</t>
  </si>
  <si>
    <t>Ханшийн зөрүүнөөс гарах олз/гарз</t>
  </si>
  <si>
    <t>Тайлант үеийн төгсгөл дэх богино хугацаат хөрөнгө оруулалтын нийт дүн</t>
  </si>
  <si>
    <t>БУСАД ОРЛОГО БА ЗАРДАЛ</t>
  </si>
  <si>
    <t>Бусад орлогын загвар</t>
  </si>
  <si>
    <t>Бусад орлого (НӨАТ-гүй)</t>
  </si>
  <si>
    <t>НӨАТ</t>
  </si>
  <si>
    <t>Бусад зардлын загвар</t>
  </si>
  <si>
    <t>Бусад зардал (НӨАТ-гүй)</t>
  </si>
  <si>
    <t>Бусад орлого</t>
  </si>
  <si>
    <t xml:space="preserve">Бусад зардал </t>
  </si>
  <si>
    <t>Бусад орлогын (НӨАТ-тэй) нийт дүн</t>
  </si>
  <si>
    <t>Бусад орлогын (НӨАТ-гүй) нийт дүн</t>
  </si>
  <si>
    <t>Бусад зардлын (НӨАТ-тэй) нийт дүн</t>
  </si>
  <si>
    <t>Бусад зардал (НӨАТ-гүй) нийт дүн</t>
  </si>
  <si>
    <t>ЭЗЭМШИГЧИЙН ӨМЧ</t>
  </si>
  <si>
    <t>Загвар</t>
  </si>
  <si>
    <t>Өөрийн хөрөнгөөр хийх хөрөнгө оруулалт</t>
  </si>
  <si>
    <t>Өөрийн хөрөнгөөр хийх нийт хөрөнгө оруулалт</t>
  </si>
  <si>
    <t>Хувь нийлүүлэгчдийн хөрөнгө (эхний балансыг тооцсон)</t>
  </si>
  <si>
    <t>Төлсөн ногдол ашиг</t>
  </si>
  <si>
    <t>ЗЭЭЛ</t>
  </si>
  <si>
    <t>Хүүгийн төлбөрийн хойшлуулалт</t>
  </si>
  <si>
    <t>Төлөгдөөгүй хүүгийн хөрөнгөжүүлэлт</t>
  </si>
  <si>
    <t>Зээл олгох хугацаа</t>
  </si>
  <si>
    <t>Зээлээр орж ирсэн мөнгө</t>
  </si>
  <si>
    <t>Зээлийн төлөлт</t>
  </si>
  <si>
    <t>Зээл</t>
  </si>
  <si>
    <t>Зээл олгож эхлэх хугацаа</t>
  </si>
  <si>
    <t>үндсэн хөрөнгийг нэмэгдүүлэх хувь хэмжээ</t>
  </si>
  <si>
    <t>Үндсэн хөрөнгийн өртгөөс тооцсон хүү</t>
  </si>
  <si>
    <t>Үндсэн хөрөнгийг ашиглалтанд оруулах хугацаа</t>
  </si>
  <si>
    <t>Үндсэн хөрөнгийн элэгдэл байгуулах хугацаа</t>
  </si>
  <si>
    <t>Балансын өртөг</t>
  </si>
  <si>
    <t>Богино хугацаат зээлийн загвар</t>
  </si>
  <si>
    <t>Тайлант хугацааны төгсгөл дэх өр төлбөр</t>
  </si>
  <si>
    <t>Зээл олголт</t>
  </si>
  <si>
    <t>Үндсэн зээл төлөлт</t>
  </si>
  <si>
    <t>Тайлант үеийн төгсгөл дэх урт хугацаат зээл</t>
  </si>
  <si>
    <t>Тайлант үеийн эхэн дэх богино хугацаат зээл</t>
  </si>
  <si>
    <t>Үндсэн хөрөнгийн балансын үнийн хувь</t>
  </si>
  <si>
    <t>Үндсэн хөрөнгийн элэгдэл хорогдлын шимтгэлийн хувь</t>
  </si>
  <si>
    <t>Лавлагаа: Харилцах дансны үлдэгдэл</t>
  </si>
  <si>
    <t>Өр барагдуулах, DSCR</t>
  </si>
  <si>
    <t>ТАТВАР, ТӨЛБӨР</t>
  </si>
  <si>
    <t>Борлуулсан барааны акциз</t>
  </si>
  <si>
    <t>Түүхий эд болон материалын гаалийн татвар</t>
  </si>
  <si>
    <t>Тоног төхөөрөмжийн гаалийн татвар</t>
  </si>
  <si>
    <t>Татварын өглөг</t>
  </si>
  <si>
    <t>Борлуулалтын орлогоос авсан НӨАТ</t>
  </si>
  <si>
    <t>Үндсэн хөрөнгийн борлуулалтаас авсан НӨАТ</t>
  </si>
  <si>
    <t>Түүхий эд болон материалаас төлсөн НӨАТ</t>
  </si>
  <si>
    <t>Тогтмол зардлаас төлсөн НӨАТ</t>
  </si>
  <si>
    <t>Санхүүгийн түрээсээс төлсөн НӨАТ</t>
  </si>
  <si>
    <t>Хөрөнгө оруулалтаас төлсөн НӨАТ</t>
  </si>
  <si>
    <t>Санхүүгийн түрээсээс тооцогдсон НӨАТ</t>
  </si>
  <si>
    <t>Хөрөнгө оруулалтаас тооцогдсон НӨАТ</t>
  </si>
  <si>
    <t>Эхлэлийн балансын хөрөнгөөс тооцсон НӨАТ</t>
  </si>
  <si>
    <t>Нийт НӨАТ-ын тооцоот баланс</t>
  </si>
  <si>
    <t xml:space="preserve"> хөрөнгө оруулалтын НӨАТ</t>
  </si>
  <si>
    <t>Хойшлогдсон НӨАТ-ын буцаалт</t>
  </si>
  <si>
    <t>Үл хөдлөх эд хөрөнгийн албан татвар</t>
  </si>
  <si>
    <t>Төлсөн үл хөдлөхэд  хөрөнгийн албан татвар</t>
  </si>
  <si>
    <t xml:space="preserve">Барилга байгууламжийн дундаж үнэ </t>
  </si>
  <si>
    <t>үүнээс: татвар ногдуулахгүй</t>
  </si>
  <si>
    <t>Тоног төхөөрөмжийн дундаж үнэ</t>
  </si>
  <si>
    <t>Тооцсон НДШ</t>
  </si>
  <si>
    <t>НДШ өглөг</t>
  </si>
  <si>
    <t>төлсөн НДШ</t>
  </si>
  <si>
    <t>Ногдуулсан   ААНОАТ</t>
  </si>
  <si>
    <t>Төлсөн ААНОАТ</t>
  </si>
  <si>
    <t>Татвар ноогдох ашиг</t>
  </si>
  <si>
    <t>Татвар ногдуулахгүй орлого</t>
  </si>
  <si>
    <t>Өмнөх үеийн алдагдал</t>
  </si>
  <si>
    <t>Өмнөх үеийн алдагдлын хасалт</t>
  </si>
  <si>
    <t>Татвар төлөхийн өмнөх ашиг</t>
  </si>
  <si>
    <t>Борлуулалтын тооцогдсон татвар</t>
  </si>
  <si>
    <t>Борлуулалтаас төлөгдсөн татвар</t>
  </si>
  <si>
    <t xml:space="preserve">Татвар ногдуулах суурь   </t>
  </si>
  <si>
    <t>Жижиг бизнесийн ашгийн татвар</t>
  </si>
  <si>
    <t>Төлсөн татвар</t>
  </si>
  <si>
    <t>Алдагдлыг хасах хүртэлх татвар ноогдох суурь</t>
  </si>
  <si>
    <t>Татвар ногдуулах суурь  = О-З</t>
  </si>
  <si>
    <t>Хамгийн бага татвар (Орлогоос %)</t>
  </si>
  <si>
    <t>Төсөвт төлөх өглөг</t>
  </si>
  <si>
    <t>Орлогын тайлан</t>
  </si>
  <si>
    <t>Өртөг:</t>
  </si>
  <si>
    <t>Түүхий эд, материал</t>
  </si>
  <si>
    <t>Үйлдвэрлэлийн цалин</t>
  </si>
  <si>
    <t>Бусад үйлдвэрлэлийн зардал</t>
  </si>
  <si>
    <t>Нийт өртөг</t>
  </si>
  <si>
    <t>Нийт ашиг</t>
  </si>
  <si>
    <t>Удирдлагын болон борлуулалтын цалин</t>
  </si>
  <si>
    <t>борлуулалтын зардал</t>
  </si>
  <si>
    <t>Татвар, төлбөр хураамж</t>
  </si>
  <si>
    <t xml:space="preserve">Элэгдэл хорогдлын шимэтгэл, хүү болон татварын өмнөх ашиг </t>
  </si>
  <si>
    <t>Лизингийн төлбөр</t>
  </si>
  <si>
    <t>Төлөх хүү</t>
  </si>
  <si>
    <t>Үйл ажиллагааны ашиг (алдагдал)</t>
  </si>
  <si>
    <t>Үндсэн хөрөнгө борлуулсны орлого</t>
  </si>
  <si>
    <t>Бусад зардал</t>
  </si>
  <si>
    <t>Татвар ногдуулах орлого</t>
  </si>
  <si>
    <t>Цэвэр ашиг (алдагдал)</t>
  </si>
  <si>
    <t>Төлсөн ноогдол ашиг</t>
  </si>
  <si>
    <t>Тайлант хугацааны хуваарилагдаагүй ашиг</t>
  </si>
  <si>
    <t>МӨНГӨН ГҮЙЛГЭЭНИЙ ТАЙЛАН</t>
  </si>
  <si>
    <t>Борлуулалтаас орох орлого</t>
  </si>
  <si>
    <t>Цалин</t>
  </si>
  <si>
    <t>Тогтмол зардлууд</t>
  </si>
  <si>
    <t>Зээлийн хүүгийн төлбөр</t>
  </si>
  <si>
    <t>Үйл ажиллагааны мөнгөн гүйлгээ</t>
  </si>
  <si>
    <t>Газар авахад оруулсан хөрөнгө оруулалт</t>
  </si>
  <si>
    <t>Барилга байгууламжид хийсэн хөрөнгө оруулалт</t>
  </si>
  <si>
    <t>Тоног төхөөрөмж болон бусад хөрөнгө авахад хийсэн хөрөнгө оруулалт</t>
  </si>
  <si>
    <t>Биет бус хөрөнгийн хөрөнгө оруулалт</t>
  </si>
  <si>
    <t>Санхүүгийн хөрөнгийн хөрөнгө оруулалт</t>
  </si>
  <si>
    <t>Хөрөнгө оруулалтын үйл ажиллагааны мөнгөн гүйлгээ</t>
  </si>
  <si>
    <t>Өөрийн хөрөнгийн өсөлт</t>
  </si>
  <si>
    <t xml:space="preserve">Авсан зээл </t>
  </si>
  <si>
    <t>Зээлийн буцаан төлөлт</t>
  </si>
  <si>
    <t>Ноогдол ашиг хуваарилалт</t>
  </si>
  <si>
    <t>Санхүүгийн үйл ажиллагааны мөнгөн гүйлгээ</t>
  </si>
  <si>
    <t>Тухайн үеийн мөнгөн гүйлгээ</t>
  </si>
  <si>
    <t>Тайлант хугацааны эхэн дэх мөнгөн хөрөнгө</t>
  </si>
  <si>
    <t>Тайлант хугацааны төгсгөл дэх мөнгөн хөрөнгө</t>
  </si>
  <si>
    <t>Агуулахад буй бэлэн бүтээгдхүүн</t>
  </si>
  <si>
    <t>Төсвийн болон төсвийн бус өр</t>
  </si>
  <si>
    <t>Санхүүгийн түрээсийн өр</t>
  </si>
  <si>
    <t>Хувь нийлүүлэгчдийн хөрөнгө</t>
  </si>
  <si>
    <t>Хуримтлагдсан ашиг</t>
  </si>
  <si>
    <t>Бусад эзэмшигчийн өмч</t>
  </si>
  <si>
    <t>ӨР ТӨЛБӨРИЙН ҮЗҮҮЛЭЛТҮҮД</t>
  </si>
  <si>
    <t>Элэгдэл хорогдлын шимтгэл, хүү болон татварын өмнөх ашиг, EBITDA</t>
  </si>
  <si>
    <t>Нийт өр төлбөр, TD</t>
  </si>
  <si>
    <t>TD/EBITDA</t>
  </si>
  <si>
    <t>Өр төлөх мөнгөн урсгал</t>
  </si>
  <si>
    <t>Үндсэн өрийн нийт төлбөр</t>
  </si>
  <si>
    <t>Өр барагдуулах</t>
  </si>
  <si>
    <t>Өр/Эзэмшигчийн өмчийн харьцаа</t>
  </si>
  <si>
    <t>Нийт зээл</t>
  </si>
  <si>
    <t>Эзэмшигчийн өмчийн нийт мөнгө</t>
  </si>
  <si>
    <t>Санхүүжүүлэх эх үүсвэрт зээлийн эзлэх хувь</t>
  </si>
  <si>
    <t>АШИГТ АЖИЛЛАГАА БОЛОН ЭРГЭЦ</t>
  </si>
  <si>
    <t>Зардлын бүтэц:</t>
  </si>
  <si>
    <t>Үйл ажиллагааны зардал</t>
  </si>
  <si>
    <t>Цалингийн зардал</t>
  </si>
  <si>
    <t>Элэгдэл хорогдлын шимтгэл, лизинг ба хүү</t>
  </si>
  <si>
    <t>Үйл ажиллагааны нийт зардал</t>
  </si>
  <si>
    <t>Цэвэр ашгаарх борлуулалтын ашигт ажиллагаа, NPM</t>
  </si>
  <si>
    <t>Элэгдэл хорогдлын шимтгэл, хүү болон татварын өмнөх ашгаарх /EBITDA/ борлуулалтын ашигт ажиллагаа</t>
  </si>
  <si>
    <t>Тогтмол зардлын эзлэх хувь</t>
  </si>
  <si>
    <t>Хугарлын цэг</t>
  </si>
  <si>
    <t>"Бат бэхийн нөөц"</t>
  </si>
  <si>
    <t>Өөрийн хөрөнгийн ашигт ажиллагаа, ROE</t>
  </si>
  <si>
    <t>Оруулсан хөрөнгийн ашигт ажиллагаа, ROIC</t>
  </si>
  <si>
    <t>Нийт хөрөнгийн ашигт ажиллагаа, ROTA</t>
  </si>
  <si>
    <t>Эргэлтийн бус хөрөнгийн ашигт ажиллагаа, ROFA</t>
  </si>
  <si>
    <t>Эргэлтийн харьцаа</t>
  </si>
  <si>
    <t>Дансны авлага цуглуулах хугацаа</t>
  </si>
  <si>
    <t>Бүтээгдэхүүний нөөц хадгалах хугацаа</t>
  </si>
  <si>
    <t>Түүхий эд, материал хадгалах хугацаа</t>
  </si>
  <si>
    <t>Эргэлтийн бус хөрөнгийн эргэц</t>
  </si>
  <si>
    <t>Нийт хөрөнгийн эргэц</t>
  </si>
  <si>
    <t>ТӨСЛИЙН ҮР АШИГ (FCFF)</t>
  </si>
  <si>
    <t>Дискаунтын хувь хэмжээ</t>
  </si>
  <si>
    <t>Тооцоот хугацаан дах хувь хэмжээ</t>
  </si>
  <si>
    <t>Тайлант хугацааны эхэн дэх дискаунтын коэффициент</t>
  </si>
  <si>
    <t>Компанийн мөнгөн урсгал, FCFF</t>
  </si>
  <si>
    <t>Зээлийн тодотгосон хүү, * (1 -татвар)</t>
  </si>
  <si>
    <t>Эхлэлийн балансын хөрөнгийн үнэ</t>
  </si>
  <si>
    <t>Төслийн нэмэлт өртөг</t>
  </si>
  <si>
    <t>Үр ашиг тооцох мөнгөн гүйлгээ</t>
  </si>
  <si>
    <t>Дискаунтчилагдсан мөнгөн гүйлгээ</t>
  </si>
  <si>
    <t>Дискаунтчилагдсан мөнгөн гүйлгээ өссөн дүнгээр</t>
  </si>
  <si>
    <t xml:space="preserve">Төслийн цэвэр мөнгөн урсгал </t>
  </si>
  <si>
    <t>Эхлэлийн балансын хөрөнгийн тооцоо</t>
  </si>
  <si>
    <t>Татварын дараах үйл ажиллагааны цэвэр ашиг</t>
  </si>
  <si>
    <t>Төслийн төгсгөл дэх нэмэлт өртөг</t>
  </si>
  <si>
    <t>Цэвэр өнөөгийн үнэ цэнэ, NPV</t>
  </si>
  <si>
    <t>Өгөөжийн дотоод норм, IRR</t>
  </si>
  <si>
    <t>(инфляци тооцсон, хэвийн)</t>
  </si>
  <si>
    <t>(инфляци тооцоогүй, бодит)</t>
  </si>
  <si>
    <t>Засварлагдсан IRR, MIRR</t>
  </si>
  <si>
    <t>Хөрөнгө оруулалтыг нөхөх дискаунтласан хугацаа, РВР</t>
  </si>
  <si>
    <t>Хөрөнгө оруулалтаа бүрэн нөхөх хугацаа</t>
  </si>
  <si>
    <t>Хөрөнгө оруулалтаа нөхөх хугацаа сараар</t>
  </si>
  <si>
    <t>Хөрөнгө оруулалтаа нөхөх энгийн хугацаа</t>
  </si>
  <si>
    <t>Дискаунтчилагдаагүй мөнгөн гүйлгээ өссөн дүнгээр</t>
  </si>
  <si>
    <t>Дискаунтчилагдсан ашгийн индекс (PI)</t>
  </si>
  <si>
    <t>орох мөнгөн урсгал</t>
  </si>
  <si>
    <t>Дискаунтчилагдсан орох мөнгөн урсгал</t>
  </si>
  <si>
    <t>Гарах мөнгөн урсгал</t>
  </si>
  <si>
    <t>Дискаунтчилагдсан гарах мөнгөн урсгал</t>
  </si>
  <si>
    <t>ХУВЬ НИЙЛҮҮЛЭГЧДИЙН ҮР АШИГ (FCFE)</t>
  </si>
  <si>
    <t>Хувь нийлүүлэгчдийн мөнгөн урсгал, FCFЕ</t>
  </si>
  <si>
    <t>Дискаунтчилагдсан  мөнгөн урсгал</t>
  </si>
  <si>
    <t>Дискаунтчилагдсан  мөнгөн урсгал өссөн дүнгээр</t>
  </si>
  <si>
    <t>Хөрөнгө оруулалтаа бүрэн нөхөх хугацаа /бүтэн жилээр/</t>
  </si>
  <si>
    <t>БАНКНЫ ҮР АШИГ (CFADS)</t>
  </si>
  <si>
    <t>Өр хаах боломжит мөнгөн урсгал</t>
  </si>
  <si>
    <t>Өөрийн хөрөнгийн оролтын мөнгөн гүйлгээ</t>
  </si>
  <si>
    <t xml:space="preserve">ТӨСВИЙН ҮР АШИГ </t>
  </si>
  <si>
    <t>Төсөвт орох татварын мөнгө</t>
  </si>
  <si>
    <t>Үл хөдлөх эд хөрөнгийн татвар</t>
  </si>
  <si>
    <t>Борлуулалтын татвар</t>
  </si>
  <si>
    <t>Татвар болон нийгэмд төлөх нийт дүн</t>
  </si>
  <si>
    <t>Төсвийн санхүүжилт</t>
  </si>
  <si>
    <t>Төслийн төсвийн санхүүжилтээс орох мөнгөн урсгал</t>
  </si>
  <si>
    <t>Төсвийн санхүүжилтийн буцаалт</t>
  </si>
  <si>
    <t>Төсвийг санхүүжүүлэхэд ашиглах төлбөр</t>
  </si>
  <si>
    <t>График: Борлуулалт</t>
  </si>
  <si>
    <t>График: ЭХШ, хүү ба татварын өмнөх ашиг</t>
  </si>
  <si>
    <t>График: Хөрөнгө оруулалтын мөнгөн гүйлгээ</t>
  </si>
  <si>
    <t>График: Тайлант үеийн төгсгөл дэх мөнгөн хөрөнгө</t>
  </si>
  <si>
    <t>График: Зээлийн өр</t>
  </si>
  <si>
    <t>Хөрөнгө оруулалтаа нөхөх хугацааны график (FCFF-төслийн хувьд)</t>
  </si>
  <si>
    <t>Хөрөнгө оруулалтаа нөхөх хугацааны график (FCFЕ-эзэмшигчийн хувьд)</t>
  </si>
  <si>
    <t>Хөрөнгө оруулалтаа нөхөх хугацааны график (FCFЕ-банкны хувьд)</t>
  </si>
  <si>
    <t>Борлуулалтын тоо хэмжээ</t>
  </si>
  <si>
    <t>Борлуулалтын үнэ</t>
  </si>
  <si>
    <t>Түүхий эд, материалын зардал</t>
  </si>
  <si>
    <t>Нийт тогтмол зардал</t>
  </si>
  <si>
    <t>Төслийн NPV</t>
  </si>
  <si>
    <t xml:space="preserve">Төслийн IRR </t>
  </si>
  <si>
    <t>NPV эзэмшигчдийн хувьд</t>
  </si>
  <si>
    <t>IRR эзэмшигчдийн хувьд</t>
  </si>
  <si>
    <t>Төслийн хувилбарууд</t>
  </si>
  <si>
    <t>Тооцоологдсон татвар</t>
  </si>
  <si>
    <t>БҮГД</t>
  </si>
  <si>
    <t>Тийм</t>
  </si>
  <si>
    <t>Үгүй</t>
  </si>
  <si>
    <t>удаа</t>
  </si>
  <si>
    <t>жилд хэдэн удаа</t>
  </si>
  <si>
    <t>тайлант үед</t>
  </si>
  <si>
    <t>хугацаа</t>
  </si>
  <si>
    <t>Импортоор авах</t>
  </si>
  <si>
    <t>Импортын бус</t>
  </si>
  <si>
    <t>хүн</t>
  </si>
  <si>
    <t>), НӨАТ-гүй</t>
  </si>
  <si>
    <t>тайлант үеийн нийт зардал, НӨАТ-гүй</t>
  </si>
  <si>
    <t xml:space="preserve">Зардал, НӨАТ болон </t>
  </si>
  <si>
    <t>Төлбөр, НӨАТ-тэй</t>
  </si>
  <si>
    <t>затраты для расчета среднего периода оборота</t>
  </si>
  <si>
    <t>costs for turnover period calculation</t>
  </si>
  <si>
    <t>эргэлт хугацаа тооцох зардал</t>
  </si>
  <si>
    <t>Цвет редактируемых ячеек (дополнительные)</t>
  </si>
  <si>
    <t>Цвет редактируемых ячеек (основные)</t>
  </si>
  <si>
    <t>Основные</t>
  </si>
  <si>
    <t>Input cells color (main data)</t>
  </si>
  <si>
    <t>Input cells color (additional data)</t>
  </si>
  <si>
    <t>Оплата материалов и операционных расходов</t>
  </si>
  <si>
    <t>Cash paid to suppliers and operating expenses</t>
  </si>
  <si>
    <t>Материал болон иж бүрдлийн төлбөр, тогтмол зардлууд</t>
  </si>
  <si>
    <t>производственные расходы</t>
  </si>
  <si>
    <t>direct costs</t>
  </si>
  <si>
    <t>ПРЕДОСТАВЛЕННЫЕ ЗАЙМЫ</t>
  </si>
  <si>
    <t>LENDED LOANS</t>
  </si>
  <si>
    <t>Шаблон долгосрочного займа</t>
  </si>
  <si>
    <t>Template of a long-term loan</t>
  </si>
  <si>
    <t>Шаблон краткосрочного займа</t>
  </si>
  <si>
    <t>Template of a short-term loan</t>
  </si>
  <si>
    <t>ставка процентов по займу</t>
  </si>
  <si>
    <t>выдача займа</t>
  </si>
  <si>
    <t>lending</t>
  </si>
  <si>
    <t>возврат займа</t>
  </si>
  <si>
    <t>задолженность по займу</t>
  </si>
  <si>
    <t>Долгосрочные займы</t>
  </si>
  <si>
    <t>Краткосрочные займы</t>
  </si>
  <si>
    <t>Выдача займа</t>
  </si>
  <si>
    <t>Lending</t>
  </si>
  <si>
    <t>Возврат займа</t>
  </si>
  <si>
    <t>Repayment</t>
  </si>
  <si>
    <t>Долгосрочные займы на конец периода</t>
  </si>
  <si>
    <t>Краткосрочные займы на конец периода</t>
  </si>
  <si>
    <t>TABLE::LENDED</t>
  </si>
  <si>
    <t>END::LENDED</t>
  </si>
  <si>
    <t>Payment period</t>
  </si>
  <si>
    <t>Татвар төлөх давтамж</t>
  </si>
  <si>
    <t>Периодичность выплаты налога</t>
  </si>
  <si>
    <t>Монгольский</t>
  </si>
  <si>
    <t>Mongolian</t>
  </si>
  <si>
    <t>Монгол</t>
  </si>
  <si>
    <t>коэффициент продаж периода</t>
  </si>
  <si>
    <t>sales ratio for the period</t>
  </si>
  <si>
    <t>полученные проценты</t>
  </si>
  <si>
    <t>Проценты полученные</t>
  </si>
  <si>
    <t>interest earned</t>
  </si>
  <si>
    <t>Interest earned</t>
  </si>
  <si>
    <t>ОТЧЕТ – ИНВЕСТИЦИИ (с НДС)</t>
  </si>
  <si>
    <t>REPORT – FIXED ASSETS (including VAT)</t>
  </si>
  <si>
    <t>млн ***</t>
  </si>
  <si>
    <t>Лавлагаа</t>
  </si>
  <si>
    <t>Өгөгдөл оруулах нүдний өнгө (нэмэлтээр)</t>
  </si>
  <si>
    <t xml:space="preserve"> "***" нэртэй хуудас олдохгүй байна. </t>
  </si>
  <si>
    <t>Жагсаалтанд хэтэрхий их /өгөгдлүүд/ заалтууд байна.</t>
  </si>
  <si>
    <t>Жагсаалтанд нэг ч заалт/өгөгдөл/  байхгүй байна.</t>
  </si>
  <si>
    <t>Өгөгдөл оруулах заалт /өгөгдлийг/ыг сонгох хэрэгтэй.</t>
  </si>
  <si>
    <t>Устгах заалт /өгөгдөл/-ыг сонгох хэрэгтэй.</t>
  </si>
  <si>
    <t>Нарийвчлан хэрэглэх</t>
  </si>
  <si>
    <t xml:space="preserve">Заалт/өгөгдөл/ын нэрийг заах хэрэгтэй </t>
  </si>
  <si>
    <t>Оногдуулах суурь /мөнгөн дүн/</t>
  </si>
  <si>
    <t>Оногдуулах суурь /бодит нэгжээр/</t>
  </si>
  <si>
    <t>борлуулалтын орлого, НӨАТ-тэй</t>
  </si>
  <si>
    <t>тухайн хугацааны нийт зардал, НӨАТ-тэй</t>
  </si>
  <si>
    <t>Тухайн хугацааны нийт зардал, НӨАТ-тэй</t>
  </si>
  <si>
    <t>Ашиг, орлогын тайлангийн нийт зардал, НӨАТ-тэй</t>
  </si>
  <si>
    <t>Нийт тогтмол зардал, НӨАТ-гүй</t>
  </si>
  <si>
    <t>Жилийн эхнээс индексжүүлэх</t>
  </si>
  <si>
    <t>Бусад татварын загвар</t>
  </si>
  <si>
    <t>Бусад татварууд</t>
  </si>
  <si>
    <t>Нийт: Бусад татварууд</t>
  </si>
  <si>
    <t>Ногдуулсан татварууд</t>
  </si>
  <si>
    <t>Төлсөн татварууд</t>
  </si>
  <si>
    <t>Татварын өр</t>
  </si>
  <si>
    <t>Нийт хугацааны зээл төлөлтийн итгэлцүүр (LLCR)</t>
  </si>
  <si>
    <t>Ирээдүйн мөнгөн урсгалын өнөөгийн үнэ цэнэ (NPV CFADS)</t>
  </si>
  <si>
    <t>Дискаунтын үржүүлэгч</t>
  </si>
  <si>
    <t>Орлогын тайлан (НӨАТ-гүй)</t>
  </si>
  <si>
    <t>Зардлын тайлан (НӨАТ-гүй)</t>
  </si>
  <si>
    <t>Нийт дүн</t>
  </si>
  <si>
    <t>Хөрөнгө оруулалтын тайлан</t>
  </si>
  <si>
    <t>Борлуулалтын орлого</t>
  </si>
  <si>
    <t>төлбөрийн хуваарь, НӨАТ-тэй</t>
  </si>
  <si>
    <t>НӨАТ-ын өглөг</t>
  </si>
  <si>
    <t xml:space="preserve">Нийт зардал, НӨАТ-тэй </t>
  </si>
  <si>
    <t>Хувь хүний орлогын албан татвар</t>
  </si>
  <si>
    <t>Төсөвт оруулах татварын хувь хэмжээ</t>
  </si>
  <si>
    <t xml:space="preserve">Улсын </t>
  </si>
  <si>
    <t xml:space="preserve">Орон нутгийн </t>
  </si>
  <si>
    <t>Улсын төсөв</t>
  </si>
  <si>
    <t>Орон нутгийн төсөв</t>
  </si>
  <si>
    <t>Нийт төсвийн үр ашиг</t>
  </si>
  <si>
    <t>хүүг зардалд тусгасан</t>
  </si>
  <si>
    <t>Списание убытков текущего года</t>
  </si>
  <si>
    <t>Убытки предыдущих лет</t>
  </si>
  <si>
    <t>Максимальный размер списания убытков (% от прибыли)</t>
  </si>
  <si>
    <t>Списание убытков предыдущих лет</t>
  </si>
  <si>
    <t>Убытки текущего года</t>
  </si>
  <si>
    <t>нарастающим итогом</t>
  </si>
  <si>
    <t>Не списанные убытки текущего года</t>
  </si>
  <si>
    <t>Losses of the current year</t>
  </si>
  <si>
    <t>Offsetting current year losses</t>
  </si>
  <si>
    <t>accumulated</t>
  </si>
  <si>
    <t>Outstanding current year losses</t>
  </si>
  <si>
    <t>Losses of previous years</t>
  </si>
  <si>
    <t>Max offset of losses (% of the profit)</t>
  </si>
  <si>
    <t>Recovery of the previous years losses</t>
  </si>
  <si>
    <t>REPORT – RAW MATERIALS ROR PRODUCTS (net of VAT)</t>
  </si>
  <si>
    <t>TABLE::PRODUCTINC</t>
  </si>
  <si>
    <t>TABLE::PRODUCTEXP</t>
  </si>
  <si>
    <t>END::PRODUCTINC</t>
  </si>
  <si>
    <t>END::PRODUCTEXP</t>
  </si>
  <si>
    <t>Зээлийн тодотгосон хүү</t>
  </si>
  <si>
    <t>Проценты по кредитам</t>
  </si>
  <si>
    <t>ДАННЫЕ СЦЕНАРИЕВ</t>
  </si>
  <si>
    <t>РЕЗУЛЬТАТЫ СЦЕНАРИЕВ</t>
  </si>
  <si>
    <t>Обновить</t>
  </si>
  <si>
    <t>Update</t>
  </si>
  <si>
    <t>RESULTS OF SCENARIOS</t>
  </si>
  <si>
    <t>Изменяемые параметры:</t>
  </si>
  <si>
    <t>Базовый сценарий</t>
  </si>
  <si>
    <t>Вариант</t>
  </si>
  <si>
    <t>Добавить изменяемый параметр</t>
  </si>
  <si>
    <t>Где находится показатель:</t>
  </si>
  <si>
    <t>Название показателя:</t>
  </si>
  <si>
    <t>Другой показатель</t>
  </si>
  <si>
    <t>Необходимо выбрать хотя бы один показатель.</t>
  </si>
  <si>
    <t>Стандартные показатели</t>
  </si>
  <si>
    <t>Ссылка</t>
  </si>
  <si>
    <t>Итоговые показатели:</t>
  </si>
  <si>
    <t>Добавить итоговый показатель</t>
  </si>
  <si>
    <t>Все параметры и показатели будут удалены?</t>
  </si>
  <si>
    <t>Remove all parameters and results?</t>
  </si>
  <si>
    <t>Сценарный анализ… Расчет "***"</t>
  </si>
  <si>
    <t>TABLE::SENS</t>
  </si>
  <si>
    <t>END::SENS</t>
  </si>
  <si>
    <t>АНАЛИЗ ЧУВСТВИТЕЛЬНОСТИ</t>
  </si>
  <si>
    <t>Изменяемый параметр</t>
  </si>
  <si>
    <t>Итоговый показатель</t>
  </si>
  <si>
    <t xml:space="preserve">Variable parameter </t>
  </si>
  <si>
    <t>Начальное значение</t>
  </si>
  <si>
    <t>Шаг изменения</t>
  </si>
  <si>
    <t>Стандартные параметры</t>
  </si>
  <si>
    <t>Другой параметр</t>
  </si>
  <si>
    <t>Показатель не выбран.</t>
  </si>
  <si>
    <t>Тип</t>
  </si>
  <si>
    <t>PRODUCT.qty</t>
  </si>
  <si>
    <t>Тип показателя:</t>
  </si>
  <si>
    <t>Значение</t>
  </si>
  <si>
    <t>Анализ чувствительности… Расчет "***"</t>
  </si>
  <si>
    <t>Sensitivity analysis … Calculation "***"</t>
  </si>
  <si>
    <t>Мэдрэмжийн шинжилгээ.... Тооцоо "***"</t>
  </si>
  <si>
    <t>Необходимо указать название показателя.</t>
  </si>
  <si>
    <t>Добавить график</t>
  </si>
  <si>
    <t>Инвестицинные затраты</t>
  </si>
  <si>
    <t>NPV проекта (FCFF)</t>
  </si>
  <si>
    <t>NPV акционера (FCFE)</t>
  </si>
  <si>
    <t>IRR проекта (FCFF)</t>
  </si>
  <si>
    <t>IRR акционера (FCFE)</t>
  </si>
  <si>
    <t>Чистая прибыль</t>
  </si>
  <si>
    <t>Рентабельность продаж, NPM</t>
  </si>
  <si>
    <t>Рентабельность по EBITDA</t>
  </si>
  <si>
    <t>Ставка дисконтирования WACC</t>
  </si>
  <si>
    <t>Total=sum;Data=cost;Mode=sum</t>
  </si>
  <si>
    <t>MATERIAL.cost</t>
  </si>
  <si>
    <t>STAFF.cost</t>
  </si>
  <si>
    <t>EXPENSE.cost</t>
  </si>
  <si>
    <t>FIXED.cost</t>
  </si>
  <si>
    <t>Обновите!</t>
  </si>
  <si>
    <t>Update!</t>
  </si>
  <si>
    <t>PRODUCT.price</t>
  </si>
  <si>
    <t>sales revenue, including VAT</t>
  </si>
  <si>
    <t>Sales revenue, including VAT</t>
  </si>
  <si>
    <t>оплата расходов, с НДС</t>
  </si>
  <si>
    <t>Оплата, с НДС</t>
  </si>
  <si>
    <t>график оплаты, с НДС</t>
  </si>
  <si>
    <t>inflows</t>
  </si>
  <si>
    <t>discounted inflows</t>
  </si>
  <si>
    <t>outflows</t>
  </si>
  <si>
    <t>discounted outflows</t>
  </si>
  <si>
    <t>ai8 UGuide RU.pdf</t>
  </si>
  <si>
    <t>Добавить таблицы в компактной форме</t>
  </si>
  <si>
    <t>Skip=1</t>
  </si>
  <si>
    <t>Skip=2;Mode=sum</t>
  </si>
  <si>
    <t>Skip=bc;AddTitle=CurReport</t>
  </si>
  <si>
    <t>Хамгаалсан</t>
  </si>
  <si>
    <t>Общие настройки</t>
  </si>
  <si>
    <t>General setting</t>
  </si>
  <si>
    <t>Загрузить готовый стиль оформления</t>
  </si>
  <si>
    <t>Load color scheme from the library</t>
  </si>
  <si>
    <t>Показывать лист Резюме?</t>
  </si>
  <si>
    <t>Показывать лист Старт?</t>
  </si>
  <si>
    <t>Показывать лист Мониторинг?</t>
  </si>
  <si>
    <t>Цвета</t>
  </si>
  <si>
    <t>Colors</t>
  </si>
  <si>
    <t>Показывать лист Резюме</t>
  </si>
  <si>
    <t>Показывать лист Старт</t>
  </si>
  <si>
    <t>Показывать лист Мониторинг</t>
  </si>
  <si>
    <t>Мониторинг</t>
  </si>
  <si>
    <t>Резюме</t>
  </si>
  <si>
    <t>МОНИТОРИНГ</t>
  </si>
  <si>
    <t>Доля</t>
  </si>
  <si>
    <t>Инвестиции в основные средства</t>
  </si>
  <si>
    <t>ПРИВЛЕКАЕМОЕ ФИНАНСИРОВАНИЕ</t>
  </si>
  <si>
    <t>Собственные средства</t>
  </si>
  <si>
    <t>Заемные средства</t>
  </si>
  <si>
    <t>Percentage</t>
  </si>
  <si>
    <t>Fixed assets</t>
  </si>
  <si>
    <t>Другие расходы и резервы</t>
  </si>
  <si>
    <t>Операционные расходы, оборотный капитал</t>
  </si>
  <si>
    <t>Operating expenses, working capital</t>
  </si>
  <si>
    <t>Other expenses and reserves</t>
  </si>
  <si>
    <t>FINANCING</t>
  </si>
  <si>
    <t>Equity</t>
  </si>
  <si>
    <t>Loans</t>
  </si>
  <si>
    <t>Бизнес-план</t>
  </si>
  <si>
    <t>Риски</t>
  </si>
  <si>
    <t>Отчеты</t>
  </si>
  <si>
    <t>Анализ</t>
  </si>
  <si>
    <t>Analysis</t>
  </si>
  <si>
    <t>Показывать лист Риски?</t>
  </si>
  <si>
    <t>Показывать лист Бизнес-план?</t>
  </si>
  <si>
    <t>Показывать лист Риски</t>
  </si>
  <si>
    <t>Показывать лист Бизнес-план</t>
  </si>
  <si>
    <t>Reports</t>
  </si>
  <si>
    <t>Risk</t>
  </si>
  <si>
    <t>KPI</t>
  </si>
  <si>
    <t>Summary</t>
  </si>
  <si>
    <t>Business Plan</t>
  </si>
  <si>
    <t>СВОД ЗАТРАТ ДЛЯ ФИНАНСИРОВАНИЯ</t>
  </si>
  <si>
    <t>ФАКТИЧЕСКИЕ ПОКАЗАТЕЛИ</t>
  </si>
  <si>
    <t>Инвестиции</t>
  </si>
  <si>
    <t>Investments</t>
  </si>
  <si>
    <t>Кредиторская задолженность и прочие обязательства</t>
  </si>
  <si>
    <t>TABLE::FACT</t>
  </si>
  <si>
    <t>END::FACT</t>
  </si>
  <si>
    <t>План</t>
  </si>
  <si>
    <t>Факт</t>
  </si>
  <si>
    <t>Отклонения (абсолютные)</t>
  </si>
  <si>
    <t>Отклонения (относительные)</t>
  </si>
  <si>
    <t>TABLE::REVPROF</t>
  </si>
  <si>
    <t>END::REVPROF</t>
  </si>
  <si>
    <t>TABLE::INVEQLOAN</t>
  </si>
  <si>
    <t>END::INVEQLOAN</t>
  </si>
  <si>
    <t>ИНВЕСТИЦИИ</t>
  </si>
  <si>
    <t>ОТЧЕТ О ДВИЖЕНИИ ДЕНЕЖНЫХ СРЕДСТВ (прямой)</t>
  </si>
  <si>
    <t>ОТЧЕТ О ДВИЖЕНИИ ДЕНЕЖНЫХ СРЕДСТВ (косвенный)</t>
  </si>
  <si>
    <t>TABLE::ADDCASH</t>
  </si>
  <si>
    <t>END::ADDCASH</t>
  </si>
  <si>
    <t>DATA5</t>
  </si>
  <si>
    <t>подлежит списанию на расходы, без НДС</t>
  </si>
  <si>
    <t>срок списания на расходы</t>
  </si>
  <si>
    <t>списание на расходы</t>
  </si>
  <si>
    <t>расходы будущих периодов до списания</t>
  </si>
  <si>
    <t>расходы будущих периодов по мере списания</t>
  </si>
  <si>
    <t>DATA5.FIXED</t>
  </si>
  <si>
    <t>Здания</t>
  </si>
  <si>
    <t>TABLE::EVALU</t>
  </si>
  <si>
    <t>END::EVALU</t>
  </si>
  <si>
    <t>ОЦЕНКА СТОИМОСТИ БИЗНЕСА</t>
  </si>
  <si>
    <t>Стоимость бизнеса</t>
  </si>
  <si>
    <t>Денежный поток для оценки бизнеса</t>
  </si>
  <si>
    <t>Рассчитывать на основании:</t>
  </si>
  <si>
    <t>P/E</t>
  </si>
  <si>
    <t>EV/EBITDA</t>
  </si>
  <si>
    <t>Вложение собственных средств</t>
  </si>
  <si>
    <t>Owners' contribution</t>
  </si>
  <si>
    <t>Задолженность на конец периода</t>
  </si>
  <si>
    <t>Outstanding debt at the end of period</t>
  </si>
  <si>
    <t>НМА</t>
  </si>
  <si>
    <t>ОСНОВНЫЕ ПОКАЗАТЕЛИ</t>
  </si>
  <si>
    <t>Инвестиции, с НДС</t>
  </si>
  <si>
    <t>Выручка, без НДС</t>
  </si>
  <si>
    <t>Sales revenue, net of VAT</t>
  </si>
  <si>
    <t>Остаток денег на счете</t>
  </si>
  <si>
    <t>Add terminal value?</t>
  </si>
  <si>
    <t>Учитывать терминальную стоимость?</t>
  </si>
  <si>
    <t>Учет терминальной стоимости</t>
  </si>
  <si>
    <t>Terminal value</t>
  </si>
  <si>
    <t>Терминальная стоимость</t>
  </si>
  <si>
    <t>Стоимость бизнеса без терминальной стоимости</t>
  </si>
  <si>
    <t>Инвестиции в оборудование</t>
  </si>
  <si>
    <t>Investment in equipment</t>
  </si>
  <si>
    <t>Приведенная стоимость денежных потоков (NPV CFADS)</t>
  </si>
  <si>
    <t>Инвестиции в недвижимость</t>
  </si>
  <si>
    <t>Инвестиции в НМА и финансовые активы</t>
  </si>
  <si>
    <t>Investment in intangible and financial assets</t>
  </si>
  <si>
    <t>Доля собственных средств</t>
  </si>
  <si>
    <t>Equity ratio</t>
  </si>
  <si>
    <t>TABLE::DEBTEQUTY</t>
  </si>
  <si>
    <t>END::DEBTEQUTY</t>
  </si>
  <si>
    <t>Доля заемных средств</t>
  </si>
  <si>
    <t>Шаблон прочих подготовительных расходов</t>
  </si>
  <si>
    <t>Other start-up costs</t>
  </si>
  <si>
    <t>Прочие подготовительные расходы</t>
  </si>
  <si>
    <t>ПЛАН/ФАКТ ПО ФИНАНСОВЫМ РЕЗУЛЬТАТАМ</t>
  </si>
  <si>
    <t>Финансовые результаты</t>
  </si>
  <si>
    <t>Движение денежных средств</t>
  </si>
  <si>
    <t>ПЛАН/ФАКТ ПО ДВИЖЕНИЮ ДЕНЕЖНЫХ СРЕДСТВ</t>
  </si>
  <si>
    <t>Skip=1;Row=7</t>
  </si>
  <si>
    <t>задолженность учредителей по взносам в капитал</t>
  </si>
  <si>
    <t>Skip=2;Mode=beg</t>
  </si>
  <si>
    <t>Skip=2;Mode=end</t>
  </si>
  <si>
    <t>Skip=1;Mode=sum</t>
  </si>
  <si>
    <t>Skip=1;Mode=end</t>
  </si>
  <si>
    <t>Skip=1;Total=sum;Data=vat;Mode=sum</t>
  </si>
  <si>
    <t>Skip=1;Total=sum;Data=excise;Mode=sum</t>
  </si>
  <si>
    <t>Skip=1;Total=sum;Data=cash;Mode=sum</t>
  </si>
  <si>
    <t>Skip=1;Total=sum;Data=receivable;Mode=end</t>
  </si>
  <si>
    <t>Skip=1;Total=sum;Data=advance;Mode=end</t>
  </si>
  <si>
    <t>Skip=1;Total=sum;Data=taxadv;Mode=sum</t>
  </si>
  <si>
    <t>Skip=1;Total=sum;Data=accexp;Mode=sum</t>
  </si>
  <si>
    <t>Skip=1;Total=sum;Data=exptotal;Mode=sum</t>
  </si>
  <si>
    <t>Skip=1;Total=sum;Data=duties;Mode=sum</t>
  </si>
  <si>
    <t>Skip=1;Total=sum;Data=rawmat;Mode=end</t>
  </si>
  <si>
    <t>Skip=1;Total=sum;Data=inprogress;Mode=end</t>
  </si>
  <si>
    <t>Skip=1;Total=sum;Data=finished;Mode=end</t>
  </si>
  <si>
    <t>Skip=1;Total=sum;Data=payable;Mode=end</t>
  </si>
  <si>
    <t>Skip=1;Total=sum;Data=DATA1.salary;Mode=sum</t>
  </si>
  <si>
    <t>Skip=1;Total=sum;Data=DATA1.taxsoc;Mode=sum</t>
  </si>
  <si>
    <t>Skip=1;Color=*;Mode=end</t>
  </si>
  <si>
    <t>Skip=1;Color=b</t>
  </si>
  <si>
    <t>Skip=1;Total=sum;Data=DATA2.salary;Mode=sum</t>
  </si>
  <si>
    <t>Skip=1;Total=sum;Data=DATA2.taxsoc;Mode=sum</t>
  </si>
  <si>
    <t>Skip=1;Total=sum;Data=DATA3.salary;Mode=sum</t>
  </si>
  <si>
    <t>Skip=1;Total=sum;Data=DATA3.taxsoc;Mode=sum</t>
  </si>
  <si>
    <t>Skip=2;Total=sum;Data=count;Mode=avg</t>
  </si>
  <si>
    <t>Skip=2;Total=sum;Data=DATA1.pay;Mode=sum</t>
  </si>
  <si>
    <t>Skip=1;Total=sum;Data=DATA1.vat;Mode=sum</t>
  </si>
  <si>
    <t>Skip=2;Total=sum;Data=DATA2.pay;Mode=sum</t>
  </si>
  <si>
    <t>Skip=1;Total=sum;Data=DATA2.vat;Mode=sum</t>
  </si>
  <si>
    <t>Skip=2;Total=sum;Data=DATA3.pay;Mode=sum</t>
  </si>
  <si>
    <t>Skip=1;Total=sum;Data=DATA3.vat;Mode=sum</t>
  </si>
  <si>
    <t>Skip=1;Total=sum;Data=DATA1.inprogress;Mode=end</t>
  </si>
  <si>
    <t>Skip=1;Total=sum;Data=DATA1.credit;Mode=end</t>
  </si>
  <si>
    <t>Skip=1;Total=sum;Data=DATA1.cost;Mode=end</t>
  </si>
  <si>
    <t>Skip=1;Total=sum;Data=DATA1.sale;Mode=sum</t>
  </si>
  <si>
    <t>Skip=1;Total=sum;Data=DATA1.profitacc;Mode=sum</t>
  </si>
  <si>
    <t>Skip=2;Total=sum;Data=DATA2.depracc;Mode=sum</t>
  </si>
  <si>
    <t>Skip=2;Total=sum;Data=DATA2.valacc;Mode=end</t>
  </si>
  <si>
    <t>Skip=1;Total=sum;Data=DATA2.inprogress;Mode=end</t>
  </si>
  <si>
    <t>Skip=1;Total=sum;Data=DATA2.credit;Mode=end</t>
  </si>
  <si>
    <t>Skip=1;Total=sum;Data=DATA2.vatpaid;Mode=sum</t>
  </si>
  <si>
    <t>Skip=1;Total=sum;Data=DATA2.vataccrued;Mode=sum</t>
  </si>
  <si>
    <t>Skip=1;Total=sum;Data=DATA2.deptax;Mode=sum</t>
  </si>
  <si>
    <t>Skip=1;Total=sum;Data=DATA2.valtax;Mode=end</t>
  </si>
  <si>
    <t>Skip=2;Total=sum;Data=DATA2.sale;Mode=sum</t>
  </si>
  <si>
    <t>Skip=2;Total=sum;Data=DATA2.profitacc;Mode=sum</t>
  </si>
  <si>
    <t>Skip=1;Total=sum;Data=DATA2.profittax;Mode=sum</t>
  </si>
  <si>
    <t>Skip=1;Total=sum;Data=DATA2.vatsale;Mode=sum</t>
  </si>
  <si>
    <t>Skip=2;Total=sum;Data=DATA3.tariff;Mode=sum</t>
  </si>
  <si>
    <t>Skip=1;Total=sum;Data=DATA3.inprogress;Mode=end</t>
  </si>
  <si>
    <t>Skip=1;Total=sum;Data=DATA3.credit;Mode=end</t>
  </si>
  <si>
    <t>Skip=2;Total=sum;Data=DATA3.depracc;Mode=sum</t>
  </si>
  <si>
    <t>Skip=2;Total=sum;Data=DATA3.valacc;Mode=end</t>
  </si>
  <si>
    <t>Skip=1;Total=sum;Data=DATA3.vatpaid;Mode=sum</t>
  </si>
  <si>
    <t>Skip=1;Total=sum;Data=DATA3.vataccrued;Mode=sum</t>
  </si>
  <si>
    <t>Skip=1;Total=sum;Data=DATA3.deptax;Mode=sum</t>
  </si>
  <si>
    <t>Skip=1;Total=sum;Data=DATA3.valtax;Mode=end</t>
  </si>
  <si>
    <t>Skip=2;Total=sum;Data=DATA3.sale;Mode=sum</t>
  </si>
  <si>
    <t>Skip=2;Total=sum;Data=DATA3.profitacc;Mode=sum</t>
  </si>
  <si>
    <t>Skip=1;Total=sum;Data=DATA3.profittax;Mode=sum</t>
  </si>
  <si>
    <t>Skip=1;Total=sum;Data=DATA3.vatsale;Mode=sum</t>
  </si>
  <si>
    <t>Skip=2;Total=sum;Data=DATA4.pay;Mode=sum</t>
  </si>
  <si>
    <t>Skip=1;Total=sum;Data=DATA4.inprogress;Mode=end</t>
  </si>
  <si>
    <t>Skip=1;Total=sum;Data=DATA4.credit;Mode=end</t>
  </si>
  <si>
    <t>Skip=2;Total=sum;Data=DATA4.depracc;Mode=sum</t>
  </si>
  <si>
    <t>Skip=2;Total=sum;Data=DATA4.valacc;Mode=end</t>
  </si>
  <si>
    <t>Skip=1;Total=sum;Data=DATA4.vatpaid;Mode=sum</t>
  </si>
  <si>
    <t>Skip=1;Total=sum;Data=DATA4.vataccrued;Mode=sum</t>
  </si>
  <si>
    <t>Итого: Прочие подготовительные расходы, с НДС</t>
  </si>
  <si>
    <t>Skip=2;Total=sum;Data=DATA5.pay;Mode=sum</t>
  </si>
  <si>
    <t>Skip=1;Total=sum;Data=DATA5.inprogress;Mode=end</t>
  </si>
  <si>
    <t>Skip=1;Total=sum;Data=DATA5.credit;Mode=end</t>
  </si>
  <si>
    <t>Skip=2;Total=sum;Data=DATA5.depracc;Mode=sum</t>
  </si>
  <si>
    <t>Skip=2;Total=sum;Data=DATA5.valacc;Mode=end</t>
  </si>
  <si>
    <t>Skip=1;Total=sum;Data=DATA5.vatpaid;Mode=sum</t>
  </si>
  <si>
    <t>Skip=1;Total=sum;Data=DATA5.vataccrued;Mode=sum</t>
  </si>
  <si>
    <t>Skip=2;Total=sum;Data=DATA5.sale;Mode=sum</t>
  </si>
  <si>
    <t>Skip=2;Total=sum;Data=DATA5.profitacc;Mode=sum</t>
  </si>
  <si>
    <t>Skip=1;Total=sum;Data=DATA5.vatsale;Mode=sum</t>
  </si>
  <si>
    <t>Skip=2;Total=sum;Data=vatstart;Mode=sum</t>
  </si>
  <si>
    <t>Skip=1;Total=sum;Data=start;Mode=sum</t>
  </si>
  <si>
    <t>Skip=1;Total=sum;Data=exch;Mode=sum</t>
  </si>
  <si>
    <t>Skip=1;Total=sum;Data=actvat;Mode=end</t>
  </si>
  <si>
    <t>Skip=1;Total=sum;Data=VATcash;Mode=sum</t>
  </si>
  <si>
    <t>Skip=1;Total=sum;Data=VATexpense;Mode=sum</t>
  </si>
  <si>
    <t>Skip=2;Total=sum;Data=DATA1.increase;Mode=sum</t>
  </si>
  <si>
    <t>Skip=2;Total=sum;Data=DATA1.decrease;Mode=sum</t>
  </si>
  <si>
    <t>Skip=2;Total=sum;Data=DATA1.interest;Mode=sum</t>
  </si>
  <si>
    <t>Skip=1;Total=sum;Data=DATA1.end;Mode=end</t>
  </si>
  <si>
    <t>Skip=1;Mode=beg</t>
  </si>
  <si>
    <t>Skip=2;Total=sum;Data=DATA2.increase;Mode=sum</t>
  </si>
  <si>
    <t>Skip=2;Total=sum;Data=DATA2.decrease;Mode=sum</t>
  </si>
  <si>
    <t>Skip=2;Total=sum;Data=DATA2.interest;Mode=sum</t>
  </si>
  <si>
    <t>Skip=1;Total=sum;Data=DATA2.end;Mode=end</t>
  </si>
  <si>
    <t>Skip=2;Total=sum;Data=inflow;Mode=sum</t>
  </si>
  <si>
    <t>Skip=2;Total=sum;Data=outflow;Mode=sum</t>
  </si>
  <si>
    <t>Skip=2;Total=sum;Data=intaccrued;Mode=sum</t>
  </si>
  <si>
    <t>Skip=1;Total=sum;Data=intpaid;Mode=sum</t>
  </si>
  <si>
    <t>Skip=2;Total=sum;Data=DATA1.balance;Mode=end</t>
  </si>
  <si>
    <t>Skip=2;Total=sum;Data=DATA2.balance;Mode=end</t>
  </si>
  <si>
    <t>Skip=2;Total=sum;Data=DATA1.income;Mode=sum</t>
  </si>
  <si>
    <t>Skip=2;Total=sum;Data=DATA2.expence;Mode=sum</t>
  </si>
  <si>
    <t>Skip=1;Total=sum;Data=DATA1.intinv;Mode=sum</t>
  </si>
  <si>
    <t>Skip=1;Total=sum;Data=DATA1.intprog;Mode=end</t>
  </si>
  <si>
    <t>Skip=1;Total=sum;Data=DATA1.asasset;Mode=end</t>
  </si>
  <si>
    <t>Skip=1;Total=sum;Data=DATA1.intdepr;Mode=sum</t>
  </si>
  <si>
    <t>Skip=1;Total=sum;Data=paidtax;Mode=sum</t>
  </si>
  <si>
    <t>Skip=1;Total=sum;Data=unpaidtax;Mode=end</t>
  </si>
  <si>
    <t>Skip=1;Color=*;Mode=sum</t>
  </si>
  <si>
    <t>Skip=1;Mode=avg</t>
  </si>
  <si>
    <t>Skip=1;Color=*;Mode=avg</t>
  </si>
  <si>
    <t>Skip=1;Mode=max</t>
  </si>
  <si>
    <t>Skip=2;Mode=avg</t>
  </si>
  <si>
    <t>Skip=2;Color=*;Mode=sum</t>
  </si>
  <si>
    <t>Справка?</t>
  </si>
  <si>
    <t>8.0</t>
  </si>
  <si>
    <t>ADD01</t>
  </si>
  <si>
    <t>ADD02</t>
  </si>
  <si>
    <t>ADD03</t>
  </si>
  <si>
    <t>ADD04</t>
  </si>
  <si>
    <t>ADD05</t>
  </si>
  <si>
    <t>ADD06</t>
  </si>
  <si>
    <t>ADD07</t>
  </si>
  <si>
    <t>ADD08</t>
  </si>
  <si>
    <t>ADD09</t>
  </si>
  <si>
    <t>ADD10</t>
  </si>
  <si>
    <t>ADD11</t>
  </si>
  <si>
    <t>ADD12</t>
  </si>
  <si>
    <t>ADD13</t>
  </si>
  <si>
    <t>ADD14</t>
  </si>
  <si>
    <t>ADD15</t>
  </si>
  <si>
    <t>ADD16</t>
  </si>
  <si>
    <t>ADD17</t>
  </si>
  <si>
    <t>Экспорт в новый файл MS Excel…</t>
  </si>
  <si>
    <t>Copy to a new Excel file…</t>
  </si>
  <si>
    <t>Экселийн шинэ файл үүсгэх</t>
  </si>
  <si>
    <t>Составить…</t>
  </si>
  <si>
    <t>Create…</t>
  </si>
  <si>
    <t>ai8 RU.chm</t>
  </si>
  <si>
    <t>Добавить данные</t>
  </si>
  <si>
    <t>Add data</t>
  </si>
  <si>
    <t>Выберите разделы и таблицы, которые надо добавить на лист:</t>
  </si>
  <si>
    <t>Help=101</t>
  </si>
  <si>
    <t>Help=102</t>
  </si>
  <si>
    <t>Help=103</t>
  </si>
  <si>
    <t>Help=104</t>
  </si>
  <si>
    <t>Help=105</t>
  </si>
  <si>
    <t>Help=201;Skip=c;AddTitle=CurName1</t>
  </si>
  <si>
    <t>Help=202;Skip=bc;AddTitle=CurName1</t>
  </si>
  <si>
    <t>Help=203;Skip=bc;AddTitle=CurName1</t>
  </si>
  <si>
    <t>Help=204</t>
  </si>
  <si>
    <t>TABLE::STLOAN</t>
  </si>
  <si>
    <t>END::STLOAN</t>
  </si>
  <si>
    <t>Help=301;Skip=b</t>
  </si>
  <si>
    <t>Help=302;Skip=b</t>
  </si>
  <si>
    <t>Help=303;Skip=b</t>
  </si>
  <si>
    <t>Help=304;Skip=b</t>
  </si>
  <si>
    <t>Help=305;Skip=bc;AddTitle=CurName1</t>
  </si>
  <si>
    <t>Help=306;Skip=b</t>
  </si>
  <si>
    <t>Help=307</t>
  </si>
  <si>
    <t>Help=308;Skip=b</t>
  </si>
  <si>
    <t>Help=309;Skip=b</t>
  </si>
  <si>
    <t>Help=310;Skip=b</t>
  </si>
  <si>
    <t>Help=311;Skip=b</t>
  </si>
  <si>
    <t>Help=313;Skip=b</t>
  </si>
  <si>
    <t>Help=401;Skip=bc;AddTitle=CurReport</t>
  </si>
  <si>
    <t>Help=402;Skip=bc;AddTitle=CurReport</t>
  </si>
  <si>
    <t>Help=404;Skip=bc;AddTitle=CurReport</t>
  </si>
  <si>
    <t>Help=405;Skip=bc;AddTitle=CurReport</t>
  </si>
  <si>
    <t>Help=406;Skip=bc;AddTitle=CurReport</t>
  </si>
  <si>
    <t>Help=407;Skip=bc;AddTitle=CurReport</t>
  </si>
  <si>
    <t>Help=408;Skip=bc;AddTitle=CurReport</t>
  </si>
  <si>
    <t>Help=409;Skip=bc;AddTitle=CurReport</t>
  </si>
  <si>
    <t>Help=501</t>
  </si>
  <si>
    <t>Help=502</t>
  </si>
  <si>
    <t>Help=503</t>
  </si>
  <si>
    <t>Help=504</t>
  </si>
  <si>
    <t>Help=505</t>
  </si>
  <si>
    <t>Help=506;Skip=b</t>
  </si>
  <si>
    <t>Help=507</t>
  </si>
  <si>
    <t>ОТЧЕТ – ФИНАНСИРОВАНИЕ</t>
  </si>
  <si>
    <t>ОТЧЕТ – ДОХОДЫ (без НДС)</t>
  </si>
  <si>
    <t>ОТЧЕТ – ЗАТРАТЫ НА МАТЕРИАЛЫ ПО ПРОДУКТАМ (без НДС)</t>
  </si>
  <si>
    <t>Неправильная ссылка на параметр "***".</t>
  </si>
  <si>
    <t>Неправильная ссылка на показатель "***".</t>
  </si>
  <si>
    <t>В модели нет никаких данных по параметру "***".</t>
  </si>
  <si>
    <t>Эта строка не может быть выбрана как параметр.</t>
  </si>
  <si>
    <t>Show Summary</t>
  </si>
  <si>
    <t>Show Start</t>
  </si>
  <si>
    <t>Show Risks</t>
  </si>
  <si>
    <t>Show Monitoring</t>
  </si>
  <si>
    <t>Show Business plan</t>
  </si>
  <si>
    <t>Condense tables' content</t>
  </si>
  <si>
    <t>Beginning value</t>
  </si>
  <si>
    <t>Step</t>
  </si>
  <si>
    <t>Value</t>
  </si>
  <si>
    <t>No result indicator selected</t>
  </si>
  <si>
    <t>Please choose at least one result indicator</t>
  </si>
  <si>
    <t>Enter result name</t>
  </si>
  <si>
    <t>Standard parameters</t>
  </si>
  <si>
    <t>Other parameter</t>
  </si>
  <si>
    <t>Calculating scenarios. Scenario "***"</t>
  </si>
  <si>
    <t>Add chart</t>
  </si>
  <si>
    <t>Add result indicator</t>
  </si>
  <si>
    <t>Standard results</t>
  </si>
  <si>
    <t>Other indicator</t>
  </si>
  <si>
    <t>Indicator range:</t>
  </si>
  <si>
    <t>Indicator name:</t>
  </si>
  <si>
    <t>Indicator type:</t>
  </si>
  <si>
    <t>Parameter "***" is not found</t>
  </si>
  <si>
    <t>Indicator "***" is not found</t>
  </si>
  <si>
    <t>Net profit</t>
  </si>
  <si>
    <t>Monitoring</t>
  </si>
  <si>
    <t>MONITORING</t>
  </si>
  <si>
    <t>BASIC INDICATORS</t>
  </si>
  <si>
    <t>SUMMARY OF EXPENDITURE</t>
  </si>
  <si>
    <t>FACT</t>
  </si>
  <si>
    <t>Financial results</t>
  </si>
  <si>
    <t>Cash flow</t>
  </si>
  <si>
    <t>Accounts payable and other liabilities</t>
  </si>
  <si>
    <t>PLAN/ACTUAL, PROFIT AND LOSS ACCOUNTS</t>
  </si>
  <si>
    <t>PLAN/ACTUAL, CASH FLOWS</t>
  </si>
  <si>
    <t>Plan</t>
  </si>
  <si>
    <t>Actual</t>
  </si>
  <si>
    <t>Difference (absolute)</t>
  </si>
  <si>
    <t>Difference (relative)</t>
  </si>
  <si>
    <t>INVESTMENTS</t>
  </si>
  <si>
    <t>Total: Other start-up costs, incl. VAT</t>
  </si>
  <si>
    <t>amortization, net of VAT</t>
  </si>
  <si>
    <t>amortization period</t>
  </si>
  <si>
    <t>prepaid expenses, before amortization</t>
  </si>
  <si>
    <t>amortization</t>
  </si>
  <si>
    <t>prepaid expenses</t>
  </si>
  <si>
    <t>BUSINESS VALUATION</t>
  </si>
  <si>
    <t>Cash flow for the valuation purpose</t>
  </si>
  <si>
    <t>REPORT - FINANCING</t>
  </si>
  <si>
    <t>Investments, incl. VAT</t>
  </si>
  <si>
    <t>Value, without TV</t>
  </si>
  <si>
    <t>Investments in real estate</t>
  </si>
  <si>
    <t>Calculate based on:</t>
  </si>
  <si>
    <t>This item cannot be chosen as a parameter</t>
  </si>
  <si>
    <t>The model has no data within parameter "***"</t>
  </si>
  <si>
    <t>Baseline scenario</t>
  </si>
  <si>
    <t>Scenario</t>
  </si>
  <si>
    <t>Инфляцийн түвшин</t>
  </si>
  <si>
    <t>Color=*;Sens=qty;Mode=sum</t>
  </si>
  <si>
    <t>Sens=price;Mode=sum</t>
  </si>
  <si>
    <t>Skip=1;Color=b;Mode=avg</t>
  </si>
  <si>
    <t>Color=*;Mode=sum</t>
  </si>
  <si>
    <t>Type=4</t>
  </si>
  <si>
    <t>Type=1</t>
  </si>
  <si>
    <t>AVV</t>
  </si>
  <si>
    <t>Header=1;Type=1;Count=0;</t>
  </si>
  <si>
    <t>Доходность ОФЗ 26223</t>
  </si>
  <si>
    <t>Ожидаемая премия за риск инвестирования в акционерный капитал</t>
  </si>
  <si>
    <t>Бета коэффициент</t>
  </si>
  <si>
    <t>Дисконтированный срок окупаемости, DPBP</t>
  </si>
  <si>
    <t>Discounted payback period, DPBP</t>
  </si>
  <si>
    <t>EBIT</t>
  </si>
  <si>
    <t>Покрытие процентных выплат, ICR</t>
  </si>
  <si>
    <t>Interest Coverage Ratio (ICR)</t>
  </si>
  <si>
    <t>Header=1;Data=accexp;Count=0;Mode=sum</t>
  </si>
  <si>
    <t>Header=1;Data=cash;Count=0;Mode=sum</t>
  </si>
  <si>
    <t>Header=2;Type=5;Count=0;</t>
  </si>
  <si>
    <t>ID=127;Type=2;Row=20</t>
  </si>
  <si>
    <t>ID=127;Mode=sum</t>
  </si>
  <si>
    <t>ID=139;Type=2;Row=20</t>
  </si>
  <si>
    <t>ID=139;Mode=sum</t>
  </si>
  <si>
    <t>ID=140;Type=2;Row=20</t>
  </si>
  <si>
    <t>ID=140;Mode=sum</t>
  </si>
  <si>
    <t>ID=141;Type=2;Row=20</t>
  </si>
  <si>
    <t>ID=141;Mode=sum</t>
  </si>
  <si>
    <t>ID=142;Type=2;Row=20</t>
  </si>
  <si>
    <t>Header=1;Data=income;Count=5;Mode=sum</t>
  </si>
  <si>
    <t>ID=142;Mode=sum</t>
  </si>
  <si>
    <t>Header=1;Count=5;Mode=sum</t>
  </si>
  <si>
    <t>Header=1;Type=1;Count=5;</t>
  </si>
  <si>
    <t>Дизель</t>
  </si>
  <si>
    <t>Мазут</t>
  </si>
  <si>
    <t>Бензин</t>
  </si>
  <si>
    <t>Битум</t>
  </si>
  <si>
    <t>Печное Топливо</t>
  </si>
  <si>
    <t>Нефть</t>
  </si>
  <si>
    <t>Sens=cost;Mode=sum</t>
  </si>
  <si>
    <t>ID=148;Mode=sum</t>
  </si>
  <si>
    <t>ID=149;Mode=sum</t>
  </si>
  <si>
    <t>ID=150;Mode=sum</t>
  </si>
  <si>
    <t>ID=151;Mode=sum</t>
  </si>
  <si>
    <t>Доставка нефти на завод</t>
  </si>
  <si>
    <t xml:space="preserve">Доставка и ППР нефтешлама на завод </t>
  </si>
  <si>
    <t>ID=152;Mode=sum</t>
  </si>
  <si>
    <t>Product=139;Mode=sum</t>
  </si>
  <si>
    <t>Product=140;Mode=sum</t>
  </si>
  <si>
    <t>Product=141;Mode=sum</t>
  </si>
  <si>
    <t>ID=148;Type=2;Row=30;Product=3;</t>
  </si>
  <si>
    <t>Material=148;Mode=sum</t>
  </si>
  <si>
    <t>ID=149;Type=2;Row=30;Product=3;</t>
  </si>
  <si>
    <t>Material=149;Mode=sum</t>
  </si>
  <si>
    <t>ID=150;Type=2;Row=30;Product=3;</t>
  </si>
  <si>
    <t>Material=150;Mode=sum</t>
  </si>
  <si>
    <t>Row=4;ID=139;Mode=sum</t>
  </si>
  <si>
    <t>Row=4;ID=140;Mode=sum</t>
  </si>
  <si>
    <t>Row=4;ID=141;Mode=sum</t>
  </si>
  <si>
    <t>Product=142;Mode=sum</t>
  </si>
  <si>
    <t>Product=127;Mode=sum</t>
  </si>
  <si>
    <t>ID=152;Type=2;Row=28;Product=2;</t>
  </si>
  <si>
    <t>Material=152;Mode=sum</t>
  </si>
  <si>
    <t>Переработка давальческого сырья</t>
  </si>
  <si>
    <t>ID=151;Type=2;Row=28;Product=2;</t>
  </si>
  <si>
    <t>Material=151;Mode=sum</t>
  </si>
  <si>
    <t>Row=3;ID=142;Mode=sum</t>
  </si>
  <si>
    <t>Row=3;ID=127;Mode=sum</t>
  </si>
  <si>
    <t xml:space="preserve">Генеральный директор </t>
  </si>
  <si>
    <t xml:space="preserve">Главный бухгалтер </t>
  </si>
  <si>
    <t>Управляющий</t>
  </si>
  <si>
    <t>Header=1;Data=accexp;Count=3;Mode=sum</t>
  </si>
  <si>
    <t>Header=2;Type=1;Count=3;</t>
  </si>
  <si>
    <t>Главный технолог</t>
  </si>
  <si>
    <t>ID=156;Type=2;Row=9</t>
  </si>
  <si>
    <t>ID=156;Mode=sum</t>
  </si>
  <si>
    <t>ID=157;Type=2;Row=9</t>
  </si>
  <si>
    <t>ID=157;Mode=sum</t>
  </si>
  <si>
    <t>ID=158;Type=2;Row=9</t>
  </si>
  <si>
    <t>ID=158;Mode=sum</t>
  </si>
  <si>
    <t>ID=159;Type=2;Row=9</t>
  </si>
  <si>
    <t>ID=159;Mode=sum</t>
  </si>
  <si>
    <t>ID=160;Type=2;Row=9</t>
  </si>
  <si>
    <t>ID=160;Mode=sum</t>
  </si>
  <si>
    <t>ID=161;Type=2;Row=9</t>
  </si>
  <si>
    <t>ID=161;Mode=sum</t>
  </si>
  <si>
    <t>ID=162;Type=2;Row=9</t>
  </si>
  <si>
    <t>ID=162;Mode=sum</t>
  </si>
  <si>
    <t>Повар</t>
  </si>
  <si>
    <t xml:space="preserve">Операторы и слесари по ремонту и обслуживанию технологических установок по переработке сырой нефти </t>
  </si>
  <si>
    <t xml:space="preserve">Операторы и слесари по ремонту и обслуживанию нефтешламовой установки </t>
  </si>
  <si>
    <t>Сварщик</t>
  </si>
  <si>
    <t>Header=1;Data=accexp;Count=6;Mode=sum</t>
  </si>
  <si>
    <t>Header=2;Type=1;Count=6;</t>
  </si>
  <si>
    <t>ID=165;Type=2;Row=9</t>
  </si>
  <si>
    <t>ID=165;Mode=sum</t>
  </si>
  <si>
    <t>Электрик</t>
  </si>
  <si>
    <t>ID=166;Type=2;Row=9</t>
  </si>
  <si>
    <t>ID=166;Mode=sum</t>
  </si>
  <si>
    <t>Расходы на офис</t>
  </si>
  <si>
    <t>ID=167;Type=1;Row=10</t>
  </si>
  <si>
    <t>Skip=1;</t>
  </si>
  <si>
    <t>Header=1;Data=pay;Count=1;Mode=sum</t>
  </si>
  <si>
    <t>ID=167;Mode=sum</t>
  </si>
  <si>
    <t>Header=2;Type=1;Count=1;</t>
  </si>
  <si>
    <t>ID=168;Type=3;Row=30</t>
  </si>
  <si>
    <t>Skip=2;</t>
  </si>
  <si>
    <t>Skip=1;Sens=cost;Mode=sum</t>
  </si>
  <si>
    <t>ID=168;Mode=sum</t>
  </si>
  <si>
    <t>Кредит банка</t>
  </si>
  <si>
    <t>ID=170;Type=1;Row=19</t>
  </si>
  <si>
    <t>Skip=1;Color=b;Mode=sum</t>
  </si>
  <si>
    <t>Header=1;Data=cash;Count=1;Mode=sum</t>
  </si>
  <si>
    <t>Оборудование для переработки нефти</t>
  </si>
  <si>
    <t>Пополнение оборотного капитала</t>
  </si>
  <si>
    <t>ID=171;Type=4;Row=18</t>
  </si>
  <si>
    <t>ID=171;Mode=sum</t>
  </si>
  <si>
    <t>Help=312;Skip=b;Rest=500;Cover=110;</t>
  </si>
  <si>
    <t>ID=172;Type=1;Row=10</t>
  </si>
  <si>
    <t>ID=172;Mode=sum</t>
  </si>
  <si>
    <t>Электроэнергия</t>
  </si>
  <si>
    <t>т</t>
  </si>
  <si>
    <t xml:space="preserve">т </t>
  </si>
  <si>
    <t>тонн</t>
  </si>
  <si>
    <t>Производство нефтепродуктов</t>
  </si>
  <si>
    <t>Дизельное топливо</t>
  </si>
  <si>
    <t xml:space="preserve">Мазут </t>
  </si>
  <si>
    <t>Печное топливо</t>
  </si>
  <si>
    <t>Период:</t>
  </si>
  <si>
    <t>Общий объем продукции (тонн)</t>
  </si>
  <si>
    <t xml:space="preserve">Планируемый контрагент: </t>
  </si>
  <si>
    <t>Header=1;Data=accexp;Count=5;Mode=sum</t>
  </si>
  <si>
    <t>ID=176;Type=1;Row=10</t>
  </si>
  <si>
    <t>Header=1;Data=pay;Count=2;Mode=sum</t>
  </si>
  <si>
    <t>ID=176;Mode=sum</t>
  </si>
  <si>
    <t>Header=2;Type=1;Count=2;</t>
  </si>
  <si>
    <t>Пуско-наладка оборудования</t>
  </si>
  <si>
    <t>Header=1;Data=cash;Count=2;Mode=sum</t>
  </si>
  <si>
    <t>ООО Чарах (0510011659)</t>
  </si>
  <si>
    <t>ООО «Волга-ГЭС» (3443046899)</t>
  </si>
  <si>
    <t>ООО "Айтэкойл" (0268070989)</t>
  </si>
  <si>
    <t>ООО НК "Развитие" (7702278423)</t>
  </si>
  <si>
    <t>ООО "Югнефтепродукт" (0573008384)</t>
  </si>
  <si>
    <t>Type=2</t>
  </si>
  <si>
    <t>Count=6;</t>
  </si>
  <si>
    <t>ID=178;Type=3;Row=30</t>
  </si>
  <si>
    <t>ID=178;Mode=sum</t>
  </si>
  <si>
    <t>Header=2;Type=3;Count=2;</t>
  </si>
  <si>
    <t>Header=2;Type=4;Count=1;</t>
  </si>
  <si>
    <t>ООО "Желдортранс" (5836685596)</t>
  </si>
  <si>
    <t>ООО "АстЩебСнаб" (3019024240)</t>
  </si>
  <si>
    <t>ООО "Омега" (2311238899)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</si>
</sst>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#,##0.0000"/>
    <numFmt numFmtId="165" formatCode="0.0%"/>
    <numFmt numFmtId="166" formatCode="0.0000"/>
    <numFmt numFmtId="167" formatCode="0.0"/>
    <numFmt numFmtId="168" formatCode="#,##0.0"/>
    <numFmt numFmtId="169" formatCode="0%;\-0%;\ \-\ "/>
    <numFmt numFmtId="170" formatCode="0.000%"/>
    <numFmt numFmtId="171" formatCode="#,##0.00;\ \-#,##0.00;\-"/>
    <numFmt numFmtId="172" formatCode="#,##0.0;\ \-#,##0.0;\-"/>
    <numFmt numFmtId="173" formatCode="0.0%;\-0.0%;\-"/>
    <numFmt numFmtId="174" formatCode="#,##0;\ \-#,##0;\-"/>
  </numFmts>
  <fonts count="51" x14ac:knownFonts="1"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 tint="0.499984740745262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 tint="0.49998474074526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color theme="1" tint="0.49998474074526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color theme="1" tint="0.49998474074526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theme="1" tint="0.49998474074526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trike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 tint="0.499984740745262"/>
      <name val="Calibri"/>
      <family val="2"/>
      <charset val="204"/>
      <scheme val="minor"/>
    </font>
    <font>
      <i/>
      <sz val="8"/>
      <color theme="1" tint="0.499984740745262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 tint="0.49998474074526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10"/>
      <color theme="1" tint="0.499984740745262"/>
      <name val="Calibri"/>
      <family val="2"/>
      <charset val="204"/>
      <scheme val="minor"/>
    </font>
    <font>
      <b/>
      <sz val="8"/>
      <color theme="1" tint="0.49998474074526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8"/>
      <color theme="0" tint="-0.499984740745262"/>
      <name val="Calibri"/>
      <family val="2"/>
      <charset val="204"/>
      <scheme val="minor"/>
    </font>
    <font>
      <sz val="10"/>
      <color theme="0" tint="-0.499984740745262"/>
      <name val="Calibri"/>
      <family val="2"/>
      <charset val="204"/>
      <scheme val="minor"/>
    </font>
    <font>
      <i/>
      <sz val="10"/>
      <color theme="0" tint="-0.499984740745262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5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color rgb="FF000000"/>
      <name val="Calibri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BF0FA"/>
        <bgColor indexed="64"/>
      </patternFill>
    </fill>
    <fill>
      <patternFill patternType="solid">
        <fgColor rgb="FFDCDADA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43" fillId="0" borderId="0"/>
    <xf numFmtId="0" fontId="1" fillId="0" borderId="0"/>
  </cellStyleXfs>
  <cellXfs count="365">
    <xf numFmtId="0" fontId="0" fillId="0" borderId="0" xfId="0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/>
    <xf numFmtId="0" fontId="4" fillId="0" borderId="0" xfId="0" applyFont="1"/>
    <xf numFmtId="0" fontId="7" fillId="0" borderId="0" xfId="0" applyFont="1"/>
    <xf numFmtId="0" fontId="4" fillId="3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7" fillId="0" borderId="2" xfId="0" applyFont="1" applyBorder="1"/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/>
    <xf numFmtId="2" fontId="4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indent="1"/>
    </xf>
    <xf numFmtId="9" fontId="5" fillId="0" borderId="0" xfId="0" applyNumberFormat="1" applyFont="1" applyAlignment="1">
      <alignment horizontal="center"/>
    </xf>
    <xf numFmtId="2" fontId="9" fillId="0" borderId="0" xfId="0" applyNumberFormat="1" applyFont="1"/>
    <xf numFmtId="165" fontId="4" fillId="0" borderId="0" xfId="0" applyNumberFormat="1" applyFont="1"/>
    <xf numFmtId="0" fontId="11" fillId="0" borderId="0" xfId="0" applyFont="1" applyAlignment="1">
      <alignment horizontal="center"/>
    </xf>
    <xf numFmtId="166" fontId="4" fillId="0" borderId="0" xfId="0" applyNumberFormat="1" applyFont="1"/>
    <xf numFmtId="0" fontId="4" fillId="3" borderId="0" xfId="0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 indent="1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/>
    </xf>
    <xf numFmtId="3" fontId="9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/>
    <xf numFmtId="3" fontId="9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3" fontId="14" fillId="0" borderId="0" xfId="0" applyNumberFormat="1" applyFont="1"/>
    <xf numFmtId="0" fontId="14" fillId="0" borderId="0" xfId="0" applyFont="1" applyAlignment="1">
      <alignment horizontal="center"/>
    </xf>
    <xf numFmtId="3" fontId="4" fillId="0" borderId="0" xfId="0" applyNumberFormat="1" applyFont="1"/>
    <xf numFmtId="0" fontId="7" fillId="0" borderId="0" xfId="0" applyFont="1" applyAlignment="1">
      <alignment horizontal="left" wrapText="1" indent="1"/>
    </xf>
    <xf numFmtId="3" fontId="13" fillId="0" borderId="0" xfId="0" applyNumberFormat="1" applyFont="1"/>
    <xf numFmtId="3" fontId="8" fillId="0" borderId="0" xfId="0" applyNumberFormat="1" applyFont="1"/>
    <xf numFmtId="0" fontId="4" fillId="0" borderId="3" xfId="0" applyFont="1" applyBorder="1"/>
    <xf numFmtId="3" fontId="4" fillId="0" borderId="3" xfId="0" applyNumberFormat="1" applyFont="1" applyBorder="1"/>
    <xf numFmtId="0" fontId="15" fillId="0" borderId="0" xfId="0" applyFont="1" applyAlignment="1">
      <alignment horizontal="center"/>
    </xf>
    <xf numFmtId="0" fontId="4" fillId="0" borderId="4" xfId="0" applyFont="1" applyBorder="1"/>
    <xf numFmtId="0" fontId="7" fillId="0" borderId="4" xfId="0" applyFont="1" applyBorder="1"/>
    <xf numFmtId="3" fontId="4" fillId="0" borderId="4" xfId="0" applyNumberFormat="1" applyFont="1" applyBorder="1"/>
    <xf numFmtId="0" fontId="13" fillId="0" borderId="2" xfId="0" applyFont="1" applyBorder="1"/>
    <xf numFmtId="3" fontId="9" fillId="0" borderId="0" xfId="0" applyNumberFormat="1" applyFont="1"/>
    <xf numFmtId="0" fontId="9" fillId="0" borderId="0" xfId="0" applyFont="1"/>
    <xf numFmtId="0" fontId="7" fillId="0" borderId="0" xfId="0" applyFont="1" applyAlignment="1">
      <alignment horizontal="left" indent="1"/>
    </xf>
    <xf numFmtId="3" fontId="10" fillId="0" borderId="0" xfId="0" applyNumberFormat="1" applyFont="1"/>
    <xf numFmtId="3" fontId="7" fillId="0" borderId="0" xfId="0" applyNumberFormat="1" applyFont="1"/>
    <xf numFmtId="0" fontId="8" fillId="0" borderId="2" xfId="0" applyFont="1" applyBorder="1"/>
    <xf numFmtId="3" fontId="17" fillId="0" borderId="0" xfId="0" applyNumberFormat="1" applyFont="1"/>
    <xf numFmtId="3" fontId="9" fillId="0" borderId="0" xfId="0" applyNumberFormat="1" applyFont="1" applyAlignment="1">
      <alignment horizontal="center"/>
    </xf>
    <xf numFmtId="9" fontId="9" fillId="0" borderId="0" xfId="0" applyNumberFormat="1" applyFont="1" applyAlignment="1">
      <alignment horizontal="center"/>
    </xf>
    <xf numFmtId="3" fontId="4" fillId="0" borderId="2" xfId="0" applyNumberFormat="1" applyFont="1" applyBorder="1"/>
    <xf numFmtId="0" fontId="9" fillId="0" borderId="3" xfId="0" applyFont="1" applyBorder="1" applyAlignment="1">
      <alignment horizontal="center"/>
    </xf>
    <xf numFmtId="3" fontId="8" fillId="0" borderId="3" xfId="0" applyNumberFormat="1" applyFont="1" applyBorder="1"/>
    <xf numFmtId="3" fontId="17" fillId="0" borderId="3" xfId="0" applyNumberFormat="1" applyFont="1" applyBorder="1"/>
    <xf numFmtId="0" fontId="9" fillId="0" borderId="2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9" fontId="8" fillId="0" borderId="0" xfId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left"/>
    </xf>
    <xf numFmtId="2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5" fontId="11" fillId="0" borderId="0" xfId="1" applyNumberFormat="1" applyFont="1" applyAlignment="1">
      <alignment horizontal="center"/>
    </xf>
    <xf numFmtId="165" fontId="4" fillId="0" borderId="0" xfId="1" applyNumberFormat="1" applyFont="1"/>
    <xf numFmtId="3" fontId="11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8" fillId="0" borderId="0" xfId="0" applyFont="1"/>
    <xf numFmtId="165" fontId="9" fillId="0" borderId="0" xfId="1" applyNumberFormat="1" applyFont="1" applyAlignment="1">
      <alignment horizontal="center"/>
    </xf>
    <xf numFmtId="168" fontId="11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4" fillId="0" borderId="0" xfId="0" applyNumberFormat="1" applyFont="1"/>
    <xf numFmtId="167" fontId="4" fillId="0" borderId="0" xfId="0" applyNumberFormat="1" applyFont="1"/>
    <xf numFmtId="168" fontId="9" fillId="0" borderId="0" xfId="0" applyNumberFormat="1" applyFont="1" applyAlignment="1">
      <alignment horizontal="center"/>
    </xf>
    <xf numFmtId="167" fontId="13" fillId="0" borderId="0" xfId="0" applyNumberFormat="1" applyFont="1"/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Continuous" vertical="center"/>
    </xf>
    <xf numFmtId="14" fontId="4" fillId="3" borderId="0" xfId="0" applyNumberFormat="1" applyFont="1" applyFill="1" applyAlignment="1">
      <alignment horizontal="center"/>
    </xf>
    <xf numFmtId="0" fontId="4" fillId="2" borderId="0" xfId="0" applyFont="1" applyFill="1"/>
    <xf numFmtId="0" fontId="4" fillId="10" borderId="0" xfId="0" applyFont="1" applyFill="1"/>
    <xf numFmtId="0" fontId="4" fillId="13" borderId="0" xfId="0" applyFont="1" applyFill="1"/>
    <xf numFmtId="0" fontId="4" fillId="14" borderId="0" xfId="0" applyFont="1" applyFill="1"/>
    <xf numFmtId="0" fontId="4" fillId="8" borderId="0" xfId="0" applyFont="1" applyFill="1"/>
    <xf numFmtId="0" fontId="4" fillId="7" borderId="0" xfId="0" applyFont="1" applyFill="1"/>
    <xf numFmtId="0" fontId="4" fillId="9" borderId="0" xfId="0" applyFont="1" applyFill="1"/>
    <xf numFmtId="0" fontId="4" fillId="15" borderId="0" xfId="0" applyFont="1" applyFill="1"/>
    <xf numFmtId="0" fontId="4" fillId="12" borderId="0" xfId="0" applyFont="1" applyFill="1"/>
    <xf numFmtId="3" fontId="0" fillId="0" borderId="0" xfId="0" applyNumberFormat="1"/>
    <xf numFmtId="0" fontId="13" fillId="0" borderId="4" xfId="0" applyFont="1" applyBorder="1"/>
    <xf numFmtId="4" fontId="8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7" fillId="0" borderId="4" xfId="0" applyNumberFormat="1" applyFont="1" applyBorder="1"/>
    <xf numFmtId="3" fontId="4" fillId="0" borderId="4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8" fillId="0" borderId="4" xfId="0" applyFont="1" applyBorder="1" applyAlignment="1">
      <alignment vertical="center"/>
    </xf>
    <xf numFmtId="3" fontId="8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3" fontId="8" fillId="0" borderId="4" xfId="0" applyNumberFormat="1" applyFont="1" applyBorder="1"/>
    <xf numFmtId="3" fontId="17" fillId="0" borderId="4" xfId="0" applyNumberFormat="1" applyFont="1" applyBorder="1"/>
    <xf numFmtId="3" fontId="18" fillId="0" borderId="0" xfId="0" applyNumberFormat="1" applyFont="1"/>
    <xf numFmtId="0" fontId="4" fillId="16" borderId="0" xfId="0" applyFont="1" applyFill="1"/>
    <xf numFmtId="0" fontId="4" fillId="17" borderId="0" xfId="0" applyFont="1" applyFill="1"/>
    <xf numFmtId="49" fontId="4" fillId="3" borderId="0" xfId="0" applyNumberFormat="1" applyFont="1" applyFill="1" applyAlignment="1">
      <alignment horizontal="center"/>
    </xf>
    <xf numFmtId="0" fontId="4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4" fillId="5" borderId="0" xfId="0" applyFont="1" applyFill="1"/>
    <xf numFmtId="0" fontId="4" fillId="11" borderId="0" xfId="0" applyFont="1" applyFill="1"/>
    <xf numFmtId="0" fontId="4" fillId="6" borderId="0" xfId="0" applyFont="1" applyFill="1"/>
    <xf numFmtId="0" fontId="19" fillId="0" borderId="0" xfId="0" applyFont="1"/>
    <xf numFmtId="0" fontId="9" fillId="0" borderId="0" xfId="0" applyFont="1" applyAlignment="1">
      <alignment wrapText="1"/>
    </xf>
    <xf numFmtId="0" fontId="21" fillId="0" borderId="0" xfId="0" applyFont="1"/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4" fillId="0" borderId="0" xfId="0" applyFont="1"/>
    <xf numFmtId="0" fontId="25" fillId="0" borderId="0" xfId="0" applyFont="1"/>
    <xf numFmtId="0" fontId="23" fillId="0" borderId="0" xfId="0" applyFont="1" applyAlignment="1">
      <alignment vertical="center"/>
    </xf>
    <xf numFmtId="0" fontId="23" fillId="0" borderId="0" xfId="0" applyFont="1"/>
    <xf numFmtId="0" fontId="28" fillId="0" borderId="0" xfId="0" applyFont="1"/>
    <xf numFmtId="0" fontId="29" fillId="0" borderId="0" xfId="0" applyFont="1"/>
    <xf numFmtId="0" fontId="23" fillId="0" borderId="0" xfId="0" applyFont="1" applyAlignment="1">
      <alignment horizontal="center"/>
    </xf>
    <xf numFmtId="0" fontId="30" fillId="0" borderId="0" xfId="0" applyFont="1"/>
    <xf numFmtId="0" fontId="28" fillId="0" borderId="0" xfId="0" applyFont="1" applyAlignment="1">
      <alignment horizontal="center"/>
    </xf>
    <xf numFmtId="0" fontId="23" fillId="0" borderId="0" xfId="0" applyFont="1" applyAlignment="1">
      <alignment horizontal="left" indent="1"/>
    </xf>
    <xf numFmtId="0" fontId="31" fillId="0" borderId="0" xfId="0" applyFont="1" applyAlignment="1">
      <alignment horizontal="center"/>
    </xf>
    <xf numFmtId="3" fontId="23" fillId="0" borderId="0" xfId="0" applyNumberFormat="1" applyFont="1"/>
    <xf numFmtId="3" fontId="29" fillId="0" borderId="0" xfId="0" applyNumberFormat="1" applyFont="1"/>
    <xf numFmtId="3" fontId="23" fillId="0" borderId="0" xfId="0" applyNumberFormat="1" applyFont="1" applyAlignment="1">
      <alignment horizontal="center"/>
    </xf>
    <xf numFmtId="9" fontId="23" fillId="0" borderId="0" xfId="0" applyNumberFormat="1" applyFont="1"/>
    <xf numFmtId="0" fontId="30" fillId="0" borderId="0" xfId="0" applyFont="1" applyAlignment="1">
      <alignment horizontal="left" indent="1"/>
    </xf>
    <xf numFmtId="3" fontId="30" fillId="0" borderId="0" xfId="0" applyNumberFormat="1" applyFont="1"/>
    <xf numFmtId="3" fontId="32" fillId="0" borderId="0" xfId="0" applyNumberFormat="1" applyFont="1"/>
    <xf numFmtId="0" fontId="28" fillId="0" borderId="0" xfId="0" applyFont="1" applyAlignment="1">
      <alignment horizontal="left" indent="1"/>
    </xf>
    <xf numFmtId="3" fontId="28" fillId="0" borderId="0" xfId="0" applyNumberFormat="1" applyFont="1"/>
    <xf numFmtId="0" fontId="33" fillId="0" borderId="0" xfId="0" applyFont="1"/>
    <xf numFmtId="0" fontId="28" fillId="0" borderId="0" xfId="0" applyFont="1" applyAlignment="1">
      <alignment horizontal="left" indent="2"/>
    </xf>
    <xf numFmtId="3" fontId="28" fillId="0" borderId="0" xfId="0" applyNumberFormat="1" applyFont="1" applyAlignment="1">
      <alignment horizontal="right"/>
    </xf>
    <xf numFmtId="9" fontId="24" fillId="0" borderId="0" xfId="0" applyNumberFormat="1" applyFont="1" applyAlignment="1">
      <alignment horizontal="center"/>
    </xf>
    <xf numFmtId="9" fontId="28" fillId="0" borderId="0" xfId="0" applyNumberFormat="1" applyFont="1"/>
    <xf numFmtId="2" fontId="28" fillId="0" borderId="0" xfId="0" applyNumberFormat="1" applyFont="1"/>
    <xf numFmtId="2" fontId="28" fillId="0" borderId="0" xfId="0" applyNumberFormat="1" applyFont="1" applyAlignment="1">
      <alignment horizontal="right"/>
    </xf>
    <xf numFmtId="3" fontId="33" fillId="0" borderId="0" xfId="0" applyNumberFormat="1" applyFont="1"/>
    <xf numFmtId="0" fontId="26" fillId="0" borderId="0" xfId="0" applyFont="1" applyAlignment="1">
      <alignment horizontal="center"/>
    </xf>
    <xf numFmtId="0" fontId="27" fillId="0" borderId="0" xfId="0" applyFont="1"/>
    <xf numFmtId="0" fontId="23" fillId="0" borderId="2" xfId="0" applyFont="1" applyBorder="1"/>
    <xf numFmtId="0" fontId="28" fillId="0" borderId="2" xfId="0" applyFont="1" applyBorder="1"/>
    <xf numFmtId="0" fontId="32" fillId="0" borderId="2" xfId="0" applyFont="1" applyBorder="1"/>
    <xf numFmtId="3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3" fontId="23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center"/>
    </xf>
    <xf numFmtId="0" fontId="29" fillId="0" borderId="2" xfId="0" applyFont="1" applyBorder="1"/>
    <xf numFmtId="9" fontId="31" fillId="0" borderId="0" xfId="0" applyNumberFormat="1" applyFont="1" applyAlignment="1">
      <alignment horizontal="center"/>
    </xf>
    <xf numFmtId="2" fontId="23" fillId="0" borderId="0" xfId="0" applyNumberFormat="1" applyFont="1"/>
    <xf numFmtId="0" fontId="27" fillId="0" borderId="2" xfId="0" applyFont="1" applyBorder="1"/>
    <xf numFmtId="9" fontId="26" fillId="0" borderId="0" xfId="0" applyNumberFormat="1" applyFont="1" applyAlignment="1">
      <alignment horizontal="center"/>
    </xf>
    <xf numFmtId="9" fontId="34" fillId="0" borderId="0" xfId="0" applyNumberFormat="1" applyFont="1" applyAlignment="1">
      <alignment horizontal="center"/>
    </xf>
    <xf numFmtId="3" fontId="27" fillId="0" borderId="0" xfId="0" applyNumberFormat="1" applyFont="1"/>
    <xf numFmtId="3" fontId="35" fillId="0" borderId="0" xfId="0" applyNumberFormat="1" applyFont="1"/>
    <xf numFmtId="3" fontId="28" fillId="0" borderId="0" xfId="0" applyNumberFormat="1" applyFont="1" applyAlignment="1">
      <alignment horizontal="center"/>
    </xf>
    <xf numFmtId="3" fontId="27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2" xfId="0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9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3" fontId="37" fillId="0" borderId="0" xfId="0" applyNumberFormat="1" applyFont="1"/>
    <xf numFmtId="3" fontId="38" fillId="0" borderId="0" xfId="0" applyNumberFormat="1" applyFont="1"/>
    <xf numFmtId="165" fontId="30" fillId="0" borderId="0" xfId="0" applyNumberFormat="1" applyFont="1" applyAlignment="1">
      <alignment horizontal="right"/>
    </xf>
    <xf numFmtId="168" fontId="30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9" fillId="0" borderId="0" xfId="0" applyFont="1" applyAlignment="1">
      <alignment horizontal="left" indent="2"/>
    </xf>
    <xf numFmtId="2" fontId="29" fillId="0" borderId="0" xfId="0" applyNumberFormat="1" applyFont="1" applyAlignment="1">
      <alignment horizontal="right"/>
    </xf>
    <xf numFmtId="0" fontId="23" fillId="0" borderId="4" xfId="0" applyFont="1" applyBorder="1"/>
    <xf numFmtId="0" fontId="28" fillId="0" borderId="4" xfId="0" applyFont="1" applyBorder="1"/>
    <xf numFmtId="0" fontId="29" fillId="0" borderId="4" xfId="0" applyFont="1" applyBorder="1"/>
    <xf numFmtId="0" fontId="27" fillId="0" borderId="0" xfId="0" applyFont="1" applyAlignment="1">
      <alignment wrapText="1"/>
    </xf>
    <xf numFmtId="165" fontId="23" fillId="0" borderId="0" xfId="0" applyNumberFormat="1" applyFont="1" applyAlignment="1">
      <alignment horizontal="center"/>
    </xf>
    <xf numFmtId="3" fontId="23" fillId="0" borderId="2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0" xfId="0" applyFont="1" applyFill="1" applyAlignment="1">
      <alignment vertical="center"/>
    </xf>
    <xf numFmtId="0" fontId="7" fillId="4" borderId="0" xfId="0" applyFont="1" applyFill="1" applyAlignment="1">
      <alignment horizontal="center"/>
    </xf>
    <xf numFmtId="49" fontId="7" fillId="4" borderId="0" xfId="0" applyNumberFormat="1" applyFont="1" applyFill="1" applyAlignment="1">
      <alignment horizontal="center"/>
    </xf>
    <xf numFmtId="0" fontId="4" fillId="4" borderId="0" xfId="0" applyFont="1" applyFill="1"/>
    <xf numFmtId="0" fontId="7" fillId="4" borderId="0" xfId="0" applyFont="1" applyFill="1"/>
    <xf numFmtId="0" fontId="9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3" fontId="9" fillId="4" borderId="0" xfId="0" applyNumberFormat="1" applyFont="1" applyFill="1" applyAlignment="1">
      <alignment horizontal="center"/>
    </xf>
    <xf numFmtId="165" fontId="9" fillId="4" borderId="0" xfId="1" applyNumberFormat="1" applyFont="1" applyFill="1" applyAlignment="1">
      <alignment horizontal="center"/>
    </xf>
    <xf numFmtId="167" fontId="4" fillId="4" borderId="0" xfId="0" applyNumberFormat="1" applyFont="1" applyFill="1" applyAlignment="1">
      <alignment horizontal="center"/>
    </xf>
    <xf numFmtId="3" fontId="4" fillId="4" borderId="0" xfId="0" applyNumberFormat="1" applyFont="1" applyFill="1" applyAlignment="1">
      <alignment horizontal="center"/>
    </xf>
    <xf numFmtId="165" fontId="4" fillId="4" borderId="0" xfId="0" applyNumberFormat="1" applyFont="1" applyFill="1" applyAlignment="1">
      <alignment horizontal="center"/>
    </xf>
    <xf numFmtId="0" fontId="40" fillId="0" borderId="0" xfId="0" applyFont="1"/>
    <xf numFmtId="0" fontId="0" fillId="0" borderId="0" xfId="0" applyAlignment="1">
      <alignment vertical="center" wrapText="1"/>
    </xf>
    <xf numFmtId="165" fontId="13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 vertical="center"/>
    </xf>
    <xf numFmtId="3" fontId="7" fillId="0" borderId="2" xfId="0" applyNumberFormat="1" applyFont="1" applyBorder="1"/>
    <xf numFmtId="9" fontId="4" fillId="0" borderId="0" xfId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0" fillId="0" borderId="0" xfId="0" applyFont="1"/>
    <xf numFmtId="0" fontId="41" fillId="0" borderId="0" xfId="0" applyFont="1"/>
    <xf numFmtId="0" fontId="0" fillId="4" borderId="0" xfId="0" applyFill="1" applyAlignment="1">
      <alignment horizontal="left" wrapText="1"/>
    </xf>
    <xf numFmtId="9" fontId="4" fillId="4" borderId="0" xfId="1" applyFont="1" applyFill="1" applyAlignment="1">
      <alignment horizontal="center"/>
    </xf>
    <xf numFmtId="3" fontId="11" fillId="4" borderId="0" xfId="0" applyNumberFormat="1" applyFont="1" applyFill="1" applyAlignment="1">
      <alignment horizontal="center"/>
    </xf>
    <xf numFmtId="0" fontId="11" fillId="4" borderId="5" xfId="0" applyFont="1" applyFill="1" applyBorder="1" applyAlignment="1">
      <alignment horizontal="left"/>
    </xf>
    <xf numFmtId="3" fontId="4" fillId="4" borderId="5" xfId="0" applyNumberFormat="1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8" fillId="4" borderId="5" xfId="0" applyFont="1" applyFill="1" applyBorder="1"/>
    <xf numFmtId="0" fontId="4" fillId="4" borderId="5" xfId="0" applyFont="1" applyFill="1" applyBorder="1"/>
    <xf numFmtId="0" fontId="4" fillId="0" borderId="0" xfId="0" applyFont="1" applyAlignment="1">
      <alignment horizontal="left" vertical="center" indent="1"/>
    </xf>
    <xf numFmtId="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169" fontId="4" fillId="0" borderId="0" xfId="1" applyNumberFormat="1" applyFont="1" applyAlignment="1">
      <alignment horizontal="right"/>
    </xf>
    <xf numFmtId="170" fontId="4" fillId="0" borderId="0" xfId="1" applyNumberFormat="1" applyFont="1"/>
    <xf numFmtId="171" fontId="9" fillId="0" borderId="0" xfId="0" applyNumberFormat="1" applyFont="1" applyAlignment="1">
      <alignment vertical="center"/>
    </xf>
    <xf numFmtId="171" fontId="11" fillId="0" borderId="0" xfId="0" applyNumberFormat="1" applyFont="1" applyAlignment="1">
      <alignment vertical="center"/>
    </xf>
    <xf numFmtId="172" fontId="9" fillId="0" borderId="0" xfId="0" applyNumberFormat="1" applyFont="1" applyAlignment="1">
      <alignment vertical="center"/>
    </xf>
    <xf numFmtId="0" fontId="42" fillId="0" borderId="0" xfId="0" applyFont="1" applyAlignment="1">
      <alignment horizontal="right"/>
    </xf>
    <xf numFmtId="173" fontId="4" fillId="0" borderId="0" xfId="0" applyNumberFormat="1" applyFont="1" applyAlignment="1">
      <alignment horizontal="right"/>
    </xf>
    <xf numFmtId="172" fontId="9" fillId="0" borderId="0" xfId="0" applyNumberFormat="1" applyFont="1" applyAlignment="1">
      <alignment horizontal="right" vertical="center"/>
    </xf>
    <xf numFmtId="174" fontId="9" fillId="0" borderId="0" xfId="0" applyNumberFormat="1" applyFont="1" applyAlignment="1">
      <alignment horizontal="right" vertical="center"/>
    </xf>
    <xf numFmtId="0" fontId="4" fillId="18" borderId="0" xfId="0" applyFont="1" applyFill="1"/>
    <xf numFmtId="0" fontId="4" fillId="19" borderId="0" xfId="0" applyFont="1" applyFill="1"/>
    <xf numFmtId="0" fontId="4" fillId="19" borderId="1" xfId="0" applyFont="1" applyFill="1" applyBorder="1" applyAlignment="1">
      <alignment horizontal="left" vertical="center" indent="4"/>
    </xf>
    <xf numFmtId="0" fontId="4" fillId="19" borderId="1" xfId="0" applyFont="1" applyFill="1" applyBorder="1" applyAlignment="1">
      <alignment vertical="center"/>
    </xf>
    <xf numFmtId="0" fontId="7" fillId="19" borderId="1" xfId="0" applyFont="1" applyFill="1" applyBorder="1" applyAlignment="1">
      <alignment vertical="center"/>
    </xf>
    <xf numFmtId="0" fontId="4" fillId="19" borderId="1" xfId="0" applyFont="1" applyFill="1" applyBorder="1" applyAlignment="1">
      <alignment horizontal="center" vertical="center"/>
    </xf>
    <xf numFmtId="0" fontId="13" fillId="19" borderId="1" xfId="0" applyFont="1" applyFill="1" applyBorder="1" applyAlignment="1">
      <alignment horizontal="center" vertical="center"/>
    </xf>
    <xf numFmtId="0" fontId="23" fillId="19" borderId="1" xfId="0" applyFont="1" applyFill="1" applyBorder="1" applyAlignment="1">
      <alignment horizontal="left" vertical="center" indent="4"/>
    </xf>
    <xf numFmtId="0" fontId="27" fillId="19" borderId="1" xfId="0" applyFont="1" applyFill="1" applyBorder="1" applyAlignment="1">
      <alignment vertical="center"/>
    </xf>
    <xf numFmtId="0" fontId="23" fillId="19" borderId="1" xfId="0" applyFont="1" applyFill="1" applyBorder="1" applyAlignment="1">
      <alignment vertical="center"/>
    </xf>
    <xf numFmtId="0" fontId="28" fillId="19" borderId="1" xfId="0" applyFont="1" applyFill="1" applyBorder="1" applyAlignment="1">
      <alignment vertical="center"/>
    </xf>
    <xf numFmtId="0" fontId="23" fillId="19" borderId="1" xfId="0" applyFont="1" applyFill="1" applyBorder="1" applyAlignment="1">
      <alignment horizontal="center" vertical="center"/>
    </xf>
    <xf numFmtId="0" fontId="29" fillId="19" borderId="1" xfId="0" applyFont="1" applyFill="1" applyBorder="1" applyAlignment="1">
      <alignment horizontal="center" vertical="center"/>
    </xf>
    <xf numFmtId="0" fontId="9" fillId="19" borderId="1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3" fontId="7" fillId="19" borderId="1" xfId="0" applyNumberFormat="1" applyFont="1" applyFill="1" applyBorder="1" applyAlignment="1">
      <alignment vertical="center"/>
    </xf>
    <xf numFmtId="0" fontId="4" fillId="20" borderId="0" xfId="0" applyFont="1" applyFill="1"/>
    <xf numFmtId="0" fontId="4" fillId="21" borderId="0" xfId="0" applyFont="1" applyFill="1"/>
    <xf numFmtId="49" fontId="4" fillId="20" borderId="0" xfId="0" applyNumberFormat="1" applyFont="1" applyFill="1" applyProtection="1">
      <protection locked="0"/>
    </xf>
    <xf numFmtId="165" fontId="4" fillId="20" borderId="0" xfId="0" applyNumberFormat="1" applyFont="1" applyFill="1" applyProtection="1">
      <protection locked="0"/>
    </xf>
    <xf numFmtId="165" fontId="7" fillId="21" borderId="0" xfId="0" applyNumberFormat="1" applyFont="1" applyFill="1" applyProtection="1">
      <protection locked="0"/>
    </xf>
    <xf numFmtId="164" fontId="4" fillId="20" borderId="0" xfId="0" applyNumberFormat="1" applyFont="1" applyFill="1" applyAlignment="1" applyProtection="1">
      <alignment horizontal="center"/>
      <protection locked="0"/>
    </xf>
    <xf numFmtId="164" fontId="4" fillId="21" borderId="0" xfId="0" applyNumberFormat="1" applyFont="1" applyFill="1" applyProtection="1">
      <protection locked="0"/>
    </xf>
    <xf numFmtId="0" fontId="4" fillId="20" borderId="0" xfId="0" applyFont="1" applyFill="1" applyAlignment="1" applyProtection="1">
      <alignment horizontal="center"/>
      <protection locked="0"/>
    </xf>
    <xf numFmtId="165" fontId="4" fillId="20" borderId="0" xfId="0" applyNumberFormat="1" applyFont="1" applyFill="1" applyAlignment="1" applyProtection="1">
      <alignment horizontal="center"/>
      <protection locked="0"/>
    </xf>
    <xf numFmtId="165" fontId="4" fillId="21" borderId="0" xfId="0" applyNumberFormat="1" applyFont="1" applyFill="1" applyAlignment="1" applyProtection="1">
      <alignment horizontal="center"/>
      <protection locked="0"/>
    </xf>
    <xf numFmtId="165" fontId="8" fillId="20" borderId="0" xfId="0" applyNumberFormat="1" applyFont="1" applyFill="1" applyAlignment="1" applyProtection="1">
      <alignment horizontal="center"/>
      <protection locked="0"/>
    </xf>
    <xf numFmtId="165" fontId="4" fillId="21" borderId="0" xfId="0" applyNumberFormat="1" applyFont="1" applyFill="1" applyAlignment="1" applyProtection="1">
      <alignment horizontal="right"/>
      <protection locked="0"/>
    </xf>
    <xf numFmtId="3" fontId="9" fillId="20" borderId="0" xfId="0" applyNumberFormat="1" applyFont="1" applyFill="1" applyAlignment="1" applyProtection="1">
      <alignment horizontal="right"/>
      <protection locked="0"/>
    </xf>
    <xf numFmtId="3" fontId="4" fillId="20" borderId="0" xfId="0" applyNumberFormat="1" applyFont="1" applyFill="1" applyProtection="1">
      <protection locked="0"/>
    </xf>
    <xf numFmtId="0" fontId="23" fillId="20" borderId="0" xfId="0" applyFont="1" applyFill="1" applyProtection="1">
      <protection locked="0"/>
    </xf>
    <xf numFmtId="3" fontId="23" fillId="20" borderId="0" xfId="0" applyNumberFormat="1" applyFont="1" applyFill="1" applyAlignment="1" applyProtection="1">
      <alignment horizontal="center"/>
      <protection locked="0"/>
    </xf>
    <xf numFmtId="3" fontId="23" fillId="21" borderId="0" xfId="0" applyNumberFormat="1" applyFont="1" applyFill="1" applyProtection="1">
      <protection locked="0"/>
    </xf>
    <xf numFmtId="9" fontId="23" fillId="20" borderId="0" xfId="0" applyNumberFormat="1" applyFont="1" applyFill="1" applyProtection="1">
      <protection locked="0"/>
    </xf>
    <xf numFmtId="3" fontId="28" fillId="21" borderId="0" xfId="0" applyNumberFormat="1" applyFont="1" applyFill="1" applyProtection="1">
      <protection locked="0"/>
    </xf>
    <xf numFmtId="3" fontId="28" fillId="21" borderId="0" xfId="0" applyNumberFormat="1" applyFont="1" applyFill="1" applyAlignment="1" applyProtection="1">
      <alignment horizontal="center"/>
      <protection locked="0"/>
    </xf>
    <xf numFmtId="3" fontId="28" fillId="21" borderId="0" xfId="0" applyNumberFormat="1" applyFont="1" applyFill="1" applyAlignment="1" applyProtection="1">
      <alignment horizontal="right"/>
      <protection locked="0"/>
    </xf>
    <xf numFmtId="9" fontId="28" fillId="21" borderId="0" xfId="0" applyNumberFormat="1" applyFont="1" applyFill="1" applyProtection="1">
      <protection locked="0"/>
    </xf>
    <xf numFmtId="0" fontId="28" fillId="21" borderId="0" xfId="0" applyFont="1" applyFill="1" applyAlignment="1" applyProtection="1">
      <alignment horizontal="center"/>
      <protection locked="0"/>
    </xf>
    <xf numFmtId="0" fontId="30" fillId="20" borderId="0" xfId="0" applyFont="1" applyFill="1" applyAlignment="1" applyProtection="1">
      <alignment horizontal="center"/>
      <protection locked="0"/>
    </xf>
    <xf numFmtId="4" fontId="23" fillId="20" borderId="0" xfId="0" applyNumberFormat="1" applyFont="1" applyFill="1" applyAlignment="1" applyProtection="1">
      <alignment horizontal="center"/>
      <protection locked="0"/>
    </xf>
    <xf numFmtId="4" fontId="23" fillId="21" borderId="0" xfId="0" applyNumberFormat="1" applyFont="1" applyFill="1" applyProtection="1">
      <protection locked="0"/>
    </xf>
    <xf numFmtId="3" fontId="30" fillId="20" borderId="0" xfId="0" applyNumberFormat="1" applyFont="1" applyFill="1" applyAlignment="1" applyProtection="1">
      <alignment horizontal="center"/>
      <protection locked="0"/>
    </xf>
    <xf numFmtId="3" fontId="30" fillId="20" borderId="0" xfId="0" applyNumberFormat="1" applyFont="1" applyFill="1" applyAlignment="1" applyProtection="1">
      <alignment horizontal="right"/>
      <protection locked="0"/>
    </xf>
    <xf numFmtId="3" fontId="23" fillId="20" borderId="0" xfId="0" applyNumberFormat="1" applyFont="1" applyFill="1" applyProtection="1">
      <protection locked="0"/>
    </xf>
    <xf numFmtId="9" fontId="28" fillId="21" borderId="0" xfId="0" applyNumberFormat="1" applyFont="1" applyFill="1" applyAlignment="1" applyProtection="1">
      <alignment horizontal="center"/>
      <protection locked="0"/>
    </xf>
    <xf numFmtId="9" fontId="30" fillId="20" borderId="0" xfId="0" applyNumberFormat="1" applyFont="1" applyFill="1" applyAlignment="1" applyProtection="1">
      <alignment horizontal="center"/>
      <protection locked="0"/>
    </xf>
    <xf numFmtId="165" fontId="23" fillId="20" borderId="0" xfId="0" applyNumberFormat="1" applyFont="1" applyFill="1" applyAlignment="1" applyProtection="1">
      <alignment horizontal="center"/>
      <protection locked="0"/>
    </xf>
    <xf numFmtId="165" fontId="30" fillId="20" borderId="0" xfId="0" applyNumberFormat="1" applyFont="1" applyFill="1" applyAlignment="1" applyProtection="1">
      <alignment horizontal="center"/>
      <protection locked="0"/>
    </xf>
    <xf numFmtId="165" fontId="30" fillId="20" borderId="0" xfId="0" applyNumberFormat="1" applyFont="1" applyFill="1" applyAlignment="1" applyProtection="1">
      <alignment horizontal="right"/>
      <protection locked="0"/>
    </xf>
    <xf numFmtId="3" fontId="30" fillId="21" borderId="0" xfId="0" applyNumberFormat="1" applyFont="1" applyFill="1" applyAlignment="1" applyProtection="1">
      <alignment horizontal="center"/>
      <protection locked="0"/>
    </xf>
    <xf numFmtId="3" fontId="30" fillId="21" borderId="0" xfId="0" applyNumberFormat="1" applyFont="1" applyFill="1" applyAlignment="1" applyProtection="1">
      <alignment horizontal="right"/>
      <protection locked="0"/>
    </xf>
    <xf numFmtId="165" fontId="23" fillId="20" borderId="0" xfId="0" applyNumberFormat="1" applyFont="1" applyFill="1" applyAlignment="1" applyProtection="1">
      <alignment horizontal="right"/>
      <protection locked="0"/>
    </xf>
    <xf numFmtId="3" fontId="9" fillId="20" borderId="0" xfId="0" applyNumberFormat="1" applyFont="1" applyFill="1" applyAlignment="1" applyProtection="1">
      <alignment horizontal="center"/>
      <protection locked="0"/>
    </xf>
    <xf numFmtId="168" fontId="9" fillId="20" borderId="0" xfId="0" applyNumberFormat="1" applyFont="1" applyFill="1" applyAlignment="1" applyProtection="1">
      <alignment horizontal="center"/>
      <protection locked="0"/>
    </xf>
    <xf numFmtId="3" fontId="9" fillId="21" borderId="0" xfId="0" applyNumberFormat="1" applyFont="1" applyFill="1" applyAlignment="1" applyProtection="1">
      <alignment horizontal="right"/>
      <protection locked="0"/>
    </xf>
    <xf numFmtId="0" fontId="40" fillId="20" borderId="0" xfId="0" applyFont="1" applyFill="1" applyProtection="1">
      <protection locked="0"/>
    </xf>
    <xf numFmtId="9" fontId="0" fillId="20" borderId="0" xfId="0" applyNumberFormat="1" applyFill="1" applyAlignment="1" applyProtection="1">
      <alignment horizontal="right"/>
      <protection locked="0"/>
    </xf>
    <xf numFmtId="10" fontId="4" fillId="0" borderId="0" xfId="0" applyNumberFormat="1" applyFont="1"/>
    <xf numFmtId="0" fontId="4" fillId="0" borderId="0" xfId="0" applyFont="1" applyAlignment="1">
      <alignment horizontal="left" wrapText="1" indent="1"/>
    </xf>
    <xf numFmtId="4" fontId="23" fillId="0" borderId="0" xfId="0" applyNumberFormat="1" applyFont="1"/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4" fontId="23" fillId="0" borderId="0" xfId="0" applyNumberFormat="1" applyFont="1" applyFill="1" applyAlignment="1" applyProtection="1">
      <alignment horizontal="center"/>
    </xf>
    <xf numFmtId="3" fontId="23" fillId="0" borderId="0" xfId="0" applyNumberFormat="1" applyFont="1" applyFill="1" applyProtection="1"/>
    <xf numFmtId="0" fontId="23" fillId="0" borderId="0" xfId="0" applyFont="1" applyAlignment="1">
      <alignment horizontal="left" indent="2"/>
    </xf>
    <xf numFmtId="0" fontId="30" fillId="0" borderId="0" xfId="0" applyFont="1" applyFill="1" applyAlignment="1" applyProtection="1">
      <alignment horizontal="center"/>
    </xf>
    <xf numFmtId="0" fontId="7" fillId="0" borderId="0" xfId="0" applyFont="1" applyBorder="1"/>
    <xf numFmtId="0" fontId="44" fillId="0" borderId="0" xfId="0" applyFont="1" applyAlignment="1">
      <alignment horizontal="left" vertical="center" indent="1"/>
    </xf>
    <xf numFmtId="3" fontId="44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center"/>
    </xf>
    <xf numFmtId="0" fontId="46" fillId="0" borderId="0" xfId="0" applyFont="1"/>
    <xf numFmtId="3" fontId="44" fillId="0" borderId="0" xfId="0" applyNumberFormat="1" applyFont="1"/>
    <xf numFmtId="3" fontId="47" fillId="0" borderId="0" xfId="0" applyNumberFormat="1" applyFont="1"/>
    <xf numFmtId="0" fontId="44" fillId="0" borderId="0" xfId="0" applyFont="1"/>
    <xf numFmtId="0" fontId="9" fillId="20" borderId="0" xfId="0" applyFont="1" applyFill="1" applyAlignment="1" applyProtection="1">
      <alignment horizontal="center"/>
      <protection locked="0"/>
    </xf>
    <xf numFmtId="168" fontId="23" fillId="20" borderId="0" xfId="0" applyNumberFormat="1" applyFont="1" applyFill="1" applyAlignment="1" applyProtection="1">
      <alignment horizontal="center"/>
      <protection locked="0"/>
    </xf>
    <xf numFmtId="0" fontId="0" fillId="0" borderId="0" xfId="0" applyNumberFormat="1" applyAlignment="1">
      <alignment horizontal="center"/>
    </xf>
    <xf numFmtId="0" fontId="48" fillId="0" borderId="0" xfId="0" applyFont="1" applyAlignment="1">
      <alignment horizontal="center"/>
    </xf>
    <xf numFmtId="0" fontId="0" fillId="9" borderId="0" xfId="0" applyFill="1" applyAlignment="1">
      <alignment horizontal="center"/>
    </xf>
    <xf numFmtId="0" fontId="49" fillId="7" borderId="0" xfId="0" applyFont="1" applyFill="1"/>
    <xf numFmtId="3" fontId="46" fillId="0" borderId="0" xfId="0" applyNumberFormat="1" applyFont="1"/>
    <xf numFmtId="0" fontId="44" fillId="0" borderId="0" xfId="0" applyFont="1" applyAlignment="1">
      <alignment horizontal="left" indent="1"/>
    </xf>
    <xf numFmtId="0" fontId="46" fillId="0" borderId="0" xfId="0" applyFont="1" applyBorder="1"/>
    <xf numFmtId="0" fontId="0" fillId="0" borderId="0" xfId="0" applyFill="1"/>
    <xf numFmtId="0" fontId="48" fillId="20" borderId="0" xfId="0" applyFont="1" applyFill="1" applyProtection="1">
      <protection locked="0"/>
    </xf>
    <xf numFmtId="3" fontId="0" fillId="0" borderId="0" xfId="0" applyNumberForma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8" fillId="9" borderId="0" xfId="0" applyFont="1" applyFill="1" applyAlignment="1">
      <alignment horizontal="center" vertical="center"/>
    </xf>
    <xf numFmtId="0" fontId="4" fillId="4" borderId="0" xfId="0" applyFont="1" applyFill="1" applyBorder="1"/>
    <xf numFmtId="0" fontId="8" fillId="4" borderId="0" xfId="0" applyFont="1" applyFill="1" applyBorder="1"/>
  </cellXfs>
  <cellStyles count="4">
    <cellStyle name="Обычный" xfId="0" builtinId="0" customBuiltin="1"/>
    <cellStyle name="Обычный 2" xfId="2"/>
    <cellStyle name="Обычный 2 2" xfId="3"/>
    <cellStyle name="Процентный" xfId="1" builtinId="5"/>
  </cellStyles>
  <dxfs count="93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EBF0FA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top style="thin">
          <color theme="4" tint="-0.24994659260841701"/>
        </top>
        <bottom style="thin">
          <color theme="4" tint="-0.24994659260841701"/>
        </bottom>
      </border>
    </dxf>
    <dxf>
      <font>
        <b/>
        <i val="0"/>
        <color theme="4" tint="-0.24994659260841701"/>
      </font>
      <fill>
        <patternFill patternType="solid">
          <bgColor rgb="FFEBF0FA"/>
        </patternFill>
      </fill>
      <border>
        <top style="thin">
          <color theme="4" tint="-0.24994659260841701"/>
        </top>
        <bottom style="thin">
          <color theme="4" tint="-0.24994659260841701"/>
        </bottom>
      </border>
    </dxf>
    <dxf>
      <border>
        <top style="thin">
          <color theme="4" tint="-0.24994659260841701"/>
        </top>
        <bottom style="thin">
          <color theme="4" tint="-0.24994659260841701"/>
        </bottom>
      </border>
    </dxf>
  </dxfs>
  <tableStyles count="1" defaultTableStyle="TableStyleMedium2" defaultPivotStyle="PivotStyleLight16">
    <tableStyle name="БП DS" pivot="0" count="4">
      <tableStyleElement type="wholeTable" dxfId="934"/>
      <tableStyleElement type="headerRow" dxfId="933"/>
      <tableStyleElement type="totalRow" dxfId="932"/>
      <tableStyleElement type="secondRowStripe" dxfId="931"/>
    </tableStyle>
  </tableStyles>
  <colors>
    <mruColors>
      <color rgb="FFEBF0FA"/>
      <color rgb="FFE0E0E0"/>
      <color rgb="FF192D50"/>
      <color rgb="FFFF0000"/>
      <color rgb="FFF0F0F0"/>
      <color rgb="FFFF6600"/>
      <color rgb="FFC0C0C0"/>
      <color rgb="FFD0D0D0"/>
      <color rgb="FFBFBFB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Отчеты!$A$6</c:f>
              <c:strCache>
                <c:ptCount val="1"/>
                <c:pt idx="0">
                  <c:v>Выручка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Отчеты!$G$4:$DV$4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Отчеты!$G$6:$DV$6</c:f>
              <c:numCache>
                <c:formatCode>#,##0</c:formatCode>
                <c:ptCount val="120"/>
                <c:pt idx="0">
                  <c:v>17118</c:v>
                </c:pt>
                <c:pt idx="1">
                  <c:v>51644.362982224811</c:v>
                </c:pt>
                <c:pt idx="2">
                  <c:v>99294.398080301893</c:v>
                </c:pt>
                <c:pt idx="3">
                  <c:v>134474.46111721449</c:v>
                </c:pt>
                <c:pt idx="4">
                  <c:v>165722.69357297456</c:v>
                </c:pt>
                <c:pt idx="5">
                  <c:v>184267.15562516305</c:v>
                </c:pt>
                <c:pt idx="6">
                  <c:v>203016.02579803893</c:v>
                </c:pt>
                <c:pt idx="7">
                  <c:v>218409.59977956128</c:v>
                </c:pt>
                <c:pt idx="8">
                  <c:v>285489.10425708565</c:v>
                </c:pt>
                <c:pt idx="9">
                  <c:v>287103.30115907534</c:v>
                </c:pt>
                <c:pt idx="10">
                  <c:v>288726.6249650328</c:v>
                </c:pt>
                <c:pt idx="11">
                  <c:v>290359.1272797999</c:v>
                </c:pt>
                <c:pt idx="12">
                  <c:v>292000.86</c:v>
                </c:pt>
                <c:pt idx="13">
                  <c:v>293651.87531568733</c:v>
                </c:pt>
                <c:pt idx="14">
                  <c:v>295312.22571200645</c:v>
                </c:pt>
                <c:pt idx="15">
                  <c:v>228486.69100622032</c:v>
                </c:pt>
                <c:pt idx="16">
                  <c:v>229778.58797625668</c:v>
                </c:pt>
                <c:pt idx="17">
                  <c:v>231077.7895195871</c:v>
                </c:pt>
                <c:pt idx="18">
                  <c:v>232384.33693733107</c:v>
                </c:pt>
                <c:pt idx="19">
                  <c:v>266089.41362099885</c:v>
                </c:pt>
                <c:pt idx="20">
                  <c:v>305473.34155508166</c:v>
                </c:pt>
                <c:pt idx="21">
                  <c:v>307200.53224021062</c:v>
                </c:pt>
                <c:pt idx="22">
                  <c:v>308937.48871258501</c:v>
                </c:pt>
                <c:pt idx="23">
                  <c:v>310684.26618938585</c:v>
                </c:pt>
                <c:pt idx="24">
                  <c:v>312440.92019999993</c:v>
                </c:pt>
                <c:pt idx="25">
                  <c:v>314207.50658778538</c:v>
                </c:pt>
                <c:pt idx="26">
                  <c:v>315984.08151184692</c:v>
                </c:pt>
                <c:pt idx="27">
                  <c:v>244480.75937665577</c:v>
                </c:pt>
                <c:pt idx="28">
                  <c:v>245863.0891345946</c:v>
                </c:pt>
                <c:pt idx="29">
                  <c:v>247253.23478595825</c:v>
                </c:pt>
                <c:pt idx="30">
                  <c:v>248651.24052294425</c:v>
                </c:pt>
                <c:pt idx="31">
                  <c:v>284715.67257446883</c:v>
                </c:pt>
                <c:pt idx="32">
                  <c:v>326856.47546393727</c:v>
                </c:pt>
                <c:pt idx="33">
                  <c:v>328704.56949702528</c:v>
                </c:pt>
                <c:pt idx="34">
                  <c:v>330563.11292246595</c:v>
                </c:pt>
                <c:pt idx="35">
                  <c:v>332432.16482264281</c:v>
                </c:pt>
                <c:pt idx="36">
                  <c:v>334311.78461399995</c:v>
                </c:pt>
                <c:pt idx="37">
                  <c:v>336202.0320489303</c:v>
                </c:pt>
                <c:pt idx="38">
                  <c:v>338102.96721767611</c:v>
                </c:pt>
                <c:pt idx="39">
                  <c:v>261594.41253302162</c:v>
                </c:pt>
                <c:pt idx="40">
                  <c:v>263073.50537401618</c:v>
                </c:pt>
                <c:pt idx="41">
                  <c:v>264560.96122097521</c:v>
                </c:pt>
                <c:pt idx="42">
                  <c:v>266056.82735955028</c:v>
                </c:pt>
                <c:pt idx="43">
                  <c:v>304645.76965468162</c:v>
                </c:pt>
                <c:pt idx="44">
                  <c:v>349736.42874641292</c:v>
                </c:pt>
                <c:pt idx="45">
                  <c:v>351713.88936181704</c:v>
                </c:pt>
                <c:pt idx="46">
                  <c:v>353702.53082703851</c:v>
                </c:pt>
                <c:pt idx="47">
                  <c:v>355702.4163602278</c:v>
                </c:pt>
                <c:pt idx="48">
                  <c:v>357713.60953697993</c:v>
                </c:pt>
                <c:pt idx="49">
                  <c:v>359736.17429235554</c:v>
                </c:pt>
                <c:pt idx="50">
                  <c:v>361770.17492291349</c:v>
                </c:pt>
                <c:pt idx="51">
                  <c:v>279906.02141033311</c:v>
                </c:pt>
                <c:pt idx="52">
                  <c:v>281488.65075019735</c:v>
                </c:pt>
                <c:pt idx="53">
                  <c:v>283080.2285064435</c:v>
                </c:pt>
                <c:pt idx="54">
                  <c:v>284680.80527471885</c:v>
                </c:pt>
                <c:pt idx="55">
                  <c:v>325970.97353050928</c:v>
                </c:pt>
                <c:pt idx="56">
                  <c:v>374217.97875866183</c:v>
                </c:pt>
                <c:pt idx="57">
                  <c:v>376333.86161714426</c:v>
                </c:pt>
                <c:pt idx="58">
                  <c:v>378461.70798493124</c:v>
                </c:pt>
                <c:pt idx="59">
                  <c:v>380601.58550544374</c:v>
                </c:pt>
                <c:pt idx="60">
                  <c:v>382753.56220456853</c:v>
                </c:pt>
                <c:pt idx="61">
                  <c:v>384917.70649282041</c:v>
                </c:pt>
                <c:pt idx="62">
                  <c:v>387094.08716751746</c:v>
                </c:pt>
                <c:pt idx="63">
                  <c:v>299499.4429090565</c:v>
                </c:pt>
                <c:pt idx="64">
                  <c:v>301192.85630271118</c:v>
                </c:pt>
                <c:pt idx="65">
                  <c:v>302895.84450189455</c:v>
                </c:pt>
                <c:pt idx="66">
                  <c:v>304608.46164394915</c:v>
                </c:pt>
                <c:pt idx="67">
                  <c:v>348788.94167764502</c:v>
                </c:pt>
                <c:pt idx="68">
                  <c:v>400413.23727176816</c:v>
                </c:pt>
                <c:pt idx="69">
                  <c:v>402677.23193034442</c:v>
                </c:pt>
                <c:pt idx="70">
                  <c:v>404954.02754387644</c:v>
                </c:pt>
                <c:pt idx="71">
                  <c:v>407243.6964908248</c:v>
                </c:pt>
                <c:pt idx="72">
                  <c:v>409546.31155888829</c:v>
                </c:pt>
                <c:pt idx="73">
                  <c:v>411861.94594731787</c:v>
                </c:pt>
                <c:pt idx="74">
                  <c:v>414190.67326924368</c:v>
                </c:pt>
                <c:pt idx="75">
                  <c:v>320464.40391269053</c:v>
                </c:pt>
                <c:pt idx="76">
                  <c:v>322276.35624390101</c:v>
                </c:pt>
                <c:pt idx="77">
                  <c:v>324098.55361702724</c:v>
                </c:pt>
                <c:pt idx="78">
                  <c:v>325931.05395902565</c:v>
                </c:pt>
                <c:pt idx="79">
                  <c:v>373204.16759508027</c:v>
                </c:pt>
                <c:pt idx="80">
                  <c:v>428442.16388079204</c:v>
                </c:pt>
                <c:pt idx="81">
                  <c:v>430864.63816546864</c:v>
                </c:pt>
                <c:pt idx="82">
                  <c:v>433300.80947194796</c:v>
                </c:pt>
                <c:pt idx="83">
                  <c:v>435750.75524518266</c:v>
                </c:pt>
                <c:pt idx="84">
                  <c:v>438214.55336801062</c:v>
                </c:pt>
                <c:pt idx="85">
                  <c:v>440692.28216363024</c:v>
                </c:pt>
                <c:pt idx="86">
                  <c:v>443184.02039809083</c:v>
                </c:pt>
                <c:pt idx="87">
                  <c:v>342896.91218657896</c:v>
                </c:pt>
                <c:pt idx="88">
                  <c:v>344835.7011809742</c:v>
                </c:pt>
                <c:pt idx="89">
                  <c:v>346785.45237021928</c:v>
                </c:pt>
                <c:pt idx="90">
                  <c:v>348746.22773615754</c:v>
                </c:pt>
                <c:pt idx="91">
                  <c:v>399328.45932673593</c:v>
                </c:pt>
                <c:pt idx="92">
                  <c:v>458433.11535244755</c:v>
                </c:pt>
                <c:pt idx="93">
                  <c:v>461025.16283705144</c:v>
                </c:pt>
                <c:pt idx="94">
                  <c:v>463631.8661349843</c:v>
                </c:pt>
                <c:pt idx="95">
                  <c:v>466253.30811234558</c:v>
                </c:pt>
                <c:pt idx="96">
                  <c:v>468889.57210377144</c:v>
                </c:pt>
                <c:pt idx="97">
                  <c:v>471540.74191508442</c:v>
                </c:pt>
                <c:pt idx="98">
                  <c:v>474206.90182595723</c:v>
                </c:pt>
                <c:pt idx="99">
                  <c:v>366899.69603963941</c:v>
                </c:pt>
                <c:pt idx="100">
                  <c:v>368974.20026364236</c:v>
                </c:pt>
                <c:pt idx="101">
                  <c:v>371060.43403613457</c:v>
                </c:pt>
                <c:pt idx="102">
                  <c:v>373158.46367768862</c:v>
                </c:pt>
                <c:pt idx="103">
                  <c:v>427281.45147960749</c:v>
                </c:pt>
                <c:pt idx="104">
                  <c:v>490523.43342711887</c:v>
                </c:pt>
                <c:pt idx="105">
                  <c:v>493296.9242356451</c:v>
                </c:pt>
                <c:pt idx="106">
                  <c:v>496086.09676443326</c:v>
                </c:pt>
                <c:pt idx="107">
                  <c:v>498891.03968020971</c:v>
                </c:pt>
                <c:pt idx="108">
                  <c:v>501711.84215103538</c:v>
                </c:pt>
                <c:pt idx="109">
                  <c:v>504548.59384914022</c:v>
                </c:pt>
                <c:pt idx="110">
                  <c:v>507401.38495377416</c:v>
                </c:pt>
                <c:pt idx="111">
                  <c:v>392582.67476241419</c:v>
                </c:pt>
                <c:pt idx="112">
                  <c:v>394802.39428209735</c:v>
                </c:pt>
                <c:pt idx="113">
                  <c:v>397034.664418664</c:v>
                </c:pt>
                <c:pt idx="114">
                  <c:v>399279.55613512674</c:v>
                </c:pt>
                <c:pt idx="115">
                  <c:v>457191.1530831799</c:v>
                </c:pt>
                <c:pt idx="116">
                  <c:v>524860.07376701722</c:v>
                </c:pt>
                <c:pt idx="117">
                  <c:v>527827.70893214003</c:v>
                </c:pt>
                <c:pt idx="118">
                  <c:v>530812.12353794347</c:v>
                </c:pt>
                <c:pt idx="119">
                  <c:v>533813.41245782434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C6-4C1F-9A85-77132E2D030A}"/>
            </c:ext>
          </c:extLst>
        </c:ser>
        <c:ser>
          <c:idx val="1"/>
          <c:order val="1"/>
          <c:tx>
            <c:strRef>
              <c:f>Отчеты!$A$30</c:f>
              <c:strCache>
                <c:ptCount val="1"/>
                <c:pt idx="0">
                  <c:v>Чистая прибыль (убыток)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Отчеты!$G$4:$DV$4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Отчеты!$G$30:$DV$30</c:f>
              <c:numCache>
                <c:formatCode>#,##0</c:formatCode>
                <c:ptCount val="120"/>
                <c:pt idx="0">
                  <c:v>-1490.9000000000015</c:v>
                </c:pt>
                <c:pt idx="1">
                  <c:v>-847.66587914705303</c:v>
                </c:pt>
                <c:pt idx="2">
                  <c:v>5883.0176459695267</c:v>
                </c:pt>
                <c:pt idx="3">
                  <c:v>12924.912457984608</c:v>
                </c:pt>
                <c:pt idx="4">
                  <c:v>19437.40215183601</c:v>
                </c:pt>
                <c:pt idx="5">
                  <c:v>19664.675237620642</c:v>
                </c:pt>
                <c:pt idx="6">
                  <c:v>20072.477142911346</c:v>
                </c:pt>
                <c:pt idx="7">
                  <c:v>20801.310565149011</c:v>
                </c:pt>
                <c:pt idx="8">
                  <c:v>36556.959997727972</c:v>
                </c:pt>
                <c:pt idx="9">
                  <c:v>36930.177455945159</c:v>
                </c:pt>
                <c:pt idx="10">
                  <c:v>37893.44570983389</c:v>
                </c:pt>
                <c:pt idx="11">
                  <c:v>38114.771831574501</c:v>
                </c:pt>
                <c:pt idx="12">
                  <c:v>37977.562933333305</c:v>
                </c:pt>
                <c:pt idx="13">
                  <c:v>38194.626167492825</c:v>
                </c:pt>
                <c:pt idx="14">
                  <c:v>40137.368726874542</c:v>
                </c:pt>
                <c:pt idx="15">
                  <c:v>24215.83245649144</c:v>
                </c:pt>
                <c:pt idx="16">
                  <c:v>24354.63889372136</c:v>
                </c:pt>
                <c:pt idx="17">
                  <c:v>24494.230162729262</c:v>
                </c:pt>
                <c:pt idx="18">
                  <c:v>24634.610701065445</c:v>
                </c:pt>
                <c:pt idx="19">
                  <c:v>25266.250210849768</c:v>
                </c:pt>
                <c:pt idx="20">
                  <c:v>41529.897864235441</c:v>
                </c:pt>
                <c:pt idx="21">
                  <c:v>41766.600544527457</c:v>
                </c:pt>
                <c:pt idx="22">
                  <c:v>42004.974909522993</c:v>
                </c:pt>
                <c:pt idx="23">
                  <c:v>42244.361859783363</c:v>
                </c:pt>
                <c:pt idx="24">
                  <c:v>42485.102338667355</c:v>
                </c:pt>
                <c:pt idx="25">
                  <c:v>42727.203999218051</c:v>
                </c:pt>
                <c:pt idx="26">
                  <c:v>42970.674537755389</c:v>
                </c:pt>
                <c:pt idx="27">
                  <c:v>25934.630728447359</c:v>
                </c:pt>
                <c:pt idx="28">
                  <c:v>26083.153616281539</c:v>
                </c:pt>
                <c:pt idx="29">
                  <c:v>26232.516274119924</c:v>
                </c:pt>
                <c:pt idx="30">
                  <c:v>26382.723450141133</c:v>
                </c:pt>
                <c:pt idx="31">
                  <c:v>27058.577725608524</c:v>
                </c:pt>
                <c:pt idx="32">
                  <c:v>44460.680714732618</c:v>
                </c:pt>
                <c:pt idx="33">
                  <c:v>44713.952582645157</c:v>
                </c:pt>
                <c:pt idx="34">
                  <c:v>44968.656486520616</c:v>
                </c:pt>
                <c:pt idx="35">
                  <c:v>45224.800523303747</c:v>
                </c:pt>
                <c:pt idx="36">
                  <c:v>45482.392835703642</c:v>
                </c:pt>
                <c:pt idx="37">
                  <c:v>45741.441612498813</c:v>
                </c:pt>
                <c:pt idx="38">
                  <c:v>46001.955088730087</c:v>
                </c:pt>
                <c:pt idx="39">
                  <c:v>27773.388212768856</c:v>
                </c:pt>
                <c:pt idx="40">
                  <c:v>27932.307702755312</c:v>
                </c:pt>
                <c:pt idx="41">
                  <c:v>28092.125746641588</c:v>
                </c:pt>
                <c:pt idx="42">
                  <c:v>28252.847424983433</c:v>
                </c:pt>
                <c:pt idx="43">
                  <c:v>28976.011499734384</c:v>
                </c:pt>
                <c:pt idx="44">
                  <c:v>47596.261698096452</c:v>
                </c:pt>
                <c:pt idx="45">
                  <c:v>47867.262596765111</c:v>
                </c:pt>
                <c:pt idx="46">
                  <c:v>48139.795773911974</c:v>
                </c:pt>
                <c:pt idx="47">
                  <c:v>48413.869893266819</c:v>
                </c:pt>
                <c:pt idx="48">
                  <c:v>48689.493667540948</c:v>
                </c:pt>
                <c:pt idx="49">
                  <c:v>48966.675858702511</c:v>
                </c:pt>
                <c:pt idx="50">
                  <c:v>49245.425278274677</c:v>
                </c:pt>
                <c:pt idx="51">
                  <c:v>29740.858720997629</c:v>
                </c:pt>
                <c:pt idx="52">
                  <c:v>29910.902575281601</c:v>
                </c:pt>
                <c:pt idx="53">
                  <c:v>30081.907882242864</c:v>
                </c:pt>
                <c:pt idx="54">
                  <c:v>30253.880078065762</c:v>
                </c:pt>
                <c:pt idx="55">
                  <c:v>31027.665638049173</c:v>
                </c:pt>
                <c:pt idx="56">
                  <c:v>50951.333350298089</c:v>
                </c:pt>
                <c:pt idx="57">
                  <c:v>51241.304311871965</c:v>
                </c:pt>
                <c:pt idx="58">
                  <c:v>51532.914811419207</c:v>
                </c:pt>
                <c:pt idx="59">
                  <c:v>51826.174119127361</c:v>
                </c:pt>
                <c:pt idx="60">
                  <c:v>52121.091557600521</c:v>
                </c:pt>
                <c:pt idx="61">
                  <c:v>52417.676502146591</c:v>
                </c:pt>
                <c:pt idx="62">
                  <c:v>52715.938381091823</c:v>
                </c:pt>
                <c:pt idx="63">
                  <c:v>31846.052164797857</c:v>
                </c:pt>
                <c:pt idx="64">
                  <c:v>32027.999088884651</c:v>
                </c:pt>
                <c:pt idx="65">
                  <c:v>32210.974767330034</c:v>
                </c:pt>
                <c:pt idx="66">
                  <c:v>32394.985016866656</c:v>
                </c:pt>
                <c:pt idx="67">
                  <c:v>33222.935566043016</c:v>
                </c:pt>
                <c:pt idx="68">
                  <c:v>54541.260018150802</c:v>
                </c:pt>
                <c:pt idx="69">
                  <c:v>54851.528947037819</c:v>
                </c:pt>
                <c:pt idx="70">
                  <c:v>55163.552181548926</c:v>
                </c:pt>
                <c:pt idx="71">
                  <c:v>55477.339640801263</c:v>
                </c:pt>
                <c:pt idx="72">
                  <c:v>55792.901299968958</c:v>
                </c:pt>
                <c:pt idx="73">
                  <c:v>56110.247190630223</c:v>
                </c:pt>
                <c:pt idx="74">
                  <c:v>56429.387401098538</c:v>
                </c:pt>
                <c:pt idx="75">
                  <c:v>34098.609149667405</c:v>
                </c:pt>
                <c:pt idx="76">
                  <c:v>34293.292358439961</c:v>
                </c:pt>
                <c:pt idx="77">
                  <c:v>34489.076334376536</c:v>
                </c:pt>
                <c:pt idx="78">
                  <c:v>34685.967301377554</c:v>
                </c:pt>
                <c:pt idx="79">
                  <c:v>35571.874389002689</c:v>
                </c:pt>
                <c:pt idx="80">
                  <c:v>58382.481552754703</c:v>
                </c:pt>
                <c:pt idx="81">
                  <c:v>58714.469306660685</c:v>
                </c:pt>
                <c:pt idx="82">
                  <c:v>59048.334167599911</c:v>
                </c:pt>
                <c:pt idx="83">
                  <c:v>59384.086748990776</c:v>
                </c:pt>
                <c:pt idx="84">
                  <c:v>59721.737724297018</c:v>
                </c:pt>
                <c:pt idx="85">
                  <c:v>60061.29782730779</c:v>
                </c:pt>
                <c:pt idx="86">
                  <c:v>60402.777852508843</c:v>
                </c:pt>
                <c:pt idx="87">
                  <c:v>36508.845123483705</c:v>
                </c:pt>
                <c:pt idx="88">
                  <c:v>36717.156156861289</c:v>
                </c:pt>
                <c:pt idx="89">
                  <c:v>36926.645011116365</c:v>
                </c:pt>
                <c:pt idx="90">
                  <c:v>37137.318345807427</c:v>
                </c:pt>
                <c:pt idx="91">
                  <c:v>38085.238929563347</c:v>
                </c:pt>
                <c:pt idx="92">
                  <c:v>62492.588594783956</c:v>
                </c:pt>
                <c:pt idx="93">
                  <c:v>62847.815491457281</c:v>
                </c:pt>
                <c:pt idx="94">
                  <c:v>63205.050892658961</c:v>
                </c:pt>
                <c:pt idx="95">
                  <c:v>63564.30615475661</c:v>
                </c:pt>
                <c:pt idx="96">
                  <c:v>63925.592698331267</c:v>
                </c:pt>
                <c:pt idx="97">
                  <c:v>64288.922008546899</c:v>
                </c:pt>
                <c:pt idx="98">
                  <c:v>64654.305635523786</c:v>
                </c:pt>
                <c:pt idx="99">
                  <c:v>39087.797615451716</c:v>
                </c:pt>
                <c:pt idx="100">
                  <c:v>39310.690421184045</c:v>
                </c:pt>
                <c:pt idx="101">
                  <c:v>39534.843495224792</c:v>
                </c:pt>
                <c:pt idx="102">
                  <c:v>39760.263963344405</c:v>
                </c:pt>
                <c:pt idx="103">
                  <c:v>40774.538987969383</c:v>
                </c:pt>
                <c:pt idx="104">
                  <c:v>66890.403129760918</c:v>
                </c:pt>
                <c:pt idx="105">
                  <c:v>67270.495909201883</c:v>
                </c:pt>
                <c:pt idx="106">
                  <c:v>67652.737788478451</c:v>
                </c:pt>
                <c:pt idx="107">
                  <c:v>68037.140918919657</c:v>
                </c:pt>
                <c:pt idx="108">
                  <c:v>68423.717520541759</c:v>
                </c:pt>
                <c:pt idx="109">
                  <c:v>68812.479882490734</c:v>
                </c:pt>
                <c:pt idx="110">
                  <c:v>69203.440363337402</c:v>
                </c:pt>
                <c:pt idx="111">
                  <c:v>41847.276781873152</c:v>
                </c:pt>
                <c:pt idx="112">
                  <c:v>42085.772083993987</c:v>
                </c:pt>
                <c:pt idx="113">
                  <c:v>42325.615873227172</c:v>
                </c:pt>
                <c:pt idx="114">
                  <c:v>42566.815774120929</c:v>
                </c:pt>
                <c:pt idx="115">
                  <c:v>43652.090050454601</c:v>
                </c:pt>
                <c:pt idx="116">
                  <c:v>71596.064682164957</c:v>
                </c:pt>
                <c:pt idx="117">
                  <c:v>72002.763956178926</c:v>
                </c:pt>
                <c:pt idx="118">
                  <c:v>72411.762767005392</c:v>
                </c:pt>
                <c:pt idx="119">
                  <c:v>72823.074116577482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C6-4C1F-9A85-77132E2D0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overlap val="25"/>
        <c:axId val="326675456"/>
        <c:axId val="326571648"/>
      </c:barChart>
      <c:catAx>
        <c:axId val="326675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6571648"/>
        <c:crosses val="autoZero"/>
        <c:auto val="1"/>
        <c:lblAlgn val="ctr"/>
        <c:lblOffset val="100"/>
        <c:noMultiLvlLbl val="0"/>
      </c:catAx>
      <c:valAx>
        <c:axId val="32657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667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Отчеты!$A$58</c:f>
              <c:strCache>
                <c:ptCount val="1"/>
                <c:pt idx="0">
                  <c:v>Поступления кредитов</c:v>
                </c:pt>
              </c:strCache>
            </c:strRef>
          </c:tx>
          <c:invertIfNegative val="0"/>
          <c:cat>
            <c:strRef>
              <c:f>Отчеты!$G$37:$DV$37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Отчеты!$G$58:$DV$58</c:f>
              <c:numCache>
                <c:formatCode>#,##0</c:formatCode>
                <c:ptCount val="120"/>
                <c:pt idx="0">
                  <c:v>242742.36486350099</c:v>
                </c:pt>
                <c:pt idx="1">
                  <c:v>7001.3155725706474</c:v>
                </c:pt>
                <c:pt idx="2">
                  <c:v>38349.952384754884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EA-4BF3-B6E2-29AE8734F3C6}"/>
            </c:ext>
          </c:extLst>
        </c:ser>
        <c:ser>
          <c:idx val="1"/>
          <c:order val="1"/>
          <c:tx>
            <c:strRef>
              <c:f>Отчеты!$A$59</c:f>
              <c:strCache>
                <c:ptCount val="1"/>
                <c:pt idx="0">
                  <c:v>Возврат кредитов</c:v>
                </c:pt>
              </c:strCache>
            </c:strRef>
          </c:tx>
          <c:invertIfNegative val="0"/>
          <c:cat>
            <c:strRef>
              <c:f>Отчеты!$G$37:$DV$37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Отчеты!$G$59:$DV$59</c:f>
              <c:numCache>
                <c:formatCode>#,##0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-15348.139721228394</c:v>
                </c:pt>
                <c:pt idx="4">
                  <c:v>-19673.675190816233</c:v>
                </c:pt>
                <c:pt idx="5">
                  <c:v>-18369.451760461299</c:v>
                </c:pt>
                <c:pt idx="6">
                  <c:v>-18866.776887416283</c:v>
                </c:pt>
                <c:pt idx="7">
                  <c:v>-19311.970753078655</c:v>
                </c:pt>
                <c:pt idx="8">
                  <c:v>-36651.833463451207</c:v>
                </c:pt>
                <c:pt idx="9">
                  <c:v>-33597.741112748641</c:v>
                </c:pt>
                <c:pt idx="10">
                  <c:v>-30626.863571439131</c:v>
                </c:pt>
                <c:pt idx="11">
                  <c:v>-25094.629185069622</c:v>
                </c:pt>
                <c:pt idx="12">
                  <c:v>-25442.809397868292</c:v>
                </c:pt>
                <c:pt idx="13">
                  <c:v>-25794.625989124685</c:v>
                </c:pt>
                <c:pt idx="14">
                  <c:v>-19315.115788124094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EA-4BF3-B6E2-29AE8734F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7017984"/>
        <c:axId val="328220672"/>
      </c:barChart>
      <c:catAx>
        <c:axId val="32701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>
              <a:alpha val="50000"/>
            </a:schemeClr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8220672"/>
        <c:crosses val="autoZero"/>
        <c:auto val="1"/>
        <c:lblAlgn val="ctr"/>
        <c:lblOffset val="100"/>
        <c:noMultiLvlLbl val="0"/>
      </c:catAx>
      <c:valAx>
        <c:axId val="32822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701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Риски!$B$10:$B$16</c:f>
              <c:numCache>
                <c:formatCode>0%</c:formatCode>
                <c:ptCount val="7"/>
                <c:pt idx="0">
                  <c:v>0.8</c:v>
                </c:pt>
                <c:pt idx="1">
                  <c:v>0.85000000000000009</c:v>
                </c:pt>
                <c:pt idx="2">
                  <c:v>0.90000000000000013</c:v>
                </c:pt>
                <c:pt idx="3">
                  <c:v>0.95000000000000018</c:v>
                </c:pt>
                <c:pt idx="4">
                  <c:v>1.0000000000000002</c:v>
                </c:pt>
                <c:pt idx="5">
                  <c:v>1.0500000000000003</c:v>
                </c:pt>
                <c:pt idx="6">
                  <c:v>1.1000000000000003</c:v>
                </c:pt>
              </c:numCache>
            </c:numRef>
          </c:cat>
          <c:val>
            <c:numRef>
              <c:f>Риски!$A$10:$A$16</c:f>
              <c:numCache>
                <c:formatCode>#,##0</c:formatCode>
                <c:ptCount val="7"/>
                <c:pt idx="0">
                  <c:v>2078786.092401851</c:v>
                </c:pt>
                <c:pt idx="1">
                  <c:v>2232312.0629699621</c:v>
                </c:pt>
                <c:pt idx="2">
                  <c:v>2385838.0335380705</c:v>
                </c:pt>
                <c:pt idx="3">
                  <c:v>2539354.2689672122</c:v>
                </c:pt>
                <c:pt idx="4">
                  <c:v>2692857.9603224373</c:v>
                </c:pt>
                <c:pt idx="5">
                  <c:v>2846361.6516776667</c:v>
                </c:pt>
                <c:pt idx="6">
                  <c:v>2999865.3430328956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773-45A5-8985-748959169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975424"/>
        <c:axId val="340782464"/>
      </c:lineChart>
      <c:catAx>
        <c:axId val="351975424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340782464"/>
        <c:crosses val="autoZero"/>
        <c:auto val="1"/>
        <c:lblAlgn val="ctr"/>
        <c:lblOffset val="100"/>
        <c:noMultiLvlLbl val="0"/>
      </c:catAx>
      <c:valAx>
        <c:axId val="340782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519754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Риски!$B$22:$B$28</c:f>
              <c:numCache>
                <c:formatCode>0%</c:formatCode>
                <c:ptCount val="7"/>
                <c:pt idx="0">
                  <c:v>0.8</c:v>
                </c:pt>
                <c:pt idx="1">
                  <c:v>0.85000000000000009</c:v>
                </c:pt>
                <c:pt idx="2">
                  <c:v>0.90000000000000013</c:v>
                </c:pt>
                <c:pt idx="3">
                  <c:v>0.95000000000000018</c:v>
                </c:pt>
                <c:pt idx="4">
                  <c:v>1.0000000000000002</c:v>
                </c:pt>
                <c:pt idx="5">
                  <c:v>1.0500000000000003</c:v>
                </c:pt>
                <c:pt idx="6">
                  <c:v>1.1000000000000003</c:v>
                </c:pt>
              </c:numCache>
            </c:numRef>
          </c:cat>
          <c:val>
            <c:numRef>
              <c:f>Риски!$A$22:$A$28</c:f>
              <c:numCache>
                <c:formatCode>#,##0</c:formatCode>
                <c:ptCount val="7"/>
                <c:pt idx="0">
                  <c:v>5821649.1912231026</c:v>
                </c:pt>
                <c:pt idx="1">
                  <c:v>5039545.5205692453</c:v>
                </c:pt>
                <c:pt idx="2">
                  <c:v>4257385.781208436</c:v>
                </c:pt>
                <c:pt idx="3">
                  <c:v>3475160.1447334806</c:v>
                </c:pt>
                <c:pt idx="4">
                  <c:v>2692857.9603224345</c:v>
                </c:pt>
                <c:pt idx="5">
                  <c:v>1910397.4587684986</c:v>
                </c:pt>
                <c:pt idx="6">
                  <c:v>1127581.9250077005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8C-8545-B587-CB9F0252E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41855455"/>
        <c:axId val="1641556655"/>
      </c:lineChart>
      <c:catAx>
        <c:axId val="1641855455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1641556655"/>
        <c:crosses val="autoZero"/>
        <c:auto val="1"/>
        <c:lblAlgn val="ctr"/>
        <c:lblOffset val="100"/>
        <c:noMultiLvlLbl val="0"/>
      </c:catAx>
      <c:valAx>
        <c:axId val="1641556655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41855455"/>
        <c:crosses val="autoZero"/>
        <c:crossBetween val="midCat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Риски!$B$34:$B$40</c:f>
              <c:numCache>
                <c:formatCode>0%</c:formatCode>
                <c:ptCount val="7"/>
                <c:pt idx="0">
                  <c:v>0.8</c:v>
                </c:pt>
                <c:pt idx="1">
                  <c:v>0.85000000000000009</c:v>
                </c:pt>
                <c:pt idx="2">
                  <c:v>0.90000000000000013</c:v>
                </c:pt>
                <c:pt idx="3">
                  <c:v>0.95000000000000018</c:v>
                </c:pt>
                <c:pt idx="4">
                  <c:v>1.0000000000000002</c:v>
                </c:pt>
                <c:pt idx="5">
                  <c:v>1.0500000000000003</c:v>
                </c:pt>
                <c:pt idx="6">
                  <c:v>1.1000000000000003</c:v>
                </c:pt>
              </c:numCache>
            </c:numRef>
          </c:cat>
          <c:val>
            <c:numRef>
              <c:f>Риски!$A$34:$A$40</c:f>
              <c:numCache>
                <c:formatCode>#,##0</c:formatCode>
                <c:ptCount val="7"/>
                <c:pt idx="0">
                  <c:v>-1473250.6227902172</c:v>
                </c:pt>
                <c:pt idx="1">
                  <c:v>-127592.73930640086</c:v>
                </c:pt>
                <c:pt idx="2">
                  <c:v>820131.5984542158</c:v>
                </c:pt>
                <c:pt idx="3">
                  <c:v>1756843.7721318786</c:v>
                </c:pt>
                <c:pt idx="4">
                  <c:v>2692857.960322442</c:v>
                </c:pt>
                <c:pt idx="5">
                  <c:v>3628645.6365400855</c:v>
                </c:pt>
                <c:pt idx="6">
                  <c:v>4564329.1185788801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E62-C14E-8DEC-3103BB462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3225615"/>
        <c:axId val="1613227263"/>
      </c:lineChart>
      <c:catAx>
        <c:axId val="1613225615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1613227263"/>
        <c:crosses val="autoZero"/>
        <c:auto val="1"/>
        <c:lblAlgn val="ctr"/>
        <c:lblOffset val="100"/>
        <c:noMultiLvlLbl val="0"/>
      </c:catAx>
      <c:valAx>
        <c:axId val="1613227263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13225615"/>
        <c:crosses val="autoZero"/>
        <c:crossBetween val="midCat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Отчеты!$A$17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Отчеты!$G$4:$DV$4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Отчеты!$G$17:$DV$17</c:f>
              <c:numCache>
                <c:formatCode>#,##0</c:formatCode>
                <c:ptCount val="120"/>
                <c:pt idx="0">
                  <c:v>-1490.9000000000015</c:v>
                </c:pt>
                <c:pt idx="1">
                  <c:v>-847.66587914703484</c:v>
                </c:pt>
                <c:pt idx="2">
                  <c:v>11016.630587675159</c:v>
                </c:pt>
                <c:pt idx="3">
                  <c:v>20561.973905814124</c:v>
                </c:pt>
                <c:pt idx="4">
                  <c:v>27913.586023128286</c:v>
                </c:pt>
                <c:pt idx="5">
                  <c:v>28404.677380359139</c:v>
                </c:pt>
                <c:pt idx="6">
                  <c:v>28900.429761972402</c:v>
                </c:pt>
                <c:pt idx="7">
                  <c:v>29333.471539769482</c:v>
                </c:pt>
                <c:pt idx="8">
                  <c:v>48906.033330493068</c:v>
                </c:pt>
                <c:pt idx="9">
                  <c:v>49182.555153265013</c:v>
                </c:pt>
                <c:pt idx="10">
                  <c:v>49460.640470625702</c:v>
                </c:pt>
                <c:pt idx="11">
                  <c:v>49740.298122800763</c:v>
                </c:pt>
                <c:pt idx="12">
                  <c:v>50021.536999999968</c:v>
                </c:pt>
                <c:pt idx="13">
                  <c:v>50304.366042699367</c:v>
                </c:pt>
                <c:pt idx="14">
                  <c:v>50588.794241926043</c:v>
                </c:pt>
                <c:pt idx="15">
                  <c:v>30686.873903947635</c:v>
                </c:pt>
                <c:pt idx="16">
                  <c:v>30860.381950485498</c:v>
                </c:pt>
                <c:pt idx="17">
                  <c:v>31034.871036744444</c:v>
                </c:pt>
                <c:pt idx="18">
                  <c:v>31210.346709665606</c:v>
                </c:pt>
                <c:pt idx="19">
                  <c:v>31999.896096894612</c:v>
                </c:pt>
                <c:pt idx="20">
                  <c:v>52329.455663627639</c:v>
                </c:pt>
                <c:pt idx="21">
                  <c:v>52625.33401399359</c:v>
                </c:pt>
                <c:pt idx="22">
                  <c:v>52922.88530356947</c:v>
                </c:pt>
                <c:pt idx="23">
                  <c:v>53222.118991396797</c:v>
                </c:pt>
                <c:pt idx="24">
                  <c:v>53523.044589999925</c:v>
                </c:pt>
                <c:pt idx="25">
                  <c:v>53825.6716656883</c:v>
                </c:pt>
                <c:pt idx="26">
                  <c:v>54130.009838860897</c:v>
                </c:pt>
                <c:pt idx="27">
                  <c:v>32834.955077224004</c:v>
                </c:pt>
                <c:pt idx="28">
                  <c:v>33020.608687019521</c:v>
                </c:pt>
                <c:pt idx="29">
                  <c:v>33207.312009316571</c:v>
                </c:pt>
                <c:pt idx="30">
                  <c:v>33395.070979342148</c:v>
                </c:pt>
                <c:pt idx="31">
                  <c:v>34239.88882367732</c:v>
                </c:pt>
                <c:pt idx="32">
                  <c:v>55992.517560081506</c:v>
                </c:pt>
                <c:pt idx="33">
                  <c:v>56309.107394973114</c:v>
                </c:pt>
                <c:pt idx="34">
                  <c:v>56627.487274819294</c:v>
                </c:pt>
                <c:pt idx="35">
                  <c:v>56947.667320794484</c:v>
                </c:pt>
                <c:pt idx="36">
                  <c:v>57269.657711299944</c:v>
                </c:pt>
                <c:pt idx="37">
                  <c:v>57593.468682286453</c:v>
                </c:pt>
                <c:pt idx="38">
                  <c:v>57919.110527581135</c:v>
                </c:pt>
                <c:pt idx="39">
                  <c:v>35133.401932629597</c:v>
                </c:pt>
                <c:pt idx="40">
                  <c:v>35332.051295110803</c:v>
                </c:pt>
                <c:pt idx="41">
                  <c:v>35531.823849968649</c:v>
                </c:pt>
                <c:pt idx="42">
                  <c:v>35732.725947895953</c:v>
                </c:pt>
                <c:pt idx="43">
                  <c:v>36636.681041334647</c:v>
                </c:pt>
                <c:pt idx="44">
                  <c:v>59911.993789287233</c:v>
                </c:pt>
                <c:pt idx="45">
                  <c:v>60250.744912621194</c:v>
                </c:pt>
                <c:pt idx="46">
                  <c:v>60591.411384056635</c:v>
                </c:pt>
                <c:pt idx="47">
                  <c:v>60934.004033250189</c:v>
                </c:pt>
                <c:pt idx="48">
                  <c:v>61278.533751090989</c:v>
                </c:pt>
                <c:pt idx="49">
                  <c:v>61625.011490046665</c:v>
                </c:pt>
                <c:pt idx="50">
                  <c:v>61973.448264511877</c:v>
                </c:pt>
                <c:pt idx="51">
                  <c:v>37592.740067913699</c:v>
                </c:pt>
                <c:pt idx="52">
                  <c:v>37805.294885768664</c:v>
                </c:pt>
                <c:pt idx="53">
                  <c:v>38019.05151946652</c:v>
                </c:pt>
                <c:pt idx="54">
                  <c:v>38234.016764248867</c:v>
                </c:pt>
                <c:pt idx="55">
                  <c:v>39201.248714228132</c:v>
                </c:pt>
                <c:pt idx="56">
                  <c:v>64105.833354537412</c:v>
                </c:pt>
                <c:pt idx="57">
                  <c:v>64468.297056504758</c:v>
                </c:pt>
                <c:pt idx="58">
                  <c:v>64832.810180940673</c:v>
                </c:pt>
                <c:pt idx="59">
                  <c:v>65199.384315577729</c:v>
                </c:pt>
                <c:pt idx="60">
                  <c:v>65568.031113667312</c:v>
                </c:pt>
                <c:pt idx="61">
                  <c:v>65938.762294349901</c:v>
                </c:pt>
                <c:pt idx="62">
                  <c:v>66311.589643027721</c:v>
                </c:pt>
                <c:pt idx="63">
                  <c:v>40224.231872667711</c:v>
                </c:pt>
                <c:pt idx="64">
                  <c:v>40451.665527772479</c:v>
                </c:pt>
                <c:pt idx="65">
                  <c:v>40680.385125829205</c:v>
                </c:pt>
                <c:pt idx="66">
                  <c:v>40910.39793774626</c:v>
                </c:pt>
                <c:pt idx="67">
                  <c:v>41945.336124224159</c:v>
                </c:pt>
                <c:pt idx="68">
                  <c:v>68593.241689355171</c:v>
                </c:pt>
                <c:pt idx="69">
                  <c:v>68981.07785046022</c:v>
                </c:pt>
                <c:pt idx="70">
                  <c:v>69371.106893606557</c:v>
                </c:pt>
                <c:pt idx="71">
                  <c:v>69763.341217668247</c:v>
                </c:pt>
                <c:pt idx="72">
                  <c:v>70157.793291624141</c:v>
                </c:pt>
                <c:pt idx="73">
                  <c:v>70554.475654954455</c:v>
                </c:pt>
                <c:pt idx="74">
                  <c:v>70953.400918039843</c:v>
                </c:pt>
                <c:pt idx="75">
                  <c:v>43039.928103754646</c:v>
                </c:pt>
                <c:pt idx="76">
                  <c:v>43283.282114716618</c:v>
                </c:pt>
                <c:pt idx="77">
                  <c:v>43528.012084637332</c:v>
                </c:pt>
                <c:pt idx="78">
                  <c:v>43774.125793388608</c:v>
                </c:pt>
                <c:pt idx="79">
                  <c:v>44881.509652920024</c:v>
                </c:pt>
                <c:pt idx="80">
                  <c:v>73394.768607610051</c:v>
                </c:pt>
                <c:pt idx="81">
                  <c:v>73809.753299992532</c:v>
                </c:pt>
                <c:pt idx="82">
                  <c:v>74227.08437615911</c:v>
                </c:pt>
                <c:pt idx="83">
                  <c:v>74646.775102905143</c:v>
                </c:pt>
                <c:pt idx="84">
                  <c:v>75068.838822037942</c:v>
                </c:pt>
                <c:pt idx="85">
                  <c:v>75493.288950801405</c:v>
                </c:pt>
                <c:pt idx="86">
                  <c:v>75920.138982302728</c:v>
                </c:pt>
                <c:pt idx="87">
                  <c:v>46052.723071017572</c:v>
                </c:pt>
                <c:pt idx="88">
                  <c:v>46313.111862746999</c:v>
                </c:pt>
                <c:pt idx="89">
                  <c:v>46574.972930562122</c:v>
                </c:pt>
                <c:pt idx="90">
                  <c:v>46838.31459892595</c:v>
                </c:pt>
                <c:pt idx="91">
                  <c:v>48023.215328624574</c:v>
                </c:pt>
                <c:pt idx="92">
                  <c:v>78532.402410142895</c:v>
                </c:pt>
                <c:pt idx="93">
                  <c:v>78976.436030992001</c:v>
                </c:pt>
                <c:pt idx="94">
                  <c:v>79422.980282490375</c:v>
                </c:pt>
                <c:pt idx="95">
                  <c:v>79872.049360108707</c:v>
                </c:pt>
                <c:pt idx="96">
                  <c:v>80323.657539580759</c:v>
                </c:pt>
                <c:pt idx="97">
                  <c:v>80777.819177357742</c:v>
                </c:pt>
                <c:pt idx="98">
                  <c:v>81234.548711063951</c:v>
                </c:pt>
                <c:pt idx="99">
                  <c:v>49276.413685988759</c:v>
                </c:pt>
                <c:pt idx="100">
                  <c:v>49555.029693139273</c:v>
                </c:pt>
                <c:pt idx="101">
                  <c:v>49835.221035701376</c:v>
                </c:pt>
                <c:pt idx="102">
                  <c:v>50116.996620850892</c:v>
                </c:pt>
                <c:pt idx="103">
                  <c:v>51384.840401628397</c:v>
                </c:pt>
                <c:pt idx="104">
                  <c:v>84029.670578852922</c:v>
                </c:pt>
                <c:pt idx="105">
                  <c:v>84504.786553161583</c:v>
                </c:pt>
                <c:pt idx="106">
                  <c:v>84982.588902264732</c:v>
                </c:pt>
                <c:pt idx="107">
                  <c:v>85463.092815316239</c:v>
                </c:pt>
                <c:pt idx="108">
                  <c:v>85946.313567351317</c:v>
                </c:pt>
                <c:pt idx="109">
                  <c:v>86432.266519772631</c:v>
                </c:pt>
                <c:pt idx="110">
                  <c:v>86920.967120838424</c:v>
                </c:pt>
                <c:pt idx="111">
                  <c:v>52725.762644008108</c:v>
                </c:pt>
                <c:pt idx="112">
                  <c:v>53023.881771659151</c:v>
                </c:pt>
                <c:pt idx="113">
                  <c:v>53323.686508200633</c:v>
                </c:pt>
                <c:pt idx="114">
                  <c:v>53625.186384310371</c:v>
                </c:pt>
                <c:pt idx="115">
                  <c:v>54981.779229742366</c:v>
                </c:pt>
                <c:pt idx="116">
                  <c:v>89911.747519372861</c:v>
                </c:pt>
                <c:pt idx="117">
                  <c:v>90420.121611882874</c:v>
                </c:pt>
                <c:pt idx="118">
                  <c:v>90931.370125423418</c:v>
                </c:pt>
                <c:pt idx="119">
                  <c:v>91445.509312388473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E9-4308-96E9-2D634AB52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352837632"/>
        <c:axId val="351443136"/>
      </c:barChart>
      <c:catAx>
        <c:axId val="35283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1443136"/>
        <c:crosses val="autoZero"/>
        <c:auto val="1"/>
        <c:lblAlgn val="ctr"/>
        <c:lblOffset val="100"/>
        <c:noMultiLvlLbl val="0"/>
      </c:catAx>
      <c:valAx>
        <c:axId val="35144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837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Отчеты!$A$6</c:f>
              <c:strCache>
                <c:ptCount val="1"/>
                <c:pt idx="0">
                  <c:v>Выручка</c:v>
                </c:pt>
              </c:strCache>
            </c:strRef>
          </c:tx>
          <c:invertIfNegative val="0"/>
          <c:cat>
            <c:strRef>
              <c:f>Отчеты!$G$4:$DV$4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Отчеты!$G$6:$DV$6</c:f>
              <c:numCache>
                <c:formatCode>#,##0</c:formatCode>
                <c:ptCount val="120"/>
                <c:pt idx="0">
                  <c:v>17118</c:v>
                </c:pt>
                <c:pt idx="1">
                  <c:v>51644.362982224811</c:v>
                </c:pt>
                <c:pt idx="2">
                  <c:v>99294.398080301893</c:v>
                </c:pt>
                <c:pt idx="3">
                  <c:v>134474.46111721449</c:v>
                </c:pt>
                <c:pt idx="4">
                  <c:v>165722.69357297456</c:v>
                </c:pt>
                <c:pt idx="5">
                  <c:v>184267.15562516305</c:v>
                </c:pt>
                <c:pt idx="6">
                  <c:v>203016.02579803893</c:v>
                </c:pt>
                <c:pt idx="7">
                  <c:v>218409.59977956128</c:v>
                </c:pt>
                <c:pt idx="8">
                  <c:v>285489.10425708565</c:v>
                </c:pt>
                <c:pt idx="9">
                  <c:v>287103.30115907534</c:v>
                </c:pt>
                <c:pt idx="10">
                  <c:v>288726.6249650328</c:v>
                </c:pt>
                <c:pt idx="11">
                  <c:v>290359.1272797999</c:v>
                </c:pt>
                <c:pt idx="12">
                  <c:v>292000.86</c:v>
                </c:pt>
                <c:pt idx="13">
                  <c:v>293651.87531568733</c:v>
                </c:pt>
                <c:pt idx="14">
                  <c:v>295312.22571200645</c:v>
                </c:pt>
                <c:pt idx="15">
                  <c:v>228486.69100622032</c:v>
                </c:pt>
                <c:pt idx="16">
                  <c:v>229778.58797625668</c:v>
                </c:pt>
                <c:pt idx="17">
                  <c:v>231077.7895195871</c:v>
                </c:pt>
                <c:pt idx="18">
                  <c:v>232384.33693733107</c:v>
                </c:pt>
                <c:pt idx="19">
                  <c:v>266089.41362099885</c:v>
                </c:pt>
                <c:pt idx="20">
                  <c:v>305473.34155508166</c:v>
                </c:pt>
                <c:pt idx="21">
                  <c:v>307200.53224021062</c:v>
                </c:pt>
                <c:pt idx="22">
                  <c:v>308937.48871258501</c:v>
                </c:pt>
                <c:pt idx="23">
                  <c:v>310684.26618938585</c:v>
                </c:pt>
                <c:pt idx="24">
                  <c:v>312440.92019999993</c:v>
                </c:pt>
                <c:pt idx="25">
                  <c:v>314207.50658778538</c:v>
                </c:pt>
                <c:pt idx="26">
                  <c:v>315984.08151184692</c:v>
                </c:pt>
                <c:pt idx="27">
                  <c:v>244480.75937665577</c:v>
                </c:pt>
                <c:pt idx="28">
                  <c:v>245863.0891345946</c:v>
                </c:pt>
                <c:pt idx="29">
                  <c:v>247253.23478595825</c:v>
                </c:pt>
                <c:pt idx="30">
                  <c:v>248651.24052294425</c:v>
                </c:pt>
                <c:pt idx="31">
                  <c:v>284715.67257446883</c:v>
                </c:pt>
                <c:pt idx="32">
                  <c:v>326856.47546393727</c:v>
                </c:pt>
                <c:pt idx="33">
                  <c:v>328704.56949702528</c:v>
                </c:pt>
                <c:pt idx="34">
                  <c:v>330563.11292246595</c:v>
                </c:pt>
                <c:pt idx="35">
                  <c:v>332432.16482264281</c:v>
                </c:pt>
                <c:pt idx="36">
                  <c:v>334311.78461399995</c:v>
                </c:pt>
                <c:pt idx="37">
                  <c:v>336202.0320489303</c:v>
                </c:pt>
                <c:pt idx="38">
                  <c:v>338102.96721767611</c:v>
                </c:pt>
                <c:pt idx="39">
                  <c:v>261594.41253302162</c:v>
                </c:pt>
                <c:pt idx="40">
                  <c:v>263073.50537401618</c:v>
                </c:pt>
                <c:pt idx="41">
                  <c:v>264560.96122097521</c:v>
                </c:pt>
                <c:pt idx="42">
                  <c:v>266056.82735955028</c:v>
                </c:pt>
                <c:pt idx="43">
                  <c:v>304645.76965468162</c:v>
                </c:pt>
                <c:pt idx="44">
                  <c:v>349736.42874641292</c:v>
                </c:pt>
                <c:pt idx="45">
                  <c:v>351713.88936181704</c:v>
                </c:pt>
                <c:pt idx="46">
                  <c:v>353702.53082703851</c:v>
                </c:pt>
                <c:pt idx="47">
                  <c:v>355702.4163602278</c:v>
                </c:pt>
                <c:pt idx="48">
                  <c:v>357713.60953697993</c:v>
                </c:pt>
                <c:pt idx="49">
                  <c:v>359736.17429235554</c:v>
                </c:pt>
                <c:pt idx="50">
                  <c:v>361770.17492291349</c:v>
                </c:pt>
                <c:pt idx="51">
                  <c:v>279906.02141033311</c:v>
                </c:pt>
                <c:pt idx="52">
                  <c:v>281488.65075019735</c:v>
                </c:pt>
                <c:pt idx="53">
                  <c:v>283080.2285064435</c:v>
                </c:pt>
                <c:pt idx="54">
                  <c:v>284680.80527471885</c:v>
                </c:pt>
                <c:pt idx="55">
                  <c:v>325970.97353050928</c:v>
                </c:pt>
                <c:pt idx="56">
                  <c:v>374217.97875866183</c:v>
                </c:pt>
                <c:pt idx="57">
                  <c:v>376333.86161714426</c:v>
                </c:pt>
                <c:pt idx="58">
                  <c:v>378461.70798493124</c:v>
                </c:pt>
                <c:pt idx="59">
                  <c:v>380601.58550544374</c:v>
                </c:pt>
                <c:pt idx="60">
                  <c:v>382753.56220456853</c:v>
                </c:pt>
                <c:pt idx="61">
                  <c:v>384917.70649282041</c:v>
                </c:pt>
                <c:pt idx="62">
                  <c:v>387094.08716751746</c:v>
                </c:pt>
                <c:pt idx="63">
                  <c:v>299499.4429090565</c:v>
                </c:pt>
                <c:pt idx="64">
                  <c:v>301192.85630271118</c:v>
                </c:pt>
                <c:pt idx="65">
                  <c:v>302895.84450189455</c:v>
                </c:pt>
                <c:pt idx="66">
                  <c:v>304608.46164394915</c:v>
                </c:pt>
                <c:pt idx="67">
                  <c:v>348788.94167764502</c:v>
                </c:pt>
                <c:pt idx="68">
                  <c:v>400413.23727176816</c:v>
                </c:pt>
                <c:pt idx="69">
                  <c:v>402677.23193034442</c:v>
                </c:pt>
                <c:pt idx="70">
                  <c:v>404954.02754387644</c:v>
                </c:pt>
                <c:pt idx="71">
                  <c:v>407243.6964908248</c:v>
                </c:pt>
                <c:pt idx="72">
                  <c:v>409546.31155888829</c:v>
                </c:pt>
                <c:pt idx="73">
                  <c:v>411861.94594731787</c:v>
                </c:pt>
                <c:pt idx="74">
                  <c:v>414190.67326924368</c:v>
                </c:pt>
                <c:pt idx="75">
                  <c:v>320464.40391269053</c:v>
                </c:pt>
                <c:pt idx="76">
                  <c:v>322276.35624390101</c:v>
                </c:pt>
                <c:pt idx="77">
                  <c:v>324098.55361702724</c:v>
                </c:pt>
                <c:pt idx="78">
                  <c:v>325931.05395902565</c:v>
                </c:pt>
                <c:pt idx="79">
                  <c:v>373204.16759508027</c:v>
                </c:pt>
                <c:pt idx="80">
                  <c:v>428442.16388079204</c:v>
                </c:pt>
                <c:pt idx="81">
                  <c:v>430864.63816546864</c:v>
                </c:pt>
                <c:pt idx="82">
                  <c:v>433300.80947194796</c:v>
                </c:pt>
                <c:pt idx="83">
                  <c:v>435750.75524518266</c:v>
                </c:pt>
                <c:pt idx="84">
                  <c:v>438214.55336801062</c:v>
                </c:pt>
                <c:pt idx="85">
                  <c:v>440692.28216363024</c:v>
                </c:pt>
                <c:pt idx="86">
                  <c:v>443184.02039809083</c:v>
                </c:pt>
                <c:pt idx="87">
                  <c:v>342896.91218657896</c:v>
                </c:pt>
                <c:pt idx="88">
                  <c:v>344835.7011809742</c:v>
                </c:pt>
                <c:pt idx="89">
                  <c:v>346785.45237021928</c:v>
                </c:pt>
                <c:pt idx="90">
                  <c:v>348746.22773615754</c:v>
                </c:pt>
                <c:pt idx="91">
                  <c:v>399328.45932673593</c:v>
                </c:pt>
                <c:pt idx="92">
                  <c:v>458433.11535244755</c:v>
                </c:pt>
                <c:pt idx="93">
                  <c:v>461025.16283705144</c:v>
                </c:pt>
                <c:pt idx="94">
                  <c:v>463631.8661349843</c:v>
                </c:pt>
                <c:pt idx="95">
                  <c:v>466253.30811234558</c:v>
                </c:pt>
                <c:pt idx="96">
                  <c:v>468889.57210377144</c:v>
                </c:pt>
                <c:pt idx="97">
                  <c:v>471540.74191508442</c:v>
                </c:pt>
                <c:pt idx="98">
                  <c:v>474206.90182595723</c:v>
                </c:pt>
                <c:pt idx="99">
                  <c:v>366899.69603963941</c:v>
                </c:pt>
                <c:pt idx="100">
                  <c:v>368974.20026364236</c:v>
                </c:pt>
                <c:pt idx="101">
                  <c:v>371060.43403613457</c:v>
                </c:pt>
                <c:pt idx="102">
                  <c:v>373158.46367768862</c:v>
                </c:pt>
                <c:pt idx="103">
                  <c:v>427281.45147960749</c:v>
                </c:pt>
                <c:pt idx="104">
                  <c:v>490523.43342711887</c:v>
                </c:pt>
                <c:pt idx="105">
                  <c:v>493296.9242356451</c:v>
                </c:pt>
                <c:pt idx="106">
                  <c:v>496086.09676443326</c:v>
                </c:pt>
                <c:pt idx="107">
                  <c:v>498891.03968020971</c:v>
                </c:pt>
                <c:pt idx="108">
                  <c:v>501711.84215103538</c:v>
                </c:pt>
                <c:pt idx="109">
                  <c:v>504548.59384914022</c:v>
                </c:pt>
                <c:pt idx="110">
                  <c:v>507401.38495377416</c:v>
                </c:pt>
                <c:pt idx="111">
                  <c:v>392582.67476241419</c:v>
                </c:pt>
                <c:pt idx="112">
                  <c:v>394802.39428209735</c:v>
                </c:pt>
                <c:pt idx="113">
                  <c:v>397034.664418664</c:v>
                </c:pt>
                <c:pt idx="114">
                  <c:v>399279.55613512674</c:v>
                </c:pt>
                <c:pt idx="115">
                  <c:v>457191.1530831799</c:v>
                </c:pt>
                <c:pt idx="116">
                  <c:v>524860.07376701722</c:v>
                </c:pt>
                <c:pt idx="117">
                  <c:v>527827.70893214003</c:v>
                </c:pt>
                <c:pt idx="118">
                  <c:v>530812.12353794347</c:v>
                </c:pt>
                <c:pt idx="119">
                  <c:v>533813.41245782434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4A-4248-A7F8-7EC76CAF6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352839168"/>
        <c:axId val="352190464"/>
      </c:barChart>
      <c:catAx>
        <c:axId val="352839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190464"/>
        <c:crosses val="autoZero"/>
        <c:auto val="1"/>
        <c:lblAlgn val="ctr"/>
        <c:lblOffset val="100"/>
        <c:noMultiLvlLbl val="0"/>
      </c:catAx>
      <c:valAx>
        <c:axId val="35219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839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Отчеты!$A$55</c:f>
              <c:strCache>
                <c:ptCount val="1"/>
                <c:pt idx="0">
                  <c:v>Денежные потоки от инвестиционной деятельности</c:v>
                </c:pt>
              </c:strCache>
            </c:strRef>
          </c:tx>
          <c:invertIfNegative val="0"/>
          <c:cat>
            <c:strRef>
              <c:f>Отчеты!$G$37:$DV$37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Отчеты!$G$55:$DV$55</c:f>
              <c:numCache>
                <c:formatCode>#,##0</c:formatCode>
                <c:ptCount val="120"/>
                <c:pt idx="0">
                  <c:v>-9999.6</c:v>
                </c:pt>
                <c:pt idx="1">
                  <c:v>-3000</c:v>
                </c:pt>
                <c:pt idx="2">
                  <c:v>-47000.4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7-4877-B826-A74A73193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840704"/>
        <c:axId val="352192192"/>
      </c:barChart>
      <c:catAx>
        <c:axId val="35284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192192"/>
        <c:crosses val="autoZero"/>
        <c:auto val="1"/>
        <c:lblAlgn val="ctr"/>
        <c:lblOffset val="100"/>
        <c:noMultiLvlLbl val="0"/>
      </c:catAx>
      <c:valAx>
        <c:axId val="35219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840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Отчеты!$A$66</c:f>
              <c:strCache>
                <c:ptCount val="1"/>
                <c:pt idx="0">
                  <c:v>Денежные средства на конец периода</c:v>
                </c:pt>
              </c:strCache>
            </c:strRef>
          </c:tx>
          <c:invertIfNegative val="0"/>
          <c:cat>
            <c:strRef>
              <c:f>Отчеты!$G$37:$DV$37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Отчеты!$G$66:$DV$66</c:f>
              <c:numCache>
                <c:formatCode>#,##0</c:formatCode>
                <c:ptCount val="120"/>
                <c:pt idx="0">
                  <c:v>3736.5648635009711</c:v>
                </c:pt>
                <c:pt idx="1">
                  <c:v>7066.4803856684903</c:v>
                </c:pt>
                <c:pt idx="2">
                  <c:v>7423.7436780536173</c:v>
                </c:pt>
                <c:pt idx="3">
                  <c:v>9119.2064199407596</c:v>
                </c:pt>
                <c:pt idx="4">
                  <c:v>10739.250189036664</c:v>
                </c:pt>
                <c:pt idx="5">
                  <c:v>12351.511218604299</c:v>
                </c:pt>
                <c:pt idx="6">
                  <c:v>13898.19093031197</c:v>
                </c:pt>
                <c:pt idx="7">
                  <c:v>15678.737508039298</c:v>
                </c:pt>
                <c:pt idx="8">
                  <c:v>18821.614811308253</c:v>
                </c:pt>
                <c:pt idx="9">
                  <c:v>21491.566964727695</c:v>
                </c:pt>
                <c:pt idx="10">
                  <c:v>24268.597266511635</c:v>
                </c:pt>
                <c:pt idx="11">
                  <c:v>26098.843946752029</c:v>
                </c:pt>
                <c:pt idx="12">
                  <c:v>27770.843449478918</c:v>
                </c:pt>
                <c:pt idx="13">
                  <c:v>29254.053729572515</c:v>
                </c:pt>
                <c:pt idx="14">
                  <c:v>39002.980969318502</c:v>
                </c:pt>
                <c:pt idx="15">
                  <c:v>48418.656764978616</c:v>
                </c:pt>
                <c:pt idx="16">
                  <c:v>65961.716261425347</c:v>
                </c:pt>
                <c:pt idx="17">
                  <c:v>83602.93017348407</c:v>
                </c:pt>
                <c:pt idx="18">
                  <c:v>101342.85348049061</c:v>
                </c:pt>
                <c:pt idx="19">
                  <c:v>119770.60258708333</c:v>
                </c:pt>
                <c:pt idx="20">
                  <c:v>157398.95805497581</c:v>
                </c:pt>
                <c:pt idx="21">
                  <c:v>187179.58212132426</c:v>
                </c:pt>
                <c:pt idx="22">
                  <c:v>217127.55357255079</c:v>
                </c:pt>
                <c:pt idx="23">
                  <c:v>247243.81861509883</c:v>
                </c:pt>
                <c:pt idx="24">
                  <c:v>277529.32880540262</c:v>
                </c:pt>
                <c:pt idx="25">
                  <c:v>307985.04108013271</c:v>
                </c:pt>
                <c:pt idx="26">
                  <c:v>338611.91778661998</c:v>
                </c:pt>
                <c:pt idx="27">
                  <c:v>348673.85755464318</c:v>
                </c:pt>
                <c:pt idx="28">
                  <c:v>367432.09788250749</c:v>
                </c:pt>
                <c:pt idx="29">
                  <c:v>386295.36343507713</c:v>
                </c:pt>
                <c:pt idx="30">
                  <c:v>405264.24804024101</c:v>
                </c:pt>
                <c:pt idx="31">
                  <c:v>424969.10625096149</c:v>
                </c:pt>
                <c:pt idx="32">
                  <c:v>465218.61326827342</c:v>
                </c:pt>
                <c:pt idx="33">
                  <c:v>497071.04768593272</c:v>
                </c:pt>
                <c:pt idx="34">
                  <c:v>529102.54380541143</c:v>
                </c:pt>
                <c:pt idx="35">
                  <c:v>561314.11406760535</c:v>
                </c:pt>
                <c:pt idx="36">
                  <c:v>593706.77663789608</c:v>
                </c:pt>
                <c:pt idx="37">
                  <c:v>626281.55543852504</c:v>
                </c:pt>
                <c:pt idx="38">
                  <c:v>659039.48018113244</c:v>
                </c:pt>
                <c:pt idx="39">
                  <c:v>669792.92239958397</c:v>
                </c:pt>
                <c:pt idx="40">
                  <c:v>689851.40621706622</c:v>
                </c:pt>
                <c:pt idx="41">
                  <c:v>710022.26702498214</c:v>
                </c:pt>
                <c:pt idx="42">
                  <c:v>730306.14021917398</c:v>
                </c:pt>
                <c:pt idx="43">
                  <c:v>751377.50517131179</c:v>
                </c:pt>
                <c:pt idx="44">
                  <c:v>794431.64434650214</c:v>
                </c:pt>
                <c:pt idx="45">
                  <c:v>828500.91584006476</c:v>
                </c:pt>
                <c:pt idx="46">
                  <c:v>862761.78335457342</c:v>
                </c:pt>
                <c:pt idx="47">
                  <c:v>897215.33020178706</c:v>
                </c:pt>
                <c:pt idx="48">
                  <c:v>931862.64581866574</c:v>
                </c:pt>
                <c:pt idx="49">
                  <c:v>966704.82580200396</c:v>
                </c:pt>
                <c:pt idx="50">
                  <c:v>1001742.9719432618</c:v>
                </c:pt>
                <c:pt idx="51">
                  <c:v>1013236.3217836719</c:v>
                </c:pt>
                <c:pt idx="52">
                  <c:v>1034686.0661350442</c:v>
                </c:pt>
                <c:pt idx="53">
                  <c:v>1056256.0538661813</c:v>
                </c:pt>
                <c:pt idx="54">
                  <c:v>1077946.9648506325</c:v>
                </c:pt>
                <c:pt idx="55">
                  <c:v>1100480.4920160866</c:v>
                </c:pt>
                <c:pt idx="56">
                  <c:v>1146535.587600207</c:v>
                </c:pt>
                <c:pt idx="57">
                  <c:v>1182976.8747649852</c:v>
                </c:pt>
                <c:pt idx="58">
                  <c:v>1219623.169672176</c:v>
                </c:pt>
                <c:pt idx="59">
                  <c:v>1256475.6314653612</c:v>
                </c:pt>
                <c:pt idx="60">
                  <c:v>1293535.4258420882</c:v>
                </c:pt>
                <c:pt idx="61">
                  <c:v>1330803.725090927</c:v>
                </c:pt>
                <c:pt idx="62">
                  <c:v>1368281.7081287394</c:v>
                </c:pt>
                <c:pt idx="63">
                  <c:v>1380566.7591246434</c:v>
                </c:pt>
                <c:pt idx="64">
                  <c:v>1403505.1522472794</c:v>
                </c:pt>
                <c:pt idx="65">
                  <c:v>1426572.2057862622</c:v>
                </c:pt>
                <c:pt idx="66">
                  <c:v>1449768.647206293</c:v>
                </c:pt>
                <c:pt idx="67">
                  <c:v>1473866.6879399947</c:v>
                </c:pt>
                <c:pt idx="68">
                  <c:v>1523132.8068816713</c:v>
                </c:pt>
                <c:pt idx="69">
                  <c:v>1562112.1508146513</c:v>
                </c:pt>
                <c:pt idx="70">
                  <c:v>1601310.8530320115</c:v>
                </c:pt>
                <c:pt idx="71">
                  <c:v>1640730.1538173873</c:v>
                </c:pt>
                <c:pt idx="72">
                  <c:v>1680371.3004671517</c:v>
                </c:pt>
                <c:pt idx="73">
                  <c:v>1720235.5473300754</c:v>
                </c:pt>
                <c:pt idx="74">
                  <c:v>1760324.1558472014</c:v>
                </c:pt>
                <c:pt idx="75">
                  <c:v>1773456.3270794861</c:v>
                </c:pt>
                <c:pt idx="76">
                  <c:v>1797987.5743873732</c:v>
                </c:pt>
                <c:pt idx="77">
                  <c:v>1822656.4883407515</c:v>
                </c:pt>
                <c:pt idx="78">
                  <c:v>1847463.8473268505</c:v>
                </c:pt>
                <c:pt idx="79">
                  <c:v>1873235.9175785789</c:v>
                </c:pt>
                <c:pt idx="80">
                  <c:v>1925937.8315128386</c:v>
                </c:pt>
                <c:pt idx="81">
                  <c:v>1967632.8961877937</c:v>
                </c:pt>
                <c:pt idx="82">
                  <c:v>2009562.6742270375</c:v>
                </c:pt>
                <c:pt idx="83">
                  <c:v>2051728.4927340539</c:v>
                </c:pt>
                <c:pt idx="84">
                  <c:v>2094131.6863159684</c:v>
                </c:pt>
                <c:pt idx="85">
                  <c:v>2136773.5971259642</c:v>
                </c:pt>
                <c:pt idx="86">
                  <c:v>2179655.5749059557</c:v>
                </c:pt>
                <c:pt idx="87">
                  <c:v>2193694.1647911677</c:v>
                </c:pt>
                <c:pt idx="88">
                  <c:v>2219929.7660772717</c:v>
                </c:pt>
                <c:pt idx="89">
                  <c:v>2246312.670674054</c:v>
                </c:pt>
                <c:pt idx="90">
                  <c:v>2272843.7114558467</c:v>
                </c:pt>
                <c:pt idx="91">
                  <c:v>2300406.9932918628</c:v>
                </c:pt>
                <c:pt idx="92">
                  <c:v>2356785.2078681882</c:v>
                </c:pt>
                <c:pt idx="93">
                  <c:v>2401386.093737056</c:v>
                </c:pt>
                <c:pt idx="94">
                  <c:v>2446238.122905714</c:v>
                </c:pt>
                <c:pt idx="95">
                  <c:v>2491342.7153748902</c:v>
                </c:pt>
                <c:pt idx="96">
                  <c:v>2536701.2991742049</c:v>
                </c:pt>
                <c:pt idx="97">
                  <c:v>2582315.3104075668</c:v>
                </c:pt>
                <c:pt idx="98">
                  <c:v>2628186.1932988265</c:v>
                </c:pt>
                <c:pt idx="99">
                  <c:v>2643194.6511426675</c:v>
                </c:pt>
                <c:pt idx="100">
                  <c:v>2671253.9111854685</c:v>
                </c:pt>
                <c:pt idx="101">
                  <c:v>2699470.7857706896</c:v>
                </c:pt>
                <c:pt idx="102">
                  <c:v>2727846.166073875</c:v>
                </c:pt>
                <c:pt idx="103">
                  <c:v>2757326.0443050801</c:v>
                </c:pt>
                <c:pt idx="104">
                  <c:v>2817637.9005684149</c:v>
                </c:pt>
                <c:pt idx="105">
                  <c:v>2865348.0151147684</c:v>
                </c:pt>
                <c:pt idx="106">
                  <c:v>2913326.8529918967</c:v>
                </c:pt>
                <c:pt idx="107">
                  <c:v>2961575.9336005813</c:v>
                </c:pt>
                <c:pt idx="108">
                  <c:v>3010096.7849325147</c:v>
                </c:pt>
                <c:pt idx="109">
                  <c:v>3058890.9436188811</c:v>
                </c:pt>
                <c:pt idx="110">
                  <c:v>3107959.954979192</c:v>
                </c:pt>
                <c:pt idx="111">
                  <c:v>3124006.1715387711</c:v>
                </c:pt>
                <c:pt idx="112">
                  <c:v>3154016.7464512326</c:v>
                </c:pt>
                <c:pt idx="113">
                  <c:v>3184195.9689240879</c:v>
                </c:pt>
                <c:pt idx="114">
                  <c:v>3214544.7925151633</c:v>
                </c:pt>
                <c:pt idx="115">
                  <c:v>3246075.4288892164</c:v>
                </c:pt>
                <c:pt idx="116">
                  <c:v>3310596.2817576518</c:v>
                </c:pt>
                <c:pt idx="117">
                  <c:v>3361633.2709889198</c:v>
                </c:pt>
                <c:pt idx="118">
                  <c:v>3412957.7941841139</c:v>
                </c:pt>
                <c:pt idx="119">
                  <c:v>3464571.4771020734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F5-44EB-AA8B-172579E0B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354246656"/>
        <c:axId val="352193920"/>
      </c:barChart>
      <c:catAx>
        <c:axId val="35424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193920"/>
        <c:crosses val="autoZero"/>
        <c:auto val="1"/>
        <c:lblAlgn val="ctr"/>
        <c:lblOffset val="100"/>
        <c:noMultiLvlLbl val="0"/>
      </c:catAx>
      <c:valAx>
        <c:axId val="35219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4246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bg1"/>
              </a:solidFill>
            </a:ln>
            <a:effectLst/>
          </c:spPr>
          <c:val>
            <c:numRef>
              <c:f>Отчеты!#REF!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Отчеты!#REF!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Отчеты!#REF!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FF8-4534-9FFD-9D47C8BAD66A}"/>
            </c:ext>
          </c:extLst>
        </c:ser>
        <c:ser>
          <c:idx val="1"/>
          <c:order val="1"/>
          <c:spPr>
            <a:solidFill>
              <a:schemeClr val="accent3">
                <a:lumMod val="60000"/>
                <a:lumOff val="40000"/>
              </a:schemeClr>
            </a:solidFill>
          </c:spPr>
          <c:val>
            <c:numRef>
              <c:f>Отчеты!#REF!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Отчеты!#REF!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Отчеты!#REF!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FF8-4534-9FFD-9D47C8BAD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248192"/>
        <c:axId val="352196224"/>
      </c:areaChart>
      <c:catAx>
        <c:axId val="35424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196224"/>
        <c:crosses val="autoZero"/>
        <c:auto val="1"/>
        <c:lblAlgn val="ctr"/>
        <c:lblOffset val="100"/>
        <c:noMultiLvlLbl val="0"/>
      </c:catAx>
      <c:valAx>
        <c:axId val="35219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42481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Анализ!$A$18</c:f>
              <c:strCache>
                <c:ptCount val="1"/>
                <c:pt idx="0">
                  <c:v>Дисконтированный поток нарастающим итогом</c:v>
                </c:pt>
              </c:strCache>
            </c:strRef>
          </c:tx>
          <c:spPr>
            <a:ln w="44450">
              <a:solidFill>
                <a:srgbClr val="C00000">
                  <a:alpha val="50000"/>
                </a:srgbClr>
              </a:solidFill>
            </a:ln>
          </c:spPr>
          <c:marker>
            <c:symbol val="none"/>
          </c:marker>
          <c:cat>
            <c:strRef>
              <c:f>Анализ!$G$4:$DV$4</c:f>
              <c:strCache>
                <c:ptCount val="120"/>
                <c:pt idx="0">
                  <c:v>авг.22</c:v>
                </c:pt>
                <c:pt idx="1">
                  <c:v>сен.22</c:v>
                </c:pt>
                <c:pt idx="2">
                  <c:v>окт.22</c:v>
                </c:pt>
                <c:pt idx="3">
                  <c:v>ноя.22</c:v>
                </c:pt>
                <c:pt idx="4">
                  <c:v>дек.22</c:v>
                </c:pt>
                <c:pt idx="5">
                  <c:v>янв.23</c:v>
                </c:pt>
                <c:pt idx="6">
                  <c:v>фев.23</c:v>
                </c:pt>
                <c:pt idx="7">
                  <c:v>мар.23</c:v>
                </c:pt>
                <c:pt idx="8">
                  <c:v>апр.23</c:v>
                </c:pt>
                <c:pt idx="9">
                  <c:v>май.23</c:v>
                </c:pt>
                <c:pt idx="10">
                  <c:v>июн.23</c:v>
                </c:pt>
                <c:pt idx="11">
                  <c:v>июл.23</c:v>
                </c:pt>
                <c:pt idx="12">
                  <c:v>авг.23</c:v>
                </c:pt>
                <c:pt idx="13">
                  <c:v>сен.23</c:v>
                </c:pt>
                <c:pt idx="14">
                  <c:v>окт.23</c:v>
                </c:pt>
                <c:pt idx="15">
                  <c:v>ноя.23</c:v>
                </c:pt>
                <c:pt idx="16">
                  <c:v>дек.23</c:v>
                </c:pt>
                <c:pt idx="17">
                  <c:v>янв.24</c:v>
                </c:pt>
                <c:pt idx="18">
                  <c:v>фев.24</c:v>
                </c:pt>
                <c:pt idx="19">
                  <c:v>мар.24</c:v>
                </c:pt>
                <c:pt idx="20">
                  <c:v>апр.24</c:v>
                </c:pt>
                <c:pt idx="21">
                  <c:v>май.24</c:v>
                </c:pt>
                <c:pt idx="22">
                  <c:v>июн.24</c:v>
                </c:pt>
                <c:pt idx="23">
                  <c:v>июл.24</c:v>
                </c:pt>
                <c:pt idx="24">
                  <c:v>авг.24</c:v>
                </c:pt>
                <c:pt idx="25">
                  <c:v>сен.24</c:v>
                </c:pt>
                <c:pt idx="26">
                  <c:v>окт.24</c:v>
                </c:pt>
                <c:pt idx="27">
                  <c:v>ноя.24</c:v>
                </c:pt>
                <c:pt idx="28">
                  <c:v>дек.24</c:v>
                </c:pt>
                <c:pt idx="29">
                  <c:v>янв.25</c:v>
                </c:pt>
                <c:pt idx="30">
                  <c:v>фев.25</c:v>
                </c:pt>
                <c:pt idx="31">
                  <c:v>мар.25</c:v>
                </c:pt>
                <c:pt idx="32">
                  <c:v>апр.25</c:v>
                </c:pt>
                <c:pt idx="33">
                  <c:v>май.25</c:v>
                </c:pt>
                <c:pt idx="34">
                  <c:v>июн.25</c:v>
                </c:pt>
                <c:pt idx="35">
                  <c:v>июл.25</c:v>
                </c:pt>
                <c:pt idx="36">
                  <c:v>авг.25</c:v>
                </c:pt>
                <c:pt idx="37">
                  <c:v>сен.25</c:v>
                </c:pt>
                <c:pt idx="38">
                  <c:v>окт.25</c:v>
                </c:pt>
                <c:pt idx="39">
                  <c:v>ноя.25</c:v>
                </c:pt>
                <c:pt idx="40">
                  <c:v>дек.25</c:v>
                </c:pt>
                <c:pt idx="41">
                  <c:v>янв.26</c:v>
                </c:pt>
                <c:pt idx="42">
                  <c:v>фев.26</c:v>
                </c:pt>
                <c:pt idx="43">
                  <c:v>мар.26</c:v>
                </c:pt>
                <c:pt idx="44">
                  <c:v>апр.26</c:v>
                </c:pt>
                <c:pt idx="45">
                  <c:v>май.26</c:v>
                </c:pt>
                <c:pt idx="46">
                  <c:v>июн.26</c:v>
                </c:pt>
                <c:pt idx="47">
                  <c:v>июл.26</c:v>
                </c:pt>
                <c:pt idx="48">
                  <c:v>авг.26</c:v>
                </c:pt>
                <c:pt idx="49">
                  <c:v>сен.26</c:v>
                </c:pt>
                <c:pt idx="50">
                  <c:v>окт.26</c:v>
                </c:pt>
                <c:pt idx="51">
                  <c:v>ноя.26</c:v>
                </c:pt>
                <c:pt idx="52">
                  <c:v>дек.26</c:v>
                </c:pt>
                <c:pt idx="53">
                  <c:v>янв.27</c:v>
                </c:pt>
                <c:pt idx="54">
                  <c:v>фев.27</c:v>
                </c:pt>
                <c:pt idx="55">
                  <c:v>мар.27</c:v>
                </c:pt>
                <c:pt idx="56">
                  <c:v>апр.27</c:v>
                </c:pt>
                <c:pt idx="57">
                  <c:v>май.27</c:v>
                </c:pt>
                <c:pt idx="58">
                  <c:v>июн.27</c:v>
                </c:pt>
                <c:pt idx="59">
                  <c:v>июл.27</c:v>
                </c:pt>
                <c:pt idx="60">
                  <c:v>авг.27</c:v>
                </c:pt>
                <c:pt idx="61">
                  <c:v>сен.27</c:v>
                </c:pt>
                <c:pt idx="62">
                  <c:v>окт.27</c:v>
                </c:pt>
                <c:pt idx="63">
                  <c:v>ноя.27</c:v>
                </c:pt>
                <c:pt idx="64">
                  <c:v>дек.27</c:v>
                </c:pt>
                <c:pt idx="65">
                  <c:v>янв.28</c:v>
                </c:pt>
                <c:pt idx="66">
                  <c:v>фев.28</c:v>
                </c:pt>
                <c:pt idx="67">
                  <c:v>мар.28</c:v>
                </c:pt>
                <c:pt idx="68">
                  <c:v>апр.28</c:v>
                </c:pt>
                <c:pt idx="69">
                  <c:v>май.28</c:v>
                </c:pt>
                <c:pt idx="70">
                  <c:v>июн.28</c:v>
                </c:pt>
                <c:pt idx="71">
                  <c:v>июл.28</c:v>
                </c:pt>
                <c:pt idx="72">
                  <c:v>авг.28</c:v>
                </c:pt>
                <c:pt idx="73">
                  <c:v>сен.28</c:v>
                </c:pt>
                <c:pt idx="74">
                  <c:v>окт.28</c:v>
                </c:pt>
                <c:pt idx="75">
                  <c:v>ноя.28</c:v>
                </c:pt>
                <c:pt idx="76">
                  <c:v>дек.28</c:v>
                </c:pt>
                <c:pt idx="77">
                  <c:v>янв.29</c:v>
                </c:pt>
                <c:pt idx="78">
                  <c:v>фев.29</c:v>
                </c:pt>
                <c:pt idx="79">
                  <c:v>мар.29</c:v>
                </c:pt>
                <c:pt idx="80">
                  <c:v>апр.29</c:v>
                </c:pt>
                <c:pt idx="81">
                  <c:v>май.29</c:v>
                </c:pt>
                <c:pt idx="82">
                  <c:v>июн.29</c:v>
                </c:pt>
                <c:pt idx="83">
                  <c:v>июл.29</c:v>
                </c:pt>
                <c:pt idx="84">
                  <c:v>авг.29</c:v>
                </c:pt>
                <c:pt idx="85">
                  <c:v>сен.29</c:v>
                </c:pt>
                <c:pt idx="86">
                  <c:v>окт.29</c:v>
                </c:pt>
                <c:pt idx="87">
                  <c:v>ноя.29</c:v>
                </c:pt>
                <c:pt idx="88">
                  <c:v>дек.29</c:v>
                </c:pt>
                <c:pt idx="89">
                  <c:v>янв.30</c:v>
                </c:pt>
                <c:pt idx="90">
                  <c:v>фев.30</c:v>
                </c:pt>
                <c:pt idx="91">
                  <c:v>мар.30</c:v>
                </c:pt>
                <c:pt idx="92">
                  <c:v>апр.30</c:v>
                </c:pt>
                <c:pt idx="93">
                  <c:v>май.30</c:v>
                </c:pt>
                <c:pt idx="94">
                  <c:v>июн.30</c:v>
                </c:pt>
                <c:pt idx="95">
                  <c:v>июл.30</c:v>
                </c:pt>
                <c:pt idx="96">
                  <c:v>авг.30</c:v>
                </c:pt>
                <c:pt idx="97">
                  <c:v>сен.30</c:v>
                </c:pt>
                <c:pt idx="98">
                  <c:v>окт.30</c:v>
                </c:pt>
                <c:pt idx="99">
                  <c:v>ноя.30</c:v>
                </c:pt>
                <c:pt idx="100">
                  <c:v>дек.30</c:v>
                </c:pt>
                <c:pt idx="101">
                  <c:v>янв.31</c:v>
                </c:pt>
                <c:pt idx="102">
                  <c:v>фев.31</c:v>
                </c:pt>
                <c:pt idx="103">
                  <c:v>мар.31</c:v>
                </c:pt>
                <c:pt idx="104">
                  <c:v>апр.31</c:v>
                </c:pt>
                <c:pt idx="105">
                  <c:v>май.31</c:v>
                </c:pt>
                <c:pt idx="106">
                  <c:v>июн.31</c:v>
                </c:pt>
                <c:pt idx="107">
                  <c:v>июл.31</c:v>
                </c:pt>
                <c:pt idx="108">
                  <c:v>авг.31</c:v>
                </c:pt>
                <c:pt idx="109">
                  <c:v>сен.31</c:v>
                </c:pt>
                <c:pt idx="110">
                  <c:v>окт.31</c:v>
                </c:pt>
                <c:pt idx="111">
                  <c:v>ноя.31</c:v>
                </c:pt>
                <c:pt idx="112">
                  <c:v>дек.31</c:v>
                </c:pt>
                <c:pt idx="113">
                  <c:v>янв.32</c:v>
                </c:pt>
                <c:pt idx="114">
                  <c:v>фев.32</c:v>
                </c:pt>
                <c:pt idx="115">
                  <c:v>мар.32</c:v>
                </c:pt>
                <c:pt idx="116">
                  <c:v>апр.32</c:v>
                </c:pt>
                <c:pt idx="117">
                  <c:v>май.32</c:v>
                </c:pt>
                <c:pt idx="118">
                  <c:v>июн.32</c:v>
                </c:pt>
                <c:pt idx="119">
                  <c:v>июл.32</c:v>
                </c:pt>
              </c:strCache>
            </c:strRef>
          </c:cat>
          <c:val>
            <c:numRef>
              <c:f>Анализ!$G$18:$DV$18</c:f>
              <c:numCache>
                <c:formatCode>#,##0</c:formatCode>
                <c:ptCount val="120"/>
                <c:pt idx="0">
                  <c:v>-239005.80000000002</c:v>
                </c:pt>
                <c:pt idx="1">
                  <c:v>-242642.69035093731</c:v>
                </c:pt>
                <c:pt idx="2">
                  <c:v>-276344.7610626177</c:v>
                </c:pt>
                <c:pt idx="3">
                  <c:v>-253454.10163305001</c:v>
                </c:pt>
                <c:pt idx="4">
                  <c:v>-224588.64794406426</c:v>
                </c:pt>
                <c:pt idx="5">
                  <c:v>-197023.01160884395</c:v>
                </c:pt>
                <c:pt idx="6">
                  <c:v>-169203.50376349888</c:v>
                </c:pt>
                <c:pt idx="7">
                  <c:v>-141163.14220475309</c:v>
                </c:pt>
                <c:pt idx="8">
                  <c:v>-91752.853045448806</c:v>
                </c:pt>
                <c:pt idx="9">
                  <c:v>-46083.393686060241</c:v>
                </c:pt>
                <c:pt idx="10">
                  <c:v>-3860.0303998223244</c:v>
                </c:pt>
                <c:pt idx="11">
                  <c:v>32188.730946104006</c:v>
                </c:pt>
                <c:pt idx="12">
                  <c:v>68107.996821635461</c:v>
                </c:pt>
                <c:pt idx="13">
                  <c:v>103885.93958069279</c:v>
                </c:pt>
                <c:pt idx="14">
                  <c:v>139900.43732542192</c:v>
                </c:pt>
                <c:pt idx="15">
                  <c:v>154377.72489042536</c:v>
                </c:pt>
                <c:pt idx="16">
                  <c:v>175742.31271553697</c:v>
                </c:pt>
                <c:pt idx="17">
                  <c:v>197025.3436532765</c:v>
                </c:pt>
                <c:pt idx="18">
                  <c:v>218227.1312778946</c:v>
                </c:pt>
                <c:pt idx="19">
                  <c:v>239962.84045570603</c:v>
                </c:pt>
                <c:pt idx="20">
                  <c:v>281429.46322228061</c:v>
                </c:pt>
                <c:pt idx="21">
                  <c:v>316128.60346669238</c:v>
                </c:pt>
                <c:pt idx="22">
                  <c:v>350695.55265643646</c:v>
                </c:pt>
                <c:pt idx="23">
                  <c:v>385130.81653090834</c:v>
                </c:pt>
                <c:pt idx="24">
                  <c:v>419434.89887458168</c:v>
                </c:pt>
                <c:pt idx="25">
                  <c:v>453608.30152474932</c:v>
                </c:pt>
                <c:pt idx="26">
                  <c:v>487651.52437923721</c:v>
                </c:pt>
                <c:pt idx="27">
                  <c:v>501477.98407014785</c:v>
                </c:pt>
                <c:pt idx="28">
                  <c:v>521884.31774945452</c:v>
                </c:pt>
                <c:pt idx="29">
                  <c:v>542212.77756437345</c:v>
                </c:pt>
                <c:pt idx="30">
                  <c:v>562463.66269467038</c:v>
                </c:pt>
                <c:pt idx="31">
                  <c:v>583224.67489749822</c:v>
                </c:pt>
                <c:pt idx="32">
                  <c:v>622835.79724717978</c:v>
                </c:pt>
                <c:pt idx="33">
                  <c:v>655981.59736030095</c:v>
                </c:pt>
                <c:pt idx="34">
                  <c:v>689001.14795430528</c:v>
                </c:pt>
                <c:pt idx="35">
                  <c:v>721894.931813551</c:v>
                </c:pt>
                <c:pt idx="36">
                  <c:v>754663.42985829292</c:v>
                </c:pt>
                <c:pt idx="37">
                  <c:v>787307.12115205021</c:v>
                </c:pt>
                <c:pt idx="38">
                  <c:v>819826.48290893529</c:v>
                </c:pt>
                <c:pt idx="39">
                  <c:v>833031.65386943729</c:v>
                </c:pt>
                <c:pt idx="40">
                  <c:v>852522.99238126446</c:v>
                </c:pt>
                <c:pt idx="41">
                  <c:v>871939.9711213205</c:v>
                </c:pt>
                <c:pt idx="42">
                  <c:v>891282.87555988773</c:v>
                </c:pt>
                <c:pt idx="43">
                  <c:v>911113.17041860777</c:v>
                </c:pt>
                <c:pt idx="44">
                  <c:v>948952.08918077825</c:v>
                </c:pt>
                <c:pt idx="45">
                  <c:v>980614.35235101101</c:v>
                </c:pt>
                <c:pt idx="46">
                  <c:v>1012156.0379888566</c:v>
                </c:pt>
                <c:pt idx="47">
                  <c:v>1043577.6069888483</c:v>
                </c:pt>
                <c:pt idx="48">
                  <c:v>1074879.5184678026</c:v>
                </c:pt>
                <c:pt idx="49">
                  <c:v>1106062.2297718253</c:v>
                </c:pt>
                <c:pt idx="50">
                  <c:v>1137126.1964832903</c:v>
                </c:pt>
                <c:pt idx="51">
                  <c:v>1149738.2472530233</c:v>
                </c:pt>
                <c:pt idx="52">
                  <c:v>1168355.8669667998</c:v>
                </c:pt>
                <c:pt idx="53">
                  <c:v>1186902.4800957723</c:v>
                </c:pt>
                <c:pt idx="54">
                  <c:v>1205378.3590506164</c:v>
                </c:pt>
                <c:pt idx="55">
                  <c:v>1224319.9028511827</c:v>
                </c:pt>
                <c:pt idx="56">
                  <c:v>1260466.1467479118</c:v>
                </c:pt>
                <c:pt idx="57">
                  <c:v>1290711.510916301</c:v>
                </c:pt>
                <c:pt idx="58">
                  <c:v>1320841.7124845381</c:v>
                </c:pt>
                <c:pt idx="59">
                  <c:v>1350857.1914706575</c:v>
                </c:pt>
                <c:pt idx="60">
                  <c:v>1380758.386197167</c:v>
                </c:pt>
                <c:pt idx="61">
                  <c:v>1410545.7332977145</c:v>
                </c:pt>
                <c:pt idx="62">
                  <c:v>1440219.6677237288</c:v>
                </c:pt>
                <c:pt idx="63">
                  <c:v>1452265.4629858553</c:v>
                </c:pt>
                <c:pt idx="64">
                  <c:v>1470048.7516790673</c:v>
                </c:pt>
                <c:pt idx="65">
                  <c:v>1487764.2336834914</c:v>
                </c:pt>
                <c:pt idx="66">
                  <c:v>1505412.1689670088</c:v>
                </c:pt>
                <c:pt idx="67">
                  <c:v>1523505.0098856969</c:v>
                </c:pt>
                <c:pt idx="68">
                  <c:v>1558034.5130542675</c:v>
                </c:pt>
                <c:pt idx="69">
                  <c:v>1586926.5974737869</c:v>
                </c:pt>
                <c:pt idx="70">
                  <c:v>1615708.6890580552</c:v>
                </c:pt>
                <c:pt idx="71">
                  <c:v>1644381.2079128292</c:v>
                </c:pt>
                <c:pt idx="72">
                  <c:v>1672944.5725265553</c:v>
                </c:pt>
                <c:pt idx="73">
                  <c:v>1701399.1997767184</c:v>
                </c:pt>
                <c:pt idx="74">
                  <c:v>1729745.5049361605</c:v>
                </c:pt>
                <c:pt idx="75">
                  <c:v>1741250.6686894295</c:v>
                </c:pt>
                <c:pt idx="76">
                  <c:v>1758237.2147772815</c:v>
                </c:pt>
                <c:pt idx="77">
                  <c:v>1775159.0080099476</c:v>
                </c:pt>
                <c:pt idx="78">
                  <c:v>1792016.2964981678</c:v>
                </c:pt>
                <c:pt idx="79">
                  <c:v>1809298.6550116255</c:v>
                </c:pt>
                <c:pt idx="80">
                  <c:v>1842283.9222122892</c:v>
                </c:pt>
                <c:pt idx="81">
                  <c:v>1869883.4669014132</c:v>
                </c:pt>
                <c:pt idx="82">
                  <c:v>1897377.954665248</c:v>
                </c:pt>
                <c:pt idx="83">
                  <c:v>1924767.786614992</c:v>
                </c:pt>
                <c:pt idx="84">
                  <c:v>1952053.3623189921</c:v>
                </c:pt>
                <c:pt idx="85">
                  <c:v>1979235.0798087826</c:v>
                </c:pt>
                <c:pt idx="86">
                  <c:v>2006313.3355851022</c:v>
                </c:pt>
                <c:pt idx="87">
                  <c:v>2017302.3109638514</c:v>
                </c:pt>
                <c:pt idx="88">
                  <c:v>2033527.9882185853</c:v>
                </c:pt>
                <c:pt idx="89">
                  <c:v>2049691.8272538851</c:v>
                </c:pt>
                <c:pt idx="90">
                  <c:v>2065794.0648796232</c:v>
                </c:pt>
                <c:pt idx="91">
                  <c:v>2082302.4196265968</c:v>
                </c:pt>
                <c:pt idx="92">
                  <c:v>2113812.6835676441</c:v>
                </c:pt>
                <c:pt idx="93">
                  <c:v>2140177.6820357395</c:v>
                </c:pt>
                <c:pt idx="94">
                  <c:v>2166442.336401578</c:v>
                </c:pt>
                <c:pt idx="95">
                  <c:v>2192607.0296554682</c:v>
                </c:pt>
                <c:pt idx="96">
                  <c:v>2218672.1433157576</c:v>
                </c:pt>
                <c:pt idx="97">
                  <c:v>2244638.0574345835</c:v>
                </c:pt>
                <c:pt idx="98">
                  <c:v>2270505.1506036022</c:v>
                </c:pt>
                <c:pt idx="99">
                  <c:v>2281001.2565523377</c:v>
                </c:pt>
                <c:pt idx="100">
                  <c:v>2296500.3045700155</c:v>
                </c:pt>
                <c:pt idx="101">
                  <c:v>2311940.2963274173</c:v>
                </c:pt>
                <c:pt idx="102">
                  <c:v>2327321.457862108</c:v>
                </c:pt>
                <c:pt idx="103">
                  <c:v>2343090.627214774</c:v>
                </c:pt>
                <c:pt idx="104">
                  <c:v>2373191.9984011678</c:v>
                </c:pt>
                <c:pt idx="105">
                  <c:v>2398377.8239999153</c:v>
                </c:pt>
                <c:pt idx="106">
                  <c:v>2423467.805484653</c:v>
                </c:pt>
                <c:pt idx="107">
                  <c:v>2448462.3085567132</c:v>
                </c:pt>
                <c:pt idx="108">
                  <c:v>2473361.697512975</c:v>
                </c:pt>
                <c:pt idx="109">
                  <c:v>2498166.3352513444</c:v>
                </c:pt>
                <c:pt idx="110">
                  <c:v>2522876.583276208</c:v>
                </c:pt>
                <c:pt idx="111">
                  <c:v>2532902.0682700602</c:v>
                </c:pt>
                <c:pt idx="112">
                  <c:v>2547707.1689250488</c:v>
                </c:pt>
                <c:pt idx="113">
                  <c:v>2562455.868799563</c:v>
                </c:pt>
                <c:pt idx="114">
                  <c:v>2577148.3836612394</c:v>
                </c:pt>
                <c:pt idx="115">
                  <c:v>2592211.6032466646</c:v>
                </c:pt>
                <c:pt idx="116">
                  <c:v>2620967.21273456</c:v>
                </c:pt>
                <c:pt idx="117">
                  <c:v>2645026.7389680394</c:v>
                </c:pt>
                <c:pt idx="118">
                  <c:v>2668994.7180040488</c:v>
                </c:pt>
                <c:pt idx="119">
                  <c:v>2692857.9603224392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D85-4FB5-A4B6-DEEAEF624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944128"/>
        <c:axId val="352197952"/>
      </c:lineChart>
      <c:catAx>
        <c:axId val="35294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197952"/>
        <c:crosses val="autoZero"/>
        <c:auto val="1"/>
        <c:lblAlgn val="ctr"/>
        <c:lblOffset val="100"/>
        <c:noMultiLvlLbl val="0"/>
      </c:catAx>
      <c:valAx>
        <c:axId val="35219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944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Анализ!$A$58</c:f>
              <c:strCache>
                <c:ptCount val="1"/>
                <c:pt idx="0">
                  <c:v>Дисконтированный поток нарастающим итогом</c:v>
                </c:pt>
              </c:strCache>
            </c:strRef>
          </c:tx>
          <c:spPr>
            <a:ln w="50800">
              <a:solidFill>
                <a:schemeClr val="accent3">
                  <a:lumMod val="75000"/>
                  <a:alpha val="70000"/>
                </a:schemeClr>
              </a:solidFill>
            </a:ln>
          </c:spPr>
          <c:marker>
            <c:symbol val="none"/>
          </c:marker>
          <c:val>
            <c:numRef>
              <c:f>Анализ!$G$58:$DV$58</c:f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Анализ!$G$43:$DV$43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CB9-4D72-B517-9CAC7DC05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2945664"/>
        <c:axId val="354428032"/>
      </c:lineChart>
      <c:catAx>
        <c:axId val="35294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4428032"/>
        <c:crosses val="autoZero"/>
        <c:auto val="1"/>
        <c:lblAlgn val="ctr"/>
        <c:lblOffset val="100"/>
        <c:noMultiLvlLbl val="0"/>
      </c:catAx>
      <c:valAx>
        <c:axId val="35442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294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Анализ!$A$127</c:f>
              <c:strCache>
                <c:ptCount val="1"/>
                <c:pt idx="0">
                  <c:v>Дисконтированный поток нарастающим итогом</c:v>
                </c:pt>
              </c:strCache>
            </c:strRef>
          </c:tx>
          <c:spPr>
            <a:ln w="50800">
              <a:solidFill>
                <a:schemeClr val="accent1">
                  <a:shade val="95000"/>
                  <a:satMod val="105000"/>
                  <a:alpha val="70000"/>
                </a:schemeClr>
              </a:solidFill>
            </a:ln>
          </c:spPr>
          <c:marker>
            <c:symbol val="none"/>
          </c:marker>
          <c:val>
            <c:numRef>
              <c:f>Анализ!$G$127:$DV$127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Анализ!$G$115:$DV$115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C3E-4DC8-AC95-34F73288A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112064"/>
        <c:axId val="354429760"/>
      </c:lineChart>
      <c:catAx>
        <c:axId val="35311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4429760"/>
        <c:crosses val="autoZero"/>
        <c:auto val="1"/>
        <c:lblAlgn val="ctr"/>
        <c:lblOffset val="100"/>
        <c:noMultiLvlLbl val="0"/>
      </c:catAx>
      <c:valAx>
        <c:axId val="354429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311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9</xdr:row>
      <xdr:rowOff>20002</xdr:rowOff>
    </xdr:from>
    <xdr:to>
      <xdr:col>6</xdr:col>
      <xdr:colOff>771525</xdr:colOff>
      <xdr:row>22</xdr:row>
      <xdr:rowOff>51435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16</xdr:row>
      <xdr:rowOff>1</xdr:rowOff>
    </xdr:from>
    <xdr:to>
      <xdr:col>3</xdr:col>
      <xdr:colOff>3809</xdr:colOff>
      <xdr:row>29</xdr:row>
      <xdr:rowOff>11430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11</xdr:col>
      <xdr:colOff>0</xdr:colOff>
      <xdr:row>16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3</xdr:col>
      <xdr:colOff>0</xdr:colOff>
      <xdr:row>17</xdr:row>
      <xdr:rowOff>0</xdr:rowOff>
    </xdr:from>
    <xdr:to>
      <xdr:col>11</xdr:col>
      <xdr:colOff>0</xdr:colOff>
      <xdr:row>28</xdr:row>
      <xdr:rowOff>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3</xdr:col>
      <xdr:colOff>0</xdr:colOff>
      <xdr:row>29</xdr:row>
      <xdr:rowOff>0</xdr:rowOff>
    </xdr:from>
    <xdr:to>
      <xdr:col>11</xdr:col>
      <xdr:colOff>0</xdr:colOff>
      <xdr:row>40</xdr:row>
      <xdr:rowOff>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29</xdr:row>
      <xdr:rowOff>9525</xdr:rowOff>
    </xdr:from>
    <xdr:to>
      <xdr:col>14</xdr:col>
      <xdr:colOff>9525</xdr:colOff>
      <xdr:row>50</xdr:row>
      <xdr:rowOff>152400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6</xdr:col>
      <xdr:colOff>9524</xdr:colOff>
      <xdr:row>3</xdr:row>
      <xdr:rowOff>9525</xdr:rowOff>
    </xdr:from>
    <xdr:to>
      <xdr:col>14</xdr:col>
      <xdr:colOff>9525</xdr:colOff>
      <xdr:row>24</xdr:row>
      <xdr:rowOff>152400</xdr:rowOff>
    </xdr:to>
    <xdr:graphicFrame macro="">
      <xdr:nvGraphicFramePr>
        <xdr:cNvPr id="10" name="Диаграмма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6</xdr:col>
      <xdr:colOff>9524</xdr:colOff>
      <xdr:row>55</xdr:row>
      <xdr:rowOff>9525</xdr:rowOff>
    </xdr:from>
    <xdr:to>
      <xdr:col>14</xdr:col>
      <xdr:colOff>9525</xdr:colOff>
      <xdr:row>76</xdr:row>
      <xdr:rowOff>152400</xdr:rowOff>
    </xdr:to>
    <xdr:graphicFrame macro="">
      <xdr:nvGraphicFramePr>
        <xdr:cNvPr id="11" name="Диаграмма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6</xdr:col>
      <xdr:colOff>9524</xdr:colOff>
      <xdr:row>81</xdr:row>
      <xdr:rowOff>9525</xdr:rowOff>
    </xdr:from>
    <xdr:to>
      <xdr:col>14</xdr:col>
      <xdr:colOff>9525</xdr:colOff>
      <xdr:row>102</xdr:row>
      <xdr:rowOff>152400</xdr:rowOff>
    </xdr:to>
    <xdr:graphicFrame macro="">
      <xdr:nvGraphicFramePr>
        <xdr:cNvPr id="15" name="Диаграмма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6</xdr:col>
      <xdr:colOff>9524</xdr:colOff>
      <xdr:row>107</xdr:row>
      <xdr:rowOff>9525</xdr:rowOff>
    </xdr:from>
    <xdr:to>
      <xdr:col>14</xdr:col>
      <xdr:colOff>9525</xdr:colOff>
      <xdr:row>128</xdr:row>
      <xdr:rowOff>152400</xdr:rowOff>
    </xdr:to>
    <xdr:graphicFrame macro="">
      <xdr:nvGraphicFramePr>
        <xdr:cNvPr id="17" name="Диаграмма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6</xdr:col>
      <xdr:colOff>9524</xdr:colOff>
      <xdr:row>133</xdr:row>
      <xdr:rowOff>9525</xdr:rowOff>
    </xdr:from>
    <xdr:to>
      <xdr:col>14</xdr:col>
      <xdr:colOff>9525</xdr:colOff>
      <xdr:row>154</xdr:row>
      <xdr:rowOff>152400</xdr:rowOff>
    </xdr:to>
    <xdr:graphicFrame macro="">
      <xdr:nvGraphicFramePr>
        <xdr:cNvPr id="19" name="Диаграмма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6</xdr:col>
      <xdr:colOff>9524</xdr:colOff>
      <xdr:row>159</xdr:row>
      <xdr:rowOff>9525</xdr:rowOff>
    </xdr:from>
    <xdr:to>
      <xdr:col>14</xdr:col>
      <xdr:colOff>9525</xdr:colOff>
      <xdr:row>180</xdr:row>
      <xdr:rowOff>152400</xdr:rowOff>
    </xdr:to>
    <xdr:graphicFrame macro="">
      <xdr:nvGraphicFramePr>
        <xdr:cNvPr id="21" name="Диаграмма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6</xdr:col>
      <xdr:colOff>9524</xdr:colOff>
      <xdr:row>185</xdr:row>
      <xdr:rowOff>9525</xdr:rowOff>
    </xdr:from>
    <xdr:to>
      <xdr:col>14</xdr:col>
      <xdr:colOff>9525</xdr:colOff>
      <xdr:row>206</xdr:row>
      <xdr:rowOff>152400</xdr:rowOff>
    </xdr:to>
    <xdr:graphicFrame macro="">
      <xdr:nvGraphicFramePr>
        <xdr:cNvPr id="23" name="Диаграмма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0</xdr:row>
      <xdr:rowOff>76200</xdr:rowOff>
    </xdr:from>
    <xdr:to>
      <xdr:col>12</xdr:col>
      <xdr:colOff>323851</xdr:colOff>
      <xdr:row>0</xdr:row>
      <xdr:rowOff>371475</xdr:rowOff>
    </xdr:to>
    <xdr:sp macro="" textlink="">
      <xdr:nvSpPr>
        <xdr:cNvPr id="5" name="Облачко с текстом: прямоугольное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6010275" y="76200"/>
          <a:ext cx="3962401" cy="295275"/>
        </a:xfrm>
        <a:prstGeom prst="wedgeRectCallout">
          <a:avLst>
            <a:gd name="adj1" fmla="val -19847"/>
            <a:gd name="adj2" fmla="val -38021"/>
          </a:avLst>
        </a:prstGeom>
        <a:solidFill>
          <a:schemeClr val="accent3">
            <a:lumMod val="20000"/>
            <a:lumOff val="80000"/>
          </a:schemeClr>
        </a:solidFill>
        <a:ln>
          <a:solidFill>
            <a:schemeClr val="accent3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>
              <a:solidFill>
                <a:sysClr val="windowText" lastClr="000000"/>
              </a:solidFill>
            </a:rPr>
            <a:t>Сервис подготовки</a:t>
          </a:r>
          <a:r>
            <a:rPr lang="ru-RU" sz="1100" baseline="0">
              <a:solidFill>
                <a:sysClr val="windowText" lastClr="000000"/>
              </a:solidFill>
            </a:rPr>
            <a:t> таблиц для вставки в бизнес-план</a:t>
          </a:r>
          <a:endParaRPr lang="ru-RU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</xdr:row>
          <xdr:rowOff>9525</xdr:rowOff>
        </xdr:from>
        <xdr:to>
          <xdr:col>4</xdr:col>
          <xdr:colOff>9525</xdr:colOff>
          <xdr:row>5</xdr:row>
          <xdr:rowOff>152400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C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Calibri"/>
                </a:rPr>
                <a:t>Собрать!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YandexDisk/!D-DataRoom/&#1044;&#1072;&#1090;&#1072;%20&#1094;&#1077;&#1085;&#1090;&#1088;&#1099;/&#1041;&#1055;%20-%20&#1062;&#1054;&#1044;%20DataSpher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YandexDisk/!F-DataSphera/&#1041;&#1080;&#1079;&#1085;&#1077;&#1089;-&#1087;&#1083;&#1072;&#1085;/&#1060;&#1080;&#1085;&#1072;&#1085;&#1089;&#1086;&#1074;&#1072;&#1103;%20&#1084;&#1086;&#1076;&#1077;&#1083;&#1100;/DataSphera%20-%20main%20(&#1054;&#1057;&#1053;&#1054;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0;&#1085;&#1072;&#1085;&#1089;&#1086;&#1074;&#1072;&#1103;%20&#1084;&#1086;&#1076;&#1077;&#1083;&#1100;%20&#1089;&#1090;&#1088;&#1086;&#1080;&#1090;&#1077;&#1083;&#1100;&#1089;&#1090;&#1074;&#1086;%20&#1092;&#1091;&#1090;&#1073;&#1086;&#1083;&#1100;&#1085;&#1086;&#1075;&#1086;%20&#1082;&#1083;&#1091;&#1073;&#1072;%20v.1.4%20(&#1082;&#1083;&#1080;&#1077;&#1085;&#109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mises"/>
      <sheetName val="Штат"/>
      <sheetName val="Текущие затраты"/>
      <sheetName val="Инвестплан"/>
      <sheetName val="Проект"/>
      <sheetName val="Портфель"/>
      <sheetName val="Отчет"/>
      <sheetName val="Options"/>
      <sheetName val="Languag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7">
          <cell r="B77">
            <v>2</v>
          </cell>
        </row>
      </sheetData>
      <sheetData sheetId="5">
        <row r="27">
          <cell r="A27" t="str">
            <v>Периоды осуществления проектов</v>
          </cell>
        </row>
      </sheetData>
      <sheetData sheetId="6" refreshError="1"/>
      <sheetData sheetId="7">
        <row r="5">
          <cell r="B5" t="str">
            <v>6.1</v>
          </cell>
        </row>
        <row r="7">
          <cell r="B7" t="b">
            <v>0</v>
          </cell>
        </row>
        <row r="8">
          <cell r="B8" t="b">
            <v>0</v>
          </cell>
        </row>
        <row r="10">
          <cell r="B10" t="b">
            <v>1</v>
          </cell>
        </row>
        <row r="11">
          <cell r="B11" t="b">
            <v>0</v>
          </cell>
        </row>
      </sheetData>
      <sheetData sheetId="8">
        <row r="2">
          <cell r="A2">
            <v>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урсы"/>
      <sheetName val="Штат"/>
      <sheetName val="Инвестплан"/>
      <sheetName val="Текущие затраты"/>
      <sheetName val="Параметры"/>
      <sheetName val="Старт"/>
      <sheetName val="Проект"/>
      <sheetName val="Результаты"/>
      <sheetName val="Графики"/>
      <sheetName val="Сценарии"/>
      <sheetName val="Отчет"/>
      <sheetName val="Language"/>
      <sheetName val="Option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124">
          <cell r="G124">
            <v>0</v>
          </cell>
          <cell r="H124">
            <v>0</v>
          </cell>
          <cell r="I124">
            <v>14440.096125</v>
          </cell>
          <cell r="J124">
            <v>18140.872050000002</v>
          </cell>
          <cell r="K124">
            <v>22072.246875000001</v>
          </cell>
          <cell r="L124">
            <v>27715.421821500007</v>
          </cell>
          <cell r="M124">
            <v>32403.288341812502</v>
          </cell>
          <cell r="N124">
            <v>32975.317738124999</v>
          </cell>
          <cell r="O124">
            <v>32975.317738124999</v>
          </cell>
          <cell r="P124">
            <v>34924.399058095318</v>
          </cell>
          <cell r="Q124">
            <v>34924.399058095318</v>
          </cell>
          <cell r="R124">
            <v>34924.399058095318</v>
          </cell>
          <cell r="S124">
            <v>34924.399058095318</v>
          </cell>
          <cell r="T124">
            <v>37001.716775953217</v>
          </cell>
          <cell r="U124">
            <v>37001.716775953217</v>
          </cell>
          <cell r="V124">
            <v>37001.716775953217</v>
          </cell>
          <cell r="W124">
            <v>37001.716775953217</v>
          </cell>
          <cell r="X124">
            <v>39216.837900611703</v>
          </cell>
          <cell r="Y124">
            <v>39216.837900611703</v>
          </cell>
          <cell r="Z124">
            <v>39216.837900611703</v>
          </cell>
        </row>
        <row r="125">
          <cell r="G125">
            <v>0</v>
          </cell>
          <cell r="H125">
            <v>0</v>
          </cell>
          <cell r="I125">
            <v>2599.2173024999997</v>
          </cell>
          <cell r="J125">
            <v>3265.3569689999999</v>
          </cell>
          <cell r="K125">
            <v>3973.0044375000002</v>
          </cell>
          <cell r="L125">
            <v>4988.7759278700005</v>
          </cell>
          <cell r="M125">
            <v>5832.5919015262507</v>
          </cell>
          <cell r="N125">
            <v>5935.5571928625004</v>
          </cell>
          <cell r="O125">
            <v>5935.5571928625004</v>
          </cell>
          <cell r="P125">
            <v>6286.3918304571562</v>
          </cell>
          <cell r="Q125">
            <v>6286.3918304571562</v>
          </cell>
          <cell r="R125">
            <v>6286.3918304571562</v>
          </cell>
          <cell r="S125">
            <v>6286.3918304571562</v>
          </cell>
          <cell r="T125">
            <v>6660.3090196715784</v>
          </cell>
          <cell r="U125">
            <v>6660.3090196715784</v>
          </cell>
          <cell r="V125">
            <v>6660.3090196715784</v>
          </cell>
          <cell r="W125">
            <v>6660.3090196715784</v>
          </cell>
          <cell r="X125">
            <v>7059.0308221101068</v>
          </cell>
          <cell r="Y125">
            <v>7059.0308221101068</v>
          </cell>
          <cell r="Z125">
            <v>7059.0308221101068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</row>
        <row r="127">
          <cell r="G127">
            <v>0</v>
          </cell>
          <cell r="H127">
            <v>0</v>
          </cell>
          <cell r="I127">
            <v>17039.313427500001</v>
          </cell>
          <cell r="J127">
            <v>21406.229019000002</v>
          </cell>
          <cell r="K127">
            <v>26045.2513125</v>
          </cell>
          <cell r="L127">
            <v>32704.197749370007</v>
          </cell>
          <cell r="M127">
            <v>38235.880243338754</v>
          </cell>
          <cell r="N127">
            <v>38910.874930987498</v>
          </cell>
          <cell r="O127">
            <v>38910.874930987498</v>
          </cell>
          <cell r="P127">
            <v>41210.790888552474</v>
          </cell>
          <cell r="Q127">
            <v>41210.790888552474</v>
          </cell>
          <cell r="R127">
            <v>41210.790888552474</v>
          </cell>
          <cell r="S127">
            <v>41210.790888552474</v>
          </cell>
          <cell r="T127">
            <v>43662.025795624795</v>
          </cell>
          <cell r="U127">
            <v>43662.025795624795</v>
          </cell>
          <cell r="V127">
            <v>43662.025795624795</v>
          </cell>
          <cell r="W127">
            <v>43662.025795624795</v>
          </cell>
          <cell r="X127">
            <v>46275.868722721811</v>
          </cell>
          <cell r="Y127">
            <v>46275.868722721811</v>
          </cell>
          <cell r="Z127">
            <v>46275.868722721811</v>
          </cell>
        </row>
        <row r="128">
          <cell r="G128">
            <v>0</v>
          </cell>
          <cell r="H128">
            <v>0</v>
          </cell>
          <cell r="I128">
            <v>15146.056380000002</v>
          </cell>
          <cell r="J128">
            <v>20921.016175500001</v>
          </cell>
          <cell r="K128">
            <v>25529.804391000001</v>
          </cell>
          <cell r="L128">
            <v>31964.314811940003</v>
          </cell>
          <cell r="M128">
            <v>37621.24885512</v>
          </cell>
          <cell r="N128">
            <v>38835.875521248752</v>
          </cell>
          <cell r="O128">
            <v>38910.874930987498</v>
          </cell>
          <cell r="P128">
            <v>40955.244671045257</v>
          </cell>
          <cell r="Q128">
            <v>41210.790888552474</v>
          </cell>
          <cell r="R128">
            <v>41210.790888552474</v>
          </cell>
          <cell r="S128">
            <v>41210.790888552474</v>
          </cell>
          <cell r="T128">
            <v>43389.66636150566</v>
          </cell>
          <cell r="U128">
            <v>43662.025795624802</v>
          </cell>
          <cell r="V128">
            <v>43662.025795624802</v>
          </cell>
          <cell r="W128">
            <v>43662.025795624802</v>
          </cell>
          <cell r="X128">
            <v>45985.441730822145</v>
          </cell>
          <cell r="Y128">
            <v>46275.868722721811</v>
          </cell>
          <cell r="Z128">
            <v>46275.868722721811</v>
          </cell>
        </row>
        <row r="129">
          <cell r="G129">
            <v>0</v>
          </cell>
          <cell r="H129">
            <v>0</v>
          </cell>
          <cell r="I129">
            <v>1893.2570475000002</v>
          </cell>
          <cell r="J129">
            <v>2378.4698910000002</v>
          </cell>
          <cell r="K129">
            <v>2893.9168125000001</v>
          </cell>
          <cell r="L129">
            <v>3633.7997499300004</v>
          </cell>
          <cell r="M129">
            <v>4248.4311381487505</v>
          </cell>
          <cell r="N129">
            <v>4323.4305478875003</v>
          </cell>
          <cell r="O129">
            <v>4323.4305478875003</v>
          </cell>
          <cell r="P129">
            <v>4578.9767653947192</v>
          </cell>
          <cell r="Q129">
            <v>4578.9767653947192</v>
          </cell>
          <cell r="R129">
            <v>4578.9767653947192</v>
          </cell>
          <cell r="S129">
            <v>4578.9767653947192</v>
          </cell>
          <cell r="T129">
            <v>4851.3361995138666</v>
          </cell>
          <cell r="U129">
            <v>4851.3361995138666</v>
          </cell>
          <cell r="V129">
            <v>4851.3361995138666</v>
          </cell>
          <cell r="W129">
            <v>4851.3361995138666</v>
          </cell>
          <cell r="X129">
            <v>5141.7631914135345</v>
          </cell>
          <cell r="Y129">
            <v>5141.7631914135345</v>
          </cell>
          <cell r="Z129">
            <v>5141.7631914135345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</row>
        <row r="132">
          <cell r="G132">
            <v>0</v>
          </cell>
          <cell r="H132">
            <v>0</v>
          </cell>
          <cell r="I132">
            <v>9.0949470177292824E-13</v>
          </cell>
          <cell r="J132">
            <v>-1.3642420526593924E-12</v>
          </cell>
          <cell r="K132">
            <v>8.1854523159563541E-12</v>
          </cell>
          <cell r="L132">
            <v>-3.637978807091713E-12</v>
          </cell>
          <cell r="M132">
            <v>1.1368683772161603E-11</v>
          </cell>
          <cell r="N132">
            <v>2.5465851649641991E-11</v>
          </cell>
          <cell r="O132">
            <v>0</v>
          </cell>
          <cell r="P132">
            <v>-2.7284841053187847E-11</v>
          </cell>
          <cell r="Q132">
            <v>-2.9103830456733704E-11</v>
          </cell>
          <cell r="R132">
            <v>5.8207660913467407E-11</v>
          </cell>
          <cell r="S132">
            <v>5.8207660913467407E-11</v>
          </cell>
          <cell r="T132">
            <v>-4.5474735088646412E-11</v>
          </cell>
          <cell r="U132">
            <v>5.8207660913467407E-11</v>
          </cell>
          <cell r="V132">
            <v>5.8207660913467407E-11</v>
          </cell>
          <cell r="W132">
            <v>5.8207660913467407E-11</v>
          </cell>
          <cell r="X132">
            <v>5.3660187404602766E-11</v>
          </cell>
          <cell r="Y132">
            <v>0</v>
          </cell>
          <cell r="Z132">
            <v>1.1641532182693481E-10</v>
          </cell>
        </row>
        <row r="244">
          <cell r="G244">
            <v>0</v>
          </cell>
          <cell r="H244">
            <v>0</v>
          </cell>
          <cell r="I244">
            <v>3580.3487845258833</v>
          </cell>
          <cell r="J244">
            <v>4351.4746075046924</v>
          </cell>
          <cell r="K244">
            <v>5140.9880760000024</v>
          </cell>
          <cell r="L244">
            <v>5949.2243674887459</v>
          </cell>
          <cell r="M244">
            <v>6776.5241168793009</v>
          </cell>
          <cell r="N244">
            <v>6859.6872094556829</v>
          </cell>
          <cell r="O244">
            <v>6943.8708990000059</v>
          </cell>
          <cell r="P244">
            <v>7029.0877105175186</v>
          </cell>
          <cell r="Q244">
            <v>7115.3503227232695</v>
          </cell>
          <cell r="R244">
            <v>7202.6715699284705</v>
          </cell>
          <cell r="S244">
            <v>7291.0644439500093</v>
          </cell>
          <cell r="T244">
            <v>7380.5420960433976</v>
          </cell>
          <cell r="U244">
            <v>7471.1178388594353</v>
          </cell>
          <cell r="V244">
            <v>7562.8051484248963</v>
          </cell>
          <cell r="W244">
            <v>7655.6176661475129</v>
          </cell>
          <cell r="X244">
            <v>7749.5692008455708</v>
          </cell>
          <cell r="Y244">
            <v>7844.6737308024112</v>
          </cell>
          <cell r="Z244">
            <v>7940.9454058461442</v>
          </cell>
        </row>
        <row r="245">
          <cell r="G245">
            <v>0</v>
          </cell>
          <cell r="H245">
            <v>0</v>
          </cell>
          <cell r="I245">
            <v>657.55838429355526</v>
          </cell>
          <cell r="J245">
            <v>783.42614166181852</v>
          </cell>
          <cell r="K245">
            <v>925.54053829013014</v>
          </cell>
          <cell r="L245">
            <v>1071.0250672617774</v>
          </cell>
          <cell r="M245">
            <v>1219.9410431573119</v>
          </cell>
          <cell r="N245">
            <v>1234.9124456285454</v>
          </cell>
          <cell r="O245">
            <v>1250.0675806606373</v>
          </cell>
          <cell r="P245">
            <v>1265.4087030626467</v>
          </cell>
          <cell r="Q245">
            <v>1280.9380953151783</v>
          </cell>
          <cell r="R245">
            <v>1296.6580679099734</v>
          </cell>
          <cell r="S245">
            <v>1312.5709596936697</v>
          </cell>
          <cell r="T245">
            <v>1328.6791382157794</v>
          </cell>
          <cell r="U245">
            <v>1344.9850000809374</v>
          </cell>
          <cell r="V245">
            <v>1361.4909713054724</v>
          </cell>
          <cell r="W245">
            <v>1378.1995076783537</v>
          </cell>
          <cell r="X245">
            <v>1395.1130951265693</v>
          </cell>
          <cell r="Y245">
            <v>1412.2342500849852</v>
          </cell>
          <cell r="Z245">
            <v>1429.5655198707466</v>
          </cell>
        </row>
        <row r="246">
          <cell r="G246">
            <v>0</v>
          </cell>
          <cell r="H246">
            <v>0</v>
          </cell>
          <cell r="I246">
            <v>4237.9071688194381</v>
          </cell>
          <cell r="J246">
            <v>5134.9007491665106</v>
          </cell>
          <cell r="K246">
            <v>6066.5286142901323</v>
          </cell>
          <cell r="L246">
            <v>7020.2494347505235</v>
          </cell>
          <cell r="M246">
            <v>7996.4651600366124</v>
          </cell>
          <cell r="N246">
            <v>8094.5996550842283</v>
          </cell>
          <cell r="O246">
            <v>8193.9384796606428</v>
          </cell>
          <cell r="P246">
            <v>8294.4964135801656</v>
          </cell>
          <cell r="Q246">
            <v>8396.2884180384481</v>
          </cell>
          <cell r="R246">
            <v>8499.3296378384439</v>
          </cell>
          <cell r="S246">
            <v>8603.6354036436787</v>
          </cell>
          <cell r="T246">
            <v>8709.2212342591774</v>
          </cell>
          <cell r="U246">
            <v>8816.1028389403727</v>
          </cell>
          <cell r="V246">
            <v>8924.2961197303684</v>
          </cell>
          <cell r="W246">
            <v>9033.8171738258661</v>
          </cell>
          <cell r="X246">
            <v>9144.6822959721394</v>
          </cell>
          <cell r="Y246">
            <v>9256.9079808873958</v>
          </cell>
          <cell r="Z246">
            <v>9370.5109257168915</v>
          </cell>
        </row>
        <row r="247">
          <cell r="G247">
            <v>0</v>
          </cell>
          <cell r="H247">
            <v>0</v>
          </cell>
          <cell r="I247">
            <v>3653.1021349641965</v>
          </cell>
          <cell r="J247">
            <v>4352.3674536767694</v>
          </cell>
          <cell r="K247">
            <v>5141.8918793896128</v>
          </cell>
          <cell r="L247">
            <v>5950.1392625654307</v>
          </cell>
          <cell r="M247">
            <v>6777.4502397628448</v>
          </cell>
          <cell r="N247">
            <v>6860.6246979363641</v>
          </cell>
          <cell r="O247">
            <v>6944.8198925590959</v>
          </cell>
          <cell r="P247">
            <v>7030.0483503480382</v>
          </cell>
          <cell r="Q247">
            <v>7116.3227517509904</v>
          </cell>
          <cell r="R247">
            <v>7203.655932833185</v>
          </cell>
          <cell r="S247">
            <v>7292.0608871870545</v>
          </cell>
          <cell r="T247">
            <v>7381.5507678654421</v>
          </cell>
          <cell r="U247">
            <v>7472.138889338542</v>
          </cell>
          <cell r="V247">
            <v>7563.8387294748472</v>
          </cell>
          <cell r="W247">
            <v>7656.6639315464099</v>
          </cell>
          <cell r="X247">
            <v>7750.6283062587181</v>
          </cell>
          <cell r="Y247">
            <v>7845.7458338054739</v>
          </cell>
          <cell r="Z247">
            <v>7942.0306659485923</v>
          </cell>
        </row>
        <row r="248">
          <cell r="G248">
            <v>0</v>
          </cell>
          <cell r="H248">
            <v>0</v>
          </cell>
          <cell r="I248">
            <v>4310.6605192577517</v>
          </cell>
          <cell r="J248">
            <v>5135.7935953385886</v>
          </cell>
          <cell r="K248">
            <v>6067.4324176797427</v>
          </cell>
          <cell r="L248">
            <v>7021.1643298272083</v>
          </cell>
          <cell r="M248">
            <v>7997.3912829201572</v>
          </cell>
          <cell r="N248">
            <v>8095.5371435649095</v>
          </cell>
          <cell r="O248">
            <v>8194.8874732197328</v>
          </cell>
          <cell r="P248">
            <v>8295.4570534106842</v>
          </cell>
          <cell r="Q248">
            <v>8397.2608470661689</v>
          </cell>
          <cell r="R248">
            <v>8500.3140007431593</v>
          </cell>
          <cell r="S248">
            <v>8604.631846880724</v>
          </cell>
          <cell r="T248">
            <v>8710.229906081222</v>
          </cell>
          <cell r="U248">
            <v>8817.1238894194794</v>
          </cell>
          <cell r="V248">
            <v>8925.3297007803194</v>
          </cell>
          <cell r="W248">
            <v>9034.8634392247623</v>
          </cell>
          <cell r="X248">
            <v>9145.7414013852867</v>
          </cell>
          <cell r="Y248">
            <v>9257.9800838904594</v>
          </cell>
          <cell r="Z248">
            <v>9371.5961858193405</v>
          </cell>
        </row>
        <row r="249">
          <cell r="G249">
            <v>0</v>
          </cell>
          <cell r="H249">
            <v>11.923465766279103</v>
          </cell>
          <cell r="I249">
            <v>3588.7863872186663</v>
          </cell>
          <cell r="J249">
            <v>4993.6062547484407</v>
          </cell>
          <cell r="K249">
            <v>5912.2062537336269</v>
          </cell>
          <cell r="L249">
            <v>6862.2565607117331</v>
          </cell>
          <cell r="M249">
            <v>7834.7349238533088</v>
          </cell>
          <cell r="N249">
            <v>8079.2282239403021</v>
          </cell>
          <cell r="O249">
            <v>8178.3784067102097</v>
          </cell>
          <cell r="P249">
            <v>8278.745383766749</v>
          </cell>
          <cell r="Q249">
            <v>8380.344087894664</v>
          </cell>
          <cell r="R249">
            <v>8483.1896351373216</v>
          </cell>
          <cell r="S249">
            <v>8587.2973270457242</v>
          </cell>
          <cell r="T249">
            <v>8692.6826529550908</v>
          </cell>
          <cell r="U249">
            <v>8799.3612922894008</v>
          </cell>
          <cell r="V249">
            <v>8907.349116894191</v>
          </cell>
          <cell r="W249">
            <v>9016.6621933980114</v>
          </cell>
          <cell r="X249">
            <v>9127.3167856028485</v>
          </cell>
          <cell r="Y249">
            <v>9239.3293569038742</v>
          </cell>
          <cell r="Z249">
            <v>9352.6788175593883</v>
          </cell>
        </row>
        <row r="250"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</row>
        <row r="251">
          <cell r="G251">
            <v>0</v>
          </cell>
          <cell r="H251">
            <v>0</v>
          </cell>
          <cell r="I251">
            <v>72.753350438313163</v>
          </cell>
          <cell r="J251">
            <v>73.646196610390191</v>
          </cell>
          <cell r="K251">
            <v>74.550000000000026</v>
          </cell>
          <cell r="L251">
            <v>75.464895076684911</v>
          </cell>
          <cell r="M251">
            <v>76.391017960228851</v>
          </cell>
          <cell r="N251">
            <v>77.328506440909734</v>
          </cell>
          <cell r="O251">
            <v>78.27750000000006</v>
          </cell>
          <cell r="P251">
            <v>79.238139830519188</v>
          </cell>
          <cell r="Q251">
            <v>80.210568858240322</v>
          </cell>
          <cell r="R251">
            <v>81.19493176295525</v>
          </cell>
          <cell r="S251">
            <v>82.191375000000093</v>
          </cell>
          <cell r="T251">
            <v>83.200046822045181</v>
          </cell>
          <cell r="U251">
            <v>84.221097301152369</v>
          </cell>
          <cell r="V251">
            <v>85.254678351103038</v>
          </cell>
          <cell r="W251">
            <v>86.300943750000116</v>
          </cell>
          <cell r="X251">
            <v>87.360049163147451</v>
          </cell>
          <cell r="Y251">
            <v>88.432152166210003</v>
          </cell>
          <cell r="Z251">
            <v>89.517412268658205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</row>
        <row r="254">
          <cell r="G254">
            <v>0</v>
          </cell>
          <cell r="H254">
            <v>0</v>
          </cell>
          <cell r="I254">
            <v>712.48168699315238</v>
          </cell>
          <cell r="J254">
            <v>854.70008886292499</v>
          </cell>
          <cell r="K254">
            <v>1009.9576952799715</v>
          </cell>
          <cell r="L254">
            <v>1168.8972927357509</v>
          </cell>
          <cell r="M254">
            <v>1331.5858707477566</v>
          </cell>
          <cell r="N254">
            <v>1347.9274047159697</v>
          </cell>
          <cell r="O254">
            <v>1364.4694858199707</v>
          </cell>
          <cell r="P254">
            <v>1381.2145752212241</v>
          </cell>
          <cell r="Q254">
            <v>1398.1651642851452</v>
          </cell>
          <cell r="R254">
            <v>1415.3237749517689</v>
          </cell>
          <cell r="S254">
            <v>1432.6929601109698</v>
          </cell>
          <cell r="T254">
            <v>1450.2753039822858</v>
          </cell>
          <cell r="U254">
            <v>1468.073422499403</v>
          </cell>
          <cell r="V254">
            <v>1486.0899636993577</v>
          </cell>
          <cell r="W254">
            <v>1504.3276081165188</v>
          </cell>
          <cell r="X254">
            <v>1522.7890691814011</v>
          </cell>
          <cell r="Y254">
            <v>1541.477093624374</v>
          </cell>
          <cell r="Z254">
            <v>1560.3944618843266</v>
          </cell>
        </row>
        <row r="255">
          <cell r="G255">
            <v>0</v>
          </cell>
          <cell r="H255">
            <v>11.923465766279103</v>
          </cell>
          <cell r="I255">
            <v>2.5310207203462225</v>
          </cell>
          <cell r="J255">
            <v>2.5620819999710678</v>
          </cell>
          <cell r="K255">
            <v>2.5935244709011349</v>
          </cell>
          <cell r="L255">
            <v>2.6253528112054845</v>
          </cell>
          <cell r="M255">
            <v>2.6575717563635348</v>
          </cell>
          <cell r="N255">
            <v>2.6901860999696225</v>
          </cell>
          <cell r="O255">
            <v>2.7232006944461924</v>
          </cell>
          <cell r="P255">
            <v>2.7566204517657593</v>
          </cell>
          <cell r="Q255">
            <v>2.7904503441817123</v>
          </cell>
          <cell r="R255">
            <v>2.8246954049681046</v>
          </cell>
          <cell r="S255">
            <v>2.8593607291685039</v>
          </cell>
          <cell r="T255">
            <v>2.8944514743540481</v>
          </cell>
          <cell r="U255">
            <v>2.9299728613907985</v>
          </cell>
          <cell r="V255">
            <v>2.9659301752165095</v>
          </cell>
          <cell r="W255">
            <v>3.0023287656269284</v>
          </cell>
          <cell r="X255">
            <v>3.0391740480717511</v>
          </cell>
          <cell r="Y255">
            <v>3.0764715044603386</v>
          </cell>
          <cell r="Z255">
            <v>3.0764715044603386</v>
          </cell>
        </row>
        <row r="256">
          <cell r="G256">
            <v>0</v>
          </cell>
          <cell r="H256">
            <v>0</v>
          </cell>
          <cell r="I256">
            <v>-3.4106051316484809E-13</v>
          </cell>
          <cell r="J256">
            <v>-8.1001871876651421E-13</v>
          </cell>
          <cell r="K256">
            <v>-3.0837554731988348E-12</v>
          </cell>
          <cell r="L256">
            <v>4.8885340220294893E-12</v>
          </cell>
          <cell r="M256">
            <v>-1.1795009413617663E-12</v>
          </cell>
          <cell r="N256">
            <v>-4.4479975258582272E-12</v>
          </cell>
          <cell r="O256">
            <v>2.6290081223123707E-12</v>
          </cell>
          <cell r="P256">
            <v>9.9475983006414026E-14</v>
          </cell>
          <cell r="Q256">
            <v>1.8616219676914625E-12</v>
          </cell>
          <cell r="R256">
            <v>-3.666400516522117E-12</v>
          </cell>
          <cell r="S256">
            <v>-2.9416469260468148E-12</v>
          </cell>
          <cell r="T256">
            <v>-7.815970093361102E-12</v>
          </cell>
          <cell r="U256">
            <v>1.1368683772161603E-11</v>
          </cell>
          <cell r="V256">
            <v>1.9241497284383513E-11</v>
          </cell>
          <cell r="W256">
            <v>8.3559825725387782E-12</v>
          </cell>
          <cell r="X256">
            <v>-2.9274360713316128E-12</v>
          </cell>
          <cell r="Y256">
            <v>-7.4464878707658499E-12</v>
          </cell>
          <cell r="Z256">
            <v>7.8870243669371121E-12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08">
          <cell r="A308" t="str">
            <v>Офисные расходы</v>
          </cell>
        </row>
      </sheetData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зюме"/>
      <sheetName val="Параметры"/>
      <sheetName val="Старт"/>
      <sheetName val="Проект"/>
      <sheetName val="Отчеты"/>
      <sheetName val="Анализ"/>
      <sheetName val="Риски"/>
      <sheetName val="Графики"/>
      <sheetName val="Мониторинг"/>
      <sheetName val="Бизнес-план"/>
      <sheetName val="Language"/>
      <sheetName val="Options"/>
    </sheetNames>
    <sheetDataSet>
      <sheetData sheetId="0"/>
      <sheetData sheetId="1">
        <row r="37"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1</v>
          </cell>
          <cell r="AA37">
            <v>1</v>
          </cell>
          <cell r="AB37">
            <v>1</v>
          </cell>
          <cell r="AC37">
            <v>1</v>
          </cell>
          <cell r="AD37">
            <v>1</v>
          </cell>
          <cell r="AE37">
            <v>1</v>
          </cell>
          <cell r="AF37">
            <v>1</v>
          </cell>
          <cell r="AG37">
            <v>1</v>
          </cell>
          <cell r="AH37">
            <v>1</v>
          </cell>
          <cell r="AI37">
            <v>1</v>
          </cell>
          <cell r="AJ37">
            <v>1</v>
          </cell>
          <cell r="AK37">
            <v>1</v>
          </cell>
          <cell r="AL37">
            <v>1</v>
          </cell>
          <cell r="AM37">
            <v>1</v>
          </cell>
          <cell r="AN37">
            <v>1</v>
          </cell>
          <cell r="AO37">
            <v>1</v>
          </cell>
          <cell r="AP37">
            <v>1</v>
          </cell>
          <cell r="AQ37">
            <v>1</v>
          </cell>
          <cell r="AR37">
            <v>1</v>
          </cell>
          <cell r="AS37">
            <v>1</v>
          </cell>
          <cell r="AT37">
            <v>1</v>
          </cell>
          <cell r="AU37">
            <v>1</v>
          </cell>
          <cell r="AV37">
            <v>1</v>
          </cell>
          <cell r="AW37">
            <v>1</v>
          </cell>
          <cell r="AX37">
            <v>1</v>
          </cell>
          <cell r="AY37">
            <v>1</v>
          </cell>
          <cell r="AZ37">
            <v>1</v>
          </cell>
          <cell r="BA37">
            <v>1</v>
          </cell>
          <cell r="BB37">
            <v>1</v>
          </cell>
          <cell r="BC37">
            <v>1</v>
          </cell>
          <cell r="BD37">
            <v>1</v>
          </cell>
          <cell r="BE37">
            <v>1</v>
          </cell>
          <cell r="BF37">
            <v>1</v>
          </cell>
          <cell r="BG37">
            <v>1</v>
          </cell>
          <cell r="BH37">
            <v>1</v>
          </cell>
          <cell r="BI37">
            <v>1</v>
          </cell>
          <cell r="BJ37">
            <v>1</v>
          </cell>
          <cell r="BK37">
            <v>1</v>
          </cell>
          <cell r="BL37">
            <v>1</v>
          </cell>
          <cell r="BM37">
            <v>1</v>
          </cell>
          <cell r="BN37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outlinePr summaryBelow="0" summaryRight="0"/>
  </sheetPr>
  <dimension ref="A1:L41"/>
  <sheetViews>
    <sheetView workbookViewId="0">
      <selection activeCell="E26" sqref="E26"/>
    </sheetView>
  </sheetViews>
  <sheetFormatPr defaultColWidth="9.140625" defaultRowHeight="12.75" x14ac:dyDescent="0.2"/>
  <cols>
    <col min="1" max="1" width="45.85546875" style="224" customWidth="1"/>
    <col min="2" max="3" width="12.85546875" style="227" customWidth="1"/>
    <col min="4" max="4" width="4" style="227" customWidth="1"/>
    <col min="5" max="5" width="45.85546875" style="227" customWidth="1"/>
    <col min="6" max="7" width="12.85546875" style="227" customWidth="1"/>
    <col min="8" max="8" width="4.5703125" style="225" customWidth="1"/>
    <col min="9" max="12" width="12.85546875" style="224" customWidth="1"/>
    <col min="13" max="16384" width="9.140625" style="224"/>
  </cols>
  <sheetData>
    <row r="1" spans="1:12" ht="12.75" customHeight="1" x14ac:dyDescent="0.2">
      <c r="A1" s="358" t="str">
        <f>Prj_Name</f>
        <v>Производство нефтепродуктов</v>
      </c>
      <c r="B1" s="359"/>
      <c r="C1" s="359"/>
      <c r="D1" s="221"/>
      <c r="E1" s="221"/>
      <c r="F1" s="221"/>
      <c r="G1" s="221"/>
      <c r="H1" s="222"/>
      <c r="I1" s="223"/>
      <c r="J1" s="223"/>
      <c r="K1" s="223"/>
      <c r="L1" s="223"/>
    </row>
    <row r="2" spans="1:12" ht="12.75" customHeight="1" x14ac:dyDescent="0.2">
      <c r="A2" s="359"/>
      <c r="B2" s="359"/>
      <c r="C2" s="359"/>
      <c r="D2" s="221"/>
      <c r="E2" s="221"/>
      <c r="F2" s="221"/>
      <c r="G2" s="221"/>
      <c r="I2" s="222"/>
      <c r="J2" s="222"/>
      <c r="K2" s="222"/>
      <c r="L2" s="222"/>
    </row>
    <row r="3" spans="1:12" x14ac:dyDescent="0.2">
      <c r="A3" s="226"/>
      <c r="B3" s="226"/>
      <c r="C3" s="226"/>
      <c r="D3" s="226"/>
    </row>
    <row r="4" spans="1:12" ht="13.5" thickBot="1" x14ac:dyDescent="0.25">
      <c r="A4" s="249" t="str">
        <f ca="1">Language!A1526</f>
        <v>ОСНОВНЫЕ ПОКАЗАТЕЛИ</v>
      </c>
      <c r="B4" s="250"/>
      <c r="C4" s="251"/>
      <c r="D4" s="246"/>
      <c r="E4" s="252" t="str">
        <f ca="1">Language!A1346</f>
        <v>ЭФФЕКТИВНОСТЬ ДЛЯ ПРОЕКТА (FCFF)</v>
      </c>
      <c r="F4" s="253"/>
      <c r="G4" s="253"/>
    </row>
    <row r="5" spans="1:12" x14ac:dyDescent="0.2">
      <c r="A5" s="228"/>
      <c r="B5" s="228"/>
      <c r="C5" s="228"/>
      <c r="D5" s="246"/>
      <c r="E5" s="224"/>
      <c r="F5" s="224"/>
      <c r="G5" s="224"/>
    </row>
    <row r="6" spans="1:12" x14ac:dyDescent="0.2">
      <c r="A6" s="97" t="str">
        <f ca="1">Language!A1565</f>
        <v>Инвестиции, с НДС</v>
      </c>
      <c r="B6" s="229">
        <f>Отчеты!B164</f>
        <v>288600</v>
      </c>
      <c r="C6" s="232" t="str">
        <f ca="1">CurReport</f>
        <v>тыс. руб.</v>
      </c>
      <c r="E6" s="226" t="str">
        <f ca="1">Language!A1364</f>
        <v>Чистая приведенная стоимость, NPV</v>
      </c>
      <c r="F6" s="229">
        <f ca="1">Анализ!B20</f>
        <v>2692857.9603224392</v>
      </c>
      <c r="G6" s="232" t="str">
        <f ca="1">CurReport</f>
        <v>тыс. руб.</v>
      </c>
    </row>
    <row r="7" spans="1:12" x14ac:dyDescent="0.2">
      <c r="A7" s="226" t="str">
        <f ca="1">Language!A1566</f>
        <v>Выручка, без НДС</v>
      </c>
      <c r="B7" s="229">
        <f ca="1">Отчеты!DX6</f>
        <v>41765892.916161172</v>
      </c>
      <c r="C7" s="232" t="str">
        <f ca="1">CurReport</f>
        <v>тыс. руб.</v>
      </c>
      <c r="E7" s="226" t="str">
        <f ca="1">Language!A1365</f>
        <v>Внутренняя норма рентабельности, IRR</v>
      </c>
      <c r="F7" s="230">
        <f>Анализ!B21</f>
        <v>0.94</v>
      </c>
      <c r="G7" s="232" t="s">
        <v>1</v>
      </c>
    </row>
    <row r="8" spans="1:12" x14ac:dyDescent="0.2">
      <c r="A8" s="226" t="str">
        <f ca="1">Language!A1241</f>
        <v>Чистая прибыль (убыток)</v>
      </c>
      <c r="B8" s="229">
        <f ca="1">Отчеты!DX30</f>
        <v>5168343.8546645762</v>
      </c>
      <c r="C8" s="232" t="str">
        <f ca="1">CurReport</f>
        <v>тыс. руб.</v>
      </c>
      <c r="E8" s="226" t="str">
        <f ca="1">Language!A1369</f>
        <v>Дисконтированный срок окупаемости, DPBP</v>
      </c>
      <c r="F8" s="231">
        <f>Анализ!B25</f>
        <v>1.3</v>
      </c>
      <c r="G8" s="232" t="str">
        <f ca="1">Language!A$48</f>
        <v>лет</v>
      </c>
    </row>
    <row r="9" spans="1:12" ht="12.75" customHeight="1" x14ac:dyDescent="0.2">
      <c r="A9" s="226" t="str">
        <f ca="1">Language!A1567</f>
        <v>Денежные средства</v>
      </c>
      <c r="B9" s="229">
        <f ca="1">Отчеты!DX64</f>
        <v>3464571.4771020734</v>
      </c>
      <c r="C9" s="232" t="str">
        <f ca="1">CurReport</f>
        <v>тыс. руб.</v>
      </c>
      <c r="E9" s="232"/>
      <c r="F9" s="232"/>
      <c r="G9" s="232"/>
    </row>
    <row r="10" spans="1:12" x14ac:dyDescent="0.2">
      <c r="A10" s="226"/>
      <c r="B10" s="229"/>
      <c r="C10" s="232"/>
      <c r="E10" s="224"/>
      <c r="F10" s="224"/>
      <c r="G10" s="224"/>
    </row>
    <row r="11" spans="1:12" ht="13.5" thickBot="1" x14ac:dyDescent="0.25">
      <c r="A11" s="249" t="str">
        <f ca="1">Language!A1531</f>
        <v>ПРИВЛЕКАЕМОЕ ФИНАНСИРОВАНИЕ</v>
      </c>
      <c r="B11" s="250" t="str">
        <f ca="1">CurReport</f>
        <v>тыс. руб.</v>
      </c>
      <c r="C11" s="251" t="str">
        <f ca="1">Language!A1527</f>
        <v>Доля</v>
      </c>
      <c r="E11" s="364"/>
      <c r="F11" s="363"/>
      <c r="G11" s="363"/>
    </row>
    <row r="12" spans="1:12" x14ac:dyDescent="0.2">
      <c r="A12" s="226"/>
      <c r="B12" s="229"/>
      <c r="C12" s="232"/>
      <c r="E12" s="224"/>
      <c r="F12" s="224"/>
      <c r="G12" s="224"/>
    </row>
    <row r="13" spans="1:12" x14ac:dyDescent="0.2">
      <c r="A13" s="226" t="str">
        <f ca="1">Language!A1532</f>
        <v>Собственные средства</v>
      </c>
      <c r="B13" s="229">
        <f>Отчеты!DX57</f>
        <v>0</v>
      </c>
      <c r="C13" s="247">
        <f>IFERROR(B13/$B$15,"-")</f>
        <v>0</v>
      </c>
      <c r="E13" s="226"/>
      <c r="F13" s="229"/>
      <c r="G13" s="232"/>
    </row>
    <row r="14" spans="1:12" x14ac:dyDescent="0.2">
      <c r="A14" s="226" t="str">
        <f ca="1">Language!A1533</f>
        <v>Заемные средства</v>
      </c>
      <c r="B14" s="229">
        <f>Отчеты!DX58</f>
        <v>288093.63282082655</v>
      </c>
      <c r="C14" s="247">
        <f>IFERROR(B14/$B$15,"-")</f>
        <v>1</v>
      </c>
      <c r="E14" s="226"/>
      <c r="F14" s="230"/>
      <c r="G14" s="232"/>
    </row>
    <row r="15" spans="1:12" x14ac:dyDescent="0.2">
      <c r="A15" s="226" t="str">
        <f ca="1">Language!A626</f>
        <v>Итого:</v>
      </c>
      <c r="B15" s="248">
        <f>SUM(B13:B14)</f>
        <v>288093.63282082655</v>
      </c>
      <c r="C15" s="232"/>
      <c r="E15" s="226"/>
      <c r="F15" s="231"/>
      <c r="G15" s="233"/>
    </row>
    <row r="16" spans="1:12" x14ac:dyDescent="0.2">
      <c r="D16" s="232"/>
      <c r="E16" s="224"/>
      <c r="F16" s="224"/>
      <c r="G16" s="224"/>
      <c r="H16" s="224"/>
    </row>
    <row r="17" spans="1:8" x14ac:dyDescent="0.2">
      <c r="B17" s="224"/>
      <c r="C17" s="224"/>
      <c r="D17" s="232"/>
      <c r="E17" s="224"/>
      <c r="F17" s="224"/>
      <c r="G17" s="224"/>
      <c r="H17" s="224"/>
    </row>
    <row r="18" spans="1:8" x14ac:dyDescent="0.2">
      <c r="B18" s="224"/>
      <c r="C18" s="224"/>
      <c r="D18" s="232"/>
      <c r="E18" s="224"/>
      <c r="F18" s="224"/>
      <c r="G18" s="224"/>
      <c r="H18" s="224"/>
    </row>
    <row r="19" spans="1:8" x14ac:dyDescent="0.2">
      <c r="A19" s="226"/>
      <c r="B19" s="233"/>
      <c r="C19" s="233"/>
      <c r="D19" s="233"/>
      <c r="E19" s="224"/>
      <c r="F19" s="224"/>
      <c r="G19" s="224"/>
      <c r="H19" s="224"/>
    </row>
    <row r="20" spans="1:8" x14ac:dyDescent="0.2">
      <c r="B20" s="224"/>
      <c r="C20" s="224"/>
      <c r="D20" s="224"/>
      <c r="E20" s="224"/>
      <c r="F20" s="224"/>
      <c r="G20" s="224"/>
      <c r="H20" s="224"/>
    </row>
    <row r="21" spans="1:8" x14ac:dyDescent="0.2">
      <c r="B21" s="224"/>
      <c r="C21" s="224"/>
      <c r="D21" s="224"/>
      <c r="E21" s="224"/>
      <c r="F21" s="224"/>
      <c r="G21" s="224"/>
      <c r="H21" s="224"/>
    </row>
    <row r="22" spans="1:8" x14ac:dyDescent="0.2">
      <c r="B22" s="224"/>
      <c r="C22" s="224"/>
      <c r="D22" s="232"/>
      <c r="E22" s="224"/>
      <c r="F22" s="224"/>
      <c r="G22" s="224"/>
      <c r="H22" s="224"/>
    </row>
    <row r="23" spans="1:8" x14ac:dyDescent="0.2">
      <c r="B23" s="224"/>
      <c r="C23" s="224"/>
      <c r="D23" s="232"/>
      <c r="E23" s="224"/>
      <c r="F23" s="224"/>
      <c r="G23" s="224"/>
      <c r="H23" s="224"/>
    </row>
    <row r="24" spans="1:8" x14ac:dyDescent="0.2">
      <c r="B24" s="224"/>
      <c r="C24" s="224"/>
      <c r="D24" s="233"/>
      <c r="E24" s="224"/>
      <c r="F24" s="224"/>
      <c r="G24" s="224"/>
      <c r="H24" s="224"/>
    </row>
    <row r="25" spans="1:8" x14ac:dyDescent="0.2">
      <c r="B25" s="224"/>
      <c r="C25" s="224"/>
      <c r="D25" s="224"/>
      <c r="E25" s="224"/>
      <c r="F25" s="224"/>
      <c r="G25" s="224"/>
      <c r="H25" s="224"/>
    </row>
    <row r="26" spans="1:8" x14ac:dyDescent="0.2">
      <c r="B26" s="224"/>
      <c r="C26" s="224"/>
      <c r="D26" s="224"/>
      <c r="E26" s="224"/>
      <c r="F26" s="224"/>
      <c r="G26" s="224"/>
      <c r="H26" s="224"/>
    </row>
    <row r="27" spans="1:8" x14ac:dyDescent="0.2">
      <c r="B27" s="224"/>
      <c r="C27" s="224"/>
      <c r="D27" s="224"/>
      <c r="E27" s="224"/>
      <c r="F27" s="224"/>
      <c r="G27" s="224"/>
      <c r="H27" s="224"/>
    </row>
    <row r="28" spans="1:8" x14ac:dyDescent="0.2">
      <c r="B28" s="224"/>
      <c r="C28" s="224"/>
      <c r="D28" s="232"/>
      <c r="E28" s="224"/>
      <c r="F28" s="224"/>
      <c r="G28" s="224"/>
      <c r="H28" s="224"/>
    </row>
    <row r="29" spans="1:8" x14ac:dyDescent="0.2">
      <c r="B29" s="224"/>
      <c r="C29" s="224"/>
      <c r="D29" s="232"/>
      <c r="E29" s="224"/>
      <c r="F29" s="224"/>
      <c r="G29" s="224"/>
      <c r="H29" s="224"/>
    </row>
    <row r="30" spans="1:8" x14ac:dyDescent="0.2">
      <c r="B30" s="224"/>
      <c r="C30" s="224"/>
      <c r="D30" s="233"/>
      <c r="E30" s="224"/>
      <c r="F30" s="224"/>
      <c r="G30" s="224"/>
      <c r="H30" s="224"/>
    </row>
    <row r="31" spans="1:8" x14ac:dyDescent="0.2">
      <c r="B31" s="224"/>
      <c r="C31" s="224"/>
      <c r="D31" s="224"/>
      <c r="E31" s="224"/>
      <c r="F31" s="224"/>
      <c r="G31" s="224"/>
      <c r="H31" s="224"/>
    </row>
    <row r="32" spans="1:8" x14ac:dyDescent="0.2">
      <c r="B32" s="224"/>
      <c r="C32" s="224"/>
      <c r="D32" s="224"/>
      <c r="E32" s="224"/>
      <c r="F32" s="224"/>
      <c r="G32" s="224"/>
      <c r="H32" s="224"/>
    </row>
    <row r="33" spans="2:8" x14ac:dyDescent="0.2">
      <c r="B33" s="224"/>
      <c r="C33" s="224"/>
      <c r="D33" s="224"/>
      <c r="E33" s="224"/>
      <c r="F33" s="224"/>
      <c r="G33" s="224"/>
      <c r="H33" s="224"/>
    </row>
    <row r="34" spans="2:8" x14ac:dyDescent="0.2">
      <c r="E34" s="224"/>
      <c r="F34" s="224"/>
      <c r="G34" s="224"/>
    </row>
    <row r="35" spans="2:8" x14ac:dyDescent="0.2">
      <c r="B35" s="224"/>
      <c r="C35" s="224"/>
      <c r="D35" s="224"/>
      <c r="E35" s="224"/>
      <c r="F35" s="224"/>
      <c r="G35" s="224"/>
      <c r="H35" s="224"/>
    </row>
    <row r="36" spans="2:8" x14ac:dyDescent="0.2">
      <c r="B36" s="224"/>
      <c r="C36" s="224"/>
      <c r="D36" s="224"/>
      <c r="E36" s="224"/>
      <c r="F36" s="224"/>
      <c r="G36" s="224"/>
      <c r="H36" s="224"/>
    </row>
    <row r="37" spans="2:8" x14ac:dyDescent="0.2">
      <c r="E37" s="224"/>
      <c r="F37" s="224"/>
      <c r="G37" s="224"/>
    </row>
    <row r="38" spans="2:8" x14ac:dyDescent="0.2">
      <c r="E38" s="224"/>
      <c r="F38" s="224"/>
      <c r="G38" s="224"/>
    </row>
    <row r="39" spans="2:8" x14ac:dyDescent="0.2">
      <c r="E39" s="224"/>
      <c r="F39" s="224"/>
      <c r="G39" s="224"/>
    </row>
    <row r="40" spans="2:8" x14ac:dyDescent="0.2">
      <c r="E40" s="224"/>
      <c r="F40" s="224"/>
      <c r="G40" s="224"/>
    </row>
    <row r="41" spans="2:8" x14ac:dyDescent="0.2">
      <c r="E41" s="224"/>
      <c r="F41" s="224"/>
      <c r="G41" s="224"/>
    </row>
  </sheetData>
  <sheetProtection formatCells="0"/>
  <mergeCells count="1">
    <mergeCell ref="A1:C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</sheetPr>
  <dimension ref="A1:DV158"/>
  <sheetViews>
    <sheetView zoomScale="130" zoomScaleNormal="130" workbookViewId="0">
      <pane xSplit="6" ySplit="2" topLeftCell="G3" activePane="bottomRight" state="frozen"/>
      <selection activeCell="A6" sqref="A6"/>
      <selection pane="topRight" activeCell="A6" sqref="A6"/>
      <selection pane="bottomLeft" activeCell="A6" sqref="A6"/>
      <selection pane="bottomRight" activeCell="A17" sqref="A17"/>
    </sheetView>
  </sheetViews>
  <sheetFormatPr defaultColWidth="9.140625" defaultRowHeight="12.75" outlineLevelRow="1" x14ac:dyDescent="0.2"/>
  <cols>
    <col min="1" max="1" width="50.85546875" style="5" customWidth="1"/>
    <col min="2" max="3" width="12.85546875" style="5" customWidth="1"/>
    <col min="4" max="4" width="6.85546875" style="6" hidden="1" customWidth="1"/>
    <col min="5" max="5" width="12.85546875" style="6" hidden="1" customWidth="1"/>
    <col min="6" max="6" width="24.85546875" style="6" hidden="1" customWidth="1"/>
    <col min="7" max="126" width="12.85546875" style="5" customWidth="1"/>
    <col min="127" max="16384" width="9.140625" style="5"/>
  </cols>
  <sheetData>
    <row r="1" spans="1:126" s="3" customFormat="1" ht="12.75" customHeight="1" x14ac:dyDescent="0.2">
      <c r="A1" s="358" t="str">
        <f>Prj_Name</f>
        <v>Производство нефтепродуктов</v>
      </c>
      <c r="B1" s="359"/>
      <c r="C1" s="359"/>
      <c r="D1" s="1" t="s">
        <v>6</v>
      </c>
      <c r="E1" s="1" t="s">
        <v>4</v>
      </c>
      <c r="F1" s="1" t="s">
        <v>5</v>
      </c>
      <c r="G1" s="2" t="str">
        <f t="shared" ref="G1:DV1" ca="1" si="0">G$40</f>
        <v>авг.22</v>
      </c>
      <c r="H1" s="2" t="str">
        <f t="shared" ca="1" si="0"/>
        <v>сен.22</v>
      </c>
      <c r="I1" s="2" t="str">
        <f t="shared" ca="1" si="0"/>
        <v>окт.22</v>
      </c>
      <c r="J1" s="2" t="str">
        <f t="shared" ca="1" si="0"/>
        <v>ноя.22</v>
      </c>
      <c r="K1" s="2" t="str">
        <f t="shared" ca="1" si="0"/>
        <v>дек.22</v>
      </c>
      <c r="L1" s="2" t="str">
        <f t="shared" ca="1" si="0"/>
        <v>янв.23</v>
      </c>
      <c r="M1" s="2" t="str">
        <f t="shared" ca="1" si="0"/>
        <v>фев.23</v>
      </c>
      <c r="N1" s="2" t="str">
        <f t="shared" ca="1" si="0"/>
        <v>мар.23</v>
      </c>
      <c r="O1" s="2" t="str">
        <f t="shared" ca="1" si="0"/>
        <v>апр.23</v>
      </c>
      <c r="P1" s="2" t="str">
        <f t="shared" ca="1" si="0"/>
        <v>май.23</v>
      </c>
      <c r="Q1" s="2" t="str">
        <f t="shared" ca="1" si="0"/>
        <v>июн.23</v>
      </c>
      <c r="R1" s="2" t="str">
        <f t="shared" ca="1" si="0"/>
        <v>июл.23</v>
      </c>
      <c r="S1" s="2" t="str">
        <f t="shared" ca="1" si="0"/>
        <v>авг.23</v>
      </c>
      <c r="T1" s="2" t="str">
        <f t="shared" ca="1" si="0"/>
        <v>сен.23</v>
      </c>
      <c r="U1" s="2" t="str">
        <f t="shared" ca="1" si="0"/>
        <v>окт.23</v>
      </c>
      <c r="V1" s="2" t="str">
        <f t="shared" ca="1" si="0"/>
        <v>ноя.23</v>
      </c>
      <c r="W1" s="2" t="str">
        <f t="shared" ca="1" si="0"/>
        <v>дек.23</v>
      </c>
      <c r="X1" s="2" t="str">
        <f t="shared" ca="1" si="0"/>
        <v>янв.24</v>
      </c>
      <c r="Y1" s="2" t="str">
        <f t="shared" ca="1" si="0"/>
        <v>фев.24</v>
      </c>
      <c r="Z1" s="2" t="str">
        <f t="shared" ca="1" si="0"/>
        <v>мар.24</v>
      </c>
      <c r="AA1" s="2" t="str">
        <f t="shared" ca="1" si="0"/>
        <v>апр.24</v>
      </c>
      <c r="AB1" s="2" t="str">
        <f t="shared" ca="1" si="0"/>
        <v>май.24</v>
      </c>
      <c r="AC1" s="2" t="str">
        <f t="shared" ca="1" si="0"/>
        <v>июн.24</v>
      </c>
      <c r="AD1" s="2" t="str">
        <f t="shared" ca="1" si="0"/>
        <v>июл.24</v>
      </c>
      <c r="AE1" s="2" t="str">
        <f t="shared" ca="1" si="0"/>
        <v>авг.24</v>
      </c>
      <c r="AF1" s="2" t="str">
        <f t="shared" ca="1" si="0"/>
        <v>сен.24</v>
      </c>
      <c r="AG1" s="2" t="str">
        <f t="shared" ca="1" si="0"/>
        <v>окт.24</v>
      </c>
      <c r="AH1" s="2" t="str">
        <f t="shared" ca="1" si="0"/>
        <v>ноя.24</v>
      </c>
      <c r="AI1" s="2" t="str">
        <f t="shared" ca="1" si="0"/>
        <v>дек.24</v>
      </c>
      <c r="AJ1" s="2" t="str">
        <f t="shared" ca="1" si="0"/>
        <v>янв.25</v>
      </c>
      <c r="AK1" s="2" t="str">
        <f t="shared" ca="1" si="0"/>
        <v>фев.25</v>
      </c>
      <c r="AL1" s="2" t="str">
        <f t="shared" ca="1" si="0"/>
        <v>мар.25</v>
      </c>
      <c r="AM1" s="2" t="str">
        <f t="shared" ca="1" si="0"/>
        <v>апр.25</v>
      </c>
      <c r="AN1" s="2" t="str">
        <f t="shared" ca="1" si="0"/>
        <v>май.25</v>
      </c>
      <c r="AO1" s="2" t="str">
        <f t="shared" ca="1" si="0"/>
        <v>июн.25</v>
      </c>
      <c r="AP1" s="2" t="str">
        <f t="shared" ca="1" si="0"/>
        <v>июл.25</v>
      </c>
      <c r="AQ1" s="2" t="str">
        <f t="shared" ca="1" si="0"/>
        <v>авг.25</v>
      </c>
      <c r="AR1" s="2" t="str">
        <f t="shared" ca="1" si="0"/>
        <v>сен.25</v>
      </c>
      <c r="AS1" s="2" t="str">
        <f t="shared" ca="1" si="0"/>
        <v>окт.25</v>
      </c>
      <c r="AT1" s="2" t="str">
        <f t="shared" ca="1" si="0"/>
        <v>ноя.25</v>
      </c>
      <c r="AU1" s="2" t="str">
        <f t="shared" ca="1" si="0"/>
        <v>дек.25</v>
      </c>
      <c r="AV1" s="2" t="str">
        <f t="shared" ca="1" si="0"/>
        <v>янв.26</v>
      </c>
      <c r="AW1" s="2" t="str">
        <f t="shared" ca="1" si="0"/>
        <v>фев.26</v>
      </c>
      <c r="AX1" s="2" t="str">
        <f t="shared" ca="1" si="0"/>
        <v>мар.26</v>
      </c>
      <c r="AY1" s="2" t="str">
        <f t="shared" ca="1" si="0"/>
        <v>апр.26</v>
      </c>
      <c r="AZ1" s="2" t="str">
        <f t="shared" ca="1" si="0"/>
        <v>май.26</v>
      </c>
      <c r="BA1" s="2" t="str">
        <f t="shared" ca="1" si="0"/>
        <v>июн.26</v>
      </c>
      <c r="BB1" s="2" t="str">
        <f t="shared" ca="1" si="0"/>
        <v>июл.26</v>
      </c>
      <c r="BC1" s="2" t="str">
        <f t="shared" ca="1" si="0"/>
        <v>авг.26</v>
      </c>
      <c r="BD1" s="2" t="str">
        <f t="shared" ca="1" si="0"/>
        <v>сен.26</v>
      </c>
      <c r="BE1" s="2" t="str">
        <f t="shared" ca="1" si="0"/>
        <v>окт.26</v>
      </c>
      <c r="BF1" s="2" t="str">
        <f t="shared" ca="1" si="0"/>
        <v>ноя.26</v>
      </c>
      <c r="BG1" s="2" t="str">
        <f t="shared" ca="1" si="0"/>
        <v>дек.26</v>
      </c>
      <c r="BH1" s="2" t="str">
        <f t="shared" ca="1" si="0"/>
        <v>янв.27</v>
      </c>
      <c r="BI1" s="2" t="str">
        <f t="shared" ca="1" si="0"/>
        <v>фев.27</v>
      </c>
      <c r="BJ1" s="2" t="str">
        <f t="shared" ca="1" si="0"/>
        <v>мар.27</v>
      </c>
      <c r="BK1" s="2" t="str">
        <f t="shared" ca="1" si="0"/>
        <v>апр.27</v>
      </c>
      <c r="BL1" s="2" t="str">
        <f t="shared" ca="1" si="0"/>
        <v>май.27</v>
      </c>
      <c r="BM1" s="2" t="str">
        <f t="shared" ca="1" si="0"/>
        <v>июн.27</v>
      </c>
      <c r="BN1" s="2" t="str">
        <f t="shared" ca="1" si="0"/>
        <v>июл.27</v>
      </c>
      <c r="BO1" s="2" t="str">
        <f t="shared" ca="1" si="0"/>
        <v>авг.27</v>
      </c>
      <c r="BP1" s="2" t="str">
        <f t="shared" ca="1" si="0"/>
        <v>сен.27</v>
      </c>
      <c r="BQ1" s="2" t="str">
        <f t="shared" ca="1" si="0"/>
        <v>окт.27</v>
      </c>
      <c r="BR1" s="2" t="str">
        <f t="shared" ca="1" si="0"/>
        <v>ноя.27</v>
      </c>
      <c r="BS1" s="2" t="str">
        <f t="shared" ca="1" si="0"/>
        <v>дек.27</v>
      </c>
      <c r="BT1" s="2" t="str">
        <f t="shared" ca="1" si="0"/>
        <v>янв.28</v>
      </c>
      <c r="BU1" s="2" t="str">
        <f t="shared" ca="1" si="0"/>
        <v>фев.28</v>
      </c>
      <c r="BV1" s="2" t="str">
        <f t="shared" ca="1" si="0"/>
        <v>мар.28</v>
      </c>
      <c r="BW1" s="2" t="str">
        <f t="shared" ca="1" si="0"/>
        <v>апр.28</v>
      </c>
      <c r="BX1" s="2" t="str">
        <f t="shared" ca="1" si="0"/>
        <v>май.28</v>
      </c>
      <c r="BY1" s="2" t="str">
        <f t="shared" ca="1" si="0"/>
        <v>июн.28</v>
      </c>
      <c r="BZ1" s="2" t="str">
        <f t="shared" ca="1" si="0"/>
        <v>июл.28</v>
      </c>
      <c r="CA1" s="2" t="str">
        <f t="shared" ca="1" si="0"/>
        <v>авг.28</v>
      </c>
      <c r="CB1" s="2" t="str">
        <f t="shared" ca="1" si="0"/>
        <v>сен.28</v>
      </c>
      <c r="CC1" s="2" t="str">
        <f t="shared" ca="1" si="0"/>
        <v>окт.28</v>
      </c>
      <c r="CD1" s="2" t="str">
        <f t="shared" ca="1" si="0"/>
        <v>ноя.28</v>
      </c>
      <c r="CE1" s="2" t="str">
        <f t="shared" ca="1" si="0"/>
        <v>дек.28</v>
      </c>
      <c r="CF1" s="2" t="str">
        <f t="shared" ca="1" si="0"/>
        <v>янв.29</v>
      </c>
      <c r="CG1" s="2" t="str">
        <f t="shared" ca="1" si="0"/>
        <v>фев.29</v>
      </c>
      <c r="CH1" s="2" t="str">
        <f t="shared" ca="1" si="0"/>
        <v>мар.29</v>
      </c>
      <c r="CI1" s="2" t="str">
        <f t="shared" ca="1" si="0"/>
        <v>апр.29</v>
      </c>
      <c r="CJ1" s="2" t="str">
        <f t="shared" ca="1" si="0"/>
        <v>май.29</v>
      </c>
      <c r="CK1" s="2" t="str">
        <f t="shared" ca="1" si="0"/>
        <v>июн.29</v>
      </c>
      <c r="CL1" s="2" t="str">
        <f t="shared" ca="1" si="0"/>
        <v>июл.29</v>
      </c>
      <c r="CM1" s="2" t="str">
        <f t="shared" ca="1" si="0"/>
        <v>авг.29</v>
      </c>
      <c r="CN1" s="2" t="str">
        <f t="shared" ca="1" si="0"/>
        <v>сен.29</v>
      </c>
      <c r="CO1" s="2" t="str">
        <f t="shared" ca="1" si="0"/>
        <v>окт.29</v>
      </c>
      <c r="CP1" s="2" t="str">
        <f t="shared" ca="1" si="0"/>
        <v>ноя.29</v>
      </c>
      <c r="CQ1" s="2" t="str">
        <f t="shared" ca="1" si="0"/>
        <v>дек.29</v>
      </c>
      <c r="CR1" s="2" t="str">
        <f t="shared" ca="1" si="0"/>
        <v>янв.30</v>
      </c>
      <c r="CS1" s="2" t="str">
        <f t="shared" ca="1" si="0"/>
        <v>фев.30</v>
      </c>
      <c r="CT1" s="2" t="str">
        <f t="shared" ca="1" si="0"/>
        <v>мар.30</v>
      </c>
      <c r="CU1" s="2" t="str">
        <f t="shared" ca="1" si="0"/>
        <v>апр.30</v>
      </c>
      <c r="CV1" s="2" t="str">
        <f t="shared" ca="1" si="0"/>
        <v>май.30</v>
      </c>
      <c r="CW1" s="2" t="str">
        <f t="shared" ca="1" si="0"/>
        <v>июн.30</v>
      </c>
      <c r="CX1" s="2" t="str">
        <f t="shared" ca="1" si="0"/>
        <v>июл.30</v>
      </c>
      <c r="CY1" s="2" t="str">
        <f t="shared" ca="1" si="0"/>
        <v>авг.30</v>
      </c>
      <c r="CZ1" s="2" t="str">
        <f t="shared" ca="1" si="0"/>
        <v>сен.30</v>
      </c>
      <c r="DA1" s="2" t="str">
        <f t="shared" ca="1" si="0"/>
        <v>окт.30</v>
      </c>
      <c r="DB1" s="2" t="str">
        <f t="shared" ca="1" si="0"/>
        <v>ноя.30</v>
      </c>
      <c r="DC1" s="2" t="str">
        <f t="shared" ca="1" si="0"/>
        <v>дек.30</v>
      </c>
      <c r="DD1" s="2" t="str">
        <f t="shared" ca="1" si="0"/>
        <v>янв.31</v>
      </c>
      <c r="DE1" s="2" t="str">
        <f t="shared" ca="1" si="0"/>
        <v>фев.31</v>
      </c>
      <c r="DF1" s="2" t="str">
        <f t="shared" ca="1" si="0"/>
        <v>мар.31</v>
      </c>
      <c r="DG1" s="2" t="str">
        <f t="shared" ca="1" si="0"/>
        <v>апр.31</v>
      </c>
      <c r="DH1" s="2" t="str">
        <f t="shared" ca="1" si="0"/>
        <v>май.31</v>
      </c>
      <c r="DI1" s="2" t="str">
        <f t="shared" ca="1" si="0"/>
        <v>июн.31</v>
      </c>
      <c r="DJ1" s="2" t="str">
        <f t="shared" ca="1" si="0"/>
        <v>июл.31</v>
      </c>
      <c r="DK1" s="2" t="str">
        <f t="shared" ca="1" si="0"/>
        <v>авг.31</v>
      </c>
      <c r="DL1" s="2" t="str">
        <f t="shared" ca="1" si="0"/>
        <v>сен.31</v>
      </c>
      <c r="DM1" s="2" t="str">
        <f t="shared" ca="1" si="0"/>
        <v>окт.31</v>
      </c>
      <c r="DN1" s="2" t="str">
        <f t="shared" ca="1" si="0"/>
        <v>ноя.31</v>
      </c>
      <c r="DO1" s="2" t="str">
        <f t="shared" ca="1" si="0"/>
        <v>дек.31</v>
      </c>
      <c r="DP1" s="2" t="str">
        <f t="shared" ca="1" si="0"/>
        <v>янв.32</v>
      </c>
      <c r="DQ1" s="2" t="str">
        <f t="shared" ca="1" si="0"/>
        <v>фев.32</v>
      </c>
      <c r="DR1" s="2" t="str">
        <f t="shared" ca="1" si="0"/>
        <v>мар.32</v>
      </c>
      <c r="DS1" s="2" t="str">
        <f t="shared" ca="1" si="0"/>
        <v>апр.32</v>
      </c>
      <c r="DT1" s="2" t="str">
        <f t="shared" ca="1" si="0"/>
        <v>май.32</v>
      </c>
      <c r="DU1" s="2" t="str">
        <f t="shared" ca="1" si="0"/>
        <v>июн.32</v>
      </c>
      <c r="DV1" s="2" t="str">
        <f t="shared" ca="1" si="0"/>
        <v>июл.32</v>
      </c>
    </row>
    <row r="2" spans="1:126" s="3" customFormat="1" ht="12.75" customHeight="1" x14ac:dyDescent="0.2">
      <c r="A2" s="359"/>
      <c r="B2" s="359"/>
      <c r="C2" s="359"/>
      <c r="D2" s="4"/>
      <c r="E2" s="4"/>
      <c r="F2" s="4"/>
      <c r="G2" s="1">
        <f t="shared" ref="G2:N2" si="1">G31</f>
        <v>1</v>
      </c>
      <c r="H2" s="1">
        <f t="shared" si="1"/>
        <v>2</v>
      </c>
      <c r="I2" s="1">
        <f t="shared" si="1"/>
        <v>3</v>
      </c>
      <c r="J2" s="1">
        <f t="shared" si="1"/>
        <v>4</v>
      </c>
      <c r="K2" s="1">
        <f t="shared" si="1"/>
        <v>5</v>
      </c>
      <c r="L2" s="1">
        <f t="shared" si="1"/>
        <v>6</v>
      </c>
      <c r="M2" s="1">
        <f t="shared" si="1"/>
        <v>7</v>
      </c>
      <c r="N2" s="1">
        <f t="shared" si="1"/>
        <v>8</v>
      </c>
      <c r="O2" s="1">
        <f t="shared" ref="O2:AT2" si="2">O31</f>
        <v>9</v>
      </c>
      <c r="P2" s="1">
        <f t="shared" si="2"/>
        <v>10</v>
      </c>
      <c r="Q2" s="1">
        <f t="shared" si="2"/>
        <v>11</v>
      </c>
      <c r="R2" s="1">
        <f t="shared" si="2"/>
        <v>12</v>
      </c>
      <c r="S2" s="1">
        <f t="shared" si="2"/>
        <v>13</v>
      </c>
      <c r="T2" s="1">
        <f t="shared" si="2"/>
        <v>14</v>
      </c>
      <c r="U2" s="1">
        <f t="shared" si="2"/>
        <v>15</v>
      </c>
      <c r="V2" s="1">
        <f t="shared" si="2"/>
        <v>16</v>
      </c>
      <c r="W2" s="1">
        <f t="shared" si="2"/>
        <v>17</v>
      </c>
      <c r="X2" s="1">
        <f t="shared" si="2"/>
        <v>18</v>
      </c>
      <c r="Y2" s="1">
        <f t="shared" si="2"/>
        <v>19</v>
      </c>
      <c r="Z2" s="1">
        <f t="shared" si="2"/>
        <v>20</v>
      </c>
      <c r="AA2" s="1">
        <f t="shared" si="2"/>
        <v>21</v>
      </c>
      <c r="AB2" s="1">
        <f t="shared" si="2"/>
        <v>22</v>
      </c>
      <c r="AC2" s="1">
        <f t="shared" si="2"/>
        <v>23</v>
      </c>
      <c r="AD2" s="1">
        <f t="shared" si="2"/>
        <v>24</v>
      </c>
      <c r="AE2" s="1">
        <f t="shared" si="2"/>
        <v>25</v>
      </c>
      <c r="AF2" s="1">
        <f t="shared" si="2"/>
        <v>26</v>
      </c>
      <c r="AG2" s="1">
        <f t="shared" si="2"/>
        <v>27</v>
      </c>
      <c r="AH2" s="1">
        <f t="shared" si="2"/>
        <v>28</v>
      </c>
      <c r="AI2" s="1">
        <f t="shared" si="2"/>
        <v>29</v>
      </c>
      <c r="AJ2" s="1">
        <f t="shared" si="2"/>
        <v>30</v>
      </c>
      <c r="AK2" s="1">
        <f t="shared" si="2"/>
        <v>31</v>
      </c>
      <c r="AL2" s="1">
        <f t="shared" si="2"/>
        <v>32</v>
      </c>
      <c r="AM2" s="1">
        <f t="shared" si="2"/>
        <v>33</v>
      </c>
      <c r="AN2" s="1">
        <f t="shared" si="2"/>
        <v>34</v>
      </c>
      <c r="AO2" s="1">
        <f t="shared" si="2"/>
        <v>35</v>
      </c>
      <c r="AP2" s="1">
        <f t="shared" si="2"/>
        <v>36</v>
      </c>
      <c r="AQ2" s="1">
        <f t="shared" si="2"/>
        <v>37</v>
      </c>
      <c r="AR2" s="1">
        <f t="shared" si="2"/>
        <v>38</v>
      </c>
      <c r="AS2" s="1">
        <f t="shared" si="2"/>
        <v>39</v>
      </c>
      <c r="AT2" s="1">
        <f t="shared" si="2"/>
        <v>40</v>
      </c>
      <c r="AU2" s="1">
        <f t="shared" ref="AU2:BZ2" si="3">AU31</f>
        <v>41</v>
      </c>
      <c r="AV2" s="1">
        <f t="shared" si="3"/>
        <v>42</v>
      </c>
      <c r="AW2" s="1">
        <f t="shared" si="3"/>
        <v>43</v>
      </c>
      <c r="AX2" s="1">
        <f t="shared" si="3"/>
        <v>44</v>
      </c>
      <c r="AY2" s="1">
        <f t="shared" si="3"/>
        <v>45</v>
      </c>
      <c r="AZ2" s="1">
        <f t="shared" si="3"/>
        <v>46</v>
      </c>
      <c r="BA2" s="1">
        <f t="shared" si="3"/>
        <v>47</v>
      </c>
      <c r="BB2" s="1">
        <f t="shared" si="3"/>
        <v>48</v>
      </c>
      <c r="BC2" s="1">
        <f t="shared" si="3"/>
        <v>49</v>
      </c>
      <c r="BD2" s="1">
        <f t="shared" si="3"/>
        <v>50</v>
      </c>
      <c r="BE2" s="1">
        <f t="shared" si="3"/>
        <v>51</v>
      </c>
      <c r="BF2" s="1">
        <f t="shared" si="3"/>
        <v>52</v>
      </c>
      <c r="BG2" s="1">
        <f t="shared" si="3"/>
        <v>53</v>
      </c>
      <c r="BH2" s="1">
        <f t="shared" si="3"/>
        <v>54</v>
      </c>
      <c r="BI2" s="1">
        <f t="shared" si="3"/>
        <v>55</v>
      </c>
      <c r="BJ2" s="1">
        <f t="shared" si="3"/>
        <v>56</v>
      </c>
      <c r="BK2" s="1">
        <f t="shared" si="3"/>
        <v>57</v>
      </c>
      <c r="BL2" s="1">
        <f t="shared" si="3"/>
        <v>58</v>
      </c>
      <c r="BM2" s="1">
        <f t="shared" si="3"/>
        <v>59</v>
      </c>
      <c r="BN2" s="1">
        <f t="shared" si="3"/>
        <v>60</v>
      </c>
      <c r="BO2" s="1">
        <f t="shared" si="3"/>
        <v>61</v>
      </c>
      <c r="BP2" s="1">
        <f t="shared" si="3"/>
        <v>62</v>
      </c>
      <c r="BQ2" s="1">
        <f t="shared" si="3"/>
        <v>63</v>
      </c>
      <c r="BR2" s="1">
        <f t="shared" si="3"/>
        <v>64</v>
      </c>
      <c r="BS2" s="1">
        <f t="shared" si="3"/>
        <v>65</v>
      </c>
      <c r="BT2" s="1">
        <f t="shared" si="3"/>
        <v>66</v>
      </c>
      <c r="BU2" s="1">
        <f t="shared" si="3"/>
        <v>67</v>
      </c>
      <c r="BV2" s="1">
        <f t="shared" si="3"/>
        <v>68</v>
      </c>
      <c r="BW2" s="1">
        <f t="shared" si="3"/>
        <v>69</v>
      </c>
      <c r="BX2" s="1">
        <f t="shared" si="3"/>
        <v>70</v>
      </c>
      <c r="BY2" s="1">
        <f t="shared" si="3"/>
        <v>71</v>
      </c>
      <c r="BZ2" s="1">
        <f t="shared" si="3"/>
        <v>72</v>
      </c>
      <c r="CA2" s="1">
        <f t="shared" ref="CA2:DF2" si="4">CA31</f>
        <v>73</v>
      </c>
      <c r="CB2" s="1">
        <f t="shared" si="4"/>
        <v>74</v>
      </c>
      <c r="CC2" s="1">
        <f t="shared" si="4"/>
        <v>75</v>
      </c>
      <c r="CD2" s="1">
        <f t="shared" si="4"/>
        <v>76</v>
      </c>
      <c r="CE2" s="1">
        <f t="shared" si="4"/>
        <v>77</v>
      </c>
      <c r="CF2" s="1">
        <f t="shared" si="4"/>
        <v>78</v>
      </c>
      <c r="CG2" s="1">
        <f t="shared" si="4"/>
        <v>79</v>
      </c>
      <c r="CH2" s="1">
        <f t="shared" si="4"/>
        <v>80</v>
      </c>
      <c r="CI2" s="1">
        <f t="shared" si="4"/>
        <v>81</v>
      </c>
      <c r="CJ2" s="1">
        <f t="shared" si="4"/>
        <v>82</v>
      </c>
      <c r="CK2" s="1">
        <f t="shared" si="4"/>
        <v>83</v>
      </c>
      <c r="CL2" s="1">
        <f t="shared" si="4"/>
        <v>84</v>
      </c>
      <c r="CM2" s="1">
        <f t="shared" si="4"/>
        <v>85</v>
      </c>
      <c r="CN2" s="1">
        <f t="shared" si="4"/>
        <v>86</v>
      </c>
      <c r="CO2" s="1">
        <f t="shared" si="4"/>
        <v>87</v>
      </c>
      <c r="CP2" s="1">
        <f t="shared" si="4"/>
        <v>88</v>
      </c>
      <c r="CQ2" s="1">
        <f t="shared" si="4"/>
        <v>89</v>
      </c>
      <c r="CR2" s="1">
        <f t="shared" si="4"/>
        <v>90</v>
      </c>
      <c r="CS2" s="1">
        <f t="shared" si="4"/>
        <v>91</v>
      </c>
      <c r="CT2" s="1">
        <f t="shared" si="4"/>
        <v>92</v>
      </c>
      <c r="CU2" s="1">
        <f t="shared" si="4"/>
        <v>93</v>
      </c>
      <c r="CV2" s="1">
        <f t="shared" si="4"/>
        <v>94</v>
      </c>
      <c r="CW2" s="1">
        <f t="shared" si="4"/>
        <v>95</v>
      </c>
      <c r="CX2" s="1">
        <f t="shared" si="4"/>
        <v>96</v>
      </c>
      <c r="CY2" s="1">
        <f t="shared" si="4"/>
        <v>97</v>
      </c>
      <c r="CZ2" s="1">
        <f t="shared" si="4"/>
        <v>98</v>
      </c>
      <c r="DA2" s="1">
        <f t="shared" si="4"/>
        <v>99</v>
      </c>
      <c r="DB2" s="1">
        <f t="shared" si="4"/>
        <v>100</v>
      </c>
      <c r="DC2" s="1">
        <f t="shared" si="4"/>
        <v>101</v>
      </c>
      <c r="DD2" s="1">
        <f t="shared" si="4"/>
        <v>102</v>
      </c>
      <c r="DE2" s="1">
        <f t="shared" si="4"/>
        <v>103</v>
      </c>
      <c r="DF2" s="1">
        <f t="shared" si="4"/>
        <v>104</v>
      </c>
      <c r="DG2" s="1">
        <f t="shared" ref="DG2:DV2" si="5">DG31</f>
        <v>105</v>
      </c>
      <c r="DH2" s="1">
        <f t="shared" si="5"/>
        <v>106</v>
      </c>
      <c r="DI2" s="1">
        <f t="shared" si="5"/>
        <v>107</v>
      </c>
      <c r="DJ2" s="1">
        <f t="shared" si="5"/>
        <v>108</v>
      </c>
      <c r="DK2" s="1">
        <f t="shared" si="5"/>
        <v>109</v>
      </c>
      <c r="DL2" s="1">
        <f t="shared" si="5"/>
        <v>110</v>
      </c>
      <c r="DM2" s="1">
        <f t="shared" si="5"/>
        <v>111</v>
      </c>
      <c r="DN2" s="1">
        <f t="shared" si="5"/>
        <v>112</v>
      </c>
      <c r="DO2" s="1">
        <f t="shared" si="5"/>
        <v>113</v>
      </c>
      <c r="DP2" s="1">
        <f t="shared" si="5"/>
        <v>114</v>
      </c>
      <c r="DQ2" s="1">
        <f t="shared" si="5"/>
        <v>115</v>
      </c>
      <c r="DR2" s="1">
        <f t="shared" si="5"/>
        <v>116</v>
      </c>
      <c r="DS2" s="1">
        <f t="shared" si="5"/>
        <v>117</v>
      </c>
      <c r="DT2" s="1">
        <f t="shared" si="5"/>
        <v>118</v>
      </c>
      <c r="DU2" s="1">
        <f t="shared" si="5"/>
        <v>119</v>
      </c>
      <c r="DV2" s="1">
        <f t="shared" si="5"/>
        <v>120</v>
      </c>
    </row>
    <row r="3" spans="1:126" x14ac:dyDescent="0.2">
      <c r="A3" s="5" t="str">
        <f ca="1">Language!A384</f>
        <v>Название проекта</v>
      </c>
    </row>
    <row r="4" spans="1:126" x14ac:dyDescent="0.2">
      <c r="A4" s="286" t="s">
        <v>3449</v>
      </c>
    </row>
    <row r="6" spans="1:126" s="9" customFormat="1" ht="25.5" customHeight="1" thickBot="1" x14ac:dyDescent="0.25">
      <c r="A6" s="269" t="str">
        <f ca="1">Language!A386</f>
        <v>НАСТРОЙКА ВИДА ТАБЛИЦ</v>
      </c>
      <c r="B6" s="270"/>
      <c r="C6" s="270"/>
      <c r="D6" s="271"/>
      <c r="E6" s="271" t="s">
        <v>781</v>
      </c>
      <c r="F6" s="271" t="s">
        <v>3223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</row>
    <row r="7" spans="1:126" ht="13.5" thickTop="1" x14ac:dyDescent="0.2">
      <c r="A7" s="10"/>
      <c r="F7" s="6" t="s">
        <v>2961</v>
      </c>
    </row>
    <row r="8" spans="1:126" x14ac:dyDescent="0.2">
      <c r="A8" s="10" t="str">
        <f ca="1">Language!A387</f>
        <v>Язык интерфейса и отчетности</v>
      </c>
      <c r="B8" s="10" t="str">
        <f ca="1">OFFSET(Language!A5,Prj_Language,0)</f>
        <v>Русский</v>
      </c>
      <c r="D8" s="11">
        <v>1</v>
      </c>
    </row>
    <row r="9" spans="1:126" x14ac:dyDescent="0.2">
      <c r="A9" s="10" t="str">
        <f ca="1">Language!A388</f>
        <v>Защита модели</v>
      </c>
      <c r="B9" s="10" t="str">
        <f ca="1">OFFSET(Language!A371,Prj_Protect,0)</f>
        <v>Выключена</v>
      </c>
      <c r="D9" s="11">
        <v>0</v>
      </c>
    </row>
    <row r="10" spans="1:126" x14ac:dyDescent="0.2">
      <c r="A10" s="10" t="str">
        <f ca="1">Language!A389</f>
        <v>Стиль оформления листов</v>
      </c>
      <c r="B10" s="10" t="str">
        <f ca="1">OFFSET(Language!A372,Prj_Style,0)</f>
        <v>Настройки пользователя</v>
      </c>
      <c r="D10" s="11">
        <v>9</v>
      </c>
    </row>
    <row r="11" spans="1:126" x14ac:dyDescent="0.2">
      <c r="A11" s="10"/>
      <c r="B11" s="10"/>
      <c r="D11" s="11"/>
    </row>
    <row r="12" spans="1:126" x14ac:dyDescent="0.2">
      <c r="A12" s="10" t="str">
        <f ca="1">Language!A390</f>
        <v>Показывать лист Резюме?</v>
      </c>
      <c r="B12" s="17" t="str">
        <f ca="1">IF(D12=1,Language!$A$1465,Language!$A$1466)</f>
        <v>Да</v>
      </c>
      <c r="D12" s="11">
        <v>1</v>
      </c>
    </row>
    <row r="13" spans="1:126" x14ac:dyDescent="0.2">
      <c r="A13" s="10" t="str">
        <f ca="1">Language!A391</f>
        <v>Показывать лист Старт?</v>
      </c>
      <c r="B13" s="17" t="str">
        <f ca="1">IF(D13=1,Language!$A$1465,Language!$A$1466)</f>
        <v>Нет</v>
      </c>
      <c r="D13" s="11">
        <v>0</v>
      </c>
    </row>
    <row r="14" spans="1:126" x14ac:dyDescent="0.2">
      <c r="A14" s="10" t="str">
        <f ca="1">Language!A392</f>
        <v>Показывать лист Риски?</v>
      </c>
      <c r="B14" s="17" t="str">
        <f ca="1">IF(D14=1,Language!$A$1465,Language!$A$1466)</f>
        <v>Да</v>
      </c>
      <c r="D14" s="11">
        <v>1</v>
      </c>
    </row>
    <row r="15" spans="1:126" x14ac:dyDescent="0.2">
      <c r="A15" s="10" t="str">
        <f ca="1">Language!A393</f>
        <v>Показывать лист Мониторинг?</v>
      </c>
      <c r="B15" s="17" t="str">
        <f ca="1">IF(D15=1,Language!$A$1465,Language!$A$1466)</f>
        <v>Нет</v>
      </c>
      <c r="D15" s="11">
        <v>0</v>
      </c>
    </row>
    <row r="16" spans="1:126" x14ac:dyDescent="0.2">
      <c r="A16" s="10" t="str">
        <f ca="1">Language!A394</f>
        <v>Показывать лист Бизнес-план?</v>
      </c>
      <c r="B16" s="17" t="str">
        <f ca="1">IF(D16=1,Language!$A$1465,Language!$A$1466)</f>
        <v>Нет</v>
      </c>
      <c r="D16" s="11">
        <v>0</v>
      </c>
    </row>
    <row r="17" spans="1:126" x14ac:dyDescent="0.2">
      <c r="A17" s="12"/>
      <c r="B17" s="13"/>
      <c r="C17" s="13"/>
      <c r="D17" s="14"/>
      <c r="E17" s="14" t="s">
        <v>569</v>
      </c>
      <c r="F17" s="14" t="s">
        <v>2961</v>
      </c>
    </row>
    <row r="20" spans="1:126" s="9" customFormat="1" ht="25.5" customHeight="1" thickBot="1" x14ac:dyDescent="0.25">
      <c r="A20" s="269" t="str">
        <f ca="1">Language!A395</f>
        <v>ДАТА НАЧАЛА И ДЛИТЕЛЬНОСТЬ</v>
      </c>
      <c r="B20" s="270"/>
      <c r="C20" s="270"/>
      <c r="D20" s="271"/>
      <c r="E20" s="271" t="s">
        <v>782</v>
      </c>
      <c r="F20" s="271" t="s">
        <v>3224</v>
      </c>
      <c r="G20" s="272" t="str">
        <f t="shared" ref="G20:DV20" ca="1" si="6">G$40</f>
        <v>авг.22</v>
      </c>
      <c r="H20" s="272" t="str">
        <f t="shared" ca="1" si="6"/>
        <v>сен.22</v>
      </c>
      <c r="I20" s="272" t="str">
        <f t="shared" ca="1" si="6"/>
        <v>окт.22</v>
      </c>
      <c r="J20" s="272" t="str">
        <f t="shared" ca="1" si="6"/>
        <v>ноя.22</v>
      </c>
      <c r="K20" s="272" t="str">
        <f t="shared" ca="1" si="6"/>
        <v>дек.22</v>
      </c>
      <c r="L20" s="272" t="str">
        <f t="shared" ca="1" si="6"/>
        <v>янв.23</v>
      </c>
      <c r="M20" s="272" t="str">
        <f t="shared" ca="1" si="6"/>
        <v>фев.23</v>
      </c>
      <c r="N20" s="272" t="str">
        <f t="shared" ca="1" si="6"/>
        <v>мар.23</v>
      </c>
      <c r="O20" s="272" t="str">
        <f t="shared" ca="1" si="6"/>
        <v>апр.23</v>
      </c>
      <c r="P20" s="272" t="str">
        <f t="shared" ca="1" si="6"/>
        <v>май.23</v>
      </c>
      <c r="Q20" s="272" t="str">
        <f t="shared" ca="1" si="6"/>
        <v>июн.23</v>
      </c>
      <c r="R20" s="272" t="str">
        <f t="shared" ca="1" si="6"/>
        <v>июл.23</v>
      </c>
      <c r="S20" s="272" t="str">
        <f t="shared" ca="1" si="6"/>
        <v>авг.23</v>
      </c>
      <c r="T20" s="272" t="str">
        <f t="shared" ca="1" si="6"/>
        <v>сен.23</v>
      </c>
      <c r="U20" s="272" t="str">
        <f t="shared" ca="1" si="6"/>
        <v>окт.23</v>
      </c>
      <c r="V20" s="272" t="str">
        <f t="shared" ca="1" si="6"/>
        <v>ноя.23</v>
      </c>
      <c r="W20" s="272" t="str">
        <f t="shared" ca="1" si="6"/>
        <v>дек.23</v>
      </c>
      <c r="X20" s="272" t="str">
        <f t="shared" ca="1" si="6"/>
        <v>янв.24</v>
      </c>
      <c r="Y20" s="272" t="str">
        <f t="shared" ca="1" si="6"/>
        <v>фев.24</v>
      </c>
      <c r="Z20" s="272" t="str">
        <f t="shared" ca="1" si="6"/>
        <v>мар.24</v>
      </c>
      <c r="AA20" s="272" t="str">
        <f t="shared" ca="1" si="6"/>
        <v>апр.24</v>
      </c>
      <c r="AB20" s="272" t="str">
        <f t="shared" ca="1" si="6"/>
        <v>май.24</v>
      </c>
      <c r="AC20" s="272" t="str">
        <f t="shared" ca="1" si="6"/>
        <v>июн.24</v>
      </c>
      <c r="AD20" s="272" t="str">
        <f t="shared" ca="1" si="6"/>
        <v>июл.24</v>
      </c>
      <c r="AE20" s="272" t="str">
        <f t="shared" ca="1" si="6"/>
        <v>авг.24</v>
      </c>
      <c r="AF20" s="272" t="str">
        <f t="shared" ca="1" si="6"/>
        <v>сен.24</v>
      </c>
      <c r="AG20" s="272" t="str">
        <f t="shared" ca="1" si="6"/>
        <v>окт.24</v>
      </c>
      <c r="AH20" s="272" t="str">
        <f t="shared" ca="1" si="6"/>
        <v>ноя.24</v>
      </c>
      <c r="AI20" s="272" t="str">
        <f t="shared" ca="1" si="6"/>
        <v>дек.24</v>
      </c>
      <c r="AJ20" s="272" t="str">
        <f t="shared" ca="1" si="6"/>
        <v>янв.25</v>
      </c>
      <c r="AK20" s="272" t="str">
        <f t="shared" ca="1" si="6"/>
        <v>фев.25</v>
      </c>
      <c r="AL20" s="272" t="str">
        <f t="shared" ca="1" si="6"/>
        <v>мар.25</v>
      </c>
      <c r="AM20" s="272" t="str">
        <f t="shared" ca="1" si="6"/>
        <v>апр.25</v>
      </c>
      <c r="AN20" s="272" t="str">
        <f t="shared" ca="1" si="6"/>
        <v>май.25</v>
      </c>
      <c r="AO20" s="272" t="str">
        <f t="shared" ca="1" si="6"/>
        <v>июн.25</v>
      </c>
      <c r="AP20" s="272" t="str">
        <f t="shared" ca="1" si="6"/>
        <v>июл.25</v>
      </c>
      <c r="AQ20" s="272" t="str">
        <f t="shared" ca="1" si="6"/>
        <v>авг.25</v>
      </c>
      <c r="AR20" s="272" t="str">
        <f t="shared" ca="1" si="6"/>
        <v>сен.25</v>
      </c>
      <c r="AS20" s="272" t="str">
        <f t="shared" ca="1" si="6"/>
        <v>окт.25</v>
      </c>
      <c r="AT20" s="272" t="str">
        <f t="shared" ca="1" si="6"/>
        <v>ноя.25</v>
      </c>
      <c r="AU20" s="272" t="str">
        <f t="shared" ca="1" si="6"/>
        <v>дек.25</v>
      </c>
      <c r="AV20" s="272" t="str">
        <f t="shared" ca="1" si="6"/>
        <v>янв.26</v>
      </c>
      <c r="AW20" s="272" t="str">
        <f t="shared" ca="1" si="6"/>
        <v>фев.26</v>
      </c>
      <c r="AX20" s="272" t="str">
        <f t="shared" ca="1" si="6"/>
        <v>мар.26</v>
      </c>
      <c r="AY20" s="272" t="str">
        <f t="shared" ca="1" si="6"/>
        <v>апр.26</v>
      </c>
      <c r="AZ20" s="272" t="str">
        <f t="shared" ca="1" si="6"/>
        <v>май.26</v>
      </c>
      <c r="BA20" s="272" t="str">
        <f t="shared" ca="1" si="6"/>
        <v>июн.26</v>
      </c>
      <c r="BB20" s="272" t="str">
        <f t="shared" ca="1" si="6"/>
        <v>июл.26</v>
      </c>
      <c r="BC20" s="272" t="str">
        <f t="shared" ca="1" si="6"/>
        <v>авг.26</v>
      </c>
      <c r="BD20" s="272" t="str">
        <f t="shared" ca="1" si="6"/>
        <v>сен.26</v>
      </c>
      <c r="BE20" s="272" t="str">
        <f t="shared" ca="1" si="6"/>
        <v>окт.26</v>
      </c>
      <c r="BF20" s="272" t="str">
        <f t="shared" ca="1" si="6"/>
        <v>ноя.26</v>
      </c>
      <c r="BG20" s="272" t="str">
        <f t="shared" ca="1" si="6"/>
        <v>дек.26</v>
      </c>
      <c r="BH20" s="272" t="str">
        <f t="shared" ca="1" si="6"/>
        <v>янв.27</v>
      </c>
      <c r="BI20" s="272" t="str">
        <f t="shared" ca="1" si="6"/>
        <v>фев.27</v>
      </c>
      <c r="BJ20" s="272" t="str">
        <f t="shared" ca="1" si="6"/>
        <v>мар.27</v>
      </c>
      <c r="BK20" s="272" t="str">
        <f t="shared" ca="1" si="6"/>
        <v>апр.27</v>
      </c>
      <c r="BL20" s="272" t="str">
        <f t="shared" ca="1" si="6"/>
        <v>май.27</v>
      </c>
      <c r="BM20" s="272" t="str">
        <f t="shared" ca="1" si="6"/>
        <v>июн.27</v>
      </c>
      <c r="BN20" s="272" t="str">
        <f t="shared" ca="1" si="6"/>
        <v>июл.27</v>
      </c>
      <c r="BO20" s="272" t="str">
        <f t="shared" ca="1" si="6"/>
        <v>авг.27</v>
      </c>
      <c r="BP20" s="272" t="str">
        <f t="shared" ca="1" si="6"/>
        <v>сен.27</v>
      </c>
      <c r="BQ20" s="272" t="str">
        <f t="shared" ca="1" si="6"/>
        <v>окт.27</v>
      </c>
      <c r="BR20" s="272" t="str">
        <f t="shared" ca="1" si="6"/>
        <v>ноя.27</v>
      </c>
      <c r="BS20" s="272" t="str">
        <f t="shared" ca="1" si="6"/>
        <v>дек.27</v>
      </c>
      <c r="BT20" s="272" t="str">
        <f t="shared" ca="1" si="6"/>
        <v>янв.28</v>
      </c>
      <c r="BU20" s="272" t="str">
        <f t="shared" ca="1" si="6"/>
        <v>фев.28</v>
      </c>
      <c r="BV20" s="272" t="str">
        <f t="shared" ca="1" si="6"/>
        <v>мар.28</v>
      </c>
      <c r="BW20" s="272" t="str">
        <f t="shared" ca="1" si="6"/>
        <v>апр.28</v>
      </c>
      <c r="BX20" s="272" t="str">
        <f t="shared" ca="1" si="6"/>
        <v>май.28</v>
      </c>
      <c r="BY20" s="272" t="str">
        <f t="shared" ca="1" si="6"/>
        <v>июн.28</v>
      </c>
      <c r="BZ20" s="272" t="str">
        <f t="shared" ca="1" si="6"/>
        <v>июл.28</v>
      </c>
      <c r="CA20" s="272" t="str">
        <f t="shared" ca="1" si="6"/>
        <v>авг.28</v>
      </c>
      <c r="CB20" s="272" t="str">
        <f t="shared" ca="1" si="6"/>
        <v>сен.28</v>
      </c>
      <c r="CC20" s="272" t="str">
        <f t="shared" ca="1" si="6"/>
        <v>окт.28</v>
      </c>
      <c r="CD20" s="272" t="str">
        <f t="shared" ca="1" si="6"/>
        <v>ноя.28</v>
      </c>
      <c r="CE20" s="272" t="str">
        <f t="shared" ca="1" si="6"/>
        <v>дек.28</v>
      </c>
      <c r="CF20" s="272" t="str">
        <f t="shared" ca="1" si="6"/>
        <v>янв.29</v>
      </c>
      <c r="CG20" s="272" t="str">
        <f t="shared" ca="1" si="6"/>
        <v>фев.29</v>
      </c>
      <c r="CH20" s="272" t="str">
        <f t="shared" ca="1" si="6"/>
        <v>мар.29</v>
      </c>
      <c r="CI20" s="272" t="str">
        <f t="shared" ca="1" si="6"/>
        <v>апр.29</v>
      </c>
      <c r="CJ20" s="272" t="str">
        <f t="shared" ca="1" si="6"/>
        <v>май.29</v>
      </c>
      <c r="CK20" s="272" t="str">
        <f t="shared" ca="1" si="6"/>
        <v>июн.29</v>
      </c>
      <c r="CL20" s="272" t="str">
        <f t="shared" ca="1" si="6"/>
        <v>июл.29</v>
      </c>
      <c r="CM20" s="272" t="str">
        <f t="shared" ca="1" si="6"/>
        <v>авг.29</v>
      </c>
      <c r="CN20" s="272" t="str">
        <f t="shared" ca="1" si="6"/>
        <v>сен.29</v>
      </c>
      <c r="CO20" s="272" t="str">
        <f t="shared" ca="1" si="6"/>
        <v>окт.29</v>
      </c>
      <c r="CP20" s="272" t="str">
        <f t="shared" ca="1" si="6"/>
        <v>ноя.29</v>
      </c>
      <c r="CQ20" s="272" t="str">
        <f t="shared" ca="1" si="6"/>
        <v>дек.29</v>
      </c>
      <c r="CR20" s="272" t="str">
        <f t="shared" ca="1" si="6"/>
        <v>янв.30</v>
      </c>
      <c r="CS20" s="272" t="str">
        <f t="shared" ca="1" si="6"/>
        <v>фев.30</v>
      </c>
      <c r="CT20" s="272" t="str">
        <f t="shared" ca="1" si="6"/>
        <v>мар.30</v>
      </c>
      <c r="CU20" s="272" t="str">
        <f t="shared" ca="1" si="6"/>
        <v>апр.30</v>
      </c>
      <c r="CV20" s="272" t="str">
        <f t="shared" ca="1" si="6"/>
        <v>май.30</v>
      </c>
      <c r="CW20" s="272" t="str">
        <f t="shared" ca="1" si="6"/>
        <v>июн.30</v>
      </c>
      <c r="CX20" s="272" t="str">
        <f t="shared" ca="1" si="6"/>
        <v>июл.30</v>
      </c>
      <c r="CY20" s="272" t="str">
        <f t="shared" ca="1" si="6"/>
        <v>авг.30</v>
      </c>
      <c r="CZ20" s="272" t="str">
        <f t="shared" ca="1" si="6"/>
        <v>сен.30</v>
      </c>
      <c r="DA20" s="272" t="str">
        <f t="shared" ca="1" si="6"/>
        <v>окт.30</v>
      </c>
      <c r="DB20" s="272" t="str">
        <f t="shared" ca="1" si="6"/>
        <v>ноя.30</v>
      </c>
      <c r="DC20" s="272" t="str">
        <f t="shared" ca="1" si="6"/>
        <v>дек.30</v>
      </c>
      <c r="DD20" s="272" t="str">
        <f t="shared" ca="1" si="6"/>
        <v>янв.31</v>
      </c>
      <c r="DE20" s="272" t="str">
        <f t="shared" ca="1" si="6"/>
        <v>фев.31</v>
      </c>
      <c r="DF20" s="272" t="str">
        <f t="shared" ca="1" si="6"/>
        <v>мар.31</v>
      </c>
      <c r="DG20" s="272" t="str">
        <f t="shared" ca="1" si="6"/>
        <v>апр.31</v>
      </c>
      <c r="DH20" s="272" t="str">
        <f t="shared" ca="1" si="6"/>
        <v>май.31</v>
      </c>
      <c r="DI20" s="272" t="str">
        <f t="shared" ca="1" si="6"/>
        <v>июн.31</v>
      </c>
      <c r="DJ20" s="272" t="str">
        <f t="shared" ca="1" si="6"/>
        <v>июл.31</v>
      </c>
      <c r="DK20" s="272" t="str">
        <f t="shared" ca="1" si="6"/>
        <v>авг.31</v>
      </c>
      <c r="DL20" s="272" t="str">
        <f t="shared" ca="1" si="6"/>
        <v>сен.31</v>
      </c>
      <c r="DM20" s="272" t="str">
        <f t="shared" ca="1" si="6"/>
        <v>окт.31</v>
      </c>
      <c r="DN20" s="272" t="str">
        <f t="shared" ca="1" si="6"/>
        <v>ноя.31</v>
      </c>
      <c r="DO20" s="272" t="str">
        <f t="shared" ca="1" si="6"/>
        <v>дек.31</v>
      </c>
      <c r="DP20" s="272" t="str">
        <f t="shared" ca="1" si="6"/>
        <v>янв.32</v>
      </c>
      <c r="DQ20" s="272" t="str">
        <f t="shared" ca="1" si="6"/>
        <v>фев.32</v>
      </c>
      <c r="DR20" s="272" t="str">
        <f t="shared" ca="1" si="6"/>
        <v>мар.32</v>
      </c>
      <c r="DS20" s="272" t="str">
        <f t="shared" ca="1" si="6"/>
        <v>апр.32</v>
      </c>
      <c r="DT20" s="272" t="str">
        <f t="shared" ca="1" si="6"/>
        <v>май.32</v>
      </c>
      <c r="DU20" s="272" t="str">
        <f t="shared" ca="1" si="6"/>
        <v>июн.32</v>
      </c>
      <c r="DV20" s="272" t="str">
        <f t="shared" ca="1" si="6"/>
        <v>июл.32</v>
      </c>
    </row>
    <row r="21" spans="1:126" ht="13.5" thickTop="1" x14ac:dyDescent="0.2">
      <c r="A21" s="10"/>
      <c r="F21" s="6" t="s">
        <v>2961</v>
      </c>
    </row>
    <row r="22" spans="1:126" x14ac:dyDescent="0.2">
      <c r="A22" s="10" t="str">
        <f ca="1">Language!A396</f>
        <v>Дата начала проекта</v>
      </c>
      <c r="B22" s="15">
        <f>DATE(Prj_StartYear,Prj_StartMonth,1)</f>
        <v>44774</v>
      </c>
    </row>
    <row r="23" spans="1:126" x14ac:dyDescent="0.2">
      <c r="A23" s="10" t="str">
        <f ca="1">Language!A397</f>
        <v>Горизонт планирования проекта</v>
      </c>
      <c r="B23" s="16">
        <f>ROUND((Prj_Len-1)+$G39,2)</f>
        <v>120</v>
      </c>
      <c r="C23" s="17" t="str">
        <f ca="1">OFFSET(Language!A45,Prj_Period,0)</f>
        <v>мес.</v>
      </c>
      <c r="D23" s="11">
        <v>120</v>
      </c>
    </row>
    <row r="24" spans="1:126" x14ac:dyDescent="0.2">
      <c r="A24" s="10" t="str">
        <f ca="1">Language!A398</f>
        <v>Инвестиционная фаза проекта</v>
      </c>
      <c r="B24" s="17">
        <f>IF(Prj_Invest&gt;0, ROUND((Prj_Invest-1)+$G39,2), 0)</f>
        <v>0</v>
      </c>
      <c r="C24" s="17" t="str">
        <f ca="1">OFFSET(Language!A45,Prj_Period,0)</f>
        <v>мес.</v>
      </c>
      <c r="D24" s="11">
        <v>0</v>
      </c>
    </row>
    <row r="25" spans="1:126" x14ac:dyDescent="0.2">
      <c r="A25" s="10" t="str">
        <f ca="1">Language!A399</f>
        <v>Шаг планирования</v>
      </c>
      <c r="B25" s="17" t="str">
        <f ca="1">OFFSET(Language!A41,Prj_Period,0)</f>
        <v>месяц</v>
      </c>
      <c r="D25" s="11">
        <v>1</v>
      </c>
    </row>
    <row r="26" spans="1:126" outlineLevel="1" x14ac:dyDescent="0.2">
      <c r="A26" s="10"/>
      <c r="B26" s="17"/>
    </row>
    <row r="27" spans="1:126" outlineLevel="1" x14ac:dyDescent="0.2">
      <c r="A27" s="10" t="str">
        <f ca="1">Language!A400</f>
        <v>Длительность шага планирования</v>
      </c>
      <c r="B27" s="17">
        <f>Prj_Step*30</f>
        <v>30</v>
      </c>
      <c r="C27" s="17" t="str">
        <f ca="1">Language!A45</f>
        <v>дн.</v>
      </c>
      <c r="D27" s="11">
        <f>CHOOSE(Prj_Period,1,3,12)</f>
        <v>1</v>
      </c>
    </row>
    <row r="28" spans="1:126" outlineLevel="1" x14ac:dyDescent="0.2">
      <c r="A28" s="10" t="str">
        <f ca="1">Language!A401</f>
        <v>Год начала проекта</v>
      </c>
      <c r="B28" s="17">
        <v>2022</v>
      </c>
    </row>
    <row r="29" spans="1:126" outlineLevel="1" x14ac:dyDescent="0.2">
      <c r="A29" s="10" t="str">
        <f ca="1">Language!A402</f>
        <v>Месяц начала проекта</v>
      </c>
      <c r="B29" s="17">
        <v>8</v>
      </c>
    </row>
    <row r="30" spans="1:126" outlineLevel="1" x14ac:dyDescent="0.2">
      <c r="A30" s="10"/>
    </row>
    <row r="31" spans="1:126" outlineLevel="1" x14ac:dyDescent="0.2">
      <c r="A31" s="10" t="str">
        <f ca="1">Language!A403</f>
        <v>Номер периода</v>
      </c>
      <c r="G31" s="5">
        <v>1</v>
      </c>
      <c r="H31" s="5">
        <f t="shared" ref="H31:DV31" si="7">G31+1</f>
        <v>2</v>
      </c>
      <c r="I31" s="5">
        <f t="shared" si="7"/>
        <v>3</v>
      </c>
      <c r="J31" s="5">
        <f t="shared" si="7"/>
        <v>4</v>
      </c>
      <c r="K31" s="5">
        <f t="shared" si="7"/>
        <v>5</v>
      </c>
      <c r="L31" s="5">
        <f t="shared" si="7"/>
        <v>6</v>
      </c>
      <c r="M31" s="5">
        <f t="shared" si="7"/>
        <v>7</v>
      </c>
      <c r="N31" s="5">
        <f t="shared" si="7"/>
        <v>8</v>
      </c>
      <c r="O31" s="5">
        <f t="shared" si="7"/>
        <v>9</v>
      </c>
      <c r="P31" s="5">
        <f t="shared" si="7"/>
        <v>10</v>
      </c>
      <c r="Q31" s="5">
        <f t="shared" si="7"/>
        <v>11</v>
      </c>
      <c r="R31" s="5">
        <f t="shared" si="7"/>
        <v>12</v>
      </c>
      <c r="S31" s="5">
        <f t="shared" si="7"/>
        <v>13</v>
      </c>
      <c r="T31" s="5">
        <f t="shared" si="7"/>
        <v>14</v>
      </c>
      <c r="U31" s="5">
        <f t="shared" si="7"/>
        <v>15</v>
      </c>
      <c r="V31" s="5">
        <f t="shared" si="7"/>
        <v>16</v>
      </c>
      <c r="W31" s="5">
        <f t="shared" si="7"/>
        <v>17</v>
      </c>
      <c r="X31" s="5">
        <f t="shared" si="7"/>
        <v>18</v>
      </c>
      <c r="Y31" s="5">
        <f t="shared" si="7"/>
        <v>19</v>
      </c>
      <c r="Z31" s="5">
        <f t="shared" si="7"/>
        <v>20</v>
      </c>
      <c r="AA31" s="5">
        <f t="shared" si="7"/>
        <v>21</v>
      </c>
      <c r="AB31" s="5">
        <f t="shared" si="7"/>
        <v>22</v>
      </c>
      <c r="AC31" s="5">
        <f t="shared" si="7"/>
        <v>23</v>
      </c>
      <c r="AD31" s="5">
        <f t="shared" si="7"/>
        <v>24</v>
      </c>
      <c r="AE31" s="5">
        <f t="shared" si="7"/>
        <v>25</v>
      </c>
      <c r="AF31" s="5">
        <f t="shared" si="7"/>
        <v>26</v>
      </c>
      <c r="AG31" s="5">
        <f t="shared" si="7"/>
        <v>27</v>
      </c>
      <c r="AH31" s="5">
        <f t="shared" si="7"/>
        <v>28</v>
      </c>
      <c r="AI31" s="5">
        <f t="shared" si="7"/>
        <v>29</v>
      </c>
      <c r="AJ31" s="5">
        <f t="shared" si="7"/>
        <v>30</v>
      </c>
      <c r="AK31" s="5">
        <f t="shared" si="7"/>
        <v>31</v>
      </c>
      <c r="AL31" s="5">
        <f t="shared" si="7"/>
        <v>32</v>
      </c>
      <c r="AM31" s="5">
        <f t="shared" si="7"/>
        <v>33</v>
      </c>
      <c r="AN31" s="5">
        <f t="shared" si="7"/>
        <v>34</v>
      </c>
      <c r="AO31" s="5">
        <f t="shared" si="7"/>
        <v>35</v>
      </c>
      <c r="AP31" s="5">
        <f t="shared" si="7"/>
        <v>36</v>
      </c>
      <c r="AQ31" s="5">
        <f t="shared" si="7"/>
        <v>37</v>
      </c>
      <c r="AR31" s="5">
        <f t="shared" si="7"/>
        <v>38</v>
      </c>
      <c r="AS31" s="5">
        <f t="shared" si="7"/>
        <v>39</v>
      </c>
      <c r="AT31" s="5">
        <f t="shared" si="7"/>
        <v>40</v>
      </c>
      <c r="AU31" s="5">
        <f t="shared" si="7"/>
        <v>41</v>
      </c>
      <c r="AV31" s="5">
        <f t="shared" si="7"/>
        <v>42</v>
      </c>
      <c r="AW31" s="5">
        <f t="shared" si="7"/>
        <v>43</v>
      </c>
      <c r="AX31" s="5">
        <f t="shared" si="7"/>
        <v>44</v>
      </c>
      <c r="AY31" s="5">
        <f t="shared" si="7"/>
        <v>45</v>
      </c>
      <c r="AZ31" s="5">
        <f t="shared" si="7"/>
        <v>46</v>
      </c>
      <c r="BA31" s="5">
        <f t="shared" si="7"/>
        <v>47</v>
      </c>
      <c r="BB31" s="5">
        <f t="shared" si="7"/>
        <v>48</v>
      </c>
      <c r="BC31" s="5">
        <f t="shared" si="7"/>
        <v>49</v>
      </c>
      <c r="BD31" s="5">
        <f t="shared" si="7"/>
        <v>50</v>
      </c>
      <c r="BE31" s="5">
        <f t="shared" si="7"/>
        <v>51</v>
      </c>
      <c r="BF31" s="5">
        <f t="shared" si="7"/>
        <v>52</v>
      </c>
      <c r="BG31" s="5">
        <f t="shared" si="7"/>
        <v>53</v>
      </c>
      <c r="BH31" s="5">
        <f t="shared" si="7"/>
        <v>54</v>
      </c>
      <c r="BI31" s="5">
        <f t="shared" si="7"/>
        <v>55</v>
      </c>
      <c r="BJ31" s="5">
        <f t="shared" si="7"/>
        <v>56</v>
      </c>
      <c r="BK31" s="5">
        <f t="shared" si="7"/>
        <v>57</v>
      </c>
      <c r="BL31" s="5">
        <f t="shared" si="7"/>
        <v>58</v>
      </c>
      <c r="BM31" s="5">
        <f t="shared" si="7"/>
        <v>59</v>
      </c>
      <c r="BN31" s="5">
        <f t="shared" si="7"/>
        <v>60</v>
      </c>
      <c r="BO31" s="5">
        <f t="shared" si="7"/>
        <v>61</v>
      </c>
      <c r="BP31" s="5">
        <f t="shared" si="7"/>
        <v>62</v>
      </c>
      <c r="BQ31" s="5">
        <f t="shared" si="7"/>
        <v>63</v>
      </c>
      <c r="BR31" s="5">
        <f t="shared" si="7"/>
        <v>64</v>
      </c>
      <c r="BS31" s="5">
        <f t="shared" si="7"/>
        <v>65</v>
      </c>
      <c r="BT31" s="5">
        <f t="shared" si="7"/>
        <v>66</v>
      </c>
      <c r="BU31" s="5">
        <f t="shared" si="7"/>
        <v>67</v>
      </c>
      <c r="BV31" s="5">
        <f t="shared" si="7"/>
        <v>68</v>
      </c>
      <c r="BW31" s="5">
        <f t="shared" si="7"/>
        <v>69</v>
      </c>
      <c r="BX31" s="5">
        <f t="shared" si="7"/>
        <v>70</v>
      </c>
      <c r="BY31" s="5">
        <f t="shared" si="7"/>
        <v>71</v>
      </c>
      <c r="BZ31" s="5">
        <f t="shared" si="7"/>
        <v>72</v>
      </c>
      <c r="CA31" s="5">
        <f t="shared" si="7"/>
        <v>73</v>
      </c>
      <c r="CB31" s="5">
        <f t="shared" si="7"/>
        <v>74</v>
      </c>
      <c r="CC31" s="5">
        <f t="shared" si="7"/>
        <v>75</v>
      </c>
      <c r="CD31" s="5">
        <f t="shared" si="7"/>
        <v>76</v>
      </c>
      <c r="CE31" s="5">
        <f t="shared" si="7"/>
        <v>77</v>
      </c>
      <c r="CF31" s="5">
        <f t="shared" si="7"/>
        <v>78</v>
      </c>
      <c r="CG31" s="5">
        <f t="shared" si="7"/>
        <v>79</v>
      </c>
      <c r="CH31" s="5">
        <f t="shared" si="7"/>
        <v>80</v>
      </c>
      <c r="CI31" s="5">
        <f t="shared" si="7"/>
        <v>81</v>
      </c>
      <c r="CJ31" s="5">
        <f t="shared" si="7"/>
        <v>82</v>
      </c>
      <c r="CK31" s="5">
        <f t="shared" si="7"/>
        <v>83</v>
      </c>
      <c r="CL31" s="5">
        <f t="shared" si="7"/>
        <v>84</v>
      </c>
      <c r="CM31" s="5">
        <f t="shared" si="7"/>
        <v>85</v>
      </c>
      <c r="CN31" s="5">
        <f t="shared" si="7"/>
        <v>86</v>
      </c>
      <c r="CO31" s="5">
        <f t="shared" si="7"/>
        <v>87</v>
      </c>
      <c r="CP31" s="5">
        <f t="shared" si="7"/>
        <v>88</v>
      </c>
      <c r="CQ31" s="5">
        <f t="shared" si="7"/>
        <v>89</v>
      </c>
      <c r="CR31" s="5">
        <f t="shared" si="7"/>
        <v>90</v>
      </c>
      <c r="CS31" s="5">
        <f t="shared" si="7"/>
        <v>91</v>
      </c>
      <c r="CT31" s="5">
        <f t="shared" si="7"/>
        <v>92</v>
      </c>
      <c r="CU31" s="5">
        <f t="shared" si="7"/>
        <v>93</v>
      </c>
      <c r="CV31" s="5">
        <f t="shared" si="7"/>
        <v>94</v>
      </c>
      <c r="CW31" s="5">
        <f t="shared" si="7"/>
        <v>95</v>
      </c>
      <c r="CX31" s="5">
        <f t="shared" si="7"/>
        <v>96</v>
      </c>
      <c r="CY31" s="5">
        <f t="shared" si="7"/>
        <v>97</v>
      </c>
      <c r="CZ31" s="5">
        <f t="shared" si="7"/>
        <v>98</v>
      </c>
      <c r="DA31" s="5">
        <f t="shared" si="7"/>
        <v>99</v>
      </c>
      <c r="DB31" s="5">
        <f t="shared" si="7"/>
        <v>100</v>
      </c>
      <c r="DC31" s="5">
        <f t="shared" si="7"/>
        <v>101</v>
      </c>
      <c r="DD31" s="5">
        <f t="shared" si="7"/>
        <v>102</v>
      </c>
      <c r="DE31" s="5">
        <f t="shared" si="7"/>
        <v>103</v>
      </c>
      <c r="DF31" s="5">
        <f t="shared" si="7"/>
        <v>104</v>
      </c>
      <c r="DG31" s="5">
        <f t="shared" si="7"/>
        <v>105</v>
      </c>
      <c r="DH31" s="5">
        <f t="shared" si="7"/>
        <v>106</v>
      </c>
      <c r="DI31" s="5">
        <f t="shared" si="7"/>
        <v>107</v>
      </c>
      <c r="DJ31" s="5">
        <f t="shared" si="7"/>
        <v>108</v>
      </c>
      <c r="DK31" s="5">
        <f t="shared" si="7"/>
        <v>109</v>
      </c>
      <c r="DL31" s="5">
        <f t="shared" si="7"/>
        <v>110</v>
      </c>
      <c r="DM31" s="5">
        <f t="shared" si="7"/>
        <v>111</v>
      </c>
      <c r="DN31" s="5">
        <f t="shared" si="7"/>
        <v>112</v>
      </c>
      <c r="DO31" s="5">
        <f t="shared" si="7"/>
        <v>113</v>
      </c>
      <c r="DP31" s="5">
        <f t="shared" si="7"/>
        <v>114</v>
      </c>
      <c r="DQ31" s="5">
        <f t="shared" si="7"/>
        <v>115</v>
      </c>
      <c r="DR31" s="5">
        <f t="shared" si="7"/>
        <v>116</v>
      </c>
      <c r="DS31" s="5">
        <f t="shared" si="7"/>
        <v>117</v>
      </c>
      <c r="DT31" s="5">
        <f t="shared" si="7"/>
        <v>118</v>
      </c>
      <c r="DU31" s="5">
        <f t="shared" si="7"/>
        <v>119</v>
      </c>
      <c r="DV31" s="5">
        <f t="shared" si="7"/>
        <v>120</v>
      </c>
    </row>
    <row r="32" spans="1:126" outlineLevel="1" x14ac:dyDescent="0.2">
      <c r="A32" s="10" t="str">
        <f ca="1">Language!A404</f>
        <v>Дата начала периода</v>
      </c>
      <c r="E32" s="6" t="s">
        <v>578</v>
      </c>
      <c r="F32" s="6" t="s">
        <v>695</v>
      </c>
      <c r="G32" s="18">
        <f>Prj_StartDate</f>
        <v>44774</v>
      </c>
      <c r="H32" s="18">
        <f t="shared" ref="H32:DV32" si="8">EDATE(G32,G37)</f>
        <v>44805</v>
      </c>
      <c r="I32" s="18">
        <f t="shared" si="8"/>
        <v>44835</v>
      </c>
      <c r="J32" s="18">
        <f t="shared" si="8"/>
        <v>44866</v>
      </c>
      <c r="K32" s="18">
        <f t="shared" si="8"/>
        <v>44896</v>
      </c>
      <c r="L32" s="18">
        <f t="shared" si="8"/>
        <v>44927</v>
      </c>
      <c r="M32" s="18">
        <f t="shared" si="8"/>
        <v>44958</v>
      </c>
      <c r="N32" s="18">
        <f t="shared" si="8"/>
        <v>44986</v>
      </c>
      <c r="O32" s="18">
        <f t="shared" si="8"/>
        <v>45017</v>
      </c>
      <c r="P32" s="18">
        <f t="shared" si="8"/>
        <v>45047</v>
      </c>
      <c r="Q32" s="18">
        <f t="shared" si="8"/>
        <v>45078</v>
      </c>
      <c r="R32" s="18">
        <f t="shared" si="8"/>
        <v>45108</v>
      </c>
      <c r="S32" s="18">
        <f t="shared" si="8"/>
        <v>45139</v>
      </c>
      <c r="T32" s="18">
        <f t="shared" si="8"/>
        <v>45170</v>
      </c>
      <c r="U32" s="18">
        <f t="shared" si="8"/>
        <v>45200</v>
      </c>
      <c r="V32" s="18">
        <f t="shared" si="8"/>
        <v>45231</v>
      </c>
      <c r="W32" s="18">
        <f t="shared" si="8"/>
        <v>45261</v>
      </c>
      <c r="X32" s="18">
        <f t="shared" si="8"/>
        <v>45292</v>
      </c>
      <c r="Y32" s="18">
        <f t="shared" si="8"/>
        <v>45323</v>
      </c>
      <c r="Z32" s="18">
        <f t="shared" si="8"/>
        <v>45352</v>
      </c>
      <c r="AA32" s="18">
        <f t="shared" si="8"/>
        <v>45383</v>
      </c>
      <c r="AB32" s="18">
        <f t="shared" si="8"/>
        <v>45413</v>
      </c>
      <c r="AC32" s="18">
        <f t="shared" si="8"/>
        <v>45444</v>
      </c>
      <c r="AD32" s="18">
        <f t="shared" si="8"/>
        <v>45474</v>
      </c>
      <c r="AE32" s="18">
        <f t="shared" si="8"/>
        <v>45505</v>
      </c>
      <c r="AF32" s="18">
        <f t="shared" si="8"/>
        <v>45536</v>
      </c>
      <c r="AG32" s="18">
        <f t="shared" si="8"/>
        <v>45566</v>
      </c>
      <c r="AH32" s="18">
        <f t="shared" si="8"/>
        <v>45597</v>
      </c>
      <c r="AI32" s="18">
        <f t="shared" si="8"/>
        <v>45627</v>
      </c>
      <c r="AJ32" s="18">
        <f t="shared" si="8"/>
        <v>45658</v>
      </c>
      <c r="AK32" s="18">
        <f t="shared" si="8"/>
        <v>45689</v>
      </c>
      <c r="AL32" s="18">
        <f t="shared" si="8"/>
        <v>45717</v>
      </c>
      <c r="AM32" s="18">
        <f t="shared" si="8"/>
        <v>45748</v>
      </c>
      <c r="AN32" s="18">
        <f t="shared" si="8"/>
        <v>45778</v>
      </c>
      <c r="AO32" s="18">
        <f t="shared" si="8"/>
        <v>45809</v>
      </c>
      <c r="AP32" s="18">
        <f t="shared" si="8"/>
        <v>45839</v>
      </c>
      <c r="AQ32" s="18">
        <f t="shared" si="8"/>
        <v>45870</v>
      </c>
      <c r="AR32" s="18">
        <f t="shared" si="8"/>
        <v>45901</v>
      </c>
      <c r="AS32" s="18">
        <f t="shared" si="8"/>
        <v>45931</v>
      </c>
      <c r="AT32" s="18">
        <f t="shared" si="8"/>
        <v>45962</v>
      </c>
      <c r="AU32" s="18">
        <f t="shared" si="8"/>
        <v>45992</v>
      </c>
      <c r="AV32" s="18">
        <f t="shared" si="8"/>
        <v>46023</v>
      </c>
      <c r="AW32" s="18">
        <f t="shared" si="8"/>
        <v>46054</v>
      </c>
      <c r="AX32" s="18">
        <f t="shared" si="8"/>
        <v>46082</v>
      </c>
      <c r="AY32" s="18">
        <f t="shared" si="8"/>
        <v>46113</v>
      </c>
      <c r="AZ32" s="18">
        <f t="shared" si="8"/>
        <v>46143</v>
      </c>
      <c r="BA32" s="18">
        <f t="shared" si="8"/>
        <v>46174</v>
      </c>
      <c r="BB32" s="18">
        <f t="shared" si="8"/>
        <v>46204</v>
      </c>
      <c r="BC32" s="18">
        <f t="shared" si="8"/>
        <v>46235</v>
      </c>
      <c r="BD32" s="18">
        <f t="shared" si="8"/>
        <v>46266</v>
      </c>
      <c r="BE32" s="18">
        <f t="shared" si="8"/>
        <v>46296</v>
      </c>
      <c r="BF32" s="18">
        <f t="shared" si="8"/>
        <v>46327</v>
      </c>
      <c r="BG32" s="18">
        <f t="shared" si="8"/>
        <v>46357</v>
      </c>
      <c r="BH32" s="18">
        <f t="shared" si="8"/>
        <v>46388</v>
      </c>
      <c r="BI32" s="18">
        <f t="shared" si="8"/>
        <v>46419</v>
      </c>
      <c r="BJ32" s="18">
        <f t="shared" si="8"/>
        <v>46447</v>
      </c>
      <c r="BK32" s="18">
        <f t="shared" si="8"/>
        <v>46478</v>
      </c>
      <c r="BL32" s="18">
        <f t="shared" si="8"/>
        <v>46508</v>
      </c>
      <c r="BM32" s="18">
        <f t="shared" si="8"/>
        <v>46539</v>
      </c>
      <c r="BN32" s="18">
        <f t="shared" si="8"/>
        <v>46569</v>
      </c>
      <c r="BO32" s="18">
        <f t="shared" si="8"/>
        <v>46600</v>
      </c>
      <c r="BP32" s="18">
        <f t="shared" si="8"/>
        <v>46631</v>
      </c>
      <c r="BQ32" s="18">
        <f t="shared" si="8"/>
        <v>46661</v>
      </c>
      <c r="BR32" s="18">
        <f t="shared" si="8"/>
        <v>46692</v>
      </c>
      <c r="BS32" s="18">
        <f t="shared" si="8"/>
        <v>46722</v>
      </c>
      <c r="BT32" s="18">
        <f t="shared" si="8"/>
        <v>46753</v>
      </c>
      <c r="BU32" s="18">
        <f t="shared" si="8"/>
        <v>46784</v>
      </c>
      <c r="BV32" s="18">
        <f t="shared" si="8"/>
        <v>46813</v>
      </c>
      <c r="BW32" s="18">
        <f t="shared" si="8"/>
        <v>46844</v>
      </c>
      <c r="BX32" s="18">
        <f t="shared" si="8"/>
        <v>46874</v>
      </c>
      <c r="BY32" s="18">
        <f t="shared" si="8"/>
        <v>46905</v>
      </c>
      <c r="BZ32" s="18">
        <f t="shared" si="8"/>
        <v>46935</v>
      </c>
      <c r="CA32" s="18">
        <f t="shared" si="8"/>
        <v>46966</v>
      </c>
      <c r="CB32" s="18">
        <f t="shared" si="8"/>
        <v>46997</v>
      </c>
      <c r="CC32" s="18">
        <f t="shared" si="8"/>
        <v>47027</v>
      </c>
      <c r="CD32" s="18">
        <f t="shared" si="8"/>
        <v>47058</v>
      </c>
      <c r="CE32" s="18">
        <f t="shared" si="8"/>
        <v>47088</v>
      </c>
      <c r="CF32" s="18">
        <f t="shared" si="8"/>
        <v>47119</v>
      </c>
      <c r="CG32" s="18">
        <f t="shared" si="8"/>
        <v>47150</v>
      </c>
      <c r="CH32" s="18">
        <f t="shared" si="8"/>
        <v>47178</v>
      </c>
      <c r="CI32" s="18">
        <f t="shared" si="8"/>
        <v>47209</v>
      </c>
      <c r="CJ32" s="18">
        <f t="shared" si="8"/>
        <v>47239</v>
      </c>
      <c r="CK32" s="18">
        <f t="shared" si="8"/>
        <v>47270</v>
      </c>
      <c r="CL32" s="18">
        <f t="shared" si="8"/>
        <v>47300</v>
      </c>
      <c r="CM32" s="18">
        <f t="shared" si="8"/>
        <v>47331</v>
      </c>
      <c r="CN32" s="18">
        <f t="shared" si="8"/>
        <v>47362</v>
      </c>
      <c r="CO32" s="18">
        <f t="shared" si="8"/>
        <v>47392</v>
      </c>
      <c r="CP32" s="18">
        <f t="shared" si="8"/>
        <v>47423</v>
      </c>
      <c r="CQ32" s="18">
        <f t="shared" si="8"/>
        <v>47453</v>
      </c>
      <c r="CR32" s="18">
        <f t="shared" si="8"/>
        <v>47484</v>
      </c>
      <c r="CS32" s="18">
        <f t="shared" si="8"/>
        <v>47515</v>
      </c>
      <c r="CT32" s="18">
        <f t="shared" si="8"/>
        <v>47543</v>
      </c>
      <c r="CU32" s="18">
        <f t="shared" si="8"/>
        <v>47574</v>
      </c>
      <c r="CV32" s="18">
        <f t="shared" si="8"/>
        <v>47604</v>
      </c>
      <c r="CW32" s="18">
        <f t="shared" si="8"/>
        <v>47635</v>
      </c>
      <c r="CX32" s="18">
        <f t="shared" si="8"/>
        <v>47665</v>
      </c>
      <c r="CY32" s="18">
        <f t="shared" si="8"/>
        <v>47696</v>
      </c>
      <c r="CZ32" s="18">
        <f t="shared" si="8"/>
        <v>47727</v>
      </c>
      <c r="DA32" s="18">
        <f t="shared" si="8"/>
        <v>47757</v>
      </c>
      <c r="DB32" s="18">
        <f t="shared" si="8"/>
        <v>47788</v>
      </c>
      <c r="DC32" s="18">
        <f t="shared" si="8"/>
        <v>47818</v>
      </c>
      <c r="DD32" s="18">
        <f t="shared" si="8"/>
        <v>47849</v>
      </c>
      <c r="DE32" s="18">
        <f t="shared" si="8"/>
        <v>47880</v>
      </c>
      <c r="DF32" s="18">
        <f t="shared" si="8"/>
        <v>47908</v>
      </c>
      <c r="DG32" s="18">
        <f t="shared" si="8"/>
        <v>47939</v>
      </c>
      <c r="DH32" s="18">
        <f t="shared" si="8"/>
        <v>47969</v>
      </c>
      <c r="DI32" s="18">
        <f t="shared" si="8"/>
        <v>48000</v>
      </c>
      <c r="DJ32" s="18">
        <f t="shared" si="8"/>
        <v>48030</v>
      </c>
      <c r="DK32" s="18">
        <f t="shared" si="8"/>
        <v>48061</v>
      </c>
      <c r="DL32" s="18">
        <f t="shared" si="8"/>
        <v>48092</v>
      </c>
      <c r="DM32" s="18">
        <f t="shared" si="8"/>
        <v>48122</v>
      </c>
      <c r="DN32" s="18">
        <f t="shared" si="8"/>
        <v>48153</v>
      </c>
      <c r="DO32" s="18">
        <f t="shared" si="8"/>
        <v>48183</v>
      </c>
      <c r="DP32" s="18">
        <f t="shared" si="8"/>
        <v>48214</v>
      </c>
      <c r="DQ32" s="18">
        <f t="shared" si="8"/>
        <v>48245</v>
      </c>
      <c r="DR32" s="18">
        <f t="shared" si="8"/>
        <v>48274</v>
      </c>
      <c r="DS32" s="18">
        <f t="shared" si="8"/>
        <v>48305</v>
      </c>
      <c r="DT32" s="18">
        <f t="shared" si="8"/>
        <v>48335</v>
      </c>
      <c r="DU32" s="18">
        <f t="shared" si="8"/>
        <v>48366</v>
      </c>
      <c r="DV32" s="18">
        <f t="shared" si="8"/>
        <v>48396</v>
      </c>
    </row>
    <row r="33" spans="1:126" outlineLevel="1" x14ac:dyDescent="0.2">
      <c r="A33" s="10" t="str">
        <f ca="1">Language!A405</f>
        <v>Дата конца периода</v>
      </c>
      <c r="E33" s="6" t="s">
        <v>579</v>
      </c>
      <c r="F33" s="6" t="s">
        <v>694</v>
      </c>
      <c r="G33" s="18">
        <f t="shared" ref="G33:N33" si="9">EDATE(G32,G37)-1</f>
        <v>44804</v>
      </c>
      <c r="H33" s="18">
        <f t="shared" si="9"/>
        <v>44834</v>
      </c>
      <c r="I33" s="18">
        <f t="shared" si="9"/>
        <v>44865</v>
      </c>
      <c r="J33" s="18">
        <f t="shared" si="9"/>
        <v>44895</v>
      </c>
      <c r="K33" s="18">
        <f t="shared" si="9"/>
        <v>44926</v>
      </c>
      <c r="L33" s="18">
        <f t="shared" si="9"/>
        <v>44957</v>
      </c>
      <c r="M33" s="18">
        <f t="shared" si="9"/>
        <v>44985</v>
      </c>
      <c r="N33" s="18">
        <f t="shared" si="9"/>
        <v>45016</v>
      </c>
      <c r="O33" s="18">
        <f t="shared" ref="O33:AT33" si="10">EDATE(O32,O37)-1</f>
        <v>45046</v>
      </c>
      <c r="P33" s="18">
        <f t="shared" si="10"/>
        <v>45077</v>
      </c>
      <c r="Q33" s="18">
        <f t="shared" si="10"/>
        <v>45107</v>
      </c>
      <c r="R33" s="18">
        <f t="shared" si="10"/>
        <v>45138</v>
      </c>
      <c r="S33" s="18">
        <f t="shared" si="10"/>
        <v>45169</v>
      </c>
      <c r="T33" s="18">
        <f t="shared" si="10"/>
        <v>45199</v>
      </c>
      <c r="U33" s="18">
        <f t="shared" si="10"/>
        <v>45230</v>
      </c>
      <c r="V33" s="18">
        <f t="shared" si="10"/>
        <v>45260</v>
      </c>
      <c r="W33" s="18">
        <f t="shared" si="10"/>
        <v>45291</v>
      </c>
      <c r="X33" s="18">
        <f t="shared" si="10"/>
        <v>45322</v>
      </c>
      <c r="Y33" s="18">
        <f t="shared" si="10"/>
        <v>45351</v>
      </c>
      <c r="Z33" s="18">
        <f t="shared" si="10"/>
        <v>45382</v>
      </c>
      <c r="AA33" s="18">
        <f t="shared" si="10"/>
        <v>45412</v>
      </c>
      <c r="AB33" s="18">
        <f t="shared" si="10"/>
        <v>45443</v>
      </c>
      <c r="AC33" s="18">
        <f t="shared" si="10"/>
        <v>45473</v>
      </c>
      <c r="AD33" s="18">
        <f t="shared" si="10"/>
        <v>45504</v>
      </c>
      <c r="AE33" s="18">
        <f t="shared" si="10"/>
        <v>45535</v>
      </c>
      <c r="AF33" s="18">
        <f t="shared" si="10"/>
        <v>45565</v>
      </c>
      <c r="AG33" s="18">
        <f t="shared" si="10"/>
        <v>45596</v>
      </c>
      <c r="AH33" s="18">
        <f t="shared" si="10"/>
        <v>45626</v>
      </c>
      <c r="AI33" s="18">
        <f t="shared" si="10"/>
        <v>45657</v>
      </c>
      <c r="AJ33" s="18">
        <f t="shared" si="10"/>
        <v>45688</v>
      </c>
      <c r="AK33" s="18">
        <f t="shared" si="10"/>
        <v>45716</v>
      </c>
      <c r="AL33" s="18">
        <f t="shared" si="10"/>
        <v>45747</v>
      </c>
      <c r="AM33" s="18">
        <f t="shared" si="10"/>
        <v>45777</v>
      </c>
      <c r="AN33" s="18">
        <f t="shared" si="10"/>
        <v>45808</v>
      </c>
      <c r="AO33" s="18">
        <f t="shared" si="10"/>
        <v>45838</v>
      </c>
      <c r="AP33" s="18">
        <f t="shared" si="10"/>
        <v>45869</v>
      </c>
      <c r="AQ33" s="18">
        <f t="shared" si="10"/>
        <v>45900</v>
      </c>
      <c r="AR33" s="18">
        <f t="shared" si="10"/>
        <v>45930</v>
      </c>
      <c r="AS33" s="18">
        <f t="shared" si="10"/>
        <v>45961</v>
      </c>
      <c r="AT33" s="18">
        <f t="shared" si="10"/>
        <v>45991</v>
      </c>
      <c r="AU33" s="18">
        <f t="shared" ref="AU33:BZ33" si="11">EDATE(AU32,AU37)-1</f>
        <v>46022</v>
      </c>
      <c r="AV33" s="18">
        <f t="shared" si="11"/>
        <v>46053</v>
      </c>
      <c r="AW33" s="18">
        <f t="shared" si="11"/>
        <v>46081</v>
      </c>
      <c r="AX33" s="18">
        <f t="shared" si="11"/>
        <v>46112</v>
      </c>
      <c r="AY33" s="18">
        <f t="shared" si="11"/>
        <v>46142</v>
      </c>
      <c r="AZ33" s="18">
        <f t="shared" si="11"/>
        <v>46173</v>
      </c>
      <c r="BA33" s="18">
        <f t="shared" si="11"/>
        <v>46203</v>
      </c>
      <c r="BB33" s="18">
        <f t="shared" si="11"/>
        <v>46234</v>
      </c>
      <c r="BC33" s="18">
        <f t="shared" si="11"/>
        <v>46265</v>
      </c>
      <c r="BD33" s="18">
        <f t="shared" si="11"/>
        <v>46295</v>
      </c>
      <c r="BE33" s="18">
        <f t="shared" si="11"/>
        <v>46326</v>
      </c>
      <c r="BF33" s="18">
        <f t="shared" si="11"/>
        <v>46356</v>
      </c>
      <c r="BG33" s="18">
        <f t="shared" si="11"/>
        <v>46387</v>
      </c>
      <c r="BH33" s="18">
        <f t="shared" si="11"/>
        <v>46418</v>
      </c>
      <c r="BI33" s="18">
        <f t="shared" si="11"/>
        <v>46446</v>
      </c>
      <c r="BJ33" s="18">
        <f t="shared" si="11"/>
        <v>46477</v>
      </c>
      <c r="BK33" s="18">
        <f t="shared" si="11"/>
        <v>46507</v>
      </c>
      <c r="BL33" s="18">
        <f t="shared" si="11"/>
        <v>46538</v>
      </c>
      <c r="BM33" s="18">
        <f t="shared" si="11"/>
        <v>46568</v>
      </c>
      <c r="BN33" s="18">
        <f t="shared" si="11"/>
        <v>46599</v>
      </c>
      <c r="BO33" s="18">
        <f t="shared" si="11"/>
        <v>46630</v>
      </c>
      <c r="BP33" s="18">
        <f t="shared" si="11"/>
        <v>46660</v>
      </c>
      <c r="BQ33" s="18">
        <f t="shared" si="11"/>
        <v>46691</v>
      </c>
      <c r="BR33" s="18">
        <f t="shared" si="11"/>
        <v>46721</v>
      </c>
      <c r="BS33" s="18">
        <f t="shared" si="11"/>
        <v>46752</v>
      </c>
      <c r="BT33" s="18">
        <f t="shared" si="11"/>
        <v>46783</v>
      </c>
      <c r="BU33" s="18">
        <f t="shared" si="11"/>
        <v>46812</v>
      </c>
      <c r="BV33" s="18">
        <f t="shared" si="11"/>
        <v>46843</v>
      </c>
      <c r="BW33" s="18">
        <f t="shared" si="11"/>
        <v>46873</v>
      </c>
      <c r="BX33" s="18">
        <f t="shared" si="11"/>
        <v>46904</v>
      </c>
      <c r="BY33" s="18">
        <f t="shared" si="11"/>
        <v>46934</v>
      </c>
      <c r="BZ33" s="18">
        <f t="shared" si="11"/>
        <v>46965</v>
      </c>
      <c r="CA33" s="18">
        <f t="shared" ref="CA33:DF33" si="12">EDATE(CA32,CA37)-1</f>
        <v>46996</v>
      </c>
      <c r="CB33" s="18">
        <f t="shared" si="12"/>
        <v>47026</v>
      </c>
      <c r="CC33" s="18">
        <f t="shared" si="12"/>
        <v>47057</v>
      </c>
      <c r="CD33" s="18">
        <f t="shared" si="12"/>
        <v>47087</v>
      </c>
      <c r="CE33" s="18">
        <f t="shared" si="12"/>
        <v>47118</v>
      </c>
      <c r="CF33" s="18">
        <f t="shared" si="12"/>
        <v>47149</v>
      </c>
      <c r="CG33" s="18">
        <f t="shared" si="12"/>
        <v>47177</v>
      </c>
      <c r="CH33" s="18">
        <f t="shared" si="12"/>
        <v>47208</v>
      </c>
      <c r="CI33" s="18">
        <f t="shared" si="12"/>
        <v>47238</v>
      </c>
      <c r="CJ33" s="18">
        <f t="shared" si="12"/>
        <v>47269</v>
      </c>
      <c r="CK33" s="18">
        <f t="shared" si="12"/>
        <v>47299</v>
      </c>
      <c r="CL33" s="18">
        <f t="shared" si="12"/>
        <v>47330</v>
      </c>
      <c r="CM33" s="18">
        <f t="shared" si="12"/>
        <v>47361</v>
      </c>
      <c r="CN33" s="18">
        <f t="shared" si="12"/>
        <v>47391</v>
      </c>
      <c r="CO33" s="18">
        <f t="shared" si="12"/>
        <v>47422</v>
      </c>
      <c r="CP33" s="18">
        <f t="shared" si="12"/>
        <v>47452</v>
      </c>
      <c r="CQ33" s="18">
        <f t="shared" si="12"/>
        <v>47483</v>
      </c>
      <c r="CR33" s="18">
        <f t="shared" si="12"/>
        <v>47514</v>
      </c>
      <c r="CS33" s="18">
        <f t="shared" si="12"/>
        <v>47542</v>
      </c>
      <c r="CT33" s="18">
        <f t="shared" si="12"/>
        <v>47573</v>
      </c>
      <c r="CU33" s="18">
        <f t="shared" si="12"/>
        <v>47603</v>
      </c>
      <c r="CV33" s="18">
        <f t="shared" si="12"/>
        <v>47634</v>
      </c>
      <c r="CW33" s="18">
        <f t="shared" si="12"/>
        <v>47664</v>
      </c>
      <c r="CX33" s="18">
        <f t="shared" si="12"/>
        <v>47695</v>
      </c>
      <c r="CY33" s="18">
        <f t="shared" si="12"/>
        <v>47726</v>
      </c>
      <c r="CZ33" s="18">
        <f t="shared" si="12"/>
        <v>47756</v>
      </c>
      <c r="DA33" s="18">
        <f t="shared" si="12"/>
        <v>47787</v>
      </c>
      <c r="DB33" s="18">
        <f t="shared" si="12"/>
        <v>47817</v>
      </c>
      <c r="DC33" s="18">
        <f t="shared" si="12"/>
        <v>47848</v>
      </c>
      <c r="DD33" s="18">
        <f t="shared" si="12"/>
        <v>47879</v>
      </c>
      <c r="DE33" s="18">
        <f t="shared" si="12"/>
        <v>47907</v>
      </c>
      <c r="DF33" s="18">
        <f t="shared" si="12"/>
        <v>47938</v>
      </c>
      <c r="DG33" s="18">
        <f t="shared" ref="DG33:DV33" si="13">EDATE(DG32,DG37)-1</f>
        <v>47968</v>
      </c>
      <c r="DH33" s="18">
        <f t="shared" si="13"/>
        <v>47999</v>
      </c>
      <c r="DI33" s="18">
        <f t="shared" si="13"/>
        <v>48029</v>
      </c>
      <c r="DJ33" s="18">
        <f t="shared" si="13"/>
        <v>48060</v>
      </c>
      <c r="DK33" s="18">
        <f t="shared" si="13"/>
        <v>48091</v>
      </c>
      <c r="DL33" s="18">
        <f t="shared" si="13"/>
        <v>48121</v>
      </c>
      <c r="DM33" s="18">
        <f t="shared" si="13"/>
        <v>48152</v>
      </c>
      <c r="DN33" s="18">
        <f t="shared" si="13"/>
        <v>48182</v>
      </c>
      <c r="DO33" s="18">
        <f t="shared" si="13"/>
        <v>48213</v>
      </c>
      <c r="DP33" s="18">
        <f t="shared" si="13"/>
        <v>48244</v>
      </c>
      <c r="DQ33" s="18">
        <f t="shared" si="13"/>
        <v>48273</v>
      </c>
      <c r="DR33" s="18">
        <f t="shared" si="13"/>
        <v>48304</v>
      </c>
      <c r="DS33" s="18">
        <f t="shared" si="13"/>
        <v>48334</v>
      </c>
      <c r="DT33" s="18">
        <f t="shared" si="13"/>
        <v>48365</v>
      </c>
      <c r="DU33" s="18">
        <f t="shared" si="13"/>
        <v>48395</v>
      </c>
      <c r="DV33" s="18">
        <f t="shared" si="13"/>
        <v>48426</v>
      </c>
    </row>
    <row r="34" spans="1:126" outlineLevel="1" x14ac:dyDescent="0.2">
      <c r="A34" s="10" t="str">
        <f ca="1">Language!A406</f>
        <v>Год периода</v>
      </c>
      <c r="E34" s="6" t="s">
        <v>580</v>
      </c>
      <c r="F34" s="6" t="s">
        <v>695</v>
      </c>
      <c r="G34" s="5">
        <f t="shared" ref="G34:N34" si="14">YEAR(G32)</f>
        <v>2022</v>
      </c>
      <c r="H34" s="5">
        <f t="shared" si="14"/>
        <v>2022</v>
      </c>
      <c r="I34" s="5">
        <f t="shared" si="14"/>
        <v>2022</v>
      </c>
      <c r="J34" s="5">
        <f t="shared" si="14"/>
        <v>2022</v>
      </c>
      <c r="K34" s="5">
        <f t="shared" si="14"/>
        <v>2022</v>
      </c>
      <c r="L34" s="5">
        <f t="shared" si="14"/>
        <v>2023</v>
      </c>
      <c r="M34" s="5">
        <f t="shared" si="14"/>
        <v>2023</v>
      </c>
      <c r="N34" s="5">
        <f t="shared" si="14"/>
        <v>2023</v>
      </c>
      <c r="O34" s="5">
        <f t="shared" ref="O34:AT34" si="15">YEAR(O32)</f>
        <v>2023</v>
      </c>
      <c r="P34" s="5">
        <f t="shared" si="15"/>
        <v>2023</v>
      </c>
      <c r="Q34" s="5">
        <f t="shared" si="15"/>
        <v>2023</v>
      </c>
      <c r="R34" s="5">
        <f t="shared" si="15"/>
        <v>2023</v>
      </c>
      <c r="S34" s="5">
        <f t="shared" si="15"/>
        <v>2023</v>
      </c>
      <c r="T34" s="5">
        <f t="shared" si="15"/>
        <v>2023</v>
      </c>
      <c r="U34" s="5">
        <f t="shared" si="15"/>
        <v>2023</v>
      </c>
      <c r="V34" s="5">
        <f t="shared" si="15"/>
        <v>2023</v>
      </c>
      <c r="W34" s="5">
        <f t="shared" si="15"/>
        <v>2023</v>
      </c>
      <c r="X34" s="5">
        <f t="shared" si="15"/>
        <v>2024</v>
      </c>
      <c r="Y34" s="5">
        <f t="shared" si="15"/>
        <v>2024</v>
      </c>
      <c r="Z34" s="5">
        <f t="shared" si="15"/>
        <v>2024</v>
      </c>
      <c r="AA34" s="5">
        <f t="shared" si="15"/>
        <v>2024</v>
      </c>
      <c r="AB34" s="5">
        <f t="shared" si="15"/>
        <v>2024</v>
      </c>
      <c r="AC34" s="5">
        <f t="shared" si="15"/>
        <v>2024</v>
      </c>
      <c r="AD34" s="5">
        <f t="shared" si="15"/>
        <v>2024</v>
      </c>
      <c r="AE34" s="5">
        <f t="shared" si="15"/>
        <v>2024</v>
      </c>
      <c r="AF34" s="5">
        <f t="shared" si="15"/>
        <v>2024</v>
      </c>
      <c r="AG34" s="5">
        <f t="shared" si="15"/>
        <v>2024</v>
      </c>
      <c r="AH34" s="5">
        <f t="shared" si="15"/>
        <v>2024</v>
      </c>
      <c r="AI34" s="5">
        <f t="shared" si="15"/>
        <v>2024</v>
      </c>
      <c r="AJ34" s="5">
        <f t="shared" si="15"/>
        <v>2025</v>
      </c>
      <c r="AK34" s="5">
        <f t="shared" si="15"/>
        <v>2025</v>
      </c>
      <c r="AL34" s="5">
        <f t="shared" si="15"/>
        <v>2025</v>
      </c>
      <c r="AM34" s="5">
        <f t="shared" si="15"/>
        <v>2025</v>
      </c>
      <c r="AN34" s="5">
        <f t="shared" si="15"/>
        <v>2025</v>
      </c>
      <c r="AO34" s="5">
        <f t="shared" si="15"/>
        <v>2025</v>
      </c>
      <c r="AP34" s="5">
        <f t="shared" si="15"/>
        <v>2025</v>
      </c>
      <c r="AQ34" s="5">
        <f t="shared" si="15"/>
        <v>2025</v>
      </c>
      <c r="AR34" s="5">
        <f t="shared" si="15"/>
        <v>2025</v>
      </c>
      <c r="AS34" s="5">
        <f t="shared" si="15"/>
        <v>2025</v>
      </c>
      <c r="AT34" s="5">
        <f t="shared" si="15"/>
        <v>2025</v>
      </c>
      <c r="AU34" s="5">
        <f t="shared" ref="AU34:BZ34" si="16">YEAR(AU32)</f>
        <v>2025</v>
      </c>
      <c r="AV34" s="5">
        <f t="shared" si="16"/>
        <v>2026</v>
      </c>
      <c r="AW34" s="5">
        <f t="shared" si="16"/>
        <v>2026</v>
      </c>
      <c r="AX34" s="5">
        <f t="shared" si="16"/>
        <v>2026</v>
      </c>
      <c r="AY34" s="5">
        <f t="shared" si="16"/>
        <v>2026</v>
      </c>
      <c r="AZ34" s="5">
        <f t="shared" si="16"/>
        <v>2026</v>
      </c>
      <c r="BA34" s="5">
        <f t="shared" si="16"/>
        <v>2026</v>
      </c>
      <c r="BB34" s="5">
        <f t="shared" si="16"/>
        <v>2026</v>
      </c>
      <c r="BC34" s="5">
        <f t="shared" si="16"/>
        <v>2026</v>
      </c>
      <c r="BD34" s="5">
        <f t="shared" si="16"/>
        <v>2026</v>
      </c>
      <c r="BE34" s="5">
        <f t="shared" si="16"/>
        <v>2026</v>
      </c>
      <c r="BF34" s="5">
        <f t="shared" si="16"/>
        <v>2026</v>
      </c>
      <c r="BG34" s="5">
        <f t="shared" si="16"/>
        <v>2026</v>
      </c>
      <c r="BH34" s="5">
        <f t="shared" si="16"/>
        <v>2027</v>
      </c>
      <c r="BI34" s="5">
        <f t="shared" si="16"/>
        <v>2027</v>
      </c>
      <c r="BJ34" s="5">
        <f t="shared" si="16"/>
        <v>2027</v>
      </c>
      <c r="BK34" s="5">
        <f t="shared" si="16"/>
        <v>2027</v>
      </c>
      <c r="BL34" s="5">
        <f t="shared" si="16"/>
        <v>2027</v>
      </c>
      <c r="BM34" s="5">
        <f t="shared" si="16"/>
        <v>2027</v>
      </c>
      <c r="BN34" s="5">
        <f t="shared" si="16"/>
        <v>2027</v>
      </c>
      <c r="BO34" s="5">
        <f t="shared" si="16"/>
        <v>2027</v>
      </c>
      <c r="BP34" s="5">
        <f t="shared" si="16"/>
        <v>2027</v>
      </c>
      <c r="BQ34" s="5">
        <f t="shared" si="16"/>
        <v>2027</v>
      </c>
      <c r="BR34" s="5">
        <f t="shared" si="16"/>
        <v>2027</v>
      </c>
      <c r="BS34" s="5">
        <f t="shared" si="16"/>
        <v>2027</v>
      </c>
      <c r="BT34" s="5">
        <f t="shared" si="16"/>
        <v>2028</v>
      </c>
      <c r="BU34" s="5">
        <f t="shared" si="16"/>
        <v>2028</v>
      </c>
      <c r="BV34" s="5">
        <f t="shared" si="16"/>
        <v>2028</v>
      </c>
      <c r="BW34" s="5">
        <f t="shared" si="16"/>
        <v>2028</v>
      </c>
      <c r="BX34" s="5">
        <f t="shared" si="16"/>
        <v>2028</v>
      </c>
      <c r="BY34" s="5">
        <f t="shared" si="16"/>
        <v>2028</v>
      </c>
      <c r="BZ34" s="5">
        <f t="shared" si="16"/>
        <v>2028</v>
      </c>
      <c r="CA34" s="5">
        <f t="shared" ref="CA34:DF34" si="17">YEAR(CA32)</f>
        <v>2028</v>
      </c>
      <c r="CB34" s="5">
        <f t="shared" si="17"/>
        <v>2028</v>
      </c>
      <c r="CC34" s="5">
        <f t="shared" si="17"/>
        <v>2028</v>
      </c>
      <c r="CD34" s="5">
        <f t="shared" si="17"/>
        <v>2028</v>
      </c>
      <c r="CE34" s="5">
        <f t="shared" si="17"/>
        <v>2028</v>
      </c>
      <c r="CF34" s="5">
        <f t="shared" si="17"/>
        <v>2029</v>
      </c>
      <c r="CG34" s="5">
        <f t="shared" si="17"/>
        <v>2029</v>
      </c>
      <c r="CH34" s="5">
        <f t="shared" si="17"/>
        <v>2029</v>
      </c>
      <c r="CI34" s="5">
        <f t="shared" si="17"/>
        <v>2029</v>
      </c>
      <c r="CJ34" s="5">
        <f t="shared" si="17"/>
        <v>2029</v>
      </c>
      <c r="CK34" s="5">
        <f t="shared" si="17"/>
        <v>2029</v>
      </c>
      <c r="CL34" s="5">
        <f t="shared" si="17"/>
        <v>2029</v>
      </c>
      <c r="CM34" s="5">
        <f t="shared" si="17"/>
        <v>2029</v>
      </c>
      <c r="CN34" s="5">
        <f t="shared" si="17"/>
        <v>2029</v>
      </c>
      <c r="CO34" s="5">
        <f t="shared" si="17"/>
        <v>2029</v>
      </c>
      <c r="CP34" s="5">
        <f t="shared" si="17"/>
        <v>2029</v>
      </c>
      <c r="CQ34" s="5">
        <f t="shared" si="17"/>
        <v>2029</v>
      </c>
      <c r="CR34" s="5">
        <f t="shared" si="17"/>
        <v>2030</v>
      </c>
      <c r="CS34" s="5">
        <f t="shared" si="17"/>
        <v>2030</v>
      </c>
      <c r="CT34" s="5">
        <f t="shared" si="17"/>
        <v>2030</v>
      </c>
      <c r="CU34" s="5">
        <f t="shared" si="17"/>
        <v>2030</v>
      </c>
      <c r="CV34" s="5">
        <f t="shared" si="17"/>
        <v>2030</v>
      </c>
      <c r="CW34" s="5">
        <f t="shared" si="17"/>
        <v>2030</v>
      </c>
      <c r="CX34" s="5">
        <f t="shared" si="17"/>
        <v>2030</v>
      </c>
      <c r="CY34" s="5">
        <f t="shared" si="17"/>
        <v>2030</v>
      </c>
      <c r="CZ34" s="5">
        <f t="shared" si="17"/>
        <v>2030</v>
      </c>
      <c r="DA34" s="5">
        <f t="shared" si="17"/>
        <v>2030</v>
      </c>
      <c r="DB34" s="5">
        <f t="shared" si="17"/>
        <v>2030</v>
      </c>
      <c r="DC34" s="5">
        <f t="shared" si="17"/>
        <v>2030</v>
      </c>
      <c r="DD34" s="5">
        <f t="shared" si="17"/>
        <v>2031</v>
      </c>
      <c r="DE34" s="5">
        <f t="shared" si="17"/>
        <v>2031</v>
      </c>
      <c r="DF34" s="5">
        <f t="shared" si="17"/>
        <v>2031</v>
      </c>
      <c r="DG34" s="5">
        <f t="shared" ref="DG34:DV34" si="18">YEAR(DG32)</f>
        <v>2031</v>
      </c>
      <c r="DH34" s="5">
        <f t="shared" si="18"/>
        <v>2031</v>
      </c>
      <c r="DI34" s="5">
        <f t="shared" si="18"/>
        <v>2031</v>
      </c>
      <c r="DJ34" s="5">
        <f t="shared" si="18"/>
        <v>2031</v>
      </c>
      <c r="DK34" s="5">
        <f t="shared" si="18"/>
        <v>2031</v>
      </c>
      <c r="DL34" s="5">
        <f t="shared" si="18"/>
        <v>2031</v>
      </c>
      <c r="DM34" s="5">
        <f t="shared" si="18"/>
        <v>2031</v>
      </c>
      <c r="DN34" s="5">
        <f t="shared" si="18"/>
        <v>2031</v>
      </c>
      <c r="DO34" s="5">
        <f t="shared" si="18"/>
        <v>2031</v>
      </c>
      <c r="DP34" s="5">
        <f t="shared" si="18"/>
        <v>2032</v>
      </c>
      <c r="DQ34" s="5">
        <f t="shared" si="18"/>
        <v>2032</v>
      </c>
      <c r="DR34" s="5">
        <f t="shared" si="18"/>
        <v>2032</v>
      </c>
      <c r="DS34" s="5">
        <f t="shared" si="18"/>
        <v>2032</v>
      </c>
      <c r="DT34" s="5">
        <f t="shared" si="18"/>
        <v>2032</v>
      </c>
      <c r="DU34" s="5">
        <f t="shared" si="18"/>
        <v>2032</v>
      </c>
      <c r="DV34" s="5">
        <f t="shared" si="18"/>
        <v>2032</v>
      </c>
    </row>
    <row r="35" spans="1:126" outlineLevel="1" x14ac:dyDescent="0.2">
      <c r="A35" s="10" t="str">
        <f ca="1">Language!A407</f>
        <v>Месяц начала периода</v>
      </c>
      <c r="E35" s="6" t="s">
        <v>581</v>
      </c>
      <c r="F35" s="6" t="s">
        <v>695</v>
      </c>
      <c r="G35" s="5">
        <f t="shared" ref="G35:N35" si="19">MONTH(G32)</f>
        <v>8</v>
      </c>
      <c r="H35" s="5">
        <f t="shared" si="19"/>
        <v>9</v>
      </c>
      <c r="I35" s="5">
        <f t="shared" si="19"/>
        <v>10</v>
      </c>
      <c r="J35" s="5">
        <f t="shared" si="19"/>
        <v>11</v>
      </c>
      <c r="K35" s="5">
        <f t="shared" si="19"/>
        <v>12</v>
      </c>
      <c r="L35" s="5">
        <f t="shared" si="19"/>
        <v>1</v>
      </c>
      <c r="M35" s="5">
        <f t="shared" si="19"/>
        <v>2</v>
      </c>
      <c r="N35" s="5">
        <f t="shared" si="19"/>
        <v>3</v>
      </c>
      <c r="O35" s="5">
        <f t="shared" ref="O35:AT35" si="20">MONTH(O32)</f>
        <v>4</v>
      </c>
      <c r="P35" s="5">
        <f t="shared" si="20"/>
        <v>5</v>
      </c>
      <c r="Q35" s="5">
        <f t="shared" si="20"/>
        <v>6</v>
      </c>
      <c r="R35" s="5">
        <f t="shared" si="20"/>
        <v>7</v>
      </c>
      <c r="S35" s="5">
        <f t="shared" si="20"/>
        <v>8</v>
      </c>
      <c r="T35" s="5">
        <f t="shared" si="20"/>
        <v>9</v>
      </c>
      <c r="U35" s="5">
        <f t="shared" si="20"/>
        <v>10</v>
      </c>
      <c r="V35" s="5">
        <f t="shared" si="20"/>
        <v>11</v>
      </c>
      <c r="W35" s="5">
        <f t="shared" si="20"/>
        <v>12</v>
      </c>
      <c r="X35" s="5">
        <f t="shared" si="20"/>
        <v>1</v>
      </c>
      <c r="Y35" s="5">
        <f t="shared" si="20"/>
        <v>2</v>
      </c>
      <c r="Z35" s="5">
        <f t="shared" si="20"/>
        <v>3</v>
      </c>
      <c r="AA35" s="5">
        <f t="shared" si="20"/>
        <v>4</v>
      </c>
      <c r="AB35" s="5">
        <f t="shared" si="20"/>
        <v>5</v>
      </c>
      <c r="AC35" s="5">
        <f t="shared" si="20"/>
        <v>6</v>
      </c>
      <c r="AD35" s="5">
        <f t="shared" si="20"/>
        <v>7</v>
      </c>
      <c r="AE35" s="5">
        <f t="shared" si="20"/>
        <v>8</v>
      </c>
      <c r="AF35" s="5">
        <f t="shared" si="20"/>
        <v>9</v>
      </c>
      <c r="AG35" s="5">
        <f t="shared" si="20"/>
        <v>10</v>
      </c>
      <c r="AH35" s="5">
        <f t="shared" si="20"/>
        <v>11</v>
      </c>
      <c r="AI35" s="5">
        <f t="shared" si="20"/>
        <v>12</v>
      </c>
      <c r="AJ35" s="5">
        <f t="shared" si="20"/>
        <v>1</v>
      </c>
      <c r="AK35" s="5">
        <f t="shared" si="20"/>
        <v>2</v>
      </c>
      <c r="AL35" s="5">
        <f t="shared" si="20"/>
        <v>3</v>
      </c>
      <c r="AM35" s="5">
        <f t="shared" si="20"/>
        <v>4</v>
      </c>
      <c r="AN35" s="5">
        <f t="shared" si="20"/>
        <v>5</v>
      </c>
      <c r="AO35" s="5">
        <f t="shared" si="20"/>
        <v>6</v>
      </c>
      <c r="AP35" s="5">
        <f t="shared" si="20"/>
        <v>7</v>
      </c>
      <c r="AQ35" s="5">
        <f t="shared" si="20"/>
        <v>8</v>
      </c>
      <c r="AR35" s="5">
        <f t="shared" si="20"/>
        <v>9</v>
      </c>
      <c r="AS35" s="5">
        <f t="shared" si="20"/>
        <v>10</v>
      </c>
      <c r="AT35" s="5">
        <f t="shared" si="20"/>
        <v>11</v>
      </c>
      <c r="AU35" s="5">
        <f t="shared" ref="AU35:BZ35" si="21">MONTH(AU32)</f>
        <v>12</v>
      </c>
      <c r="AV35" s="5">
        <f t="shared" si="21"/>
        <v>1</v>
      </c>
      <c r="AW35" s="5">
        <f t="shared" si="21"/>
        <v>2</v>
      </c>
      <c r="AX35" s="5">
        <f t="shared" si="21"/>
        <v>3</v>
      </c>
      <c r="AY35" s="5">
        <f t="shared" si="21"/>
        <v>4</v>
      </c>
      <c r="AZ35" s="5">
        <f t="shared" si="21"/>
        <v>5</v>
      </c>
      <c r="BA35" s="5">
        <f t="shared" si="21"/>
        <v>6</v>
      </c>
      <c r="BB35" s="5">
        <f t="shared" si="21"/>
        <v>7</v>
      </c>
      <c r="BC35" s="5">
        <f t="shared" si="21"/>
        <v>8</v>
      </c>
      <c r="BD35" s="5">
        <f t="shared" si="21"/>
        <v>9</v>
      </c>
      <c r="BE35" s="5">
        <f t="shared" si="21"/>
        <v>10</v>
      </c>
      <c r="BF35" s="5">
        <f t="shared" si="21"/>
        <v>11</v>
      </c>
      <c r="BG35" s="5">
        <f t="shared" si="21"/>
        <v>12</v>
      </c>
      <c r="BH35" s="5">
        <f t="shared" si="21"/>
        <v>1</v>
      </c>
      <c r="BI35" s="5">
        <f t="shared" si="21"/>
        <v>2</v>
      </c>
      <c r="BJ35" s="5">
        <f t="shared" si="21"/>
        <v>3</v>
      </c>
      <c r="BK35" s="5">
        <f t="shared" si="21"/>
        <v>4</v>
      </c>
      <c r="BL35" s="5">
        <f t="shared" si="21"/>
        <v>5</v>
      </c>
      <c r="BM35" s="5">
        <f t="shared" si="21"/>
        <v>6</v>
      </c>
      <c r="BN35" s="5">
        <f t="shared" si="21"/>
        <v>7</v>
      </c>
      <c r="BO35" s="5">
        <f t="shared" si="21"/>
        <v>8</v>
      </c>
      <c r="BP35" s="5">
        <f t="shared" si="21"/>
        <v>9</v>
      </c>
      <c r="BQ35" s="5">
        <f t="shared" si="21"/>
        <v>10</v>
      </c>
      <c r="BR35" s="5">
        <f t="shared" si="21"/>
        <v>11</v>
      </c>
      <c r="BS35" s="5">
        <f t="shared" si="21"/>
        <v>12</v>
      </c>
      <c r="BT35" s="5">
        <f t="shared" si="21"/>
        <v>1</v>
      </c>
      <c r="BU35" s="5">
        <f t="shared" si="21"/>
        <v>2</v>
      </c>
      <c r="BV35" s="5">
        <f t="shared" si="21"/>
        <v>3</v>
      </c>
      <c r="BW35" s="5">
        <f t="shared" si="21"/>
        <v>4</v>
      </c>
      <c r="BX35" s="5">
        <f t="shared" si="21"/>
        <v>5</v>
      </c>
      <c r="BY35" s="5">
        <f t="shared" si="21"/>
        <v>6</v>
      </c>
      <c r="BZ35" s="5">
        <f t="shared" si="21"/>
        <v>7</v>
      </c>
      <c r="CA35" s="5">
        <f t="shared" ref="CA35:DF35" si="22">MONTH(CA32)</f>
        <v>8</v>
      </c>
      <c r="CB35" s="5">
        <f t="shared" si="22"/>
        <v>9</v>
      </c>
      <c r="CC35" s="5">
        <f t="shared" si="22"/>
        <v>10</v>
      </c>
      <c r="CD35" s="5">
        <f t="shared" si="22"/>
        <v>11</v>
      </c>
      <c r="CE35" s="5">
        <f t="shared" si="22"/>
        <v>12</v>
      </c>
      <c r="CF35" s="5">
        <f t="shared" si="22"/>
        <v>1</v>
      </c>
      <c r="CG35" s="5">
        <f t="shared" si="22"/>
        <v>2</v>
      </c>
      <c r="CH35" s="5">
        <f t="shared" si="22"/>
        <v>3</v>
      </c>
      <c r="CI35" s="5">
        <f t="shared" si="22"/>
        <v>4</v>
      </c>
      <c r="CJ35" s="5">
        <f t="shared" si="22"/>
        <v>5</v>
      </c>
      <c r="CK35" s="5">
        <f t="shared" si="22"/>
        <v>6</v>
      </c>
      <c r="CL35" s="5">
        <f t="shared" si="22"/>
        <v>7</v>
      </c>
      <c r="CM35" s="5">
        <f t="shared" si="22"/>
        <v>8</v>
      </c>
      <c r="CN35" s="5">
        <f t="shared" si="22"/>
        <v>9</v>
      </c>
      <c r="CO35" s="5">
        <f t="shared" si="22"/>
        <v>10</v>
      </c>
      <c r="CP35" s="5">
        <f t="shared" si="22"/>
        <v>11</v>
      </c>
      <c r="CQ35" s="5">
        <f t="shared" si="22"/>
        <v>12</v>
      </c>
      <c r="CR35" s="5">
        <f t="shared" si="22"/>
        <v>1</v>
      </c>
      <c r="CS35" s="5">
        <f t="shared" si="22"/>
        <v>2</v>
      </c>
      <c r="CT35" s="5">
        <f t="shared" si="22"/>
        <v>3</v>
      </c>
      <c r="CU35" s="5">
        <f t="shared" si="22"/>
        <v>4</v>
      </c>
      <c r="CV35" s="5">
        <f t="shared" si="22"/>
        <v>5</v>
      </c>
      <c r="CW35" s="5">
        <f t="shared" si="22"/>
        <v>6</v>
      </c>
      <c r="CX35" s="5">
        <f t="shared" si="22"/>
        <v>7</v>
      </c>
      <c r="CY35" s="5">
        <f t="shared" si="22"/>
        <v>8</v>
      </c>
      <c r="CZ35" s="5">
        <f t="shared" si="22"/>
        <v>9</v>
      </c>
      <c r="DA35" s="5">
        <f t="shared" si="22"/>
        <v>10</v>
      </c>
      <c r="DB35" s="5">
        <f t="shared" si="22"/>
        <v>11</v>
      </c>
      <c r="DC35" s="5">
        <f t="shared" si="22"/>
        <v>12</v>
      </c>
      <c r="DD35" s="5">
        <f t="shared" si="22"/>
        <v>1</v>
      </c>
      <c r="DE35" s="5">
        <f t="shared" si="22"/>
        <v>2</v>
      </c>
      <c r="DF35" s="5">
        <f t="shared" si="22"/>
        <v>3</v>
      </c>
      <c r="DG35" s="5">
        <f t="shared" ref="DG35:DV35" si="23">MONTH(DG32)</f>
        <v>4</v>
      </c>
      <c r="DH35" s="5">
        <f t="shared" si="23"/>
        <v>5</v>
      </c>
      <c r="DI35" s="5">
        <f t="shared" si="23"/>
        <v>6</v>
      </c>
      <c r="DJ35" s="5">
        <f t="shared" si="23"/>
        <v>7</v>
      </c>
      <c r="DK35" s="5">
        <f t="shared" si="23"/>
        <v>8</v>
      </c>
      <c r="DL35" s="5">
        <f t="shared" si="23"/>
        <v>9</v>
      </c>
      <c r="DM35" s="5">
        <f t="shared" si="23"/>
        <v>10</v>
      </c>
      <c r="DN35" s="5">
        <f t="shared" si="23"/>
        <v>11</v>
      </c>
      <c r="DO35" s="5">
        <f t="shared" si="23"/>
        <v>12</v>
      </c>
      <c r="DP35" s="5">
        <f t="shared" si="23"/>
        <v>1</v>
      </c>
      <c r="DQ35" s="5">
        <f t="shared" si="23"/>
        <v>2</v>
      </c>
      <c r="DR35" s="5">
        <f t="shared" si="23"/>
        <v>3</v>
      </c>
      <c r="DS35" s="5">
        <f t="shared" si="23"/>
        <v>4</v>
      </c>
      <c r="DT35" s="5">
        <f t="shared" si="23"/>
        <v>5</v>
      </c>
      <c r="DU35" s="5">
        <f t="shared" si="23"/>
        <v>6</v>
      </c>
      <c r="DV35" s="5">
        <f t="shared" si="23"/>
        <v>7</v>
      </c>
    </row>
    <row r="36" spans="1:126" outlineLevel="1" x14ac:dyDescent="0.2">
      <c r="A36" s="10" t="str">
        <f ca="1">Language!A408</f>
        <v>Длительность периода в днях</v>
      </c>
      <c r="F36" s="6" t="s">
        <v>693</v>
      </c>
      <c r="G36" s="5">
        <f t="shared" ref="G36:DV36" si="24">G37*30</f>
        <v>30</v>
      </c>
      <c r="H36" s="5">
        <f t="shared" si="24"/>
        <v>30</v>
      </c>
      <c r="I36" s="5">
        <f t="shared" si="24"/>
        <v>30</v>
      </c>
      <c r="J36" s="5">
        <f t="shared" si="24"/>
        <v>30</v>
      </c>
      <c r="K36" s="5">
        <f t="shared" si="24"/>
        <v>30</v>
      </c>
      <c r="L36" s="5">
        <f t="shared" si="24"/>
        <v>30</v>
      </c>
      <c r="M36" s="5">
        <f t="shared" si="24"/>
        <v>30</v>
      </c>
      <c r="N36" s="5">
        <f t="shared" si="24"/>
        <v>30</v>
      </c>
      <c r="O36" s="5">
        <f t="shared" si="24"/>
        <v>30</v>
      </c>
      <c r="P36" s="5">
        <f t="shared" si="24"/>
        <v>30</v>
      </c>
      <c r="Q36" s="5">
        <f t="shared" si="24"/>
        <v>30</v>
      </c>
      <c r="R36" s="5">
        <f t="shared" si="24"/>
        <v>30</v>
      </c>
      <c r="S36" s="5">
        <f t="shared" si="24"/>
        <v>30</v>
      </c>
      <c r="T36" s="5">
        <f t="shared" si="24"/>
        <v>30</v>
      </c>
      <c r="U36" s="5">
        <f t="shared" si="24"/>
        <v>30</v>
      </c>
      <c r="V36" s="5">
        <f t="shared" si="24"/>
        <v>30</v>
      </c>
      <c r="W36" s="5">
        <f t="shared" si="24"/>
        <v>30</v>
      </c>
      <c r="X36" s="5">
        <f t="shared" si="24"/>
        <v>30</v>
      </c>
      <c r="Y36" s="5">
        <f t="shared" si="24"/>
        <v>30</v>
      </c>
      <c r="Z36" s="5">
        <f t="shared" si="24"/>
        <v>30</v>
      </c>
      <c r="AA36" s="5">
        <f t="shared" si="24"/>
        <v>30</v>
      </c>
      <c r="AB36" s="5">
        <f t="shared" si="24"/>
        <v>30</v>
      </c>
      <c r="AC36" s="5">
        <f t="shared" si="24"/>
        <v>30</v>
      </c>
      <c r="AD36" s="5">
        <f t="shared" si="24"/>
        <v>30</v>
      </c>
      <c r="AE36" s="5">
        <f t="shared" si="24"/>
        <v>30</v>
      </c>
      <c r="AF36" s="5">
        <f t="shared" si="24"/>
        <v>30</v>
      </c>
      <c r="AG36" s="5">
        <f t="shared" si="24"/>
        <v>30</v>
      </c>
      <c r="AH36" s="5">
        <f t="shared" si="24"/>
        <v>30</v>
      </c>
      <c r="AI36" s="5">
        <f t="shared" si="24"/>
        <v>30</v>
      </c>
      <c r="AJ36" s="5">
        <f t="shared" si="24"/>
        <v>30</v>
      </c>
      <c r="AK36" s="5">
        <f t="shared" si="24"/>
        <v>30</v>
      </c>
      <c r="AL36" s="5">
        <f t="shared" si="24"/>
        <v>30</v>
      </c>
      <c r="AM36" s="5">
        <f t="shared" si="24"/>
        <v>30</v>
      </c>
      <c r="AN36" s="5">
        <f t="shared" si="24"/>
        <v>30</v>
      </c>
      <c r="AO36" s="5">
        <f t="shared" si="24"/>
        <v>30</v>
      </c>
      <c r="AP36" s="5">
        <f t="shared" si="24"/>
        <v>30</v>
      </c>
      <c r="AQ36" s="5">
        <f t="shared" si="24"/>
        <v>30</v>
      </c>
      <c r="AR36" s="5">
        <f t="shared" si="24"/>
        <v>30</v>
      </c>
      <c r="AS36" s="5">
        <f t="shared" si="24"/>
        <v>30</v>
      </c>
      <c r="AT36" s="5">
        <f t="shared" si="24"/>
        <v>30</v>
      </c>
      <c r="AU36" s="5">
        <f t="shared" si="24"/>
        <v>30</v>
      </c>
      <c r="AV36" s="5">
        <f t="shared" si="24"/>
        <v>30</v>
      </c>
      <c r="AW36" s="5">
        <f t="shared" si="24"/>
        <v>30</v>
      </c>
      <c r="AX36" s="5">
        <f t="shared" si="24"/>
        <v>30</v>
      </c>
      <c r="AY36" s="5">
        <f t="shared" si="24"/>
        <v>30</v>
      </c>
      <c r="AZ36" s="5">
        <f t="shared" si="24"/>
        <v>30</v>
      </c>
      <c r="BA36" s="5">
        <f t="shared" si="24"/>
        <v>30</v>
      </c>
      <c r="BB36" s="5">
        <f t="shared" si="24"/>
        <v>30</v>
      </c>
      <c r="BC36" s="5">
        <f t="shared" si="24"/>
        <v>30</v>
      </c>
      <c r="BD36" s="5">
        <f t="shared" si="24"/>
        <v>30</v>
      </c>
      <c r="BE36" s="5">
        <f t="shared" si="24"/>
        <v>30</v>
      </c>
      <c r="BF36" s="5">
        <f t="shared" si="24"/>
        <v>30</v>
      </c>
      <c r="BG36" s="5">
        <f t="shared" si="24"/>
        <v>30</v>
      </c>
      <c r="BH36" s="5">
        <f t="shared" si="24"/>
        <v>30</v>
      </c>
      <c r="BI36" s="5">
        <f t="shared" si="24"/>
        <v>30</v>
      </c>
      <c r="BJ36" s="5">
        <f t="shared" si="24"/>
        <v>30</v>
      </c>
      <c r="BK36" s="5">
        <f t="shared" si="24"/>
        <v>30</v>
      </c>
      <c r="BL36" s="5">
        <f t="shared" si="24"/>
        <v>30</v>
      </c>
      <c r="BM36" s="5">
        <f t="shared" si="24"/>
        <v>30</v>
      </c>
      <c r="BN36" s="5">
        <f t="shared" si="24"/>
        <v>30</v>
      </c>
      <c r="BO36" s="5">
        <f t="shared" si="24"/>
        <v>30</v>
      </c>
      <c r="BP36" s="5">
        <f t="shared" si="24"/>
        <v>30</v>
      </c>
      <c r="BQ36" s="5">
        <f t="shared" si="24"/>
        <v>30</v>
      </c>
      <c r="BR36" s="5">
        <f t="shared" si="24"/>
        <v>30</v>
      </c>
      <c r="BS36" s="5">
        <f t="shared" si="24"/>
        <v>30</v>
      </c>
      <c r="BT36" s="5">
        <f t="shared" si="24"/>
        <v>30</v>
      </c>
      <c r="BU36" s="5">
        <f t="shared" si="24"/>
        <v>30</v>
      </c>
      <c r="BV36" s="5">
        <f t="shared" si="24"/>
        <v>30</v>
      </c>
      <c r="BW36" s="5">
        <f t="shared" si="24"/>
        <v>30</v>
      </c>
      <c r="BX36" s="5">
        <f t="shared" si="24"/>
        <v>30</v>
      </c>
      <c r="BY36" s="5">
        <f t="shared" si="24"/>
        <v>30</v>
      </c>
      <c r="BZ36" s="5">
        <f t="shared" si="24"/>
        <v>30</v>
      </c>
      <c r="CA36" s="5">
        <f t="shared" si="24"/>
        <v>30</v>
      </c>
      <c r="CB36" s="5">
        <f t="shared" si="24"/>
        <v>30</v>
      </c>
      <c r="CC36" s="5">
        <f t="shared" si="24"/>
        <v>30</v>
      </c>
      <c r="CD36" s="5">
        <f t="shared" si="24"/>
        <v>30</v>
      </c>
      <c r="CE36" s="5">
        <f t="shared" si="24"/>
        <v>30</v>
      </c>
      <c r="CF36" s="5">
        <f t="shared" si="24"/>
        <v>30</v>
      </c>
      <c r="CG36" s="5">
        <f t="shared" si="24"/>
        <v>30</v>
      </c>
      <c r="CH36" s="5">
        <f t="shared" si="24"/>
        <v>30</v>
      </c>
      <c r="CI36" s="5">
        <f t="shared" si="24"/>
        <v>30</v>
      </c>
      <c r="CJ36" s="5">
        <f t="shared" si="24"/>
        <v>30</v>
      </c>
      <c r="CK36" s="5">
        <f t="shared" si="24"/>
        <v>30</v>
      </c>
      <c r="CL36" s="5">
        <f t="shared" si="24"/>
        <v>30</v>
      </c>
      <c r="CM36" s="5">
        <f t="shared" si="24"/>
        <v>30</v>
      </c>
      <c r="CN36" s="5">
        <f t="shared" si="24"/>
        <v>30</v>
      </c>
      <c r="CO36" s="5">
        <f t="shared" si="24"/>
        <v>30</v>
      </c>
      <c r="CP36" s="5">
        <f t="shared" si="24"/>
        <v>30</v>
      </c>
      <c r="CQ36" s="5">
        <f t="shared" si="24"/>
        <v>30</v>
      </c>
      <c r="CR36" s="5">
        <f t="shared" si="24"/>
        <v>30</v>
      </c>
      <c r="CS36" s="5">
        <f t="shared" si="24"/>
        <v>30</v>
      </c>
      <c r="CT36" s="5">
        <f t="shared" si="24"/>
        <v>30</v>
      </c>
      <c r="CU36" s="5">
        <f t="shared" si="24"/>
        <v>30</v>
      </c>
      <c r="CV36" s="5">
        <f t="shared" si="24"/>
        <v>30</v>
      </c>
      <c r="CW36" s="5">
        <f t="shared" si="24"/>
        <v>30</v>
      </c>
      <c r="CX36" s="5">
        <f t="shared" si="24"/>
        <v>30</v>
      </c>
      <c r="CY36" s="5">
        <f t="shared" si="24"/>
        <v>30</v>
      </c>
      <c r="CZ36" s="5">
        <f t="shared" si="24"/>
        <v>30</v>
      </c>
      <c r="DA36" s="5">
        <f t="shared" si="24"/>
        <v>30</v>
      </c>
      <c r="DB36" s="5">
        <f t="shared" si="24"/>
        <v>30</v>
      </c>
      <c r="DC36" s="5">
        <f t="shared" si="24"/>
        <v>30</v>
      </c>
      <c r="DD36" s="5">
        <f t="shared" si="24"/>
        <v>30</v>
      </c>
      <c r="DE36" s="5">
        <f t="shared" si="24"/>
        <v>30</v>
      </c>
      <c r="DF36" s="5">
        <f t="shared" si="24"/>
        <v>30</v>
      </c>
      <c r="DG36" s="5">
        <f t="shared" si="24"/>
        <v>30</v>
      </c>
      <c r="DH36" s="5">
        <f t="shared" si="24"/>
        <v>30</v>
      </c>
      <c r="DI36" s="5">
        <f t="shared" si="24"/>
        <v>30</v>
      </c>
      <c r="DJ36" s="5">
        <f t="shared" si="24"/>
        <v>30</v>
      </c>
      <c r="DK36" s="5">
        <f t="shared" si="24"/>
        <v>30</v>
      </c>
      <c r="DL36" s="5">
        <f t="shared" si="24"/>
        <v>30</v>
      </c>
      <c r="DM36" s="5">
        <f t="shared" si="24"/>
        <v>30</v>
      </c>
      <c r="DN36" s="5">
        <f t="shared" si="24"/>
        <v>30</v>
      </c>
      <c r="DO36" s="5">
        <f t="shared" si="24"/>
        <v>30</v>
      </c>
      <c r="DP36" s="5">
        <f t="shared" si="24"/>
        <v>30</v>
      </c>
      <c r="DQ36" s="5">
        <f t="shared" si="24"/>
        <v>30</v>
      </c>
      <c r="DR36" s="5">
        <f t="shared" si="24"/>
        <v>30</v>
      </c>
      <c r="DS36" s="5">
        <f t="shared" si="24"/>
        <v>30</v>
      </c>
      <c r="DT36" s="5">
        <f t="shared" si="24"/>
        <v>30</v>
      </c>
      <c r="DU36" s="5">
        <f t="shared" si="24"/>
        <v>30</v>
      </c>
      <c r="DV36" s="5">
        <f t="shared" si="24"/>
        <v>30</v>
      </c>
    </row>
    <row r="37" spans="1:126" outlineLevel="1" x14ac:dyDescent="0.2">
      <c r="A37" s="10" t="str">
        <f ca="1">Language!A409</f>
        <v>Длительность периода в месяцах</v>
      </c>
      <c r="E37" s="6" t="s">
        <v>583</v>
      </c>
      <c r="F37" s="6" t="s">
        <v>693</v>
      </c>
      <c r="G37" s="5">
        <f>Prj_Step-MOD(G35-1,Prj_Step)</f>
        <v>1</v>
      </c>
      <c r="H37" s="5">
        <f t="shared" ref="H37:DV37" si="25">Prj_Step</f>
        <v>1</v>
      </c>
      <c r="I37" s="5">
        <f t="shared" si="25"/>
        <v>1</v>
      </c>
      <c r="J37" s="5">
        <f t="shared" si="25"/>
        <v>1</v>
      </c>
      <c r="K37" s="5">
        <f t="shared" si="25"/>
        <v>1</v>
      </c>
      <c r="L37" s="5">
        <f t="shared" si="25"/>
        <v>1</v>
      </c>
      <c r="M37" s="5">
        <f t="shared" si="25"/>
        <v>1</v>
      </c>
      <c r="N37" s="5">
        <f t="shared" si="25"/>
        <v>1</v>
      </c>
      <c r="O37" s="5">
        <f t="shared" si="25"/>
        <v>1</v>
      </c>
      <c r="P37" s="5">
        <f t="shared" si="25"/>
        <v>1</v>
      </c>
      <c r="Q37" s="5">
        <f t="shared" si="25"/>
        <v>1</v>
      </c>
      <c r="R37" s="5">
        <f t="shared" si="25"/>
        <v>1</v>
      </c>
      <c r="S37" s="5">
        <f t="shared" si="25"/>
        <v>1</v>
      </c>
      <c r="T37" s="5">
        <f t="shared" si="25"/>
        <v>1</v>
      </c>
      <c r="U37" s="5">
        <f t="shared" si="25"/>
        <v>1</v>
      </c>
      <c r="V37" s="5">
        <f t="shared" si="25"/>
        <v>1</v>
      </c>
      <c r="W37" s="5">
        <f t="shared" si="25"/>
        <v>1</v>
      </c>
      <c r="X37" s="5">
        <f t="shared" si="25"/>
        <v>1</v>
      </c>
      <c r="Y37" s="5">
        <f t="shared" si="25"/>
        <v>1</v>
      </c>
      <c r="Z37" s="5">
        <f t="shared" si="25"/>
        <v>1</v>
      </c>
      <c r="AA37" s="5">
        <f t="shared" si="25"/>
        <v>1</v>
      </c>
      <c r="AB37" s="5">
        <f t="shared" si="25"/>
        <v>1</v>
      </c>
      <c r="AC37" s="5">
        <f t="shared" si="25"/>
        <v>1</v>
      </c>
      <c r="AD37" s="5">
        <f t="shared" si="25"/>
        <v>1</v>
      </c>
      <c r="AE37" s="5">
        <f t="shared" si="25"/>
        <v>1</v>
      </c>
      <c r="AF37" s="5">
        <f t="shared" si="25"/>
        <v>1</v>
      </c>
      <c r="AG37" s="5">
        <f t="shared" si="25"/>
        <v>1</v>
      </c>
      <c r="AH37" s="5">
        <f t="shared" si="25"/>
        <v>1</v>
      </c>
      <c r="AI37" s="5">
        <f t="shared" si="25"/>
        <v>1</v>
      </c>
      <c r="AJ37" s="5">
        <f t="shared" si="25"/>
        <v>1</v>
      </c>
      <c r="AK37" s="5">
        <f t="shared" si="25"/>
        <v>1</v>
      </c>
      <c r="AL37" s="5">
        <f t="shared" si="25"/>
        <v>1</v>
      </c>
      <c r="AM37" s="5">
        <f t="shared" si="25"/>
        <v>1</v>
      </c>
      <c r="AN37" s="5">
        <f t="shared" si="25"/>
        <v>1</v>
      </c>
      <c r="AO37" s="5">
        <f t="shared" si="25"/>
        <v>1</v>
      </c>
      <c r="AP37" s="5">
        <f t="shared" si="25"/>
        <v>1</v>
      </c>
      <c r="AQ37" s="5">
        <f t="shared" si="25"/>
        <v>1</v>
      </c>
      <c r="AR37" s="5">
        <f t="shared" si="25"/>
        <v>1</v>
      </c>
      <c r="AS37" s="5">
        <f t="shared" si="25"/>
        <v>1</v>
      </c>
      <c r="AT37" s="5">
        <f t="shared" si="25"/>
        <v>1</v>
      </c>
      <c r="AU37" s="5">
        <f t="shared" si="25"/>
        <v>1</v>
      </c>
      <c r="AV37" s="5">
        <f t="shared" si="25"/>
        <v>1</v>
      </c>
      <c r="AW37" s="5">
        <f t="shared" si="25"/>
        <v>1</v>
      </c>
      <c r="AX37" s="5">
        <f t="shared" si="25"/>
        <v>1</v>
      </c>
      <c r="AY37" s="5">
        <f t="shared" si="25"/>
        <v>1</v>
      </c>
      <c r="AZ37" s="5">
        <f t="shared" si="25"/>
        <v>1</v>
      </c>
      <c r="BA37" s="5">
        <f t="shared" si="25"/>
        <v>1</v>
      </c>
      <c r="BB37" s="5">
        <f t="shared" si="25"/>
        <v>1</v>
      </c>
      <c r="BC37" s="5">
        <f t="shared" si="25"/>
        <v>1</v>
      </c>
      <c r="BD37" s="5">
        <f t="shared" si="25"/>
        <v>1</v>
      </c>
      <c r="BE37" s="5">
        <f t="shared" si="25"/>
        <v>1</v>
      </c>
      <c r="BF37" s="5">
        <f t="shared" si="25"/>
        <v>1</v>
      </c>
      <c r="BG37" s="5">
        <f t="shared" si="25"/>
        <v>1</v>
      </c>
      <c r="BH37" s="5">
        <f t="shared" si="25"/>
        <v>1</v>
      </c>
      <c r="BI37" s="5">
        <f t="shared" si="25"/>
        <v>1</v>
      </c>
      <c r="BJ37" s="5">
        <f t="shared" si="25"/>
        <v>1</v>
      </c>
      <c r="BK37" s="5">
        <f t="shared" si="25"/>
        <v>1</v>
      </c>
      <c r="BL37" s="5">
        <f t="shared" si="25"/>
        <v>1</v>
      </c>
      <c r="BM37" s="5">
        <f t="shared" si="25"/>
        <v>1</v>
      </c>
      <c r="BN37" s="5">
        <f t="shared" si="25"/>
        <v>1</v>
      </c>
      <c r="BO37" s="5">
        <f t="shared" si="25"/>
        <v>1</v>
      </c>
      <c r="BP37" s="5">
        <f t="shared" si="25"/>
        <v>1</v>
      </c>
      <c r="BQ37" s="5">
        <f t="shared" si="25"/>
        <v>1</v>
      </c>
      <c r="BR37" s="5">
        <f t="shared" si="25"/>
        <v>1</v>
      </c>
      <c r="BS37" s="5">
        <f t="shared" si="25"/>
        <v>1</v>
      </c>
      <c r="BT37" s="5">
        <f t="shared" si="25"/>
        <v>1</v>
      </c>
      <c r="BU37" s="5">
        <f t="shared" si="25"/>
        <v>1</v>
      </c>
      <c r="BV37" s="5">
        <f t="shared" si="25"/>
        <v>1</v>
      </c>
      <c r="BW37" s="5">
        <f t="shared" si="25"/>
        <v>1</v>
      </c>
      <c r="BX37" s="5">
        <f t="shared" si="25"/>
        <v>1</v>
      </c>
      <c r="BY37" s="5">
        <f t="shared" si="25"/>
        <v>1</v>
      </c>
      <c r="BZ37" s="5">
        <f t="shared" si="25"/>
        <v>1</v>
      </c>
      <c r="CA37" s="5">
        <f t="shared" si="25"/>
        <v>1</v>
      </c>
      <c r="CB37" s="5">
        <f t="shared" si="25"/>
        <v>1</v>
      </c>
      <c r="CC37" s="5">
        <f t="shared" si="25"/>
        <v>1</v>
      </c>
      <c r="CD37" s="5">
        <f t="shared" si="25"/>
        <v>1</v>
      </c>
      <c r="CE37" s="5">
        <f t="shared" si="25"/>
        <v>1</v>
      </c>
      <c r="CF37" s="5">
        <f t="shared" si="25"/>
        <v>1</v>
      </c>
      <c r="CG37" s="5">
        <f t="shared" si="25"/>
        <v>1</v>
      </c>
      <c r="CH37" s="5">
        <f t="shared" si="25"/>
        <v>1</v>
      </c>
      <c r="CI37" s="5">
        <f t="shared" si="25"/>
        <v>1</v>
      </c>
      <c r="CJ37" s="5">
        <f t="shared" si="25"/>
        <v>1</v>
      </c>
      <c r="CK37" s="5">
        <f t="shared" si="25"/>
        <v>1</v>
      </c>
      <c r="CL37" s="5">
        <f t="shared" si="25"/>
        <v>1</v>
      </c>
      <c r="CM37" s="5">
        <f t="shared" si="25"/>
        <v>1</v>
      </c>
      <c r="CN37" s="5">
        <f t="shared" si="25"/>
        <v>1</v>
      </c>
      <c r="CO37" s="5">
        <f t="shared" si="25"/>
        <v>1</v>
      </c>
      <c r="CP37" s="5">
        <f t="shared" si="25"/>
        <v>1</v>
      </c>
      <c r="CQ37" s="5">
        <f t="shared" si="25"/>
        <v>1</v>
      </c>
      <c r="CR37" s="5">
        <f t="shared" si="25"/>
        <v>1</v>
      </c>
      <c r="CS37" s="5">
        <f t="shared" si="25"/>
        <v>1</v>
      </c>
      <c r="CT37" s="5">
        <f t="shared" si="25"/>
        <v>1</v>
      </c>
      <c r="CU37" s="5">
        <f t="shared" si="25"/>
        <v>1</v>
      </c>
      <c r="CV37" s="5">
        <f t="shared" si="25"/>
        <v>1</v>
      </c>
      <c r="CW37" s="5">
        <f t="shared" si="25"/>
        <v>1</v>
      </c>
      <c r="CX37" s="5">
        <f t="shared" si="25"/>
        <v>1</v>
      </c>
      <c r="CY37" s="5">
        <f t="shared" si="25"/>
        <v>1</v>
      </c>
      <c r="CZ37" s="5">
        <f t="shared" si="25"/>
        <v>1</v>
      </c>
      <c r="DA37" s="5">
        <f t="shared" si="25"/>
        <v>1</v>
      </c>
      <c r="DB37" s="5">
        <f t="shared" si="25"/>
        <v>1</v>
      </c>
      <c r="DC37" s="5">
        <f t="shared" si="25"/>
        <v>1</v>
      </c>
      <c r="DD37" s="5">
        <f t="shared" si="25"/>
        <v>1</v>
      </c>
      <c r="DE37" s="5">
        <f t="shared" si="25"/>
        <v>1</v>
      </c>
      <c r="DF37" s="5">
        <f t="shared" si="25"/>
        <v>1</v>
      </c>
      <c r="DG37" s="5">
        <f t="shared" si="25"/>
        <v>1</v>
      </c>
      <c r="DH37" s="5">
        <f t="shared" si="25"/>
        <v>1</v>
      </c>
      <c r="DI37" s="5">
        <f t="shared" si="25"/>
        <v>1</v>
      </c>
      <c r="DJ37" s="5">
        <f t="shared" si="25"/>
        <v>1</v>
      </c>
      <c r="DK37" s="5">
        <f t="shared" si="25"/>
        <v>1</v>
      </c>
      <c r="DL37" s="5">
        <f t="shared" si="25"/>
        <v>1</v>
      </c>
      <c r="DM37" s="5">
        <f t="shared" si="25"/>
        <v>1</v>
      </c>
      <c r="DN37" s="5">
        <f t="shared" si="25"/>
        <v>1</v>
      </c>
      <c r="DO37" s="5">
        <f t="shared" si="25"/>
        <v>1</v>
      </c>
      <c r="DP37" s="5">
        <f t="shared" si="25"/>
        <v>1</v>
      </c>
      <c r="DQ37" s="5">
        <f t="shared" si="25"/>
        <v>1</v>
      </c>
      <c r="DR37" s="5">
        <f t="shared" si="25"/>
        <v>1</v>
      </c>
      <c r="DS37" s="5">
        <f t="shared" si="25"/>
        <v>1</v>
      </c>
      <c r="DT37" s="5">
        <f t="shared" si="25"/>
        <v>1</v>
      </c>
      <c r="DU37" s="5">
        <f t="shared" si="25"/>
        <v>1</v>
      </c>
      <c r="DV37" s="5">
        <f t="shared" si="25"/>
        <v>1</v>
      </c>
    </row>
    <row r="38" spans="1:126" outlineLevel="1" x14ac:dyDescent="0.2">
      <c r="A38" s="10" t="str">
        <f ca="1">Language!A410</f>
        <v>Неполный период (1 - да)?</v>
      </c>
      <c r="F38" s="6" t="s">
        <v>695</v>
      </c>
      <c r="G38" s="5">
        <f>IF(G37=Prj_Step,0,1)</f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</row>
    <row r="39" spans="1:126" outlineLevel="1" x14ac:dyDescent="0.2">
      <c r="A39" s="10" t="str">
        <f ca="1">Language!A411</f>
        <v>Коэффициент для учета неполного периода</v>
      </c>
      <c r="F39" s="6" t="s">
        <v>696</v>
      </c>
      <c r="G39" s="19">
        <f>G37/Prj_Step</f>
        <v>1</v>
      </c>
      <c r="H39" s="19">
        <v>1</v>
      </c>
      <c r="I39" s="19">
        <v>1</v>
      </c>
      <c r="J39" s="19">
        <v>1</v>
      </c>
      <c r="K39" s="19">
        <v>1</v>
      </c>
      <c r="L39" s="19">
        <v>1</v>
      </c>
      <c r="M39" s="19">
        <v>1</v>
      </c>
      <c r="N39" s="19">
        <v>1</v>
      </c>
      <c r="O39" s="19">
        <v>1</v>
      </c>
      <c r="P39" s="19">
        <v>1</v>
      </c>
      <c r="Q39" s="19">
        <v>1</v>
      </c>
      <c r="R39" s="19">
        <v>1</v>
      </c>
      <c r="S39" s="19">
        <v>1</v>
      </c>
      <c r="T39" s="19">
        <v>1</v>
      </c>
      <c r="U39" s="19">
        <v>1</v>
      </c>
      <c r="V39" s="19">
        <v>1</v>
      </c>
      <c r="W39" s="19">
        <v>1</v>
      </c>
      <c r="X39" s="19">
        <v>1</v>
      </c>
      <c r="Y39" s="19">
        <v>1</v>
      </c>
      <c r="Z39" s="19">
        <v>1</v>
      </c>
      <c r="AA39" s="19">
        <v>1</v>
      </c>
      <c r="AB39" s="19">
        <v>1</v>
      </c>
      <c r="AC39" s="19">
        <v>1</v>
      </c>
      <c r="AD39" s="19">
        <v>1</v>
      </c>
      <c r="AE39" s="19">
        <v>1</v>
      </c>
      <c r="AF39" s="19">
        <v>1</v>
      </c>
      <c r="AG39" s="19">
        <v>1</v>
      </c>
      <c r="AH39" s="19">
        <v>1</v>
      </c>
      <c r="AI39" s="19">
        <v>1</v>
      </c>
      <c r="AJ39" s="19">
        <v>1</v>
      </c>
      <c r="AK39" s="19">
        <v>1</v>
      </c>
      <c r="AL39" s="19">
        <v>1</v>
      </c>
      <c r="AM39" s="19">
        <v>1</v>
      </c>
      <c r="AN39" s="19">
        <v>1</v>
      </c>
      <c r="AO39" s="19">
        <v>1</v>
      </c>
      <c r="AP39" s="19">
        <v>1</v>
      </c>
      <c r="AQ39" s="19">
        <v>1</v>
      </c>
      <c r="AR39" s="19">
        <v>1</v>
      </c>
      <c r="AS39" s="19">
        <v>1</v>
      </c>
      <c r="AT39" s="19">
        <v>1</v>
      </c>
      <c r="AU39" s="19">
        <v>1</v>
      </c>
      <c r="AV39" s="19">
        <v>1</v>
      </c>
      <c r="AW39" s="19">
        <v>1</v>
      </c>
      <c r="AX39" s="19">
        <v>1</v>
      </c>
      <c r="AY39" s="19">
        <v>1</v>
      </c>
      <c r="AZ39" s="19">
        <v>1</v>
      </c>
      <c r="BA39" s="19">
        <v>1</v>
      </c>
      <c r="BB39" s="19">
        <v>1</v>
      </c>
      <c r="BC39" s="19">
        <v>1</v>
      </c>
      <c r="BD39" s="19">
        <v>1</v>
      </c>
      <c r="BE39" s="19">
        <v>1</v>
      </c>
      <c r="BF39" s="19">
        <v>1</v>
      </c>
      <c r="BG39" s="19">
        <v>1</v>
      </c>
      <c r="BH39" s="19">
        <v>1</v>
      </c>
      <c r="BI39" s="19">
        <v>1</v>
      </c>
      <c r="BJ39" s="19">
        <v>1</v>
      </c>
      <c r="BK39" s="19">
        <v>1</v>
      </c>
      <c r="BL39" s="19">
        <v>1</v>
      </c>
      <c r="BM39" s="19">
        <v>1</v>
      </c>
      <c r="BN39" s="19">
        <v>1</v>
      </c>
      <c r="BO39" s="19">
        <v>1</v>
      </c>
      <c r="BP39" s="19">
        <v>1</v>
      </c>
      <c r="BQ39" s="19">
        <v>1</v>
      </c>
      <c r="BR39" s="19">
        <v>1</v>
      </c>
      <c r="BS39" s="19">
        <v>1</v>
      </c>
      <c r="BT39" s="19">
        <v>1</v>
      </c>
      <c r="BU39" s="19">
        <v>1</v>
      </c>
      <c r="BV39" s="19">
        <v>1</v>
      </c>
      <c r="BW39" s="19">
        <v>1</v>
      </c>
      <c r="BX39" s="19">
        <v>1</v>
      </c>
      <c r="BY39" s="19">
        <v>1</v>
      </c>
      <c r="BZ39" s="19">
        <v>1</v>
      </c>
      <c r="CA39" s="19">
        <v>1</v>
      </c>
      <c r="CB39" s="19">
        <v>1</v>
      </c>
      <c r="CC39" s="19">
        <v>1</v>
      </c>
      <c r="CD39" s="19">
        <v>1</v>
      </c>
      <c r="CE39" s="19">
        <v>1</v>
      </c>
      <c r="CF39" s="19">
        <v>1</v>
      </c>
      <c r="CG39" s="19">
        <v>1</v>
      </c>
      <c r="CH39" s="19">
        <v>1</v>
      </c>
      <c r="CI39" s="19">
        <v>1</v>
      </c>
      <c r="CJ39" s="19">
        <v>1</v>
      </c>
      <c r="CK39" s="19">
        <v>1</v>
      </c>
      <c r="CL39" s="19">
        <v>1</v>
      </c>
      <c r="CM39" s="19">
        <v>1</v>
      </c>
      <c r="CN39" s="19">
        <v>1</v>
      </c>
      <c r="CO39" s="19">
        <v>1</v>
      </c>
      <c r="CP39" s="19">
        <v>1</v>
      </c>
      <c r="CQ39" s="19">
        <v>1</v>
      </c>
      <c r="CR39" s="19">
        <v>1</v>
      </c>
      <c r="CS39" s="19">
        <v>1</v>
      </c>
      <c r="CT39" s="19">
        <v>1</v>
      </c>
      <c r="CU39" s="19">
        <v>1</v>
      </c>
      <c r="CV39" s="19">
        <v>1</v>
      </c>
      <c r="CW39" s="19">
        <v>1</v>
      </c>
      <c r="CX39" s="19">
        <v>1</v>
      </c>
      <c r="CY39" s="19">
        <v>1</v>
      </c>
      <c r="CZ39" s="19">
        <v>1</v>
      </c>
      <c r="DA39" s="19">
        <v>1</v>
      </c>
      <c r="DB39" s="19">
        <v>1</v>
      </c>
      <c r="DC39" s="19">
        <v>1</v>
      </c>
      <c r="DD39" s="19">
        <v>1</v>
      </c>
      <c r="DE39" s="19">
        <v>1</v>
      </c>
      <c r="DF39" s="19">
        <v>1</v>
      </c>
      <c r="DG39" s="19">
        <v>1</v>
      </c>
      <c r="DH39" s="19">
        <v>1</v>
      </c>
      <c r="DI39" s="19">
        <v>1</v>
      </c>
      <c r="DJ39" s="19">
        <v>1</v>
      </c>
      <c r="DK39" s="19">
        <v>1</v>
      </c>
      <c r="DL39" s="19">
        <v>1</v>
      </c>
      <c r="DM39" s="19">
        <v>1</v>
      </c>
      <c r="DN39" s="19">
        <v>1</v>
      </c>
      <c r="DO39" s="19">
        <v>1</v>
      </c>
      <c r="DP39" s="19">
        <v>1</v>
      </c>
      <c r="DQ39" s="19">
        <v>1</v>
      </c>
      <c r="DR39" s="19">
        <v>1</v>
      </c>
      <c r="DS39" s="19">
        <v>1</v>
      </c>
      <c r="DT39" s="19">
        <v>1</v>
      </c>
      <c r="DU39" s="19">
        <v>1</v>
      </c>
      <c r="DV39" s="19">
        <v>1</v>
      </c>
    </row>
    <row r="40" spans="1:126" outlineLevel="1" x14ac:dyDescent="0.2">
      <c r="A40" s="10" t="str">
        <f ca="1">Language!A412</f>
        <v>Название периода для заголовков таблиц</v>
      </c>
      <c r="E40" s="6" t="s">
        <v>582</v>
      </c>
      <c r="G40" s="20" t="str">
        <f ca="1">IF(G38, TEXT(G35,"#") &amp; "-" &amp; TEXT(MONTH(G33),"#") &amp; "." &amp; TEXT(G34,"#"), CHOOSE(Prj_Period, OFFSET(Language!$A63,G35-1,0) &amp; "." &amp; TEXT(G34-2000,"#"), TEXT(ROUNDUP(G35/3,0),"#") &amp; " " &amp; Language!$A47 &amp; " " &amp; TEXT(G34,"#"), TEXT(G34,"#")))</f>
        <v>авг.22</v>
      </c>
      <c r="H40" s="20" t="str">
        <f ca="1">IF(H38, TEXT(H35,"#") &amp; "-" &amp; TEXT(MONTH(H33),"#") &amp; "." &amp; TEXT(H34,"#"), CHOOSE(Prj_Period, OFFSET(Language!$A63,H35-1,0) &amp; "." &amp; TEXT(H34-2000,"#"), TEXT(ROUNDUP(H35/3,0),"#") &amp; " " &amp; Language!$A47 &amp; " " &amp; TEXT(H34,"#"), TEXT(H34,"#")))</f>
        <v>сен.22</v>
      </c>
      <c r="I40" s="20" t="str">
        <f ca="1">IF(I38, TEXT(I35,"#") &amp; "-" &amp; TEXT(MONTH(I33),"#") &amp; "." &amp; TEXT(I34,"#"), CHOOSE(Prj_Period, OFFSET(Language!$A63,I35-1,0) &amp; "." &amp; TEXT(I34-2000,"#"), TEXT(ROUNDUP(I35/3,0),"#") &amp; " " &amp; Language!$A47 &amp; " " &amp; TEXT(I34,"#"), TEXT(I34,"#")))</f>
        <v>окт.22</v>
      </c>
      <c r="J40" s="20" t="str">
        <f ca="1">IF(J38, TEXT(J35,"#") &amp; "-" &amp; TEXT(MONTH(J33),"#") &amp; "." &amp; TEXT(J34,"#"), CHOOSE(Prj_Period, OFFSET(Language!$A63,J35-1,0) &amp; "." &amp; TEXT(J34-2000,"#"), TEXT(ROUNDUP(J35/3,0),"#") &amp; " " &amp; Language!$A47 &amp; " " &amp; TEXT(J34,"#"), TEXT(J34,"#")))</f>
        <v>ноя.22</v>
      </c>
      <c r="K40" s="20" t="str">
        <f ca="1">IF(K38, TEXT(K35,"#") &amp; "-" &amp; TEXT(MONTH(K33),"#") &amp; "." &amp; TEXT(K34,"#"), CHOOSE(Prj_Period, OFFSET(Language!$A63,K35-1,0) &amp; "." &amp; TEXT(K34-2000,"#"), TEXT(ROUNDUP(K35/3,0),"#") &amp; " " &amp; Language!$A47 &amp; " " &amp; TEXT(K34,"#"), TEXT(K34,"#")))</f>
        <v>дек.22</v>
      </c>
      <c r="L40" s="20" t="str">
        <f ca="1">IF(L38, TEXT(L35,"#") &amp; "-" &amp; TEXT(MONTH(L33),"#") &amp; "." &amp; TEXT(L34,"#"), CHOOSE(Prj_Period, OFFSET(Language!$A63,L35-1,0) &amp; "." &amp; TEXT(L34-2000,"#"), TEXT(ROUNDUP(L35/3,0),"#") &amp; " " &amp; Language!$A47 &amp; " " &amp; TEXT(L34,"#"), TEXT(L34,"#")))</f>
        <v>янв.23</v>
      </c>
      <c r="M40" s="20" t="str">
        <f ca="1">IF(M38, TEXT(M35,"#") &amp; "-" &amp; TEXT(MONTH(M33),"#") &amp; "." &amp; TEXT(M34,"#"), CHOOSE(Prj_Period, OFFSET(Language!$A63,M35-1,0) &amp; "." &amp; TEXT(M34-2000,"#"), TEXT(ROUNDUP(M35/3,0),"#") &amp; " " &amp; Language!$A47 &amp; " " &amp; TEXT(M34,"#"), TEXT(M34,"#")))</f>
        <v>фев.23</v>
      </c>
      <c r="N40" s="20" t="str">
        <f ca="1">IF(N38, TEXT(N35,"#") &amp; "-" &amp; TEXT(MONTH(N33),"#") &amp; "." &amp; TEXT(N34,"#"), CHOOSE(Prj_Period, OFFSET(Language!$A63,N35-1,0) &amp; "." &amp; TEXT(N34-2000,"#"), TEXT(ROUNDUP(N35/3,0),"#") &amp; " " &amp; Language!$A47 &amp; " " &amp; TEXT(N34,"#"), TEXT(N34,"#")))</f>
        <v>мар.23</v>
      </c>
      <c r="O40" s="20" t="str">
        <f ca="1">IF(O38, TEXT(O35,"#") &amp; "-" &amp; TEXT(MONTH(O33),"#") &amp; "." &amp; TEXT(O34,"#"), CHOOSE(Prj_Period, OFFSET(Language!$A63,O35-1,0) &amp; "." &amp; TEXT(O34-2000,"#"), TEXT(ROUNDUP(O35/3,0),"#") &amp; " " &amp; Language!$A47 &amp; " " &amp; TEXT(O34,"#"), TEXT(O34,"#")))</f>
        <v>апр.23</v>
      </c>
      <c r="P40" s="20" t="str">
        <f ca="1">IF(P38, TEXT(P35,"#") &amp; "-" &amp; TEXT(MONTH(P33),"#") &amp; "." &amp; TEXT(P34,"#"), CHOOSE(Prj_Period, OFFSET(Language!$A63,P35-1,0) &amp; "." &amp; TEXT(P34-2000,"#"), TEXT(ROUNDUP(P35/3,0),"#") &amp; " " &amp; Language!$A47 &amp; " " &amp; TEXT(P34,"#"), TEXT(P34,"#")))</f>
        <v>май.23</v>
      </c>
      <c r="Q40" s="20" t="str">
        <f ca="1">IF(Q38, TEXT(Q35,"#") &amp; "-" &amp; TEXT(MONTH(Q33),"#") &amp; "." &amp; TEXT(Q34,"#"), CHOOSE(Prj_Period, OFFSET(Language!$A63,Q35-1,0) &amp; "." &amp; TEXT(Q34-2000,"#"), TEXT(ROUNDUP(Q35/3,0),"#") &amp; " " &amp; Language!$A47 &amp; " " &amp; TEXT(Q34,"#"), TEXT(Q34,"#")))</f>
        <v>июн.23</v>
      </c>
      <c r="R40" s="20" t="str">
        <f ca="1">IF(R38, TEXT(R35,"#") &amp; "-" &amp; TEXT(MONTH(R33),"#") &amp; "." &amp; TEXT(R34,"#"), CHOOSE(Prj_Period, OFFSET(Language!$A63,R35-1,0) &amp; "." &amp; TEXT(R34-2000,"#"), TEXT(ROUNDUP(R35/3,0),"#") &amp; " " &amp; Language!$A47 &amp; " " &amp; TEXT(R34,"#"), TEXT(R34,"#")))</f>
        <v>июл.23</v>
      </c>
      <c r="S40" s="20" t="str">
        <f ca="1">IF(S38, TEXT(S35,"#") &amp; "-" &amp; TEXT(MONTH(S33),"#") &amp; "." &amp; TEXT(S34,"#"), CHOOSE(Prj_Period, OFFSET(Language!$A63,S35-1,0) &amp; "." &amp; TEXT(S34-2000,"#"), TEXT(ROUNDUP(S35/3,0),"#") &amp; " " &amp; Language!$A47 &amp; " " &amp; TEXT(S34,"#"), TEXT(S34,"#")))</f>
        <v>авг.23</v>
      </c>
      <c r="T40" s="20" t="str">
        <f ca="1">IF(T38, TEXT(T35,"#") &amp; "-" &amp; TEXT(MONTH(T33),"#") &amp; "." &amp; TEXT(T34,"#"), CHOOSE(Prj_Period, OFFSET(Language!$A63,T35-1,0) &amp; "." &amp; TEXT(T34-2000,"#"), TEXT(ROUNDUP(T35/3,0),"#") &amp; " " &amp; Language!$A47 &amp; " " &amp; TEXT(T34,"#"), TEXT(T34,"#")))</f>
        <v>сен.23</v>
      </c>
      <c r="U40" s="20" t="str">
        <f ca="1">IF(U38, TEXT(U35,"#") &amp; "-" &amp; TEXT(MONTH(U33),"#") &amp; "." &amp; TEXT(U34,"#"), CHOOSE(Prj_Period, OFFSET(Language!$A63,U35-1,0) &amp; "." &amp; TEXT(U34-2000,"#"), TEXT(ROUNDUP(U35/3,0),"#") &amp; " " &amp; Language!$A47 &amp; " " &amp; TEXT(U34,"#"), TEXT(U34,"#")))</f>
        <v>окт.23</v>
      </c>
      <c r="V40" s="20" t="str">
        <f ca="1">IF(V38, TEXT(V35,"#") &amp; "-" &amp; TEXT(MONTH(V33),"#") &amp; "." &amp; TEXT(V34,"#"), CHOOSE(Prj_Period, OFFSET(Language!$A63,V35-1,0) &amp; "." &amp; TEXT(V34-2000,"#"), TEXT(ROUNDUP(V35/3,0),"#") &amp; " " &amp; Language!$A47 &amp; " " &amp; TEXT(V34,"#"), TEXT(V34,"#")))</f>
        <v>ноя.23</v>
      </c>
      <c r="W40" s="20" t="str">
        <f ca="1">IF(W38, TEXT(W35,"#") &amp; "-" &amp; TEXT(MONTH(W33),"#") &amp; "." &amp; TEXT(W34,"#"), CHOOSE(Prj_Period, OFFSET(Language!$A63,W35-1,0) &amp; "." &amp; TEXT(W34-2000,"#"), TEXT(ROUNDUP(W35/3,0),"#") &amp; " " &amp; Language!$A47 &amp; " " &amp; TEXT(W34,"#"), TEXT(W34,"#")))</f>
        <v>дек.23</v>
      </c>
      <c r="X40" s="20" t="str">
        <f ca="1">IF(X38, TEXT(X35,"#") &amp; "-" &amp; TEXT(MONTH(X33),"#") &amp; "." &amp; TEXT(X34,"#"), CHOOSE(Prj_Period, OFFSET(Language!$A63,X35-1,0) &amp; "." &amp; TEXT(X34-2000,"#"), TEXT(ROUNDUP(X35/3,0),"#") &amp; " " &amp; Language!$A47 &amp; " " &amp; TEXT(X34,"#"), TEXT(X34,"#")))</f>
        <v>янв.24</v>
      </c>
      <c r="Y40" s="20" t="str">
        <f ca="1">IF(Y38, TEXT(Y35,"#") &amp; "-" &amp; TEXT(MONTH(Y33),"#") &amp; "." &amp; TEXT(Y34,"#"), CHOOSE(Prj_Period, OFFSET(Language!$A63,Y35-1,0) &amp; "." &amp; TEXT(Y34-2000,"#"), TEXT(ROUNDUP(Y35/3,0),"#") &amp; " " &amp; Language!$A47 &amp; " " &amp; TEXT(Y34,"#"), TEXT(Y34,"#")))</f>
        <v>фев.24</v>
      </c>
      <c r="Z40" s="20" t="str">
        <f ca="1">IF(Z38, TEXT(Z35,"#") &amp; "-" &amp; TEXT(MONTH(Z33),"#") &amp; "." &amp; TEXT(Z34,"#"), CHOOSE(Prj_Period, OFFSET(Language!$A63,Z35-1,0) &amp; "." &amp; TEXT(Z34-2000,"#"), TEXT(ROUNDUP(Z35/3,0),"#") &amp; " " &amp; Language!$A47 &amp; " " &amp; TEXT(Z34,"#"), TEXT(Z34,"#")))</f>
        <v>мар.24</v>
      </c>
      <c r="AA40" s="20" t="str">
        <f ca="1">IF(AA38, TEXT(AA35,"#") &amp; "-" &amp; TEXT(MONTH(AA33),"#") &amp; "." &amp; TEXT(AA34,"#"), CHOOSE(Prj_Period, OFFSET(Language!$A63,AA35-1,0) &amp; "." &amp; TEXT(AA34-2000,"#"), TEXT(ROUNDUP(AA35/3,0),"#") &amp; " " &amp; Language!$A47 &amp; " " &amp; TEXT(AA34,"#"), TEXT(AA34,"#")))</f>
        <v>апр.24</v>
      </c>
      <c r="AB40" s="20" t="str">
        <f ca="1">IF(AB38, TEXT(AB35,"#") &amp; "-" &amp; TEXT(MONTH(AB33),"#") &amp; "." &amp; TEXT(AB34,"#"), CHOOSE(Prj_Period, OFFSET(Language!$A63,AB35-1,0) &amp; "." &amp; TEXT(AB34-2000,"#"), TEXT(ROUNDUP(AB35/3,0),"#") &amp; " " &amp; Language!$A47 &amp; " " &amp; TEXT(AB34,"#"), TEXT(AB34,"#")))</f>
        <v>май.24</v>
      </c>
      <c r="AC40" s="20" t="str">
        <f ca="1">IF(AC38, TEXT(AC35,"#") &amp; "-" &amp; TEXT(MONTH(AC33),"#") &amp; "." &amp; TEXT(AC34,"#"), CHOOSE(Prj_Period, OFFSET(Language!$A63,AC35-1,0) &amp; "." &amp; TEXT(AC34-2000,"#"), TEXT(ROUNDUP(AC35/3,0),"#") &amp; " " &amp; Language!$A47 &amp; " " &amp; TEXT(AC34,"#"), TEXT(AC34,"#")))</f>
        <v>июн.24</v>
      </c>
      <c r="AD40" s="20" t="str">
        <f ca="1">IF(AD38, TEXT(AD35,"#") &amp; "-" &amp; TEXT(MONTH(AD33),"#") &amp; "." &amp; TEXT(AD34,"#"), CHOOSE(Prj_Period, OFFSET(Language!$A63,AD35-1,0) &amp; "." &amp; TEXT(AD34-2000,"#"), TEXT(ROUNDUP(AD35/3,0),"#") &amp; " " &amp; Language!$A47 &amp; " " &amp; TEXT(AD34,"#"), TEXT(AD34,"#")))</f>
        <v>июл.24</v>
      </c>
      <c r="AE40" s="20" t="str">
        <f ca="1">IF(AE38, TEXT(AE35,"#") &amp; "-" &amp; TEXT(MONTH(AE33),"#") &amp; "." &amp; TEXT(AE34,"#"), CHOOSE(Prj_Period, OFFSET(Language!$A63,AE35-1,0) &amp; "." &amp; TEXT(AE34-2000,"#"), TEXT(ROUNDUP(AE35/3,0),"#") &amp; " " &amp; Language!$A47 &amp; " " &amp; TEXT(AE34,"#"), TEXT(AE34,"#")))</f>
        <v>авг.24</v>
      </c>
      <c r="AF40" s="20" t="str">
        <f ca="1">IF(AF38, TEXT(AF35,"#") &amp; "-" &amp; TEXT(MONTH(AF33),"#") &amp; "." &amp; TEXT(AF34,"#"), CHOOSE(Prj_Period, OFFSET(Language!$A63,AF35-1,0) &amp; "." &amp; TEXT(AF34-2000,"#"), TEXT(ROUNDUP(AF35/3,0),"#") &amp; " " &amp; Language!$A47 &amp; " " &amp; TEXT(AF34,"#"), TEXT(AF34,"#")))</f>
        <v>сен.24</v>
      </c>
      <c r="AG40" s="20" t="str">
        <f ca="1">IF(AG38, TEXT(AG35,"#") &amp; "-" &amp; TEXT(MONTH(AG33),"#") &amp; "." &amp; TEXT(AG34,"#"), CHOOSE(Prj_Period, OFFSET(Language!$A63,AG35-1,0) &amp; "." &amp; TEXT(AG34-2000,"#"), TEXT(ROUNDUP(AG35/3,0),"#") &amp; " " &amp; Language!$A47 &amp; " " &amp; TEXT(AG34,"#"), TEXT(AG34,"#")))</f>
        <v>окт.24</v>
      </c>
      <c r="AH40" s="20" t="str">
        <f ca="1">IF(AH38, TEXT(AH35,"#") &amp; "-" &amp; TEXT(MONTH(AH33),"#") &amp; "." &amp; TEXT(AH34,"#"), CHOOSE(Prj_Period, OFFSET(Language!$A63,AH35-1,0) &amp; "." &amp; TEXT(AH34-2000,"#"), TEXT(ROUNDUP(AH35/3,0),"#") &amp; " " &amp; Language!$A47 &amp; " " &amp; TEXT(AH34,"#"), TEXT(AH34,"#")))</f>
        <v>ноя.24</v>
      </c>
      <c r="AI40" s="20" t="str">
        <f ca="1">IF(AI38, TEXT(AI35,"#") &amp; "-" &amp; TEXT(MONTH(AI33),"#") &amp; "." &amp; TEXT(AI34,"#"), CHOOSE(Prj_Period, OFFSET(Language!$A63,AI35-1,0) &amp; "." &amp; TEXT(AI34-2000,"#"), TEXT(ROUNDUP(AI35/3,0),"#") &amp; " " &amp; Language!$A47 &amp; " " &amp; TEXT(AI34,"#"), TEXT(AI34,"#")))</f>
        <v>дек.24</v>
      </c>
      <c r="AJ40" s="20" t="str">
        <f ca="1">IF(AJ38, TEXT(AJ35,"#") &amp; "-" &amp; TEXT(MONTH(AJ33),"#") &amp; "." &amp; TEXT(AJ34,"#"), CHOOSE(Prj_Period, OFFSET(Language!$A63,AJ35-1,0) &amp; "." &amp; TEXT(AJ34-2000,"#"), TEXT(ROUNDUP(AJ35/3,0),"#") &amp; " " &amp; Language!$A47 &amp; " " &amp; TEXT(AJ34,"#"), TEXT(AJ34,"#")))</f>
        <v>янв.25</v>
      </c>
      <c r="AK40" s="20" t="str">
        <f ca="1">IF(AK38, TEXT(AK35,"#") &amp; "-" &amp; TEXT(MONTH(AK33),"#") &amp; "." &amp; TEXT(AK34,"#"), CHOOSE(Prj_Period, OFFSET(Language!$A63,AK35-1,0) &amp; "." &amp; TEXT(AK34-2000,"#"), TEXT(ROUNDUP(AK35/3,0),"#") &amp; " " &amp; Language!$A47 &amp; " " &amp; TEXT(AK34,"#"), TEXT(AK34,"#")))</f>
        <v>фев.25</v>
      </c>
      <c r="AL40" s="20" t="str">
        <f ca="1">IF(AL38, TEXT(AL35,"#") &amp; "-" &amp; TEXT(MONTH(AL33),"#") &amp; "." &amp; TEXT(AL34,"#"), CHOOSE(Prj_Period, OFFSET(Language!$A63,AL35-1,0) &amp; "." &amp; TEXT(AL34-2000,"#"), TEXT(ROUNDUP(AL35/3,0),"#") &amp; " " &amp; Language!$A47 &amp; " " &amp; TEXT(AL34,"#"), TEXT(AL34,"#")))</f>
        <v>мар.25</v>
      </c>
      <c r="AM40" s="20" t="str">
        <f ca="1">IF(AM38, TEXT(AM35,"#") &amp; "-" &amp; TEXT(MONTH(AM33),"#") &amp; "." &amp; TEXT(AM34,"#"), CHOOSE(Prj_Period, OFFSET(Language!$A63,AM35-1,0) &amp; "." &amp; TEXT(AM34-2000,"#"), TEXT(ROUNDUP(AM35/3,0),"#") &amp; " " &amp; Language!$A47 &amp; " " &amp; TEXT(AM34,"#"), TEXT(AM34,"#")))</f>
        <v>апр.25</v>
      </c>
      <c r="AN40" s="20" t="str">
        <f ca="1">IF(AN38, TEXT(AN35,"#") &amp; "-" &amp; TEXT(MONTH(AN33),"#") &amp; "." &amp; TEXT(AN34,"#"), CHOOSE(Prj_Period, OFFSET(Language!$A63,AN35-1,0) &amp; "." &amp; TEXT(AN34-2000,"#"), TEXT(ROUNDUP(AN35/3,0),"#") &amp; " " &amp; Language!$A47 &amp; " " &amp; TEXT(AN34,"#"), TEXT(AN34,"#")))</f>
        <v>май.25</v>
      </c>
      <c r="AO40" s="20" t="str">
        <f ca="1">IF(AO38, TEXT(AO35,"#") &amp; "-" &amp; TEXT(MONTH(AO33),"#") &amp; "." &amp; TEXT(AO34,"#"), CHOOSE(Prj_Period, OFFSET(Language!$A63,AO35-1,0) &amp; "." &amp; TEXT(AO34-2000,"#"), TEXT(ROUNDUP(AO35/3,0),"#") &amp; " " &amp; Language!$A47 &amp; " " &amp; TEXT(AO34,"#"), TEXT(AO34,"#")))</f>
        <v>июн.25</v>
      </c>
      <c r="AP40" s="20" t="str">
        <f ca="1">IF(AP38, TEXT(AP35,"#") &amp; "-" &amp; TEXT(MONTH(AP33),"#") &amp; "." &amp; TEXT(AP34,"#"), CHOOSE(Prj_Period, OFFSET(Language!$A63,AP35-1,0) &amp; "." &amp; TEXT(AP34-2000,"#"), TEXT(ROUNDUP(AP35/3,0),"#") &amp; " " &amp; Language!$A47 &amp; " " &amp; TEXT(AP34,"#"), TEXT(AP34,"#")))</f>
        <v>июл.25</v>
      </c>
      <c r="AQ40" s="20" t="str">
        <f ca="1">IF(AQ38, TEXT(AQ35,"#") &amp; "-" &amp; TEXT(MONTH(AQ33),"#") &amp; "." &amp; TEXT(AQ34,"#"), CHOOSE(Prj_Period, OFFSET(Language!$A63,AQ35-1,0) &amp; "." &amp; TEXT(AQ34-2000,"#"), TEXT(ROUNDUP(AQ35/3,0),"#") &amp; " " &amp; Language!$A47 &amp; " " &amp; TEXT(AQ34,"#"), TEXT(AQ34,"#")))</f>
        <v>авг.25</v>
      </c>
      <c r="AR40" s="20" t="str">
        <f ca="1">IF(AR38, TEXT(AR35,"#") &amp; "-" &amp; TEXT(MONTH(AR33),"#") &amp; "." &amp; TEXT(AR34,"#"), CHOOSE(Prj_Period, OFFSET(Language!$A63,AR35-1,0) &amp; "." &amp; TEXT(AR34-2000,"#"), TEXT(ROUNDUP(AR35/3,0),"#") &amp; " " &amp; Language!$A47 &amp; " " &amp; TEXT(AR34,"#"), TEXT(AR34,"#")))</f>
        <v>сен.25</v>
      </c>
      <c r="AS40" s="20" t="str">
        <f ca="1">IF(AS38, TEXT(AS35,"#") &amp; "-" &amp; TEXT(MONTH(AS33),"#") &amp; "." &amp; TEXT(AS34,"#"), CHOOSE(Prj_Period, OFFSET(Language!$A63,AS35-1,0) &amp; "." &amp; TEXT(AS34-2000,"#"), TEXT(ROUNDUP(AS35/3,0),"#") &amp; " " &amp; Language!$A47 &amp; " " &amp; TEXT(AS34,"#"), TEXT(AS34,"#")))</f>
        <v>окт.25</v>
      </c>
      <c r="AT40" s="20" t="str">
        <f ca="1">IF(AT38, TEXT(AT35,"#") &amp; "-" &amp; TEXT(MONTH(AT33),"#") &amp; "." &amp; TEXT(AT34,"#"), CHOOSE(Prj_Period, OFFSET(Language!$A63,AT35-1,0) &amp; "." &amp; TEXT(AT34-2000,"#"), TEXT(ROUNDUP(AT35/3,0),"#") &amp; " " &amp; Language!$A47 &amp; " " &amp; TEXT(AT34,"#"), TEXT(AT34,"#")))</f>
        <v>ноя.25</v>
      </c>
      <c r="AU40" s="20" t="str">
        <f ca="1">IF(AU38, TEXT(AU35,"#") &amp; "-" &amp; TEXT(MONTH(AU33),"#") &amp; "." &amp; TEXT(AU34,"#"), CHOOSE(Prj_Period, OFFSET(Language!$A63,AU35-1,0) &amp; "." &amp; TEXT(AU34-2000,"#"), TEXT(ROUNDUP(AU35/3,0),"#") &amp; " " &amp; Language!$A47 &amp; " " &amp; TEXT(AU34,"#"), TEXT(AU34,"#")))</f>
        <v>дек.25</v>
      </c>
      <c r="AV40" s="20" t="str">
        <f ca="1">IF(AV38, TEXT(AV35,"#") &amp; "-" &amp; TEXT(MONTH(AV33),"#") &amp; "." &amp; TEXT(AV34,"#"), CHOOSE(Prj_Period, OFFSET(Language!$A63,AV35-1,0) &amp; "." &amp; TEXT(AV34-2000,"#"), TEXT(ROUNDUP(AV35/3,0),"#") &amp; " " &amp; Language!$A47 &amp; " " &amp; TEXT(AV34,"#"), TEXT(AV34,"#")))</f>
        <v>янв.26</v>
      </c>
      <c r="AW40" s="20" t="str">
        <f ca="1">IF(AW38, TEXT(AW35,"#") &amp; "-" &amp; TEXT(MONTH(AW33),"#") &amp; "." &amp; TEXT(AW34,"#"), CHOOSE(Prj_Period, OFFSET(Language!$A63,AW35-1,0) &amp; "." &amp; TEXT(AW34-2000,"#"), TEXT(ROUNDUP(AW35/3,0),"#") &amp; " " &amp; Language!$A47 &amp; " " &amp; TEXT(AW34,"#"), TEXT(AW34,"#")))</f>
        <v>фев.26</v>
      </c>
      <c r="AX40" s="20" t="str">
        <f ca="1">IF(AX38, TEXT(AX35,"#") &amp; "-" &amp; TEXT(MONTH(AX33),"#") &amp; "." &amp; TEXT(AX34,"#"), CHOOSE(Prj_Period, OFFSET(Language!$A63,AX35-1,0) &amp; "." &amp; TEXT(AX34-2000,"#"), TEXT(ROUNDUP(AX35/3,0),"#") &amp; " " &amp; Language!$A47 &amp; " " &amp; TEXT(AX34,"#"), TEXT(AX34,"#")))</f>
        <v>мар.26</v>
      </c>
      <c r="AY40" s="20" t="str">
        <f ca="1">IF(AY38, TEXT(AY35,"#") &amp; "-" &amp; TEXT(MONTH(AY33),"#") &amp; "." &amp; TEXT(AY34,"#"), CHOOSE(Prj_Period, OFFSET(Language!$A63,AY35-1,0) &amp; "." &amp; TEXT(AY34-2000,"#"), TEXT(ROUNDUP(AY35/3,0),"#") &amp; " " &amp; Language!$A47 &amp; " " &amp; TEXT(AY34,"#"), TEXT(AY34,"#")))</f>
        <v>апр.26</v>
      </c>
      <c r="AZ40" s="20" t="str">
        <f ca="1">IF(AZ38, TEXT(AZ35,"#") &amp; "-" &amp; TEXT(MONTH(AZ33),"#") &amp; "." &amp; TEXT(AZ34,"#"), CHOOSE(Prj_Period, OFFSET(Language!$A63,AZ35-1,0) &amp; "." &amp; TEXT(AZ34-2000,"#"), TEXT(ROUNDUP(AZ35/3,0),"#") &amp; " " &amp; Language!$A47 &amp; " " &amp; TEXT(AZ34,"#"), TEXT(AZ34,"#")))</f>
        <v>май.26</v>
      </c>
      <c r="BA40" s="20" t="str">
        <f ca="1">IF(BA38, TEXT(BA35,"#") &amp; "-" &amp; TEXT(MONTH(BA33),"#") &amp; "." &amp; TEXT(BA34,"#"), CHOOSE(Prj_Period, OFFSET(Language!$A63,BA35-1,0) &amp; "." &amp; TEXT(BA34-2000,"#"), TEXT(ROUNDUP(BA35/3,0),"#") &amp; " " &amp; Language!$A47 &amp; " " &amp; TEXT(BA34,"#"), TEXT(BA34,"#")))</f>
        <v>июн.26</v>
      </c>
      <c r="BB40" s="20" t="str">
        <f ca="1">IF(BB38, TEXT(BB35,"#") &amp; "-" &amp; TEXT(MONTH(BB33),"#") &amp; "." &amp; TEXT(BB34,"#"), CHOOSE(Prj_Period, OFFSET(Language!$A63,BB35-1,0) &amp; "." &amp; TEXT(BB34-2000,"#"), TEXT(ROUNDUP(BB35/3,0),"#") &amp; " " &amp; Language!$A47 &amp; " " &amp; TEXT(BB34,"#"), TEXT(BB34,"#")))</f>
        <v>июл.26</v>
      </c>
      <c r="BC40" s="20" t="str">
        <f ca="1">IF(BC38, TEXT(BC35,"#") &amp; "-" &amp; TEXT(MONTH(BC33),"#") &amp; "." &amp; TEXT(BC34,"#"), CHOOSE(Prj_Period, OFFSET(Language!$A63,BC35-1,0) &amp; "." &amp; TEXT(BC34-2000,"#"), TEXT(ROUNDUP(BC35/3,0),"#") &amp; " " &amp; Language!$A47 &amp; " " &amp; TEXT(BC34,"#"), TEXT(BC34,"#")))</f>
        <v>авг.26</v>
      </c>
      <c r="BD40" s="20" t="str">
        <f ca="1">IF(BD38, TEXT(BD35,"#") &amp; "-" &amp; TEXT(MONTH(BD33),"#") &amp; "." &amp; TEXT(BD34,"#"), CHOOSE(Prj_Period, OFFSET(Language!$A63,BD35-1,0) &amp; "." &amp; TEXT(BD34-2000,"#"), TEXT(ROUNDUP(BD35/3,0),"#") &amp; " " &amp; Language!$A47 &amp; " " &amp; TEXT(BD34,"#"), TEXT(BD34,"#")))</f>
        <v>сен.26</v>
      </c>
      <c r="BE40" s="20" t="str">
        <f ca="1">IF(BE38, TEXT(BE35,"#") &amp; "-" &amp; TEXT(MONTH(BE33),"#") &amp; "." &amp; TEXT(BE34,"#"), CHOOSE(Prj_Period, OFFSET(Language!$A63,BE35-1,0) &amp; "." &amp; TEXT(BE34-2000,"#"), TEXT(ROUNDUP(BE35/3,0),"#") &amp; " " &amp; Language!$A47 &amp; " " &amp; TEXT(BE34,"#"), TEXT(BE34,"#")))</f>
        <v>окт.26</v>
      </c>
      <c r="BF40" s="20" t="str">
        <f ca="1">IF(BF38, TEXT(BF35,"#") &amp; "-" &amp; TEXT(MONTH(BF33),"#") &amp; "." &amp; TEXT(BF34,"#"), CHOOSE(Prj_Period, OFFSET(Language!$A63,BF35-1,0) &amp; "." &amp; TEXT(BF34-2000,"#"), TEXT(ROUNDUP(BF35/3,0),"#") &amp; " " &amp; Language!$A47 &amp; " " &amp; TEXT(BF34,"#"), TEXT(BF34,"#")))</f>
        <v>ноя.26</v>
      </c>
      <c r="BG40" s="20" t="str">
        <f ca="1">IF(BG38, TEXT(BG35,"#") &amp; "-" &amp; TEXT(MONTH(BG33),"#") &amp; "." &amp; TEXT(BG34,"#"), CHOOSE(Prj_Period, OFFSET(Language!$A63,BG35-1,0) &amp; "." &amp; TEXT(BG34-2000,"#"), TEXT(ROUNDUP(BG35/3,0),"#") &amp; " " &amp; Language!$A47 &amp; " " &amp; TEXT(BG34,"#"), TEXT(BG34,"#")))</f>
        <v>дек.26</v>
      </c>
      <c r="BH40" s="20" t="str">
        <f ca="1">IF(BH38, TEXT(BH35,"#") &amp; "-" &amp; TEXT(MONTH(BH33),"#") &amp; "." &amp; TEXT(BH34,"#"), CHOOSE(Prj_Period, OFFSET(Language!$A63,BH35-1,0) &amp; "." &amp; TEXT(BH34-2000,"#"), TEXT(ROUNDUP(BH35/3,0),"#") &amp; " " &amp; Language!$A47 &amp; " " &amp; TEXT(BH34,"#"), TEXT(BH34,"#")))</f>
        <v>янв.27</v>
      </c>
      <c r="BI40" s="20" t="str">
        <f ca="1">IF(BI38, TEXT(BI35,"#") &amp; "-" &amp; TEXT(MONTH(BI33),"#") &amp; "." &amp; TEXT(BI34,"#"), CHOOSE(Prj_Period, OFFSET(Language!$A63,BI35-1,0) &amp; "." &amp; TEXT(BI34-2000,"#"), TEXT(ROUNDUP(BI35/3,0),"#") &amp; " " &amp; Language!$A47 &amp; " " &amp; TEXT(BI34,"#"), TEXT(BI34,"#")))</f>
        <v>фев.27</v>
      </c>
      <c r="BJ40" s="20" t="str">
        <f ca="1">IF(BJ38, TEXT(BJ35,"#") &amp; "-" &amp; TEXT(MONTH(BJ33),"#") &amp; "." &amp; TEXT(BJ34,"#"), CHOOSE(Prj_Period, OFFSET(Language!$A63,BJ35-1,0) &amp; "." &amp; TEXT(BJ34-2000,"#"), TEXT(ROUNDUP(BJ35/3,0),"#") &amp; " " &amp; Language!$A47 &amp; " " &amp; TEXT(BJ34,"#"), TEXT(BJ34,"#")))</f>
        <v>мар.27</v>
      </c>
      <c r="BK40" s="20" t="str">
        <f ca="1">IF(BK38, TEXT(BK35,"#") &amp; "-" &amp; TEXT(MONTH(BK33),"#") &amp; "." &amp; TEXT(BK34,"#"), CHOOSE(Prj_Period, OFFSET(Language!$A63,BK35-1,0) &amp; "." &amp; TEXT(BK34-2000,"#"), TEXT(ROUNDUP(BK35/3,0),"#") &amp; " " &amp; Language!$A47 &amp; " " &amp; TEXT(BK34,"#"), TEXT(BK34,"#")))</f>
        <v>апр.27</v>
      </c>
      <c r="BL40" s="20" t="str">
        <f ca="1">IF(BL38, TEXT(BL35,"#") &amp; "-" &amp; TEXT(MONTH(BL33),"#") &amp; "." &amp; TEXT(BL34,"#"), CHOOSE(Prj_Period, OFFSET(Language!$A63,BL35-1,0) &amp; "." &amp; TEXT(BL34-2000,"#"), TEXT(ROUNDUP(BL35/3,0),"#") &amp; " " &amp; Language!$A47 &amp; " " &amp; TEXT(BL34,"#"), TEXT(BL34,"#")))</f>
        <v>май.27</v>
      </c>
      <c r="BM40" s="20" t="str">
        <f ca="1">IF(BM38, TEXT(BM35,"#") &amp; "-" &amp; TEXT(MONTH(BM33),"#") &amp; "." &amp; TEXT(BM34,"#"), CHOOSE(Prj_Period, OFFSET(Language!$A63,BM35-1,0) &amp; "." &amp; TEXT(BM34-2000,"#"), TEXT(ROUNDUP(BM35/3,0),"#") &amp; " " &amp; Language!$A47 &amp; " " &amp; TEXT(BM34,"#"), TEXT(BM34,"#")))</f>
        <v>июн.27</v>
      </c>
      <c r="BN40" s="20" t="str">
        <f ca="1">IF(BN38, TEXT(BN35,"#") &amp; "-" &amp; TEXT(MONTH(BN33),"#") &amp; "." &amp; TEXT(BN34,"#"), CHOOSE(Prj_Period, OFFSET(Language!$A63,BN35-1,0) &amp; "." &amp; TEXT(BN34-2000,"#"), TEXT(ROUNDUP(BN35/3,0),"#") &amp; " " &amp; Language!$A47 &amp; " " &amp; TEXT(BN34,"#"), TEXT(BN34,"#")))</f>
        <v>июл.27</v>
      </c>
      <c r="BO40" s="20" t="str">
        <f ca="1">IF(BO38, TEXT(BO35,"#") &amp; "-" &amp; TEXT(MONTH(BO33),"#") &amp; "." &amp; TEXT(BO34,"#"), CHOOSE(Prj_Period, OFFSET(Language!$A63,BO35-1,0) &amp; "." &amp; TEXT(BO34-2000,"#"), TEXT(ROUNDUP(BO35/3,0),"#") &amp; " " &amp; Language!$A47 &amp; " " &amp; TEXT(BO34,"#"), TEXT(BO34,"#")))</f>
        <v>авг.27</v>
      </c>
      <c r="BP40" s="20" t="str">
        <f ca="1">IF(BP38, TEXT(BP35,"#") &amp; "-" &amp; TEXT(MONTH(BP33),"#") &amp; "." &amp; TEXT(BP34,"#"), CHOOSE(Prj_Period, OFFSET(Language!$A63,BP35-1,0) &amp; "." &amp; TEXT(BP34-2000,"#"), TEXT(ROUNDUP(BP35/3,0),"#") &amp; " " &amp; Language!$A47 &amp; " " &amp; TEXT(BP34,"#"), TEXT(BP34,"#")))</f>
        <v>сен.27</v>
      </c>
      <c r="BQ40" s="20" t="str">
        <f ca="1">IF(BQ38, TEXT(BQ35,"#") &amp; "-" &amp; TEXT(MONTH(BQ33),"#") &amp; "." &amp; TEXT(BQ34,"#"), CHOOSE(Prj_Period, OFFSET(Language!$A63,BQ35-1,0) &amp; "." &amp; TEXT(BQ34-2000,"#"), TEXT(ROUNDUP(BQ35/3,0),"#") &amp; " " &amp; Language!$A47 &amp; " " &amp; TEXT(BQ34,"#"), TEXT(BQ34,"#")))</f>
        <v>окт.27</v>
      </c>
      <c r="BR40" s="20" t="str">
        <f ca="1">IF(BR38, TEXT(BR35,"#") &amp; "-" &amp; TEXT(MONTH(BR33),"#") &amp; "." &amp; TEXT(BR34,"#"), CHOOSE(Prj_Period, OFFSET(Language!$A63,BR35-1,0) &amp; "." &amp; TEXT(BR34-2000,"#"), TEXT(ROUNDUP(BR35/3,0),"#") &amp; " " &amp; Language!$A47 &amp; " " &amp; TEXT(BR34,"#"), TEXT(BR34,"#")))</f>
        <v>ноя.27</v>
      </c>
      <c r="BS40" s="20" t="str">
        <f ca="1">IF(BS38, TEXT(BS35,"#") &amp; "-" &amp; TEXT(MONTH(BS33),"#") &amp; "." &amp; TEXT(BS34,"#"), CHOOSE(Prj_Period, OFFSET(Language!$A63,BS35-1,0) &amp; "." &amp; TEXT(BS34-2000,"#"), TEXT(ROUNDUP(BS35/3,0),"#") &amp; " " &amp; Language!$A47 &amp; " " &amp; TEXT(BS34,"#"), TEXT(BS34,"#")))</f>
        <v>дек.27</v>
      </c>
      <c r="BT40" s="20" t="str">
        <f ca="1">IF(BT38, TEXT(BT35,"#") &amp; "-" &amp; TEXT(MONTH(BT33),"#") &amp; "." &amp; TEXT(BT34,"#"), CHOOSE(Prj_Period, OFFSET(Language!$A63,BT35-1,0) &amp; "." &amp; TEXT(BT34-2000,"#"), TEXT(ROUNDUP(BT35/3,0),"#") &amp; " " &amp; Language!$A47 &amp; " " &amp; TEXT(BT34,"#"), TEXT(BT34,"#")))</f>
        <v>янв.28</v>
      </c>
      <c r="BU40" s="20" t="str">
        <f ca="1">IF(BU38, TEXT(BU35,"#") &amp; "-" &amp; TEXT(MONTH(BU33),"#") &amp; "." &amp; TEXT(BU34,"#"), CHOOSE(Prj_Period, OFFSET(Language!$A63,BU35-1,0) &amp; "." &amp; TEXT(BU34-2000,"#"), TEXT(ROUNDUP(BU35/3,0),"#") &amp; " " &amp; Language!$A47 &amp; " " &amp; TEXT(BU34,"#"), TEXT(BU34,"#")))</f>
        <v>фев.28</v>
      </c>
      <c r="BV40" s="20" t="str">
        <f ca="1">IF(BV38, TEXT(BV35,"#") &amp; "-" &amp; TEXT(MONTH(BV33),"#") &amp; "." &amp; TEXT(BV34,"#"), CHOOSE(Prj_Period, OFFSET(Language!$A63,BV35-1,0) &amp; "." &amp; TEXT(BV34-2000,"#"), TEXT(ROUNDUP(BV35/3,0),"#") &amp; " " &amp; Language!$A47 &amp; " " &amp; TEXT(BV34,"#"), TEXT(BV34,"#")))</f>
        <v>мар.28</v>
      </c>
      <c r="BW40" s="20" t="str">
        <f ca="1">IF(BW38, TEXT(BW35,"#") &amp; "-" &amp; TEXT(MONTH(BW33),"#") &amp; "." &amp; TEXT(BW34,"#"), CHOOSE(Prj_Period, OFFSET(Language!$A63,BW35-1,0) &amp; "." &amp; TEXT(BW34-2000,"#"), TEXT(ROUNDUP(BW35/3,0),"#") &amp; " " &amp; Language!$A47 &amp; " " &amp; TEXT(BW34,"#"), TEXT(BW34,"#")))</f>
        <v>апр.28</v>
      </c>
      <c r="BX40" s="20" t="str">
        <f ca="1">IF(BX38, TEXT(BX35,"#") &amp; "-" &amp; TEXT(MONTH(BX33),"#") &amp; "." &amp; TEXT(BX34,"#"), CHOOSE(Prj_Period, OFFSET(Language!$A63,BX35-1,0) &amp; "." &amp; TEXT(BX34-2000,"#"), TEXT(ROUNDUP(BX35/3,0),"#") &amp; " " &amp; Language!$A47 &amp; " " &amp; TEXT(BX34,"#"), TEXT(BX34,"#")))</f>
        <v>май.28</v>
      </c>
      <c r="BY40" s="20" t="str">
        <f ca="1">IF(BY38, TEXT(BY35,"#") &amp; "-" &amp; TEXT(MONTH(BY33),"#") &amp; "." &amp; TEXT(BY34,"#"), CHOOSE(Prj_Period, OFFSET(Language!$A63,BY35-1,0) &amp; "." &amp; TEXT(BY34-2000,"#"), TEXT(ROUNDUP(BY35/3,0),"#") &amp; " " &amp; Language!$A47 &amp; " " &amp; TEXT(BY34,"#"), TEXT(BY34,"#")))</f>
        <v>июн.28</v>
      </c>
      <c r="BZ40" s="20" t="str">
        <f ca="1">IF(BZ38, TEXT(BZ35,"#") &amp; "-" &amp; TEXT(MONTH(BZ33),"#") &amp; "." &amp; TEXT(BZ34,"#"), CHOOSE(Prj_Period, OFFSET(Language!$A63,BZ35-1,0) &amp; "." &amp; TEXT(BZ34-2000,"#"), TEXT(ROUNDUP(BZ35/3,0),"#") &amp; " " &amp; Language!$A47 &amp; " " &amp; TEXT(BZ34,"#"), TEXT(BZ34,"#")))</f>
        <v>июл.28</v>
      </c>
      <c r="CA40" s="20" t="str">
        <f ca="1">IF(CA38, TEXT(CA35,"#") &amp; "-" &amp; TEXT(MONTH(CA33),"#") &amp; "." &amp; TEXT(CA34,"#"), CHOOSE(Prj_Period, OFFSET(Language!$A63,CA35-1,0) &amp; "." &amp; TEXT(CA34-2000,"#"), TEXT(ROUNDUP(CA35/3,0),"#") &amp; " " &amp; Language!$A47 &amp; " " &amp; TEXT(CA34,"#"), TEXT(CA34,"#")))</f>
        <v>авг.28</v>
      </c>
      <c r="CB40" s="20" t="str">
        <f ca="1">IF(CB38, TEXT(CB35,"#") &amp; "-" &amp; TEXT(MONTH(CB33),"#") &amp; "." &amp; TEXT(CB34,"#"), CHOOSE(Prj_Period, OFFSET(Language!$A63,CB35-1,0) &amp; "." &amp; TEXT(CB34-2000,"#"), TEXT(ROUNDUP(CB35/3,0),"#") &amp; " " &amp; Language!$A47 &amp; " " &amp; TEXT(CB34,"#"), TEXT(CB34,"#")))</f>
        <v>сен.28</v>
      </c>
      <c r="CC40" s="20" t="str">
        <f ca="1">IF(CC38, TEXT(CC35,"#") &amp; "-" &amp; TEXT(MONTH(CC33),"#") &amp; "." &amp; TEXT(CC34,"#"), CHOOSE(Prj_Period, OFFSET(Language!$A63,CC35-1,0) &amp; "." &amp; TEXT(CC34-2000,"#"), TEXT(ROUNDUP(CC35/3,0),"#") &amp; " " &amp; Language!$A47 &amp; " " &amp; TEXT(CC34,"#"), TEXT(CC34,"#")))</f>
        <v>окт.28</v>
      </c>
      <c r="CD40" s="20" t="str">
        <f ca="1">IF(CD38, TEXT(CD35,"#") &amp; "-" &amp; TEXT(MONTH(CD33),"#") &amp; "." &amp; TEXT(CD34,"#"), CHOOSE(Prj_Period, OFFSET(Language!$A63,CD35-1,0) &amp; "." &amp; TEXT(CD34-2000,"#"), TEXT(ROUNDUP(CD35/3,0),"#") &amp; " " &amp; Language!$A47 &amp; " " &amp; TEXT(CD34,"#"), TEXT(CD34,"#")))</f>
        <v>ноя.28</v>
      </c>
      <c r="CE40" s="20" t="str">
        <f ca="1">IF(CE38, TEXT(CE35,"#") &amp; "-" &amp; TEXT(MONTH(CE33),"#") &amp; "." &amp; TEXT(CE34,"#"), CHOOSE(Prj_Period, OFFSET(Language!$A63,CE35-1,0) &amp; "." &amp; TEXT(CE34-2000,"#"), TEXT(ROUNDUP(CE35/3,0),"#") &amp; " " &amp; Language!$A47 &amp; " " &amp; TEXT(CE34,"#"), TEXT(CE34,"#")))</f>
        <v>дек.28</v>
      </c>
      <c r="CF40" s="20" t="str">
        <f ca="1">IF(CF38, TEXT(CF35,"#") &amp; "-" &amp; TEXT(MONTH(CF33),"#") &amp; "." &amp; TEXT(CF34,"#"), CHOOSE(Prj_Period, OFFSET(Language!$A63,CF35-1,0) &amp; "." &amp; TEXT(CF34-2000,"#"), TEXT(ROUNDUP(CF35/3,0),"#") &amp; " " &amp; Language!$A47 &amp; " " &amp; TEXT(CF34,"#"), TEXT(CF34,"#")))</f>
        <v>янв.29</v>
      </c>
      <c r="CG40" s="20" t="str">
        <f ca="1">IF(CG38, TEXT(CG35,"#") &amp; "-" &amp; TEXT(MONTH(CG33),"#") &amp; "." &amp; TEXT(CG34,"#"), CHOOSE(Prj_Period, OFFSET(Language!$A63,CG35-1,0) &amp; "." &amp; TEXT(CG34-2000,"#"), TEXT(ROUNDUP(CG35/3,0),"#") &amp; " " &amp; Language!$A47 &amp; " " &amp; TEXT(CG34,"#"), TEXT(CG34,"#")))</f>
        <v>фев.29</v>
      </c>
      <c r="CH40" s="20" t="str">
        <f ca="1">IF(CH38, TEXT(CH35,"#") &amp; "-" &amp; TEXT(MONTH(CH33),"#") &amp; "." &amp; TEXT(CH34,"#"), CHOOSE(Prj_Period, OFFSET(Language!$A63,CH35-1,0) &amp; "." &amp; TEXT(CH34-2000,"#"), TEXT(ROUNDUP(CH35/3,0),"#") &amp; " " &amp; Language!$A47 &amp; " " &amp; TEXT(CH34,"#"), TEXT(CH34,"#")))</f>
        <v>мар.29</v>
      </c>
      <c r="CI40" s="20" t="str">
        <f ca="1">IF(CI38, TEXT(CI35,"#") &amp; "-" &amp; TEXT(MONTH(CI33),"#") &amp; "." &amp; TEXT(CI34,"#"), CHOOSE(Prj_Period, OFFSET(Language!$A63,CI35-1,0) &amp; "." &amp; TEXT(CI34-2000,"#"), TEXT(ROUNDUP(CI35/3,0),"#") &amp; " " &amp; Language!$A47 &amp; " " &amp; TEXT(CI34,"#"), TEXT(CI34,"#")))</f>
        <v>апр.29</v>
      </c>
      <c r="CJ40" s="20" t="str">
        <f ca="1">IF(CJ38, TEXT(CJ35,"#") &amp; "-" &amp; TEXT(MONTH(CJ33),"#") &amp; "." &amp; TEXT(CJ34,"#"), CHOOSE(Prj_Period, OFFSET(Language!$A63,CJ35-1,0) &amp; "." &amp; TEXT(CJ34-2000,"#"), TEXT(ROUNDUP(CJ35/3,0),"#") &amp; " " &amp; Language!$A47 &amp; " " &amp; TEXT(CJ34,"#"), TEXT(CJ34,"#")))</f>
        <v>май.29</v>
      </c>
      <c r="CK40" s="20" t="str">
        <f ca="1">IF(CK38, TEXT(CK35,"#") &amp; "-" &amp; TEXT(MONTH(CK33),"#") &amp; "." &amp; TEXT(CK34,"#"), CHOOSE(Prj_Period, OFFSET(Language!$A63,CK35-1,0) &amp; "." &amp; TEXT(CK34-2000,"#"), TEXT(ROUNDUP(CK35/3,0),"#") &amp; " " &amp; Language!$A47 &amp; " " &amp; TEXT(CK34,"#"), TEXT(CK34,"#")))</f>
        <v>июн.29</v>
      </c>
      <c r="CL40" s="20" t="str">
        <f ca="1">IF(CL38, TEXT(CL35,"#") &amp; "-" &amp; TEXT(MONTH(CL33),"#") &amp; "." &amp; TEXT(CL34,"#"), CHOOSE(Prj_Period, OFFSET(Language!$A63,CL35-1,0) &amp; "." &amp; TEXT(CL34-2000,"#"), TEXT(ROUNDUP(CL35/3,0),"#") &amp; " " &amp; Language!$A47 &amp; " " &amp; TEXT(CL34,"#"), TEXT(CL34,"#")))</f>
        <v>июл.29</v>
      </c>
      <c r="CM40" s="20" t="str">
        <f ca="1">IF(CM38, TEXT(CM35,"#") &amp; "-" &amp; TEXT(MONTH(CM33),"#") &amp; "." &amp; TEXT(CM34,"#"), CHOOSE(Prj_Period, OFFSET(Language!$A63,CM35-1,0) &amp; "." &amp; TEXT(CM34-2000,"#"), TEXT(ROUNDUP(CM35/3,0),"#") &amp; " " &amp; Language!$A47 &amp; " " &amp; TEXT(CM34,"#"), TEXT(CM34,"#")))</f>
        <v>авг.29</v>
      </c>
      <c r="CN40" s="20" t="str">
        <f ca="1">IF(CN38, TEXT(CN35,"#") &amp; "-" &amp; TEXT(MONTH(CN33),"#") &amp; "." &amp; TEXT(CN34,"#"), CHOOSE(Prj_Period, OFFSET(Language!$A63,CN35-1,0) &amp; "." &amp; TEXT(CN34-2000,"#"), TEXT(ROUNDUP(CN35/3,0),"#") &amp; " " &amp; Language!$A47 &amp; " " &amp; TEXT(CN34,"#"), TEXT(CN34,"#")))</f>
        <v>сен.29</v>
      </c>
      <c r="CO40" s="20" t="str">
        <f ca="1">IF(CO38, TEXT(CO35,"#") &amp; "-" &amp; TEXT(MONTH(CO33),"#") &amp; "." &amp; TEXT(CO34,"#"), CHOOSE(Prj_Period, OFFSET(Language!$A63,CO35-1,0) &amp; "." &amp; TEXT(CO34-2000,"#"), TEXT(ROUNDUP(CO35/3,0),"#") &amp; " " &amp; Language!$A47 &amp; " " &amp; TEXT(CO34,"#"), TEXT(CO34,"#")))</f>
        <v>окт.29</v>
      </c>
      <c r="CP40" s="20" t="str">
        <f ca="1">IF(CP38, TEXT(CP35,"#") &amp; "-" &amp; TEXT(MONTH(CP33),"#") &amp; "." &amp; TEXT(CP34,"#"), CHOOSE(Prj_Period, OFFSET(Language!$A63,CP35-1,0) &amp; "." &amp; TEXT(CP34-2000,"#"), TEXT(ROUNDUP(CP35/3,0),"#") &amp; " " &amp; Language!$A47 &amp; " " &amp; TEXT(CP34,"#"), TEXT(CP34,"#")))</f>
        <v>ноя.29</v>
      </c>
      <c r="CQ40" s="20" t="str">
        <f ca="1">IF(CQ38, TEXT(CQ35,"#") &amp; "-" &amp; TEXT(MONTH(CQ33),"#") &amp; "." &amp; TEXT(CQ34,"#"), CHOOSE(Prj_Period, OFFSET(Language!$A63,CQ35-1,0) &amp; "." &amp; TEXT(CQ34-2000,"#"), TEXT(ROUNDUP(CQ35/3,0),"#") &amp; " " &amp; Language!$A47 &amp; " " &amp; TEXT(CQ34,"#"), TEXT(CQ34,"#")))</f>
        <v>дек.29</v>
      </c>
      <c r="CR40" s="20" t="str">
        <f ca="1">IF(CR38, TEXT(CR35,"#") &amp; "-" &amp; TEXT(MONTH(CR33),"#") &amp; "." &amp; TEXT(CR34,"#"), CHOOSE(Prj_Period, OFFSET(Language!$A63,CR35-1,0) &amp; "." &amp; TEXT(CR34-2000,"#"), TEXT(ROUNDUP(CR35/3,0),"#") &amp; " " &amp; Language!$A47 &amp; " " &amp; TEXT(CR34,"#"), TEXT(CR34,"#")))</f>
        <v>янв.30</v>
      </c>
      <c r="CS40" s="20" t="str">
        <f ca="1">IF(CS38, TEXT(CS35,"#") &amp; "-" &amp; TEXT(MONTH(CS33),"#") &amp; "." &amp; TEXT(CS34,"#"), CHOOSE(Prj_Period, OFFSET(Language!$A63,CS35-1,0) &amp; "." &amp; TEXT(CS34-2000,"#"), TEXT(ROUNDUP(CS35/3,0),"#") &amp; " " &amp; Language!$A47 &amp; " " &amp; TEXT(CS34,"#"), TEXT(CS34,"#")))</f>
        <v>фев.30</v>
      </c>
      <c r="CT40" s="20" t="str">
        <f ca="1">IF(CT38, TEXT(CT35,"#") &amp; "-" &amp; TEXT(MONTH(CT33),"#") &amp; "." &amp; TEXT(CT34,"#"), CHOOSE(Prj_Period, OFFSET(Language!$A63,CT35-1,0) &amp; "." &amp; TEXT(CT34-2000,"#"), TEXT(ROUNDUP(CT35/3,0),"#") &amp; " " &amp; Language!$A47 &amp; " " &amp; TEXT(CT34,"#"), TEXT(CT34,"#")))</f>
        <v>мар.30</v>
      </c>
      <c r="CU40" s="20" t="str">
        <f ca="1">IF(CU38, TEXT(CU35,"#") &amp; "-" &amp; TEXT(MONTH(CU33),"#") &amp; "." &amp; TEXT(CU34,"#"), CHOOSE(Prj_Period, OFFSET(Language!$A63,CU35-1,0) &amp; "." &amp; TEXT(CU34-2000,"#"), TEXT(ROUNDUP(CU35/3,0),"#") &amp; " " &amp; Language!$A47 &amp; " " &amp; TEXT(CU34,"#"), TEXT(CU34,"#")))</f>
        <v>апр.30</v>
      </c>
      <c r="CV40" s="20" t="str">
        <f ca="1">IF(CV38, TEXT(CV35,"#") &amp; "-" &amp; TEXT(MONTH(CV33),"#") &amp; "." &amp; TEXT(CV34,"#"), CHOOSE(Prj_Period, OFFSET(Language!$A63,CV35-1,0) &amp; "." &amp; TEXT(CV34-2000,"#"), TEXT(ROUNDUP(CV35/3,0),"#") &amp; " " &amp; Language!$A47 &amp; " " &amp; TEXT(CV34,"#"), TEXT(CV34,"#")))</f>
        <v>май.30</v>
      </c>
      <c r="CW40" s="20" t="str">
        <f ca="1">IF(CW38, TEXT(CW35,"#") &amp; "-" &amp; TEXT(MONTH(CW33),"#") &amp; "." &amp; TEXT(CW34,"#"), CHOOSE(Prj_Period, OFFSET(Language!$A63,CW35-1,0) &amp; "." &amp; TEXT(CW34-2000,"#"), TEXT(ROUNDUP(CW35/3,0),"#") &amp; " " &amp; Language!$A47 &amp; " " &amp; TEXT(CW34,"#"), TEXT(CW34,"#")))</f>
        <v>июн.30</v>
      </c>
      <c r="CX40" s="20" t="str">
        <f ca="1">IF(CX38, TEXT(CX35,"#") &amp; "-" &amp; TEXT(MONTH(CX33),"#") &amp; "." &amp; TEXT(CX34,"#"), CHOOSE(Prj_Period, OFFSET(Language!$A63,CX35-1,0) &amp; "." &amp; TEXT(CX34-2000,"#"), TEXT(ROUNDUP(CX35/3,0),"#") &amp; " " &amp; Language!$A47 &amp; " " &amp; TEXT(CX34,"#"), TEXT(CX34,"#")))</f>
        <v>июл.30</v>
      </c>
      <c r="CY40" s="20" t="str">
        <f ca="1">IF(CY38, TEXT(CY35,"#") &amp; "-" &amp; TEXT(MONTH(CY33),"#") &amp; "." &amp; TEXT(CY34,"#"), CHOOSE(Prj_Period, OFFSET(Language!$A63,CY35-1,0) &amp; "." &amp; TEXT(CY34-2000,"#"), TEXT(ROUNDUP(CY35/3,0),"#") &amp; " " &amp; Language!$A47 &amp; " " &amp; TEXT(CY34,"#"), TEXT(CY34,"#")))</f>
        <v>авг.30</v>
      </c>
      <c r="CZ40" s="20" t="str">
        <f ca="1">IF(CZ38, TEXT(CZ35,"#") &amp; "-" &amp; TEXT(MONTH(CZ33),"#") &amp; "." &amp; TEXT(CZ34,"#"), CHOOSE(Prj_Period, OFFSET(Language!$A63,CZ35-1,0) &amp; "." &amp; TEXT(CZ34-2000,"#"), TEXT(ROUNDUP(CZ35/3,0),"#") &amp; " " &amp; Language!$A47 &amp; " " &amp; TEXT(CZ34,"#"), TEXT(CZ34,"#")))</f>
        <v>сен.30</v>
      </c>
      <c r="DA40" s="20" t="str">
        <f ca="1">IF(DA38, TEXT(DA35,"#") &amp; "-" &amp; TEXT(MONTH(DA33),"#") &amp; "." &amp; TEXT(DA34,"#"), CHOOSE(Prj_Period, OFFSET(Language!$A63,DA35-1,0) &amp; "." &amp; TEXT(DA34-2000,"#"), TEXT(ROUNDUP(DA35/3,0),"#") &amp; " " &amp; Language!$A47 &amp; " " &amp; TEXT(DA34,"#"), TEXT(DA34,"#")))</f>
        <v>окт.30</v>
      </c>
      <c r="DB40" s="20" t="str">
        <f ca="1">IF(DB38, TEXT(DB35,"#") &amp; "-" &amp; TEXT(MONTH(DB33),"#") &amp; "." &amp; TEXT(DB34,"#"), CHOOSE(Prj_Period, OFFSET(Language!$A63,DB35-1,0) &amp; "." &amp; TEXT(DB34-2000,"#"), TEXT(ROUNDUP(DB35/3,0),"#") &amp; " " &amp; Language!$A47 &amp; " " &amp; TEXT(DB34,"#"), TEXT(DB34,"#")))</f>
        <v>ноя.30</v>
      </c>
      <c r="DC40" s="20" t="str">
        <f ca="1">IF(DC38, TEXT(DC35,"#") &amp; "-" &amp; TEXT(MONTH(DC33),"#") &amp; "." &amp; TEXT(DC34,"#"), CHOOSE(Prj_Period, OFFSET(Language!$A63,DC35-1,0) &amp; "." &amp; TEXT(DC34-2000,"#"), TEXT(ROUNDUP(DC35/3,0),"#") &amp; " " &amp; Language!$A47 &amp; " " &amp; TEXT(DC34,"#"), TEXT(DC34,"#")))</f>
        <v>дек.30</v>
      </c>
      <c r="DD40" s="20" t="str">
        <f ca="1">IF(DD38, TEXT(DD35,"#") &amp; "-" &amp; TEXT(MONTH(DD33),"#") &amp; "." &amp; TEXT(DD34,"#"), CHOOSE(Prj_Period, OFFSET(Language!$A63,DD35-1,0) &amp; "." &amp; TEXT(DD34-2000,"#"), TEXT(ROUNDUP(DD35/3,0),"#") &amp; " " &amp; Language!$A47 &amp; " " &amp; TEXT(DD34,"#"), TEXT(DD34,"#")))</f>
        <v>янв.31</v>
      </c>
      <c r="DE40" s="20" t="str">
        <f ca="1">IF(DE38, TEXT(DE35,"#") &amp; "-" &amp; TEXT(MONTH(DE33),"#") &amp; "." &amp; TEXT(DE34,"#"), CHOOSE(Prj_Period, OFFSET(Language!$A63,DE35-1,0) &amp; "." &amp; TEXT(DE34-2000,"#"), TEXT(ROUNDUP(DE35/3,0),"#") &amp; " " &amp; Language!$A47 &amp; " " &amp; TEXT(DE34,"#"), TEXT(DE34,"#")))</f>
        <v>фев.31</v>
      </c>
      <c r="DF40" s="20" t="str">
        <f ca="1">IF(DF38, TEXT(DF35,"#") &amp; "-" &amp; TEXT(MONTH(DF33),"#") &amp; "." &amp; TEXT(DF34,"#"), CHOOSE(Prj_Period, OFFSET(Language!$A63,DF35-1,0) &amp; "." &amp; TEXT(DF34-2000,"#"), TEXT(ROUNDUP(DF35/3,0),"#") &amp; " " &amp; Language!$A47 &amp; " " &amp; TEXT(DF34,"#"), TEXT(DF34,"#")))</f>
        <v>мар.31</v>
      </c>
      <c r="DG40" s="20" t="str">
        <f ca="1">IF(DG38, TEXT(DG35,"#") &amp; "-" &amp; TEXT(MONTH(DG33),"#") &amp; "." &amp; TEXT(DG34,"#"), CHOOSE(Prj_Period, OFFSET(Language!$A63,DG35-1,0) &amp; "." &amp; TEXT(DG34-2000,"#"), TEXT(ROUNDUP(DG35/3,0),"#") &amp; " " &amp; Language!$A47 &amp; " " &amp; TEXT(DG34,"#"), TEXT(DG34,"#")))</f>
        <v>апр.31</v>
      </c>
      <c r="DH40" s="20" t="str">
        <f ca="1">IF(DH38, TEXT(DH35,"#") &amp; "-" &amp; TEXT(MONTH(DH33),"#") &amp; "." &amp; TEXT(DH34,"#"), CHOOSE(Prj_Period, OFFSET(Language!$A63,DH35-1,0) &amp; "." &amp; TEXT(DH34-2000,"#"), TEXT(ROUNDUP(DH35/3,0),"#") &amp; " " &amp; Language!$A47 &amp; " " &amp; TEXT(DH34,"#"), TEXT(DH34,"#")))</f>
        <v>май.31</v>
      </c>
      <c r="DI40" s="20" t="str">
        <f ca="1">IF(DI38, TEXT(DI35,"#") &amp; "-" &amp; TEXT(MONTH(DI33),"#") &amp; "." &amp; TEXT(DI34,"#"), CHOOSE(Prj_Period, OFFSET(Language!$A63,DI35-1,0) &amp; "." &amp; TEXT(DI34-2000,"#"), TEXT(ROUNDUP(DI35/3,0),"#") &amp; " " &amp; Language!$A47 &amp; " " &amp; TEXT(DI34,"#"), TEXT(DI34,"#")))</f>
        <v>июн.31</v>
      </c>
      <c r="DJ40" s="20" t="str">
        <f ca="1">IF(DJ38, TEXT(DJ35,"#") &amp; "-" &amp; TEXT(MONTH(DJ33),"#") &amp; "." &amp; TEXT(DJ34,"#"), CHOOSE(Prj_Period, OFFSET(Language!$A63,DJ35-1,0) &amp; "." &amp; TEXT(DJ34-2000,"#"), TEXT(ROUNDUP(DJ35/3,0),"#") &amp; " " &amp; Language!$A47 &amp; " " &amp; TEXT(DJ34,"#"), TEXT(DJ34,"#")))</f>
        <v>июл.31</v>
      </c>
      <c r="DK40" s="20" t="str">
        <f ca="1">IF(DK38, TEXT(DK35,"#") &amp; "-" &amp; TEXT(MONTH(DK33),"#") &amp; "." &amp; TEXT(DK34,"#"), CHOOSE(Prj_Period, OFFSET(Language!$A63,DK35-1,0) &amp; "." &amp; TEXT(DK34-2000,"#"), TEXT(ROUNDUP(DK35/3,0),"#") &amp; " " &amp; Language!$A47 &amp; " " &amp; TEXT(DK34,"#"), TEXT(DK34,"#")))</f>
        <v>авг.31</v>
      </c>
      <c r="DL40" s="20" t="str">
        <f ca="1">IF(DL38, TEXT(DL35,"#") &amp; "-" &amp; TEXT(MONTH(DL33),"#") &amp; "." &amp; TEXT(DL34,"#"), CHOOSE(Prj_Period, OFFSET(Language!$A63,DL35-1,0) &amp; "." &amp; TEXT(DL34-2000,"#"), TEXT(ROUNDUP(DL35/3,0),"#") &amp; " " &amp; Language!$A47 &amp; " " &amp; TEXT(DL34,"#"), TEXT(DL34,"#")))</f>
        <v>сен.31</v>
      </c>
      <c r="DM40" s="20" t="str">
        <f ca="1">IF(DM38, TEXT(DM35,"#") &amp; "-" &amp; TEXT(MONTH(DM33),"#") &amp; "." &amp; TEXT(DM34,"#"), CHOOSE(Prj_Period, OFFSET(Language!$A63,DM35-1,0) &amp; "." &amp; TEXT(DM34-2000,"#"), TEXT(ROUNDUP(DM35/3,0),"#") &amp; " " &amp; Language!$A47 &amp; " " &amp; TEXT(DM34,"#"), TEXT(DM34,"#")))</f>
        <v>окт.31</v>
      </c>
      <c r="DN40" s="20" t="str">
        <f ca="1">IF(DN38, TEXT(DN35,"#") &amp; "-" &amp; TEXT(MONTH(DN33),"#") &amp; "." &amp; TEXT(DN34,"#"), CHOOSE(Prj_Period, OFFSET(Language!$A63,DN35-1,0) &amp; "." &amp; TEXT(DN34-2000,"#"), TEXT(ROUNDUP(DN35/3,0),"#") &amp; " " &amp; Language!$A47 &amp; " " &amp; TEXT(DN34,"#"), TEXT(DN34,"#")))</f>
        <v>ноя.31</v>
      </c>
      <c r="DO40" s="20" t="str">
        <f ca="1">IF(DO38, TEXT(DO35,"#") &amp; "-" &amp; TEXT(MONTH(DO33),"#") &amp; "." &amp; TEXT(DO34,"#"), CHOOSE(Prj_Period, OFFSET(Language!$A63,DO35-1,0) &amp; "." &amp; TEXT(DO34-2000,"#"), TEXT(ROUNDUP(DO35/3,0),"#") &amp; " " &amp; Language!$A47 &amp; " " &amp; TEXT(DO34,"#"), TEXT(DO34,"#")))</f>
        <v>дек.31</v>
      </c>
      <c r="DP40" s="20" t="str">
        <f ca="1">IF(DP38, TEXT(DP35,"#") &amp; "-" &amp; TEXT(MONTH(DP33),"#") &amp; "." &amp; TEXT(DP34,"#"), CHOOSE(Prj_Period, OFFSET(Language!$A63,DP35-1,0) &amp; "." &amp; TEXT(DP34-2000,"#"), TEXT(ROUNDUP(DP35/3,0),"#") &amp; " " &amp; Language!$A47 &amp; " " &amp; TEXT(DP34,"#"), TEXT(DP34,"#")))</f>
        <v>янв.32</v>
      </c>
      <c r="DQ40" s="20" t="str">
        <f ca="1">IF(DQ38, TEXT(DQ35,"#") &amp; "-" &amp; TEXT(MONTH(DQ33),"#") &amp; "." &amp; TEXT(DQ34,"#"), CHOOSE(Prj_Period, OFFSET(Language!$A63,DQ35-1,0) &amp; "." &amp; TEXT(DQ34-2000,"#"), TEXT(ROUNDUP(DQ35/3,0),"#") &amp; " " &amp; Language!$A47 &amp; " " &amp; TEXT(DQ34,"#"), TEXT(DQ34,"#")))</f>
        <v>фев.32</v>
      </c>
      <c r="DR40" s="20" t="str">
        <f ca="1">IF(DR38, TEXT(DR35,"#") &amp; "-" &amp; TEXT(MONTH(DR33),"#") &amp; "." &amp; TEXT(DR34,"#"), CHOOSE(Prj_Period, OFFSET(Language!$A63,DR35-1,0) &amp; "." &amp; TEXT(DR34-2000,"#"), TEXT(ROUNDUP(DR35/3,0),"#") &amp; " " &amp; Language!$A47 &amp; " " &amp; TEXT(DR34,"#"), TEXT(DR34,"#")))</f>
        <v>мар.32</v>
      </c>
      <c r="DS40" s="20" t="str">
        <f ca="1">IF(DS38, TEXT(DS35,"#") &amp; "-" &amp; TEXT(MONTH(DS33),"#") &amp; "." &amp; TEXT(DS34,"#"), CHOOSE(Prj_Period, OFFSET(Language!$A63,DS35-1,0) &amp; "." &amp; TEXT(DS34-2000,"#"), TEXT(ROUNDUP(DS35/3,0),"#") &amp; " " &amp; Language!$A47 &amp; " " &amp; TEXT(DS34,"#"), TEXT(DS34,"#")))</f>
        <v>апр.32</v>
      </c>
      <c r="DT40" s="20" t="str">
        <f ca="1">IF(DT38, TEXT(DT35,"#") &amp; "-" &amp; TEXT(MONTH(DT33),"#") &amp; "." &amp; TEXT(DT34,"#"), CHOOSE(Prj_Period, OFFSET(Language!$A63,DT35-1,0) &amp; "." &amp; TEXT(DT34-2000,"#"), TEXT(ROUNDUP(DT35/3,0),"#") &amp; " " &amp; Language!$A47 &amp; " " &amp; TEXT(DT34,"#"), TEXT(DT34,"#")))</f>
        <v>май.32</v>
      </c>
      <c r="DU40" s="20" t="str">
        <f ca="1">IF(DU38, TEXT(DU35,"#") &amp; "-" &amp; TEXT(MONTH(DU33),"#") &amp; "." &amp; TEXT(DU34,"#"), CHOOSE(Prj_Period, OFFSET(Language!$A63,DU35-1,0) &amp; "." &amp; TEXT(DU34-2000,"#"), TEXT(ROUNDUP(DU35/3,0),"#") &amp; " " &amp; Language!$A47 &amp; " " &amp; TEXT(DU34,"#"), TEXT(DU34,"#")))</f>
        <v>июн.32</v>
      </c>
      <c r="DV40" s="20" t="str">
        <f ca="1">IF(DV38, TEXT(DV35,"#") &amp; "-" &amp; TEXT(MONTH(DV33),"#") &amp; "." &amp; TEXT(DV34,"#"), CHOOSE(Prj_Period, OFFSET(Language!$A63,DV35-1,0) &amp; "." &amp; TEXT(DV34-2000,"#"), TEXT(ROUNDUP(DV35/3,0),"#") &amp; " " &amp; Language!$A47 &amp; " " &amp; TEXT(DV34,"#"), TEXT(DV34,"#")))</f>
        <v>июл.32</v>
      </c>
    </row>
    <row r="41" spans="1:126" x14ac:dyDescent="0.2">
      <c r="A41" s="12"/>
      <c r="B41" s="13"/>
      <c r="C41" s="13"/>
      <c r="D41" s="14"/>
      <c r="E41" s="14" t="s">
        <v>564</v>
      </c>
      <c r="F41" s="14" t="s">
        <v>2961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</row>
    <row r="44" spans="1:126" s="9" customFormat="1" ht="25.5" customHeight="1" thickBot="1" x14ac:dyDescent="0.25">
      <c r="A44" s="269" t="str">
        <f ca="1">Language!A413</f>
        <v>ВАЛЮТЫ, КУРСЫ, ИНФЛЯЦИЯ</v>
      </c>
      <c r="B44" s="270"/>
      <c r="C44" s="270"/>
      <c r="D44" s="271"/>
      <c r="E44" s="271" t="s">
        <v>783</v>
      </c>
      <c r="F44" s="271" t="s">
        <v>3225</v>
      </c>
      <c r="G44" s="272" t="str">
        <f t="shared" ref="G44:DV44" ca="1" si="26">G$40</f>
        <v>авг.22</v>
      </c>
      <c r="H44" s="272" t="str">
        <f t="shared" ca="1" si="26"/>
        <v>сен.22</v>
      </c>
      <c r="I44" s="272" t="str">
        <f t="shared" ca="1" si="26"/>
        <v>окт.22</v>
      </c>
      <c r="J44" s="272" t="str">
        <f t="shared" ca="1" si="26"/>
        <v>ноя.22</v>
      </c>
      <c r="K44" s="272" t="str">
        <f t="shared" ca="1" si="26"/>
        <v>дек.22</v>
      </c>
      <c r="L44" s="272" t="str">
        <f t="shared" ca="1" si="26"/>
        <v>янв.23</v>
      </c>
      <c r="M44" s="272" t="str">
        <f t="shared" ca="1" si="26"/>
        <v>фев.23</v>
      </c>
      <c r="N44" s="272" t="str">
        <f t="shared" ca="1" si="26"/>
        <v>мар.23</v>
      </c>
      <c r="O44" s="272" t="str">
        <f t="shared" ca="1" si="26"/>
        <v>апр.23</v>
      </c>
      <c r="P44" s="272" t="str">
        <f t="shared" ca="1" si="26"/>
        <v>май.23</v>
      </c>
      <c r="Q44" s="272" t="str">
        <f t="shared" ca="1" si="26"/>
        <v>июн.23</v>
      </c>
      <c r="R44" s="272" t="str">
        <f t="shared" ca="1" si="26"/>
        <v>июл.23</v>
      </c>
      <c r="S44" s="272" t="str">
        <f t="shared" ca="1" si="26"/>
        <v>авг.23</v>
      </c>
      <c r="T44" s="272" t="str">
        <f t="shared" ca="1" si="26"/>
        <v>сен.23</v>
      </c>
      <c r="U44" s="272" t="str">
        <f t="shared" ca="1" si="26"/>
        <v>окт.23</v>
      </c>
      <c r="V44" s="272" t="str">
        <f t="shared" ca="1" si="26"/>
        <v>ноя.23</v>
      </c>
      <c r="W44" s="272" t="str">
        <f t="shared" ca="1" si="26"/>
        <v>дек.23</v>
      </c>
      <c r="X44" s="272" t="str">
        <f t="shared" ca="1" si="26"/>
        <v>янв.24</v>
      </c>
      <c r="Y44" s="272" t="str">
        <f t="shared" ca="1" si="26"/>
        <v>фев.24</v>
      </c>
      <c r="Z44" s="272" t="str">
        <f t="shared" ca="1" si="26"/>
        <v>мар.24</v>
      </c>
      <c r="AA44" s="272" t="str">
        <f t="shared" ca="1" si="26"/>
        <v>апр.24</v>
      </c>
      <c r="AB44" s="272" t="str">
        <f t="shared" ca="1" si="26"/>
        <v>май.24</v>
      </c>
      <c r="AC44" s="272" t="str">
        <f t="shared" ca="1" si="26"/>
        <v>июн.24</v>
      </c>
      <c r="AD44" s="272" t="str">
        <f t="shared" ca="1" si="26"/>
        <v>июл.24</v>
      </c>
      <c r="AE44" s="272" t="str">
        <f t="shared" ca="1" si="26"/>
        <v>авг.24</v>
      </c>
      <c r="AF44" s="272" t="str">
        <f t="shared" ca="1" si="26"/>
        <v>сен.24</v>
      </c>
      <c r="AG44" s="272" t="str">
        <f t="shared" ca="1" si="26"/>
        <v>окт.24</v>
      </c>
      <c r="AH44" s="272" t="str">
        <f t="shared" ca="1" si="26"/>
        <v>ноя.24</v>
      </c>
      <c r="AI44" s="272" t="str">
        <f t="shared" ca="1" si="26"/>
        <v>дек.24</v>
      </c>
      <c r="AJ44" s="272" t="str">
        <f t="shared" ca="1" si="26"/>
        <v>янв.25</v>
      </c>
      <c r="AK44" s="272" t="str">
        <f t="shared" ca="1" si="26"/>
        <v>фев.25</v>
      </c>
      <c r="AL44" s="272" t="str">
        <f t="shared" ca="1" si="26"/>
        <v>мар.25</v>
      </c>
      <c r="AM44" s="272" t="str">
        <f t="shared" ca="1" si="26"/>
        <v>апр.25</v>
      </c>
      <c r="AN44" s="272" t="str">
        <f t="shared" ca="1" si="26"/>
        <v>май.25</v>
      </c>
      <c r="AO44" s="272" t="str">
        <f t="shared" ca="1" si="26"/>
        <v>июн.25</v>
      </c>
      <c r="AP44" s="272" t="str">
        <f t="shared" ca="1" si="26"/>
        <v>июл.25</v>
      </c>
      <c r="AQ44" s="272" t="str">
        <f t="shared" ca="1" si="26"/>
        <v>авг.25</v>
      </c>
      <c r="AR44" s="272" t="str">
        <f t="shared" ca="1" si="26"/>
        <v>сен.25</v>
      </c>
      <c r="AS44" s="272" t="str">
        <f t="shared" ca="1" si="26"/>
        <v>окт.25</v>
      </c>
      <c r="AT44" s="272" t="str">
        <f t="shared" ca="1" si="26"/>
        <v>ноя.25</v>
      </c>
      <c r="AU44" s="272" t="str">
        <f t="shared" ca="1" si="26"/>
        <v>дек.25</v>
      </c>
      <c r="AV44" s="272" t="str">
        <f t="shared" ca="1" si="26"/>
        <v>янв.26</v>
      </c>
      <c r="AW44" s="272" t="str">
        <f t="shared" ca="1" si="26"/>
        <v>фев.26</v>
      </c>
      <c r="AX44" s="272" t="str">
        <f t="shared" ca="1" si="26"/>
        <v>мар.26</v>
      </c>
      <c r="AY44" s="272" t="str">
        <f t="shared" ca="1" si="26"/>
        <v>апр.26</v>
      </c>
      <c r="AZ44" s="272" t="str">
        <f t="shared" ca="1" si="26"/>
        <v>май.26</v>
      </c>
      <c r="BA44" s="272" t="str">
        <f t="shared" ca="1" si="26"/>
        <v>июн.26</v>
      </c>
      <c r="BB44" s="272" t="str">
        <f t="shared" ca="1" si="26"/>
        <v>июл.26</v>
      </c>
      <c r="BC44" s="272" t="str">
        <f t="shared" ca="1" si="26"/>
        <v>авг.26</v>
      </c>
      <c r="BD44" s="272" t="str">
        <f t="shared" ca="1" si="26"/>
        <v>сен.26</v>
      </c>
      <c r="BE44" s="272" t="str">
        <f t="shared" ca="1" si="26"/>
        <v>окт.26</v>
      </c>
      <c r="BF44" s="272" t="str">
        <f t="shared" ca="1" si="26"/>
        <v>ноя.26</v>
      </c>
      <c r="BG44" s="272" t="str">
        <f t="shared" ca="1" si="26"/>
        <v>дек.26</v>
      </c>
      <c r="BH44" s="272" t="str">
        <f t="shared" ca="1" si="26"/>
        <v>янв.27</v>
      </c>
      <c r="BI44" s="272" t="str">
        <f t="shared" ca="1" si="26"/>
        <v>фев.27</v>
      </c>
      <c r="BJ44" s="272" t="str">
        <f t="shared" ca="1" si="26"/>
        <v>мар.27</v>
      </c>
      <c r="BK44" s="272" t="str">
        <f t="shared" ca="1" si="26"/>
        <v>апр.27</v>
      </c>
      <c r="BL44" s="272" t="str">
        <f t="shared" ca="1" si="26"/>
        <v>май.27</v>
      </c>
      <c r="BM44" s="272" t="str">
        <f t="shared" ca="1" si="26"/>
        <v>июн.27</v>
      </c>
      <c r="BN44" s="272" t="str">
        <f t="shared" ca="1" si="26"/>
        <v>июл.27</v>
      </c>
      <c r="BO44" s="272" t="str">
        <f t="shared" ca="1" si="26"/>
        <v>авг.27</v>
      </c>
      <c r="BP44" s="272" t="str">
        <f t="shared" ca="1" si="26"/>
        <v>сен.27</v>
      </c>
      <c r="BQ44" s="272" t="str">
        <f t="shared" ca="1" si="26"/>
        <v>окт.27</v>
      </c>
      <c r="BR44" s="272" t="str">
        <f t="shared" ca="1" si="26"/>
        <v>ноя.27</v>
      </c>
      <c r="BS44" s="272" t="str">
        <f t="shared" ca="1" si="26"/>
        <v>дек.27</v>
      </c>
      <c r="BT44" s="272" t="str">
        <f t="shared" ca="1" si="26"/>
        <v>янв.28</v>
      </c>
      <c r="BU44" s="272" t="str">
        <f t="shared" ca="1" si="26"/>
        <v>фев.28</v>
      </c>
      <c r="BV44" s="272" t="str">
        <f t="shared" ca="1" si="26"/>
        <v>мар.28</v>
      </c>
      <c r="BW44" s="272" t="str">
        <f t="shared" ca="1" si="26"/>
        <v>апр.28</v>
      </c>
      <c r="BX44" s="272" t="str">
        <f t="shared" ca="1" si="26"/>
        <v>май.28</v>
      </c>
      <c r="BY44" s="272" t="str">
        <f t="shared" ca="1" si="26"/>
        <v>июн.28</v>
      </c>
      <c r="BZ44" s="272" t="str">
        <f t="shared" ca="1" si="26"/>
        <v>июл.28</v>
      </c>
      <c r="CA44" s="272" t="str">
        <f t="shared" ca="1" si="26"/>
        <v>авг.28</v>
      </c>
      <c r="CB44" s="272" t="str">
        <f t="shared" ca="1" si="26"/>
        <v>сен.28</v>
      </c>
      <c r="CC44" s="272" t="str">
        <f t="shared" ca="1" si="26"/>
        <v>окт.28</v>
      </c>
      <c r="CD44" s="272" t="str">
        <f t="shared" ca="1" si="26"/>
        <v>ноя.28</v>
      </c>
      <c r="CE44" s="272" t="str">
        <f t="shared" ca="1" si="26"/>
        <v>дек.28</v>
      </c>
      <c r="CF44" s="272" t="str">
        <f t="shared" ca="1" si="26"/>
        <v>янв.29</v>
      </c>
      <c r="CG44" s="272" t="str">
        <f t="shared" ca="1" si="26"/>
        <v>фев.29</v>
      </c>
      <c r="CH44" s="272" t="str">
        <f t="shared" ca="1" si="26"/>
        <v>мар.29</v>
      </c>
      <c r="CI44" s="272" t="str">
        <f t="shared" ca="1" si="26"/>
        <v>апр.29</v>
      </c>
      <c r="CJ44" s="272" t="str">
        <f t="shared" ca="1" si="26"/>
        <v>май.29</v>
      </c>
      <c r="CK44" s="272" t="str">
        <f t="shared" ca="1" si="26"/>
        <v>июн.29</v>
      </c>
      <c r="CL44" s="272" t="str">
        <f t="shared" ca="1" si="26"/>
        <v>июл.29</v>
      </c>
      <c r="CM44" s="272" t="str">
        <f t="shared" ca="1" si="26"/>
        <v>авг.29</v>
      </c>
      <c r="CN44" s="272" t="str">
        <f t="shared" ca="1" si="26"/>
        <v>сен.29</v>
      </c>
      <c r="CO44" s="272" t="str">
        <f t="shared" ca="1" si="26"/>
        <v>окт.29</v>
      </c>
      <c r="CP44" s="272" t="str">
        <f t="shared" ca="1" si="26"/>
        <v>ноя.29</v>
      </c>
      <c r="CQ44" s="272" t="str">
        <f t="shared" ca="1" si="26"/>
        <v>дек.29</v>
      </c>
      <c r="CR44" s="272" t="str">
        <f t="shared" ca="1" si="26"/>
        <v>янв.30</v>
      </c>
      <c r="CS44" s="272" t="str">
        <f t="shared" ca="1" si="26"/>
        <v>фев.30</v>
      </c>
      <c r="CT44" s="272" t="str">
        <f t="shared" ca="1" si="26"/>
        <v>мар.30</v>
      </c>
      <c r="CU44" s="272" t="str">
        <f t="shared" ca="1" si="26"/>
        <v>апр.30</v>
      </c>
      <c r="CV44" s="272" t="str">
        <f t="shared" ca="1" si="26"/>
        <v>май.30</v>
      </c>
      <c r="CW44" s="272" t="str">
        <f t="shared" ca="1" si="26"/>
        <v>июн.30</v>
      </c>
      <c r="CX44" s="272" t="str">
        <f t="shared" ca="1" si="26"/>
        <v>июл.30</v>
      </c>
      <c r="CY44" s="272" t="str">
        <f t="shared" ca="1" si="26"/>
        <v>авг.30</v>
      </c>
      <c r="CZ44" s="272" t="str">
        <f t="shared" ca="1" si="26"/>
        <v>сен.30</v>
      </c>
      <c r="DA44" s="272" t="str">
        <f t="shared" ca="1" si="26"/>
        <v>окт.30</v>
      </c>
      <c r="DB44" s="272" t="str">
        <f t="shared" ca="1" si="26"/>
        <v>ноя.30</v>
      </c>
      <c r="DC44" s="272" t="str">
        <f t="shared" ca="1" si="26"/>
        <v>дек.30</v>
      </c>
      <c r="DD44" s="272" t="str">
        <f t="shared" ca="1" si="26"/>
        <v>янв.31</v>
      </c>
      <c r="DE44" s="272" t="str">
        <f t="shared" ca="1" si="26"/>
        <v>фев.31</v>
      </c>
      <c r="DF44" s="272" t="str">
        <f t="shared" ca="1" si="26"/>
        <v>мар.31</v>
      </c>
      <c r="DG44" s="272" t="str">
        <f t="shared" ca="1" si="26"/>
        <v>апр.31</v>
      </c>
      <c r="DH44" s="272" t="str">
        <f t="shared" ca="1" si="26"/>
        <v>май.31</v>
      </c>
      <c r="DI44" s="272" t="str">
        <f t="shared" ca="1" si="26"/>
        <v>июн.31</v>
      </c>
      <c r="DJ44" s="272" t="str">
        <f t="shared" ca="1" si="26"/>
        <v>июл.31</v>
      </c>
      <c r="DK44" s="272" t="str">
        <f t="shared" ca="1" si="26"/>
        <v>авг.31</v>
      </c>
      <c r="DL44" s="272" t="str">
        <f t="shared" ca="1" si="26"/>
        <v>сен.31</v>
      </c>
      <c r="DM44" s="272" t="str">
        <f t="shared" ca="1" si="26"/>
        <v>окт.31</v>
      </c>
      <c r="DN44" s="272" t="str">
        <f t="shared" ca="1" si="26"/>
        <v>ноя.31</v>
      </c>
      <c r="DO44" s="272" t="str">
        <f t="shared" ca="1" si="26"/>
        <v>дек.31</v>
      </c>
      <c r="DP44" s="272" t="str">
        <f t="shared" ca="1" si="26"/>
        <v>янв.32</v>
      </c>
      <c r="DQ44" s="272" t="str">
        <f t="shared" ca="1" si="26"/>
        <v>фев.32</v>
      </c>
      <c r="DR44" s="272" t="str">
        <f t="shared" ca="1" si="26"/>
        <v>мар.32</v>
      </c>
      <c r="DS44" s="272" t="str">
        <f t="shared" ca="1" si="26"/>
        <v>апр.32</v>
      </c>
      <c r="DT44" s="272" t="str">
        <f t="shared" ca="1" si="26"/>
        <v>май.32</v>
      </c>
      <c r="DU44" s="272" t="str">
        <f t="shared" ca="1" si="26"/>
        <v>июн.32</v>
      </c>
      <c r="DV44" s="272" t="str">
        <f t="shared" ca="1" si="26"/>
        <v>июл.32</v>
      </c>
    </row>
    <row r="45" spans="1:126" ht="13.5" thickTop="1" x14ac:dyDescent="0.2">
      <c r="A45" s="10"/>
      <c r="F45" s="6" t="s">
        <v>2961</v>
      </c>
    </row>
    <row r="46" spans="1:126" x14ac:dyDescent="0.2">
      <c r="A46" s="10" t="str">
        <f ca="1">Language!A414</f>
        <v>Учет инфляции при планировании цен</v>
      </c>
      <c r="B46" s="17">
        <v>1</v>
      </c>
      <c r="C46" s="21" t="str">
        <f ca="1">OFFSET(Language!A482,Prj_Inflation,0)</f>
        <v>Учитывать</v>
      </c>
    </row>
    <row r="47" spans="1:126" x14ac:dyDescent="0.2">
      <c r="A47" s="10"/>
      <c r="E47" s="6" t="s">
        <v>587</v>
      </c>
      <c r="F47" s="6" t="s">
        <v>932</v>
      </c>
    </row>
    <row r="48" spans="1:126" x14ac:dyDescent="0.2">
      <c r="A48" s="22" t="str">
        <f ca="1">Language!A415</f>
        <v>Основная валюта расчетов</v>
      </c>
      <c r="B48" s="23" t="str">
        <f ca="1">IF(D48&lt;100, OFFSET(Language!A$94,D48,0), SUBSTITUTE(OFFSET(Language!A$114,INT(D48/100),0),"***",OFFSET(Language!A$94,D48-100*INT(D48/100),0)) )</f>
        <v>тыс. руб.</v>
      </c>
      <c r="D48" s="11">
        <v>113</v>
      </c>
    </row>
    <row r="49" spans="1:126" collapsed="1" x14ac:dyDescent="0.2">
      <c r="A49" s="10" t="str">
        <f ca="1">Language!A$430</f>
        <v>Предполагаемый темп годового роста цен</v>
      </c>
      <c r="C49" s="1" t="str">
        <f ca="1">Language!A484</f>
        <v>% в год</v>
      </c>
      <c r="F49" s="6" t="s">
        <v>696</v>
      </c>
      <c r="G49" s="287">
        <v>7.0000000000000007E-2</v>
      </c>
      <c r="H49" s="287">
        <f t="shared" ref="H49:AM49" si="27">G49</f>
        <v>7.0000000000000007E-2</v>
      </c>
      <c r="I49" s="287">
        <f t="shared" si="27"/>
        <v>7.0000000000000007E-2</v>
      </c>
      <c r="J49" s="287">
        <f t="shared" si="27"/>
        <v>7.0000000000000007E-2</v>
      </c>
      <c r="K49" s="287">
        <f t="shared" si="27"/>
        <v>7.0000000000000007E-2</v>
      </c>
      <c r="L49" s="287">
        <f t="shared" si="27"/>
        <v>7.0000000000000007E-2</v>
      </c>
      <c r="M49" s="287">
        <f t="shared" si="27"/>
        <v>7.0000000000000007E-2</v>
      </c>
      <c r="N49" s="287">
        <f t="shared" si="27"/>
        <v>7.0000000000000007E-2</v>
      </c>
      <c r="O49" s="287">
        <f t="shared" si="27"/>
        <v>7.0000000000000007E-2</v>
      </c>
      <c r="P49" s="287">
        <f t="shared" si="27"/>
        <v>7.0000000000000007E-2</v>
      </c>
      <c r="Q49" s="287">
        <f t="shared" si="27"/>
        <v>7.0000000000000007E-2</v>
      </c>
      <c r="R49" s="287">
        <f t="shared" si="27"/>
        <v>7.0000000000000007E-2</v>
      </c>
      <c r="S49" s="287">
        <f t="shared" si="27"/>
        <v>7.0000000000000007E-2</v>
      </c>
      <c r="T49" s="287">
        <f t="shared" si="27"/>
        <v>7.0000000000000007E-2</v>
      </c>
      <c r="U49" s="287">
        <f t="shared" si="27"/>
        <v>7.0000000000000007E-2</v>
      </c>
      <c r="V49" s="287">
        <f t="shared" si="27"/>
        <v>7.0000000000000007E-2</v>
      </c>
      <c r="W49" s="287">
        <f t="shared" si="27"/>
        <v>7.0000000000000007E-2</v>
      </c>
      <c r="X49" s="287">
        <f t="shared" si="27"/>
        <v>7.0000000000000007E-2</v>
      </c>
      <c r="Y49" s="287">
        <f t="shared" si="27"/>
        <v>7.0000000000000007E-2</v>
      </c>
      <c r="Z49" s="287">
        <f t="shared" si="27"/>
        <v>7.0000000000000007E-2</v>
      </c>
      <c r="AA49" s="287">
        <f t="shared" si="27"/>
        <v>7.0000000000000007E-2</v>
      </c>
      <c r="AB49" s="287">
        <f t="shared" si="27"/>
        <v>7.0000000000000007E-2</v>
      </c>
      <c r="AC49" s="287">
        <f t="shared" si="27"/>
        <v>7.0000000000000007E-2</v>
      </c>
      <c r="AD49" s="287">
        <f t="shared" si="27"/>
        <v>7.0000000000000007E-2</v>
      </c>
      <c r="AE49" s="287">
        <f t="shared" si="27"/>
        <v>7.0000000000000007E-2</v>
      </c>
      <c r="AF49" s="287">
        <f t="shared" si="27"/>
        <v>7.0000000000000007E-2</v>
      </c>
      <c r="AG49" s="287">
        <f t="shared" si="27"/>
        <v>7.0000000000000007E-2</v>
      </c>
      <c r="AH49" s="287">
        <f t="shared" si="27"/>
        <v>7.0000000000000007E-2</v>
      </c>
      <c r="AI49" s="287">
        <f t="shared" si="27"/>
        <v>7.0000000000000007E-2</v>
      </c>
      <c r="AJ49" s="287">
        <f t="shared" si="27"/>
        <v>7.0000000000000007E-2</v>
      </c>
      <c r="AK49" s="287">
        <f t="shared" si="27"/>
        <v>7.0000000000000007E-2</v>
      </c>
      <c r="AL49" s="287">
        <f t="shared" si="27"/>
        <v>7.0000000000000007E-2</v>
      </c>
      <c r="AM49" s="287">
        <f t="shared" si="27"/>
        <v>7.0000000000000007E-2</v>
      </c>
      <c r="AN49" s="287">
        <f t="shared" ref="AN49:BS49" si="28">AM49</f>
        <v>7.0000000000000007E-2</v>
      </c>
      <c r="AO49" s="287">
        <f t="shared" si="28"/>
        <v>7.0000000000000007E-2</v>
      </c>
      <c r="AP49" s="287">
        <f t="shared" si="28"/>
        <v>7.0000000000000007E-2</v>
      </c>
      <c r="AQ49" s="287">
        <f t="shared" si="28"/>
        <v>7.0000000000000007E-2</v>
      </c>
      <c r="AR49" s="287">
        <f t="shared" si="28"/>
        <v>7.0000000000000007E-2</v>
      </c>
      <c r="AS49" s="287">
        <f t="shared" si="28"/>
        <v>7.0000000000000007E-2</v>
      </c>
      <c r="AT49" s="287">
        <f t="shared" si="28"/>
        <v>7.0000000000000007E-2</v>
      </c>
      <c r="AU49" s="287">
        <f t="shared" si="28"/>
        <v>7.0000000000000007E-2</v>
      </c>
      <c r="AV49" s="287">
        <f t="shared" si="28"/>
        <v>7.0000000000000007E-2</v>
      </c>
      <c r="AW49" s="287">
        <f t="shared" si="28"/>
        <v>7.0000000000000007E-2</v>
      </c>
      <c r="AX49" s="287">
        <f t="shared" si="28"/>
        <v>7.0000000000000007E-2</v>
      </c>
      <c r="AY49" s="287">
        <f t="shared" si="28"/>
        <v>7.0000000000000007E-2</v>
      </c>
      <c r="AZ49" s="287">
        <f t="shared" si="28"/>
        <v>7.0000000000000007E-2</v>
      </c>
      <c r="BA49" s="287">
        <f t="shared" si="28"/>
        <v>7.0000000000000007E-2</v>
      </c>
      <c r="BB49" s="287">
        <f t="shared" si="28"/>
        <v>7.0000000000000007E-2</v>
      </c>
      <c r="BC49" s="287">
        <f t="shared" si="28"/>
        <v>7.0000000000000007E-2</v>
      </c>
      <c r="BD49" s="287">
        <f t="shared" si="28"/>
        <v>7.0000000000000007E-2</v>
      </c>
      <c r="BE49" s="287">
        <f t="shared" si="28"/>
        <v>7.0000000000000007E-2</v>
      </c>
      <c r="BF49" s="287">
        <f t="shared" si="28"/>
        <v>7.0000000000000007E-2</v>
      </c>
      <c r="BG49" s="287">
        <f t="shared" si="28"/>
        <v>7.0000000000000007E-2</v>
      </c>
      <c r="BH49" s="287">
        <f t="shared" si="28"/>
        <v>7.0000000000000007E-2</v>
      </c>
      <c r="BI49" s="287">
        <f t="shared" si="28"/>
        <v>7.0000000000000007E-2</v>
      </c>
      <c r="BJ49" s="287">
        <f t="shared" si="28"/>
        <v>7.0000000000000007E-2</v>
      </c>
      <c r="BK49" s="287">
        <f t="shared" si="28"/>
        <v>7.0000000000000007E-2</v>
      </c>
      <c r="BL49" s="287">
        <f t="shared" si="28"/>
        <v>7.0000000000000007E-2</v>
      </c>
      <c r="BM49" s="287">
        <f t="shared" si="28"/>
        <v>7.0000000000000007E-2</v>
      </c>
      <c r="BN49" s="287">
        <f t="shared" si="28"/>
        <v>7.0000000000000007E-2</v>
      </c>
      <c r="BO49" s="287">
        <f t="shared" si="28"/>
        <v>7.0000000000000007E-2</v>
      </c>
      <c r="BP49" s="287">
        <f t="shared" si="28"/>
        <v>7.0000000000000007E-2</v>
      </c>
      <c r="BQ49" s="287">
        <f t="shared" si="28"/>
        <v>7.0000000000000007E-2</v>
      </c>
      <c r="BR49" s="287">
        <f t="shared" si="28"/>
        <v>7.0000000000000007E-2</v>
      </c>
      <c r="BS49" s="287">
        <f t="shared" si="28"/>
        <v>7.0000000000000007E-2</v>
      </c>
      <c r="BT49" s="287">
        <f t="shared" ref="BT49:CY49" si="29">BS49</f>
        <v>7.0000000000000007E-2</v>
      </c>
      <c r="BU49" s="287">
        <f t="shared" si="29"/>
        <v>7.0000000000000007E-2</v>
      </c>
      <c r="BV49" s="287">
        <f t="shared" si="29"/>
        <v>7.0000000000000007E-2</v>
      </c>
      <c r="BW49" s="287">
        <f t="shared" si="29"/>
        <v>7.0000000000000007E-2</v>
      </c>
      <c r="BX49" s="287">
        <f t="shared" si="29"/>
        <v>7.0000000000000007E-2</v>
      </c>
      <c r="BY49" s="287">
        <f t="shared" si="29"/>
        <v>7.0000000000000007E-2</v>
      </c>
      <c r="BZ49" s="287">
        <f t="shared" si="29"/>
        <v>7.0000000000000007E-2</v>
      </c>
      <c r="CA49" s="287">
        <f t="shared" si="29"/>
        <v>7.0000000000000007E-2</v>
      </c>
      <c r="CB49" s="287">
        <f t="shared" si="29"/>
        <v>7.0000000000000007E-2</v>
      </c>
      <c r="CC49" s="287">
        <f t="shared" si="29"/>
        <v>7.0000000000000007E-2</v>
      </c>
      <c r="CD49" s="287">
        <f t="shared" si="29"/>
        <v>7.0000000000000007E-2</v>
      </c>
      <c r="CE49" s="287">
        <f t="shared" si="29"/>
        <v>7.0000000000000007E-2</v>
      </c>
      <c r="CF49" s="287">
        <f t="shared" si="29"/>
        <v>7.0000000000000007E-2</v>
      </c>
      <c r="CG49" s="287">
        <f t="shared" si="29"/>
        <v>7.0000000000000007E-2</v>
      </c>
      <c r="CH49" s="287">
        <f t="shared" si="29"/>
        <v>7.0000000000000007E-2</v>
      </c>
      <c r="CI49" s="287">
        <f t="shared" si="29"/>
        <v>7.0000000000000007E-2</v>
      </c>
      <c r="CJ49" s="287">
        <f t="shared" si="29"/>
        <v>7.0000000000000007E-2</v>
      </c>
      <c r="CK49" s="287">
        <f t="shared" si="29"/>
        <v>7.0000000000000007E-2</v>
      </c>
      <c r="CL49" s="287">
        <f t="shared" si="29"/>
        <v>7.0000000000000007E-2</v>
      </c>
      <c r="CM49" s="287">
        <f t="shared" si="29"/>
        <v>7.0000000000000007E-2</v>
      </c>
      <c r="CN49" s="287">
        <f t="shared" si="29"/>
        <v>7.0000000000000007E-2</v>
      </c>
      <c r="CO49" s="287">
        <f t="shared" si="29"/>
        <v>7.0000000000000007E-2</v>
      </c>
      <c r="CP49" s="287">
        <f t="shared" si="29"/>
        <v>7.0000000000000007E-2</v>
      </c>
      <c r="CQ49" s="287">
        <f t="shared" si="29"/>
        <v>7.0000000000000007E-2</v>
      </c>
      <c r="CR49" s="287">
        <f t="shared" si="29"/>
        <v>7.0000000000000007E-2</v>
      </c>
      <c r="CS49" s="287">
        <f t="shared" si="29"/>
        <v>7.0000000000000007E-2</v>
      </c>
      <c r="CT49" s="287">
        <f t="shared" si="29"/>
        <v>7.0000000000000007E-2</v>
      </c>
      <c r="CU49" s="287">
        <f t="shared" si="29"/>
        <v>7.0000000000000007E-2</v>
      </c>
      <c r="CV49" s="287">
        <f t="shared" si="29"/>
        <v>7.0000000000000007E-2</v>
      </c>
      <c r="CW49" s="287">
        <f t="shared" si="29"/>
        <v>7.0000000000000007E-2</v>
      </c>
      <c r="CX49" s="287">
        <f t="shared" si="29"/>
        <v>7.0000000000000007E-2</v>
      </c>
      <c r="CY49" s="287">
        <f t="shared" si="29"/>
        <v>7.0000000000000007E-2</v>
      </c>
      <c r="CZ49" s="287">
        <f t="shared" ref="CZ49:DV49" si="30">CY49</f>
        <v>7.0000000000000007E-2</v>
      </c>
      <c r="DA49" s="287">
        <f t="shared" si="30"/>
        <v>7.0000000000000007E-2</v>
      </c>
      <c r="DB49" s="287">
        <f t="shared" si="30"/>
        <v>7.0000000000000007E-2</v>
      </c>
      <c r="DC49" s="287">
        <f t="shared" si="30"/>
        <v>7.0000000000000007E-2</v>
      </c>
      <c r="DD49" s="287">
        <f t="shared" si="30"/>
        <v>7.0000000000000007E-2</v>
      </c>
      <c r="DE49" s="287">
        <f t="shared" si="30"/>
        <v>7.0000000000000007E-2</v>
      </c>
      <c r="DF49" s="287">
        <f t="shared" si="30"/>
        <v>7.0000000000000007E-2</v>
      </c>
      <c r="DG49" s="287">
        <f t="shared" si="30"/>
        <v>7.0000000000000007E-2</v>
      </c>
      <c r="DH49" s="287">
        <f t="shared" si="30"/>
        <v>7.0000000000000007E-2</v>
      </c>
      <c r="DI49" s="287">
        <f t="shared" si="30"/>
        <v>7.0000000000000007E-2</v>
      </c>
      <c r="DJ49" s="287">
        <f t="shared" si="30"/>
        <v>7.0000000000000007E-2</v>
      </c>
      <c r="DK49" s="287">
        <f t="shared" si="30"/>
        <v>7.0000000000000007E-2</v>
      </c>
      <c r="DL49" s="287">
        <f t="shared" si="30"/>
        <v>7.0000000000000007E-2</v>
      </c>
      <c r="DM49" s="287">
        <f t="shared" si="30"/>
        <v>7.0000000000000007E-2</v>
      </c>
      <c r="DN49" s="287">
        <f t="shared" si="30"/>
        <v>7.0000000000000007E-2</v>
      </c>
      <c r="DO49" s="287">
        <f t="shared" si="30"/>
        <v>7.0000000000000007E-2</v>
      </c>
      <c r="DP49" s="287">
        <f t="shared" si="30"/>
        <v>7.0000000000000007E-2</v>
      </c>
      <c r="DQ49" s="287">
        <f t="shared" si="30"/>
        <v>7.0000000000000007E-2</v>
      </c>
      <c r="DR49" s="287">
        <f t="shared" si="30"/>
        <v>7.0000000000000007E-2</v>
      </c>
      <c r="DS49" s="287">
        <f t="shared" si="30"/>
        <v>7.0000000000000007E-2</v>
      </c>
      <c r="DT49" s="287">
        <f t="shared" si="30"/>
        <v>7.0000000000000007E-2</v>
      </c>
      <c r="DU49" s="287">
        <f t="shared" si="30"/>
        <v>7.0000000000000007E-2</v>
      </c>
      <c r="DV49" s="287">
        <f t="shared" si="30"/>
        <v>7.0000000000000007E-2</v>
      </c>
    </row>
    <row r="50" spans="1:126" hidden="1" outlineLevel="1" x14ac:dyDescent="0.2">
      <c r="A50" s="24" t="str">
        <f ca="1">Language!A$604</f>
        <v>коэффициент изменения цен к началу проекта</v>
      </c>
      <c r="B50" s="25"/>
      <c r="C50" s="1" t="str">
        <f ca="1">Language!$A$1467</f>
        <v>раз</v>
      </c>
      <c r="D50" s="11"/>
      <c r="F50" s="6" t="s">
        <v>696</v>
      </c>
      <c r="G50" s="26">
        <f ca="1">IF(G$2=1,1,IF(Prj_Inflation=1,POWER(1+OFFSET(G49,0,-1),Параметры!G$36/360),1) * IF(G$2&gt;1, F50, 1))</f>
        <v>1</v>
      </c>
      <c r="H50" s="26">
        <f ca="1">IF(H$2=1,1,IF(Prj_Inflation=1,POWER(1+OFFSET(H49,0,-1),Параметры!H$36/360),1) * IF(H$2&gt;1, G50, 1))</f>
        <v>1.0056541453874053</v>
      </c>
      <c r="I50" s="26">
        <f ca="1">IF(I$2=1,1,IF(Prj_Inflation=1,POWER(1+OFFSET(I49,0,-1),Параметры!I$36/360),1) * IF(I$2&gt;1, H50, 1))</f>
        <v>1.0113402601348724</v>
      </c>
      <c r="J50" s="26">
        <f ca="1">IF(J$2=1,1,IF(Prj_Inflation=1,POWER(1+OFFSET(J49,0,-1),Параметры!J$36/360),1) * IF(J$2&gt;1, I50, 1))</f>
        <v>1.0170585250018114</v>
      </c>
      <c r="K50" s="26">
        <f ca="1">IF(K$2=1,1,IF(Prj_Inflation=1,POWER(1+OFFSET(K49,0,-1),Параметры!K$36/360),1) * IF(K$2&gt;1, J50, 1))</f>
        <v>1.0228091217696715</v>
      </c>
      <c r="L50" s="26">
        <f ca="1">IF(L$2=1,1,IF(Prj_Inflation=1,POWER(1+OFFSET(L49,0,-1),Параметры!L$36/360),1) * IF(L$2&gt;1, K50, 1))</f>
        <v>1.0285922332477215</v>
      </c>
      <c r="M50" s="26">
        <f ca="1">IF(M$2=1,1,IF(Prj_Inflation=1,POWER(1+OFFSET(M49,0,-1),Параметры!M$36/360),1) * IF(M$2&gt;1, L50, 1))</f>
        <v>1.03440804327886</v>
      </c>
      <c r="N50" s="26">
        <f ca="1">IF(N$2=1,1,IF(Prj_Inflation=1,POWER(1+OFFSET(N49,0,-1),Параметры!N$36/360),1) * IF(N$2&gt;1, M50, 1))</f>
        <v>1.04025673674546</v>
      </c>
      <c r="O50" s="26">
        <f ca="1">IF(O$2=1,1,IF(Prj_Inflation=1,POWER(1+OFFSET(O49,0,-1),Параметры!O$36/360),1) * IF(O$2&gt;1, N50, 1))</f>
        <v>1.0461384995752467</v>
      </c>
      <c r="P50" s="26">
        <f ca="1">IF(P$2=1,1,IF(Prj_Inflation=1,POWER(1+OFFSET(P49,0,-1),Параметры!P$36/360),1) * IF(P$2&gt;1, O50, 1))</f>
        <v>1.0520535187472071</v>
      </c>
      <c r="Q50" s="26">
        <f ca="1">IF(Q$2=1,1,IF(Prj_Inflation=1,POWER(1+OFFSET(Q49,0,-1),Параметры!Q$36/360),1) * IF(Q$2&gt;1, P50, 1))</f>
        <v>1.0580019822975351</v>
      </c>
      <c r="R50" s="26">
        <f ca="1">IF(R$2=1,1,IF(Prj_Inflation=1,POWER(1+OFFSET(R49,0,-1),Параметры!R$36/360),1) * IF(R$2&gt;1, Q50, 1))</f>
        <v>1.0639840793256083</v>
      </c>
      <c r="S50" s="26">
        <f ca="1">IF(S$2=1,1,IF(Prj_Inflation=1,POWER(1+OFFSET(S49,0,-1),Параметры!S$36/360),1) * IF(S$2&gt;1, R50, 1))</f>
        <v>1.0699999999999998</v>
      </c>
      <c r="T50" s="26">
        <f ca="1">IF(T$2=1,1,IF(Prj_Inflation=1,POWER(1+OFFSET(T49,0,-1),Параметры!T$36/360),1) * IF(T$2&gt;1, S50, 1))</f>
        <v>1.0760499355645234</v>
      </c>
      <c r="U50" s="26">
        <f ca="1">IF(U$2=1,1,IF(Prj_Inflation=1,POWER(1+OFFSET(U49,0,-1),Параметры!U$36/360),1) * IF(U$2&gt;1, T50, 1))</f>
        <v>1.0821340783443134</v>
      </c>
      <c r="V50" s="26">
        <f ca="1">IF(V$2=1,1,IF(Prj_Inflation=1,POWER(1+OFFSET(V49,0,-1),Параметры!V$36/360),1) * IF(V$2&gt;1, U50, 1))</f>
        <v>1.0882526217519379</v>
      </c>
      <c r="W50" s="26">
        <f ca="1">IF(W$2=1,1,IF(Prj_Inflation=1,POWER(1+OFFSET(W49,0,-1),Параметры!W$36/360),1) * IF(W$2&gt;1, V50, 1))</f>
        <v>1.0944057602935484</v>
      </c>
      <c r="X50" s="26">
        <f ca="1">IF(X$2=1,1,IF(Prj_Inflation=1,POWER(1+OFFSET(X49,0,-1),Параметры!X$36/360),1) * IF(X$2&gt;1, W50, 1))</f>
        <v>1.1005936895750619</v>
      </c>
      <c r="Y50" s="26">
        <f ca="1">IF(Y$2=1,1,IF(Prj_Inflation=1,POWER(1+OFFSET(Y49,0,-1),Параметры!Y$36/360),1) * IF(Y$2&gt;1, X50, 1))</f>
        <v>1.10681660630838</v>
      </c>
      <c r="Z50" s="26">
        <f ca="1">IF(Z$2=1,1,IF(Prj_Inflation=1,POWER(1+OFFSET(Z49,0,-1),Параметры!Z$36/360),1) * IF(Z$2&gt;1, Y50, 1))</f>
        <v>1.113074708317642</v>
      </c>
      <c r="AA50" s="26">
        <f ca="1">IF(AA$2=1,1,IF(Prj_Inflation=1,POWER(1+OFFSET(AA49,0,-1),Параметры!AA$36/360),1) * IF(AA$2&gt;1, Z50, 1))</f>
        <v>1.1193681945455136</v>
      </c>
      <c r="AB50" s="26">
        <f ca="1">IF(AB$2=1,1,IF(Prj_Inflation=1,POWER(1+OFFSET(AB49,0,-1),Параметры!AB$36/360),1) * IF(AB$2&gt;1, AA50, 1))</f>
        <v>1.1256972650595114</v>
      </c>
      <c r="AC50" s="26">
        <f ca="1">IF(AC$2=1,1,IF(Prj_Inflation=1,POWER(1+OFFSET(AC49,0,-1),Параметры!AC$36/360),1) * IF(AC$2&gt;1, AB50, 1))</f>
        <v>1.1320621210583623</v>
      </c>
      <c r="AD50" s="26">
        <f ca="1">IF(AD$2=1,1,IF(Prj_Inflation=1,POWER(1+OFFSET(AD49,0,-1),Параметры!AD$36/360),1) * IF(AD$2&gt;1, AC50, 1))</f>
        <v>1.1384629648784008</v>
      </c>
      <c r="AE50" s="26">
        <f ca="1">IF(AE$2=1,1,IF(Prj_Inflation=1,POWER(1+OFFSET(AE49,0,-1),Параметры!AE$36/360),1) * IF(AE$2&gt;1, AD50, 1))</f>
        <v>1.1448999999999998</v>
      </c>
      <c r="AF50" s="26">
        <f ca="1">IF(AF$2=1,1,IF(Prj_Inflation=1,POWER(1+OFFSET(AF49,0,-1),Параметры!AF$36/360),1) * IF(AF$2&gt;1, AE50, 1))</f>
        <v>1.15137343105404</v>
      </c>
      <c r="AG50" s="26">
        <f ca="1">IF(AG$2=1,1,IF(Prj_Inflation=1,POWER(1+OFFSET(AG49,0,-1),Параметры!AG$36/360),1) * IF(AG$2&gt;1, AF50, 1))</f>
        <v>1.1578834638284152</v>
      </c>
      <c r="AH50" s="26">
        <f ca="1">IF(AH$2=1,1,IF(Prj_Inflation=1,POWER(1+OFFSET(AH49,0,-1),Параметры!AH$36/360),1) * IF(AH$2&gt;1, AG50, 1))</f>
        <v>1.1644303052745735</v>
      </c>
      <c r="AI50" s="26">
        <f ca="1">IF(AI$2=1,1,IF(Prj_Inflation=1,POWER(1+OFFSET(AI49,0,-1),Параметры!AI$36/360),1) * IF(AI$2&gt;1, AH50, 1))</f>
        <v>1.1710141635140967</v>
      </c>
      <c r="AJ50" s="26">
        <f ca="1">IF(AJ$2=1,1,IF(Prj_Inflation=1,POWER(1+OFFSET(AJ49,0,-1),Параметры!AJ$36/360),1) * IF(AJ$2&gt;1, AI50, 1))</f>
        <v>1.1776352478453163</v>
      </c>
      <c r="AK50" s="26">
        <f ca="1">IF(AK$2=1,1,IF(Prj_Inflation=1,POWER(1+OFFSET(AK49,0,-1),Параметры!AK$36/360),1) * IF(AK$2&gt;1, AJ50, 1))</f>
        <v>1.1842937687499666</v>
      </c>
      <c r="AL50" s="26">
        <f ca="1">IF(AL$2=1,1,IF(Prj_Inflation=1,POWER(1+OFFSET(AL49,0,-1),Параметры!AL$36/360),1) * IF(AL$2&gt;1, AK50, 1))</f>
        <v>1.1909899378998769</v>
      </c>
      <c r="AM50" s="26">
        <f ca="1">IF(AM$2=1,1,IF(Prj_Inflation=1,POWER(1+OFFSET(AM49,0,-1),Параметры!AM$36/360),1) * IF(AM$2&gt;1, AL50, 1))</f>
        <v>1.1977239681636995</v>
      </c>
      <c r="AN50" s="26">
        <f ca="1">IF(AN$2=1,1,IF(Prj_Inflation=1,POWER(1+OFFSET(AN49,0,-1),Параметры!AN$36/360),1) * IF(AN$2&gt;1, AM50, 1))</f>
        <v>1.2044960736136769</v>
      </c>
      <c r="AO50" s="26">
        <f ca="1">IF(AO$2=1,1,IF(Prj_Inflation=1,POWER(1+OFFSET(AO49,0,-1),Параметры!AO$36/360),1) * IF(AO$2&gt;1, AN50, 1))</f>
        <v>1.2113064695324476</v>
      </c>
      <c r="AP50" s="26">
        <f ca="1">IF(AP$2=1,1,IF(Prj_Inflation=1,POWER(1+OFFSET(AP49,0,-1),Параметры!AP$36/360),1) * IF(AP$2&gt;1, AO50, 1))</f>
        <v>1.2181553724198886</v>
      </c>
      <c r="AQ50" s="26">
        <f ca="1">IF(AQ$2=1,1,IF(Prj_Inflation=1,POWER(1+OFFSET(AQ49,0,-1),Параметры!AQ$36/360),1) * IF(AQ$2&gt;1, AP50, 1))</f>
        <v>1.2250429999999994</v>
      </c>
      <c r="AR50" s="26">
        <f ca="1">IF(AR$2=1,1,IF(Prj_Inflation=1,POWER(1+OFFSET(AR49,0,-1),Параметры!AR$36/360),1) * IF(AR$2&gt;1, AQ50, 1))</f>
        <v>1.2319695712278225</v>
      </c>
      <c r="AS50" s="26">
        <f ca="1">IF(AS$2=1,1,IF(Prj_Inflation=1,POWER(1+OFFSET(AS49,0,-1),Параметры!AS$36/360),1) * IF(AS$2&gt;1, AR50, 1))</f>
        <v>1.2389353062964039</v>
      </c>
      <c r="AT50" s="26">
        <f ca="1">IF(AT$2=1,1,IF(Prj_Inflation=1,POWER(1+OFFSET(AT49,0,-1),Параметры!AT$36/360),1) * IF(AT$2&gt;1, AS50, 1))</f>
        <v>1.2459404266437932</v>
      </c>
      <c r="AU50" s="26">
        <f ca="1">IF(AU$2=1,1,IF(Prj_Inflation=1,POWER(1+OFFSET(AU49,0,-1),Параметры!AU$36/360),1) * IF(AU$2&gt;1, AT50, 1))</f>
        <v>1.252985154960083</v>
      </c>
      <c r="AV50" s="26">
        <f ca="1">IF(AV$2=1,1,IF(Prj_Inflation=1,POWER(1+OFFSET(AV49,0,-1),Параметры!AV$36/360),1) * IF(AV$2&gt;1, AU50, 1))</f>
        <v>1.2600697151944877</v>
      </c>
      <c r="AW50" s="26">
        <f ca="1">IF(AW$2=1,1,IF(Prj_Inflation=1,POWER(1+OFFSET(AW49,0,-1),Параметры!AW$36/360),1) * IF(AW$2&gt;1, AV50, 1))</f>
        <v>1.2671943325624637</v>
      </c>
      <c r="AX50" s="26">
        <f ca="1">IF(AX$2=1,1,IF(Prj_Inflation=1,POWER(1+OFFSET(AX49,0,-1),Параметры!AX$36/360),1) * IF(AX$2&gt;1, AW50, 1))</f>
        <v>1.274359233552868</v>
      </c>
      <c r="AY50" s="26">
        <f ca="1">IF(AY$2=1,1,IF(Prj_Inflation=1,POWER(1+OFFSET(AY49,0,-1),Параметры!AY$36/360),1) * IF(AY$2&gt;1, AX50, 1))</f>
        <v>1.2815646459351582</v>
      </c>
      <c r="AZ50" s="26">
        <f ca="1">IF(AZ$2=1,1,IF(Prj_Inflation=1,POWER(1+OFFSET(AZ49,0,-1),Параметры!AZ$36/360),1) * IF(AZ$2&gt;1, AY50, 1))</f>
        <v>1.2888107987666342</v>
      </c>
      <c r="BA50" s="26">
        <f ca="1">IF(BA$2=1,1,IF(Prj_Inflation=1,POWER(1+OFFSET(BA49,0,-1),Параметры!BA$36/360),1) * IF(BA$2&gt;1, AZ50, 1))</f>
        <v>1.2960979223997187</v>
      </c>
      <c r="BB50" s="26">
        <f ca="1">IF(BB$2=1,1,IF(Prj_Inflation=1,POWER(1+OFFSET(BB49,0,-1),Параметры!BB$36/360),1) * IF(BB$2&gt;1, BA50, 1))</f>
        <v>1.3034262484892807</v>
      </c>
      <c r="BC50" s="26">
        <f ca="1">IF(BC$2=1,1,IF(Prj_Inflation=1,POWER(1+OFFSET(BC49,0,-1),Параметры!BC$36/360),1) * IF(BC$2&gt;1, BB50, 1))</f>
        <v>1.3107960099999993</v>
      </c>
      <c r="BD50" s="26">
        <f ca="1">IF(BD$2=1,1,IF(Prj_Inflation=1,POWER(1+OFFSET(BD49,0,-1),Параметры!BD$36/360),1) * IF(BD$2&gt;1, BC50, 1))</f>
        <v>1.3182074412137701</v>
      </c>
      <c r="BE50" s="26">
        <f ca="1">IF(BE$2=1,1,IF(Prj_Inflation=1,POWER(1+OFFSET(BE49,0,-1),Параметры!BE$36/360),1) * IF(BE$2&gt;1, BD50, 1))</f>
        <v>1.3256607777371523</v>
      </c>
      <c r="BF50" s="26">
        <f ca="1">IF(BF$2=1,1,IF(Prj_Inflation=1,POWER(1+OFFSET(BF49,0,-1),Параметры!BF$36/360),1) * IF(BF$2&gt;1, BE50, 1))</f>
        <v>1.3331562565088588</v>
      </c>
      <c r="BG50" s="26">
        <f ca="1">IF(BG$2=1,1,IF(Prj_Inflation=1,POWER(1+OFFSET(BG49,0,-1),Параметры!BG$36/360),1) * IF(BG$2&gt;1, BF50, 1))</f>
        <v>1.3406941158072889</v>
      </c>
      <c r="BH50" s="26">
        <f ca="1">IF(BH$2=1,1,IF(Prj_Inflation=1,POWER(1+OFFSET(BH49,0,-1),Параметры!BH$36/360),1) * IF(BH$2&gt;1, BG50, 1))</f>
        <v>1.3482745952581021</v>
      </c>
      <c r="BI50" s="26">
        <f ca="1">IF(BI$2=1,1,IF(Prj_Inflation=1,POWER(1+OFFSET(BI49,0,-1),Параметры!BI$36/360),1) * IF(BI$2&gt;1, BH50, 1))</f>
        <v>1.3558979358418364</v>
      </c>
      <c r="BJ50" s="26">
        <f ca="1">IF(BJ$2=1,1,IF(Prj_Inflation=1,POWER(1+OFFSET(BJ49,0,-1),Параметры!BJ$36/360),1) * IF(BJ$2&gt;1, BI50, 1))</f>
        <v>1.3635643799015689</v>
      </c>
      <c r="BK50" s="26">
        <f ca="1">IF(BK$2=1,1,IF(Prj_Inflation=1,POWER(1+OFFSET(BK49,0,-1),Параметры!BK$36/360),1) * IF(BK$2&gt;1, BJ50, 1))</f>
        <v>1.3712741711506196</v>
      </c>
      <c r="BL50" s="26">
        <f ca="1">IF(BL$2=1,1,IF(Prj_Inflation=1,POWER(1+OFFSET(BL49,0,-1),Параметры!BL$36/360),1) * IF(BL$2&gt;1, BK50, 1))</f>
        <v>1.3790275546802988</v>
      </c>
      <c r="BM50" s="26">
        <f ca="1">IF(BM$2=1,1,IF(Prj_Inflation=1,POWER(1+OFFSET(BM49,0,-1),Параметры!BM$36/360),1) * IF(BM$2&gt;1, BL50, 1))</f>
        <v>1.3868247769676991</v>
      </c>
      <c r="BN50" s="26">
        <f ca="1">IF(BN$2=1,1,IF(Prj_Inflation=1,POWER(1+OFFSET(BN49,0,-1),Параметры!BN$36/360),1) * IF(BN$2&gt;1, BM50, 1))</f>
        <v>1.3946660858835305</v>
      </c>
      <c r="BO50" s="26">
        <f ca="1">IF(BO$2=1,1,IF(Prj_Inflation=1,POWER(1+OFFSET(BO49,0,-1),Параметры!BO$36/360),1) * IF(BO$2&gt;1, BN50, 1))</f>
        <v>1.4025517306999995</v>
      </c>
      <c r="BP50" s="26">
        <f ca="1">IF(BP$2=1,1,IF(Prj_Inflation=1,POWER(1+OFFSET(BP49,0,-1),Параметры!BP$36/360),1) * IF(BP$2&gt;1, BO50, 1))</f>
        <v>1.4104819620987341</v>
      </c>
      <c r="BQ50" s="26">
        <f ca="1">IF(BQ$2=1,1,IF(Prj_Inflation=1,POWER(1+OFFSET(BQ49,0,-1),Параметры!BQ$36/360),1) * IF(BQ$2&gt;1, BP50, 1))</f>
        <v>1.4184570321787531</v>
      </c>
      <c r="BR50" s="26">
        <f ca="1">IF(BR$2=1,1,IF(Prj_Inflation=1,POWER(1+OFFSET(BR49,0,-1),Параметры!BR$36/360),1) * IF(BR$2&gt;1, BQ50, 1))</f>
        <v>1.4264771944644792</v>
      </c>
      <c r="BS50" s="26">
        <f ca="1">IF(BS$2=1,1,IF(Prj_Inflation=1,POWER(1+OFFSET(BS49,0,-1),Параметры!BS$36/360),1) * IF(BS$2&gt;1, BR50, 1))</f>
        <v>1.4345427039137992</v>
      </c>
      <c r="BT50" s="26">
        <f ca="1">IF(BT$2=1,1,IF(Prj_Inflation=1,POWER(1+OFFSET(BT49,0,-1),Параметры!BT$36/360),1) * IF(BT$2&gt;1, BS50, 1))</f>
        <v>1.4426538169261693</v>
      </c>
      <c r="BU50" s="26">
        <f ca="1">IF(BU$2=1,1,IF(Prj_Inflation=1,POWER(1+OFFSET(BU49,0,-1),Параметры!BU$36/360),1) * IF(BU$2&gt;1, BT50, 1))</f>
        <v>1.4508107913507651</v>
      </c>
      <c r="BV50" s="26">
        <f ca="1">IF(BV$2=1,1,IF(Prj_Inflation=1,POWER(1+OFFSET(BV49,0,-1),Параметры!BV$36/360),1) * IF(BV$2&gt;1, BU50, 1))</f>
        <v>1.4590138864946789</v>
      </c>
      <c r="BW50" s="26">
        <f ca="1">IF(BW$2=1,1,IF(Prj_Inflation=1,POWER(1+OFFSET(BW49,0,-1),Параметры!BW$36/360),1) * IF(BW$2&gt;1, BV50, 1))</f>
        <v>1.4672633631311631</v>
      </c>
      <c r="BX50" s="26">
        <f ca="1">IF(BX$2=1,1,IF(Prj_Inflation=1,POWER(1+OFFSET(BX49,0,-1),Параметры!BX$36/360),1) * IF(BX$2&gt;1, BW50, 1))</f>
        <v>1.47555948350792</v>
      </c>
      <c r="BY50" s="26">
        <f ca="1">IF(BY$2=1,1,IF(Prj_Inflation=1,POWER(1+OFFSET(BY49,0,-1),Параметры!BY$36/360),1) * IF(BY$2&gt;1, BX50, 1))</f>
        <v>1.4839025113554385</v>
      </c>
      <c r="BZ50" s="26">
        <f ca="1">IF(BZ$2=1,1,IF(Prj_Inflation=1,POWER(1+OFFSET(BZ49,0,-1),Параметры!BZ$36/360),1) * IF(BZ$2&gt;1, BY50, 1))</f>
        <v>1.4922927118953779</v>
      </c>
      <c r="CA50" s="26">
        <f ca="1">IF(CA$2=1,1,IF(Prj_Inflation=1,POWER(1+OFFSET(CA49,0,-1),Параметры!CA$36/360),1) * IF(CA$2&gt;1, BZ50, 1))</f>
        <v>1.5007303518489996</v>
      </c>
      <c r="CB50" s="26">
        <f ca="1">IF(CB$2=1,1,IF(Prj_Inflation=1,POWER(1+OFFSET(CB49,0,-1),Параметры!CB$36/360),1) * IF(CB$2&gt;1, CA50, 1))</f>
        <v>1.5092156994456458</v>
      </c>
      <c r="CC50" s="26">
        <f ca="1">IF(CC$2=1,1,IF(Prj_Inflation=1,POWER(1+OFFSET(CC49,0,-1),Параметры!CC$36/360),1) * IF(CC$2&gt;1, CB50, 1))</f>
        <v>1.5177490244312661</v>
      </c>
      <c r="CD50" s="26">
        <f ca="1">IF(CD$2=1,1,IF(Prj_Inflation=1,POWER(1+OFFSET(CD49,0,-1),Параметры!CD$36/360),1) * IF(CD$2&gt;1, CC50, 1))</f>
        <v>1.526330598076993</v>
      </c>
      <c r="CE50" s="26">
        <f ca="1">IF(CE$2=1,1,IF(Prj_Inflation=1,POWER(1+OFFSET(CE49,0,-1),Параметры!CE$36/360),1) * IF(CE$2&gt;1, CD50, 1))</f>
        <v>1.5349606931877655</v>
      </c>
      <c r="CF50" s="26">
        <f ca="1">IF(CF$2=1,1,IF(Prj_Inflation=1,POWER(1+OFFSET(CF49,0,-1),Параметры!CF$36/360),1) * IF(CF$2&gt;1, CE50, 1))</f>
        <v>1.5436395841110016</v>
      </c>
      <c r="CG50" s="26">
        <f ca="1">IF(CG$2=1,1,IF(Prj_Inflation=1,POWER(1+OFFSET(CG49,0,-1),Параметры!CG$36/360),1) * IF(CG$2&gt;1, CF50, 1))</f>
        <v>1.5523675467453191</v>
      </c>
      <c r="CH50" s="26">
        <f ca="1">IF(CH$2=1,1,IF(Prj_Inflation=1,POWER(1+OFFSET(CH49,0,-1),Параметры!CH$36/360),1) * IF(CH$2&gt;1, CG50, 1))</f>
        <v>1.5611448585493068</v>
      </c>
      <c r="CI50" s="26">
        <f ca="1">IF(CI$2=1,1,IF(Prj_Inflation=1,POWER(1+OFFSET(CI49,0,-1),Параметры!CI$36/360),1) * IF(CI$2&gt;1, CH50, 1))</f>
        <v>1.569971798550345</v>
      </c>
      <c r="CJ50" s="26">
        <f ca="1">IF(CJ$2=1,1,IF(Prj_Inflation=1,POWER(1+OFFSET(CJ49,0,-1),Параметры!CJ$36/360),1) * IF(CJ$2&gt;1, CI50, 1))</f>
        <v>1.5788486473534749</v>
      </c>
      <c r="CK50" s="26">
        <f ca="1">IF(CK$2=1,1,IF(Prj_Inflation=1,POWER(1+OFFSET(CK49,0,-1),Параметры!CK$36/360),1) * IF(CK$2&gt;1, CJ50, 1))</f>
        <v>1.5877756871503195</v>
      </c>
      <c r="CL50" s="26">
        <f ca="1">IF(CL$2=1,1,IF(Prj_Inflation=1,POWER(1+OFFSET(CL49,0,-1),Параметры!CL$36/360),1) * IF(CL$2&gt;1, CK50, 1))</f>
        <v>1.5967532017280548</v>
      </c>
      <c r="CM50" s="26">
        <f ca="1">IF(CM$2=1,1,IF(Prj_Inflation=1,POWER(1+OFFSET(CM49,0,-1),Параметры!CM$36/360),1) * IF(CM$2&gt;1, CL50, 1))</f>
        <v>1.6057814764784302</v>
      </c>
      <c r="CN50" s="26">
        <f ca="1">IF(CN$2=1,1,IF(Prj_Inflation=1,POWER(1+OFFSET(CN49,0,-1),Параметры!CN$36/360),1) * IF(CN$2&gt;1, CM50, 1))</f>
        <v>1.6148607984068415</v>
      </c>
      <c r="CO50" s="26">
        <f ca="1">IF(CO$2=1,1,IF(Prj_Inflation=1,POWER(1+OFFSET(CO49,0,-1),Параметры!CO$36/360),1) * IF(CO$2&gt;1, CN50, 1))</f>
        <v>1.6239914561414552</v>
      </c>
      <c r="CP50" s="26">
        <f ca="1">IF(CP$2=1,1,IF(Prj_Inflation=1,POWER(1+OFFSET(CP49,0,-1),Параметры!CP$36/360),1) * IF(CP$2&gt;1, CO50, 1))</f>
        <v>1.6331737399423831</v>
      </c>
      <c r="CQ50" s="26">
        <f ca="1">IF(CQ$2=1,1,IF(Prj_Inflation=1,POWER(1+OFFSET(CQ49,0,-1),Параметры!CQ$36/360),1) * IF(CQ$2&gt;1, CP50, 1))</f>
        <v>1.6424079417109099</v>
      </c>
      <c r="CR50" s="26">
        <f ca="1">IF(CR$2=1,1,IF(Prj_Inflation=1,POWER(1+OFFSET(CR49,0,-1),Параметры!CR$36/360),1) * IF(CR$2&gt;1, CQ50, 1))</f>
        <v>1.6516943549987724</v>
      </c>
      <c r="CS50" s="26">
        <f ca="1">IF(CS$2=1,1,IF(Prj_Inflation=1,POWER(1+OFFSET(CS49,0,-1),Параметры!CS$36/360),1) * IF(CS$2&gt;1, CR50, 1))</f>
        <v>1.6610332750174921</v>
      </c>
      <c r="CT50" s="26">
        <f ca="1">IF(CT$2=1,1,IF(Prj_Inflation=1,POWER(1+OFFSET(CT49,0,-1),Параметры!CT$36/360),1) * IF(CT$2&gt;1, CS50, 1))</f>
        <v>1.6704249986477588</v>
      </c>
      <c r="CU50" s="26">
        <f ca="1">IF(CU$2=1,1,IF(Prj_Inflation=1,POWER(1+OFFSET(CU49,0,-1),Параметры!CU$36/360),1) * IF(CU$2&gt;1, CT50, 1))</f>
        <v>1.6798698244488695</v>
      </c>
      <c r="CV50" s="26">
        <f ca="1">IF(CV$2=1,1,IF(Prj_Inflation=1,POWER(1+OFFSET(CV49,0,-1),Параметры!CV$36/360),1) * IF(CV$2&gt;1, CU50, 1))</f>
        <v>1.6893680526682184</v>
      </c>
      <c r="CW50" s="26">
        <f ca="1">IF(CW$2=1,1,IF(Prj_Inflation=1,POWER(1+OFFSET(CW49,0,-1),Параметры!CW$36/360),1) * IF(CW$2&gt;1, CV50, 1))</f>
        <v>1.6989199852508423</v>
      </c>
      <c r="CX50" s="26">
        <f ca="1">IF(CX$2=1,1,IF(Prj_Inflation=1,POWER(1+OFFSET(CX49,0,-1),Параметры!CX$36/360),1) * IF(CX$2&gt;1, CW50, 1))</f>
        <v>1.7085259258490191</v>
      </c>
      <c r="CY50" s="26">
        <f ca="1">IF(CY$2=1,1,IF(Prj_Inflation=1,POWER(1+OFFSET(CY49,0,-1),Параметры!CY$36/360),1) * IF(CY$2&gt;1, CX50, 1))</f>
        <v>1.7181861798319207</v>
      </c>
      <c r="CZ50" s="26">
        <f ca="1">IF(CZ$2=1,1,IF(Prj_Inflation=1,POWER(1+OFFSET(CZ49,0,-1),Параметры!CZ$36/360),1) * IF(CZ$2&gt;1, CY50, 1))</f>
        <v>1.7279010542953208</v>
      </c>
      <c r="DA50" s="26">
        <f ca="1">IF(DA$2=1,1,IF(Prj_Inflation=1,POWER(1+OFFSET(DA49,0,-1),Параметры!DA$36/360),1) * IF(DA$2&gt;1, CZ50, 1))</f>
        <v>1.7376708580713573</v>
      </c>
      <c r="DB50" s="26">
        <f ca="1">IF(DB$2=1,1,IF(Prj_Inflation=1,POWER(1+OFFSET(DB49,0,-1),Параметры!DB$36/360),1) * IF(DB$2&gt;1, DA50, 1))</f>
        <v>1.74749590173835</v>
      </c>
      <c r="DC50" s="26">
        <f ca="1">IF(DC$2=1,1,IF(Prj_Inflation=1,POWER(1+OFFSET(DC49,0,-1),Параметры!DC$36/360),1) * IF(DC$2&gt;1, DB50, 1))</f>
        <v>1.7573764976306736</v>
      </c>
      <c r="DD50" s="26">
        <f ca="1">IF(DD$2=1,1,IF(Prj_Inflation=1,POWER(1+OFFSET(DD49,0,-1),Параметры!DD$36/360),1) * IF(DD$2&gt;1, DC50, 1))</f>
        <v>1.7673129598486865</v>
      </c>
      <c r="DE50" s="26">
        <f ca="1">IF(DE$2=1,1,IF(Prj_Inflation=1,POWER(1+OFFSET(DE49,0,-1),Параметры!DE$36/360),1) * IF(DE$2&gt;1, DD50, 1))</f>
        <v>1.7773056042687165</v>
      </c>
      <c r="DF50" s="26">
        <f ca="1">IF(DF$2=1,1,IF(Prj_Inflation=1,POWER(1+OFFSET(DF49,0,-1),Параметры!DF$36/360),1) * IF(DF$2&gt;1, DE50, 1))</f>
        <v>1.7873547485531021</v>
      </c>
      <c r="DG50" s="26">
        <f ca="1">IF(DG$2=1,1,IF(Prj_Inflation=1,POWER(1+OFFSET(DG49,0,-1),Параметры!DG$36/360),1) * IF(DG$2&gt;1, DF50, 1))</f>
        <v>1.7974607121602906</v>
      </c>
      <c r="DH50" s="26">
        <f ca="1">IF(DH$2=1,1,IF(Prj_Inflation=1,POWER(1+OFFSET(DH49,0,-1),Параметры!DH$36/360),1) * IF(DH$2&gt;1, DG50, 1))</f>
        <v>1.8076238163549938</v>
      </c>
      <c r="DI50" s="26">
        <f ca="1">IF(DI$2=1,1,IF(Prj_Inflation=1,POWER(1+OFFSET(DI49,0,-1),Параметры!DI$36/360),1) * IF(DI$2&gt;1, DH50, 1))</f>
        <v>1.8178443842184013</v>
      </c>
      <c r="DJ50" s="26">
        <f ca="1">IF(DJ$2=1,1,IF(Prj_Inflation=1,POWER(1+OFFSET(DJ49,0,-1),Параметры!DJ$36/360),1) * IF(DJ$2&gt;1, DI50, 1))</f>
        <v>1.8281227406584504</v>
      </c>
      <c r="DK50" s="26">
        <f ca="1">IF(DK$2=1,1,IF(Prj_Inflation=1,POWER(1+OFFSET(DK49,0,-1),Параметры!DK$36/360),1) * IF(DK$2&gt;1, DJ50, 1))</f>
        <v>1.8384592124201551</v>
      </c>
      <c r="DL50" s="26">
        <f ca="1">IF(DL$2=1,1,IF(Prj_Inflation=1,POWER(1+OFFSET(DL49,0,-1),Параметры!DL$36/360),1) * IF(DL$2&gt;1, DK50, 1))</f>
        <v>1.8488541280959931</v>
      </c>
      <c r="DM50" s="26">
        <f ca="1">IF(DM$2=1,1,IF(Prj_Inflation=1,POWER(1+OFFSET(DM49,0,-1),Параметры!DM$36/360),1) * IF(DM$2&gt;1, DL50, 1))</f>
        <v>1.8593078181363523</v>
      </c>
      <c r="DN50" s="26">
        <f ca="1">IF(DN$2=1,1,IF(Prj_Inflation=1,POWER(1+OFFSET(DN49,0,-1),Параметры!DN$36/360),1) * IF(DN$2&gt;1, DM50, 1))</f>
        <v>1.8698206148600345</v>
      </c>
      <c r="DO50" s="26">
        <f ca="1">IF(DO$2=1,1,IF(Prj_Inflation=1,POWER(1+OFFSET(DO49,0,-1),Параметры!DO$36/360),1) * IF(DO$2&gt;1, DN50, 1))</f>
        <v>1.8803928524648206</v>
      </c>
      <c r="DP50" s="26">
        <f ca="1">IF(DP$2=1,1,IF(Prj_Inflation=1,POWER(1+OFFSET(DP49,0,-1),Параметры!DP$36/360),1) * IF(DP$2&gt;1, DO50, 1))</f>
        <v>1.8910248670380945</v>
      </c>
      <c r="DQ50" s="26">
        <f ca="1">IF(DQ$2=1,1,IF(Prj_Inflation=1,POWER(1+OFFSET(DQ49,0,-1),Параметры!DQ$36/360),1) * IF(DQ$2&gt;1, DP50, 1))</f>
        <v>1.9017169965675267</v>
      </c>
      <c r="DR50" s="26">
        <f ca="1">IF(DR$2=1,1,IF(Prj_Inflation=1,POWER(1+OFFSET(DR49,0,-1),Параметры!DR$36/360),1) * IF(DR$2&gt;1, DQ50, 1))</f>
        <v>1.9124695809518191</v>
      </c>
      <c r="DS50" s="26">
        <f ca="1">IF(DS$2=1,1,IF(Prj_Inflation=1,POWER(1+OFFSET(DS49,0,-1),Параметры!DS$36/360),1) * IF(DS$2&gt;1, DR50, 1))</f>
        <v>1.9232829620115106</v>
      </c>
      <c r="DT50" s="26">
        <f ca="1">IF(DT$2=1,1,IF(Prj_Inflation=1,POWER(1+OFFSET(DT49,0,-1),Параметры!DT$36/360),1) * IF(DT$2&gt;1, DS50, 1))</f>
        <v>1.9341574834998432</v>
      </c>
      <c r="DU50" s="26">
        <f ca="1">IF(DU$2=1,1,IF(Prj_Inflation=1,POWER(1+OFFSET(DU49,0,-1),Параметры!DU$36/360),1) * IF(DU$2&gt;1, DT50, 1))</f>
        <v>1.9450934911136892</v>
      </c>
      <c r="DV50" s="26">
        <f ca="1">IF(DV$2=1,1,IF(Prj_Inflation=1,POWER(1+OFFSET(DV49,0,-1),Параметры!DV$36/360),1) * IF(DV$2&gt;1, DU50, 1))</f>
        <v>1.9560913325045417</v>
      </c>
    </row>
    <row r="51" spans="1:126" hidden="1" outlineLevel="1" x14ac:dyDescent="0.2">
      <c r="A51" s="24" t="str">
        <f ca="1">Language!A$622</f>
        <v>коэффициент прироста цен к предыдущему периоду</v>
      </c>
      <c r="B51" s="25"/>
      <c r="C51" s="1" t="str">
        <f ca="1">Language!$A$1467</f>
        <v>раз</v>
      </c>
      <c r="D51" s="11"/>
      <c r="F51" s="6" t="s">
        <v>696</v>
      </c>
      <c r="G51" s="26">
        <f ca="1">IF(G$2=1,1,IF(Prj_Inflation=1,POWER(1+OFFSET(G49,0,-1),Параметры!G$36/360),1))</f>
        <v>1</v>
      </c>
      <c r="H51" s="26">
        <f ca="1">IF(H$2=1,1,IF(Prj_Inflation=1,POWER(1+OFFSET(H49,0,-1),Параметры!H$36/360),1))</f>
        <v>1.0056541453874053</v>
      </c>
      <c r="I51" s="26">
        <f ca="1">IF(I$2=1,1,IF(Prj_Inflation=1,POWER(1+OFFSET(I49,0,-1),Параметры!I$36/360),1))</f>
        <v>1.0056541453874053</v>
      </c>
      <c r="J51" s="26">
        <f ca="1">IF(J$2=1,1,IF(Prj_Inflation=1,POWER(1+OFFSET(J49,0,-1),Параметры!J$36/360),1))</f>
        <v>1.0056541453874053</v>
      </c>
      <c r="K51" s="26">
        <f ca="1">IF(K$2=1,1,IF(Prj_Inflation=1,POWER(1+OFFSET(K49,0,-1),Параметры!K$36/360),1))</f>
        <v>1.0056541453874053</v>
      </c>
      <c r="L51" s="26">
        <f ca="1">IF(L$2=1,1,IF(Prj_Inflation=1,POWER(1+OFFSET(L49,0,-1),Параметры!L$36/360),1))</f>
        <v>1.0056541453874053</v>
      </c>
      <c r="M51" s="26">
        <f ca="1">IF(M$2=1,1,IF(Prj_Inflation=1,POWER(1+OFFSET(M49,0,-1),Параметры!M$36/360),1))</f>
        <v>1.0056541453874053</v>
      </c>
      <c r="N51" s="26">
        <f ca="1">IF(N$2=1,1,IF(Prj_Inflation=1,POWER(1+OFFSET(N49,0,-1),Параметры!N$36/360),1))</f>
        <v>1.0056541453874053</v>
      </c>
      <c r="O51" s="26">
        <f ca="1">IF(O$2=1,1,IF(Prj_Inflation=1,POWER(1+OFFSET(O49,0,-1),Параметры!O$36/360),1))</f>
        <v>1.0056541453874053</v>
      </c>
      <c r="P51" s="26">
        <f ca="1">IF(P$2=1,1,IF(Prj_Inflation=1,POWER(1+OFFSET(P49,0,-1),Параметры!P$36/360),1))</f>
        <v>1.0056541453874053</v>
      </c>
      <c r="Q51" s="26">
        <f ca="1">IF(Q$2=1,1,IF(Prj_Inflation=1,POWER(1+OFFSET(Q49,0,-1),Параметры!Q$36/360),1))</f>
        <v>1.0056541453874053</v>
      </c>
      <c r="R51" s="26">
        <f ca="1">IF(R$2=1,1,IF(Prj_Inflation=1,POWER(1+OFFSET(R49,0,-1),Параметры!R$36/360),1))</f>
        <v>1.0056541453874053</v>
      </c>
      <c r="S51" s="26">
        <f ca="1">IF(S$2=1,1,IF(Prj_Inflation=1,POWER(1+OFFSET(S49,0,-1),Параметры!S$36/360),1))</f>
        <v>1.0056541453874053</v>
      </c>
      <c r="T51" s="26">
        <f ca="1">IF(T$2=1,1,IF(Prj_Inflation=1,POWER(1+OFFSET(T49,0,-1),Параметры!T$36/360),1))</f>
        <v>1.0056541453874053</v>
      </c>
      <c r="U51" s="26">
        <f ca="1">IF(U$2=1,1,IF(Prj_Inflation=1,POWER(1+OFFSET(U49,0,-1),Параметры!U$36/360),1))</f>
        <v>1.0056541453874053</v>
      </c>
      <c r="V51" s="26">
        <f ca="1">IF(V$2=1,1,IF(Prj_Inflation=1,POWER(1+OFFSET(V49,0,-1),Параметры!V$36/360),1))</f>
        <v>1.0056541453874053</v>
      </c>
      <c r="W51" s="26">
        <f ca="1">IF(W$2=1,1,IF(Prj_Inflation=1,POWER(1+OFFSET(W49,0,-1),Параметры!W$36/360),1))</f>
        <v>1.0056541453874053</v>
      </c>
      <c r="X51" s="26">
        <f ca="1">IF(X$2=1,1,IF(Prj_Inflation=1,POWER(1+OFFSET(X49,0,-1),Параметры!X$36/360),1))</f>
        <v>1.0056541453874053</v>
      </c>
      <c r="Y51" s="26">
        <f ca="1">IF(Y$2=1,1,IF(Prj_Inflation=1,POWER(1+OFFSET(Y49,0,-1),Параметры!Y$36/360),1))</f>
        <v>1.0056541453874053</v>
      </c>
      <c r="Z51" s="26">
        <f ca="1">IF(Z$2=1,1,IF(Prj_Inflation=1,POWER(1+OFFSET(Z49,0,-1),Параметры!Z$36/360),1))</f>
        <v>1.0056541453874053</v>
      </c>
      <c r="AA51" s="26">
        <f ca="1">IF(AA$2=1,1,IF(Prj_Inflation=1,POWER(1+OFFSET(AA49,0,-1),Параметры!AA$36/360),1))</f>
        <v>1.0056541453874053</v>
      </c>
      <c r="AB51" s="26">
        <f ca="1">IF(AB$2=1,1,IF(Prj_Inflation=1,POWER(1+OFFSET(AB49,0,-1),Параметры!AB$36/360),1))</f>
        <v>1.0056541453874053</v>
      </c>
      <c r="AC51" s="26">
        <f ca="1">IF(AC$2=1,1,IF(Prj_Inflation=1,POWER(1+OFFSET(AC49,0,-1),Параметры!AC$36/360),1))</f>
        <v>1.0056541453874053</v>
      </c>
      <c r="AD51" s="26">
        <f ca="1">IF(AD$2=1,1,IF(Prj_Inflation=1,POWER(1+OFFSET(AD49,0,-1),Параметры!AD$36/360),1))</f>
        <v>1.0056541453874053</v>
      </c>
      <c r="AE51" s="26">
        <f ca="1">IF(AE$2=1,1,IF(Prj_Inflation=1,POWER(1+OFFSET(AE49,0,-1),Параметры!AE$36/360),1))</f>
        <v>1.0056541453874053</v>
      </c>
      <c r="AF51" s="26">
        <f ca="1">IF(AF$2=1,1,IF(Prj_Inflation=1,POWER(1+OFFSET(AF49,0,-1),Параметры!AF$36/360),1))</f>
        <v>1.0056541453874053</v>
      </c>
      <c r="AG51" s="26">
        <f ca="1">IF(AG$2=1,1,IF(Prj_Inflation=1,POWER(1+OFFSET(AG49,0,-1),Параметры!AG$36/360),1))</f>
        <v>1.0056541453874053</v>
      </c>
      <c r="AH51" s="26">
        <f ca="1">IF(AH$2=1,1,IF(Prj_Inflation=1,POWER(1+OFFSET(AH49,0,-1),Параметры!AH$36/360),1))</f>
        <v>1.0056541453874053</v>
      </c>
      <c r="AI51" s="26">
        <f ca="1">IF(AI$2=1,1,IF(Prj_Inflation=1,POWER(1+OFFSET(AI49,0,-1),Параметры!AI$36/360),1))</f>
        <v>1.0056541453874053</v>
      </c>
      <c r="AJ51" s="26">
        <f ca="1">IF(AJ$2=1,1,IF(Prj_Inflation=1,POWER(1+OFFSET(AJ49,0,-1),Параметры!AJ$36/360),1))</f>
        <v>1.0056541453874053</v>
      </c>
      <c r="AK51" s="26">
        <f ca="1">IF(AK$2=1,1,IF(Prj_Inflation=1,POWER(1+OFFSET(AK49,0,-1),Параметры!AK$36/360),1))</f>
        <v>1.0056541453874053</v>
      </c>
      <c r="AL51" s="26">
        <f ca="1">IF(AL$2=1,1,IF(Prj_Inflation=1,POWER(1+OFFSET(AL49,0,-1),Параметры!AL$36/360),1))</f>
        <v>1.0056541453874053</v>
      </c>
      <c r="AM51" s="26">
        <f ca="1">IF(AM$2=1,1,IF(Prj_Inflation=1,POWER(1+OFFSET(AM49,0,-1),Параметры!AM$36/360),1))</f>
        <v>1.0056541453874053</v>
      </c>
      <c r="AN51" s="26">
        <f ca="1">IF(AN$2=1,1,IF(Prj_Inflation=1,POWER(1+OFFSET(AN49,0,-1),Параметры!AN$36/360),1))</f>
        <v>1.0056541453874053</v>
      </c>
      <c r="AO51" s="26">
        <f ca="1">IF(AO$2=1,1,IF(Prj_Inflation=1,POWER(1+OFFSET(AO49,0,-1),Параметры!AO$36/360),1))</f>
        <v>1.0056541453874053</v>
      </c>
      <c r="AP51" s="26">
        <f ca="1">IF(AP$2=1,1,IF(Prj_Inflation=1,POWER(1+OFFSET(AP49,0,-1),Параметры!AP$36/360),1))</f>
        <v>1.0056541453874053</v>
      </c>
      <c r="AQ51" s="26">
        <f ca="1">IF(AQ$2=1,1,IF(Prj_Inflation=1,POWER(1+OFFSET(AQ49,0,-1),Параметры!AQ$36/360),1))</f>
        <v>1.0056541453874053</v>
      </c>
      <c r="AR51" s="26">
        <f ca="1">IF(AR$2=1,1,IF(Prj_Inflation=1,POWER(1+OFFSET(AR49,0,-1),Параметры!AR$36/360),1))</f>
        <v>1.0056541453874053</v>
      </c>
      <c r="AS51" s="26">
        <f ca="1">IF(AS$2=1,1,IF(Prj_Inflation=1,POWER(1+OFFSET(AS49,0,-1),Параметры!AS$36/360),1))</f>
        <v>1.0056541453874053</v>
      </c>
      <c r="AT51" s="26">
        <f ca="1">IF(AT$2=1,1,IF(Prj_Inflation=1,POWER(1+OFFSET(AT49,0,-1),Параметры!AT$36/360),1))</f>
        <v>1.0056541453874053</v>
      </c>
      <c r="AU51" s="26">
        <f ca="1">IF(AU$2=1,1,IF(Prj_Inflation=1,POWER(1+OFFSET(AU49,0,-1),Параметры!AU$36/360),1))</f>
        <v>1.0056541453874053</v>
      </c>
      <c r="AV51" s="26">
        <f ca="1">IF(AV$2=1,1,IF(Prj_Inflation=1,POWER(1+OFFSET(AV49,0,-1),Параметры!AV$36/360),1))</f>
        <v>1.0056541453874053</v>
      </c>
      <c r="AW51" s="26">
        <f ca="1">IF(AW$2=1,1,IF(Prj_Inflation=1,POWER(1+OFFSET(AW49,0,-1),Параметры!AW$36/360),1))</f>
        <v>1.0056541453874053</v>
      </c>
      <c r="AX51" s="26">
        <f ca="1">IF(AX$2=1,1,IF(Prj_Inflation=1,POWER(1+OFFSET(AX49,0,-1),Параметры!AX$36/360),1))</f>
        <v>1.0056541453874053</v>
      </c>
      <c r="AY51" s="26">
        <f ca="1">IF(AY$2=1,1,IF(Prj_Inflation=1,POWER(1+OFFSET(AY49,0,-1),Параметры!AY$36/360),1))</f>
        <v>1.0056541453874053</v>
      </c>
      <c r="AZ51" s="26">
        <f ca="1">IF(AZ$2=1,1,IF(Prj_Inflation=1,POWER(1+OFFSET(AZ49,0,-1),Параметры!AZ$36/360),1))</f>
        <v>1.0056541453874053</v>
      </c>
      <c r="BA51" s="26">
        <f ca="1">IF(BA$2=1,1,IF(Prj_Inflation=1,POWER(1+OFFSET(BA49,0,-1),Параметры!BA$36/360),1))</f>
        <v>1.0056541453874053</v>
      </c>
      <c r="BB51" s="26">
        <f ca="1">IF(BB$2=1,1,IF(Prj_Inflation=1,POWER(1+OFFSET(BB49,0,-1),Параметры!BB$36/360),1))</f>
        <v>1.0056541453874053</v>
      </c>
      <c r="BC51" s="26">
        <f ca="1">IF(BC$2=1,1,IF(Prj_Inflation=1,POWER(1+OFFSET(BC49,0,-1),Параметры!BC$36/360),1))</f>
        <v>1.0056541453874053</v>
      </c>
      <c r="BD51" s="26">
        <f ca="1">IF(BD$2=1,1,IF(Prj_Inflation=1,POWER(1+OFFSET(BD49,0,-1),Параметры!BD$36/360),1))</f>
        <v>1.0056541453874053</v>
      </c>
      <c r="BE51" s="26">
        <f ca="1">IF(BE$2=1,1,IF(Prj_Inflation=1,POWER(1+OFFSET(BE49,0,-1),Параметры!BE$36/360),1))</f>
        <v>1.0056541453874053</v>
      </c>
      <c r="BF51" s="26">
        <f ca="1">IF(BF$2=1,1,IF(Prj_Inflation=1,POWER(1+OFFSET(BF49,0,-1),Параметры!BF$36/360),1))</f>
        <v>1.0056541453874053</v>
      </c>
      <c r="BG51" s="26">
        <f ca="1">IF(BG$2=1,1,IF(Prj_Inflation=1,POWER(1+OFFSET(BG49,0,-1),Параметры!BG$36/360),1))</f>
        <v>1.0056541453874053</v>
      </c>
      <c r="BH51" s="26">
        <f ca="1">IF(BH$2=1,1,IF(Prj_Inflation=1,POWER(1+OFFSET(BH49,0,-1),Параметры!BH$36/360),1))</f>
        <v>1.0056541453874053</v>
      </c>
      <c r="BI51" s="26">
        <f ca="1">IF(BI$2=1,1,IF(Prj_Inflation=1,POWER(1+OFFSET(BI49,0,-1),Параметры!BI$36/360),1))</f>
        <v>1.0056541453874053</v>
      </c>
      <c r="BJ51" s="26">
        <f ca="1">IF(BJ$2=1,1,IF(Prj_Inflation=1,POWER(1+OFFSET(BJ49,0,-1),Параметры!BJ$36/360),1))</f>
        <v>1.0056541453874053</v>
      </c>
      <c r="BK51" s="26">
        <f ca="1">IF(BK$2=1,1,IF(Prj_Inflation=1,POWER(1+OFFSET(BK49,0,-1),Параметры!BK$36/360),1))</f>
        <v>1.0056541453874053</v>
      </c>
      <c r="BL51" s="26">
        <f ca="1">IF(BL$2=1,1,IF(Prj_Inflation=1,POWER(1+OFFSET(BL49,0,-1),Параметры!BL$36/360),1))</f>
        <v>1.0056541453874053</v>
      </c>
      <c r="BM51" s="26">
        <f ca="1">IF(BM$2=1,1,IF(Prj_Inflation=1,POWER(1+OFFSET(BM49,0,-1),Параметры!BM$36/360),1))</f>
        <v>1.0056541453874053</v>
      </c>
      <c r="BN51" s="26">
        <f ca="1">IF(BN$2=1,1,IF(Prj_Inflation=1,POWER(1+OFFSET(BN49,0,-1),Параметры!BN$36/360),1))</f>
        <v>1.0056541453874053</v>
      </c>
      <c r="BO51" s="26">
        <f ca="1">IF(BO$2=1,1,IF(Prj_Inflation=1,POWER(1+OFFSET(BO49,0,-1),Параметры!BO$36/360),1))</f>
        <v>1.0056541453874053</v>
      </c>
      <c r="BP51" s="26">
        <f ca="1">IF(BP$2=1,1,IF(Prj_Inflation=1,POWER(1+OFFSET(BP49,0,-1),Параметры!BP$36/360),1))</f>
        <v>1.0056541453874053</v>
      </c>
      <c r="BQ51" s="26">
        <f ca="1">IF(BQ$2=1,1,IF(Prj_Inflation=1,POWER(1+OFFSET(BQ49,0,-1),Параметры!BQ$36/360),1))</f>
        <v>1.0056541453874053</v>
      </c>
      <c r="BR51" s="26">
        <f ca="1">IF(BR$2=1,1,IF(Prj_Inflation=1,POWER(1+OFFSET(BR49,0,-1),Параметры!BR$36/360),1))</f>
        <v>1.0056541453874053</v>
      </c>
      <c r="BS51" s="26">
        <f ca="1">IF(BS$2=1,1,IF(Prj_Inflation=1,POWER(1+OFFSET(BS49,0,-1),Параметры!BS$36/360),1))</f>
        <v>1.0056541453874053</v>
      </c>
      <c r="BT51" s="26">
        <f ca="1">IF(BT$2=1,1,IF(Prj_Inflation=1,POWER(1+OFFSET(BT49,0,-1),Параметры!BT$36/360),1))</f>
        <v>1.0056541453874053</v>
      </c>
      <c r="BU51" s="26">
        <f ca="1">IF(BU$2=1,1,IF(Prj_Inflation=1,POWER(1+OFFSET(BU49,0,-1),Параметры!BU$36/360),1))</f>
        <v>1.0056541453874053</v>
      </c>
      <c r="BV51" s="26">
        <f ca="1">IF(BV$2=1,1,IF(Prj_Inflation=1,POWER(1+OFFSET(BV49,0,-1),Параметры!BV$36/360),1))</f>
        <v>1.0056541453874053</v>
      </c>
      <c r="BW51" s="26">
        <f ca="1">IF(BW$2=1,1,IF(Prj_Inflation=1,POWER(1+OFFSET(BW49,0,-1),Параметры!BW$36/360),1))</f>
        <v>1.0056541453874053</v>
      </c>
      <c r="BX51" s="26">
        <f ca="1">IF(BX$2=1,1,IF(Prj_Inflation=1,POWER(1+OFFSET(BX49,0,-1),Параметры!BX$36/360),1))</f>
        <v>1.0056541453874053</v>
      </c>
      <c r="BY51" s="26">
        <f ca="1">IF(BY$2=1,1,IF(Prj_Inflation=1,POWER(1+OFFSET(BY49,0,-1),Параметры!BY$36/360),1))</f>
        <v>1.0056541453874053</v>
      </c>
      <c r="BZ51" s="26">
        <f ca="1">IF(BZ$2=1,1,IF(Prj_Inflation=1,POWER(1+OFFSET(BZ49,0,-1),Параметры!BZ$36/360),1))</f>
        <v>1.0056541453874053</v>
      </c>
      <c r="CA51" s="26">
        <f ca="1">IF(CA$2=1,1,IF(Prj_Inflation=1,POWER(1+OFFSET(CA49,0,-1),Параметры!CA$36/360),1))</f>
        <v>1.0056541453874053</v>
      </c>
      <c r="CB51" s="26">
        <f ca="1">IF(CB$2=1,1,IF(Prj_Inflation=1,POWER(1+OFFSET(CB49,0,-1),Параметры!CB$36/360),1))</f>
        <v>1.0056541453874053</v>
      </c>
      <c r="CC51" s="26">
        <f ca="1">IF(CC$2=1,1,IF(Prj_Inflation=1,POWER(1+OFFSET(CC49,0,-1),Параметры!CC$36/360),1))</f>
        <v>1.0056541453874053</v>
      </c>
      <c r="CD51" s="26">
        <f ca="1">IF(CD$2=1,1,IF(Prj_Inflation=1,POWER(1+OFFSET(CD49,0,-1),Параметры!CD$36/360),1))</f>
        <v>1.0056541453874053</v>
      </c>
      <c r="CE51" s="26">
        <f ca="1">IF(CE$2=1,1,IF(Prj_Inflation=1,POWER(1+OFFSET(CE49,0,-1),Параметры!CE$36/360),1))</f>
        <v>1.0056541453874053</v>
      </c>
      <c r="CF51" s="26">
        <f ca="1">IF(CF$2=1,1,IF(Prj_Inflation=1,POWER(1+OFFSET(CF49,0,-1),Параметры!CF$36/360),1))</f>
        <v>1.0056541453874053</v>
      </c>
      <c r="CG51" s="26">
        <f ca="1">IF(CG$2=1,1,IF(Prj_Inflation=1,POWER(1+OFFSET(CG49,0,-1),Параметры!CG$36/360),1))</f>
        <v>1.0056541453874053</v>
      </c>
      <c r="CH51" s="26">
        <f ca="1">IF(CH$2=1,1,IF(Prj_Inflation=1,POWER(1+OFFSET(CH49,0,-1),Параметры!CH$36/360),1))</f>
        <v>1.0056541453874053</v>
      </c>
      <c r="CI51" s="26">
        <f ca="1">IF(CI$2=1,1,IF(Prj_Inflation=1,POWER(1+OFFSET(CI49,0,-1),Параметры!CI$36/360),1))</f>
        <v>1.0056541453874053</v>
      </c>
      <c r="CJ51" s="26">
        <f ca="1">IF(CJ$2=1,1,IF(Prj_Inflation=1,POWER(1+OFFSET(CJ49,0,-1),Параметры!CJ$36/360),1))</f>
        <v>1.0056541453874053</v>
      </c>
      <c r="CK51" s="26">
        <f ca="1">IF(CK$2=1,1,IF(Prj_Inflation=1,POWER(1+OFFSET(CK49,0,-1),Параметры!CK$36/360),1))</f>
        <v>1.0056541453874053</v>
      </c>
      <c r="CL51" s="26">
        <f ca="1">IF(CL$2=1,1,IF(Prj_Inflation=1,POWER(1+OFFSET(CL49,0,-1),Параметры!CL$36/360),1))</f>
        <v>1.0056541453874053</v>
      </c>
      <c r="CM51" s="26">
        <f ca="1">IF(CM$2=1,1,IF(Prj_Inflation=1,POWER(1+OFFSET(CM49,0,-1),Параметры!CM$36/360),1))</f>
        <v>1.0056541453874053</v>
      </c>
      <c r="CN51" s="26">
        <f ca="1">IF(CN$2=1,1,IF(Prj_Inflation=1,POWER(1+OFFSET(CN49,0,-1),Параметры!CN$36/360),1))</f>
        <v>1.0056541453874053</v>
      </c>
      <c r="CO51" s="26">
        <f ca="1">IF(CO$2=1,1,IF(Prj_Inflation=1,POWER(1+OFFSET(CO49,0,-1),Параметры!CO$36/360),1))</f>
        <v>1.0056541453874053</v>
      </c>
      <c r="CP51" s="26">
        <f ca="1">IF(CP$2=1,1,IF(Prj_Inflation=1,POWER(1+OFFSET(CP49,0,-1),Параметры!CP$36/360),1))</f>
        <v>1.0056541453874053</v>
      </c>
      <c r="CQ51" s="26">
        <f ca="1">IF(CQ$2=1,1,IF(Prj_Inflation=1,POWER(1+OFFSET(CQ49,0,-1),Параметры!CQ$36/360),1))</f>
        <v>1.0056541453874053</v>
      </c>
      <c r="CR51" s="26">
        <f ca="1">IF(CR$2=1,1,IF(Prj_Inflation=1,POWER(1+OFFSET(CR49,0,-1),Параметры!CR$36/360),1))</f>
        <v>1.0056541453874053</v>
      </c>
      <c r="CS51" s="26">
        <f ca="1">IF(CS$2=1,1,IF(Prj_Inflation=1,POWER(1+OFFSET(CS49,0,-1),Параметры!CS$36/360),1))</f>
        <v>1.0056541453874053</v>
      </c>
      <c r="CT51" s="26">
        <f ca="1">IF(CT$2=1,1,IF(Prj_Inflation=1,POWER(1+OFFSET(CT49,0,-1),Параметры!CT$36/360),1))</f>
        <v>1.0056541453874053</v>
      </c>
      <c r="CU51" s="26">
        <f ca="1">IF(CU$2=1,1,IF(Prj_Inflation=1,POWER(1+OFFSET(CU49,0,-1),Параметры!CU$36/360),1))</f>
        <v>1.0056541453874053</v>
      </c>
      <c r="CV51" s="26">
        <f ca="1">IF(CV$2=1,1,IF(Prj_Inflation=1,POWER(1+OFFSET(CV49,0,-1),Параметры!CV$36/360),1))</f>
        <v>1.0056541453874053</v>
      </c>
      <c r="CW51" s="26">
        <f ca="1">IF(CW$2=1,1,IF(Prj_Inflation=1,POWER(1+OFFSET(CW49,0,-1),Параметры!CW$36/360),1))</f>
        <v>1.0056541453874053</v>
      </c>
      <c r="CX51" s="26">
        <f ca="1">IF(CX$2=1,1,IF(Prj_Inflation=1,POWER(1+OFFSET(CX49,0,-1),Параметры!CX$36/360),1))</f>
        <v>1.0056541453874053</v>
      </c>
      <c r="CY51" s="26">
        <f ca="1">IF(CY$2=1,1,IF(Prj_Inflation=1,POWER(1+OFFSET(CY49,0,-1),Параметры!CY$36/360),1))</f>
        <v>1.0056541453874053</v>
      </c>
      <c r="CZ51" s="26">
        <f ca="1">IF(CZ$2=1,1,IF(Prj_Inflation=1,POWER(1+OFFSET(CZ49,0,-1),Параметры!CZ$36/360),1))</f>
        <v>1.0056541453874053</v>
      </c>
      <c r="DA51" s="26">
        <f ca="1">IF(DA$2=1,1,IF(Prj_Inflation=1,POWER(1+OFFSET(DA49,0,-1),Параметры!DA$36/360),1))</f>
        <v>1.0056541453874053</v>
      </c>
      <c r="DB51" s="26">
        <f ca="1">IF(DB$2=1,1,IF(Prj_Inflation=1,POWER(1+OFFSET(DB49,0,-1),Параметры!DB$36/360),1))</f>
        <v>1.0056541453874053</v>
      </c>
      <c r="DC51" s="26">
        <f ca="1">IF(DC$2=1,1,IF(Prj_Inflation=1,POWER(1+OFFSET(DC49,0,-1),Параметры!DC$36/360),1))</f>
        <v>1.0056541453874053</v>
      </c>
      <c r="DD51" s="26">
        <f ca="1">IF(DD$2=1,1,IF(Prj_Inflation=1,POWER(1+OFFSET(DD49,0,-1),Параметры!DD$36/360),1))</f>
        <v>1.0056541453874053</v>
      </c>
      <c r="DE51" s="26">
        <f ca="1">IF(DE$2=1,1,IF(Prj_Inflation=1,POWER(1+OFFSET(DE49,0,-1),Параметры!DE$36/360),1))</f>
        <v>1.0056541453874053</v>
      </c>
      <c r="DF51" s="26">
        <f ca="1">IF(DF$2=1,1,IF(Prj_Inflation=1,POWER(1+OFFSET(DF49,0,-1),Параметры!DF$36/360),1))</f>
        <v>1.0056541453874053</v>
      </c>
      <c r="DG51" s="26">
        <f ca="1">IF(DG$2=1,1,IF(Prj_Inflation=1,POWER(1+OFFSET(DG49,0,-1),Параметры!DG$36/360),1))</f>
        <v>1.0056541453874053</v>
      </c>
      <c r="DH51" s="26">
        <f ca="1">IF(DH$2=1,1,IF(Prj_Inflation=1,POWER(1+OFFSET(DH49,0,-1),Параметры!DH$36/360),1))</f>
        <v>1.0056541453874053</v>
      </c>
      <c r="DI51" s="26">
        <f ca="1">IF(DI$2=1,1,IF(Prj_Inflation=1,POWER(1+OFFSET(DI49,0,-1),Параметры!DI$36/360),1))</f>
        <v>1.0056541453874053</v>
      </c>
      <c r="DJ51" s="26">
        <f ca="1">IF(DJ$2=1,1,IF(Prj_Inflation=1,POWER(1+OFFSET(DJ49,0,-1),Параметры!DJ$36/360),1))</f>
        <v>1.0056541453874053</v>
      </c>
      <c r="DK51" s="26">
        <f ca="1">IF(DK$2=1,1,IF(Prj_Inflation=1,POWER(1+OFFSET(DK49,0,-1),Параметры!DK$36/360),1))</f>
        <v>1.0056541453874053</v>
      </c>
      <c r="DL51" s="26">
        <f ca="1">IF(DL$2=1,1,IF(Prj_Inflation=1,POWER(1+OFFSET(DL49,0,-1),Параметры!DL$36/360),1))</f>
        <v>1.0056541453874053</v>
      </c>
      <c r="DM51" s="26">
        <f ca="1">IF(DM$2=1,1,IF(Prj_Inflation=1,POWER(1+OFFSET(DM49,0,-1),Параметры!DM$36/360),1))</f>
        <v>1.0056541453874053</v>
      </c>
      <c r="DN51" s="26">
        <f ca="1">IF(DN$2=1,1,IF(Prj_Inflation=1,POWER(1+OFFSET(DN49,0,-1),Параметры!DN$36/360),1))</f>
        <v>1.0056541453874053</v>
      </c>
      <c r="DO51" s="26">
        <f ca="1">IF(DO$2=1,1,IF(Prj_Inflation=1,POWER(1+OFFSET(DO49,0,-1),Параметры!DO$36/360),1))</f>
        <v>1.0056541453874053</v>
      </c>
      <c r="DP51" s="26">
        <f ca="1">IF(DP$2=1,1,IF(Prj_Inflation=1,POWER(1+OFFSET(DP49,0,-1),Параметры!DP$36/360),1))</f>
        <v>1.0056541453874053</v>
      </c>
      <c r="DQ51" s="26">
        <f ca="1">IF(DQ$2=1,1,IF(Prj_Inflation=1,POWER(1+OFFSET(DQ49,0,-1),Параметры!DQ$36/360),1))</f>
        <v>1.0056541453874053</v>
      </c>
      <c r="DR51" s="26">
        <f ca="1">IF(DR$2=1,1,IF(Prj_Inflation=1,POWER(1+OFFSET(DR49,0,-1),Параметры!DR$36/360),1))</f>
        <v>1.0056541453874053</v>
      </c>
      <c r="DS51" s="26">
        <f ca="1">IF(DS$2=1,1,IF(Prj_Inflation=1,POWER(1+OFFSET(DS49,0,-1),Параметры!DS$36/360),1))</f>
        <v>1.0056541453874053</v>
      </c>
      <c r="DT51" s="26">
        <f ca="1">IF(DT$2=1,1,IF(Prj_Inflation=1,POWER(1+OFFSET(DT49,0,-1),Параметры!DT$36/360),1))</f>
        <v>1.0056541453874053</v>
      </c>
      <c r="DU51" s="26">
        <f ca="1">IF(DU$2=1,1,IF(Prj_Inflation=1,POWER(1+OFFSET(DU49,0,-1),Параметры!DU$36/360),1))</f>
        <v>1.0056541453874053</v>
      </c>
      <c r="DV51" s="26">
        <f ca="1">IF(DV$2=1,1,IF(Prj_Inflation=1,POWER(1+OFFSET(DV49,0,-1),Параметры!DV$36/360),1))</f>
        <v>1.0056541453874053</v>
      </c>
    </row>
    <row r="52" spans="1:126" hidden="1" outlineLevel="1" x14ac:dyDescent="0.2">
      <c r="A52" s="10" t="str">
        <f ca="1">Language!A417</f>
        <v>Детализация; темпы роста цен в отдельных категориях:</v>
      </c>
    </row>
    <row r="53" spans="1:126" hidden="1" outlineLevel="1" x14ac:dyDescent="0.2">
      <c r="A53" s="10" t="str">
        <f ca="1">Language!A418</f>
        <v>Продажи</v>
      </c>
      <c r="C53" s="1" t="str">
        <f ca="1">Language!A484</f>
        <v>% в год</v>
      </c>
      <c r="F53" s="6" t="s">
        <v>1921</v>
      </c>
      <c r="G53" s="288">
        <f t="shared" ref="G53:BR56" si="31">G$49</f>
        <v>7.0000000000000007E-2</v>
      </c>
      <c r="H53" s="288">
        <f t="shared" si="31"/>
        <v>7.0000000000000007E-2</v>
      </c>
      <c r="I53" s="288">
        <f t="shared" si="31"/>
        <v>7.0000000000000007E-2</v>
      </c>
      <c r="J53" s="288">
        <f t="shared" si="31"/>
        <v>7.0000000000000007E-2</v>
      </c>
      <c r="K53" s="288">
        <f t="shared" si="31"/>
        <v>7.0000000000000007E-2</v>
      </c>
      <c r="L53" s="288">
        <f t="shared" si="31"/>
        <v>7.0000000000000007E-2</v>
      </c>
      <c r="M53" s="288">
        <f t="shared" si="31"/>
        <v>7.0000000000000007E-2</v>
      </c>
      <c r="N53" s="288">
        <f t="shared" si="31"/>
        <v>7.0000000000000007E-2</v>
      </c>
      <c r="O53" s="288">
        <f t="shared" si="31"/>
        <v>7.0000000000000007E-2</v>
      </c>
      <c r="P53" s="288">
        <f t="shared" si="31"/>
        <v>7.0000000000000007E-2</v>
      </c>
      <c r="Q53" s="288">
        <f t="shared" si="31"/>
        <v>7.0000000000000007E-2</v>
      </c>
      <c r="R53" s="288">
        <f t="shared" si="31"/>
        <v>7.0000000000000007E-2</v>
      </c>
      <c r="S53" s="288">
        <f t="shared" si="31"/>
        <v>7.0000000000000007E-2</v>
      </c>
      <c r="T53" s="288">
        <f t="shared" si="31"/>
        <v>7.0000000000000007E-2</v>
      </c>
      <c r="U53" s="288">
        <f t="shared" si="31"/>
        <v>7.0000000000000007E-2</v>
      </c>
      <c r="V53" s="288">
        <f t="shared" si="31"/>
        <v>7.0000000000000007E-2</v>
      </c>
      <c r="W53" s="288">
        <f t="shared" si="31"/>
        <v>7.0000000000000007E-2</v>
      </c>
      <c r="X53" s="288">
        <f t="shared" si="31"/>
        <v>7.0000000000000007E-2</v>
      </c>
      <c r="Y53" s="288">
        <f t="shared" si="31"/>
        <v>7.0000000000000007E-2</v>
      </c>
      <c r="Z53" s="288">
        <f t="shared" si="31"/>
        <v>7.0000000000000007E-2</v>
      </c>
      <c r="AA53" s="288">
        <f t="shared" si="31"/>
        <v>7.0000000000000007E-2</v>
      </c>
      <c r="AB53" s="288">
        <f t="shared" si="31"/>
        <v>7.0000000000000007E-2</v>
      </c>
      <c r="AC53" s="288">
        <f t="shared" si="31"/>
        <v>7.0000000000000007E-2</v>
      </c>
      <c r="AD53" s="288">
        <f t="shared" si="31"/>
        <v>7.0000000000000007E-2</v>
      </c>
      <c r="AE53" s="288">
        <f t="shared" si="31"/>
        <v>7.0000000000000007E-2</v>
      </c>
      <c r="AF53" s="288">
        <f t="shared" si="31"/>
        <v>7.0000000000000007E-2</v>
      </c>
      <c r="AG53" s="288">
        <f t="shared" si="31"/>
        <v>7.0000000000000007E-2</v>
      </c>
      <c r="AH53" s="288">
        <f t="shared" si="31"/>
        <v>7.0000000000000007E-2</v>
      </c>
      <c r="AI53" s="288">
        <f t="shared" si="31"/>
        <v>7.0000000000000007E-2</v>
      </c>
      <c r="AJ53" s="288">
        <f t="shared" si="31"/>
        <v>7.0000000000000007E-2</v>
      </c>
      <c r="AK53" s="288">
        <f t="shared" si="31"/>
        <v>7.0000000000000007E-2</v>
      </c>
      <c r="AL53" s="288">
        <f t="shared" si="31"/>
        <v>7.0000000000000007E-2</v>
      </c>
      <c r="AM53" s="288">
        <f t="shared" si="31"/>
        <v>7.0000000000000007E-2</v>
      </c>
      <c r="AN53" s="288">
        <f t="shared" si="31"/>
        <v>7.0000000000000007E-2</v>
      </c>
      <c r="AO53" s="288">
        <f t="shared" si="31"/>
        <v>7.0000000000000007E-2</v>
      </c>
      <c r="AP53" s="288">
        <f t="shared" si="31"/>
        <v>7.0000000000000007E-2</v>
      </c>
      <c r="AQ53" s="288">
        <f t="shared" si="31"/>
        <v>7.0000000000000007E-2</v>
      </c>
      <c r="AR53" s="288">
        <f t="shared" si="31"/>
        <v>7.0000000000000007E-2</v>
      </c>
      <c r="AS53" s="288">
        <f t="shared" si="31"/>
        <v>7.0000000000000007E-2</v>
      </c>
      <c r="AT53" s="288">
        <f t="shared" si="31"/>
        <v>7.0000000000000007E-2</v>
      </c>
      <c r="AU53" s="288">
        <f t="shared" si="31"/>
        <v>7.0000000000000007E-2</v>
      </c>
      <c r="AV53" s="288">
        <f t="shared" si="31"/>
        <v>7.0000000000000007E-2</v>
      </c>
      <c r="AW53" s="288">
        <f t="shared" si="31"/>
        <v>7.0000000000000007E-2</v>
      </c>
      <c r="AX53" s="288">
        <f t="shared" si="31"/>
        <v>7.0000000000000007E-2</v>
      </c>
      <c r="AY53" s="288">
        <f t="shared" si="31"/>
        <v>7.0000000000000007E-2</v>
      </c>
      <c r="AZ53" s="288">
        <f t="shared" si="31"/>
        <v>7.0000000000000007E-2</v>
      </c>
      <c r="BA53" s="288">
        <f t="shared" si="31"/>
        <v>7.0000000000000007E-2</v>
      </c>
      <c r="BB53" s="288">
        <f t="shared" si="31"/>
        <v>7.0000000000000007E-2</v>
      </c>
      <c r="BC53" s="288">
        <f t="shared" si="31"/>
        <v>7.0000000000000007E-2</v>
      </c>
      <c r="BD53" s="288">
        <f t="shared" si="31"/>
        <v>7.0000000000000007E-2</v>
      </c>
      <c r="BE53" s="288">
        <f t="shared" si="31"/>
        <v>7.0000000000000007E-2</v>
      </c>
      <c r="BF53" s="288">
        <f t="shared" si="31"/>
        <v>7.0000000000000007E-2</v>
      </c>
      <c r="BG53" s="288">
        <f t="shared" si="31"/>
        <v>7.0000000000000007E-2</v>
      </c>
      <c r="BH53" s="288">
        <f t="shared" si="31"/>
        <v>7.0000000000000007E-2</v>
      </c>
      <c r="BI53" s="288">
        <f t="shared" si="31"/>
        <v>7.0000000000000007E-2</v>
      </c>
      <c r="BJ53" s="288">
        <f t="shared" si="31"/>
        <v>7.0000000000000007E-2</v>
      </c>
      <c r="BK53" s="288">
        <f t="shared" si="31"/>
        <v>7.0000000000000007E-2</v>
      </c>
      <c r="BL53" s="288">
        <f t="shared" si="31"/>
        <v>7.0000000000000007E-2</v>
      </c>
      <c r="BM53" s="288">
        <f t="shared" si="31"/>
        <v>7.0000000000000007E-2</v>
      </c>
      <c r="BN53" s="288">
        <f t="shared" si="31"/>
        <v>7.0000000000000007E-2</v>
      </c>
      <c r="BO53" s="288">
        <f t="shared" si="31"/>
        <v>7.0000000000000007E-2</v>
      </c>
      <c r="BP53" s="288">
        <f t="shared" si="31"/>
        <v>7.0000000000000007E-2</v>
      </c>
      <c r="BQ53" s="288">
        <f t="shared" si="31"/>
        <v>7.0000000000000007E-2</v>
      </c>
      <c r="BR53" s="288">
        <f t="shared" si="31"/>
        <v>7.0000000000000007E-2</v>
      </c>
      <c r="BS53" s="288">
        <f t="shared" ref="BS53:DV55" si="32">BS$49</f>
        <v>7.0000000000000007E-2</v>
      </c>
      <c r="BT53" s="288">
        <f t="shared" si="32"/>
        <v>7.0000000000000007E-2</v>
      </c>
      <c r="BU53" s="288">
        <f t="shared" si="32"/>
        <v>7.0000000000000007E-2</v>
      </c>
      <c r="BV53" s="288">
        <f t="shared" si="32"/>
        <v>7.0000000000000007E-2</v>
      </c>
      <c r="BW53" s="288">
        <f t="shared" si="32"/>
        <v>7.0000000000000007E-2</v>
      </c>
      <c r="BX53" s="288">
        <f t="shared" si="32"/>
        <v>7.0000000000000007E-2</v>
      </c>
      <c r="BY53" s="288">
        <f t="shared" si="32"/>
        <v>7.0000000000000007E-2</v>
      </c>
      <c r="BZ53" s="288">
        <f t="shared" si="32"/>
        <v>7.0000000000000007E-2</v>
      </c>
      <c r="CA53" s="288">
        <f t="shared" si="32"/>
        <v>7.0000000000000007E-2</v>
      </c>
      <c r="CB53" s="288">
        <f t="shared" si="32"/>
        <v>7.0000000000000007E-2</v>
      </c>
      <c r="CC53" s="288">
        <f t="shared" si="32"/>
        <v>7.0000000000000007E-2</v>
      </c>
      <c r="CD53" s="288">
        <f t="shared" si="32"/>
        <v>7.0000000000000007E-2</v>
      </c>
      <c r="CE53" s="288">
        <f t="shared" si="32"/>
        <v>7.0000000000000007E-2</v>
      </c>
      <c r="CF53" s="288">
        <f t="shared" si="32"/>
        <v>7.0000000000000007E-2</v>
      </c>
      <c r="CG53" s="288">
        <f t="shared" si="32"/>
        <v>7.0000000000000007E-2</v>
      </c>
      <c r="CH53" s="288">
        <f t="shared" si="32"/>
        <v>7.0000000000000007E-2</v>
      </c>
      <c r="CI53" s="288">
        <f t="shared" si="32"/>
        <v>7.0000000000000007E-2</v>
      </c>
      <c r="CJ53" s="288">
        <f t="shared" si="32"/>
        <v>7.0000000000000007E-2</v>
      </c>
      <c r="CK53" s="288">
        <f t="shared" si="32"/>
        <v>7.0000000000000007E-2</v>
      </c>
      <c r="CL53" s="288">
        <f t="shared" si="32"/>
        <v>7.0000000000000007E-2</v>
      </c>
      <c r="CM53" s="288">
        <f t="shared" si="32"/>
        <v>7.0000000000000007E-2</v>
      </c>
      <c r="CN53" s="288">
        <f t="shared" si="32"/>
        <v>7.0000000000000007E-2</v>
      </c>
      <c r="CO53" s="288">
        <f t="shared" si="32"/>
        <v>7.0000000000000007E-2</v>
      </c>
      <c r="CP53" s="288">
        <f t="shared" si="32"/>
        <v>7.0000000000000007E-2</v>
      </c>
      <c r="CQ53" s="288">
        <f t="shared" si="32"/>
        <v>7.0000000000000007E-2</v>
      </c>
      <c r="CR53" s="288">
        <f t="shared" si="32"/>
        <v>7.0000000000000007E-2</v>
      </c>
      <c r="CS53" s="288">
        <f t="shared" si="32"/>
        <v>7.0000000000000007E-2</v>
      </c>
      <c r="CT53" s="288">
        <f t="shared" si="32"/>
        <v>7.0000000000000007E-2</v>
      </c>
      <c r="CU53" s="288">
        <f t="shared" si="32"/>
        <v>7.0000000000000007E-2</v>
      </c>
      <c r="CV53" s="288">
        <f t="shared" si="32"/>
        <v>7.0000000000000007E-2</v>
      </c>
      <c r="CW53" s="288">
        <f t="shared" si="32"/>
        <v>7.0000000000000007E-2</v>
      </c>
      <c r="CX53" s="288">
        <f t="shared" si="32"/>
        <v>7.0000000000000007E-2</v>
      </c>
      <c r="CY53" s="288">
        <f t="shared" si="32"/>
        <v>7.0000000000000007E-2</v>
      </c>
      <c r="CZ53" s="288">
        <f t="shared" si="32"/>
        <v>7.0000000000000007E-2</v>
      </c>
      <c r="DA53" s="288">
        <f t="shared" si="32"/>
        <v>7.0000000000000007E-2</v>
      </c>
      <c r="DB53" s="288">
        <f t="shared" si="32"/>
        <v>7.0000000000000007E-2</v>
      </c>
      <c r="DC53" s="288">
        <f t="shared" si="32"/>
        <v>7.0000000000000007E-2</v>
      </c>
      <c r="DD53" s="288">
        <f t="shared" si="32"/>
        <v>7.0000000000000007E-2</v>
      </c>
      <c r="DE53" s="288">
        <f t="shared" si="32"/>
        <v>7.0000000000000007E-2</v>
      </c>
      <c r="DF53" s="288">
        <f t="shared" si="32"/>
        <v>7.0000000000000007E-2</v>
      </c>
      <c r="DG53" s="288">
        <f t="shared" si="32"/>
        <v>7.0000000000000007E-2</v>
      </c>
      <c r="DH53" s="288">
        <f t="shared" si="32"/>
        <v>7.0000000000000007E-2</v>
      </c>
      <c r="DI53" s="288">
        <f t="shared" si="32"/>
        <v>7.0000000000000007E-2</v>
      </c>
      <c r="DJ53" s="288">
        <f t="shared" si="32"/>
        <v>7.0000000000000007E-2</v>
      </c>
      <c r="DK53" s="288">
        <f t="shared" si="32"/>
        <v>7.0000000000000007E-2</v>
      </c>
      <c r="DL53" s="288">
        <f t="shared" si="32"/>
        <v>7.0000000000000007E-2</v>
      </c>
      <c r="DM53" s="288">
        <f t="shared" si="32"/>
        <v>7.0000000000000007E-2</v>
      </c>
      <c r="DN53" s="288">
        <f t="shared" si="32"/>
        <v>7.0000000000000007E-2</v>
      </c>
      <c r="DO53" s="288">
        <f t="shared" si="32"/>
        <v>7.0000000000000007E-2</v>
      </c>
      <c r="DP53" s="288">
        <f t="shared" si="32"/>
        <v>7.0000000000000007E-2</v>
      </c>
      <c r="DQ53" s="288">
        <f t="shared" si="32"/>
        <v>7.0000000000000007E-2</v>
      </c>
      <c r="DR53" s="288">
        <f t="shared" si="32"/>
        <v>7.0000000000000007E-2</v>
      </c>
      <c r="DS53" s="288">
        <f t="shared" si="32"/>
        <v>7.0000000000000007E-2</v>
      </c>
      <c r="DT53" s="288">
        <f t="shared" si="32"/>
        <v>7.0000000000000007E-2</v>
      </c>
      <c r="DU53" s="288">
        <f t="shared" si="32"/>
        <v>7.0000000000000007E-2</v>
      </c>
      <c r="DV53" s="288">
        <f t="shared" si="32"/>
        <v>7.0000000000000007E-2</v>
      </c>
    </row>
    <row r="54" spans="1:126" hidden="1" outlineLevel="1" x14ac:dyDescent="0.2">
      <c r="A54" s="10" t="str">
        <f ca="1">Language!A419</f>
        <v>Материалы и комплектующие</v>
      </c>
      <c r="C54" s="1" t="str">
        <f ca="1">Language!A484</f>
        <v>% в год</v>
      </c>
      <c r="F54" s="6" t="s">
        <v>1921</v>
      </c>
      <c r="G54" s="288">
        <f t="shared" si="31"/>
        <v>7.0000000000000007E-2</v>
      </c>
      <c r="H54" s="288">
        <f t="shared" si="31"/>
        <v>7.0000000000000007E-2</v>
      </c>
      <c r="I54" s="288">
        <f t="shared" si="31"/>
        <v>7.0000000000000007E-2</v>
      </c>
      <c r="J54" s="288">
        <f t="shared" si="31"/>
        <v>7.0000000000000007E-2</v>
      </c>
      <c r="K54" s="288">
        <f t="shared" si="31"/>
        <v>7.0000000000000007E-2</v>
      </c>
      <c r="L54" s="288">
        <f t="shared" si="31"/>
        <v>7.0000000000000007E-2</v>
      </c>
      <c r="M54" s="288">
        <f t="shared" si="31"/>
        <v>7.0000000000000007E-2</v>
      </c>
      <c r="N54" s="288">
        <f t="shared" si="31"/>
        <v>7.0000000000000007E-2</v>
      </c>
      <c r="O54" s="288">
        <f t="shared" si="31"/>
        <v>7.0000000000000007E-2</v>
      </c>
      <c r="P54" s="288">
        <f t="shared" si="31"/>
        <v>7.0000000000000007E-2</v>
      </c>
      <c r="Q54" s="288">
        <f t="shared" si="31"/>
        <v>7.0000000000000007E-2</v>
      </c>
      <c r="R54" s="288">
        <f t="shared" si="31"/>
        <v>7.0000000000000007E-2</v>
      </c>
      <c r="S54" s="288">
        <f t="shared" si="31"/>
        <v>7.0000000000000007E-2</v>
      </c>
      <c r="T54" s="288">
        <f t="shared" si="31"/>
        <v>7.0000000000000007E-2</v>
      </c>
      <c r="U54" s="288">
        <f t="shared" si="31"/>
        <v>7.0000000000000007E-2</v>
      </c>
      <c r="V54" s="288">
        <f t="shared" si="31"/>
        <v>7.0000000000000007E-2</v>
      </c>
      <c r="W54" s="288">
        <f t="shared" si="31"/>
        <v>7.0000000000000007E-2</v>
      </c>
      <c r="X54" s="288">
        <f t="shared" si="31"/>
        <v>7.0000000000000007E-2</v>
      </c>
      <c r="Y54" s="288">
        <f t="shared" si="31"/>
        <v>7.0000000000000007E-2</v>
      </c>
      <c r="Z54" s="288">
        <f t="shared" si="31"/>
        <v>7.0000000000000007E-2</v>
      </c>
      <c r="AA54" s="288">
        <f t="shared" si="31"/>
        <v>7.0000000000000007E-2</v>
      </c>
      <c r="AB54" s="288">
        <f t="shared" si="31"/>
        <v>7.0000000000000007E-2</v>
      </c>
      <c r="AC54" s="288">
        <f t="shared" si="31"/>
        <v>7.0000000000000007E-2</v>
      </c>
      <c r="AD54" s="288">
        <f t="shared" si="31"/>
        <v>7.0000000000000007E-2</v>
      </c>
      <c r="AE54" s="288">
        <f t="shared" si="31"/>
        <v>7.0000000000000007E-2</v>
      </c>
      <c r="AF54" s="288">
        <f t="shared" si="31"/>
        <v>7.0000000000000007E-2</v>
      </c>
      <c r="AG54" s="288">
        <f t="shared" si="31"/>
        <v>7.0000000000000007E-2</v>
      </c>
      <c r="AH54" s="288">
        <f t="shared" si="31"/>
        <v>7.0000000000000007E-2</v>
      </c>
      <c r="AI54" s="288">
        <f t="shared" si="31"/>
        <v>7.0000000000000007E-2</v>
      </c>
      <c r="AJ54" s="288">
        <f t="shared" si="31"/>
        <v>7.0000000000000007E-2</v>
      </c>
      <c r="AK54" s="288">
        <f t="shared" si="31"/>
        <v>7.0000000000000007E-2</v>
      </c>
      <c r="AL54" s="288">
        <f t="shared" si="31"/>
        <v>7.0000000000000007E-2</v>
      </c>
      <c r="AM54" s="288">
        <f t="shared" si="31"/>
        <v>7.0000000000000007E-2</v>
      </c>
      <c r="AN54" s="288">
        <f t="shared" si="31"/>
        <v>7.0000000000000007E-2</v>
      </c>
      <c r="AO54" s="288">
        <f t="shared" si="31"/>
        <v>7.0000000000000007E-2</v>
      </c>
      <c r="AP54" s="288">
        <f t="shared" si="31"/>
        <v>7.0000000000000007E-2</v>
      </c>
      <c r="AQ54" s="288">
        <f t="shared" si="31"/>
        <v>7.0000000000000007E-2</v>
      </c>
      <c r="AR54" s="288">
        <f t="shared" si="31"/>
        <v>7.0000000000000007E-2</v>
      </c>
      <c r="AS54" s="288">
        <f t="shared" si="31"/>
        <v>7.0000000000000007E-2</v>
      </c>
      <c r="AT54" s="288">
        <f t="shared" si="31"/>
        <v>7.0000000000000007E-2</v>
      </c>
      <c r="AU54" s="288">
        <f t="shared" si="31"/>
        <v>7.0000000000000007E-2</v>
      </c>
      <c r="AV54" s="288">
        <f t="shared" si="31"/>
        <v>7.0000000000000007E-2</v>
      </c>
      <c r="AW54" s="288">
        <f t="shared" si="31"/>
        <v>7.0000000000000007E-2</v>
      </c>
      <c r="AX54" s="288">
        <f t="shared" si="31"/>
        <v>7.0000000000000007E-2</v>
      </c>
      <c r="AY54" s="288">
        <f t="shared" si="31"/>
        <v>7.0000000000000007E-2</v>
      </c>
      <c r="AZ54" s="288">
        <f t="shared" si="31"/>
        <v>7.0000000000000007E-2</v>
      </c>
      <c r="BA54" s="288">
        <f t="shared" si="31"/>
        <v>7.0000000000000007E-2</v>
      </c>
      <c r="BB54" s="288">
        <f t="shared" si="31"/>
        <v>7.0000000000000007E-2</v>
      </c>
      <c r="BC54" s="288">
        <f t="shared" si="31"/>
        <v>7.0000000000000007E-2</v>
      </c>
      <c r="BD54" s="288">
        <f t="shared" si="31"/>
        <v>7.0000000000000007E-2</v>
      </c>
      <c r="BE54" s="288">
        <f t="shared" si="31"/>
        <v>7.0000000000000007E-2</v>
      </c>
      <c r="BF54" s="288">
        <f t="shared" si="31"/>
        <v>7.0000000000000007E-2</v>
      </c>
      <c r="BG54" s="288">
        <f t="shared" si="31"/>
        <v>7.0000000000000007E-2</v>
      </c>
      <c r="BH54" s="288">
        <f t="shared" si="31"/>
        <v>7.0000000000000007E-2</v>
      </c>
      <c r="BI54" s="288">
        <f t="shared" si="31"/>
        <v>7.0000000000000007E-2</v>
      </c>
      <c r="BJ54" s="288">
        <f t="shared" si="31"/>
        <v>7.0000000000000007E-2</v>
      </c>
      <c r="BK54" s="288">
        <f t="shared" si="31"/>
        <v>7.0000000000000007E-2</v>
      </c>
      <c r="BL54" s="288">
        <f t="shared" si="31"/>
        <v>7.0000000000000007E-2</v>
      </c>
      <c r="BM54" s="288">
        <f t="shared" si="31"/>
        <v>7.0000000000000007E-2</v>
      </c>
      <c r="BN54" s="288">
        <f t="shared" si="31"/>
        <v>7.0000000000000007E-2</v>
      </c>
      <c r="BO54" s="288">
        <f t="shared" si="31"/>
        <v>7.0000000000000007E-2</v>
      </c>
      <c r="BP54" s="288">
        <f t="shared" si="31"/>
        <v>7.0000000000000007E-2</v>
      </c>
      <c r="BQ54" s="288">
        <f t="shared" si="31"/>
        <v>7.0000000000000007E-2</v>
      </c>
      <c r="BR54" s="288">
        <f t="shared" si="31"/>
        <v>7.0000000000000007E-2</v>
      </c>
      <c r="BS54" s="288">
        <f t="shared" si="32"/>
        <v>7.0000000000000007E-2</v>
      </c>
      <c r="BT54" s="288">
        <f t="shared" si="32"/>
        <v>7.0000000000000007E-2</v>
      </c>
      <c r="BU54" s="288">
        <f t="shared" si="32"/>
        <v>7.0000000000000007E-2</v>
      </c>
      <c r="BV54" s="288">
        <f t="shared" si="32"/>
        <v>7.0000000000000007E-2</v>
      </c>
      <c r="BW54" s="288">
        <f t="shared" si="32"/>
        <v>7.0000000000000007E-2</v>
      </c>
      <c r="BX54" s="288">
        <f t="shared" si="32"/>
        <v>7.0000000000000007E-2</v>
      </c>
      <c r="BY54" s="288">
        <f t="shared" si="32"/>
        <v>7.0000000000000007E-2</v>
      </c>
      <c r="BZ54" s="288">
        <f t="shared" si="32"/>
        <v>7.0000000000000007E-2</v>
      </c>
      <c r="CA54" s="288">
        <f t="shared" si="32"/>
        <v>7.0000000000000007E-2</v>
      </c>
      <c r="CB54" s="288">
        <f t="shared" si="32"/>
        <v>7.0000000000000007E-2</v>
      </c>
      <c r="CC54" s="288">
        <f t="shared" si="32"/>
        <v>7.0000000000000007E-2</v>
      </c>
      <c r="CD54" s="288">
        <f t="shared" si="32"/>
        <v>7.0000000000000007E-2</v>
      </c>
      <c r="CE54" s="288">
        <f t="shared" si="32"/>
        <v>7.0000000000000007E-2</v>
      </c>
      <c r="CF54" s="288">
        <f t="shared" si="32"/>
        <v>7.0000000000000007E-2</v>
      </c>
      <c r="CG54" s="288">
        <f t="shared" si="32"/>
        <v>7.0000000000000007E-2</v>
      </c>
      <c r="CH54" s="288">
        <f t="shared" si="32"/>
        <v>7.0000000000000007E-2</v>
      </c>
      <c r="CI54" s="288">
        <f t="shared" si="32"/>
        <v>7.0000000000000007E-2</v>
      </c>
      <c r="CJ54" s="288">
        <f t="shared" si="32"/>
        <v>7.0000000000000007E-2</v>
      </c>
      <c r="CK54" s="288">
        <f t="shared" si="32"/>
        <v>7.0000000000000007E-2</v>
      </c>
      <c r="CL54" s="288">
        <f t="shared" si="32"/>
        <v>7.0000000000000007E-2</v>
      </c>
      <c r="CM54" s="288">
        <f t="shared" si="32"/>
        <v>7.0000000000000007E-2</v>
      </c>
      <c r="CN54" s="288">
        <f t="shared" si="32"/>
        <v>7.0000000000000007E-2</v>
      </c>
      <c r="CO54" s="288">
        <f t="shared" si="32"/>
        <v>7.0000000000000007E-2</v>
      </c>
      <c r="CP54" s="288">
        <f t="shared" si="32"/>
        <v>7.0000000000000007E-2</v>
      </c>
      <c r="CQ54" s="288">
        <f t="shared" si="32"/>
        <v>7.0000000000000007E-2</v>
      </c>
      <c r="CR54" s="288">
        <f t="shared" si="32"/>
        <v>7.0000000000000007E-2</v>
      </c>
      <c r="CS54" s="288">
        <f t="shared" si="32"/>
        <v>7.0000000000000007E-2</v>
      </c>
      <c r="CT54" s="288">
        <f t="shared" si="32"/>
        <v>7.0000000000000007E-2</v>
      </c>
      <c r="CU54" s="288">
        <f t="shared" si="32"/>
        <v>7.0000000000000007E-2</v>
      </c>
      <c r="CV54" s="288">
        <f t="shared" si="32"/>
        <v>7.0000000000000007E-2</v>
      </c>
      <c r="CW54" s="288">
        <f t="shared" si="32"/>
        <v>7.0000000000000007E-2</v>
      </c>
      <c r="CX54" s="288">
        <f t="shared" si="32"/>
        <v>7.0000000000000007E-2</v>
      </c>
      <c r="CY54" s="288">
        <f t="shared" si="32"/>
        <v>7.0000000000000007E-2</v>
      </c>
      <c r="CZ54" s="288">
        <f t="shared" si="32"/>
        <v>7.0000000000000007E-2</v>
      </c>
      <c r="DA54" s="288">
        <f t="shared" si="32"/>
        <v>7.0000000000000007E-2</v>
      </c>
      <c r="DB54" s="288">
        <f t="shared" si="32"/>
        <v>7.0000000000000007E-2</v>
      </c>
      <c r="DC54" s="288">
        <f t="shared" si="32"/>
        <v>7.0000000000000007E-2</v>
      </c>
      <c r="DD54" s="288">
        <f t="shared" si="32"/>
        <v>7.0000000000000007E-2</v>
      </c>
      <c r="DE54" s="288">
        <f t="shared" si="32"/>
        <v>7.0000000000000007E-2</v>
      </c>
      <c r="DF54" s="288">
        <f t="shared" si="32"/>
        <v>7.0000000000000007E-2</v>
      </c>
      <c r="DG54" s="288">
        <f t="shared" si="32"/>
        <v>7.0000000000000007E-2</v>
      </c>
      <c r="DH54" s="288">
        <f t="shared" si="32"/>
        <v>7.0000000000000007E-2</v>
      </c>
      <c r="DI54" s="288">
        <f t="shared" si="32"/>
        <v>7.0000000000000007E-2</v>
      </c>
      <c r="DJ54" s="288">
        <f t="shared" si="32"/>
        <v>7.0000000000000007E-2</v>
      </c>
      <c r="DK54" s="288">
        <f t="shared" si="32"/>
        <v>7.0000000000000007E-2</v>
      </c>
      <c r="DL54" s="288">
        <f t="shared" si="32"/>
        <v>7.0000000000000007E-2</v>
      </c>
      <c r="DM54" s="288">
        <f t="shared" si="32"/>
        <v>7.0000000000000007E-2</v>
      </c>
      <c r="DN54" s="288">
        <f t="shared" si="32"/>
        <v>7.0000000000000007E-2</v>
      </c>
      <c r="DO54" s="288">
        <f t="shared" si="32"/>
        <v>7.0000000000000007E-2</v>
      </c>
      <c r="DP54" s="288">
        <f t="shared" si="32"/>
        <v>7.0000000000000007E-2</v>
      </c>
      <c r="DQ54" s="288">
        <f t="shared" si="32"/>
        <v>7.0000000000000007E-2</v>
      </c>
      <c r="DR54" s="288">
        <f t="shared" si="32"/>
        <v>7.0000000000000007E-2</v>
      </c>
      <c r="DS54" s="288">
        <f t="shared" si="32"/>
        <v>7.0000000000000007E-2</v>
      </c>
      <c r="DT54" s="288">
        <f t="shared" si="32"/>
        <v>7.0000000000000007E-2</v>
      </c>
      <c r="DU54" s="288">
        <f t="shared" si="32"/>
        <v>7.0000000000000007E-2</v>
      </c>
      <c r="DV54" s="288">
        <f t="shared" si="32"/>
        <v>7.0000000000000007E-2</v>
      </c>
    </row>
    <row r="55" spans="1:126" outlineLevel="1" x14ac:dyDescent="0.2">
      <c r="A55" s="10" t="str">
        <f ca="1">Language!A1325</f>
        <v>Операционные расходы</v>
      </c>
      <c r="C55" s="1" t="str">
        <f ca="1">Language!A484</f>
        <v>% в год</v>
      </c>
      <c r="F55" s="6" t="s">
        <v>1921</v>
      </c>
      <c r="G55" s="288">
        <f t="shared" si="31"/>
        <v>7.0000000000000007E-2</v>
      </c>
      <c r="H55" s="288">
        <f t="shared" si="31"/>
        <v>7.0000000000000007E-2</v>
      </c>
      <c r="I55" s="288">
        <f t="shared" si="31"/>
        <v>7.0000000000000007E-2</v>
      </c>
      <c r="J55" s="288">
        <f t="shared" si="31"/>
        <v>7.0000000000000007E-2</v>
      </c>
      <c r="K55" s="288">
        <f t="shared" si="31"/>
        <v>7.0000000000000007E-2</v>
      </c>
      <c r="L55" s="288">
        <f t="shared" si="31"/>
        <v>7.0000000000000007E-2</v>
      </c>
      <c r="M55" s="288">
        <f t="shared" si="31"/>
        <v>7.0000000000000007E-2</v>
      </c>
      <c r="N55" s="288">
        <f t="shared" si="31"/>
        <v>7.0000000000000007E-2</v>
      </c>
      <c r="O55" s="288">
        <f t="shared" si="31"/>
        <v>7.0000000000000007E-2</v>
      </c>
      <c r="P55" s="288">
        <f t="shared" si="31"/>
        <v>7.0000000000000007E-2</v>
      </c>
      <c r="Q55" s="288">
        <f t="shared" si="31"/>
        <v>7.0000000000000007E-2</v>
      </c>
      <c r="R55" s="288">
        <f t="shared" si="31"/>
        <v>7.0000000000000007E-2</v>
      </c>
      <c r="S55" s="288">
        <f t="shared" si="31"/>
        <v>7.0000000000000007E-2</v>
      </c>
      <c r="T55" s="288">
        <f t="shared" si="31"/>
        <v>7.0000000000000007E-2</v>
      </c>
      <c r="U55" s="288">
        <f t="shared" si="31"/>
        <v>7.0000000000000007E-2</v>
      </c>
      <c r="V55" s="288">
        <f t="shared" si="31"/>
        <v>7.0000000000000007E-2</v>
      </c>
      <c r="W55" s="288">
        <f t="shared" si="31"/>
        <v>7.0000000000000007E-2</v>
      </c>
      <c r="X55" s="288">
        <f t="shared" si="31"/>
        <v>7.0000000000000007E-2</v>
      </c>
      <c r="Y55" s="288">
        <f t="shared" si="31"/>
        <v>7.0000000000000007E-2</v>
      </c>
      <c r="Z55" s="288">
        <f t="shared" si="31"/>
        <v>7.0000000000000007E-2</v>
      </c>
      <c r="AA55" s="288">
        <f t="shared" si="31"/>
        <v>7.0000000000000007E-2</v>
      </c>
      <c r="AB55" s="288">
        <f t="shared" si="31"/>
        <v>7.0000000000000007E-2</v>
      </c>
      <c r="AC55" s="288">
        <f t="shared" si="31"/>
        <v>7.0000000000000007E-2</v>
      </c>
      <c r="AD55" s="288">
        <f t="shared" si="31"/>
        <v>7.0000000000000007E-2</v>
      </c>
      <c r="AE55" s="288">
        <f t="shared" si="31"/>
        <v>7.0000000000000007E-2</v>
      </c>
      <c r="AF55" s="288">
        <f t="shared" si="31"/>
        <v>7.0000000000000007E-2</v>
      </c>
      <c r="AG55" s="288">
        <f t="shared" si="31"/>
        <v>7.0000000000000007E-2</v>
      </c>
      <c r="AH55" s="288">
        <f t="shared" si="31"/>
        <v>7.0000000000000007E-2</v>
      </c>
      <c r="AI55" s="288">
        <f t="shared" si="31"/>
        <v>7.0000000000000007E-2</v>
      </c>
      <c r="AJ55" s="288">
        <f t="shared" si="31"/>
        <v>7.0000000000000007E-2</v>
      </c>
      <c r="AK55" s="288">
        <f t="shared" si="31"/>
        <v>7.0000000000000007E-2</v>
      </c>
      <c r="AL55" s="288">
        <f t="shared" si="31"/>
        <v>7.0000000000000007E-2</v>
      </c>
      <c r="AM55" s="288">
        <f t="shared" si="31"/>
        <v>7.0000000000000007E-2</v>
      </c>
      <c r="AN55" s="288">
        <f t="shared" si="31"/>
        <v>7.0000000000000007E-2</v>
      </c>
      <c r="AO55" s="288">
        <f t="shared" si="31"/>
        <v>7.0000000000000007E-2</v>
      </c>
      <c r="AP55" s="288">
        <f t="shared" si="31"/>
        <v>7.0000000000000007E-2</v>
      </c>
      <c r="AQ55" s="288">
        <f t="shared" si="31"/>
        <v>7.0000000000000007E-2</v>
      </c>
      <c r="AR55" s="288">
        <f t="shared" si="31"/>
        <v>7.0000000000000007E-2</v>
      </c>
      <c r="AS55" s="288">
        <f t="shared" si="31"/>
        <v>7.0000000000000007E-2</v>
      </c>
      <c r="AT55" s="288">
        <f t="shared" si="31"/>
        <v>7.0000000000000007E-2</v>
      </c>
      <c r="AU55" s="288">
        <f t="shared" si="31"/>
        <v>7.0000000000000007E-2</v>
      </c>
      <c r="AV55" s="288">
        <f t="shared" si="31"/>
        <v>7.0000000000000007E-2</v>
      </c>
      <c r="AW55" s="288">
        <f t="shared" si="31"/>
        <v>7.0000000000000007E-2</v>
      </c>
      <c r="AX55" s="288">
        <f t="shared" si="31"/>
        <v>7.0000000000000007E-2</v>
      </c>
      <c r="AY55" s="288">
        <f t="shared" si="31"/>
        <v>7.0000000000000007E-2</v>
      </c>
      <c r="AZ55" s="288">
        <f t="shared" si="31"/>
        <v>7.0000000000000007E-2</v>
      </c>
      <c r="BA55" s="288">
        <f t="shared" si="31"/>
        <v>7.0000000000000007E-2</v>
      </c>
      <c r="BB55" s="288">
        <f t="shared" si="31"/>
        <v>7.0000000000000007E-2</v>
      </c>
      <c r="BC55" s="288">
        <f t="shared" si="31"/>
        <v>7.0000000000000007E-2</v>
      </c>
      <c r="BD55" s="288">
        <f t="shared" si="31"/>
        <v>7.0000000000000007E-2</v>
      </c>
      <c r="BE55" s="288">
        <f t="shared" si="31"/>
        <v>7.0000000000000007E-2</v>
      </c>
      <c r="BF55" s="288">
        <f t="shared" si="31"/>
        <v>7.0000000000000007E-2</v>
      </c>
      <c r="BG55" s="288">
        <f t="shared" si="31"/>
        <v>7.0000000000000007E-2</v>
      </c>
      <c r="BH55" s="288">
        <f t="shared" si="31"/>
        <v>7.0000000000000007E-2</v>
      </c>
      <c r="BI55" s="288">
        <f t="shared" si="31"/>
        <v>7.0000000000000007E-2</v>
      </c>
      <c r="BJ55" s="288">
        <f t="shared" si="31"/>
        <v>7.0000000000000007E-2</v>
      </c>
      <c r="BK55" s="288">
        <f t="shared" si="31"/>
        <v>7.0000000000000007E-2</v>
      </c>
      <c r="BL55" s="288">
        <f t="shared" si="31"/>
        <v>7.0000000000000007E-2</v>
      </c>
      <c r="BM55" s="288">
        <f t="shared" si="31"/>
        <v>7.0000000000000007E-2</v>
      </c>
      <c r="BN55" s="288">
        <f t="shared" si="31"/>
        <v>7.0000000000000007E-2</v>
      </c>
      <c r="BO55" s="288">
        <f t="shared" si="31"/>
        <v>7.0000000000000007E-2</v>
      </c>
      <c r="BP55" s="288">
        <f t="shared" si="31"/>
        <v>7.0000000000000007E-2</v>
      </c>
      <c r="BQ55" s="288">
        <f t="shared" si="31"/>
        <v>7.0000000000000007E-2</v>
      </c>
      <c r="BR55" s="288">
        <f t="shared" si="31"/>
        <v>7.0000000000000007E-2</v>
      </c>
      <c r="BS55" s="288">
        <f t="shared" si="32"/>
        <v>7.0000000000000007E-2</v>
      </c>
      <c r="BT55" s="288">
        <f t="shared" si="32"/>
        <v>7.0000000000000007E-2</v>
      </c>
      <c r="BU55" s="288">
        <f t="shared" si="32"/>
        <v>7.0000000000000007E-2</v>
      </c>
      <c r="BV55" s="288">
        <f t="shared" si="32"/>
        <v>7.0000000000000007E-2</v>
      </c>
      <c r="BW55" s="288">
        <f t="shared" si="32"/>
        <v>7.0000000000000007E-2</v>
      </c>
      <c r="BX55" s="288">
        <f t="shared" si="32"/>
        <v>7.0000000000000007E-2</v>
      </c>
      <c r="BY55" s="288">
        <f t="shared" si="32"/>
        <v>7.0000000000000007E-2</v>
      </c>
      <c r="BZ55" s="288">
        <f t="shared" si="32"/>
        <v>7.0000000000000007E-2</v>
      </c>
      <c r="CA55" s="288">
        <f t="shared" si="32"/>
        <v>7.0000000000000007E-2</v>
      </c>
      <c r="CB55" s="288">
        <f t="shared" si="32"/>
        <v>7.0000000000000007E-2</v>
      </c>
      <c r="CC55" s="288">
        <f t="shared" si="32"/>
        <v>7.0000000000000007E-2</v>
      </c>
      <c r="CD55" s="288">
        <f t="shared" si="32"/>
        <v>7.0000000000000007E-2</v>
      </c>
      <c r="CE55" s="288">
        <f t="shared" si="32"/>
        <v>7.0000000000000007E-2</v>
      </c>
      <c r="CF55" s="288">
        <f t="shared" si="32"/>
        <v>7.0000000000000007E-2</v>
      </c>
      <c r="CG55" s="288">
        <f t="shared" si="32"/>
        <v>7.0000000000000007E-2</v>
      </c>
      <c r="CH55" s="288">
        <f t="shared" si="32"/>
        <v>7.0000000000000007E-2</v>
      </c>
      <c r="CI55" s="288">
        <f t="shared" si="32"/>
        <v>7.0000000000000007E-2</v>
      </c>
      <c r="CJ55" s="288">
        <f t="shared" si="32"/>
        <v>7.0000000000000007E-2</v>
      </c>
      <c r="CK55" s="288">
        <f t="shared" si="32"/>
        <v>7.0000000000000007E-2</v>
      </c>
      <c r="CL55" s="288">
        <f t="shared" si="32"/>
        <v>7.0000000000000007E-2</v>
      </c>
      <c r="CM55" s="288">
        <f t="shared" si="32"/>
        <v>7.0000000000000007E-2</v>
      </c>
      <c r="CN55" s="288">
        <f t="shared" si="32"/>
        <v>7.0000000000000007E-2</v>
      </c>
      <c r="CO55" s="288">
        <f t="shared" si="32"/>
        <v>7.0000000000000007E-2</v>
      </c>
      <c r="CP55" s="288">
        <f t="shared" si="32"/>
        <v>7.0000000000000007E-2</v>
      </c>
      <c r="CQ55" s="288">
        <f t="shared" si="32"/>
        <v>7.0000000000000007E-2</v>
      </c>
      <c r="CR55" s="288">
        <f t="shared" si="32"/>
        <v>7.0000000000000007E-2</v>
      </c>
      <c r="CS55" s="288">
        <f t="shared" si="32"/>
        <v>7.0000000000000007E-2</v>
      </c>
      <c r="CT55" s="288">
        <f t="shared" si="32"/>
        <v>7.0000000000000007E-2</v>
      </c>
      <c r="CU55" s="288">
        <f t="shared" si="32"/>
        <v>7.0000000000000007E-2</v>
      </c>
      <c r="CV55" s="288">
        <f t="shared" si="32"/>
        <v>7.0000000000000007E-2</v>
      </c>
      <c r="CW55" s="288">
        <f t="shared" si="32"/>
        <v>7.0000000000000007E-2</v>
      </c>
      <c r="CX55" s="288">
        <f t="shared" si="32"/>
        <v>7.0000000000000007E-2</v>
      </c>
      <c r="CY55" s="288">
        <f t="shared" si="32"/>
        <v>7.0000000000000007E-2</v>
      </c>
      <c r="CZ55" s="288">
        <f t="shared" si="32"/>
        <v>7.0000000000000007E-2</v>
      </c>
      <c r="DA55" s="288">
        <f t="shared" si="32"/>
        <v>7.0000000000000007E-2</v>
      </c>
      <c r="DB55" s="288">
        <f t="shared" si="32"/>
        <v>7.0000000000000007E-2</v>
      </c>
      <c r="DC55" s="288">
        <f t="shared" si="32"/>
        <v>7.0000000000000007E-2</v>
      </c>
      <c r="DD55" s="288">
        <f t="shared" si="32"/>
        <v>7.0000000000000007E-2</v>
      </c>
      <c r="DE55" s="288">
        <f t="shared" si="32"/>
        <v>7.0000000000000007E-2</v>
      </c>
      <c r="DF55" s="288">
        <f t="shared" si="32"/>
        <v>7.0000000000000007E-2</v>
      </c>
      <c r="DG55" s="288">
        <f t="shared" si="32"/>
        <v>7.0000000000000007E-2</v>
      </c>
      <c r="DH55" s="288">
        <f t="shared" si="32"/>
        <v>7.0000000000000007E-2</v>
      </c>
      <c r="DI55" s="288">
        <f t="shared" si="32"/>
        <v>7.0000000000000007E-2</v>
      </c>
      <c r="DJ55" s="288">
        <f t="shared" si="32"/>
        <v>7.0000000000000007E-2</v>
      </c>
      <c r="DK55" s="288">
        <f t="shared" si="32"/>
        <v>7.0000000000000007E-2</v>
      </c>
      <c r="DL55" s="288">
        <f t="shared" si="32"/>
        <v>7.0000000000000007E-2</v>
      </c>
      <c r="DM55" s="288">
        <f t="shared" si="32"/>
        <v>7.0000000000000007E-2</v>
      </c>
      <c r="DN55" s="288">
        <f t="shared" si="32"/>
        <v>7.0000000000000007E-2</v>
      </c>
      <c r="DO55" s="288">
        <f t="shared" si="32"/>
        <v>7.0000000000000007E-2</v>
      </c>
      <c r="DP55" s="288">
        <f t="shared" si="32"/>
        <v>7.0000000000000007E-2</v>
      </c>
      <c r="DQ55" s="288">
        <f t="shared" si="32"/>
        <v>7.0000000000000007E-2</v>
      </c>
      <c r="DR55" s="288">
        <f t="shared" si="32"/>
        <v>7.0000000000000007E-2</v>
      </c>
      <c r="DS55" s="288">
        <f t="shared" si="32"/>
        <v>7.0000000000000007E-2</v>
      </c>
      <c r="DT55" s="288">
        <f t="shared" si="32"/>
        <v>7.0000000000000007E-2</v>
      </c>
      <c r="DU55" s="288">
        <f t="shared" si="32"/>
        <v>7.0000000000000007E-2</v>
      </c>
      <c r="DV55" s="288">
        <f t="shared" si="32"/>
        <v>7.0000000000000007E-2</v>
      </c>
    </row>
    <row r="56" spans="1:126" outlineLevel="1" x14ac:dyDescent="0.2">
      <c r="A56" s="10" t="str">
        <f ca="1">Language!A424</f>
        <v>Персонал</v>
      </c>
      <c r="C56" s="1" t="str">
        <f ca="1">Language!A484</f>
        <v>% в год</v>
      </c>
      <c r="F56" s="6" t="s">
        <v>1921</v>
      </c>
      <c r="G56" s="288">
        <f t="shared" si="31"/>
        <v>7.0000000000000007E-2</v>
      </c>
      <c r="H56" s="288">
        <f t="shared" si="31"/>
        <v>7.0000000000000007E-2</v>
      </c>
      <c r="I56" s="288">
        <f t="shared" si="31"/>
        <v>7.0000000000000007E-2</v>
      </c>
      <c r="J56" s="288">
        <f t="shared" si="31"/>
        <v>7.0000000000000007E-2</v>
      </c>
      <c r="K56" s="288">
        <f t="shared" si="31"/>
        <v>7.0000000000000007E-2</v>
      </c>
      <c r="L56" s="288">
        <f t="shared" si="31"/>
        <v>7.0000000000000007E-2</v>
      </c>
      <c r="M56" s="288">
        <f t="shared" si="31"/>
        <v>7.0000000000000007E-2</v>
      </c>
      <c r="N56" s="288">
        <f t="shared" si="31"/>
        <v>7.0000000000000007E-2</v>
      </c>
      <c r="O56" s="288">
        <f t="shared" si="31"/>
        <v>7.0000000000000007E-2</v>
      </c>
      <c r="P56" s="288">
        <f t="shared" si="31"/>
        <v>7.0000000000000007E-2</v>
      </c>
      <c r="Q56" s="288">
        <f t="shared" si="31"/>
        <v>7.0000000000000007E-2</v>
      </c>
      <c r="R56" s="288">
        <f t="shared" si="31"/>
        <v>7.0000000000000007E-2</v>
      </c>
      <c r="S56" s="288">
        <f t="shared" si="31"/>
        <v>7.0000000000000007E-2</v>
      </c>
      <c r="T56" s="288">
        <f t="shared" si="31"/>
        <v>7.0000000000000007E-2</v>
      </c>
      <c r="U56" s="288">
        <f t="shared" si="31"/>
        <v>7.0000000000000007E-2</v>
      </c>
      <c r="V56" s="288">
        <f t="shared" si="31"/>
        <v>7.0000000000000007E-2</v>
      </c>
      <c r="W56" s="288">
        <f t="shared" si="31"/>
        <v>7.0000000000000007E-2</v>
      </c>
      <c r="X56" s="288">
        <f t="shared" si="31"/>
        <v>7.0000000000000007E-2</v>
      </c>
      <c r="Y56" s="288">
        <f t="shared" si="31"/>
        <v>7.0000000000000007E-2</v>
      </c>
      <c r="Z56" s="288">
        <f t="shared" si="31"/>
        <v>7.0000000000000007E-2</v>
      </c>
      <c r="AA56" s="288">
        <f t="shared" si="31"/>
        <v>7.0000000000000007E-2</v>
      </c>
      <c r="AB56" s="288">
        <f t="shared" si="31"/>
        <v>7.0000000000000007E-2</v>
      </c>
      <c r="AC56" s="288">
        <f t="shared" si="31"/>
        <v>7.0000000000000007E-2</v>
      </c>
      <c r="AD56" s="288">
        <f t="shared" si="31"/>
        <v>7.0000000000000007E-2</v>
      </c>
      <c r="AE56" s="288">
        <f t="shared" si="31"/>
        <v>7.0000000000000007E-2</v>
      </c>
      <c r="AF56" s="288">
        <f t="shared" si="31"/>
        <v>7.0000000000000007E-2</v>
      </c>
      <c r="AG56" s="288">
        <f t="shared" si="31"/>
        <v>7.0000000000000007E-2</v>
      </c>
      <c r="AH56" s="288">
        <f t="shared" si="31"/>
        <v>7.0000000000000007E-2</v>
      </c>
      <c r="AI56" s="288">
        <f t="shared" si="31"/>
        <v>7.0000000000000007E-2</v>
      </c>
      <c r="AJ56" s="288">
        <f t="shared" si="31"/>
        <v>7.0000000000000007E-2</v>
      </c>
      <c r="AK56" s="288">
        <f t="shared" si="31"/>
        <v>7.0000000000000007E-2</v>
      </c>
      <c r="AL56" s="288">
        <f t="shared" si="31"/>
        <v>7.0000000000000007E-2</v>
      </c>
      <c r="AM56" s="288">
        <f t="shared" si="31"/>
        <v>7.0000000000000007E-2</v>
      </c>
      <c r="AN56" s="288">
        <f t="shared" si="31"/>
        <v>7.0000000000000007E-2</v>
      </c>
      <c r="AO56" s="288">
        <f t="shared" si="31"/>
        <v>7.0000000000000007E-2</v>
      </c>
      <c r="AP56" s="288">
        <f t="shared" si="31"/>
        <v>7.0000000000000007E-2</v>
      </c>
      <c r="AQ56" s="288">
        <f t="shared" si="31"/>
        <v>7.0000000000000007E-2</v>
      </c>
      <c r="AR56" s="288">
        <f t="shared" si="31"/>
        <v>7.0000000000000007E-2</v>
      </c>
      <c r="AS56" s="288">
        <f t="shared" si="31"/>
        <v>7.0000000000000007E-2</v>
      </c>
      <c r="AT56" s="288">
        <f t="shared" si="31"/>
        <v>7.0000000000000007E-2</v>
      </c>
      <c r="AU56" s="288">
        <f t="shared" si="31"/>
        <v>7.0000000000000007E-2</v>
      </c>
      <c r="AV56" s="288">
        <f t="shared" si="31"/>
        <v>7.0000000000000007E-2</v>
      </c>
      <c r="AW56" s="288">
        <f t="shared" si="31"/>
        <v>7.0000000000000007E-2</v>
      </c>
      <c r="AX56" s="288">
        <f t="shared" si="31"/>
        <v>7.0000000000000007E-2</v>
      </c>
      <c r="AY56" s="288">
        <f t="shared" si="31"/>
        <v>7.0000000000000007E-2</v>
      </c>
      <c r="AZ56" s="288">
        <f t="shared" si="31"/>
        <v>7.0000000000000007E-2</v>
      </c>
      <c r="BA56" s="288">
        <f t="shared" si="31"/>
        <v>7.0000000000000007E-2</v>
      </c>
      <c r="BB56" s="288">
        <f t="shared" si="31"/>
        <v>7.0000000000000007E-2</v>
      </c>
      <c r="BC56" s="288">
        <f t="shared" si="31"/>
        <v>7.0000000000000007E-2</v>
      </c>
      <c r="BD56" s="288">
        <f t="shared" si="31"/>
        <v>7.0000000000000007E-2</v>
      </c>
      <c r="BE56" s="288">
        <f t="shared" si="31"/>
        <v>7.0000000000000007E-2</v>
      </c>
      <c r="BF56" s="288">
        <f t="shared" si="31"/>
        <v>7.0000000000000007E-2</v>
      </c>
      <c r="BG56" s="288">
        <f t="shared" si="31"/>
        <v>7.0000000000000007E-2</v>
      </c>
      <c r="BH56" s="288">
        <f t="shared" si="31"/>
        <v>7.0000000000000007E-2</v>
      </c>
      <c r="BI56" s="288">
        <f t="shared" si="31"/>
        <v>7.0000000000000007E-2</v>
      </c>
      <c r="BJ56" s="288">
        <f t="shared" si="31"/>
        <v>7.0000000000000007E-2</v>
      </c>
      <c r="BK56" s="288">
        <f t="shared" si="31"/>
        <v>7.0000000000000007E-2</v>
      </c>
      <c r="BL56" s="288">
        <f t="shared" si="31"/>
        <v>7.0000000000000007E-2</v>
      </c>
      <c r="BM56" s="288">
        <f t="shared" si="31"/>
        <v>7.0000000000000007E-2</v>
      </c>
      <c r="BN56" s="288">
        <f t="shared" si="31"/>
        <v>7.0000000000000007E-2</v>
      </c>
      <c r="BO56" s="288">
        <f t="shared" si="31"/>
        <v>7.0000000000000007E-2</v>
      </c>
      <c r="BP56" s="288">
        <f t="shared" si="31"/>
        <v>7.0000000000000007E-2</v>
      </c>
      <c r="BQ56" s="288">
        <f t="shared" si="31"/>
        <v>7.0000000000000007E-2</v>
      </c>
      <c r="BR56" s="288">
        <f t="shared" ref="BR56:DV56" si="33">BR$49</f>
        <v>7.0000000000000007E-2</v>
      </c>
      <c r="BS56" s="288">
        <f t="shared" si="33"/>
        <v>7.0000000000000007E-2</v>
      </c>
      <c r="BT56" s="288">
        <f t="shared" si="33"/>
        <v>7.0000000000000007E-2</v>
      </c>
      <c r="BU56" s="288">
        <f t="shared" si="33"/>
        <v>7.0000000000000007E-2</v>
      </c>
      <c r="BV56" s="288">
        <f t="shared" si="33"/>
        <v>7.0000000000000007E-2</v>
      </c>
      <c r="BW56" s="288">
        <f t="shared" si="33"/>
        <v>7.0000000000000007E-2</v>
      </c>
      <c r="BX56" s="288">
        <f t="shared" si="33"/>
        <v>7.0000000000000007E-2</v>
      </c>
      <c r="BY56" s="288">
        <f t="shared" si="33"/>
        <v>7.0000000000000007E-2</v>
      </c>
      <c r="BZ56" s="288">
        <f t="shared" si="33"/>
        <v>7.0000000000000007E-2</v>
      </c>
      <c r="CA56" s="288">
        <f t="shared" si="33"/>
        <v>7.0000000000000007E-2</v>
      </c>
      <c r="CB56" s="288">
        <f t="shared" si="33"/>
        <v>7.0000000000000007E-2</v>
      </c>
      <c r="CC56" s="288">
        <f t="shared" si="33"/>
        <v>7.0000000000000007E-2</v>
      </c>
      <c r="CD56" s="288">
        <f t="shared" si="33"/>
        <v>7.0000000000000007E-2</v>
      </c>
      <c r="CE56" s="288">
        <f t="shared" si="33"/>
        <v>7.0000000000000007E-2</v>
      </c>
      <c r="CF56" s="288">
        <f t="shared" si="33"/>
        <v>7.0000000000000007E-2</v>
      </c>
      <c r="CG56" s="288">
        <f t="shared" si="33"/>
        <v>7.0000000000000007E-2</v>
      </c>
      <c r="CH56" s="288">
        <f t="shared" si="33"/>
        <v>7.0000000000000007E-2</v>
      </c>
      <c r="CI56" s="288">
        <f t="shared" si="33"/>
        <v>7.0000000000000007E-2</v>
      </c>
      <c r="CJ56" s="288">
        <f t="shared" si="33"/>
        <v>7.0000000000000007E-2</v>
      </c>
      <c r="CK56" s="288">
        <f t="shared" si="33"/>
        <v>7.0000000000000007E-2</v>
      </c>
      <c r="CL56" s="288">
        <f t="shared" si="33"/>
        <v>7.0000000000000007E-2</v>
      </c>
      <c r="CM56" s="288">
        <f t="shared" si="33"/>
        <v>7.0000000000000007E-2</v>
      </c>
      <c r="CN56" s="288">
        <f t="shared" si="33"/>
        <v>7.0000000000000007E-2</v>
      </c>
      <c r="CO56" s="288">
        <f t="shared" si="33"/>
        <v>7.0000000000000007E-2</v>
      </c>
      <c r="CP56" s="288">
        <f t="shared" si="33"/>
        <v>7.0000000000000007E-2</v>
      </c>
      <c r="CQ56" s="288">
        <f t="shared" si="33"/>
        <v>7.0000000000000007E-2</v>
      </c>
      <c r="CR56" s="288">
        <f t="shared" si="33"/>
        <v>7.0000000000000007E-2</v>
      </c>
      <c r="CS56" s="288">
        <f t="shared" si="33"/>
        <v>7.0000000000000007E-2</v>
      </c>
      <c r="CT56" s="288">
        <f t="shared" si="33"/>
        <v>7.0000000000000007E-2</v>
      </c>
      <c r="CU56" s="288">
        <f t="shared" si="33"/>
        <v>7.0000000000000007E-2</v>
      </c>
      <c r="CV56" s="288">
        <f t="shared" si="33"/>
        <v>7.0000000000000007E-2</v>
      </c>
      <c r="CW56" s="288">
        <f t="shared" si="33"/>
        <v>7.0000000000000007E-2</v>
      </c>
      <c r="CX56" s="288">
        <f t="shared" si="33"/>
        <v>7.0000000000000007E-2</v>
      </c>
      <c r="CY56" s="288">
        <f t="shared" si="33"/>
        <v>7.0000000000000007E-2</v>
      </c>
      <c r="CZ56" s="288">
        <f t="shared" si="33"/>
        <v>7.0000000000000007E-2</v>
      </c>
      <c r="DA56" s="288">
        <f t="shared" si="33"/>
        <v>7.0000000000000007E-2</v>
      </c>
      <c r="DB56" s="288">
        <f t="shared" si="33"/>
        <v>7.0000000000000007E-2</v>
      </c>
      <c r="DC56" s="288">
        <f t="shared" si="33"/>
        <v>7.0000000000000007E-2</v>
      </c>
      <c r="DD56" s="288">
        <f t="shared" si="33"/>
        <v>7.0000000000000007E-2</v>
      </c>
      <c r="DE56" s="288">
        <f t="shared" si="33"/>
        <v>7.0000000000000007E-2</v>
      </c>
      <c r="DF56" s="288">
        <f t="shared" si="33"/>
        <v>7.0000000000000007E-2</v>
      </c>
      <c r="DG56" s="288">
        <f t="shared" si="33"/>
        <v>7.0000000000000007E-2</v>
      </c>
      <c r="DH56" s="288">
        <f t="shared" si="33"/>
        <v>7.0000000000000007E-2</v>
      </c>
      <c r="DI56" s="288">
        <f t="shared" si="33"/>
        <v>7.0000000000000007E-2</v>
      </c>
      <c r="DJ56" s="288">
        <f t="shared" si="33"/>
        <v>7.0000000000000007E-2</v>
      </c>
      <c r="DK56" s="288">
        <f t="shared" si="33"/>
        <v>7.0000000000000007E-2</v>
      </c>
      <c r="DL56" s="288">
        <f t="shared" si="33"/>
        <v>7.0000000000000007E-2</v>
      </c>
      <c r="DM56" s="288">
        <f t="shared" si="33"/>
        <v>7.0000000000000007E-2</v>
      </c>
      <c r="DN56" s="288">
        <f t="shared" si="33"/>
        <v>7.0000000000000007E-2</v>
      </c>
      <c r="DO56" s="288">
        <f t="shared" si="33"/>
        <v>7.0000000000000007E-2</v>
      </c>
      <c r="DP56" s="288">
        <f t="shared" si="33"/>
        <v>7.0000000000000007E-2</v>
      </c>
      <c r="DQ56" s="288">
        <f t="shared" si="33"/>
        <v>7.0000000000000007E-2</v>
      </c>
      <c r="DR56" s="288">
        <f t="shared" si="33"/>
        <v>7.0000000000000007E-2</v>
      </c>
      <c r="DS56" s="288">
        <f t="shared" si="33"/>
        <v>7.0000000000000007E-2</v>
      </c>
      <c r="DT56" s="288">
        <f t="shared" si="33"/>
        <v>7.0000000000000007E-2</v>
      </c>
      <c r="DU56" s="288">
        <f t="shared" si="33"/>
        <v>7.0000000000000007E-2</v>
      </c>
      <c r="DV56" s="288">
        <f t="shared" si="33"/>
        <v>7.0000000000000007E-2</v>
      </c>
    </row>
    <row r="57" spans="1:126" hidden="1" x14ac:dyDescent="0.2">
      <c r="A57" s="10"/>
      <c r="C57" s="1"/>
      <c r="E57" s="6" t="s">
        <v>589</v>
      </c>
      <c r="F57" s="6" t="s">
        <v>588</v>
      </c>
    </row>
    <row r="58" spans="1:126" hidden="1" x14ac:dyDescent="0.2">
      <c r="A58" s="22" t="str">
        <f ca="1">Language!A426</f>
        <v>Вторая валюта</v>
      </c>
      <c r="B58" s="23" t="str">
        <f ca="1">IF(D58&lt;100, OFFSET(Language!A$94,D58,0), SUBSTITUTE(OFFSET(Language!A$114,INT(D58/100),0),"***",OFFSET(Language!A$94,D58-100*INT(D58/100),0)) )</f>
        <v>Японские йены</v>
      </c>
      <c r="C58" s="1"/>
      <c r="D58" s="11">
        <v>0</v>
      </c>
    </row>
    <row r="59" spans="1:126" hidden="1" x14ac:dyDescent="0.2">
      <c r="A59" s="10" t="str">
        <f ca="1">Language!A427 &amp; ", " &amp; CurName1 &amp; " / " &amp; CurName2</f>
        <v>Курс к основной валюте, тыс. руб. / Японские йены</v>
      </c>
      <c r="B59" s="289">
        <v>0</v>
      </c>
      <c r="C59" s="1" t="str">
        <f ca="1">CurName1</f>
        <v>тыс. руб.</v>
      </c>
      <c r="F59" s="6" t="s">
        <v>1917</v>
      </c>
      <c r="G59" s="290">
        <f t="shared" ref="G59:DV59" si="34">IF(G$2=1,$B59,F59*(IF($B$46=1,1+G61,1)))</f>
        <v>0</v>
      </c>
      <c r="H59" s="290">
        <f t="shared" si="34"/>
        <v>0</v>
      </c>
      <c r="I59" s="290">
        <f t="shared" si="34"/>
        <v>0</v>
      </c>
      <c r="J59" s="290">
        <f t="shared" si="34"/>
        <v>0</v>
      </c>
      <c r="K59" s="290">
        <f t="shared" si="34"/>
        <v>0</v>
      </c>
      <c r="L59" s="290">
        <f t="shared" si="34"/>
        <v>0</v>
      </c>
      <c r="M59" s="290">
        <f t="shared" si="34"/>
        <v>0</v>
      </c>
      <c r="N59" s="290">
        <f t="shared" si="34"/>
        <v>0</v>
      </c>
      <c r="O59" s="290">
        <f t="shared" si="34"/>
        <v>0</v>
      </c>
      <c r="P59" s="290">
        <f t="shared" si="34"/>
        <v>0</v>
      </c>
      <c r="Q59" s="290">
        <f t="shared" si="34"/>
        <v>0</v>
      </c>
      <c r="R59" s="290">
        <f t="shared" si="34"/>
        <v>0</v>
      </c>
      <c r="S59" s="290">
        <f t="shared" si="34"/>
        <v>0</v>
      </c>
      <c r="T59" s="290">
        <f t="shared" si="34"/>
        <v>0</v>
      </c>
      <c r="U59" s="290">
        <f t="shared" si="34"/>
        <v>0</v>
      </c>
      <c r="V59" s="290">
        <f t="shared" si="34"/>
        <v>0</v>
      </c>
      <c r="W59" s="290">
        <f t="shared" si="34"/>
        <v>0</v>
      </c>
      <c r="X59" s="290">
        <f t="shared" si="34"/>
        <v>0</v>
      </c>
      <c r="Y59" s="290">
        <f t="shared" si="34"/>
        <v>0</v>
      </c>
      <c r="Z59" s="290">
        <f t="shared" si="34"/>
        <v>0</v>
      </c>
      <c r="AA59" s="290">
        <f t="shared" si="34"/>
        <v>0</v>
      </c>
      <c r="AB59" s="290">
        <f t="shared" si="34"/>
        <v>0</v>
      </c>
      <c r="AC59" s="290">
        <f t="shared" si="34"/>
        <v>0</v>
      </c>
      <c r="AD59" s="290">
        <f t="shared" si="34"/>
        <v>0</v>
      </c>
      <c r="AE59" s="290">
        <f t="shared" si="34"/>
        <v>0</v>
      </c>
      <c r="AF59" s="290">
        <f t="shared" si="34"/>
        <v>0</v>
      </c>
      <c r="AG59" s="290">
        <f t="shared" si="34"/>
        <v>0</v>
      </c>
      <c r="AH59" s="290">
        <f t="shared" si="34"/>
        <v>0</v>
      </c>
      <c r="AI59" s="290">
        <f t="shared" si="34"/>
        <v>0</v>
      </c>
      <c r="AJ59" s="290">
        <f t="shared" si="34"/>
        <v>0</v>
      </c>
      <c r="AK59" s="290">
        <f t="shared" si="34"/>
        <v>0</v>
      </c>
      <c r="AL59" s="290">
        <f t="shared" si="34"/>
        <v>0</v>
      </c>
      <c r="AM59" s="290">
        <f t="shared" si="34"/>
        <v>0</v>
      </c>
      <c r="AN59" s="290">
        <f t="shared" si="34"/>
        <v>0</v>
      </c>
      <c r="AO59" s="290">
        <f t="shared" si="34"/>
        <v>0</v>
      </c>
      <c r="AP59" s="290">
        <f t="shared" si="34"/>
        <v>0</v>
      </c>
      <c r="AQ59" s="290">
        <f t="shared" si="34"/>
        <v>0</v>
      </c>
      <c r="AR59" s="290">
        <f t="shared" si="34"/>
        <v>0</v>
      </c>
      <c r="AS59" s="290">
        <f t="shared" si="34"/>
        <v>0</v>
      </c>
      <c r="AT59" s="290">
        <f t="shared" si="34"/>
        <v>0</v>
      </c>
      <c r="AU59" s="290">
        <f t="shared" si="34"/>
        <v>0</v>
      </c>
      <c r="AV59" s="290">
        <f t="shared" si="34"/>
        <v>0</v>
      </c>
      <c r="AW59" s="290">
        <f t="shared" si="34"/>
        <v>0</v>
      </c>
      <c r="AX59" s="290">
        <f t="shared" si="34"/>
        <v>0</v>
      </c>
      <c r="AY59" s="290">
        <f t="shared" si="34"/>
        <v>0</v>
      </c>
      <c r="AZ59" s="290">
        <f t="shared" si="34"/>
        <v>0</v>
      </c>
      <c r="BA59" s="290">
        <f t="shared" si="34"/>
        <v>0</v>
      </c>
      <c r="BB59" s="290">
        <f t="shared" si="34"/>
        <v>0</v>
      </c>
      <c r="BC59" s="290">
        <f t="shared" si="34"/>
        <v>0</v>
      </c>
      <c r="BD59" s="290">
        <f t="shared" si="34"/>
        <v>0</v>
      </c>
      <c r="BE59" s="290">
        <f t="shared" si="34"/>
        <v>0</v>
      </c>
      <c r="BF59" s="290">
        <f t="shared" si="34"/>
        <v>0</v>
      </c>
      <c r="BG59" s="290">
        <f t="shared" si="34"/>
        <v>0</v>
      </c>
      <c r="BH59" s="290">
        <f t="shared" si="34"/>
        <v>0</v>
      </c>
      <c r="BI59" s="290">
        <f t="shared" si="34"/>
        <v>0</v>
      </c>
      <c r="BJ59" s="290">
        <f t="shared" si="34"/>
        <v>0</v>
      </c>
      <c r="BK59" s="290">
        <f t="shared" si="34"/>
        <v>0</v>
      </c>
      <c r="BL59" s="290">
        <f t="shared" si="34"/>
        <v>0</v>
      </c>
      <c r="BM59" s="290">
        <f t="shared" si="34"/>
        <v>0</v>
      </c>
      <c r="BN59" s="290">
        <f t="shared" si="34"/>
        <v>0</v>
      </c>
      <c r="BO59" s="290">
        <f t="shared" si="34"/>
        <v>0</v>
      </c>
      <c r="BP59" s="290">
        <f t="shared" si="34"/>
        <v>0</v>
      </c>
      <c r="BQ59" s="290">
        <f t="shared" si="34"/>
        <v>0</v>
      </c>
      <c r="BR59" s="290">
        <f t="shared" si="34"/>
        <v>0</v>
      </c>
      <c r="BS59" s="290">
        <f t="shared" si="34"/>
        <v>0</v>
      </c>
      <c r="BT59" s="290">
        <f t="shared" si="34"/>
        <v>0</v>
      </c>
      <c r="BU59" s="290">
        <f t="shared" si="34"/>
        <v>0</v>
      </c>
      <c r="BV59" s="290">
        <f t="shared" si="34"/>
        <v>0</v>
      </c>
      <c r="BW59" s="290">
        <f t="shared" si="34"/>
        <v>0</v>
      </c>
      <c r="BX59" s="290">
        <f t="shared" si="34"/>
        <v>0</v>
      </c>
      <c r="BY59" s="290">
        <f t="shared" si="34"/>
        <v>0</v>
      </c>
      <c r="BZ59" s="290">
        <f t="shared" si="34"/>
        <v>0</v>
      </c>
      <c r="CA59" s="290">
        <f t="shared" si="34"/>
        <v>0</v>
      </c>
      <c r="CB59" s="290">
        <f t="shared" si="34"/>
        <v>0</v>
      </c>
      <c r="CC59" s="290">
        <f t="shared" si="34"/>
        <v>0</v>
      </c>
      <c r="CD59" s="290">
        <f t="shared" si="34"/>
        <v>0</v>
      </c>
      <c r="CE59" s="290">
        <f t="shared" si="34"/>
        <v>0</v>
      </c>
      <c r="CF59" s="290">
        <f t="shared" si="34"/>
        <v>0</v>
      </c>
      <c r="CG59" s="290">
        <f t="shared" si="34"/>
        <v>0</v>
      </c>
      <c r="CH59" s="290">
        <f t="shared" si="34"/>
        <v>0</v>
      </c>
      <c r="CI59" s="290">
        <f t="shared" si="34"/>
        <v>0</v>
      </c>
      <c r="CJ59" s="290">
        <f t="shared" si="34"/>
        <v>0</v>
      </c>
      <c r="CK59" s="290">
        <f t="shared" si="34"/>
        <v>0</v>
      </c>
      <c r="CL59" s="290">
        <f t="shared" si="34"/>
        <v>0</v>
      </c>
      <c r="CM59" s="290">
        <f t="shared" si="34"/>
        <v>0</v>
      </c>
      <c r="CN59" s="290">
        <f t="shared" si="34"/>
        <v>0</v>
      </c>
      <c r="CO59" s="290">
        <f t="shared" si="34"/>
        <v>0</v>
      </c>
      <c r="CP59" s="290">
        <f t="shared" si="34"/>
        <v>0</v>
      </c>
      <c r="CQ59" s="290">
        <f t="shared" si="34"/>
        <v>0</v>
      </c>
      <c r="CR59" s="290">
        <f t="shared" si="34"/>
        <v>0</v>
      </c>
      <c r="CS59" s="290">
        <f t="shared" si="34"/>
        <v>0</v>
      </c>
      <c r="CT59" s="290">
        <f t="shared" si="34"/>
        <v>0</v>
      </c>
      <c r="CU59" s="290">
        <f t="shared" si="34"/>
        <v>0</v>
      </c>
      <c r="CV59" s="290">
        <f t="shared" si="34"/>
        <v>0</v>
      </c>
      <c r="CW59" s="290">
        <f t="shared" si="34"/>
        <v>0</v>
      </c>
      <c r="CX59" s="290">
        <f t="shared" si="34"/>
        <v>0</v>
      </c>
      <c r="CY59" s="290">
        <f t="shared" si="34"/>
        <v>0</v>
      </c>
      <c r="CZ59" s="290">
        <f t="shared" si="34"/>
        <v>0</v>
      </c>
      <c r="DA59" s="290">
        <f t="shared" si="34"/>
        <v>0</v>
      </c>
      <c r="DB59" s="290">
        <f t="shared" si="34"/>
        <v>0</v>
      </c>
      <c r="DC59" s="290">
        <f t="shared" si="34"/>
        <v>0</v>
      </c>
      <c r="DD59" s="290">
        <f t="shared" si="34"/>
        <v>0</v>
      </c>
      <c r="DE59" s="290">
        <f t="shared" si="34"/>
        <v>0</v>
      </c>
      <c r="DF59" s="290">
        <f t="shared" si="34"/>
        <v>0</v>
      </c>
      <c r="DG59" s="290">
        <f t="shared" si="34"/>
        <v>0</v>
      </c>
      <c r="DH59" s="290">
        <f t="shared" si="34"/>
        <v>0</v>
      </c>
      <c r="DI59" s="290">
        <f t="shared" si="34"/>
        <v>0</v>
      </c>
      <c r="DJ59" s="290">
        <f t="shared" si="34"/>
        <v>0</v>
      </c>
      <c r="DK59" s="290">
        <f t="shared" si="34"/>
        <v>0</v>
      </c>
      <c r="DL59" s="290">
        <f t="shared" si="34"/>
        <v>0</v>
      </c>
      <c r="DM59" s="290">
        <f t="shared" si="34"/>
        <v>0</v>
      </c>
      <c r="DN59" s="290">
        <f t="shared" si="34"/>
        <v>0</v>
      </c>
      <c r="DO59" s="290">
        <f t="shared" si="34"/>
        <v>0</v>
      </c>
      <c r="DP59" s="290">
        <f t="shared" si="34"/>
        <v>0</v>
      </c>
      <c r="DQ59" s="290">
        <f t="shared" si="34"/>
        <v>0</v>
      </c>
      <c r="DR59" s="290">
        <f t="shared" si="34"/>
        <v>0</v>
      </c>
      <c r="DS59" s="290">
        <f t="shared" si="34"/>
        <v>0</v>
      </c>
      <c r="DT59" s="290">
        <f t="shared" si="34"/>
        <v>0</v>
      </c>
      <c r="DU59" s="290">
        <f t="shared" si="34"/>
        <v>0</v>
      </c>
      <c r="DV59" s="290">
        <f t="shared" si="34"/>
        <v>0</v>
      </c>
    </row>
    <row r="60" spans="1:126" hidden="1" x14ac:dyDescent="0.2">
      <c r="A60" s="10" t="str">
        <f ca="1">Language!A428</f>
        <v>Темпы роста курса к основной валюте</v>
      </c>
      <c r="C60" s="1" t="str">
        <f ca="1">Language!A484</f>
        <v>% в год</v>
      </c>
      <c r="F60" s="6" t="s">
        <v>696</v>
      </c>
      <c r="G60" s="287">
        <v>0.04</v>
      </c>
      <c r="H60" s="287">
        <f t="shared" ref="H60:DV60" si="35">G60</f>
        <v>0.04</v>
      </c>
      <c r="I60" s="287">
        <f t="shared" si="35"/>
        <v>0.04</v>
      </c>
      <c r="J60" s="287">
        <f t="shared" si="35"/>
        <v>0.04</v>
      </c>
      <c r="K60" s="287">
        <f t="shared" si="35"/>
        <v>0.04</v>
      </c>
      <c r="L60" s="287">
        <f t="shared" si="35"/>
        <v>0.04</v>
      </c>
      <c r="M60" s="287">
        <f t="shared" si="35"/>
        <v>0.04</v>
      </c>
      <c r="N60" s="287">
        <f t="shared" si="35"/>
        <v>0.04</v>
      </c>
      <c r="O60" s="287">
        <f t="shared" si="35"/>
        <v>0.04</v>
      </c>
      <c r="P60" s="287">
        <f t="shared" si="35"/>
        <v>0.04</v>
      </c>
      <c r="Q60" s="287">
        <f t="shared" si="35"/>
        <v>0.04</v>
      </c>
      <c r="R60" s="287">
        <f t="shared" si="35"/>
        <v>0.04</v>
      </c>
      <c r="S60" s="287">
        <f t="shared" si="35"/>
        <v>0.04</v>
      </c>
      <c r="T60" s="287">
        <f t="shared" si="35"/>
        <v>0.04</v>
      </c>
      <c r="U60" s="287">
        <f t="shared" si="35"/>
        <v>0.04</v>
      </c>
      <c r="V60" s="287">
        <f t="shared" si="35"/>
        <v>0.04</v>
      </c>
      <c r="W60" s="287">
        <f t="shared" si="35"/>
        <v>0.04</v>
      </c>
      <c r="X60" s="287">
        <f t="shared" si="35"/>
        <v>0.04</v>
      </c>
      <c r="Y60" s="287">
        <f t="shared" si="35"/>
        <v>0.04</v>
      </c>
      <c r="Z60" s="287">
        <f t="shared" si="35"/>
        <v>0.04</v>
      </c>
      <c r="AA60" s="287">
        <f t="shared" si="35"/>
        <v>0.04</v>
      </c>
      <c r="AB60" s="287">
        <f t="shared" si="35"/>
        <v>0.04</v>
      </c>
      <c r="AC60" s="287">
        <f t="shared" si="35"/>
        <v>0.04</v>
      </c>
      <c r="AD60" s="287">
        <f t="shared" si="35"/>
        <v>0.04</v>
      </c>
      <c r="AE60" s="287">
        <f t="shared" si="35"/>
        <v>0.04</v>
      </c>
      <c r="AF60" s="287">
        <f t="shared" si="35"/>
        <v>0.04</v>
      </c>
      <c r="AG60" s="287">
        <f t="shared" si="35"/>
        <v>0.04</v>
      </c>
      <c r="AH60" s="287">
        <f t="shared" si="35"/>
        <v>0.04</v>
      </c>
      <c r="AI60" s="287">
        <f t="shared" si="35"/>
        <v>0.04</v>
      </c>
      <c r="AJ60" s="287">
        <f t="shared" si="35"/>
        <v>0.04</v>
      </c>
      <c r="AK60" s="287">
        <f t="shared" si="35"/>
        <v>0.04</v>
      </c>
      <c r="AL60" s="287">
        <f t="shared" si="35"/>
        <v>0.04</v>
      </c>
      <c r="AM60" s="287">
        <f t="shared" si="35"/>
        <v>0.04</v>
      </c>
      <c r="AN60" s="287">
        <f t="shared" si="35"/>
        <v>0.04</v>
      </c>
      <c r="AO60" s="287">
        <f t="shared" si="35"/>
        <v>0.04</v>
      </c>
      <c r="AP60" s="287">
        <f t="shared" si="35"/>
        <v>0.04</v>
      </c>
      <c r="AQ60" s="287">
        <f t="shared" si="35"/>
        <v>0.04</v>
      </c>
      <c r="AR60" s="287">
        <f t="shared" si="35"/>
        <v>0.04</v>
      </c>
      <c r="AS60" s="287">
        <f t="shared" si="35"/>
        <v>0.04</v>
      </c>
      <c r="AT60" s="287">
        <f t="shared" si="35"/>
        <v>0.04</v>
      </c>
      <c r="AU60" s="287">
        <f t="shared" si="35"/>
        <v>0.04</v>
      </c>
      <c r="AV60" s="287">
        <f t="shared" si="35"/>
        <v>0.04</v>
      </c>
      <c r="AW60" s="287">
        <f t="shared" si="35"/>
        <v>0.04</v>
      </c>
      <c r="AX60" s="287">
        <f t="shared" si="35"/>
        <v>0.04</v>
      </c>
      <c r="AY60" s="287">
        <f t="shared" si="35"/>
        <v>0.04</v>
      </c>
      <c r="AZ60" s="287">
        <f t="shared" si="35"/>
        <v>0.04</v>
      </c>
      <c r="BA60" s="287">
        <f t="shared" si="35"/>
        <v>0.04</v>
      </c>
      <c r="BB60" s="287">
        <f t="shared" si="35"/>
        <v>0.04</v>
      </c>
      <c r="BC60" s="287">
        <f t="shared" si="35"/>
        <v>0.04</v>
      </c>
      <c r="BD60" s="287">
        <f t="shared" si="35"/>
        <v>0.04</v>
      </c>
      <c r="BE60" s="287">
        <f t="shared" si="35"/>
        <v>0.04</v>
      </c>
      <c r="BF60" s="287">
        <f t="shared" si="35"/>
        <v>0.04</v>
      </c>
      <c r="BG60" s="287">
        <f t="shared" si="35"/>
        <v>0.04</v>
      </c>
      <c r="BH60" s="287">
        <f t="shared" si="35"/>
        <v>0.04</v>
      </c>
      <c r="BI60" s="287">
        <f t="shared" si="35"/>
        <v>0.04</v>
      </c>
      <c r="BJ60" s="287">
        <f t="shared" si="35"/>
        <v>0.04</v>
      </c>
      <c r="BK60" s="287">
        <f t="shared" si="35"/>
        <v>0.04</v>
      </c>
      <c r="BL60" s="287">
        <f t="shared" si="35"/>
        <v>0.04</v>
      </c>
      <c r="BM60" s="287">
        <f t="shared" si="35"/>
        <v>0.04</v>
      </c>
      <c r="BN60" s="287">
        <f t="shared" si="35"/>
        <v>0.04</v>
      </c>
      <c r="BO60" s="287">
        <f t="shared" si="35"/>
        <v>0.04</v>
      </c>
      <c r="BP60" s="287">
        <f t="shared" si="35"/>
        <v>0.04</v>
      </c>
      <c r="BQ60" s="287">
        <f t="shared" si="35"/>
        <v>0.04</v>
      </c>
      <c r="BR60" s="287">
        <f t="shared" si="35"/>
        <v>0.04</v>
      </c>
      <c r="BS60" s="287">
        <f t="shared" si="35"/>
        <v>0.04</v>
      </c>
      <c r="BT60" s="287">
        <f t="shared" si="35"/>
        <v>0.04</v>
      </c>
      <c r="BU60" s="287">
        <f t="shared" si="35"/>
        <v>0.04</v>
      </c>
      <c r="BV60" s="287">
        <f t="shared" si="35"/>
        <v>0.04</v>
      </c>
      <c r="BW60" s="287">
        <f t="shared" si="35"/>
        <v>0.04</v>
      </c>
      <c r="BX60" s="287">
        <f t="shared" si="35"/>
        <v>0.04</v>
      </c>
      <c r="BY60" s="287">
        <f t="shared" si="35"/>
        <v>0.04</v>
      </c>
      <c r="BZ60" s="287">
        <f t="shared" si="35"/>
        <v>0.04</v>
      </c>
      <c r="CA60" s="287">
        <f t="shared" si="35"/>
        <v>0.04</v>
      </c>
      <c r="CB60" s="287">
        <f t="shared" si="35"/>
        <v>0.04</v>
      </c>
      <c r="CC60" s="287">
        <f t="shared" si="35"/>
        <v>0.04</v>
      </c>
      <c r="CD60" s="287">
        <f t="shared" si="35"/>
        <v>0.04</v>
      </c>
      <c r="CE60" s="287">
        <f t="shared" si="35"/>
        <v>0.04</v>
      </c>
      <c r="CF60" s="287">
        <f t="shared" si="35"/>
        <v>0.04</v>
      </c>
      <c r="CG60" s="287">
        <f t="shared" si="35"/>
        <v>0.04</v>
      </c>
      <c r="CH60" s="287">
        <f t="shared" si="35"/>
        <v>0.04</v>
      </c>
      <c r="CI60" s="287">
        <f t="shared" si="35"/>
        <v>0.04</v>
      </c>
      <c r="CJ60" s="287">
        <f t="shared" si="35"/>
        <v>0.04</v>
      </c>
      <c r="CK60" s="287">
        <f t="shared" si="35"/>
        <v>0.04</v>
      </c>
      <c r="CL60" s="287">
        <f t="shared" si="35"/>
        <v>0.04</v>
      </c>
      <c r="CM60" s="287">
        <f t="shared" si="35"/>
        <v>0.04</v>
      </c>
      <c r="CN60" s="287">
        <f t="shared" si="35"/>
        <v>0.04</v>
      </c>
      <c r="CO60" s="287">
        <f t="shared" si="35"/>
        <v>0.04</v>
      </c>
      <c r="CP60" s="287">
        <f t="shared" si="35"/>
        <v>0.04</v>
      </c>
      <c r="CQ60" s="287">
        <f t="shared" si="35"/>
        <v>0.04</v>
      </c>
      <c r="CR60" s="287">
        <f t="shared" si="35"/>
        <v>0.04</v>
      </c>
      <c r="CS60" s="287">
        <f t="shared" si="35"/>
        <v>0.04</v>
      </c>
      <c r="CT60" s="287">
        <f t="shared" si="35"/>
        <v>0.04</v>
      </c>
      <c r="CU60" s="287">
        <f t="shared" si="35"/>
        <v>0.04</v>
      </c>
      <c r="CV60" s="287">
        <f t="shared" si="35"/>
        <v>0.04</v>
      </c>
      <c r="CW60" s="287">
        <f t="shared" si="35"/>
        <v>0.04</v>
      </c>
      <c r="CX60" s="287">
        <f t="shared" si="35"/>
        <v>0.04</v>
      </c>
      <c r="CY60" s="287">
        <f t="shared" si="35"/>
        <v>0.04</v>
      </c>
      <c r="CZ60" s="287">
        <f t="shared" si="35"/>
        <v>0.04</v>
      </c>
      <c r="DA60" s="287">
        <f t="shared" si="35"/>
        <v>0.04</v>
      </c>
      <c r="DB60" s="287">
        <f t="shared" si="35"/>
        <v>0.04</v>
      </c>
      <c r="DC60" s="287">
        <f t="shared" si="35"/>
        <v>0.04</v>
      </c>
      <c r="DD60" s="287">
        <f t="shared" si="35"/>
        <v>0.04</v>
      </c>
      <c r="DE60" s="287">
        <f t="shared" si="35"/>
        <v>0.04</v>
      </c>
      <c r="DF60" s="287">
        <f t="shared" si="35"/>
        <v>0.04</v>
      </c>
      <c r="DG60" s="287">
        <f t="shared" si="35"/>
        <v>0.04</v>
      </c>
      <c r="DH60" s="287">
        <f t="shared" si="35"/>
        <v>0.04</v>
      </c>
      <c r="DI60" s="287">
        <f t="shared" si="35"/>
        <v>0.04</v>
      </c>
      <c r="DJ60" s="287">
        <f t="shared" si="35"/>
        <v>0.04</v>
      </c>
      <c r="DK60" s="287">
        <f t="shared" si="35"/>
        <v>0.04</v>
      </c>
      <c r="DL60" s="287">
        <f t="shared" si="35"/>
        <v>0.04</v>
      </c>
      <c r="DM60" s="287">
        <f t="shared" si="35"/>
        <v>0.04</v>
      </c>
      <c r="DN60" s="287">
        <f t="shared" si="35"/>
        <v>0.04</v>
      </c>
      <c r="DO60" s="287">
        <f t="shared" si="35"/>
        <v>0.04</v>
      </c>
      <c r="DP60" s="287">
        <f t="shared" si="35"/>
        <v>0.04</v>
      </c>
      <c r="DQ60" s="287">
        <f t="shared" si="35"/>
        <v>0.04</v>
      </c>
      <c r="DR60" s="287">
        <f t="shared" si="35"/>
        <v>0.04</v>
      </c>
      <c r="DS60" s="287">
        <f t="shared" si="35"/>
        <v>0.04</v>
      </c>
      <c r="DT60" s="287">
        <f t="shared" si="35"/>
        <v>0.04</v>
      </c>
      <c r="DU60" s="287">
        <f t="shared" si="35"/>
        <v>0.04</v>
      </c>
      <c r="DV60" s="287">
        <f t="shared" si="35"/>
        <v>0.04</v>
      </c>
    </row>
    <row r="61" spans="1:126" hidden="1" outlineLevel="1" x14ac:dyDescent="0.2">
      <c r="A61" s="10" t="str">
        <f ca="1">Language!A429</f>
        <v>То же, в пересчете на период, равный шагу проекта</v>
      </c>
      <c r="C61" s="1" t="s">
        <v>1</v>
      </c>
      <c r="F61" s="6" t="s">
        <v>696</v>
      </c>
      <c r="G61" s="27">
        <f t="shared" ref="G61:N61" si="36">POWER(1+G60,G$36/360)-1</f>
        <v>3.2737397821989145E-3</v>
      </c>
      <c r="H61" s="27">
        <f t="shared" si="36"/>
        <v>3.2737397821989145E-3</v>
      </c>
      <c r="I61" s="27">
        <f t="shared" si="36"/>
        <v>3.2737397821989145E-3</v>
      </c>
      <c r="J61" s="27">
        <f t="shared" si="36"/>
        <v>3.2737397821989145E-3</v>
      </c>
      <c r="K61" s="27">
        <f t="shared" si="36"/>
        <v>3.2737397821989145E-3</v>
      </c>
      <c r="L61" s="27">
        <f t="shared" si="36"/>
        <v>3.2737397821989145E-3</v>
      </c>
      <c r="M61" s="27">
        <f t="shared" si="36"/>
        <v>3.2737397821989145E-3</v>
      </c>
      <c r="N61" s="27">
        <f t="shared" si="36"/>
        <v>3.2737397821989145E-3</v>
      </c>
      <c r="O61" s="27">
        <f t="shared" ref="O61:AT61" si="37">POWER(1+O60,O$36/360)-1</f>
        <v>3.2737397821989145E-3</v>
      </c>
      <c r="P61" s="27">
        <f t="shared" si="37"/>
        <v>3.2737397821989145E-3</v>
      </c>
      <c r="Q61" s="27">
        <f t="shared" si="37"/>
        <v>3.2737397821989145E-3</v>
      </c>
      <c r="R61" s="27">
        <f t="shared" si="37"/>
        <v>3.2737397821989145E-3</v>
      </c>
      <c r="S61" s="27">
        <f t="shared" si="37"/>
        <v>3.2737397821989145E-3</v>
      </c>
      <c r="T61" s="27">
        <f t="shared" si="37"/>
        <v>3.2737397821989145E-3</v>
      </c>
      <c r="U61" s="27">
        <f t="shared" si="37"/>
        <v>3.2737397821989145E-3</v>
      </c>
      <c r="V61" s="27">
        <f t="shared" si="37"/>
        <v>3.2737397821989145E-3</v>
      </c>
      <c r="W61" s="27">
        <f t="shared" si="37"/>
        <v>3.2737397821989145E-3</v>
      </c>
      <c r="X61" s="27">
        <f t="shared" si="37"/>
        <v>3.2737397821989145E-3</v>
      </c>
      <c r="Y61" s="27">
        <f t="shared" si="37"/>
        <v>3.2737397821989145E-3</v>
      </c>
      <c r="Z61" s="27">
        <f t="shared" si="37"/>
        <v>3.2737397821989145E-3</v>
      </c>
      <c r="AA61" s="27">
        <f t="shared" si="37"/>
        <v>3.2737397821989145E-3</v>
      </c>
      <c r="AB61" s="27">
        <f t="shared" si="37"/>
        <v>3.2737397821989145E-3</v>
      </c>
      <c r="AC61" s="27">
        <f t="shared" si="37"/>
        <v>3.2737397821989145E-3</v>
      </c>
      <c r="AD61" s="27">
        <f t="shared" si="37"/>
        <v>3.2737397821989145E-3</v>
      </c>
      <c r="AE61" s="27">
        <f t="shared" si="37"/>
        <v>3.2737397821989145E-3</v>
      </c>
      <c r="AF61" s="27">
        <f t="shared" si="37"/>
        <v>3.2737397821989145E-3</v>
      </c>
      <c r="AG61" s="27">
        <f t="shared" si="37"/>
        <v>3.2737397821989145E-3</v>
      </c>
      <c r="AH61" s="27">
        <f t="shared" si="37"/>
        <v>3.2737397821989145E-3</v>
      </c>
      <c r="AI61" s="27">
        <f t="shared" si="37"/>
        <v>3.2737397821989145E-3</v>
      </c>
      <c r="AJ61" s="27">
        <f t="shared" si="37"/>
        <v>3.2737397821989145E-3</v>
      </c>
      <c r="AK61" s="27">
        <f t="shared" si="37"/>
        <v>3.2737397821989145E-3</v>
      </c>
      <c r="AL61" s="27">
        <f t="shared" si="37"/>
        <v>3.2737397821989145E-3</v>
      </c>
      <c r="AM61" s="27">
        <f t="shared" si="37"/>
        <v>3.2737397821989145E-3</v>
      </c>
      <c r="AN61" s="27">
        <f t="shared" si="37"/>
        <v>3.2737397821989145E-3</v>
      </c>
      <c r="AO61" s="27">
        <f t="shared" si="37"/>
        <v>3.2737397821989145E-3</v>
      </c>
      <c r="AP61" s="27">
        <f t="shared" si="37"/>
        <v>3.2737397821989145E-3</v>
      </c>
      <c r="AQ61" s="27">
        <f t="shared" si="37"/>
        <v>3.2737397821989145E-3</v>
      </c>
      <c r="AR61" s="27">
        <f t="shared" si="37"/>
        <v>3.2737397821989145E-3</v>
      </c>
      <c r="AS61" s="27">
        <f t="shared" si="37"/>
        <v>3.2737397821989145E-3</v>
      </c>
      <c r="AT61" s="27">
        <f t="shared" si="37"/>
        <v>3.2737397821989145E-3</v>
      </c>
      <c r="AU61" s="27">
        <f t="shared" ref="AU61:BZ61" si="38">POWER(1+AU60,AU$36/360)-1</f>
        <v>3.2737397821989145E-3</v>
      </c>
      <c r="AV61" s="27">
        <f t="shared" si="38"/>
        <v>3.2737397821989145E-3</v>
      </c>
      <c r="AW61" s="27">
        <f t="shared" si="38"/>
        <v>3.2737397821989145E-3</v>
      </c>
      <c r="AX61" s="27">
        <f t="shared" si="38"/>
        <v>3.2737397821989145E-3</v>
      </c>
      <c r="AY61" s="27">
        <f t="shared" si="38"/>
        <v>3.2737397821989145E-3</v>
      </c>
      <c r="AZ61" s="27">
        <f t="shared" si="38"/>
        <v>3.2737397821989145E-3</v>
      </c>
      <c r="BA61" s="27">
        <f t="shared" si="38"/>
        <v>3.2737397821989145E-3</v>
      </c>
      <c r="BB61" s="27">
        <f t="shared" si="38"/>
        <v>3.2737397821989145E-3</v>
      </c>
      <c r="BC61" s="27">
        <f t="shared" si="38"/>
        <v>3.2737397821989145E-3</v>
      </c>
      <c r="BD61" s="27">
        <f t="shared" si="38"/>
        <v>3.2737397821989145E-3</v>
      </c>
      <c r="BE61" s="27">
        <f t="shared" si="38"/>
        <v>3.2737397821989145E-3</v>
      </c>
      <c r="BF61" s="27">
        <f t="shared" si="38"/>
        <v>3.2737397821989145E-3</v>
      </c>
      <c r="BG61" s="27">
        <f t="shared" si="38"/>
        <v>3.2737397821989145E-3</v>
      </c>
      <c r="BH61" s="27">
        <f t="shared" si="38"/>
        <v>3.2737397821989145E-3</v>
      </c>
      <c r="BI61" s="27">
        <f t="shared" si="38"/>
        <v>3.2737397821989145E-3</v>
      </c>
      <c r="BJ61" s="27">
        <f t="shared" si="38"/>
        <v>3.2737397821989145E-3</v>
      </c>
      <c r="BK61" s="27">
        <f t="shared" si="38"/>
        <v>3.2737397821989145E-3</v>
      </c>
      <c r="BL61" s="27">
        <f t="shared" si="38"/>
        <v>3.2737397821989145E-3</v>
      </c>
      <c r="BM61" s="27">
        <f t="shared" si="38"/>
        <v>3.2737397821989145E-3</v>
      </c>
      <c r="BN61" s="27">
        <f t="shared" si="38"/>
        <v>3.2737397821989145E-3</v>
      </c>
      <c r="BO61" s="27">
        <f t="shared" si="38"/>
        <v>3.2737397821989145E-3</v>
      </c>
      <c r="BP61" s="27">
        <f t="shared" si="38"/>
        <v>3.2737397821989145E-3</v>
      </c>
      <c r="BQ61" s="27">
        <f t="shared" si="38"/>
        <v>3.2737397821989145E-3</v>
      </c>
      <c r="BR61" s="27">
        <f t="shared" si="38"/>
        <v>3.2737397821989145E-3</v>
      </c>
      <c r="BS61" s="27">
        <f t="shared" si="38"/>
        <v>3.2737397821989145E-3</v>
      </c>
      <c r="BT61" s="27">
        <f t="shared" si="38"/>
        <v>3.2737397821989145E-3</v>
      </c>
      <c r="BU61" s="27">
        <f t="shared" si="38"/>
        <v>3.2737397821989145E-3</v>
      </c>
      <c r="BV61" s="27">
        <f t="shared" si="38"/>
        <v>3.2737397821989145E-3</v>
      </c>
      <c r="BW61" s="27">
        <f t="shared" si="38"/>
        <v>3.2737397821989145E-3</v>
      </c>
      <c r="BX61" s="27">
        <f t="shared" si="38"/>
        <v>3.2737397821989145E-3</v>
      </c>
      <c r="BY61" s="27">
        <f t="shared" si="38"/>
        <v>3.2737397821989145E-3</v>
      </c>
      <c r="BZ61" s="27">
        <f t="shared" si="38"/>
        <v>3.2737397821989145E-3</v>
      </c>
      <c r="CA61" s="27">
        <f t="shared" ref="CA61:DF61" si="39">POWER(1+CA60,CA$36/360)-1</f>
        <v>3.2737397821989145E-3</v>
      </c>
      <c r="CB61" s="27">
        <f t="shared" si="39"/>
        <v>3.2737397821989145E-3</v>
      </c>
      <c r="CC61" s="27">
        <f t="shared" si="39"/>
        <v>3.2737397821989145E-3</v>
      </c>
      <c r="CD61" s="27">
        <f t="shared" si="39"/>
        <v>3.2737397821989145E-3</v>
      </c>
      <c r="CE61" s="27">
        <f t="shared" si="39"/>
        <v>3.2737397821989145E-3</v>
      </c>
      <c r="CF61" s="27">
        <f t="shared" si="39"/>
        <v>3.2737397821989145E-3</v>
      </c>
      <c r="CG61" s="27">
        <f t="shared" si="39"/>
        <v>3.2737397821989145E-3</v>
      </c>
      <c r="CH61" s="27">
        <f t="shared" si="39"/>
        <v>3.2737397821989145E-3</v>
      </c>
      <c r="CI61" s="27">
        <f t="shared" si="39"/>
        <v>3.2737397821989145E-3</v>
      </c>
      <c r="CJ61" s="27">
        <f t="shared" si="39"/>
        <v>3.2737397821989145E-3</v>
      </c>
      <c r="CK61" s="27">
        <f t="shared" si="39"/>
        <v>3.2737397821989145E-3</v>
      </c>
      <c r="CL61" s="27">
        <f t="shared" si="39"/>
        <v>3.2737397821989145E-3</v>
      </c>
      <c r="CM61" s="27">
        <f t="shared" si="39"/>
        <v>3.2737397821989145E-3</v>
      </c>
      <c r="CN61" s="27">
        <f t="shared" si="39"/>
        <v>3.2737397821989145E-3</v>
      </c>
      <c r="CO61" s="27">
        <f t="shared" si="39"/>
        <v>3.2737397821989145E-3</v>
      </c>
      <c r="CP61" s="27">
        <f t="shared" si="39"/>
        <v>3.2737397821989145E-3</v>
      </c>
      <c r="CQ61" s="27">
        <f t="shared" si="39"/>
        <v>3.2737397821989145E-3</v>
      </c>
      <c r="CR61" s="27">
        <f t="shared" si="39"/>
        <v>3.2737397821989145E-3</v>
      </c>
      <c r="CS61" s="27">
        <f t="shared" si="39"/>
        <v>3.2737397821989145E-3</v>
      </c>
      <c r="CT61" s="27">
        <f t="shared" si="39"/>
        <v>3.2737397821989145E-3</v>
      </c>
      <c r="CU61" s="27">
        <f t="shared" si="39"/>
        <v>3.2737397821989145E-3</v>
      </c>
      <c r="CV61" s="27">
        <f t="shared" si="39"/>
        <v>3.2737397821989145E-3</v>
      </c>
      <c r="CW61" s="27">
        <f t="shared" si="39"/>
        <v>3.2737397821989145E-3</v>
      </c>
      <c r="CX61" s="27">
        <f t="shared" si="39"/>
        <v>3.2737397821989145E-3</v>
      </c>
      <c r="CY61" s="27">
        <f t="shared" si="39"/>
        <v>3.2737397821989145E-3</v>
      </c>
      <c r="CZ61" s="27">
        <f t="shared" si="39"/>
        <v>3.2737397821989145E-3</v>
      </c>
      <c r="DA61" s="27">
        <f t="shared" si="39"/>
        <v>3.2737397821989145E-3</v>
      </c>
      <c r="DB61" s="27">
        <f t="shared" si="39"/>
        <v>3.2737397821989145E-3</v>
      </c>
      <c r="DC61" s="27">
        <f t="shared" si="39"/>
        <v>3.2737397821989145E-3</v>
      </c>
      <c r="DD61" s="27">
        <f t="shared" si="39"/>
        <v>3.2737397821989145E-3</v>
      </c>
      <c r="DE61" s="27">
        <f t="shared" si="39"/>
        <v>3.2737397821989145E-3</v>
      </c>
      <c r="DF61" s="27">
        <f t="shared" si="39"/>
        <v>3.2737397821989145E-3</v>
      </c>
      <c r="DG61" s="27">
        <f t="shared" ref="DG61:DV61" si="40">POWER(1+DG60,DG$36/360)-1</f>
        <v>3.2737397821989145E-3</v>
      </c>
      <c r="DH61" s="27">
        <f t="shared" si="40"/>
        <v>3.2737397821989145E-3</v>
      </c>
      <c r="DI61" s="27">
        <f t="shared" si="40"/>
        <v>3.2737397821989145E-3</v>
      </c>
      <c r="DJ61" s="27">
        <f t="shared" si="40"/>
        <v>3.2737397821989145E-3</v>
      </c>
      <c r="DK61" s="27">
        <f t="shared" si="40"/>
        <v>3.2737397821989145E-3</v>
      </c>
      <c r="DL61" s="27">
        <f t="shared" si="40"/>
        <v>3.2737397821989145E-3</v>
      </c>
      <c r="DM61" s="27">
        <f t="shared" si="40"/>
        <v>3.2737397821989145E-3</v>
      </c>
      <c r="DN61" s="27">
        <f t="shared" si="40"/>
        <v>3.2737397821989145E-3</v>
      </c>
      <c r="DO61" s="27">
        <f t="shared" si="40"/>
        <v>3.2737397821989145E-3</v>
      </c>
      <c r="DP61" s="27">
        <f t="shared" si="40"/>
        <v>3.2737397821989145E-3</v>
      </c>
      <c r="DQ61" s="27">
        <f t="shared" si="40"/>
        <v>3.2737397821989145E-3</v>
      </c>
      <c r="DR61" s="27">
        <f t="shared" si="40"/>
        <v>3.2737397821989145E-3</v>
      </c>
      <c r="DS61" s="27">
        <f t="shared" si="40"/>
        <v>3.2737397821989145E-3</v>
      </c>
      <c r="DT61" s="27">
        <f t="shared" si="40"/>
        <v>3.2737397821989145E-3</v>
      </c>
      <c r="DU61" s="27">
        <f t="shared" si="40"/>
        <v>3.2737397821989145E-3</v>
      </c>
      <c r="DV61" s="27">
        <f t="shared" si="40"/>
        <v>3.2737397821989145E-3</v>
      </c>
    </row>
    <row r="62" spans="1:126" hidden="1" x14ac:dyDescent="0.2">
      <c r="A62" s="10" t="str">
        <f ca="1">Language!A$430</f>
        <v>Предполагаемый темп годового роста цен</v>
      </c>
      <c r="C62" s="1" t="str">
        <f ca="1">Language!A484</f>
        <v>% в год</v>
      </c>
      <c r="F62" s="6" t="s">
        <v>696</v>
      </c>
      <c r="G62" s="287">
        <v>0.02</v>
      </c>
      <c r="H62" s="287">
        <f t="shared" ref="H62:DV62" si="41">G62</f>
        <v>0.02</v>
      </c>
      <c r="I62" s="287">
        <f t="shared" si="41"/>
        <v>0.02</v>
      </c>
      <c r="J62" s="287">
        <f t="shared" si="41"/>
        <v>0.02</v>
      </c>
      <c r="K62" s="287">
        <f t="shared" si="41"/>
        <v>0.02</v>
      </c>
      <c r="L62" s="287">
        <f t="shared" si="41"/>
        <v>0.02</v>
      </c>
      <c r="M62" s="287">
        <f t="shared" si="41"/>
        <v>0.02</v>
      </c>
      <c r="N62" s="287">
        <f t="shared" si="41"/>
        <v>0.02</v>
      </c>
      <c r="O62" s="287">
        <f t="shared" si="41"/>
        <v>0.02</v>
      </c>
      <c r="P62" s="287">
        <f t="shared" si="41"/>
        <v>0.02</v>
      </c>
      <c r="Q62" s="287">
        <f t="shared" si="41"/>
        <v>0.02</v>
      </c>
      <c r="R62" s="287">
        <f t="shared" si="41"/>
        <v>0.02</v>
      </c>
      <c r="S62" s="287">
        <f t="shared" si="41"/>
        <v>0.02</v>
      </c>
      <c r="T62" s="287">
        <f t="shared" si="41"/>
        <v>0.02</v>
      </c>
      <c r="U62" s="287">
        <f t="shared" si="41"/>
        <v>0.02</v>
      </c>
      <c r="V62" s="287">
        <f t="shared" si="41"/>
        <v>0.02</v>
      </c>
      <c r="W62" s="287">
        <f t="shared" si="41"/>
        <v>0.02</v>
      </c>
      <c r="X62" s="287">
        <f t="shared" si="41"/>
        <v>0.02</v>
      </c>
      <c r="Y62" s="287">
        <f t="shared" si="41"/>
        <v>0.02</v>
      </c>
      <c r="Z62" s="287">
        <f t="shared" si="41"/>
        <v>0.02</v>
      </c>
      <c r="AA62" s="287">
        <f t="shared" si="41"/>
        <v>0.02</v>
      </c>
      <c r="AB62" s="287">
        <f t="shared" si="41"/>
        <v>0.02</v>
      </c>
      <c r="AC62" s="287">
        <f t="shared" si="41"/>
        <v>0.02</v>
      </c>
      <c r="AD62" s="287">
        <f t="shared" si="41"/>
        <v>0.02</v>
      </c>
      <c r="AE62" s="287">
        <f t="shared" si="41"/>
        <v>0.02</v>
      </c>
      <c r="AF62" s="287">
        <f t="shared" si="41"/>
        <v>0.02</v>
      </c>
      <c r="AG62" s="287">
        <f t="shared" si="41"/>
        <v>0.02</v>
      </c>
      <c r="AH62" s="287">
        <f t="shared" si="41"/>
        <v>0.02</v>
      </c>
      <c r="AI62" s="287">
        <f t="shared" si="41"/>
        <v>0.02</v>
      </c>
      <c r="AJ62" s="287">
        <f t="shared" si="41"/>
        <v>0.02</v>
      </c>
      <c r="AK62" s="287">
        <f t="shared" si="41"/>
        <v>0.02</v>
      </c>
      <c r="AL62" s="287">
        <f t="shared" si="41"/>
        <v>0.02</v>
      </c>
      <c r="AM62" s="287">
        <f t="shared" si="41"/>
        <v>0.02</v>
      </c>
      <c r="AN62" s="287">
        <f t="shared" si="41"/>
        <v>0.02</v>
      </c>
      <c r="AO62" s="287">
        <f t="shared" si="41"/>
        <v>0.02</v>
      </c>
      <c r="AP62" s="287">
        <f t="shared" si="41"/>
        <v>0.02</v>
      </c>
      <c r="AQ62" s="287">
        <f t="shared" si="41"/>
        <v>0.02</v>
      </c>
      <c r="AR62" s="287">
        <f t="shared" si="41"/>
        <v>0.02</v>
      </c>
      <c r="AS62" s="287">
        <f t="shared" si="41"/>
        <v>0.02</v>
      </c>
      <c r="AT62" s="287">
        <f t="shared" si="41"/>
        <v>0.02</v>
      </c>
      <c r="AU62" s="287">
        <f t="shared" si="41"/>
        <v>0.02</v>
      </c>
      <c r="AV62" s="287">
        <f t="shared" si="41"/>
        <v>0.02</v>
      </c>
      <c r="AW62" s="287">
        <f t="shared" si="41"/>
        <v>0.02</v>
      </c>
      <c r="AX62" s="287">
        <f t="shared" si="41"/>
        <v>0.02</v>
      </c>
      <c r="AY62" s="287">
        <f t="shared" si="41"/>
        <v>0.02</v>
      </c>
      <c r="AZ62" s="287">
        <f t="shared" si="41"/>
        <v>0.02</v>
      </c>
      <c r="BA62" s="287">
        <f t="shared" si="41"/>
        <v>0.02</v>
      </c>
      <c r="BB62" s="287">
        <f t="shared" si="41"/>
        <v>0.02</v>
      </c>
      <c r="BC62" s="287">
        <f t="shared" si="41"/>
        <v>0.02</v>
      </c>
      <c r="BD62" s="287">
        <f t="shared" si="41"/>
        <v>0.02</v>
      </c>
      <c r="BE62" s="287">
        <f t="shared" si="41"/>
        <v>0.02</v>
      </c>
      <c r="BF62" s="287">
        <f t="shared" si="41"/>
        <v>0.02</v>
      </c>
      <c r="BG62" s="287">
        <f t="shared" si="41"/>
        <v>0.02</v>
      </c>
      <c r="BH62" s="287">
        <f t="shared" si="41"/>
        <v>0.02</v>
      </c>
      <c r="BI62" s="287">
        <f t="shared" si="41"/>
        <v>0.02</v>
      </c>
      <c r="BJ62" s="287">
        <f t="shared" si="41"/>
        <v>0.02</v>
      </c>
      <c r="BK62" s="287">
        <f t="shared" si="41"/>
        <v>0.02</v>
      </c>
      <c r="BL62" s="287">
        <f t="shared" si="41"/>
        <v>0.02</v>
      </c>
      <c r="BM62" s="287">
        <f t="shared" si="41"/>
        <v>0.02</v>
      </c>
      <c r="BN62" s="287">
        <f t="shared" si="41"/>
        <v>0.02</v>
      </c>
      <c r="BO62" s="287">
        <f t="shared" si="41"/>
        <v>0.02</v>
      </c>
      <c r="BP62" s="287">
        <f t="shared" si="41"/>
        <v>0.02</v>
      </c>
      <c r="BQ62" s="287">
        <f t="shared" si="41"/>
        <v>0.02</v>
      </c>
      <c r="BR62" s="287">
        <f t="shared" si="41"/>
        <v>0.02</v>
      </c>
      <c r="BS62" s="287">
        <f t="shared" si="41"/>
        <v>0.02</v>
      </c>
      <c r="BT62" s="287">
        <f t="shared" si="41"/>
        <v>0.02</v>
      </c>
      <c r="BU62" s="287">
        <f t="shared" si="41"/>
        <v>0.02</v>
      </c>
      <c r="BV62" s="287">
        <f t="shared" si="41"/>
        <v>0.02</v>
      </c>
      <c r="BW62" s="287">
        <f t="shared" si="41"/>
        <v>0.02</v>
      </c>
      <c r="BX62" s="287">
        <f t="shared" si="41"/>
        <v>0.02</v>
      </c>
      <c r="BY62" s="287">
        <f t="shared" si="41"/>
        <v>0.02</v>
      </c>
      <c r="BZ62" s="287">
        <f t="shared" si="41"/>
        <v>0.02</v>
      </c>
      <c r="CA62" s="287">
        <f t="shared" si="41"/>
        <v>0.02</v>
      </c>
      <c r="CB62" s="287">
        <f t="shared" si="41"/>
        <v>0.02</v>
      </c>
      <c r="CC62" s="287">
        <f t="shared" si="41"/>
        <v>0.02</v>
      </c>
      <c r="CD62" s="287">
        <f t="shared" si="41"/>
        <v>0.02</v>
      </c>
      <c r="CE62" s="287">
        <f t="shared" si="41"/>
        <v>0.02</v>
      </c>
      <c r="CF62" s="287">
        <f t="shared" si="41"/>
        <v>0.02</v>
      </c>
      <c r="CG62" s="287">
        <f t="shared" si="41"/>
        <v>0.02</v>
      </c>
      <c r="CH62" s="287">
        <f t="shared" si="41"/>
        <v>0.02</v>
      </c>
      <c r="CI62" s="287">
        <f t="shared" si="41"/>
        <v>0.02</v>
      </c>
      <c r="CJ62" s="287">
        <f t="shared" si="41"/>
        <v>0.02</v>
      </c>
      <c r="CK62" s="287">
        <f t="shared" si="41"/>
        <v>0.02</v>
      </c>
      <c r="CL62" s="287">
        <f t="shared" si="41"/>
        <v>0.02</v>
      </c>
      <c r="CM62" s="287">
        <f t="shared" si="41"/>
        <v>0.02</v>
      </c>
      <c r="CN62" s="287">
        <f t="shared" si="41"/>
        <v>0.02</v>
      </c>
      <c r="CO62" s="287">
        <f t="shared" si="41"/>
        <v>0.02</v>
      </c>
      <c r="CP62" s="287">
        <f t="shared" si="41"/>
        <v>0.02</v>
      </c>
      <c r="CQ62" s="287">
        <f t="shared" si="41"/>
        <v>0.02</v>
      </c>
      <c r="CR62" s="287">
        <f t="shared" si="41"/>
        <v>0.02</v>
      </c>
      <c r="CS62" s="287">
        <f t="shared" si="41"/>
        <v>0.02</v>
      </c>
      <c r="CT62" s="287">
        <f t="shared" si="41"/>
        <v>0.02</v>
      </c>
      <c r="CU62" s="287">
        <f t="shared" si="41"/>
        <v>0.02</v>
      </c>
      <c r="CV62" s="287">
        <f t="shared" si="41"/>
        <v>0.02</v>
      </c>
      <c r="CW62" s="287">
        <f t="shared" si="41"/>
        <v>0.02</v>
      </c>
      <c r="CX62" s="287">
        <f t="shared" si="41"/>
        <v>0.02</v>
      </c>
      <c r="CY62" s="287">
        <f t="shared" si="41"/>
        <v>0.02</v>
      </c>
      <c r="CZ62" s="287">
        <f t="shared" si="41"/>
        <v>0.02</v>
      </c>
      <c r="DA62" s="287">
        <f t="shared" si="41"/>
        <v>0.02</v>
      </c>
      <c r="DB62" s="287">
        <f t="shared" si="41"/>
        <v>0.02</v>
      </c>
      <c r="DC62" s="287">
        <f t="shared" si="41"/>
        <v>0.02</v>
      </c>
      <c r="DD62" s="287">
        <f t="shared" si="41"/>
        <v>0.02</v>
      </c>
      <c r="DE62" s="287">
        <f t="shared" si="41"/>
        <v>0.02</v>
      </c>
      <c r="DF62" s="287">
        <f t="shared" si="41"/>
        <v>0.02</v>
      </c>
      <c r="DG62" s="287">
        <f t="shared" si="41"/>
        <v>0.02</v>
      </c>
      <c r="DH62" s="287">
        <f t="shared" si="41"/>
        <v>0.02</v>
      </c>
      <c r="DI62" s="287">
        <f t="shared" si="41"/>
        <v>0.02</v>
      </c>
      <c r="DJ62" s="287">
        <f t="shared" si="41"/>
        <v>0.02</v>
      </c>
      <c r="DK62" s="287">
        <f t="shared" si="41"/>
        <v>0.02</v>
      </c>
      <c r="DL62" s="287">
        <f t="shared" si="41"/>
        <v>0.02</v>
      </c>
      <c r="DM62" s="287">
        <f t="shared" si="41"/>
        <v>0.02</v>
      </c>
      <c r="DN62" s="287">
        <f t="shared" si="41"/>
        <v>0.02</v>
      </c>
      <c r="DO62" s="287">
        <f t="shared" si="41"/>
        <v>0.02</v>
      </c>
      <c r="DP62" s="287">
        <f t="shared" si="41"/>
        <v>0.02</v>
      </c>
      <c r="DQ62" s="287">
        <f t="shared" si="41"/>
        <v>0.02</v>
      </c>
      <c r="DR62" s="287">
        <f t="shared" si="41"/>
        <v>0.02</v>
      </c>
      <c r="DS62" s="287">
        <f t="shared" si="41"/>
        <v>0.02</v>
      </c>
      <c r="DT62" s="287">
        <f t="shared" si="41"/>
        <v>0.02</v>
      </c>
      <c r="DU62" s="287">
        <f t="shared" si="41"/>
        <v>0.02</v>
      </c>
      <c r="DV62" s="287">
        <f t="shared" si="41"/>
        <v>0.02</v>
      </c>
    </row>
    <row r="63" spans="1:126" hidden="1" x14ac:dyDescent="0.2">
      <c r="A63" s="10"/>
      <c r="E63" s="6" t="s">
        <v>590</v>
      </c>
      <c r="F63" s="6" t="s">
        <v>588</v>
      </c>
    </row>
    <row r="64" spans="1:126" hidden="1" x14ac:dyDescent="0.2">
      <c r="A64" s="22" t="str">
        <f ca="1">Language!A431</f>
        <v>Третья валюта</v>
      </c>
      <c r="B64" s="23" t="str">
        <f ca="1">IF(D64=0, "", IF(D64&lt;100, OFFSET(Language!A$94,D64,0), SUBSTITUTE(OFFSET(Language!A$114,INT(D64/100),0),"***",OFFSET(Language!A$94,D64-100*INT(D64/100),0)) ))</f>
        <v/>
      </c>
      <c r="C64" s="1"/>
      <c r="D64" s="11">
        <v>0</v>
      </c>
    </row>
    <row r="65" spans="1:126" hidden="1" x14ac:dyDescent="0.2">
      <c r="A65" s="10" t="str">
        <f ca="1">Language!A427 &amp; ", " &amp; CurName1 &amp; " / " &amp; CurName3</f>
        <v xml:space="preserve">Курс к основной валюте, тыс. руб. / </v>
      </c>
      <c r="B65" s="289">
        <v>0</v>
      </c>
      <c r="C65" s="1" t="str">
        <f ca="1">CurName1</f>
        <v>тыс. руб.</v>
      </c>
      <c r="F65" s="6" t="s">
        <v>1917</v>
      </c>
      <c r="G65" s="290">
        <f t="shared" ref="G65:DV65" si="42">IF(G$2=1,$B65,F65*(IF($B$46=1,1+G67,1)))</f>
        <v>0</v>
      </c>
      <c r="H65" s="290">
        <f t="shared" si="42"/>
        <v>0</v>
      </c>
      <c r="I65" s="290">
        <f t="shared" si="42"/>
        <v>0</v>
      </c>
      <c r="J65" s="290">
        <f t="shared" si="42"/>
        <v>0</v>
      </c>
      <c r="K65" s="290">
        <f t="shared" si="42"/>
        <v>0</v>
      </c>
      <c r="L65" s="290">
        <f t="shared" si="42"/>
        <v>0</v>
      </c>
      <c r="M65" s="290">
        <f t="shared" si="42"/>
        <v>0</v>
      </c>
      <c r="N65" s="290">
        <f t="shared" si="42"/>
        <v>0</v>
      </c>
      <c r="O65" s="290">
        <f t="shared" si="42"/>
        <v>0</v>
      </c>
      <c r="P65" s="290">
        <f t="shared" si="42"/>
        <v>0</v>
      </c>
      <c r="Q65" s="290">
        <f t="shared" si="42"/>
        <v>0</v>
      </c>
      <c r="R65" s="290">
        <f t="shared" si="42"/>
        <v>0</v>
      </c>
      <c r="S65" s="290">
        <f t="shared" si="42"/>
        <v>0</v>
      </c>
      <c r="T65" s="290">
        <f t="shared" si="42"/>
        <v>0</v>
      </c>
      <c r="U65" s="290">
        <f t="shared" si="42"/>
        <v>0</v>
      </c>
      <c r="V65" s="290">
        <f t="shared" si="42"/>
        <v>0</v>
      </c>
      <c r="W65" s="290">
        <f t="shared" si="42"/>
        <v>0</v>
      </c>
      <c r="X65" s="290">
        <f t="shared" si="42"/>
        <v>0</v>
      </c>
      <c r="Y65" s="290">
        <f t="shared" si="42"/>
        <v>0</v>
      </c>
      <c r="Z65" s="290">
        <f t="shared" si="42"/>
        <v>0</v>
      </c>
      <c r="AA65" s="290">
        <f t="shared" si="42"/>
        <v>0</v>
      </c>
      <c r="AB65" s="290">
        <f t="shared" si="42"/>
        <v>0</v>
      </c>
      <c r="AC65" s="290">
        <f t="shared" si="42"/>
        <v>0</v>
      </c>
      <c r="AD65" s="290">
        <f t="shared" si="42"/>
        <v>0</v>
      </c>
      <c r="AE65" s="290">
        <f t="shared" si="42"/>
        <v>0</v>
      </c>
      <c r="AF65" s="290">
        <f t="shared" si="42"/>
        <v>0</v>
      </c>
      <c r="AG65" s="290">
        <f t="shared" si="42"/>
        <v>0</v>
      </c>
      <c r="AH65" s="290">
        <f t="shared" si="42"/>
        <v>0</v>
      </c>
      <c r="AI65" s="290">
        <f t="shared" si="42"/>
        <v>0</v>
      </c>
      <c r="AJ65" s="290">
        <f t="shared" si="42"/>
        <v>0</v>
      </c>
      <c r="AK65" s="290">
        <f t="shared" si="42"/>
        <v>0</v>
      </c>
      <c r="AL65" s="290">
        <f t="shared" si="42"/>
        <v>0</v>
      </c>
      <c r="AM65" s="290">
        <f t="shared" si="42"/>
        <v>0</v>
      </c>
      <c r="AN65" s="290">
        <f t="shared" si="42"/>
        <v>0</v>
      </c>
      <c r="AO65" s="290">
        <f t="shared" si="42"/>
        <v>0</v>
      </c>
      <c r="AP65" s="290">
        <f t="shared" si="42"/>
        <v>0</v>
      </c>
      <c r="AQ65" s="290">
        <f t="shared" si="42"/>
        <v>0</v>
      </c>
      <c r="AR65" s="290">
        <f t="shared" si="42"/>
        <v>0</v>
      </c>
      <c r="AS65" s="290">
        <f t="shared" si="42"/>
        <v>0</v>
      </c>
      <c r="AT65" s="290">
        <f t="shared" si="42"/>
        <v>0</v>
      </c>
      <c r="AU65" s="290">
        <f t="shared" si="42"/>
        <v>0</v>
      </c>
      <c r="AV65" s="290">
        <f t="shared" si="42"/>
        <v>0</v>
      </c>
      <c r="AW65" s="290">
        <f t="shared" si="42"/>
        <v>0</v>
      </c>
      <c r="AX65" s="290">
        <f t="shared" si="42"/>
        <v>0</v>
      </c>
      <c r="AY65" s="290">
        <f t="shared" si="42"/>
        <v>0</v>
      </c>
      <c r="AZ65" s="290">
        <f t="shared" si="42"/>
        <v>0</v>
      </c>
      <c r="BA65" s="290">
        <f t="shared" si="42"/>
        <v>0</v>
      </c>
      <c r="BB65" s="290">
        <f t="shared" si="42"/>
        <v>0</v>
      </c>
      <c r="BC65" s="290">
        <f t="shared" si="42"/>
        <v>0</v>
      </c>
      <c r="BD65" s="290">
        <f t="shared" si="42"/>
        <v>0</v>
      </c>
      <c r="BE65" s="290">
        <f t="shared" si="42"/>
        <v>0</v>
      </c>
      <c r="BF65" s="290">
        <f t="shared" si="42"/>
        <v>0</v>
      </c>
      <c r="BG65" s="290">
        <f t="shared" si="42"/>
        <v>0</v>
      </c>
      <c r="BH65" s="290">
        <f t="shared" si="42"/>
        <v>0</v>
      </c>
      <c r="BI65" s="290">
        <f t="shared" si="42"/>
        <v>0</v>
      </c>
      <c r="BJ65" s="290">
        <f t="shared" si="42"/>
        <v>0</v>
      </c>
      <c r="BK65" s="290">
        <f t="shared" si="42"/>
        <v>0</v>
      </c>
      <c r="BL65" s="290">
        <f t="shared" si="42"/>
        <v>0</v>
      </c>
      <c r="BM65" s="290">
        <f t="shared" si="42"/>
        <v>0</v>
      </c>
      <c r="BN65" s="290">
        <f t="shared" si="42"/>
        <v>0</v>
      </c>
      <c r="BO65" s="290">
        <f t="shared" si="42"/>
        <v>0</v>
      </c>
      <c r="BP65" s="290">
        <f t="shared" si="42"/>
        <v>0</v>
      </c>
      <c r="BQ65" s="290">
        <f t="shared" si="42"/>
        <v>0</v>
      </c>
      <c r="BR65" s="290">
        <f t="shared" si="42"/>
        <v>0</v>
      </c>
      <c r="BS65" s="290">
        <f t="shared" si="42"/>
        <v>0</v>
      </c>
      <c r="BT65" s="290">
        <f t="shared" si="42"/>
        <v>0</v>
      </c>
      <c r="BU65" s="290">
        <f t="shared" si="42"/>
        <v>0</v>
      </c>
      <c r="BV65" s="290">
        <f t="shared" si="42"/>
        <v>0</v>
      </c>
      <c r="BW65" s="290">
        <f t="shared" si="42"/>
        <v>0</v>
      </c>
      <c r="BX65" s="290">
        <f t="shared" si="42"/>
        <v>0</v>
      </c>
      <c r="BY65" s="290">
        <f t="shared" si="42"/>
        <v>0</v>
      </c>
      <c r="BZ65" s="290">
        <f t="shared" si="42"/>
        <v>0</v>
      </c>
      <c r="CA65" s="290">
        <f t="shared" si="42"/>
        <v>0</v>
      </c>
      <c r="CB65" s="290">
        <f t="shared" si="42"/>
        <v>0</v>
      </c>
      <c r="CC65" s="290">
        <f t="shared" si="42"/>
        <v>0</v>
      </c>
      <c r="CD65" s="290">
        <f t="shared" si="42"/>
        <v>0</v>
      </c>
      <c r="CE65" s="290">
        <f t="shared" si="42"/>
        <v>0</v>
      </c>
      <c r="CF65" s="290">
        <f t="shared" si="42"/>
        <v>0</v>
      </c>
      <c r="CG65" s="290">
        <f t="shared" si="42"/>
        <v>0</v>
      </c>
      <c r="CH65" s="290">
        <f t="shared" si="42"/>
        <v>0</v>
      </c>
      <c r="CI65" s="290">
        <f t="shared" si="42"/>
        <v>0</v>
      </c>
      <c r="CJ65" s="290">
        <f t="shared" si="42"/>
        <v>0</v>
      </c>
      <c r="CK65" s="290">
        <f t="shared" si="42"/>
        <v>0</v>
      </c>
      <c r="CL65" s="290">
        <f t="shared" si="42"/>
        <v>0</v>
      </c>
      <c r="CM65" s="290">
        <f t="shared" si="42"/>
        <v>0</v>
      </c>
      <c r="CN65" s="290">
        <f t="shared" si="42"/>
        <v>0</v>
      </c>
      <c r="CO65" s="290">
        <f t="shared" si="42"/>
        <v>0</v>
      </c>
      <c r="CP65" s="290">
        <f t="shared" si="42"/>
        <v>0</v>
      </c>
      <c r="CQ65" s="290">
        <f t="shared" si="42"/>
        <v>0</v>
      </c>
      <c r="CR65" s="290">
        <f t="shared" si="42"/>
        <v>0</v>
      </c>
      <c r="CS65" s="290">
        <f t="shared" si="42"/>
        <v>0</v>
      </c>
      <c r="CT65" s="290">
        <f t="shared" si="42"/>
        <v>0</v>
      </c>
      <c r="CU65" s="290">
        <f t="shared" si="42"/>
        <v>0</v>
      </c>
      <c r="CV65" s="290">
        <f t="shared" si="42"/>
        <v>0</v>
      </c>
      <c r="CW65" s="290">
        <f t="shared" si="42"/>
        <v>0</v>
      </c>
      <c r="CX65" s="290">
        <f t="shared" si="42"/>
        <v>0</v>
      </c>
      <c r="CY65" s="290">
        <f t="shared" si="42"/>
        <v>0</v>
      </c>
      <c r="CZ65" s="290">
        <f t="shared" si="42"/>
        <v>0</v>
      </c>
      <c r="DA65" s="290">
        <f t="shared" si="42"/>
        <v>0</v>
      </c>
      <c r="DB65" s="290">
        <f t="shared" si="42"/>
        <v>0</v>
      </c>
      <c r="DC65" s="290">
        <f t="shared" si="42"/>
        <v>0</v>
      </c>
      <c r="DD65" s="290">
        <f t="shared" si="42"/>
        <v>0</v>
      </c>
      <c r="DE65" s="290">
        <f t="shared" si="42"/>
        <v>0</v>
      </c>
      <c r="DF65" s="290">
        <f t="shared" si="42"/>
        <v>0</v>
      </c>
      <c r="DG65" s="290">
        <f t="shared" si="42"/>
        <v>0</v>
      </c>
      <c r="DH65" s="290">
        <f t="shared" si="42"/>
        <v>0</v>
      </c>
      <c r="DI65" s="290">
        <f t="shared" si="42"/>
        <v>0</v>
      </c>
      <c r="DJ65" s="290">
        <f t="shared" si="42"/>
        <v>0</v>
      </c>
      <c r="DK65" s="290">
        <f t="shared" si="42"/>
        <v>0</v>
      </c>
      <c r="DL65" s="290">
        <f t="shared" si="42"/>
        <v>0</v>
      </c>
      <c r="DM65" s="290">
        <f t="shared" si="42"/>
        <v>0</v>
      </c>
      <c r="DN65" s="290">
        <f t="shared" si="42"/>
        <v>0</v>
      </c>
      <c r="DO65" s="290">
        <f t="shared" si="42"/>
        <v>0</v>
      </c>
      <c r="DP65" s="290">
        <f t="shared" si="42"/>
        <v>0</v>
      </c>
      <c r="DQ65" s="290">
        <f t="shared" si="42"/>
        <v>0</v>
      </c>
      <c r="DR65" s="290">
        <f t="shared" si="42"/>
        <v>0</v>
      </c>
      <c r="DS65" s="290">
        <f t="shared" si="42"/>
        <v>0</v>
      </c>
      <c r="DT65" s="290">
        <f t="shared" si="42"/>
        <v>0</v>
      </c>
      <c r="DU65" s="290">
        <f t="shared" si="42"/>
        <v>0</v>
      </c>
      <c r="DV65" s="290">
        <f t="shared" si="42"/>
        <v>0</v>
      </c>
    </row>
    <row r="66" spans="1:126" hidden="1" x14ac:dyDescent="0.2">
      <c r="A66" s="10" t="str">
        <f ca="1">Language!A428</f>
        <v>Темпы роста курса к основной валюте</v>
      </c>
      <c r="C66" s="1" t="str">
        <f ca="1">Language!A484</f>
        <v>% в год</v>
      </c>
      <c r="F66" s="6" t="s">
        <v>696</v>
      </c>
      <c r="G66" s="287">
        <v>0.04</v>
      </c>
      <c r="H66" s="287">
        <f t="shared" ref="H66:DV66" si="43">G66</f>
        <v>0.04</v>
      </c>
      <c r="I66" s="287">
        <f t="shared" si="43"/>
        <v>0.04</v>
      </c>
      <c r="J66" s="287">
        <f t="shared" si="43"/>
        <v>0.04</v>
      </c>
      <c r="K66" s="287">
        <f t="shared" si="43"/>
        <v>0.04</v>
      </c>
      <c r="L66" s="287">
        <f t="shared" si="43"/>
        <v>0.04</v>
      </c>
      <c r="M66" s="287">
        <f t="shared" si="43"/>
        <v>0.04</v>
      </c>
      <c r="N66" s="287">
        <f t="shared" si="43"/>
        <v>0.04</v>
      </c>
      <c r="O66" s="287">
        <f t="shared" si="43"/>
        <v>0.04</v>
      </c>
      <c r="P66" s="287">
        <f t="shared" si="43"/>
        <v>0.04</v>
      </c>
      <c r="Q66" s="287">
        <f t="shared" si="43"/>
        <v>0.04</v>
      </c>
      <c r="R66" s="287">
        <f t="shared" si="43"/>
        <v>0.04</v>
      </c>
      <c r="S66" s="287">
        <f t="shared" si="43"/>
        <v>0.04</v>
      </c>
      <c r="T66" s="287">
        <f t="shared" si="43"/>
        <v>0.04</v>
      </c>
      <c r="U66" s="287">
        <f t="shared" si="43"/>
        <v>0.04</v>
      </c>
      <c r="V66" s="287">
        <f t="shared" si="43"/>
        <v>0.04</v>
      </c>
      <c r="W66" s="287">
        <f t="shared" si="43"/>
        <v>0.04</v>
      </c>
      <c r="X66" s="287">
        <f t="shared" si="43"/>
        <v>0.04</v>
      </c>
      <c r="Y66" s="287">
        <f t="shared" si="43"/>
        <v>0.04</v>
      </c>
      <c r="Z66" s="287">
        <f t="shared" si="43"/>
        <v>0.04</v>
      </c>
      <c r="AA66" s="287">
        <f t="shared" si="43"/>
        <v>0.04</v>
      </c>
      <c r="AB66" s="287">
        <f t="shared" si="43"/>
        <v>0.04</v>
      </c>
      <c r="AC66" s="287">
        <f t="shared" si="43"/>
        <v>0.04</v>
      </c>
      <c r="AD66" s="287">
        <f t="shared" si="43"/>
        <v>0.04</v>
      </c>
      <c r="AE66" s="287">
        <f t="shared" si="43"/>
        <v>0.04</v>
      </c>
      <c r="AF66" s="287">
        <f t="shared" si="43"/>
        <v>0.04</v>
      </c>
      <c r="AG66" s="287">
        <f t="shared" si="43"/>
        <v>0.04</v>
      </c>
      <c r="AH66" s="287">
        <f t="shared" si="43"/>
        <v>0.04</v>
      </c>
      <c r="AI66" s="287">
        <f t="shared" si="43"/>
        <v>0.04</v>
      </c>
      <c r="AJ66" s="287">
        <f t="shared" si="43"/>
        <v>0.04</v>
      </c>
      <c r="AK66" s="287">
        <f t="shared" si="43"/>
        <v>0.04</v>
      </c>
      <c r="AL66" s="287">
        <f t="shared" si="43"/>
        <v>0.04</v>
      </c>
      <c r="AM66" s="287">
        <f t="shared" si="43"/>
        <v>0.04</v>
      </c>
      <c r="AN66" s="287">
        <f t="shared" si="43"/>
        <v>0.04</v>
      </c>
      <c r="AO66" s="287">
        <f t="shared" si="43"/>
        <v>0.04</v>
      </c>
      <c r="AP66" s="287">
        <f t="shared" si="43"/>
        <v>0.04</v>
      </c>
      <c r="AQ66" s="287">
        <f t="shared" si="43"/>
        <v>0.04</v>
      </c>
      <c r="AR66" s="287">
        <f t="shared" si="43"/>
        <v>0.04</v>
      </c>
      <c r="AS66" s="287">
        <f t="shared" si="43"/>
        <v>0.04</v>
      </c>
      <c r="AT66" s="287">
        <f t="shared" si="43"/>
        <v>0.04</v>
      </c>
      <c r="AU66" s="287">
        <f t="shared" si="43"/>
        <v>0.04</v>
      </c>
      <c r="AV66" s="287">
        <f t="shared" si="43"/>
        <v>0.04</v>
      </c>
      <c r="AW66" s="287">
        <f t="shared" si="43"/>
        <v>0.04</v>
      </c>
      <c r="AX66" s="287">
        <f t="shared" si="43"/>
        <v>0.04</v>
      </c>
      <c r="AY66" s="287">
        <f t="shared" si="43"/>
        <v>0.04</v>
      </c>
      <c r="AZ66" s="287">
        <f t="shared" si="43"/>
        <v>0.04</v>
      </c>
      <c r="BA66" s="287">
        <f t="shared" si="43"/>
        <v>0.04</v>
      </c>
      <c r="BB66" s="287">
        <f t="shared" si="43"/>
        <v>0.04</v>
      </c>
      <c r="BC66" s="287">
        <f t="shared" si="43"/>
        <v>0.04</v>
      </c>
      <c r="BD66" s="287">
        <f t="shared" si="43"/>
        <v>0.04</v>
      </c>
      <c r="BE66" s="287">
        <f t="shared" si="43"/>
        <v>0.04</v>
      </c>
      <c r="BF66" s="287">
        <f t="shared" si="43"/>
        <v>0.04</v>
      </c>
      <c r="BG66" s="287">
        <f t="shared" si="43"/>
        <v>0.04</v>
      </c>
      <c r="BH66" s="287">
        <f t="shared" si="43"/>
        <v>0.04</v>
      </c>
      <c r="BI66" s="287">
        <f t="shared" si="43"/>
        <v>0.04</v>
      </c>
      <c r="BJ66" s="287">
        <f t="shared" si="43"/>
        <v>0.04</v>
      </c>
      <c r="BK66" s="287">
        <f t="shared" si="43"/>
        <v>0.04</v>
      </c>
      <c r="BL66" s="287">
        <f t="shared" si="43"/>
        <v>0.04</v>
      </c>
      <c r="BM66" s="287">
        <f t="shared" si="43"/>
        <v>0.04</v>
      </c>
      <c r="BN66" s="287">
        <f t="shared" si="43"/>
        <v>0.04</v>
      </c>
      <c r="BO66" s="287">
        <f t="shared" si="43"/>
        <v>0.04</v>
      </c>
      <c r="BP66" s="287">
        <f t="shared" si="43"/>
        <v>0.04</v>
      </c>
      <c r="BQ66" s="287">
        <f t="shared" si="43"/>
        <v>0.04</v>
      </c>
      <c r="BR66" s="287">
        <f t="shared" si="43"/>
        <v>0.04</v>
      </c>
      <c r="BS66" s="287">
        <f t="shared" si="43"/>
        <v>0.04</v>
      </c>
      <c r="BT66" s="287">
        <f t="shared" si="43"/>
        <v>0.04</v>
      </c>
      <c r="BU66" s="287">
        <f t="shared" si="43"/>
        <v>0.04</v>
      </c>
      <c r="BV66" s="287">
        <f t="shared" si="43"/>
        <v>0.04</v>
      </c>
      <c r="BW66" s="287">
        <f t="shared" si="43"/>
        <v>0.04</v>
      </c>
      <c r="BX66" s="287">
        <f t="shared" si="43"/>
        <v>0.04</v>
      </c>
      <c r="BY66" s="287">
        <f t="shared" si="43"/>
        <v>0.04</v>
      </c>
      <c r="BZ66" s="287">
        <f t="shared" si="43"/>
        <v>0.04</v>
      </c>
      <c r="CA66" s="287">
        <f t="shared" si="43"/>
        <v>0.04</v>
      </c>
      <c r="CB66" s="287">
        <f t="shared" si="43"/>
        <v>0.04</v>
      </c>
      <c r="CC66" s="287">
        <f t="shared" si="43"/>
        <v>0.04</v>
      </c>
      <c r="CD66" s="287">
        <f t="shared" si="43"/>
        <v>0.04</v>
      </c>
      <c r="CE66" s="287">
        <f t="shared" si="43"/>
        <v>0.04</v>
      </c>
      <c r="CF66" s="287">
        <f t="shared" si="43"/>
        <v>0.04</v>
      </c>
      <c r="CG66" s="287">
        <f t="shared" si="43"/>
        <v>0.04</v>
      </c>
      <c r="CH66" s="287">
        <f t="shared" si="43"/>
        <v>0.04</v>
      </c>
      <c r="CI66" s="287">
        <f t="shared" si="43"/>
        <v>0.04</v>
      </c>
      <c r="CJ66" s="287">
        <f t="shared" si="43"/>
        <v>0.04</v>
      </c>
      <c r="CK66" s="287">
        <f t="shared" si="43"/>
        <v>0.04</v>
      </c>
      <c r="CL66" s="287">
        <f t="shared" si="43"/>
        <v>0.04</v>
      </c>
      <c r="CM66" s="287">
        <f t="shared" si="43"/>
        <v>0.04</v>
      </c>
      <c r="CN66" s="287">
        <f t="shared" si="43"/>
        <v>0.04</v>
      </c>
      <c r="CO66" s="287">
        <f t="shared" si="43"/>
        <v>0.04</v>
      </c>
      <c r="CP66" s="287">
        <f t="shared" si="43"/>
        <v>0.04</v>
      </c>
      <c r="CQ66" s="287">
        <f t="shared" si="43"/>
        <v>0.04</v>
      </c>
      <c r="CR66" s="287">
        <f t="shared" si="43"/>
        <v>0.04</v>
      </c>
      <c r="CS66" s="287">
        <f t="shared" si="43"/>
        <v>0.04</v>
      </c>
      <c r="CT66" s="287">
        <f t="shared" si="43"/>
        <v>0.04</v>
      </c>
      <c r="CU66" s="287">
        <f t="shared" si="43"/>
        <v>0.04</v>
      </c>
      <c r="CV66" s="287">
        <f t="shared" si="43"/>
        <v>0.04</v>
      </c>
      <c r="CW66" s="287">
        <f t="shared" si="43"/>
        <v>0.04</v>
      </c>
      <c r="CX66" s="287">
        <f t="shared" si="43"/>
        <v>0.04</v>
      </c>
      <c r="CY66" s="287">
        <f t="shared" si="43"/>
        <v>0.04</v>
      </c>
      <c r="CZ66" s="287">
        <f t="shared" si="43"/>
        <v>0.04</v>
      </c>
      <c r="DA66" s="287">
        <f t="shared" si="43"/>
        <v>0.04</v>
      </c>
      <c r="DB66" s="287">
        <f t="shared" si="43"/>
        <v>0.04</v>
      </c>
      <c r="DC66" s="287">
        <f t="shared" si="43"/>
        <v>0.04</v>
      </c>
      <c r="DD66" s="287">
        <f t="shared" si="43"/>
        <v>0.04</v>
      </c>
      <c r="DE66" s="287">
        <f t="shared" si="43"/>
        <v>0.04</v>
      </c>
      <c r="DF66" s="287">
        <f t="shared" si="43"/>
        <v>0.04</v>
      </c>
      <c r="DG66" s="287">
        <f t="shared" si="43"/>
        <v>0.04</v>
      </c>
      <c r="DH66" s="287">
        <f t="shared" si="43"/>
        <v>0.04</v>
      </c>
      <c r="DI66" s="287">
        <f t="shared" si="43"/>
        <v>0.04</v>
      </c>
      <c r="DJ66" s="287">
        <f t="shared" si="43"/>
        <v>0.04</v>
      </c>
      <c r="DK66" s="287">
        <f t="shared" si="43"/>
        <v>0.04</v>
      </c>
      <c r="DL66" s="287">
        <f t="shared" si="43"/>
        <v>0.04</v>
      </c>
      <c r="DM66" s="287">
        <f t="shared" si="43"/>
        <v>0.04</v>
      </c>
      <c r="DN66" s="287">
        <f t="shared" si="43"/>
        <v>0.04</v>
      </c>
      <c r="DO66" s="287">
        <f t="shared" si="43"/>
        <v>0.04</v>
      </c>
      <c r="DP66" s="287">
        <f t="shared" si="43"/>
        <v>0.04</v>
      </c>
      <c r="DQ66" s="287">
        <f t="shared" si="43"/>
        <v>0.04</v>
      </c>
      <c r="DR66" s="287">
        <f t="shared" si="43"/>
        <v>0.04</v>
      </c>
      <c r="DS66" s="287">
        <f t="shared" si="43"/>
        <v>0.04</v>
      </c>
      <c r="DT66" s="287">
        <f t="shared" si="43"/>
        <v>0.04</v>
      </c>
      <c r="DU66" s="287">
        <f t="shared" si="43"/>
        <v>0.04</v>
      </c>
      <c r="DV66" s="287">
        <f t="shared" si="43"/>
        <v>0.04</v>
      </c>
    </row>
    <row r="67" spans="1:126" hidden="1" outlineLevel="1" x14ac:dyDescent="0.2">
      <c r="A67" s="10" t="str">
        <f ca="1">Language!A429</f>
        <v>То же, в пересчете на период, равный шагу проекта</v>
      </c>
      <c r="C67" s="1" t="s">
        <v>1</v>
      </c>
      <c r="F67" s="6" t="s">
        <v>696</v>
      </c>
      <c r="G67" s="27">
        <f t="shared" ref="G67:N67" si="44">POWER(1+G66,G$36/360)-1</f>
        <v>3.2737397821989145E-3</v>
      </c>
      <c r="H67" s="27">
        <f t="shared" si="44"/>
        <v>3.2737397821989145E-3</v>
      </c>
      <c r="I67" s="27">
        <f t="shared" si="44"/>
        <v>3.2737397821989145E-3</v>
      </c>
      <c r="J67" s="27">
        <f t="shared" si="44"/>
        <v>3.2737397821989145E-3</v>
      </c>
      <c r="K67" s="27">
        <f t="shared" si="44"/>
        <v>3.2737397821989145E-3</v>
      </c>
      <c r="L67" s="27">
        <f t="shared" si="44"/>
        <v>3.2737397821989145E-3</v>
      </c>
      <c r="M67" s="27">
        <f t="shared" si="44"/>
        <v>3.2737397821989145E-3</v>
      </c>
      <c r="N67" s="27">
        <f t="shared" si="44"/>
        <v>3.2737397821989145E-3</v>
      </c>
      <c r="O67" s="27">
        <f t="shared" ref="O67:AT67" si="45">POWER(1+O66,O$36/360)-1</f>
        <v>3.2737397821989145E-3</v>
      </c>
      <c r="P67" s="27">
        <f t="shared" si="45"/>
        <v>3.2737397821989145E-3</v>
      </c>
      <c r="Q67" s="27">
        <f t="shared" si="45"/>
        <v>3.2737397821989145E-3</v>
      </c>
      <c r="R67" s="27">
        <f t="shared" si="45"/>
        <v>3.2737397821989145E-3</v>
      </c>
      <c r="S67" s="27">
        <f t="shared" si="45"/>
        <v>3.2737397821989145E-3</v>
      </c>
      <c r="T67" s="27">
        <f t="shared" si="45"/>
        <v>3.2737397821989145E-3</v>
      </c>
      <c r="U67" s="27">
        <f t="shared" si="45"/>
        <v>3.2737397821989145E-3</v>
      </c>
      <c r="V67" s="27">
        <f t="shared" si="45"/>
        <v>3.2737397821989145E-3</v>
      </c>
      <c r="W67" s="27">
        <f t="shared" si="45"/>
        <v>3.2737397821989145E-3</v>
      </c>
      <c r="X67" s="27">
        <f t="shared" si="45"/>
        <v>3.2737397821989145E-3</v>
      </c>
      <c r="Y67" s="27">
        <f t="shared" si="45"/>
        <v>3.2737397821989145E-3</v>
      </c>
      <c r="Z67" s="27">
        <f t="shared" si="45"/>
        <v>3.2737397821989145E-3</v>
      </c>
      <c r="AA67" s="27">
        <f t="shared" si="45"/>
        <v>3.2737397821989145E-3</v>
      </c>
      <c r="AB67" s="27">
        <f t="shared" si="45"/>
        <v>3.2737397821989145E-3</v>
      </c>
      <c r="AC67" s="27">
        <f t="shared" si="45"/>
        <v>3.2737397821989145E-3</v>
      </c>
      <c r="AD67" s="27">
        <f t="shared" si="45"/>
        <v>3.2737397821989145E-3</v>
      </c>
      <c r="AE67" s="27">
        <f t="shared" si="45"/>
        <v>3.2737397821989145E-3</v>
      </c>
      <c r="AF67" s="27">
        <f t="shared" si="45"/>
        <v>3.2737397821989145E-3</v>
      </c>
      <c r="AG67" s="27">
        <f t="shared" si="45"/>
        <v>3.2737397821989145E-3</v>
      </c>
      <c r="AH67" s="27">
        <f t="shared" si="45"/>
        <v>3.2737397821989145E-3</v>
      </c>
      <c r="AI67" s="27">
        <f t="shared" si="45"/>
        <v>3.2737397821989145E-3</v>
      </c>
      <c r="AJ67" s="27">
        <f t="shared" si="45"/>
        <v>3.2737397821989145E-3</v>
      </c>
      <c r="AK67" s="27">
        <f t="shared" si="45"/>
        <v>3.2737397821989145E-3</v>
      </c>
      <c r="AL67" s="27">
        <f t="shared" si="45"/>
        <v>3.2737397821989145E-3</v>
      </c>
      <c r="AM67" s="27">
        <f t="shared" si="45"/>
        <v>3.2737397821989145E-3</v>
      </c>
      <c r="AN67" s="27">
        <f t="shared" si="45"/>
        <v>3.2737397821989145E-3</v>
      </c>
      <c r="AO67" s="27">
        <f t="shared" si="45"/>
        <v>3.2737397821989145E-3</v>
      </c>
      <c r="AP67" s="27">
        <f t="shared" si="45"/>
        <v>3.2737397821989145E-3</v>
      </c>
      <c r="AQ67" s="27">
        <f t="shared" si="45"/>
        <v>3.2737397821989145E-3</v>
      </c>
      <c r="AR67" s="27">
        <f t="shared" si="45"/>
        <v>3.2737397821989145E-3</v>
      </c>
      <c r="AS67" s="27">
        <f t="shared" si="45"/>
        <v>3.2737397821989145E-3</v>
      </c>
      <c r="AT67" s="27">
        <f t="shared" si="45"/>
        <v>3.2737397821989145E-3</v>
      </c>
      <c r="AU67" s="27">
        <f t="shared" ref="AU67:BZ67" si="46">POWER(1+AU66,AU$36/360)-1</f>
        <v>3.2737397821989145E-3</v>
      </c>
      <c r="AV67" s="27">
        <f t="shared" si="46"/>
        <v>3.2737397821989145E-3</v>
      </c>
      <c r="AW67" s="27">
        <f t="shared" si="46"/>
        <v>3.2737397821989145E-3</v>
      </c>
      <c r="AX67" s="27">
        <f t="shared" si="46"/>
        <v>3.2737397821989145E-3</v>
      </c>
      <c r="AY67" s="27">
        <f t="shared" si="46"/>
        <v>3.2737397821989145E-3</v>
      </c>
      <c r="AZ67" s="27">
        <f t="shared" si="46"/>
        <v>3.2737397821989145E-3</v>
      </c>
      <c r="BA67" s="27">
        <f t="shared" si="46"/>
        <v>3.2737397821989145E-3</v>
      </c>
      <c r="BB67" s="27">
        <f t="shared" si="46"/>
        <v>3.2737397821989145E-3</v>
      </c>
      <c r="BC67" s="27">
        <f t="shared" si="46"/>
        <v>3.2737397821989145E-3</v>
      </c>
      <c r="BD67" s="27">
        <f t="shared" si="46"/>
        <v>3.2737397821989145E-3</v>
      </c>
      <c r="BE67" s="27">
        <f t="shared" si="46"/>
        <v>3.2737397821989145E-3</v>
      </c>
      <c r="BF67" s="27">
        <f t="shared" si="46"/>
        <v>3.2737397821989145E-3</v>
      </c>
      <c r="BG67" s="27">
        <f t="shared" si="46"/>
        <v>3.2737397821989145E-3</v>
      </c>
      <c r="BH67" s="27">
        <f t="shared" si="46"/>
        <v>3.2737397821989145E-3</v>
      </c>
      <c r="BI67" s="27">
        <f t="shared" si="46"/>
        <v>3.2737397821989145E-3</v>
      </c>
      <c r="BJ67" s="27">
        <f t="shared" si="46"/>
        <v>3.2737397821989145E-3</v>
      </c>
      <c r="BK67" s="27">
        <f t="shared" si="46"/>
        <v>3.2737397821989145E-3</v>
      </c>
      <c r="BL67" s="27">
        <f t="shared" si="46"/>
        <v>3.2737397821989145E-3</v>
      </c>
      <c r="BM67" s="27">
        <f t="shared" si="46"/>
        <v>3.2737397821989145E-3</v>
      </c>
      <c r="BN67" s="27">
        <f t="shared" si="46"/>
        <v>3.2737397821989145E-3</v>
      </c>
      <c r="BO67" s="27">
        <f t="shared" si="46"/>
        <v>3.2737397821989145E-3</v>
      </c>
      <c r="BP67" s="27">
        <f t="shared" si="46"/>
        <v>3.2737397821989145E-3</v>
      </c>
      <c r="BQ67" s="27">
        <f t="shared" si="46"/>
        <v>3.2737397821989145E-3</v>
      </c>
      <c r="BR67" s="27">
        <f t="shared" si="46"/>
        <v>3.2737397821989145E-3</v>
      </c>
      <c r="BS67" s="27">
        <f t="shared" si="46"/>
        <v>3.2737397821989145E-3</v>
      </c>
      <c r="BT67" s="27">
        <f t="shared" si="46"/>
        <v>3.2737397821989145E-3</v>
      </c>
      <c r="BU67" s="27">
        <f t="shared" si="46"/>
        <v>3.2737397821989145E-3</v>
      </c>
      <c r="BV67" s="27">
        <f t="shared" si="46"/>
        <v>3.2737397821989145E-3</v>
      </c>
      <c r="BW67" s="27">
        <f t="shared" si="46"/>
        <v>3.2737397821989145E-3</v>
      </c>
      <c r="BX67" s="27">
        <f t="shared" si="46"/>
        <v>3.2737397821989145E-3</v>
      </c>
      <c r="BY67" s="27">
        <f t="shared" si="46"/>
        <v>3.2737397821989145E-3</v>
      </c>
      <c r="BZ67" s="27">
        <f t="shared" si="46"/>
        <v>3.2737397821989145E-3</v>
      </c>
      <c r="CA67" s="27">
        <f t="shared" ref="CA67:DF67" si="47">POWER(1+CA66,CA$36/360)-1</f>
        <v>3.2737397821989145E-3</v>
      </c>
      <c r="CB67" s="27">
        <f t="shared" si="47"/>
        <v>3.2737397821989145E-3</v>
      </c>
      <c r="CC67" s="27">
        <f t="shared" si="47"/>
        <v>3.2737397821989145E-3</v>
      </c>
      <c r="CD67" s="27">
        <f t="shared" si="47"/>
        <v>3.2737397821989145E-3</v>
      </c>
      <c r="CE67" s="27">
        <f t="shared" si="47"/>
        <v>3.2737397821989145E-3</v>
      </c>
      <c r="CF67" s="27">
        <f t="shared" si="47"/>
        <v>3.2737397821989145E-3</v>
      </c>
      <c r="CG67" s="27">
        <f t="shared" si="47"/>
        <v>3.2737397821989145E-3</v>
      </c>
      <c r="CH67" s="27">
        <f t="shared" si="47"/>
        <v>3.2737397821989145E-3</v>
      </c>
      <c r="CI67" s="27">
        <f t="shared" si="47"/>
        <v>3.2737397821989145E-3</v>
      </c>
      <c r="CJ67" s="27">
        <f t="shared" si="47"/>
        <v>3.2737397821989145E-3</v>
      </c>
      <c r="CK67" s="27">
        <f t="shared" si="47"/>
        <v>3.2737397821989145E-3</v>
      </c>
      <c r="CL67" s="27">
        <f t="shared" si="47"/>
        <v>3.2737397821989145E-3</v>
      </c>
      <c r="CM67" s="27">
        <f t="shared" si="47"/>
        <v>3.2737397821989145E-3</v>
      </c>
      <c r="CN67" s="27">
        <f t="shared" si="47"/>
        <v>3.2737397821989145E-3</v>
      </c>
      <c r="CO67" s="27">
        <f t="shared" si="47"/>
        <v>3.2737397821989145E-3</v>
      </c>
      <c r="CP67" s="27">
        <f t="shared" si="47"/>
        <v>3.2737397821989145E-3</v>
      </c>
      <c r="CQ67" s="27">
        <f t="shared" si="47"/>
        <v>3.2737397821989145E-3</v>
      </c>
      <c r="CR67" s="27">
        <f t="shared" si="47"/>
        <v>3.2737397821989145E-3</v>
      </c>
      <c r="CS67" s="27">
        <f t="shared" si="47"/>
        <v>3.2737397821989145E-3</v>
      </c>
      <c r="CT67" s="27">
        <f t="shared" si="47"/>
        <v>3.2737397821989145E-3</v>
      </c>
      <c r="CU67" s="27">
        <f t="shared" si="47"/>
        <v>3.2737397821989145E-3</v>
      </c>
      <c r="CV67" s="27">
        <f t="shared" si="47"/>
        <v>3.2737397821989145E-3</v>
      </c>
      <c r="CW67" s="27">
        <f t="shared" si="47"/>
        <v>3.2737397821989145E-3</v>
      </c>
      <c r="CX67" s="27">
        <f t="shared" si="47"/>
        <v>3.2737397821989145E-3</v>
      </c>
      <c r="CY67" s="27">
        <f t="shared" si="47"/>
        <v>3.2737397821989145E-3</v>
      </c>
      <c r="CZ67" s="27">
        <f t="shared" si="47"/>
        <v>3.2737397821989145E-3</v>
      </c>
      <c r="DA67" s="27">
        <f t="shared" si="47"/>
        <v>3.2737397821989145E-3</v>
      </c>
      <c r="DB67" s="27">
        <f t="shared" si="47"/>
        <v>3.2737397821989145E-3</v>
      </c>
      <c r="DC67" s="27">
        <f t="shared" si="47"/>
        <v>3.2737397821989145E-3</v>
      </c>
      <c r="DD67" s="27">
        <f t="shared" si="47"/>
        <v>3.2737397821989145E-3</v>
      </c>
      <c r="DE67" s="27">
        <f t="shared" si="47"/>
        <v>3.2737397821989145E-3</v>
      </c>
      <c r="DF67" s="27">
        <f t="shared" si="47"/>
        <v>3.2737397821989145E-3</v>
      </c>
      <c r="DG67" s="27">
        <f t="shared" ref="DG67:DV67" si="48">POWER(1+DG66,DG$36/360)-1</f>
        <v>3.2737397821989145E-3</v>
      </c>
      <c r="DH67" s="27">
        <f t="shared" si="48"/>
        <v>3.2737397821989145E-3</v>
      </c>
      <c r="DI67" s="27">
        <f t="shared" si="48"/>
        <v>3.2737397821989145E-3</v>
      </c>
      <c r="DJ67" s="27">
        <f t="shared" si="48"/>
        <v>3.2737397821989145E-3</v>
      </c>
      <c r="DK67" s="27">
        <f t="shared" si="48"/>
        <v>3.2737397821989145E-3</v>
      </c>
      <c r="DL67" s="27">
        <f t="shared" si="48"/>
        <v>3.2737397821989145E-3</v>
      </c>
      <c r="DM67" s="27">
        <f t="shared" si="48"/>
        <v>3.2737397821989145E-3</v>
      </c>
      <c r="DN67" s="27">
        <f t="shared" si="48"/>
        <v>3.2737397821989145E-3</v>
      </c>
      <c r="DO67" s="27">
        <f t="shared" si="48"/>
        <v>3.2737397821989145E-3</v>
      </c>
      <c r="DP67" s="27">
        <f t="shared" si="48"/>
        <v>3.2737397821989145E-3</v>
      </c>
      <c r="DQ67" s="27">
        <f t="shared" si="48"/>
        <v>3.2737397821989145E-3</v>
      </c>
      <c r="DR67" s="27">
        <f t="shared" si="48"/>
        <v>3.2737397821989145E-3</v>
      </c>
      <c r="DS67" s="27">
        <f t="shared" si="48"/>
        <v>3.2737397821989145E-3</v>
      </c>
      <c r="DT67" s="27">
        <f t="shared" si="48"/>
        <v>3.2737397821989145E-3</v>
      </c>
      <c r="DU67" s="27">
        <f t="shared" si="48"/>
        <v>3.2737397821989145E-3</v>
      </c>
      <c r="DV67" s="27">
        <f t="shared" si="48"/>
        <v>3.2737397821989145E-3</v>
      </c>
    </row>
    <row r="68" spans="1:126" hidden="1" x14ac:dyDescent="0.2">
      <c r="A68" s="10" t="str">
        <f ca="1">Language!A430</f>
        <v>Предполагаемый темп годового роста цен</v>
      </c>
      <c r="C68" s="1" t="str">
        <f ca="1">Language!A484</f>
        <v>% в год</v>
      </c>
      <c r="F68" s="6" t="s">
        <v>696</v>
      </c>
      <c r="G68" s="287">
        <v>0.02</v>
      </c>
      <c r="H68" s="287">
        <f t="shared" ref="H68:DV68" si="49">G68</f>
        <v>0.02</v>
      </c>
      <c r="I68" s="287">
        <f t="shared" si="49"/>
        <v>0.02</v>
      </c>
      <c r="J68" s="287">
        <f t="shared" si="49"/>
        <v>0.02</v>
      </c>
      <c r="K68" s="287">
        <f t="shared" si="49"/>
        <v>0.02</v>
      </c>
      <c r="L68" s="287">
        <f t="shared" si="49"/>
        <v>0.02</v>
      </c>
      <c r="M68" s="287">
        <f t="shared" si="49"/>
        <v>0.02</v>
      </c>
      <c r="N68" s="287">
        <f t="shared" si="49"/>
        <v>0.02</v>
      </c>
      <c r="O68" s="287">
        <f t="shared" si="49"/>
        <v>0.02</v>
      </c>
      <c r="P68" s="287">
        <f t="shared" si="49"/>
        <v>0.02</v>
      </c>
      <c r="Q68" s="287">
        <f t="shared" si="49"/>
        <v>0.02</v>
      </c>
      <c r="R68" s="287">
        <f t="shared" si="49"/>
        <v>0.02</v>
      </c>
      <c r="S68" s="287">
        <f t="shared" si="49"/>
        <v>0.02</v>
      </c>
      <c r="T68" s="287">
        <f t="shared" si="49"/>
        <v>0.02</v>
      </c>
      <c r="U68" s="287">
        <f t="shared" si="49"/>
        <v>0.02</v>
      </c>
      <c r="V68" s="287">
        <f t="shared" si="49"/>
        <v>0.02</v>
      </c>
      <c r="W68" s="287">
        <f t="shared" si="49"/>
        <v>0.02</v>
      </c>
      <c r="X68" s="287">
        <f t="shared" si="49"/>
        <v>0.02</v>
      </c>
      <c r="Y68" s="287">
        <f t="shared" si="49"/>
        <v>0.02</v>
      </c>
      <c r="Z68" s="287">
        <f t="shared" si="49"/>
        <v>0.02</v>
      </c>
      <c r="AA68" s="287">
        <f t="shared" si="49"/>
        <v>0.02</v>
      </c>
      <c r="AB68" s="287">
        <f t="shared" si="49"/>
        <v>0.02</v>
      </c>
      <c r="AC68" s="287">
        <f t="shared" si="49"/>
        <v>0.02</v>
      </c>
      <c r="AD68" s="287">
        <f t="shared" si="49"/>
        <v>0.02</v>
      </c>
      <c r="AE68" s="287">
        <f t="shared" si="49"/>
        <v>0.02</v>
      </c>
      <c r="AF68" s="287">
        <f t="shared" si="49"/>
        <v>0.02</v>
      </c>
      <c r="AG68" s="287">
        <f t="shared" si="49"/>
        <v>0.02</v>
      </c>
      <c r="AH68" s="287">
        <f t="shared" si="49"/>
        <v>0.02</v>
      </c>
      <c r="AI68" s="287">
        <f t="shared" si="49"/>
        <v>0.02</v>
      </c>
      <c r="AJ68" s="287">
        <f t="shared" si="49"/>
        <v>0.02</v>
      </c>
      <c r="AK68" s="287">
        <f t="shared" si="49"/>
        <v>0.02</v>
      </c>
      <c r="AL68" s="287">
        <f t="shared" si="49"/>
        <v>0.02</v>
      </c>
      <c r="AM68" s="287">
        <f t="shared" si="49"/>
        <v>0.02</v>
      </c>
      <c r="AN68" s="287">
        <f t="shared" si="49"/>
        <v>0.02</v>
      </c>
      <c r="AO68" s="287">
        <f t="shared" si="49"/>
        <v>0.02</v>
      </c>
      <c r="AP68" s="287">
        <f t="shared" si="49"/>
        <v>0.02</v>
      </c>
      <c r="AQ68" s="287">
        <f t="shared" si="49"/>
        <v>0.02</v>
      </c>
      <c r="AR68" s="287">
        <f t="shared" si="49"/>
        <v>0.02</v>
      </c>
      <c r="AS68" s="287">
        <f t="shared" si="49"/>
        <v>0.02</v>
      </c>
      <c r="AT68" s="287">
        <f t="shared" si="49"/>
        <v>0.02</v>
      </c>
      <c r="AU68" s="287">
        <f t="shared" si="49"/>
        <v>0.02</v>
      </c>
      <c r="AV68" s="287">
        <f t="shared" si="49"/>
        <v>0.02</v>
      </c>
      <c r="AW68" s="287">
        <f t="shared" si="49"/>
        <v>0.02</v>
      </c>
      <c r="AX68" s="287">
        <f t="shared" si="49"/>
        <v>0.02</v>
      </c>
      <c r="AY68" s="287">
        <f t="shared" si="49"/>
        <v>0.02</v>
      </c>
      <c r="AZ68" s="287">
        <f t="shared" si="49"/>
        <v>0.02</v>
      </c>
      <c r="BA68" s="287">
        <f t="shared" si="49"/>
        <v>0.02</v>
      </c>
      <c r="BB68" s="287">
        <f t="shared" si="49"/>
        <v>0.02</v>
      </c>
      <c r="BC68" s="287">
        <f t="shared" si="49"/>
        <v>0.02</v>
      </c>
      <c r="BD68" s="287">
        <f t="shared" si="49"/>
        <v>0.02</v>
      </c>
      <c r="BE68" s="287">
        <f t="shared" si="49"/>
        <v>0.02</v>
      </c>
      <c r="BF68" s="287">
        <f t="shared" si="49"/>
        <v>0.02</v>
      </c>
      <c r="BG68" s="287">
        <f t="shared" si="49"/>
        <v>0.02</v>
      </c>
      <c r="BH68" s="287">
        <f t="shared" si="49"/>
        <v>0.02</v>
      </c>
      <c r="BI68" s="287">
        <f t="shared" si="49"/>
        <v>0.02</v>
      </c>
      <c r="BJ68" s="287">
        <f t="shared" si="49"/>
        <v>0.02</v>
      </c>
      <c r="BK68" s="287">
        <f t="shared" si="49"/>
        <v>0.02</v>
      </c>
      <c r="BL68" s="287">
        <f t="shared" si="49"/>
        <v>0.02</v>
      </c>
      <c r="BM68" s="287">
        <f t="shared" si="49"/>
        <v>0.02</v>
      </c>
      <c r="BN68" s="287">
        <f t="shared" si="49"/>
        <v>0.02</v>
      </c>
      <c r="BO68" s="287">
        <f t="shared" si="49"/>
        <v>0.02</v>
      </c>
      <c r="BP68" s="287">
        <f t="shared" si="49"/>
        <v>0.02</v>
      </c>
      <c r="BQ68" s="287">
        <f t="shared" si="49"/>
        <v>0.02</v>
      </c>
      <c r="BR68" s="287">
        <f t="shared" si="49"/>
        <v>0.02</v>
      </c>
      <c r="BS68" s="287">
        <f t="shared" si="49"/>
        <v>0.02</v>
      </c>
      <c r="BT68" s="287">
        <f t="shared" si="49"/>
        <v>0.02</v>
      </c>
      <c r="BU68" s="287">
        <f t="shared" si="49"/>
        <v>0.02</v>
      </c>
      <c r="BV68" s="287">
        <f t="shared" si="49"/>
        <v>0.02</v>
      </c>
      <c r="BW68" s="287">
        <f t="shared" si="49"/>
        <v>0.02</v>
      </c>
      <c r="BX68" s="287">
        <f t="shared" si="49"/>
        <v>0.02</v>
      </c>
      <c r="BY68" s="287">
        <f t="shared" si="49"/>
        <v>0.02</v>
      </c>
      <c r="BZ68" s="287">
        <f t="shared" si="49"/>
        <v>0.02</v>
      </c>
      <c r="CA68" s="287">
        <f t="shared" si="49"/>
        <v>0.02</v>
      </c>
      <c r="CB68" s="287">
        <f t="shared" si="49"/>
        <v>0.02</v>
      </c>
      <c r="CC68" s="287">
        <f t="shared" si="49"/>
        <v>0.02</v>
      </c>
      <c r="CD68" s="287">
        <f t="shared" si="49"/>
        <v>0.02</v>
      </c>
      <c r="CE68" s="287">
        <f t="shared" si="49"/>
        <v>0.02</v>
      </c>
      <c r="CF68" s="287">
        <f t="shared" si="49"/>
        <v>0.02</v>
      </c>
      <c r="CG68" s="287">
        <f t="shared" si="49"/>
        <v>0.02</v>
      </c>
      <c r="CH68" s="287">
        <f t="shared" si="49"/>
        <v>0.02</v>
      </c>
      <c r="CI68" s="287">
        <f t="shared" si="49"/>
        <v>0.02</v>
      </c>
      <c r="CJ68" s="287">
        <f t="shared" si="49"/>
        <v>0.02</v>
      </c>
      <c r="CK68" s="287">
        <f t="shared" si="49"/>
        <v>0.02</v>
      </c>
      <c r="CL68" s="287">
        <f t="shared" si="49"/>
        <v>0.02</v>
      </c>
      <c r="CM68" s="287">
        <f t="shared" si="49"/>
        <v>0.02</v>
      </c>
      <c r="CN68" s="287">
        <f t="shared" si="49"/>
        <v>0.02</v>
      </c>
      <c r="CO68" s="287">
        <f t="shared" si="49"/>
        <v>0.02</v>
      </c>
      <c r="CP68" s="287">
        <f t="shared" si="49"/>
        <v>0.02</v>
      </c>
      <c r="CQ68" s="287">
        <f t="shared" si="49"/>
        <v>0.02</v>
      </c>
      <c r="CR68" s="287">
        <f t="shared" si="49"/>
        <v>0.02</v>
      </c>
      <c r="CS68" s="287">
        <f t="shared" si="49"/>
        <v>0.02</v>
      </c>
      <c r="CT68" s="287">
        <f t="shared" si="49"/>
        <v>0.02</v>
      </c>
      <c r="CU68" s="287">
        <f t="shared" si="49"/>
        <v>0.02</v>
      </c>
      <c r="CV68" s="287">
        <f t="shared" si="49"/>
        <v>0.02</v>
      </c>
      <c r="CW68" s="287">
        <f t="shared" si="49"/>
        <v>0.02</v>
      </c>
      <c r="CX68" s="287">
        <f t="shared" si="49"/>
        <v>0.02</v>
      </c>
      <c r="CY68" s="287">
        <f t="shared" si="49"/>
        <v>0.02</v>
      </c>
      <c r="CZ68" s="287">
        <f t="shared" si="49"/>
        <v>0.02</v>
      </c>
      <c r="DA68" s="287">
        <f t="shared" si="49"/>
        <v>0.02</v>
      </c>
      <c r="DB68" s="287">
        <f t="shared" si="49"/>
        <v>0.02</v>
      </c>
      <c r="DC68" s="287">
        <f t="shared" si="49"/>
        <v>0.02</v>
      </c>
      <c r="DD68" s="287">
        <f t="shared" si="49"/>
        <v>0.02</v>
      </c>
      <c r="DE68" s="287">
        <f t="shared" si="49"/>
        <v>0.02</v>
      </c>
      <c r="DF68" s="287">
        <f t="shared" si="49"/>
        <v>0.02</v>
      </c>
      <c r="DG68" s="287">
        <f t="shared" si="49"/>
        <v>0.02</v>
      </c>
      <c r="DH68" s="287">
        <f t="shared" si="49"/>
        <v>0.02</v>
      </c>
      <c r="DI68" s="287">
        <f t="shared" si="49"/>
        <v>0.02</v>
      </c>
      <c r="DJ68" s="287">
        <f t="shared" si="49"/>
        <v>0.02</v>
      </c>
      <c r="DK68" s="287">
        <f t="shared" si="49"/>
        <v>0.02</v>
      </c>
      <c r="DL68" s="287">
        <f t="shared" si="49"/>
        <v>0.02</v>
      </c>
      <c r="DM68" s="287">
        <f t="shared" si="49"/>
        <v>0.02</v>
      </c>
      <c r="DN68" s="287">
        <f t="shared" si="49"/>
        <v>0.02</v>
      </c>
      <c r="DO68" s="287">
        <f t="shared" si="49"/>
        <v>0.02</v>
      </c>
      <c r="DP68" s="287">
        <f t="shared" si="49"/>
        <v>0.02</v>
      </c>
      <c r="DQ68" s="287">
        <f t="shared" si="49"/>
        <v>0.02</v>
      </c>
      <c r="DR68" s="287">
        <f t="shared" si="49"/>
        <v>0.02</v>
      </c>
      <c r="DS68" s="287">
        <f t="shared" si="49"/>
        <v>0.02</v>
      </c>
      <c r="DT68" s="287">
        <f t="shared" si="49"/>
        <v>0.02</v>
      </c>
      <c r="DU68" s="287">
        <f t="shared" si="49"/>
        <v>0.02</v>
      </c>
      <c r="DV68" s="287">
        <f t="shared" si="49"/>
        <v>0.02</v>
      </c>
    </row>
    <row r="69" spans="1:126" x14ac:dyDescent="0.2">
      <c r="A69" s="10"/>
      <c r="C69" s="1"/>
    </row>
    <row r="70" spans="1:126" x14ac:dyDescent="0.2">
      <c r="A70" s="10" t="str">
        <f ca="1">Language!A425</f>
        <v>Валюта отчетности и ее курс к основной валюте</v>
      </c>
      <c r="B70" s="17">
        <v>1</v>
      </c>
      <c r="C70" s="28" t="str">
        <f ca="1">CHOOSE(B70,CurName1,CurName2,CurName3)</f>
        <v>тыс. руб.</v>
      </c>
      <c r="G70" s="29">
        <f t="shared" ref="G70:N70" si="50">CHOOSE(Prj_CurReport, 1, G59, G65)</f>
        <v>1</v>
      </c>
      <c r="H70" s="29">
        <f t="shared" si="50"/>
        <v>1</v>
      </c>
      <c r="I70" s="29">
        <f t="shared" si="50"/>
        <v>1</v>
      </c>
      <c r="J70" s="29">
        <f t="shared" si="50"/>
        <v>1</v>
      </c>
      <c r="K70" s="29">
        <f t="shared" si="50"/>
        <v>1</v>
      </c>
      <c r="L70" s="29">
        <f t="shared" si="50"/>
        <v>1</v>
      </c>
      <c r="M70" s="29">
        <f t="shared" si="50"/>
        <v>1</v>
      </c>
      <c r="N70" s="29">
        <f t="shared" si="50"/>
        <v>1</v>
      </c>
      <c r="O70" s="29">
        <f t="shared" ref="O70:AT70" si="51">CHOOSE(Prj_CurReport, 1, O59, O65)</f>
        <v>1</v>
      </c>
      <c r="P70" s="29">
        <f t="shared" si="51"/>
        <v>1</v>
      </c>
      <c r="Q70" s="29">
        <f t="shared" si="51"/>
        <v>1</v>
      </c>
      <c r="R70" s="29">
        <f t="shared" si="51"/>
        <v>1</v>
      </c>
      <c r="S70" s="29">
        <f t="shared" si="51"/>
        <v>1</v>
      </c>
      <c r="T70" s="29">
        <f t="shared" si="51"/>
        <v>1</v>
      </c>
      <c r="U70" s="29">
        <f t="shared" si="51"/>
        <v>1</v>
      </c>
      <c r="V70" s="29">
        <f t="shared" si="51"/>
        <v>1</v>
      </c>
      <c r="W70" s="29">
        <f t="shared" si="51"/>
        <v>1</v>
      </c>
      <c r="X70" s="29">
        <f t="shared" si="51"/>
        <v>1</v>
      </c>
      <c r="Y70" s="29">
        <f t="shared" si="51"/>
        <v>1</v>
      </c>
      <c r="Z70" s="29">
        <f t="shared" si="51"/>
        <v>1</v>
      </c>
      <c r="AA70" s="29">
        <f t="shared" si="51"/>
        <v>1</v>
      </c>
      <c r="AB70" s="29">
        <f t="shared" si="51"/>
        <v>1</v>
      </c>
      <c r="AC70" s="29">
        <f t="shared" si="51"/>
        <v>1</v>
      </c>
      <c r="AD70" s="29">
        <f t="shared" si="51"/>
        <v>1</v>
      </c>
      <c r="AE70" s="29">
        <f t="shared" si="51"/>
        <v>1</v>
      </c>
      <c r="AF70" s="29">
        <f t="shared" si="51"/>
        <v>1</v>
      </c>
      <c r="AG70" s="29">
        <f t="shared" si="51"/>
        <v>1</v>
      </c>
      <c r="AH70" s="29">
        <f t="shared" si="51"/>
        <v>1</v>
      </c>
      <c r="AI70" s="29">
        <f t="shared" si="51"/>
        <v>1</v>
      </c>
      <c r="AJ70" s="29">
        <f t="shared" si="51"/>
        <v>1</v>
      </c>
      <c r="AK70" s="29">
        <f t="shared" si="51"/>
        <v>1</v>
      </c>
      <c r="AL70" s="29">
        <f t="shared" si="51"/>
        <v>1</v>
      </c>
      <c r="AM70" s="29">
        <f t="shared" si="51"/>
        <v>1</v>
      </c>
      <c r="AN70" s="29">
        <f t="shared" si="51"/>
        <v>1</v>
      </c>
      <c r="AO70" s="29">
        <f t="shared" si="51"/>
        <v>1</v>
      </c>
      <c r="AP70" s="29">
        <f t="shared" si="51"/>
        <v>1</v>
      </c>
      <c r="AQ70" s="29">
        <f t="shared" si="51"/>
        <v>1</v>
      </c>
      <c r="AR70" s="29">
        <f t="shared" si="51"/>
        <v>1</v>
      </c>
      <c r="AS70" s="29">
        <f t="shared" si="51"/>
        <v>1</v>
      </c>
      <c r="AT70" s="29">
        <f t="shared" si="51"/>
        <v>1</v>
      </c>
      <c r="AU70" s="29">
        <f t="shared" ref="AU70:BZ70" si="52">CHOOSE(Prj_CurReport, 1, AU59, AU65)</f>
        <v>1</v>
      </c>
      <c r="AV70" s="29">
        <f t="shared" si="52"/>
        <v>1</v>
      </c>
      <c r="AW70" s="29">
        <f t="shared" si="52"/>
        <v>1</v>
      </c>
      <c r="AX70" s="29">
        <f t="shared" si="52"/>
        <v>1</v>
      </c>
      <c r="AY70" s="29">
        <f t="shared" si="52"/>
        <v>1</v>
      </c>
      <c r="AZ70" s="29">
        <f t="shared" si="52"/>
        <v>1</v>
      </c>
      <c r="BA70" s="29">
        <f t="shared" si="52"/>
        <v>1</v>
      </c>
      <c r="BB70" s="29">
        <f t="shared" si="52"/>
        <v>1</v>
      </c>
      <c r="BC70" s="29">
        <f t="shared" si="52"/>
        <v>1</v>
      </c>
      <c r="BD70" s="29">
        <f t="shared" si="52"/>
        <v>1</v>
      </c>
      <c r="BE70" s="29">
        <f t="shared" si="52"/>
        <v>1</v>
      </c>
      <c r="BF70" s="29">
        <f t="shared" si="52"/>
        <v>1</v>
      </c>
      <c r="BG70" s="29">
        <f t="shared" si="52"/>
        <v>1</v>
      </c>
      <c r="BH70" s="29">
        <f t="shared" si="52"/>
        <v>1</v>
      </c>
      <c r="BI70" s="29">
        <f t="shared" si="52"/>
        <v>1</v>
      </c>
      <c r="BJ70" s="29">
        <f t="shared" si="52"/>
        <v>1</v>
      </c>
      <c r="BK70" s="29">
        <f t="shared" si="52"/>
        <v>1</v>
      </c>
      <c r="BL70" s="29">
        <f t="shared" si="52"/>
        <v>1</v>
      </c>
      <c r="BM70" s="29">
        <f t="shared" si="52"/>
        <v>1</v>
      </c>
      <c r="BN70" s="29">
        <f t="shared" si="52"/>
        <v>1</v>
      </c>
      <c r="BO70" s="29">
        <f t="shared" si="52"/>
        <v>1</v>
      </c>
      <c r="BP70" s="29">
        <f t="shared" si="52"/>
        <v>1</v>
      </c>
      <c r="BQ70" s="29">
        <f t="shared" si="52"/>
        <v>1</v>
      </c>
      <c r="BR70" s="29">
        <f t="shared" si="52"/>
        <v>1</v>
      </c>
      <c r="BS70" s="29">
        <f t="shared" si="52"/>
        <v>1</v>
      </c>
      <c r="BT70" s="29">
        <f t="shared" si="52"/>
        <v>1</v>
      </c>
      <c r="BU70" s="29">
        <f t="shared" si="52"/>
        <v>1</v>
      </c>
      <c r="BV70" s="29">
        <f t="shared" si="52"/>
        <v>1</v>
      </c>
      <c r="BW70" s="29">
        <f t="shared" si="52"/>
        <v>1</v>
      </c>
      <c r="BX70" s="29">
        <f t="shared" si="52"/>
        <v>1</v>
      </c>
      <c r="BY70" s="29">
        <f t="shared" si="52"/>
        <v>1</v>
      </c>
      <c r="BZ70" s="29">
        <f t="shared" si="52"/>
        <v>1</v>
      </c>
      <c r="CA70" s="29">
        <f t="shared" ref="CA70:DF70" si="53">CHOOSE(Prj_CurReport, 1, CA59, CA65)</f>
        <v>1</v>
      </c>
      <c r="CB70" s="29">
        <f t="shared" si="53"/>
        <v>1</v>
      </c>
      <c r="CC70" s="29">
        <f t="shared" si="53"/>
        <v>1</v>
      </c>
      <c r="CD70" s="29">
        <f t="shared" si="53"/>
        <v>1</v>
      </c>
      <c r="CE70" s="29">
        <f t="shared" si="53"/>
        <v>1</v>
      </c>
      <c r="CF70" s="29">
        <f t="shared" si="53"/>
        <v>1</v>
      </c>
      <c r="CG70" s="29">
        <f t="shared" si="53"/>
        <v>1</v>
      </c>
      <c r="CH70" s="29">
        <f t="shared" si="53"/>
        <v>1</v>
      </c>
      <c r="CI70" s="29">
        <f t="shared" si="53"/>
        <v>1</v>
      </c>
      <c r="CJ70" s="29">
        <f t="shared" si="53"/>
        <v>1</v>
      </c>
      <c r="CK70" s="29">
        <f t="shared" si="53"/>
        <v>1</v>
      </c>
      <c r="CL70" s="29">
        <f t="shared" si="53"/>
        <v>1</v>
      </c>
      <c r="CM70" s="29">
        <f t="shared" si="53"/>
        <v>1</v>
      </c>
      <c r="CN70" s="29">
        <f t="shared" si="53"/>
        <v>1</v>
      </c>
      <c r="CO70" s="29">
        <f t="shared" si="53"/>
        <v>1</v>
      </c>
      <c r="CP70" s="29">
        <f t="shared" si="53"/>
        <v>1</v>
      </c>
      <c r="CQ70" s="29">
        <f t="shared" si="53"/>
        <v>1</v>
      </c>
      <c r="CR70" s="29">
        <f t="shared" si="53"/>
        <v>1</v>
      </c>
      <c r="CS70" s="29">
        <f t="shared" si="53"/>
        <v>1</v>
      </c>
      <c r="CT70" s="29">
        <f t="shared" si="53"/>
        <v>1</v>
      </c>
      <c r="CU70" s="29">
        <f t="shared" si="53"/>
        <v>1</v>
      </c>
      <c r="CV70" s="29">
        <f t="shared" si="53"/>
        <v>1</v>
      </c>
      <c r="CW70" s="29">
        <f t="shared" si="53"/>
        <v>1</v>
      </c>
      <c r="CX70" s="29">
        <f t="shared" si="53"/>
        <v>1</v>
      </c>
      <c r="CY70" s="29">
        <f t="shared" si="53"/>
        <v>1</v>
      </c>
      <c r="CZ70" s="29">
        <f t="shared" si="53"/>
        <v>1</v>
      </c>
      <c r="DA70" s="29">
        <f t="shared" si="53"/>
        <v>1</v>
      </c>
      <c r="DB70" s="29">
        <f t="shared" si="53"/>
        <v>1</v>
      </c>
      <c r="DC70" s="29">
        <f t="shared" si="53"/>
        <v>1</v>
      </c>
      <c r="DD70" s="29">
        <f t="shared" si="53"/>
        <v>1</v>
      </c>
      <c r="DE70" s="29">
        <f t="shared" si="53"/>
        <v>1</v>
      </c>
      <c r="DF70" s="29">
        <f t="shared" si="53"/>
        <v>1</v>
      </c>
      <c r="DG70" s="29">
        <f t="shared" ref="DG70:DV70" si="54">CHOOSE(Prj_CurReport, 1, DG59, DG65)</f>
        <v>1</v>
      </c>
      <c r="DH70" s="29">
        <f t="shared" si="54"/>
        <v>1</v>
      </c>
      <c r="DI70" s="29">
        <f t="shared" si="54"/>
        <v>1</v>
      </c>
      <c r="DJ70" s="29">
        <f t="shared" si="54"/>
        <v>1</v>
      </c>
      <c r="DK70" s="29">
        <f t="shared" si="54"/>
        <v>1</v>
      </c>
      <c r="DL70" s="29">
        <f t="shared" si="54"/>
        <v>1</v>
      </c>
      <c r="DM70" s="29">
        <f t="shared" si="54"/>
        <v>1</v>
      </c>
      <c r="DN70" s="29">
        <f t="shared" si="54"/>
        <v>1</v>
      </c>
      <c r="DO70" s="29">
        <f t="shared" si="54"/>
        <v>1</v>
      </c>
      <c r="DP70" s="29">
        <f t="shared" si="54"/>
        <v>1</v>
      </c>
      <c r="DQ70" s="29">
        <f t="shared" si="54"/>
        <v>1</v>
      </c>
      <c r="DR70" s="29">
        <f t="shared" si="54"/>
        <v>1</v>
      </c>
      <c r="DS70" s="29">
        <f t="shared" si="54"/>
        <v>1</v>
      </c>
      <c r="DT70" s="29">
        <f t="shared" si="54"/>
        <v>1</v>
      </c>
      <c r="DU70" s="29">
        <f t="shared" si="54"/>
        <v>1</v>
      </c>
      <c r="DV70" s="29">
        <f t="shared" si="54"/>
        <v>1</v>
      </c>
    </row>
    <row r="71" spans="1:126" x14ac:dyDescent="0.2">
      <c r="A71" s="12"/>
      <c r="B71" s="13"/>
      <c r="C71" s="13"/>
      <c r="D71" s="14"/>
      <c r="E71" s="14" t="s">
        <v>566</v>
      </c>
      <c r="F71" s="14" t="s">
        <v>2961</v>
      </c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</row>
    <row r="74" spans="1:126" s="9" customFormat="1" ht="25.5" customHeight="1" thickBot="1" x14ac:dyDescent="0.25">
      <c r="A74" s="269" t="str">
        <f ca="1">Language!A432</f>
        <v>ПАРАМЕТРЫ НАЛОГОВ</v>
      </c>
      <c r="B74" s="270"/>
      <c r="C74" s="270"/>
      <c r="D74" s="271"/>
      <c r="E74" s="271" t="s">
        <v>784</v>
      </c>
      <c r="F74" s="271" t="s">
        <v>3226</v>
      </c>
      <c r="G74" s="272" t="str">
        <f t="shared" ref="G74:DV74" ca="1" si="55">G$40</f>
        <v>авг.22</v>
      </c>
      <c r="H74" s="272" t="str">
        <f t="shared" ca="1" si="55"/>
        <v>сен.22</v>
      </c>
      <c r="I74" s="272" t="str">
        <f t="shared" ca="1" si="55"/>
        <v>окт.22</v>
      </c>
      <c r="J74" s="272" t="str">
        <f t="shared" ca="1" si="55"/>
        <v>ноя.22</v>
      </c>
      <c r="K74" s="272" t="str">
        <f t="shared" ca="1" si="55"/>
        <v>дек.22</v>
      </c>
      <c r="L74" s="272" t="str">
        <f t="shared" ca="1" si="55"/>
        <v>янв.23</v>
      </c>
      <c r="M74" s="272" t="str">
        <f t="shared" ca="1" si="55"/>
        <v>фев.23</v>
      </c>
      <c r="N74" s="272" t="str">
        <f t="shared" ca="1" si="55"/>
        <v>мар.23</v>
      </c>
      <c r="O74" s="272" t="str">
        <f t="shared" ca="1" si="55"/>
        <v>апр.23</v>
      </c>
      <c r="P74" s="272" t="str">
        <f t="shared" ca="1" si="55"/>
        <v>май.23</v>
      </c>
      <c r="Q74" s="272" t="str">
        <f t="shared" ca="1" si="55"/>
        <v>июн.23</v>
      </c>
      <c r="R74" s="272" t="str">
        <f t="shared" ca="1" si="55"/>
        <v>июл.23</v>
      </c>
      <c r="S74" s="272" t="str">
        <f t="shared" ca="1" si="55"/>
        <v>авг.23</v>
      </c>
      <c r="T74" s="272" t="str">
        <f t="shared" ca="1" si="55"/>
        <v>сен.23</v>
      </c>
      <c r="U74" s="272" t="str">
        <f t="shared" ca="1" si="55"/>
        <v>окт.23</v>
      </c>
      <c r="V74" s="272" t="str">
        <f t="shared" ca="1" si="55"/>
        <v>ноя.23</v>
      </c>
      <c r="W74" s="272" t="str">
        <f t="shared" ca="1" si="55"/>
        <v>дек.23</v>
      </c>
      <c r="X74" s="272" t="str">
        <f t="shared" ca="1" si="55"/>
        <v>янв.24</v>
      </c>
      <c r="Y74" s="272" t="str">
        <f t="shared" ca="1" si="55"/>
        <v>фев.24</v>
      </c>
      <c r="Z74" s="272" t="str">
        <f t="shared" ca="1" si="55"/>
        <v>мар.24</v>
      </c>
      <c r="AA74" s="272" t="str">
        <f t="shared" ca="1" si="55"/>
        <v>апр.24</v>
      </c>
      <c r="AB74" s="272" t="str">
        <f t="shared" ca="1" si="55"/>
        <v>май.24</v>
      </c>
      <c r="AC74" s="272" t="str">
        <f t="shared" ca="1" si="55"/>
        <v>июн.24</v>
      </c>
      <c r="AD74" s="272" t="str">
        <f t="shared" ca="1" si="55"/>
        <v>июл.24</v>
      </c>
      <c r="AE74" s="272" t="str">
        <f t="shared" ca="1" si="55"/>
        <v>авг.24</v>
      </c>
      <c r="AF74" s="272" t="str">
        <f t="shared" ca="1" si="55"/>
        <v>сен.24</v>
      </c>
      <c r="AG74" s="272" t="str">
        <f t="shared" ca="1" si="55"/>
        <v>окт.24</v>
      </c>
      <c r="AH74" s="272" t="str">
        <f t="shared" ca="1" si="55"/>
        <v>ноя.24</v>
      </c>
      <c r="AI74" s="272" t="str">
        <f t="shared" ca="1" si="55"/>
        <v>дек.24</v>
      </c>
      <c r="AJ74" s="272" t="str">
        <f t="shared" ca="1" si="55"/>
        <v>янв.25</v>
      </c>
      <c r="AK74" s="272" t="str">
        <f t="shared" ca="1" si="55"/>
        <v>фев.25</v>
      </c>
      <c r="AL74" s="272" t="str">
        <f t="shared" ca="1" si="55"/>
        <v>мар.25</v>
      </c>
      <c r="AM74" s="272" t="str">
        <f t="shared" ca="1" si="55"/>
        <v>апр.25</v>
      </c>
      <c r="AN74" s="272" t="str">
        <f t="shared" ca="1" si="55"/>
        <v>май.25</v>
      </c>
      <c r="AO74" s="272" t="str">
        <f t="shared" ca="1" si="55"/>
        <v>июн.25</v>
      </c>
      <c r="AP74" s="272" t="str">
        <f t="shared" ca="1" si="55"/>
        <v>июл.25</v>
      </c>
      <c r="AQ74" s="272" t="str">
        <f t="shared" ca="1" si="55"/>
        <v>авг.25</v>
      </c>
      <c r="AR74" s="272" t="str">
        <f t="shared" ca="1" si="55"/>
        <v>сен.25</v>
      </c>
      <c r="AS74" s="272" t="str">
        <f t="shared" ca="1" si="55"/>
        <v>окт.25</v>
      </c>
      <c r="AT74" s="272" t="str">
        <f t="shared" ca="1" si="55"/>
        <v>ноя.25</v>
      </c>
      <c r="AU74" s="272" t="str">
        <f t="shared" ca="1" si="55"/>
        <v>дек.25</v>
      </c>
      <c r="AV74" s="272" t="str">
        <f t="shared" ca="1" si="55"/>
        <v>янв.26</v>
      </c>
      <c r="AW74" s="272" t="str">
        <f t="shared" ca="1" si="55"/>
        <v>фев.26</v>
      </c>
      <c r="AX74" s="272" t="str">
        <f t="shared" ca="1" si="55"/>
        <v>мар.26</v>
      </c>
      <c r="AY74" s="272" t="str">
        <f t="shared" ca="1" si="55"/>
        <v>апр.26</v>
      </c>
      <c r="AZ74" s="272" t="str">
        <f t="shared" ca="1" si="55"/>
        <v>май.26</v>
      </c>
      <c r="BA74" s="272" t="str">
        <f t="shared" ca="1" si="55"/>
        <v>июн.26</v>
      </c>
      <c r="BB74" s="272" t="str">
        <f t="shared" ca="1" si="55"/>
        <v>июл.26</v>
      </c>
      <c r="BC74" s="272" t="str">
        <f t="shared" ca="1" si="55"/>
        <v>авг.26</v>
      </c>
      <c r="BD74" s="272" t="str">
        <f t="shared" ca="1" si="55"/>
        <v>сен.26</v>
      </c>
      <c r="BE74" s="272" t="str">
        <f t="shared" ca="1" si="55"/>
        <v>окт.26</v>
      </c>
      <c r="BF74" s="272" t="str">
        <f t="shared" ca="1" si="55"/>
        <v>ноя.26</v>
      </c>
      <c r="BG74" s="272" t="str">
        <f t="shared" ca="1" si="55"/>
        <v>дек.26</v>
      </c>
      <c r="BH74" s="272" t="str">
        <f t="shared" ca="1" si="55"/>
        <v>янв.27</v>
      </c>
      <c r="BI74" s="272" t="str">
        <f t="shared" ca="1" si="55"/>
        <v>фев.27</v>
      </c>
      <c r="BJ74" s="272" t="str">
        <f t="shared" ca="1" si="55"/>
        <v>мар.27</v>
      </c>
      <c r="BK74" s="272" t="str">
        <f t="shared" ca="1" si="55"/>
        <v>апр.27</v>
      </c>
      <c r="BL74" s="272" t="str">
        <f t="shared" ca="1" si="55"/>
        <v>май.27</v>
      </c>
      <c r="BM74" s="272" t="str">
        <f t="shared" ca="1" si="55"/>
        <v>июн.27</v>
      </c>
      <c r="BN74" s="272" t="str">
        <f t="shared" ca="1" si="55"/>
        <v>июл.27</v>
      </c>
      <c r="BO74" s="272" t="str">
        <f t="shared" ca="1" si="55"/>
        <v>авг.27</v>
      </c>
      <c r="BP74" s="272" t="str">
        <f t="shared" ca="1" si="55"/>
        <v>сен.27</v>
      </c>
      <c r="BQ74" s="272" t="str">
        <f t="shared" ca="1" si="55"/>
        <v>окт.27</v>
      </c>
      <c r="BR74" s="272" t="str">
        <f t="shared" ca="1" si="55"/>
        <v>ноя.27</v>
      </c>
      <c r="BS74" s="272" t="str">
        <f t="shared" ca="1" si="55"/>
        <v>дек.27</v>
      </c>
      <c r="BT74" s="272" t="str">
        <f t="shared" ca="1" si="55"/>
        <v>янв.28</v>
      </c>
      <c r="BU74" s="272" t="str">
        <f t="shared" ca="1" si="55"/>
        <v>фев.28</v>
      </c>
      <c r="BV74" s="272" t="str">
        <f t="shared" ca="1" si="55"/>
        <v>мар.28</v>
      </c>
      <c r="BW74" s="272" t="str">
        <f t="shared" ca="1" si="55"/>
        <v>апр.28</v>
      </c>
      <c r="BX74" s="272" t="str">
        <f t="shared" ca="1" si="55"/>
        <v>май.28</v>
      </c>
      <c r="BY74" s="272" t="str">
        <f t="shared" ca="1" si="55"/>
        <v>июн.28</v>
      </c>
      <c r="BZ74" s="272" t="str">
        <f t="shared" ca="1" si="55"/>
        <v>июл.28</v>
      </c>
      <c r="CA74" s="272" t="str">
        <f t="shared" ca="1" si="55"/>
        <v>авг.28</v>
      </c>
      <c r="CB74" s="272" t="str">
        <f t="shared" ca="1" si="55"/>
        <v>сен.28</v>
      </c>
      <c r="CC74" s="272" t="str">
        <f t="shared" ca="1" si="55"/>
        <v>окт.28</v>
      </c>
      <c r="CD74" s="272" t="str">
        <f t="shared" ca="1" si="55"/>
        <v>ноя.28</v>
      </c>
      <c r="CE74" s="272" t="str">
        <f t="shared" ca="1" si="55"/>
        <v>дек.28</v>
      </c>
      <c r="CF74" s="272" t="str">
        <f t="shared" ca="1" si="55"/>
        <v>янв.29</v>
      </c>
      <c r="CG74" s="272" t="str">
        <f t="shared" ca="1" si="55"/>
        <v>фев.29</v>
      </c>
      <c r="CH74" s="272" t="str">
        <f t="shared" ca="1" si="55"/>
        <v>мар.29</v>
      </c>
      <c r="CI74" s="272" t="str">
        <f t="shared" ca="1" si="55"/>
        <v>апр.29</v>
      </c>
      <c r="CJ74" s="272" t="str">
        <f t="shared" ca="1" si="55"/>
        <v>май.29</v>
      </c>
      <c r="CK74" s="272" t="str">
        <f t="shared" ca="1" si="55"/>
        <v>июн.29</v>
      </c>
      <c r="CL74" s="272" t="str">
        <f t="shared" ca="1" si="55"/>
        <v>июл.29</v>
      </c>
      <c r="CM74" s="272" t="str">
        <f t="shared" ca="1" si="55"/>
        <v>авг.29</v>
      </c>
      <c r="CN74" s="272" t="str">
        <f t="shared" ca="1" si="55"/>
        <v>сен.29</v>
      </c>
      <c r="CO74" s="272" t="str">
        <f t="shared" ca="1" si="55"/>
        <v>окт.29</v>
      </c>
      <c r="CP74" s="272" t="str">
        <f t="shared" ca="1" si="55"/>
        <v>ноя.29</v>
      </c>
      <c r="CQ74" s="272" t="str">
        <f t="shared" ca="1" si="55"/>
        <v>дек.29</v>
      </c>
      <c r="CR74" s="272" t="str">
        <f t="shared" ca="1" si="55"/>
        <v>янв.30</v>
      </c>
      <c r="CS74" s="272" t="str">
        <f t="shared" ca="1" si="55"/>
        <v>фев.30</v>
      </c>
      <c r="CT74" s="272" t="str">
        <f t="shared" ca="1" si="55"/>
        <v>мар.30</v>
      </c>
      <c r="CU74" s="272" t="str">
        <f t="shared" ca="1" si="55"/>
        <v>апр.30</v>
      </c>
      <c r="CV74" s="272" t="str">
        <f t="shared" ca="1" si="55"/>
        <v>май.30</v>
      </c>
      <c r="CW74" s="272" t="str">
        <f t="shared" ca="1" si="55"/>
        <v>июн.30</v>
      </c>
      <c r="CX74" s="272" t="str">
        <f t="shared" ca="1" si="55"/>
        <v>июл.30</v>
      </c>
      <c r="CY74" s="272" t="str">
        <f t="shared" ca="1" si="55"/>
        <v>авг.30</v>
      </c>
      <c r="CZ74" s="272" t="str">
        <f t="shared" ca="1" si="55"/>
        <v>сен.30</v>
      </c>
      <c r="DA74" s="272" t="str">
        <f t="shared" ca="1" si="55"/>
        <v>окт.30</v>
      </c>
      <c r="DB74" s="272" t="str">
        <f t="shared" ca="1" si="55"/>
        <v>ноя.30</v>
      </c>
      <c r="DC74" s="272" t="str">
        <f t="shared" ca="1" si="55"/>
        <v>дек.30</v>
      </c>
      <c r="DD74" s="272" t="str">
        <f t="shared" ca="1" si="55"/>
        <v>янв.31</v>
      </c>
      <c r="DE74" s="272" t="str">
        <f t="shared" ca="1" si="55"/>
        <v>фев.31</v>
      </c>
      <c r="DF74" s="272" t="str">
        <f t="shared" ca="1" si="55"/>
        <v>мар.31</v>
      </c>
      <c r="DG74" s="272" t="str">
        <f t="shared" ca="1" si="55"/>
        <v>апр.31</v>
      </c>
      <c r="DH74" s="272" t="str">
        <f t="shared" ca="1" si="55"/>
        <v>май.31</v>
      </c>
      <c r="DI74" s="272" t="str">
        <f t="shared" ca="1" si="55"/>
        <v>июн.31</v>
      </c>
      <c r="DJ74" s="272" t="str">
        <f t="shared" ca="1" si="55"/>
        <v>июл.31</v>
      </c>
      <c r="DK74" s="272" t="str">
        <f t="shared" ca="1" si="55"/>
        <v>авг.31</v>
      </c>
      <c r="DL74" s="272" t="str">
        <f t="shared" ca="1" si="55"/>
        <v>сен.31</v>
      </c>
      <c r="DM74" s="272" t="str">
        <f t="shared" ca="1" si="55"/>
        <v>окт.31</v>
      </c>
      <c r="DN74" s="272" t="str">
        <f t="shared" ca="1" si="55"/>
        <v>ноя.31</v>
      </c>
      <c r="DO74" s="272" t="str">
        <f t="shared" ca="1" si="55"/>
        <v>дек.31</v>
      </c>
      <c r="DP74" s="272" t="str">
        <f t="shared" ca="1" si="55"/>
        <v>янв.32</v>
      </c>
      <c r="DQ74" s="272" t="str">
        <f t="shared" ca="1" si="55"/>
        <v>фев.32</v>
      </c>
      <c r="DR74" s="272" t="str">
        <f t="shared" ca="1" si="55"/>
        <v>мар.32</v>
      </c>
      <c r="DS74" s="272" t="str">
        <f t="shared" ca="1" si="55"/>
        <v>апр.32</v>
      </c>
      <c r="DT74" s="272" t="str">
        <f t="shared" ca="1" si="55"/>
        <v>май.32</v>
      </c>
      <c r="DU74" s="272" t="str">
        <f t="shared" ca="1" si="55"/>
        <v>июн.32</v>
      </c>
      <c r="DV74" s="272" t="str">
        <f t="shared" ca="1" si="55"/>
        <v>июл.32</v>
      </c>
    </row>
    <row r="75" spans="1:126" ht="13.5" thickTop="1" x14ac:dyDescent="0.2">
      <c r="A75" s="10"/>
      <c r="E75" s="6" t="s">
        <v>591</v>
      </c>
      <c r="F75" s="6" t="s">
        <v>3078</v>
      </c>
    </row>
    <row r="76" spans="1:126" x14ac:dyDescent="0.2">
      <c r="A76" s="22" t="str">
        <f ca="1">Language!A433</f>
        <v>НАЛОГ НА ДОБАВЛЕННУЮ СТОИМОСТЬ</v>
      </c>
    </row>
    <row r="77" spans="1:126" x14ac:dyDescent="0.2">
      <c r="A77" s="10"/>
      <c r="F77" s="6" t="s">
        <v>2961</v>
      </c>
    </row>
    <row r="78" spans="1:126" x14ac:dyDescent="0.2">
      <c r="A78" s="10" t="str">
        <f ca="1">Language!A434</f>
        <v>Стандартная ставка налога</v>
      </c>
      <c r="B78" s="27"/>
      <c r="C78" s="1" t="s">
        <v>1</v>
      </c>
      <c r="D78" s="6">
        <v>1</v>
      </c>
      <c r="F78" s="6" t="s">
        <v>697</v>
      </c>
      <c r="G78" s="287">
        <v>0.2</v>
      </c>
      <c r="H78" s="287">
        <f t="shared" ref="H78:DV78" si="56">G78</f>
        <v>0.2</v>
      </c>
      <c r="I78" s="287">
        <f t="shared" si="56"/>
        <v>0.2</v>
      </c>
      <c r="J78" s="287">
        <f t="shared" si="56"/>
        <v>0.2</v>
      </c>
      <c r="K78" s="287">
        <f t="shared" si="56"/>
        <v>0.2</v>
      </c>
      <c r="L78" s="287">
        <f t="shared" si="56"/>
        <v>0.2</v>
      </c>
      <c r="M78" s="287">
        <f t="shared" si="56"/>
        <v>0.2</v>
      </c>
      <c r="N78" s="287">
        <f t="shared" si="56"/>
        <v>0.2</v>
      </c>
      <c r="O78" s="287">
        <f t="shared" si="56"/>
        <v>0.2</v>
      </c>
      <c r="P78" s="287">
        <f t="shared" si="56"/>
        <v>0.2</v>
      </c>
      <c r="Q78" s="287">
        <f t="shared" si="56"/>
        <v>0.2</v>
      </c>
      <c r="R78" s="287">
        <f t="shared" si="56"/>
        <v>0.2</v>
      </c>
      <c r="S78" s="287">
        <f t="shared" si="56"/>
        <v>0.2</v>
      </c>
      <c r="T78" s="287">
        <f t="shared" si="56"/>
        <v>0.2</v>
      </c>
      <c r="U78" s="287">
        <f t="shared" si="56"/>
        <v>0.2</v>
      </c>
      <c r="V78" s="287">
        <f t="shared" si="56"/>
        <v>0.2</v>
      </c>
      <c r="W78" s="287">
        <f t="shared" si="56"/>
        <v>0.2</v>
      </c>
      <c r="X78" s="287">
        <f t="shared" si="56"/>
        <v>0.2</v>
      </c>
      <c r="Y78" s="287">
        <f t="shared" si="56"/>
        <v>0.2</v>
      </c>
      <c r="Z78" s="287">
        <f t="shared" si="56"/>
        <v>0.2</v>
      </c>
      <c r="AA78" s="287">
        <f t="shared" si="56"/>
        <v>0.2</v>
      </c>
      <c r="AB78" s="287">
        <f t="shared" si="56"/>
        <v>0.2</v>
      </c>
      <c r="AC78" s="287">
        <f t="shared" si="56"/>
        <v>0.2</v>
      </c>
      <c r="AD78" s="287">
        <f t="shared" si="56"/>
        <v>0.2</v>
      </c>
      <c r="AE78" s="287">
        <f t="shared" si="56"/>
        <v>0.2</v>
      </c>
      <c r="AF78" s="287">
        <f t="shared" si="56"/>
        <v>0.2</v>
      </c>
      <c r="AG78" s="287">
        <f t="shared" si="56"/>
        <v>0.2</v>
      </c>
      <c r="AH78" s="287">
        <f t="shared" si="56"/>
        <v>0.2</v>
      </c>
      <c r="AI78" s="287">
        <f t="shared" si="56"/>
        <v>0.2</v>
      </c>
      <c r="AJ78" s="287">
        <f t="shared" si="56"/>
        <v>0.2</v>
      </c>
      <c r="AK78" s="287">
        <f t="shared" si="56"/>
        <v>0.2</v>
      </c>
      <c r="AL78" s="287">
        <f t="shared" si="56"/>
        <v>0.2</v>
      </c>
      <c r="AM78" s="287">
        <f t="shared" si="56"/>
        <v>0.2</v>
      </c>
      <c r="AN78" s="287">
        <f t="shared" si="56"/>
        <v>0.2</v>
      </c>
      <c r="AO78" s="287">
        <f t="shared" si="56"/>
        <v>0.2</v>
      </c>
      <c r="AP78" s="287">
        <f t="shared" si="56"/>
        <v>0.2</v>
      </c>
      <c r="AQ78" s="287">
        <f t="shared" si="56"/>
        <v>0.2</v>
      </c>
      <c r="AR78" s="287">
        <f t="shared" si="56"/>
        <v>0.2</v>
      </c>
      <c r="AS78" s="287">
        <f t="shared" si="56"/>
        <v>0.2</v>
      </c>
      <c r="AT78" s="287">
        <f t="shared" si="56"/>
        <v>0.2</v>
      </c>
      <c r="AU78" s="287">
        <f t="shared" si="56"/>
        <v>0.2</v>
      </c>
      <c r="AV78" s="287">
        <f t="shared" si="56"/>
        <v>0.2</v>
      </c>
      <c r="AW78" s="287">
        <f t="shared" si="56"/>
        <v>0.2</v>
      </c>
      <c r="AX78" s="287">
        <f t="shared" si="56"/>
        <v>0.2</v>
      </c>
      <c r="AY78" s="287">
        <f t="shared" si="56"/>
        <v>0.2</v>
      </c>
      <c r="AZ78" s="287">
        <f t="shared" si="56"/>
        <v>0.2</v>
      </c>
      <c r="BA78" s="287">
        <f t="shared" si="56"/>
        <v>0.2</v>
      </c>
      <c r="BB78" s="287">
        <f t="shared" si="56"/>
        <v>0.2</v>
      </c>
      <c r="BC78" s="287">
        <f t="shared" si="56"/>
        <v>0.2</v>
      </c>
      <c r="BD78" s="287">
        <f t="shared" si="56"/>
        <v>0.2</v>
      </c>
      <c r="BE78" s="287">
        <f t="shared" si="56"/>
        <v>0.2</v>
      </c>
      <c r="BF78" s="287">
        <f t="shared" si="56"/>
        <v>0.2</v>
      </c>
      <c r="BG78" s="287">
        <f t="shared" si="56"/>
        <v>0.2</v>
      </c>
      <c r="BH78" s="287">
        <f t="shared" si="56"/>
        <v>0.2</v>
      </c>
      <c r="BI78" s="287">
        <f t="shared" si="56"/>
        <v>0.2</v>
      </c>
      <c r="BJ78" s="287">
        <f t="shared" si="56"/>
        <v>0.2</v>
      </c>
      <c r="BK78" s="287">
        <f t="shared" si="56"/>
        <v>0.2</v>
      </c>
      <c r="BL78" s="287">
        <f t="shared" si="56"/>
        <v>0.2</v>
      </c>
      <c r="BM78" s="287">
        <f t="shared" si="56"/>
        <v>0.2</v>
      </c>
      <c r="BN78" s="287">
        <f t="shared" si="56"/>
        <v>0.2</v>
      </c>
      <c r="BO78" s="287">
        <f t="shared" si="56"/>
        <v>0.2</v>
      </c>
      <c r="BP78" s="287">
        <f t="shared" si="56"/>
        <v>0.2</v>
      </c>
      <c r="BQ78" s="287">
        <f t="shared" si="56"/>
        <v>0.2</v>
      </c>
      <c r="BR78" s="287">
        <f t="shared" si="56"/>
        <v>0.2</v>
      </c>
      <c r="BS78" s="287">
        <f t="shared" si="56"/>
        <v>0.2</v>
      </c>
      <c r="BT78" s="287">
        <f t="shared" si="56"/>
        <v>0.2</v>
      </c>
      <c r="BU78" s="287">
        <f t="shared" si="56"/>
        <v>0.2</v>
      </c>
      <c r="BV78" s="287">
        <f t="shared" si="56"/>
        <v>0.2</v>
      </c>
      <c r="BW78" s="287">
        <f t="shared" si="56"/>
        <v>0.2</v>
      </c>
      <c r="BX78" s="287">
        <f t="shared" si="56"/>
        <v>0.2</v>
      </c>
      <c r="BY78" s="287">
        <f t="shared" si="56"/>
        <v>0.2</v>
      </c>
      <c r="BZ78" s="287">
        <f t="shared" si="56"/>
        <v>0.2</v>
      </c>
      <c r="CA78" s="287">
        <f t="shared" si="56"/>
        <v>0.2</v>
      </c>
      <c r="CB78" s="287">
        <f t="shared" si="56"/>
        <v>0.2</v>
      </c>
      <c r="CC78" s="287">
        <f t="shared" si="56"/>
        <v>0.2</v>
      </c>
      <c r="CD78" s="287">
        <f t="shared" si="56"/>
        <v>0.2</v>
      </c>
      <c r="CE78" s="287">
        <f t="shared" si="56"/>
        <v>0.2</v>
      </c>
      <c r="CF78" s="287">
        <f t="shared" si="56"/>
        <v>0.2</v>
      </c>
      <c r="CG78" s="287">
        <f t="shared" si="56"/>
        <v>0.2</v>
      </c>
      <c r="CH78" s="287">
        <f t="shared" si="56"/>
        <v>0.2</v>
      </c>
      <c r="CI78" s="287">
        <f t="shared" si="56"/>
        <v>0.2</v>
      </c>
      <c r="CJ78" s="287">
        <f t="shared" si="56"/>
        <v>0.2</v>
      </c>
      <c r="CK78" s="287">
        <f t="shared" si="56"/>
        <v>0.2</v>
      </c>
      <c r="CL78" s="287">
        <f t="shared" si="56"/>
        <v>0.2</v>
      </c>
      <c r="CM78" s="287">
        <f t="shared" si="56"/>
        <v>0.2</v>
      </c>
      <c r="CN78" s="287">
        <f t="shared" si="56"/>
        <v>0.2</v>
      </c>
      <c r="CO78" s="287">
        <f t="shared" si="56"/>
        <v>0.2</v>
      </c>
      <c r="CP78" s="287">
        <f t="shared" si="56"/>
        <v>0.2</v>
      </c>
      <c r="CQ78" s="287">
        <f t="shared" si="56"/>
        <v>0.2</v>
      </c>
      <c r="CR78" s="287">
        <f t="shared" si="56"/>
        <v>0.2</v>
      </c>
      <c r="CS78" s="287">
        <f t="shared" si="56"/>
        <v>0.2</v>
      </c>
      <c r="CT78" s="287">
        <f t="shared" si="56"/>
        <v>0.2</v>
      </c>
      <c r="CU78" s="287">
        <f t="shared" si="56"/>
        <v>0.2</v>
      </c>
      <c r="CV78" s="287">
        <f t="shared" si="56"/>
        <v>0.2</v>
      </c>
      <c r="CW78" s="287">
        <f t="shared" si="56"/>
        <v>0.2</v>
      </c>
      <c r="CX78" s="287">
        <f t="shared" si="56"/>
        <v>0.2</v>
      </c>
      <c r="CY78" s="287">
        <f t="shared" si="56"/>
        <v>0.2</v>
      </c>
      <c r="CZ78" s="287">
        <f t="shared" si="56"/>
        <v>0.2</v>
      </c>
      <c r="DA78" s="287">
        <f t="shared" si="56"/>
        <v>0.2</v>
      </c>
      <c r="DB78" s="287">
        <f t="shared" si="56"/>
        <v>0.2</v>
      </c>
      <c r="DC78" s="287">
        <f t="shared" si="56"/>
        <v>0.2</v>
      </c>
      <c r="DD78" s="287">
        <f t="shared" si="56"/>
        <v>0.2</v>
      </c>
      <c r="DE78" s="287">
        <f t="shared" si="56"/>
        <v>0.2</v>
      </c>
      <c r="DF78" s="287">
        <f t="shared" si="56"/>
        <v>0.2</v>
      </c>
      <c r="DG78" s="287">
        <f t="shared" si="56"/>
        <v>0.2</v>
      </c>
      <c r="DH78" s="287">
        <f t="shared" si="56"/>
        <v>0.2</v>
      </c>
      <c r="DI78" s="287">
        <f t="shared" si="56"/>
        <v>0.2</v>
      </c>
      <c r="DJ78" s="287">
        <f t="shared" si="56"/>
        <v>0.2</v>
      </c>
      <c r="DK78" s="287">
        <f t="shared" si="56"/>
        <v>0.2</v>
      </c>
      <c r="DL78" s="287">
        <f t="shared" si="56"/>
        <v>0.2</v>
      </c>
      <c r="DM78" s="287">
        <f t="shared" si="56"/>
        <v>0.2</v>
      </c>
      <c r="DN78" s="287">
        <f t="shared" si="56"/>
        <v>0.2</v>
      </c>
      <c r="DO78" s="287">
        <f t="shared" si="56"/>
        <v>0.2</v>
      </c>
      <c r="DP78" s="287">
        <f t="shared" si="56"/>
        <v>0.2</v>
      </c>
      <c r="DQ78" s="287">
        <f t="shared" si="56"/>
        <v>0.2</v>
      </c>
      <c r="DR78" s="287">
        <f t="shared" si="56"/>
        <v>0.2</v>
      </c>
      <c r="DS78" s="287">
        <f t="shared" si="56"/>
        <v>0.2</v>
      </c>
      <c r="DT78" s="287">
        <f t="shared" si="56"/>
        <v>0.2</v>
      </c>
      <c r="DU78" s="287">
        <f t="shared" si="56"/>
        <v>0.2</v>
      </c>
      <c r="DV78" s="287">
        <f t="shared" si="56"/>
        <v>0.2</v>
      </c>
    </row>
    <row r="79" spans="1:126" x14ac:dyDescent="0.2">
      <c r="A79" s="10" t="str">
        <f ca="1">Language!A$442</f>
        <v>Периодичность выплаты налога</v>
      </c>
      <c r="B79" s="291">
        <v>30</v>
      </c>
      <c r="C79" s="1" t="str">
        <f ca="1">Language!$A$1464</f>
        <v>дней</v>
      </c>
    </row>
    <row r="80" spans="1:126" ht="12" customHeight="1" x14ac:dyDescent="0.2">
      <c r="A80" s="10" t="str">
        <f ca="1">Language!A436</f>
        <v>Способ зачета переплаченного НДС:</v>
      </c>
      <c r="B80" s="17">
        <v>1</v>
      </c>
      <c r="C80" s="10" t="str">
        <f ca="1">CHOOSE(B80,Language!A382,Language!A383)</f>
        <v>зачитывать при будущих расчетах</v>
      </c>
    </row>
    <row r="81" spans="1:126" hidden="1" x14ac:dyDescent="0.2">
      <c r="A81" s="20" t="str">
        <f ca="1">Language!A437</f>
        <v>прямое возмещение через</v>
      </c>
      <c r="B81" s="291">
        <v>1</v>
      </c>
      <c r="C81" s="1" t="str">
        <f ca="1">Language!A159</f>
        <v>периодов</v>
      </c>
    </row>
    <row r="82" spans="1:126" x14ac:dyDescent="0.2">
      <c r="A82" s="10"/>
      <c r="B82" s="17"/>
      <c r="E82" s="6" t="s">
        <v>592</v>
      </c>
      <c r="F82" s="6" t="s">
        <v>593</v>
      </c>
    </row>
    <row r="83" spans="1:126" x14ac:dyDescent="0.2">
      <c r="A83" s="22" t="str">
        <f ca="1">Language!A438</f>
        <v>НАЛОГ НА ПРИБЫЛЬ</v>
      </c>
      <c r="B83" s="17"/>
    </row>
    <row r="84" spans="1:126" x14ac:dyDescent="0.2">
      <c r="A84" s="10"/>
      <c r="B84" s="17"/>
      <c r="F84" s="6" t="s">
        <v>2961</v>
      </c>
    </row>
    <row r="85" spans="1:126" x14ac:dyDescent="0.2">
      <c r="A85" s="10" t="str">
        <f ca="1">Language!A439</f>
        <v>Ставка налога, федеральная составляющая</v>
      </c>
      <c r="B85" s="31"/>
      <c r="C85" s="1" t="s">
        <v>1</v>
      </c>
      <c r="D85" s="6">
        <v>1</v>
      </c>
      <c r="F85" s="6" t="s">
        <v>697</v>
      </c>
      <c r="G85" s="287">
        <v>0.03</v>
      </c>
      <c r="H85" s="287">
        <f t="shared" ref="H85:DV86" si="57">G85</f>
        <v>0.03</v>
      </c>
      <c r="I85" s="287">
        <f t="shared" si="57"/>
        <v>0.03</v>
      </c>
      <c r="J85" s="287">
        <f t="shared" si="57"/>
        <v>0.03</v>
      </c>
      <c r="K85" s="287">
        <f t="shared" si="57"/>
        <v>0.03</v>
      </c>
      <c r="L85" s="287">
        <f t="shared" si="57"/>
        <v>0.03</v>
      </c>
      <c r="M85" s="287">
        <f t="shared" si="57"/>
        <v>0.03</v>
      </c>
      <c r="N85" s="287">
        <f t="shared" si="57"/>
        <v>0.03</v>
      </c>
      <c r="O85" s="287">
        <f t="shared" si="57"/>
        <v>0.03</v>
      </c>
      <c r="P85" s="287">
        <f t="shared" si="57"/>
        <v>0.03</v>
      </c>
      <c r="Q85" s="287">
        <f t="shared" si="57"/>
        <v>0.03</v>
      </c>
      <c r="R85" s="287">
        <f t="shared" si="57"/>
        <v>0.03</v>
      </c>
      <c r="S85" s="287">
        <f t="shared" si="57"/>
        <v>0.03</v>
      </c>
      <c r="T85" s="287">
        <f t="shared" si="57"/>
        <v>0.03</v>
      </c>
      <c r="U85" s="287">
        <f t="shared" si="57"/>
        <v>0.03</v>
      </c>
      <c r="V85" s="287">
        <f t="shared" si="57"/>
        <v>0.03</v>
      </c>
      <c r="W85" s="287">
        <f t="shared" si="57"/>
        <v>0.03</v>
      </c>
      <c r="X85" s="287">
        <f t="shared" si="57"/>
        <v>0.03</v>
      </c>
      <c r="Y85" s="287">
        <f t="shared" si="57"/>
        <v>0.03</v>
      </c>
      <c r="Z85" s="287">
        <f t="shared" si="57"/>
        <v>0.03</v>
      </c>
      <c r="AA85" s="287">
        <f t="shared" si="57"/>
        <v>0.03</v>
      </c>
      <c r="AB85" s="287">
        <f t="shared" si="57"/>
        <v>0.03</v>
      </c>
      <c r="AC85" s="287">
        <f t="shared" si="57"/>
        <v>0.03</v>
      </c>
      <c r="AD85" s="287">
        <f t="shared" si="57"/>
        <v>0.03</v>
      </c>
      <c r="AE85" s="287">
        <f t="shared" si="57"/>
        <v>0.03</v>
      </c>
      <c r="AF85" s="287">
        <f t="shared" si="57"/>
        <v>0.03</v>
      </c>
      <c r="AG85" s="287">
        <f t="shared" si="57"/>
        <v>0.03</v>
      </c>
      <c r="AH85" s="287">
        <f t="shared" si="57"/>
        <v>0.03</v>
      </c>
      <c r="AI85" s="287">
        <f t="shared" si="57"/>
        <v>0.03</v>
      </c>
      <c r="AJ85" s="287">
        <f t="shared" si="57"/>
        <v>0.03</v>
      </c>
      <c r="AK85" s="287">
        <f t="shared" si="57"/>
        <v>0.03</v>
      </c>
      <c r="AL85" s="287">
        <f t="shared" si="57"/>
        <v>0.03</v>
      </c>
      <c r="AM85" s="287">
        <f t="shared" si="57"/>
        <v>0.03</v>
      </c>
      <c r="AN85" s="287">
        <f t="shared" si="57"/>
        <v>0.03</v>
      </c>
      <c r="AO85" s="287">
        <f t="shared" si="57"/>
        <v>0.03</v>
      </c>
      <c r="AP85" s="287">
        <f t="shared" si="57"/>
        <v>0.03</v>
      </c>
      <c r="AQ85" s="287">
        <f t="shared" si="57"/>
        <v>0.03</v>
      </c>
      <c r="AR85" s="287">
        <f t="shared" si="57"/>
        <v>0.03</v>
      </c>
      <c r="AS85" s="287">
        <f t="shared" si="57"/>
        <v>0.03</v>
      </c>
      <c r="AT85" s="287">
        <f t="shared" si="57"/>
        <v>0.03</v>
      </c>
      <c r="AU85" s="287">
        <f t="shared" si="57"/>
        <v>0.03</v>
      </c>
      <c r="AV85" s="287">
        <f t="shared" si="57"/>
        <v>0.03</v>
      </c>
      <c r="AW85" s="287">
        <f t="shared" si="57"/>
        <v>0.03</v>
      </c>
      <c r="AX85" s="287">
        <f t="shared" si="57"/>
        <v>0.03</v>
      </c>
      <c r="AY85" s="287">
        <f t="shared" si="57"/>
        <v>0.03</v>
      </c>
      <c r="AZ85" s="287">
        <f t="shared" si="57"/>
        <v>0.03</v>
      </c>
      <c r="BA85" s="287">
        <f t="shared" si="57"/>
        <v>0.03</v>
      </c>
      <c r="BB85" s="287">
        <f t="shared" si="57"/>
        <v>0.03</v>
      </c>
      <c r="BC85" s="287">
        <f t="shared" si="57"/>
        <v>0.03</v>
      </c>
      <c r="BD85" s="287">
        <f t="shared" si="57"/>
        <v>0.03</v>
      </c>
      <c r="BE85" s="287">
        <f t="shared" si="57"/>
        <v>0.03</v>
      </c>
      <c r="BF85" s="287">
        <f t="shared" si="57"/>
        <v>0.03</v>
      </c>
      <c r="BG85" s="287">
        <f t="shared" si="57"/>
        <v>0.03</v>
      </c>
      <c r="BH85" s="287">
        <f t="shared" si="57"/>
        <v>0.03</v>
      </c>
      <c r="BI85" s="287">
        <f t="shared" si="57"/>
        <v>0.03</v>
      </c>
      <c r="BJ85" s="287">
        <f t="shared" si="57"/>
        <v>0.03</v>
      </c>
      <c r="BK85" s="287">
        <f t="shared" si="57"/>
        <v>0.03</v>
      </c>
      <c r="BL85" s="287">
        <f t="shared" si="57"/>
        <v>0.03</v>
      </c>
      <c r="BM85" s="287">
        <f t="shared" si="57"/>
        <v>0.03</v>
      </c>
      <c r="BN85" s="287">
        <f t="shared" si="57"/>
        <v>0.03</v>
      </c>
      <c r="BO85" s="287">
        <f t="shared" si="57"/>
        <v>0.03</v>
      </c>
      <c r="BP85" s="287">
        <f t="shared" si="57"/>
        <v>0.03</v>
      </c>
      <c r="BQ85" s="287">
        <f t="shared" si="57"/>
        <v>0.03</v>
      </c>
      <c r="BR85" s="287">
        <f t="shared" si="57"/>
        <v>0.03</v>
      </c>
      <c r="BS85" s="287">
        <f t="shared" si="57"/>
        <v>0.03</v>
      </c>
      <c r="BT85" s="287">
        <f t="shared" si="57"/>
        <v>0.03</v>
      </c>
      <c r="BU85" s="287">
        <f t="shared" si="57"/>
        <v>0.03</v>
      </c>
      <c r="BV85" s="287">
        <f t="shared" si="57"/>
        <v>0.03</v>
      </c>
      <c r="BW85" s="287">
        <f t="shared" si="57"/>
        <v>0.03</v>
      </c>
      <c r="BX85" s="287">
        <f t="shared" si="57"/>
        <v>0.03</v>
      </c>
      <c r="BY85" s="287">
        <f t="shared" si="57"/>
        <v>0.03</v>
      </c>
      <c r="BZ85" s="287">
        <f t="shared" si="57"/>
        <v>0.03</v>
      </c>
      <c r="CA85" s="287">
        <f t="shared" si="57"/>
        <v>0.03</v>
      </c>
      <c r="CB85" s="287">
        <f t="shared" si="57"/>
        <v>0.03</v>
      </c>
      <c r="CC85" s="287">
        <f t="shared" si="57"/>
        <v>0.03</v>
      </c>
      <c r="CD85" s="287">
        <f t="shared" si="57"/>
        <v>0.03</v>
      </c>
      <c r="CE85" s="287">
        <f t="shared" si="57"/>
        <v>0.03</v>
      </c>
      <c r="CF85" s="287">
        <f t="shared" si="57"/>
        <v>0.03</v>
      </c>
      <c r="CG85" s="287">
        <f t="shared" si="57"/>
        <v>0.03</v>
      </c>
      <c r="CH85" s="287">
        <f t="shared" si="57"/>
        <v>0.03</v>
      </c>
      <c r="CI85" s="287">
        <f t="shared" si="57"/>
        <v>0.03</v>
      </c>
      <c r="CJ85" s="287">
        <f t="shared" si="57"/>
        <v>0.03</v>
      </c>
      <c r="CK85" s="287">
        <f t="shared" si="57"/>
        <v>0.03</v>
      </c>
      <c r="CL85" s="287">
        <f t="shared" si="57"/>
        <v>0.03</v>
      </c>
      <c r="CM85" s="287">
        <f t="shared" si="57"/>
        <v>0.03</v>
      </c>
      <c r="CN85" s="287">
        <f t="shared" si="57"/>
        <v>0.03</v>
      </c>
      <c r="CO85" s="287">
        <f t="shared" si="57"/>
        <v>0.03</v>
      </c>
      <c r="CP85" s="287">
        <f t="shared" si="57"/>
        <v>0.03</v>
      </c>
      <c r="CQ85" s="287">
        <f t="shared" si="57"/>
        <v>0.03</v>
      </c>
      <c r="CR85" s="287">
        <f t="shared" si="57"/>
        <v>0.03</v>
      </c>
      <c r="CS85" s="287">
        <f t="shared" si="57"/>
        <v>0.03</v>
      </c>
      <c r="CT85" s="287">
        <f t="shared" si="57"/>
        <v>0.03</v>
      </c>
      <c r="CU85" s="287">
        <f t="shared" si="57"/>
        <v>0.03</v>
      </c>
      <c r="CV85" s="287">
        <f t="shared" si="57"/>
        <v>0.03</v>
      </c>
      <c r="CW85" s="287">
        <f t="shared" si="57"/>
        <v>0.03</v>
      </c>
      <c r="CX85" s="287">
        <f t="shared" si="57"/>
        <v>0.03</v>
      </c>
      <c r="CY85" s="287">
        <f t="shared" si="57"/>
        <v>0.03</v>
      </c>
      <c r="CZ85" s="287">
        <f t="shared" si="57"/>
        <v>0.03</v>
      </c>
      <c r="DA85" s="287">
        <f t="shared" si="57"/>
        <v>0.03</v>
      </c>
      <c r="DB85" s="287">
        <f t="shared" si="57"/>
        <v>0.03</v>
      </c>
      <c r="DC85" s="287">
        <f t="shared" si="57"/>
        <v>0.03</v>
      </c>
      <c r="DD85" s="287">
        <f t="shared" si="57"/>
        <v>0.03</v>
      </c>
      <c r="DE85" s="287">
        <f t="shared" si="57"/>
        <v>0.03</v>
      </c>
      <c r="DF85" s="287">
        <f t="shared" si="57"/>
        <v>0.03</v>
      </c>
      <c r="DG85" s="287">
        <f t="shared" si="57"/>
        <v>0.03</v>
      </c>
      <c r="DH85" s="287">
        <f t="shared" si="57"/>
        <v>0.03</v>
      </c>
      <c r="DI85" s="287">
        <f t="shared" si="57"/>
        <v>0.03</v>
      </c>
      <c r="DJ85" s="287">
        <f t="shared" si="57"/>
        <v>0.03</v>
      </c>
      <c r="DK85" s="287">
        <f t="shared" si="57"/>
        <v>0.03</v>
      </c>
      <c r="DL85" s="287">
        <f t="shared" si="57"/>
        <v>0.03</v>
      </c>
      <c r="DM85" s="287">
        <f t="shared" si="57"/>
        <v>0.03</v>
      </c>
      <c r="DN85" s="287">
        <f t="shared" si="57"/>
        <v>0.03</v>
      </c>
      <c r="DO85" s="287">
        <f t="shared" si="57"/>
        <v>0.03</v>
      </c>
      <c r="DP85" s="287">
        <f t="shared" si="57"/>
        <v>0.03</v>
      </c>
      <c r="DQ85" s="287">
        <f t="shared" si="57"/>
        <v>0.03</v>
      </c>
      <c r="DR85" s="287">
        <f t="shared" si="57"/>
        <v>0.03</v>
      </c>
      <c r="DS85" s="287">
        <f t="shared" si="57"/>
        <v>0.03</v>
      </c>
      <c r="DT85" s="287">
        <f t="shared" si="57"/>
        <v>0.03</v>
      </c>
      <c r="DU85" s="287">
        <f t="shared" si="57"/>
        <v>0.03</v>
      </c>
      <c r="DV85" s="287">
        <f t="shared" si="57"/>
        <v>0.03</v>
      </c>
    </row>
    <row r="86" spans="1:126" x14ac:dyDescent="0.2">
      <c r="A86" s="10" t="str">
        <f ca="1">Language!A440</f>
        <v>Ставка налога, местная составляющая</v>
      </c>
      <c r="B86" s="31"/>
      <c r="C86" s="1" t="s">
        <v>1</v>
      </c>
      <c r="F86" s="6" t="s">
        <v>697</v>
      </c>
      <c r="G86" s="287">
        <v>0.17</v>
      </c>
      <c r="H86" s="287">
        <f t="shared" si="57"/>
        <v>0.17</v>
      </c>
      <c r="I86" s="287">
        <f t="shared" si="57"/>
        <v>0.17</v>
      </c>
      <c r="J86" s="287">
        <f t="shared" si="57"/>
        <v>0.17</v>
      </c>
      <c r="K86" s="287">
        <f t="shared" si="57"/>
        <v>0.17</v>
      </c>
      <c r="L86" s="287">
        <f t="shared" si="57"/>
        <v>0.17</v>
      </c>
      <c r="M86" s="287">
        <f t="shared" si="57"/>
        <v>0.17</v>
      </c>
      <c r="N86" s="287">
        <f t="shared" si="57"/>
        <v>0.17</v>
      </c>
      <c r="O86" s="287">
        <f t="shared" si="57"/>
        <v>0.17</v>
      </c>
      <c r="P86" s="287">
        <f t="shared" si="57"/>
        <v>0.17</v>
      </c>
      <c r="Q86" s="287">
        <f t="shared" si="57"/>
        <v>0.17</v>
      </c>
      <c r="R86" s="287">
        <f t="shared" si="57"/>
        <v>0.17</v>
      </c>
      <c r="S86" s="287">
        <f t="shared" si="57"/>
        <v>0.17</v>
      </c>
      <c r="T86" s="287">
        <f t="shared" si="57"/>
        <v>0.17</v>
      </c>
      <c r="U86" s="287">
        <f t="shared" si="57"/>
        <v>0.17</v>
      </c>
      <c r="V86" s="287">
        <f t="shared" si="57"/>
        <v>0.17</v>
      </c>
      <c r="W86" s="287">
        <f t="shared" si="57"/>
        <v>0.17</v>
      </c>
      <c r="X86" s="287">
        <f t="shared" si="57"/>
        <v>0.17</v>
      </c>
      <c r="Y86" s="287">
        <f t="shared" si="57"/>
        <v>0.17</v>
      </c>
      <c r="Z86" s="287">
        <f t="shared" si="57"/>
        <v>0.17</v>
      </c>
      <c r="AA86" s="287">
        <f t="shared" si="57"/>
        <v>0.17</v>
      </c>
      <c r="AB86" s="287">
        <f t="shared" si="57"/>
        <v>0.17</v>
      </c>
      <c r="AC86" s="287">
        <f t="shared" si="57"/>
        <v>0.17</v>
      </c>
      <c r="AD86" s="287">
        <f t="shared" si="57"/>
        <v>0.17</v>
      </c>
      <c r="AE86" s="287">
        <f t="shared" si="57"/>
        <v>0.17</v>
      </c>
      <c r="AF86" s="287">
        <f t="shared" si="57"/>
        <v>0.17</v>
      </c>
      <c r="AG86" s="287">
        <f t="shared" si="57"/>
        <v>0.17</v>
      </c>
      <c r="AH86" s="287">
        <f t="shared" si="57"/>
        <v>0.17</v>
      </c>
      <c r="AI86" s="287">
        <f t="shared" si="57"/>
        <v>0.17</v>
      </c>
      <c r="AJ86" s="287">
        <f t="shared" si="57"/>
        <v>0.17</v>
      </c>
      <c r="AK86" s="287">
        <f t="shared" si="57"/>
        <v>0.17</v>
      </c>
      <c r="AL86" s="287">
        <f t="shared" si="57"/>
        <v>0.17</v>
      </c>
      <c r="AM86" s="287">
        <f t="shared" si="57"/>
        <v>0.17</v>
      </c>
      <c r="AN86" s="287">
        <f t="shared" si="57"/>
        <v>0.17</v>
      </c>
      <c r="AO86" s="287">
        <f t="shared" si="57"/>
        <v>0.17</v>
      </c>
      <c r="AP86" s="287">
        <f t="shared" si="57"/>
        <v>0.17</v>
      </c>
      <c r="AQ86" s="287">
        <f t="shared" si="57"/>
        <v>0.17</v>
      </c>
      <c r="AR86" s="287">
        <f t="shared" si="57"/>
        <v>0.17</v>
      </c>
      <c r="AS86" s="287">
        <f t="shared" si="57"/>
        <v>0.17</v>
      </c>
      <c r="AT86" s="287">
        <f t="shared" si="57"/>
        <v>0.17</v>
      </c>
      <c r="AU86" s="287">
        <f t="shared" si="57"/>
        <v>0.17</v>
      </c>
      <c r="AV86" s="287">
        <f t="shared" si="57"/>
        <v>0.17</v>
      </c>
      <c r="AW86" s="287">
        <f t="shared" si="57"/>
        <v>0.17</v>
      </c>
      <c r="AX86" s="287">
        <f t="shared" si="57"/>
        <v>0.17</v>
      </c>
      <c r="AY86" s="287">
        <f t="shared" si="57"/>
        <v>0.17</v>
      </c>
      <c r="AZ86" s="287">
        <f t="shared" si="57"/>
        <v>0.17</v>
      </c>
      <c r="BA86" s="287">
        <f t="shared" si="57"/>
        <v>0.17</v>
      </c>
      <c r="BB86" s="287">
        <f t="shared" si="57"/>
        <v>0.17</v>
      </c>
      <c r="BC86" s="287">
        <f t="shared" si="57"/>
        <v>0.17</v>
      </c>
      <c r="BD86" s="287">
        <f t="shared" si="57"/>
        <v>0.17</v>
      </c>
      <c r="BE86" s="287">
        <f t="shared" si="57"/>
        <v>0.17</v>
      </c>
      <c r="BF86" s="287">
        <f t="shared" si="57"/>
        <v>0.17</v>
      </c>
      <c r="BG86" s="287">
        <f t="shared" si="57"/>
        <v>0.17</v>
      </c>
      <c r="BH86" s="287">
        <f t="shared" si="57"/>
        <v>0.17</v>
      </c>
      <c r="BI86" s="287">
        <f t="shared" si="57"/>
        <v>0.17</v>
      </c>
      <c r="BJ86" s="287">
        <f t="shared" si="57"/>
        <v>0.17</v>
      </c>
      <c r="BK86" s="287">
        <f t="shared" si="57"/>
        <v>0.17</v>
      </c>
      <c r="BL86" s="287">
        <f t="shared" si="57"/>
        <v>0.17</v>
      </c>
      <c r="BM86" s="287">
        <f t="shared" si="57"/>
        <v>0.17</v>
      </c>
      <c r="BN86" s="287">
        <f t="shared" si="57"/>
        <v>0.17</v>
      </c>
      <c r="BO86" s="287">
        <f t="shared" si="57"/>
        <v>0.17</v>
      </c>
      <c r="BP86" s="287">
        <f t="shared" si="57"/>
        <v>0.17</v>
      </c>
      <c r="BQ86" s="287">
        <f t="shared" si="57"/>
        <v>0.17</v>
      </c>
      <c r="BR86" s="287">
        <f t="shared" si="57"/>
        <v>0.17</v>
      </c>
      <c r="BS86" s="287">
        <f t="shared" si="57"/>
        <v>0.17</v>
      </c>
      <c r="BT86" s="287">
        <f t="shared" si="57"/>
        <v>0.17</v>
      </c>
      <c r="BU86" s="287">
        <f t="shared" si="57"/>
        <v>0.17</v>
      </c>
      <c r="BV86" s="287">
        <f t="shared" si="57"/>
        <v>0.17</v>
      </c>
      <c r="BW86" s="287">
        <f t="shared" si="57"/>
        <v>0.17</v>
      </c>
      <c r="BX86" s="287">
        <f t="shared" si="57"/>
        <v>0.17</v>
      </c>
      <c r="BY86" s="287">
        <f t="shared" si="57"/>
        <v>0.17</v>
      </c>
      <c r="BZ86" s="287">
        <f t="shared" si="57"/>
        <v>0.17</v>
      </c>
      <c r="CA86" s="287">
        <f t="shared" si="57"/>
        <v>0.17</v>
      </c>
      <c r="CB86" s="287">
        <f t="shared" si="57"/>
        <v>0.17</v>
      </c>
      <c r="CC86" s="287">
        <f t="shared" si="57"/>
        <v>0.17</v>
      </c>
      <c r="CD86" s="287">
        <f t="shared" si="57"/>
        <v>0.17</v>
      </c>
      <c r="CE86" s="287">
        <f t="shared" si="57"/>
        <v>0.17</v>
      </c>
      <c r="CF86" s="287">
        <f t="shared" si="57"/>
        <v>0.17</v>
      </c>
      <c r="CG86" s="287">
        <f t="shared" si="57"/>
        <v>0.17</v>
      </c>
      <c r="CH86" s="287">
        <f t="shared" si="57"/>
        <v>0.17</v>
      </c>
      <c r="CI86" s="287">
        <f t="shared" si="57"/>
        <v>0.17</v>
      </c>
      <c r="CJ86" s="287">
        <f t="shared" si="57"/>
        <v>0.17</v>
      </c>
      <c r="CK86" s="287">
        <f t="shared" si="57"/>
        <v>0.17</v>
      </c>
      <c r="CL86" s="287">
        <f t="shared" si="57"/>
        <v>0.17</v>
      </c>
      <c r="CM86" s="287">
        <f t="shared" si="57"/>
        <v>0.17</v>
      </c>
      <c r="CN86" s="287">
        <f t="shared" si="57"/>
        <v>0.17</v>
      </c>
      <c r="CO86" s="287">
        <f t="shared" si="57"/>
        <v>0.17</v>
      </c>
      <c r="CP86" s="287">
        <f t="shared" si="57"/>
        <v>0.17</v>
      </c>
      <c r="CQ86" s="287">
        <f t="shared" si="57"/>
        <v>0.17</v>
      </c>
      <c r="CR86" s="287">
        <f t="shared" si="57"/>
        <v>0.17</v>
      </c>
      <c r="CS86" s="287">
        <f t="shared" si="57"/>
        <v>0.17</v>
      </c>
      <c r="CT86" s="287">
        <f t="shared" si="57"/>
        <v>0.17</v>
      </c>
      <c r="CU86" s="287">
        <f t="shared" si="57"/>
        <v>0.17</v>
      </c>
      <c r="CV86" s="287">
        <f t="shared" si="57"/>
        <v>0.17</v>
      </c>
      <c r="CW86" s="287">
        <f t="shared" si="57"/>
        <v>0.17</v>
      </c>
      <c r="CX86" s="287">
        <f t="shared" si="57"/>
        <v>0.17</v>
      </c>
      <c r="CY86" s="287">
        <f t="shared" si="57"/>
        <v>0.17</v>
      </c>
      <c r="CZ86" s="287">
        <f t="shared" si="57"/>
        <v>0.17</v>
      </c>
      <c r="DA86" s="287">
        <f t="shared" si="57"/>
        <v>0.17</v>
      </c>
      <c r="DB86" s="287">
        <f t="shared" si="57"/>
        <v>0.17</v>
      </c>
      <c r="DC86" s="287">
        <f t="shared" si="57"/>
        <v>0.17</v>
      </c>
      <c r="DD86" s="287">
        <f t="shared" si="57"/>
        <v>0.17</v>
      </c>
      <c r="DE86" s="287">
        <f t="shared" si="57"/>
        <v>0.17</v>
      </c>
      <c r="DF86" s="287">
        <f t="shared" si="57"/>
        <v>0.17</v>
      </c>
      <c r="DG86" s="287">
        <f t="shared" si="57"/>
        <v>0.17</v>
      </c>
      <c r="DH86" s="287">
        <f t="shared" si="57"/>
        <v>0.17</v>
      </c>
      <c r="DI86" s="287">
        <f t="shared" si="57"/>
        <v>0.17</v>
      </c>
      <c r="DJ86" s="287">
        <f t="shared" si="57"/>
        <v>0.17</v>
      </c>
      <c r="DK86" s="287">
        <f t="shared" si="57"/>
        <v>0.17</v>
      </c>
      <c r="DL86" s="287">
        <f t="shared" si="57"/>
        <v>0.17</v>
      </c>
      <c r="DM86" s="287">
        <f t="shared" si="57"/>
        <v>0.17</v>
      </c>
      <c r="DN86" s="287">
        <f t="shared" si="57"/>
        <v>0.17</v>
      </c>
      <c r="DO86" s="287">
        <f t="shared" si="57"/>
        <v>0.17</v>
      </c>
      <c r="DP86" s="287">
        <f t="shared" si="57"/>
        <v>0.17</v>
      </c>
      <c r="DQ86" s="287">
        <f t="shared" si="57"/>
        <v>0.17</v>
      </c>
      <c r="DR86" s="287">
        <f t="shared" si="57"/>
        <v>0.17</v>
      </c>
      <c r="DS86" s="287">
        <f t="shared" si="57"/>
        <v>0.17</v>
      </c>
      <c r="DT86" s="287">
        <f t="shared" si="57"/>
        <v>0.17</v>
      </c>
      <c r="DU86" s="287">
        <f t="shared" si="57"/>
        <v>0.17</v>
      </c>
      <c r="DV86" s="287">
        <f t="shared" si="57"/>
        <v>0.17</v>
      </c>
    </row>
    <row r="87" spans="1:126" x14ac:dyDescent="0.2">
      <c r="A87" s="10" t="str">
        <f ca="1">Language!A441</f>
        <v>Суммарная ставка налога на прибыль</v>
      </c>
      <c r="B87" s="31"/>
      <c r="C87" s="1" t="s">
        <v>1</v>
      </c>
      <c r="F87" s="6" t="s">
        <v>696</v>
      </c>
      <c r="G87" s="27">
        <f t="shared" ref="G87:N87" si="58">G85+G86</f>
        <v>0.2</v>
      </c>
      <c r="H87" s="27">
        <f t="shared" si="58"/>
        <v>0.2</v>
      </c>
      <c r="I87" s="27">
        <f t="shared" si="58"/>
        <v>0.2</v>
      </c>
      <c r="J87" s="27">
        <f t="shared" si="58"/>
        <v>0.2</v>
      </c>
      <c r="K87" s="27">
        <f t="shared" si="58"/>
        <v>0.2</v>
      </c>
      <c r="L87" s="27">
        <f t="shared" si="58"/>
        <v>0.2</v>
      </c>
      <c r="M87" s="27">
        <f t="shared" si="58"/>
        <v>0.2</v>
      </c>
      <c r="N87" s="27">
        <f t="shared" si="58"/>
        <v>0.2</v>
      </c>
      <c r="O87" s="27">
        <f t="shared" ref="O87:AT87" si="59">O85+O86</f>
        <v>0.2</v>
      </c>
      <c r="P87" s="27">
        <f t="shared" si="59"/>
        <v>0.2</v>
      </c>
      <c r="Q87" s="27">
        <f t="shared" si="59"/>
        <v>0.2</v>
      </c>
      <c r="R87" s="27">
        <f t="shared" si="59"/>
        <v>0.2</v>
      </c>
      <c r="S87" s="27">
        <f t="shared" si="59"/>
        <v>0.2</v>
      </c>
      <c r="T87" s="27">
        <f t="shared" si="59"/>
        <v>0.2</v>
      </c>
      <c r="U87" s="27">
        <f t="shared" si="59"/>
        <v>0.2</v>
      </c>
      <c r="V87" s="27">
        <f t="shared" si="59"/>
        <v>0.2</v>
      </c>
      <c r="W87" s="27">
        <f t="shared" si="59"/>
        <v>0.2</v>
      </c>
      <c r="X87" s="27">
        <f t="shared" si="59"/>
        <v>0.2</v>
      </c>
      <c r="Y87" s="27">
        <f t="shared" si="59"/>
        <v>0.2</v>
      </c>
      <c r="Z87" s="27">
        <f t="shared" si="59"/>
        <v>0.2</v>
      </c>
      <c r="AA87" s="27">
        <f t="shared" si="59"/>
        <v>0.2</v>
      </c>
      <c r="AB87" s="27">
        <f t="shared" si="59"/>
        <v>0.2</v>
      </c>
      <c r="AC87" s="27">
        <f t="shared" si="59"/>
        <v>0.2</v>
      </c>
      <c r="AD87" s="27">
        <f t="shared" si="59"/>
        <v>0.2</v>
      </c>
      <c r="AE87" s="27">
        <f t="shared" si="59"/>
        <v>0.2</v>
      </c>
      <c r="AF87" s="27">
        <f t="shared" si="59"/>
        <v>0.2</v>
      </c>
      <c r="AG87" s="27">
        <f t="shared" si="59"/>
        <v>0.2</v>
      </c>
      <c r="AH87" s="27">
        <f t="shared" si="59"/>
        <v>0.2</v>
      </c>
      <c r="AI87" s="27">
        <f t="shared" si="59"/>
        <v>0.2</v>
      </c>
      <c r="AJ87" s="27">
        <f t="shared" si="59"/>
        <v>0.2</v>
      </c>
      <c r="AK87" s="27">
        <f t="shared" si="59"/>
        <v>0.2</v>
      </c>
      <c r="AL87" s="27">
        <f t="shared" si="59"/>
        <v>0.2</v>
      </c>
      <c r="AM87" s="27">
        <f t="shared" si="59"/>
        <v>0.2</v>
      </c>
      <c r="AN87" s="27">
        <f t="shared" si="59"/>
        <v>0.2</v>
      </c>
      <c r="AO87" s="27">
        <f t="shared" si="59"/>
        <v>0.2</v>
      </c>
      <c r="AP87" s="27">
        <f t="shared" si="59"/>
        <v>0.2</v>
      </c>
      <c r="AQ87" s="27">
        <f t="shared" si="59"/>
        <v>0.2</v>
      </c>
      <c r="AR87" s="27">
        <f t="shared" si="59"/>
        <v>0.2</v>
      </c>
      <c r="AS87" s="27">
        <f t="shared" si="59"/>
        <v>0.2</v>
      </c>
      <c r="AT87" s="27">
        <f t="shared" si="59"/>
        <v>0.2</v>
      </c>
      <c r="AU87" s="27">
        <f t="shared" ref="AU87:BZ87" si="60">AU85+AU86</f>
        <v>0.2</v>
      </c>
      <c r="AV87" s="27">
        <f t="shared" si="60"/>
        <v>0.2</v>
      </c>
      <c r="AW87" s="27">
        <f t="shared" si="60"/>
        <v>0.2</v>
      </c>
      <c r="AX87" s="27">
        <f t="shared" si="60"/>
        <v>0.2</v>
      </c>
      <c r="AY87" s="27">
        <f t="shared" si="60"/>
        <v>0.2</v>
      </c>
      <c r="AZ87" s="27">
        <f t="shared" si="60"/>
        <v>0.2</v>
      </c>
      <c r="BA87" s="27">
        <f t="shared" si="60"/>
        <v>0.2</v>
      </c>
      <c r="BB87" s="27">
        <f t="shared" si="60"/>
        <v>0.2</v>
      </c>
      <c r="BC87" s="27">
        <f t="shared" si="60"/>
        <v>0.2</v>
      </c>
      <c r="BD87" s="27">
        <f t="shared" si="60"/>
        <v>0.2</v>
      </c>
      <c r="BE87" s="27">
        <f t="shared" si="60"/>
        <v>0.2</v>
      </c>
      <c r="BF87" s="27">
        <f t="shared" si="60"/>
        <v>0.2</v>
      </c>
      <c r="BG87" s="27">
        <f t="shared" si="60"/>
        <v>0.2</v>
      </c>
      <c r="BH87" s="27">
        <f t="shared" si="60"/>
        <v>0.2</v>
      </c>
      <c r="BI87" s="27">
        <f t="shared" si="60"/>
        <v>0.2</v>
      </c>
      <c r="BJ87" s="27">
        <f t="shared" si="60"/>
        <v>0.2</v>
      </c>
      <c r="BK87" s="27">
        <f t="shared" si="60"/>
        <v>0.2</v>
      </c>
      <c r="BL87" s="27">
        <f t="shared" si="60"/>
        <v>0.2</v>
      </c>
      <c r="BM87" s="27">
        <f t="shared" si="60"/>
        <v>0.2</v>
      </c>
      <c r="BN87" s="27">
        <f t="shared" si="60"/>
        <v>0.2</v>
      </c>
      <c r="BO87" s="27">
        <f t="shared" si="60"/>
        <v>0.2</v>
      </c>
      <c r="BP87" s="27">
        <f t="shared" si="60"/>
        <v>0.2</v>
      </c>
      <c r="BQ87" s="27">
        <f t="shared" si="60"/>
        <v>0.2</v>
      </c>
      <c r="BR87" s="27">
        <f t="shared" si="60"/>
        <v>0.2</v>
      </c>
      <c r="BS87" s="27">
        <f t="shared" si="60"/>
        <v>0.2</v>
      </c>
      <c r="BT87" s="27">
        <f t="shared" si="60"/>
        <v>0.2</v>
      </c>
      <c r="BU87" s="27">
        <f t="shared" si="60"/>
        <v>0.2</v>
      </c>
      <c r="BV87" s="27">
        <f t="shared" si="60"/>
        <v>0.2</v>
      </c>
      <c r="BW87" s="27">
        <f t="shared" si="60"/>
        <v>0.2</v>
      </c>
      <c r="BX87" s="27">
        <f t="shared" si="60"/>
        <v>0.2</v>
      </c>
      <c r="BY87" s="27">
        <f t="shared" si="60"/>
        <v>0.2</v>
      </c>
      <c r="BZ87" s="27">
        <f t="shared" si="60"/>
        <v>0.2</v>
      </c>
      <c r="CA87" s="27">
        <f t="shared" ref="CA87:DF87" si="61">CA85+CA86</f>
        <v>0.2</v>
      </c>
      <c r="CB87" s="27">
        <f t="shared" si="61"/>
        <v>0.2</v>
      </c>
      <c r="CC87" s="27">
        <f t="shared" si="61"/>
        <v>0.2</v>
      </c>
      <c r="CD87" s="27">
        <f t="shared" si="61"/>
        <v>0.2</v>
      </c>
      <c r="CE87" s="27">
        <f t="shared" si="61"/>
        <v>0.2</v>
      </c>
      <c r="CF87" s="27">
        <f t="shared" si="61"/>
        <v>0.2</v>
      </c>
      <c r="CG87" s="27">
        <f t="shared" si="61"/>
        <v>0.2</v>
      </c>
      <c r="CH87" s="27">
        <f t="shared" si="61"/>
        <v>0.2</v>
      </c>
      <c r="CI87" s="27">
        <f t="shared" si="61"/>
        <v>0.2</v>
      </c>
      <c r="CJ87" s="27">
        <f t="shared" si="61"/>
        <v>0.2</v>
      </c>
      <c r="CK87" s="27">
        <f t="shared" si="61"/>
        <v>0.2</v>
      </c>
      <c r="CL87" s="27">
        <f t="shared" si="61"/>
        <v>0.2</v>
      </c>
      <c r="CM87" s="27">
        <f t="shared" si="61"/>
        <v>0.2</v>
      </c>
      <c r="CN87" s="27">
        <f t="shared" si="61"/>
        <v>0.2</v>
      </c>
      <c r="CO87" s="27">
        <f t="shared" si="61"/>
        <v>0.2</v>
      </c>
      <c r="CP87" s="27">
        <f t="shared" si="61"/>
        <v>0.2</v>
      </c>
      <c r="CQ87" s="27">
        <f t="shared" si="61"/>
        <v>0.2</v>
      </c>
      <c r="CR87" s="27">
        <f t="shared" si="61"/>
        <v>0.2</v>
      </c>
      <c r="CS87" s="27">
        <f t="shared" si="61"/>
        <v>0.2</v>
      </c>
      <c r="CT87" s="27">
        <f t="shared" si="61"/>
        <v>0.2</v>
      </c>
      <c r="CU87" s="27">
        <f t="shared" si="61"/>
        <v>0.2</v>
      </c>
      <c r="CV87" s="27">
        <f t="shared" si="61"/>
        <v>0.2</v>
      </c>
      <c r="CW87" s="27">
        <f t="shared" si="61"/>
        <v>0.2</v>
      </c>
      <c r="CX87" s="27">
        <f t="shared" si="61"/>
        <v>0.2</v>
      </c>
      <c r="CY87" s="27">
        <f t="shared" si="61"/>
        <v>0.2</v>
      </c>
      <c r="CZ87" s="27">
        <f t="shared" si="61"/>
        <v>0.2</v>
      </c>
      <c r="DA87" s="27">
        <f t="shared" si="61"/>
        <v>0.2</v>
      </c>
      <c r="DB87" s="27">
        <f t="shared" si="61"/>
        <v>0.2</v>
      </c>
      <c r="DC87" s="27">
        <f t="shared" si="61"/>
        <v>0.2</v>
      </c>
      <c r="DD87" s="27">
        <f t="shared" si="61"/>
        <v>0.2</v>
      </c>
      <c r="DE87" s="27">
        <f t="shared" si="61"/>
        <v>0.2</v>
      </c>
      <c r="DF87" s="27">
        <f t="shared" si="61"/>
        <v>0.2</v>
      </c>
      <c r="DG87" s="27">
        <f t="shared" ref="DG87:DV87" si="62">DG85+DG86</f>
        <v>0.2</v>
      </c>
      <c r="DH87" s="27">
        <f t="shared" si="62"/>
        <v>0.2</v>
      </c>
      <c r="DI87" s="27">
        <f t="shared" si="62"/>
        <v>0.2</v>
      </c>
      <c r="DJ87" s="27">
        <f t="shared" si="62"/>
        <v>0.2</v>
      </c>
      <c r="DK87" s="27">
        <f t="shared" si="62"/>
        <v>0.2</v>
      </c>
      <c r="DL87" s="27">
        <f t="shared" si="62"/>
        <v>0.2</v>
      </c>
      <c r="DM87" s="27">
        <f t="shared" si="62"/>
        <v>0.2</v>
      </c>
      <c r="DN87" s="27">
        <f t="shared" si="62"/>
        <v>0.2</v>
      </c>
      <c r="DO87" s="27">
        <f t="shared" si="62"/>
        <v>0.2</v>
      </c>
      <c r="DP87" s="27">
        <f t="shared" si="62"/>
        <v>0.2</v>
      </c>
      <c r="DQ87" s="27">
        <f t="shared" si="62"/>
        <v>0.2</v>
      </c>
      <c r="DR87" s="27">
        <f t="shared" si="62"/>
        <v>0.2</v>
      </c>
      <c r="DS87" s="27">
        <f t="shared" si="62"/>
        <v>0.2</v>
      </c>
      <c r="DT87" s="27">
        <f t="shared" si="62"/>
        <v>0.2</v>
      </c>
      <c r="DU87" s="27">
        <f t="shared" si="62"/>
        <v>0.2</v>
      </c>
      <c r="DV87" s="27">
        <f t="shared" si="62"/>
        <v>0.2</v>
      </c>
    </row>
    <row r="88" spans="1:126" x14ac:dyDescent="0.2">
      <c r="A88" s="10" t="str">
        <f ca="1">Language!A$442</f>
        <v>Периодичность выплаты налога</v>
      </c>
      <c r="B88" s="291">
        <v>30</v>
      </c>
      <c r="C88" s="1" t="str">
        <f ca="1">Language!$A$1464</f>
        <v>дней</v>
      </c>
    </row>
    <row r="89" spans="1:126" x14ac:dyDescent="0.2">
      <c r="A89" s="10"/>
      <c r="B89" s="17"/>
      <c r="E89" s="6" t="s">
        <v>594</v>
      </c>
      <c r="F89" s="6" t="s">
        <v>595</v>
      </c>
    </row>
    <row r="90" spans="1:126" x14ac:dyDescent="0.2">
      <c r="A90" s="22" t="str">
        <f ca="1">Language!A443</f>
        <v>СОЦИАЛЬНЫЕ ВЗНОСЫ</v>
      </c>
      <c r="B90" s="17"/>
    </row>
    <row r="91" spans="1:126" x14ac:dyDescent="0.2">
      <c r="A91" s="10"/>
      <c r="B91" s="17"/>
      <c r="F91" s="6" t="s">
        <v>2961</v>
      </c>
    </row>
    <row r="92" spans="1:126" x14ac:dyDescent="0.2">
      <c r="A92" s="10" t="str">
        <f ca="1">Language!A444</f>
        <v>Ставка взносов в пенсионный фонд</v>
      </c>
      <c r="B92" s="31"/>
      <c r="C92" s="1" t="s">
        <v>1</v>
      </c>
      <c r="D92" s="6">
        <v>1</v>
      </c>
      <c r="F92" s="6" t="s">
        <v>697</v>
      </c>
      <c r="G92" s="287">
        <v>0.22</v>
      </c>
      <c r="H92" s="287">
        <f t="shared" ref="H92:BF96" si="63">G92</f>
        <v>0.22</v>
      </c>
      <c r="I92" s="287">
        <f t="shared" si="63"/>
        <v>0.22</v>
      </c>
      <c r="J92" s="287">
        <f t="shared" si="63"/>
        <v>0.22</v>
      </c>
      <c r="K92" s="287">
        <f t="shared" si="63"/>
        <v>0.22</v>
      </c>
      <c r="L92" s="287">
        <f t="shared" si="63"/>
        <v>0.22</v>
      </c>
      <c r="M92" s="287">
        <f t="shared" si="63"/>
        <v>0.22</v>
      </c>
      <c r="N92" s="287">
        <f t="shared" si="63"/>
        <v>0.22</v>
      </c>
      <c r="O92" s="287">
        <f t="shared" si="63"/>
        <v>0.22</v>
      </c>
      <c r="P92" s="287">
        <f t="shared" si="63"/>
        <v>0.22</v>
      </c>
      <c r="Q92" s="287">
        <f t="shared" si="63"/>
        <v>0.22</v>
      </c>
      <c r="R92" s="287">
        <f t="shared" si="63"/>
        <v>0.22</v>
      </c>
      <c r="S92" s="287">
        <f t="shared" si="63"/>
        <v>0.22</v>
      </c>
      <c r="T92" s="287">
        <f t="shared" si="63"/>
        <v>0.22</v>
      </c>
      <c r="U92" s="287">
        <f t="shared" si="63"/>
        <v>0.22</v>
      </c>
      <c r="V92" s="287">
        <f t="shared" si="63"/>
        <v>0.22</v>
      </c>
      <c r="W92" s="287">
        <f t="shared" si="63"/>
        <v>0.22</v>
      </c>
      <c r="X92" s="287">
        <f t="shared" si="63"/>
        <v>0.22</v>
      </c>
      <c r="Y92" s="287">
        <f t="shared" si="63"/>
        <v>0.22</v>
      </c>
      <c r="Z92" s="287">
        <f t="shared" si="63"/>
        <v>0.22</v>
      </c>
      <c r="AA92" s="287">
        <f t="shared" si="63"/>
        <v>0.22</v>
      </c>
      <c r="AB92" s="287">
        <f t="shared" si="63"/>
        <v>0.22</v>
      </c>
      <c r="AC92" s="287">
        <f t="shared" si="63"/>
        <v>0.22</v>
      </c>
      <c r="AD92" s="287">
        <f t="shared" si="63"/>
        <v>0.22</v>
      </c>
      <c r="AE92" s="287">
        <f t="shared" si="63"/>
        <v>0.22</v>
      </c>
      <c r="AF92" s="287">
        <f t="shared" si="63"/>
        <v>0.22</v>
      </c>
      <c r="AG92" s="287">
        <f t="shared" si="63"/>
        <v>0.22</v>
      </c>
      <c r="AH92" s="287">
        <f t="shared" si="63"/>
        <v>0.22</v>
      </c>
      <c r="AI92" s="287">
        <f t="shared" si="63"/>
        <v>0.22</v>
      </c>
      <c r="AJ92" s="287">
        <f t="shared" si="63"/>
        <v>0.22</v>
      </c>
      <c r="AK92" s="287">
        <f t="shared" si="63"/>
        <v>0.22</v>
      </c>
      <c r="AL92" s="287">
        <f t="shared" si="63"/>
        <v>0.22</v>
      </c>
      <c r="AM92" s="287">
        <f t="shared" si="63"/>
        <v>0.22</v>
      </c>
      <c r="AN92" s="287">
        <f t="shared" si="63"/>
        <v>0.22</v>
      </c>
      <c r="AO92" s="287">
        <f t="shared" si="63"/>
        <v>0.22</v>
      </c>
      <c r="AP92" s="287">
        <f t="shared" si="63"/>
        <v>0.22</v>
      </c>
      <c r="AQ92" s="287">
        <f t="shared" si="63"/>
        <v>0.22</v>
      </c>
      <c r="AR92" s="287">
        <f t="shared" si="63"/>
        <v>0.22</v>
      </c>
      <c r="AS92" s="287">
        <f t="shared" si="63"/>
        <v>0.22</v>
      </c>
      <c r="AT92" s="287">
        <f t="shared" si="63"/>
        <v>0.22</v>
      </c>
      <c r="AU92" s="287">
        <f t="shared" si="63"/>
        <v>0.22</v>
      </c>
      <c r="AV92" s="287">
        <f t="shared" si="63"/>
        <v>0.22</v>
      </c>
      <c r="AW92" s="287">
        <f t="shared" si="63"/>
        <v>0.22</v>
      </c>
      <c r="AX92" s="287">
        <f t="shared" si="63"/>
        <v>0.22</v>
      </c>
      <c r="AY92" s="287">
        <f t="shared" si="63"/>
        <v>0.22</v>
      </c>
      <c r="AZ92" s="287">
        <f t="shared" si="63"/>
        <v>0.22</v>
      </c>
      <c r="BA92" s="287">
        <f t="shared" si="63"/>
        <v>0.22</v>
      </c>
      <c r="BB92" s="287">
        <f t="shared" si="63"/>
        <v>0.22</v>
      </c>
      <c r="BC92" s="287">
        <f t="shared" si="63"/>
        <v>0.22</v>
      </c>
      <c r="BD92" s="287">
        <f t="shared" si="63"/>
        <v>0.22</v>
      </c>
      <c r="BE92" s="287">
        <f t="shared" si="63"/>
        <v>0.22</v>
      </c>
      <c r="BF92" s="287">
        <f t="shared" si="63"/>
        <v>0.22</v>
      </c>
      <c r="BG92" s="287">
        <f t="shared" ref="BG92:DE96" si="64">BF92</f>
        <v>0.22</v>
      </c>
      <c r="BH92" s="287">
        <f t="shared" si="64"/>
        <v>0.22</v>
      </c>
      <c r="BI92" s="287">
        <f t="shared" si="64"/>
        <v>0.22</v>
      </c>
      <c r="BJ92" s="287">
        <f t="shared" si="64"/>
        <v>0.22</v>
      </c>
      <c r="BK92" s="287">
        <f t="shared" si="64"/>
        <v>0.22</v>
      </c>
      <c r="BL92" s="287">
        <f t="shared" si="64"/>
        <v>0.22</v>
      </c>
      <c r="BM92" s="287">
        <f t="shared" si="64"/>
        <v>0.22</v>
      </c>
      <c r="BN92" s="287">
        <f t="shared" si="64"/>
        <v>0.22</v>
      </c>
      <c r="BO92" s="287">
        <f t="shared" si="64"/>
        <v>0.22</v>
      </c>
      <c r="BP92" s="287">
        <f t="shared" si="64"/>
        <v>0.22</v>
      </c>
      <c r="BQ92" s="287">
        <f t="shared" si="64"/>
        <v>0.22</v>
      </c>
      <c r="BR92" s="287">
        <f t="shared" si="64"/>
        <v>0.22</v>
      </c>
      <c r="BS92" s="287">
        <f t="shared" si="64"/>
        <v>0.22</v>
      </c>
      <c r="BT92" s="287">
        <f t="shared" si="64"/>
        <v>0.22</v>
      </c>
      <c r="BU92" s="287">
        <f t="shared" si="64"/>
        <v>0.22</v>
      </c>
      <c r="BV92" s="287">
        <f t="shared" si="64"/>
        <v>0.22</v>
      </c>
      <c r="BW92" s="287">
        <f t="shared" si="64"/>
        <v>0.22</v>
      </c>
      <c r="BX92" s="287">
        <f t="shared" si="64"/>
        <v>0.22</v>
      </c>
      <c r="BY92" s="287">
        <f t="shared" si="64"/>
        <v>0.22</v>
      </c>
      <c r="BZ92" s="287">
        <f t="shared" si="64"/>
        <v>0.22</v>
      </c>
      <c r="CA92" s="287">
        <f t="shared" si="64"/>
        <v>0.22</v>
      </c>
      <c r="CB92" s="287">
        <f t="shared" si="64"/>
        <v>0.22</v>
      </c>
      <c r="CC92" s="287">
        <f t="shared" si="64"/>
        <v>0.22</v>
      </c>
      <c r="CD92" s="287">
        <f t="shared" si="64"/>
        <v>0.22</v>
      </c>
      <c r="CE92" s="287">
        <f t="shared" si="64"/>
        <v>0.22</v>
      </c>
      <c r="CF92" s="287">
        <f t="shared" si="64"/>
        <v>0.22</v>
      </c>
      <c r="CG92" s="287">
        <f t="shared" si="64"/>
        <v>0.22</v>
      </c>
      <c r="CH92" s="287">
        <f t="shared" si="64"/>
        <v>0.22</v>
      </c>
      <c r="CI92" s="287">
        <f t="shared" si="64"/>
        <v>0.22</v>
      </c>
      <c r="CJ92" s="287">
        <f t="shared" si="64"/>
        <v>0.22</v>
      </c>
      <c r="CK92" s="287">
        <f t="shared" si="64"/>
        <v>0.22</v>
      </c>
      <c r="CL92" s="287">
        <f t="shared" si="64"/>
        <v>0.22</v>
      </c>
      <c r="CM92" s="287">
        <f t="shared" si="64"/>
        <v>0.22</v>
      </c>
      <c r="CN92" s="287">
        <f t="shared" si="64"/>
        <v>0.22</v>
      </c>
      <c r="CO92" s="287">
        <f t="shared" si="64"/>
        <v>0.22</v>
      </c>
      <c r="CP92" s="287">
        <f t="shared" si="64"/>
        <v>0.22</v>
      </c>
      <c r="CQ92" s="287">
        <f t="shared" si="64"/>
        <v>0.22</v>
      </c>
      <c r="CR92" s="287">
        <f t="shared" si="64"/>
        <v>0.22</v>
      </c>
      <c r="CS92" s="287">
        <f t="shared" si="64"/>
        <v>0.22</v>
      </c>
      <c r="CT92" s="287">
        <f t="shared" si="64"/>
        <v>0.22</v>
      </c>
      <c r="CU92" s="287">
        <f t="shared" si="64"/>
        <v>0.22</v>
      </c>
      <c r="CV92" s="287">
        <f t="shared" si="64"/>
        <v>0.22</v>
      </c>
      <c r="CW92" s="287">
        <f t="shared" si="64"/>
        <v>0.22</v>
      </c>
      <c r="CX92" s="287">
        <f t="shared" si="64"/>
        <v>0.22</v>
      </c>
      <c r="CY92" s="287">
        <f t="shared" si="64"/>
        <v>0.22</v>
      </c>
      <c r="CZ92" s="287">
        <f t="shared" si="64"/>
        <v>0.22</v>
      </c>
      <c r="DA92" s="287">
        <f t="shared" si="64"/>
        <v>0.22</v>
      </c>
      <c r="DB92" s="287">
        <f t="shared" si="64"/>
        <v>0.22</v>
      </c>
      <c r="DC92" s="287">
        <f t="shared" si="64"/>
        <v>0.22</v>
      </c>
      <c r="DD92" s="287">
        <f t="shared" si="64"/>
        <v>0.22</v>
      </c>
      <c r="DE92" s="287">
        <f t="shared" si="64"/>
        <v>0.22</v>
      </c>
      <c r="DF92" s="287">
        <f t="shared" ref="DF92:DV96" si="65">DE92</f>
        <v>0.22</v>
      </c>
      <c r="DG92" s="287">
        <f t="shared" si="65"/>
        <v>0.22</v>
      </c>
      <c r="DH92" s="287">
        <f t="shared" si="65"/>
        <v>0.22</v>
      </c>
      <c r="DI92" s="287">
        <f t="shared" si="65"/>
        <v>0.22</v>
      </c>
      <c r="DJ92" s="287">
        <f t="shared" si="65"/>
        <v>0.22</v>
      </c>
      <c r="DK92" s="287">
        <f t="shared" si="65"/>
        <v>0.22</v>
      </c>
      <c r="DL92" s="287">
        <f t="shared" si="65"/>
        <v>0.22</v>
      </c>
      <c r="DM92" s="287">
        <f t="shared" si="65"/>
        <v>0.22</v>
      </c>
      <c r="DN92" s="287">
        <f t="shared" si="65"/>
        <v>0.22</v>
      </c>
      <c r="DO92" s="287">
        <f t="shared" si="65"/>
        <v>0.22</v>
      </c>
      <c r="DP92" s="287">
        <f t="shared" si="65"/>
        <v>0.22</v>
      </c>
      <c r="DQ92" s="287">
        <f t="shared" si="65"/>
        <v>0.22</v>
      </c>
      <c r="DR92" s="287">
        <f t="shared" si="65"/>
        <v>0.22</v>
      </c>
      <c r="DS92" s="287">
        <f t="shared" si="65"/>
        <v>0.22</v>
      </c>
      <c r="DT92" s="287">
        <f t="shared" si="65"/>
        <v>0.22</v>
      </c>
      <c r="DU92" s="287">
        <f t="shared" si="65"/>
        <v>0.22</v>
      </c>
      <c r="DV92" s="287">
        <f t="shared" si="65"/>
        <v>0.22</v>
      </c>
    </row>
    <row r="93" spans="1:126" x14ac:dyDescent="0.2">
      <c r="A93" s="10" t="str">
        <f ca="1">Language!A445</f>
        <v>Ставка взносов на медицинское страхование</v>
      </c>
      <c r="B93" s="31"/>
      <c r="C93" s="1" t="s">
        <v>1</v>
      </c>
      <c r="F93" s="6" t="s">
        <v>697</v>
      </c>
      <c r="G93" s="287">
        <v>5.0999999999999997E-2</v>
      </c>
      <c r="H93" s="287">
        <f t="shared" si="63"/>
        <v>5.0999999999999997E-2</v>
      </c>
      <c r="I93" s="287">
        <f t="shared" si="63"/>
        <v>5.0999999999999997E-2</v>
      </c>
      <c r="J93" s="287">
        <f t="shared" si="63"/>
        <v>5.0999999999999997E-2</v>
      </c>
      <c r="K93" s="287">
        <f t="shared" si="63"/>
        <v>5.0999999999999997E-2</v>
      </c>
      <c r="L93" s="287">
        <f t="shared" si="63"/>
        <v>5.0999999999999997E-2</v>
      </c>
      <c r="M93" s="287">
        <f t="shared" si="63"/>
        <v>5.0999999999999997E-2</v>
      </c>
      <c r="N93" s="287">
        <f t="shared" si="63"/>
        <v>5.0999999999999997E-2</v>
      </c>
      <c r="O93" s="287">
        <f t="shared" si="63"/>
        <v>5.0999999999999997E-2</v>
      </c>
      <c r="P93" s="287">
        <f t="shared" si="63"/>
        <v>5.0999999999999997E-2</v>
      </c>
      <c r="Q93" s="287">
        <f t="shared" si="63"/>
        <v>5.0999999999999997E-2</v>
      </c>
      <c r="R93" s="287">
        <f t="shared" si="63"/>
        <v>5.0999999999999997E-2</v>
      </c>
      <c r="S93" s="287">
        <f t="shared" si="63"/>
        <v>5.0999999999999997E-2</v>
      </c>
      <c r="T93" s="287">
        <f t="shared" si="63"/>
        <v>5.0999999999999997E-2</v>
      </c>
      <c r="U93" s="287">
        <f t="shared" si="63"/>
        <v>5.0999999999999997E-2</v>
      </c>
      <c r="V93" s="287">
        <f t="shared" si="63"/>
        <v>5.0999999999999997E-2</v>
      </c>
      <c r="W93" s="287">
        <f t="shared" si="63"/>
        <v>5.0999999999999997E-2</v>
      </c>
      <c r="X93" s="287">
        <f t="shared" si="63"/>
        <v>5.0999999999999997E-2</v>
      </c>
      <c r="Y93" s="287">
        <f t="shared" si="63"/>
        <v>5.0999999999999997E-2</v>
      </c>
      <c r="Z93" s="287">
        <f t="shared" si="63"/>
        <v>5.0999999999999997E-2</v>
      </c>
      <c r="AA93" s="287">
        <f t="shared" si="63"/>
        <v>5.0999999999999997E-2</v>
      </c>
      <c r="AB93" s="287">
        <f t="shared" si="63"/>
        <v>5.0999999999999997E-2</v>
      </c>
      <c r="AC93" s="287">
        <f t="shared" si="63"/>
        <v>5.0999999999999997E-2</v>
      </c>
      <c r="AD93" s="287">
        <f t="shared" si="63"/>
        <v>5.0999999999999997E-2</v>
      </c>
      <c r="AE93" s="287">
        <f t="shared" si="63"/>
        <v>5.0999999999999997E-2</v>
      </c>
      <c r="AF93" s="287">
        <f t="shared" si="63"/>
        <v>5.0999999999999997E-2</v>
      </c>
      <c r="AG93" s="287">
        <f t="shared" si="63"/>
        <v>5.0999999999999997E-2</v>
      </c>
      <c r="AH93" s="287">
        <f t="shared" si="63"/>
        <v>5.0999999999999997E-2</v>
      </c>
      <c r="AI93" s="287">
        <f t="shared" si="63"/>
        <v>5.0999999999999997E-2</v>
      </c>
      <c r="AJ93" s="287">
        <f t="shared" si="63"/>
        <v>5.0999999999999997E-2</v>
      </c>
      <c r="AK93" s="287">
        <f t="shared" si="63"/>
        <v>5.0999999999999997E-2</v>
      </c>
      <c r="AL93" s="287">
        <f t="shared" si="63"/>
        <v>5.0999999999999997E-2</v>
      </c>
      <c r="AM93" s="287">
        <f t="shared" si="63"/>
        <v>5.0999999999999997E-2</v>
      </c>
      <c r="AN93" s="287">
        <f t="shared" si="63"/>
        <v>5.0999999999999997E-2</v>
      </c>
      <c r="AO93" s="287">
        <f t="shared" si="63"/>
        <v>5.0999999999999997E-2</v>
      </c>
      <c r="AP93" s="287">
        <f t="shared" si="63"/>
        <v>5.0999999999999997E-2</v>
      </c>
      <c r="AQ93" s="287">
        <f t="shared" si="63"/>
        <v>5.0999999999999997E-2</v>
      </c>
      <c r="AR93" s="287">
        <f t="shared" si="63"/>
        <v>5.0999999999999997E-2</v>
      </c>
      <c r="AS93" s="287">
        <f t="shared" si="63"/>
        <v>5.0999999999999997E-2</v>
      </c>
      <c r="AT93" s="287">
        <f t="shared" si="63"/>
        <v>5.0999999999999997E-2</v>
      </c>
      <c r="AU93" s="287">
        <f t="shared" si="63"/>
        <v>5.0999999999999997E-2</v>
      </c>
      <c r="AV93" s="287">
        <f t="shared" si="63"/>
        <v>5.0999999999999997E-2</v>
      </c>
      <c r="AW93" s="287">
        <f t="shared" si="63"/>
        <v>5.0999999999999997E-2</v>
      </c>
      <c r="AX93" s="287">
        <f t="shared" si="63"/>
        <v>5.0999999999999997E-2</v>
      </c>
      <c r="AY93" s="287">
        <f t="shared" si="63"/>
        <v>5.0999999999999997E-2</v>
      </c>
      <c r="AZ93" s="287">
        <f t="shared" si="63"/>
        <v>5.0999999999999997E-2</v>
      </c>
      <c r="BA93" s="287">
        <f t="shared" si="63"/>
        <v>5.0999999999999997E-2</v>
      </c>
      <c r="BB93" s="287">
        <f t="shared" si="63"/>
        <v>5.0999999999999997E-2</v>
      </c>
      <c r="BC93" s="287">
        <f t="shared" si="63"/>
        <v>5.0999999999999997E-2</v>
      </c>
      <c r="BD93" s="287">
        <f t="shared" si="63"/>
        <v>5.0999999999999997E-2</v>
      </c>
      <c r="BE93" s="287">
        <f t="shared" si="63"/>
        <v>5.0999999999999997E-2</v>
      </c>
      <c r="BF93" s="287">
        <f t="shared" si="63"/>
        <v>5.0999999999999997E-2</v>
      </c>
      <c r="BG93" s="287">
        <f t="shared" si="64"/>
        <v>5.0999999999999997E-2</v>
      </c>
      <c r="BH93" s="287">
        <f t="shared" si="64"/>
        <v>5.0999999999999997E-2</v>
      </c>
      <c r="BI93" s="287">
        <f t="shared" si="64"/>
        <v>5.0999999999999997E-2</v>
      </c>
      <c r="BJ93" s="287">
        <f t="shared" si="64"/>
        <v>5.0999999999999997E-2</v>
      </c>
      <c r="BK93" s="287">
        <f t="shared" si="64"/>
        <v>5.0999999999999997E-2</v>
      </c>
      <c r="BL93" s="287">
        <f t="shared" si="64"/>
        <v>5.0999999999999997E-2</v>
      </c>
      <c r="BM93" s="287">
        <f t="shared" si="64"/>
        <v>5.0999999999999997E-2</v>
      </c>
      <c r="BN93" s="287">
        <f t="shared" si="64"/>
        <v>5.0999999999999997E-2</v>
      </c>
      <c r="BO93" s="287">
        <f t="shared" si="64"/>
        <v>5.0999999999999997E-2</v>
      </c>
      <c r="BP93" s="287">
        <f t="shared" si="64"/>
        <v>5.0999999999999997E-2</v>
      </c>
      <c r="BQ93" s="287">
        <f t="shared" si="64"/>
        <v>5.0999999999999997E-2</v>
      </c>
      <c r="BR93" s="287">
        <f t="shared" si="64"/>
        <v>5.0999999999999997E-2</v>
      </c>
      <c r="BS93" s="287">
        <f t="shared" si="64"/>
        <v>5.0999999999999997E-2</v>
      </c>
      <c r="BT93" s="287">
        <f t="shared" si="64"/>
        <v>5.0999999999999997E-2</v>
      </c>
      <c r="BU93" s="287">
        <f t="shared" si="64"/>
        <v>5.0999999999999997E-2</v>
      </c>
      <c r="BV93" s="287">
        <f t="shared" si="64"/>
        <v>5.0999999999999997E-2</v>
      </c>
      <c r="BW93" s="287">
        <f t="shared" si="64"/>
        <v>5.0999999999999997E-2</v>
      </c>
      <c r="BX93" s="287">
        <f t="shared" si="64"/>
        <v>5.0999999999999997E-2</v>
      </c>
      <c r="BY93" s="287">
        <f t="shared" si="64"/>
        <v>5.0999999999999997E-2</v>
      </c>
      <c r="BZ93" s="287">
        <f t="shared" si="64"/>
        <v>5.0999999999999997E-2</v>
      </c>
      <c r="CA93" s="287">
        <f t="shared" si="64"/>
        <v>5.0999999999999997E-2</v>
      </c>
      <c r="CB93" s="287">
        <f t="shared" si="64"/>
        <v>5.0999999999999997E-2</v>
      </c>
      <c r="CC93" s="287">
        <f t="shared" si="64"/>
        <v>5.0999999999999997E-2</v>
      </c>
      <c r="CD93" s="287">
        <f t="shared" si="64"/>
        <v>5.0999999999999997E-2</v>
      </c>
      <c r="CE93" s="287">
        <f t="shared" si="64"/>
        <v>5.0999999999999997E-2</v>
      </c>
      <c r="CF93" s="287">
        <f t="shared" si="64"/>
        <v>5.0999999999999997E-2</v>
      </c>
      <c r="CG93" s="287">
        <f t="shared" si="64"/>
        <v>5.0999999999999997E-2</v>
      </c>
      <c r="CH93" s="287">
        <f t="shared" si="64"/>
        <v>5.0999999999999997E-2</v>
      </c>
      <c r="CI93" s="287">
        <f t="shared" si="64"/>
        <v>5.0999999999999997E-2</v>
      </c>
      <c r="CJ93" s="287">
        <f t="shared" si="64"/>
        <v>5.0999999999999997E-2</v>
      </c>
      <c r="CK93" s="287">
        <f t="shared" si="64"/>
        <v>5.0999999999999997E-2</v>
      </c>
      <c r="CL93" s="287">
        <f t="shared" si="64"/>
        <v>5.0999999999999997E-2</v>
      </c>
      <c r="CM93" s="287">
        <f t="shared" si="64"/>
        <v>5.0999999999999997E-2</v>
      </c>
      <c r="CN93" s="287">
        <f t="shared" si="64"/>
        <v>5.0999999999999997E-2</v>
      </c>
      <c r="CO93" s="287">
        <f t="shared" si="64"/>
        <v>5.0999999999999997E-2</v>
      </c>
      <c r="CP93" s="287">
        <f t="shared" si="64"/>
        <v>5.0999999999999997E-2</v>
      </c>
      <c r="CQ93" s="287">
        <f t="shared" si="64"/>
        <v>5.0999999999999997E-2</v>
      </c>
      <c r="CR93" s="287">
        <f t="shared" si="64"/>
        <v>5.0999999999999997E-2</v>
      </c>
      <c r="CS93" s="287">
        <f t="shared" si="64"/>
        <v>5.0999999999999997E-2</v>
      </c>
      <c r="CT93" s="287">
        <f t="shared" si="64"/>
        <v>5.0999999999999997E-2</v>
      </c>
      <c r="CU93" s="287">
        <f t="shared" si="64"/>
        <v>5.0999999999999997E-2</v>
      </c>
      <c r="CV93" s="287">
        <f t="shared" si="64"/>
        <v>5.0999999999999997E-2</v>
      </c>
      <c r="CW93" s="287">
        <f t="shared" si="64"/>
        <v>5.0999999999999997E-2</v>
      </c>
      <c r="CX93" s="287">
        <f t="shared" si="64"/>
        <v>5.0999999999999997E-2</v>
      </c>
      <c r="CY93" s="287">
        <f t="shared" si="64"/>
        <v>5.0999999999999997E-2</v>
      </c>
      <c r="CZ93" s="287">
        <f t="shared" si="64"/>
        <v>5.0999999999999997E-2</v>
      </c>
      <c r="DA93" s="287">
        <f t="shared" si="64"/>
        <v>5.0999999999999997E-2</v>
      </c>
      <c r="DB93" s="287">
        <f t="shared" si="64"/>
        <v>5.0999999999999997E-2</v>
      </c>
      <c r="DC93" s="287">
        <f t="shared" si="64"/>
        <v>5.0999999999999997E-2</v>
      </c>
      <c r="DD93" s="287">
        <f t="shared" si="64"/>
        <v>5.0999999999999997E-2</v>
      </c>
      <c r="DE93" s="287">
        <f t="shared" si="64"/>
        <v>5.0999999999999997E-2</v>
      </c>
      <c r="DF93" s="287">
        <f t="shared" si="65"/>
        <v>5.0999999999999997E-2</v>
      </c>
      <c r="DG93" s="287">
        <f t="shared" si="65"/>
        <v>5.0999999999999997E-2</v>
      </c>
      <c r="DH93" s="287">
        <f t="shared" si="65"/>
        <v>5.0999999999999997E-2</v>
      </c>
      <c r="DI93" s="287">
        <f t="shared" si="65"/>
        <v>5.0999999999999997E-2</v>
      </c>
      <c r="DJ93" s="287">
        <f t="shared" si="65"/>
        <v>5.0999999999999997E-2</v>
      </c>
      <c r="DK93" s="287">
        <f t="shared" si="65"/>
        <v>5.0999999999999997E-2</v>
      </c>
      <c r="DL93" s="287">
        <f t="shared" si="65"/>
        <v>5.0999999999999997E-2</v>
      </c>
      <c r="DM93" s="287">
        <f t="shared" si="65"/>
        <v>5.0999999999999997E-2</v>
      </c>
      <c r="DN93" s="287">
        <f t="shared" si="65"/>
        <v>5.0999999999999997E-2</v>
      </c>
      <c r="DO93" s="287">
        <f t="shared" si="65"/>
        <v>5.0999999999999997E-2</v>
      </c>
      <c r="DP93" s="287">
        <f t="shared" si="65"/>
        <v>5.0999999999999997E-2</v>
      </c>
      <c r="DQ93" s="287">
        <f t="shared" si="65"/>
        <v>5.0999999999999997E-2</v>
      </c>
      <c r="DR93" s="287">
        <f t="shared" si="65"/>
        <v>5.0999999999999997E-2</v>
      </c>
      <c r="DS93" s="287">
        <f t="shared" si="65"/>
        <v>5.0999999999999997E-2</v>
      </c>
      <c r="DT93" s="287">
        <f t="shared" si="65"/>
        <v>5.0999999999999997E-2</v>
      </c>
      <c r="DU93" s="287">
        <f t="shared" si="65"/>
        <v>5.0999999999999997E-2</v>
      </c>
      <c r="DV93" s="287">
        <f t="shared" si="65"/>
        <v>5.0999999999999997E-2</v>
      </c>
    </row>
    <row r="94" spans="1:126" x14ac:dyDescent="0.2">
      <c r="A94" s="10" t="str">
        <f ca="1">Language!A446</f>
        <v>Ставка взносов в фонд социального страхования</v>
      </c>
      <c r="B94" s="31"/>
      <c r="C94" s="1" t="s">
        <v>1</v>
      </c>
      <c r="F94" s="6" t="s">
        <v>697</v>
      </c>
      <c r="G94" s="287">
        <v>2.9000000000000001E-2</v>
      </c>
      <c r="H94" s="287">
        <f t="shared" si="63"/>
        <v>2.9000000000000001E-2</v>
      </c>
      <c r="I94" s="287">
        <f t="shared" si="63"/>
        <v>2.9000000000000001E-2</v>
      </c>
      <c r="J94" s="287">
        <f t="shared" si="63"/>
        <v>2.9000000000000001E-2</v>
      </c>
      <c r="K94" s="287">
        <f t="shared" si="63"/>
        <v>2.9000000000000001E-2</v>
      </c>
      <c r="L94" s="287">
        <f t="shared" si="63"/>
        <v>2.9000000000000001E-2</v>
      </c>
      <c r="M94" s="287">
        <f t="shared" si="63"/>
        <v>2.9000000000000001E-2</v>
      </c>
      <c r="N94" s="287">
        <f t="shared" si="63"/>
        <v>2.9000000000000001E-2</v>
      </c>
      <c r="O94" s="287">
        <f t="shared" si="63"/>
        <v>2.9000000000000001E-2</v>
      </c>
      <c r="P94" s="287">
        <f t="shared" si="63"/>
        <v>2.9000000000000001E-2</v>
      </c>
      <c r="Q94" s="287">
        <f t="shared" si="63"/>
        <v>2.9000000000000001E-2</v>
      </c>
      <c r="R94" s="287">
        <f t="shared" si="63"/>
        <v>2.9000000000000001E-2</v>
      </c>
      <c r="S94" s="287">
        <f t="shared" si="63"/>
        <v>2.9000000000000001E-2</v>
      </c>
      <c r="T94" s="287">
        <f t="shared" si="63"/>
        <v>2.9000000000000001E-2</v>
      </c>
      <c r="U94" s="287">
        <f t="shared" si="63"/>
        <v>2.9000000000000001E-2</v>
      </c>
      <c r="V94" s="287">
        <f t="shared" si="63"/>
        <v>2.9000000000000001E-2</v>
      </c>
      <c r="W94" s="287">
        <f t="shared" si="63"/>
        <v>2.9000000000000001E-2</v>
      </c>
      <c r="X94" s="287">
        <f t="shared" si="63"/>
        <v>2.9000000000000001E-2</v>
      </c>
      <c r="Y94" s="287">
        <f t="shared" si="63"/>
        <v>2.9000000000000001E-2</v>
      </c>
      <c r="Z94" s="287">
        <f t="shared" si="63"/>
        <v>2.9000000000000001E-2</v>
      </c>
      <c r="AA94" s="287">
        <f t="shared" si="63"/>
        <v>2.9000000000000001E-2</v>
      </c>
      <c r="AB94" s="287">
        <f t="shared" si="63"/>
        <v>2.9000000000000001E-2</v>
      </c>
      <c r="AC94" s="287">
        <f t="shared" si="63"/>
        <v>2.9000000000000001E-2</v>
      </c>
      <c r="AD94" s="287">
        <f t="shared" si="63"/>
        <v>2.9000000000000001E-2</v>
      </c>
      <c r="AE94" s="287">
        <f t="shared" si="63"/>
        <v>2.9000000000000001E-2</v>
      </c>
      <c r="AF94" s="287">
        <f t="shared" si="63"/>
        <v>2.9000000000000001E-2</v>
      </c>
      <c r="AG94" s="287">
        <f t="shared" si="63"/>
        <v>2.9000000000000001E-2</v>
      </c>
      <c r="AH94" s="287">
        <f t="shared" si="63"/>
        <v>2.9000000000000001E-2</v>
      </c>
      <c r="AI94" s="287">
        <f t="shared" si="63"/>
        <v>2.9000000000000001E-2</v>
      </c>
      <c r="AJ94" s="287">
        <f t="shared" si="63"/>
        <v>2.9000000000000001E-2</v>
      </c>
      <c r="AK94" s="287">
        <f t="shared" si="63"/>
        <v>2.9000000000000001E-2</v>
      </c>
      <c r="AL94" s="287">
        <f t="shared" si="63"/>
        <v>2.9000000000000001E-2</v>
      </c>
      <c r="AM94" s="287">
        <f t="shared" si="63"/>
        <v>2.9000000000000001E-2</v>
      </c>
      <c r="AN94" s="287">
        <f t="shared" si="63"/>
        <v>2.9000000000000001E-2</v>
      </c>
      <c r="AO94" s="287">
        <f t="shared" si="63"/>
        <v>2.9000000000000001E-2</v>
      </c>
      <c r="AP94" s="287">
        <f t="shared" si="63"/>
        <v>2.9000000000000001E-2</v>
      </c>
      <c r="AQ94" s="287">
        <f t="shared" si="63"/>
        <v>2.9000000000000001E-2</v>
      </c>
      <c r="AR94" s="287">
        <f t="shared" si="63"/>
        <v>2.9000000000000001E-2</v>
      </c>
      <c r="AS94" s="287">
        <f t="shared" si="63"/>
        <v>2.9000000000000001E-2</v>
      </c>
      <c r="AT94" s="287">
        <f t="shared" si="63"/>
        <v>2.9000000000000001E-2</v>
      </c>
      <c r="AU94" s="287">
        <f t="shared" si="63"/>
        <v>2.9000000000000001E-2</v>
      </c>
      <c r="AV94" s="287">
        <f t="shared" si="63"/>
        <v>2.9000000000000001E-2</v>
      </c>
      <c r="AW94" s="287">
        <f t="shared" si="63"/>
        <v>2.9000000000000001E-2</v>
      </c>
      <c r="AX94" s="287">
        <f t="shared" si="63"/>
        <v>2.9000000000000001E-2</v>
      </c>
      <c r="AY94" s="287">
        <f t="shared" si="63"/>
        <v>2.9000000000000001E-2</v>
      </c>
      <c r="AZ94" s="287">
        <f t="shared" si="63"/>
        <v>2.9000000000000001E-2</v>
      </c>
      <c r="BA94" s="287">
        <f t="shared" si="63"/>
        <v>2.9000000000000001E-2</v>
      </c>
      <c r="BB94" s="287">
        <f t="shared" si="63"/>
        <v>2.9000000000000001E-2</v>
      </c>
      <c r="BC94" s="287">
        <f t="shared" si="63"/>
        <v>2.9000000000000001E-2</v>
      </c>
      <c r="BD94" s="287">
        <f t="shared" si="63"/>
        <v>2.9000000000000001E-2</v>
      </c>
      <c r="BE94" s="287">
        <f t="shared" si="63"/>
        <v>2.9000000000000001E-2</v>
      </c>
      <c r="BF94" s="287">
        <f t="shared" si="63"/>
        <v>2.9000000000000001E-2</v>
      </c>
      <c r="BG94" s="287">
        <f t="shared" si="64"/>
        <v>2.9000000000000001E-2</v>
      </c>
      <c r="BH94" s="287">
        <f t="shared" si="64"/>
        <v>2.9000000000000001E-2</v>
      </c>
      <c r="BI94" s="287">
        <f t="shared" si="64"/>
        <v>2.9000000000000001E-2</v>
      </c>
      <c r="BJ94" s="287">
        <f t="shared" si="64"/>
        <v>2.9000000000000001E-2</v>
      </c>
      <c r="BK94" s="287">
        <f t="shared" si="64"/>
        <v>2.9000000000000001E-2</v>
      </c>
      <c r="BL94" s="287">
        <f t="shared" si="64"/>
        <v>2.9000000000000001E-2</v>
      </c>
      <c r="BM94" s="287">
        <f t="shared" si="64"/>
        <v>2.9000000000000001E-2</v>
      </c>
      <c r="BN94" s="287">
        <f t="shared" si="64"/>
        <v>2.9000000000000001E-2</v>
      </c>
      <c r="BO94" s="287">
        <f t="shared" si="64"/>
        <v>2.9000000000000001E-2</v>
      </c>
      <c r="BP94" s="287">
        <f t="shared" si="64"/>
        <v>2.9000000000000001E-2</v>
      </c>
      <c r="BQ94" s="287">
        <f t="shared" si="64"/>
        <v>2.9000000000000001E-2</v>
      </c>
      <c r="BR94" s="287">
        <f t="shared" si="64"/>
        <v>2.9000000000000001E-2</v>
      </c>
      <c r="BS94" s="287">
        <f t="shared" si="64"/>
        <v>2.9000000000000001E-2</v>
      </c>
      <c r="BT94" s="287">
        <f t="shared" si="64"/>
        <v>2.9000000000000001E-2</v>
      </c>
      <c r="BU94" s="287">
        <f t="shared" si="64"/>
        <v>2.9000000000000001E-2</v>
      </c>
      <c r="BV94" s="287">
        <f t="shared" si="64"/>
        <v>2.9000000000000001E-2</v>
      </c>
      <c r="BW94" s="287">
        <f t="shared" si="64"/>
        <v>2.9000000000000001E-2</v>
      </c>
      <c r="BX94" s="287">
        <f t="shared" si="64"/>
        <v>2.9000000000000001E-2</v>
      </c>
      <c r="BY94" s="287">
        <f t="shared" si="64"/>
        <v>2.9000000000000001E-2</v>
      </c>
      <c r="BZ94" s="287">
        <f t="shared" si="64"/>
        <v>2.9000000000000001E-2</v>
      </c>
      <c r="CA94" s="287">
        <f t="shared" si="64"/>
        <v>2.9000000000000001E-2</v>
      </c>
      <c r="CB94" s="287">
        <f t="shared" si="64"/>
        <v>2.9000000000000001E-2</v>
      </c>
      <c r="CC94" s="287">
        <f t="shared" si="64"/>
        <v>2.9000000000000001E-2</v>
      </c>
      <c r="CD94" s="287">
        <f t="shared" si="64"/>
        <v>2.9000000000000001E-2</v>
      </c>
      <c r="CE94" s="287">
        <f t="shared" si="64"/>
        <v>2.9000000000000001E-2</v>
      </c>
      <c r="CF94" s="287">
        <f t="shared" si="64"/>
        <v>2.9000000000000001E-2</v>
      </c>
      <c r="CG94" s="287">
        <f t="shared" si="64"/>
        <v>2.9000000000000001E-2</v>
      </c>
      <c r="CH94" s="287">
        <f t="shared" si="64"/>
        <v>2.9000000000000001E-2</v>
      </c>
      <c r="CI94" s="287">
        <f t="shared" si="64"/>
        <v>2.9000000000000001E-2</v>
      </c>
      <c r="CJ94" s="287">
        <f t="shared" si="64"/>
        <v>2.9000000000000001E-2</v>
      </c>
      <c r="CK94" s="287">
        <f t="shared" si="64"/>
        <v>2.9000000000000001E-2</v>
      </c>
      <c r="CL94" s="287">
        <f t="shared" si="64"/>
        <v>2.9000000000000001E-2</v>
      </c>
      <c r="CM94" s="287">
        <f t="shared" si="64"/>
        <v>2.9000000000000001E-2</v>
      </c>
      <c r="CN94" s="287">
        <f t="shared" si="64"/>
        <v>2.9000000000000001E-2</v>
      </c>
      <c r="CO94" s="287">
        <f t="shared" si="64"/>
        <v>2.9000000000000001E-2</v>
      </c>
      <c r="CP94" s="287">
        <f t="shared" si="64"/>
        <v>2.9000000000000001E-2</v>
      </c>
      <c r="CQ94" s="287">
        <f t="shared" si="64"/>
        <v>2.9000000000000001E-2</v>
      </c>
      <c r="CR94" s="287">
        <f t="shared" si="64"/>
        <v>2.9000000000000001E-2</v>
      </c>
      <c r="CS94" s="287">
        <f t="shared" si="64"/>
        <v>2.9000000000000001E-2</v>
      </c>
      <c r="CT94" s="287">
        <f t="shared" si="64"/>
        <v>2.9000000000000001E-2</v>
      </c>
      <c r="CU94" s="287">
        <f t="shared" si="64"/>
        <v>2.9000000000000001E-2</v>
      </c>
      <c r="CV94" s="287">
        <f t="shared" si="64"/>
        <v>2.9000000000000001E-2</v>
      </c>
      <c r="CW94" s="287">
        <f t="shared" si="64"/>
        <v>2.9000000000000001E-2</v>
      </c>
      <c r="CX94" s="287">
        <f t="shared" si="64"/>
        <v>2.9000000000000001E-2</v>
      </c>
      <c r="CY94" s="287">
        <f t="shared" si="64"/>
        <v>2.9000000000000001E-2</v>
      </c>
      <c r="CZ94" s="287">
        <f t="shared" si="64"/>
        <v>2.9000000000000001E-2</v>
      </c>
      <c r="DA94" s="287">
        <f t="shared" si="64"/>
        <v>2.9000000000000001E-2</v>
      </c>
      <c r="DB94" s="287">
        <f t="shared" si="64"/>
        <v>2.9000000000000001E-2</v>
      </c>
      <c r="DC94" s="287">
        <f t="shared" si="64"/>
        <v>2.9000000000000001E-2</v>
      </c>
      <c r="DD94" s="287">
        <f t="shared" si="64"/>
        <v>2.9000000000000001E-2</v>
      </c>
      <c r="DE94" s="287">
        <f t="shared" si="64"/>
        <v>2.9000000000000001E-2</v>
      </c>
      <c r="DF94" s="287">
        <f t="shared" si="65"/>
        <v>2.9000000000000001E-2</v>
      </c>
      <c r="DG94" s="287">
        <f t="shared" si="65"/>
        <v>2.9000000000000001E-2</v>
      </c>
      <c r="DH94" s="287">
        <f t="shared" si="65"/>
        <v>2.9000000000000001E-2</v>
      </c>
      <c r="DI94" s="287">
        <f t="shared" si="65"/>
        <v>2.9000000000000001E-2</v>
      </c>
      <c r="DJ94" s="287">
        <f t="shared" si="65"/>
        <v>2.9000000000000001E-2</v>
      </c>
      <c r="DK94" s="287">
        <f t="shared" si="65"/>
        <v>2.9000000000000001E-2</v>
      </c>
      <c r="DL94" s="287">
        <f t="shared" si="65"/>
        <v>2.9000000000000001E-2</v>
      </c>
      <c r="DM94" s="287">
        <f t="shared" si="65"/>
        <v>2.9000000000000001E-2</v>
      </c>
      <c r="DN94" s="287">
        <f t="shared" si="65"/>
        <v>2.9000000000000001E-2</v>
      </c>
      <c r="DO94" s="287">
        <f t="shared" si="65"/>
        <v>2.9000000000000001E-2</v>
      </c>
      <c r="DP94" s="287">
        <f t="shared" si="65"/>
        <v>2.9000000000000001E-2</v>
      </c>
      <c r="DQ94" s="287">
        <f t="shared" si="65"/>
        <v>2.9000000000000001E-2</v>
      </c>
      <c r="DR94" s="287">
        <f t="shared" si="65"/>
        <v>2.9000000000000001E-2</v>
      </c>
      <c r="DS94" s="287">
        <f t="shared" si="65"/>
        <v>2.9000000000000001E-2</v>
      </c>
      <c r="DT94" s="287">
        <f t="shared" si="65"/>
        <v>2.9000000000000001E-2</v>
      </c>
      <c r="DU94" s="287">
        <f t="shared" si="65"/>
        <v>2.9000000000000001E-2</v>
      </c>
      <c r="DV94" s="287">
        <f t="shared" si="65"/>
        <v>2.9000000000000001E-2</v>
      </c>
    </row>
    <row r="95" spans="1:126" x14ac:dyDescent="0.2">
      <c r="A95" s="10" t="str">
        <f ca="1">Language!A447</f>
        <v>Ставка страхования от несчастных случаев</v>
      </c>
      <c r="B95" s="31"/>
      <c r="C95" s="1" t="s">
        <v>1</v>
      </c>
      <c r="F95" s="6" t="s">
        <v>697</v>
      </c>
      <c r="G95" s="287">
        <v>0.01</v>
      </c>
      <c r="H95" s="287">
        <f t="shared" si="63"/>
        <v>0.01</v>
      </c>
      <c r="I95" s="287">
        <f t="shared" si="63"/>
        <v>0.01</v>
      </c>
      <c r="J95" s="287">
        <f t="shared" si="63"/>
        <v>0.01</v>
      </c>
      <c r="K95" s="287">
        <f t="shared" si="63"/>
        <v>0.01</v>
      </c>
      <c r="L95" s="287">
        <f t="shared" si="63"/>
        <v>0.01</v>
      </c>
      <c r="M95" s="287">
        <f t="shared" si="63"/>
        <v>0.01</v>
      </c>
      <c r="N95" s="287">
        <f t="shared" si="63"/>
        <v>0.01</v>
      </c>
      <c r="O95" s="287">
        <f t="shared" si="63"/>
        <v>0.01</v>
      </c>
      <c r="P95" s="287">
        <f t="shared" si="63"/>
        <v>0.01</v>
      </c>
      <c r="Q95" s="287">
        <f t="shared" si="63"/>
        <v>0.01</v>
      </c>
      <c r="R95" s="287">
        <f t="shared" si="63"/>
        <v>0.01</v>
      </c>
      <c r="S95" s="287">
        <f t="shared" si="63"/>
        <v>0.01</v>
      </c>
      <c r="T95" s="287">
        <f t="shared" si="63"/>
        <v>0.01</v>
      </c>
      <c r="U95" s="287">
        <f t="shared" si="63"/>
        <v>0.01</v>
      </c>
      <c r="V95" s="287">
        <f t="shared" si="63"/>
        <v>0.01</v>
      </c>
      <c r="W95" s="287">
        <f t="shared" si="63"/>
        <v>0.01</v>
      </c>
      <c r="X95" s="287">
        <f t="shared" si="63"/>
        <v>0.01</v>
      </c>
      <c r="Y95" s="287">
        <f t="shared" si="63"/>
        <v>0.01</v>
      </c>
      <c r="Z95" s="287">
        <f t="shared" si="63"/>
        <v>0.01</v>
      </c>
      <c r="AA95" s="287">
        <f t="shared" si="63"/>
        <v>0.01</v>
      </c>
      <c r="AB95" s="287">
        <f t="shared" si="63"/>
        <v>0.01</v>
      </c>
      <c r="AC95" s="287">
        <f t="shared" si="63"/>
        <v>0.01</v>
      </c>
      <c r="AD95" s="287">
        <f t="shared" si="63"/>
        <v>0.01</v>
      </c>
      <c r="AE95" s="287">
        <f t="shared" si="63"/>
        <v>0.01</v>
      </c>
      <c r="AF95" s="287">
        <f t="shared" si="63"/>
        <v>0.01</v>
      </c>
      <c r="AG95" s="287">
        <f t="shared" si="63"/>
        <v>0.01</v>
      </c>
      <c r="AH95" s="287">
        <f t="shared" si="63"/>
        <v>0.01</v>
      </c>
      <c r="AI95" s="287">
        <f t="shared" si="63"/>
        <v>0.01</v>
      </c>
      <c r="AJ95" s="287">
        <f t="shared" si="63"/>
        <v>0.01</v>
      </c>
      <c r="AK95" s="287">
        <f t="shared" si="63"/>
        <v>0.01</v>
      </c>
      <c r="AL95" s="287">
        <f t="shared" si="63"/>
        <v>0.01</v>
      </c>
      <c r="AM95" s="287">
        <f t="shared" si="63"/>
        <v>0.01</v>
      </c>
      <c r="AN95" s="287">
        <f t="shared" si="63"/>
        <v>0.01</v>
      </c>
      <c r="AO95" s="287">
        <f t="shared" si="63"/>
        <v>0.01</v>
      </c>
      <c r="AP95" s="287">
        <f t="shared" si="63"/>
        <v>0.01</v>
      </c>
      <c r="AQ95" s="287">
        <f t="shared" si="63"/>
        <v>0.01</v>
      </c>
      <c r="AR95" s="287">
        <f t="shared" si="63"/>
        <v>0.01</v>
      </c>
      <c r="AS95" s="287">
        <f t="shared" si="63"/>
        <v>0.01</v>
      </c>
      <c r="AT95" s="287">
        <f t="shared" si="63"/>
        <v>0.01</v>
      </c>
      <c r="AU95" s="287">
        <f t="shared" si="63"/>
        <v>0.01</v>
      </c>
      <c r="AV95" s="287">
        <f t="shared" si="63"/>
        <v>0.01</v>
      </c>
      <c r="AW95" s="287">
        <f t="shared" si="63"/>
        <v>0.01</v>
      </c>
      <c r="AX95" s="287">
        <f t="shared" si="63"/>
        <v>0.01</v>
      </c>
      <c r="AY95" s="287">
        <f t="shared" si="63"/>
        <v>0.01</v>
      </c>
      <c r="AZ95" s="287">
        <f t="shared" si="63"/>
        <v>0.01</v>
      </c>
      <c r="BA95" s="287">
        <f t="shared" si="63"/>
        <v>0.01</v>
      </c>
      <c r="BB95" s="287">
        <f t="shared" si="63"/>
        <v>0.01</v>
      </c>
      <c r="BC95" s="287">
        <f t="shared" si="63"/>
        <v>0.01</v>
      </c>
      <c r="BD95" s="287">
        <f t="shared" si="63"/>
        <v>0.01</v>
      </c>
      <c r="BE95" s="287">
        <f t="shared" si="63"/>
        <v>0.01</v>
      </c>
      <c r="BF95" s="287">
        <f t="shared" si="63"/>
        <v>0.01</v>
      </c>
      <c r="BG95" s="287">
        <f t="shared" si="64"/>
        <v>0.01</v>
      </c>
      <c r="BH95" s="287">
        <f t="shared" si="64"/>
        <v>0.01</v>
      </c>
      <c r="BI95" s="287">
        <f t="shared" si="64"/>
        <v>0.01</v>
      </c>
      <c r="BJ95" s="287">
        <f t="shared" si="64"/>
        <v>0.01</v>
      </c>
      <c r="BK95" s="287">
        <f t="shared" si="64"/>
        <v>0.01</v>
      </c>
      <c r="BL95" s="287">
        <f t="shared" si="64"/>
        <v>0.01</v>
      </c>
      <c r="BM95" s="287">
        <f t="shared" si="64"/>
        <v>0.01</v>
      </c>
      <c r="BN95" s="287">
        <f t="shared" si="64"/>
        <v>0.01</v>
      </c>
      <c r="BO95" s="287">
        <f t="shared" si="64"/>
        <v>0.01</v>
      </c>
      <c r="BP95" s="287">
        <f t="shared" si="64"/>
        <v>0.01</v>
      </c>
      <c r="BQ95" s="287">
        <f t="shared" si="64"/>
        <v>0.01</v>
      </c>
      <c r="BR95" s="287">
        <f t="shared" si="64"/>
        <v>0.01</v>
      </c>
      <c r="BS95" s="287">
        <f t="shared" si="64"/>
        <v>0.01</v>
      </c>
      <c r="BT95" s="287">
        <f t="shared" si="64"/>
        <v>0.01</v>
      </c>
      <c r="BU95" s="287">
        <f t="shared" si="64"/>
        <v>0.01</v>
      </c>
      <c r="BV95" s="287">
        <f t="shared" si="64"/>
        <v>0.01</v>
      </c>
      <c r="BW95" s="287">
        <f t="shared" si="64"/>
        <v>0.01</v>
      </c>
      <c r="BX95" s="287">
        <f t="shared" si="64"/>
        <v>0.01</v>
      </c>
      <c r="BY95" s="287">
        <f t="shared" si="64"/>
        <v>0.01</v>
      </c>
      <c r="BZ95" s="287">
        <f t="shared" si="64"/>
        <v>0.01</v>
      </c>
      <c r="CA95" s="287">
        <f t="shared" si="64"/>
        <v>0.01</v>
      </c>
      <c r="CB95" s="287">
        <f t="shared" si="64"/>
        <v>0.01</v>
      </c>
      <c r="CC95" s="287">
        <f t="shared" si="64"/>
        <v>0.01</v>
      </c>
      <c r="CD95" s="287">
        <f t="shared" si="64"/>
        <v>0.01</v>
      </c>
      <c r="CE95" s="287">
        <f t="shared" si="64"/>
        <v>0.01</v>
      </c>
      <c r="CF95" s="287">
        <f t="shared" si="64"/>
        <v>0.01</v>
      </c>
      <c r="CG95" s="287">
        <f t="shared" si="64"/>
        <v>0.01</v>
      </c>
      <c r="CH95" s="287">
        <f t="shared" si="64"/>
        <v>0.01</v>
      </c>
      <c r="CI95" s="287">
        <f t="shared" si="64"/>
        <v>0.01</v>
      </c>
      <c r="CJ95" s="287">
        <f t="shared" si="64"/>
        <v>0.01</v>
      </c>
      <c r="CK95" s="287">
        <f t="shared" si="64"/>
        <v>0.01</v>
      </c>
      <c r="CL95" s="287">
        <f t="shared" si="64"/>
        <v>0.01</v>
      </c>
      <c r="CM95" s="287">
        <f t="shared" si="64"/>
        <v>0.01</v>
      </c>
      <c r="CN95" s="287">
        <f t="shared" si="64"/>
        <v>0.01</v>
      </c>
      <c r="CO95" s="287">
        <f t="shared" si="64"/>
        <v>0.01</v>
      </c>
      <c r="CP95" s="287">
        <f t="shared" si="64"/>
        <v>0.01</v>
      </c>
      <c r="CQ95" s="287">
        <f t="shared" si="64"/>
        <v>0.01</v>
      </c>
      <c r="CR95" s="287">
        <f t="shared" si="64"/>
        <v>0.01</v>
      </c>
      <c r="CS95" s="287">
        <f t="shared" si="64"/>
        <v>0.01</v>
      </c>
      <c r="CT95" s="287">
        <f t="shared" si="64"/>
        <v>0.01</v>
      </c>
      <c r="CU95" s="287">
        <f t="shared" si="64"/>
        <v>0.01</v>
      </c>
      <c r="CV95" s="287">
        <f t="shared" si="64"/>
        <v>0.01</v>
      </c>
      <c r="CW95" s="287">
        <f t="shared" si="64"/>
        <v>0.01</v>
      </c>
      <c r="CX95" s="287">
        <f t="shared" si="64"/>
        <v>0.01</v>
      </c>
      <c r="CY95" s="287">
        <f t="shared" si="64"/>
        <v>0.01</v>
      </c>
      <c r="CZ95" s="287">
        <f t="shared" si="64"/>
        <v>0.01</v>
      </c>
      <c r="DA95" s="287">
        <f t="shared" si="64"/>
        <v>0.01</v>
      </c>
      <c r="DB95" s="287">
        <f t="shared" si="64"/>
        <v>0.01</v>
      </c>
      <c r="DC95" s="287">
        <f t="shared" si="64"/>
        <v>0.01</v>
      </c>
      <c r="DD95" s="287">
        <f t="shared" si="64"/>
        <v>0.01</v>
      </c>
      <c r="DE95" s="287">
        <f t="shared" si="64"/>
        <v>0.01</v>
      </c>
      <c r="DF95" s="287">
        <f t="shared" si="65"/>
        <v>0.01</v>
      </c>
      <c r="DG95" s="287">
        <f t="shared" si="65"/>
        <v>0.01</v>
      </c>
      <c r="DH95" s="287">
        <f t="shared" si="65"/>
        <v>0.01</v>
      </c>
      <c r="DI95" s="287">
        <f t="shared" si="65"/>
        <v>0.01</v>
      </c>
      <c r="DJ95" s="287">
        <f t="shared" si="65"/>
        <v>0.01</v>
      </c>
      <c r="DK95" s="287">
        <f t="shared" si="65"/>
        <v>0.01</v>
      </c>
      <c r="DL95" s="287">
        <f t="shared" si="65"/>
        <v>0.01</v>
      </c>
      <c r="DM95" s="287">
        <f t="shared" si="65"/>
        <v>0.01</v>
      </c>
      <c r="DN95" s="287">
        <f t="shared" si="65"/>
        <v>0.01</v>
      </c>
      <c r="DO95" s="287">
        <f t="shared" si="65"/>
        <v>0.01</v>
      </c>
      <c r="DP95" s="287">
        <f t="shared" si="65"/>
        <v>0.01</v>
      </c>
      <c r="DQ95" s="287">
        <f t="shared" si="65"/>
        <v>0.01</v>
      </c>
      <c r="DR95" s="287">
        <f t="shared" si="65"/>
        <v>0.01</v>
      </c>
      <c r="DS95" s="287">
        <f t="shared" si="65"/>
        <v>0.01</v>
      </c>
      <c r="DT95" s="287">
        <f t="shared" si="65"/>
        <v>0.01</v>
      </c>
      <c r="DU95" s="287">
        <f t="shared" si="65"/>
        <v>0.01</v>
      </c>
      <c r="DV95" s="287">
        <f t="shared" si="65"/>
        <v>0.01</v>
      </c>
    </row>
    <row r="96" spans="1:126" x14ac:dyDescent="0.2">
      <c r="A96" s="10" t="str">
        <f ca="1">Language!A448</f>
        <v>Ставка других социальных взносов</v>
      </c>
      <c r="B96" s="31"/>
      <c r="C96" s="1" t="s">
        <v>1</v>
      </c>
      <c r="F96" s="6" t="s">
        <v>697</v>
      </c>
      <c r="G96" s="287">
        <v>0</v>
      </c>
      <c r="H96" s="287">
        <f t="shared" si="63"/>
        <v>0</v>
      </c>
      <c r="I96" s="287">
        <f t="shared" si="63"/>
        <v>0</v>
      </c>
      <c r="J96" s="287">
        <f t="shared" si="63"/>
        <v>0</v>
      </c>
      <c r="K96" s="287">
        <f t="shared" si="63"/>
        <v>0</v>
      </c>
      <c r="L96" s="287">
        <f t="shared" si="63"/>
        <v>0</v>
      </c>
      <c r="M96" s="287">
        <f t="shared" si="63"/>
        <v>0</v>
      </c>
      <c r="N96" s="287">
        <f t="shared" si="63"/>
        <v>0</v>
      </c>
      <c r="O96" s="287">
        <f t="shared" si="63"/>
        <v>0</v>
      </c>
      <c r="P96" s="287">
        <f t="shared" si="63"/>
        <v>0</v>
      </c>
      <c r="Q96" s="287">
        <f t="shared" si="63"/>
        <v>0</v>
      </c>
      <c r="R96" s="287">
        <f t="shared" si="63"/>
        <v>0</v>
      </c>
      <c r="S96" s="287">
        <f t="shared" si="63"/>
        <v>0</v>
      </c>
      <c r="T96" s="287">
        <f t="shared" si="63"/>
        <v>0</v>
      </c>
      <c r="U96" s="287">
        <f t="shared" si="63"/>
        <v>0</v>
      </c>
      <c r="V96" s="287">
        <f t="shared" si="63"/>
        <v>0</v>
      </c>
      <c r="W96" s="287">
        <f t="shared" si="63"/>
        <v>0</v>
      </c>
      <c r="X96" s="287">
        <f t="shared" si="63"/>
        <v>0</v>
      </c>
      <c r="Y96" s="287">
        <f t="shared" si="63"/>
        <v>0</v>
      </c>
      <c r="Z96" s="287">
        <f t="shared" si="63"/>
        <v>0</v>
      </c>
      <c r="AA96" s="287">
        <f t="shared" si="63"/>
        <v>0</v>
      </c>
      <c r="AB96" s="287">
        <f t="shared" si="63"/>
        <v>0</v>
      </c>
      <c r="AC96" s="287">
        <f t="shared" si="63"/>
        <v>0</v>
      </c>
      <c r="AD96" s="287">
        <f t="shared" si="63"/>
        <v>0</v>
      </c>
      <c r="AE96" s="287">
        <f t="shared" si="63"/>
        <v>0</v>
      </c>
      <c r="AF96" s="287">
        <f t="shared" si="63"/>
        <v>0</v>
      </c>
      <c r="AG96" s="287">
        <f t="shared" si="63"/>
        <v>0</v>
      </c>
      <c r="AH96" s="287">
        <f t="shared" si="63"/>
        <v>0</v>
      </c>
      <c r="AI96" s="287">
        <f t="shared" si="63"/>
        <v>0</v>
      </c>
      <c r="AJ96" s="287">
        <f t="shared" si="63"/>
        <v>0</v>
      </c>
      <c r="AK96" s="287">
        <f t="shared" si="63"/>
        <v>0</v>
      </c>
      <c r="AL96" s="287">
        <f t="shared" si="63"/>
        <v>0</v>
      </c>
      <c r="AM96" s="287">
        <f t="shared" si="63"/>
        <v>0</v>
      </c>
      <c r="AN96" s="287">
        <f t="shared" si="63"/>
        <v>0</v>
      </c>
      <c r="AO96" s="287">
        <f t="shared" si="63"/>
        <v>0</v>
      </c>
      <c r="AP96" s="287">
        <f t="shared" si="63"/>
        <v>0</v>
      </c>
      <c r="AQ96" s="287">
        <f t="shared" si="63"/>
        <v>0</v>
      </c>
      <c r="AR96" s="287">
        <f t="shared" si="63"/>
        <v>0</v>
      </c>
      <c r="AS96" s="287">
        <f t="shared" si="63"/>
        <v>0</v>
      </c>
      <c r="AT96" s="287">
        <f t="shared" si="63"/>
        <v>0</v>
      </c>
      <c r="AU96" s="287">
        <f t="shared" si="63"/>
        <v>0</v>
      </c>
      <c r="AV96" s="287">
        <f t="shared" si="63"/>
        <v>0</v>
      </c>
      <c r="AW96" s="287">
        <f t="shared" si="63"/>
        <v>0</v>
      </c>
      <c r="AX96" s="287">
        <f t="shared" si="63"/>
        <v>0</v>
      </c>
      <c r="AY96" s="287">
        <f t="shared" si="63"/>
        <v>0</v>
      </c>
      <c r="AZ96" s="287">
        <f t="shared" si="63"/>
        <v>0</v>
      </c>
      <c r="BA96" s="287">
        <f t="shared" si="63"/>
        <v>0</v>
      </c>
      <c r="BB96" s="287">
        <f t="shared" si="63"/>
        <v>0</v>
      </c>
      <c r="BC96" s="287">
        <f t="shared" si="63"/>
        <v>0</v>
      </c>
      <c r="BD96" s="287">
        <f t="shared" si="63"/>
        <v>0</v>
      </c>
      <c r="BE96" s="287">
        <f t="shared" si="63"/>
        <v>0</v>
      </c>
      <c r="BF96" s="287">
        <f t="shared" si="63"/>
        <v>0</v>
      </c>
      <c r="BG96" s="287">
        <f t="shared" si="64"/>
        <v>0</v>
      </c>
      <c r="BH96" s="287">
        <f t="shared" si="64"/>
        <v>0</v>
      </c>
      <c r="BI96" s="287">
        <f t="shared" si="64"/>
        <v>0</v>
      </c>
      <c r="BJ96" s="287">
        <f t="shared" si="64"/>
        <v>0</v>
      </c>
      <c r="BK96" s="287">
        <f t="shared" si="64"/>
        <v>0</v>
      </c>
      <c r="BL96" s="287">
        <f t="shared" si="64"/>
        <v>0</v>
      </c>
      <c r="BM96" s="287">
        <f t="shared" si="64"/>
        <v>0</v>
      </c>
      <c r="BN96" s="287">
        <f t="shared" si="64"/>
        <v>0</v>
      </c>
      <c r="BO96" s="287">
        <f t="shared" si="64"/>
        <v>0</v>
      </c>
      <c r="BP96" s="287">
        <f t="shared" si="64"/>
        <v>0</v>
      </c>
      <c r="BQ96" s="287">
        <f t="shared" si="64"/>
        <v>0</v>
      </c>
      <c r="BR96" s="287">
        <f t="shared" si="64"/>
        <v>0</v>
      </c>
      <c r="BS96" s="287">
        <f t="shared" si="64"/>
        <v>0</v>
      </c>
      <c r="BT96" s="287">
        <f t="shared" si="64"/>
        <v>0</v>
      </c>
      <c r="BU96" s="287">
        <f t="shared" si="64"/>
        <v>0</v>
      </c>
      <c r="BV96" s="287">
        <f t="shared" si="64"/>
        <v>0</v>
      </c>
      <c r="BW96" s="287">
        <f t="shared" si="64"/>
        <v>0</v>
      </c>
      <c r="BX96" s="287">
        <f t="shared" si="64"/>
        <v>0</v>
      </c>
      <c r="BY96" s="287">
        <f t="shared" si="64"/>
        <v>0</v>
      </c>
      <c r="BZ96" s="287">
        <f t="shared" si="64"/>
        <v>0</v>
      </c>
      <c r="CA96" s="287">
        <f t="shared" si="64"/>
        <v>0</v>
      </c>
      <c r="CB96" s="287">
        <f t="shared" si="64"/>
        <v>0</v>
      </c>
      <c r="CC96" s="287">
        <f t="shared" si="64"/>
        <v>0</v>
      </c>
      <c r="CD96" s="287">
        <f t="shared" si="64"/>
        <v>0</v>
      </c>
      <c r="CE96" s="287">
        <f t="shared" si="64"/>
        <v>0</v>
      </c>
      <c r="CF96" s="287">
        <f t="shared" si="64"/>
        <v>0</v>
      </c>
      <c r="CG96" s="287">
        <f t="shared" si="64"/>
        <v>0</v>
      </c>
      <c r="CH96" s="287">
        <f t="shared" si="64"/>
        <v>0</v>
      </c>
      <c r="CI96" s="287">
        <f t="shared" si="64"/>
        <v>0</v>
      </c>
      <c r="CJ96" s="287">
        <f t="shared" si="64"/>
        <v>0</v>
      </c>
      <c r="CK96" s="287">
        <f t="shared" si="64"/>
        <v>0</v>
      </c>
      <c r="CL96" s="287">
        <f t="shared" si="64"/>
        <v>0</v>
      </c>
      <c r="CM96" s="287">
        <f t="shared" si="64"/>
        <v>0</v>
      </c>
      <c r="CN96" s="287">
        <f t="shared" si="64"/>
        <v>0</v>
      </c>
      <c r="CO96" s="287">
        <f t="shared" si="64"/>
        <v>0</v>
      </c>
      <c r="CP96" s="287">
        <f t="shared" si="64"/>
        <v>0</v>
      </c>
      <c r="CQ96" s="287">
        <f t="shared" si="64"/>
        <v>0</v>
      </c>
      <c r="CR96" s="287">
        <f t="shared" si="64"/>
        <v>0</v>
      </c>
      <c r="CS96" s="287">
        <f t="shared" si="64"/>
        <v>0</v>
      </c>
      <c r="CT96" s="287">
        <f t="shared" si="64"/>
        <v>0</v>
      </c>
      <c r="CU96" s="287">
        <f t="shared" si="64"/>
        <v>0</v>
      </c>
      <c r="CV96" s="287">
        <f t="shared" si="64"/>
        <v>0</v>
      </c>
      <c r="CW96" s="287">
        <f t="shared" si="64"/>
        <v>0</v>
      </c>
      <c r="CX96" s="287">
        <f t="shared" si="64"/>
        <v>0</v>
      </c>
      <c r="CY96" s="287">
        <f t="shared" si="64"/>
        <v>0</v>
      </c>
      <c r="CZ96" s="287">
        <f t="shared" si="64"/>
        <v>0</v>
      </c>
      <c r="DA96" s="287">
        <f t="shared" si="64"/>
        <v>0</v>
      </c>
      <c r="DB96" s="287">
        <f t="shared" si="64"/>
        <v>0</v>
      </c>
      <c r="DC96" s="287">
        <f t="shared" si="64"/>
        <v>0</v>
      </c>
      <c r="DD96" s="287">
        <f t="shared" si="64"/>
        <v>0</v>
      </c>
      <c r="DE96" s="287">
        <f t="shared" si="64"/>
        <v>0</v>
      </c>
      <c r="DF96" s="287">
        <f t="shared" si="65"/>
        <v>0</v>
      </c>
      <c r="DG96" s="287">
        <f t="shared" si="65"/>
        <v>0</v>
      </c>
      <c r="DH96" s="287">
        <f t="shared" si="65"/>
        <v>0</v>
      </c>
      <c r="DI96" s="287">
        <f t="shared" si="65"/>
        <v>0</v>
      </c>
      <c r="DJ96" s="287">
        <f t="shared" si="65"/>
        <v>0</v>
      </c>
      <c r="DK96" s="287">
        <f t="shared" si="65"/>
        <v>0</v>
      </c>
      <c r="DL96" s="287">
        <f t="shared" si="65"/>
        <v>0</v>
      </c>
      <c r="DM96" s="287">
        <f t="shared" si="65"/>
        <v>0</v>
      </c>
      <c r="DN96" s="287">
        <f t="shared" si="65"/>
        <v>0</v>
      </c>
      <c r="DO96" s="287">
        <f t="shared" si="65"/>
        <v>0</v>
      </c>
      <c r="DP96" s="287">
        <f t="shared" si="65"/>
        <v>0</v>
      </c>
      <c r="DQ96" s="287">
        <f t="shared" si="65"/>
        <v>0</v>
      </c>
      <c r="DR96" s="287">
        <f t="shared" si="65"/>
        <v>0</v>
      </c>
      <c r="DS96" s="287">
        <f t="shared" si="65"/>
        <v>0</v>
      </c>
      <c r="DT96" s="287">
        <f t="shared" si="65"/>
        <v>0</v>
      </c>
      <c r="DU96" s="287">
        <f t="shared" si="65"/>
        <v>0</v>
      </c>
      <c r="DV96" s="287">
        <f t="shared" si="65"/>
        <v>0</v>
      </c>
    </row>
    <row r="97" spans="1:126" s="32" customFormat="1" x14ac:dyDescent="0.2">
      <c r="A97" s="10" t="str">
        <f ca="1">Language!A449</f>
        <v>Суммарная ставка социальных взносов</v>
      </c>
      <c r="B97" s="31"/>
      <c r="C97" s="1" t="s">
        <v>1</v>
      </c>
      <c r="D97" s="6"/>
      <c r="E97" s="6"/>
      <c r="F97" s="6" t="s">
        <v>696</v>
      </c>
      <c r="G97" s="27">
        <f t="shared" ref="G97:N97" si="66">SUM(G92:G96)</f>
        <v>0.31000000000000005</v>
      </c>
      <c r="H97" s="27">
        <f t="shared" si="66"/>
        <v>0.31000000000000005</v>
      </c>
      <c r="I97" s="27">
        <f t="shared" si="66"/>
        <v>0.31000000000000005</v>
      </c>
      <c r="J97" s="27">
        <f t="shared" si="66"/>
        <v>0.31000000000000005</v>
      </c>
      <c r="K97" s="27">
        <f t="shared" si="66"/>
        <v>0.31000000000000005</v>
      </c>
      <c r="L97" s="27">
        <f t="shared" si="66"/>
        <v>0.31000000000000005</v>
      </c>
      <c r="M97" s="27">
        <f t="shared" si="66"/>
        <v>0.31000000000000005</v>
      </c>
      <c r="N97" s="27">
        <f t="shared" si="66"/>
        <v>0.31000000000000005</v>
      </c>
      <c r="O97" s="27">
        <f t="shared" ref="O97:AT97" si="67">SUM(O92:O96)</f>
        <v>0.31000000000000005</v>
      </c>
      <c r="P97" s="27">
        <f t="shared" si="67"/>
        <v>0.31000000000000005</v>
      </c>
      <c r="Q97" s="27">
        <f t="shared" si="67"/>
        <v>0.31000000000000005</v>
      </c>
      <c r="R97" s="27">
        <f t="shared" si="67"/>
        <v>0.31000000000000005</v>
      </c>
      <c r="S97" s="27">
        <f t="shared" si="67"/>
        <v>0.31000000000000005</v>
      </c>
      <c r="T97" s="27">
        <f t="shared" si="67"/>
        <v>0.31000000000000005</v>
      </c>
      <c r="U97" s="27">
        <f t="shared" si="67"/>
        <v>0.31000000000000005</v>
      </c>
      <c r="V97" s="27">
        <f t="shared" si="67"/>
        <v>0.31000000000000005</v>
      </c>
      <c r="W97" s="27">
        <f t="shared" si="67"/>
        <v>0.31000000000000005</v>
      </c>
      <c r="X97" s="27">
        <f t="shared" si="67"/>
        <v>0.31000000000000005</v>
      </c>
      <c r="Y97" s="27">
        <f t="shared" si="67"/>
        <v>0.31000000000000005</v>
      </c>
      <c r="Z97" s="27">
        <f t="shared" si="67"/>
        <v>0.31000000000000005</v>
      </c>
      <c r="AA97" s="27">
        <f t="shared" si="67"/>
        <v>0.31000000000000005</v>
      </c>
      <c r="AB97" s="27">
        <f t="shared" si="67"/>
        <v>0.31000000000000005</v>
      </c>
      <c r="AC97" s="27">
        <f t="shared" si="67"/>
        <v>0.31000000000000005</v>
      </c>
      <c r="AD97" s="27">
        <f t="shared" si="67"/>
        <v>0.31000000000000005</v>
      </c>
      <c r="AE97" s="27">
        <f t="shared" si="67"/>
        <v>0.31000000000000005</v>
      </c>
      <c r="AF97" s="27">
        <f t="shared" si="67"/>
        <v>0.31000000000000005</v>
      </c>
      <c r="AG97" s="27">
        <f t="shared" si="67"/>
        <v>0.31000000000000005</v>
      </c>
      <c r="AH97" s="27">
        <f t="shared" si="67"/>
        <v>0.31000000000000005</v>
      </c>
      <c r="AI97" s="27">
        <f t="shared" si="67"/>
        <v>0.31000000000000005</v>
      </c>
      <c r="AJ97" s="27">
        <f t="shared" si="67"/>
        <v>0.31000000000000005</v>
      </c>
      <c r="AK97" s="27">
        <f t="shared" si="67"/>
        <v>0.31000000000000005</v>
      </c>
      <c r="AL97" s="27">
        <f t="shared" si="67"/>
        <v>0.31000000000000005</v>
      </c>
      <c r="AM97" s="27">
        <f t="shared" si="67"/>
        <v>0.31000000000000005</v>
      </c>
      <c r="AN97" s="27">
        <f t="shared" si="67"/>
        <v>0.31000000000000005</v>
      </c>
      <c r="AO97" s="27">
        <f t="shared" si="67"/>
        <v>0.31000000000000005</v>
      </c>
      <c r="AP97" s="27">
        <f t="shared" si="67"/>
        <v>0.31000000000000005</v>
      </c>
      <c r="AQ97" s="27">
        <f t="shared" si="67"/>
        <v>0.31000000000000005</v>
      </c>
      <c r="AR97" s="27">
        <f t="shared" si="67"/>
        <v>0.31000000000000005</v>
      </c>
      <c r="AS97" s="27">
        <f t="shared" si="67"/>
        <v>0.31000000000000005</v>
      </c>
      <c r="AT97" s="27">
        <f t="shared" si="67"/>
        <v>0.31000000000000005</v>
      </c>
      <c r="AU97" s="27">
        <f t="shared" ref="AU97:BZ97" si="68">SUM(AU92:AU96)</f>
        <v>0.31000000000000005</v>
      </c>
      <c r="AV97" s="27">
        <f t="shared" si="68"/>
        <v>0.31000000000000005</v>
      </c>
      <c r="AW97" s="27">
        <f t="shared" si="68"/>
        <v>0.31000000000000005</v>
      </c>
      <c r="AX97" s="27">
        <f t="shared" si="68"/>
        <v>0.31000000000000005</v>
      </c>
      <c r="AY97" s="27">
        <f t="shared" si="68"/>
        <v>0.31000000000000005</v>
      </c>
      <c r="AZ97" s="27">
        <f t="shared" si="68"/>
        <v>0.31000000000000005</v>
      </c>
      <c r="BA97" s="27">
        <f t="shared" si="68"/>
        <v>0.31000000000000005</v>
      </c>
      <c r="BB97" s="27">
        <f t="shared" si="68"/>
        <v>0.31000000000000005</v>
      </c>
      <c r="BC97" s="27">
        <f t="shared" si="68"/>
        <v>0.31000000000000005</v>
      </c>
      <c r="BD97" s="27">
        <f t="shared" si="68"/>
        <v>0.31000000000000005</v>
      </c>
      <c r="BE97" s="27">
        <f t="shared" si="68"/>
        <v>0.31000000000000005</v>
      </c>
      <c r="BF97" s="27">
        <f t="shared" si="68"/>
        <v>0.31000000000000005</v>
      </c>
      <c r="BG97" s="27">
        <f t="shared" si="68"/>
        <v>0.31000000000000005</v>
      </c>
      <c r="BH97" s="27">
        <f t="shared" si="68"/>
        <v>0.31000000000000005</v>
      </c>
      <c r="BI97" s="27">
        <f t="shared" si="68"/>
        <v>0.31000000000000005</v>
      </c>
      <c r="BJ97" s="27">
        <f t="shared" si="68"/>
        <v>0.31000000000000005</v>
      </c>
      <c r="BK97" s="27">
        <f t="shared" si="68"/>
        <v>0.31000000000000005</v>
      </c>
      <c r="BL97" s="27">
        <f t="shared" si="68"/>
        <v>0.31000000000000005</v>
      </c>
      <c r="BM97" s="27">
        <f t="shared" si="68"/>
        <v>0.31000000000000005</v>
      </c>
      <c r="BN97" s="27">
        <f t="shared" si="68"/>
        <v>0.31000000000000005</v>
      </c>
      <c r="BO97" s="27">
        <f t="shared" si="68"/>
        <v>0.31000000000000005</v>
      </c>
      <c r="BP97" s="27">
        <f t="shared" si="68"/>
        <v>0.31000000000000005</v>
      </c>
      <c r="BQ97" s="27">
        <f t="shared" si="68"/>
        <v>0.31000000000000005</v>
      </c>
      <c r="BR97" s="27">
        <f t="shared" si="68"/>
        <v>0.31000000000000005</v>
      </c>
      <c r="BS97" s="27">
        <f t="shared" si="68"/>
        <v>0.31000000000000005</v>
      </c>
      <c r="BT97" s="27">
        <f t="shared" si="68"/>
        <v>0.31000000000000005</v>
      </c>
      <c r="BU97" s="27">
        <f t="shared" si="68"/>
        <v>0.31000000000000005</v>
      </c>
      <c r="BV97" s="27">
        <f t="shared" si="68"/>
        <v>0.31000000000000005</v>
      </c>
      <c r="BW97" s="27">
        <f t="shared" si="68"/>
        <v>0.31000000000000005</v>
      </c>
      <c r="BX97" s="27">
        <f t="shared" si="68"/>
        <v>0.31000000000000005</v>
      </c>
      <c r="BY97" s="27">
        <f t="shared" si="68"/>
        <v>0.31000000000000005</v>
      </c>
      <c r="BZ97" s="27">
        <f t="shared" si="68"/>
        <v>0.31000000000000005</v>
      </c>
      <c r="CA97" s="27">
        <f t="shared" ref="CA97:DF97" si="69">SUM(CA92:CA96)</f>
        <v>0.31000000000000005</v>
      </c>
      <c r="CB97" s="27">
        <f t="shared" si="69"/>
        <v>0.31000000000000005</v>
      </c>
      <c r="CC97" s="27">
        <f t="shared" si="69"/>
        <v>0.31000000000000005</v>
      </c>
      <c r="CD97" s="27">
        <f t="shared" si="69"/>
        <v>0.31000000000000005</v>
      </c>
      <c r="CE97" s="27">
        <f t="shared" si="69"/>
        <v>0.31000000000000005</v>
      </c>
      <c r="CF97" s="27">
        <f t="shared" si="69"/>
        <v>0.31000000000000005</v>
      </c>
      <c r="CG97" s="27">
        <f t="shared" si="69"/>
        <v>0.31000000000000005</v>
      </c>
      <c r="CH97" s="27">
        <f t="shared" si="69"/>
        <v>0.31000000000000005</v>
      </c>
      <c r="CI97" s="27">
        <f t="shared" si="69"/>
        <v>0.31000000000000005</v>
      </c>
      <c r="CJ97" s="27">
        <f t="shared" si="69"/>
        <v>0.31000000000000005</v>
      </c>
      <c r="CK97" s="27">
        <f t="shared" si="69"/>
        <v>0.31000000000000005</v>
      </c>
      <c r="CL97" s="27">
        <f t="shared" si="69"/>
        <v>0.31000000000000005</v>
      </c>
      <c r="CM97" s="27">
        <f t="shared" si="69"/>
        <v>0.31000000000000005</v>
      </c>
      <c r="CN97" s="27">
        <f t="shared" si="69"/>
        <v>0.31000000000000005</v>
      </c>
      <c r="CO97" s="27">
        <f t="shared" si="69"/>
        <v>0.31000000000000005</v>
      </c>
      <c r="CP97" s="27">
        <f t="shared" si="69"/>
        <v>0.31000000000000005</v>
      </c>
      <c r="CQ97" s="27">
        <f t="shared" si="69"/>
        <v>0.31000000000000005</v>
      </c>
      <c r="CR97" s="27">
        <f t="shared" si="69"/>
        <v>0.31000000000000005</v>
      </c>
      <c r="CS97" s="27">
        <f t="shared" si="69"/>
        <v>0.31000000000000005</v>
      </c>
      <c r="CT97" s="27">
        <f t="shared" si="69"/>
        <v>0.31000000000000005</v>
      </c>
      <c r="CU97" s="27">
        <f t="shared" si="69"/>
        <v>0.31000000000000005</v>
      </c>
      <c r="CV97" s="27">
        <f t="shared" si="69"/>
        <v>0.31000000000000005</v>
      </c>
      <c r="CW97" s="27">
        <f t="shared" si="69"/>
        <v>0.31000000000000005</v>
      </c>
      <c r="CX97" s="27">
        <f t="shared" si="69"/>
        <v>0.31000000000000005</v>
      </c>
      <c r="CY97" s="27">
        <f t="shared" si="69"/>
        <v>0.31000000000000005</v>
      </c>
      <c r="CZ97" s="27">
        <f t="shared" si="69"/>
        <v>0.31000000000000005</v>
      </c>
      <c r="DA97" s="27">
        <f t="shared" si="69"/>
        <v>0.31000000000000005</v>
      </c>
      <c r="DB97" s="27">
        <f t="shared" si="69"/>
        <v>0.31000000000000005</v>
      </c>
      <c r="DC97" s="27">
        <f t="shared" si="69"/>
        <v>0.31000000000000005</v>
      </c>
      <c r="DD97" s="27">
        <f t="shared" si="69"/>
        <v>0.31000000000000005</v>
      </c>
      <c r="DE97" s="27">
        <f t="shared" si="69"/>
        <v>0.31000000000000005</v>
      </c>
      <c r="DF97" s="27">
        <f t="shared" si="69"/>
        <v>0.31000000000000005</v>
      </c>
      <c r="DG97" s="27">
        <f t="shared" ref="DG97:DV97" si="70">SUM(DG92:DG96)</f>
        <v>0.31000000000000005</v>
      </c>
      <c r="DH97" s="27">
        <f t="shared" si="70"/>
        <v>0.31000000000000005</v>
      </c>
      <c r="DI97" s="27">
        <f t="shared" si="70"/>
        <v>0.31000000000000005</v>
      </c>
      <c r="DJ97" s="27">
        <f t="shared" si="70"/>
        <v>0.31000000000000005</v>
      </c>
      <c r="DK97" s="27">
        <f t="shared" si="70"/>
        <v>0.31000000000000005</v>
      </c>
      <c r="DL97" s="27">
        <f t="shared" si="70"/>
        <v>0.31000000000000005</v>
      </c>
      <c r="DM97" s="27">
        <f t="shared" si="70"/>
        <v>0.31000000000000005</v>
      </c>
      <c r="DN97" s="27">
        <f t="shared" si="70"/>
        <v>0.31000000000000005</v>
      </c>
      <c r="DO97" s="27">
        <f t="shared" si="70"/>
        <v>0.31000000000000005</v>
      </c>
      <c r="DP97" s="27">
        <f t="shared" si="70"/>
        <v>0.31000000000000005</v>
      </c>
      <c r="DQ97" s="27">
        <f t="shared" si="70"/>
        <v>0.31000000000000005</v>
      </c>
      <c r="DR97" s="27">
        <f t="shared" si="70"/>
        <v>0.31000000000000005</v>
      </c>
      <c r="DS97" s="27">
        <f t="shared" si="70"/>
        <v>0.31000000000000005</v>
      </c>
      <c r="DT97" s="27">
        <f t="shared" si="70"/>
        <v>0.31000000000000005</v>
      </c>
      <c r="DU97" s="27">
        <f t="shared" si="70"/>
        <v>0.31000000000000005</v>
      </c>
      <c r="DV97" s="27">
        <f t="shared" si="70"/>
        <v>0.31000000000000005</v>
      </c>
    </row>
    <row r="98" spans="1:126" x14ac:dyDescent="0.2">
      <c r="A98" s="10" t="str">
        <f ca="1">Language!A$442</f>
        <v>Периодичность выплаты налога</v>
      </c>
      <c r="B98" s="291">
        <v>30</v>
      </c>
      <c r="C98" s="1" t="str">
        <f ca="1">Language!$A$1464</f>
        <v>дней</v>
      </c>
    </row>
    <row r="99" spans="1:126" hidden="1" x14ac:dyDescent="0.2">
      <c r="A99" s="10"/>
      <c r="B99" s="17"/>
      <c r="E99" s="6" t="s">
        <v>596</v>
      </c>
      <c r="F99" s="6" t="s">
        <v>588</v>
      </c>
    </row>
    <row r="100" spans="1:126" hidden="1" x14ac:dyDescent="0.2">
      <c r="A100" s="22" t="str">
        <f ca="1">Language!A451</f>
        <v>НАЛОГ НА ИМУЩЕСТВО</v>
      </c>
      <c r="B100" s="17"/>
    </row>
    <row r="101" spans="1:126" hidden="1" x14ac:dyDescent="0.2">
      <c r="A101" s="10"/>
      <c r="B101" s="17"/>
      <c r="F101" s="6" t="s">
        <v>2961</v>
      </c>
    </row>
    <row r="102" spans="1:126" hidden="1" x14ac:dyDescent="0.2">
      <c r="A102" s="10" t="str">
        <f ca="1">Language!A452</f>
        <v>Ставка налога для недвижимости</v>
      </c>
      <c r="B102" s="31"/>
      <c r="C102" s="1" t="s">
        <v>1</v>
      </c>
      <c r="D102" s="6">
        <v>0</v>
      </c>
      <c r="F102" s="6" t="s">
        <v>697</v>
      </c>
      <c r="G102" s="287">
        <v>0</v>
      </c>
      <c r="H102" s="287">
        <f t="shared" ref="H102:DV103" si="71">G102</f>
        <v>0</v>
      </c>
      <c r="I102" s="287">
        <f t="shared" si="71"/>
        <v>0</v>
      </c>
      <c r="J102" s="287">
        <f t="shared" si="71"/>
        <v>0</v>
      </c>
      <c r="K102" s="287">
        <f t="shared" si="71"/>
        <v>0</v>
      </c>
      <c r="L102" s="287">
        <f t="shared" si="71"/>
        <v>0</v>
      </c>
      <c r="M102" s="287">
        <f t="shared" si="71"/>
        <v>0</v>
      </c>
      <c r="N102" s="287">
        <f t="shared" si="71"/>
        <v>0</v>
      </c>
      <c r="O102" s="287">
        <f t="shared" si="71"/>
        <v>0</v>
      </c>
      <c r="P102" s="287">
        <f t="shared" si="71"/>
        <v>0</v>
      </c>
      <c r="Q102" s="287">
        <f t="shared" si="71"/>
        <v>0</v>
      </c>
      <c r="R102" s="287">
        <f t="shared" si="71"/>
        <v>0</v>
      </c>
      <c r="S102" s="287">
        <f t="shared" si="71"/>
        <v>0</v>
      </c>
      <c r="T102" s="287">
        <f t="shared" si="71"/>
        <v>0</v>
      </c>
      <c r="U102" s="287">
        <f t="shared" si="71"/>
        <v>0</v>
      </c>
      <c r="V102" s="287">
        <f t="shared" si="71"/>
        <v>0</v>
      </c>
      <c r="W102" s="287">
        <f t="shared" si="71"/>
        <v>0</v>
      </c>
      <c r="X102" s="287">
        <f t="shared" si="71"/>
        <v>0</v>
      </c>
      <c r="Y102" s="287">
        <f t="shared" si="71"/>
        <v>0</v>
      </c>
      <c r="Z102" s="287">
        <f t="shared" si="71"/>
        <v>0</v>
      </c>
      <c r="AA102" s="287">
        <f t="shared" si="71"/>
        <v>0</v>
      </c>
      <c r="AB102" s="287">
        <f t="shared" si="71"/>
        <v>0</v>
      </c>
      <c r="AC102" s="287">
        <f t="shared" si="71"/>
        <v>0</v>
      </c>
      <c r="AD102" s="287">
        <f t="shared" si="71"/>
        <v>0</v>
      </c>
      <c r="AE102" s="287">
        <f t="shared" si="71"/>
        <v>0</v>
      </c>
      <c r="AF102" s="287">
        <f t="shared" si="71"/>
        <v>0</v>
      </c>
      <c r="AG102" s="287">
        <f t="shared" si="71"/>
        <v>0</v>
      </c>
      <c r="AH102" s="287">
        <f t="shared" si="71"/>
        <v>0</v>
      </c>
      <c r="AI102" s="287">
        <f t="shared" si="71"/>
        <v>0</v>
      </c>
      <c r="AJ102" s="287">
        <f t="shared" si="71"/>
        <v>0</v>
      </c>
      <c r="AK102" s="287">
        <f t="shared" si="71"/>
        <v>0</v>
      </c>
      <c r="AL102" s="287">
        <f t="shared" si="71"/>
        <v>0</v>
      </c>
      <c r="AM102" s="287">
        <f t="shared" si="71"/>
        <v>0</v>
      </c>
      <c r="AN102" s="287">
        <f t="shared" si="71"/>
        <v>0</v>
      </c>
      <c r="AO102" s="287">
        <f t="shared" si="71"/>
        <v>0</v>
      </c>
      <c r="AP102" s="287">
        <f t="shared" si="71"/>
        <v>0</v>
      </c>
      <c r="AQ102" s="287">
        <f t="shared" si="71"/>
        <v>0</v>
      </c>
      <c r="AR102" s="287">
        <f t="shared" si="71"/>
        <v>0</v>
      </c>
      <c r="AS102" s="287">
        <f t="shared" si="71"/>
        <v>0</v>
      </c>
      <c r="AT102" s="287">
        <f t="shared" si="71"/>
        <v>0</v>
      </c>
      <c r="AU102" s="287">
        <f t="shared" si="71"/>
        <v>0</v>
      </c>
      <c r="AV102" s="287">
        <f t="shared" si="71"/>
        <v>0</v>
      </c>
      <c r="AW102" s="287">
        <f t="shared" si="71"/>
        <v>0</v>
      </c>
      <c r="AX102" s="287">
        <f t="shared" si="71"/>
        <v>0</v>
      </c>
      <c r="AY102" s="287">
        <f t="shared" si="71"/>
        <v>0</v>
      </c>
      <c r="AZ102" s="287">
        <f t="shared" si="71"/>
        <v>0</v>
      </c>
      <c r="BA102" s="287">
        <f t="shared" si="71"/>
        <v>0</v>
      </c>
      <c r="BB102" s="287">
        <f t="shared" si="71"/>
        <v>0</v>
      </c>
      <c r="BC102" s="287">
        <f t="shared" si="71"/>
        <v>0</v>
      </c>
      <c r="BD102" s="287">
        <f t="shared" si="71"/>
        <v>0</v>
      </c>
      <c r="BE102" s="287">
        <f t="shared" si="71"/>
        <v>0</v>
      </c>
      <c r="BF102" s="287">
        <f t="shared" si="71"/>
        <v>0</v>
      </c>
      <c r="BG102" s="287">
        <f t="shared" si="71"/>
        <v>0</v>
      </c>
      <c r="BH102" s="287">
        <f t="shared" si="71"/>
        <v>0</v>
      </c>
      <c r="BI102" s="287">
        <f t="shared" si="71"/>
        <v>0</v>
      </c>
      <c r="BJ102" s="287">
        <f t="shared" si="71"/>
        <v>0</v>
      </c>
      <c r="BK102" s="287">
        <f t="shared" si="71"/>
        <v>0</v>
      </c>
      <c r="BL102" s="287">
        <f t="shared" si="71"/>
        <v>0</v>
      </c>
      <c r="BM102" s="287">
        <f t="shared" si="71"/>
        <v>0</v>
      </c>
      <c r="BN102" s="287">
        <f t="shared" si="71"/>
        <v>0</v>
      </c>
      <c r="BO102" s="287">
        <f t="shared" si="71"/>
        <v>0</v>
      </c>
      <c r="BP102" s="287">
        <f t="shared" si="71"/>
        <v>0</v>
      </c>
      <c r="BQ102" s="287">
        <f t="shared" si="71"/>
        <v>0</v>
      </c>
      <c r="BR102" s="287">
        <f t="shared" si="71"/>
        <v>0</v>
      </c>
      <c r="BS102" s="287">
        <f t="shared" si="71"/>
        <v>0</v>
      </c>
      <c r="BT102" s="287">
        <f t="shared" si="71"/>
        <v>0</v>
      </c>
      <c r="BU102" s="287">
        <f t="shared" si="71"/>
        <v>0</v>
      </c>
      <c r="BV102" s="287">
        <f t="shared" si="71"/>
        <v>0</v>
      </c>
      <c r="BW102" s="287">
        <f t="shared" si="71"/>
        <v>0</v>
      </c>
      <c r="BX102" s="287">
        <f t="shared" si="71"/>
        <v>0</v>
      </c>
      <c r="BY102" s="287">
        <f t="shared" si="71"/>
        <v>0</v>
      </c>
      <c r="BZ102" s="287">
        <f t="shared" si="71"/>
        <v>0</v>
      </c>
      <c r="CA102" s="287">
        <f t="shared" si="71"/>
        <v>0</v>
      </c>
      <c r="CB102" s="287">
        <f t="shared" si="71"/>
        <v>0</v>
      </c>
      <c r="CC102" s="287">
        <f t="shared" si="71"/>
        <v>0</v>
      </c>
      <c r="CD102" s="287">
        <f t="shared" si="71"/>
        <v>0</v>
      </c>
      <c r="CE102" s="287">
        <f t="shared" si="71"/>
        <v>0</v>
      </c>
      <c r="CF102" s="287">
        <f t="shared" si="71"/>
        <v>0</v>
      </c>
      <c r="CG102" s="287">
        <f t="shared" si="71"/>
        <v>0</v>
      </c>
      <c r="CH102" s="287">
        <f t="shared" si="71"/>
        <v>0</v>
      </c>
      <c r="CI102" s="287">
        <f t="shared" si="71"/>
        <v>0</v>
      </c>
      <c r="CJ102" s="287">
        <f t="shared" si="71"/>
        <v>0</v>
      </c>
      <c r="CK102" s="287">
        <f t="shared" si="71"/>
        <v>0</v>
      </c>
      <c r="CL102" s="287">
        <f t="shared" si="71"/>
        <v>0</v>
      </c>
      <c r="CM102" s="287">
        <f t="shared" si="71"/>
        <v>0</v>
      </c>
      <c r="CN102" s="287">
        <f t="shared" si="71"/>
        <v>0</v>
      </c>
      <c r="CO102" s="287">
        <f t="shared" si="71"/>
        <v>0</v>
      </c>
      <c r="CP102" s="287">
        <f t="shared" si="71"/>
        <v>0</v>
      </c>
      <c r="CQ102" s="287">
        <f t="shared" si="71"/>
        <v>0</v>
      </c>
      <c r="CR102" s="287">
        <f t="shared" si="71"/>
        <v>0</v>
      </c>
      <c r="CS102" s="287">
        <f t="shared" si="71"/>
        <v>0</v>
      </c>
      <c r="CT102" s="287">
        <f t="shared" si="71"/>
        <v>0</v>
      </c>
      <c r="CU102" s="287">
        <f t="shared" si="71"/>
        <v>0</v>
      </c>
      <c r="CV102" s="287">
        <f t="shared" si="71"/>
        <v>0</v>
      </c>
      <c r="CW102" s="287">
        <f t="shared" si="71"/>
        <v>0</v>
      </c>
      <c r="CX102" s="287">
        <f t="shared" si="71"/>
        <v>0</v>
      </c>
      <c r="CY102" s="287">
        <f t="shared" si="71"/>
        <v>0</v>
      </c>
      <c r="CZ102" s="287">
        <f t="shared" si="71"/>
        <v>0</v>
      </c>
      <c r="DA102" s="287">
        <f t="shared" si="71"/>
        <v>0</v>
      </c>
      <c r="DB102" s="287">
        <f t="shared" si="71"/>
        <v>0</v>
      </c>
      <c r="DC102" s="287">
        <f t="shared" si="71"/>
        <v>0</v>
      </c>
      <c r="DD102" s="287">
        <f t="shared" si="71"/>
        <v>0</v>
      </c>
      <c r="DE102" s="287">
        <f t="shared" si="71"/>
        <v>0</v>
      </c>
      <c r="DF102" s="287">
        <f t="shared" si="71"/>
        <v>0</v>
      </c>
      <c r="DG102" s="287">
        <f t="shared" si="71"/>
        <v>0</v>
      </c>
      <c r="DH102" s="287">
        <f t="shared" si="71"/>
        <v>0</v>
      </c>
      <c r="DI102" s="287">
        <f t="shared" si="71"/>
        <v>0</v>
      </c>
      <c r="DJ102" s="287">
        <f t="shared" si="71"/>
        <v>0</v>
      </c>
      <c r="DK102" s="287">
        <f t="shared" si="71"/>
        <v>0</v>
      </c>
      <c r="DL102" s="287">
        <f t="shared" si="71"/>
        <v>0</v>
      </c>
      <c r="DM102" s="287">
        <f t="shared" si="71"/>
        <v>0</v>
      </c>
      <c r="DN102" s="287">
        <f t="shared" si="71"/>
        <v>0</v>
      </c>
      <c r="DO102" s="287">
        <f t="shared" si="71"/>
        <v>0</v>
      </c>
      <c r="DP102" s="287">
        <f t="shared" si="71"/>
        <v>0</v>
      </c>
      <c r="DQ102" s="287">
        <f t="shared" si="71"/>
        <v>0</v>
      </c>
      <c r="DR102" s="287">
        <f t="shared" si="71"/>
        <v>0</v>
      </c>
      <c r="DS102" s="287">
        <f t="shared" si="71"/>
        <v>0</v>
      </c>
      <c r="DT102" s="287">
        <f t="shared" si="71"/>
        <v>0</v>
      </c>
      <c r="DU102" s="287">
        <f t="shared" si="71"/>
        <v>0</v>
      </c>
      <c r="DV102" s="287">
        <f t="shared" si="71"/>
        <v>0</v>
      </c>
    </row>
    <row r="103" spans="1:126" hidden="1" x14ac:dyDescent="0.2">
      <c r="A103" s="10" t="str">
        <f ca="1">Language!A453</f>
        <v>Ставка налога для оборудования</v>
      </c>
      <c r="B103" s="31"/>
      <c r="C103" s="1" t="s">
        <v>1</v>
      </c>
      <c r="F103" s="6" t="s">
        <v>697</v>
      </c>
      <c r="G103" s="287">
        <v>0</v>
      </c>
      <c r="H103" s="287">
        <f t="shared" si="71"/>
        <v>0</v>
      </c>
      <c r="I103" s="287">
        <f t="shared" si="71"/>
        <v>0</v>
      </c>
      <c r="J103" s="287">
        <f t="shared" si="71"/>
        <v>0</v>
      </c>
      <c r="K103" s="287">
        <f t="shared" si="71"/>
        <v>0</v>
      </c>
      <c r="L103" s="287">
        <f t="shared" si="71"/>
        <v>0</v>
      </c>
      <c r="M103" s="287">
        <f t="shared" si="71"/>
        <v>0</v>
      </c>
      <c r="N103" s="287">
        <f t="shared" si="71"/>
        <v>0</v>
      </c>
      <c r="O103" s="287">
        <f t="shared" si="71"/>
        <v>0</v>
      </c>
      <c r="P103" s="287">
        <f t="shared" si="71"/>
        <v>0</v>
      </c>
      <c r="Q103" s="287">
        <f t="shared" si="71"/>
        <v>0</v>
      </c>
      <c r="R103" s="287">
        <f t="shared" si="71"/>
        <v>0</v>
      </c>
      <c r="S103" s="287">
        <f t="shared" si="71"/>
        <v>0</v>
      </c>
      <c r="T103" s="287">
        <f t="shared" si="71"/>
        <v>0</v>
      </c>
      <c r="U103" s="287">
        <f t="shared" si="71"/>
        <v>0</v>
      </c>
      <c r="V103" s="287">
        <f t="shared" si="71"/>
        <v>0</v>
      </c>
      <c r="W103" s="287">
        <f t="shared" si="71"/>
        <v>0</v>
      </c>
      <c r="X103" s="287">
        <f t="shared" si="71"/>
        <v>0</v>
      </c>
      <c r="Y103" s="287">
        <f t="shared" si="71"/>
        <v>0</v>
      </c>
      <c r="Z103" s="287">
        <f t="shared" si="71"/>
        <v>0</v>
      </c>
      <c r="AA103" s="287">
        <f t="shared" si="71"/>
        <v>0</v>
      </c>
      <c r="AB103" s="287">
        <f t="shared" si="71"/>
        <v>0</v>
      </c>
      <c r="AC103" s="287">
        <f t="shared" si="71"/>
        <v>0</v>
      </c>
      <c r="AD103" s="287">
        <f t="shared" si="71"/>
        <v>0</v>
      </c>
      <c r="AE103" s="287">
        <f t="shared" si="71"/>
        <v>0</v>
      </c>
      <c r="AF103" s="287">
        <f t="shared" si="71"/>
        <v>0</v>
      </c>
      <c r="AG103" s="287">
        <f t="shared" si="71"/>
        <v>0</v>
      </c>
      <c r="AH103" s="287">
        <f t="shared" si="71"/>
        <v>0</v>
      </c>
      <c r="AI103" s="287">
        <f t="shared" si="71"/>
        <v>0</v>
      </c>
      <c r="AJ103" s="287">
        <f t="shared" si="71"/>
        <v>0</v>
      </c>
      <c r="AK103" s="287">
        <f t="shared" si="71"/>
        <v>0</v>
      </c>
      <c r="AL103" s="287">
        <f t="shared" si="71"/>
        <v>0</v>
      </c>
      <c r="AM103" s="287">
        <f t="shared" si="71"/>
        <v>0</v>
      </c>
      <c r="AN103" s="287">
        <f t="shared" si="71"/>
        <v>0</v>
      </c>
      <c r="AO103" s="287">
        <f t="shared" si="71"/>
        <v>0</v>
      </c>
      <c r="AP103" s="287">
        <f t="shared" si="71"/>
        <v>0</v>
      </c>
      <c r="AQ103" s="287">
        <f t="shared" si="71"/>
        <v>0</v>
      </c>
      <c r="AR103" s="287">
        <f t="shared" si="71"/>
        <v>0</v>
      </c>
      <c r="AS103" s="287">
        <f t="shared" si="71"/>
        <v>0</v>
      </c>
      <c r="AT103" s="287">
        <f t="shared" si="71"/>
        <v>0</v>
      </c>
      <c r="AU103" s="287">
        <f t="shared" si="71"/>
        <v>0</v>
      </c>
      <c r="AV103" s="287">
        <f t="shared" si="71"/>
        <v>0</v>
      </c>
      <c r="AW103" s="287">
        <f t="shared" si="71"/>
        <v>0</v>
      </c>
      <c r="AX103" s="287">
        <f t="shared" si="71"/>
        <v>0</v>
      </c>
      <c r="AY103" s="287">
        <f t="shared" si="71"/>
        <v>0</v>
      </c>
      <c r="AZ103" s="287">
        <f t="shared" si="71"/>
        <v>0</v>
      </c>
      <c r="BA103" s="287">
        <f t="shared" si="71"/>
        <v>0</v>
      </c>
      <c r="BB103" s="287">
        <f t="shared" si="71"/>
        <v>0</v>
      </c>
      <c r="BC103" s="287">
        <f t="shared" si="71"/>
        <v>0</v>
      </c>
      <c r="BD103" s="287">
        <f t="shared" si="71"/>
        <v>0</v>
      </c>
      <c r="BE103" s="287">
        <f t="shared" si="71"/>
        <v>0</v>
      </c>
      <c r="BF103" s="287">
        <f t="shared" si="71"/>
        <v>0</v>
      </c>
      <c r="BG103" s="287">
        <f t="shared" si="71"/>
        <v>0</v>
      </c>
      <c r="BH103" s="287">
        <f t="shared" si="71"/>
        <v>0</v>
      </c>
      <c r="BI103" s="287">
        <f t="shared" si="71"/>
        <v>0</v>
      </c>
      <c r="BJ103" s="287">
        <f t="shared" si="71"/>
        <v>0</v>
      </c>
      <c r="BK103" s="287">
        <f t="shared" si="71"/>
        <v>0</v>
      </c>
      <c r="BL103" s="287">
        <f t="shared" si="71"/>
        <v>0</v>
      </c>
      <c r="BM103" s="287">
        <f t="shared" si="71"/>
        <v>0</v>
      </c>
      <c r="BN103" s="287">
        <f t="shared" si="71"/>
        <v>0</v>
      </c>
      <c r="BO103" s="287">
        <f t="shared" si="71"/>
        <v>0</v>
      </c>
      <c r="BP103" s="287">
        <f t="shared" si="71"/>
        <v>0</v>
      </c>
      <c r="BQ103" s="287">
        <f t="shared" si="71"/>
        <v>0</v>
      </c>
      <c r="BR103" s="287">
        <f t="shared" si="71"/>
        <v>0</v>
      </c>
      <c r="BS103" s="287">
        <f t="shared" si="71"/>
        <v>0</v>
      </c>
      <c r="BT103" s="287">
        <f t="shared" si="71"/>
        <v>0</v>
      </c>
      <c r="BU103" s="287">
        <f t="shared" si="71"/>
        <v>0</v>
      </c>
      <c r="BV103" s="287">
        <f t="shared" si="71"/>
        <v>0</v>
      </c>
      <c r="BW103" s="287">
        <f t="shared" si="71"/>
        <v>0</v>
      </c>
      <c r="BX103" s="287">
        <f t="shared" si="71"/>
        <v>0</v>
      </c>
      <c r="BY103" s="287">
        <f t="shared" si="71"/>
        <v>0</v>
      </c>
      <c r="BZ103" s="287">
        <f t="shared" si="71"/>
        <v>0</v>
      </c>
      <c r="CA103" s="287">
        <f t="shared" si="71"/>
        <v>0</v>
      </c>
      <c r="CB103" s="287">
        <f t="shared" si="71"/>
        <v>0</v>
      </c>
      <c r="CC103" s="287">
        <f t="shared" si="71"/>
        <v>0</v>
      </c>
      <c r="CD103" s="287">
        <f t="shared" si="71"/>
        <v>0</v>
      </c>
      <c r="CE103" s="287">
        <f t="shared" si="71"/>
        <v>0</v>
      </c>
      <c r="CF103" s="287">
        <f t="shared" si="71"/>
        <v>0</v>
      </c>
      <c r="CG103" s="287">
        <f t="shared" si="71"/>
        <v>0</v>
      </c>
      <c r="CH103" s="287">
        <f t="shared" si="71"/>
        <v>0</v>
      </c>
      <c r="CI103" s="287">
        <f t="shared" si="71"/>
        <v>0</v>
      </c>
      <c r="CJ103" s="287">
        <f t="shared" si="71"/>
        <v>0</v>
      </c>
      <c r="CK103" s="287">
        <f t="shared" si="71"/>
        <v>0</v>
      </c>
      <c r="CL103" s="287">
        <f t="shared" si="71"/>
        <v>0</v>
      </c>
      <c r="CM103" s="287">
        <f t="shared" si="71"/>
        <v>0</v>
      </c>
      <c r="CN103" s="287">
        <f t="shared" si="71"/>
        <v>0</v>
      </c>
      <c r="CO103" s="287">
        <f t="shared" si="71"/>
        <v>0</v>
      </c>
      <c r="CP103" s="287">
        <f t="shared" si="71"/>
        <v>0</v>
      </c>
      <c r="CQ103" s="287">
        <f t="shared" si="71"/>
        <v>0</v>
      </c>
      <c r="CR103" s="287">
        <f t="shared" si="71"/>
        <v>0</v>
      </c>
      <c r="CS103" s="287">
        <f t="shared" si="71"/>
        <v>0</v>
      </c>
      <c r="CT103" s="287">
        <f t="shared" si="71"/>
        <v>0</v>
      </c>
      <c r="CU103" s="287">
        <f t="shared" si="71"/>
        <v>0</v>
      </c>
      <c r="CV103" s="287">
        <f t="shared" si="71"/>
        <v>0</v>
      </c>
      <c r="CW103" s="287">
        <f t="shared" si="71"/>
        <v>0</v>
      </c>
      <c r="CX103" s="287">
        <f t="shared" si="71"/>
        <v>0</v>
      </c>
      <c r="CY103" s="287">
        <f t="shared" si="71"/>
        <v>0</v>
      </c>
      <c r="CZ103" s="287">
        <f t="shared" si="71"/>
        <v>0</v>
      </c>
      <c r="DA103" s="287">
        <f t="shared" si="71"/>
        <v>0</v>
      </c>
      <c r="DB103" s="287">
        <f t="shared" si="71"/>
        <v>0</v>
      </c>
      <c r="DC103" s="287">
        <f t="shared" si="71"/>
        <v>0</v>
      </c>
      <c r="DD103" s="287">
        <f t="shared" si="71"/>
        <v>0</v>
      </c>
      <c r="DE103" s="287">
        <f t="shared" si="71"/>
        <v>0</v>
      </c>
      <c r="DF103" s="287">
        <f t="shared" si="71"/>
        <v>0</v>
      </c>
      <c r="DG103" s="287">
        <f t="shared" si="71"/>
        <v>0</v>
      </c>
      <c r="DH103" s="287">
        <f t="shared" si="71"/>
        <v>0</v>
      </c>
      <c r="DI103" s="287">
        <f t="shared" si="71"/>
        <v>0</v>
      </c>
      <c r="DJ103" s="287">
        <f t="shared" si="71"/>
        <v>0</v>
      </c>
      <c r="DK103" s="287">
        <f t="shared" si="71"/>
        <v>0</v>
      </c>
      <c r="DL103" s="287">
        <f t="shared" si="71"/>
        <v>0</v>
      </c>
      <c r="DM103" s="287">
        <f t="shared" si="71"/>
        <v>0</v>
      </c>
      <c r="DN103" s="287">
        <f t="shared" si="71"/>
        <v>0</v>
      </c>
      <c r="DO103" s="287">
        <f t="shared" si="71"/>
        <v>0</v>
      </c>
      <c r="DP103" s="287">
        <f t="shared" si="71"/>
        <v>0</v>
      </c>
      <c r="DQ103" s="287">
        <f t="shared" si="71"/>
        <v>0</v>
      </c>
      <c r="DR103" s="287">
        <f t="shared" si="71"/>
        <v>0</v>
      </c>
      <c r="DS103" s="287">
        <f t="shared" si="71"/>
        <v>0</v>
      </c>
      <c r="DT103" s="287">
        <f t="shared" si="71"/>
        <v>0</v>
      </c>
      <c r="DU103" s="287">
        <f t="shared" si="71"/>
        <v>0</v>
      </c>
      <c r="DV103" s="287">
        <f t="shared" si="71"/>
        <v>0</v>
      </c>
    </row>
    <row r="104" spans="1:126" hidden="1" x14ac:dyDescent="0.2">
      <c r="A104" s="10" t="str">
        <f ca="1">Language!A$442</f>
        <v>Периодичность выплаты налога</v>
      </c>
      <c r="B104" s="291">
        <v>30</v>
      </c>
      <c r="C104" s="1" t="str">
        <f ca="1">Language!$A$1464</f>
        <v>дней</v>
      </c>
    </row>
    <row r="105" spans="1:126" hidden="1" x14ac:dyDescent="0.2">
      <c r="A105" s="10"/>
      <c r="B105" s="17"/>
      <c r="E105" s="6" t="s">
        <v>597</v>
      </c>
      <c r="F105" s="6" t="s">
        <v>598</v>
      </c>
    </row>
    <row r="106" spans="1:126" hidden="1" x14ac:dyDescent="0.2">
      <c r="A106" s="22" t="str">
        <f ca="1">Language!A455</f>
        <v>НАЛОГ С ОБОРОТА (УСН)</v>
      </c>
      <c r="B106" s="17"/>
    </row>
    <row r="107" spans="1:126" hidden="1" x14ac:dyDescent="0.2">
      <c r="A107" s="10"/>
      <c r="B107" s="17"/>
      <c r="F107" s="6" t="s">
        <v>2961</v>
      </c>
    </row>
    <row r="108" spans="1:126" hidden="1" x14ac:dyDescent="0.2">
      <c r="A108" s="10" t="str">
        <f ca="1">Language!A$456</f>
        <v>Ставка налога</v>
      </c>
      <c r="B108" s="31"/>
      <c r="C108" s="1" t="s">
        <v>1</v>
      </c>
      <c r="D108" s="6">
        <v>0</v>
      </c>
      <c r="F108" s="6" t="s">
        <v>697</v>
      </c>
      <c r="G108" s="287">
        <v>0</v>
      </c>
      <c r="H108" s="287">
        <f t="shared" ref="H108:DV108" si="72">G108</f>
        <v>0</v>
      </c>
      <c r="I108" s="287">
        <f t="shared" si="72"/>
        <v>0</v>
      </c>
      <c r="J108" s="287">
        <f t="shared" si="72"/>
        <v>0</v>
      </c>
      <c r="K108" s="287">
        <f t="shared" si="72"/>
        <v>0</v>
      </c>
      <c r="L108" s="287">
        <f t="shared" si="72"/>
        <v>0</v>
      </c>
      <c r="M108" s="287">
        <f t="shared" si="72"/>
        <v>0</v>
      </c>
      <c r="N108" s="287">
        <f t="shared" si="72"/>
        <v>0</v>
      </c>
      <c r="O108" s="287">
        <f t="shared" si="72"/>
        <v>0</v>
      </c>
      <c r="P108" s="287">
        <f t="shared" si="72"/>
        <v>0</v>
      </c>
      <c r="Q108" s="287">
        <f t="shared" si="72"/>
        <v>0</v>
      </c>
      <c r="R108" s="287">
        <f t="shared" si="72"/>
        <v>0</v>
      </c>
      <c r="S108" s="287">
        <f t="shared" si="72"/>
        <v>0</v>
      </c>
      <c r="T108" s="287">
        <f t="shared" si="72"/>
        <v>0</v>
      </c>
      <c r="U108" s="287">
        <f t="shared" si="72"/>
        <v>0</v>
      </c>
      <c r="V108" s="287">
        <f t="shared" si="72"/>
        <v>0</v>
      </c>
      <c r="W108" s="287">
        <f t="shared" si="72"/>
        <v>0</v>
      </c>
      <c r="X108" s="287">
        <f t="shared" si="72"/>
        <v>0</v>
      </c>
      <c r="Y108" s="287">
        <f t="shared" si="72"/>
        <v>0</v>
      </c>
      <c r="Z108" s="287">
        <f t="shared" si="72"/>
        <v>0</v>
      </c>
      <c r="AA108" s="287">
        <f t="shared" si="72"/>
        <v>0</v>
      </c>
      <c r="AB108" s="287">
        <f t="shared" si="72"/>
        <v>0</v>
      </c>
      <c r="AC108" s="287">
        <f t="shared" si="72"/>
        <v>0</v>
      </c>
      <c r="AD108" s="287">
        <f t="shared" si="72"/>
        <v>0</v>
      </c>
      <c r="AE108" s="287">
        <f t="shared" si="72"/>
        <v>0</v>
      </c>
      <c r="AF108" s="287">
        <f t="shared" si="72"/>
        <v>0</v>
      </c>
      <c r="AG108" s="287">
        <f t="shared" si="72"/>
        <v>0</v>
      </c>
      <c r="AH108" s="287">
        <f t="shared" si="72"/>
        <v>0</v>
      </c>
      <c r="AI108" s="287">
        <f t="shared" si="72"/>
        <v>0</v>
      </c>
      <c r="AJ108" s="287">
        <f t="shared" si="72"/>
        <v>0</v>
      </c>
      <c r="AK108" s="287">
        <f t="shared" si="72"/>
        <v>0</v>
      </c>
      <c r="AL108" s="287">
        <f t="shared" si="72"/>
        <v>0</v>
      </c>
      <c r="AM108" s="287">
        <f t="shared" si="72"/>
        <v>0</v>
      </c>
      <c r="AN108" s="287">
        <f t="shared" si="72"/>
        <v>0</v>
      </c>
      <c r="AO108" s="287">
        <f t="shared" si="72"/>
        <v>0</v>
      </c>
      <c r="AP108" s="287">
        <f t="shared" si="72"/>
        <v>0</v>
      </c>
      <c r="AQ108" s="287">
        <f t="shared" si="72"/>
        <v>0</v>
      </c>
      <c r="AR108" s="287">
        <f t="shared" si="72"/>
        <v>0</v>
      </c>
      <c r="AS108" s="287">
        <f t="shared" si="72"/>
        <v>0</v>
      </c>
      <c r="AT108" s="287">
        <f t="shared" si="72"/>
        <v>0</v>
      </c>
      <c r="AU108" s="287">
        <f t="shared" si="72"/>
        <v>0</v>
      </c>
      <c r="AV108" s="287">
        <f t="shared" si="72"/>
        <v>0</v>
      </c>
      <c r="AW108" s="287">
        <f t="shared" si="72"/>
        <v>0</v>
      </c>
      <c r="AX108" s="287">
        <f t="shared" si="72"/>
        <v>0</v>
      </c>
      <c r="AY108" s="287">
        <f t="shared" si="72"/>
        <v>0</v>
      </c>
      <c r="AZ108" s="287">
        <f t="shared" si="72"/>
        <v>0</v>
      </c>
      <c r="BA108" s="287">
        <f t="shared" si="72"/>
        <v>0</v>
      </c>
      <c r="BB108" s="287">
        <f t="shared" si="72"/>
        <v>0</v>
      </c>
      <c r="BC108" s="287">
        <f t="shared" si="72"/>
        <v>0</v>
      </c>
      <c r="BD108" s="287">
        <f t="shared" si="72"/>
        <v>0</v>
      </c>
      <c r="BE108" s="287">
        <f t="shared" si="72"/>
        <v>0</v>
      </c>
      <c r="BF108" s="287">
        <f t="shared" si="72"/>
        <v>0</v>
      </c>
      <c r="BG108" s="287">
        <f t="shared" si="72"/>
        <v>0</v>
      </c>
      <c r="BH108" s="287">
        <f t="shared" si="72"/>
        <v>0</v>
      </c>
      <c r="BI108" s="287">
        <f t="shared" si="72"/>
        <v>0</v>
      </c>
      <c r="BJ108" s="287">
        <f t="shared" si="72"/>
        <v>0</v>
      </c>
      <c r="BK108" s="287">
        <f t="shared" si="72"/>
        <v>0</v>
      </c>
      <c r="BL108" s="287">
        <f t="shared" si="72"/>
        <v>0</v>
      </c>
      <c r="BM108" s="287">
        <f t="shared" si="72"/>
        <v>0</v>
      </c>
      <c r="BN108" s="287">
        <f t="shared" si="72"/>
        <v>0</v>
      </c>
      <c r="BO108" s="287">
        <f t="shared" si="72"/>
        <v>0</v>
      </c>
      <c r="BP108" s="287">
        <f t="shared" si="72"/>
        <v>0</v>
      </c>
      <c r="BQ108" s="287">
        <f t="shared" si="72"/>
        <v>0</v>
      </c>
      <c r="BR108" s="287">
        <f t="shared" si="72"/>
        <v>0</v>
      </c>
      <c r="BS108" s="287">
        <f t="shared" si="72"/>
        <v>0</v>
      </c>
      <c r="BT108" s="287">
        <f t="shared" si="72"/>
        <v>0</v>
      </c>
      <c r="BU108" s="287">
        <f t="shared" si="72"/>
        <v>0</v>
      </c>
      <c r="BV108" s="287">
        <f t="shared" si="72"/>
        <v>0</v>
      </c>
      <c r="BW108" s="287">
        <f t="shared" si="72"/>
        <v>0</v>
      </c>
      <c r="BX108" s="287">
        <f t="shared" si="72"/>
        <v>0</v>
      </c>
      <c r="BY108" s="287">
        <f t="shared" si="72"/>
        <v>0</v>
      </c>
      <c r="BZ108" s="287">
        <f t="shared" si="72"/>
        <v>0</v>
      </c>
      <c r="CA108" s="287">
        <f t="shared" si="72"/>
        <v>0</v>
      </c>
      <c r="CB108" s="287">
        <f t="shared" si="72"/>
        <v>0</v>
      </c>
      <c r="CC108" s="287">
        <f t="shared" si="72"/>
        <v>0</v>
      </c>
      <c r="CD108" s="287">
        <f t="shared" si="72"/>
        <v>0</v>
      </c>
      <c r="CE108" s="287">
        <f t="shared" si="72"/>
        <v>0</v>
      </c>
      <c r="CF108" s="287">
        <f t="shared" si="72"/>
        <v>0</v>
      </c>
      <c r="CG108" s="287">
        <f t="shared" si="72"/>
        <v>0</v>
      </c>
      <c r="CH108" s="287">
        <f t="shared" si="72"/>
        <v>0</v>
      </c>
      <c r="CI108" s="287">
        <f t="shared" si="72"/>
        <v>0</v>
      </c>
      <c r="CJ108" s="287">
        <f t="shared" si="72"/>
        <v>0</v>
      </c>
      <c r="CK108" s="287">
        <f t="shared" si="72"/>
        <v>0</v>
      </c>
      <c r="CL108" s="287">
        <f t="shared" si="72"/>
        <v>0</v>
      </c>
      <c r="CM108" s="287">
        <f t="shared" si="72"/>
        <v>0</v>
      </c>
      <c r="CN108" s="287">
        <f t="shared" si="72"/>
        <v>0</v>
      </c>
      <c r="CO108" s="287">
        <f t="shared" si="72"/>
        <v>0</v>
      </c>
      <c r="CP108" s="287">
        <f t="shared" si="72"/>
        <v>0</v>
      </c>
      <c r="CQ108" s="287">
        <f t="shared" si="72"/>
        <v>0</v>
      </c>
      <c r="CR108" s="287">
        <f t="shared" si="72"/>
        <v>0</v>
      </c>
      <c r="CS108" s="287">
        <f t="shared" si="72"/>
        <v>0</v>
      </c>
      <c r="CT108" s="287">
        <f t="shared" si="72"/>
        <v>0</v>
      </c>
      <c r="CU108" s="287">
        <f t="shared" si="72"/>
        <v>0</v>
      </c>
      <c r="CV108" s="287">
        <f t="shared" si="72"/>
        <v>0</v>
      </c>
      <c r="CW108" s="287">
        <f t="shared" si="72"/>
        <v>0</v>
      </c>
      <c r="CX108" s="287">
        <f t="shared" si="72"/>
        <v>0</v>
      </c>
      <c r="CY108" s="287">
        <f t="shared" si="72"/>
        <v>0</v>
      </c>
      <c r="CZ108" s="287">
        <f t="shared" si="72"/>
        <v>0</v>
      </c>
      <c r="DA108" s="287">
        <f t="shared" si="72"/>
        <v>0</v>
      </c>
      <c r="DB108" s="287">
        <f t="shared" si="72"/>
        <v>0</v>
      </c>
      <c r="DC108" s="287">
        <f t="shared" si="72"/>
        <v>0</v>
      </c>
      <c r="DD108" s="287">
        <f t="shared" si="72"/>
        <v>0</v>
      </c>
      <c r="DE108" s="287">
        <f t="shared" si="72"/>
        <v>0</v>
      </c>
      <c r="DF108" s="287">
        <f t="shared" si="72"/>
        <v>0</v>
      </c>
      <c r="DG108" s="287">
        <f t="shared" si="72"/>
        <v>0</v>
      </c>
      <c r="DH108" s="287">
        <f t="shared" si="72"/>
        <v>0</v>
      </c>
      <c r="DI108" s="287">
        <f t="shared" si="72"/>
        <v>0</v>
      </c>
      <c r="DJ108" s="287">
        <f t="shared" si="72"/>
        <v>0</v>
      </c>
      <c r="DK108" s="287">
        <f t="shared" si="72"/>
        <v>0</v>
      </c>
      <c r="DL108" s="287">
        <f t="shared" si="72"/>
        <v>0</v>
      </c>
      <c r="DM108" s="287">
        <f t="shared" si="72"/>
        <v>0</v>
      </c>
      <c r="DN108" s="287">
        <f t="shared" si="72"/>
        <v>0</v>
      </c>
      <c r="DO108" s="287">
        <f t="shared" si="72"/>
        <v>0</v>
      </c>
      <c r="DP108" s="287">
        <f t="shared" si="72"/>
        <v>0</v>
      </c>
      <c r="DQ108" s="287">
        <f t="shared" si="72"/>
        <v>0</v>
      </c>
      <c r="DR108" s="287">
        <f t="shared" si="72"/>
        <v>0</v>
      </c>
      <c r="DS108" s="287">
        <f t="shared" si="72"/>
        <v>0</v>
      </c>
      <c r="DT108" s="287">
        <f t="shared" si="72"/>
        <v>0</v>
      </c>
      <c r="DU108" s="287">
        <f t="shared" si="72"/>
        <v>0</v>
      </c>
      <c r="DV108" s="287">
        <f t="shared" si="72"/>
        <v>0</v>
      </c>
    </row>
    <row r="109" spans="1:126" hidden="1" x14ac:dyDescent="0.2">
      <c r="A109" s="10" t="str">
        <f ca="1">Language!A$442</f>
        <v>Периодичность выплаты налога</v>
      </c>
      <c r="B109" s="291">
        <v>30</v>
      </c>
      <c r="C109" s="1" t="str">
        <f ca="1">Language!$A$1464</f>
        <v>дней</v>
      </c>
    </row>
    <row r="110" spans="1:126" hidden="1" x14ac:dyDescent="0.2">
      <c r="A110" s="10"/>
      <c r="B110" s="17"/>
      <c r="E110" s="6" t="s">
        <v>599</v>
      </c>
      <c r="F110" s="6" t="s">
        <v>588</v>
      </c>
    </row>
    <row r="111" spans="1:126" hidden="1" x14ac:dyDescent="0.2">
      <c r="A111" s="22" t="str">
        <f ca="1">Language!A458</f>
        <v>НАЛОГ С ДОХОДА, УМЕНЬШЕННОГО НА РАСХОДЫ (УСН, ЕСХН)</v>
      </c>
      <c r="B111" s="17"/>
    </row>
    <row r="112" spans="1:126" hidden="1" x14ac:dyDescent="0.2">
      <c r="A112" s="10"/>
      <c r="B112" s="17"/>
      <c r="F112" s="6" t="s">
        <v>2961</v>
      </c>
    </row>
    <row r="113" spans="1:126" hidden="1" x14ac:dyDescent="0.2">
      <c r="A113" s="10" t="str">
        <f ca="1">Language!A459</f>
        <v>Ставка налога</v>
      </c>
      <c r="B113" s="31"/>
      <c r="C113" s="1" t="s">
        <v>1</v>
      </c>
      <c r="D113" s="6">
        <v>0</v>
      </c>
      <c r="F113" s="6" t="s">
        <v>697</v>
      </c>
      <c r="G113" s="287">
        <v>0</v>
      </c>
      <c r="H113" s="287">
        <f t="shared" ref="H113:DV113" si="73">G113</f>
        <v>0</v>
      </c>
      <c r="I113" s="287">
        <f t="shared" si="73"/>
        <v>0</v>
      </c>
      <c r="J113" s="287">
        <f t="shared" si="73"/>
        <v>0</v>
      </c>
      <c r="K113" s="287">
        <f t="shared" si="73"/>
        <v>0</v>
      </c>
      <c r="L113" s="287">
        <f t="shared" si="73"/>
        <v>0</v>
      </c>
      <c r="M113" s="287">
        <f t="shared" si="73"/>
        <v>0</v>
      </c>
      <c r="N113" s="287">
        <f t="shared" si="73"/>
        <v>0</v>
      </c>
      <c r="O113" s="287">
        <f t="shared" si="73"/>
        <v>0</v>
      </c>
      <c r="P113" s="287">
        <f t="shared" si="73"/>
        <v>0</v>
      </c>
      <c r="Q113" s="287">
        <f t="shared" si="73"/>
        <v>0</v>
      </c>
      <c r="R113" s="287">
        <f t="shared" si="73"/>
        <v>0</v>
      </c>
      <c r="S113" s="287">
        <f t="shared" si="73"/>
        <v>0</v>
      </c>
      <c r="T113" s="287">
        <f t="shared" si="73"/>
        <v>0</v>
      </c>
      <c r="U113" s="287">
        <f t="shared" si="73"/>
        <v>0</v>
      </c>
      <c r="V113" s="287">
        <f t="shared" si="73"/>
        <v>0</v>
      </c>
      <c r="W113" s="287">
        <f t="shared" si="73"/>
        <v>0</v>
      </c>
      <c r="X113" s="287">
        <f t="shared" si="73"/>
        <v>0</v>
      </c>
      <c r="Y113" s="287">
        <f t="shared" si="73"/>
        <v>0</v>
      </c>
      <c r="Z113" s="287">
        <f t="shared" si="73"/>
        <v>0</v>
      </c>
      <c r="AA113" s="287">
        <f t="shared" si="73"/>
        <v>0</v>
      </c>
      <c r="AB113" s="287">
        <f t="shared" si="73"/>
        <v>0</v>
      </c>
      <c r="AC113" s="287">
        <f t="shared" si="73"/>
        <v>0</v>
      </c>
      <c r="AD113" s="287">
        <f t="shared" si="73"/>
        <v>0</v>
      </c>
      <c r="AE113" s="287">
        <f t="shared" si="73"/>
        <v>0</v>
      </c>
      <c r="AF113" s="287">
        <f t="shared" si="73"/>
        <v>0</v>
      </c>
      <c r="AG113" s="287">
        <f t="shared" si="73"/>
        <v>0</v>
      </c>
      <c r="AH113" s="287">
        <f t="shared" si="73"/>
        <v>0</v>
      </c>
      <c r="AI113" s="287">
        <f t="shared" si="73"/>
        <v>0</v>
      </c>
      <c r="AJ113" s="287">
        <f t="shared" si="73"/>
        <v>0</v>
      </c>
      <c r="AK113" s="287">
        <f t="shared" si="73"/>
        <v>0</v>
      </c>
      <c r="AL113" s="287">
        <f t="shared" si="73"/>
        <v>0</v>
      </c>
      <c r="AM113" s="287">
        <f t="shared" si="73"/>
        <v>0</v>
      </c>
      <c r="AN113" s="287">
        <f t="shared" si="73"/>
        <v>0</v>
      </c>
      <c r="AO113" s="287">
        <f t="shared" si="73"/>
        <v>0</v>
      </c>
      <c r="AP113" s="287">
        <f t="shared" si="73"/>
        <v>0</v>
      </c>
      <c r="AQ113" s="287">
        <f t="shared" si="73"/>
        <v>0</v>
      </c>
      <c r="AR113" s="287">
        <f t="shared" si="73"/>
        <v>0</v>
      </c>
      <c r="AS113" s="287">
        <f t="shared" si="73"/>
        <v>0</v>
      </c>
      <c r="AT113" s="287">
        <f t="shared" si="73"/>
        <v>0</v>
      </c>
      <c r="AU113" s="287">
        <f t="shared" si="73"/>
        <v>0</v>
      </c>
      <c r="AV113" s="287">
        <f t="shared" si="73"/>
        <v>0</v>
      </c>
      <c r="AW113" s="287">
        <f t="shared" si="73"/>
        <v>0</v>
      </c>
      <c r="AX113" s="287">
        <f t="shared" si="73"/>
        <v>0</v>
      </c>
      <c r="AY113" s="287">
        <f t="shared" si="73"/>
        <v>0</v>
      </c>
      <c r="AZ113" s="287">
        <f t="shared" si="73"/>
        <v>0</v>
      </c>
      <c r="BA113" s="287">
        <f t="shared" si="73"/>
        <v>0</v>
      </c>
      <c r="BB113" s="287">
        <f t="shared" si="73"/>
        <v>0</v>
      </c>
      <c r="BC113" s="287">
        <f t="shared" si="73"/>
        <v>0</v>
      </c>
      <c r="BD113" s="287">
        <f t="shared" si="73"/>
        <v>0</v>
      </c>
      <c r="BE113" s="287">
        <f t="shared" si="73"/>
        <v>0</v>
      </c>
      <c r="BF113" s="287">
        <f t="shared" si="73"/>
        <v>0</v>
      </c>
      <c r="BG113" s="287">
        <f t="shared" si="73"/>
        <v>0</v>
      </c>
      <c r="BH113" s="287">
        <f t="shared" si="73"/>
        <v>0</v>
      </c>
      <c r="BI113" s="287">
        <f t="shared" si="73"/>
        <v>0</v>
      </c>
      <c r="BJ113" s="287">
        <f t="shared" si="73"/>
        <v>0</v>
      </c>
      <c r="BK113" s="287">
        <f t="shared" si="73"/>
        <v>0</v>
      </c>
      <c r="BL113" s="287">
        <f t="shared" si="73"/>
        <v>0</v>
      </c>
      <c r="BM113" s="287">
        <f t="shared" si="73"/>
        <v>0</v>
      </c>
      <c r="BN113" s="287">
        <f t="shared" si="73"/>
        <v>0</v>
      </c>
      <c r="BO113" s="287">
        <f t="shared" si="73"/>
        <v>0</v>
      </c>
      <c r="BP113" s="287">
        <f t="shared" si="73"/>
        <v>0</v>
      </c>
      <c r="BQ113" s="287">
        <f t="shared" si="73"/>
        <v>0</v>
      </c>
      <c r="BR113" s="287">
        <f t="shared" si="73"/>
        <v>0</v>
      </c>
      <c r="BS113" s="287">
        <f t="shared" si="73"/>
        <v>0</v>
      </c>
      <c r="BT113" s="287">
        <f t="shared" si="73"/>
        <v>0</v>
      </c>
      <c r="BU113" s="287">
        <f t="shared" si="73"/>
        <v>0</v>
      </c>
      <c r="BV113" s="287">
        <f t="shared" si="73"/>
        <v>0</v>
      </c>
      <c r="BW113" s="287">
        <f t="shared" si="73"/>
        <v>0</v>
      </c>
      <c r="BX113" s="287">
        <f t="shared" si="73"/>
        <v>0</v>
      </c>
      <c r="BY113" s="287">
        <f t="shared" si="73"/>
        <v>0</v>
      </c>
      <c r="BZ113" s="287">
        <f t="shared" si="73"/>
        <v>0</v>
      </c>
      <c r="CA113" s="287">
        <f t="shared" si="73"/>
        <v>0</v>
      </c>
      <c r="CB113" s="287">
        <f t="shared" si="73"/>
        <v>0</v>
      </c>
      <c r="CC113" s="287">
        <f t="shared" si="73"/>
        <v>0</v>
      </c>
      <c r="CD113" s="287">
        <f t="shared" si="73"/>
        <v>0</v>
      </c>
      <c r="CE113" s="287">
        <f t="shared" si="73"/>
        <v>0</v>
      </c>
      <c r="CF113" s="287">
        <f t="shared" si="73"/>
        <v>0</v>
      </c>
      <c r="CG113" s="287">
        <f t="shared" si="73"/>
        <v>0</v>
      </c>
      <c r="CH113" s="287">
        <f t="shared" si="73"/>
        <v>0</v>
      </c>
      <c r="CI113" s="287">
        <f t="shared" si="73"/>
        <v>0</v>
      </c>
      <c r="CJ113" s="287">
        <f t="shared" si="73"/>
        <v>0</v>
      </c>
      <c r="CK113" s="287">
        <f t="shared" si="73"/>
        <v>0</v>
      </c>
      <c r="CL113" s="287">
        <f t="shared" si="73"/>
        <v>0</v>
      </c>
      <c r="CM113" s="287">
        <f t="shared" si="73"/>
        <v>0</v>
      </c>
      <c r="CN113" s="287">
        <f t="shared" si="73"/>
        <v>0</v>
      </c>
      <c r="CO113" s="287">
        <f t="shared" si="73"/>
        <v>0</v>
      </c>
      <c r="CP113" s="287">
        <f t="shared" si="73"/>
        <v>0</v>
      </c>
      <c r="CQ113" s="287">
        <f t="shared" si="73"/>
        <v>0</v>
      </c>
      <c r="CR113" s="287">
        <f t="shared" si="73"/>
        <v>0</v>
      </c>
      <c r="CS113" s="287">
        <f t="shared" si="73"/>
        <v>0</v>
      </c>
      <c r="CT113" s="287">
        <f t="shared" si="73"/>
        <v>0</v>
      </c>
      <c r="CU113" s="287">
        <f t="shared" si="73"/>
        <v>0</v>
      </c>
      <c r="CV113" s="287">
        <f t="shared" si="73"/>
        <v>0</v>
      </c>
      <c r="CW113" s="287">
        <f t="shared" si="73"/>
        <v>0</v>
      </c>
      <c r="CX113" s="287">
        <f t="shared" si="73"/>
        <v>0</v>
      </c>
      <c r="CY113" s="287">
        <f t="shared" si="73"/>
        <v>0</v>
      </c>
      <c r="CZ113" s="287">
        <f t="shared" si="73"/>
        <v>0</v>
      </c>
      <c r="DA113" s="287">
        <f t="shared" si="73"/>
        <v>0</v>
      </c>
      <c r="DB113" s="287">
        <f t="shared" si="73"/>
        <v>0</v>
      </c>
      <c r="DC113" s="287">
        <f t="shared" si="73"/>
        <v>0</v>
      </c>
      <c r="DD113" s="287">
        <f t="shared" si="73"/>
        <v>0</v>
      </c>
      <c r="DE113" s="287">
        <f t="shared" si="73"/>
        <v>0</v>
      </c>
      <c r="DF113" s="287">
        <f t="shared" si="73"/>
        <v>0</v>
      </c>
      <c r="DG113" s="287">
        <f t="shared" si="73"/>
        <v>0</v>
      </c>
      <c r="DH113" s="287">
        <f t="shared" si="73"/>
        <v>0</v>
      </c>
      <c r="DI113" s="287">
        <f t="shared" si="73"/>
        <v>0</v>
      </c>
      <c r="DJ113" s="287">
        <f t="shared" si="73"/>
        <v>0</v>
      </c>
      <c r="DK113" s="287">
        <f t="shared" si="73"/>
        <v>0</v>
      </c>
      <c r="DL113" s="287">
        <f t="shared" si="73"/>
        <v>0</v>
      </c>
      <c r="DM113" s="287">
        <f t="shared" si="73"/>
        <v>0</v>
      </c>
      <c r="DN113" s="287">
        <f t="shared" si="73"/>
        <v>0</v>
      </c>
      <c r="DO113" s="287">
        <f t="shared" si="73"/>
        <v>0</v>
      </c>
      <c r="DP113" s="287">
        <f t="shared" si="73"/>
        <v>0</v>
      </c>
      <c r="DQ113" s="287">
        <f t="shared" si="73"/>
        <v>0</v>
      </c>
      <c r="DR113" s="287">
        <f t="shared" si="73"/>
        <v>0</v>
      </c>
      <c r="DS113" s="287">
        <f t="shared" si="73"/>
        <v>0</v>
      </c>
      <c r="DT113" s="287">
        <f t="shared" si="73"/>
        <v>0</v>
      </c>
      <c r="DU113" s="287">
        <f t="shared" si="73"/>
        <v>0</v>
      </c>
      <c r="DV113" s="287">
        <f t="shared" si="73"/>
        <v>0</v>
      </c>
    </row>
    <row r="114" spans="1:126" hidden="1" x14ac:dyDescent="0.2">
      <c r="A114" s="10" t="str">
        <f ca="1">Language!A$442</f>
        <v>Периодичность выплаты налога</v>
      </c>
      <c r="B114" s="291">
        <v>30</v>
      </c>
      <c r="C114" s="1" t="str">
        <f ca="1">Language!$A$1464</f>
        <v>дней</v>
      </c>
    </row>
    <row r="115" spans="1:126" hidden="1" x14ac:dyDescent="0.2">
      <c r="A115" s="5" t="str">
        <f ca="1">Language!A$1213</f>
        <v>Минимальный налог (% от доходов)</v>
      </c>
      <c r="B115" s="31"/>
      <c r="C115" s="1" t="s">
        <v>1</v>
      </c>
      <c r="F115" s="6" t="s">
        <v>697</v>
      </c>
      <c r="G115" s="287">
        <v>0</v>
      </c>
      <c r="H115" s="287">
        <f>G115</f>
        <v>0</v>
      </c>
      <c r="I115" s="287">
        <f>H115</f>
        <v>0</v>
      </c>
      <c r="J115" s="287">
        <f t="shared" ref="J115:DV115" si="74">I115</f>
        <v>0</v>
      </c>
      <c r="K115" s="287">
        <f t="shared" si="74"/>
        <v>0</v>
      </c>
      <c r="L115" s="287">
        <f t="shared" si="74"/>
        <v>0</v>
      </c>
      <c r="M115" s="287">
        <f t="shared" si="74"/>
        <v>0</v>
      </c>
      <c r="N115" s="287">
        <f t="shared" si="74"/>
        <v>0</v>
      </c>
      <c r="O115" s="287">
        <f t="shared" si="74"/>
        <v>0</v>
      </c>
      <c r="P115" s="287">
        <f t="shared" si="74"/>
        <v>0</v>
      </c>
      <c r="Q115" s="287">
        <f t="shared" si="74"/>
        <v>0</v>
      </c>
      <c r="R115" s="287">
        <f t="shared" si="74"/>
        <v>0</v>
      </c>
      <c r="S115" s="287">
        <f t="shared" si="74"/>
        <v>0</v>
      </c>
      <c r="T115" s="287">
        <f t="shared" si="74"/>
        <v>0</v>
      </c>
      <c r="U115" s="287">
        <f t="shared" si="74"/>
        <v>0</v>
      </c>
      <c r="V115" s="287">
        <f t="shared" si="74"/>
        <v>0</v>
      </c>
      <c r="W115" s="287">
        <f t="shared" si="74"/>
        <v>0</v>
      </c>
      <c r="X115" s="287">
        <f t="shared" si="74"/>
        <v>0</v>
      </c>
      <c r="Y115" s="287">
        <f t="shared" si="74"/>
        <v>0</v>
      </c>
      <c r="Z115" s="287">
        <f t="shared" si="74"/>
        <v>0</v>
      </c>
      <c r="AA115" s="287">
        <f t="shared" si="74"/>
        <v>0</v>
      </c>
      <c r="AB115" s="287">
        <f t="shared" si="74"/>
        <v>0</v>
      </c>
      <c r="AC115" s="287">
        <f t="shared" si="74"/>
        <v>0</v>
      </c>
      <c r="AD115" s="287">
        <f t="shared" si="74"/>
        <v>0</v>
      </c>
      <c r="AE115" s="287">
        <f t="shared" si="74"/>
        <v>0</v>
      </c>
      <c r="AF115" s="287">
        <f t="shared" si="74"/>
        <v>0</v>
      </c>
      <c r="AG115" s="287">
        <f t="shared" si="74"/>
        <v>0</v>
      </c>
      <c r="AH115" s="287">
        <f t="shared" si="74"/>
        <v>0</v>
      </c>
      <c r="AI115" s="287">
        <f t="shared" si="74"/>
        <v>0</v>
      </c>
      <c r="AJ115" s="287">
        <f t="shared" si="74"/>
        <v>0</v>
      </c>
      <c r="AK115" s="287">
        <f t="shared" si="74"/>
        <v>0</v>
      </c>
      <c r="AL115" s="287">
        <f t="shared" si="74"/>
        <v>0</v>
      </c>
      <c r="AM115" s="287">
        <f t="shared" si="74"/>
        <v>0</v>
      </c>
      <c r="AN115" s="287">
        <f t="shared" si="74"/>
        <v>0</v>
      </c>
      <c r="AO115" s="287">
        <f t="shared" si="74"/>
        <v>0</v>
      </c>
      <c r="AP115" s="287">
        <f t="shared" si="74"/>
        <v>0</v>
      </c>
      <c r="AQ115" s="287">
        <f t="shared" si="74"/>
        <v>0</v>
      </c>
      <c r="AR115" s="287">
        <f t="shared" si="74"/>
        <v>0</v>
      </c>
      <c r="AS115" s="287">
        <f t="shared" si="74"/>
        <v>0</v>
      </c>
      <c r="AT115" s="287">
        <f t="shared" si="74"/>
        <v>0</v>
      </c>
      <c r="AU115" s="287">
        <f t="shared" si="74"/>
        <v>0</v>
      </c>
      <c r="AV115" s="287">
        <f t="shared" si="74"/>
        <v>0</v>
      </c>
      <c r="AW115" s="287">
        <f t="shared" si="74"/>
        <v>0</v>
      </c>
      <c r="AX115" s="287">
        <f t="shared" si="74"/>
        <v>0</v>
      </c>
      <c r="AY115" s="287">
        <f t="shared" si="74"/>
        <v>0</v>
      </c>
      <c r="AZ115" s="287">
        <f t="shared" si="74"/>
        <v>0</v>
      </c>
      <c r="BA115" s="287">
        <f t="shared" si="74"/>
        <v>0</v>
      </c>
      <c r="BB115" s="287">
        <f t="shared" si="74"/>
        <v>0</v>
      </c>
      <c r="BC115" s="287">
        <f t="shared" si="74"/>
        <v>0</v>
      </c>
      <c r="BD115" s="287">
        <f t="shared" si="74"/>
        <v>0</v>
      </c>
      <c r="BE115" s="287">
        <f t="shared" si="74"/>
        <v>0</v>
      </c>
      <c r="BF115" s="287">
        <f t="shared" si="74"/>
        <v>0</v>
      </c>
      <c r="BG115" s="287">
        <f t="shared" si="74"/>
        <v>0</v>
      </c>
      <c r="BH115" s="287">
        <f t="shared" si="74"/>
        <v>0</v>
      </c>
      <c r="BI115" s="287">
        <f t="shared" si="74"/>
        <v>0</v>
      </c>
      <c r="BJ115" s="287">
        <f t="shared" si="74"/>
        <v>0</v>
      </c>
      <c r="BK115" s="287">
        <f t="shared" si="74"/>
        <v>0</v>
      </c>
      <c r="BL115" s="287">
        <f t="shared" si="74"/>
        <v>0</v>
      </c>
      <c r="BM115" s="287">
        <f t="shared" si="74"/>
        <v>0</v>
      </c>
      <c r="BN115" s="287">
        <f t="shared" si="74"/>
        <v>0</v>
      </c>
      <c r="BO115" s="287">
        <f t="shared" si="74"/>
        <v>0</v>
      </c>
      <c r="BP115" s="287">
        <f t="shared" si="74"/>
        <v>0</v>
      </c>
      <c r="BQ115" s="287">
        <f t="shared" si="74"/>
        <v>0</v>
      </c>
      <c r="BR115" s="287">
        <f t="shared" si="74"/>
        <v>0</v>
      </c>
      <c r="BS115" s="287">
        <f t="shared" si="74"/>
        <v>0</v>
      </c>
      <c r="BT115" s="287">
        <f t="shared" si="74"/>
        <v>0</v>
      </c>
      <c r="BU115" s="287">
        <f t="shared" si="74"/>
        <v>0</v>
      </c>
      <c r="BV115" s="287">
        <f t="shared" si="74"/>
        <v>0</v>
      </c>
      <c r="BW115" s="287">
        <f t="shared" si="74"/>
        <v>0</v>
      </c>
      <c r="BX115" s="287">
        <f t="shared" si="74"/>
        <v>0</v>
      </c>
      <c r="BY115" s="287">
        <f t="shared" si="74"/>
        <v>0</v>
      </c>
      <c r="BZ115" s="287">
        <f t="shared" si="74"/>
        <v>0</v>
      </c>
      <c r="CA115" s="287">
        <f t="shared" si="74"/>
        <v>0</v>
      </c>
      <c r="CB115" s="287">
        <f t="shared" si="74"/>
        <v>0</v>
      </c>
      <c r="CC115" s="287">
        <f t="shared" si="74"/>
        <v>0</v>
      </c>
      <c r="CD115" s="287">
        <f t="shared" si="74"/>
        <v>0</v>
      </c>
      <c r="CE115" s="287">
        <f t="shared" si="74"/>
        <v>0</v>
      </c>
      <c r="CF115" s="287">
        <f t="shared" si="74"/>
        <v>0</v>
      </c>
      <c r="CG115" s="287">
        <f t="shared" si="74"/>
        <v>0</v>
      </c>
      <c r="CH115" s="287">
        <f t="shared" si="74"/>
        <v>0</v>
      </c>
      <c r="CI115" s="287">
        <f t="shared" si="74"/>
        <v>0</v>
      </c>
      <c r="CJ115" s="287">
        <f t="shared" si="74"/>
        <v>0</v>
      </c>
      <c r="CK115" s="287">
        <f t="shared" si="74"/>
        <v>0</v>
      </c>
      <c r="CL115" s="287">
        <f t="shared" si="74"/>
        <v>0</v>
      </c>
      <c r="CM115" s="287">
        <f t="shared" si="74"/>
        <v>0</v>
      </c>
      <c r="CN115" s="287">
        <f t="shared" si="74"/>
        <v>0</v>
      </c>
      <c r="CO115" s="287">
        <f t="shared" si="74"/>
        <v>0</v>
      </c>
      <c r="CP115" s="287">
        <f t="shared" si="74"/>
        <v>0</v>
      </c>
      <c r="CQ115" s="287">
        <f t="shared" si="74"/>
        <v>0</v>
      </c>
      <c r="CR115" s="287">
        <f t="shared" si="74"/>
        <v>0</v>
      </c>
      <c r="CS115" s="287">
        <f t="shared" si="74"/>
        <v>0</v>
      </c>
      <c r="CT115" s="287">
        <f t="shared" si="74"/>
        <v>0</v>
      </c>
      <c r="CU115" s="287">
        <f t="shared" si="74"/>
        <v>0</v>
      </c>
      <c r="CV115" s="287">
        <f t="shared" si="74"/>
        <v>0</v>
      </c>
      <c r="CW115" s="287">
        <f t="shared" si="74"/>
        <v>0</v>
      </c>
      <c r="CX115" s="287">
        <f t="shared" si="74"/>
        <v>0</v>
      </c>
      <c r="CY115" s="287">
        <f t="shared" si="74"/>
        <v>0</v>
      </c>
      <c r="CZ115" s="287">
        <f t="shared" si="74"/>
        <v>0</v>
      </c>
      <c r="DA115" s="287">
        <f t="shared" si="74"/>
        <v>0</v>
      </c>
      <c r="DB115" s="287">
        <f t="shared" si="74"/>
        <v>0</v>
      </c>
      <c r="DC115" s="287">
        <f t="shared" si="74"/>
        <v>0</v>
      </c>
      <c r="DD115" s="287">
        <f t="shared" si="74"/>
        <v>0</v>
      </c>
      <c r="DE115" s="287">
        <f t="shared" si="74"/>
        <v>0</v>
      </c>
      <c r="DF115" s="287">
        <f t="shared" si="74"/>
        <v>0</v>
      </c>
      <c r="DG115" s="287">
        <f t="shared" si="74"/>
        <v>0</v>
      </c>
      <c r="DH115" s="287">
        <f t="shared" si="74"/>
        <v>0</v>
      </c>
      <c r="DI115" s="287">
        <f t="shared" si="74"/>
        <v>0</v>
      </c>
      <c r="DJ115" s="287">
        <f t="shared" si="74"/>
        <v>0</v>
      </c>
      <c r="DK115" s="287">
        <f t="shared" si="74"/>
        <v>0</v>
      </c>
      <c r="DL115" s="287">
        <f t="shared" si="74"/>
        <v>0</v>
      </c>
      <c r="DM115" s="287">
        <f t="shared" si="74"/>
        <v>0</v>
      </c>
      <c r="DN115" s="287">
        <f t="shared" si="74"/>
        <v>0</v>
      </c>
      <c r="DO115" s="287">
        <f t="shared" si="74"/>
        <v>0</v>
      </c>
      <c r="DP115" s="287">
        <f t="shared" si="74"/>
        <v>0</v>
      </c>
      <c r="DQ115" s="287">
        <f t="shared" si="74"/>
        <v>0</v>
      </c>
      <c r="DR115" s="287">
        <f t="shared" si="74"/>
        <v>0</v>
      </c>
      <c r="DS115" s="287">
        <f t="shared" si="74"/>
        <v>0</v>
      </c>
      <c r="DT115" s="287">
        <f t="shared" si="74"/>
        <v>0</v>
      </c>
      <c r="DU115" s="287">
        <f t="shared" si="74"/>
        <v>0</v>
      </c>
      <c r="DV115" s="287">
        <f t="shared" si="74"/>
        <v>0</v>
      </c>
    </row>
    <row r="116" spans="1:126" x14ac:dyDescent="0.2">
      <c r="A116" s="12"/>
      <c r="B116" s="13"/>
      <c r="C116" s="13"/>
      <c r="D116" s="14"/>
      <c r="E116" s="14" t="s">
        <v>565</v>
      </c>
      <c r="F116" s="14" t="s">
        <v>2961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</row>
    <row r="119" spans="1:126" s="9" customFormat="1" ht="25.5" customHeight="1" thickBot="1" x14ac:dyDescent="0.25">
      <c r="A119" s="269" t="str">
        <f ca="1">Language!A461</f>
        <v>СТАВКИ ДИСКОНТИРОВАНИЯ</v>
      </c>
      <c r="B119" s="270"/>
      <c r="C119" s="270"/>
      <c r="D119" s="271"/>
      <c r="E119" s="271" t="s">
        <v>785</v>
      </c>
      <c r="F119" s="271" t="s">
        <v>3227</v>
      </c>
      <c r="G119" s="272" t="str">
        <f t="shared" ref="G119:DV119" ca="1" si="75">G$40</f>
        <v>авг.22</v>
      </c>
      <c r="H119" s="272" t="str">
        <f t="shared" ca="1" si="75"/>
        <v>сен.22</v>
      </c>
      <c r="I119" s="272" t="str">
        <f t="shared" ca="1" si="75"/>
        <v>окт.22</v>
      </c>
      <c r="J119" s="272" t="str">
        <f t="shared" ca="1" si="75"/>
        <v>ноя.22</v>
      </c>
      <c r="K119" s="272" t="str">
        <f t="shared" ca="1" si="75"/>
        <v>дек.22</v>
      </c>
      <c r="L119" s="272" t="str">
        <f t="shared" ca="1" si="75"/>
        <v>янв.23</v>
      </c>
      <c r="M119" s="272" t="str">
        <f t="shared" ca="1" si="75"/>
        <v>фев.23</v>
      </c>
      <c r="N119" s="272" t="str">
        <f t="shared" ca="1" si="75"/>
        <v>мар.23</v>
      </c>
      <c r="O119" s="272" t="str">
        <f t="shared" ca="1" si="75"/>
        <v>апр.23</v>
      </c>
      <c r="P119" s="272" t="str">
        <f t="shared" ca="1" si="75"/>
        <v>май.23</v>
      </c>
      <c r="Q119" s="272" t="str">
        <f t="shared" ca="1" si="75"/>
        <v>июн.23</v>
      </c>
      <c r="R119" s="272" t="str">
        <f t="shared" ca="1" si="75"/>
        <v>июл.23</v>
      </c>
      <c r="S119" s="272" t="str">
        <f t="shared" ca="1" si="75"/>
        <v>авг.23</v>
      </c>
      <c r="T119" s="272" t="str">
        <f t="shared" ca="1" si="75"/>
        <v>сен.23</v>
      </c>
      <c r="U119" s="272" t="str">
        <f t="shared" ca="1" si="75"/>
        <v>окт.23</v>
      </c>
      <c r="V119" s="272" t="str">
        <f t="shared" ca="1" si="75"/>
        <v>ноя.23</v>
      </c>
      <c r="W119" s="272" t="str">
        <f t="shared" ca="1" si="75"/>
        <v>дек.23</v>
      </c>
      <c r="X119" s="272" t="str">
        <f t="shared" ca="1" si="75"/>
        <v>янв.24</v>
      </c>
      <c r="Y119" s="272" t="str">
        <f t="shared" ca="1" si="75"/>
        <v>фев.24</v>
      </c>
      <c r="Z119" s="272" t="str">
        <f t="shared" ca="1" si="75"/>
        <v>мар.24</v>
      </c>
      <c r="AA119" s="272" t="str">
        <f t="shared" ca="1" si="75"/>
        <v>апр.24</v>
      </c>
      <c r="AB119" s="272" t="str">
        <f t="shared" ca="1" si="75"/>
        <v>май.24</v>
      </c>
      <c r="AC119" s="272" t="str">
        <f t="shared" ca="1" si="75"/>
        <v>июн.24</v>
      </c>
      <c r="AD119" s="272" t="str">
        <f t="shared" ca="1" si="75"/>
        <v>июл.24</v>
      </c>
      <c r="AE119" s="272" t="str">
        <f t="shared" ca="1" si="75"/>
        <v>авг.24</v>
      </c>
      <c r="AF119" s="272" t="str">
        <f t="shared" ca="1" si="75"/>
        <v>сен.24</v>
      </c>
      <c r="AG119" s="272" t="str">
        <f t="shared" ca="1" si="75"/>
        <v>окт.24</v>
      </c>
      <c r="AH119" s="272" t="str">
        <f t="shared" ca="1" si="75"/>
        <v>ноя.24</v>
      </c>
      <c r="AI119" s="272" t="str">
        <f t="shared" ca="1" si="75"/>
        <v>дек.24</v>
      </c>
      <c r="AJ119" s="272" t="str">
        <f t="shared" ca="1" si="75"/>
        <v>янв.25</v>
      </c>
      <c r="AK119" s="272" t="str">
        <f t="shared" ca="1" si="75"/>
        <v>фев.25</v>
      </c>
      <c r="AL119" s="272" t="str">
        <f t="shared" ca="1" si="75"/>
        <v>мар.25</v>
      </c>
      <c r="AM119" s="272" t="str">
        <f t="shared" ca="1" si="75"/>
        <v>апр.25</v>
      </c>
      <c r="AN119" s="272" t="str">
        <f t="shared" ca="1" si="75"/>
        <v>май.25</v>
      </c>
      <c r="AO119" s="272" t="str">
        <f t="shared" ca="1" si="75"/>
        <v>июн.25</v>
      </c>
      <c r="AP119" s="272" t="str">
        <f t="shared" ca="1" si="75"/>
        <v>июл.25</v>
      </c>
      <c r="AQ119" s="272" t="str">
        <f t="shared" ca="1" si="75"/>
        <v>авг.25</v>
      </c>
      <c r="AR119" s="272" t="str">
        <f t="shared" ca="1" si="75"/>
        <v>сен.25</v>
      </c>
      <c r="AS119" s="272" t="str">
        <f t="shared" ca="1" si="75"/>
        <v>окт.25</v>
      </c>
      <c r="AT119" s="272" t="str">
        <f t="shared" ca="1" si="75"/>
        <v>ноя.25</v>
      </c>
      <c r="AU119" s="272" t="str">
        <f t="shared" ca="1" si="75"/>
        <v>дек.25</v>
      </c>
      <c r="AV119" s="272" t="str">
        <f t="shared" ca="1" si="75"/>
        <v>янв.26</v>
      </c>
      <c r="AW119" s="272" t="str">
        <f t="shared" ca="1" si="75"/>
        <v>фев.26</v>
      </c>
      <c r="AX119" s="272" t="str">
        <f t="shared" ca="1" si="75"/>
        <v>мар.26</v>
      </c>
      <c r="AY119" s="272" t="str">
        <f t="shared" ca="1" si="75"/>
        <v>апр.26</v>
      </c>
      <c r="AZ119" s="272" t="str">
        <f t="shared" ca="1" si="75"/>
        <v>май.26</v>
      </c>
      <c r="BA119" s="272" t="str">
        <f t="shared" ca="1" si="75"/>
        <v>июн.26</v>
      </c>
      <c r="BB119" s="272" t="str">
        <f t="shared" ca="1" si="75"/>
        <v>июл.26</v>
      </c>
      <c r="BC119" s="272" t="str">
        <f t="shared" ca="1" si="75"/>
        <v>авг.26</v>
      </c>
      <c r="BD119" s="272" t="str">
        <f t="shared" ca="1" si="75"/>
        <v>сен.26</v>
      </c>
      <c r="BE119" s="272" t="str">
        <f t="shared" ca="1" si="75"/>
        <v>окт.26</v>
      </c>
      <c r="BF119" s="272" t="str">
        <f t="shared" ca="1" si="75"/>
        <v>ноя.26</v>
      </c>
      <c r="BG119" s="272" t="str">
        <f t="shared" ca="1" si="75"/>
        <v>дек.26</v>
      </c>
      <c r="BH119" s="272" t="str">
        <f t="shared" ca="1" si="75"/>
        <v>янв.27</v>
      </c>
      <c r="BI119" s="272" t="str">
        <f t="shared" ca="1" si="75"/>
        <v>фев.27</v>
      </c>
      <c r="BJ119" s="272" t="str">
        <f t="shared" ca="1" si="75"/>
        <v>мар.27</v>
      </c>
      <c r="BK119" s="272" t="str">
        <f t="shared" ca="1" si="75"/>
        <v>апр.27</v>
      </c>
      <c r="BL119" s="272" t="str">
        <f t="shared" ca="1" si="75"/>
        <v>май.27</v>
      </c>
      <c r="BM119" s="272" t="str">
        <f t="shared" ca="1" si="75"/>
        <v>июн.27</v>
      </c>
      <c r="BN119" s="272" t="str">
        <f t="shared" ca="1" si="75"/>
        <v>июл.27</v>
      </c>
      <c r="BO119" s="272" t="str">
        <f t="shared" ca="1" si="75"/>
        <v>авг.27</v>
      </c>
      <c r="BP119" s="272" t="str">
        <f t="shared" ca="1" si="75"/>
        <v>сен.27</v>
      </c>
      <c r="BQ119" s="272" t="str">
        <f t="shared" ca="1" si="75"/>
        <v>окт.27</v>
      </c>
      <c r="BR119" s="272" t="str">
        <f t="shared" ca="1" si="75"/>
        <v>ноя.27</v>
      </c>
      <c r="BS119" s="272" t="str">
        <f t="shared" ca="1" si="75"/>
        <v>дек.27</v>
      </c>
      <c r="BT119" s="272" t="str">
        <f t="shared" ca="1" si="75"/>
        <v>янв.28</v>
      </c>
      <c r="BU119" s="272" t="str">
        <f t="shared" ca="1" si="75"/>
        <v>фев.28</v>
      </c>
      <c r="BV119" s="272" t="str">
        <f t="shared" ca="1" si="75"/>
        <v>мар.28</v>
      </c>
      <c r="BW119" s="272" t="str">
        <f t="shared" ca="1" si="75"/>
        <v>апр.28</v>
      </c>
      <c r="BX119" s="272" t="str">
        <f t="shared" ca="1" si="75"/>
        <v>май.28</v>
      </c>
      <c r="BY119" s="272" t="str">
        <f t="shared" ca="1" si="75"/>
        <v>июн.28</v>
      </c>
      <c r="BZ119" s="272" t="str">
        <f t="shared" ca="1" si="75"/>
        <v>июл.28</v>
      </c>
      <c r="CA119" s="272" t="str">
        <f t="shared" ca="1" si="75"/>
        <v>авг.28</v>
      </c>
      <c r="CB119" s="272" t="str">
        <f t="shared" ca="1" si="75"/>
        <v>сен.28</v>
      </c>
      <c r="CC119" s="272" t="str">
        <f t="shared" ca="1" si="75"/>
        <v>окт.28</v>
      </c>
      <c r="CD119" s="272" t="str">
        <f t="shared" ca="1" si="75"/>
        <v>ноя.28</v>
      </c>
      <c r="CE119" s="272" t="str">
        <f t="shared" ca="1" si="75"/>
        <v>дек.28</v>
      </c>
      <c r="CF119" s="272" t="str">
        <f t="shared" ca="1" si="75"/>
        <v>янв.29</v>
      </c>
      <c r="CG119" s="272" t="str">
        <f t="shared" ca="1" si="75"/>
        <v>фев.29</v>
      </c>
      <c r="CH119" s="272" t="str">
        <f t="shared" ca="1" si="75"/>
        <v>мар.29</v>
      </c>
      <c r="CI119" s="272" t="str">
        <f t="shared" ca="1" si="75"/>
        <v>апр.29</v>
      </c>
      <c r="CJ119" s="272" t="str">
        <f t="shared" ca="1" si="75"/>
        <v>май.29</v>
      </c>
      <c r="CK119" s="272" t="str">
        <f t="shared" ca="1" si="75"/>
        <v>июн.29</v>
      </c>
      <c r="CL119" s="272" t="str">
        <f t="shared" ca="1" si="75"/>
        <v>июл.29</v>
      </c>
      <c r="CM119" s="272" t="str">
        <f t="shared" ca="1" si="75"/>
        <v>авг.29</v>
      </c>
      <c r="CN119" s="272" t="str">
        <f t="shared" ca="1" si="75"/>
        <v>сен.29</v>
      </c>
      <c r="CO119" s="272" t="str">
        <f t="shared" ca="1" si="75"/>
        <v>окт.29</v>
      </c>
      <c r="CP119" s="272" t="str">
        <f t="shared" ca="1" si="75"/>
        <v>ноя.29</v>
      </c>
      <c r="CQ119" s="272" t="str">
        <f t="shared" ca="1" si="75"/>
        <v>дек.29</v>
      </c>
      <c r="CR119" s="272" t="str">
        <f t="shared" ca="1" si="75"/>
        <v>янв.30</v>
      </c>
      <c r="CS119" s="272" t="str">
        <f t="shared" ca="1" si="75"/>
        <v>фев.30</v>
      </c>
      <c r="CT119" s="272" t="str">
        <f t="shared" ca="1" si="75"/>
        <v>мар.30</v>
      </c>
      <c r="CU119" s="272" t="str">
        <f t="shared" ca="1" si="75"/>
        <v>апр.30</v>
      </c>
      <c r="CV119" s="272" t="str">
        <f t="shared" ca="1" si="75"/>
        <v>май.30</v>
      </c>
      <c r="CW119" s="272" t="str">
        <f t="shared" ca="1" si="75"/>
        <v>июн.30</v>
      </c>
      <c r="CX119" s="272" t="str">
        <f t="shared" ca="1" si="75"/>
        <v>июл.30</v>
      </c>
      <c r="CY119" s="272" t="str">
        <f t="shared" ca="1" si="75"/>
        <v>авг.30</v>
      </c>
      <c r="CZ119" s="272" t="str">
        <f t="shared" ca="1" si="75"/>
        <v>сен.30</v>
      </c>
      <c r="DA119" s="272" t="str">
        <f t="shared" ca="1" si="75"/>
        <v>окт.30</v>
      </c>
      <c r="DB119" s="272" t="str">
        <f t="shared" ca="1" si="75"/>
        <v>ноя.30</v>
      </c>
      <c r="DC119" s="272" t="str">
        <f t="shared" ca="1" si="75"/>
        <v>дек.30</v>
      </c>
      <c r="DD119" s="272" t="str">
        <f t="shared" ca="1" si="75"/>
        <v>янв.31</v>
      </c>
      <c r="DE119" s="272" t="str">
        <f t="shared" ca="1" si="75"/>
        <v>фев.31</v>
      </c>
      <c r="DF119" s="272" t="str">
        <f t="shared" ca="1" si="75"/>
        <v>мар.31</v>
      </c>
      <c r="DG119" s="272" t="str">
        <f t="shared" ca="1" si="75"/>
        <v>апр.31</v>
      </c>
      <c r="DH119" s="272" t="str">
        <f t="shared" ca="1" si="75"/>
        <v>май.31</v>
      </c>
      <c r="DI119" s="272" t="str">
        <f t="shared" ca="1" si="75"/>
        <v>июн.31</v>
      </c>
      <c r="DJ119" s="272" t="str">
        <f t="shared" ca="1" si="75"/>
        <v>июл.31</v>
      </c>
      <c r="DK119" s="272" t="str">
        <f t="shared" ca="1" si="75"/>
        <v>авг.31</v>
      </c>
      <c r="DL119" s="272" t="str">
        <f t="shared" ca="1" si="75"/>
        <v>сен.31</v>
      </c>
      <c r="DM119" s="272" t="str">
        <f t="shared" ca="1" si="75"/>
        <v>окт.31</v>
      </c>
      <c r="DN119" s="272" t="str">
        <f t="shared" ca="1" si="75"/>
        <v>ноя.31</v>
      </c>
      <c r="DO119" s="272" t="str">
        <f t="shared" ca="1" si="75"/>
        <v>дек.31</v>
      </c>
      <c r="DP119" s="272" t="str">
        <f t="shared" ca="1" si="75"/>
        <v>янв.32</v>
      </c>
      <c r="DQ119" s="272" t="str">
        <f t="shared" ca="1" si="75"/>
        <v>фев.32</v>
      </c>
      <c r="DR119" s="272" t="str">
        <f t="shared" ca="1" si="75"/>
        <v>мар.32</v>
      </c>
      <c r="DS119" s="272" t="str">
        <f t="shared" ca="1" si="75"/>
        <v>апр.32</v>
      </c>
      <c r="DT119" s="272" t="str">
        <f t="shared" ca="1" si="75"/>
        <v>май.32</v>
      </c>
      <c r="DU119" s="272" t="str">
        <f t="shared" ca="1" si="75"/>
        <v>июн.32</v>
      </c>
      <c r="DV119" s="272" t="str">
        <f t="shared" ca="1" si="75"/>
        <v>июл.32</v>
      </c>
    </row>
    <row r="120" spans="1:126" ht="13.5" thickTop="1" x14ac:dyDescent="0.2">
      <c r="A120" s="10"/>
      <c r="F120" s="6" t="s">
        <v>2961</v>
      </c>
    </row>
    <row r="121" spans="1:126" x14ac:dyDescent="0.2">
      <c r="A121" s="10" t="str">
        <f ca="1">Language!A462</f>
        <v>Валюта, используемая при расчете эффективности</v>
      </c>
      <c r="B121" s="21" t="str">
        <f ca="1">C70</f>
        <v>тыс. руб.</v>
      </c>
    </row>
    <row r="122" spans="1:126" x14ac:dyDescent="0.2">
      <c r="A122" s="10" t="str">
        <f ca="1">OFFSET(Language!A463,Prj_Inflation,0)</f>
        <v>Расчет выполняется в номинальных ценах</v>
      </c>
      <c r="B122" s="20"/>
    </row>
    <row r="123" spans="1:126" x14ac:dyDescent="0.2">
      <c r="A123" s="10"/>
    </row>
    <row r="124" spans="1:126" x14ac:dyDescent="0.2">
      <c r="A124" s="10" t="str">
        <f ca="1">Language!A$465</f>
        <v>Ставка для собственного капитала, Re</v>
      </c>
      <c r="B124" s="292">
        <v>0.19999999999000001</v>
      </c>
    </row>
    <row r="125" spans="1:126" outlineLevel="1" x14ac:dyDescent="0.2">
      <c r="A125" s="33" t="str">
        <f ca="1">Language!A$466</f>
        <v>ставка на расчетный период</v>
      </c>
      <c r="B125" s="17"/>
      <c r="C125" s="1" t="s">
        <v>1</v>
      </c>
      <c r="F125" s="6" t="s">
        <v>696</v>
      </c>
      <c r="G125" s="27">
        <f t="shared" ref="G125:N125" si="76">((1+$B124) / IF(Prj_Inflation, 1, 1+CHOOSE(Prj_CurReport, G$49,G$62,G$68))) ^ (G$37/12) -1</f>
        <v>1.5309470499026201E-2</v>
      </c>
      <c r="H125" s="27">
        <f t="shared" si="76"/>
        <v>1.5309470499026201E-2</v>
      </c>
      <c r="I125" s="27">
        <f t="shared" si="76"/>
        <v>1.5309470499026201E-2</v>
      </c>
      <c r="J125" s="27">
        <f t="shared" si="76"/>
        <v>1.5309470499026201E-2</v>
      </c>
      <c r="K125" s="27">
        <f t="shared" si="76"/>
        <v>1.5309470499026201E-2</v>
      </c>
      <c r="L125" s="27">
        <f t="shared" si="76"/>
        <v>1.5309470499026201E-2</v>
      </c>
      <c r="M125" s="27">
        <f t="shared" si="76"/>
        <v>1.5309470499026201E-2</v>
      </c>
      <c r="N125" s="27">
        <f t="shared" si="76"/>
        <v>1.5309470499026201E-2</v>
      </c>
      <c r="O125" s="27">
        <f t="shared" ref="O125:AT125" si="77">((1+$B124) / IF(Prj_Inflation, 1, 1+CHOOSE(Prj_CurReport, O$49,O$62,O$68))) ^ (O$37/12) -1</f>
        <v>1.5309470499026201E-2</v>
      </c>
      <c r="P125" s="27">
        <f t="shared" si="77"/>
        <v>1.5309470499026201E-2</v>
      </c>
      <c r="Q125" s="27">
        <f t="shared" si="77"/>
        <v>1.5309470499026201E-2</v>
      </c>
      <c r="R125" s="27">
        <f t="shared" si="77"/>
        <v>1.5309470499026201E-2</v>
      </c>
      <c r="S125" s="27">
        <f t="shared" si="77"/>
        <v>1.5309470499026201E-2</v>
      </c>
      <c r="T125" s="27">
        <f t="shared" si="77"/>
        <v>1.5309470499026201E-2</v>
      </c>
      <c r="U125" s="27">
        <f t="shared" si="77"/>
        <v>1.5309470499026201E-2</v>
      </c>
      <c r="V125" s="27">
        <f t="shared" si="77"/>
        <v>1.5309470499026201E-2</v>
      </c>
      <c r="W125" s="27">
        <f t="shared" si="77"/>
        <v>1.5309470499026201E-2</v>
      </c>
      <c r="X125" s="27">
        <f t="shared" si="77"/>
        <v>1.5309470499026201E-2</v>
      </c>
      <c r="Y125" s="27">
        <f t="shared" si="77"/>
        <v>1.5309470499026201E-2</v>
      </c>
      <c r="Z125" s="27">
        <f t="shared" si="77"/>
        <v>1.5309470499026201E-2</v>
      </c>
      <c r="AA125" s="27">
        <f t="shared" si="77"/>
        <v>1.5309470499026201E-2</v>
      </c>
      <c r="AB125" s="27">
        <f t="shared" si="77"/>
        <v>1.5309470499026201E-2</v>
      </c>
      <c r="AC125" s="27">
        <f t="shared" si="77"/>
        <v>1.5309470499026201E-2</v>
      </c>
      <c r="AD125" s="27">
        <f t="shared" si="77"/>
        <v>1.5309470499026201E-2</v>
      </c>
      <c r="AE125" s="27">
        <f t="shared" si="77"/>
        <v>1.5309470499026201E-2</v>
      </c>
      <c r="AF125" s="27">
        <f t="shared" si="77"/>
        <v>1.5309470499026201E-2</v>
      </c>
      <c r="AG125" s="27">
        <f t="shared" si="77"/>
        <v>1.5309470499026201E-2</v>
      </c>
      <c r="AH125" s="27">
        <f t="shared" si="77"/>
        <v>1.5309470499026201E-2</v>
      </c>
      <c r="AI125" s="27">
        <f t="shared" si="77"/>
        <v>1.5309470499026201E-2</v>
      </c>
      <c r="AJ125" s="27">
        <f t="shared" si="77"/>
        <v>1.5309470499026201E-2</v>
      </c>
      <c r="AK125" s="27">
        <f t="shared" si="77"/>
        <v>1.5309470499026201E-2</v>
      </c>
      <c r="AL125" s="27">
        <f t="shared" si="77"/>
        <v>1.5309470499026201E-2</v>
      </c>
      <c r="AM125" s="27">
        <f t="shared" si="77"/>
        <v>1.5309470499026201E-2</v>
      </c>
      <c r="AN125" s="27">
        <f t="shared" si="77"/>
        <v>1.5309470499026201E-2</v>
      </c>
      <c r="AO125" s="27">
        <f t="shared" si="77"/>
        <v>1.5309470499026201E-2</v>
      </c>
      <c r="AP125" s="27">
        <f t="shared" si="77"/>
        <v>1.5309470499026201E-2</v>
      </c>
      <c r="AQ125" s="27">
        <f t="shared" si="77"/>
        <v>1.5309470499026201E-2</v>
      </c>
      <c r="AR125" s="27">
        <f t="shared" si="77"/>
        <v>1.5309470499026201E-2</v>
      </c>
      <c r="AS125" s="27">
        <f t="shared" si="77"/>
        <v>1.5309470499026201E-2</v>
      </c>
      <c r="AT125" s="27">
        <f t="shared" si="77"/>
        <v>1.5309470499026201E-2</v>
      </c>
      <c r="AU125" s="27">
        <f t="shared" ref="AU125:BZ125" si="78">((1+$B124) / IF(Prj_Inflation, 1, 1+CHOOSE(Prj_CurReport, AU$49,AU$62,AU$68))) ^ (AU$37/12) -1</f>
        <v>1.5309470499026201E-2</v>
      </c>
      <c r="AV125" s="27">
        <f t="shared" si="78"/>
        <v>1.5309470499026201E-2</v>
      </c>
      <c r="AW125" s="27">
        <f t="shared" si="78"/>
        <v>1.5309470499026201E-2</v>
      </c>
      <c r="AX125" s="27">
        <f t="shared" si="78"/>
        <v>1.5309470499026201E-2</v>
      </c>
      <c r="AY125" s="27">
        <f t="shared" si="78"/>
        <v>1.5309470499026201E-2</v>
      </c>
      <c r="AZ125" s="27">
        <f t="shared" si="78"/>
        <v>1.5309470499026201E-2</v>
      </c>
      <c r="BA125" s="27">
        <f t="shared" si="78"/>
        <v>1.5309470499026201E-2</v>
      </c>
      <c r="BB125" s="27">
        <f t="shared" si="78"/>
        <v>1.5309470499026201E-2</v>
      </c>
      <c r="BC125" s="27">
        <f t="shared" si="78"/>
        <v>1.5309470499026201E-2</v>
      </c>
      <c r="BD125" s="27">
        <f t="shared" si="78"/>
        <v>1.5309470499026201E-2</v>
      </c>
      <c r="BE125" s="27">
        <f t="shared" si="78"/>
        <v>1.5309470499026201E-2</v>
      </c>
      <c r="BF125" s="27">
        <f t="shared" si="78"/>
        <v>1.5309470499026201E-2</v>
      </c>
      <c r="BG125" s="27">
        <f t="shared" si="78"/>
        <v>1.5309470499026201E-2</v>
      </c>
      <c r="BH125" s="27">
        <f t="shared" si="78"/>
        <v>1.5309470499026201E-2</v>
      </c>
      <c r="BI125" s="27">
        <f t="shared" si="78"/>
        <v>1.5309470499026201E-2</v>
      </c>
      <c r="BJ125" s="27">
        <f t="shared" si="78"/>
        <v>1.5309470499026201E-2</v>
      </c>
      <c r="BK125" s="27">
        <f t="shared" si="78"/>
        <v>1.5309470499026201E-2</v>
      </c>
      <c r="BL125" s="27">
        <f t="shared" si="78"/>
        <v>1.5309470499026201E-2</v>
      </c>
      <c r="BM125" s="27">
        <f t="shared" si="78"/>
        <v>1.5309470499026201E-2</v>
      </c>
      <c r="BN125" s="27">
        <f t="shared" si="78"/>
        <v>1.5309470499026201E-2</v>
      </c>
      <c r="BO125" s="27">
        <f t="shared" si="78"/>
        <v>1.5309470499026201E-2</v>
      </c>
      <c r="BP125" s="27">
        <f t="shared" si="78"/>
        <v>1.5309470499026201E-2</v>
      </c>
      <c r="BQ125" s="27">
        <f t="shared" si="78"/>
        <v>1.5309470499026201E-2</v>
      </c>
      <c r="BR125" s="27">
        <f t="shared" si="78"/>
        <v>1.5309470499026201E-2</v>
      </c>
      <c r="BS125" s="27">
        <f t="shared" si="78"/>
        <v>1.5309470499026201E-2</v>
      </c>
      <c r="BT125" s="27">
        <f t="shared" si="78"/>
        <v>1.5309470499026201E-2</v>
      </c>
      <c r="BU125" s="27">
        <f t="shared" si="78"/>
        <v>1.5309470499026201E-2</v>
      </c>
      <c r="BV125" s="27">
        <f t="shared" si="78"/>
        <v>1.5309470499026201E-2</v>
      </c>
      <c r="BW125" s="27">
        <f t="shared" si="78"/>
        <v>1.5309470499026201E-2</v>
      </c>
      <c r="BX125" s="27">
        <f t="shared" si="78"/>
        <v>1.5309470499026201E-2</v>
      </c>
      <c r="BY125" s="27">
        <f t="shared" si="78"/>
        <v>1.5309470499026201E-2</v>
      </c>
      <c r="BZ125" s="27">
        <f t="shared" si="78"/>
        <v>1.5309470499026201E-2</v>
      </c>
      <c r="CA125" s="27">
        <f t="shared" ref="CA125:DF125" si="79">((1+$B124) / IF(Prj_Inflation, 1, 1+CHOOSE(Prj_CurReport, CA$49,CA$62,CA$68))) ^ (CA$37/12) -1</f>
        <v>1.5309470499026201E-2</v>
      </c>
      <c r="CB125" s="27">
        <f t="shared" si="79"/>
        <v>1.5309470499026201E-2</v>
      </c>
      <c r="CC125" s="27">
        <f t="shared" si="79"/>
        <v>1.5309470499026201E-2</v>
      </c>
      <c r="CD125" s="27">
        <f t="shared" si="79"/>
        <v>1.5309470499026201E-2</v>
      </c>
      <c r="CE125" s="27">
        <f t="shared" si="79"/>
        <v>1.5309470499026201E-2</v>
      </c>
      <c r="CF125" s="27">
        <f t="shared" si="79"/>
        <v>1.5309470499026201E-2</v>
      </c>
      <c r="CG125" s="27">
        <f t="shared" si="79"/>
        <v>1.5309470499026201E-2</v>
      </c>
      <c r="CH125" s="27">
        <f t="shared" si="79"/>
        <v>1.5309470499026201E-2</v>
      </c>
      <c r="CI125" s="27">
        <f t="shared" si="79"/>
        <v>1.5309470499026201E-2</v>
      </c>
      <c r="CJ125" s="27">
        <f t="shared" si="79"/>
        <v>1.5309470499026201E-2</v>
      </c>
      <c r="CK125" s="27">
        <f t="shared" si="79"/>
        <v>1.5309470499026201E-2</v>
      </c>
      <c r="CL125" s="27">
        <f t="shared" si="79"/>
        <v>1.5309470499026201E-2</v>
      </c>
      <c r="CM125" s="27">
        <f t="shared" si="79"/>
        <v>1.5309470499026201E-2</v>
      </c>
      <c r="CN125" s="27">
        <f t="shared" si="79"/>
        <v>1.5309470499026201E-2</v>
      </c>
      <c r="CO125" s="27">
        <f t="shared" si="79"/>
        <v>1.5309470499026201E-2</v>
      </c>
      <c r="CP125" s="27">
        <f t="shared" si="79"/>
        <v>1.5309470499026201E-2</v>
      </c>
      <c r="CQ125" s="27">
        <f t="shared" si="79"/>
        <v>1.5309470499026201E-2</v>
      </c>
      <c r="CR125" s="27">
        <f t="shared" si="79"/>
        <v>1.5309470499026201E-2</v>
      </c>
      <c r="CS125" s="27">
        <f t="shared" si="79"/>
        <v>1.5309470499026201E-2</v>
      </c>
      <c r="CT125" s="27">
        <f t="shared" si="79"/>
        <v>1.5309470499026201E-2</v>
      </c>
      <c r="CU125" s="27">
        <f t="shared" si="79"/>
        <v>1.5309470499026201E-2</v>
      </c>
      <c r="CV125" s="27">
        <f t="shared" si="79"/>
        <v>1.5309470499026201E-2</v>
      </c>
      <c r="CW125" s="27">
        <f t="shared" si="79"/>
        <v>1.5309470499026201E-2</v>
      </c>
      <c r="CX125" s="27">
        <f t="shared" si="79"/>
        <v>1.5309470499026201E-2</v>
      </c>
      <c r="CY125" s="27">
        <f t="shared" si="79"/>
        <v>1.5309470499026201E-2</v>
      </c>
      <c r="CZ125" s="27">
        <f t="shared" si="79"/>
        <v>1.5309470499026201E-2</v>
      </c>
      <c r="DA125" s="27">
        <f t="shared" si="79"/>
        <v>1.5309470499026201E-2</v>
      </c>
      <c r="DB125" s="27">
        <f t="shared" si="79"/>
        <v>1.5309470499026201E-2</v>
      </c>
      <c r="DC125" s="27">
        <f t="shared" si="79"/>
        <v>1.5309470499026201E-2</v>
      </c>
      <c r="DD125" s="27">
        <f t="shared" si="79"/>
        <v>1.5309470499026201E-2</v>
      </c>
      <c r="DE125" s="27">
        <f t="shared" si="79"/>
        <v>1.5309470499026201E-2</v>
      </c>
      <c r="DF125" s="27">
        <f t="shared" si="79"/>
        <v>1.5309470499026201E-2</v>
      </c>
      <c r="DG125" s="27">
        <f t="shared" ref="DG125:DV125" si="80">((1+$B124) / IF(Prj_Inflation, 1, 1+CHOOSE(Prj_CurReport, DG$49,DG$62,DG$68))) ^ (DG$37/12) -1</f>
        <v>1.5309470499026201E-2</v>
      </c>
      <c r="DH125" s="27">
        <f t="shared" si="80"/>
        <v>1.5309470499026201E-2</v>
      </c>
      <c r="DI125" s="27">
        <f t="shared" si="80"/>
        <v>1.5309470499026201E-2</v>
      </c>
      <c r="DJ125" s="27">
        <f t="shared" si="80"/>
        <v>1.5309470499026201E-2</v>
      </c>
      <c r="DK125" s="27">
        <f t="shared" si="80"/>
        <v>1.5309470499026201E-2</v>
      </c>
      <c r="DL125" s="27">
        <f t="shared" si="80"/>
        <v>1.5309470499026201E-2</v>
      </c>
      <c r="DM125" s="27">
        <f t="shared" si="80"/>
        <v>1.5309470499026201E-2</v>
      </c>
      <c r="DN125" s="27">
        <f t="shared" si="80"/>
        <v>1.5309470499026201E-2</v>
      </c>
      <c r="DO125" s="27">
        <f t="shared" si="80"/>
        <v>1.5309470499026201E-2</v>
      </c>
      <c r="DP125" s="27">
        <f t="shared" si="80"/>
        <v>1.5309470499026201E-2</v>
      </c>
      <c r="DQ125" s="27">
        <f t="shared" si="80"/>
        <v>1.5309470499026201E-2</v>
      </c>
      <c r="DR125" s="27">
        <f t="shared" si="80"/>
        <v>1.5309470499026201E-2</v>
      </c>
      <c r="DS125" s="27">
        <f t="shared" si="80"/>
        <v>1.5309470499026201E-2</v>
      </c>
      <c r="DT125" s="27">
        <f t="shared" si="80"/>
        <v>1.5309470499026201E-2</v>
      </c>
      <c r="DU125" s="27">
        <f t="shared" si="80"/>
        <v>1.5309470499026201E-2</v>
      </c>
      <c r="DV125" s="27">
        <f t="shared" si="80"/>
        <v>1.5309470499026201E-2</v>
      </c>
    </row>
    <row r="126" spans="1:126" outlineLevel="1" x14ac:dyDescent="0.2">
      <c r="A126" s="33" t="str">
        <f ca="1">Language!A$467</f>
        <v>коэффициент дисконта на начало периода</v>
      </c>
      <c r="B126" s="17"/>
      <c r="F126" s="6" t="s">
        <v>696</v>
      </c>
      <c r="G126" s="29">
        <f t="shared" ref="G126:DV126" si="81">IF(G$2=1,1,F126*(1+F125))</f>
        <v>1</v>
      </c>
      <c r="H126" s="29">
        <f t="shared" si="81"/>
        <v>1.0153094704990262</v>
      </c>
      <c r="I126" s="29">
        <f t="shared" si="81"/>
        <v>1.030853320885013</v>
      </c>
      <c r="J126" s="29">
        <f t="shared" si="81"/>
        <v>1.0466351393899254</v>
      </c>
      <c r="K126" s="29">
        <f t="shared" si="81"/>
        <v>1.0626585691796595</v>
      </c>
      <c r="L126" s="29">
        <f t="shared" si="81"/>
        <v>1.0789273091950529</v>
      </c>
      <c r="M126" s="29">
        <f t="shared" si="81"/>
        <v>1.0954451150057682</v>
      </c>
      <c r="N126" s="29">
        <f t="shared" si="81"/>
        <v>1.1122157996772515</v>
      </c>
      <c r="O126" s="29">
        <f t="shared" si="81"/>
        <v>1.1292432346509611</v>
      </c>
      <c r="P126" s="29">
        <f t="shared" si="81"/>
        <v>1.146531350638075</v>
      </c>
      <c r="Q126" s="29">
        <f t="shared" si="81"/>
        <v>1.1640841385268772</v>
      </c>
      <c r="R126" s="29">
        <f t="shared" si="81"/>
        <v>1.1819056503040388</v>
      </c>
      <c r="S126" s="29">
        <f t="shared" si="81"/>
        <v>1.1999999999900008</v>
      </c>
      <c r="T126" s="29">
        <f t="shared" si="81"/>
        <v>1.2183713645886791</v>
      </c>
      <c r="U126" s="29">
        <f t="shared" si="81"/>
        <v>1.2370239850517077</v>
      </c>
      <c r="V126" s="29">
        <f t="shared" si="81"/>
        <v>1.2559621672574446</v>
      </c>
      <c r="W126" s="29">
        <f t="shared" si="81"/>
        <v>1.2751902830049655</v>
      </c>
      <c r="X126" s="29">
        <f t="shared" si="81"/>
        <v>1.2947127710232749</v>
      </c>
      <c r="Y126" s="29">
        <f t="shared" si="81"/>
        <v>1.3145341379959681</v>
      </c>
      <c r="Z126" s="29">
        <f t="shared" si="81"/>
        <v>1.3346589596015801</v>
      </c>
      <c r="AA126" s="29">
        <f t="shared" si="81"/>
        <v>1.3550918815698616</v>
      </c>
      <c r="AB126" s="29">
        <f t="shared" si="81"/>
        <v>1.3758376207542253</v>
      </c>
      <c r="AC126" s="29">
        <f t="shared" si="81"/>
        <v>1.3969009662206124</v>
      </c>
      <c r="AD126" s="29">
        <f t="shared" si="81"/>
        <v>1.4182867803530281</v>
      </c>
      <c r="AE126" s="29">
        <f t="shared" si="81"/>
        <v>1.4399999999760016</v>
      </c>
      <c r="AF126" s="29">
        <f t="shared" si="81"/>
        <v>1.4620456374942319</v>
      </c>
      <c r="AG126" s="29">
        <f t="shared" si="81"/>
        <v>1.4844287820496798</v>
      </c>
      <c r="AH126" s="29">
        <f t="shared" si="81"/>
        <v>1.5071546006963747</v>
      </c>
      <c r="AI126" s="29">
        <f t="shared" si="81"/>
        <v>1.5302283395932075</v>
      </c>
      <c r="AJ126" s="29">
        <f t="shared" si="81"/>
        <v>1.5536553252149836</v>
      </c>
      <c r="AK126" s="29">
        <f t="shared" si="81"/>
        <v>1.5774409655820174</v>
      </c>
      <c r="AL126" s="29">
        <f t="shared" si="81"/>
        <v>1.6015907515085508</v>
      </c>
      <c r="AM126" s="29">
        <f t="shared" si="81"/>
        <v>1.6261102578702842</v>
      </c>
      <c r="AN126" s="29">
        <f t="shared" si="81"/>
        <v>1.6510051448913132</v>
      </c>
      <c r="AO126" s="29">
        <f t="shared" si="81"/>
        <v>1.6762811594507672</v>
      </c>
      <c r="AP126" s="29">
        <f t="shared" si="81"/>
        <v>1.7019441364094521</v>
      </c>
      <c r="AQ126" s="29">
        <f t="shared" si="81"/>
        <v>1.7279999999568032</v>
      </c>
      <c r="AR126" s="29">
        <f t="shared" si="81"/>
        <v>1.7544547649784592</v>
      </c>
      <c r="AS126" s="29">
        <f t="shared" si="81"/>
        <v>1.7813145384447728</v>
      </c>
      <c r="AT126" s="29">
        <f t="shared" si="81"/>
        <v>1.8085855208205797</v>
      </c>
      <c r="AU126" s="29">
        <f t="shared" si="81"/>
        <v>1.8362740074965482</v>
      </c>
      <c r="AV126" s="29">
        <f t="shared" si="81"/>
        <v>1.8643863902424453</v>
      </c>
      <c r="AW126" s="29">
        <f t="shared" si="81"/>
        <v>1.892929158682648</v>
      </c>
      <c r="AX126" s="29">
        <f t="shared" si="81"/>
        <v>1.9219089017942466</v>
      </c>
      <c r="AY126" s="29">
        <f t="shared" si="81"/>
        <v>1.9513323094280814</v>
      </c>
      <c r="AZ126" s="29">
        <f t="shared" si="81"/>
        <v>1.9812061738530673</v>
      </c>
      <c r="BA126" s="29">
        <f t="shared" si="81"/>
        <v>2.0115373913241594</v>
      </c>
      <c r="BB126" s="29">
        <f t="shared" si="81"/>
        <v>2.0423329636743248</v>
      </c>
      <c r="BC126" s="29">
        <f t="shared" si="81"/>
        <v>2.0735999999308858</v>
      </c>
      <c r="BD126" s="29">
        <f t="shared" si="81"/>
        <v>2.1053457179566086</v>
      </c>
      <c r="BE126" s="29">
        <f t="shared" si="81"/>
        <v>2.1375774461159165</v>
      </c>
      <c r="BF126" s="29">
        <f t="shared" si="81"/>
        <v>2.1703026249666117</v>
      </c>
      <c r="BG126" s="29">
        <f t="shared" si="81"/>
        <v>2.2035288089774974</v>
      </c>
      <c r="BH126" s="29">
        <f t="shared" si="81"/>
        <v>2.2372636682722926</v>
      </c>
      <c r="BI126" s="29">
        <f t="shared" si="81"/>
        <v>2.2715149904002505</v>
      </c>
      <c r="BJ126" s="29">
        <f t="shared" si="81"/>
        <v>2.3062906821338789</v>
      </c>
      <c r="BK126" s="29">
        <f t="shared" si="81"/>
        <v>2.3415987712941866</v>
      </c>
      <c r="BL126" s="29">
        <f t="shared" si="81"/>
        <v>2.3774474086038708</v>
      </c>
      <c r="BM126" s="29">
        <f t="shared" si="81"/>
        <v>2.4138448695688779</v>
      </c>
      <c r="BN126" s="29">
        <f t="shared" si="81"/>
        <v>2.4507995563887683</v>
      </c>
      <c r="BO126" s="29">
        <f t="shared" si="81"/>
        <v>2.4883199998963286</v>
      </c>
      <c r="BP126" s="29">
        <f t="shared" si="81"/>
        <v>2.5264148615268782</v>
      </c>
      <c r="BQ126" s="29">
        <f t="shared" si="81"/>
        <v>2.5650929353177254</v>
      </c>
      <c r="BR126" s="29">
        <f t="shared" si="81"/>
        <v>2.6043631499382327</v>
      </c>
      <c r="BS126" s="29">
        <f t="shared" si="81"/>
        <v>2.6442345707509629</v>
      </c>
      <c r="BT126" s="29">
        <f t="shared" si="81"/>
        <v>2.6847164019043799</v>
      </c>
      <c r="BU126" s="29">
        <f t="shared" si="81"/>
        <v>2.7258179884575866</v>
      </c>
      <c r="BV126" s="29">
        <f t="shared" si="81"/>
        <v>2.7675488185375929</v>
      </c>
      <c r="BW126" s="29">
        <f t="shared" si="81"/>
        <v>2.8099185255296089</v>
      </c>
      <c r="BX126" s="29">
        <f t="shared" si="81"/>
        <v>2.8529368903008714</v>
      </c>
      <c r="BY126" s="29">
        <f t="shared" si="81"/>
        <v>2.8966138434585162</v>
      </c>
      <c r="BZ126" s="29">
        <f t="shared" si="81"/>
        <v>2.9409594676420152</v>
      </c>
      <c r="CA126" s="29">
        <f t="shared" si="81"/>
        <v>2.9859839998507125</v>
      </c>
      <c r="CB126" s="29">
        <f t="shared" si="81"/>
        <v>3.0316978338069913</v>
      </c>
      <c r="CC126" s="29">
        <f t="shared" si="81"/>
        <v>3.0781115223556212</v>
      </c>
      <c r="CD126" s="29">
        <f t="shared" si="81"/>
        <v>3.1252357798998371</v>
      </c>
      <c r="CE126" s="29">
        <f t="shared" si="81"/>
        <v>3.1730814848747149</v>
      </c>
      <c r="CF126" s="29">
        <f t="shared" si="81"/>
        <v>3.2216596822584105</v>
      </c>
      <c r="CG126" s="29">
        <f t="shared" si="81"/>
        <v>3.2709815861218479</v>
      </c>
      <c r="CH126" s="29">
        <f t="shared" si="81"/>
        <v>3.3210585822174381</v>
      </c>
      <c r="CI126" s="29">
        <f t="shared" si="81"/>
        <v>3.3719022306074335</v>
      </c>
      <c r="CJ126" s="29">
        <f t="shared" si="81"/>
        <v>3.4235242683325189</v>
      </c>
      <c r="CK126" s="29">
        <f t="shared" si="81"/>
        <v>3.4759366121212558</v>
      </c>
      <c r="CL126" s="29">
        <f t="shared" si="81"/>
        <v>3.5291513611410115</v>
      </c>
      <c r="CM126" s="29">
        <f t="shared" si="81"/>
        <v>3.5831807997909979</v>
      </c>
      <c r="CN126" s="29">
        <f t="shared" si="81"/>
        <v>3.6380374005380753</v>
      </c>
      <c r="CO126" s="29">
        <f t="shared" si="81"/>
        <v>3.6937338267959672</v>
      </c>
      <c r="CP126" s="29">
        <f t="shared" si="81"/>
        <v>3.750282935848555</v>
      </c>
      <c r="CQ126" s="29">
        <f t="shared" si="81"/>
        <v>3.8076977818179296</v>
      </c>
      <c r="CR126" s="29">
        <f t="shared" si="81"/>
        <v>3.8659916186778789</v>
      </c>
      <c r="CS126" s="29">
        <f t="shared" si="81"/>
        <v>3.9251779033135104</v>
      </c>
      <c r="CT126" s="29">
        <f t="shared" si="81"/>
        <v>3.985270298627718</v>
      </c>
      <c r="CU126" s="29">
        <f t="shared" si="81"/>
        <v>4.0462826766952045</v>
      </c>
      <c r="CV126" s="29">
        <f t="shared" si="81"/>
        <v>4.1082291219647908</v>
      </c>
      <c r="CW126" s="29">
        <f t="shared" si="81"/>
        <v>4.1711239345107511</v>
      </c>
      <c r="CX126" s="29">
        <f t="shared" si="81"/>
        <v>4.2349816333339252</v>
      </c>
      <c r="CY126" s="29">
        <f t="shared" si="81"/>
        <v>4.2998169597133691</v>
      </c>
      <c r="CZ126" s="29">
        <f t="shared" si="81"/>
        <v>4.3656448806093131</v>
      </c>
      <c r="DA126" s="29">
        <f t="shared" si="81"/>
        <v>4.4324805921182264</v>
      </c>
      <c r="DB126" s="29">
        <f t="shared" si="81"/>
        <v>4.5003395229807666</v>
      </c>
      <c r="DC126" s="29">
        <f t="shared" si="81"/>
        <v>4.5692373381434424</v>
      </c>
      <c r="DD126" s="29">
        <f t="shared" si="81"/>
        <v>4.6391899423747986</v>
      </c>
      <c r="DE126" s="29">
        <f t="shared" si="81"/>
        <v>4.7102134839369647</v>
      </c>
      <c r="DF126" s="29">
        <f t="shared" si="81"/>
        <v>4.7823243583134127</v>
      </c>
      <c r="DG126" s="29">
        <f t="shared" si="81"/>
        <v>4.8555392119937864</v>
      </c>
      <c r="DH126" s="29">
        <f t="shared" si="81"/>
        <v>4.9298749463166702</v>
      </c>
      <c r="DI126" s="29">
        <f t="shared" si="81"/>
        <v>5.0053487213711936</v>
      </c>
      <c r="DJ126" s="29">
        <f t="shared" si="81"/>
        <v>5.0819779599583645</v>
      </c>
      <c r="DK126" s="29">
        <f t="shared" si="81"/>
        <v>5.1597803516130485</v>
      </c>
      <c r="DL126" s="29">
        <f t="shared" si="81"/>
        <v>5.2387738566875237</v>
      </c>
      <c r="DM126" s="29">
        <f t="shared" si="81"/>
        <v>5.3189767104975507</v>
      </c>
      <c r="DN126" s="29">
        <f t="shared" si="81"/>
        <v>5.4004074275319205</v>
      </c>
      <c r="DO126" s="29">
        <f t="shared" si="81"/>
        <v>5.4830848057264427</v>
      </c>
      <c r="DP126" s="29">
        <f t="shared" si="81"/>
        <v>5.5670279308033708</v>
      </c>
      <c r="DQ126" s="29">
        <f t="shared" si="81"/>
        <v>5.6522561806772602</v>
      </c>
      <c r="DR126" s="29">
        <f t="shared" si="81"/>
        <v>5.738789229928277</v>
      </c>
      <c r="DS126" s="29">
        <f t="shared" si="81"/>
        <v>5.8266470543439937</v>
      </c>
      <c r="DT126" s="29">
        <f t="shared" si="81"/>
        <v>5.9158499355307113</v>
      </c>
      <c r="DU126" s="29">
        <f t="shared" si="81"/>
        <v>6.0064184655953845</v>
      </c>
      <c r="DV126" s="29">
        <f t="shared" si="81"/>
        <v>6.0983735518992237</v>
      </c>
    </row>
    <row r="127" spans="1:126" x14ac:dyDescent="0.2">
      <c r="A127" s="10" t="str">
        <f ca="1">Language!A468</f>
        <v>Ставка для заемного капитала, Rd</v>
      </c>
      <c r="B127" s="292">
        <v>0.149999999999999</v>
      </c>
    </row>
    <row r="128" spans="1:126" outlineLevel="1" x14ac:dyDescent="0.2">
      <c r="A128" s="33" t="str">
        <f ca="1">Language!A466</f>
        <v>ставка на расчетный период</v>
      </c>
      <c r="B128" s="17"/>
      <c r="C128" s="1" t="s">
        <v>1</v>
      </c>
      <c r="F128" s="6" t="s">
        <v>696</v>
      </c>
      <c r="G128" s="27">
        <f t="shared" ref="G128:N128" si="82">((1+$B127) / IF(Prj_Inflation, 1, 1+CHOOSE(Prj_CurReport, G$49,G$62,G$68))) ^ (G$37/12) -1</f>
        <v>1.1714916919853158E-2</v>
      </c>
      <c r="H128" s="27">
        <f t="shared" si="82"/>
        <v>1.1714916919853158E-2</v>
      </c>
      <c r="I128" s="27">
        <f t="shared" si="82"/>
        <v>1.1714916919853158E-2</v>
      </c>
      <c r="J128" s="27">
        <f t="shared" si="82"/>
        <v>1.1714916919853158E-2</v>
      </c>
      <c r="K128" s="27">
        <f t="shared" si="82"/>
        <v>1.1714916919853158E-2</v>
      </c>
      <c r="L128" s="27">
        <f t="shared" si="82"/>
        <v>1.1714916919853158E-2</v>
      </c>
      <c r="M128" s="27">
        <f t="shared" si="82"/>
        <v>1.1714916919853158E-2</v>
      </c>
      <c r="N128" s="27">
        <f t="shared" si="82"/>
        <v>1.1714916919853158E-2</v>
      </c>
      <c r="O128" s="27">
        <f t="shared" ref="O128:AT128" si="83">((1+$B127) / IF(Prj_Inflation, 1, 1+CHOOSE(Prj_CurReport, O$49,O$62,O$68))) ^ (O$37/12) -1</f>
        <v>1.1714916919853158E-2</v>
      </c>
      <c r="P128" s="27">
        <f t="shared" si="83"/>
        <v>1.1714916919853158E-2</v>
      </c>
      <c r="Q128" s="27">
        <f t="shared" si="83"/>
        <v>1.1714916919853158E-2</v>
      </c>
      <c r="R128" s="27">
        <f t="shared" si="83"/>
        <v>1.1714916919853158E-2</v>
      </c>
      <c r="S128" s="27">
        <f t="shared" si="83"/>
        <v>1.1714916919853158E-2</v>
      </c>
      <c r="T128" s="27">
        <f t="shared" si="83"/>
        <v>1.1714916919853158E-2</v>
      </c>
      <c r="U128" s="27">
        <f t="shared" si="83"/>
        <v>1.1714916919853158E-2</v>
      </c>
      <c r="V128" s="27">
        <f t="shared" si="83"/>
        <v>1.1714916919853158E-2</v>
      </c>
      <c r="W128" s="27">
        <f t="shared" si="83"/>
        <v>1.1714916919853158E-2</v>
      </c>
      <c r="X128" s="27">
        <f t="shared" si="83"/>
        <v>1.1714916919853158E-2</v>
      </c>
      <c r="Y128" s="27">
        <f t="shared" si="83"/>
        <v>1.1714916919853158E-2</v>
      </c>
      <c r="Z128" s="27">
        <f t="shared" si="83"/>
        <v>1.1714916919853158E-2</v>
      </c>
      <c r="AA128" s="27">
        <f t="shared" si="83"/>
        <v>1.1714916919853158E-2</v>
      </c>
      <c r="AB128" s="27">
        <f t="shared" si="83"/>
        <v>1.1714916919853158E-2</v>
      </c>
      <c r="AC128" s="27">
        <f t="shared" si="83"/>
        <v>1.1714916919853158E-2</v>
      </c>
      <c r="AD128" s="27">
        <f t="shared" si="83"/>
        <v>1.1714916919853158E-2</v>
      </c>
      <c r="AE128" s="27">
        <f t="shared" si="83"/>
        <v>1.1714916919853158E-2</v>
      </c>
      <c r="AF128" s="27">
        <f t="shared" si="83"/>
        <v>1.1714916919853158E-2</v>
      </c>
      <c r="AG128" s="27">
        <f t="shared" si="83"/>
        <v>1.1714916919853158E-2</v>
      </c>
      <c r="AH128" s="27">
        <f t="shared" si="83"/>
        <v>1.1714916919853158E-2</v>
      </c>
      <c r="AI128" s="27">
        <f t="shared" si="83"/>
        <v>1.1714916919853158E-2</v>
      </c>
      <c r="AJ128" s="27">
        <f t="shared" si="83"/>
        <v>1.1714916919853158E-2</v>
      </c>
      <c r="AK128" s="27">
        <f t="shared" si="83"/>
        <v>1.1714916919853158E-2</v>
      </c>
      <c r="AL128" s="27">
        <f t="shared" si="83"/>
        <v>1.1714916919853158E-2</v>
      </c>
      <c r="AM128" s="27">
        <f t="shared" si="83"/>
        <v>1.1714916919853158E-2</v>
      </c>
      <c r="AN128" s="27">
        <f t="shared" si="83"/>
        <v>1.1714916919853158E-2</v>
      </c>
      <c r="AO128" s="27">
        <f t="shared" si="83"/>
        <v>1.1714916919853158E-2</v>
      </c>
      <c r="AP128" s="27">
        <f t="shared" si="83"/>
        <v>1.1714916919853158E-2</v>
      </c>
      <c r="AQ128" s="27">
        <f t="shared" si="83"/>
        <v>1.1714916919853158E-2</v>
      </c>
      <c r="AR128" s="27">
        <f t="shared" si="83"/>
        <v>1.1714916919853158E-2</v>
      </c>
      <c r="AS128" s="27">
        <f t="shared" si="83"/>
        <v>1.1714916919853158E-2</v>
      </c>
      <c r="AT128" s="27">
        <f t="shared" si="83"/>
        <v>1.1714916919853158E-2</v>
      </c>
      <c r="AU128" s="27">
        <f t="shared" ref="AU128:BZ128" si="84">((1+$B127) / IF(Prj_Inflation, 1, 1+CHOOSE(Prj_CurReport, AU$49,AU$62,AU$68))) ^ (AU$37/12) -1</f>
        <v>1.1714916919853158E-2</v>
      </c>
      <c r="AV128" s="27">
        <f t="shared" si="84"/>
        <v>1.1714916919853158E-2</v>
      </c>
      <c r="AW128" s="27">
        <f t="shared" si="84"/>
        <v>1.1714916919853158E-2</v>
      </c>
      <c r="AX128" s="27">
        <f t="shared" si="84"/>
        <v>1.1714916919853158E-2</v>
      </c>
      <c r="AY128" s="27">
        <f t="shared" si="84"/>
        <v>1.1714916919853158E-2</v>
      </c>
      <c r="AZ128" s="27">
        <f t="shared" si="84"/>
        <v>1.1714916919853158E-2</v>
      </c>
      <c r="BA128" s="27">
        <f t="shared" si="84"/>
        <v>1.1714916919853158E-2</v>
      </c>
      <c r="BB128" s="27">
        <f t="shared" si="84"/>
        <v>1.1714916919853158E-2</v>
      </c>
      <c r="BC128" s="27">
        <f t="shared" si="84"/>
        <v>1.1714916919853158E-2</v>
      </c>
      <c r="BD128" s="27">
        <f t="shared" si="84"/>
        <v>1.1714916919853158E-2</v>
      </c>
      <c r="BE128" s="27">
        <f t="shared" si="84"/>
        <v>1.1714916919853158E-2</v>
      </c>
      <c r="BF128" s="27">
        <f t="shared" si="84"/>
        <v>1.1714916919853158E-2</v>
      </c>
      <c r="BG128" s="27">
        <f t="shared" si="84"/>
        <v>1.1714916919853158E-2</v>
      </c>
      <c r="BH128" s="27">
        <f t="shared" si="84"/>
        <v>1.1714916919853158E-2</v>
      </c>
      <c r="BI128" s="27">
        <f t="shared" si="84"/>
        <v>1.1714916919853158E-2</v>
      </c>
      <c r="BJ128" s="27">
        <f t="shared" si="84"/>
        <v>1.1714916919853158E-2</v>
      </c>
      <c r="BK128" s="27">
        <f t="shared" si="84"/>
        <v>1.1714916919853158E-2</v>
      </c>
      <c r="BL128" s="27">
        <f t="shared" si="84"/>
        <v>1.1714916919853158E-2</v>
      </c>
      <c r="BM128" s="27">
        <f t="shared" si="84"/>
        <v>1.1714916919853158E-2</v>
      </c>
      <c r="BN128" s="27">
        <f t="shared" si="84"/>
        <v>1.1714916919853158E-2</v>
      </c>
      <c r="BO128" s="27">
        <f t="shared" si="84"/>
        <v>1.1714916919853158E-2</v>
      </c>
      <c r="BP128" s="27">
        <f t="shared" si="84"/>
        <v>1.1714916919853158E-2</v>
      </c>
      <c r="BQ128" s="27">
        <f t="shared" si="84"/>
        <v>1.1714916919853158E-2</v>
      </c>
      <c r="BR128" s="27">
        <f t="shared" si="84"/>
        <v>1.1714916919853158E-2</v>
      </c>
      <c r="BS128" s="27">
        <f t="shared" si="84"/>
        <v>1.1714916919853158E-2</v>
      </c>
      <c r="BT128" s="27">
        <f t="shared" si="84"/>
        <v>1.1714916919853158E-2</v>
      </c>
      <c r="BU128" s="27">
        <f t="shared" si="84"/>
        <v>1.1714916919853158E-2</v>
      </c>
      <c r="BV128" s="27">
        <f t="shared" si="84"/>
        <v>1.1714916919853158E-2</v>
      </c>
      <c r="BW128" s="27">
        <f t="shared" si="84"/>
        <v>1.1714916919853158E-2</v>
      </c>
      <c r="BX128" s="27">
        <f t="shared" si="84"/>
        <v>1.1714916919853158E-2</v>
      </c>
      <c r="BY128" s="27">
        <f t="shared" si="84"/>
        <v>1.1714916919853158E-2</v>
      </c>
      <c r="BZ128" s="27">
        <f t="shared" si="84"/>
        <v>1.1714916919853158E-2</v>
      </c>
      <c r="CA128" s="27">
        <f t="shared" ref="CA128:DF128" si="85">((1+$B127) / IF(Prj_Inflation, 1, 1+CHOOSE(Prj_CurReport, CA$49,CA$62,CA$68))) ^ (CA$37/12) -1</f>
        <v>1.1714916919853158E-2</v>
      </c>
      <c r="CB128" s="27">
        <f t="shared" si="85"/>
        <v>1.1714916919853158E-2</v>
      </c>
      <c r="CC128" s="27">
        <f t="shared" si="85"/>
        <v>1.1714916919853158E-2</v>
      </c>
      <c r="CD128" s="27">
        <f t="shared" si="85"/>
        <v>1.1714916919853158E-2</v>
      </c>
      <c r="CE128" s="27">
        <f t="shared" si="85"/>
        <v>1.1714916919853158E-2</v>
      </c>
      <c r="CF128" s="27">
        <f t="shared" si="85"/>
        <v>1.1714916919853158E-2</v>
      </c>
      <c r="CG128" s="27">
        <f t="shared" si="85"/>
        <v>1.1714916919853158E-2</v>
      </c>
      <c r="CH128" s="27">
        <f t="shared" si="85"/>
        <v>1.1714916919853158E-2</v>
      </c>
      <c r="CI128" s="27">
        <f t="shared" si="85"/>
        <v>1.1714916919853158E-2</v>
      </c>
      <c r="CJ128" s="27">
        <f t="shared" si="85"/>
        <v>1.1714916919853158E-2</v>
      </c>
      <c r="CK128" s="27">
        <f t="shared" si="85"/>
        <v>1.1714916919853158E-2</v>
      </c>
      <c r="CL128" s="27">
        <f t="shared" si="85"/>
        <v>1.1714916919853158E-2</v>
      </c>
      <c r="CM128" s="27">
        <f t="shared" si="85"/>
        <v>1.1714916919853158E-2</v>
      </c>
      <c r="CN128" s="27">
        <f t="shared" si="85"/>
        <v>1.1714916919853158E-2</v>
      </c>
      <c r="CO128" s="27">
        <f t="shared" si="85"/>
        <v>1.1714916919853158E-2</v>
      </c>
      <c r="CP128" s="27">
        <f t="shared" si="85"/>
        <v>1.1714916919853158E-2</v>
      </c>
      <c r="CQ128" s="27">
        <f t="shared" si="85"/>
        <v>1.1714916919853158E-2</v>
      </c>
      <c r="CR128" s="27">
        <f t="shared" si="85"/>
        <v>1.1714916919853158E-2</v>
      </c>
      <c r="CS128" s="27">
        <f t="shared" si="85"/>
        <v>1.1714916919853158E-2</v>
      </c>
      <c r="CT128" s="27">
        <f t="shared" si="85"/>
        <v>1.1714916919853158E-2</v>
      </c>
      <c r="CU128" s="27">
        <f t="shared" si="85"/>
        <v>1.1714916919853158E-2</v>
      </c>
      <c r="CV128" s="27">
        <f t="shared" si="85"/>
        <v>1.1714916919853158E-2</v>
      </c>
      <c r="CW128" s="27">
        <f t="shared" si="85"/>
        <v>1.1714916919853158E-2</v>
      </c>
      <c r="CX128" s="27">
        <f t="shared" si="85"/>
        <v>1.1714916919853158E-2</v>
      </c>
      <c r="CY128" s="27">
        <f t="shared" si="85"/>
        <v>1.1714916919853158E-2</v>
      </c>
      <c r="CZ128" s="27">
        <f t="shared" si="85"/>
        <v>1.1714916919853158E-2</v>
      </c>
      <c r="DA128" s="27">
        <f t="shared" si="85"/>
        <v>1.1714916919853158E-2</v>
      </c>
      <c r="DB128" s="27">
        <f t="shared" si="85"/>
        <v>1.1714916919853158E-2</v>
      </c>
      <c r="DC128" s="27">
        <f t="shared" si="85"/>
        <v>1.1714916919853158E-2</v>
      </c>
      <c r="DD128" s="27">
        <f t="shared" si="85"/>
        <v>1.1714916919853158E-2</v>
      </c>
      <c r="DE128" s="27">
        <f t="shared" si="85"/>
        <v>1.1714916919853158E-2</v>
      </c>
      <c r="DF128" s="27">
        <f t="shared" si="85"/>
        <v>1.1714916919853158E-2</v>
      </c>
      <c r="DG128" s="27">
        <f t="shared" ref="DG128:DV128" si="86">((1+$B127) / IF(Prj_Inflation, 1, 1+CHOOSE(Prj_CurReport, DG$49,DG$62,DG$68))) ^ (DG$37/12) -1</f>
        <v>1.1714916919853158E-2</v>
      </c>
      <c r="DH128" s="27">
        <f t="shared" si="86"/>
        <v>1.1714916919853158E-2</v>
      </c>
      <c r="DI128" s="27">
        <f t="shared" si="86"/>
        <v>1.1714916919853158E-2</v>
      </c>
      <c r="DJ128" s="27">
        <f t="shared" si="86"/>
        <v>1.1714916919853158E-2</v>
      </c>
      <c r="DK128" s="27">
        <f t="shared" si="86"/>
        <v>1.1714916919853158E-2</v>
      </c>
      <c r="DL128" s="27">
        <f t="shared" si="86"/>
        <v>1.1714916919853158E-2</v>
      </c>
      <c r="DM128" s="27">
        <f t="shared" si="86"/>
        <v>1.1714916919853158E-2</v>
      </c>
      <c r="DN128" s="27">
        <f t="shared" si="86"/>
        <v>1.1714916919853158E-2</v>
      </c>
      <c r="DO128" s="27">
        <f t="shared" si="86"/>
        <v>1.1714916919853158E-2</v>
      </c>
      <c r="DP128" s="27">
        <f t="shared" si="86"/>
        <v>1.1714916919853158E-2</v>
      </c>
      <c r="DQ128" s="27">
        <f t="shared" si="86"/>
        <v>1.1714916919853158E-2</v>
      </c>
      <c r="DR128" s="27">
        <f t="shared" si="86"/>
        <v>1.1714916919853158E-2</v>
      </c>
      <c r="DS128" s="27">
        <f t="shared" si="86"/>
        <v>1.1714916919853158E-2</v>
      </c>
      <c r="DT128" s="27">
        <f t="shared" si="86"/>
        <v>1.1714916919853158E-2</v>
      </c>
      <c r="DU128" s="27">
        <f t="shared" si="86"/>
        <v>1.1714916919853158E-2</v>
      </c>
      <c r="DV128" s="27">
        <f t="shared" si="86"/>
        <v>1.1714916919853158E-2</v>
      </c>
    </row>
    <row r="129" spans="1:126" outlineLevel="1" x14ac:dyDescent="0.2">
      <c r="A129" s="33" t="str">
        <f ca="1">Language!A467</f>
        <v>коэффициент дисконта на начало периода</v>
      </c>
      <c r="B129" s="17"/>
      <c r="F129" s="6" t="s">
        <v>696</v>
      </c>
      <c r="G129" s="29">
        <f>IF(G$2=1,1,F129*(1+F128))</f>
        <v>1</v>
      </c>
      <c r="H129" s="29">
        <f>IF(H$2=1,1,G129*(1+G128))</f>
        <v>1.0117149169198532</v>
      </c>
      <c r="I129" s="29">
        <f t="shared" ref="I129:DV129" si="87">IF(I$2=1,1,H129*(1+H128))</f>
        <v>1.0235670731181454</v>
      </c>
      <c r="J129" s="29">
        <f t="shared" si="87"/>
        <v>1.0355580763416217</v>
      </c>
      <c r="K129" s="29">
        <f t="shared" si="87"/>
        <v>1.0476895531716468</v>
      </c>
      <c r="L129" s="29">
        <f t="shared" si="87"/>
        <v>1.0599631492448507</v>
      </c>
      <c r="M129" s="29">
        <f t="shared" si="87"/>
        <v>1.07238052947636</v>
      </c>
      <c r="N129" s="29">
        <f t="shared" si="87"/>
        <v>1.0849433782856437</v>
      </c>
      <c r="O129" s="29">
        <f t="shared" si="87"/>
        <v>1.0976533998250049</v>
      </c>
      <c r="P129" s="29">
        <f t="shared" si="87"/>
        <v>1.1105123182107492</v>
      </c>
      <c r="Q129" s="29">
        <f t="shared" si="87"/>
        <v>1.1235218777570617</v>
      </c>
      <c r="R129" s="29">
        <f t="shared" si="87"/>
        <v>1.1366838432126232</v>
      </c>
      <c r="S129" s="29">
        <f t="shared" si="87"/>
        <v>1.1499999999999984</v>
      </c>
      <c r="T129" s="29">
        <f t="shared" si="87"/>
        <v>1.1634721544578295</v>
      </c>
      <c r="U129" s="29">
        <f t="shared" si="87"/>
        <v>1.1771021340858656</v>
      </c>
      <c r="V129" s="29">
        <f t="shared" si="87"/>
        <v>1.1908917877928633</v>
      </c>
      <c r="W129" s="29">
        <f t="shared" si="87"/>
        <v>1.2048429861473922</v>
      </c>
      <c r="X129" s="29">
        <f t="shared" si="87"/>
        <v>1.2189576216315767</v>
      </c>
      <c r="Y129" s="29">
        <f t="shared" si="87"/>
        <v>1.2332376088978125</v>
      </c>
      <c r="Z129" s="29">
        <f t="shared" si="87"/>
        <v>1.2476848850284887</v>
      </c>
      <c r="AA129" s="29">
        <f t="shared" si="87"/>
        <v>1.2623014097987539</v>
      </c>
      <c r="AB129" s="29">
        <f t="shared" si="87"/>
        <v>1.2770891659423598</v>
      </c>
      <c r="AC129" s="29">
        <f t="shared" si="87"/>
        <v>1.2920501594206191</v>
      </c>
      <c r="AD129" s="29">
        <f t="shared" si="87"/>
        <v>1.3071864196945147</v>
      </c>
      <c r="AE129" s="29">
        <f t="shared" si="87"/>
        <v>1.3224999999999962</v>
      </c>
      <c r="AF129" s="29">
        <f t="shared" si="87"/>
        <v>1.337992977626502</v>
      </c>
      <c r="AG129" s="29">
        <f t="shared" si="87"/>
        <v>1.3536674541987435</v>
      </c>
      <c r="AH129" s="29">
        <f t="shared" si="87"/>
        <v>1.3695255559617909</v>
      </c>
      <c r="AI129" s="29">
        <f t="shared" si="87"/>
        <v>1.3855694340694991</v>
      </c>
      <c r="AJ129" s="29">
        <f t="shared" si="87"/>
        <v>1.4018012648763112</v>
      </c>
      <c r="AK129" s="29">
        <f t="shared" si="87"/>
        <v>1.4182232502324823</v>
      </c>
      <c r="AL129" s="29">
        <f t="shared" si="87"/>
        <v>1.43483761778276</v>
      </c>
      <c r="AM129" s="29">
        <f t="shared" si="87"/>
        <v>1.451646621268565</v>
      </c>
      <c r="AN129" s="29">
        <f t="shared" si="87"/>
        <v>1.4686525408337119</v>
      </c>
      <c r="AO129" s="29">
        <f t="shared" si="87"/>
        <v>1.48585768333371</v>
      </c>
      <c r="AP129" s="29">
        <f t="shared" si="87"/>
        <v>1.50326438264869</v>
      </c>
      <c r="AQ129" s="29">
        <f t="shared" si="87"/>
        <v>1.5208749999999938</v>
      </c>
      <c r="AR129" s="29">
        <f t="shared" si="87"/>
        <v>1.5386919242704753</v>
      </c>
      <c r="AS129" s="29">
        <f t="shared" si="87"/>
        <v>1.5567175723285529</v>
      </c>
      <c r="AT129" s="29">
        <f t="shared" si="87"/>
        <v>1.5749543893560574</v>
      </c>
      <c r="AU129" s="29">
        <f t="shared" si="87"/>
        <v>1.5934048491799215</v>
      </c>
      <c r="AV129" s="29">
        <f t="shared" si="87"/>
        <v>1.6120714546077555</v>
      </c>
      <c r="AW129" s="29">
        <f t="shared" si="87"/>
        <v>1.6309567377673522</v>
      </c>
      <c r="AX129" s="29">
        <f t="shared" si="87"/>
        <v>1.6500632604501715</v>
      </c>
      <c r="AY129" s="29">
        <f t="shared" si="87"/>
        <v>1.6693936144588473</v>
      </c>
      <c r="AZ129" s="29">
        <f t="shared" si="87"/>
        <v>1.6889504219587661</v>
      </c>
      <c r="BA129" s="29">
        <f t="shared" si="87"/>
        <v>1.7087363358337639</v>
      </c>
      <c r="BB129" s="29">
        <f t="shared" si="87"/>
        <v>1.7287540400459909</v>
      </c>
      <c r="BC129" s="29">
        <f t="shared" si="87"/>
        <v>1.7490062499999901</v>
      </c>
      <c r="BD129" s="29">
        <f t="shared" si="87"/>
        <v>1.769495712911044</v>
      </c>
      <c r="BE129" s="29">
        <f t="shared" si="87"/>
        <v>1.7902252081778331</v>
      </c>
      <c r="BF129" s="29">
        <f t="shared" si="87"/>
        <v>1.8111975477594633</v>
      </c>
      <c r="BG129" s="29">
        <f t="shared" si="87"/>
        <v>1.8324155765569072</v>
      </c>
      <c r="BH129" s="29">
        <f t="shared" si="87"/>
        <v>1.8538821727989163</v>
      </c>
      <c r="BI129" s="29">
        <f t="shared" si="87"/>
        <v>1.8756002484324525</v>
      </c>
      <c r="BJ129" s="29">
        <f t="shared" si="87"/>
        <v>1.8975727495176946</v>
      </c>
      <c r="BK129" s="29">
        <f t="shared" si="87"/>
        <v>1.9198026566276718</v>
      </c>
      <c r="BL129" s="29">
        <f t="shared" si="87"/>
        <v>1.9422929852525783</v>
      </c>
      <c r="BM129" s="29">
        <f t="shared" si="87"/>
        <v>1.9650467862088259</v>
      </c>
      <c r="BN129" s="29">
        <f t="shared" si="87"/>
        <v>1.9880671460528867</v>
      </c>
      <c r="BO129" s="29">
        <f t="shared" si="87"/>
        <v>2.011357187499986</v>
      </c>
      <c r="BP129" s="29">
        <f t="shared" si="87"/>
        <v>2.0349200698476979</v>
      </c>
      <c r="BQ129" s="29">
        <f t="shared" si="87"/>
        <v>2.0587589894045055</v>
      </c>
      <c r="BR129" s="29">
        <f t="shared" si="87"/>
        <v>2.0828771799233801</v>
      </c>
      <c r="BS129" s="29">
        <f t="shared" si="87"/>
        <v>2.1072779130404404</v>
      </c>
      <c r="BT129" s="29">
        <f t="shared" si="87"/>
        <v>2.1319644987187507</v>
      </c>
      <c r="BU129" s="29">
        <f t="shared" si="87"/>
        <v>2.1569402856973174</v>
      </c>
      <c r="BV129" s="29">
        <f t="shared" si="87"/>
        <v>2.1822086619453458</v>
      </c>
      <c r="BW129" s="29">
        <f t="shared" si="87"/>
        <v>2.2077730551218195</v>
      </c>
      <c r="BX129" s="29">
        <f t="shared" si="87"/>
        <v>2.233636933040462</v>
      </c>
      <c r="BY129" s="29">
        <f t="shared" si="87"/>
        <v>2.2598038041401467</v>
      </c>
      <c r="BZ129" s="29">
        <f t="shared" si="87"/>
        <v>2.2862772179608166</v>
      </c>
      <c r="CA129" s="29">
        <f t="shared" si="87"/>
        <v>2.3130607656249804</v>
      </c>
      <c r="CB129" s="29">
        <f t="shared" si="87"/>
        <v>2.3401580803248492</v>
      </c>
      <c r="CC129" s="29">
        <f t="shared" si="87"/>
        <v>2.3675728378151777</v>
      </c>
      <c r="CD129" s="29">
        <f t="shared" si="87"/>
        <v>2.3953087569118834</v>
      </c>
      <c r="CE129" s="29">
        <f t="shared" si="87"/>
        <v>2.4233695999965028</v>
      </c>
      <c r="CF129" s="29">
        <f t="shared" si="87"/>
        <v>2.4517591735265598</v>
      </c>
      <c r="CG129" s="29">
        <f t="shared" si="87"/>
        <v>2.4804813285519112</v>
      </c>
      <c r="CH129" s="29">
        <f t="shared" si="87"/>
        <v>2.5095399612371438</v>
      </c>
      <c r="CI129" s="29">
        <f t="shared" si="87"/>
        <v>2.5389390133900887</v>
      </c>
      <c r="CJ129" s="29">
        <f t="shared" si="87"/>
        <v>2.5686824729965276</v>
      </c>
      <c r="CK129" s="29">
        <f t="shared" si="87"/>
        <v>2.5987743747611649</v>
      </c>
      <c r="CL129" s="29">
        <f t="shared" si="87"/>
        <v>2.6292188006549351</v>
      </c>
      <c r="CM129" s="29">
        <f t="shared" si="87"/>
        <v>2.6600198804687234</v>
      </c>
      <c r="CN129" s="29">
        <f t="shared" si="87"/>
        <v>2.6911817923735724</v>
      </c>
      <c r="CO129" s="29">
        <f t="shared" si="87"/>
        <v>2.7227087634874501</v>
      </c>
      <c r="CP129" s="29">
        <f t="shared" si="87"/>
        <v>2.7546050704486618</v>
      </c>
      <c r="CQ129" s="29">
        <f t="shared" si="87"/>
        <v>2.7868750399959743</v>
      </c>
      <c r="CR129" s="29">
        <f t="shared" si="87"/>
        <v>2.8195230495555395</v>
      </c>
      <c r="CS129" s="29">
        <f t="shared" si="87"/>
        <v>2.8525535278346936</v>
      </c>
      <c r="CT129" s="29">
        <f t="shared" si="87"/>
        <v>2.8859709554227111</v>
      </c>
      <c r="CU129" s="29">
        <f t="shared" si="87"/>
        <v>2.9197798653985974</v>
      </c>
      <c r="CV129" s="29">
        <f t="shared" si="87"/>
        <v>2.9539848439460021</v>
      </c>
      <c r="CW129" s="29">
        <f t="shared" si="87"/>
        <v>2.9885905309753351</v>
      </c>
      <c r="CX129" s="29">
        <f t="shared" si="87"/>
        <v>3.0236016207531708</v>
      </c>
      <c r="CY129" s="29">
        <f t="shared" si="87"/>
        <v>3.0590228625390274</v>
      </c>
      <c r="CZ129" s="29">
        <f t="shared" si="87"/>
        <v>3.0948590612296036</v>
      </c>
      <c r="DA129" s="29">
        <f t="shared" si="87"/>
        <v>3.1311150780105632</v>
      </c>
      <c r="DB129" s="29">
        <f t="shared" si="87"/>
        <v>3.1677958310159564</v>
      </c>
      <c r="DC129" s="29">
        <f t="shared" si="87"/>
        <v>3.2049062959953654</v>
      </c>
      <c r="DD129" s="29">
        <f t="shared" si="87"/>
        <v>3.2424515069888655</v>
      </c>
      <c r="DE129" s="29">
        <f t="shared" si="87"/>
        <v>3.2804365570098928</v>
      </c>
      <c r="DF129" s="29">
        <f t="shared" si="87"/>
        <v>3.318866598736113</v>
      </c>
      <c r="DG129" s="29">
        <f t="shared" si="87"/>
        <v>3.3577468452083821</v>
      </c>
      <c r="DH129" s="29">
        <f t="shared" si="87"/>
        <v>3.3970825705378975</v>
      </c>
      <c r="DI129" s="29">
        <f t="shared" si="87"/>
        <v>3.4368791106216303</v>
      </c>
      <c r="DJ129" s="29">
        <f t="shared" si="87"/>
        <v>3.4771418638661413</v>
      </c>
      <c r="DK129" s="29">
        <f t="shared" si="87"/>
        <v>3.5178762919198765</v>
      </c>
      <c r="DL129" s="29">
        <f t="shared" si="87"/>
        <v>3.5590879204140391</v>
      </c>
      <c r="DM129" s="29">
        <f t="shared" si="87"/>
        <v>3.6007823397121426</v>
      </c>
      <c r="DN129" s="29">
        <f t="shared" si="87"/>
        <v>3.6429652056683448</v>
      </c>
      <c r="DO129" s="29">
        <f t="shared" si="87"/>
        <v>3.6856422403946651</v>
      </c>
      <c r="DP129" s="29">
        <f t="shared" si="87"/>
        <v>3.7288192330371901</v>
      </c>
      <c r="DQ129" s="29">
        <f t="shared" si="87"/>
        <v>3.7725020405613714</v>
      </c>
      <c r="DR129" s="29">
        <f t="shared" si="87"/>
        <v>3.8166965885465243</v>
      </c>
      <c r="DS129" s="29">
        <f t="shared" si="87"/>
        <v>3.8614088719896338</v>
      </c>
      <c r="DT129" s="29">
        <f t="shared" si="87"/>
        <v>3.9066449561185763</v>
      </c>
      <c r="DU129" s="29">
        <f t="shared" si="87"/>
        <v>3.952410977214869</v>
      </c>
      <c r="DV129" s="29">
        <f t="shared" si="87"/>
        <v>3.9987131434460568</v>
      </c>
    </row>
    <row r="130" spans="1:126" x14ac:dyDescent="0.2">
      <c r="A130" s="10"/>
      <c r="B130" s="17"/>
    </row>
    <row r="131" spans="1:126" x14ac:dyDescent="0.2">
      <c r="A131" s="10" t="str">
        <f ca="1">Language!A469</f>
        <v>Расчет средневзвешенной ставки:</v>
      </c>
      <c r="B131" s="17"/>
    </row>
    <row r="132" spans="1:126" x14ac:dyDescent="0.2">
      <c r="A132" s="10" t="str">
        <f ca="1">Language!A470</f>
        <v>Ставка налога на прибыль, T</v>
      </c>
      <c r="B132" s="292">
        <f>$G87</f>
        <v>0.2</v>
      </c>
    </row>
    <row r="133" spans="1:126" x14ac:dyDescent="0.2">
      <c r="A133" s="10" t="str">
        <f ca="1">Language!A471</f>
        <v>Доля заемного капитала в расчете ставки, Wd</v>
      </c>
      <c r="B133" s="293">
        <f>IF(ISNUMBER(Анализ!B111), Анализ!B111, 0%)</f>
        <v>1</v>
      </c>
      <c r="F133" s="6" t="s">
        <v>1922</v>
      </c>
    </row>
    <row r="134" spans="1:126" x14ac:dyDescent="0.2">
      <c r="A134" s="10" t="str">
        <f ca="1">Language!A472</f>
        <v>Доля собственного капитала в расчете ставки, We</v>
      </c>
      <c r="B134" s="31">
        <f>100%-B133</f>
        <v>0</v>
      </c>
    </row>
    <row r="135" spans="1:126" x14ac:dyDescent="0.2">
      <c r="A135" s="10" t="str">
        <f ca="1">Language!A473</f>
        <v xml:space="preserve">WACC = Re * We + Rd * Wd * (1-T) = </v>
      </c>
      <c r="B135" s="294">
        <f>B124*B134+B127*B133*(1-B132)</f>
        <v>0.1199999999999992</v>
      </c>
      <c r="F135" s="6" t="s">
        <v>1921</v>
      </c>
      <c r="G135" s="295">
        <f>IF(G2=1,B135,F135)</f>
        <v>0.1199999999999992</v>
      </c>
      <c r="H135" s="295">
        <f t="shared" ref="H135:DV135" si="88">IF(H2=1,C135,G135)</f>
        <v>0.1199999999999992</v>
      </c>
      <c r="I135" s="295">
        <f t="shared" si="88"/>
        <v>0.1199999999999992</v>
      </c>
      <c r="J135" s="295">
        <f t="shared" si="88"/>
        <v>0.1199999999999992</v>
      </c>
      <c r="K135" s="295">
        <f t="shared" si="88"/>
        <v>0.1199999999999992</v>
      </c>
      <c r="L135" s="295">
        <f t="shared" si="88"/>
        <v>0.1199999999999992</v>
      </c>
      <c r="M135" s="295">
        <f t="shared" si="88"/>
        <v>0.1199999999999992</v>
      </c>
      <c r="N135" s="295">
        <f t="shared" si="88"/>
        <v>0.1199999999999992</v>
      </c>
      <c r="O135" s="295">
        <f t="shared" si="88"/>
        <v>0.1199999999999992</v>
      </c>
      <c r="P135" s="295">
        <f t="shared" si="88"/>
        <v>0.1199999999999992</v>
      </c>
      <c r="Q135" s="295">
        <f t="shared" si="88"/>
        <v>0.1199999999999992</v>
      </c>
      <c r="R135" s="295">
        <f t="shared" si="88"/>
        <v>0.1199999999999992</v>
      </c>
      <c r="S135" s="295">
        <f t="shared" si="88"/>
        <v>0.1199999999999992</v>
      </c>
      <c r="T135" s="295">
        <f t="shared" si="88"/>
        <v>0.1199999999999992</v>
      </c>
      <c r="U135" s="295">
        <f t="shared" si="88"/>
        <v>0.1199999999999992</v>
      </c>
      <c r="V135" s="295">
        <f t="shared" si="88"/>
        <v>0.1199999999999992</v>
      </c>
      <c r="W135" s="295">
        <f t="shared" si="88"/>
        <v>0.1199999999999992</v>
      </c>
      <c r="X135" s="295">
        <f t="shared" si="88"/>
        <v>0.1199999999999992</v>
      </c>
      <c r="Y135" s="295">
        <f t="shared" si="88"/>
        <v>0.1199999999999992</v>
      </c>
      <c r="Z135" s="295">
        <f t="shared" si="88"/>
        <v>0.1199999999999992</v>
      </c>
      <c r="AA135" s="295">
        <f t="shared" si="88"/>
        <v>0.1199999999999992</v>
      </c>
      <c r="AB135" s="295">
        <f t="shared" si="88"/>
        <v>0.1199999999999992</v>
      </c>
      <c r="AC135" s="295">
        <f t="shared" si="88"/>
        <v>0.1199999999999992</v>
      </c>
      <c r="AD135" s="295">
        <f t="shared" si="88"/>
        <v>0.1199999999999992</v>
      </c>
      <c r="AE135" s="295">
        <f t="shared" si="88"/>
        <v>0.1199999999999992</v>
      </c>
      <c r="AF135" s="295">
        <f t="shared" si="88"/>
        <v>0.1199999999999992</v>
      </c>
      <c r="AG135" s="295">
        <f t="shared" si="88"/>
        <v>0.1199999999999992</v>
      </c>
      <c r="AH135" s="295">
        <f t="shared" si="88"/>
        <v>0.1199999999999992</v>
      </c>
      <c r="AI135" s="295">
        <f t="shared" si="88"/>
        <v>0.1199999999999992</v>
      </c>
      <c r="AJ135" s="295">
        <f t="shared" si="88"/>
        <v>0.1199999999999992</v>
      </c>
      <c r="AK135" s="295">
        <f t="shared" si="88"/>
        <v>0.1199999999999992</v>
      </c>
      <c r="AL135" s="295">
        <f t="shared" si="88"/>
        <v>0.1199999999999992</v>
      </c>
      <c r="AM135" s="295">
        <f t="shared" si="88"/>
        <v>0.1199999999999992</v>
      </c>
      <c r="AN135" s="295">
        <f t="shared" si="88"/>
        <v>0.1199999999999992</v>
      </c>
      <c r="AO135" s="295">
        <f t="shared" si="88"/>
        <v>0.1199999999999992</v>
      </c>
      <c r="AP135" s="295">
        <f t="shared" si="88"/>
        <v>0.1199999999999992</v>
      </c>
      <c r="AQ135" s="295">
        <f t="shared" si="88"/>
        <v>0.1199999999999992</v>
      </c>
      <c r="AR135" s="295">
        <f t="shared" si="88"/>
        <v>0.1199999999999992</v>
      </c>
      <c r="AS135" s="295">
        <f t="shared" si="88"/>
        <v>0.1199999999999992</v>
      </c>
      <c r="AT135" s="295">
        <f t="shared" si="88"/>
        <v>0.1199999999999992</v>
      </c>
      <c r="AU135" s="295">
        <f t="shared" si="88"/>
        <v>0.1199999999999992</v>
      </c>
      <c r="AV135" s="295">
        <f t="shared" si="88"/>
        <v>0.1199999999999992</v>
      </c>
      <c r="AW135" s="295">
        <f t="shared" si="88"/>
        <v>0.1199999999999992</v>
      </c>
      <c r="AX135" s="295">
        <f t="shared" si="88"/>
        <v>0.1199999999999992</v>
      </c>
      <c r="AY135" s="295">
        <f t="shared" si="88"/>
        <v>0.1199999999999992</v>
      </c>
      <c r="AZ135" s="295">
        <f t="shared" si="88"/>
        <v>0.1199999999999992</v>
      </c>
      <c r="BA135" s="295">
        <f t="shared" si="88"/>
        <v>0.1199999999999992</v>
      </c>
      <c r="BB135" s="295">
        <f t="shared" si="88"/>
        <v>0.1199999999999992</v>
      </c>
      <c r="BC135" s="295">
        <f t="shared" si="88"/>
        <v>0.1199999999999992</v>
      </c>
      <c r="BD135" s="295">
        <f t="shared" si="88"/>
        <v>0.1199999999999992</v>
      </c>
      <c r="BE135" s="295">
        <f t="shared" si="88"/>
        <v>0.1199999999999992</v>
      </c>
      <c r="BF135" s="295">
        <f t="shared" si="88"/>
        <v>0.1199999999999992</v>
      </c>
      <c r="BG135" s="295">
        <f t="shared" si="88"/>
        <v>0.1199999999999992</v>
      </c>
      <c r="BH135" s="295">
        <f t="shared" si="88"/>
        <v>0.1199999999999992</v>
      </c>
      <c r="BI135" s="295">
        <f t="shared" si="88"/>
        <v>0.1199999999999992</v>
      </c>
      <c r="BJ135" s="295">
        <f t="shared" si="88"/>
        <v>0.1199999999999992</v>
      </c>
      <c r="BK135" s="295">
        <f t="shared" si="88"/>
        <v>0.1199999999999992</v>
      </c>
      <c r="BL135" s="295">
        <f t="shared" si="88"/>
        <v>0.1199999999999992</v>
      </c>
      <c r="BM135" s="295">
        <f t="shared" si="88"/>
        <v>0.1199999999999992</v>
      </c>
      <c r="BN135" s="295">
        <f t="shared" si="88"/>
        <v>0.1199999999999992</v>
      </c>
      <c r="BO135" s="295">
        <f t="shared" si="88"/>
        <v>0.1199999999999992</v>
      </c>
      <c r="BP135" s="295">
        <f t="shared" si="88"/>
        <v>0.1199999999999992</v>
      </c>
      <c r="BQ135" s="295">
        <f t="shared" si="88"/>
        <v>0.1199999999999992</v>
      </c>
      <c r="BR135" s="295">
        <f t="shared" si="88"/>
        <v>0.1199999999999992</v>
      </c>
      <c r="BS135" s="295">
        <f t="shared" si="88"/>
        <v>0.1199999999999992</v>
      </c>
      <c r="BT135" s="295">
        <f t="shared" si="88"/>
        <v>0.1199999999999992</v>
      </c>
      <c r="BU135" s="295">
        <f t="shared" si="88"/>
        <v>0.1199999999999992</v>
      </c>
      <c r="BV135" s="295">
        <f t="shared" si="88"/>
        <v>0.1199999999999992</v>
      </c>
      <c r="BW135" s="295">
        <f t="shared" si="88"/>
        <v>0.1199999999999992</v>
      </c>
      <c r="BX135" s="295">
        <f t="shared" si="88"/>
        <v>0.1199999999999992</v>
      </c>
      <c r="BY135" s="295">
        <f t="shared" si="88"/>
        <v>0.1199999999999992</v>
      </c>
      <c r="BZ135" s="295">
        <f t="shared" si="88"/>
        <v>0.1199999999999992</v>
      </c>
      <c r="CA135" s="295">
        <f t="shared" si="88"/>
        <v>0.1199999999999992</v>
      </c>
      <c r="CB135" s="295">
        <f t="shared" si="88"/>
        <v>0.1199999999999992</v>
      </c>
      <c r="CC135" s="295">
        <f t="shared" si="88"/>
        <v>0.1199999999999992</v>
      </c>
      <c r="CD135" s="295">
        <f t="shared" si="88"/>
        <v>0.1199999999999992</v>
      </c>
      <c r="CE135" s="295">
        <f t="shared" si="88"/>
        <v>0.1199999999999992</v>
      </c>
      <c r="CF135" s="295">
        <f t="shared" si="88"/>
        <v>0.1199999999999992</v>
      </c>
      <c r="CG135" s="295">
        <f t="shared" si="88"/>
        <v>0.1199999999999992</v>
      </c>
      <c r="CH135" s="295">
        <f t="shared" si="88"/>
        <v>0.1199999999999992</v>
      </c>
      <c r="CI135" s="295">
        <f t="shared" si="88"/>
        <v>0.1199999999999992</v>
      </c>
      <c r="CJ135" s="295">
        <f t="shared" si="88"/>
        <v>0.1199999999999992</v>
      </c>
      <c r="CK135" s="295">
        <f t="shared" si="88"/>
        <v>0.1199999999999992</v>
      </c>
      <c r="CL135" s="295">
        <f t="shared" si="88"/>
        <v>0.1199999999999992</v>
      </c>
      <c r="CM135" s="295">
        <f t="shared" si="88"/>
        <v>0.1199999999999992</v>
      </c>
      <c r="CN135" s="295">
        <f t="shared" si="88"/>
        <v>0.1199999999999992</v>
      </c>
      <c r="CO135" s="295">
        <f t="shared" si="88"/>
        <v>0.1199999999999992</v>
      </c>
      <c r="CP135" s="295">
        <f t="shared" si="88"/>
        <v>0.1199999999999992</v>
      </c>
      <c r="CQ135" s="295">
        <f t="shared" si="88"/>
        <v>0.1199999999999992</v>
      </c>
      <c r="CR135" s="295">
        <f t="shared" si="88"/>
        <v>0.1199999999999992</v>
      </c>
      <c r="CS135" s="295">
        <f t="shared" si="88"/>
        <v>0.1199999999999992</v>
      </c>
      <c r="CT135" s="295">
        <f t="shared" si="88"/>
        <v>0.1199999999999992</v>
      </c>
      <c r="CU135" s="295">
        <f t="shared" si="88"/>
        <v>0.1199999999999992</v>
      </c>
      <c r="CV135" s="295">
        <f t="shared" si="88"/>
        <v>0.1199999999999992</v>
      </c>
      <c r="CW135" s="295">
        <f t="shared" si="88"/>
        <v>0.1199999999999992</v>
      </c>
      <c r="CX135" s="295">
        <f t="shared" si="88"/>
        <v>0.1199999999999992</v>
      </c>
      <c r="CY135" s="295">
        <f t="shared" si="88"/>
        <v>0.1199999999999992</v>
      </c>
      <c r="CZ135" s="295">
        <f t="shared" si="88"/>
        <v>0.1199999999999992</v>
      </c>
      <c r="DA135" s="295">
        <f t="shared" si="88"/>
        <v>0.1199999999999992</v>
      </c>
      <c r="DB135" s="295">
        <f t="shared" si="88"/>
        <v>0.1199999999999992</v>
      </c>
      <c r="DC135" s="295">
        <f t="shared" si="88"/>
        <v>0.1199999999999992</v>
      </c>
      <c r="DD135" s="295">
        <f t="shared" si="88"/>
        <v>0.1199999999999992</v>
      </c>
      <c r="DE135" s="295">
        <f t="shared" si="88"/>
        <v>0.1199999999999992</v>
      </c>
      <c r="DF135" s="295">
        <f t="shared" si="88"/>
        <v>0.1199999999999992</v>
      </c>
      <c r="DG135" s="295">
        <f t="shared" si="88"/>
        <v>0.1199999999999992</v>
      </c>
      <c r="DH135" s="295">
        <f t="shared" si="88"/>
        <v>0.1199999999999992</v>
      </c>
      <c r="DI135" s="295">
        <f t="shared" si="88"/>
        <v>0.1199999999999992</v>
      </c>
      <c r="DJ135" s="295">
        <f t="shared" si="88"/>
        <v>0.1199999999999992</v>
      </c>
      <c r="DK135" s="295">
        <f t="shared" si="88"/>
        <v>0.1199999999999992</v>
      </c>
      <c r="DL135" s="295">
        <f t="shared" si="88"/>
        <v>0.1199999999999992</v>
      </c>
      <c r="DM135" s="295">
        <f t="shared" si="88"/>
        <v>0.1199999999999992</v>
      </c>
      <c r="DN135" s="295">
        <f t="shared" si="88"/>
        <v>0.1199999999999992</v>
      </c>
      <c r="DO135" s="295">
        <f t="shared" si="88"/>
        <v>0.1199999999999992</v>
      </c>
      <c r="DP135" s="295">
        <f t="shared" si="88"/>
        <v>0.1199999999999992</v>
      </c>
      <c r="DQ135" s="295">
        <f t="shared" si="88"/>
        <v>0.1199999999999992</v>
      </c>
      <c r="DR135" s="295">
        <f t="shared" si="88"/>
        <v>0.1199999999999992</v>
      </c>
      <c r="DS135" s="295">
        <f t="shared" si="88"/>
        <v>0.1199999999999992</v>
      </c>
      <c r="DT135" s="295">
        <f t="shared" si="88"/>
        <v>0.1199999999999992</v>
      </c>
      <c r="DU135" s="295">
        <f t="shared" si="88"/>
        <v>0.1199999999999992</v>
      </c>
      <c r="DV135" s="295">
        <f t="shared" si="88"/>
        <v>0.1199999999999992</v>
      </c>
    </row>
    <row r="136" spans="1:126" outlineLevel="1" x14ac:dyDescent="0.2">
      <c r="A136" s="33" t="str">
        <f ca="1">Language!A466</f>
        <v>ставка на расчетный период</v>
      </c>
      <c r="B136" s="17"/>
      <c r="C136" s="1" t="s">
        <v>1</v>
      </c>
      <c r="F136" s="6" t="s">
        <v>696</v>
      </c>
      <c r="G136" s="27">
        <f t="shared" ref="G136:N136" si="89">((1+G135) / IF(Prj_Inflation, 1, 1+CHOOSE(Prj_CurReport, G$49,G$62,G$68))) ^ (G$37/12) -1</f>
        <v>9.4887929345828237E-3</v>
      </c>
      <c r="H136" s="27">
        <f t="shared" si="89"/>
        <v>9.4887929345828237E-3</v>
      </c>
      <c r="I136" s="27">
        <f t="shared" si="89"/>
        <v>9.4887929345828237E-3</v>
      </c>
      <c r="J136" s="27">
        <f t="shared" si="89"/>
        <v>9.4887929345828237E-3</v>
      </c>
      <c r="K136" s="27">
        <f t="shared" si="89"/>
        <v>9.4887929345828237E-3</v>
      </c>
      <c r="L136" s="27">
        <f t="shared" si="89"/>
        <v>9.4887929345828237E-3</v>
      </c>
      <c r="M136" s="27">
        <f t="shared" si="89"/>
        <v>9.4887929345828237E-3</v>
      </c>
      <c r="N136" s="27">
        <f t="shared" si="89"/>
        <v>9.4887929345828237E-3</v>
      </c>
      <c r="O136" s="27">
        <f t="shared" ref="O136:AT136" si="90">((1+O135) / IF(Prj_Inflation, 1, 1+CHOOSE(Prj_CurReport, O$49,O$62,O$68))) ^ (O$37/12) -1</f>
        <v>9.4887929345828237E-3</v>
      </c>
      <c r="P136" s="27">
        <f t="shared" si="90"/>
        <v>9.4887929345828237E-3</v>
      </c>
      <c r="Q136" s="27">
        <f t="shared" si="90"/>
        <v>9.4887929345828237E-3</v>
      </c>
      <c r="R136" s="27">
        <f t="shared" si="90"/>
        <v>9.4887929345828237E-3</v>
      </c>
      <c r="S136" s="27">
        <f t="shared" si="90"/>
        <v>9.4887929345828237E-3</v>
      </c>
      <c r="T136" s="27">
        <f t="shared" si="90"/>
        <v>9.4887929345828237E-3</v>
      </c>
      <c r="U136" s="27">
        <f t="shared" si="90"/>
        <v>9.4887929345828237E-3</v>
      </c>
      <c r="V136" s="27">
        <f t="shared" si="90"/>
        <v>9.4887929345828237E-3</v>
      </c>
      <c r="W136" s="27">
        <f t="shared" si="90"/>
        <v>9.4887929345828237E-3</v>
      </c>
      <c r="X136" s="27">
        <f t="shared" si="90"/>
        <v>9.4887929345828237E-3</v>
      </c>
      <c r="Y136" s="27">
        <f t="shared" si="90"/>
        <v>9.4887929345828237E-3</v>
      </c>
      <c r="Z136" s="27">
        <f t="shared" si="90"/>
        <v>9.4887929345828237E-3</v>
      </c>
      <c r="AA136" s="27">
        <f t="shared" si="90"/>
        <v>9.4887929345828237E-3</v>
      </c>
      <c r="AB136" s="27">
        <f t="shared" si="90"/>
        <v>9.4887929345828237E-3</v>
      </c>
      <c r="AC136" s="27">
        <f t="shared" si="90"/>
        <v>9.4887929345828237E-3</v>
      </c>
      <c r="AD136" s="27">
        <f t="shared" si="90"/>
        <v>9.4887929345828237E-3</v>
      </c>
      <c r="AE136" s="27">
        <f t="shared" si="90"/>
        <v>9.4887929345828237E-3</v>
      </c>
      <c r="AF136" s="27">
        <f t="shared" si="90"/>
        <v>9.4887929345828237E-3</v>
      </c>
      <c r="AG136" s="27">
        <f t="shared" si="90"/>
        <v>9.4887929345828237E-3</v>
      </c>
      <c r="AH136" s="27">
        <f t="shared" si="90"/>
        <v>9.4887929345828237E-3</v>
      </c>
      <c r="AI136" s="27">
        <f t="shared" si="90"/>
        <v>9.4887929345828237E-3</v>
      </c>
      <c r="AJ136" s="27">
        <f t="shared" si="90"/>
        <v>9.4887929345828237E-3</v>
      </c>
      <c r="AK136" s="27">
        <f t="shared" si="90"/>
        <v>9.4887929345828237E-3</v>
      </c>
      <c r="AL136" s="27">
        <f t="shared" si="90"/>
        <v>9.4887929345828237E-3</v>
      </c>
      <c r="AM136" s="27">
        <f t="shared" si="90"/>
        <v>9.4887929345828237E-3</v>
      </c>
      <c r="AN136" s="27">
        <f t="shared" si="90"/>
        <v>9.4887929345828237E-3</v>
      </c>
      <c r="AO136" s="27">
        <f t="shared" si="90"/>
        <v>9.4887929345828237E-3</v>
      </c>
      <c r="AP136" s="27">
        <f t="shared" si="90"/>
        <v>9.4887929345828237E-3</v>
      </c>
      <c r="AQ136" s="27">
        <f t="shared" si="90"/>
        <v>9.4887929345828237E-3</v>
      </c>
      <c r="AR136" s="27">
        <f t="shared" si="90"/>
        <v>9.4887929345828237E-3</v>
      </c>
      <c r="AS136" s="27">
        <f t="shared" si="90"/>
        <v>9.4887929345828237E-3</v>
      </c>
      <c r="AT136" s="27">
        <f t="shared" si="90"/>
        <v>9.4887929345828237E-3</v>
      </c>
      <c r="AU136" s="27">
        <f t="shared" ref="AU136:BZ136" si="91">((1+AU135) / IF(Prj_Inflation, 1, 1+CHOOSE(Prj_CurReport, AU$49,AU$62,AU$68))) ^ (AU$37/12) -1</f>
        <v>9.4887929345828237E-3</v>
      </c>
      <c r="AV136" s="27">
        <f t="shared" si="91"/>
        <v>9.4887929345828237E-3</v>
      </c>
      <c r="AW136" s="27">
        <f t="shared" si="91"/>
        <v>9.4887929345828237E-3</v>
      </c>
      <c r="AX136" s="27">
        <f t="shared" si="91"/>
        <v>9.4887929345828237E-3</v>
      </c>
      <c r="AY136" s="27">
        <f t="shared" si="91"/>
        <v>9.4887929345828237E-3</v>
      </c>
      <c r="AZ136" s="27">
        <f t="shared" si="91"/>
        <v>9.4887929345828237E-3</v>
      </c>
      <c r="BA136" s="27">
        <f t="shared" si="91"/>
        <v>9.4887929345828237E-3</v>
      </c>
      <c r="BB136" s="27">
        <f t="shared" si="91"/>
        <v>9.4887929345828237E-3</v>
      </c>
      <c r="BC136" s="27">
        <f t="shared" si="91"/>
        <v>9.4887929345828237E-3</v>
      </c>
      <c r="BD136" s="27">
        <f t="shared" si="91"/>
        <v>9.4887929345828237E-3</v>
      </c>
      <c r="BE136" s="27">
        <f t="shared" si="91"/>
        <v>9.4887929345828237E-3</v>
      </c>
      <c r="BF136" s="27">
        <f t="shared" si="91"/>
        <v>9.4887929345828237E-3</v>
      </c>
      <c r="BG136" s="27">
        <f t="shared" si="91"/>
        <v>9.4887929345828237E-3</v>
      </c>
      <c r="BH136" s="27">
        <f t="shared" si="91"/>
        <v>9.4887929345828237E-3</v>
      </c>
      <c r="BI136" s="27">
        <f t="shared" si="91"/>
        <v>9.4887929345828237E-3</v>
      </c>
      <c r="BJ136" s="27">
        <f t="shared" si="91"/>
        <v>9.4887929345828237E-3</v>
      </c>
      <c r="BK136" s="27">
        <f t="shared" si="91"/>
        <v>9.4887929345828237E-3</v>
      </c>
      <c r="BL136" s="27">
        <f t="shared" si="91"/>
        <v>9.4887929345828237E-3</v>
      </c>
      <c r="BM136" s="27">
        <f t="shared" si="91"/>
        <v>9.4887929345828237E-3</v>
      </c>
      <c r="BN136" s="27">
        <f t="shared" si="91"/>
        <v>9.4887929345828237E-3</v>
      </c>
      <c r="BO136" s="27">
        <f t="shared" si="91"/>
        <v>9.4887929345828237E-3</v>
      </c>
      <c r="BP136" s="27">
        <f t="shared" si="91"/>
        <v>9.4887929345828237E-3</v>
      </c>
      <c r="BQ136" s="27">
        <f t="shared" si="91"/>
        <v>9.4887929345828237E-3</v>
      </c>
      <c r="BR136" s="27">
        <f t="shared" si="91"/>
        <v>9.4887929345828237E-3</v>
      </c>
      <c r="BS136" s="27">
        <f t="shared" si="91"/>
        <v>9.4887929345828237E-3</v>
      </c>
      <c r="BT136" s="27">
        <f t="shared" si="91"/>
        <v>9.4887929345828237E-3</v>
      </c>
      <c r="BU136" s="27">
        <f t="shared" si="91"/>
        <v>9.4887929345828237E-3</v>
      </c>
      <c r="BV136" s="27">
        <f t="shared" si="91"/>
        <v>9.4887929345828237E-3</v>
      </c>
      <c r="BW136" s="27">
        <f t="shared" si="91"/>
        <v>9.4887929345828237E-3</v>
      </c>
      <c r="BX136" s="27">
        <f t="shared" si="91"/>
        <v>9.4887929345828237E-3</v>
      </c>
      <c r="BY136" s="27">
        <f t="shared" si="91"/>
        <v>9.4887929345828237E-3</v>
      </c>
      <c r="BZ136" s="27">
        <f t="shared" si="91"/>
        <v>9.4887929345828237E-3</v>
      </c>
      <c r="CA136" s="27">
        <f t="shared" ref="CA136:DF136" si="92">((1+CA135) / IF(Prj_Inflation, 1, 1+CHOOSE(Prj_CurReport, CA$49,CA$62,CA$68))) ^ (CA$37/12) -1</f>
        <v>9.4887929345828237E-3</v>
      </c>
      <c r="CB136" s="27">
        <f t="shared" si="92"/>
        <v>9.4887929345828237E-3</v>
      </c>
      <c r="CC136" s="27">
        <f t="shared" si="92"/>
        <v>9.4887929345828237E-3</v>
      </c>
      <c r="CD136" s="27">
        <f t="shared" si="92"/>
        <v>9.4887929345828237E-3</v>
      </c>
      <c r="CE136" s="27">
        <f t="shared" si="92"/>
        <v>9.4887929345828237E-3</v>
      </c>
      <c r="CF136" s="27">
        <f t="shared" si="92"/>
        <v>9.4887929345828237E-3</v>
      </c>
      <c r="CG136" s="27">
        <f t="shared" si="92"/>
        <v>9.4887929345828237E-3</v>
      </c>
      <c r="CH136" s="27">
        <f t="shared" si="92"/>
        <v>9.4887929345828237E-3</v>
      </c>
      <c r="CI136" s="27">
        <f t="shared" si="92"/>
        <v>9.4887929345828237E-3</v>
      </c>
      <c r="CJ136" s="27">
        <f t="shared" si="92"/>
        <v>9.4887929345828237E-3</v>
      </c>
      <c r="CK136" s="27">
        <f t="shared" si="92"/>
        <v>9.4887929345828237E-3</v>
      </c>
      <c r="CL136" s="27">
        <f t="shared" si="92"/>
        <v>9.4887929345828237E-3</v>
      </c>
      <c r="CM136" s="27">
        <f t="shared" si="92"/>
        <v>9.4887929345828237E-3</v>
      </c>
      <c r="CN136" s="27">
        <f t="shared" si="92"/>
        <v>9.4887929345828237E-3</v>
      </c>
      <c r="CO136" s="27">
        <f t="shared" si="92"/>
        <v>9.4887929345828237E-3</v>
      </c>
      <c r="CP136" s="27">
        <f t="shared" si="92"/>
        <v>9.4887929345828237E-3</v>
      </c>
      <c r="CQ136" s="27">
        <f t="shared" si="92"/>
        <v>9.4887929345828237E-3</v>
      </c>
      <c r="CR136" s="27">
        <f t="shared" si="92"/>
        <v>9.4887929345828237E-3</v>
      </c>
      <c r="CS136" s="27">
        <f t="shared" si="92"/>
        <v>9.4887929345828237E-3</v>
      </c>
      <c r="CT136" s="27">
        <f t="shared" si="92"/>
        <v>9.4887929345828237E-3</v>
      </c>
      <c r="CU136" s="27">
        <f t="shared" si="92"/>
        <v>9.4887929345828237E-3</v>
      </c>
      <c r="CV136" s="27">
        <f t="shared" si="92"/>
        <v>9.4887929345828237E-3</v>
      </c>
      <c r="CW136" s="27">
        <f t="shared" si="92"/>
        <v>9.4887929345828237E-3</v>
      </c>
      <c r="CX136" s="27">
        <f t="shared" si="92"/>
        <v>9.4887929345828237E-3</v>
      </c>
      <c r="CY136" s="27">
        <f t="shared" si="92"/>
        <v>9.4887929345828237E-3</v>
      </c>
      <c r="CZ136" s="27">
        <f t="shared" si="92"/>
        <v>9.4887929345828237E-3</v>
      </c>
      <c r="DA136" s="27">
        <f t="shared" si="92"/>
        <v>9.4887929345828237E-3</v>
      </c>
      <c r="DB136" s="27">
        <f t="shared" si="92"/>
        <v>9.4887929345828237E-3</v>
      </c>
      <c r="DC136" s="27">
        <f t="shared" si="92"/>
        <v>9.4887929345828237E-3</v>
      </c>
      <c r="DD136" s="27">
        <f t="shared" si="92"/>
        <v>9.4887929345828237E-3</v>
      </c>
      <c r="DE136" s="27">
        <f t="shared" si="92"/>
        <v>9.4887929345828237E-3</v>
      </c>
      <c r="DF136" s="27">
        <f t="shared" si="92"/>
        <v>9.4887929345828237E-3</v>
      </c>
      <c r="DG136" s="27">
        <f t="shared" ref="DG136:DV136" si="93">((1+DG135) / IF(Prj_Inflation, 1, 1+CHOOSE(Prj_CurReport, DG$49,DG$62,DG$68))) ^ (DG$37/12) -1</f>
        <v>9.4887929345828237E-3</v>
      </c>
      <c r="DH136" s="27">
        <f t="shared" si="93"/>
        <v>9.4887929345828237E-3</v>
      </c>
      <c r="DI136" s="27">
        <f t="shared" si="93"/>
        <v>9.4887929345828237E-3</v>
      </c>
      <c r="DJ136" s="27">
        <f t="shared" si="93"/>
        <v>9.4887929345828237E-3</v>
      </c>
      <c r="DK136" s="27">
        <f t="shared" si="93"/>
        <v>9.4887929345828237E-3</v>
      </c>
      <c r="DL136" s="27">
        <f t="shared" si="93"/>
        <v>9.4887929345828237E-3</v>
      </c>
      <c r="DM136" s="27">
        <f t="shared" si="93"/>
        <v>9.4887929345828237E-3</v>
      </c>
      <c r="DN136" s="27">
        <f t="shared" si="93"/>
        <v>9.4887929345828237E-3</v>
      </c>
      <c r="DO136" s="27">
        <f t="shared" si="93"/>
        <v>9.4887929345828237E-3</v>
      </c>
      <c r="DP136" s="27">
        <f t="shared" si="93"/>
        <v>9.4887929345828237E-3</v>
      </c>
      <c r="DQ136" s="27">
        <f t="shared" si="93"/>
        <v>9.4887929345828237E-3</v>
      </c>
      <c r="DR136" s="27">
        <f t="shared" si="93"/>
        <v>9.4887929345828237E-3</v>
      </c>
      <c r="DS136" s="27">
        <f t="shared" si="93"/>
        <v>9.4887929345828237E-3</v>
      </c>
      <c r="DT136" s="27">
        <f t="shared" si="93"/>
        <v>9.4887929345828237E-3</v>
      </c>
      <c r="DU136" s="27">
        <f t="shared" si="93"/>
        <v>9.4887929345828237E-3</v>
      </c>
      <c r="DV136" s="27">
        <f t="shared" si="93"/>
        <v>9.4887929345828237E-3</v>
      </c>
    </row>
    <row r="137" spans="1:126" outlineLevel="1" x14ac:dyDescent="0.2">
      <c r="A137" s="33" t="str">
        <f ca="1">Language!A467</f>
        <v>коэффициент дисконта на начало периода</v>
      </c>
      <c r="B137" s="17"/>
      <c r="F137" s="6" t="s">
        <v>696</v>
      </c>
      <c r="G137" s="29">
        <f>IF(G$2=1,1,F137*(1+F136))</f>
        <v>1</v>
      </c>
      <c r="H137" s="29">
        <f t="shared" ref="H137:DV137" si="94">IF(H$2=1,1,G137*(1+G136))</f>
        <v>1.0094887929345828</v>
      </c>
      <c r="I137" s="29">
        <f t="shared" si="94"/>
        <v>1.0190676230605211</v>
      </c>
      <c r="J137" s="29">
        <f t="shared" si="94"/>
        <v>1.02873734472208</v>
      </c>
      <c r="K137" s="29">
        <f t="shared" si="94"/>
        <v>1.0384988203702203</v>
      </c>
      <c r="L137" s="29">
        <f t="shared" si="94"/>
        <v>1.0483529206395219</v>
      </c>
      <c r="M137" s="29">
        <f t="shared" si="94"/>
        <v>1.0583005244258354</v>
      </c>
      <c r="N137" s="29">
        <f t="shared" si="94"/>
        <v>1.0683425189646727</v>
      </c>
      <c r="O137" s="29">
        <f t="shared" si="94"/>
        <v>1.078479799910339</v>
      </c>
      <c r="P137" s="29">
        <f t="shared" si="94"/>
        <v>1.0887132714158185</v>
      </c>
      <c r="Q137" s="29">
        <f t="shared" si="94"/>
        <v>1.0990438462134156</v>
      </c>
      <c r="R137" s="29">
        <f t="shared" si="94"/>
        <v>1.1094724456961622</v>
      </c>
      <c r="S137" s="29">
        <f t="shared" si="94"/>
        <v>1.1199999999999983</v>
      </c>
      <c r="T137" s="29">
        <f t="shared" si="94"/>
        <v>1.1306274480867311</v>
      </c>
      <c r="U137" s="29">
        <f t="shared" si="94"/>
        <v>1.1413557378277819</v>
      </c>
      <c r="V137" s="29">
        <f t="shared" si="94"/>
        <v>1.1521858260887277</v>
      </c>
      <c r="W137" s="29">
        <f t="shared" si="94"/>
        <v>1.1631186788146448</v>
      </c>
      <c r="X137" s="29">
        <f t="shared" si="94"/>
        <v>1.1741552711162626</v>
      </c>
      <c r="Y137" s="29">
        <f t="shared" si="94"/>
        <v>1.1852965873569339</v>
      </c>
      <c r="Z137" s="29">
        <f t="shared" si="94"/>
        <v>1.1965436212404315</v>
      </c>
      <c r="AA137" s="29">
        <f t="shared" si="94"/>
        <v>1.2078973758995779</v>
      </c>
      <c r="AB137" s="29">
        <f t="shared" si="94"/>
        <v>1.2193588639857149</v>
      </c>
      <c r="AC137" s="29">
        <f t="shared" si="94"/>
        <v>1.2309291077590234</v>
      </c>
      <c r="AD137" s="29">
        <f t="shared" si="94"/>
        <v>1.2426091391796996</v>
      </c>
      <c r="AE137" s="29">
        <f t="shared" si="94"/>
        <v>1.254399999999996</v>
      </c>
      <c r="AF137" s="29">
        <f t="shared" si="94"/>
        <v>1.2663027418571366</v>
      </c>
      <c r="AG137" s="29">
        <f t="shared" si="94"/>
        <v>1.2783184263671135</v>
      </c>
      <c r="AH137" s="29">
        <f t="shared" si="94"/>
        <v>1.2904481252193727</v>
      </c>
      <c r="AI137" s="29">
        <f t="shared" si="94"/>
        <v>1.3026929202724</v>
      </c>
      <c r="AJ137" s="29">
        <f t="shared" si="94"/>
        <v>1.3150539036502118</v>
      </c>
      <c r="AK137" s="29">
        <f t="shared" si="94"/>
        <v>1.3275321778397635</v>
      </c>
      <c r="AL137" s="29">
        <f t="shared" si="94"/>
        <v>1.3401288557892808</v>
      </c>
      <c r="AM137" s="29">
        <f t="shared" si="94"/>
        <v>1.3528450610075247</v>
      </c>
      <c r="AN137" s="29">
        <f t="shared" si="94"/>
        <v>1.3656819276639982</v>
      </c>
      <c r="AO137" s="29">
        <f t="shared" si="94"/>
        <v>1.3786406006901037</v>
      </c>
      <c r="AP137" s="29">
        <f t="shared" si="94"/>
        <v>1.3917222358812611</v>
      </c>
      <c r="AQ137" s="29">
        <f t="shared" si="94"/>
        <v>1.4049279999999931</v>
      </c>
      <c r="AR137" s="29">
        <f t="shared" si="94"/>
        <v>1.4182590708799905</v>
      </c>
      <c r="AS137" s="29">
        <f t="shared" si="94"/>
        <v>1.4317166375311645</v>
      </c>
      <c r="AT137" s="29">
        <f t="shared" si="94"/>
        <v>1.4453019002456948</v>
      </c>
      <c r="AU137" s="29">
        <f t="shared" si="94"/>
        <v>1.4590160707050852</v>
      </c>
      <c r="AV137" s="29">
        <f t="shared" si="94"/>
        <v>1.4728603720882345</v>
      </c>
      <c r="AW137" s="29">
        <f t="shared" si="94"/>
        <v>1.4868360391805324</v>
      </c>
      <c r="AX137" s="29">
        <f t="shared" si="94"/>
        <v>1.5009443184839917</v>
      </c>
      <c r="AY137" s="29">
        <f t="shared" si="94"/>
        <v>1.5151864683284249</v>
      </c>
      <c r="AZ137" s="29">
        <f t="shared" si="94"/>
        <v>1.529563758983675</v>
      </c>
      <c r="BA137" s="29">
        <f t="shared" si="94"/>
        <v>1.5440774727729132</v>
      </c>
      <c r="BB137" s="29">
        <f t="shared" si="94"/>
        <v>1.5587289041870094</v>
      </c>
      <c r="BC137" s="29">
        <f t="shared" si="94"/>
        <v>1.573519359999989</v>
      </c>
      <c r="BD137" s="29">
        <f t="shared" si="94"/>
        <v>1.5884501593855862</v>
      </c>
      <c r="BE137" s="29">
        <f t="shared" si="94"/>
        <v>1.6035226340349011</v>
      </c>
      <c r="BF137" s="29">
        <f t="shared" si="94"/>
        <v>1.6187381282751752</v>
      </c>
      <c r="BG137" s="29">
        <f t="shared" si="94"/>
        <v>1.6340979991896925</v>
      </c>
      <c r="BH137" s="29">
        <f t="shared" si="94"/>
        <v>1.6496036167388195</v>
      </c>
      <c r="BI137" s="29">
        <f t="shared" si="94"/>
        <v>1.6652563638821931</v>
      </c>
      <c r="BJ137" s="29">
        <f t="shared" si="94"/>
        <v>1.6810576367020675</v>
      </c>
      <c r="BK137" s="29">
        <f t="shared" si="94"/>
        <v>1.6970088445278326</v>
      </c>
      <c r="BL137" s="29">
        <f t="shared" si="94"/>
        <v>1.7131114100617129</v>
      </c>
      <c r="BM137" s="29">
        <f t="shared" si="94"/>
        <v>1.7293667695056596</v>
      </c>
      <c r="BN137" s="29">
        <f t="shared" si="94"/>
        <v>1.7457763726894473</v>
      </c>
      <c r="BO137" s="29">
        <f t="shared" si="94"/>
        <v>1.7623416831999845</v>
      </c>
      <c r="BP137" s="29">
        <f t="shared" si="94"/>
        <v>1.7790641785118533</v>
      </c>
      <c r="BQ137" s="29">
        <f t="shared" si="94"/>
        <v>1.7959453501190858</v>
      </c>
      <c r="BR137" s="29">
        <f t="shared" si="94"/>
        <v>1.8129867036681928</v>
      </c>
      <c r="BS137" s="29">
        <f t="shared" si="94"/>
        <v>1.8301897590924521</v>
      </c>
      <c r="BT137" s="29">
        <f t="shared" si="94"/>
        <v>1.8475560507474744</v>
      </c>
      <c r="BU137" s="29">
        <f t="shared" si="94"/>
        <v>1.8650871275480527</v>
      </c>
      <c r="BV137" s="29">
        <f t="shared" si="94"/>
        <v>1.8827845531063121</v>
      </c>
      <c r="BW137" s="29">
        <f t="shared" si="94"/>
        <v>1.900649905871169</v>
      </c>
      <c r="BX137" s="29">
        <f t="shared" si="94"/>
        <v>1.9186847792691148</v>
      </c>
      <c r="BY137" s="29">
        <f t="shared" si="94"/>
        <v>1.9368907818463352</v>
      </c>
      <c r="BZ137" s="29">
        <f t="shared" si="94"/>
        <v>1.9552695374121773</v>
      </c>
      <c r="CA137" s="29">
        <f t="shared" si="94"/>
        <v>1.9738226851839791</v>
      </c>
      <c r="CB137" s="29">
        <f t="shared" si="94"/>
        <v>1.9925518799332722</v>
      </c>
      <c r="CC137" s="29">
        <f t="shared" si="94"/>
        <v>2.0114587921333729</v>
      </c>
      <c r="CD137" s="29">
        <f t="shared" si="94"/>
        <v>2.0305451081083725</v>
      </c>
      <c r="CE137" s="29">
        <f t="shared" si="94"/>
        <v>2.049812530183543</v>
      </c>
      <c r="CF137" s="29">
        <f t="shared" si="94"/>
        <v>2.0692627768371681</v>
      </c>
      <c r="CG137" s="29">
        <f t="shared" si="94"/>
        <v>2.0888975828538157</v>
      </c>
      <c r="CH137" s="29">
        <f t="shared" si="94"/>
        <v>2.1087186994790659</v>
      </c>
      <c r="CI137" s="29">
        <f t="shared" si="94"/>
        <v>2.1287278945757055</v>
      </c>
      <c r="CJ137" s="29">
        <f t="shared" si="94"/>
        <v>2.1489269527814048</v>
      </c>
      <c r="CK137" s="29">
        <f t="shared" si="94"/>
        <v>2.1693176756678914</v>
      </c>
      <c r="CL137" s="29">
        <f t="shared" si="94"/>
        <v>2.1899018819016343</v>
      </c>
      <c r="CM137" s="29">
        <f t="shared" si="94"/>
        <v>2.2106814074060521</v>
      </c>
      <c r="CN137" s="29">
        <f t="shared" si="94"/>
        <v>2.2316581055252604</v>
      </c>
      <c r="CO137" s="29">
        <f t="shared" si="94"/>
        <v>2.2528338471893732</v>
      </c>
      <c r="CP137" s="29">
        <f t="shared" si="94"/>
        <v>2.2742105210813728</v>
      </c>
      <c r="CQ137" s="29">
        <f t="shared" si="94"/>
        <v>2.2957900338055635</v>
      </c>
      <c r="CR137" s="29">
        <f t="shared" si="94"/>
        <v>2.3175743100576232</v>
      </c>
      <c r="CS137" s="29">
        <f t="shared" si="94"/>
        <v>2.3395652927962685</v>
      </c>
      <c r="CT137" s="29">
        <f t="shared" si="94"/>
        <v>2.3617649434165489</v>
      </c>
      <c r="CU137" s="29">
        <f t="shared" si="94"/>
        <v>2.384175241924785</v>
      </c>
      <c r="CV137" s="29">
        <f t="shared" si="94"/>
        <v>2.406798187115168</v>
      </c>
      <c r="CW137" s="29">
        <f t="shared" si="94"/>
        <v>2.4296357967480331</v>
      </c>
      <c r="CX137" s="29">
        <f t="shared" si="94"/>
        <v>2.4526901077298255</v>
      </c>
      <c r="CY137" s="29">
        <f t="shared" si="94"/>
        <v>2.4759631762947736</v>
      </c>
      <c r="CZ137" s="29">
        <f t="shared" si="94"/>
        <v>2.4994570781882866</v>
      </c>
      <c r="DA137" s="29">
        <f t="shared" si="94"/>
        <v>2.5231739088520926</v>
      </c>
      <c r="DB137" s="29">
        <f t="shared" si="94"/>
        <v>2.5471157836111322</v>
      </c>
      <c r="DC137" s="29">
        <f t="shared" si="94"/>
        <v>2.5712848378622257</v>
      </c>
      <c r="DD137" s="29">
        <f t="shared" si="94"/>
        <v>2.5956832272645327</v>
      </c>
      <c r="DE137" s="29">
        <f t="shared" si="94"/>
        <v>2.6203131279318157</v>
      </c>
      <c r="DF137" s="29">
        <f t="shared" si="94"/>
        <v>2.6451767366265297</v>
      </c>
      <c r="DG137" s="29">
        <f t="shared" si="94"/>
        <v>2.6702762709557546</v>
      </c>
      <c r="DH137" s="29">
        <f t="shared" si="94"/>
        <v>2.6956139695689836</v>
      </c>
      <c r="DI137" s="29">
        <f t="shared" si="94"/>
        <v>2.7211920923577924</v>
      </c>
      <c r="DJ137" s="29">
        <f t="shared" si="94"/>
        <v>2.7470129206573994</v>
      </c>
      <c r="DK137" s="29">
        <f t="shared" si="94"/>
        <v>2.7730787574501412</v>
      </c>
      <c r="DL137" s="29">
        <f t="shared" si="94"/>
        <v>2.7993919275708756</v>
      </c>
      <c r="DM137" s="29">
        <f t="shared" si="94"/>
        <v>2.8259547779143381</v>
      </c>
      <c r="DN137" s="29">
        <f t="shared" si="94"/>
        <v>2.8527696776444622</v>
      </c>
      <c r="DO137" s="29">
        <f t="shared" si="94"/>
        <v>2.8798390184056872</v>
      </c>
      <c r="DP137" s="29">
        <f t="shared" si="94"/>
        <v>2.907165214536271</v>
      </c>
      <c r="DQ137" s="29">
        <f t="shared" si="94"/>
        <v>2.9347507032836275</v>
      </c>
      <c r="DR137" s="29">
        <f t="shared" si="94"/>
        <v>2.9625979450217073</v>
      </c>
      <c r="DS137" s="29">
        <f t="shared" si="94"/>
        <v>2.990709423470439</v>
      </c>
      <c r="DT137" s="29">
        <f t="shared" si="94"/>
        <v>3.0190876459172555</v>
      </c>
      <c r="DU137" s="29">
        <f t="shared" si="94"/>
        <v>3.0477351434407214</v>
      </c>
      <c r="DV137" s="29">
        <f t="shared" si="94"/>
        <v>3.0766544711362815</v>
      </c>
    </row>
    <row r="138" spans="1:126" x14ac:dyDescent="0.2">
      <c r="A138" s="12"/>
      <c r="B138" s="34"/>
      <c r="C138" s="13"/>
      <c r="D138" s="14"/>
      <c r="E138" s="14"/>
      <c r="F138" s="14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</row>
    <row r="139" spans="1:126" x14ac:dyDescent="0.2">
      <c r="A139" s="10"/>
      <c r="B139" s="17"/>
    </row>
    <row r="140" spans="1:126" x14ac:dyDescent="0.2">
      <c r="A140" s="10" t="str">
        <f ca="1">Language!A474</f>
        <v>Учитывать рыночную стоимость начальных активов?</v>
      </c>
      <c r="B140" s="291">
        <v>0</v>
      </c>
      <c r="C140" s="35" t="str">
        <f ca="1">IF(B140=1,Language!$A$1465,Language!$A$1466)</f>
        <v>Нет</v>
      </c>
    </row>
    <row r="141" spans="1:126" x14ac:dyDescent="0.2">
      <c r="A141" s="10" t="str">
        <f ca="1">Language!A475</f>
        <v>Учитывать терминальную стоимость?</v>
      </c>
      <c r="B141" s="291">
        <v>0</v>
      </c>
      <c r="C141" s="35" t="str">
        <f ca="1">IF(B141=1,Language!$A$1465,Language!$A$1466)</f>
        <v>Нет</v>
      </c>
    </row>
    <row r="142" spans="1:126" x14ac:dyDescent="0.2">
      <c r="A142" s="10" t="str">
        <f ca="1">Language!A476</f>
        <v>Долгосрочные темпы роста в постпрогнозный период</v>
      </c>
      <c r="B142" s="292">
        <f ca="1">OFFSET(CHOOSE($B$70,G49,G62,G68),0,D23-1)</f>
        <v>7.0000000000000007E-2</v>
      </c>
    </row>
    <row r="143" spans="1:126" outlineLevel="1" x14ac:dyDescent="0.2">
      <c r="A143" s="33" t="str">
        <f ca="1">Language!A477</f>
        <v>в пересчете на шаг планирования</v>
      </c>
      <c r="B143" s="31">
        <f ca="1">((1+$B142) / IF(Prj_Inflation, 1, 1+OFFSET(CHOOSE($B$70,G49,G62,G68),0,D23-1))) ^ (G$37/12) -1</f>
        <v>5.6541453874052738E-3</v>
      </c>
    </row>
    <row r="144" spans="1:126" x14ac:dyDescent="0.2">
      <c r="A144" s="10" t="str">
        <f ca="1">Language!A478</f>
        <v>Ставка реинвестирования доходов (для расчета MIRR)</v>
      </c>
      <c r="B144" s="292">
        <f>B124</f>
        <v>0.19999999999000001</v>
      </c>
    </row>
    <row r="145" spans="1:126" outlineLevel="1" x14ac:dyDescent="0.2">
      <c r="A145" s="33" t="str">
        <f ca="1">Language!A466</f>
        <v>ставка на расчетный период</v>
      </c>
      <c r="B145" s="17"/>
      <c r="C145" s="1" t="s">
        <v>1</v>
      </c>
      <c r="F145" s="6" t="s">
        <v>696</v>
      </c>
      <c r="G145" s="27">
        <f t="shared" ref="G145:N145" si="95">((1+$B144) / IF(Prj_Inflation, 1, 1+CHOOSE(Prj_CurReport, G$49,G$62,G$68))) ^ (G$37/12) -1</f>
        <v>1.5309470499026201E-2</v>
      </c>
      <c r="H145" s="27">
        <f t="shared" si="95"/>
        <v>1.5309470499026201E-2</v>
      </c>
      <c r="I145" s="27">
        <f t="shared" si="95"/>
        <v>1.5309470499026201E-2</v>
      </c>
      <c r="J145" s="27">
        <f t="shared" si="95"/>
        <v>1.5309470499026201E-2</v>
      </c>
      <c r="K145" s="27">
        <f t="shared" si="95"/>
        <v>1.5309470499026201E-2</v>
      </c>
      <c r="L145" s="27">
        <f t="shared" si="95"/>
        <v>1.5309470499026201E-2</v>
      </c>
      <c r="M145" s="27">
        <f t="shared" si="95"/>
        <v>1.5309470499026201E-2</v>
      </c>
      <c r="N145" s="27">
        <f t="shared" si="95"/>
        <v>1.5309470499026201E-2</v>
      </c>
      <c r="O145" s="27">
        <f t="shared" ref="O145:AT145" si="96">((1+$B144) / IF(Prj_Inflation, 1, 1+CHOOSE(Prj_CurReport, O$49,O$62,O$68))) ^ (O$37/12) -1</f>
        <v>1.5309470499026201E-2</v>
      </c>
      <c r="P145" s="27">
        <f t="shared" si="96"/>
        <v>1.5309470499026201E-2</v>
      </c>
      <c r="Q145" s="27">
        <f t="shared" si="96"/>
        <v>1.5309470499026201E-2</v>
      </c>
      <c r="R145" s="27">
        <f t="shared" si="96"/>
        <v>1.5309470499026201E-2</v>
      </c>
      <c r="S145" s="27">
        <f t="shared" si="96"/>
        <v>1.5309470499026201E-2</v>
      </c>
      <c r="T145" s="27">
        <f t="shared" si="96"/>
        <v>1.5309470499026201E-2</v>
      </c>
      <c r="U145" s="27">
        <f t="shared" si="96"/>
        <v>1.5309470499026201E-2</v>
      </c>
      <c r="V145" s="27">
        <f t="shared" si="96"/>
        <v>1.5309470499026201E-2</v>
      </c>
      <c r="W145" s="27">
        <f t="shared" si="96"/>
        <v>1.5309470499026201E-2</v>
      </c>
      <c r="X145" s="27">
        <f t="shared" si="96"/>
        <v>1.5309470499026201E-2</v>
      </c>
      <c r="Y145" s="27">
        <f t="shared" si="96"/>
        <v>1.5309470499026201E-2</v>
      </c>
      <c r="Z145" s="27">
        <f t="shared" si="96"/>
        <v>1.5309470499026201E-2</v>
      </c>
      <c r="AA145" s="27">
        <f t="shared" si="96"/>
        <v>1.5309470499026201E-2</v>
      </c>
      <c r="AB145" s="27">
        <f t="shared" si="96"/>
        <v>1.5309470499026201E-2</v>
      </c>
      <c r="AC145" s="27">
        <f t="shared" si="96"/>
        <v>1.5309470499026201E-2</v>
      </c>
      <c r="AD145" s="27">
        <f t="shared" si="96"/>
        <v>1.5309470499026201E-2</v>
      </c>
      <c r="AE145" s="27">
        <f t="shared" si="96"/>
        <v>1.5309470499026201E-2</v>
      </c>
      <c r="AF145" s="27">
        <f t="shared" si="96"/>
        <v>1.5309470499026201E-2</v>
      </c>
      <c r="AG145" s="27">
        <f t="shared" si="96"/>
        <v>1.5309470499026201E-2</v>
      </c>
      <c r="AH145" s="27">
        <f t="shared" si="96"/>
        <v>1.5309470499026201E-2</v>
      </c>
      <c r="AI145" s="27">
        <f t="shared" si="96"/>
        <v>1.5309470499026201E-2</v>
      </c>
      <c r="AJ145" s="27">
        <f t="shared" si="96"/>
        <v>1.5309470499026201E-2</v>
      </c>
      <c r="AK145" s="27">
        <f t="shared" si="96"/>
        <v>1.5309470499026201E-2</v>
      </c>
      <c r="AL145" s="27">
        <f t="shared" si="96"/>
        <v>1.5309470499026201E-2</v>
      </c>
      <c r="AM145" s="27">
        <f t="shared" si="96"/>
        <v>1.5309470499026201E-2</v>
      </c>
      <c r="AN145" s="27">
        <f t="shared" si="96"/>
        <v>1.5309470499026201E-2</v>
      </c>
      <c r="AO145" s="27">
        <f t="shared" si="96"/>
        <v>1.5309470499026201E-2</v>
      </c>
      <c r="AP145" s="27">
        <f t="shared" si="96"/>
        <v>1.5309470499026201E-2</v>
      </c>
      <c r="AQ145" s="27">
        <f t="shared" si="96"/>
        <v>1.5309470499026201E-2</v>
      </c>
      <c r="AR145" s="27">
        <f t="shared" si="96"/>
        <v>1.5309470499026201E-2</v>
      </c>
      <c r="AS145" s="27">
        <f t="shared" si="96"/>
        <v>1.5309470499026201E-2</v>
      </c>
      <c r="AT145" s="27">
        <f t="shared" si="96"/>
        <v>1.5309470499026201E-2</v>
      </c>
      <c r="AU145" s="27">
        <f t="shared" ref="AU145:BZ145" si="97">((1+$B144) / IF(Prj_Inflation, 1, 1+CHOOSE(Prj_CurReport, AU$49,AU$62,AU$68))) ^ (AU$37/12) -1</f>
        <v>1.5309470499026201E-2</v>
      </c>
      <c r="AV145" s="27">
        <f t="shared" si="97"/>
        <v>1.5309470499026201E-2</v>
      </c>
      <c r="AW145" s="27">
        <f t="shared" si="97"/>
        <v>1.5309470499026201E-2</v>
      </c>
      <c r="AX145" s="27">
        <f t="shared" si="97"/>
        <v>1.5309470499026201E-2</v>
      </c>
      <c r="AY145" s="27">
        <f t="shared" si="97"/>
        <v>1.5309470499026201E-2</v>
      </c>
      <c r="AZ145" s="27">
        <f t="shared" si="97"/>
        <v>1.5309470499026201E-2</v>
      </c>
      <c r="BA145" s="27">
        <f t="shared" si="97"/>
        <v>1.5309470499026201E-2</v>
      </c>
      <c r="BB145" s="27">
        <f t="shared" si="97"/>
        <v>1.5309470499026201E-2</v>
      </c>
      <c r="BC145" s="27">
        <f t="shared" si="97"/>
        <v>1.5309470499026201E-2</v>
      </c>
      <c r="BD145" s="27">
        <f t="shared" si="97"/>
        <v>1.5309470499026201E-2</v>
      </c>
      <c r="BE145" s="27">
        <f t="shared" si="97"/>
        <v>1.5309470499026201E-2</v>
      </c>
      <c r="BF145" s="27">
        <f t="shared" si="97"/>
        <v>1.5309470499026201E-2</v>
      </c>
      <c r="BG145" s="27">
        <f t="shared" si="97"/>
        <v>1.5309470499026201E-2</v>
      </c>
      <c r="BH145" s="27">
        <f t="shared" si="97"/>
        <v>1.5309470499026201E-2</v>
      </c>
      <c r="BI145" s="27">
        <f t="shared" si="97"/>
        <v>1.5309470499026201E-2</v>
      </c>
      <c r="BJ145" s="27">
        <f t="shared" si="97"/>
        <v>1.5309470499026201E-2</v>
      </c>
      <c r="BK145" s="27">
        <f t="shared" si="97"/>
        <v>1.5309470499026201E-2</v>
      </c>
      <c r="BL145" s="27">
        <f t="shared" si="97"/>
        <v>1.5309470499026201E-2</v>
      </c>
      <c r="BM145" s="27">
        <f t="shared" si="97"/>
        <v>1.5309470499026201E-2</v>
      </c>
      <c r="BN145" s="27">
        <f t="shared" si="97"/>
        <v>1.5309470499026201E-2</v>
      </c>
      <c r="BO145" s="27">
        <f t="shared" si="97"/>
        <v>1.5309470499026201E-2</v>
      </c>
      <c r="BP145" s="27">
        <f t="shared" si="97"/>
        <v>1.5309470499026201E-2</v>
      </c>
      <c r="BQ145" s="27">
        <f t="shared" si="97"/>
        <v>1.5309470499026201E-2</v>
      </c>
      <c r="BR145" s="27">
        <f t="shared" si="97"/>
        <v>1.5309470499026201E-2</v>
      </c>
      <c r="BS145" s="27">
        <f t="shared" si="97"/>
        <v>1.5309470499026201E-2</v>
      </c>
      <c r="BT145" s="27">
        <f t="shared" si="97"/>
        <v>1.5309470499026201E-2</v>
      </c>
      <c r="BU145" s="27">
        <f t="shared" si="97"/>
        <v>1.5309470499026201E-2</v>
      </c>
      <c r="BV145" s="27">
        <f t="shared" si="97"/>
        <v>1.5309470499026201E-2</v>
      </c>
      <c r="BW145" s="27">
        <f t="shared" si="97"/>
        <v>1.5309470499026201E-2</v>
      </c>
      <c r="BX145" s="27">
        <f t="shared" si="97"/>
        <v>1.5309470499026201E-2</v>
      </c>
      <c r="BY145" s="27">
        <f t="shared" si="97"/>
        <v>1.5309470499026201E-2</v>
      </c>
      <c r="BZ145" s="27">
        <f t="shared" si="97"/>
        <v>1.5309470499026201E-2</v>
      </c>
      <c r="CA145" s="27">
        <f t="shared" ref="CA145:DF145" si="98">((1+$B144) / IF(Prj_Inflation, 1, 1+CHOOSE(Prj_CurReport, CA$49,CA$62,CA$68))) ^ (CA$37/12) -1</f>
        <v>1.5309470499026201E-2</v>
      </c>
      <c r="CB145" s="27">
        <f t="shared" si="98"/>
        <v>1.5309470499026201E-2</v>
      </c>
      <c r="CC145" s="27">
        <f t="shared" si="98"/>
        <v>1.5309470499026201E-2</v>
      </c>
      <c r="CD145" s="27">
        <f t="shared" si="98"/>
        <v>1.5309470499026201E-2</v>
      </c>
      <c r="CE145" s="27">
        <f t="shared" si="98"/>
        <v>1.5309470499026201E-2</v>
      </c>
      <c r="CF145" s="27">
        <f t="shared" si="98"/>
        <v>1.5309470499026201E-2</v>
      </c>
      <c r="CG145" s="27">
        <f t="shared" si="98"/>
        <v>1.5309470499026201E-2</v>
      </c>
      <c r="CH145" s="27">
        <f t="shared" si="98"/>
        <v>1.5309470499026201E-2</v>
      </c>
      <c r="CI145" s="27">
        <f t="shared" si="98"/>
        <v>1.5309470499026201E-2</v>
      </c>
      <c r="CJ145" s="27">
        <f t="shared" si="98"/>
        <v>1.5309470499026201E-2</v>
      </c>
      <c r="CK145" s="27">
        <f t="shared" si="98"/>
        <v>1.5309470499026201E-2</v>
      </c>
      <c r="CL145" s="27">
        <f t="shared" si="98"/>
        <v>1.5309470499026201E-2</v>
      </c>
      <c r="CM145" s="27">
        <f t="shared" si="98"/>
        <v>1.5309470499026201E-2</v>
      </c>
      <c r="CN145" s="27">
        <f t="shared" si="98"/>
        <v>1.5309470499026201E-2</v>
      </c>
      <c r="CO145" s="27">
        <f t="shared" si="98"/>
        <v>1.5309470499026201E-2</v>
      </c>
      <c r="CP145" s="27">
        <f t="shared" si="98"/>
        <v>1.5309470499026201E-2</v>
      </c>
      <c r="CQ145" s="27">
        <f t="shared" si="98"/>
        <v>1.5309470499026201E-2</v>
      </c>
      <c r="CR145" s="27">
        <f t="shared" si="98"/>
        <v>1.5309470499026201E-2</v>
      </c>
      <c r="CS145" s="27">
        <f t="shared" si="98"/>
        <v>1.5309470499026201E-2</v>
      </c>
      <c r="CT145" s="27">
        <f t="shared" si="98"/>
        <v>1.5309470499026201E-2</v>
      </c>
      <c r="CU145" s="27">
        <f t="shared" si="98"/>
        <v>1.5309470499026201E-2</v>
      </c>
      <c r="CV145" s="27">
        <f t="shared" si="98"/>
        <v>1.5309470499026201E-2</v>
      </c>
      <c r="CW145" s="27">
        <f t="shared" si="98"/>
        <v>1.5309470499026201E-2</v>
      </c>
      <c r="CX145" s="27">
        <f t="shared" si="98"/>
        <v>1.5309470499026201E-2</v>
      </c>
      <c r="CY145" s="27">
        <f t="shared" si="98"/>
        <v>1.5309470499026201E-2</v>
      </c>
      <c r="CZ145" s="27">
        <f t="shared" si="98"/>
        <v>1.5309470499026201E-2</v>
      </c>
      <c r="DA145" s="27">
        <f t="shared" si="98"/>
        <v>1.5309470499026201E-2</v>
      </c>
      <c r="DB145" s="27">
        <f t="shared" si="98"/>
        <v>1.5309470499026201E-2</v>
      </c>
      <c r="DC145" s="27">
        <f t="shared" si="98"/>
        <v>1.5309470499026201E-2</v>
      </c>
      <c r="DD145" s="27">
        <f t="shared" si="98"/>
        <v>1.5309470499026201E-2</v>
      </c>
      <c r="DE145" s="27">
        <f t="shared" si="98"/>
        <v>1.5309470499026201E-2</v>
      </c>
      <c r="DF145" s="27">
        <f t="shared" si="98"/>
        <v>1.5309470499026201E-2</v>
      </c>
      <c r="DG145" s="27">
        <f t="shared" ref="DG145:DV145" si="99">((1+$B144) / IF(Prj_Inflation, 1, 1+CHOOSE(Prj_CurReport, DG$49,DG$62,DG$68))) ^ (DG$37/12) -1</f>
        <v>1.5309470499026201E-2</v>
      </c>
      <c r="DH145" s="27">
        <f t="shared" si="99"/>
        <v>1.5309470499026201E-2</v>
      </c>
      <c r="DI145" s="27">
        <f t="shared" si="99"/>
        <v>1.5309470499026201E-2</v>
      </c>
      <c r="DJ145" s="27">
        <f t="shared" si="99"/>
        <v>1.5309470499026201E-2</v>
      </c>
      <c r="DK145" s="27">
        <f t="shared" si="99"/>
        <v>1.5309470499026201E-2</v>
      </c>
      <c r="DL145" s="27">
        <f t="shared" si="99"/>
        <v>1.5309470499026201E-2</v>
      </c>
      <c r="DM145" s="27">
        <f t="shared" si="99"/>
        <v>1.5309470499026201E-2</v>
      </c>
      <c r="DN145" s="27">
        <f t="shared" si="99"/>
        <v>1.5309470499026201E-2</v>
      </c>
      <c r="DO145" s="27">
        <f t="shared" si="99"/>
        <v>1.5309470499026201E-2</v>
      </c>
      <c r="DP145" s="27">
        <f t="shared" si="99"/>
        <v>1.5309470499026201E-2</v>
      </c>
      <c r="DQ145" s="27">
        <f t="shared" si="99"/>
        <v>1.5309470499026201E-2</v>
      </c>
      <c r="DR145" s="27">
        <f t="shared" si="99"/>
        <v>1.5309470499026201E-2</v>
      </c>
      <c r="DS145" s="27">
        <f t="shared" si="99"/>
        <v>1.5309470499026201E-2</v>
      </c>
      <c r="DT145" s="27">
        <f t="shared" si="99"/>
        <v>1.5309470499026201E-2</v>
      </c>
      <c r="DU145" s="27">
        <f t="shared" si="99"/>
        <v>1.5309470499026201E-2</v>
      </c>
      <c r="DV145" s="27">
        <f t="shared" si="99"/>
        <v>1.5309470499026201E-2</v>
      </c>
    </row>
    <row r="146" spans="1:126" outlineLevel="1" x14ac:dyDescent="0.2">
      <c r="A146" s="33" t="str">
        <f ca="1">Language!A467</f>
        <v>коэффициент дисконта на начало периода</v>
      </c>
      <c r="B146" s="17"/>
      <c r="C146" s="1" t="str">
        <f ca="1">Language!$A$1467</f>
        <v>раз</v>
      </c>
      <c r="F146" s="6" t="s">
        <v>696</v>
      </c>
      <c r="G146" s="29">
        <f>IF(G$2=1,1,F146*(1+F145))</f>
        <v>1</v>
      </c>
      <c r="H146" s="29">
        <f t="shared" ref="H146:DV146" si="100">IF(H$2=1,1,G146*(1+G145))</f>
        <v>1.0153094704990262</v>
      </c>
      <c r="I146" s="29">
        <f t="shared" si="100"/>
        <v>1.030853320885013</v>
      </c>
      <c r="J146" s="29">
        <f t="shared" si="100"/>
        <v>1.0466351393899254</v>
      </c>
      <c r="K146" s="29">
        <f t="shared" si="100"/>
        <v>1.0626585691796595</v>
      </c>
      <c r="L146" s="29">
        <f t="shared" si="100"/>
        <v>1.0789273091950529</v>
      </c>
      <c r="M146" s="29">
        <f t="shared" si="100"/>
        <v>1.0954451150057682</v>
      </c>
      <c r="N146" s="29">
        <f t="shared" si="100"/>
        <v>1.1122157996772515</v>
      </c>
      <c r="O146" s="29">
        <f t="shared" si="100"/>
        <v>1.1292432346509611</v>
      </c>
      <c r="P146" s="29">
        <f t="shared" si="100"/>
        <v>1.146531350638075</v>
      </c>
      <c r="Q146" s="29">
        <f t="shared" si="100"/>
        <v>1.1640841385268772</v>
      </c>
      <c r="R146" s="29">
        <f t="shared" si="100"/>
        <v>1.1819056503040388</v>
      </c>
      <c r="S146" s="29">
        <f t="shared" si="100"/>
        <v>1.1999999999900008</v>
      </c>
      <c r="T146" s="29">
        <f t="shared" si="100"/>
        <v>1.2183713645886791</v>
      </c>
      <c r="U146" s="29">
        <f t="shared" si="100"/>
        <v>1.2370239850517077</v>
      </c>
      <c r="V146" s="29">
        <f t="shared" si="100"/>
        <v>1.2559621672574446</v>
      </c>
      <c r="W146" s="29">
        <f t="shared" si="100"/>
        <v>1.2751902830049655</v>
      </c>
      <c r="X146" s="29">
        <f t="shared" si="100"/>
        <v>1.2947127710232749</v>
      </c>
      <c r="Y146" s="29">
        <f t="shared" si="100"/>
        <v>1.3145341379959681</v>
      </c>
      <c r="Z146" s="29">
        <f t="shared" si="100"/>
        <v>1.3346589596015801</v>
      </c>
      <c r="AA146" s="29">
        <f t="shared" si="100"/>
        <v>1.3550918815698616</v>
      </c>
      <c r="AB146" s="29">
        <f t="shared" si="100"/>
        <v>1.3758376207542253</v>
      </c>
      <c r="AC146" s="29">
        <f t="shared" si="100"/>
        <v>1.3969009662206124</v>
      </c>
      <c r="AD146" s="29">
        <f t="shared" si="100"/>
        <v>1.4182867803530281</v>
      </c>
      <c r="AE146" s="29">
        <f t="shared" si="100"/>
        <v>1.4399999999760016</v>
      </c>
      <c r="AF146" s="29">
        <f t="shared" si="100"/>
        <v>1.4620456374942319</v>
      </c>
      <c r="AG146" s="29">
        <f t="shared" si="100"/>
        <v>1.4844287820496798</v>
      </c>
      <c r="AH146" s="29">
        <f t="shared" si="100"/>
        <v>1.5071546006963747</v>
      </c>
      <c r="AI146" s="29">
        <f t="shared" si="100"/>
        <v>1.5302283395932075</v>
      </c>
      <c r="AJ146" s="29">
        <f t="shared" si="100"/>
        <v>1.5536553252149836</v>
      </c>
      <c r="AK146" s="29">
        <f t="shared" si="100"/>
        <v>1.5774409655820174</v>
      </c>
      <c r="AL146" s="29">
        <f t="shared" si="100"/>
        <v>1.6015907515085508</v>
      </c>
      <c r="AM146" s="29">
        <f t="shared" si="100"/>
        <v>1.6261102578702842</v>
      </c>
      <c r="AN146" s="29">
        <f t="shared" si="100"/>
        <v>1.6510051448913132</v>
      </c>
      <c r="AO146" s="29">
        <f t="shared" si="100"/>
        <v>1.6762811594507672</v>
      </c>
      <c r="AP146" s="29">
        <f t="shared" si="100"/>
        <v>1.7019441364094521</v>
      </c>
      <c r="AQ146" s="29">
        <f t="shared" si="100"/>
        <v>1.7279999999568032</v>
      </c>
      <c r="AR146" s="29">
        <f t="shared" si="100"/>
        <v>1.7544547649784592</v>
      </c>
      <c r="AS146" s="29">
        <f t="shared" si="100"/>
        <v>1.7813145384447728</v>
      </c>
      <c r="AT146" s="29">
        <f t="shared" si="100"/>
        <v>1.8085855208205797</v>
      </c>
      <c r="AU146" s="29">
        <f t="shared" si="100"/>
        <v>1.8362740074965482</v>
      </c>
      <c r="AV146" s="29">
        <f t="shared" si="100"/>
        <v>1.8643863902424453</v>
      </c>
      <c r="AW146" s="29">
        <f t="shared" si="100"/>
        <v>1.892929158682648</v>
      </c>
      <c r="AX146" s="29">
        <f t="shared" si="100"/>
        <v>1.9219089017942466</v>
      </c>
      <c r="AY146" s="29">
        <f t="shared" si="100"/>
        <v>1.9513323094280814</v>
      </c>
      <c r="AZ146" s="29">
        <f t="shared" si="100"/>
        <v>1.9812061738530673</v>
      </c>
      <c r="BA146" s="29">
        <f t="shared" si="100"/>
        <v>2.0115373913241594</v>
      </c>
      <c r="BB146" s="29">
        <f t="shared" si="100"/>
        <v>2.0423329636743248</v>
      </c>
      <c r="BC146" s="29">
        <f t="shared" si="100"/>
        <v>2.0735999999308858</v>
      </c>
      <c r="BD146" s="29">
        <f t="shared" si="100"/>
        <v>2.1053457179566086</v>
      </c>
      <c r="BE146" s="29">
        <f t="shared" si="100"/>
        <v>2.1375774461159165</v>
      </c>
      <c r="BF146" s="29">
        <f t="shared" si="100"/>
        <v>2.1703026249666117</v>
      </c>
      <c r="BG146" s="29">
        <f t="shared" si="100"/>
        <v>2.2035288089774974</v>
      </c>
      <c r="BH146" s="29">
        <f t="shared" si="100"/>
        <v>2.2372636682722926</v>
      </c>
      <c r="BI146" s="29">
        <f t="shared" si="100"/>
        <v>2.2715149904002505</v>
      </c>
      <c r="BJ146" s="29">
        <f t="shared" si="100"/>
        <v>2.3062906821338789</v>
      </c>
      <c r="BK146" s="29">
        <f t="shared" si="100"/>
        <v>2.3415987712941866</v>
      </c>
      <c r="BL146" s="29">
        <f t="shared" si="100"/>
        <v>2.3774474086038708</v>
      </c>
      <c r="BM146" s="29">
        <f t="shared" si="100"/>
        <v>2.4138448695688779</v>
      </c>
      <c r="BN146" s="29">
        <f t="shared" si="100"/>
        <v>2.4507995563887683</v>
      </c>
      <c r="BO146" s="29">
        <f t="shared" si="100"/>
        <v>2.4883199998963286</v>
      </c>
      <c r="BP146" s="29">
        <f t="shared" si="100"/>
        <v>2.5264148615268782</v>
      </c>
      <c r="BQ146" s="29">
        <f t="shared" si="100"/>
        <v>2.5650929353177254</v>
      </c>
      <c r="BR146" s="29">
        <f t="shared" si="100"/>
        <v>2.6043631499382327</v>
      </c>
      <c r="BS146" s="29">
        <f t="shared" si="100"/>
        <v>2.6442345707509629</v>
      </c>
      <c r="BT146" s="29">
        <f t="shared" si="100"/>
        <v>2.6847164019043799</v>
      </c>
      <c r="BU146" s="29">
        <f t="shared" si="100"/>
        <v>2.7258179884575866</v>
      </c>
      <c r="BV146" s="29">
        <f t="shared" si="100"/>
        <v>2.7675488185375929</v>
      </c>
      <c r="BW146" s="29">
        <f t="shared" si="100"/>
        <v>2.8099185255296089</v>
      </c>
      <c r="BX146" s="29">
        <f t="shared" si="100"/>
        <v>2.8529368903008714</v>
      </c>
      <c r="BY146" s="29">
        <f t="shared" si="100"/>
        <v>2.8966138434585162</v>
      </c>
      <c r="BZ146" s="29">
        <f t="shared" si="100"/>
        <v>2.9409594676420152</v>
      </c>
      <c r="CA146" s="29">
        <f t="shared" si="100"/>
        <v>2.9859839998507125</v>
      </c>
      <c r="CB146" s="29">
        <f t="shared" si="100"/>
        <v>3.0316978338069913</v>
      </c>
      <c r="CC146" s="29">
        <f t="shared" si="100"/>
        <v>3.0781115223556212</v>
      </c>
      <c r="CD146" s="29">
        <f t="shared" si="100"/>
        <v>3.1252357798998371</v>
      </c>
      <c r="CE146" s="29">
        <f t="shared" si="100"/>
        <v>3.1730814848747149</v>
      </c>
      <c r="CF146" s="29">
        <f t="shared" si="100"/>
        <v>3.2216596822584105</v>
      </c>
      <c r="CG146" s="29">
        <f t="shared" si="100"/>
        <v>3.2709815861218479</v>
      </c>
      <c r="CH146" s="29">
        <f t="shared" si="100"/>
        <v>3.3210585822174381</v>
      </c>
      <c r="CI146" s="29">
        <f t="shared" si="100"/>
        <v>3.3719022306074335</v>
      </c>
      <c r="CJ146" s="29">
        <f t="shared" si="100"/>
        <v>3.4235242683325189</v>
      </c>
      <c r="CK146" s="29">
        <f t="shared" si="100"/>
        <v>3.4759366121212558</v>
      </c>
      <c r="CL146" s="29">
        <f t="shared" si="100"/>
        <v>3.5291513611410115</v>
      </c>
      <c r="CM146" s="29">
        <f t="shared" si="100"/>
        <v>3.5831807997909979</v>
      </c>
      <c r="CN146" s="29">
        <f t="shared" si="100"/>
        <v>3.6380374005380753</v>
      </c>
      <c r="CO146" s="29">
        <f t="shared" si="100"/>
        <v>3.6937338267959672</v>
      </c>
      <c r="CP146" s="29">
        <f t="shared" si="100"/>
        <v>3.750282935848555</v>
      </c>
      <c r="CQ146" s="29">
        <f t="shared" si="100"/>
        <v>3.8076977818179296</v>
      </c>
      <c r="CR146" s="29">
        <f t="shared" si="100"/>
        <v>3.8659916186778789</v>
      </c>
      <c r="CS146" s="29">
        <f t="shared" si="100"/>
        <v>3.9251779033135104</v>
      </c>
      <c r="CT146" s="29">
        <f t="shared" si="100"/>
        <v>3.985270298627718</v>
      </c>
      <c r="CU146" s="29">
        <f t="shared" si="100"/>
        <v>4.0462826766952045</v>
      </c>
      <c r="CV146" s="29">
        <f t="shared" si="100"/>
        <v>4.1082291219647908</v>
      </c>
      <c r="CW146" s="29">
        <f t="shared" si="100"/>
        <v>4.1711239345107511</v>
      </c>
      <c r="CX146" s="29">
        <f t="shared" si="100"/>
        <v>4.2349816333339252</v>
      </c>
      <c r="CY146" s="29">
        <f t="shared" si="100"/>
        <v>4.2998169597133691</v>
      </c>
      <c r="CZ146" s="29">
        <f t="shared" si="100"/>
        <v>4.3656448806093131</v>
      </c>
      <c r="DA146" s="29">
        <f t="shared" si="100"/>
        <v>4.4324805921182264</v>
      </c>
      <c r="DB146" s="29">
        <f t="shared" si="100"/>
        <v>4.5003395229807666</v>
      </c>
      <c r="DC146" s="29">
        <f t="shared" si="100"/>
        <v>4.5692373381434424</v>
      </c>
      <c r="DD146" s="29">
        <f t="shared" si="100"/>
        <v>4.6391899423747986</v>
      </c>
      <c r="DE146" s="29">
        <f t="shared" si="100"/>
        <v>4.7102134839369647</v>
      </c>
      <c r="DF146" s="29">
        <f t="shared" si="100"/>
        <v>4.7823243583134127</v>
      </c>
      <c r="DG146" s="29">
        <f t="shared" si="100"/>
        <v>4.8555392119937864</v>
      </c>
      <c r="DH146" s="29">
        <f t="shared" si="100"/>
        <v>4.9298749463166702</v>
      </c>
      <c r="DI146" s="29">
        <f t="shared" si="100"/>
        <v>5.0053487213711936</v>
      </c>
      <c r="DJ146" s="29">
        <f t="shared" si="100"/>
        <v>5.0819779599583645</v>
      </c>
      <c r="DK146" s="29">
        <f t="shared" si="100"/>
        <v>5.1597803516130485</v>
      </c>
      <c r="DL146" s="29">
        <f t="shared" si="100"/>
        <v>5.2387738566875237</v>
      </c>
      <c r="DM146" s="29">
        <f t="shared" si="100"/>
        <v>5.3189767104975507</v>
      </c>
      <c r="DN146" s="29">
        <f t="shared" si="100"/>
        <v>5.4004074275319205</v>
      </c>
      <c r="DO146" s="29">
        <f t="shared" si="100"/>
        <v>5.4830848057264427</v>
      </c>
      <c r="DP146" s="29">
        <f t="shared" si="100"/>
        <v>5.5670279308033708</v>
      </c>
      <c r="DQ146" s="29">
        <f t="shared" si="100"/>
        <v>5.6522561806772602</v>
      </c>
      <c r="DR146" s="29">
        <f t="shared" si="100"/>
        <v>5.738789229928277</v>
      </c>
      <c r="DS146" s="29">
        <f t="shared" si="100"/>
        <v>5.8266470543439937</v>
      </c>
      <c r="DT146" s="29">
        <f t="shared" si="100"/>
        <v>5.9158499355307113</v>
      </c>
      <c r="DU146" s="29">
        <f t="shared" si="100"/>
        <v>6.0064184655953845</v>
      </c>
      <c r="DV146" s="29">
        <f t="shared" si="100"/>
        <v>6.0983735518992237</v>
      </c>
    </row>
    <row r="147" spans="1:126" outlineLevel="1" x14ac:dyDescent="0.2">
      <c r="A147" s="33" t="str">
        <f ca="1">Language!A479</f>
        <v>коэффициент реинвестирования</v>
      </c>
      <c r="B147" s="17"/>
      <c r="C147" s="1" t="str">
        <f ca="1">Language!$A$1467</f>
        <v>раз</v>
      </c>
      <c r="F147" s="6" t="s">
        <v>696</v>
      </c>
      <c r="G147" s="29">
        <f t="shared" ref="G147:N147" ca="1" si="101">OFFSET(G146,0,Prj_Len-G31-G31+1)</f>
        <v>6.0983735518992237</v>
      </c>
      <c r="H147" s="29">
        <f t="shared" ca="1" si="101"/>
        <v>6.0064184655953845</v>
      </c>
      <c r="I147" s="29">
        <f t="shared" ca="1" si="101"/>
        <v>5.9158499355307113</v>
      </c>
      <c r="J147" s="29">
        <f t="shared" ca="1" si="101"/>
        <v>5.8266470543439937</v>
      </c>
      <c r="K147" s="29">
        <f t="shared" ca="1" si="101"/>
        <v>5.738789229928277</v>
      </c>
      <c r="L147" s="29">
        <f t="shared" ca="1" si="101"/>
        <v>5.6522561806772602</v>
      </c>
      <c r="M147" s="29">
        <f t="shared" ca="1" si="101"/>
        <v>5.5670279308033708</v>
      </c>
      <c r="N147" s="29">
        <f t="shared" ca="1" si="101"/>
        <v>5.4830848057264427</v>
      </c>
      <c r="O147" s="29">
        <f t="shared" ref="O147:AT147" ca="1" si="102">OFFSET(O146,0,Prj_Len-O31-O31+1)</f>
        <v>5.4004074275319205</v>
      </c>
      <c r="P147" s="29">
        <f t="shared" ca="1" si="102"/>
        <v>5.3189767104975507</v>
      </c>
      <c r="Q147" s="29">
        <f t="shared" ca="1" si="102"/>
        <v>5.2387738566875237</v>
      </c>
      <c r="R147" s="29">
        <f t="shared" ca="1" si="102"/>
        <v>5.1597803516130485</v>
      </c>
      <c r="S147" s="29">
        <f t="shared" ca="1" si="102"/>
        <v>5.0819779599583645</v>
      </c>
      <c r="T147" s="29">
        <f t="shared" ca="1" si="102"/>
        <v>5.0053487213711936</v>
      </c>
      <c r="U147" s="29">
        <f t="shared" ca="1" si="102"/>
        <v>4.9298749463166702</v>
      </c>
      <c r="V147" s="29">
        <f t="shared" ca="1" si="102"/>
        <v>4.8555392119937864</v>
      </c>
      <c r="W147" s="29">
        <f t="shared" ca="1" si="102"/>
        <v>4.7823243583134127</v>
      </c>
      <c r="X147" s="29">
        <f t="shared" ca="1" si="102"/>
        <v>4.7102134839369647</v>
      </c>
      <c r="Y147" s="29">
        <f t="shared" ca="1" si="102"/>
        <v>4.6391899423747986</v>
      </c>
      <c r="Z147" s="29">
        <f t="shared" ca="1" si="102"/>
        <v>4.5692373381434424</v>
      </c>
      <c r="AA147" s="29">
        <f t="shared" ca="1" si="102"/>
        <v>4.5003395229807666</v>
      </c>
      <c r="AB147" s="29">
        <f t="shared" ca="1" si="102"/>
        <v>4.4324805921182264</v>
      </c>
      <c r="AC147" s="29">
        <f t="shared" ca="1" si="102"/>
        <v>4.3656448806093131</v>
      </c>
      <c r="AD147" s="29">
        <f t="shared" ca="1" si="102"/>
        <v>4.2998169597133691</v>
      </c>
      <c r="AE147" s="29">
        <f t="shared" ca="1" si="102"/>
        <v>4.2349816333339252</v>
      </c>
      <c r="AF147" s="29">
        <f t="shared" ca="1" si="102"/>
        <v>4.1711239345107511</v>
      </c>
      <c r="AG147" s="29">
        <f t="shared" ca="1" si="102"/>
        <v>4.1082291219647908</v>
      </c>
      <c r="AH147" s="29">
        <f t="shared" ca="1" si="102"/>
        <v>4.0462826766952045</v>
      </c>
      <c r="AI147" s="29">
        <f t="shared" ca="1" si="102"/>
        <v>3.985270298627718</v>
      </c>
      <c r="AJ147" s="29">
        <f t="shared" ca="1" si="102"/>
        <v>3.9251779033135104</v>
      </c>
      <c r="AK147" s="29">
        <f t="shared" ca="1" si="102"/>
        <v>3.8659916186778789</v>
      </c>
      <c r="AL147" s="29">
        <f t="shared" ca="1" si="102"/>
        <v>3.8076977818179296</v>
      </c>
      <c r="AM147" s="29">
        <f t="shared" ca="1" si="102"/>
        <v>3.750282935848555</v>
      </c>
      <c r="AN147" s="29">
        <f t="shared" ca="1" si="102"/>
        <v>3.6937338267959672</v>
      </c>
      <c r="AO147" s="29">
        <f t="shared" ca="1" si="102"/>
        <v>3.6380374005380753</v>
      </c>
      <c r="AP147" s="29">
        <f t="shared" ca="1" si="102"/>
        <v>3.5831807997909979</v>
      </c>
      <c r="AQ147" s="29">
        <f t="shared" ca="1" si="102"/>
        <v>3.5291513611410115</v>
      </c>
      <c r="AR147" s="29">
        <f t="shared" ca="1" si="102"/>
        <v>3.4759366121212558</v>
      </c>
      <c r="AS147" s="29">
        <f t="shared" ca="1" si="102"/>
        <v>3.4235242683325189</v>
      </c>
      <c r="AT147" s="29">
        <f t="shared" ca="1" si="102"/>
        <v>3.3719022306074335</v>
      </c>
      <c r="AU147" s="29">
        <f t="shared" ref="AU147:BZ147" ca="1" si="103">OFFSET(AU146,0,Prj_Len-AU31-AU31+1)</f>
        <v>3.3210585822174381</v>
      </c>
      <c r="AV147" s="29">
        <f t="shared" ca="1" si="103"/>
        <v>3.2709815861218479</v>
      </c>
      <c r="AW147" s="29">
        <f t="shared" ca="1" si="103"/>
        <v>3.2216596822584105</v>
      </c>
      <c r="AX147" s="29">
        <f t="shared" ca="1" si="103"/>
        <v>3.1730814848747149</v>
      </c>
      <c r="AY147" s="29">
        <f t="shared" ca="1" si="103"/>
        <v>3.1252357798998371</v>
      </c>
      <c r="AZ147" s="29">
        <f t="shared" ca="1" si="103"/>
        <v>3.0781115223556212</v>
      </c>
      <c r="BA147" s="29">
        <f t="shared" ca="1" si="103"/>
        <v>3.0316978338069913</v>
      </c>
      <c r="BB147" s="29">
        <f t="shared" ca="1" si="103"/>
        <v>2.9859839998507125</v>
      </c>
      <c r="BC147" s="29">
        <f t="shared" ca="1" si="103"/>
        <v>2.9409594676420152</v>
      </c>
      <c r="BD147" s="29">
        <f t="shared" ca="1" si="103"/>
        <v>2.8966138434585162</v>
      </c>
      <c r="BE147" s="29">
        <f t="shared" ca="1" si="103"/>
        <v>2.8529368903008714</v>
      </c>
      <c r="BF147" s="29">
        <f t="shared" ca="1" si="103"/>
        <v>2.8099185255296089</v>
      </c>
      <c r="BG147" s="29">
        <f t="shared" ca="1" si="103"/>
        <v>2.7675488185375929</v>
      </c>
      <c r="BH147" s="29">
        <f t="shared" ca="1" si="103"/>
        <v>2.7258179884575866</v>
      </c>
      <c r="BI147" s="29">
        <f t="shared" ca="1" si="103"/>
        <v>2.6847164019043799</v>
      </c>
      <c r="BJ147" s="29">
        <f t="shared" ca="1" si="103"/>
        <v>2.6442345707509629</v>
      </c>
      <c r="BK147" s="29">
        <f t="shared" ca="1" si="103"/>
        <v>2.6043631499382327</v>
      </c>
      <c r="BL147" s="29">
        <f t="shared" ca="1" si="103"/>
        <v>2.5650929353177254</v>
      </c>
      <c r="BM147" s="29">
        <f t="shared" ca="1" si="103"/>
        <v>2.5264148615268782</v>
      </c>
      <c r="BN147" s="29">
        <f t="shared" ca="1" si="103"/>
        <v>2.4883199998963286</v>
      </c>
      <c r="BO147" s="29">
        <f t="shared" ca="1" si="103"/>
        <v>2.4507995563887683</v>
      </c>
      <c r="BP147" s="29">
        <f t="shared" ca="1" si="103"/>
        <v>2.4138448695688779</v>
      </c>
      <c r="BQ147" s="29">
        <f t="shared" ca="1" si="103"/>
        <v>2.3774474086038708</v>
      </c>
      <c r="BR147" s="29">
        <f t="shared" ca="1" si="103"/>
        <v>2.3415987712941866</v>
      </c>
      <c r="BS147" s="29">
        <f t="shared" ca="1" si="103"/>
        <v>2.3062906821338789</v>
      </c>
      <c r="BT147" s="29">
        <f t="shared" ca="1" si="103"/>
        <v>2.2715149904002505</v>
      </c>
      <c r="BU147" s="29">
        <f t="shared" ca="1" si="103"/>
        <v>2.2372636682722926</v>
      </c>
      <c r="BV147" s="29">
        <f t="shared" ca="1" si="103"/>
        <v>2.2035288089774974</v>
      </c>
      <c r="BW147" s="29">
        <f t="shared" ca="1" si="103"/>
        <v>2.1703026249666117</v>
      </c>
      <c r="BX147" s="29">
        <f t="shared" ca="1" si="103"/>
        <v>2.1375774461159165</v>
      </c>
      <c r="BY147" s="29">
        <f t="shared" ca="1" si="103"/>
        <v>2.1053457179566086</v>
      </c>
      <c r="BZ147" s="29">
        <f t="shared" ca="1" si="103"/>
        <v>2.0735999999308858</v>
      </c>
      <c r="CA147" s="29">
        <f t="shared" ref="CA147:DF147" ca="1" si="104">OFFSET(CA146,0,Prj_Len-CA31-CA31+1)</f>
        <v>2.0423329636743248</v>
      </c>
      <c r="CB147" s="29">
        <f t="shared" ca="1" si="104"/>
        <v>2.0115373913241594</v>
      </c>
      <c r="CC147" s="29">
        <f t="shared" ca="1" si="104"/>
        <v>1.9812061738530673</v>
      </c>
      <c r="CD147" s="29">
        <f t="shared" ca="1" si="104"/>
        <v>1.9513323094280814</v>
      </c>
      <c r="CE147" s="29">
        <f t="shared" ca="1" si="104"/>
        <v>1.9219089017942466</v>
      </c>
      <c r="CF147" s="29">
        <f t="shared" ca="1" si="104"/>
        <v>1.892929158682648</v>
      </c>
      <c r="CG147" s="29">
        <f t="shared" ca="1" si="104"/>
        <v>1.8643863902424453</v>
      </c>
      <c r="CH147" s="29">
        <f t="shared" ca="1" si="104"/>
        <v>1.8362740074965482</v>
      </c>
      <c r="CI147" s="29">
        <f t="shared" ca="1" si="104"/>
        <v>1.8085855208205797</v>
      </c>
      <c r="CJ147" s="29">
        <f t="shared" ca="1" si="104"/>
        <v>1.7813145384447728</v>
      </c>
      <c r="CK147" s="29">
        <f t="shared" ca="1" si="104"/>
        <v>1.7544547649784592</v>
      </c>
      <c r="CL147" s="29">
        <f t="shared" ca="1" si="104"/>
        <v>1.7279999999568032</v>
      </c>
      <c r="CM147" s="29">
        <f t="shared" ca="1" si="104"/>
        <v>1.7019441364094521</v>
      </c>
      <c r="CN147" s="29">
        <f t="shared" ca="1" si="104"/>
        <v>1.6762811594507672</v>
      </c>
      <c r="CO147" s="29">
        <f t="shared" ca="1" si="104"/>
        <v>1.6510051448913132</v>
      </c>
      <c r="CP147" s="29">
        <f t="shared" ca="1" si="104"/>
        <v>1.6261102578702842</v>
      </c>
      <c r="CQ147" s="29">
        <f t="shared" ca="1" si="104"/>
        <v>1.6015907515085508</v>
      </c>
      <c r="CR147" s="29">
        <f t="shared" ca="1" si="104"/>
        <v>1.5774409655820174</v>
      </c>
      <c r="CS147" s="29">
        <f t="shared" ca="1" si="104"/>
        <v>1.5536553252149836</v>
      </c>
      <c r="CT147" s="29">
        <f t="shared" ca="1" si="104"/>
        <v>1.5302283395932075</v>
      </c>
      <c r="CU147" s="29">
        <f t="shared" ca="1" si="104"/>
        <v>1.5071546006963747</v>
      </c>
      <c r="CV147" s="29">
        <f t="shared" ca="1" si="104"/>
        <v>1.4844287820496798</v>
      </c>
      <c r="CW147" s="29">
        <f t="shared" ca="1" si="104"/>
        <v>1.4620456374942319</v>
      </c>
      <c r="CX147" s="29">
        <f t="shared" ca="1" si="104"/>
        <v>1.4399999999760016</v>
      </c>
      <c r="CY147" s="29">
        <f t="shared" ca="1" si="104"/>
        <v>1.4182867803530281</v>
      </c>
      <c r="CZ147" s="29">
        <f t="shared" ca="1" si="104"/>
        <v>1.3969009662206124</v>
      </c>
      <c r="DA147" s="29">
        <f t="shared" ca="1" si="104"/>
        <v>1.3758376207542253</v>
      </c>
      <c r="DB147" s="29">
        <f t="shared" ca="1" si="104"/>
        <v>1.3550918815698616</v>
      </c>
      <c r="DC147" s="29">
        <f t="shared" ca="1" si="104"/>
        <v>1.3346589596015801</v>
      </c>
      <c r="DD147" s="29">
        <f t="shared" ca="1" si="104"/>
        <v>1.3145341379959681</v>
      </c>
      <c r="DE147" s="29">
        <f t="shared" ca="1" si="104"/>
        <v>1.2947127710232749</v>
      </c>
      <c r="DF147" s="29">
        <f t="shared" ca="1" si="104"/>
        <v>1.2751902830049655</v>
      </c>
      <c r="DG147" s="29">
        <f t="shared" ref="DG147:DV147" ca="1" si="105">OFFSET(DG146,0,Prj_Len-DG31-DG31+1)</f>
        <v>1.2559621672574446</v>
      </c>
      <c r="DH147" s="29">
        <f t="shared" ca="1" si="105"/>
        <v>1.2370239850517077</v>
      </c>
      <c r="DI147" s="29">
        <f t="shared" ca="1" si="105"/>
        <v>1.2183713645886791</v>
      </c>
      <c r="DJ147" s="29">
        <f t="shared" ca="1" si="105"/>
        <v>1.1999999999900008</v>
      </c>
      <c r="DK147" s="29">
        <f t="shared" ca="1" si="105"/>
        <v>1.1819056503040388</v>
      </c>
      <c r="DL147" s="29">
        <f t="shared" ca="1" si="105"/>
        <v>1.1640841385268772</v>
      </c>
      <c r="DM147" s="29">
        <f t="shared" ca="1" si="105"/>
        <v>1.146531350638075</v>
      </c>
      <c r="DN147" s="29">
        <f t="shared" ca="1" si="105"/>
        <v>1.1292432346509611</v>
      </c>
      <c r="DO147" s="29">
        <f t="shared" ca="1" si="105"/>
        <v>1.1122157996772515</v>
      </c>
      <c r="DP147" s="29">
        <f t="shared" ca="1" si="105"/>
        <v>1.0954451150057682</v>
      </c>
      <c r="DQ147" s="29">
        <f t="shared" ca="1" si="105"/>
        <v>1.0789273091950529</v>
      </c>
      <c r="DR147" s="29">
        <f t="shared" ca="1" si="105"/>
        <v>1.0626585691796595</v>
      </c>
      <c r="DS147" s="29">
        <f t="shared" ca="1" si="105"/>
        <v>1.0466351393899254</v>
      </c>
      <c r="DT147" s="29">
        <f t="shared" ca="1" si="105"/>
        <v>1.030853320885013</v>
      </c>
      <c r="DU147" s="29">
        <f t="shared" ca="1" si="105"/>
        <v>1.0153094704990262</v>
      </c>
      <c r="DV147" s="29">
        <f t="shared" ca="1" si="105"/>
        <v>1</v>
      </c>
    </row>
    <row r="148" spans="1:126" x14ac:dyDescent="0.2">
      <c r="A148" s="12"/>
      <c r="B148" s="36"/>
      <c r="C148" s="13"/>
      <c r="D148" s="14"/>
      <c r="E148" s="14"/>
      <c r="F148" s="14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</row>
    <row r="149" spans="1:126" x14ac:dyDescent="0.2">
      <c r="A149" s="10"/>
      <c r="B149" s="31"/>
    </row>
    <row r="150" spans="1:126" x14ac:dyDescent="0.2">
      <c r="A150" s="10" t="str">
        <f ca="1">Language!A481</f>
        <v>Ставка дисконтирования для бюджетной эффективности</v>
      </c>
      <c r="B150" s="292">
        <v>0.1</v>
      </c>
    </row>
    <row r="151" spans="1:126" outlineLevel="1" x14ac:dyDescent="0.2">
      <c r="A151" s="33" t="str">
        <f ca="1">Language!A466</f>
        <v>ставка на расчетный период</v>
      </c>
      <c r="B151" s="17"/>
      <c r="C151" s="1" t="s">
        <v>1</v>
      </c>
      <c r="F151" s="6" t="s">
        <v>696</v>
      </c>
      <c r="G151" s="27">
        <f t="shared" ref="G151:N151" si="106">((1+$B150) / IF(Prj_Inflation, 1, 1+CHOOSE(Prj_CurReport, G$49,G$62,G$68))) ^ (G$37/12) -1</f>
        <v>7.9741404289037643E-3</v>
      </c>
      <c r="H151" s="27">
        <f t="shared" si="106"/>
        <v>7.9741404289037643E-3</v>
      </c>
      <c r="I151" s="27">
        <f t="shared" si="106"/>
        <v>7.9741404289037643E-3</v>
      </c>
      <c r="J151" s="27">
        <f t="shared" si="106"/>
        <v>7.9741404289037643E-3</v>
      </c>
      <c r="K151" s="27">
        <f t="shared" si="106"/>
        <v>7.9741404289037643E-3</v>
      </c>
      <c r="L151" s="27">
        <f t="shared" si="106"/>
        <v>7.9741404289037643E-3</v>
      </c>
      <c r="M151" s="27">
        <f t="shared" si="106"/>
        <v>7.9741404289037643E-3</v>
      </c>
      <c r="N151" s="27">
        <f t="shared" si="106"/>
        <v>7.9741404289037643E-3</v>
      </c>
      <c r="O151" s="27">
        <f t="shared" ref="O151:AT151" si="107">((1+$B150) / IF(Prj_Inflation, 1, 1+CHOOSE(Prj_CurReport, O$49,O$62,O$68))) ^ (O$37/12) -1</f>
        <v>7.9741404289037643E-3</v>
      </c>
      <c r="P151" s="27">
        <f t="shared" si="107"/>
        <v>7.9741404289037643E-3</v>
      </c>
      <c r="Q151" s="27">
        <f t="shared" si="107"/>
        <v>7.9741404289037643E-3</v>
      </c>
      <c r="R151" s="27">
        <f t="shared" si="107"/>
        <v>7.9741404289037643E-3</v>
      </c>
      <c r="S151" s="27">
        <f t="shared" si="107"/>
        <v>7.9741404289037643E-3</v>
      </c>
      <c r="T151" s="27">
        <f t="shared" si="107"/>
        <v>7.9741404289037643E-3</v>
      </c>
      <c r="U151" s="27">
        <f t="shared" si="107"/>
        <v>7.9741404289037643E-3</v>
      </c>
      <c r="V151" s="27">
        <f t="shared" si="107"/>
        <v>7.9741404289037643E-3</v>
      </c>
      <c r="W151" s="27">
        <f t="shared" si="107"/>
        <v>7.9741404289037643E-3</v>
      </c>
      <c r="X151" s="27">
        <f t="shared" si="107"/>
        <v>7.9741404289037643E-3</v>
      </c>
      <c r="Y151" s="27">
        <f t="shared" si="107"/>
        <v>7.9741404289037643E-3</v>
      </c>
      <c r="Z151" s="27">
        <f t="shared" si="107"/>
        <v>7.9741404289037643E-3</v>
      </c>
      <c r="AA151" s="27">
        <f t="shared" si="107"/>
        <v>7.9741404289037643E-3</v>
      </c>
      <c r="AB151" s="27">
        <f t="shared" si="107"/>
        <v>7.9741404289037643E-3</v>
      </c>
      <c r="AC151" s="27">
        <f t="shared" si="107"/>
        <v>7.9741404289037643E-3</v>
      </c>
      <c r="AD151" s="27">
        <f t="shared" si="107"/>
        <v>7.9741404289037643E-3</v>
      </c>
      <c r="AE151" s="27">
        <f t="shared" si="107"/>
        <v>7.9741404289037643E-3</v>
      </c>
      <c r="AF151" s="27">
        <f t="shared" si="107"/>
        <v>7.9741404289037643E-3</v>
      </c>
      <c r="AG151" s="27">
        <f t="shared" si="107"/>
        <v>7.9741404289037643E-3</v>
      </c>
      <c r="AH151" s="27">
        <f t="shared" si="107"/>
        <v>7.9741404289037643E-3</v>
      </c>
      <c r="AI151" s="27">
        <f t="shared" si="107"/>
        <v>7.9741404289037643E-3</v>
      </c>
      <c r="AJ151" s="27">
        <f t="shared" si="107"/>
        <v>7.9741404289037643E-3</v>
      </c>
      <c r="AK151" s="27">
        <f t="shared" si="107"/>
        <v>7.9741404289037643E-3</v>
      </c>
      <c r="AL151" s="27">
        <f t="shared" si="107"/>
        <v>7.9741404289037643E-3</v>
      </c>
      <c r="AM151" s="27">
        <f t="shared" si="107"/>
        <v>7.9741404289037643E-3</v>
      </c>
      <c r="AN151" s="27">
        <f t="shared" si="107"/>
        <v>7.9741404289037643E-3</v>
      </c>
      <c r="AO151" s="27">
        <f t="shared" si="107"/>
        <v>7.9741404289037643E-3</v>
      </c>
      <c r="AP151" s="27">
        <f t="shared" si="107"/>
        <v>7.9741404289037643E-3</v>
      </c>
      <c r="AQ151" s="27">
        <f t="shared" si="107"/>
        <v>7.9741404289037643E-3</v>
      </c>
      <c r="AR151" s="27">
        <f t="shared" si="107"/>
        <v>7.9741404289037643E-3</v>
      </c>
      <c r="AS151" s="27">
        <f t="shared" si="107"/>
        <v>7.9741404289037643E-3</v>
      </c>
      <c r="AT151" s="27">
        <f t="shared" si="107"/>
        <v>7.9741404289037643E-3</v>
      </c>
      <c r="AU151" s="27">
        <f t="shared" ref="AU151:BZ151" si="108">((1+$B150) / IF(Prj_Inflation, 1, 1+CHOOSE(Prj_CurReport, AU$49,AU$62,AU$68))) ^ (AU$37/12) -1</f>
        <v>7.9741404289037643E-3</v>
      </c>
      <c r="AV151" s="27">
        <f t="shared" si="108"/>
        <v>7.9741404289037643E-3</v>
      </c>
      <c r="AW151" s="27">
        <f t="shared" si="108"/>
        <v>7.9741404289037643E-3</v>
      </c>
      <c r="AX151" s="27">
        <f t="shared" si="108"/>
        <v>7.9741404289037643E-3</v>
      </c>
      <c r="AY151" s="27">
        <f t="shared" si="108"/>
        <v>7.9741404289037643E-3</v>
      </c>
      <c r="AZ151" s="27">
        <f t="shared" si="108"/>
        <v>7.9741404289037643E-3</v>
      </c>
      <c r="BA151" s="27">
        <f t="shared" si="108"/>
        <v>7.9741404289037643E-3</v>
      </c>
      <c r="BB151" s="27">
        <f t="shared" si="108"/>
        <v>7.9741404289037643E-3</v>
      </c>
      <c r="BC151" s="27">
        <f t="shared" si="108"/>
        <v>7.9741404289037643E-3</v>
      </c>
      <c r="BD151" s="27">
        <f t="shared" si="108"/>
        <v>7.9741404289037643E-3</v>
      </c>
      <c r="BE151" s="27">
        <f t="shared" si="108"/>
        <v>7.9741404289037643E-3</v>
      </c>
      <c r="BF151" s="27">
        <f t="shared" si="108"/>
        <v>7.9741404289037643E-3</v>
      </c>
      <c r="BG151" s="27">
        <f t="shared" si="108"/>
        <v>7.9741404289037643E-3</v>
      </c>
      <c r="BH151" s="27">
        <f t="shared" si="108"/>
        <v>7.9741404289037643E-3</v>
      </c>
      <c r="BI151" s="27">
        <f t="shared" si="108"/>
        <v>7.9741404289037643E-3</v>
      </c>
      <c r="BJ151" s="27">
        <f t="shared" si="108"/>
        <v>7.9741404289037643E-3</v>
      </c>
      <c r="BK151" s="27">
        <f t="shared" si="108"/>
        <v>7.9741404289037643E-3</v>
      </c>
      <c r="BL151" s="27">
        <f t="shared" si="108"/>
        <v>7.9741404289037643E-3</v>
      </c>
      <c r="BM151" s="27">
        <f t="shared" si="108"/>
        <v>7.9741404289037643E-3</v>
      </c>
      <c r="BN151" s="27">
        <f t="shared" si="108"/>
        <v>7.9741404289037643E-3</v>
      </c>
      <c r="BO151" s="27">
        <f t="shared" si="108"/>
        <v>7.9741404289037643E-3</v>
      </c>
      <c r="BP151" s="27">
        <f t="shared" si="108"/>
        <v>7.9741404289037643E-3</v>
      </c>
      <c r="BQ151" s="27">
        <f t="shared" si="108"/>
        <v>7.9741404289037643E-3</v>
      </c>
      <c r="BR151" s="27">
        <f t="shared" si="108"/>
        <v>7.9741404289037643E-3</v>
      </c>
      <c r="BS151" s="27">
        <f t="shared" si="108"/>
        <v>7.9741404289037643E-3</v>
      </c>
      <c r="BT151" s="27">
        <f t="shared" si="108"/>
        <v>7.9741404289037643E-3</v>
      </c>
      <c r="BU151" s="27">
        <f t="shared" si="108"/>
        <v>7.9741404289037643E-3</v>
      </c>
      <c r="BV151" s="27">
        <f t="shared" si="108"/>
        <v>7.9741404289037643E-3</v>
      </c>
      <c r="BW151" s="27">
        <f t="shared" si="108"/>
        <v>7.9741404289037643E-3</v>
      </c>
      <c r="BX151" s="27">
        <f t="shared" si="108"/>
        <v>7.9741404289037643E-3</v>
      </c>
      <c r="BY151" s="27">
        <f t="shared" si="108"/>
        <v>7.9741404289037643E-3</v>
      </c>
      <c r="BZ151" s="27">
        <f t="shared" si="108"/>
        <v>7.9741404289037643E-3</v>
      </c>
      <c r="CA151" s="27">
        <f t="shared" ref="CA151:DF151" si="109">((1+$B150) / IF(Prj_Inflation, 1, 1+CHOOSE(Prj_CurReport, CA$49,CA$62,CA$68))) ^ (CA$37/12) -1</f>
        <v>7.9741404289037643E-3</v>
      </c>
      <c r="CB151" s="27">
        <f t="shared" si="109"/>
        <v>7.9741404289037643E-3</v>
      </c>
      <c r="CC151" s="27">
        <f t="shared" si="109"/>
        <v>7.9741404289037643E-3</v>
      </c>
      <c r="CD151" s="27">
        <f t="shared" si="109"/>
        <v>7.9741404289037643E-3</v>
      </c>
      <c r="CE151" s="27">
        <f t="shared" si="109"/>
        <v>7.9741404289037643E-3</v>
      </c>
      <c r="CF151" s="27">
        <f t="shared" si="109"/>
        <v>7.9741404289037643E-3</v>
      </c>
      <c r="CG151" s="27">
        <f t="shared" si="109"/>
        <v>7.9741404289037643E-3</v>
      </c>
      <c r="CH151" s="27">
        <f t="shared" si="109"/>
        <v>7.9741404289037643E-3</v>
      </c>
      <c r="CI151" s="27">
        <f t="shared" si="109"/>
        <v>7.9741404289037643E-3</v>
      </c>
      <c r="CJ151" s="27">
        <f t="shared" si="109"/>
        <v>7.9741404289037643E-3</v>
      </c>
      <c r="CK151" s="27">
        <f t="shared" si="109"/>
        <v>7.9741404289037643E-3</v>
      </c>
      <c r="CL151" s="27">
        <f t="shared" si="109"/>
        <v>7.9741404289037643E-3</v>
      </c>
      <c r="CM151" s="27">
        <f t="shared" si="109"/>
        <v>7.9741404289037643E-3</v>
      </c>
      <c r="CN151" s="27">
        <f t="shared" si="109"/>
        <v>7.9741404289037643E-3</v>
      </c>
      <c r="CO151" s="27">
        <f t="shared" si="109"/>
        <v>7.9741404289037643E-3</v>
      </c>
      <c r="CP151" s="27">
        <f t="shared" si="109"/>
        <v>7.9741404289037643E-3</v>
      </c>
      <c r="CQ151" s="27">
        <f t="shared" si="109"/>
        <v>7.9741404289037643E-3</v>
      </c>
      <c r="CR151" s="27">
        <f t="shared" si="109"/>
        <v>7.9741404289037643E-3</v>
      </c>
      <c r="CS151" s="27">
        <f t="shared" si="109"/>
        <v>7.9741404289037643E-3</v>
      </c>
      <c r="CT151" s="27">
        <f t="shared" si="109"/>
        <v>7.9741404289037643E-3</v>
      </c>
      <c r="CU151" s="27">
        <f t="shared" si="109"/>
        <v>7.9741404289037643E-3</v>
      </c>
      <c r="CV151" s="27">
        <f t="shared" si="109"/>
        <v>7.9741404289037643E-3</v>
      </c>
      <c r="CW151" s="27">
        <f t="shared" si="109"/>
        <v>7.9741404289037643E-3</v>
      </c>
      <c r="CX151" s="27">
        <f t="shared" si="109"/>
        <v>7.9741404289037643E-3</v>
      </c>
      <c r="CY151" s="27">
        <f t="shared" si="109"/>
        <v>7.9741404289037643E-3</v>
      </c>
      <c r="CZ151" s="27">
        <f t="shared" si="109"/>
        <v>7.9741404289037643E-3</v>
      </c>
      <c r="DA151" s="27">
        <f t="shared" si="109"/>
        <v>7.9741404289037643E-3</v>
      </c>
      <c r="DB151" s="27">
        <f t="shared" si="109"/>
        <v>7.9741404289037643E-3</v>
      </c>
      <c r="DC151" s="27">
        <f t="shared" si="109"/>
        <v>7.9741404289037643E-3</v>
      </c>
      <c r="DD151" s="27">
        <f t="shared" si="109"/>
        <v>7.9741404289037643E-3</v>
      </c>
      <c r="DE151" s="27">
        <f t="shared" si="109"/>
        <v>7.9741404289037643E-3</v>
      </c>
      <c r="DF151" s="27">
        <f t="shared" si="109"/>
        <v>7.9741404289037643E-3</v>
      </c>
      <c r="DG151" s="27">
        <f t="shared" ref="DG151:DV151" si="110">((1+$B150) / IF(Prj_Inflation, 1, 1+CHOOSE(Prj_CurReport, DG$49,DG$62,DG$68))) ^ (DG$37/12) -1</f>
        <v>7.9741404289037643E-3</v>
      </c>
      <c r="DH151" s="27">
        <f t="shared" si="110"/>
        <v>7.9741404289037643E-3</v>
      </c>
      <c r="DI151" s="27">
        <f t="shared" si="110"/>
        <v>7.9741404289037643E-3</v>
      </c>
      <c r="DJ151" s="27">
        <f t="shared" si="110"/>
        <v>7.9741404289037643E-3</v>
      </c>
      <c r="DK151" s="27">
        <f t="shared" si="110"/>
        <v>7.9741404289037643E-3</v>
      </c>
      <c r="DL151" s="27">
        <f t="shared" si="110"/>
        <v>7.9741404289037643E-3</v>
      </c>
      <c r="DM151" s="27">
        <f t="shared" si="110"/>
        <v>7.9741404289037643E-3</v>
      </c>
      <c r="DN151" s="27">
        <f t="shared" si="110"/>
        <v>7.9741404289037643E-3</v>
      </c>
      <c r="DO151" s="27">
        <f t="shared" si="110"/>
        <v>7.9741404289037643E-3</v>
      </c>
      <c r="DP151" s="27">
        <f t="shared" si="110"/>
        <v>7.9741404289037643E-3</v>
      </c>
      <c r="DQ151" s="27">
        <f t="shared" si="110"/>
        <v>7.9741404289037643E-3</v>
      </c>
      <c r="DR151" s="27">
        <f t="shared" si="110"/>
        <v>7.9741404289037643E-3</v>
      </c>
      <c r="DS151" s="27">
        <f t="shared" si="110"/>
        <v>7.9741404289037643E-3</v>
      </c>
      <c r="DT151" s="27">
        <f t="shared" si="110"/>
        <v>7.9741404289037643E-3</v>
      </c>
      <c r="DU151" s="27">
        <f t="shared" si="110"/>
        <v>7.9741404289037643E-3</v>
      </c>
      <c r="DV151" s="27">
        <f t="shared" si="110"/>
        <v>7.9741404289037643E-3</v>
      </c>
    </row>
    <row r="152" spans="1:126" outlineLevel="1" x14ac:dyDescent="0.2">
      <c r="A152" s="33" t="str">
        <f ca="1">Language!A467</f>
        <v>коэффициент дисконта на начало периода</v>
      </c>
      <c r="B152" s="17"/>
      <c r="F152" s="6" t="s">
        <v>696</v>
      </c>
      <c r="G152" s="29">
        <f>IF(G$2=1,1,F152*(1+F151))</f>
        <v>1</v>
      </c>
      <c r="H152" s="29">
        <f>IF(H$2=1,1,G152*(1+G151))</f>
        <v>1.0079741404289038</v>
      </c>
      <c r="I152" s="29">
        <f>IF(I$2=1,1,H152*(1+H151))</f>
        <v>1.0160118677733874</v>
      </c>
      <c r="J152" s="29">
        <f t="shared" ref="J152:DV152" si="111">IF(J$2=1,1,I152*(1+I151))</f>
        <v>1.0241136890844451</v>
      </c>
      <c r="K152" s="29">
        <f t="shared" si="111"/>
        <v>1.0322801154563672</v>
      </c>
      <c r="L152" s="29">
        <f t="shared" si="111"/>
        <v>1.0405116620589814</v>
      </c>
      <c r="M152" s="29">
        <f t="shared" si="111"/>
        <v>1.0488088481701519</v>
      </c>
      <c r="N152" s="29">
        <f t="shared" si="111"/>
        <v>1.0571721972085375</v>
      </c>
      <c r="O152" s="29">
        <f t="shared" si="111"/>
        <v>1.0656022367666111</v>
      </c>
      <c r="P152" s="29">
        <f t="shared" si="111"/>
        <v>1.0740994986439421</v>
      </c>
      <c r="Q152" s="29">
        <f t="shared" si="111"/>
        <v>1.082664518880744</v>
      </c>
      <c r="R152" s="29">
        <f t="shared" si="111"/>
        <v>1.0912978377916907</v>
      </c>
      <c r="S152" s="29">
        <f t="shared" si="111"/>
        <v>1.1000000000000005</v>
      </c>
      <c r="T152" s="29">
        <f t="shared" si="111"/>
        <v>1.1087715544717947</v>
      </c>
      <c r="U152" s="29">
        <f t="shared" si="111"/>
        <v>1.1176130545507266</v>
      </c>
      <c r="V152" s="29">
        <f t="shared" si="111"/>
        <v>1.12652505799289</v>
      </c>
      <c r="W152" s="29">
        <f t="shared" si="111"/>
        <v>1.1355081270020042</v>
      </c>
      <c r="X152" s="29">
        <f t="shared" si="111"/>
        <v>1.1445628282648797</v>
      </c>
      <c r="Y152" s="29">
        <f t="shared" si="111"/>
        <v>1.1536897329871671</v>
      </c>
      <c r="Z152" s="29">
        <f t="shared" si="111"/>
        <v>1.1628894169293913</v>
      </c>
      <c r="AA152" s="29">
        <f t="shared" si="111"/>
        <v>1.1721624604432723</v>
      </c>
      <c r="AB152" s="29">
        <f t="shared" si="111"/>
        <v>1.1815094485083364</v>
      </c>
      <c r="AC152" s="29">
        <f t="shared" si="111"/>
        <v>1.1909309707688185</v>
      </c>
      <c r="AD152" s="29">
        <f t="shared" si="111"/>
        <v>1.2004276215708598</v>
      </c>
      <c r="AE152" s="29">
        <f t="shared" si="111"/>
        <v>1.2100000000000009</v>
      </c>
      <c r="AF152" s="29">
        <f t="shared" si="111"/>
        <v>1.2196487099189743</v>
      </c>
      <c r="AG152" s="29">
        <f t="shared" si="111"/>
        <v>1.2293743600057996</v>
      </c>
      <c r="AH152" s="29">
        <f t="shared" si="111"/>
        <v>1.2391775637921796</v>
      </c>
      <c r="AI152" s="29">
        <f t="shared" si="111"/>
        <v>1.2490589397022054</v>
      </c>
      <c r="AJ152" s="29">
        <f t="shared" si="111"/>
        <v>1.2590191110913684</v>
      </c>
      <c r="AK152" s="29">
        <f t="shared" si="111"/>
        <v>1.2690587062858847</v>
      </c>
      <c r="AL152" s="29">
        <f t="shared" si="111"/>
        <v>1.2791783586223313</v>
      </c>
      <c r="AM152" s="29">
        <f t="shared" si="111"/>
        <v>1.2893787064876003</v>
      </c>
      <c r="AN152" s="29">
        <f t="shared" si="111"/>
        <v>1.2996603933591708</v>
      </c>
      <c r="AO152" s="29">
        <f t="shared" si="111"/>
        <v>1.3100240678457011</v>
      </c>
      <c r="AP152" s="29">
        <f t="shared" si="111"/>
        <v>1.3204703837279466</v>
      </c>
      <c r="AQ152" s="29">
        <f t="shared" si="111"/>
        <v>1.3310000000000017</v>
      </c>
      <c r="AR152" s="29">
        <f t="shared" si="111"/>
        <v>1.3416135809108727</v>
      </c>
      <c r="AS152" s="29">
        <f t="shared" si="111"/>
        <v>1.3523117960063804</v>
      </c>
      <c r="AT152" s="29">
        <f t="shared" si="111"/>
        <v>1.3630953201713985</v>
      </c>
      <c r="AU152" s="29">
        <f t="shared" si="111"/>
        <v>1.3739648336724266</v>
      </c>
      <c r="AV152" s="29">
        <f t="shared" si="111"/>
        <v>1.3849210222005059</v>
      </c>
      <c r="AW152" s="29">
        <f t="shared" si="111"/>
        <v>1.3959645769144737</v>
      </c>
      <c r="AX152" s="29">
        <f t="shared" si="111"/>
        <v>1.407096194484565</v>
      </c>
      <c r="AY152" s="29">
        <f t="shared" si="111"/>
        <v>1.4183165771363611</v>
      </c>
      <c r="AZ152" s="29">
        <f t="shared" si="111"/>
        <v>1.4296264326950885</v>
      </c>
      <c r="BA152" s="29">
        <f t="shared" si="111"/>
        <v>1.4410264746302719</v>
      </c>
      <c r="BB152" s="29">
        <f t="shared" si="111"/>
        <v>1.4525174221007418</v>
      </c>
      <c r="BC152" s="29">
        <f t="shared" si="111"/>
        <v>1.4641000000000024</v>
      </c>
      <c r="BD152" s="29">
        <f t="shared" si="111"/>
        <v>1.4757749390019603</v>
      </c>
      <c r="BE152" s="29">
        <f t="shared" si="111"/>
        <v>1.4875429756070189</v>
      </c>
      <c r="BF152" s="29">
        <f t="shared" si="111"/>
        <v>1.4994048521885386</v>
      </c>
      <c r="BG152" s="29">
        <f t="shared" si="111"/>
        <v>1.5113613170396696</v>
      </c>
      <c r="BH152" s="29">
        <f t="shared" si="111"/>
        <v>1.5234131244205569</v>
      </c>
      <c r="BI152" s="29">
        <f t="shared" si="111"/>
        <v>1.5355610346059214</v>
      </c>
      <c r="BJ152" s="29">
        <f t="shared" si="111"/>
        <v>1.5478058139330217</v>
      </c>
      <c r="BK152" s="29">
        <f t="shared" si="111"/>
        <v>1.5601482348499973</v>
      </c>
      <c r="BL152" s="29">
        <f t="shared" si="111"/>
        <v>1.5725890759645975</v>
      </c>
      <c r="BM152" s="29">
        <f t="shared" si="111"/>
        <v>1.5851291220932993</v>
      </c>
      <c r="BN152" s="29">
        <f t="shared" si="111"/>
        <v>1.5977691643108161</v>
      </c>
      <c r="BO152" s="29">
        <f t="shared" si="111"/>
        <v>1.6105100000000028</v>
      </c>
      <c r="BP152" s="29">
        <f t="shared" si="111"/>
        <v>1.6233524329021567</v>
      </c>
      <c r="BQ152" s="29">
        <f t="shared" si="111"/>
        <v>1.636297273167721</v>
      </c>
      <c r="BR152" s="29">
        <f t="shared" si="111"/>
        <v>1.6493453374073928</v>
      </c>
      <c r="BS152" s="29">
        <f t="shared" si="111"/>
        <v>1.662497448743637</v>
      </c>
      <c r="BT152" s="29">
        <f t="shared" si="111"/>
        <v>1.6757544368626129</v>
      </c>
      <c r="BU152" s="29">
        <f t="shared" si="111"/>
        <v>1.689117138066514</v>
      </c>
      <c r="BV152" s="29">
        <f t="shared" si="111"/>
        <v>1.7025863953263245</v>
      </c>
      <c r="BW152" s="29">
        <f t="shared" si="111"/>
        <v>1.7161630583349976</v>
      </c>
      <c r="BX152" s="29">
        <f t="shared" si="111"/>
        <v>1.7298479835610578</v>
      </c>
      <c r="BY152" s="29">
        <f t="shared" si="111"/>
        <v>1.7436420343026298</v>
      </c>
      <c r="BZ152" s="29">
        <f t="shared" si="111"/>
        <v>1.7575460807418983</v>
      </c>
      <c r="CA152" s="29">
        <f t="shared" si="111"/>
        <v>1.7715610000000037</v>
      </c>
      <c r="CB152" s="29">
        <f t="shared" si="111"/>
        <v>1.785687676192373</v>
      </c>
      <c r="CC152" s="29">
        <f t="shared" si="111"/>
        <v>1.7999270004844938</v>
      </c>
      <c r="CD152" s="29">
        <f t="shared" si="111"/>
        <v>1.8142798711481327</v>
      </c>
      <c r="CE152" s="29">
        <f t="shared" si="111"/>
        <v>1.8287471936180013</v>
      </c>
      <c r="CF152" s="29">
        <f t="shared" si="111"/>
        <v>1.8433298805488749</v>
      </c>
      <c r="CG152" s="29">
        <f t="shared" si="111"/>
        <v>1.858028851873166</v>
      </c>
      <c r="CH152" s="29">
        <f t="shared" si="111"/>
        <v>1.8728450348589574</v>
      </c>
      <c r="CI152" s="29">
        <f t="shared" si="111"/>
        <v>1.8877793641684979</v>
      </c>
      <c r="CJ152" s="29">
        <f t="shared" si="111"/>
        <v>1.9028327819171642</v>
      </c>
      <c r="CK152" s="29">
        <f t="shared" si="111"/>
        <v>1.9180062377328932</v>
      </c>
      <c r="CL152" s="29">
        <f t="shared" si="111"/>
        <v>1.9333006888160886</v>
      </c>
      <c r="CM152" s="29">
        <f t="shared" si="111"/>
        <v>1.9487171000000045</v>
      </c>
      <c r="CN152" s="29">
        <f t="shared" si="111"/>
        <v>1.9642564438116106</v>
      </c>
      <c r="CO152" s="29">
        <f t="shared" si="111"/>
        <v>1.9799197005329434</v>
      </c>
      <c r="CP152" s="29">
        <f t="shared" si="111"/>
        <v>1.9957078582629462</v>
      </c>
      <c r="CQ152" s="29">
        <f t="shared" si="111"/>
        <v>2.0116219129798019</v>
      </c>
      <c r="CR152" s="29">
        <f t="shared" si="111"/>
        <v>2.027662868603763</v>
      </c>
      <c r="CS152" s="29">
        <f t="shared" si="111"/>
        <v>2.0438317370604833</v>
      </c>
      <c r="CT152" s="29">
        <f t="shared" si="111"/>
        <v>2.0601295383448539</v>
      </c>
      <c r="CU152" s="29">
        <f t="shared" si="111"/>
        <v>2.0765573005853484</v>
      </c>
      <c r="CV152" s="29">
        <f t="shared" si="111"/>
        <v>2.0931160601088812</v>
      </c>
      <c r="CW152" s="29">
        <f t="shared" si="111"/>
        <v>2.1098068615061831</v>
      </c>
      <c r="CX152" s="29">
        <f t="shared" si="111"/>
        <v>2.1266307576976979</v>
      </c>
      <c r="CY152" s="29">
        <f t="shared" si="111"/>
        <v>2.1435888100000056</v>
      </c>
      <c r="CZ152" s="29">
        <f t="shared" si="111"/>
        <v>2.1606820881927722</v>
      </c>
      <c r="DA152" s="29">
        <f t="shared" si="111"/>
        <v>2.1779116705862385</v>
      </c>
      <c r="DB152" s="29">
        <f t="shared" si="111"/>
        <v>2.1952786440892416</v>
      </c>
      <c r="DC152" s="29">
        <f t="shared" si="111"/>
        <v>2.2127841042777825</v>
      </c>
      <c r="DD152" s="29">
        <f t="shared" si="111"/>
        <v>2.2304291554641398</v>
      </c>
      <c r="DE152" s="29">
        <f t="shared" si="111"/>
        <v>2.2482149107665319</v>
      </c>
      <c r="DF152" s="29">
        <f t="shared" si="111"/>
        <v>2.2661424921793394</v>
      </c>
      <c r="DG152" s="29">
        <f t="shared" si="111"/>
        <v>2.2842130306438833</v>
      </c>
      <c r="DH152" s="29">
        <f t="shared" si="111"/>
        <v>2.3024276661197693</v>
      </c>
      <c r="DI152" s="29">
        <f t="shared" si="111"/>
        <v>2.3207875476568014</v>
      </c>
      <c r="DJ152" s="29">
        <f t="shared" si="111"/>
        <v>2.339293833467468</v>
      </c>
      <c r="DK152" s="29">
        <f t="shared" si="111"/>
        <v>2.3579476910000063</v>
      </c>
      <c r="DL152" s="29">
        <f t="shared" si="111"/>
        <v>2.37675029701205</v>
      </c>
      <c r="DM152" s="29">
        <f t="shared" si="111"/>
        <v>2.3957028376448628</v>
      </c>
      <c r="DN152" s="29">
        <f t="shared" si="111"/>
        <v>2.4148065084981662</v>
      </c>
      <c r="DO152" s="29">
        <f t="shared" si="111"/>
        <v>2.4340625147055612</v>
      </c>
      <c r="DP152" s="29">
        <f t="shared" si="111"/>
        <v>2.453472071010554</v>
      </c>
      <c r="DQ152" s="29">
        <f t="shared" si="111"/>
        <v>2.4730364018431854</v>
      </c>
      <c r="DR152" s="29">
        <f t="shared" si="111"/>
        <v>2.4927567413972738</v>
      </c>
      <c r="DS152" s="29">
        <f t="shared" si="111"/>
        <v>2.5126343337082724</v>
      </c>
      <c r="DT152" s="29">
        <f t="shared" si="111"/>
        <v>2.5326704327317473</v>
      </c>
      <c r="DU152" s="29">
        <f t="shared" si="111"/>
        <v>2.5528663024224829</v>
      </c>
      <c r="DV152" s="29">
        <f t="shared" si="111"/>
        <v>2.573223216814216</v>
      </c>
    </row>
    <row r="153" spans="1:126" x14ac:dyDescent="0.2">
      <c r="A153" s="12"/>
      <c r="B153" s="13"/>
      <c r="C153" s="13"/>
      <c r="D153" s="14"/>
      <c r="E153" s="14" t="s">
        <v>567</v>
      </c>
      <c r="F153" s="14" t="s">
        <v>2961</v>
      </c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</row>
    <row r="155" spans="1:126" x14ac:dyDescent="0.2">
      <c r="A155" s="10" t="str">
        <f ca="1">Language!A$465</f>
        <v>Ставка для собственного капитала, Re</v>
      </c>
      <c r="B155" s="326">
        <f>B156+B157*B158</f>
        <v>0.13919999999999999</v>
      </c>
    </row>
    <row r="156" spans="1:126" x14ac:dyDescent="0.2">
      <c r="A156" s="33" t="s">
        <v>3334</v>
      </c>
      <c r="B156" s="326">
        <v>8.5999999999999993E-2</v>
      </c>
    </row>
    <row r="157" spans="1:126" x14ac:dyDescent="0.2">
      <c r="A157" s="33" t="s">
        <v>3336</v>
      </c>
      <c r="B157" s="53">
        <v>1</v>
      </c>
    </row>
    <row r="158" spans="1:126" ht="25.5" x14ac:dyDescent="0.2">
      <c r="A158" s="327" t="s">
        <v>3335</v>
      </c>
      <c r="B158" s="326">
        <v>5.3199999999999997E-2</v>
      </c>
    </row>
  </sheetData>
  <sheetProtection formatCells="0"/>
  <dataConsolidate/>
  <mergeCells count="1">
    <mergeCell ref="A1:C2"/>
  </mergeCells>
  <dataValidations count="1">
    <dataValidation type="list" allowBlank="1" showInputMessage="1" showErrorMessage="1" sqref="B140:B141">
      <formula1>"0,1"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 summaryRight="0"/>
  </sheetPr>
  <dimension ref="A1:DX122"/>
  <sheetViews>
    <sheetView zoomScale="120" zoomScaleNormal="12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G49" sqref="G49"/>
    </sheetView>
  </sheetViews>
  <sheetFormatPr defaultColWidth="9.140625" defaultRowHeight="12.75" outlineLevelRow="1" x14ac:dyDescent="0.2"/>
  <cols>
    <col min="1" max="1" width="50.85546875" style="5" customWidth="1"/>
    <col min="2" max="3" width="12.85546875" style="5" customWidth="1"/>
    <col min="4" max="4" width="6.85546875" style="6" hidden="1" customWidth="1"/>
    <col min="5" max="5" width="12.85546875" style="6" hidden="1" customWidth="1"/>
    <col min="6" max="6" width="24.85546875" style="6" hidden="1" customWidth="1"/>
    <col min="7" max="126" width="12.85546875" style="5" customWidth="1"/>
    <col min="127" max="127" width="1.85546875" style="5" customWidth="1"/>
    <col min="128" max="128" width="12.85546875" style="5" customWidth="1"/>
    <col min="129" max="16384" width="9.140625" style="5"/>
  </cols>
  <sheetData>
    <row r="1" spans="1:128" s="3" customFormat="1" ht="12.75" customHeight="1" x14ac:dyDescent="0.2">
      <c r="A1" s="358" t="str">
        <f ca="1">Language!A$485  &amp; " :: " &amp; Prj_Name</f>
        <v>Начальный баланс :: Производство нефтепродуктов</v>
      </c>
      <c r="B1" s="359"/>
      <c r="C1" s="359"/>
      <c r="D1" s="1" t="s">
        <v>6</v>
      </c>
      <c r="E1" s="1" t="s">
        <v>4</v>
      </c>
      <c r="F1" s="1" t="s">
        <v>5</v>
      </c>
      <c r="G1" s="1" t="str">
        <f ca="1">Параметры!G$40</f>
        <v>авг.22</v>
      </c>
      <c r="H1" s="1" t="str">
        <f ca="1">Параметры!H$40</f>
        <v>сен.22</v>
      </c>
      <c r="I1" s="1" t="str">
        <f ca="1">Параметры!I$40</f>
        <v>окт.22</v>
      </c>
      <c r="J1" s="1" t="str">
        <f ca="1">Параметры!J$40</f>
        <v>ноя.22</v>
      </c>
      <c r="K1" s="1" t="str">
        <f ca="1">Параметры!K$40</f>
        <v>дек.22</v>
      </c>
      <c r="L1" s="1" t="str">
        <f ca="1">Параметры!L$40</f>
        <v>янв.23</v>
      </c>
      <c r="M1" s="1" t="str">
        <f ca="1">Параметры!M$40</f>
        <v>фев.23</v>
      </c>
      <c r="N1" s="1" t="str">
        <f ca="1">Параметры!N$40</f>
        <v>мар.23</v>
      </c>
      <c r="O1" s="1" t="str">
        <f ca="1">Параметры!O$40</f>
        <v>апр.23</v>
      </c>
      <c r="P1" s="1" t="str">
        <f ca="1">Параметры!P$40</f>
        <v>май.23</v>
      </c>
      <c r="Q1" s="1" t="str">
        <f ca="1">Параметры!Q$40</f>
        <v>июн.23</v>
      </c>
      <c r="R1" s="1" t="str">
        <f ca="1">Параметры!R$40</f>
        <v>июл.23</v>
      </c>
      <c r="S1" s="1" t="str">
        <f ca="1">Параметры!S$40</f>
        <v>авг.23</v>
      </c>
      <c r="T1" s="1" t="str">
        <f ca="1">Параметры!T$40</f>
        <v>сен.23</v>
      </c>
      <c r="U1" s="1" t="str">
        <f ca="1">Параметры!U$40</f>
        <v>окт.23</v>
      </c>
      <c r="V1" s="1" t="str">
        <f ca="1">Параметры!V$40</f>
        <v>ноя.23</v>
      </c>
      <c r="W1" s="1" t="str">
        <f ca="1">Параметры!W$40</f>
        <v>дек.23</v>
      </c>
      <c r="X1" s="1" t="str">
        <f ca="1">Параметры!X$40</f>
        <v>янв.24</v>
      </c>
      <c r="Y1" s="1" t="str">
        <f ca="1">Параметры!Y$40</f>
        <v>фев.24</v>
      </c>
      <c r="Z1" s="1" t="str">
        <f ca="1">Параметры!Z$40</f>
        <v>мар.24</v>
      </c>
      <c r="AA1" s="1" t="str">
        <f ca="1">Параметры!AA$40</f>
        <v>апр.24</v>
      </c>
      <c r="AB1" s="1" t="str">
        <f ca="1">Параметры!AB$40</f>
        <v>май.24</v>
      </c>
      <c r="AC1" s="1" t="str">
        <f ca="1">Параметры!AC$40</f>
        <v>июн.24</v>
      </c>
      <c r="AD1" s="1" t="str">
        <f ca="1">Параметры!AD$40</f>
        <v>июл.24</v>
      </c>
      <c r="AE1" s="1" t="str">
        <f ca="1">Параметры!AE$40</f>
        <v>авг.24</v>
      </c>
      <c r="AF1" s="1" t="str">
        <f ca="1">Параметры!AF$40</f>
        <v>сен.24</v>
      </c>
      <c r="AG1" s="1" t="str">
        <f ca="1">Параметры!AG$40</f>
        <v>окт.24</v>
      </c>
      <c r="AH1" s="1" t="str">
        <f ca="1">Параметры!AH$40</f>
        <v>ноя.24</v>
      </c>
      <c r="AI1" s="1" t="str">
        <f ca="1">Параметры!AI$40</f>
        <v>дек.24</v>
      </c>
      <c r="AJ1" s="1" t="str">
        <f ca="1">Параметры!AJ$40</f>
        <v>янв.25</v>
      </c>
      <c r="AK1" s="1" t="str">
        <f ca="1">Параметры!AK$40</f>
        <v>фев.25</v>
      </c>
      <c r="AL1" s="1" t="str">
        <f ca="1">Параметры!AL$40</f>
        <v>мар.25</v>
      </c>
      <c r="AM1" s="1" t="str">
        <f ca="1">Параметры!AM$40</f>
        <v>апр.25</v>
      </c>
      <c r="AN1" s="1" t="str">
        <f ca="1">Параметры!AN$40</f>
        <v>май.25</v>
      </c>
      <c r="AO1" s="1" t="str">
        <f ca="1">Параметры!AO$40</f>
        <v>июн.25</v>
      </c>
      <c r="AP1" s="1" t="str">
        <f ca="1">Параметры!AP$40</f>
        <v>июл.25</v>
      </c>
      <c r="AQ1" s="1" t="str">
        <f ca="1">Параметры!AQ$40</f>
        <v>авг.25</v>
      </c>
      <c r="AR1" s="1" t="str">
        <f ca="1">Параметры!AR$40</f>
        <v>сен.25</v>
      </c>
      <c r="AS1" s="1" t="str">
        <f ca="1">Параметры!AS$40</f>
        <v>окт.25</v>
      </c>
      <c r="AT1" s="1" t="str">
        <f ca="1">Параметры!AT$40</f>
        <v>ноя.25</v>
      </c>
      <c r="AU1" s="1" t="str">
        <f ca="1">Параметры!AU$40</f>
        <v>дек.25</v>
      </c>
      <c r="AV1" s="1" t="str">
        <f ca="1">Параметры!AV$40</f>
        <v>янв.26</v>
      </c>
      <c r="AW1" s="1" t="str">
        <f ca="1">Параметры!AW$40</f>
        <v>фев.26</v>
      </c>
      <c r="AX1" s="1" t="str">
        <f ca="1">Параметры!AX$40</f>
        <v>мар.26</v>
      </c>
      <c r="AY1" s="1" t="str">
        <f ca="1">Параметры!AY$40</f>
        <v>апр.26</v>
      </c>
      <c r="AZ1" s="1" t="str">
        <f ca="1">Параметры!AZ$40</f>
        <v>май.26</v>
      </c>
      <c r="BA1" s="1" t="str">
        <f ca="1">Параметры!BA$40</f>
        <v>июн.26</v>
      </c>
      <c r="BB1" s="1" t="str">
        <f ca="1">Параметры!BB$40</f>
        <v>июл.26</v>
      </c>
      <c r="BC1" s="1" t="str">
        <f ca="1">Параметры!BC$40</f>
        <v>авг.26</v>
      </c>
      <c r="BD1" s="1" t="str">
        <f ca="1">Параметры!BD$40</f>
        <v>сен.26</v>
      </c>
      <c r="BE1" s="1" t="str">
        <f ca="1">Параметры!BE$40</f>
        <v>окт.26</v>
      </c>
      <c r="BF1" s="1" t="str">
        <f ca="1">Параметры!BF$40</f>
        <v>ноя.26</v>
      </c>
      <c r="BG1" s="1" t="str">
        <f ca="1">Параметры!BG$40</f>
        <v>дек.26</v>
      </c>
      <c r="BH1" s="1" t="str">
        <f ca="1">Параметры!BH$40</f>
        <v>янв.27</v>
      </c>
      <c r="BI1" s="1" t="str">
        <f ca="1">Параметры!BI$40</f>
        <v>фев.27</v>
      </c>
      <c r="BJ1" s="1" t="str">
        <f ca="1">Параметры!BJ$40</f>
        <v>мар.27</v>
      </c>
      <c r="BK1" s="1" t="str">
        <f ca="1">Параметры!BK$40</f>
        <v>апр.27</v>
      </c>
      <c r="BL1" s="1" t="str">
        <f ca="1">Параметры!BL$40</f>
        <v>май.27</v>
      </c>
      <c r="BM1" s="1" t="str">
        <f ca="1">Параметры!BM$40</f>
        <v>июн.27</v>
      </c>
      <c r="BN1" s="1" t="str">
        <f ca="1">Параметры!BN$40</f>
        <v>июл.27</v>
      </c>
      <c r="BO1" s="1" t="str">
        <f ca="1">Параметры!BO$40</f>
        <v>авг.27</v>
      </c>
      <c r="BP1" s="1" t="str">
        <f ca="1">Параметры!BP$40</f>
        <v>сен.27</v>
      </c>
      <c r="BQ1" s="1" t="str">
        <f ca="1">Параметры!BQ$40</f>
        <v>окт.27</v>
      </c>
      <c r="BR1" s="1" t="str">
        <f ca="1">Параметры!BR$40</f>
        <v>ноя.27</v>
      </c>
      <c r="BS1" s="1" t="str">
        <f ca="1">Параметры!BS$40</f>
        <v>дек.27</v>
      </c>
      <c r="BT1" s="1" t="str">
        <f ca="1">Параметры!BT$40</f>
        <v>янв.28</v>
      </c>
      <c r="BU1" s="1" t="str">
        <f ca="1">Параметры!BU$40</f>
        <v>фев.28</v>
      </c>
      <c r="BV1" s="1" t="str">
        <f ca="1">Параметры!BV$40</f>
        <v>мар.28</v>
      </c>
      <c r="BW1" s="1" t="str">
        <f ca="1">Параметры!BW$40</f>
        <v>апр.28</v>
      </c>
      <c r="BX1" s="1" t="str">
        <f ca="1">Параметры!BX$40</f>
        <v>май.28</v>
      </c>
      <c r="BY1" s="1" t="str">
        <f ca="1">Параметры!BY$40</f>
        <v>июн.28</v>
      </c>
      <c r="BZ1" s="1" t="str">
        <f ca="1">Параметры!BZ$40</f>
        <v>июл.28</v>
      </c>
      <c r="CA1" s="1" t="str">
        <f ca="1">Параметры!CA$40</f>
        <v>авг.28</v>
      </c>
      <c r="CB1" s="1" t="str">
        <f ca="1">Параметры!CB$40</f>
        <v>сен.28</v>
      </c>
      <c r="CC1" s="1" t="str">
        <f ca="1">Параметры!CC$40</f>
        <v>окт.28</v>
      </c>
      <c r="CD1" s="1" t="str">
        <f ca="1">Параметры!CD$40</f>
        <v>ноя.28</v>
      </c>
      <c r="CE1" s="1" t="str">
        <f ca="1">Параметры!CE$40</f>
        <v>дек.28</v>
      </c>
      <c r="CF1" s="1" t="str">
        <f ca="1">Параметры!CF$40</f>
        <v>янв.29</v>
      </c>
      <c r="CG1" s="1" t="str">
        <f ca="1">Параметры!CG$40</f>
        <v>фев.29</v>
      </c>
      <c r="CH1" s="1" t="str">
        <f ca="1">Параметры!CH$40</f>
        <v>мар.29</v>
      </c>
      <c r="CI1" s="1" t="str">
        <f ca="1">Параметры!CI$40</f>
        <v>апр.29</v>
      </c>
      <c r="CJ1" s="1" t="str">
        <f ca="1">Параметры!CJ$40</f>
        <v>май.29</v>
      </c>
      <c r="CK1" s="1" t="str">
        <f ca="1">Параметры!CK$40</f>
        <v>июн.29</v>
      </c>
      <c r="CL1" s="1" t="str">
        <f ca="1">Параметры!CL$40</f>
        <v>июл.29</v>
      </c>
      <c r="CM1" s="1" t="str">
        <f ca="1">Параметры!CM$40</f>
        <v>авг.29</v>
      </c>
      <c r="CN1" s="1" t="str">
        <f ca="1">Параметры!CN$40</f>
        <v>сен.29</v>
      </c>
      <c r="CO1" s="1" t="str">
        <f ca="1">Параметры!CO$40</f>
        <v>окт.29</v>
      </c>
      <c r="CP1" s="1" t="str">
        <f ca="1">Параметры!CP$40</f>
        <v>ноя.29</v>
      </c>
      <c r="CQ1" s="1" t="str">
        <f ca="1">Параметры!CQ$40</f>
        <v>дек.29</v>
      </c>
      <c r="CR1" s="1" t="str">
        <f ca="1">Параметры!CR$40</f>
        <v>янв.30</v>
      </c>
      <c r="CS1" s="1" t="str">
        <f ca="1">Параметры!CS$40</f>
        <v>фев.30</v>
      </c>
      <c r="CT1" s="1" t="str">
        <f ca="1">Параметры!CT$40</f>
        <v>мар.30</v>
      </c>
      <c r="CU1" s="1" t="str">
        <f ca="1">Параметры!CU$40</f>
        <v>апр.30</v>
      </c>
      <c r="CV1" s="1" t="str">
        <f ca="1">Параметры!CV$40</f>
        <v>май.30</v>
      </c>
      <c r="CW1" s="1" t="str">
        <f ca="1">Параметры!CW$40</f>
        <v>июн.30</v>
      </c>
      <c r="CX1" s="1" t="str">
        <f ca="1">Параметры!CX$40</f>
        <v>июл.30</v>
      </c>
      <c r="CY1" s="1" t="str">
        <f ca="1">Параметры!CY$40</f>
        <v>авг.30</v>
      </c>
      <c r="CZ1" s="1" t="str">
        <f ca="1">Параметры!CZ$40</f>
        <v>сен.30</v>
      </c>
      <c r="DA1" s="1" t="str">
        <f ca="1">Параметры!DA$40</f>
        <v>окт.30</v>
      </c>
      <c r="DB1" s="1" t="str">
        <f ca="1">Параметры!DB$40</f>
        <v>ноя.30</v>
      </c>
      <c r="DC1" s="1" t="str">
        <f ca="1">Параметры!DC$40</f>
        <v>дек.30</v>
      </c>
      <c r="DD1" s="1" t="str">
        <f ca="1">Параметры!DD$40</f>
        <v>янв.31</v>
      </c>
      <c r="DE1" s="1" t="str">
        <f ca="1">Параметры!DE$40</f>
        <v>фев.31</v>
      </c>
      <c r="DF1" s="1" t="str">
        <f ca="1">Параметры!DF$40</f>
        <v>мар.31</v>
      </c>
      <c r="DG1" s="1" t="str">
        <f ca="1">Параметры!DG$40</f>
        <v>апр.31</v>
      </c>
      <c r="DH1" s="1" t="str">
        <f ca="1">Параметры!DH$40</f>
        <v>май.31</v>
      </c>
      <c r="DI1" s="1" t="str">
        <f ca="1">Параметры!DI$40</f>
        <v>июн.31</v>
      </c>
      <c r="DJ1" s="1" t="str">
        <f ca="1">Параметры!DJ$40</f>
        <v>июл.31</v>
      </c>
      <c r="DK1" s="1" t="str">
        <f ca="1">Параметры!DK$40</f>
        <v>авг.31</v>
      </c>
      <c r="DL1" s="1" t="str">
        <f ca="1">Параметры!DL$40</f>
        <v>сен.31</v>
      </c>
      <c r="DM1" s="1" t="str">
        <f ca="1">Параметры!DM$40</f>
        <v>окт.31</v>
      </c>
      <c r="DN1" s="1" t="str">
        <f ca="1">Параметры!DN$40</f>
        <v>ноя.31</v>
      </c>
      <c r="DO1" s="1" t="str">
        <f ca="1">Параметры!DO$40</f>
        <v>дек.31</v>
      </c>
      <c r="DP1" s="1" t="str">
        <f ca="1">Параметры!DP$40</f>
        <v>янв.32</v>
      </c>
      <c r="DQ1" s="1" t="str">
        <f ca="1">Параметры!DQ$40</f>
        <v>фев.32</v>
      </c>
      <c r="DR1" s="1" t="str">
        <f ca="1">Параметры!DR$40</f>
        <v>мар.32</v>
      </c>
      <c r="DS1" s="1" t="str">
        <f ca="1">Параметры!DS$40</f>
        <v>апр.32</v>
      </c>
      <c r="DT1" s="1" t="str">
        <f ca="1">Параметры!DT$40</f>
        <v>май.32</v>
      </c>
      <c r="DU1" s="1" t="str">
        <f ca="1">Параметры!DU$40</f>
        <v>июн.32</v>
      </c>
      <c r="DV1" s="1" t="str">
        <f ca="1">Параметры!DV$40</f>
        <v>июл.32</v>
      </c>
      <c r="DW1" s="1"/>
      <c r="DX1" s="37" t="str">
        <f ca="1">Language!$A$1463</f>
        <v>ИТОГО</v>
      </c>
    </row>
    <row r="2" spans="1:128" s="3" customFormat="1" ht="12.75" customHeight="1" x14ac:dyDescent="0.2">
      <c r="A2" s="359"/>
      <c r="B2" s="359"/>
      <c r="C2" s="359"/>
      <c r="D2" s="4"/>
      <c r="E2" s="4"/>
      <c r="F2" s="4"/>
      <c r="G2" s="1">
        <f>Параметры!G31</f>
        <v>1</v>
      </c>
      <c r="H2" s="1">
        <f>Параметры!H31</f>
        <v>2</v>
      </c>
      <c r="I2" s="1">
        <f>Параметры!I31</f>
        <v>3</v>
      </c>
      <c r="J2" s="1">
        <f>Параметры!J31</f>
        <v>4</v>
      </c>
      <c r="K2" s="1">
        <f>Параметры!K31</f>
        <v>5</v>
      </c>
      <c r="L2" s="1">
        <f>Параметры!L31</f>
        <v>6</v>
      </c>
      <c r="M2" s="1">
        <f>Параметры!M31</f>
        <v>7</v>
      </c>
      <c r="N2" s="1">
        <f>Параметры!N31</f>
        <v>8</v>
      </c>
      <c r="O2" s="1">
        <f>Параметры!O31</f>
        <v>9</v>
      </c>
      <c r="P2" s="1">
        <f>Параметры!P31</f>
        <v>10</v>
      </c>
      <c r="Q2" s="1">
        <f>Параметры!Q31</f>
        <v>11</v>
      </c>
      <c r="R2" s="1">
        <f>Параметры!R31</f>
        <v>12</v>
      </c>
      <c r="S2" s="1">
        <f>Параметры!S31</f>
        <v>13</v>
      </c>
      <c r="T2" s="1">
        <f>Параметры!T31</f>
        <v>14</v>
      </c>
      <c r="U2" s="1">
        <f>Параметры!U31</f>
        <v>15</v>
      </c>
      <c r="V2" s="1">
        <f>Параметры!V31</f>
        <v>16</v>
      </c>
      <c r="W2" s="1">
        <f>Параметры!W31</f>
        <v>17</v>
      </c>
      <c r="X2" s="1">
        <f>Параметры!X31</f>
        <v>18</v>
      </c>
      <c r="Y2" s="1">
        <f>Параметры!Y31</f>
        <v>19</v>
      </c>
      <c r="Z2" s="1">
        <f>Параметры!Z31</f>
        <v>20</v>
      </c>
      <c r="AA2" s="1">
        <f>Параметры!AA31</f>
        <v>21</v>
      </c>
      <c r="AB2" s="1">
        <f>Параметры!AB31</f>
        <v>22</v>
      </c>
      <c r="AC2" s="1">
        <f>Параметры!AC31</f>
        <v>23</v>
      </c>
      <c r="AD2" s="1">
        <f>Параметры!AD31</f>
        <v>24</v>
      </c>
      <c r="AE2" s="1">
        <f>Параметры!AE31</f>
        <v>25</v>
      </c>
      <c r="AF2" s="1">
        <f>Параметры!AF31</f>
        <v>26</v>
      </c>
      <c r="AG2" s="1">
        <f>Параметры!AG31</f>
        <v>27</v>
      </c>
      <c r="AH2" s="1">
        <f>Параметры!AH31</f>
        <v>28</v>
      </c>
      <c r="AI2" s="1">
        <f>Параметры!AI31</f>
        <v>29</v>
      </c>
      <c r="AJ2" s="1">
        <f>Параметры!AJ31</f>
        <v>30</v>
      </c>
      <c r="AK2" s="1">
        <f>Параметры!AK31</f>
        <v>31</v>
      </c>
      <c r="AL2" s="1">
        <f>Параметры!AL31</f>
        <v>32</v>
      </c>
      <c r="AM2" s="1">
        <f>Параметры!AM31</f>
        <v>33</v>
      </c>
      <c r="AN2" s="1">
        <f>Параметры!AN31</f>
        <v>34</v>
      </c>
      <c r="AO2" s="1">
        <f>Параметры!AO31</f>
        <v>35</v>
      </c>
      <c r="AP2" s="1">
        <f>Параметры!AP31</f>
        <v>36</v>
      </c>
      <c r="AQ2" s="1">
        <f>Параметры!AQ31</f>
        <v>37</v>
      </c>
      <c r="AR2" s="1">
        <f>Параметры!AR31</f>
        <v>38</v>
      </c>
      <c r="AS2" s="1">
        <f>Параметры!AS31</f>
        <v>39</v>
      </c>
      <c r="AT2" s="1">
        <f>Параметры!AT31</f>
        <v>40</v>
      </c>
      <c r="AU2" s="1">
        <f>Параметры!AU31</f>
        <v>41</v>
      </c>
      <c r="AV2" s="1">
        <f>Параметры!AV31</f>
        <v>42</v>
      </c>
      <c r="AW2" s="1">
        <f>Параметры!AW31</f>
        <v>43</v>
      </c>
      <c r="AX2" s="1">
        <f>Параметры!AX31</f>
        <v>44</v>
      </c>
      <c r="AY2" s="1">
        <f>Параметры!AY31</f>
        <v>45</v>
      </c>
      <c r="AZ2" s="1">
        <f>Параметры!AZ31</f>
        <v>46</v>
      </c>
      <c r="BA2" s="1">
        <f>Параметры!BA31</f>
        <v>47</v>
      </c>
      <c r="BB2" s="1">
        <f>Параметры!BB31</f>
        <v>48</v>
      </c>
      <c r="BC2" s="1">
        <f>Параметры!BC31</f>
        <v>49</v>
      </c>
      <c r="BD2" s="1">
        <f>Параметры!BD31</f>
        <v>50</v>
      </c>
      <c r="BE2" s="1">
        <f>Параметры!BE31</f>
        <v>51</v>
      </c>
      <c r="BF2" s="1">
        <f>Параметры!BF31</f>
        <v>52</v>
      </c>
      <c r="BG2" s="1">
        <f>Параметры!BG31</f>
        <v>53</v>
      </c>
      <c r="BH2" s="1">
        <f>Параметры!BH31</f>
        <v>54</v>
      </c>
      <c r="BI2" s="1">
        <f>Параметры!BI31</f>
        <v>55</v>
      </c>
      <c r="BJ2" s="1">
        <f>Параметры!BJ31</f>
        <v>56</v>
      </c>
      <c r="BK2" s="1">
        <f>Параметры!BK31</f>
        <v>57</v>
      </c>
      <c r="BL2" s="1">
        <f>Параметры!BL31</f>
        <v>58</v>
      </c>
      <c r="BM2" s="1">
        <f>Параметры!BM31</f>
        <v>59</v>
      </c>
      <c r="BN2" s="1">
        <f>Параметры!BN31</f>
        <v>60</v>
      </c>
      <c r="BO2" s="1">
        <f>Параметры!BO31</f>
        <v>61</v>
      </c>
      <c r="BP2" s="1">
        <f>Параметры!BP31</f>
        <v>62</v>
      </c>
      <c r="BQ2" s="1">
        <f>Параметры!BQ31</f>
        <v>63</v>
      </c>
      <c r="BR2" s="1">
        <f>Параметры!BR31</f>
        <v>64</v>
      </c>
      <c r="BS2" s="1">
        <f>Параметры!BS31</f>
        <v>65</v>
      </c>
      <c r="BT2" s="1">
        <f>Параметры!BT31</f>
        <v>66</v>
      </c>
      <c r="BU2" s="1">
        <f>Параметры!BU31</f>
        <v>67</v>
      </c>
      <c r="BV2" s="1">
        <f>Параметры!BV31</f>
        <v>68</v>
      </c>
      <c r="BW2" s="1">
        <f>Параметры!BW31</f>
        <v>69</v>
      </c>
      <c r="BX2" s="1">
        <f>Параметры!BX31</f>
        <v>70</v>
      </c>
      <c r="BY2" s="1">
        <f>Параметры!BY31</f>
        <v>71</v>
      </c>
      <c r="BZ2" s="1">
        <f>Параметры!BZ31</f>
        <v>72</v>
      </c>
      <c r="CA2" s="1">
        <f>Параметры!CA31</f>
        <v>73</v>
      </c>
      <c r="CB2" s="1">
        <f>Параметры!CB31</f>
        <v>74</v>
      </c>
      <c r="CC2" s="1">
        <f>Параметры!CC31</f>
        <v>75</v>
      </c>
      <c r="CD2" s="1">
        <f>Параметры!CD31</f>
        <v>76</v>
      </c>
      <c r="CE2" s="1">
        <f>Параметры!CE31</f>
        <v>77</v>
      </c>
      <c r="CF2" s="1">
        <f>Параметры!CF31</f>
        <v>78</v>
      </c>
      <c r="CG2" s="1">
        <f>Параметры!CG31</f>
        <v>79</v>
      </c>
      <c r="CH2" s="1">
        <f>Параметры!CH31</f>
        <v>80</v>
      </c>
      <c r="CI2" s="1">
        <f>Параметры!CI31</f>
        <v>81</v>
      </c>
      <c r="CJ2" s="1">
        <f>Параметры!CJ31</f>
        <v>82</v>
      </c>
      <c r="CK2" s="1">
        <f>Параметры!CK31</f>
        <v>83</v>
      </c>
      <c r="CL2" s="1">
        <f>Параметры!CL31</f>
        <v>84</v>
      </c>
      <c r="CM2" s="1">
        <f>Параметры!CM31</f>
        <v>85</v>
      </c>
      <c r="CN2" s="1">
        <f>Параметры!CN31</f>
        <v>86</v>
      </c>
      <c r="CO2" s="1">
        <f>Параметры!CO31</f>
        <v>87</v>
      </c>
      <c r="CP2" s="1">
        <f>Параметры!CP31</f>
        <v>88</v>
      </c>
      <c r="CQ2" s="1">
        <f>Параметры!CQ31</f>
        <v>89</v>
      </c>
      <c r="CR2" s="1">
        <f>Параметры!CR31</f>
        <v>90</v>
      </c>
      <c r="CS2" s="1">
        <f>Параметры!CS31</f>
        <v>91</v>
      </c>
      <c r="CT2" s="1">
        <f>Параметры!CT31</f>
        <v>92</v>
      </c>
      <c r="CU2" s="1">
        <f>Параметры!CU31</f>
        <v>93</v>
      </c>
      <c r="CV2" s="1">
        <f>Параметры!CV31</f>
        <v>94</v>
      </c>
      <c r="CW2" s="1">
        <f>Параметры!CW31</f>
        <v>95</v>
      </c>
      <c r="CX2" s="1">
        <f>Параметры!CX31</f>
        <v>96</v>
      </c>
      <c r="CY2" s="1">
        <f>Параметры!CY31</f>
        <v>97</v>
      </c>
      <c r="CZ2" s="1">
        <f>Параметры!CZ31</f>
        <v>98</v>
      </c>
      <c r="DA2" s="1">
        <f>Параметры!DA31</f>
        <v>99</v>
      </c>
      <c r="DB2" s="1">
        <f>Параметры!DB31</f>
        <v>100</v>
      </c>
      <c r="DC2" s="1">
        <f>Параметры!DC31</f>
        <v>101</v>
      </c>
      <c r="DD2" s="1">
        <f>Параметры!DD31</f>
        <v>102</v>
      </c>
      <c r="DE2" s="1">
        <f>Параметры!DE31</f>
        <v>103</v>
      </c>
      <c r="DF2" s="1">
        <f>Параметры!DF31</f>
        <v>104</v>
      </c>
      <c r="DG2" s="1">
        <f>Параметры!DG31</f>
        <v>105</v>
      </c>
      <c r="DH2" s="1">
        <f>Параметры!DH31</f>
        <v>106</v>
      </c>
      <c r="DI2" s="1">
        <f>Параметры!DI31</f>
        <v>107</v>
      </c>
      <c r="DJ2" s="1">
        <f>Параметры!DJ31</f>
        <v>108</v>
      </c>
      <c r="DK2" s="1">
        <f>Параметры!DK31</f>
        <v>109</v>
      </c>
      <c r="DL2" s="1">
        <f>Параметры!DL31</f>
        <v>110</v>
      </c>
      <c r="DM2" s="1">
        <f>Параметры!DM31</f>
        <v>111</v>
      </c>
      <c r="DN2" s="1">
        <f>Параметры!DN31</f>
        <v>112</v>
      </c>
      <c r="DO2" s="1">
        <f>Параметры!DO31</f>
        <v>113</v>
      </c>
      <c r="DP2" s="1">
        <f>Параметры!DP31</f>
        <v>114</v>
      </c>
      <c r="DQ2" s="1">
        <f>Параметры!DQ31</f>
        <v>115</v>
      </c>
      <c r="DR2" s="1">
        <f>Параметры!DR31</f>
        <v>116</v>
      </c>
      <c r="DS2" s="1">
        <f>Параметры!DS31</f>
        <v>117</v>
      </c>
      <c r="DT2" s="1">
        <f>Параметры!DT31</f>
        <v>118</v>
      </c>
      <c r="DU2" s="1">
        <f>Параметры!DU31</f>
        <v>119</v>
      </c>
      <c r="DV2" s="1">
        <f>Параметры!DV31</f>
        <v>120</v>
      </c>
      <c r="DW2" s="1"/>
      <c r="DX2" s="38"/>
    </row>
    <row r="3" spans="1:128" x14ac:dyDescent="0.2">
      <c r="A3" s="5" t="s">
        <v>1201</v>
      </c>
      <c r="DX3" s="39"/>
    </row>
    <row r="4" spans="1:128" s="9" customFormat="1" ht="25.5" customHeight="1" thickBot="1" x14ac:dyDescent="0.25">
      <c r="A4" s="269" t="str">
        <f ca="1">Language!A$486</f>
        <v>СТАРТОВЫЙ БАЛАНС</v>
      </c>
      <c r="B4" s="270"/>
      <c r="C4" s="270"/>
      <c r="D4" s="271"/>
      <c r="E4" s="271" t="s">
        <v>817</v>
      </c>
      <c r="F4" s="271" t="s">
        <v>3228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40"/>
    </row>
    <row r="5" spans="1:128" ht="13.5" thickTop="1" x14ac:dyDescent="0.2">
      <c r="A5" s="10"/>
      <c r="F5" s="6" t="s">
        <v>2961</v>
      </c>
    </row>
    <row r="6" spans="1:128" x14ac:dyDescent="0.2">
      <c r="A6" s="33" t="str">
        <f ca="1">Language!A$487</f>
        <v>Денежные средства</v>
      </c>
      <c r="B6" s="296">
        <v>0</v>
      </c>
      <c r="C6" s="35" t="str">
        <f t="shared" ref="C6:C14" ca="1" si="0">CurName1</f>
        <v>тыс. руб.</v>
      </c>
    </row>
    <row r="7" spans="1:128" x14ac:dyDescent="0.2">
      <c r="A7" s="33" t="str">
        <f ca="1">Language!A$488</f>
        <v>Дебиторская задолженность</v>
      </c>
      <c r="B7" s="296">
        <v>0</v>
      </c>
      <c r="C7" s="35" t="str">
        <f ca="1">CurName1</f>
        <v>тыс. руб.</v>
      </c>
    </row>
    <row r="8" spans="1:128" x14ac:dyDescent="0.2">
      <c r="A8" s="33" t="str">
        <f ca="1">Language!A$489</f>
        <v>Авансы уплаченные поставщикам</v>
      </c>
      <c r="B8" s="296">
        <v>0</v>
      </c>
      <c r="C8" s="35" t="str">
        <f t="shared" ca="1" si="0"/>
        <v>тыс. руб.</v>
      </c>
    </row>
    <row r="9" spans="1:128" x14ac:dyDescent="0.2">
      <c r="A9" s="33" t="str">
        <f ca="1">Language!A$490</f>
        <v>Готовая продукция на складе</v>
      </c>
      <c r="B9" s="296">
        <v>0</v>
      </c>
      <c r="C9" s="35" t="str">
        <f t="shared" ca="1" si="0"/>
        <v>тыс. руб.</v>
      </c>
    </row>
    <row r="10" spans="1:128" x14ac:dyDescent="0.2">
      <c r="A10" s="33" t="str">
        <f ca="1">Language!A$491</f>
        <v>Незавершенное производство</v>
      </c>
      <c r="B10" s="296">
        <v>0</v>
      </c>
      <c r="C10" s="35" t="str">
        <f t="shared" ca="1" si="0"/>
        <v>тыс. руб.</v>
      </c>
    </row>
    <row r="11" spans="1:128" x14ac:dyDescent="0.2">
      <c r="A11" s="33" t="str">
        <f ca="1">Language!A$492</f>
        <v>Запасы материалов и комплектующих</v>
      </c>
      <c r="B11" s="296">
        <v>0</v>
      </c>
      <c r="C11" s="35" t="str">
        <f t="shared" ca="1" si="0"/>
        <v>тыс. руб.</v>
      </c>
    </row>
    <row r="12" spans="1:128" x14ac:dyDescent="0.2">
      <c r="A12" s="33" t="str">
        <f ca="1">Language!A$493</f>
        <v>НДС на приобретенные товары</v>
      </c>
      <c r="B12" s="296">
        <v>0</v>
      </c>
      <c r="C12" s="35" t="str">
        <f t="shared" ca="1" si="0"/>
        <v>тыс. руб.</v>
      </c>
    </row>
    <row r="13" spans="1:128" x14ac:dyDescent="0.2">
      <c r="A13" s="33" t="str">
        <f ca="1">Language!A$494</f>
        <v>Краткосрочные финансовые вложения</v>
      </c>
      <c r="B13" s="296">
        <v>0</v>
      </c>
      <c r="C13" s="35" t="str">
        <f t="shared" ca="1" si="0"/>
        <v>тыс. руб.</v>
      </c>
    </row>
    <row r="14" spans="1:128" x14ac:dyDescent="0.2">
      <c r="A14" s="33" t="str">
        <f ca="1">Language!A$495</f>
        <v>Прочие оборотные активы</v>
      </c>
      <c r="B14" s="296">
        <v>0</v>
      </c>
      <c r="C14" s="35" t="str">
        <f t="shared" ca="1" si="0"/>
        <v>тыс. руб.</v>
      </c>
    </row>
    <row r="15" spans="1:128" x14ac:dyDescent="0.2">
      <c r="A15" s="41" t="str">
        <f ca="1">Language!A$496</f>
        <v>Суммарные оборотные активы</v>
      </c>
      <c r="B15" s="42">
        <f>SUM(B6:B14)</f>
        <v>0</v>
      </c>
      <c r="C15" s="43" t="str">
        <f ca="1">CurName1</f>
        <v>тыс. руб.</v>
      </c>
      <c r="D15" s="44"/>
      <c r="E15" s="44"/>
      <c r="F15" s="44"/>
    </row>
    <row r="16" spans="1:128" x14ac:dyDescent="0.2">
      <c r="A16" s="10"/>
      <c r="B16" s="45"/>
      <c r="C16" s="46"/>
      <c r="F16" s="6" t="s">
        <v>2961</v>
      </c>
    </row>
    <row r="17" spans="1:6" x14ac:dyDescent="0.2">
      <c r="A17" s="33" t="str">
        <f ca="1">Language!A$497</f>
        <v>Земельные участки</v>
      </c>
      <c r="B17" s="296">
        <v>0</v>
      </c>
      <c r="C17" s="46" t="str">
        <f t="shared" ref="C17:C24" ca="1" si="1">CurName1</f>
        <v>тыс. руб.</v>
      </c>
    </row>
    <row r="18" spans="1:6" x14ac:dyDescent="0.2">
      <c r="A18" s="33" t="str">
        <f ca="1">Language!A$498</f>
        <v>Здания и сооружения</v>
      </c>
      <c r="B18" s="296">
        <v>0</v>
      </c>
      <c r="C18" s="46" t="str">
        <f t="shared" ca="1" si="1"/>
        <v>тыс. руб.</v>
      </c>
    </row>
    <row r="19" spans="1:6" x14ac:dyDescent="0.2">
      <c r="A19" s="33" t="str">
        <f ca="1">Language!A$499</f>
        <v>Оборудование и прочие активы</v>
      </c>
      <c r="B19" s="296">
        <v>0</v>
      </c>
      <c r="C19" s="46" t="str">
        <f t="shared" ca="1" si="1"/>
        <v>тыс. руб.</v>
      </c>
    </row>
    <row r="20" spans="1:6" x14ac:dyDescent="0.2">
      <c r="A20" s="33" t="str">
        <f ca="1">Language!A$500</f>
        <v>Нематериальные активы</v>
      </c>
      <c r="B20" s="296">
        <v>0</v>
      </c>
      <c r="C20" s="46" t="str">
        <f t="shared" ca="1" si="1"/>
        <v>тыс. руб.</v>
      </c>
    </row>
    <row r="21" spans="1:6" x14ac:dyDescent="0.2">
      <c r="A21" s="33" t="str">
        <f ca="1">Language!A$501</f>
        <v>Долгосрочные финансовые вложения</v>
      </c>
      <c r="B21" s="296">
        <v>0</v>
      </c>
      <c r="C21" s="46" t="str">
        <f t="shared" ca="1" si="1"/>
        <v>тыс. руб.</v>
      </c>
    </row>
    <row r="22" spans="1:6" x14ac:dyDescent="0.2">
      <c r="A22" s="33" t="str">
        <f ca="1">Language!A$502</f>
        <v>Незавершенные капиталовложения</v>
      </c>
      <c r="B22" s="296">
        <v>0</v>
      </c>
      <c r="C22" s="46" t="str">
        <f t="shared" ca="1" si="1"/>
        <v>тыс. руб.</v>
      </c>
    </row>
    <row r="23" spans="1:6" x14ac:dyDescent="0.2">
      <c r="A23" s="33" t="str">
        <f ca="1">Language!A$503</f>
        <v>Прочие внеоборотные активы</v>
      </c>
      <c r="B23" s="296">
        <v>0</v>
      </c>
      <c r="C23" s="46" t="str">
        <f t="shared" ca="1" si="1"/>
        <v>тыс. руб.</v>
      </c>
    </row>
    <row r="24" spans="1:6" x14ac:dyDescent="0.2">
      <c r="A24" s="41" t="str">
        <f ca="1">Language!A$504</f>
        <v>Суммарные внеоборотные активы</v>
      </c>
      <c r="B24" s="42">
        <f>SUM(B17:B23)</f>
        <v>0</v>
      </c>
      <c r="C24" s="43" t="str">
        <f t="shared" ca="1" si="1"/>
        <v>тыс. руб.</v>
      </c>
      <c r="D24" s="44"/>
      <c r="E24" s="44"/>
      <c r="F24" s="44"/>
    </row>
    <row r="25" spans="1:6" x14ac:dyDescent="0.2">
      <c r="A25" s="10"/>
      <c r="B25" s="45"/>
      <c r="C25" s="46"/>
      <c r="F25" s="6" t="s">
        <v>2961</v>
      </c>
    </row>
    <row r="26" spans="1:6" x14ac:dyDescent="0.2">
      <c r="A26" s="47" t="str">
        <f ca="1">Language!A$505</f>
        <v>ИТОГО АКТИВОВ</v>
      </c>
      <c r="B26" s="48">
        <f>B15+B24</f>
        <v>0</v>
      </c>
      <c r="C26" s="49" t="str">
        <f ca="1">CurName1</f>
        <v>тыс. руб.</v>
      </c>
      <c r="D26" s="14"/>
      <c r="E26" s="14"/>
      <c r="F26" s="14"/>
    </row>
    <row r="27" spans="1:6" x14ac:dyDescent="0.2">
      <c r="A27" s="10"/>
      <c r="B27" s="45"/>
      <c r="C27" s="46"/>
    </row>
    <row r="28" spans="1:6" x14ac:dyDescent="0.2">
      <c r="A28" s="33" t="str">
        <f ca="1">Language!A$506</f>
        <v>Кредиторская задолженность перед поставщиками</v>
      </c>
      <c r="B28" s="296">
        <v>0</v>
      </c>
      <c r="C28" s="46" t="str">
        <f t="shared" ref="C28:C35" ca="1" si="2">CurName1</f>
        <v>тыс. руб.</v>
      </c>
    </row>
    <row r="29" spans="1:6" x14ac:dyDescent="0.2">
      <c r="A29" s="33" t="str">
        <f ca="1">Language!A$507</f>
        <v>Кредиторская задолженность за внеоборотные активы</v>
      </c>
      <c r="B29" s="296">
        <v>0</v>
      </c>
      <c r="C29" s="46" t="str">
        <f t="shared" ca="1" si="2"/>
        <v>тыс. руб.</v>
      </c>
    </row>
    <row r="30" spans="1:6" x14ac:dyDescent="0.2">
      <c r="A30" s="33" t="str">
        <f ca="1">Language!A$508</f>
        <v>Расчеты с бюджетом</v>
      </c>
      <c r="B30" s="296">
        <v>0</v>
      </c>
      <c r="C30" s="46" t="str">
        <f t="shared" ca="1" si="2"/>
        <v>тыс. руб.</v>
      </c>
    </row>
    <row r="31" spans="1:6" x14ac:dyDescent="0.2">
      <c r="A31" s="33" t="str">
        <f ca="1">Language!A$509</f>
        <v>Расчеты с персоналом</v>
      </c>
      <c r="B31" s="296">
        <v>0</v>
      </c>
      <c r="C31" s="46" t="str">
        <f t="shared" ca="1" si="2"/>
        <v>тыс. руб.</v>
      </c>
    </row>
    <row r="32" spans="1:6" x14ac:dyDescent="0.2">
      <c r="A32" s="33" t="str">
        <f ca="1">Language!A$510</f>
        <v>Полученные авансы покупателей</v>
      </c>
      <c r="B32" s="296">
        <v>0</v>
      </c>
      <c r="C32" s="46" t="str">
        <f t="shared" ca="1" si="2"/>
        <v>тыс. руб.</v>
      </c>
    </row>
    <row r="33" spans="1:6" x14ac:dyDescent="0.2">
      <c r="A33" s="33" t="str">
        <f ca="1">Language!A$511</f>
        <v>Краткосрочные кредиты</v>
      </c>
      <c r="B33" s="296">
        <v>0</v>
      </c>
      <c r="C33" s="46" t="str">
        <f t="shared" ca="1" si="2"/>
        <v>тыс. руб.</v>
      </c>
    </row>
    <row r="34" spans="1:6" x14ac:dyDescent="0.2">
      <c r="A34" s="33" t="str">
        <f ca="1">Language!A$512</f>
        <v>Прочие краткосрочные обязательства</v>
      </c>
      <c r="B34" s="296">
        <v>0</v>
      </c>
      <c r="C34" s="46" t="str">
        <f t="shared" ca="1" si="2"/>
        <v>тыс. руб.</v>
      </c>
    </row>
    <row r="35" spans="1:6" x14ac:dyDescent="0.2">
      <c r="A35" s="41" t="str">
        <f ca="1">Language!A$513</f>
        <v>Суммарные краткосрочные обязательства</v>
      </c>
      <c r="B35" s="42">
        <f>SUM(B28:B34)</f>
        <v>0</v>
      </c>
      <c r="C35" s="43" t="str">
        <f t="shared" ca="1" si="2"/>
        <v>тыс. руб.</v>
      </c>
      <c r="D35" s="44"/>
      <c r="E35" s="44"/>
      <c r="F35" s="44"/>
    </row>
    <row r="36" spans="1:6" x14ac:dyDescent="0.2">
      <c r="A36" s="10"/>
      <c r="B36" s="45"/>
      <c r="C36" s="46"/>
      <c r="F36" s="6" t="s">
        <v>2961</v>
      </c>
    </row>
    <row r="37" spans="1:6" x14ac:dyDescent="0.2">
      <c r="A37" s="33" t="str">
        <f ca="1">Language!A$514</f>
        <v>Долгосрочные кредиты</v>
      </c>
      <c r="B37" s="296">
        <v>0</v>
      </c>
      <c r="C37" s="46" t="str">
        <f ca="1">CurName1</f>
        <v>тыс. руб.</v>
      </c>
    </row>
    <row r="38" spans="1:6" x14ac:dyDescent="0.2">
      <c r="A38" s="33" t="str">
        <f ca="1">Language!A$515</f>
        <v>Прочие долгосрочные обязательства</v>
      </c>
      <c r="B38" s="296">
        <v>0</v>
      </c>
      <c r="C38" s="46" t="str">
        <f ca="1">CurName1</f>
        <v>тыс. руб.</v>
      </c>
    </row>
    <row r="39" spans="1:6" x14ac:dyDescent="0.2">
      <c r="A39" s="41" t="str">
        <f ca="1">Language!A$516</f>
        <v>Суммарные долгосрочные обязательства</v>
      </c>
      <c r="B39" s="42">
        <f>B37+B38</f>
        <v>0</v>
      </c>
      <c r="C39" s="43" t="str">
        <f ca="1">CurName1</f>
        <v>тыс. руб.</v>
      </c>
      <c r="D39" s="44"/>
      <c r="E39" s="44"/>
      <c r="F39" s="44"/>
    </row>
    <row r="40" spans="1:6" x14ac:dyDescent="0.2">
      <c r="A40" s="10"/>
      <c r="B40" s="45"/>
      <c r="C40" s="46"/>
      <c r="F40" s="6" t="s">
        <v>2961</v>
      </c>
    </row>
    <row r="41" spans="1:6" x14ac:dyDescent="0.2">
      <c r="A41" s="33" t="str">
        <f ca="1">Language!A$517</f>
        <v>Акционерный капитал</v>
      </c>
      <c r="B41" s="296">
        <v>0</v>
      </c>
      <c r="C41" s="46" t="str">
        <f ca="1">CurName1</f>
        <v>тыс. руб.</v>
      </c>
    </row>
    <row r="42" spans="1:6" x14ac:dyDescent="0.2">
      <c r="A42" s="33" t="str">
        <f ca="1">Language!A$518</f>
        <v>Нераспределенная прибыль</v>
      </c>
      <c r="B42" s="296">
        <v>0</v>
      </c>
      <c r="C42" s="46" t="str">
        <f ca="1">CurName1</f>
        <v>тыс. руб.</v>
      </c>
    </row>
    <row r="43" spans="1:6" x14ac:dyDescent="0.2">
      <c r="A43" s="33" t="str">
        <f ca="1">Language!A$519</f>
        <v>Прочий собственный капитал</v>
      </c>
      <c r="B43" s="296">
        <v>0</v>
      </c>
      <c r="C43" s="46" t="str">
        <f ca="1">CurName1</f>
        <v>тыс. руб.</v>
      </c>
    </row>
    <row r="44" spans="1:6" x14ac:dyDescent="0.2">
      <c r="A44" s="41" t="str">
        <f ca="1">Language!A$520</f>
        <v>Суммарный собственный капитал</v>
      </c>
      <c r="B44" s="42">
        <f>SUM(B41:B43)</f>
        <v>0</v>
      </c>
      <c r="C44" s="43" t="str">
        <f ca="1">CurName1</f>
        <v>тыс. руб.</v>
      </c>
      <c r="D44" s="44"/>
      <c r="E44" s="44"/>
      <c r="F44" s="44"/>
    </row>
    <row r="45" spans="1:6" x14ac:dyDescent="0.2">
      <c r="A45" s="10"/>
      <c r="B45" s="45"/>
      <c r="C45" s="46"/>
      <c r="F45" s="6" t="s">
        <v>2961</v>
      </c>
    </row>
    <row r="46" spans="1:6" x14ac:dyDescent="0.2">
      <c r="A46" s="47" t="str">
        <f ca="1">Language!A$521</f>
        <v>ИТОГО ПАССИВОВ</v>
      </c>
      <c r="B46" s="48">
        <f>B35+B39+B44</f>
        <v>0</v>
      </c>
      <c r="C46" s="49" t="str">
        <f ca="1">CurName1</f>
        <v>тыс. руб.</v>
      </c>
      <c r="D46" s="14"/>
      <c r="E46" s="14"/>
      <c r="F46" s="14"/>
    </row>
    <row r="47" spans="1:6" s="3" customFormat="1" ht="11.25" x14ac:dyDescent="0.2">
      <c r="A47" s="50" t="str">
        <f ca="1">Language!A$522</f>
        <v>Контроль сходимости баланса</v>
      </c>
      <c r="B47" s="51">
        <f>B26-B46</f>
        <v>0</v>
      </c>
      <c r="C47" s="52" t="str">
        <f>IF(B47=0, "OK", "Не сходится")</f>
        <v>OK</v>
      </c>
      <c r="D47" s="4"/>
      <c r="E47" s="4"/>
      <c r="F47" s="4"/>
    </row>
    <row r="48" spans="1:6" x14ac:dyDescent="0.2">
      <c r="A48" s="10"/>
      <c r="F48" s="6" t="s">
        <v>2961</v>
      </c>
    </row>
    <row r="49" spans="1:128" x14ac:dyDescent="0.2">
      <c r="A49" s="10" t="str">
        <f ca="1">Language!A$523</f>
        <v>Стоимость чистых активов стартового баланса</v>
      </c>
      <c r="B49" s="53">
        <f>B26-B50-B35-B39</f>
        <v>0</v>
      </c>
      <c r="C49" s="35" t="str">
        <f ca="1">CurName1</f>
        <v>тыс. руб.</v>
      </c>
    </row>
    <row r="50" spans="1:128" x14ac:dyDescent="0.2">
      <c r="A50" s="54" t="str">
        <f ca="1">Language!A$524</f>
        <v>задолженность учредителей по взносам в капитал</v>
      </c>
      <c r="B50" s="297">
        <v>0</v>
      </c>
      <c r="C50" s="35" t="str">
        <f ca="1">CurName1</f>
        <v>тыс. руб.</v>
      </c>
    </row>
    <row r="51" spans="1:128" x14ac:dyDescent="0.2">
      <c r="A51" s="10" t="str">
        <f ca="1">Language!A$525</f>
        <v>Рыночная стоимость (для анализа эффективности)</v>
      </c>
      <c r="B51" s="297">
        <f>B49</f>
        <v>0</v>
      </c>
      <c r="C51" s="35" t="str">
        <f ca="1">CurName1</f>
        <v>тыс. руб.</v>
      </c>
    </row>
    <row r="52" spans="1:128" x14ac:dyDescent="0.2">
      <c r="A52" s="12"/>
      <c r="B52" s="13"/>
      <c r="C52" s="13"/>
      <c r="D52" s="14"/>
      <c r="E52" s="14" t="s">
        <v>819</v>
      </c>
      <c r="F52" s="14" t="s">
        <v>2961</v>
      </c>
    </row>
    <row r="55" spans="1:128" s="9" customFormat="1" ht="25.5" customHeight="1" thickBot="1" x14ac:dyDescent="0.25">
      <c r="A55" s="269" t="str">
        <f ca="1">Language!A$526</f>
        <v>СУЩЕСТВУЮЩИЕ ОСНОВНЫЕ СРЕДСТВА</v>
      </c>
      <c r="B55" s="270"/>
      <c r="C55" s="270"/>
      <c r="D55" s="271"/>
      <c r="E55" s="271" t="s">
        <v>816</v>
      </c>
      <c r="F55" s="271" t="s">
        <v>3229</v>
      </c>
      <c r="G55" s="272" t="str">
        <f ca="1">Параметры!G$40</f>
        <v>авг.22</v>
      </c>
      <c r="H55" s="272" t="str">
        <f ca="1">Параметры!H$40</f>
        <v>сен.22</v>
      </c>
      <c r="I55" s="272" t="str">
        <f ca="1">Параметры!I$40</f>
        <v>окт.22</v>
      </c>
      <c r="J55" s="272" t="str">
        <f ca="1">Параметры!J$40</f>
        <v>ноя.22</v>
      </c>
      <c r="K55" s="272" t="str">
        <f ca="1">Параметры!K$40</f>
        <v>дек.22</v>
      </c>
      <c r="L55" s="272" t="str">
        <f ca="1">Параметры!L$40</f>
        <v>янв.23</v>
      </c>
      <c r="M55" s="272" t="str">
        <f ca="1">Параметры!M$40</f>
        <v>фев.23</v>
      </c>
      <c r="N55" s="272" t="str">
        <f ca="1">Параметры!N$40</f>
        <v>мар.23</v>
      </c>
      <c r="O55" s="272" t="str">
        <f ca="1">Параметры!O$40</f>
        <v>апр.23</v>
      </c>
      <c r="P55" s="272" t="str">
        <f ca="1">Параметры!P$40</f>
        <v>май.23</v>
      </c>
      <c r="Q55" s="272" t="str">
        <f ca="1">Параметры!Q$40</f>
        <v>июн.23</v>
      </c>
      <c r="R55" s="272" t="str">
        <f ca="1">Параметры!R$40</f>
        <v>июл.23</v>
      </c>
      <c r="S55" s="272" t="str">
        <f ca="1">Параметры!S$40</f>
        <v>авг.23</v>
      </c>
      <c r="T55" s="272" t="str">
        <f ca="1">Параметры!T$40</f>
        <v>сен.23</v>
      </c>
      <c r="U55" s="272" t="str">
        <f ca="1">Параметры!U$40</f>
        <v>окт.23</v>
      </c>
      <c r="V55" s="272" t="str">
        <f ca="1">Параметры!V$40</f>
        <v>ноя.23</v>
      </c>
      <c r="W55" s="272" t="str">
        <f ca="1">Параметры!W$40</f>
        <v>дек.23</v>
      </c>
      <c r="X55" s="272" t="str">
        <f ca="1">Параметры!X$40</f>
        <v>янв.24</v>
      </c>
      <c r="Y55" s="272" t="str">
        <f ca="1">Параметры!Y$40</f>
        <v>фев.24</v>
      </c>
      <c r="Z55" s="272" t="str">
        <f ca="1">Параметры!Z$40</f>
        <v>мар.24</v>
      </c>
      <c r="AA55" s="272" t="str">
        <f ca="1">Параметры!AA$40</f>
        <v>апр.24</v>
      </c>
      <c r="AB55" s="272" t="str">
        <f ca="1">Параметры!AB$40</f>
        <v>май.24</v>
      </c>
      <c r="AC55" s="272" t="str">
        <f ca="1">Параметры!AC$40</f>
        <v>июн.24</v>
      </c>
      <c r="AD55" s="272" t="str">
        <f ca="1">Параметры!AD$40</f>
        <v>июл.24</v>
      </c>
      <c r="AE55" s="272" t="str">
        <f ca="1">Параметры!AE$40</f>
        <v>авг.24</v>
      </c>
      <c r="AF55" s="272" t="str">
        <f ca="1">Параметры!AF$40</f>
        <v>сен.24</v>
      </c>
      <c r="AG55" s="272" t="str">
        <f ca="1">Параметры!AG$40</f>
        <v>окт.24</v>
      </c>
      <c r="AH55" s="272" t="str">
        <f ca="1">Параметры!AH$40</f>
        <v>ноя.24</v>
      </c>
      <c r="AI55" s="272" t="str">
        <f ca="1">Параметры!AI$40</f>
        <v>дек.24</v>
      </c>
      <c r="AJ55" s="272" t="str">
        <f ca="1">Параметры!AJ$40</f>
        <v>янв.25</v>
      </c>
      <c r="AK55" s="272" t="str">
        <f ca="1">Параметры!AK$40</f>
        <v>фев.25</v>
      </c>
      <c r="AL55" s="272" t="str">
        <f ca="1">Параметры!AL$40</f>
        <v>мар.25</v>
      </c>
      <c r="AM55" s="272" t="str">
        <f ca="1">Параметры!AM$40</f>
        <v>апр.25</v>
      </c>
      <c r="AN55" s="272" t="str">
        <f ca="1">Параметры!AN$40</f>
        <v>май.25</v>
      </c>
      <c r="AO55" s="272" t="str">
        <f ca="1">Параметры!AO$40</f>
        <v>июн.25</v>
      </c>
      <c r="AP55" s="272" t="str">
        <f ca="1">Параметры!AP$40</f>
        <v>июл.25</v>
      </c>
      <c r="AQ55" s="272" t="str">
        <f ca="1">Параметры!AQ$40</f>
        <v>авг.25</v>
      </c>
      <c r="AR55" s="272" t="str">
        <f ca="1">Параметры!AR$40</f>
        <v>сен.25</v>
      </c>
      <c r="AS55" s="272" t="str">
        <f ca="1">Параметры!AS$40</f>
        <v>окт.25</v>
      </c>
      <c r="AT55" s="272" t="str">
        <f ca="1">Параметры!AT$40</f>
        <v>ноя.25</v>
      </c>
      <c r="AU55" s="272" t="str">
        <f ca="1">Параметры!AU$40</f>
        <v>дек.25</v>
      </c>
      <c r="AV55" s="272" t="str">
        <f ca="1">Параметры!AV$40</f>
        <v>янв.26</v>
      </c>
      <c r="AW55" s="272" t="str">
        <f ca="1">Параметры!AW$40</f>
        <v>фев.26</v>
      </c>
      <c r="AX55" s="272" t="str">
        <f ca="1">Параметры!AX$40</f>
        <v>мар.26</v>
      </c>
      <c r="AY55" s="272" t="str">
        <f ca="1">Параметры!AY$40</f>
        <v>апр.26</v>
      </c>
      <c r="AZ55" s="272" t="str">
        <f ca="1">Параметры!AZ$40</f>
        <v>май.26</v>
      </c>
      <c r="BA55" s="272" t="str">
        <f ca="1">Параметры!BA$40</f>
        <v>июн.26</v>
      </c>
      <c r="BB55" s="272" t="str">
        <f ca="1">Параметры!BB$40</f>
        <v>июл.26</v>
      </c>
      <c r="BC55" s="272" t="str">
        <f ca="1">Параметры!BC$40</f>
        <v>авг.26</v>
      </c>
      <c r="BD55" s="272" t="str">
        <f ca="1">Параметры!BD$40</f>
        <v>сен.26</v>
      </c>
      <c r="BE55" s="272" t="str">
        <f ca="1">Параметры!BE$40</f>
        <v>окт.26</v>
      </c>
      <c r="BF55" s="272" t="str">
        <f ca="1">Параметры!BF$40</f>
        <v>ноя.26</v>
      </c>
      <c r="BG55" s="272" t="str">
        <f ca="1">Параметры!BG$40</f>
        <v>дек.26</v>
      </c>
      <c r="BH55" s="272" t="str">
        <f ca="1">Параметры!BH$40</f>
        <v>янв.27</v>
      </c>
      <c r="BI55" s="272" t="str">
        <f ca="1">Параметры!BI$40</f>
        <v>фев.27</v>
      </c>
      <c r="BJ55" s="272" t="str">
        <f ca="1">Параметры!BJ$40</f>
        <v>мар.27</v>
      </c>
      <c r="BK55" s="272" t="str">
        <f ca="1">Параметры!BK$40</f>
        <v>апр.27</v>
      </c>
      <c r="BL55" s="272" t="str">
        <f ca="1">Параметры!BL$40</f>
        <v>май.27</v>
      </c>
      <c r="BM55" s="272" t="str">
        <f ca="1">Параметры!BM$40</f>
        <v>июн.27</v>
      </c>
      <c r="BN55" s="272" t="str">
        <f ca="1">Параметры!BN$40</f>
        <v>июл.27</v>
      </c>
      <c r="BO55" s="272" t="str">
        <f ca="1">Параметры!BO$40</f>
        <v>авг.27</v>
      </c>
      <c r="BP55" s="272" t="str">
        <f ca="1">Параметры!BP$40</f>
        <v>сен.27</v>
      </c>
      <c r="BQ55" s="272" t="str">
        <f ca="1">Параметры!BQ$40</f>
        <v>окт.27</v>
      </c>
      <c r="BR55" s="272" t="str">
        <f ca="1">Параметры!BR$40</f>
        <v>ноя.27</v>
      </c>
      <c r="BS55" s="272" t="str">
        <f ca="1">Параметры!BS$40</f>
        <v>дек.27</v>
      </c>
      <c r="BT55" s="272" t="str">
        <f ca="1">Параметры!BT$40</f>
        <v>янв.28</v>
      </c>
      <c r="BU55" s="272" t="str">
        <f ca="1">Параметры!BU$40</f>
        <v>фев.28</v>
      </c>
      <c r="BV55" s="272" t="str">
        <f ca="1">Параметры!BV$40</f>
        <v>мар.28</v>
      </c>
      <c r="BW55" s="272" t="str">
        <f ca="1">Параметры!BW$40</f>
        <v>апр.28</v>
      </c>
      <c r="BX55" s="272" t="str">
        <f ca="1">Параметры!BX$40</f>
        <v>май.28</v>
      </c>
      <c r="BY55" s="272" t="str">
        <f ca="1">Параметры!BY$40</f>
        <v>июн.28</v>
      </c>
      <c r="BZ55" s="272" t="str">
        <f ca="1">Параметры!BZ$40</f>
        <v>июл.28</v>
      </c>
      <c r="CA55" s="272" t="str">
        <f ca="1">Параметры!CA$40</f>
        <v>авг.28</v>
      </c>
      <c r="CB55" s="272" t="str">
        <f ca="1">Параметры!CB$40</f>
        <v>сен.28</v>
      </c>
      <c r="CC55" s="272" t="str">
        <f ca="1">Параметры!CC$40</f>
        <v>окт.28</v>
      </c>
      <c r="CD55" s="272" t="str">
        <f ca="1">Параметры!CD$40</f>
        <v>ноя.28</v>
      </c>
      <c r="CE55" s="272" t="str">
        <f ca="1">Параметры!CE$40</f>
        <v>дек.28</v>
      </c>
      <c r="CF55" s="272" t="str">
        <f ca="1">Параметры!CF$40</f>
        <v>янв.29</v>
      </c>
      <c r="CG55" s="272" t="str">
        <f ca="1">Параметры!CG$40</f>
        <v>фев.29</v>
      </c>
      <c r="CH55" s="272" t="str">
        <f ca="1">Параметры!CH$40</f>
        <v>мар.29</v>
      </c>
      <c r="CI55" s="272" t="str">
        <f ca="1">Параметры!CI$40</f>
        <v>апр.29</v>
      </c>
      <c r="CJ55" s="272" t="str">
        <f ca="1">Параметры!CJ$40</f>
        <v>май.29</v>
      </c>
      <c r="CK55" s="272" t="str">
        <f ca="1">Параметры!CK$40</f>
        <v>июн.29</v>
      </c>
      <c r="CL55" s="272" t="str">
        <f ca="1">Параметры!CL$40</f>
        <v>июл.29</v>
      </c>
      <c r="CM55" s="272" t="str">
        <f ca="1">Параметры!CM$40</f>
        <v>авг.29</v>
      </c>
      <c r="CN55" s="272" t="str">
        <f ca="1">Параметры!CN$40</f>
        <v>сен.29</v>
      </c>
      <c r="CO55" s="272" t="str">
        <f ca="1">Параметры!CO$40</f>
        <v>окт.29</v>
      </c>
      <c r="CP55" s="272" t="str">
        <f ca="1">Параметры!CP$40</f>
        <v>ноя.29</v>
      </c>
      <c r="CQ55" s="272" t="str">
        <f ca="1">Параметры!CQ$40</f>
        <v>дек.29</v>
      </c>
      <c r="CR55" s="272" t="str">
        <f ca="1">Параметры!CR$40</f>
        <v>янв.30</v>
      </c>
      <c r="CS55" s="272" t="str">
        <f ca="1">Параметры!CS$40</f>
        <v>фев.30</v>
      </c>
      <c r="CT55" s="272" t="str">
        <f ca="1">Параметры!CT$40</f>
        <v>мар.30</v>
      </c>
      <c r="CU55" s="272" t="str">
        <f ca="1">Параметры!CU$40</f>
        <v>апр.30</v>
      </c>
      <c r="CV55" s="272" t="str">
        <f ca="1">Параметры!CV$40</f>
        <v>май.30</v>
      </c>
      <c r="CW55" s="272" t="str">
        <f ca="1">Параметры!CW$40</f>
        <v>июн.30</v>
      </c>
      <c r="CX55" s="272" t="str">
        <f ca="1">Параметры!CX$40</f>
        <v>июл.30</v>
      </c>
      <c r="CY55" s="272" t="str">
        <f ca="1">Параметры!CY$40</f>
        <v>авг.30</v>
      </c>
      <c r="CZ55" s="272" t="str">
        <f ca="1">Параметры!CZ$40</f>
        <v>сен.30</v>
      </c>
      <c r="DA55" s="272" t="str">
        <f ca="1">Параметры!DA$40</f>
        <v>окт.30</v>
      </c>
      <c r="DB55" s="272" t="str">
        <f ca="1">Параметры!DB$40</f>
        <v>ноя.30</v>
      </c>
      <c r="DC55" s="272" t="str">
        <f ca="1">Параметры!DC$40</f>
        <v>дек.30</v>
      </c>
      <c r="DD55" s="272" t="str">
        <f ca="1">Параметры!DD$40</f>
        <v>янв.31</v>
      </c>
      <c r="DE55" s="272" t="str">
        <f ca="1">Параметры!DE$40</f>
        <v>фев.31</v>
      </c>
      <c r="DF55" s="272" t="str">
        <f ca="1">Параметры!DF$40</f>
        <v>мар.31</v>
      </c>
      <c r="DG55" s="272" t="str">
        <f ca="1">Параметры!DG$40</f>
        <v>апр.31</v>
      </c>
      <c r="DH55" s="272" t="str">
        <f ca="1">Параметры!DH$40</f>
        <v>май.31</v>
      </c>
      <c r="DI55" s="272" t="str">
        <f ca="1">Параметры!DI$40</f>
        <v>июн.31</v>
      </c>
      <c r="DJ55" s="272" t="str">
        <f ca="1">Параметры!DJ$40</f>
        <v>июл.31</v>
      </c>
      <c r="DK55" s="272" t="str">
        <f ca="1">Параметры!DK$40</f>
        <v>авг.31</v>
      </c>
      <c r="DL55" s="272" t="str">
        <f ca="1">Параметры!DL$40</f>
        <v>сен.31</v>
      </c>
      <c r="DM55" s="272" t="str">
        <f ca="1">Параметры!DM$40</f>
        <v>окт.31</v>
      </c>
      <c r="DN55" s="272" t="str">
        <f ca="1">Параметры!DN$40</f>
        <v>ноя.31</v>
      </c>
      <c r="DO55" s="272" t="str">
        <f ca="1">Параметры!DO$40</f>
        <v>дек.31</v>
      </c>
      <c r="DP55" s="272" t="str">
        <f ca="1">Параметры!DP$40</f>
        <v>янв.32</v>
      </c>
      <c r="DQ55" s="272" t="str">
        <f ca="1">Параметры!DQ$40</f>
        <v>фев.32</v>
      </c>
      <c r="DR55" s="272" t="str">
        <f ca="1">Параметры!DR$40</f>
        <v>мар.32</v>
      </c>
      <c r="DS55" s="272" t="str">
        <f ca="1">Параметры!DS$40</f>
        <v>апр.32</v>
      </c>
      <c r="DT55" s="272" t="str">
        <f ca="1">Параметры!DT$40</f>
        <v>май.32</v>
      </c>
      <c r="DU55" s="272" t="str">
        <f ca="1">Параметры!DU$40</f>
        <v>июн.32</v>
      </c>
      <c r="DV55" s="272" t="str">
        <f ca="1">Параметры!DV$40</f>
        <v>июл.32</v>
      </c>
      <c r="DW55" s="272"/>
      <c r="DX55" s="273" t="str">
        <f ca="1">Language!$A$1463</f>
        <v>ИТОГО</v>
      </c>
    </row>
    <row r="56" spans="1:128" ht="13.5" thickTop="1" x14ac:dyDescent="0.2">
      <c r="A56" s="10"/>
      <c r="F56" s="6" t="s">
        <v>2961</v>
      </c>
    </row>
    <row r="57" spans="1:128" x14ac:dyDescent="0.2">
      <c r="A57" s="10" t="str">
        <f ca="1">Language!A$527</f>
        <v>Незавершенные капвложения на начало периода</v>
      </c>
      <c r="B57" s="53"/>
      <c r="C57" s="35" t="str">
        <f t="shared" ref="C57:C62" ca="1" si="3">CurName1</f>
        <v>тыс. руб.</v>
      </c>
      <c r="F57" s="6" t="s">
        <v>3080</v>
      </c>
      <c r="G57" s="53">
        <f>$B$22</f>
        <v>0</v>
      </c>
      <c r="H57" s="53">
        <f t="shared" ref="H57:DV57" si="4">G62</f>
        <v>0</v>
      </c>
      <c r="I57" s="53">
        <f t="shared" si="4"/>
        <v>0</v>
      </c>
      <c r="J57" s="53">
        <f t="shared" si="4"/>
        <v>0</v>
      </c>
      <c r="K57" s="53">
        <f t="shared" si="4"/>
        <v>0</v>
      </c>
      <c r="L57" s="53">
        <f t="shared" si="4"/>
        <v>0</v>
      </c>
      <c r="M57" s="53">
        <f t="shared" si="4"/>
        <v>0</v>
      </c>
      <c r="N57" s="53">
        <f t="shared" si="4"/>
        <v>0</v>
      </c>
      <c r="O57" s="53">
        <f t="shared" si="4"/>
        <v>0</v>
      </c>
      <c r="P57" s="53">
        <f t="shared" si="4"/>
        <v>0</v>
      </c>
      <c r="Q57" s="53">
        <f t="shared" si="4"/>
        <v>0</v>
      </c>
      <c r="R57" s="53">
        <f t="shared" si="4"/>
        <v>0</v>
      </c>
      <c r="S57" s="53">
        <f t="shared" si="4"/>
        <v>0</v>
      </c>
      <c r="T57" s="53">
        <f t="shared" si="4"/>
        <v>0</v>
      </c>
      <c r="U57" s="53">
        <f t="shared" si="4"/>
        <v>0</v>
      </c>
      <c r="V57" s="53">
        <f t="shared" si="4"/>
        <v>0</v>
      </c>
      <c r="W57" s="53">
        <f t="shared" si="4"/>
        <v>0</v>
      </c>
      <c r="X57" s="53">
        <f t="shared" si="4"/>
        <v>0</v>
      </c>
      <c r="Y57" s="53">
        <f t="shared" si="4"/>
        <v>0</v>
      </c>
      <c r="Z57" s="53">
        <f t="shared" si="4"/>
        <v>0</v>
      </c>
      <c r="AA57" s="53">
        <f t="shared" si="4"/>
        <v>0</v>
      </c>
      <c r="AB57" s="53">
        <f t="shared" si="4"/>
        <v>0</v>
      </c>
      <c r="AC57" s="53">
        <f t="shared" si="4"/>
        <v>0</v>
      </c>
      <c r="AD57" s="53">
        <f t="shared" si="4"/>
        <v>0</v>
      </c>
      <c r="AE57" s="53">
        <f t="shared" si="4"/>
        <v>0</v>
      </c>
      <c r="AF57" s="53">
        <f t="shared" si="4"/>
        <v>0</v>
      </c>
      <c r="AG57" s="53">
        <f t="shared" si="4"/>
        <v>0</v>
      </c>
      <c r="AH57" s="53">
        <f t="shared" si="4"/>
        <v>0</v>
      </c>
      <c r="AI57" s="53">
        <f t="shared" si="4"/>
        <v>0</v>
      </c>
      <c r="AJ57" s="53">
        <f t="shared" si="4"/>
        <v>0</v>
      </c>
      <c r="AK57" s="53">
        <f t="shared" si="4"/>
        <v>0</v>
      </c>
      <c r="AL57" s="53">
        <f t="shared" si="4"/>
        <v>0</v>
      </c>
      <c r="AM57" s="53">
        <f t="shared" si="4"/>
        <v>0</v>
      </c>
      <c r="AN57" s="53">
        <f t="shared" si="4"/>
        <v>0</v>
      </c>
      <c r="AO57" s="53">
        <f t="shared" si="4"/>
        <v>0</v>
      </c>
      <c r="AP57" s="53">
        <f t="shared" si="4"/>
        <v>0</v>
      </c>
      <c r="AQ57" s="53">
        <f t="shared" si="4"/>
        <v>0</v>
      </c>
      <c r="AR57" s="53">
        <f t="shared" si="4"/>
        <v>0</v>
      </c>
      <c r="AS57" s="53">
        <f t="shared" si="4"/>
        <v>0</v>
      </c>
      <c r="AT57" s="53">
        <f t="shared" si="4"/>
        <v>0</v>
      </c>
      <c r="AU57" s="53">
        <f t="shared" si="4"/>
        <v>0</v>
      </c>
      <c r="AV57" s="53">
        <f t="shared" si="4"/>
        <v>0</v>
      </c>
      <c r="AW57" s="53">
        <f t="shared" si="4"/>
        <v>0</v>
      </c>
      <c r="AX57" s="53">
        <f t="shared" si="4"/>
        <v>0</v>
      </c>
      <c r="AY57" s="53">
        <f t="shared" si="4"/>
        <v>0</v>
      </c>
      <c r="AZ57" s="53">
        <f t="shared" si="4"/>
        <v>0</v>
      </c>
      <c r="BA57" s="53">
        <f t="shared" si="4"/>
        <v>0</v>
      </c>
      <c r="BB57" s="53">
        <f t="shared" si="4"/>
        <v>0</v>
      </c>
      <c r="BC57" s="53">
        <f t="shared" si="4"/>
        <v>0</v>
      </c>
      <c r="BD57" s="53">
        <f t="shared" si="4"/>
        <v>0</v>
      </c>
      <c r="BE57" s="53">
        <f t="shared" si="4"/>
        <v>0</v>
      </c>
      <c r="BF57" s="53">
        <f t="shared" si="4"/>
        <v>0</v>
      </c>
      <c r="BG57" s="53">
        <f t="shared" si="4"/>
        <v>0</v>
      </c>
      <c r="BH57" s="53">
        <f t="shared" si="4"/>
        <v>0</v>
      </c>
      <c r="BI57" s="53">
        <f t="shared" si="4"/>
        <v>0</v>
      </c>
      <c r="BJ57" s="53">
        <f t="shared" si="4"/>
        <v>0</v>
      </c>
      <c r="BK57" s="53">
        <f t="shared" si="4"/>
        <v>0</v>
      </c>
      <c r="BL57" s="53">
        <f t="shared" si="4"/>
        <v>0</v>
      </c>
      <c r="BM57" s="53">
        <f t="shared" si="4"/>
        <v>0</v>
      </c>
      <c r="BN57" s="53">
        <f t="shared" si="4"/>
        <v>0</v>
      </c>
      <c r="BO57" s="53">
        <f t="shared" si="4"/>
        <v>0</v>
      </c>
      <c r="BP57" s="53">
        <f t="shared" si="4"/>
        <v>0</v>
      </c>
      <c r="BQ57" s="53">
        <f t="shared" si="4"/>
        <v>0</v>
      </c>
      <c r="BR57" s="53">
        <f t="shared" si="4"/>
        <v>0</v>
      </c>
      <c r="BS57" s="53">
        <f t="shared" si="4"/>
        <v>0</v>
      </c>
      <c r="BT57" s="53">
        <f t="shared" si="4"/>
        <v>0</v>
      </c>
      <c r="BU57" s="53">
        <f t="shared" si="4"/>
        <v>0</v>
      </c>
      <c r="BV57" s="53">
        <f t="shared" si="4"/>
        <v>0</v>
      </c>
      <c r="BW57" s="53">
        <f t="shared" si="4"/>
        <v>0</v>
      </c>
      <c r="BX57" s="53">
        <f t="shared" si="4"/>
        <v>0</v>
      </c>
      <c r="BY57" s="53">
        <f t="shared" si="4"/>
        <v>0</v>
      </c>
      <c r="BZ57" s="53">
        <f t="shared" si="4"/>
        <v>0</v>
      </c>
      <c r="CA57" s="53">
        <f t="shared" si="4"/>
        <v>0</v>
      </c>
      <c r="CB57" s="53">
        <f t="shared" si="4"/>
        <v>0</v>
      </c>
      <c r="CC57" s="53">
        <f t="shared" si="4"/>
        <v>0</v>
      </c>
      <c r="CD57" s="53">
        <f t="shared" si="4"/>
        <v>0</v>
      </c>
      <c r="CE57" s="53">
        <f t="shared" si="4"/>
        <v>0</v>
      </c>
      <c r="CF57" s="53">
        <f t="shared" si="4"/>
        <v>0</v>
      </c>
      <c r="CG57" s="53">
        <f t="shared" si="4"/>
        <v>0</v>
      </c>
      <c r="CH57" s="53">
        <f t="shared" si="4"/>
        <v>0</v>
      </c>
      <c r="CI57" s="53">
        <f t="shared" si="4"/>
        <v>0</v>
      </c>
      <c r="CJ57" s="53">
        <f t="shared" si="4"/>
        <v>0</v>
      </c>
      <c r="CK57" s="53">
        <f t="shared" si="4"/>
        <v>0</v>
      </c>
      <c r="CL57" s="53">
        <f t="shared" si="4"/>
        <v>0</v>
      </c>
      <c r="CM57" s="53">
        <f t="shared" si="4"/>
        <v>0</v>
      </c>
      <c r="CN57" s="53">
        <f t="shared" si="4"/>
        <v>0</v>
      </c>
      <c r="CO57" s="53">
        <f t="shared" si="4"/>
        <v>0</v>
      </c>
      <c r="CP57" s="53">
        <f t="shared" si="4"/>
        <v>0</v>
      </c>
      <c r="CQ57" s="53">
        <f t="shared" si="4"/>
        <v>0</v>
      </c>
      <c r="CR57" s="53">
        <f t="shared" si="4"/>
        <v>0</v>
      </c>
      <c r="CS57" s="53">
        <f t="shared" si="4"/>
        <v>0</v>
      </c>
      <c r="CT57" s="53">
        <f t="shared" si="4"/>
        <v>0</v>
      </c>
      <c r="CU57" s="53">
        <f t="shared" si="4"/>
        <v>0</v>
      </c>
      <c r="CV57" s="53">
        <f t="shared" si="4"/>
        <v>0</v>
      </c>
      <c r="CW57" s="53">
        <f t="shared" si="4"/>
        <v>0</v>
      </c>
      <c r="CX57" s="53">
        <f t="shared" si="4"/>
        <v>0</v>
      </c>
      <c r="CY57" s="53">
        <f t="shared" si="4"/>
        <v>0</v>
      </c>
      <c r="CZ57" s="53">
        <f t="shared" si="4"/>
        <v>0</v>
      </c>
      <c r="DA57" s="53">
        <f t="shared" si="4"/>
        <v>0</v>
      </c>
      <c r="DB57" s="53">
        <f t="shared" si="4"/>
        <v>0</v>
      </c>
      <c r="DC57" s="53">
        <f t="shared" si="4"/>
        <v>0</v>
      </c>
      <c r="DD57" s="53">
        <f t="shared" si="4"/>
        <v>0</v>
      </c>
      <c r="DE57" s="53">
        <f t="shared" si="4"/>
        <v>0</v>
      </c>
      <c r="DF57" s="53">
        <f t="shared" si="4"/>
        <v>0</v>
      </c>
      <c r="DG57" s="53">
        <f t="shared" si="4"/>
        <v>0</v>
      </c>
      <c r="DH57" s="53">
        <f t="shared" si="4"/>
        <v>0</v>
      </c>
      <c r="DI57" s="53">
        <f t="shared" si="4"/>
        <v>0</v>
      </c>
      <c r="DJ57" s="53">
        <f t="shared" si="4"/>
        <v>0</v>
      </c>
      <c r="DK57" s="53">
        <f t="shared" si="4"/>
        <v>0</v>
      </c>
      <c r="DL57" s="53">
        <f t="shared" si="4"/>
        <v>0</v>
      </c>
      <c r="DM57" s="53">
        <f t="shared" si="4"/>
        <v>0</v>
      </c>
      <c r="DN57" s="53">
        <f t="shared" si="4"/>
        <v>0</v>
      </c>
      <c r="DO57" s="53">
        <f t="shared" si="4"/>
        <v>0</v>
      </c>
      <c r="DP57" s="53">
        <f t="shared" si="4"/>
        <v>0</v>
      </c>
      <c r="DQ57" s="53">
        <f t="shared" si="4"/>
        <v>0</v>
      </c>
      <c r="DR57" s="53">
        <f t="shared" si="4"/>
        <v>0</v>
      </c>
      <c r="DS57" s="53">
        <f t="shared" si="4"/>
        <v>0</v>
      </c>
      <c r="DT57" s="53">
        <f t="shared" si="4"/>
        <v>0</v>
      </c>
      <c r="DU57" s="53">
        <f t="shared" si="4"/>
        <v>0</v>
      </c>
      <c r="DV57" s="53">
        <f t="shared" si="4"/>
        <v>0</v>
      </c>
    </row>
    <row r="58" spans="1:128" x14ac:dyDescent="0.2">
      <c r="A58" s="10" t="str">
        <f ca="1">Language!A$528</f>
        <v>График постановки на баланс:</v>
      </c>
      <c r="C58" s="35" t="str">
        <f t="shared" ca="1" si="3"/>
        <v>тыс. руб.</v>
      </c>
      <c r="F58" s="6" t="s">
        <v>2961</v>
      </c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</row>
    <row r="59" spans="1:128" x14ac:dyDescent="0.2">
      <c r="A59" s="33" t="str">
        <f ca="1">Language!A$529</f>
        <v>Здания и сооружения</v>
      </c>
      <c r="C59" s="35" t="str">
        <f t="shared" ca="1" si="3"/>
        <v>тыс. руб.</v>
      </c>
      <c r="F59" s="6" t="s">
        <v>3082</v>
      </c>
      <c r="G59" s="297">
        <v>0</v>
      </c>
      <c r="H59" s="297">
        <v>0</v>
      </c>
      <c r="I59" s="297">
        <v>0</v>
      </c>
      <c r="J59" s="297">
        <v>0</v>
      </c>
      <c r="K59" s="297">
        <v>0</v>
      </c>
      <c r="L59" s="297">
        <v>0</v>
      </c>
      <c r="M59" s="297">
        <v>0</v>
      </c>
      <c r="N59" s="297">
        <v>0</v>
      </c>
      <c r="O59" s="297">
        <v>0</v>
      </c>
      <c r="P59" s="297">
        <v>0</v>
      </c>
      <c r="Q59" s="297">
        <v>0</v>
      </c>
      <c r="R59" s="297">
        <v>0</v>
      </c>
      <c r="S59" s="297">
        <v>0</v>
      </c>
      <c r="T59" s="297">
        <v>0</v>
      </c>
      <c r="U59" s="297">
        <v>0</v>
      </c>
      <c r="V59" s="297">
        <v>0</v>
      </c>
      <c r="W59" s="297">
        <v>0</v>
      </c>
      <c r="X59" s="297">
        <v>0</v>
      </c>
      <c r="Y59" s="297">
        <v>0</v>
      </c>
      <c r="Z59" s="297">
        <v>0</v>
      </c>
      <c r="AA59" s="297">
        <v>0</v>
      </c>
      <c r="AB59" s="297">
        <v>0</v>
      </c>
      <c r="AC59" s="297">
        <v>0</v>
      </c>
      <c r="AD59" s="297">
        <v>0</v>
      </c>
      <c r="AE59" s="297">
        <v>0</v>
      </c>
      <c r="AF59" s="297">
        <v>0</v>
      </c>
      <c r="AG59" s="297">
        <v>0</v>
      </c>
      <c r="AH59" s="297">
        <v>0</v>
      </c>
      <c r="AI59" s="297">
        <v>0</v>
      </c>
      <c r="AJ59" s="297">
        <v>0</v>
      </c>
      <c r="AK59" s="297">
        <v>0</v>
      </c>
      <c r="AL59" s="297">
        <v>0</v>
      </c>
      <c r="AM59" s="297">
        <v>0</v>
      </c>
      <c r="AN59" s="297">
        <v>0</v>
      </c>
      <c r="AO59" s="297">
        <v>0</v>
      </c>
      <c r="AP59" s="297">
        <v>0</v>
      </c>
      <c r="AQ59" s="297">
        <v>0</v>
      </c>
      <c r="AR59" s="297">
        <v>0</v>
      </c>
      <c r="AS59" s="297">
        <v>0</v>
      </c>
      <c r="AT59" s="297">
        <v>0</v>
      </c>
      <c r="AU59" s="297">
        <v>0</v>
      </c>
      <c r="AV59" s="297">
        <v>0</v>
      </c>
      <c r="AW59" s="297">
        <v>0</v>
      </c>
      <c r="AX59" s="297">
        <v>0</v>
      </c>
      <c r="AY59" s="297">
        <v>0</v>
      </c>
      <c r="AZ59" s="297">
        <v>0</v>
      </c>
      <c r="BA59" s="297">
        <v>0</v>
      </c>
      <c r="BB59" s="297">
        <v>0</v>
      </c>
      <c r="BC59" s="297">
        <v>0</v>
      </c>
      <c r="BD59" s="297">
        <v>0</v>
      </c>
      <c r="BE59" s="297">
        <v>0</v>
      </c>
      <c r="BF59" s="297">
        <v>0</v>
      </c>
      <c r="BG59" s="297">
        <v>0</v>
      </c>
      <c r="BH59" s="297">
        <v>0</v>
      </c>
      <c r="BI59" s="297">
        <v>0</v>
      </c>
      <c r="BJ59" s="297">
        <v>0</v>
      </c>
      <c r="BK59" s="297">
        <v>0</v>
      </c>
      <c r="BL59" s="297">
        <v>0</v>
      </c>
      <c r="BM59" s="297">
        <v>0</v>
      </c>
      <c r="BN59" s="297">
        <v>0</v>
      </c>
      <c r="BO59" s="297">
        <v>0</v>
      </c>
      <c r="BP59" s="297">
        <v>0</v>
      </c>
      <c r="BQ59" s="297">
        <v>0</v>
      </c>
      <c r="BR59" s="297">
        <v>0</v>
      </c>
      <c r="BS59" s="297">
        <v>0</v>
      </c>
      <c r="BT59" s="297">
        <v>0</v>
      </c>
      <c r="BU59" s="297">
        <v>0</v>
      </c>
      <c r="BV59" s="297">
        <v>0</v>
      </c>
      <c r="BW59" s="297">
        <v>0</v>
      </c>
      <c r="BX59" s="297">
        <v>0</v>
      </c>
      <c r="BY59" s="297">
        <v>0</v>
      </c>
      <c r="BZ59" s="297">
        <v>0</v>
      </c>
      <c r="CA59" s="297">
        <v>0</v>
      </c>
      <c r="CB59" s="297">
        <v>0</v>
      </c>
      <c r="CC59" s="297">
        <v>0</v>
      </c>
      <c r="CD59" s="297">
        <v>0</v>
      </c>
      <c r="CE59" s="297">
        <v>0</v>
      </c>
      <c r="CF59" s="297">
        <v>0</v>
      </c>
      <c r="CG59" s="297">
        <v>0</v>
      </c>
      <c r="CH59" s="297">
        <v>0</v>
      </c>
      <c r="CI59" s="297">
        <v>0</v>
      </c>
      <c r="CJ59" s="297">
        <v>0</v>
      </c>
      <c r="CK59" s="297">
        <v>0</v>
      </c>
      <c r="CL59" s="297">
        <v>0</v>
      </c>
      <c r="CM59" s="297">
        <v>0</v>
      </c>
      <c r="CN59" s="297">
        <v>0</v>
      </c>
      <c r="CO59" s="297">
        <v>0</v>
      </c>
      <c r="CP59" s="297">
        <v>0</v>
      </c>
      <c r="CQ59" s="297">
        <v>0</v>
      </c>
      <c r="CR59" s="297">
        <v>0</v>
      </c>
      <c r="CS59" s="297">
        <v>0</v>
      </c>
      <c r="CT59" s="297">
        <v>0</v>
      </c>
      <c r="CU59" s="297">
        <v>0</v>
      </c>
      <c r="CV59" s="297">
        <v>0</v>
      </c>
      <c r="CW59" s="297">
        <v>0</v>
      </c>
      <c r="CX59" s="297">
        <v>0</v>
      </c>
      <c r="CY59" s="297">
        <v>0</v>
      </c>
      <c r="CZ59" s="297">
        <v>0</v>
      </c>
      <c r="DA59" s="297">
        <v>0</v>
      </c>
      <c r="DB59" s="297">
        <v>0</v>
      </c>
      <c r="DC59" s="297">
        <v>0</v>
      </c>
      <c r="DD59" s="297">
        <v>0</v>
      </c>
      <c r="DE59" s="297">
        <v>0</v>
      </c>
      <c r="DF59" s="297">
        <v>0</v>
      </c>
      <c r="DG59" s="297">
        <v>0</v>
      </c>
      <c r="DH59" s="297">
        <v>0</v>
      </c>
      <c r="DI59" s="297">
        <v>0</v>
      </c>
      <c r="DJ59" s="297">
        <v>0</v>
      </c>
      <c r="DK59" s="297">
        <v>0</v>
      </c>
      <c r="DL59" s="297">
        <v>0</v>
      </c>
      <c r="DM59" s="297">
        <v>0</v>
      </c>
      <c r="DN59" s="297">
        <v>0</v>
      </c>
      <c r="DO59" s="297">
        <v>0</v>
      </c>
      <c r="DP59" s="297">
        <v>0</v>
      </c>
      <c r="DQ59" s="297">
        <v>0</v>
      </c>
      <c r="DR59" s="297">
        <v>0</v>
      </c>
      <c r="DS59" s="297">
        <v>0</v>
      </c>
      <c r="DT59" s="297">
        <v>0</v>
      </c>
      <c r="DU59" s="297">
        <v>0</v>
      </c>
      <c r="DV59" s="297">
        <v>0</v>
      </c>
      <c r="DX59" s="55">
        <f>SUM(G59:DW59)</f>
        <v>0</v>
      </c>
    </row>
    <row r="60" spans="1:128" x14ac:dyDescent="0.2">
      <c r="A60" s="33" t="str">
        <f ca="1">Language!A$530</f>
        <v>Оборудование и прочие активы</v>
      </c>
      <c r="C60" s="35" t="str">
        <f t="shared" ca="1" si="3"/>
        <v>тыс. руб.</v>
      </c>
      <c r="F60" s="6" t="s">
        <v>3082</v>
      </c>
      <c r="G60" s="297">
        <v>0</v>
      </c>
      <c r="H60" s="297">
        <v>0</v>
      </c>
      <c r="I60" s="297">
        <v>0</v>
      </c>
      <c r="J60" s="297">
        <v>0</v>
      </c>
      <c r="K60" s="297">
        <v>0</v>
      </c>
      <c r="L60" s="297">
        <v>0</v>
      </c>
      <c r="M60" s="297">
        <v>0</v>
      </c>
      <c r="N60" s="297">
        <v>0</v>
      </c>
      <c r="O60" s="297">
        <v>0</v>
      </c>
      <c r="P60" s="297">
        <v>0</v>
      </c>
      <c r="Q60" s="297">
        <v>0</v>
      </c>
      <c r="R60" s="297">
        <v>0</v>
      </c>
      <c r="S60" s="297">
        <v>0</v>
      </c>
      <c r="T60" s="297">
        <v>0</v>
      </c>
      <c r="U60" s="297">
        <v>0</v>
      </c>
      <c r="V60" s="297">
        <v>0</v>
      </c>
      <c r="W60" s="297">
        <v>0</v>
      </c>
      <c r="X60" s="297">
        <v>0</v>
      </c>
      <c r="Y60" s="297">
        <v>0</v>
      </c>
      <c r="Z60" s="297">
        <v>0</v>
      </c>
      <c r="AA60" s="297">
        <v>0</v>
      </c>
      <c r="AB60" s="297">
        <v>0</v>
      </c>
      <c r="AC60" s="297">
        <v>0</v>
      </c>
      <c r="AD60" s="297">
        <v>0</v>
      </c>
      <c r="AE60" s="297">
        <v>0</v>
      </c>
      <c r="AF60" s="297">
        <v>0</v>
      </c>
      <c r="AG60" s="297">
        <v>0</v>
      </c>
      <c r="AH60" s="297">
        <v>0</v>
      </c>
      <c r="AI60" s="297">
        <v>0</v>
      </c>
      <c r="AJ60" s="297">
        <v>0</v>
      </c>
      <c r="AK60" s="297">
        <v>0</v>
      </c>
      <c r="AL60" s="297">
        <v>0</v>
      </c>
      <c r="AM60" s="297">
        <v>0</v>
      </c>
      <c r="AN60" s="297">
        <v>0</v>
      </c>
      <c r="AO60" s="297">
        <v>0</v>
      </c>
      <c r="AP60" s="297">
        <v>0</v>
      </c>
      <c r="AQ60" s="297">
        <v>0</v>
      </c>
      <c r="AR60" s="297">
        <v>0</v>
      </c>
      <c r="AS60" s="297">
        <v>0</v>
      </c>
      <c r="AT60" s="297">
        <v>0</v>
      </c>
      <c r="AU60" s="297">
        <v>0</v>
      </c>
      <c r="AV60" s="297">
        <v>0</v>
      </c>
      <c r="AW60" s="297">
        <v>0</v>
      </c>
      <c r="AX60" s="297">
        <v>0</v>
      </c>
      <c r="AY60" s="297">
        <v>0</v>
      </c>
      <c r="AZ60" s="297">
        <v>0</v>
      </c>
      <c r="BA60" s="297">
        <v>0</v>
      </c>
      <c r="BB60" s="297">
        <v>0</v>
      </c>
      <c r="BC60" s="297">
        <v>0</v>
      </c>
      <c r="BD60" s="297">
        <v>0</v>
      </c>
      <c r="BE60" s="297">
        <v>0</v>
      </c>
      <c r="BF60" s="297">
        <v>0</v>
      </c>
      <c r="BG60" s="297">
        <v>0</v>
      </c>
      <c r="BH60" s="297">
        <v>0</v>
      </c>
      <c r="BI60" s="297">
        <v>0</v>
      </c>
      <c r="BJ60" s="297">
        <v>0</v>
      </c>
      <c r="BK60" s="297">
        <v>0</v>
      </c>
      <c r="BL60" s="297">
        <v>0</v>
      </c>
      <c r="BM60" s="297">
        <v>0</v>
      </c>
      <c r="BN60" s="297">
        <v>0</v>
      </c>
      <c r="BO60" s="297">
        <v>0</v>
      </c>
      <c r="BP60" s="297">
        <v>0</v>
      </c>
      <c r="BQ60" s="297">
        <v>0</v>
      </c>
      <c r="BR60" s="297">
        <v>0</v>
      </c>
      <c r="BS60" s="297">
        <v>0</v>
      </c>
      <c r="BT60" s="297">
        <v>0</v>
      </c>
      <c r="BU60" s="297">
        <v>0</v>
      </c>
      <c r="BV60" s="297">
        <v>0</v>
      </c>
      <c r="BW60" s="297">
        <v>0</v>
      </c>
      <c r="BX60" s="297">
        <v>0</v>
      </c>
      <c r="BY60" s="297">
        <v>0</v>
      </c>
      <c r="BZ60" s="297">
        <v>0</v>
      </c>
      <c r="CA60" s="297">
        <v>0</v>
      </c>
      <c r="CB60" s="297">
        <v>0</v>
      </c>
      <c r="CC60" s="297">
        <v>0</v>
      </c>
      <c r="CD60" s="297">
        <v>0</v>
      </c>
      <c r="CE60" s="297">
        <v>0</v>
      </c>
      <c r="CF60" s="297">
        <v>0</v>
      </c>
      <c r="CG60" s="297">
        <v>0</v>
      </c>
      <c r="CH60" s="297">
        <v>0</v>
      </c>
      <c r="CI60" s="297">
        <v>0</v>
      </c>
      <c r="CJ60" s="297">
        <v>0</v>
      </c>
      <c r="CK60" s="297">
        <v>0</v>
      </c>
      <c r="CL60" s="297">
        <v>0</v>
      </c>
      <c r="CM60" s="297">
        <v>0</v>
      </c>
      <c r="CN60" s="297">
        <v>0</v>
      </c>
      <c r="CO60" s="297">
        <v>0</v>
      </c>
      <c r="CP60" s="297">
        <v>0</v>
      </c>
      <c r="CQ60" s="297">
        <v>0</v>
      </c>
      <c r="CR60" s="297">
        <v>0</v>
      </c>
      <c r="CS60" s="297">
        <v>0</v>
      </c>
      <c r="CT60" s="297">
        <v>0</v>
      </c>
      <c r="CU60" s="297">
        <v>0</v>
      </c>
      <c r="CV60" s="297">
        <v>0</v>
      </c>
      <c r="CW60" s="297">
        <v>0</v>
      </c>
      <c r="CX60" s="297">
        <v>0</v>
      </c>
      <c r="CY60" s="297">
        <v>0</v>
      </c>
      <c r="CZ60" s="297">
        <v>0</v>
      </c>
      <c r="DA60" s="297">
        <v>0</v>
      </c>
      <c r="DB60" s="297">
        <v>0</v>
      </c>
      <c r="DC60" s="297">
        <v>0</v>
      </c>
      <c r="DD60" s="297">
        <v>0</v>
      </c>
      <c r="DE60" s="297">
        <v>0</v>
      </c>
      <c r="DF60" s="297">
        <v>0</v>
      </c>
      <c r="DG60" s="297">
        <v>0</v>
      </c>
      <c r="DH60" s="297">
        <v>0</v>
      </c>
      <c r="DI60" s="297">
        <v>0</v>
      </c>
      <c r="DJ60" s="297">
        <v>0</v>
      </c>
      <c r="DK60" s="297">
        <v>0</v>
      </c>
      <c r="DL60" s="297">
        <v>0</v>
      </c>
      <c r="DM60" s="297">
        <v>0</v>
      </c>
      <c r="DN60" s="297">
        <v>0</v>
      </c>
      <c r="DO60" s="297">
        <v>0</v>
      </c>
      <c r="DP60" s="297">
        <v>0</v>
      </c>
      <c r="DQ60" s="297">
        <v>0</v>
      </c>
      <c r="DR60" s="297">
        <v>0</v>
      </c>
      <c r="DS60" s="297">
        <v>0</v>
      </c>
      <c r="DT60" s="297">
        <v>0</v>
      </c>
      <c r="DU60" s="297">
        <v>0</v>
      </c>
      <c r="DV60" s="297">
        <v>0</v>
      </c>
      <c r="DX60" s="55">
        <f>SUM(G60:DW60)</f>
        <v>0</v>
      </c>
    </row>
    <row r="61" spans="1:128" x14ac:dyDescent="0.2">
      <c r="A61" s="33" t="str">
        <f ca="1">Language!A$531</f>
        <v>Нематериальные активы</v>
      </c>
      <c r="C61" s="35" t="str">
        <f t="shared" ca="1" si="3"/>
        <v>тыс. руб.</v>
      </c>
      <c r="F61" s="6" t="s">
        <v>3082</v>
      </c>
      <c r="G61" s="297">
        <v>0</v>
      </c>
      <c r="H61" s="297">
        <v>0</v>
      </c>
      <c r="I61" s="297">
        <v>0</v>
      </c>
      <c r="J61" s="297">
        <v>0</v>
      </c>
      <c r="K61" s="297">
        <v>0</v>
      </c>
      <c r="L61" s="297">
        <v>0</v>
      </c>
      <c r="M61" s="297">
        <v>0</v>
      </c>
      <c r="N61" s="297">
        <v>0</v>
      </c>
      <c r="O61" s="297">
        <v>0</v>
      </c>
      <c r="P61" s="297">
        <v>0</v>
      </c>
      <c r="Q61" s="297">
        <v>0</v>
      </c>
      <c r="R61" s="297">
        <v>0</v>
      </c>
      <c r="S61" s="297">
        <v>0</v>
      </c>
      <c r="T61" s="297">
        <v>0</v>
      </c>
      <c r="U61" s="297">
        <v>0</v>
      </c>
      <c r="V61" s="297">
        <v>0</v>
      </c>
      <c r="W61" s="297">
        <v>0</v>
      </c>
      <c r="X61" s="297">
        <v>0</v>
      </c>
      <c r="Y61" s="297">
        <v>0</v>
      </c>
      <c r="Z61" s="297">
        <v>0</v>
      </c>
      <c r="AA61" s="297">
        <v>0</v>
      </c>
      <c r="AB61" s="297">
        <v>0</v>
      </c>
      <c r="AC61" s="297">
        <v>0</v>
      </c>
      <c r="AD61" s="297">
        <v>0</v>
      </c>
      <c r="AE61" s="297">
        <v>0</v>
      </c>
      <c r="AF61" s="297">
        <v>0</v>
      </c>
      <c r="AG61" s="297">
        <v>0</v>
      </c>
      <c r="AH61" s="297">
        <v>0</v>
      </c>
      <c r="AI61" s="297">
        <v>0</v>
      </c>
      <c r="AJ61" s="297">
        <v>0</v>
      </c>
      <c r="AK61" s="297">
        <v>0</v>
      </c>
      <c r="AL61" s="297">
        <v>0</v>
      </c>
      <c r="AM61" s="297">
        <v>0</v>
      </c>
      <c r="AN61" s="297">
        <v>0</v>
      </c>
      <c r="AO61" s="297">
        <v>0</v>
      </c>
      <c r="AP61" s="297">
        <v>0</v>
      </c>
      <c r="AQ61" s="297">
        <v>0</v>
      </c>
      <c r="AR61" s="297">
        <v>0</v>
      </c>
      <c r="AS61" s="297">
        <v>0</v>
      </c>
      <c r="AT61" s="297">
        <v>0</v>
      </c>
      <c r="AU61" s="297">
        <v>0</v>
      </c>
      <c r="AV61" s="297">
        <v>0</v>
      </c>
      <c r="AW61" s="297">
        <v>0</v>
      </c>
      <c r="AX61" s="297">
        <v>0</v>
      </c>
      <c r="AY61" s="297">
        <v>0</v>
      </c>
      <c r="AZ61" s="297">
        <v>0</v>
      </c>
      <c r="BA61" s="297">
        <v>0</v>
      </c>
      <c r="BB61" s="297">
        <v>0</v>
      </c>
      <c r="BC61" s="297">
        <v>0</v>
      </c>
      <c r="BD61" s="297">
        <v>0</v>
      </c>
      <c r="BE61" s="297">
        <v>0</v>
      </c>
      <c r="BF61" s="297">
        <v>0</v>
      </c>
      <c r="BG61" s="297">
        <v>0</v>
      </c>
      <c r="BH61" s="297">
        <v>0</v>
      </c>
      <c r="BI61" s="297">
        <v>0</v>
      </c>
      <c r="BJ61" s="297">
        <v>0</v>
      </c>
      <c r="BK61" s="297">
        <v>0</v>
      </c>
      <c r="BL61" s="297">
        <v>0</v>
      </c>
      <c r="BM61" s="297">
        <v>0</v>
      </c>
      <c r="BN61" s="297">
        <v>0</v>
      </c>
      <c r="BO61" s="297">
        <v>0</v>
      </c>
      <c r="BP61" s="297">
        <v>0</v>
      </c>
      <c r="BQ61" s="297">
        <v>0</v>
      </c>
      <c r="BR61" s="297">
        <v>0</v>
      </c>
      <c r="BS61" s="297">
        <v>0</v>
      </c>
      <c r="BT61" s="297">
        <v>0</v>
      </c>
      <c r="BU61" s="297">
        <v>0</v>
      </c>
      <c r="BV61" s="297">
        <v>0</v>
      </c>
      <c r="BW61" s="297">
        <v>0</v>
      </c>
      <c r="BX61" s="297">
        <v>0</v>
      </c>
      <c r="BY61" s="297">
        <v>0</v>
      </c>
      <c r="BZ61" s="297">
        <v>0</v>
      </c>
      <c r="CA61" s="297">
        <v>0</v>
      </c>
      <c r="CB61" s="297">
        <v>0</v>
      </c>
      <c r="CC61" s="297">
        <v>0</v>
      </c>
      <c r="CD61" s="297">
        <v>0</v>
      </c>
      <c r="CE61" s="297">
        <v>0</v>
      </c>
      <c r="CF61" s="297">
        <v>0</v>
      </c>
      <c r="CG61" s="297">
        <v>0</v>
      </c>
      <c r="CH61" s="297">
        <v>0</v>
      </c>
      <c r="CI61" s="297">
        <v>0</v>
      </c>
      <c r="CJ61" s="297">
        <v>0</v>
      </c>
      <c r="CK61" s="297">
        <v>0</v>
      </c>
      <c r="CL61" s="297">
        <v>0</v>
      </c>
      <c r="CM61" s="297">
        <v>0</v>
      </c>
      <c r="CN61" s="297">
        <v>0</v>
      </c>
      <c r="CO61" s="297">
        <v>0</v>
      </c>
      <c r="CP61" s="297">
        <v>0</v>
      </c>
      <c r="CQ61" s="297">
        <v>0</v>
      </c>
      <c r="CR61" s="297">
        <v>0</v>
      </c>
      <c r="CS61" s="297">
        <v>0</v>
      </c>
      <c r="CT61" s="297">
        <v>0</v>
      </c>
      <c r="CU61" s="297">
        <v>0</v>
      </c>
      <c r="CV61" s="297">
        <v>0</v>
      </c>
      <c r="CW61" s="297">
        <v>0</v>
      </c>
      <c r="CX61" s="297">
        <v>0</v>
      </c>
      <c r="CY61" s="297">
        <v>0</v>
      </c>
      <c r="CZ61" s="297">
        <v>0</v>
      </c>
      <c r="DA61" s="297">
        <v>0</v>
      </c>
      <c r="DB61" s="297">
        <v>0</v>
      </c>
      <c r="DC61" s="297">
        <v>0</v>
      </c>
      <c r="DD61" s="297">
        <v>0</v>
      </c>
      <c r="DE61" s="297">
        <v>0</v>
      </c>
      <c r="DF61" s="297">
        <v>0</v>
      </c>
      <c r="DG61" s="297">
        <v>0</v>
      </c>
      <c r="DH61" s="297">
        <v>0</v>
      </c>
      <c r="DI61" s="297">
        <v>0</v>
      </c>
      <c r="DJ61" s="297">
        <v>0</v>
      </c>
      <c r="DK61" s="297">
        <v>0</v>
      </c>
      <c r="DL61" s="297">
        <v>0</v>
      </c>
      <c r="DM61" s="297">
        <v>0</v>
      </c>
      <c r="DN61" s="297">
        <v>0</v>
      </c>
      <c r="DO61" s="297">
        <v>0</v>
      </c>
      <c r="DP61" s="297">
        <v>0</v>
      </c>
      <c r="DQ61" s="297">
        <v>0</v>
      </c>
      <c r="DR61" s="297">
        <v>0</v>
      </c>
      <c r="DS61" s="297">
        <v>0</v>
      </c>
      <c r="DT61" s="297">
        <v>0</v>
      </c>
      <c r="DU61" s="297">
        <v>0</v>
      </c>
      <c r="DV61" s="297">
        <v>0</v>
      </c>
      <c r="DX61" s="55">
        <f>SUM(G61:DW61)</f>
        <v>0</v>
      </c>
    </row>
    <row r="62" spans="1:128" x14ac:dyDescent="0.2">
      <c r="A62" s="10" t="str">
        <f ca="1">Language!A$532</f>
        <v>Незавершенные капвложения на конец периода</v>
      </c>
      <c r="C62" s="35" t="str">
        <f t="shared" ca="1" si="3"/>
        <v>тыс. руб.</v>
      </c>
      <c r="F62" s="6" t="s">
        <v>3081</v>
      </c>
      <c r="G62" s="56">
        <f>G57-SUM(G59:G61)</f>
        <v>0</v>
      </c>
      <c r="H62" s="56">
        <f>H57-SUM(H59:H61)</f>
        <v>0</v>
      </c>
      <c r="I62" s="56">
        <f t="shared" ref="I62:DV62" si="5">H62-SUM(I59:I61)</f>
        <v>0</v>
      </c>
      <c r="J62" s="56">
        <f t="shared" si="5"/>
        <v>0</v>
      </c>
      <c r="K62" s="56">
        <f t="shared" si="5"/>
        <v>0</v>
      </c>
      <c r="L62" s="56">
        <f t="shared" si="5"/>
        <v>0</v>
      </c>
      <c r="M62" s="56">
        <f t="shared" si="5"/>
        <v>0</v>
      </c>
      <c r="N62" s="56">
        <f t="shared" si="5"/>
        <v>0</v>
      </c>
      <c r="O62" s="56">
        <f t="shared" si="5"/>
        <v>0</v>
      </c>
      <c r="P62" s="56">
        <f t="shared" si="5"/>
        <v>0</v>
      </c>
      <c r="Q62" s="56">
        <f t="shared" si="5"/>
        <v>0</v>
      </c>
      <c r="R62" s="56">
        <f t="shared" si="5"/>
        <v>0</v>
      </c>
      <c r="S62" s="56">
        <f t="shared" si="5"/>
        <v>0</v>
      </c>
      <c r="T62" s="56">
        <f t="shared" si="5"/>
        <v>0</v>
      </c>
      <c r="U62" s="56">
        <f t="shared" si="5"/>
        <v>0</v>
      </c>
      <c r="V62" s="56">
        <f t="shared" si="5"/>
        <v>0</v>
      </c>
      <c r="W62" s="56">
        <f t="shared" si="5"/>
        <v>0</v>
      </c>
      <c r="X62" s="56">
        <f t="shared" si="5"/>
        <v>0</v>
      </c>
      <c r="Y62" s="56">
        <f t="shared" si="5"/>
        <v>0</v>
      </c>
      <c r="Z62" s="56">
        <f t="shared" si="5"/>
        <v>0</v>
      </c>
      <c r="AA62" s="56">
        <f t="shared" si="5"/>
        <v>0</v>
      </c>
      <c r="AB62" s="56">
        <f t="shared" si="5"/>
        <v>0</v>
      </c>
      <c r="AC62" s="56">
        <f t="shared" si="5"/>
        <v>0</v>
      </c>
      <c r="AD62" s="56">
        <f t="shared" si="5"/>
        <v>0</v>
      </c>
      <c r="AE62" s="56">
        <f t="shared" si="5"/>
        <v>0</v>
      </c>
      <c r="AF62" s="56">
        <f t="shared" si="5"/>
        <v>0</v>
      </c>
      <c r="AG62" s="56">
        <f t="shared" si="5"/>
        <v>0</v>
      </c>
      <c r="AH62" s="56">
        <f t="shared" si="5"/>
        <v>0</v>
      </c>
      <c r="AI62" s="56">
        <f t="shared" si="5"/>
        <v>0</v>
      </c>
      <c r="AJ62" s="56">
        <f t="shared" si="5"/>
        <v>0</v>
      </c>
      <c r="AK62" s="56">
        <f t="shared" si="5"/>
        <v>0</v>
      </c>
      <c r="AL62" s="56">
        <f t="shared" si="5"/>
        <v>0</v>
      </c>
      <c r="AM62" s="56">
        <f t="shared" si="5"/>
        <v>0</v>
      </c>
      <c r="AN62" s="56">
        <f t="shared" si="5"/>
        <v>0</v>
      </c>
      <c r="AO62" s="56">
        <f t="shared" si="5"/>
        <v>0</v>
      </c>
      <c r="AP62" s="56">
        <f t="shared" si="5"/>
        <v>0</v>
      </c>
      <c r="AQ62" s="56">
        <f t="shared" si="5"/>
        <v>0</v>
      </c>
      <c r="AR62" s="56">
        <f t="shared" si="5"/>
        <v>0</v>
      </c>
      <c r="AS62" s="56">
        <f t="shared" si="5"/>
        <v>0</v>
      </c>
      <c r="AT62" s="56">
        <f t="shared" si="5"/>
        <v>0</v>
      </c>
      <c r="AU62" s="56">
        <f t="shared" si="5"/>
        <v>0</v>
      </c>
      <c r="AV62" s="56">
        <f t="shared" si="5"/>
        <v>0</v>
      </c>
      <c r="AW62" s="56">
        <f t="shared" si="5"/>
        <v>0</v>
      </c>
      <c r="AX62" s="56">
        <f t="shared" si="5"/>
        <v>0</v>
      </c>
      <c r="AY62" s="56">
        <f t="shared" si="5"/>
        <v>0</v>
      </c>
      <c r="AZ62" s="56">
        <f t="shared" si="5"/>
        <v>0</v>
      </c>
      <c r="BA62" s="56">
        <f t="shared" si="5"/>
        <v>0</v>
      </c>
      <c r="BB62" s="56">
        <f t="shared" si="5"/>
        <v>0</v>
      </c>
      <c r="BC62" s="56">
        <f t="shared" si="5"/>
        <v>0</v>
      </c>
      <c r="BD62" s="56">
        <f t="shared" si="5"/>
        <v>0</v>
      </c>
      <c r="BE62" s="56">
        <f t="shared" si="5"/>
        <v>0</v>
      </c>
      <c r="BF62" s="56">
        <f t="shared" si="5"/>
        <v>0</v>
      </c>
      <c r="BG62" s="56">
        <f t="shared" si="5"/>
        <v>0</v>
      </c>
      <c r="BH62" s="56">
        <f t="shared" si="5"/>
        <v>0</v>
      </c>
      <c r="BI62" s="56">
        <f t="shared" si="5"/>
        <v>0</v>
      </c>
      <c r="BJ62" s="56">
        <f t="shared" si="5"/>
        <v>0</v>
      </c>
      <c r="BK62" s="56">
        <f t="shared" si="5"/>
        <v>0</v>
      </c>
      <c r="BL62" s="56">
        <f t="shared" si="5"/>
        <v>0</v>
      </c>
      <c r="BM62" s="56">
        <f t="shared" si="5"/>
        <v>0</v>
      </c>
      <c r="BN62" s="56">
        <f t="shared" si="5"/>
        <v>0</v>
      </c>
      <c r="BO62" s="56">
        <f t="shared" si="5"/>
        <v>0</v>
      </c>
      <c r="BP62" s="56">
        <f t="shared" si="5"/>
        <v>0</v>
      </c>
      <c r="BQ62" s="56">
        <f t="shared" si="5"/>
        <v>0</v>
      </c>
      <c r="BR62" s="56">
        <f t="shared" si="5"/>
        <v>0</v>
      </c>
      <c r="BS62" s="56">
        <f t="shared" si="5"/>
        <v>0</v>
      </c>
      <c r="BT62" s="56">
        <f t="shared" si="5"/>
        <v>0</v>
      </c>
      <c r="BU62" s="56">
        <f t="shared" si="5"/>
        <v>0</v>
      </c>
      <c r="BV62" s="56">
        <f t="shared" si="5"/>
        <v>0</v>
      </c>
      <c r="BW62" s="56">
        <f t="shared" si="5"/>
        <v>0</v>
      </c>
      <c r="BX62" s="56">
        <f t="shared" si="5"/>
        <v>0</v>
      </c>
      <c r="BY62" s="56">
        <f t="shared" si="5"/>
        <v>0</v>
      </c>
      <c r="BZ62" s="56">
        <f t="shared" si="5"/>
        <v>0</v>
      </c>
      <c r="CA62" s="56">
        <f t="shared" si="5"/>
        <v>0</v>
      </c>
      <c r="CB62" s="56">
        <f t="shared" si="5"/>
        <v>0</v>
      </c>
      <c r="CC62" s="56">
        <f t="shared" si="5"/>
        <v>0</v>
      </c>
      <c r="CD62" s="56">
        <f t="shared" si="5"/>
        <v>0</v>
      </c>
      <c r="CE62" s="56">
        <f t="shared" si="5"/>
        <v>0</v>
      </c>
      <c r="CF62" s="56">
        <f t="shared" si="5"/>
        <v>0</v>
      </c>
      <c r="CG62" s="56">
        <f t="shared" si="5"/>
        <v>0</v>
      </c>
      <c r="CH62" s="56">
        <f t="shared" si="5"/>
        <v>0</v>
      </c>
      <c r="CI62" s="56">
        <f t="shared" si="5"/>
        <v>0</v>
      </c>
      <c r="CJ62" s="56">
        <f t="shared" si="5"/>
        <v>0</v>
      </c>
      <c r="CK62" s="56">
        <f t="shared" si="5"/>
        <v>0</v>
      </c>
      <c r="CL62" s="56">
        <f t="shared" si="5"/>
        <v>0</v>
      </c>
      <c r="CM62" s="56">
        <f t="shared" si="5"/>
        <v>0</v>
      </c>
      <c r="CN62" s="56">
        <f t="shared" si="5"/>
        <v>0</v>
      </c>
      <c r="CO62" s="56">
        <f t="shared" si="5"/>
        <v>0</v>
      </c>
      <c r="CP62" s="56">
        <f t="shared" si="5"/>
        <v>0</v>
      </c>
      <c r="CQ62" s="56">
        <f t="shared" si="5"/>
        <v>0</v>
      </c>
      <c r="CR62" s="56">
        <f t="shared" si="5"/>
        <v>0</v>
      </c>
      <c r="CS62" s="56">
        <f t="shared" si="5"/>
        <v>0</v>
      </c>
      <c r="CT62" s="56">
        <f t="shared" si="5"/>
        <v>0</v>
      </c>
      <c r="CU62" s="56">
        <f t="shared" si="5"/>
        <v>0</v>
      </c>
      <c r="CV62" s="56">
        <f t="shared" si="5"/>
        <v>0</v>
      </c>
      <c r="CW62" s="56">
        <f t="shared" si="5"/>
        <v>0</v>
      </c>
      <c r="CX62" s="56">
        <f t="shared" si="5"/>
        <v>0</v>
      </c>
      <c r="CY62" s="56">
        <f t="shared" si="5"/>
        <v>0</v>
      </c>
      <c r="CZ62" s="56">
        <f t="shared" si="5"/>
        <v>0</v>
      </c>
      <c r="DA62" s="56">
        <f t="shared" si="5"/>
        <v>0</v>
      </c>
      <c r="DB62" s="56">
        <f t="shared" si="5"/>
        <v>0</v>
      </c>
      <c r="DC62" s="56">
        <f t="shared" si="5"/>
        <v>0</v>
      </c>
      <c r="DD62" s="56">
        <f t="shared" si="5"/>
        <v>0</v>
      </c>
      <c r="DE62" s="56">
        <f t="shared" si="5"/>
        <v>0</v>
      </c>
      <c r="DF62" s="56">
        <f t="shared" si="5"/>
        <v>0</v>
      </c>
      <c r="DG62" s="56">
        <f t="shared" si="5"/>
        <v>0</v>
      </c>
      <c r="DH62" s="56">
        <f t="shared" si="5"/>
        <v>0</v>
      </c>
      <c r="DI62" s="56">
        <f t="shared" si="5"/>
        <v>0</v>
      </c>
      <c r="DJ62" s="56">
        <f t="shared" si="5"/>
        <v>0</v>
      </c>
      <c r="DK62" s="56">
        <f t="shared" si="5"/>
        <v>0</v>
      </c>
      <c r="DL62" s="56">
        <f t="shared" si="5"/>
        <v>0</v>
      </c>
      <c r="DM62" s="56">
        <f t="shared" si="5"/>
        <v>0</v>
      </c>
      <c r="DN62" s="56">
        <f t="shared" si="5"/>
        <v>0</v>
      </c>
      <c r="DO62" s="56">
        <f t="shared" si="5"/>
        <v>0</v>
      </c>
      <c r="DP62" s="56">
        <f t="shared" si="5"/>
        <v>0</v>
      </c>
      <c r="DQ62" s="56">
        <f t="shared" si="5"/>
        <v>0</v>
      </c>
      <c r="DR62" s="56">
        <f t="shared" si="5"/>
        <v>0</v>
      </c>
      <c r="DS62" s="56">
        <f t="shared" si="5"/>
        <v>0</v>
      </c>
      <c r="DT62" s="56">
        <f t="shared" si="5"/>
        <v>0</v>
      </c>
      <c r="DU62" s="56">
        <f t="shared" si="5"/>
        <v>0</v>
      </c>
      <c r="DV62" s="56">
        <f t="shared" si="5"/>
        <v>0</v>
      </c>
    </row>
    <row r="63" spans="1:128" x14ac:dyDescent="0.2">
      <c r="A63" s="10"/>
      <c r="F63" s="6" t="s">
        <v>2961</v>
      </c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</row>
    <row r="64" spans="1:128" x14ac:dyDescent="0.2">
      <c r="A64" s="41" t="str">
        <f ca="1">Language!A$533</f>
        <v>Земельные участки</v>
      </c>
      <c r="B64" s="57"/>
      <c r="C64" s="57"/>
      <c r="D64" s="44"/>
      <c r="E64" s="44"/>
      <c r="F64" s="44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58"/>
      <c r="DM64" s="58"/>
      <c r="DN64" s="58"/>
      <c r="DO64" s="58"/>
      <c r="DP64" s="58"/>
      <c r="DQ64" s="58"/>
      <c r="DR64" s="58"/>
      <c r="DS64" s="58"/>
      <c r="DT64" s="58"/>
      <c r="DU64" s="58"/>
      <c r="DV64" s="58"/>
    </row>
    <row r="65" spans="1:128" x14ac:dyDescent="0.2">
      <c r="A65" s="10" t="str">
        <f ca="1">Language!A$534</f>
        <v>балансовая стоимость</v>
      </c>
      <c r="C65" s="35" t="str">
        <f ca="1">CurName1</f>
        <v>тыс. руб.</v>
      </c>
      <c r="F65" s="6" t="s">
        <v>694</v>
      </c>
      <c r="G65" s="56">
        <f>IF(G$2=1,$B$17,F65)</f>
        <v>0</v>
      </c>
      <c r="H65" s="56">
        <f t="shared" ref="H65:DV65" si="6">IF(H$2=1,$B$17,G65)</f>
        <v>0</v>
      </c>
      <c r="I65" s="56">
        <f t="shared" si="6"/>
        <v>0</v>
      </c>
      <c r="J65" s="56">
        <f t="shared" si="6"/>
        <v>0</v>
      </c>
      <c r="K65" s="56">
        <f t="shared" si="6"/>
        <v>0</v>
      </c>
      <c r="L65" s="56">
        <f t="shared" si="6"/>
        <v>0</v>
      </c>
      <c r="M65" s="56">
        <f t="shared" si="6"/>
        <v>0</v>
      </c>
      <c r="N65" s="56">
        <f t="shared" si="6"/>
        <v>0</v>
      </c>
      <c r="O65" s="56">
        <f t="shared" si="6"/>
        <v>0</v>
      </c>
      <c r="P65" s="56">
        <f t="shared" si="6"/>
        <v>0</v>
      </c>
      <c r="Q65" s="56">
        <f t="shared" si="6"/>
        <v>0</v>
      </c>
      <c r="R65" s="56">
        <f t="shared" si="6"/>
        <v>0</v>
      </c>
      <c r="S65" s="56">
        <f t="shared" si="6"/>
        <v>0</v>
      </c>
      <c r="T65" s="56">
        <f t="shared" si="6"/>
        <v>0</v>
      </c>
      <c r="U65" s="56">
        <f t="shared" si="6"/>
        <v>0</v>
      </c>
      <c r="V65" s="56">
        <f t="shared" si="6"/>
        <v>0</v>
      </c>
      <c r="W65" s="56">
        <f t="shared" si="6"/>
        <v>0</v>
      </c>
      <c r="X65" s="56">
        <f t="shared" si="6"/>
        <v>0</v>
      </c>
      <c r="Y65" s="56">
        <f t="shared" si="6"/>
        <v>0</v>
      </c>
      <c r="Z65" s="56">
        <f t="shared" si="6"/>
        <v>0</v>
      </c>
      <c r="AA65" s="56">
        <f t="shared" si="6"/>
        <v>0</v>
      </c>
      <c r="AB65" s="56">
        <f t="shared" si="6"/>
        <v>0</v>
      </c>
      <c r="AC65" s="56">
        <f t="shared" si="6"/>
        <v>0</v>
      </c>
      <c r="AD65" s="56">
        <f t="shared" si="6"/>
        <v>0</v>
      </c>
      <c r="AE65" s="56">
        <f t="shared" si="6"/>
        <v>0</v>
      </c>
      <c r="AF65" s="56">
        <f t="shared" si="6"/>
        <v>0</v>
      </c>
      <c r="AG65" s="56">
        <f t="shared" si="6"/>
        <v>0</v>
      </c>
      <c r="AH65" s="56">
        <f t="shared" si="6"/>
        <v>0</v>
      </c>
      <c r="AI65" s="56">
        <f t="shared" si="6"/>
        <v>0</v>
      </c>
      <c r="AJ65" s="56">
        <f t="shared" si="6"/>
        <v>0</v>
      </c>
      <c r="AK65" s="56">
        <f t="shared" si="6"/>
        <v>0</v>
      </c>
      <c r="AL65" s="56">
        <f t="shared" si="6"/>
        <v>0</v>
      </c>
      <c r="AM65" s="56">
        <f t="shared" si="6"/>
        <v>0</v>
      </c>
      <c r="AN65" s="56">
        <f t="shared" si="6"/>
        <v>0</v>
      </c>
      <c r="AO65" s="56">
        <f t="shared" si="6"/>
        <v>0</v>
      </c>
      <c r="AP65" s="56">
        <f t="shared" si="6"/>
        <v>0</v>
      </c>
      <c r="AQ65" s="56">
        <f t="shared" si="6"/>
        <v>0</v>
      </c>
      <c r="AR65" s="56">
        <f t="shared" si="6"/>
        <v>0</v>
      </c>
      <c r="AS65" s="56">
        <f t="shared" si="6"/>
        <v>0</v>
      </c>
      <c r="AT65" s="56">
        <f t="shared" si="6"/>
        <v>0</v>
      </c>
      <c r="AU65" s="56">
        <f t="shared" si="6"/>
        <v>0</v>
      </c>
      <c r="AV65" s="56">
        <f t="shared" si="6"/>
        <v>0</v>
      </c>
      <c r="AW65" s="56">
        <f t="shared" si="6"/>
        <v>0</v>
      </c>
      <c r="AX65" s="56">
        <f t="shared" si="6"/>
        <v>0</v>
      </c>
      <c r="AY65" s="56">
        <f t="shared" si="6"/>
        <v>0</v>
      </c>
      <c r="AZ65" s="56">
        <f t="shared" si="6"/>
        <v>0</v>
      </c>
      <c r="BA65" s="56">
        <f t="shared" si="6"/>
        <v>0</v>
      </c>
      <c r="BB65" s="56">
        <f t="shared" si="6"/>
        <v>0</v>
      </c>
      <c r="BC65" s="56">
        <f t="shared" si="6"/>
        <v>0</v>
      </c>
      <c r="BD65" s="56">
        <f t="shared" si="6"/>
        <v>0</v>
      </c>
      <c r="BE65" s="56">
        <f t="shared" si="6"/>
        <v>0</v>
      </c>
      <c r="BF65" s="56">
        <f t="shared" si="6"/>
        <v>0</v>
      </c>
      <c r="BG65" s="56">
        <f t="shared" si="6"/>
        <v>0</v>
      </c>
      <c r="BH65" s="56">
        <f t="shared" si="6"/>
        <v>0</v>
      </c>
      <c r="BI65" s="56">
        <f t="shared" si="6"/>
        <v>0</v>
      </c>
      <c r="BJ65" s="56">
        <f t="shared" si="6"/>
        <v>0</v>
      </c>
      <c r="BK65" s="56">
        <f t="shared" si="6"/>
        <v>0</v>
      </c>
      <c r="BL65" s="56">
        <f t="shared" si="6"/>
        <v>0</v>
      </c>
      <c r="BM65" s="56">
        <f t="shared" si="6"/>
        <v>0</v>
      </c>
      <c r="BN65" s="56">
        <f t="shared" si="6"/>
        <v>0</v>
      </c>
      <c r="BO65" s="56">
        <f t="shared" si="6"/>
        <v>0</v>
      </c>
      <c r="BP65" s="56">
        <f t="shared" si="6"/>
        <v>0</v>
      </c>
      <c r="BQ65" s="56">
        <f t="shared" si="6"/>
        <v>0</v>
      </c>
      <c r="BR65" s="56">
        <f t="shared" si="6"/>
        <v>0</v>
      </c>
      <c r="BS65" s="56">
        <f t="shared" si="6"/>
        <v>0</v>
      </c>
      <c r="BT65" s="56">
        <f t="shared" si="6"/>
        <v>0</v>
      </c>
      <c r="BU65" s="56">
        <f t="shared" si="6"/>
        <v>0</v>
      </c>
      <c r="BV65" s="56">
        <f t="shared" si="6"/>
        <v>0</v>
      </c>
      <c r="BW65" s="56">
        <f t="shared" si="6"/>
        <v>0</v>
      </c>
      <c r="BX65" s="56">
        <f t="shared" si="6"/>
        <v>0</v>
      </c>
      <c r="BY65" s="56">
        <f t="shared" si="6"/>
        <v>0</v>
      </c>
      <c r="BZ65" s="56">
        <f t="shared" si="6"/>
        <v>0</v>
      </c>
      <c r="CA65" s="56">
        <f t="shared" si="6"/>
        <v>0</v>
      </c>
      <c r="CB65" s="56">
        <f t="shared" si="6"/>
        <v>0</v>
      </c>
      <c r="CC65" s="56">
        <f t="shared" si="6"/>
        <v>0</v>
      </c>
      <c r="CD65" s="56">
        <f t="shared" si="6"/>
        <v>0</v>
      </c>
      <c r="CE65" s="56">
        <f t="shared" si="6"/>
        <v>0</v>
      </c>
      <c r="CF65" s="56">
        <f t="shared" si="6"/>
        <v>0</v>
      </c>
      <c r="CG65" s="56">
        <f t="shared" si="6"/>
        <v>0</v>
      </c>
      <c r="CH65" s="56">
        <f t="shared" si="6"/>
        <v>0</v>
      </c>
      <c r="CI65" s="56">
        <f t="shared" si="6"/>
        <v>0</v>
      </c>
      <c r="CJ65" s="56">
        <f t="shared" si="6"/>
        <v>0</v>
      </c>
      <c r="CK65" s="56">
        <f t="shared" si="6"/>
        <v>0</v>
      </c>
      <c r="CL65" s="56">
        <f t="shared" si="6"/>
        <v>0</v>
      </c>
      <c r="CM65" s="56">
        <f t="shared" si="6"/>
        <v>0</v>
      </c>
      <c r="CN65" s="56">
        <f t="shared" si="6"/>
        <v>0</v>
      </c>
      <c r="CO65" s="56">
        <f t="shared" si="6"/>
        <v>0</v>
      </c>
      <c r="CP65" s="56">
        <f t="shared" si="6"/>
        <v>0</v>
      </c>
      <c r="CQ65" s="56">
        <f t="shared" si="6"/>
        <v>0</v>
      </c>
      <c r="CR65" s="56">
        <f t="shared" si="6"/>
        <v>0</v>
      </c>
      <c r="CS65" s="56">
        <f t="shared" si="6"/>
        <v>0</v>
      </c>
      <c r="CT65" s="56">
        <f t="shared" si="6"/>
        <v>0</v>
      </c>
      <c r="CU65" s="56">
        <f t="shared" si="6"/>
        <v>0</v>
      </c>
      <c r="CV65" s="56">
        <f t="shared" si="6"/>
        <v>0</v>
      </c>
      <c r="CW65" s="56">
        <f t="shared" si="6"/>
        <v>0</v>
      </c>
      <c r="CX65" s="56">
        <f t="shared" si="6"/>
        <v>0</v>
      </c>
      <c r="CY65" s="56">
        <f t="shared" si="6"/>
        <v>0</v>
      </c>
      <c r="CZ65" s="56">
        <f t="shared" si="6"/>
        <v>0</v>
      </c>
      <c r="DA65" s="56">
        <f t="shared" si="6"/>
        <v>0</v>
      </c>
      <c r="DB65" s="56">
        <f t="shared" si="6"/>
        <v>0</v>
      </c>
      <c r="DC65" s="56">
        <f t="shared" si="6"/>
        <v>0</v>
      </c>
      <c r="DD65" s="56">
        <f t="shared" si="6"/>
        <v>0</v>
      </c>
      <c r="DE65" s="56">
        <f t="shared" si="6"/>
        <v>0</v>
      </c>
      <c r="DF65" s="56">
        <f t="shared" si="6"/>
        <v>0</v>
      </c>
      <c r="DG65" s="56">
        <f t="shared" si="6"/>
        <v>0</v>
      </c>
      <c r="DH65" s="56">
        <f t="shared" si="6"/>
        <v>0</v>
      </c>
      <c r="DI65" s="56">
        <f t="shared" si="6"/>
        <v>0</v>
      </c>
      <c r="DJ65" s="56">
        <f t="shared" si="6"/>
        <v>0</v>
      </c>
      <c r="DK65" s="56">
        <f t="shared" si="6"/>
        <v>0</v>
      </c>
      <c r="DL65" s="56">
        <f t="shared" si="6"/>
        <v>0</v>
      </c>
      <c r="DM65" s="56">
        <f t="shared" si="6"/>
        <v>0</v>
      </c>
      <c r="DN65" s="56">
        <f t="shared" si="6"/>
        <v>0</v>
      </c>
      <c r="DO65" s="56">
        <f t="shared" si="6"/>
        <v>0</v>
      </c>
      <c r="DP65" s="56">
        <f t="shared" si="6"/>
        <v>0</v>
      </c>
      <c r="DQ65" s="56">
        <f t="shared" si="6"/>
        <v>0</v>
      </c>
      <c r="DR65" s="56">
        <f t="shared" si="6"/>
        <v>0</v>
      </c>
      <c r="DS65" s="56">
        <f t="shared" si="6"/>
        <v>0</v>
      </c>
      <c r="DT65" s="56">
        <f t="shared" si="6"/>
        <v>0</v>
      </c>
      <c r="DU65" s="56">
        <f t="shared" si="6"/>
        <v>0</v>
      </c>
      <c r="DV65" s="56">
        <f t="shared" si="6"/>
        <v>0</v>
      </c>
    </row>
    <row r="66" spans="1:128" x14ac:dyDescent="0.2">
      <c r="A66" s="10"/>
      <c r="F66" s="6" t="s">
        <v>2961</v>
      </c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</row>
    <row r="67" spans="1:128" x14ac:dyDescent="0.2">
      <c r="A67" s="41" t="str">
        <f ca="1">Language!A$535</f>
        <v>Здания и сооружения</v>
      </c>
      <c r="B67" s="57"/>
      <c r="C67" s="57"/>
      <c r="D67" s="44"/>
      <c r="E67" s="44"/>
      <c r="F67" s="44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8"/>
      <c r="DS67" s="58"/>
      <c r="DT67" s="58"/>
      <c r="DU67" s="58"/>
      <c r="DV67" s="58"/>
    </row>
    <row r="68" spans="1:128" x14ac:dyDescent="0.2">
      <c r="A68" s="10" t="str">
        <f ca="1">Language!A$536</f>
        <v>первоначальная стоимость</v>
      </c>
      <c r="C68" s="35" t="str">
        <f ca="1">CurName1</f>
        <v>тыс. руб.</v>
      </c>
      <c r="F68" s="6" t="s">
        <v>3083</v>
      </c>
      <c r="G68" s="53">
        <f>$B$18+G59</f>
        <v>0</v>
      </c>
      <c r="H68" s="53">
        <f t="shared" ref="H68:DV68" si="7">G68+H59</f>
        <v>0</v>
      </c>
      <c r="I68" s="53">
        <f t="shared" si="7"/>
        <v>0</v>
      </c>
      <c r="J68" s="53">
        <f t="shared" si="7"/>
        <v>0</v>
      </c>
      <c r="K68" s="53">
        <f t="shared" si="7"/>
        <v>0</v>
      </c>
      <c r="L68" s="53">
        <f t="shared" si="7"/>
        <v>0</v>
      </c>
      <c r="M68" s="53">
        <f t="shared" si="7"/>
        <v>0</v>
      </c>
      <c r="N68" s="53">
        <f t="shared" si="7"/>
        <v>0</v>
      </c>
      <c r="O68" s="53">
        <f t="shared" si="7"/>
        <v>0</v>
      </c>
      <c r="P68" s="53">
        <f t="shared" si="7"/>
        <v>0</v>
      </c>
      <c r="Q68" s="53">
        <f t="shared" si="7"/>
        <v>0</v>
      </c>
      <c r="R68" s="53">
        <f t="shared" si="7"/>
        <v>0</v>
      </c>
      <c r="S68" s="53">
        <f t="shared" si="7"/>
        <v>0</v>
      </c>
      <c r="T68" s="53">
        <f t="shared" si="7"/>
        <v>0</v>
      </c>
      <c r="U68" s="53">
        <f t="shared" si="7"/>
        <v>0</v>
      </c>
      <c r="V68" s="53">
        <f t="shared" si="7"/>
        <v>0</v>
      </c>
      <c r="W68" s="53">
        <f t="shared" si="7"/>
        <v>0</v>
      </c>
      <c r="X68" s="53">
        <f t="shared" si="7"/>
        <v>0</v>
      </c>
      <c r="Y68" s="53">
        <f t="shared" si="7"/>
        <v>0</v>
      </c>
      <c r="Z68" s="53">
        <f t="shared" si="7"/>
        <v>0</v>
      </c>
      <c r="AA68" s="53">
        <f t="shared" si="7"/>
        <v>0</v>
      </c>
      <c r="AB68" s="53">
        <f t="shared" si="7"/>
        <v>0</v>
      </c>
      <c r="AC68" s="53">
        <f t="shared" si="7"/>
        <v>0</v>
      </c>
      <c r="AD68" s="53">
        <f t="shared" si="7"/>
        <v>0</v>
      </c>
      <c r="AE68" s="53">
        <f t="shared" si="7"/>
        <v>0</v>
      </c>
      <c r="AF68" s="53">
        <f t="shared" si="7"/>
        <v>0</v>
      </c>
      <c r="AG68" s="53">
        <f t="shared" si="7"/>
        <v>0</v>
      </c>
      <c r="AH68" s="53">
        <f t="shared" si="7"/>
        <v>0</v>
      </c>
      <c r="AI68" s="53">
        <f t="shared" si="7"/>
        <v>0</v>
      </c>
      <c r="AJ68" s="53">
        <f t="shared" si="7"/>
        <v>0</v>
      </c>
      <c r="AK68" s="53">
        <f t="shared" si="7"/>
        <v>0</v>
      </c>
      <c r="AL68" s="53">
        <f t="shared" si="7"/>
        <v>0</v>
      </c>
      <c r="AM68" s="53">
        <f t="shared" si="7"/>
        <v>0</v>
      </c>
      <c r="AN68" s="53">
        <f t="shared" si="7"/>
        <v>0</v>
      </c>
      <c r="AO68" s="53">
        <f t="shared" si="7"/>
        <v>0</v>
      </c>
      <c r="AP68" s="53">
        <f t="shared" si="7"/>
        <v>0</v>
      </c>
      <c r="AQ68" s="53">
        <f t="shared" si="7"/>
        <v>0</v>
      </c>
      <c r="AR68" s="53">
        <f t="shared" si="7"/>
        <v>0</v>
      </c>
      <c r="AS68" s="53">
        <f t="shared" si="7"/>
        <v>0</v>
      </c>
      <c r="AT68" s="53">
        <f t="shared" si="7"/>
        <v>0</v>
      </c>
      <c r="AU68" s="53">
        <f t="shared" si="7"/>
        <v>0</v>
      </c>
      <c r="AV68" s="53">
        <f t="shared" si="7"/>
        <v>0</v>
      </c>
      <c r="AW68" s="53">
        <f t="shared" si="7"/>
        <v>0</v>
      </c>
      <c r="AX68" s="53">
        <f t="shared" si="7"/>
        <v>0</v>
      </c>
      <c r="AY68" s="53">
        <f t="shared" si="7"/>
        <v>0</v>
      </c>
      <c r="AZ68" s="53">
        <f t="shared" si="7"/>
        <v>0</v>
      </c>
      <c r="BA68" s="53">
        <f t="shared" si="7"/>
        <v>0</v>
      </c>
      <c r="BB68" s="53">
        <f t="shared" si="7"/>
        <v>0</v>
      </c>
      <c r="BC68" s="53">
        <f t="shared" si="7"/>
        <v>0</v>
      </c>
      <c r="BD68" s="53">
        <f t="shared" si="7"/>
        <v>0</v>
      </c>
      <c r="BE68" s="53">
        <f t="shared" si="7"/>
        <v>0</v>
      </c>
      <c r="BF68" s="53">
        <f t="shared" si="7"/>
        <v>0</v>
      </c>
      <c r="BG68" s="53">
        <f t="shared" si="7"/>
        <v>0</v>
      </c>
      <c r="BH68" s="53">
        <f t="shared" si="7"/>
        <v>0</v>
      </c>
      <c r="BI68" s="53">
        <f t="shared" si="7"/>
        <v>0</v>
      </c>
      <c r="BJ68" s="53">
        <f t="shared" si="7"/>
        <v>0</v>
      </c>
      <c r="BK68" s="53">
        <f t="shared" si="7"/>
        <v>0</v>
      </c>
      <c r="BL68" s="53">
        <f t="shared" si="7"/>
        <v>0</v>
      </c>
      <c r="BM68" s="53">
        <f t="shared" si="7"/>
        <v>0</v>
      </c>
      <c r="BN68" s="53">
        <f t="shared" si="7"/>
        <v>0</v>
      </c>
      <c r="BO68" s="53">
        <f t="shared" si="7"/>
        <v>0</v>
      </c>
      <c r="BP68" s="53">
        <f t="shared" si="7"/>
        <v>0</v>
      </c>
      <c r="BQ68" s="53">
        <f t="shared" si="7"/>
        <v>0</v>
      </c>
      <c r="BR68" s="53">
        <f t="shared" si="7"/>
        <v>0</v>
      </c>
      <c r="BS68" s="53">
        <f t="shared" si="7"/>
        <v>0</v>
      </c>
      <c r="BT68" s="53">
        <f t="shared" si="7"/>
        <v>0</v>
      </c>
      <c r="BU68" s="53">
        <f t="shared" si="7"/>
        <v>0</v>
      </c>
      <c r="BV68" s="53">
        <f t="shared" si="7"/>
        <v>0</v>
      </c>
      <c r="BW68" s="53">
        <f t="shared" si="7"/>
        <v>0</v>
      </c>
      <c r="BX68" s="53">
        <f t="shared" si="7"/>
        <v>0</v>
      </c>
      <c r="BY68" s="53">
        <f t="shared" si="7"/>
        <v>0</v>
      </c>
      <c r="BZ68" s="53">
        <f t="shared" si="7"/>
        <v>0</v>
      </c>
      <c r="CA68" s="53">
        <f t="shared" si="7"/>
        <v>0</v>
      </c>
      <c r="CB68" s="53">
        <f t="shared" si="7"/>
        <v>0</v>
      </c>
      <c r="CC68" s="53">
        <f t="shared" si="7"/>
        <v>0</v>
      </c>
      <c r="CD68" s="53">
        <f t="shared" si="7"/>
        <v>0</v>
      </c>
      <c r="CE68" s="53">
        <f t="shared" si="7"/>
        <v>0</v>
      </c>
      <c r="CF68" s="53">
        <f t="shared" si="7"/>
        <v>0</v>
      </c>
      <c r="CG68" s="53">
        <f t="shared" si="7"/>
        <v>0</v>
      </c>
      <c r="CH68" s="53">
        <f t="shared" si="7"/>
        <v>0</v>
      </c>
      <c r="CI68" s="53">
        <f t="shared" si="7"/>
        <v>0</v>
      </c>
      <c r="CJ68" s="53">
        <f t="shared" si="7"/>
        <v>0</v>
      </c>
      <c r="CK68" s="53">
        <f t="shared" si="7"/>
        <v>0</v>
      </c>
      <c r="CL68" s="53">
        <f t="shared" si="7"/>
        <v>0</v>
      </c>
      <c r="CM68" s="53">
        <f t="shared" si="7"/>
        <v>0</v>
      </c>
      <c r="CN68" s="53">
        <f t="shared" si="7"/>
        <v>0</v>
      </c>
      <c r="CO68" s="53">
        <f t="shared" si="7"/>
        <v>0</v>
      </c>
      <c r="CP68" s="53">
        <f t="shared" si="7"/>
        <v>0</v>
      </c>
      <c r="CQ68" s="53">
        <f t="shared" si="7"/>
        <v>0</v>
      </c>
      <c r="CR68" s="53">
        <f t="shared" si="7"/>
        <v>0</v>
      </c>
      <c r="CS68" s="53">
        <f t="shared" si="7"/>
        <v>0</v>
      </c>
      <c r="CT68" s="53">
        <f t="shared" si="7"/>
        <v>0</v>
      </c>
      <c r="CU68" s="53">
        <f t="shared" si="7"/>
        <v>0</v>
      </c>
      <c r="CV68" s="53">
        <f t="shared" si="7"/>
        <v>0</v>
      </c>
      <c r="CW68" s="53">
        <f t="shared" si="7"/>
        <v>0</v>
      </c>
      <c r="CX68" s="53">
        <f t="shared" si="7"/>
        <v>0</v>
      </c>
      <c r="CY68" s="53">
        <f t="shared" si="7"/>
        <v>0</v>
      </c>
      <c r="CZ68" s="53">
        <f t="shared" si="7"/>
        <v>0</v>
      </c>
      <c r="DA68" s="53">
        <f t="shared" si="7"/>
        <v>0</v>
      </c>
      <c r="DB68" s="53">
        <f t="shared" si="7"/>
        <v>0</v>
      </c>
      <c r="DC68" s="53">
        <f t="shared" si="7"/>
        <v>0</v>
      </c>
      <c r="DD68" s="53">
        <f t="shared" si="7"/>
        <v>0</v>
      </c>
      <c r="DE68" s="53">
        <f t="shared" si="7"/>
        <v>0</v>
      </c>
      <c r="DF68" s="53">
        <f t="shared" si="7"/>
        <v>0</v>
      </c>
      <c r="DG68" s="53">
        <f t="shared" si="7"/>
        <v>0</v>
      </c>
      <c r="DH68" s="53">
        <f t="shared" si="7"/>
        <v>0</v>
      </c>
      <c r="DI68" s="53">
        <f t="shared" si="7"/>
        <v>0</v>
      </c>
      <c r="DJ68" s="53">
        <f t="shared" si="7"/>
        <v>0</v>
      </c>
      <c r="DK68" s="53">
        <f t="shared" si="7"/>
        <v>0</v>
      </c>
      <c r="DL68" s="53">
        <f t="shared" si="7"/>
        <v>0</v>
      </c>
      <c r="DM68" s="53">
        <f t="shared" si="7"/>
        <v>0</v>
      </c>
      <c r="DN68" s="53">
        <f t="shared" si="7"/>
        <v>0</v>
      </c>
      <c r="DO68" s="53">
        <f t="shared" si="7"/>
        <v>0</v>
      </c>
      <c r="DP68" s="53">
        <f t="shared" si="7"/>
        <v>0</v>
      </c>
      <c r="DQ68" s="53">
        <f t="shared" si="7"/>
        <v>0</v>
      </c>
      <c r="DR68" s="53">
        <f t="shared" si="7"/>
        <v>0</v>
      </c>
      <c r="DS68" s="53">
        <f t="shared" si="7"/>
        <v>0</v>
      </c>
      <c r="DT68" s="53">
        <f t="shared" si="7"/>
        <v>0</v>
      </c>
      <c r="DU68" s="53">
        <f t="shared" si="7"/>
        <v>0</v>
      </c>
      <c r="DV68" s="53">
        <f t="shared" si="7"/>
        <v>0</v>
      </c>
    </row>
    <row r="69" spans="1:128" x14ac:dyDescent="0.2">
      <c r="A69" s="10" t="str">
        <f ca="1">Language!A$537</f>
        <v>срок амортизации</v>
      </c>
      <c r="B69" s="291">
        <v>20</v>
      </c>
      <c r="C69" s="59" t="str">
        <f ca="1">Language!$A$48</f>
        <v>лет</v>
      </c>
      <c r="F69" s="6" t="s">
        <v>2961</v>
      </c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</row>
    <row r="70" spans="1:128" x14ac:dyDescent="0.2">
      <c r="A70" s="10" t="str">
        <f ca="1">Language!A$538</f>
        <v>амортизация</v>
      </c>
      <c r="C70" s="35" t="str">
        <f ca="1">CurName1</f>
        <v>тыс. руб.</v>
      </c>
      <c r="F70" s="6" t="s">
        <v>3082</v>
      </c>
      <c r="G70" s="53">
        <f>IF($B69=0,0,MIN(G68/$B69/12*Параметры!G$37,IF(G$2=1,G68,F72+G68-F68)))</f>
        <v>0</v>
      </c>
      <c r="H70" s="53">
        <f>IF($B69=0,0,MIN(H68/$B69/12*Параметры!H$37,IF(H$2=1,H68,G72+H68-G68)))</f>
        <v>0</v>
      </c>
      <c r="I70" s="53">
        <f>IF($B69=0,0,MIN(I68/$B69/12*Параметры!I$37,IF(I$2=1,I68,H72+I68-H68)))</f>
        <v>0</v>
      </c>
      <c r="J70" s="53">
        <f>IF($B69=0,0,MIN(J68/$B69/12*Параметры!J$37,IF(J$2=1,J68,I72+J68-I68)))</f>
        <v>0</v>
      </c>
      <c r="K70" s="53">
        <f>IF($B69=0,0,MIN(K68/$B69/12*Параметры!K$37,IF(K$2=1,K68,J72+K68-J68)))</f>
        <v>0</v>
      </c>
      <c r="L70" s="53">
        <f>IF($B69=0,0,MIN(L68/$B69/12*Параметры!L$37,IF(L$2=1,L68,K72+L68-K68)))</f>
        <v>0</v>
      </c>
      <c r="M70" s="53">
        <f>IF($B69=0,0,MIN(M68/$B69/12*Параметры!M$37,IF(M$2=1,M68,L72+M68-L68)))</f>
        <v>0</v>
      </c>
      <c r="N70" s="53">
        <f>IF($B69=0,0,MIN(N68/$B69/12*Параметры!N$37,IF(N$2=1,N68,M72+N68-M68)))</f>
        <v>0</v>
      </c>
      <c r="O70" s="53">
        <f>IF($B69=0,0,MIN(O68/$B69/12*Параметры!O$37,IF(O$2=1,O68,N72+O68-N68)))</f>
        <v>0</v>
      </c>
      <c r="P70" s="53">
        <f>IF($B69=0,0,MIN(P68/$B69/12*Параметры!P$37,IF(P$2=1,P68,O72+P68-O68)))</f>
        <v>0</v>
      </c>
      <c r="Q70" s="53">
        <f>IF($B69=0,0,MIN(Q68/$B69/12*Параметры!Q$37,IF(Q$2=1,Q68,P72+Q68-P68)))</f>
        <v>0</v>
      </c>
      <c r="R70" s="53">
        <f>IF($B69=0,0,MIN(R68/$B69/12*Параметры!R$37,IF(R$2=1,R68,Q72+R68-Q68)))</f>
        <v>0</v>
      </c>
      <c r="S70" s="53">
        <f>IF($B69=0,0,MIN(S68/$B69/12*Параметры!S$37,IF(S$2=1,S68,R72+S68-R68)))</f>
        <v>0</v>
      </c>
      <c r="T70" s="53">
        <f>IF($B69=0,0,MIN(T68/$B69/12*Параметры!T$37,IF(T$2=1,T68,S72+T68-S68)))</f>
        <v>0</v>
      </c>
      <c r="U70" s="53">
        <f>IF($B69=0,0,MIN(U68/$B69/12*Параметры!U$37,IF(U$2=1,U68,T72+U68-T68)))</f>
        <v>0</v>
      </c>
      <c r="V70" s="53">
        <f>IF($B69=0,0,MIN(V68/$B69/12*Параметры!V$37,IF(V$2=1,V68,U72+V68-U68)))</f>
        <v>0</v>
      </c>
      <c r="W70" s="53">
        <f>IF($B69=0,0,MIN(W68/$B69/12*Параметры!W$37,IF(W$2=1,W68,V72+W68-V68)))</f>
        <v>0</v>
      </c>
      <c r="X70" s="53">
        <f>IF($B69=0,0,MIN(X68/$B69/12*Параметры!X$37,IF(X$2=1,X68,W72+X68-W68)))</f>
        <v>0</v>
      </c>
      <c r="Y70" s="53">
        <f>IF($B69=0,0,MIN(Y68/$B69/12*Параметры!Y$37,IF(Y$2=1,Y68,X72+Y68-X68)))</f>
        <v>0</v>
      </c>
      <c r="Z70" s="53">
        <f>IF($B69=0,0,MIN(Z68/$B69/12*Параметры!Z$37,IF(Z$2=1,Z68,Y72+Z68-Y68)))</f>
        <v>0</v>
      </c>
      <c r="AA70" s="53">
        <f>IF($B69=0,0,MIN(AA68/$B69/12*Параметры!AA$37,IF(AA$2=1,AA68,Z72+AA68-Z68)))</f>
        <v>0</v>
      </c>
      <c r="AB70" s="53">
        <f>IF($B69=0,0,MIN(AB68/$B69/12*Параметры!AB$37,IF(AB$2=1,AB68,AA72+AB68-AA68)))</f>
        <v>0</v>
      </c>
      <c r="AC70" s="53">
        <f>IF($B69=0,0,MIN(AC68/$B69/12*Параметры!AC$37,IF(AC$2=1,AC68,AB72+AC68-AB68)))</f>
        <v>0</v>
      </c>
      <c r="AD70" s="53">
        <f>IF($B69=0,0,MIN(AD68/$B69/12*Параметры!AD$37,IF(AD$2=1,AD68,AC72+AD68-AC68)))</f>
        <v>0</v>
      </c>
      <c r="AE70" s="53">
        <f>IF($B69=0,0,MIN(AE68/$B69/12*Параметры!AE$37,IF(AE$2=1,AE68,AD72+AE68-AD68)))</f>
        <v>0</v>
      </c>
      <c r="AF70" s="53">
        <f>IF($B69=0,0,MIN(AF68/$B69/12*Параметры!AF$37,IF(AF$2=1,AF68,AE72+AF68-AE68)))</f>
        <v>0</v>
      </c>
      <c r="AG70" s="53">
        <f>IF($B69=0,0,MIN(AG68/$B69/12*Параметры!AG$37,IF(AG$2=1,AG68,AF72+AG68-AF68)))</f>
        <v>0</v>
      </c>
      <c r="AH70" s="53">
        <f>IF($B69=0,0,MIN(AH68/$B69/12*Параметры!AH$37,IF(AH$2=1,AH68,AG72+AH68-AG68)))</f>
        <v>0</v>
      </c>
      <c r="AI70" s="53">
        <f>IF($B69=0,0,MIN(AI68/$B69/12*Параметры!AI$37,IF(AI$2=1,AI68,AH72+AI68-AH68)))</f>
        <v>0</v>
      </c>
      <c r="AJ70" s="53">
        <f>IF($B69=0,0,MIN(AJ68/$B69/12*Параметры!AJ$37,IF(AJ$2=1,AJ68,AI72+AJ68-AI68)))</f>
        <v>0</v>
      </c>
      <c r="AK70" s="53">
        <f>IF($B69=0,0,MIN(AK68/$B69/12*Параметры!AK$37,IF(AK$2=1,AK68,AJ72+AK68-AJ68)))</f>
        <v>0</v>
      </c>
      <c r="AL70" s="53">
        <f>IF($B69=0,0,MIN(AL68/$B69/12*Параметры!AL$37,IF(AL$2=1,AL68,AK72+AL68-AK68)))</f>
        <v>0</v>
      </c>
      <c r="AM70" s="53">
        <f>IF($B69=0,0,MIN(AM68/$B69/12*Параметры!AM$37,IF(AM$2=1,AM68,AL72+AM68-AL68)))</f>
        <v>0</v>
      </c>
      <c r="AN70" s="53">
        <f>IF($B69=0,0,MIN(AN68/$B69/12*Параметры!AN$37,IF(AN$2=1,AN68,AM72+AN68-AM68)))</f>
        <v>0</v>
      </c>
      <c r="AO70" s="53">
        <f>IF($B69=0,0,MIN(AO68/$B69/12*Параметры!AO$37,IF(AO$2=1,AO68,AN72+AO68-AN68)))</f>
        <v>0</v>
      </c>
      <c r="AP70" s="53">
        <f>IF($B69=0,0,MIN(AP68/$B69/12*Параметры!AP$37,IF(AP$2=1,AP68,AO72+AP68-AO68)))</f>
        <v>0</v>
      </c>
      <c r="AQ70" s="53">
        <f>IF($B69=0,0,MIN(AQ68/$B69/12*Параметры!AQ$37,IF(AQ$2=1,AQ68,AP72+AQ68-AP68)))</f>
        <v>0</v>
      </c>
      <c r="AR70" s="53">
        <f>IF($B69=0,0,MIN(AR68/$B69/12*Параметры!AR$37,IF(AR$2=1,AR68,AQ72+AR68-AQ68)))</f>
        <v>0</v>
      </c>
      <c r="AS70" s="53">
        <f>IF($B69=0,0,MIN(AS68/$B69/12*Параметры!AS$37,IF(AS$2=1,AS68,AR72+AS68-AR68)))</f>
        <v>0</v>
      </c>
      <c r="AT70" s="53">
        <f>IF($B69=0,0,MIN(AT68/$B69/12*Параметры!AT$37,IF(AT$2=1,AT68,AS72+AT68-AS68)))</f>
        <v>0</v>
      </c>
      <c r="AU70" s="53">
        <f>IF($B69=0,0,MIN(AU68/$B69/12*Параметры!AU$37,IF(AU$2=1,AU68,AT72+AU68-AT68)))</f>
        <v>0</v>
      </c>
      <c r="AV70" s="53">
        <f>IF($B69=0,0,MIN(AV68/$B69/12*Параметры!AV$37,IF(AV$2=1,AV68,AU72+AV68-AU68)))</f>
        <v>0</v>
      </c>
      <c r="AW70" s="53">
        <f>IF($B69=0,0,MIN(AW68/$B69/12*Параметры!AW$37,IF(AW$2=1,AW68,AV72+AW68-AV68)))</f>
        <v>0</v>
      </c>
      <c r="AX70" s="53">
        <f>IF($B69=0,0,MIN(AX68/$B69/12*Параметры!AX$37,IF(AX$2=1,AX68,AW72+AX68-AW68)))</f>
        <v>0</v>
      </c>
      <c r="AY70" s="53">
        <f>IF($B69=0,0,MIN(AY68/$B69/12*Параметры!AY$37,IF(AY$2=1,AY68,AX72+AY68-AX68)))</f>
        <v>0</v>
      </c>
      <c r="AZ70" s="53">
        <f>IF($B69=0,0,MIN(AZ68/$B69/12*Параметры!AZ$37,IF(AZ$2=1,AZ68,AY72+AZ68-AY68)))</f>
        <v>0</v>
      </c>
      <c r="BA70" s="53">
        <f>IF($B69=0,0,MIN(BA68/$B69/12*Параметры!BA$37,IF(BA$2=1,BA68,AZ72+BA68-AZ68)))</f>
        <v>0</v>
      </c>
      <c r="BB70" s="53">
        <f>IF($B69=0,0,MIN(BB68/$B69/12*Параметры!BB$37,IF(BB$2=1,BB68,BA72+BB68-BA68)))</f>
        <v>0</v>
      </c>
      <c r="BC70" s="53">
        <f>IF($B69=0,0,MIN(BC68/$B69/12*Параметры!BC$37,IF(BC$2=1,BC68,BB72+BC68-BB68)))</f>
        <v>0</v>
      </c>
      <c r="BD70" s="53">
        <f>IF($B69=0,0,MIN(BD68/$B69/12*Параметры!BD$37,IF(BD$2=1,BD68,BC72+BD68-BC68)))</f>
        <v>0</v>
      </c>
      <c r="BE70" s="53">
        <f>IF($B69=0,0,MIN(BE68/$B69/12*Параметры!BE$37,IF(BE$2=1,BE68,BD72+BE68-BD68)))</f>
        <v>0</v>
      </c>
      <c r="BF70" s="53">
        <f>IF($B69=0,0,MIN(BF68/$B69/12*Параметры!BF$37,IF(BF$2=1,BF68,BE72+BF68-BE68)))</f>
        <v>0</v>
      </c>
      <c r="BG70" s="53">
        <f>IF($B69=0,0,MIN(BG68/$B69/12*Параметры!BG$37,IF(BG$2=1,BG68,BF72+BG68-BF68)))</f>
        <v>0</v>
      </c>
      <c r="BH70" s="53">
        <f>IF($B69=0,0,MIN(BH68/$B69/12*Параметры!BH$37,IF(BH$2=1,BH68,BG72+BH68-BG68)))</f>
        <v>0</v>
      </c>
      <c r="BI70" s="53">
        <f>IF($B69=0,0,MIN(BI68/$B69/12*Параметры!BI$37,IF(BI$2=1,BI68,BH72+BI68-BH68)))</f>
        <v>0</v>
      </c>
      <c r="BJ70" s="53">
        <f>IF($B69=0,0,MIN(BJ68/$B69/12*Параметры!BJ$37,IF(BJ$2=1,BJ68,BI72+BJ68-BI68)))</f>
        <v>0</v>
      </c>
      <c r="BK70" s="53">
        <f>IF($B69=0,0,MIN(BK68/$B69/12*Параметры!BK$37,IF(BK$2=1,BK68,BJ72+BK68-BJ68)))</f>
        <v>0</v>
      </c>
      <c r="BL70" s="53">
        <f>IF($B69=0,0,MIN(BL68/$B69/12*Параметры!BL$37,IF(BL$2=1,BL68,BK72+BL68-BK68)))</f>
        <v>0</v>
      </c>
      <c r="BM70" s="53">
        <f>IF($B69=0,0,MIN(BM68/$B69/12*Параметры!BM$37,IF(BM$2=1,BM68,BL72+BM68-BL68)))</f>
        <v>0</v>
      </c>
      <c r="BN70" s="53">
        <f>IF($B69=0,0,MIN(BN68/$B69/12*Параметры!BN$37,IF(BN$2=1,BN68,BM72+BN68-BM68)))</f>
        <v>0</v>
      </c>
      <c r="BO70" s="53">
        <f>IF($B69=0,0,MIN(BO68/$B69/12*Параметры!BO$37,IF(BO$2=1,BO68,BN72+BO68-BN68)))</f>
        <v>0</v>
      </c>
      <c r="BP70" s="53">
        <f>IF($B69=0,0,MIN(BP68/$B69/12*Параметры!BP$37,IF(BP$2=1,BP68,BO72+BP68-BO68)))</f>
        <v>0</v>
      </c>
      <c r="BQ70" s="53">
        <f>IF($B69=0,0,MIN(BQ68/$B69/12*Параметры!BQ$37,IF(BQ$2=1,BQ68,BP72+BQ68-BP68)))</f>
        <v>0</v>
      </c>
      <c r="BR70" s="53">
        <f>IF($B69=0,0,MIN(BR68/$B69/12*Параметры!BR$37,IF(BR$2=1,BR68,BQ72+BR68-BQ68)))</f>
        <v>0</v>
      </c>
      <c r="BS70" s="53">
        <f>IF($B69=0,0,MIN(BS68/$B69/12*Параметры!BS$37,IF(BS$2=1,BS68,BR72+BS68-BR68)))</f>
        <v>0</v>
      </c>
      <c r="BT70" s="53">
        <f>IF($B69=0,0,MIN(BT68/$B69/12*Параметры!BT$37,IF(BT$2=1,BT68,BS72+BT68-BS68)))</f>
        <v>0</v>
      </c>
      <c r="BU70" s="53">
        <f>IF($B69=0,0,MIN(BU68/$B69/12*Параметры!BU$37,IF(BU$2=1,BU68,BT72+BU68-BT68)))</f>
        <v>0</v>
      </c>
      <c r="BV70" s="53">
        <f>IF($B69=0,0,MIN(BV68/$B69/12*Параметры!BV$37,IF(BV$2=1,BV68,BU72+BV68-BU68)))</f>
        <v>0</v>
      </c>
      <c r="BW70" s="53">
        <f>IF($B69=0,0,MIN(BW68/$B69/12*Параметры!BW$37,IF(BW$2=1,BW68,BV72+BW68-BV68)))</f>
        <v>0</v>
      </c>
      <c r="BX70" s="53">
        <f>IF($B69=0,0,MIN(BX68/$B69/12*Параметры!BX$37,IF(BX$2=1,BX68,BW72+BX68-BW68)))</f>
        <v>0</v>
      </c>
      <c r="BY70" s="53">
        <f>IF($B69=0,0,MIN(BY68/$B69/12*Параметры!BY$37,IF(BY$2=1,BY68,BX72+BY68-BX68)))</f>
        <v>0</v>
      </c>
      <c r="BZ70" s="53">
        <f>IF($B69=0,0,MIN(BZ68/$B69/12*Параметры!BZ$37,IF(BZ$2=1,BZ68,BY72+BZ68-BY68)))</f>
        <v>0</v>
      </c>
      <c r="CA70" s="53">
        <f>IF($B69=0,0,MIN(CA68/$B69/12*Параметры!CA$37,IF(CA$2=1,CA68,BZ72+CA68-BZ68)))</f>
        <v>0</v>
      </c>
      <c r="CB70" s="53">
        <f>IF($B69=0,0,MIN(CB68/$B69/12*Параметры!CB$37,IF(CB$2=1,CB68,CA72+CB68-CA68)))</f>
        <v>0</v>
      </c>
      <c r="CC70" s="53">
        <f>IF($B69=0,0,MIN(CC68/$B69/12*Параметры!CC$37,IF(CC$2=1,CC68,CB72+CC68-CB68)))</f>
        <v>0</v>
      </c>
      <c r="CD70" s="53">
        <f>IF($B69=0,0,MIN(CD68/$B69/12*Параметры!CD$37,IF(CD$2=1,CD68,CC72+CD68-CC68)))</f>
        <v>0</v>
      </c>
      <c r="CE70" s="53">
        <f>IF($B69=0,0,MIN(CE68/$B69/12*Параметры!CE$37,IF(CE$2=1,CE68,CD72+CE68-CD68)))</f>
        <v>0</v>
      </c>
      <c r="CF70" s="53">
        <f>IF($B69=0,0,MIN(CF68/$B69/12*Параметры!CF$37,IF(CF$2=1,CF68,CE72+CF68-CE68)))</f>
        <v>0</v>
      </c>
      <c r="CG70" s="53">
        <f>IF($B69=0,0,MIN(CG68/$B69/12*Параметры!CG$37,IF(CG$2=1,CG68,CF72+CG68-CF68)))</f>
        <v>0</v>
      </c>
      <c r="CH70" s="53">
        <f>IF($B69=0,0,MIN(CH68/$B69/12*Параметры!CH$37,IF(CH$2=1,CH68,CG72+CH68-CG68)))</f>
        <v>0</v>
      </c>
      <c r="CI70" s="53">
        <f>IF($B69=0,0,MIN(CI68/$B69/12*Параметры!CI$37,IF(CI$2=1,CI68,CH72+CI68-CH68)))</f>
        <v>0</v>
      </c>
      <c r="CJ70" s="53">
        <f>IF($B69=0,0,MIN(CJ68/$B69/12*Параметры!CJ$37,IF(CJ$2=1,CJ68,CI72+CJ68-CI68)))</f>
        <v>0</v>
      </c>
      <c r="CK70" s="53">
        <f>IF($B69=0,0,MIN(CK68/$B69/12*Параметры!CK$37,IF(CK$2=1,CK68,CJ72+CK68-CJ68)))</f>
        <v>0</v>
      </c>
      <c r="CL70" s="53">
        <f>IF($B69=0,0,MIN(CL68/$B69/12*Параметры!CL$37,IF(CL$2=1,CL68,CK72+CL68-CK68)))</f>
        <v>0</v>
      </c>
      <c r="CM70" s="53">
        <f>IF($B69=0,0,MIN(CM68/$B69/12*Параметры!CM$37,IF(CM$2=1,CM68,CL72+CM68-CL68)))</f>
        <v>0</v>
      </c>
      <c r="CN70" s="53">
        <f>IF($B69=0,0,MIN(CN68/$B69/12*Параметры!CN$37,IF(CN$2=1,CN68,CM72+CN68-CM68)))</f>
        <v>0</v>
      </c>
      <c r="CO70" s="53">
        <f>IF($B69=0,0,MIN(CO68/$B69/12*Параметры!CO$37,IF(CO$2=1,CO68,CN72+CO68-CN68)))</f>
        <v>0</v>
      </c>
      <c r="CP70" s="53">
        <f>IF($B69=0,0,MIN(CP68/$B69/12*Параметры!CP$37,IF(CP$2=1,CP68,CO72+CP68-CO68)))</f>
        <v>0</v>
      </c>
      <c r="CQ70" s="53">
        <f>IF($B69=0,0,MIN(CQ68/$B69/12*Параметры!CQ$37,IF(CQ$2=1,CQ68,CP72+CQ68-CP68)))</f>
        <v>0</v>
      </c>
      <c r="CR70" s="53">
        <f>IF($B69=0,0,MIN(CR68/$B69/12*Параметры!CR$37,IF(CR$2=1,CR68,CQ72+CR68-CQ68)))</f>
        <v>0</v>
      </c>
      <c r="CS70" s="53">
        <f>IF($B69=0,0,MIN(CS68/$B69/12*Параметры!CS$37,IF(CS$2=1,CS68,CR72+CS68-CR68)))</f>
        <v>0</v>
      </c>
      <c r="CT70" s="53">
        <f>IF($B69=0,0,MIN(CT68/$B69/12*Параметры!CT$37,IF(CT$2=1,CT68,CS72+CT68-CS68)))</f>
        <v>0</v>
      </c>
      <c r="CU70" s="53">
        <f>IF($B69=0,0,MIN(CU68/$B69/12*Параметры!CU$37,IF(CU$2=1,CU68,CT72+CU68-CT68)))</f>
        <v>0</v>
      </c>
      <c r="CV70" s="53">
        <f>IF($B69=0,0,MIN(CV68/$B69/12*Параметры!CV$37,IF(CV$2=1,CV68,CU72+CV68-CU68)))</f>
        <v>0</v>
      </c>
      <c r="CW70" s="53">
        <f>IF($B69=0,0,MIN(CW68/$B69/12*Параметры!CW$37,IF(CW$2=1,CW68,CV72+CW68-CV68)))</f>
        <v>0</v>
      </c>
      <c r="CX70" s="53">
        <f>IF($B69=0,0,MIN(CX68/$B69/12*Параметры!CX$37,IF(CX$2=1,CX68,CW72+CX68-CW68)))</f>
        <v>0</v>
      </c>
      <c r="CY70" s="53">
        <f>IF($B69=0,0,MIN(CY68/$B69/12*Параметры!CY$37,IF(CY$2=1,CY68,CX72+CY68-CX68)))</f>
        <v>0</v>
      </c>
      <c r="CZ70" s="53">
        <f>IF($B69=0,0,MIN(CZ68/$B69/12*Параметры!CZ$37,IF(CZ$2=1,CZ68,CY72+CZ68-CY68)))</f>
        <v>0</v>
      </c>
      <c r="DA70" s="53">
        <f>IF($B69=0,0,MIN(DA68/$B69/12*Параметры!DA$37,IF(DA$2=1,DA68,CZ72+DA68-CZ68)))</f>
        <v>0</v>
      </c>
      <c r="DB70" s="53">
        <f>IF($B69=0,0,MIN(DB68/$B69/12*Параметры!DB$37,IF(DB$2=1,DB68,DA72+DB68-DA68)))</f>
        <v>0</v>
      </c>
      <c r="DC70" s="53">
        <f>IF($B69=0,0,MIN(DC68/$B69/12*Параметры!DC$37,IF(DC$2=1,DC68,DB72+DC68-DB68)))</f>
        <v>0</v>
      </c>
      <c r="DD70" s="53">
        <f>IF($B69=0,0,MIN(DD68/$B69/12*Параметры!DD$37,IF(DD$2=1,DD68,DC72+DD68-DC68)))</f>
        <v>0</v>
      </c>
      <c r="DE70" s="53">
        <f>IF($B69=0,0,MIN(DE68/$B69/12*Параметры!DE$37,IF(DE$2=1,DE68,DD72+DE68-DD68)))</f>
        <v>0</v>
      </c>
      <c r="DF70" s="53">
        <f>IF($B69=0,0,MIN(DF68/$B69/12*Параметры!DF$37,IF(DF$2=1,DF68,DE72+DF68-DE68)))</f>
        <v>0</v>
      </c>
      <c r="DG70" s="53">
        <f>IF($B69=0,0,MIN(DG68/$B69/12*Параметры!DG$37,IF(DG$2=1,DG68,DF72+DG68-DF68)))</f>
        <v>0</v>
      </c>
      <c r="DH70" s="53">
        <f>IF($B69=0,0,MIN(DH68/$B69/12*Параметры!DH$37,IF(DH$2=1,DH68,DG72+DH68-DG68)))</f>
        <v>0</v>
      </c>
      <c r="DI70" s="53">
        <f>IF($B69=0,0,MIN(DI68/$B69/12*Параметры!DI$37,IF(DI$2=1,DI68,DH72+DI68-DH68)))</f>
        <v>0</v>
      </c>
      <c r="DJ70" s="53">
        <f>IF($B69=0,0,MIN(DJ68/$B69/12*Параметры!DJ$37,IF(DJ$2=1,DJ68,DI72+DJ68-DI68)))</f>
        <v>0</v>
      </c>
      <c r="DK70" s="53">
        <f>IF($B69=0,0,MIN(DK68/$B69/12*Параметры!DK$37,IF(DK$2=1,DK68,DJ72+DK68-DJ68)))</f>
        <v>0</v>
      </c>
      <c r="DL70" s="53">
        <f>IF($B69=0,0,MIN(DL68/$B69/12*Параметры!DL$37,IF(DL$2=1,DL68,DK72+DL68-DK68)))</f>
        <v>0</v>
      </c>
      <c r="DM70" s="53">
        <f>IF($B69=0,0,MIN(DM68/$B69/12*Параметры!DM$37,IF(DM$2=1,DM68,DL72+DM68-DL68)))</f>
        <v>0</v>
      </c>
      <c r="DN70" s="53">
        <f>IF($B69=0,0,MIN(DN68/$B69/12*Параметры!DN$37,IF(DN$2=1,DN68,DM72+DN68-DM68)))</f>
        <v>0</v>
      </c>
      <c r="DO70" s="53">
        <f>IF($B69=0,0,MIN(DO68/$B69/12*Параметры!DO$37,IF(DO$2=1,DO68,DN72+DO68-DN68)))</f>
        <v>0</v>
      </c>
      <c r="DP70" s="53">
        <f>IF($B69=0,0,MIN(DP68/$B69/12*Параметры!DP$37,IF(DP$2=1,DP68,DO72+DP68-DO68)))</f>
        <v>0</v>
      </c>
      <c r="DQ70" s="53">
        <f>IF($B69=0,0,MIN(DQ68/$B69/12*Параметры!DQ$37,IF(DQ$2=1,DQ68,DP72+DQ68-DP68)))</f>
        <v>0</v>
      </c>
      <c r="DR70" s="53">
        <f>IF($B69=0,0,MIN(DR68/$B69/12*Параметры!DR$37,IF(DR$2=1,DR68,DQ72+DR68-DQ68)))</f>
        <v>0</v>
      </c>
      <c r="DS70" s="53">
        <f>IF($B69=0,0,MIN(DS68/$B69/12*Параметры!DS$37,IF(DS$2=1,DS68,DR72+DS68-DR68)))</f>
        <v>0</v>
      </c>
      <c r="DT70" s="53">
        <f>IF($B69=0,0,MIN(DT68/$B69/12*Параметры!DT$37,IF(DT$2=1,DT68,DS72+DT68-DS68)))</f>
        <v>0</v>
      </c>
      <c r="DU70" s="53">
        <f>IF($B69=0,0,MIN(DU68/$B69/12*Параметры!DU$37,IF(DU$2=1,DU68,DT72+DU68-DT68)))</f>
        <v>0</v>
      </c>
      <c r="DV70" s="53">
        <f>IF($B69=0,0,MIN(DV68/$B69/12*Параметры!DV$37,IF(DV$2=1,DV68,DU72+DV68-DU68)))</f>
        <v>0</v>
      </c>
      <c r="DX70" s="55">
        <f>SUM(G70:DW70)</f>
        <v>0</v>
      </c>
    </row>
    <row r="71" spans="1:128" x14ac:dyDescent="0.2">
      <c r="A71" s="10" t="str">
        <f ca="1">Language!A$539</f>
        <v>накопленная амортизация</v>
      </c>
      <c r="C71" s="35" t="str">
        <f ca="1">CurName1</f>
        <v>тыс. руб.</v>
      </c>
      <c r="F71" s="6" t="s">
        <v>3083</v>
      </c>
      <c r="G71" s="53">
        <f>G70+IF(G$2=1,0,F71)</f>
        <v>0</v>
      </c>
      <c r="H71" s="53">
        <f t="shared" ref="H71:DV71" si="8">H70+IF(H$2=1,0,G71)</f>
        <v>0</v>
      </c>
      <c r="I71" s="53">
        <f t="shared" si="8"/>
        <v>0</v>
      </c>
      <c r="J71" s="53">
        <f t="shared" si="8"/>
        <v>0</v>
      </c>
      <c r="K71" s="53">
        <f t="shared" si="8"/>
        <v>0</v>
      </c>
      <c r="L71" s="53">
        <f t="shared" si="8"/>
        <v>0</v>
      </c>
      <c r="M71" s="53">
        <f t="shared" si="8"/>
        <v>0</v>
      </c>
      <c r="N71" s="53">
        <f t="shared" si="8"/>
        <v>0</v>
      </c>
      <c r="O71" s="53">
        <f t="shared" si="8"/>
        <v>0</v>
      </c>
      <c r="P71" s="53">
        <f t="shared" si="8"/>
        <v>0</v>
      </c>
      <c r="Q71" s="53">
        <f t="shared" si="8"/>
        <v>0</v>
      </c>
      <c r="R71" s="53">
        <f t="shared" si="8"/>
        <v>0</v>
      </c>
      <c r="S71" s="53">
        <f t="shared" si="8"/>
        <v>0</v>
      </c>
      <c r="T71" s="53">
        <f t="shared" si="8"/>
        <v>0</v>
      </c>
      <c r="U71" s="53">
        <f t="shared" si="8"/>
        <v>0</v>
      </c>
      <c r="V71" s="53">
        <f t="shared" si="8"/>
        <v>0</v>
      </c>
      <c r="W71" s="53">
        <f t="shared" si="8"/>
        <v>0</v>
      </c>
      <c r="X71" s="53">
        <f t="shared" si="8"/>
        <v>0</v>
      </c>
      <c r="Y71" s="53">
        <f t="shared" si="8"/>
        <v>0</v>
      </c>
      <c r="Z71" s="53">
        <f t="shared" si="8"/>
        <v>0</v>
      </c>
      <c r="AA71" s="53">
        <f t="shared" si="8"/>
        <v>0</v>
      </c>
      <c r="AB71" s="53">
        <f t="shared" si="8"/>
        <v>0</v>
      </c>
      <c r="AC71" s="53">
        <f t="shared" si="8"/>
        <v>0</v>
      </c>
      <c r="AD71" s="53">
        <f t="shared" si="8"/>
        <v>0</v>
      </c>
      <c r="AE71" s="53">
        <f t="shared" si="8"/>
        <v>0</v>
      </c>
      <c r="AF71" s="53">
        <f t="shared" si="8"/>
        <v>0</v>
      </c>
      <c r="AG71" s="53">
        <f t="shared" si="8"/>
        <v>0</v>
      </c>
      <c r="AH71" s="53">
        <f t="shared" si="8"/>
        <v>0</v>
      </c>
      <c r="AI71" s="53">
        <f t="shared" si="8"/>
        <v>0</v>
      </c>
      <c r="AJ71" s="53">
        <f t="shared" si="8"/>
        <v>0</v>
      </c>
      <c r="AK71" s="53">
        <f t="shared" si="8"/>
        <v>0</v>
      </c>
      <c r="AL71" s="53">
        <f t="shared" si="8"/>
        <v>0</v>
      </c>
      <c r="AM71" s="53">
        <f t="shared" si="8"/>
        <v>0</v>
      </c>
      <c r="AN71" s="53">
        <f t="shared" si="8"/>
        <v>0</v>
      </c>
      <c r="AO71" s="53">
        <f t="shared" si="8"/>
        <v>0</v>
      </c>
      <c r="AP71" s="53">
        <f t="shared" si="8"/>
        <v>0</v>
      </c>
      <c r="AQ71" s="53">
        <f t="shared" si="8"/>
        <v>0</v>
      </c>
      <c r="AR71" s="53">
        <f t="shared" si="8"/>
        <v>0</v>
      </c>
      <c r="AS71" s="53">
        <f t="shared" si="8"/>
        <v>0</v>
      </c>
      <c r="AT71" s="53">
        <f t="shared" si="8"/>
        <v>0</v>
      </c>
      <c r="AU71" s="53">
        <f t="shared" si="8"/>
        <v>0</v>
      </c>
      <c r="AV71" s="53">
        <f t="shared" si="8"/>
        <v>0</v>
      </c>
      <c r="AW71" s="53">
        <f t="shared" si="8"/>
        <v>0</v>
      </c>
      <c r="AX71" s="53">
        <f t="shared" si="8"/>
        <v>0</v>
      </c>
      <c r="AY71" s="53">
        <f t="shared" si="8"/>
        <v>0</v>
      </c>
      <c r="AZ71" s="53">
        <f t="shared" si="8"/>
        <v>0</v>
      </c>
      <c r="BA71" s="53">
        <f t="shared" si="8"/>
        <v>0</v>
      </c>
      <c r="BB71" s="53">
        <f t="shared" si="8"/>
        <v>0</v>
      </c>
      <c r="BC71" s="53">
        <f t="shared" si="8"/>
        <v>0</v>
      </c>
      <c r="BD71" s="53">
        <f t="shared" si="8"/>
        <v>0</v>
      </c>
      <c r="BE71" s="53">
        <f t="shared" si="8"/>
        <v>0</v>
      </c>
      <c r="BF71" s="53">
        <f t="shared" si="8"/>
        <v>0</v>
      </c>
      <c r="BG71" s="53">
        <f t="shared" si="8"/>
        <v>0</v>
      </c>
      <c r="BH71" s="53">
        <f t="shared" si="8"/>
        <v>0</v>
      </c>
      <c r="BI71" s="53">
        <f t="shared" si="8"/>
        <v>0</v>
      </c>
      <c r="BJ71" s="53">
        <f t="shared" si="8"/>
        <v>0</v>
      </c>
      <c r="BK71" s="53">
        <f t="shared" si="8"/>
        <v>0</v>
      </c>
      <c r="BL71" s="53">
        <f t="shared" si="8"/>
        <v>0</v>
      </c>
      <c r="BM71" s="53">
        <f t="shared" si="8"/>
        <v>0</v>
      </c>
      <c r="BN71" s="53">
        <f t="shared" si="8"/>
        <v>0</v>
      </c>
      <c r="BO71" s="53">
        <f t="shared" si="8"/>
        <v>0</v>
      </c>
      <c r="BP71" s="53">
        <f t="shared" si="8"/>
        <v>0</v>
      </c>
      <c r="BQ71" s="53">
        <f t="shared" si="8"/>
        <v>0</v>
      </c>
      <c r="BR71" s="53">
        <f t="shared" si="8"/>
        <v>0</v>
      </c>
      <c r="BS71" s="53">
        <f t="shared" si="8"/>
        <v>0</v>
      </c>
      <c r="BT71" s="53">
        <f t="shared" si="8"/>
        <v>0</v>
      </c>
      <c r="BU71" s="53">
        <f t="shared" si="8"/>
        <v>0</v>
      </c>
      <c r="BV71" s="53">
        <f t="shared" si="8"/>
        <v>0</v>
      </c>
      <c r="BW71" s="53">
        <f t="shared" si="8"/>
        <v>0</v>
      </c>
      <c r="BX71" s="53">
        <f t="shared" si="8"/>
        <v>0</v>
      </c>
      <c r="BY71" s="53">
        <f t="shared" si="8"/>
        <v>0</v>
      </c>
      <c r="BZ71" s="53">
        <f t="shared" si="8"/>
        <v>0</v>
      </c>
      <c r="CA71" s="53">
        <f t="shared" si="8"/>
        <v>0</v>
      </c>
      <c r="CB71" s="53">
        <f t="shared" si="8"/>
        <v>0</v>
      </c>
      <c r="CC71" s="53">
        <f t="shared" si="8"/>
        <v>0</v>
      </c>
      <c r="CD71" s="53">
        <f t="shared" si="8"/>
        <v>0</v>
      </c>
      <c r="CE71" s="53">
        <f t="shared" si="8"/>
        <v>0</v>
      </c>
      <c r="CF71" s="53">
        <f t="shared" si="8"/>
        <v>0</v>
      </c>
      <c r="CG71" s="53">
        <f t="shared" si="8"/>
        <v>0</v>
      </c>
      <c r="CH71" s="53">
        <f t="shared" si="8"/>
        <v>0</v>
      </c>
      <c r="CI71" s="53">
        <f t="shared" si="8"/>
        <v>0</v>
      </c>
      <c r="CJ71" s="53">
        <f t="shared" si="8"/>
        <v>0</v>
      </c>
      <c r="CK71" s="53">
        <f t="shared" si="8"/>
        <v>0</v>
      </c>
      <c r="CL71" s="53">
        <f t="shared" si="8"/>
        <v>0</v>
      </c>
      <c r="CM71" s="53">
        <f t="shared" si="8"/>
        <v>0</v>
      </c>
      <c r="CN71" s="53">
        <f t="shared" si="8"/>
        <v>0</v>
      </c>
      <c r="CO71" s="53">
        <f t="shared" si="8"/>
        <v>0</v>
      </c>
      <c r="CP71" s="53">
        <f t="shared" si="8"/>
        <v>0</v>
      </c>
      <c r="CQ71" s="53">
        <f t="shared" si="8"/>
        <v>0</v>
      </c>
      <c r="CR71" s="53">
        <f t="shared" si="8"/>
        <v>0</v>
      </c>
      <c r="CS71" s="53">
        <f t="shared" si="8"/>
        <v>0</v>
      </c>
      <c r="CT71" s="53">
        <f t="shared" si="8"/>
        <v>0</v>
      </c>
      <c r="CU71" s="53">
        <f t="shared" si="8"/>
        <v>0</v>
      </c>
      <c r="CV71" s="53">
        <f t="shared" si="8"/>
        <v>0</v>
      </c>
      <c r="CW71" s="53">
        <f t="shared" si="8"/>
        <v>0</v>
      </c>
      <c r="CX71" s="53">
        <f t="shared" si="8"/>
        <v>0</v>
      </c>
      <c r="CY71" s="53">
        <f t="shared" si="8"/>
        <v>0</v>
      </c>
      <c r="CZ71" s="53">
        <f t="shared" si="8"/>
        <v>0</v>
      </c>
      <c r="DA71" s="53">
        <f t="shared" si="8"/>
        <v>0</v>
      </c>
      <c r="DB71" s="53">
        <f t="shared" si="8"/>
        <v>0</v>
      </c>
      <c r="DC71" s="53">
        <f t="shared" si="8"/>
        <v>0</v>
      </c>
      <c r="DD71" s="53">
        <f t="shared" si="8"/>
        <v>0</v>
      </c>
      <c r="DE71" s="53">
        <f t="shared" si="8"/>
        <v>0</v>
      </c>
      <c r="DF71" s="53">
        <f t="shared" si="8"/>
        <v>0</v>
      </c>
      <c r="DG71" s="53">
        <f t="shared" si="8"/>
        <v>0</v>
      </c>
      <c r="DH71" s="53">
        <f t="shared" si="8"/>
        <v>0</v>
      </c>
      <c r="DI71" s="53">
        <f t="shared" si="8"/>
        <v>0</v>
      </c>
      <c r="DJ71" s="53">
        <f t="shared" si="8"/>
        <v>0</v>
      </c>
      <c r="DK71" s="53">
        <f t="shared" si="8"/>
        <v>0</v>
      </c>
      <c r="DL71" s="53">
        <f t="shared" si="8"/>
        <v>0</v>
      </c>
      <c r="DM71" s="53">
        <f t="shared" si="8"/>
        <v>0</v>
      </c>
      <c r="DN71" s="53">
        <f t="shared" si="8"/>
        <v>0</v>
      </c>
      <c r="DO71" s="53">
        <f t="shared" si="8"/>
        <v>0</v>
      </c>
      <c r="DP71" s="53">
        <f t="shared" si="8"/>
        <v>0</v>
      </c>
      <c r="DQ71" s="53">
        <f t="shared" si="8"/>
        <v>0</v>
      </c>
      <c r="DR71" s="53">
        <f t="shared" si="8"/>
        <v>0</v>
      </c>
      <c r="DS71" s="53">
        <f t="shared" si="8"/>
        <v>0</v>
      </c>
      <c r="DT71" s="53">
        <f t="shared" si="8"/>
        <v>0</v>
      </c>
      <c r="DU71" s="53">
        <f t="shared" si="8"/>
        <v>0</v>
      </c>
      <c r="DV71" s="53">
        <f t="shared" si="8"/>
        <v>0</v>
      </c>
    </row>
    <row r="72" spans="1:128" x14ac:dyDescent="0.2">
      <c r="A72" s="10" t="str">
        <f ca="1">Language!A$540</f>
        <v>остаточная балансовая стоимость</v>
      </c>
      <c r="C72" s="35" t="str">
        <f ca="1">CurName1</f>
        <v>тыс. руб.</v>
      </c>
      <c r="F72" s="6" t="s">
        <v>694</v>
      </c>
      <c r="G72" s="56">
        <f t="shared" ref="G72:N72" si="9">G68-G71</f>
        <v>0</v>
      </c>
      <c r="H72" s="56">
        <f t="shared" si="9"/>
        <v>0</v>
      </c>
      <c r="I72" s="56">
        <f t="shared" si="9"/>
        <v>0</v>
      </c>
      <c r="J72" s="56">
        <f t="shared" si="9"/>
        <v>0</v>
      </c>
      <c r="K72" s="56">
        <f t="shared" si="9"/>
        <v>0</v>
      </c>
      <c r="L72" s="56">
        <f t="shared" si="9"/>
        <v>0</v>
      </c>
      <c r="M72" s="56">
        <f t="shared" si="9"/>
        <v>0</v>
      </c>
      <c r="N72" s="56">
        <f t="shared" si="9"/>
        <v>0</v>
      </c>
      <c r="O72" s="56">
        <f t="shared" ref="O72:AT72" si="10">O68-O71</f>
        <v>0</v>
      </c>
      <c r="P72" s="56">
        <f t="shared" si="10"/>
        <v>0</v>
      </c>
      <c r="Q72" s="56">
        <f t="shared" si="10"/>
        <v>0</v>
      </c>
      <c r="R72" s="56">
        <f t="shared" si="10"/>
        <v>0</v>
      </c>
      <c r="S72" s="56">
        <f t="shared" si="10"/>
        <v>0</v>
      </c>
      <c r="T72" s="56">
        <f t="shared" si="10"/>
        <v>0</v>
      </c>
      <c r="U72" s="56">
        <f t="shared" si="10"/>
        <v>0</v>
      </c>
      <c r="V72" s="56">
        <f t="shared" si="10"/>
        <v>0</v>
      </c>
      <c r="W72" s="56">
        <f t="shared" si="10"/>
        <v>0</v>
      </c>
      <c r="X72" s="56">
        <f t="shared" si="10"/>
        <v>0</v>
      </c>
      <c r="Y72" s="56">
        <f t="shared" si="10"/>
        <v>0</v>
      </c>
      <c r="Z72" s="56">
        <f t="shared" si="10"/>
        <v>0</v>
      </c>
      <c r="AA72" s="56">
        <f t="shared" si="10"/>
        <v>0</v>
      </c>
      <c r="AB72" s="56">
        <f t="shared" si="10"/>
        <v>0</v>
      </c>
      <c r="AC72" s="56">
        <f t="shared" si="10"/>
        <v>0</v>
      </c>
      <c r="AD72" s="56">
        <f t="shared" si="10"/>
        <v>0</v>
      </c>
      <c r="AE72" s="56">
        <f t="shared" si="10"/>
        <v>0</v>
      </c>
      <c r="AF72" s="56">
        <f t="shared" si="10"/>
        <v>0</v>
      </c>
      <c r="AG72" s="56">
        <f t="shared" si="10"/>
        <v>0</v>
      </c>
      <c r="AH72" s="56">
        <f t="shared" si="10"/>
        <v>0</v>
      </c>
      <c r="AI72" s="56">
        <f t="shared" si="10"/>
        <v>0</v>
      </c>
      <c r="AJ72" s="56">
        <f t="shared" si="10"/>
        <v>0</v>
      </c>
      <c r="AK72" s="56">
        <f t="shared" si="10"/>
        <v>0</v>
      </c>
      <c r="AL72" s="56">
        <f t="shared" si="10"/>
        <v>0</v>
      </c>
      <c r="AM72" s="56">
        <f t="shared" si="10"/>
        <v>0</v>
      </c>
      <c r="AN72" s="56">
        <f t="shared" si="10"/>
        <v>0</v>
      </c>
      <c r="AO72" s="56">
        <f t="shared" si="10"/>
        <v>0</v>
      </c>
      <c r="AP72" s="56">
        <f t="shared" si="10"/>
        <v>0</v>
      </c>
      <c r="AQ72" s="56">
        <f t="shared" si="10"/>
        <v>0</v>
      </c>
      <c r="AR72" s="56">
        <f t="shared" si="10"/>
        <v>0</v>
      </c>
      <c r="AS72" s="56">
        <f t="shared" si="10"/>
        <v>0</v>
      </c>
      <c r="AT72" s="56">
        <f t="shared" si="10"/>
        <v>0</v>
      </c>
      <c r="AU72" s="56">
        <f t="shared" ref="AU72:BZ72" si="11">AU68-AU71</f>
        <v>0</v>
      </c>
      <c r="AV72" s="56">
        <f t="shared" si="11"/>
        <v>0</v>
      </c>
      <c r="AW72" s="56">
        <f t="shared" si="11"/>
        <v>0</v>
      </c>
      <c r="AX72" s="56">
        <f t="shared" si="11"/>
        <v>0</v>
      </c>
      <c r="AY72" s="56">
        <f t="shared" si="11"/>
        <v>0</v>
      </c>
      <c r="AZ72" s="56">
        <f t="shared" si="11"/>
        <v>0</v>
      </c>
      <c r="BA72" s="56">
        <f t="shared" si="11"/>
        <v>0</v>
      </c>
      <c r="BB72" s="56">
        <f t="shared" si="11"/>
        <v>0</v>
      </c>
      <c r="BC72" s="56">
        <f t="shared" si="11"/>
        <v>0</v>
      </c>
      <c r="BD72" s="56">
        <f t="shared" si="11"/>
        <v>0</v>
      </c>
      <c r="BE72" s="56">
        <f t="shared" si="11"/>
        <v>0</v>
      </c>
      <c r="BF72" s="56">
        <f t="shared" si="11"/>
        <v>0</v>
      </c>
      <c r="BG72" s="56">
        <f t="shared" si="11"/>
        <v>0</v>
      </c>
      <c r="BH72" s="56">
        <f t="shared" si="11"/>
        <v>0</v>
      </c>
      <c r="BI72" s="56">
        <f t="shared" si="11"/>
        <v>0</v>
      </c>
      <c r="BJ72" s="56">
        <f t="shared" si="11"/>
        <v>0</v>
      </c>
      <c r="BK72" s="56">
        <f t="shared" si="11"/>
        <v>0</v>
      </c>
      <c r="BL72" s="56">
        <f t="shared" si="11"/>
        <v>0</v>
      </c>
      <c r="BM72" s="56">
        <f t="shared" si="11"/>
        <v>0</v>
      </c>
      <c r="BN72" s="56">
        <f t="shared" si="11"/>
        <v>0</v>
      </c>
      <c r="BO72" s="56">
        <f t="shared" si="11"/>
        <v>0</v>
      </c>
      <c r="BP72" s="56">
        <f t="shared" si="11"/>
        <v>0</v>
      </c>
      <c r="BQ72" s="56">
        <f t="shared" si="11"/>
        <v>0</v>
      </c>
      <c r="BR72" s="56">
        <f t="shared" si="11"/>
        <v>0</v>
      </c>
      <c r="BS72" s="56">
        <f t="shared" si="11"/>
        <v>0</v>
      </c>
      <c r="BT72" s="56">
        <f t="shared" si="11"/>
        <v>0</v>
      </c>
      <c r="BU72" s="56">
        <f t="shared" si="11"/>
        <v>0</v>
      </c>
      <c r="BV72" s="56">
        <f t="shared" si="11"/>
        <v>0</v>
      </c>
      <c r="BW72" s="56">
        <f t="shared" si="11"/>
        <v>0</v>
      </c>
      <c r="BX72" s="56">
        <f t="shared" si="11"/>
        <v>0</v>
      </c>
      <c r="BY72" s="56">
        <f t="shared" si="11"/>
        <v>0</v>
      </c>
      <c r="BZ72" s="56">
        <f t="shared" si="11"/>
        <v>0</v>
      </c>
      <c r="CA72" s="56">
        <f t="shared" ref="CA72:DF72" si="12">CA68-CA71</f>
        <v>0</v>
      </c>
      <c r="CB72" s="56">
        <f t="shared" si="12"/>
        <v>0</v>
      </c>
      <c r="CC72" s="56">
        <f t="shared" si="12"/>
        <v>0</v>
      </c>
      <c r="CD72" s="56">
        <f t="shared" si="12"/>
        <v>0</v>
      </c>
      <c r="CE72" s="56">
        <f t="shared" si="12"/>
        <v>0</v>
      </c>
      <c r="CF72" s="56">
        <f t="shared" si="12"/>
        <v>0</v>
      </c>
      <c r="CG72" s="56">
        <f t="shared" si="12"/>
        <v>0</v>
      </c>
      <c r="CH72" s="56">
        <f t="shared" si="12"/>
        <v>0</v>
      </c>
      <c r="CI72" s="56">
        <f t="shared" si="12"/>
        <v>0</v>
      </c>
      <c r="CJ72" s="56">
        <f t="shared" si="12"/>
        <v>0</v>
      </c>
      <c r="CK72" s="56">
        <f t="shared" si="12"/>
        <v>0</v>
      </c>
      <c r="CL72" s="56">
        <f t="shared" si="12"/>
        <v>0</v>
      </c>
      <c r="CM72" s="56">
        <f t="shared" si="12"/>
        <v>0</v>
      </c>
      <c r="CN72" s="56">
        <f t="shared" si="12"/>
        <v>0</v>
      </c>
      <c r="CO72" s="56">
        <f t="shared" si="12"/>
        <v>0</v>
      </c>
      <c r="CP72" s="56">
        <f t="shared" si="12"/>
        <v>0</v>
      </c>
      <c r="CQ72" s="56">
        <f t="shared" si="12"/>
        <v>0</v>
      </c>
      <c r="CR72" s="56">
        <f t="shared" si="12"/>
        <v>0</v>
      </c>
      <c r="CS72" s="56">
        <f t="shared" si="12"/>
        <v>0</v>
      </c>
      <c r="CT72" s="56">
        <f t="shared" si="12"/>
        <v>0</v>
      </c>
      <c r="CU72" s="56">
        <f t="shared" si="12"/>
        <v>0</v>
      </c>
      <c r="CV72" s="56">
        <f t="shared" si="12"/>
        <v>0</v>
      </c>
      <c r="CW72" s="56">
        <f t="shared" si="12"/>
        <v>0</v>
      </c>
      <c r="CX72" s="56">
        <f t="shared" si="12"/>
        <v>0</v>
      </c>
      <c r="CY72" s="56">
        <f t="shared" si="12"/>
        <v>0</v>
      </c>
      <c r="CZ72" s="56">
        <f t="shared" si="12"/>
        <v>0</v>
      </c>
      <c r="DA72" s="56">
        <f t="shared" si="12"/>
        <v>0</v>
      </c>
      <c r="DB72" s="56">
        <f t="shared" si="12"/>
        <v>0</v>
      </c>
      <c r="DC72" s="56">
        <f t="shared" si="12"/>
        <v>0</v>
      </c>
      <c r="DD72" s="56">
        <f t="shared" si="12"/>
        <v>0</v>
      </c>
      <c r="DE72" s="56">
        <f t="shared" si="12"/>
        <v>0</v>
      </c>
      <c r="DF72" s="56">
        <f t="shared" si="12"/>
        <v>0</v>
      </c>
      <c r="DG72" s="56">
        <f t="shared" ref="DG72:DV72" si="13">DG68-DG71</f>
        <v>0</v>
      </c>
      <c r="DH72" s="56">
        <f t="shared" si="13"/>
        <v>0</v>
      </c>
      <c r="DI72" s="56">
        <f t="shared" si="13"/>
        <v>0</v>
      </c>
      <c r="DJ72" s="56">
        <f t="shared" si="13"/>
        <v>0</v>
      </c>
      <c r="DK72" s="56">
        <f t="shared" si="13"/>
        <v>0</v>
      </c>
      <c r="DL72" s="56">
        <f t="shared" si="13"/>
        <v>0</v>
      </c>
      <c r="DM72" s="56">
        <f t="shared" si="13"/>
        <v>0</v>
      </c>
      <c r="DN72" s="56">
        <f t="shared" si="13"/>
        <v>0</v>
      </c>
      <c r="DO72" s="56">
        <f t="shared" si="13"/>
        <v>0</v>
      </c>
      <c r="DP72" s="56">
        <f t="shared" si="13"/>
        <v>0</v>
      </c>
      <c r="DQ72" s="56">
        <f t="shared" si="13"/>
        <v>0</v>
      </c>
      <c r="DR72" s="56">
        <f t="shared" si="13"/>
        <v>0</v>
      </c>
      <c r="DS72" s="56">
        <f t="shared" si="13"/>
        <v>0</v>
      </c>
      <c r="DT72" s="56">
        <f t="shared" si="13"/>
        <v>0</v>
      </c>
      <c r="DU72" s="56">
        <f t="shared" si="13"/>
        <v>0</v>
      </c>
      <c r="DV72" s="56">
        <f t="shared" si="13"/>
        <v>0</v>
      </c>
    </row>
    <row r="73" spans="1:128" x14ac:dyDescent="0.2">
      <c r="A73" s="10"/>
      <c r="F73" s="6" t="s">
        <v>2961</v>
      </c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</row>
    <row r="74" spans="1:128" x14ac:dyDescent="0.2">
      <c r="A74" s="41" t="str">
        <f ca="1">Language!A$541</f>
        <v>Оборудование и прочие активы</v>
      </c>
      <c r="B74" s="57"/>
      <c r="C74" s="57"/>
      <c r="D74" s="44"/>
      <c r="E74" s="44"/>
      <c r="F74" s="44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58"/>
      <c r="DM74" s="58"/>
      <c r="DN74" s="58"/>
      <c r="DO74" s="58"/>
      <c r="DP74" s="58"/>
      <c r="DQ74" s="58"/>
      <c r="DR74" s="58"/>
      <c r="DS74" s="58"/>
      <c r="DT74" s="58"/>
      <c r="DU74" s="58"/>
      <c r="DV74" s="58"/>
    </row>
    <row r="75" spans="1:128" x14ac:dyDescent="0.2">
      <c r="A75" s="10" t="str">
        <f ca="1">Language!A$542</f>
        <v>первоначальная стоимость</v>
      </c>
      <c r="C75" s="35" t="str">
        <f ca="1">CurName1</f>
        <v>тыс. руб.</v>
      </c>
      <c r="F75" s="6" t="s">
        <v>3083</v>
      </c>
      <c r="G75" s="53">
        <f>$B$19+G60</f>
        <v>0</v>
      </c>
      <c r="H75" s="53">
        <f t="shared" ref="H75:DV75" si="14">G75+H60</f>
        <v>0</v>
      </c>
      <c r="I75" s="53">
        <f t="shared" si="14"/>
        <v>0</v>
      </c>
      <c r="J75" s="53">
        <f t="shared" si="14"/>
        <v>0</v>
      </c>
      <c r="K75" s="53">
        <f t="shared" si="14"/>
        <v>0</v>
      </c>
      <c r="L75" s="53">
        <f t="shared" si="14"/>
        <v>0</v>
      </c>
      <c r="M75" s="53">
        <f t="shared" si="14"/>
        <v>0</v>
      </c>
      <c r="N75" s="53">
        <f t="shared" si="14"/>
        <v>0</v>
      </c>
      <c r="O75" s="53">
        <f t="shared" si="14"/>
        <v>0</v>
      </c>
      <c r="P75" s="53">
        <f t="shared" si="14"/>
        <v>0</v>
      </c>
      <c r="Q75" s="53">
        <f t="shared" si="14"/>
        <v>0</v>
      </c>
      <c r="R75" s="53">
        <f t="shared" si="14"/>
        <v>0</v>
      </c>
      <c r="S75" s="53">
        <f t="shared" si="14"/>
        <v>0</v>
      </c>
      <c r="T75" s="53">
        <f t="shared" si="14"/>
        <v>0</v>
      </c>
      <c r="U75" s="53">
        <f t="shared" si="14"/>
        <v>0</v>
      </c>
      <c r="V75" s="53">
        <f t="shared" si="14"/>
        <v>0</v>
      </c>
      <c r="W75" s="53">
        <f t="shared" si="14"/>
        <v>0</v>
      </c>
      <c r="X75" s="53">
        <f t="shared" si="14"/>
        <v>0</v>
      </c>
      <c r="Y75" s="53">
        <f t="shared" si="14"/>
        <v>0</v>
      </c>
      <c r="Z75" s="53">
        <f t="shared" si="14"/>
        <v>0</v>
      </c>
      <c r="AA75" s="53">
        <f t="shared" si="14"/>
        <v>0</v>
      </c>
      <c r="AB75" s="53">
        <f t="shared" si="14"/>
        <v>0</v>
      </c>
      <c r="AC75" s="53">
        <f t="shared" si="14"/>
        <v>0</v>
      </c>
      <c r="AD75" s="53">
        <f t="shared" si="14"/>
        <v>0</v>
      </c>
      <c r="AE75" s="53">
        <f t="shared" si="14"/>
        <v>0</v>
      </c>
      <c r="AF75" s="53">
        <f t="shared" si="14"/>
        <v>0</v>
      </c>
      <c r="AG75" s="53">
        <f t="shared" si="14"/>
        <v>0</v>
      </c>
      <c r="AH75" s="53">
        <f t="shared" si="14"/>
        <v>0</v>
      </c>
      <c r="AI75" s="53">
        <f t="shared" si="14"/>
        <v>0</v>
      </c>
      <c r="AJ75" s="53">
        <f t="shared" si="14"/>
        <v>0</v>
      </c>
      <c r="AK75" s="53">
        <f t="shared" si="14"/>
        <v>0</v>
      </c>
      <c r="AL75" s="53">
        <f t="shared" si="14"/>
        <v>0</v>
      </c>
      <c r="AM75" s="53">
        <f t="shared" si="14"/>
        <v>0</v>
      </c>
      <c r="AN75" s="53">
        <f t="shared" si="14"/>
        <v>0</v>
      </c>
      <c r="AO75" s="53">
        <f t="shared" si="14"/>
        <v>0</v>
      </c>
      <c r="AP75" s="53">
        <f t="shared" si="14"/>
        <v>0</v>
      </c>
      <c r="AQ75" s="53">
        <f t="shared" si="14"/>
        <v>0</v>
      </c>
      <c r="AR75" s="53">
        <f t="shared" si="14"/>
        <v>0</v>
      </c>
      <c r="AS75" s="53">
        <f t="shared" si="14"/>
        <v>0</v>
      </c>
      <c r="AT75" s="53">
        <f t="shared" si="14"/>
        <v>0</v>
      </c>
      <c r="AU75" s="53">
        <f t="shared" si="14"/>
        <v>0</v>
      </c>
      <c r="AV75" s="53">
        <f t="shared" si="14"/>
        <v>0</v>
      </c>
      <c r="AW75" s="53">
        <f t="shared" si="14"/>
        <v>0</v>
      </c>
      <c r="AX75" s="53">
        <f t="shared" si="14"/>
        <v>0</v>
      </c>
      <c r="AY75" s="53">
        <f t="shared" si="14"/>
        <v>0</v>
      </c>
      <c r="AZ75" s="53">
        <f t="shared" si="14"/>
        <v>0</v>
      </c>
      <c r="BA75" s="53">
        <f t="shared" si="14"/>
        <v>0</v>
      </c>
      <c r="BB75" s="53">
        <f t="shared" si="14"/>
        <v>0</v>
      </c>
      <c r="BC75" s="53">
        <f t="shared" si="14"/>
        <v>0</v>
      </c>
      <c r="BD75" s="53">
        <f t="shared" si="14"/>
        <v>0</v>
      </c>
      <c r="BE75" s="53">
        <f t="shared" si="14"/>
        <v>0</v>
      </c>
      <c r="BF75" s="53">
        <f t="shared" si="14"/>
        <v>0</v>
      </c>
      <c r="BG75" s="53">
        <f t="shared" si="14"/>
        <v>0</v>
      </c>
      <c r="BH75" s="53">
        <f t="shared" si="14"/>
        <v>0</v>
      </c>
      <c r="BI75" s="53">
        <f t="shared" si="14"/>
        <v>0</v>
      </c>
      <c r="BJ75" s="53">
        <f t="shared" si="14"/>
        <v>0</v>
      </c>
      <c r="BK75" s="53">
        <f t="shared" si="14"/>
        <v>0</v>
      </c>
      <c r="BL75" s="53">
        <f t="shared" si="14"/>
        <v>0</v>
      </c>
      <c r="BM75" s="53">
        <f t="shared" si="14"/>
        <v>0</v>
      </c>
      <c r="BN75" s="53">
        <f t="shared" si="14"/>
        <v>0</v>
      </c>
      <c r="BO75" s="53">
        <f t="shared" si="14"/>
        <v>0</v>
      </c>
      <c r="BP75" s="53">
        <f t="shared" si="14"/>
        <v>0</v>
      </c>
      <c r="BQ75" s="53">
        <f t="shared" si="14"/>
        <v>0</v>
      </c>
      <c r="BR75" s="53">
        <f t="shared" si="14"/>
        <v>0</v>
      </c>
      <c r="BS75" s="53">
        <f t="shared" si="14"/>
        <v>0</v>
      </c>
      <c r="BT75" s="53">
        <f t="shared" si="14"/>
        <v>0</v>
      </c>
      <c r="BU75" s="53">
        <f t="shared" si="14"/>
        <v>0</v>
      </c>
      <c r="BV75" s="53">
        <f t="shared" si="14"/>
        <v>0</v>
      </c>
      <c r="BW75" s="53">
        <f t="shared" si="14"/>
        <v>0</v>
      </c>
      <c r="BX75" s="53">
        <f t="shared" si="14"/>
        <v>0</v>
      </c>
      <c r="BY75" s="53">
        <f t="shared" si="14"/>
        <v>0</v>
      </c>
      <c r="BZ75" s="53">
        <f t="shared" si="14"/>
        <v>0</v>
      </c>
      <c r="CA75" s="53">
        <f t="shared" si="14"/>
        <v>0</v>
      </c>
      <c r="CB75" s="53">
        <f t="shared" si="14"/>
        <v>0</v>
      </c>
      <c r="CC75" s="53">
        <f t="shared" si="14"/>
        <v>0</v>
      </c>
      <c r="CD75" s="53">
        <f t="shared" si="14"/>
        <v>0</v>
      </c>
      <c r="CE75" s="53">
        <f t="shared" si="14"/>
        <v>0</v>
      </c>
      <c r="CF75" s="53">
        <f t="shared" si="14"/>
        <v>0</v>
      </c>
      <c r="CG75" s="53">
        <f t="shared" si="14"/>
        <v>0</v>
      </c>
      <c r="CH75" s="53">
        <f t="shared" si="14"/>
        <v>0</v>
      </c>
      <c r="CI75" s="53">
        <f t="shared" si="14"/>
        <v>0</v>
      </c>
      <c r="CJ75" s="53">
        <f t="shared" si="14"/>
        <v>0</v>
      </c>
      <c r="CK75" s="53">
        <f t="shared" si="14"/>
        <v>0</v>
      </c>
      <c r="CL75" s="53">
        <f t="shared" si="14"/>
        <v>0</v>
      </c>
      <c r="CM75" s="53">
        <f t="shared" si="14"/>
        <v>0</v>
      </c>
      <c r="CN75" s="53">
        <f t="shared" si="14"/>
        <v>0</v>
      </c>
      <c r="CO75" s="53">
        <f t="shared" si="14"/>
        <v>0</v>
      </c>
      <c r="CP75" s="53">
        <f t="shared" si="14"/>
        <v>0</v>
      </c>
      <c r="CQ75" s="53">
        <f t="shared" si="14"/>
        <v>0</v>
      </c>
      <c r="CR75" s="53">
        <f t="shared" si="14"/>
        <v>0</v>
      </c>
      <c r="CS75" s="53">
        <f t="shared" si="14"/>
        <v>0</v>
      </c>
      <c r="CT75" s="53">
        <f t="shared" si="14"/>
        <v>0</v>
      </c>
      <c r="CU75" s="53">
        <f t="shared" si="14"/>
        <v>0</v>
      </c>
      <c r="CV75" s="53">
        <f t="shared" si="14"/>
        <v>0</v>
      </c>
      <c r="CW75" s="53">
        <f t="shared" si="14"/>
        <v>0</v>
      </c>
      <c r="CX75" s="53">
        <f t="shared" si="14"/>
        <v>0</v>
      </c>
      <c r="CY75" s="53">
        <f t="shared" si="14"/>
        <v>0</v>
      </c>
      <c r="CZ75" s="53">
        <f t="shared" si="14"/>
        <v>0</v>
      </c>
      <c r="DA75" s="53">
        <f t="shared" si="14"/>
        <v>0</v>
      </c>
      <c r="DB75" s="53">
        <f t="shared" si="14"/>
        <v>0</v>
      </c>
      <c r="DC75" s="53">
        <f t="shared" si="14"/>
        <v>0</v>
      </c>
      <c r="DD75" s="53">
        <f t="shared" si="14"/>
        <v>0</v>
      </c>
      <c r="DE75" s="53">
        <f t="shared" si="14"/>
        <v>0</v>
      </c>
      <c r="DF75" s="53">
        <f t="shared" si="14"/>
        <v>0</v>
      </c>
      <c r="DG75" s="53">
        <f t="shared" si="14"/>
        <v>0</v>
      </c>
      <c r="DH75" s="53">
        <f t="shared" si="14"/>
        <v>0</v>
      </c>
      <c r="DI75" s="53">
        <f t="shared" si="14"/>
        <v>0</v>
      </c>
      <c r="DJ75" s="53">
        <f t="shared" si="14"/>
        <v>0</v>
      </c>
      <c r="DK75" s="53">
        <f t="shared" si="14"/>
        <v>0</v>
      </c>
      <c r="DL75" s="53">
        <f t="shared" si="14"/>
        <v>0</v>
      </c>
      <c r="DM75" s="53">
        <f t="shared" si="14"/>
        <v>0</v>
      </c>
      <c r="DN75" s="53">
        <f t="shared" si="14"/>
        <v>0</v>
      </c>
      <c r="DO75" s="53">
        <f t="shared" si="14"/>
        <v>0</v>
      </c>
      <c r="DP75" s="53">
        <f t="shared" si="14"/>
        <v>0</v>
      </c>
      <c r="DQ75" s="53">
        <f t="shared" si="14"/>
        <v>0</v>
      </c>
      <c r="DR75" s="53">
        <f t="shared" si="14"/>
        <v>0</v>
      </c>
      <c r="DS75" s="53">
        <f t="shared" si="14"/>
        <v>0</v>
      </c>
      <c r="DT75" s="53">
        <f t="shared" si="14"/>
        <v>0</v>
      </c>
      <c r="DU75" s="53">
        <f t="shared" si="14"/>
        <v>0</v>
      </c>
      <c r="DV75" s="53">
        <f t="shared" si="14"/>
        <v>0</v>
      </c>
    </row>
    <row r="76" spans="1:128" x14ac:dyDescent="0.2">
      <c r="A76" s="10" t="str">
        <f ca="1">Language!A$543</f>
        <v>срок амортизации</v>
      </c>
      <c r="B76" s="291">
        <v>10</v>
      </c>
      <c r="C76" s="59" t="str">
        <f ca="1">Language!A$48</f>
        <v>лет</v>
      </c>
      <c r="F76" s="6" t="s">
        <v>2961</v>
      </c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</row>
    <row r="77" spans="1:128" x14ac:dyDescent="0.2">
      <c r="A77" s="10" t="str">
        <f ca="1">Language!A$544</f>
        <v>амортизация</v>
      </c>
      <c r="C77" s="35" t="str">
        <f ca="1">CurName1</f>
        <v>тыс. руб.</v>
      </c>
      <c r="F77" s="6" t="s">
        <v>3082</v>
      </c>
      <c r="G77" s="53">
        <f>IF($B76=0,0,MIN(G75/$B76/12*Параметры!G$37,IF(G$2=1,G75,F79+G75-F75)))</f>
        <v>0</v>
      </c>
      <c r="H77" s="53">
        <f>IF($B76=0,0,MIN(H75/$B76/12*Параметры!H$37,IF(H$2=1,H75,G79+H75-G75)))</f>
        <v>0</v>
      </c>
      <c r="I77" s="53">
        <f>IF($B76=0,0,MIN(I75/$B76/12*Параметры!I$37,IF(I$2=1,I75,H79+I75-H75)))</f>
        <v>0</v>
      </c>
      <c r="J77" s="53">
        <f>IF($B76=0,0,MIN(J75/$B76/12*Параметры!J$37,IF(J$2=1,J75,I79+J75-I75)))</f>
        <v>0</v>
      </c>
      <c r="K77" s="53">
        <f>IF($B76=0,0,MIN(K75/$B76/12*Параметры!K$37,IF(K$2=1,K75,J79+K75-J75)))</f>
        <v>0</v>
      </c>
      <c r="L77" s="53">
        <f>IF($B76=0,0,MIN(L75/$B76/12*Параметры!L$37,IF(L$2=1,L75,K79+L75-K75)))</f>
        <v>0</v>
      </c>
      <c r="M77" s="53">
        <f>IF($B76=0,0,MIN(M75/$B76/12*Параметры!M$37,IF(M$2=1,M75,L79+M75-L75)))</f>
        <v>0</v>
      </c>
      <c r="N77" s="53">
        <f>IF($B76=0,0,MIN(N75/$B76/12*Параметры!N$37,IF(N$2=1,N75,M79+N75-M75)))</f>
        <v>0</v>
      </c>
      <c r="O77" s="53">
        <f>IF($B76=0,0,MIN(O75/$B76/12*Параметры!O$37,IF(O$2=1,O75,N79+O75-N75)))</f>
        <v>0</v>
      </c>
      <c r="P77" s="53">
        <f>IF($B76=0,0,MIN(P75/$B76/12*Параметры!P$37,IF(P$2=1,P75,O79+P75-O75)))</f>
        <v>0</v>
      </c>
      <c r="Q77" s="53">
        <f>IF($B76=0,0,MIN(Q75/$B76/12*Параметры!Q$37,IF(Q$2=1,Q75,P79+Q75-P75)))</f>
        <v>0</v>
      </c>
      <c r="R77" s="53">
        <f>IF($B76=0,0,MIN(R75/$B76/12*Параметры!R$37,IF(R$2=1,R75,Q79+R75-Q75)))</f>
        <v>0</v>
      </c>
      <c r="S77" s="53">
        <f>IF($B76=0,0,MIN(S75/$B76/12*Параметры!S$37,IF(S$2=1,S75,R79+S75-R75)))</f>
        <v>0</v>
      </c>
      <c r="T77" s="53">
        <f>IF($B76=0,0,MIN(T75/$B76/12*Параметры!T$37,IF(T$2=1,T75,S79+T75-S75)))</f>
        <v>0</v>
      </c>
      <c r="U77" s="53">
        <f>IF($B76=0,0,MIN(U75/$B76/12*Параметры!U$37,IF(U$2=1,U75,T79+U75-T75)))</f>
        <v>0</v>
      </c>
      <c r="V77" s="53">
        <f>IF($B76=0,0,MIN(V75/$B76/12*Параметры!V$37,IF(V$2=1,V75,U79+V75-U75)))</f>
        <v>0</v>
      </c>
      <c r="W77" s="53">
        <f>IF($B76=0,0,MIN(W75/$B76/12*Параметры!W$37,IF(W$2=1,W75,V79+W75-V75)))</f>
        <v>0</v>
      </c>
      <c r="X77" s="53">
        <f>IF($B76=0,0,MIN(X75/$B76/12*Параметры!X$37,IF(X$2=1,X75,W79+X75-W75)))</f>
        <v>0</v>
      </c>
      <c r="Y77" s="53">
        <f>IF($B76=0,0,MIN(Y75/$B76/12*Параметры!Y$37,IF(Y$2=1,Y75,X79+Y75-X75)))</f>
        <v>0</v>
      </c>
      <c r="Z77" s="53">
        <f>IF($B76=0,0,MIN(Z75/$B76/12*Параметры!Z$37,IF(Z$2=1,Z75,Y79+Z75-Y75)))</f>
        <v>0</v>
      </c>
      <c r="AA77" s="53">
        <f>IF($B76=0,0,MIN(AA75/$B76/12*Параметры!AA$37,IF(AA$2=1,AA75,Z79+AA75-Z75)))</f>
        <v>0</v>
      </c>
      <c r="AB77" s="53">
        <f>IF($B76=0,0,MIN(AB75/$B76/12*Параметры!AB$37,IF(AB$2=1,AB75,AA79+AB75-AA75)))</f>
        <v>0</v>
      </c>
      <c r="AC77" s="53">
        <f>IF($B76=0,0,MIN(AC75/$B76/12*Параметры!AC$37,IF(AC$2=1,AC75,AB79+AC75-AB75)))</f>
        <v>0</v>
      </c>
      <c r="AD77" s="53">
        <f>IF($B76=0,0,MIN(AD75/$B76/12*Параметры!AD$37,IF(AD$2=1,AD75,AC79+AD75-AC75)))</f>
        <v>0</v>
      </c>
      <c r="AE77" s="53">
        <f>IF($B76=0,0,MIN(AE75/$B76/12*Параметры!AE$37,IF(AE$2=1,AE75,AD79+AE75-AD75)))</f>
        <v>0</v>
      </c>
      <c r="AF77" s="53">
        <f>IF($B76=0,0,MIN(AF75/$B76/12*Параметры!AF$37,IF(AF$2=1,AF75,AE79+AF75-AE75)))</f>
        <v>0</v>
      </c>
      <c r="AG77" s="53">
        <f>IF($B76=0,0,MIN(AG75/$B76/12*Параметры!AG$37,IF(AG$2=1,AG75,AF79+AG75-AF75)))</f>
        <v>0</v>
      </c>
      <c r="AH77" s="53">
        <f>IF($B76=0,0,MIN(AH75/$B76/12*Параметры!AH$37,IF(AH$2=1,AH75,AG79+AH75-AG75)))</f>
        <v>0</v>
      </c>
      <c r="AI77" s="53">
        <f>IF($B76=0,0,MIN(AI75/$B76/12*Параметры!AI$37,IF(AI$2=1,AI75,AH79+AI75-AH75)))</f>
        <v>0</v>
      </c>
      <c r="AJ77" s="53">
        <f>IF($B76=0,0,MIN(AJ75/$B76/12*Параметры!AJ$37,IF(AJ$2=1,AJ75,AI79+AJ75-AI75)))</f>
        <v>0</v>
      </c>
      <c r="AK77" s="53">
        <f>IF($B76=0,0,MIN(AK75/$B76/12*Параметры!AK$37,IF(AK$2=1,AK75,AJ79+AK75-AJ75)))</f>
        <v>0</v>
      </c>
      <c r="AL77" s="53">
        <f>IF($B76=0,0,MIN(AL75/$B76/12*Параметры!AL$37,IF(AL$2=1,AL75,AK79+AL75-AK75)))</f>
        <v>0</v>
      </c>
      <c r="AM77" s="53">
        <f>IF($B76=0,0,MIN(AM75/$B76/12*Параметры!AM$37,IF(AM$2=1,AM75,AL79+AM75-AL75)))</f>
        <v>0</v>
      </c>
      <c r="AN77" s="53">
        <f>IF($B76=0,0,MIN(AN75/$B76/12*Параметры!AN$37,IF(AN$2=1,AN75,AM79+AN75-AM75)))</f>
        <v>0</v>
      </c>
      <c r="AO77" s="53">
        <f>IF($B76=0,0,MIN(AO75/$B76/12*Параметры!AO$37,IF(AO$2=1,AO75,AN79+AO75-AN75)))</f>
        <v>0</v>
      </c>
      <c r="AP77" s="53">
        <f>IF($B76=0,0,MIN(AP75/$B76/12*Параметры!AP$37,IF(AP$2=1,AP75,AO79+AP75-AO75)))</f>
        <v>0</v>
      </c>
      <c r="AQ77" s="53">
        <f>IF($B76=0,0,MIN(AQ75/$B76/12*Параметры!AQ$37,IF(AQ$2=1,AQ75,AP79+AQ75-AP75)))</f>
        <v>0</v>
      </c>
      <c r="AR77" s="53">
        <f>IF($B76=0,0,MIN(AR75/$B76/12*Параметры!AR$37,IF(AR$2=1,AR75,AQ79+AR75-AQ75)))</f>
        <v>0</v>
      </c>
      <c r="AS77" s="53">
        <f>IF($B76=0,0,MIN(AS75/$B76/12*Параметры!AS$37,IF(AS$2=1,AS75,AR79+AS75-AR75)))</f>
        <v>0</v>
      </c>
      <c r="AT77" s="53">
        <f>IF($B76=0,0,MIN(AT75/$B76/12*Параметры!AT$37,IF(AT$2=1,AT75,AS79+AT75-AS75)))</f>
        <v>0</v>
      </c>
      <c r="AU77" s="53">
        <f>IF($B76=0,0,MIN(AU75/$B76/12*Параметры!AU$37,IF(AU$2=1,AU75,AT79+AU75-AT75)))</f>
        <v>0</v>
      </c>
      <c r="AV77" s="53">
        <f>IF($B76=0,0,MIN(AV75/$B76/12*Параметры!AV$37,IF(AV$2=1,AV75,AU79+AV75-AU75)))</f>
        <v>0</v>
      </c>
      <c r="AW77" s="53">
        <f>IF($B76=0,0,MIN(AW75/$B76/12*Параметры!AW$37,IF(AW$2=1,AW75,AV79+AW75-AV75)))</f>
        <v>0</v>
      </c>
      <c r="AX77" s="53">
        <f>IF($B76=0,0,MIN(AX75/$B76/12*Параметры!AX$37,IF(AX$2=1,AX75,AW79+AX75-AW75)))</f>
        <v>0</v>
      </c>
      <c r="AY77" s="53">
        <f>IF($B76=0,0,MIN(AY75/$B76/12*Параметры!AY$37,IF(AY$2=1,AY75,AX79+AY75-AX75)))</f>
        <v>0</v>
      </c>
      <c r="AZ77" s="53">
        <f>IF($B76=0,0,MIN(AZ75/$B76/12*Параметры!AZ$37,IF(AZ$2=1,AZ75,AY79+AZ75-AY75)))</f>
        <v>0</v>
      </c>
      <c r="BA77" s="53">
        <f>IF($B76=0,0,MIN(BA75/$B76/12*Параметры!BA$37,IF(BA$2=1,BA75,AZ79+BA75-AZ75)))</f>
        <v>0</v>
      </c>
      <c r="BB77" s="53">
        <f>IF($B76=0,0,MIN(BB75/$B76/12*Параметры!BB$37,IF(BB$2=1,BB75,BA79+BB75-BA75)))</f>
        <v>0</v>
      </c>
      <c r="BC77" s="53">
        <f>IF($B76=0,0,MIN(BC75/$B76/12*Параметры!BC$37,IF(BC$2=1,BC75,BB79+BC75-BB75)))</f>
        <v>0</v>
      </c>
      <c r="BD77" s="53">
        <f>IF($B76=0,0,MIN(BD75/$B76/12*Параметры!BD$37,IF(BD$2=1,BD75,BC79+BD75-BC75)))</f>
        <v>0</v>
      </c>
      <c r="BE77" s="53">
        <f>IF($B76=0,0,MIN(BE75/$B76/12*Параметры!BE$37,IF(BE$2=1,BE75,BD79+BE75-BD75)))</f>
        <v>0</v>
      </c>
      <c r="BF77" s="53">
        <f>IF($B76=0,0,MIN(BF75/$B76/12*Параметры!BF$37,IF(BF$2=1,BF75,BE79+BF75-BE75)))</f>
        <v>0</v>
      </c>
      <c r="BG77" s="53">
        <f>IF($B76=0,0,MIN(BG75/$B76/12*Параметры!BG$37,IF(BG$2=1,BG75,BF79+BG75-BF75)))</f>
        <v>0</v>
      </c>
      <c r="BH77" s="53">
        <f>IF($B76=0,0,MIN(BH75/$B76/12*Параметры!BH$37,IF(BH$2=1,BH75,BG79+BH75-BG75)))</f>
        <v>0</v>
      </c>
      <c r="BI77" s="53">
        <f>IF($B76=0,0,MIN(BI75/$B76/12*Параметры!BI$37,IF(BI$2=1,BI75,BH79+BI75-BH75)))</f>
        <v>0</v>
      </c>
      <c r="BJ77" s="53">
        <f>IF($B76=0,0,MIN(BJ75/$B76/12*Параметры!BJ$37,IF(BJ$2=1,BJ75,BI79+BJ75-BI75)))</f>
        <v>0</v>
      </c>
      <c r="BK77" s="53">
        <f>IF($B76=0,0,MIN(BK75/$B76/12*Параметры!BK$37,IF(BK$2=1,BK75,BJ79+BK75-BJ75)))</f>
        <v>0</v>
      </c>
      <c r="BL77" s="53">
        <f>IF($B76=0,0,MIN(BL75/$B76/12*Параметры!BL$37,IF(BL$2=1,BL75,BK79+BL75-BK75)))</f>
        <v>0</v>
      </c>
      <c r="BM77" s="53">
        <f>IF($B76=0,0,MIN(BM75/$B76/12*Параметры!BM$37,IF(BM$2=1,BM75,BL79+BM75-BL75)))</f>
        <v>0</v>
      </c>
      <c r="BN77" s="53">
        <f>IF($B76=0,0,MIN(BN75/$B76/12*Параметры!BN$37,IF(BN$2=1,BN75,BM79+BN75-BM75)))</f>
        <v>0</v>
      </c>
      <c r="BO77" s="53">
        <f>IF($B76=0,0,MIN(BO75/$B76/12*Параметры!BO$37,IF(BO$2=1,BO75,BN79+BO75-BN75)))</f>
        <v>0</v>
      </c>
      <c r="BP77" s="53">
        <f>IF($B76=0,0,MIN(BP75/$B76/12*Параметры!BP$37,IF(BP$2=1,BP75,BO79+BP75-BO75)))</f>
        <v>0</v>
      </c>
      <c r="BQ77" s="53">
        <f>IF($B76=0,0,MIN(BQ75/$B76/12*Параметры!BQ$37,IF(BQ$2=1,BQ75,BP79+BQ75-BP75)))</f>
        <v>0</v>
      </c>
      <c r="BR77" s="53">
        <f>IF($B76=0,0,MIN(BR75/$B76/12*Параметры!BR$37,IF(BR$2=1,BR75,BQ79+BR75-BQ75)))</f>
        <v>0</v>
      </c>
      <c r="BS77" s="53">
        <f>IF($B76=0,0,MIN(BS75/$B76/12*Параметры!BS$37,IF(BS$2=1,BS75,BR79+BS75-BR75)))</f>
        <v>0</v>
      </c>
      <c r="BT77" s="53">
        <f>IF($B76=0,0,MIN(BT75/$B76/12*Параметры!BT$37,IF(BT$2=1,BT75,BS79+BT75-BS75)))</f>
        <v>0</v>
      </c>
      <c r="BU77" s="53">
        <f>IF($B76=0,0,MIN(BU75/$B76/12*Параметры!BU$37,IF(BU$2=1,BU75,BT79+BU75-BT75)))</f>
        <v>0</v>
      </c>
      <c r="BV77" s="53">
        <f>IF($B76=0,0,MIN(BV75/$B76/12*Параметры!BV$37,IF(BV$2=1,BV75,BU79+BV75-BU75)))</f>
        <v>0</v>
      </c>
      <c r="BW77" s="53">
        <f>IF($B76=0,0,MIN(BW75/$B76/12*Параметры!BW$37,IF(BW$2=1,BW75,BV79+BW75-BV75)))</f>
        <v>0</v>
      </c>
      <c r="BX77" s="53">
        <f>IF($B76=0,0,MIN(BX75/$B76/12*Параметры!BX$37,IF(BX$2=1,BX75,BW79+BX75-BW75)))</f>
        <v>0</v>
      </c>
      <c r="BY77" s="53">
        <f>IF($B76=0,0,MIN(BY75/$B76/12*Параметры!BY$37,IF(BY$2=1,BY75,BX79+BY75-BX75)))</f>
        <v>0</v>
      </c>
      <c r="BZ77" s="53">
        <f>IF($B76=0,0,MIN(BZ75/$B76/12*Параметры!BZ$37,IF(BZ$2=1,BZ75,BY79+BZ75-BY75)))</f>
        <v>0</v>
      </c>
      <c r="CA77" s="53">
        <f>IF($B76=0,0,MIN(CA75/$B76/12*Параметры!CA$37,IF(CA$2=1,CA75,BZ79+CA75-BZ75)))</f>
        <v>0</v>
      </c>
      <c r="CB77" s="53">
        <f>IF($B76=0,0,MIN(CB75/$B76/12*Параметры!CB$37,IF(CB$2=1,CB75,CA79+CB75-CA75)))</f>
        <v>0</v>
      </c>
      <c r="CC77" s="53">
        <f>IF($B76=0,0,MIN(CC75/$B76/12*Параметры!CC$37,IF(CC$2=1,CC75,CB79+CC75-CB75)))</f>
        <v>0</v>
      </c>
      <c r="CD77" s="53">
        <f>IF($B76=0,0,MIN(CD75/$B76/12*Параметры!CD$37,IF(CD$2=1,CD75,CC79+CD75-CC75)))</f>
        <v>0</v>
      </c>
      <c r="CE77" s="53">
        <f>IF($B76=0,0,MIN(CE75/$B76/12*Параметры!CE$37,IF(CE$2=1,CE75,CD79+CE75-CD75)))</f>
        <v>0</v>
      </c>
      <c r="CF77" s="53">
        <f>IF($B76=0,0,MIN(CF75/$B76/12*Параметры!CF$37,IF(CF$2=1,CF75,CE79+CF75-CE75)))</f>
        <v>0</v>
      </c>
      <c r="CG77" s="53">
        <f>IF($B76=0,0,MIN(CG75/$B76/12*Параметры!CG$37,IF(CG$2=1,CG75,CF79+CG75-CF75)))</f>
        <v>0</v>
      </c>
      <c r="CH77" s="53">
        <f>IF($B76=0,0,MIN(CH75/$B76/12*Параметры!CH$37,IF(CH$2=1,CH75,CG79+CH75-CG75)))</f>
        <v>0</v>
      </c>
      <c r="CI77" s="53">
        <f>IF($B76=0,0,MIN(CI75/$B76/12*Параметры!CI$37,IF(CI$2=1,CI75,CH79+CI75-CH75)))</f>
        <v>0</v>
      </c>
      <c r="CJ77" s="53">
        <f>IF($B76=0,0,MIN(CJ75/$B76/12*Параметры!CJ$37,IF(CJ$2=1,CJ75,CI79+CJ75-CI75)))</f>
        <v>0</v>
      </c>
      <c r="CK77" s="53">
        <f>IF($B76=0,0,MIN(CK75/$B76/12*Параметры!CK$37,IF(CK$2=1,CK75,CJ79+CK75-CJ75)))</f>
        <v>0</v>
      </c>
      <c r="CL77" s="53">
        <f>IF($B76=0,0,MIN(CL75/$B76/12*Параметры!CL$37,IF(CL$2=1,CL75,CK79+CL75-CK75)))</f>
        <v>0</v>
      </c>
      <c r="CM77" s="53">
        <f>IF($B76=0,0,MIN(CM75/$B76/12*Параметры!CM$37,IF(CM$2=1,CM75,CL79+CM75-CL75)))</f>
        <v>0</v>
      </c>
      <c r="CN77" s="53">
        <f>IF($B76=0,0,MIN(CN75/$B76/12*Параметры!CN$37,IF(CN$2=1,CN75,CM79+CN75-CM75)))</f>
        <v>0</v>
      </c>
      <c r="CO77" s="53">
        <f>IF($B76=0,0,MIN(CO75/$B76/12*Параметры!CO$37,IF(CO$2=1,CO75,CN79+CO75-CN75)))</f>
        <v>0</v>
      </c>
      <c r="CP77" s="53">
        <f>IF($B76=0,0,MIN(CP75/$B76/12*Параметры!CP$37,IF(CP$2=1,CP75,CO79+CP75-CO75)))</f>
        <v>0</v>
      </c>
      <c r="CQ77" s="53">
        <f>IF($B76=0,0,MIN(CQ75/$B76/12*Параметры!CQ$37,IF(CQ$2=1,CQ75,CP79+CQ75-CP75)))</f>
        <v>0</v>
      </c>
      <c r="CR77" s="53">
        <f>IF($B76=0,0,MIN(CR75/$B76/12*Параметры!CR$37,IF(CR$2=1,CR75,CQ79+CR75-CQ75)))</f>
        <v>0</v>
      </c>
      <c r="CS77" s="53">
        <f>IF($B76=0,0,MIN(CS75/$B76/12*Параметры!CS$37,IF(CS$2=1,CS75,CR79+CS75-CR75)))</f>
        <v>0</v>
      </c>
      <c r="CT77" s="53">
        <f>IF($B76=0,0,MIN(CT75/$B76/12*Параметры!CT$37,IF(CT$2=1,CT75,CS79+CT75-CS75)))</f>
        <v>0</v>
      </c>
      <c r="CU77" s="53">
        <f>IF($B76=0,0,MIN(CU75/$B76/12*Параметры!CU$37,IF(CU$2=1,CU75,CT79+CU75-CT75)))</f>
        <v>0</v>
      </c>
      <c r="CV77" s="53">
        <f>IF($B76=0,0,MIN(CV75/$B76/12*Параметры!CV$37,IF(CV$2=1,CV75,CU79+CV75-CU75)))</f>
        <v>0</v>
      </c>
      <c r="CW77" s="53">
        <f>IF($B76=0,0,MIN(CW75/$B76/12*Параметры!CW$37,IF(CW$2=1,CW75,CV79+CW75-CV75)))</f>
        <v>0</v>
      </c>
      <c r="CX77" s="53">
        <f>IF($B76=0,0,MIN(CX75/$B76/12*Параметры!CX$37,IF(CX$2=1,CX75,CW79+CX75-CW75)))</f>
        <v>0</v>
      </c>
      <c r="CY77" s="53">
        <f>IF($B76=0,0,MIN(CY75/$B76/12*Параметры!CY$37,IF(CY$2=1,CY75,CX79+CY75-CX75)))</f>
        <v>0</v>
      </c>
      <c r="CZ77" s="53">
        <f>IF($B76=0,0,MIN(CZ75/$B76/12*Параметры!CZ$37,IF(CZ$2=1,CZ75,CY79+CZ75-CY75)))</f>
        <v>0</v>
      </c>
      <c r="DA77" s="53">
        <f>IF($B76=0,0,MIN(DA75/$B76/12*Параметры!DA$37,IF(DA$2=1,DA75,CZ79+DA75-CZ75)))</f>
        <v>0</v>
      </c>
      <c r="DB77" s="53">
        <f>IF($B76=0,0,MIN(DB75/$B76/12*Параметры!DB$37,IF(DB$2=1,DB75,DA79+DB75-DA75)))</f>
        <v>0</v>
      </c>
      <c r="DC77" s="53">
        <f>IF($B76=0,0,MIN(DC75/$B76/12*Параметры!DC$37,IF(DC$2=1,DC75,DB79+DC75-DB75)))</f>
        <v>0</v>
      </c>
      <c r="DD77" s="53">
        <f>IF($B76=0,0,MIN(DD75/$B76/12*Параметры!DD$37,IF(DD$2=1,DD75,DC79+DD75-DC75)))</f>
        <v>0</v>
      </c>
      <c r="DE77" s="53">
        <f>IF($B76=0,0,MIN(DE75/$B76/12*Параметры!DE$37,IF(DE$2=1,DE75,DD79+DE75-DD75)))</f>
        <v>0</v>
      </c>
      <c r="DF77" s="53">
        <f>IF($B76=0,0,MIN(DF75/$B76/12*Параметры!DF$37,IF(DF$2=1,DF75,DE79+DF75-DE75)))</f>
        <v>0</v>
      </c>
      <c r="DG77" s="53">
        <f>IF($B76=0,0,MIN(DG75/$B76/12*Параметры!DG$37,IF(DG$2=1,DG75,DF79+DG75-DF75)))</f>
        <v>0</v>
      </c>
      <c r="DH77" s="53">
        <f>IF($B76=0,0,MIN(DH75/$B76/12*Параметры!DH$37,IF(DH$2=1,DH75,DG79+DH75-DG75)))</f>
        <v>0</v>
      </c>
      <c r="DI77" s="53">
        <f>IF($B76=0,0,MIN(DI75/$B76/12*Параметры!DI$37,IF(DI$2=1,DI75,DH79+DI75-DH75)))</f>
        <v>0</v>
      </c>
      <c r="DJ77" s="53">
        <f>IF($B76=0,0,MIN(DJ75/$B76/12*Параметры!DJ$37,IF(DJ$2=1,DJ75,DI79+DJ75-DI75)))</f>
        <v>0</v>
      </c>
      <c r="DK77" s="53">
        <f>IF($B76=0,0,MIN(DK75/$B76/12*Параметры!DK$37,IF(DK$2=1,DK75,DJ79+DK75-DJ75)))</f>
        <v>0</v>
      </c>
      <c r="DL77" s="53">
        <f>IF($B76=0,0,MIN(DL75/$B76/12*Параметры!DL$37,IF(DL$2=1,DL75,DK79+DL75-DK75)))</f>
        <v>0</v>
      </c>
      <c r="DM77" s="53">
        <f>IF($B76=0,0,MIN(DM75/$B76/12*Параметры!DM$37,IF(DM$2=1,DM75,DL79+DM75-DL75)))</f>
        <v>0</v>
      </c>
      <c r="DN77" s="53">
        <f>IF($B76=0,0,MIN(DN75/$B76/12*Параметры!DN$37,IF(DN$2=1,DN75,DM79+DN75-DM75)))</f>
        <v>0</v>
      </c>
      <c r="DO77" s="53">
        <f>IF($B76=0,0,MIN(DO75/$B76/12*Параметры!DO$37,IF(DO$2=1,DO75,DN79+DO75-DN75)))</f>
        <v>0</v>
      </c>
      <c r="DP77" s="53">
        <f>IF($B76=0,0,MIN(DP75/$B76/12*Параметры!DP$37,IF(DP$2=1,DP75,DO79+DP75-DO75)))</f>
        <v>0</v>
      </c>
      <c r="DQ77" s="53">
        <f>IF($B76=0,0,MIN(DQ75/$B76/12*Параметры!DQ$37,IF(DQ$2=1,DQ75,DP79+DQ75-DP75)))</f>
        <v>0</v>
      </c>
      <c r="DR77" s="53">
        <f>IF($B76=0,0,MIN(DR75/$B76/12*Параметры!DR$37,IF(DR$2=1,DR75,DQ79+DR75-DQ75)))</f>
        <v>0</v>
      </c>
      <c r="DS77" s="53">
        <f>IF($B76=0,0,MIN(DS75/$B76/12*Параметры!DS$37,IF(DS$2=1,DS75,DR79+DS75-DR75)))</f>
        <v>0</v>
      </c>
      <c r="DT77" s="53">
        <f>IF($B76=0,0,MIN(DT75/$B76/12*Параметры!DT$37,IF(DT$2=1,DT75,DS79+DT75-DS75)))</f>
        <v>0</v>
      </c>
      <c r="DU77" s="53">
        <f>IF($B76=0,0,MIN(DU75/$B76/12*Параметры!DU$37,IF(DU$2=1,DU75,DT79+DU75-DT75)))</f>
        <v>0</v>
      </c>
      <c r="DV77" s="53">
        <f>IF($B76=0,0,MIN(DV75/$B76/12*Параметры!DV$37,IF(DV$2=1,DV75,DU79+DV75-DU75)))</f>
        <v>0</v>
      </c>
      <c r="DX77" s="55">
        <f>SUM(G77:DW77)</f>
        <v>0</v>
      </c>
    </row>
    <row r="78" spans="1:128" x14ac:dyDescent="0.2">
      <c r="A78" s="10" t="str">
        <f ca="1">Language!A$545</f>
        <v>накопленная амортизация</v>
      </c>
      <c r="C78" s="35" t="str">
        <f ca="1">CurName1</f>
        <v>тыс. руб.</v>
      </c>
      <c r="F78" s="6" t="s">
        <v>3083</v>
      </c>
      <c r="G78" s="53">
        <f>G77</f>
        <v>0</v>
      </c>
      <c r="H78" s="53">
        <f>G78+H77</f>
        <v>0</v>
      </c>
      <c r="I78" s="53">
        <f>H78+I77</f>
        <v>0</v>
      </c>
      <c r="J78" s="53">
        <f t="shared" ref="J78:DV78" si="15">I78+J77</f>
        <v>0</v>
      </c>
      <c r="K78" s="53">
        <f t="shared" si="15"/>
        <v>0</v>
      </c>
      <c r="L78" s="53">
        <f t="shared" si="15"/>
        <v>0</v>
      </c>
      <c r="M78" s="53">
        <f t="shared" si="15"/>
        <v>0</v>
      </c>
      <c r="N78" s="53">
        <f t="shared" si="15"/>
        <v>0</v>
      </c>
      <c r="O78" s="53">
        <f t="shared" si="15"/>
        <v>0</v>
      </c>
      <c r="P78" s="53">
        <f t="shared" si="15"/>
        <v>0</v>
      </c>
      <c r="Q78" s="53">
        <f t="shared" si="15"/>
        <v>0</v>
      </c>
      <c r="R78" s="53">
        <f t="shared" si="15"/>
        <v>0</v>
      </c>
      <c r="S78" s="53">
        <f t="shared" si="15"/>
        <v>0</v>
      </c>
      <c r="T78" s="53">
        <f t="shared" si="15"/>
        <v>0</v>
      </c>
      <c r="U78" s="53">
        <f t="shared" si="15"/>
        <v>0</v>
      </c>
      <c r="V78" s="53">
        <f t="shared" si="15"/>
        <v>0</v>
      </c>
      <c r="W78" s="53">
        <f t="shared" si="15"/>
        <v>0</v>
      </c>
      <c r="X78" s="53">
        <f t="shared" si="15"/>
        <v>0</v>
      </c>
      <c r="Y78" s="53">
        <f t="shared" si="15"/>
        <v>0</v>
      </c>
      <c r="Z78" s="53">
        <f t="shared" si="15"/>
        <v>0</v>
      </c>
      <c r="AA78" s="53">
        <f t="shared" si="15"/>
        <v>0</v>
      </c>
      <c r="AB78" s="53">
        <f t="shared" si="15"/>
        <v>0</v>
      </c>
      <c r="AC78" s="53">
        <f t="shared" si="15"/>
        <v>0</v>
      </c>
      <c r="AD78" s="53">
        <f t="shared" si="15"/>
        <v>0</v>
      </c>
      <c r="AE78" s="53">
        <f t="shared" si="15"/>
        <v>0</v>
      </c>
      <c r="AF78" s="53">
        <f t="shared" si="15"/>
        <v>0</v>
      </c>
      <c r="AG78" s="53">
        <f t="shared" si="15"/>
        <v>0</v>
      </c>
      <c r="AH78" s="53">
        <f t="shared" si="15"/>
        <v>0</v>
      </c>
      <c r="AI78" s="53">
        <f t="shared" si="15"/>
        <v>0</v>
      </c>
      <c r="AJ78" s="53">
        <f t="shared" si="15"/>
        <v>0</v>
      </c>
      <c r="AK78" s="53">
        <f t="shared" si="15"/>
        <v>0</v>
      </c>
      <c r="AL78" s="53">
        <f t="shared" si="15"/>
        <v>0</v>
      </c>
      <c r="AM78" s="53">
        <f t="shared" si="15"/>
        <v>0</v>
      </c>
      <c r="AN78" s="53">
        <f t="shared" si="15"/>
        <v>0</v>
      </c>
      <c r="AO78" s="53">
        <f t="shared" si="15"/>
        <v>0</v>
      </c>
      <c r="AP78" s="53">
        <f t="shared" si="15"/>
        <v>0</v>
      </c>
      <c r="AQ78" s="53">
        <f t="shared" si="15"/>
        <v>0</v>
      </c>
      <c r="AR78" s="53">
        <f t="shared" si="15"/>
        <v>0</v>
      </c>
      <c r="AS78" s="53">
        <f t="shared" si="15"/>
        <v>0</v>
      </c>
      <c r="AT78" s="53">
        <f t="shared" si="15"/>
        <v>0</v>
      </c>
      <c r="AU78" s="53">
        <f t="shared" si="15"/>
        <v>0</v>
      </c>
      <c r="AV78" s="53">
        <f t="shared" si="15"/>
        <v>0</v>
      </c>
      <c r="AW78" s="53">
        <f t="shared" si="15"/>
        <v>0</v>
      </c>
      <c r="AX78" s="53">
        <f t="shared" si="15"/>
        <v>0</v>
      </c>
      <c r="AY78" s="53">
        <f t="shared" si="15"/>
        <v>0</v>
      </c>
      <c r="AZ78" s="53">
        <f t="shared" si="15"/>
        <v>0</v>
      </c>
      <c r="BA78" s="53">
        <f t="shared" si="15"/>
        <v>0</v>
      </c>
      <c r="BB78" s="53">
        <f t="shared" si="15"/>
        <v>0</v>
      </c>
      <c r="BC78" s="53">
        <f t="shared" si="15"/>
        <v>0</v>
      </c>
      <c r="BD78" s="53">
        <f t="shared" si="15"/>
        <v>0</v>
      </c>
      <c r="BE78" s="53">
        <f t="shared" si="15"/>
        <v>0</v>
      </c>
      <c r="BF78" s="53">
        <f t="shared" si="15"/>
        <v>0</v>
      </c>
      <c r="BG78" s="53">
        <f t="shared" si="15"/>
        <v>0</v>
      </c>
      <c r="BH78" s="53">
        <f t="shared" si="15"/>
        <v>0</v>
      </c>
      <c r="BI78" s="53">
        <f t="shared" si="15"/>
        <v>0</v>
      </c>
      <c r="BJ78" s="53">
        <f t="shared" si="15"/>
        <v>0</v>
      </c>
      <c r="BK78" s="53">
        <f t="shared" si="15"/>
        <v>0</v>
      </c>
      <c r="BL78" s="53">
        <f t="shared" si="15"/>
        <v>0</v>
      </c>
      <c r="BM78" s="53">
        <f t="shared" si="15"/>
        <v>0</v>
      </c>
      <c r="BN78" s="53">
        <f t="shared" si="15"/>
        <v>0</v>
      </c>
      <c r="BO78" s="53">
        <f t="shared" si="15"/>
        <v>0</v>
      </c>
      <c r="BP78" s="53">
        <f t="shared" si="15"/>
        <v>0</v>
      </c>
      <c r="BQ78" s="53">
        <f t="shared" si="15"/>
        <v>0</v>
      </c>
      <c r="BR78" s="53">
        <f t="shared" si="15"/>
        <v>0</v>
      </c>
      <c r="BS78" s="53">
        <f t="shared" si="15"/>
        <v>0</v>
      </c>
      <c r="BT78" s="53">
        <f t="shared" si="15"/>
        <v>0</v>
      </c>
      <c r="BU78" s="53">
        <f t="shared" si="15"/>
        <v>0</v>
      </c>
      <c r="BV78" s="53">
        <f t="shared" si="15"/>
        <v>0</v>
      </c>
      <c r="BW78" s="53">
        <f t="shared" si="15"/>
        <v>0</v>
      </c>
      <c r="BX78" s="53">
        <f t="shared" si="15"/>
        <v>0</v>
      </c>
      <c r="BY78" s="53">
        <f t="shared" si="15"/>
        <v>0</v>
      </c>
      <c r="BZ78" s="53">
        <f t="shared" si="15"/>
        <v>0</v>
      </c>
      <c r="CA78" s="53">
        <f t="shared" si="15"/>
        <v>0</v>
      </c>
      <c r="CB78" s="53">
        <f t="shared" si="15"/>
        <v>0</v>
      </c>
      <c r="CC78" s="53">
        <f t="shared" si="15"/>
        <v>0</v>
      </c>
      <c r="CD78" s="53">
        <f t="shared" si="15"/>
        <v>0</v>
      </c>
      <c r="CE78" s="53">
        <f t="shared" si="15"/>
        <v>0</v>
      </c>
      <c r="CF78" s="53">
        <f t="shared" si="15"/>
        <v>0</v>
      </c>
      <c r="CG78" s="53">
        <f t="shared" si="15"/>
        <v>0</v>
      </c>
      <c r="CH78" s="53">
        <f t="shared" si="15"/>
        <v>0</v>
      </c>
      <c r="CI78" s="53">
        <f t="shared" si="15"/>
        <v>0</v>
      </c>
      <c r="CJ78" s="53">
        <f t="shared" si="15"/>
        <v>0</v>
      </c>
      <c r="CK78" s="53">
        <f t="shared" si="15"/>
        <v>0</v>
      </c>
      <c r="CL78" s="53">
        <f t="shared" si="15"/>
        <v>0</v>
      </c>
      <c r="CM78" s="53">
        <f t="shared" si="15"/>
        <v>0</v>
      </c>
      <c r="CN78" s="53">
        <f t="shared" si="15"/>
        <v>0</v>
      </c>
      <c r="CO78" s="53">
        <f t="shared" si="15"/>
        <v>0</v>
      </c>
      <c r="CP78" s="53">
        <f t="shared" si="15"/>
        <v>0</v>
      </c>
      <c r="CQ78" s="53">
        <f t="shared" si="15"/>
        <v>0</v>
      </c>
      <c r="CR78" s="53">
        <f t="shared" si="15"/>
        <v>0</v>
      </c>
      <c r="CS78" s="53">
        <f t="shared" si="15"/>
        <v>0</v>
      </c>
      <c r="CT78" s="53">
        <f t="shared" si="15"/>
        <v>0</v>
      </c>
      <c r="CU78" s="53">
        <f t="shared" si="15"/>
        <v>0</v>
      </c>
      <c r="CV78" s="53">
        <f t="shared" si="15"/>
        <v>0</v>
      </c>
      <c r="CW78" s="53">
        <f t="shared" si="15"/>
        <v>0</v>
      </c>
      <c r="CX78" s="53">
        <f t="shared" si="15"/>
        <v>0</v>
      </c>
      <c r="CY78" s="53">
        <f t="shared" si="15"/>
        <v>0</v>
      </c>
      <c r="CZ78" s="53">
        <f t="shared" si="15"/>
        <v>0</v>
      </c>
      <c r="DA78" s="53">
        <f t="shared" si="15"/>
        <v>0</v>
      </c>
      <c r="DB78" s="53">
        <f t="shared" si="15"/>
        <v>0</v>
      </c>
      <c r="DC78" s="53">
        <f t="shared" si="15"/>
        <v>0</v>
      </c>
      <c r="DD78" s="53">
        <f t="shared" si="15"/>
        <v>0</v>
      </c>
      <c r="DE78" s="53">
        <f t="shared" si="15"/>
        <v>0</v>
      </c>
      <c r="DF78" s="53">
        <f t="shared" si="15"/>
        <v>0</v>
      </c>
      <c r="DG78" s="53">
        <f t="shared" si="15"/>
        <v>0</v>
      </c>
      <c r="DH78" s="53">
        <f t="shared" si="15"/>
        <v>0</v>
      </c>
      <c r="DI78" s="53">
        <f t="shared" si="15"/>
        <v>0</v>
      </c>
      <c r="DJ78" s="53">
        <f t="shared" si="15"/>
        <v>0</v>
      </c>
      <c r="DK78" s="53">
        <f t="shared" si="15"/>
        <v>0</v>
      </c>
      <c r="DL78" s="53">
        <f t="shared" si="15"/>
        <v>0</v>
      </c>
      <c r="DM78" s="53">
        <f t="shared" si="15"/>
        <v>0</v>
      </c>
      <c r="DN78" s="53">
        <f t="shared" si="15"/>
        <v>0</v>
      </c>
      <c r="DO78" s="53">
        <f t="shared" si="15"/>
        <v>0</v>
      </c>
      <c r="DP78" s="53">
        <f t="shared" si="15"/>
        <v>0</v>
      </c>
      <c r="DQ78" s="53">
        <f t="shared" si="15"/>
        <v>0</v>
      </c>
      <c r="DR78" s="53">
        <f t="shared" si="15"/>
        <v>0</v>
      </c>
      <c r="DS78" s="53">
        <f t="shared" si="15"/>
        <v>0</v>
      </c>
      <c r="DT78" s="53">
        <f t="shared" si="15"/>
        <v>0</v>
      </c>
      <c r="DU78" s="53">
        <f t="shared" si="15"/>
        <v>0</v>
      </c>
      <c r="DV78" s="53">
        <f t="shared" si="15"/>
        <v>0</v>
      </c>
    </row>
    <row r="79" spans="1:128" x14ac:dyDescent="0.2">
      <c r="A79" s="10" t="str">
        <f ca="1">Language!A$546</f>
        <v>остаточная балансовая стоимость</v>
      </c>
      <c r="C79" s="35" t="str">
        <f ca="1">CurName1</f>
        <v>тыс. руб.</v>
      </c>
      <c r="F79" s="6" t="s">
        <v>694</v>
      </c>
      <c r="G79" s="56">
        <f t="shared" ref="G79:N79" si="16">G75-G78</f>
        <v>0</v>
      </c>
      <c r="H79" s="56">
        <f t="shared" si="16"/>
        <v>0</v>
      </c>
      <c r="I79" s="56">
        <f t="shared" si="16"/>
        <v>0</v>
      </c>
      <c r="J79" s="56">
        <f t="shared" si="16"/>
        <v>0</v>
      </c>
      <c r="K79" s="56">
        <f t="shared" si="16"/>
        <v>0</v>
      </c>
      <c r="L79" s="56">
        <f t="shared" si="16"/>
        <v>0</v>
      </c>
      <c r="M79" s="56">
        <f t="shared" si="16"/>
        <v>0</v>
      </c>
      <c r="N79" s="56">
        <f t="shared" si="16"/>
        <v>0</v>
      </c>
      <c r="O79" s="56">
        <f t="shared" ref="O79:AT79" si="17">O75-O78</f>
        <v>0</v>
      </c>
      <c r="P79" s="56">
        <f t="shared" si="17"/>
        <v>0</v>
      </c>
      <c r="Q79" s="56">
        <f t="shared" si="17"/>
        <v>0</v>
      </c>
      <c r="R79" s="56">
        <f t="shared" si="17"/>
        <v>0</v>
      </c>
      <c r="S79" s="56">
        <f t="shared" si="17"/>
        <v>0</v>
      </c>
      <c r="T79" s="56">
        <f t="shared" si="17"/>
        <v>0</v>
      </c>
      <c r="U79" s="56">
        <f t="shared" si="17"/>
        <v>0</v>
      </c>
      <c r="V79" s="56">
        <f t="shared" si="17"/>
        <v>0</v>
      </c>
      <c r="W79" s="56">
        <f t="shared" si="17"/>
        <v>0</v>
      </c>
      <c r="X79" s="56">
        <f t="shared" si="17"/>
        <v>0</v>
      </c>
      <c r="Y79" s="56">
        <f t="shared" si="17"/>
        <v>0</v>
      </c>
      <c r="Z79" s="56">
        <f t="shared" si="17"/>
        <v>0</v>
      </c>
      <c r="AA79" s="56">
        <f t="shared" si="17"/>
        <v>0</v>
      </c>
      <c r="AB79" s="56">
        <f t="shared" si="17"/>
        <v>0</v>
      </c>
      <c r="AC79" s="56">
        <f t="shared" si="17"/>
        <v>0</v>
      </c>
      <c r="AD79" s="56">
        <f t="shared" si="17"/>
        <v>0</v>
      </c>
      <c r="AE79" s="56">
        <f t="shared" si="17"/>
        <v>0</v>
      </c>
      <c r="AF79" s="56">
        <f t="shared" si="17"/>
        <v>0</v>
      </c>
      <c r="AG79" s="56">
        <f t="shared" si="17"/>
        <v>0</v>
      </c>
      <c r="AH79" s="56">
        <f t="shared" si="17"/>
        <v>0</v>
      </c>
      <c r="AI79" s="56">
        <f t="shared" si="17"/>
        <v>0</v>
      </c>
      <c r="AJ79" s="56">
        <f t="shared" si="17"/>
        <v>0</v>
      </c>
      <c r="AK79" s="56">
        <f t="shared" si="17"/>
        <v>0</v>
      </c>
      <c r="AL79" s="56">
        <f t="shared" si="17"/>
        <v>0</v>
      </c>
      <c r="AM79" s="56">
        <f t="shared" si="17"/>
        <v>0</v>
      </c>
      <c r="AN79" s="56">
        <f t="shared" si="17"/>
        <v>0</v>
      </c>
      <c r="AO79" s="56">
        <f t="shared" si="17"/>
        <v>0</v>
      </c>
      <c r="AP79" s="56">
        <f t="shared" si="17"/>
        <v>0</v>
      </c>
      <c r="AQ79" s="56">
        <f t="shared" si="17"/>
        <v>0</v>
      </c>
      <c r="AR79" s="56">
        <f t="shared" si="17"/>
        <v>0</v>
      </c>
      <c r="AS79" s="56">
        <f t="shared" si="17"/>
        <v>0</v>
      </c>
      <c r="AT79" s="56">
        <f t="shared" si="17"/>
        <v>0</v>
      </c>
      <c r="AU79" s="56">
        <f t="shared" ref="AU79:BZ79" si="18">AU75-AU78</f>
        <v>0</v>
      </c>
      <c r="AV79" s="56">
        <f t="shared" si="18"/>
        <v>0</v>
      </c>
      <c r="AW79" s="56">
        <f t="shared" si="18"/>
        <v>0</v>
      </c>
      <c r="AX79" s="56">
        <f t="shared" si="18"/>
        <v>0</v>
      </c>
      <c r="AY79" s="56">
        <f t="shared" si="18"/>
        <v>0</v>
      </c>
      <c r="AZ79" s="56">
        <f t="shared" si="18"/>
        <v>0</v>
      </c>
      <c r="BA79" s="56">
        <f t="shared" si="18"/>
        <v>0</v>
      </c>
      <c r="BB79" s="56">
        <f t="shared" si="18"/>
        <v>0</v>
      </c>
      <c r="BC79" s="56">
        <f t="shared" si="18"/>
        <v>0</v>
      </c>
      <c r="BD79" s="56">
        <f t="shared" si="18"/>
        <v>0</v>
      </c>
      <c r="BE79" s="56">
        <f t="shared" si="18"/>
        <v>0</v>
      </c>
      <c r="BF79" s="56">
        <f t="shared" si="18"/>
        <v>0</v>
      </c>
      <c r="BG79" s="56">
        <f t="shared" si="18"/>
        <v>0</v>
      </c>
      <c r="BH79" s="56">
        <f t="shared" si="18"/>
        <v>0</v>
      </c>
      <c r="BI79" s="56">
        <f t="shared" si="18"/>
        <v>0</v>
      </c>
      <c r="BJ79" s="56">
        <f t="shared" si="18"/>
        <v>0</v>
      </c>
      <c r="BK79" s="56">
        <f t="shared" si="18"/>
        <v>0</v>
      </c>
      <c r="BL79" s="56">
        <f t="shared" si="18"/>
        <v>0</v>
      </c>
      <c r="BM79" s="56">
        <f t="shared" si="18"/>
        <v>0</v>
      </c>
      <c r="BN79" s="56">
        <f t="shared" si="18"/>
        <v>0</v>
      </c>
      <c r="BO79" s="56">
        <f t="shared" si="18"/>
        <v>0</v>
      </c>
      <c r="BP79" s="56">
        <f t="shared" si="18"/>
        <v>0</v>
      </c>
      <c r="BQ79" s="56">
        <f t="shared" si="18"/>
        <v>0</v>
      </c>
      <c r="BR79" s="56">
        <f t="shared" si="18"/>
        <v>0</v>
      </c>
      <c r="BS79" s="56">
        <f t="shared" si="18"/>
        <v>0</v>
      </c>
      <c r="BT79" s="56">
        <f t="shared" si="18"/>
        <v>0</v>
      </c>
      <c r="BU79" s="56">
        <f t="shared" si="18"/>
        <v>0</v>
      </c>
      <c r="BV79" s="56">
        <f t="shared" si="18"/>
        <v>0</v>
      </c>
      <c r="BW79" s="56">
        <f t="shared" si="18"/>
        <v>0</v>
      </c>
      <c r="BX79" s="56">
        <f t="shared" si="18"/>
        <v>0</v>
      </c>
      <c r="BY79" s="56">
        <f t="shared" si="18"/>
        <v>0</v>
      </c>
      <c r="BZ79" s="56">
        <f t="shared" si="18"/>
        <v>0</v>
      </c>
      <c r="CA79" s="56">
        <f t="shared" ref="CA79:DF79" si="19">CA75-CA78</f>
        <v>0</v>
      </c>
      <c r="CB79" s="56">
        <f t="shared" si="19"/>
        <v>0</v>
      </c>
      <c r="CC79" s="56">
        <f t="shared" si="19"/>
        <v>0</v>
      </c>
      <c r="CD79" s="56">
        <f t="shared" si="19"/>
        <v>0</v>
      </c>
      <c r="CE79" s="56">
        <f t="shared" si="19"/>
        <v>0</v>
      </c>
      <c r="CF79" s="56">
        <f t="shared" si="19"/>
        <v>0</v>
      </c>
      <c r="CG79" s="56">
        <f t="shared" si="19"/>
        <v>0</v>
      </c>
      <c r="CH79" s="56">
        <f t="shared" si="19"/>
        <v>0</v>
      </c>
      <c r="CI79" s="56">
        <f t="shared" si="19"/>
        <v>0</v>
      </c>
      <c r="CJ79" s="56">
        <f t="shared" si="19"/>
        <v>0</v>
      </c>
      <c r="CK79" s="56">
        <f t="shared" si="19"/>
        <v>0</v>
      </c>
      <c r="CL79" s="56">
        <f t="shared" si="19"/>
        <v>0</v>
      </c>
      <c r="CM79" s="56">
        <f t="shared" si="19"/>
        <v>0</v>
      </c>
      <c r="CN79" s="56">
        <f t="shared" si="19"/>
        <v>0</v>
      </c>
      <c r="CO79" s="56">
        <f t="shared" si="19"/>
        <v>0</v>
      </c>
      <c r="CP79" s="56">
        <f t="shared" si="19"/>
        <v>0</v>
      </c>
      <c r="CQ79" s="56">
        <f t="shared" si="19"/>
        <v>0</v>
      </c>
      <c r="CR79" s="56">
        <f t="shared" si="19"/>
        <v>0</v>
      </c>
      <c r="CS79" s="56">
        <f t="shared" si="19"/>
        <v>0</v>
      </c>
      <c r="CT79" s="56">
        <f t="shared" si="19"/>
        <v>0</v>
      </c>
      <c r="CU79" s="56">
        <f t="shared" si="19"/>
        <v>0</v>
      </c>
      <c r="CV79" s="56">
        <f t="shared" si="19"/>
        <v>0</v>
      </c>
      <c r="CW79" s="56">
        <f t="shared" si="19"/>
        <v>0</v>
      </c>
      <c r="CX79" s="56">
        <f t="shared" si="19"/>
        <v>0</v>
      </c>
      <c r="CY79" s="56">
        <f t="shared" si="19"/>
        <v>0</v>
      </c>
      <c r="CZ79" s="56">
        <f t="shared" si="19"/>
        <v>0</v>
      </c>
      <c r="DA79" s="56">
        <f t="shared" si="19"/>
        <v>0</v>
      </c>
      <c r="DB79" s="56">
        <f t="shared" si="19"/>
        <v>0</v>
      </c>
      <c r="DC79" s="56">
        <f t="shared" si="19"/>
        <v>0</v>
      </c>
      <c r="DD79" s="56">
        <f t="shared" si="19"/>
        <v>0</v>
      </c>
      <c r="DE79" s="56">
        <f t="shared" si="19"/>
        <v>0</v>
      </c>
      <c r="DF79" s="56">
        <f t="shared" si="19"/>
        <v>0</v>
      </c>
      <c r="DG79" s="56">
        <f t="shared" ref="DG79:DV79" si="20">DG75-DG78</f>
        <v>0</v>
      </c>
      <c r="DH79" s="56">
        <f t="shared" si="20"/>
        <v>0</v>
      </c>
      <c r="DI79" s="56">
        <f t="shared" si="20"/>
        <v>0</v>
      </c>
      <c r="DJ79" s="56">
        <f t="shared" si="20"/>
        <v>0</v>
      </c>
      <c r="DK79" s="56">
        <f t="shared" si="20"/>
        <v>0</v>
      </c>
      <c r="DL79" s="56">
        <f t="shared" si="20"/>
        <v>0</v>
      </c>
      <c r="DM79" s="56">
        <f t="shared" si="20"/>
        <v>0</v>
      </c>
      <c r="DN79" s="56">
        <f t="shared" si="20"/>
        <v>0</v>
      </c>
      <c r="DO79" s="56">
        <f t="shared" si="20"/>
        <v>0</v>
      </c>
      <c r="DP79" s="56">
        <f t="shared" si="20"/>
        <v>0</v>
      </c>
      <c r="DQ79" s="56">
        <f t="shared" si="20"/>
        <v>0</v>
      </c>
      <c r="DR79" s="56">
        <f t="shared" si="20"/>
        <v>0</v>
      </c>
      <c r="DS79" s="56">
        <f t="shared" si="20"/>
        <v>0</v>
      </c>
      <c r="DT79" s="56">
        <f t="shared" si="20"/>
        <v>0</v>
      </c>
      <c r="DU79" s="56">
        <f t="shared" si="20"/>
        <v>0</v>
      </c>
      <c r="DV79" s="56">
        <f t="shared" si="20"/>
        <v>0</v>
      </c>
    </row>
    <row r="80" spans="1:128" x14ac:dyDescent="0.2">
      <c r="A80" s="10"/>
      <c r="F80" s="6" t="s">
        <v>2961</v>
      </c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</row>
    <row r="81" spans="1:128" x14ac:dyDescent="0.2">
      <c r="A81" s="41" t="str">
        <f ca="1">Language!A$547</f>
        <v>Нематериальные активы</v>
      </c>
      <c r="B81" s="57"/>
      <c r="C81" s="57"/>
      <c r="D81" s="44"/>
      <c r="E81" s="44"/>
      <c r="F81" s="44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8"/>
      <c r="DS81" s="58"/>
      <c r="DT81" s="58"/>
      <c r="DU81" s="58"/>
      <c r="DV81" s="58"/>
    </row>
    <row r="82" spans="1:128" x14ac:dyDescent="0.2">
      <c r="A82" s="10" t="str">
        <f ca="1">Language!A$548</f>
        <v>первоначальная стоимость</v>
      </c>
      <c r="C82" s="35" t="str">
        <f ca="1">CurName1</f>
        <v>тыс. руб.</v>
      </c>
      <c r="F82" s="6" t="s">
        <v>3083</v>
      </c>
      <c r="G82" s="53">
        <f>$B$20+G61</f>
        <v>0</v>
      </c>
      <c r="H82" s="53">
        <f t="shared" ref="H82:DV82" si="21">G82+H61</f>
        <v>0</v>
      </c>
      <c r="I82" s="53">
        <f t="shared" si="21"/>
        <v>0</v>
      </c>
      <c r="J82" s="53">
        <f t="shared" si="21"/>
        <v>0</v>
      </c>
      <c r="K82" s="53">
        <f t="shared" si="21"/>
        <v>0</v>
      </c>
      <c r="L82" s="53">
        <f t="shared" si="21"/>
        <v>0</v>
      </c>
      <c r="M82" s="53">
        <f t="shared" si="21"/>
        <v>0</v>
      </c>
      <c r="N82" s="53">
        <f t="shared" si="21"/>
        <v>0</v>
      </c>
      <c r="O82" s="53">
        <f t="shared" si="21"/>
        <v>0</v>
      </c>
      <c r="P82" s="53">
        <f t="shared" si="21"/>
        <v>0</v>
      </c>
      <c r="Q82" s="53">
        <f t="shared" si="21"/>
        <v>0</v>
      </c>
      <c r="R82" s="53">
        <f t="shared" si="21"/>
        <v>0</v>
      </c>
      <c r="S82" s="53">
        <f t="shared" si="21"/>
        <v>0</v>
      </c>
      <c r="T82" s="53">
        <f t="shared" si="21"/>
        <v>0</v>
      </c>
      <c r="U82" s="53">
        <f t="shared" si="21"/>
        <v>0</v>
      </c>
      <c r="V82" s="53">
        <f t="shared" si="21"/>
        <v>0</v>
      </c>
      <c r="W82" s="53">
        <f t="shared" si="21"/>
        <v>0</v>
      </c>
      <c r="X82" s="53">
        <f t="shared" si="21"/>
        <v>0</v>
      </c>
      <c r="Y82" s="53">
        <f t="shared" si="21"/>
        <v>0</v>
      </c>
      <c r="Z82" s="53">
        <f t="shared" si="21"/>
        <v>0</v>
      </c>
      <c r="AA82" s="53">
        <f t="shared" si="21"/>
        <v>0</v>
      </c>
      <c r="AB82" s="53">
        <f t="shared" si="21"/>
        <v>0</v>
      </c>
      <c r="AC82" s="53">
        <f t="shared" si="21"/>
        <v>0</v>
      </c>
      <c r="AD82" s="53">
        <f t="shared" si="21"/>
        <v>0</v>
      </c>
      <c r="AE82" s="53">
        <f t="shared" si="21"/>
        <v>0</v>
      </c>
      <c r="AF82" s="53">
        <f t="shared" si="21"/>
        <v>0</v>
      </c>
      <c r="AG82" s="53">
        <f t="shared" si="21"/>
        <v>0</v>
      </c>
      <c r="AH82" s="53">
        <f t="shared" si="21"/>
        <v>0</v>
      </c>
      <c r="AI82" s="53">
        <f t="shared" si="21"/>
        <v>0</v>
      </c>
      <c r="AJ82" s="53">
        <f t="shared" si="21"/>
        <v>0</v>
      </c>
      <c r="AK82" s="53">
        <f t="shared" si="21"/>
        <v>0</v>
      </c>
      <c r="AL82" s="53">
        <f t="shared" si="21"/>
        <v>0</v>
      </c>
      <c r="AM82" s="53">
        <f t="shared" si="21"/>
        <v>0</v>
      </c>
      <c r="AN82" s="53">
        <f t="shared" si="21"/>
        <v>0</v>
      </c>
      <c r="AO82" s="53">
        <f t="shared" si="21"/>
        <v>0</v>
      </c>
      <c r="AP82" s="53">
        <f t="shared" si="21"/>
        <v>0</v>
      </c>
      <c r="AQ82" s="53">
        <f t="shared" si="21"/>
        <v>0</v>
      </c>
      <c r="AR82" s="53">
        <f t="shared" si="21"/>
        <v>0</v>
      </c>
      <c r="AS82" s="53">
        <f t="shared" si="21"/>
        <v>0</v>
      </c>
      <c r="AT82" s="53">
        <f t="shared" si="21"/>
        <v>0</v>
      </c>
      <c r="AU82" s="53">
        <f t="shared" si="21"/>
        <v>0</v>
      </c>
      <c r="AV82" s="53">
        <f t="shared" si="21"/>
        <v>0</v>
      </c>
      <c r="AW82" s="53">
        <f t="shared" si="21"/>
        <v>0</v>
      </c>
      <c r="AX82" s="53">
        <f t="shared" si="21"/>
        <v>0</v>
      </c>
      <c r="AY82" s="53">
        <f t="shared" si="21"/>
        <v>0</v>
      </c>
      <c r="AZ82" s="53">
        <f t="shared" si="21"/>
        <v>0</v>
      </c>
      <c r="BA82" s="53">
        <f t="shared" si="21"/>
        <v>0</v>
      </c>
      <c r="BB82" s="53">
        <f t="shared" si="21"/>
        <v>0</v>
      </c>
      <c r="BC82" s="53">
        <f t="shared" si="21"/>
        <v>0</v>
      </c>
      <c r="BD82" s="53">
        <f t="shared" si="21"/>
        <v>0</v>
      </c>
      <c r="BE82" s="53">
        <f t="shared" si="21"/>
        <v>0</v>
      </c>
      <c r="BF82" s="53">
        <f t="shared" si="21"/>
        <v>0</v>
      </c>
      <c r="BG82" s="53">
        <f t="shared" si="21"/>
        <v>0</v>
      </c>
      <c r="BH82" s="53">
        <f t="shared" si="21"/>
        <v>0</v>
      </c>
      <c r="BI82" s="53">
        <f t="shared" si="21"/>
        <v>0</v>
      </c>
      <c r="BJ82" s="53">
        <f t="shared" si="21"/>
        <v>0</v>
      </c>
      <c r="BK82" s="53">
        <f t="shared" si="21"/>
        <v>0</v>
      </c>
      <c r="BL82" s="53">
        <f t="shared" si="21"/>
        <v>0</v>
      </c>
      <c r="BM82" s="53">
        <f t="shared" si="21"/>
        <v>0</v>
      </c>
      <c r="BN82" s="53">
        <f t="shared" si="21"/>
        <v>0</v>
      </c>
      <c r="BO82" s="53">
        <f t="shared" si="21"/>
        <v>0</v>
      </c>
      <c r="BP82" s="53">
        <f t="shared" si="21"/>
        <v>0</v>
      </c>
      <c r="BQ82" s="53">
        <f t="shared" si="21"/>
        <v>0</v>
      </c>
      <c r="BR82" s="53">
        <f t="shared" si="21"/>
        <v>0</v>
      </c>
      <c r="BS82" s="53">
        <f t="shared" si="21"/>
        <v>0</v>
      </c>
      <c r="BT82" s="53">
        <f t="shared" si="21"/>
        <v>0</v>
      </c>
      <c r="BU82" s="53">
        <f t="shared" si="21"/>
        <v>0</v>
      </c>
      <c r="BV82" s="53">
        <f t="shared" si="21"/>
        <v>0</v>
      </c>
      <c r="BW82" s="53">
        <f t="shared" si="21"/>
        <v>0</v>
      </c>
      <c r="BX82" s="53">
        <f t="shared" si="21"/>
        <v>0</v>
      </c>
      <c r="BY82" s="53">
        <f t="shared" si="21"/>
        <v>0</v>
      </c>
      <c r="BZ82" s="53">
        <f t="shared" si="21"/>
        <v>0</v>
      </c>
      <c r="CA82" s="53">
        <f t="shared" si="21"/>
        <v>0</v>
      </c>
      <c r="CB82" s="53">
        <f t="shared" si="21"/>
        <v>0</v>
      </c>
      <c r="CC82" s="53">
        <f t="shared" si="21"/>
        <v>0</v>
      </c>
      <c r="CD82" s="53">
        <f t="shared" si="21"/>
        <v>0</v>
      </c>
      <c r="CE82" s="53">
        <f t="shared" si="21"/>
        <v>0</v>
      </c>
      <c r="CF82" s="53">
        <f t="shared" si="21"/>
        <v>0</v>
      </c>
      <c r="CG82" s="53">
        <f t="shared" si="21"/>
        <v>0</v>
      </c>
      <c r="CH82" s="53">
        <f t="shared" si="21"/>
        <v>0</v>
      </c>
      <c r="CI82" s="53">
        <f t="shared" si="21"/>
        <v>0</v>
      </c>
      <c r="CJ82" s="53">
        <f t="shared" si="21"/>
        <v>0</v>
      </c>
      <c r="CK82" s="53">
        <f t="shared" si="21"/>
        <v>0</v>
      </c>
      <c r="CL82" s="53">
        <f t="shared" si="21"/>
        <v>0</v>
      </c>
      <c r="CM82" s="53">
        <f t="shared" si="21"/>
        <v>0</v>
      </c>
      <c r="CN82" s="53">
        <f t="shared" si="21"/>
        <v>0</v>
      </c>
      <c r="CO82" s="53">
        <f t="shared" si="21"/>
        <v>0</v>
      </c>
      <c r="CP82" s="53">
        <f t="shared" si="21"/>
        <v>0</v>
      </c>
      <c r="CQ82" s="53">
        <f t="shared" si="21"/>
        <v>0</v>
      </c>
      <c r="CR82" s="53">
        <f t="shared" si="21"/>
        <v>0</v>
      </c>
      <c r="CS82" s="53">
        <f t="shared" si="21"/>
        <v>0</v>
      </c>
      <c r="CT82" s="53">
        <f t="shared" si="21"/>
        <v>0</v>
      </c>
      <c r="CU82" s="53">
        <f t="shared" si="21"/>
        <v>0</v>
      </c>
      <c r="CV82" s="53">
        <f t="shared" si="21"/>
        <v>0</v>
      </c>
      <c r="CW82" s="53">
        <f t="shared" si="21"/>
        <v>0</v>
      </c>
      <c r="CX82" s="53">
        <f t="shared" si="21"/>
        <v>0</v>
      </c>
      <c r="CY82" s="53">
        <f t="shared" si="21"/>
        <v>0</v>
      </c>
      <c r="CZ82" s="53">
        <f t="shared" si="21"/>
        <v>0</v>
      </c>
      <c r="DA82" s="53">
        <f t="shared" si="21"/>
        <v>0</v>
      </c>
      <c r="DB82" s="53">
        <f t="shared" si="21"/>
        <v>0</v>
      </c>
      <c r="DC82" s="53">
        <f t="shared" si="21"/>
        <v>0</v>
      </c>
      <c r="DD82" s="53">
        <f t="shared" si="21"/>
        <v>0</v>
      </c>
      <c r="DE82" s="53">
        <f t="shared" si="21"/>
        <v>0</v>
      </c>
      <c r="DF82" s="53">
        <f t="shared" si="21"/>
        <v>0</v>
      </c>
      <c r="DG82" s="53">
        <f t="shared" si="21"/>
        <v>0</v>
      </c>
      <c r="DH82" s="53">
        <f t="shared" si="21"/>
        <v>0</v>
      </c>
      <c r="DI82" s="53">
        <f t="shared" si="21"/>
        <v>0</v>
      </c>
      <c r="DJ82" s="53">
        <f t="shared" si="21"/>
        <v>0</v>
      </c>
      <c r="DK82" s="53">
        <f t="shared" si="21"/>
        <v>0</v>
      </c>
      <c r="DL82" s="53">
        <f t="shared" si="21"/>
        <v>0</v>
      </c>
      <c r="DM82" s="53">
        <f t="shared" si="21"/>
        <v>0</v>
      </c>
      <c r="DN82" s="53">
        <f t="shared" si="21"/>
        <v>0</v>
      </c>
      <c r="DO82" s="53">
        <f t="shared" si="21"/>
        <v>0</v>
      </c>
      <c r="DP82" s="53">
        <f t="shared" si="21"/>
        <v>0</v>
      </c>
      <c r="DQ82" s="53">
        <f t="shared" si="21"/>
        <v>0</v>
      </c>
      <c r="DR82" s="53">
        <f t="shared" si="21"/>
        <v>0</v>
      </c>
      <c r="DS82" s="53">
        <f t="shared" si="21"/>
        <v>0</v>
      </c>
      <c r="DT82" s="53">
        <f t="shared" si="21"/>
        <v>0</v>
      </c>
      <c r="DU82" s="53">
        <f t="shared" si="21"/>
        <v>0</v>
      </c>
      <c r="DV82" s="53">
        <f t="shared" si="21"/>
        <v>0</v>
      </c>
    </row>
    <row r="83" spans="1:128" x14ac:dyDescent="0.2">
      <c r="A83" s="10" t="str">
        <f ca="1">Language!A$549</f>
        <v>срок амортизации</v>
      </c>
      <c r="B83" s="291">
        <v>10</v>
      </c>
      <c r="C83" s="59" t="str">
        <f ca="1">Language!A$48</f>
        <v>лет</v>
      </c>
      <c r="F83" s="6" t="s">
        <v>2961</v>
      </c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</row>
    <row r="84" spans="1:128" x14ac:dyDescent="0.2">
      <c r="A84" s="10" t="str">
        <f ca="1">Language!A$550</f>
        <v>амортизация</v>
      </c>
      <c r="C84" s="35" t="str">
        <f ca="1">CurName1</f>
        <v>тыс. руб.</v>
      </c>
      <c r="F84" s="6" t="s">
        <v>3082</v>
      </c>
      <c r="G84" s="53">
        <f>IF($B83=0,0,MIN(G82/$B83/12*Параметры!G$37,IF(G$2=1,G82,F86+G82-F82)))</f>
        <v>0</v>
      </c>
      <c r="H84" s="53">
        <f>IF($B83=0,0,MIN(H82/$B83/12*Параметры!H$37,IF(H$2=1,H82,G86+H82-G82)))</f>
        <v>0</v>
      </c>
      <c r="I84" s="53">
        <f>IF($B83=0,0,MIN(I82/$B83/12*Параметры!I$37,IF(I$2=1,I82,H86+I82-H82)))</f>
        <v>0</v>
      </c>
      <c r="J84" s="53">
        <f>IF($B83=0,0,MIN(J82/$B83/12*Параметры!J$37,IF(J$2=1,J82,I86+J82-I82)))</f>
        <v>0</v>
      </c>
      <c r="K84" s="53">
        <f>IF($B83=0,0,MIN(K82/$B83/12*Параметры!K$37,IF(K$2=1,K82,J86+K82-J82)))</f>
        <v>0</v>
      </c>
      <c r="L84" s="53">
        <f>IF($B83=0,0,MIN(L82/$B83/12*Параметры!L$37,IF(L$2=1,L82,K86+L82-K82)))</f>
        <v>0</v>
      </c>
      <c r="M84" s="53">
        <f>IF($B83=0,0,MIN(M82/$B83/12*Параметры!M$37,IF(M$2=1,M82,L86+M82-L82)))</f>
        <v>0</v>
      </c>
      <c r="N84" s="53">
        <f>IF($B83=0,0,MIN(N82/$B83/12*Параметры!N$37,IF(N$2=1,N82,M86+N82-M82)))</f>
        <v>0</v>
      </c>
      <c r="O84" s="53">
        <f>IF($B83=0,0,MIN(O82/$B83/12*Параметры!O$37,IF(O$2=1,O82,N86+O82-N82)))</f>
        <v>0</v>
      </c>
      <c r="P84" s="53">
        <f>IF($B83=0,0,MIN(P82/$B83/12*Параметры!P$37,IF(P$2=1,P82,O86+P82-O82)))</f>
        <v>0</v>
      </c>
      <c r="Q84" s="53">
        <f>IF($B83=0,0,MIN(Q82/$B83/12*Параметры!Q$37,IF(Q$2=1,Q82,P86+Q82-P82)))</f>
        <v>0</v>
      </c>
      <c r="R84" s="53">
        <f>IF($B83=0,0,MIN(R82/$B83/12*Параметры!R$37,IF(R$2=1,R82,Q86+R82-Q82)))</f>
        <v>0</v>
      </c>
      <c r="S84" s="53">
        <f>IF($B83=0,0,MIN(S82/$B83/12*Параметры!S$37,IF(S$2=1,S82,R86+S82-R82)))</f>
        <v>0</v>
      </c>
      <c r="T84" s="53">
        <f>IF($B83=0,0,MIN(T82/$B83/12*Параметры!T$37,IF(T$2=1,T82,S86+T82-S82)))</f>
        <v>0</v>
      </c>
      <c r="U84" s="53">
        <f>IF($B83=0,0,MIN(U82/$B83/12*Параметры!U$37,IF(U$2=1,U82,T86+U82-T82)))</f>
        <v>0</v>
      </c>
      <c r="V84" s="53">
        <f>IF($B83=0,0,MIN(V82/$B83/12*Параметры!V$37,IF(V$2=1,V82,U86+V82-U82)))</f>
        <v>0</v>
      </c>
      <c r="W84" s="53">
        <f>IF($B83=0,0,MIN(W82/$B83/12*Параметры!W$37,IF(W$2=1,W82,V86+W82-V82)))</f>
        <v>0</v>
      </c>
      <c r="X84" s="53">
        <f>IF($B83=0,0,MIN(X82/$B83/12*Параметры!X$37,IF(X$2=1,X82,W86+X82-W82)))</f>
        <v>0</v>
      </c>
      <c r="Y84" s="53">
        <f>IF($B83=0,0,MIN(Y82/$B83/12*Параметры!Y$37,IF(Y$2=1,Y82,X86+Y82-X82)))</f>
        <v>0</v>
      </c>
      <c r="Z84" s="53">
        <f>IF($B83=0,0,MIN(Z82/$B83/12*Параметры!Z$37,IF(Z$2=1,Z82,Y86+Z82-Y82)))</f>
        <v>0</v>
      </c>
      <c r="AA84" s="53">
        <f>IF($B83=0,0,MIN(AA82/$B83/12*Параметры!AA$37,IF(AA$2=1,AA82,Z86+AA82-Z82)))</f>
        <v>0</v>
      </c>
      <c r="AB84" s="53">
        <f>IF($B83=0,0,MIN(AB82/$B83/12*Параметры!AB$37,IF(AB$2=1,AB82,AA86+AB82-AA82)))</f>
        <v>0</v>
      </c>
      <c r="AC84" s="53">
        <f>IF($B83=0,0,MIN(AC82/$B83/12*Параметры!AC$37,IF(AC$2=1,AC82,AB86+AC82-AB82)))</f>
        <v>0</v>
      </c>
      <c r="AD84" s="53">
        <f>IF($B83=0,0,MIN(AD82/$B83/12*Параметры!AD$37,IF(AD$2=1,AD82,AC86+AD82-AC82)))</f>
        <v>0</v>
      </c>
      <c r="AE84" s="53">
        <f>IF($B83=0,0,MIN(AE82/$B83/12*Параметры!AE$37,IF(AE$2=1,AE82,AD86+AE82-AD82)))</f>
        <v>0</v>
      </c>
      <c r="AF84" s="53">
        <f>IF($B83=0,0,MIN(AF82/$B83/12*Параметры!AF$37,IF(AF$2=1,AF82,AE86+AF82-AE82)))</f>
        <v>0</v>
      </c>
      <c r="AG84" s="53">
        <f>IF($B83=0,0,MIN(AG82/$B83/12*Параметры!AG$37,IF(AG$2=1,AG82,AF86+AG82-AF82)))</f>
        <v>0</v>
      </c>
      <c r="AH84" s="53">
        <f>IF($B83=0,0,MIN(AH82/$B83/12*Параметры!AH$37,IF(AH$2=1,AH82,AG86+AH82-AG82)))</f>
        <v>0</v>
      </c>
      <c r="AI84" s="53">
        <f>IF($B83=0,0,MIN(AI82/$B83/12*Параметры!AI$37,IF(AI$2=1,AI82,AH86+AI82-AH82)))</f>
        <v>0</v>
      </c>
      <c r="AJ84" s="53">
        <f>IF($B83=0,0,MIN(AJ82/$B83/12*Параметры!AJ$37,IF(AJ$2=1,AJ82,AI86+AJ82-AI82)))</f>
        <v>0</v>
      </c>
      <c r="AK84" s="53">
        <f>IF($B83=0,0,MIN(AK82/$B83/12*Параметры!AK$37,IF(AK$2=1,AK82,AJ86+AK82-AJ82)))</f>
        <v>0</v>
      </c>
      <c r="AL84" s="53">
        <f>IF($B83=0,0,MIN(AL82/$B83/12*Параметры!AL$37,IF(AL$2=1,AL82,AK86+AL82-AK82)))</f>
        <v>0</v>
      </c>
      <c r="AM84" s="53">
        <f>IF($B83=0,0,MIN(AM82/$B83/12*Параметры!AM$37,IF(AM$2=1,AM82,AL86+AM82-AL82)))</f>
        <v>0</v>
      </c>
      <c r="AN84" s="53">
        <f>IF($B83=0,0,MIN(AN82/$B83/12*Параметры!AN$37,IF(AN$2=1,AN82,AM86+AN82-AM82)))</f>
        <v>0</v>
      </c>
      <c r="AO84" s="53">
        <f>IF($B83=0,0,MIN(AO82/$B83/12*Параметры!AO$37,IF(AO$2=1,AO82,AN86+AO82-AN82)))</f>
        <v>0</v>
      </c>
      <c r="AP84" s="53">
        <f>IF($B83=0,0,MIN(AP82/$B83/12*Параметры!AP$37,IF(AP$2=1,AP82,AO86+AP82-AO82)))</f>
        <v>0</v>
      </c>
      <c r="AQ84" s="53">
        <f>IF($B83=0,0,MIN(AQ82/$B83/12*Параметры!AQ$37,IF(AQ$2=1,AQ82,AP86+AQ82-AP82)))</f>
        <v>0</v>
      </c>
      <c r="AR84" s="53">
        <f>IF($B83=0,0,MIN(AR82/$B83/12*Параметры!AR$37,IF(AR$2=1,AR82,AQ86+AR82-AQ82)))</f>
        <v>0</v>
      </c>
      <c r="AS84" s="53">
        <f>IF($B83=0,0,MIN(AS82/$B83/12*Параметры!AS$37,IF(AS$2=1,AS82,AR86+AS82-AR82)))</f>
        <v>0</v>
      </c>
      <c r="AT84" s="53">
        <f>IF($B83=0,0,MIN(AT82/$B83/12*Параметры!AT$37,IF(AT$2=1,AT82,AS86+AT82-AS82)))</f>
        <v>0</v>
      </c>
      <c r="AU84" s="53">
        <f>IF($B83=0,0,MIN(AU82/$B83/12*Параметры!AU$37,IF(AU$2=1,AU82,AT86+AU82-AT82)))</f>
        <v>0</v>
      </c>
      <c r="AV84" s="53">
        <f>IF($B83=0,0,MIN(AV82/$B83/12*Параметры!AV$37,IF(AV$2=1,AV82,AU86+AV82-AU82)))</f>
        <v>0</v>
      </c>
      <c r="AW84" s="53">
        <f>IF($B83=0,0,MIN(AW82/$B83/12*Параметры!AW$37,IF(AW$2=1,AW82,AV86+AW82-AV82)))</f>
        <v>0</v>
      </c>
      <c r="AX84" s="53">
        <f>IF($B83=0,0,MIN(AX82/$B83/12*Параметры!AX$37,IF(AX$2=1,AX82,AW86+AX82-AW82)))</f>
        <v>0</v>
      </c>
      <c r="AY84" s="53">
        <f>IF($B83=0,0,MIN(AY82/$B83/12*Параметры!AY$37,IF(AY$2=1,AY82,AX86+AY82-AX82)))</f>
        <v>0</v>
      </c>
      <c r="AZ84" s="53">
        <f>IF($B83=0,0,MIN(AZ82/$B83/12*Параметры!AZ$37,IF(AZ$2=1,AZ82,AY86+AZ82-AY82)))</f>
        <v>0</v>
      </c>
      <c r="BA84" s="53">
        <f>IF($B83=0,0,MIN(BA82/$B83/12*Параметры!BA$37,IF(BA$2=1,BA82,AZ86+BA82-AZ82)))</f>
        <v>0</v>
      </c>
      <c r="BB84" s="53">
        <f>IF($B83=0,0,MIN(BB82/$B83/12*Параметры!BB$37,IF(BB$2=1,BB82,BA86+BB82-BA82)))</f>
        <v>0</v>
      </c>
      <c r="BC84" s="53">
        <f>IF($B83=0,0,MIN(BC82/$B83/12*Параметры!BC$37,IF(BC$2=1,BC82,BB86+BC82-BB82)))</f>
        <v>0</v>
      </c>
      <c r="BD84" s="53">
        <f>IF($B83=0,0,MIN(BD82/$B83/12*Параметры!BD$37,IF(BD$2=1,BD82,BC86+BD82-BC82)))</f>
        <v>0</v>
      </c>
      <c r="BE84" s="53">
        <f>IF($B83=0,0,MIN(BE82/$B83/12*Параметры!BE$37,IF(BE$2=1,BE82,BD86+BE82-BD82)))</f>
        <v>0</v>
      </c>
      <c r="BF84" s="53">
        <f>IF($B83=0,0,MIN(BF82/$B83/12*Параметры!BF$37,IF(BF$2=1,BF82,BE86+BF82-BE82)))</f>
        <v>0</v>
      </c>
      <c r="BG84" s="53">
        <f>IF($B83=0,0,MIN(BG82/$B83/12*Параметры!BG$37,IF(BG$2=1,BG82,BF86+BG82-BF82)))</f>
        <v>0</v>
      </c>
      <c r="BH84" s="53">
        <f>IF($B83=0,0,MIN(BH82/$B83/12*Параметры!BH$37,IF(BH$2=1,BH82,BG86+BH82-BG82)))</f>
        <v>0</v>
      </c>
      <c r="BI84" s="53">
        <f>IF($B83=0,0,MIN(BI82/$B83/12*Параметры!BI$37,IF(BI$2=1,BI82,BH86+BI82-BH82)))</f>
        <v>0</v>
      </c>
      <c r="BJ84" s="53">
        <f>IF($B83=0,0,MIN(BJ82/$B83/12*Параметры!BJ$37,IF(BJ$2=1,BJ82,BI86+BJ82-BI82)))</f>
        <v>0</v>
      </c>
      <c r="BK84" s="53">
        <f>IF($B83=0,0,MIN(BK82/$B83/12*Параметры!BK$37,IF(BK$2=1,BK82,BJ86+BK82-BJ82)))</f>
        <v>0</v>
      </c>
      <c r="BL84" s="53">
        <f>IF($B83=0,0,MIN(BL82/$B83/12*Параметры!BL$37,IF(BL$2=1,BL82,BK86+BL82-BK82)))</f>
        <v>0</v>
      </c>
      <c r="BM84" s="53">
        <f>IF($B83=0,0,MIN(BM82/$B83/12*Параметры!BM$37,IF(BM$2=1,BM82,BL86+BM82-BL82)))</f>
        <v>0</v>
      </c>
      <c r="BN84" s="53">
        <f>IF($B83=0,0,MIN(BN82/$B83/12*Параметры!BN$37,IF(BN$2=1,BN82,BM86+BN82-BM82)))</f>
        <v>0</v>
      </c>
      <c r="BO84" s="53">
        <f>IF($B83=0,0,MIN(BO82/$B83/12*Параметры!BO$37,IF(BO$2=1,BO82,BN86+BO82-BN82)))</f>
        <v>0</v>
      </c>
      <c r="BP84" s="53">
        <f>IF($B83=0,0,MIN(BP82/$B83/12*Параметры!BP$37,IF(BP$2=1,BP82,BO86+BP82-BO82)))</f>
        <v>0</v>
      </c>
      <c r="BQ84" s="53">
        <f>IF($B83=0,0,MIN(BQ82/$B83/12*Параметры!BQ$37,IF(BQ$2=1,BQ82,BP86+BQ82-BP82)))</f>
        <v>0</v>
      </c>
      <c r="BR84" s="53">
        <f>IF($B83=0,0,MIN(BR82/$B83/12*Параметры!BR$37,IF(BR$2=1,BR82,BQ86+BR82-BQ82)))</f>
        <v>0</v>
      </c>
      <c r="BS84" s="53">
        <f>IF($B83=0,0,MIN(BS82/$B83/12*Параметры!BS$37,IF(BS$2=1,BS82,BR86+BS82-BR82)))</f>
        <v>0</v>
      </c>
      <c r="BT84" s="53">
        <f>IF($B83=0,0,MIN(BT82/$B83/12*Параметры!BT$37,IF(BT$2=1,BT82,BS86+BT82-BS82)))</f>
        <v>0</v>
      </c>
      <c r="BU84" s="53">
        <f>IF($B83=0,0,MIN(BU82/$B83/12*Параметры!BU$37,IF(BU$2=1,BU82,BT86+BU82-BT82)))</f>
        <v>0</v>
      </c>
      <c r="BV84" s="53">
        <f>IF($B83=0,0,MIN(BV82/$B83/12*Параметры!BV$37,IF(BV$2=1,BV82,BU86+BV82-BU82)))</f>
        <v>0</v>
      </c>
      <c r="BW84" s="53">
        <f>IF($B83=0,0,MIN(BW82/$B83/12*Параметры!BW$37,IF(BW$2=1,BW82,BV86+BW82-BV82)))</f>
        <v>0</v>
      </c>
      <c r="BX84" s="53">
        <f>IF($B83=0,0,MIN(BX82/$B83/12*Параметры!BX$37,IF(BX$2=1,BX82,BW86+BX82-BW82)))</f>
        <v>0</v>
      </c>
      <c r="BY84" s="53">
        <f>IF($B83=0,0,MIN(BY82/$B83/12*Параметры!BY$37,IF(BY$2=1,BY82,BX86+BY82-BX82)))</f>
        <v>0</v>
      </c>
      <c r="BZ84" s="53">
        <f>IF($B83=0,0,MIN(BZ82/$B83/12*Параметры!BZ$37,IF(BZ$2=1,BZ82,BY86+BZ82-BY82)))</f>
        <v>0</v>
      </c>
      <c r="CA84" s="53">
        <f>IF($B83=0,0,MIN(CA82/$B83/12*Параметры!CA$37,IF(CA$2=1,CA82,BZ86+CA82-BZ82)))</f>
        <v>0</v>
      </c>
      <c r="CB84" s="53">
        <f>IF($B83=0,0,MIN(CB82/$B83/12*Параметры!CB$37,IF(CB$2=1,CB82,CA86+CB82-CA82)))</f>
        <v>0</v>
      </c>
      <c r="CC84" s="53">
        <f>IF($B83=0,0,MIN(CC82/$B83/12*Параметры!CC$37,IF(CC$2=1,CC82,CB86+CC82-CB82)))</f>
        <v>0</v>
      </c>
      <c r="CD84" s="53">
        <f>IF($B83=0,0,MIN(CD82/$B83/12*Параметры!CD$37,IF(CD$2=1,CD82,CC86+CD82-CC82)))</f>
        <v>0</v>
      </c>
      <c r="CE84" s="53">
        <f>IF($B83=0,0,MIN(CE82/$B83/12*Параметры!CE$37,IF(CE$2=1,CE82,CD86+CE82-CD82)))</f>
        <v>0</v>
      </c>
      <c r="CF84" s="53">
        <f>IF($B83=0,0,MIN(CF82/$B83/12*Параметры!CF$37,IF(CF$2=1,CF82,CE86+CF82-CE82)))</f>
        <v>0</v>
      </c>
      <c r="CG84" s="53">
        <f>IF($B83=0,0,MIN(CG82/$B83/12*Параметры!CG$37,IF(CG$2=1,CG82,CF86+CG82-CF82)))</f>
        <v>0</v>
      </c>
      <c r="CH84" s="53">
        <f>IF($B83=0,0,MIN(CH82/$B83/12*Параметры!CH$37,IF(CH$2=1,CH82,CG86+CH82-CG82)))</f>
        <v>0</v>
      </c>
      <c r="CI84" s="53">
        <f>IF($B83=0,0,MIN(CI82/$B83/12*Параметры!CI$37,IF(CI$2=1,CI82,CH86+CI82-CH82)))</f>
        <v>0</v>
      </c>
      <c r="CJ84" s="53">
        <f>IF($B83=0,0,MIN(CJ82/$B83/12*Параметры!CJ$37,IF(CJ$2=1,CJ82,CI86+CJ82-CI82)))</f>
        <v>0</v>
      </c>
      <c r="CK84" s="53">
        <f>IF($B83=0,0,MIN(CK82/$B83/12*Параметры!CK$37,IF(CK$2=1,CK82,CJ86+CK82-CJ82)))</f>
        <v>0</v>
      </c>
      <c r="CL84" s="53">
        <f>IF($B83=0,0,MIN(CL82/$B83/12*Параметры!CL$37,IF(CL$2=1,CL82,CK86+CL82-CK82)))</f>
        <v>0</v>
      </c>
      <c r="CM84" s="53">
        <f>IF($B83=0,0,MIN(CM82/$B83/12*Параметры!CM$37,IF(CM$2=1,CM82,CL86+CM82-CL82)))</f>
        <v>0</v>
      </c>
      <c r="CN84" s="53">
        <f>IF($B83=0,0,MIN(CN82/$B83/12*Параметры!CN$37,IF(CN$2=1,CN82,CM86+CN82-CM82)))</f>
        <v>0</v>
      </c>
      <c r="CO84" s="53">
        <f>IF($B83=0,0,MIN(CO82/$B83/12*Параметры!CO$37,IF(CO$2=1,CO82,CN86+CO82-CN82)))</f>
        <v>0</v>
      </c>
      <c r="CP84" s="53">
        <f>IF($B83=0,0,MIN(CP82/$B83/12*Параметры!CP$37,IF(CP$2=1,CP82,CO86+CP82-CO82)))</f>
        <v>0</v>
      </c>
      <c r="CQ84" s="53">
        <f>IF($B83=0,0,MIN(CQ82/$B83/12*Параметры!CQ$37,IF(CQ$2=1,CQ82,CP86+CQ82-CP82)))</f>
        <v>0</v>
      </c>
      <c r="CR84" s="53">
        <f>IF($B83=0,0,MIN(CR82/$B83/12*Параметры!CR$37,IF(CR$2=1,CR82,CQ86+CR82-CQ82)))</f>
        <v>0</v>
      </c>
      <c r="CS84" s="53">
        <f>IF($B83=0,0,MIN(CS82/$B83/12*Параметры!CS$37,IF(CS$2=1,CS82,CR86+CS82-CR82)))</f>
        <v>0</v>
      </c>
      <c r="CT84" s="53">
        <f>IF($B83=0,0,MIN(CT82/$B83/12*Параметры!CT$37,IF(CT$2=1,CT82,CS86+CT82-CS82)))</f>
        <v>0</v>
      </c>
      <c r="CU84" s="53">
        <f>IF($B83=0,0,MIN(CU82/$B83/12*Параметры!CU$37,IF(CU$2=1,CU82,CT86+CU82-CT82)))</f>
        <v>0</v>
      </c>
      <c r="CV84" s="53">
        <f>IF($B83=0,0,MIN(CV82/$B83/12*Параметры!CV$37,IF(CV$2=1,CV82,CU86+CV82-CU82)))</f>
        <v>0</v>
      </c>
      <c r="CW84" s="53">
        <f>IF($B83=0,0,MIN(CW82/$B83/12*Параметры!CW$37,IF(CW$2=1,CW82,CV86+CW82-CV82)))</f>
        <v>0</v>
      </c>
      <c r="CX84" s="53">
        <f>IF($B83=0,0,MIN(CX82/$B83/12*Параметры!CX$37,IF(CX$2=1,CX82,CW86+CX82-CW82)))</f>
        <v>0</v>
      </c>
      <c r="CY84" s="53">
        <f>IF($B83=0,0,MIN(CY82/$B83/12*Параметры!CY$37,IF(CY$2=1,CY82,CX86+CY82-CX82)))</f>
        <v>0</v>
      </c>
      <c r="CZ84" s="53">
        <f>IF($B83=0,0,MIN(CZ82/$B83/12*Параметры!CZ$37,IF(CZ$2=1,CZ82,CY86+CZ82-CY82)))</f>
        <v>0</v>
      </c>
      <c r="DA84" s="53">
        <f>IF($B83=0,0,MIN(DA82/$B83/12*Параметры!DA$37,IF(DA$2=1,DA82,CZ86+DA82-CZ82)))</f>
        <v>0</v>
      </c>
      <c r="DB84" s="53">
        <f>IF($B83=0,0,MIN(DB82/$B83/12*Параметры!DB$37,IF(DB$2=1,DB82,DA86+DB82-DA82)))</f>
        <v>0</v>
      </c>
      <c r="DC84" s="53">
        <f>IF($B83=0,0,MIN(DC82/$B83/12*Параметры!DC$37,IF(DC$2=1,DC82,DB86+DC82-DB82)))</f>
        <v>0</v>
      </c>
      <c r="DD84" s="53">
        <f>IF($B83=0,0,MIN(DD82/$B83/12*Параметры!DD$37,IF(DD$2=1,DD82,DC86+DD82-DC82)))</f>
        <v>0</v>
      </c>
      <c r="DE84" s="53">
        <f>IF($B83=0,0,MIN(DE82/$B83/12*Параметры!DE$37,IF(DE$2=1,DE82,DD86+DE82-DD82)))</f>
        <v>0</v>
      </c>
      <c r="DF84" s="53">
        <f>IF($B83=0,0,MIN(DF82/$B83/12*Параметры!DF$37,IF(DF$2=1,DF82,DE86+DF82-DE82)))</f>
        <v>0</v>
      </c>
      <c r="DG84" s="53">
        <f>IF($B83=0,0,MIN(DG82/$B83/12*Параметры!DG$37,IF(DG$2=1,DG82,DF86+DG82-DF82)))</f>
        <v>0</v>
      </c>
      <c r="DH84" s="53">
        <f>IF($B83=0,0,MIN(DH82/$B83/12*Параметры!DH$37,IF(DH$2=1,DH82,DG86+DH82-DG82)))</f>
        <v>0</v>
      </c>
      <c r="DI84" s="53">
        <f>IF($B83=0,0,MIN(DI82/$B83/12*Параметры!DI$37,IF(DI$2=1,DI82,DH86+DI82-DH82)))</f>
        <v>0</v>
      </c>
      <c r="DJ84" s="53">
        <f>IF($B83=0,0,MIN(DJ82/$B83/12*Параметры!DJ$37,IF(DJ$2=1,DJ82,DI86+DJ82-DI82)))</f>
        <v>0</v>
      </c>
      <c r="DK84" s="53">
        <f>IF($B83=0,0,MIN(DK82/$B83/12*Параметры!DK$37,IF(DK$2=1,DK82,DJ86+DK82-DJ82)))</f>
        <v>0</v>
      </c>
      <c r="DL84" s="53">
        <f>IF($B83=0,0,MIN(DL82/$B83/12*Параметры!DL$37,IF(DL$2=1,DL82,DK86+DL82-DK82)))</f>
        <v>0</v>
      </c>
      <c r="DM84" s="53">
        <f>IF($B83=0,0,MIN(DM82/$B83/12*Параметры!DM$37,IF(DM$2=1,DM82,DL86+DM82-DL82)))</f>
        <v>0</v>
      </c>
      <c r="DN84" s="53">
        <f>IF($B83=0,0,MIN(DN82/$B83/12*Параметры!DN$37,IF(DN$2=1,DN82,DM86+DN82-DM82)))</f>
        <v>0</v>
      </c>
      <c r="DO84" s="53">
        <f>IF($B83=0,0,MIN(DO82/$B83/12*Параметры!DO$37,IF(DO$2=1,DO82,DN86+DO82-DN82)))</f>
        <v>0</v>
      </c>
      <c r="DP84" s="53">
        <f>IF($B83=0,0,MIN(DP82/$B83/12*Параметры!DP$37,IF(DP$2=1,DP82,DO86+DP82-DO82)))</f>
        <v>0</v>
      </c>
      <c r="DQ84" s="53">
        <f>IF($B83=0,0,MIN(DQ82/$B83/12*Параметры!DQ$37,IF(DQ$2=1,DQ82,DP86+DQ82-DP82)))</f>
        <v>0</v>
      </c>
      <c r="DR84" s="53">
        <f>IF($B83=0,0,MIN(DR82/$B83/12*Параметры!DR$37,IF(DR$2=1,DR82,DQ86+DR82-DQ82)))</f>
        <v>0</v>
      </c>
      <c r="DS84" s="53">
        <f>IF($B83=0,0,MIN(DS82/$B83/12*Параметры!DS$37,IF(DS$2=1,DS82,DR86+DS82-DR82)))</f>
        <v>0</v>
      </c>
      <c r="DT84" s="53">
        <f>IF($B83=0,0,MIN(DT82/$B83/12*Параметры!DT$37,IF(DT$2=1,DT82,DS86+DT82-DS82)))</f>
        <v>0</v>
      </c>
      <c r="DU84" s="53">
        <f>IF($B83=0,0,MIN(DU82/$B83/12*Параметры!DU$37,IF(DU$2=1,DU82,DT86+DU82-DT82)))</f>
        <v>0</v>
      </c>
      <c r="DV84" s="53">
        <f>IF($B83=0,0,MIN(DV82/$B83/12*Параметры!DV$37,IF(DV$2=1,DV82,DU86+DV82-DU82)))</f>
        <v>0</v>
      </c>
      <c r="DX84" s="55">
        <f>SUM(G84:DW84)</f>
        <v>0</v>
      </c>
    </row>
    <row r="85" spans="1:128" x14ac:dyDescent="0.2">
      <c r="A85" s="10" t="str">
        <f ca="1">Language!A$551</f>
        <v>накопленная амортизация</v>
      </c>
      <c r="C85" s="35" t="str">
        <f ca="1">CurName1</f>
        <v>тыс. руб.</v>
      </c>
      <c r="F85" s="6" t="s">
        <v>3083</v>
      </c>
      <c r="G85" s="53">
        <f>G84</f>
        <v>0</v>
      </c>
      <c r="H85" s="53">
        <f>G85+H84</f>
        <v>0</v>
      </c>
      <c r="I85" s="53">
        <f>H85+I84</f>
        <v>0</v>
      </c>
      <c r="J85" s="53">
        <f t="shared" ref="J85:DV85" si="22">I85+J84</f>
        <v>0</v>
      </c>
      <c r="K85" s="53">
        <f t="shared" si="22"/>
        <v>0</v>
      </c>
      <c r="L85" s="53">
        <f t="shared" si="22"/>
        <v>0</v>
      </c>
      <c r="M85" s="53">
        <f t="shared" si="22"/>
        <v>0</v>
      </c>
      <c r="N85" s="53">
        <f t="shared" si="22"/>
        <v>0</v>
      </c>
      <c r="O85" s="53">
        <f t="shared" si="22"/>
        <v>0</v>
      </c>
      <c r="P85" s="53">
        <f t="shared" si="22"/>
        <v>0</v>
      </c>
      <c r="Q85" s="53">
        <f t="shared" si="22"/>
        <v>0</v>
      </c>
      <c r="R85" s="53">
        <f t="shared" si="22"/>
        <v>0</v>
      </c>
      <c r="S85" s="53">
        <f t="shared" si="22"/>
        <v>0</v>
      </c>
      <c r="T85" s="53">
        <f t="shared" si="22"/>
        <v>0</v>
      </c>
      <c r="U85" s="53">
        <f t="shared" si="22"/>
        <v>0</v>
      </c>
      <c r="V85" s="53">
        <f t="shared" si="22"/>
        <v>0</v>
      </c>
      <c r="W85" s="53">
        <f t="shared" si="22"/>
        <v>0</v>
      </c>
      <c r="X85" s="53">
        <f t="shared" si="22"/>
        <v>0</v>
      </c>
      <c r="Y85" s="53">
        <f t="shared" si="22"/>
        <v>0</v>
      </c>
      <c r="Z85" s="53">
        <f t="shared" si="22"/>
        <v>0</v>
      </c>
      <c r="AA85" s="53">
        <f t="shared" si="22"/>
        <v>0</v>
      </c>
      <c r="AB85" s="53">
        <f t="shared" si="22"/>
        <v>0</v>
      </c>
      <c r="AC85" s="53">
        <f t="shared" si="22"/>
        <v>0</v>
      </c>
      <c r="AD85" s="53">
        <f t="shared" si="22"/>
        <v>0</v>
      </c>
      <c r="AE85" s="53">
        <f t="shared" si="22"/>
        <v>0</v>
      </c>
      <c r="AF85" s="53">
        <f t="shared" si="22"/>
        <v>0</v>
      </c>
      <c r="AG85" s="53">
        <f t="shared" si="22"/>
        <v>0</v>
      </c>
      <c r="AH85" s="53">
        <f t="shared" si="22"/>
        <v>0</v>
      </c>
      <c r="AI85" s="53">
        <f t="shared" si="22"/>
        <v>0</v>
      </c>
      <c r="AJ85" s="53">
        <f t="shared" si="22"/>
        <v>0</v>
      </c>
      <c r="AK85" s="53">
        <f t="shared" si="22"/>
        <v>0</v>
      </c>
      <c r="AL85" s="53">
        <f t="shared" si="22"/>
        <v>0</v>
      </c>
      <c r="AM85" s="53">
        <f t="shared" si="22"/>
        <v>0</v>
      </c>
      <c r="AN85" s="53">
        <f t="shared" si="22"/>
        <v>0</v>
      </c>
      <c r="AO85" s="53">
        <f t="shared" si="22"/>
        <v>0</v>
      </c>
      <c r="AP85" s="53">
        <f t="shared" si="22"/>
        <v>0</v>
      </c>
      <c r="AQ85" s="53">
        <f t="shared" si="22"/>
        <v>0</v>
      </c>
      <c r="AR85" s="53">
        <f t="shared" si="22"/>
        <v>0</v>
      </c>
      <c r="AS85" s="53">
        <f t="shared" si="22"/>
        <v>0</v>
      </c>
      <c r="AT85" s="53">
        <f t="shared" si="22"/>
        <v>0</v>
      </c>
      <c r="AU85" s="53">
        <f t="shared" si="22"/>
        <v>0</v>
      </c>
      <c r="AV85" s="53">
        <f t="shared" si="22"/>
        <v>0</v>
      </c>
      <c r="AW85" s="53">
        <f t="shared" si="22"/>
        <v>0</v>
      </c>
      <c r="AX85" s="53">
        <f t="shared" si="22"/>
        <v>0</v>
      </c>
      <c r="AY85" s="53">
        <f t="shared" si="22"/>
        <v>0</v>
      </c>
      <c r="AZ85" s="53">
        <f t="shared" si="22"/>
        <v>0</v>
      </c>
      <c r="BA85" s="53">
        <f t="shared" si="22"/>
        <v>0</v>
      </c>
      <c r="BB85" s="53">
        <f t="shared" si="22"/>
        <v>0</v>
      </c>
      <c r="BC85" s="53">
        <f t="shared" si="22"/>
        <v>0</v>
      </c>
      <c r="BD85" s="53">
        <f t="shared" si="22"/>
        <v>0</v>
      </c>
      <c r="BE85" s="53">
        <f t="shared" si="22"/>
        <v>0</v>
      </c>
      <c r="BF85" s="53">
        <f t="shared" si="22"/>
        <v>0</v>
      </c>
      <c r="BG85" s="53">
        <f t="shared" si="22"/>
        <v>0</v>
      </c>
      <c r="BH85" s="53">
        <f t="shared" si="22"/>
        <v>0</v>
      </c>
      <c r="BI85" s="53">
        <f t="shared" si="22"/>
        <v>0</v>
      </c>
      <c r="BJ85" s="53">
        <f t="shared" si="22"/>
        <v>0</v>
      </c>
      <c r="BK85" s="53">
        <f t="shared" si="22"/>
        <v>0</v>
      </c>
      <c r="BL85" s="53">
        <f t="shared" si="22"/>
        <v>0</v>
      </c>
      <c r="BM85" s="53">
        <f t="shared" si="22"/>
        <v>0</v>
      </c>
      <c r="BN85" s="53">
        <f t="shared" si="22"/>
        <v>0</v>
      </c>
      <c r="BO85" s="53">
        <f t="shared" si="22"/>
        <v>0</v>
      </c>
      <c r="BP85" s="53">
        <f t="shared" si="22"/>
        <v>0</v>
      </c>
      <c r="BQ85" s="53">
        <f t="shared" si="22"/>
        <v>0</v>
      </c>
      <c r="BR85" s="53">
        <f t="shared" si="22"/>
        <v>0</v>
      </c>
      <c r="BS85" s="53">
        <f t="shared" si="22"/>
        <v>0</v>
      </c>
      <c r="BT85" s="53">
        <f t="shared" si="22"/>
        <v>0</v>
      </c>
      <c r="BU85" s="53">
        <f t="shared" si="22"/>
        <v>0</v>
      </c>
      <c r="BV85" s="53">
        <f t="shared" si="22"/>
        <v>0</v>
      </c>
      <c r="BW85" s="53">
        <f t="shared" si="22"/>
        <v>0</v>
      </c>
      <c r="BX85" s="53">
        <f t="shared" si="22"/>
        <v>0</v>
      </c>
      <c r="BY85" s="53">
        <f t="shared" si="22"/>
        <v>0</v>
      </c>
      <c r="BZ85" s="53">
        <f t="shared" si="22"/>
        <v>0</v>
      </c>
      <c r="CA85" s="53">
        <f t="shared" si="22"/>
        <v>0</v>
      </c>
      <c r="CB85" s="53">
        <f t="shared" si="22"/>
        <v>0</v>
      </c>
      <c r="CC85" s="53">
        <f t="shared" si="22"/>
        <v>0</v>
      </c>
      <c r="CD85" s="53">
        <f t="shared" si="22"/>
        <v>0</v>
      </c>
      <c r="CE85" s="53">
        <f t="shared" si="22"/>
        <v>0</v>
      </c>
      <c r="CF85" s="53">
        <f t="shared" si="22"/>
        <v>0</v>
      </c>
      <c r="CG85" s="53">
        <f t="shared" si="22"/>
        <v>0</v>
      </c>
      <c r="CH85" s="53">
        <f t="shared" si="22"/>
        <v>0</v>
      </c>
      <c r="CI85" s="53">
        <f t="shared" si="22"/>
        <v>0</v>
      </c>
      <c r="CJ85" s="53">
        <f t="shared" si="22"/>
        <v>0</v>
      </c>
      <c r="CK85" s="53">
        <f t="shared" si="22"/>
        <v>0</v>
      </c>
      <c r="CL85" s="53">
        <f t="shared" si="22"/>
        <v>0</v>
      </c>
      <c r="CM85" s="53">
        <f t="shared" si="22"/>
        <v>0</v>
      </c>
      <c r="CN85" s="53">
        <f t="shared" si="22"/>
        <v>0</v>
      </c>
      <c r="CO85" s="53">
        <f t="shared" si="22"/>
        <v>0</v>
      </c>
      <c r="CP85" s="53">
        <f t="shared" si="22"/>
        <v>0</v>
      </c>
      <c r="CQ85" s="53">
        <f t="shared" si="22"/>
        <v>0</v>
      </c>
      <c r="CR85" s="53">
        <f t="shared" si="22"/>
        <v>0</v>
      </c>
      <c r="CS85" s="53">
        <f t="shared" si="22"/>
        <v>0</v>
      </c>
      <c r="CT85" s="53">
        <f t="shared" si="22"/>
        <v>0</v>
      </c>
      <c r="CU85" s="53">
        <f t="shared" si="22"/>
        <v>0</v>
      </c>
      <c r="CV85" s="53">
        <f t="shared" si="22"/>
        <v>0</v>
      </c>
      <c r="CW85" s="53">
        <f t="shared" si="22"/>
        <v>0</v>
      </c>
      <c r="CX85" s="53">
        <f t="shared" si="22"/>
        <v>0</v>
      </c>
      <c r="CY85" s="53">
        <f t="shared" si="22"/>
        <v>0</v>
      </c>
      <c r="CZ85" s="53">
        <f t="shared" si="22"/>
        <v>0</v>
      </c>
      <c r="DA85" s="53">
        <f t="shared" si="22"/>
        <v>0</v>
      </c>
      <c r="DB85" s="53">
        <f t="shared" si="22"/>
        <v>0</v>
      </c>
      <c r="DC85" s="53">
        <f t="shared" si="22"/>
        <v>0</v>
      </c>
      <c r="DD85" s="53">
        <f t="shared" si="22"/>
        <v>0</v>
      </c>
      <c r="DE85" s="53">
        <f t="shared" si="22"/>
        <v>0</v>
      </c>
      <c r="DF85" s="53">
        <f t="shared" si="22"/>
        <v>0</v>
      </c>
      <c r="DG85" s="53">
        <f t="shared" si="22"/>
        <v>0</v>
      </c>
      <c r="DH85" s="53">
        <f t="shared" si="22"/>
        <v>0</v>
      </c>
      <c r="DI85" s="53">
        <f t="shared" si="22"/>
        <v>0</v>
      </c>
      <c r="DJ85" s="53">
        <f t="shared" si="22"/>
        <v>0</v>
      </c>
      <c r="DK85" s="53">
        <f t="shared" si="22"/>
        <v>0</v>
      </c>
      <c r="DL85" s="53">
        <f t="shared" si="22"/>
        <v>0</v>
      </c>
      <c r="DM85" s="53">
        <f t="shared" si="22"/>
        <v>0</v>
      </c>
      <c r="DN85" s="53">
        <f t="shared" si="22"/>
        <v>0</v>
      </c>
      <c r="DO85" s="53">
        <f t="shared" si="22"/>
        <v>0</v>
      </c>
      <c r="DP85" s="53">
        <f t="shared" si="22"/>
        <v>0</v>
      </c>
      <c r="DQ85" s="53">
        <f t="shared" si="22"/>
        <v>0</v>
      </c>
      <c r="DR85" s="53">
        <f t="shared" si="22"/>
        <v>0</v>
      </c>
      <c r="DS85" s="53">
        <f t="shared" si="22"/>
        <v>0</v>
      </c>
      <c r="DT85" s="53">
        <f t="shared" si="22"/>
        <v>0</v>
      </c>
      <c r="DU85" s="53">
        <f t="shared" si="22"/>
        <v>0</v>
      </c>
      <c r="DV85" s="53">
        <f t="shared" si="22"/>
        <v>0</v>
      </c>
    </row>
    <row r="86" spans="1:128" x14ac:dyDescent="0.2">
      <c r="A86" s="10" t="str">
        <f ca="1">Language!A$552</f>
        <v>остаточная балансовая стоимость</v>
      </c>
      <c r="C86" s="35" t="str">
        <f ca="1">CurName1</f>
        <v>тыс. руб.</v>
      </c>
      <c r="F86" s="6" t="s">
        <v>694</v>
      </c>
      <c r="G86" s="56">
        <f t="shared" ref="G86:N86" si="23">G82-G85</f>
        <v>0</v>
      </c>
      <c r="H86" s="56">
        <f t="shared" si="23"/>
        <v>0</v>
      </c>
      <c r="I86" s="56">
        <f t="shared" si="23"/>
        <v>0</v>
      </c>
      <c r="J86" s="56">
        <f t="shared" si="23"/>
        <v>0</v>
      </c>
      <c r="K86" s="56">
        <f t="shared" si="23"/>
        <v>0</v>
      </c>
      <c r="L86" s="56">
        <f t="shared" si="23"/>
        <v>0</v>
      </c>
      <c r="M86" s="56">
        <f t="shared" si="23"/>
        <v>0</v>
      </c>
      <c r="N86" s="56">
        <f t="shared" si="23"/>
        <v>0</v>
      </c>
      <c r="O86" s="56">
        <f t="shared" ref="O86:AT86" si="24">O82-O85</f>
        <v>0</v>
      </c>
      <c r="P86" s="56">
        <f t="shared" si="24"/>
        <v>0</v>
      </c>
      <c r="Q86" s="56">
        <f t="shared" si="24"/>
        <v>0</v>
      </c>
      <c r="R86" s="56">
        <f t="shared" si="24"/>
        <v>0</v>
      </c>
      <c r="S86" s="56">
        <f t="shared" si="24"/>
        <v>0</v>
      </c>
      <c r="T86" s="56">
        <f t="shared" si="24"/>
        <v>0</v>
      </c>
      <c r="U86" s="56">
        <f t="shared" si="24"/>
        <v>0</v>
      </c>
      <c r="V86" s="56">
        <f t="shared" si="24"/>
        <v>0</v>
      </c>
      <c r="W86" s="56">
        <f t="shared" si="24"/>
        <v>0</v>
      </c>
      <c r="X86" s="56">
        <f t="shared" si="24"/>
        <v>0</v>
      </c>
      <c r="Y86" s="56">
        <f t="shared" si="24"/>
        <v>0</v>
      </c>
      <c r="Z86" s="56">
        <f t="shared" si="24"/>
        <v>0</v>
      </c>
      <c r="AA86" s="56">
        <f t="shared" si="24"/>
        <v>0</v>
      </c>
      <c r="AB86" s="56">
        <f t="shared" si="24"/>
        <v>0</v>
      </c>
      <c r="AC86" s="56">
        <f t="shared" si="24"/>
        <v>0</v>
      </c>
      <c r="AD86" s="56">
        <f t="shared" si="24"/>
        <v>0</v>
      </c>
      <c r="AE86" s="56">
        <f t="shared" si="24"/>
        <v>0</v>
      </c>
      <c r="AF86" s="56">
        <f t="shared" si="24"/>
        <v>0</v>
      </c>
      <c r="AG86" s="56">
        <f t="shared" si="24"/>
        <v>0</v>
      </c>
      <c r="AH86" s="56">
        <f t="shared" si="24"/>
        <v>0</v>
      </c>
      <c r="AI86" s="56">
        <f t="shared" si="24"/>
        <v>0</v>
      </c>
      <c r="AJ86" s="56">
        <f t="shared" si="24"/>
        <v>0</v>
      </c>
      <c r="AK86" s="56">
        <f t="shared" si="24"/>
        <v>0</v>
      </c>
      <c r="AL86" s="56">
        <f t="shared" si="24"/>
        <v>0</v>
      </c>
      <c r="AM86" s="56">
        <f t="shared" si="24"/>
        <v>0</v>
      </c>
      <c r="AN86" s="56">
        <f t="shared" si="24"/>
        <v>0</v>
      </c>
      <c r="AO86" s="56">
        <f t="shared" si="24"/>
        <v>0</v>
      </c>
      <c r="AP86" s="56">
        <f t="shared" si="24"/>
        <v>0</v>
      </c>
      <c r="AQ86" s="56">
        <f t="shared" si="24"/>
        <v>0</v>
      </c>
      <c r="AR86" s="56">
        <f t="shared" si="24"/>
        <v>0</v>
      </c>
      <c r="AS86" s="56">
        <f t="shared" si="24"/>
        <v>0</v>
      </c>
      <c r="AT86" s="56">
        <f t="shared" si="24"/>
        <v>0</v>
      </c>
      <c r="AU86" s="56">
        <f t="shared" ref="AU86:BZ86" si="25">AU82-AU85</f>
        <v>0</v>
      </c>
      <c r="AV86" s="56">
        <f t="shared" si="25"/>
        <v>0</v>
      </c>
      <c r="AW86" s="56">
        <f t="shared" si="25"/>
        <v>0</v>
      </c>
      <c r="AX86" s="56">
        <f t="shared" si="25"/>
        <v>0</v>
      </c>
      <c r="AY86" s="56">
        <f t="shared" si="25"/>
        <v>0</v>
      </c>
      <c r="AZ86" s="56">
        <f t="shared" si="25"/>
        <v>0</v>
      </c>
      <c r="BA86" s="56">
        <f t="shared" si="25"/>
        <v>0</v>
      </c>
      <c r="BB86" s="56">
        <f t="shared" si="25"/>
        <v>0</v>
      </c>
      <c r="BC86" s="56">
        <f t="shared" si="25"/>
        <v>0</v>
      </c>
      <c r="BD86" s="56">
        <f t="shared" si="25"/>
        <v>0</v>
      </c>
      <c r="BE86" s="56">
        <f t="shared" si="25"/>
        <v>0</v>
      </c>
      <c r="BF86" s="56">
        <f t="shared" si="25"/>
        <v>0</v>
      </c>
      <c r="BG86" s="56">
        <f t="shared" si="25"/>
        <v>0</v>
      </c>
      <c r="BH86" s="56">
        <f t="shared" si="25"/>
        <v>0</v>
      </c>
      <c r="BI86" s="56">
        <f t="shared" si="25"/>
        <v>0</v>
      </c>
      <c r="BJ86" s="56">
        <f t="shared" si="25"/>
        <v>0</v>
      </c>
      <c r="BK86" s="56">
        <f t="shared" si="25"/>
        <v>0</v>
      </c>
      <c r="BL86" s="56">
        <f t="shared" si="25"/>
        <v>0</v>
      </c>
      <c r="BM86" s="56">
        <f t="shared" si="25"/>
        <v>0</v>
      </c>
      <c r="BN86" s="56">
        <f t="shared" si="25"/>
        <v>0</v>
      </c>
      <c r="BO86" s="56">
        <f t="shared" si="25"/>
        <v>0</v>
      </c>
      <c r="BP86" s="56">
        <f t="shared" si="25"/>
        <v>0</v>
      </c>
      <c r="BQ86" s="56">
        <f t="shared" si="25"/>
        <v>0</v>
      </c>
      <c r="BR86" s="56">
        <f t="shared" si="25"/>
        <v>0</v>
      </c>
      <c r="BS86" s="56">
        <f t="shared" si="25"/>
        <v>0</v>
      </c>
      <c r="BT86" s="56">
        <f t="shared" si="25"/>
        <v>0</v>
      </c>
      <c r="BU86" s="56">
        <f t="shared" si="25"/>
        <v>0</v>
      </c>
      <c r="BV86" s="56">
        <f t="shared" si="25"/>
        <v>0</v>
      </c>
      <c r="BW86" s="56">
        <f t="shared" si="25"/>
        <v>0</v>
      </c>
      <c r="BX86" s="56">
        <f t="shared" si="25"/>
        <v>0</v>
      </c>
      <c r="BY86" s="56">
        <f t="shared" si="25"/>
        <v>0</v>
      </c>
      <c r="BZ86" s="56">
        <f t="shared" si="25"/>
        <v>0</v>
      </c>
      <c r="CA86" s="56">
        <f t="shared" ref="CA86:DF86" si="26">CA82-CA85</f>
        <v>0</v>
      </c>
      <c r="CB86" s="56">
        <f t="shared" si="26"/>
        <v>0</v>
      </c>
      <c r="CC86" s="56">
        <f t="shared" si="26"/>
        <v>0</v>
      </c>
      <c r="CD86" s="56">
        <f t="shared" si="26"/>
        <v>0</v>
      </c>
      <c r="CE86" s="56">
        <f t="shared" si="26"/>
        <v>0</v>
      </c>
      <c r="CF86" s="56">
        <f t="shared" si="26"/>
        <v>0</v>
      </c>
      <c r="CG86" s="56">
        <f t="shared" si="26"/>
        <v>0</v>
      </c>
      <c r="CH86" s="56">
        <f t="shared" si="26"/>
        <v>0</v>
      </c>
      <c r="CI86" s="56">
        <f t="shared" si="26"/>
        <v>0</v>
      </c>
      <c r="CJ86" s="56">
        <f t="shared" si="26"/>
        <v>0</v>
      </c>
      <c r="CK86" s="56">
        <f t="shared" si="26"/>
        <v>0</v>
      </c>
      <c r="CL86" s="56">
        <f t="shared" si="26"/>
        <v>0</v>
      </c>
      <c r="CM86" s="56">
        <f t="shared" si="26"/>
        <v>0</v>
      </c>
      <c r="CN86" s="56">
        <f t="shared" si="26"/>
        <v>0</v>
      </c>
      <c r="CO86" s="56">
        <f t="shared" si="26"/>
        <v>0</v>
      </c>
      <c r="CP86" s="56">
        <f t="shared" si="26"/>
        <v>0</v>
      </c>
      <c r="CQ86" s="56">
        <f t="shared" si="26"/>
        <v>0</v>
      </c>
      <c r="CR86" s="56">
        <f t="shared" si="26"/>
        <v>0</v>
      </c>
      <c r="CS86" s="56">
        <f t="shared" si="26"/>
        <v>0</v>
      </c>
      <c r="CT86" s="56">
        <f t="shared" si="26"/>
        <v>0</v>
      </c>
      <c r="CU86" s="56">
        <f t="shared" si="26"/>
        <v>0</v>
      </c>
      <c r="CV86" s="56">
        <f t="shared" si="26"/>
        <v>0</v>
      </c>
      <c r="CW86" s="56">
        <f t="shared" si="26"/>
        <v>0</v>
      </c>
      <c r="CX86" s="56">
        <f t="shared" si="26"/>
        <v>0</v>
      </c>
      <c r="CY86" s="56">
        <f t="shared" si="26"/>
        <v>0</v>
      </c>
      <c r="CZ86" s="56">
        <f t="shared" si="26"/>
        <v>0</v>
      </c>
      <c r="DA86" s="56">
        <f t="shared" si="26"/>
        <v>0</v>
      </c>
      <c r="DB86" s="56">
        <f t="shared" si="26"/>
        <v>0</v>
      </c>
      <c r="DC86" s="56">
        <f t="shared" si="26"/>
        <v>0</v>
      </c>
      <c r="DD86" s="56">
        <f t="shared" si="26"/>
        <v>0</v>
      </c>
      <c r="DE86" s="56">
        <f t="shared" si="26"/>
        <v>0</v>
      </c>
      <c r="DF86" s="56">
        <f t="shared" si="26"/>
        <v>0</v>
      </c>
      <c r="DG86" s="56">
        <f t="shared" ref="DG86:DV86" si="27">DG82-DG85</f>
        <v>0</v>
      </c>
      <c r="DH86" s="56">
        <f t="shared" si="27"/>
        <v>0</v>
      </c>
      <c r="DI86" s="56">
        <f t="shared" si="27"/>
        <v>0</v>
      </c>
      <c r="DJ86" s="56">
        <f t="shared" si="27"/>
        <v>0</v>
      </c>
      <c r="DK86" s="56">
        <f t="shared" si="27"/>
        <v>0</v>
      </c>
      <c r="DL86" s="56">
        <f t="shared" si="27"/>
        <v>0</v>
      </c>
      <c r="DM86" s="56">
        <f t="shared" si="27"/>
        <v>0</v>
      </c>
      <c r="DN86" s="56">
        <f t="shared" si="27"/>
        <v>0</v>
      </c>
      <c r="DO86" s="56">
        <f t="shared" si="27"/>
        <v>0</v>
      </c>
      <c r="DP86" s="56">
        <f t="shared" si="27"/>
        <v>0</v>
      </c>
      <c r="DQ86" s="56">
        <f t="shared" si="27"/>
        <v>0</v>
      </c>
      <c r="DR86" s="56">
        <f t="shared" si="27"/>
        <v>0</v>
      </c>
      <c r="DS86" s="56">
        <f t="shared" si="27"/>
        <v>0</v>
      </c>
      <c r="DT86" s="56">
        <f t="shared" si="27"/>
        <v>0</v>
      </c>
      <c r="DU86" s="56">
        <f t="shared" si="27"/>
        <v>0</v>
      </c>
      <c r="DV86" s="56">
        <f t="shared" si="27"/>
        <v>0</v>
      </c>
    </row>
    <row r="87" spans="1:128" x14ac:dyDescent="0.2">
      <c r="A87" s="10"/>
      <c r="E87" s="14" t="s">
        <v>831</v>
      </c>
      <c r="F87" s="6" t="s">
        <v>2961</v>
      </c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3"/>
      <c r="DF87" s="53"/>
      <c r="DG87" s="53"/>
      <c r="DH87" s="53"/>
      <c r="DI87" s="53"/>
      <c r="DJ87" s="53"/>
      <c r="DK87" s="53"/>
      <c r="DL87" s="53"/>
      <c r="DM87" s="53"/>
      <c r="DN87" s="53"/>
      <c r="DO87" s="53"/>
      <c r="DP87" s="53"/>
      <c r="DQ87" s="53"/>
      <c r="DR87" s="53"/>
      <c r="DS87" s="53"/>
      <c r="DT87" s="53"/>
      <c r="DU87" s="53"/>
      <c r="DV87" s="53"/>
    </row>
    <row r="88" spans="1:128" x14ac:dyDescent="0.2">
      <c r="A88" s="60"/>
      <c r="B88" s="60"/>
      <c r="C88" s="60"/>
      <c r="D88" s="61"/>
      <c r="E88" s="61"/>
      <c r="F88" s="61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0"/>
      <c r="DX88" s="60"/>
    </row>
    <row r="89" spans="1:128" x14ac:dyDescent="0.2"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3"/>
      <c r="DF89" s="53"/>
      <c r="DG89" s="53"/>
      <c r="DH89" s="53"/>
      <c r="DI89" s="53"/>
      <c r="DJ89" s="53"/>
      <c r="DK89" s="53"/>
      <c r="DL89" s="53"/>
      <c r="DM89" s="53"/>
      <c r="DN89" s="53"/>
      <c r="DO89" s="53"/>
      <c r="DP89" s="53"/>
      <c r="DQ89" s="53"/>
      <c r="DR89" s="53"/>
      <c r="DS89" s="53"/>
      <c r="DT89" s="53"/>
      <c r="DU89" s="53"/>
      <c r="DV89" s="53"/>
    </row>
    <row r="90" spans="1:128" s="9" customFormat="1" ht="25.5" customHeight="1" thickBot="1" x14ac:dyDescent="0.25">
      <c r="A90" s="269" t="str">
        <f ca="1">Language!A$553</f>
        <v>СУЩЕСТВУЮЩИЕ ФИНАНСОВЫЕ ВЛОЖЕНИЯ</v>
      </c>
      <c r="B90" s="270"/>
      <c r="C90" s="270"/>
      <c r="D90" s="271"/>
      <c r="E90" s="271" t="s">
        <v>1072</v>
      </c>
      <c r="F90" s="271" t="s">
        <v>3230</v>
      </c>
      <c r="G90" s="272" t="str">
        <f ca="1">Параметры!G$40</f>
        <v>авг.22</v>
      </c>
      <c r="H90" s="272" t="str">
        <f ca="1">Параметры!H$40</f>
        <v>сен.22</v>
      </c>
      <c r="I90" s="272" t="str">
        <f ca="1">Параметры!I$40</f>
        <v>окт.22</v>
      </c>
      <c r="J90" s="272" t="str">
        <f ca="1">Параметры!J$40</f>
        <v>ноя.22</v>
      </c>
      <c r="K90" s="272" t="str">
        <f ca="1">Параметры!K$40</f>
        <v>дек.22</v>
      </c>
      <c r="L90" s="272" t="str">
        <f ca="1">Параметры!L$40</f>
        <v>янв.23</v>
      </c>
      <c r="M90" s="272" t="str">
        <f ca="1">Параметры!M$40</f>
        <v>фев.23</v>
      </c>
      <c r="N90" s="272" t="str">
        <f ca="1">Параметры!N$40</f>
        <v>мар.23</v>
      </c>
      <c r="O90" s="272" t="str">
        <f ca="1">Параметры!O$40</f>
        <v>апр.23</v>
      </c>
      <c r="P90" s="272" t="str">
        <f ca="1">Параметры!P$40</f>
        <v>май.23</v>
      </c>
      <c r="Q90" s="272" t="str">
        <f ca="1">Параметры!Q$40</f>
        <v>июн.23</v>
      </c>
      <c r="R90" s="272" t="str">
        <f ca="1">Параметры!R$40</f>
        <v>июл.23</v>
      </c>
      <c r="S90" s="272" t="str">
        <f ca="1">Параметры!S$40</f>
        <v>авг.23</v>
      </c>
      <c r="T90" s="272" t="str">
        <f ca="1">Параметры!T$40</f>
        <v>сен.23</v>
      </c>
      <c r="U90" s="272" t="str">
        <f ca="1">Параметры!U$40</f>
        <v>окт.23</v>
      </c>
      <c r="V90" s="272" t="str">
        <f ca="1">Параметры!V$40</f>
        <v>ноя.23</v>
      </c>
      <c r="W90" s="272" t="str">
        <f ca="1">Параметры!W$40</f>
        <v>дек.23</v>
      </c>
      <c r="X90" s="272" t="str">
        <f ca="1">Параметры!X$40</f>
        <v>янв.24</v>
      </c>
      <c r="Y90" s="272" t="str">
        <f ca="1">Параметры!Y$40</f>
        <v>фев.24</v>
      </c>
      <c r="Z90" s="272" t="str">
        <f ca="1">Параметры!Z$40</f>
        <v>мар.24</v>
      </c>
      <c r="AA90" s="272" t="str">
        <f ca="1">Параметры!AA$40</f>
        <v>апр.24</v>
      </c>
      <c r="AB90" s="272" t="str">
        <f ca="1">Параметры!AB$40</f>
        <v>май.24</v>
      </c>
      <c r="AC90" s="272" t="str">
        <f ca="1">Параметры!AC$40</f>
        <v>июн.24</v>
      </c>
      <c r="AD90" s="272" t="str">
        <f ca="1">Параметры!AD$40</f>
        <v>июл.24</v>
      </c>
      <c r="AE90" s="272" t="str">
        <f ca="1">Параметры!AE$40</f>
        <v>авг.24</v>
      </c>
      <c r="AF90" s="272" t="str">
        <f ca="1">Параметры!AF$40</f>
        <v>сен.24</v>
      </c>
      <c r="AG90" s="272" t="str">
        <f ca="1">Параметры!AG$40</f>
        <v>окт.24</v>
      </c>
      <c r="AH90" s="272" t="str">
        <f ca="1">Параметры!AH$40</f>
        <v>ноя.24</v>
      </c>
      <c r="AI90" s="272" t="str">
        <f ca="1">Параметры!AI$40</f>
        <v>дек.24</v>
      </c>
      <c r="AJ90" s="272" t="str">
        <f ca="1">Параметры!AJ$40</f>
        <v>янв.25</v>
      </c>
      <c r="AK90" s="272" t="str">
        <f ca="1">Параметры!AK$40</f>
        <v>фев.25</v>
      </c>
      <c r="AL90" s="272" t="str">
        <f ca="1">Параметры!AL$40</f>
        <v>мар.25</v>
      </c>
      <c r="AM90" s="272" t="str">
        <f ca="1">Параметры!AM$40</f>
        <v>апр.25</v>
      </c>
      <c r="AN90" s="272" t="str">
        <f ca="1">Параметры!AN$40</f>
        <v>май.25</v>
      </c>
      <c r="AO90" s="272" t="str">
        <f ca="1">Параметры!AO$40</f>
        <v>июн.25</v>
      </c>
      <c r="AP90" s="272" t="str">
        <f ca="1">Параметры!AP$40</f>
        <v>июл.25</v>
      </c>
      <c r="AQ90" s="272" t="str">
        <f ca="1">Параметры!AQ$40</f>
        <v>авг.25</v>
      </c>
      <c r="AR90" s="272" t="str">
        <f ca="1">Параметры!AR$40</f>
        <v>сен.25</v>
      </c>
      <c r="AS90" s="272" t="str">
        <f ca="1">Параметры!AS$40</f>
        <v>окт.25</v>
      </c>
      <c r="AT90" s="272" t="str">
        <f ca="1">Параметры!AT$40</f>
        <v>ноя.25</v>
      </c>
      <c r="AU90" s="272" t="str">
        <f ca="1">Параметры!AU$40</f>
        <v>дек.25</v>
      </c>
      <c r="AV90" s="272" t="str">
        <f ca="1">Параметры!AV$40</f>
        <v>янв.26</v>
      </c>
      <c r="AW90" s="272" t="str">
        <f ca="1">Параметры!AW$40</f>
        <v>фев.26</v>
      </c>
      <c r="AX90" s="272" t="str">
        <f ca="1">Параметры!AX$40</f>
        <v>мар.26</v>
      </c>
      <c r="AY90" s="272" t="str">
        <f ca="1">Параметры!AY$40</f>
        <v>апр.26</v>
      </c>
      <c r="AZ90" s="272" t="str">
        <f ca="1">Параметры!AZ$40</f>
        <v>май.26</v>
      </c>
      <c r="BA90" s="272" t="str">
        <f ca="1">Параметры!BA$40</f>
        <v>июн.26</v>
      </c>
      <c r="BB90" s="272" t="str">
        <f ca="1">Параметры!BB$40</f>
        <v>июл.26</v>
      </c>
      <c r="BC90" s="272" t="str">
        <f ca="1">Параметры!BC$40</f>
        <v>авг.26</v>
      </c>
      <c r="BD90" s="272" t="str">
        <f ca="1">Параметры!BD$40</f>
        <v>сен.26</v>
      </c>
      <c r="BE90" s="272" t="str">
        <f ca="1">Параметры!BE$40</f>
        <v>окт.26</v>
      </c>
      <c r="BF90" s="272" t="str">
        <f ca="1">Параметры!BF$40</f>
        <v>ноя.26</v>
      </c>
      <c r="BG90" s="272" t="str">
        <f ca="1">Параметры!BG$40</f>
        <v>дек.26</v>
      </c>
      <c r="BH90" s="272" t="str">
        <f ca="1">Параметры!BH$40</f>
        <v>янв.27</v>
      </c>
      <c r="BI90" s="272" t="str">
        <f ca="1">Параметры!BI$40</f>
        <v>фев.27</v>
      </c>
      <c r="BJ90" s="272" t="str">
        <f ca="1">Параметры!BJ$40</f>
        <v>мар.27</v>
      </c>
      <c r="BK90" s="272" t="str">
        <f ca="1">Параметры!BK$40</f>
        <v>апр.27</v>
      </c>
      <c r="BL90" s="272" t="str">
        <f ca="1">Параметры!BL$40</f>
        <v>май.27</v>
      </c>
      <c r="BM90" s="272" t="str">
        <f ca="1">Параметры!BM$40</f>
        <v>июн.27</v>
      </c>
      <c r="BN90" s="272" t="str">
        <f ca="1">Параметры!BN$40</f>
        <v>июл.27</v>
      </c>
      <c r="BO90" s="272" t="str">
        <f ca="1">Параметры!BO$40</f>
        <v>авг.27</v>
      </c>
      <c r="BP90" s="272" t="str">
        <f ca="1">Параметры!BP$40</f>
        <v>сен.27</v>
      </c>
      <c r="BQ90" s="272" t="str">
        <f ca="1">Параметры!BQ$40</f>
        <v>окт.27</v>
      </c>
      <c r="BR90" s="272" t="str">
        <f ca="1">Параметры!BR$40</f>
        <v>ноя.27</v>
      </c>
      <c r="BS90" s="272" t="str">
        <f ca="1">Параметры!BS$40</f>
        <v>дек.27</v>
      </c>
      <c r="BT90" s="272" t="str">
        <f ca="1">Параметры!BT$40</f>
        <v>янв.28</v>
      </c>
      <c r="BU90" s="272" t="str">
        <f ca="1">Параметры!BU$40</f>
        <v>фев.28</v>
      </c>
      <c r="BV90" s="272" t="str">
        <f ca="1">Параметры!BV$40</f>
        <v>мар.28</v>
      </c>
      <c r="BW90" s="272" t="str">
        <f ca="1">Параметры!BW$40</f>
        <v>апр.28</v>
      </c>
      <c r="BX90" s="272" t="str">
        <f ca="1">Параметры!BX$40</f>
        <v>май.28</v>
      </c>
      <c r="BY90" s="272" t="str">
        <f ca="1">Параметры!BY$40</f>
        <v>июн.28</v>
      </c>
      <c r="BZ90" s="272" t="str">
        <f ca="1">Параметры!BZ$40</f>
        <v>июл.28</v>
      </c>
      <c r="CA90" s="272" t="str">
        <f ca="1">Параметры!CA$40</f>
        <v>авг.28</v>
      </c>
      <c r="CB90" s="272" t="str">
        <f ca="1">Параметры!CB$40</f>
        <v>сен.28</v>
      </c>
      <c r="CC90" s="272" t="str">
        <f ca="1">Параметры!CC$40</f>
        <v>окт.28</v>
      </c>
      <c r="CD90" s="272" t="str">
        <f ca="1">Параметры!CD$40</f>
        <v>ноя.28</v>
      </c>
      <c r="CE90" s="272" t="str">
        <f ca="1">Параметры!CE$40</f>
        <v>дек.28</v>
      </c>
      <c r="CF90" s="272" t="str">
        <f ca="1">Параметры!CF$40</f>
        <v>янв.29</v>
      </c>
      <c r="CG90" s="272" t="str">
        <f ca="1">Параметры!CG$40</f>
        <v>фев.29</v>
      </c>
      <c r="CH90" s="272" t="str">
        <f ca="1">Параметры!CH$40</f>
        <v>мар.29</v>
      </c>
      <c r="CI90" s="272" t="str">
        <f ca="1">Параметры!CI$40</f>
        <v>апр.29</v>
      </c>
      <c r="CJ90" s="272" t="str">
        <f ca="1">Параметры!CJ$40</f>
        <v>май.29</v>
      </c>
      <c r="CK90" s="272" t="str">
        <f ca="1">Параметры!CK$40</f>
        <v>июн.29</v>
      </c>
      <c r="CL90" s="272" t="str">
        <f ca="1">Параметры!CL$40</f>
        <v>июл.29</v>
      </c>
      <c r="CM90" s="272" t="str">
        <f ca="1">Параметры!CM$40</f>
        <v>авг.29</v>
      </c>
      <c r="CN90" s="272" t="str">
        <f ca="1">Параметры!CN$40</f>
        <v>сен.29</v>
      </c>
      <c r="CO90" s="272" t="str">
        <f ca="1">Параметры!CO$40</f>
        <v>окт.29</v>
      </c>
      <c r="CP90" s="272" t="str">
        <f ca="1">Параметры!CP$40</f>
        <v>ноя.29</v>
      </c>
      <c r="CQ90" s="272" t="str">
        <f ca="1">Параметры!CQ$40</f>
        <v>дек.29</v>
      </c>
      <c r="CR90" s="272" t="str">
        <f ca="1">Параметры!CR$40</f>
        <v>янв.30</v>
      </c>
      <c r="CS90" s="272" t="str">
        <f ca="1">Параметры!CS$40</f>
        <v>фев.30</v>
      </c>
      <c r="CT90" s="272" t="str">
        <f ca="1">Параметры!CT$40</f>
        <v>мар.30</v>
      </c>
      <c r="CU90" s="272" t="str">
        <f ca="1">Параметры!CU$40</f>
        <v>апр.30</v>
      </c>
      <c r="CV90" s="272" t="str">
        <f ca="1">Параметры!CV$40</f>
        <v>май.30</v>
      </c>
      <c r="CW90" s="272" t="str">
        <f ca="1">Параметры!CW$40</f>
        <v>июн.30</v>
      </c>
      <c r="CX90" s="272" t="str">
        <f ca="1">Параметры!CX$40</f>
        <v>июл.30</v>
      </c>
      <c r="CY90" s="272" t="str">
        <f ca="1">Параметры!CY$40</f>
        <v>авг.30</v>
      </c>
      <c r="CZ90" s="272" t="str">
        <f ca="1">Параметры!CZ$40</f>
        <v>сен.30</v>
      </c>
      <c r="DA90" s="272" t="str">
        <f ca="1">Параметры!DA$40</f>
        <v>окт.30</v>
      </c>
      <c r="DB90" s="272" t="str">
        <f ca="1">Параметры!DB$40</f>
        <v>ноя.30</v>
      </c>
      <c r="DC90" s="272" t="str">
        <f ca="1">Параметры!DC$40</f>
        <v>дек.30</v>
      </c>
      <c r="DD90" s="272" t="str">
        <f ca="1">Параметры!DD$40</f>
        <v>янв.31</v>
      </c>
      <c r="DE90" s="272" t="str">
        <f ca="1">Параметры!DE$40</f>
        <v>фев.31</v>
      </c>
      <c r="DF90" s="272" t="str">
        <f ca="1">Параметры!DF$40</f>
        <v>мар.31</v>
      </c>
      <c r="DG90" s="272" t="str">
        <f ca="1">Параметры!DG$40</f>
        <v>апр.31</v>
      </c>
      <c r="DH90" s="272" t="str">
        <f ca="1">Параметры!DH$40</f>
        <v>май.31</v>
      </c>
      <c r="DI90" s="272" t="str">
        <f ca="1">Параметры!DI$40</f>
        <v>июн.31</v>
      </c>
      <c r="DJ90" s="272" t="str">
        <f ca="1">Параметры!DJ$40</f>
        <v>июл.31</v>
      </c>
      <c r="DK90" s="272" t="str">
        <f ca="1">Параметры!DK$40</f>
        <v>авг.31</v>
      </c>
      <c r="DL90" s="272" t="str">
        <f ca="1">Параметры!DL$40</f>
        <v>сен.31</v>
      </c>
      <c r="DM90" s="272" t="str">
        <f ca="1">Параметры!DM$40</f>
        <v>окт.31</v>
      </c>
      <c r="DN90" s="272" t="str">
        <f ca="1">Параметры!DN$40</f>
        <v>ноя.31</v>
      </c>
      <c r="DO90" s="272" t="str">
        <f ca="1">Параметры!DO$40</f>
        <v>дек.31</v>
      </c>
      <c r="DP90" s="272" t="str">
        <f ca="1">Параметры!DP$40</f>
        <v>янв.32</v>
      </c>
      <c r="DQ90" s="272" t="str">
        <f ca="1">Параметры!DQ$40</f>
        <v>фев.32</v>
      </c>
      <c r="DR90" s="272" t="str">
        <f ca="1">Параметры!DR$40</f>
        <v>мар.32</v>
      </c>
      <c r="DS90" s="272" t="str">
        <f ca="1">Параметры!DS$40</f>
        <v>апр.32</v>
      </c>
      <c r="DT90" s="272" t="str">
        <f ca="1">Параметры!DT$40</f>
        <v>май.32</v>
      </c>
      <c r="DU90" s="272" t="str">
        <f ca="1">Параметры!DU$40</f>
        <v>июн.32</v>
      </c>
      <c r="DV90" s="272" t="str">
        <f ca="1">Параметры!DV$40</f>
        <v>июл.32</v>
      </c>
      <c r="DW90" s="272"/>
      <c r="DX90" s="273" t="str">
        <f ca="1">Language!$A$1463</f>
        <v>ИТОГО</v>
      </c>
    </row>
    <row r="91" spans="1:128" ht="13.5" thickTop="1" x14ac:dyDescent="0.2">
      <c r="A91" s="10"/>
      <c r="F91" s="6" t="s">
        <v>2961</v>
      </c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  <c r="DE91" s="53"/>
      <c r="DF91" s="53"/>
      <c r="DG91" s="53"/>
      <c r="DH91" s="53"/>
      <c r="DI91" s="53"/>
      <c r="DJ91" s="53"/>
      <c r="DK91" s="53"/>
      <c r="DL91" s="53"/>
      <c r="DM91" s="53"/>
      <c r="DN91" s="53"/>
      <c r="DO91" s="53"/>
      <c r="DP91" s="53"/>
      <c r="DQ91" s="53"/>
      <c r="DR91" s="53"/>
      <c r="DS91" s="53"/>
      <c r="DT91" s="53"/>
      <c r="DU91" s="53"/>
      <c r="DV91" s="53"/>
    </row>
    <row r="92" spans="1:128" x14ac:dyDescent="0.2">
      <c r="A92" s="41" t="str">
        <f ca="1">Language!A$554</f>
        <v>Долгосрочные финансовые вложения</v>
      </c>
      <c r="B92" s="57"/>
      <c r="C92" s="57"/>
      <c r="D92" s="44"/>
      <c r="E92" s="44"/>
      <c r="F92" s="44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</row>
    <row r="93" spans="1:128" x14ac:dyDescent="0.2">
      <c r="A93" s="10" t="str">
        <f ca="1">Language!A$555</f>
        <v>балансовая стоимость</v>
      </c>
      <c r="C93" s="35" t="str">
        <f ca="1">CurName1</f>
        <v>тыс. руб.</v>
      </c>
      <c r="F93" s="6" t="s">
        <v>694</v>
      </c>
      <c r="G93" s="56">
        <f>IF(G$2=1,$B$21,F93)-G94</f>
        <v>0</v>
      </c>
      <c r="H93" s="56">
        <f t="shared" ref="H93:DV93" si="28">IF(H$2=1,$B$21,G93)-H94</f>
        <v>0</v>
      </c>
      <c r="I93" s="56">
        <f t="shared" si="28"/>
        <v>0</v>
      </c>
      <c r="J93" s="56">
        <f t="shared" si="28"/>
        <v>0</v>
      </c>
      <c r="K93" s="56">
        <f t="shared" si="28"/>
        <v>0</v>
      </c>
      <c r="L93" s="56">
        <f t="shared" si="28"/>
        <v>0</v>
      </c>
      <c r="M93" s="56">
        <f t="shared" si="28"/>
        <v>0</v>
      </c>
      <c r="N93" s="56">
        <f t="shared" si="28"/>
        <v>0</v>
      </c>
      <c r="O93" s="56">
        <f t="shared" si="28"/>
        <v>0</v>
      </c>
      <c r="P93" s="56">
        <f t="shared" si="28"/>
        <v>0</v>
      </c>
      <c r="Q93" s="56">
        <f t="shared" si="28"/>
        <v>0</v>
      </c>
      <c r="R93" s="56">
        <f t="shared" si="28"/>
        <v>0</v>
      </c>
      <c r="S93" s="56">
        <f t="shared" si="28"/>
        <v>0</v>
      </c>
      <c r="T93" s="56">
        <f t="shared" si="28"/>
        <v>0</v>
      </c>
      <c r="U93" s="56">
        <f t="shared" si="28"/>
        <v>0</v>
      </c>
      <c r="V93" s="56">
        <f t="shared" si="28"/>
        <v>0</v>
      </c>
      <c r="W93" s="56">
        <f t="shared" si="28"/>
        <v>0</v>
      </c>
      <c r="X93" s="56">
        <f t="shared" si="28"/>
        <v>0</v>
      </c>
      <c r="Y93" s="56">
        <f t="shared" si="28"/>
        <v>0</v>
      </c>
      <c r="Z93" s="56">
        <f t="shared" si="28"/>
        <v>0</v>
      </c>
      <c r="AA93" s="56">
        <f t="shared" si="28"/>
        <v>0</v>
      </c>
      <c r="AB93" s="56">
        <f t="shared" si="28"/>
        <v>0</v>
      </c>
      <c r="AC93" s="56">
        <f t="shared" si="28"/>
        <v>0</v>
      </c>
      <c r="AD93" s="56">
        <f t="shared" si="28"/>
        <v>0</v>
      </c>
      <c r="AE93" s="56">
        <f t="shared" si="28"/>
        <v>0</v>
      </c>
      <c r="AF93" s="56">
        <f t="shared" si="28"/>
        <v>0</v>
      </c>
      <c r="AG93" s="56">
        <f t="shared" si="28"/>
        <v>0</v>
      </c>
      <c r="AH93" s="56">
        <f t="shared" si="28"/>
        <v>0</v>
      </c>
      <c r="AI93" s="56">
        <f t="shared" si="28"/>
        <v>0</v>
      </c>
      <c r="AJ93" s="56">
        <f t="shared" si="28"/>
        <v>0</v>
      </c>
      <c r="AK93" s="56">
        <f t="shared" si="28"/>
        <v>0</v>
      </c>
      <c r="AL93" s="56">
        <f t="shared" si="28"/>
        <v>0</v>
      </c>
      <c r="AM93" s="56">
        <f t="shared" si="28"/>
        <v>0</v>
      </c>
      <c r="AN93" s="56">
        <f t="shared" si="28"/>
        <v>0</v>
      </c>
      <c r="AO93" s="56">
        <f t="shared" si="28"/>
        <v>0</v>
      </c>
      <c r="AP93" s="56">
        <f t="shared" si="28"/>
        <v>0</v>
      </c>
      <c r="AQ93" s="56">
        <f t="shared" si="28"/>
        <v>0</v>
      </c>
      <c r="AR93" s="56">
        <f t="shared" si="28"/>
        <v>0</v>
      </c>
      <c r="AS93" s="56">
        <f t="shared" si="28"/>
        <v>0</v>
      </c>
      <c r="AT93" s="56">
        <f t="shared" si="28"/>
        <v>0</v>
      </c>
      <c r="AU93" s="56">
        <f t="shared" si="28"/>
        <v>0</v>
      </c>
      <c r="AV93" s="56">
        <f t="shared" si="28"/>
        <v>0</v>
      </c>
      <c r="AW93" s="56">
        <f t="shared" si="28"/>
        <v>0</v>
      </c>
      <c r="AX93" s="56">
        <f t="shared" si="28"/>
        <v>0</v>
      </c>
      <c r="AY93" s="56">
        <f t="shared" si="28"/>
        <v>0</v>
      </c>
      <c r="AZ93" s="56">
        <f t="shared" si="28"/>
        <v>0</v>
      </c>
      <c r="BA93" s="56">
        <f t="shared" si="28"/>
        <v>0</v>
      </c>
      <c r="BB93" s="56">
        <f t="shared" si="28"/>
        <v>0</v>
      </c>
      <c r="BC93" s="56">
        <f t="shared" si="28"/>
        <v>0</v>
      </c>
      <c r="BD93" s="56">
        <f t="shared" si="28"/>
        <v>0</v>
      </c>
      <c r="BE93" s="56">
        <f t="shared" si="28"/>
        <v>0</v>
      </c>
      <c r="BF93" s="56">
        <f t="shared" si="28"/>
        <v>0</v>
      </c>
      <c r="BG93" s="56">
        <f t="shared" si="28"/>
        <v>0</v>
      </c>
      <c r="BH93" s="56">
        <f t="shared" si="28"/>
        <v>0</v>
      </c>
      <c r="BI93" s="56">
        <f t="shared" si="28"/>
        <v>0</v>
      </c>
      <c r="BJ93" s="56">
        <f t="shared" si="28"/>
        <v>0</v>
      </c>
      <c r="BK93" s="56">
        <f t="shared" si="28"/>
        <v>0</v>
      </c>
      <c r="BL93" s="56">
        <f t="shared" si="28"/>
        <v>0</v>
      </c>
      <c r="BM93" s="56">
        <f t="shared" si="28"/>
        <v>0</v>
      </c>
      <c r="BN93" s="56">
        <f t="shared" si="28"/>
        <v>0</v>
      </c>
      <c r="BO93" s="56">
        <f t="shared" si="28"/>
        <v>0</v>
      </c>
      <c r="BP93" s="56">
        <f t="shared" si="28"/>
        <v>0</v>
      </c>
      <c r="BQ93" s="56">
        <f t="shared" si="28"/>
        <v>0</v>
      </c>
      <c r="BR93" s="56">
        <f t="shared" si="28"/>
        <v>0</v>
      </c>
      <c r="BS93" s="56">
        <f t="shared" si="28"/>
        <v>0</v>
      </c>
      <c r="BT93" s="56">
        <f t="shared" si="28"/>
        <v>0</v>
      </c>
      <c r="BU93" s="56">
        <f t="shared" si="28"/>
        <v>0</v>
      </c>
      <c r="BV93" s="56">
        <f t="shared" si="28"/>
        <v>0</v>
      </c>
      <c r="BW93" s="56">
        <f t="shared" si="28"/>
        <v>0</v>
      </c>
      <c r="BX93" s="56">
        <f t="shared" si="28"/>
        <v>0</v>
      </c>
      <c r="BY93" s="56">
        <f t="shared" si="28"/>
        <v>0</v>
      </c>
      <c r="BZ93" s="56">
        <f t="shared" si="28"/>
        <v>0</v>
      </c>
      <c r="CA93" s="56">
        <f t="shared" si="28"/>
        <v>0</v>
      </c>
      <c r="CB93" s="56">
        <f t="shared" si="28"/>
        <v>0</v>
      </c>
      <c r="CC93" s="56">
        <f t="shared" si="28"/>
        <v>0</v>
      </c>
      <c r="CD93" s="56">
        <f t="shared" si="28"/>
        <v>0</v>
      </c>
      <c r="CE93" s="56">
        <f t="shared" si="28"/>
        <v>0</v>
      </c>
      <c r="CF93" s="56">
        <f t="shared" si="28"/>
        <v>0</v>
      </c>
      <c r="CG93" s="56">
        <f t="shared" si="28"/>
        <v>0</v>
      </c>
      <c r="CH93" s="56">
        <f t="shared" si="28"/>
        <v>0</v>
      </c>
      <c r="CI93" s="56">
        <f t="shared" si="28"/>
        <v>0</v>
      </c>
      <c r="CJ93" s="56">
        <f t="shared" si="28"/>
        <v>0</v>
      </c>
      <c r="CK93" s="56">
        <f t="shared" si="28"/>
        <v>0</v>
      </c>
      <c r="CL93" s="56">
        <f t="shared" si="28"/>
        <v>0</v>
      </c>
      <c r="CM93" s="56">
        <f t="shared" si="28"/>
        <v>0</v>
      </c>
      <c r="CN93" s="56">
        <f t="shared" si="28"/>
        <v>0</v>
      </c>
      <c r="CO93" s="56">
        <f t="shared" si="28"/>
        <v>0</v>
      </c>
      <c r="CP93" s="56">
        <f t="shared" si="28"/>
        <v>0</v>
      </c>
      <c r="CQ93" s="56">
        <f t="shared" si="28"/>
        <v>0</v>
      </c>
      <c r="CR93" s="56">
        <f t="shared" si="28"/>
        <v>0</v>
      </c>
      <c r="CS93" s="56">
        <f t="shared" si="28"/>
        <v>0</v>
      </c>
      <c r="CT93" s="56">
        <f t="shared" si="28"/>
        <v>0</v>
      </c>
      <c r="CU93" s="56">
        <f t="shared" si="28"/>
        <v>0</v>
      </c>
      <c r="CV93" s="56">
        <f t="shared" si="28"/>
        <v>0</v>
      </c>
      <c r="CW93" s="56">
        <f t="shared" si="28"/>
        <v>0</v>
      </c>
      <c r="CX93" s="56">
        <f t="shared" si="28"/>
        <v>0</v>
      </c>
      <c r="CY93" s="56">
        <f t="shared" si="28"/>
        <v>0</v>
      </c>
      <c r="CZ93" s="56">
        <f t="shared" si="28"/>
        <v>0</v>
      </c>
      <c r="DA93" s="56">
        <f t="shared" si="28"/>
        <v>0</v>
      </c>
      <c r="DB93" s="56">
        <f t="shared" si="28"/>
        <v>0</v>
      </c>
      <c r="DC93" s="56">
        <f t="shared" si="28"/>
        <v>0</v>
      </c>
      <c r="DD93" s="56">
        <f t="shared" si="28"/>
        <v>0</v>
      </c>
      <c r="DE93" s="56">
        <f t="shared" si="28"/>
        <v>0</v>
      </c>
      <c r="DF93" s="56">
        <f t="shared" si="28"/>
        <v>0</v>
      </c>
      <c r="DG93" s="56">
        <f t="shared" si="28"/>
        <v>0</v>
      </c>
      <c r="DH93" s="56">
        <f t="shared" si="28"/>
        <v>0</v>
      </c>
      <c r="DI93" s="56">
        <f t="shared" si="28"/>
        <v>0</v>
      </c>
      <c r="DJ93" s="56">
        <f t="shared" si="28"/>
        <v>0</v>
      </c>
      <c r="DK93" s="56">
        <f t="shared" si="28"/>
        <v>0</v>
      </c>
      <c r="DL93" s="56">
        <f t="shared" si="28"/>
        <v>0</v>
      </c>
      <c r="DM93" s="56">
        <f t="shared" si="28"/>
        <v>0</v>
      </c>
      <c r="DN93" s="56">
        <f t="shared" si="28"/>
        <v>0</v>
      </c>
      <c r="DO93" s="56">
        <f t="shared" si="28"/>
        <v>0</v>
      </c>
      <c r="DP93" s="56">
        <f t="shared" si="28"/>
        <v>0</v>
      </c>
      <c r="DQ93" s="56">
        <f t="shared" si="28"/>
        <v>0</v>
      </c>
      <c r="DR93" s="56">
        <f t="shared" si="28"/>
        <v>0</v>
      </c>
      <c r="DS93" s="56">
        <f t="shared" si="28"/>
        <v>0</v>
      </c>
      <c r="DT93" s="56">
        <f t="shared" si="28"/>
        <v>0</v>
      </c>
      <c r="DU93" s="56">
        <f t="shared" si="28"/>
        <v>0</v>
      </c>
      <c r="DV93" s="56">
        <f t="shared" si="28"/>
        <v>0</v>
      </c>
    </row>
    <row r="94" spans="1:128" x14ac:dyDescent="0.2">
      <c r="A94" s="10" t="str">
        <f ca="1">Language!A$556</f>
        <v>возврат финансовых вложений</v>
      </c>
      <c r="C94" s="35" t="str">
        <f ca="1">CurName1</f>
        <v>тыс. руб.</v>
      </c>
      <c r="F94" s="6" t="s">
        <v>693</v>
      </c>
      <c r="G94" s="297">
        <v>0</v>
      </c>
      <c r="H94" s="297">
        <v>0</v>
      </c>
      <c r="I94" s="297">
        <v>0</v>
      </c>
      <c r="J94" s="297">
        <v>0</v>
      </c>
      <c r="K94" s="297">
        <v>0</v>
      </c>
      <c r="L94" s="297">
        <v>0</v>
      </c>
      <c r="M94" s="297">
        <v>0</v>
      </c>
      <c r="N94" s="297">
        <v>0</v>
      </c>
      <c r="O94" s="297">
        <v>0</v>
      </c>
      <c r="P94" s="297">
        <v>0</v>
      </c>
      <c r="Q94" s="297">
        <v>0</v>
      </c>
      <c r="R94" s="297">
        <v>0</v>
      </c>
      <c r="S94" s="297">
        <v>0</v>
      </c>
      <c r="T94" s="297">
        <v>0</v>
      </c>
      <c r="U94" s="297">
        <v>0</v>
      </c>
      <c r="V94" s="297">
        <v>0</v>
      </c>
      <c r="W94" s="297">
        <v>0</v>
      </c>
      <c r="X94" s="297">
        <v>0</v>
      </c>
      <c r="Y94" s="297">
        <v>0</v>
      </c>
      <c r="Z94" s="297">
        <v>0</v>
      </c>
      <c r="AA94" s="297">
        <v>0</v>
      </c>
      <c r="AB94" s="297">
        <v>0</v>
      </c>
      <c r="AC94" s="297">
        <v>0</v>
      </c>
      <c r="AD94" s="297">
        <v>0</v>
      </c>
      <c r="AE94" s="297">
        <v>0</v>
      </c>
      <c r="AF94" s="297">
        <v>0</v>
      </c>
      <c r="AG94" s="297">
        <v>0</v>
      </c>
      <c r="AH94" s="297">
        <v>0</v>
      </c>
      <c r="AI94" s="297">
        <v>0</v>
      </c>
      <c r="AJ94" s="297">
        <v>0</v>
      </c>
      <c r="AK94" s="297">
        <v>0</v>
      </c>
      <c r="AL94" s="297">
        <v>0</v>
      </c>
      <c r="AM94" s="297">
        <v>0</v>
      </c>
      <c r="AN94" s="297">
        <v>0</v>
      </c>
      <c r="AO94" s="297">
        <v>0</v>
      </c>
      <c r="AP94" s="297">
        <v>0</v>
      </c>
      <c r="AQ94" s="297">
        <v>0</v>
      </c>
      <c r="AR94" s="297">
        <v>0</v>
      </c>
      <c r="AS94" s="297">
        <v>0</v>
      </c>
      <c r="AT94" s="297">
        <v>0</v>
      </c>
      <c r="AU94" s="297">
        <v>0</v>
      </c>
      <c r="AV94" s="297">
        <v>0</v>
      </c>
      <c r="AW94" s="297">
        <v>0</v>
      </c>
      <c r="AX94" s="297">
        <v>0</v>
      </c>
      <c r="AY94" s="297">
        <v>0</v>
      </c>
      <c r="AZ94" s="297">
        <v>0</v>
      </c>
      <c r="BA94" s="297">
        <v>0</v>
      </c>
      <c r="BB94" s="297">
        <v>0</v>
      </c>
      <c r="BC94" s="297">
        <v>0</v>
      </c>
      <c r="BD94" s="297">
        <v>0</v>
      </c>
      <c r="BE94" s="297">
        <v>0</v>
      </c>
      <c r="BF94" s="297">
        <v>0</v>
      </c>
      <c r="BG94" s="297">
        <v>0</v>
      </c>
      <c r="BH94" s="297">
        <v>0</v>
      </c>
      <c r="BI94" s="297">
        <v>0</v>
      </c>
      <c r="BJ94" s="297">
        <v>0</v>
      </c>
      <c r="BK94" s="297">
        <v>0</v>
      </c>
      <c r="BL94" s="297">
        <v>0</v>
      </c>
      <c r="BM94" s="297">
        <v>0</v>
      </c>
      <c r="BN94" s="297">
        <v>0</v>
      </c>
      <c r="BO94" s="297">
        <v>0</v>
      </c>
      <c r="BP94" s="297">
        <v>0</v>
      </c>
      <c r="BQ94" s="297">
        <v>0</v>
      </c>
      <c r="BR94" s="297">
        <v>0</v>
      </c>
      <c r="BS94" s="297">
        <v>0</v>
      </c>
      <c r="BT94" s="297">
        <v>0</v>
      </c>
      <c r="BU94" s="297">
        <v>0</v>
      </c>
      <c r="BV94" s="297">
        <v>0</v>
      </c>
      <c r="BW94" s="297">
        <v>0</v>
      </c>
      <c r="BX94" s="297">
        <v>0</v>
      </c>
      <c r="BY94" s="297">
        <v>0</v>
      </c>
      <c r="BZ94" s="297">
        <v>0</v>
      </c>
      <c r="CA94" s="297">
        <v>0</v>
      </c>
      <c r="CB94" s="297">
        <v>0</v>
      </c>
      <c r="CC94" s="297">
        <v>0</v>
      </c>
      <c r="CD94" s="297">
        <v>0</v>
      </c>
      <c r="CE94" s="297">
        <v>0</v>
      </c>
      <c r="CF94" s="297">
        <v>0</v>
      </c>
      <c r="CG94" s="297">
        <v>0</v>
      </c>
      <c r="CH94" s="297">
        <v>0</v>
      </c>
      <c r="CI94" s="297">
        <v>0</v>
      </c>
      <c r="CJ94" s="297">
        <v>0</v>
      </c>
      <c r="CK94" s="297">
        <v>0</v>
      </c>
      <c r="CL94" s="297">
        <v>0</v>
      </c>
      <c r="CM94" s="297">
        <v>0</v>
      </c>
      <c r="CN94" s="297">
        <v>0</v>
      </c>
      <c r="CO94" s="297">
        <v>0</v>
      </c>
      <c r="CP94" s="297">
        <v>0</v>
      </c>
      <c r="CQ94" s="297">
        <v>0</v>
      </c>
      <c r="CR94" s="297">
        <v>0</v>
      </c>
      <c r="CS94" s="297">
        <v>0</v>
      </c>
      <c r="CT94" s="297">
        <v>0</v>
      </c>
      <c r="CU94" s="297">
        <v>0</v>
      </c>
      <c r="CV94" s="297">
        <v>0</v>
      </c>
      <c r="CW94" s="297">
        <v>0</v>
      </c>
      <c r="CX94" s="297">
        <v>0</v>
      </c>
      <c r="CY94" s="297">
        <v>0</v>
      </c>
      <c r="CZ94" s="297">
        <v>0</v>
      </c>
      <c r="DA94" s="297">
        <v>0</v>
      </c>
      <c r="DB94" s="297">
        <v>0</v>
      </c>
      <c r="DC94" s="297">
        <v>0</v>
      </c>
      <c r="DD94" s="297">
        <v>0</v>
      </c>
      <c r="DE94" s="297">
        <v>0</v>
      </c>
      <c r="DF94" s="297">
        <v>0</v>
      </c>
      <c r="DG94" s="297">
        <v>0</v>
      </c>
      <c r="DH94" s="297">
        <v>0</v>
      </c>
      <c r="DI94" s="297">
        <v>0</v>
      </c>
      <c r="DJ94" s="297">
        <v>0</v>
      </c>
      <c r="DK94" s="297">
        <v>0</v>
      </c>
      <c r="DL94" s="297">
        <v>0</v>
      </c>
      <c r="DM94" s="297">
        <v>0</v>
      </c>
      <c r="DN94" s="297">
        <v>0</v>
      </c>
      <c r="DO94" s="297">
        <v>0</v>
      </c>
      <c r="DP94" s="297">
        <v>0</v>
      </c>
      <c r="DQ94" s="297">
        <v>0</v>
      </c>
      <c r="DR94" s="297">
        <v>0</v>
      </c>
      <c r="DS94" s="297">
        <v>0</v>
      </c>
      <c r="DT94" s="297">
        <v>0</v>
      </c>
      <c r="DU94" s="297">
        <v>0</v>
      </c>
      <c r="DV94" s="297">
        <v>0</v>
      </c>
    </row>
    <row r="95" spans="1:128" x14ac:dyDescent="0.2">
      <c r="A95" s="10"/>
      <c r="C95" s="35"/>
      <c r="F95" s="6" t="s">
        <v>2961</v>
      </c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53"/>
      <c r="CR95" s="53"/>
      <c r="CS95" s="53"/>
      <c r="CT95" s="53"/>
      <c r="CU95" s="53"/>
      <c r="CV95" s="53"/>
      <c r="CW95" s="53"/>
      <c r="CX95" s="53"/>
      <c r="CY95" s="53"/>
      <c r="CZ95" s="53"/>
      <c r="DA95" s="53"/>
      <c r="DB95" s="53"/>
      <c r="DC95" s="53"/>
      <c r="DD95" s="53"/>
      <c r="DE95" s="53"/>
      <c r="DF95" s="53"/>
      <c r="DG95" s="53"/>
      <c r="DH95" s="53"/>
      <c r="DI95" s="53"/>
      <c r="DJ95" s="53"/>
      <c r="DK95" s="53"/>
      <c r="DL95" s="53"/>
      <c r="DM95" s="53"/>
      <c r="DN95" s="53"/>
      <c r="DO95" s="53"/>
      <c r="DP95" s="53"/>
      <c r="DQ95" s="53"/>
      <c r="DR95" s="53"/>
      <c r="DS95" s="53"/>
      <c r="DT95" s="53"/>
      <c r="DU95" s="53"/>
      <c r="DV95" s="53"/>
    </row>
    <row r="96" spans="1:128" x14ac:dyDescent="0.2">
      <c r="A96" s="41" t="str">
        <f ca="1">Language!A$557</f>
        <v>Краткосрочные финансовые вложения</v>
      </c>
      <c r="B96" s="57"/>
      <c r="C96" s="57"/>
      <c r="D96" s="44"/>
      <c r="E96" s="44"/>
      <c r="F96" s="44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58"/>
      <c r="DM96" s="58"/>
      <c r="DN96" s="58"/>
      <c r="DO96" s="58"/>
      <c r="DP96" s="58"/>
      <c r="DQ96" s="58"/>
      <c r="DR96" s="58"/>
      <c r="DS96" s="58"/>
      <c r="DT96" s="58"/>
      <c r="DU96" s="58"/>
      <c r="DV96" s="58"/>
    </row>
    <row r="97" spans="1:128" x14ac:dyDescent="0.2">
      <c r="A97" s="10" t="str">
        <f ca="1">Language!A$558</f>
        <v>балансовая стоимость</v>
      </c>
      <c r="C97" s="35" t="str">
        <f ca="1">CurName1</f>
        <v>тыс. руб.</v>
      </c>
      <c r="F97" s="6" t="s">
        <v>694</v>
      </c>
      <c r="G97" s="56">
        <f>IF(G$2=1,$B$13,F97)-G98</f>
        <v>0</v>
      </c>
      <c r="H97" s="56">
        <f t="shared" ref="H97:DV97" si="29">IF(H$2=1,$B$13,G97)-H98</f>
        <v>0</v>
      </c>
      <c r="I97" s="56">
        <f t="shared" si="29"/>
        <v>0</v>
      </c>
      <c r="J97" s="56">
        <f t="shared" si="29"/>
        <v>0</v>
      </c>
      <c r="K97" s="56">
        <f t="shared" si="29"/>
        <v>0</v>
      </c>
      <c r="L97" s="56">
        <f t="shared" si="29"/>
        <v>0</v>
      </c>
      <c r="M97" s="56">
        <f t="shared" si="29"/>
        <v>0</v>
      </c>
      <c r="N97" s="56">
        <f t="shared" si="29"/>
        <v>0</v>
      </c>
      <c r="O97" s="56">
        <f t="shared" si="29"/>
        <v>0</v>
      </c>
      <c r="P97" s="56">
        <f t="shared" si="29"/>
        <v>0</v>
      </c>
      <c r="Q97" s="56">
        <f t="shared" si="29"/>
        <v>0</v>
      </c>
      <c r="R97" s="56">
        <f t="shared" si="29"/>
        <v>0</v>
      </c>
      <c r="S97" s="56">
        <f t="shared" si="29"/>
        <v>0</v>
      </c>
      <c r="T97" s="56">
        <f t="shared" si="29"/>
        <v>0</v>
      </c>
      <c r="U97" s="56">
        <f t="shared" si="29"/>
        <v>0</v>
      </c>
      <c r="V97" s="56">
        <f t="shared" si="29"/>
        <v>0</v>
      </c>
      <c r="W97" s="56">
        <f t="shared" si="29"/>
        <v>0</v>
      </c>
      <c r="X97" s="56">
        <f t="shared" si="29"/>
        <v>0</v>
      </c>
      <c r="Y97" s="56">
        <f t="shared" si="29"/>
        <v>0</v>
      </c>
      <c r="Z97" s="56">
        <f t="shared" si="29"/>
        <v>0</v>
      </c>
      <c r="AA97" s="56">
        <f t="shared" si="29"/>
        <v>0</v>
      </c>
      <c r="AB97" s="56">
        <f t="shared" si="29"/>
        <v>0</v>
      </c>
      <c r="AC97" s="56">
        <f t="shared" si="29"/>
        <v>0</v>
      </c>
      <c r="AD97" s="56">
        <f t="shared" si="29"/>
        <v>0</v>
      </c>
      <c r="AE97" s="56">
        <f t="shared" si="29"/>
        <v>0</v>
      </c>
      <c r="AF97" s="56">
        <f t="shared" si="29"/>
        <v>0</v>
      </c>
      <c r="AG97" s="56">
        <f t="shared" si="29"/>
        <v>0</v>
      </c>
      <c r="AH97" s="56">
        <f t="shared" si="29"/>
        <v>0</v>
      </c>
      <c r="AI97" s="56">
        <f t="shared" si="29"/>
        <v>0</v>
      </c>
      <c r="AJ97" s="56">
        <f t="shared" si="29"/>
        <v>0</v>
      </c>
      <c r="AK97" s="56">
        <f t="shared" si="29"/>
        <v>0</v>
      </c>
      <c r="AL97" s="56">
        <f t="shared" si="29"/>
        <v>0</v>
      </c>
      <c r="AM97" s="56">
        <f t="shared" si="29"/>
        <v>0</v>
      </c>
      <c r="AN97" s="56">
        <f t="shared" si="29"/>
        <v>0</v>
      </c>
      <c r="AO97" s="56">
        <f t="shared" si="29"/>
        <v>0</v>
      </c>
      <c r="AP97" s="56">
        <f t="shared" si="29"/>
        <v>0</v>
      </c>
      <c r="AQ97" s="56">
        <f t="shared" si="29"/>
        <v>0</v>
      </c>
      <c r="AR97" s="56">
        <f t="shared" si="29"/>
        <v>0</v>
      </c>
      <c r="AS97" s="56">
        <f t="shared" si="29"/>
        <v>0</v>
      </c>
      <c r="AT97" s="56">
        <f t="shared" si="29"/>
        <v>0</v>
      </c>
      <c r="AU97" s="56">
        <f t="shared" si="29"/>
        <v>0</v>
      </c>
      <c r="AV97" s="56">
        <f t="shared" si="29"/>
        <v>0</v>
      </c>
      <c r="AW97" s="56">
        <f t="shared" si="29"/>
        <v>0</v>
      </c>
      <c r="AX97" s="56">
        <f t="shared" si="29"/>
        <v>0</v>
      </c>
      <c r="AY97" s="56">
        <f t="shared" si="29"/>
        <v>0</v>
      </c>
      <c r="AZ97" s="56">
        <f t="shared" si="29"/>
        <v>0</v>
      </c>
      <c r="BA97" s="56">
        <f t="shared" si="29"/>
        <v>0</v>
      </c>
      <c r="BB97" s="56">
        <f t="shared" si="29"/>
        <v>0</v>
      </c>
      <c r="BC97" s="56">
        <f t="shared" si="29"/>
        <v>0</v>
      </c>
      <c r="BD97" s="56">
        <f t="shared" si="29"/>
        <v>0</v>
      </c>
      <c r="BE97" s="56">
        <f t="shared" si="29"/>
        <v>0</v>
      </c>
      <c r="BF97" s="56">
        <f t="shared" si="29"/>
        <v>0</v>
      </c>
      <c r="BG97" s="56">
        <f t="shared" si="29"/>
        <v>0</v>
      </c>
      <c r="BH97" s="56">
        <f t="shared" si="29"/>
        <v>0</v>
      </c>
      <c r="BI97" s="56">
        <f t="shared" si="29"/>
        <v>0</v>
      </c>
      <c r="BJ97" s="56">
        <f t="shared" si="29"/>
        <v>0</v>
      </c>
      <c r="BK97" s="56">
        <f t="shared" si="29"/>
        <v>0</v>
      </c>
      <c r="BL97" s="56">
        <f t="shared" si="29"/>
        <v>0</v>
      </c>
      <c r="BM97" s="56">
        <f t="shared" si="29"/>
        <v>0</v>
      </c>
      <c r="BN97" s="56">
        <f t="shared" si="29"/>
        <v>0</v>
      </c>
      <c r="BO97" s="56">
        <f t="shared" si="29"/>
        <v>0</v>
      </c>
      <c r="BP97" s="56">
        <f t="shared" si="29"/>
        <v>0</v>
      </c>
      <c r="BQ97" s="56">
        <f t="shared" si="29"/>
        <v>0</v>
      </c>
      <c r="BR97" s="56">
        <f t="shared" si="29"/>
        <v>0</v>
      </c>
      <c r="BS97" s="56">
        <f t="shared" si="29"/>
        <v>0</v>
      </c>
      <c r="BT97" s="56">
        <f t="shared" si="29"/>
        <v>0</v>
      </c>
      <c r="BU97" s="56">
        <f t="shared" si="29"/>
        <v>0</v>
      </c>
      <c r="BV97" s="56">
        <f t="shared" si="29"/>
        <v>0</v>
      </c>
      <c r="BW97" s="56">
        <f t="shared" si="29"/>
        <v>0</v>
      </c>
      <c r="BX97" s="56">
        <f t="shared" si="29"/>
        <v>0</v>
      </c>
      <c r="BY97" s="56">
        <f t="shared" si="29"/>
        <v>0</v>
      </c>
      <c r="BZ97" s="56">
        <f t="shared" si="29"/>
        <v>0</v>
      </c>
      <c r="CA97" s="56">
        <f t="shared" si="29"/>
        <v>0</v>
      </c>
      <c r="CB97" s="56">
        <f t="shared" si="29"/>
        <v>0</v>
      </c>
      <c r="CC97" s="56">
        <f t="shared" si="29"/>
        <v>0</v>
      </c>
      <c r="CD97" s="56">
        <f t="shared" si="29"/>
        <v>0</v>
      </c>
      <c r="CE97" s="56">
        <f t="shared" si="29"/>
        <v>0</v>
      </c>
      <c r="CF97" s="56">
        <f t="shared" si="29"/>
        <v>0</v>
      </c>
      <c r="CG97" s="56">
        <f t="shared" si="29"/>
        <v>0</v>
      </c>
      <c r="CH97" s="56">
        <f t="shared" si="29"/>
        <v>0</v>
      </c>
      <c r="CI97" s="56">
        <f t="shared" si="29"/>
        <v>0</v>
      </c>
      <c r="CJ97" s="56">
        <f t="shared" si="29"/>
        <v>0</v>
      </c>
      <c r="CK97" s="56">
        <f t="shared" si="29"/>
        <v>0</v>
      </c>
      <c r="CL97" s="56">
        <f t="shared" si="29"/>
        <v>0</v>
      </c>
      <c r="CM97" s="56">
        <f t="shared" si="29"/>
        <v>0</v>
      </c>
      <c r="CN97" s="56">
        <f t="shared" si="29"/>
        <v>0</v>
      </c>
      <c r="CO97" s="56">
        <f t="shared" si="29"/>
        <v>0</v>
      </c>
      <c r="CP97" s="56">
        <f t="shared" si="29"/>
        <v>0</v>
      </c>
      <c r="CQ97" s="56">
        <f t="shared" si="29"/>
        <v>0</v>
      </c>
      <c r="CR97" s="56">
        <f t="shared" si="29"/>
        <v>0</v>
      </c>
      <c r="CS97" s="56">
        <f t="shared" si="29"/>
        <v>0</v>
      </c>
      <c r="CT97" s="56">
        <f t="shared" si="29"/>
        <v>0</v>
      </c>
      <c r="CU97" s="56">
        <f t="shared" si="29"/>
        <v>0</v>
      </c>
      <c r="CV97" s="56">
        <f t="shared" si="29"/>
        <v>0</v>
      </c>
      <c r="CW97" s="56">
        <f t="shared" si="29"/>
        <v>0</v>
      </c>
      <c r="CX97" s="56">
        <f t="shared" si="29"/>
        <v>0</v>
      </c>
      <c r="CY97" s="56">
        <f t="shared" si="29"/>
        <v>0</v>
      </c>
      <c r="CZ97" s="56">
        <f t="shared" si="29"/>
        <v>0</v>
      </c>
      <c r="DA97" s="56">
        <f t="shared" si="29"/>
        <v>0</v>
      </c>
      <c r="DB97" s="56">
        <f t="shared" si="29"/>
        <v>0</v>
      </c>
      <c r="DC97" s="56">
        <f t="shared" si="29"/>
        <v>0</v>
      </c>
      <c r="DD97" s="56">
        <f t="shared" si="29"/>
        <v>0</v>
      </c>
      <c r="DE97" s="56">
        <f t="shared" si="29"/>
        <v>0</v>
      </c>
      <c r="DF97" s="56">
        <f t="shared" si="29"/>
        <v>0</v>
      </c>
      <c r="DG97" s="56">
        <f t="shared" si="29"/>
        <v>0</v>
      </c>
      <c r="DH97" s="56">
        <f t="shared" si="29"/>
        <v>0</v>
      </c>
      <c r="DI97" s="56">
        <f t="shared" si="29"/>
        <v>0</v>
      </c>
      <c r="DJ97" s="56">
        <f t="shared" si="29"/>
        <v>0</v>
      </c>
      <c r="DK97" s="56">
        <f t="shared" si="29"/>
        <v>0</v>
      </c>
      <c r="DL97" s="56">
        <f t="shared" si="29"/>
        <v>0</v>
      </c>
      <c r="DM97" s="56">
        <f t="shared" si="29"/>
        <v>0</v>
      </c>
      <c r="DN97" s="56">
        <f t="shared" si="29"/>
        <v>0</v>
      </c>
      <c r="DO97" s="56">
        <f t="shared" si="29"/>
        <v>0</v>
      </c>
      <c r="DP97" s="56">
        <f t="shared" si="29"/>
        <v>0</v>
      </c>
      <c r="DQ97" s="56">
        <f t="shared" si="29"/>
        <v>0</v>
      </c>
      <c r="DR97" s="56">
        <f t="shared" si="29"/>
        <v>0</v>
      </c>
      <c r="DS97" s="56">
        <f t="shared" si="29"/>
        <v>0</v>
      </c>
      <c r="DT97" s="56">
        <f t="shared" si="29"/>
        <v>0</v>
      </c>
      <c r="DU97" s="56">
        <f t="shared" si="29"/>
        <v>0</v>
      </c>
      <c r="DV97" s="56">
        <f t="shared" si="29"/>
        <v>0</v>
      </c>
    </row>
    <row r="98" spans="1:128" x14ac:dyDescent="0.2">
      <c r="A98" s="10" t="str">
        <f ca="1">Language!A$559</f>
        <v>возврат финансовых вложений</v>
      </c>
      <c r="C98" s="35" t="str">
        <f ca="1">CurName1</f>
        <v>тыс. руб.</v>
      </c>
      <c r="F98" s="6" t="s">
        <v>693</v>
      </c>
      <c r="G98" s="297">
        <v>0</v>
      </c>
      <c r="H98" s="297">
        <v>0</v>
      </c>
      <c r="I98" s="297">
        <v>0</v>
      </c>
      <c r="J98" s="297">
        <v>0</v>
      </c>
      <c r="K98" s="297">
        <v>0</v>
      </c>
      <c r="L98" s="297">
        <v>0</v>
      </c>
      <c r="M98" s="297">
        <v>0</v>
      </c>
      <c r="N98" s="297">
        <v>0</v>
      </c>
      <c r="O98" s="297">
        <v>0</v>
      </c>
      <c r="P98" s="297">
        <v>0</v>
      </c>
      <c r="Q98" s="297">
        <v>0</v>
      </c>
      <c r="R98" s="297">
        <v>0</v>
      </c>
      <c r="S98" s="297">
        <v>0</v>
      </c>
      <c r="T98" s="297">
        <v>0</v>
      </c>
      <c r="U98" s="297">
        <v>0</v>
      </c>
      <c r="V98" s="297">
        <v>0</v>
      </c>
      <c r="W98" s="297">
        <v>0</v>
      </c>
      <c r="X98" s="297">
        <v>0</v>
      </c>
      <c r="Y98" s="297">
        <v>0</v>
      </c>
      <c r="Z98" s="297">
        <v>0</v>
      </c>
      <c r="AA98" s="297">
        <v>0</v>
      </c>
      <c r="AB98" s="297">
        <v>0</v>
      </c>
      <c r="AC98" s="297">
        <v>0</v>
      </c>
      <c r="AD98" s="297">
        <v>0</v>
      </c>
      <c r="AE98" s="297">
        <v>0</v>
      </c>
      <c r="AF98" s="297">
        <v>0</v>
      </c>
      <c r="AG98" s="297">
        <v>0</v>
      </c>
      <c r="AH98" s="297">
        <v>0</v>
      </c>
      <c r="AI98" s="297">
        <v>0</v>
      </c>
      <c r="AJ98" s="297">
        <v>0</v>
      </c>
      <c r="AK98" s="297">
        <v>0</v>
      </c>
      <c r="AL98" s="297">
        <v>0</v>
      </c>
      <c r="AM98" s="297">
        <v>0</v>
      </c>
      <c r="AN98" s="297">
        <v>0</v>
      </c>
      <c r="AO98" s="297">
        <v>0</v>
      </c>
      <c r="AP98" s="297">
        <v>0</v>
      </c>
      <c r="AQ98" s="297">
        <v>0</v>
      </c>
      <c r="AR98" s="297">
        <v>0</v>
      </c>
      <c r="AS98" s="297">
        <v>0</v>
      </c>
      <c r="AT98" s="297">
        <v>0</v>
      </c>
      <c r="AU98" s="297">
        <v>0</v>
      </c>
      <c r="AV98" s="297">
        <v>0</v>
      </c>
      <c r="AW98" s="297">
        <v>0</v>
      </c>
      <c r="AX98" s="297">
        <v>0</v>
      </c>
      <c r="AY98" s="297">
        <v>0</v>
      </c>
      <c r="AZ98" s="297">
        <v>0</v>
      </c>
      <c r="BA98" s="297">
        <v>0</v>
      </c>
      <c r="BB98" s="297">
        <v>0</v>
      </c>
      <c r="BC98" s="297">
        <v>0</v>
      </c>
      <c r="BD98" s="297">
        <v>0</v>
      </c>
      <c r="BE98" s="297">
        <v>0</v>
      </c>
      <c r="BF98" s="297">
        <v>0</v>
      </c>
      <c r="BG98" s="297">
        <v>0</v>
      </c>
      <c r="BH98" s="297">
        <v>0</v>
      </c>
      <c r="BI98" s="297">
        <v>0</v>
      </c>
      <c r="BJ98" s="297">
        <v>0</v>
      </c>
      <c r="BK98" s="297">
        <v>0</v>
      </c>
      <c r="BL98" s="297">
        <v>0</v>
      </c>
      <c r="BM98" s="297">
        <v>0</v>
      </c>
      <c r="BN98" s="297">
        <v>0</v>
      </c>
      <c r="BO98" s="297">
        <v>0</v>
      </c>
      <c r="BP98" s="297">
        <v>0</v>
      </c>
      <c r="BQ98" s="297">
        <v>0</v>
      </c>
      <c r="BR98" s="297">
        <v>0</v>
      </c>
      <c r="BS98" s="297">
        <v>0</v>
      </c>
      <c r="BT98" s="297">
        <v>0</v>
      </c>
      <c r="BU98" s="297">
        <v>0</v>
      </c>
      <c r="BV98" s="297">
        <v>0</v>
      </c>
      <c r="BW98" s="297">
        <v>0</v>
      </c>
      <c r="BX98" s="297">
        <v>0</v>
      </c>
      <c r="BY98" s="297">
        <v>0</v>
      </c>
      <c r="BZ98" s="297">
        <v>0</v>
      </c>
      <c r="CA98" s="297">
        <v>0</v>
      </c>
      <c r="CB98" s="297">
        <v>0</v>
      </c>
      <c r="CC98" s="297">
        <v>0</v>
      </c>
      <c r="CD98" s="297">
        <v>0</v>
      </c>
      <c r="CE98" s="297">
        <v>0</v>
      </c>
      <c r="CF98" s="297">
        <v>0</v>
      </c>
      <c r="CG98" s="297">
        <v>0</v>
      </c>
      <c r="CH98" s="297">
        <v>0</v>
      </c>
      <c r="CI98" s="297">
        <v>0</v>
      </c>
      <c r="CJ98" s="297">
        <v>0</v>
      </c>
      <c r="CK98" s="297">
        <v>0</v>
      </c>
      <c r="CL98" s="297">
        <v>0</v>
      </c>
      <c r="CM98" s="297">
        <v>0</v>
      </c>
      <c r="CN98" s="297">
        <v>0</v>
      </c>
      <c r="CO98" s="297">
        <v>0</v>
      </c>
      <c r="CP98" s="297">
        <v>0</v>
      </c>
      <c r="CQ98" s="297">
        <v>0</v>
      </c>
      <c r="CR98" s="297">
        <v>0</v>
      </c>
      <c r="CS98" s="297">
        <v>0</v>
      </c>
      <c r="CT98" s="297">
        <v>0</v>
      </c>
      <c r="CU98" s="297">
        <v>0</v>
      </c>
      <c r="CV98" s="297">
        <v>0</v>
      </c>
      <c r="CW98" s="297">
        <v>0</v>
      </c>
      <c r="CX98" s="297">
        <v>0</v>
      </c>
      <c r="CY98" s="297">
        <v>0</v>
      </c>
      <c r="CZ98" s="297">
        <v>0</v>
      </c>
      <c r="DA98" s="297">
        <v>0</v>
      </c>
      <c r="DB98" s="297">
        <v>0</v>
      </c>
      <c r="DC98" s="297">
        <v>0</v>
      </c>
      <c r="DD98" s="297">
        <v>0</v>
      </c>
      <c r="DE98" s="297">
        <v>0</v>
      </c>
      <c r="DF98" s="297">
        <v>0</v>
      </c>
      <c r="DG98" s="297">
        <v>0</v>
      </c>
      <c r="DH98" s="297">
        <v>0</v>
      </c>
      <c r="DI98" s="297">
        <v>0</v>
      </c>
      <c r="DJ98" s="297">
        <v>0</v>
      </c>
      <c r="DK98" s="297">
        <v>0</v>
      </c>
      <c r="DL98" s="297">
        <v>0</v>
      </c>
      <c r="DM98" s="297">
        <v>0</v>
      </c>
      <c r="DN98" s="297">
        <v>0</v>
      </c>
      <c r="DO98" s="297">
        <v>0</v>
      </c>
      <c r="DP98" s="297">
        <v>0</v>
      </c>
      <c r="DQ98" s="297">
        <v>0</v>
      </c>
      <c r="DR98" s="297">
        <v>0</v>
      </c>
      <c r="DS98" s="297">
        <v>0</v>
      </c>
      <c r="DT98" s="297">
        <v>0</v>
      </c>
      <c r="DU98" s="297">
        <v>0</v>
      </c>
      <c r="DV98" s="297">
        <v>0</v>
      </c>
    </row>
    <row r="99" spans="1:128" x14ac:dyDescent="0.2">
      <c r="A99" s="12"/>
      <c r="B99" s="13"/>
      <c r="C99" s="13"/>
      <c r="D99" s="14"/>
      <c r="E99" s="14" t="s">
        <v>1073</v>
      </c>
      <c r="F99" s="14" t="s">
        <v>2961</v>
      </c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63"/>
    </row>
    <row r="102" spans="1:128" s="9" customFormat="1" ht="25.5" customHeight="1" thickBot="1" x14ac:dyDescent="0.25">
      <c r="A102" s="269" t="str">
        <f ca="1">Language!A$560</f>
        <v>СУЩЕСТВУЮЩИЕ КРЕДИТЫ</v>
      </c>
      <c r="B102" s="270"/>
      <c r="C102" s="270"/>
      <c r="D102" s="271"/>
      <c r="E102" s="271" t="s">
        <v>3232</v>
      </c>
      <c r="F102" s="271" t="s">
        <v>3231</v>
      </c>
      <c r="G102" s="272" t="str">
        <f ca="1">Параметры!G$40</f>
        <v>авг.22</v>
      </c>
      <c r="H102" s="272" t="str">
        <f ca="1">Параметры!H$40</f>
        <v>сен.22</v>
      </c>
      <c r="I102" s="272" t="str">
        <f ca="1">Параметры!I$40</f>
        <v>окт.22</v>
      </c>
      <c r="J102" s="272" t="str">
        <f ca="1">Параметры!J$40</f>
        <v>ноя.22</v>
      </c>
      <c r="K102" s="272" t="str">
        <f ca="1">Параметры!K$40</f>
        <v>дек.22</v>
      </c>
      <c r="L102" s="272" t="str">
        <f ca="1">Параметры!L$40</f>
        <v>янв.23</v>
      </c>
      <c r="M102" s="272" t="str">
        <f ca="1">Параметры!M$40</f>
        <v>фев.23</v>
      </c>
      <c r="N102" s="272" t="str">
        <f ca="1">Параметры!N$40</f>
        <v>мар.23</v>
      </c>
      <c r="O102" s="272" t="str">
        <f ca="1">Параметры!O$40</f>
        <v>апр.23</v>
      </c>
      <c r="P102" s="272" t="str">
        <f ca="1">Параметры!P$40</f>
        <v>май.23</v>
      </c>
      <c r="Q102" s="272" t="str">
        <f ca="1">Параметры!Q$40</f>
        <v>июн.23</v>
      </c>
      <c r="R102" s="272" t="str">
        <f ca="1">Параметры!R$40</f>
        <v>июл.23</v>
      </c>
      <c r="S102" s="272" t="str">
        <f ca="1">Параметры!S$40</f>
        <v>авг.23</v>
      </c>
      <c r="T102" s="272" t="str">
        <f ca="1">Параметры!T$40</f>
        <v>сен.23</v>
      </c>
      <c r="U102" s="272" t="str">
        <f ca="1">Параметры!U$40</f>
        <v>окт.23</v>
      </c>
      <c r="V102" s="272" t="str">
        <f ca="1">Параметры!V$40</f>
        <v>ноя.23</v>
      </c>
      <c r="W102" s="272" t="str">
        <f ca="1">Параметры!W$40</f>
        <v>дек.23</v>
      </c>
      <c r="X102" s="272" t="str">
        <f ca="1">Параметры!X$40</f>
        <v>янв.24</v>
      </c>
      <c r="Y102" s="272" t="str">
        <f ca="1">Параметры!Y$40</f>
        <v>фев.24</v>
      </c>
      <c r="Z102" s="272" t="str">
        <f ca="1">Параметры!Z$40</f>
        <v>мар.24</v>
      </c>
      <c r="AA102" s="272" t="str">
        <f ca="1">Параметры!AA$40</f>
        <v>апр.24</v>
      </c>
      <c r="AB102" s="272" t="str">
        <f ca="1">Параметры!AB$40</f>
        <v>май.24</v>
      </c>
      <c r="AC102" s="272" t="str">
        <f ca="1">Параметры!AC$40</f>
        <v>июн.24</v>
      </c>
      <c r="AD102" s="272" t="str">
        <f ca="1">Параметры!AD$40</f>
        <v>июл.24</v>
      </c>
      <c r="AE102" s="272" t="str">
        <f ca="1">Параметры!AE$40</f>
        <v>авг.24</v>
      </c>
      <c r="AF102" s="272" t="str">
        <f ca="1">Параметры!AF$40</f>
        <v>сен.24</v>
      </c>
      <c r="AG102" s="272" t="str">
        <f ca="1">Параметры!AG$40</f>
        <v>окт.24</v>
      </c>
      <c r="AH102" s="272" t="str">
        <f ca="1">Параметры!AH$40</f>
        <v>ноя.24</v>
      </c>
      <c r="AI102" s="272" t="str">
        <f ca="1">Параметры!AI$40</f>
        <v>дек.24</v>
      </c>
      <c r="AJ102" s="272" t="str">
        <f ca="1">Параметры!AJ$40</f>
        <v>янв.25</v>
      </c>
      <c r="AK102" s="272" t="str">
        <f ca="1">Параметры!AK$40</f>
        <v>фев.25</v>
      </c>
      <c r="AL102" s="272" t="str">
        <f ca="1">Параметры!AL$40</f>
        <v>мар.25</v>
      </c>
      <c r="AM102" s="272" t="str">
        <f ca="1">Параметры!AM$40</f>
        <v>апр.25</v>
      </c>
      <c r="AN102" s="272" t="str">
        <f ca="1">Параметры!AN$40</f>
        <v>май.25</v>
      </c>
      <c r="AO102" s="272" t="str">
        <f ca="1">Параметры!AO$40</f>
        <v>июн.25</v>
      </c>
      <c r="AP102" s="272" t="str">
        <f ca="1">Параметры!AP$40</f>
        <v>июл.25</v>
      </c>
      <c r="AQ102" s="272" t="str">
        <f ca="1">Параметры!AQ$40</f>
        <v>авг.25</v>
      </c>
      <c r="AR102" s="272" t="str">
        <f ca="1">Параметры!AR$40</f>
        <v>сен.25</v>
      </c>
      <c r="AS102" s="272" t="str">
        <f ca="1">Параметры!AS$40</f>
        <v>окт.25</v>
      </c>
      <c r="AT102" s="272" t="str">
        <f ca="1">Параметры!AT$40</f>
        <v>ноя.25</v>
      </c>
      <c r="AU102" s="272" t="str">
        <f ca="1">Параметры!AU$40</f>
        <v>дек.25</v>
      </c>
      <c r="AV102" s="272" t="str">
        <f ca="1">Параметры!AV$40</f>
        <v>янв.26</v>
      </c>
      <c r="AW102" s="272" t="str">
        <f ca="1">Параметры!AW$40</f>
        <v>фев.26</v>
      </c>
      <c r="AX102" s="272" t="str">
        <f ca="1">Параметры!AX$40</f>
        <v>мар.26</v>
      </c>
      <c r="AY102" s="272" t="str">
        <f ca="1">Параметры!AY$40</f>
        <v>апр.26</v>
      </c>
      <c r="AZ102" s="272" t="str">
        <f ca="1">Параметры!AZ$40</f>
        <v>май.26</v>
      </c>
      <c r="BA102" s="272" t="str">
        <f ca="1">Параметры!BA$40</f>
        <v>июн.26</v>
      </c>
      <c r="BB102" s="272" t="str">
        <f ca="1">Параметры!BB$40</f>
        <v>июл.26</v>
      </c>
      <c r="BC102" s="272" t="str">
        <f ca="1">Параметры!BC$40</f>
        <v>авг.26</v>
      </c>
      <c r="BD102" s="272" t="str">
        <f ca="1">Параметры!BD$40</f>
        <v>сен.26</v>
      </c>
      <c r="BE102" s="272" t="str">
        <f ca="1">Параметры!BE$40</f>
        <v>окт.26</v>
      </c>
      <c r="BF102" s="272" t="str">
        <f ca="1">Параметры!BF$40</f>
        <v>ноя.26</v>
      </c>
      <c r="BG102" s="272" t="str">
        <f ca="1">Параметры!BG$40</f>
        <v>дек.26</v>
      </c>
      <c r="BH102" s="272" t="str">
        <f ca="1">Параметры!BH$40</f>
        <v>янв.27</v>
      </c>
      <c r="BI102" s="272" t="str">
        <f ca="1">Параметры!BI$40</f>
        <v>фев.27</v>
      </c>
      <c r="BJ102" s="272" t="str">
        <f ca="1">Параметры!BJ$40</f>
        <v>мар.27</v>
      </c>
      <c r="BK102" s="272" t="str">
        <f ca="1">Параметры!BK$40</f>
        <v>апр.27</v>
      </c>
      <c r="BL102" s="272" t="str">
        <f ca="1">Параметры!BL$40</f>
        <v>май.27</v>
      </c>
      <c r="BM102" s="272" t="str">
        <f ca="1">Параметры!BM$40</f>
        <v>июн.27</v>
      </c>
      <c r="BN102" s="272" t="str">
        <f ca="1">Параметры!BN$40</f>
        <v>июл.27</v>
      </c>
      <c r="BO102" s="272" t="str">
        <f ca="1">Параметры!BO$40</f>
        <v>авг.27</v>
      </c>
      <c r="BP102" s="272" t="str">
        <f ca="1">Параметры!BP$40</f>
        <v>сен.27</v>
      </c>
      <c r="BQ102" s="272" t="str">
        <f ca="1">Параметры!BQ$40</f>
        <v>окт.27</v>
      </c>
      <c r="BR102" s="272" t="str">
        <f ca="1">Параметры!BR$40</f>
        <v>ноя.27</v>
      </c>
      <c r="BS102" s="272" t="str">
        <f ca="1">Параметры!BS$40</f>
        <v>дек.27</v>
      </c>
      <c r="BT102" s="272" t="str">
        <f ca="1">Параметры!BT$40</f>
        <v>янв.28</v>
      </c>
      <c r="BU102" s="272" t="str">
        <f ca="1">Параметры!BU$40</f>
        <v>фев.28</v>
      </c>
      <c r="BV102" s="272" t="str">
        <f ca="1">Параметры!BV$40</f>
        <v>мар.28</v>
      </c>
      <c r="BW102" s="272" t="str">
        <f ca="1">Параметры!BW$40</f>
        <v>апр.28</v>
      </c>
      <c r="BX102" s="272" t="str">
        <f ca="1">Параметры!BX$40</f>
        <v>май.28</v>
      </c>
      <c r="BY102" s="272" t="str">
        <f ca="1">Параметры!BY$40</f>
        <v>июн.28</v>
      </c>
      <c r="BZ102" s="272" t="str">
        <f ca="1">Параметры!BZ$40</f>
        <v>июл.28</v>
      </c>
      <c r="CA102" s="272" t="str">
        <f ca="1">Параметры!CA$40</f>
        <v>авг.28</v>
      </c>
      <c r="CB102" s="272" t="str">
        <f ca="1">Параметры!CB$40</f>
        <v>сен.28</v>
      </c>
      <c r="CC102" s="272" t="str">
        <f ca="1">Параметры!CC$40</f>
        <v>окт.28</v>
      </c>
      <c r="CD102" s="272" t="str">
        <f ca="1">Параметры!CD$40</f>
        <v>ноя.28</v>
      </c>
      <c r="CE102" s="272" t="str">
        <f ca="1">Параметры!CE$40</f>
        <v>дек.28</v>
      </c>
      <c r="CF102" s="272" t="str">
        <f ca="1">Параметры!CF$40</f>
        <v>янв.29</v>
      </c>
      <c r="CG102" s="272" t="str">
        <f ca="1">Параметры!CG$40</f>
        <v>фев.29</v>
      </c>
      <c r="CH102" s="272" t="str">
        <f ca="1">Параметры!CH$40</f>
        <v>мар.29</v>
      </c>
      <c r="CI102" s="272" t="str">
        <f ca="1">Параметры!CI$40</f>
        <v>апр.29</v>
      </c>
      <c r="CJ102" s="272" t="str">
        <f ca="1">Параметры!CJ$40</f>
        <v>май.29</v>
      </c>
      <c r="CK102" s="272" t="str">
        <f ca="1">Параметры!CK$40</f>
        <v>июн.29</v>
      </c>
      <c r="CL102" s="272" t="str">
        <f ca="1">Параметры!CL$40</f>
        <v>июл.29</v>
      </c>
      <c r="CM102" s="272" t="str">
        <f ca="1">Параметры!CM$40</f>
        <v>авг.29</v>
      </c>
      <c r="CN102" s="272" t="str">
        <f ca="1">Параметры!CN$40</f>
        <v>сен.29</v>
      </c>
      <c r="CO102" s="272" t="str">
        <f ca="1">Параметры!CO$40</f>
        <v>окт.29</v>
      </c>
      <c r="CP102" s="272" t="str">
        <f ca="1">Параметры!CP$40</f>
        <v>ноя.29</v>
      </c>
      <c r="CQ102" s="272" t="str">
        <f ca="1">Параметры!CQ$40</f>
        <v>дек.29</v>
      </c>
      <c r="CR102" s="272" t="str">
        <f ca="1">Параметры!CR$40</f>
        <v>янв.30</v>
      </c>
      <c r="CS102" s="272" t="str">
        <f ca="1">Параметры!CS$40</f>
        <v>фев.30</v>
      </c>
      <c r="CT102" s="272" t="str">
        <f ca="1">Параметры!CT$40</f>
        <v>мар.30</v>
      </c>
      <c r="CU102" s="272" t="str">
        <f ca="1">Параметры!CU$40</f>
        <v>апр.30</v>
      </c>
      <c r="CV102" s="272" t="str">
        <f ca="1">Параметры!CV$40</f>
        <v>май.30</v>
      </c>
      <c r="CW102" s="272" t="str">
        <f ca="1">Параметры!CW$40</f>
        <v>июн.30</v>
      </c>
      <c r="CX102" s="272" t="str">
        <f ca="1">Параметры!CX$40</f>
        <v>июл.30</v>
      </c>
      <c r="CY102" s="272" t="str">
        <f ca="1">Параметры!CY$40</f>
        <v>авг.30</v>
      </c>
      <c r="CZ102" s="272" t="str">
        <f ca="1">Параметры!CZ$40</f>
        <v>сен.30</v>
      </c>
      <c r="DA102" s="272" t="str">
        <f ca="1">Параметры!DA$40</f>
        <v>окт.30</v>
      </c>
      <c r="DB102" s="272" t="str">
        <f ca="1">Параметры!DB$40</f>
        <v>ноя.30</v>
      </c>
      <c r="DC102" s="272" t="str">
        <f ca="1">Параметры!DC$40</f>
        <v>дек.30</v>
      </c>
      <c r="DD102" s="272" t="str">
        <f ca="1">Параметры!DD$40</f>
        <v>янв.31</v>
      </c>
      <c r="DE102" s="272" t="str">
        <f ca="1">Параметры!DE$40</f>
        <v>фев.31</v>
      </c>
      <c r="DF102" s="272" t="str">
        <f ca="1">Параметры!DF$40</f>
        <v>мар.31</v>
      </c>
      <c r="DG102" s="272" t="str">
        <f ca="1">Параметры!DG$40</f>
        <v>апр.31</v>
      </c>
      <c r="DH102" s="272" t="str">
        <f ca="1">Параметры!DH$40</f>
        <v>май.31</v>
      </c>
      <c r="DI102" s="272" t="str">
        <f ca="1">Параметры!DI$40</f>
        <v>июн.31</v>
      </c>
      <c r="DJ102" s="272" t="str">
        <f ca="1">Параметры!DJ$40</f>
        <v>июл.31</v>
      </c>
      <c r="DK102" s="272" t="str">
        <f ca="1">Параметры!DK$40</f>
        <v>авг.31</v>
      </c>
      <c r="DL102" s="272" t="str">
        <f ca="1">Параметры!DL$40</f>
        <v>сен.31</v>
      </c>
      <c r="DM102" s="272" t="str">
        <f ca="1">Параметры!DM$40</f>
        <v>окт.31</v>
      </c>
      <c r="DN102" s="272" t="str">
        <f ca="1">Параметры!DN$40</f>
        <v>ноя.31</v>
      </c>
      <c r="DO102" s="272" t="str">
        <f ca="1">Параметры!DO$40</f>
        <v>дек.31</v>
      </c>
      <c r="DP102" s="272" t="str">
        <f ca="1">Параметры!DP$40</f>
        <v>янв.32</v>
      </c>
      <c r="DQ102" s="272" t="str">
        <f ca="1">Параметры!DQ$40</f>
        <v>фев.32</v>
      </c>
      <c r="DR102" s="272" t="str">
        <f ca="1">Параметры!DR$40</f>
        <v>мар.32</v>
      </c>
      <c r="DS102" s="272" t="str">
        <f ca="1">Параметры!DS$40</f>
        <v>апр.32</v>
      </c>
      <c r="DT102" s="272" t="str">
        <f ca="1">Параметры!DT$40</f>
        <v>май.32</v>
      </c>
      <c r="DU102" s="272" t="str">
        <f ca="1">Параметры!DU$40</f>
        <v>июн.32</v>
      </c>
      <c r="DV102" s="272" t="str">
        <f ca="1">Параметры!DV$40</f>
        <v>июл.32</v>
      </c>
      <c r="DW102" s="272"/>
      <c r="DX102" s="273" t="str">
        <f ca="1">Language!$A$1463</f>
        <v>ИТОГО</v>
      </c>
    </row>
    <row r="103" spans="1:128" ht="13.5" thickTop="1" x14ac:dyDescent="0.2">
      <c r="A103" s="10"/>
      <c r="DX103" s="39"/>
    </row>
    <row r="104" spans="1:128" hidden="1" x14ac:dyDescent="0.2">
      <c r="A104" s="47" t="str">
        <f ca="1">Language!A$575</f>
        <v>Долгосрочные кредиты</v>
      </c>
      <c r="B104" s="13"/>
      <c r="C104" s="13"/>
      <c r="D104" s="14"/>
      <c r="E104" s="14" t="s">
        <v>669</v>
      </c>
      <c r="F104" s="14" t="s">
        <v>1825</v>
      </c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63"/>
    </row>
    <row r="105" spans="1:128" hidden="1" x14ac:dyDescent="0.2">
      <c r="A105" s="10"/>
      <c r="F105" s="6" t="s">
        <v>2961</v>
      </c>
      <c r="DX105" s="39"/>
    </row>
    <row r="106" spans="1:128" hidden="1" x14ac:dyDescent="0.2">
      <c r="A106" s="10"/>
      <c r="DX106" s="39"/>
    </row>
    <row r="107" spans="1:128" hidden="1" x14ac:dyDescent="0.2">
      <c r="A107" s="47" t="str">
        <f ca="1">Language!A$576</f>
        <v>Краткосрочные кредиты</v>
      </c>
      <c r="B107" s="13"/>
      <c r="C107" s="13"/>
      <c r="D107" s="14"/>
      <c r="E107" s="14" t="s">
        <v>670</v>
      </c>
      <c r="F107" s="14" t="s">
        <v>1826</v>
      </c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63"/>
    </row>
    <row r="108" spans="1:128" hidden="1" x14ac:dyDescent="0.2">
      <c r="A108" s="10"/>
      <c r="F108" s="6" t="s">
        <v>2961</v>
      </c>
      <c r="DX108" s="39"/>
    </row>
    <row r="109" spans="1:128" hidden="1" x14ac:dyDescent="0.2">
      <c r="A109" s="10"/>
      <c r="E109" s="6" t="s">
        <v>667</v>
      </c>
      <c r="DX109" s="39"/>
    </row>
    <row r="110" spans="1:128" s="32" customFormat="1" x14ac:dyDescent="0.2">
      <c r="A110" s="22" t="str">
        <f ca="1">Language!A$577</f>
        <v>Итого: Задолженность на конец периода</v>
      </c>
      <c r="B110" s="5"/>
      <c r="C110" s="35" t="str">
        <f t="shared" ref="C110:C121" ca="1" si="30">CurName1</f>
        <v>тыс. руб.</v>
      </c>
      <c r="D110" s="6"/>
      <c r="E110" s="6"/>
      <c r="F110" s="6" t="s">
        <v>694</v>
      </c>
      <c r="G110" s="56">
        <f t="shared" ref="G110:N110" si="31">G116+G117</f>
        <v>0</v>
      </c>
      <c r="H110" s="56">
        <f t="shared" si="31"/>
        <v>0</v>
      </c>
      <c r="I110" s="56">
        <f t="shared" si="31"/>
        <v>0</v>
      </c>
      <c r="J110" s="56">
        <f t="shared" si="31"/>
        <v>0</v>
      </c>
      <c r="K110" s="56">
        <f t="shared" si="31"/>
        <v>0</v>
      </c>
      <c r="L110" s="56">
        <f t="shared" si="31"/>
        <v>0</v>
      </c>
      <c r="M110" s="56">
        <f t="shared" si="31"/>
        <v>0</v>
      </c>
      <c r="N110" s="56">
        <f t="shared" si="31"/>
        <v>0</v>
      </c>
      <c r="O110" s="56">
        <f t="shared" ref="O110:AT110" si="32">O116+O117</f>
        <v>0</v>
      </c>
      <c r="P110" s="56">
        <f t="shared" si="32"/>
        <v>0</v>
      </c>
      <c r="Q110" s="56">
        <f t="shared" si="32"/>
        <v>0</v>
      </c>
      <c r="R110" s="56">
        <f t="shared" si="32"/>
        <v>0</v>
      </c>
      <c r="S110" s="56">
        <f t="shared" si="32"/>
        <v>0</v>
      </c>
      <c r="T110" s="56">
        <f t="shared" si="32"/>
        <v>0</v>
      </c>
      <c r="U110" s="56">
        <f t="shared" si="32"/>
        <v>0</v>
      </c>
      <c r="V110" s="56">
        <f t="shared" si="32"/>
        <v>0</v>
      </c>
      <c r="W110" s="56">
        <f t="shared" si="32"/>
        <v>0</v>
      </c>
      <c r="X110" s="56">
        <f t="shared" si="32"/>
        <v>0</v>
      </c>
      <c r="Y110" s="56">
        <f t="shared" si="32"/>
        <v>0</v>
      </c>
      <c r="Z110" s="56">
        <f t="shared" si="32"/>
        <v>0</v>
      </c>
      <c r="AA110" s="56">
        <f t="shared" si="32"/>
        <v>0</v>
      </c>
      <c r="AB110" s="56">
        <f t="shared" si="32"/>
        <v>0</v>
      </c>
      <c r="AC110" s="56">
        <f t="shared" si="32"/>
        <v>0</v>
      </c>
      <c r="AD110" s="56">
        <f t="shared" si="32"/>
        <v>0</v>
      </c>
      <c r="AE110" s="56">
        <f t="shared" si="32"/>
        <v>0</v>
      </c>
      <c r="AF110" s="56">
        <f t="shared" si="32"/>
        <v>0</v>
      </c>
      <c r="AG110" s="56">
        <f t="shared" si="32"/>
        <v>0</v>
      </c>
      <c r="AH110" s="56">
        <f t="shared" si="32"/>
        <v>0</v>
      </c>
      <c r="AI110" s="56">
        <f t="shared" si="32"/>
        <v>0</v>
      </c>
      <c r="AJ110" s="56">
        <f t="shared" si="32"/>
        <v>0</v>
      </c>
      <c r="AK110" s="56">
        <f t="shared" si="32"/>
        <v>0</v>
      </c>
      <c r="AL110" s="56">
        <f t="shared" si="32"/>
        <v>0</v>
      </c>
      <c r="AM110" s="56">
        <f t="shared" si="32"/>
        <v>0</v>
      </c>
      <c r="AN110" s="56">
        <f t="shared" si="32"/>
        <v>0</v>
      </c>
      <c r="AO110" s="56">
        <f t="shared" si="32"/>
        <v>0</v>
      </c>
      <c r="AP110" s="56">
        <f t="shared" si="32"/>
        <v>0</v>
      </c>
      <c r="AQ110" s="56">
        <f t="shared" si="32"/>
        <v>0</v>
      </c>
      <c r="AR110" s="56">
        <f t="shared" si="32"/>
        <v>0</v>
      </c>
      <c r="AS110" s="56">
        <f t="shared" si="32"/>
        <v>0</v>
      </c>
      <c r="AT110" s="56">
        <f t="shared" si="32"/>
        <v>0</v>
      </c>
      <c r="AU110" s="56">
        <f t="shared" ref="AU110:BZ110" si="33">AU116+AU117</f>
        <v>0</v>
      </c>
      <c r="AV110" s="56">
        <f t="shared" si="33"/>
        <v>0</v>
      </c>
      <c r="AW110" s="56">
        <f t="shared" si="33"/>
        <v>0</v>
      </c>
      <c r="AX110" s="56">
        <f t="shared" si="33"/>
        <v>0</v>
      </c>
      <c r="AY110" s="56">
        <f t="shared" si="33"/>
        <v>0</v>
      </c>
      <c r="AZ110" s="56">
        <f t="shared" si="33"/>
        <v>0</v>
      </c>
      <c r="BA110" s="56">
        <f t="shared" si="33"/>
        <v>0</v>
      </c>
      <c r="BB110" s="56">
        <f t="shared" si="33"/>
        <v>0</v>
      </c>
      <c r="BC110" s="56">
        <f t="shared" si="33"/>
        <v>0</v>
      </c>
      <c r="BD110" s="56">
        <f t="shared" si="33"/>
        <v>0</v>
      </c>
      <c r="BE110" s="56">
        <f t="shared" si="33"/>
        <v>0</v>
      </c>
      <c r="BF110" s="56">
        <f t="shared" si="33"/>
        <v>0</v>
      </c>
      <c r="BG110" s="56">
        <f t="shared" si="33"/>
        <v>0</v>
      </c>
      <c r="BH110" s="56">
        <f t="shared" si="33"/>
        <v>0</v>
      </c>
      <c r="BI110" s="56">
        <f t="shared" si="33"/>
        <v>0</v>
      </c>
      <c r="BJ110" s="56">
        <f t="shared" si="33"/>
        <v>0</v>
      </c>
      <c r="BK110" s="56">
        <f t="shared" si="33"/>
        <v>0</v>
      </c>
      <c r="BL110" s="56">
        <f t="shared" si="33"/>
        <v>0</v>
      </c>
      <c r="BM110" s="56">
        <f t="shared" si="33"/>
        <v>0</v>
      </c>
      <c r="BN110" s="56">
        <f t="shared" si="33"/>
        <v>0</v>
      </c>
      <c r="BO110" s="56">
        <f t="shared" si="33"/>
        <v>0</v>
      </c>
      <c r="BP110" s="56">
        <f t="shared" si="33"/>
        <v>0</v>
      </c>
      <c r="BQ110" s="56">
        <f t="shared" si="33"/>
        <v>0</v>
      </c>
      <c r="BR110" s="56">
        <f t="shared" si="33"/>
        <v>0</v>
      </c>
      <c r="BS110" s="56">
        <f t="shared" si="33"/>
        <v>0</v>
      </c>
      <c r="BT110" s="56">
        <f t="shared" si="33"/>
        <v>0</v>
      </c>
      <c r="BU110" s="56">
        <f t="shared" si="33"/>
        <v>0</v>
      </c>
      <c r="BV110" s="56">
        <f t="shared" si="33"/>
        <v>0</v>
      </c>
      <c r="BW110" s="56">
        <f t="shared" si="33"/>
        <v>0</v>
      </c>
      <c r="BX110" s="56">
        <f t="shared" si="33"/>
        <v>0</v>
      </c>
      <c r="BY110" s="56">
        <f t="shared" si="33"/>
        <v>0</v>
      </c>
      <c r="BZ110" s="56">
        <f t="shared" si="33"/>
        <v>0</v>
      </c>
      <c r="CA110" s="56">
        <f t="shared" ref="CA110:DF110" si="34">CA116+CA117</f>
        <v>0</v>
      </c>
      <c r="CB110" s="56">
        <f t="shared" si="34"/>
        <v>0</v>
      </c>
      <c r="CC110" s="56">
        <f t="shared" si="34"/>
        <v>0</v>
      </c>
      <c r="CD110" s="56">
        <f t="shared" si="34"/>
        <v>0</v>
      </c>
      <c r="CE110" s="56">
        <f t="shared" si="34"/>
        <v>0</v>
      </c>
      <c r="CF110" s="56">
        <f t="shared" si="34"/>
        <v>0</v>
      </c>
      <c r="CG110" s="56">
        <f t="shared" si="34"/>
        <v>0</v>
      </c>
      <c r="CH110" s="56">
        <f t="shared" si="34"/>
        <v>0</v>
      </c>
      <c r="CI110" s="56">
        <f t="shared" si="34"/>
        <v>0</v>
      </c>
      <c r="CJ110" s="56">
        <f t="shared" si="34"/>
        <v>0</v>
      </c>
      <c r="CK110" s="56">
        <f t="shared" si="34"/>
        <v>0</v>
      </c>
      <c r="CL110" s="56">
        <f t="shared" si="34"/>
        <v>0</v>
      </c>
      <c r="CM110" s="56">
        <f t="shared" si="34"/>
        <v>0</v>
      </c>
      <c r="CN110" s="56">
        <f t="shared" si="34"/>
        <v>0</v>
      </c>
      <c r="CO110" s="56">
        <f t="shared" si="34"/>
        <v>0</v>
      </c>
      <c r="CP110" s="56">
        <f t="shared" si="34"/>
        <v>0</v>
      </c>
      <c r="CQ110" s="56">
        <f t="shared" si="34"/>
        <v>0</v>
      </c>
      <c r="CR110" s="56">
        <f t="shared" si="34"/>
        <v>0</v>
      </c>
      <c r="CS110" s="56">
        <f t="shared" si="34"/>
        <v>0</v>
      </c>
      <c r="CT110" s="56">
        <f t="shared" si="34"/>
        <v>0</v>
      </c>
      <c r="CU110" s="56">
        <f t="shared" si="34"/>
        <v>0</v>
      </c>
      <c r="CV110" s="56">
        <f t="shared" si="34"/>
        <v>0</v>
      </c>
      <c r="CW110" s="56">
        <f t="shared" si="34"/>
        <v>0</v>
      </c>
      <c r="CX110" s="56">
        <f t="shared" si="34"/>
        <v>0</v>
      </c>
      <c r="CY110" s="56">
        <f t="shared" si="34"/>
        <v>0</v>
      </c>
      <c r="CZ110" s="56">
        <f t="shared" si="34"/>
        <v>0</v>
      </c>
      <c r="DA110" s="56">
        <f t="shared" si="34"/>
        <v>0</v>
      </c>
      <c r="DB110" s="56">
        <f t="shared" si="34"/>
        <v>0</v>
      </c>
      <c r="DC110" s="56">
        <f t="shared" si="34"/>
        <v>0</v>
      </c>
      <c r="DD110" s="56">
        <f t="shared" si="34"/>
        <v>0</v>
      </c>
      <c r="DE110" s="56">
        <f t="shared" si="34"/>
        <v>0</v>
      </c>
      <c r="DF110" s="56">
        <f t="shared" si="34"/>
        <v>0</v>
      </c>
      <c r="DG110" s="56">
        <f t="shared" ref="DG110:DV110" si="35">DG116+DG117</f>
        <v>0</v>
      </c>
      <c r="DH110" s="56">
        <f t="shared" si="35"/>
        <v>0</v>
      </c>
      <c r="DI110" s="56">
        <f t="shared" si="35"/>
        <v>0</v>
      </c>
      <c r="DJ110" s="56">
        <f t="shared" si="35"/>
        <v>0</v>
      </c>
      <c r="DK110" s="56">
        <f t="shared" si="35"/>
        <v>0</v>
      </c>
      <c r="DL110" s="56">
        <f t="shared" si="35"/>
        <v>0</v>
      </c>
      <c r="DM110" s="56">
        <f t="shared" si="35"/>
        <v>0</v>
      </c>
      <c r="DN110" s="56">
        <f t="shared" si="35"/>
        <v>0</v>
      </c>
      <c r="DO110" s="56">
        <f t="shared" si="35"/>
        <v>0</v>
      </c>
      <c r="DP110" s="56">
        <f t="shared" si="35"/>
        <v>0</v>
      </c>
      <c r="DQ110" s="56">
        <f t="shared" si="35"/>
        <v>0</v>
      </c>
      <c r="DR110" s="56">
        <f t="shared" si="35"/>
        <v>0</v>
      </c>
      <c r="DS110" s="56">
        <f t="shared" si="35"/>
        <v>0</v>
      </c>
      <c r="DT110" s="56">
        <f t="shared" si="35"/>
        <v>0</v>
      </c>
      <c r="DU110" s="56">
        <f t="shared" si="35"/>
        <v>0</v>
      </c>
      <c r="DV110" s="56">
        <f t="shared" si="35"/>
        <v>0</v>
      </c>
      <c r="DW110" s="5"/>
      <c r="DX110" s="55"/>
    </row>
    <row r="111" spans="1:128" s="32" customFormat="1" outlineLevel="1" x14ac:dyDescent="0.2">
      <c r="A111" s="10" t="str">
        <f ca="1">Language!A$578</f>
        <v>Выплата основного долга</v>
      </c>
      <c r="B111" s="5"/>
      <c r="C111" s="35" t="str">
        <f t="shared" ca="1" si="30"/>
        <v>тыс. руб.</v>
      </c>
      <c r="D111" s="6"/>
      <c r="E111" s="6"/>
      <c r="F111" s="6" t="s">
        <v>929</v>
      </c>
      <c r="G111" s="53">
        <v>0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  <c r="V111" s="53">
        <v>0</v>
      </c>
      <c r="W111" s="53">
        <v>0</v>
      </c>
      <c r="X111" s="53">
        <v>0</v>
      </c>
      <c r="Y111" s="53">
        <v>0</v>
      </c>
      <c r="Z111" s="53">
        <v>0</v>
      </c>
      <c r="AA111" s="53">
        <v>0</v>
      </c>
      <c r="AB111" s="53">
        <v>0</v>
      </c>
      <c r="AC111" s="53">
        <v>0</v>
      </c>
      <c r="AD111" s="53">
        <v>0</v>
      </c>
      <c r="AE111" s="53">
        <v>0</v>
      </c>
      <c r="AF111" s="53">
        <v>0</v>
      </c>
      <c r="AG111" s="53">
        <v>0</v>
      </c>
      <c r="AH111" s="53">
        <v>0</v>
      </c>
      <c r="AI111" s="53">
        <v>0</v>
      </c>
      <c r="AJ111" s="53">
        <v>0</v>
      </c>
      <c r="AK111" s="53">
        <v>0</v>
      </c>
      <c r="AL111" s="53">
        <v>0</v>
      </c>
      <c r="AM111" s="53">
        <v>0</v>
      </c>
      <c r="AN111" s="53">
        <v>0</v>
      </c>
      <c r="AO111" s="53">
        <v>0</v>
      </c>
      <c r="AP111" s="53">
        <v>0</v>
      </c>
      <c r="AQ111" s="53">
        <v>0</v>
      </c>
      <c r="AR111" s="53">
        <v>0</v>
      </c>
      <c r="AS111" s="53">
        <v>0</v>
      </c>
      <c r="AT111" s="53">
        <v>0</v>
      </c>
      <c r="AU111" s="53">
        <v>0</v>
      </c>
      <c r="AV111" s="53">
        <v>0</v>
      </c>
      <c r="AW111" s="53">
        <v>0</v>
      </c>
      <c r="AX111" s="53">
        <v>0</v>
      </c>
      <c r="AY111" s="53">
        <v>0</v>
      </c>
      <c r="AZ111" s="53">
        <v>0</v>
      </c>
      <c r="BA111" s="53">
        <v>0</v>
      </c>
      <c r="BB111" s="53">
        <v>0</v>
      </c>
      <c r="BC111" s="53">
        <v>0</v>
      </c>
      <c r="BD111" s="53">
        <v>0</v>
      </c>
      <c r="BE111" s="53">
        <v>0</v>
      </c>
      <c r="BF111" s="53">
        <v>0</v>
      </c>
      <c r="BG111" s="53">
        <v>0</v>
      </c>
      <c r="BH111" s="53">
        <v>0</v>
      </c>
      <c r="BI111" s="53">
        <v>0</v>
      </c>
      <c r="BJ111" s="53">
        <v>0</v>
      </c>
      <c r="BK111" s="53">
        <v>0</v>
      </c>
      <c r="BL111" s="53">
        <v>0</v>
      </c>
      <c r="BM111" s="53">
        <v>0</v>
      </c>
      <c r="BN111" s="53">
        <v>0</v>
      </c>
      <c r="BO111" s="53">
        <v>0</v>
      </c>
      <c r="BP111" s="53">
        <v>0</v>
      </c>
      <c r="BQ111" s="53">
        <v>0</v>
      </c>
      <c r="BR111" s="53">
        <v>0</v>
      </c>
      <c r="BS111" s="53">
        <v>0</v>
      </c>
      <c r="BT111" s="53">
        <v>0</v>
      </c>
      <c r="BU111" s="53">
        <v>0</v>
      </c>
      <c r="BV111" s="53">
        <v>0</v>
      </c>
      <c r="BW111" s="53">
        <v>0</v>
      </c>
      <c r="BX111" s="53">
        <v>0</v>
      </c>
      <c r="BY111" s="53">
        <v>0</v>
      </c>
      <c r="BZ111" s="53">
        <v>0</v>
      </c>
      <c r="CA111" s="53">
        <v>0</v>
      </c>
      <c r="CB111" s="53">
        <v>0</v>
      </c>
      <c r="CC111" s="53">
        <v>0</v>
      </c>
      <c r="CD111" s="53">
        <v>0</v>
      </c>
      <c r="CE111" s="53">
        <v>0</v>
      </c>
      <c r="CF111" s="53">
        <v>0</v>
      </c>
      <c r="CG111" s="53">
        <v>0</v>
      </c>
      <c r="CH111" s="53">
        <v>0</v>
      </c>
      <c r="CI111" s="53">
        <v>0</v>
      </c>
      <c r="CJ111" s="53">
        <v>0</v>
      </c>
      <c r="CK111" s="53">
        <v>0</v>
      </c>
      <c r="CL111" s="53">
        <v>0</v>
      </c>
      <c r="CM111" s="53">
        <v>0</v>
      </c>
      <c r="CN111" s="53">
        <v>0</v>
      </c>
      <c r="CO111" s="53">
        <v>0</v>
      </c>
      <c r="CP111" s="53">
        <v>0</v>
      </c>
      <c r="CQ111" s="53">
        <v>0</v>
      </c>
      <c r="CR111" s="53">
        <v>0</v>
      </c>
      <c r="CS111" s="53">
        <v>0</v>
      </c>
      <c r="CT111" s="53">
        <v>0</v>
      </c>
      <c r="CU111" s="53">
        <v>0</v>
      </c>
      <c r="CV111" s="53">
        <v>0</v>
      </c>
      <c r="CW111" s="53">
        <v>0</v>
      </c>
      <c r="CX111" s="53">
        <v>0</v>
      </c>
      <c r="CY111" s="53">
        <v>0</v>
      </c>
      <c r="CZ111" s="53">
        <v>0</v>
      </c>
      <c r="DA111" s="53">
        <v>0</v>
      </c>
      <c r="DB111" s="53">
        <v>0</v>
      </c>
      <c r="DC111" s="53">
        <v>0</v>
      </c>
      <c r="DD111" s="53">
        <v>0</v>
      </c>
      <c r="DE111" s="53">
        <v>0</v>
      </c>
      <c r="DF111" s="53">
        <v>0</v>
      </c>
      <c r="DG111" s="53">
        <v>0</v>
      </c>
      <c r="DH111" s="53">
        <v>0</v>
      </c>
      <c r="DI111" s="53">
        <v>0</v>
      </c>
      <c r="DJ111" s="53">
        <v>0</v>
      </c>
      <c r="DK111" s="53">
        <v>0</v>
      </c>
      <c r="DL111" s="53">
        <v>0</v>
      </c>
      <c r="DM111" s="53">
        <v>0</v>
      </c>
      <c r="DN111" s="53">
        <v>0</v>
      </c>
      <c r="DO111" s="53">
        <v>0</v>
      </c>
      <c r="DP111" s="53">
        <v>0</v>
      </c>
      <c r="DQ111" s="53">
        <v>0</v>
      </c>
      <c r="DR111" s="53">
        <v>0</v>
      </c>
      <c r="DS111" s="53">
        <v>0</v>
      </c>
      <c r="DT111" s="53">
        <v>0</v>
      </c>
      <c r="DU111" s="53">
        <v>0</v>
      </c>
      <c r="DV111" s="53">
        <v>0</v>
      </c>
      <c r="DW111" s="5"/>
      <c r="DX111" s="55">
        <f>SUM(G111:DW111)</f>
        <v>0</v>
      </c>
    </row>
    <row r="112" spans="1:128" s="32" customFormat="1" outlineLevel="1" x14ac:dyDescent="0.2">
      <c r="A112" s="10" t="str">
        <f ca="1">Language!A$579</f>
        <v>Проценты начисленные</v>
      </c>
      <c r="B112" s="5"/>
      <c r="C112" s="35" t="str">
        <f t="shared" ca="1" si="30"/>
        <v>тыс. руб.</v>
      </c>
      <c r="D112" s="6"/>
      <c r="E112" s="6"/>
      <c r="F112" s="6" t="s">
        <v>1175</v>
      </c>
      <c r="G112" s="53">
        <v>0</v>
      </c>
      <c r="H112" s="53">
        <v>0</v>
      </c>
      <c r="I112" s="53">
        <v>0</v>
      </c>
      <c r="J112" s="53">
        <v>0</v>
      </c>
      <c r="K112" s="53">
        <v>0</v>
      </c>
      <c r="L112" s="53">
        <v>0</v>
      </c>
      <c r="M112" s="53">
        <v>0</v>
      </c>
      <c r="N112" s="53">
        <v>0</v>
      </c>
      <c r="O112" s="53">
        <v>0</v>
      </c>
      <c r="P112" s="53">
        <v>0</v>
      </c>
      <c r="Q112" s="53">
        <v>0</v>
      </c>
      <c r="R112" s="53">
        <v>0</v>
      </c>
      <c r="S112" s="53">
        <v>0</v>
      </c>
      <c r="T112" s="53">
        <v>0</v>
      </c>
      <c r="U112" s="53">
        <v>0</v>
      </c>
      <c r="V112" s="53">
        <v>0</v>
      </c>
      <c r="W112" s="53">
        <v>0</v>
      </c>
      <c r="X112" s="53">
        <v>0</v>
      </c>
      <c r="Y112" s="53">
        <v>0</v>
      </c>
      <c r="Z112" s="53">
        <v>0</v>
      </c>
      <c r="AA112" s="53">
        <v>0</v>
      </c>
      <c r="AB112" s="53">
        <v>0</v>
      </c>
      <c r="AC112" s="53">
        <v>0</v>
      </c>
      <c r="AD112" s="53">
        <v>0</v>
      </c>
      <c r="AE112" s="53">
        <v>0</v>
      </c>
      <c r="AF112" s="53">
        <v>0</v>
      </c>
      <c r="AG112" s="53">
        <v>0</v>
      </c>
      <c r="AH112" s="53">
        <v>0</v>
      </c>
      <c r="AI112" s="53">
        <v>0</v>
      </c>
      <c r="AJ112" s="53">
        <v>0</v>
      </c>
      <c r="AK112" s="53">
        <v>0</v>
      </c>
      <c r="AL112" s="53">
        <v>0</v>
      </c>
      <c r="AM112" s="53">
        <v>0</v>
      </c>
      <c r="AN112" s="53">
        <v>0</v>
      </c>
      <c r="AO112" s="53">
        <v>0</v>
      </c>
      <c r="AP112" s="53">
        <v>0</v>
      </c>
      <c r="AQ112" s="53">
        <v>0</v>
      </c>
      <c r="AR112" s="53">
        <v>0</v>
      </c>
      <c r="AS112" s="53">
        <v>0</v>
      </c>
      <c r="AT112" s="53">
        <v>0</v>
      </c>
      <c r="AU112" s="53">
        <v>0</v>
      </c>
      <c r="AV112" s="53">
        <v>0</v>
      </c>
      <c r="AW112" s="53">
        <v>0</v>
      </c>
      <c r="AX112" s="53">
        <v>0</v>
      </c>
      <c r="AY112" s="53">
        <v>0</v>
      </c>
      <c r="AZ112" s="53">
        <v>0</v>
      </c>
      <c r="BA112" s="53">
        <v>0</v>
      </c>
      <c r="BB112" s="53">
        <v>0</v>
      </c>
      <c r="BC112" s="53">
        <v>0</v>
      </c>
      <c r="BD112" s="53">
        <v>0</v>
      </c>
      <c r="BE112" s="53">
        <v>0</v>
      </c>
      <c r="BF112" s="53">
        <v>0</v>
      </c>
      <c r="BG112" s="53">
        <v>0</v>
      </c>
      <c r="BH112" s="53">
        <v>0</v>
      </c>
      <c r="BI112" s="53">
        <v>0</v>
      </c>
      <c r="BJ112" s="53">
        <v>0</v>
      </c>
      <c r="BK112" s="53">
        <v>0</v>
      </c>
      <c r="BL112" s="53">
        <v>0</v>
      </c>
      <c r="BM112" s="53">
        <v>0</v>
      </c>
      <c r="BN112" s="53">
        <v>0</v>
      </c>
      <c r="BO112" s="53">
        <v>0</v>
      </c>
      <c r="BP112" s="53">
        <v>0</v>
      </c>
      <c r="BQ112" s="53">
        <v>0</v>
      </c>
      <c r="BR112" s="53">
        <v>0</v>
      </c>
      <c r="BS112" s="53">
        <v>0</v>
      </c>
      <c r="BT112" s="53">
        <v>0</v>
      </c>
      <c r="BU112" s="53">
        <v>0</v>
      </c>
      <c r="BV112" s="53">
        <v>0</v>
      </c>
      <c r="BW112" s="53">
        <v>0</v>
      </c>
      <c r="BX112" s="53">
        <v>0</v>
      </c>
      <c r="BY112" s="53">
        <v>0</v>
      </c>
      <c r="BZ112" s="53">
        <v>0</v>
      </c>
      <c r="CA112" s="53">
        <v>0</v>
      </c>
      <c r="CB112" s="53">
        <v>0</v>
      </c>
      <c r="CC112" s="53">
        <v>0</v>
      </c>
      <c r="CD112" s="53">
        <v>0</v>
      </c>
      <c r="CE112" s="53">
        <v>0</v>
      </c>
      <c r="CF112" s="53">
        <v>0</v>
      </c>
      <c r="CG112" s="53">
        <v>0</v>
      </c>
      <c r="CH112" s="53">
        <v>0</v>
      </c>
      <c r="CI112" s="53">
        <v>0</v>
      </c>
      <c r="CJ112" s="53">
        <v>0</v>
      </c>
      <c r="CK112" s="53">
        <v>0</v>
      </c>
      <c r="CL112" s="53">
        <v>0</v>
      </c>
      <c r="CM112" s="53">
        <v>0</v>
      </c>
      <c r="CN112" s="53">
        <v>0</v>
      </c>
      <c r="CO112" s="53">
        <v>0</v>
      </c>
      <c r="CP112" s="53">
        <v>0</v>
      </c>
      <c r="CQ112" s="53">
        <v>0</v>
      </c>
      <c r="CR112" s="53">
        <v>0</v>
      </c>
      <c r="CS112" s="53">
        <v>0</v>
      </c>
      <c r="CT112" s="53">
        <v>0</v>
      </c>
      <c r="CU112" s="53">
        <v>0</v>
      </c>
      <c r="CV112" s="53">
        <v>0</v>
      </c>
      <c r="CW112" s="53">
        <v>0</v>
      </c>
      <c r="CX112" s="53">
        <v>0</v>
      </c>
      <c r="CY112" s="53">
        <v>0</v>
      </c>
      <c r="CZ112" s="53">
        <v>0</v>
      </c>
      <c r="DA112" s="53">
        <v>0</v>
      </c>
      <c r="DB112" s="53">
        <v>0</v>
      </c>
      <c r="DC112" s="53">
        <v>0</v>
      </c>
      <c r="DD112" s="53">
        <v>0</v>
      </c>
      <c r="DE112" s="53">
        <v>0</v>
      </c>
      <c r="DF112" s="53">
        <v>0</v>
      </c>
      <c r="DG112" s="53">
        <v>0</v>
      </c>
      <c r="DH112" s="53">
        <v>0</v>
      </c>
      <c r="DI112" s="53">
        <v>0</v>
      </c>
      <c r="DJ112" s="53">
        <v>0</v>
      </c>
      <c r="DK112" s="53">
        <v>0</v>
      </c>
      <c r="DL112" s="53">
        <v>0</v>
      </c>
      <c r="DM112" s="53">
        <v>0</v>
      </c>
      <c r="DN112" s="53">
        <v>0</v>
      </c>
      <c r="DO112" s="53">
        <v>0</v>
      </c>
      <c r="DP112" s="53">
        <v>0</v>
      </c>
      <c r="DQ112" s="53">
        <v>0</v>
      </c>
      <c r="DR112" s="53">
        <v>0</v>
      </c>
      <c r="DS112" s="53">
        <v>0</v>
      </c>
      <c r="DT112" s="53">
        <v>0</v>
      </c>
      <c r="DU112" s="53">
        <v>0</v>
      </c>
      <c r="DV112" s="53">
        <v>0</v>
      </c>
      <c r="DW112" s="5"/>
      <c r="DX112" s="55">
        <f>SUM(G112:DW112)</f>
        <v>0</v>
      </c>
    </row>
    <row r="113" spans="1:128" s="32" customFormat="1" outlineLevel="1" x14ac:dyDescent="0.2">
      <c r="A113" s="10" t="str">
        <f ca="1">Language!A$580</f>
        <v>Проценты уплаченные</v>
      </c>
      <c r="B113" s="5"/>
      <c r="C113" s="35" t="str">
        <f t="shared" ca="1" si="30"/>
        <v>тыс. руб.</v>
      </c>
      <c r="D113" s="6"/>
      <c r="E113" s="6"/>
      <c r="F113" s="6" t="s">
        <v>1176</v>
      </c>
      <c r="G113" s="53">
        <v>0</v>
      </c>
      <c r="H113" s="53">
        <v>0</v>
      </c>
      <c r="I113" s="53">
        <v>0</v>
      </c>
      <c r="J113" s="53">
        <v>0</v>
      </c>
      <c r="K113" s="53">
        <v>0</v>
      </c>
      <c r="L113" s="53">
        <v>0</v>
      </c>
      <c r="M113" s="53">
        <v>0</v>
      </c>
      <c r="N113" s="53">
        <v>0</v>
      </c>
      <c r="O113" s="53">
        <v>0</v>
      </c>
      <c r="P113" s="53">
        <v>0</v>
      </c>
      <c r="Q113" s="53">
        <v>0</v>
      </c>
      <c r="R113" s="53">
        <v>0</v>
      </c>
      <c r="S113" s="53">
        <v>0</v>
      </c>
      <c r="T113" s="53">
        <v>0</v>
      </c>
      <c r="U113" s="53">
        <v>0</v>
      </c>
      <c r="V113" s="53">
        <v>0</v>
      </c>
      <c r="W113" s="53">
        <v>0</v>
      </c>
      <c r="X113" s="53">
        <v>0</v>
      </c>
      <c r="Y113" s="53">
        <v>0</v>
      </c>
      <c r="Z113" s="53">
        <v>0</v>
      </c>
      <c r="AA113" s="53">
        <v>0</v>
      </c>
      <c r="AB113" s="53">
        <v>0</v>
      </c>
      <c r="AC113" s="53">
        <v>0</v>
      </c>
      <c r="AD113" s="53">
        <v>0</v>
      </c>
      <c r="AE113" s="53">
        <v>0</v>
      </c>
      <c r="AF113" s="53">
        <v>0</v>
      </c>
      <c r="AG113" s="53">
        <v>0</v>
      </c>
      <c r="AH113" s="53">
        <v>0</v>
      </c>
      <c r="AI113" s="53">
        <v>0</v>
      </c>
      <c r="AJ113" s="53">
        <v>0</v>
      </c>
      <c r="AK113" s="53">
        <v>0</v>
      </c>
      <c r="AL113" s="53">
        <v>0</v>
      </c>
      <c r="AM113" s="53">
        <v>0</v>
      </c>
      <c r="AN113" s="53">
        <v>0</v>
      </c>
      <c r="AO113" s="53">
        <v>0</v>
      </c>
      <c r="AP113" s="53">
        <v>0</v>
      </c>
      <c r="AQ113" s="53">
        <v>0</v>
      </c>
      <c r="AR113" s="53">
        <v>0</v>
      </c>
      <c r="AS113" s="53">
        <v>0</v>
      </c>
      <c r="AT113" s="53">
        <v>0</v>
      </c>
      <c r="AU113" s="53">
        <v>0</v>
      </c>
      <c r="AV113" s="53">
        <v>0</v>
      </c>
      <c r="AW113" s="53">
        <v>0</v>
      </c>
      <c r="AX113" s="53">
        <v>0</v>
      </c>
      <c r="AY113" s="53">
        <v>0</v>
      </c>
      <c r="AZ113" s="53">
        <v>0</v>
      </c>
      <c r="BA113" s="53">
        <v>0</v>
      </c>
      <c r="BB113" s="53">
        <v>0</v>
      </c>
      <c r="BC113" s="53">
        <v>0</v>
      </c>
      <c r="BD113" s="53">
        <v>0</v>
      </c>
      <c r="BE113" s="53">
        <v>0</v>
      </c>
      <c r="BF113" s="53">
        <v>0</v>
      </c>
      <c r="BG113" s="53">
        <v>0</v>
      </c>
      <c r="BH113" s="53">
        <v>0</v>
      </c>
      <c r="BI113" s="53">
        <v>0</v>
      </c>
      <c r="BJ113" s="53">
        <v>0</v>
      </c>
      <c r="BK113" s="53">
        <v>0</v>
      </c>
      <c r="BL113" s="53">
        <v>0</v>
      </c>
      <c r="BM113" s="53">
        <v>0</v>
      </c>
      <c r="BN113" s="53">
        <v>0</v>
      </c>
      <c r="BO113" s="53">
        <v>0</v>
      </c>
      <c r="BP113" s="53">
        <v>0</v>
      </c>
      <c r="BQ113" s="53">
        <v>0</v>
      </c>
      <c r="BR113" s="53">
        <v>0</v>
      </c>
      <c r="BS113" s="53">
        <v>0</v>
      </c>
      <c r="BT113" s="53">
        <v>0</v>
      </c>
      <c r="BU113" s="53">
        <v>0</v>
      </c>
      <c r="BV113" s="53">
        <v>0</v>
      </c>
      <c r="BW113" s="53">
        <v>0</v>
      </c>
      <c r="BX113" s="53">
        <v>0</v>
      </c>
      <c r="BY113" s="53">
        <v>0</v>
      </c>
      <c r="BZ113" s="53">
        <v>0</v>
      </c>
      <c r="CA113" s="53">
        <v>0</v>
      </c>
      <c r="CB113" s="53">
        <v>0</v>
      </c>
      <c r="CC113" s="53">
        <v>0</v>
      </c>
      <c r="CD113" s="53">
        <v>0</v>
      </c>
      <c r="CE113" s="53">
        <v>0</v>
      </c>
      <c r="CF113" s="53">
        <v>0</v>
      </c>
      <c r="CG113" s="53">
        <v>0</v>
      </c>
      <c r="CH113" s="53">
        <v>0</v>
      </c>
      <c r="CI113" s="53">
        <v>0</v>
      </c>
      <c r="CJ113" s="53">
        <v>0</v>
      </c>
      <c r="CK113" s="53">
        <v>0</v>
      </c>
      <c r="CL113" s="53">
        <v>0</v>
      </c>
      <c r="CM113" s="53">
        <v>0</v>
      </c>
      <c r="CN113" s="53">
        <v>0</v>
      </c>
      <c r="CO113" s="53">
        <v>0</v>
      </c>
      <c r="CP113" s="53">
        <v>0</v>
      </c>
      <c r="CQ113" s="53">
        <v>0</v>
      </c>
      <c r="CR113" s="53">
        <v>0</v>
      </c>
      <c r="CS113" s="53">
        <v>0</v>
      </c>
      <c r="CT113" s="53">
        <v>0</v>
      </c>
      <c r="CU113" s="53">
        <v>0</v>
      </c>
      <c r="CV113" s="53">
        <v>0</v>
      </c>
      <c r="CW113" s="53">
        <v>0</v>
      </c>
      <c r="CX113" s="53">
        <v>0</v>
      </c>
      <c r="CY113" s="53">
        <v>0</v>
      </c>
      <c r="CZ113" s="53">
        <v>0</v>
      </c>
      <c r="DA113" s="53">
        <v>0</v>
      </c>
      <c r="DB113" s="53">
        <v>0</v>
      </c>
      <c r="DC113" s="53">
        <v>0</v>
      </c>
      <c r="DD113" s="53">
        <v>0</v>
      </c>
      <c r="DE113" s="53">
        <v>0</v>
      </c>
      <c r="DF113" s="53">
        <v>0</v>
      </c>
      <c r="DG113" s="53">
        <v>0</v>
      </c>
      <c r="DH113" s="53">
        <v>0</v>
      </c>
      <c r="DI113" s="53">
        <v>0</v>
      </c>
      <c r="DJ113" s="53">
        <v>0</v>
      </c>
      <c r="DK113" s="53">
        <v>0</v>
      </c>
      <c r="DL113" s="53">
        <v>0</v>
      </c>
      <c r="DM113" s="53">
        <v>0</v>
      </c>
      <c r="DN113" s="53">
        <v>0</v>
      </c>
      <c r="DO113" s="53">
        <v>0</v>
      </c>
      <c r="DP113" s="53">
        <v>0</v>
      </c>
      <c r="DQ113" s="53">
        <v>0</v>
      </c>
      <c r="DR113" s="53">
        <v>0</v>
      </c>
      <c r="DS113" s="53">
        <v>0</v>
      </c>
      <c r="DT113" s="53">
        <v>0</v>
      </c>
      <c r="DU113" s="53">
        <v>0</v>
      </c>
      <c r="DV113" s="53">
        <v>0</v>
      </c>
      <c r="DW113" s="5"/>
      <c r="DX113" s="55">
        <f>SUM(G113:DW113)</f>
        <v>0</v>
      </c>
    </row>
    <row r="114" spans="1:128" s="32" customFormat="1" outlineLevel="1" x14ac:dyDescent="0.2">
      <c r="A114" s="10" t="str">
        <f ca="1">Language!A$581</f>
        <v>Долгосрочные кредиты на начало периода</v>
      </c>
      <c r="B114" s="5"/>
      <c r="C114" s="35" t="str">
        <f t="shared" ca="1" si="30"/>
        <v>тыс. руб.</v>
      </c>
      <c r="D114" s="6"/>
      <c r="E114" s="6"/>
      <c r="F114" s="6" t="s">
        <v>937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53">
        <v>0</v>
      </c>
      <c r="T114" s="53">
        <v>0</v>
      </c>
      <c r="U114" s="53">
        <v>0</v>
      </c>
      <c r="V114" s="53">
        <v>0</v>
      </c>
      <c r="W114" s="53">
        <v>0</v>
      </c>
      <c r="X114" s="53">
        <v>0</v>
      </c>
      <c r="Y114" s="53">
        <v>0</v>
      </c>
      <c r="Z114" s="53">
        <v>0</v>
      </c>
      <c r="AA114" s="53">
        <v>0</v>
      </c>
      <c r="AB114" s="53">
        <v>0</v>
      </c>
      <c r="AC114" s="53">
        <v>0</v>
      </c>
      <c r="AD114" s="53">
        <v>0</v>
      </c>
      <c r="AE114" s="53">
        <v>0</v>
      </c>
      <c r="AF114" s="53">
        <v>0</v>
      </c>
      <c r="AG114" s="53">
        <v>0</v>
      </c>
      <c r="AH114" s="53">
        <v>0</v>
      </c>
      <c r="AI114" s="53">
        <v>0</v>
      </c>
      <c r="AJ114" s="53">
        <v>0</v>
      </c>
      <c r="AK114" s="53">
        <v>0</v>
      </c>
      <c r="AL114" s="53">
        <v>0</v>
      </c>
      <c r="AM114" s="53">
        <v>0</v>
      </c>
      <c r="AN114" s="53">
        <v>0</v>
      </c>
      <c r="AO114" s="53">
        <v>0</v>
      </c>
      <c r="AP114" s="53">
        <v>0</v>
      </c>
      <c r="AQ114" s="53">
        <v>0</v>
      </c>
      <c r="AR114" s="53">
        <v>0</v>
      </c>
      <c r="AS114" s="53">
        <v>0</v>
      </c>
      <c r="AT114" s="53">
        <v>0</v>
      </c>
      <c r="AU114" s="53">
        <v>0</v>
      </c>
      <c r="AV114" s="53">
        <v>0</v>
      </c>
      <c r="AW114" s="53">
        <v>0</v>
      </c>
      <c r="AX114" s="53">
        <v>0</v>
      </c>
      <c r="AY114" s="53">
        <v>0</v>
      </c>
      <c r="AZ114" s="53">
        <v>0</v>
      </c>
      <c r="BA114" s="53">
        <v>0</v>
      </c>
      <c r="BB114" s="53">
        <v>0</v>
      </c>
      <c r="BC114" s="53">
        <v>0</v>
      </c>
      <c r="BD114" s="53">
        <v>0</v>
      </c>
      <c r="BE114" s="53">
        <v>0</v>
      </c>
      <c r="BF114" s="53">
        <v>0</v>
      </c>
      <c r="BG114" s="53">
        <v>0</v>
      </c>
      <c r="BH114" s="53">
        <v>0</v>
      </c>
      <c r="BI114" s="53">
        <v>0</v>
      </c>
      <c r="BJ114" s="53">
        <v>0</v>
      </c>
      <c r="BK114" s="53">
        <v>0</v>
      </c>
      <c r="BL114" s="53">
        <v>0</v>
      </c>
      <c r="BM114" s="53">
        <v>0</v>
      </c>
      <c r="BN114" s="53">
        <v>0</v>
      </c>
      <c r="BO114" s="53">
        <v>0</v>
      </c>
      <c r="BP114" s="53">
        <v>0</v>
      </c>
      <c r="BQ114" s="53">
        <v>0</v>
      </c>
      <c r="BR114" s="53">
        <v>0</v>
      </c>
      <c r="BS114" s="53">
        <v>0</v>
      </c>
      <c r="BT114" s="53">
        <v>0</v>
      </c>
      <c r="BU114" s="53">
        <v>0</v>
      </c>
      <c r="BV114" s="53">
        <v>0</v>
      </c>
      <c r="BW114" s="53">
        <v>0</v>
      </c>
      <c r="BX114" s="53">
        <v>0</v>
      </c>
      <c r="BY114" s="53">
        <v>0</v>
      </c>
      <c r="BZ114" s="53">
        <v>0</v>
      </c>
      <c r="CA114" s="53">
        <v>0</v>
      </c>
      <c r="CB114" s="53">
        <v>0</v>
      </c>
      <c r="CC114" s="53">
        <v>0</v>
      </c>
      <c r="CD114" s="53">
        <v>0</v>
      </c>
      <c r="CE114" s="53">
        <v>0</v>
      </c>
      <c r="CF114" s="53">
        <v>0</v>
      </c>
      <c r="CG114" s="53">
        <v>0</v>
      </c>
      <c r="CH114" s="53">
        <v>0</v>
      </c>
      <c r="CI114" s="53">
        <v>0</v>
      </c>
      <c r="CJ114" s="53">
        <v>0</v>
      </c>
      <c r="CK114" s="53">
        <v>0</v>
      </c>
      <c r="CL114" s="53">
        <v>0</v>
      </c>
      <c r="CM114" s="53">
        <v>0</v>
      </c>
      <c r="CN114" s="53">
        <v>0</v>
      </c>
      <c r="CO114" s="53">
        <v>0</v>
      </c>
      <c r="CP114" s="53">
        <v>0</v>
      </c>
      <c r="CQ114" s="53">
        <v>0</v>
      </c>
      <c r="CR114" s="53">
        <v>0</v>
      </c>
      <c r="CS114" s="53">
        <v>0</v>
      </c>
      <c r="CT114" s="53">
        <v>0</v>
      </c>
      <c r="CU114" s="53">
        <v>0</v>
      </c>
      <c r="CV114" s="53">
        <v>0</v>
      </c>
      <c r="CW114" s="53">
        <v>0</v>
      </c>
      <c r="CX114" s="53">
        <v>0</v>
      </c>
      <c r="CY114" s="53">
        <v>0</v>
      </c>
      <c r="CZ114" s="53">
        <v>0</v>
      </c>
      <c r="DA114" s="53">
        <v>0</v>
      </c>
      <c r="DB114" s="53">
        <v>0</v>
      </c>
      <c r="DC114" s="53">
        <v>0</v>
      </c>
      <c r="DD114" s="53">
        <v>0</v>
      </c>
      <c r="DE114" s="53">
        <v>0</v>
      </c>
      <c r="DF114" s="53">
        <v>0</v>
      </c>
      <c r="DG114" s="53">
        <v>0</v>
      </c>
      <c r="DH114" s="53">
        <v>0</v>
      </c>
      <c r="DI114" s="53">
        <v>0</v>
      </c>
      <c r="DJ114" s="53">
        <v>0</v>
      </c>
      <c r="DK114" s="53">
        <v>0</v>
      </c>
      <c r="DL114" s="53">
        <v>0</v>
      </c>
      <c r="DM114" s="53">
        <v>0</v>
      </c>
      <c r="DN114" s="53">
        <v>0</v>
      </c>
      <c r="DO114" s="53">
        <v>0</v>
      </c>
      <c r="DP114" s="53">
        <v>0</v>
      </c>
      <c r="DQ114" s="53">
        <v>0</v>
      </c>
      <c r="DR114" s="53">
        <v>0</v>
      </c>
      <c r="DS114" s="53">
        <v>0</v>
      </c>
      <c r="DT114" s="53">
        <v>0</v>
      </c>
      <c r="DU114" s="53">
        <v>0</v>
      </c>
      <c r="DV114" s="53">
        <v>0</v>
      </c>
      <c r="DW114" s="5"/>
      <c r="DX114" s="55"/>
    </row>
    <row r="115" spans="1:128" s="32" customFormat="1" outlineLevel="1" x14ac:dyDescent="0.2">
      <c r="A115" s="10" t="str">
        <f ca="1">Language!A$582</f>
        <v>Краткосрочные кредиты на начало периода</v>
      </c>
      <c r="B115" s="5"/>
      <c r="C115" s="35" t="str">
        <f t="shared" ca="1" si="30"/>
        <v>тыс. руб.</v>
      </c>
      <c r="D115" s="6"/>
      <c r="E115" s="6"/>
      <c r="F115" s="6" t="s">
        <v>938</v>
      </c>
      <c r="G115" s="53">
        <v>0</v>
      </c>
      <c r="H115" s="53">
        <v>0</v>
      </c>
      <c r="I115" s="53">
        <v>0</v>
      </c>
      <c r="J115" s="53">
        <v>0</v>
      </c>
      <c r="K115" s="53">
        <v>0</v>
      </c>
      <c r="L115" s="53">
        <v>0</v>
      </c>
      <c r="M115" s="53">
        <v>0</v>
      </c>
      <c r="N115" s="53">
        <v>0</v>
      </c>
      <c r="O115" s="53">
        <v>0</v>
      </c>
      <c r="P115" s="53">
        <v>0</v>
      </c>
      <c r="Q115" s="53">
        <v>0</v>
      </c>
      <c r="R115" s="53">
        <v>0</v>
      </c>
      <c r="S115" s="53">
        <v>0</v>
      </c>
      <c r="T115" s="53">
        <v>0</v>
      </c>
      <c r="U115" s="53">
        <v>0</v>
      </c>
      <c r="V115" s="53">
        <v>0</v>
      </c>
      <c r="W115" s="53">
        <v>0</v>
      </c>
      <c r="X115" s="53">
        <v>0</v>
      </c>
      <c r="Y115" s="53">
        <v>0</v>
      </c>
      <c r="Z115" s="53">
        <v>0</v>
      </c>
      <c r="AA115" s="53">
        <v>0</v>
      </c>
      <c r="AB115" s="53">
        <v>0</v>
      </c>
      <c r="AC115" s="53">
        <v>0</v>
      </c>
      <c r="AD115" s="53">
        <v>0</v>
      </c>
      <c r="AE115" s="53">
        <v>0</v>
      </c>
      <c r="AF115" s="53">
        <v>0</v>
      </c>
      <c r="AG115" s="53">
        <v>0</v>
      </c>
      <c r="AH115" s="53">
        <v>0</v>
      </c>
      <c r="AI115" s="53">
        <v>0</v>
      </c>
      <c r="AJ115" s="53">
        <v>0</v>
      </c>
      <c r="AK115" s="53">
        <v>0</v>
      </c>
      <c r="AL115" s="53">
        <v>0</v>
      </c>
      <c r="AM115" s="53">
        <v>0</v>
      </c>
      <c r="AN115" s="53">
        <v>0</v>
      </c>
      <c r="AO115" s="53">
        <v>0</v>
      </c>
      <c r="AP115" s="53">
        <v>0</v>
      </c>
      <c r="AQ115" s="53">
        <v>0</v>
      </c>
      <c r="AR115" s="53">
        <v>0</v>
      </c>
      <c r="AS115" s="53">
        <v>0</v>
      </c>
      <c r="AT115" s="53">
        <v>0</v>
      </c>
      <c r="AU115" s="53">
        <v>0</v>
      </c>
      <c r="AV115" s="53">
        <v>0</v>
      </c>
      <c r="AW115" s="53">
        <v>0</v>
      </c>
      <c r="AX115" s="53">
        <v>0</v>
      </c>
      <c r="AY115" s="53">
        <v>0</v>
      </c>
      <c r="AZ115" s="53">
        <v>0</v>
      </c>
      <c r="BA115" s="53">
        <v>0</v>
      </c>
      <c r="BB115" s="53">
        <v>0</v>
      </c>
      <c r="BC115" s="53">
        <v>0</v>
      </c>
      <c r="BD115" s="53">
        <v>0</v>
      </c>
      <c r="BE115" s="53">
        <v>0</v>
      </c>
      <c r="BF115" s="53">
        <v>0</v>
      </c>
      <c r="BG115" s="53">
        <v>0</v>
      </c>
      <c r="BH115" s="53">
        <v>0</v>
      </c>
      <c r="BI115" s="53">
        <v>0</v>
      </c>
      <c r="BJ115" s="53">
        <v>0</v>
      </c>
      <c r="BK115" s="53">
        <v>0</v>
      </c>
      <c r="BL115" s="53">
        <v>0</v>
      </c>
      <c r="BM115" s="53">
        <v>0</v>
      </c>
      <c r="BN115" s="53">
        <v>0</v>
      </c>
      <c r="BO115" s="53">
        <v>0</v>
      </c>
      <c r="BP115" s="53">
        <v>0</v>
      </c>
      <c r="BQ115" s="53">
        <v>0</v>
      </c>
      <c r="BR115" s="53">
        <v>0</v>
      </c>
      <c r="BS115" s="53">
        <v>0</v>
      </c>
      <c r="BT115" s="53">
        <v>0</v>
      </c>
      <c r="BU115" s="53">
        <v>0</v>
      </c>
      <c r="BV115" s="53">
        <v>0</v>
      </c>
      <c r="BW115" s="53">
        <v>0</v>
      </c>
      <c r="BX115" s="53">
        <v>0</v>
      </c>
      <c r="BY115" s="53">
        <v>0</v>
      </c>
      <c r="BZ115" s="53">
        <v>0</v>
      </c>
      <c r="CA115" s="53">
        <v>0</v>
      </c>
      <c r="CB115" s="53">
        <v>0</v>
      </c>
      <c r="CC115" s="53">
        <v>0</v>
      </c>
      <c r="CD115" s="53">
        <v>0</v>
      </c>
      <c r="CE115" s="53">
        <v>0</v>
      </c>
      <c r="CF115" s="53">
        <v>0</v>
      </c>
      <c r="CG115" s="53">
        <v>0</v>
      </c>
      <c r="CH115" s="53">
        <v>0</v>
      </c>
      <c r="CI115" s="53">
        <v>0</v>
      </c>
      <c r="CJ115" s="53">
        <v>0</v>
      </c>
      <c r="CK115" s="53">
        <v>0</v>
      </c>
      <c r="CL115" s="53">
        <v>0</v>
      </c>
      <c r="CM115" s="53">
        <v>0</v>
      </c>
      <c r="CN115" s="53">
        <v>0</v>
      </c>
      <c r="CO115" s="53">
        <v>0</v>
      </c>
      <c r="CP115" s="53">
        <v>0</v>
      </c>
      <c r="CQ115" s="53">
        <v>0</v>
      </c>
      <c r="CR115" s="53">
        <v>0</v>
      </c>
      <c r="CS115" s="53">
        <v>0</v>
      </c>
      <c r="CT115" s="53">
        <v>0</v>
      </c>
      <c r="CU115" s="53">
        <v>0</v>
      </c>
      <c r="CV115" s="53">
        <v>0</v>
      </c>
      <c r="CW115" s="53">
        <v>0</v>
      </c>
      <c r="CX115" s="53">
        <v>0</v>
      </c>
      <c r="CY115" s="53">
        <v>0</v>
      </c>
      <c r="CZ115" s="53">
        <v>0</v>
      </c>
      <c r="DA115" s="53">
        <v>0</v>
      </c>
      <c r="DB115" s="53">
        <v>0</v>
      </c>
      <c r="DC115" s="53">
        <v>0</v>
      </c>
      <c r="DD115" s="53">
        <v>0</v>
      </c>
      <c r="DE115" s="53">
        <v>0</v>
      </c>
      <c r="DF115" s="53">
        <v>0</v>
      </c>
      <c r="DG115" s="53">
        <v>0</v>
      </c>
      <c r="DH115" s="53">
        <v>0</v>
      </c>
      <c r="DI115" s="53">
        <v>0</v>
      </c>
      <c r="DJ115" s="53">
        <v>0</v>
      </c>
      <c r="DK115" s="53">
        <v>0</v>
      </c>
      <c r="DL115" s="53">
        <v>0</v>
      </c>
      <c r="DM115" s="53">
        <v>0</v>
      </c>
      <c r="DN115" s="53">
        <v>0</v>
      </c>
      <c r="DO115" s="53">
        <v>0</v>
      </c>
      <c r="DP115" s="53">
        <v>0</v>
      </c>
      <c r="DQ115" s="53">
        <v>0</v>
      </c>
      <c r="DR115" s="53">
        <v>0</v>
      </c>
      <c r="DS115" s="53">
        <v>0</v>
      </c>
      <c r="DT115" s="53">
        <v>0</v>
      </c>
      <c r="DU115" s="53">
        <v>0</v>
      </c>
      <c r="DV115" s="53">
        <v>0</v>
      </c>
      <c r="DW115" s="5"/>
      <c r="DX115" s="55"/>
    </row>
    <row r="116" spans="1:128" s="32" customFormat="1" outlineLevel="1" x14ac:dyDescent="0.2">
      <c r="A116" s="10" t="str">
        <f ca="1">Language!A$583</f>
        <v>Долгосрочные кредиты на конец периода</v>
      </c>
      <c r="B116" s="5"/>
      <c r="C116" s="35" t="str">
        <f t="shared" ca="1" si="30"/>
        <v>тыс. руб.</v>
      </c>
      <c r="D116" s="6"/>
      <c r="E116" s="6"/>
      <c r="F116" s="6" t="s">
        <v>930</v>
      </c>
      <c r="G116" s="53">
        <v>0</v>
      </c>
      <c r="H116" s="53">
        <v>0</v>
      </c>
      <c r="I116" s="53">
        <v>0</v>
      </c>
      <c r="J116" s="53">
        <v>0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0</v>
      </c>
      <c r="R116" s="53">
        <v>0</v>
      </c>
      <c r="S116" s="53">
        <v>0</v>
      </c>
      <c r="T116" s="53">
        <v>0</v>
      </c>
      <c r="U116" s="53">
        <v>0</v>
      </c>
      <c r="V116" s="53">
        <v>0</v>
      </c>
      <c r="W116" s="53">
        <v>0</v>
      </c>
      <c r="X116" s="53">
        <v>0</v>
      </c>
      <c r="Y116" s="53">
        <v>0</v>
      </c>
      <c r="Z116" s="53">
        <v>0</v>
      </c>
      <c r="AA116" s="53">
        <v>0</v>
      </c>
      <c r="AB116" s="53">
        <v>0</v>
      </c>
      <c r="AC116" s="53">
        <v>0</v>
      </c>
      <c r="AD116" s="53">
        <v>0</v>
      </c>
      <c r="AE116" s="53">
        <v>0</v>
      </c>
      <c r="AF116" s="53">
        <v>0</v>
      </c>
      <c r="AG116" s="53">
        <v>0</v>
      </c>
      <c r="AH116" s="53">
        <v>0</v>
      </c>
      <c r="AI116" s="53">
        <v>0</v>
      </c>
      <c r="AJ116" s="53">
        <v>0</v>
      </c>
      <c r="AK116" s="53">
        <v>0</v>
      </c>
      <c r="AL116" s="53">
        <v>0</v>
      </c>
      <c r="AM116" s="53">
        <v>0</v>
      </c>
      <c r="AN116" s="53">
        <v>0</v>
      </c>
      <c r="AO116" s="53">
        <v>0</v>
      </c>
      <c r="AP116" s="53">
        <v>0</v>
      </c>
      <c r="AQ116" s="53">
        <v>0</v>
      </c>
      <c r="AR116" s="53">
        <v>0</v>
      </c>
      <c r="AS116" s="53">
        <v>0</v>
      </c>
      <c r="AT116" s="53">
        <v>0</v>
      </c>
      <c r="AU116" s="53">
        <v>0</v>
      </c>
      <c r="AV116" s="53">
        <v>0</v>
      </c>
      <c r="AW116" s="53">
        <v>0</v>
      </c>
      <c r="AX116" s="53">
        <v>0</v>
      </c>
      <c r="AY116" s="53">
        <v>0</v>
      </c>
      <c r="AZ116" s="53">
        <v>0</v>
      </c>
      <c r="BA116" s="53">
        <v>0</v>
      </c>
      <c r="BB116" s="53">
        <v>0</v>
      </c>
      <c r="BC116" s="53">
        <v>0</v>
      </c>
      <c r="BD116" s="53">
        <v>0</v>
      </c>
      <c r="BE116" s="53">
        <v>0</v>
      </c>
      <c r="BF116" s="53">
        <v>0</v>
      </c>
      <c r="BG116" s="53">
        <v>0</v>
      </c>
      <c r="BH116" s="53">
        <v>0</v>
      </c>
      <c r="BI116" s="53">
        <v>0</v>
      </c>
      <c r="BJ116" s="53">
        <v>0</v>
      </c>
      <c r="BK116" s="53">
        <v>0</v>
      </c>
      <c r="BL116" s="53">
        <v>0</v>
      </c>
      <c r="BM116" s="53">
        <v>0</v>
      </c>
      <c r="BN116" s="53">
        <v>0</v>
      </c>
      <c r="BO116" s="53">
        <v>0</v>
      </c>
      <c r="BP116" s="53">
        <v>0</v>
      </c>
      <c r="BQ116" s="53">
        <v>0</v>
      </c>
      <c r="BR116" s="53">
        <v>0</v>
      </c>
      <c r="BS116" s="53">
        <v>0</v>
      </c>
      <c r="BT116" s="53">
        <v>0</v>
      </c>
      <c r="BU116" s="53">
        <v>0</v>
      </c>
      <c r="BV116" s="53">
        <v>0</v>
      </c>
      <c r="BW116" s="53">
        <v>0</v>
      </c>
      <c r="BX116" s="53">
        <v>0</v>
      </c>
      <c r="BY116" s="53">
        <v>0</v>
      </c>
      <c r="BZ116" s="53">
        <v>0</v>
      </c>
      <c r="CA116" s="53">
        <v>0</v>
      </c>
      <c r="CB116" s="53">
        <v>0</v>
      </c>
      <c r="CC116" s="53">
        <v>0</v>
      </c>
      <c r="CD116" s="53">
        <v>0</v>
      </c>
      <c r="CE116" s="53">
        <v>0</v>
      </c>
      <c r="CF116" s="53">
        <v>0</v>
      </c>
      <c r="CG116" s="53">
        <v>0</v>
      </c>
      <c r="CH116" s="53">
        <v>0</v>
      </c>
      <c r="CI116" s="53">
        <v>0</v>
      </c>
      <c r="CJ116" s="53">
        <v>0</v>
      </c>
      <c r="CK116" s="53">
        <v>0</v>
      </c>
      <c r="CL116" s="53">
        <v>0</v>
      </c>
      <c r="CM116" s="53">
        <v>0</v>
      </c>
      <c r="CN116" s="53">
        <v>0</v>
      </c>
      <c r="CO116" s="53">
        <v>0</v>
      </c>
      <c r="CP116" s="53">
        <v>0</v>
      </c>
      <c r="CQ116" s="53">
        <v>0</v>
      </c>
      <c r="CR116" s="53">
        <v>0</v>
      </c>
      <c r="CS116" s="53">
        <v>0</v>
      </c>
      <c r="CT116" s="53">
        <v>0</v>
      </c>
      <c r="CU116" s="53">
        <v>0</v>
      </c>
      <c r="CV116" s="53">
        <v>0</v>
      </c>
      <c r="CW116" s="53">
        <v>0</v>
      </c>
      <c r="CX116" s="53">
        <v>0</v>
      </c>
      <c r="CY116" s="53">
        <v>0</v>
      </c>
      <c r="CZ116" s="53">
        <v>0</v>
      </c>
      <c r="DA116" s="53">
        <v>0</v>
      </c>
      <c r="DB116" s="53">
        <v>0</v>
      </c>
      <c r="DC116" s="53">
        <v>0</v>
      </c>
      <c r="DD116" s="53">
        <v>0</v>
      </c>
      <c r="DE116" s="53">
        <v>0</v>
      </c>
      <c r="DF116" s="53">
        <v>0</v>
      </c>
      <c r="DG116" s="53">
        <v>0</v>
      </c>
      <c r="DH116" s="53">
        <v>0</v>
      </c>
      <c r="DI116" s="53">
        <v>0</v>
      </c>
      <c r="DJ116" s="53">
        <v>0</v>
      </c>
      <c r="DK116" s="53">
        <v>0</v>
      </c>
      <c r="DL116" s="53">
        <v>0</v>
      </c>
      <c r="DM116" s="53">
        <v>0</v>
      </c>
      <c r="DN116" s="53">
        <v>0</v>
      </c>
      <c r="DO116" s="53">
        <v>0</v>
      </c>
      <c r="DP116" s="53">
        <v>0</v>
      </c>
      <c r="DQ116" s="53">
        <v>0</v>
      </c>
      <c r="DR116" s="53">
        <v>0</v>
      </c>
      <c r="DS116" s="53">
        <v>0</v>
      </c>
      <c r="DT116" s="53">
        <v>0</v>
      </c>
      <c r="DU116" s="53">
        <v>0</v>
      </c>
      <c r="DV116" s="53">
        <v>0</v>
      </c>
      <c r="DW116" s="5"/>
      <c r="DX116" s="55"/>
    </row>
    <row r="117" spans="1:128" s="32" customFormat="1" outlineLevel="1" x14ac:dyDescent="0.2">
      <c r="A117" s="10" t="str">
        <f ca="1">Language!A$584</f>
        <v>Краткосрочные кредиты на конец периода</v>
      </c>
      <c r="B117" s="5"/>
      <c r="C117" s="35" t="str">
        <f t="shared" ca="1" si="30"/>
        <v>тыс. руб.</v>
      </c>
      <c r="D117" s="6"/>
      <c r="E117" s="6"/>
      <c r="F117" s="6" t="s">
        <v>931</v>
      </c>
      <c r="G117" s="53">
        <v>0</v>
      </c>
      <c r="H117" s="53">
        <v>0</v>
      </c>
      <c r="I117" s="53">
        <v>0</v>
      </c>
      <c r="J117" s="53">
        <v>0</v>
      </c>
      <c r="K117" s="53">
        <v>0</v>
      </c>
      <c r="L117" s="53">
        <v>0</v>
      </c>
      <c r="M117" s="53">
        <v>0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0</v>
      </c>
      <c r="U117" s="53">
        <v>0</v>
      </c>
      <c r="V117" s="53">
        <v>0</v>
      </c>
      <c r="W117" s="53">
        <v>0</v>
      </c>
      <c r="X117" s="53">
        <v>0</v>
      </c>
      <c r="Y117" s="53">
        <v>0</v>
      </c>
      <c r="Z117" s="53">
        <v>0</v>
      </c>
      <c r="AA117" s="53">
        <v>0</v>
      </c>
      <c r="AB117" s="53">
        <v>0</v>
      </c>
      <c r="AC117" s="53">
        <v>0</v>
      </c>
      <c r="AD117" s="53">
        <v>0</v>
      </c>
      <c r="AE117" s="53">
        <v>0</v>
      </c>
      <c r="AF117" s="53">
        <v>0</v>
      </c>
      <c r="AG117" s="53">
        <v>0</v>
      </c>
      <c r="AH117" s="53">
        <v>0</v>
      </c>
      <c r="AI117" s="53">
        <v>0</v>
      </c>
      <c r="AJ117" s="53">
        <v>0</v>
      </c>
      <c r="AK117" s="53">
        <v>0</v>
      </c>
      <c r="AL117" s="53">
        <v>0</v>
      </c>
      <c r="AM117" s="53">
        <v>0</v>
      </c>
      <c r="AN117" s="53">
        <v>0</v>
      </c>
      <c r="AO117" s="53">
        <v>0</v>
      </c>
      <c r="AP117" s="53">
        <v>0</v>
      </c>
      <c r="AQ117" s="53">
        <v>0</v>
      </c>
      <c r="AR117" s="53">
        <v>0</v>
      </c>
      <c r="AS117" s="53">
        <v>0</v>
      </c>
      <c r="AT117" s="53">
        <v>0</v>
      </c>
      <c r="AU117" s="53">
        <v>0</v>
      </c>
      <c r="AV117" s="53">
        <v>0</v>
      </c>
      <c r="AW117" s="53">
        <v>0</v>
      </c>
      <c r="AX117" s="53">
        <v>0</v>
      </c>
      <c r="AY117" s="53">
        <v>0</v>
      </c>
      <c r="AZ117" s="53">
        <v>0</v>
      </c>
      <c r="BA117" s="53">
        <v>0</v>
      </c>
      <c r="BB117" s="53">
        <v>0</v>
      </c>
      <c r="BC117" s="53">
        <v>0</v>
      </c>
      <c r="BD117" s="53">
        <v>0</v>
      </c>
      <c r="BE117" s="53">
        <v>0</v>
      </c>
      <c r="BF117" s="53">
        <v>0</v>
      </c>
      <c r="BG117" s="53">
        <v>0</v>
      </c>
      <c r="BH117" s="53">
        <v>0</v>
      </c>
      <c r="BI117" s="53">
        <v>0</v>
      </c>
      <c r="BJ117" s="53">
        <v>0</v>
      </c>
      <c r="BK117" s="53">
        <v>0</v>
      </c>
      <c r="BL117" s="53">
        <v>0</v>
      </c>
      <c r="BM117" s="53">
        <v>0</v>
      </c>
      <c r="BN117" s="53">
        <v>0</v>
      </c>
      <c r="BO117" s="53">
        <v>0</v>
      </c>
      <c r="BP117" s="53">
        <v>0</v>
      </c>
      <c r="BQ117" s="53">
        <v>0</v>
      </c>
      <c r="BR117" s="53">
        <v>0</v>
      </c>
      <c r="BS117" s="53">
        <v>0</v>
      </c>
      <c r="BT117" s="53">
        <v>0</v>
      </c>
      <c r="BU117" s="53">
        <v>0</v>
      </c>
      <c r="BV117" s="53">
        <v>0</v>
      </c>
      <c r="BW117" s="53">
        <v>0</v>
      </c>
      <c r="BX117" s="53">
        <v>0</v>
      </c>
      <c r="BY117" s="53">
        <v>0</v>
      </c>
      <c r="BZ117" s="53">
        <v>0</v>
      </c>
      <c r="CA117" s="53">
        <v>0</v>
      </c>
      <c r="CB117" s="53">
        <v>0</v>
      </c>
      <c r="CC117" s="53">
        <v>0</v>
      </c>
      <c r="CD117" s="53">
        <v>0</v>
      </c>
      <c r="CE117" s="53">
        <v>0</v>
      </c>
      <c r="CF117" s="53">
        <v>0</v>
      </c>
      <c r="CG117" s="53">
        <v>0</v>
      </c>
      <c r="CH117" s="53">
        <v>0</v>
      </c>
      <c r="CI117" s="53">
        <v>0</v>
      </c>
      <c r="CJ117" s="53">
        <v>0</v>
      </c>
      <c r="CK117" s="53">
        <v>0</v>
      </c>
      <c r="CL117" s="53">
        <v>0</v>
      </c>
      <c r="CM117" s="53">
        <v>0</v>
      </c>
      <c r="CN117" s="53">
        <v>0</v>
      </c>
      <c r="CO117" s="53">
        <v>0</v>
      </c>
      <c r="CP117" s="53">
        <v>0</v>
      </c>
      <c r="CQ117" s="53">
        <v>0</v>
      </c>
      <c r="CR117" s="53">
        <v>0</v>
      </c>
      <c r="CS117" s="53">
        <v>0</v>
      </c>
      <c r="CT117" s="53">
        <v>0</v>
      </c>
      <c r="CU117" s="53">
        <v>0</v>
      </c>
      <c r="CV117" s="53">
        <v>0</v>
      </c>
      <c r="CW117" s="53">
        <v>0</v>
      </c>
      <c r="CX117" s="53">
        <v>0</v>
      </c>
      <c r="CY117" s="53">
        <v>0</v>
      </c>
      <c r="CZ117" s="53">
        <v>0</v>
      </c>
      <c r="DA117" s="53">
        <v>0</v>
      </c>
      <c r="DB117" s="53">
        <v>0</v>
      </c>
      <c r="DC117" s="53">
        <v>0</v>
      </c>
      <c r="DD117" s="53">
        <v>0</v>
      </c>
      <c r="DE117" s="53">
        <v>0</v>
      </c>
      <c r="DF117" s="53">
        <v>0</v>
      </c>
      <c r="DG117" s="53">
        <v>0</v>
      </c>
      <c r="DH117" s="53">
        <v>0</v>
      </c>
      <c r="DI117" s="53">
        <v>0</v>
      </c>
      <c r="DJ117" s="53">
        <v>0</v>
      </c>
      <c r="DK117" s="53">
        <v>0</v>
      </c>
      <c r="DL117" s="53">
        <v>0</v>
      </c>
      <c r="DM117" s="53">
        <v>0</v>
      </c>
      <c r="DN117" s="53">
        <v>0</v>
      </c>
      <c r="DO117" s="53">
        <v>0</v>
      </c>
      <c r="DP117" s="53">
        <v>0</v>
      </c>
      <c r="DQ117" s="53">
        <v>0</v>
      </c>
      <c r="DR117" s="53">
        <v>0</v>
      </c>
      <c r="DS117" s="53">
        <v>0</v>
      </c>
      <c r="DT117" s="53">
        <v>0</v>
      </c>
      <c r="DU117" s="53">
        <v>0</v>
      </c>
      <c r="DV117" s="53">
        <v>0</v>
      </c>
      <c r="DW117" s="5"/>
      <c r="DX117" s="55"/>
    </row>
    <row r="118" spans="1:128" s="32" customFormat="1" outlineLevel="1" x14ac:dyDescent="0.2">
      <c r="A118" s="10" t="str">
        <f ca="1">Language!A$585</f>
        <v>Курсовые разницы</v>
      </c>
      <c r="B118" s="5"/>
      <c r="C118" s="35" t="str">
        <f t="shared" ca="1" si="30"/>
        <v>тыс. руб.</v>
      </c>
      <c r="D118" s="6"/>
      <c r="E118" s="6"/>
      <c r="F118" s="6" t="s">
        <v>693</v>
      </c>
      <c r="G118" s="53">
        <f>IF(G$2=1,0,$G114+$G115-SUM($F111:G111)-G116-G117+SUM($F112:G112)-SUM($F113:G113)-SUM($F118:F118))</f>
        <v>0</v>
      </c>
      <c r="H118" s="53">
        <f>IF(H$2=1,0,$G114+$G115-SUM($F111:H111)-H116-H117+SUM($F112:H112)-SUM($F113:H113)-SUM($F118:G118))</f>
        <v>0</v>
      </c>
      <c r="I118" s="53">
        <f>IF(I$2=1,0,$G114+$G115-SUM($F111:I111)-I116-I117+SUM($F112:I112)-SUM($F113:I113)-SUM($F118:H118))</f>
        <v>0</v>
      </c>
      <c r="J118" s="53">
        <f>IF(J$2=1,0,$G114+$G115-SUM($F111:J111)-J116-J117+SUM($F112:J112)-SUM($F113:J113)-SUM($F118:I118))</f>
        <v>0</v>
      </c>
      <c r="K118" s="53">
        <f>IF(K$2=1,0,$G114+$G115-SUM($F111:K111)-K116-K117+SUM($F112:K112)-SUM($F113:K113)-SUM($F118:J118))</f>
        <v>0</v>
      </c>
      <c r="L118" s="53">
        <f>IF(L$2=1,0,$G114+$G115-SUM($F111:L111)-L116-L117+SUM($F112:L112)-SUM($F113:L113)-SUM($F118:K118))</f>
        <v>0</v>
      </c>
      <c r="M118" s="53">
        <f>IF(M$2=1,0,$G114+$G115-SUM($F111:M111)-M116-M117+SUM($F112:M112)-SUM($F113:M113)-SUM($F118:L118))</f>
        <v>0</v>
      </c>
      <c r="N118" s="53">
        <f>IF(N$2=1,0,$G114+$G115-SUM($F111:N111)-N116-N117+SUM($F112:N112)-SUM($F113:N113)-SUM($F118:M118))</f>
        <v>0</v>
      </c>
      <c r="O118" s="53">
        <f>IF(O$2=1,0,$G114+$G115-SUM($F111:O111)-O116-O117+SUM($F112:O112)-SUM($F113:O113)-SUM($F118:N118))</f>
        <v>0</v>
      </c>
      <c r="P118" s="53">
        <f>IF(P$2=1,0,$G114+$G115-SUM($F111:P111)-P116-P117+SUM($F112:P112)-SUM($F113:P113)-SUM($F118:O118))</f>
        <v>0</v>
      </c>
      <c r="Q118" s="53">
        <f>IF(Q$2=1,0,$G114+$G115-SUM($F111:Q111)-Q116-Q117+SUM($F112:Q112)-SUM($F113:Q113)-SUM($F118:P118))</f>
        <v>0</v>
      </c>
      <c r="R118" s="53">
        <f>IF(R$2=1,0,$G114+$G115-SUM($F111:R111)-R116-R117+SUM($F112:R112)-SUM($F113:R113)-SUM($F118:Q118))</f>
        <v>0</v>
      </c>
      <c r="S118" s="53">
        <f>IF(S$2=1,0,$G114+$G115-SUM($F111:S111)-S116-S117+SUM($F112:S112)-SUM($F113:S113)-SUM($F118:R118))</f>
        <v>0</v>
      </c>
      <c r="T118" s="53">
        <f>IF(T$2=1,0,$G114+$G115-SUM($F111:T111)-T116-T117+SUM($F112:T112)-SUM($F113:T113)-SUM($F118:S118))</f>
        <v>0</v>
      </c>
      <c r="U118" s="53">
        <f>IF(U$2=1,0,$G114+$G115-SUM($F111:U111)-U116-U117+SUM($F112:U112)-SUM($F113:U113)-SUM($F118:T118))</f>
        <v>0</v>
      </c>
      <c r="V118" s="53">
        <f>IF(V$2=1,0,$G114+$G115-SUM($F111:V111)-V116-V117+SUM($F112:V112)-SUM($F113:V113)-SUM($F118:U118))</f>
        <v>0</v>
      </c>
      <c r="W118" s="53">
        <f>IF(W$2=1,0,$G114+$G115-SUM($F111:W111)-W116-W117+SUM($F112:W112)-SUM($F113:W113)-SUM($F118:V118))</f>
        <v>0</v>
      </c>
      <c r="X118" s="53">
        <f>IF(X$2=1,0,$G114+$G115-SUM($F111:X111)-X116-X117+SUM($F112:X112)-SUM($F113:X113)-SUM($F118:W118))</f>
        <v>0</v>
      </c>
      <c r="Y118" s="53">
        <f>IF(Y$2=1,0,$G114+$G115-SUM($F111:Y111)-Y116-Y117+SUM($F112:Y112)-SUM($F113:Y113)-SUM($F118:X118))</f>
        <v>0</v>
      </c>
      <c r="Z118" s="53">
        <f>IF(Z$2=1,0,$G114+$G115-SUM($F111:Z111)-Z116-Z117+SUM($F112:Z112)-SUM($F113:Z113)-SUM($F118:Y118))</f>
        <v>0</v>
      </c>
      <c r="AA118" s="53">
        <f>IF(AA$2=1,0,$G114+$G115-SUM($F111:AA111)-AA116-AA117+SUM($F112:AA112)-SUM($F113:AA113)-SUM($F118:Z118))</f>
        <v>0</v>
      </c>
      <c r="AB118" s="53">
        <f>IF(AB$2=1,0,$G114+$G115-SUM($F111:AB111)-AB116-AB117+SUM($F112:AB112)-SUM($F113:AB113)-SUM($F118:AA118))</f>
        <v>0</v>
      </c>
      <c r="AC118" s="53">
        <f>IF(AC$2=1,0,$G114+$G115-SUM($F111:AC111)-AC116-AC117+SUM($F112:AC112)-SUM($F113:AC113)-SUM($F118:AB118))</f>
        <v>0</v>
      </c>
      <c r="AD118" s="53">
        <f>IF(AD$2=1,0,$G114+$G115-SUM($F111:AD111)-AD116-AD117+SUM($F112:AD112)-SUM($F113:AD113)-SUM($F118:AC118))</f>
        <v>0</v>
      </c>
      <c r="AE118" s="53">
        <f>IF(AE$2=1,0,$G114+$G115-SUM($F111:AE111)-AE116-AE117+SUM($F112:AE112)-SUM($F113:AE113)-SUM($F118:AD118))</f>
        <v>0</v>
      </c>
      <c r="AF118" s="53">
        <f>IF(AF$2=1,0,$G114+$G115-SUM($F111:AF111)-AF116-AF117+SUM($F112:AF112)-SUM($F113:AF113)-SUM($F118:AE118))</f>
        <v>0</v>
      </c>
      <c r="AG118" s="53">
        <f>IF(AG$2=1,0,$G114+$G115-SUM($F111:AG111)-AG116-AG117+SUM($F112:AG112)-SUM($F113:AG113)-SUM($F118:AF118))</f>
        <v>0</v>
      </c>
      <c r="AH118" s="53">
        <f>IF(AH$2=1,0,$G114+$G115-SUM($F111:AH111)-AH116-AH117+SUM($F112:AH112)-SUM($F113:AH113)-SUM($F118:AG118))</f>
        <v>0</v>
      </c>
      <c r="AI118" s="53">
        <f>IF(AI$2=1,0,$G114+$G115-SUM($F111:AI111)-AI116-AI117+SUM($F112:AI112)-SUM($F113:AI113)-SUM($F118:AH118))</f>
        <v>0</v>
      </c>
      <c r="AJ118" s="53">
        <f>IF(AJ$2=1,0,$G114+$G115-SUM($F111:AJ111)-AJ116-AJ117+SUM($F112:AJ112)-SUM($F113:AJ113)-SUM($F118:AI118))</f>
        <v>0</v>
      </c>
      <c r="AK118" s="53">
        <f>IF(AK$2=1,0,$G114+$G115-SUM($F111:AK111)-AK116-AK117+SUM($F112:AK112)-SUM($F113:AK113)-SUM($F118:AJ118))</f>
        <v>0</v>
      </c>
      <c r="AL118" s="53">
        <f>IF(AL$2=1,0,$G114+$G115-SUM($F111:AL111)-AL116-AL117+SUM($F112:AL112)-SUM($F113:AL113)-SUM($F118:AK118))</f>
        <v>0</v>
      </c>
      <c r="AM118" s="53">
        <f>IF(AM$2=1,0,$G114+$G115-SUM($F111:AM111)-AM116-AM117+SUM($F112:AM112)-SUM($F113:AM113)-SUM($F118:AL118))</f>
        <v>0</v>
      </c>
      <c r="AN118" s="53">
        <f>IF(AN$2=1,0,$G114+$G115-SUM($F111:AN111)-AN116-AN117+SUM($F112:AN112)-SUM($F113:AN113)-SUM($F118:AM118))</f>
        <v>0</v>
      </c>
      <c r="AO118" s="53">
        <f>IF(AO$2=1,0,$G114+$G115-SUM($F111:AO111)-AO116-AO117+SUM($F112:AO112)-SUM($F113:AO113)-SUM($F118:AN118))</f>
        <v>0</v>
      </c>
      <c r="AP118" s="53">
        <f>IF(AP$2=1,0,$G114+$G115-SUM($F111:AP111)-AP116-AP117+SUM($F112:AP112)-SUM($F113:AP113)-SUM($F118:AO118))</f>
        <v>0</v>
      </c>
      <c r="AQ118" s="53">
        <f>IF(AQ$2=1,0,$G114+$G115-SUM($F111:AQ111)-AQ116-AQ117+SUM($F112:AQ112)-SUM($F113:AQ113)-SUM($F118:AP118))</f>
        <v>0</v>
      </c>
      <c r="AR118" s="53">
        <f>IF(AR$2=1,0,$G114+$G115-SUM($F111:AR111)-AR116-AR117+SUM($F112:AR112)-SUM($F113:AR113)-SUM($F118:AQ118))</f>
        <v>0</v>
      </c>
      <c r="AS118" s="53">
        <f>IF(AS$2=1,0,$G114+$G115-SUM($F111:AS111)-AS116-AS117+SUM($F112:AS112)-SUM($F113:AS113)-SUM($F118:AR118))</f>
        <v>0</v>
      </c>
      <c r="AT118" s="53">
        <f>IF(AT$2=1,0,$G114+$G115-SUM($F111:AT111)-AT116-AT117+SUM($F112:AT112)-SUM($F113:AT113)-SUM($F118:AS118))</f>
        <v>0</v>
      </c>
      <c r="AU118" s="53">
        <f>IF(AU$2=1,0,$G114+$G115-SUM($F111:AU111)-AU116-AU117+SUM($F112:AU112)-SUM($F113:AU113)-SUM($F118:AT118))</f>
        <v>0</v>
      </c>
      <c r="AV118" s="53">
        <f>IF(AV$2=1,0,$G114+$G115-SUM($F111:AV111)-AV116-AV117+SUM($F112:AV112)-SUM($F113:AV113)-SUM($F118:AU118))</f>
        <v>0</v>
      </c>
      <c r="AW118" s="53">
        <f>IF(AW$2=1,0,$G114+$G115-SUM($F111:AW111)-AW116-AW117+SUM($F112:AW112)-SUM($F113:AW113)-SUM($F118:AV118))</f>
        <v>0</v>
      </c>
      <c r="AX118" s="53">
        <f>IF(AX$2=1,0,$G114+$G115-SUM($F111:AX111)-AX116-AX117+SUM($F112:AX112)-SUM($F113:AX113)-SUM($F118:AW118))</f>
        <v>0</v>
      </c>
      <c r="AY118" s="53">
        <f>IF(AY$2=1,0,$G114+$G115-SUM($F111:AY111)-AY116-AY117+SUM($F112:AY112)-SUM($F113:AY113)-SUM($F118:AX118))</f>
        <v>0</v>
      </c>
      <c r="AZ118" s="53">
        <f>IF(AZ$2=1,0,$G114+$G115-SUM($F111:AZ111)-AZ116-AZ117+SUM($F112:AZ112)-SUM($F113:AZ113)-SUM($F118:AY118))</f>
        <v>0</v>
      </c>
      <c r="BA118" s="53">
        <f>IF(BA$2=1,0,$G114+$G115-SUM($F111:BA111)-BA116-BA117+SUM($F112:BA112)-SUM($F113:BA113)-SUM($F118:AZ118))</f>
        <v>0</v>
      </c>
      <c r="BB118" s="53">
        <f>IF(BB$2=1,0,$G114+$G115-SUM($F111:BB111)-BB116-BB117+SUM($F112:BB112)-SUM($F113:BB113)-SUM($F118:BA118))</f>
        <v>0</v>
      </c>
      <c r="BC118" s="53">
        <f>IF(BC$2=1,0,$G114+$G115-SUM($F111:BC111)-BC116-BC117+SUM($F112:BC112)-SUM($F113:BC113)-SUM($F118:BB118))</f>
        <v>0</v>
      </c>
      <c r="BD118" s="53">
        <f>IF(BD$2=1,0,$G114+$G115-SUM($F111:BD111)-BD116-BD117+SUM($F112:BD112)-SUM($F113:BD113)-SUM($F118:BC118))</f>
        <v>0</v>
      </c>
      <c r="BE118" s="53">
        <f>IF(BE$2=1,0,$G114+$G115-SUM($F111:BE111)-BE116-BE117+SUM($F112:BE112)-SUM($F113:BE113)-SUM($F118:BD118))</f>
        <v>0</v>
      </c>
      <c r="BF118" s="53">
        <f>IF(BF$2=1,0,$G114+$G115-SUM($F111:BF111)-BF116-BF117+SUM($F112:BF112)-SUM($F113:BF113)-SUM($F118:BE118))</f>
        <v>0</v>
      </c>
      <c r="BG118" s="53">
        <f>IF(BG$2=1,0,$G114+$G115-SUM($F111:BG111)-BG116-BG117+SUM($F112:BG112)-SUM($F113:BG113)-SUM($F118:BF118))</f>
        <v>0</v>
      </c>
      <c r="BH118" s="53">
        <f>IF(BH$2=1,0,$G114+$G115-SUM($F111:BH111)-BH116-BH117+SUM($F112:BH112)-SUM($F113:BH113)-SUM($F118:BG118))</f>
        <v>0</v>
      </c>
      <c r="BI118" s="53">
        <f>IF(BI$2=1,0,$G114+$G115-SUM($F111:BI111)-BI116-BI117+SUM($F112:BI112)-SUM($F113:BI113)-SUM($F118:BH118))</f>
        <v>0</v>
      </c>
      <c r="BJ118" s="53">
        <f>IF(BJ$2=1,0,$G114+$G115-SUM($F111:BJ111)-BJ116-BJ117+SUM($F112:BJ112)-SUM($F113:BJ113)-SUM($F118:BI118))</f>
        <v>0</v>
      </c>
      <c r="BK118" s="53">
        <f>IF(BK$2=1,0,$G114+$G115-SUM($F111:BK111)-BK116-BK117+SUM($F112:BK112)-SUM($F113:BK113)-SUM($F118:BJ118))</f>
        <v>0</v>
      </c>
      <c r="BL118" s="53">
        <f>IF(BL$2=1,0,$G114+$G115-SUM($F111:BL111)-BL116-BL117+SUM($F112:BL112)-SUM($F113:BL113)-SUM($F118:BK118))</f>
        <v>0</v>
      </c>
      <c r="BM118" s="53">
        <f>IF(BM$2=1,0,$G114+$G115-SUM($F111:BM111)-BM116-BM117+SUM($F112:BM112)-SUM($F113:BM113)-SUM($F118:BL118))</f>
        <v>0</v>
      </c>
      <c r="BN118" s="53">
        <f>IF(BN$2=1,0,$G114+$G115-SUM($F111:BN111)-BN116-BN117+SUM($F112:BN112)-SUM($F113:BN113)-SUM($F118:BM118))</f>
        <v>0</v>
      </c>
      <c r="BO118" s="53">
        <f>IF(BO$2=1,0,$G114+$G115-SUM($F111:BO111)-BO116-BO117+SUM($F112:BO112)-SUM($F113:BO113)-SUM($F118:BN118))</f>
        <v>0</v>
      </c>
      <c r="BP118" s="53">
        <f>IF(BP$2=1,0,$G114+$G115-SUM($F111:BP111)-BP116-BP117+SUM($F112:BP112)-SUM($F113:BP113)-SUM($F118:BO118))</f>
        <v>0</v>
      </c>
      <c r="BQ118" s="53">
        <f>IF(BQ$2=1,0,$G114+$G115-SUM($F111:BQ111)-BQ116-BQ117+SUM($F112:BQ112)-SUM($F113:BQ113)-SUM($F118:BP118))</f>
        <v>0</v>
      </c>
      <c r="BR118" s="53">
        <f>IF(BR$2=1,0,$G114+$G115-SUM($F111:BR111)-BR116-BR117+SUM($F112:BR112)-SUM($F113:BR113)-SUM($F118:BQ118))</f>
        <v>0</v>
      </c>
      <c r="BS118" s="53">
        <f>IF(BS$2=1,0,$G114+$G115-SUM($F111:BS111)-BS116-BS117+SUM($F112:BS112)-SUM($F113:BS113)-SUM($F118:BR118))</f>
        <v>0</v>
      </c>
      <c r="BT118" s="53">
        <f>IF(BT$2=1,0,$G114+$G115-SUM($F111:BT111)-BT116-BT117+SUM($F112:BT112)-SUM($F113:BT113)-SUM($F118:BS118))</f>
        <v>0</v>
      </c>
      <c r="BU118" s="53">
        <f>IF(BU$2=1,0,$G114+$G115-SUM($F111:BU111)-BU116-BU117+SUM($F112:BU112)-SUM($F113:BU113)-SUM($F118:BT118))</f>
        <v>0</v>
      </c>
      <c r="BV118" s="53">
        <f>IF(BV$2=1,0,$G114+$G115-SUM($F111:BV111)-BV116-BV117+SUM($F112:BV112)-SUM($F113:BV113)-SUM($F118:BU118))</f>
        <v>0</v>
      </c>
      <c r="BW118" s="53">
        <f>IF(BW$2=1,0,$G114+$G115-SUM($F111:BW111)-BW116-BW117+SUM($F112:BW112)-SUM($F113:BW113)-SUM($F118:BV118))</f>
        <v>0</v>
      </c>
      <c r="BX118" s="53">
        <f>IF(BX$2=1,0,$G114+$G115-SUM($F111:BX111)-BX116-BX117+SUM($F112:BX112)-SUM($F113:BX113)-SUM($F118:BW118))</f>
        <v>0</v>
      </c>
      <c r="BY118" s="53">
        <f>IF(BY$2=1,0,$G114+$G115-SUM($F111:BY111)-BY116-BY117+SUM($F112:BY112)-SUM($F113:BY113)-SUM($F118:BX118))</f>
        <v>0</v>
      </c>
      <c r="BZ118" s="53">
        <f>IF(BZ$2=1,0,$G114+$G115-SUM($F111:BZ111)-BZ116-BZ117+SUM($F112:BZ112)-SUM($F113:BZ113)-SUM($F118:BY118))</f>
        <v>0</v>
      </c>
      <c r="CA118" s="53">
        <f>IF(CA$2=1,0,$G114+$G115-SUM($F111:CA111)-CA116-CA117+SUM($F112:CA112)-SUM($F113:CA113)-SUM($F118:BZ118))</f>
        <v>0</v>
      </c>
      <c r="CB118" s="53">
        <f>IF(CB$2=1,0,$G114+$G115-SUM($F111:CB111)-CB116-CB117+SUM($F112:CB112)-SUM($F113:CB113)-SUM($F118:CA118))</f>
        <v>0</v>
      </c>
      <c r="CC118" s="53">
        <f>IF(CC$2=1,0,$G114+$G115-SUM($F111:CC111)-CC116-CC117+SUM($F112:CC112)-SUM($F113:CC113)-SUM($F118:CB118))</f>
        <v>0</v>
      </c>
      <c r="CD118" s="53">
        <f>IF(CD$2=1,0,$G114+$G115-SUM($F111:CD111)-CD116-CD117+SUM($F112:CD112)-SUM($F113:CD113)-SUM($F118:CC118))</f>
        <v>0</v>
      </c>
      <c r="CE118" s="53">
        <f>IF(CE$2=1,0,$G114+$G115-SUM($F111:CE111)-CE116-CE117+SUM($F112:CE112)-SUM($F113:CE113)-SUM($F118:CD118))</f>
        <v>0</v>
      </c>
      <c r="CF118" s="53">
        <f>IF(CF$2=1,0,$G114+$G115-SUM($F111:CF111)-CF116-CF117+SUM($F112:CF112)-SUM($F113:CF113)-SUM($F118:CE118))</f>
        <v>0</v>
      </c>
      <c r="CG118" s="53">
        <f>IF(CG$2=1,0,$G114+$G115-SUM($F111:CG111)-CG116-CG117+SUM($F112:CG112)-SUM($F113:CG113)-SUM($F118:CF118))</f>
        <v>0</v>
      </c>
      <c r="CH118" s="53">
        <f>IF(CH$2=1,0,$G114+$G115-SUM($F111:CH111)-CH116-CH117+SUM($F112:CH112)-SUM($F113:CH113)-SUM($F118:CG118))</f>
        <v>0</v>
      </c>
      <c r="CI118" s="53">
        <f>IF(CI$2=1,0,$G114+$G115-SUM($F111:CI111)-CI116-CI117+SUM($F112:CI112)-SUM($F113:CI113)-SUM($F118:CH118))</f>
        <v>0</v>
      </c>
      <c r="CJ118" s="53">
        <f>IF(CJ$2=1,0,$G114+$G115-SUM($F111:CJ111)-CJ116-CJ117+SUM($F112:CJ112)-SUM($F113:CJ113)-SUM($F118:CI118))</f>
        <v>0</v>
      </c>
      <c r="CK118" s="53">
        <f>IF(CK$2=1,0,$G114+$G115-SUM($F111:CK111)-CK116-CK117+SUM($F112:CK112)-SUM($F113:CK113)-SUM($F118:CJ118))</f>
        <v>0</v>
      </c>
      <c r="CL118" s="53">
        <f>IF(CL$2=1,0,$G114+$G115-SUM($F111:CL111)-CL116-CL117+SUM($F112:CL112)-SUM($F113:CL113)-SUM($F118:CK118))</f>
        <v>0</v>
      </c>
      <c r="CM118" s="53">
        <f>IF(CM$2=1,0,$G114+$G115-SUM($F111:CM111)-CM116-CM117+SUM($F112:CM112)-SUM($F113:CM113)-SUM($F118:CL118))</f>
        <v>0</v>
      </c>
      <c r="CN118" s="53">
        <f>IF(CN$2=1,0,$G114+$G115-SUM($F111:CN111)-CN116-CN117+SUM($F112:CN112)-SUM($F113:CN113)-SUM($F118:CM118))</f>
        <v>0</v>
      </c>
      <c r="CO118" s="53">
        <f>IF(CO$2=1,0,$G114+$G115-SUM($F111:CO111)-CO116-CO117+SUM($F112:CO112)-SUM($F113:CO113)-SUM($F118:CN118))</f>
        <v>0</v>
      </c>
      <c r="CP118" s="53">
        <f>IF(CP$2=1,0,$G114+$G115-SUM($F111:CP111)-CP116-CP117+SUM($F112:CP112)-SUM($F113:CP113)-SUM($F118:CO118))</f>
        <v>0</v>
      </c>
      <c r="CQ118" s="53">
        <f>IF(CQ$2=1,0,$G114+$G115-SUM($F111:CQ111)-CQ116-CQ117+SUM($F112:CQ112)-SUM($F113:CQ113)-SUM($F118:CP118))</f>
        <v>0</v>
      </c>
      <c r="CR118" s="53">
        <f>IF(CR$2=1,0,$G114+$G115-SUM($F111:CR111)-CR116-CR117+SUM($F112:CR112)-SUM($F113:CR113)-SUM($F118:CQ118))</f>
        <v>0</v>
      </c>
      <c r="CS118" s="53">
        <f>IF(CS$2=1,0,$G114+$G115-SUM($F111:CS111)-CS116-CS117+SUM($F112:CS112)-SUM($F113:CS113)-SUM($F118:CR118))</f>
        <v>0</v>
      </c>
      <c r="CT118" s="53">
        <f>IF(CT$2=1,0,$G114+$G115-SUM($F111:CT111)-CT116-CT117+SUM($F112:CT112)-SUM($F113:CT113)-SUM($F118:CS118))</f>
        <v>0</v>
      </c>
      <c r="CU118" s="53">
        <f>IF(CU$2=1,0,$G114+$G115-SUM($F111:CU111)-CU116-CU117+SUM($F112:CU112)-SUM($F113:CU113)-SUM($F118:CT118))</f>
        <v>0</v>
      </c>
      <c r="CV118" s="53">
        <f>IF(CV$2=1,0,$G114+$G115-SUM($F111:CV111)-CV116-CV117+SUM($F112:CV112)-SUM($F113:CV113)-SUM($F118:CU118))</f>
        <v>0</v>
      </c>
      <c r="CW118" s="53">
        <f>IF(CW$2=1,0,$G114+$G115-SUM($F111:CW111)-CW116-CW117+SUM($F112:CW112)-SUM($F113:CW113)-SUM($F118:CV118))</f>
        <v>0</v>
      </c>
      <c r="CX118" s="53">
        <f>IF(CX$2=1,0,$G114+$G115-SUM($F111:CX111)-CX116-CX117+SUM($F112:CX112)-SUM($F113:CX113)-SUM($F118:CW118))</f>
        <v>0</v>
      </c>
      <c r="CY118" s="53">
        <f>IF(CY$2=1,0,$G114+$G115-SUM($F111:CY111)-CY116-CY117+SUM($F112:CY112)-SUM($F113:CY113)-SUM($F118:CX118))</f>
        <v>0</v>
      </c>
      <c r="CZ118" s="53">
        <f>IF(CZ$2=1,0,$G114+$G115-SUM($F111:CZ111)-CZ116-CZ117+SUM($F112:CZ112)-SUM($F113:CZ113)-SUM($F118:CY118))</f>
        <v>0</v>
      </c>
      <c r="DA118" s="53">
        <f>IF(DA$2=1,0,$G114+$G115-SUM($F111:DA111)-DA116-DA117+SUM($F112:DA112)-SUM($F113:DA113)-SUM($F118:CZ118))</f>
        <v>0</v>
      </c>
      <c r="DB118" s="53">
        <f>IF(DB$2=1,0,$G114+$G115-SUM($F111:DB111)-DB116-DB117+SUM($F112:DB112)-SUM($F113:DB113)-SUM($F118:DA118))</f>
        <v>0</v>
      </c>
      <c r="DC118" s="53">
        <f>IF(DC$2=1,0,$G114+$G115-SUM($F111:DC111)-DC116-DC117+SUM($F112:DC112)-SUM($F113:DC113)-SUM($F118:DB118))</f>
        <v>0</v>
      </c>
      <c r="DD118" s="53">
        <f>IF(DD$2=1,0,$G114+$G115-SUM($F111:DD111)-DD116-DD117+SUM($F112:DD112)-SUM($F113:DD113)-SUM($F118:DC118))</f>
        <v>0</v>
      </c>
      <c r="DE118" s="53">
        <f>IF(DE$2=1,0,$G114+$G115-SUM($F111:DE111)-DE116-DE117+SUM($F112:DE112)-SUM($F113:DE113)-SUM($F118:DD118))</f>
        <v>0</v>
      </c>
      <c r="DF118" s="53">
        <f>IF(DF$2=1,0,$G114+$G115-SUM($F111:DF111)-DF116-DF117+SUM($F112:DF112)-SUM($F113:DF113)-SUM($F118:DE118))</f>
        <v>0</v>
      </c>
      <c r="DG118" s="53">
        <f>IF(DG$2=1,0,$G114+$G115-SUM($F111:DG111)-DG116-DG117+SUM($F112:DG112)-SUM($F113:DG113)-SUM($F118:DF118))</f>
        <v>0</v>
      </c>
      <c r="DH118" s="53">
        <f>IF(DH$2=1,0,$G114+$G115-SUM($F111:DH111)-DH116-DH117+SUM($F112:DH112)-SUM($F113:DH113)-SUM($F118:DG118))</f>
        <v>0</v>
      </c>
      <c r="DI118" s="53">
        <f>IF(DI$2=1,0,$G114+$G115-SUM($F111:DI111)-DI116-DI117+SUM($F112:DI112)-SUM($F113:DI113)-SUM($F118:DH118))</f>
        <v>0</v>
      </c>
      <c r="DJ118" s="53">
        <f>IF(DJ$2=1,0,$G114+$G115-SUM($F111:DJ111)-DJ116-DJ117+SUM($F112:DJ112)-SUM($F113:DJ113)-SUM($F118:DI118))</f>
        <v>0</v>
      </c>
      <c r="DK118" s="53">
        <f>IF(DK$2=1,0,$G114+$G115-SUM($F111:DK111)-DK116-DK117+SUM($F112:DK112)-SUM($F113:DK113)-SUM($F118:DJ118))</f>
        <v>0</v>
      </c>
      <c r="DL118" s="53">
        <f>IF(DL$2=1,0,$G114+$G115-SUM($F111:DL111)-DL116-DL117+SUM($F112:DL112)-SUM($F113:DL113)-SUM($F118:DK118))</f>
        <v>0</v>
      </c>
      <c r="DM118" s="53">
        <f>IF(DM$2=1,0,$G114+$G115-SUM($F111:DM111)-DM116-DM117+SUM($F112:DM112)-SUM($F113:DM113)-SUM($F118:DL118))</f>
        <v>0</v>
      </c>
      <c r="DN118" s="53">
        <f>IF(DN$2=1,0,$G114+$G115-SUM($F111:DN111)-DN116-DN117+SUM($F112:DN112)-SUM($F113:DN113)-SUM($F118:DM118))</f>
        <v>0</v>
      </c>
      <c r="DO118" s="53">
        <f>IF(DO$2=1,0,$G114+$G115-SUM($F111:DO111)-DO116-DO117+SUM($F112:DO112)-SUM($F113:DO113)-SUM($F118:DN118))</f>
        <v>0</v>
      </c>
      <c r="DP118" s="53">
        <f>IF(DP$2=1,0,$G114+$G115-SUM($F111:DP111)-DP116-DP117+SUM($F112:DP112)-SUM($F113:DP113)-SUM($F118:DO118))</f>
        <v>0</v>
      </c>
      <c r="DQ118" s="53">
        <f>IF(DQ$2=1,0,$G114+$G115-SUM($F111:DQ111)-DQ116-DQ117+SUM($F112:DQ112)-SUM($F113:DQ113)-SUM($F118:DP118))</f>
        <v>0</v>
      </c>
      <c r="DR118" s="53">
        <f>IF(DR$2=1,0,$G114+$G115-SUM($F111:DR111)-DR116-DR117+SUM($F112:DR112)-SUM($F113:DR113)-SUM($F118:DQ118))</f>
        <v>0</v>
      </c>
      <c r="DS118" s="53">
        <f>IF(DS$2=1,0,$G114+$G115-SUM($F111:DS111)-DS116-DS117+SUM($F112:DS112)-SUM($F113:DS113)-SUM($F118:DR118))</f>
        <v>0</v>
      </c>
      <c r="DT118" s="53">
        <f>IF(DT$2=1,0,$G114+$G115-SUM($F111:DT111)-DT116-DT117+SUM($F112:DT112)-SUM($F113:DT113)-SUM($F118:DS118))</f>
        <v>0</v>
      </c>
      <c r="DU118" s="53">
        <f>IF(DU$2=1,0,$G114+$G115-SUM($F111:DU111)-DU116-DU117+SUM($F112:DU112)-SUM($F113:DU113)-SUM($F118:DT118))</f>
        <v>0</v>
      </c>
      <c r="DV118" s="53">
        <f>IF(DV$2=1,0,$G114+$G115-SUM($F111:DV111)-DV116-DV117+SUM($F112:DV112)-SUM($F113:DV113)-SUM($F118:DU118))</f>
        <v>0</v>
      </c>
      <c r="DW118" s="5"/>
      <c r="DX118" s="55">
        <f>SUM(G118:DW118)</f>
        <v>0</v>
      </c>
    </row>
    <row r="119" spans="1:128" s="32" customFormat="1" x14ac:dyDescent="0.2">
      <c r="A119" s="33"/>
      <c r="B119" s="53"/>
      <c r="C119" s="35"/>
      <c r="D119" s="6"/>
      <c r="E119" s="6"/>
      <c r="F119" s="6" t="s">
        <v>2961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5"/>
    </row>
    <row r="120" spans="1:128" s="32" customFormat="1" x14ac:dyDescent="0.2">
      <c r="A120" s="10" t="str">
        <f ca="1">Language!A$586</f>
        <v>Прочие долгосрочные кредиты</v>
      </c>
      <c r="B120" s="5"/>
      <c r="C120" s="35" t="str">
        <f t="shared" ca="1" si="30"/>
        <v>тыс. руб.</v>
      </c>
      <c r="D120" s="6"/>
      <c r="E120" s="6"/>
      <c r="F120" s="6" t="s">
        <v>694</v>
      </c>
      <c r="G120" s="53">
        <f t="shared" ref="G120:AL120" si="36">IF(G$2=1, $B$37-$G$114, F120)</f>
        <v>0</v>
      </c>
      <c r="H120" s="53">
        <f t="shared" si="36"/>
        <v>0</v>
      </c>
      <c r="I120" s="53">
        <f t="shared" si="36"/>
        <v>0</v>
      </c>
      <c r="J120" s="53">
        <f t="shared" si="36"/>
        <v>0</v>
      </c>
      <c r="K120" s="53">
        <f t="shared" si="36"/>
        <v>0</v>
      </c>
      <c r="L120" s="53">
        <f t="shared" si="36"/>
        <v>0</v>
      </c>
      <c r="M120" s="53">
        <f t="shared" si="36"/>
        <v>0</v>
      </c>
      <c r="N120" s="53">
        <f t="shared" si="36"/>
        <v>0</v>
      </c>
      <c r="O120" s="53">
        <f t="shared" si="36"/>
        <v>0</v>
      </c>
      <c r="P120" s="53">
        <f t="shared" si="36"/>
        <v>0</v>
      </c>
      <c r="Q120" s="53">
        <f t="shared" si="36"/>
        <v>0</v>
      </c>
      <c r="R120" s="53">
        <f t="shared" si="36"/>
        <v>0</v>
      </c>
      <c r="S120" s="53">
        <f t="shared" si="36"/>
        <v>0</v>
      </c>
      <c r="T120" s="53">
        <f t="shared" si="36"/>
        <v>0</v>
      </c>
      <c r="U120" s="53">
        <f t="shared" si="36"/>
        <v>0</v>
      </c>
      <c r="V120" s="53">
        <f t="shared" si="36"/>
        <v>0</v>
      </c>
      <c r="W120" s="53">
        <f t="shared" si="36"/>
        <v>0</v>
      </c>
      <c r="X120" s="53">
        <f t="shared" si="36"/>
        <v>0</v>
      </c>
      <c r="Y120" s="53">
        <f t="shared" si="36"/>
        <v>0</v>
      </c>
      <c r="Z120" s="53">
        <f t="shared" si="36"/>
        <v>0</v>
      </c>
      <c r="AA120" s="53">
        <f t="shared" si="36"/>
        <v>0</v>
      </c>
      <c r="AB120" s="53">
        <f t="shared" si="36"/>
        <v>0</v>
      </c>
      <c r="AC120" s="53">
        <f t="shared" si="36"/>
        <v>0</v>
      </c>
      <c r="AD120" s="53">
        <f t="shared" si="36"/>
        <v>0</v>
      </c>
      <c r="AE120" s="53">
        <f t="shared" si="36"/>
        <v>0</v>
      </c>
      <c r="AF120" s="53">
        <f t="shared" si="36"/>
        <v>0</v>
      </c>
      <c r="AG120" s="53">
        <f t="shared" si="36"/>
        <v>0</v>
      </c>
      <c r="AH120" s="53">
        <f t="shared" si="36"/>
        <v>0</v>
      </c>
      <c r="AI120" s="53">
        <f t="shared" si="36"/>
        <v>0</v>
      </c>
      <c r="AJ120" s="53">
        <f t="shared" si="36"/>
        <v>0</v>
      </c>
      <c r="AK120" s="53">
        <f t="shared" si="36"/>
        <v>0</v>
      </c>
      <c r="AL120" s="53">
        <f t="shared" si="36"/>
        <v>0</v>
      </c>
      <c r="AM120" s="53">
        <f t="shared" ref="AM120:BR120" si="37">IF(AM$2=1, $B$37-$G$114, AL120)</f>
        <v>0</v>
      </c>
      <c r="AN120" s="53">
        <f t="shared" si="37"/>
        <v>0</v>
      </c>
      <c r="AO120" s="53">
        <f t="shared" si="37"/>
        <v>0</v>
      </c>
      <c r="AP120" s="53">
        <f t="shared" si="37"/>
        <v>0</v>
      </c>
      <c r="AQ120" s="53">
        <f t="shared" si="37"/>
        <v>0</v>
      </c>
      <c r="AR120" s="53">
        <f t="shared" si="37"/>
        <v>0</v>
      </c>
      <c r="AS120" s="53">
        <f t="shared" si="37"/>
        <v>0</v>
      </c>
      <c r="AT120" s="53">
        <f t="shared" si="37"/>
        <v>0</v>
      </c>
      <c r="AU120" s="53">
        <f t="shared" si="37"/>
        <v>0</v>
      </c>
      <c r="AV120" s="53">
        <f t="shared" si="37"/>
        <v>0</v>
      </c>
      <c r="AW120" s="53">
        <f t="shared" si="37"/>
        <v>0</v>
      </c>
      <c r="AX120" s="53">
        <f t="shared" si="37"/>
        <v>0</v>
      </c>
      <c r="AY120" s="53">
        <f t="shared" si="37"/>
        <v>0</v>
      </c>
      <c r="AZ120" s="53">
        <f t="shared" si="37"/>
        <v>0</v>
      </c>
      <c r="BA120" s="53">
        <f t="shared" si="37"/>
        <v>0</v>
      </c>
      <c r="BB120" s="53">
        <f t="shared" si="37"/>
        <v>0</v>
      </c>
      <c r="BC120" s="53">
        <f t="shared" si="37"/>
        <v>0</v>
      </c>
      <c r="BD120" s="53">
        <f t="shared" si="37"/>
        <v>0</v>
      </c>
      <c r="BE120" s="53">
        <f t="shared" si="37"/>
        <v>0</v>
      </c>
      <c r="BF120" s="53">
        <f t="shared" si="37"/>
        <v>0</v>
      </c>
      <c r="BG120" s="53">
        <f t="shared" si="37"/>
        <v>0</v>
      </c>
      <c r="BH120" s="53">
        <f t="shared" si="37"/>
        <v>0</v>
      </c>
      <c r="BI120" s="53">
        <f t="shared" si="37"/>
        <v>0</v>
      </c>
      <c r="BJ120" s="53">
        <f t="shared" si="37"/>
        <v>0</v>
      </c>
      <c r="BK120" s="53">
        <f t="shared" si="37"/>
        <v>0</v>
      </c>
      <c r="BL120" s="53">
        <f t="shared" si="37"/>
        <v>0</v>
      </c>
      <c r="BM120" s="53">
        <f t="shared" si="37"/>
        <v>0</v>
      </c>
      <c r="BN120" s="53">
        <f t="shared" si="37"/>
        <v>0</v>
      </c>
      <c r="BO120" s="53">
        <f t="shared" si="37"/>
        <v>0</v>
      </c>
      <c r="BP120" s="53">
        <f t="shared" si="37"/>
        <v>0</v>
      </c>
      <c r="BQ120" s="53">
        <f t="shared" si="37"/>
        <v>0</v>
      </c>
      <c r="BR120" s="53">
        <f t="shared" si="37"/>
        <v>0</v>
      </c>
      <c r="BS120" s="53">
        <f t="shared" ref="BS120:CX120" si="38">IF(BS$2=1, $B$37-$G$114, BR120)</f>
        <v>0</v>
      </c>
      <c r="BT120" s="53">
        <f t="shared" si="38"/>
        <v>0</v>
      </c>
      <c r="BU120" s="53">
        <f t="shared" si="38"/>
        <v>0</v>
      </c>
      <c r="BV120" s="53">
        <f t="shared" si="38"/>
        <v>0</v>
      </c>
      <c r="BW120" s="53">
        <f t="shared" si="38"/>
        <v>0</v>
      </c>
      <c r="BX120" s="53">
        <f t="shared" si="38"/>
        <v>0</v>
      </c>
      <c r="BY120" s="53">
        <f t="shared" si="38"/>
        <v>0</v>
      </c>
      <c r="BZ120" s="53">
        <f t="shared" si="38"/>
        <v>0</v>
      </c>
      <c r="CA120" s="53">
        <f t="shared" si="38"/>
        <v>0</v>
      </c>
      <c r="CB120" s="53">
        <f t="shared" si="38"/>
        <v>0</v>
      </c>
      <c r="CC120" s="53">
        <f t="shared" si="38"/>
        <v>0</v>
      </c>
      <c r="CD120" s="53">
        <f t="shared" si="38"/>
        <v>0</v>
      </c>
      <c r="CE120" s="53">
        <f t="shared" si="38"/>
        <v>0</v>
      </c>
      <c r="CF120" s="53">
        <f t="shared" si="38"/>
        <v>0</v>
      </c>
      <c r="CG120" s="53">
        <f t="shared" si="38"/>
        <v>0</v>
      </c>
      <c r="CH120" s="53">
        <f t="shared" si="38"/>
        <v>0</v>
      </c>
      <c r="CI120" s="53">
        <f t="shared" si="38"/>
        <v>0</v>
      </c>
      <c r="CJ120" s="53">
        <f t="shared" si="38"/>
        <v>0</v>
      </c>
      <c r="CK120" s="53">
        <f t="shared" si="38"/>
        <v>0</v>
      </c>
      <c r="CL120" s="53">
        <f t="shared" si="38"/>
        <v>0</v>
      </c>
      <c r="CM120" s="53">
        <f t="shared" si="38"/>
        <v>0</v>
      </c>
      <c r="CN120" s="53">
        <f t="shared" si="38"/>
        <v>0</v>
      </c>
      <c r="CO120" s="53">
        <f t="shared" si="38"/>
        <v>0</v>
      </c>
      <c r="CP120" s="53">
        <f t="shared" si="38"/>
        <v>0</v>
      </c>
      <c r="CQ120" s="53">
        <f t="shared" si="38"/>
        <v>0</v>
      </c>
      <c r="CR120" s="53">
        <f t="shared" si="38"/>
        <v>0</v>
      </c>
      <c r="CS120" s="53">
        <f t="shared" si="38"/>
        <v>0</v>
      </c>
      <c r="CT120" s="53">
        <f t="shared" si="38"/>
        <v>0</v>
      </c>
      <c r="CU120" s="53">
        <f t="shared" si="38"/>
        <v>0</v>
      </c>
      <c r="CV120" s="53">
        <f t="shared" si="38"/>
        <v>0</v>
      </c>
      <c r="CW120" s="53">
        <f t="shared" si="38"/>
        <v>0</v>
      </c>
      <c r="CX120" s="53">
        <f t="shared" si="38"/>
        <v>0</v>
      </c>
      <c r="CY120" s="53">
        <f t="shared" ref="CY120:DV120" si="39">IF(CY$2=1, $B$37-$G$114, CX120)</f>
        <v>0</v>
      </c>
      <c r="CZ120" s="53">
        <f t="shared" si="39"/>
        <v>0</v>
      </c>
      <c r="DA120" s="53">
        <f t="shared" si="39"/>
        <v>0</v>
      </c>
      <c r="DB120" s="53">
        <f t="shared" si="39"/>
        <v>0</v>
      </c>
      <c r="DC120" s="53">
        <f t="shared" si="39"/>
        <v>0</v>
      </c>
      <c r="DD120" s="53">
        <f t="shared" si="39"/>
        <v>0</v>
      </c>
      <c r="DE120" s="53">
        <f t="shared" si="39"/>
        <v>0</v>
      </c>
      <c r="DF120" s="53">
        <f t="shared" si="39"/>
        <v>0</v>
      </c>
      <c r="DG120" s="53">
        <f t="shared" si="39"/>
        <v>0</v>
      </c>
      <c r="DH120" s="53">
        <f t="shared" si="39"/>
        <v>0</v>
      </c>
      <c r="DI120" s="53">
        <f t="shared" si="39"/>
        <v>0</v>
      </c>
      <c r="DJ120" s="53">
        <f t="shared" si="39"/>
        <v>0</v>
      </c>
      <c r="DK120" s="53">
        <f t="shared" si="39"/>
        <v>0</v>
      </c>
      <c r="DL120" s="53">
        <f t="shared" si="39"/>
        <v>0</v>
      </c>
      <c r="DM120" s="53">
        <f t="shared" si="39"/>
        <v>0</v>
      </c>
      <c r="DN120" s="53">
        <f t="shared" si="39"/>
        <v>0</v>
      </c>
      <c r="DO120" s="53">
        <f t="shared" si="39"/>
        <v>0</v>
      </c>
      <c r="DP120" s="53">
        <f t="shared" si="39"/>
        <v>0</v>
      </c>
      <c r="DQ120" s="53">
        <f t="shared" si="39"/>
        <v>0</v>
      </c>
      <c r="DR120" s="53">
        <f t="shared" si="39"/>
        <v>0</v>
      </c>
      <c r="DS120" s="53">
        <f t="shared" si="39"/>
        <v>0</v>
      </c>
      <c r="DT120" s="53">
        <f t="shared" si="39"/>
        <v>0</v>
      </c>
      <c r="DU120" s="53">
        <f t="shared" si="39"/>
        <v>0</v>
      </c>
      <c r="DV120" s="53">
        <f t="shared" si="39"/>
        <v>0</v>
      </c>
      <c r="DW120" s="5"/>
      <c r="DX120" s="55"/>
    </row>
    <row r="121" spans="1:128" s="32" customFormat="1" x14ac:dyDescent="0.2">
      <c r="A121" s="10" t="str">
        <f ca="1">Language!A$587</f>
        <v>Прочие краткосрочные кредиты</v>
      </c>
      <c r="B121" s="5"/>
      <c r="C121" s="35" t="str">
        <f t="shared" ca="1" si="30"/>
        <v>тыс. руб.</v>
      </c>
      <c r="D121" s="6"/>
      <c r="E121" s="6"/>
      <c r="F121" s="6" t="s">
        <v>694</v>
      </c>
      <c r="G121" s="53">
        <f t="shared" ref="G121:AL121" si="40">IF(G$2=1, $B$33-$G$115, F121)</f>
        <v>0</v>
      </c>
      <c r="H121" s="53">
        <f t="shared" si="40"/>
        <v>0</v>
      </c>
      <c r="I121" s="53">
        <f t="shared" si="40"/>
        <v>0</v>
      </c>
      <c r="J121" s="53">
        <f t="shared" si="40"/>
        <v>0</v>
      </c>
      <c r="K121" s="53">
        <f t="shared" si="40"/>
        <v>0</v>
      </c>
      <c r="L121" s="53">
        <f t="shared" si="40"/>
        <v>0</v>
      </c>
      <c r="M121" s="53">
        <f t="shared" si="40"/>
        <v>0</v>
      </c>
      <c r="N121" s="53">
        <f t="shared" si="40"/>
        <v>0</v>
      </c>
      <c r="O121" s="53">
        <f t="shared" si="40"/>
        <v>0</v>
      </c>
      <c r="P121" s="53">
        <f t="shared" si="40"/>
        <v>0</v>
      </c>
      <c r="Q121" s="53">
        <f t="shared" si="40"/>
        <v>0</v>
      </c>
      <c r="R121" s="53">
        <f t="shared" si="40"/>
        <v>0</v>
      </c>
      <c r="S121" s="53">
        <f t="shared" si="40"/>
        <v>0</v>
      </c>
      <c r="T121" s="53">
        <f t="shared" si="40"/>
        <v>0</v>
      </c>
      <c r="U121" s="53">
        <f t="shared" si="40"/>
        <v>0</v>
      </c>
      <c r="V121" s="53">
        <f t="shared" si="40"/>
        <v>0</v>
      </c>
      <c r="W121" s="53">
        <f t="shared" si="40"/>
        <v>0</v>
      </c>
      <c r="X121" s="53">
        <f t="shared" si="40"/>
        <v>0</v>
      </c>
      <c r="Y121" s="53">
        <f t="shared" si="40"/>
        <v>0</v>
      </c>
      <c r="Z121" s="53">
        <f t="shared" si="40"/>
        <v>0</v>
      </c>
      <c r="AA121" s="53">
        <f t="shared" si="40"/>
        <v>0</v>
      </c>
      <c r="AB121" s="53">
        <f t="shared" si="40"/>
        <v>0</v>
      </c>
      <c r="AC121" s="53">
        <f t="shared" si="40"/>
        <v>0</v>
      </c>
      <c r="AD121" s="53">
        <f t="shared" si="40"/>
        <v>0</v>
      </c>
      <c r="AE121" s="53">
        <f t="shared" si="40"/>
        <v>0</v>
      </c>
      <c r="AF121" s="53">
        <f t="shared" si="40"/>
        <v>0</v>
      </c>
      <c r="AG121" s="53">
        <f t="shared" si="40"/>
        <v>0</v>
      </c>
      <c r="AH121" s="53">
        <f t="shared" si="40"/>
        <v>0</v>
      </c>
      <c r="AI121" s="53">
        <f t="shared" si="40"/>
        <v>0</v>
      </c>
      <c r="AJ121" s="53">
        <f t="shared" si="40"/>
        <v>0</v>
      </c>
      <c r="AK121" s="53">
        <f t="shared" si="40"/>
        <v>0</v>
      </c>
      <c r="AL121" s="53">
        <f t="shared" si="40"/>
        <v>0</v>
      </c>
      <c r="AM121" s="53">
        <f t="shared" ref="AM121:BR121" si="41">IF(AM$2=1, $B$33-$G$115, AL121)</f>
        <v>0</v>
      </c>
      <c r="AN121" s="53">
        <f t="shared" si="41"/>
        <v>0</v>
      </c>
      <c r="AO121" s="53">
        <f t="shared" si="41"/>
        <v>0</v>
      </c>
      <c r="AP121" s="53">
        <f t="shared" si="41"/>
        <v>0</v>
      </c>
      <c r="AQ121" s="53">
        <f t="shared" si="41"/>
        <v>0</v>
      </c>
      <c r="AR121" s="53">
        <f t="shared" si="41"/>
        <v>0</v>
      </c>
      <c r="AS121" s="53">
        <f t="shared" si="41"/>
        <v>0</v>
      </c>
      <c r="AT121" s="53">
        <f t="shared" si="41"/>
        <v>0</v>
      </c>
      <c r="AU121" s="53">
        <f t="shared" si="41"/>
        <v>0</v>
      </c>
      <c r="AV121" s="53">
        <f t="shared" si="41"/>
        <v>0</v>
      </c>
      <c r="AW121" s="53">
        <f t="shared" si="41"/>
        <v>0</v>
      </c>
      <c r="AX121" s="53">
        <f t="shared" si="41"/>
        <v>0</v>
      </c>
      <c r="AY121" s="53">
        <f t="shared" si="41"/>
        <v>0</v>
      </c>
      <c r="AZ121" s="53">
        <f t="shared" si="41"/>
        <v>0</v>
      </c>
      <c r="BA121" s="53">
        <f t="shared" si="41"/>
        <v>0</v>
      </c>
      <c r="BB121" s="53">
        <f t="shared" si="41"/>
        <v>0</v>
      </c>
      <c r="BC121" s="53">
        <f t="shared" si="41"/>
        <v>0</v>
      </c>
      <c r="BD121" s="53">
        <f t="shared" si="41"/>
        <v>0</v>
      </c>
      <c r="BE121" s="53">
        <f t="shared" si="41"/>
        <v>0</v>
      </c>
      <c r="BF121" s="53">
        <f t="shared" si="41"/>
        <v>0</v>
      </c>
      <c r="BG121" s="53">
        <f t="shared" si="41"/>
        <v>0</v>
      </c>
      <c r="BH121" s="53">
        <f t="shared" si="41"/>
        <v>0</v>
      </c>
      <c r="BI121" s="53">
        <f t="shared" si="41"/>
        <v>0</v>
      </c>
      <c r="BJ121" s="53">
        <f t="shared" si="41"/>
        <v>0</v>
      </c>
      <c r="BK121" s="53">
        <f t="shared" si="41"/>
        <v>0</v>
      </c>
      <c r="BL121" s="53">
        <f t="shared" si="41"/>
        <v>0</v>
      </c>
      <c r="BM121" s="53">
        <f t="shared" si="41"/>
        <v>0</v>
      </c>
      <c r="BN121" s="53">
        <f t="shared" si="41"/>
        <v>0</v>
      </c>
      <c r="BO121" s="53">
        <f t="shared" si="41"/>
        <v>0</v>
      </c>
      <c r="BP121" s="53">
        <f t="shared" si="41"/>
        <v>0</v>
      </c>
      <c r="BQ121" s="53">
        <f t="shared" si="41"/>
        <v>0</v>
      </c>
      <c r="BR121" s="53">
        <f t="shared" si="41"/>
        <v>0</v>
      </c>
      <c r="BS121" s="53">
        <f t="shared" ref="BS121:CX121" si="42">IF(BS$2=1, $B$33-$G$115, BR121)</f>
        <v>0</v>
      </c>
      <c r="BT121" s="53">
        <f t="shared" si="42"/>
        <v>0</v>
      </c>
      <c r="BU121" s="53">
        <f t="shared" si="42"/>
        <v>0</v>
      </c>
      <c r="BV121" s="53">
        <f t="shared" si="42"/>
        <v>0</v>
      </c>
      <c r="BW121" s="53">
        <f t="shared" si="42"/>
        <v>0</v>
      </c>
      <c r="BX121" s="53">
        <f t="shared" si="42"/>
        <v>0</v>
      </c>
      <c r="BY121" s="53">
        <f t="shared" si="42"/>
        <v>0</v>
      </c>
      <c r="BZ121" s="53">
        <f t="shared" si="42"/>
        <v>0</v>
      </c>
      <c r="CA121" s="53">
        <f t="shared" si="42"/>
        <v>0</v>
      </c>
      <c r="CB121" s="53">
        <f t="shared" si="42"/>
        <v>0</v>
      </c>
      <c r="CC121" s="53">
        <f t="shared" si="42"/>
        <v>0</v>
      </c>
      <c r="CD121" s="53">
        <f t="shared" si="42"/>
        <v>0</v>
      </c>
      <c r="CE121" s="53">
        <f t="shared" si="42"/>
        <v>0</v>
      </c>
      <c r="CF121" s="53">
        <f t="shared" si="42"/>
        <v>0</v>
      </c>
      <c r="CG121" s="53">
        <f t="shared" si="42"/>
        <v>0</v>
      </c>
      <c r="CH121" s="53">
        <f t="shared" si="42"/>
        <v>0</v>
      </c>
      <c r="CI121" s="53">
        <f t="shared" si="42"/>
        <v>0</v>
      </c>
      <c r="CJ121" s="53">
        <f t="shared" si="42"/>
        <v>0</v>
      </c>
      <c r="CK121" s="53">
        <f t="shared" si="42"/>
        <v>0</v>
      </c>
      <c r="CL121" s="53">
        <f t="shared" si="42"/>
        <v>0</v>
      </c>
      <c r="CM121" s="53">
        <f t="shared" si="42"/>
        <v>0</v>
      </c>
      <c r="CN121" s="53">
        <f t="shared" si="42"/>
        <v>0</v>
      </c>
      <c r="CO121" s="53">
        <f t="shared" si="42"/>
        <v>0</v>
      </c>
      <c r="CP121" s="53">
        <f t="shared" si="42"/>
        <v>0</v>
      </c>
      <c r="CQ121" s="53">
        <f t="shared" si="42"/>
        <v>0</v>
      </c>
      <c r="CR121" s="53">
        <f t="shared" si="42"/>
        <v>0</v>
      </c>
      <c r="CS121" s="53">
        <f t="shared" si="42"/>
        <v>0</v>
      </c>
      <c r="CT121" s="53">
        <f t="shared" si="42"/>
        <v>0</v>
      </c>
      <c r="CU121" s="53">
        <f t="shared" si="42"/>
        <v>0</v>
      </c>
      <c r="CV121" s="53">
        <f t="shared" si="42"/>
        <v>0</v>
      </c>
      <c r="CW121" s="53">
        <f t="shared" si="42"/>
        <v>0</v>
      </c>
      <c r="CX121" s="53">
        <f t="shared" si="42"/>
        <v>0</v>
      </c>
      <c r="CY121" s="53">
        <f t="shared" ref="CY121:DV121" si="43">IF(CY$2=1, $B$33-$G$115, CX121)</f>
        <v>0</v>
      </c>
      <c r="CZ121" s="53">
        <f t="shared" si="43"/>
        <v>0</v>
      </c>
      <c r="DA121" s="53">
        <f t="shared" si="43"/>
        <v>0</v>
      </c>
      <c r="DB121" s="53">
        <f t="shared" si="43"/>
        <v>0</v>
      </c>
      <c r="DC121" s="53">
        <f t="shared" si="43"/>
        <v>0</v>
      </c>
      <c r="DD121" s="53">
        <f t="shared" si="43"/>
        <v>0</v>
      </c>
      <c r="DE121" s="53">
        <f t="shared" si="43"/>
        <v>0</v>
      </c>
      <c r="DF121" s="53">
        <f t="shared" si="43"/>
        <v>0</v>
      </c>
      <c r="DG121" s="53">
        <f t="shared" si="43"/>
        <v>0</v>
      </c>
      <c r="DH121" s="53">
        <f t="shared" si="43"/>
        <v>0</v>
      </c>
      <c r="DI121" s="53">
        <f t="shared" si="43"/>
        <v>0</v>
      </c>
      <c r="DJ121" s="53">
        <f t="shared" si="43"/>
        <v>0</v>
      </c>
      <c r="DK121" s="53">
        <f t="shared" si="43"/>
        <v>0</v>
      </c>
      <c r="DL121" s="53">
        <f t="shared" si="43"/>
        <v>0</v>
      </c>
      <c r="DM121" s="53">
        <f t="shared" si="43"/>
        <v>0</v>
      </c>
      <c r="DN121" s="53">
        <f t="shared" si="43"/>
        <v>0</v>
      </c>
      <c r="DO121" s="53">
        <f t="shared" si="43"/>
        <v>0</v>
      </c>
      <c r="DP121" s="53">
        <f t="shared" si="43"/>
        <v>0</v>
      </c>
      <c r="DQ121" s="53">
        <f t="shared" si="43"/>
        <v>0</v>
      </c>
      <c r="DR121" s="53">
        <f t="shared" si="43"/>
        <v>0</v>
      </c>
      <c r="DS121" s="53">
        <f t="shared" si="43"/>
        <v>0</v>
      </c>
      <c r="DT121" s="53">
        <f t="shared" si="43"/>
        <v>0</v>
      </c>
      <c r="DU121" s="53">
        <f t="shared" si="43"/>
        <v>0</v>
      </c>
      <c r="DV121" s="53">
        <f t="shared" si="43"/>
        <v>0</v>
      </c>
      <c r="DW121" s="5"/>
      <c r="DX121" s="55"/>
    </row>
    <row r="122" spans="1:128" x14ac:dyDescent="0.2">
      <c r="A122" s="12"/>
      <c r="B122" s="13"/>
      <c r="C122" s="13"/>
      <c r="D122" s="14"/>
      <c r="E122" s="14" t="s">
        <v>3233</v>
      </c>
      <c r="F122" s="14" t="s">
        <v>2961</v>
      </c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63"/>
    </row>
  </sheetData>
  <sheetProtection formatCells="0"/>
  <dataConsolidate/>
  <mergeCells count="1">
    <mergeCell ref="A1:C2"/>
  </mergeCells>
  <conditionalFormatting sqref="G62:J62">
    <cfRule type="cellIs" dxfId="930" priority="194" operator="lessThan">
      <formula>0</formula>
    </cfRule>
  </conditionalFormatting>
  <conditionalFormatting sqref="B47">
    <cfRule type="expression" dxfId="929" priority="186">
      <formula>$B$47&lt;&gt;0</formula>
    </cfRule>
  </conditionalFormatting>
  <conditionalFormatting sqref="K62">
    <cfRule type="cellIs" dxfId="928" priority="159" operator="lessThan">
      <formula>0</formula>
    </cfRule>
  </conditionalFormatting>
  <conditionalFormatting sqref="L62">
    <cfRule type="cellIs" dxfId="927" priority="155" operator="lessThan">
      <formula>0</formula>
    </cfRule>
  </conditionalFormatting>
  <conditionalFormatting sqref="M62">
    <cfRule type="cellIs" dxfId="926" priority="154" operator="lessThan">
      <formula>0</formula>
    </cfRule>
  </conditionalFormatting>
  <conditionalFormatting sqref="N62">
    <cfRule type="cellIs" dxfId="925" priority="153" operator="lessThan">
      <formula>0</formula>
    </cfRule>
  </conditionalFormatting>
  <conditionalFormatting sqref="O62">
    <cfRule type="cellIs" dxfId="924" priority="112" operator="lessThan">
      <formula>0</formula>
    </cfRule>
  </conditionalFormatting>
  <conditionalFormatting sqref="P62">
    <cfRule type="cellIs" dxfId="923" priority="111" operator="lessThan">
      <formula>0</formula>
    </cfRule>
  </conditionalFormatting>
  <conditionalFormatting sqref="Q62">
    <cfRule type="cellIs" dxfId="922" priority="110" operator="lessThan">
      <formula>0</formula>
    </cfRule>
  </conditionalFormatting>
  <conditionalFormatting sqref="R62">
    <cfRule type="cellIs" dxfId="921" priority="109" operator="lessThan">
      <formula>0</formula>
    </cfRule>
  </conditionalFormatting>
  <conditionalFormatting sqref="S62">
    <cfRule type="cellIs" dxfId="920" priority="108" operator="lessThan">
      <formula>0</formula>
    </cfRule>
  </conditionalFormatting>
  <conditionalFormatting sqref="T62">
    <cfRule type="cellIs" dxfId="919" priority="107" operator="lessThan">
      <formula>0</formula>
    </cfRule>
  </conditionalFormatting>
  <conditionalFormatting sqref="U62">
    <cfRule type="cellIs" dxfId="918" priority="106" operator="lessThan">
      <formula>0</formula>
    </cfRule>
  </conditionalFormatting>
  <conditionalFormatting sqref="V62">
    <cfRule type="cellIs" dxfId="917" priority="105" operator="lessThan">
      <formula>0</formula>
    </cfRule>
  </conditionalFormatting>
  <conditionalFormatting sqref="W62">
    <cfRule type="cellIs" dxfId="916" priority="104" operator="lessThan">
      <formula>0</formula>
    </cfRule>
  </conditionalFormatting>
  <conditionalFormatting sqref="X62">
    <cfRule type="cellIs" dxfId="915" priority="103" operator="lessThan">
      <formula>0</formula>
    </cfRule>
  </conditionalFormatting>
  <conditionalFormatting sqref="Y62">
    <cfRule type="cellIs" dxfId="914" priority="102" operator="lessThan">
      <formula>0</formula>
    </cfRule>
  </conditionalFormatting>
  <conditionalFormatting sqref="Z62">
    <cfRule type="cellIs" dxfId="913" priority="101" operator="lessThan">
      <formula>0</formula>
    </cfRule>
  </conditionalFormatting>
  <conditionalFormatting sqref="AA62">
    <cfRule type="cellIs" dxfId="912" priority="100" operator="lessThan">
      <formula>0</formula>
    </cfRule>
  </conditionalFormatting>
  <conditionalFormatting sqref="AB62">
    <cfRule type="cellIs" dxfId="911" priority="99" operator="lessThan">
      <formula>0</formula>
    </cfRule>
  </conditionalFormatting>
  <conditionalFormatting sqref="AC62">
    <cfRule type="cellIs" dxfId="910" priority="98" operator="lessThan">
      <formula>0</formula>
    </cfRule>
  </conditionalFormatting>
  <conditionalFormatting sqref="AD62">
    <cfRule type="cellIs" dxfId="909" priority="97" operator="lessThan">
      <formula>0</formula>
    </cfRule>
  </conditionalFormatting>
  <conditionalFormatting sqref="AE62">
    <cfRule type="cellIs" dxfId="908" priority="96" operator="lessThan">
      <formula>0</formula>
    </cfRule>
  </conditionalFormatting>
  <conditionalFormatting sqref="AF62">
    <cfRule type="cellIs" dxfId="907" priority="95" operator="lessThan">
      <formula>0</formula>
    </cfRule>
  </conditionalFormatting>
  <conditionalFormatting sqref="AG62">
    <cfRule type="cellIs" dxfId="906" priority="94" operator="lessThan">
      <formula>0</formula>
    </cfRule>
  </conditionalFormatting>
  <conditionalFormatting sqref="AH62">
    <cfRule type="cellIs" dxfId="905" priority="93" operator="lessThan">
      <formula>0</formula>
    </cfRule>
  </conditionalFormatting>
  <conditionalFormatting sqref="AI62">
    <cfRule type="cellIs" dxfId="904" priority="92" operator="lessThan">
      <formula>0</formula>
    </cfRule>
  </conditionalFormatting>
  <conditionalFormatting sqref="AJ62">
    <cfRule type="cellIs" dxfId="903" priority="91" operator="lessThan">
      <formula>0</formula>
    </cfRule>
  </conditionalFormatting>
  <conditionalFormatting sqref="AK62">
    <cfRule type="cellIs" dxfId="902" priority="90" operator="lessThan">
      <formula>0</formula>
    </cfRule>
  </conditionalFormatting>
  <conditionalFormatting sqref="AL62">
    <cfRule type="cellIs" dxfId="901" priority="89" operator="lessThan">
      <formula>0</formula>
    </cfRule>
  </conditionalFormatting>
  <conditionalFormatting sqref="AM62">
    <cfRule type="cellIs" dxfId="900" priority="88" operator="lessThan">
      <formula>0</formula>
    </cfRule>
  </conditionalFormatting>
  <conditionalFormatting sqref="AN62">
    <cfRule type="cellIs" dxfId="899" priority="87" operator="lessThan">
      <formula>0</formula>
    </cfRule>
  </conditionalFormatting>
  <conditionalFormatting sqref="AO62">
    <cfRule type="cellIs" dxfId="898" priority="86" operator="lessThan">
      <formula>0</formula>
    </cfRule>
  </conditionalFormatting>
  <conditionalFormatting sqref="AP62">
    <cfRule type="cellIs" dxfId="897" priority="85" operator="lessThan">
      <formula>0</formula>
    </cfRule>
  </conditionalFormatting>
  <conditionalFormatting sqref="AQ62">
    <cfRule type="cellIs" dxfId="896" priority="84" operator="lessThan">
      <formula>0</formula>
    </cfRule>
  </conditionalFormatting>
  <conditionalFormatting sqref="AR62">
    <cfRule type="cellIs" dxfId="895" priority="83" operator="lessThan">
      <formula>0</formula>
    </cfRule>
  </conditionalFormatting>
  <conditionalFormatting sqref="AS62">
    <cfRule type="cellIs" dxfId="894" priority="82" operator="lessThan">
      <formula>0</formula>
    </cfRule>
  </conditionalFormatting>
  <conditionalFormatting sqref="AT62">
    <cfRule type="cellIs" dxfId="893" priority="81" operator="lessThan">
      <formula>0</formula>
    </cfRule>
  </conditionalFormatting>
  <conditionalFormatting sqref="AU62">
    <cfRule type="cellIs" dxfId="892" priority="80" operator="lessThan">
      <formula>0</formula>
    </cfRule>
  </conditionalFormatting>
  <conditionalFormatting sqref="AV62">
    <cfRule type="cellIs" dxfId="891" priority="79" operator="lessThan">
      <formula>0</formula>
    </cfRule>
  </conditionalFormatting>
  <conditionalFormatting sqref="AW62">
    <cfRule type="cellIs" dxfId="890" priority="78" operator="lessThan">
      <formula>0</formula>
    </cfRule>
  </conditionalFormatting>
  <conditionalFormatting sqref="AX62">
    <cfRule type="cellIs" dxfId="889" priority="77" operator="lessThan">
      <formula>0</formula>
    </cfRule>
  </conditionalFormatting>
  <conditionalFormatting sqref="AY62">
    <cfRule type="cellIs" dxfId="888" priority="76" operator="lessThan">
      <formula>0</formula>
    </cfRule>
  </conditionalFormatting>
  <conditionalFormatting sqref="AZ62">
    <cfRule type="cellIs" dxfId="887" priority="75" operator="lessThan">
      <formula>0</formula>
    </cfRule>
  </conditionalFormatting>
  <conditionalFormatting sqref="BA62">
    <cfRule type="cellIs" dxfId="886" priority="74" operator="lessThan">
      <formula>0</formula>
    </cfRule>
  </conditionalFormatting>
  <conditionalFormatting sqref="BB62">
    <cfRule type="cellIs" dxfId="885" priority="73" operator="lessThan">
      <formula>0</formula>
    </cfRule>
  </conditionalFormatting>
  <conditionalFormatting sqref="BC62">
    <cfRule type="cellIs" dxfId="884" priority="72" operator="lessThan">
      <formula>0</formula>
    </cfRule>
  </conditionalFormatting>
  <conditionalFormatting sqref="BD62">
    <cfRule type="cellIs" dxfId="883" priority="71" operator="lessThan">
      <formula>0</formula>
    </cfRule>
  </conditionalFormatting>
  <conditionalFormatting sqref="BE62">
    <cfRule type="cellIs" dxfId="882" priority="70" operator="lessThan">
      <formula>0</formula>
    </cfRule>
  </conditionalFormatting>
  <conditionalFormatting sqref="BF62">
    <cfRule type="cellIs" dxfId="881" priority="69" operator="lessThan">
      <formula>0</formula>
    </cfRule>
  </conditionalFormatting>
  <conditionalFormatting sqref="BG62">
    <cfRule type="cellIs" dxfId="880" priority="68" operator="lessThan">
      <formula>0</formula>
    </cfRule>
  </conditionalFormatting>
  <conditionalFormatting sqref="BH62">
    <cfRule type="cellIs" dxfId="879" priority="67" operator="lessThan">
      <formula>0</formula>
    </cfRule>
  </conditionalFormatting>
  <conditionalFormatting sqref="BI62">
    <cfRule type="cellIs" dxfId="878" priority="66" operator="lessThan">
      <formula>0</formula>
    </cfRule>
  </conditionalFormatting>
  <conditionalFormatting sqref="BJ62">
    <cfRule type="cellIs" dxfId="877" priority="65" operator="lessThan">
      <formula>0</formula>
    </cfRule>
  </conditionalFormatting>
  <conditionalFormatting sqref="BK62">
    <cfRule type="cellIs" dxfId="876" priority="64" operator="lessThan">
      <formula>0</formula>
    </cfRule>
  </conditionalFormatting>
  <conditionalFormatting sqref="BL62">
    <cfRule type="cellIs" dxfId="875" priority="63" operator="lessThan">
      <formula>0</formula>
    </cfRule>
  </conditionalFormatting>
  <conditionalFormatting sqref="BM62">
    <cfRule type="cellIs" dxfId="874" priority="62" operator="lessThan">
      <formula>0</formula>
    </cfRule>
  </conditionalFormatting>
  <conditionalFormatting sqref="BN62">
    <cfRule type="cellIs" dxfId="873" priority="61" operator="lessThan">
      <formula>0</formula>
    </cfRule>
  </conditionalFormatting>
  <conditionalFormatting sqref="BO62">
    <cfRule type="cellIs" dxfId="872" priority="60" operator="lessThan">
      <formula>0</formula>
    </cfRule>
  </conditionalFormatting>
  <conditionalFormatting sqref="BP62">
    <cfRule type="cellIs" dxfId="871" priority="59" operator="lessThan">
      <formula>0</formula>
    </cfRule>
  </conditionalFormatting>
  <conditionalFormatting sqref="BQ62">
    <cfRule type="cellIs" dxfId="870" priority="58" operator="lessThan">
      <formula>0</formula>
    </cfRule>
  </conditionalFormatting>
  <conditionalFormatting sqref="BR62">
    <cfRule type="cellIs" dxfId="869" priority="57" operator="lessThan">
      <formula>0</formula>
    </cfRule>
  </conditionalFormatting>
  <conditionalFormatting sqref="BS62">
    <cfRule type="cellIs" dxfId="868" priority="56" operator="lessThan">
      <formula>0</formula>
    </cfRule>
  </conditionalFormatting>
  <conditionalFormatting sqref="BT62">
    <cfRule type="cellIs" dxfId="867" priority="55" operator="lessThan">
      <formula>0</formula>
    </cfRule>
  </conditionalFormatting>
  <conditionalFormatting sqref="BU62">
    <cfRule type="cellIs" dxfId="866" priority="54" operator="lessThan">
      <formula>0</formula>
    </cfRule>
  </conditionalFormatting>
  <conditionalFormatting sqref="BV62">
    <cfRule type="cellIs" dxfId="865" priority="53" operator="lessThan">
      <formula>0</formula>
    </cfRule>
  </conditionalFormatting>
  <conditionalFormatting sqref="BW62">
    <cfRule type="cellIs" dxfId="864" priority="52" operator="lessThan">
      <formula>0</formula>
    </cfRule>
  </conditionalFormatting>
  <conditionalFormatting sqref="BX62">
    <cfRule type="cellIs" dxfId="863" priority="51" operator="lessThan">
      <formula>0</formula>
    </cfRule>
  </conditionalFormatting>
  <conditionalFormatting sqref="BY62">
    <cfRule type="cellIs" dxfId="862" priority="50" operator="lessThan">
      <formula>0</formula>
    </cfRule>
  </conditionalFormatting>
  <conditionalFormatting sqref="BZ62">
    <cfRule type="cellIs" dxfId="861" priority="49" operator="lessThan">
      <formula>0</formula>
    </cfRule>
  </conditionalFormatting>
  <conditionalFormatting sqref="CA62">
    <cfRule type="cellIs" dxfId="860" priority="48" operator="lessThan">
      <formula>0</formula>
    </cfRule>
  </conditionalFormatting>
  <conditionalFormatting sqref="CB62">
    <cfRule type="cellIs" dxfId="859" priority="47" operator="lessThan">
      <formula>0</formula>
    </cfRule>
  </conditionalFormatting>
  <conditionalFormatting sqref="CC62">
    <cfRule type="cellIs" dxfId="858" priority="46" operator="lessThan">
      <formula>0</formula>
    </cfRule>
  </conditionalFormatting>
  <conditionalFormatting sqref="CD62">
    <cfRule type="cellIs" dxfId="857" priority="45" operator="lessThan">
      <formula>0</formula>
    </cfRule>
  </conditionalFormatting>
  <conditionalFormatting sqref="CE62">
    <cfRule type="cellIs" dxfId="856" priority="44" operator="lessThan">
      <formula>0</formula>
    </cfRule>
  </conditionalFormatting>
  <conditionalFormatting sqref="CF62">
    <cfRule type="cellIs" dxfId="855" priority="43" operator="lessThan">
      <formula>0</formula>
    </cfRule>
  </conditionalFormatting>
  <conditionalFormatting sqref="CG62">
    <cfRule type="cellIs" dxfId="854" priority="42" operator="lessThan">
      <formula>0</formula>
    </cfRule>
  </conditionalFormatting>
  <conditionalFormatting sqref="CH62">
    <cfRule type="cellIs" dxfId="853" priority="41" operator="lessThan">
      <formula>0</formula>
    </cfRule>
  </conditionalFormatting>
  <conditionalFormatting sqref="CI62">
    <cfRule type="cellIs" dxfId="852" priority="40" operator="lessThan">
      <formula>0</formula>
    </cfRule>
  </conditionalFormatting>
  <conditionalFormatting sqref="CJ62">
    <cfRule type="cellIs" dxfId="851" priority="39" operator="lessThan">
      <formula>0</formula>
    </cfRule>
  </conditionalFormatting>
  <conditionalFormatting sqref="CK62">
    <cfRule type="cellIs" dxfId="850" priority="38" operator="lessThan">
      <formula>0</formula>
    </cfRule>
  </conditionalFormatting>
  <conditionalFormatting sqref="CL62">
    <cfRule type="cellIs" dxfId="849" priority="37" operator="lessThan">
      <formula>0</formula>
    </cfRule>
  </conditionalFormatting>
  <conditionalFormatting sqref="CM62">
    <cfRule type="cellIs" dxfId="848" priority="36" operator="lessThan">
      <formula>0</formula>
    </cfRule>
  </conditionalFormatting>
  <conditionalFormatting sqref="CN62">
    <cfRule type="cellIs" dxfId="847" priority="35" operator="lessThan">
      <formula>0</formula>
    </cfRule>
  </conditionalFormatting>
  <conditionalFormatting sqref="CO62">
    <cfRule type="cellIs" dxfId="846" priority="34" operator="lessThan">
      <formula>0</formula>
    </cfRule>
  </conditionalFormatting>
  <conditionalFormatting sqref="CP62">
    <cfRule type="cellIs" dxfId="845" priority="33" operator="lessThan">
      <formula>0</formula>
    </cfRule>
  </conditionalFormatting>
  <conditionalFormatting sqref="CQ62">
    <cfRule type="cellIs" dxfId="844" priority="32" operator="lessThan">
      <formula>0</formula>
    </cfRule>
  </conditionalFormatting>
  <conditionalFormatting sqref="CR62">
    <cfRule type="cellIs" dxfId="843" priority="31" operator="lessThan">
      <formula>0</formula>
    </cfRule>
  </conditionalFormatting>
  <conditionalFormatting sqref="CS62">
    <cfRule type="cellIs" dxfId="842" priority="30" operator="lessThan">
      <formula>0</formula>
    </cfRule>
  </conditionalFormatting>
  <conditionalFormatting sqref="CT62">
    <cfRule type="cellIs" dxfId="841" priority="29" operator="lessThan">
      <formula>0</formula>
    </cfRule>
  </conditionalFormatting>
  <conditionalFormatting sqref="CU62">
    <cfRule type="cellIs" dxfId="840" priority="28" operator="lessThan">
      <formula>0</formula>
    </cfRule>
  </conditionalFormatting>
  <conditionalFormatting sqref="CV62">
    <cfRule type="cellIs" dxfId="839" priority="27" operator="lessThan">
      <formula>0</formula>
    </cfRule>
  </conditionalFormatting>
  <conditionalFormatting sqref="CW62">
    <cfRule type="cellIs" dxfId="838" priority="26" operator="lessThan">
      <formula>0</formula>
    </cfRule>
  </conditionalFormatting>
  <conditionalFormatting sqref="CX62">
    <cfRule type="cellIs" dxfId="837" priority="25" operator="lessThan">
      <formula>0</formula>
    </cfRule>
  </conditionalFormatting>
  <conditionalFormatting sqref="CY62">
    <cfRule type="cellIs" dxfId="836" priority="24" operator="lessThan">
      <formula>0</formula>
    </cfRule>
  </conditionalFormatting>
  <conditionalFormatting sqref="CZ62">
    <cfRule type="cellIs" dxfId="835" priority="23" operator="lessThan">
      <formula>0</formula>
    </cfRule>
  </conditionalFormatting>
  <conditionalFormatting sqref="DA62">
    <cfRule type="cellIs" dxfId="834" priority="22" operator="lessThan">
      <formula>0</formula>
    </cfRule>
  </conditionalFormatting>
  <conditionalFormatting sqref="DB62">
    <cfRule type="cellIs" dxfId="833" priority="21" operator="lessThan">
      <formula>0</formula>
    </cfRule>
  </conditionalFormatting>
  <conditionalFormatting sqref="DC62">
    <cfRule type="cellIs" dxfId="832" priority="20" operator="lessThan">
      <formula>0</formula>
    </cfRule>
  </conditionalFormatting>
  <conditionalFormatting sqref="DD62">
    <cfRule type="cellIs" dxfId="831" priority="19" operator="lessThan">
      <formula>0</formula>
    </cfRule>
  </conditionalFormatting>
  <conditionalFormatting sqref="DE62">
    <cfRule type="cellIs" dxfId="830" priority="18" operator="lessThan">
      <formula>0</formula>
    </cfRule>
  </conditionalFormatting>
  <conditionalFormatting sqref="DF62">
    <cfRule type="cellIs" dxfId="829" priority="17" operator="lessThan">
      <formula>0</formula>
    </cfRule>
  </conditionalFormatting>
  <conditionalFormatting sqref="DG62">
    <cfRule type="cellIs" dxfId="828" priority="16" operator="lessThan">
      <formula>0</formula>
    </cfRule>
  </conditionalFormatting>
  <conditionalFormatting sqref="DH62">
    <cfRule type="cellIs" dxfId="827" priority="15" operator="lessThan">
      <formula>0</formula>
    </cfRule>
  </conditionalFormatting>
  <conditionalFormatting sqref="DI62">
    <cfRule type="cellIs" dxfId="826" priority="14" operator="lessThan">
      <formula>0</formula>
    </cfRule>
  </conditionalFormatting>
  <conditionalFormatting sqref="DJ62">
    <cfRule type="cellIs" dxfId="825" priority="13" operator="lessThan">
      <formula>0</formula>
    </cfRule>
  </conditionalFormatting>
  <conditionalFormatting sqref="DK62">
    <cfRule type="cellIs" dxfId="824" priority="12" operator="lessThan">
      <formula>0</formula>
    </cfRule>
  </conditionalFormatting>
  <conditionalFormatting sqref="DL62">
    <cfRule type="cellIs" dxfId="823" priority="11" operator="lessThan">
      <formula>0</formula>
    </cfRule>
  </conditionalFormatting>
  <conditionalFormatting sqref="DM62">
    <cfRule type="cellIs" dxfId="822" priority="10" operator="lessThan">
      <formula>0</formula>
    </cfRule>
  </conditionalFormatting>
  <conditionalFormatting sqref="DN62">
    <cfRule type="cellIs" dxfId="821" priority="9" operator="lessThan">
      <formula>0</formula>
    </cfRule>
  </conditionalFormatting>
  <conditionalFormatting sqref="DO62">
    <cfRule type="cellIs" dxfId="820" priority="8" operator="lessThan">
      <formula>0</formula>
    </cfRule>
  </conditionalFormatting>
  <conditionalFormatting sqref="DP62">
    <cfRule type="cellIs" dxfId="819" priority="7" operator="lessThan">
      <formula>0</formula>
    </cfRule>
  </conditionalFormatting>
  <conditionalFormatting sqref="DQ62">
    <cfRule type="cellIs" dxfId="818" priority="6" operator="lessThan">
      <formula>0</formula>
    </cfRule>
  </conditionalFormatting>
  <conditionalFormatting sqref="DR62">
    <cfRule type="cellIs" dxfId="817" priority="5" operator="lessThan">
      <formula>0</formula>
    </cfRule>
  </conditionalFormatting>
  <conditionalFormatting sqref="DS62">
    <cfRule type="cellIs" dxfId="816" priority="4" operator="lessThan">
      <formula>0</formula>
    </cfRule>
  </conditionalFormatting>
  <conditionalFormatting sqref="DT62">
    <cfRule type="cellIs" dxfId="815" priority="3" operator="lessThan">
      <formula>0</formula>
    </cfRule>
  </conditionalFormatting>
  <conditionalFormatting sqref="DU62">
    <cfRule type="cellIs" dxfId="814" priority="2" operator="lessThan">
      <formula>0</formula>
    </cfRule>
  </conditionalFormatting>
  <conditionalFormatting sqref="DV62">
    <cfRule type="cellIs" dxfId="813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outlinePr summaryBelow="0" summaryRight="0"/>
  </sheetPr>
  <dimension ref="A1:DX944"/>
  <sheetViews>
    <sheetView zoomScale="130" zoomScaleNormal="130" workbookViewId="0">
      <pane xSplit="6" ySplit="2" topLeftCell="G291" activePane="bottomRight" state="frozen"/>
      <selection pane="topRight" activeCell="G1" sqref="G1"/>
      <selection pane="bottomLeft" activeCell="A3" sqref="A3"/>
      <selection pane="bottomRight" activeCell="A11" sqref="A11"/>
    </sheetView>
  </sheetViews>
  <sheetFormatPr defaultColWidth="9.140625" defaultRowHeight="12.75" outlineLevelRow="1" x14ac:dyDescent="0.2"/>
  <cols>
    <col min="1" max="1" width="50.85546875" style="153" customWidth="1"/>
    <col min="2" max="3" width="12.85546875" style="153" customWidth="1"/>
    <col min="4" max="4" width="6.85546875" style="154" hidden="1" customWidth="1"/>
    <col min="5" max="5" width="12.85546875" style="154" hidden="1" customWidth="1"/>
    <col min="6" max="6" width="24.85546875" style="154" hidden="1" customWidth="1"/>
    <col min="7" max="126" width="12.85546875" style="153" customWidth="1"/>
    <col min="127" max="127" width="1.85546875" style="153" customWidth="1"/>
    <col min="128" max="128" width="12.85546875" style="155" customWidth="1"/>
    <col min="129" max="16384" width="9.140625" style="153"/>
  </cols>
  <sheetData>
    <row r="1" spans="1:128" s="149" customFormat="1" ht="12.75" customHeight="1" x14ac:dyDescent="0.2">
      <c r="A1" s="360" t="str">
        <f ca="1">Language!A$588 &amp; " :: " &amp; Prj_Name</f>
        <v>Данные :: Производство нефтепродуктов</v>
      </c>
      <c r="B1" s="361"/>
      <c r="C1" s="361"/>
      <c r="D1" s="147" t="s">
        <v>6</v>
      </c>
      <c r="E1" s="147" t="s">
        <v>4</v>
      </c>
      <c r="F1" s="147" t="s">
        <v>5</v>
      </c>
      <c r="G1" s="147" t="str">
        <f ca="1">Параметры!G$40</f>
        <v>авг.22</v>
      </c>
      <c r="H1" s="147" t="str">
        <f ca="1">Параметры!H$40</f>
        <v>сен.22</v>
      </c>
      <c r="I1" s="147" t="str">
        <f ca="1">Параметры!I$40</f>
        <v>окт.22</v>
      </c>
      <c r="J1" s="147" t="str">
        <f ca="1">Параметры!J$40</f>
        <v>ноя.22</v>
      </c>
      <c r="K1" s="147" t="str">
        <f ca="1">Параметры!K$40</f>
        <v>дек.22</v>
      </c>
      <c r="L1" s="147" t="str">
        <f ca="1">Параметры!L$40</f>
        <v>янв.23</v>
      </c>
      <c r="M1" s="147" t="str">
        <f ca="1">Параметры!M$40</f>
        <v>фев.23</v>
      </c>
      <c r="N1" s="147" t="str">
        <f ca="1">Параметры!N$40</f>
        <v>мар.23</v>
      </c>
      <c r="O1" s="147" t="str">
        <f ca="1">Параметры!O$40</f>
        <v>апр.23</v>
      </c>
      <c r="P1" s="147" t="str">
        <f ca="1">Параметры!P$40</f>
        <v>май.23</v>
      </c>
      <c r="Q1" s="147" t="str">
        <f ca="1">Параметры!Q$40</f>
        <v>июн.23</v>
      </c>
      <c r="R1" s="147" t="str">
        <f ca="1">Параметры!R$40</f>
        <v>июл.23</v>
      </c>
      <c r="S1" s="147" t="str">
        <f ca="1">Параметры!S$40</f>
        <v>авг.23</v>
      </c>
      <c r="T1" s="147" t="str">
        <f ca="1">Параметры!T$40</f>
        <v>сен.23</v>
      </c>
      <c r="U1" s="147" t="str">
        <f ca="1">Параметры!U$40</f>
        <v>окт.23</v>
      </c>
      <c r="V1" s="147" t="str">
        <f ca="1">Параметры!V$40</f>
        <v>ноя.23</v>
      </c>
      <c r="W1" s="147" t="str">
        <f ca="1">Параметры!W$40</f>
        <v>дек.23</v>
      </c>
      <c r="X1" s="147" t="str">
        <f ca="1">Параметры!X$40</f>
        <v>янв.24</v>
      </c>
      <c r="Y1" s="147" t="str">
        <f ca="1">Параметры!Y$40</f>
        <v>фев.24</v>
      </c>
      <c r="Z1" s="147" t="str">
        <f ca="1">Параметры!Z$40</f>
        <v>мар.24</v>
      </c>
      <c r="AA1" s="147" t="str">
        <f ca="1">Параметры!AA$40</f>
        <v>апр.24</v>
      </c>
      <c r="AB1" s="147" t="str">
        <f ca="1">Параметры!AB$40</f>
        <v>май.24</v>
      </c>
      <c r="AC1" s="147" t="str">
        <f ca="1">Параметры!AC$40</f>
        <v>июн.24</v>
      </c>
      <c r="AD1" s="147" t="str">
        <f ca="1">Параметры!AD$40</f>
        <v>июл.24</v>
      </c>
      <c r="AE1" s="147" t="str">
        <f ca="1">Параметры!AE$40</f>
        <v>авг.24</v>
      </c>
      <c r="AF1" s="147" t="str">
        <f ca="1">Параметры!AF$40</f>
        <v>сен.24</v>
      </c>
      <c r="AG1" s="147" t="str">
        <f ca="1">Параметры!AG$40</f>
        <v>окт.24</v>
      </c>
      <c r="AH1" s="147" t="str">
        <f ca="1">Параметры!AH$40</f>
        <v>ноя.24</v>
      </c>
      <c r="AI1" s="147" t="str">
        <f ca="1">Параметры!AI$40</f>
        <v>дек.24</v>
      </c>
      <c r="AJ1" s="147" t="str">
        <f ca="1">Параметры!AJ$40</f>
        <v>янв.25</v>
      </c>
      <c r="AK1" s="147" t="str">
        <f ca="1">Параметры!AK$40</f>
        <v>фев.25</v>
      </c>
      <c r="AL1" s="147" t="str">
        <f ca="1">Параметры!AL$40</f>
        <v>мар.25</v>
      </c>
      <c r="AM1" s="147" t="str">
        <f ca="1">Параметры!AM$40</f>
        <v>апр.25</v>
      </c>
      <c r="AN1" s="147" t="str">
        <f ca="1">Параметры!AN$40</f>
        <v>май.25</v>
      </c>
      <c r="AO1" s="147" t="str">
        <f ca="1">Параметры!AO$40</f>
        <v>июн.25</v>
      </c>
      <c r="AP1" s="147" t="str">
        <f ca="1">Параметры!AP$40</f>
        <v>июл.25</v>
      </c>
      <c r="AQ1" s="147" t="str">
        <f ca="1">Параметры!AQ$40</f>
        <v>авг.25</v>
      </c>
      <c r="AR1" s="147" t="str">
        <f ca="1">Параметры!AR$40</f>
        <v>сен.25</v>
      </c>
      <c r="AS1" s="147" t="str">
        <f ca="1">Параметры!AS$40</f>
        <v>окт.25</v>
      </c>
      <c r="AT1" s="147" t="str">
        <f ca="1">Параметры!AT$40</f>
        <v>ноя.25</v>
      </c>
      <c r="AU1" s="147" t="str">
        <f ca="1">Параметры!AU$40</f>
        <v>дек.25</v>
      </c>
      <c r="AV1" s="147" t="str">
        <f ca="1">Параметры!AV$40</f>
        <v>янв.26</v>
      </c>
      <c r="AW1" s="147" t="str">
        <f ca="1">Параметры!AW$40</f>
        <v>фев.26</v>
      </c>
      <c r="AX1" s="147" t="str">
        <f ca="1">Параметры!AX$40</f>
        <v>мар.26</v>
      </c>
      <c r="AY1" s="147" t="str">
        <f ca="1">Параметры!AY$40</f>
        <v>апр.26</v>
      </c>
      <c r="AZ1" s="147" t="str">
        <f ca="1">Параметры!AZ$40</f>
        <v>май.26</v>
      </c>
      <c r="BA1" s="147" t="str">
        <f ca="1">Параметры!BA$40</f>
        <v>июн.26</v>
      </c>
      <c r="BB1" s="147" t="str">
        <f ca="1">Параметры!BB$40</f>
        <v>июл.26</v>
      </c>
      <c r="BC1" s="147" t="str">
        <f ca="1">Параметры!BC$40</f>
        <v>авг.26</v>
      </c>
      <c r="BD1" s="147" t="str">
        <f ca="1">Параметры!BD$40</f>
        <v>сен.26</v>
      </c>
      <c r="BE1" s="147" t="str">
        <f ca="1">Параметры!BE$40</f>
        <v>окт.26</v>
      </c>
      <c r="BF1" s="147" t="str">
        <f ca="1">Параметры!BF$40</f>
        <v>ноя.26</v>
      </c>
      <c r="BG1" s="147" t="str">
        <f ca="1">Параметры!BG$40</f>
        <v>дек.26</v>
      </c>
      <c r="BH1" s="147" t="str">
        <f ca="1">Параметры!BH$40</f>
        <v>янв.27</v>
      </c>
      <c r="BI1" s="147" t="str">
        <f ca="1">Параметры!BI$40</f>
        <v>фев.27</v>
      </c>
      <c r="BJ1" s="147" t="str">
        <f ca="1">Параметры!BJ$40</f>
        <v>мар.27</v>
      </c>
      <c r="BK1" s="147" t="str">
        <f ca="1">Параметры!BK$40</f>
        <v>апр.27</v>
      </c>
      <c r="BL1" s="147" t="str">
        <f ca="1">Параметры!BL$40</f>
        <v>май.27</v>
      </c>
      <c r="BM1" s="147" t="str">
        <f ca="1">Параметры!BM$40</f>
        <v>июн.27</v>
      </c>
      <c r="BN1" s="147" t="str">
        <f ca="1">Параметры!BN$40</f>
        <v>июл.27</v>
      </c>
      <c r="BO1" s="147" t="str">
        <f ca="1">Параметры!BO$40</f>
        <v>авг.27</v>
      </c>
      <c r="BP1" s="147" t="str">
        <f ca="1">Параметры!BP$40</f>
        <v>сен.27</v>
      </c>
      <c r="BQ1" s="147" t="str">
        <f ca="1">Параметры!BQ$40</f>
        <v>окт.27</v>
      </c>
      <c r="BR1" s="147" t="str">
        <f ca="1">Параметры!BR$40</f>
        <v>ноя.27</v>
      </c>
      <c r="BS1" s="147" t="str">
        <f ca="1">Параметры!BS$40</f>
        <v>дек.27</v>
      </c>
      <c r="BT1" s="147" t="str">
        <f ca="1">Параметры!BT$40</f>
        <v>янв.28</v>
      </c>
      <c r="BU1" s="147" t="str">
        <f ca="1">Параметры!BU$40</f>
        <v>фев.28</v>
      </c>
      <c r="BV1" s="147" t="str">
        <f ca="1">Параметры!BV$40</f>
        <v>мар.28</v>
      </c>
      <c r="BW1" s="147" t="str">
        <f ca="1">Параметры!BW$40</f>
        <v>апр.28</v>
      </c>
      <c r="BX1" s="147" t="str">
        <f ca="1">Параметры!BX$40</f>
        <v>май.28</v>
      </c>
      <c r="BY1" s="147" t="str">
        <f ca="1">Параметры!BY$40</f>
        <v>июн.28</v>
      </c>
      <c r="BZ1" s="147" t="str">
        <f ca="1">Параметры!BZ$40</f>
        <v>июл.28</v>
      </c>
      <c r="CA1" s="147" t="str">
        <f ca="1">Параметры!CA$40</f>
        <v>авг.28</v>
      </c>
      <c r="CB1" s="147" t="str">
        <f ca="1">Параметры!CB$40</f>
        <v>сен.28</v>
      </c>
      <c r="CC1" s="147" t="str">
        <f ca="1">Параметры!CC$40</f>
        <v>окт.28</v>
      </c>
      <c r="CD1" s="147" t="str">
        <f ca="1">Параметры!CD$40</f>
        <v>ноя.28</v>
      </c>
      <c r="CE1" s="147" t="str">
        <f ca="1">Параметры!CE$40</f>
        <v>дек.28</v>
      </c>
      <c r="CF1" s="147" t="str">
        <f ca="1">Параметры!CF$40</f>
        <v>янв.29</v>
      </c>
      <c r="CG1" s="147" t="str">
        <f ca="1">Параметры!CG$40</f>
        <v>фев.29</v>
      </c>
      <c r="CH1" s="147" t="str">
        <f ca="1">Параметры!CH$40</f>
        <v>мар.29</v>
      </c>
      <c r="CI1" s="147" t="str">
        <f ca="1">Параметры!CI$40</f>
        <v>апр.29</v>
      </c>
      <c r="CJ1" s="147" t="str">
        <f ca="1">Параметры!CJ$40</f>
        <v>май.29</v>
      </c>
      <c r="CK1" s="147" t="str">
        <f ca="1">Параметры!CK$40</f>
        <v>июн.29</v>
      </c>
      <c r="CL1" s="147" t="str">
        <f ca="1">Параметры!CL$40</f>
        <v>июл.29</v>
      </c>
      <c r="CM1" s="147" t="str">
        <f ca="1">Параметры!CM$40</f>
        <v>авг.29</v>
      </c>
      <c r="CN1" s="147" t="str">
        <f ca="1">Параметры!CN$40</f>
        <v>сен.29</v>
      </c>
      <c r="CO1" s="147" t="str">
        <f ca="1">Параметры!CO$40</f>
        <v>окт.29</v>
      </c>
      <c r="CP1" s="147" t="str">
        <f ca="1">Параметры!CP$40</f>
        <v>ноя.29</v>
      </c>
      <c r="CQ1" s="147" t="str">
        <f ca="1">Параметры!CQ$40</f>
        <v>дек.29</v>
      </c>
      <c r="CR1" s="147" t="str">
        <f ca="1">Параметры!CR$40</f>
        <v>янв.30</v>
      </c>
      <c r="CS1" s="147" t="str">
        <f ca="1">Параметры!CS$40</f>
        <v>фев.30</v>
      </c>
      <c r="CT1" s="147" t="str">
        <f ca="1">Параметры!CT$40</f>
        <v>мар.30</v>
      </c>
      <c r="CU1" s="147" t="str">
        <f ca="1">Параметры!CU$40</f>
        <v>апр.30</v>
      </c>
      <c r="CV1" s="147" t="str">
        <f ca="1">Параметры!CV$40</f>
        <v>май.30</v>
      </c>
      <c r="CW1" s="147" t="str">
        <f ca="1">Параметры!CW$40</f>
        <v>июн.30</v>
      </c>
      <c r="CX1" s="147" t="str">
        <f ca="1">Параметры!CX$40</f>
        <v>июл.30</v>
      </c>
      <c r="CY1" s="147" t="str">
        <f ca="1">Параметры!CY$40</f>
        <v>авг.30</v>
      </c>
      <c r="CZ1" s="147" t="str">
        <f ca="1">Параметры!CZ$40</f>
        <v>сен.30</v>
      </c>
      <c r="DA1" s="147" t="str">
        <f ca="1">Параметры!DA$40</f>
        <v>окт.30</v>
      </c>
      <c r="DB1" s="147" t="str">
        <f ca="1">Параметры!DB$40</f>
        <v>ноя.30</v>
      </c>
      <c r="DC1" s="147" t="str">
        <f ca="1">Параметры!DC$40</f>
        <v>дек.30</v>
      </c>
      <c r="DD1" s="147" t="str">
        <f ca="1">Параметры!DD$40</f>
        <v>янв.31</v>
      </c>
      <c r="DE1" s="147" t="str">
        <f ca="1">Параметры!DE$40</f>
        <v>фев.31</v>
      </c>
      <c r="DF1" s="147" t="str">
        <f ca="1">Параметры!DF$40</f>
        <v>мар.31</v>
      </c>
      <c r="DG1" s="147" t="str">
        <f ca="1">Параметры!DG$40</f>
        <v>апр.31</v>
      </c>
      <c r="DH1" s="147" t="str">
        <f ca="1">Параметры!DH$40</f>
        <v>май.31</v>
      </c>
      <c r="DI1" s="147" t="str">
        <f ca="1">Параметры!DI$40</f>
        <v>июн.31</v>
      </c>
      <c r="DJ1" s="147" t="str">
        <f ca="1">Параметры!DJ$40</f>
        <v>июл.31</v>
      </c>
      <c r="DK1" s="147" t="str">
        <f ca="1">Параметры!DK$40</f>
        <v>авг.31</v>
      </c>
      <c r="DL1" s="147" t="str">
        <f ca="1">Параметры!DL$40</f>
        <v>сен.31</v>
      </c>
      <c r="DM1" s="147" t="str">
        <f ca="1">Параметры!DM$40</f>
        <v>окт.31</v>
      </c>
      <c r="DN1" s="147" t="str">
        <f ca="1">Параметры!DN$40</f>
        <v>ноя.31</v>
      </c>
      <c r="DO1" s="147" t="str">
        <f ca="1">Параметры!DO$40</f>
        <v>дек.31</v>
      </c>
      <c r="DP1" s="147" t="str">
        <f ca="1">Параметры!DP$40</f>
        <v>янв.32</v>
      </c>
      <c r="DQ1" s="147" t="str">
        <f ca="1">Параметры!DQ$40</f>
        <v>фев.32</v>
      </c>
      <c r="DR1" s="147" t="str">
        <f ca="1">Параметры!DR$40</f>
        <v>мар.32</v>
      </c>
      <c r="DS1" s="147" t="str">
        <f ca="1">Параметры!DS$40</f>
        <v>апр.32</v>
      </c>
      <c r="DT1" s="147" t="str">
        <f ca="1">Параметры!DT$40</f>
        <v>май.32</v>
      </c>
      <c r="DU1" s="147" t="str">
        <f ca="1">Параметры!DU$40</f>
        <v>июн.32</v>
      </c>
      <c r="DV1" s="147" t="str">
        <f ca="1">Параметры!DV$40</f>
        <v>июл.32</v>
      </c>
      <c r="DW1" s="147"/>
      <c r="DX1" s="148" t="str">
        <f ca="1">Language!$A$1463</f>
        <v>ИТОГО</v>
      </c>
    </row>
    <row r="2" spans="1:128" s="149" customFormat="1" ht="12.75" customHeight="1" x14ac:dyDescent="0.2">
      <c r="A2" s="361"/>
      <c r="B2" s="361"/>
      <c r="C2" s="361"/>
      <c r="D2" s="150"/>
      <c r="E2" s="150"/>
      <c r="F2" s="150"/>
      <c r="G2" s="147">
        <f>Параметры!G31</f>
        <v>1</v>
      </c>
      <c r="H2" s="147">
        <f>Параметры!H31</f>
        <v>2</v>
      </c>
      <c r="I2" s="147">
        <f>Параметры!I31</f>
        <v>3</v>
      </c>
      <c r="J2" s="147">
        <f>Параметры!J31</f>
        <v>4</v>
      </c>
      <c r="K2" s="147">
        <f>Параметры!K31</f>
        <v>5</v>
      </c>
      <c r="L2" s="147">
        <f>Параметры!L31</f>
        <v>6</v>
      </c>
      <c r="M2" s="147">
        <f>Параметры!M31</f>
        <v>7</v>
      </c>
      <c r="N2" s="147">
        <f>Параметры!N31</f>
        <v>8</v>
      </c>
      <c r="O2" s="147">
        <f>Параметры!O31</f>
        <v>9</v>
      </c>
      <c r="P2" s="147">
        <f>Параметры!P31</f>
        <v>10</v>
      </c>
      <c r="Q2" s="147">
        <f>Параметры!Q31</f>
        <v>11</v>
      </c>
      <c r="R2" s="147">
        <f>Параметры!R31</f>
        <v>12</v>
      </c>
      <c r="S2" s="147">
        <f>Параметры!S31</f>
        <v>13</v>
      </c>
      <c r="T2" s="147">
        <f>Параметры!T31</f>
        <v>14</v>
      </c>
      <c r="U2" s="147">
        <f>Параметры!U31</f>
        <v>15</v>
      </c>
      <c r="V2" s="147">
        <f>Параметры!V31</f>
        <v>16</v>
      </c>
      <c r="W2" s="147">
        <f>Параметры!W31</f>
        <v>17</v>
      </c>
      <c r="X2" s="147">
        <f>Параметры!X31</f>
        <v>18</v>
      </c>
      <c r="Y2" s="147">
        <f>Параметры!Y31</f>
        <v>19</v>
      </c>
      <c r="Z2" s="147">
        <f>Параметры!Z31</f>
        <v>20</v>
      </c>
      <c r="AA2" s="147">
        <f>Параметры!AA31</f>
        <v>21</v>
      </c>
      <c r="AB2" s="147">
        <f>Параметры!AB31</f>
        <v>22</v>
      </c>
      <c r="AC2" s="147">
        <f>Параметры!AC31</f>
        <v>23</v>
      </c>
      <c r="AD2" s="147">
        <f>Параметры!AD31</f>
        <v>24</v>
      </c>
      <c r="AE2" s="147">
        <f>Параметры!AE31</f>
        <v>25</v>
      </c>
      <c r="AF2" s="147">
        <f>Параметры!AF31</f>
        <v>26</v>
      </c>
      <c r="AG2" s="147">
        <f>Параметры!AG31</f>
        <v>27</v>
      </c>
      <c r="AH2" s="147">
        <f>Параметры!AH31</f>
        <v>28</v>
      </c>
      <c r="AI2" s="147">
        <f>Параметры!AI31</f>
        <v>29</v>
      </c>
      <c r="AJ2" s="147">
        <f>Параметры!AJ31</f>
        <v>30</v>
      </c>
      <c r="AK2" s="147">
        <f>Параметры!AK31</f>
        <v>31</v>
      </c>
      <c r="AL2" s="147">
        <f>Параметры!AL31</f>
        <v>32</v>
      </c>
      <c r="AM2" s="147">
        <f>Параметры!AM31</f>
        <v>33</v>
      </c>
      <c r="AN2" s="147">
        <f>Параметры!AN31</f>
        <v>34</v>
      </c>
      <c r="AO2" s="147">
        <f>Параметры!AO31</f>
        <v>35</v>
      </c>
      <c r="AP2" s="147">
        <f>Параметры!AP31</f>
        <v>36</v>
      </c>
      <c r="AQ2" s="147">
        <f>Параметры!AQ31</f>
        <v>37</v>
      </c>
      <c r="AR2" s="147">
        <f>Параметры!AR31</f>
        <v>38</v>
      </c>
      <c r="AS2" s="147">
        <f>Параметры!AS31</f>
        <v>39</v>
      </c>
      <c r="AT2" s="147">
        <f>Параметры!AT31</f>
        <v>40</v>
      </c>
      <c r="AU2" s="147">
        <f>Параметры!AU31</f>
        <v>41</v>
      </c>
      <c r="AV2" s="147">
        <f>Параметры!AV31</f>
        <v>42</v>
      </c>
      <c r="AW2" s="147">
        <f>Параметры!AW31</f>
        <v>43</v>
      </c>
      <c r="AX2" s="147">
        <f>Параметры!AX31</f>
        <v>44</v>
      </c>
      <c r="AY2" s="147">
        <f>Параметры!AY31</f>
        <v>45</v>
      </c>
      <c r="AZ2" s="147">
        <f>Параметры!AZ31</f>
        <v>46</v>
      </c>
      <c r="BA2" s="147">
        <f>Параметры!BA31</f>
        <v>47</v>
      </c>
      <c r="BB2" s="147">
        <f>Параметры!BB31</f>
        <v>48</v>
      </c>
      <c r="BC2" s="147">
        <f>Параметры!BC31</f>
        <v>49</v>
      </c>
      <c r="BD2" s="147">
        <f>Параметры!BD31</f>
        <v>50</v>
      </c>
      <c r="BE2" s="147">
        <f>Параметры!BE31</f>
        <v>51</v>
      </c>
      <c r="BF2" s="147">
        <f>Параметры!BF31</f>
        <v>52</v>
      </c>
      <c r="BG2" s="147">
        <f>Параметры!BG31</f>
        <v>53</v>
      </c>
      <c r="BH2" s="147">
        <f>Параметры!BH31</f>
        <v>54</v>
      </c>
      <c r="BI2" s="147">
        <f>Параметры!BI31</f>
        <v>55</v>
      </c>
      <c r="BJ2" s="147">
        <f>Параметры!BJ31</f>
        <v>56</v>
      </c>
      <c r="BK2" s="147">
        <f>Параметры!BK31</f>
        <v>57</v>
      </c>
      <c r="BL2" s="147">
        <f>Параметры!BL31</f>
        <v>58</v>
      </c>
      <c r="BM2" s="147">
        <f>Параметры!BM31</f>
        <v>59</v>
      </c>
      <c r="BN2" s="147">
        <f>Параметры!BN31</f>
        <v>60</v>
      </c>
      <c r="BO2" s="147">
        <f>Параметры!BO31</f>
        <v>61</v>
      </c>
      <c r="BP2" s="147">
        <f>Параметры!BP31</f>
        <v>62</v>
      </c>
      <c r="BQ2" s="147">
        <f>Параметры!BQ31</f>
        <v>63</v>
      </c>
      <c r="BR2" s="147">
        <f>Параметры!BR31</f>
        <v>64</v>
      </c>
      <c r="BS2" s="147">
        <f>Параметры!BS31</f>
        <v>65</v>
      </c>
      <c r="BT2" s="147">
        <f>Параметры!BT31</f>
        <v>66</v>
      </c>
      <c r="BU2" s="147">
        <f>Параметры!BU31</f>
        <v>67</v>
      </c>
      <c r="BV2" s="147">
        <f>Параметры!BV31</f>
        <v>68</v>
      </c>
      <c r="BW2" s="147">
        <f>Параметры!BW31</f>
        <v>69</v>
      </c>
      <c r="BX2" s="147">
        <f>Параметры!BX31</f>
        <v>70</v>
      </c>
      <c r="BY2" s="147">
        <f>Параметры!BY31</f>
        <v>71</v>
      </c>
      <c r="BZ2" s="147">
        <f>Параметры!BZ31</f>
        <v>72</v>
      </c>
      <c r="CA2" s="147">
        <f>Параметры!CA31</f>
        <v>73</v>
      </c>
      <c r="CB2" s="147">
        <f>Параметры!CB31</f>
        <v>74</v>
      </c>
      <c r="CC2" s="147">
        <f>Параметры!CC31</f>
        <v>75</v>
      </c>
      <c r="CD2" s="147">
        <f>Параметры!CD31</f>
        <v>76</v>
      </c>
      <c r="CE2" s="147">
        <f>Параметры!CE31</f>
        <v>77</v>
      </c>
      <c r="CF2" s="147">
        <f>Параметры!CF31</f>
        <v>78</v>
      </c>
      <c r="CG2" s="147">
        <f>Параметры!CG31</f>
        <v>79</v>
      </c>
      <c r="CH2" s="147">
        <f>Параметры!CH31</f>
        <v>80</v>
      </c>
      <c r="CI2" s="147">
        <f>Параметры!CI31</f>
        <v>81</v>
      </c>
      <c r="CJ2" s="147">
        <f>Параметры!CJ31</f>
        <v>82</v>
      </c>
      <c r="CK2" s="147">
        <f>Параметры!CK31</f>
        <v>83</v>
      </c>
      <c r="CL2" s="147">
        <f>Параметры!CL31</f>
        <v>84</v>
      </c>
      <c r="CM2" s="147">
        <f>Параметры!CM31</f>
        <v>85</v>
      </c>
      <c r="CN2" s="147">
        <f>Параметры!CN31</f>
        <v>86</v>
      </c>
      <c r="CO2" s="147">
        <f>Параметры!CO31</f>
        <v>87</v>
      </c>
      <c r="CP2" s="147">
        <f>Параметры!CP31</f>
        <v>88</v>
      </c>
      <c r="CQ2" s="147">
        <f>Параметры!CQ31</f>
        <v>89</v>
      </c>
      <c r="CR2" s="147">
        <f>Параметры!CR31</f>
        <v>90</v>
      </c>
      <c r="CS2" s="147">
        <f>Параметры!CS31</f>
        <v>91</v>
      </c>
      <c r="CT2" s="147">
        <f>Параметры!CT31</f>
        <v>92</v>
      </c>
      <c r="CU2" s="147">
        <f>Параметры!CU31</f>
        <v>93</v>
      </c>
      <c r="CV2" s="147">
        <f>Параметры!CV31</f>
        <v>94</v>
      </c>
      <c r="CW2" s="147">
        <f>Параметры!CW31</f>
        <v>95</v>
      </c>
      <c r="CX2" s="147">
        <f>Параметры!CX31</f>
        <v>96</v>
      </c>
      <c r="CY2" s="147">
        <f>Параметры!CY31</f>
        <v>97</v>
      </c>
      <c r="CZ2" s="147">
        <f>Параметры!CZ31</f>
        <v>98</v>
      </c>
      <c r="DA2" s="147">
        <f>Параметры!DA31</f>
        <v>99</v>
      </c>
      <c r="DB2" s="147">
        <f>Параметры!DB31</f>
        <v>100</v>
      </c>
      <c r="DC2" s="147">
        <f>Параметры!DC31</f>
        <v>101</v>
      </c>
      <c r="DD2" s="147">
        <f>Параметры!DD31</f>
        <v>102</v>
      </c>
      <c r="DE2" s="147">
        <f>Параметры!DE31</f>
        <v>103</v>
      </c>
      <c r="DF2" s="147">
        <f>Параметры!DF31</f>
        <v>104</v>
      </c>
      <c r="DG2" s="147">
        <f>Параметры!DG31</f>
        <v>105</v>
      </c>
      <c r="DH2" s="147">
        <f>Параметры!DH31</f>
        <v>106</v>
      </c>
      <c r="DI2" s="147">
        <f>Параметры!DI31</f>
        <v>107</v>
      </c>
      <c r="DJ2" s="147">
        <f>Параметры!DJ31</f>
        <v>108</v>
      </c>
      <c r="DK2" s="147">
        <f>Параметры!DK31</f>
        <v>109</v>
      </c>
      <c r="DL2" s="147">
        <f>Параметры!DL31</f>
        <v>110</v>
      </c>
      <c r="DM2" s="147">
        <f>Параметры!DM31</f>
        <v>111</v>
      </c>
      <c r="DN2" s="147">
        <f>Параметры!DN31</f>
        <v>112</v>
      </c>
      <c r="DO2" s="147">
        <f>Параметры!DO31</f>
        <v>113</v>
      </c>
      <c r="DP2" s="147">
        <f>Параметры!DP31</f>
        <v>114</v>
      </c>
      <c r="DQ2" s="147">
        <f>Параметры!DQ31</f>
        <v>115</v>
      </c>
      <c r="DR2" s="147">
        <f>Параметры!DR31</f>
        <v>116</v>
      </c>
      <c r="DS2" s="147">
        <f>Параметры!DS31</f>
        <v>117</v>
      </c>
      <c r="DT2" s="147">
        <f>Параметры!DT31</f>
        <v>118</v>
      </c>
      <c r="DU2" s="147">
        <f>Параметры!DU31</f>
        <v>119</v>
      </c>
      <c r="DV2" s="147">
        <f>Параметры!DV31</f>
        <v>120</v>
      </c>
      <c r="DW2" s="147"/>
      <c r="DX2" s="151"/>
    </row>
    <row r="4" spans="1:128" s="152" customFormat="1" ht="25.5" customHeight="1" thickBot="1" x14ac:dyDescent="0.25">
      <c r="A4" s="274" t="str">
        <f ca="1">Language!A$589</f>
        <v>ПРОДАЖИ</v>
      </c>
      <c r="B4" s="275"/>
      <c r="C4" s="276"/>
      <c r="D4" s="277"/>
      <c r="E4" s="277" t="s">
        <v>789</v>
      </c>
      <c r="F4" s="271" t="s">
        <v>3234</v>
      </c>
      <c r="G4" s="278" t="str">
        <f ca="1">Параметры!G$40</f>
        <v>авг.22</v>
      </c>
      <c r="H4" s="278" t="str">
        <f ca="1">Параметры!H$40</f>
        <v>сен.22</v>
      </c>
      <c r="I4" s="278" t="str">
        <f ca="1">Параметры!I$40</f>
        <v>окт.22</v>
      </c>
      <c r="J4" s="278" t="str">
        <f ca="1">Параметры!J$40</f>
        <v>ноя.22</v>
      </c>
      <c r="K4" s="278" t="str">
        <f ca="1">Параметры!K$40</f>
        <v>дек.22</v>
      </c>
      <c r="L4" s="278" t="str">
        <f ca="1">Параметры!L$40</f>
        <v>янв.23</v>
      </c>
      <c r="M4" s="278" t="str">
        <f ca="1">Параметры!M$40</f>
        <v>фев.23</v>
      </c>
      <c r="N4" s="278" t="str">
        <f ca="1">Параметры!N$40</f>
        <v>мар.23</v>
      </c>
      <c r="O4" s="278" t="str">
        <f ca="1">Параметры!O$40</f>
        <v>апр.23</v>
      </c>
      <c r="P4" s="278" t="str">
        <f ca="1">Параметры!P$40</f>
        <v>май.23</v>
      </c>
      <c r="Q4" s="278" t="str">
        <f ca="1">Параметры!Q$40</f>
        <v>июн.23</v>
      </c>
      <c r="R4" s="278" t="str">
        <f ca="1">Параметры!R$40</f>
        <v>июл.23</v>
      </c>
      <c r="S4" s="278" t="str">
        <f ca="1">Параметры!S$40</f>
        <v>авг.23</v>
      </c>
      <c r="T4" s="278" t="str">
        <f ca="1">Параметры!T$40</f>
        <v>сен.23</v>
      </c>
      <c r="U4" s="278" t="str">
        <f ca="1">Параметры!U$40</f>
        <v>окт.23</v>
      </c>
      <c r="V4" s="278" t="str">
        <f ca="1">Параметры!V$40</f>
        <v>ноя.23</v>
      </c>
      <c r="W4" s="278" t="str">
        <f ca="1">Параметры!W$40</f>
        <v>дек.23</v>
      </c>
      <c r="X4" s="278" t="str">
        <f ca="1">Параметры!X$40</f>
        <v>янв.24</v>
      </c>
      <c r="Y4" s="278" t="str">
        <f ca="1">Параметры!Y$40</f>
        <v>фев.24</v>
      </c>
      <c r="Z4" s="278" t="str">
        <f ca="1">Параметры!Z$40</f>
        <v>мар.24</v>
      </c>
      <c r="AA4" s="278" t="str">
        <f ca="1">Параметры!AA$40</f>
        <v>апр.24</v>
      </c>
      <c r="AB4" s="278" t="str">
        <f ca="1">Параметры!AB$40</f>
        <v>май.24</v>
      </c>
      <c r="AC4" s="278" t="str">
        <f ca="1">Параметры!AC$40</f>
        <v>июн.24</v>
      </c>
      <c r="AD4" s="278" t="str">
        <f ca="1">Параметры!AD$40</f>
        <v>июл.24</v>
      </c>
      <c r="AE4" s="278" t="str">
        <f ca="1">Параметры!AE$40</f>
        <v>авг.24</v>
      </c>
      <c r="AF4" s="278" t="str">
        <f ca="1">Параметры!AF$40</f>
        <v>сен.24</v>
      </c>
      <c r="AG4" s="278" t="str">
        <f ca="1">Параметры!AG$40</f>
        <v>окт.24</v>
      </c>
      <c r="AH4" s="278" t="str">
        <f ca="1">Параметры!AH$40</f>
        <v>ноя.24</v>
      </c>
      <c r="AI4" s="278" t="str">
        <f ca="1">Параметры!AI$40</f>
        <v>дек.24</v>
      </c>
      <c r="AJ4" s="278" t="str">
        <f ca="1">Параметры!AJ$40</f>
        <v>янв.25</v>
      </c>
      <c r="AK4" s="278" t="str">
        <f ca="1">Параметры!AK$40</f>
        <v>фев.25</v>
      </c>
      <c r="AL4" s="278" t="str">
        <f ca="1">Параметры!AL$40</f>
        <v>мар.25</v>
      </c>
      <c r="AM4" s="278" t="str">
        <f ca="1">Параметры!AM$40</f>
        <v>апр.25</v>
      </c>
      <c r="AN4" s="278" t="str">
        <f ca="1">Параметры!AN$40</f>
        <v>май.25</v>
      </c>
      <c r="AO4" s="278" t="str">
        <f ca="1">Параметры!AO$40</f>
        <v>июн.25</v>
      </c>
      <c r="AP4" s="278" t="str">
        <f ca="1">Параметры!AP$40</f>
        <v>июл.25</v>
      </c>
      <c r="AQ4" s="278" t="str">
        <f ca="1">Параметры!AQ$40</f>
        <v>авг.25</v>
      </c>
      <c r="AR4" s="278" t="str">
        <f ca="1">Параметры!AR$40</f>
        <v>сен.25</v>
      </c>
      <c r="AS4" s="278" t="str">
        <f ca="1">Параметры!AS$40</f>
        <v>окт.25</v>
      </c>
      <c r="AT4" s="278" t="str">
        <f ca="1">Параметры!AT$40</f>
        <v>ноя.25</v>
      </c>
      <c r="AU4" s="278" t="str">
        <f ca="1">Параметры!AU$40</f>
        <v>дек.25</v>
      </c>
      <c r="AV4" s="278" t="str">
        <f ca="1">Параметры!AV$40</f>
        <v>янв.26</v>
      </c>
      <c r="AW4" s="278" t="str">
        <f ca="1">Параметры!AW$40</f>
        <v>фев.26</v>
      </c>
      <c r="AX4" s="278" t="str">
        <f ca="1">Параметры!AX$40</f>
        <v>мар.26</v>
      </c>
      <c r="AY4" s="278" t="str">
        <f ca="1">Параметры!AY$40</f>
        <v>апр.26</v>
      </c>
      <c r="AZ4" s="278" t="str">
        <f ca="1">Параметры!AZ$40</f>
        <v>май.26</v>
      </c>
      <c r="BA4" s="278" t="str">
        <f ca="1">Параметры!BA$40</f>
        <v>июн.26</v>
      </c>
      <c r="BB4" s="278" t="str">
        <f ca="1">Параметры!BB$40</f>
        <v>июл.26</v>
      </c>
      <c r="BC4" s="278" t="str">
        <f ca="1">Параметры!BC$40</f>
        <v>авг.26</v>
      </c>
      <c r="BD4" s="278" t="str">
        <f ca="1">Параметры!BD$40</f>
        <v>сен.26</v>
      </c>
      <c r="BE4" s="278" t="str">
        <f ca="1">Параметры!BE$40</f>
        <v>окт.26</v>
      </c>
      <c r="BF4" s="278" t="str">
        <f ca="1">Параметры!BF$40</f>
        <v>ноя.26</v>
      </c>
      <c r="BG4" s="278" t="str">
        <f ca="1">Параметры!BG$40</f>
        <v>дек.26</v>
      </c>
      <c r="BH4" s="278" t="str">
        <f ca="1">Параметры!BH$40</f>
        <v>янв.27</v>
      </c>
      <c r="BI4" s="278" t="str">
        <f ca="1">Параметры!BI$40</f>
        <v>фев.27</v>
      </c>
      <c r="BJ4" s="278" t="str">
        <f ca="1">Параметры!BJ$40</f>
        <v>мар.27</v>
      </c>
      <c r="BK4" s="278" t="str">
        <f ca="1">Параметры!BK$40</f>
        <v>апр.27</v>
      </c>
      <c r="BL4" s="278" t="str">
        <f ca="1">Параметры!BL$40</f>
        <v>май.27</v>
      </c>
      <c r="BM4" s="278" t="str">
        <f ca="1">Параметры!BM$40</f>
        <v>июн.27</v>
      </c>
      <c r="BN4" s="278" t="str">
        <f ca="1">Параметры!BN$40</f>
        <v>июл.27</v>
      </c>
      <c r="BO4" s="278" t="str">
        <f ca="1">Параметры!BO$40</f>
        <v>авг.27</v>
      </c>
      <c r="BP4" s="278" t="str">
        <f ca="1">Параметры!BP$40</f>
        <v>сен.27</v>
      </c>
      <c r="BQ4" s="278" t="str">
        <f ca="1">Параметры!BQ$40</f>
        <v>окт.27</v>
      </c>
      <c r="BR4" s="278" t="str">
        <f ca="1">Параметры!BR$40</f>
        <v>ноя.27</v>
      </c>
      <c r="BS4" s="278" t="str">
        <f ca="1">Параметры!BS$40</f>
        <v>дек.27</v>
      </c>
      <c r="BT4" s="278" t="str">
        <f ca="1">Параметры!BT$40</f>
        <v>янв.28</v>
      </c>
      <c r="BU4" s="278" t="str">
        <f ca="1">Параметры!BU$40</f>
        <v>фев.28</v>
      </c>
      <c r="BV4" s="278" t="str">
        <f ca="1">Параметры!BV$40</f>
        <v>мар.28</v>
      </c>
      <c r="BW4" s="278" t="str">
        <f ca="1">Параметры!BW$40</f>
        <v>апр.28</v>
      </c>
      <c r="BX4" s="278" t="str">
        <f ca="1">Параметры!BX$40</f>
        <v>май.28</v>
      </c>
      <c r="BY4" s="278" t="str">
        <f ca="1">Параметры!BY$40</f>
        <v>июн.28</v>
      </c>
      <c r="BZ4" s="278" t="str">
        <f ca="1">Параметры!BZ$40</f>
        <v>июл.28</v>
      </c>
      <c r="CA4" s="278" t="str">
        <f ca="1">Параметры!CA$40</f>
        <v>авг.28</v>
      </c>
      <c r="CB4" s="278" t="str">
        <f ca="1">Параметры!CB$40</f>
        <v>сен.28</v>
      </c>
      <c r="CC4" s="278" t="str">
        <f ca="1">Параметры!CC$40</f>
        <v>окт.28</v>
      </c>
      <c r="CD4" s="278" t="str">
        <f ca="1">Параметры!CD$40</f>
        <v>ноя.28</v>
      </c>
      <c r="CE4" s="278" t="str">
        <f ca="1">Параметры!CE$40</f>
        <v>дек.28</v>
      </c>
      <c r="CF4" s="278" t="str">
        <f ca="1">Параметры!CF$40</f>
        <v>янв.29</v>
      </c>
      <c r="CG4" s="278" t="str">
        <f ca="1">Параметры!CG$40</f>
        <v>фев.29</v>
      </c>
      <c r="CH4" s="278" t="str">
        <f ca="1">Параметры!CH$40</f>
        <v>мар.29</v>
      </c>
      <c r="CI4" s="278" t="str">
        <f ca="1">Параметры!CI$40</f>
        <v>апр.29</v>
      </c>
      <c r="CJ4" s="278" t="str">
        <f ca="1">Параметры!CJ$40</f>
        <v>май.29</v>
      </c>
      <c r="CK4" s="278" t="str">
        <f ca="1">Параметры!CK$40</f>
        <v>июн.29</v>
      </c>
      <c r="CL4" s="278" t="str">
        <f ca="1">Параметры!CL$40</f>
        <v>июл.29</v>
      </c>
      <c r="CM4" s="278" t="str">
        <f ca="1">Параметры!CM$40</f>
        <v>авг.29</v>
      </c>
      <c r="CN4" s="278" t="str">
        <f ca="1">Параметры!CN$40</f>
        <v>сен.29</v>
      </c>
      <c r="CO4" s="278" t="str">
        <f ca="1">Параметры!CO$40</f>
        <v>окт.29</v>
      </c>
      <c r="CP4" s="278" t="str">
        <f ca="1">Параметры!CP$40</f>
        <v>ноя.29</v>
      </c>
      <c r="CQ4" s="278" t="str">
        <f ca="1">Параметры!CQ$40</f>
        <v>дек.29</v>
      </c>
      <c r="CR4" s="278" t="str">
        <f ca="1">Параметры!CR$40</f>
        <v>янв.30</v>
      </c>
      <c r="CS4" s="278" t="str">
        <f ca="1">Параметры!CS$40</f>
        <v>фев.30</v>
      </c>
      <c r="CT4" s="278" t="str">
        <f ca="1">Параметры!CT$40</f>
        <v>мар.30</v>
      </c>
      <c r="CU4" s="278" t="str">
        <f ca="1">Параметры!CU$40</f>
        <v>апр.30</v>
      </c>
      <c r="CV4" s="278" t="str">
        <f ca="1">Параметры!CV$40</f>
        <v>май.30</v>
      </c>
      <c r="CW4" s="278" t="str">
        <f ca="1">Параметры!CW$40</f>
        <v>июн.30</v>
      </c>
      <c r="CX4" s="278" t="str">
        <f ca="1">Параметры!CX$40</f>
        <v>июл.30</v>
      </c>
      <c r="CY4" s="278" t="str">
        <f ca="1">Параметры!CY$40</f>
        <v>авг.30</v>
      </c>
      <c r="CZ4" s="278" t="str">
        <f ca="1">Параметры!CZ$40</f>
        <v>сен.30</v>
      </c>
      <c r="DA4" s="278" t="str">
        <f ca="1">Параметры!DA$40</f>
        <v>окт.30</v>
      </c>
      <c r="DB4" s="278" t="str">
        <f ca="1">Параметры!DB$40</f>
        <v>ноя.30</v>
      </c>
      <c r="DC4" s="278" t="str">
        <f ca="1">Параметры!DC$40</f>
        <v>дек.30</v>
      </c>
      <c r="DD4" s="278" t="str">
        <f ca="1">Параметры!DD$40</f>
        <v>янв.31</v>
      </c>
      <c r="DE4" s="278" t="str">
        <f ca="1">Параметры!DE$40</f>
        <v>фев.31</v>
      </c>
      <c r="DF4" s="278" t="str">
        <f ca="1">Параметры!DF$40</f>
        <v>мар.31</v>
      </c>
      <c r="DG4" s="278" t="str">
        <f ca="1">Параметры!DG$40</f>
        <v>апр.31</v>
      </c>
      <c r="DH4" s="278" t="str">
        <f ca="1">Параметры!DH$40</f>
        <v>май.31</v>
      </c>
      <c r="DI4" s="278" t="str">
        <f ca="1">Параметры!DI$40</f>
        <v>июн.31</v>
      </c>
      <c r="DJ4" s="278" t="str">
        <f ca="1">Параметры!DJ$40</f>
        <v>июл.31</v>
      </c>
      <c r="DK4" s="278" t="str">
        <f ca="1">Параметры!DK$40</f>
        <v>авг.31</v>
      </c>
      <c r="DL4" s="278" t="str">
        <f ca="1">Параметры!DL$40</f>
        <v>сен.31</v>
      </c>
      <c r="DM4" s="278" t="str">
        <f ca="1">Параметры!DM$40</f>
        <v>окт.31</v>
      </c>
      <c r="DN4" s="278" t="str">
        <f ca="1">Параметры!DN$40</f>
        <v>ноя.31</v>
      </c>
      <c r="DO4" s="278" t="str">
        <f ca="1">Параметры!DO$40</f>
        <v>дек.31</v>
      </c>
      <c r="DP4" s="278" t="str">
        <f ca="1">Параметры!DP$40</f>
        <v>янв.32</v>
      </c>
      <c r="DQ4" s="278" t="str">
        <f ca="1">Параметры!DQ$40</f>
        <v>фев.32</v>
      </c>
      <c r="DR4" s="278" t="str">
        <f ca="1">Параметры!DR$40</f>
        <v>мар.32</v>
      </c>
      <c r="DS4" s="278" t="str">
        <f ca="1">Параметры!DS$40</f>
        <v>апр.32</v>
      </c>
      <c r="DT4" s="278" t="str">
        <f ca="1">Параметры!DT$40</f>
        <v>май.32</v>
      </c>
      <c r="DU4" s="278" t="str">
        <f ca="1">Параметры!DU$40</f>
        <v>июн.32</v>
      </c>
      <c r="DV4" s="278" t="str">
        <f ca="1">Параметры!DV$40</f>
        <v>июл.32</v>
      </c>
      <c r="DW4" s="278"/>
      <c r="DX4" s="279" t="str">
        <f ca="1">Language!$A$1463</f>
        <v>ИТОГО</v>
      </c>
    </row>
    <row r="5" spans="1:128" s="179" customFormat="1" ht="13.5" thickTop="1" x14ac:dyDescent="0.2">
      <c r="A5" s="153"/>
      <c r="B5" s="153"/>
      <c r="C5" s="178"/>
      <c r="D5" s="154"/>
      <c r="E5" s="154"/>
      <c r="F5" s="6" t="s">
        <v>2961</v>
      </c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62"/>
    </row>
    <row r="6" spans="1:128" hidden="1" x14ac:dyDescent="0.2">
      <c r="E6" s="154" t="s">
        <v>671</v>
      </c>
      <c r="F6" s="154" t="s">
        <v>3357</v>
      </c>
    </row>
    <row r="7" spans="1:128" x14ac:dyDescent="0.2">
      <c r="A7" s="298" t="s">
        <v>3358</v>
      </c>
      <c r="B7" s="156"/>
      <c r="C7" s="157"/>
      <c r="D7" s="158">
        <v>1</v>
      </c>
      <c r="F7" s="154" t="s">
        <v>3347</v>
      </c>
    </row>
    <row r="8" spans="1:128" x14ac:dyDescent="0.2">
      <c r="A8" s="159" t="str">
        <f ca="1">Language!A$610</f>
        <v>объем продаж за период</v>
      </c>
      <c r="B8" s="299">
        <v>3240</v>
      </c>
      <c r="C8" s="346" t="s">
        <v>3448</v>
      </c>
      <c r="E8" s="154" t="s">
        <v>833</v>
      </c>
      <c r="F8" s="6" t="s">
        <v>3326</v>
      </c>
      <c r="G8" s="300">
        <f t="shared" ref="G8:AL8" si="0">$B8*G9</f>
        <v>324</v>
      </c>
      <c r="H8" s="300">
        <f t="shared" si="0"/>
        <v>972</v>
      </c>
      <c r="I8" s="300">
        <f t="shared" si="0"/>
        <v>1458</v>
      </c>
      <c r="J8" s="300">
        <f t="shared" si="0"/>
        <v>1782.0000000000002</v>
      </c>
      <c r="K8" s="300">
        <f t="shared" si="0"/>
        <v>2106</v>
      </c>
      <c r="L8" s="300">
        <f t="shared" si="0"/>
        <v>2430</v>
      </c>
      <c r="M8" s="300">
        <f t="shared" si="0"/>
        <v>2754</v>
      </c>
      <c r="N8" s="300">
        <f t="shared" si="0"/>
        <v>3013.2000000000003</v>
      </c>
      <c r="O8" s="300">
        <f t="shared" si="0"/>
        <v>3564.0000000000005</v>
      </c>
      <c r="P8" s="300">
        <f t="shared" si="0"/>
        <v>3564.0000000000005</v>
      </c>
      <c r="Q8" s="300">
        <f t="shared" si="0"/>
        <v>3564.0000000000005</v>
      </c>
      <c r="R8" s="300">
        <f t="shared" si="0"/>
        <v>3564.0000000000005</v>
      </c>
      <c r="S8" s="300">
        <f t="shared" si="0"/>
        <v>3564.0000000000005</v>
      </c>
      <c r="T8" s="300">
        <f t="shared" si="0"/>
        <v>3564.0000000000005</v>
      </c>
      <c r="U8" s="300">
        <f t="shared" si="0"/>
        <v>3564.0000000000005</v>
      </c>
      <c r="V8" s="300">
        <f t="shared" si="0"/>
        <v>3013.2000000000003</v>
      </c>
      <c r="W8" s="300">
        <f t="shared" si="0"/>
        <v>3013.2000000000003</v>
      </c>
      <c r="X8" s="300">
        <f t="shared" si="0"/>
        <v>3013.2000000000003</v>
      </c>
      <c r="Y8" s="300">
        <f t="shared" si="0"/>
        <v>3013.2000000000003</v>
      </c>
      <c r="Z8" s="300">
        <f t="shared" si="0"/>
        <v>3564.0000000000005</v>
      </c>
      <c r="AA8" s="300">
        <f t="shared" si="0"/>
        <v>3564.0000000000005</v>
      </c>
      <c r="AB8" s="300">
        <f t="shared" si="0"/>
        <v>3564.0000000000005</v>
      </c>
      <c r="AC8" s="300">
        <f t="shared" si="0"/>
        <v>3564.0000000000005</v>
      </c>
      <c r="AD8" s="300">
        <f t="shared" si="0"/>
        <v>3564.0000000000005</v>
      </c>
      <c r="AE8" s="300">
        <f t="shared" si="0"/>
        <v>3564.0000000000005</v>
      </c>
      <c r="AF8" s="300">
        <f t="shared" si="0"/>
        <v>3564.0000000000005</v>
      </c>
      <c r="AG8" s="300">
        <f t="shared" si="0"/>
        <v>3564.0000000000005</v>
      </c>
      <c r="AH8" s="300">
        <f t="shared" si="0"/>
        <v>3013.2000000000003</v>
      </c>
      <c r="AI8" s="300">
        <f t="shared" si="0"/>
        <v>3013.2000000000003</v>
      </c>
      <c r="AJ8" s="300">
        <f t="shared" si="0"/>
        <v>3013.2000000000003</v>
      </c>
      <c r="AK8" s="300">
        <f t="shared" si="0"/>
        <v>3013.2000000000003</v>
      </c>
      <c r="AL8" s="300">
        <f t="shared" si="0"/>
        <v>3564.0000000000005</v>
      </c>
      <c r="AM8" s="300">
        <f t="shared" ref="AM8:BR8" si="1">$B8*AM9</f>
        <v>3564.0000000000005</v>
      </c>
      <c r="AN8" s="300">
        <f t="shared" si="1"/>
        <v>3564.0000000000005</v>
      </c>
      <c r="AO8" s="300">
        <f t="shared" si="1"/>
        <v>3564.0000000000005</v>
      </c>
      <c r="AP8" s="300">
        <f t="shared" si="1"/>
        <v>3564.0000000000005</v>
      </c>
      <c r="AQ8" s="300">
        <f t="shared" si="1"/>
        <v>3564.0000000000005</v>
      </c>
      <c r="AR8" s="300">
        <f t="shared" si="1"/>
        <v>3564.0000000000005</v>
      </c>
      <c r="AS8" s="300">
        <f t="shared" si="1"/>
        <v>3564.0000000000005</v>
      </c>
      <c r="AT8" s="300">
        <f t="shared" si="1"/>
        <v>3013.2000000000003</v>
      </c>
      <c r="AU8" s="300">
        <f t="shared" si="1"/>
        <v>3013.2000000000003</v>
      </c>
      <c r="AV8" s="300">
        <f t="shared" si="1"/>
        <v>3013.2000000000003</v>
      </c>
      <c r="AW8" s="300">
        <f t="shared" si="1"/>
        <v>3013.2000000000003</v>
      </c>
      <c r="AX8" s="300">
        <f t="shared" si="1"/>
        <v>3564.0000000000005</v>
      </c>
      <c r="AY8" s="300">
        <f t="shared" si="1"/>
        <v>3564.0000000000005</v>
      </c>
      <c r="AZ8" s="300">
        <f t="shared" si="1"/>
        <v>3564.0000000000005</v>
      </c>
      <c r="BA8" s="300">
        <f t="shared" si="1"/>
        <v>3564.0000000000005</v>
      </c>
      <c r="BB8" s="300">
        <f t="shared" si="1"/>
        <v>3564.0000000000005</v>
      </c>
      <c r="BC8" s="300">
        <f t="shared" si="1"/>
        <v>3564.0000000000005</v>
      </c>
      <c r="BD8" s="300">
        <f t="shared" si="1"/>
        <v>3564.0000000000005</v>
      </c>
      <c r="BE8" s="300">
        <f t="shared" si="1"/>
        <v>3564.0000000000005</v>
      </c>
      <c r="BF8" s="300">
        <f t="shared" si="1"/>
        <v>3013.2000000000003</v>
      </c>
      <c r="BG8" s="300">
        <f t="shared" si="1"/>
        <v>3013.2000000000003</v>
      </c>
      <c r="BH8" s="300">
        <f t="shared" si="1"/>
        <v>3013.2000000000003</v>
      </c>
      <c r="BI8" s="300">
        <f t="shared" si="1"/>
        <v>3013.2000000000003</v>
      </c>
      <c r="BJ8" s="300">
        <f t="shared" si="1"/>
        <v>3564.0000000000005</v>
      </c>
      <c r="BK8" s="300">
        <f t="shared" si="1"/>
        <v>3564.0000000000005</v>
      </c>
      <c r="BL8" s="300">
        <f t="shared" si="1"/>
        <v>3564.0000000000005</v>
      </c>
      <c r="BM8" s="300">
        <f t="shared" si="1"/>
        <v>3564.0000000000005</v>
      </c>
      <c r="BN8" s="300">
        <f t="shared" si="1"/>
        <v>3564.0000000000005</v>
      </c>
      <c r="BO8" s="300">
        <f t="shared" si="1"/>
        <v>3564.0000000000005</v>
      </c>
      <c r="BP8" s="300">
        <f t="shared" si="1"/>
        <v>3564.0000000000005</v>
      </c>
      <c r="BQ8" s="300">
        <f t="shared" si="1"/>
        <v>3564.0000000000005</v>
      </c>
      <c r="BR8" s="300">
        <f t="shared" si="1"/>
        <v>3013.2000000000003</v>
      </c>
      <c r="BS8" s="300">
        <f t="shared" ref="BS8:CX8" si="2">$B8*BS9</f>
        <v>3013.2000000000003</v>
      </c>
      <c r="BT8" s="300">
        <f t="shared" si="2"/>
        <v>3013.2000000000003</v>
      </c>
      <c r="BU8" s="300">
        <f t="shared" si="2"/>
        <v>3013.2000000000003</v>
      </c>
      <c r="BV8" s="300">
        <f t="shared" si="2"/>
        <v>3564.0000000000005</v>
      </c>
      <c r="BW8" s="300">
        <f t="shared" si="2"/>
        <v>3564.0000000000005</v>
      </c>
      <c r="BX8" s="300">
        <f t="shared" si="2"/>
        <v>3564.0000000000005</v>
      </c>
      <c r="BY8" s="300">
        <f t="shared" si="2"/>
        <v>3564.0000000000005</v>
      </c>
      <c r="BZ8" s="300">
        <f t="shared" si="2"/>
        <v>3564.0000000000005</v>
      </c>
      <c r="CA8" s="300">
        <f t="shared" si="2"/>
        <v>3564.0000000000005</v>
      </c>
      <c r="CB8" s="300">
        <f t="shared" si="2"/>
        <v>3564.0000000000005</v>
      </c>
      <c r="CC8" s="300">
        <f t="shared" si="2"/>
        <v>3564.0000000000005</v>
      </c>
      <c r="CD8" s="300">
        <f t="shared" si="2"/>
        <v>3013.2000000000003</v>
      </c>
      <c r="CE8" s="300">
        <f t="shared" si="2"/>
        <v>3013.2000000000003</v>
      </c>
      <c r="CF8" s="300">
        <f t="shared" si="2"/>
        <v>3013.2000000000003</v>
      </c>
      <c r="CG8" s="300">
        <f t="shared" si="2"/>
        <v>3013.2000000000003</v>
      </c>
      <c r="CH8" s="300">
        <f t="shared" si="2"/>
        <v>3564.0000000000005</v>
      </c>
      <c r="CI8" s="300">
        <f t="shared" si="2"/>
        <v>3564.0000000000005</v>
      </c>
      <c r="CJ8" s="300">
        <f t="shared" si="2"/>
        <v>3564.0000000000005</v>
      </c>
      <c r="CK8" s="300">
        <f t="shared" si="2"/>
        <v>3564.0000000000005</v>
      </c>
      <c r="CL8" s="300">
        <f t="shared" si="2"/>
        <v>3564.0000000000005</v>
      </c>
      <c r="CM8" s="300">
        <f t="shared" si="2"/>
        <v>3564.0000000000005</v>
      </c>
      <c r="CN8" s="300">
        <f t="shared" si="2"/>
        <v>3564.0000000000005</v>
      </c>
      <c r="CO8" s="300">
        <f t="shared" si="2"/>
        <v>3564.0000000000005</v>
      </c>
      <c r="CP8" s="300">
        <f t="shared" si="2"/>
        <v>3013.2000000000003</v>
      </c>
      <c r="CQ8" s="300">
        <f t="shared" si="2"/>
        <v>3013.2000000000003</v>
      </c>
      <c r="CR8" s="300">
        <f t="shared" si="2"/>
        <v>3013.2000000000003</v>
      </c>
      <c r="CS8" s="300">
        <f t="shared" si="2"/>
        <v>3013.2000000000003</v>
      </c>
      <c r="CT8" s="300">
        <f t="shared" si="2"/>
        <v>3564.0000000000005</v>
      </c>
      <c r="CU8" s="300">
        <f t="shared" si="2"/>
        <v>3564.0000000000005</v>
      </c>
      <c r="CV8" s="300">
        <f t="shared" si="2"/>
        <v>3564.0000000000005</v>
      </c>
      <c r="CW8" s="300">
        <f t="shared" si="2"/>
        <v>3564.0000000000005</v>
      </c>
      <c r="CX8" s="300">
        <f t="shared" si="2"/>
        <v>3564.0000000000005</v>
      </c>
      <c r="CY8" s="300">
        <f t="shared" ref="CY8:DV8" si="3">$B8*CY9</f>
        <v>3564.0000000000005</v>
      </c>
      <c r="CZ8" s="300">
        <f t="shared" si="3"/>
        <v>3564.0000000000005</v>
      </c>
      <c r="DA8" s="300">
        <f t="shared" si="3"/>
        <v>3564.0000000000005</v>
      </c>
      <c r="DB8" s="300">
        <f t="shared" si="3"/>
        <v>3013.2000000000003</v>
      </c>
      <c r="DC8" s="300">
        <f t="shared" si="3"/>
        <v>3013.2000000000003</v>
      </c>
      <c r="DD8" s="300">
        <f t="shared" si="3"/>
        <v>3013.2000000000003</v>
      </c>
      <c r="DE8" s="300">
        <f t="shared" si="3"/>
        <v>3013.2000000000003</v>
      </c>
      <c r="DF8" s="300">
        <f t="shared" si="3"/>
        <v>3564.0000000000005</v>
      </c>
      <c r="DG8" s="300">
        <f t="shared" si="3"/>
        <v>3564.0000000000005</v>
      </c>
      <c r="DH8" s="300">
        <f t="shared" si="3"/>
        <v>3564.0000000000005</v>
      </c>
      <c r="DI8" s="300">
        <f t="shared" si="3"/>
        <v>3564.0000000000005</v>
      </c>
      <c r="DJ8" s="300">
        <f t="shared" si="3"/>
        <v>3564.0000000000005</v>
      </c>
      <c r="DK8" s="300">
        <f t="shared" si="3"/>
        <v>3564.0000000000005</v>
      </c>
      <c r="DL8" s="300">
        <f t="shared" si="3"/>
        <v>3564.0000000000005</v>
      </c>
      <c r="DM8" s="300">
        <f t="shared" si="3"/>
        <v>3564.0000000000005</v>
      </c>
      <c r="DN8" s="300">
        <f t="shared" si="3"/>
        <v>3013.2000000000003</v>
      </c>
      <c r="DO8" s="300">
        <f t="shared" si="3"/>
        <v>3013.2000000000003</v>
      </c>
      <c r="DP8" s="300">
        <f t="shared" si="3"/>
        <v>3013.2000000000003</v>
      </c>
      <c r="DQ8" s="300">
        <f t="shared" si="3"/>
        <v>3013.2000000000003</v>
      </c>
      <c r="DR8" s="300">
        <f t="shared" si="3"/>
        <v>3564.0000000000005</v>
      </c>
      <c r="DS8" s="300">
        <f t="shared" si="3"/>
        <v>3564.0000000000005</v>
      </c>
      <c r="DT8" s="300">
        <f t="shared" si="3"/>
        <v>3564.0000000000005</v>
      </c>
      <c r="DU8" s="300">
        <f t="shared" si="3"/>
        <v>3564.0000000000005</v>
      </c>
      <c r="DV8" s="300">
        <f t="shared" si="3"/>
        <v>3564.0000000000005</v>
      </c>
      <c r="DW8" s="161"/>
      <c r="DX8" s="162">
        <f>SUM(G8:DW8)</f>
        <v>394178.40000000026</v>
      </c>
    </row>
    <row r="9" spans="1:128" x14ac:dyDescent="0.2">
      <c r="A9" s="159" t="str">
        <f ca="1">Language!A$591</f>
        <v>коэффициент продаж периода</v>
      </c>
      <c r="B9" s="163"/>
      <c r="C9" s="163"/>
      <c r="F9" s="6" t="s">
        <v>3190</v>
      </c>
      <c r="G9" s="301">
        <v>0.1</v>
      </c>
      <c r="H9" s="301">
        <v>0.3</v>
      </c>
      <c r="I9" s="301">
        <v>0.45</v>
      </c>
      <c r="J9" s="301">
        <v>0.55000000000000004</v>
      </c>
      <c r="K9" s="301">
        <v>0.65</v>
      </c>
      <c r="L9" s="301">
        <v>0.75</v>
      </c>
      <c r="M9" s="301">
        <v>0.85</v>
      </c>
      <c r="N9" s="301">
        <v>0.93</v>
      </c>
      <c r="O9" s="301">
        <v>1.1000000000000001</v>
      </c>
      <c r="P9" s="301">
        <v>1.1000000000000001</v>
      </c>
      <c r="Q9" s="301">
        <v>1.1000000000000001</v>
      </c>
      <c r="R9" s="301">
        <v>1.1000000000000001</v>
      </c>
      <c r="S9" s="301">
        <v>1.1000000000000001</v>
      </c>
      <c r="T9" s="301">
        <v>1.1000000000000001</v>
      </c>
      <c r="U9" s="301">
        <v>1.1000000000000001</v>
      </c>
      <c r="V9" s="301">
        <v>0.93</v>
      </c>
      <c r="W9" s="301">
        <v>0.93</v>
      </c>
      <c r="X9" s="301">
        <v>0.93</v>
      </c>
      <c r="Y9" s="301">
        <v>0.93</v>
      </c>
      <c r="Z9" s="301">
        <v>1.1000000000000001</v>
      </c>
      <c r="AA9" s="301">
        <v>1.1000000000000001</v>
      </c>
      <c r="AB9" s="301">
        <v>1.1000000000000001</v>
      </c>
      <c r="AC9" s="301">
        <v>1.1000000000000001</v>
      </c>
      <c r="AD9" s="301">
        <v>1.1000000000000001</v>
      </c>
      <c r="AE9" s="301">
        <v>1.1000000000000001</v>
      </c>
      <c r="AF9" s="301">
        <v>1.1000000000000001</v>
      </c>
      <c r="AG9" s="301">
        <v>1.1000000000000001</v>
      </c>
      <c r="AH9" s="301">
        <v>0.93</v>
      </c>
      <c r="AI9" s="301">
        <v>0.93</v>
      </c>
      <c r="AJ9" s="301">
        <v>0.93</v>
      </c>
      <c r="AK9" s="301">
        <v>0.93</v>
      </c>
      <c r="AL9" s="301">
        <v>1.1000000000000001</v>
      </c>
      <c r="AM9" s="301">
        <v>1.1000000000000001</v>
      </c>
      <c r="AN9" s="301">
        <v>1.1000000000000001</v>
      </c>
      <c r="AO9" s="301">
        <v>1.1000000000000001</v>
      </c>
      <c r="AP9" s="301">
        <v>1.1000000000000001</v>
      </c>
      <c r="AQ9" s="301">
        <v>1.1000000000000001</v>
      </c>
      <c r="AR9" s="301">
        <v>1.1000000000000001</v>
      </c>
      <c r="AS9" s="301">
        <v>1.1000000000000001</v>
      </c>
      <c r="AT9" s="301">
        <v>0.93</v>
      </c>
      <c r="AU9" s="301">
        <v>0.93</v>
      </c>
      <c r="AV9" s="301">
        <v>0.93</v>
      </c>
      <c r="AW9" s="301">
        <v>0.93</v>
      </c>
      <c r="AX9" s="301">
        <v>1.1000000000000001</v>
      </c>
      <c r="AY9" s="301">
        <v>1.1000000000000001</v>
      </c>
      <c r="AZ9" s="301">
        <v>1.1000000000000001</v>
      </c>
      <c r="BA9" s="301">
        <v>1.1000000000000001</v>
      </c>
      <c r="BB9" s="301">
        <v>1.1000000000000001</v>
      </c>
      <c r="BC9" s="301">
        <v>1.1000000000000001</v>
      </c>
      <c r="BD9" s="301">
        <v>1.1000000000000001</v>
      </c>
      <c r="BE9" s="301">
        <v>1.1000000000000001</v>
      </c>
      <c r="BF9" s="301">
        <v>0.93</v>
      </c>
      <c r="BG9" s="301">
        <v>0.93</v>
      </c>
      <c r="BH9" s="301">
        <v>0.93</v>
      </c>
      <c r="BI9" s="301">
        <v>0.93</v>
      </c>
      <c r="BJ9" s="301">
        <v>1.1000000000000001</v>
      </c>
      <c r="BK9" s="301">
        <v>1.1000000000000001</v>
      </c>
      <c r="BL9" s="301">
        <v>1.1000000000000001</v>
      </c>
      <c r="BM9" s="301">
        <v>1.1000000000000001</v>
      </c>
      <c r="BN9" s="301">
        <v>1.1000000000000001</v>
      </c>
      <c r="BO9" s="301">
        <v>1.1000000000000001</v>
      </c>
      <c r="BP9" s="301">
        <v>1.1000000000000001</v>
      </c>
      <c r="BQ9" s="301">
        <v>1.1000000000000001</v>
      </c>
      <c r="BR9" s="301">
        <v>0.93</v>
      </c>
      <c r="BS9" s="301">
        <v>0.93</v>
      </c>
      <c r="BT9" s="301">
        <v>0.93</v>
      </c>
      <c r="BU9" s="301">
        <v>0.93</v>
      </c>
      <c r="BV9" s="301">
        <v>1.1000000000000001</v>
      </c>
      <c r="BW9" s="301">
        <v>1.1000000000000001</v>
      </c>
      <c r="BX9" s="301">
        <v>1.1000000000000001</v>
      </c>
      <c r="BY9" s="301">
        <v>1.1000000000000001</v>
      </c>
      <c r="BZ9" s="301">
        <v>1.1000000000000001</v>
      </c>
      <c r="CA9" s="301">
        <v>1.1000000000000001</v>
      </c>
      <c r="CB9" s="301">
        <v>1.1000000000000001</v>
      </c>
      <c r="CC9" s="301">
        <v>1.1000000000000001</v>
      </c>
      <c r="CD9" s="301">
        <v>0.93</v>
      </c>
      <c r="CE9" s="301">
        <v>0.93</v>
      </c>
      <c r="CF9" s="301">
        <v>0.93</v>
      </c>
      <c r="CG9" s="301">
        <v>0.93</v>
      </c>
      <c r="CH9" s="301">
        <v>1.1000000000000001</v>
      </c>
      <c r="CI9" s="301">
        <v>1.1000000000000001</v>
      </c>
      <c r="CJ9" s="301">
        <v>1.1000000000000001</v>
      </c>
      <c r="CK9" s="301">
        <v>1.1000000000000001</v>
      </c>
      <c r="CL9" s="301">
        <v>1.1000000000000001</v>
      </c>
      <c r="CM9" s="301">
        <v>1.1000000000000001</v>
      </c>
      <c r="CN9" s="301">
        <v>1.1000000000000001</v>
      </c>
      <c r="CO9" s="301">
        <v>1.1000000000000001</v>
      </c>
      <c r="CP9" s="301">
        <v>0.93</v>
      </c>
      <c r="CQ9" s="301">
        <v>0.93</v>
      </c>
      <c r="CR9" s="301">
        <v>0.93</v>
      </c>
      <c r="CS9" s="301">
        <v>0.93</v>
      </c>
      <c r="CT9" s="301">
        <v>1.1000000000000001</v>
      </c>
      <c r="CU9" s="301">
        <v>1.1000000000000001</v>
      </c>
      <c r="CV9" s="301">
        <v>1.1000000000000001</v>
      </c>
      <c r="CW9" s="301">
        <v>1.1000000000000001</v>
      </c>
      <c r="CX9" s="301">
        <v>1.1000000000000001</v>
      </c>
      <c r="CY9" s="301">
        <v>1.1000000000000001</v>
      </c>
      <c r="CZ9" s="301">
        <v>1.1000000000000001</v>
      </c>
      <c r="DA9" s="301">
        <v>1.1000000000000001</v>
      </c>
      <c r="DB9" s="301">
        <v>0.93</v>
      </c>
      <c r="DC9" s="301">
        <v>0.93</v>
      </c>
      <c r="DD9" s="301">
        <v>0.93</v>
      </c>
      <c r="DE9" s="301">
        <v>0.93</v>
      </c>
      <c r="DF9" s="301">
        <v>1.1000000000000001</v>
      </c>
      <c r="DG9" s="301">
        <v>1.1000000000000001</v>
      </c>
      <c r="DH9" s="301">
        <v>1.1000000000000001</v>
      </c>
      <c r="DI9" s="301">
        <v>1.1000000000000001</v>
      </c>
      <c r="DJ9" s="301">
        <v>1.1000000000000001</v>
      </c>
      <c r="DK9" s="301">
        <v>1.1000000000000001</v>
      </c>
      <c r="DL9" s="301">
        <v>1.1000000000000001</v>
      </c>
      <c r="DM9" s="301">
        <v>1.1000000000000001</v>
      </c>
      <c r="DN9" s="301">
        <v>0.93</v>
      </c>
      <c r="DO9" s="301">
        <v>0.93</v>
      </c>
      <c r="DP9" s="301">
        <v>0.93</v>
      </c>
      <c r="DQ9" s="301">
        <v>0.93</v>
      </c>
      <c r="DR9" s="301">
        <v>1.1000000000000001</v>
      </c>
      <c r="DS9" s="301">
        <v>1.1000000000000001</v>
      </c>
      <c r="DT9" s="301">
        <v>1.1000000000000001</v>
      </c>
      <c r="DU9" s="301">
        <v>1.1000000000000001</v>
      </c>
      <c r="DV9" s="301">
        <v>1.1000000000000001</v>
      </c>
      <c r="DW9" s="164"/>
    </row>
    <row r="10" spans="1:128" x14ac:dyDescent="0.2">
      <c r="A10" s="165" t="str">
        <f ca="1">Language!A$611 &amp; C8 &amp; Language!A$1475</f>
        <v>цена за единицу (тонн), без НДС</v>
      </c>
      <c r="B10" s="299">
        <v>32</v>
      </c>
      <c r="C10" s="160" t="str">
        <f ca="1">CHOOSE(D10,CurName1,CurName2,CurName3)</f>
        <v>тыс. руб.</v>
      </c>
      <c r="D10" s="158">
        <f>D7</f>
        <v>1</v>
      </c>
      <c r="E10" s="154" t="s">
        <v>768</v>
      </c>
      <c r="F10" s="154" t="s">
        <v>1921</v>
      </c>
      <c r="G10" s="309">
        <f t="shared" ref="G10:AL10" ca="1" si="4">IF(G$2=1,$B10,F10)*IF($B23=1,G23,G22)</f>
        <v>32</v>
      </c>
      <c r="H10" s="309">
        <f t="shared" ca="1" si="4"/>
        <v>32.180932652396969</v>
      </c>
      <c r="I10" s="309">
        <f t="shared" ca="1" si="4"/>
        <v>32.362888324315918</v>
      </c>
      <c r="J10" s="309">
        <f t="shared" ca="1" si="4"/>
        <v>32.545872800057964</v>
      </c>
      <c r="K10" s="309">
        <f t="shared" ca="1" si="4"/>
        <v>32.729891896629489</v>
      </c>
      <c r="L10" s="309">
        <f t="shared" ca="1" si="4"/>
        <v>32.914951463927089</v>
      </c>
      <c r="M10" s="309">
        <f t="shared" ca="1" si="4"/>
        <v>33.101057384923521</v>
      </c>
      <c r="N10" s="309">
        <f t="shared" ca="1" si="4"/>
        <v>33.288215575854721</v>
      </c>
      <c r="O10" s="309">
        <f t="shared" ca="1" si="4"/>
        <v>33.476431986407896</v>
      </c>
      <c r="P10" s="309">
        <f t="shared" ca="1" si="4"/>
        <v>33.665712599910627</v>
      </c>
      <c r="Q10" s="309">
        <f t="shared" ca="1" si="4"/>
        <v>33.856063433521122</v>
      </c>
      <c r="R10" s="309">
        <f t="shared" ca="1" si="4"/>
        <v>34.047490538419467</v>
      </c>
      <c r="S10" s="309">
        <f t="shared" ca="1" si="4"/>
        <v>34.239999999999995</v>
      </c>
      <c r="T10" s="309">
        <f t="shared" ca="1" si="4"/>
        <v>34.43359793806475</v>
      </c>
      <c r="U10" s="309">
        <f t="shared" ca="1" si="4"/>
        <v>34.628290507018029</v>
      </c>
      <c r="V10" s="309">
        <f t="shared" ca="1" si="4"/>
        <v>34.824083896062014</v>
      </c>
      <c r="W10" s="309">
        <f t="shared" ca="1" si="4"/>
        <v>35.020984329393549</v>
      </c>
      <c r="X10" s="309">
        <f t="shared" ca="1" si="4"/>
        <v>35.21899806640198</v>
      </c>
      <c r="Y10" s="309">
        <f t="shared" ca="1" si="4"/>
        <v>35.418131401868159</v>
      </c>
      <c r="Z10" s="309">
        <f t="shared" ca="1" si="4"/>
        <v>35.618390666164544</v>
      </c>
      <c r="AA10" s="309">
        <f t="shared" ca="1" si="4"/>
        <v>35.819782225456436</v>
      </c>
      <c r="AB10" s="309">
        <f t="shared" ca="1" si="4"/>
        <v>36.022312481904365</v>
      </c>
      <c r="AC10" s="309">
        <f t="shared" ca="1" si="4"/>
        <v>36.225987873867595</v>
      </c>
      <c r="AD10" s="309">
        <f t="shared" ca="1" si="4"/>
        <v>36.430814876108826</v>
      </c>
      <c r="AE10" s="309">
        <f t="shared" ca="1" si="4"/>
        <v>36.636799999999994</v>
      </c>
      <c r="AF10" s="309">
        <f t="shared" ca="1" si="4"/>
        <v>36.84394979372928</v>
      </c>
      <c r="AG10" s="309">
        <f t="shared" ca="1" si="4"/>
        <v>37.052270842509287</v>
      </c>
      <c r="AH10" s="309">
        <f t="shared" ca="1" si="4"/>
        <v>37.261769768786351</v>
      </c>
      <c r="AI10" s="309">
        <f t="shared" ca="1" si="4"/>
        <v>37.472453232451095</v>
      </c>
      <c r="AJ10" s="309">
        <f t="shared" ca="1" si="4"/>
        <v>37.68432793105012</v>
      </c>
      <c r="AK10" s="309">
        <f t="shared" ca="1" si="4"/>
        <v>37.897400599998932</v>
      </c>
      <c r="AL10" s="309">
        <f t="shared" ca="1" si="4"/>
        <v>38.111678012796062</v>
      </c>
      <c r="AM10" s="309">
        <f t="shared" ref="AM10:BR10" ca="1" si="5">IF(AM$2=1,$B10,AL10)*IF($B23=1,AM23,AM22)</f>
        <v>38.327166981238385</v>
      </c>
      <c r="AN10" s="309">
        <f t="shared" ca="1" si="5"/>
        <v>38.543874355637662</v>
      </c>
      <c r="AO10" s="309">
        <f t="shared" ca="1" si="5"/>
        <v>38.761807025038323</v>
      </c>
      <c r="AP10" s="309">
        <f t="shared" ca="1" si="5"/>
        <v>38.980971917436435</v>
      </c>
      <c r="AQ10" s="309">
        <f t="shared" ca="1" si="5"/>
        <v>39.201375999999982</v>
      </c>
      <c r="AR10" s="309">
        <f t="shared" ca="1" si="5"/>
        <v>39.423026279290319</v>
      </c>
      <c r="AS10" s="309">
        <f t="shared" ca="1" si="5"/>
        <v>39.645929801484925</v>
      </c>
      <c r="AT10" s="309">
        <f t="shared" ca="1" si="5"/>
        <v>39.870093652601383</v>
      </c>
      <c r="AU10" s="309">
        <f t="shared" ca="1" si="5"/>
        <v>40.095524958722656</v>
      </c>
      <c r="AV10" s="309">
        <f t="shared" ca="1" si="5"/>
        <v>40.322230886223608</v>
      </c>
      <c r="AW10" s="309">
        <f t="shared" ca="1" si="5"/>
        <v>40.550218641998839</v>
      </c>
      <c r="AX10" s="309">
        <f t="shared" ca="1" si="5"/>
        <v>40.779495473691775</v>
      </c>
      <c r="AY10" s="309">
        <f t="shared" ca="1" si="5"/>
        <v>41.010068669925062</v>
      </c>
      <c r="AZ10" s="309">
        <f t="shared" ca="1" si="5"/>
        <v>41.241945560532294</v>
      </c>
      <c r="BA10" s="309">
        <f t="shared" ca="1" si="5"/>
        <v>41.475133516790997</v>
      </c>
      <c r="BB10" s="309">
        <f t="shared" ca="1" si="5"/>
        <v>41.709639951656982</v>
      </c>
      <c r="BC10" s="309">
        <f t="shared" ca="1" si="5"/>
        <v>41.945472319999979</v>
      </c>
      <c r="BD10" s="309">
        <f t="shared" ca="1" si="5"/>
        <v>42.182638118840643</v>
      </c>
      <c r="BE10" s="309">
        <f t="shared" ca="1" si="5"/>
        <v>42.421144887588873</v>
      </c>
      <c r="BF10" s="309">
        <f t="shared" ca="1" si="5"/>
        <v>42.661000208283482</v>
      </c>
      <c r="BG10" s="309">
        <f t="shared" ca="1" si="5"/>
        <v>42.902211705833246</v>
      </c>
      <c r="BH10" s="309">
        <f t="shared" ca="1" si="5"/>
        <v>43.144787048259268</v>
      </c>
      <c r="BI10" s="309">
        <f t="shared" ca="1" si="5"/>
        <v>43.388733946938764</v>
      </c>
      <c r="BJ10" s="309">
        <f t="shared" ca="1" si="5"/>
        <v>43.634060156850204</v>
      </c>
      <c r="BK10" s="309">
        <f t="shared" ca="1" si="5"/>
        <v>43.880773476819826</v>
      </c>
      <c r="BL10" s="309">
        <f t="shared" ca="1" si="5"/>
        <v>44.128881749769562</v>
      </c>
      <c r="BM10" s="309">
        <f t="shared" ca="1" si="5"/>
        <v>44.378392862966372</v>
      </c>
      <c r="BN10" s="309">
        <f t="shared" ca="1" si="5"/>
        <v>44.629314748272975</v>
      </c>
      <c r="BO10" s="309">
        <f t="shared" ca="1" si="5"/>
        <v>44.881655382399984</v>
      </c>
      <c r="BP10" s="309">
        <f t="shared" ca="1" si="5"/>
        <v>45.135422787159492</v>
      </c>
      <c r="BQ10" s="309">
        <f t="shared" ca="1" si="5"/>
        <v>45.390625029720098</v>
      </c>
      <c r="BR10" s="309">
        <f t="shared" ca="1" si="5"/>
        <v>45.647270222863334</v>
      </c>
      <c r="BS10" s="309">
        <f t="shared" ref="BS10:CX10" ca="1" si="6">IF(BS$2=1,$B10,BR10)*IF($B23=1,BS23,BS22)</f>
        <v>45.905366525241575</v>
      </c>
      <c r="BT10" s="309">
        <f t="shared" ca="1" si="6"/>
        <v>46.164922141637419</v>
      </c>
      <c r="BU10" s="309">
        <f t="shared" ca="1" si="6"/>
        <v>46.425945323224482</v>
      </c>
      <c r="BV10" s="309">
        <f t="shared" ca="1" si="6"/>
        <v>46.688444367829725</v>
      </c>
      <c r="BW10" s="309">
        <f t="shared" ca="1" si="6"/>
        <v>46.95242762019722</v>
      </c>
      <c r="BX10" s="309">
        <f t="shared" ca="1" si="6"/>
        <v>47.21790347225344</v>
      </c>
      <c r="BY10" s="309">
        <f t="shared" ca="1" si="6"/>
        <v>47.484880363374032</v>
      </c>
      <c r="BZ10" s="309">
        <f t="shared" ca="1" si="6"/>
        <v>47.753366780652094</v>
      </c>
      <c r="CA10" s="309">
        <f t="shared" ca="1" si="6"/>
        <v>48.023371259167988</v>
      </c>
      <c r="CB10" s="309">
        <f t="shared" ca="1" si="6"/>
        <v>48.294902382260666</v>
      </c>
      <c r="CC10" s="309">
        <f t="shared" ca="1" si="6"/>
        <v>48.567968781800516</v>
      </c>
      <c r="CD10" s="309">
        <f t="shared" ca="1" si="6"/>
        <v>48.842579138463776</v>
      </c>
      <c r="CE10" s="309">
        <f t="shared" ca="1" si="6"/>
        <v>49.118742182008496</v>
      </c>
      <c r="CF10" s="309">
        <f t="shared" ca="1" si="6"/>
        <v>49.39646669155205</v>
      </c>
      <c r="CG10" s="309">
        <f t="shared" ca="1" si="6"/>
        <v>49.67576149585021</v>
      </c>
      <c r="CH10" s="309">
        <f t="shared" ca="1" si="6"/>
        <v>49.956635473577819</v>
      </c>
      <c r="CI10" s="309">
        <f t="shared" ca="1" si="6"/>
        <v>50.239097553611039</v>
      </c>
      <c r="CJ10" s="309">
        <f t="shared" ca="1" si="6"/>
        <v>50.523156715311195</v>
      </c>
      <c r="CK10" s="309">
        <f t="shared" ca="1" si="6"/>
        <v>50.808821988810223</v>
      </c>
      <c r="CL10" s="309">
        <f t="shared" ca="1" si="6"/>
        <v>51.096102455297753</v>
      </c>
      <c r="CM10" s="309">
        <f t="shared" ca="1" si="6"/>
        <v>51.385007247309765</v>
      </c>
      <c r="CN10" s="309">
        <f t="shared" ca="1" si="6"/>
        <v>51.675545549018928</v>
      </c>
      <c r="CO10" s="309">
        <f t="shared" ca="1" si="6"/>
        <v>51.967726596526568</v>
      </c>
      <c r="CP10" s="309">
        <f t="shared" ca="1" si="6"/>
        <v>52.26155967815626</v>
      </c>
      <c r="CQ10" s="309">
        <f t="shared" ca="1" si="6"/>
        <v>52.557054134749116</v>
      </c>
      <c r="CR10" s="309">
        <f t="shared" ca="1" si="6"/>
        <v>52.854219359960716</v>
      </c>
      <c r="CS10" s="309">
        <f t="shared" ca="1" si="6"/>
        <v>53.153064800559747</v>
      </c>
      <c r="CT10" s="309">
        <f t="shared" ca="1" si="6"/>
        <v>53.453599956728283</v>
      </c>
      <c r="CU10" s="309">
        <f t="shared" ca="1" si="6"/>
        <v>53.755834382363822</v>
      </c>
      <c r="CV10" s="309">
        <f t="shared" ca="1" si="6"/>
        <v>54.05977768538299</v>
      </c>
      <c r="CW10" s="309">
        <f t="shared" ca="1" si="6"/>
        <v>54.365439528026954</v>
      </c>
      <c r="CX10" s="309">
        <f t="shared" ca="1" si="6"/>
        <v>54.672829627168611</v>
      </c>
      <c r="CY10" s="309">
        <f t="shared" ref="CY10:DV10" ca="1" si="7">IF(CY$2=1,$B10,CX10)*IF($B23=1,CY23,CY22)</f>
        <v>54.981957754621462</v>
      </c>
      <c r="CZ10" s="309">
        <f t="shared" ca="1" si="7"/>
        <v>55.292833737450266</v>
      </c>
      <c r="DA10" s="309">
        <f t="shared" ca="1" si="7"/>
        <v>55.605467458283435</v>
      </c>
      <c r="DB10" s="309">
        <f t="shared" ca="1" si="7"/>
        <v>55.9198688556272</v>
      </c>
      <c r="DC10" s="309">
        <f t="shared" ca="1" si="7"/>
        <v>56.236047924181555</v>
      </c>
      <c r="DD10" s="309">
        <f t="shared" ca="1" si="7"/>
        <v>56.554014715157969</v>
      </c>
      <c r="DE10" s="309">
        <f t="shared" ca="1" si="7"/>
        <v>56.873779336598929</v>
      </c>
      <c r="DF10" s="309">
        <f t="shared" ca="1" si="7"/>
        <v>57.195351953699266</v>
      </c>
      <c r="DG10" s="309">
        <f t="shared" ca="1" si="7"/>
        <v>57.518742789129298</v>
      </c>
      <c r="DH10" s="309">
        <f t="shared" ca="1" si="7"/>
        <v>57.843962123359802</v>
      </c>
      <c r="DI10" s="309">
        <f t="shared" ca="1" si="7"/>
        <v>58.171020294988843</v>
      </c>
      <c r="DJ10" s="309">
        <f t="shared" ca="1" si="7"/>
        <v>58.499927701070412</v>
      </c>
      <c r="DK10" s="309">
        <f t="shared" ca="1" si="7"/>
        <v>58.830694797444963</v>
      </c>
      <c r="DL10" s="309">
        <f t="shared" ca="1" si="7"/>
        <v>59.163332099071781</v>
      </c>
      <c r="DM10" s="309">
        <f t="shared" ca="1" si="7"/>
        <v>59.497850180363272</v>
      </c>
      <c r="DN10" s="309">
        <f t="shared" ca="1" si="7"/>
        <v>59.834259675521103</v>
      </c>
      <c r="DO10" s="309">
        <f t="shared" ca="1" si="7"/>
        <v>60.172571278874258</v>
      </c>
      <c r="DP10" s="309">
        <f t="shared" ca="1" si="7"/>
        <v>60.512795745219023</v>
      </c>
      <c r="DQ10" s="309">
        <f t="shared" ca="1" si="7"/>
        <v>60.854943890160854</v>
      </c>
      <c r="DR10" s="309">
        <f t="shared" ca="1" si="7"/>
        <v>61.19902659045821</v>
      </c>
      <c r="DS10" s="309">
        <f t="shared" ca="1" si="7"/>
        <v>61.54505478436834</v>
      </c>
      <c r="DT10" s="309">
        <f t="shared" ca="1" si="7"/>
        <v>61.893039471994982</v>
      </c>
      <c r="DU10" s="309">
        <f t="shared" ca="1" si="7"/>
        <v>62.242991715638055</v>
      </c>
      <c r="DV10" s="309">
        <f t="shared" ca="1" si="7"/>
        <v>62.594922640145334</v>
      </c>
      <c r="DW10" s="161"/>
    </row>
    <row r="11" spans="1:128" collapsed="1" x14ac:dyDescent="0.2">
      <c r="A11" s="165" t="str">
        <f ca="1">Language!A$612</f>
        <v>выручка от реализации, без НДС</v>
      </c>
      <c r="B11" s="160"/>
      <c r="C11" s="160" t="str">
        <f ca="1">CHOOSE(D11,CurName1,CurName2,CurName3)</f>
        <v>тыс. руб.</v>
      </c>
      <c r="D11" s="158">
        <f>D7</f>
        <v>1</v>
      </c>
      <c r="E11" s="154" t="s">
        <v>874</v>
      </c>
      <c r="F11" s="6" t="s">
        <v>3327</v>
      </c>
      <c r="G11" s="166">
        <f t="shared" ref="G11:AL11" ca="1" si="8">G8*G10</f>
        <v>10368</v>
      </c>
      <c r="H11" s="166">
        <f t="shared" ca="1" si="8"/>
        <v>31279.866538129852</v>
      </c>
      <c r="I11" s="166">
        <f t="shared" ca="1" si="8"/>
        <v>47185.091176852606</v>
      </c>
      <c r="J11" s="166">
        <f t="shared" ca="1" si="8"/>
        <v>57996.745329703299</v>
      </c>
      <c r="K11" s="166">
        <f t="shared" ca="1" si="8"/>
        <v>68929.152334301703</v>
      </c>
      <c r="L11" s="166">
        <f t="shared" ca="1" si="8"/>
        <v>79983.332057342821</v>
      </c>
      <c r="M11" s="166">
        <f t="shared" ca="1" si="8"/>
        <v>91160.312038079384</v>
      </c>
      <c r="N11" s="166">
        <f t="shared" ca="1" si="8"/>
        <v>100304.05117316546</v>
      </c>
      <c r="O11" s="166">
        <f t="shared" ca="1" si="8"/>
        <v>119310.00359955775</v>
      </c>
      <c r="P11" s="166">
        <f t="shared" ca="1" si="8"/>
        <v>119984.59970608148</v>
      </c>
      <c r="Q11" s="166">
        <f t="shared" ca="1" si="8"/>
        <v>120663.0100770693</v>
      </c>
      <c r="R11" s="166">
        <f t="shared" ca="1" si="8"/>
        <v>121345.256278927</v>
      </c>
      <c r="S11" s="166">
        <f t="shared" ca="1" si="8"/>
        <v>122031.36</v>
      </c>
      <c r="T11" s="166">
        <f t="shared" ca="1" si="8"/>
        <v>122721.34305126278</v>
      </c>
      <c r="U11" s="166">
        <f t="shared" ca="1" si="8"/>
        <v>123415.22736701227</v>
      </c>
      <c r="V11" s="166">
        <f t="shared" ca="1" si="8"/>
        <v>104931.92959561407</v>
      </c>
      <c r="W11" s="166">
        <f t="shared" ca="1" si="8"/>
        <v>105525.22998132865</v>
      </c>
      <c r="X11" s="166">
        <f t="shared" ca="1" si="8"/>
        <v>106121.88497368245</v>
      </c>
      <c r="Y11" s="166">
        <f t="shared" ca="1" si="8"/>
        <v>106721.91354010915</v>
      </c>
      <c r="Z11" s="166">
        <f t="shared" ca="1" si="8"/>
        <v>126943.94433421045</v>
      </c>
      <c r="AA11" s="166">
        <f t="shared" ca="1" si="8"/>
        <v>127661.70385152675</v>
      </c>
      <c r="AB11" s="166">
        <f t="shared" ca="1" si="8"/>
        <v>128383.52168550718</v>
      </c>
      <c r="AC11" s="166">
        <f t="shared" ca="1" si="8"/>
        <v>129109.42078246412</v>
      </c>
      <c r="AD11" s="166">
        <f t="shared" ca="1" si="8"/>
        <v>129839.42421845187</v>
      </c>
      <c r="AE11" s="166">
        <f t="shared" ca="1" si="8"/>
        <v>130573.55519999999</v>
      </c>
      <c r="AF11" s="166">
        <f t="shared" ca="1" si="8"/>
        <v>131311.83706485116</v>
      </c>
      <c r="AG11" s="166">
        <f t="shared" ca="1" si="8"/>
        <v>132054.29328270312</v>
      </c>
      <c r="AH11" s="166">
        <f t="shared" ca="1" si="8"/>
        <v>112277.16466730705</v>
      </c>
      <c r="AI11" s="166">
        <f t="shared" ca="1" si="8"/>
        <v>112911.99608002165</v>
      </c>
      <c r="AJ11" s="166">
        <f t="shared" ca="1" si="8"/>
        <v>113550.41692184024</v>
      </c>
      <c r="AK11" s="166">
        <f t="shared" ca="1" si="8"/>
        <v>114192.4474879168</v>
      </c>
      <c r="AL11" s="166">
        <f t="shared" ca="1" si="8"/>
        <v>135830.02043760518</v>
      </c>
      <c r="AM11" s="166">
        <f t="shared" ref="AM11:BR11" ca="1" si="9">AM8*AM10</f>
        <v>136598.02312113362</v>
      </c>
      <c r="AN11" s="166">
        <f t="shared" ca="1" si="9"/>
        <v>137370.36820349263</v>
      </c>
      <c r="AO11" s="166">
        <f t="shared" ca="1" si="9"/>
        <v>138147.0802372366</v>
      </c>
      <c r="AP11" s="166">
        <f t="shared" ca="1" si="9"/>
        <v>138928.18391374347</v>
      </c>
      <c r="AQ11" s="166">
        <f t="shared" ca="1" si="9"/>
        <v>139713.70406399996</v>
      </c>
      <c r="AR11" s="166">
        <f t="shared" ca="1" si="9"/>
        <v>140503.66565939071</v>
      </c>
      <c r="AS11" s="166">
        <f t="shared" ca="1" si="9"/>
        <v>141298.0938124923</v>
      </c>
      <c r="AT11" s="166">
        <f t="shared" ca="1" si="9"/>
        <v>120136.56619401849</v>
      </c>
      <c r="AU11" s="166">
        <f t="shared" ca="1" si="9"/>
        <v>120815.83580562312</v>
      </c>
      <c r="AV11" s="166">
        <f t="shared" ca="1" si="9"/>
        <v>121498.94610636898</v>
      </c>
      <c r="AW11" s="166">
        <f t="shared" ca="1" si="9"/>
        <v>122185.91881207092</v>
      </c>
      <c r="AX11" s="166">
        <f t="shared" ca="1" si="9"/>
        <v>145338.1218682375</v>
      </c>
      <c r="AY11" s="166">
        <f t="shared" ca="1" si="9"/>
        <v>146159.88473961293</v>
      </c>
      <c r="AZ11" s="166">
        <f t="shared" ca="1" si="9"/>
        <v>146986.29397773711</v>
      </c>
      <c r="BA11" s="166">
        <f t="shared" ca="1" si="9"/>
        <v>147817.37585384314</v>
      </c>
      <c r="BB11" s="166">
        <f t="shared" ca="1" si="9"/>
        <v>148653.15678770549</v>
      </c>
      <c r="BC11" s="166">
        <f t="shared" ca="1" si="9"/>
        <v>149493.66334847995</v>
      </c>
      <c r="BD11" s="166">
        <f t="shared" ca="1" si="9"/>
        <v>150338.92225554807</v>
      </c>
      <c r="BE11" s="166">
        <f t="shared" ca="1" si="9"/>
        <v>151188.96037936676</v>
      </c>
      <c r="BF11" s="166">
        <f t="shared" ca="1" si="9"/>
        <v>128546.1258275998</v>
      </c>
      <c r="BG11" s="166">
        <f t="shared" ca="1" si="9"/>
        <v>129272.94431201674</v>
      </c>
      <c r="BH11" s="166">
        <f t="shared" ca="1" si="9"/>
        <v>130003.87233381484</v>
      </c>
      <c r="BI11" s="166">
        <f t="shared" ca="1" si="9"/>
        <v>130738.9331289159</v>
      </c>
      <c r="BJ11" s="166">
        <f t="shared" ca="1" si="9"/>
        <v>155511.79039901413</v>
      </c>
      <c r="BK11" s="166">
        <f t="shared" ca="1" si="9"/>
        <v>156391.07667138588</v>
      </c>
      <c r="BL11" s="166">
        <f t="shared" ca="1" si="9"/>
        <v>157275.33455617874</v>
      </c>
      <c r="BM11" s="166">
        <f t="shared" ca="1" si="9"/>
        <v>158164.59216361216</v>
      </c>
      <c r="BN11" s="166">
        <f t="shared" ca="1" si="9"/>
        <v>159058.8777628449</v>
      </c>
      <c r="BO11" s="166">
        <f t="shared" ca="1" si="9"/>
        <v>159958.21978287355</v>
      </c>
      <c r="BP11" s="166">
        <f t="shared" ca="1" si="9"/>
        <v>160862.64681343644</v>
      </c>
      <c r="BQ11" s="166">
        <f t="shared" ca="1" si="9"/>
        <v>161772.18760592246</v>
      </c>
      <c r="BR11" s="166">
        <f t="shared" ca="1" si="9"/>
        <v>137544.35463553181</v>
      </c>
      <c r="BS11" s="166">
        <f t="shared" ref="BS11:CX11" ca="1" si="10">BS8*BS10</f>
        <v>138322.05041385794</v>
      </c>
      <c r="BT11" s="166">
        <f t="shared" ca="1" si="10"/>
        <v>139104.14339718188</v>
      </c>
      <c r="BU11" s="166">
        <f t="shared" ca="1" si="10"/>
        <v>139890.65844794002</v>
      </c>
      <c r="BV11" s="166">
        <f t="shared" ca="1" si="10"/>
        <v>166397.61572694517</v>
      </c>
      <c r="BW11" s="166">
        <f t="shared" ca="1" si="10"/>
        <v>167338.45203838291</v>
      </c>
      <c r="BX11" s="166">
        <f t="shared" ca="1" si="10"/>
        <v>168284.60797511128</v>
      </c>
      <c r="BY11" s="166">
        <f t="shared" ca="1" si="10"/>
        <v>169236.11361506506</v>
      </c>
      <c r="BZ11" s="166">
        <f t="shared" ca="1" si="10"/>
        <v>170192.99920624407</v>
      </c>
      <c r="CA11" s="166">
        <f t="shared" ca="1" si="10"/>
        <v>171155.29516767472</v>
      </c>
      <c r="CB11" s="166">
        <f t="shared" ca="1" si="10"/>
        <v>172123.03209037703</v>
      </c>
      <c r="CC11" s="166">
        <f t="shared" ca="1" si="10"/>
        <v>173096.24073833707</v>
      </c>
      <c r="CD11" s="166">
        <f t="shared" ca="1" si="10"/>
        <v>147172.45946001908</v>
      </c>
      <c r="CE11" s="166">
        <f t="shared" ca="1" si="10"/>
        <v>148004.59394282801</v>
      </c>
      <c r="CF11" s="166">
        <f t="shared" ca="1" si="10"/>
        <v>148841.43343498465</v>
      </c>
      <c r="CG11" s="166">
        <f t="shared" ca="1" si="10"/>
        <v>149683.00453929586</v>
      </c>
      <c r="CH11" s="166">
        <f t="shared" ca="1" si="10"/>
        <v>178045.44882783137</v>
      </c>
      <c r="CI11" s="166">
        <f t="shared" ca="1" si="10"/>
        <v>179052.14368106978</v>
      </c>
      <c r="CJ11" s="166">
        <f t="shared" ca="1" si="10"/>
        <v>180064.53053336914</v>
      </c>
      <c r="CK11" s="166">
        <f t="shared" ca="1" si="10"/>
        <v>181082.64156811967</v>
      </c>
      <c r="CL11" s="166">
        <f t="shared" ca="1" si="10"/>
        <v>182106.5091506812</v>
      </c>
      <c r="CM11" s="166">
        <f t="shared" ca="1" si="10"/>
        <v>183136.16582941203</v>
      </c>
      <c r="CN11" s="166">
        <f t="shared" ca="1" si="10"/>
        <v>184171.6443367035</v>
      </c>
      <c r="CO11" s="166">
        <f t="shared" ca="1" si="10"/>
        <v>185212.97759002072</v>
      </c>
      <c r="CP11" s="166">
        <f t="shared" ca="1" si="10"/>
        <v>157474.53162222047</v>
      </c>
      <c r="CQ11" s="166">
        <f t="shared" ca="1" si="10"/>
        <v>158364.91551882605</v>
      </c>
      <c r="CR11" s="166">
        <f t="shared" ca="1" si="10"/>
        <v>159260.33377543365</v>
      </c>
      <c r="CS11" s="166">
        <f t="shared" ca="1" si="10"/>
        <v>160160.81485704664</v>
      </c>
      <c r="CT11" s="166">
        <f t="shared" ca="1" si="10"/>
        <v>190508.63024577961</v>
      </c>
      <c r="CU11" s="166">
        <f t="shared" ca="1" si="10"/>
        <v>191585.79373874469</v>
      </c>
      <c r="CV11" s="166">
        <f t="shared" ca="1" si="10"/>
        <v>192669.04767070501</v>
      </c>
      <c r="CW11" s="166">
        <f t="shared" ca="1" si="10"/>
        <v>193758.42647788808</v>
      </c>
      <c r="CX11" s="166">
        <f t="shared" ca="1" si="10"/>
        <v>194853.96479122897</v>
      </c>
      <c r="CY11" s="166">
        <f t="shared" ref="CY11:DV11" ca="1" si="11">CY8*CY10</f>
        <v>195955.69743747092</v>
      </c>
      <c r="CZ11" s="166">
        <f t="shared" ca="1" si="11"/>
        <v>197063.65944027278</v>
      </c>
      <c r="DA11" s="166">
        <f t="shared" ca="1" si="11"/>
        <v>198177.88602132219</v>
      </c>
      <c r="DB11" s="166">
        <f t="shared" ca="1" si="11"/>
        <v>168497.74883577588</v>
      </c>
      <c r="DC11" s="166">
        <f t="shared" ca="1" si="11"/>
        <v>169450.45960514387</v>
      </c>
      <c r="DD11" s="166">
        <f t="shared" ca="1" si="11"/>
        <v>170408.55713971402</v>
      </c>
      <c r="DE11" s="166">
        <f t="shared" ca="1" si="11"/>
        <v>171372.07189703992</v>
      </c>
      <c r="DF11" s="166">
        <f t="shared" ca="1" si="11"/>
        <v>203844.23436298422</v>
      </c>
      <c r="DG11" s="166">
        <f t="shared" ca="1" si="11"/>
        <v>204996.79930045686</v>
      </c>
      <c r="DH11" s="166">
        <f t="shared" ca="1" si="11"/>
        <v>206155.88100765436</v>
      </c>
      <c r="DI11" s="166">
        <f t="shared" ca="1" si="11"/>
        <v>207321.51633134027</v>
      </c>
      <c r="DJ11" s="166">
        <f t="shared" ca="1" si="11"/>
        <v>208493.74232661497</v>
      </c>
      <c r="DK11" s="166">
        <f t="shared" ca="1" si="11"/>
        <v>209672.59625809386</v>
      </c>
      <c r="DL11" s="166">
        <f t="shared" ca="1" si="11"/>
        <v>210858.11560109185</v>
      </c>
      <c r="DM11" s="166">
        <f t="shared" ca="1" si="11"/>
        <v>212050.33804281472</v>
      </c>
      <c r="DN11" s="166">
        <f t="shared" ca="1" si="11"/>
        <v>180292.59125428021</v>
      </c>
      <c r="DO11" s="166">
        <f t="shared" ca="1" si="11"/>
        <v>181311.99177750392</v>
      </c>
      <c r="DP11" s="166">
        <f t="shared" ca="1" si="11"/>
        <v>182337.15613949398</v>
      </c>
      <c r="DQ11" s="166">
        <f t="shared" ca="1" si="11"/>
        <v>183368.1169298327</v>
      </c>
      <c r="DR11" s="166">
        <f t="shared" ca="1" si="11"/>
        <v>218113.33076839309</v>
      </c>
      <c r="DS11" s="166">
        <f t="shared" ca="1" si="11"/>
        <v>219346.5752514888</v>
      </c>
      <c r="DT11" s="166">
        <f t="shared" ca="1" si="11"/>
        <v>220586.79267819013</v>
      </c>
      <c r="DU11" s="166">
        <f t="shared" ca="1" si="11"/>
        <v>221834.02247453405</v>
      </c>
      <c r="DV11" s="166">
        <f t="shared" ca="1" si="11"/>
        <v>223088.30428947799</v>
      </c>
      <c r="DW11" s="166"/>
      <c r="DX11" s="167">
        <f ca="1">SUM(G11:DW11)</f>
        <v>18137841.181546193</v>
      </c>
    </row>
    <row r="12" spans="1:128" hidden="1" outlineLevel="1" x14ac:dyDescent="0.2">
      <c r="A12" s="165" t="str">
        <f ca="1">Language!A$594</f>
        <v>выручка от реализации, с НДС</v>
      </c>
      <c r="B12" s="160"/>
      <c r="C12" s="160" t="str">
        <f ca="1">CHOOSE(D12,CurName1,CurName2,CurName3)</f>
        <v>тыс. руб.</v>
      </c>
      <c r="D12" s="158">
        <f>D7</f>
        <v>1</v>
      </c>
      <c r="F12" s="154" t="s">
        <v>693</v>
      </c>
      <c r="G12" s="166">
        <f t="shared" ref="G12:BR12" ca="1" si="12">G11+G24+G25</f>
        <v>12441.6</v>
      </c>
      <c r="H12" s="166">
        <f t="shared" ca="1" si="12"/>
        <v>37535.839845755821</v>
      </c>
      <c r="I12" s="166">
        <f t="shared" ca="1" si="12"/>
        <v>56622.10941222313</v>
      </c>
      <c r="J12" s="166">
        <f t="shared" ca="1" si="12"/>
        <v>69596.094395643959</v>
      </c>
      <c r="K12" s="166">
        <f t="shared" ca="1" si="12"/>
        <v>82714.982801162041</v>
      </c>
      <c r="L12" s="166">
        <f t="shared" ca="1" si="12"/>
        <v>95979.998468811391</v>
      </c>
      <c r="M12" s="166">
        <f t="shared" ca="1" si="12"/>
        <v>109392.37444569526</v>
      </c>
      <c r="N12" s="166">
        <f t="shared" ca="1" si="12"/>
        <v>120364.86140779854</v>
      </c>
      <c r="O12" s="166">
        <f t="shared" ca="1" si="12"/>
        <v>143172.0043194693</v>
      </c>
      <c r="P12" s="166">
        <f t="shared" ca="1" si="12"/>
        <v>143981.5196472978</v>
      </c>
      <c r="Q12" s="166">
        <f t="shared" ca="1" si="12"/>
        <v>144795.61209248315</v>
      </c>
      <c r="R12" s="166">
        <f t="shared" ca="1" si="12"/>
        <v>145614.3075347124</v>
      </c>
      <c r="S12" s="166">
        <f t="shared" ca="1" si="12"/>
        <v>146437.63200000001</v>
      </c>
      <c r="T12" s="166">
        <f t="shared" ca="1" si="12"/>
        <v>147265.61166151534</v>
      </c>
      <c r="U12" s="166">
        <f t="shared" ca="1" si="12"/>
        <v>148098.27284041472</v>
      </c>
      <c r="V12" s="166">
        <f t="shared" ca="1" si="12"/>
        <v>125918.31551473688</v>
      </c>
      <c r="W12" s="166">
        <f t="shared" ca="1" si="12"/>
        <v>126630.27597759439</v>
      </c>
      <c r="X12" s="166">
        <f t="shared" ca="1" si="12"/>
        <v>127346.26196841894</v>
      </c>
      <c r="Y12" s="166">
        <f t="shared" ca="1" si="12"/>
        <v>128066.29624813098</v>
      </c>
      <c r="Z12" s="166">
        <f t="shared" ca="1" si="12"/>
        <v>152332.73320105253</v>
      </c>
      <c r="AA12" s="166">
        <f t="shared" ca="1" si="12"/>
        <v>153194.04462183209</v>
      </c>
      <c r="AB12" s="166">
        <f t="shared" ca="1" si="12"/>
        <v>154060.22602260861</v>
      </c>
      <c r="AC12" s="166">
        <f t="shared" ca="1" si="12"/>
        <v>154931.30493895695</v>
      </c>
      <c r="AD12" s="166">
        <f t="shared" ca="1" si="12"/>
        <v>155807.30906214225</v>
      </c>
      <c r="AE12" s="166">
        <f t="shared" ca="1" si="12"/>
        <v>156688.26624</v>
      </c>
      <c r="AF12" s="166">
        <f t="shared" ca="1" si="12"/>
        <v>157574.20447782139</v>
      </c>
      <c r="AG12" s="166">
        <f t="shared" ca="1" si="12"/>
        <v>158465.15193924375</v>
      </c>
      <c r="AH12" s="166">
        <f t="shared" ca="1" si="12"/>
        <v>134732.59760076847</v>
      </c>
      <c r="AI12" s="166">
        <f t="shared" ca="1" si="12"/>
        <v>135494.39529602599</v>
      </c>
      <c r="AJ12" s="166">
        <f t="shared" ca="1" si="12"/>
        <v>136260.5003062083</v>
      </c>
      <c r="AK12" s="166">
        <f t="shared" ca="1" si="12"/>
        <v>137030.93698550016</v>
      </c>
      <c r="AL12" s="166">
        <f t="shared" ca="1" si="12"/>
        <v>162996.02452512621</v>
      </c>
      <c r="AM12" s="166">
        <f t="shared" ca="1" si="12"/>
        <v>163917.62774536034</v>
      </c>
      <c r="AN12" s="166">
        <f t="shared" ca="1" si="12"/>
        <v>164844.44184419117</v>
      </c>
      <c r="AO12" s="166">
        <f t="shared" ca="1" si="12"/>
        <v>165776.49628468393</v>
      </c>
      <c r="AP12" s="166">
        <f t="shared" ca="1" si="12"/>
        <v>166713.82069649216</v>
      </c>
      <c r="AQ12" s="166">
        <f t="shared" ca="1" si="12"/>
        <v>167656.44487679994</v>
      </c>
      <c r="AR12" s="166">
        <f t="shared" ca="1" si="12"/>
        <v>168604.39879126885</v>
      </c>
      <c r="AS12" s="166">
        <f t="shared" ca="1" si="12"/>
        <v>169557.71257499076</v>
      </c>
      <c r="AT12" s="166">
        <f t="shared" ca="1" si="12"/>
        <v>144163.8794328222</v>
      </c>
      <c r="AU12" s="166">
        <f t="shared" ca="1" si="12"/>
        <v>144979.00296674774</v>
      </c>
      <c r="AV12" s="166">
        <f t="shared" ca="1" si="12"/>
        <v>145798.73532764279</v>
      </c>
      <c r="AW12" s="166">
        <f t="shared" ca="1" si="12"/>
        <v>146623.10257448509</v>
      </c>
      <c r="AX12" s="166">
        <f t="shared" ca="1" si="12"/>
        <v>174405.746241885</v>
      </c>
      <c r="AY12" s="166">
        <f t="shared" ca="1" si="12"/>
        <v>175391.86168753551</v>
      </c>
      <c r="AZ12" s="166">
        <f t="shared" ca="1" si="12"/>
        <v>176383.55277328452</v>
      </c>
      <c r="BA12" s="166">
        <f t="shared" ca="1" si="12"/>
        <v>177380.85102461177</v>
      </c>
      <c r="BB12" s="166">
        <f t="shared" ca="1" si="12"/>
        <v>178383.7881452466</v>
      </c>
      <c r="BC12" s="166">
        <f t="shared" ca="1" si="12"/>
        <v>179392.39601817593</v>
      </c>
      <c r="BD12" s="166">
        <f t="shared" ca="1" si="12"/>
        <v>180406.70670665769</v>
      </c>
      <c r="BE12" s="166">
        <f t="shared" ca="1" si="12"/>
        <v>181426.75245524012</v>
      </c>
      <c r="BF12" s="166">
        <f t="shared" ca="1" si="12"/>
        <v>154255.35099311976</v>
      </c>
      <c r="BG12" s="166">
        <f t="shared" ca="1" si="12"/>
        <v>155127.5331744201</v>
      </c>
      <c r="BH12" s="166">
        <f t="shared" ca="1" si="12"/>
        <v>156004.64680057782</v>
      </c>
      <c r="BI12" s="166">
        <f t="shared" ca="1" si="12"/>
        <v>156886.71975469909</v>
      </c>
      <c r="BJ12" s="166">
        <f t="shared" ca="1" si="12"/>
        <v>186614.14847881696</v>
      </c>
      <c r="BK12" s="166">
        <f t="shared" ca="1" si="12"/>
        <v>187669.29200566304</v>
      </c>
      <c r="BL12" s="166">
        <f t="shared" ca="1" si="12"/>
        <v>188730.40146741449</v>
      </c>
      <c r="BM12" s="166">
        <f t="shared" ca="1" si="12"/>
        <v>189797.51059633458</v>
      </c>
      <c r="BN12" s="166">
        <f t="shared" ca="1" si="12"/>
        <v>190870.65331541389</v>
      </c>
      <c r="BO12" s="166">
        <f t="shared" ca="1" si="12"/>
        <v>191949.86373944825</v>
      </c>
      <c r="BP12" s="166">
        <f t="shared" ca="1" si="12"/>
        <v>193035.17617612373</v>
      </c>
      <c r="BQ12" s="166">
        <f t="shared" ca="1" si="12"/>
        <v>194126.62512710696</v>
      </c>
      <c r="BR12" s="166">
        <f t="shared" ca="1" si="12"/>
        <v>165053.22556263817</v>
      </c>
      <c r="BS12" s="166">
        <f t="shared" ref="BS12:DV12" ca="1" si="13">BS11+BS24+BS25</f>
        <v>165986.46049662953</v>
      </c>
      <c r="BT12" s="166">
        <f t="shared" ca="1" si="13"/>
        <v>166924.97207661826</v>
      </c>
      <c r="BU12" s="166">
        <f t="shared" ca="1" si="13"/>
        <v>167868.79013752803</v>
      </c>
      <c r="BV12" s="166">
        <f t="shared" ca="1" si="13"/>
        <v>199677.13887233421</v>
      </c>
      <c r="BW12" s="166">
        <f t="shared" ca="1" si="13"/>
        <v>200806.1424460595</v>
      </c>
      <c r="BX12" s="166">
        <f t="shared" ca="1" si="13"/>
        <v>201941.52957013354</v>
      </c>
      <c r="BY12" s="166">
        <f t="shared" ca="1" si="13"/>
        <v>203083.33633807808</v>
      </c>
      <c r="BZ12" s="166">
        <f t="shared" ca="1" si="13"/>
        <v>204231.5990474929</v>
      </c>
      <c r="CA12" s="166">
        <f t="shared" ca="1" si="13"/>
        <v>205386.35420120967</v>
      </c>
      <c r="CB12" s="166">
        <f t="shared" ca="1" si="13"/>
        <v>206547.63850845245</v>
      </c>
      <c r="CC12" s="166">
        <f t="shared" ca="1" si="13"/>
        <v>207715.48888600449</v>
      </c>
      <c r="CD12" s="166">
        <f t="shared" ca="1" si="13"/>
        <v>176606.95135202288</v>
      </c>
      <c r="CE12" s="166">
        <f t="shared" ca="1" si="13"/>
        <v>177605.51273139362</v>
      </c>
      <c r="CF12" s="166">
        <f t="shared" ca="1" si="13"/>
        <v>178609.72012198158</v>
      </c>
      <c r="CG12" s="166">
        <f t="shared" ca="1" si="13"/>
        <v>179619.60544715502</v>
      </c>
      <c r="CH12" s="166">
        <f t="shared" ca="1" si="13"/>
        <v>213654.53859339765</v>
      </c>
      <c r="CI12" s="166">
        <f t="shared" ca="1" si="13"/>
        <v>214862.57241728372</v>
      </c>
      <c r="CJ12" s="166">
        <f t="shared" ca="1" si="13"/>
        <v>216077.43664004296</v>
      </c>
      <c r="CK12" s="166">
        <f t="shared" ca="1" si="13"/>
        <v>217299.16988174361</v>
      </c>
      <c r="CL12" s="166">
        <f t="shared" ca="1" si="13"/>
        <v>218527.81098081745</v>
      </c>
      <c r="CM12" s="166">
        <f t="shared" ca="1" si="13"/>
        <v>219763.39899529444</v>
      </c>
      <c r="CN12" s="166">
        <f t="shared" ca="1" si="13"/>
        <v>221005.97320404419</v>
      </c>
      <c r="CO12" s="166">
        <f t="shared" ca="1" si="13"/>
        <v>222255.57310802487</v>
      </c>
      <c r="CP12" s="166">
        <f t="shared" ca="1" si="13"/>
        <v>188969.43794666458</v>
      </c>
      <c r="CQ12" s="166">
        <f t="shared" ca="1" si="13"/>
        <v>190037.89862259125</v>
      </c>
      <c r="CR12" s="166">
        <f t="shared" ca="1" si="13"/>
        <v>191112.40053052039</v>
      </c>
      <c r="CS12" s="166">
        <f t="shared" ca="1" si="13"/>
        <v>192192.97782845597</v>
      </c>
      <c r="CT12" s="166">
        <f t="shared" ca="1" si="13"/>
        <v>228610.35629493554</v>
      </c>
      <c r="CU12" s="166">
        <f t="shared" ca="1" si="13"/>
        <v>229902.95248649362</v>
      </c>
      <c r="CV12" s="166">
        <f t="shared" ca="1" si="13"/>
        <v>231202.85720484602</v>
      </c>
      <c r="CW12" s="166">
        <f t="shared" ca="1" si="13"/>
        <v>232510.1117734657</v>
      </c>
      <c r="CX12" s="166">
        <f t="shared" ca="1" si="13"/>
        <v>233824.75774947475</v>
      </c>
      <c r="CY12" s="166">
        <f t="shared" ca="1" si="13"/>
        <v>235146.83692496512</v>
      </c>
      <c r="CZ12" s="166">
        <f t="shared" ca="1" si="13"/>
        <v>236476.39132832733</v>
      </c>
      <c r="DA12" s="166">
        <f t="shared" ca="1" si="13"/>
        <v>237813.46322558663</v>
      </c>
      <c r="DB12" s="166">
        <f t="shared" ca="1" si="13"/>
        <v>202197.29860293106</v>
      </c>
      <c r="DC12" s="166">
        <f t="shared" ca="1" si="13"/>
        <v>203340.55152617264</v>
      </c>
      <c r="DD12" s="166">
        <f t="shared" ca="1" si="13"/>
        <v>204490.26856765681</v>
      </c>
      <c r="DE12" s="166">
        <f t="shared" ca="1" si="13"/>
        <v>205646.48627644789</v>
      </c>
      <c r="DF12" s="166">
        <f t="shared" ca="1" si="13"/>
        <v>244613.08123558108</v>
      </c>
      <c r="DG12" s="166">
        <f t="shared" ca="1" si="13"/>
        <v>245996.15916054824</v>
      </c>
      <c r="DH12" s="166">
        <f t="shared" ca="1" si="13"/>
        <v>247387.05720918524</v>
      </c>
      <c r="DI12" s="166">
        <f t="shared" ca="1" si="13"/>
        <v>248785.81959760832</v>
      </c>
      <c r="DJ12" s="166">
        <f t="shared" ca="1" si="13"/>
        <v>250192.49079193798</v>
      </c>
      <c r="DK12" s="166">
        <f t="shared" ca="1" si="13"/>
        <v>251607.11550971263</v>
      </c>
      <c r="DL12" s="166">
        <f t="shared" ca="1" si="13"/>
        <v>253029.73872131022</v>
      </c>
      <c r="DM12" s="166">
        <f t="shared" ca="1" si="13"/>
        <v>254460.40565137766</v>
      </c>
      <c r="DN12" s="166">
        <f t="shared" ca="1" si="13"/>
        <v>216351.10950513626</v>
      </c>
      <c r="DO12" s="166">
        <f t="shared" ca="1" si="13"/>
        <v>217574.39013300469</v>
      </c>
      <c r="DP12" s="166">
        <f t="shared" ca="1" si="13"/>
        <v>218804.58736739279</v>
      </c>
      <c r="DQ12" s="166">
        <f t="shared" ca="1" si="13"/>
        <v>220041.74031579925</v>
      </c>
      <c r="DR12" s="166">
        <f t="shared" ca="1" si="13"/>
        <v>261735.9969220717</v>
      </c>
      <c r="DS12" s="166">
        <f t="shared" ca="1" si="13"/>
        <v>263215.8903017866</v>
      </c>
      <c r="DT12" s="166">
        <f t="shared" ca="1" si="13"/>
        <v>264704.15121382818</v>
      </c>
      <c r="DU12" s="166">
        <f t="shared" ca="1" si="13"/>
        <v>266200.82696944085</v>
      </c>
      <c r="DV12" s="166">
        <f t="shared" ca="1" si="13"/>
        <v>267705.96514737362</v>
      </c>
      <c r="DW12" s="166"/>
      <c r="DX12" s="167">
        <f ca="1">SUM(G12:DW12)</f>
        <v>21765409.417855419</v>
      </c>
    </row>
    <row r="13" spans="1:128" hidden="1" outlineLevel="1" x14ac:dyDescent="0.2">
      <c r="A13" s="168" t="str">
        <f ca="1">Language!A$613</f>
        <v>дебиторская задолженность</v>
      </c>
      <c r="B13" s="147"/>
      <c r="C13" s="147" t="str">
        <f ca="1">CHOOSE(D13,CurName1,CurName2,CurName3)</f>
        <v>тыс. руб.</v>
      </c>
      <c r="D13" s="158">
        <f>D7</f>
        <v>1</v>
      </c>
      <c r="E13" s="154" t="s">
        <v>876</v>
      </c>
      <c r="F13" s="6" t="s">
        <v>3099</v>
      </c>
      <c r="G13" s="302">
        <f ca="1">IF(AND($B14=0,G$2&gt;1),F13,(G11+G24+G25)*$B14/Параметры!G$36)</f>
        <v>0</v>
      </c>
      <c r="H13" s="302">
        <f ca="1">IF(AND($B14=0,H$2&gt;1),G13,(H11+H24+H25)*$B14/Параметры!H$36)</f>
        <v>0</v>
      </c>
      <c r="I13" s="302">
        <f ca="1">IF(AND($B14=0,I$2&gt;1),H13,(I11+I24+I25)*$B14/Параметры!I$36)</f>
        <v>0</v>
      </c>
      <c r="J13" s="302">
        <f ca="1">IF(AND($B14=0,J$2&gt;1),I13,(J11+J24+J25)*$B14/Параметры!J$36)</f>
        <v>0</v>
      </c>
      <c r="K13" s="302">
        <f ca="1">IF(AND($B14=0,K$2&gt;1),J13,(K11+K24+K25)*$B14/Параметры!K$36)</f>
        <v>0</v>
      </c>
      <c r="L13" s="302">
        <f ca="1">IF(AND($B14=0,L$2&gt;1),K13,(L11+L24+L25)*$B14/Параметры!L$36)</f>
        <v>0</v>
      </c>
      <c r="M13" s="302">
        <f ca="1">IF(AND($B14=0,M$2&gt;1),L13,(M11+M24+M25)*$B14/Параметры!M$36)</f>
        <v>0</v>
      </c>
      <c r="N13" s="302">
        <f ca="1">IF(AND($B14=0,N$2&gt;1),M13,(N11+N24+N25)*$B14/Параметры!N$36)</f>
        <v>0</v>
      </c>
      <c r="O13" s="302">
        <f ca="1">IF(AND($B14=0,O$2&gt;1),N13,(O11+O24+O25)*$B14/Параметры!O$36)</f>
        <v>0</v>
      </c>
      <c r="P13" s="302">
        <f ca="1">IF(AND($B14=0,P$2&gt;1),O13,(P11+P24+P25)*$B14/Параметры!P$36)</f>
        <v>0</v>
      </c>
      <c r="Q13" s="302">
        <f ca="1">IF(AND($B14=0,Q$2&gt;1),P13,(Q11+Q24+Q25)*$B14/Параметры!Q$36)</f>
        <v>0</v>
      </c>
      <c r="R13" s="302">
        <f ca="1">IF(AND($B14=0,R$2&gt;1),Q13,(R11+R24+R25)*$B14/Параметры!R$36)</f>
        <v>0</v>
      </c>
      <c r="S13" s="302">
        <f ca="1">IF(AND($B14=0,S$2&gt;1),R13,(S11+S24+S25)*$B14/Параметры!S$36)</f>
        <v>0</v>
      </c>
      <c r="T13" s="302">
        <f ca="1">IF(AND($B14=0,T$2&gt;1),S13,(T11+T24+T25)*$B14/Параметры!T$36)</f>
        <v>0</v>
      </c>
      <c r="U13" s="302">
        <f ca="1">IF(AND($B14=0,U$2&gt;1),T13,(U11+U24+U25)*$B14/Параметры!U$36)</f>
        <v>0</v>
      </c>
      <c r="V13" s="302">
        <f ca="1">IF(AND($B14=0,V$2&gt;1),U13,(V11+V24+V25)*$B14/Параметры!V$36)</f>
        <v>0</v>
      </c>
      <c r="W13" s="302">
        <f ca="1">IF(AND($B14=0,W$2&gt;1),V13,(W11+W24+W25)*$B14/Параметры!W$36)</f>
        <v>0</v>
      </c>
      <c r="X13" s="302">
        <f ca="1">IF(AND($B14=0,X$2&gt;1),W13,(X11+X24+X25)*$B14/Параметры!X$36)</f>
        <v>0</v>
      </c>
      <c r="Y13" s="302">
        <f ca="1">IF(AND($B14=0,Y$2&gt;1),X13,(Y11+Y24+Y25)*$B14/Параметры!Y$36)</f>
        <v>0</v>
      </c>
      <c r="Z13" s="302">
        <f ca="1">IF(AND($B14=0,Z$2&gt;1),Y13,(Z11+Z24+Z25)*$B14/Параметры!Z$36)</f>
        <v>0</v>
      </c>
      <c r="AA13" s="302">
        <f ca="1">IF(AND($B14=0,AA$2&gt;1),Z13,(AA11+AA24+AA25)*$B14/Параметры!AA$36)</f>
        <v>0</v>
      </c>
      <c r="AB13" s="302">
        <f ca="1">IF(AND($B14=0,AB$2&gt;1),AA13,(AB11+AB24+AB25)*$B14/Параметры!AB$36)</f>
        <v>0</v>
      </c>
      <c r="AC13" s="302">
        <f ca="1">IF(AND($B14=0,AC$2&gt;1),AB13,(AC11+AC24+AC25)*$B14/Параметры!AC$36)</f>
        <v>0</v>
      </c>
      <c r="AD13" s="302">
        <f ca="1">IF(AND($B14=0,AD$2&gt;1),AC13,(AD11+AD24+AD25)*$B14/Параметры!AD$36)</f>
        <v>0</v>
      </c>
      <c r="AE13" s="302">
        <f ca="1">IF(AND($B14=0,AE$2&gt;1),AD13,(AE11+AE24+AE25)*$B14/Параметры!AE$36)</f>
        <v>0</v>
      </c>
      <c r="AF13" s="302">
        <f ca="1">IF(AND($B14=0,AF$2&gt;1),AE13,(AF11+AF24+AF25)*$B14/Параметры!AF$36)</f>
        <v>0</v>
      </c>
      <c r="AG13" s="302">
        <f ca="1">IF(AND($B14=0,AG$2&gt;1),AF13,(AG11+AG24+AG25)*$B14/Параметры!AG$36)</f>
        <v>0</v>
      </c>
      <c r="AH13" s="302">
        <f ca="1">IF(AND($B14=0,AH$2&gt;1),AG13,(AH11+AH24+AH25)*$B14/Параметры!AH$36)</f>
        <v>0</v>
      </c>
      <c r="AI13" s="302">
        <f ca="1">IF(AND($B14=0,AI$2&gt;1),AH13,(AI11+AI24+AI25)*$B14/Параметры!AI$36)</f>
        <v>0</v>
      </c>
      <c r="AJ13" s="302">
        <f ca="1">IF(AND($B14=0,AJ$2&gt;1),AI13,(AJ11+AJ24+AJ25)*$B14/Параметры!AJ$36)</f>
        <v>0</v>
      </c>
      <c r="AK13" s="302">
        <f ca="1">IF(AND($B14=0,AK$2&gt;1),AJ13,(AK11+AK24+AK25)*$B14/Параметры!AK$36)</f>
        <v>0</v>
      </c>
      <c r="AL13" s="302">
        <f ca="1">IF(AND($B14=0,AL$2&gt;1),AK13,(AL11+AL24+AL25)*$B14/Параметры!AL$36)</f>
        <v>0</v>
      </c>
      <c r="AM13" s="302">
        <f ca="1">IF(AND($B14=0,AM$2&gt;1),AL13,(AM11+AM24+AM25)*$B14/Параметры!AM$36)</f>
        <v>0</v>
      </c>
      <c r="AN13" s="302">
        <f ca="1">IF(AND($B14=0,AN$2&gt;1),AM13,(AN11+AN24+AN25)*$B14/Параметры!AN$36)</f>
        <v>0</v>
      </c>
      <c r="AO13" s="302">
        <f ca="1">IF(AND($B14=0,AO$2&gt;1),AN13,(AO11+AO24+AO25)*$B14/Параметры!AO$36)</f>
        <v>0</v>
      </c>
      <c r="AP13" s="302">
        <f ca="1">IF(AND($B14=0,AP$2&gt;1),AO13,(AP11+AP24+AP25)*$B14/Параметры!AP$36)</f>
        <v>0</v>
      </c>
      <c r="AQ13" s="302">
        <f ca="1">IF(AND($B14=0,AQ$2&gt;1),AP13,(AQ11+AQ24+AQ25)*$B14/Параметры!AQ$36)</f>
        <v>0</v>
      </c>
      <c r="AR13" s="302">
        <f ca="1">IF(AND($B14=0,AR$2&gt;1),AQ13,(AR11+AR24+AR25)*$B14/Параметры!AR$36)</f>
        <v>0</v>
      </c>
      <c r="AS13" s="302">
        <f ca="1">IF(AND($B14=0,AS$2&gt;1),AR13,(AS11+AS24+AS25)*$B14/Параметры!AS$36)</f>
        <v>0</v>
      </c>
      <c r="AT13" s="302">
        <f ca="1">IF(AND($B14=0,AT$2&gt;1),AS13,(AT11+AT24+AT25)*$B14/Параметры!AT$36)</f>
        <v>0</v>
      </c>
      <c r="AU13" s="302">
        <f ca="1">IF(AND($B14=0,AU$2&gt;1),AT13,(AU11+AU24+AU25)*$B14/Параметры!AU$36)</f>
        <v>0</v>
      </c>
      <c r="AV13" s="302">
        <f ca="1">IF(AND($B14=0,AV$2&gt;1),AU13,(AV11+AV24+AV25)*$B14/Параметры!AV$36)</f>
        <v>0</v>
      </c>
      <c r="AW13" s="302">
        <f ca="1">IF(AND($B14=0,AW$2&gt;1),AV13,(AW11+AW24+AW25)*$B14/Параметры!AW$36)</f>
        <v>0</v>
      </c>
      <c r="AX13" s="302">
        <f ca="1">IF(AND($B14=0,AX$2&gt;1),AW13,(AX11+AX24+AX25)*$B14/Параметры!AX$36)</f>
        <v>0</v>
      </c>
      <c r="AY13" s="302">
        <f ca="1">IF(AND($B14=0,AY$2&gt;1),AX13,(AY11+AY24+AY25)*$B14/Параметры!AY$36)</f>
        <v>0</v>
      </c>
      <c r="AZ13" s="302">
        <f ca="1">IF(AND($B14=0,AZ$2&gt;1),AY13,(AZ11+AZ24+AZ25)*$B14/Параметры!AZ$36)</f>
        <v>0</v>
      </c>
      <c r="BA13" s="302">
        <f ca="1">IF(AND($B14=0,BA$2&gt;1),AZ13,(BA11+BA24+BA25)*$B14/Параметры!BA$36)</f>
        <v>0</v>
      </c>
      <c r="BB13" s="302">
        <f ca="1">IF(AND($B14=0,BB$2&gt;1),BA13,(BB11+BB24+BB25)*$B14/Параметры!BB$36)</f>
        <v>0</v>
      </c>
      <c r="BC13" s="302">
        <f ca="1">IF(AND($B14=0,BC$2&gt;1),BB13,(BC11+BC24+BC25)*$B14/Параметры!BC$36)</f>
        <v>0</v>
      </c>
      <c r="BD13" s="302">
        <f ca="1">IF(AND($B14=0,BD$2&gt;1),BC13,(BD11+BD24+BD25)*$B14/Параметры!BD$36)</f>
        <v>0</v>
      </c>
      <c r="BE13" s="302">
        <f ca="1">IF(AND($B14=0,BE$2&gt;1),BD13,(BE11+BE24+BE25)*$B14/Параметры!BE$36)</f>
        <v>0</v>
      </c>
      <c r="BF13" s="302">
        <f ca="1">IF(AND($B14=0,BF$2&gt;1),BE13,(BF11+BF24+BF25)*$B14/Параметры!BF$36)</f>
        <v>0</v>
      </c>
      <c r="BG13" s="302">
        <f ca="1">IF(AND($B14=0,BG$2&gt;1),BF13,(BG11+BG24+BG25)*$B14/Параметры!BG$36)</f>
        <v>0</v>
      </c>
      <c r="BH13" s="302">
        <f ca="1">IF(AND($B14=0,BH$2&gt;1),BG13,(BH11+BH24+BH25)*$B14/Параметры!BH$36)</f>
        <v>0</v>
      </c>
      <c r="BI13" s="302">
        <f ca="1">IF(AND($B14=0,BI$2&gt;1),BH13,(BI11+BI24+BI25)*$B14/Параметры!BI$36)</f>
        <v>0</v>
      </c>
      <c r="BJ13" s="302">
        <f ca="1">IF(AND($B14=0,BJ$2&gt;1),BI13,(BJ11+BJ24+BJ25)*$B14/Параметры!BJ$36)</f>
        <v>0</v>
      </c>
      <c r="BK13" s="302">
        <f ca="1">IF(AND($B14=0,BK$2&gt;1),BJ13,(BK11+BK24+BK25)*$B14/Параметры!BK$36)</f>
        <v>0</v>
      </c>
      <c r="BL13" s="302">
        <f ca="1">IF(AND($B14=0,BL$2&gt;1),BK13,(BL11+BL24+BL25)*$B14/Параметры!BL$36)</f>
        <v>0</v>
      </c>
      <c r="BM13" s="302">
        <f ca="1">IF(AND($B14=0,BM$2&gt;1),BL13,(BM11+BM24+BM25)*$B14/Параметры!BM$36)</f>
        <v>0</v>
      </c>
      <c r="BN13" s="302">
        <f ca="1">IF(AND($B14=0,BN$2&gt;1),BM13,(BN11+BN24+BN25)*$B14/Параметры!BN$36)</f>
        <v>0</v>
      </c>
      <c r="BO13" s="302">
        <f ca="1">IF(AND($B14=0,BO$2&gt;1),BN13,(BO11+BO24+BO25)*$B14/Параметры!BO$36)</f>
        <v>0</v>
      </c>
      <c r="BP13" s="302">
        <f ca="1">IF(AND($B14=0,BP$2&gt;1),BO13,(BP11+BP24+BP25)*$B14/Параметры!BP$36)</f>
        <v>0</v>
      </c>
      <c r="BQ13" s="302">
        <f ca="1">IF(AND($B14=0,BQ$2&gt;1),BP13,(BQ11+BQ24+BQ25)*$B14/Параметры!BQ$36)</f>
        <v>0</v>
      </c>
      <c r="BR13" s="302">
        <f ca="1">IF(AND($B14=0,BR$2&gt;1),BQ13,(BR11+BR24+BR25)*$B14/Параметры!BR$36)</f>
        <v>0</v>
      </c>
      <c r="BS13" s="302">
        <f ca="1">IF(AND($B14=0,BS$2&gt;1),BR13,(BS11+BS24+BS25)*$B14/Параметры!BS$36)</f>
        <v>0</v>
      </c>
      <c r="BT13" s="302">
        <f ca="1">IF(AND($B14=0,BT$2&gt;1),BS13,(BT11+BT24+BT25)*$B14/Параметры!BT$36)</f>
        <v>0</v>
      </c>
      <c r="BU13" s="302">
        <f ca="1">IF(AND($B14=0,BU$2&gt;1),BT13,(BU11+BU24+BU25)*$B14/Параметры!BU$36)</f>
        <v>0</v>
      </c>
      <c r="BV13" s="302">
        <f ca="1">IF(AND($B14=0,BV$2&gt;1),BU13,(BV11+BV24+BV25)*$B14/Параметры!BV$36)</f>
        <v>0</v>
      </c>
      <c r="BW13" s="302">
        <f ca="1">IF(AND($B14=0,BW$2&gt;1),BV13,(BW11+BW24+BW25)*$B14/Параметры!BW$36)</f>
        <v>0</v>
      </c>
      <c r="BX13" s="302">
        <f ca="1">IF(AND($B14=0,BX$2&gt;1),BW13,(BX11+BX24+BX25)*$B14/Параметры!BX$36)</f>
        <v>0</v>
      </c>
      <c r="BY13" s="302">
        <f ca="1">IF(AND($B14=0,BY$2&gt;1),BX13,(BY11+BY24+BY25)*$B14/Параметры!BY$36)</f>
        <v>0</v>
      </c>
      <c r="BZ13" s="302">
        <f ca="1">IF(AND($B14=0,BZ$2&gt;1),BY13,(BZ11+BZ24+BZ25)*$B14/Параметры!BZ$36)</f>
        <v>0</v>
      </c>
      <c r="CA13" s="302">
        <f ca="1">IF(AND($B14=0,CA$2&gt;1),BZ13,(CA11+CA24+CA25)*$B14/Параметры!CA$36)</f>
        <v>0</v>
      </c>
      <c r="CB13" s="302">
        <f ca="1">IF(AND($B14=0,CB$2&gt;1),CA13,(CB11+CB24+CB25)*$B14/Параметры!CB$36)</f>
        <v>0</v>
      </c>
      <c r="CC13" s="302">
        <f ca="1">IF(AND($B14=0,CC$2&gt;1),CB13,(CC11+CC24+CC25)*$B14/Параметры!CC$36)</f>
        <v>0</v>
      </c>
      <c r="CD13" s="302">
        <f ca="1">IF(AND($B14=0,CD$2&gt;1),CC13,(CD11+CD24+CD25)*$B14/Параметры!CD$36)</f>
        <v>0</v>
      </c>
      <c r="CE13" s="302">
        <f ca="1">IF(AND($B14=0,CE$2&gt;1),CD13,(CE11+CE24+CE25)*$B14/Параметры!CE$36)</f>
        <v>0</v>
      </c>
      <c r="CF13" s="302">
        <f ca="1">IF(AND($B14=0,CF$2&gt;1),CE13,(CF11+CF24+CF25)*$B14/Параметры!CF$36)</f>
        <v>0</v>
      </c>
      <c r="CG13" s="302">
        <f ca="1">IF(AND($B14=0,CG$2&gt;1),CF13,(CG11+CG24+CG25)*$B14/Параметры!CG$36)</f>
        <v>0</v>
      </c>
      <c r="CH13" s="302">
        <f ca="1">IF(AND($B14=0,CH$2&gt;1),CG13,(CH11+CH24+CH25)*$B14/Параметры!CH$36)</f>
        <v>0</v>
      </c>
      <c r="CI13" s="302">
        <f ca="1">IF(AND($B14=0,CI$2&gt;1),CH13,(CI11+CI24+CI25)*$B14/Параметры!CI$36)</f>
        <v>0</v>
      </c>
      <c r="CJ13" s="302">
        <f ca="1">IF(AND($B14=0,CJ$2&gt;1),CI13,(CJ11+CJ24+CJ25)*$B14/Параметры!CJ$36)</f>
        <v>0</v>
      </c>
      <c r="CK13" s="302">
        <f ca="1">IF(AND($B14=0,CK$2&gt;1),CJ13,(CK11+CK24+CK25)*$B14/Параметры!CK$36)</f>
        <v>0</v>
      </c>
      <c r="CL13" s="302">
        <f ca="1">IF(AND($B14=0,CL$2&gt;1),CK13,(CL11+CL24+CL25)*$B14/Параметры!CL$36)</f>
        <v>0</v>
      </c>
      <c r="CM13" s="302">
        <f ca="1">IF(AND($B14=0,CM$2&gt;1),CL13,(CM11+CM24+CM25)*$B14/Параметры!CM$36)</f>
        <v>0</v>
      </c>
      <c r="CN13" s="302">
        <f ca="1">IF(AND($B14=0,CN$2&gt;1),CM13,(CN11+CN24+CN25)*$B14/Параметры!CN$36)</f>
        <v>0</v>
      </c>
      <c r="CO13" s="302">
        <f ca="1">IF(AND($B14=0,CO$2&gt;1),CN13,(CO11+CO24+CO25)*$B14/Параметры!CO$36)</f>
        <v>0</v>
      </c>
      <c r="CP13" s="302">
        <f ca="1">IF(AND($B14=0,CP$2&gt;1),CO13,(CP11+CP24+CP25)*$B14/Параметры!CP$36)</f>
        <v>0</v>
      </c>
      <c r="CQ13" s="302">
        <f ca="1">IF(AND($B14=0,CQ$2&gt;1),CP13,(CQ11+CQ24+CQ25)*$B14/Параметры!CQ$36)</f>
        <v>0</v>
      </c>
      <c r="CR13" s="302">
        <f ca="1">IF(AND($B14=0,CR$2&gt;1),CQ13,(CR11+CR24+CR25)*$B14/Параметры!CR$36)</f>
        <v>0</v>
      </c>
      <c r="CS13" s="302">
        <f ca="1">IF(AND($B14=0,CS$2&gt;1),CR13,(CS11+CS24+CS25)*$B14/Параметры!CS$36)</f>
        <v>0</v>
      </c>
      <c r="CT13" s="302">
        <f ca="1">IF(AND($B14=0,CT$2&gt;1),CS13,(CT11+CT24+CT25)*$B14/Параметры!CT$36)</f>
        <v>0</v>
      </c>
      <c r="CU13" s="302">
        <f ca="1">IF(AND($B14=0,CU$2&gt;1),CT13,(CU11+CU24+CU25)*$B14/Параметры!CU$36)</f>
        <v>0</v>
      </c>
      <c r="CV13" s="302">
        <f ca="1">IF(AND($B14=0,CV$2&gt;1),CU13,(CV11+CV24+CV25)*$B14/Параметры!CV$36)</f>
        <v>0</v>
      </c>
      <c r="CW13" s="302">
        <f ca="1">IF(AND($B14=0,CW$2&gt;1),CV13,(CW11+CW24+CW25)*$B14/Параметры!CW$36)</f>
        <v>0</v>
      </c>
      <c r="CX13" s="302">
        <f ca="1">IF(AND($B14=0,CX$2&gt;1),CW13,(CX11+CX24+CX25)*$B14/Параметры!CX$36)</f>
        <v>0</v>
      </c>
      <c r="CY13" s="302">
        <f ca="1">IF(AND($B14=0,CY$2&gt;1),CX13,(CY11+CY24+CY25)*$B14/Параметры!CY$36)</f>
        <v>0</v>
      </c>
      <c r="CZ13" s="302">
        <f ca="1">IF(AND($B14=0,CZ$2&gt;1),CY13,(CZ11+CZ24+CZ25)*$B14/Параметры!CZ$36)</f>
        <v>0</v>
      </c>
      <c r="DA13" s="302">
        <f ca="1">IF(AND($B14=0,DA$2&gt;1),CZ13,(DA11+DA24+DA25)*$B14/Параметры!DA$36)</f>
        <v>0</v>
      </c>
      <c r="DB13" s="302">
        <f ca="1">IF(AND($B14=0,DB$2&gt;1),DA13,(DB11+DB24+DB25)*$B14/Параметры!DB$36)</f>
        <v>0</v>
      </c>
      <c r="DC13" s="302">
        <f ca="1">IF(AND($B14=0,DC$2&gt;1),DB13,(DC11+DC24+DC25)*$B14/Параметры!DC$36)</f>
        <v>0</v>
      </c>
      <c r="DD13" s="302">
        <f ca="1">IF(AND($B14=0,DD$2&gt;1),DC13,(DD11+DD24+DD25)*$B14/Параметры!DD$36)</f>
        <v>0</v>
      </c>
      <c r="DE13" s="302">
        <f ca="1">IF(AND($B14=0,DE$2&gt;1),DD13,(DE11+DE24+DE25)*$B14/Параметры!DE$36)</f>
        <v>0</v>
      </c>
      <c r="DF13" s="302">
        <f ca="1">IF(AND($B14=0,DF$2&gt;1),DE13,(DF11+DF24+DF25)*$B14/Параметры!DF$36)</f>
        <v>0</v>
      </c>
      <c r="DG13" s="302">
        <f ca="1">IF(AND($B14=0,DG$2&gt;1),DF13,(DG11+DG24+DG25)*$B14/Параметры!DG$36)</f>
        <v>0</v>
      </c>
      <c r="DH13" s="302">
        <f ca="1">IF(AND($B14=0,DH$2&gt;1),DG13,(DH11+DH24+DH25)*$B14/Параметры!DH$36)</f>
        <v>0</v>
      </c>
      <c r="DI13" s="302">
        <f ca="1">IF(AND($B14=0,DI$2&gt;1),DH13,(DI11+DI24+DI25)*$B14/Параметры!DI$36)</f>
        <v>0</v>
      </c>
      <c r="DJ13" s="302">
        <f ca="1">IF(AND($B14=0,DJ$2&gt;1),DI13,(DJ11+DJ24+DJ25)*$B14/Параметры!DJ$36)</f>
        <v>0</v>
      </c>
      <c r="DK13" s="302">
        <f ca="1">IF(AND($B14=0,DK$2&gt;1),DJ13,(DK11+DK24+DK25)*$B14/Параметры!DK$36)</f>
        <v>0</v>
      </c>
      <c r="DL13" s="302">
        <f ca="1">IF(AND($B14=0,DL$2&gt;1),DK13,(DL11+DL24+DL25)*$B14/Параметры!DL$36)</f>
        <v>0</v>
      </c>
      <c r="DM13" s="302">
        <f ca="1">IF(AND($B14=0,DM$2&gt;1),DL13,(DM11+DM24+DM25)*$B14/Параметры!DM$36)</f>
        <v>0</v>
      </c>
      <c r="DN13" s="302">
        <f ca="1">IF(AND($B14=0,DN$2&gt;1),DM13,(DN11+DN24+DN25)*$B14/Параметры!DN$36)</f>
        <v>0</v>
      </c>
      <c r="DO13" s="302">
        <f ca="1">IF(AND($B14=0,DO$2&gt;1),DN13,(DO11+DO24+DO25)*$B14/Параметры!DO$36)</f>
        <v>0</v>
      </c>
      <c r="DP13" s="302">
        <f ca="1">IF(AND($B14=0,DP$2&gt;1),DO13,(DP11+DP24+DP25)*$B14/Параметры!DP$36)</f>
        <v>0</v>
      </c>
      <c r="DQ13" s="302">
        <f ca="1">IF(AND($B14=0,DQ$2&gt;1),DP13,(DQ11+DQ24+DQ25)*$B14/Параметры!DQ$36)</f>
        <v>0</v>
      </c>
      <c r="DR13" s="302">
        <f ca="1">IF(AND($B14=0,DR$2&gt;1),DQ13,(DR11+DR24+DR25)*$B14/Параметры!DR$36)</f>
        <v>0</v>
      </c>
      <c r="DS13" s="302">
        <f ca="1">IF(AND($B14=0,DS$2&gt;1),DR13,(DS11+DS24+DS25)*$B14/Параметры!DS$36)</f>
        <v>0</v>
      </c>
      <c r="DT13" s="302">
        <f ca="1">IF(AND($B14=0,DT$2&gt;1),DS13,(DT11+DT24+DT25)*$B14/Параметры!DT$36)</f>
        <v>0</v>
      </c>
      <c r="DU13" s="302">
        <f ca="1">IF(AND($B14=0,DU$2&gt;1),DT13,(DU11+DU24+DU25)*$B14/Параметры!DU$36)</f>
        <v>0</v>
      </c>
      <c r="DV13" s="302">
        <f ca="1">IF(AND($B14=0,DV$2&gt;1),DU13,(DV11+DV24+DV25)*$B14/Параметры!DV$36)</f>
        <v>0</v>
      </c>
      <c r="DW13" s="169"/>
      <c r="DX13" s="170"/>
    </row>
    <row r="14" spans="1:128" s="154" customFormat="1" hidden="1" outlineLevel="1" x14ac:dyDescent="0.2">
      <c r="A14" s="171" t="str">
        <f ca="1">Language!A$614</f>
        <v>средний период отсрочки платежа</v>
      </c>
      <c r="B14" s="303">
        <f>$B$505</f>
        <v>0</v>
      </c>
      <c r="C14" s="147" t="str">
        <f ca="1">Language!$A$1464</f>
        <v>дней</v>
      </c>
      <c r="F14" s="6" t="s">
        <v>3100</v>
      </c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/>
      <c r="AW14" s="169"/>
      <c r="AX14" s="169"/>
      <c r="AY14" s="169"/>
      <c r="AZ14" s="169"/>
      <c r="BA14" s="169"/>
      <c r="BB14" s="169"/>
      <c r="BC14" s="169"/>
      <c r="BD14" s="169"/>
      <c r="BE14" s="169"/>
      <c r="BF14" s="169"/>
      <c r="BG14" s="169"/>
      <c r="BH14" s="169"/>
      <c r="BI14" s="169"/>
      <c r="BJ14" s="169"/>
      <c r="BK14" s="169"/>
      <c r="BL14" s="169"/>
      <c r="BM14" s="169"/>
      <c r="BN14" s="169"/>
      <c r="BO14" s="169"/>
      <c r="BP14" s="169"/>
      <c r="BQ14" s="169"/>
      <c r="BR14" s="169"/>
      <c r="BS14" s="169"/>
      <c r="BT14" s="169"/>
      <c r="BU14" s="169"/>
      <c r="BV14" s="169"/>
      <c r="BW14" s="169"/>
      <c r="BX14" s="169"/>
      <c r="BY14" s="169"/>
      <c r="BZ14" s="169"/>
      <c r="CA14" s="169"/>
      <c r="CB14" s="169"/>
      <c r="CC14" s="169"/>
      <c r="CD14" s="169"/>
      <c r="CE14" s="169"/>
      <c r="CF14" s="169"/>
      <c r="CG14" s="169"/>
      <c r="CH14" s="169"/>
      <c r="CI14" s="169"/>
      <c r="CJ14" s="169"/>
      <c r="CK14" s="169"/>
      <c r="CL14" s="169"/>
      <c r="CM14" s="169"/>
      <c r="CN14" s="169"/>
      <c r="CO14" s="169"/>
      <c r="CP14" s="169"/>
      <c r="CQ14" s="169"/>
      <c r="CR14" s="169"/>
      <c r="CS14" s="169"/>
      <c r="CT14" s="169"/>
      <c r="CU14" s="169"/>
      <c r="CV14" s="169"/>
      <c r="CW14" s="169"/>
      <c r="CX14" s="169"/>
      <c r="CY14" s="169"/>
      <c r="CZ14" s="169"/>
      <c r="DA14" s="169"/>
      <c r="DB14" s="169"/>
      <c r="DC14" s="169"/>
      <c r="DD14" s="169"/>
      <c r="DE14" s="169"/>
      <c r="DF14" s="169"/>
      <c r="DG14" s="169"/>
      <c r="DH14" s="169"/>
      <c r="DI14" s="169"/>
      <c r="DJ14" s="169"/>
      <c r="DK14" s="169"/>
      <c r="DL14" s="169"/>
      <c r="DM14" s="169"/>
      <c r="DN14" s="169"/>
      <c r="DO14" s="169"/>
      <c r="DP14" s="169"/>
      <c r="DQ14" s="169"/>
      <c r="DR14" s="169"/>
      <c r="DS14" s="169"/>
      <c r="DT14" s="169"/>
      <c r="DU14" s="169"/>
      <c r="DV14" s="169"/>
      <c r="DW14" s="169"/>
      <c r="DX14" s="170"/>
    </row>
    <row r="15" spans="1:128" hidden="1" outlineLevel="1" x14ac:dyDescent="0.2">
      <c r="A15" s="168" t="str">
        <f ca="1">Language!A$615</f>
        <v xml:space="preserve">авансы полученные </v>
      </c>
      <c r="B15" s="147"/>
      <c r="C15" s="147" t="str">
        <f ca="1">CHOOSE(D15,CurName1,CurName2,CurName3)</f>
        <v>тыс. руб.</v>
      </c>
      <c r="D15" s="158">
        <f>D7</f>
        <v>1</v>
      </c>
      <c r="E15" s="154" t="s">
        <v>877</v>
      </c>
      <c r="F15" s="6" t="s">
        <v>3099</v>
      </c>
      <c r="G15" s="304">
        <f ca="1">IF(OR(AND($B16=0,G$2&gt;1),G$2=Prj_Len),F15,(OFFSET(G11,0,1)+OFFSET(G24,0,1)+OFFSET(G25,0,1))*$B16/Параметры!G$36)</f>
        <v>0</v>
      </c>
      <c r="H15" s="304">
        <f ca="1">IF(OR(AND($B16=0,H$2&gt;1),H$2=Prj_Len),G15,(OFFSET(H11,0,1)+OFFSET(H24,0,1)+OFFSET(H25,0,1))*$B16/Параметры!H$36)</f>
        <v>0</v>
      </c>
      <c r="I15" s="304">
        <f ca="1">IF(OR(AND($B16=0,I$2&gt;1),I$2=Prj_Len),H15,(OFFSET(I11,0,1)+OFFSET(I24,0,1)+OFFSET(I25,0,1))*$B16/Параметры!I$36)</f>
        <v>0</v>
      </c>
      <c r="J15" s="304">
        <f ca="1">IF(OR(AND($B16=0,J$2&gt;1),J$2=Prj_Len),I15,(OFFSET(J11,0,1)+OFFSET(J24,0,1)+OFFSET(J25,0,1))*$B16/Параметры!J$36)</f>
        <v>0</v>
      </c>
      <c r="K15" s="304">
        <f ca="1">IF(OR(AND($B16=0,K$2&gt;1),K$2=Prj_Len),J15,(OFFSET(K11,0,1)+OFFSET(K24,0,1)+OFFSET(K25,0,1))*$B16/Параметры!K$36)</f>
        <v>0</v>
      </c>
      <c r="L15" s="304">
        <f ca="1">IF(OR(AND($B16=0,L$2&gt;1),L$2=Prj_Len),K15,(OFFSET(L11,0,1)+OFFSET(L24,0,1)+OFFSET(L25,0,1))*$B16/Параметры!L$36)</f>
        <v>0</v>
      </c>
      <c r="M15" s="304">
        <f ca="1">IF(OR(AND($B16=0,M$2&gt;1),M$2=Prj_Len),L15,(OFFSET(M11,0,1)+OFFSET(M24,0,1)+OFFSET(M25,0,1))*$B16/Параметры!M$36)</f>
        <v>0</v>
      </c>
      <c r="N15" s="304">
        <f ca="1">IF(OR(AND($B16=0,N$2&gt;1),N$2=Prj_Len),M15,(OFFSET(N11,0,1)+OFFSET(N24,0,1)+OFFSET(N25,0,1))*$B16/Параметры!N$36)</f>
        <v>0</v>
      </c>
      <c r="O15" s="304">
        <f ca="1">IF(OR(AND($B16=0,O$2&gt;1),O$2=Prj_Len),N15,(OFFSET(O11,0,1)+OFFSET(O24,0,1)+OFFSET(O25,0,1))*$B16/Параметры!O$36)</f>
        <v>0</v>
      </c>
      <c r="P15" s="304">
        <f ca="1">IF(OR(AND($B16=0,P$2&gt;1),P$2=Prj_Len),O15,(OFFSET(P11,0,1)+OFFSET(P24,0,1)+OFFSET(P25,0,1))*$B16/Параметры!P$36)</f>
        <v>0</v>
      </c>
      <c r="Q15" s="304">
        <f ca="1">IF(OR(AND($B16=0,Q$2&gt;1),Q$2=Prj_Len),P15,(OFFSET(Q11,0,1)+OFFSET(Q24,0,1)+OFFSET(Q25,0,1))*$B16/Параметры!Q$36)</f>
        <v>0</v>
      </c>
      <c r="R15" s="304">
        <f ca="1">IF(OR(AND($B16=0,R$2&gt;1),R$2=Prj_Len),Q15,(OFFSET(R11,0,1)+OFFSET(R24,0,1)+OFFSET(R25,0,1))*$B16/Параметры!R$36)</f>
        <v>0</v>
      </c>
      <c r="S15" s="304">
        <f ca="1">IF(OR(AND($B16=0,S$2&gt;1),S$2=Prj_Len),R15,(OFFSET(S11,0,1)+OFFSET(S24,0,1)+OFFSET(S25,0,1))*$B16/Параметры!S$36)</f>
        <v>0</v>
      </c>
      <c r="T15" s="304">
        <f ca="1">IF(OR(AND($B16=0,T$2&gt;1),T$2=Prj_Len),S15,(OFFSET(T11,0,1)+OFFSET(T24,0,1)+OFFSET(T25,0,1))*$B16/Параметры!T$36)</f>
        <v>0</v>
      </c>
      <c r="U15" s="304">
        <f ca="1">IF(OR(AND($B16=0,U$2&gt;1),U$2=Prj_Len),T15,(OFFSET(U11,0,1)+OFFSET(U24,0,1)+OFFSET(U25,0,1))*$B16/Параметры!U$36)</f>
        <v>0</v>
      </c>
      <c r="V15" s="304">
        <f ca="1">IF(OR(AND($B16=0,V$2&gt;1),V$2=Prj_Len),U15,(OFFSET(V11,0,1)+OFFSET(V24,0,1)+OFFSET(V25,0,1))*$B16/Параметры!V$36)</f>
        <v>0</v>
      </c>
      <c r="W15" s="304">
        <f ca="1">IF(OR(AND($B16=0,W$2&gt;1),W$2=Prj_Len),V15,(OFFSET(W11,0,1)+OFFSET(W24,0,1)+OFFSET(W25,0,1))*$B16/Параметры!W$36)</f>
        <v>0</v>
      </c>
      <c r="X15" s="304">
        <f ca="1">IF(OR(AND($B16=0,X$2&gt;1),X$2=Prj_Len),W15,(OFFSET(X11,0,1)+OFFSET(X24,0,1)+OFFSET(X25,0,1))*$B16/Параметры!X$36)</f>
        <v>0</v>
      </c>
      <c r="Y15" s="304">
        <f ca="1">IF(OR(AND($B16=0,Y$2&gt;1),Y$2=Prj_Len),X15,(OFFSET(Y11,0,1)+OFFSET(Y24,0,1)+OFFSET(Y25,0,1))*$B16/Параметры!Y$36)</f>
        <v>0</v>
      </c>
      <c r="Z15" s="304">
        <f ca="1">IF(OR(AND($B16=0,Z$2&gt;1),Z$2=Prj_Len),Y15,(OFFSET(Z11,0,1)+OFFSET(Z24,0,1)+OFFSET(Z25,0,1))*$B16/Параметры!Z$36)</f>
        <v>0</v>
      </c>
      <c r="AA15" s="304">
        <f ca="1">IF(OR(AND($B16=0,AA$2&gt;1),AA$2=Prj_Len),Z15,(OFFSET(AA11,0,1)+OFFSET(AA24,0,1)+OFFSET(AA25,0,1))*$B16/Параметры!AA$36)</f>
        <v>0</v>
      </c>
      <c r="AB15" s="304">
        <f ca="1">IF(OR(AND($B16=0,AB$2&gt;1),AB$2=Prj_Len),AA15,(OFFSET(AB11,0,1)+OFFSET(AB24,0,1)+OFFSET(AB25,0,1))*$B16/Параметры!AB$36)</f>
        <v>0</v>
      </c>
      <c r="AC15" s="304">
        <f ca="1">IF(OR(AND($B16=0,AC$2&gt;1),AC$2=Prj_Len),AB15,(OFFSET(AC11,0,1)+OFFSET(AC24,0,1)+OFFSET(AC25,0,1))*$B16/Параметры!AC$36)</f>
        <v>0</v>
      </c>
      <c r="AD15" s="304">
        <f ca="1">IF(OR(AND($B16=0,AD$2&gt;1),AD$2=Prj_Len),AC15,(OFFSET(AD11,0,1)+OFFSET(AD24,0,1)+OFFSET(AD25,0,1))*$B16/Параметры!AD$36)</f>
        <v>0</v>
      </c>
      <c r="AE15" s="304">
        <f ca="1">IF(OR(AND($B16=0,AE$2&gt;1),AE$2=Prj_Len),AD15,(OFFSET(AE11,0,1)+OFFSET(AE24,0,1)+OFFSET(AE25,0,1))*$B16/Параметры!AE$36)</f>
        <v>0</v>
      </c>
      <c r="AF15" s="304">
        <f ca="1">IF(OR(AND($B16=0,AF$2&gt;1),AF$2=Prj_Len),AE15,(OFFSET(AF11,0,1)+OFFSET(AF24,0,1)+OFFSET(AF25,0,1))*$B16/Параметры!AF$36)</f>
        <v>0</v>
      </c>
      <c r="AG15" s="304">
        <f ca="1">IF(OR(AND($B16=0,AG$2&gt;1),AG$2=Prj_Len),AF15,(OFFSET(AG11,0,1)+OFFSET(AG24,0,1)+OFFSET(AG25,0,1))*$B16/Параметры!AG$36)</f>
        <v>0</v>
      </c>
      <c r="AH15" s="304">
        <f ca="1">IF(OR(AND($B16=0,AH$2&gt;1),AH$2=Prj_Len),AG15,(OFFSET(AH11,0,1)+OFFSET(AH24,0,1)+OFFSET(AH25,0,1))*$B16/Параметры!AH$36)</f>
        <v>0</v>
      </c>
      <c r="AI15" s="304">
        <f ca="1">IF(OR(AND($B16=0,AI$2&gt;1),AI$2=Prj_Len),AH15,(OFFSET(AI11,0,1)+OFFSET(AI24,0,1)+OFFSET(AI25,0,1))*$B16/Параметры!AI$36)</f>
        <v>0</v>
      </c>
      <c r="AJ15" s="304">
        <f ca="1">IF(OR(AND($B16=0,AJ$2&gt;1),AJ$2=Prj_Len),AI15,(OFFSET(AJ11,0,1)+OFFSET(AJ24,0,1)+OFFSET(AJ25,0,1))*$B16/Параметры!AJ$36)</f>
        <v>0</v>
      </c>
      <c r="AK15" s="304">
        <f ca="1">IF(OR(AND($B16=0,AK$2&gt;1),AK$2=Prj_Len),AJ15,(OFFSET(AK11,0,1)+OFFSET(AK24,0,1)+OFFSET(AK25,0,1))*$B16/Параметры!AK$36)</f>
        <v>0</v>
      </c>
      <c r="AL15" s="304">
        <f ca="1">IF(OR(AND($B16=0,AL$2&gt;1),AL$2=Prj_Len),AK15,(OFFSET(AL11,0,1)+OFFSET(AL24,0,1)+OFFSET(AL25,0,1))*$B16/Параметры!AL$36)</f>
        <v>0</v>
      </c>
      <c r="AM15" s="304">
        <f ca="1">IF(OR(AND($B16=0,AM$2&gt;1),AM$2=Prj_Len),AL15,(OFFSET(AM11,0,1)+OFFSET(AM24,0,1)+OFFSET(AM25,0,1))*$B16/Параметры!AM$36)</f>
        <v>0</v>
      </c>
      <c r="AN15" s="304">
        <f ca="1">IF(OR(AND($B16=0,AN$2&gt;1),AN$2=Prj_Len),AM15,(OFFSET(AN11,0,1)+OFFSET(AN24,0,1)+OFFSET(AN25,0,1))*$B16/Параметры!AN$36)</f>
        <v>0</v>
      </c>
      <c r="AO15" s="304">
        <f ca="1">IF(OR(AND($B16=0,AO$2&gt;1),AO$2=Prj_Len),AN15,(OFFSET(AO11,0,1)+OFFSET(AO24,0,1)+OFFSET(AO25,0,1))*$B16/Параметры!AO$36)</f>
        <v>0</v>
      </c>
      <c r="AP15" s="304">
        <f ca="1">IF(OR(AND($B16=0,AP$2&gt;1),AP$2=Prj_Len),AO15,(OFFSET(AP11,0,1)+OFFSET(AP24,0,1)+OFFSET(AP25,0,1))*$B16/Параметры!AP$36)</f>
        <v>0</v>
      </c>
      <c r="AQ15" s="304">
        <f ca="1">IF(OR(AND($B16=0,AQ$2&gt;1),AQ$2=Prj_Len),AP15,(OFFSET(AQ11,0,1)+OFFSET(AQ24,0,1)+OFFSET(AQ25,0,1))*$B16/Параметры!AQ$36)</f>
        <v>0</v>
      </c>
      <c r="AR15" s="304">
        <f ca="1">IF(OR(AND($B16=0,AR$2&gt;1),AR$2=Prj_Len),AQ15,(OFFSET(AR11,0,1)+OFFSET(AR24,0,1)+OFFSET(AR25,0,1))*$B16/Параметры!AR$36)</f>
        <v>0</v>
      </c>
      <c r="AS15" s="304">
        <f ca="1">IF(OR(AND($B16=0,AS$2&gt;1),AS$2=Prj_Len),AR15,(OFFSET(AS11,0,1)+OFFSET(AS24,0,1)+OFFSET(AS25,0,1))*$B16/Параметры!AS$36)</f>
        <v>0</v>
      </c>
      <c r="AT15" s="304">
        <f ca="1">IF(OR(AND($B16=0,AT$2&gt;1),AT$2=Prj_Len),AS15,(OFFSET(AT11,0,1)+OFFSET(AT24,0,1)+OFFSET(AT25,0,1))*$B16/Параметры!AT$36)</f>
        <v>0</v>
      </c>
      <c r="AU15" s="304">
        <f ca="1">IF(OR(AND($B16=0,AU$2&gt;1),AU$2=Prj_Len),AT15,(OFFSET(AU11,0,1)+OFFSET(AU24,0,1)+OFFSET(AU25,0,1))*$B16/Параметры!AU$36)</f>
        <v>0</v>
      </c>
      <c r="AV15" s="304">
        <f ca="1">IF(OR(AND($B16=0,AV$2&gt;1),AV$2=Prj_Len),AU15,(OFFSET(AV11,0,1)+OFFSET(AV24,0,1)+OFFSET(AV25,0,1))*$B16/Параметры!AV$36)</f>
        <v>0</v>
      </c>
      <c r="AW15" s="304">
        <f ca="1">IF(OR(AND($B16=0,AW$2&gt;1),AW$2=Prj_Len),AV15,(OFFSET(AW11,0,1)+OFFSET(AW24,0,1)+OFFSET(AW25,0,1))*$B16/Параметры!AW$36)</f>
        <v>0</v>
      </c>
      <c r="AX15" s="304">
        <f ca="1">IF(OR(AND($B16=0,AX$2&gt;1),AX$2=Prj_Len),AW15,(OFFSET(AX11,0,1)+OFFSET(AX24,0,1)+OFFSET(AX25,0,1))*$B16/Параметры!AX$36)</f>
        <v>0</v>
      </c>
      <c r="AY15" s="304">
        <f ca="1">IF(OR(AND($B16=0,AY$2&gt;1),AY$2=Prj_Len),AX15,(OFFSET(AY11,0,1)+OFFSET(AY24,0,1)+OFFSET(AY25,0,1))*$B16/Параметры!AY$36)</f>
        <v>0</v>
      </c>
      <c r="AZ15" s="304">
        <f ca="1">IF(OR(AND($B16=0,AZ$2&gt;1),AZ$2=Prj_Len),AY15,(OFFSET(AZ11,0,1)+OFFSET(AZ24,0,1)+OFFSET(AZ25,0,1))*$B16/Параметры!AZ$36)</f>
        <v>0</v>
      </c>
      <c r="BA15" s="304">
        <f ca="1">IF(OR(AND($B16=0,BA$2&gt;1),BA$2=Prj_Len),AZ15,(OFFSET(BA11,0,1)+OFFSET(BA24,0,1)+OFFSET(BA25,0,1))*$B16/Параметры!BA$36)</f>
        <v>0</v>
      </c>
      <c r="BB15" s="304">
        <f ca="1">IF(OR(AND($B16=0,BB$2&gt;1),BB$2=Prj_Len),BA15,(OFFSET(BB11,0,1)+OFFSET(BB24,0,1)+OFFSET(BB25,0,1))*$B16/Параметры!BB$36)</f>
        <v>0</v>
      </c>
      <c r="BC15" s="304">
        <f ca="1">IF(OR(AND($B16=0,BC$2&gt;1),BC$2=Prj_Len),BB15,(OFFSET(BC11,0,1)+OFFSET(BC24,0,1)+OFFSET(BC25,0,1))*$B16/Параметры!BC$36)</f>
        <v>0</v>
      </c>
      <c r="BD15" s="304">
        <f ca="1">IF(OR(AND($B16=0,BD$2&gt;1),BD$2=Prj_Len),BC15,(OFFSET(BD11,0,1)+OFFSET(BD24,0,1)+OFFSET(BD25,0,1))*$B16/Параметры!BD$36)</f>
        <v>0</v>
      </c>
      <c r="BE15" s="304">
        <f ca="1">IF(OR(AND($B16=0,BE$2&gt;1),BE$2=Prj_Len),BD15,(OFFSET(BE11,0,1)+OFFSET(BE24,0,1)+OFFSET(BE25,0,1))*$B16/Параметры!BE$36)</f>
        <v>0</v>
      </c>
      <c r="BF15" s="304">
        <f ca="1">IF(OR(AND($B16=0,BF$2&gt;1),BF$2=Prj_Len),BE15,(OFFSET(BF11,0,1)+OFFSET(BF24,0,1)+OFFSET(BF25,0,1))*$B16/Параметры!BF$36)</f>
        <v>0</v>
      </c>
      <c r="BG15" s="304">
        <f ca="1">IF(OR(AND($B16=0,BG$2&gt;1),BG$2=Prj_Len),BF15,(OFFSET(BG11,0,1)+OFFSET(BG24,0,1)+OFFSET(BG25,0,1))*$B16/Параметры!BG$36)</f>
        <v>0</v>
      </c>
      <c r="BH15" s="304">
        <f ca="1">IF(OR(AND($B16=0,BH$2&gt;1),BH$2=Prj_Len),BG15,(OFFSET(BH11,0,1)+OFFSET(BH24,0,1)+OFFSET(BH25,0,1))*$B16/Параметры!BH$36)</f>
        <v>0</v>
      </c>
      <c r="BI15" s="304">
        <f ca="1">IF(OR(AND($B16=0,BI$2&gt;1),BI$2=Prj_Len),BH15,(OFFSET(BI11,0,1)+OFFSET(BI24,0,1)+OFFSET(BI25,0,1))*$B16/Параметры!BI$36)</f>
        <v>0</v>
      </c>
      <c r="BJ15" s="304">
        <f ca="1">IF(OR(AND($B16=0,BJ$2&gt;1),BJ$2=Prj_Len),BI15,(OFFSET(BJ11,0,1)+OFFSET(BJ24,0,1)+OFFSET(BJ25,0,1))*$B16/Параметры!BJ$36)</f>
        <v>0</v>
      </c>
      <c r="BK15" s="304">
        <f ca="1">IF(OR(AND($B16=0,BK$2&gt;1),BK$2=Prj_Len),BJ15,(OFFSET(BK11,0,1)+OFFSET(BK24,0,1)+OFFSET(BK25,0,1))*$B16/Параметры!BK$36)</f>
        <v>0</v>
      </c>
      <c r="BL15" s="304">
        <f ca="1">IF(OR(AND($B16=0,BL$2&gt;1),BL$2=Prj_Len),BK15,(OFFSET(BL11,0,1)+OFFSET(BL24,0,1)+OFFSET(BL25,0,1))*$B16/Параметры!BL$36)</f>
        <v>0</v>
      </c>
      <c r="BM15" s="304">
        <f ca="1">IF(OR(AND($B16=0,BM$2&gt;1),BM$2=Prj_Len),BL15,(OFFSET(BM11,0,1)+OFFSET(BM24,0,1)+OFFSET(BM25,0,1))*$B16/Параметры!BM$36)</f>
        <v>0</v>
      </c>
      <c r="BN15" s="304">
        <f ca="1">IF(OR(AND($B16=0,BN$2&gt;1),BN$2=Prj_Len),BM15,(OFFSET(BN11,0,1)+OFFSET(BN24,0,1)+OFFSET(BN25,0,1))*$B16/Параметры!BN$36)</f>
        <v>0</v>
      </c>
      <c r="BO15" s="304">
        <f ca="1">IF(OR(AND($B16=0,BO$2&gt;1),BO$2=Prj_Len),BN15,(OFFSET(BO11,0,1)+OFFSET(BO24,0,1)+OFFSET(BO25,0,1))*$B16/Параметры!BO$36)</f>
        <v>0</v>
      </c>
      <c r="BP15" s="304">
        <f ca="1">IF(OR(AND($B16=0,BP$2&gt;1),BP$2=Prj_Len),BO15,(OFFSET(BP11,0,1)+OFFSET(BP24,0,1)+OFFSET(BP25,0,1))*$B16/Параметры!BP$36)</f>
        <v>0</v>
      </c>
      <c r="BQ15" s="304">
        <f ca="1">IF(OR(AND($B16=0,BQ$2&gt;1),BQ$2=Prj_Len),BP15,(OFFSET(BQ11,0,1)+OFFSET(BQ24,0,1)+OFFSET(BQ25,0,1))*$B16/Параметры!BQ$36)</f>
        <v>0</v>
      </c>
      <c r="BR15" s="304">
        <f ca="1">IF(OR(AND($B16=0,BR$2&gt;1),BR$2=Prj_Len),BQ15,(OFFSET(BR11,0,1)+OFFSET(BR24,0,1)+OFFSET(BR25,0,1))*$B16/Параметры!BR$36)</f>
        <v>0</v>
      </c>
      <c r="BS15" s="304">
        <f ca="1">IF(OR(AND($B16=0,BS$2&gt;1),BS$2=Prj_Len),BR15,(OFFSET(BS11,0,1)+OFFSET(BS24,0,1)+OFFSET(BS25,0,1))*$B16/Параметры!BS$36)</f>
        <v>0</v>
      </c>
      <c r="BT15" s="304">
        <f ca="1">IF(OR(AND($B16=0,BT$2&gt;1),BT$2=Prj_Len),BS15,(OFFSET(BT11,0,1)+OFFSET(BT24,0,1)+OFFSET(BT25,0,1))*$B16/Параметры!BT$36)</f>
        <v>0</v>
      </c>
      <c r="BU15" s="304">
        <f ca="1">IF(OR(AND($B16=0,BU$2&gt;1),BU$2=Prj_Len),BT15,(OFFSET(BU11,0,1)+OFFSET(BU24,0,1)+OFFSET(BU25,0,1))*$B16/Параметры!BU$36)</f>
        <v>0</v>
      </c>
      <c r="BV15" s="304">
        <f ca="1">IF(OR(AND($B16=0,BV$2&gt;1),BV$2=Prj_Len),BU15,(OFFSET(BV11,0,1)+OFFSET(BV24,0,1)+OFFSET(BV25,0,1))*$B16/Параметры!BV$36)</f>
        <v>0</v>
      </c>
      <c r="BW15" s="304">
        <f ca="1">IF(OR(AND($B16=0,BW$2&gt;1),BW$2=Prj_Len),BV15,(OFFSET(BW11,0,1)+OFFSET(BW24,0,1)+OFFSET(BW25,0,1))*$B16/Параметры!BW$36)</f>
        <v>0</v>
      </c>
      <c r="BX15" s="304">
        <f ca="1">IF(OR(AND($B16=0,BX$2&gt;1),BX$2=Prj_Len),BW15,(OFFSET(BX11,0,1)+OFFSET(BX24,0,1)+OFFSET(BX25,0,1))*$B16/Параметры!BX$36)</f>
        <v>0</v>
      </c>
      <c r="BY15" s="304">
        <f ca="1">IF(OR(AND($B16=0,BY$2&gt;1),BY$2=Prj_Len),BX15,(OFFSET(BY11,0,1)+OFFSET(BY24,0,1)+OFFSET(BY25,0,1))*$B16/Параметры!BY$36)</f>
        <v>0</v>
      </c>
      <c r="BZ15" s="304">
        <f ca="1">IF(OR(AND($B16=0,BZ$2&gt;1),BZ$2=Prj_Len),BY15,(OFFSET(BZ11,0,1)+OFFSET(BZ24,0,1)+OFFSET(BZ25,0,1))*$B16/Параметры!BZ$36)</f>
        <v>0</v>
      </c>
      <c r="CA15" s="304">
        <f ca="1">IF(OR(AND($B16=0,CA$2&gt;1),CA$2=Prj_Len),BZ15,(OFFSET(CA11,0,1)+OFFSET(CA24,0,1)+OFFSET(CA25,0,1))*$B16/Параметры!CA$36)</f>
        <v>0</v>
      </c>
      <c r="CB15" s="304">
        <f ca="1">IF(OR(AND($B16=0,CB$2&gt;1),CB$2=Prj_Len),CA15,(OFFSET(CB11,0,1)+OFFSET(CB24,0,1)+OFFSET(CB25,0,1))*$B16/Параметры!CB$36)</f>
        <v>0</v>
      </c>
      <c r="CC15" s="304">
        <f ca="1">IF(OR(AND($B16=0,CC$2&gt;1),CC$2=Prj_Len),CB15,(OFFSET(CC11,0,1)+OFFSET(CC24,0,1)+OFFSET(CC25,0,1))*$B16/Параметры!CC$36)</f>
        <v>0</v>
      </c>
      <c r="CD15" s="304">
        <f ca="1">IF(OR(AND($B16=0,CD$2&gt;1),CD$2=Prj_Len),CC15,(OFFSET(CD11,0,1)+OFFSET(CD24,0,1)+OFFSET(CD25,0,1))*$B16/Параметры!CD$36)</f>
        <v>0</v>
      </c>
      <c r="CE15" s="304">
        <f ca="1">IF(OR(AND($B16=0,CE$2&gt;1),CE$2=Prj_Len),CD15,(OFFSET(CE11,0,1)+OFFSET(CE24,0,1)+OFFSET(CE25,0,1))*$B16/Параметры!CE$36)</f>
        <v>0</v>
      </c>
      <c r="CF15" s="304">
        <f ca="1">IF(OR(AND($B16=0,CF$2&gt;1),CF$2=Prj_Len),CE15,(OFFSET(CF11,0,1)+OFFSET(CF24,0,1)+OFFSET(CF25,0,1))*$B16/Параметры!CF$36)</f>
        <v>0</v>
      </c>
      <c r="CG15" s="304">
        <f ca="1">IF(OR(AND($B16=0,CG$2&gt;1),CG$2=Prj_Len),CF15,(OFFSET(CG11,0,1)+OFFSET(CG24,0,1)+OFFSET(CG25,0,1))*$B16/Параметры!CG$36)</f>
        <v>0</v>
      </c>
      <c r="CH15" s="304">
        <f ca="1">IF(OR(AND($B16=0,CH$2&gt;1),CH$2=Prj_Len),CG15,(OFFSET(CH11,0,1)+OFFSET(CH24,0,1)+OFFSET(CH25,0,1))*$B16/Параметры!CH$36)</f>
        <v>0</v>
      </c>
      <c r="CI15" s="304">
        <f ca="1">IF(OR(AND($B16=0,CI$2&gt;1),CI$2=Prj_Len),CH15,(OFFSET(CI11,0,1)+OFFSET(CI24,0,1)+OFFSET(CI25,0,1))*$B16/Параметры!CI$36)</f>
        <v>0</v>
      </c>
      <c r="CJ15" s="304">
        <f ca="1">IF(OR(AND($B16=0,CJ$2&gt;1),CJ$2=Prj_Len),CI15,(OFFSET(CJ11,0,1)+OFFSET(CJ24,0,1)+OFFSET(CJ25,0,1))*$B16/Параметры!CJ$36)</f>
        <v>0</v>
      </c>
      <c r="CK15" s="304">
        <f ca="1">IF(OR(AND($B16=0,CK$2&gt;1),CK$2=Prj_Len),CJ15,(OFFSET(CK11,0,1)+OFFSET(CK24,0,1)+OFFSET(CK25,0,1))*$B16/Параметры!CK$36)</f>
        <v>0</v>
      </c>
      <c r="CL15" s="304">
        <f ca="1">IF(OR(AND($B16=0,CL$2&gt;1),CL$2=Prj_Len),CK15,(OFFSET(CL11,0,1)+OFFSET(CL24,0,1)+OFFSET(CL25,0,1))*$B16/Параметры!CL$36)</f>
        <v>0</v>
      </c>
      <c r="CM15" s="304">
        <f ca="1">IF(OR(AND($B16=0,CM$2&gt;1),CM$2=Prj_Len),CL15,(OFFSET(CM11,0,1)+OFFSET(CM24,0,1)+OFFSET(CM25,0,1))*$B16/Параметры!CM$36)</f>
        <v>0</v>
      </c>
      <c r="CN15" s="304">
        <f ca="1">IF(OR(AND($B16=0,CN$2&gt;1),CN$2=Prj_Len),CM15,(OFFSET(CN11,0,1)+OFFSET(CN24,0,1)+OFFSET(CN25,0,1))*$B16/Параметры!CN$36)</f>
        <v>0</v>
      </c>
      <c r="CO15" s="304">
        <f ca="1">IF(OR(AND($B16=0,CO$2&gt;1),CO$2=Prj_Len),CN15,(OFFSET(CO11,0,1)+OFFSET(CO24,0,1)+OFFSET(CO25,0,1))*$B16/Параметры!CO$36)</f>
        <v>0</v>
      </c>
      <c r="CP15" s="304">
        <f ca="1">IF(OR(AND($B16=0,CP$2&gt;1),CP$2=Prj_Len),CO15,(OFFSET(CP11,0,1)+OFFSET(CP24,0,1)+OFFSET(CP25,0,1))*$B16/Параметры!CP$36)</f>
        <v>0</v>
      </c>
      <c r="CQ15" s="304">
        <f ca="1">IF(OR(AND($B16=0,CQ$2&gt;1),CQ$2=Prj_Len),CP15,(OFFSET(CQ11,0,1)+OFFSET(CQ24,0,1)+OFFSET(CQ25,0,1))*$B16/Параметры!CQ$36)</f>
        <v>0</v>
      </c>
      <c r="CR15" s="304">
        <f ca="1">IF(OR(AND($B16=0,CR$2&gt;1),CR$2=Prj_Len),CQ15,(OFFSET(CR11,0,1)+OFFSET(CR24,0,1)+OFFSET(CR25,0,1))*$B16/Параметры!CR$36)</f>
        <v>0</v>
      </c>
      <c r="CS15" s="304">
        <f ca="1">IF(OR(AND($B16=0,CS$2&gt;1),CS$2=Prj_Len),CR15,(OFFSET(CS11,0,1)+OFFSET(CS24,0,1)+OFFSET(CS25,0,1))*$B16/Параметры!CS$36)</f>
        <v>0</v>
      </c>
      <c r="CT15" s="304">
        <f ca="1">IF(OR(AND($B16=0,CT$2&gt;1),CT$2=Prj_Len),CS15,(OFFSET(CT11,0,1)+OFFSET(CT24,0,1)+OFFSET(CT25,0,1))*$B16/Параметры!CT$36)</f>
        <v>0</v>
      </c>
      <c r="CU15" s="304">
        <f ca="1">IF(OR(AND($B16=0,CU$2&gt;1),CU$2=Prj_Len),CT15,(OFFSET(CU11,0,1)+OFFSET(CU24,0,1)+OFFSET(CU25,0,1))*$B16/Параметры!CU$36)</f>
        <v>0</v>
      </c>
      <c r="CV15" s="304">
        <f ca="1">IF(OR(AND($B16=0,CV$2&gt;1),CV$2=Prj_Len),CU15,(OFFSET(CV11,0,1)+OFFSET(CV24,0,1)+OFFSET(CV25,0,1))*$B16/Параметры!CV$36)</f>
        <v>0</v>
      </c>
      <c r="CW15" s="304">
        <f ca="1">IF(OR(AND($B16=0,CW$2&gt;1),CW$2=Prj_Len),CV15,(OFFSET(CW11,0,1)+OFFSET(CW24,0,1)+OFFSET(CW25,0,1))*$B16/Параметры!CW$36)</f>
        <v>0</v>
      </c>
      <c r="CX15" s="304">
        <f ca="1">IF(OR(AND($B16=0,CX$2&gt;1),CX$2=Prj_Len),CW15,(OFFSET(CX11,0,1)+OFFSET(CX24,0,1)+OFFSET(CX25,0,1))*$B16/Параметры!CX$36)</f>
        <v>0</v>
      </c>
      <c r="CY15" s="304">
        <f ca="1">IF(OR(AND($B16=0,CY$2&gt;1),CY$2=Prj_Len),CX15,(OFFSET(CY11,0,1)+OFFSET(CY24,0,1)+OFFSET(CY25,0,1))*$B16/Параметры!CY$36)</f>
        <v>0</v>
      </c>
      <c r="CZ15" s="304">
        <f ca="1">IF(OR(AND($B16=0,CZ$2&gt;1),CZ$2=Prj_Len),CY15,(OFFSET(CZ11,0,1)+OFFSET(CZ24,0,1)+OFFSET(CZ25,0,1))*$B16/Параметры!CZ$36)</f>
        <v>0</v>
      </c>
      <c r="DA15" s="304">
        <f ca="1">IF(OR(AND($B16=0,DA$2&gt;1),DA$2=Prj_Len),CZ15,(OFFSET(DA11,0,1)+OFFSET(DA24,0,1)+OFFSET(DA25,0,1))*$B16/Параметры!DA$36)</f>
        <v>0</v>
      </c>
      <c r="DB15" s="304">
        <f ca="1">IF(OR(AND($B16=0,DB$2&gt;1),DB$2=Prj_Len),DA15,(OFFSET(DB11,0,1)+OFFSET(DB24,0,1)+OFFSET(DB25,0,1))*$B16/Параметры!DB$36)</f>
        <v>0</v>
      </c>
      <c r="DC15" s="304">
        <f ca="1">IF(OR(AND($B16=0,DC$2&gt;1),DC$2=Prj_Len),DB15,(OFFSET(DC11,0,1)+OFFSET(DC24,0,1)+OFFSET(DC25,0,1))*$B16/Параметры!DC$36)</f>
        <v>0</v>
      </c>
      <c r="DD15" s="304">
        <f ca="1">IF(OR(AND($B16=0,DD$2&gt;1),DD$2=Prj_Len),DC15,(OFFSET(DD11,0,1)+OFFSET(DD24,0,1)+OFFSET(DD25,0,1))*$B16/Параметры!DD$36)</f>
        <v>0</v>
      </c>
      <c r="DE15" s="304">
        <f ca="1">IF(OR(AND($B16=0,DE$2&gt;1),DE$2=Prj_Len),DD15,(OFFSET(DE11,0,1)+OFFSET(DE24,0,1)+OFFSET(DE25,0,1))*$B16/Параметры!DE$36)</f>
        <v>0</v>
      </c>
      <c r="DF15" s="304">
        <f ca="1">IF(OR(AND($B16=0,DF$2&gt;1),DF$2=Prj_Len),DE15,(OFFSET(DF11,0,1)+OFFSET(DF24,0,1)+OFFSET(DF25,0,1))*$B16/Параметры!DF$36)</f>
        <v>0</v>
      </c>
      <c r="DG15" s="304">
        <f ca="1">IF(OR(AND($B16=0,DG$2&gt;1),DG$2=Prj_Len),DF15,(OFFSET(DG11,0,1)+OFFSET(DG24,0,1)+OFFSET(DG25,0,1))*$B16/Параметры!DG$36)</f>
        <v>0</v>
      </c>
      <c r="DH15" s="304">
        <f ca="1">IF(OR(AND($B16=0,DH$2&gt;1),DH$2=Prj_Len),DG15,(OFFSET(DH11,0,1)+OFFSET(DH24,0,1)+OFFSET(DH25,0,1))*$B16/Параметры!DH$36)</f>
        <v>0</v>
      </c>
      <c r="DI15" s="304">
        <f ca="1">IF(OR(AND($B16=0,DI$2&gt;1),DI$2=Prj_Len),DH15,(OFFSET(DI11,0,1)+OFFSET(DI24,0,1)+OFFSET(DI25,0,1))*$B16/Параметры!DI$36)</f>
        <v>0</v>
      </c>
      <c r="DJ15" s="304">
        <f ca="1">IF(OR(AND($B16=0,DJ$2&gt;1),DJ$2=Prj_Len),DI15,(OFFSET(DJ11,0,1)+OFFSET(DJ24,0,1)+OFFSET(DJ25,0,1))*$B16/Параметры!DJ$36)</f>
        <v>0</v>
      </c>
      <c r="DK15" s="304">
        <f ca="1">IF(OR(AND($B16=0,DK$2&gt;1),DK$2=Prj_Len),DJ15,(OFFSET(DK11,0,1)+OFFSET(DK24,0,1)+OFFSET(DK25,0,1))*$B16/Параметры!DK$36)</f>
        <v>0</v>
      </c>
      <c r="DL15" s="304">
        <f ca="1">IF(OR(AND($B16=0,DL$2&gt;1),DL$2=Prj_Len),DK15,(OFFSET(DL11,0,1)+OFFSET(DL24,0,1)+OFFSET(DL25,0,1))*$B16/Параметры!DL$36)</f>
        <v>0</v>
      </c>
      <c r="DM15" s="304">
        <f ca="1">IF(OR(AND($B16=0,DM$2&gt;1),DM$2=Prj_Len),DL15,(OFFSET(DM11,0,1)+OFFSET(DM24,0,1)+OFFSET(DM25,0,1))*$B16/Параметры!DM$36)</f>
        <v>0</v>
      </c>
      <c r="DN15" s="304">
        <f ca="1">IF(OR(AND($B16=0,DN$2&gt;1),DN$2=Prj_Len),DM15,(OFFSET(DN11,0,1)+OFFSET(DN24,0,1)+OFFSET(DN25,0,1))*$B16/Параметры!DN$36)</f>
        <v>0</v>
      </c>
      <c r="DO15" s="304">
        <f ca="1">IF(OR(AND($B16=0,DO$2&gt;1),DO$2=Prj_Len),DN15,(OFFSET(DO11,0,1)+OFFSET(DO24,0,1)+OFFSET(DO25,0,1))*$B16/Параметры!DO$36)</f>
        <v>0</v>
      </c>
      <c r="DP15" s="304">
        <f ca="1">IF(OR(AND($B16=0,DP$2&gt;1),DP$2=Prj_Len),DO15,(OFFSET(DP11,0,1)+OFFSET(DP24,0,1)+OFFSET(DP25,0,1))*$B16/Параметры!DP$36)</f>
        <v>0</v>
      </c>
      <c r="DQ15" s="304">
        <f ca="1">IF(OR(AND($B16=0,DQ$2&gt;1),DQ$2=Prj_Len),DP15,(OFFSET(DQ11,0,1)+OFFSET(DQ24,0,1)+OFFSET(DQ25,0,1))*$B16/Параметры!DQ$36)</f>
        <v>0</v>
      </c>
      <c r="DR15" s="304">
        <f ca="1">IF(OR(AND($B16=0,DR$2&gt;1),DR$2=Prj_Len),DQ15,(OFFSET(DR11,0,1)+OFFSET(DR24,0,1)+OFFSET(DR25,0,1))*$B16/Параметры!DR$36)</f>
        <v>0</v>
      </c>
      <c r="DS15" s="304">
        <f ca="1">IF(OR(AND($B16=0,DS$2&gt;1),DS$2=Prj_Len),DR15,(OFFSET(DS11,0,1)+OFFSET(DS24,0,1)+OFFSET(DS25,0,1))*$B16/Параметры!DS$36)</f>
        <v>0</v>
      </c>
      <c r="DT15" s="304">
        <f ca="1">IF(OR(AND($B16=0,DT$2&gt;1),DT$2=Prj_Len),DS15,(OFFSET(DT11,0,1)+OFFSET(DT24,0,1)+OFFSET(DT25,0,1))*$B16/Параметры!DT$36)</f>
        <v>0</v>
      </c>
      <c r="DU15" s="304">
        <f ca="1">IF(OR(AND($B16=0,DU$2&gt;1),DU$2=Prj_Len),DT15,(OFFSET(DU11,0,1)+OFFSET(DU24,0,1)+OFFSET(DU25,0,1))*$B16/Параметры!DU$36)</f>
        <v>0</v>
      </c>
      <c r="DV15" s="304">
        <f ca="1">IF(OR(AND($B16=0,DV$2&gt;1),DV$2=Prj_Len),DU15,(OFFSET(DV11,0,1)+OFFSET(DV24,0,1)+OFFSET(DV25,0,1))*$B16/Параметры!DV$36)</f>
        <v>0</v>
      </c>
      <c r="DW15" s="172"/>
      <c r="DX15" s="170"/>
    </row>
    <row r="16" spans="1:128" s="154" customFormat="1" hidden="1" outlineLevel="1" x14ac:dyDescent="0.2">
      <c r="A16" s="171" t="str">
        <f ca="1">Language!A$616</f>
        <v>средний период предоплаты</v>
      </c>
      <c r="B16" s="303">
        <f ca="1">$B$511</f>
        <v>0</v>
      </c>
      <c r="C16" s="147" t="str">
        <f ca="1">Language!$A$1464</f>
        <v>дней</v>
      </c>
      <c r="F16" s="6" t="s">
        <v>3100</v>
      </c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69"/>
      <c r="AZ16" s="169"/>
      <c r="BA16" s="169"/>
      <c r="BB16" s="169"/>
      <c r="BC16" s="169"/>
      <c r="BD16" s="169"/>
      <c r="BE16" s="169"/>
      <c r="BF16" s="169"/>
      <c r="BG16" s="169"/>
      <c r="BH16" s="169"/>
      <c r="BI16" s="169"/>
      <c r="BJ16" s="169"/>
      <c r="BK16" s="169"/>
      <c r="BL16" s="169"/>
      <c r="BM16" s="169"/>
      <c r="BN16" s="169"/>
      <c r="BO16" s="169"/>
      <c r="BP16" s="169"/>
      <c r="BQ16" s="169"/>
      <c r="BR16" s="169"/>
      <c r="BS16" s="169"/>
      <c r="BT16" s="169"/>
      <c r="BU16" s="169"/>
      <c r="BV16" s="169"/>
      <c r="BW16" s="169"/>
      <c r="BX16" s="169"/>
      <c r="BY16" s="169"/>
      <c r="BZ16" s="169"/>
      <c r="CA16" s="169"/>
      <c r="CB16" s="169"/>
      <c r="CC16" s="169"/>
      <c r="CD16" s="169"/>
      <c r="CE16" s="169"/>
      <c r="CF16" s="169"/>
      <c r="CG16" s="169"/>
      <c r="CH16" s="169"/>
      <c r="CI16" s="169"/>
      <c r="CJ16" s="169"/>
      <c r="CK16" s="169"/>
      <c r="CL16" s="169"/>
      <c r="CM16" s="169"/>
      <c r="CN16" s="169"/>
      <c r="CO16" s="169"/>
      <c r="CP16" s="169"/>
      <c r="CQ16" s="169"/>
      <c r="CR16" s="169"/>
      <c r="CS16" s="169"/>
      <c r="CT16" s="169"/>
      <c r="CU16" s="169"/>
      <c r="CV16" s="169"/>
      <c r="CW16" s="169"/>
      <c r="CX16" s="169"/>
      <c r="CY16" s="169"/>
      <c r="CZ16" s="169"/>
      <c r="DA16" s="169"/>
      <c r="DB16" s="169"/>
      <c r="DC16" s="169"/>
      <c r="DD16" s="169"/>
      <c r="DE16" s="169"/>
      <c r="DF16" s="169"/>
      <c r="DG16" s="169"/>
      <c r="DH16" s="169"/>
      <c r="DI16" s="169"/>
      <c r="DJ16" s="169"/>
      <c r="DK16" s="169"/>
      <c r="DL16" s="169"/>
      <c r="DM16" s="169"/>
      <c r="DN16" s="169"/>
      <c r="DO16" s="169"/>
      <c r="DP16" s="169"/>
      <c r="DQ16" s="169"/>
      <c r="DR16" s="169"/>
      <c r="DS16" s="169"/>
      <c r="DT16" s="169"/>
      <c r="DU16" s="169"/>
      <c r="DV16" s="169"/>
      <c r="DW16" s="169"/>
      <c r="DX16" s="170"/>
    </row>
    <row r="17" spans="1:128" s="157" customFormat="1" hidden="1" outlineLevel="1" x14ac:dyDescent="0.2">
      <c r="A17" s="165" t="str">
        <f ca="1">Language!A$617</f>
        <v>поступление денежных средств, с НДС</v>
      </c>
      <c r="B17" s="160"/>
      <c r="C17" s="160" t="str">
        <f ca="1">CHOOSE(D17,CurName1,CurName2,CurName3)</f>
        <v>тыс. руб.</v>
      </c>
      <c r="D17" s="158">
        <f>D7</f>
        <v>1</v>
      </c>
      <c r="E17" s="154" t="s">
        <v>875</v>
      </c>
      <c r="F17" s="6" t="s">
        <v>3082</v>
      </c>
      <c r="G17" s="166">
        <f t="shared" ref="G17:AL17" ca="1" si="14">G11+G24+G25-IF(G$2=1,G13,G13-F13)+IF(G$2=1,G15,G15-F15)</f>
        <v>12441.6</v>
      </c>
      <c r="H17" s="166">
        <f t="shared" ca="1" si="14"/>
        <v>37535.839845755821</v>
      </c>
      <c r="I17" s="166">
        <f t="shared" ca="1" si="14"/>
        <v>56622.10941222313</v>
      </c>
      <c r="J17" s="166">
        <f t="shared" ca="1" si="14"/>
        <v>69596.094395643959</v>
      </c>
      <c r="K17" s="166">
        <f t="shared" ca="1" si="14"/>
        <v>82714.982801162041</v>
      </c>
      <c r="L17" s="166">
        <f t="shared" ca="1" si="14"/>
        <v>95979.998468811391</v>
      </c>
      <c r="M17" s="166">
        <f t="shared" ca="1" si="14"/>
        <v>109392.37444569526</v>
      </c>
      <c r="N17" s="166">
        <f t="shared" ca="1" si="14"/>
        <v>120364.86140779854</v>
      </c>
      <c r="O17" s="166">
        <f t="shared" ca="1" si="14"/>
        <v>143172.0043194693</v>
      </c>
      <c r="P17" s="166">
        <f t="shared" ca="1" si="14"/>
        <v>143981.5196472978</v>
      </c>
      <c r="Q17" s="166">
        <f t="shared" ca="1" si="14"/>
        <v>144795.61209248315</v>
      </c>
      <c r="R17" s="166">
        <f t="shared" ca="1" si="14"/>
        <v>145614.3075347124</v>
      </c>
      <c r="S17" s="166">
        <f t="shared" ca="1" si="14"/>
        <v>146437.63200000001</v>
      </c>
      <c r="T17" s="166">
        <f t="shared" ca="1" si="14"/>
        <v>147265.61166151534</v>
      </c>
      <c r="U17" s="166">
        <f t="shared" ca="1" si="14"/>
        <v>148098.27284041472</v>
      </c>
      <c r="V17" s="166">
        <f t="shared" ca="1" si="14"/>
        <v>125918.31551473688</v>
      </c>
      <c r="W17" s="166">
        <f t="shared" ca="1" si="14"/>
        <v>126630.27597759439</v>
      </c>
      <c r="X17" s="166">
        <f t="shared" ca="1" si="14"/>
        <v>127346.26196841894</v>
      </c>
      <c r="Y17" s="166">
        <f t="shared" ca="1" si="14"/>
        <v>128066.29624813098</v>
      </c>
      <c r="Z17" s="166">
        <f t="shared" ca="1" si="14"/>
        <v>152332.73320105253</v>
      </c>
      <c r="AA17" s="166">
        <f t="shared" ca="1" si="14"/>
        <v>153194.04462183209</v>
      </c>
      <c r="AB17" s="166">
        <f t="shared" ca="1" si="14"/>
        <v>154060.22602260861</v>
      </c>
      <c r="AC17" s="166">
        <f t="shared" ca="1" si="14"/>
        <v>154931.30493895695</v>
      </c>
      <c r="AD17" s="166">
        <f t="shared" ca="1" si="14"/>
        <v>155807.30906214225</v>
      </c>
      <c r="AE17" s="166">
        <f t="shared" ca="1" si="14"/>
        <v>156688.26624</v>
      </c>
      <c r="AF17" s="166">
        <f t="shared" ca="1" si="14"/>
        <v>157574.20447782139</v>
      </c>
      <c r="AG17" s="166">
        <f t="shared" ca="1" si="14"/>
        <v>158465.15193924375</v>
      </c>
      <c r="AH17" s="166">
        <f t="shared" ca="1" si="14"/>
        <v>134732.59760076847</v>
      </c>
      <c r="AI17" s="166">
        <f t="shared" ca="1" si="14"/>
        <v>135494.39529602599</v>
      </c>
      <c r="AJ17" s="166">
        <f t="shared" ca="1" si="14"/>
        <v>136260.5003062083</v>
      </c>
      <c r="AK17" s="166">
        <f t="shared" ca="1" si="14"/>
        <v>137030.93698550016</v>
      </c>
      <c r="AL17" s="166">
        <f t="shared" ca="1" si="14"/>
        <v>162996.02452512621</v>
      </c>
      <c r="AM17" s="166">
        <f t="shared" ref="AM17:BR17" ca="1" si="15">AM11+AM24+AM25-IF(AM$2=1,AM13,AM13-AL13)+IF(AM$2=1,AM15,AM15-AL15)</f>
        <v>163917.62774536034</v>
      </c>
      <c r="AN17" s="166">
        <f t="shared" ca="1" si="15"/>
        <v>164844.44184419117</v>
      </c>
      <c r="AO17" s="166">
        <f t="shared" ca="1" si="15"/>
        <v>165776.49628468393</v>
      </c>
      <c r="AP17" s="166">
        <f t="shared" ca="1" si="15"/>
        <v>166713.82069649216</v>
      </c>
      <c r="AQ17" s="166">
        <f t="shared" ca="1" si="15"/>
        <v>167656.44487679994</v>
      </c>
      <c r="AR17" s="166">
        <f t="shared" ca="1" si="15"/>
        <v>168604.39879126885</v>
      </c>
      <c r="AS17" s="166">
        <f t="shared" ca="1" si="15"/>
        <v>169557.71257499076</v>
      </c>
      <c r="AT17" s="166">
        <f t="shared" ca="1" si="15"/>
        <v>144163.8794328222</v>
      </c>
      <c r="AU17" s="166">
        <f t="shared" ca="1" si="15"/>
        <v>144979.00296674774</v>
      </c>
      <c r="AV17" s="166">
        <f t="shared" ca="1" si="15"/>
        <v>145798.73532764279</v>
      </c>
      <c r="AW17" s="166">
        <f t="shared" ca="1" si="15"/>
        <v>146623.10257448509</v>
      </c>
      <c r="AX17" s="166">
        <f t="shared" ca="1" si="15"/>
        <v>174405.746241885</v>
      </c>
      <c r="AY17" s="166">
        <f t="shared" ca="1" si="15"/>
        <v>175391.86168753551</v>
      </c>
      <c r="AZ17" s="166">
        <f t="shared" ca="1" si="15"/>
        <v>176383.55277328452</v>
      </c>
      <c r="BA17" s="166">
        <f t="shared" ca="1" si="15"/>
        <v>177380.85102461177</v>
      </c>
      <c r="BB17" s="166">
        <f t="shared" ca="1" si="15"/>
        <v>178383.7881452466</v>
      </c>
      <c r="BC17" s="166">
        <f t="shared" ca="1" si="15"/>
        <v>179392.39601817593</v>
      </c>
      <c r="BD17" s="166">
        <f t="shared" ca="1" si="15"/>
        <v>180406.70670665769</v>
      </c>
      <c r="BE17" s="166">
        <f t="shared" ca="1" si="15"/>
        <v>181426.75245524012</v>
      </c>
      <c r="BF17" s="166">
        <f t="shared" ca="1" si="15"/>
        <v>154255.35099311976</v>
      </c>
      <c r="BG17" s="166">
        <f t="shared" ca="1" si="15"/>
        <v>155127.5331744201</v>
      </c>
      <c r="BH17" s="166">
        <f t="shared" ca="1" si="15"/>
        <v>156004.64680057782</v>
      </c>
      <c r="BI17" s="166">
        <f t="shared" ca="1" si="15"/>
        <v>156886.71975469909</v>
      </c>
      <c r="BJ17" s="166">
        <f t="shared" ca="1" si="15"/>
        <v>186614.14847881696</v>
      </c>
      <c r="BK17" s="166">
        <f t="shared" ca="1" si="15"/>
        <v>187669.29200566304</v>
      </c>
      <c r="BL17" s="166">
        <f t="shared" ca="1" si="15"/>
        <v>188730.40146741449</v>
      </c>
      <c r="BM17" s="166">
        <f t="shared" ca="1" si="15"/>
        <v>189797.51059633458</v>
      </c>
      <c r="BN17" s="166">
        <f t="shared" ca="1" si="15"/>
        <v>190870.65331541389</v>
      </c>
      <c r="BO17" s="166">
        <f t="shared" ca="1" si="15"/>
        <v>191949.86373944825</v>
      </c>
      <c r="BP17" s="166">
        <f t="shared" ca="1" si="15"/>
        <v>193035.17617612373</v>
      </c>
      <c r="BQ17" s="166">
        <f t="shared" ca="1" si="15"/>
        <v>194126.62512710696</v>
      </c>
      <c r="BR17" s="166">
        <f t="shared" ca="1" si="15"/>
        <v>165053.22556263817</v>
      </c>
      <c r="BS17" s="166">
        <f t="shared" ref="BS17:CX17" ca="1" si="16">BS11+BS24+BS25-IF(BS$2=1,BS13,BS13-BR13)+IF(BS$2=1,BS15,BS15-BR15)</f>
        <v>165986.46049662953</v>
      </c>
      <c r="BT17" s="166">
        <f t="shared" ca="1" si="16"/>
        <v>166924.97207661826</v>
      </c>
      <c r="BU17" s="166">
        <f t="shared" ca="1" si="16"/>
        <v>167868.79013752803</v>
      </c>
      <c r="BV17" s="166">
        <f t="shared" ca="1" si="16"/>
        <v>199677.13887233421</v>
      </c>
      <c r="BW17" s="166">
        <f t="shared" ca="1" si="16"/>
        <v>200806.1424460595</v>
      </c>
      <c r="BX17" s="166">
        <f t="shared" ca="1" si="16"/>
        <v>201941.52957013354</v>
      </c>
      <c r="BY17" s="166">
        <f t="shared" ca="1" si="16"/>
        <v>203083.33633807808</v>
      </c>
      <c r="BZ17" s="166">
        <f t="shared" ca="1" si="16"/>
        <v>204231.5990474929</v>
      </c>
      <c r="CA17" s="166">
        <f t="shared" ca="1" si="16"/>
        <v>205386.35420120967</v>
      </c>
      <c r="CB17" s="166">
        <f t="shared" ca="1" si="16"/>
        <v>206547.63850845245</v>
      </c>
      <c r="CC17" s="166">
        <f t="shared" ca="1" si="16"/>
        <v>207715.48888600449</v>
      </c>
      <c r="CD17" s="166">
        <f t="shared" ca="1" si="16"/>
        <v>176606.95135202288</v>
      </c>
      <c r="CE17" s="166">
        <f t="shared" ca="1" si="16"/>
        <v>177605.51273139362</v>
      </c>
      <c r="CF17" s="166">
        <f t="shared" ca="1" si="16"/>
        <v>178609.72012198158</v>
      </c>
      <c r="CG17" s="166">
        <f t="shared" ca="1" si="16"/>
        <v>179619.60544715502</v>
      </c>
      <c r="CH17" s="166">
        <f t="shared" ca="1" si="16"/>
        <v>213654.53859339765</v>
      </c>
      <c r="CI17" s="166">
        <f t="shared" ca="1" si="16"/>
        <v>214862.57241728372</v>
      </c>
      <c r="CJ17" s="166">
        <f t="shared" ca="1" si="16"/>
        <v>216077.43664004296</v>
      </c>
      <c r="CK17" s="166">
        <f t="shared" ca="1" si="16"/>
        <v>217299.16988174361</v>
      </c>
      <c r="CL17" s="166">
        <f t="shared" ca="1" si="16"/>
        <v>218527.81098081745</v>
      </c>
      <c r="CM17" s="166">
        <f t="shared" ca="1" si="16"/>
        <v>219763.39899529444</v>
      </c>
      <c r="CN17" s="166">
        <f t="shared" ca="1" si="16"/>
        <v>221005.97320404419</v>
      </c>
      <c r="CO17" s="166">
        <f t="shared" ca="1" si="16"/>
        <v>222255.57310802487</v>
      </c>
      <c r="CP17" s="166">
        <f t="shared" ca="1" si="16"/>
        <v>188969.43794666458</v>
      </c>
      <c r="CQ17" s="166">
        <f t="shared" ca="1" si="16"/>
        <v>190037.89862259125</v>
      </c>
      <c r="CR17" s="166">
        <f t="shared" ca="1" si="16"/>
        <v>191112.40053052039</v>
      </c>
      <c r="CS17" s="166">
        <f t="shared" ca="1" si="16"/>
        <v>192192.97782845597</v>
      </c>
      <c r="CT17" s="166">
        <f t="shared" ca="1" si="16"/>
        <v>228610.35629493554</v>
      </c>
      <c r="CU17" s="166">
        <f t="shared" ca="1" si="16"/>
        <v>229902.95248649362</v>
      </c>
      <c r="CV17" s="166">
        <f t="shared" ca="1" si="16"/>
        <v>231202.85720484602</v>
      </c>
      <c r="CW17" s="166">
        <f t="shared" ca="1" si="16"/>
        <v>232510.1117734657</v>
      </c>
      <c r="CX17" s="166">
        <f t="shared" ca="1" si="16"/>
        <v>233824.75774947475</v>
      </c>
      <c r="CY17" s="166">
        <f t="shared" ref="CY17:DV17" ca="1" si="17">CY11+CY24+CY25-IF(CY$2=1,CY13,CY13-CX13)+IF(CY$2=1,CY15,CY15-CX15)</f>
        <v>235146.83692496512</v>
      </c>
      <c r="CZ17" s="166">
        <f t="shared" ca="1" si="17"/>
        <v>236476.39132832733</v>
      </c>
      <c r="DA17" s="166">
        <f t="shared" ca="1" si="17"/>
        <v>237813.46322558663</v>
      </c>
      <c r="DB17" s="166">
        <f t="shared" ca="1" si="17"/>
        <v>202197.29860293106</v>
      </c>
      <c r="DC17" s="166">
        <f t="shared" ca="1" si="17"/>
        <v>203340.55152617264</v>
      </c>
      <c r="DD17" s="166">
        <f t="shared" ca="1" si="17"/>
        <v>204490.26856765681</v>
      </c>
      <c r="DE17" s="166">
        <f t="shared" ca="1" si="17"/>
        <v>205646.48627644789</v>
      </c>
      <c r="DF17" s="166">
        <f t="shared" ca="1" si="17"/>
        <v>244613.08123558108</v>
      </c>
      <c r="DG17" s="166">
        <f t="shared" ca="1" si="17"/>
        <v>245996.15916054824</v>
      </c>
      <c r="DH17" s="166">
        <f t="shared" ca="1" si="17"/>
        <v>247387.05720918524</v>
      </c>
      <c r="DI17" s="166">
        <f t="shared" ca="1" si="17"/>
        <v>248785.81959760832</v>
      </c>
      <c r="DJ17" s="166">
        <f t="shared" ca="1" si="17"/>
        <v>250192.49079193798</v>
      </c>
      <c r="DK17" s="166">
        <f t="shared" ca="1" si="17"/>
        <v>251607.11550971263</v>
      </c>
      <c r="DL17" s="166">
        <f t="shared" ca="1" si="17"/>
        <v>253029.73872131022</v>
      </c>
      <c r="DM17" s="166">
        <f t="shared" ca="1" si="17"/>
        <v>254460.40565137766</v>
      </c>
      <c r="DN17" s="166">
        <f t="shared" ca="1" si="17"/>
        <v>216351.10950513626</v>
      </c>
      <c r="DO17" s="166">
        <f t="shared" ca="1" si="17"/>
        <v>217574.39013300469</v>
      </c>
      <c r="DP17" s="166">
        <f t="shared" ca="1" si="17"/>
        <v>218804.58736739279</v>
      </c>
      <c r="DQ17" s="166">
        <f t="shared" ca="1" si="17"/>
        <v>220041.74031579925</v>
      </c>
      <c r="DR17" s="166">
        <f t="shared" ca="1" si="17"/>
        <v>261735.9969220717</v>
      </c>
      <c r="DS17" s="166">
        <f t="shared" ca="1" si="17"/>
        <v>263215.8903017866</v>
      </c>
      <c r="DT17" s="166">
        <f t="shared" ca="1" si="17"/>
        <v>264704.15121382818</v>
      </c>
      <c r="DU17" s="166">
        <f t="shared" ca="1" si="17"/>
        <v>266200.82696944085</v>
      </c>
      <c r="DV17" s="166">
        <f t="shared" ca="1" si="17"/>
        <v>267705.96514737362</v>
      </c>
      <c r="DW17" s="166"/>
      <c r="DX17" s="167">
        <f ca="1">SUM(G17:DW17)</f>
        <v>21765409.417855419</v>
      </c>
    </row>
    <row r="18" spans="1:128" hidden="1" outlineLevel="1" x14ac:dyDescent="0.2">
      <c r="A18" s="168" t="str">
        <f ca="1">Language!A$618</f>
        <v>темп изменения цен</v>
      </c>
      <c r="B18" s="173"/>
      <c r="C18" s="147" t="str">
        <f ca="1">Language!$A$484</f>
        <v>% в год</v>
      </c>
      <c r="D18" s="158"/>
      <c r="F18" s="6" t="s">
        <v>3191</v>
      </c>
      <c r="G18" s="305">
        <f>CHOOSE($D7,Параметры!G$53,Параметры!G$62,Параметры!G$68)</f>
        <v>7.0000000000000007E-2</v>
      </c>
      <c r="H18" s="305">
        <f>CHOOSE($D7,Параметры!H$53,Параметры!H$62,Параметры!H$68)</f>
        <v>7.0000000000000007E-2</v>
      </c>
      <c r="I18" s="305">
        <f>CHOOSE($D7,Параметры!I$53,Параметры!I$62,Параметры!I$68)</f>
        <v>7.0000000000000007E-2</v>
      </c>
      <c r="J18" s="305">
        <f>CHOOSE($D7,Параметры!J$53,Параметры!J$62,Параметры!J$68)</f>
        <v>7.0000000000000007E-2</v>
      </c>
      <c r="K18" s="305">
        <f>CHOOSE($D7,Параметры!K$53,Параметры!K$62,Параметры!K$68)</f>
        <v>7.0000000000000007E-2</v>
      </c>
      <c r="L18" s="305">
        <f>CHOOSE($D7,Параметры!L$53,Параметры!L$62,Параметры!L$68)</f>
        <v>7.0000000000000007E-2</v>
      </c>
      <c r="M18" s="305">
        <f>CHOOSE($D7,Параметры!M$53,Параметры!M$62,Параметры!M$68)</f>
        <v>7.0000000000000007E-2</v>
      </c>
      <c r="N18" s="305">
        <f>CHOOSE($D7,Параметры!N$53,Параметры!N$62,Параметры!N$68)</f>
        <v>7.0000000000000007E-2</v>
      </c>
      <c r="O18" s="305">
        <f>CHOOSE($D7,Параметры!O$53,Параметры!O$62,Параметры!O$68)</f>
        <v>7.0000000000000007E-2</v>
      </c>
      <c r="P18" s="305">
        <f>CHOOSE($D7,Параметры!P$53,Параметры!P$62,Параметры!P$68)</f>
        <v>7.0000000000000007E-2</v>
      </c>
      <c r="Q18" s="305">
        <f>CHOOSE($D7,Параметры!Q$53,Параметры!Q$62,Параметры!Q$68)</f>
        <v>7.0000000000000007E-2</v>
      </c>
      <c r="R18" s="305">
        <f>CHOOSE($D7,Параметры!R$53,Параметры!R$62,Параметры!R$68)</f>
        <v>7.0000000000000007E-2</v>
      </c>
      <c r="S18" s="305">
        <f>CHOOSE($D7,Параметры!S$53,Параметры!S$62,Параметры!S$68)</f>
        <v>7.0000000000000007E-2</v>
      </c>
      <c r="T18" s="305">
        <f>CHOOSE($D7,Параметры!T$53,Параметры!T$62,Параметры!T$68)</f>
        <v>7.0000000000000007E-2</v>
      </c>
      <c r="U18" s="305">
        <f>CHOOSE($D7,Параметры!U$53,Параметры!U$62,Параметры!U$68)</f>
        <v>7.0000000000000007E-2</v>
      </c>
      <c r="V18" s="305">
        <f>CHOOSE($D7,Параметры!V$53,Параметры!V$62,Параметры!V$68)</f>
        <v>7.0000000000000007E-2</v>
      </c>
      <c r="W18" s="305">
        <f>CHOOSE($D7,Параметры!W$53,Параметры!W$62,Параметры!W$68)</f>
        <v>7.0000000000000007E-2</v>
      </c>
      <c r="X18" s="305">
        <f>CHOOSE($D7,Параметры!X$53,Параметры!X$62,Параметры!X$68)</f>
        <v>7.0000000000000007E-2</v>
      </c>
      <c r="Y18" s="305">
        <f>CHOOSE($D7,Параметры!Y$53,Параметры!Y$62,Параметры!Y$68)</f>
        <v>7.0000000000000007E-2</v>
      </c>
      <c r="Z18" s="305">
        <f>CHOOSE($D7,Параметры!Z$53,Параметры!Z$62,Параметры!Z$68)</f>
        <v>7.0000000000000007E-2</v>
      </c>
      <c r="AA18" s="305">
        <f>CHOOSE($D7,Параметры!AA$53,Параметры!AA$62,Параметры!AA$68)</f>
        <v>7.0000000000000007E-2</v>
      </c>
      <c r="AB18" s="305">
        <f>CHOOSE($D7,Параметры!AB$53,Параметры!AB$62,Параметры!AB$68)</f>
        <v>7.0000000000000007E-2</v>
      </c>
      <c r="AC18" s="305">
        <f>CHOOSE($D7,Параметры!AC$53,Параметры!AC$62,Параметры!AC$68)</f>
        <v>7.0000000000000007E-2</v>
      </c>
      <c r="AD18" s="305">
        <f>CHOOSE($D7,Параметры!AD$53,Параметры!AD$62,Параметры!AD$68)</f>
        <v>7.0000000000000007E-2</v>
      </c>
      <c r="AE18" s="305">
        <f>CHOOSE($D7,Параметры!AE$53,Параметры!AE$62,Параметры!AE$68)</f>
        <v>7.0000000000000007E-2</v>
      </c>
      <c r="AF18" s="305">
        <f>CHOOSE($D7,Параметры!AF$53,Параметры!AF$62,Параметры!AF$68)</f>
        <v>7.0000000000000007E-2</v>
      </c>
      <c r="AG18" s="305">
        <f>CHOOSE($D7,Параметры!AG$53,Параметры!AG$62,Параметры!AG$68)</f>
        <v>7.0000000000000007E-2</v>
      </c>
      <c r="AH18" s="305">
        <f>CHOOSE($D7,Параметры!AH$53,Параметры!AH$62,Параметры!AH$68)</f>
        <v>7.0000000000000007E-2</v>
      </c>
      <c r="AI18" s="305">
        <f>CHOOSE($D7,Параметры!AI$53,Параметры!AI$62,Параметры!AI$68)</f>
        <v>7.0000000000000007E-2</v>
      </c>
      <c r="AJ18" s="305">
        <f>CHOOSE($D7,Параметры!AJ$53,Параметры!AJ$62,Параметры!AJ$68)</f>
        <v>7.0000000000000007E-2</v>
      </c>
      <c r="AK18" s="305">
        <f>CHOOSE($D7,Параметры!AK$53,Параметры!AK$62,Параметры!AK$68)</f>
        <v>7.0000000000000007E-2</v>
      </c>
      <c r="AL18" s="305">
        <f>CHOOSE($D7,Параметры!AL$53,Параметры!AL$62,Параметры!AL$68)</f>
        <v>7.0000000000000007E-2</v>
      </c>
      <c r="AM18" s="305">
        <f>CHOOSE($D7,Параметры!AM$53,Параметры!AM$62,Параметры!AM$68)</f>
        <v>7.0000000000000007E-2</v>
      </c>
      <c r="AN18" s="305">
        <f>CHOOSE($D7,Параметры!AN$53,Параметры!AN$62,Параметры!AN$68)</f>
        <v>7.0000000000000007E-2</v>
      </c>
      <c r="AO18" s="305">
        <f>CHOOSE($D7,Параметры!AO$53,Параметры!AO$62,Параметры!AO$68)</f>
        <v>7.0000000000000007E-2</v>
      </c>
      <c r="AP18" s="305">
        <f>CHOOSE($D7,Параметры!AP$53,Параметры!AP$62,Параметры!AP$68)</f>
        <v>7.0000000000000007E-2</v>
      </c>
      <c r="AQ18" s="305">
        <f>CHOOSE($D7,Параметры!AQ$53,Параметры!AQ$62,Параметры!AQ$68)</f>
        <v>7.0000000000000007E-2</v>
      </c>
      <c r="AR18" s="305">
        <f>CHOOSE($D7,Параметры!AR$53,Параметры!AR$62,Параметры!AR$68)</f>
        <v>7.0000000000000007E-2</v>
      </c>
      <c r="AS18" s="305">
        <f>CHOOSE($D7,Параметры!AS$53,Параметры!AS$62,Параметры!AS$68)</f>
        <v>7.0000000000000007E-2</v>
      </c>
      <c r="AT18" s="305">
        <f>CHOOSE($D7,Параметры!AT$53,Параметры!AT$62,Параметры!AT$68)</f>
        <v>7.0000000000000007E-2</v>
      </c>
      <c r="AU18" s="305">
        <f>CHOOSE($D7,Параметры!AU$53,Параметры!AU$62,Параметры!AU$68)</f>
        <v>7.0000000000000007E-2</v>
      </c>
      <c r="AV18" s="305">
        <f>CHOOSE($D7,Параметры!AV$53,Параметры!AV$62,Параметры!AV$68)</f>
        <v>7.0000000000000007E-2</v>
      </c>
      <c r="AW18" s="305">
        <f>CHOOSE($D7,Параметры!AW$53,Параметры!AW$62,Параметры!AW$68)</f>
        <v>7.0000000000000007E-2</v>
      </c>
      <c r="AX18" s="305">
        <f>CHOOSE($D7,Параметры!AX$53,Параметры!AX$62,Параметры!AX$68)</f>
        <v>7.0000000000000007E-2</v>
      </c>
      <c r="AY18" s="305">
        <f>CHOOSE($D7,Параметры!AY$53,Параметры!AY$62,Параметры!AY$68)</f>
        <v>7.0000000000000007E-2</v>
      </c>
      <c r="AZ18" s="305">
        <f>CHOOSE($D7,Параметры!AZ$53,Параметры!AZ$62,Параметры!AZ$68)</f>
        <v>7.0000000000000007E-2</v>
      </c>
      <c r="BA18" s="305">
        <f>CHOOSE($D7,Параметры!BA$53,Параметры!BA$62,Параметры!BA$68)</f>
        <v>7.0000000000000007E-2</v>
      </c>
      <c r="BB18" s="305">
        <f>CHOOSE($D7,Параметры!BB$53,Параметры!BB$62,Параметры!BB$68)</f>
        <v>7.0000000000000007E-2</v>
      </c>
      <c r="BC18" s="305">
        <f>CHOOSE($D7,Параметры!BC$53,Параметры!BC$62,Параметры!BC$68)</f>
        <v>7.0000000000000007E-2</v>
      </c>
      <c r="BD18" s="305">
        <f>CHOOSE($D7,Параметры!BD$53,Параметры!BD$62,Параметры!BD$68)</f>
        <v>7.0000000000000007E-2</v>
      </c>
      <c r="BE18" s="305">
        <f>CHOOSE($D7,Параметры!BE$53,Параметры!BE$62,Параметры!BE$68)</f>
        <v>7.0000000000000007E-2</v>
      </c>
      <c r="BF18" s="305">
        <f>CHOOSE($D7,Параметры!BF$53,Параметры!BF$62,Параметры!BF$68)</f>
        <v>7.0000000000000007E-2</v>
      </c>
      <c r="BG18" s="305">
        <f>CHOOSE($D7,Параметры!BG$53,Параметры!BG$62,Параметры!BG$68)</f>
        <v>7.0000000000000007E-2</v>
      </c>
      <c r="BH18" s="305">
        <f>CHOOSE($D7,Параметры!BH$53,Параметры!BH$62,Параметры!BH$68)</f>
        <v>7.0000000000000007E-2</v>
      </c>
      <c r="BI18" s="305">
        <f>CHOOSE($D7,Параметры!BI$53,Параметры!BI$62,Параметры!BI$68)</f>
        <v>7.0000000000000007E-2</v>
      </c>
      <c r="BJ18" s="305">
        <f>CHOOSE($D7,Параметры!BJ$53,Параметры!BJ$62,Параметры!BJ$68)</f>
        <v>7.0000000000000007E-2</v>
      </c>
      <c r="BK18" s="305">
        <f>CHOOSE($D7,Параметры!BK$53,Параметры!BK$62,Параметры!BK$68)</f>
        <v>7.0000000000000007E-2</v>
      </c>
      <c r="BL18" s="305">
        <f>CHOOSE($D7,Параметры!BL$53,Параметры!BL$62,Параметры!BL$68)</f>
        <v>7.0000000000000007E-2</v>
      </c>
      <c r="BM18" s="305">
        <f>CHOOSE($D7,Параметры!BM$53,Параметры!BM$62,Параметры!BM$68)</f>
        <v>7.0000000000000007E-2</v>
      </c>
      <c r="BN18" s="305">
        <f>CHOOSE($D7,Параметры!BN$53,Параметры!BN$62,Параметры!BN$68)</f>
        <v>7.0000000000000007E-2</v>
      </c>
      <c r="BO18" s="305">
        <f>CHOOSE($D7,Параметры!BO$53,Параметры!BO$62,Параметры!BO$68)</f>
        <v>7.0000000000000007E-2</v>
      </c>
      <c r="BP18" s="305">
        <f>CHOOSE($D7,Параметры!BP$53,Параметры!BP$62,Параметры!BP$68)</f>
        <v>7.0000000000000007E-2</v>
      </c>
      <c r="BQ18" s="305">
        <f>CHOOSE($D7,Параметры!BQ$53,Параметры!BQ$62,Параметры!BQ$68)</f>
        <v>7.0000000000000007E-2</v>
      </c>
      <c r="BR18" s="305">
        <f>CHOOSE($D7,Параметры!BR$53,Параметры!BR$62,Параметры!BR$68)</f>
        <v>7.0000000000000007E-2</v>
      </c>
      <c r="BS18" s="305">
        <f>CHOOSE($D7,Параметры!BS$53,Параметры!BS$62,Параметры!BS$68)</f>
        <v>7.0000000000000007E-2</v>
      </c>
      <c r="BT18" s="305">
        <f>CHOOSE($D7,Параметры!BT$53,Параметры!BT$62,Параметры!BT$68)</f>
        <v>7.0000000000000007E-2</v>
      </c>
      <c r="BU18" s="305">
        <f>CHOOSE($D7,Параметры!BU$53,Параметры!BU$62,Параметры!BU$68)</f>
        <v>7.0000000000000007E-2</v>
      </c>
      <c r="BV18" s="305">
        <f>CHOOSE($D7,Параметры!BV$53,Параметры!BV$62,Параметры!BV$68)</f>
        <v>7.0000000000000007E-2</v>
      </c>
      <c r="BW18" s="305">
        <f>CHOOSE($D7,Параметры!BW$53,Параметры!BW$62,Параметры!BW$68)</f>
        <v>7.0000000000000007E-2</v>
      </c>
      <c r="BX18" s="305">
        <f>CHOOSE($D7,Параметры!BX$53,Параметры!BX$62,Параметры!BX$68)</f>
        <v>7.0000000000000007E-2</v>
      </c>
      <c r="BY18" s="305">
        <f>CHOOSE($D7,Параметры!BY$53,Параметры!BY$62,Параметры!BY$68)</f>
        <v>7.0000000000000007E-2</v>
      </c>
      <c r="BZ18" s="305">
        <f>CHOOSE($D7,Параметры!BZ$53,Параметры!BZ$62,Параметры!BZ$68)</f>
        <v>7.0000000000000007E-2</v>
      </c>
      <c r="CA18" s="305">
        <f>CHOOSE($D7,Параметры!CA$53,Параметры!CA$62,Параметры!CA$68)</f>
        <v>7.0000000000000007E-2</v>
      </c>
      <c r="CB18" s="305">
        <f>CHOOSE($D7,Параметры!CB$53,Параметры!CB$62,Параметры!CB$68)</f>
        <v>7.0000000000000007E-2</v>
      </c>
      <c r="CC18" s="305">
        <f>CHOOSE($D7,Параметры!CC$53,Параметры!CC$62,Параметры!CC$68)</f>
        <v>7.0000000000000007E-2</v>
      </c>
      <c r="CD18" s="305">
        <f>CHOOSE($D7,Параметры!CD$53,Параметры!CD$62,Параметры!CD$68)</f>
        <v>7.0000000000000007E-2</v>
      </c>
      <c r="CE18" s="305">
        <f>CHOOSE($D7,Параметры!CE$53,Параметры!CE$62,Параметры!CE$68)</f>
        <v>7.0000000000000007E-2</v>
      </c>
      <c r="CF18" s="305">
        <f>CHOOSE($D7,Параметры!CF$53,Параметры!CF$62,Параметры!CF$68)</f>
        <v>7.0000000000000007E-2</v>
      </c>
      <c r="CG18" s="305">
        <f>CHOOSE($D7,Параметры!CG$53,Параметры!CG$62,Параметры!CG$68)</f>
        <v>7.0000000000000007E-2</v>
      </c>
      <c r="CH18" s="305">
        <f>CHOOSE($D7,Параметры!CH$53,Параметры!CH$62,Параметры!CH$68)</f>
        <v>7.0000000000000007E-2</v>
      </c>
      <c r="CI18" s="305">
        <f>CHOOSE($D7,Параметры!CI$53,Параметры!CI$62,Параметры!CI$68)</f>
        <v>7.0000000000000007E-2</v>
      </c>
      <c r="CJ18" s="305">
        <f>CHOOSE($D7,Параметры!CJ$53,Параметры!CJ$62,Параметры!CJ$68)</f>
        <v>7.0000000000000007E-2</v>
      </c>
      <c r="CK18" s="305">
        <f>CHOOSE($D7,Параметры!CK$53,Параметры!CK$62,Параметры!CK$68)</f>
        <v>7.0000000000000007E-2</v>
      </c>
      <c r="CL18" s="305">
        <f>CHOOSE($D7,Параметры!CL$53,Параметры!CL$62,Параметры!CL$68)</f>
        <v>7.0000000000000007E-2</v>
      </c>
      <c r="CM18" s="305">
        <f>CHOOSE($D7,Параметры!CM$53,Параметры!CM$62,Параметры!CM$68)</f>
        <v>7.0000000000000007E-2</v>
      </c>
      <c r="CN18" s="305">
        <f>CHOOSE($D7,Параметры!CN$53,Параметры!CN$62,Параметры!CN$68)</f>
        <v>7.0000000000000007E-2</v>
      </c>
      <c r="CO18" s="305">
        <f>CHOOSE($D7,Параметры!CO$53,Параметры!CO$62,Параметры!CO$68)</f>
        <v>7.0000000000000007E-2</v>
      </c>
      <c r="CP18" s="305">
        <f>CHOOSE($D7,Параметры!CP$53,Параметры!CP$62,Параметры!CP$68)</f>
        <v>7.0000000000000007E-2</v>
      </c>
      <c r="CQ18" s="305">
        <f>CHOOSE($D7,Параметры!CQ$53,Параметры!CQ$62,Параметры!CQ$68)</f>
        <v>7.0000000000000007E-2</v>
      </c>
      <c r="CR18" s="305">
        <f>CHOOSE($D7,Параметры!CR$53,Параметры!CR$62,Параметры!CR$68)</f>
        <v>7.0000000000000007E-2</v>
      </c>
      <c r="CS18" s="305">
        <f>CHOOSE($D7,Параметры!CS$53,Параметры!CS$62,Параметры!CS$68)</f>
        <v>7.0000000000000007E-2</v>
      </c>
      <c r="CT18" s="305">
        <f>CHOOSE($D7,Параметры!CT$53,Параметры!CT$62,Параметры!CT$68)</f>
        <v>7.0000000000000007E-2</v>
      </c>
      <c r="CU18" s="305">
        <f>CHOOSE($D7,Параметры!CU$53,Параметры!CU$62,Параметры!CU$68)</f>
        <v>7.0000000000000007E-2</v>
      </c>
      <c r="CV18" s="305">
        <f>CHOOSE($D7,Параметры!CV$53,Параметры!CV$62,Параметры!CV$68)</f>
        <v>7.0000000000000007E-2</v>
      </c>
      <c r="CW18" s="305">
        <f>CHOOSE($D7,Параметры!CW$53,Параметры!CW$62,Параметры!CW$68)</f>
        <v>7.0000000000000007E-2</v>
      </c>
      <c r="CX18" s="305">
        <f>CHOOSE($D7,Параметры!CX$53,Параметры!CX$62,Параметры!CX$68)</f>
        <v>7.0000000000000007E-2</v>
      </c>
      <c r="CY18" s="305">
        <f>CHOOSE($D7,Параметры!CY$53,Параметры!CY$62,Параметры!CY$68)</f>
        <v>7.0000000000000007E-2</v>
      </c>
      <c r="CZ18" s="305">
        <f>CHOOSE($D7,Параметры!CZ$53,Параметры!CZ$62,Параметры!CZ$68)</f>
        <v>7.0000000000000007E-2</v>
      </c>
      <c r="DA18" s="305">
        <f>CHOOSE($D7,Параметры!DA$53,Параметры!DA$62,Параметры!DA$68)</f>
        <v>7.0000000000000007E-2</v>
      </c>
      <c r="DB18" s="305">
        <f>CHOOSE($D7,Параметры!DB$53,Параметры!DB$62,Параметры!DB$68)</f>
        <v>7.0000000000000007E-2</v>
      </c>
      <c r="DC18" s="305">
        <f>CHOOSE($D7,Параметры!DC$53,Параметры!DC$62,Параметры!DC$68)</f>
        <v>7.0000000000000007E-2</v>
      </c>
      <c r="DD18" s="305">
        <f>CHOOSE($D7,Параметры!DD$53,Параметры!DD$62,Параметры!DD$68)</f>
        <v>7.0000000000000007E-2</v>
      </c>
      <c r="DE18" s="305">
        <f>CHOOSE($D7,Параметры!DE$53,Параметры!DE$62,Параметры!DE$68)</f>
        <v>7.0000000000000007E-2</v>
      </c>
      <c r="DF18" s="305">
        <f>CHOOSE($D7,Параметры!DF$53,Параметры!DF$62,Параметры!DF$68)</f>
        <v>7.0000000000000007E-2</v>
      </c>
      <c r="DG18" s="305">
        <f>CHOOSE($D7,Параметры!DG$53,Параметры!DG$62,Параметры!DG$68)</f>
        <v>7.0000000000000007E-2</v>
      </c>
      <c r="DH18" s="305">
        <f>CHOOSE($D7,Параметры!DH$53,Параметры!DH$62,Параметры!DH$68)</f>
        <v>7.0000000000000007E-2</v>
      </c>
      <c r="DI18" s="305">
        <f>CHOOSE($D7,Параметры!DI$53,Параметры!DI$62,Параметры!DI$68)</f>
        <v>7.0000000000000007E-2</v>
      </c>
      <c r="DJ18" s="305">
        <f>CHOOSE($D7,Параметры!DJ$53,Параметры!DJ$62,Параметры!DJ$68)</f>
        <v>7.0000000000000007E-2</v>
      </c>
      <c r="DK18" s="305">
        <f>CHOOSE($D7,Параметры!DK$53,Параметры!DK$62,Параметры!DK$68)</f>
        <v>7.0000000000000007E-2</v>
      </c>
      <c r="DL18" s="305">
        <f>CHOOSE($D7,Параметры!DL$53,Параметры!DL$62,Параметры!DL$68)</f>
        <v>7.0000000000000007E-2</v>
      </c>
      <c r="DM18" s="305">
        <f>CHOOSE($D7,Параметры!DM$53,Параметры!DM$62,Параметры!DM$68)</f>
        <v>7.0000000000000007E-2</v>
      </c>
      <c r="DN18" s="305">
        <f>CHOOSE($D7,Параметры!DN$53,Параметры!DN$62,Параметры!DN$68)</f>
        <v>7.0000000000000007E-2</v>
      </c>
      <c r="DO18" s="305">
        <f>CHOOSE($D7,Параметры!DO$53,Параметры!DO$62,Параметры!DO$68)</f>
        <v>7.0000000000000007E-2</v>
      </c>
      <c r="DP18" s="305">
        <f>CHOOSE($D7,Параметры!DP$53,Параметры!DP$62,Параметры!DP$68)</f>
        <v>7.0000000000000007E-2</v>
      </c>
      <c r="DQ18" s="305">
        <f>CHOOSE($D7,Параметры!DQ$53,Параметры!DQ$62,Параметры!DQ$68)</f>
        <v>7.0000000000000007E-2</v>
      </c>
      <c r="DR18" s="305">
        <f>CHOOSE($D7,Параметры!DR$53,Параметры!DR$62,Параметры!DR$68)</f>
        <v>7.0000000000000007E-2</v>
      </c>
      <c r="DS18" s="305">
        <f>CHOOSE($D7,Параметры!DS$53,Параметры!DS$62,Параметры!DS$68)</f>
        <v>7.0000000000000007E-2</v>
      </c>
      <c r="DT18" s="305">
        <f>CHOOSE($D7,Параметры!DT$53,Параметры!DT$62,Параметры!DT$68)</f>
        <v>7.0000000000000007E-2</v>
      </c>
      <c r="DU18" s="305">
        <f>CHOOSE($D7,Параметры!DU$53,Параметры!DU$62,Параметры!DU$68)</f>
        <v>7.0000000000000007E-2</v>
      </c>
      <c r="DV18" s="305">
        <f>CHOOSE($D7,Параметры!DV$53,Параметры!DV$62,Параметры!DV$68)</f>
        <v>7.0000000000000007E-2</v>
      </c>
      <c r="DW18" s="174"/>
      <c r="DX18" s="170"/>
    </row>
    <row r="19" spans="1:128" hidden="1" outlineLevel="1" x14ac:dyDescent="0.2">
      <c r="A19" s="168" t="str">
        <f ca="1">Language!A$619</f>
        <v>ставка НДС</v>
      </c>
      <c r="B19" s="173"/>
      <c r="C19" s="147" t="s">
        <v>1</v>
      </c>
      <c r="D19" s="158"/>
      <c r="F19" s="6" t="s">
        <v>3191</v>
      </c>
      <c r="G19" s="305">
        <f>IF(G$2=1,Параметры!G$78,IF(F19=Параметры!F$78,Параметры!F$78,F19))</f>
        <v>0.2</v>
      </c>
      <c r="H19" s="305">
        <f>IF(H$2=1,Параметры!H$78,IF(G19=Параметры!G$78,Параметры!G$78,G19))</f>
        <v>0.2</v>
      </c>
      <c r="I19" s="305">
        <f>IF(I$2=1,Параметры!I$78,IF(H19=Параметры!H$78,Параметры!H$78,H19))</f>
        <v>0.2</v>
      </c>
      <c r="J19" s="305">
        <f>IF(J$2=1,Параметры!J$78,IF(I19=Параметры!I$78,Параметры!I$78,I19))</f>
        <v>0.2</v>
      </c>
      <c r="K19" s="305">
        <f>IF(K$2=1,Параметры!K$78,IF(J19=Параметры!J$78,Параметры!J$78,J19))</f>
        <v>0.2</v>
      </c>
      <c r="L19" s="305">
        <f>IF(L$2=1,Параметры!L$78,IF(K19=Параметры!K$78,Параметры!K$78,K19))</f>
        <v>0.2</v>
      </c>
      <c r="M19" s="305">
        <f>IF(M$2=1,Параметры!M$78,IF(L19=Параметры!L$78,Параметры!L$78,L19))</f>
        <v>0.2</v>
      </c>
      <c r="N19" s="305">
        <f>IF(N$2=1,Параметры!N$78,IF(M19=Параметры!M$78,Параметры!M$78,M19))</f>
        <v>0.2</v>
      </c>
      <c r="O19" s="305">
        <f>IF(O$2=1,Параметры!O$78,IF(N19=Параметры!N$78,Параметры!N$78,N19))</f>
        <v>0.2</v>
      </c>
      <c r="P19" s="305">
        <f>IF(P$2=1,Параметры!P$78,IF(O19=Параметры!O$78,Параметры!O$78,O19))</f>
        <v>0.2</v>
      </c>
      <c r="Q19" s="305">
        <f>IF(Q$2=1,Параметры!Q$78,IF(P19=Параметры!P$78,Параметры!P$78,P19))</f>
        <v>0.2</v>
      </c>
      <c r="R19" s="305">
        <f>IF(R$2=1,Параметры!R$78,IF(Q19=Параметры!Q$78,Параметры!Q$78,Q19))</f>
        <v>0.2</v>
      </c>
      <c r="S19" s="305">
        <f>IF(S$2=1,Параметры!S$78,IF(R19=Параметры!R$78,Параметры!R$78,R19))</f>
        <v>0.2</v>
      </c>
      <c r="T19" s="305">
        <f>IF(T$2=1,Параметры!T$78,IF(S19=Параметры!S$78,Параметры!S$78,S19))</f>
        <v>0.2</v>
      </c>
      <c r="U19" s="305">
        <f>IF(U$2=1,Параметры!U$78,IF(T19=Параметры!T$78,Параметры!T$78,T19))</f>
        <v>0.2</v>
      </c>
      <c r="V19" s="305">
        <f>IF(V$2=1,Параметры!V$78,IF(U19=Параметры!U$78,Параметры!U$78,U19))</f>
        <v>0.2</v>
      </c>
      <c r="W19" s="305">
        <f>IF(W$2=1,Параметры!W$78,IF(V19=Параметры!V$78,Параметры!V$78,V19))</f>
        <v>0.2</v>
      </c>
      <c r="X19" s="305">
        <f>IF(X$2=1,Параметры!X$78,IF(W19=Параметры!W$78,Параметры!W$78,W19))</f>
        <v>0.2</v>
      </c>
      <c r="Y19" s="305">
        <f>IF(Y$2=1,Параметры!Y$78,IF(X19=Параметры!X$78,Параметры!X$78,X19))</f>
        <v>0.2</v>
      </c>
      <c r="Z19" s="305">
        <f>IF(Z$2=1,Параметры!Z$78,IF(Y19=Параметры!Y$78,Параметры!Y$78,Y19))</f>
        <v>0.2</v>
      </c>
      <c r="AA19" s="305">
        <f>IF(AA$2=1,Параметры!AA$78,IF(Z19=Параметры!Z$78,Параметры!Z$78,Z19))</f>
        <v>0.2</v>
      </c>
      <c r="AB19" s="305">
        <f>IF(AB$2=1,Параметры!AB$78,IF(AA19=Параметры!AA$78,Параметры!AA$78,AA19))</f>
        <v>0.2</v>
      </c>
      <c r="AC19" s="305">
        <f>IF(AC$2=1,Параметры!AC$78,IF(AB19=Параметры!AB$78,Параметры!AB$78,AB19))</f>
        <v>0.2</v>
      </c>
      <c r="AD19" s="305">
        <f>IF(AD$2=1,Параметры!AD$78,IF(AC19=Параметры!AC$78,Параметры!AC$78,AC19))</f>
        <v>0.2</v>
      </c>
      <c r="AE19" s="305">
        <f>IF(AE$2=1,Параметры!AE$78,IF(AD19=Параметры!AD$78,Параметры!AD$78,AD19))</f>
        <v>0.2</v>
      </c>
      <c r="AF19" s="305">
        <f>IF(AF$2=1,Параметры!AF$78,IF(AE19=Параметры!AE$78,Параметры!AE$78,AE19))</f>
        <v>0.2</v>
      </c>
      <c r="AG19" s="305">
        <f>IF(AG$2=1,Параметры!AG$78,IF(AF19=Параметры!AF$78,Параметры!AF$78,AF19))</f>
        <v>0.2</v>
      </c>
      <c r="AH19" s="305">
        <f>IF(AH$2=1,Параметры!AH$78,IF(AG19=Параметры!AG$78,Параметры!AG$78,AG19))</f>
        <v>0.2</v>
      </c>
      <c r="AI19" s="305">
        <f>IF(AI$2=1,Параметры!AI$78,IF(AH19=Параметры!AH$78,Параметры!AH$78,AH19))</f>
        <v>0.2</v>
      </c>
      <c r="AJ19" s="305">
        <f>IF(AJ$2=1,Параметры!AJ$78,IF(AI19=Параметры!AI$78,Параметры!AI$78,AI19))</f>
        <v>0.2</v>
      </c>
      <c r="AK19" s="305">
        <f>IF(AK$2=1,Параметры!AK$78,IF(AJ19=Параметры!AJ$78,Параметры!AJ$78,AJ19))</f>
        <v>0.2</v>
      </c>
      <c r="AL19" s="305">
        <f>IF(AL$2=1,Параметры!AL$78,IF(AK19=Параметры!AK$78,Параметры!AK$78,AK19))</f>
        <v>0.2</v>
      </c>
      <c r="AM19" s="305">
        <f>IF(AM$2=1,Параметры!AM$78,IF(AL19=Параметры!AL$78,Параметры!AL$78,AL19))</f>
        <v>0.2</v>
      </c>
      <c r="AN19" s="305">
        <f>IF(AN$2=1,Параметры!AN$78,IF(AM19=Параметры!AM$78,Параметры!AM$78,AM19))</f>
        <v>0.2</v>
      </c>
      <c r="AO19" s="305">
        <f>IF(AO$2=1,Параметры!AO$78,IF(AN19=Параметры!AN$78,Параметры!AN$78,AN19))</f>
        <v>0.2</v>
      </c>
      <c r="AP19" s="305">
        <f>IF(AP$2=1,Параметры!AP$78,IF(AO19=Параметры!AO$78,Параметры!AO$78,AO19))</f>
        <v>0.2</v>
      </c>
      <c r="AQ19" s="305">
        <f>IF(AQ$2=1,Параметры!AQ$78,IF(AP19=Параметры!AP$78,Параметры!AP$78,AP19))</f>
        <v>0.2</v>
      </c>
      <c r="AR19" s="305">
        <f>IF(AR$2=1,Параметры!AR$78,IF(AQ19=Параметры!AQ$78,Параметры!AQ$78,AQ19))</f>
        <v>0.2</v>
      </c>
      <c r="AS19" s="305">
        <f>IF(AS$2=1,Параметры!AS$78,IF(AR19=Параметры!AR$78,Параметры!AR$78,AR19))</f>
        <v>0.2</v>
      </c>
      <c r="AT19" s="305">
        <f>IF(AT$2=1,Параметры!AT$78,IF(AS19=Параметры!AS$78,Параметры!AS$78,AS19))</f>
        <v>0.2</v>
      </c>
      <c r="AU19" s="305">
        <f>IF(AU$2=1,Параметры!AU$78,IF(AT19=Параметры!AT$78,Параметры!AT$78,AT19))</f>
        <v>0.2</v>
      </c>
      <c r="AV19" s="305">
        <f>IF(AV$2=1,Параметры!AV$78,IF(AU19=Параметры!AU$78,Параметры!AU$78,AU19))</f>
        <v>0.2</v>
      </c>
      <c r="AW19" s="305">
        <f>IF(AW$2=1,Параметры!AW$78,IF(AV19=Параметры!AV$78,Параметры!AV$78,AV19))</f>
        <v>0.2</v>
      </c>
      <c r="AX19" s="305">
        <f>IF(AX$2=1,Параметры!AX$78,IF(AW19=Параметры!AW$78,Параметры!AW$78,AW19))</f>
        <v>0.2</v>
      </c>
      <c r="AY19" s="305">
        <f>IF(AY$2=1,Параметры!AY$78,IF(AX19=Параметры!AX$78,Параметры!AX$78,AX19))</f>
        <v>0.2</v>
      </c>
      <c r="AZ19" s="305">
        <f>IF(AZ$2=1,Параметры!AZ$78,IF(AY19=Параметры!AY$78,Параметры!AY$78,AY19))</f>
        <v>0.2</v>
      </c>
      <c r="BA19" s="305">
        <f>IF(BA$2=1,Параметры!BA$78,IF(AZ19=Параметры!AZ$78,Параметры!AZ$78,AZ19))</f>
        <v>0.2</v>
      </c>
      <c r="BB19" s="305">
        <f>IF(BB$2=1,Параметры!BB$78,IF(BA19=Параметры!BA$78,Параметры!BA$78,BA19))</f>
        <v>0.2</v>
      </c>
      <c r="BC19" s="305">
        <f>IF(BC$2=1,Параметры!BC$78,IF(BB19=Параметры!BB$78,Параметры!BB$78,BB19))</f>
        <v>0.2</v>
      </c>
      <c r="BD19" s="305">
        <f>IF(BD$2=1,Параметры!BD$78,IF(BC19=Параметры!BC$78,Параметры!BC$78,BC19))</f>
        <v>0.2</v>
      </c>
      <c r="BE19" s="305">
        <f>IF(BE$2=1,Параметры!BE$78,IF(BD19=Параметры!BD$78,Параметры!BD$78,BD19))</f>
        <v>0.2</v>
      </c>
      <c r="BF19" s="305">
        <f>IF(BF$2=1,Параметры!BF$78,IF(BE19=Параметры!BE$78,Параметры!BE$78,BE19))</f>
        <v>0.2</v>
      </c>
      <c r="BG19" s="305">
        <f>IF(BG$2=1,Параметры!BG$78,IF(BF19=Параметры!BF$78,Параметры!BF$78,BF19))</f>
        <v>0.2</v>
      </c>
      <c r="BH19" s="305">
        <f>IF(BH$2=1,Параметры!BH$78,IF(BG19=Параметры!BG$78,Параметры!BG$78,BG19))</f>
        <v>0.2</v>
      </c>
      <c r="BI19" s="305">
        <f>IF(BI$2=1,Параметры!BI$78,IF(BH19=Параметры!BH$78,Параметры!BH$78,BH19))</f>
        <v>0.2</v>
      </c>
      <c r="BJ19" s="305">
        <f>IF(BJ$2=1,Параметры!BJ$78,IF(BI19=Параметры!BI$78,Параметры!BI$78,BI19))</f>
        <v>0.2</v>
      </c>
      <c r="BK19" s="305">
        <f>IF(BK$2=1,Параметры!BK$78,IF(BJ19=Параметры!BJ$78,Параметры!BJ$78,BJ19))</f>
        <v>0.2</v>
      </c>
      <c r="BL19" s="305">
        <f>IF(BL$2=1,Параметры!BL$78,IF(BK19=Параметры!BK$78,Параметры!BK$78,BK19))</f>
        <v>0.2</v>
      </c>
      <c r="BM19" s="305">
        <f>IF(BM$2=1,Параметры!BM$78,IF(BL19=Параметры!BL$78,Параметры!BL$78,BL19))</f>
        <v>0.2</v>
      </c>
      <c r="BN19" s="305">
        <f>IF(BN$2=1,Параметры!BN$78,IF(BM19=Параметры!BM$78,Параметры!BM$78,BM19))</f>
        <v>0.2</v>
      </c>
      <c r="BO19" s="305">
        <f>IF(BO$2=1,Параметры!BO$78,IF(BN19=Параметры!BN$78,Параметры!BN$78,BN19))</f>
        <v>0.2</v>
      </c>
      <c r="BP19" s="305">
        <f>IF(BP$2=1,Параметры!BP$78,IF(BO19=Параметры!BO$78,Параметры!BO$78,BO19))</f>
        <v>0.2</v>
      </c>
      <c r="BQ19" s="305">
        <f>IF(BQ$2=1,Параметры!BQ$78,IF(BP19=Параметры!BP$78,Параметры!BP$78,BP19))</f>
        <v>0.2</v>
      </c>
      <c r="BR19" s="305">
        <f>IF(BR$2=1,Параметры!BR$78,IF(BQ19=Параметры!BQ$78,Параметры!BQ$78,BQ19))</f>
        <v>0.2</v>
      </c>
      <c r="BS19" s="305">
        <f>IF(BS$2=1,Параметры!BS$78,IF(BR19=Параметры!BR$78,Параметры!BR$78,BR19))</f>
        <v>0.2</v>
      </c>
      <c r="BT19" s="305">
        <f>IF(BT$2=1,Параметры!BT$78,IF(BS19=Параметры!BS$78,Параметры!BS$78,BS19))</f>
        <v>0.2</v>
      </c>
      <c r="BU19" s="305">
        <f>IF(BU$2=1,Параметры!BU$78,IF(BT19=Параметры!BT$78,Параметры!BT$78,BT19))</f>
        <v>0.2</v>
      </c>
      <c r="BV19" s="305">
        <f>IF(BV$2=1,Параметры!BV$78,IF(BU19=Параметры!BU$78,Параметры!BU$78,BU19))</f>
        <v>0.2</v>
      </c>
      <c r="BW19" s="305">
        <f>IF(BW$2=1,Параметры!BW$78,IF(BV19=Параметры!BV$78,Параметры!BV$78,BV19))</f>
        <v>0.2</v>
      </c>
      <c r="BX19" s="305">
        <f>IF(BX$2=1,Параметры!BX$78,IF(BW19=Параметры!BW$78,Параметры!BW$78,BW19))</f>
        <v>0.2</v>
      </c>
      <c r="BY19" s="305">
        <f>IF(BY$2=1,Параметры!BY$78,IF(BX19=Параметры!BX$78,Параметры!BX$78,BX19))</f>
        <v>0.2</v>
      </c>
      <c r="BZ19" s="305">
        <f>IF(BZ$2=1,Параметры!BZ$78,IF(BY19=Параметры!BY$78,Параметры!BY$78,BY19))</f>
        <v>0.2</v>
      </c>
      <c r="CA19" s="305">
        <f>IF(CA$2=1,Параметры!CA$78,IF(BZ19=Параметры!BZ$78,Параметры!BZ$78,BZ19))</f>
        <v>0.2</v>
      </c>
      <c r="CB19" s="305">
        <f>IF(CB$2=1,Параметры!CB$78,IF(CA19=Параметры!CA$78,Параметры!CA$78,CA19))</f>
        <v>0.2</v>
      </c>
      <c r="CC19" s="305">
        <f>IF(CC$2=1,Параметры!CC$78,IF(CB19=Параметры!CB$78,Параметры!CB$78,CB19))</f>
        <v>0.2</v>
      </c>
      <c r="CD19" s="305">
        <f>IF(CD$2=1,Параметры!CD$78,IF(CC19=Параметры!CC$78,Параметры!CC$78,CC19))</f>
        <v>0.2</v>
      </c>
      <c r="CE19" s="305">
        <f>IF(CE$2=1,Параметры!CE$78,IF(CD19=Параметры!CD$78,Параметры!CD$78,CD19))</f>
        <v>0.2</v>
      </c>
      <c r="CF19" s="305">
        <f>IF(CF$2=1,Параметры!CF$78,IF(CE19=Параметры!CE$78,Параметры!CE$78,CE19))</f>
        <v>0.2</v>
      </c>
      <c r="CG19" s="305">
        <f>IF(CG$2=1,Параметры!CG$78,IF(CF19=Параметры!CF$78,Параметры!CF$78,CF19))</f>
        <v>0.2</v>
      </c>
      <c r="CH19" s="305">
        <f>IF(CH$2=1,Параметры!CH$78,IF(CG19=Параметры!CG$78,Параметры!CG$78,CG19))</f>
        <v>0.2</v>
      </c>
      <c r="CI19" s="305">
        <f>IF(CI$2=1,Параметры!CI$78,IF(CH19=Параметры!CH$78,Параметры!CH$78,CH19))</f>
        <v>0.2</v>
      </c>
      <c r="CJ19" s="305">
        <f>IF(CJ$2=1,Параметры!CJ$78,IF(CI19=Параметры!CI$78,Параметры!CI$78,CI19))</f>
        <v>0.2</v>
      </c>
      <c r="CK19" s="305">
        <f>IF(CK$2=1,Параметры!CK$78,IF(CJ19=Параметры!CJ$78,Параметры!CJ$78,CJ19))</f>
        <v>0.2</v>
      </c>
      <c r="CL19" s="305">
        <f>IF(CL$2=1,Параметры!CL$78,IF(CK19=Параметры!CK$78,Параметры!CK$78,CK19))</f>
        <v>0.2</v>
      </c>
      <c r="CM19" s="305">
        <f>IF(CM$2=1,Параметры!CM$78,IF(CL19=Параметры!CL$78,Параметры!CL$78,CL19))</f>
        <v>0.2</v>
      </c>
      <c r="CN19" s="305">
        <f>IF(CN$2=1,Параметры!CN$78,IF(CM19=Параметры!CM$78,Параметры!CM$78,CM19))</f>
        <v>0.2</v>
      </c>
      <c r="CO19" s="305">
        <f>IF(CO$2=1,Параметры!CO$78,IF(CN19=Параметры!CN$78,Параметры!CN$78,CN19))</f>
        <v>0.2</v>
      </c>
      <c r="CP19" s="305">
        <f>IF(CP$2=1,Параметры!CP$78,IF(CO19=Параметры!CO$78,Параметры!CO$78,CO19))</f>
        <v>0.2</v>
      </c>
      <c r="CQ19" s="305">
        <f>IF(CQ$2=1,Параметры!CQ$78,IF(CP19=Параметры!CP$78,Параметры!CP$78,CP19))</f>
        <v>0.2</v>
      </c>
      <c r="CR19" s="305">
        <f>IF(CR$2=1,Параметры!CR$78,IF(CQ19=Параметры!CQ$78,Параметры!CQ$78,CQ19))</f>
        <v>0.2</v>
      </c>
      <c r="CS19" s="305">
        <f>IF(CS$2=1,Параметры!CS$78,IF(CR19=Параметры!CR$78,Параметры!CR$78,CR19))</f>
        <v>0.2</v>
      </c>
      <c r="CT19" s="305">
        <f>IF(CT$2=1,Параметры!CT$78,IF(CS19=Параметры!CS$78,Параметры!CS$78,CS19))</f>
        <v>0.2</v>
      </c>
      <c r="CU19" s="305">
        <f>IF(CU$2=1,Параметры!CU$78,IF(CT19=Параметры!CT$78,Параметры!CT$78,CT19))</f>
        <v>0.2</v>
      </c>
      <c r="CV19" s="305">
        <f>IF(CV$2=1,Параметры!CV$78,IF(CU19=Параметры!CU$78,Параметры!CU$78,CU19))</f>
        <v>0.2</v>
      </c>
      <c r="CW19" s="305">
        <f>IF(CW$2=1,Параметры!CW$78,IF(CV19=Параметры!CV$78,Параметры!CV$78,CV19))</f>
        <v>0.2</v>
      </c>
      <c r="CX19" s="305">
        <f>IF(CX$2=1,Параметры!CX$78,IF(CW19=Параметры!CW$78,Параметры!CW$78,CW19))</f>
        <v>0.2</v>
      </c>
      <c r="CY19" s="305">
        <f>IF(CY$2=1,Параметры!CY$78,IF(CX19=Параметры!CX$78,Параметры!CX$78,CX19))</f>
        <v>0.2</v>
      </c>
      <c r="CZ19" s="305">
        <f>IF(CZ$2=1,Параметры!CZ$78,IF(CY19=Параметры!CY$78,Параметры!CY$78,CY19))</f>
        <v>0.2</v>
      </c>
      <c r="DA19" s="305">
        <f>IF(DA$2=1,Параметры!DA$78,IF(CZ19=Параметры!CZ$78,Параметры!CZ$78,CZ19))</f>
        <v>0.2</v>
      </c>
      <c r="DB19" s="305">
        <f>IF(DB$2=1,Параметры!DB$78,IF(DA19=Параметры!DA$78,Параметры!DA$78,DA19))</f>
        <v>0.2</v>
      </c>
      <c r="DC19" s="305">
        <f>IF(DC$2=1,Параметры!DC$78,IF(DB19=Параметры!DB$78,Параметры!DB$78,DB19))</f>
        <v>0.2</v>
      </c>
      <c r="DD19" s="305">
        <f>IF(DD$2=1,Параметры!DD$78,IF(DC19=Параметры!DC$78,Параметры!DC$78,DC19))</f>
        <v>0.2</v>
      </c>
      <c r="DE19" s="305">
        <f>IF(DE$2=1,Параметры!DE$78,IF(DD19=Параметры!DD$78,Параметры!DD$78,DD19))</f>
        <v>0.2</v>
      </c>
      <c r="DF19" s="305">
        <f>IF(DF$2=1,Параметры!DF$78,IF(DE19=Параметры!DE$78,Параметры!DE$78,DE19))</f>
        <v>0.2</v>
      </c>
      <c r="DG19" s="305">
        <f>IF(DG$2=1,Параметры!DG$78,IF(DF19=Параметры!DF$78,Параметры!DF$78,DF19))</f>
        <v>0.2</v>
      </c>
      <c r="DH19" s="305">
        <f>IF(DH$2=1,Параметры!DH$78,IF(DG19=Параметры!DG$78,Параметры!DG$78,DG19))</f>
        <v>0.2</v>
      </c>
      <c r="DI19" s="305">
        <f>IF(DI$2=1,Параметры!DI$78,IF(DH19=Параметры!DH$78,Параметры!DH$78,DH19))</f>
        <v>0.2</v>
      </c>
      <c r="DJ19" s="305">
        <f>IF(DJ$2=1,Параметры!DJ$78,IF(DI19=Параметры!DI$78,Параметры!DI$78,DI19))</f>
        <v>0.2</v>
      </c>
      <c r="DK19" s="305">
        <f>IF(DK$2=1,Параметры!DK$78,IF(DJ19=Параметры!DJ$78,Параметры!DJ$78,DJ19))</f>
        <v>0.2</v>
      </c>
      <c r="DL19" s="305">
        <f>IF(DL$2=1,Параметры!DL$78,IF(DK19=Параметры!DK$78,Параметры!DK$78,DK19))</f>
        <v>0.2</v>
      </c>
      <c r="DM19" s="305">
        <f>IF(DM$2=1,Параметры!DM$78,IF(DL19=Параметры!DL$78,Параметры!DL$78,DL19))</f>
        <v>0.2</v>
      </c>
      <c r="DN19" s="305">
        <f>IF(DN$2=1,Параметры!DN$78,IF(DM19=Параметры!DM$78,Параметры!DM$78,DM19))</f>
        <v>0.2</v>
      </c>
      <c r="DO19" s="305">
        <f>IF(DO$2=1,Параметры!DO$78,IF(DN19=Параметры!DN$78,Параметры!DN$78,DN19))</f>
        <v>0.2</v>
      </c>
      <c r="DP19" s="305">
        <f>IF(DP$2=1,Параметры!DP$78,IF(DO19=Параметры!DO$78,Параметры!DO$78,DO19))</f>
        <v>0.2</v>
      </c>
      <c r="DQ19" s="305">
        <f>IF(DQ$2=1,Параметры!DQ$78,IF(DP19=Параметры!DP$78,Параметры!DP$78,DP19))</f>
        <v>0.2</v>
      </c>
      <c r="DR19" s="305">
        <f>IF(DR$2=1,Параметры!DR$78,IF(DQ19=Параметры!DQ$78,Параметры!DQ$78,DQ19))</f>
        <v>0.2</v>
      </c>
      <c r="DS19" s="305">
        <f>IF(DS$2=1,Параметры!DS$78,IF(DR19=Параметры!DR$78,Параметры!DR$78,DR19))</f>
        <v>0.2</v>
      </c>
      <c r="DT19" s="305">
        <f>IF(DT$2=1,Параметры!DT$78,IF(DS19=Параметры!DS$78,Параметры!DS$78,DS19))</f>
        <v>0.2</v>
      </c>
      <c r="DU19" s="305">
        <f>IF(DU$2=1,Параметры!DU$78,IF(DT19=Параметры!DT$78,Параметры!DT$78,DT19))</f>
        <v>0.2</v>
      </c>
      <c r="DV19" s="305">
        <f>IF(DV$2=1,Параметры!DV$78,IF(DU19=Параметры!DU$78,Параметры!DU$78,DU19))</f>
        <v>0.2</v>
      </c>
      <c r="DW19" s="174"/>
      <c r="DX19" s="170"/>
    </row>
    <row r="20" spans="1:128" hidden="1" outlineLevel="1" x14ac:dyDescent="0.2">
      <c r="A20" s="168" t="str">
        <f ca="1">Language!A$620</f>
        <v>акцизы, на единицу</v>
      </c>
      <c r="B20" s="158"/>
      <c r="C20" s="147" t="str">
        <f ca="1">CHOOSE(D20,CurName1,CurName2,CurName3)&amp;"/"&amp;C8</f>
        <v>тыс. руб./тонн</v>
      </c>
      <c r="D20" s="158">
        <f>D7</f>
        <v>1</v>
      </c>
      <c r="F20" s="6" t="s">
        <v>3191</v>
      </c>
      <c r="G20" s="302">
        <v>0</v>
      </c>
      <c r="H20" s="302">
        <f t="shared" ref="H20:AM20" si="18">G20</f>
        <v>0</v>
      </c>
      <c r="I20" s="302">
        <f t="shared" si="18"/>
        <v>0</v>
      </c>
      <c r="J20" s="302">
        <f t="shared" si="18"/>
        <v>0</v>
      </c>
      <c r="K20" s="302">
        <f t="shared" si="18"/>
        <v>0</v>
      </c>
      <c r="L20" s="302">
        <f t="shared" si="18"/>
        <v>0</v>
      </c>
      <c r="M20" s="302">
        <f t="shared" si="18"/>
        <v>0</v>
      </c>
      <c r="N20" s="302">
        <f t="shared" si="18"/>
        <v>0</v>
      </c>
      <c r="O20" s="302">
        <f t="shared" si="18"/>
        <v>0</v>
      </c>
      <c r="P20" s="302">
        <f t="shared" si="18"/>
        <v>0</v>
      </c>
      <c r="Q20" s="302">
        <f t="shared" si="18"/>
        <v>0</v>
      </c>
      <c r="R20" s="302">
        <f t="shared" si="18"/>
        <v>0</v>
      </c>
      <c r="S20" s="302">
        <f t="shared" si="18"/>
        <v>0</v>
      </c>
      <c r="T20" s="302">
        <f t="shared" si="18"/>
        <v>0</v>
      </c>
      <c r="U20" s="302">
        <f t="shared" si="18"/>
        <v>0</v>
      </c>
      <c r="V20" s="302">
        <f t="shared" si="18"/>
        <v>0</v>
      </c>
      <c r="W20" s="302">
        <f t="shared" si="18"/>
        <v>0</v>
      </c>
      <c r="X20" s="302">
        <f t="shared" si="18"/>
        <v>0</v>
      </c>
      <c r="Y20" s="302">
        <f t="shared" si="18"/>
        <v>0</v>
      </c>
      <c r="Z20" s="302">
        <f t="shared" si="18"/>
        <v>0</v>
      </c>
      <c r="AA20" s="302">
        <f t="shared" si="18"/>
        <v>0</v>
      </c>
      <c r="AB20" s="302">
        <f t="shared" si="18"/>
        <v>0</v>
      </c>
      <c r="AC20" s="302">
        <f t="shared" si="18"/>
        <v>0</v>
      </c>
      <c r="AD20" s="302">
        <f t="shared" si="18"/>
        <v>0</v>
      </c>
      <c r="AE20" s="302">
        <f t="shared" si="18"/>
        <v>0</v>
      </c>
      <c r="AF20" s="302">
        <f t="shared" si="18"/>
        <v>0</v>
      </c>
      <c r="AG20" s="302">
        <f t="shared" si="18"/>
        <v>0</v>
      </c>
      <c r="AH20" s="302">
        <f t="shared" si="18"/>
        <v>0</v>
      </c>
      <c r="AI20" s="302">
        <f t="shared" si="18"/>
        <v>0</v>
      </c>
      <c r="AJ20" s="302">
        <f t="shared" si="18"/>
        <v>0</v>
      </c>
      <c r="AK20" s="302">
        <f t="shared" si="18"/>
        <v>0</v>
      </c>
      <c r="AL20" s="302">
        <f t="shared" si="18"/>
        <v>0</v>
      </c>
      <c r="AM20" s="302">
        <f t="shared" si="18"/>
        <v>0</v>
      </c>
      <c r="AN20" s="302">
        <f t="shared" ref="AN20:BS20" si="19">AM20</f>
        <v>0</v>
      </c>
      <c r="AO20" s="302">
        <f t="shared" si="19"/>
        <v>0</v>
      </c>
      <c r="AP20" s="302">
        <f t="shared" si="19"/>
        <v>0</v>
      </c>
      <c r="AQ20" s="302">
        <f t="shared" si="19"/>
        <v>0</v>
      </c>
      <c r="AR20" s="302">
        <f t="shared" si="19"/>
        <v>0</v>
      </c>
      <c r="AS20" s="302">
        <f t="shared" si="19"/>
        <v>0</v>
      </c>
      <c r="AT20" s="302">
        <f t="shared" si="19"/>
        <v>0</v>
      </c>
      <c r="AU20" s="302">
        <f t="shared" si="19"/>
        <v>0</v>
      </c>
      <c r="AV20" s="302">
        <f t="shared" si="19"/>
        <v>0</v>
      </c>
      <c r="AW20" s="302">
        <f t="shared" si="19"/>
        <v>0</v>
      </c>
      <c r="AX20" s="302">
        <f t="shared" si="19"/>
        <v>0</v>
      </c>
      <c r="AY20" s="302">
        <f t="shared" si="19"/>
        <v>0</v>
      </c>
      <c r="AZ20" s="302">
        <f t="shared" si="19"/>
        <v>0</v>
      </c>
      <c r="BA20" s="302">
        <f t="shared" si="19"/>
        <v>0</v>
      </c>
      <c r="BB20" s="302">
        <f t="shared" si="19"/>
        <v>0</v>
      </c>
      <c r="BC20" s="302">
        <f t="shared" si="19"/>
        <v>0</v>
      </c>
      <c r="BD20" s="302">
        <f t="shared" si="19"/>
        <v>0</v>
      </c>
      <c r="BE20" s="302">
        <f t="shared" si="19"/>
        <v>0</v>
      </c>
      <c r="BF20" s="302">
        <f t="shared" si="19"/>
        <v>0</v>
      </c>
      <c r="BG20" s="302">
        <f t="shared" si="19"/>
        <v>0</v>
      </c>
      <c r="BH20" s="302">
        <f t="shared" si="19"/>
        <v>0</v>
      </c>
      <c r="BI20" s="302">
        <f t="shared" si="19"/>
        <v>0</v>
      </c>
      <c r="BJ20" s="302">
        <f t="shared" si="19"/>
        <v>0</v>
      </c>
      <c r="BK20" s="302">
        <f t="shared" si="19"/>
        <v>0</v>
      </c>
      <c r="BL20" s="302">
        <f t="shared" si="19"/>
        <v>0</v>
      </c>
      <c r="BM20" s="302">
        <f t="shared" si="19"/>
        <v>0</v>
      </c>
      <c r="BN20" s="302">
        <f t="shared" si="19"/>
        <v>0</v>
      </c>
      <c r="BO20" s="302">
        <f t="shared" si="19"/>
        <v>0</v>
      </c>
      <c r="BP20" s="302">
        <f t="shared" si="19"/>
        <v>0</v>
      </c>
      <c r="BQ20" s="302">
        <f t="shared" si="19"/>
        <v>0</v>
      </c>
      <c r="BR20" s="302">
        <f t="shared" si="19"/>
        <v>0</v>
      </c>
      <c r="BS20" s="302">
        <f t="shared" si="19"/>
        <v>0</v>
      </c>
      <c r="BT20" s="302">
        <f t="shared" ref="BT20:CY20" si="20">BS20</f>
        <v>0</v>
      </c>
      <c r="BU20" s="302">
        <f t="shared" si="20"/>
        <v>0</v>
      </c>
      <c r="BV20" s="302">
        <f t="shared" si="20"/>
        <v>0</v>
      </c>
      <c r="BW20" s="302">
        <f t="shared" si="20"/>
        <v>0</v>
      </c>
      <c r="BX20" s="302">
        <f t="shared" si="20"/>
        <v>0</v>
      </c>
      <c r="BY20" s="302">
        <f t="shared" si="20"/>
        <v>0</v>
      </c>
      <c r="BZ20" s="302">
        <f t="shared" si="20"/>
        <v>0</v>
      </c>
      <c r="CA20" s="302">
        <f t="shared" si="20"/>
        <v>0</v>
      </c>
      <c r="CB20" s="302">
        <f t="shared" si="20"/>
        <v>0</v>
      </c>
      <c r="CC20" s="302">
        <f t="shared" si="20"/>
        <v>0</v>
      </c>
      <c r="CD20" s="302">
        <f t="shared" si="20"/>
        <v>0</v>
      </c>
      <c r="CE20" s="302">
        <f t="shared" si="20"/>
        <v>0</v>
      </c>
      <c r="CF20" s="302">
        <f t="shared" si="20"/>
        <v>0</v>
      </c>
      <c r="CG20" s="302">
        <f t="shared" si="20"/>
        <v>0</v>
      </c>
      <c r="CH20" s="302">
        <f t="shared" si="20"/>
        <v>0</v>
      </c>
      <c r="CI20" s="302">
        <f t="shared" si="20"/>
        <v>0</v>
      </c>
      <c r="CJ20" s="302">
        <f t="shared" si="20"/>
        <v>0</v>
      </c>
      <c r="CK20" s="302">
        <f t="shared" si="20"/>
        <v>0</v>
      </c>
      <c r="CL20" s="302">
        <f t="shared" si="20"/>
        <v>0</v>
      </c>
      <c r="CM20" s="302">
        <f t="shared" si="20"/>
        <v>0</v>
      </c>
      <c r="CN20" s="302">
        <f t="shared" si="20"/>
        <v>0</v>
      </c>
      <c r="CO20" s="302">
        <f t="shared" si="20"/>
        <v>0</v>
      </c>
      <c r="CP20" s="302">
        <f t="shared" si="20"/>
        <v>0</v>
      </c>
      <c r="CQ20" s="302">
        <f t="shared" si="20"/>
        <v>0</v>
      </c>
      <c r="CR20" s="302">
        <f t="shared" si="20"/>
        <v>0</v>
      </c>
      <c r="CS20" s="302">
        <f t="shared" si="20"/>
        <v>0</v>
      </c>
      <c r="CT20" s="302">
        <f t="shared" si="20"/>
        <v>0</v>
      </c>
      <c r="CU20" s="302">
        <f t="shared" si="20"/>
        <v>0</v>
      </c>
      <c r="CV20" s="302">
        <f t="shared" si="20"/>
        <v>0</v>
      </c>
      <c r="CW20" s="302">
        <f t="shared" si="20"/>
        <v>0</v>
      </c>
      <c r="CX20" s="302">
        <f t="shared" si="20"/>
        <v>0</v>
      </c>
      <c r="CY20" s="302">
        <f t="shared" si="20"/>
        <v>0</v>
      </c>
      <c r="CZ20" s="302">
        <f t="shared" ref="CZ20:DV20" si="21">CY20</f>
        <v>0</v>
      </c>
      <c r="DA20" s="302">
        <f t="shared" si="21"/>
        <v>0</v>
      </c>
      <c r="DB20" s="302">
        <f t="shared" si="21"/>
        <v>0</v>
      </c>
      <c r="DC20" s="302">
        <f t="shared" si="21"/>
        <v>0</v>
      </c>
      <c r="DD20" s="302">
        <f t="shared" si="21"/>
        <v>0</v>
      </c>
      <c r="DE20" s="302">
        <f t="shared" si="21"/>
        <v>0</v>
      </c>
      <c r="DF20" s="302">
        <f t="shared" si="21"/>
        <v>0</v>
      </c>
      <c r="DG20" s="302">
        <f t="shared" si="21"/>
        <v>0</v>
      </c>
      <c r="DH20" s="302">
        <f t="shared" si="21"/>
        <v>0</v>
      </c>
      <c r="DI20" s="302">
        <f t="shared" si="21"/>
        <v>0</v>
      </c>
      <c r="DJ20" s="302">
        <f t="shared" si="21"/>
        <v>0</v>
      </c>
      <c r="DK20" s="302">
        <f t="shared" si="21"/>
        <v>0</v>
      </c>
      <c r="DL20" s="302">
        <f t="shared" si="21"/>
        <v>0</v>
      </c>
      <c r="DM20" s="302">
        <f t="shared" si="21"/>
        <v>0</v>
      </c>
      <c r="DN20" s="302">
        <f t="shared" si="21"/>
        <v>0</v>
      </c>
      <c r="DO20" s="302">
        <f t="shared" si="21"/>
        <v>0</v>
      </c>
      <c r="DP20" s="302">
        <f t="shared" si="21"/>
        <v>0</v>
      </c>
      <c r="DQ20" s="302">
        <f t="shared" si="21"/>
        <v>0</v>
      </c>
      <c r="DR20" s="302">
        <f t="shared" si="21"/>
        <v>0</v>
      </c>
      <c r="DS20" s="302">
        <f t="shared" si="21"/>
        <v>0</v>
      </c>
      <c r="DT20" s="302">
        <f t="shared" si="21"/>
        <v>0</v>
      </c>
      <c r="DU20" s="302">
        <f t="shared" si="21"/>
        <v>0</v>
      </c>
      <c r="DV20" s="302">
        <f t="shared" si="21"/>
        <v>0</v>
      </c>
      <c r="DW20" s="169"/>
      <c r="DX20" s="170"/>
    </row>
    <row r="21" spans="1:128" hidden="1" outlineLevel="1" x14ac:dyDescent="0.2">
      <c r="A21" s="168" t="str">
        <f ca="1">Language!A$621</f>
        <v>ставка акцизов, в процентах</v>
      </c>
      <c r="B21" s="173"/>
      <c r="C21" s="147" t="s">
        <v>1</v>
      </c>
      <c r="D21" s="158"/>
      <c r="F21" s="6" t="s">
        <v>3191</v>
      </c>
      <c r="G21" s="305">
        <v>0</v>
      </c>
      <c r="H21" s="305">
        <f t="shared" ref="H21:AM21" si="22">G21</f>
        <v>0</v>
      </c>
      <c r="I21" s="305">
        <f t="shared" si="22"/>
        <v>0</v>
      </c>
      <c r="J21" s="305">
        <f t="shared" si="22"/>
        <v>0</v>
      </c>
      <c r="K21" s="305">
        <f t="shared" si="22"/>
        <v>0</v>
      </c>
      <c r="L21" s="305">
        <f t="shared" si="22"/>
        <v>0</v>
      </c>
      <c r="M21" s="305">
        <f t="shared" si="22"/>
        <v>0</v>
      </c>
      <c r="N21" s="305">
        <f t="shared" si="22"/>
        <v>0</v>
      </c>
      <c r="O21" s="305">
        <f t="shared" si="22"/>
        <v>0</v>
      </c>
      <c r="P21" s="305">
        <f t="shared" si="22"/>
        <v>0</v>
      </c>
      <c r="Q21" s="305">
        <f t="shared" si="22"/>
        <v>0</v>
      </c>
      <c r="R21" s="305">
        <f t="shared" si="22"/>
        <v>0</v>
      </c>
      <c r="S21" s="305">
        <f t="shared" si="22"/>
        <v>0</v>
      </c>
      <c r="T21" s="305">
        <f t="shared" si="22"/>
        <v>0</v>
      </c>
      <c r="U21" s="305">
        <f t="shared" si="22"/>
        <v>0</v>
      </c>
      <c r="V21" s="305">
        <f t="shared" si="22"/>
        <v>0</v>
      </c>
      <c r="W21" s="305">
        <f t="shared" si="22"/>
        <v>0</v>
      </c>
      <c r="X21" s="305">
        <f t="shared" si="22"/>
        <v>0</v>
      </c>
      <c r="Y21" s="305">
        <f t="shared" si="22"/>
        <v>0</v>
      </c>
      <c r="Z21" s="305">
        <f t="shared" si="22"/>
        <v>0</v>
      </c>
      <c r="AA21" s="305">
        <f t="shared" si="22"/>
        <v>0</v>
      </c>
      <c r="AB21" s="305">
        <f t="shared" si="22"/>
        <v>0</v>
      </c>
      <c r="AC21" s="305">
        <f t="shared" si="22"/>
        <v>0</v>
      </c>
      <c r="AD21" s="305">
        <f t="shared" si="22"/>
        <v>0</v>
      </c>
      <c r="AE21" s="305">
        <f t="shared" si="22"/>
        <v>0</v>
      </c>
      <c r="AF21" s="305">
        <f t="shared" si="22"/>
        <v>0</v>
      </c>
      <c r="AG21" s="305">
        <f t="shared" si="22"/>
        <v>0</v>
      </c>
      <c r="AH21" s="305">
        <f t="shared" si="22"/>
        <v>0</v>
      </c>
      <c r="AI21" s="305">
        <f t="shared" si="22"/>
        <v>0</v>
      </c>
      <c r="AJ21" s="305">
        <f t="shared" si="22"/>
        <v>0</v>
      </c>
      <c r="AK21" s="305">
        <f t="shared" si="22"/>
        <v>0</v>
      </c>
      <c r="AL21" s="305">
        <f t="shared" si="22"/>
        <v>0</v>
      </c>
      <c r="AM21" s="305">
        <f t="shared" si="22"/>
        <v>0</v>
      </c>
      <c r="AN21" s="305">
        <f t="shared" ref="AN21:BS21" si="23">AM21</f>
        <v>0</v>
      </c>
      <c r="AO21" s="305">
        <f t="shared" si="23"/>
        <v>0</v>
      </c>
      <c r="AP21" s="305">
        <f t="shared" si="23"/>
        <v>0</v>
      </c>
      <c r="AQ21" s="305">
        <f t="shared" si="23"/>
        <v>0</v>
      </c>
      <c r="AR21" s="305">
        <f t="shared" si="23"/>
        <v>0</v>
      </c>
      <c r="AS21" s="305">
        <f t="shared" si="23"/>
        <v>0</v>
      </c>
      <c r="AT21" s="305">
        <f t="shared" si="23"/>
        <v>0</v>
      </c>
      <c r="AU21" s="305">
        <f t="shared" si="23"/>
        <v>0</v>
      </c>
      <c r="AV21" s="305">
        <f t="shared" si="23"/>
        <v>0</v>
      </c>
      <c r="AW21" s="305">
        <f t="shared" si="23"/>
        <v>0</v>
      </c>
      <c r="AX21" s="305">
        <f t="shared" si="23"/>
        <v>0</v>
      </c>
      <c r="AY21" s="305">
        <f t="shared" si="23"/>
        <v>0</v>
      </c>
      <c r="AZ21" s="305">
        <f t="shared" si="23"/>
        <v>0</v>
      </c>
      <c r="BA21" s="305">
        <f t="shared" si="23"/>
        <v>0</v>
      </c>
      <c r="BB21" s="305">
        <f t="shared" si="23"/>
        <v>0</v>
      </c>
      <c r="BC21" s="305">
        <f t="shared" si="23"/>
        <v>0</v>
      </c>
      <c r="BD21" s="305">
        <f t="shared" si="23"/>
        <v>0</v>
      </c>
      <c r="BE21" s="305">
        <f t="shared" si="23"/>
        <v>0</v>
      </c>
      <c r="BF21" s="305">
        <f t="shared" si="23"/>
        <v>0</v>
      </c>
      <c r="BG21" s="305">
        <f t="shared" si="23"/>
        <v>0</v>
      </c>
      <c r="BH21" s="305">
        <f t="shared" si="23"/>
        <v>0</v>
      </c>
      <c r="BI21" s="305">
        <f t="shared" si="23"/>
        <v>0</v>
      </c>
      <c r="BJ21" s="305">
        <f t="shared" si="23"/>
        <v>0</v>
      </c>
      <c r="BK21" s="305">
        <f t="shared" si="23"/>
        <v>0</v>
      </c>
      <c r="BL21" s="305">
        <f t="shared" si="23"/>
        <v>0</v>
      </c>
      <c r="BM21" s="305">
        <f t="shared" si="23"/>
        <v>0</v>
      </c>
      <c r="BN21" s="305">
        <f t="shared" si="23"/>
        <v>0</v>
      </c>
      <c r="BO21" s="305">
        <f t="shared" si="23"/>
        <v>0</v>
      </c>
      <c r="BP21" s="305">
        <f t="shared" si="23"/>
        <v>0</v>
      </c>
      <c r="BQ21" s="305">
        <f t="shared" si="23"/>
        <v>0</v>
      </c>
      <c r="BR21" s="305">
        <f t="shared" si="23"/>
        <v>0</v>
      </c>
      <c r="BS21" s="305">
        <f t="shared" si="23"/>
        <v>0</v>
      </c>
      <c r="BT21" s="305">
        <f t="shared" ref="BT21:CY21" si="24">BS21</f>
        <v>0</v>
      </c>
      <c r="BU21" s="305">
        <f t="shared" si="24"/>
        <v>0</v>
      </c>
      <c r="BV21" s="305">
        <f t="shared" si="24"/>
        <v>0</v>
      </c>
      <c r="BW21" s="305">
        <f t="shared" si="24"/>
        <v>0</v>
      </c>
      <c r="BX21" s="305">
        <f t="shared" si="24"/>
        <v>0</v>
      </c>
      <c r="BY21" s="305">
        <f t="shared" si="24"/>
        <v>0</v>
      </c>
      <c r="BZ21" s="305">
        <f t="shared" si="24"/>
        <v>0</v>
      </c>
      <c r="CA21" s="305">
        <f t="shared" si="24"/>
        <v>0</v>
      </c>
      <c r="CB21" s="305">
        <f t="shared" si="24"/>
        <v>0</v>
      </c>
      <c r="CC21" s="305">
        <f t="shared" si="24"/>
        <v>0</v>
      </c>
      <c r="CD21" s="305">
        <f t="shared" si="24"/>
        <v>0</v>
      </c>
      <c r="CE21" s="305">
        <f t="shared" si="24"/>
        <v>0</v>
      </c>
      <c r="CF21" s="305">
        <f t="shared" si="24"/>
        <v>0</v>
      </c>
      <c r="CG21" s="305">
        <f t="shared" si="24"/>
        <v>0</v>
      </c>
      <c r="CH21" s="305">
        <f t="shared" si="24"/>
        <v>0</v>
      </c>
      <c r="CI21" s="305">
        <f t="shared" si="24"/>
        <v>0</v>
      </c>
      <c r="CJ21" s="305">
        <f t="shared" si="24"/>
        <v>0</v>
      </c>
      <c r="CK21" s="305">
        <f t="shared" si="24"/>
        <v>0</v>
      </c>
      <c r="CL21" s="305">
        <f t="shared" si="24"/>
        <v>0</v>
      </c>
      <c r="CM21" s="305">
        <f t="shared" si="24"/>
        <v>0</v>
      </c>
      <c r="CN21" s="305">
        <f t="shared" si="24"/>
        <v>0</v>
      </c>
      <c r="CO21" s="305">
        <f t="shared" si="24"/>
        <v>0</v>
      </c>
      <c r="CP21" s="305">
        <f t="shared" si="24"/>
        <v>0</v>
      </c>
      <c r="CQ21" s="305">
        <f t="shared" si="24"/>
        <v>0</v>
      </c>
      <c r="CR21" s="305">
        <f t="shared" si="24"/>
        <v>0</v>
      </c>
      <c r="CS21" s="305">
        <f t="shared" si="24"/>
        <v>0</v>
      </c>
      <c r="CT21" s="305">
        <f t="shared" si="24"/>
        <v>0</v>
      </c>
      <c r="CU21" s="305">
        <f t="shared" si="24"/>
        <v>0</v>
      </c>
      <c r="CV21" s="305">
        <f t="shared" si="24"/>
        <v>0</v>
      </c>
      <c r="CW21" s="305">
        <f t="shared" si="24"/>
        <v>0</v>
      </c>
      <c r="CX21" s="305">
        <f t="shared" si="24"/>
        <v>0</v>
      </c>
      <c r="CY21" s="305">
        <f t="shared" si="24"/>
        <v>0</v>
      </c>
      <c r="CZ21" s="305">
        <f t="shared" ref="CZ21:DV21" si="25">CY21</f>
        <v>0</v>
      </c>
      <c r="DA21" s="305">
        <f t="shared" si="25"/>
        <v>0</v>
      </c>
      <c r="DB21" s="305">
        <f t="shared" si="25"/>
        <v>0</v>
      </c>
      <c r="DC21" s="305">
        <f t="shared" si="25"/>
        <v>0</v>
      </c>
      <c r="DD21" s="305">
        <f t="shared" si="25"/>
        <v>0</v>
      </c>
      <c r="DE21" s="305">
        <f t="shared" si="25"/>
        <v>0</v>
      </c>
      <c r="DF21" s="305">
        <f t="shared" si="25"/>
        <v>0</v>
      </c>
      <c r="DG21" s="305">
        <f t="shared" si="25"/>
        <v>0</v>
      </c>
      <c r="DH21" s="305">
        <f t="shared" si="25"/>
        <v>0</v>
      </c>
      <c r="DI21" s="305">
        <f t="shared" si="25"/>
        <v>0</v>
      </c>
      <c r="DJ21" s="305">
        <f t="shared" si="25"/>
        <v>0</v>
      </c>
      <c r="DK21" s="305">
        <f t="shared" si="25"/>
        <v>0</v>
      </c>
      <c r="DL21" s="305">
        <f t="shared" si="25"/>
        <v>0</v>
      </c>
      <c r="DM21" s="305">
        <f t="shared" si="25"/>
        <v>0</v>
      </c>
      <c r="DN21" s="305">
        <f t="shared" si="25"/>
        <v>0</v>
      </c>
      <c r="DO21" s="305">
        <f t="shared" si="25"/>
        <v>0</v>
      </c>
      <c r="DP21" s="305">
        <f t="shared" si="25"/>
        <v>0</v>
      </c>
      <c r="DQ21" s="305">
        <f t="shared" si="25"/>
        <v>0</v>
      </c>
      <c r="DR21" s="305">
        <f t="shared" si="25"/>
        <v>0</v>
      </c>
      <c r="DS21" s="305">
        <f t="shared" si="25"/>
        <v>0</v>
      </c>
      <c r="DT21" s="305">
        <f t="shared" si="25"/>
        <v>0</v>
      </c>
      <c r="DU21" s="305">
        <f t="shared" si="25"/>
        <v>0</v>
      </c>
      <c r="DV21" s="305">
        <f t="shared" si="25"/>
        <v>0</v>
      </c>
      <c r="DW21" s="174"/>
      <c r="DX21" s="170"/>
    </row>
    <row r="22" spans="1:128" hidden="1" outlineLevel="1" x14ac:dyDescent="0.2">
      <c r="A22" s="168" t="str">
        <f ca="1">Language!A$622</f>
        <v>коэффициент прироста цен к предыдущему периоду</v>
      </c>
      <c r="B22" s="173"/>
      <c r="C22" s="147" t="str">
        <f ca="1">Language!$A$1467</f>
        <v>раз</v>
      </c>
      <c r="D22" s="158"/>
      <c r="F22" s="6" t="s">
        <v>3190</v>
      </c>
      <c r="G22" s="175">
        <f ca="1">IF(G$2=1,1,IF(Prj_Inflation=1,POWER(1+OFFSET(G18,0,-1),Параметры!G$36/360),1))</f>
        <v>1</v>
      </c>
      <c r="H22" s="175">
        <f ca="1">IF(H$2=1,1,IF(Prj_Inflation=1,POWER(1+OFFSET(H18,0,-1),Параметры!H$36/360),1))</f>
        <v>1.0056541453874053</v>
      </c>
      <c r="I22" s="175">
        <f ca="1">IF(I$2=1,1,IF(Prj_Inflation=1,POWER(1+OFFSET(I18,0,-1),Параметры!I$36/360),1))</f>
        <v>1.0056541453874053</v>
      </c>
      <c r="J22" s="175">
        <f ca="1">IF(J$2=1,1,IF(Prj_Inflation=1,POWER(1+OFFSET(J18,0,-1),Параметры!J$36/360),1))</f>
        <v>1.0056541453874053</v>
      </c>
      <c r="K22" s="175">
        <f ca="1">IF(K$2=1,1,IF(Prj_Inflation=1,POWER(1+OFFSET(K18,0,-1),Параметры!K$36/360),1))</f>
        <v>1.0056541453874053</v>
      </c>
      <c r="L22" s="175">
        <f ca="1">IF(L$2=1,1,IF(Prj_Inflation=1,POWER(1+OFFSET(L18,0,-1),Параметры!L$36/360),1))</f>
        <v>1.0056541453874053</v>
      </c>
      <c r="M22" s="175">
        <f ca="1">IF(M$2=1,1,IF(Prj_Inflation=1,POWER(1+OFFSET(M18,0,-1),Параметры!M$36/360),1))</f>
        <v>1.0056541453874053</v>
      </c>
      <c r="N22" s="175">
        <f ca="1">IF(N$2=1,1,IF(Prj_Inflation=1,POWER(1+OFFSET(N18,0,-1),Параметры!N$36/360),1))</f>
        <v>1.0056541453874053</v>
      </c>
      <c r="O22" s="175">
        <f ca="1">IF(O$2=1,1,IF(Prj_Inflation=1,POWER(1+OFFSET(O18,0,-1),Параметры!O$36/360),1))</f>
        <v>1.0056541453874053</v>
      </c>
      <c r="P22" s="175">
        <f ca="1">IF(P$2=1,1,IF(Prj_Inflation=1,POWER(1+OFFSET(P18,0,-1),Параметры!P$36/360),1))</f>
        <v>1.0056541453874053</v>
      </c>
      <c r="Q22" s="175">
        <f ca="1">IF(Q$2=1,1,IF(Prj_Inflation=1,POWER(1+OFFSET(Q18,0,-1),Параметры!Q$36/360),1))</f>
        <v>1.0056541453874053</v>
      </c>
      <c r="R22" s="175">
        <f ca="1">IF(R$2=1,1,IF(Prj_Inflation=1,POWER(1+OFFSET(R18,0,-1),Параметры!R$36/360),1))</f>
        <v>1.0056541453874053</v>
      </c>
      <c r="S22" s="175">
        <f ca="1">IF(S$2=1,1,IF(Prj_Inflation=1,POWER(1+OFFSET(S18,0,-1),Параметры!S$36/360),1))</f>
        <v>1.0056541453874053</v>
      </c>
      <c r="T22" s="175">
        <f ca="1">IF(T$2=1,1,IF(Prj_Inflation=1,POWER(1+OFFSET(T18,0,-1),Параметры!T$36/360),1))</f>
        <v>1.0056541453874053</v>
      </c>
      <c r="U22" s="175">
        <f ca="1">IF(U$2=1,1,IF(Prj_Inflation=1,POWER(1+OFFSET(U18,0,-1),Параметры!U$36/360),1))</f>
        <v>1.0056541453874053</v>
      </c>
      <c r="V22" s="175">
        <f ca="1">IF(V$2=1,1,IF(Prj_Inflation=1,POWER(1+OFFSET(V18,0,-1),Параметры!V$36/360),1))</f>
        <v>1.0056541453874053</v>
      </c>
      <c r="W22" s="175">
        <f ca="1">IF(W$2=1,1,IF(Prj_Inflation=1,POWER(1+OFFSET(W18,0,-1),Параметры!W$36/360),1))</f>
        <v>1.0056541453874053</v>
      </c>
      <c r="X22" s="175">
        <f ca="1">IF(X$2=1,1,IF(Prj_Inflation=1,POWER(1+OFFSET(X18,0,-1),Параметры!X$36/360),1))</f>
        <v>1.0056541453874053</v>
      </c>
      <c r="Y22" s="175">
        <f ca="1">IF(Y$2=1,1,IF(Prj_Inflation=1,POWER(1+OFFSET(Y18,0,-1),Параметры!Y$36/360),1))</f>
        <v>1.0056541453874053</v>
      </c>
      <c r="Z22" s="175">
        <f ca="1">IF(Z$2=1,1,IF(Prj_Inflation=1,POWER(1+OFFSET(Z18,0,-1),Параметры!Z$36/360),1))</f>
        <v>1.0056541453874053</v>
      </c>
      <c r="AA22" s="175">
        <f ca="1">IF(AA$2=1,1,IF(Prj_Inflation=1,POWER(1+OFFSET(AA18,0,-1),Параметры!AA$36/360),1))</f>
        <v>1.0056541453874053</v>
      </c>
      <c r="AB22" s="175">
        <f ca="1">IF(AB$2=1,1,IF(Prj_Inflation=1,POWER(1+OFFSET(AB18,0,-1),Параметры!AB$36/360),1))</f>
        <v>1.0056541453874053</v>
      </c>
      <c r="AC22" s="175">
        <f ca="1">IF(AC$2=1,1,IF(Prj_Inflation=1,POWER(1+OFFSET(AC18,0,-1),Параметры!AC$36/360),1))</f>
        <v>1.0056541453874053</v>
      </c>
      <c r="AD22" s="175">
        <f ca="1">IF(AD$2=1,1,IF(Prj_Inflation=1,POWER(1+OFFSET(AD18,0,-1),Параметры!AD$36/360),1))</f>
        <v>1.0056541453874053</v>
      </c>
      <c r="AE22" s="175">
        <f ca="1">IF(AE$2=1,1,IF(Prj_Inflation=1,POWER(1+OFFSET(AE18,0,-1),Параметры!AE$36/360),1))</f>
        <v>1.0056541453874053</v>
      </c>
      <c r="AF22" s="175">
        <f ca="1">IF(AF$2=1,1,IF(Prj_Inflation=1,POWER(1+OFFSET(AF18,0,-1),Параметры!AF$36/360),1))</f>
        <v>1.0056541453874053</v>
      </c>
      <c r="AG22" s="175">
        <f ca="1">IF(AG$2=1,1,IF(Prj_Inflation=1,POWER(1+OFFSET(AG18,0,-1),Параметры!AG$36/360),1))</f>
        <v>1.0056541453874053</v>
      </c>
      <c r="AH22" s="175">
        <f ca="1">IF(AH$2=1,1,IF(Prj_Inflation=1,POWER(1+OFFSET(AH18,0,-1),Параметры!AH$36/360),1))</f>
        <v>1.0056541453874053</v>
      </c>
      <c r="AI22" s="175">
        <f ca="1">IF(AI$2=1,1,IF(Prj_Inflation=1,POWER(1+OFFSET(AI18,0,-1),Параметры!AI$36/360),1))</f>
        <v>1.0056541453874053</v>
      </c>
      <c r="AJ22" s="175">
        <f ca="1">IF(AJ$2=1,1,IF(Prj_Inflation=1,POWER(1+OFFSET(AJ18,0,-1),Параметры!AJ$36/360),1))</f>
        <v>1.0056541453874053</v>
      </c>
      <c r="AK22" s="175">
        <f ca="1">IF(AK$2=1,1,IF(Prj_Inflation=1,POWER(1+OFFSET(AK18,0,-1),Параметры!AK$36/360),1))</f>
        <v>1.0056541453874053</v>
      </c>
      <c r="AL22" s="175">
        <f ca="1">IF(AL$2=1,1,IF(Prj_Inflation=1,POWER(1+OFFSET(AL18,0,-1),Параметры!AL$36/360),1))</f>
        <v>1.0056541453874053</v>
      </c>
      <c r="AM22" s="175">
        <f ca="1">IF(AM$2=1,1,IF(Prj_Inflation=1,POWER(1+OFFSET(AM18,0,-1),Параметры!AM$36/360),1))</f>
        <v>1.0056541453874053</v>
      </c>
      <c r="AN22" s="175">
        <f ca="1">IF(AN$2=1,1,IF(Prj_Inflation=1,POWER(1+OFFSET(AN18,0,-1),Параметры!AN$36/360),1))</f>
        <v>1.0056541453874053</v>
      </c>
      <c r="AO22" s="175">
        <f ca="1">IF(AO$2=1,1,IF(Prj_Inflation=1,POWER(1+OFFSET(AO18,0,-1),Параметры!AO$36/360),1))</f>
        <v>1.0056541453874053</v>
      </c>
      <c r="AP22" s="175">
        <f ca="1">IF(AP$2=1,1,IF(Prj_Inflation=1,POWER(1+OFFSET(AP18,0,-1),Параметры!AP$36/360),1))</f>
        <v>1.0056541453874053</v>
      </c>
      <c r="AQ22" s="175">
        <f ca="1">IF(AQ$2=1,1,IF(Prj_Inflation=1,POWER(1+OFFSET(AQ18,0,-1),Параметры!AQ$36/360),1))</f>
        <v>1.0056541453874053</v>
      </c>
      <c r="AR22" s="175">
        <f ca="1">IF(AR$2=1,1,IF(Prj_Inflation=1,POWER(1+OFFSET(AR18,0,-1),Параметры!AR$36/360),1))</f>
        <v>1.0056541453874053</v>
      </c>
      <c r="AS22" s="175">
        <f ca="1">IF(AS$2=1,1,IF(Prj_Inflation=1,POWER(1+OFFSET(AS18,0,-1),Параметры!AS$36/360),1))</f>
        <v>1.0056541453874053</v>
      </c>
      <c r="AT22" s="175">
        <f ca="1">IF(AT$2=1,1,IF(Prj_Inflation=1,POWER(1+OFFSET(AT18,0,-1),Параметры!AT$36/360),1))</f>
        <v>1.0056541453874053</v>
      </c>
      <c r="AU22" s="175">
        <f ca="1">IF(AU$2=1,1,IF(Prj_Inflation=1,POWER(1+OFFSET(AU18,0,-1),Параметры!AU$36/360),1))</f>
        <v>1.0056541453874053</v>
      </c>
      <c r="AV22" s="175">
        <f ca="1">IF(AV$2=1,1,IF(Prj_Inflation=1,POWER(1+OFFSET(AV18,0,-1),Параметры!AV$36/360),1))</f>
        <v>1.0056541453874053</v>
      </c>
      <c r="AW22" s="175">
        <f ca="1">IF(AW$2=1,1,IF(Prj_Inflation=1,POWER(1+OFFSET(AW18,0,-1),Параметры!AW$36/360),1))</f>
        <v>1.0056541453874053</v>
      </c>
      <c r="AX22" s="175">
        <f ca="1">IF(AX$2=1,1,IF(Prj_Inflation=1,POWER(1+OFFSET(AX18,0,-1),Параметры!AX$36/360),1))</f>
        <v>1.0056541453874053</v>
      </c>
      <c r="AY22" s="175">
        <f ca="1">IF(AY$2=1,1,IF(Prj_Inflation=1,POWER(1+OFFSET(AY18,0,-1),Параметры!AY$36/360),1))</f>
        <v>1.0056541453874053</v>
      </c>
      <c r="AZ22" s="175">
        <f ca="1">IF(AZ$2=1,1,IF(Prj_Inflation=1,POWER(1+OFFSET(AZ18,0,-1),Параметры!AZ$36/360),1))</f>
        <v>1.0056541453874053</v>
      </c>
      <c r="BA22" s="175">
        <f ca="1">IF(BA$2=1,1,IF(Prj_Inflation=1,POWER(1+OFFSET(BA18,0,-1),Параметры!BA$36/360),1))</f>
        <v>1.0056541453874053</v>
      </c>
      <c r="BB22" s="175">
        <f ca="1">IF(BB$2=1,1,IF(Prj_Inflation=1,POWER(1+OFFSET(BB18,0,-1),Параметры!BB$36/360),1))</f>
        <v>1.0056541453874053</v>
      </c>
      <c r="BC22" s="175">
        <f ca="1">IF(BC$2=1,1,IF(Prj_Inflation=1,POWER(1+OFFSET(BC18,0,-1),Параметры!BC$36/360),1))</f>
        <v>1.0056541453874053</v>
      </c>
      <c r="BD22" s="175">
        <f ca="1">IF(BD$2=1,1,IF(Prj_Inflation=1,POWER(1+OFFSET(BD18,0,-1),Параметры!BD$36/360),1))</f>
        <v>1.0056541453874053</v>
      </c>
      <c r="BE22" s="175">
        <f ca="1">IF(BE$2=1,1,IF(Prj_Inflation=1,POWER(1+OFFSET(BE18,0,-1),Параметры!BE$36/360),1))</f>
        <v>1.0056541453874053</v>
      </c>
      <c r="BF22" s="175">
        <f ca="1">IF(BF$2=1,1,IF(Prj_Inflation=1,POWER(1+OFFSET(BF18,0,-1),Параметры!BF$36/360),1))</f>
        <v>1.0056541453874053</v>
      </c>
      <c r="BG22" s="175">
        <f ca="1">IF(BG$2=1,1,IF(Prj_Inflation=1,POWER(1+OFFSET(BG18,0,-1),Параметры!BG$36/360),1))</f>
        <v>1.0056541453874053</v>
      </c>
      <c r="BH22" s="175">
        <f ca="1">IF(BH$2=1,1,IF(Prj_Inflation=1,POWER(1+OFFSET(BH18,0,-1),Параметры!BH$36/360),1))</f>
        <v>1.0056541453874053</v>
      </c>
      <c r="BI22" s="175">
        <f ca="1">IF(BI$2=1,1,IF(Prj_Inflation=1,POWER(1+OFFSET(BI18,0,-1),Параметры!BI$36/360),1))</f>
        <v>1.0056541453874053</v>
      </c>
      <c r="BJ22" s="175">
        <f ca="1">IF(BJ$2=1,1,IF(Prj_Inflation=1,POWER(1+OFFSET(BJ18,0,-1),Параметры!BJ$36/360),1))</f>
        <v>1.0056541453874053</v>
      </c>
      <c r="BK22" s="175">
        <f ca="1">IF(BK$2=1,1,IF(Prj_Inflation=1,POWER(1+OFFSET(BK18,0,-1),Параметры!BK$36/360),1))</f>
        <v>1.0056541453874053</v>
      </c>
      <c r="BL22" s="175">
        <f ca="1">IF(BL$2=1,1,IF(Prj_Inflation=1,POWER(1+OFFSET(BL18,0,-1),Параметры!BL$36/360),1))</f>
        <v>1.0056541453874053</v>
      </c>
      <c r="BM22" s="175">
        <f ca="1">IF(BM$2=1,1,IF(Prj_Inflation=1,POWER(1+OFFSET(BM18,0,-1),Параметры!BM$36/360),1))</f>
        <v>1.0056541453874053</v>
      </c>
      <c r="BN22" s="175">
        <f ca="1">IF(BN$2=1,1,IF(Prj_Inflation=1,POWER(1+OFFSET(BN18,0,-1),Параметры!BN$36/360),1))</f>
        <v>1.0056541453874053</v>
      </c>
      <c r="BO22" s="175">
        <f ca="1">IF(BO$2=1,1,IF(Prj_Inflation=1,POWER(1+OFFSET(BO18,0,-1),Параметры!BO$36/360),1))</f>
        <v>1.0056541453874053</v>
      </c>
      <c r="BP22" s="175">
        <f ca="1">IF(BP$2=1,1,IF(Prj_Inflation=1,POWER(1+OFFSET(BP18,0,-1),Параметры!BP$36/360),1))</f>
        <v>1.0056541453874053</v>
      </c>
      <c r="BQ22" s="175">
        <f ca="1">IF(BQ$2=1,1,IF(Prj_Inflation=1,POWER(1+OFFSET(BQ18,0,-1),Параметры!BQ$36/360),1))</f>
        <v>1.0056541453874053</v>
      </c>
      <c r="BR22" s="175">
        <f ca="1">IF(BR$2=1,1,IF(Prj_Inflation=1,POWER(1+OFFSET(BR18,0,-1),Параметры!BR$36/360),1))</f>
        <v>1.0056541453874053</v>
      </c>
      <c r="BS22" s="175">
        <f ca="1">IF(BS$2=1,1,IF(Prj_Inflation=1,POWER(1+OFFSET(BS18,0,-1),Параметры!BS$36/360),1))</f>
        <v>1.0056541453874053</v>
      </c>
      <c r="BT22" s="175">
        <f ca="1">IF(BT$2=1,1,IF(Prj_Inflation=1,POWER(1+OFFSET(BT18,0,-1),Параметры!BT$36/360),1))</f>
        <v>1.0056541453874053</v>
      </c>
      <c r="BU22" s="175">
        <f ca="1">IF(BU$2=1,1,IF(Prj_Inflation=1,POWER(1+OFFSET(BU18,0,-1),Параметры!BU$36/360),1))</f>
        <v>1.0056541453874053</v>
      </c>
      <c r="BV22" s="175">
        <f ca="1">IF(BV$2=1,1,IF(Prj_Inflation=1,POWER(1+OFFSET(BV18,0,-1),Параметры!BV$36/360),1))</f>
        <v>1.0056541453874053</v>
      </c>
      <c r="BW22" s="175">
        <f ca="1">IF(BW$2=1,1,IF(Prj_Inflation=1,POWER(1+OFFSET(BW18,0,-1),Параметры!BW$36/360),1))</f>
        <v>1.0056541453874053</v>
      </c>
      <c r="BX22" s="175">
        <f ca="1">IF(BX$2=1,1,IF(Prj_Inflation=1,POWER(1+OFFSET(BX18,0,-1),Параметры!BX$36/360),1))</f>
        <v>1.0056541453874053</v>
      </c>
      <c r="BY22" s="175">
        <f ca="1">IF(BY$2=1,1,IF(Prj_Inflation=1,POWER(1+OFFSET(BY18,0,-1),Параметры!BY$36/360),1))</f>
        <v>1.0056541453874053</v>
      </c>
      <c r="BZ22" s="175">
        <f ca="1">IF(BZ$2=1,1,IF(Prj_Inflation=1,POWER(1+OFFSET(BZ18,0,-1),Параметры!BZ$36/360),1))</f>
        <v>1.0056541453874053</v>
      </c>
      <c r="CA22" s="175">
        <f ca="1">IF(CA$2=1,1,IF(Prj_Inflation=1,POWER(1+OFFSET(CA18,0,-1),Параметры!CA$36/360),1))</f>
        <v>1.0056541453874053</v>
      </c>
      <c r="CB22" s="175">
        <f ca="1">IF(CB$2=1,1,IF(Prj_Inflation=1,POWER(1+OFFSET(CB18,0,-1),Параметры!CB$36/360),1))</f>
        <v>1.0056541453874053</v>
      </c>
      <c r="CC22" s="175">
        <f ca="1">IF(CC$2=1,1,IF(Prj_Inflation=1,POWER(1+OFFSET(CC18,0,-1),Параметры!CC$36/360),1))</f>
        <v>1.0056541453874053</v>
      </c>
      <c r="CD22" s="175">
        <f ca="1">IF(CD$2=1,1,IF(Prj_Inflation=1,POWER(1+OFFSET(CD18,0,-1),Параметры!CD$36/360),1))</f>
        <v>1.0056541453874053</v>
      </c>
      <c r="CE22" s="175">
        <f ca="1">IF(CE$2=1,1,IF(Prj_Inflation=1,POWER(1+OFFSET(CE18,0,-1),Параметры!CE$36/360),1))</f>
        <v>1.0056541453874053</v>
      </c>
      <c r="CF22" s="175">
        <f ca="1">IF(CF$2=1,1,IF(Prj_Inflation=1,POWER(1+OFFSET(CF18,0,-1),Параметры!CF$36/360),1))</f>
        <v>1.0056541453874053</v>
      </c>
      <c r="CG22" s="175">
        <f ca="1">IF(CG$2=1,1,IF(Prj_Inflation=1,POWER(1+OFFSET(CG18,0,-1),Параметры!CG$36/360),1))</f>
        <v>1.0056541453874053</v>
      </c>
      <c r="CH22" s="175">
        <f ca="1">IF(CH$2=1,1,IF(Prj_Inflation=1,POWER(1+OFFSET(CH18,0,-1),Параметры!CH$36/360),1))</f>
        <v>1.0056541453874053</v>
      </c>
      <c r="CI22" s="175">
        <f ca="1">IF(CI$2=1,1,IF(Prj_Inflation=1,POWER(1+OFFSET(CI18,0,-1),Параметры!CI$36/360),1))</f>
        <v>1.0056541453874053</v>
      </c>
      <c r="CJ22" s="175">
        <f ca="1">IF(CJ$2=1,1,IF(Prj_Inflation=1,POWER(1+OFFSET(CJ18,0,-1),Параметры!CJ$36/360),1))</f>
        <v>1.0056541453874053</v>
      </c>
      <c r="CK22" s="175">
        <f ca="1">IF(CK$2=1,1,IF(Prj_Inflation=1,POWER(1+OFFSET(CK18,0,-1),Параметры!CK$36/360),1))</f>
        <v>1.0056541453874053</v>
      </c>
      <c r="CL22" s="175">
        <f ca="1">IF(CL$2=1,1,IF(Prj_Inflation=1,POWER(1+OFFSET(CL18,0,-1),Параметры!CL$36/360),1))</f>
        <v>1.0056541453874053</v>
      </c>
      <c r="CM22" s="175">
        <f ca="1">IF(CM$2=1,1,IF(Prj_Inflation=1,POWER(1+OFFSET(CM18,0,-1),Параметры!CM$36/360),1))</f>
        <v>1.0056541453874053</v>
      </c>
      <c r="CN22" s="175">
        <f ca="1">IF(CN$2=1,1,IF(Prj_Inflation=1,POWER(1+OFFSET(CN18,0,-1),Параметры!CN$36/360),1))</f>
        <v>1.0056541453874053</v>
      </c>
      <c r="CO22" s="175">
        <f ca="1">IF(CO$2=1,1,IF(Prj_Inflation=1,POWER(1+OFFSET(CO18,0,-1),Параметры!CO$36/360),1))</f>
        <v>1.0056541453874053</v>
      </c>
      <c r="CP22" s="175">
        <f ca="1">IF(CP$2=1,1,IF(Prj_Inflation=1,POWER(1+OFFSET(CP18,0,-1),Параметры!CP$36/360),1))</f>
        <v>1.0056541453874053</v>
      </c>
      <c r="CQ22" s="175">
        <f ca="1">IF(CQ$2=1,1,IF(Prj_Inflation=1,POWER(1+OFFSET(CQ18,0,-1),Параметры!CQ$36/360),1))</f>
        <v>1.0056541453874053</v>
      </c>
      <c r="CR22" s="175">
        <f ca="1">IF(CR$2=1,1,IF(Prj_Inflation=1,POWER(1+OFFSET(CR18,0,-1),Параметры!CR$36/360),1))</f>
        <v>1.0056541453874053</v>
      </c>
      <c r="CS22" s="175">
        <f ca="1">IF(CS$2=1,1,IF(Prj_Inflation=1,POWER(1+OFFSET(CS18,0,-1),Параметры!CS$36/360),1))</f>
        <v>1.0056541453874053</v>
      </c>
      <c r="CT22" s="175">
        <f ca="1">IF(CT$2=1,1,IF(Prj_Inflation=1,POWER(1+OFFSET(CT18,0,-1),Параметры!CT$36/360),1))</f>
        <v>1.0056541453874053</v>
      </c>
      <c r="CU22" s="175">
        <f ca="1">IF(CU$2=1,1,IF(Prj_Inflation=1,POWER(1+OFFSET(CU18,0,-1),Параметры!CU$36/360),1))</f>
        <v>1.0056541453874053</v>
      </c>
      <c r="CV22" s="175">
        <f ca="1">IF(CV$2=1,1,IF(Prj_Inflation=1,POWER(1+OFFSET(CV18,0,-1),Параметры!CV$36/360),1))</f>
        <v>1.0056541453874053</v>
      </c>
      <c r="CW22" s="175">
        <f ca="1">IF(CW$2=1,1,IF(Prj_Inflation=1,POWER(1+OFFSET(CW18,0,-1),Параметры!CW$36/360),1))</f>
        <v>1.0056541453874053</v>
      </c>
      <c r="CX22" s="175">
        <f ca="1">IF(CX$2=1,1,IF(Prj_Inflation=1,POWER(1+OFFSET(CX18,0,-1),Параметры!CX$36/360),1))</f>
        <v>1.0056541453874053</v>
      </c>
      <c r="CY22" s="175">
        <f ca="1">IF(CY$2=1,1,IF(Prj_Inflation=1,POWER(1+OFFSET(CY18,0,-1),Параметры!CY$36/360),1))</f>
        <v>1.0056541453874053</v>
      </c>
      <c r="CZ22" s="175">
        <f ca="1">IF(CZ$2=1,1,IF(Prj_Inflation=1,POWER(1+OFFSET(CZ18,0,-1),Параметры!CZ$36/360),1))</f>
        <v>1.0056541453874053</v>
      </c>
      <c r="DA22" s="175">
        <f ca="1">IF(DA$2=1,1,IF(Prj_Inflation=1,POWER(1+OFFSET(DA18,0,-1),Параметры!DA$36/360),1))</f>
        <v>1.0056541453874053</v>
      </c>
      <c r="DB22" s="175">
        <f ca="1">IF(DB$2=1,1,IF(Prj_Inflation=1,POWER(1+OFFSET(DB18,0,-1),Параметры!DB$36/360),1))</f>
        <v>1.0056541453874053</v>
      </c>
      <c r="DC22" s="175">
        <f ca="1">IF(DC$2=1,1,IF(Prj_Inflation=1,POWER(1+OFFSET(DC18,0,-1),Параметры!DC$36/360),1))</f>
        <v>1.0056541453874053</v>
      </c>
      <c r="DD22" s="175">
        <f ca="1">IF(DD$2=1,1,IF(Prj_Inflation=1,POWER(1+OFFSET(DD18,0,-1),Параметры!DD$36/360),1))</f>
        <v>1.0056541453874053</v>
      </c>
      <c r="DE22" s="175">
        <f ca="1">IF(DE$2=1,1,IF(Prj_Inflation=1,POWER(1+OFFSET(DE18,0,-1),Параметры!DE$36/360),1))</f>
        <v>1.0056541453874053</v>
      </c>
      <c r="DF22" s="175">
        <f ca="1">IF(DF$2=1,1,IF(Prj_Inflation=1,POWER(1+OFFSET(DF18,0,-1),Параметры!DF$36/360),1))</f>
        <v>1.0056541453874053</v>
      </c>
      <c r="DG22" s="175">
        <f ca="1">IF(DG$2=1,1,IF(Prj_Inflation=1,POWER(1+OFFSET(DG18,0,-1),Параметры!DG$36/360),1))</f>
        <v>1.0056541453874053</v>
      </c>
      <c r="DH22" s="175">
        <f ca="1">IF(DH$2=1,1,IF(Prj_Inflation=1,POWER(1+OFFSET(DH18,0,-1),Параметры!DH$36/360),1))</f>
        <v>1.0056541453874053</v>
      </c>
      <c r="DI22" s="175">
        <f ca="1">IF(DI$2=1,1,IF(Prj_Inflation=1,POWER(1+OFFSET(DI18,0,-1),Параметры!DI$36/360),1))</f>
        <v>1.0056541453874053</v>
      </c>
      <c r="DJ22" s="175">
        <f ca="1">IF(DJ$2=1,1,IF(Prj_Inflation=1,POWER(1+OFFSET(DJ18,0,-1),Параметры!DJ$36/360),1))</f>
        <v>1.0056541453874053</v>
      </c>
      <c r="DK22" s="175">
        <f ca="1">IF(DK$2=1,1,IF(Prj_Inflation=1,POWER(1+OFFSET(DK18,0,-1),Параметры!DK$36/360),1))</f>
        <v>1.0056541453874053</v>
      </c>
      <c r="DL22" s="175">
        <f ca="1">IF(DL$2=1,1,IF(Prj_Inflation=1,POWER(1+OFFSET(DL18,0,-1),Параметры!DL$36/360),1))</f>
        <v>1.0056541453874053</v>
      </c>
      <c r="DM22" s="175">
        <f ca="1">IF(DM$2=1,1,IF(Prj_Inflation=1,POWER(1+OFFSET(DM18,0,-1),Параметры!DM$36/360),1))</f>
        <v>1.0056541453874053</v>
      </c>
      <c r="DN22" s="175">
        <f ca="1">IF(DN$2=1,1,IF(Prj_Inflation=1,POWER(1+OFFSET(DN18,0,-1),Параметры!DN$36/360),1))</f>
        <v>1.0056541453874053</v>
      </c>
      <c r="DO22" s="175">
        <f ca="1">IF(DO$2=1,1,IF(Prj_Inflation=1,POWER(1+OFFSET(DO18,0,-1),Параметры!DO$36/360),1))</f>
        <v>1.0056541453874053</v>
      </c>
      <c r="DP22" s="175">
        <f ca="1">IF(DP$2=1,1,IF(Prj_Inflation=1,POWER(1+OFFSET(DP18,0,-1),Параметры!DP$36/360),1))</f>
        <v>1.0056541453874053</v>
      </c>
      <c r="DQ22" s="175">
        <f ca="1">IF(DQ$2=1,1,IF(Prj_Inflation=1,POWER(1+OFFSET(DQ18,0,-1),Параметры!DQ$36/360),1))</f>
        <v>1.0056541453874053</v>
      </c>
      <c r="DR22" s="175">
        <f ca="1">IF(DR$2=1,1,IF(Prj_Inflation=1,POWER(1+OFFSET(DR18,0,-1),Параметры!DR$36/360),1))</f>
        <v>1.0056541453874053</v>
      </c>
      <c r="DS22" s="175">
        <f ca="1">IF(DS$2=1,1,IF(Prj_Inflation=1,POWER(1+OFFSET(DS18,0,-1),Параметры!DS$36/360),1))</f>
        <v>1.0056541453874053</v>
      </c>
      <c r="DT22" s="175">
        <f ca="1">IF(DT$2=1,1,IF(Prj_Inflation=1,POWER(1+OFFSET(DT18,0,-1),Параметры!DT$36/360),1))</f>
        <v>1.0056541453874053</v>
      </c>
      <c r="DU22" s="175">
        <f ca="1">IF(DU$2=1,1,IF(Prj_Inflation=1,POWER(1+OFFSET(DU18,0,-1),Параметры!DU$36/360),1))</f>
        <v>1.0056541453874053</v>
      </c>
      <c r="DV22" s="175">
        <f ca="1">IF(DV$2=1,1,IF(Prj_Inflation=1,POWER(1+OFFSET(DV18,0,-1),Параметры!DV$36/360),1))</f>
        <v>1.0056541453874053</v>
      </c>
      <c r="DW22" s="175"/>
      <c r="DX22" s="170"/>
    </row>
    <row r="23" spans="1:128" hidden="1" outlineLevel="1" x14ac:dyDescent="0.2">
      <c r="A23" s="168" t="str">
        <f ca="1">Language!A$1476</f>
        <v>индексировать в начале года</v>
      </c>
      <c r="B23" s="306">
        <v>0</v>
      </c>
      <c r="C23" s="147" t="str">
        <f ca="1">IF(B23=1,Language!$A$1465,Language!$A$1466)</f>
        <v>Нет</v>
      </c>
      <c r="D23" s="158"/>
      <c r="F23" s="6" t="s">
        <v>3328</v>
      </c>
      <c r="G23" s="176" t="str">
        <f ca="1">IF(Prj_Inflation=1,IF($B23=1,IF(G$2=1,1,IF(Параметры!G$35=1,1+OFFSET(G18,0,-1),1)),"-"),1)</f>
        <v>-</v>
      </c>
      <c r="H23" s="176" t="str">
        <f ca="1">IF(Prj_Inflation=1,IF($B23=1,IF(H$2=1,1,IF(Параметры!H$35=1,1+OFFSET(H18,0,-1),1)),"-"),1)</f>
        <v>-</v>
      </c>
      <c r="I23" s="176" t="str">
        <f ca="1">IF(Prj_Inflation=1,IF($B23=1,IF(I$2=1,1,IF(Параметры!I$35=1,1+OFFSET(I18,0,-1),1)),"-"),1)</f>
        <v>-</v>
      </c>
      <c r="J23" s="176" t="str">
        <f ca="1">IF(Prj_Inflation=1,IF($B23=1,IF(J$2=1,1,IF(Параметры!J$35=1,1+OFFSET(J18,0,-1),1)),"-"),1)</f>
        <v>-</v>
      </c>
      <c r="K23" s="176" t="str">
        <f ca="1">IF(Prj_Inflation=1,IF($B23=1,IF(K$2=1,1,IF(Параметры!K$35=1,1+OFFSET(K18,0,-1),1)),"-"),1)</f>
        <v>-</v>
      </c>
      <c r="L23" s="176" t="str">
        <f ca="1">IF(Prj_Inflation=1,IF($B23=1,IF(L$2=1,1,IF(Параметры!L$35=1,1+OFFSET(L18,0,-1),1)),"-"),1)</f>
        <v>-</v>
      </c>
      <c r="M23" s="176" t="str">
        <f ca="1">IF(Prj_Inflation=1,IF($B23=1,IF(M$2=1,1,IF(Параметры!M$35=1,1+OFFSET(M18,0,-1),1)),"-"),1)</f>
        <v>-</v>
      </c>
      <c r="N23" s="176" t="str">
        <f ca="1">IF(Prj_Inflation=1,IF($B23=1,IF(N$2=1,1,IF(Параметры!N$35=1,1+OFFSET(N18,0,-1),1)),"-"),1)</f>
        <v>-</v>
      </c>
      <c r="O23" s="176" t="str">
        <f ca="1">IF(Prj_Inflation=1,IF($B23=1,IF(O$2=1,1,IF(Параметры!O$35=1,1+OFFSET(O18,0,-1),1)),"-"),1)</f>
        <v>-</v>
      </c>
      <c r="P23" s="176" t="str">
        <f ca="1">IF(Prj_Inflation=1,IF($B23=1,IF(P$2=1,1,IF(Параметры!P$35=1,1+OFFSET(P18,0,-1),1)),"-"),1)</f>
        <v>-</v>
      </c>
      <c r="Q23" s="176" t="str">
        <f ca="1">IF(Prj_Inflation=1,IF($B23=1,IF(Q$2=1,1,IF(Параметры!Q$35=1,1+OFFSET(Q18,0,-1),1)),"-"),1)</f>
        <v>-</v>
      </c>
      <c r="R23" s="176" t="str">
        <f ca="1">IF(Prj_Inflation=1,IF($B23=1,IF(R$2=1,1,IF(Параметры!R$35=1,1+OFFSET(R18,0,-1),1)),"-"),1)</f>
        <v>-</v>
      </c>
      <c r="S23" s="176" t="str">
        <f ca="1">IF(Prj_Inflation=1,IF($B23=1,IF(S$2=1,1,IF(Параметры!S$35=1,1+OFFSET(S18,0,-1),1)),"-"),1)</f>
        <v>-</v>
      </c>
      <c r="T23" s="176" t="str">
        <f ca="1">IF(Prj_Inflation=1,IF($B23=1,IF(T$2=1,1,IF(Параметры!T$35=1,1+OFFSET(T18,0,-1),1)),"-"),1)</f>
        <v>-</v>
      </c>
      <c r="U23" s="176" t="str">
        <f ca="1">IF(Prj_Inflation=1,IF($B23=1,IF(U$2=1,1,IF(Параметры!U$35=1,1+OFFSET(U18,0,-1),1)),"-"),1)</f>
        <v>-</v>
      </c>
      <c r="V23" s="176" t="str">
        <f ca="1">IF(Prj_Inflation=1,IF($B23=1,IF(V$2=1,1,IF(Параметры!V$35=1,1+OFFSET(V18,0,-1),1)),"-"),1)</f>
        <v>-</v>
      </c>
      <c r="W23" s="176" t="str">
        <f ca="1">IF(Prj_Inflation=1,IF($B23=1,IF(W$2=1,1,IF(Параметры!W$35=1,1+OFFSET(W18,0,-1),1)),"-"),1)</f>
        <v>-</v>
      </c>
      <c r="X23" s="176" t="str">
        <f ca="1">IF(Prj_Inflation=1,IF($B23=1,IF(X$2=1,1,IF(Параметры!X$35=1,1+OFFSET(X18,0,-1),1)),"-"),1)</f>
        <v>-</v>
      </c>
      <c r="Y23" s="176" t="str">
        <f ca="1">IF(Prj_Inflation=1,IF($B23=1,IF(Y$2=1,1,IF(Параметры!Y$35=1,1+OFFSET(Y18,0,-1),1)),"-"),1)</f>
        <v>-</v>
      </c>
      <c r="Z23" s="176" t="str">
        <f ca="1">IF(Prj_Inflation=1,IF($B23=1,IF(Z$2=1,1,IF(Параметры!Z$35=1,1+OFFSET(Z18,0,-1),1)),"-"),1)</f>
        <v>-</v>
      </c>
      <c r="AA23" s="176" t="str">
        <f ca="1">IF(Prj_Inflation=1,IF($B23=1,IF(AA$2=1,1,IF(Параметры!AA$35=1,1+OFFSET(AA18,0,-1),1)),"-"),1)</f>
        <v>-</v>
      </c>
      <c r="AB23" s="176" t="str">
        <f ca="1">IF(Prj_Inflation=1,IF($B23=1,IF(AB$2=1,1,IF(Параметры!AB$35=1,1+OFFSET(AB18,0,-1),1)),"-"),1)</f>
        <v>-</v>
      </c>
      <c r="AC23" s="176" t="str">
        <f ca="1">IF(Prj_Inflation=1,IF($B23=1,IF(AC$2=1,1,IF(Параметры!AC$35=1,1+OFFSET(AC18,0,-1),1)),"-"),1)</f>
        <v>-</v>
      </c>
      <c r="AD23" s="176" t="str">
        <f ca="1">IF(Prj_Inflation=1,IF($B23=1,IF(AD$2=1,1,IF(Параметры!AD$35=1,1+OFFSET(AD18,0,-1),1)),"-"),1)</f>
        <v>-</v>
      </c>
      <c r="AE23" s="176" t="str">
        <f ca="1">IF(Prj_Inflation=1,IF($B23=1,IF(AE$2=1,1,IF(Параметры!AE$35=1,1+OFFSET(AE18,0,-1),1)),"-"),1)</f>
        <v>-</v>
      </c>
      <c r="AF23" s="176" t="str">
        <f ca="1">IF(Prj_Inflation=1,IF($B23=1,IF(AF$2=1,1,IF(Параметры!AF$35=1,1+OFFSET(AF18,0,-1),1)),"-"),1)</f>
        <v>-</v>
      </c>
      <c r="AG23" s="176" t="str">
        <f ca="1">IF(Prj_Inflation=1,IF($B23=1,IF(AG$2=1,1,IF(Параметры!AG$35=1,1+OFFSET(AG18,0,-1),1)),"-"),1)</f>
        <v>-</v>
      </c>
      <c r="AH23" s="176" t="str">
        <f ca="1">IF(Prj_Inflation=1,IF($B23=1,IF(AH$2=1,1,IF(Параметры!AH$35=1,1+OFFSET(AH18,0,-1),1)),"-"),1)</f>
        <v>-</v>
      </c>
      <c r="AI23" s="176" t="str">
        <f ca="1">IF(Prj_Inflation=1,IF($B23=1,IF(AI$2=1,1,IF(Параметры!AI$35=1,1+OFFSET(AI18,0,-1),1)),"-"),1)</f>
        <v>-</v>
      </c>
      <c r="AJ23" s="176" t="str">
        <f ca="1">IF(Prj_Inflation=1,IF($B23=1,IF(AJ$2=1,1,IF(Параметры!AJ$35=1,1+OFFSET(AJ18,0,-1),1)),"-"),1)</f>
        <v>-</v>
      </c>
      <c r="AK23" s="176" t="str">
        <f ca="1">IF(Prj_Inflation=1,IF($B23=1,IF(AK$2=1,1,IF(Параметры!AK$35=1,1+OFFSET(AK18,0,-1),1)),"-"),1)</f>
        <v>-</v>
      </c>
      <c r="AL23" s="176" t="str">
        <f ca="1">IF(Prj_Inflation=1,IF($B23=1,IF(AL$2=1,1,IF(Параметры!AL$35=1,1+OFFSET(AL18,0,-1),1)),"-"),1)</f>
        <v>-</v>
      </c>
      <c r="AM23" s="176" t="str">
        <f ca="1">IF(Prj_Inflation=1,IF($B23=1,IF(AM$2=1,1,IF(Параметры!AM$35=1,1+OFFSET(AM18,0,-1),1)),"-"),1)</f>
        <v>-</v>
      </c>
      <c r="AN23" s="176" t="str">
        <f ca="1">IF(Prj_Inflation=1,IF($B23=1,IF(AN$2=1,1,IF(Параметры!AN$35=1,1+OFFSET(AN18,0,-1),1)),"-"),1)</f>
        <v>-</v>
      </c>
      <c r="AO23" s="176" t="str">
        <f ca="1">IF(Prj_Inflation=1,IF($B23=1,IF(AO$2=1,1,IF(Параметры!AO$35=1,1+OFFSET(AO18,0,-1),1)),"-"),1)</f>
        <v>-</v>
      </c>
      <c r="AP23" s="176" t="str">
        <f ca="1">IF(Prj_Inflation=1,IF($B23=1,IF(AP$2=1,1,IF(Параметры!AP$35=1,1+OFFSET(AP18,0,-1),1)),"-"),1)</f>
        <v>-</v>
      </c>
      <c r="AQ23" s="176" t="str">
        <f ca="1">IF(Prj_Inflation=1,IF($B23=1,IF(AQ$2=1,1,IF(Параметры!AQ$35=1,1+OFFSET(AQ18,0,-1),1)),"-"),1)</f>
        <v>-</v>
      </c>
      <c r="AR23" s="176" t="str">
        <f ca="1">IF(Prj_Inflation=1,IF($B23=1,IF(AR$2=1,1,IF(Параметры!AR$35=1,1+OFFSET(AR18,0,-1),1)),"-"),1)</f>
        <v>-</v>
      </c>
      <c r="AS23" s="176" t="str">
        <f ca="1">IF(Prj_Inflation=1,IF($B23=1,IF(AS$2=1,1,IF(Параметры!AS$35=1,1+OFFSET(AS18,0,-1),1)),"-"),1)</f>
        <v>-</v>
      </c>
      <c r="AT23" s="176" t="str">
        <f ca="1">IF(Prj_Inflation=1,IF($B23=1,IF(AT$2=1,1,IF(Параметры!AT$35=1,1+OFFSET(AT18,0,-1),1)),"-"),1)</f>
        <v>-</v>
      </c>
      <c r="AU23" s="176" t="str">
        <f ca="1">IF(Prj_Inflation=1,IF($B23=1,IF(AU$2=1,1,IF(Параметры!AU$35=1,1+OFFSET(AU18,0,-1),1)),"-"),1)</f>
        <v>-</v>
      </c>
      <c r="AV23" s="176" t="str">
        <f ca="1">IF(Prj_Inflation=1,IF($B23=1,IF(AV$2=1,1,IF(Параметры!AV$35=1,1+OFFSET(AV18,0,-1),1)),"-"),1)</f>
        <v>-</v>
      </c>
      <c r="AW23" s="176" t="str">
        <f ca="1">IF(Prj_Inflation=1,IF($B23=1,IF(AW$2=1,1,IF(Параметры!AW$35=1,1+OFFSET(AW18,0,-1),1)),"-"),1)</f>
        <v>-</v>
      </c>
      <c r="AX23" s="176" t="str">
        <f ca="1">IF(Prj_Inflation=1,IF($B23=1,IF(AX$2=1,1,IF(Параметры!AX$35=1,1+OFFSET(AX18,0,-1),1)),"-"),1)</f>
        <v>-</v>
      </c>
      <c r="AY23" s="176" t="str">
        <f ca="1">IF(Prj_Inflation=1,IF($B23=1,IF(AY$2=1,1,IF(Параметры!AY$35=1,1+OFFSET(AY18,0,-1),1)),"-"),1)</f>
        <v>-</v>
      </c>
      <c r="AZ23" s="176" t="str">
        <f ca="1">IF(Prj_Inflation=1,IF($B23=1,IF(AZ$2=1,1,IF(Параметры!AZ$35=1,1+OFFSET(AZ18,0,-1),1)),"-"),1)</f>
        <v>-</v>
      </c>
      <c r="BA23" s="176" t="str">
        <f ca="1">IF(Prj_Inflation=1,IF($B23=1,IF(BA$2=1,1,IF(Параметры!BA$35=1,1+OFFSET(BA18,0,-1),1)),"-"),1)</f>
        <v>-</v>
      </c>
      <c r="BB23" s="176" t="str">
        <f ca="1">IF(Prj_Inflation=1,IF($B23=1,IF(BB$2=1,1,IF(Параметры!BB$35=1,1+OFFSET(BB18,0,-1),1)),"-"),1)</f>
        <v>-</v>
      </c>
      <c r="BC23" s="176" t="str">
        <f ca="1">IF(Prj_Inflation=1,IF($B23=1,IF(BC$2=1,1,IF(Параметры!BC$35=1,1+OFFSET(BC18,0,-1),1)),"-"),1)</f>
        <v>-</v>
      </c>
      <c r="BD23" s="176" t="str">
        <f ca="1">IF(Prj_Inflation=1,IF($B23=1,IF(BD$2=1,1,IF(Параметры!BD$35=1,1+OFFSET(BD18,0,-1),1)),"-"),1)</f>
        <v>-</v>
      </c>
      <c r="BE23" s="176" t="str">
        <f ca="1">IF(Prj_Inflation=1,IF($B23=1,IF(BE$2=1,1,IF(Параметры!BE$35=1,1+OFFSET(BE18,0,-1),1)),"-"),1)</f>
        <v>-</v>
      </c>
      <c r="BF23" s="176" t="str">
        <f ca="1">IF(Prj_Inflation=1,IF($B23=1,IF(BF$2=1,1,IF(Параметры!BF$35=1,1+OFFSET(BF18,0,-1),1)),"-"),1)</f>
        <v>-</v>
      </c>
      <c r="BG23" s="176" t="str">
        <f ca="1">IF(Prj_Inflation=1,IF($B23=1,IF(BG$2=1,1,IF(Параметры!BG$35=1,1+OFFSET(BG18,0,-1),1)),"-"),1)</f>
        <v>-</v>
      </c>
      <c r="BH23" s="176" t="str">
        <f ca="1">IF(Prj_Inflation=1,IF($B23=1,IF(BH$2=1,1,IF(Параметры!BH$35=1,1+OFFSET(BH18,0,-1),1)),"-"),1)</f>
        <v>-</v>
      </c>
      <c r="BI23" s="176" t="str">
        <f ca="1">IF(Prj_Inflation=1,IF($B23=1,IF(BI$2=1,1,IF(Параметры!BI$35=1,1+OFFSET(BI18,0,-1),1)),"-"),1)</f>
        <v>-</v>
      </c>
      <c r="BJ23" s="176" t="str">
        <f ca="1">IF(Prj_Inflation=1,IF($B23=1,IF(BJ$2=1,1,IF(Параметры!BJ$35=1,1+OFFSET(BJ18,0,-1),1)),"-"),1)</f>
        <v>-</v>
      </c>
      <c r="BK23" s="176" t="str">
        <f ca="1">IF(Prj_Inflation=1,IF($B23=1,IF(BK$2=1,1,IF(Параметры!BK$35=1,1+OFFSET(BK18,0,-1),1)),"-"),1)</f>
        <v>-</v>
      </c>
      <c r="BL23" s="176" t="str">
        <f ca="1">IF(Prj_Inflation=1,IF($B23=1,IF(BL$2=1,1,IF(Параметры!BL$35=1,1+OFFSET(BL18,0,-1),1)),"-"),1)</f>
        <v>-</v>
      </c>
      <c r="BM23" s="176" t="str">
        <f ca="1">IF(Prj_Inflation=1,IF($B23=1,IF(BM$2=1,1,IF(Параметры!BM$35=1,1+OFFSET(BM18,0,-1),1)),"-"),1)</f>
        <v>-</v>
      </c>
      <c r="BN23" s="176" t="str">
        <f ca="1">IF(Prj_Inflation=1,IF($B23=1,IF(BN$2=1,1,IF(Параметры!BN$35=1,1+OFFSET(BN18,0,-1),1)),"-"),1)</f>
        <v>-</v>
      </c>
      <c r="BO23" s="176" t="str">
        <f ca="1">IF(Prj_Inflation=1,IF($B23=1,IF(BO$2=1,1,IF(Параметры!BO$35=1,1+OFFSET(BO18,0,-1),1)),"-"),1)</f>
        <v>-</v>
      </c>
      <c r="BP23" s="176" t="str">
        <f ca="1">IF(Prj_Inflation=1,IF($B23=1,IF(BP$2=1,1,IF(Параметры!BP$35=1,1+OFFSET(BP18,0,-1),1)),"-"),1)</f>
        <v>-</v>
      </c>
      <c r="BQ23" s="176" t="str">
        <f ca="1">IF(Prj_Inflation=1,IF($B23=1,IF(BQ$2=1,1,IF(Параметры!BQ$35=1,1+OFFSET(BQ18,0,-1),1)),"-"),1)</f>
        <v>-</v>
      </c>
      <c r="BR23" s="176" t="str">
        <f ca="1">IF(Prj_Inflation=1,IF($B23=1,IF(BR$2=1,1,IF(Параметры!BR$35=1,1+OFFSET(BR18,0,-1),1)),"-"),1)</f>
        <v>-</v>
      </c>
      <c r="BS23" s="176" t="str">
        <f ca="1">IF(Prj_Inflation=1,IF($B23=1,IF(BS$2=1,1,IF(Параметры!BS$35=1,1+OFFSET(BS18,0,-1),1)),"-"),1)</f>
        <v>-</v>
      </c>
      <c r="BT23" s="176" t="str">
        <f ca="1">IF(Prj_Inflation=1,IF($B23=1,IF(BT$2=1,1,IF(Параметры!BT$35=1,1+OFFSET(BT18,0,-1),1)),"-"),1)</f>
        <v>-</v>
      </c>
      <c r="BU23" s="176" t="str">
        <f ca="1">IF(Prj_Inflation=1,IF($B23=1,IF(BU$2=1,1,IF(Параметры!BU$35=1,1+OFFSET(BU18,0,-1),1)),"-"),1)</f>
        <v>-</v>
      </c>
      <c r="BV23" s="176" t="str">
        <f ca="1">IF(Prj_Inflation=1,IF($B23=1,IF(BV$2=1,1,IF(Параметры!BV$35=1,1+OFFSET(BV18,0,-1),1)),"-"),1)</f>
        <v>-</v>
      </c>
      <c r="BW23" s="176" t="str">
        <f ca="1">IF(Prj_Inflation=1,IF($B23=1,IF(BW$2=1,1,IF(Параметры!BW$35=1,1+OFFSET(BW18,0,-1),1)),"-"),1)</f>
        <v>-</v>
      </c>
      <c r="BX23" s="176" t="str">
        <f ca="1">IF(Prj_Inflation=1,IF($B23=1,IF(BX$2=1,1,IF(Параметры!BX$35=1,1+OFFSET(BX18,0,-1),1)),"-"),1)</f>
        <v>-</v>
      </c>
      <c r="BY23" s="176" t="str">
        <f ca="1">IF(Prj_Inflation=1,IF($B23=1,IF(BY$2=1,1,IF(Параметры!BY$35=1,1+OFFSET(BY18,0,-1),1)),"-"),1)</f>
        <v>-</v>
      </c>
      <c r="BZ23" s="176" t="str">
        <f ca="1">IF(Prj_Inflation=1,IF($B23=1,IF(BZ$2=1,1,IF(Параметры!BZ$35=1,1+OFFSET(BZ18,0,-1),1)),"-"),1)</f>
        <v>-</v>
      </c>
      <c r="CA23" s="176" t="str">
        <f ca="1">IF(Prj_Inflation=1,IF($B23=1,IF(CA$2=1,1,IF(Параметры!CA$35=1,1+OFFSET(CA18,0,-1),1)),"-"),1)</f>
        <v>-</v>
      </c>
      <c r="CB23" s="176" t="str">
        <f ca="1">IF(Prj_Inflation=1,IF($B23=1,IF(CB$2=1,1,IF(Параметры!CB$35=1,1+OFFSET(CB18,0,-1),1)),"-"),1)</f>
        <v>-</v>
      </c>
      <c r="CC23" s="176" t="str">
        <f ca="1">IF(Prj_Inflation=1,IF($B23=1,IF(CC$2=1,1,IF(Параметры!CC$35=1,1+OFFSET(CC18,0,-1),1)),"-"),1)</f>
        <v>-</v>
      </c>
      <c r="CD23" s="176" t="str">
        <f ca="1">IF(Prj_Inflation=1,IF($B23=1,IF(CD$2=1,1,IF(Параметры!CD$35=1,1+OFFSET(CD18,0,-1),1)),"-"),1)</f>
        <v>-</v>
      </c>
      <c r="CE23" s="176" t="str">
        <f ca="1">IF(Prj_Inflation=1,IF($B23=1,IF(CE$2=1,1,IF(Параметры!CE$35=1,1+OFFSET(CE18,0,-1),1)),"-"),1)</f>
        <v>-</v>
      </c>
      <c r="CF23" s="176" t="str">
        <f ca="1">IF(Prj_Inflation=1,IF($B23=1,IF(CF$2=1,1,IF(Параметры!CF$35=1,1+OFFSET(CF18,0,-1),1)),"-"),1)</f>
        <v>-</v>
      </c>
      <c r="CG23" s="176" t="str">
        <f ca="1">IF(Prj_Inflation=1,IF($B23=1,IF(CG$2=1,1,IF(Параметры!CG$35=1,1+OFFSET(CG18,0,-1),1)),"-"),1)</f>
        <v>-</v>
      </c>
      <c r="CH23" s="176" t="str">
        <f ca="1">IF(Prj_Inflation=1,IF($B23=1,IF(CH$2=1,1,IF(Параметры!CH$35=1,1+OFFSET(CH18,0,-1),1)),"-"),1)</f>
        <v>-</v>
      </c>
      <c r="CI23" s="176" t="str">
        <f ca="1">IF(Prj_Inflation=1,IF($B23=1,IF(CI$2=1,1,IF(Параметры!CI$35=1,1+OFFSET(CI18,0,-1),1)),"-"),1)</f>
        <v>-</v>
      </c>
      <c r="CJ23" s="176" t="str">
        <f ca="1">IF(Prj_Inflation=1,IF($B23=1,IF(CJ$2=1,1,IF(Параметры!CJ$35=1,1+OFFSET(CJ18,0,-1),1)),"-"),1)</f>
        <v>-</v>
      </c>
      <c r="CK23" s="176" t="str">
        <f ca="1">IF(Prj_Inflation=1,IF($B23=1,IF(CK$2=1,1,IF(Параметры!CK$35=1,1+OFFSET(CK18,0,-1),1)),"-"),1)</f>
        <v>-</v>
      </c>
      <c r="CL23" s="176" t="str">
        <f ca="1">IF(Prj_Inflation=1,IF($B23=1,IF(CL$2=1,1,IF(Параметры!CL$35=1,1+OFFSET(CL18,0,-1),1)),"-"),1)</f>
        <v>-</v>
      </c>
      <c r="CM23" s="176" t="str">
        <f ca="1">IF(Prj_Inflation=1,IF($B23=1,IF(CM$2=1,1,IF(Параметры!CM$35=1,1+OFFSET(CM18,0,-1),1)),"-"),1)</f>
        <v>-</v>
      </c>
      <c r="CN23" s="176" t="str">
        <f ca="1">IF(Prj_Inflation=1,IF($B23=1,IF(CN$2=1,1,IF(Параметры!CN$35=1,1+OFFSET(CN18,0,-1),1)),"-"),1)</f>
        <v>-</v>
      </c>
      <c r="CO23" s="176" t="str">
        <f ca="1">IF(Prj_Inflation=1,IF($B23=1,IF(CO$2=1,1,IF(Параметры!CO$35=1,1+OFFSET(CO18,0,-1),1)),"-"),1)</f>
        <v>-</v>
      </c>
      <c r="CP23" s="176" t="str">
        <f ca="1">IF(Prj_Inflation=1,IF($B23=1,IF(CP$2=1,1,IF(Параметры!CP$35=1,1+OFFSET(CP18,0,-1),1)),"-"),1)</f>
        <v>-</v>
      </c>
      <c r="CQ23" s="176" t="str">
        <f ca="1">IF(Prj_Inflation=1,IF($B23=1,IF(CQ$2=1,1,IF(Параметры!CQ$35=1,1+OFFSET(CQ18,0,-1),1)),"-"),1)</f>
        <v>-</v>
      </c>
      <c r="CR23" s="176" t="str">
        <f ca="1">IF(Prj_Inflation=1,IF($B23=1,IF(CR$2=1,1,IF(Параметры!CR$35=1,1+OFFSET(CR18,0,-1),1)),"-"),1)</f>
        <v>-</v>
      </c>
      <c r="CS23" s="176" t="str">
        <f ca="1">IF(Prj_Inflation=1,IF($B23=1,IF(CS$2=1,1,IF(Параметры!CS$35=1,1+OFFSET(CS18,0,-1),1)),"-"),1)</f>
        <v>-</v>
      </c>
      <c r="CT23" s="176" t="str">
        <f ca="1">IF(Prj_Inflation=1,IF($B23=1,IF(CT$2=1,1,IF(Параметры!CT$35=1,1+OFFSET(CT18,0,-1),1)),"-"),1)</f>
        <v>-</v>
      </c>
      <c r="CU23" s="176" t="str">
        <f ca="1">IF(Prj_Inflation=1,IF($B23=1,IF(CU$2=1,1,IF(Параметры!CU$35=1,1+OFFSET(CU18,0,-1),1)),"-"),1)</f>
        <v>-</v>
      </c>
      <c r="CV23" s="176" t="str">
        <f ca="1">IF(Prj_Inflation=1,IF($B23=1,IF(CV$2=1,1,IF(Параметры!CV$35=1,1+OFFSET(CV18,0,-1),1)),"-"),1)</f>
        <v>-</v>
      </c>
      <c r="CW23" s="176" t="str">
        <f ca="1">IF(Prj_Inflation=1,IF($B23=1,IF(CW$2=1,1,IF(Параметры!CW$35=1,1+OFFSET(CW18,0,-1),1)),"-"),1)</f>
        <v>-</v>
      </c>
      <c r="CX23" s="176" t="str">
        <f ca="1">IF(Prj_Inflation=1,IF($B23=1,IF(CX$2=1,1,IF(Параметры!CX$35=1,1+OFFSET(CX18,0,-1),1)),"-"),1)</f>
        <v>-</v>
      </c>
      <c r="CY23" s="176" t="str">
        <f ca="1">IF(Prj_Inflation=1,IF($B23=1,IF(CY$2=1,1,IF(Параметры!CY$35=1,1+OFFSET(CY18,0,-1),1)),"-"),1)</f>
        <v>-</v>
      </c>
      <c r="CZ23" s="176" t="str">
        <f ca="1">IF(Prj_Inflation=1,IF($B23=1,IF(CZ$2=1,1,IF(Параметры!CZ$35=1,1+OFFSET(CZ18,0,-1),1)),"-"),1)</f>
        <v>-</v>
      </c>
      <c r="DA23" s="176" t="str">
        <f ca="1">IF(Prj_Inflation=1,IF($B23=1,IF(DA$2=1,1,IF(Параметры!DA$35=1,1+OFFSET(DA18,0,-1),1)),"-"),1)</f>
        <v>-</v>
      </c>
      <c r="DB23" s="176" t="str">
        <f ca="1">IF(Prj_Inflation=1,IF($B23=1,IF(DB$2=1,1,IF(Параметры!DB$35=1,1+OFFSET(DB18,0,-1),1)),"-"),1)</f>
        <v>-</v>
      </c>
      <c r="DC23" s="176" t="str">
        <f ca="1">IF(Prj_Inflation=1,IF($B23=1,IF(DC$2=1,1,IF(Параметры!DC$35=1,1+OFFSET(DC18,0,-1),1)),"-"),1)</f>
        <v>-</v>
      </c>
      <c r="DD23" s="176" t="str">
        <f ca="1">IF(Prj_Inflation=1,IF($B23=1,IF(DD$2=1,1,IF(Параметры!DD$35=1,1+OFFSET(DD18,0,-1),1)),"-"),1)</f>
        <v>-</v>
      </c>
      <c r="DE23" s="176" t="str">
        <f ca="1">IF(Prj_Inflation=1,IF($B23=1,IF(DE$2=1,1,IF(Параметры!DE$35=1,1+OFFSET(DE18,0,-1),1)),"-"),1)</f>
        <v>-</v>
      </c>
      <c r="DF23" s="176" t="str">
        <f ca="1">IF(Prj_Inflation=1,IF($B23=1,IF(DF$2=1,1,IF(Параметры!DF$35=1,1+OFFSET(DF18,0,-1),1)),"-"),1)</f>
        <v>-</v>
      </c>
      <c r="DG23" s="176" t="str">
        <f ca="1">IF(Prj_Inflation=1,IF($B23=1,IF(DG$2=1,1,IF(Параметры!DG$35=1,1+OFFSET(DG18,0,-1),1)),"-"),1)</f>
        <v>-</v>
      </c>
      <c r="DH23" s="176" t="str">
        <f ca="1">IF(Prj_Inflation=1,IF($B23=1,IF(DH$2=1,1,IF(Параметры!DH$35=1,1+OFFSET(DH18,0,-1),1)),"-"),1)</f>
        <v>-</v>
      </c>
      <c r="DI23" s="176" t="str">
        <f ca="1">IF(Prj_Inflation=1,IF($B23=1,IF(DI$2=1,1,IF(Параметры!DI$35=1,1+OFFSET(DI18,0,-1),1)),"-"),1)</f>
        <v>-</v>
      </c>
      <c r="DJ23" s="176" t="str">
        <f ca="1">IF(Prj_Inflation=1,IF($B23=1,IF(DJ$2=1,1,IF(Параметры!DJ$35=1,1+OFFSET(DJ18,0,-1),1)),"-"),1)</f>
        <v>-</v>
      </c>
      <c r="DK23" s="176" t="str">
        <f ca="1">IF(Prj_Inflation=1,IF($B23=1,IF(DK$2=1,1,IF(Параметры!DK$35=1,1+OFFSET(DK18,0,-1),1)),"-"),1)</f>
        <v>-</v>
      </c>
      <c r="DL23" s="176" t="str">
        <f ca="1">IF(Prj_Inflation=1,IF($B23=1,IF(DL$2=1,1,IF(Параметры!DL$35=1,1+OFFSET(DL18,0,-1),1)),"-"),1)</f>
        <v>-</v>
      </c>
      <c r="DM23" s="176" t="str">
        <f ca="1">IF(Prj_Inflation=1,IF($B23=1,IF(DM$2=1,1,IF(Параметры!DM$35=1,1+OFFSET(DM18,0,-1),1)),"-"),1)</f>
        <v>-</v>
      </c>
      <c r="DN23" s="176" t="str">
        <f ca="1">IF(Prj_Inflation=1,IF($B23=1,IF(DN$2=1,1,IF(Параметры!DN$35=1,1+OFFSET(DN18,0,-1),1)),"-"),1)</f>
        <v>-</v>
      </c>
      <c r="DO23" s="176" t="str">
        <f ca="1">IF(Prj_Inflation=1,IF($B23=1,IF(DO$2=1,1,IF(Параметры!DO$35=1,1+OFFSET(DO18,0,-1),1)),"-"),1)</f>
        <v>-</v>
      </c>
      <c r="DP23" s="176" t="str">
        <f ca="1">IF(Prj_Inflation=1,IF($B23=1,IF(DP$2=1,1,IF(Параметры!DP$35=1,1+OFFSET(DP18,0,-1),1)),"-"),1)</f>
        <v>-</v>
      </c>
      <c r="DQ23" s="176" t="str">
        <f ca="1">IF(Prj_Inflation=1,IF($B23=1,IF(DQ$2=1,1,IF(Параметры!DQ$35=1,1+OFFSET(DQ18,0,-1),1)),"-"),1)</f>
        <v>-</v>
      </c>
      <c r="DR23" s="176" t="str">
        <f ca="1">IF(Prj_Inflation=1,IF($B23=1,IF(DR$2=1,1,IF(Параметры!DR$35=1,1+OFFSET(DR18,0,-1),1)),"-"),1)</f>
        <v>-</v>
      </c>
      <c r="DS23" s="176" t="str">
        <f ca="1">IF(Prj_Inflation=1,IF($B23=1,IF(DS$2=1,1,IF(Параметры!DS$35=1,1+OFFSET(DS18,0,-1),1)),"-"),1)</f>
        <v>-</v>
      </c>
      <c r="DT23" s="176" t="str">
        <f ca="1">IF(Prj_Inflation=1,IF($B23=1,IF(DT$2=1,1,IF(Параметры!DT$35=1,1+OFFSET(DT18,0,-1),1)),"-"),1)</f>
        <v>-</v>
      </c>
      <c r="DU23" s="176" t="str">
        <f ca="1">IF(Prj_Inflation=1,IF($B23=1,IF(DU$2=1,1,IF(Параметры!DU$35=1,1+OFFSET(DU18,0,-1),1)),"-"),1)</f>
        <v>-</v>
      </c>
      <c r="DV23" s="176" t="str">
        <f ca="1">IF(Prj_Inflation=1,IF($B23=1,IF(DV$2=1,1,IF(Параметры!DV$35=1,1+OFFSET(DV18,0,-1),1)),"-"),1)</f>
        <v>-</v>
      </c>
      <c r="DW23" s="175"/>
      <c r="DX23" s="170"/>
    </row>
    <row r="24" spans="1:128" hidden="1" outlineLevel="1" x14ac:dyDescent="0.2">
      <c r="A24" s="168" t="str">
        <f ca="1">Language!A$623</f>
        <v>акцизы начисленные</v>
      </c>
      <c r="B24" s="158"/>
      <c r="C24" s="147" t="str">
        <f ca="1">CHOOSE(D24,CurName1,CurName2,CurName3)</f>
        <v>тыс. руб.</v>
      </c>
      <c r="D24" s="158">
        <f>D7</f>
        <v>1</v>
      </c>
      <c r="E24" s="154" t="s">
        <v>878</v>
      </c>
      <c r="F24" s="6" t="s">
        <v>3082</v>
      </c>
      <c r="G24" s="169">
        <f t="shared" ref="G24:BR24" ca="1" si="26">G11*G21+G8*G20</f>
        <v>0</v>
      </c>
      <c r="H24" s="169">
        <f t="shared" ca="1" si="26"/>
        <v>0</v>
      </c>
      <c r="I24" s="169">
        <f t="shared" ca="1" si="26"/>
        <v>0</v>
      </c>
      <c r="J24" s="169">
        <f t="shared" ca="1" si="26"/>
        <v>0</v>
      </c>
      <c r="K24" s="169">
        <f t="shared" ca="1" si="26"/>
        <v>0</v>
      </c>
      <c r="L24" s="169">
        <f t="shared" ca="1" si="26"/>
        <v>0</v>
      </c>
      <c r="M24" s="169">
        <f t="shared" ca="1" si="26"/>
        <v>0</v>
      </c>
      <c r="N24" s="169">
        <f t="shared" ca="1" si="26"/>
        <v>0</v>
      </c>
      <c r="O24" s="169">
        <f t="shared" ca="1" si="26"/>
        <v>0</v>
      </c>
      <c r="P24" s="169">
        <f t="shared" ca="1" si="26"/>
        <v>0</v>
      </c>
      <c r="Q24" s="169">
        <f t="shared" ca="1" si="26"/>
        <v>0</v>
      </c>
      <c r="R24" s="169">
        <f t="shared" ca="1" si="26"/>
        <v>0</v>
      </c>
      <c r="S24" s="169">
        <f t="shared" ca="1" si="26"/>
        <v>0</v>
      </c>
      <c r="T24" s="169">
        <f t="shared" ca="1" si="26"/>
        <v>0</v>
      </c>
      <c r="U24" s="169">
        <f t="shared" ca="1" si="26"/>
        <v>0</v>
      </c>
      <c r="V24" s="169">
        <f t="shared" ca="1" si="26"/>
        <v>0</v>
      </c>
      <c r="W24" s="169">
        <f t="shared" ca="1" si="26"/>
        <v>0</v>
      </c>
      <c r="X24" s="169">
        <f t="shared" ca="1" si="26"/>
        <v>0</v>
      </c>
      <c r="Y24" s="169">
        <f t="shared" ca="1" si="26"/>
        <v>0</v>
      </c>
      <c r="Z24" s="169">
        <f t="shared" ca="1" si="26"/>
        <v>0</v>
      </c>
      <c r="AA24" s="169">
        <f t="shared" ca="1" si="26"/>
        <v>0</v>
      </c>
      <c r="AB24" s="169">
        <f t="shared" ca="1" si="26"/>
        <v>0</v>
      </c>
      <c r="AC24" s="169">
        <f t="shared" ca="1" si="26"/>
        <v>0</v>
      </c>
      <c r="AD24" s="169">
        <f t="shared" ca="1" si="26"/>
        <v>0</v>
      </c>
      <c r="AE24" s="169">
        <f t="shared" ca="1" si="26"/>
        <v>0</v>
      </c>
      <c r="AF24" s="169">
        <f t="shared" ca="1" si="26"/>
        <v>0</v>
      </c>
      <c r="AG24" s="169">
        <f t="shared" ca="1" si="26"/>
        <v>0</v>
      </c>
      <c r="AH24" s="169">
        <f t="shared" ca="1" si="26"/>
        <v>0</v>
      </c>
      <c r="AI24" s="169">
        <f t="shared" ca="1" si="26"/>
        <v>0</v>
      </c>
      <c r="AJ24" s="169">
        <f t="shared" ca="1" si="26"/>
        <v>0</v>
      </c>
      <c r="AK24" s="169">
        <f t="shared" ca="1" si="26"/>
        <v>0</v>
      </c>
      <c r="AL24" s="169">
        <f t="shared" ca="1" si="26"/>
        <v>0</v>
      </c>
      <c r="AM24" s="169">
        <f t="shared" ca="1" si="26"/>
        <v>0</v>
      </c>
      <c r="AN24" s="169">
        <f t="shared" ca="1" si="26"/>
        <v>0</v>
      </c>
      <c r="AO24" s="169">
        <f t="shared" ca="1" si="26"/>
        <v>0</v>
      </c>
      <c r="AP24" s="169">
        <f t="shared" ca="1" si="26"/>
        <v>0</v>
      </c>
      <c r="AQ24" s="169">
        <f t="shared" ca="1" si="26"/>
        <v>0</v>
      </c>
      <c r="AR24" s="169">
        <f t="shared" ca="1" si="26"/>
        <v>0</v>
      </c>
      <c r="AS24" s="169">
        <f t="shared" ca="1" si="26"/>
        <v>0</v>
      </c>
      <c r="AT24" s="169">
        <f t="shared" ca="1" si="26"/>
        <v>0</v>
      </c>
      <c r="AU24" s="169">
        <f t="shared" ca="1" si="26"/>
        <v>0</v>
      </c>
      <c r="AV24" s="169">
        <f t="shared" ca="1" si="26"/>
        <v>0</v>
      </c>
      <c r="AW24" s="169">
        <f t="shared" ca="1" si="26"/>
        <v>0</v>
      </c>
      <c r="AX24" s="169">
        <f t="shared" ca="1" si="26"/>
        <v>0</v>
      </c>
      <c r="AY24" s="169">
        <f t="shared" ca="1" si="26"/>
        <v>0</v>
      </c>
      <c r="AZ24" s="169">
        <f t="shared" ca="1" si="26"/>
        <v>0</v>
      </c>
      <c r="BA24" s="169">
        <f t="shared" ca="1" si="26"/>
        <v>0</v>
      </c>
      <c r="BB24" s="169">
        <f t="shared" ca="1" si="26"/>
        <v>0</v>
      </c>
      <c r="BC24" s="169">
        <f t="shared" ca="1" si="26"/>
        <v>0</v>
      </c>
      <c r="BD24" s="169">
        <f t="shared" ca="1" si="26"/>
        <v>0</v>
      </c>
      <c r="BE24" s="169">
        <f t="shared" ca="1" si="26"/>
        <v>0</v>
      </c>
      <c r="BF24" s="169">
        <f t="shared" ca="1" si="26"/>
        <v>0</v>
      </c>
      <c r="BG24" s="169">
        <f t="shared" ca="1" si="26"/>
        <v>0</v>
      </c>
      <c r="BH24" s="169">
        <f t="shared" ca="1" si="26"/>
        <v>0</v>
      </c>
      <c r="BI24" s="169">
        <f t="shared" ca="1" si="26"/>
        <v>0</v>
      </c>
      <c r="BJ24" s="169">
        <f t="shared" ca="1" si="26"/>
        <v>0</v>
      </c>
      <c r="BK24" s="169">
        <f t="shared" ca="1" si="26"/>
        <v>0</v>
      </c>
      <c r="BL24" s="169">
        <f t="shared" ca="1" si="26"/>
        <v>0</v>
      </c>
      <c r="BM24" s="169">
        <f t="shared" ca="1" si="26"/>
        <v>0</v>
      </c>
      <c r="BN24" s="169">
        <f t="shared" ca="1" si="26"/>
        <v>0</v>
      </c>
      <c r="BO24" s="169">
        <f t="shared" ca="1" si="26"/>
        <v>0</v>
      </c>
      <c r="BP24" s="169">
        <f t="shared" ca="1" si="26"/>
        <v>0</v>
      </c>
      <c r="BQ24" s="169">
        <f t="shared" ca="1" si="26"/>
        <v>0</v>
      </c>
      <c r="BR24" s="169">
        <f t="shared" ca="1" si="26"/>
        <v>0</v>
      </c>
      <c r="BS24" s="169">
        <f t="shared" ref="BS24:DV24" ca="1" si="27">BS11*BS21+BS8*BS20</f>
        <v>0</v>
      </c>
      <c r="BT24" s="169">
        <f t="shared" ca="1" si="27"/>
        <v>0</v>
      </c>
      <c r="BU24" s="169">
        <f t="shared" ca="1" si="27"/>
        <v>0</v>
      </c>
      <c r="BV24" s="169">
        <f t="shared" ca="1" si="27"/>
        <v>0</v>
      </c>
      <c r="BW24" s="169">
        <f t="shared" ca="1" si="27"/>
        <v>0</v>
      </c>
      <c r="BX24" s="169">
        <f t="shared" ca="1" si="27"/>
        <v>0</v>
      </c>
      <c r="BY24" s="169">
        <f t="shared" ca="1" si="27"/>
        <v>0</v>
      </c>
      <c r="BZ24" s="169">
        <f t="shared" ca="1" si="27"/>
        <v>0</v>
      </c>
      <c r="CA24" s="169">
        <f t="shared" ca="1" si="27"/>
        <v>0</v>
      </c>
      <c r="CB24" s="169">
        <f t="shared" ca="1" si="27"/>
        <v>0</v>
      </c>
      <c r="CC24" s="169">
        <f t="shared" ca="1" si="27"/>
        <v>0</v>
      </c>
      <c r="CD24" s="169">
        <f t="shared" ca="1" si="27"/>
        <v>0</v>
      </c>
      <c r="CE24" s="169">
        <f t="shared" ca="1" si="27"/>
        <v>0</v>
      </c>
      <c r="CF24" s="169">
        <f t="shared" ca="1" si="27"/>
        <v>0</v>
      </c>
      <c r="CG24" s="169">
        <f t="shared" ca="1" si="27"/>
        <v>0</v>
      </c>
      <c r="CH24" s="169">
        <f t="shared" ca="1" si="27"/>
        <v>0</v>
      </c>
      <c r="CI24" s="169">
        <f t="shared" ca="1" si="27"/>
        <v>0</v>
      </c>
      <c r="CJ24" s="169">
        <f t="shared" ca="1" si="27"/>
        <v>0</v>
      </c>
      <c r="CK24" s="169">
        <f t="shared" ca="1" si="27"/>
        <v>0</v>
      </c>
      <c r="CL24" s="169">
        <f t="shared" ca="1" si="27"/>
        <v>0</v>
      </c>
      <c r="CM24" s="169">
        <f t="shared" ca="1" si="27"/>
        <v>0</v>
      </c>
      <c r="CN24" s="169">
        <f t="shared" ca="1" si="27"/>
        <v>0</v>
      </c>
      <c r="CO24" s="169">
        <f t="shared" ca="1" si="27"/>
        <v>0</v>
      </c>
      <c r="CP24" s="169">
        <f t="shared" ca="1" si="27"/>
        <v>0</v>
      </c>
      <c r="CQ24" s="169">
        <f t="shared" ca="1" si="27"/>
        <v>0</v>
      </c>
      <c r="CR24" s="169">
        <f t="shared" ca="1" si="27"/>
        <v>0</v>
      </c>
      <c r="CS24" s="169">
        <f t="shared" ca="1" si="27"/>
        <v>0</v>
      </c>
      <c r="CT24" s="169">
        <f t="shared" ca="1" si="27"/>
        <v>0</v>
      </c>
      <c r="CU24" s="169">
        <f t="shared" ca="1" si="27"/>
        <v>0</v>
      </c>
      <c r="CV24" s="169">
        <f t="shared" ca="1" si="27"/>
        <v>0</v>
      </c>
      <c r="CW24" s="169">
        <f t="shared" ca="1" si="27"/>
        <v>0</v>
      </c>
      <c r="CX24" s="169">
        <f t="shared" ca="1" si="27"/>
        <v>0</v>
      </c>
      <c r="CY24" s="169">
        <f t="shared" ca="1" si="27"/>
        <v>0</v>
      </c>
      <c r="CZ24" s="169">
        <f t="shared" ca="1" si="27"/>
        <v>0</v>
      </c>
      <c r="DA24" s="169">
        <f t="shared" ca="1" si="27"/>
        <v>0</v>
      </c>
      <c r="DB24" s="169">
        <f t="shared" ca="1" si="27"/>
        <v>0</v>
      </c>
      <c r="DC24" s="169">
        <f t="shared" ca="1" si="27"/>
        <v>0</v>
      </c>
      <c r="DD24" s="169">
        <f t="shared" ca="1" si="27"/>
        <v>0</v>
      </c>
      <c r="DE24" s="169">
        <f t="shared" ca="1" si="27"/>
        <v>0</v>
      </c>
      <c r="DF24" s="169">
        <f t="shared" ca="1" si="27"/>
        <v>0</v>
      </c>
      <c r="DG24" s="169">
        <f t="shared" ca="1" si="27"/>
        <v>0</v>
      </c>
      <c r="DH24" s="169">
        <f t="shared" ca="1" si="27"/>
        <v>0</v>
      </c>
      <c r="DI24" s="169">
        <f t="shared" ca="1" si="27"/>
        <v>0</v>
      </c>
      <c r="DJ24" s="169">
        <f t="shared" ca="1" si="27"/>
        <v>0</v>
      </c>
      <c r="DK24" s="169">
        <f t="shared" ca="1" si="27"/>
        <v>0</v>
      </c>
      <c r="DL24" s="169">
        <f t="shared" ca="1" si="27"/>
        <v>0</v>
      </c>
      <c r="DM24" s="169">
        <f t="shared" ca="1" si="27"/>
        <v>0</v>
      </c>
      <c r="DN24" s="169">
        <f t="shared" ca="1" si="27"/>
        <v>0</v>
      </c>
      <c r="DO24" s="169">
        <f t="shared" ca="1" si="27"/>
        <v>0</v>
      </c>
      <c r="DP24" s="169">
        <f t="shared" ca="1" si="27"/>
        <v>0</v>
      </c>
      <c r="DQ24" s="169">
        <f t="shared" ca="1" si="27"/>
        <v>0</v>
      </c>
      <c r="DR24" s="169">
        <f t="shared" ca="1" si="27"/>
        <v>0</v>
      </c>
      <c r="DS24" s="169">
        <f t="shared" ca="1" si="27"/>
        <v>0</v>
      </c>
      <c r="DT24" s="169">
        <f t="shared" ca="1" si="27"/>
        <v>0</v>
      </c>
      <c r="DU24" s="169">
        <f t="shared" ca="1" si="27"/>
        <v>0</v>
      </c>
      <c r="DV24" s="169">
        <f t="shared" ca="1" si="27"/>
        <v>0</v>
      </c>
      <c r="DW24" s="169"/>
      <c r="DX24" s="177">
        <f ca="1">SUM(G24:DW24)</f>
        <v>0</v>
      </c>
    </row>
    <row r="25" spans="1:128" hidden="1" outlineLevel="1" x14ac:dyDescent="0.2">
      <c r="A25" s="168" t="str">
        <f ca="1">Language!A$624</f>
        <v>НДС начисленный</v>
      </c>
      <c r="B25" s="158"/>
      <c r="C25" s="147" t="str">
        <f ca="1">CHOOSE(D25,CurName1,CurName2,CurName3)</f>
        <v>тыс. руб.</v>
      </c>
      <c r="D25" s="158">
        <f>D7</f>
        <v>1</v>
      </c>
      <c r="E25" s="154" t="s">
        <v>729</v>
      </c>
      <c r="F25" s="6" t="s">
        <v>3082</v>
      </c>
      <c r="G25" s="169">
        <f t="shared" ref="G25:BR25" ca="1" si="28">(G11+G24)*G19</f>
        <v>2073.6</v>
      </c>
      <c r="H25" s="169">
        <f t="shared" ca="1" si="28"/>
        <v>6255.9733076259708</v>
      </c>
      <c r="I25" s="169">
        <f t="shared" ca="1" si="28"/>
        <v>9437.0182353705222</v>
      </c>
      <c r="J25" s="169">
        <f t="shared" ca="1" si="28"/>
        <v>11599.34906594066</v>
      </c>
      <c r="K25" s="169">
        <f t="shared" ca="1" si="28"/>
        <v>13785.830466860341</v>
      </c>
      <c r="L25" s="169">
        <f t="shared" ca="1" si="28"/>
        <v>15996.666411468565</v>
      </c>
      <c r="M25" s="169">
        <f t="shared" ca="1" si="28"/>
        <v>18232.062407615878</v>
      </c>
      <c r="N25" s="169">
        <f t="shared" ca="1" si="28"/>
        <v>20060.810234633092</v>
      </c>
      <c r="O25" s="169">
        <f t="shared" ca="1" si="28"/>
        <v>23862.00071991155</v>
      </c>
      <c r="P25" s="169">
        <f t="shared" ca="1" si="28"/>
        <v>23996.9199412163</v>
      </c>
      <c r="Q25" s="169">
        <f t="shared" ca="1" si="28"/>
        <v>24132.60201541386</v>
      </c>
      <c r="R25" s="169">
        <f t="shared" ca="1" si="28"/>
        <v>24269.051255785402</v>
      </c>
      <c r="S25" s="169">
        <f t="shared" ca="1" si="28"/>
        <v>24406.272000000001</v>
      </c>
      <c r="T25" s="169">
        <f t="shared" ca="1" si="28"/>
        <v>24544.268610252559</v>
      </c>
      <c r="U25" s="169">
        <f t="shared" ca="1" si="28"/>
        <v>24683.045473402453</v>
      </c>
      <c r="V25" s="169">
        <f t="shared" ca="1" si="28"/>
        <v>20986.385919122815</v>
      </c>
      <c r="W25" s="169">
        <f t="shared" ca="1" si="28"/>
        <v>21105.045996265733</v>
      </c>
      <c r="X25" s="169">
        <f t="shared" ca="1" si="28"/>
        <v>21224.376994736493</v>
      </c>
      <c r="Y25" s="169">
        <f t="shared" ca="1" si="28"/>
        <v>21344.382708021833</v>
      </c>
      <c r="Z25" s="169">
        <f t="shared" ca="1" si="28"/>
        <v>25388.788866842093</v>
      </c>
      <c r="AA25" s="169">
        <f t="shared" ca="1" si="28"/>
        <v>25532.340770305353</v>
      </c>
      <c r="AB25" s="169">
        <f t="shared" ca="1" si="28"/>
        <v>25676.704337101437</v>
      </c>
      <c r="AC25" s="169">
        <f t="shared" ca="1" si="28"/>
        <v>25821.884156492826</v>
      </c>
      <c r="AD25" s="169">
        <f t="shared" ca="1" si="28"/>
        <v>25967.884843690375</v>
      </c>
      <c r="AE25" s="169">
        <f t="shared" ca="1" si="28"/>
        <v>26114.711039999998</v>
      </c>
      <c r="AF25" s="169">
        <f t="shared" ca="1" si="28"/>
        <v>26262.367412970234</v>
      </c>
      <c r="AG25" s="169">
        <f t="shared" ca="1" si="28"/>
        <v>26410.858656540626</v>
      </c>
      <c r="AH25" s="169">
        <f t="shared" ca="1" si="28"/>
        <v>22455.432933461412</v>
      </c>
      <c r="AI25" s="169">
        <f t="shared" ca="1" si="28"/>
        <v>22582.399216004331</v>
      </c>
      <c r="AJ25" s="169">
        <f t="shared" ca="1" si="28"/>
        <v>22710.083384368048</v>
      </c>
      <c r="AK25" s="169">
        <f t="shared" ca="1" si="28"/>
        <v>22838.489497583359</v>
      </c>
      <c r="AL25" s="169">
        <f t="shared" ca="1" si="28"/>
        <v>27166.00408752104</v>
      </c>
      <c r="AM25" s="169">
        <f t="shared" ca="1" si="28"/>
        <v>27319.604624226726</v>
      </c>
      <c r="AN25" s="169">
        <f t="shared" ca="1" si="28"/>
        <v>27474.073640698527</v>
      </c>
      <c r="AO25" s="169">
        <f t="shared" ca="1" si="28"/>
        <v>27629.416047447321</v>
      </c>
      <c r="AP25" s="169">
        <f t="shared" ca="1" si="28"/>
        <v>27785.636782748697</v>
      </c>
      <c r="AQ25" s="169">
        <f t="shared" ca="1" si="28"/>
        <v>27942.740812799995</v>
      </c>
      <c r="AR25" s="169">
        <f t="shared" ca="1" si="28"/>
        <v>28100.733131878143</v>
      </c>
      <c r="AS25" s="169">
        <f t="shared" ca="1" si="28"/>
        <v>28259.61876249846</v>
      </c>
      <c r="AT25" s="169">
        <f t="shared" ca="1" si="28"/>
        <v>24027.313238803701</v>
      </c>
      <c r="AU25" s="169">
        <f t="shared" ca="1" si="28"/>
        <v>24163.167161124627</v>
      </c>
      <c r="AV25" s="169">
        <f t="shared" ca="1" si="28"/>
        <v>24299.789221273797</v>
      </c>
      <c r="AW25" s="169">
        <f t="shared" ca="1" si="28"/>
        <v>24437.183762414184</v>
      </c>
      <c r="AX25" s="169">
        <f t="shared" ca="1" si="28"/>
        <v>29067.624373647501</v>
      </c>
      <c r="AY25" s="169">
        <f t="shared" ca="1" si="28"/>
        <v>29231.976947922587</v>
      </c>
      <c r="AZ25" s="169">
        <f t="shared" ca="1" si="28"/>
        <v>29397.258795547423</v>
      </c>
      <c r="BA25" s="169">
        <f t="shared" ca="1" si="28"/>
        <v>29563.47517076863</v>
      </c>
      <c r="BB25" s="169">
        <f t="shared" ca="1" si="28"/>
        <v>29730.6313575411</v>
      </c>
      <c r="BC25" s="169">
        <f t="shared" ca="1" si="28"/>
        <v>29898.732669695994</v>
      </c>
      <c r="BD25" s="169">
        <f t="shared" ca="1" si="28"/>
        <v>30067.784451109615</v>
      </c>
      <c r="BE25" s="169">
        <f t="shared" ca="1" si="28"/>
        <v>30237.792075873353</v>
      </c>
      <c r="BF25" s="169">
        <f t="shared" ca="1" si="28"/>
        <v>25709.225165519962</v>
      </c>
      <c r="BG25" s="169">
        <f t="shared" ca="1" si="28"/>
        <v>25854.588862403351</v>
      </c>
      <c r="BH25" s="169">
        <f t="shared" ca="1" si="28"/>
        <v>26000.77446676297</v>
      </c>
      <c r="BI25" s="169">
        <f t="shared" ca="1" si="28"/>
        <v>26147.786625783181</v>
      </c>
      <c r="BJ25" s="169">
        <f t="shared" ca="1" si="28"/>
        <v>31102.358079802827</v>
      </c>
      <c r="BK25" s="169">
        <f t="shared" ca="1" si="28"/>
        <v>31278.215334277178</v>
      </c>
      <c r="BL25" s="169">
        <f t="shared" ca="1" si="28"/>
        <v>31455.06691123575</v>
      </c>
      <c r="BM25" s="169">
        <f t="shared" ca="1" si="28"/>
        <v>31632.918432722436</v>
      </c>
      <c r="BN25" s="169">
        <f t="shared" ca="1" si="28"/>
        <v>31811.775552568983</v>
      </c>
      <c r="BO25" s="169">
        <f t="shared" ca="1" si="28"/>
        <v>31991.643956574713</v>
      </c>
      <c r="BP25" s="169">
        <f t="shared" ca="1" si="28"/>
        <v>32172.529362687288</v>
      </c>
      <c r="BQ25" s="169">
        <f t="shared" ca="1" si="28"/>
        <v>32354.437521184493</v>
      </c>
      <c r="BR25" s="169">
        <f t="shared" ca="1" si="28"/>
        <v>27508.870927106364</v>
      </c>
      <c r="BS25" s="169">
        <f t="shared" ref="BS25:DV25" ca="1" si="29">(BS11+BS24)*BS19</f>
        <v>27664.410082771588</v>
      </c>
      <c r="BT25" s="169">
        <f t="shared" ca="1" si="29"/>
        <v>27820.828679436378</v>
      </c>
      <c r="BU25" s="169">
        <f t="shared" ca="1" si="29"/>
        <v>27978.131689588005</v>
      </c>
      <c r="BV25" s="169">
        <f t="shared" ca="1" si="29"/>
        <v>33279.523145389037</v>
      </c>
      <c r="BW25" s="169">
        <f t="shared" ca="1" si="29"/>
        <v>33467.690407676586</v>
      </c>
      <c r="BX25" s="169">
        <f t="shared" ca="1" si="29"/>
        <v>33656.921595022257</v>
      </c>
      <c r="BY25" s="169">
        <f t="shared" ca="1" si="29"/>
        <v>33847.222723013016</v>
      </c>
      <c r="BZ25" s="169">
        <f t="shared" ca="1" si="29"/>
        <v>34038.599841248819</v>
      </c>
      <c r="CA25" s="169">
        <f t="shared" ca="1" si="29"/>
        <v>34231.059033534948</v>
      </c>
      <c r="CB25" s="169">
        <f t="shared" ca="1" si="29"/>
        <v>34424.606418075411</v>
      </c>
      <c r="CC25" s="169">
        <f t="shared" ca="1" si="29"/>
        <v>34619.248147667415</v>
      </c>
      <c r="CD25" s="169">
        <f t="shared" ca="1" si="29"/>
        <v>29434.491892003818</v>
      </c>
      <c r="CE25" s="169">
        <f t="shared" ca="1" si="29"/>
        <v>29600.918788565603</v>
      </c>
      <c r="CF25" s="169">
        <f t="shared" ca="1" si="29"/>
        <v>29768.286686996929</v>
      </c>
      <c r="CG25" s="169">
        <f t="shared" ca="1" si="29"/>
        <v>29936.600907859174</v>
      </c>
      <c r="CH25" s="169">
        <f t="shared" ca="1" si="29"/>
        <v>35609.089765566277</v>
      </c>
      <c r="CI25" s="169">
        <f t="shared" ca="1" si="29"/>
        <v>35810.428736213958</v>
      </c>
      <c r="CJ25" s="169">
        <f t="shared" ca="1" si="29"/>
        <v>36012.906106673829</v>
      </c>
      <c r="CK25" s="169">
        <f t="shared" ca="1" si="29"/>
        <v>36216.528313623938</v>
      </c>
      <c r="CL25" s="169">
        <f t="shared" ca="1" si="29"/>
        <v>36421.301830136239</v>
      </c>
      <c r="CM25" s="169">
        <f t="shared" ca="1" si="29"/>
        <v>36627.233165882404</v>
      </c>
      <c r="CN25" s="169">
        <f t="shared" ca="1" si="29"/>
        <v>36834.328867340701</v>
      </c>
      <c r="CO25" s="169">
        <f t="shared" ca="1" si="29"/>
        <v>37042.595518004142</v>
      </c>
      <c r="CP25" s="169">
        <f t="shared" ca="1" si="29"/>
        <v>31494.906324444095</v>
      </c>
      <c r="CQ25" s="169">
        <f t="shared" ca="1" si="29"/>
        <v>31672.983103765211</v>
      </c>
      <c r="CR25" s="169">
        <f t="shared" ca="1" si="29"/>
        <v>31852.066755086733</v>
      </c>
      <c r="CS25" s="169">
        <f t="shared" ca="1" si="29"/>
        <v>32032.162971409329</v>
      </c>
      <c r="CT25" s="169">
        <f t="shared" ca="1" si="29"/>
        <v>38101.726049155921</v>
      </c>
      <c r="CU25" s="169">
        <f t="shared" ca="1" si="29"/>
        <v>38317.158747748937</v>
      </c>
      <c r="CV25" s="169">
        <f t="shared" ca="1" si="29"/>
        <v>38533.809534141001</v>
      </c>
      <c r="CW25" s="169">
        <f t="shared" ca="1" si="29"/>
        <v>38751.685295577619</v>
      </c>
      <c r="CX25" s="169">
        <f t="shared" ca="1" si="29"/>
        <v>38970.792958245795</v>
      </c>
      <c r="CY25" s="169">
        <f t="shared" ca="1" si="29"/>
        <v>39191.139487494183</v>
      </c>
      <c r="CZ25" s="169">
        <f t="shared" ca="1" si="29"/>
        <v>39412.731888054557</v>
      </c>
      <c r="DA25" s="169">
        <f t="shared" ca="1" si="29"/>
        <v>39635.577204264438</v>
      </c>
      <c r="DB25" s="169">
        <f t="shared" ca="1" si="29"/>
        <v>33699.549767155178</v>
      </c>
      <c r="DC25" s="169">
        <f t="shared" ca="1" si="29"/>
        <v>33890.091921028776</v>
      </c>
      <c r="DD25" s="169">
        <f t="shared" ca="1" si="29"/>
        <v>34081.711427942806</v>
      </c>
      <c r="DE25" s="169">
        <f t="shared" ca="1" si="29"/>
        <v>34274.414379407986</v>
      </c>
      <c r="DF25" s="169">
        <f t="shared" ca="1" si="29"/>
        <v>40768.846872596849</v>
      </c>
      <c r="DG25" s="169">
        <f t="shared" ca="1" si="29"/>
        <v>40999.359860091376</v>
      </c>
      <c r="DH25" s="169">
        <f t="shared" ca="1" si="29"/>
        <v>41231.176201530878</v>
      </c>
      <c r="DI25" s="169">
        <f t="shared" ca="1" si="29"/>
        <v>41464.303266268056</v>
      </c>
      <c r="DJ25" s="169">
        <f t="shared" ca="1" si="29"/>
        <v>41698.748465322999</v>
      </c>
      <c r="DK25" s="169">
        <f t="shared" ca="1" si="29"/>
        <v>41934.519251618774</v>
      </c>
      <c r="DL25" s="169">
        <f t="shared" ca="1" si="29"/>
        <v>42171.62312021837</v>
      </c>
      <c r="DM25" s="169">
        <f t="shared" ca="1" si="29"/>
        <v>42410.067608562946</v>
      </c>
      <c r="DN25" s="169">
        <f t="shared" ca="1" si="29"/>
        <v>36058.518250856047</v>
      </c>
      <c r="DO25" s="169">
        <f t="shared" ca="1" si="29"/>
        <v>36262.398355500787</v>
      </c>
      <c r="DP25" s="169">
        <f t="shared" ca="1" si="29"/>
        <v>36467.4312278988</v>
      </c>
      <c r="DQ25" s="169">
        <f t="shared" ca="1" si="29"/>
        <v>36673.623385966544</v>
      </c>
      <c r="DR25" s="169">
        <f t="shared" ca="1" si="29"/>
        <v>43622.66615367862</v>
      </c>
      <c r="DS25" s="169">
        <f t="shared" ca="1" si="29"/>
        <v>43869.315050297766</v>
      </c>
      <c r="DT25" s="169">
        <f t="shared" ca="1" si="29"/>
        <v>44117.358535638028</v>
      </c>
      <c r="DU25" s="169">
        <f t="shared" ca="1" si="29"/>
        <v>44366.804494906813</v>
      </c>
      <c r="DV25" s="169">
        <f t="shared" ca="1" si="29"/>
        <v>44617.6608578956</v>
      </c>
      <c r="DW25" s="169"/>
      <c r="DX25" s="177">
        <f ca="1">SUM(G25:DW25)</f>
        <v>3627568.2363092373</v>
      </c>
    </row>
    <row r="26" spans="1:128" hidden="1" outlineLevel="1" x14ac:dyDescent="0.2">
      <c r="A26" s="168" t="str">
        <f ca="1">Language!A$625</f>
        <v>НДС полученный с авансов</v>
      </c>
      <c r="B26" s="158"/>
      <c r="C26" s="147" t="str">
        <f ca="1">CHOOSE(D26,CurName1,CurName2,CurName3)</f>
        <v>тыс. руб.</v>
      </c>
      <c r="D26" s="158">
        <f>D7</f>
        <v>1</v>
      </c>
      <c r="E26" s="154" t="s">
        <v>1177</v>
      </c>
      <c r="F26" s="6" t="s">
        <v>3082</v>
      </c>
      <c r="G26" s="169">
        <f t="shared" ref="G26:BR26" ca="1" si="30">G15*G19/(1+G19)</f>
        <v>0</v>
      </c>
      <c r="H26" s="169">
        <f t="shared" ca="1" si="30"/>
        <v>0</v>
      </c>
      <c r="I26" s="169">
        <f t="shared" ca="1" si="30"/>
        <v>0</v>
      </c>
      <c r="J26" s="169">
        <f t="shared" ca="1" si="30"/>
        <v>0</v>
      </c>
      <c r="K26" s="169">
        <f t="shared" ca="1" si="30"/>
        <v>0</v>
      </c>
      <c r="L26" s="169">
        <f t="shared" ca="1" si="30"/>
        <v>0</v>
      </c>
      <c r="M26" s="169">
        <f t="shared" ca="1" si="30"/>
        <v>0</v>
      </c>
      <c r="N26" s="169">
        <f t="shared" ca="1" si="30"/>
        <v>0</v>
      </c>
      <c r="O26" s="169">
        <f t="shared" ca="1" si="30"/>
        <v>0</v>
      </c>
      <c r="P26" s="169">
        <f t="shared" ca="1" si="30"/>
        <v>0</v>
      </c>
      <c r="Q26" s="169">
        <f t="shared" ca="1" si="30"/>
        <v>0</v>
      </c>
      <c r="R26" s="169">
        <f t="shared" ca="1" si="30"/>
        <v>0</v>
      </c>
      <c r="S26" s="169">
        <f t="shared" ca="1" si="30"/>
        <v>0</v>
      </c>
      <c r="T26" s="169">
        <f t="shared" ca="1" si="30"/>
        <v>0</v>
      </c>
      <c r="U26" s="169">
        <f t="shared" ca="1" si="30"/>
        <v>0</v>
      </c>
      <c r="V26" s="169">
        <f t="shared" ca="1" si="30"/>
        <v>0</v>
      </c>
      <c r="W26" s="169">
        <f t="shared" ca="1" si="30"/>
        <v>0</v>
      </c>
      <c r="X26" s="169">
        <f t="shared" ca="1" si="30"/>
        <v>0</v>
      </c>
      <c r="Y26" s="169">
        <f t="shared" ca="1" si="30"/>
        <v>0</v>
      </c>
      <c r="Z26" s="169">
        <f t="shared" ca="1" si="30"/>
        <v>0</v>
      </c>
      <c r="AA26" s="169">
        <f t="shared" ca="1" si="30"/>
        <v>0</v>
      </c>
      <c r="AB26" s="169">
        <f t="shared" ca="1" si="30"/>
        <v>0</v>
      </c>
      <c r="AC26" s="169">
        <f t="shared" ca="1" si="30"/>
        <v>0</v>
      </c>
      <c r="AD26" s="169">
        <f t="shared" ca="1" si="30"/>
        <v>0</v>
      </c>
      <c r="AE26" s="169">
        <f t="shared" ca="1" si="30"/>
        <v>0</v>
      </c>
      <c r="AF26" s="169">
        <f t="shared" ca="1" si="30"/>
        <v>0</v>
      </c>
      <c r="AG26" s="169">
        <f t="shared" ca="1" si="30"/>
        <v>0</v>
      </c>
      <c r="AH26" s="169">
        <f t="shared" ca="1" si="30"/>
        <v>0</v>
      </c>
      <c r="AI26" s="169">
        <f t="shared" ca="1" si="30"/>
        <v>0</v>
      </c>
      <c r="AJ26" s="169">
        <f t="shared" ca="1" si="30"/>
        <v>0</v>
      </c>
      <c r="AK26" s="169">
        <f t="shared" ca="1" si="30"/>
        <v>0</v>
      </c>
      <c r="AL26" s="169">
        <f t="shared" ca="1" si="30"/>
        <v>0</v>
      </c>
      <c r="AM26" s="169">
        <f t="shared" ca="1" si="30"/>
        <v>0</v>
      </c>
      <c r="AN26" s="169">
        <f t="shared" ca="1" si="30"/>
        <v>0</v>
      </c>
      <c r="AO26" s="169">
        <f t="shared" ca="1" si="30"/>
        <v>0</v>
      </c>
      <c r="AP26" s="169">
        <f t="shared" ca="1" si="30"/>
        <v>0</v>
      </c>
      <c r="AQ26" s="169">
        <f t="shared" ca="1" si="30"/>
        <v>0</v>
      </c>
      <c r="AR26" s="169">
        <f t="shared" ca="1" si="30"/>
        <v>0</v>
      </c>
      <c r="AS26" s="169">
        <f t="shared" ca="1" si="30"/>
        <v>0</v>
      </c>
      <c r="AT26" s="169">
        <f t="shared" ca="1" si="30"/>
        <v>0</v>
      </c>
      <c r="AU26" s="169">
        <f t="shared" ca="1" si="30"/>
        <v>0</v>
      </c>
      <c r="AV26" s="169">
        <f t="shared" ca="1" si="30"/>
        <v>0</v>
      </c>
      <c r="AW26" s="169">
        <f t="shared" ca="1" si="30"/>
        <v>0</v>
      </c>
      <c r="AX26" s="169">
        <f t="shared" ca="1" si="30"/>
        <v>0</v>
      </c>
      <c r="AY26" s="169">
        <f t="shared" ca="1" si="30"/>
        <v>0</v>
      </c>
      <c r="AZ26" s="169">
        <f t="shared" ca="1" si="30"/>
        <v>0</v>
      </c>
      <c r="BA26" s="169">
        <f t="shared" ca="1" si="30"/>
        <v>0</v>
      </c>
      <c r="BB26" s="169">
        <f t="shared" ca="1" si="30"/>
        <v>0</v>
      </c>
      <c r="BC26" s="169">
        <f t="shared" ca="1" si="30"/>
        <v>0</v>
      </c>
      <c r="BD26" s="169">
        <f t="shared" ca="1" si="30"/>
        <v>0</v>
      </c>
      <c r="BE26" s="169">
        <f t="shared" ca="1" si="30"/>
        <v>0</v>
      </c>
      <c r="BF26" s="169">
        <f t="shared" ca="1" si="30"/>
        <v>0</v>
      </c>
      <c r="BG26" s="169">
        <f t="shared" ca="1" si="30"/>
        <v>0</v>
      </c>
      <c r="BH26" s="169">
        <f t="shared" ca="1" si="30"/>
        <v>0</v>
      </c>
      <c r="BI26" s="169">
        <f t="shared" ca="1" si="30"/>
        <v>0</v>
      </c>
      <c r="BJ26" s="169">
        <f t="shared" ca="1" si="30"/>
        <v>0</v>
      </c>
      <c r="BK26" s="169">
        <f t="shared" ca="1" si="30"/>
        <v>0</v>
      </c>
      <c r="BL26" s="169">
        <f t="shared" ca="1" si="30"/>
        <v>0</v>
      </c>
      <c r="BM26" s="169">
        <f t="shared" ca="1" si="30"/>
        <v>0</v>
      </c>
      <c r="BN26" s="169">
        <f t="shared" ca="1" si="30"/>
        <v>0</v>
      </c>
      <c r="BO26" s="169">
        <f t="shared" ca="1" si="30"/>
        <v>0</v>
      </c>
      <c r="BP26" s="169">
        <f t="shared" ca="1" si="30"/>
        <v>0</v>
      </c>
      <c r="BQ26" s="169">
        <f t="shared" ca="1" si="30"/>
        <v>0</v>
      </c>
      <c r="BR26" s="169">
        <f t="shared" ca="1" si="30"/>
        <v>0</v>
      </c>
      <c r="BS26" s="169">
        <f t="shared" ref="BS26:DV26" ca="1" si="31">BS15*BS19/(1+BS19)</f>
        <v>0</v>
      </c>
      <c r="BT26" s="169">
        <f t="shared" ca="1" si="31"/>
        <v>0</v>
      </c>
      <c r="BU26" s="169">
        <f t="shared" ca="1" si="31"/>
        <v>0</v>
      </c>
      <c r="BV26" s="169">
        <f t="shared" ca="1" si="31"/>
        <v>0</v>
      </c>
      <c r="BW26" s="169">
        <f t="shared" ca="1" si="31"/>
        <v>0</v>
      </c>
      <c r="BX26" s="169">
        <f t="shared" ca="1" si="31"/>
        <v>0</v>
      </c>
      <c r="BY26" s="169">
        <f t="shared" ca="1" si="31"/>
        <v>0</v>
      </c>
      <c r="BZ26" s="169">
        <f t="shared" ca="1" si="31"/>
        <v>0</v>
      </c>
      <c r="CA26" s="169">
        <f t="shared" ca="1" si="31"/>
        <v>0</v>
      </c>
      <c r="CB26" s="169">
        <f t="shared" ca="1" si="31"/>
        <v>0</v>
      </c>
      <c r="CC26" s="169">
        <f t="shared" ca="1" si="31"/>
        <v>0</v>
      </c>
      <c r="CD26" s="169">
        <f t="shared" ca="1" si="31"/>
        <v>0</v>
      </c>
      <c r="CE26" s="169">
        <f t="shared" ca="1" si="31"/>
        <v>0</v>
      </c>
      <c r="CF26" s="169">
        <f t="shared" ca="1" si="31"/>
        <v>0</v>
      </c>
      <c r="CG26" s="169">
        <f t="shared" ca="1" si="31"/>
        <v>0</v>
      </c>
      <c r="CH26" s="169">
        <f t="shared" ca="1" si="31"/>
        <v>0</v>
      </c>
      <c r="CI26" s="169">
        <f t="shared" ca="1" si="31"/>
        <v>0</v>
      </c>
      <c r="CJ26" s="169">
        <f t="shared" ca="1" si="31"/>
        <v>0</v>
      </c>
      <c r="CK26" s="169">
        <f t="shared" ca="1" si="31"/>
        <v>0</v>
      </c>
      <c r="CL26" s="169">
        <f t="shared" ca="1" si="31"/>
        <v>0</v>
      </c>
      <c r="CM26" s="169">
        <f t="shared" ca="1" si="31"/>
        <v>0</v>
      </c>
      <c r="CN26" s="169">
        <f t="shared" ca="1" si="31"/>
        <v>0</v>
      </c>
      <c r="CO26" s="169">
        <f t="shared" ca="1" si="31"/>
        <v>0</v>
      </c>
      <c r="CP26" s="169">
        <f t="shared" ca="1" si="31"/>
        <v>0</v>
      </c>
      <c r="CQ26" s="169">
        <f t="shared" ca="1" si="31"/>
        <v>0</v>
      </c>
      <c r="CR26" s="169">
        <f t="shared" ca="1" si="31"/>
        <v>0</v>
      </c>
      <c r="CS26" s="169">
        <f t="shared" ca="1" si="31"/>
        <v>0</v>
      </c>
      <c r="CT26" s="169">
        <f t="shared" ca="1" si="31"/>
        <v>0</v>
      </c>
      <c r="CU26" s="169">
        <f t="shared" ca="1" si="31"/>
        <v>0</v>
      </c>
      <c r="CV26" s="169">
        <f t="shared" ca="1" si="31"/>
        <v>0</v>
      </c>
      <c r="CW26" s="169">
        <f t="shared" ca="1" si="31"/>
        <v>0</v>
      </c>
      <c r="CX26" s="169">
        <f t="shared" ca="1" si="31"/>
        <v>0</v>
      </c>
      <c r="CY26" s="169">
        <f t="shared" ca="1" si="31"/>
        <v>0</v>
      </c>
      <c r="CZ26" s="169">
        <f t="shared" ca="1" si="31"/>
        <v>0</v>
      </c>
      <c r="DA26" s="169">
        <f t="shared" ca="1" si="31"/>
        <v>0</v>
      </c>
      <c r="DB26" s="169">
        <f t="shared" ca="1" si="31"/>
        <v>0</v>
      </c>
      <c r="DC26" s="169">
        <f t="shared" ca="1" si="31"/>
        <v>0</v>
      </c>
      <c r="DD26" s="169">
        <f t="shared" ca="1" si="31"/>
        <v>0</v>
      </c>
      <c r="DE26" s="169">
        <f t="shared" ca="1" si="31"/>
        <v>0</v>
      </c>
      <c r="DF26" s="169">
        <f t="shared" ca="1" si="31"/>
        <v>0</v>
      </c>
      <c r="DG26" s="169">
        <f t="shared" ca="1" si="31"/>
        <v>0</v>
      </c>
      <c r="DH26" s="169">
        <f t="shared" ca="1" si="31"/>
        <v>0</v>
      </c>
      <c r="DI26" s="169">
        <f t="shared" ca="1" si="31"/>
        <v>0</v>
      </c>
      <c r="DJ26" s="169">
        <f t="shared" ca="1" si="31"/>
        <v>0</v>
      </c>
      <c r="DK26" s="169">
        <f t="shared" ca="1" si="31"/>
        <v>0</v>
      </c>
      <c r="DL26" s="169">
        <f t="shared" ca="1" si="31"/>
        <v>0</v>
      </c>
      <c r="DM26" s="169">
        <f t="shared" ca="1" si="31"/>
        <v>0</v>
      </c>
      <c r="DN26" s="169">
        <f t="shared" ca="1" si="31"/>
        <v>0</v>
      </c>
      <c r="DO26" s="169">
        <f t="shared" ca="1" si="31"/>
        <v>0</v>
      </c>
      <c r="DP26" s="169">
        <f t="shared" ca="1" si="31"/>
        <v>0</v>
      </c>
      <c r="DQ26" s="169">
        <f t="shared" ca="1" si="31"/>
        <v>0</v>
      </c>
      <c r="DR26" s="169">
        <f t="shared" ca="1" si="31"/>
        <v>0</v>
      </c>
      <c r="DS26" s="169">
        <f t="shared" ca="1" si="31"/>
        <v>0</v>
      </c>
      <c r="DT26" s="169">
        <f t="shared" ca="1" si="31"/>
        <v>0</v>
      </c>
      <c r="DU26" s="169">
        <f t="shared" ca="1" si="31"/>
        <v>0</v>
      </c>
      <c r="DV26" s="169">
        <f t="shared" ca="1" si="31"/>
        <v>0</v>
      </c>
      <c r="DW26" s="169"/>
      <c r="DX26" s="177">
        <f ca="1">SUM(G26:DW26)</f>
        <v>0</v>
      </c>
    </row>
    <row r="27" spans="1:128" x14ac:dyDescent="0.2">
      <c r="A27" s="298" t="s">
        <v>3359</v>
      </c>
      <c r="B27" s="156"/>
      <c r="C27" s="157"/>
      <c r="D27" s="158">
        <v>1</v>
      </c>
      <c r="F27" s="154" t="s">
        <v>3349</v>
      </c>
    </row>
    <row r="28" spans="1:128" x14ac:dyDescent="0.2">
      <c r="A28" s="159" t="str">
        <f ca="1">Language!A$610</f>
        <v>объем продаж за период</v>
      </c>
      <c r="B28" s="299">
        <v>1620</v>
      </c>
      <c r="C28" s="346" t="str">
        <f>C8</f>
        <v>тонн</v>
      </c>
      <c r="E28" s="154" t="s">
        <v>833</v>
      </c>
      <c r="F28" s="6" t="s">
        <v>3326</v>
      </c>
      <c r="G28" s="300">
        <f t="shared" ref="G28:AL28" si="32">$B28*G29</f>
        <v>162</v>
      </c>
      <c r="H28" s="300">
        <f t="shared" si="32"/>
        <v>486</v>
      </c>
      <c r="I28" s="300">
        <f t="shared" si="32"/>
        <v>729</v>
      </c>
      <c r="J28" s="300">
        <f t="shared" si="32"/>
        <v>891.00000000000011</v>
      </c>
      <c r="K28" s="300">
        <f t="shared" si="32"/>
        <v>1053</v>
      </c>
      <c r="L28" s="300">
        <f t="shared" si="32"/>
        <v>1215</v>
      </c>
      <c r="M28" s="300">
        <f t="shared" si="32"/>
        <v>1377</v>
      </c>
      <c r="N28" s="300">
        <f t="shared" si="32"/>
        <v>1506.6000000000001</v>
      </c>
      <c r="O28" s="300">
        <f t="shared" si="32"/>
        <v>1782.0000000000002</v>
      </c>
      <c r="P28" s="300">
        <f t="shared" si="32"/>
        <v>1782.0000000000002</v>
      </c>
      <c r="Q28" s="300">
        <f t="shared" si="32"/>
        <v>1782.0000000000002</v>
      </c>
      <c r="R28" s="300">
        <f t="shared" si="32"/>
        <v>1782.0000000000002</v>
      </c>
      <c r="S28" s="300">
        <f t="shared" si="32"/>
        <v>1782.0000000000002</v>
      </c>
      <c r="T28" s="300">
        <f t="shared" si="32"/>
        <v>1782.0000000000002</v>
      </c>
      <c r="U28" s="300">
        <f t="shared" si="32"/>
        <v>1782.0000000000002</v>
      </c>
      <c r="V28" s="300">
        <f t="shared" si="32"/>
        <v>1506.6000000000001</v>
      </c>
      <c r="W28" s="300">
        <f t="shared" si="32"/>
        <v>1506.6000000000001</v>
      </c>
      <c r="X28" s="300">
        <f t="shared" si="32"/>
        <v>1506.6000000000001</v>
      </c>
      <c r="Y28" s="300">
        <f t="shared" si="32"/>
        <v>1506.6000000000001</v>
      </c>
      <c r="Z28" s="300">
        <f t="shared" si="32"/>
        <v>1782.0000000000002</v>
      </c>
      <c r="AA28" s="300">
        <f t="shared" si="32"/>
        <v>1782.0000000000002</v>
      </c>
      <c r="AB28" s="300">
        <f t="shared" si="32"/>
        <v>1782.0000000000002</v>
      </c>
      <c r="AC28" s="300">
        <f t="shared" si="32"/>
        <v>1782.0000000000002</v>
      </c>
      <c r="AD28" s="300">
        <f t="shared" si="32"/>
        <v>1782.0000000000002</v>
      </c>
      <c r="AE28" s="300">
        <f t="shared" si="32"/>
        <v>1782.0000000000002</v>
      </c>
      <c r="AF28" s="300">
        <f t="shared" si="32"/>
        <v>1782.0000000000002</v>
      </c>
      <c r="AG28" s="300">
        <f t="shared" si="32"/>
        <v>1782.0000000000002</v>
      </c>
      <c r="AH28" s="300">
        <f t="shared" si="32"/>
        <v>1506.6000000000001</v>
      </c>
      <c r="AI28" s="300">
        <f t="shared" si="32"/>
        <v>1506.6000000000001</v>
      </c>
      <c r="AJ28" s="300">
        <f t="shared" si="32"/>
        <v>1506.6000000000001</v>
      </c>
      <c r="AK28" s="300">
        <f t="shared" si="32"/>
        <v>1506.6000000000001</v>
      </c>
      <c r="AL28" s="300">
        <f t="shared" si="32"/>
        <v>1782.0000000000002</v>
      </c>
      <c r="AM28" s="300">
        <f t="shared" ref="AM28:BR28" si="33">$B28*AM29</f>
        <v>1782.0000000000002</v>
      </c>
      <c r="AN28" s="300">
        <f t="shared" si="33"/>
        <v>1782.0000000000002</v>
      </c>
      <c r="AO28" s="300">
        <f t="shared" si="33"/>
        <v>1782.0000000000002</v>
      </c>
      <c r="AP28" s="300">
        <f t="shared" si="33"/>
        <v>1782.0000000000002</v>
      </c>
      <c r="AQ28" s="300">
        <f t="shared" si="33"/>
        <v>1782.0000000000002</v>
      </c>
      <c r="AR28" s="300">
        <f t="shared" si="33"/>
        <v>1782.0000000000002</v>
      </c>
      <c r="AS28" s="300">
        <f t="shared" si="33"/>
        <v>1782.0000000000002</v>
      </c>
      <c r="AT28" s="300">
        <f t="shared" si="33"/>
        <v>1506.6000000000001</v>
      </c>
      <c r="AU28" s="300">
        <f t="shared" si="33"/>
        <v>1506.6000000000001</v>
      </c>
      <c r="AV28" s="300">
        <f t="shared" si="33"/>
        <v>1506.6000000000001</v>
      </c>
      <c r="AW28" s="300">
        <f t="shared" si="33"/>
        <v>1506.6000000000001</v>
      </c>
      <c r="AX28" s="300">
        <f t="shared" si="33"/>
        <v>1782.0000000000002</v>
      </c>
      <c r="AY28" s="300">
        <f t="shared" si="33"/>
        <v>1782.0000000000002</v>
      </c>
      <c r="AZ28" s="300">
        <f t="shared" si="33"/>
        <v>1782.0000000000002</v>
      </c>
      <c r="BA28" s="300">
        <f t="shared" si="33"/>
        <v>1782.0000000000002</v>
      </c>
      <c r="BB28" s="300">
        <f t="shared" si="33"/>
        <v>1782.0000000000002</v>
      </c>
      <c r="BC28" s="300">
        <f t="shared" si="33"/>
        <v>1782.0000000000002</v>
      </c>
      <c r="BD28" s="300">
        <f t="shared" si="33"/>
        <v>1782.0000000000002</v>
      </c>
      <c r="BE28" s="300">
        <f t="shared" si="33"/>
        <v>1782.0000000000002</v>
      </c>
      <c r="BF28" s="300">
        <f t="shared" si="33"/>
        <v>1506.6000000000001</v>
      </c>
      <c r="BG28" s="300">
        <f t="shared" si="33"/>
        <v>1506.6000000000001</v>
      </c>
      <c r="BH28" s="300">
        <f t="shared" si="33"/>
        <v>1506.6000000000001</v>
      </c>
      <c r="BI28" s="300">
        <f t="shared" si="33"/>
        <v>1506.6000000000001</v>
      </c>
      <c r="BJ28" s="300">
        <f t="shared" si="33"/>
        <v>1782.0000000000002</v>
      </c>
      <c r="BK28" s="300">
        <f t="shared" si="33"/>
        <v>1782.0000000000002</v>
      </c>
      <c r="BL28" s="300">
        <f t="shared" si="33"/>
        <v>1782.0000000000002</v>
      </c>
      <c r="BM28" s="300">
        <f t="shared" si="33"/>
        <v>1782.0000000000002</v>
      </c>
      <c r="BN28" s="300">
        <f t="shared" si="33"/>
        <v>1782.0000000000002</v>
      </c>
      <c r="BO28" s="300">
        <f t="shared" si="33"/>
        <v>1782.0000000000002</v>
      </c>
      <c r="BP28" s="300">
        <f t="shared" si="33"/>
        <v>1782.0000000000002</v>
      </c>
      <c r="BQ28" s="300">
        <f t="shared" si="33"/>
        <v>1782.0000000000002</v>
      </c>
      <c r="BR28" s="300">
        <f t="shared" si="33"/>
        <v>1506.6000000000001</v>
      </c>
      <c r="BS28" s="300">
        <f t="shared" ref="BS28:CX28" si="34">$B28*BS29</f>
        <v>1506.6000000000001</v>
      </c>
      <c r="BT28" s="300">
        <f t="shared" si="34"/>
        <v>1506.6000000000001</v>
      </c>
      <c r="BU28" s="300">
        <f t="shared" si="34"/>
        <v>1506.6000000000001</v>
      </c>
      <c r="BV28" s="300">
        <f t="shared" si="34"/>
        <v>1782.0000000000002</v>
      </c>
      <c r="BW28" s="300">
        <f t="shared" si="34"/>
        <v>1782.0000000000002</v>
      </c>
      <c r="BX28" s="300">
        <f t="shared" si="34"/>
        <v>1782.0000000000002</v>
      </c>
      <c r="BY28" s="300">
        <f t="shared" si="34"/>
        <v>1782.0000000000002</v>
      </c>
      <c r="BZ28" s="300">
        <f t="shared" si="34"/>
        <v>1782.0000000000002</v>
      </c>
      <c r="CA28" s="300">
        <f t="shared" si="34"/>
        <v>1782.0000000000002</v>
      </c>
      <c r="CB28" s="300">
        <f t="shared" si="34"/>
        <v>1782.0000000000002</v>
      </c>
      <c r="CC28" s="300">
        <f t="shared" si="34"/>
        <v>1782.0000000000002</v>
      </c>
      <c r="CD28" s="300">
        <f t="shared" si="34"/>
        <v>1506.6000000000001</v>
      </c>
      <c r="CE28" s="300">
        <f t="shared" si="34"/>
        <v>1506.6000000000001</v>
      </c>
      <c r="CF28" s="300">
        <f t="shared" si="34"/>
        <v>1506.6000000000001</v>
      </c>
      <c r="CG28" s="300">
        <f t="shared" si="34"/>
        <v>1506.6000000000001</v>
      </c>
      <c r="CH28" s="300">
        <f t="shared" si="34"/>
        <v>1782.0000000000002</v>
      </c>
      <c r="CI28" s="300">
        <f t="shared" si="34"/>
        <v>1782.0000000000002</v>
      </c>
      <c r="CJ28" s="300">
        <f t="shared" si="34"/>
        <v>1782.0000000000002</v>
      </c>
      <c r="CK28" s="300">
        <f t="shared" si="34"/>
        <v>1782.0000000000002</v>
      </c>
      <c r="CL28" s="300">
        <f t="shared" si="34"/>
        <v>1782.0000000000002</v>
      </c>
      <c r="CM28" s="300">
        <f t="shared" si="34"/>
        <v>1782.0000000000002</v>
      </c>
      <c r="CN28" s="300">
        <f t="shared" si="34"/>
        <v>1782.0000000000002</v>
      </c>
      <c r="CO28" s="300">
        <f t="shared" si="34"/>
        <v>1782.0000000000002</v>
      </c>
      <c r="CP28" s="300">
        <f t="shared" si="34"/>
        <v>1506.6000000000001</v>
      </c>
      <c r="CQ28" s="300">
        <f t="shared" si="34"/>
        <v>1506.6000000000001</v>
      </c>
      <c r="CR28" s="300">
        <f t="shared" si="34"/>
        <v>1506.6000000000001</v>
      </c>
      <c r="CS28" s="300">
        <f t="shared" si="34"/>
        <v>1506.6000000000001</v>
      </c>
      <c r="CT28" s="300">
        <f t="shared" si="34"/>
        <v>1782.0000000000002</v>
      </c>
      <c r="CU28" s="300">
        <f t="shared" si="34"/>
        <v>1782.0000000000002</v>
      </c>
      <c r="CV28" s="300">
        <f t="shared" si="34"/>
        <v>1782.0000000000002</v>
      </c>
      <c r="CW28" s="300">
        <f t="shared" si="34"/>
        <v>1782.0000000000002</v>
      </c>
      <c r="CX28" s="300">
        <f t="shared" si="34"/>
        <v>1782.0000000000002</v>
      </c>
      <c r="CY28" s="300">
        <f t="shared" ref="CY28:DV28" si="35">$B28*CY29</f>
        <v>1782.0000000000002</v>
      </c>
      <c r="CZ28" s="300">
        <f t="shared" si="35"/>
        <v>1782.0000000000002</v>
      </c>
      <c r="DA28" s="300">
        <f t="shared" si="35"/>
        <v>1782.0000000000002</v>
      </c>
      <c r="DB28" s="300">
        <f t="shared" si="35"/>
        <v>1506.6000000000001</v>
      </c>
      <c r="DC28" s="300">
        <f t="shared" si="35"/>
        <v>1506.6000000000001</v>
      </c>
      <c r="DD28" s="300">
        <f t="shared" si="35"/>
        <v>1506.6000000000001</v>
      </c>
      <c r="DE28" s="300">
        <f t="shared" si="35"/>
        <v>1506.6000000000001</v>
      </c>
      <c r="DF28" s="300">
        <f t="shared" si="35"/>
        <v>1782.0000000000002</v>
      </c>
      <c r="DG28" s="300">
        <f t="shared" si="35"/>
        <v>1782.0000000000002</v>
      </c>
      <c r="DH28" s="300">
        <f t="shared" si="35"/>
        <v>1782.0000000000002</v>
      </c>
      <c r="DI28" s="300">
        <f t="shared" si="35"/>
        <v>1782.0000000000002</v>
      </c>
      <c r="DJ28" s="300">
        <f t="shared" si="35"/>
        <v>1782.0000000000002</v>
      </c>
      <c r="DK28" s="300">
        <f t="shared" si="35"/>
        <v>1782.0000000000002</v>
      </c>
      <c r="DL28" s="300">
        <f t="shared" si="35"/>
        <v>1782.0000000000002</v>
      </c>
      <c r="DM28" s="300">
        <f t="shared" si="35"/>
        <v>1782.0000000000002</v>
      </c>
      <c r="DN28" s="300">
        <f t="shared" si="35"/>
        <v>1506.6000000000001</v>
      </c>
      <c r="DO28" s="300">
        <f t="shared" si="35"/>
        <v>1506.6000000000001</v>
      </c>
      <c r="DP28" s="300">
        <f t="shared" si="35"/>
        <v>1506.6000000000001</v>
      </c>
      <c r="DQ28" s="300">
        <f t="shared" si="35"/>
        <v>1506.6000000000001</v>
      </c>
      <c r="DR28" s="300">
        <f t="shared" si="35"/>
        <v>1782.0000000000002</v>
      </c>
      <c r="DS28" s="300">
        <f t="shared" si="35"/>
        <v>1782.0000000000002</v>
      </c>
      <c r="DT28" s="300">
        <f t="shared" si="35"/>
        <v>1782.0000000000002</v>
      </c>
      <c r="DU28" s="300">
        <f t="shared" si="35"/>
        <v>1782.0000000000002</v>
      </c>
      <c r="DV28" s="300">
        <f t="shared" si="35"/>
        <v>1782.0000000000002</v>
      </c>
      <c r="DW28" s="161"/>
      <c r="DX28" s="162">
        <f>SUM(G28:DW28)</f>
        <v>197089.20000000013</v>
      </c>
    </row>
    <row r="29" spans="1:128" x14ac:dyDescent="0.2">
      <c r="A29" s="159" t="str">
        <f ca="1">Language!A$591</f>
        <v>коэффициент продаж периода</v>
      </c>
      <c r="B29" s="163"/>
      <c r="C29" s="163"/>
      <c r="F29" s="6" t="s">
        <v>3190</v>
      </c>
      <c r="G29" s="301">
        <f>G9</f>
        <v>0.1</v>
      </c>
      <c r="H29" s="301">
        <f t="shared" ref="H29:BS29" si="36">H9</f>
        <v>0.3</v>
      </c>
      <c r="I29" s="301">
        <f t="shared" si="36"/>
        <v>0.45</v>
      </c>
      <c r="J29" s="301">
        <f t="shared" si="36"/>
        <v>0.55000000000000004</v>
      </c>
      <c r="K29" s="301">
        <f t="shared" si="36"/>
        <v>0.65</v>
      </c>
      <c r="L29" s="301">
        <f t="shared" si="36"/>
        <v>0.75</v>
      </c>
      <c r="M29" s="301">
        <f t="shared" si="36"/>
        <v>0.85</v>
      </c>
      <c r="N29" s="301">
        <f t="shared" si="36"/>
        <v>0.93</v>
      </c>
      <c r="O29" s="301">
        <f t="shared" si="36"/>
        <v>1.1000000000000001</v>
      </c>
      <c r="P29" s="301">
        <f t="shared" si="36"/>
        <v>1.1000000000000001</v>
      </c>
      <c r="Q29" s="301">
        <f t="shared" si="36"/>
        <v>1.1000000000000001</v>
      </c>
      <c r="R29" s="301">
        <f t="shared" si="36"/>
        <v>1.1000000000000001</v>
      </c>
      <c r="S29" s="301">
        <f t="shared" si="36"/>
        <v>1.1000000000000001</v>
      </c>
      <c r="T29" s="301">
        <f t="shared" si="36"/>
        <v>1.1000000000000001</v>
      </c>
      <c r="U29" s="301">
        <f t="shared" si="36"/>
        <v>1.1000000000000001</v>
      </c>
      <c r="V29" s="301">
        <f t="shared" si="36"/>
        <v>0.93</v>
      </c>
      <c r="W29" s="301">
        <f t="shared" si="36"/>
        <v>0.93</v>
      </c>
      <c r="X29" s="301">
        <f t="shared" si="36"/>
        <v>0.93</v>
      </c>
      <c r="Y29" s="301">
        <f t="shared" si="36"/>
        <v>0.93</v>
      </c>
      <c r="Z29" s="301">
        <f t="shared" si="36"/>
        <v>1.1000000000000001</v>
      </c>
      <c r="AA29" s="301">
        <f t="shared" si="36"/>
        <v>1.1000000000000001</v>
      </c>
      <c r="AB29" s="301">
        <f t="shared" si="36"/>
        <v>1.1000000000000001</v>
      </c>
      <c r="AC29" s="301">
        <f t="shared" si="36"/>
        <v>1.1000000000000001</v>
      </c>
      <c r="AD29" s="301">
        <f t="shared" si="36"/>
        <v>1.1000000000000001</v>
      </c>
      <c r="AE29" s="301">
        <f t="shared" si="36"/>
        <v>1.1000000000000001</v>
      </c>
      <c r="AF29" s="301">
        <f t="shared" si="36"/>
        <v>1.1000000000000001</v>
      </c>
      <c r="AG29" s="301">
        <f t="shared" si="36"/>
        <v>1.1000000000000001</v>
      </c>
      <c r="AH29" s="301">
        <f t="shared" si="36"/>
        <v>0.93</v>
      </c>
      <c r="AI29" s="301">
        <f t="shared" si="36"/>
        <v>0.93</v>
      </c>
      <c r="AJ29" s="301">
        <f t="shared" si="36"/>
        <v>0.93</v>
      </c>
      <c r="AK29" s="301">
        <f t="shared" si="36"/>
        <v>0.93</v>
      </c>
      <c r="AL29" s="301">
        <f t="shared" si="36"/>
        <v>1.1000000000000001</v>
      </c>
      <c r="AM29" s="301">
        <f t="shared" si="36"/>
        <v>1.1000000000000001</v>
      </c>
      <c r="AN29" s="301">
        <f t="shared" si="36"/>
        <v>1.1000000000000001</v>
      </c>
      <c r="AO29" s="301">
        <f t="shared" si="36"/>
        <v>1.1000000000000001</v>
      </c>
      <c r="AP29" s="301">
        <f t="shared" si="36"/>
        <v>1.1000000000000001</v>
      </c>
      <c r="AQ29" s="301">
        <f t="shared" si="36"/>
        <v>1.1000000000000001</v>
      </c>
      <c r="AR29" s="301">
        <f t="shared" si="36"/>
        <v>1.1000000000000001</v>
      </c>
      <c r="AS29" s="301">
        <f t="shared" si="36"/>
        <v>1.1000000000000001</v>
      </c>
      <c r="AT29" s="301">
        <f t="shared" si="36"/>
        <v>0.93</v>
      </c>
      <c r="AU29" s="301">
        <f t="shared" si="36"/>
        <v>0.93</v>
      </c>
      <c r="AV29" s="301">
        <f t="shared" si="36"/>
        <v>0.93</v>
      </c>
      <c r="AW29" s="301">
        <f t="shared" si="36"/>
        <v>0.93</v>
      </c>
      <c r="AX29" s="301">
        <f t="shared" si="36"/>
        <v>1.1000000000000001</v>
      </c>
      <c r="AY29" s="301">
        <f t="shared" si="36"/>
        <v>1.1000000000000001</v>
      </c>
      <c r="AZ29" s="301">
        <f t="shared" si="36"/>
        <v>1.1000000000000001</v>
      </c>
      <c r="BA29" s="301">
        <f t="shared" si="36"/>
        <v>1.1000000000000001</v>
      </c>
      <c r="BB29" s="301">
        <f t="shared" si="36"/>
        <v>1.1000000000000001</v>
      </c>
      <c r="BC29" s="301">
        <f t="shared" si="36"/>
        <v>1.1000000000000001</v>
      </c>
      <c r="BD29" s="301">
        <f t="shared" si="36"/>
        <v>1.1000000000000001</v>
      </c>
      <c r="BE29" s="301">
        <f t="shared" si="36"/>
        <v>1.1000000000000001</v>
      </c>
      <c r="BF29" s="301">
        <f t="shared" si="36"/>
        <v>0.93</v>
      </c>
      <c r="BG29" s="301">
        <f t="shared" si="36"/>
        <v>0.93</v>
      </c>
      <c r="BH29" s="301">
        <f t="shared" si="36"/>
        <v>0.93</v>
      </c>
      <c r="BI29" s="301">
        <f t="shared" si="36"/>
        <v>0.93</v>
      </c>
      <c r="BJ29" s="301">
        <f t="shared" si="36"/>
        <v>1.1000000000000001</v>
      </c>
      <c r="BK29" s="301">
        <f t="shared" si="36"/>
        <v>1.1000000000000001</v>
      </c>
      <c r="BL29" s="301">
        <f t="shared" si="36"/>
        <v>1.1000000000000001</v>
      </c>
      <c r="BM29" s="301">
        <f t="shared" si="36"/>
        <v>1.1000000000000001</v>
      </c>
      <c r="BN29" s="301">
        <f t="shared" si="36"/>
        <v>1.1000000000000001</v>
      </c>
      <c r="BO29" s="301">
        <f t="shared" si="36"/>
        <v>1.1000000000000001</v>
      </c>
      <c r="BP29" s="301">
        <f t="shared" si="36"/>
        <v>1.1000000000000001</v>
      </c>
      <c r="BQ29" s="301">
        <f t="shared" si="36"/>
        <v>1.1000000000000001</v>
      </c>
      <c r="BR29" s="301">
        <f t="shared" si="36"/>
        <v>0.93</v>
      </c>
      <c r="BS29" s="301">
        <f t="shared" si="36"/>
        <v>0.93</v>
      </c>
      <c r="BT29" s="301">
        <f t="shared" ref="BT29:DV29" si="37">BT9</f>
        <v>0.93</v>
      </c>
      <c r="BU29" s="301">
        <f t="shared" si="37"/>
        <v>0.93</v>
      </c>
      <c r="BV29" s="301">
        <f t="shared" si="37"/>
        <v>1.1000000000000001</v>
      </c>
      <c r="BW29" s="301">
        <f t="shared" si="37"/>
        <v>1.1000000000000001</v>
      </c>
      <c r="BX29" s="301">
        <f t="shared" si="37"/>
        <v>1.1000000000000001</v>
      </c>
      <c r="BY29" s="301">
        <f t="shared" si="37"/>
        <v>1.1000000000000001</v>
      </c>
      <c r="BZ29" s="301">
        <f t="shared" si="37"/>
        <v>1.1000000000000001</v>
      </c>
      <c r="CA29" s="301">
        <f t="shared" si="37"/>
        <v>1.1000000000000001</v>
      </c>
      <c r="CB29" s="301">
        <f t="shared" si="37"/>
        <v>1.1000000000000001</v>
      </c>
      <c r="CC29" s="301">
        <f t="shared" si="37"/>
        <v>1.1000000000000001</v>
      </c>
      <c r="CD29" s="301">
        <f t="shared" si="37"/>
        <v>0.93</v>
      </c>
      <c r="CE29" s="301">
        <f t="shared" si="37"/>
        <v>0.93</v>
      </c>
      <c r="CF29" s="301">
        <f t="shared" si="37"/>
        <v>0.93</v>
      </c>
      <c r="CG29" s="301">
        <f t="shared" si="37"/>
        <v>0.93</v>
      </c>
      <c r="CH29" s="301">
        <f t="shared" si="37"/>
        <v>1.1000000000000001</v>
      </c>
      <c r="CI29" s="301">
        <f t="shared" si="37"/>
        <v>1.1000000000000001</v>
      </c>
      <c r="CJ29" s="301">
        <f t="shared" si="37"/>
        <v>1.1000000000000001</v>
      </c>
      <c r="CK29" s="301">
        <f t="shared" si="37"/>
        <v>1.1000000000000001</v>
      </c>
      <c r="CL29" s="301">
        <f t="shared" si="37"/>
        <v>1.1000000000000001</v>
      </c>
      <c r="CM29" s="301">
        <f t="shared" si="37"/>
        <v>1.1000000000000001</v>
      </c>
      <c r="CN29" s="301">
        <f t="shared" si="37"/>
        <v>1.1000000000000001</v>
      </c>
      <c r="CO29" s="301">
        <f t="shared" si="37"/>
        <v>1.1000000000000001</v>
      </c>
      <c r="CP29" s="301">
        <f t="shared" si="37"/>
        <v>0.93</v>
      </c>
      <c r="CQ29" s="301">
        <f t="shared" si="37"/>
        <v>0.93</v>
      </c>
      <c r="CR29" s="301">
        <f t="shared" si="37"/>
        <v>0.93</v>
      </c>
      <c r="CS29" s="301">
        <f t="shared" si="37"/>
        <v>0.93</v>
      </c>
      <c r="CT29" s="301">
        <f t="shared" si="37"/>
        <v>1.1000000000000001</v>
      </c>
      <c r="CU29" s="301">
        <f t="shared" si="37"/>
        <v>1.1000000000000001</v>
      </c>
      <c r="CV29" s="301">
        <f t="shared" si="37"/>
        <v>1.1000000000000001</v>
      </c>
      <c r="CW29" s="301">
        <f t="shared" si="37"/>
        <v>1.1000000000000001</v>
      </c>
      <c r="CX29" s="301">
        <f t="shared" si="37"/>
        <v>1.1000000000000001</v>
      </c>
      <c r="CY29" s="301">
        <f t="shared" si="37"/>
        <v>1.1000000000000001</v>
      </c>
      <c r="CZ29" s="301">
        <f t="shared" si="37"/>
        <v>1.1000000000000001</v>
      </c>
      <c r="DA29" s="301">
        <f t="shared" si="37"/>
        <v>1.1000000000000001</v>
      </c>
      <c r="DB29" s="301">
        <f t="shared" si="37"/>
        <v>0.93</v>
      </c>
      <c r="DC29" s="301">
        <f t="shared" si="37"/>
        <v>0.93</v>
      </c>
      <c r="DD29" s="301">
        <f t="shared" si="37"/>
        <v>0.93</v>
      </c>
      <c r="DE29" s="301">
        <f t="shared" si="37"/>
        <v>0.93</v>
      </c>
      <c r="DF29" s="301">
        <f t="shared" si="37"/>
        <v>1.1000000000000001</v>
      </c>
      <c r="DG29" s="301">
        <f t="shared" si="37"/>
        <v>1.1000000000000001</v>
      </c>
      <c r="DH29" s="301">
        <f t="shared" si="37"/>
        <v>1.1000000000000001</v>
      </c>
      <c r="DI29" s="301">
        <f t="shared" si="37"/>
        <v>1.1000000000000001</v>
      </c>
      <c r="DJ29" s="301">
        <f t="shared" si="37"/>
        <v>1.1000000000000001</v>
      </c>
      <c r="DK29" s="301">
        <f t="shared" si="37"/>
        <v>1.1000000000000001</v>
      </c>
      <c r="DL29" s="301">
        <f t="shared" si="37"/>
        <v>1.1000000000000001</v>
      </c>
      <c r="DM29" s="301">
        <f t="shared" si="37"/>
        <v>1.1000000000000001</v>
      </c>
      <c r="DN29" s="301">
        <f t="shared" si="37"/>
        <v>0.93</v>
      </c>
      <c r="DO29" s="301">
        <f t="shared" si="37"/>
        <v>0.93</v>
      </c>
      <c r="DP29" s="301">
        <f t="shared" si="37"/>
        <v>0.93</v>
      </c>
      <c r="DQ29" s="301">
        <f t="shared" si="37"/>
        <v>0.93</v>
      </c>
      <c r="DR29" s="301">
        <f t="shared" si="37"/>
        <v>1.1000000000000001</v>
      </c>
      <c r="DS29" s="301">
        <f t="shared" si="37"/>
        <v>1.1000000000000001</v>
      </c>
      <c r="DT29" s="301">
        <f t="shared" si="37"/>
        <v>1.1000000000000001</v>
      </c>
      <c r="DU29" s="301">
        <f t="shared" si="37"/>
        <v>1.1000000000000001</v>
      </c>
      <c r="DV29" s="301">
        <f t="shared" si="37"/>
        <v>1.1000000000000001</v>
      </c>
      <c r="DW29" s="164"/>
    </row>
    <row r="30" spans="1:128" x14ac:dyDescent="0.2">
      <c r="A30" s="165" t="str">
        <f ca="1">Language!A$611 &amp; C28 &amp; Language!A$1475</f>
        <v>цена за единицу (тонн), без НДС</v>
      </c>
      <c r="B30" s="299">
        <v>32</v>
      </c>
      <c r="C30" s="160" t="str">
        <f ca="1">CHOOSE(D30,CurName1,CurName2,CurName3)</f>
        <v>тыс. руб.</v>
      </c>
      <c r="D30" s="158">
        <f>D27</f>
        <v>1</v>
      </c>
      <c r="E30" s="154" t="s">
        <v>768</v>
      </c>
      <c r="F30" s="154" t="s">
        <v>1921</v>
      </c>
      <c r="G30" s="309">
        <f t="shared" ref="G30:AL30" ca="1" si="38">IF(G$2=1,$B30,F30)*IF($B43=1,G43,G42)</f>
        <v>32</v>
      </c>
      <c r="H30" s="309">
        <f t="shared" ca="1" si="38"/>
        <v>32.180932652396969</v>
      </c>
      <c r="I30" s="309">
        <f t="shared" ca="1" si="38"/>
        <v>32.362888324315918</v>
      </c>
      <c r="J30" s="309">
        <f t="shared" ca="1" si="38"/>
        <v>32.545872800057964</v>
      </c>
      <c r="K30" s="309">
        <f t="shared" ca="1" si="38"/>
        <v>32.729891896629489</v>
      </c>
      <c r="L30" s="309">
        <f t="shared" ca="1" si="38"/>
        <v>32.914951463927089</v>
      </c>
      <c r="M30" s="309">
        <f t="shared" ca="1" si="38"/>
        <v>33.101057384923521</v>
      </c>
      <c r="N30" s="309">
        <f t="shared" ca="1" si="38"/>
        <v>33.288215575854721</v>
      </c>
      <c r="O30" s="309">
        <f t="shared" ca="1" si="38"/>
        <v>33.476431986407896</v>
      </c>
      <c r="P30" s="309">
        <f t="shared" ca="1" si="38"/>
        <v>33.665712599910627</v>
      </c>
      <c r="Q30" s="309">
        <f t="shared" ca="1" si="38"/>
        <v>33.856063433521122</v>
      </c>
      <c r="R30" s="309">
        <f t="shared" ca="1" si="38"/>
        <v>34.047490538419467</v>
      </c>
      <c r="S30" s="309">
        <f t="shared" ca="1" si="38"/>
        <v>34.239999999999995</v>
      </c>
      <c r="T30" s="309">
        <f t="shared" ca="1" si="38"/>
        <v>34.43359793806475</v>
      </c>
      <c r="U30" s="309">
        <f t="shared" ca="1" si="38"/>
        <v>34.628290507018029</v>
      </c>
      <c r="V30" s="309">
        <f t="shared" ca="1" si="38"/>
        <v>34.824083896062014</v>
      </c>
      <c r="W30" s="309">
        <f t="shared" ca="1" si="38"/>
        <v>35.020984329393549</v>
      </c>
      <c r="X30" s="309">
        <f t="shared" ca="1" si="38"/>
        <v>35.21899806640198</v>
      </c>
      <c r="Y30" s="309">
        <f t="shared" ca="1" si="38"/>
        <v>35.418131401868159</v>
      </c>
      <c r="Z30" s="309">
        <f t="shared" ca="1" si="38"/>
        <v>35.618390666164544</v>
      </c>
      <c r="AA30" s="309">
        <f t="shared" ca="1" si="38"/>
        <v>35.819782225456436</v>
      </c>
      <c r="AB30" s="309">
        <f t="shared" ca="1" si="38"/>
        <v>36.022312481904365</v>
      </c>
      <c r="AC30" s="309">
        <f t="shared" ca="1" si="38"/>
        <v>36.225987873867595</v>
      </c>
      <c r="AD30" s="309">
        <f t="shared" ca="1" si="38"/>
        <v>36.430814876108826</v>
      </c>
      <c r="AE30" s="309">
        <f t="shared" ca="1" si="38"/>
        <v>36.636799999999994</v>
      </c>
      <c r="AF30" s="309">
        <f t="shared" ca="1" si="38"/>
        <v>36.84394979372928</v>
      </c>
      <c r="AG30" s="309">
        <f t="shared" ca="1" si="38"/>
        <v>37.052270842509287</v>
      </c>
      <c r="AH30" s="309">
        <f t="shared" ca="1" si="38"/>
        <v>37.261769768786351</v>
      </c>
      <c r="AI30" s="309">
        <f t="shared" ca="1" si="38"/>
        <v>37.472453232451095</v>
      </c>
      <c r="AJ30" s="309">
        <f t="shared" ca="1" si="38"/>
        <v>37.68432793105012</v>
      </c>
      <c r="AK30" s="309">
        <f t="shared" ca="1" si="38"/>
        <v>37.897400599998932</v>
      </c>
      <c r="AL30" s="309">
        <f t="shared" ca="1" si="38"/>
        <v>38.111678012796062</v>
      </c>
      <c r="AM30" s="309">
        <f t="shared" ref="AM30:BR30" ca="1" si="39">IF(AM$2=1,$B30,AL30)*IF($B43=1,AM43,AM42)</f>
        <v>38.327166981238385</v>
      </c>
      <c r="AN30" s="309">
        <f t="shared" ca="1" si="39"/>
        <v>38.543874355637662</v>
      </c>
      <c r="AO30" s="309">
        <f t="shared" ca="1" si="39"/>
        <v>38.761807025038323</v>
      </c>
      <c r="AP30" s="309">
        <f t="shared" ca="1" si="39"/>
        <v>38.980971917436435</v>
      </c>
      <c r="AQ30" s="309">
        <f t="shared" ca="1" si="39"/>
        <v>39.201375999999982</v>
      </c>
      <c r="AR30" s="309">
        <f t="shared" ca="1" si="39"/>
        <v>39.423026279290319</v>
      </c>
      <c r="AS30" s="309">
        <f t="shared" ca="1" si="39"/>
        <v>39.645929801484925</v>
      </c>
      <c r="AT30" s="309">
        <f t="shared" ca="1" si="39"/>
        <v>39.870093652601383</v>
      </c>
      <c r="AU30" s="309">
        <f t="shared" ca="1" si="39"/>
        <v>40.095524958722656</v>
      </c>
      <c r="AV30" s="309">
        <f t="shared" ca="1" si="39"/>
        <v>40.322230886223608</v>
      </c>
      <c r="AW30" s="309">
        <f t="shared" ca="1" si="39"/>
        <v>40.550218641998839</v>
      </c>
      <c r="AX30" s="309">
        <f t="shared" ca="1" si="39"/>
        <v>40.779495473691775</v>
      </c>
      <c r="AY30" s="309">
        <f t="shared" ca="1" si="39"/>
        <v>41.010068669925062</v>
      </c>
      <c r="AZ30" s="309">
        <f t="shared" ca="1" si="39"/>
        <v>41.241945560532294</v>
      </c>
      <c r="BA30" s="309">
        <f t="shared" ca="1" si="39"/>
        <v>41.475133516790997</v>
      </c>
      <c r="BB30" s="309">
        <f t="shared" ca="1" si="39"/>
        <v>41.709639951656982</v>
      </c>
      <c r="BC30" s="309">
        <f t="shared" ca="1" si="39"/>
        <v>41.945472319999979</v>
      </c>
      <c r="BD30" s="309">
        <f t="shared" ca="1" si="39"/>
        <v>42.182638118840643</v>
      </c>
      <c r="BE30" s="309">
        <f t="shared" ca="1" si="39"/>
        <v>42.421144887588873</v>
      </c>
      <c r="BF30" s="309">
        <f t="shared" ca="1" si="39"/>
        <v>42.661000208283482</v>
      </c>
      <c r="BG30" s="309">
        <f t="shared" ca="1" si="39"/>
        <v>42.902211705833246</v>
      </c>
      <c r="BH30" s="309">
        <f t="shared" ca="1" si="39"/>
        <v>43.144787048259268</v>
      </c>
      <c r="BI30" s="309">
        <f t="shared" ca="1" si="39"/>
        <v>43.388733946938764</v>
      </c>
      <c r="BJ30" s="309">
        <f t="shared" ca="1" si="39"/>
        <v>43.634060156850204</v>
      </c>
      <c r="BK30" s="309">
        <f t="shared" ca="1" si="39"/>
        <v>43.880773476819826</v>
      </c>
      <c r="BL30" s="309">
        <f t="shared" ca="1" si="39"/>
        <v>44.128881749769562</v>
      </c>
      <c r="BM30" s="309">
        <f t="shared" ca="1" si="39"/>
        <v>44.378392862966372</v>
      </c>
      <c r="BN30" s="309">
        <f t="shared" ca="1" si="39"/>
        <v>44.629314748272975</v>
      </c>
      <c r="BO30" s="309">
        <f t="shared" ca="1" si="39"/>
        <v>44.881655382399984</v>
      </c>
      <c r="BP30" s="309">
        <f t="shared" ca="1" si="39"/>
        <v>45.135422787159492</v>
      </c>
      <c r="BQ30" s="309">
        <f t="shared" ca="1" si="39"/>
        <v>45.390625029720098</v>
      </c>
      <c r="BR30" s="309">
        <f t="shared" ca="1" si="39"/>
        <v>45.647270222863334</v>
      </c>
      <c r="BS30" s="309">
        <f t="shared" ref="BS30:CX30" ca="1" si="40">IF(BS$2=1,$B30,BR30)*IF($B43=1,BS43,BS42)</f>
        <v>45.905366525241575</v>
      </c>
      <c r="BT30" s="309">
        <f t="shared" ca="1" si="40"/>
        <v>46.164922141637419</v>
      </c>
      <c r="BU30" s="309">
        <f t="shared" ca="1" si="40"/>
        <v>46.425945323224482</v>
      </c>
      <c r="BV30" s="309">
        <f t="shared" ca="1" si="40"/>
        <v>46.688444367829725</v>
      </c>
      <c r="BW30" s="309">
        <f t="shared" ca="1" si="40"/>
        <v>46.95242762019722</v>
      </c>
      <c r="BX30" s="309">
        <f t="shared" ca="1" si="40"/>
        <v>47.21790347225344</v>
      </c>
      <c r="BY30" s="309">
        <f t="shared" ca="1" si="40"/>
        <v>47.484880363374032</v>
      </c>
      <c r="BZ30" s="309">
        <f t="shared" ca="1" si="40"/>
        <v>47.753366780652094</v>
      </c>
      <c r="CA30" s="309">
        <f t="shared" ca="1" si="40"/>
        <v>48.023371259167988</v>
      </c>
      <c r="CB30" s="309">
        <f t="shared" ca="1" si="40"/>
        <v>48.294902382260666</v>
      </c>
      <c r="CC30" s="309">
        <f t="shared" ca="1" si="40"/>
        <v>48.567968781800516</v>
      </c>
      <c r="CD30" s="309">
        <f t="shared" ca="1" si="40"/>
        <v>48.842579138463776</v>
      </c>
      <c r="CE30" s="309">
        <f t="shared" ca="1" si="40"/>
        <v>49.118742182008496</v>
      </c>
      <c r="CF30" s="309">
        <f t="shared" ca="1" si="40"/>
        <v>49.39646669155205</v>
      </c>
      <c r="CG30" s="309">
        <f t="shared" ca="1" si="40"/>
        <v>49.67576149585021</v>
      </c>
      <c r="CH30" s="309">
        <f t="shared" ca="1" si="40"/>
        <v>49.956635473577819</v>
      </c>
      <c r="CI30" s="309">
        <f t="shared" ca="1" si="40"/>
        <v>50.239097553611039</v>
      </c>
      <c r="CJ30" s="309">
        <f t="shared" ca="1" si="40"/>
        <v>50.523156715311195</v>
      </c>
      <c r="CK30" s="309">
        <f t="shared" ca="1" si="40"/>
        <v>50.808821988810223</v>
      </c>
      <c r="CL30" s="309">
        <f t="shared" ca="1" si="40"/>
        <v>51.096102455297753</v>
      </c>
      <c r="CM30" s="309">
        <f t="shared" ca="1" si="40"/>
        <v>51.385007247309765</v>
      </c>
      <c r="CN30" s="309">
        <f t="shared" ca="1" si="40"/>
        <v>51.675545549018928</v>
      </c>
      <c r="CO30" s="309">
        <f t="shared" ca="1" si="40"/>
        <v>51.967726596526568</v>
      </c>
      <c r="CP30" s="309">
        <f t="shared" ca="1" si="40"/>
        <v>52.26155967815626</v>
      </c>
      <c r="CQ30" s="309">
        <f t="shared" ca="1" si="40"/>
        <v>52.557054134749116</v>
      </c>
      <c r="CR30" s="309">
        <f t="shared" ca="1" si="40"/>
        <v>52.854219359960716</v>
      </c>
      <c r="CS30" s="309">
        <f t="shared" ca="1" si="40"/>
        <v>53.153064800559747</v>
      </c>
      <c r="CT30" s="309">
        <f t="shared" ca="1" si="40"/>
        <v>53.453599956728283</v>
      </c>
      <c r="CU30" s="309">
        <f t="shared" ca="1" si="40"/>
        <v>53.755834382363822</v>
      </c>
      <c r="CV30" s="309">
        <f t="shared" ca="1" si="40"/>
        <v>54.05977768538299</v>
      </c>
      <c r="CW30" s="309">
        <f t="shared" ca="1" si="40"/>
        <v>54.365439528026954</v>
      </c>
      <c r="CX30" s="309">
        <f t="shared" ca="1" si="40"/>
        <v>54.672829627168611</v>
      </c>
      <c r="CY30" s="309">
        <f t="shared" ref="CY30:DV30" ca="1" si="41">IF(CY$2=1,$B30,CX30)*IF($B43=1,CY43,CY42)</f>
        <v>54.981957754621462</v>
      </c>
      <c r="CZ30" s="309">
        <f t="shared" ca="1" si="41"/>
        <v>55.292833737450266</v>
      </c>
      <c r="DA30" s="309">
        <f t="shared" ca="1" si="41"/>
        <v>55.605467458283435</v>
      </c>
      <c r="DB30" s="309">
        <f t="shared" ca="1" si="41"/>
        <v>55.9198688556272</v>
      </c>
      <c r="DC30" s="309">
        <f t="shared" ca="1" si="41"/>
        <v>56.236047924181555</v>
      </c>
      <c r="DD30" s="309">
        <f t="shared" ca="1" si="41"/>
        <v>56.554014715157969</v>
      </c>
      <c r="DE30" s="309">
        <f t="shared" ca="1" si="41"/>
        <v>56.873779336598929</v>
      </c>
      <c r="DF30" s="309">
        <f t="shared" ca="1" si="41"/>
        <v>57.195351953699266</v>
      </c>
      <c r="DG30" s="309">
        <f t="shared" ca="1" si="41"/>
        <v>57.518742789129298</v>
      </c>
      <c r="DH30" s="309">
        <f t="shared" ca="1" si="41"/>
        <v>57.843962123359802</v>
      </c>
      <c r="DI30" s="309">
        <f t="shared" ca="1" si="41"/>
        <v>58.171020294988843</v>
      </c>
      <c r="DJ30" s="309">
        <f t="shared" ca="1" si="41"/>
        <v>58.499927701070412</v>
      </c>
      <c r="DK30" s="309">
        <f t="shared" ca="1" si="41"/>
        <v>58.830694797444963</v>
      </c>
      <c r="DL30" s="309">
        <f t="shared" ca="1" si="41"/>
        <v>59.163332099071781</v>
      </c>
      <c r="DM30" s="309">
        <f t="shared" ca="1" si="41"/>
        <v>59.497850180363272</v>
      </c>
      <c r="DN30" s="309">
        <f t="shared" ca="1" si="41"/>
        <v>59.834259675521103</v>
      </c>
      <c r="DO30" s="309">
        <f t="shared" ca="1" si="41"/>
        <v>60.172571278874258</v>
      </c>
      <c r="DP30" s="309">
        <f t="shared" ca="1" si="41"/>
        <v>60.512795745219023</v>
      </c>
      <c r="DQ30" s="309">
        <f t="shared" ca="1" si="41"/>
        <v>60.854943890160854</v>
      </c>
      <c r="DR30" s="309">
        <f t="shared" ca="1" si="41"/>
        <v>61.19902659045821</v>
      </c>
      <c r="DS30" s="309">
        <f t="shared" ca="1" si="41"/>
        <v>61.54505478436834</v>
      </c>
      <c r="DT30" s="309">
        <f t="shared" ca="1" si="41"/>
        <v>61.893039471994982</v>
      </c>
      <c r="DU30" s="309">
        <f t="shared" ca="1" si="41"/>
        <v>62.242991715638055</v>
      </c>
      <c r="DV30" s="309">
        <f t="shared" ca="1" si="41"/>
        <v>62.594922640145334</v>
      </c>
      <c r="DW30" s="161"/>
    </row>
    <row r="31" spans="1:128" collapsed="1" x14ac:dyDescent="0.2">
      <c r="A31" s="165" t="str">
        <f ca="1">Language!A$612</f>
        <v>выручка от реализации, без НДС</v>
      </c>
      <c r="B31" s="160"/>
      <c r="C31" s="160" t="str">
        <f ca="1">CHOOSE(D31,CurName1,CurName2,CurName3)</f>
        <v>тыс. руб.</v>
      </c>
      <c r="D31" s="158">
        <f>D27</f>
        <v>1</v>
      </c>
      <c r="E31" s="154" t="s">
        <v>874</v>
      </c>
      <c r="F31" s="6" t="s">
        <v>3327</v>
      </c>
      <c r="G31" s="166">
        <f t="shared" ref="G31:AL31" ca="1" si="42">G28*G30</f>
        <v>5184</v>
      </c>
      <c r="H31" s="166">
        <f t="shared" ca="1" si="42"/>
        <v>15639.933269064926</v>
      </c>
      <c r="I31" s="166">
        <f t="shared" ca="1" si="42"/>
        <v>23592.545588426303</v>
      </c>
      <c r="J31" s="166">
        <f t="shared" ca="1" si="42"/>
        <v>28998.372664851649</v>
      </c>
      <c r="K31" s="166">
        <f t="shared" ca="1" si="42"/>
        <v>34464.576167150852</v>
      </c>
      <c r="L31" s="166">
        <f t="shared" ca="1" si="42"/>
        <v>39991.66602867141</v>
      </c>
      <c r="M31" s="166">
        <f t="shared" ca="1" si="42"/>
        <v>45580.156019039692</v>
      </c>
      <c r="N31" s="166">
        <f t="shared" ca="1" si="42"/>
        <v>50152.025586582728</v>
      </c>
      <c r="O31" s="166">
        <f t="shared" ca="1" si="42"/>
        <v>59655.001799778875</v>
      </c>
      <c r="P31" s="166">
        <f t="shared" ca="1" si="42"/>
        <v>59992.299853040742</v>
      </c>
      <c r="Q31" s="166">
        <f t="shared" ca="1" si="42"/>
        <v>60331.505038534648</v>
      </c>
      <c r="R31" s="166">
        <f t="shared" ca="1" si="42"/>
        <v>60672.628139463501</v>
      </c>
      <c r="S31" s="166">
        <f t="shared" ca="1" si="42"/>
        <v>61015.68</v>
      </c>
      <c r="T31" s="166">
        <f t="shared" ca="1" si="42"/>
        <v>61360.671525631391</v>
      </c>
      <c r="U31" s="166">
        <f t="shared" ca="1" si="42"/>
        <v>61707.613683506133</v>
      </c>
      <c r="V31" s="166">
        <f t="shared" ca="1" si="42"/>
        <v>52465.964797807035</v>
      </c>
      <c r="W31" s="166">
        <f t="shared" ca="1" si="42"/>
        <v>52762.614990664326</v>
      </c>
      <c r="X31" s="166">
        <f t="shared" ca="1" si="42"/>
        <v>53060.942486841224</v>
      </c>
      <c r="Y31" s="166">
        <f t="shared" ca="1" si="42"/>
        <v>53360.956770054574</v>
      </c>
      <c r="Z31" s="166">
        <f t="shared" ca="1" si="42"/>
        <v>63471.972167105225</v>
      </c>
      <c r="AA31" s="166">
        <f t="shared" ca="1" si="42"/>
        <v>63830.851925763374</v>
      </c>
      <c r="AB31" s="166">
        <f t="shared" ca="1" si="42"/>
        <v>64191.760842753589</v>
      </c>
      <c r="AC31" s="166">
        <f t="shared" ca="1" si="42"/>
        <v>64554.71039123206</v>
      </c>
      <c r="AD31" s="166">
        <f t="shared" ca="1" si="42"/>
        <v>64919.712109225933</v>
      </c>
      <c r="AE31" s="166">
        <f t="shared" ca="1" si="42"/>
        <v>65286.777599999994</v>
      </c>
      <c r="AF31" s="166">
        <f t="shared" ca="1" si="42"/>
        <v>65655.918532425581</v>
      </c>
      <c r="AG31" s="166">
        <f t="shared" ca="1" si="42"/>
        <v>66027.146641351559</v>
      </c>
      <c r="AH31" s="166">
        <f t="shared" ca="1" si="42"/>
        <v>56138.582333653525</v>
      </c>
      <c r="AI31" s="166">
        <f t="shared" ca="1" si="42"/>
        <v>56455.998040010825</v>
      </c>
      <c r="AJ31" s="166">
        <f t="shared" ca="1" si="42"/>
        <v>56775.208460920119</v>
      </c>
      <c r="AK31" s="166">
        <f t="shared" ca="1" si="42"/>
        <v>57096.223743958399</v>
      </c>
      <c r="AL31" s="166">
        <f t="shared" ca="1" si="42"/>
        <v>67915.010218802592</v>
      </c>
      <c r="AM31" s="166">
        <f t="shared" ref="AM31:BR31" ca="1" si="43">AM28*AM30</f>
        <v>68299.011560566811</v>
      </c>
      <c r="AN31" s="166">
        <f t="shared" ca="1" si="43"/>
        <v>68685.184101746316</v>
      </c>
      <c r="AO31" s="166">
        <f t="shared" ca="1" si="43"/>
        <v>69073.540118618301</v>
      </c>
      <c r="AP31" s="166">
        <f t="shared" ca="1" si="43"/>
        <v>69464.091956871736</v>
      </c>
      <c r="AQ31" s="166">
        <f t="shared" ca="1" si="43"/>
        <v>69856.852031999981</v>
      </c>
      <c r="AR31" s="166">
        <f t="shared" ca="1" si="43"/>
        <v>70251.832829695355</v>
      </c>
      <c r="AS31" s="166">
        <f t="shared" ca="1" si="43"/>
        <v>70649.046906246149</v>
      </c>
      <c r="AT31" s="166">
        <f t="shared" ca="1" si="43"/>
        <v>60068.283097009247</v>
      </c>
      <c r="AU31" s="166">
        <f t="shared" ca="1" si="43"/>
        <v>60407.917902811561</v>
      </c>
      <c r="AV31" s="166">
        <f t="shared" ca="1" si="43"/>
        <v>60749.473053184491</v>
      </c>
      <c r="AW31" s="166">
        <f t="shared" ca="1" si="43"/>
        <v>61092.959406035458</v>
      </c>
      <c r="AX31" s="166">
        <f t="shared" ca="1" si="43"/>
        <v>72669.060934118752</v>
      </c>
      <c r="AY31" s="166">
        <f t="shared" ca="1" si="43"/>
        <v>73079.942369806464</v>
      </c>
      <c r="AZ31" s="166">
        <f t="shared" ca="1" si="43"/>
        <v>73493.146988868553</v>
      </c>
      <c r="BA31" s="166">
        <f t="shared" ca="1" si="43"/>
        <v>73908.687926921571</v>
      </c>
      <c r="BB31" s="166">
        <f t="shared" ca="1" si="43"/>
        <v>74326.578393852746</v>
      </c>
      <c r="BC31" s="166">
        <f t="shared" ca="1" si="43"/>
        <v>74746.831674239977</v>
      </c>
      <c r="BD31" s="166">
        <f t="shared" ca="1" si="43"/>
        <v>75169.461127774033</v>
      </c>
      <c r="BE31" s="166">
        <f t="shared" ca="1" si="43"/>
        <v>75594.480189683381</v>
      </c>
      <c r="BF31" s="166">
        <f t="shared" ca="1" si="43"/>
        <v>64273.062913799899</v>
      </c>
      <c r="BG31" s="166">
        <f t="shared" ca="1" si="43"/>
        <v>64636.472156008371</v>
      </c>
      <c r="BH31" s="166">
        <f t="shared" ca="1" si="43"/>
        <v>65001.936166907421</v>
      </c>
      <c r="BI31" s="166">
        <f t="shared" ca="1" si="43"/>
        <v>65369.466564457951</v>
      </c>
      <c r="BJ31" s="166">
        <f t="shared" ca="1" si="43"/>
        <v>77755.895199507067</v>
      </c>
      <c r="BK31" s="166">
        <f t="shared" ca="1" si="43"/>
        <v>78195.538335692938</v>
      </c>
      <c r="BL31" s="166">
        <f t="shared" ca="1" si="43"/>
        <v>78637.667278089371</v>
      </c>
      <c r="BM31" s="166">
        <f t="shared" ca="1" si="43"/>
        <v>79082.296081806082</v>
      </c>
      <c r="BN31" s="166">
        <f t="shared" ca="1" si="43"/>
        <v>79529.438881422451</v>
      </c>
      <c r="BO31" s="166">
        <f t="shared" ca="1" si="43"/>
        <v>79979.109891436776</v>
      </c>
      <c r="BP31" s="166">
        <f t="shared" ca="1" si="43"/>
        <v>80431.32340671822</v>
      </c>
      <c r="BQ31" s="166">
        <f t="shared" ca="1" si="43"/>
        <v>80886.09380296123</v>
      </c>
      <c r="BR31" s="166">
        <f t="shared" ca="1" si="43"/>
        <v>68772.177317765905</v>
      </c>
      <c r="BS31" s="166">
        <f t="shared" ref="BS31:CX31" ca="1" si="44">BS28*BS30</f>
        <v>69161.025206928971</v>
      </c>
      <c r="BT31" s="166">
        <f t="shared" ca="1" si="44"/>
        <v>69552.071698590938</v>
      </c>
      <c r="BU31" s="166">
        <f t="shared" ca="1" si="44"/>
        <v>69945.329223970009</v>
      </c>
      <c r="BV31" s="166">
        <f t="shared" ca="1" si="44"/>
        <v>83198.807863472583</v>
      </c>
      <c r="BW31" s="166">
        <f t="shared" ca="1" si="44"/>
        <v>83669.226019191454</v>
      </c>
      <c r="BX31" s="166">
        <f t="shared" ca="1" si="44"/>
        <v>84142.303987555642</v>
      </c>
      <c r="BY31" s="166">
        <f t="shared" ca="1" si="44"/>
        <v>84618.056807532528</v>
      </c>
      <c r="BZ31" s="166">
        <f t="shared" ca="1" si="44"/>
        <v>85096.499603122036</v>
      </c>
      <c r="CA31" s="166">
        <f t="shared" ca="1" si="44"/>
        <v>85577.647583837359</v>
      </c>
      <c r="CB31" s="166">
        <f t="shared" ca="1" si="44"/>
        <v>86061.516045188517</v>
      </c>
      <c r="CC31" s="166">
        <f t="shared" ca="1" si="44"/>
        <v>86548.120369168537</v>
      </c>
      <c r="CD31" s="166">
        <f t="shared" ca="1" si="44"/>
        <v>73586.229730009538</v>
      </c>
      <c r="CE31" s="166">
        <f t="shared" ca="1" si="44"/>
        <v>74002.296971414005</v>
      </c>
      <c r="CF31" s="166">
        <f t="shared" ca="1" si="44"/>
        <v>74420.716717492323</v>
      </c>
      <c r="CG31" s="166">
        <f t="shared" ca="1" si="44"/>
        <v>74841.502269647928</v>
      </c>
      <c r="CH31" s="166">
        <f t="shared" ca="1" si="44"/>
        <v>89022.724413915683</v>
      </c>
      <c r="CI31" s="166">
        <f t="shared" ca="1" si="44"/>
        <v>89526.071840534889</v>
      </c>
      <c r="CJ31" s="166">
        <f t="shared" ca="1" si="44"/>
        <v>90032.265266684568</v>
      </c>
      <c r="CK31" s="166">
        <f t="shared" ca="1" si="44"/>
        <v>90541.320784059833</v>
      </c>
      <c r="CL31" s="166">
        <f t="shared" ca="1" si="44"/>
        <v>91053.254575340601</v>
      </c>
      <c r="CM31" s="166">
        <f t="shared" ca="1" si="44"/>
        <v>91568.082914706014</v>
      </c>
      <c r="CN31" s="166">
        <f t="shared" ca="1" si="44"/>
        <v>92085.822168351748</v>
      </c>
      <c r="CO31" s="166">
        <f t="shared" ca="1" si="44"/>
        <v>92606.488795010358</v>
      </c>
      <c r="CP31" s="166">
        <f t="shared" ca="1" si="44"/>
        <v>78737.265811110236</v>
      </c>
      <c r="CQ31" s="166">
        <f t="shared" ca="1" si="44"/>
        <v>79182.457759413024</v>
      </c>
      <c r="CR31" s="166">
        <f t="shared" ca="1" si="44"/>
        <v>79630.166887716827</v>
      </c>
      <c r="CS31" s="166">
        <f t="shared" ca="1" si="44"/>
        <v>80080.407428523322</v>
      </c>
      <c r="CT31" s="166">
        <f t="shared" ca="1" si="44"/>
        <v>95254.315122889806</v>
      </c>
      <c r="CU31" s="166">
        <f t="shared" ca="1" si="44"/>
        <v>95792.896869372344</v>
      </c>
      <c r="CV31" s="166">
        <f t="shared" ca="1" si="44"/>
        <v>96334.523835352506</v>
      </c>
      <c r="CW31" s="166">
        <f t="shared" ca="1" si="44"/>
        <v>96879.213238944038</v>
      </c>
      <c r="CX31" s="166">
        <f t="shared" ca="1" si="44"/>
        <v>97426.982395614483</v>
      </c>
      <c r="CY31" s="166">
        <f t="shared" ref="CY31:DV31" ca="1" si="45">CY28*CY30</f>
        <v>97977.848718735462</v>
      </c>
      <c r="CZ31" s="166">
        <f t="shared" ca="1" si="45"/>
        <v>98531.829720136389</v>
      </c>
      <c r="DA31" s="166">
        <f t="shared" ca="1" si="45"/>
        <v>99088.943010661096</v>
      </c>
      <c r="DB31" s="166">
        <f t="shared" ca="1" si="45"/>
        <v>84248.874417887942</v>
      </c>
      <c r="DC31" s="166">
        <f t="shared" ca="1" si="45"/>
        <v>84725.229802571936</v>
      </c>
      <c r="DD31" s="166">
        <f t="shared" ca="1" si="45"/>
        <v>85204.278569857008</v>
      </c>
      <c r="DE31" s="166">
        <f t="shared" ca="1" si="45"/>
        <v>85686.035948519959</v>
      </c>
      <c r="DF31" s="166">
        <f t="shared" ca="1" si="45"/>
        <v>101922.11718149211</v>
      </c>
      <c r="DG31" s="166">
        <f t="shared" ca="1" si="45"/>
        <v>102498.39965022843</v>
      </c>
      <c r="DH31" s="166">
        <f t="shared" ca="1" si="45"/>
        <v>103077.94050382718</v>
      </c>
      <c r="DI31" s="166">
        <f t="shared" ca="1" si="45"/>
        <v>103660.75816567014</v>
      </c>
      <c r="DJ31" s="166">
        <f t="shared" ca="1" si="45"/>
        <v>104246.87116330749</v>
      </c>
      <c r="DK31" s="166">
        <f t="shared" ca="1" si="45"/>
        <v>104836.29812904693</v>
      </c>
      <c r="DL31" s="166">
        <f t="shared" ca="1" si="45"/>
        <v>105429.05780054592</v>
      </c>
      <c r="DM31" s="166">
        <f t="shared" ca="1" si="45"/>
        <v>106025.16902140736</v>
      </c>
      <c r="DN31" s="166">
        <f t="shared" ca="1" si="45"/>
        <v>90146.295627140105</v>
      </c>
      <c r="DO31" s="166">
        <f t="shared" ca="1" si="45"/>
        <v>90655.995888751961</v>
      </c>
      <c r="DP31" s="166">
        <f t="shared" ca="1" si="45"/>
        <v>91168.578069746989</v>
      </c>
      <c r="DQ31" s="166">
        <f t="shared" ca="1" si="45"/>
        <v>91684.05846491635</v>
      </c>
      <c r="DR31" s="166">
        <f t="shared" ca="1" si="45"/>
        <v>109056.66538419655</v>
      </c>
      <c r="DS31" s="166">
        <f t="shared" ca="1" si="45"/>
        <v>109673.2876257444</v>
      </c>
      <c r="DT31" s="166">
        <f t="shared" ca="1" si="45"/>
        <v>110293.39633909507</v>
      </c>
      <c r="DU31" s="166">
        <f t="shared" ca="1" si="45"/>
        <v>110917.01123726703</v>
      </c>
      <c r="DV31" s="166">
        <f t="shared" ca="1" si="45"/>
        <v>111544.152144739</v>
      </c>
      <c r="DW31" s="166"/>
      <c r="DX31" s="167">
        <f ca="1">SUM(G31:DW31)</f>
        <v>9068920.5907730963</v>
      </c>
    </row>
    <row r="32" spans="1:128" hidden="1" outlineLevel="1" x14ac:dyDescent="0.2">
      <c r="A32" s="165" t="str">
        <f ca="1">Language!A$594</f>
        <v>выручка от реализации, с НДС</v>
      </c>
      <c r="B32" s="160"/>
      <c r="C32" s="160" t="str">
        <f ca="1">CHOOSE(D32,CurName1,CurName2,CurName3)</f>
        <v>тыс. руб.</v>
      </c>
      <c r="D32" s="158">
        <f>D27</f>
        <v>1</v>
      </c>
      <c r="F32" s="154" t="s">
        <v>693</v>
      </c>
      <c r="G32" s="166">
        <f t="shared" ref="G32:BR32" ca="1" si="46">G31+G44+G45</f>
        <v>6220.8</v>
      </c>
      <c r="H32" s="166">
        <f t="shared" ca="1" si="46"/>
        <v>18767.919922877911</v>
      </c>
      <c r="I32" s="166">
        <f t="shared" ca="1" si="46"/>
        <v>28311.054706111565</v>
      </c>
      <c r="J32" s="166">
        <f t="shared" ca="1" si="46"/>
        <v>34798.047197821979</v>
      </c>
      <c r="K32" s="166">
        <f t="shared" ca="1" si="46"/>
        <v>41357.491400581021</v>
      </c>
      <c r="L32" s="166">
        <f t="shared" ca="1" si="46"/>
        <v>47989.999234405695</v>
      </c>
      <c r="M32" s="166">
        <f t="shared" ca="1" si="46"/>
        <v>54696.187222847628</v>
      </c>
      <c r="N32" s="166">
        <f t="shared" ca="1" si="46"/>
        <v>60182.43070389927</v>
      </c>
      <c r="O32" s="166">
        <f t="shared" ca="1" si="46"/>
        <v>71586.002159734649</v>
      </c>
      <c r="P32" s="166">
        <f t="shared" ca="1" si="46"/>
        <v>71990.759823648899</v>
      </c>
      <c r="Q32" s="166">
        <f t="shared" ca="1" si="46"/>
        <v>72397.806046241574</v>
      </c>
      <c r="R32" s="166">
        <f t="shared" ca="1" si="46"/>
        <v>72807.153767356198</v>
      </c>
      <c r="S32" s="166">
        <f t="shared" ca="1" si="46"/>
        <v>73218.816000000006</v>
      </c>
      <c r="T32" s="166">
        <f t="shared" ca="1" si="46"/>
        <v>73632.805830757672</v>
      </c>
      <c r="U32" s="166">
        <f t="shared" ca="1" si="46"/>
        <v>74049.13642020736</v>
      </c>
      <c r="V32" s="166">
        <f t="shared" ca="1" si="46"/>
        <v>62959.157757368441</v>
      </c>
      <c r="W32" s="166">
        <f t="shared" ca="1" si="46"/>
        <v>63315.137988797193</v>
      </c>
      <c r="X32" s="166">
        <f t="shared" ca="1" si="46"/>
        <v>63673.130984209471</v>
      </c>
      <c r="Y32" s="166">
        <f t="shared" ca="1" si="46"/>
        <v>64033.14812406549</v>
      </c>
      <c r="Z32" s="166">
        <f t="shared" ca="1" si="46"/>
        <v>76166.366600526264</v>
      </c>
      <c r="AA32" s="166">
        <f t="shared" ca="1" si="46"/>
        <v>76597.022310916043</v>
      </c>
      <c r="AB32" s="166">
        <f t="shared" ca="1" si="46"/>
        <v>77030.113011304304</v>
      </c>
      <c r="AC32" s="166">
        <f t="shared" ca="1" si="46"/>
        <v>77465.652469478475</v>
      </c>
      <c r="AD32" s="166">
        <f t="shared" ca="1" si="46"/>
        <v>77903.654531071123</v>
      </c>
      <c r="AE32" s="166">
        <f t="shared" ca="1" si="46"/>
        <v>78344.133119999999</v>
      </c>
      <c r="AF32" s="166">
        <f t="shared" ca="1" si="46"/>
        <v>78787.102238910695</v>
      </c>
      <c r="AG32" s="166">
        <f t="shared" ca="1" si="46"/>
        <v>79232.575969621874</v>
      </c>
      <c r="AH32" s="166">
        <f t="shared" ca="1" si="46"/>
        <v>67366.298800384233</v>
      </c>
      <c r="AI32" s="166">
        <f t="shared" ca="1" si="46"/>
        <v>67747.197648012996</v>
      </c>
      <c r="AJ32" s="166">
        <f t="shared" ca="1" si="46"/>
        <v>68130.250153104149</v>
      </c>
      <c r="AK32" s="166">
        <f t="shared" ca="1" si="46"/>
        <v>68515.468492750078</v>
      </c>
      <c r="AL32" s="166">
        <f t="shared" ca="1" si="46"/>
        <v>81498.012262563105</v>
      </c>
      <c r="AM32" s="166">
        <f t="shared" ca="1" si="46"/>
        <v>81958.81387268017</v>
      </c>
      <c r="AN32" s="166">
        <f t="shared" ca="1" si="46"/>
        <v>82422.220922095585</v>
      </c>
      <c r="AO32" s="166">
        <f t="shared" ca="1" si="46"/>
        <v>82888.248142341967</v>
      </c>
      <c r="AP32" s="166">
        <f t="shared" ca="1" si="46"/>
        <v>83356.910348246078</v>
      </c>
      <c r="AQ32" s="166">
        <f t="shared" ca="1" si="46"/>
        <v>83828.222438399971</v>
      </c>
      <c r="AR32" s="166">
        <f t="shared" ca="1" si="46"/>
        <v>84302.199395634423</v>
      </c>
      <c r="AS32" s="166">
        <f t="shared" ca="1" si="46"/>
        <v>84778.856287495379</v>
      </c>
      <c r="AT32" s="166">
        <f t="shared" ca="1" si="46"/>
        <v>72081.9397164111</v>
      </c>
      <c r="AU32" s="166">
        <f t="shared" ca="1" si="46"/>
        <v>72489.501483373868</v>
      </c>
      <c r="AV32" s="166">
        <f t="shared" ca="1" si="46"/>
        <v>72899.367663821395</v>
      </c>
      <c r="AW32" s="166">
        <f t="shared" ca="1" si="46"/>
        <v>73311.551287242546</v>
      </c>
      <c r="AX32" s="166">
        <f t="shared" ca="1" si="46"/>
        <v>87202.873120942502</v>
      </c>
      <c r="AY32" s="166">
        <f t="shared" ca="1" si="46"/>
        <v>87695.930843767754</v>
      </c>
      <c r="AZ32" s="166">
        <f t="shared" ca="1" si="46"/>
        <v>88191.776386642261</v>
      </c>
      <c r="BA32" s="166">
        <f t="shared" ca="1" si="46"/>
        <v>88690.425512305883</v>
      </c>
      <c r="BB32" s="166">
        <f t="shared" ca="1" si="46"/>
        <v>89191.894072623298</v>
      </c>
      <c r="BC32" s="166">
        <f t="shared" ca="1" si="46"/>
        <v>89696.198009087966</v>
      </c>
      <c r="BD32" s="166">
        <f t="shared" ca="1" si="46"/>
        <v>90203.353353328843</v>
      </c>
      <c r="BE32" s="166">
        <f t="shared" ca="1" si="46"/>
        <v>90713.376227620058</v>
      </c>
      <c r="BF32" s="166">
        <f t="shared" ca="1" si="46"/>
        <v>77127.675496559881</v>
      </c>
      <c r="BG32" s="166">
        <f t="shared" ca="1" si="46"/>
        <v>77563.766587210048</v>
      </c>
      <c r="BH32" s="166">
        <f t="shared" ca="1" si="46"/>
        <v>78002.323400288908</v>
      </c>
      <c r="BI32" s="166">
        <f t="shared" ca="1" si="46"/>
        <v>78443.359877349547</v>
      </c>
      <c r="BJ32" s="166">
        <f t="shared" ca="1" si="46"/>
        <v>93307.074239408481</v>
      </c>
      <c r="BK32" s="166">
        <f t="shared" ca="1" si="46"/>
        <v>93834.64600283152</v>
      </c>
      <c r="BL32" s="166">
        <f t="shared" ca="1" si="46"/>
        <v>94365.200733707243</v>
      </c>
      <c r="BM32" s="166">
        <f t="shared" ca="1" si="46"/>
        <v>94898.755298167292</v>
      </c>
      <c r="BN32" s="166">
        <f t="shared" ca="1" si="46"/>
        <v>95435.326657706944</v>
      </c>
      <c r="BO32" s="166">
        <f t="shared" ca="1" si="46"/>
        <v>95974.931869724125</v>
      </c>
      <c r="BP32" s="166">
        <f t="shared" ca="1" si="46"/>
        <v>96517.588088061864</v>
      </c>
      <c r="BQ32" s="166">
        <f t="shared" ca="1" si="46"/>
        <v>97063.312563553482</v>
      </c>
      <c r="BR32" s="166">
        <f t="shared" ca="1" si="46"/>
        <v>82526.612781319083</v>
      </c>
      <c r="BS32" s="166">
        <f t="shared" ref="BS32:DV32" ca="1" si="47">BS31+BS44+BS45</f>
        <v>82993.230248314765</v>
      </c>
      <c r="BT32" s="166">
        <f t="shared" ca="1" si="47"/>
        <v>83462.486038309129</v>
      </c>
      <c r="BU32" s="166">
        <f t="shared" ca="1" si="47"/>
        <v>83934.395068764017</v>
      </c>
      <c r="BV32" s="166">
        <f t="shared" ca="1" si="47"/>
        <v>99838.569436167105</v>
      </c>
      <c r="BW32" s="166">
        <f t="shared" ca="1" si="47"/>
        <v>100403.07122302975</v>
      </c>
      <c r="BX32" s="166">
        <f t="shared" ca="1" si="47"/>
        <v>100970.76478506677</v>
      </c>
      <c r="BY32" s="166">
        <f t="shared" ca="1" si="47"/>
        <v>101541.66816903904</v>
      </c>
      <c r="BZ32" s="166">
        <f t="shared" ca="1" si="47"/>
        <v>102115.79952374645</v>
      </c>
      <c r="CA32" s="166">
        <f t="shared" ca="1" si="47"/>
        <v>102693.17710060484</v>
      </c>
      <c r="CB32" s="166">
        <f t="shared" ca="1" si="47"/>
        <v>103273.81925422623</v>
      </c>
      <c r="CC32" s="166">
        <f t="shared" ca="1" si="47"/>
        <v>103857.74444300224</v>
      </c>
      <c r="CD32" s="166">
        <f t="shared" ca="1" si="47"/>
        <v>88303.47567601144</v>
      </c>
      <c r="CE32" s="166">
        <f t="shared" ca="1" si="47"/>
        <v>88802.756365696812</v>
      </c>
      <c r="CF32" s="166">
        <f t="shared" ca="1" si="47"/>
        <v>89304.860060990788</v>
      </c>
      <c r="CG32" s="166">
        <f t="shared" ca="1" si="47"/>
        <v>89809.802723577508</v>
      </c>
      <c r="CH32" s="166">
        <f t="shared" ca="1" si="47"/>
        <v>106827.26929669883</v>
      </c>
      <c r="CI32" s="166">
        <f t="shared" ca="1" si="47"/>
        <v>107431.28620864186</v>
      </c>
      <c r="CJ32" s="166">
        <f t="shared" ca="1" si="47"/>
        <v>108038.71832002148</v>
      </c>
      <c r="CK32" s="166">
        <f t="shared" ca="1" si="47"/>
        <v>108649.58494087181</v>
      </c>
      <c r="CL32" s="166">
        <f t="shared" ca="1" si="47"/>
        <v>109263.90549040872</v>
      </c>
      <c r="CM32" s="166">
        <f t="shared" ca="1" si="47"/>
        <v>109881.69949764722</v>
      </c>
      <c r="CN32" s="166">
        <f t="shared" ca="1" si="47"/>
        <v>110502.98660202209</v>
      </c>
      <c r="CO32" s="166">
        <f t="shared" ca="1" si="47"/>
        <v>111127.78655401243</v>
      </c>
      <c r="CP32" s="166">
        <f t="shared" ca="1" si="47"/>
        <v>94484.718973332288</v>
      </c>
      <c r="CQ32" s="166">
        <f t="shared" ca="1" si="47"/>
        <v>95018.949311295626</v>
      </c>
      <c r="CR32" s="166">
        <f t="shared" ca="1" si="47"/>
        <v>95556.200265260195</v>
      </c>
      <c r="CS32" s="166">
        <f t="shared" ca="1" si="47"/>
        <v>96096.488914227986</v>
      </c>
      <c r="CT32" s="166">
        <f t="shared" ca="1" si="47"/>
        <v>114305.17814746777</v>
      </c>
      <c r="CU32" s="166">
        <f t="shared" ca="1" si="47"/>
        <v>114951.47624324681</v>
      </c>
      <c r="CV32" s="166">
        <f t="shared" ca="1" si="47"/>
        <v>115601.42860242301</v>
      </c>
      <c r="CW32" s="166">
        <f t="shared" ca="1" si="47"/>
        <v>116255.05588673285</v>
      </c>
      <c r="CX32" s="166">
        <f t="shared" ca="1" si="47"/>
        <v>116912.37887473738</v>
      </c>
      <c r="CY32" s="166">
        <f t="shared" ca="1" si="47"/>
        <v>117573.41846248256</v>
      </c>
      <c r="CZ32" s="166">
        <f t="shared" ca="1" si="47"/>
        <v>118238.19566416366</v>
      </c>
      <c r="DA32" s="166">
        <f t="shared" ca="1" si="47"/>
        <v>118906.73161279332</v>
      </c>
      <c r="DB32" s="166">
        <f t="shared" ca="1" si="47"/>
        <v>101098.64930146553</v>
      </c>
      <c r="DC32" s="166">
        <f t="shared" ca="1" si="47"/>
        <v>101670.27576308632</v>
      </c>
      <c r="DD32" s="166">
        <f t="shared" ca="1" si="47"/>
        <v>102245.1342838284</v>
      </c>
      <c r="DE32" s="166">
        <f t="shared" ca="1" si="47"/>
        <v>102823.24313822394</v>
      </c>
      <c r="DF32" s="166">
        <f t="shared" ca="1" si="47"/>
        <v>122306.54061779054</v>
      </c>
      <c r="DG32" s="166">
        <f t="shared" ca="1" si="47"/>
        <v>122998.07958027412</v>
      </c>
      <c r="DH32" s="166">
        <f t="shared" ca="1" si="47"/>
        <v>123693.52860459262</v>
      </c>
      <c r="DI32" s="166">
        <f t="shared" ca="1" si="47"/>
        <v>124392.90979880416</v>
      </c>
      <c r="DJ32" s="166">
        <f t="shared" ca="1" si="47"/>
        <v>125096.24539596899</v>
      </c>
      <c r="DK32" s="166">
        <f t="shared" ca="1" si="47"/>
        <v>125803.55775485632</v>
      </c>
      <c r="DL32" s="166">
        <f t="shared" ca="1" si="47"/>
        <v>126514.86936065511</v>
      </c>
      <c r="DM32" s="166">
        <f t="shared" ca="1" si="47"/>
        <v>127230.20282568883</v>
      </c>
      <c r="DN32" s="166">
        <f t="shared" ca="1" si="47"/>
        <v>108175.55475256813</v>
      </c>
      <c r="DO32" s="166">
        <f t="shared" ca="1" si="47"/>
        <v>108787.19506650235</v>
      </c>
      <c r="DP32" s="166">
        <f t="shared" ca="1" si="47"/>
        <v>109402.29368369639</v>
      </c>
      <c r="DQ32" s="166">
        <f t="shared" ca="1" si="47"/>
        <v>110020.87015789963</v>
      </c>
      <c r="DR32" s="166">
        <f t="shared" ca="1" si="47"/>
        <v>130867.99846103585</v>
      </c>
      <c r="DS32" s="166">
        <f t="shared" ca="1" si="47"/>
        <v>131607.9451508933</v>
      </c>
      <c r="DT32" s="166">
        <f t="shared" ca="1" si="47"/>
        <v>132352.07560691409</v>
      </c>
      <c r="DU32" s="166">
        <f t="shared" ca="1" si="47"/>
        <v>133100.41348472043</v>
      </c>
      <c r="DV32" s="166">
        <f t="shared" ca="1" si="47"/>
        <v>133852.98257368681</v>
      </c>
      <c r="DW32" s="166"/>
      <c r="DX32" s="167">
        <f ca="1">SUM(G32:DW32)</f>
        <v>10882704.70892771</v>
      </c>
    </row>
    <row r="33" spans="1:128" hidden="1" outlineLevel="1" x14ac:dyDescent="0.2">
      <c r="A33" s="168" t="str">
        <f ca="1">Language!A$613</f>
        <v>дебиторская задолженность</v>
      </c>
      <c r="B33" s="147"/>
      <c r="C33" s="147" t="str">
        <f ca="1">CHOOSE(D33,CurName1,CurName2,CurName3)</f>
        <v>тыс. руб.</v>
      </c>
      <c r="D33" s="158">
        <f>D27</f>
        <v>1</v>
      </c>
      <c r="E33" s="154" t="s">
        <v>876</v>
      </c>
      <c r="F33" s="6" t="s">
        <v>3099</v>
      </c>
      <c r="G33" s="302">
        <f ca="1">IF(AND($B34=0,G$2&gt;1),F33,(G31+G44+G45)*$B34/Параметры!G$36)</f>
        <v>0</v>
      </c>
      <c r="H33" s="302">
        <f ca="1">IF(AND($B34=0,H$2&gt;1),G33,(H31+H44+H45)*$B34/Параметры!H$36)</f>
        <v>0</v>
      </c>
      <c r="I33" s="302">
        <f ca="1">IF(AND($B34=0,I$2&gt;1),H33,(I31+I44+I45)*$B34/Параметры!I$36)</f>
        <v>0</v>
      </c>
      <c r="J33" s="302">
        <f ca="1">IF(AND($B34=0,J$2&gt;1),I33,(J31+J44+J45)*$B34/Параметры!J$36)</f>
        <v>0</v>
      </c>
      <c r="K33" s="302">
        <f ca="1">IF(AND($B34=0,K$2&gt;1),J33,(K31+K44+K45)*$B34/Параметры!K$36)</f>
        <v>0</v>
      </c>
      <c r="L33" s="302">
        <f ca="1">IF(AND($B34=0,L$2&gt;1),K33,(L31+L44+L45)*$B34/Параметры!L$36)</f>
        <v>0</v>
      </c>
      <c r="M33" s="302">
        <f ca="1">IF(AND($B34=0,M$2&gt;1),L33,(M31+M44+M45)*$B34/Параметры!M$36)</f>
        <v>0</v>
      </c>
      <c r="N33" s="302">
        <f ca="1">IF(AND($B34=0,N$2&gt;1),M33,(N31+N44+N45)*$B34/Параметры!N$36)</f>
        <v>0</v>
      </c>
      <c r="O33" s="302">
        <f ca="1">IF(AND($B34=0,O$2&gt;1),N33,(O31+O44+O45)*$B34/Параметры!O$36)</f>
        <v>0</v>
      </c>
      <c r="P33" s="302">
        <f ca="1">IF(AND($B34=0,P$2&gt;1),O33,(P31+P44+P45)*$B34/Параметры!P$36)</f>
        <v>0</v>
      </c>
      <c r="Q33" s="302">
        <f ca="1">IF(AND($B34=0,Q$2&gt;1),P33,(Q31+Q44+Q45)*$B34/Параметры!Q$36)</f>
        <v>0</v>
      </c>
      <c r="R33" s="302">
        <f ca="1">IF(AND($B34=0,R$2&gt;1),Q33,(R31+R44+R45)*$B34/Параметры!R$36)</f>
        <v>0</v>
      </c>
      <c r="S33" s="302">
        <f ca="1">IF(AND($B34=0,S$2&gt;1),R33,(S31+S44+S45)*$B34/Параметры!S$36)</f>
        <v>0</v>
      </c>
      <c r="T33" s="302">
        <f ca="1">IF(AND($B34=0,T$2&gt;1),S33,(T31+T44+T45)*$B34/Параметры!T$36)</f>
        <v>0</v>
      </c>
      <c r="U33" s="302">
        <f ca="1">IF(AND($B34=0,U$2&gt;1),T33,(U31+U44+U45)*$B34/Параметры!U$36)</f>
        <v>0</v>
      </c>
      <c r="V33" s="302">
        <f ca="1">IF(AND($B34=0,V$2&gt;1),U33,(V31+V44+V45)*$B34/Параметры!V$36)</f>
        <v>0</v>
      </c>
      <c r="W33" s="302">
        <f ca="1">IF(AND($B34=0,W$2&gt;1),V33,(W31+W44+W45)*$B34/Параметры!W$36)</f>
        <v>0</v>
      </c>
      <c r="X33" s="302">
        <f ca="1">IF(AND($B34=0,X$2&gt;1),W33,(X31+X44+X45)*$B34/Параметры!X$36)</f>
        <v>0</v>
      </c>
      <c r="Y33" s="302">
        <f ca="1">IF(AND($B34=0,Y$2&gt;1),X33,(Y31+Y44+Y45)*$B34/Параметры!Y$36)</f>
        <v>0</v>
      </c>
      <c r="Z33" s="302">
        <f ca="1">IF(AND($B34=0,Z$2&gt;1),Y33,(Z31+Z44+Z45)*$B34/Параметры!Z$36)</f>
        <v>0</v>
      </c>
      <c r="AA33" s="302">
        <f ca="1">IF(AND($B34=0,AA$2&gt;1),Z33,(AA31+AA44+AA45)*$B34/Параметры!AA$36)</f>
        <v>0</v>
      </c>
      <c r="AB33" s="302">
        <f ca="1">IF(AND($B34=0,AB$2&gt;1),AA33,(AB31+AB44+AB45)*$B34/Параметры!AB$36)</f>
        <v>0</v>
      </c>
      <c r="AC33" s="302">
        <f ca="1">IF(AND($B34=0,AC$2&gt;1),AB33,(AC31+AC44+AC45)*$B34/Параметры!AC$36)</f>
        <v>0</v>
      </c>
      <c r="AD33" s="302">
        <f ca="1">IF(AND($B34=0,AD$2&gt;1),AC33,(AD31+AD44+AD45)*$B34/Параметры!AD$36)</f>
        <v>0</v>
      </c>
      <c r="AE33" s="302">
        <f ca="1">IF(AND($B34=0,AE$2&gt;1),AD33,(AE31+AE44+AE45)*$B34/Параметры!AE$36)</f>
        <v>0</v>
      </c>
      <c r="AF33" s="302">
        <f ca="1">IF(AND($B34=0,AF$2&gt;1),AE33,(AF31+AF44+AF45)*$B34/Параметры!AF$36)</f>
        <v>0</v>
      </c>
      <c r="AG33" s="302">
        <f ca="1">IF(AND($B34=0,AG$2&gt;1),AF33,(AG31+AG44+AG45)*$B34/Параметры!AG$36)</f>
        <v>0</v>
      </c>
      <c r="AH33" s="302">
        <f ca="1">IF(AND($B34=0,AH$2&gt;1),AG33,(AH31+AH44+AH45)*$B34/Параметры!AH$36)</f>
        <v>0</v>
      </c>
      <c r="AI33" s="302">
        <f ca="1">IF(AND($B34=0,AI$2&gt;1),AH33,(AI31+AI44+AI45)*$B34/Параметры!AI$36)</f>
        <v>0</v>
      </c>
      <c r="AJ33" s="302">
        <f ca="1">IF(AND($B34=0,AJ$2&gt;1),AI33,(AJ31+AJ44+AJ45)*$B34/Параметры!AJ$36)</f>
        <v>0</v>
      </c>
      <c r="AK33" s="302">
        <f ca="1">IF(AND($B34=0,AK$2&gt;1),AJ33,(AK31+AK44+AK45)*$B34/Параметры!AK$36)</f>
        <v>0</v>
      </c>
      <c r="AL33" s="302">
        <f ca="1">IF(AND($B34=0,AL$2&gt;1),AK33,(AL31+AL44+AL45)*$B34/Параметры!AL$36)</f>
        <v>0</v>
      </c>
      <c r="AM33" s="302">
        <f ca="1">IF(AND($B34=0,AM$2&gt;1),AL33,(AM31+AM44+AM45)*$B34/Параметры!AM$36)</f>
        <v>0</v>
      </c>
      <c r="AN33" s="302">
        <f ca="1">IF(AND($B34=0,AN$2&gt;1),AM33,(AN31+AN44+AN45)*$B34/Параметры!AN$36)</f>
        <v>0</v>
      </c>
      <c r="AO33" s="302">
        <f ca="1">IF(AND($B34=0,AO$2&gt;1),AN33,(AO31+AO44+AO45)*$B34/Параметры!AO$36)</f>
        <v>0</v>
      </c>
      <c r="AP33" s="302">
        <f ca="1">IF(AND($B34=0,AP$2&gt;1),AO33,(AP31+AP44+AP45)*$B34/Параметры!AP$36)</f>
        <v>0</v>
      </c>
      <c r="AQ33" s="302">
        <f ca="1">IF(AND($B34=0,AQ$2&gt;1),AP33,(AQ31+AQ44+AQ45)*$B34/Параметры!AQ$36)</f>
        <v>0</v>
      </c>
      <c r="AR33" s="302">
        <f ca="1">IF(AND($B34=0,AR$2&gt;1),AQ33,(AR31+AR44+AR45)*$B34/Параметры!AR$36)</f>
        <v>0</v>
      </c>
      <c r="AS33" s="302">
        <f ca="1">IF(AND($B34=0,AS$2&gt;1),AR33,(AS31+AS44+AS45)*$B34/Параметры!AS$36)</f>
        <v>0</v>
      </c>
      <c r="AT33" s="302">
        <f ca="1">IF(AND($B34=0,AT$2&gt;1),AS33,(AT31+AT44+AT45)*$B34/Параметры!AT$36)</f>
        <v>0</v>
      </c>
      <c r="AU33" s="302">
        <f ca="1">IF(AND($B34=0,AU$2&gt;1),AT33,(AU31+AU44+AU45)*$B34/Параметры!AU$36)</f>
        <v>0</v>
      </c>
      <c r="AV33" s="302">
        <f ca="1">IF(AND($B34=0,AV$2&gt;1),AU33,(AV31+AV44+AV45)*$B34/Параметры!AV$36)</f>
        <v>0</v>
      </c>
      <c r="AW33" s="302">
        <f ca="1">IF(AND($B34=0,AW$2&gt;1),AV33,(AW31+AW44+AW45)*$B34/Параметры!AW$36)</f>
        <v>0</v>
      </c>
      <c r="AX33" s="302">
        <f ca="1">IF(AND($B34=0,AX$2&gt;1),AW33,(AX31+AX44+AX45)*$B34/Параметры!AX$36)</f>
        <v>0</v>
      </c>
      <c r="AY33" s="302">
        <f ca="1">IF(AND($B34=0,AY$2&gt;1),AX33,(AY31+AY44+AY45)*$B34/Параметры!AY$36)</f>
        <v>0</v>
      </c>
      <c r="AZ33" s="302">
        <f ca="1">IF(AND($B34=0,AZ$2&gt;1),AY33,(AZ31+AZ44+AZ45)*$B34/Параметры!AZ$36)</f>
        <v>0</v>
      </c>
      <c r="BA33" s="302">
        <f ca="1">IF(AND($B34=0,BA$2&gt;1),AZ33,(BA31+BA44+BA45)*$B34/Параметры!BA$36)</f>
        <v>0</v>
      </c>
      <c r="BB33" s="302">
        <f ca="1">IF(AND($B34=0,BB$2&gt;1),BA33,(BB31+BB44+BB45)*$B34/Параметры!BB$36)</f>
        <v>0</v>
      </c>
      <c r="BC33" s="302">
        <f ca="1">IF(AND($B34=0,BC$2&gt;1),BB33,(BC31+BC44+BC45)*$B34/Параметры!BC$36)</f>
        <v>0</v>
      </c>
      <c r="BD33" s="302">
        <f ca="1">IF(AND($B34=0,BD$2&gt;1),BC33,(BD31+BD44+BD45)*$B34/Параметры!BD$36)</f>
        <v>0</v>
      </c>
      <c r="BE33" s="302">
        <f ca="1">IF(AND($B34=0,BE$2&gt;1),BD33,(BE31+BE44+BE45)*$B34/Параметры!BE$36)</f>
        <v>0</v>
      </c>
      <c r="BF33" s="302">
        <f ca="1">IF(AND($B34=0,BF$2&gt;1),BE33,(BF31+BF44+BF45)*$B34/Параметры!BF$36)</f>
        <v>0</v>
      </c>
      <c r="BG33" s="302">
        <f ca="1">IF(AND($B34=0,BG$2&gt;1),BF33,(BG31+BG44+BG45)*$B34/Параметры!BG$36)</f>
        <v>0</v>
      </c>
      <c r="BH33" s="302">
        <f ca="1">IF(AND($B34=0,BH$2&gt;1),BG33,(BH31+BH44+BH45)*$B34/Параметры!BH$36)</f>
        <v>0</v>
      </c>
      <c r="BI33" s="302">
        <f ca="1">IF(AND($B34=0,BI$2&gt;1),BH33,(BI31+BI44+BI45)*$B34/Параметры!BI$36)</f>
        <v>0</v>
      </c>
      <c r="BJ33" s="302">
        <f ca="1">IF(AND($B34=0,BJ$2&gt;1),BI33,(BJ31+BJ44+BJ45)*$B34/Параметры!BJ$36)</f>
        <v>0</v>
      </c>
      <c r="BK33" s="302">
        <f ca="1">IF(AND($B34=0,BK$2&gt;1),BJ33,(BK31+BK44+BK45)*$B34/Параметры!BK$36)</f>
        <v>0</v>
      </c>
      <c r="BL33" s="302">
        <f ca="1">IF(AND($B34=0,BL$2&gt;1),BK33,(BL31+BL44+BL45)*$B34/Параметры!BL$36)</f>
        <v>0</v>
      </c>
      <c r="BM33" s="302">
        <f ca="1">IF(AND($B34=0,BM$2&gt;1),BL33,(BM31+BM44+BM45)*$B34/Параметры!BM$36)</f>
        <v>0</v>
      </c>
      <c r="BN33" s="302">
        <f ca="1">IF(AND($B34=0,BN$2&gt;1),BM33,(BN31+BN44+BN45)*$B34/Параметры!BN$36)</f>
        <v>0</v>
      </c>
      <c r="BO33" s="302">
        <f ca="1">IF(AND($B34=0,BO$2&gt;1),BN33,(BO31+BO44+BO45)*$B34/Параметры!BO$36)</f>
        <v>0</v>
      </c>
      <c r="BP33" s="302">
        <f ca="1">IF(AND($B34=0,BP$2&gt;1),BO33,(BP31+BP44+BP45)*$B34/Параметры!BP$36)</f>
        <v>0</v>
      </c>
      <c r="BQ33" s="302">
        <f ca="1">IF(AND($B34=0,BQ$2&gt;1),BP33,(BQ31+BQ44+BQ45)*$B34/Параметры!BQ$36)</f>
        <v>0</v>
      </c>
      <c r="BR33" s="302">
        <f ca="1">IF(AND($B34=0,BR$2&gt;1),BQ33,(BR31+BR44+BR45)*$B34/Параметры!BR$36)</f>
        <v>0</v>
      </c>
      <c r="BS33" s="302">
        <f ca="1">IF(AND($B34=0,BS$2&gt;1),BR33,(BS31+BS44+BS45)*$B34/Параметры!BS$36)</f>
        <v>0</v>
      </c>
      <c r="BT33" s="302">
        <f ca="1">IF(AND($B34=0,BT$2&gt;1),BS33,(BT31+BT44+BT45)*$B34/Параметры!BT$36)</f>
        <v>0</v>
      </c>
      <c r="BU33" s="302">
        <f ca="1">IF(AND($B34=0,BU$2&gt;1),BT33,(BU31+BU44+BU45)*$B34/Параметры!BU$36)</f>
        <v>0</v>
      </c>
      <c r="BV33" s="302">
        <f ca="1">IF(AND($B34=0,BV$2&gt;1),BU33,(BV31+BV44+BV45)*$B34/Параметры!BV$36)</f>
        <v>0</v>
      </c>
      <c r="BW33" s="302">
        <f ca="1">IF(AND($B34=0,BW$2&gt;1),BV33,(BW31+BW44+BW45)*$B34/Параметры!BW$36)</f>
        <v>0</v>
      </c>
      <c r="BX33" s="302">
        <f ca="1">IF(AND($B34=0,BX$2&gt;1),BW33,(BX31+BX44+BX45)*$B34/Параметры!BX$36)</f>
        <v>0</v>
      </c>
      <c r="BY33" s="302">
        <f ca="1">IF(AND($B34=0,BY$2&gt;1),BX33,(BY31+BY44+BY45)*$B34/Параметры!BY$36)</f>
        <v>0</v>
      </c>
      <c r="BZ33" s="302">
        <f ca="1">IF(AND($B34=0,BZ$2&gt;1),BY33,(BZ31+BZ44+BZ45)*$B34/Параметры!BZ$36)</f>
        <v>0</v>
      </c>
      <c r="CA33" s="302">
        <f ca="1">IF(AND($B34=0,CA$2&gt;1),BZ33,(CA31+CA44+CA45)*$B34/Параметры!CA$36)</f>
        <v>0</v>
      </c>
      <c r="CB33" s="302">
        <f ca="1">IF(AND($B34=0,CB$2&gt;1),CA33,(CB31+CB44+CB45)*$B34/Параметры!CB$36)</f>
        <v>0</v>
      </c>
      <c r="CC33" s="302">
        <f ca="1">IF(AND($B34=0,CC$2&gt;1),CB33,(CC31+CC44+CC45)*$B34/Параметры!CC$36)</f>
        <v>0</v>
      </c>
      <c r="CD33" s="302">
        <f ca="1">IF(AND($B34=0,CD$2&gt;1),CC33,(CD31+CD44+CD45)*$B34/Параметры!CD$36)</f>
        <v>0</v>
      </c>
      <c r="CE33" s="302">
        <f ca="1">IF(AND($B34=0,CE$2&gt;1),CD33,(CE31+CE44+CE45)*$B34/Параметры!CE$36)</f>
        <v>0</v>
      </c>
      <c r="CF33" s="302">
        <f ca="1">IF(AND($B34=0,CF$2&gt;1),CE33,(CF31+CF44+CF45)*$B34/Параметры!CF$36)</f>
        <v>0</v>
      </c>
      <c r="CG33" s="302">
        <f ca="1">IF(AND($B34=0,CG$2&gt;1),CF33,(CG31+CG44+CG45)*$B34/Параметры!CG$36)</f>
        <v>0</v>
      </c>
      <c r="CH33" s="302">
        <f ca="1">IF(AND($B34=0,CH$2&gt;1),CG33,(CH31+CH44+CH45)*$B34/Параметры!CH$36)</f>
        <v>0</v>
      </c>
      <c r="CI33" s="302">
        <f ca="1">IF(AND($B34=0,CI$2&gt;1),CH33,(CI31+CI44+CI45)*$B34/Параметры!CI$36)</f>
        <v>0</v>
      </c>
      <c r="CJ33" s="302">
        <f ca="1">IF(AND($B34=0,CJ$2&gt;1),CI33,(CJ31+CJ44+CJ45)*$B34/Параметры!CJ$36)</f>
        <v>0</v>
      </c>
      <c r="CK33" s="302">
        <f ca="1">IF(AND($B34=0,CK$2&gt;1),CJ33,(CK31+CK44+CK45)*$B34/Параметры!CK$36)</f>
        <v>0</v>
      </c>
      <c r="CL33" s="302">
        <f ca="1">IF(AND($B34=0,CL$2&gt;1),CK33,(CL31+CL44+CL45)*$B34/Параметры!CL$36)</f>
        <v>0</v>
      </c>
      <c r="CM33" s="302">
        <f ca="1">IF(AND($B34=0,CM$2&gt;1),CL33,(CM31+CM44+CM45)*$B34/Параметры!CM$36)</f>
        <v>0</v>
      </c>
      <c r="CN33" s="302">
        <f ca="1">IF(AND($B34=0,CN$2&gt;1),CM33,(CN31+CN44+CN45)*$B34/Параметры!CN$36)</f>
        <v>0</v>
      </c>
      <c r="CO33" s="302">
        <f ca="1">IF(AND($B34=0,CO$2&gt;1),CN33,(CO31+CO44+CO45)*$B34/Параметры!CO$36)</f>
        <v>0</v>
      </c>
      <c r="CP33" s="302">
        <f ca="1">IF(AND($B34=0,CP$2&gt;1),CO33,(CP31+CP44+CP45)*$B34/Параметры!CP$36)</f>
        <v>0</v>
      </c>
      <c r="CQ33" s="302">
        <f ca="1">IF(AND($B34=0,CQ$2&gt;1),CP33,(CQ31+CQ44+CQ45)*$B34/Параметры!CQ$36)</f>
        <v>0</v>
      </c>
      <c r="CR33" s="302">
        <f ca="1">IF(AND($B34=0,CR$2&gt;1),CQ33,(CR31+CR44+CR45)*$B34/Параметры!CR$36)</f>
        <v>0</v>
      </c>
      <c r="CS33" s="302">
        <f ca="1">IF(AND($B34=0,CS$2&gt;1),CR33,(CS31+CS44+CS45)*$B34/Параметры!CS$36)</f>
        <v>0</v>
      </c>
      <c r="CT33" s="302">
        <f ca="1">IF(AND($B34=0,CT$2&gt;1),CS33,(CT31+CT44+CT45)*$B34/Параметры!CT$36)</f>
        <v>0</v>
      </c>
      <c r="CU33" s="302">
        <f ca="1">IF(AND($B34=0,CU$2&gt;1),CT33,(CU31+CU44+CU45)*$B34/Параметры!CU$36)</f>
        <v>0</v>
      </c>
      <c r="CV33" s="302">
        <f ca="1">IF(AND($B34=0,CV$2&gt;1),CU33,(CV31+CV44+CV45)*$B34/Параметры!CV$36)</f>
        <v>0</v>
      </c>
      <c r="CW33" s="302">
        <f ca="1">IF(AND($B34=0,CW$2&gt;1),CV33,(CW31+CW44+CW45)*$B34/Параметры!CW$36)</f>
        <v>0</v>
      </c>
      <c r="CX33" s="302">
        <f ca="1">IF(AND($B34=0,CX$2&gt;1),CW33,(CX31+CX44+CX45)*$B34/Параметры!CX$36)</f>
        <v>0</v>
      </c>
      <c r="CY33" s="302">
        <f ca="1">IF(AND($B34=0,CY$2&gt;1),CX33,(CY31+CY44+CY45)*$B34/Параметры!CY$36)</f>
        <v>0</v>
      </c>
      <c r="CZ33" s="302">
        <f ca="1">IF(AND($B34=0,CZ$2&gt;1),CY33,(CZ31+CZ44+CZ45)*$B34/Параметры!CZ$36)</f>
        <v>0</v>
      </c>
      <c r="DA33" s="302">
        <f ca="1">IF(AND($B34=0,DA$2&gt;1),CZ33,(DA31+DA44+DA45)*$B34/Параметры!DA$36)</f>
        <v>0</v>
      </c>
      <c r="DB33" s="302">
        <f ca="1">IF(AND($B34=0,DB$2&gt;1),DA33,(DB31+DB44+DB45)*$B34/Параметры!DB$36)</f>
        <v>0</v>
      </c>
      <c r="DC33" s="302">
        <f ca="1">IF(AND($B34=0,DC$2&gt;1),DB33,(DC31+DC44+DC45)*$B34/Параметры!DC$36)</f>
        <v>0</v>
      </c>
      <c r="DD33" s="302">
        <f ca="1">IF(AND($B34=0,DD$2&gt;1),DC33,(DD31+DD44+DD45)*$B34/Параметры!DD$36)</f>
        <v>0</v>
      </c>
      <c r="DE33" s="302">
        <f ca="1">IF(AND($B34=0,DE$2&gt;1),DD33,(DE31+DE44+DE45)*$B34/Параметры!DE$36)</f>
        <v>0</v>
      </c>
      <c r="DF33" s="302">
        <f ca="1">IF(AND($B34=0,DF$2&gt;1),DE33,(DF31+DF44+DF45)*$B34/Параметры!DF$36)</f>
        <v>0</v>
      </c>
      <c r="DG33" s="302">
        <f ca="1">IF(AND($B34=0,DG$2&gt;1),DF33,(DG31+DG44+DG45)*$B34/Параметры!DG$36)</f>
        <v>0</v>
      </c>
      <c r="DH33" s="302">
        <f ca="1">IF(AND($B34=0,DH$2&gt;1),DG33,(DH31+DH44+DH45)*$B34/Параметры!DH$36)</f>
        <v>0</v>
      </c>
      <c r="DI33" s="302">
        <f ca="1">IF(AND($B34=0,DI$2&gt;1),DH33,(DI31+DI44+DI45)*$B34/Параметры!DI$36)</f>
        <v>0</v>
      </c>
      <c r="DJ33" s="302">
        <f ca="1">IF(AND($B34=0,DJ$2&gt;1),DI33,(DJ31+DJ44+DJ45)*$B34/Параметры!DJ$36)</f>
        <v>0</v>
      </c>
      <c r="DK33" s="302">
        <f ca="1">IF(AND($B34=0,DK$2&gt;1),DJ33,(DK31+DK44+DK45)*$B34/Параметры!DK$36)</f>
        <v>0</v>
      </c>
      <c r="DL33" s="302">
        <f ca="1">IF(AND($B34=0,DL$2&gt;1),DK33,(DL31+DL44+DL45)*$B34/Параметры!DL$36)</f>
        <v>0</v>
      </c>
      <c r="DM33" s="302">
        <f ca="1">IF(AND($B34=0,DM$2&gt;1),DL33,(DM31+DM44+DM45)*$B34/Параметры!DM$36)</f>
        <v>0</v>
      </c>
      <c r="DN33" s="302">
        <f ca="1">IF(AND($B34=0,DN$2&gt;1),DM33,(DN31+DN44+DN45)*$B34/Параметры!DN$36)</f>
        <v>0</v>
      </c>
      <c r="DO33" s="302">
        <f ca="1">IF(AND($B34=0,DO$2&gt;1),DN33,(DO31+DO44+DO45)*$B34/Параметры!DO$36)</f>
        <v>0</v>
      </c>
      <c r="DP33" s="302">
        <f ca="1">IF(AND($B34=0,DP$2&gt;1),DO33,(DP31+DP44+DP45)*$B34/Параметры!DP$36)</f>
        <v>0</v>
      </c>
      <c r="DQ33" s="302">
        <f ca="1">IF(AND($B34=0,DQ$2&gt;1),DP33,(DQ31+DQ44+DQ45)*$B34/Параметры!DQ$36)</f>
        <v>0</v>
      </c>
      <c r="DR33" s="302">
        <f ca="1">IF(AND($B34=0,DR$2&gt;1),DQ33,(DR31+DR44+DR45)*$B34/Параметры!DR$36)</f>
        <v>0</v>
      </c>
      <c r="DS33" s="302">
        <f ca="1">IF(AND($B34=0,DS$2&gt;1),DR33,(DS31+DS44+DS45)*$B34/Параметры!DS$36)</f>
        <v>0</v>
      </c>
      <c r="DT33" s="302">
        <f ca="1">IF(AND($B34=0,DT$2&gt;1),DS33,(DT31+DT44+DT45)*$B34/Параметры!DT$36)</f>
        <v>0</v>
      </c>
      <c r="DU33" s="302">
        <f ca="1">IF(AND($B34=0,DU$2&gt;1),DT33,(DU31+DU44+DU45)*$B34/Параметры!DU$36)</f>
        <v>0</v>
      </c>
      <c r="DV33" s="302">
        <f ca="1">IF(AND($B34=0,DV$2&gt;1),DU33,(DV31+DV44+DV45)*$B34/Параметры!DV$36)</f>
        <v>0</v>
      </c>
      <c r="DW33" s="169"/>
      <c r="DX33" s="170"/>
    </row>
    <row r="34" spans="1:128" s="154" customFormat="1" hidden="1" outlineLevel="1" x14ac:dyDescent="0.2">
      <c r="A34" s="171" t="str">
        <f ca="1">Language!A$614</f>
        <v>средний период отсрочки платежа</v>
      </c>
      <c r="B34" s="303">
        <f>$B$505</f>
        <v>0</v>
      </c>
      <c r="C34" s="147" t="str">
        <f ca="1">Language!$A$1464</f>
        <v>дней</v>
      </c>
      <c r="F34" s="6" t="s">
        <v>3100</v>
      </c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169"/>
      <c r="BZ34" s="169"/>
      <c r="CA34" s="169"/>
      <c r="CB34" s="169"/>
      <c r="CC34" s="169"/>
      <c r="CD34" s="169"/>
      <c r="CE34" s="169"/>
      <c r="CF34" s="169"/>
      <c r="CG34" s="169"/>
      <c r="CH34" s="169"/>
      <c r="CI34" s="169"/>
      <c r="CJ34" s="169"/>
      <c r="CK34" s="169"/>
      <c r="CL34" s="169"/>
      <c r="CM34" s="169"/>
      <c r="CN34" s="169"/>
      <c r="CO34" s="169"/>
      <c r="CP34" s="169"/>
      <c r="CQ34" s="169"/>
      <c r="CR34" s="169"/>
      <c r="CS34" s="169"/>
      <c r="CT34" s="169"/>
      <c r="CU34" s="169"/>
      <c r="CV34" s="169"/>
      <c r="CW34" s="169"/>
      <c r="CX34" s="169"/>
      <c r="CY34" s="169"/>
      <c r="CZ34" s="169"/>
      <c r="DA34" s="169"/>
      <c r="DB34" s="169"/>
      <c r="DC34" s="169"/>
      <c r="DD34" s="169"/>
      <c r="DE34" s="169"/>
      <c r="DF34" s="169"/>
      <c r="DG34" s="169"/>
      <c r="DH34" s="169"/>
      <c r="DI34" s="169"/>
      <c r="DJ34" s="169"/>
      <c r="DK34" s="169"/>
      <c r="DL34" s="169"/>
      <c r="DM34" s="169"/>
      <c r="DN34" s="169"/>
      <c r="DO34" s="169"/>
      <c r="DP34" s="169"/>
      <c r="DQ34" s="169"/>
      <c r="DR34" s="169"/>
      <c r="DS34" s="169"/>
      <c r="DT34" s="169"/>
      <c r="DU34" s="169"/>
      <c r="DV34" s="169"/>
      <c r="DW34" s="169"/>
      <c r="DX34" s="170"/>
    </row>
    <row r="35" spans="1:128" hidden="1" outlineLevel="1" x14ac:dyDescent="0.2">
      <c r="A35" s="168" t="str">
        <f ca="1">Language!A$615</f>
        <v xml:space="preserve">авансы полученные </v>
      </c>
      <c r="B35" s="147"/>
      <c r="C35" s="147" t="str">
        <f ca="1">CHOOSE(D35,CurName1,CurName2,CurName3)</f>
        <v>тыс. руб.</v>
      </c>
      <c r="D35" s="158">
        <f>D27</f>
        <v>1</v>
      </c>
      <c r="E35" s="154" t="s">
        <v>877</v>
      </c>
      <c r="F35" s="6" t="s">
        <v>3099</v>
      </c>
      <c r="G35" s="304">
        <f ca="1">IF(OR(AND($B36=0,G$2&gt;1),G$2=Prj_Len),F35,(OFFSET(G31,0,1)+OFFSET(G44,0,1)+OFFSET(G45,0,1))*$B36/Параметры!G$36)</f>
        <v>0</v>
      </c>
      <c r="H35" s="304">
        <f ca="1">IF(OR(AND($B36=0,H$2&gt;1),H$2=Prj_Len),G35,(OFFSET(H31,0,1)+OFFSET(H44,0,1)+OFFSET(H45,0,1))*$B36/Параметры!H$36)</f>
        <v>0</v>
      </c>
      <c r="I35" s="304">
        <f ca="1">IF(OR(AND($B36=0,I$2&gt;1),I$2=Prj_Len),H35,(OFFSET(I31,0,1)+OFFSET(I44,0,1)+OFFSET(I45,0,1))*$B36/Параметры!I$36)</f>
        <v>0</v>
      </c>
      <c r="J35" s="304">
        <f ca="1">IF(OR(AND($B36=0,J$2&gt;1),J$2=Prj_Len),I35,(OFFSET(J31,0,1)+OFFSET(J44,0,1)+OFFSET(J45,0,1))*$B36/Параметры!J$36)</f>
        <v>0</v>
      </c>
      <c r="K35" s="304">
        <f ca="1">IF(OR(AND($B36=0,K$2&gt;1),K$2=Prj_Len),J35,(OFFSET(K31,0,1)+OFFSET(K44,0,1)+OFFSET(K45,0,1))*$B36/Параметры!K$36)</f>
        <v>0</v>
      </c>
      <c r="L35" s="304">
        <f ca="1">IF(OR(AND($B36=0,L$2&gt;1),L$2=Prj_Len),K35,(OFFSET(L31,0,1)+OFFSET(L44,0,1)+OFFSET(L45,0,1))*$B36/Параметры!L$36)</f>
        <v>0</v>
      </c>
      <c r="M35" s="304">
        <f ca="1">IF(OR(AND($B36=0,M$2&gt;1),M$2=Prj_Len),L35,(OFFSET(M31,0,1)+OFFSET(M44,0,1)+OFFSET(M45,0,1))*$B36/Параметры!M$36)</f>
        <v>0</v>
      </c>
      <c r="N35" s="304">
        <f ca="1">IF(OR(AND($B36=0,N$2&gt;1),N$2=Prj_Len),M35,(OFFSET(N31,0,1)+OFFSET(N44,0,1)+OFFSET(N45,0,1))*$B36/Параметры!N$36)</f>
        <v>0</v>
      </c>
      <c r="O35" s="304">
        <f ca="1">IF(OR(AND($B36=0,O$2&gt;1),O$2=Prj_Len),N35,(OFFSET(O31,0,1)+OFFSET(O44,0,1)+OFFSET(O45,0,1))*$B36/Параметры!O$36)</f>
        <v>0</v>
      </c>
      <c r="P35" s="304">
        <f ca="1">IF(OR(AND($B36=0,P$2&gt;1),P$2=Prj_Len),O35,(OFFSET(P31,0,1)+OFFSET(P44,0,1)+OFFSET(P45,0,1))*$B36/Параметры!P$36)</f>
        <v>0</v>
      </c>
      <c r="Q35" s="304">
        <f ca="1">IF(OR(AND($B36=0,Q$2&gt;1),Q$2=Prj_Len),P35,(OFFSET(Q31,0,1)+OFFSET(Q44,0,1)+OFFSET(Q45,0,1))*$B36/Параметры!Q$36)</f>
        <v>0</v>
      </c>
      <c r="R35" s="304">
        <f ca="1">IF(OR(AND($B36=0,R$2&gt;1),R$2=Prj_Len),Q35,(OFFSET(R31,0,1)+OFFSET(R44,0,1)+OFFSET(R45,0,1))*$B36/Параметры!R$36)</f>
        <v>0</v>
      </c>
      <c r="S35" s="304">
        <f ca="1">IF(OR(AND($B36=0,S$2&gt;1),S$2=Prj_Len),R35,(OFFSET(S31,0,1)+OFFSET(S44,0,1)+OFFSET(S45,0,1))*$B36/Параметры!S$36)</f>
        <v>0</v>
      </c>
      <c r="T35" s="304">
        <f ca="1">IF(OR(AND($B36=0,T$2&gt;1),T$2=Prj_Len),S35,(OFFSET(T31,0,1)+OFFSET(T44,0,1)+OFFSET(T45,0,1))*$B36/Параметры!T$36)</f>
        <v>0</v>
      </c>
      <c r="U35" s="304">
        <f ca="1">IF(OR(AND($B36=0,U$2&gt;1),U$2=Prj_Len),T35,(OFFSET(U31,0,1)+OFFSET(U44,0,1)+OFFSET(U45,0,1))*$B36/Параметры!U$36)</f>
        <v>0</v>
      </c>
      <c r="V35" s="304">
        <f ca="1">IF(OR(AND($B36=0,V$2&gt;1),V$2=Prj_Len),U35,(OFFSET(V31,0,1)+OFFSET(V44,0,1)+OFFSET(V45,0,1))*$B36/Параметры!V$36)</f>
        <v>0</v>
      </c>
      <c r="W35" s="304">
        <f ca="1">IF(OR(AND($B36=0,W$2&gt;1),W$2=Prj_Len),V35,(OFFSET(W31,0,1)+OFFSET(W44,0,1)+OFFSET(W45,0,1))*$B36/Параметры!W$36)</f>
        <v>0</v>
      </c>
      <c r="X35" s="304">
        <f ca="1">IF(OR(AND($B36=0,X$2&gt;1),X$2=Prj_Len),W35,(OFFSET(X31,0,1)+OFFSET(X44,0,1)+OFFSET(X45,0,1))*$B36/Параметры!X$36)</f>
        <v>0</v>
      </c>
      <c r="Y35" s="304">
        <f ca="1">IF(OR(AND($B36=0,Y$2&gt;1),Y$2=Prj_Len),X35,(OFFSET(Y31,0,1)+OFFSET(Y44,0,1)+OFFSET(Y45,0,1))*$B36/Параметры!Y$36)</f>
        <v>0</v>
      </c>
      <c r="Z35" s="304">
        <f ca="1">IF(OR(AND($B36=0,Z$2&gt;1),Z$2=Prj_Len),Y35,(OFFSET(Z31,0,1)+OFFSET(Z44,0,1)+OFFSET(Z45,0,1))*$B36/Параметры!Z$36)</f>
        <v>0</v>
      </c>
      <c r="AA35" s="304">
        <f ca="1">IF(OR(AND($B36=0,AA$2&gt;1),AA$2=Prj_Len),Z35,(OFFSET(AA31,0,1)+OFFSET(AA44,0,1)+OFFSET(AA45,0,1))*$B36/Параметры!AA$36)</f>
        <v>0</v>
      </c>
      <c r="AB35" s="304">
        <f ca="1">IF(OR(AND($B36=0,AB$2&gt;1),AB$2=Prj_Len),AA35,(OFFSET(AB31,0,1)+OFFSET(AB44,0,1)+OFFSET(AB45,0,1))*$B36/Параметры!AB$36)</f>
        <v>0</v>
      </c>
      <c r="AC35" s="304">
        <f ca="1">IF(OR(AND($B36=0,AC$2&gt;1),AC$2=Prj_Len),AB35,(OFFSET(AC31,0,1)+OFFSET(AC44,0,1)+OFFSET(AC45,0,1))*$B36/Параметры!AC$36)</f>
        <v>0</v>
      </c>
      <c r="AD35" s="304">
        <f ca="1">IF(OR(AND($B36=0,AD$2&gt;1),AD$2=Prj_Len),AC35,(OFFSET(AD31,0,1)+OFFSET(AD44,0,1)+OFFSET(AD45,0,1))*$B36/Параметры!AD$36)</f>
        <v>0</v>
      </c>
      <c r="AE35" s="304">
        <f ca="1">IF(OR(AND($B36=0,AE$2&gt;1),AE$2=Prj_Len),AD35,(OFFSET(AE31,0,1)+OFFSET(AE44,0,1)+OFFSET(AE45,0,1))*$B36/Параметры!AE$36)</f>
        <v>0</v>
      </c>
      <c r="AF35" s="304">
        <f ca="1">IF(OR(AND($B36=0,AF$2&gt;1),AF$2=Prj_Len),AE35,(OFFSET(AF31,0,1)+OFFSET(AF44,0,1)+OFFSET(AF45,0,1))*$B36/Параметры!AF$36)</f>
        <v>0</v>
      </c>
      <c r="AG35" s="304">
        <f ca="1">IF(OR(AND($B36=0,AG$2&gt;1),AG$2=Prj_Len),AF35,(OFFSET(AG31,0,1)+OFFSET(AG44,0,1)+OFFSET(AG45,0,1))*$B36/Параметры!AG$36)</f>
        <v>0</v>
      </c>
      <c r="AH35" s="304">
        <f ca="1">IF(OR(AND($B36=0,AH$2&gt;1),AH$2=Prj_Len),AG35,(OFFSET(AH31,0,1)+OFFSET(AH44,0,1)+OFFSET(AH45,0,1))*$B36/Параметры!AH$36)</f>
        <v>0</v>
      </c>
      <c r="AI35" s="304">
        <f ca="1">IF(OR(AND($B36=0,AI$2&gt;1),AI$2=Prj_Len),AH35,(OFFSET(AI31,0,1)+OFFSET(AI44,0,1)+OFFSET(AI45,0,1))*$B36/Параметры!AI$36)</f>
        <v>0</v>
      </c>
      <c r="AJ35" s="304">
        <f ca="1">IF(OR(AND($B36=0,AJ$2&gt;1),AJ$2=Prj_Len),AI35,(OFFSET(AJ31,0,1)+OFFSET(AJ44,0,1)+OFFSET(AJ45,0,1))*$B36/Параметры!AJ$36)</f>
        <v>0</v>
      </c>
      <c r="AK35" s="304">
        <f ca="1">IF(OR(AND($B36=0,AK$2&gt;1),AK$2=Prj_Len),AJ35,(OFFSET(AK31,0,1)+OFFSET(AK44,0,1)+OFFSET(AK45,0,1))*$B36/Параметры!AK$36)</f>
        <v>0</v>
      </c>
      <c r="AL35" s="304">
        <f ca="1">IF(OR(AND($B36=0,AL$2&gt;1),AL$2=Prj_Len),AK35,(OFFSET(AL31,0,1)+OFFSET(AL44,0,1)+OFFSET(AL45,0,1))*$B36/Параметры!AL$36)</f>
        <v>0</v>
      </c>
      <c r="AM35" s="304">
        <f ca="1">IF(OR(AND($B36=0,AM$2&gt;1),AM$2=Prj_Len),AL35,(OFFSET(AM31,0,1)+OFFSET(AM44,0,1)+OFFSET(AM45,0,1))*$B36/Параметры!AM$36)</f>
        <v>0</v>
      </c>
      <c r="AN35" s="304">
        <f ca="1">IF(OR(AND($B36=0,AN$2&gt;1),AN$2=Prj_Len),AM35,(OFFSET(AN31,0,1)+OFFSET(AN44,0,1)+OFFSET(AN45,0,1))*$B36/Параметры!AN$36)</f>
        <v>0</v>
      </c>
      <c r="AO35" s="304">
        <f ca="1">IF(OR(AND($B36=0,AO$2&gt;1),AO$2=Prj_Len),AN35,(OFFSET(AO31,0,1)+OFFSET(AO44,0,1)+OFFSET(AO45,0,1))*$B36/Параметры!AO$36)</f>
        <v>0</v>
      </c>
      <c r="AP35" s="304">
        <f ca="1">IF(OR(AND($B36=0,AP$2&gt;1),AP$2=Prj_Len),AO35,(OFFSET(AP31,0,1)+OFFSET(AP44,0,1)+OFFSET(AP45,0,1))*$B36/Параметры!AP$36)</f>
        <v>0</v>
      </c>
      <c r="AQ35" s="304">
        <f ca="1">IF(OR(AND($B36=0,AQ$2&gt;1),AQ$2=Prj_Len),AP35,(OFFSET(AQ31,0,1)+OFFSET(AQ44,0,1)+OFFSET(AQ45,0,1))*$B36/Параметры!AQ$36)</f>
        <v>0</v>
      </c>
      <c r="AR35" s="304">
        <f ca="1">IF(OR(AND($B36=0,AR$2&gt;1),AR$2=Prj_Len),AQ35,(OFFSET(AR31,0,1)+OFFSET(AR44,0,1)+OFFSET(AR45,0,1))*$B36/Параметры!AR$36)</f>
        <v>0</v>
      </c>
      <c r="AS35" s="304">
        <f ca="1">IF(OR(AND($B36=0,AS$2&gt;1),AS$2=Prj_Len),AR35,(OFFSET(AS31,0,1)+OFFSET(AS44,0,1)+OFFSET(AS45,0,1))*$B36/Параметры!AS$36)</f>
        <v>0</v>
      </c>
      <c r="AT35" s="304">
        <f ca="1">IF(OR(AND($B36=0,AT$2&gt;1),AT$2=Prj_Len),AS35,(OFFSET(AT31,0,1)+OFFSET(AT44,0,1)+OFFSET(AT45,0,1))*$B36/Параметры!AT$36)</f>
        <v>0</v>
      </c>
      <c r="AU35" s="304">
        <f ca="1">IF(OR(AND($B36=0,AU$2&gt;1),AU$2=Prj_Len),AT35,(OFFSET(AU31,0,1)+OFFSET(AU44,0,1)+OFFSET(AU45,0,1))*$B36/Параметры!AU$36)</f>
        <v>0</v>
      </c>
      <c r="AV35" s="304">
        <f ca="1">IF(OR(AND($B36=0,AV$2&gt;1),AV$2=Prj_Len),AU35,(OFFSET(AV31,0,1)+OFFSET(AV44,0,1)+OFFSET(AV45,0,1))*$B36/Параметры!AV$36)</f>
        <v>0</v>
      </c>
      <c r="AW35" s="304">
        <f ca="1">IF(OR(AND($B36=0,AW$2&gt;1),AW$2=Prj_Len),AV35,(OFFSET(AW31,0,1)+OFFSET(AW44,0,1)+OFFSET(AW45,0,1))*$B36/Параметры!AW$36)</f>
        <v>0</v>
      </c>
      <c r="AX35" s="304">
        <f ca="1">IF(OR(AND($B36=0,AX$2&gt;1),AX$2=Prj_Len),AW35,(OFFSET(AX31,0,1)+OFFSET(AX44,0,1)+OFFSET(AX45,0,1))*$B36/Параметры!AX$36)</f>
        <v>0</v>
      </c>
      <c r="AY35" s="304">
        <f ca="1">IF(OR(AND($B36=0,AY$2&gt;1),AY$2=Prj_Len),AX35,(OFFSET(AY31,0,1)+OFFSET(AY44,0,1)+OFFSET(AY45,0,1))*$B36/Параметры!AY$36)</f>
        <v>0</v>
      </c>
      <c r="AZ35" s="304">
        <f ca="1">IF(OR(AND($B36=0,AZ$2&gt;1),AZ$2=Prj_Len),AY35,(OFFSET(AZ31,0,1)+OFFSET(AZ44,0,1)+OFFSET(AZ45,0,1))*$B36/Параметры!AZ$36)</f>
        <v>0</v>
      </c>
      <c r="BA35" s="304">
        <f ca="1">IF(OR(AND($B36=0,BA$2&gt;1),BA$2=Prj_Len),AZ35,(OFFSET(BA31,0,1)+OFFSET(BA44,0,1)+OFFSET(BA45,0,1))*$B36/Параметры!BA$36)</f>
        <v>0</v>
      </c>
      <c r="BB35" s="304">
        <f ca="1">IF(OR(AND($B36=0,BB$2&gt;1),BB$2=Prj_Len),BA35,(OFFSET(BB31,0,1)+OFFSET(BB44,0,1)+OFFSET(BB45,0,1))*$B36/Параметры!BB$36)</f>
        <v>0</v>
      </c>
      <c r="BC35" s="304">
        <f ca="1">IF(OR(AND($B36=0,BC$2&gt;1),BC$2=Prj_Len),BB35,(OFFSET(BC31,0,1)+OFFSET(BC44,0,1)+OFFSET(BC45,0,1))*$B36/Параметры!BC$36)</f>
        <v>0</v>
      </c>
      <c r="BD35" s="304">
        <f ca="1">IF(OR(AND($B36=0,BD$2&gt;1),BD$2=Prj_Len),BC35,(OFFSET(BD31,0,1)+OFFSET(BD44,0,1)+OFFSET(BD45,0,1))*$B36/Параметры!BD$36)</f>
        <v>0</v>
      </c>
      <c r="BE35" s="304">
        <f ca="1">IF(OR(AND($B36=0,BE$2&gt;1),BE$2=Prj_Len),BD35,(OFFSET(BE31,0,1)+OFFSET(BE44,0,1)+OFFSET(BE45,0,1))*$B36/Параметры!BE$36)</f>
        <v>0</v>
      </c>
      <c r="BF35" s="304">
        <f ca="1">IF(OR(AND($B36=0,BF$2&gt;1),BF$2=Prj_Len),BE35,(OFFSET(BF31,0,1)+OFFSET(BF44,0,1)+OFFSET(BF45,0,1))*$B36/Параметры!BF$36)</f>
        <v>0</v>
      </c>
      <c r="BG35" s="304">
        <f ca="1">IF(OR(AND($B36=0,BG$2&gt;1),BG$2=Prj_Len),BF35,(OFFSET(BG31,0,1)+OFFSET(BG44,0,1)+OFFSET(BG45,0,1))*$B36/Параметры!BG$36)</f>
        <v>0</v>
      </c>
      <c r="BH35" s="304">
        <f ca="1">IF(OR(AND($B36=0,BH$2&gt;1),BH$2=Prj_Len),BG35,(OFFSET(BH31,0,1)+OFFSET(BH44,0,1)+OFFSET(BH45,0,1))*$B36/Параметры!BH$36)</f>
        <v>0</v>
      </c>
      <c r="BI35" s="304">
        <f ca="1">IF(OR(AND($B36=0,BI$2&gt;1),BI$2=Prj_Len),BH35,(OFFSET(BI31,0,1)+OFFSET(BI44,0,1)+OFFSET(BI45,0,1))*$B36/Параметры!BI$36)</f>
        <v>0</v>
      </c>
      <c r="BJ35" s="304">
        <f ca="1">IF(OR(AND($B36=0,BJ$2&gt;1),BJ$2=Prj_Len),BI35,(OFFSET(BJ31,0,1)+OFFSET(BJ44,0,1)+OFFSET(BJ45,0,1))*$B36/Параметры!BJ$36)</f>
        <v>0</v>
      </c>
      <c r="BK35" s="304">
        <f ca="1">IF(OR(AND($B36=0,BK$2&gt;1),BK$2=Prj_Len),BJ35,(OFFSET(BK31,0,1)+OFFSET(BK44,0,1)+OFFSET(BK45,0,1))*$B36/Параметры!BK$36)</f>
        <v>0</v>
      </c>
      <c r="BL35" s="304">
        <f ca="1">IF(OR(AND($B36=0,BL$2&gt;1),BL$2=Prj_Len),BK35,(OFFSET(BL31,0,1)+OFFSET(BL44,0,1)+OFFSET(BL45,0,1))*$B36/Параметры!BL$36)</f>
        <v>0</v>
      </c>
      <c r="BM35" s="304">
        <f ca="1">IF(OR(AND($B36=0,BM$2&gt;1),BM$2=Prj_Len),BL35,(OFFSET(BM31,0,1)+OFFSET(BM44,0,1)+OFFSET(BM45,0,1))*$B36/Параметры!BM$36)</f>
        <v>0</v>
      </c>
      <c r="BN35" s="304">
        <f ca="1">IF(OR(AND($B36=0,BN$2&gt;1),BN$2=Prj_Len),BM35,(OFFSET(BN31,0,1)+OFFSET(BN44,0,1)+OFFSET(BN45,0,1))*$B36/Параметры!BN$36)</f>
        <v>0</v>
      </c>
      <c r="BO35" s="304">
        <f ca="1">IF(OR(AND($B36=0,BO$2&gt;1),BO$2=Prj_Len),BN35,(OFFSET(BO31,0,1)+OFFSET(BO44,0,1)+OFFSET(BO45,0,1))*$B36/Параметры!BO$36)</f>
        <v>0</v>
      </c>
      <c r="BP35" s="304">
        <f ca="1">IF(OR(AND($B36=0,BP$2&gt;1),BP$2=Prj_Len),BO35,(OFFSET(BP31,0,1)+OFFSET(BP44,0,1)+OFFSET(BP45,0,1))*$B36/Параметры!BP$36)</f>
        <v>0</v>
      </c>
      <c r="BQ35" s="304">
        <f ca="1">IF(OR(AND($B36=0,BQ$2&gt;1),BQ$2=Prj_Len),BP35,(OFFSET(BQ31,0,1)+OFFSET(BQ44,0,1)+OFFSET(BQ45,0,1))*$B36/Параметры!BQ$36)</f>
        <v>0</v>
      </c>
      <c r="BR35" s="304">
        <f ca="1">IF(OR(AND($B36=0,BR$2&gt;1),BR$2=Prj_Len),BQ35,(OFFSET(BR31,0,1)+OFFSET(BR44,0,1)+OFFSET(BR45,0,1))*$B36/Параметры!BR$36)</f>
        <v>0</v>
      </c>
      <c r="BS35" s="304">
        <f ca="1">IF(OR(AND($B36=0,BS$2&gt;1),BS$2=Prj_Len),BR35,(OFFSET(BS31,0,1)+OFFSET(BS44,0,1)+OFFSET(BS45,0,1))*$B36/Параметры!BS$36)</f>
        <v>0</v>
      </c>
      <c r="BT35" s="304">
        <f ca="1">IF(OR(AND($B36=0,BT$2&gt;1),BT$2=Prj_Len),BS35,(OFFSET(BT31,0,1)+OFFSET(BT44,0,1)+OFFSET(BT45,0,1))*$B36/Параметры!BT$36)</f>
        <v>0</v>
      </c>
      <c r="BU35" s="304">
        <f ca="1">IF(OR(AND($B36=0,BU$2&gt;1),BU$2=Prj_Len),BT35,(OFFSET(BU31,0,1)+OFFSET(BU44,0,1)+OFFSET(BU45,0,1))*$B36/Параметры!BU$36)</f>
        <v>0</v>
      </c>
      <c r="BV35" s="304">
        <f ca="1">IF(OR(AND($B36=0,BV$2&gt;1),BV$2=Prj_Len),BU35,(OFFSET(BV31,0,1)+OFFSET(BV44,0,1)+OFFSET(BV45,0,1))*$B36/Параметры!BV$36)</f>
        <v>0</v>
      </c>
      <c r="BW35" s="304">
        <f ca="1">IF(OR(AND($B36=0,BW$2&gt;1),BW$2=Prj_Len),BV35,(OFFSET(BW31,0,1)+OFFSET(BW44,0,1)+OFFSET(BW45,0,1))*$B36/Параметры!BW$36)</f>
        <v>0</v>
      </c>
      <c r="BX35" s="304">
        <f ca="1">IF(OR(AND($B36=0,BX$2&gt;1),BX$2=Prj_Len),BW35,(OFFSET(BX31,0,1)+OFFSET(BX44,0,1)+OFFSET(BX45,0,1))*$B36/Параметры!BX$36)</f>
        <v>0</v>
      </c>
      <c r="BY35" s="304">
        <f ca="1">IF(OR(AND($B36=0,BY$2&gt;1),BY$2=Prj_Len),BX35,(OFFSET(BY31,0,1)+OFFSET(BY44,0,1)+OFFSET(BY45,0,1))*$B36/Параметры!BY$36)</f>
        <v>0</v>
      </c>
      <c r="BZ35" s="304">
        <f ca="1">IF(OR(AND($B36=0,BZ$2&gt;1),BZ$2=Prj_Len),BY35,(OFFSET(BZ31,0,1)+OFFSET(BZ44,0,1)+OFFSET(BZ45,0,1))*$B36/Параметры!BZ$36)</f>
        <v>0</v>
      </c>
      <c r="CA35" s="304">
        <f ca="1">IF(OR(AND($B36=0,CA$2&gt;1),CA$2=Prj_Len),BZ35,(OFFSET(CA31,0,1)+OFFSET(CA44,0,1)+OFFSET(CA45,0,1))*$B36/Параметры!CA$36)</f>
        <v>0</v>
      </c>
      <c r="CB35" s="304">
        <f ca="1">IF(OR(AND($B36=0,CB$2&gt;1),CB$2=Prj_Len),CA35,(OFFSET(CB31,0,1)+OFFSET(CB44,0,1)+OFFSET(CB45,0,1))*$B36/Параметры!CB$36)</f>
        <v>0</v>
      </c>
      <c r="CC35" s="304">
        <f ca="1">IF(OR(AND($B36=0,CC$2&gt;1),CC$2=Prj_Len),CB35,(OFFSET(CC31,0,1)+OFFSET(CC44,0,1)+OFFSET(CC45,0,1))*$B36/Параметры!CC$36)</f>
        <v>0</v>
      </c>
      <c r="CD35" s="304">
        <f ca="1">IF(OR(AND($B36=0,CD$2&gt;1),CD$2=Prj_Len),CC35,(OFFSET(CD31,0,1)+OFFSET(CD44,0,1)+OFFSET(CD45,0,1))*$B36/Параметры!CD$36)</f>
        <v>0</v>
      </c>
      <c r="CE35" s="304">
        <f ca="1">IF(OR(AND($B36=0,CE$2&gt;1),CE$2=Prj_Len),CD35,(OFFSET(CE31,0,1)+OFFSET(CE44,0,1)+OFFSET(CE45,0,1))*$B36/Параметры!CE$36)</f>
        <v>0</v>
      </c>
      <c r="CF35" s="304">
        <f ca="1">IF(OR(AND($B36=0,CF$2&gt;1),CF$2=Prj_Len),CE35,(OFFSET(CF31,0,1)+OFFSET(CF44,0,1)+OFFSET(CF45,0,1))*$B36/Параметры!CF$36)</f>
        <v>0</v>
      </c>
      <c r="CG35" s="304">
        <f ca="1">IF(OR(AND($B36=0,CG$2&gt;1),CG$2=Prj_Len),CF35,(OFFSET(CG31,0,1)+OFFSET(CG44,0,1)+OFFSET(CG45,0,1))*$B36/Параметры!CG$36)</f>
        <v>0</v>
      </c>
      <c r="CH35" s="304">
        <f ca="1">IF(OR(AND($B36=0,CH$2&gt;1),CH$2=Prj_Len),CG35,(OFFSET(CH31,0,1)+OFFSET(CH44,0,1)+OFFSET(CH45,0,1))*$B36/Параметры!CH$36)</f>
        <v>0</v>
      </c>
      <c r="CI35" s="304">
        <f ca="1">IF(OR(AND($B36=0,CI$2&gt;1),CI$2=Prj_Len),CH35,(OFFSET(CI31,0,1)+OFFSET(CI44,0,1)+OFFSET(CI45,0,1))*$B36/Параметры!CI$36)</f>
        <v>0</v>
      </c>
      <c r="CJ35" s="304">
        <f ca="1">IF(OR(AND($B36=0,CJ$2&gt;1),CJ$2=Prj_Len),CI35,(OFFSET(CJ31,0,1)+OFFSET(CJ44,0,1)+OFFSET(CJ45,0,1))*$B36/Параметры!CJ$36)</f>
        <v>0</v>
      </c>
      <c r="CK35" s="304">
        <f ca="1">IF(OR(AND($B36=0,CK$2&gt;1),CK$2=Prj_Len),CJ35,(OFFSET(CK31,0,1)+OFFSET(CK44,0,1)+OFFSET(CK45,0,1))*$B36/Параметры!CK$36)</f>
        <v>0</v>
      </c>
      <c r="CL35" s="304">
        <f ca="1">IF(OR(AND($B36=0,CL$2&gt;1),CL$2=Prj_Len),CK35,(OFFSET(CL31,0,1)+OFFSET(CL44,0,1)+OFFSET(CL45,0,1))*$B36/Параметры!CL$36)</f>
        <v>0</v>
      </c>
      <c r="CM35" s="304">
        <f ca="1">IF(OR(AND($B36=0,CM$2&gt;1),CM$2=Prj_Len),CL35,(OFFSET(CM31,0,1)+OFFSET(CM44,0,1)+OFFSET(CM45,0,1))*$B36/Параметры!CM$36)</f>
        <v>0</v>
      </c>
      <c r="CN35" s="304">
        <f ca="1">IF(OR(AND($B36=0,CN$2&gt;1),CN$2=Prj_Len),CM35,(OFFSET(CN31,0,1)+OFFSET(CN44,0,1)+OFFSET(CN45,0,1))*$B36/Параметры!CN$36)</f>
        <v>0</v>
      </c>
      <c r="CO35" s="304">
        <f ca="1">IF(OR(AND($B36=0,CO$2&gt;1),CO$2=Prj_Len),CN35,(OFFSET(CO31,0,1)+OFFSET(CO44,0,1)+OFFSET(CO45,0,1))*$B36/Параметры!CO$36)</f>
        <v>0</v>
      </c>
      <c r="CP35" s="304">
        <f ca="1">IF(OR(AND($B36=0,CP$2&gt;1),CP$2=Prj_Len),CO35,(OFFSET(CP31,0,1)+OFFSET(CP44,0,1)+OFFSET(CP45,0,1))*$B36/Параметры!CP$36)</f>
        <v>0</v>
      </c>
      <c r="CQ35" s="304">
        <f ca="1">IF(OR(AND($B36=0,CQ$2&gt;1),CQ$2=Prj_Len),CP35,(OFFSET(CQ31,0,1)+OFFSET(CQ44,0,1)+OFFSET(CQ45,0,1))*$B36/Параметры!CQ$36)</f>
        <v>0</v>
      </c>
      <c r="CR35" s="304">
        <f ca="1">IF(OR(AND($B36=0,CR$2&gt;1),CR$2=Prj_Len),CQ35,(OFFSET(CR31,0,1)+OFFSET(CR44,0,1)+OFFSET(CR45,0,1))*$B36/Параметры!CR$36)</f>
        <v>0</v>
      </c>
      <c r="CS35" s="304">
        <f ca="1">IF(OR(AND($B36=0,CS$2&gt;1),CS$2=Prj_Len),CR35,(OFFSET(CS31,0,1)+OFFSET(CS44,0,1)+OFFSET(CS45,0,1))*$B36/Параметры!CS$36)</f>
        <v>0</v>
      </c>
      <c r="CT35" s="304">
        <f ca="1">IF(OR(AND($B36=0,CT$2&gt;1),CT$2=Prj_Len),CS35,(OFFSET(CT31,0,1)+OFFSET(CT44,0,1)+OFFSET(CT45,0,1))*$B36/Параметры!CT$36)</f>
        <v>0</v>
      </c>
      <c r="CU35" s="304">
        <f ca="1">IF(OR(AND($B36=0,CU$2&gt;1),CU$2=Prj_Len),CT35,(OFFSET(CU31,0,1)+OFFSET(CU44,0,1)+OFFSET(CU45,0,1))*$B36/Параметры!CU$36)</f>
        <v>0</v>
      </c>
      <c r="CV35" s="304">
        <f ca="1">IF(OR(AND($B36=0,CV$2&gt;1),CV$2=Prj_Len),CU35,(OFFSET(CV31,0,1)+OFFSET(CV44,0,1)+OFFSET(CV45,0,1))*$B36/Параметры!CV$36)</f>
        <v>0</v>
      </c>
      <c r="CW35" s="304">
        <f ca="1">IF(OR(AND($B36=0,CW$2&gt;1),CW$2=Prj_Len),CV35,(OFFSET(CW31,0,1)+OFFSET(CW44,0,1)+OFFSET(CW45,0,1))*$B36/Параметры!CW$36)</f>
        <v>0</v>
      </c>
      <c r="CX35" s="304">
        <f ca="1">IF(OR(AND($B36=0,CX$2&gt;1),CX$2=Prj_Len),CW35,(OFFSET(CX31,0,1)+OFFSET(CX44,0,1)+OFFSET(CX45,0,1))*$B36/Параметры!CX$36)</f>
        <v>0</v>
      </c>
      <c r="CY35" s="304">
        <f ca="1">IF(OR(AND($B36=0,CY$2&gt;1),CY$2=Prj_Len),CX35,(OFFSET(CY31,0,1)+OFFSET(CY44,0,1)+OFFSET(CY45,0,1))*$B36/Параметры!CY$36)</f>
        <v>0</v>
      </c>
      <c r="CZ35" s="304">
        <f ca="1">IF(OR(AND($B36=0,CZ$2&gt;1),CZ$2=Prj_Len),CY35,(OFFSET(CZ31,0,1)+OFFSET(CZ44,0,1)+OFFSET(CZ45,0,1))*$B36/Параметры!CZ$36)</f>
        <v>0</v>
      </c>
      <c r="DA35" s="304">
        <f ca="1">IF(OR(AND($B36=0,DA$2&gt;1),DA$2=Prj_Len),CZ35,(OFFSET(DA31,0,1)+OFFSET(DA44,0,1)+OFFSET(DA45,0,1))*$B36/Параметры!DA$36)</f>
        <v>0</v>
      </c>
      <c r="DB35" s="304">
        <f ca="1">IF(OR(AND($B36=0,DB$2&gt;1),DB$2=Prj_Len),DA35,(OFFSET(DB31,0,1)+OFFSET(DB44,0,1)+OFFSET(DB45,0,1))*$B36/Параметры!DB$36)</f>
        <v>0</v>
      </c>
      <c r="DC35" s="304">
        <f ca="1">IF(OR(AND($B36=0,DC$2&gt;1),DC$2=Prj_Len),DB35,(OFFSET(DC31,0,1)+OFFSET(DC44,0,1)+OFFSET(DC45,0,1))*$B36/Параметры!DC$36)</f>
        <v>0</v>
      </c>
      <c r="DD35" s="304">
        <f ca="1">IF(OR(AND($B36=0,DD$2&gt;1),DD$2=Prj_Len),DC35,(OFFSET(DD31,0,1)+OFFSET(DD44,0,1)+OFFSET(DD45,0,1))*$B36/Параметры!DD$36)</f>
        <v>0</v>
      </c>
      <c r="DE35" s="304">
        <f ca="1">IF(OR(AND($B36=0,DE$2&gt;1),DE$2=Prj_Len),DD35,(OFFSET(DE31,0,1)+OFFSET(DE44,0,1)+OFFSET(DE45,0,1))*$B36/Параметры!DE$36)</f>
        <v>0</v>
      </c>
      <c r="DF35" s="304">
        <f ca="1">IF(OR(AND($B36=0,DF$2&gt;1),DF$2=Prj_Len),DE35,(OFFSET(DF31,0,1)+OFFSET(DF44,0,1)+OFFSET(DF45,0,1))*$B36/Параметры!DF$36)</f>
        <v>0</v>
      </c>
      <c r="DG35" s="304">
        <f ca="1">IF(OR(AND($B36=0,DG$2&gt;1),DG$2=Prj_Len),DF35,(OFFSET(DG31,0,1)+OFFSET(DG44,0,1)+OFFSET(DG45,0,1))*$B36/Параметры!DG$36)</f>
        <v>0</v>
      </c>
      <c r="DH35" s="304">
        <f ca="1">IF(OR(AND($B36=0,DH$2&gt;1),DH$2=Prj_Len),DG35,(OFFSET(DH31,0,1)+OFFSET(DH44,0,1)+OFFSET(DH45,0,1))*$B36/Параметры!DH$36)</f>
        <v>0</v>
      </c>
      <c r="DI35" s="304">
        <f ca="1">IF(OR(AND($B36=0,DI$2&gt;1),DI$2=Prj_Len),DH35,(OFFSET(DI31,0,1)+OFFSET(DI44,0,1)+OFFSET(DI45,0,1))*$B36/Параметры!DI$36)</f>
        <v>0</v>
      </c>
      <c r="DJ35" s="304">
        <f ca="1">IF(OR(AND($B36=0,DJ$2&gt;1),DJ$2=Prj_Len),DI35,(OFFSET(DJ31,0,1)+OFFSET(DJ44,0,1)+OFFSET(DJ45,0,1))*$B36/Параметры!DJ$36)</f>
        <v>0</v>
      </c>
      <c r="DK35" s="304">
        <f ca="1">IF(OR(AND($B36=0,DK$2&gt;1),DK$2=Prj_Len),DJ35,(OFFSET(DK31,0,1)+OFFSET(DK44,0,1)+OFFSET(DK45,0,1))*$B36/Параметры!DK$36)</f>
        <v>0</v>
      </c>
      <c r="DL35" s="304">
        <f ca="1">IF(OR(AND($B36=0,DL$2&gt;1),DL$2=Prj_Len),DK35,(OFFSET(DL31,0,1)+OFFSET(DL44,0,1)+OFFSET(DL45,0,1))*$B36/Параметры!DL$36)</f>
        <v>0</v>
      </c>
      <c r="DM35" s="304">
        <f ca="1">IF(OR(AND($B36=0,DM$2&gt;1),DM$2=Prj_Len),DL35,(OFFSET(DM31,0,1)+OFFSET(DM44,0,1)+OFFSET(DM45,0,1))*$B36/Параметры!DM$36)</f>
        <v>0</v>
      </c>
      <c r="DN35" s="304">
        <f ca="1">IF(OR(AND($B36=0,DN$2&gt;1),DN$2=Prj_Len),DM35,(OFFSET(DN31,0,1)+OFFSET(DN44,0,1)+OFFSET(DN45,0,1))*$B36/Параметры!DN$36)</f>
        <v>0</v>
      </c>
      <c r="DO35" s="304">
        <f ca="1">IF(OR(AND($B36=0,DO$2&gt;1),DO$2=Prj_Len),DN35,(OFFSET(DO31,0,1)+OFFSET(DO44,0,1)+OFFSET(DO45,0,1))*$B36/Параметры!DO$36)</f>
        <v>0</v>
      </c>
      <c r="DP35" s="304">
        <f ca="1">IF(OR(AND($B36=0,DP$2&gt;1),DP$2=Prj_Len),DO35,(OFFSET(DP31,0,1)+OFFSET(DP44,0,1)+OFFSET(DP45,0,1))*$B36/Параметры!DP$36)</f>
        <v>0</v>
      </c>
      <c r="DQ35" s="304">
        <f ca="1">IF(OR(AND($B36=0,DQ$2&gt;1),DQ$2=Prj_Len),DP35,(OFFSET(DQ31,0,1)+OFFSET(DQ44,0,1)+OFFSET(DQ45,0,1))*$B36/Параметры!DQ$36)</f>
        <v>0</v>
      </c>
      <c r="DR35" s="304">
        <f ca="1">IF(OR(AND($B36=0,DR$2&gt;1),DR$2=Prj_Len),DQ35,(OFFSET(DR31,0,1)+OFFSET(DR44,0,1)+OFFSET(DR45,0,1))*$B36/Параметры!DR$36)</f>
        <v>0</v>
      </c>
      <c r="DS35" s="304">
        <f ca="1">IF(OR(AND($B36=0,DS$2&gt;1),DS$2=Prj_Len),DR35,(OFFSET(DS31,0,1)+OFFSET(DS44,0,1)+OFFSET(DS45,0,1))*$B36/Параметры!DS$36)</f>
        <v>0</v>
      </c>
      <c r="DT35" s="304">
        <f ca="1">IF(OR(AND($B36=0,DT$2&gt;1),DT$2=Prj_Len),DS35,(OFFSET(DT31,0,1)+OFFSET(DT44,0,1)+OFFSET(DT45,0,1))*$B36/Параметры!DT$36)</f>
        <v>0</v>
      </c>
      <c r="DU35" s="304">
        <f ca="1">IF(OR(AND($B36=0,DU$2&gt;1),DU$2=Prj_Len),DT35,(OFFSET(DU31,0,1)+OFFSET(DU44,0,1)+OFFSET(DU45,0,1))*$B36/Параметры!DU$36)</f>
        <v>0</v>
      </c>
      <c r="DV35" s="304">
        <f ca="1">IF(OR(AND($B36=0,DV$2&gt;1),DV$2=Prj_Len),DU35,(OFFSET(DV31,0,1)+OFFSET(DV44,0,1)+OFFSET(DV45,0,1))*$B36/Параметры!DV$36)</f>
        <v>0</v>
      </c>
      <c r="DW35" s="172"/>
      <c r="DX35" s="170"/>
    </row>
    <row r="36" spans="1:128" s="154" customFormat="1" hidden="1" outlineLevel="1" x14ac:dyDescent="0.2">
      <c r="A36" s="171" t="str">
        <f ca="1">Language!A$616</f>
        <v>средний период предоплаты</v>
      </c>
      <c r="B36" s="303">
        <f ca="1">$B$511</f>
        <v>0</v>
      </c>
      <c r="C36" s="147" t="str">
        <f ca="1">Language!$A$1464</f>
        <v>дней</v>
      </c>
      <c r="F36" s="6" t="s">
        <v>3100</v>
      </c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169"/>
      <c r="BB36" s="169"/>
      <c r="BC36" s="169"/>
      <c r="BD36" s="169"/>
      <c r="BE36" s="169"/>
      <c r="BF36" s="169"/>
      <c r="BG36" s="169"/>
      <c r="BH36" s="169"/>
      <c r="BI36" s="169"/>
      <c r="BJ36" s="169"/>
      <c r="BK36" s="169"/>
      <c r="BL36" s="169"/>
      <c r="BM36" s="169"/>
      <c r="BN36" s="169"/>
      <c r="BO36" s="169"/>
      <c r="BP36" s="169"/>
      <c r="BQ36" s="169"/>
      <c r="BR36" s="169"/>
      <c r="BS36" s="169"/>
      <c r="BT36" s="169"/>
      <c r="BU36" s="169"/>
      <c r="BV36" s="169"/>
      <c r="BW36" s="169"/>
      <c r="BX36" s="169"/>
      <c r="BY36" s="169"/>
      <c r="BZ36" s="169"/>
      <c r="CA36" s="169"/>
      <c r="CB36" s="169"/>
      <c r="CC36" s="169"/>
      <c r="CD36" s="169"/>
      <c r="CE36" s="169"/>
      <c r="CF36" s="169"/>
      <c r="CG36" s="169"/>
      <c r="CH36" s="169"/>
      <c r="CI36" s="169"/>
      <c r="CJ36" s="169"/>
      <c r="CK36" s="169"/>
      <c r="CL36" s="169"/>
      <c r="CM36" s="169"/>
      <c r="CN36" s="169"/>
      <c r="CO36" s="169"/>
      <c r="CP36" s="169"/>
      <c r="CQ36" s="169"/>
      <c r="CR36" s="169"/>
      <c r="CS36" s="169"/>
      <c r="CT36" s="169"/>
      <c r="CU36" s="169"/>
      <c r="CV36" s="169"/>
      <c r="CW36" s="169"/>
      <c r="CX36" s="169"/>
      <c r="CY36" s="169"/>
      <c r="CZ36" s="169"/>
      <c r="DA36" s="169"/>
      <c r="DB36" s="169"/>
      <c r="DC36" s="169"/>
      <c r="DD36" s="169"/>
      <c r="DE36" s="169"/>
      <c r="DF36" s="169"/>
      <c r="DG36" s="169"/>
      <c r="DH36" s="169"/>
      <c r="DI36" s="169"/>
      <c r="DJ36" s="169"/>
      <c r="DK36" s="169"/>
      <c r="DL36" s="169"/>
      <c r="DM36" s="169"/>
      <c r="DN36" s="169"/>
      <c r="DO36" s="169"/>
      <c r="DP36" s="169"/>
      <c r="DQ36" s="169"/>
      <c r="DR36" s="169"/>
      <c r="DS36" s="169"/>
      <c r="DT36" s="169"/>
      <c r="DU36" s="169"/>
      <c r="DV36" s="169"/>
      <c r="DW36" s="169"/>
      <c r="DX36" s="170"/>
    </row>
    <row r="37" spans="1:128" s="157" customFormat="1" hidden="1" outlineLevel="1" x14ac:dyDescent="0.2">
      <c r="A37" s="165" t="str">
        <f ca="1">Language!A$617</f>
        <v>поступление денежных средств, с НДС</v>
      </c>
      <c r="B37" s="160"/>
      <c r="C37" s="160" t="str">
        <f ca="1">CHOOSE(D37,CurName1,CurName2,CurName3)</f>
        <v>тыс. руб.</v>
      </c>
      <c r="D37" s="158">
        <f>D27</f>
        <v>1</v>
      </c>
      <c r="E37" s="154" t="s">
        <v>875</v>
      </c>
      <c r="F37" s="6" t="s">
        <v>3082</v>
      </c>
      <c r="G37" s="166">
        <f t="shared" ref="G37:AL37" ca="1" si="48">G31+G44+G45-IF(G$2=1,G33,G33-F33)+IF(G$2=1,G35,G35-F35)</f>
        <v>6220.8</v>
      </c>
      <c r="H37" s="166">
        <f t="shared" ca="1" si="48"/>
        <v>18767.919922877911</v>
      </c>
      <c r="I37" s="166">
        <f t="shared" ca="1" si="48"/>
        <v>28311.054706111565</v>
      </c>
      <c r="J37" s="166">
        <f t="shared" ca="1" si="48"/>
        <v>34798.047197821979</v>
      </c>
      <c r="K37" s="166">
        <f t="shared" ca="1" si="48"/>
        <v>41357.491400581021</v>
      </c>
      <c r="L37" s="166">
        <f t="shared" ca="1" si="48"/>
        <v>47989.999234405695</v>
      </c>
      <c r="M37" s="166">
        <f t="shared" ca="1" si="48"/>
        <v>54696.187222847628</v>
      </c>
      <c r="N37" s="166">
        <f t="shared" ca="1" si="48"/>
        <v>60182.43070389927</v>
      </c>
      <c r="O37" s="166">
        <f t="shared" ca="1" si="48"/>
        <v>71586.002159734649</v>
      </c>
      <c r="P37" s="166">
        <f t="shared" ca="1" si="48"/>
        <v>71990.759823648899</v>
      </c>
      <c r="Q37" s="166">
        <f t="shared" ca="1" si="48"/>
        <v>72397.806046241574</v>
      </c>
      <c r="R37" s="166">
        <f t="shared" ca="1" si="48"/>
        <v>72807.153767356198</v>
      </c>
      <c r="S37" s="166">
        <f t="shared" ca="1" si="48"/>
        <v>73218.816000000006</v>
      </c>
      <c r="T37" s="166">
        <f t="shared" ca="1" si="48"/>
        <v>73632.805830757672</v>
      </c>
      <c r="U37" s="166">
        <f t="shared" ca="1" si="48"/>
        <v>74049.13642020736</v>
      </c>
      <c r="V37" s="166">
        <f t="shared" ca="1" si="48"/>
        <v>62959.157757368441</v>
      </c>
      <c r="W37" s="166">
        <f t="shared" ca="1" si="48"/>
        <v>63315.137988797193</v>
      </c>
      <c r="X37" s="166">
        <f t="shared" ca="1" si="48"/>
        <v>63673.130984209471</v>
      </c>
      <c r="Y37" s="166">
        <f t="shared" ca="1" si="48"/>
        <v>64033.14812406549</v>
      </c>
      <c r="Z37" s="166">
        <f t="shared" ca="1" si="48"/>
        <v>76166.366600526264</v>
      </c>
      <c r="AA37" s="166">
        <f t="shared" ca="1" si="48"/>
        <v>76597.022310916043</v>
      </c>
      <c r="AB37" s="166">
        <f t="shared" ca="1" si="48"/>
        <v>77030.113011304304</v>
      </c>
      <c r="AC37" s="166">
        <f t="shared" ca="1" si="48"/>
        <v>77465.652469478475</v>
      </c>
      <c r="AD37" s="166">
        <f t="shared" ca="1" si="48"/>
        <v>77903.654531071123</v>
      </c>
      <c r="AE37" s="166">
        <f t="shared" ca="1" si="48"/>
        <v>78344.133119999999</v>
      </c>
      <c r="AF37" s="166">
        <f t="shared" ca="1" si="48"/>
        <v>78787.102238910695</v>
      </c>
      <c r="AG37" s="166">
        <f t="shared" ca="1" si="48"/>
        <v>79232.575969621874</v>
      </c>
      <c r="AH37" s="166">
        <f t="shared" ca="1" si="48"/>
        <v>67366.298800384233</v>
      </c>
      <c r="AI37" s="166">
        <f t="shared" ca="1" si="48"/>
        <v>67747.197648012996</v>
      </c>
      <c r="AJ37" s="166">
        <f t="shared" ca="1" si="48"/>
        <v>68130.250153104149</v>
      </c>
      <c r="AK37" s="166">
        <f t="shared" ca="1" si="48"/>
        <v>68515.468492750078</v>
      </c>
      <c r="AL37" s="166">
        <f t="shared" ca="1" si="48"/>
        <v>81498.012262563105</v>
      </c>
      <c r="AM37" s="166">
        <f t="shared" ref="AM37:BR37" ca="1" si="49">AM31+AM44+AM45-IF(AM$2=1,AM33,AM33-AL33)+IF(AM$2=1,AM35,AM35-AL35)</f>
        <v>81958.81387268017</v>
      </c>
      <c r="AN37" s="166">
        <f t="shared" ca="1" si="49"/>
        <v>82422.220922095585</v>
      </c>
      <c r="AO37" s="166">
        <f t="shared" ca="1" si="49"/>
        <v>82888.248142341967</v>
      </c>
      <c r="AP37" s="166">
        <f t="shared" ca="1" si="49"/>
        <v>83356.910348246078</v>
      </c>
      <c r="AQ37" s="166">
        <f t="shared" ca="1" si="49"/>
        <v>83828.222438399971</v>
      </c>
      <c r="AR37" s="166">
        <f t="shared" ca="1" si="49"/>
        <v>84302.199395634423</v>
      </c>
      <c r="AS37" s="166">
        <f t="shared" ca="1" si="49"/>
        <v>84778.856287495379</v>
      </c>
      <c r="AT37" s="166">
        <f t="shared" ca="1" si="49"/>
        <v>72081.9397164111</v>
      </c>
      <c r="AU37" s="166">
        <f t="shared" ca="1" si="49"/>
        <v>72489.501483373868</v>
      </c>
      <c r="AV37" s="166">
        <f t="shared" ca="1" si="49"/>
        <v>72899.367663821395</v>
      </c>
      <c r="AW37" s="166">
        <f t="shared" ca="1" si="49"/>
        <v>73311.551287242546</v>
      </c>
      <c r="AX37" s="166">
        <f t="shared" ca="1" si="49"/>
        <v>87202.873120942502</v>
      </c>
      <c r="AY37" s="166">
        <f t="shared" ca="1" si="49"/>
        <v>87695.930843767754</v>
      </c>
      <c r="AZ37" s="166">
        <f t="shared" ca="1" si="49"/>
        <v>88191.776386642261</v>
      </c>
      <c r="BA37" s="166">
        <f t="shared" ca="1" si="49"/>
        <v>88690.425512305883</v>
      </c>
      <c r="BB37" s="166">
        <f t="shared" ca="1" si="49"/>
        <v>89191.894072623298</v>
      </c>
      <c r="BC37" s="166">
        <f t="shared" ca="1" si="49"/>
        <v>89696.198009087966</v>
      </c>
      <c r="BD37" s="166">
        <f t="shared" ca="1" si="49"/>
        <v>90203.353353328843</v>
      </c>
      <c r="BE37" s="166">
        <f t="shared" ca="1" si="49"/>
        <v>90713.376227620058</v>
      </c>
      <c r="BF37" s="166">
        <f t="shared" ca="1" si="49"/>
        <v>77127.675496559881</v>
      </c>
      <c r="BG37" s="166">
        <f t="shared" ca="1" si="49"/>
        <v>77563.766587210048</v>
      </c>
      <c r="BH37" s="166">
        <f t="shared" ca="1" si="49"/>
        <v>78002.323400288908</v>
      </c>
      <c r="BI37" s="166">
        <f t="shared" ca="1" si="49"/>
        <v>78443.359877349547</v>
      </c>
      <c r="BJ37" s="166">
        <f t="shared" ca="1" si="49"/>
        <v>93307.074239408481</v>
      </c>
      <c r="BK37" s="166">
        <f t="shared" ca="1" si="49"/>
        <v>93834.64600283152</v>
      </c>
      <c r="BL37" s="166">
        <f t="shared" ca="1" si="49"/>
        <v>94365.200733707243</v>
      </c>
      <c r="BM37" s="166">
        <f t="shared" ca="1" si="49"/>
        <v>94898.755298167292</v>
      </c>
      <c r="BN37" s="166">
        <f t="shared" ca="1" si="49"/>
        <v>95435.326657706944</v>
      </c>
      <c r="BO37" s="166">
        <f t="shared" ca="1" si="49"/>
        <v>95974.931869724125</v>
      </c>
      <c r="BP37" s="166">
        <f t="shared" ca="1" si="49"/>
        <v>96517.588088061864</v>
      </c>
      <c r="BQ37" s="166">
        <f t="shared" ca="1" si="49"/>
        <v>97063.312563553482</v>
      </c>
      <c r="BR37" s="166">
        <f t="shared" ca="1" si="49"/>
        <v>82526.612781319083</v>
      </c>
      <c r="BS37" s="166">
        <f t="shared" ref="BS37:CX37" ca="1" si="50">BS31+BS44+BS45-IF(BS$2=1,BS33,BS33-BR33)+IF(BS$2=1,BS35,BS35-BR35)</f>
        <v>82993.230248314765</v>
      </c>
      <c r="BT37" s="166">
        <f t="shared" ca="1" si="50"/>
        <v>83462.486038309129</v>
      </c>
      <c r="BU37" s="166">
        <f t="shared" ca="1" si="50"/>
        <v>83934.395068764017</v>
      </c>
      <c r="BV37" s="166">
        <f t="shared" ca="1" si="50"/>
        <v>99838.569436167105</v>
      </c>
      <c r="BW37" s="166">
        <f t="shared" ca="1" si="50"/>
        <v>100403.07122302975</v>
      </c>
      <c r="BX37" s="166">
        <f t="shared" ca="1" si="50"/>
        <v>100970.76478506677</v>
      </c>
      <c r="BY37" s="166">
        <f t="shared" ca="1" si="50"/>
        <v>101541.66816903904</v>
      </c>
      <c r="BZ37" s="166">
        <f t="shared" ca="1" si="50"/>
        <v>102115.79952374645</v>
      </c>
      <c r="CA37" s="166">
        <f t="shared" ca="1" si="50"/>
        <v>102693.17710060484</v>
      </c>
      <c r="CB37" s="166">
        <f t="shared" ca="1" si="50"/>
        <v>103273.81925422623</v>
      </c>
      <c r="CC37" s="166">
        <f t="shared" ca="1" si="50"/>
        <v>103857.74444300224</v>
      </c>
      <c r="CD37" s="166">
        <f t="shared" ca="1" si="50"/>
        <v>88303.47567601144</v>
      </c>
      <c r="CE37" s="166">
        <f t="shared" ca="1" si="50"/>
        <v>88802.756365696812</v>
      </c>
      <c r="CF37" s="166">
        <f t="shared" ca="1" si="50"/>
        <v>89304.860060990788</v>
      </c>
      <c r="CG37" s="166">
        <f t="shared" ca="1" si="50"/>
        <v>89809.802723577508</v>
      </c>
      <c r="CH37" s="166">
        <f t="shared" ca="1" si="50"/>
        <v>106827.26929669883</v>
      </c>
      <c r="CI37" s="166">
        <f t="shared" ca="1" si="50"/>
        <v>107431.28620864186</v>
      </c>
      <c r="CJ37" s="166">
        <f t="shared" ca="1" si="50"/>
        <v>108038.71832002148</v>
      </c>
      <c r="CK37" s="166">
        <f t="shared" ca="1" si="50"/>
        <v>108649.58494087181</v>
      </c>
      <c r="CL37" s="166">
        <f t="shared" ca="1" si="50"/>
        <v>109263.90549040872</v>
      </c>
      <c r="CM37" s="166">
        <f t="shared" ca="1" si="50"/>
        <v>109881.69949764722</v>
      </c>
      <c r="CN37" s="166">
        <f t="shared" ca="1" si="50"/>
        <v>110502.98660202209</v>
      </c>
      <c r="CO37" s="166">
        <f t="shared" ca="1" si="50"/>
        <v>111127.78655401243</v>
      </c>
      <c r="CP37" s="166">
        <f t="shared" ca="1" si="50"/>
        <v>94484.718973332288</v>
      </c>
      <c r="CQ37" s="166">
        <f t="shared" ca="1" si="50"/>
        <v>95018.949311295626</v>
      </c>
      <c r="CR37" s="166">
        <f t="shared" ca="1" si="50"/>
        <v>95556.200265260195</v>
      </c>
      <c r="CS37" s="166">
        <f t="shared" ca="1" si="50"/>
        <v>96096.488914227986</v>
      </c>
      <c r="CT37" s="166">
        <f t="shared" ca="1" si="50"/>
        <v>114305.17814746777</v>
      </c>
      <c r="CU37" s="166">
        <f t="shared" ca="1" si="50"/>
        <v>114951.47624324681</v>
      </c>
      <c r="CV37" s="166">
        <f t="shared" ca="1" si="50"/>
        <v>115601.42860242301</v>
      </c>
      <c r="CW37" s="166">
        <f t="shared" ca="1" si="50"/>
        <v>116255.05588673285</v>
      </c>
      <c r="CX37" s="166">
        <f t="shared" ca="1" si="50"/>
        <v>116912.37887473738</v>
      </c>
      <c r="CY37" s="166">
        <f t="shared" ref="CY37:DV37" ca="1" si="51">CY31+CY44+CY45-IF(CY$2=1,CY33,CY33-CX33)+IF(CY$2=1,CY35,CY35-CX35)</f>
        <v>117573.41846248256</v>
      </c>
      <c r="CZ37" s="166">
        <f t="shared" ca="1" si="51"/>
        <v>118238.19566416366</v>
      </c>
      <c r="DA37" s="166">
        <f t="shared" ca="1" si="51"/>
        <v>118906.73161279332</v>
      </c>
      <c r="DB37" s="166">
        <f t="shared" ca="1" si="51"/>
        <v>101098.64930146553</v>
      </c>
      <c r="DC37" s="166">
        <f t="shared" ca="1" si="51"/>
        <v>101670.27576308632</v>
      </c>
      <c r="DD37" s="166">
        <f t="shared" ca="1" si="51"/>
        <v>102245.1342838284</v>
      </c>
      <c r="DE37" s="166">
        <f t="shared" ca="1" si="51"/>
        <v>102823.24313822394</v>
      </c>
      <c r="DF37" s="166">
        <f t="shared" ca="1" si="51"/>
        <v>122306.54061779054</v>
      </c>
      <c r="DG37" s="166">
        <f t="shared" ca="1" si="51"/>
        <v>122998.07958027412</v>
      </c>
      <c r="DH37" s="166">
        <f t="shared" ca="1" si="51"/>
        <v>123693.52860459262</v>
      </c>
      <c r="DI37" s="166">
        <f t="shared" ca="1" si="51"/>
        <v>124392.90979880416</v>
      </c>
      <c r="DJ37" s="166">
        <f t="shared" ca="1" si="51"/>
        <v>125096.24539596899</v>
      </c>
      <c r="DK37" s="166">
        <f t="shared" ca="1" si="51"/>
        <v>125803.55775485632</v>
      </c>
      <c r="DL37" s="166">
        <f t="shared" ca="1" si="51"/>
        <v>126514.86936065511</v>
      </c>
      <c r="DM37" s="166">
        <f t="shared" ca="1" si="51"/>
        <v>127230.20282568883</v>
      </c>
      <c r="DN37" s="166">
        <f t="shared" ca="1" si="51"/>
        <v>108175.55475256813</v>
      </c>
      <c r="DO37" s="166">
        <f t="shared" ca="1" si="51"/>
        <v>108787.19506650235</v>
      </c>
      <c r="DP37" s="166">
        <f t="shared" ca="1" si="51"/>
        <v>109402.29368369639</v>
      </c>
      <c r="DQ37" s="166">
        <f t="shared" ca="1" si="51"/>
        <v>110020.87015789963</v>
      </c>
      <c r="DR37" s="166">
        <f t="shared" ca="1" si="51"/>
        <v>130867.99846103585</v>
      </c>
      <c r="DS37" s="166">
        <f t="shared" ca="1" si="51"/>
        <v>131607.9451508933</v>
      </c>
      <c r="DT37" s="166">
        <f t="shared" ca="1" si="51"/>
        <v>132352.07560691409</v>
      </c>
      <c r="DU37" s="166">
        <f t="shared" ca="1" si="51"/>
        <v>133100.41348472043</v>
      </c>
      <c r="DV37" s="166">
        <f t="shared" ca="1" si="51"/>
        <v>133852.98257368681</v>
      </c>
      <c r="DW37" s="166"/>
      <c r="DX37" s="167">
        <f ca="1">SUM(G37:DW37)</f>
        <v>10882704.70892771</v>
      </c>
    </row>
    <row r="38" spans="1:128" hidden="1" outlineLevel="1" x14ac:dyDescent="0.2">
      <c r="A38" s="168" t="str">
        <f ca="1">Language!A$618</f>
        <v>темп изменения цен</v>
      </c>
      <c r="B38" s="173"/>
      <c r="C38" s="147" t="str">
        <f ca="1">Language!$A$484</f>
        <v>% в год</v>
      </c>
      <c r="D38" s="158"/>
      <c r="F38" s="6" t="s">
        <v>3191</v>
      </c>
      <c r="G38" s="305">
        <f>CHOOSE($D27,Параметры!G$53,Параметры!G$62,Параметры!G$68)</f>
        <v>7.0000000000000007E-2</v>
      </c>
      <c r="H38" s="305">
        <f>CHOOSE($D27,Параметры!H$53,Параметры!H$62,Параметры!H$68)</f>
        <v>7.0000000000000007E-2</v>
      </c>
      <c r="I38" s="305">
        <f>CHOOSE($D27,Параметры!I$53,Параметры!I$62,Параметры!I$68)</f>
        <v>7.0000000000000007E-2</v>
      </c>
      <c r="J38" s="305">
        <f>CHOOSE($D27,Параметры!J$53,Параметры!J$62,Параметры!J$68)</f>
        <v>7.0000000000000007E-2</v>
      </c>
      <c r="K38" s="305">
        <f>CHOOSE($D27,Параметры!K$53,Параметры!K$62,Параметры!K$68)</f>
        <v>7.0000000000000007E-2</v>
      </c>
      <c r="L38" s="305">
        <f>CHOOSE($D27,Параметры!L$53,Параметры!L$62,Параметры!L$68)</f>
        <v>7.0000000000000007E-2</v>
      </c>
      <c r="M38" s="305">
        <f>CHOOSE($D27,Параметры!M$53,Параметры!M$62,Параметры!M$68)</f>
        <v>7.0000000000000007E-2</v>
      </c>
      <c r="N38" s="305">
        <f>CHOOSE($D27,Параметры!N$53,Параметры!N$62,Параметры!N$68)</f>
        <v>7.0000000000000007E-2</v>
      </c>
      <c r="O38" s="305">
        <f>CHOOSE($D27,Параметры!O$53,Параметры!O$62,Параметры!O$68)</f>
        <v>7.0000000000000007E-2</v>
      </c>
      <c r="P38" s="305">
        <f>CHOOSE($D27,Параметры!P$53,Параметры!P$62,Параметры!P$68)</f>
        <v>7.0000000000000007E-2</v>
      </c>
      <c r="Q38" s="305">
        <f>CHOOSE($D27,Параметры!Q$53,Параметры!Q$62,Параметры!Q$68)</f>
        <v>7.0000000000000007E-2</v>
      </c>
      <c r="R38" s="305">
        <f>CHOOSE($D27,Параметры!R$53,Параметры!R$62,Параметры!R$68)</f>
        <v>7.0000000000000007E-2</v>
      </c>
      <c r="S38" s="305">
        <f>CHOOSE($D27,Параметры!S$53,Параметры!S$62,Параметры!S$68)</f>
        <v>7.0000000000000007E-2</v>
      </c>
      <c r="T38" s="305">
        <f>CHOOSE($D27,Параметры!T$53,Параметры!T$62,Параметры!T$68)</f>
        <v>7.0000000000000007E-2</v>
      </c>
      <c r="U38" s="305">
        <f>CHOOSE($D27,Параметры!U$53,Параметры!U$62,Параметры!U$68)</f>
        <v>7.0000000000000007E-2</v>
      </c>
      <c r="V38" s="305">
        <f>CHOOSE($D27,Параметры!V$53,Параметры!V$62,Параметры!V$68)</f>
        <v>7.0000000000000007E-2</v>
      </c>
      <c r="W38" s="305">
        <f>CHOOSE($D27,Параметры!W$53,Параметры!W$62,Параметры!W$68)</f>
        <v>7.0000000000000007E-2</v>
      </c>
      <c r="X38" s="305">
        <f>CHOOSE($D27,Параметры!X$53,Параметры!X$62,Параметры!X$68)</f>
        <v>7.0000000000000007E-2</v>
      </c>
      <c r="Y38" s="305">
        <f>CHOOSE($D27,Параметры!Y$53,Параметры!Y$62,Параметры!Y$68)</f>
        <v>7.0000000000000007E-2</v>
      </c>
      <c r="Z38" s="305">
        <f>CHOOSE($D27,Параметры!Z$53,Параметры!Z$62,Параметры!Z$68)</f>
        <v>7.0000000000000007E-2</v>
      </c>
      <c r="AA38" s="305">
        <f>CHOOSE($D27,Параметры!AA$53,Параметры!AA$62,Параметры!AA$68)</f>
        <v>7.0000000000000007E-2</v>
      </c>
      <c r="AB38" s="305">
        <f>CHOOSE($D27,Параметры!AB$53,Параметры!AB$62,Параметры!AB$68)</f>
        <v>7.0000000000000007E-2</v>
      </c>
      <c r="AC38" s="305">
        <f>CHOOSE($D27,Параметры!AC$53,Параметры!AC$62,Параметры!AC$68)</f>
        <v>7.0000000000000007E-2</v>
      </c>
      <c r="AD38" s="305">
        <f>CHOOSE($D27,Параметры!AD$53,Параметры!AD$62,Параметры!AD$68)</f>
        <v>7.0000000000000007E-2</v>
      </c>
      <c r="AE38" s="305">
        <f>CHOOSE($D27,Параметры!AE$53,Параметры!AE$62,Параметры!AE$68)</f>
        <v>7.0000000000000007E-2</v>
      </c>
      <c r="AF38" s="305">
        <f>CHOOSE($D27,Параметры!AF$53,Параметры!AF$62,Параметры!AF$68)</f>
        <v>7.0000000000000007E-2</v>
      </c>
      <c r="AG38" s="305">
        <f>CHOOSE($D27,Параметры!AG$53,Параметры!AG$62,Параметры!AG$68)</f>
        <v>7.0000000000000007E-2</v>
      </c>
      <c r="AH38" s="305">
        <f>CHOOSE($D27,Параметры!AH$53,Параметры!AH$62,Параметры!AH$68)</f>
        <v>7.0000000000000007E-2</v>
      </c>
      <c r="AI38" s="305">
        <f>CHOOSE($D27,Параметры!AI$53,Параметры!AI$62,Параметры!AI$68)</f>
        <v>7.0000000000000007E-2</v>
      </c>
      <c r="AJ38" s="305">
        <f>CHOOSE($D27,Параметры!AJ$53,Параметры!AJ$62,Параметры!AJ$68)</f>
        <v>7.0000000000000007E-2</v>
      </c>
      <c r="AK38" s="305">
        <f>CHOOSE($D27,Параметры!AK$53,Параметры!AK$62,Параметры!AK$68)</f>
        <v>7.0000000000000007E-2</v>
      </c>
      <c r="AL38" s="305">
        <f>CHOOSE($D27,Параметры!AL$53,Параметры!AL$62,Параметры!AL$68)</f>
        <v>7.0000000000000007E-2</v>
      </c>
      <c r="AM38" s="305">
        <f>CHOOSE($D27,Параметры!AM$53,Параметры!AM$62,Параметры!AM$68)</f>
        <v>7.0000000000000007E-2</v>
      </c>
      <c r="AN38" s="305">
        <f>CHOOSE($D27,Параметры!AN$53,Параметры!AN$62,Параметры!AN$68)</f>
        <v>7.0000000000000007E-2</v>
      </c>
      <c r="AO38" s="305">
        <f>CHOOSE($D27,Параметры!AO$53,Параметры!AO$62,Параметры!AO$68)</f>
        <v>7.0000000000000007E-2</v>
      </c>
      <c r="AP38" s="305">
        <f>CHOOSE($D27,Параметры!AP$53,Параметры!AP$62,Параметры!AP$68)</f>
        <v>7.0000000000000007E-2</v>
      </c>
      <c r="AQ38" s="305">
        <f>CHOOSE($D27,Параметры!AQ$53,Параметры!AQ$62,Параметры!AQ$68)</f>
        <v>7.0000000000000007E-2</v>
      </c>
      <c r="AR38" s="305">
        <f>CHOOSE($D27,Параметры!AR$53,Параметры!AR$62,Параметры!AR$68)</f>
        <v>7.0000000000000007E-2</v>
      </c>
      <c r="AS38" s="305">
        <f>CHOOSE($D27,Параметры!AS$53,Параметры!AS$62,Параметры!AS$68)</f>
        <v>7.0000000000000007E-2</v>
      </c>
      <c r="AT38" s="305">
        <f>CHOOSE($D27,Параметры!AT$53,Параметры!AT$62,Параметры!AT$68)</f>
        <v>7.0000000000000007E-2</v>
      </c>
      <c r="AU38" s="305">
        <f>CHOOSE($D27,Параметры!AU$53,Параметры!AU$62,Параметры!AU$68)</f>
        <v>7.0000000000000007E-2</v>
      </c>
      <c r="AV38" s="305">
        <f>CHOOSE($D27,Параметры!AV$53,Параметры!AV$62,Параметры!AV$68)</f>
        <v>7.0000000000000007E-2</v>
      </c>
      <c r="AW38" s="305">
        <f>CHOOSE($D27,Параметры!AW$53,Параметры!AW$62,Параметры!AW$68)</f>
        <v>7.0000000000000007E-2</v>
      </c>
      <c r="AX38" s="305">
        <f>CHOOSE($D27,Параметры!AX$53,Параметры!AX$62,Параметры!AX$68)</f>
        <v>7.0000000000000007E-2</v>
      </c>
      <c r="AY38" s="305">
        <f>CHOOSE($D27,Параметры!AY$53,Параметры!AY$62,Параметры!AY$68)</f>
        <v>7.0000000000000007E-2</v>
      </c>
      <c r="AZ38" s="305">
        <f>CHOOSE($D27,Параметры!AZ$53,Параметры!AZ$62,Параметры!AZ$68)</f>
        <v>7.0000000000000007E-2</v>
      </c>
      <c r="BA38" s="305">
        <f>CHOOSE($D27,Параметры!BA$53,Параметры!BA$62,Параметры!BA$68)</f>
        <v>7.0000000000000007E-2</v>
      </c>
      <c r="BB38" s="305">
        <f>CHOOSE($D27,Параметры!BB$53,Параметры!BB$62,Параметры!BB$68)</f>
        <v>7.0000000000000007E-2</v>
      </c>
      <c r="BC38" s="305">
        <f>CHOOSE($D27,Параметры!BC$53,Параметры!BC$62,Параметры!BC$68)</f>
        <v>7.0000000000000007E-2</v>
      </c>
      <c r="BD38" s="305">
        <f>CHOOSE($D27,Параметры!BD$53,Параметры!BD$62,Параметры!BD$68)</f>
        <v>7.0000000000000007E-2</v>
      </c>
      <c r="BE38" s="305">
        <f>CHOOSE($D27,Параметры!BE$53,Параметры!BE$62,Параметры!BE$68)</f>
        <v>7.0000000000000007E-2</v>
      </c>
      <c r="BF38" s="305">
        <f>CHOOSE($D27,Параметры!BF$53,Параметры!BF$62,Параметры!BF$68)</f>
        <v>7.0000000000000007E-2</v>
      </c>
      <c r="BG38" s="305">
        <f>CHOOSE($D27,Параметры!BG$53,Параметры!BG$62,Параметры!BG$68)</f>
        <v>7.0000000000000007E-2</v>
      </c>
      <c r="BH38" s="305">
        <f>CHOOSE($D27,Параметры!BH$53,Параметры!BH$62,Параметры!BH$68)</f>
        <v>7.0000000000000007E-2</v>
      </c>
      <c r="BI38" s="305">
        <f>CHOOSE($D27,Параметры!BI$53,Параметры!BI$62,Параметры!BI$68)</f>
        <v>7.0000000000000007E-2</v>
      </c>
      <c r="BJ38" s="305">
        <f>CHOOSE($D27,Параметры!BJ$53,Параметры!BJ$62,Параметры!BJ$68)</f>
        <v>7.0000000000000007E-2</v>
      </c>
      <c r="BK38" s="305">
        <f>CHOOSE($D27,Параметры!BK$53,Параметры!BK$62,Параметры!BK$68)</f>
        <v>7.0000000000000007E-2</v>
      </c>
      <c r="BL38" s="305">
        <f>CHOOSE($D27,Параметры!BL$53,Параметры!BL$62,Параметры!BL$68)</f>
        <v>7.0000000000000007E-2</v>
      </c>
      <c r="BM38" s="305">
        <f>CHOOSE($D27,Параметры!BM$53,Параметры!BM$62,Параметры!BM$68)</f>
        <v>7.0000000000000007E-2</v>
      </c>
      <c r="BN38" s="305">
        <f>CHOOSE($D27,Параметры!BN$53,Параметры!BN$62,Параметры!BN$68)</f>
        <v>7.0000000000000007E-2</v>
      </c>
      <c r="BO38" s="305">
        <f>CHOOSE($D27,Параметры!BO$53,Параметры!BO$62,Параметры!BO$68)</f>
        <v>7.0000000000000007E-2</v>
      </c>
      <c r="BP38" s="305">
        <f>CHOOSE($D27,Параметры!BP$53,Параметры!BP$62,Параметры!BP$68)</f>
        <v>7.0000000000000007E-2</v>
      </c>
      <c r="BQ38" s="305">
        <f>CHOOSE($D27,Параметры!BQ$53,Параметры!BQ$62,Параметры!BQ$68)</f>
        <v>7.0000000000000007E-2</v>
      </c>
      <c r="BR38" s="305">
        <f>CHOOSE($D27,Параметры!BR$53,Параметры!BR$62,Параметры!BR$68)</f>
        <v>7.0000000000000007E-2</v>
      </c>
      <c r="BS38" s="305">
        <f>CHOOSE($D27,Параметры!BS$53,Параметры!BS$62,Параметры!BS$68)</f>
        <v>7.0000000000000007E-2</v>
      </c>
      <c r="BT38" s="305">
        <f>CHOOSE($D27,Параметры!BT$53,Параметры!BT$62,Параметры!BT$68)</f>
        <v>7.0000000000000007E-2</v>
      </c>
      <c r="BU38" s="305">
        <f>CHOOSE($D27,Параметры!BU$53,Параметры!BU$62,Параметры!BU$68)</f>
        <v>7.0000000000000007E-2</v>
      </c>
      <c r="BV38" s="305">
        <f>CHOOSE($D27,Параметры!BV$53,Параметры!BV$62,Параметры!BV$68)</f>
        <v>7.0000000000000007E-2</v>
      </c>
      <c r="BW38" s="305">
        <f>CHOOSE($D27,Параметры!BW$53,Параметры!BW$62,Параметры!BW$68)</f>
        <v>7.0000000000000007E-2</v>
      </c>
      <c r="BX38" s="305">
        <f>CHOOSE($D27,Параметры!BX$53,Параметры!BX$62,Параметры!BX$68)</f>
        <v>7.0000000000000007E-2</v>
      </c>
      <c r="BY38" s="305">
        <f>CHOOSE($D27,Параметры!BY$53,Параметры!BY$62,Параметры!BY$68)</f>
        <v>7.0000000000000007E-2</v>
      </c>
      <c r="BZ38" s="305">
        <f>CHOOSE($D27,Параметры!BZ$53,Параметры!BZ$62,Параметры!BZ$68)</f>
        <v>7.0000000000000007E-2</v>
      </c>
      <c r="CA38" s="305">
        <f>CHOOSE($D27,Параметры!CA$53,Параметры!CA$62,Параметры!CA$68)</f>
        <v>7.0000000000000007E-2</v>
      </c>
      <c r="CB38" s="305">
        <f>CHOOSE($D27,Параметры!CB$53,Параметры!CB$62,Параметры!CB$68)</f>
        <v>7.0000000000000007E-2</v>
      </c>
      <c r="CC38" s="305">
        <f>CHOOSE($D27,Параметры!CC$53,Параметры!CC$62,Параметры!CC$68)</f>
        <v>7.0000000000000007E-2</v>
      </c>
      <c r="CD38" s="305">
        <f>CHOOSE($D27,Параметры!CD$53,Параметры!CD$62,Параметры!CD$68)</f>
        <v>7.0000000000000007E-2</v>
      </c>
      <c r="CE38" s="305">
        <f>CHOOSE($D27,Параметры!CE$53,Параметры!CE$62,Параметры!CE$68)</f>
        <v>7.0000000000000007E-2</v>
      </c>
      <c r="CF38" s="305">
        <f>CHOOSE($D27,Параметры!CF$53,Параметры!CF$62,Параметры!CF$68)</f>
        <v>7.0000000000000007E-2</v>
      </c>
      <c r="CG38" s="305">
        <f>CHOOSE($D27,Параметры!CG$53,Параметры!CG$62,Параметры!CG$68)</f>
        <v>7.0000000000000007E-2</v>
      </c>
      <c r="CH38" s="305">
        <f>CHOOSE($D27,Параметры!CH$53,Параметры!CH$62,Параметры!CH$68)</f>
        <v>7.0000000000000007E-2</v>
      </c>
      <c r="CI38" s="305">
        <f>CHOOSE($D27,Параметры!CI$53,Параметры!CI$62,Параметры!CI$68)</f>
        <v>7.0000000000000007E-2</v>
      </c>
      <c r="CJ38" s="305">
        <f>CHOOSE($D27,Параметры!CJ$53,Параметры!CJ$62,Параметры!CJ$68)</f>
        <v>7.0000000000000007E-2</v>
      </c>
      <c r="CK38" s="305">
        <f>CHOOSE($D27,Параметры!CK$53,Параметры!CK$62,Параметры!CK$68)</f>
        <v>7.0000000000000007E-2</v>
      </c>
      <c r="CL38" s="305">
        <f>CHOOSE($D27,Параметры!CL$53,Параметры!CL$62,Параметры!CL$68)</f>
        <v>7.0000000000000007E-2</v>
      </c>
      <c r="CM38" s="305">
        <f>CHOOSE($D27,Параметры!CM$53,Параметры!CM$62,Параметры!CM$68)</f>
        <v>7.0000000000000007E-2</v>
      </c>
      <c r="CN38" s="305">
        <f>CHOOSE($D27,Параметры!CN$53,Параметры!CN$62,Параметры!CN$68)</f>
        <v>7.0000000000000007E-2</v>
      </c>
      <c r="CO38" s="305">
        <f>CHOOSE($D27,Параметры!CO$53,Параметры!CO$62,Параметры!CO$68)</f>
        <v>7.0000000000000007E-2</v>
      </c>
      <c r="CP38" s="305">
        <f>CHOOSE($D27,Параметры!CP$53,Параметры!CP$62,Параметры!CP$68)</f>
        <v>7.0000000000000007E-2</v>
      </c>
      <c r="CQ38" s="305">
        <f>CHOOSE($D27,Параметры!CQ$53,Параметры!CQ$62,Параметры!CQ$68)</f>
        <v>7.0000000000000007E-2</v>
      </c>
      <c r="CR38" s="305">
        <f>CHOOSE($D27,Параметры!CR$53,Параметры!CR$62,Параметры!CR$68)</f>
        <v>7.0000000000000007E-2</v>
      </c>
      <c r="CS38" s="305">
        <f>CHOOSE($D27,Параметры!CS$53,Параметры!CS$62,Параметры!CS$68)</f>
        <v>7.0000000000000007E-2</v>
      </c>
      <c r="CT38" s="305">
        <f>CHOOSE($D27,Параметры!CT$53,Параметры!CT$62,Параметры!CT$68)</f>
        <v>7.0000000000000007E-2</v>
      </c>
      <c r="CU38" s="305">
        <f>CHOOSE($D27,Параметры!CU$53,Параметры!CU$62,Параметры!CU$68)</f>
        <v>7.0000000000000007E-2</v>
      </c>
      <c r="CV38" s="305">
        <f>CHOOSE($D27,Параметры!CV$53,Параметры!CV$62,Параметры!CV$68)</f>
        <v>7.0000000000000007E-2</v>
      </c>
      <c r="CW38" s="305">
        <f>CHOOSE($D27,Параметры!CW$53,Параметры!CW$62,Параметры!CW$68)</f>
        <v>7.0000000000000007E-2</v>
      </c>
      <c r="CX38" s="305">
        <f>CHOOSE($D27,Параметры!CX$53,Параметры!CX$62,Параметры!CX$68)</f>
        <v>7.0000000000000007E-2</v>
      </c>
      <c r="CY38" s="305">
        <f>CHOOSE($D27,Параметры!CY$53,Параметры!CY$62,Параметры!CY$68)</f>
        <v>7.0000000000000007E-2</v>
      </c>
      <c r="CZ38" s="305">
        <f>CHOOSE($D27,Параметры!CZ$53,Параметры!CZ$62,Параметры!CZ$68)</f>
        <v>7.0000000000000007E-2</v>
      </c>
      <c r="DA38" s="305">
        <f>CHOOSE($D27,Параметры!DA$53,Параметры!DA$62,Параметры!DA$68)</f>
        <v>7.0000000000000007E-2</v>
      </c>
      <c r="DB38" s="305">
        <f>CHOOSE($D27,Параметры!DB$53,Параметры!DB$62,Параметры!DB$68)</f>
        <v>7.0000000000000007E-2</v>
      </c>
      <c r="DC38" s="305">
        <f>CHOOSE($D27,Параметры!DC$53,Параметры!DC$62,Параметры!DC$68)</f>
        <v>7.0000000000000007E-2</v>
      </c>
      <c r="DD38" s="305">
        <f>CHOOSE($D27,Параметры!DD$53,Параметры!DD$62,Параметры!DD$68)</f>
        <v>7.0000000000000007E-2</v>
      </c>
      <c r="DE38" s="305">
        <f>CHOOSE($D27,Параметры!DE$53,Параметры!DE$62,Параметры!DE$68)</f>
        <v>7.0000000000000007E-2</v>
      </c>
      <c r="DF38" s="305">
        <f>CHOOSE($D27,Параметры!DF$53,Параметры!DF$62,Параметры!DF$68)</f>
        <v>7.0000000000000007E-2</v>
      </c>
      <c r="DG38" s="305">
        <f>CHOOSE($D27,Параметры!DG$53,Параметры!DG$62,Параметры!DG$68)</f>
        <v>7.0000000000000007E-2</v>
      </c>
      <c r="DH38" s="305">
        <f>CHOOSE($D27,Параметры!DH$53,Параметры!DH$62,Параметры!DH$68)</f>
        <v>7.0000000000000007E-2</v>
      </c>
      <c r="DI38" s="305">
        <f>CHOOSE($D27,Параметры!DI$53,Параметры!DI$62,Параметры!DI$68)</f>
        <v>7.0000000000000007E-2</v>
      </c>
      <c r="DJ38" s="305">
        <f>CHOOSE($D27,Параметры!DJ$53,Параметры!DJ$62,Параметры!DJ$68)</f>
        <v>7.0000000000000007E-2</v>
      </c>
      <c r="DK38" s="305">
        <f>CHOOSE($D27,Параметры!DK$53,Параметры!DK$62,Параметры!DK$68)</f>
        <v>7.0000000000000007E-2</v>
      </c>
      <c r="DL38" s="305">
        <f>CHOOSE($D27,Параметры!DL$53,Параметры!DL$62,Параметры!DL$68)</f>
        <v>7.0000000000000007E-2</v>
      </c>
      <c r="DM38" s="305">
        <f>CHOOSE($D27,Параметры!DM$53,Параметры!DM$62,Параметры!DM$68)</f>
        <v>7.0000000000000007E-2</v>
      </c>
      <c r="DN38" s="305">
        <f>CHOOSE($D27,Параметры!DN$53,Параметры!DN$62,Параметры!DN$68)</f>
        <v>7.0000000000000007E-2</v>
      </c>
      <c r="DO38" s="305">
        <f>CHOOSE($D27,Параметры!DO$53,Параметры!DO$62,Параметры!DO$68)</f>
        <v>7.0000000000000007E-2</v>
      </c>
      <c r="DP38" s="305">
        <f>CHOOSE($D27,Параметры!DP$53,Параметры!DP$62,Параметры!DP$68)</f>
        <v>7.0000000000000007E-2</v>
      </c>
      <c r="DQ38" s="305">
        <f>CHOOSE($D27,Параметры!DQ$53,Параметры!DQ$62,Параметры!DQ$68)</f>
        <v>7.0000000000000007E-2</v>
      </c>
      <c r="DR38" s="305">
        <f>CHOOSE($D27,Параметры!DR$53,Параметры!DR$62,Параметры!DR$68)</f>
        <v>7.0000000000000007E-2</v>
      </c>
      <c r="DS38" s="305">
        <f>CHOOSE($D27,Параметры!DS$53,Параметры!DS$62,Параметры!DS$68)</f>
        <v>7.0000000000000007E-2</v>
      </c>
      <c r="DT38" s="305">
        <f>CHOOSE($D27,Параметры!DT$53,Параметры!DT$62,Параметры!DT$68)</f>
        <v>7.0000000000000007E-2</v>
      </c>
      <c r="DU38" s="305">
        <f>CHOOSE($D27,Параметры!DU$53,Параметры!DU$62,Параметры!DU$68)</f>
        <v>7.0000000000000007E-2</v>
      </c>
      <c r="DV38" s="305">
        <f>CHOOSE($D27,Параметры!DV$53,Параметры!DV$62,Параметры!DV$68)</f>
        <v>7.0000000000000007E-2</v>
      </c>
      <c r="DW38" s="174"/>
      <c r="DX38" s="170"/>
    </row>
    <row r="39" spans="1:128" hidden="1" outlineLevel="1" x14ac:dyDescent="0.2">
      <c r="A39" s="168" t="str">
        <f ca="1">Language!A$619</f>
        <v>ставка НДС</v>
      </c>
      <c r="B39" s="173"/>
      <c r="C39" s="147" t="s">
        <v>1</v>
      </c>
      <c r="D39" s="158"/>
      <c r="F39" s="6" t="s">
        <v>3191</v>
      </c>
      <c r="G39" s="305">
        <f>IF(G$2=1,Параметры!G$78,IF(F39=Параметры!F$78,Параметры!F$78,F39))</f>
        <v>0.2</v>
      </c>
      <c r="H39" s="305">
        <f>IF(H$2=1,Параметры!H$78,IF(G39=Параметры!G$78,Параметры!G$78,G39))</f>
        <v>0.2</v>
      </c>
      <c r="I39" s="305">
        <f>IF(I$2=1,Параметры!I$78,IF(H39=Параметры!H$78,Параметры!H$78,H39))</f>
        <v>0.2</v>
      </c>
      <c r="J39" s="305">
        <f>IF(J$2=1,Параметры!J$78,IF(I39=Параметры!I$78,Параметры!I$78,I39))</f>
        <v>0.2</v>
      </c>
      <c r="K39" s="305">
        <f>IF(K$2=1,Параметры!K$78,IF(J39=Параметры!J$78,Параметры!J$78,J39))</f>
        <v>0.2</v>
      </c>
      <c r="L39" s="305">
        <f>IF(L$2=1,Параметры!L$78,IF(K39=Параметры!K$78,Параметры!K$78,K39))</f>
        <v>0.2</v>
      </c>
      <c r="M39" s="305">
        <f>IF(M$2=1,Параметры!M$78,IF(L39=Параметры!L$78,Параметры!L$78,L39))</f>
        <v>0.2</v>
      </c>
      <c r="N39" s="305">
        <f>IF(N$2=1,Параметры!N$78,IF(M39=Параметры!M$78,Параметры!M$78,M39))</f>
        <v>0.2</v>
      </c>
      <c r="O39" s="305">
        <f>IF(O$2=1,Параметры!O$78,IF(N39=Параметры!N$78,Параметры!N$78,N39))</f>
        <v>0.2</v>
      </c>
      <c r="P39" s="305">
        <f>IF(P$2=1,Параметры!P$78,IF(O39=Параметры!O$78,Параметры!O$78,O39))</f>
        <v>0.2</v>
      </c>
      <c r="Q39" s="305">
        <f>IF(Q$2=1,Параметры!Q$78,IF(P39=Параметры!P$78,Параметры!P$78,P39))</f>
        <v>0.2</v>
      </c>
      <c r="R39" s="305">
        <f>IF(R$2=1,Параметры!R$78,IF(Q39=Параметры!Q$78,Параметры!Q$78,Q39))</f>
        <v>0.2</v>
      </c>
      <c r="S39" s="305">
        <f>IF(S$2=1,Параметры!S$78,IF(R39=Параметры!R$78,Параметры!R$78,R39))</f>
        <v>0.2</v>
      </c>
      <c r="T39" s="305">
        <f>IF(T$2=1,Параметры!T$78,IF(S39=Параметры!S$78,Параметры!S$78,S39))</f>
        <v>0.2</v>
      </c>
      <c r="U39" s="305">
        <f>IF(U$2=1,Параметры!U$78,IF(T39=Параметры!T$78,Параметры!T$78,T39))</f>
        <v>0.2</v>
      </c>
      <c r="V39" s="305">
        <f>IF(V$2=1,Параметры!V$78,IF(U39=Параметры!U$78,Параметры!U$78,U39))</f>
        <v>0.2</v>
      </c>
      <c r="W39" s="305">
        <f>IF(W$2=1,Параметры!W$78,IF(V39=Параметры!V$78,Параметры!V$78,V39))</f>
        <v>0.2</v>
      </c>
      <c r="X39" s="305">
        <f>IF(X$2=1,Параметры!X$78,IF(W39=Параметры!W$78,Параметры!W$78,W39))</f>
        <v>0.2</v>
      </c>
      <c r="Y39" s="305">
        <f>IF(Y$2=1,Параметры!Y$78,IF(X39=Параметры!X$78,Параметры!X$78,X39))</f>
        <v>0.2</v>
      </c>
      <c r="Z39" s="305">
        <f>IF(Z$2=1,Параметры!Z$78,IF(Y39=Параметры!Y$78,Параметры!Y$78,Y39))</f>
        <v>0.2</v>
      </c>
      <c r="AA39" s="305">
        <f>IF(AA$2=1,Параметры!AA$78,IF(Z39=Параметры!Z$78,Параметры!Z$78,Z39))</f>
        <v>0.2</v>
      </c>
      <c r="AB39" s="305">
        <f>IF(AB$2=1,Параметры!AB$78,IF(AA39=Параметры!AA$78,Параметры!AA$78,AA39))</f>
        <v>0.2</v>
      </c>
      <c r="AC39" s="305">
        <f>IF(AC$2=1,Параметры!AC$78,IF(AB39=Параметры!AB$78,Параметры!AB$78,AB39))</f>
        <v>0.2</v>
      </c>
      <c r="AD39" s="305">
        <f>IF(AD$2=1,Параметры!AD$78,IF(AC39=Параметры!AC$78,Параметры!AC$78,AC39))</f>
        <v>0.2</v>
      </c>
      <c r="AE39" s="305">
        <f>IF(AE$2=1,Параметры!AE$78,IF(AD39=Параметры!AD$78,Параметры!AD$78,AD39))</f>
        <v>0.2</v>
      </c>
      <c r="AF39" s="305">
        <f>IF(AF$2=1,Параметры!AF$78,IF(AE39=Параметры!AE$78,Параметры!AE$78,AE39))</f>
        <v>0.2</v>
      </c>
      <c r="AG39" s="305">
        <f>IF(AG$2=1,Параметры!AG$78,IF(AF39=Параметры!AF$78,Параметры!AF$78,AF39))</f>
        <v>0.2</v>
      </c>
      <c r="AH39" s="305">
        <f>IF(AH$2=1,Параметры!AH$78,IF(AG39=Параметры!AG$78,Параметры!AG$78,AG39))</f>
        <v>0.2</v>
      </c>
      <c r="AI39" s="305">
        <f>IF(AI$2=1,Параметры!AI$78,IF(AH39=Параметры!AH$78,Параметры!AH$78,AH39))</f>
        <v>0.2</v>
      </c>
      <c r="AJ39" s="305">
        <f>IF(AJ$2=1,Параметры!AJ$78,IF(AI39=Параметры!AI$78,Параметры!AI$78,AI39))</f>
        <v>0.2</v>
      </c>
      <c r="AK39" s="305">
        <f>IF(AK$2=1,Параметры!AK$78,IF(AJ39=Параметры!AJ$78,Параметры!AJ$78,AJ39))</f>
        <v>0.2</v>
      </c>
      <c r="AL39" s="305">
        <f>IF(AL$2=1,Параметры!AL$78,IF(AK39=Параметры!AK$78,Параметры!AK$78,AK39))</f>
        <v>0.2</v>
      </c>
      <c r="AM39" s="305">
        <f>IF(AM$2=1,Параметры!AM$78,IF(AL39=Параметры!AL$78,Параметры!AL$78,AL39))</f>
        <v>0.2</v>
      </c>
      <c r="AN39" s="305">
        <f>IF(AN$2=1,Параметры!AN$78,IF(AM39=Параметры!AM$78,Параметры!AM$78,AM39))</f>
        <v>0.2</v>
      </c>
      <c r="AO39" s="305">
        <f>IF(AO$2=1,Параметры!AO$78,IF(AN39=Параметры!AN$78,Параметры!AN$78,AN39))</f>
        <v>0.2</v>
      </c>
      <c r="AP39" s="305">
        <f>IF(AP$2=1,Параметры!AP$78,IF(AO39=Параметры!AO$78,Параметры!AO$78,AO39))</f>
        <v>0.2</v>
      </c>
      <c r="AQ39" s="305">
        <f>IF(AQ$2=1,Параметры!AQ$78,IF(AP39=Параметры!AP$78,Параметры!AP$78,AP39))</f>
        <v>0.2</v>
      </c>
      <c r="AR39" s="305">
        <f>IF(AR$2=1,Параметры!AR$78,IF(AQ39=Параметры!AQ$78,Параметры!AQ$78,AQ39))</f>
        <v>0.2</v>
      </c>
      <c r="AS39" s="305">
        <f>IF(AS$2=1,Параметры!AS$78,IF(AR39=Параметры!AR$78,Параметры!AR$78,AR39))</f>
        <v>0.2</v>
      </c>
      <c r="AT39" s="305">
        <f>IF(AT$2=1,Параметры!AT$78,IF(AS39=Параметры!AS$78,Параметры!AS$78,AS39))</f>
        <v>0.2</v>
      </c>
      <c r="AU39" s="305">
        <f>IF(AU$2=1,Параметры!AU$78,IF(AT39=Параметры!AT$78,Параметры!AT$78,AT39))</f>
        <v>0.2</v>
      </c>
      <c r="AV39" s="305">
        <f>IF(AV$2=1,Параметры!AV$78,IF(AU39=Параметры!AU$78,Параметры!AU$78,AU39))</f>
        <v>0.2</v>
      </c>
      <c r="AW39" s="305">
        <f>IF(AW$2=1,Параметры!AW$78,IF(AV39=Параметры!AV$78,Параметры!AV$78,AV39))</f>
        <v>0.2</v>
      </c>
      <c r="AX39" s="305">
        <f>IF(AX$2=1,Параметры!AX$78,IF(AW39=Параметры!AW$78,Параметры!AW$78,AW39))</f>
        <v>0.2</v>
      </c>
      <c r="AY39" s="305">
        <f>IF(AY$2=1,Параметры!AY$78,IF(AX39=Параметры!AX$78,Параметры!AX$78,AX39))</f>
        <v>0.2</v>
      </c>
      <c r="AZ39" s="305">
        <f>IF(AZ$2=1,Параметры!AZ$78,IF(AY39=Параметры!AY$78,Параметры!AY$78,AY39))</f>
        <v>0.2</v>
      </c>
      <c r="BA39" s="305">
        <f>IF(BA$2=1,Параметры!BA$78,IF(AZ39=Параметры!AZ$78,Параметры!AZ$78,AZ39))</f>
        <v>0.2</v>
      </c>
      <c r="BB39" s="305">
        <f>IF(BB$2=1,Параметры!BB$78,IF(BA39=Параметры!BA$78,Параметры!BA$78,BA39))</f>
        <v>0.2</v>
      </c>
      <c r="BC39" s="305">
        <f>IF(BC$2=1,Параметры!BC$78,IF(BB39=Параметры!BB$78,Параметры!BB$78,BB39))</f>
        <v>0.2</v>
      </c>
      <c r="BD39" s="305">
        <f>IF(BD$2=1,Параметры!BD$78,IF(BC39=Параметры!BC$78,Параметры!BC$78,BC39))</f>
        <v>0.2</v>
      </c>
      <c r="BE39" s="305">
        <f>IF(BE$2=1,Параметры!BE$78,IF(BD39=Параметры!BD$78,Параметры!BD$78,BD39))</f>
        <v>0.2</v>
      </c>
      <c r="BF39" s="305">
        <f>IF(BF$2=1,Параметры!BF$78,IF(BE39=Параметры!BE$78,Параметры!BE$78,BE39))</f>
        <v>0.2</v>
      </c>
      <c r="BG39" s="305">
        <f>IF(BG$2=1,Параметры!BG$78,IF(BF39=Параметры!BF$78,Параметры!BF$78,BF39))</f>
        <v>0.2</v>
      </c>
      <c r="BH39" s="305">
        <f>IF(BH$2=1,Параметры!BH$78,IF(BG39=Параметры!BG$78,Параметры!BG$78,BG39))</f>
        <v>0.2</v>
      </c>
      <c r="BI39" s="305">
        <f>IF(BI$2=1,Параметры!BI$78,IF(BH39=Параметры!BH$78,Параметры!BH$78,BH39))</f>
        <v>0.2</v>
      </c>
      <c r="BJ39" s="305">
        <f>IF(BJ$2=1,Параметры!BJ$78,IF(BI39=Параметры!BI$78,Параметры!BI$78,BI39))</f>
        <v>0.2</v>
      </c>
      <c r="BK39" s="305">
        <f>IF(BK$2=1,Параметры!BK$78,IF(BJ39=Параметры!BJ$78,Параметры!BJ$78,BJ39))</f>
        <v>0.2</v>
      </c>
      <c r="BL39" s="305">
        <f>IF(BL$2=1,Параметры!BL$78,IF(BK39=Параметры!BK$78,Параметры!BK$78,BK39))</f>
        <v>0.2</v>
      </c>
      <c r="BM39" s="305">
        <f>IF(BM$2=1,Параметры!BM$78,IF(BL39=Параметры!BL$78,Параметры!BL$78,BL39))</f>
        <v>0.2</v>
      </c>
      <c r="BN39" s="305">
        <f>IF(BN$2=1,Параметры!BN$78,IF(BM39=Параметры!BM$78,Параметры!BM$78,BM39))</f>
        <v>0.2</v>
      </c>
      <c r="BO39" s="305">
        <f>IF(BO$2=1,Параметры!BO$78,IF(BN39=Параметры!BN$78,Параметры!BN$78,BN39))</f>
        <v>0.2</v>
      </c>
      <c r="BP39" s="305">
        <f>IF(BP$2=1,Параметры!BP$78,IF(BO39=Параметры!BO$78,Параметры!BO$78,BO39))</f>
        <v>0.2</v>
      </c>
      <c r="BQ39" s="305">
        <f>IF(BQ$2=1,Параметры!BQ$78,IF(BP39=Параметры!BP$78,Параметры!BP$78,BP39))</f>
        <v>0.2</v>
      </c>
      <c r="BR39" s="305">
        <f>IF(BR$2=1,Параметры!BR$78,IF(BQ39=Параметры!BQ$78,Параметры!BQ$78,BQ39))</f>
        <v>0.2</v>
      </c>
      <c r="BS39" s="305">
        <f>IF(BS$2=1,Параметры!BS$78,IF(BR39=Параметры!BR$78,Параметры!BR$78,BR39))</f>
        <v>0.2</v>
      </c>
      <c r="BT39" s="305">
        <f>IF(BT$2=1,Параметры!BT$78,IF(BS39=Параметры!BS$78,Параметры!BS$78,BS39))</f>
        <v>0.2</v>
      </c>
      <c r="BU39" s="305">
        <f>IF(BU$2=1,Параметры!BU$78,IF(BT39=Параметры!BT$78,Параметры!BT$78,BT39))</f>
        <v>0.2</v>
      </c>
      <c r="BV39" s="305">
        <f>IF(BV$2=1,Параметры!BV$78,IF(BU39=Параметры!BU$78,Параметры!BU$78,BU39))</f>
        <v>0.2</v>
      </c>
      <c r="BW39" s="305">
        <f>IF(BW$2=1,Параметры!BW$78,IF(BV39=Параметры!BV$78,Параметры!BV$78,BV39))</f>
        <v>0.2</v>
      </c>
      <c r="BX39" s="305">
        <f>IF(BX$2=1,Параметры!BX$78,IF(BW39=Параметры!BW$78,Параметры!BW$78,BW39))</f>
        <v>0.2</v>
      </c>
      <c r="BY39" s="305">
        <f>IF(BY$2=1,Параметры!BY$78,IF(BX39=Параметры!BX$78,Параметры!BX$78,BX39))</f>
        <v>0.2</v>
      </c>
      <c r="BZ39" s="305">
        <f>IF(BZ$2=1,Параметры!BZ$78,IF(BY39=Параметры!BY$78,Параметры!BY$78,BY39))</f>
        <v>0.2</v>
      </c>
      <c r="CA39" s="305">
        <f>IF(CA$2=1,Параметры!CA$78,IF(BZ39=Параметры!BZ$78,Параметры!BZ$78,BZ39))</f>
        <v>0.2</v>
      </c>
      <c r="CB39" s="305">
        <f>IF(CB$2=1,Параметры!CB$78,IF(CA39=Параметры!CA$78,Параметры!CA$78,CA39))</f>
        <v>0.2</v>
      </c>
      <c r="CC39" s="305">
        <f>IF(CC$2=1,Параметры!CC$78,IF(CB39=Параметры!CB$78,Параметры!CB$78,CB39))</f>
        <v>0.2</v>
      </c>
      <c r="CD39" s="305">
        <f>IF(CD$2=1,Параметры!CD$78,IF(CC39=Параметры!CC$78,Параметры!CC$78,CC39))</f>
        <v>0.2</v>
      </c>
      <c r="CE39" s="305">
        <f>IF(CE$2=1,Параметры!CE$78,IF(CD39=Параметры!CD$78,Параметры!CD$78,CD39))</f>
        <v>0.2</v>
      </c>
      <c r="CF39" s="305">
        <f>IF(CF$2=1,Параметры!CF$78,IF(CE39=Параметры!CE$78,Параметры!CE$78,CE39))</f>
        <v>0.2</v>
      </c>
      <c r="CG39" s="305">
        <f>IF(CG$2=1,Параметры!CG$78,IF(CF39=Параметры!CF$78,Параметры!CF$78,CF39))</f>
        <v>0.2</v>
      </c>
      <c r="CH39" s="305">
        <f>IF(CH$2=1,Параметры!CH$78,IF(CG39=Параметры!CG$78,Параметры!CG$78,CG39))</f>
        <v>0.2</v>
      </c>
      <c r="CI39" s="305">
        <f>IF(CI$2=1,Параметры!CI$78,IF(CH39=Параметры!CH$78,Параметры!CH$78,CH39))</f>
        <v>0.2</v>
      </c>
      <c r="CJ39" s="305">
        <f>IF(CJ$2=1,Параметры!CJ$78,IF(CI39=Параметры!CI$78,Параметры!CI$78,CI39))</f>
        <v>0.2</v>
      </c>
      <c r="CK39" s="305">
        <f>IF(CK$2=1,Параметры!CK$78,IF(CJ39=Параметры!CJ$78,Параметры!CJ$78,CJ39))</f>
        <v>0.2</v>
      </c>
      <c r="CL39" s="305">
        <f>IF(CL$2=1,Параметры!CL$78,IF(CK39=Параметры!CK$78,Параметры!CK$78,CK39))</f>
        <v>0.2</v>
      </c>
      <c r="CM39" s="305">
        <f>IF(CM$2=1,Параметры!CM$78,IF(CL39=Параметры!CL$78,Параметры!CL$78,CL39))</f>
        <v>0.2</v>
      </c>
      <c r="CN39" s="305">
        <f>IF(CN$2=1,Параметры!CN$78,IF(CM39=Параметры!CM$78,Параметры!CM$78,CM39))</f>
        <v>0.2</v>
      </c>
      <c r="CO39" s="305">
        <f>IF(CO$2=1,Параметры!CO$78,IF(CN39=Параметры!CN$78,Параметры!CN$78,CN39))</f>
        <v>0.2</v>
      </c>
      <c r="CP39" s="305">
        <f>IF(CP$2=1,Параметры!CP$78,IF(CO39=Параметры!CO$78,Параметры!CO$78,CO39))</f>
        <v>0.2</v>
      </c>
      <c r="CQ39" s="305">
        <f>IF(CQ$2=1,Параметры!CQ$78,IF(CP39=Параметры!CP$78,Параметры!CP$78,CP39))</f>
        <v>0.2</v>
      </c>
      <c r="CR39" s="305">
        <f>IF(CR$2=1,Параметры!CR$78,IF(CQ39=Параметры!CQ$78,Параметры!CQ$78,CQ39))</f>
        <v>0.2</v>
      </c>
      <c r="CS39" s="305">
        <f>IF(CS$2=1,Параметры!CS$78,IF(CR39=Параметры!CR$78,Параметры!CR$78,CR39))</f>
        <v>0.2</v>
      </c>
      <c r="CT39" s="305">
        <f>IF(CT$2=1,Параметры!CT$78,IF(CS39=Параметры!CS$78,Параметры!CS$78,CS39))</f>
        <v>0.2</v>
      </c>
      <c r="CU39" s="305">
        <f>IF(CU$2=1,Параметры!CU$78,IF(CT39=Параметры!CT$78,Параметры!CT$78,CT39))</f>
        <v>0.2</v>
      </c>
      <c r="CV39" s="305">
        <f>IF(CV$2=1,Параметры!CV$78,IF(CU39=Параметры!CU$78,Параметры!CU$78,CU39))</f>
        <v>0.2</v>
      </c>
      <c r="CW39" s="305">
        <f>IF(CW$2=1,Параметры!CW$78,IF(CV39=Параметры!CV$78,Параметры!CV$78,CV39))</f>
        <v>0.2</v>
      </c>
      <c r="CX39" s="305">
        <f>IF(CX$2=1,Параметры!CX$78,IF(CW39=Параметры!CW$78,Параметры!CW$78,CW39))</f>
        <v>0.2</v>
      </c>
      <c r="CY39" s="305">
        <f>IF(CY$2=1,Параметры!CY$78,IF(CX39=Параметры!CX$78,Параметры!CX$78,CX39))</f>
        <v>0.2</v>
      </c>
      <c r="CZ39" s="305">
        <f>IF(CZ$2=1,Параметры!CZ$78,IF(CY39=Параметры!CY$78,Параметры!CY$78,CY39))</f>
        <v>0.2</v>
      </c>
      <c r="DA39" s="305">
        <f>IF(DA$2=1,Параметры!DA$78,IF(CZ39=Параметры!CZ$78,Параметры!CZ$78,CZ39))</f>
        <v>0.2</v>
      </c>
      <c r="DB39" s="305">
        <f>IF(DB$2=1,Параметры!DB$78,IF(DA39=Параметры!DA$78,Параметры!DA$78,DA39))</f>
        <v>0.2</v>
      </c>
      <c r="DC39" s="305">
        <f>IF(DC$2=1,Параметры!DC$78,IF(DB39=Параметры!DB$78,Параметры!DB$78,DB39))</f>
        <v>0.2</v>
      </c>
      <c r="DD39" s="305">
        <f>IF(DD$2=1,Параметры!DD$78,IF(DC39=Параметры!DC$78,Параметры!DC$78,DC39))</f>
        <v>0.2</v>
      </c>
      <c r="DE39" s="305">
        <f>IF(DE$2=1,Параметры!DE$78,IF(DD39=Параметры!DD$78,Параметры!DD$78,DD39))</f>
        <v>0.2</v>
      </c>
      <c r="DF39" s="305">
        <f>IF(DF$2=1,Параметры!DF$78,IF(DE39=Параметры!DE$78,Параметры!DE$78,DE39))</f>
        <v>0.2</v>
      </c>
      <c r="DG39" s="305">
        <f>IF(DG$2=1,Параметры!DG$78,IF(DF39=Параметры!DF$78,Параметры!DF$78,DF39))</f>
        <v>0.2</v>
      </c>
      <c r="DH39" s="305">
        <f>IF(DH$2=1,Параметры!DH$78,IF(DG39=Параметры!DG$78,Параметры!DG$78,DG39))</f>
        <v>0.2</v>
      </c>
      <c r="DI39" s="305">
        <f>IF(DI$2=1,Параметры!DI$78,IF(DH39=Параметры!DH$78,Параметры!DH$78,DH39))</f>
        <v>0.2</v>
      </c>
      <c r="DJ39" s="305">
        <f>IF(DJ$2=1,Параметры!DJ$78,IF(DI39=Параметры!DI$78,Параметры!DI$78,DI39))</f>
        <v>0.2</v>
      </c>
      <c r="DK39" s="305">
        <f>IF(DK$2=1,Параметры!DK$78,IF(DJ39=Параметры!DJ$78,Параметры!DJ$78,DJ39))</f>
        <v>0.2</v>
      </c>
      <c r="DL39" s="305">
        <f>IF(DL$2=1,Параметры!DL$78,IF(DK39=Параметры!DK$78,Параметры!DK$78,DK39))</f>
        <v>0.2</v>
      </c>
      <c r="DM39" s="305">
        <f>IF(DM$2=1,Параметры!DM$78,IF(DL39=Параметры!DL$78,Параметры!DL$78,DL39))</f>
        <v>0.2</v>
      </c>
      <c r="DN39" s="305">
        <f>IF(DN$2=1,Параметры!DN$78,IF(DM39=Параметры!DM$78,Параметры!DM$78,DM39))</f>
        <v>0.2</v>
      </c>
      <c r="DO39" s="305">
        <f>IF(DO$2=1,Параметры!DO$78,IF(DN39=Параметры!DN$78,Параметры!DN$78,DN39))</f>
        <v>0.2</v>
      </c>
      <c r="DP39" s="305">
        <f>IF(DP$2=1,Параметры!DP$78,IF(DO39=Параметры!DO$78,Параметры!DO$78,DO39))</f>
        <v>0.2</v>
      </c>
      <c r="DQ39" s="305">
        <f>IF(DQ$2=1,Параметры!DQ$78,IF(DP39=Параметры!DP$78,Параметры!DP$78,DP39))</f>
        <v>0.2</v>
      </c>
      <c r="DR39" s="305">
        <f>IF(DR$2=1,Параметры!DR$78,IF(DQ39=Параметры!DQ$78,Параметры!DQ$78,DQ39))</f>
        <v>0.2</v>
      </c>
      <c r="DS39" s="305">
        <f>IF(DS$2=1,Параметры!DS$78,IF(DR39=Параметры!DR$78,Параметры!DR$78,DR39))</f>
        <v>0.2</v>
      </c>
      <c r="DT39" s="305">
        <f>IF(DT$2=1,Параметры!DT$78,IF(DS39=Параметры!DS$78,Параметры!DS$78,DS39))</f>
        <v>0.2</v>
      </c>
      <c r="DU39" s="305">
        <f>IF(DU$2=1,Параметры!DU$78,IF(DT39=Параметры!DT$78,Параметры!DT$78,DT39))</f>
        <v>0.2</v>
      </c>
      <c r="DV39" s="305">
        <f>IF(DV$2=1,Параметры!DV$78,IF(DU39=Параметры!DU$78,Параметры!DU$78,DU39))</f>
        <v>0.2</v>
      </c>
      <c r="DW39" s="174"/>
      <c r="DX39" s="170"/>
    </row>
    <row r="40" spans="1:128" hidden="1" outlineLevel="1" x14ac:dyDescent="0.2">
      <c r="A40" s="168" t="str">
        <f ca="1">Language!A$620</f>
        <v>акцизы, на единицу</v>
      </c>
      <c r="B40" s="158"/>
      <c r="C40" s="147" t="str">
        <f ca="1">CHOOSE(D40,CurName1,CurName2,CurName3)&amp;"/"&amp;C28</f>
        <v>тыс. руб./тонн</v>
      </c>
      <c r="D40" s="158">
        <f>D27</f>
        <v>1</v>
      </c>
      <c r="F40" s="6" t="s">
        <v>3191</v>
      </c>
      <c r="G40" s="302">
        <v>0</v>
      </c>
      <c r="H40" s="302">
        <f t="shared" ref="H40:AM40" si="52">G40</f>
        <v>0</v>
      </c>
      <c r="I40" s="302">
        <f t="shared" si="52"/>
        <v>0</v>
      </c>
      <c r="J40" s="302">
        <f t="shared" si="52"/>
        <v>0</v>
      </c>
      <c r="K40" s="302">
        <f t="shared" si="52"/>
        <v>0</v>
      </c>
      <c r="L40" s="302">
        <f t="shared" si="52"/>
        <v>0</v>
      </c>
      <c r="M40" s="302">
        <f t="shared" si="52"/>
        <v>0</v>
      </c>
      <c r="N40" s="302">
        <f t="shared" si="52"/>
        <v>0</v>
      </c>
      <c r="O40" s="302">
        <f t="shared" si="52"/>
        <v>0</v>
      </c>
      <c r="P40" s="302">
        <f t="shared" si="52"/>
        <v>0</v>
      </c>
      <c r="Q40" s="302">
        <f t="shared" si="52"/>
        <v>0</v>
      </c>
      <c r="R40" s="302">
        <f t="shared" si="52"/>
        <v>0</v>
      </c>
      <c r="S40" s="302">
        <f t="shared" si="52"/>
        <v>0</v>
      </c>
      <c r="T40" s="302">
        <f t="shared" si="52"/>
        <v>0</v>
      </c>
      <c r="U40" s="302">
        <f t="shared" si="52"/>
        <v>0</v>
      </c>
      <c r="V40" s="302">
        <f t="shared" si="52"/>
        <v>0</v>
      </c>
      <c r="W40" s="302">
        <f t="shared" si="52"/>
        <v>0</v>
      </c>
      <c r="X40" s="302">
        <f t="shared" si="52"/>
        <v>0</v>
      </c>
      <c r="Y40" s="302">
        <f t="shared" si="52"/>
        <v>0</v>
      </c>
      <c r="Z40" s="302">
        <f t="shared" si="52"/>
        <v>0</v>
      </c>
      <c r="AA40" s="302">
        <f t="shared" si="52"/>
        <v>0</v>
      </c>
      <c r="AB40" s="302">
        <f t="shared" si="52"/>
        <v>0</v>
      </c>
      <c r="AC40" s="302">
        <f t="shared" si="52"/>
        <v>0</v>
      </c>
      <c r="AD40" s="302">
        <f t="shared" si="52"/>
        <v>0</v>
      </c>
      <c r="AE40" s="302">
        <f t="shared" si="52"/>
        <v>0</v>
      </c>
      <c r="AF40" s="302">
        <f t="shared" si="52"/>
        <v>0</v>
      </c>
      <c r="AG40" s="302">
        <f t="shared" si="52"/>
        <v>0</v>
      </c>
      <c r="AH40" s="302">
        <f t="shared" si="52"/>
        <v>0</v>
      </c>
      <c r="AI40" s="302">
        <f t="shared" si="52"/>
        <v>0</v>
      </c>
      <c r="AJ40" s="302">
        <f t="shared" si="52"/>
        <v>0</v>
      </c>
      <c r="AK40" s="302">
        <f t="shared" si="52"/>
        <v>0</v>
      </c>
      <c r="AL40" s="302">
        <f t="shared" si="52"/>
        <v>0</v>
      </c>
      <c r="AM40" s="302">
        <f t="shared" si="52"/>
        <v>0</v>
      </c>
      <c r="AN40" s="302">
        <f t="shared" ref="AN40:BS40" si="53">AM40</f>
        <v>0</v>
      </c>
      <c r="AO40" s="302">
        <f t="shared" si="53"/>
        <v>0</v>
      </c>
      <c r="AP40" s="302">
        <f t="shared" si="53"/>
        <v>0</v>
      </c>
      <c r="AQ40" s="302">
        <f t="shared" si="53"/>
        <v>0</v>
      </c>
      <c r="AR40" s="302">
        <f t="shared" si="53"/>
        <v>0</v>
      </c>
      <c r="AS40" s="302">
        <f t="shared" si="53"/>
        <v>0</v>
      </c>
      <c r="AT40" s="302">
        <f t="shared" si="53"/>
        <v>0</v>
      </c>
      <c r="AU40" s="302">
        <f t="shared" si="53"/>
        <v>0</v>
      </c>
      <c r="AV40" s="302">
        <f t="shared" si="53"/>
        <v>0</v>
      </c>
      <c r="AW40" s="302">
        <f t="shared" si="53"/>
        <v>0</v>
      </c>
      <c r="AX40" s="302">
        <f t="shared" si="53"/>
        <v>0</v>
      </c>
      <c r="AY40" s="302">
        <f t="shared" si="53"/>
        <v>0</v>
      </c>
      <c r="AZ40" s="302">
        <f t="shared" si="53"/>
        <v>0</v>
      </c>
      <c r="BA40" s="302">
        <f t="shared" si="53"/>
        <v>0</v>
      </c>
      <c r="BB40" s="302">
        <f t="shared" si="53"/>
        <v>0</v>
      </c>
      <c r="BC40" s="302">
        <f t="shared" si="53"/>
        <v>0</v>
      </c>
      <c r="BD40" s="302">
        <f t="shared" si="53"/>
        <v>0</v>
      </c>
      <c r="BE40" s="302">
        <f t="shared" si="53"/>
        <v>0</v>
      </c>
      <c r="BF40" s="302">
        <f t="shared" si="53"/>
        <v>0</v>
      </c>
      <c r="BG40" s="302">
        <f t="shared" si="53"/>
        <v>0</v>
      </c>
      <c r="BH40" s="302">
        <f t="shared" si="53"/>
        <v>0</v>
      </c>
      <c r="BI40" s="302">
        <f t="shared" si="53"/>
        <v>0</v>
      </c>
      <c r="BJ40" s="302">
        <f t="shared" si="53"/>
        <v>0</v>
      </c>
      <c r="BK40" s="302">
        <f t="shared" si="53"/>
        <v>0</v>
      </c>
      <c r="BL40" s="302">
        <f t="shared" si="53"/>
        <v>0</v>
      </c>
      <c r="BM40" s="302">
        <f t="shared" si="53"/>
        <v>0</v>
      </c>
      <c r="BN40" s="302">
        <f t="shared" si="53"/>
        <v>0</v>
      </c>
      <c r="BO40" s="302">
        <f t="shared" si="53"/>
        <v>0</v>
      </c>
      <c r="BP40" s="302">
        <f t="shared" si="53"/>
        <v>0</v>
      </c>
      <c r="BQ40" s="302">
        <f t="shared" si="53"/>
        <v>0</v>
      </c>
      <c r="BR40" s="302">
        <f t="shared" si="53"/>
        <v>0</v>
      </c>
      <c r="BS40" s="302">
        <f t="shared" si="53"/>
        <v>0</v>
      </c>
      <c r="BT40" s="302">
        <f t="shared" ref="BT40:CY40" si="54">BS40</f>
        <v>0</v>
      </c>
      <c r="BU40" s="302">
        <f t="shared" si="54"/>
        <v>0</v>
      </c>
      <c r="BV40" s="302">
        <f t="shared" si="54"/>
        <v>0</v>
      </c>
      <c r="BW40" s="302">
        <f t="shared" si="54"/>
        <v>0</v>
      </c>
      <c r="BX40" s="302">
        <f t="shared" si="54"/>
        <v>0</v>
      </c>
      <c r="BY40" s="302">
        <f t="shared" si="54"/>
        <v>0</v>
      </c>
      <c r="BZ40" s="302">
        <f t="shared" si="54"/>
        <v>0</v>
      </c>
      <c r="CA40" s="302">
        <f t="shared" si="54"/>
        <v>0</v>
      </c>
      <c r="CB40" s="302">
        <f t="shared" si="54"/>
        <v>0</v>
      </c>
      <c r="CC40" s="302">
        <f t="shared" si="54"/>
        <v>0</v>
      </c>
      <c r="CD40" s="302">
        <f t="shared" si="54"/>
        <v>0</v>
      </c>
      <c r="CE40" s="302">
        <f t="shared" si="54"/>
        <v>0</v>
      </c>
      <c r="CF40" s="302">
        <f t="shared" si="54"/>
        <v>0</v>
      </c>
      <c r="CG40" s="302">
        <f t="shared" si="54"/>
        <v>0</v>
      </c>
      <c r="CH40" s="302">
        <f t="shared" si="54"/>
        <v>0</v>
      </c>
      <c r="CI40" s="302">
        <f t="shared" si="54"/>
        <v>0</v>
      </c>
      <c r="CJ40" s="302">
        <f t="shared" si="54"/>
        <v>0</v>
      </c>
      <c r="CK40" s="302">
        <f t="shared" si="54"/>
        <v>0</v>
      </c>
      <c r="CL40" s="302">
        <f t="shared" si="54"/>
        <v>0</v>
      </c>
      <c r="CM40" s="302">
        <f t="shared" si="54"/>
        <v>0</v>
      </c>
      <c r="CN40" s="302">
        <f t="shared" si="54"/>
        <v>0</v>
      </c>
      <c r="CO40" s="302">
        <f t="shared" si="54"/>
        <v>0</v>
      </c>
      <c r="CP40" s="302">
        <f t="shared" si="54"/>
        <v>0</v>
      </c>
      <c r="CQ40" s="302">
        <f t="shared" si="54"/>
        <v>0</v>
      </c>
      <c r="CR40" s="302">
        <f t="shared" si="54"/>
        <v>0</v>
      </c>
      <c r="CS40" s="302">
        <f t="shared" si="54"/>
        <v>0</v>
      </c>
      <c r="CT40" s="302">
        <f t="shared" si="54"/>
        <v>0</v>
      </c>
      <c r="CU40" s="302">
        <f t="shared" si="54"/>
        <v>0</v>
      </c>
      <c r="CV40" s="302">
        <f t="shared" si="54"/>
        <v>0</v>
      </c>
      <c r="CW40" s="302">
        <f t="shared" si="54"/>
        <v>0</v>
      </c>
      <c r="CX40" s="302">
        <f t="shared" si="54"/>
        <v>0</v>
      </c>
      <c r="CY40" s="302">
        <f t="shared" si="54"/>
        <v>0</v>
      </c>
      <c r="CZ40" s="302">
        <f t="shared" ref="CZ40:DV40" si="55">CY40</f>
        <v>0</v>
      </c>
      <c r="DA40" s="302">
        <f t="shared" si="55"/>
        <v>0</v>
      </c>
      <c r="DB40" s="302">
        <f t="shared" si="55"/>
        <v>0</v>
      </c>
      <c r="DC40" s="302">
        <f t="shared" si="55"/>
        <v>0</v>
      </c>
      <c r="DD40" s="302">
        <f t="shared" si="55"/>
        <v>0</v>
      </c>
      <c r="DE40" s="302">
        <f t="shared" si="55"/>
        <v>0</v>
      </c>
      <c r="DF40" s="302">
        <f t="shared" si="55"/>
        <v>0</v>
      </c>
      <c r="DG40" s="302">
        <f t="shared" si="55"/>
        <v>0</v>
      </c>
      <c r="DH40" s="302">
        <f t="shared" si="55"/>
        <v>0</v>
      </c>
      <c r="DI40" s="302">
        <f t="shared" si="55"/>
        <v>0</v>
      </c>
      <c r="DJ40" s="302">
        <f t="shared" si="55"/>
        <v>0</v>
      </c>
      <c r="DK40" s="302">
        <f t="shared" si="55"/>
        <v>0</v>
      </c>
      <c r="DL40" s="302">
        <f t="shared" si="55"/>
        <v>0</v>
      </c>
      <c r="DM40" s="302">
        <f t="shared" si="55"/>
        <v>0</v>
      </c>
      <c r="DN40" s="302">
        <f t="shared" si="55"/>
        <v>0</v>
      </c>
      <c r="DO40" s="302">
        <f t="shared" si="55"/>
        <v>0</v>
      </c>
      <c r="DP40" s="302">
        <f t="shared" si="55"/>
        <v>0</v>
      </c>
      <c r="DQ40" s="302">
        <f t="shared" si="55"/>
        <v>0</v>
      </c>
      <c r="DR40" s="302">
        <f t="shared" si="55"/>
        <v>0</v>
      </c>
      <c r="DS40" s="302">
        <f t="shared" si="55"/>
        <v>0</v>
      </c>
      <c r="DT40" s="302">
        <f t="shared" si="55"/>
        <v>0</v>
      </c>
      <c r="DU40" s="302">
        <f t="shared" si="55"/>
        <v>0</v>
      </c>
      <c r="DV40" s="302">
        <f t="shared" si="55"/>
        <v>0</v>
      </c>
      <c r="DW40" s="169"/>
      <c r="DX40" s="170"/>
    </row>
    <row r="41" spans="1:128" hidden="1" outlineLevel="1" x14ac:dyDescent="0.2">
      <c r="A41" s="168" t="str">
        <f ca="1">Language!A$621</f>
        <v>ставка акцизов, в процентах</v>
      </c>
      <c r="B41" s="173"/>
      <c r="C41" s="147" t="s">
        <v>1</v>
      </c>
      <c r="D41" s="158"/>
      <c r="F41" s="6" t="s">
        <v>3191</v>
      </c>
      <c r="G41" s="305">
        <v>0</v>
      </c>
      <c r="H41" s="305">
        <f t="shared" ref="H41:AM41" si="56">G41</f>
        <v>0</v>
      </c>
      <c r="I41" s="305">
        <f t="shared" si="56"/>
        <v>0</v>
      </c>
      <c r="J41" s="305">
        <f t="shared" si="56"/>
        <v>0</v>
      </c>
      <c r="K41" s="305">
        <f t="shared" si="56"/>
        <v>0</v>
      </c>
      <c r="L41" s="305">
        <f t="shared" si="56"/>
        <v>0</v>
      </c>
      <c r="M41" s="305">
        <f t="shared" si="56"/>
        <v>0</v>
      </c>
      <c r="N41" s="305">
        <f t="shared" si="56"/>
        <v>0</v>
      </c>
      <c r="O41" s="305">
        <f t="shared" si="56"/>
        <v>0</v>
      </c>
      <c r="P41" s="305">
        <f t="shared" si="56"/>
        <v>0</v>
      </c>
      <c r="Q41" s="305">
        <f t="shared" si="56"/>
        <v>0</v>
      </c>
      <c r="R41" s="305">
        <f t="shared" si="56"/>
        <v>0</v>
      </c>
      <c r="S41" s="305">
        <f t="shared" si="56"/>
        <v>0</v>
      </c>
      <c r="T41" s="305">
        <f t="shared" si="56"/>
        <v>0</v>
      </c>
      <c r="U41" s="305">
        <f t="shared" si="56"/>
        <v>0</v>
      </c>
      <c r="V41" s="305">
        <f t="shared" si="56"/>
        <v>0</v>
      </c>
      <c r="W41" s="305">
        <f t="shared" si="56"/>
        <v>0</v>
      </c>
      <c r="X41" s="305">
        <f t="shared" si="56"/>
        <v>0</v>
      </c>
      <c r="Y41" s="305">
        <f t="shared" si="56"/>
        <v>0</v>
      </c>
      <c r="Z41" s="305">
        <f t="shared" si="56"/>
        <v>0</v>
      </c>
      <c r="AA41" s="305">
        <f t="shared" si="56"/>
        <v>0</v>
      </c>
      <c r="AB41" s="305">
        <f t="shared" si="56"/>
        <v>0</v>
      </c>
      <c r="AC41" s="305">
        <f t="shared" si="56"/>
        <v>0</v>
      </c>
      <c r="AD41" s="305">
        <f t="shared" si="56"/>
        <v>0</v>
      </c>
      <c r="AE41" s="305">
        <f t="shared" si="56"/>
        <v>0</v>
      </c>
      <c r="AF41" s="305">
        <f t="shared" si="56"/>
        <v>0</v>
      </c>
      <c r="AG41" s="305">
        <f t="shared" si="56"/>
        <v>0</v>
      </c>
      <c r="AH41" s="305">
        <f t="shared" si="56"/>
        <v>0</v>
      </c>
      <c r="AI41" s="305">
        <f t="shared" si="56"/>
        <v>0</v>
      </c>
      <c r="AJ41" s="305">
        <f t="shared" si="56"/>
        <v>0</v>
      </c>
      <c r="AK41" s="305">
        <f t="shared" si="56"/>
        <v>0</v>
      </c>
      <c r="AL41" s="305">
        <f t="shared" si="56"/>
        <v>0</v>
      </c>
      <c r="AM41" s="305">
        <f t="shared" si="56"/>
        <v>0</v>
      </c>
      <c r="AN41" s="305">
        <f t="shared" ref="AN41:BS41" si="57">AM41</f>
        <v>0</v>
      </c>
      <c r="AO41" s="305">
        <f t="shared" si="57"/>
        <v>0</v>
      </c>
      <c r="AP41" s="305">
        <f t="shared" si="57"/>
        <v>0</v>
      </c>
      <c r="AQ41" s="305">
        <f t="shared" si="57"/>
        <v>0</v>
      </c>
      <c r="AR41" s="305">
        <f t="shared" si="57"/>
        <v>0</v>
      </c>
      <c r="AS41" s="305">
        <f t="shared" si="57"/>
        <v>0</v>
      </c>
      <c r="AT41" s="305">
        <f t="shared" si="57"/>
        <v>0</v>
      </c>
      <c r="AU41" s="305">
        <f t="shared" si="57"/>
        <v>0</v>
      </c>
      <c r="AV41" s="305">
        <f t="shared" si="57"/>
        <v>0</v>
      </c>
      <c r="AW41" s="305">
        <f t="shared" si="57"/>
        <v>0</v>
      </c>
      <c r="AX41" s="305">
        <f t="shared" si="57"/>
        <v>0</v>
      </c>
      <c r="AY41" s="305">
        <f t="shared" si="57"/>
        <v>0</v>
      </c>
      <c r="AZ41" s="305">
        <f t="shared" si="57"/>
        <v>0</v>
      </c>
      <c r="BA41" s="305">
        <f t="shared" si="57"/>
        <v>0</v>
      </c>
      <c r="BB41" s="305">
        <f t="shared" si="57"/>
        <v>0</v>
      </c>
      <c r="BC41" s="305">
        <f t="shared" si="57"/>
        <v>0</v>
      </c>
      <c r="BD41" s="305">
        <f t="shared" si="57"/>
        <v>0</v>
      </c>
      <c r="BE41" s="305">
        <f t="shared" si="57"/>
        <v>0</v>
      </c>
      <c r="BF41" s="305">
        <f t="shared" si="57"/>
        <v>0</v>
      </c>
      <c r="BG41" s="305">
        <f t="shared" si="57"/>
        <v>0</v>
      </c>
      <c r="BH41" s="305">
        <f t="shared" si="57"/>
        <v>0</v>
      </c>
      <c r="BI41" s="305">
        <f t="shared" si="57"/>
        <v>0</v>
      </c>
      <c r="BJ41" s="305">
        <f t="shared" si="57"/>
        <v>0</v>
      </c>
      <c r="BK41" s="305">
        <f t="shared" si="57"/>
        <v>0</v>
      </c>
      <c r="BL41" s="305">
        <f t="shared" si="57"/>
        <v>0</v>
      </c>
      <c r="BM41" s="305">
        <f t="shared" si="57"/>
        <v>0</v>
      </c>
      <c r="BN41" s="305">
        <f t="shared" si="57"/>
        <v>0</v>
      </c>
      <c r="BO41" s="305">
        <f t="shared" si="57"/>
        <v>0</v>
      </c>
      <c r="BP41" s="305">
        <f t="shared" si="57"/>
        <v>0</v>
      </c>
      <c r="BQ41" s="305">
        <f t="shared" si="57"/>
        <v>0</v>
      </c>
      <c r="BR41" s="305">
        <f t="shared" si="57"/>
        <v>0</v>
      </c>
      <c r="BS41" s="305">
        <f t="shared" si="57"/>
        <v>0</v>
      </c>
      <c r="BT41" s="305">
        <f t="shared" ref="BT41:CY41" si="58">BS41</f>
        <v>0</v>
      </c>
      <c r="BU41" s="305">
        <f t="shared" si="58"/>
        <v>0</v>
      </c>
      <c r="BV41" s="305">
        <f t="shared" si="58"/>
        <v>0</v>
      </c>
      <c r="BW41" s="305">
        <f t="shared" si="58"/>
        <v>0</v>
      </c>
      <c r="BX41" s="305">
        <f t="shared" si="58"/>
        <v>0</v>
      </c>
      <c r="BY41" s="305">
        <f t="shared" si="58"/>
        <v>0</v>
      </c>
      <c r="BZ41" s="305">
        <f t="shared" si="58"/>
        <v>0</v>
      </c>
      <c r="CA41" s="305">
        <f t="shared" si="58"/>
        <v>0</v>
      </c>
      <c r="CB41" s="305">
        <f t="shared" si="58"/>
        <v>0</v>
      </c>
      <c r="CC41" s="305">
        <f t="shared" si="58"/>
        <v>0</v>
      </c>
      <c r="CD41" s="305">
        <f t="shared" si="58"/>
        <v>0</v>
      </c>
      <c r="CE41" s="305">
        <f t="shared" si="58"/>
        <v>0</v>
      </c>
      <c r="CF41" s="305">
        <f t="shared" si="58"/>
        <v>0</v>
      </c>
      <c r="CG41" s="305">
        <f t="shared" si="58"/>
        <v>0</v>
      </c>
      <c r="CH41" s="305">
        <f t="shared" si="58"/>
        <v>0</v>
      </c>
      <c r="CI41" s="305">
        <f t="shared" si="58"/>
        <v>0</v>
      </c>
      <c r="CJ41" s="305">
        <f t="shared" si="58"/>
        <v>0</v>
      </c>
      <c r="CK41" s="305">
        <f t="shared" si="58"/>
        <v>0</v>
      </c>
      <c r="CL41" s="305">
        <f t="shared" si="58"/>
        <v>0</v>
      </c>
      <c r="CM41" s="305">
        <f t="shared" si="58"/>
        <v>0</v>
      </c>
      <c r="CN41" s="305">
        <f t="shared" si="58"/>
        <v>0</v>
      </c>
      <c r="CO41" s="305">
        <f t="shared" si="58"/>
        <v>0</v>
      </c>
      <c r="CP41" s="305">
        <f t="shared" si="58"/>
        <v>0</v>
      </c>
      <c r="CQ41" s="305">
        <f t="shared" si="58"/>
        <v>0</v>
      </c>
      <c r="CR41" s="305">
        <f t="shared" si="58"/>
        <v>0</v>
      </c>
      <c r="CS41" s="305">
        <f t="shared" si="58"/>
        <v>0</v>
      </c>
      <c r="CT41" s="305">
        <f t="shared" si="58"/>
        <v>0</v>
      </c>
      <c r="CU41" s="305">
        <f t="shared" si="58"/>
        <v>0</v>
      </c>
      <c r="CV41" s="305">
        <f t="shared" si="58"/>
        <v>0</v>
      </c>
      <c r="CW41" s="305">
        <f t="shared" si="58"/>
        <v>0</v>
      </c>
      <c r="CX41" s="305">
        <f t="shared" si="58"/>
        <v>0</v>
      </c>
      <c r="CY41" s="305">
        <f t="shared" si="58"/>
        <v>0</v>
      </c>
      <c r="CZ41" s="305">
        <f t="shared" ref="CZ41:DV41" si="59">CY41</f>
        <v>0</v>
      </c>
      <c r="DA41" s="305">
        <f t="shared" si="59"/>
        <v>0</v>
      </c>
      <c r="DB41" s="305">
        <f t="shared" si="59"/>
        <v>0</v>
      </c>
      <c r="DC41" s="305">
        <f t="shared" si="59"/>
        <v>0</v>
      </c>
      <c r="DD41" s="305">
        <f t="shared" si="59"/>
        <v>0</v>
      </c>
      <c r="DE41" s="305">
        <f t="shared" si="59"/>
        <v>0</v>
      </c>
      <c r="DF41" s="305">
        <f t="shared" si="59"/>
        <v>0</v>
      </c>
      <c r="DG41" s="305">
        <f t="shared" si="59"/>
        <v>0</v>
      </c>
      <c r="DH41" s="305">
        <f t="shared" si="59"/>
        <v>0</v>
      </c>
      <c r="DI41" s="305">
        <f t="shared" si="59"/>
        <v>0</v>
      </c>
      <c r="DJ41" s="305">
        <f t="shared" si="59"/>
        <v>0</v>
      </c>
      <c r="DK41" s="305">
        <f t="shared" si="59"/>
        <v>0</v>
      </c>
      <c r="DL41" s="305">
        <f t="shared" si="59"/>
        <v>0</v>
      </c>
      <c r="DM41" s="305">
        <f t="shared" si="59"/>
        <v>0</v>
      </c>
      <c r="DN41" s="305">
        <f t="shared" si="59"/>
        <v>0</v>
      </c>
      <c r="DO41" s="305">
        <f t="shared" si="59"/>
        <v>0</v>
      </c>
      <c r="DP41" s="305">
        <f t="shared" si="59"/>
        <v>0</v>
      </c>
      <c r="DQ41" s="305">
        <f t="shared" si="59"/>
        <v>0</v>
      </c>
      <c r="DR41" s="305">
        <f t="shared" si="59"/>
        <v>0</v>
      </c>
      <c r="DS41" s="305">
        <f t="shared" si="59"/>
        <v>0</v>
      </c>
      <c r="DT41" s="305">
        <f t="shared" si="59"/>
        <v>0</v>
      </c>
      <c r="DU41" s="305">
        <f t="shared" si="59"/>
        <v>0</v>
      </c>
      <c r="DV41" s="305">
        <f t="shared" si="59"/>
        <v>0</v>
      </c>
      <c r="DW41" s="174"/>
      <c r="DX41" s="170"/>
    </row>
    <row r="42" spans="1:128" hidden="1" outlineLevel="1" x14ac:dyDescent="0.2">
      <c r="A42" s="168" t="str">
        <f ca="1">Language!A$622</f>
        <v>коэффициент прироста цен к предыдущему периоду</v>
      </c>
      <c r="B42" s="173"/>
      <c r="C42" s="147" t="str">
        <f ca="1">Language!$A$1467</f>
        <v>раз</v>
      </c>
      <c r="D42" s="158"/>
      <c r="F42" s="6" t="s">
        <v>3190</v>
      </c>
      <c r="G42" s="175">
        <f ca="1">IF(G$2=1,1,IF(Prj_Inflation=1,POWER(1+OFFSET(G38,0,-1),Параметры!G$36/360),1))</f>
        <v>1</v>
      </c>
      <c r="H42" s="175">
        <f ca="1">IF(H$2=1,1,IF(Prj_Inflation=1,POWER(1+OFFSET(H38,0,-1),Параметры!H$36/360),1))</f>
        <v>1.0056541453874053</v>
      </c>
      <c r="I42" s="175">
        <f ca="1">IF(I$2=1,1,IF(Prj_Inflation=1,POWER(1+OFFSET(I38,0,-1),Параметры!I$36/360),1))</f>
        <v>1.0056541453874053</v>
      </c>
      <c r="J42" s="175">
        <f ca="1">IF(J$2=1,1,IF(Prj_Inflation=1,POWER(1+OFFSET(J38,0,-1),Параметры!J$36/360),1))</f>
        <v>1.0056541453874053</v>
      </c>
      <c r="K42" s="175">
        <f ca="1">IF(K$2=1,1,IF(Prj_Inflation=1,POWER(1+OFFSET(K38,0,-1),Параметры!K$36/360),1))</f>
        <v>1.0056541453874053</v>
      </c>
      <c r="L42" s="175">
        <f ca="1">IF(L$2=1,1,IF(Prj_Inflation=1,POWER(1+OFFSET(L38,0,-1),Параметры!L$36/360),1))</f>
        <v>1.0056541453874053</v>
      </c>
      <c r="M42" s="175">
        <f ca="1">IF(M$2=1,1,IF(Prj_Inflation=1,POWER(1+OFFSET(M38,0,-1),Параметры!M$36/360),1))</f>
        <v>1.0056541453874053</v>
      </c>
      <c r="N42" s="175">
        <f ca="1">IF(N$2=1,1,IF(Prj_Inflation=1,POWER(1+OFFSET(N38,0,-1),Параметры!N$36/360),1))</f>
        <v>1.0056541453874053</v>
      </c>
      <c r="O42" s="175">
        <f ca="1">IF(O$2=1,1,IF(Prj_Inflation=1,POWER(1+OFFSET(O38,0,-1),Параметры!O$36/360),1))</f>
        <v>1.0056541453874053</v>
      </c>
      <c r="P42" s="175">
        <f ca="1">IF(P$2=1,1,IF(Prj_Inflation=1,POWER(1+OFFSET(P38,0,-1),Параметры!P$36/360),1))</f>
        <v>1.0056541453874053</v>
      </c>
      <c r="Q42" s="175">
        <f ca="1">IF(Q$2=1,1,IF(Prj_Inflation=1,POWER(1+OFFSET(Q38,0,-1),Параметры!Q$36/360),1))</f>
        <v>1.0056541453874053</v>
      </c>
      <c r="R42" s="175">
        <f ca="1">IF(R$2=1,1,IF(Prj_Inflation=1,POWER(1+OFFSET(R38,0,-1),Параметры!R$36/360),1))</f>
        <v>1.0056541453874053</v>
      </c>
      <c r="S42" s="175">
        <f ca="1">IF(S$2=1,1,IF(Prj_Inflation=1,POWER(1+OFFSET(S38,0,-1),Параметры!S$36/360),1))</f>
        <v>1.0056541453874053</v>
      </c>
      <c r="T42" s="175">
        <f ca="1">IF(T$2=1,1,IF(Prj_Inflation=1,POWER(1+OFFSET(T38,0,-1),Параметры!T$36/360),1))</f>
        <v>1.0056541453874053</v>
      </c>
      <c r="U42" s="175">
        <f ca="1">IF(U$2=1,1,IF(Prj_Inflation=1,POWER(1+OFFSET(U38,0,-1),Параметры!U$36/360),1))</f>
        <v>1.0056541453874053</v>
      </c>
      <c r="V42" s="175">
        <f ca="1">IF(V$2=1,1,IF(Prj_Inflation=1,POWER(1+OFFSET(V38,0,-1),Параметры!V$36/360),1))</f>
        <v>1.0056541453874053</v>
      </c>
      <c r="W42" s="175">
        <f ca="1">IF(W$2=1,1,IF(Prj_Inflation=1,POWER(1+OFFSET(W38,0,-1),Параметры!W$36/360),1))</f>
        <v>1.0056541453874053</v>
      </c>
      <c r="X42" s="175">
        <f ca="1">IF(X$2=1,1,IF(Prj_Inflation=1,POWER(1+OFFSET(X38,0,-1),Параметры!X$36/360),1))</f>
        <v>1.0056541453874053</v>
      </c>
      <c r="Y42" s="175">
        <f ca="1">IF(Y$2=1,1,IF(Prj_Inflation=1,POWER(1+OFFSET(Y38,0,-1),Параметры!Y$36/360),1))</f>
        <v>1.0056541453874053</v>
      </c>
      <c r="Z42" s="175">
        <f ca="1">IF(Z$2=1,1,IF(Prj_Inflation=1,POWER(1+OFFSET(Z38,0,-1),Параметры!Z$36/360),1))</f>
        <v>1.0056541453874053</v>
      </c>
      <c r="AA42" s="175">
        <f ca="1">IF(AA$2=1,1,IF(Prj_Inflation=1,POWER(1+OFFSET(AA38,0,-1),Параметры!AA$36/360),1))</f>
        <v>1.0056541453874053</v>
      </c>
      <c r="AB42" s="175">
        <f ca="1">IF(AB$2=1,1,IF(Prj_Inflation=1,POWER(1+OFFSET(AB38,0,-1),Параметры!AB$36/360),1))</f>
        <v>1.0056541453874053</v>
      </c>
      <c r="AC42" s="175">
        <f ca="1">IF(AC$2=1,1,IF(Prj_Inflation=1,POWER(1+OFFSET(AC38,0,-1),Параметры!AC$36/360),1))</f>
        <v>1.0056541453874053</v>
      </c>
      <c r="AD42" s="175">
        <f ca="1">IF(AD$2=1,1,IF(Prj_Inflation=1,POWER(1+OFFSET(AD38,0,-1),Параметры!AD$36/360),1))</f>
        <v>1.0056541453874053</v>
      </c>
      <c r="AE42" s="175">
        <f ca="1">IF(AE$2=1,1,IF(Prj_Inflation=1,POWER(1+OFFSET(AE38,0,-1),Параметры!AE$36/360),1))</f>
        <v>1.0056541453874053</v>
      </c>
      <c r="AF42" s="175">
        <f ca="1">IF(AF$2=1,1,IF(Prj_Inflation=1,POWER(1+OFFSET(AF38,0,-1),Параметры!AF$36/360),1))</f>
        <v>1.0056541453874053</v>
      </c>
      <c r="AG42" s="175">
        <f ca="1">IF(AG$2=1,1,IF(Prj_Inflation=1,POWER(1+OFFSET(AG38,0,-1),Параметры!AG$36/360),1))</f>
        <v>1.0056541453874053</v>
      </c>
      <c r="AH42" s="175">
        <f ca="1">IF(AH$2=1,1,IF(Prj_Inflation=1,POWER(1+OFFSET(AH38,0,-1),Параметры!AH$36/360),1))</f>
        <v>1.0056541453874053</v>
      </c>
      <c r="AI42" s="175">
        <f ca="1">IF(AI$2=1,1,IF(Prj_Inflation=1,POWER(1+OFFSET(AI38,0,-1),Параметры!AI$36/360),1))</f>
        <v>1.0056541453874053</v>
      </c>
      <c r="AJ42" s="175">
        <f ca="1">IF(AJ$2=1,1,IF(Prj_Inflation=1,POWER(1+OFFSET(AJ38,0,-1),Параметры!AJ$36/360),1))</f>
        <v>1.0056541453874053</v>
      </c>
      <c r="AK42" s="175">
        <f ca="1">IF(AK$2=1,1,IF(Prj_Inflation=1,POWER(1+OFFSET(AK38,0,-1),Параметры!AK$36/360),1))</f>
        <v>1.0056541453874053</v>
      </c>
      <c r="AL42" s="175">
        <f ca="1">IF(AL$2=1,1,IF(Prj_Inflation=1,POWER(1+OFFSET(AL38,0,-1),Параметры!AL$36/360),1))</f>
        <v>1.0056541453874053</v>
      </c>
      <c r="AM42" s="175">
        <f ca="1">IF(AM$2=1,1,IF(Prj_Inflation=1,POWER(1+OFFSET(AM38,0,-1),Параметры!AM$36/360),1))</f>
        <v>1.0056541453874053</v>
      </c>
      <c r="AN42" s="175">
        <f ca="1">IF(AN$2=1,1,IF(Prj_Inflation=1,POWER(1+OFFSET(AN38,0,-1),Параметры!AN$36/360),1))</f>
        <v>1.0056541453874053</v>
      </c>
      <c r="AO42" s="175">
        <f ca="1">IF(AO$2=1,1,IF(Prj_Inflation=1,POWER(1+OFFSET(AO38,0,-1),Параметры!AO$36/360),1))</f>
        <v>1.0056541453874053</v>
      </c>
      <c r="AP42" s="175">
        <f ca="1">IF(AP$2=1,1,IF(Prj_Inflation=1,POWER(1+OFFSET(AP38,0,-1),Параметры!AP$36/360),1))</f>
        <v>1.0056541453874053</v>
      </c>
      <c r="AQ42" s="175">
        <f ca="1">IF(AQ$2=1,1,IF(Prj_Inflation=1,POWER(1+OFFSET(AQ38,0,-1),Параметры!AQ$36/360),1))</f>
        <v>1.0056541453874053</v>
      </c>
      <c r="AR42" s="175">
        <f ca="1">IF(AR$2=1,1,IF(Prj_Inflation=1,POWER(1+OFFSET(AR38,0,-1),Параметры!AR$36/360),1))</f>
        <v>1.0056541453874053</v>
      </c>
      <c r="AS42" s="175">
        <f ca="1">IF(AS$2=1,1,IF(Prj_Inflation=1,POWER(1+OFFSET(AS38,0,-1),Параметры!AS$36/360),1))</f>
        <v>1.0056541453874053</v>
      </c>
      <c r="AT42" s="175">
        <f ca="1">IF(AT$2=1,1,IF(Prj_Inflation=1,POWER(1+OFFSET(AT38,0,-1),Параметры!AT$36/360),1))</f>
        <v>1.0056541453874053</v>
      </c>
      <c r="AU42" s="175">
        <f ca="1">IF(AU$2=1,1,IF(Prj_Inflation=1,POWER(1+OFFSET(AU38,0,-1),Параметры!AU$36/360),1))</f>
        <v>1.0056541453874053</v>
      </c>
      <c r="AV42" s="175">
        <f ca="1">IF(AV$2=1,1,IF(Prj_Inflation=1,POWER(1+OFFSET(AV38,0,-1),Параметры!AV$36/360),1))</f>
        <v>1.0056541453874053</v>
      </c>
      <c r="AW42" s="175">
        <f ca="1">IF(AW$2=1,1,IF(Prj_Inflation=1,POWER(1+OFFSET(AW38,0,-1),Параметры!AW$36/360),1))</f>
        <v>1.0056541453874053</v>
      </c>
      <c r="AX42" s="175">
        <f ca="1">IF(AX$2=1,1,IF(Prj_Inflation=1,POWER(1+OFFSET(AX38,0,-1),Параметры!AX$36/360),1))</f>
        <v>1.0056541453874053</v>
      </c>
      <c r="AY42" s="175">
        <f ca="1">IF(AY$2=1,1,IF(Prj_Inflation=1,POWER(1+OFFSET(AY38,0,-1),Параметры!AY$36/360),1))</f>
        <v>1.0056541453874053</v>
      </c>
      <c r="AZ42" s="175">
        <f ca="1">IF(AZ$2=1,1,IF(Prj_Inflation=1,POWER(1+OFFSET(AZ38,0,-1),Параметры!AZ$36/360),1))</f>
        <v>1.0056541453874053</v>
      </c>
      <c r="BA42" s="175">
        <f ca="1">IF(BA$2=1,1,IF(Prj_Inflation=1,POWER(1+OFFSET(BA38,0,-1),Параметры!BA$36/360),1))</f>
        <v>1.0056541453874053</v>
      </c>
      <c r="BB42" s="175">
        <f ca="1">IF(BB$2=1,1,IF(Prj_Inflation=1,POWER(1+OFFSET(BB38,0,-1),Параметры!BB$36/360),1))</f>
        <v>1.0056541453874053</v>
      </c>
      <c r="BC42" s="175">
        <f ca="1">IF(BC$2=1,1,IF(Prj_Inflation=1,POWER(1+OFFSET(BC38,0,-1),Параметры!BC$36/360),1))</f>
        <v>1.0056541453874053</v>
      </c>
      <c r="BD42" s="175">
        <f ca="1">IF(BD$2=1,1,IF(Prj_Inflation=1,POWER(1+OFFSET(BD38,0,-1),Параметры!BD$36/360),1))</f>
        <v>1.0056541453874053</v>
      </c>
      <c r="BE42" s="175">
        <f ca="1">IF(BE$2=1,1,IF(Prj_Inflation=1,POWER(1+OFFSET(BE38,0,-1),Параметры!BE$36/360),1))</f>
        <v>1.0056541453874053</v>
      </c>
      <c r="BF42" s="175">
        <f ca="1">IF(BF$2=1,1,IF(Prj_Inflation=1,POWER(1+OFFSET(BF38,0,-1),Параметры!BF$36/360),1))</f>
        <v>1.0056541453874053</v>
      </c>
      <c r="BG42" s="175">
        <f ca="1">IF(BG$2=1,1,IF(Prj_Inflation=1,POWER(1+OFFSET(BG38,0,-1),Параметры!BG$36/360),1))</f>
        <v>1.0056541453874053</v>
      </c>
      <c r="BH42" s="175">
        <f ca="1">IF(BH$2=1,1,IF(Prj_Inflation=1,POWER(1+OFFSET(BH38,0,-1),Параметры!BH$36/360),1))</f>
        <v>1.0056541453874053</v>
      </c>
      <c r="BI42" s="175">
        <f ca="1">IF(BI$2=1,1,IF(Prj_Inflation=1,POWER(1+OFFSET(BI38,0,-1),Параметры!BI$36/360),1))</f>
        <v>1.0056541453874053</v>
      </c>
      <c r="BJ42" s="175">
        <f ca="1">IF(BJ$2=1,1,IF(Prj_Inflation=1,POWER(1+OFFSET(BJ38,0,-1),Параметры!BJ$36/360),1))</f>
        <v>1.0056541453874053</v>
      </c>
      <c r="BK42" s="175">
        <f ca="1">IF(BK$2=1,1,IF(Prj_Inflation=1,POWER(1+OFFSET(BK38,0,-1),Параметры!BK$36/360),1))</f>
        <v>1.0056541453874053</v>
      </c>
      <c r="BL42" s="175">
        <f ca="1">IF(BL$2=1,1,IF(Prj_Inflation=1,POWER(1+OFFSET(BL38,0,-1),Параметры!BL$36/360),1))</f>
        <v>1.0056541453874053</v>
      </c>
      <c r="BM42" s="175">
        <f ca="1">IF(BM$2=1,1,IF(Prj_Inflation=1,POWER(1+OFFSET(BM38,0,-1),Параметры!BM$36/360),1))</f>
        <v>1.0056541453874053</v>
      </c>
      <c r="BN42" s="175">
        <f ca="1">IF(BN$2=1,1,IF(Prj_Inflation=1,POWER(1+OFFSET(BN38,0,-1),Параметры!BN$36/360),1))</f>
        <v>1.0056541453874053</v>
      </c>
      <c r="BO42" s="175">
        <f ca="1">IF(BO$2=1,1,IF(Prj_Inflation=1,POWER(1+OFFSET(BO38,0,-1),Параметры!BO$36/360),1))</f>
        <v>1.0056541453874053</v>
      </c>
      <c r="BP42" s="175">
        <f ca="1">IF(BP$2=1,1,IF(Prj_Inflation=1,POWER(1+OFFSET(BP38,0,-1),Параметры!BP$36/360),1))</f>
        <v>1.0056541453874053</v>
      </c>
      <c r="BQ42" s="175">
        <f ca="1">IF(BQ$2=1,1,IF(Prj_Inflation=1,POWER(1+OFFSET(BQ38,0,-1),Параметры!BQ$36/360),1))</f>
        <v>1.0056541453874053</v>
      </c>
      <c r="BR42" s="175">
        <f ca="1">IF(BR$2=1,1,IF(Prj_Inflation=1,POWER(1+OFFSET(BR38,0,-1),Параметры!BR$36/360),1))</f>
        <v>1.0056541453874053</v>
      </c>
      <c r="BS42" s="175">
        <f ca="1">IF(BS$2=1,1,IF(Prj_Inflation=1,POWER(1+OFFSET(BS38,0,-1),Параметры!BS$36/360),1))</f>
        <v>1.0056541453874053</v>
      </c>
      <c r="BT42" s="175">
        <f ca="1">IF(BT$2=1,1,IF(Prj_Inflation=1,POWER(1+OFFSET(BT38,0,-1),Параметры!BT$36/360),1))</f>
        <v>1.0056541453874053</v>
      </c>
      <c r="BU42" s="175">
        <f ca="1">IF(BU$2=1,1,IF(Prj_Inflation=1,POWER(1+OFFSET(BU38,0,-1),Параметры!BU$36/360),1))</f>
        <v>1.0056541453874053</v>
      </c>
      <c r="BV42" s="175">
        <f ca="1">IF(BV$2=1,1,IF(Prj_Inflation=1,POWER(1+OFFSET(BV38,0,-1),Параметры!BV$36/360),1))</f>
        <v>1.0056541453874053</v>
      </c>
      <c r="BW42" s="175">
        <f ca="1">IF(BW$2=1,1,IF(Prj_Inflation=1,POWER(1+OFFSET(BW38,0,-1),Параметры!BW$36/360),1))</f>
        <v>1.0056541453874053</v>
      </c>
      <c r="BX42" s="175">
        <f ca="1">IF(BX$2=1,1,IF(Prj_Inflation=1,POWER(1+OFFSET(BX38,0,-1),Параметры!BX$36/360),1))</f>
        <v>1.0056541453874053</v>
      </c>
      <c r="BY42" s="175">
        <f ca="1">IF(BY$2=1,1,IF(Prj_Inflation=1,POWER(1+OFFSET(BY38,0,-1),Параметры!BY$36/360),1))</f>
        <v>1.0056541453874053</v>
      </c>
      <c r="BZ42" s="175">
        <f ca="1">IF(BZ$2=1,1,IF(Prj_Inflation=1,POWER(1+OFFSET(BZ38,0,-1),Параметры!BZ$36/360),1))</f>
        <v>1.0056541453874053</v>
      </c>
      <c r="CA42" s="175">
        <f ca="1">IF(CA$2=1,1,IF(Prj_Inflation=1,POWER(1+OFFSET(CA38,0,-1),Параметры!CA$36/360),1))</f>
        <v>1.0056541453874053</v>
      </c>
      <c r="CB42" s="175">
        <f ca="1">IF(CB$2=1,1,IF(Prj_Inflation=1,POWER(1+OFFSET(CB38,0,-1),Параметры!CB$36/360),1))</f>
        <v>1.0056541453874053</v>
      </c>
      <c r="CC42" s="175">
        <f ca="1">IF(CC$2=1,1,IF(Prj_Inflation=1,POWER(1+OFFSET(CC38,0,-1),Параметры!CC$36/360),1))</f>
        <v>1.0056541453874053</v>
      </c>
      <c r="CD42" s="175">
        <f ca="1">IF(CD$2=1,1,IF(Prj_Inflation=1,POWER(1+OFFSET(CD38,0,-1),Параметры!CD$36/360),1))</f>
        <v>1.0056541453874053</v>
      </c>
      <c r="CE42" s="175">
        <f ca="1">IF(CE$2=1,1,IF(Prj_Inflation=1,POWER(1+OFFSET(CE38,0,-1),Параметры!CE$36/360),1))</f>
        <v>1.0056541453874053</v>
      </c>
      <c r="CF42" s="175">
        <f ca="1">IF(CF$2=1,1,IF(Prj_Inflation=1,POWER(1+OFFSET(CF38,0,-1),Параметры!CF$36/360),1))</f>
        <v>1.0056541453874053</v>
      </c>
      <c r="CG42" s="175">
        <f ca="1">IF(CG$2=1,1,IF(Prj_Inflation=1,POWER(1+OFFSET(CG38,0,-1),Параметры!CG$36/360),1))</f>
        <v>1.0056541453874053</v>
      </c>
      <c r="CH42" s="175">
        <f ca="1">IF(CH$2=1,1,IF(Prj_Inflation=1,POWER(1+OFFSET(CH38,0,-1),Параметры!CH$36/360),1))</f>
        <v>1.0056541453874053</v>
      </c>
      <c r="CI42" s="175">
        <f ca="1">IF(CI$2=1,1,IF(Prj_Inflation=1,POWER(1+OFFSET(CI38,0,-1),Параметры!CI$36/360),1))</f>
        <v>1.0056541453874053</v>
      </c>
      <c r="CJ42" s="175">
        <f ca="1">IF(CJ$2=1,1,IF(Prj_Inflation=1,POWER(1+OFFSET(CJ38,0,-1),Параметры!CJ$36/360),1))</f>
        <v>1.0056541453874053</v>
      </c>
      <c r="CK42" s="175">
        <f ca="1">IF(CK$2=1,1,IF(Prj_Inflation=1,POWER(1+OFFSET(CK38,0,-1),Параметры!CK$36/360),1))</f>
        <v>1.0056541453874053</v>
      </c>
      <c r="CL42" s="175">
        <f ca="1">IF(CL$2=1,1,IF(Prj_Inflation=1,POWER(1+OFFSET(CL38,0,-1),Параметры!CL$36/360),1))</f>
        <v>1.0056541453874053</v>
      </c>
      <c r="CM42" s="175">
        <f ca="1">IF(CM$2=1,1,IF(Prj_Inflation=1,POWER(1+OFFSET(CM38,0,-1),Параметры!CM$36/360),1))</f>
        <v>1.0056541453874053</v>
      </c>
      <c r="CN42" s="175">
        <f ca="1">IF(CN$2=1,1,IF(Prj_Inflation=1,POWER(1+OFFSET(CN38,0,-1),Параметры!CN$36/360),1))</f>
        <v>1.0056541453874053</v>
      </c>
      <c r="CO42" s="175">
        <f ca="1">IF(CO$2=1,1,IF(Prj_Inflation=1,POWER(1+OFFSET(CO38,0,-1),Параметры!CO$36/360),1))</f>
        <v>1.0056541453874053</v>
      </c>
      <c r="CP42" s="175">
        <f ca="1">IF(CP$2=1,1,IF(Prj_Inflation=1,POWER(1+OFFSET(CP38,0,-1),Параметры!CP$36/360),1))</f>
        <v>1.0056541453874053</v>
      </c>
      <c r="CQ42" s="175">
        <f ca="1">IF(CQ$2=1,1,IF(Prj_Inflation=1,POWER(1+OFFSET(CQ38,0,-1),Параметры!CQ$36/360),1))</f>
        <v>1.0056541453874053</v>
      </c>
      <c r="CR42" s="175">
        <f ca="1">IF(CR$2=1,1,IF(Prj_Inflation=1,POWER(1+OFFSET(CR38,0,-1),Параметры!CR$36/360),1))</f>
        <v>1.0056541453874053</v>
      </c>
      <c r="CS42" s="175">
        <f ca="1">IF(CS$2=1,1,IF(Prj_Inflation=1,POWER(1+OFFSET(CS38,0,-1),Параметры!CS$36/360),1))</f>
        <v>1.0056541453874053</v>
      </c>
      <c r="CT42" s="175">
        <f ca="1">IF(CT$2=1,1,IF(Prj_Inflation=1,POWER(1+OFFSET(CT38,0,-1),Параметры!CT$36/360),1))</f>
        <v>1.0056541453874053</v>
      </c>
      <c r="CU42" s="175">
        <f ca="1">IF(CU$2=1,1,IF(Prj_Inflation=1,POWER(1+OFFSET(CU38,0,-1),Параметры!CU$36/360),1))</f>
        <v>1.0056541453874053</v>
      </c>
      <c r="CV42" s="175">
        <f ca="1">IF(CV$2=1,1,IF(Prj_Inflation=1,POWER(1+OFFSET(CV38,0,-1),Параметры!CV$36/360),1))</f>
        <v>1.0056541453874053</v>
      </c>
      <c r="CW42" s="175">
        <f ca="1">IF(CW$2=1,1,IF(Prj_Inflation=1,POWER(1+OFFSET(CW38,0,-1),Параметры!CW$36/360),1))</f>
        <v>1.0056541453874053</v>
      </c>
      <c r="CX42" s="175">
        <f ca="1">IF(CX$2=1,1,IF(Prj_Inflation=1,POWER(1+OFFSET(CX38,0,-1),Параметры!CX$36/360),1))</f>
        <v>1.0056541453874053</v>
      </c>
      <c r="CY42" s="175">
        <f ca="1">IF(CY$2=1,1,IF(Prj_Inflation=1,POWER(1+OFFSET(CY38,0,-1),Параметры!CY$36/360),1))</f>
        <v>1.0056541453874053</v>
      </c>
      <c r="CZ42" s="175">
        <f ca="1">IF(CZ$2=1,1,IF(Prj_Inflation=1,POWER(1+OFFSET(CZ38,0,-1),Параметры!CZ$36/360),1))</f>
        <v>1.0056541453874053</v>
      </c>
      <c r="DA42" s="175">
        <f ca="1">IF(DA$2=1,1,IF(Prj_Inflation=1,POWER(1+OFFSET(DA38,0,-1),Параметры!DA$36/360),1))</f>
        <v>1.0056541453874053</v>
      </c>
      <c r="DB42" s="175">
        <f ca="1">IF(DB$2=1,1,IF(Prj_Inflation=1,POWER(1+OFFSET(DB38,0,-1),Параметры!DB$36/360),1))</f>
        <v>1.0056541453874053</v>
      </c>
      <c r="DC42" s="175">
        <f ca="1">IF(DC$2=1,1,IF(Prj_Inflation=1,POWER(1+OFFSET(DC38,0,-1),Параметры!DC$36/360),1))</f>
        <v>1.0056541453874053</v>
      </c>
      <c r="DD42" s="175">
        <f ca="1">IF(DD$2=1,1,IF(Prj_Inflation=1,POWER(1+OFFSET(DD38,0,-1),Параметры!DD$36/360),1))</f>
        <v>1.0056541453874053</v>
      </c>
      <c r="DE42" s="175">
        <f ca="1">IF(DE$2=1,1,IF(Prj_Inflation=1,POWER(1+OFFSET(DE38,0,-1),Параметры!DE$36/360),1))</f>
        <v>1.0056541453874053</v>
      </c>
      <c r="DF42" s="175">
        <f ca="1">IF(DF$2=1,1,IF(Prj_Inflation=1,POWER(1+OFFSET(DF38,0,-1),Параметры!DF$36/360),1))</f>
        <v>1.0056541453874053</v>
      </c>
      <c r="DG42" s="175">
        <f ca="1">IF(DG$2=1,1,IF(Prj_Inflation=1,POWER(1+OFFSET(DG38,0,-1),Параметры!DG$36/360),1))</f>
        <v>1.0056541453874053</v>
      </c>
      <c r="DH42" s="175">
        <f ca="1">IF(DH$2=1,1,IF(Prj_Inflation=1,POWER(1+OFFSET(DH38,0,-1),Параметры!DH$36/360),1))</f>
        <v>1.0056541453874053</v>
      </c>
      <c r="DI42" s="175">
        <f ca="1">IF(DI$2=1,1,IF(Prj_Inflation=1,POWER(1+OFFSET(DI38,0,-1),Параметры!DI$36/360),1))</f>
        <v>1.0056541453874053</v>
      </c>
      <c r="DJ42" s="175">
        <f ca="1">IF(DJ$2=1,1,IF(Prj_Inflation=1,POWER(1+OFFSET(DJ38,0,-1),Параметры!DJ$36/360),1))</f>
        <v>1.0056541453874053</v>
      </c>
      <c r="DK42" s="175">
        <f ca="1">IF(DK$2=1,1,IF(Prj_Inflation=1,POWER(1+OFFSET(DK38,0,-1),Параметры!DK$36/360),1))</f>
        <v>1.0056541453874053</v>
      </c>
      <c r="DL42" s="175">
        <f ca="1">IF(DL$2=1,1,IF(Prj_Inflation=1,POWER(1+OFFSET(DL38,0,-1),Параметры!DL$36/360),1))</f>
        <v>1.0056541453874053</v>
      </c>
      <c r="DM42" s="175">
        <f ca="1">IF(DM$2=1,1,IF(Prj_Inflation=1,POWER(1+OFFSET(DM38,0,-1),Параметры!DM$36/360),1))</f>
        <v>1.0056541453874053</v>
      </c>
      <c r="DN42" s="175">
        <f ca="1">IF(DN$2=1,1,IF(Prj_Inflation=1,POWER(1+OFFSET(DN38,0,-1),Параметры!DN$36/360),1))</f>
        <v>1.0056541453874053</v>
      </c>
      <c r="DO42" s="175">
        <f ca="1">IF(DO$2=1,1,IF(Prj_Inflation=1,POWER(1+OFFSET(DO38,0,-1),Параметры!DO$36/360),1))</f>
        <v>1.0056541453874053</v>
      </c>
      <c r="DP42" s="175">
        <f ca="1">IF(DP$2=1,1,IF(Prj_Inflation=1,POWER(1+OFFSET(DP38,0,-1),Параметры!DP$36/360),1))</f>
        <v>1.0056541453874053</v>
      </c>
      <c r="DQ42" s="175">
        <f ca="1">IF(DQ$2=1,1,IF(Prj_Inflation=1,POWER(1+OFFSET(DQ38,0,-1),Параметры!DQ$36/360),1))</f>
        <v>1.0056541453874053</v>
      </c>
      <c r="DR42" s="175">
        <f ca="1">IF(DR$2=1,1,IF(Prj_Inflation=1,POWER(1+OFFSET(DR38,0,-1),Параметры!DR$36/360),1))</f>
        <v>1.0056541453874053</v>
      </c>
      <c r="DS42" s="175">
        <f ca="1">IF(DS$2=1,1,IF(Prj_Inflation=1,POWER(1+OFFSET(DS38,0,-1),Параметры!DS$36/360),1))</f>
        <v>1.0056541453874053</v>
      </c>
      <c r="DT42" s="175">
        <f ca="1">IF(DT$2=1,1,IF(Prj_Inflation=1,POWER(1+OFFSET(DT38,0,-1),Параметры!DT$36/360),1))</f>
        <v>1.0056541453874053</v>
      </c>
      <c r="DU42" s="175">
        <f ca="1">IF(DU$2=1,1,IF(Prj_Inflation=1,POWER(1+OFFSET(DU38,0,-1),Параметры!DU$36/360),1))</f>
        <v>1.0056541453874053</v>
      </c>
      <c r="DV42" s="175">
        <f ca="1">IF(DV$2=1,1,IF(Prj_Inflation=1,POWER(1+OFFSET(DV38,0,-1),Параметры!DV$36/360),1))</f>
        <v>1.0056541453874053</v>
      </c>
      <c r="DW42" s="175"/>
      <c r="DX42" s="170"/>
    </row>
    <row r="43" spans="1:128" hidden="1" outlineLevel="1" x14ac:dyDescent="0.2">
      <c r="A43" s="168" t="str">
        <f ca="1">Language!A$1476</f>
        <v>индексировать в начале года</v>
      </c>
      <c r="B43" s="306">
        <v>0</v>
      </c>
      <c r="C43" s="147" t="str">
        <f ca="1">IF(B43=1,Language!$A$1465,Language!$A$1466)</f>
        <v>Нет</v>
      </c>
      <c r="D43" s="158"/>
      <c r="F43" s="6" t="s">
        <v>3328</v>
      </c>
      <c r="G43" s="176" t="str">
        <f ca="1">IF(Prj_Inflation=1,IF($B43=1,IF(G$2=1,1,IF(Параметры!G$35=1,1+OFFSET(G38,0,-1),1)),"-"),1)</f>
        <v>-</v>
      </c>
      <c r="H43" s="176" t="str">
        <f ca="1">IF(Prj_Inflation=1,IF($B43=1,IF(H$2=1,1,IF(Параметры!H$35=1,1+OFFSET(H38,0,-1),1)),"-"),1)</f>
        <v>-</v>
      </c>
      <c r="I43" s="176" t="str">
        <f ca="1">IF(Prj_Inflation=1,IF($B43=1,IF(I$2=1,1,IF(Параметры!I$35=1,1+OFFSET(I38,0,-1),1)),"-"),1)</f>
        <v>-</v>
      </c>
      <c r="J43" s="176" t="str">
        <f ca="1">IF(Prj_Inflation=1,IF($B43=1,IF(J$2=1,1,IF(Параметры!J$35=1,1+OFFSET(J38,0,-1),1)),"-"),1)</f>
        <v>-</v>
      </c>
      <c r="K43" s="176" t="str">
        <f ca="1">IF(Prj_Inflation=1,IF($B43=1,IF(K$2=1,1,IF(Параметры!K$35=1,1+OFFSET(K38,0,-1),1)),"-"),1)</f>
        <v>-</v>
      </c>
      <c r="L43" s="176" t="str">
        <f ca="1">IF(Prj_Inflation=1,IF($B43=1,IF(L$2=1,1,IF(Параметры!L$35=1,1+OFFSET(L38,0,-1),1)),"-"),1)</f>
        <v>-</v>
      </c>
      <c r="M43" s="176" t="str">
        <f ca="1">IF(Prj_Inflation=1,IF($B43=1,IF(M$2=1,1,IF(Параметры!M$35=1,1+OFFSET(M38,0,-1),1)),"-"),1)</f>
        <v>-</v>
      </c>
      <c r="N43" s="176" t="str">
        <f ca="1">IF(Prj_Inflation=1,IF($B43=1,IF(N$2=1,1,IF(Параметры!N$35=1,1+OFFSET(N38,0,-1),1)),"-"),1)</f>
        <v>-</v>
      </c>
      <c r="O43" s="176" t="str">
        <f ca="1">IF(Prj_Inflation=1,IF($B43=1,IF(O$2=1,1,IF(Параметры!O$35=1,1+OFFSET(O38,0,-1),1)),"-"),1)</f>
        <v>-</v>
      </c>
      <c r="P43" s="176" t="str">
        <f ca="1">IF(Prj_Inflation=1,IF($B43=1,IF(P$2=1,1,IF(Параметры!P$35=1,1+OFFSET(P38,0,-1),1)),"-"),1)</f>
        <v>-</v>
      </c>
      <c r="Q43" s="176" t="str">
        <f ca="1">IF(Prj_Inflation=1,IF($B43=1,IF(Q$2=1,1,IF(Параметры!Q$35=1,1+OFFSET(Q38,0,-1),1)),"-"),1)</f>
        <v>-</v>
      </c>
      <c r="R43" s="176" t="str">
        <f ca="1">IF(Prj_Inflation=1,IF($B43=1,IF(R$2=1,1,IF(Параметры!R$35=1,1+OFFSET(R38,0,-1),1)),"-"),1)</f>
        <v>-</v>
      </c>
      <c r="S43" s="176" t="str">
        <f ca="1">IF(Prj_Inflation=1,IF($B43=1,IF(S$2=1,1,IF(Параметры!S$35=1,1+OFFSET(S38,0,-1),1)),"-"),1)</f>
        <v>-</v>
      </c>
      <c r="T43" s="176" t="str">
        <f ca="1">IF(Prj_Inflation=1,IF($B43=1,IF(T$2=1,1,IF(Параметры!T$35=1,1+OFFSET(T38,0,-1),1)),"-"),1)</f>
        <v>-</v>
      </c>
      <c r="U43" s="176" t="str">
        <f ca="1">IF(Prj_Inflation=1,IF($B43=1,IF(U$2=1,1,IF(Параметры!U$35=1,1+OFFSET(U38,0,-1),1)),"-"),1)</f>
        <v>-</v>
      </c>
      <c r="V43" s="176" t="str">
        <f ca="1">IF(Prj_Inflation=1,IF($B43=1,IF(V$2=1,1,IF(Параметры!V$35=1,1+OFFSET(V38,0,-1),1)),"-"),1)</f>
        <v>-</v>
      </c>
      <c r="W43" s="176" t="str">
        <f ca="1">IF(Prj_Inflation=1,IF($B43=1,IF(W$2=1,1,IF(Параметры!W$35=1,1+OFFSET(W38,0,-1),1)),"-"),1)</f>
        <v>-</v>
      </c>
      <c r="X43" s="176" t="str">
        <f ca="1">IF(Prj_Inflation=1,IF($B43=1,IF(X$2=1,1,IF(Параметры!X$35=1,1+OFFSET(X38,0,-1),1)),"-"),1)</f>
        <v>-</v>
      </c>
      <c r="Y43" s="176" t="str">
        <f ca="1">IF(Prj_Inflation=1,IF($B43=1,IF(Y$2=1,1,IF(Параметры!Y$35=1,1+OFFSET(Y38,0,-1),1)),"-"),1)</f>
        <v>-</v>
      </c>
      <c r="Z43" s="176" t="str">
        <f ca="1">IF(Prj_Inflation=1,IF($B43=1,IF(Z$2=1,1,IF(Параметры!Z$35=1,1+OFFSET(Z38,0,-1),1)),"-"),1)</f>
        <v>-</v>
      </c>
      <c r="AA43" s="176" t="str">
        <f ca="1">IF(Prj_Inflation=1,IF($B43=1,IF(AA$2=1,1,IF(Параметры!AA$35=1,1+OFFSET(AA38,0,-1),1)),"-"),1)</f>
        <v>-</v>
      </c>
      <c r="AB43" s="176" t="str">
        <f ca="1">IF(Prj_Inflation=1,IF($B43=1,IF(AB$2=1,1,IF(Параметры!AB$35=1,1+OFFSET(AB38,0,-1),1)),"-"),1)</f>
        <v>-</v>
      </c>
      <c r="AC43" s="176" t="str">
        <f ca="1">IF(Prj_Inflation=1,IF($B43=1,IF(AC$2=1,1,IF(Параметры!AC$35=1,1+OFFSET(AC38,0,-1),1)),"-"),1)</f>
        <v>-</v>
      </c>
      <c r="AD43" s="176" t="str">
        <f ca="1">IF(Prj_Inflation=1,IF($B43=1,IF(AD$2=1,1,IF(Параметры!AD$35=1,1+OFFSET(AD38,0,-1),1)),"-"),1)</f>
        <v>-</v>
      </c>
      <c r="AE43" s="176" t="str">
        <f ca="1">IF(Prj_Inflation=1,IF($B43=1,IF(AE$2=1,1,IF(Параметры!AE$35=1,1+OFFSET(AE38,0,-1),1)),"-"),1)</f>
        <v>-</v>
      </c>
      <c r="AF43" s="176" t="str">
        <f ca="1">IF(Prj_Inflation=1,IF($B43=1,IF(AF$2=1,1,IF(Параметры!AF$35=1,1+OFFSET(AF38,0,-1),1)),"-"),1)</f>
        <v>-</v>
      </c>
      <c r="AG43" s="176" t="str">
        <f ca="1">IF(Prj_Inflation=1,IF($B43=1,IF(AG$2=1,1,IF(Параметры!AG$35=1,1+OFFSET(AG38,0,-1),1)),"-"),1)</f>
        <v>-</v>
      </c>
      <c r="AH43" s="176" t="str">
        <f ca="1">IF(Prj_Inflation=1,IF($B43=1,IF(AH$2=1,1,IF(Параметры!AH$35=1,1+OFFSET(AH38,0,-1),1)),"-"),1)</f>
        <v>-</v>
      </c>
      <c r="AI43" s="176" t="str">
        <f ca="1">IF(Prj_Inflation=1,IF($B43=1,IF(AI$2=1,1,IF(Параметры!AI$35=1,1+OFFSET(AI38,0,-1),1)),"-"),1)</f>
        <v>-</v>
      </c>
      <c r="AJ43" s="176" t="str">
        <f ca="1">IF(Prj_Inflation=1,IF($B43=1,IF(AJ$2=1,1,IF(Параметры!AJ$35=1,1+OFFSET(AJ38,0,-1),1)),"-"),1)</f>
        <v>-</v>
      </c>
      <c r="AK43" s="176" t="str">
        <f ca="1">IF(Prj_Inflation=1,IF($B43=1,IF(AK$2=1,1,IF(Параметры!AK$35=1,1+OFFSET(AK38,0,-1),1)),"-"),1)</f>
        <v>-</v>
      </c>
      <c r="AL43" s="176" t="str">
        <f ca="1">IF(Prj_Inflation=1,IF($B43=1,IF(AL$2=1,1,IF(Параметры!AL$35=1,1+OFFSET(AL38,0,-1),1)),"-"),1)</f>
        <v>-</v>
      </c>
      <c r="AM43" s="176" t="str">
        <f ca="1">IF(Prj_Inflation=1,IF($B43=1,IF(AM$2=1,1,IF(Параметры!AM$35=1,1+OFFSET(AM38,0,-1),1)),"-"),1)</f>
        <v>-</v>
      </c>
      <c r="AN43" s="176" t="str">
        <f ca="1">IF(Prj_Inflation=1,IF($B43=1,IF(AN$2=1,1,IF(Параметры!AN$35=1,1+OFFSET(AN38,0,-1),1)),"-"),1)</f>
        <v>-</v>
      </c>
      <c r="AO43" s="176" t="str">
        <f ca="1">IF(Prj_Inflation=1,IF($B43=1,IF(AO$2=1,1,IF(Параметры!AO$35=1,1+OFFSET(AO38,0,-1),1)),"-"),1)</f>
        <v>-</v>
      </c>
      <c r="AP43" s="176" t="str">
        <f ca="1">IF(Prj_Inflation=1,IF($B43=1,IF(AP$2=1,1,IF(Параметры!AP$35=1,1+OFFSET(AP38,0,-1),1)),"-"),1)</f>
        <v>-</v>
      </c>
      <c r="AQ43" s="176" t="str">
        <f ca="1">IF(Prj_Inflation=1,IF($B43=1,IF(AQ$2=1,1,IF(Параметры!AQ$35=1,1+OFFSET(AQ38,0,-1),1)),"-"),1)</f>
        <v>-</v>
      </c>
      <c r="AR43" s="176" t="str">
        <f ca="1">IF(Prj_Inflation=1,IF($B43=1,IF(AR$2=1,1,IF(Параметры!AR$35=1,1+OFFSET(AR38,0,-1),1)),"-"),1)</f>
        <v>-</v>
      </c>
      <c r="AS43" s="176" t="str">
        <f ca="1">IF(Prj_Inflation=1,IF($B43=1,IF(AS$2=1,1,IF(Параметры!AS$35=1,1+OFFSET(AS38,0,-1),1)),"-"),1)</f>
        <v>-</v>
      </c>
      <c r="AT43" s="176" t="str">
        <f ca="1">IF(Prj_Inflation=1,IF($B43=1,IF(AT$2=1,1,IF(Параметры!AT$35=1,1+OFFSET(AT38,0,-1),1)),"-"),1)</f>
        <v>-</v>
      </c>
      <c r="AU43" s="176" t="str">
        <f ca="1">IF(Prj_Inflation=1,IF($B43=1,IF(AU$2=1,1,IF(Параметры!AU$35=1,1+OFFSET(AU38,0,-1),1)),"-"),1)</f>
        <v>-</v>
      </c>
      <c r="AV43" s="176" t="str">
        <f ca="1">IF(Prj_Inflation=1,IF($B43=1,IF(AV$2=1,1,IF(Параметры!AV$35=1,1+OFFSET(AV38,0,-1),1)),"-"),1)</f>
        <v>-</v>
      </c>
      <c r="AW43" s="176" t="str">
        <f ca="1">IF(Prj_Inflation=1,IF($B43=1,IF(AW$2=1,1,IF(Параметры!AW$35=1,1+OFFSET(AW38,0,-1),1)),"-"),1)</f>
        <v>-</v>
      </c>
      <c r="AX43" s="176" t="str">
        <f ca="1">IF(Prj_Inflation=1,IF($B43=1,IF(AX$2=1,1,IF(Параметры!AX$35=1,1+OFFSET(AX38,0,-1),1)),"-"),1)</f>
        <v>-</v>
      </c>
      <c r="AY43" s="176" t="str">
        <f ca="1">IF(Prj_Inflation=1,IF($B43=1,IF(AY$2=1,1,IF(Параметры!AY$35=1,1+OFFSET(AY38,0,-1),1)),"-"),1)</f>
        <v>-</v>
      </c>
      <c r="AZ43" s="176" t="str">
        <f ca="1">IF(Prj_Inflation=1,IF($B43=1,IF(AZ$2=1,1,IF(Параметры!AZ$35=1,1+OFFSET(AZ38,0,-1),1)),"-"),1)</f>
        <v>-</v>
      </c>
      <c r="BA43" s="176" t="str">
        <f ca="1">IF(Prj_Inflation=1,IF($B43=1,IF(BA$2=1,1,IF(Параметры!BA$35=1,1+OFFSET(BA38,0,-1),1)),"-"),1)</f>
        <v>-</v>
      </c>
      <c r="BB43" s="176" t="str">
        <f ca="1">IF(Prj_Inflation=1,IF($B43=1,IF(BB$2=1,1,IF(Параметры!BB$35=1,1+OFFSET(BB38,0,-1),1)),"-"),1)</f>
        <v>-</v>
      </c>
      <c r="BC43" s="176" t="str">
        <f ca="1">IF(Prj_Inflation=1,IF($B43=1,IF(BC$2=1,1,IF(Параметры!BC$35=1,1+OFFSET(BC38,0,-1),1)),"-"),1)</f>
        <v>-</v>
      </c>
      <c r="BD43" s="176" t="str">
        <f ca="1">IF(Prj_Inflation=1,IF($B43=1,IF(BD$2=1,1,IF(Параметры!BD$35=1,1+OFFSET(BD38,0,-1),1)),"-"),1)</f>
        <v>-</v>
      </c>
      <c r="BE43" s="176" t="str">
        <f ca="1">IF(Prj_Inflation=1,IF($B43=1,IF(BE$2=1,1,IF(Параметры!BE$35=1,1+OFFSET(BE38,0,-1),1)),"-"),1)</f>
        <v>-</v>
      </c>
      <c r="BF43" s="176" t="str">
        <f ca="1">IF(Prj_Inflation=1,IF($B43=1,IF(BF$2=1,1,IF(Параметры!BF$35=1,1+OFFSET(BF38,0,-1),1)),"-"),1)</f>
        <v>-</v>
      </c>
      <c r="BG43" s="176" t="str">
        <f ca="1">IF(Prj_Inflation=1,IF($B43=1,IF(BG$2=1,1,IF(Параметры!BG$35=1,1+OFFSET(BG38,0,-1),1)),"-"),1)</f>
        <v>-</v>
      </c>
      <c r="BH43" s="176" t="str">
        <f ca="1">IF(Prj_Inflation=1,IF($B43=1,IF(BH$2=1,1,IF(Параметры!BH$35=1,1+OFFSET(BH38,0,-1),1)),"-"),1)</f>
        <v>-</v>
      </c>
      <c r="BI43" s="176" t="str">
        <f ca="1">IF(Prj_Inflation=1,IF($B43=1,IF(BI$2=1,1,IF(Параметры!BI$35=1,1+OFFSET(BI38,0,-1),1)),"-"),1)</f>
        <v>-</v>
      </c>
      <c r="BJ43" s="176" t="str">
        <f ca="1">IF(Prj_Inflation=1,IF($B43=1,IF(BJ$2=1,1,IF(Параметры!BJ$35=1,1+OFFSET(BJ38,0,-1),1)),"-"),1)</f>
        <v>-</v>
      </c>
      <c r="BK43" s="176" t="str">
        <f ca="1">IF(Prj_Inflation=1,IF($B43=1,IF(BK$2=1,1,IF(Параметры!BK$35=1,1+OFFSET(BK38,0,-1),1)),"-"),1)</f>
        <v>-</v>
      </c>
      <c r="BL43" s="176" t="str">
        <f ca="1">IF(Prj_Inflation=1,IF($B43=1,IF(BL$2=1,1,IF(Параметры!BL$35=1,1+OFFSET(BL38,0,-1),1)),"-"),1)</f>
        <v>-</v>
      </c>
      <c r="BM43" s="176" t="str">
        <f ca="1">IF(Prj_Inflation=1,IF($B43=1,IF(BM$2=1,1,IF(Параметры!BM$35=1,1+OFFSET(BM38,0,-1),1)),"-"),1)</f>
        <v>-</v>
      </c>
      <c r="BN43" s="176" t="str">
        <f ca="1">IF(Prj_Inflation=1,IF($B43=1,IF(BN$2=1,1,IF(Параметры!BN$35=1,1+OFFSET(BN38,0,-1),1)),"-"),1)</f>
        <v>-</v>
      </c>
      <c r="BO43" s="176" t="str">
        <f ca="1">IF(Prj_Inflation=1,IF($B43=1,IF(BO$2=1,1,IF(Параметры!BO$35=1,1+OFFSET(BO38,0,-1),1)),"-"),1)</f>
        <v>-</v>
      </c>
      <c r="BP43" s="176" t="str">
        <f ca="1">IF(Prj_Inflation=1,IF($B43=1,IF(BP$2=1,1,IF(Параметры!BP$35=1,1+OFFSET(BP38,0,-1),1)),"-"),1)</f>
        <v>-</v>
      </c>
      <c r="BQ43" s="176" t="str">
        <f ca="1">IF(Prj_Inflation=1,IF($B43=1,IF(BQ$2=1,1,IF(Параметры!BQ$35=1,1+OFFSET(BQ38,0,-1),1)),"-"),1)</f>
        <v>-</v>
      </c>
      <c r="BR43" s="176" t="str">
        <f ca="1">IF(Prj_Inflation=1,IF($B43=1,IF(BR$2=1,1,IF(Параметры!BR$35=1,1+OFFSET(BR38,0,-1),1)),"-"),1)</f>
        <v>-</v>
      </c>
      <c r="BS43" s="176" t="str">
        <f ca="1">IF(Prj_Inflation=1,IF($B43=1,IF(BS$2=1,1,IF(Параметры!BS$35=1,1+OFFSET(BS38,0,-1),1)),"-"),1)</f>
        <v>-</v>
      </c>
      <c r="BT43" s="176" t="str">
        <f ca="1">IF(Prj_Inflation=1,IF($B43=1,IF(BT$2=1,1,IF(Параметры!BT$35=1,1+OFFSET(BT38,0,-1),1)),"-"),1)</f>
        <v>-</v>
      </c>
      <c r="BU43" s="176" t="str">
        <f ca="1">IF(Prj_Inflation=1,IF($B43=1,IF(BU$2=1,1,IF(Параметры!BU$35=1,1+OFFSET(BU38,0,-1),1)),"-"),1)</f>
        <v>-</v>
      </c>
      <c r="BV43" s="176" t="str">
        <f ca="1">IF(Prj_Inflation=1,IF($B43=1,IF(BV$2=1,1,IF(Параметры!BV$35=1,1+OFFSET(BV38,0,-1),1)),"-"),1)</f>
        <v>-</v>
      </c>
      <c r="BW43" s="176" t="str">
        <f ca="1">IF(Prj_Inflation=1,IF($B43=1,IF(BW$2=1,1,IF(Параметры!BW$35=1,1+OFFSET(BW38,0,-1),1)),"-"),1)</f>
        <v>-</v>
      </c>
      <c r="BX43" s="176" t="str">
        <f ca="1">IF(Prj_Inflation=1,IF($B43=1,IF(BX$2=1,1,IF(Параметры!BX$35=1,1+OFFSET(BX38,0,-1),1)),"-"),1)</f>
        <v>-</v>
      </c>
      <c r="BY43" s="176" t="str">
        <f ca="1">IF(Prj_Inflation=1,IF($B43=1,IF(BY$2=1,1,IF(Параметры!BY$35=1,1+OFFSET(BY38,0,-1),1)),"-"),1)</f>
        <v>-</v>
      </c>
      <c r="BZ43" s="176" t="str">
        <f ca="1">IF(Prj_Inflation=1,IF($B43=1,IF(BZ$2=1,1,IF(Параметры!BZ$35=1,1+OFFSET(BZ38,0,-1),1)),"-"),1)</f>
        <v>-</v>
      </c>
      <c r="CA43" s="176" t="str">
        <f ca="1">IF(Prj_Inflation=1,IF($B43=1,IF(CA$2=1,1,IF(Параметры!CA$35=1,1+OFFSET(CA38,0,-1),1)),"-"),1)</f>
        <v>-</v>
      </c>
      <c r="CB43" s="176" t="str">
        <f ca="1">IF(Prj_Inflation=1,IF($B43=1,IF(CB$2=1,1,IF(Параметры!CB$35=1,1+OFFSET(CB38,0,-1),1)),"-"),1)</f>
        <v>-</v>
      </c>
      <c r="CC43" s="176" t="str">
        <f ca="1">IF(Prj_Inflation=1,IF($B43=1,IF(CC$2=1,1,IF(Параметры!CC$35=1,1+OFFSET(CC38,0,-1),1)),"-"),1)</f>
        <v>-</v>
      </c>
      <c r="CD43" s="176" t="str">
        <f ca="1">IF(Prj_Inflation=1,IF($B43=1,IF(CD$2=1,1,IF(Параметры!CD$35=1,1+OFFSET(CD38,0,-1),1)),"-"),1)</f>
        <v>-</v>
      </c>
      <c r="CE43" s="176" t="str">
        <f ca="1">IF(Prj_Inflation=1,IF($B43=1,IF(CE$2=1,1,IF(Параметры!CE$35=1,1+OFFSET(CE38,0,-1),1)),"-"),1)</f>
        <v>-</v>
      </c>
      <c r="CF43" s="176" t="str">
        <f ca="1">IF(Prj_Inflation=1,IF($B43=1,IF(CF$2=1,1,IF(Параметры!CF$35=1,1+OFFSET(CF38,0,-1),1)),"-"),1)</f>
        <v>-</v>
      </c>
      <c r="CG43" s="176" t="str">
        <f ca="1">IF(Prj_Inflation=1,IF($B43=1,IF(CG$2=1,1,IF(Параметры!CG$35=1,1+OFFSET(CG38,0,-1),1)),"-"),1)</f>
        <v>-</v>
      </c>
      <c r="CH43" s="176" t="str">
        <f ca="1">IF(Prj_Inflation=1,IF($B43=1,IF(CH$2=1,1,IF(Параметры!CH$35=1,1+OFFSET(CH38,0,-1),1)),"-"),1)</f>
        <v>-</v>
      </c>
      <c r="CI43" s="176" t="str">
        <f ca="1">IF(Prj_Inflation=1,IF($B43=1,IF(CI$2=1,1,IF(Параметры!CI$35=1,1+OFFSET(CI38,0,-1),1)),"-"),1)</f>
        <v>-</v>
      </c>
      <c r="CJ43" s="176" t="str">
        <f ca="1">IF(Prj_Inflation=1,IF($B43=1,IF(CJ$2=1,1,IF(Параметры!CJ$35=1,1+OFFSET(CJ38,0,-1),1)),"-"),1)</f>
        <v>-</v>
      </c>
      <c r="CK43" s="176" t="str">
        <f ca="1">IF(Prj_Inflation=1,IF($B43=1,IF(CK$2=1,1,IF(Параметры!CK$35=1,1+OFFSET(CK38,0,-1),1)),"-"),1)</f>
        <v>-</v>
      </c>
      <c r="CL43" s="176" t="str">
        <f ca="1">IF(Prj_Inflation=1,IF($B43=1,IF(CL$2=1,1,IF(Параметры!CL$35=1,1+OFFSET(CL38,0,-1),1)),"-"),1)</f>
        <v>-</v>
      </c>
      <c r="CM43" s="176" t="str">
        <f ca="1">IF(Prj_Inflation=1,IF($B43=1,IF(CM$2=1,1,IF(Параметры!CM$35=1,1+OFFSET(CM38,0,-1),1)),"-"),1)</f>
        <v>-</v>
      </c>
      <c r="CN43" s="176" t="str">
        <f ca="1">IF(Prj_Inflation=1,IF($B43=1,IF(CN$2=1,1,IF(Параметры!CN$35=1,1+OFFSET(CN38,0,-1),1)),"-"),1)</f>
        <v>-</v>
      </c>
      <c r="CO43" s="176" t="str">
        <f ca="1">IF(Prj_Inflation=1,IF($B43=1,IF(CO$2=1,1,IF(Параметры!CO$35=1,1+OFFSET(CO38,0,-1),1)),"-"),1)</f>
        <v>-</v>
      </c>
      <c r="CP43" s="176" t="str">
        <f ca="1">IF(Prj_Inflation=1,IF($B43=1,IF(CP$2=1,1,IF(Параметры!CP$35=1,1+OFFSET(CP38,0,-1),1)),"-"),1)</f>
        <v>-</v>
      </c>
      <c r="CQ43" s="176" t="str">
        <f ca="1">IF(Prj_Inflation=1,IF($B43=1,IF(CQ$2=1,1,IF(Параметры!CQ$35=1,1+OFFSET(CQ38,0,-1),1)),"-"),1)</f>
        <v>-</v>
      </c>
      <c r="CR43" s="176" t="str">
        <f ca="1">IF(Prj_Inflation=1,IF($B43=1,IF(CR$2=1,1,IF(Параметры!CR$35=1,1+OFFSET(CR38,0,-1),1)),"-"),1)</f>
        <v>-</v>
      </c>
      <c r="CS43" s="176" t="str">
        <f ca="1">IF(Prj_Inflation=1,IF($B43=1,IF(CS$2=1,1,IF(Параметры!CS$35=1,1+OFFSET(CS38,0,-1),1)),"-"),1)</f>
        <v>-</v>
      </c>
      <c r="CT43" s="176" t="str">
        <f ca="1">IF(Prj_Inflation=1,IF($B43=1,IF(CT$2=1,1,IF(Параметры!CT$35=1,1+OFFSET(CT38,0,-1),1)),"-"),1)</f>
        <v>-</v>
      </c>
      <c r="CU43" s="176" t="str">
        <f ca="1">IF(Prj_Inflation=1,IF($B43=1,IF(CU$2=1,1,IF(Параметры!CU$35=1,1+OFFSET(CU38,0,-1),1)),"-"),1)</f>
        <v>-</v>
      </c>
      <c r="CV43" s="176" t="str">
        <f ca="1">IF(Prj_Inflation=1,IF($B43=1,IF(CV$2=1,1,IF(Параметры!CV$35=1,1+OFFSET(CV38,0,-1),1)),"-"),1)</f>
        <v>-</v>
      </c>
      <c r="CW43" s="176" t="str">
        <f ca="1">IF(Prj_Inflation=1,IF($B43=1,IF(CW$2=1,1,IF(Параметры!CW$35=1,1+OFFSET(CW38,0,-1),1)),"-"),1)</f>
        <v>-</v>
      </c>
      <c r="CX43" s="176" t="str">
        <f ca="1">IF(Prj_Inflation=1,IF($B43=1,IF(CX$2=1,1,IF(Параметры!CX$35=1,1+OFFSET(CX38,0,-1),1)),"-"),1)</f>
        <v>-</v>
      </c>
      <c r="CY43" s="176" t="str">
        <f ca="1">IF(Prj_Inflation=1,IF($B43=1,IF(CY$2=1,1,IF(Параметры!CY$35=1,1+OFFSET(CY38,0,-1),1)),"-"),1)</f>
        <v>-</v>
      </c>
      <c r="CZ43" s="176" t="str">
        <f ca="1">IF(Prj_Inflation=1,IF($B43=1,IF(CZ$2=1,1,IF(Параметры!CZ$35=1,1+OFFSET(CZ38,0,-1),1)),"-"),1)</f>
        <v>-</v>
      </c>
      <c r="DA43" s="176" t="str">
        <f ca="1">IF(Prj_Inflation=1,IF($B43=1,IF(DA$2=1,1,IF(Параметры!DA$35=1,1+OFFSET(DA38,0,-1),1)),"-"),1)</f>
        <v>-</v>
      </c>
      <c r="DB43" s="176" t="str">
        <f ca="1">IF(Prj_Inflation=1,IF($B43=1,IF(DB$2=1,1,IF(Параметры!DB$35=1,1+OFFSET(DB38,0,-1),1)),"-"),1)</f>
        <v>-</v>
      </c>
      <c r="DC43" s="176" t="str">
        <f ca="1">IF(Prj_Inflation=1,IF($B43=1,IF(DC$2=1,1,IF(Параметры!DC$35=1,1+OFFSET(DC38,0,-1),1)),"-"),1)</f>
        <v>-</v>
      </c>
      <c r="DD43" s="176" t="str">
        <f ca="1">IF(Prj_Inflation=1,IF($B43=1,IF(DD$2=1,1,IF(Параметры!DD$35=1,1+OFFSET(DD38,0,-1),1)),"-"),1)</f>
        <v>-</v>
      </c>
      <c r="DE43" s="176" t="str">
        <f ca="1">IF(Prj_Inflation=1,IF($B43=1,IF(DE$2=1,1,IF(Параметры!DE$35=1,1+OFFSET(DE38,0,-1),1)),"-"),1)</f>
        <v>-</v>
      </c>
      <c r="DF43" s="176" t="str">
        <f ca="1">IF(Prj_Inflation=1,IF($B43=1,IF(DF$2=1,1,IF(Параметры!DF$35=1,1+OFFSET(DF38,0,-1),1)),"-"),1)</f>
        <v>-</v>
      </c>
      <c r="DG43" s="176" t="str">
        <f ca="1">IF(Prj_Inflation=1,IF($B43=1,IF(DG$2=1,1,IF(Параметры!DG$35=1,1+OFFSET(DG38,0,-1),1)),"-"),1)</f>
        <v>-</v>
      </c>
      <c r="DH43" s="176" t="str">
        <f ca="1">IF(Prj_Inflation=1,IF($B43=1,IF(DH$2=1,1,IF(Параметры!DH$35=1,1+OFFSET(DH38,0,-1),1)),"-"),1)</f>
        <v>-</v>
      </c>
      <c r="DI43" s="176" t="str">
        <f ca="1">IF(Prj_Inflation=1,IF($B43=1,IF(DI$2=1,1,IF(Параметры!DI$35=1,1+OFFSET(DI38,0,-1),1)),"-"),1)</f>
        <v>-</v>
      </c>
      <c r="DJ43" s="176" t="str">
        <f ca="1">IF(Prj_Inflation=1,IF($B43=1,IF(DJ$2=1,1,IF(Параметры!DJ$35=1,1+OFFSET(DJ38,0,-1),1)),"-"),1)</f>
        <v>-</v>
      </c>
      <c r="DK43" s="176" t="str">
        <f ca="1">IF(Prj_Inflation=1,IF($B43=1,IF(DK$2=1,1,IF(Параметры!DK$35=1,1+OFFSET(DK38,0,-1),1)),"-"),1)</f>
        <v>-</v>
      </c>
      <c r="DL43" s="176" t="str">
        <f ca="1">IF(Prj_Inflation=1,IF($B43=1,IF(DL$2=1,1,IF(Параметры!DL$35=1,1+OFFSET(DL38,0,-1),1)),"-"),1)</f>
        <v>-</v>
      </c>
      <c r="DM43" s="176" t="str">
        <f ca="1">IF(Prj_Inflation=1,IF($B43=1,IF(DM$2=1,1,IF(Параметры!DM$35=1,1+OFFSET(DM38,0,-1),1)),"-"),1)</f>
        <v>-</v>
      </c>
      <c r="DN43" s="176" t="str">
        <f ca="1">IF(Prj_Inflation=1,IF($B43=1,IF(DN$2=1,1,IF(Параметры!DN$35=1,1+OFFSET(DN38,0,-1),1)),"-"),1)</f>
        <v>-</v>
      </c>
      <c r="DO43" s="176" t="str">
        <f ca="1">IF(Prj_Inflation=1,IF($B43=1,IF(DO$2=1,1,IF(Параметры!DO$35=1,1+OFFSET(DO38,0,-1),1)),"-"),1)</f>
        <v>-</v>
      </c>
      <c r="DP43" s="176" t="str">
        <f ca="1">IF(Prj_Inflation=1,IF($B43=1,IF(DP$2=1,1,IF(Параметры!DP$35=1,1+OFFSET(DP38,0,-1),1)),"-"),1)</f>
        <v>-</v>
      </c>
      <c r="DQ43" s="176" t="str">
        <f ca="1">IF(Prj_Inflation=1,IF($B43=1,IF(DQ$2=1,1,IF(Параметры!DQ$35=1,1+OFFSET(DQ38,0,-1),1)),"-"),1)</f>
        <v>-</v>
      </c>
      <c r="DR43" s="176" t="str">
        <f ca="1">IF(Prj_Inflation=1,IF($B43=1,IF(DR$2=1,1,IF(Параметры!DR$35=1,1+OFFSET(DR38,0,-1),1)),"-"),1)</f>
        <v>-</v>
      </c>
      <c r="DS43" s="176" t="str">
        <f ca="1">IF(Prj_Inflation=1,IF($B43=1,IF(DS$2=1,1,IF(Параметры!DS$35=1,1+OFFSET(DS38,0,-1),1)),"-"),1)</f>
        <v>-</v>
      </c>
      <c r="DT43" s="176" t="str">
        <f ca="1">IF(Prj_Inflation=1,IF($B43=1,IF(DT$2=1,1,IF(Параметры!DT$35=1,1+OFFSET(DT38,0,-1),1)),"-"),1)</f>
        <v>-</v>
      </c>
      <c r="DU43" s="176" t="str">
        <f ca="1">IF(Prj_Inflation=1,IF($B43=1,IF(DU$2=1,1,IF(Параметры!DU$35=1,1+OFFSET(DU38,0,-1),1)),"-"),1)</f>
        <v>-</v>
      </c>
      <c r="DV43" s="176" t="str">
        <f ca="1">IF(Prj_Inflation=1,IF($B43=1,IF(DV$2=1,1,IF(Параметры!DV$35=1,1+OFFSET(DV38,0,-1),1)),"-"),1)</f>
        <v>-</v>
      </c>
      <c r="DW43" s="175"/>
      <c r="DX43" s="170"/>
    </row>
    <row r="44" spans="1:128" hidden="1" outlineLevel="1" x14ac:dyDescent="0.2">
      <c r="A44" s="168" t="str">
        <f ca="1">Language!A$623</f>
        <v>акцизы начисленные</v>
      </c>
      <c r="B44" s="158"/>
      <c r="C44" s="147" t="str">
        <f ca="1">CHOOSE(D44,CurName1,CurName2,CurName3)</f>
        <v>тыс. руб.</v>
      </c>
      <c r="D44" s="158">
        <f>D27</f>
        <v>1</v>
      </c>
      <c r="E44" s="154" t="s">
        <v>878</v>
      </c>
      <c r="F44" s="6" t="s">
        <v>3082</v>
      </c>
      <c r="G44" s="169">
        <f t="shared" ref="G44:BR44" ca="1" si="60">G31*G41+G28*G40</f>
        <v>0</v>
      </c>
      <c r="H44" s="169">
        <f t="shared" ca="1" si="60"/>
        <v>0</v>
      </c>
      <c r="I44" s="169">
        <f t="shared" ca="1" si="60"/>
        <v>0</v>
      </c>
      <c r="J44" s="169">
        <f t="shared" ca="1" si="60"/>
        <v>0</v>
      </c>
      <c r="K44" s="169">
        <f t="shared" ca="1" si="60"/>
        <v>0</v>
      </c>
      <c r="L44" s="169">
        <f t="shared" ca="1" si="60"/>
        <v>0</v>
      </c>
      <c r="M44" s="169">
        <f t="shared" ca="1" si="60"/>
        <v>0</v>
      </c>
      <c r="N44" s="169">
        <f t="shared" ca="1" si="60"/>
        <v>0</v>
      </c>
      <c r="O44" s="169">
        <f t="shared" ca="1" si="60"/>
        <v>0</v>
      </c>
      <c r="P44" s="169">
        <f t="shared" ca="1" si="60"/>
        <v>0</v>
      </c>
      <c r="Q44" s="169">
        <f t="shared" ca="1" si="60"/>
        <v>0</v>
      </c>
      <c r="R44" s="169">
        <f t="shared" ca="1" si="60"/>
        <v>0</v>
      </c>
      <c r="S44" s="169">
        <f t="shared" ca="1" si="60"/>
        <v>0</v>
      </c>
      <c r="T44" s="169">
        <f t="shared" ca="1" si="60"/>
        <v>0</v>
      </c>
      <c r="U44" s="169">
        <f t="shared" ca="1" si="60"/>
        <v>0</v>
      </c>
      <c r="V44" s="169">
        <f t="shared" ca="1" si="60"/>
        <v>0</v>
      </c>
      <c r="W44" s="169">
        <f t="shared" ca="1" si="60"/>
        <v>0</v>
      </c>
      <c r="X44" s="169">
        <f t="shared" ca="1" si="60"/>
        <v>0</v>
      </c>
      <c r="Y44" s="169">
        <f t="shared" ca="1" si="60"/>
        <v>0</v>
      </c>
      <c r="Z44" s="169">
        <f t="shared" ca="1" si="60"/>
        <v>0</v>
      </c>
      <c r="AA44" s="169">
        <f t="shared" ca="1" si="60"/>
        <v>0</v>
      </c>
      <c r="AB44" s="169">
        <f t="shared" ca="1" si="60"/>
        <v>0</v>
      </c>
      <c r="AC44" s="169">
        <f t="shared" ca="1" si="60"/>
        <v>0</v>
      </c>
      <c r="AD44" s="169">
        <f t="shared" ca="1" si="60"/>
        <v>0</v>
      </c>
      <c r="AE44" s="169">
        <f t="shared" ca="1" si="60"/>
        <v>0</v>
      </c>
      <c r="AF44" s="169">
        <f t="shared" ca="1" si="60"/>
        <v>0</v>
      </c>
      <c r="AG44" s="169">
        <f t="shared" ca="1" si="60"/>
        <v>0</v>
      </c>
      <c r="AH44" s="169">
        <f t="shared" ca="1" si="60"/>
        <v>0</v>
      </c>
      <c r="AI44" s="169">
        <f t="shared" ca="1" si="60"/>
        <v>0</v>
      </c>
      <c r="AJ44" s="169">
        <f t="shared" ca="1" si="60"/>
        <v>0</v>
      </c>
      <c r="AK44" s="169">
        <f t="shared" ca="1" si="60"/>
        <v>0</v>
      </c>
      <c r="AL44" s="169">
        <f t="shared" ca="1" si="60"/>
        <v>0</v>
      </c>
      <c r="AM44" s="169">
        <f t="shared" ca="1" si="60"/>
        <v>0</v>
      </c>
      <c r="AN44" s="169">
        <f t="shared" ca="1" si="60"/>
        <v>0</v>
      </c>
      <c r="AO44" s="169">
        <f t="shared" ca="1" si="60"/>
        <v>0</v>
      </c>
      <c r="AP44" s="169">
        <f t="shared" ca="1" si="60"/>
        <v>0</v>
      </c>
      <c r="AQ44" s="169">
        <f t="shared" ca="1" si="60"/>
        <v>0</v>
      </c>
      <c r="AR44" s="169">
        <f t="shared" ca="1" si="60"/>
        <v>0</v>
      </c>
      <c r="AS44" s="169">
        <f t="shared" ca="1" si="60"/>
        <v>0</v>
      </c>
      <c r="AT44" s="169">
        <f t="shared" ca="1" si="60"/>
        <v>0</v>
      </c>
      <c r="AU44" s="169">
        <f t="shared" ca="1" si="60"/>
        <v>0</v>
      </c>
      <c r="AV44" s="169">
        <f t="shared" ca="1" si="60"/>
        <v>0</v>
      </c>
      <c r="AW44" s="169">
        <f t="shared" ca="1" si="60"/>
        <v>0</v>
      </c>
      <c r="AX44" s="169">
        <f t="shared" ca="1" si="60"/>
        <v>0</v>
      </c>
      <c r="AY44" s="169">
        <f t="shared" ca="1" si="60"/>
        <v>0</v>
      </c>
      <c r="AZ44" s="169">
        <f t="shared" ca="1" si="60"/>
        <v>0</v>
      </c>
      <c r="BA44" s="169">
        <f t="shared" ca="1" si="60"/>
        <v>0</v>
      </c>
      <c r="BB44" s="169">
        <f t="shared" ca="1" si="60"/>
        <v>0</v>
      </c>
      <c r="BC44" s="169">
        <f t="shared" ca="1" si="60"/>
        <v>0</v>
      </c>
      <c r="BD44" s="169">
        <f t="shared" ca="1" si="60"/>
        <v>0</v>
      </c>
      <c r="BE44" s="169">
        <f t="shared" ca="1" si="60"/>
        <v>0</v>
      </c>
      <c r="BF44" s="169">
        <f t="shared" ca="1" si="60"/>
        <v>0</v>
      </c>
      <c r="BG44" s="169">
        <f t="shared" ca="1" si="60"/>
        <v>0</v>
      </c>
      <c r="BH44" s="169">
        <f t="shared" ca="1" si="60"/>
        <v>0</v>
      </c>
      <c r="BI44" s="169">
        <f t="shared" ca="1" si="60"/>
        <v>0</v>
      </c>
      <c r="BJ44" s="169">
        <f t="shared" ca="1" si="60"/>
        <v>0</v>
      </c>
      <c r="BK44" s="169">
        <f t="shared" ca="1" si="60"/>
        <v>0</v>
      </c>
      <c r="BL44" s="169">
        <f t="shared" ca="1" si="60"/>
        <v>0</v>
      </c>
      <c r="BM44" s="169">
        <f t="shared" ca="1" si="60"/>
        <v>0</v>
      </c>
      <c r="BN44" s="169">
        <f t="shared" ca="1" si="60"/>
        <v>0</v>
      </c>
      <c r="BO44" s="169">
        <f t="shared" ca="1" si="60"/>
        <v>0</v>
      </c>
      <c r="BP44" s="169">
        <f t="shared" ca="1" si="60"/>
        <v>0</v>
      </c>
      <c r="BQ44" s="169">
        <f t="shared" ca="1" si="60"/>
        <v>0</v>
      </c>
      <c r="BR44" s="169">
        <f t="shared" ca="1" si="60"/>
        <v>0</v>
      </c>
      <c r="BS44" s="169">
        <f t="shared" ref="BS44:DV44" ca="1" si="61">BS31*BS41+BS28*BS40</f>
        <v>0</v>
      </c>
      <c r="BT44" s="169">
        <f t="shared" ca="1" si="61"/>
        <v>0</v>
      </c>
      <c r="BU44" s="169">
        <f t="shared" ca="1" si="61"/>
        <v>0</v>
      </c>
      <c r="BV44" s="169">
        <f t="shared" ca="1" si="61"/>
        <v>0</v>
      </c>
      <c r="BW44" s="169">
        <f t="shared" ca="1" si="61"/>
        <v>0</v>
      </c>
      <c r="BX44" s="169">
        <f t="shared" ca="1" si="61"/>
        <v>0</v>
      </c>
      <c r="BY44" s="169">
        <f t="shared" ca="1" si="61"/>
        <v>0</v>
      </c>
      <c r="BZ44" s="169">
        <f t="shared" ca="1" si="61"/>
        <v>0</v>
      </c>
      <c r="CA44" s="169">
        <f t="shared" ca="1" si="61"/>
        <v>0</v>
      </c>
      <c r="CB44" s="169">
        <f t="shared" ca="1" si="61"/>
        <v>0</v>
      </c>
      <c r="CC44" s="169">
        <f t="shared" ca="1" si="61"/>
        <v>0</v>
      </c>
      <c r="CD44" s="169">
        <f t="shared" ca="1" si="61"/>
        <v>0</v>
      </c>
      <c r="CE44" s="169">
        <f t="shared" ca="1" si="61"/>
        <v>0</v>
      </c>
      <c r="CF44" s="169">
        <f t="shared" ca="1" si="61"/>
        <v>0</v>
      </c>
      <c r="CG44" s="169">
        <f t="shared" ca="1" si="61"/>
        <v>0</v>
      </c>
      <c r="CH44" s="169">
        <f t="shared" ca="1" si="61"/>
        <v>0</v>
      </c>
      <c r="CI44" s="169">
        <f t="shared" ca="1" si="61"/>
        <v>0</v>
      </c>
      <c r="CJ44" s="169">
        <f t="shared" ca="1" si="61"/>
        <v>0</v>
      </c>
      <c r="CK44" s="169">
        <f t="shared" ca="1" si="61"/>
        <v>0</v>
      </c>
      <c r="CL44" s="169">
        <f t="shared" ca="1" si="61"/>
        <v>0</v>
      </c>
      <c r="CM44" s="169">
        <f t="shared" ca="1" si="61"/>
        <v>0</v>
      </c>
      <c r="CN44" s="169">
        <f t="shared" ca="1" si="61"/>
        <v>0</v>
      </c>
      <c r="CO44" s="169">
        <f t="shared" ca="1" si="61"/>
        <v>0</v>
      </c>
      <c r="CP44" s="169">
        <f t="shared" ca="1" si="61"/>
        <v>0</v>
      </c>
      <c r="CQ44" s="169">
        <f t="shared" ca="1" si="61"/>
        <v>0</v>
      </c>
      <c r="CR44" s="169">
        <f t="shared" ca="1" si="61"/>
        <v>0</v>
      </c>
      <c r="CS44" s="169">
        <f t="shared" ca="1" si="61"/>
        <v>0</v>
      </c>
      <c r="CT44" s="169">
        <f t="shared" ca="1" si="61"/>
        <v>0</v>
      </c>
      <c r="CU44" s="169">
        <f t="shared" ca="1" si="61"/>
        <v>0</v>
      </c>
      <c r="CV44" s="169">
        <f t="shared" ca="1" si="61"/>
        <v>0</v>
      </c>
      <c r="CW44" s="169">
        <f t="shared" ca="1" si="61"/>
        <v>0</v>
      </c>
      <c r="CX44" s="169">
        <f t="shared" ca="1" si="61"/>
        <v>0</v>
      </c>
      <c r="CY44" s="169">
        <f t="shared" ca="1" si="61"/>
        <v>0</v>
      </c>
      <c r="CZ44" s="169">
        <f t="shared" ca="1" si="61"/>
        <v>0</v>
      </c>
      <c r="DA44" s="169">
        <f t="shared" ca="1" si="61"/>
        <v>0</v>
      </c>
      <c r="DB44" s="169">
        <f t="shared" ca="1" si="61"/>
        <v>0</v>
      </c>
      <c r="DC44" s="169">
        <f t="shared" ca="1" si="61"/>
        <v>0</v>
      </c>
      <c r="DD44" s="169">
        <f t="shared" ca="1" si="61"/>
        <v>0</v>
      </c>
      <c r="DE44" s="169">
        <f t="shared" ca="1" si="61"/>
        <v>0</v>
      </c>
      <c r="DF44" s="169">
        <f t="shared" ca="1" si="61"/>
        <v>0</v>
      </c>
      <c r="DG44" s="169">
        <f t="shared" ca="1" si="61"/>
        <v>0</v>
      </c>
      <c r="DH44" s="169">
        <f t="shared" ca="1" si="61"/>
        <v>0</v>
      </c>
      <c r="DI44" s="169">
        <f t="shared" ca="1" si="61"/>
        <v>0</v>
      </c>
      <c r="DJ44" s="169">
        <f t="shared" ca="1" si="61"/>
        <v>0</v>
      </c>
      <c r="DK44" s="169">
        <f t="shared" ca="1" si="61"/>
        <v>0</v>
      </c>
      <c r="DL44" s="169">
        <f t="shared" ca="1" si="61"/>
        <v>0</v>
      </c>
      <c r="DM44" s="169">
        <f t="shared" ca="1" si="61"/>
        <v>0</v>
      </c>
      <c r="DN44" s="169">
        <f t="shared" ca="1" si="61"/>
        <v>0</v>
      </c>
      <c r="DO44" s="169">
        <f t="shared" ca="1" si="61"/>
        <v>0</v>
      </c>
      <c r="DP44" s="169">
        <f t="shared" ca="1" si="61"/>
        <v>0</v>
      </c>
      <c r="DQ44" s="169">
        <f t="shared" ca="1" si="61"/>
        <v>0</v>
      </c>
      <c r="DR44" s="169">
        <f t="shared" ca="1" si="61"/>
        <v>0</v>
      </c>
      <c r="DS44" s="169">
        <f t="shared" ca="1" si="61"/>
        <v>0</v>
      </c>
      <c r="DT44" s="169">
        <f t="shared" ca="1" si="61"/>
        <v>0</v>
      </c>
      <c r="DU44" s="169">
        <f t="shared" ca="1" si="61"/>
        <v>0</v>
      </c>
      <c r="DV44" s="169">
        <f t="shared" ca="1" si="61"/>
        <v>0</v>
      </c>
      <c r="DW44" s="169"/>
      <c r="DX44" s="177">
        <f ca="1">SUM(G44:DW44)</f>
        <v>0</v>
      </c>
    </row>
    <row r="45" spans="1:128" hidden="1" outlineLevel="1" x14ac:dyDescent="0.2">
      <c r="A45" s="168" t="str">
        <f ca="1">Language!A$624</f>
        <v>НДС начисленный</v>
      </c>
      <c r="B45" s="158"/>
      <c r="C45" s="147" t="str">
        <f ca="1">CHOOSE(D45,CurName1,CurName2,CurName3)</f>
        <v>тыс. руб.</v>
      </c>
      <c r="D45" s="158">
        <f>D27</f>
        <v>1</v>
      </c>
      <c r="E45" s="154" t="s">
        <v>729</v>
      </c>
      <c r="F45" s="6" t="s">
        <v>3082</v>
      </c>
      <c r="G45" s="169">
        <f t="shared" ref="G45:BR45" ca="1" si="62">(G31+G44)*G39</f>
        <v>1036.8</v>
      </c>
      <c r="H45" s="169">
        <f t="shared" ca="1" si="62"/>
        <v>3127.9866538129854</v>
      </c>
      <c r="I45" s="169">
        <f t="shared" ca="1" si="62"/>
        <v>4718.5091176852611</v>
      </c>
      <c r="J45" s="169">
        <f t="shared" ca="1" si="62"/>
        <v>5799.6745329703299</v>
      </c>
      <c r="K45" s="169">
        <f t="shared" ca="1" si="62"/>
        <v>6892.9152334301707</v>
      </c>
      <c r="L45" s="169">
        <f t="shared" ca="1" si="62"/>
        <v>7998.3332057342823</v>
      </c>
      <c r="M45" s="169">
        <f t="shared" ca="1" si="62"/>
        <v>9116.0312038079392</v>
      </c>
      <c r="N45" s="169">
        <f t="shared" ca="1" si="62"/>
        <v>10030.405117316546</v>
      </c>
      <c r="O45" s="169">
        <f t="shared" ca="1" si="62"/>
        <v>11931.000359955775</v>
      </c>
      <c r="P45" s="169">
        <f t="shared" ca="1" si="62"/>
        <v>11998.45997060815</v>
      </c>
      <c r="Q45" s="169">
        <f t="shared" ca="1" si="62"/>
        <v>12066.30100770693</v>
      </c>
      <c r="R45" s="169">
        <f t="shared" ca="1" si="62"/>
        <v>12134.525627892701</v>
      </c>
      <c r="S45" s="169">
        <f t="shared" ca="1" si="62"/>
        <v>12203.136</v>
      </c>
      <c r="T45" s="169">
        <f t="shared" ca="1" si="62"/>
        <v>12272.134305126279</v>
      </c>
      <c r="U45" s="169">
        <f t="shared" ca="1" si="62"/>
        <v>12341.522736701227</v>
      </c>
      <c r="V45" s="169">
        <f t="shared" ca="1" si="62"/>
        <v>10493.192959561407</v>
      </c>
      <c r="W45" s="169">
        <f t="shared" ca="1" si="62"/>
        <v>10552.522998132867</v>
      </c>
      <c r="X45" s="169">
        <f t="shared" ca="1" si="62"/>
        <v>10612.188497368246</v>
      </c>
      <c r="Y45" s="169">
        <f t="shared" ca="1" si="62"/>
        <v>10672.191354010916</v>
      </c>
      <c r="Z45" s="169">
        <f t="shared" ca="1" si="62"/>
        <v>12694.394433421046</v>
      </c>
      <c r="AA45" s="169">
        <f t="shared" ca="1" si="62"/>
        <v>12766.170385152676</v>
      </c>
      <c r="AB45" s="169">
        <f t="shared" ca="1" si="62"/>
        <v>12838.352168550718</v>
      </c>
      <c r="AC45" s="169">
        <f t="shared" ca="1" si="62"/>
        <v>12910.942078246413</v>
      </c>
      <c r="AD45" s="169">
        <f t="shared" ca="1" si="62"/>
        <v>12983.942421845188</v>
      </c>
      <c r="AE45" s="169">
        <f t="shared" ca="1" si="62"/>
        <v>13057.355519999999</v>
      </c>
      <c r="AF45" s="169">
        <f t="shared" ca="1" si="62"/>
        <v>13131.183706485117</v>
      </c>
      <c r="AG45" s="169">
        <f t="shared" ca="1" si="62"/>
        <v>13205.429328270313</v>
      </c>
      <c r="AH45" s="169">
        <f t="shared" ca="1" si="62"/>
        <v>11227.716466730706</v>
      </c>
      <c r="AI45" s="169">
        <f t="shared" ca="1" si="62"/>
        <v>11291.199608002165</v>
      </c>
      <c r="AJ45" s="169">
        <f t="shared" ca="1" si="62"/>
        <v>11355.041692184024</v>
      </c>
      <c r="AK45" s="169">
        <f t="shared" ca="1" si="62"/>
        <v>11419.24474879168</v>
      </c>
      <c r="AL45" s="169">
        <f t="shared" ca="1" si="62"/>
        <v>13583.00204376052</v>
      </c>
      <c r="AM45" s="169">
        <f t="shared" ca="1" si="62"/>
        <v>13659.802312113363</v>
      </c>
      <c r="AN45" s="169">
        <f t="shared" ca="1" si="62"/>
        <v>13737.036820349264</v>
      </c>
      <c r="AO45" s="169">
        <f t="shared" ca="1" si="62"/>
        <v>13814.708023723661</v>
      </c>
      <c r="AP45" s="169">
        <f t="shared" ca="1" si="62"/>
        <v>13892.818391374349</v>
      </c>
      <c r="AQ45" s="169">
        <f t="shared" ca="1" si="62"/>
        <v>13971.370406399998</v>
      </c>
      <c r="AR45" s="169">
        <f t="shared" ca="1" si="62"/>
        <v>14050.366565939072</v>
      </c>
      <c r="AS45" s="169">
        <f t="shared" ca="1" si="62"/>
        <v>14129.80938124923</v>
      </c>
      <c r="AT45" s="169">
        <f t="shared" ca="1" si="62"/>
        <v>12013.656619401851</v>
      </c>
      <c r="AU45" s="169">
        <f t="shared" ca="1" si="62"/>
        <v>12081.583580562314</v>
      </c>
      <c r="AV45" s="169">
        <f t="shared" ca="1" si="62"/>
        <v>12149.894610636899</v>
      </c>
      <c r="AW45" s="169">
        <f t="shared" ca="1" si="62"/>
        <v>12218.591881207092</v>
      </c>
      <c r="AX45" s="169">
        <f t="shared" ca="1" si="62"/>
        <v>14533.81218682375</v>
      </c>
      <c r="AY45" s="169">
        <f t="shared" ca="1" si="62"/>
        <v>14615.988473961293</v>
      </c>
      <c r="AZ45" s="169">
        <f t="shared" ca="1" si="62"/>
        <v>14698.629397773711</v>
      </c>
      <c r="BA45" s="169">
        <f t="shared" ca="1" si="62"/>
        <v>14781.737585384315</v>
      </c>
      <c r="BB45" s="169">
        <f t="shared" ca="1" si="62"/>
        <v>14865.31567877055</v>
      </c>
      <c r="BC45" s="169">
        <f t="shared" ca="1" si="62"/>
        <v>14949.366334847997</v>
      </c>
      <c r="BD45" s="169">
        <f t="shared" ca="1" si="62"/>
        <v>15033.892225554808</v>
      </c>
      <c r="BE45" s="169">
        <f t="shared" ca="1" si="62"/>
        <v>15118.896037936676</v>
      </c>
      <c r="BF45" s="169">
        <f t="shared" ca="1" si="62"/>
        <v>12854.612582759981</v>
      </c>
      <c r="BG45" s="169">
        <f t="shared" ca="1" si="62"/>
        <v>12927.294431201675</v>
      </c>
      <c r="BH45" s="169">
        <f t="shared" ca="1" si="62"/>
        <v>13000.387233381485</v>
      </c>
      <c r="BI45" s="169">
        <f t="shared" ca="1" si="62"/>
        <v>13073.893312891591</v>
      </c>
      <c r="BJ45" s="169">
        <f t="shared" ca="1" si="62"/>
        <v>15551.179039901413</v>
      </c>
      <c r="BK45" s="169">
        <f t="shared" ca="1" si="62"/>
        <v>15639.107667138589</v>
      </c>
      <c r="BL45" s="169">
        <f t="shared" ca="1" si="62"/>
        <v>15727.533455617875</v>
      </c>
      <c r="BM45" s="169">
        <f t="shared" ca="1" si="62"/>
        <v>15816.459216361218</v>
      </c>
      <c r="BN45" s="169">
        <f t="shared" ca="1" si="62"/>
        <v>15905.887776284491</v>
      </c>
      <c r="BO45" s="169">
        <f t="shared" ca="1" si="62"/>
        <v>15995.821978287357</v>
      </c>
      <c r="BP45" s="169">
        <f t="shared" ca="1" si="62"/>
        <v>16086.264681343644</v>
      </c>
      <c r="BQ45" s="169">
        <f t="shared" ca="1" si="62"/>
        <v>16177.218760592246</v>
      </c>
      <c r="BR45" s="169">
        <f t="shared" ca="1" si="62"/>
        <v>13754.435463553182</v>
      </c>
      <c r="BS45" s="169">
        <f t="shared" ref="BS45:DV45" ca="1" si="63">(BS31+BS44)*BS39</f>
        <v>13832.205041385794</v>
      </c>
      <c r="BT45" s="169">
        <f t="shared" ca="1" si="63"/>
        <v>13910.414339718189</v>
      </c>
      <c r="BU45" s="169">
        <f t="shared" ca="1" si="63"/>
        <v>13989.065844794002</v>
      </c>
      <c r="BV45" s="169">
        <f t="shared" ca="1" si="63"/>
        <v>16639.761572694519</v>
      </c>
      <c r="BW45" s="169">
        <f t="shared" ca="1" si="63"/>
        <v>16733.845203838293</v>
      </c>
      <c r="BX45" s="169">
        <f t="shared" ca="1" si="63"/>
        <v>16828.460797511128</v>
      </c>
      <c r="BY45" s="169">
        <f t="shared" ca="1" si="63"/>
        <v>16923.611361506508</v>
      </c>
      <c r="BZ45" s="169">
        <f t="shared" ca="1" si="63"/>
        <v>17019.299920624409</v>
      </c>
      <c r="CA45" s="169">
        <f t="shared" ca="1" si="63"/>
        <v>17115.529516767474</v>
      </c>
      <c r="CB45" s="169">
        <f t="shared" ca="1" si="63"/>
        <v>17212.303209037706</v>
      </c>
      <c r="CC45" s="169">
        <f t="shared" ca="1" si="63"/>
        <v>17309.624073833707</v>
      </c>
      <c r="CD45" s="169">
        <f t="shared" ca="1" si="63"/>
        <v>14717.245946001909</v>
      </c>
      <c r="CE45" s="169">
        <f t="shared" ca="1" si="63"/>
        <v>14800.459394282801</v>
      </c>
      <c r="CF45" s="169">
        <f t="shared" ca="1" si="63"/>
        <v>14884.143343498465</v>
      </c>
      <c r="CG45" s="169">
        <f t="shared" ca="1" si="63"/>
        <v>14968.300453929587</v>
      </c>
      <c r="CH45" s="169">
        <f t="shared" ca="1" si="63"/>
        <v>17804.544882783139</v>
      </c>
      <c r="CI45" s="169">
        <f t="shared" ca="1" si="63"/>
        <v>17905.214368106979</v>
      </c>
      <c r="CJ45" s="169">
        <f t="shared" ca="1" si="63"/>
        <v>18006.453053336914</v>
      </c>
      <c r="CK45" s="169">
        <f t="shared" ca="1" si="63"/>
        <v>18108.264156811969</v>
      </c>
      <c r="CL45" s="169">
        <f t="shared" ca="1" si="63"/>
        <v>18210.65091506812</v>
      </c>
      <c r="CM45" s="169">
        <f t="shared" ca="1" si="63"/>
        <v>18313.616582941202</v>
      </c>
      <c r="CN45" s="169">
        <f t="shared" ca="1" si="63"/>
        <v>18417.16443367035</v>
      </c>
      <c r="CO45" s="169">
        <f t="shared" ca="1" si="63"/>
        <v>18521.297759002071</v>
      </c>
      <c r="CP45" s="169">
        <f t="shared" ca="1" si="63"/>
        <v>15747.453162222047</v>
      </c>
      <c r="CQ45" s="169">
        <f t="shared" ca="1" si="63"/>
        <v>15836.491551882606</v>
      </c>
      <c r="CR45" s="169">
        <f t="shared" ca="1" si="63"/>
        <v>15926.033377543366</v>
      </c>
      <c r="CS45" s="169">
        <f t="shared" ca="1" si="63"/>
        <v>16016.081485704664</v>
      </c>
      <c r="CT45" s="169">
        <f t="shared" ca="1" si="63"/>
        <v>19050.86302457796</v>
      </c>
      <c r="CU45" s="169">
        <f t="shared" ca="1" si="63"/>
        <v>19158.579373874469</v>
      </c>
      <c r="CV45" s="169">
        <f t="shared" ca="1" si="63"/>
        <v>19266.9047670705</v>
      </c>
      <c r="CW45" s="169">
        <f t="shared" ca="1" si="63"/>
        <v>19375.84264778881</v>
      </c>
      <c r="CX45" s="169">
        <f t="shared" ca="1" si="63"/>
        <v>19485.396479122897</v>
      </c>
      <c r="CY45" s="169">
        <f t="shared" ca="1" si="63"/>
        <v>19595.569743747092</v>
      </c>
      <c r="CZ45" s="169">
        <f t="shared" ca="1" si="63"/>
        <v>19706.365944027279</v>
      </c>
      <c r="DA45" s="169">
        <f t="shared" ca="1" si="63"/>
        <v>19817.788602132219</v>
      </c>
      <c r="DB45" s="169">
        <f t="shared" ca="1" si="63"/>
        <v>16849.774883577589</v>
      </c>
      <c r="DC45" s="169">
        <f t="shared" ca="1" si="63"/>
        <v>16945.045960514388</v>
      </c>
      <c r="DD45" s="169">
        <f t="shared" ca="1" si="63"/>
        <v>17040.855713971403</v>
      </c>
      <c r="DE45" s="169">
        <f t="shared" ca="1" si="63"/>
        <v>17137.207189703993</v>
      </c>
      <c r="DF45" s="169">
        <f t="shared" ca="1" si="63"/>
        <v>20384.423436298424</v>
      </c>
      <c r="DG45" s="169">
        <f t="shared" ca="1" si="63"/>
        <v>20499.679930045688</v>
      </c>
      <c r="DH45" s="169">
        <f t="shared" ca="1" si="63"/>
        <v>20615.588100765439</v>
      </c>
      <c r="DI45" s="169">
        <f t="shared" ca="1" si="63"/>
        <v>20732.151633134028</v>
      </c>
      <c r="DJ45" s="169">
        <f t="shared" ca="1" si="63"/>
        <v>20849.374232661499</v>
      </c>
      <c r="DK45" s="169">
        <f t="shared" ca="1" si="63"/>
        <v>20967.259625809387</v>
      </c>
      <c r="DL45" s="169">
        <f t="shared" ca="1" si="63"/>
        <v>21085.811560109185</v>
      </c>
      <c r="DM45" s="169">
        <f t="shared" ca="1" si="63"/>
        <v>21205.033804281473</v>
      </c>
      <c r="DN45" s="169">
        <f t="shared" ca="1" si="63"/>
        <v>18029.259125428023</v>
      </c>
      <c r="DO45" s="169">
        <f t="shared" ca="1" si="63"/>
        <v>18131.199177750394</v>
      </c>
      <c r="DP45" s="169">
        <f t="shared" ca="1" si="63"/>
        <v>18233.7156139494</v>
      </c>
      <c r="DQ45" s="169">
        <f t="shared" ca="1" si="63"/>
        <v>18336.811692983272</v>
      </c>
      <c r="DR45" s="169">
        <f t="shared" ca="1" si="63"/>
        <v>21811.33307683931</v>
      </c>
      <c r="DS45" s="169">
        <f t="shared" ca="1" si="63"/>
        <v>21934.657525148883</v>
      </c>
      <c r="DT45" s="169">
        <f t="shared" ca="1" si="63"/>
        <v>22058.679267819014</v>
      </c>
      <c r="DU45" s="169">
        <f t="shared" ca="1" si="63"/>
        <v>22183.402247453407</v>
      </c>
      <c r="DV45" s="169">
        <f t="shared" ca="1" si="63"/>
        <v>22308.8304289478</v>
      </c>
      <c r="DW45" s="169"/>
      <c r="DX45" s="177">
        <f ca="1">SUM(G45:DW45)</f>
        <v>1813784.1181546187</v>
      </c>
    </row>
    <row r="46" spans="1:128" hidden="1" outlineLevel="1" x14ac:dyDescent="0.2">
      <c r="A46" s="168" t="str">
        <f ca="1">Language!A$625</f>
        <v>НДС полученный с авансов</v>
      </c>
      <c r="B46" s="158"/>
      <c r="C46" s="147" t="str">
        <f ca="1">CHOOSE(D46,CurName1,CurName2,CurName3)</f>
        <v>тыс. руб.</v>
      </c>
      <c r="D46" s="158">
        <f>D27</f>
        <v>1</v>
      </c>
      <c r="E46" s="154" t="s">
        <v>1177</v>
      </c>
      <c r="F46" s="6" t="s">
        <v>3082</v>
      </c>
      <c r="G46" s="169">
        <f t="shared" ref="G46:BR46" ca="1" si="64">G35*G39/(1+G39)</f>
        <v>0</v>
      </c>
      <c r="H46" s="169">
        <f t="shared" ca="1" si="64"/>
        <v>0</v>
      </c>
      <c r="I46" s="169">
        <f t="shared" ca="1" si="64"/>
        <v>0</v>
      </c>
      <c r="J46" s="169">
        <f t="shared" ca="1" si="64"/>
        <v>0</v>
      </c>
      <c r="K46" s="169">
        <f t="shared" ca="1" si="64"/>
        <v>0</v>
      </c>
      <c r="L46" s="169">
        <f t="shared" ca="1" si="64"/>
        <v>0</v>
      </c>
      <c r="M46" s="169">
        <f t="shared" ca="1" si="64"/>
        <v>0</v>
      </c>
      <c r="N46" s="169">
        <f t="shared" ca="1" si="64"/>
        <v>0</v>
      </c>
      <c r="O46" s="169">
        <f t="shared" ca="1" si="64"/>
        <v>0</v>
      </c>
      <c r="P46" s="169">
        <f t="shared" ca="1" si="64"/>
        <v>0</v>
      </c>
      <c r="Q46" s="169">
        <f t="shared" ca="1" si="64"/>
        <v>0</v>
      </c>
      <c r="R46" s="169">
        <f t="shared" ca="1" si="64"/>
        <v>0</v>
      </c>
      <c r="S46" s="169">
        <f t="shared" ca="1" si="64"/>
        <v>0</v>
      </c>
      <c r="T46" s="169">
        <f t="shared" ca="1" si="64"/>
        <v>0</v>
      </c>
      <c r="U46" s="169">
        <f t="shared" ca="1" si="64"/>
        <v>0</v>
      </c>
      <c r="V46" s="169">
        <f t="shared" ca="1" si="64"/>
        <v>0</v>
      </c>
      <c r="W46" s="169">
        <f t="shared" ca="1" si="64"/>
        <v>0</v>
      </c>
      <c r="X46" s="169">
        <f t="shared" ca="1" si="64"/>
        <v>0</v>
      </c>
      <c r="Y46" s="169">
        <f t="shared" ca="1" si="64"/>
        <v>0</v>
      </c>
      <c r="Z46" s="169">
        <f t="shared" ca="1" si="64"/>
        <v>0</v>
      </c>
      <c r="AA46" s="169">
        <f t="shared" ca="1" si="64"/>
        <v>0</v>
      </c>
      <c r="AB46" s="169">
        <f t="shared" ca="1" si="64"/>
        <v>0</v>
      </c>
      <c r="AC46" s="169">
        <f t="shared" ca="1" si="64"/>
        <v>0</v>
      </c>
      <c r="AD46" s="169">
        <f t="shared" ca="1" si="64"/>
        <v>0</v>
      </c>
      <c r="AE46" s="169">
        <f t="shared" ca="1" si="64"/>
        <v>0</v>
      </c>
      <c r="AF46" s="169">
        <f t="shared" ca="1" si="64"/>
        <v>0</v>
      </c>
      <c r="AG46" s="169">
        <f t="shared" ca="1" si="64"/>
        <v>0</v>
      </c>
      <c r="AH46" s="169">
        <f t="shared" ca="1" si="64"/>
        <v>0</v>
      </c>
      <c r="AI46" s="169">
        <f t="shared" ca="1" si="64"/>
        <v>0</v>
      </c>
      <c r="AJ46" s="169">
        <f t="shared" ca="1" si="64"/>
        <v>0</v>
      </c>
      <c r="AK46" s="169">
        <f t="shared" ca="1" si="64"/>
        <v>0</v>
      </c>
      <c r="AL46" s="169">
        <f t="shared" ca="1" si="64"/>
        <v>0</v>
      </c>
      <c r="AM46" s="169">
        <f t="shared" ca="1" si="64"/>
        <v>0</v>
      </c>
      <c r="AN46" s="169">
        <f t="shared" ca="1" si="64"/>
        <v>0</v>
      </c>
      <c r="AO46" s="169">
        <f t="shared" ca="1" si="64"/>
        <v>0</v>
      </c>
      <c r="AP46" s="169">
        <f t="shared" ca="1" si="64"/>
        <v>0</v>
      </c>
      <c r="AQ46" s="169">
        <f t="shared" ca="1" si="64"/>
        <v>0</v>
      </c>
      <c r="AR46" s="169">
        <f t="shared" ca="1" si="64"/>
        <v>0</v>
      </c>
      <c r="AS46" s="169">
        <f t="shared" ca="1" si="64"/>
        <v>0</v>
      </c>
      <c r="AT46" s="169">
        <f t="shared" ca="1" si="64"/>
        <v>0</v>
      </c>
      <c r="AU46" s="169">
        <f t="shared" ca="1" si="64"/>
        <v>0</v>
      </c>
      <c r="AV46" s="169">
        <f t="shared" ca="1" si="64"/>
        <v>0</v>
      </c>
      <c r="AW46" s="169">
        <f t="shared" ca="1" si="64"/>
        <v>0</v>
      </c>
      <c r="AX46" s="169">
        <f t="shared" ca="1" si="64"/>
        <v>0</v>
      </c>
      <c r="AY46" s="169">
        <f t="shared" ca="1" si="64"/>
        <v>0</v>
      </c>
      <c r="AZ46" s="169">
        <f t="shared" ca="1" si="64"/>
        <v>0</v>
      </c>
      <c r="BA46" s="169">
        <f t="shared" ca="1" si="64"/>
        <v>0</v>
      </c>
      <c r="BB46" s="169">
        <f t="shared" ca="1" si="64"/>
        <v>0</v>
      </c>
      <c r="BC46" s="169">
        <f t="shared" ca="1" si="64"/>
        <v>0</v>
      </c>
      <c r="BD46" s="169">
        <f t="shared" ca="1" si="64"/>
        <v>0</v>
      </c>
      <c r="BE46" s="169">
        <f t="shared" ca="1" si="64"/>
        <v>0</v>
      </c>
      <c r="BF46" s="169">
        <f t="shared" ca="1" si="64"/>
        <v>0</v>
      </c>
      <c r="BG46" s="169">
        <f t="shared" ca="1" si="64"/>
        <v>0</v>
      </c>
      <c r="BH46" s="169">
        <f t="shared" ca="1" si="64"/>
        <v>0</v>
      </c>
      <c r="BI46" s="169">
        <f t="shared" ca="1" si="64"/>
        <v>0</v>
      </c>
      <c r="BJ46" s="169">
        <f t="shared" ca="1" si="64"/>
        <v>0</v>
      </c>
      <c r="BK46" s="169">
        <f t="shared" ca="1" si="64"/>
        <v>0</v>
      </c>
      <c r="BL46" s="169">
        <f t="shared" ca="1" si="64"/>
        <v>0</v>
      </c>
      <c r="BM46" s="169">
        <f t="shared" ca="1" si="64"/>
        <v>0</v>
      </c>
      <c r="BN46" s="169">
        <f t="shared" ca="1" si="64"/>
        <v>0</v>
      </c>
      <c r="BO46" s="169">
        <f t="shared" ca="1" si="64"/>
        <v>0</v>
      </c>
      <c r="BP46" s="169">
        <f t="shared" ca="1" si="64"/>
        <v>0</v>
      </c>
      <c r="BQ46" s="169">
        <f t="shared" ca="1" si="64"/>
        <v>0</v>
      </c>
      <c r="BR46" s="169">
        <f t="shared" ca="1" si="64"/>
        <v>0</v>
      </c>
      <c r="BS46" s="169">
        <f t="shared" ref="BS46:DV46" ca="1" si="65">BS35*BS39/(1+BS39)</f>
        <v>0</v>
      </c>
      <c r="BT46" s="169">
        <f t="shared" ca="1" si="65"/>
        <v>0</v>
      </c>
      <c r="BU46" s="169">
        <f t="shared" ca="1" si="65"/>
        <v>0</v>
      </c>
      <c r="BV46" s="169">
        <f t="shared" ca="1" si="65"/>
        <v>0</v>
      </c>
      <c r="BW46" s="169">
        <f t="shared" ca="1" si="65"/>
        <v>0</v>
      </c>
      <c r="BX46" s="169">
        <f t="shared" ca="1" si="65"/>
        <v>0</v>
      </c>
      <c r="BY46" s="169">
        <f t="shared" ca="1" si="65"/>
        <v>0</v>
      </c>
      <c r="BZ46" s="169">
        <f t="shared" ca="1" si="65"/>
        <v>0</v>
      </c>
      <c r="CA46" s="169">
        <f t="shared" ca="1" si="65"/>
        <v>0</v>
      </c>
      <c r="CB46" s="169">
        <f t="shared" ca="1" si="65"/>
        <v>0</v>
      </c>
      <c r="CC46" s="169">
        <f t="shared" ca="1" si="65"/>
        <v>0</v>
      </c>
      <c r="CD46" s="169">
        <f t="shared" ca="1" si="65"/>
        <v>0</v>
      </c>
      <c r="CE46" s="169">
        <f t="shared" ca="1" si="65"/>
        <v>0</v>
      </c>
      <c r="CF46" s="169">
        <f t="shared" ca="1" si="65"/>
        <v>0</v>
      </c>
      <c r="CG46" s="169">
        <f t="shared" ca="1" si="65"/>
        <v>0</v>
      </c>
      <c r="CH46" s="169">
        <f t="shared" ca="1" si="65"/>
        <v>0</v>
      </c>
      <c r="CI46" s="169">
        <f t="shared" ca="1" si="65"/>
        <v>0</v>
      </c>
      <c r="CJ46" s="169">
        <f t="shared" ca="1" si="65"/>
        <v>0</v>
      </c>
      <c r="CK46" s="169">
        <f t="shared" ca="1" si="65"/>
        <v>0</v>
      </c>
      <c r="CL46" s="169">
        <f t="shared" ca="1" si="65"/>
        <v>0</v>
      </c>
      <c r="CM46" s="169">
        <f t="shared" ca="1" si="65"/>
        <v>0</v>
      </c>
      <c r="CN46" s="169">
        <f t="shared" ca="1" si="65"/>
        <v>0</v>
      </c>
      <c r="CO46" s="169">
        <f t="shared" ca="1" si="65"/>
        <v>0</v>
      </c>
      <c r="CP46" s="169">
        <f t="shared" ca="1" si="65"/>
        <v>0</v>
      </c>
      <c r="CQ46" s="169">
        <f t="shared" ca="1" si="65"/>
        <v>0</v>
      </c>
      <c r="CR46" s="169">
        <f t="shared" ca="1" si="65"/>
        <v>0</v>
      </c>
      <c r="CS46" s="169">
        <f t="shared" ca="1" si="65"/>
        <v>0</v>
      </c>
      <c r="CT46" s="169">
        <f t="shared" ca="1" si="65"/>
        <v>0</v>
      </c>
      <c r="CU46" s="169">
        <f t="shared" ca="1" si="65"/>
        <v>0</v>
      </c>
      <c r="CV46" s="169">
        <f t="shared" ca="1" si="65"/>
        <v>0</v>
      </c>
      <c r="CW46" s="169">
        <f t="shared" ca="1" si="65"/>
        <v>0</v>
      </c>
      <c r="CX46" s="169">
        <f t="shared" ca="1" si="65"/>
        <v>0</v>
      </c>
      <c r="CY46" s="169">
        <f t="shared" ca="1" si="65"/>
        <v>0</v>
      </c>
      <c r="CZ46" s="169">
        <f t="shared" ca="1" si="65"/>
        <v>0</v>
      </c>
      <c r="DA46" s="169">
        <f t="shared" ca="1" si="65"/>
        <v>0</v>
      </c>
      <c r="DB46" s="169">
        <f t="shared" ca="1" si="65"/>
        <v>0</v>
      </c>
      <c r="DC46" s="169">
        <f t="shared" ca="1" si="65"/>
        <v>0</v>
      </c>
      <c r="DD46" s="169">
        <f t="shared" ca="1" si="65"/>
        <v>0</v>
      </c>
      <c r="DE46" s="169">
        <f t="shared" ca="1" si="65"/>
        <v>0</v>
      </c>
      <c r="DF46" s="169">
        <f t="shared" ca="1" si="65"/>
        <v>0</v>
      </c>
      <c r="DG46" s="169">
        <f t="shared" ca="1" si="65"/>
        <v>0</v>
      </c>
      <c r="DH46" s="169">
        <f t="shared" ca="1" si="65"/>
        <v>0</v>
      </c>
      <c r="DI46" s="169">
        <f t="shared" ca="1" si="65"/>
        <v>0</v>
      </c>
      <c r="DJ46" s="169">
        <f t="shared" ca="1" si="65"/>
        <v>0</v>
      </c>
      <c r="DK46" s="169">
        <f t="shared" ca="1" si="65"/>
        <v>0</v>
      </c>
      <c r="DL46" s="169">
        <f t="shared" ca="1" si="65"/>
        <v>0</v>
      </c>
      <c r="DM46" s="169">
        <f t="shared" ca="1" si="65"/>
        <v>0</v>
      </c>
      <c r="DN46" s="169">
        <f t="shared" ca="1" si="65"/>
        <v>0</v>
      </c>
      <c r="DO46" s="169">
        <f t="shared" ca="1" si="65"/>
        <v>0</v>
      </c>
      <c r="DP46" s="169">
        <f t="shared" ca="1" si="65"/>
        <v>0</v>
      </c>
      <c r="DQ46" s="169">
        <f t="shared" ca="1" si="65"/>
        <v>0</v>
      </c>
      <c r="DR46" s="169">
        <f t="shared" ca="1" si="65"/>
        <v>0</v>
      </c>
      <c r="DS46" s="169">
        <f t="shared" ca="1" si="65"/>
        <v>0</v>
      </c>
      <c r="DT46" s="169">
        <f t="shared" ca="1" si="65"/>
        <v>0</v>
      </c>
      <c r="DU46" s="169">
        <f t="shared" ca="1" si="65"/>
        <v>0</v>
      </c>
      <c r="DV46" s="169">
        <f t="shared" ca="1" si="65"/>
        <v>0</v>
      </c>
      <c r="DW46" s="169"/>
      <c r="DX46" s="177">
        <f ca="1">SUM(G46:DW46)</f>
        <v>0</v>
      </c>
    </row>
    <row r="47" spans="1:128" x14ac:dyDescent="0.2">
      <c r="A47" s="298" t="s">
        <v>3360</v>
      </c>
      <c r="B47" s="156"/>
      <c r="C47" s="157"/>
      <c r="D47" s="158">
        <v>1</v>
      </c>
      <c r="F47" s="154" t="s">
        <v>3351</v>
      </c>
    </row>
    <row r="48" spans="1:128" x14ac:dyDescent="0.2">
      <c r="A48" s="159" t="str">
        <f ca="1">Language!A$610</f>
        <v>объем продаж за период</v>
      </c>
      <c r="B48" s="299">
        <v>540</v>
      </c>
      <c r="C48" s="346" t="str">
        <f>C28</f>
        <v>тонн</v>
      </c>
      <c r="E48" s="154" t="s">
        <v>833</v>
      </c>
      <c r="F48" s="6" t="s">
        <v>3326</v>
      </c>
      <c r="G48" s="300">
        <f t="shared" ref="G48:AL48" si="66">$B48*G49</f>
        <v>54</v>
      </c>
      <c r="H48" s="300">
        <f t="shared" si="66"/>
        <v>162</v>
      </c>
      <c r="I48" s="300">
        <f t="shared" si="66"/>
        <v>243</v>
      </c>
      <c r="J48" s="300">
        <f t="shared" si="66"/>
        <v>297</v>
      </c>
      <c r="K48" s="300">
        <f t="shared" si="66"/>
        <v>351</v>
      </c>
      <c r="L48" s="300">
        <f t="shared" si="66"/>
        <v>405</v>
      </c>
      <c r="M48" s="300">
        <f t="shared" si="66"/>
        <v>459</v>
      </c>
      <c r="N48" s="300">
        <f t="shared" si="66"/>
        <v>502.20000000000005</v>
      </c>
      <c r="O48" s="300">
        <f t="shared" si="66"/>
        <v>594</v>
      </c>
      <c r="P48" s="300">
        <f t="shared" si="66"/>
        <v>594</v>
      </c>
      <c r="Q48" s="300">
        <f t="shared" si="66"/>
        <v>594</v>
      </c>
      <c r="R48" s="300">
        <f t="shared" si="66"/>
        <v>594</v>
      </c>
      <c r="S48" s="300">
        <f t="shared" si="66"/>
        <v>594</v>
      </c>
      <c r="T48" s="300">
        <f t="shared" si="66"/>
        <v>594</v>
      </c>
      <c r="U48" s="300">
        <f t="shared" si="66"/>
        <v>594</v>
      </c>
      <c r="V48" s="300">
        <f t="shared" si="66"/>
        <v>502.20000000000005</v>
      </c>
      <c r="W48" s="300">
        <f t="shared" si="66"/>
        <v>502.20000000000005</v>
      </c>
      <c r="X48" s="300">
        <f t="shared" si="66"/>
        <v>502.20000000000005</v>
      </c>
      <c r="Y48" s="300">
        <f t="shared" si="66"/>
        <v>502.20000000000005</v>
      </c>
      <c r="Z48" s="300">
        <f t="shared" si="66"/>
        <v>594</v>
      </c>
      <c r="AA48" s="300">
        <f t="shared" si="66"/>
        <v>594</v>
      </c>
      <c r="AB48" s="300">
        <f t="shared" si="66"/>
        <v>594</v>
      </c>
      <c r="AC48" s="300">
        <f t="shared" si="66"/>
        <v>594</v>
      </c>
      <c r="AD48" s="300">
        <f t="shared" si="66"/>
        <v>594</v>
      </c>
      <c r="AE48" s="300">
        <f t="shared" si="66"/>
        <v>594</v>
      </c>
      <c r="AF48" s="300">
        <f t="shared" si="66"/>
        <v>594</v>
      </c>
      <c r="AG48" s="300">
        <f t="shared" si="66"/>
        <v>594</v>
      </c>
      <c r="AH48" s="300">
        <f t="shared" si="66"/>
        <v>502.20000000000005</v>
      </c>
      <c r="AI48" s="300">
        <f t="shared" si="66"/>
        <v>502.20000000000005</v>
      </c>
      <c r="AJ48" s="300">
        <f t="shared" si="66"/>
        <v>502.20000000000005</v>
      </c>
      <c r="AK48" s="300">
        <f t="shared" si="66"/>
        <v>502.20000000000005</v>
      </c>
      <c r="AL48" s="300">
        <f t="shared" si="66"/>
        <v>594</v>
      </c>
      <c r="AM48" s="300">
        <f t="shared" ref="AM48:BR48" si="67">$B48*AM49</f>
        <v>594</v>
      </c>
      <c r="AN48" s="300">
        <f t="shared" si="67"/>
        <v>594</v>
      </c>
      <c r="AO48" s="300">
        <f t="shared" si="67"/>
        <v>594</v>
      </c>
      <c r="AP48" s="300">
        <f t="shared" si="67"/>
        <v>594</v>
      </c>
      <c r="AQ48" s="300">
        <f t="shared" si="67"/>
        <v>594</v>
      </c>
      <c r="AR48" s="300">
        <f t="shared" si="67"/>
        <v>594</v>
      </c>
      <c r="AS48" s="300">
        <f t="shared" si="67"/>
        <v>594</v>
      </c>
      <c r="AT48" s="300">
        <f t="shared" si="67"/>
        <v>502.20000000000005</v>
      </c>
      <c r="AU48" s="300">
        <f t="shared" si="67"/>
        <v>502.20000000000005</v>
      </c>
      <c r="AV48" s="300">
        <f t="shared" si="67"/>
        <v>502.20000000000005</v>
      </c>
      <c r="AW48" s="300">
        <f t="shared" si="67"/>
        <v>502.20000000000005</v>
      </c>
      <c r="AX48" s="300">
        <f t="shared" si="67"/>
        <v>594</v>
      </c>
      <c r="AY48" s="300">
        <f t="shared" si="67"/>
        <v>594</v>
      </c>
      <c r="AZ48" s="300">
        <f t="shared" si="67"/>
        <v>594</v>
      </c>
      <c r="BA48" s="300">
        <f t="shared" si="67"/>
        <v>594</v>
      </c>
      <c r="BB48" s="300">
        <f t="shared" si="67"/>
        <v>594</v>
      </c>
      <c r="BC48" s="300">
        <f t="shared" si="67"/>
        <v>594</v>
      </c>
      <c r="BD48" s="300">
        <f t="shared" si="67"/>
        <v>594</v>
      </c>
      <c r="BE48" s="300">
        <f t="shared" si="67"/>
        <v>594</v>
      </c>
      <c r="BF48" s="300">
        <f t="shared" si="67"/>
        <v>502.20000000000005</v>
      </c>
      <c r="BG48" s="300">
        <f t="shared" si="67"/>
        <v>502.20000000000005</v>
      </c>
      <c r="BH48" s="300">
        <f t="shared" si="67"/>
        <v>502.20000000000005</v>
      </c>
      <c r="BI48" s="300">
        <f t="shared" si="67"/>
        <v>502.20000000000005</v>
      </c>
      <c r="BJ48" s="300">
        <f t="shared" si="67"/>
        <v>594</v>
      </c>
      <c r="BK48" s="300">
        <f t="shared" si="67"/>
        <v>594</v>
      </c>
      <c r="BL48" s="300">
        <f t="shared" si="67"/>
        <v>594</v>
      </c>
      <c r="BM48" s="300">
        <f t="shared" si="67"/>
        <v>594</v>
      </c>
      <c r="BN48" s="300">
        <f t="shared" si="67"/>
        <v>594</v>
      </c>
      <c r="BO48" s="300">
        <f t="shared" si="67"/>
        <v>594</v>
      </c>
      <c r="BP48" s="300">
        <f t="shared" si="67"/>
        <v>594</v>
      </c>
      <c r="BQ48" s="300">
        <f t="shared" si="67"/>
        <v>594</v>
      </c>
      <c r="BR48" s="300">
        <f t="shared" si="67"/>
        <v>502.20000000000005</v>
      </c>
      <c r="BS48" s="300">
        <f t="shared" ref="BS48:CX48" si="68">$B48*BS49</f>
        <v>502.20000000000005</v>
      </c>
      <c r="BT48" s="300">
        <f t="shared" si="68"/>
        <v>502.20000000000005</v>
      </c>
      <c r="BU48" s="300">
        <f t="shared" si="68"/>
        <v>502.20000000000005</v>
      </c>
      <c r="BV48" s="300">
        <f t="shared" si="68"/>
        <v>594</v>
      </c>
      <c r="BW48" s="300">
        <f t="shared" si="68"/>
        <v>594</v>
      </c>
      <c r="BX48" s="300">
        <f t="shared" si="68"/>
        <v>594</v>
      </c>
      <c r="BY48" s="300">
        <f t="shared" si="68"/>
        <v>594</v>
      </c>
      <c r="BZ48" s="300">
        <f t="shared" si="68"/>
        <v>594</v>
      </c>
      <c r="CA48" s="300">
        <f t="shared" si="68"/>
        <v>594</v>
      </c>
      <c r="CB48" s="300">
        <f t="shared" si="68"/>
        <v>594</v>
      </c>
      <c r="CC48" s="300">
        <f t="shared" si="68"/>
        <v>594</v>
      </c>
      <c r="CD48" s="300">
        <f t="shared" si="68"/>
        <v>502.20000000000005</v>
      </c>
      <c r="CE48" s="300">
        <f t="shared" si="68"/>
        <v>502.20000000000005</v>
      </c>
      <c r="CF48" s="300">
        <f t="shared" si="68"/>
        <v>502.20000000000005</v>
      </c>
      <c r="CG48" s="300">
        <f t="shared" si="68"/>
        <v>502.20000000000005</v>
      </c>
      <c r="CH48" s="300">
        <f t="shared" si="68"/>
        <v>594</v>
      </c>
      <c r="CI48" s="300">
        <f t="shared" si="68"/>
        <v>594</v>
      </c>
      <c r="CJ48" s="300">
        <f t="shared" si="68"/>
        <v>594</v>
      </c>
      <c r="CK48" s="300">
        <f t="shared" si="68"/>
        <v>594</v>
      </c>
      <c r="CL48" s="300">
        <f t="shared" si="68"/>
        <v>594</v>
      </c>
      <c r="CM48" s="300">
        <f t="shared" si="68"/>
        <v>594</v>
      </c>
      <c r="CN48" s="300">
        <f t="shared" si="68"/>
        <v>594</v>
      </c>
      <c r="CO48" s="300">
        <f t="shared" si="68"/>
        <v>594</v>
      </c>
      <c r="CP48" s="300">
        <f t="shared" si="68"/>
        <v>502.20000000000005</v>
      </c>
      <c r="CQ48" s="300">
        <f t="shared" si="68"/>
        <v>502.20000000000005</v>
      </c>
      <c r="CR48" s="300">
        <f t="shared" si="68"/>
        <v>502.20000000000005</v>
      </c>
      <c r="CS48" s="300">
        <f t="shared" si="68"/>
        <v>502.20000000000005</v>
      </c>
      <c r="CT48" s="300">
        <f t="shared" si="68"/>
        <v>594</v>
      </c>
      <c r="CU48" s="300">
        <f t="shared" si="68"/>
        <v>594</v>
      </c>
      <c r="CV48" s="300">
        <f t="shared" si="68"/>
        <v>594</v>
      </c>
      <c r="CW48" s="300">
        <f t="shared" si="68"/>
        <v>594</v>
      </c>
      <c r="CX48" s="300">
        <f t="shared" si="68"/>
        <v>594</v>
      </c>
      <c r="CY48" s="300">
        <f t="shared" ref="CY48:DV48" si="69">$B48*CY49</f>
        <v>594</v>
      </c>
      <c r="CZ48" s="300">
        <f t="shared" si="69"/>
        <v>594</v>
      </c>
      <c r="DA48" s="300">
        <f t="shared" si="69"/>
        <v>594</v>
      </c>
      <c r="DB48" s="300">
        <f t="shared" si="69"/>
        <v>502.20000000000005</v>
      </c>
      <c r="DC48" s="300">
        <f t="shared" si="69"/>
        <v>502.20000000000005</v>
      </c>
      <c r="DD48" s="300">
        <f t="shared" si="69"/>
        <v>502.20000000000005</v>
      </c>
      <c r="DE48" s="300">
        <f t="shared" si="69"/>
        <v>502.20000000000005</v>
      </c>
      <c r="DF48" s="300">
        <f t="shared" si="69"/>
        <v>594</v>
      </c>
      <c r="DG48" s="300">
        <f t="shared" si="69"/>
        <v>594</v>
      </c>
      <c r="DH48" s="300">
        <f t="shared" si="69"/>
        <v>594</v>
      </c>
      <c r="DI48" s="300">
        <f t="shared" si="69"/>
        <v>594</v>
      </c>
      <c r="DJ48" s="300">
        <f t="shared" si="69"/>
        <v>594</v>
      </c>
      <c r="DK48" s="300">
        <f t="shared" si="69"/>
        <v>594</v>
      </c>
      <c r="DL48" s="300">
        <f t="shared" si="69"/>
        <v>594</v>
      </c>
      <c r="DM48" s="300">
        <f t="shared" si="69"/>
        <v>594</v>
      </c>
      <c r="DN48" s="300">
        <f t="shared" si="69"/>
        <v>502.20000000000005</v>
      </c>
      <c r="DO48" s="300">
        <f t="shared" si="69"/>
        <v>502.20000000000005</v>
      </c>
      <c r="DP48" s="300">
        <f t="shared" si="69"/>
        <v>502.20000000000005</v>
      </c>
      <c r="DQ48" s="300">
        <f t="shared" si="69"/>
        <v>502.20000000000005</v>
      </c>
      <c r="DR48" s="300">
        <f t="shared" si="69"/>
        <v>594</v>
      </c>
      <c r="DS48" s="300">
        <f t="shared" si="69"/>
        <v>594</v>
      </c>
      <c r="DT48" s="300">
        <f t="shared" si="69"/>
        <v>594</v>
      </c>
      <c r="DU48" s="300">
        <f t="shared" si="69"/>
        <v>594</v>
      </c>
      <c r="DV48" s="300">
        <f t="shared" si="69"/>
        <v>594</v>
      </c>
      <c r="DW48" s="161"/>
      <c r="DX48" s="162">
        <f>SUM(G48:DW48)</f>
        <v>65696.399999999951</v>
      </c>
    </row>
    <row r="49" spans="1:128" x14ac:dyDescent="0.2">
      <c r="A49" s="159" t="str">
        <f ca="1">Language!A$591</f>
        <v>коэффициент продаж периода</v>
      </c>
      <c r="B49" s="163"/>
      <c r="C49" s="163"/>
      <c r="F49" s="6" t="s">
        <v>3190</v>
      </c>
      <c r="G49" s="301">
        <f>G9</f>
        <v>0.1</v>
      </c>
      <c r="H49" s="301">
        <f t="shared" ref="H49:BS49" si="70">H9</f>
        <v>0.3</v>
      </c>
      <c r="I49" s="301">
        <f t="shared" si="70"/>
        <v>0.45</v>
      </c>
      <c r="J49" s="301">
        <f t="shared" si="70"/>
        <v>0.55000000000000004</v>
      </c>
      <c r="K49" s="301">
        <f t="shared" si="70"/>
        <v>0.65</v>
      </c>
      <c r="L49" s="301">
        <f t="shared" si="70"/>
        <v>0.75</v>
      </c>
      <c r="M49" s="301">
        <f t="shared" si="70"/>
        <v>0.85</v>
      </c>
      <c r="N49" s="301">
        <f t="shared" si="70"/>
        <v>0.93</v>
      </c>
      <c r="O49" s="301">
        <f t="shared" si="70"/>
        <v>1.1000000000000001</v>
      </c>
      <c r="P49" s="301">
        <f t="shared" si="70"/>
        <v>1.1000000000000001</v>
      </c>
      <c r="Q49" s="301">
        <f t="shared" si="70"/>
        <v>1.1000000000000001</v>
      </c>
      <c r="R49" s="301">
        <f t="shared" si="70"/>
        <v>1.1000000000000001</v>
      </c>
      <c r="S49" s="301">
        <f t="shared" si="70"/>
        <v>1.1000000000000001</v>
      </c>
      <c r="T49" s="301">
        <f t="shared" si="70"/>
        <v>1.1000000000000001</v>
      </c>
      <c r="U49" s="301">
        <f t="shared" si="70"/>
        <v>1.1000000000000001</v>
      </c>
      <c r="V49" s="301">
        <f t="shared" si="70"/>
        <v>0.93</v>
      </c>
      <c r="W49" s="301">
        <f t="shared" si="70"/>
        <v>0.93</v>
      </c>
      <c r="X49" s="301">
        <f t="shared" si="70"/>
        <v>0.93</v>
      </c>
      <c r="Y49" s="301">
        <f t="shared" si="70"/>
        <v>0.93</v>
      </c>
      <c r="Z49" s="301">
        <f t="shared" si="70"/>
        <v>1.1000000000000001</v>
      </c>
      <c r="AA49" s="301">
        <f t="shared" si="70"/>
        <v>1.1000000000000001</v>
      </c>
      <c r="AB49" s="301">
        <f t="shared" si="70"/>
        <v>1.1000000000000001</v>
      </c>
      <c r="AC49" s="301">
        <f t="shared" si="70"/>
        <v>1.1000000000000001</v>
      </c>
      <c r="AD49" s="301">
        <f t="shared" si="70"/>
        <v>1.1000000000000001</v>
      </c>
      <c r="AE49" s="301">
        <f t="shared" si="70"/>
        <v>1.1000000000000001</v>
      </c>
      <c r="AF49" s="301">
        <f t="shared" si="70"/>
        <v>1.1000000000000001</v>
      </c>
      <c r="AG49" s="301">
        <f t="shared" si="70"/>
        <v>1.1000000000000001</v>
      </c>
      <c r="AH49" s="301">
        <f t="shared" si="70"/>
        <v>0.93</v>
      </c>
      <c r="AI49" s="301">
        <f t="shared" si="70"/>
        <v>0.93</v>
      </c>
      <c r="AJ49" s="301">
        <f t="shared" si="70"/>
        <v>0.93</v>
      </c>
      <c r="AK49" s="301">
        <f t="shared" si="70"/>
        <v>0.93</v>
      </c>
      <c r="AL49" s="301">
        <f t="shared" si="70"/>
        <v>1.1000000000000001</v>
      </c>
      <c r="AM49" s="301">
        <f t="shared" si="70"/>
        <v>1.1000000000000001</v>
      </c>
      <c r="AN49" s="301">
        <f t="shared" si="70"/>
        <v>1.1000000000000001</v>
      </c>
      <c r="AO49" s="301">
        <f t="shared" si="70"/>
        <v>1.1000000000000001</v>
      </c>
      <c r="AP49" s="301">
        <f t="shared" si="70"/>
        <v>1.1000000000000001</v>
      </c>
      <c r="AQ49" s="301">
        <f t="shared" si="70"/>
        <v>1.1000000000000001</v>
      </c>
      <c r="AR49" s="301">
        <f t="shared" si="70"/>
        <v>1.1000000000000001</v>
      </c>
      <c r="AS49" s="301">
        <f t="shared" si="70"/>
        <v>1.1000000000000001</v>
      </c>
      <c r="AT49" s="301">
        <f t="shared" si="70"/>
        <v>0.93</v>
      </c>
      <c r="AU49" s="301">
        <f t="shared" si="70"/>
        <v>0.93</v>
      </c>
      <c r="AV49" s="301">
        <f t="shared" si="70"/>
        <v>0.93</v>
      </c>
      <c r="AW49" s="301">
        <f t="shared" si="70"/>
        <v>0.93</v>
      </c>
      <c r="AX49" s="301">
        <f t="shared" si="70"/>
        <v>1.1000000000000001</v>
      </c>
      <c r="AY49" s="301">
        <f t="shared" si="70"/>
        <v>1.1000000000000001</v>
      </c>
      <c r="AZ49" s="301">
        <f t="shared" si="70"/>
        <v>1.1000000000000001</v>
      </c>
      <c r="BA49" s="301">
        <f t="shared" si="70"/>
        <v>1.1000000000000001</v>
      </c>
      <c r="BB49" s="301">
        <f t="shared" si="70"/>
        <v>1.1000000000000001</v>
      </c>
      <c r="BC49" s="301">
        <f t="shared" si="70"/>
        <v>1.1000000000000001</v>
      </c>
      <c r="BD49" s="301">
        <f t="shared" si="70"/>
        <v>1.1000000000000001</v>
      </c>
      <c r="BE49" s="301">
        <f t="shared" si="70"/>
        <v>1.1000000000000001</v>
      </c>
      <c r="BF49" s="301">
        <f t="shared" si="70"/>
        <v>0.93</v>
      </c>
      <c r="BG49" s="301">
        <f t="shared" si="70"/>
        <v>0.93</v>
      </c>
      <c r="BH49" s="301">
        <f t="shared" si="70"/>
        <v>0.93</v>
      </c>
      <c r="BI49" s="301">
        <f t="shared" si="70"/>
        <v>0.93</v>
      </c>
      <c r="BJ49" s="301">
        <f t="shared" si="70"/>
        <v>1.1000000000000001</v>
      </c>
      <c r="BK49" s="301">
        <f t="shared" si="70"/>
        <v>1.1000000000000001</v>
      </c>
      <c r="BL49" s="301">
        <f t="shared" si="70"/>
        <v>1.1000000000000001</v>
      </c>
      <c r="BM49" s="301">
        <f t="shared" si="70"/>
        <v>1.1000000000000001</v>
      </c>
      <c r="BN49" s="301">
        <f t="shared" si="70"/>
        <v>1.1000000000000001</v>
      </c>
      <c r="BO49" s="301">
        <f t="shared" si="70"/>
        <v>1.1000000000000001</v>
      </c>
      <c r="BP49" s="301">
        <f t="shared" si="70"/>
        <v>1.1000000000000001</v>
      </c>
      <c r="BQ49" s="301">
        <f t="shared" si="70"/>
        <v>1.1000000000000001</v>
      </c>
      <c r="BR49" s="301">
        <f t="shared" si="70"/>
        <v>0.93</v>
      </c>
      <c r="BS49" s="301">
        <f t="shared" si="70"/>
        <v>0.93</v>
      </c>
      <c r="BT49" s="301">
        <f t="shared" ref="BT49:DV49" si="71">BT9</f>
        <v>0.93</v>
      </c>
      <c r="BU49" s="301">
        <f t="shared" si="71"/>
        <v>0.93</v>
      </c>
      <c r="BV49" s="301">
        <f t="shared" si="71"/>
        <v>1.1000000000000001</v>
      </c>
      <c r="BW49" s="301">
        <f t="shared" si="71"/>
        <v>1.1000000000000001</v>
      </c>
      <c r="BX49" s="301">
        <f t="shared" si="71"/>
        <v>1.1000000000000001</v>
      </c>
      <c r="BY49" s="301">
        <f t="shared" si="71"/>
        <v>1.1000000000000001</v>
      </c>
      <c r="BZ49" s="301">
        <f t="shared" si="71"/>
        <v>1.1000000000000001</v>
      </c>
      <c r="CA49" s="301">
        <f t="shared" si="71"/>
        <v>1.1000000000000001</v>
      </c>
      <c r="CB49" s="301">
        <f t="shared" si="71"/>
        <v>1.1000000000000001</v>
      </c>
      <c r="CC49" s="301">
        <f t="shared" si="71"/>
        <v>1.1000000000000001</v>
      </c>
      <c r="CD49" s="301">
        <f t="shared" si="71"/>
        <v>0.93</v>
      </c>
      <c r="CE49" s="301">
        <f t="shared" si="71"/>
        <v>0.93</v>
      </c>
      <c r="CF49" s="301">
        <f t="shared" si="71"/>
        <v>0.93</v>
      </c>
      <c r="CG49" s="301">
        <f t="shared" si="71"/>
        <v>0.93</v>
      </c>
      <c r="CH49" s="301">
        <f t="shared" si="71"/>
        <v>1.1000000000000001</v>
      </c>
      <c r="CI49" s="301">
        <f t="shared" si="71"/>
        <v>1.1000000000000001</v>
      </c>
      <c r="CJ49" s="301">
        <f t="shared" si="71"/>
        <v>1.1000000000000001</v>
      </c>
      <c r="CK49" s="301">
        <f t="shared" si="71"/>
        <v>1.1000000000000001</v>
      </c>
      <c r="CL49" s="301">
        <f t="shared" si="71"/>
        <v>1.1000000000000001</v>
      </c>
      <c r="CM49" s="301">
        <f t="shared" si="71"/>
        <v>1.1000000000000001</v>
      </c>
      <c r="CN49" s="301">
        <f t="shared" si="71"/>
        <v>1.1000000000000001</v>
      </c>
      <c r="CO49" s="301">
        <f t="shared" si="71"/>
        <v>1.1000000000000001</v>
      </c>
      <c r="CP49" s="301">
        <f t="shared" si="71"/>
        <v>0.93</v>
      </c>
      <c r="CQ49" s="301">
        <f t="shared" si="71"/>
        <v>0.93</v>
      </c>
      <c r="CR49" s="301">
        <f t="shared" si="71"/>
        <v>0.93</v>
      </c>
      <c r="CS49" s="301">
        <f t="shared" si="71"/>
        <v>0.93</v>
      </c>
      <c r="CT49" s="301">
        <f t="shared" si="71"/>
        <v>1.1000000000000001</v>
      </c>
      <c r="CU49" s="301">
        <f t="shared" si="71"/>
        <v>1.1000000000000001</v>
      </c>
      <c r="CV49" s="301">
        <f t="shared" si="71"/>
        <v>1.1000000000000001</v>
      </c>
      <c r="CW49" s="301">
        <f t="shared" si="71"/>
        <v>1.1000000000000001</v>
      </c>
      <c r="CX49" s="301">
        <f t="shared" si="71"/>
        <v>1.1000000000000001</v>
      </c>
      <c r="CY49" s="301">
        <f t="shared" si="71"/>
        <v>1.1000000000000001</v>
      </c>
      <c r="CZ49" s="301">
        <f t="shared" si="71"/>
        <v>1.1000000000000001</v>
      </c>
      <c r="DA49" s="301">
        <f t="shared" si="71"/>
        <v>1.1000000000000001</v>
      </c>
      <c r="DB49" s="301">
        <f t="shared" si="71"/>
        <v>0.93</v>
      </c>
      <c r="DC49" s="301">
        <f t="shared" si="71"/>
        <v>0.93</v>
      </c>
      <c r="DD49" s="301">
        <f t="shared" si="71"/>
        <v>0.93</v>
      </c>
      <c r="DE49" s="301">
        <f t="shared" si="71"/>
        <v>0.93</v>
      </c>
      <c r="DF49" s="301">
        <f t="shared" si="71"/>
        <v>1.1000000000000001</v>
      </c>
      <c r="DG49" s="301">
        <f t="shared" si="71"/>
        <v>1.1000000000000001</v>
      </c>
      <c r="DH49" s="301">
        <f t="shared" si="71"/>
        <v>1.1000000000000001</v>
      </c>
      <c r="DI49" s="301">
        <f t="shared" si="71"/>
        <v>1.1000000000000001</v>
      </c>
      <c r="DJ49" s="301">
        <f t="shared" si="71"/>
        <v>1.1000000000000001</v>
      </c>
      <c r="DK49" s="301">
        <f t="shared" si="71"/>
        <v>1.1000000000000001</v>
      </c>
      <c r="DL49" s="301">
        <f t="shared" si="71"/>
        <v>1.1000000000000001</v>
      </c>
      <c r="DM49" s="301">
        <f t="shared" si="71"/>
        <v>1.1000000000000001</v>
      </c>
      <c r="DN49" s="301">
        <f t="shared" si="71"/>
        <v>0.93</v>
      </c>
      <c r="DO49" s="301">
        <f t="shared" si="71"/>
        <v>0.93</v>
      </c>
      <c r="DP49" s="301">
        <f t="shared" si="71"/>
        <v>0.93</v>
      </c>
      <c r="DQ49" s="301">
        <f t="shared" si="71"/>
        <v>0.93</v>
      </c>
      <c r="DR49" s="301">
        <f t="shared" si="71"/>
        <v>1.1000000000000001</v>
      </c>
      <c r="DS49" s="301">
        <f t="shared" si="71"/>
        <v>1.1000000000000001</v>
      </c>
      <c r="DT49" s="301">
        <f t="shared" si="71"/>
        <v>1.1000000000000001</v>
      </c>
      <c r="DU49" s="301">
        <f t="shared" si="71"/>
        <v>1.1000000000000001</v>
      </c>
      <c r="DV49" s="301">
        <f t="shared" si="71"/>
        <v>1.1000000000000001</v>
      </c>
      <c r="DW49" s="164"/>
    </row>
    <row r="50" spans="1:128" x14ac:dyDescent="0.2">
      <c r="A50" s="165" t="str">
        <f ca="1">Language!A$611 &amp; C48 &amp; Language!A$1475</f>
        <v>цена за единицу (тонн), без НДС</v>
      </c>
      <c r="B50" s="299">
        <v>29</v>
      </c>
      <c r="C50" s="160" t="str">
        <f ca="1">CHOOSE(D50,CurName1,CurName2,CurName3)</f>
        <v>тыс. руб.</v>
      </c>
      <c r="D50" s="158">
        <f>D47</f>
        <v>1</v>
      </c>
      <c r="E50" s="154" t="s">
        <v>768</v>
      </c>
      <c r="F50" s="154" t="s">
        <v>1921</v>
      </c>
      <c r="G50" s="309">
        <f t="shared" ref="G50:AL50" ca="1" si="72">IF(G$2=1,$B50,F50)*IF($B63=1,G63,G62)</f>
        <v>29</v>
      </c>
      <c r="H50" s="309">
        <f t="shared" ca="1" si="72"/>
        <v>29.163970216234752</v>
      </c>
      <c r="I50" s="309">
        <f t="shared" ca="1" si="72"/>
        <v>29.328867543911301</v>
      </c>
      <c r="J50" s="309">
        <f t="shared" ca="1" si="72"/>
        <v>29.494697225052526</v>
      </c>
      <c r="K50" s="309">
        <f t="shared" ca="1" si="72"/>
        <v>29.661464531320473</v>
      </c>
      <c r="L50" s="309">
        <f t="shared" ca="1" si="72"/>
        <v>29.829174764183925</v>
      </c>
      <c r="M50" s="309">
        <f t="shared" ca="1" si="72"/>
        <v>29.997833255086942</v>
      </c>
      <c r="N50" s="309">
        <f t="shared" ca="1" si="72"/>
        <v>30.167445365618345</v>
      </c>
      <c r="O50" s="309">
        <f t="shared" ca="1" si="72"/>
        <v>30.338016487682157</v>
      </c>
      <c r="P50" s="309">
        <f t="shared" ca="1" si="72"/>
        <v>30.509552043669011</v>
      </c>
      <c r="Q50" s="309">
        <f t="shared" ca="1" si="72"/>
        <v>30.682057486628523</v>
      </c>
      <c r="R50" s="309">
        <f t="shared" ca="1" si="72"/>
        <v>30.855538300442646</v>
      </c>
      <c r="S50" s="309">
        <f t="shared" ca="1" si="72"/>
        <v>31.03</v>
      </c>
      <c r="T50" s="309">
        <f t="shared" ca="1" si="72"/>
        <v>31.205448131371188</v>
      </c>
      <c r="U50" s="309">
        <f t="shared" ca="1" si="72"/>
        <v>31.381888271985094</v>
      </c>
      <c r="V50" s="309">
        <f t="shared" ca="1" si="72"/>
        <v>31.559326030806208</v>
      </c>
      <c r="W50" s="309">
        <f t="shared" ca="1" si="72"/>
        <v>31.737767048512911</v>
      </c>
      <c r="X50" s="309">
        <f t="shared" ca="1" si="72"/>
        <v>31.917216997676803</v>
      </c>
      <c r="Y50" s="309">
        <f t="shared" ca="1" si="72"/>
        <v>32.097681582943032</v>
      </c>
      <c r="Z50" s="309">
        <f t="shared" ca="1" si="72"/>
        <v>32.27916654121163</v>
      </c>
      <c r="AA50" s="309">
        <f t="shared" ca="1" si="72"/>
        <v>32.461677641819911</v>
      </c>
      <c r="AB50" s="309">
        <f t="shared" ca="1" si="72"/>
        <v>32.645220686725843</v>
      </c>
      <c r="AC50" s="309">
        <f t="shared" ca="1" si="72"/>
        <v>32.829801510692519</v>
      </c>
      <c r="AD50" s="309">
        <f t="shared" ca="1" si="72"/>
        <v>33.015425981473633</v>
      </c>
      <c r="AE50" s="309">
        <f t="shared" ca="1" si="72"/>
        <v>33.202100000000002</v>
      </c>
      <c r="AF50" s="309">
        <f t="shared" ca="1" si="72"/>
        <v>33.389829500567167</v>
      </c>
      <c r="AG50" s="309">
        <f t="shared" ca="1" si="72"/>
        <v>33.578620451024051</v>
      </c>
      <c r="AH50" s="309">
        <f t="shared" ca="1" si="72"/>
        <v>33.768478852962637</v>
      </c>
      <c r="AI50" s="309">
        <f t="shared" ca="1" si="72"/>
        <v>33.959410741908812</v>
      </c>
      <c r="AJ50" s="309">
        <f t="shared" ca="1" si="72"/>
        <v>34.151422187514179</v>
      </c>
      <c r="AK50" s="309">
        <f t="shared" ca="1" si="72"/>
        <v>34.344519293749045</v>
      </c>
      <c r="AL50" s="309">
        <f t="shared" ca="1" si="72"/>
        <v>34.538708199096448</v>
      </c>
      <c r="AM50" s="309">
        <f t="shared" ref="AM50:BR50" ca="1" si="73">IF(AM$2=1,$B50,AL50)*IF($B63=1,AM63,AM62)</f>
        <v>34.733995076747306</v>
      </c>
      <c r="AN50" s="309">
        <f t="shared" ca="1" si="73"/>
        <v>34.930386134796656</v>
      </c>
      <c r="AO50" s="309">
        <f t="shared" ca="1" si="73"/>
        <v>35.127887616441001</v>
      </c>
      <c r="AP50" s="309">
        <f t="shared" ca="1" si="73"/>
        <v>35.32650580017679</v>
      </c>
      <c r="AQ50" s="309">
        <f t="shared" ca="1" si="73"/>
        <v>35.526247000000005</v>
      </c>
      <c r="AR50" s="309">
        <f t="shared" ca="1" si="73"/>
        <v>35.727117565606875</v>
      </c>
      <c r="AS50" s="309">
        <f t="shared" ca="1" si="73"/>
        <v>35.929123882595739</v>
      </c>
      <c r="AT50" s="309">
        <f t="shared" ca="1" si="73"/>
        <v>36.13227237267003</v>
      </c>
      <c r="AU50" s="309">
        <f t="shared" ca="1" si="73"/>
        <v>36.336569493842433</v>
      </c>
      <c r="AV50" s="309">
        <f t="shared" ca="1" si="73"/>
        <v>36.542021740640173</v>
      </c>
      <c r="AW50" s="309">
        <f t="shared" ca="1" si="73"/>
        <v>36.748635644311477</v>
      </c>
      <c r="AX50" s="309">
        <f t="shared" ca="1" si="73"/>
        <v>36.956417773033195</v>
      </c>
      <c r="AY50" s="309">
        <f t="shared" ca="1" si="73"/>
        <v>37.165374732119609</v>
      </c>
      <c r="AZ50" s="309">
        <f t="shared" ca="1" si="73"/>
        <v>37.375513164232409</v>
      </c>
      <c r="BA50" s="309">
        <f t="shared" ca="1" si="73"/>
        <v>37.58683974959186</v>
      </c>
      <c r="BB50" s="309">
        <f t="shared" ca="1" si="73"/>
        <v>37.799361206189154</v>
      </c>
      <c r="BC50" s="309">
        <f t="shared" ca="1" si="73"/>
        <v>38.013084289999995</v>
      </c>
      <c r="BD50" s="309">
        <f t="shared" ca="1" si="73"/>
        <v>38.228015795199347</v>
      </c>
      <c r="BE50" s="309">
        <f t="shared" ca="1" si="73"/>
        <v>38.444162554377428</v>
      </c>
      <c r="BF50" s="309">
        <f t="shared" ca="1" si="73"/>
        <v>38.661531438756917</v>
      </c>
      <c r="BG50" s="309">
        <f t="shared" ca="1" si="73"/>
        <v>38.880129358411388</v>
      </c>
      <c r="BH50" s="309">
        <f t="shared" ca="1" si="73"/>
        <v>39.09996326248497</v>
      </c>
      <c r="BI50" s="309">
        <f t="shared" ca="1" si="73"/>
        <v>39.321040139413263</v>
      </c>
      <c r="BJ50" s="309">
        <f t="shared" ca="1" si="73"/>
        <v>39.543367017145506</v>
      </c>
      <c r="BK50" s="309">
        <f t="shared" ca="1" si="73"/>
        <v>39.766950963367975</v>
      </c>
      <c r="BL50" s="309">
        <f t="shared" ca="1" si="73"/>
        <v>39.991799085728672</v>
      </c>
      <c r="BM50" s="309">
        <f t="shared" ca="1" si="73"/>
        <v>40.217918532063287</v>
      </c>
      <c r="BN50" s="309">
        <f t="shared" ca="1" si="73"/>
        <v>40.445316490622396</v>
      </c>
      <c r="BO50" s="309">
        <f t="shared" ca="1" si="73"/>
        <v>40.674000190299992</v>
      </c>
      <c r="BP50" s="309">
        <f t="shared" ca="1" si="73"/>
        <v>40.903976900863299</v>
      </c>
      <c r="BQ50" s="309">
        <f t="shared" ca="1" si="73"/>
        <v>41.135253933183847</v>
      </c>
      <c r="BR50" s="309">
        <f t="shared" ca="1" si="73"/>
        <v>41.367838639469902</v>
      </c>
      <c r="BS50" s="309">
        <f t="shared" ref="BS50:CX50" ca="1" si="74">IF(BS$2=1,$B50,BR50)*IF($B63=1,BS63,BS62)</f>
        <v>41.601738413500186</v>
      </c>
      <c r="BT50" s="309">
        <f t="shared" ca="1" si="74"/>
        <v>41.836960690858916</v>
      </c>
      <c r="BU50" s="309">
        <f t="shared" ca="1" si="74"/>
        <v>42.073512949172191</v>
      </c>
      <c r="BV50" s="309">
        <f t="shared" ca="1" si="74"/>
        <v>42.311402708345689</v>
      </c>
      <c r="BW50" s="309">
        <f t="shared" ca="1" si="74"/>
        <v>42.550637530803726</v>
      </c>
      <c r="BX50" s="309">
        <f t="shared" ca="1" si="74"/>
        <v>42.791225021729673</v>
      </c>
      <c r="BY50" s="309">
        <f t="shared" ca="1" si="74"/>
        <v>43.033172829307709</v>
      </c>
      <c r="BZ50" s="309">
        <f t="shared" ca="1" si="74"/>
        <v>43.276488644965951</v>
      </c>
      <c r="CA50" s="309">
        <f t="shared" ca="1" si="74"/>
        <v>43.521180203620979</v>
      </c>
      <c r="CB50" s="309">
        <f t="shared" ca="1" si="74"/>
        <v>43.767255283923717</v>
      </c>
      <c r="CC50" s="309">
        <f t="shared" ca="1" si="74"/>
        <v>44.014721708506706</v>
      </c>
      <c r="CD50" s="309">
        <f t="shared" ca="1" si="74"/>
        <v>44.263587344232782</v>
      </c>
      <c r="CE50" s="309">
        <f t="shared" ca="1" si="74"/>
        <v>44.513860102445186</v>
      </c>
      <c r="CF50" s="309">
        <f t="shared" ca="1" si="74"/>
        <v>44.765547939219033</v>
      </c>
      <c r="CG50" s="309">
        <f t="shared" ca="1" si="74"/>
        <v>45.018658855614241</v>
      </c>
      <c r="CH50" s="309">
        <f t="shared" ca="1" si="74"/>
        <v>45.273200897929883</v>
      </c>
      <c r="CI50" s="309">
        <f t="shared" ca="1" si="74"/>
        <v>45.529182157959987</v>
      </c>
      <c r="CJ50" s="309">
        <f t="shared" ca="1" si="74"/>
        <v>45.78661077325075</v>
      </c>
      <c r="CK50" s="309">
        <f t="shared" ca="1" si="74"/>
        <v>46.045494927359243</v>
      </c>
      <c r="CL50" s="309">
        <f t="shared" ca="1" si="74"/>
        <v>46.305842850113564</v>
      </c>
      <c r="CM50" s="309">
        <f t="shared" ca="1" si="74"/>
        <v>46.567662817874449</v>
      </c>
      <c r="CN50" s="309">
        <f t="shared" ca="1" si="74"/>
        <v>46.830963153798379</v>
      </c>
      <c r="CO50" s="309">
        <f t="shared" ca="1" si="74"/>
        <v>47.095752228102171</v>
      </c>
      <c r="CP50" s="309">
        <f t="shared" ca="1" si="74"/>
        <v>47.362038458329074</v>
      </c>
      <c r="CQ50" s="309">
        <f t="shared" ca="1" si="74"/>
        <v>47.629830309616345</v>
      </c>
      <c r="CR50" s="309">
        <f t="shared" ca="1" si="74"/>
        <v>47.899136294964357</v>
      </c>
      <c r="CS50" s="309">
        <f t="shared" ca="1" si="74"/>
        <v>48.169964975507227</v>
      </c>
      <c r="CT50" s="309">
        <f t="shared" ca="1" si="74"/>
        <v>48.442324960784966</v>
      </c>
      <c r="CU50" s="309">
        <f t="shared" ca="1" si="74"/>
        <v>48.716224909017178</v>
      </c>
      <c r="CV50" s="309">
        <f t="shared" ca="1" si="74"/>
        <v>48.991673527378296</v>
      </c>
      <c r="CW50" s="309">
        <f t="shared" ca="1" si="74"/>
        <v>49.268679572274387</v>
      </c>
      <c r="CX50" s="309">
        <f t="shared" ca="1" si="74"/>
        <v>49.54725184962151</v>
      </c>
      <c r="CY50" s="309">
        <f t="shared" ref="CY50:DV50" ca="1" si="75">IF(CY$2=1,$B50,CX50)*IF($B63=1,CY63,CY62)</f>
        <v>49.827399215125652</v>
      </c>
      <c r="CZ50" s="309">
        <f t="shared" ca="1" si="75"/>
        <v>50.109130574564254</v>
      </c>
      <c r="DA50" s="309">
        <f t="shared" ca="1" si="75"/>
        <v>50.392454884069316</v>
      </c>
      <c r="DB50" s="309">
        <f t="shared" ca="1" si="75"/>
        <v>50.677381150412103</v>
      </c>
      <c r="DC50" s="309">
        <f t="shared" ca="1" si="75"/>
        <v>50.963918431289486</v>
      </c>
      <c r="DD50" s="309">
        <f t="shared" ca="1" si="75"/>
        <v>51.252075835611862</v>
      </c>
      <c r="DE50" s="309">
        <f t="shared" ca="1" si="75"/>
        <v>51.54186252379273</v>
      </c>
      <c r="DF50" s="309">
        <f t="shared" ca="1" si="75"/>
        <v>51.833287708039911</v>
      </c>
      <c r="DG50" s="309">
        <f t="shared" ca="1" si="75"/>
        <v>52.126360652648373</v>
      </c>
      <c r="DH50" s="309">
        <f t="shared" ca="1" si="75"/>
        <v>52.421090674294767</v>
      </c>
      <c r="DI50" s="309">
        <f t="shared" ca="1" si="75"/>
        <v>52.717487142333582</v>
      </c>
      <c r="DJ50" s="309">
        <f t="shared" ca="1" si="75"/>
        <v>53.015559479095003</v>
      </c>
      <c r="DK50" s="309">
        <f t="shared" ca="1" si="75"/>
        <v>53.315317160184435</v>
      </c>
      <c r="DL50" s="309">
        <f t="shared" ca="1" si="75"/>
        <v>53.616769714783743</v>
      </c>
      <c r="DM50" s="309">
        <f t="shared" ca="1" si="75"/>
        <v>53.919926725954156</v>
      </c>
      <c r="DN50" s="309">
        <f t="shared" ca="1" si="75"/>
        <v>54.224797830940936</v>
      </c>
      <c r="DO50" s="309">
        <f t="shared" ca="1" si="75"/>
        <v>54.531392721479733</v>
      </c>
      <c r="DP50" s="309">
        <f t="shared" ca="1" si="75"/>
        <v>54.839721144104672</v>
      </c>
      <c r="DQ50" s="309">
        <f t="shared" ca="1" si="75"/>
        <v>55.149792900458202</v>
      </c>
      <c r="DR50" s="309">
        <f t="shared" ca="1" si="75"/>
        <v>55.461617847602682</v>
      </c>
      <c r="DS50" s="309">
        <f t="shared" ca="1" si="75"/>
        <v>55.775205898333738</v>
      </c>
      <c r="DT50" s="309">
        <f t="shared" ca="1" si="75"/>
        <v>56.090567021495382</v>
      </c>
      <c r="DU50" s="309">
        <f t="shared" ca="1" si="75"/>
        <v>56.407711242296919</v>
      </c>
      <c r="DV50" s="309">
        <f t="shared" ca="1" si="75"/>
        <v>56.726648642631638</v>
      </c>
      <c r="DW50" s="161"/>
    </row>
    <row r="51" spans="1:128" collapsed="1" x14ac:dyDescent="0.2">
      <c r="A51" s="165" t="str">
        <f ca="1">Language!A$612</f>
        <v>выручка от реализации, без НДС</v>
      </c>
      <c r="B51" s="160"/>
      <c r="C51" s="160" t="str">
        <f ca="1">CHOOSE(D51,CurName1,CurName2,CurName3)</f>
        <v>тыс. руб.</v>
      </c>
      <c r="D51" s="158">
        <f>D47</f>
        <v>1</v>
      </c>
      <c r="E51" s="154" t="s">
        <v>874</v>
      </c>
      <c r="F51" s="6" t="s">
        <v>3327</v>
      </c>
      <c r="G51" s="166">
        <f t="shared" ref="G51:AL51" ca="1" si="76">G48*G50</f>
        <v>1566</v>
      </c>
      <c r="H51" s="166">
        <f t="shared" ca="1" si="76"/>
        <v>4724.5631750300299</v>
      </c>
      <c r="I51" s="166">
        <f t="shared" ca="1" si="76"/>
        <v>7126.914813170446</v>
      </c>
      <c r="J51" s="166">
        <f t="shared" ca="1" si="76"/>
        <v>8759.9250758405997</v>
      </c>
      <c r="K51" s="166">
        <f t="shared" ca="1" si="76"/>
        <v>10411.174050493486</v>
      </c>
      <c r="L51" s="166">
        <f t="shared" ca="1" si="76"/>
        <v>12080.815779494489</v>
      </c>
      <c r="M51" s="166">
        <f t="shared" ca="1" si="76"/>
        <v>13769.005464084907</v>
      </c>
      <c r="N51" s="166">
        <f t="shared" ca="1" si="76"/>
        <v>15150.091062613534</v>
      </c>
      <c r="O51" s="166">
        <f t="shared" ca="1" si="76"/>
        <v>18020.7817936832</v>
      </c>
      <c r="P51" s="166">
        <f t="shared" ca="1" si="76"/>
        <v>18122.673913939394</v>
      </c>
      <c r="Q51" s="166">
        <f t="shared" ca="1" si="76"/>
        <v>18225.142147057344</v>
      </c>
      <c r="R51" s="166">
        <f t="shared" ca="1" si="76"/>
        <v>18328.189750462931</v>
      </c>
      <c r="S51" s="166">
        <f t="shared" ca="1" si="76"/>
        <v>18431.82</v>
      </c>
      <c r="T51" s="166">
        <f t="shared" ca="1" si="76"/>
        <v>18536.036190034487</v>
      </c>
      <c r="U51" s="166">
        <f t="shared" ca="1" si="76"/>
        <v>18640.841633559146</v>
      </c>
      <c r="V51" s="166">
        <f t="shared" ca="1" si="76"/>
        <v>15849.093532670879</v>
      </c>
      <c r="W51" s="166">
        <f t="shared" ca="1" si="76"/>
        <v>15938.706611763186</v>
      </c>
      <c r="X51" s="166">
        <f t="shared" ca="1" si="76"/>
        <v>16028.826376233292</v>
      </c>
      <c r="Y51" s="166">
        <f t="shared" ca="1" si="76"/>
        <v>16119.455690953992</v>
      </c>
      <c r="Z51" s="166">
        <f t="shared" ca="1" si="76"/>
        <v>19173.824925479708</v>
      </c>
      <c r="AA51" s="166">
        <f t="shared" ca="1" si="76"/>
        <v>19282.236519241029</v>
      </c>
      <c r="AB51" s="166">
        <f t="shared" ca="1" si="76"/>
        <v>19391.261087915151</v>
      </c>
      <c r="AC51" s="166">
        <f t="shared" ca="1" si="76"/>
        <v>19500.902097351358</v>
      </c>
      <c r="AD51" s="166">
        <f t="shared" ca="1" si="76"/>
        <v>19611.163032995337</v>
      </c>
      <c r="AE51" s="166">
        <f t="shared" ca="1" si="76"/>
        <v>19722.047399999999</v>
      </c>
      <c r="AF51" s="166">
        <f t="shared" ca="1" si="76"/>
        <v>19833.558723336897</v>
      </c>
      <c r="AG51" s="166">
        <f t="shared" ca="1" si="76"/>
        <v>19945.700547908287</v>
      </c>
      <c r="AH51" s="166">
        <f t="shared" ca="1" si="76"/>
        <v>16958.530079957836</v>
      </c>
      <c r="AI51" s="166">
        <f t="shared" ca="1" si="76"/>
        <v>17054.416074586607</v>
      </c>
      <c r="AJ51" s="166">
        <f t="shared" ca="1" si="76"/>
        <v>17150.844222569624</v>
      </c>
      <c r="AK51" s="166">
        <f t="shared" ca="1" si="76"/>
        <v>17247.817589320774</v>
      </c>
      <c r="AL51" s="166">
        <f t="shared" ca="1" si="76"/>
        <v>20515.992670263291</v>
      </c>
      <c r="AM51" s="166">
        <f t="shared" ref="AM51:BR51" ca="1" si="77">AM48*AM50</f>
        <v>20631.9930755879</v>
      </c>
      <c r="AN51" s="166">
        <f t="shared" ca="1" si="77"/>
        <v>20748.649364069213</v>
      </c>
      <c r="AO51" s="166">
        <f t="shared" ca="1" si="77"/>
        <v>20865.965244165953</v>
      </c>
      <c r="AP51" s="166">
        <f t="shared" ca="1" si="77"/>
        <v>20983.944445305013</v>
      </c>
      <c r="AQ51" s="166">
        <f t="shared" ca="1" si="77"/>
        <v>21102.590718000003</v>
      </c>
      <c r="AR51" s="166">
        <f t="shared" ca="1" si="77"/>
        <v>21221.907833970483</v>
      </c>
      <c r="AS51" s="166">
        <f t="shared" ca="1" si="77"/>
        <v>21341.899586261869</v>
      </c>
      <c r="AT51" s="166">
        <f t="shared" ca="1" si="77"/>
        <v>18145.627185554891</v>
      </c>
      <c r="AU51" s="166">
        <f t="shared" ca="1" si="77"/>
        <v>18248.225199807672</v>
      </c>
      <c r="AV51" s="166">
        <f t="shared" ca="1" si="77"/>
        <v>18351.403318149496</v>
      </c>
      <c r="AW51" s="166">
        <f t="shared" ca="1" si="77"/>
        <v>18455.164820573227</v>
      </c>
      <c r="AX51" s="166">
        <f t="shared" ca="1" si="77"/>
        <v>21952.112157181717</v>
      </c>
      <c r="AY51" s="166">
        <f t="shared" ca="1" si="77"/>
        <v>22076.232590879048</v>
      </c>
      <c r="AZ51" s="166">
        <f t="shared" ca="1" si="77"/>
        <v>22201.05481955405</v>
      </c>
      <c r="BA51" s="166">
        <f t="shared" ca="1" si="77"/>
        <v>22326.582811257565</v>
      </c>
      <c r="BB51" s="166">
        <f t="shared" ca="1" si="77"/>
        <v>22452.820556476356</v>
      </c>
      <c r="BC51" s="166">
        <f t="shared" ca="1" si="77"/>
        <v>22579.772068259997</v>
      </c>
      <c r="BD51" s="166">
        <f t="shared" ca="1" si="77"/>
        <v>22707.441382348414</v>
      </c>
      <c r="BE51" s="166">
        <f t="shared" ca="1" si="77"/>
        <v>22835.832557300193</v>
      </c>
      <c r="BF51" s="166">
        <f t="shared" ca="1" si="77"/>
        <v>19415.821088543726</v>
      </c>
      <c r="BG51" s="166">
        <f t="shared" ca="1" si="77"/>
        <v>19525.600963794201</v>
      </c>
      <c r="BH51" s="166">
        <f t="shared" ca="1" si="77"/>
        <v>19636.001550419955</v>
      </c>
      <c r="BI51" s="166">
        <f t="shared" ca="1" si="77"/>
        <v>19747.026358013343</v>
      </c>
      <c r="BJ51" s="166">
        <f t="shared" ca="1" si="77"/>
        <v>23488.760008184432</v>
      </c>
      <c r="BK51" s="166">
        <f t="shared" ca="1" si="77"/>
        <v>23621.568872240576</v>
      </c>
      <c r="BL51" s="166">
        <f t="shared" ca="1" si="77"/>
        <v>23755.128656922832</v>
      </c>
      <c r="BM51" s="166">
        <f t="shared" ca="1" si="77"/>
        <v>23889.443608045593</v>
      </c>
      <c r="BN51" s="166">
        <f t="shared" ca="1" si="77"/>
        <v>24024.517995429702</v>
      </c>
      <c r="BO51" s="166">
        <f t="shared" ca="1" si="77"/>
        <v>24160.356113038197</v>
      </c>
      <c r="BP51" s="166">
        <f t="shared" ca="1" si="77"/>
        <v>24296.962279112799</v>
      </c>
      <c r="BQ51" s="166">
        <f t="shared" ca="1" si="77"/>
        <v>24434.340836311207</v>
      </c>
      <c r="BR51" s="166">
        <f t="shared" ca="1" si="77"/>
        <v>20774.928564741786</v>
      </c>
      <c r="BS51" s="166">
        <f t="shared" ref="BS51:CX51" ca="1" si="78">BS48*BS50</f>
        <v>20892.393031259795</v>
      </c>
      <c r="BT51" s="166">
        <f t="shared" ca="1" si="78"/>
        <v>21010.52165894935</v>
      </c>
      <c r="BU51" s="166">
        <f t="shared" ca="1" si="78"/>
        <v>21129.318203074276</v>
      </c>
      <c r="BV51" s="166">
        <f t="shared" ca="1" si="78"/>
        <v>25132.973208757339</v>
      </c>
      <c r="BW51" s="166">
        <f t="shared" ca="1" si="78"/>
        <v>25275.078693297415</v>
      </c>
      <c r="BX51" s="166">
        <f t="shared" ca="1" si="78"/>
        <v>25417.987662907424</v>
      </c>
      <c r="BY51" s="166">
        <f t="shared" ca="1" si="78"/>
        <v>25561.704660608779</v>
      </c>
      <c r="BZ51" s="166">
        <f t="shared" ca="1" si="78"/>
        <v>25706.234255109775</v>
      </c>
      <c r="CA51" s="166">
        <f t="shared" ca="1" si="78"/>
        <v>25851.581040950863</v>
      </c>
      <c r="CB51" s="166">
        <f t="shared" ca="1" si="78"/>
        <v>25997.749638650686</v>
      </c>
      <c r="CC51" s="166">
        <f t="shared" ca="1" si="78"/>
        <v>26144.744694852983</v>
      </c>
      <c r="CD51" s="166">
        <f t="shared" ca="1" si="78"/>
        <v>22229.173564273704</v>
      </c>
      <c r="CE51" s="166">
        <f t="shared" ca="1" si="78"/>
        <v>22354.860543447976</v>
      </c>
      <c r="CF51" s="166">
        <f t="shared" ca="1" si="78"/>
        <v>22481.2581750758</v>
      </c>
      <c r="CG51" s="166">
        <f t="shared" ca="1" si="78"/>
        <v>22608.370477289474</v>
      </c>
      <c r="CH51" s="166">
        <f t="shared" ca="1" si="78"/>
        <v>26892.281333370349</v>
      </c>
      <c r="CI51" s="166">
        <f t="shared" ca="1" si="78"/>
        <v>27044.334201828231</v>
      </c>
      <c r="CJ51" s="166">
        <f t="shared" ca="1" si="78"/>
        <v>27197.246799310946</v>
      </c>
      <c r="CK51" s="166">
        <f t="shared" ca="1" si="78"/>
        <v>27351.023986851389</v>
      </c>
      <c r="CL51" s="166">
        <f t="shared" ca="1" si="78"/>
        <v>27505.670652967456</v>
      </c>
      <c r="CM51" s="166">
        <f t="shared" ca="1" si="78"/>
        <v>27661.191713817421</v>
      </c>
      <c r="CN51" s="166">
        <f t="shared" ca="1" si="78"/>
        <v>27817.592113356237</v>
      </c>
      <c r="CO51" s="166">
        <f t="shared" ca="1" si="78"/>
        <v>27974.87682349269</v>
      </c>
      <c r="CP51" s="166">
        <f t="shared" ca="1" si="78"/>
        <v>23785.215713772865</v>
      </c>
      <c r="CQ51" s="166">
        <f t="shared" ca="1" si="78"/>
        <v>23919.70078148933</v>
      </c>
      <c r="CR51" s="166">
        <f t="shared" ca="1" si="78"/>
        <v>24054.946247331103</v>
      </c>
      <c r="CS51" s="166">
        <f t="shared" ca="1" si="78"/>
        <v>24190.956410699731</v>
      </c>
      <c r="CT51" s="166">
        <f t="shared" ca="1" si="78"/>
        <v>28774.74102670627</v>
      </c>
      <c r="CU51" s="166">
        <f t="shared" ca="1" si="78"/>
        <v>28937.437595956206</v>
      </c>
      <c r="CV51" s="166">
        <f t="shared" ca="1" si="78"/>
        <v>29101.054075262709</v>
      </c>
      <c r="CW51" s="166">
        <f t="shared" ca="1" si="78"/>
        <v>29265.595665930985</v>
      </c>
      <c r="CX51" s="166">
        <f t="shared" ca="1" si="78"/>
        <v>29431.067598675178</v>
      </c>
      <c r="CY51" s="166">
        <f t="shared" ref="CY51:DV51" ca="1" si="79">CY48*CY50</f>
        <v>29597.475133784639</v>
      </c>
      <c r="CZ51" s="166">
        <f t="shared" ca="1" si="79"/>
        <v>29764.823561291167</v>
      </c>
      <c r="DA51" s="166">
        <f t="shared" ca="1" si="79"/>
        <v>29933.118201137175</v>
      </c>
      <c r="DB51" s="166">
        <f t="shared" ca="1" si="79"/>
        <v>25450.180813736959</v>
      </c>
      <c r="DC51" s="166">
        <f t="shared" ca="1" si="79"/>
        <v>25594.079836193581</v>
      </c>
      <c r="DD51" s="166">
        <f t="shared" ca="1" si="79"/>
        <v>25738.79248464428</v>
      </c>
      <c r="DE51" s="166">
        <f t="shared" ca="1" si="79"/>
        <v>25884.32335944871</v>
      </c>
      <c r="DF51" s="166">
        <f t="shared" ca="1" si="79"/>
        <v>30788.972898575706</v>
      </c>
      <c r="DG51" s="166">
        <f t="shared" ca="1" si="79"/>
        <v>30963.058227673133</v>
      </c>
      <c r="DH51" s="166">
        <f t="shared" ca="1" si="79"/>
        <v>31138.127860531091</v>
      </c>
      <c r="DI51" s="166">
        <f t="shared" ca="1" si="79"/>
        <v>31314.187362546149</v>
      </c>
      <c r="DJ51" s="166">
        <f t="shared" ca="1" si="79"/>
        <v>31491.24233058243</v>
      </c>
      <c r="DK51" s="166">
        <f t="shared" ca="1" si="79"/>
        <v>31669.298393149555</v>
      </c>
      <c r="DL51" s="166">
        <f t="shared" ca="1" si="79"/>
        <v>31848.361210581545</v>
      </c>
      <c r="DM51" s="166">
        <f t="shared" ca="1" si="79"/>
        <v>32028.436475216768</v>
      </c>
      <c r="DN51" s="166">
        <f t="shared" ca="1" si="79"/>
        <v>27231.693470698541</v>
      </c>
      <c r="DO51" s="166">
        <f t="shared" ca="1" si="79"/>
        <v>27385.665424727125</v>
      </c>
      <c r="DP51" s="166">
        <f t="shared" ca="1" si="79"/>
        <v>27540.507958569367</v>
      </c>
      <c r="DQ51" s="166">
        <f t="shared" ca="1" si="79"/>
        <v>27696.225994610111</v>
      </c>
      <c r="DR51" s="166">
        <f t="shared" ca="1" si="79"/>
        <v>32944.201001475994</v>
      </c>
      <c r="DS51" s="166">
        <f t="shared" ca="1" si="79"/>
        <v>33130.472303610237</v>
      </c>
      <c r="DT51" s="166">
        <f t="shared" ca="1" si="79"/>
        <v>33317.796810768254</v>
      </c>
      <c r="DU51" s="166">
        <f t="shared" ca="1" si="79"/>
        <v>33506.180477924368</v>
      </c>
      <c r="DV51" s="166">
        <f t="shared" ca="1" si="79"/>
        <v>33695.629293723192</v>
      </c>
      <c r="DW51" s="166"/>
      <c r="DX51" s="167">
        <f ca="1">SUM(G51:DW51)</f>
        <v>2739569.7617960367</v>
      </c>
    </row>
    <row r="52" spans="1:128" hidden="1" outlineLevel="1" x14ac:dyDescent="0.2">
      <c r="A52" s="165" t="str">
        <f ca="1">Language!A$594</f>
        <v>выручка от реализации, с НДС</v>
      </c>
      <c r="B52" s="160"/>
      <c r="C52" s="160" t="str">
        <f ca="1">CHOOSE(D52,CurName1,CurName2,CurName3)</f>
        <v>тыс. руб.</v>
      </c>
      <c r="D52" s="158">
        <f>D47</f>
        <v>1</v>
      </c>
      <c r="F52" s="154" t="s">
        <v>693</v>
      </c>
      <c r="G52" s="166">
        <f t="shared" ref="G52:BR52" ca="1" si="80">G51+G64+G65</f>
        <v>1879.2</v>
      </c>
      <c r="H52" s="166">
        <f t="shared" ca="1" si="80"/>
        <v>5669.4758100360359</v>
      </c>
      <c r="I52" s="166">
        <f t="shared" ca="1" si="80"/>
        <v>8552.2977758045345</v>
      </c>
      <c r="J52" s="166">
        <f t="shared" ca="1" si="80"/>
        <v>10511.91009100872</v>
      </c>
      <c r="K52" s="166">
        <f t="shared" ca="1" si="80"/>
        <v>12493.408860592182</v>
      </c>
      <c r="L52" s="166">
        <f t="shared" ca="1" si="80"/>
        <v>14496.978935393387</v>
      </c>
      <c r="M52" s="166">
        <f t="shared" ca="1" si="80"/>
        <v>16522.806556901887</v>
      </c>
      <c r="N52" s="166">
        <f t="shared" ca="1" si="80"/>
        <v>18180.109275136241</v>
      </c>
      <c r="O52" s="166">
        <f t="shared" ca="1" si="80"/>
        <v>21624.93815241984</v>
      </c>
      <c r="P52" s="166">
        <f t="shared" ca="1" si="80"/>
        <v>21747.208696727273</v>
      </c>
      <c r="Q52" s="166">
        <f t="shared" ca="1" si="80"/>
        <v>21870.170576468812</v>
      </c>
      <c r="R52" s="166">
        <f t="shared" ca="1" si="80"/>
        <v>21993.827700555517</v>
      </c>
      <c r="S52" s="166">
        <f t="shared" ca="1" si="80"/>
        <v>22118.184000000001</v>
      </c>
      <c r="T52" s="166">
        <f t="shared" ca="1" si="80"/>
        <v>22243.243428041384</v>
      </c>
      <c r="U52" s="166">
        <f t="shared" ca="1" si="80"/>
        <v>22369.009960270974</v>
      </c>
      <c r="V52" s="166">
        <f t="shared" ca="1" si="80"/>
        <v>19018.912239205056</v>
      </c>
      <c r="W52" s="166">
        <f t="shared" ca="1" si="80"/>
        <v>19126.447934115822</v>
      </c>
      <c r="X52" s="166">
        <f t="shared" ca="1" si="80"/>
        <v>19234.59165147995</v>
      </c>
      <c r="Y52" s="166">
        <f t="shared" ca="1" si="80"/>
        <v>19343.34682914479</v>
      </c>
      <c r="Z52" s="166">
        <f t="shared" ca="1" si="80"/>
        <v>23008.589910575651</v>
      </c>
      <c r="AA52" s="166">
        <f t="shared" ca="1" si="80"/>
        <v>23138.683823089235</v>
      </c>
      <c r="AB52" s="166">
        <f t="shared" ca="1" si="80"/>
        <v>23269.513305498182</v>
      </c>
      <c r="AC52" s="166">
        <f t="shared" ca="1" si="80"/>
        <v>23401.082516821629</v>
      </c>
      <c r="AD52" s="166">
        <f t="shared" ca="1" si="80"/>
        <v>23533.395639594404</v>
      </c>
      <c r="AE52" s="166">
        <f t="shared" ca="1" si="80"/>
        <v>23666.456879999998</v>
      </c>
      <c r="AF52" s="166">
        <f t="shared" ca="1" si="80"/>
        <v>23800.270468004277</v>
      </c>
      <c r="AG52" s="166">
        <f t="shared" ca="1" si="80"/>
        <v>23934.840657489945</v>
      </c>
      <c r="AH52" s="166">
        <f t="shared" ca="1" si="80"/>
        <v>20350.236095949404</v>
      </c>
      <c r="AI52" s="166">
        <f t="shared" ca="1" si="80"/>
        <v>20465.299289503928</v>
      </c>
      <c r="AJ52" s="166">
        <f t="shared" ca="1" si="80"/>
        <v>20581.01306708355</v>
      </c>
      <c r="AK52" s="166">
        <f t="shared" ca="1" si="80"/>
        <v>20697.381107184927</v>
      </c>
      <c r="AL52" s="166">
        <f t="shared" ca="1" si="80"/>
        <v>24619.19120431595</v>
      </c>
      <c r="AM52" s="166">
        <f t="shared" ca="1" si="80"/>
        <v>24758.391690705481</v>
      </c>
      <c r="AN52" s="166">
        <f t="shared" ca="1" si="80"/>
        <v>24898.379236883055</v>
      </c>
      <c r="AO52" s="166">
        <f t="shared" ca="1" si="80"/>
        <v>25039.158292999142</v>
      </c>
      <c r="AP52" s="166">
        <f t="shared" ca="1" si="80"/>
        <v>25180.733334366014</v>
      </c>
      <c r="AQ52" s="166">
        <f t="shared" ca="1" si="80"/>
        <v>25323.108861600005</v>
      </c>
      <c r="AR52" s="166">
        <f t="shared" ca="1" si="80"/>
        <v>25466.289400764581</v>
      </c>
      <c r="AS52" s="166">
        <f t="shared" ca="1" si="80"/>
        <v>25610.279503514241</v>
      </c>
      <c r="AT52" s="166">
        <f t="shared" ca="1" si="80"/>
        <v>21774.75262266587</v>
      </c>
      <c r="AU52" s="166">
        <f t="shared" ca="1" si="80"/>
        <v>21897.870239769207</v>
      </c>
      <c r="AV52" s="166">
        <f t="shared" ca="1" si="80"/>
        <v>22021.683981779395</v>
      </c>
      <c r="AW52" s="166">
        <f t="shared" ca="1" si="80"/>
        <v>22146.197784687873</v>
      </c>
      <c r="AX52" s="166">
        <f t="shared" ca="1" si="80"/>
        <v>26342.534588618058</v>
      </c>
      <c r="AY52" s="166">
        <f t="shared" ca="1" si="80"/>
        <v>26491.479109054857</v>
      </c>
      <c r="AZ52" s="166">
        <f t="shared" ca="1" si="80"/>
        <v>26641.26578346486</v>
      </c>
      <c r="BA52" s="166">
        <f t="shared" ca="1" si="80"/>
        <v>26791.899373509077</v>
      </c>
      <c r="BB52" s="166">
        <f t="shared" ca="1" si="80"/>
        <v>26943.384667771628</v>
      </c>
      <c r="BC52" s="166">
        <f t="shared" ca="1" si="80"/>
        <v>27095.726481911996</v>
      </c>
      <c r="BD52" s="166">
        <f t="shared" ca="1" si="80"/>
        <v>27248.929658818095</v>
      </c>
      <c r="BE52" s="166">
        <f t="shared" ca="1" si="80"/>
        <v>27402.999068760233</v>
      </c>
      <c r="BF52" s="166">
        <f t="shared" ca="1" si="80"/>
        <v>23298.985306252471</v>
      </c>
      <c r="BG52" s="166">
        <f t="shared" ca="1" si="80"/>
        <v>23430.721156553042</v>
      </c>
      <c r="BH52" s="166">
        <f t="shared" ca="1" si="80"/>
        <v>23563.201860503945</v>
      </c>
      <c r="BI52" s="166">
        <f t="shared" ca="1" si="80"/>
        <v>23696.43162961601</v>
      </c>
      <c r="BJ52" s="166">
        <f t="shared" ca="1" si="80"/>
        <v>28186.512009821319</v>
      </c>
      <c r="BK52" s="166">
        <f t="shared" ca="1" si="80"/>
        <v>28345.882646688689</v>
      </c>
      <c r="BL52" s="166">
        <f t="shared" ca="1" si="80"/>
        <v>28506.154388307397</v>
      </c>
      <c r="BM52" s="166">
        <f t="shared" ca="1" si="80"/>
        <v>28667.33232965471</v>
      </c>
      <c r="BN52" s="166">
        <f t="shared" ca="1" si="80"/>
        <v>28829.421594515643</v>
      </c>
      <c r="BO52" s="166">
        <f t="shared" ca="1" si="80"/>
        <v>28992.427335645836</v>
      </c>
      <c r="BP52" s="166">
        <f t="shared" ca="1" si="80"/>
        <v>29156.354734935358</v>
      </c>
      <c r="BQ52" s="166">
        <f t="shared" ca="1" si="80"/>
        <v>29321.209003573447</v>
      </c>
      <c r="BR52" s="166">
        <f t="shared" ca="1" si="80"/>
        <v>24929.914277690143</v>
      </c>
      <c r="BS52" s="166">
        <f t="shared" ref="BS52:DV52" ca="1" si="81">BS51+BS64+BS65</f>
        <v>25070.871637511755</v>
      </c>
      <c r="BT52" s="166">
        <f t="shared" ca="1" si="81"/>
        <v>25212.62599073922</v>
      </c>
      <c r="BU52" s="166">
        <f t="shared" ca="1" si="81"/>
        <v>25355.18184368913</v>
      </c>
      <c r="BV52" s="166">
        <f t="shared" ca="1" si="81"/>
        <v>30159.567850508807</v>
      </c>
      <c r="BW52" s="166">
        <f t="shared" ca="1" si="81"/>
        <v>30330.094431956899</v>
      </c>
      <c r="BX52" s="166">
        <f t="shared" ca="1" si="81"/>
        <v>30501.585195488908</v>
      </c>
      <c r="BY52" s="166">
        <f t="shared" ca="1" si="81"/>
        <v>30674.045592730534</v>
      </c>
      <c r="BZ52" s="166">
        <f t="shared" ca="1" si="81"/>
        <v>30847.48110613173</v>
      </c>
      <c r="CA52" s="166">
        <f t="shared" ca="1" si="81"/>
        <v>31021.897249141035</v>
      </c>
      <c r="CB52" s="166">
        <f t="shared" ca="1" si="81"/>
        <v>31197.299566380825</v>
      </c>
      <c r="CC52" s="166">
        <f t="shared" ca="1" si="81"/>
        <v>31373.693633823579</v>
      </c>
      <c r="CD52" s="166">
        <f t="shared" ca="1" si="81"/>
        <v>26675.008277128443</v>
      </c>
      <c r="CE52" s="166">
        <f t="shared" ca="1" si="81"/>
        <v>26825.832652137571</v>
      </c>
      <c r="CF52" s="166">
        <f t="shared" ca="1" si="81"/>
        <v>26977.50981009096</v>
      </c>
      <c r="CG52" s="166">
        <f t="shared" ca="1" si="81"/>
        <v>27130.044572747371</v>
      </c>
      <c r="CH52" s="166">
        <f t="shared" ca="1" si="81"/>
        <v>32270.73760004442</v>
      </c>
      <c r="CI52" s="166">
        <f t="shared" ca="1" si="81"/>
        <v>32453.201042193876</v>
      </c>
      <c r="CJ52" s="166">
        <f t="shared" ca="1" si="81"/>
        <v>32636.696159173134</v>
      </c>
      <c r="CK52" s="166">
        <f t="shared" ca="1" si="81"/>
        <v>32821.228784221668</v>
      </c>
      <c r="CL52" s="166">
        <f t="shared" ca="1" si="81"/>
        <v>33006.804783560947</v>
      </c>
      <c r="CM52" s="166">
        <f t="shared" ca="1" si="81"/>
        <v>33193.43005658091</v>
      </c>
      <c r="CN52" s="166">
        <f t="shared" ca="1" si="81"/>
        <v>33381.110536027481</v>
      </c>
      <c r="CO52" s="166">
        <f t="shared" ca="1" si="81"/>
        <v>33569.852188191231</v>
      </c>
      <c r="CP52" s="166">
        <f t="shared" ca="1" si="81"/>
        <v>28542.258856527438</v>
      </c>
      <c r="CQ52" s="166">
        <f t="shared" ca="1" si="81"/>
        <v>28703.640937787197</v>
      </c>
      <c r="CR52" s="166">
        <f t="shared" ca="1" si="81"/>
        <v>28865.935496797323</v>
      </c>
      <c r="CS52" s="166">
        <f t="shared" ca="1" si="81"/>
        <v>29029.147692839677</v>
      </c>
      <c r="CT52" s="166">
        <f t="shared" ca="1" si="81"/>
        <v>34529.689232047524</v>
      </c>
      <c r="CU52" s="166">
        <f t="shared" ca="1" si="81"/>
        <v>34724.925115147445</v>
      </c>
      <c r="CV52" s="166">
        <f t="shared" ca="1" si="81"/>
        <v>34921.264890315251</v>
      </c>
      <c r="CW52" s="166">
        <f t="shared" ca="1" si="81"/>
        <v>35118.714799117181</v>
      </c>
      <c r="CX52" s="166">
        <f t="shared" ca="1" si="81"/>
        <v>35317.281118410217</v>
      </c>
      <c r="CY52" s="166">
        <f t="shared" ca="1" si="81"/>
        <v>35516.970160541568</v>
      </c>
      <c r="CZ52" s="166">
        <f t="shared" ca="1" si="81"/>
        <v>35717.788273549399</v>
      </c>
      <c r="DA52" s="166">
        <f t="shared" ca="1" si="81"/>
        <v>35919.741841364608</v>
      </c>
      <c r="DB52" s="166">
        <f t="shared" ca="1" si="81"/>
        <v>30540.216976484349</v>
      </c>
      <c r="DC52" s="166">
        <f t="shared" ca="1" si="81"/>
        <v>30712.895803432297</v>
      </c>
      <c r="DD52" s="166">
        <f t="shared" ca="1" si="81"/>
        <v>30886.550981573135</v>
      </c>
      <c r="DE52" s="166">
        <f t="shared" ca="1" si="81"/>
        <v>31061.188031338454</v>
      </c>
      <c r="DF52" s="166">
        <f t="shared" ca="1" si="81"/>
        <v>36946.767478290851</v>
      </c>
      <c r="DG52" s="166">
        <f t="shared" ca="1" si="81"/>
        <v>37155.669873207764</v>
      </c>
      <c r="DH52" s="166">
        <f t="shared" ca="1" si="81"/>
        <v>37365.753432637313</v>
      </c>
      <c r="DI52" s="166">
        <f t="shared" ca="1" si="81"/>
        <v>37577.024835055381</v>
      </c>
      <c r="DJ52" s="166">
        <f t="shared" ca="1" si="81"/>
        <v>37789.490796698919</v>
      </c>
      <c r="DK52" s="166">
        <f t="shared" ca="1" si="81"/>
        <v>38003.158071779464</v>
      </c>
      <c r="DL52" s="166">
        <f t="shared" ca="1" si="81"/>
        <v>38218.033452697855</v>
      </c>
      <c r="DM52" s="166">
        <f t="shared" ca="1" si="81"/>
        <v>38434.123770260121</v>
      </c>
      <c r="DN52" s="166">
        <f t="shared" ca="1" si="81"/>
        <v>32678.032164838249</v>
      </c>
      <c r="DO52" s="166">
        <f t="shared" ca="1" si="81"/>
        <v>32862.798509672553</v>
      </c>
      <c r="DP52" s="166">
        <f t="shared" ca="1" si="81"/>
        <v>33048.60955028324</v>
      </c>
      <c r="DQ52" s="166">
        <f t="shared" ca="1" si="81"/>
        <v>33235.471193532132</v>
      </c>
      <c r="DR52" s="166">
        <f t="shared" ca="1" si="81"/>
        <v>39533.041201771193</v>
      </c>
      <c r="DS52" s="166">
        <f t="shared" ca="1" si="81"/>
        <v>39756.566764332281</v>
      </c>
      <c r="DT52" s="166">
        <f t="shared" ca="1" si="81"/>
        <v>39981.356172921907</v>
      </c>
      <c r="DU52" s="166">
        <f t="shared" ca="1" si="81"/>
        <v>40207.416573509239</v>
      </c>
      <c r="DV52" s="166">
        <f t="shared" ca="1" si="81"/>
        <v>40434.755152467827</v>
      </c>
      <c r="DW52" s="166"/>
      <c r="DX52" s="167">
        <f ca="1">SUM(G52:DW52)</f>
        <v>3287483.714155247</v>
      </c>
    </row>
    <row r="53" spans="1:128" hidden="1" outlineLevel="1" x14ac:dyDescent="0.2">
      <c r="A53" s="168" t="str">
        <f ca="1">Language!A$613</f>
        <v>дебиторская задолженность</v>
      </c>
      <c r="B53" s="147"/>
      <c r="C53" s="147" t="str">
        <f ca="1">CHOOSE(D53,CurName1,CurName2,CurName3)</f>
        <v>тыс. руб.</v>
      </c>
      <c r="D53" s="158">
        <f>D47</f>
        <v>1</v>
      </c>
      <c r="E53" s="154" t="s">
        <v>876</v>
      </c>
      <c r="F53" s="6" t="s">
        <v>3099</v>
      </c>
      <c r="G53" s="302">
        <f ca="1">IF(AND($B54=0,G$2&gt;1),F53,(G51+G64+G65)*$B54/Параметры!G$36)</f>
        <v>0</v>
      </c>
      <c r="H53" s="302">
        <f ca="1">IF(AND($B54=0,H$2&gt;1),G53,(H51+H64+H65)*$B54/Параметры!H$36)</f>
        <v>0</v>
      </c>
      <c r="I53" s="302">
        <f ca="1">IF(AND($B54=0,I$2&gt;1),H53,(I51+I64+I65)*$B54/Параметры!I$36)</f>
        <v>0</v>
      </c>
      <c r="J53" s="302">
        <f ca="1">IF(AND($B54=0,J$2&gt;1),I53,(J51+J64+J65)*$B54/Параметры!J$36)</f>
        <v>0</v>
      </c>
      <c r="K53" s="302">
        <f ca="1">IF(AND($B54=0,K$2&gt;1),J53,(K51+K64+K65)*$B54/Параметры!K$36)</f>
        <v>0</v>
      </c>
      <c r="L53" s="302">
        <f ca="1">IF(AND($B54=0,L$2&gt;1),K53,(L51+L64+L65)*$B54/Параметры!L$36)</f>
        <v>0</v>
      </c>
      <c r="M53" s="302">
        <f ca="1">IF(AND($B54=0,M$2&gt;1),L53,(M51+M64+M65)*$B54/Параметры!M$36)</f>
        <v>0</v>
      </c>
      <c r="N53" s="302">
        <f ca="1">IF(AND($B54=0,N$2&gt;1),M53,(N51+N64+N65)*$B54/Параметры!N$36)</f>
        <v>0</v>
      </c>
      <c r="O53" s="302">
        <f ca="1">IF(AND($B54=0,O$2&gt;1),N53,(O51+O64+O65)*$B54/Параметры!O$36)</f>
        <v>0</v>
      </c>
      <c r="P53" s="302">
        <f ca="1">IF(AND($B54=0,P$2&gt;1),O53,(P51+P64+P65)*$B54/Параметры!P$36)</f>
        <v>0</v>
      </c>
      <c r="Q53" s="302">
        <f ca="1">IF(AND($B54=0,Q$2&gt;1),P53,(Q51+Q64+Q65)*$B54/Параметры!Q$36)</f>
        <v>0</v>
      </c>
      <c r="R53" s="302">
        <f ca="1">IF(AND($B54=0,R$2&gt;1),Q53,(R51+R64+R65)*$B54/Параметры!R$36)</f>
        <v>0</v>
      </c>
      <c r="S53" s="302">
        <f ca="1">IF(AND($B54=0,S$2&gt;1),R53,(S51+S64+S65)*$B54/Параметры!S$36)</f>
        <v>0</v>
      </c>
      <c r="T53" s="302">
        <f ca="1">IF(AND($B54=0,T$2&gt;1),S53,(T51+T64+T65)*$B54/Параметры!T$36)</f>
        <v>0</v>
      </c>
      <c r="U53" s="302">
        <f ca="1">IF(AND($B54=0,U$2&gt;1),T53,(U51+U64+U65)*$B54/Параметры!U$36)</f>
        <v>0</v>
      </c>
      <c r="V53" s="302">
        <f ca="1">IF(AND($B54=0,V$2&gt;1),U53,(V51+V64+V65)*$B54/Параметры!V$36)</f>
        <v>0</v>
      </c>
      <c r="W53" s="302">
        <f ca="1">IF(AND($B54=0,W$2&gt;1),V53,(W51+W64+W65)*$B54/Параметры!W$36)</f>
        <v>0</v>
      </c>
      <c r="X53" s="302">
        <f ca="1">IF(AND($B54=0,X$2&gt;1),W53,(X51+X64+X65)*$B54/Параметры!X$36)</f>
        <v>0</v>
      </c>
      <c r="Y53" s="302">
        <f ca="1">IF(AND($B54=0,Y$2&gt;1),X53,(Y51+Y64+Y65)*$B54/Параметры!Y$36)</f>
        <v>0</v>
      </c>
      <c r="Z53" s="302">
        <f ca="1">IF(AND($B54=0,Z$2&gt;1),Y53,(Z51+Z64+Z65)*$B54/Параметры!Z$36)</f>
        <v>0</v>
      </c>
      <c r="AA53" s="302">
        <f ca="1">IF(AND($B54=0,AA$2&gt;1),Z53,(AA51+AA64+AA65)*$B54/Параметры!AA$36)</f>
        <v>0</v>
      </c>
      <c r="AB53" s="302">
        <f ca="1">IF(AND($B54=0,AB$2&gt;1),AA53,(AB51+AB64+AB65)*$B54/Параметры!AB$36)</f>
        <v>0</v>
      </c>
      <c r="AC53" s="302">
        <f ca="1">IF(AND($B54=0,AC$2&gt;1),AB53,(AC51+AC64+AC65)*$B54/Параметры!AC$36)</f>
        <v>0</v>
      </c>
      <c r="AD53" s="302">
        <f ca="1">IF(AND($B54=0,AD$2&gt;1),AC53,(AD51+AD64+AD65)*$B54/Параметры!AD$36)</f>
        <v>0</v>
      </c>
      <c r="AE53" s="302">
        <f ca="1">IF(AND($B54=0,AE$2&gt;1),AD53,(AE51+AE64+AE65)*$B54/Параметры!AE$36)</f>
        <v>0</v>
      </c>
      <c r="AF53" s="302">
        <f ca="1">IF(AND($B54=0,AF$2&gt;1),AE53,(AF51+AF64+AF65)*$B54/Параметры!AF$36)</f>
        <v>0</v>
      </c>
      <c r="AG53" s="302">
        <f ca="1">IF(AND($B54=0,AG$2&gt;1),AF53,(AG51+AG64+AG65)*$B54/Параметры!AG$36)</f>
        <v>0</v>
      </c>
      <c r="AH53" s="302">
        <f ca="1">IF(AND($B54=0,AH$2&gt;1),AG53,(AH51+AH64+AH65)*$B54/Параметры!AH$36)</f>
        <v>0</v>
      </c>
      <c r="AI53" s="302">
        <f ca="1">IF(AND($B54=0,AI$2&gt;1),AH53,(AI51+AI64+AI65)*$B54/Параметры!AI$36)</f>
        <v>0</v>
      </c>
      <c r="AJ53" s="302">
        <f ca="1">IF(AND($B54=0,AJ$2&gt;1),AI53,(AJ51+AJ64+AJ65)*$B54/Параметры!AJ$36)</f>
        <v>0</v>
      </c>
      <c r="AK53" s="302">
        <f ca="1">IF(AND($B54=0,AK$2&gt;1),AJ53,(AK51+AK64+AK65)*$B54/Параметры!AK$36)</f>
        <v>0</v>
      </c>
      <c r="AL53" s="302">
        <f ca="1">IF(AND($B54=0,AL$2&gt;1),AK53,(AL51+AL64+AL65)*$B54/Параметры!AL$36)</f>
        <v>0</v>
      </c>
      <c r="AM53" s="302">
        <f ca="1">IF(AND($B54=0,AM$2&gt;1),AL53,(AM51+AM64+AM65)*$B54/Параметры!AM$36)</f>
        <v>0</v>
      </c>
      <c r="AN53" s="302">
        <f ca="1">IF(AND($B54=0,AN$2&gt;1),AM53,(AN51+AN64+AN65)*$B54/Параметры!AN$36)</f>
        <v>0</v>
      </c>
      <c r="AO53" s="302">
        <f ca="1">IF(AND($B54=0,AO$2&gt;1),AN53,(AO51+AO64+AO65)*$B54/Параметры!AO$36)</f>
        <v>0</v>
      </c>
      <c r="AP53" s="302">
        <f ca="1">IF(AND($B54=0,AP$2&gt;1),AO53,(AP51+AP64+AP65)*$B54/Параметры!AP$36)</f>
        <v>0</v>
      </c>
      <c r="AQ53" s="302">
        <f ca="1">IF(AND($B54=0,AQ$2&gt;1),AP53,(AQ51+AQ64+AQ65)*$B54/Параметры!AQ$36)</f>
        <v>0</v>
      </c>
      <c r="AR53" s="302">
        <f ca="1">IF(AND($B54=0,AR$2&gt;1),AQ53,(AR51+AR64+AR65)*$B54/Параметры!AR$36)</f>
        <v>0</v>
      </c>
      <c r="AS53" s="302">
        <f ca="1">IF(AND($B54=0,AS$2&gt;1),AR53,(AS51+AS64+AS65)*$B54/Параметры!AS$36)</f>
        <v>0</v>
      </c>
      <c r="AT53" s="302">
        <f ca="1">IF(AND($B54=0,AT$2&gt;1),AS53,(AT51+AT64+AT65)*$B54/Параметры!AT$36)</f>
        <v>0</v>
      </c>
      <c r="AU53" s="302">
        <f ca="1">IF(AND($B54=0,AU$2&gt;1),AT53,(AU51+AU64+AU65)*$B54/Параметры!AU$36)</f>
        <v>0</v>
      </c>
      <c r="AV53" s="302">
        <f ca="1">IF(AND($B54=0,AV$2&gt;1),AU53,(AV51+AV64+AV65)*$B54/Параметры!AV$36)</f>
        <v>0</v>
      </c>
      <c r="AW53" s="302">
        <f ca="1">IF(AND($B54=0,AW$2&gt;1),AV53,(AW51+AW64+AW65)*$B54/Параметры!AW$36)</f>
        <v>0</v>
      </c>
      <c r="AX53" s="302">
        <f ca="1">IF(AND($B54=0,AX$2&gt;1),AW53,(AX51+AX64+AX65)*$B54/Параметры!AX$36)</f>
        <v>0</v>
      </c>
      <c r="AY53" s="302">
        <f ca="1">IF(AND($B54=0,AY$2&gt;1),AX53,(AY51+AY64+AY65)*$B54/Параметры!AY$36)</f>
        <v>0</v>
      </c>
      <c r="AZ53" s="302">
        <f ca="1">IF(AND($B54=0,AZ$2&gt;1),AY53,(AZ51+AZ64+AZ65)*$B54/Параметры!AZ$36)</f>
        <v>0</v>
      </c>
      <c r="BA53" s="302">
        <f ca="1">IF(AND($B54=0,BA$2&gt;1),AZ53,(BA51+BA64+BA65)*$B54/Параметры!BA$36)</f>
        <v>0</v>
      </c>
      <c r="BB53" s="302">
        <f ca="1">IF(AND($B54=0,BB$2&gt;1),BA53,(BB51+BB64+BB65)*$B54/Параметры!BB$36)</f>
        <v>0</v>
      </c>
      <c r="BC53" s="302">
        <f ca="1">IF(AND($B54=0,BC$2&gt;1),BB53,(BC51+BC64+BC65)*$B54/Параметры!BC$36)</f>
        <v>0</v>
      </c>
      <c r="BD53" s="302">
        <f ca="1">IF(AND($B54=0,BD$2&gt;1),BC53,(BD51+BD64+BD65)*$B54/Параметры!BD$36)</f>
        <v>0</v>
      </c>
      <c r="BE53" s="302">
        <f ca="1">IF(AND($B54=0,BE$2&gt;1),BD53,(BE51+BE64+BE65)*$B54/Параметры!BE$36)</f>
        <v>0</v>
      </c>
      <c r="BF53" s="302">
        <f ca="1">IF(AND($B54=0,BF$2&gt;1),BE53,(BF51+BF64+BF65)*$B54/Параметры!BF$36)</f>
        <v>0</v>
      </c>
      <c r="BG53" s="302">
        <f ca="1">IF(AND($B54=0,BG$2&gt;1),BF53,(BG51+BG64+BG65)*$B54/Параметры!BG$36)</f>
        <v>0</v>
      </c>
      <c r="BH53" s="302">
        <f ca="1">IF(AND($B54=0,BH$2&gt;1),BG53,(BH51+BH64+BH65)*$B54/Параметры!BH$36)</f>
        <v>0</v>
      </c>
      <c r="BI53" s="302">
        <f ca="1">IF(AND($B54=0,BI$2&gt;1),BH53,(BI51+BI64+BI65)*$B54/Параметры!BI$36)</f>
        <v>0</v>
      </c>
      <c r="BJ53" s="302">
        <f ca="1">IF(AND($B54=0,BJ$2&gt;1),BI53,(BJ51+BJ64+BJ65)*$B54/Параметры!BJ$36)</f>
        <v>0</v>
      </c>
      <c r="BK53" s="302">
        <f ca="1">IF(AND($B54=0,BK$2&gt;1),BJ53,(BK51+BK64+BK65)*$B54/Параметры!BK$36)</f>
        <v>0</v>
      </c>
      <c r="BL53" s="302">
        <f ca="1">IF(AND($B54=0,BL$2&gt;1),BK53,(BL51+BL64+BL65)*$B54/Параметры!BL$36)</f>
        <v>0</v>
      </c>
      <c r="BM53" s="302">
        <f ca="1">IF(AND($B54=0,BM$2&gt;1),BL53,(BM51+BM64+BM65)*$B54/Параметры!BM$36)</f>
        <v>0</v>
      </c>
      <c r="BN53" s="302">
        <f ca="1">IF(AND($B54=0,BN$2&gt;1),BM53,(BN51+BN64+BN65)*$B54/Параметры!BN$36)</f>
        <v>0</v>
      </c>
      <c r="BO53" s="302">
        <f ca="1">IF(AND($B54=0,BO$2&gt;1),BN53,(BO51+BO64+BO65)*$B54/Параметры!BO$36)</f>
        <v>0</v>
      </c>
      <c r="BP53" s="302">
        <f ca="1">IF(AND($B54=0,BP$2&gt;1),BO53,(BP51+BP64+BP65)*$B54/Параметры!BP$36)</f>
        <v>0</v>
      </c>
      <c r="BQ53" s="302">
        <f ca="1">IF(AND($B54=0,BQ$2&gt;1),BP53,(BQ51+BQ64+BQ65)*$B54/Параметры!BQ$36)</f>
        <v>0</v>
      </c>
      <c r="BR53" s="302">
        <f ca="1">IF(AND($B54=0,BR$2&gt;1),BQ53,(BR51+BR64+BR65)*$B54/Параметры!BR$36)</f>
        <v>0</v>
      </c>
      <c r="BS53" s="302">
        <f ca="1">IF(AND($B54=0,BS$2&gt;1),BR53,(BS51+BS64+BS65)*$B54/Параметры!BS$36)</f>
        <v>0</v>
      </c>
      <c r="BT53" s="302">
        <f ca="1">IF(AND($B54=0,BT$2&gt;1),BS53,(BT51+BT64+BT65)*$B54/Параметры!BT$36)</f>
        <v>0</v>
      </c>
      <c r="BU53" s="302">
        <f ca="1">IF(AND($B54=0,BU$2&gt;1),BT53,(BU51+BU64+BU65)*$B54/Параметры!BU$36)</f>
        <v>0</v>
      </c>
      <c r="BV53" s="302">
        <f ca="1">IF(AND($B54=0,BV$2&gt;1),BU53,(BV51+BV64+BV65)*$B54/Параметры!BV$36)</f>
        <v>0</v>
      </c>
      <c r="BW53" s="302">
        <f ca="1">IF(AND($B54=0,BW$2&gt;1),BV53,(BW51+BW64+BW65)*$B54/Параметры!BW$36)</f>
        <v>0</v>
      </c>
      <c r="BX53" s="302">
        <f ca="1">IF(AND($B54=0,BX$2&gt;1),BW53,(BX51+BX64+BX65)*$B54/Параметры!BX$36)</f>
        <v>0</v>
      </c>
      <c r="BY53" s="302">
        <f ca="1">IF(AND($B54=0,BY$2&gt;1),BX53,(BY51+BY64+BY65)*$B54/Параметры!BY$36)</f>
        <v>0</v>
      </c>
      <c r="BZ53" s="302">
        <f ca="1">IF(AND($B54=0,BZ$2&gt;1),BY53,(BZ51+BZ64+BZ65)*$B54/Параметры!BZ$36)</f>
        <v>0</v>
      </c>
      <c r="CA53" s="302">
        <f ca="1">IF(AND($B54=0,CA$2&gt;1),BZ53,(CA51+CA64+CA65)*$B54/Параметры!CA$36)</f>
        <v>0</v>
      </c>
      <c r="CB53" s="302">
        <f ca="1">IF(AND($B54=0,CB$2&gt;1),CA53,(CB51+CB64+CB65)*$B54/Параметры!CB$36)</f>
        <v>0</v>
      </c>
      <c r="CC53" s="302">
        <f ca="1">IF(AND($B54=0,CC$2&gt;1),CB53,(CC51+CC64+CC65)*$B54/Параметры!CC$36)</f>
        <v>0</v>
      </c>
      <c r="CD53" s="302">
        <f ca="1">IF(AND($B54=0,CD$2&gt;1),CC53,(CD51+CD64+CD65)*$B54/Параметры!CD$36)</f>
        <v>0</v>
      </c>
      <c r="CE53" s="302">
        <f ca="1">IF(AND($B54=0,CE$2&gt;1),CD53,(CE51+CE64+CE65)*$B54/Параметры!CE$36)</f>
        <v>0</v>
      </c>
      <c r="CF53" s="302">
        <f ca="1">IF(AND($B54=0,CF$2&gt;1),CE53,(CF51+CF64+CF65)*$B54/Параметры!CF$36)</f>
        <v>0</v>
      </c>
      <c r="CG53" s="302">
        <f ca="1">IF(AND($B54=0,CG$2&gt;1),CF53,(CG51+CG64+CG65)*$B54/Параметры!CG$36)</f>
        <v>0</v>
      </c>
      <c r="CH53" s="302">
        <f ca="1">IF(AND($B54=0,CH$2&gt;1),CG53,(CH51+CH64+CH65)*$B54/Параметры!CH$36)</f>
        <v>0</v>
      </c>
      <c r="CI53" s="302">
        <f ca="1">IF(AND($B54=0,CI$2&gt;1),CH53,(CI51+CI64+CI65)*$B54/Параметры!CI$36)</f>
        <v>0</v>
      </c>
      <c r="CJ53" s="302">
        <f ca="1">IF(AND($B54=0,CJ$2&gt;1),CI53,(CJ51+CJ64+CJ65)*$B54/Параметры!CJ$36)</f>
        <v>0</v>
      </c>
      <c r="CK53" s="302">
        <f ca="1">IF(AND($B54=0,CK$2&gt;1),CJ53,(CK51+CK64+CK65)*$B54/Параметры!CK$36)</f>
        <v>0</v>
      </c>
      <c r="CL53" s="302">
        <f ca="1">IF(AND($B54=0,CL$2&gt;1),CK53,(CL51+CL64+CL65)*$B54/Параметры!CL$36)</f>
        <v>0</v>
      </c>
      <c r="CM53" s="302">
        <f ca="1">IF(AND($B54=0,CM$2&gt;1),CL53,(CM51+CM64+CM65)*$B54/Параметры!CM$36)</f>
        <v>0</v>
      </c>
      <c r="CN53" s="302">
        <f ca="1">IF(AND($B54=0,CN$2&gt;1),CM53,(CN51+CN64+CN65)*$B54/Параметры!CN$36)</f>
        <v>0</v>
      </c>
      <c r="CO53" s="302">
        <f ca="1">IF(AND($B54=0,CO$2&gt;1),CN53,(CO51+CO64+CO65)*$B54/Параметры!CO$36)</f>
        <v>0</v>
      </c>
      <c r="CP53" s="302">
        <f ca="1">IF(AND($B54=0,CP$2&gt;1),CO53,(CP51+CP64+CP65)*$B54/Параметры!CP$36)</f>
        <v>0</v>
      </c>
      <c r="CQ53" s="302">
        <f ca="1">IF(AND($B54=0,CQ$2&gt;1),CP53,(CQ51+CQ64+CQ65)*$B54/Параметры!CQ$36)</f>
        <v>0</v>
      </c>
      <c r="CR53" s="302">
        <f ca="1">IF(AND($B54=0,CR$2&gt;1),CQ53,(CR51+CR64+CR65)*$B54/Параметры!CR$36)</f>
        <v>0</v>
      </c>
      <c r="CS53" s="302">
        <f ca="1">IF(AND($B54=0,CS$2&gt;1),CR53,(CS51+CS64+CS65)*$B54/Параметры!CS$36)</f>
        <v>0</v>
      </c>
      <c r="CT53" s="302">
        <f ca="1">IF(AND($B54=0,CT$2&gt;1),CS53,(CT51+CT64+CT65)*$B54/Параметры!CT$36)</f>
        <v>0</v>
      </c>
      <c r="CU53" s="302">
        <f ca="1">IF(AND($B54=0,CU$2&gt;1),CT53,(CU51+CU64+CU65)*$B54/Параметры!CU$36)</f>
        <v>0</v>
      </c>
      <c r="CV53" s="302">
        <f ca="1">IF(AND($B54=0,CV$2&gt;1),CU53,(CV51+CV64+CV65)*$B54/Параметры!CV$36)</f>
        <v>0</v>
      </c>
      <c r="CW53" s="302">
        <f ca="1">IF(AND($B54=0,CW$2&gt;1),CV53,(CW51+CW64+CW65)*$B54/Параметры!CW$36)</f>
        <v>0</v>
      </c>
      <c r="CX53" s="302">
        <f ca="1">IF(AND($B54=0,CX$2&gt;1),CW53,(CX51+CX64+CX65)*$B54/Параметры!CX$36)</f>
        <v>0</v>
      </c>
      <c r="CY53" s="302">
        <f ca="1">IF(AND($B54=0,CY$2&gt;1),CX53,(CY51+CY64+CY65)*$B54/Параметры!CY$36)</f>
        <v>0</v>
      </c>
      <c r="CZ53" s="302">
        <f ca="1">IF(AND($B54=0,CZ$2&gt;1),CY53,(CZ51+CZ64+CZ65)*$B54/Параметры!CZ$36)</f>
        <v>0</v>
      </c>
      <c r="DA53" s="302">
        <f ca="1">IF(AND($B54=0,DA$2&gt;1),CZ53,(DA51+DA64+DA65)*$B54/Параметры!DA$36)</f>
        <v>0</v>
      </c>
      <c r="DB53" s="302">
        <f ca="1">IF(AND($B54=0,DB$2&gt;1),DA53,(DB51+DB64+DB65)*$B54/Параметры!DB$36)</f>
        <v>0</v>
      </c>
      <c r="DC53" s="302">
        <f ca="1">IF(AND($B54=0,DC$2&gt;1),DB53,(DC51+DC64+DC65)*$B54/Параметры!DC$36)</f>
        <v>0</v>
      </c>
      <c r="DD53" s="302">
        <f ca="1">IF(AND($B54=0,DD$2&gt;1),DC53,(DD51+DD64+DD65)*$B54/Параметры!DD$36)</f>
        <v>0</v>
      </c>
      <c r="DE53" s="302">
        <f ca="1">IF(AND($B54=0,DE$2&gt;1),DD53,(DE51+DE64+DE65)*$B54/Параметры!DE$36)</f>
        <v>0</v>
      </c>
      <c r="DF53" s="302">
        <f ca="1">IF(AND($B54=0,DF$2&gt;1),DE53,(DF51+DF64+DF65)*$B54/Параметры!DF$36)</f>
        <v>0</v>
      </c>
      <c r="DG53" s="302">
        <f ca="1">IF(AND($B54=0,DG$2&gt;1),DF53,(DG51+DG64+DG65)*$B54/Параметры!DG$36)</f>
        <v>0</v>
      </c>
      <c r="DH53" s="302">
        <f ca="1">IF(AND($B54=0,DH$2&gt;1),DG53,(DH51+DH64+DH65)*$B54/Параметры!DH$36)</f>
        <v>0</v>
      </c>
      <c r="DI53" s="302">
        <f ca="1">IF(AND($B54=0,DI$2&gt;1),DH53,(DI51+DI64+DI65)*$B54/Параметры!DI$36)</f>
        <v>0</v>
      </c>
      <c r="DJ53" s="302">
        <f ca="1">IF(AND($B54=0,DJ$2&gt;1),DI53,(DJ51+DJ64+DJ65)*$B54/Параметры!DJ$36)</f>
        <v>0</v>
      </c>
      <c r="DK53" s="302">
        <f ca="1">IF(AND($B54=0,DK$2&gt;1),DJ53,(DK51+DK64+DK65)*$B54/Параметры!DK$36)</f>
        <v>0</v>
      </c>
      <c r="DL53" s="302">
        <f ca="1">IF(AND($B54=0,DL$2&gt;1),DK53,(DL51+DL64+DL65)*$B54/Параметры!DL$36)</f>
        <v>0</v>
      </c>
      <c r="DM53" s="302">
        <f ca="1">IF(AND($B54=0,DM$2&gt;1),DL53,(DM51+DM64+DM65)*$B54/Параметры!DM$36)</f>
        <v>0</v>
      </c>
      <c r="DN53" s="302">
        <f ca="1">IF(AND($B54=0,DN$2&gt;1),DM53,(DN51+DN64+DN65)*$B54/Параметры!DN$36)</f>
        <v>0</v>
      </c>
      <c r="DO53" s="302">
        <f ca="1">IF(AND($B54=0,DO$2&gt;1),DN53,(DO51+DO64+DO65)*$B54/Параметры!DO$36)</f>
        <v>0</v>
      </c>
      <c r="DP53" s="302">
        <f ca="1">IF(AND($B54=0,DP$2&gt;1),DO53,(DP51+DP64+DP65)*$B54/Параметры!DP$36)</f>
        <v>0</v>
      </c>
      <c r="DQ53" s="302">
        <f ca="1">IF(AND($B54=0,DQ$2&gt;1),DP53,(DQ51+DQ64+DQ65)*$B54/Параметры!DQ$36)</f>
        <v>0</v>
      </c>
      <c r="DR53" s="302">
        <f ca="1">IF(AND($B54=0,DR$2&gt;1),DQ53,(DR51+DR64+DR65)*$B54/Параметры!DR$36)</f>
        <v>0</v>
      </c>
      <c r="DS53" s="302">
        <f ca="1">IF(AND($B54=0,DS$2&gt;1),DR53,(DS51+DS64+DS65)*$B54/Параметры!DS$36)</f>
        <v>0</v>
      </c>
      <c r="DT53" s="302">
        <f ca="1">IF(AND($B54=0,DT$2&gt;1),DS53,(DT51+DT64+DT65)*$B54/Параметры!DT$36)</f>
        <v>0</v>
      </c>
      <c r="DU53" s="302">
        <f ca="1">IF(AND($B54=0,DU$2&gt;1),DT53,(DU51+DU64+DU65)*$B54/Параметры!DU$36)</f>
        <v>0</v>
      </c>
      <c r="DV53" s="302">
        <f ca="1">IF(AND($B54=0,DV$2&gt;1),DU53,(DV51+DV64+DV65)*$B54/Параметры!DV$36)</f>
        <v>0</v>
      </c>
      <c r="DW53" s="169"/>
      <c r="DX53" s="170"/>
    </row>
    <row r="54" spans="1:128" s="154" customFormat="1" hidden="1" outlineLevel="1" x14ac:dyDescent="0.2">
      <c r="A54" s="171" t="str">
        <f ca="1">Language!A$614</f>
        <v>средний период отсрочки платежа</v>
      </c>
      <c r="B54" s="303">
        <f>$B$505</f>
        <v>0</v>
      </c>
      <c r="C54" s="147" t="str">
        <f ca="1">Language!$A$1464</f>
        <v>дней</v>
      </c>
      <c r="F54" s="6" t="s">
        <v>3100</v>
      </c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  <c r="BT54" s="169"/>
      <c r="BU54" s="169"/>
      <c r="BV54" s="169"/>
      <c r="BW54" s="169"/>
      <c r="BX54" s="169"/>
      <c r="BY54" s="169"/>
      <c r="BZ54" s="169"/>
      <c r="CA54" s="169"/>
      <c r="CB54" s="169"/>
      <c r="CC54" s="169"/>
      <c r="CD54" s="169"/>
      <c r="CE54" s="169"/>
      <c r="CF54" s="169"/>
      <c r="CG54" s="169"/>
      <c r="CH54" s="169"/>
      <c r="CI54" s="169"/>
      <c r="CJ54" s="169"/>
      <c r="CK54" s="169"/>
      <c r="CL54" s="169"/>
      <c r="CM54" s="169"/>
      <c r="CN54" s="169"/>
      <c r="CO54" s="169"/>
      <c r="CP54" s="169"/>
      <c r="CQ54" s="169"/>
      <c r="CR54" s="169"/>
      <c r="CS54" s="169"/>
      <c r="CT54" s="169"/>
      <c r="CU54" s="169"/>
      <c r="CV54" s="169"/>
      <c r="CW54" s="169"/>
      <c r="CX54" s="169"/>
      <c r="CY54" s="169"/>
      <c r="CZ54" s="169"/>
      <c r="DA54" s="169"/>
      <c r="DB54" s="169"/>
      <c r="DC54" s="169"/>
      <c r="DD54" s="169"/>
      <c r="DE54" s="169"/>
      <c r="DF54" s="169"/>
      <c r="DG54" s="169"/>
      <c r="DH54" s="169"/>
      <c r="DI54" s="169"/>
      <c r="DJ54" s="169"/>
      <c r="DK54" s="169"/>
      <c r="DL54" s="169"/>
      <c r="DM54" s="169"/>
      <c r="DN54" s="169"/>
      <c r="DO54" s="169"/>
      <c r="DP54" s="169"/>
      <c r="DQ54" s="169"/>
      <c r="DR54" s="169"/>
      <c r="DS54" s="169"/>
      <c r="DT54" s="169"/>
      <c r="DU54" s="169"/>
      <c r="DV54" s="169"/>
      <c r="DW54" s="169"/>
      <c r="DX54" s="170"/>
    </row>
    <row r="55" spans="1:128" hidden="1" outlineLevel="1" x14ac:dyDescent="0.2">
      <c r="A55" s="168" t="str">
        <f ca="1">Language!A$615</f>
        <v xml:space="preserve">авансы полученные </v>
      </c>
      <c r="B55" s="147"/>
      <c r="C55" s="147" t="str">
        <f ca="1">CHOOSE(D55,CurName1,CurName2,CurName3)</f>
        <v>тыс. руб.</v>
      </c>
      <c r="D55" s="158">
        <f>D47</f>
        <v>1</v>
      </c>
      <c r="E55" s="154" t="s">
        <v>877</v>
      </c>
      <c r="F55" s="6" t="s">
        <v>3099</v>
      </c>
      <c r="G55" s="304">
        <f ca="1">IF(OR(AND($B56=0,G$2&gt;1),G$2=Prj_Len),F55,(OFFSET(G51,0,1)+OFFSET(G64,0,1)+OFFSET(G65,0,1))*$B56/Параметры!G$36)</f>
        <v>0</v>
      </c>
      <c r="H55" s="304">
        <f ca="1">IF(OR(AND($B56=0,H$2&gt;1),H$2=Prj_Len),G55,(OFFSET(H51,0,1)+OFFSET(H64,0,1)+OFFSET(H65,0,1))*$B56/Параметры!H$36)</f>
        <v>0</v>
      </c>
      <c r="I55" s="304">
        <f ca="1">IF(OR(AND($B56=0,I$2&gt;1),I$2=Prj_Len),H55,(OFFSET(I51,0,1)+OFFSET(I64,0,1)+OFFSET(I65,0,1))*$B56/Параметры!I$36)</f>
        <v>0</v>
      </c>
      <c r="J55" s="304">
        <f ca="1">IF(OR(AND($B56=0,J$2&gt;1),J$2=Prj_Len),I55,(OFFSET(J51,0,1)+OFFSET(J64,0,1)+OFFSET(J65,0,1))*$B56/Параметры!J$36)</f>
        <v>0</v>
      </c>
      <c r="K55" s="304">
        <f ca="1">IF(OR(AND($B56=0,K$2&gt;1),K$2=Prj_Len),J55,(OFFSET(K51,0,1)+OFFSET(K64,0,1)+OFFSET(K65,0,1))*$B56/Параметры!K$36)</f>
        <v>0</v>
      </c>
      <c r="L55" s="304">
        <f ca="1">IF(OR(AND($B56=0,L$2&gt;1),L$2=Prj_Len),K55,(OFFSET(L51,0,1)+OFFSET(L64,0,1)+OFFSET(L65,0,1))*$B56/Параметры!L$36)</f>
        <v>0</v>
      </c>
      <c r="M55" s="304">
        <f ca="1">IF(OR(AND($B56=0,M$2&gt;1),M$2=Prj_Len),L55,(OFFSET(M51,0,1)+OFFSET(M64,0,1)+OFFSET(M65,0,1))*$B56/Параметры!M$36)</f>
        <v>0</v>
      </c>
      <c r="N55" s="304">
        <f ca="1">IF(OR(AND($B56=0,N$2&gt;1),N$2=Prj_Len),M55,(OFFSET(N51,0,1)+OFFSET(N64,0,1)+OFFSET(N65,0,1))*$B56/Параметры!N$36)</f>
        <v>0</v>
      </c>
      <c r="O55" s="304">
        <f ca="1">IF(OR(AND($B56=0,O$2&gt;1),O$2=Prj_Len),N55,(OFFSET(O51,0,1)+OFFSET(O64,0,1)+OFFSET(O65,0,1))*$B56/Параметры!O$36)</f>
        <v>0</v>
      </c>
      <c r="P55" s="304">
        <f ca="1">IF(OR(AND($B56=0,P$2&gt;1),P$2=Prj_Len),O55,(OFFSET(P51,0,1)+OFFSET(P64,0,1)+OFFSET(P65,0,1))*$B56/Параметры!P$36)</f>
        <v>0</v>
      </c>
      <c r="Q55" s="304">
        <f ca="1">IF(OR(AND($B56=0,Q$2&gt;1),Q$2=Prj_Len),P55,(OFFSET(Q51,0,1)+OFFSET(Q64,0,1)+OFFSET(Q65,0,1))*$B56/Параметры!Q$36)</f>
        <v>0</v>
      </c>
      <c r="R55" s="304">
        <f ca="1">IF(OR(AND($B56=0,R$2&gt;1),R$2=Prj_Len),Q55,(OFFSET(R51,0,1)+OFFSET(R64,0,1)+OFFSET(R65,0,1))*$B56/Параметры!R$36)</f>
        <v>0</v>
      </c>
      <c r="S55" s="304">
        <f ca="1">IF(OR(AND($B56=0,S$2&gt;1),S$2=Prj_Len),R55,(OFFSET(S51,0,1)+OFFSET(S64,0,1)+OFFSET(S65,0,1))*$B56/Параметры!S$36)</f>
        <v>0</v>
      </c>
      <c r="T55" s="304">
        <f ca="1">IF(OR(AND($B56=0,T$2&gt;1),T$2=Prj_Len),S55,(OFFSET(T51,0,1)+OFFSET(T64,0,1)+OFFSET(T65,0,1))*$B56/Параметры!T$36)</f>
        <v>0</v>
      </c>
      <c r="U55" s="304">
        <f ca="1">IF(OR(AND($B56=0,U$2&gt;1),U$2=Prj_Len),T55,(OFFSET(U51,0,1)+OFFSET(U64,0,1)+OFFSET(U65,0,1))*$B56/Параметры!U$36)</f>
        <v>0</v>
      </c>
      <c r="V55" s="304">
        <f ca="1">IF(OR(AND($B56=0,V$2&gt;1),V$2=Prj_Len),U55,(OFFSET(V51,0,1)+OFFSET(V64,0,1)+OFFSET(V65,0,1))*$B56/Параметры!V$36)</f>
        <v>0</v>
      </c>
      <c r="W55" s="304">
        <f ca="1">IF(OR(AND($B56=0,W$2&gt;1),W$2=Prj_Len),V55,(OFFSET(W51,0,1)+OFFSET(W64,0,1)+OFFSET(W65,0,1))*$B56/Параметры!W$36)</f>
        <v>0</v>
      </c>
      <c r="X55" s="304">
        <f ca="1">IF(OR(AND($B56=0,X$2&gt;1),X$2=Prj_Len),W55,(OFFSET(X51,0,1)+OFFSET(X64,0,1)+OFFSET(X65,0,1))*$B56/Параметры!X$36)</f>
        <v>0</v>
      </c>
      <c r="Y55" s="304">
        <f ca="1">IF(OR(AND($B56=0,Y$2&gt;1),Y$2=Prj_Len),X55,(OFFSET(Y51,0,1)+OFFSET(Y64,0,1)+OFFSET(Y65,0,1))*$B56/Параметры!Y$36)</f>
        <v>0</v>
      </c>
      <c r="Z55" s="304">
        <f ca="1">IF(OR(AND($B56=0,Z$2&gt;1),Z$2=Prj_Len),Y55,(OFFSET(Z51,0,1)+OFFSET(Z64,0,1)+OFFSET(Z65,0,1))*$B56/Параметры!Z$36)</f>
        <v>0</v>
      </c>
      <c r="AA55" s="304">
        <f ca="1">IF(OR(AND($B56=0,AA$2&gt;1),AA$2=Prj_Len),Z55,(OFFSET(AA51,0,1)+OFFSET(AA64,0,1)+OFFSET(AA65,0,1))*$B56/Параметры!AA$36)</f>
        <v>0</v>
      </c>
      <c r="AB55" s="304">
        <f ca="1">IF(OR(AND($B56=0,AB$2&gt;1),AB$2=Prj_Len),AA55,(OFFSET(AB51,0,1)+OFFSET(AB64,0,1)+OFFSET(AB65,0,1))*$B56/Параметры!AB$36)</f>
        <v>0</v>
      </c>
      <c r="AC55" s="304">
        <f ca="1">IF(OR(AND($B56=0,AC$2&gt;1),AC$2=Prj_Len),AB55,(OFFSET(AC51,0,1)+OFFSET(AC64,0,1)+OFFSET(AC65,0,1))*$B56/Параметры!AC$36)</f>
        <v>0</v>
      </c>
      <c r="AD55" s="304">
        <f ca="1">IF(OR(AND($B56=0,AD$2&gt;1),AD$2=Prj_Len),AC55,(OFFSET(AD51,0,1)+OFFSET(AD64,0,1)+OFFSET(AD65,0,1))*$B56/Параметры!AD$36)</f>
        <v>0</v>
      </c>
      <c r="AE55" s="304">
        <f ca="1">IF(OR(AND($B56=0,AE$2&gt;1),AE$2=Prj_Len),AD55,(OFFSET(AE51,0,1)+OFFSET(AE64,0,1)+OFFSET(AE65,0,1))*$B56/Параметры!AE$36)</f>
        <v>0</v>
      </c>
      <c r="AF55" s="304">
        <f ca="1">IF(OR(AND($B56=0,AF$2&gt;1),AF$2=Prj_Len),AE55,(OFFSET(AF51,0,1)+OFFSET(AF64,0,1)+OFFSET(AF65,0,1))*$B56/Параметры!AF$36)</f>
        <v>0</v>
      </c>
      <c r="AG55" s="304">
        <f ca="1">IF(OR(AND($B56=0,AG$2&gt;1),AG$2=Prj_Len),AF55,(OFFSET(AG51,0,1)+OFFSET(AG64,0,1)+OFFSET(AG65,0,1))*$B56/Параметры!AG$36)</f>
        <v>0</v>
      </c>
      <c r="AH55" s="304">
        <f ca="1">IF(OR(AND($B56=0,AH$2&gt;1),AH$2=Prj_Len),AG55,(OFFSET(AH51,0,1)+OFFSET(AH64,0,1)+OFFSET(AH65,0,1))*$B56/Параметры!AH$36)</f>
        <v>0</v>
      </c>
      <c r="AI55" s="304">
        <f ca="1">IF(OR(AND($B56=0,AI$2&gt;1),AI$2=Prj_Len),AH55,(OFFSET(AI51,0,1)+OFFSET(AI64,0,1)+OFFSET(AI65,0,1))*$B56/Параметры!AI$36)</f>
        <v>0</v>
      </c>
      <c r="AJ55" s="304">
        <f ca="1">IF(OR(AND($B56=0,AJ$2&gt;1),AJ$2=Prj_Len),AI55,(OFFSET(AJ51,0,1)+OFFSET(AJ64,0,1)+OFFSET(AJ65,0,1))*$B56/Параметры!AJ$36)</f>
        <v>0</v>
      </c>
      <c r="AK55" s="304">
        <f ca="1">IF(OR(AND($B56=0,AK$2&gt;1),AK$2=Prj_Len),AJ55,(OFFSET(AK51,0,1)+OFFSET(AK64,0,1)+OFFSET(AK65,0,1))*$B56/Параметры!AK$36)</f>
        <v>0</v>
      </c>
      <c r="AL55" s="304">
        <f ca="1">IF(OR(AND($B56=0,AL$2&gt;1),AL$2=Prj_Len),AK55,(OFFSET(AL51,0,1)+OFFSET(AL64,0,1)+OFFSET(AL65,0,1))*$B56/Параметры!AL$36)</f>
        <v>0</v>
      </c>
      <c r="AM55" s="304">
        <f ca="1">IF(OR(AND($B56=0,AM$2&gt;1),AM$2=Prj_Len),AL55,(OFFSET(AM51,0,1)+OFFSET(AM64,0,1)+OFFSET(AM65,0,1))*$B56/Параметры!AM$36)</f>
        <v>0</v>
      </c>
      <c r="AN55" s="304">
        <f ca="1">IF(OR(AND($B56=0,AN$2&gt;1),AN$2=Prj_Len),AM55,(OFFSET(AN51,0,1)+OFFSET(AN64,0,1)+OFFSET(AN65,0,1))*$B56/Параметры!AN$36)</f>
        <v>0</v>
      </c>
      <c r="AO55" s="304">
        <f ca="1">IF(OR(AND($B56=0,AO$2&gt;1),AO$2=Prj_Len),AN55,(OFFSET(AO51,0,1)+OFFSET(AO64,0,1)+OFFSET(AO65,0,1))*$B56/Параметры!AO$36)</f>
        <v>0</v>
      </c>
      <c r="AP55" s="304">
        <f ca="1">IF(OR(AND($B56=0,AP$2&gt;1),AP$2=Prj_Len),AO55,(OFFSET(AP51,0,1)+OFFSET(AP64,0,1)+OFFSET(AP65,0,1))*$B56/Параметры!AP$36)</f>
        <v>0</v>
      </c>
      <c r="AQ55" s="304">
        <f ca="1">IF(OR(AND($B56=0,AQ$2&gt;1),AQ$2=Prj_Len),AP55,(OFFSET(AQ51,0,1)+OFFSET(AQ64,0,1)+OFFSET(AQ65,0,1))*$B56/Параметры!AQ$36)</f>
        <v>0</v>
      </c>
      <c r="AR55" s="304">
        <f ca="1">IF(OR(AND($B56=0,AR$2&gt;1),AR$2=Prj_Len),AQ55,(OFFSET(AR51,0,1)+OFFSET(AR64,0,1)+OFFSET(AR65,0,1))*$B56/Параметры!AR$36)</f>
        <v>0</v>
      </c>
      <c r="AS55" s="304">
        <f ca="1">IF(OR(AND($B56=0,AS$2&gt;1),AS$2=Prj_Len),AR55,(OFFSET(AS51,0,1)+OFFSET(AS64,0,1)+OFFSET(AS65,0,1))*$B56/Параметры!AS$36)</f>
        <v>0</v>
      </c>
      <c r="AT55" s="304">
        <f ca="1">IF(OR(AND($B56=0,AT$2&gt;1),AT$2=Prj_Len),AS55,(OFFSET(AT51,0,1)+OFFSET(AT64,0,1)+OFFSET(AT65,0,1))*$B56/Параметры!AT$36)</f>
        <v>0</v>
      </c>
      <c r="AU55" s="304">
        <f ca="1">IF(OR(AND($B56=0,AU$2&gt;1),AU$2=Prj_Len),AT55,(OFFSET(AU51,0,1)+OFFSET(AU64,0,1)+OFFSET(AU65,0,1))*$B56/Параметры!AU$36)</f>
        <v>0</v>
      </c>
      <c r="AV55" s="304">
        <f ca="1">IF(OR(AND($B56=0,AV$2&gt;1),AV$2=Prj_Len),AU55,(OFFSET(AV51,0,1)+OFFSET(AV64,0,1)+OFFSET(AV65,0,1))*$B56/Параметры!AV$36)</f>
        <v>0</v>
      </c>
      <c r="AW55" s="304">
        <f ca="1">IF(OR(AND($B56=0,AW$2&gt;1),AW$2=Prj_Len),AV55,(OFFSET(AW51,0,1)+OFFSET(AW64,0,1)+OFFSET(AW65,0,1))*$B56/Параметры!AW$36)</f>
        <v>0</v>
      </c>
      <c r="AX55" s="304">
        <f ca="1">IF(OR(AND($B56=0,AX$2&gt;1),AX$2=Prj_Len),AW55,(OFFSET(AX51,0,1)+OFFSET(AX64,0,1)+OFFSET(AX65,0,1))*$B56/Параметры!AX$36)</f>
        <v>0</v>
      </c>
      <c r="AY55" s="304">
        <f ca="1">IF(OR(AND($B56=0,AY$2&gt;1),AY$2=Prj_Len),AX55,(OFFSET(AY51,0,1)+OFFSET(AY64,0,1)+OFFSET(AY65,0,1))*$B56/Параметры!AY$36)</f>
        <v>0</v>
      </c>
      <c r="AZ55" s="304">
        <f ca="1">IF(OR(AND($B56=0,AZ$2&gt;1),AZ$2=Prj_Len),AY55,(OFFSET(AZ51,0,1)+OFFSET(AZ64,0,1)+OFFSET(AZ65,0,1))*$B56/Параметры!AZ$36)</f>
        <v>0</v>
      </c>
      <c r="BA55" s="304">
        <f ca="1">IF(OR(AND($B56=0,BA$2&gt;1),BA$2=Prj_Len),AZ55,(OFFSET(BA51,0,1)+OFFSET(BA64,0,1)+OFFSET(BA65,0,1))*$B56/Параметры!BA$36)</f>
        <v>0</v>
      </c>
      <c r="BB55" s="304">
        <f ca="1">IF(OR(AND($B56=0,BB$2&gt;1),BB$2=Prj_Len),BA55,(OFFSET(BB51,0,1)+OFFSET(BB64,0,1)+OFFSET(BB65,0,1))*$B56/Параметры!BB$36)</f>
        <v>0</v>
      </c>
      <c r="BC55" s="304">
        <f ca="1">IF(OR(AND($B56=0,BC$2&gt;1),BC$2=Prj_Len),BB55,(OFFSET(BC51,0,1)+OFFSET(BC64,0,1)+OFFSET(BC65,0,1))*$B56/Параметры!BC$36)</f>
        <v>0</v>
      </c>
      <c r="BD55" s="304">
        <f ca="1">IF(OR(AND($B56=0,BD$2&gt;1),BD$2=Prj_Len),BC55,(OFFSET(BD51,0,1)+OFFSET(BD64,0,1)+OFFSET(BD65,0,1))*$B56/Параметры!BD$36)</f>
        <v>0</v>
      </c>
      <c r="BE55" s="304">
        <f ca="1">IF(OR(AND($B56=0,BE$2&gt;1),BE$2=Prj_Len),BD55,(OFFSET(BE51,0,1)+OFFSET(BE64,0,1)+OFFSET(BE65,0,1))*$B56/Параметры!BE$36)</f>
        <v>0</v>
      </c>
      <c r="BF55" s="304">
        <f ca="1">IF(OR(AND($B56=0,BF$2&gt;1),BF$2=Prj_Len),BE55,(OFFSET(BF51,0,1)+OFFSET(BF64,0,1)+OFFSET(BF65,0,1))*$B56/Параметры!BF$36)</f>
        <v>0</v>
      </c>
      <c r="BG55" s="304">
        <f ca="1">IF(OR(AND($B56=0,BG$2&gt;1),BG$2=Prj_Len),BF55,(OFFSET(BG51,0,1)+OFFSET(BG64,0,1)+OFFSET(BG65,0,1))*$B56/Параметры!BG$36)</f>
        <v>0</v>
      </c>
      <c r="BH55" s="304">
        <f ca="1">IF(OR(AND($B56=0,BH$2&gt;1),BH$2=Prj_Len),BG55,(OFFSET(BH51,0,1)+OFFSET(BH64,0,1)+OFFSET(BH65,0,1))*$B56/Параметры!BH$36)</f>
        <v>0</v>
      </c>
      <c r="BI55" s="304">
        <f ca="1">IF(OR(AND($B56=0,BI$2&gt;1),BI$2=Prj_Len),BH55,(OFFSET(BI51,0,1)+OFFSET(BI64,0,1)+OFFSET(BI65,0,1))*$B56/Параметры!BI$36)</f>
        <v>0</v>
      </c>
      <c r="BJ55" s="304">
        <f ca="1">IF(OR(AND($B56=0,BJ$2&gt;1),BJ$2=Prj_Len),BI55,(OFFSET(BJ51,0,1)+OFFSET(BJ64,0,1)+OFFSET(BJ65,0,1))*$B56/Параметры!BJ$36)</f>
        <v>0</v>
      </c>
      <c r="BK55" s="304">
        <f ca="1">IF(OR(AND($B56=0,BK$2&gt;1),BK$2=Prj_Len),BJ55,(OFFSET(BK51,0,1)+OFFSET(BK64,0,1)+OFFSET(BK65,0,1))*$B56/Параметры!BK$36)</f>
        <v>0</v>
      </c>
      <c r="BL55" s="304">
        <f ca="1">IF(OR(AND($B56=0,BL$2&gt;1),BL$2=Prj_Len),BK55,(OFFSET(BL51,0,1)+OFFSET(BL64,0,1)+OFFSET(BL65,0,1))*$B56/Параметры!BL$36)</f>
        <v>0</v>
      </c>
      <c r="BM55" s="304">
        <f ca="1">IF(OR(AND($B56=0,BM$2&gt;1),BM$2=Prj_Len),BL55,(OFFSET(BM51,0,1)+OFFSET(BM64,0,1)+OFFSET(BM65,0,1))*$B56/Параметры!BM$36)</f>
        <v>0</v>
      </c>
      <c r="BN55" s="304">
        <f ca="1">IF(OR(AND($B56=0,BN$2&gt;1),BN$2=Prj_Len),BM55,(OFFSET(BN51,0,1)+OFFSET(BN64,0,1)+OFFSET(BN65,0,1))*$B56/Параметры!BN$36)</f>
        <v>0</v>
      </c>
      <c r="BO55" s="304">
        <f ca="1">IF(OR(AND($B56=0,BO$2&gt;1),BO$2=Prj_Len),BN55,(OFFSET(BO51,0,1)+OFFSET(BO64,0,1)+OFFSET(BO65,0,1))*$B56/Параметры!BO$36)</f>
        <v>0</v>
      </c>
      <c r="BP55" s="304">
        <f ca="1">IF(OR(AND($B56=0,BP$2&gt;1),BP$2=Prj_Len),BO55,(OFFSET(BP51,0,1)+OFFSET(BP64,0,1)+OFFSET(BP65,0,1))*$B56/Параметры!BP$36)</f>
        <v>0</v>
      </c>
      <c r="BQ55" s="304">
        <f ca="1">IF(OR(AND($B56=0,BQ$2&gt;1),BQ$2=Prj_Len),BP55,(OFFSET(BQ51,0,1)+OFFSET(BQ64,0,1)+OFFSET(BQ65,0,1))*$B56/Параметры!BQ$36)</f>
        <v>0</v>
      </c>
      <c r="BR55" s="304">
        <f ca="1">IF(OR(AND($B56=0,BR$2&gt;1),BR$2=Prj_Len),BQ55,(OFFSET(BR51,0,1)+OFFSET(BR64,0,1)+OFFSET(BR65,0,1))*$B56/Параметры!BR$36)</f>
        <v>0</v>
      </c>
      <c r="BS55" s="304">
        <f ca="1">IF(OR(AND($B56=0,BS$2&gt;1),BS$2=Prj_Len),BR55,(OFFSET(BS51,0,1)+OFFSET(BS64,0,1)+OFFSET(BS65,0,1))*$B56/Параметры!BS$36)</f>
        <v>0</v>
      </c>
      <c r="BT55" s="304">
        <f ca="1">IF(OR(AND($B56=0,BT$2&gt;1),BT$2=Prj_Len),BS55,(OFFSET(BT51,0,1)+OFFSET(BT64,0,1)+OFFSET(BT65,0,1))*$B56/Параметры!BT$36)</f>
        <v>0</v>
      </c>
      <c r="BU55" s="304">
        <f ca="1">IF(OR(AND($B56=0,BU$2&gt;1),BU$2=Prj_Len),BT55,(OFFSET(BU51,0,1)+OFFSET(BU64,0,1)+OFFSET(BU65,0,1))*$B56/Параметры!BU$36)</f>
        <v>0</v>
      </c>
      <c r="BV55" s="304">
        <f ca="1">IF(OR(AND($B56=0,BV$2&gt;1),BV$2=Prj_Len),BU55,(OFFSET(BV51,0,1)+OFFSET(BV64,0,1)+OFFSET(BV65,0,1))*$B56/Параметры!BV$36)</f>
        <v>0</v>
      </c>
      <c r="BW55" s="304">
        <f ca="1">IF(OR(AND($B56=0,BW$2&gt;1),BW$2=Prj_Len),BV55,(OFFSET(BW51,0,1)+OFFSET(BW64,0,1)+OFFSET(BW65,0,1))*$B56/Параметры!BW$36)</f>
        <v>0</v>
      </c>
      <c r="BX55" s="304">
        <f ca="1">IF(OR(AND($B56=0,BX$2&gt;1),BX$2=Prj_Len),BW55,(OFFSET(BX51,0,1)+OFFSET(BX64,0,1)+OFFSET(BX65,0,1))*$B56/Параметры!BX$36)</f>
        <v>0</v>
      </c>
      <c r="BY55" s="304">
        <f ca="1">IF(OR(AND($B56=0,BY$2&gt;1),BY$2=Prj_Len),BX55,(OFFSET(BY51,0,1)+OFFSET(BY64,0,1)+OFFSET(BY65,0,1))*$B56/Параметры!BY$36)</f>
        <v>0</v>
      </c>
      <c r="BZ55" s="304">
        <f ca="1">IF(OR(AND($B56=0,BZ$2&gt;1),BZ$2=Prj_Len),BY55,(OFFSET(BZ51,0,1)+OFFSET(BZ64,0,1)+OFFSET(BZ65,0,1))*$B56/Параметры!BZ$36)</f>
        <v>0</v>
      </c>
      <c r="CA55" s="304">
        <f ca="1">IF(OR(AND($B56=0,CA$2&gt;1),CA$2=Prj_Len),BZ55,(OFFSET(CA51,0,1)+OFFSET(CA64,0,1)+OFFSET(CA65,0,1))*$B56/Параметры!CA$36)</f>
        <v>0</v>
      </c>
      <c r="CB55" s="304">
        <f ca="1">IF(OR(AND($B56=0,CB$2&gt;1),CB$2=Prj_Len),CA55,(OFFSET(CB51,0,1)+OFFSET(CB64,0,1)+OFFSET(CB65,0,1))*$B56/Параметры!CB$36)</f>
        <v>0</v>
      </c>
      <c r="CC55" s="304">
        <f ca="1">IF(OR(AND($B56=0,CC$2&gt;1),CC$2=Prj_Len),CB55,(OFFSET(CC51,0,1)+OFFSET(CC64,0,1)+OFFSET(CC65,0,1))*$B56/Параметры!CC$36)</f>
        <v>0</v>
      </c>
      <c r="CD55" s="304">
        <f ca="1">IF(OR(AND($B56=0,CD$2&gt;1),CD$2=Prj_Len),CC55,(OFFSET(CD51,0,1)+OFFSET(CD64,0,1)+OFFSET(CD65,0,1))*$B56/Параметры!CD$36)</f>
        <v>0</v>
      </c>
      <c r="CE55" s="304">
        <f ca="1">IF(OR(AND($B56=0,CE$2&gt;1),CE$2=Prj_Len),CD55,(OFFSET(CE51,0,1)+OFFSET(CE64,0,1)+OFFSET(CE65,0,1))*$B56/Параметры!CE$36)</f>
        <v>0</v>
      </c>
      <c r="CF55" s="304">
        <f ca="1">IF(OR(AND($B56=0,CF$2&gt;1),CF$2=Prj_Len),CE55,(OFFSET(CF51,0,1)+OFFSET(CF64,0,1)+OFFSET(CF65,0,1))*$B56/Параметры!CF$36)</f>
        <v>0</v>
      </c>
      <c r="CG55" s="304">
        <f ca="1">IF(OR(AND($B56=0,CG$2&gt;1),CG$2=Prj_Len),CF55,(OFFSET(CG51,0,1)+OFFSET(CG64,0,1)+OFFSET(CG65,0,1))*$B56/Параметры!CG$36)</f>
        <v>0</v>
      </c>
      <c r="CH55" s="304">
        <f ca="1">IF(OR(AND($B56=0,CH$2&gt;1),CH$2=Prj_Len),CG55,(OFFSET(CH51,0,1)+OFFSET(CH64,0,1)+OFFSET(CH65,0,1))*$B56/Параметры!CH$36)</f>
        <v>0</v>
      </c>
      <c r="CI55" s="304">
        <f ca="1">IF(OR(AND($B56=0,CI$2&gt;1),CI$2=Prj_Len),CH55,(OFFSET(CI51,0,1)+OFFSET(CI64,0,1)+OFFSET(CI65,0,1))*$B56/Параметры!CI$36)</f>
        <v>0</v>
      </c>
      <c r="CJ55" s="304">
        <f ca="1">IF(OR(AND($B56=0,CJ$2&gt;1),CJ$2=Prj_Len),CI55,(OFFSET(CJ51,0,1)+OFFSET(CJ64,0,1)+OFFSET(CJ65,0,1))*$B56/Параметры!CJ$36)</f>
        <v>0</v>
      </c>
      <c r="CK55" s="304">
        <f ca="1">IF(OR(AND($B56=0,CK$2&gt;1),CK$2=Prj_Len),CJ55,(OFFSET(CK51,0,1)+OFFSET(CK64,0,1)+OFFSET(CK65,0,1))*$B56/Параметры!CK$36)</f>
        <v>0</v>
      </c>
      <c r="CL55" s="304">
        <f ca="1">IF(OR(AND($B56=0,CL$2&gt;1),CL$2=Prj_Len),CK55,(OFFSET(CL51,0,1)+OFFSET(CL64,0,1)+OFFSET(CL65,0,1))*$B56/Параметры!CL$36)</f>
        <v>0</v>
      </c>
      <c r="CM55" s="304">
        <f ca="1">IF(OR(AND($B56=0,CM$2&gt;1),CM$2=Prj_Len),CL55,(OFFSET(CM51,0,1)+OFFSET(CM64,0,1)+OFFSET(CM65,0,1))*$B56/Параметры!CM$36)</f>
        <v>0</v>
      </c>
      <c r="CN55" s="304">
        <f ca="1">IF(OR(AND($B56=0,CN$2&gt;1),CN$2=Prj_Len),CM55,(OFFSET(CN51,0,1)+OFFSET(CN64,0,1)+OFFSET(CN65,0,1))*$B56/Параметры!CN$36)</f>
        <v>0</v>
      </c>
      <c r="CO55" s="304">
        <f ca="1">IF(OR(AND($B56=0,CO$2&gt;1),CO$2=Prj_Len),CN55,(OFFSET(CO51,0,1)+OFFSET(CO64,0,1)+OFFSET(CO65,0,1))*$B56/Параметры!CO$36)</f>
        <v>0</v>
      </c>
      <c r="CP55" s="304">
        <f ca="1">IF(OR(AND($B56=0,CP$2&gt;1),CP$2=Prj_Len),CO55,(OFFSET(CP51,0,1)+OFFSET(CP64,0,1)+OFFSET(CP65,0,1))*$B56/Параметры!CP$36)</f>
        <v>0</v>
      </c>
      <c r="CQ55" s="304">
        <f ca="1">IF(OR(AND($B56=0,CQ$2&gt;1),CQ$2=Prj_Len),CP55,(OFFSET(CQ51,0,1)+OFFSET(CQ64,0,1)+OFFSET(CQ65,0,1))*$B56/Параметры!CQ$36)</f>
        <v>0</v>
      </c>
      <c r="CR55" s="304">
        <f ca="1">IF(OR(AND($B56=0,CR$2&gt;1),CR$2=Prj_Len),CQ55,(OFFSET(CR51,0,1)+OFFSET(CR64,0,1)+OFFSET(CR65,0,1))*$B56/Параметры!CR$36)</f>
        <v>0</v>
      </c>
      <c r="CS55" s="304">
        <f ca="1">IF(OR(AND($B56=0,CS$2&gt;1),CS$2=Prj_Len),CR55,(OFFSET(CS51,0,1)+OFFSET(CS64,0,1)+OFFSET(CS65,0,1))*$B56/Параметры!CS$36)</f>
        <v>0</v>
      </c>
      <c r="CT55" s="304">
        <f ca="1">IF(OR(AND($B56=0,CT$2&gt;1),CT$2=Prj_Len),CS55,(OFFSET(CT51,0,1)+OFFSET(CT64,0,1)+OFFSET(CT65,0,1))*$B56/Параметры!CT$36)</f>
        <v>0</v>
      </c>
      <c r="CU55" s="304">
        <f ca="1">IF(OR(AND($B56=0,CU$2&gt;1),CU$2=Prj_Len),CT55,(OFFSET(CU51,0,1)+OFFSET(CU64,0,1)+OFFSET(CU65,0,1))*$B56/Параметры!CU$36)</f>
        <v>0</v>
      </c>
      <c r="CV55" s="304">
        <f ca="1">IF(OR(AND($B56=0,CV$2&gt;1),CV$2=Prj_Len),CU55,(OFFSET(CV51,0,1)+OFFSET(CV64,0,1)+OFFSET(CV65,0,1))*$B56/Параметры!CV$36)</f>
        <v>0</v>
      </c>
      <c r="CW55" s="304">
        <f ca="1">IF(OR(AND($B56=0,CW$2&gt;1),CW$2=Prj_Len),CV55,(OFFSET(CW51,0,1)+OFFSET(CW64,0,1)+OFFSET(CW65,0,1))*$B56/Параметры!CW$36)</f>
        <v>0</v>
      </c>
      <c r="CX55" s="304">
        <f ca="1">IF(OR(AND($B56=0,CX$2&gt;1),CX$2=Prj_Len),CW55,(OFFSET(CX51,0,1)+OFFSET(CX64,0,1)+OFFSET(CX65,0,1))*$B56/Параметры!CX$36)</f>
        <v>0</v>
      </c>
      <c r="CY55" s="304">
        <f ca="1">IF(OR(AND($B56=0,CY$2&gt;1),CY$2=Prj_Len),CX55,(OFFSET(CY51,0,1)+OFFSET(CY64,0,1)+OFFSET(CY65,0,1))*$B56/Параметры!CY$36)</f>
        <v>0</v>
      </c>
      <c r="CZ55" s="304">
        <f ca="1">IF(OR(AND($B56=0,CZ$2&gt;1),CZ$2=Prj_Len),CY55,(OFFSET(CZ51,0,1)+OFFSET(CZ64,0,1)+OFFSET(CZ65,0,1))*$B56/Параметры!CZ$36)</f>
        <v>0</v>
      </c>
      <c r="DA55" s="304">
        <f ca="1">IF(OR(AND($B56=0,DA$2&gt;1),DA$2=Prj_Len),CZ55,(OFFSET(DA51,0,1)+OFFSET(DA64,0,1)+OFFSET(DA65,0,1))*$B56/Параметры!DA$36)</f>
        <v>0</v>
      </c>
      <c r="DB55" s="304">
        <f ca="1">IF(OR(AND($B56=0,DB$2&gt;1),DB$2=Prj_Len),DA55,(OFFSET(DB51,0,1)+OFFSET(DB64,0,1)+OFFSET(DB65,0,1))*$B56/Параметры!DB$36)</f>
        <v>0</v>
      </c>
      <c r="DC55" s="304">
        <f ca="1">IF(OR(AND($B56=0,DC$2&gt;1),DC$2=Prj_Len),DB55,(OFFSET(DC51,0,1)+OFFSET(DC64,0,1)+OFFSET(DC65,0,1))*$B56/Параметры!DC$36)</f>
        <v>0</v>
      </c>
      <c r="DD55" s="304">
        <f ca="1">IF(OR(AND($B56=0,DD$2&gt;1),DD$2=Prj_Len),DC55,(OFFSET(DD51,0,1)+OFFSET(DD64,0,1)+OFFSET(DD65,0,1))*$B56/Параметры!DD$36)</f>
        <v>0</v>
      </c>
      <c r="DE55" s="304">
        <f ca="1">IF(OR(AND($B56=0,DE$2&gt;1),DE$2=Prj_Len),DD55,(OFFSET(DE51,0,1)+OFFSET(DE64,0,1)+OFFSET(DE65,0,1))*$B56/Параметры!DE$36)</f>
        <v>0</v>
      </c>
      <c r="DF55" s="304">
        <f ca="1">IF(OR(AND($B56=0,DF$2&gt;1),DF$2=Prj_Len),DE55,(OFFSET(DF51,0,1)+OFFSET(DF64,0,1)+OFFSET(DF65,0,1))*$B56/Параметры!DF$36)</f>
        <v>0</v>
      </c>
      <c r="DG55" s="304">
        <f ca="1">IF(OR(AND($B56=0,DG$2&gt;1),DG$2=Prj_Len),DF55,(OFFSET(DG51,0,1)+OFFSET(DG64,0,1)+OFFSET(DG65,0,1))*$B56/Параметры!DG$36)</f>
        <v>0</v>
      </c>
      <c r="DH55" s="304">
        <f ca="1">IF(OR(AND($B56=0,DH$2&gt;1),DH$2=Prj_Len),DG55,(OFFSET(DH51,0,1)+OFFSET(DH64,0,1)+OFFSET(DH65,0,1))*$B56/Параметры!DH$36)</f>
        <v>0</v>
      </c>
      <c r="DI55" s="304">
        <f ca="1">IF(OR(AND($B56=0,DI$2&gt;1),DI$2=Prj_Len),DH55,(OFFSET(DI51,0,1)+OFFSET(DI64,0,1)+OFFSET(DI65,0,1))*$B56/Параметры!DI$36)</f>
        <v>0</v>
      </c>
      <c r="DJ55" s="304">
        <f ca="1">IF(OR(AND($B56=0,DJ$2&gt;1),DJ$2=Prj_Len),DI55,(OFFSET(DJ51,0,1)+OFFSET(DJ64,0,1)+OFFSET(DJ65,0,1))*$B56/Параметры!DJ$36)</f>
        <v>0</v>
      </c>
      <c r="DK55" s="304">
        <f ca="1">IF(OR(AND($B56=0,DK$2&gt;1),DK$2=Prj_Len),DJ55,(OFFSET(DK51,0,1)+OFFSET(DK64,0,1)+OFFSET(DK65,0,1))*$B56/Параметры!DK$36)</f>
        <v>0</v>
      </c>
      <c r="DL55" s="304">
        <f ca="1">IF(OR(AND($B56=0,DL$2&gt;1),DL$2=Prj_Len),DK55,(OFFSET(DL51,0,1)+OFFSET(DL64,0,1)+OFFSET(DL65,0,1))*$B56/Параметры!DL$36)</f>
        <v>0</v>
      </c>
      <c r="DM55" s="304">
        <f ca="1">IF(OR(AND($B56=0,DM$2&gt;1),DM$2=Prj_Len),DL55,(OFFSET(DM51,0,1)+OFFSET(DM64,0,1)+OFFSET(DM65,0,1))*$B56/Параметры!DM$36)</f>
        <v>0</v>
      </c>
      <c r="DN55" s="304">
        <f ca="1">IF(OR(AND($B56=0,DN$2&gt;1),DN$2=Prj_Len),DM55,(OFFSET(DN51,0,1)+OFFSET(DN64,0,1)+OFFSET(DN65,0,1))*$B56/Параметры!DN$36)</f>
        <v>0</v>
      </c>
      <c r="DO55" s="304">
        <f ca="1">IF(OR(AND($B56=0,DO$2&gt;1),DO$2=Prj_Len),DN55,(OFFSET(DO51,0,1)+OFFSET(DO64,0,1)+OFFSET(DO65,0,1))*$B56/Параметры!DO$36)</f>
        <v>0</v>
      </c>
      <c r="DP55" s="304">
        <f ca="1">IF(OR(AND($B56=0,DP$2&gt;1),DP$2=Prj_Len),DO55,(OFFSET(DP51,0,1)+OFFSET(DP64,0,1)+OFFSET(DP65,0,1))*$B56/Параметры!DP$36)</f>
        <v>0</v>
      </c>
      <c r="DQ55" s="304">
        <f ca="1">IF(OR(AND($B56=0,DQ$2&gt;1),DQ$2=Prj_Len),DP55,(OFFSET(DQ51,0,1)+OFFSET(DQ64,0,1)+OFFSET(DQ65,0,1))*$B56/Параметры!DQ$36)</f>
        <v>0</v>
      </c>
      <c r="DR55" s="304">
        <f ca="1">IF(OR(AND($B56=0,DR$2&gt;1),DR$2=Prj_Len),DQ55,(OFFSET(DR51,0,1)+OFFSET(DR64,0,1)+OFFSET(DR65,0,1))*$B56/Параметры!DR$36)</f>
        <v>0</v>
      </c>
      <c r="DS55" s="304">
        <f ca="1">IF(OR(AND($B56=0,DS$2&gt;1),DS$2=Prj_Len),DR55,(OFFSET(DS51,0,1)+OFFSET(DS64,0,1)+OFFSET(DS65,0,1))*$B56/Параметры!DS$36)</f>
        <v>0</v>
      </c>
      <c r="DT55" s="304">
        <f ca="1">IF(OR(AND($B56=0,DT$2&gt;1),DT$2=Prj_Len),DS55,(OFFSET(DT51,0,1)+OFFSET(DT64,0,1)+OFFSET(DT65,0,1))*$B56/Параметры!DT$36)</f>
        <v>0</v>
      </c>
      <c r="DU55" s="304">
        <f ca="1">IF(OR(AND($B56=0,DU$2&gt;1),DU$2=Prj_Len),DT55,(OFFSET(DU51,0,1)+OFFSET(DU64,0,1)+OFFSET(DU65,0,1))*$B56/Параметры!DU$36)</f>
        <v>0</v>
      </c>
      <c r="DV55" s="304">
        <f ca="1">IF(OR(AND($B56=0,DV$2&gt;1),DV$2=Prj_Len),DU55,(OFFSET(DV51,0,1)+OFFSET(DV64,0,1)+OFFSET(DV65,0,1))*$B56/Параметры!DV$36)</f>
        <v>0</v>
      </c>
      <c r="DW55" s="172"/>
      <c r="DX55" s="170"/>
    </row>
    <row r="56" spans="1:128" s="154" customFormat="1" hidden="1" outlineLevel="1" x14ac:dyDescent="0.2">
      <c r="A56" s="171" t="str">
        <f ca="1">Language!A$616</f>
        <v>средний период предоплаты</v>
      </c>
      <c r="B56" s="303">
        <f ca="1">$B$511</f>
        <v>0</v>
      </c>
      <c r="C56" s="147" t="str">
        <f ca="1">Language!$A$1464</f>
        <v>дней</v>
      </c>
      <c r="F56" s="6" t="s">
        <v>3100</v>
      </c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  <c r="BT56" s="169"/>
      <c r="BU56" s="169"/>
      <c r="BV56" s="169"/>
      <c r="BW56" s="169"/>
      <c r="BX56" s="169"/>
      <c r="BY56" s="169"/>
      <c r="BZ56" s="169"/>
      <c r="CA56" s="169"/>
      <c r="CB56" s="169"/>
      <c r="CC56" s="169"/>
      <c r="CD56" s="169"/>
      <c r="CE56" s="169"/>
      <c r="CF56" s="169"/>
      <c r="CG56" s="169"/>
      <c r="CH56" s="169"/>
      <c r="CI56" s="169"/>
      <c r="CJ56" s="169"/>
      <c r="CK56" s="169"/>
      <c r="CL56" s="169"/>
      <c r="CM56" s="169"/>
      <c r="CN56" s="169"/>
      <c r="CO56" s="169"/>
      <c r="CP56" s="169"/>
      <c r="CQ56" s="169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E56" s="169"/>
      <c r="DF56" s="169"/>
      <c r="DG56" s="169"/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70"/>
    </row>
    <row r="57" spans="1:128" s="157" customFormat="1" hidden="1" outlineLevel="1" x14ac:dyDescent="0.2">
      <c r="A57" s="165" t="str">
        <f ca="1">Language!A$617</f>
        <v>поступление денежных средств, с НДС</v>
      </c>
      <c r="B57" s="160"/>
      <c r="C57" s="160" t="str">
        <f ca="1">CHOOSE(D57,CurName1,CurName2,CurName3)</f>
        <v>тыс. руб.</v>
      </c>
      <c r="D57" s="158">
        <f>D47</f>
        <v>1</v>
      </c>
      <c r="E57" s="154" t="s">
        <v>875</v>
      </c>
      <c r="F57" s="6" t="s">
        <v>3082</v>
      </c>
      <c r="G57" s="166">
        <f t="shared" ref="G57:AL57" ca="1" si="82">G51+G64+G65-IF(G$2=1,G53,G53-F53)+IF(G$2=1,G55,G55-F55)</f>
        <v>1879.2</v>
      </c>
      <c r="H57" s="166">
        <f t="shared" ca="1" si="82"/>
        <v>5669.4758100360359</v>
      </c>
      <c r="I57" s="166">
        <f t="shared" ca="1" si="82"/>
        <v>8552.2977758045345</v>
      </c>
      <c r="J57" s="166">
        <f t="shared" ca="1" si="82"/>
        <v>10511.91009100872</v>
      </c>
      <c r="K57" s="166">
        <f t="shared" ca="1" si="82"/>
        <v>12493.408860592182</v>
      </c>
      <c r="L57" s="166">
        <f t="shared" ca="1" si="82"/>
        <v>14496.978935393387</v>
      </c>
      <c r="M57" s="166">
        <f t="shared" ca="1" si="82"/>
        <v>16522.806556901887</v>
      </c>
      <c r="N57" s="166">
        <f t="shared" ca="1" si="82"/>
        <v>18180.109275136241</v>
      </c>
      <c r="O57" s="166">
        <f t="shared" ca="1" si="82"/>
        <v>21624.93815241984</v>
      </c>
      <c r="P57" s="166">
        <f t="shared" ca="1" si="82"/>
        <v>21747.208696727273</v>
      </c>
      <c r="Q57" s="166">
        <f t="shared" ca="1" si="82"/>
        <v>21870.170576468812</v>
      </c>
      <c r="R57" s="166">
        <f t="shared" ca="1" si="82"/>
        <v>21993.827700555517</v>
      </c>
      <c r="S57" s="166">
        <f t="shared" ca="1" si="82"/>
        <v>22118.184000000001</v>
      </c>
      <c r="T57" s="166">
        <f t="shared" ca="1" si="82"/>
        <v>22243.243428041384</v>
      </c>
      <c r="U57" s="166">
        <f t="shared" ca="1" si="82"/>
        <v>22369.009960270974</v>
      </c>
      <c r="V57" s="166">
        <f t="shared" ca="1" si="82"/>
        <v>19018.912239205056</v>
      </c>
      <c r="W57" s="166">
        <f t="shared" ca="1" si="82"/>
        <v>19126.447934115822</v>
      </c>
      <c r="X57" s="166">
        <f t="shared" ca="1" si="82"/>
        <v>19234.59165147995</v>
      </c>
      <c r="Y57" s="166">
        <f t="shared" ca="1" si="82"/>
        <v>19343.34682914479</v>
      </c>
      <c r="Z57" s="166">
        <f t="shared" ca="1" si="82"/>
        <v>23008.589910575651</v>
      </c>
      <c r="AA57" s="166">
        <f t="shared" ca="1" si="82"/>
        <v>23138.683823089235</v>
      </c>
      <c r="AB57" s="166">
        <f t="shared" ca="1" si="82"/>
        <v>23269.513305498182</v>
      </c>
      <c r="AC57" s="166">
        <f t="shared" ca="1" si="82"/>
        <v>23401.082516821629</v>
      </c>
      <c r="AD57" s="166">
        <f t="shared" ca="1" si="82"/>
        <v>23533.395639594404</v>
      </c>
      <c r="AE57" s="166">
        <f t="shared" ca="1" si="82"/>
        <v>23666.456879999998</v>
      </c>
      <c r="AF57" s="166">
        <f t="shared" ca="1" si="82"/>
        <v>23800.270468004277</v>
      </c>
      <c r="AG57" s="166">
        <f t="shared" ca="1" si="82"/>
        <v>23934.840657489945</v>
      </c>
      <c r="AH57" s="166">
        <f t="shared" ca="1" si="82"/>
        <v>20350.236095949404</v>
      </c>
      <c r="AI57" s="166">
        <f t="shared" ca="1" si="82"/>
        <v>20465.299289503928</v>
      </c>
      <c r="AJ57" s="166">
        <f t="shared" ca="1" si="82"/>
        <v>20581.01306708355</v>
      </c>
      <c r="AK57" s="166">
        <f t="shared" ca="1" si="82"/>
        <v>20697.381107184927</v>
      </c>
      <c r="AL57" s="166">
        <f t="shared" ca="1" si="82"/>
        <v>24619.19120431595</v>
      </c>
      <c r="AM57" s="166">
        <f t="shared" ref="AM57:BR57" ca="1" si="83">AM51+AM64+AM65-IF(AM$2=1,AM53,AM53-AL53)+IF(AM$2=1,AM55,AM55-AL55)</f>
        <v>24758.391690705481</v>
      </c>
      <c r="AN57" s="166">
        <f t="shared" ca="1" si="83"/>
        <v>24898.379236883055</v>
      </c>
      <c r="AO57" s="166">
        <f t="shared" ca="1" si="83"/>
        <v>25039.158292999142</v>
      </c>
      <c r="AP57" s="166">
        <f t="shared" ca="1" si="83"/>
        <v>25180.733334366014</v>
      </c>
      <c r="AQ57" s="166">
        <f t="shared" ca="1" si="83"/>
        <v>25323.108861600005</v>
      </c>
      <c r="AR57" s="166">
        <f t="shared" ca="1" si="83"/>
        <v>25466.289400764581</v>
      </c>
      <c r="AS57" s="166">
        <f t="shared" ca="1" si="83"/>
        <v>25610.279503514241</v>
      </c>
      <c r="AT57" s="166">
        <f t="shared" ca="1" si="83"/>
        <v>21774.75262266587</v>
      </c>
      <c r="AU57" s="166">
        <f t="shared" ca="1" si="83"/>
        <v>21897.870239769207</v>
      </c>
      <c r="AV57" s="166">
        <f t="shared" ca="1" si="83"/>
        <v>22021.683981779395</v>
      </c>
      <c r="AW57" s="166">
        <f t="shared" ca="1" si="83"/>
        <v>22146.197784687873</v>
      </c>
      <c r="AX57" s="166">
        <f t="shared" ca="1" si="83"/>
        <v>26342.534588618058</v>
      </c>
      <c r="AY57" s="166">
        <f t="shared" ca="1" si="83"/>
        <v>26491.479109054857</v>
      </c>
      <c r="AZ57" s="166">
        <f t="shared" ca="1" si="83"/>
        <v>26641.26578346486</v>
      </c>
      <c r="BA57" s="166">
        <f t="shared" ca="1" si="83"/>
        <v>26791.899373509077</v>
      </c>
      <c r="BB57" s="166">
        <f t="shared" ca="1" si="83"/>
        <v>26943.384667771628</v>
      </c>
      <c r="BC57" s="166">
        <f t="shared" ca="1" si="83"/>
        <v>27095.726481911996</v>
      </c>
      <c r="BD57" s="166">
        <f t="shared" ca="1" si="83"/>
        <v>27248.929658818095</v>
      </c>
      <c r="BE57" s="166">
        <f t="shared" ca="1" si="83"/>
        <v>27402.999068760233</v>
      </c>
      <c r="BF57" s="166">
        <f t="shared" ca="1" si="83"/>
        <v>23298.985306252471</v>
      </c>
      <c r="BG57" s="166">
        <f t="shared" ca="1" si="83"/>
        <v>23430.721156553042</v>
      </c>
      <c r="BH57" s="166">
        <f t="shared" ca="1" si="83"/>
        <v>23563.201860503945</v>
      </c>
      <c r="BI57" s="166">
        <f t="shared" ca="1" si="83"/>
        <v>23696.43162961601</v>
      </c>
      <c r="BJ57" s="166">
        <f t="shared" ca="1" si="83"/>
        <v>28186.512009821319</v>
      </c>
      <c r="BK57" s="166">
        <f t="shared" ca="1" si="83"/>
        <v>28345.882646688689</v>
      </c>
      <c r="BL57" s="166">
        <f t="shared" ca="1" si="83"/>
        <v>28506.154388307397</v>
      </c>
      <c r="BM57" s="166">
        <f t="shared" ca="1" si="83"/>
        <v>28667.33232965471</v>
      </c>
      <c r="BN57" s="166">
        <f t="shared" ca="1" si="83"/>
        <v>28829.421594515643</v>
      </c>
      <c r="BO57" s="166">
        <f t="shared" ca="1" si="83"/>
        <v>28992.427335645836</v>
      </c>
      <c r="BP57" s="166">
        <f t="shared" ca="1" si="83"/>
        <v>29156.354734935358</v>
      </c>
      <c r="BQ57" s="166">
        <f t="shared" ca="1" si="83"/>
        <v>29321.209003573447</v>
      </c>
      <c r="BR57" s="166">
        <f t="shared" ca="1" si="83"/>
        <v>24929.914277690143</v>
      </c>
      <c r="BS57" s="166">
        <f t="shared" ref="BS57:CX57" ca="1" si="84">BS51+BS64+BS65-IF(BS$2=1,BS53,BS53-BR53)+IF(BS$2=1,BS55,BS55-BR55)</f>
        <v>25070.871637511755</v>
      </c>
      <c r="BT57" s="166">
        <f t="shared" ca="1" si="84"/>
        <v>25212.62599073922</v>
      </c>
      <c r="BU57" s="166">
        <f t="shared" ca="1" si="84"/>
        <v>25355.18184368913</v>
      </c>
      <c r="BV57" s="166">
        <f t="shared" ca="1" si="84"/>
        <v>30159.567850508807</v>
      </c>
      <c r="BW57" s="166">
        <f t="shared" ca="1" si="84"/>
        <v>30330.094431956899</v>
      </c>
      <c r="BX57" s="166">
        <f t="shared" ca="1" si="84"/>
        <v>30501.585195488908</v>
      </c>
      <c r="BY57" s="166">
        <f t="shared" ca="1" si="84"/>
        <v>30674.045592730534</v>
      </c>
      <c r="BZ57" s="166">
        <f t="shared" ca="1" si="84"/>
        <v>30847.48110613173</v>
      </c>
      <c r="CA57" s="166">
        <f t="shared" ca="1" si="84"/>
        <v>31021.897249141035</v>
      </c>
      <c r="CB57" s="166">
        <f t="shared" ca="1" si="84"/>
        <v>31197.299566380825</v>
      </c>
      <c r="CC57" s="166">
        <f t="shared" ca="1" si="84"/>
        <v>31373.693633823579</v>
      </c>
      <c r="CD57" s="166">
        <f t="shared" ca="1" si="84"/>
        <v>26675.008277128443</v>
      </c>
      <c r="CE57" s="166">
        <f t="shared" ca="1" si="84"/>
        <v>26825.832652137571</v>
      </c>
      <c r="CF57" s="166">
        <f t="shared" ca="1" si="84"/>
        <v>26977.50981009096</v>
      </c>
      <c r="CG57" s="166">
        <f t="shared" ca="1" si="84"/>
        <v>27130.044572747371</v>
      </c>
      <c r="CH57" s="166">
        <f t="shared" ca="1" si="84"/>
        <v>32270.73760004442</v>
      </c>
      <c r="CI57" s="166">
        <f t="shared" ca="1" si="84"/>
        <v>32453.201042193876</v>
      </c>
      <c r="CJ57" s="166">
        <f t="shared" ca="1" si="84"/>
        <v>32636.696159173134</v>
      </c>
      <c r="CK57" s="166">
        <f t="shared" ca="1" si="84"/>
        <v>32821.228784221668</v>
      </c>
      <c r="CL57" s="166">
        <f t="shared" ca="1" si="84"/>
        <v>33006.804783560947</v>
      </c>
      <c r="CM57" s="166">
        <f t="shared" ca="1" si="84"/>
        <v>33193.43005658091</v>
      </c>
      <c r="CN57" s="166">
        <f t="shared" ca="1" si="84"/>
        <v>33381.110536027481</v>
      </c>
      <c r="CO57" s="166">
        <f t="shared" ca="1" si="84"/>
        <v>33569.852188191231</v>
      </c>
      <c r="CP57" s="166">
        <f t="shared" ca="1" si="84"/>
        <v>28542.258856527438</v>
      </c>
      <c r="CQ57" s="166">
        <f t="shared" ca="1" si="84"/>
        <v>28703.640937787197</v>
      </c>
      <c r="CR57" s="166">
        <f t="shared" ca="1" si="84"/>
        <v>28865.935496797323</v>
      </c>
      <c r="CS57" s="166">
        <f t="shared" ca="1" si="84"/>
        <v>29029.147692839677</v>
      </c>
      <c r="CT57" s="166">
        <f t="shared" ca="1" si="84"/>
        <v>34529.689232047524</v>
      </c>
      <c r="CU57" s="166">
        <f t="shared" ca="1" si="84"/>
        <v>34724.925115147445</v>
      </c>
      <c r="CV57" s="166">
        <f t="shared" ca="1" si="84"/>
        <v>34921.264890315251</v>
      </c>
      <c r="CW57" s="166">
        <f t="shared" ca="1" si="84"/>
        <v>35118.714799117181</v>
      </c>
      <c r="CX57" s="166">
        <f t="shared" ca="1" si="84"/>
        <v>35317.281118410217</v>
      </c>
      <c r="CY57" s="166">
        <f t="shared" ref="CY57:DV57" ca="1" si="85">CY51+CY64+CY65-IF(CY$2=1,CY53,CY53-CX53)+IF(CY$2=1,CY55,CY55-CX55)</f>
        <v>35516.970160541568</v>
      </c>
      <c r="CZ57" s="166">
        <f t="shared" ca="1" si="85"/>
        <v>35717.788273549399</v>
      </c>
      <c r="DA57" s="166">
        <f t="shared" ca="1" si="85"/>
        <v>35919.741841364608</v>
      </c>
      <c r="DB57" s="166">
        <f t="shared" ca="1" si="85"/>
        <v>30540.216976484349</v>
      </c>
      <c r="DC57" s="166">
        <f t="shared" ca="1" si="85"/>
        <v>30712.895803432297</v>
      </c>
      <c r="DD57" s="166">
        <f t="shared" ca="1" si="85"/>
        <v>30886.550981573135</v>
      </c>
      <c r="DE57" s="166">
        <f t="shared" ca="1" si="85"/>
        <v>31061.188031338454</v>
      </c>
      <c r="DF57" s="166">
        <f t="shared" ca="1" si="85"/>
        <v>36946.767478290851</v>
      </c>
      <c r="DG57" s="166">
        <f t="shared" ca="1" si="85"/>
        <v>37155.669873207764</v>
      </c>
      <c r="DH57" s="166">
        <f t="shared" ca="1" si="85"/>
        <v>37365.753432637313</v>
      </c>
      <c r="DI57" s="166">
        <f t="shared" ca="1" si="85"/>
        <v>37577.024835055381</v>
      </c>
      <c r="DJ57" s="166">
        <f t="shared" ca="1" si="85"/>
        <v>37789.490796698919</v>
      </c>
      <c r="DK57" s="166">
        <f t="shared" ca="1" si="85"/>
        <v>38003.158071779464</v>
      </c>
      <c r="DL57" s="166">
        <f t="shared" ca="1" si="85"/>
        <v>38218.033452697855</v>
      </c>
      <c r="DM57" s="166">
        <f t="shared" ca="1" si="85"/>
        <v>38434.123770260121</v>
      </c>
      <c r="DN57" s="166">
        <f t="shared" ca="1" si="85"/>
        <v>32678.032164838249</v>
      </c>
      <c r="DO57" s="166">
        <f t="shared" ca="1" si="85"/>
        <v>32862.798509672553</v>
      </c>
      <c r="DP57" s="166">
        <f t="shared" ca="1" si="85"/>
        <v>33048.60955028324</v>
      </c>
      <c r="DQ57" s="166">
        <f t="shared" ca="1" si="85"/>
        <v>33235.471193532132</v>
      </c>
      <c r="DR57" s="166">
        <f t="shared" ca="1" si="85"/>
        <v>39533.041201771193</v>
      </c>
      <c r="DS57" s="166">
        <f t="shared" ca="1" si="85"/>
        <v>39756.566764332281</v>
      </c>
      <c r="DT57" s="166">
        <f t="shared" ca="1" si="85"/>
        <v>39981.356172921907</v>
      </c>
      <c r="DU57" s="166">
        <f t="shared" ca="1" si="85"/>
        <v>40207.416573509239</v>
      </c>
      <c r="DV57" s="166">
        <f t="shared" ca="1" si="85"/>
        <v>40434.755152467827</v>
      </c>
      <c r="DW57" s="166"/>
      <c r="DX57" s="167">
        <f ca="1">SUM(G57:DW57)</f>
        <v>3287483.714155247</v>
      </c>
    </row>
    <row r="58" spans="1:128" hidden="1" outlineLevel="1" x14ac:dyDescent="0.2">
      <c r="A58" s="168" t="str">
        <f ca="1">Language!A$618</f>
        <v>темп изменения цен</v>
      </c>
      <c r="B58" s="173"/>
      <c r="C58" s="147" t="str">
        <f ca="1">Language!$A$484</f>
        <v>% в год</v>
      </c>
      <c r="D58" s="158"/>
      <c r="F58" s="6" t="s">
        <v>3191</v>
      </c>
      <c r="G58" s="305">
        <f>CHOOSE($D47,Параметры!G$53,Параметры!G$62,Параметры!G$68)</f>
        <v>7.0000000000000007E-2</v>
      </c>
      <c r="H58" s="305">
        <f>CHOOSE($D47,Параметры!H$53,Параметры!H$62,Параметры!H$68)</f>
        <v>7.0000000000000007E-2</v>
      </c>
      <c r="I58" s="305">
        <f>CHOOSE($D47,Параметры!I$53,Параметры!I$62,Параметры!I$68)</f>
        <v>7.0000000000000007E-2</v>
      </c>
      <c r="J58" s="305">
        <f>CHOOSE($D47,Параметры!J$53,Параметры!J$62,Параметры!J$68)</f>
        <v>7.0000000000000007E-2</v>
      </c>
      <c r="K58" s="305">
        <f>CHOOSE($D47,Параметры!K$53,Параметры!K$62,Параметры!K$68)</f>
        <v>7.0000000000000007E-2</v>
      </c>
      <c r="L58" s="305">
        <f>CHOOSE($D47,Параметры!L$53,Параметры!L$62,Параметры!L$68)</f>
        <v>7.0000000000000007E-2</v>
      </c>
      <c r="M58" s="305">
        <f>CHOOSE($D47,Параметры!M$53,Параметры!M$62,Параметры!M$68)</f>
        <v>7.0000000000000007E-2</v>
      </c>
      <c r="N58" s="305">
        <f>CHOOSE($D47,Параметры!N$53,Параметры!N$62,Параметры!N$68)</f>
        <v>7.0000000000000007E-2</v>
      </c>
      <c r="O58" s="305">
        <f>CHOOSE($D47,Параметры!O$53,Параметры!O$62,Параметры!O$68)</f>
        <v>7.0000000000000007E-2</v>
      </c>
      <c r="P58" s="305">
        <f>CHOOSE($D47,Параметры!P$53,Параметры!P$62,Параметры!P$68)</f>
        <v>7.0000000000000007E-2</v>
      </c>
      <c r="Q58" s="305">
        <f>CHOOSE($D47,Параметры!Q$53,Параметры!Q$62,Параметры!Q$68)</f>
        <v>7.0000000000000007E-2</v>
      </c>
      <c r="R58" s="305">
        <f>CHOOSE($D47,Параметры!R$53,Параметры!R$62,Параметры!R$68)</f>
        <v>7.0000000000000007E-2</v>
      </c>
      <c r="S58" s="305">
        <f>CHOOSE($D47,Параметры!S$53,Параметры!S$62,Параметры!S$68)</f>
        <v>7.0000000000000007E-2</v>
      </c>
      <c r="T58" s="305">
        <f>CHOOSE($D47,Параметры!T$53,Параметры!T$62,Параметры!T$68)</f>
        <v>7.0000000000000007E-2</v>
      </c>
      <c r="U58" s="305">
        <f>CHOOSE($D47,Параметры!U$53,Параметры!U$62,Параметры!U$68)</f>
        <v>7.0000000000000007E-2</v>
      </c>
      <c r="V58" s="305">
        <f>CHOOSE($D47,Параметры!V$53,Параметры!V$62,Параметры!V$68)</f>
        <v>7.0000000000000007E-2</v>
      </c>
      <c r="W58" s="305">
        <f>CHOOSE($D47,Параметры!W$53,Параметры!W$62,Параметры!W$68)</f>
        <v>7.0000000000000007E-2</v>
      </c>
      <c r="X58" s="305">
        <f>CHOOSE($D47,Параметры!X$53,Параметры!X$62,Параметры!X$68)</f>
        <v>7.0000000000000007E-2</v>
      </c>
      <c r="Y58" s="305">
        <f>CHOOSE($D47,Параметры!Y$53,Параметры!Y$62,Параметры!Y$68)</f>
        <v>7.0000000000000007E-2</v>
      </c>
      <c r="Z58" s="305">
        <f>CHOOSE($D47,Параметры!Z$53,Параметры!Z$62,Параметры!Z$68)</f>
        <v>7.0000000000000007E-2</v>
      </c>
      <c r="AA58" s="305">
        <f>CHOOSE($D47,Параметры!AA$53,Параметры!AA$62,Параметры!AA$68)</f>
        <v>7.0000000000000007E-2</v>
      </c>
      <c r="AB58" s="305">
        <f>CHOOSE($D47,Параметры!AB$53,Параметры!AB$62,Параметры!AB$68)</f>
        <v>7.0000000000000007E-2</v>
      </c>
      <c r="AC58" s="305">
        <f>CHOOSE($D47,Параметры!AC$53,Параметры!AC$62,Параметры!AC$68)</f>
        <v>7.0000000000000007E-2</v>
      </c>
      <c r="AD58" s="305">
        <f>CHOOSE($D47,Параметры!AD$53,Параметры!AD$62,Параметры!AD$68)</f>
        <v>7.0000000000000007E-2</v>
      </c>
      <c r="AE58" s="305">
        <f>CHOOSE($D47,Параметры!AE$53,Параметры!AE$62,Параметры!AE$68)</f>
        <v>7.0000000000000007E-2</v>
      </c>
      <c r="AF58" s="305">
        <f>CHOOSE($D47,Параметры!AF$53,Параметры!AF$62,Параметры!AF$68)</f>
        <v>7.0000000000000007E-2</v>
      </c>
      <c r="AG58" s="305">
        <f>CHOOSE($D47,Параметры!AG$53,Параметры!AG$62,Параметры!AG$68)</f>
        <v>7.0000000000000007E-2</v>
      </c>
      <c r="AH58" s="305">
        <f>CHOOSE($D47,Параметры!AH$53,Параметры!AH$62,Параметры!AH$68)</f>
        <v>7.0000000000000007E-2</v>
      </c>
      <c r="AI58" s="305">
        <f>CHOOSE($D47,Параметры!AI$53,Параметры!AI$62,Параметры!AI$68)</f>
        <v>7.0000000000000007E-2</v>
      </c>
      <c r="AJ58" s="305">
        <f>CHOOSE($D47,Параметры!AJ$53,Параметры!AJ$62,Параметры!AJ$68)</f>
        <v>7.0000000000000007E-2</v>
      </c>
      <c r="AK58" s="305">
        <f>CHOOSE($D47,Параметры!AK$53,Параметры!AK$62,Параметры!AK$68)</f>
        <v>7.0000000000000007E-2</v>
      </c>
      <c r="AL58" s="305">
        <f>CHOOSE($D47,Параметры!AL$53,Параметры!AL$62,Параметры!AL$68)</f>
        <v>7.0000000000000007E-2</v>
      </c>
      <c r="AM58" s="305">
        <f>CHOOSE($D47,Параметры!AM$53,Параметры!AM$62,Параметры!AM$68)</f>
        <v>7.0000000000000007E-2</v>
      </c>
      <c r="AN58" s="305">
        <f>CHOOSE($D47,Параметры!AN$53,Параметры!AN$62,Параметры!AN$68)</f>
        <v>7.0000000000000007E-2</v>
      </c>
      <c r="AO58" s="305">
        <f>CHOOSE($D47,Параметры!AO$53,Параметры!AO$62,Параметры!AO$68)</f>
        <v>7.0000000000000007E-2</v>
      </c>
      <c r="AP58" s="305">
        <f>CHOOSE($D47,Параметры!AP$53,Параметры!AP$62,Параметры!AP$68)</f>
        <v>7.0000000000000007E-2</v>
      </c>
      <c r="AQ58" s="305">
        <f>CHOOSE($D47,Параметры!AQ$53,Параметры!AQ$62,Параметры!AQ$68)</f>
        <v>7.0000000000000007E-2</v>
      </c>
      <c r="AR58" s="305">
        <f>CHOOSE($D47,Параметры!AR$53,Параметры!AR$62,Параметры!AR$68)</f>
        <v>7.0000000000000007E-2</v>
      </c>
      <c r="AS58" s="305">
        <f>CHOOSE($D47,Параметры!AS$53,Параметры!AS$62,Параметры!AS$68)</f>
        <v>7.0000000000000007E-2</v>
      </c>
      <c r="AT58" s="305">
        <f>CHOOSE($D47,Параметры!AT$53,Параметры!AT$62,Параметры!AT$68)</f>
        <v>7.0000000000000007E-2</v>
      </c>
      <c r="AU58" s="305">
        <f>CHOOSE($D47,Параметры!AU$53,Параметры!AU$62,Параметры!AU$68)</f>
        <v>7.0000000000000007E-2</v>
      </c>
      <c r="AV58" s="305">
        <f>CHOOSE($D47,Параметры!AV$53,Параметры!AV$62,Параметры!AV$68)</f>
        <v>7.0000000000000007E-2</v>
      </c>
      <c r="AW58" s="305">
        <f>CHOOSE($D47,Параметры!AW$53,Параметры!AW$62,Параметры!AW$68)</f>
        <v>7.0000000000000007E-2</v>
      </c>
      <c r="AX58" s="305">
        <f>CHOOSE($D47,Параметры!AX$53,Параметры!AX$62,Параметры!AX$68)</f>
        <v>7.0000000000000007E-2</v>
      </c>
      <c r="AY58" s="305">
        <f>CHOOSE($D47,Параметры!AY$53,Параметры!AY$62,Параметры!AY$68)</f>
        <v>7.0000000000000007E-2</v>
      </c>
      <c r="AZ58" s="305">
        <f>CHOOSE($D47,Параметры!AZ$53,Параметры!AZ$62,Параметры!AZ$68)</f>
        <v>7.0000000000000007E-2</v>
      </c>
      <c r="BA58" s="305">
        <f>CHOOSE($D47,Параметры!BA$53,Параметры!BA$62,Параметры!BA$68)</f>
        <v>7.0000000000000007E-2</v>
      </c>
      <c r="BB58" s="305">
        <f>CHOOSE($D47,Параметры!BB$53,Параметры!BB$62,Параметры!BB$68)</f>
        <v>7.0000000000000007E-2</v>
      </c>
      <c r="BC58" s="305">
        <f>CHOOSE($D47,Параметры!BC$53,Параметры!BC$62,Параметры!BC$68)</f>
        <v>7.0000000000000007E-2</v>
      </c>
      <c r="BD58" s="305">
        <f>CHOOSE($D47,Параметры!BD$53,Параметры!BD$62,Параметры!BD$68)</f>
        <v>7.0000000000000007E-2</v>
      </c>
      <c r="BE58" s="305">
        <f>CHOOSE($D47,Параметры!BE$53,Параметры!BE$62,Параметры!BE$68)</f>
        <v>7.0000000000000007E-2</v>
      </c>
      <c r="BF58" s="305">
        <f>CHOOSE($D47,Параметры!BF$53,Параметры!BF$62,Параметры!BF$68)</f>
        <v>7.0000000000000007E-2</v>
      </c>
      <c r="BG58" s="305">
        <f>CHOOSE($D47,Параметры!BG$53,Параметры!BG$62,Параметры!BG$68)</f>
        <v>7.0000000000000007E-2</v>
      </c>
      <c r="BH58" s="305">
        <f>CHOOSE($D47,Параметры!BH$53,Параметры!BH$62,Параметры!BH$68)</f>
        <v>7.0000000000000007E-2</v>
      </c>
      <c r="BI58" s="305">
        <f>CHOOSE($D47,Параметры!BI$53,Параметры!BI$62,Параметры!BI$68)</f>
        <v>7.0000000000000007E-2</v>
      </c>
      <c r="BJ58" s="305">
        <f>CHOOSE($D47,Параметры!BJ$53,Параметры!BJ$62,Параметры!BJ$68)</f>
        <v>7.0000000000000007E-2</v>
      </c>
      <c r="BK58" s="305">
        <f>CHOOSE($D47,Параметры!BK$53,Параметры!BK$62,Параметры!BK$68)</f>
        <v>7.0000000000000007E-2</v>
      </c>
      <c r="BL58" s="305">
        <f>CHOOSE($D47,Параметры!BL$53,Параметры!BL$62,Параметры!BL$68)</f>
        <v>7.0000000000000007E-2</v>
      </c>
      <c r="BM58" s="305">
        <f>CHOOSE($D47,Параметры!BM$53,Параметры!BM$62,Параметры!BM$68)</f>
        <v>7.0000000000000007E-2</v>
      </c>
      <c r="BN58" s="305">
        <f>CHOOSE($D47,Параметры!BN$53,Параметры!BN$62,Параметры!BN$68)</f>
        <v>7.0000000000000007E-2</v>
      </c>
      <c r="BO58" s="305">
        <f>CHOOSE($D47,Параметры!BO$53,Параметры!BO$62,Параметры!BO$68)</f>
        <v>7.0000000000000007E-2</v>
      </c>
      <c r="BP58" s="305">
        <f>CHOOSE($D47,Параметры!BP$53,Параметры!BP$62,Параметры!BP$68)</f>
        <v>7.0000000000000007E-2</v>
      </c>
      <c r="BQ58" s="305">
        <f>CHOOSE($D47,Параметры!BQ$53,Параметры!BQ$62,Параметры!BQ$68)</f>
        <v>7.0000000000000007E-2</v>
      </c>
      <c r="BR58" s="305">
        <f>CHOOSE($D47,Параметры!BR$53,Параметры!BR$62,Параметры!BR$68)</f>
        <v>7.0000000000000007E-2</v>
      </c>
      <c r="BS58" s="305">
        <f>CHOOSE($D47,Параметры!BS$53,Параметры!BS$62,Параметры!BS$68)</f>
        <v>7.0000000000000007E-2</v>
      </c>
      <c r="BT58" s="305">
        <f>CHOOSE($D47,Параметры!BT$53,Параметры!BT$62,Параметры!BT$68)</f>
        <v>7.0000000000000007E-2</v>
      </c>
      <c r="BU58" s="305">
        <f>CHOOSE($D47,Параметры!BU$53,Параметры!BU$62,Параметры!BU$68)</f>
        <v>7.0000000000000007E-2</v>
      </c>
      <c r="BV58" s="305">
        <f>CHOOSE($D47,Параметры!BV$53,Параметры!BV$62,Параметры!BV$68)</f>
        <v>7.0000000000000007E-2</v>
      </c>
      <c r="BW58" s="305">
        <f>CHOOSE($D47,Параметры!BW$53,Параметры!BW$62,Параметры!BW$68)</f>
        <v>7.0000000000000007E-2</v>
      </c>
      <c r="BX58" s="305">
        <f>CHOOSE($D47,Параметры!BX$53,Параметры!BX$62,Параметры!BX$68)</f>
        <v>7.0000000000000007E-2</v>
      </c>
      <c r="BY58" s="305">
        <f>CHOOSE($D47,Параметры!BY$53,Параметры!BY$62,Параметры!BY$68)</f>
        <v>7.0000000000000007E-2</v>
      </c>
      <c r="BZ58" s="305">
        <f>CHOOSE($D47,Параметры!BZ$53,Параметры!BZ$62,Параметры!BZ$68)</f>
        <v>7.0000000000000007E-2</v>
      </c>
      <c r="CA58" s="305">
        <f>CHOOSE($D47,Параметры!CA$53,Параметры!CA$62,Параметры!CA$68)</f>
        <v>7.0000000000000007E-2</v>
      </c>
      <c r="CB58" s="305">
        <f>CHOOSE($D47,Параметры!CB$53,Параметры!CB$62,Параметры!CB$68)</f>
        <v>7.0000000000000007E-2</v>
      </c>
      <c r="CC58" s="305">
        <f>CHOOSE($D47,Параметры!CC$53,Параметры!CC$62,Параметры!CC$68)</f>
        <v>7.0000000000000007E-2</v>
      </c>
      <c r="CD58" s="305">
        <f>CHOOSE($D47,Параметры!CD$53,Параметры!CD$62,Параметры!CD$68)</f>
        <v>7.0000000000000007E-2</v>
      </c>
      <c r="CE58" s="305">
        <f>CHOOSE($D47,Параметры!CE$53,Параметры!CE$62,Параметры!CE$68)</f>
        <v>7.0000000000000007E-2</v>
      </c>
      <c r="CF58" s="305">
        <f>CHOOSE($D47,Параметры!CF$53,Параметры!CF$62,Параметры!CF$68)</f>
        <v>7.0000000000000007E-2</v>
      </c>
      <c r="CG58" s="305">
        <f>CHOOSE($D47,Параметры!CG$53,Параметры!CG$62,Параметры!CG$68)</f>
        <v>7.0000000000000007E-2</v>
      </c>
      <c r="CH58" s="305">
        <f>CHOOSE($D47,Параметры!CH$53,Параметры!CH$62,Параметры!CH$68)</f>
        <v>7.0000000000000007E-2</v>
      </c>
      <c r="CI58" s="305">
        <f>CHOOSE($D47,Параметры!CI$53,Параметры!CI$62,Параметры!CI$68)</f>
        <v>7.0000000000000007E-2</v>
      </c>
      <c r="CJ58" s="305">
        <f>CHOOSE($D47,Параметры!CJ$53,Параметры!CJ$62,Параметры!CJ$68)</f>
        <v>7.0000000000000007E-2</v>
      </c>
      <c r="CK58" s="305">
        <f>CHOOSE($D47,Параметры!CK$53,Параметры!CK$62,Параметры!CK$68)</f>
        <v>7.0000000000000007E-2</v>
      </c>
      <c r="CL58" s="305">
        <f>CHOOSE($D47,Параметры!CL$53,Параметры!CL$62,Параметры!CL$68)</f>
        <v>7.0000000000000007E-2</v>
      </c>
      <c r="CM58" s="305">
        <f>CHOOSE($D47,Параметры!CM$53,Параметры!CM$62,Параметры!CM$68)</f>
        <v>7.0000000000000007E-2</v>
      </c>
      <c r="CN58" s="305">
        <f>CHOOSE($D47,Параметры!CN$53,Параметры!CN$62,Параметры!CN$68)</f>
        <v>7.0000000000000007E-2</v>
      </c>
      <c r="CO58" s="305">
        <f>CHOOSE($D47,Параметры!CO$53,Параметры!CO$62,Параметры!CO$68)</f>
        <v>7.0000000000000007E-2</v>
      </c>
      <c r="CP58" s="305">
        <f>CHOOSE($D47,Параметры!CP$53,Параметры!CP$62,Параметры!CP$68)</f>
        <v>7.0000000000000007E-2</v>
      </c>
      <c r="CQ58" s="305">
        <f>CHOOSE($D47,Параметры!CQ$53,Параметры!CQ$62,Параметры!CQ$68)</f>
        <v>7.0000000000000007E-2</v>
      </c>
      <c r="CR58" s="305">
        <f>CHOOSE($D47,Параметры!CR$53,Параметры!CR$62,Параметры!CR$68)</f>
        <v>7.0000000000000007E-2</v>
      </c>
      <c r="CS58" s="305">
        <f>CHOOSE($D47,Параметры!CS$53,Параметры!CS$62,Параметры!CS$68)</f>
        <v>7.0000000000000007E-2</v>
      </c>
      <c r="CT58" s="305">
        <f>CHOOSE($D47,Параметры!CT$53,Параметры!CT$62,Параметры!CT$68)</f>
        <v>7.0000000000000007E-2</v>
      </c>
      <c r="CU58" s="305">
        <f>CHOOSE($D47,Параметры!CU$53,Параметры!CU$62,Параметры!CU$68)</f>
        <v>7.0000000000000007E-2</v>
      </c>
      <c r="CV58" s="305">
        <f>CHOOSE($D47,Параметры!CV$53,Параметры!CV$62,Параметры!CV$68)</f>
        <v>7.0000000000000007E-2</v>
      </c>
      <c r="CW58" s="305">
        <f>CHOOSE($D47,Параметры!CW$53,Параметры!CW$62,Параметры!CW$68)</f>
        <v>7.0000000000000007E-2</v>
      </c>
      <c r="CX58" s="305">
        <f>CHOOSE($D47,Параметры!CX$53,Параметры!CX$62,Параметры!CX$68)</f>
        <v>7.0000000000000007E-2</v>
      </c>
      <c r="CY58" s="305">
        <f>CHOOSE($D47,Параметры!CY$53,Параметры!CY$62,Параметры!CY$68)</f>
        <v>7.0000000000000007E-2</v>
      </c>
      <c r="CZ58" s="305">
        <f>CHOOSE($D47,Параметры!CZ$53,Параметры!CZ$62,Параметры!CZ$68)</f>
        <v>7.0000000000000007E-2</v>
      </c>
      <c r="DA58" s="305">
        <f>CHOOSE($D47,Параметры!DA$53,Параметры!DA$62,Параметры!DA$68)</f>
        <v>7.0000000000000007E-2</v>
      </c>
      <c r="DB58" s="305">
        <f>CHOOSE($D47,Параметры!DB$53,Параметры!DB$62,Параметры!DB$68)</f>
        <v>7.0000000000000007E-2</v>
      </c>
      <c r="DC58" s="305">
        <f>CHOOSE($D47,Параметры!DC$53,Параметры!DC$62,Параметры!DC$68)</f>
        <v>7.0000000000000007E-2</v>
      </c>
      <c r="DD58" s="305">
        <f>CHOOSE($D47,Параметры!DD$53,Параметры!DD$62,Параметры!DD$68)</f>
        <v>7.0000000000000007E-2</v>
      </c>
      <c r="DE58" s="305">
        <f>CHOOSE($D47,Параметры!DE$53,Параметры!DE$62,Параметры!DE$68)</f>
        <v>7.0000000000000007E-2</v>
      </c>
      <c r="DF58" s="305">
        <f>CHOOSE($D47,Параметры!DF$53,Параметры!DF$62,Параметры!DF$68)</f>
        <v>7.0000000000000007E-2</v>
      </c>
      <c r="DG58" s="305">
        <f>CHOOSE($D47,Параметры!DG$53,Параметры!DG$62,Параметры!DG$68)</f>
        <v>7.0000000000000007E-2</v>
      </c>
      <c r="DH58" s="305">
        <f>CHOOSE($D47,Параметры!DH$53,Параметры!DH$62,Параметры!DH$68)</f>
        <v>7.0000000000000007E-2</v>
      </c>
      <c r="DI58" s="305">
        <f>CHOOSE($D47,Параметры!DI$53,Параметры!DI$62,Параметры!DI$68)</f>
        <v>7.0000000000000007E-2</v>
      </c>
      <c r="DJ58" s="305">
        <f>CHOOSE($D47,Параметры!DJ$53,Параметры!DJ$62,Параметры!DJ$68)</f>
        <v>7.0000000000000007E-2</v>
      </c>
      <c r="DK58" s="305">
        <f>CHOOSE($D47,Параметры!DK$53,Параметры!DK$62,Параметры!DK$68)</f>
        <v>7.0000000000000007E-2</v>
      </c>
      <c r="DL58" s="305">
        <f>CHOOSE($D47,Параметры!DL$53,Параметры!DL$62,Параметры!DL$68)</f>
        <v>7.0000000000000007E-2</v>
      </c>
      <c r="DM58" s="305">
        <f>CHOOSE($D47,Параметры!DM$53,Параметры!DM$62,Параметры!DM$68)</f>
        <v>7.0000000000000007E-2</v>
      </c>
      <c r="DN58" s="305">
        <f>CHOOSE($D47,Параметры!DN$53,Параметры!DN$62,Параметры!DN$68)</f>
        <v>7.0000000000000007E-2</v>
      </c>
      <c r="DO58" s="305">
        <f>CHOOSE($D47,Параметры!DO$53,Параметры!DO$62,Параметры!DO$68)</f>
        <v>7.0000000000000007E-2</v>
      </c>
      <c r="DP58" s="305">
        <f>CHOOSE($D47,Параметры!DP$53,Параметры!DP$62,Параметры!DP$68)</f>
        <v>7.0000000000000007E-2</v>
      </c>
      <c r="DQ58" s="305">
        <f>CHOOSE($D47,Параметры!DQ$53,Параметры!DQ$62,Параметры!DQ$68)</f>
        <v>7.0000000000000007E-2</v>
      </c>
      <c r="DR58" s="305">
        <f>CHOOSE($D47,Параметры!DR$53,Параметры!DR$62,Параметры!DR$68)</f>
        <v>7.0000000000000007E-2</v>
      </c>
      <c r="DS58" s="305">
        <f>CHOOSE($D47,Параметры!DS$53,Параметры!DS$62,Параметры!DS$68)</f>
        <v>7.0000000000000007E-2</v>
      </c>
      <c r="DT58" s="305">
        <f>CHOOSE($D47,Параметры!DT$53,Параметры!DT$62,Параметры!DT$68)</f>
        <v>7.0000000000000007E-2</v>
      </c>
      <c r="DU58" s="305">
        <f>CHOOSE($D47,Параметры!DU$53,Параметры!DU$62,Параметры!DU$68)</f>
        <v>7.0000000000000007E-2</v>
      </c>
      <c r="DV58" s="305">
        <f>CHOOSE($D47,Параметры!DV$53,Параметры!DV$62,Параметры!DV$68)</f>
        <v>7.0000000000000007E-2</v>
      </c>
      <c r="DW58" s="174"/>
      <c r="DX58" s="170"/>
    </row>
    <row r="59" spans="1:128" hidden="1" outlineLevel="1" x14ac:dyDescent="0.2">
      <c r="A59" s="168" t="str">
        <f ca="1">Language!A$619</f>
        <v>ставка НДС</v>
      </c>
      <c r="B59" s="173"/>
      <c r="C59" s="147" t="s">
        <v>1</v>
      </c>
      <c r="D59" s="158"/>
      <c r="F59" s="6" t="s">
        <v>3191</v>
      </c>
      <c r="G59" s="305">
        <f>IF(G$2=1,Параметры!G$78,IF(F59=Параметры!F$78,Параметры!F$78,F59))</f>
        <v>0.2</v>
      </c>
      <c r="H59" s="305">
        <f>IF(H$2=1,Параметры!H$78,IF(G59=Параметры!G$78,Параметры!G$78,G59))</f>
        <v>0.2</v>
      </c>
      <c r="I59" s="305">
        <f>IF(I$2=1,Параметры!I$78,IF(H59=Параметры!H$78,Параметры!H$78,H59))</f>
        <v>0.2</v>
      </c>
      <c r="J59" s="305">
        <f>IF(J$2=1,Параметры!J$78,IF(I59=Параметры!I$78,Параметры!I$78,I59))</f>
        <v>0.2</v>
      </c>
      <c r="K59" s="305">
        <f>IF(K$2=1,Параметры!K$78,IF(J59=Параметры!J$78,Параметры!J$78,J59))</f>
        <v>0.2</v>
      </c>
      <c r="L59" s="305">
        <f>IF(L$2=1,Параметры!L$78,IF(K59=Параметры!K$78,Параметры!K$78,K59))</f>
        <v>0.2</v>
      </c>
      <c r="M59" s="305">
        <f>IF(M$2=1,Параметры!M$78,IF(L59=Параметры!L$78,Параметры!L$78,L59))</f>
        <v>0.2</v>
      </c>
      <c r="N59" s="305">
        <f>IF(N$2=1,Параметры!N$78,IF(M59=Параметры!M$78,Параметры!M$78,M59))</f>
        <v>0.2</v>
      </c>
      <c r="O59" s="305">
        <f>IF(O$2=1,Параметры!O$78,IF(N59=Параметры!N$78,Параметры!N$78,N59))</f>
        <v>0.2</v>
      </c>
      <c r="P59" s="305">
        <f>IF(P$2=1,Параметры!P$78,IF(O59=Параметры!O$78,Параметры!O$78,O59))</f>
        <v>0.2</v>
      </c>
      <c r="Q59" s="305">
        <f>IF(Q$2=1,Параметры!Q$78,IF(P59=Параметры!P$78,Параметры!P$78,P59))</f>
        <v>0.2</v>
      </c>
      <c r="R59" s="305">
        <f>IF(R$2=1,Параметры!R$78,IF(Q59=Параметры!Q$78,Параметры!Q$78,Q59))</f>
        <v>0.2</v>
      </c>
      <c r="S59" s="305">
        <f>IF(S$2=1,Параметры!S$78,IF(R59=Параметры!R$78,Параметры!R$78,R59))</f>
        <v>0.2</v>
      </c>
      <c r="T59" s="305">
        <f>IF(T$2=1,Параметры!T$78,IF(S59=Параметры!S$78,Параметры!S$78,S59))</f>
        <v>0.2</v>
      </c>
      <c r="U59" s="305">
        <f>IF(U$2=1,Параметры!U$78,IF(T59=Параметры!T$78,Параметры!T$78,T59))</f>
        <v>0.2</v>
      </c>
      <c r="V59" s="305">
        <f>IF(V$2=1,Параметры!V$78,IF(U59=Параметры!U$78,Параметры!U$78,U59))</f>
        <v>0.2</v>
      </c>
      <c r="W59" s="305">
        <f>IF(W$2=1,Параметры!W$78,IF(V59=Параметры!V$78,Параметры!V$78,V59))</f>
        <v>0.2</v>
      </c>
      <c r="X59" s="305">
        <f>IF(X$2=1,Параметры!X$78,IF(W59=Параметры!W$78,Параметры!W$78,W59))</f>
        <v>0.2</v>
      </c>
      <c r="Y59" s="305">
        <f>IF(Y$2=1,Параметры!Y$78,IF(X59=Параметры!X$78,Параметры!X$78,X59))</f>
        <v>0.2</v>
      </c>
      <c r="Z59" s="305">
        <f>IF(Z$2=1,Параметры!Z$78,IF(Y59=Параметры!Y$78,Параметры!Y$78,Y59))</f>
        <v>0.2</v>
      </c>
      <c r="AA59" s="305">
        <f>IF(AA$2=1,Параметры!AA$78,IF(Z59=Параметры!Z$78,Параметры!Z$78,Z59))</f>
        <v>0.2</v>
      </c>
      <c r="AB59" s="305">
        <f>IF(AB$2=1,Параметры!AB$78,IF(AA59=Параметры!AA$78,Параметры!AA$78,AA59))</f>
        <v>0.2</v>
      </c>
      <c r="AC59" s="305">
        <f>IF(AC$2=1,Параметры!AC$78,IF(AB59=Параметры!AB$78,Параметры!AB$78,AB59))</f>
        <v>0.2</v>
      </c>
      <c r="AD59" s="305">
        <f>IF(AD$2=1,Параметры!AD$78,IF(AC59=Параметры!AC$78,Параметры!AC$78,AC59))</f>
        <v>0.2</v>
      </c>
      <c r="AE59" s="305">
        <f>IF(AE$2=1,Параметры!AE$78,IF(AD59=Параметры!AD$78,Параметры!AD$78,AD59))</f>
        <v>0.2</v>
      </c>
      <c r="AF59" s="305">
        <f>IF(AF$2=1,Параметры!AF$78,IF(AE59=Параметры!AE$78,Параметры!AE$78,AE59))</f>
        <v>0.2</v>
      </c>
      <c r="AG59" s="305">
        <f>IF(AG$2=1,Параметры!AG$78,IF(AF59=Параметры!AF$78,Параметры!AF$78,AF59))</f>
        <v>0.2</v>
      </c>
      <c r="AH59" s="305">
        <f>IF(AH$2=1,Параметры!AH$78,IF(AG59=Параметры!AG$78,Параметры!AG$78,AG59))</f>
        <v>0.2</v>
      </c>
      <c r="AI59" s="305">
        <f>IF(AI$2=1,Параметры!AI$78,IF(AH59=Параметры!AH$78,Параметры!AH$78,AH59))</f>
        <v>0.2</v>
      </c>
      <c r="AJ59" s="305">
        <f>IF(AJ$2=1,Параметры!AJ$78,IF(AI59=Параметры!AI$78,Параметры!AI$78,AI59))</f>
        <v>0.2</v>
      </c>
      <c r="AK59" s="305">
        <f>IF(AK$2=1,Параметры!AK$78,IF(AJ59=Параметры!AJ$78,Параметры!AJ$78,AJ59))</f>
        <v>0.2</v>
      </c>
      <c r="AL59" s="305">
        <f>IF(AL$2=1,Параметры!AL$78,IF(AK59=Параметры!AK$78,Параметры!AK$78,AK59))</f>
        <v>0.2</v>
      </c>
      <c r="AM59" s="305">
        <f>IF(AM$2=1,Параметры!AM$78,IF(AL59=Параметры!AL$78,Параметры!AL$78,AL59))</f>
        <v>0.2</v>
      </c>
      <c r="AN59" s="305">
        <f>IF(AN$2=1,Параметры!AN$78,IF(AM59=Параметры!AM$78,Параметры!AM$78,AM59))</f>
        <v>0.2</v>
      </c>
      <c r="AO59" s="305">
        <f>IF(AO$2=1,Параметры!AO$78,IF(AN59=Параметры!AN$78,Параметры!AN$78,AN59))</f>
        <v>0.2</v>
      </c>
      <c r="AP59" s="305">
        <f>IF(AP$2=1,Параметры!AP$78,IF(AO59=Параметры!AO$78,Параметры!AO$78,AO59))</f>
        <v>0.2</v>
      </c>
      <c r="AQ59" s="305">
        <f>IF(AQ$2=1,Параметры!AQ$78,IF(AP59=Параметры!AP$78,Параметры!AP$78,AP59))</f>
        <v>0.2</v>
      </c>
      <c r="AR59" s="305">
        <f>IF(AR$2=1,Параметры!AR$78,IF(AQ59=Параметры!AQ$78,Параметры!AQ$78,AQ59))</f>
        <v>0.2</v>
      </c>
      <c r="AS59" s="305">
        <f>IF(AS$2=1,Параметры!AS$78,IF(AR59=Параметры!AR$78,Параметры!AR$78,AR59))</f>
        <v>0.2</v>
      </c>
      <c r="AT59" s="305">
        <f>IF(AT$2=1,Параметры!AT$78,IF(AS59=Параметры!AS$78,Параметры!AS$78,AS59))</f>
        <v>0.2</v>
      </c>
      <c r="AU59" s="305">
        <f>IF(AU$2=1,Параметры!AU$78,IF(AT59=Параметры!AT$78,Параметры!AT$78,AT59))</f>
        <v>0.2</v>
      </c>
      <c r="AV59" s="305">
        <f>IF(AV$2=1,Параметры!AV$78,IF(AU59=Параметры!AU$78,Параметры!AU$78,AU59))</f>
        <v>0.2</v>
      </c>
      <c r="AW59" s="305">
        <f>IF(AW$2=1,Параметры!AW$78,IF(AV59=Параметры!AV$78,Параметры!AV$78,AV59))</f>
        <v>0.2</v>
      </c>
      <c r="AX59" s="305">
        <f>IF(AX$2=1,Параметры!AX$78,IF(AW59=Параметры!AW$78,Параметры!AW$78,AW59))</f>
        <v>0.2</v>
      </c>
      <c r="AY59" s="305">
        <f>IF(AY$2=1,Параметры!AY$78,IF(AX59=Параметры!AX$78,Параметры!AX$78,AX59))</f>
        <v>0.2</v>
      </c>
      <c r="AZ59" s="305">
        <f>IF(AZ$2=1,Параметры!AZ$78,IF(AY59=Параметры!AY$78,Параметры!AY$78,AY59))</f>
        <v>0.2</v>
      </c>
      <c r="BA59" s="305">
        <f>IF(BA$2=1,Параметры!BA$78,IF(AZ59=Параметры!AZ$78,Параметры!AZ$78,AZ59))</f>
        <v>0.2</v>
      </c>
      <c r="BB59" s="305">
        <f>IF(BB$2=1,Параметры!BB$78,IF(BA59=Параметры!BA$78,Параметры!BA$78,BA59))</f>
        <v>0.2</v>
      </c>
      <c r="BC59" s="305">
        <f>IF(BC$2=1,Параметры!BC$78,IF(BB59=Параметры!BB$78,Параметры!BB$78,BB59))</f>
        <v>0.2</v>
      </c>
      <c r="BD59" s="305">
        <f>IF(BD$2=1,Параметры!BD$78,IF(BC59=Параметры!BC$78,Параметры!BC$78,BC59))</f>
        <v>0.2</v>
      </c>
      <c r="BE59" s="305">
        <f>IF(BE$2=1,Параметры!BE$78,IF(BD59=Параметры!BD$78,Параметры!BD$78,BD59))</f>
        <v>0.2</v>
      </c>
      <c r="BF59" s="305">
        <f>IF(BF$2=1,Параметры!BF$78,IF(BE59=Параметры!BE$78,Параметры!BE$78,BE59))</f>
        <v>0.2</v>
      </c>
      <c r="BG59" s="305">
        <f>IF(BG$2=1,Параметры!BG$78,IF(BF59=Параметры!BF$78,Параметры!BF$78,BF59))</f>
        <v>0.2</v>
      </c>
      <c r="BH59" s="305">
        <f>IF(BH$2=1,Параметры!BH$78,IF(BG59=Параметры!BG$78,Параметры!BG$78,BG59))</f>
        <v>0.2</v>
      </c>
      <c r="BI59" s="305">
        <f>IF(BI$2=1,Параметры!BI$78,IF(BH59=Параметры!BH$78,Параметры!BH$78,BH59))</f>
        <v>0.2</v>
      </c>
      <c r="BJ59" s="305">
        <f>IF(BJ$2=1,Параметры!BJ$78,IF(BI59=Параметры!BI$78,Параметры!BI$78,BI59))</f>
        <v>0.2</v>
      </c>
      <c r="BK59" s="305">
        <f>IF(BK$2=1,Параметры!BK$78,IF(BJ59=Параметры!BJ$78,Параметры!BJ$78,BJ59))</f>
        <v>0.2</v>
      </c>
      <c r="BL59" s="305">
        <f>IF(BL$2=1,Параметры!BL$78,IF(BK59=Параметры!BK$78,Параметры!BK$78,BK59))</f>
        <v>0.2</v>
      </c>
      <c r="BM59" s="305">
        <f>IF(BM$2=1,Параметры!BM$78,IF(BL59=Параметры!BL$78,Параметры!BL$78,BL59))</f>
        <v>0.2</v>
      </c>
      <c r="BN59" s="305">
        <f>IF(BN$2=1,Параметры!BN$78,IF(BM59=Параметры!BM$78,Параметры!BM$78,BM59))</f>
        <v>0.2</v>
      </c>
      <c r="BO59" s="305">
        <f>IF(BO$2=1,Параметры!BO$78,IF(BN59=Параметры!BN$78,Параметры!BN$78,BN59))</f>
        <v>0.2</v>
      </c>
      <c r="BP59" s="305">
        <f>IF(BP$2=1,Параметры!BP$78,IF(BO59=Параметры!BO$78,Параметры!BO$78,BO59))</f>
        <v>0.2</v>
      </c>
      <c r="BQ59" s="305">
        <f>IF(BQ$2=1,Параметры!BQ$78,IF(BP59=Параметры!BP$78,Параметры!BP$78,BP59))</f>
        <v>0.2</v>
      </c>
      <c r="BR59" s="305">
        <f>IF(BR$2=1,Параметры!BR$78,IF(BQ59=Параметры!BQ$78,Параметры!BQ$78,BQ59))</f>
        <v>0.2</v>
      </c>
      <c r="BS59" s="305">
        <f>IF(BS$2=1,Параметры!BS$78,IF(BR59=Параметры!BR$78,Параметры!BR$78,BR59))</f>
        <v>0.2</v>
      </c>
      <c r="BT59" s="305">
        <f>IF(BT$2=1,Параметры!BT$78,IF(BS59=Параметры!BS$78,Параметры!BS$78,BS59))</f>
        <v>0.2</v>
      </c>
      <c r="BU59" s="305">
        <f>IF(BU$2=1,Параметры!BU$78,IF(BT59=Параметры!BT$78,Параметры!BT$78,BT59))</f>
        <v>0.2</v>
      </c>
      <c r="BV59" s="305">
        <f>IF(BV$2=1,Параметры!BV$78,IF(BU59=Параметры!BU$78,Параметры!BU$78,BU59))</f>
        <v>0.2</v>
      </c>
      <c r="BW59" s="305">
        <f>IF(BW$2=1,Параметры!BW$78,IF(BV59=Параметры!BV$78,Параметры!BV$78,BV59))</f>
        <v>0.2</v>
      </c>
      <c r="BX59" s="305">
        <f>IF(BX$2=1,Параметры!BX$78,IF(BW59=Параметры!BW$78,Параметры!BW$78,BW59))</f>
        <v>0.2</v>
      </c>
      <c r="BY59" s="305">
        <f>IF(BY$2=1,Параметры!BY$78,IF(BX59=Параметры!BX$78,Параметры!BX$78,BX59))</f>
        <v>0.2</v>
      </c>
      <c r="BZ59" s="305">
        <f>IF(BZ$2=1,Параметры!BZ$78,IF(BY59=Параметры!BY$78,Параметры!BY$78,BY59))</f>
        <v>0.2</v>
      </c>
      <c r="CA59" s="305">
        <f>IF(CA$2=1,Параметры!CA$78,IF(BZ59=Параметры!BZ$78,Параметры!BZ$78,BZ59))</f>
        <v>0.2</v>
      </c>
      <c r="CB59" s="305">
        <f>IF(CB$2=1,Параметры!CB$78,IF(CA59=Параметры!CA$78,Параметры!CA$78,CA59))</f>
        <v>0.2</v>
      </c>
      <c r="CC59" s="305">
        <f>IF(CC$2=1,Параметры!CC$78,IF(CB59=Параметры!CB$78,Параметры!CB$78,CB59))</f>
        <v>0.2</v>
      </c>
      <c r="CD59" s="305">
        <f>IF(CD$2=1,Параметры!CD$78,IF(CC59=Параметры!CC$78,Параметры!CC$78,CC59))</f>
        <v>0.2</v>
      </c>
      <c r="CE59" s="305">
        <f>IF(CE$2=1,Параметры!CE$78,IF(CD59=Параметры!CD$78,Параметры!CD$78,CD59))</f>
        <v>0.2</v>
      </c>
      <c r="CF59" s="305">
        <f>IF(CF$2=1,Параметры!CF$78,IF(CE59=Параметры!CE$78,Параметры!CE$78,CE59))</f>
        <v>0.2</v>
      </c>
      <c r="CG59" s="305">
        <f>IF(CG$2=1,Параметры!CG$78,IF(CF59=Параметры!CF$78,Параметры!CF$78,CF59))</f>
        <v>0.2</v>
      </c>
      <c r="CH59" s="305">
        <f>IF(CH$2=1,Параметры!CH$78,IF(CG59=Параметры!CG$78,Параметры!CG$78,CG59))</f>
        <v>0.2</v>
      </c>
      <c r="CI59" s="305">
        <f>IF(CI$2=1,Параметры!CI$78,IF(CH59=Параметры!CH$78,Параметры!CH$78,CH59))</f>
        <v>0.2</v>
      </c>
      <c r="CJ59" s="305">
        <f>IF(CJ$2=1,Параметры!CJ$78,IF(CI59=Параметры!CI$78,Параметры!CI$78,CI59))</f>
        <v>0.2</v>
      </c>
      <c r="CK59" s="305">
        <f>IF(CK$2=1,Параметры!CK$78,IF(CJ59=Параметры!CJ$78,Параметры!CJ$78,CJ59))</f>
        <v>0.2</v>
      </c>
      <c r="CL59" s="305">
        <f>IF(CL$2=1,Параметры!CL$78,IF(CK59=Параметры!CK$78,Параметры!CK$78,CK59))</f>
        <v>0.2</v>
      </c>
      <c r="CM59" s="305">
        <f>IF(CM$2=1,Параметры!CM$78,IF(CL59=Параметры!CL$78,Параметры!CL$78,CL59))</f>
        <v>0.2</v>
      </c>
      <c r="CN59" s="305">
        <f>IF(CN$2=1,Параметры!CN$78,IF(CM59=Параметры!CM$78,Параметры!CM$78,CM59))</f>
        <v>0.2</v>
      </c>
      <c r="CO59" s="305">
        <f>IF(CO$2=1,Параметры!CO$78,IF(CN59=Параметры!CN$78,Параметры!CN$78,CN59))</f>
        <v>0.2</v>
      </c>
      <c r="CP59" s="305">
        <f>IF(CP$2=1,Параметры!CP$78,IF(CO59=Параметры!CO$78,Параметры!CO$78,CO59))</f>
        <v>0.2</v>
      </c>
      <c r="CQ59" s="305">
        <f>IF(CQ$2=1,Параметры!CQ$78,IF(CP59=Параметры!CP$78,Параметры!CP$78,CP59))</f>
        <v>0.2</v>
      </c>
      <c r="CR59" s="305">
        <f>IF(CR$2=1,Параметры!CR$78,IF(CQ59=Параметры!CQ$78,Параметры!CQ$78,CQ59))</f>
        <v>0.2</v>
      </c>
      <c r="CS59" s="305">
        <f>IF(CS$2=1,Параметры!CS$78,IF(CR59=Параметры!CR$78,Параметры!CR$78,CR59))</f>
        <v>0.2</v>
      </c>
      <c r="CT59" s="305">
        <f>IF(CT$2=1,Параметры!CT$78,IF(CS59=Параметры!CS$78,Параметры!CS$78,CS59))</f>
        <v>0.2</v>
      </c>
      <c r="CU59" s="305">
        <f>IF(CU$2=1,Параметры!CU$78,IF(CT59=Параметры!CT$78,Параметры!CT$78,CT59))</f>
        <v>0.2</v>
      </c>
      <c r="CV59" s="305">
        <f>IF(CV$2=1,Параметры!CV$78,IF(CU59=Параметры!CU$78,Параметры!CU$78,CU59))</f>
        <v>0.2</v>
      </c>
      <c r="CW59" s="305">
        <f>IF(CW$2=1,Параметры!CW$78,IF(CV59=Параметры!CV$78,Параметры!CV$78,CV59))</f>
        <v>0.2</v>
      </c>
      <c r="CX59" s="305">
        <f>IF(CX$2=1,Параметры!CX$78,IF(CW59=Параметры!CW$78,Параметры!CW$78,CW59))</f>
        <v>0.2</v>
      </c>
      <c r="CY59" s="305">
        <f>IF(CY$2=1,Параметры!CY$78,IF(CX59=Параметры!CX$78,Параметры!CX$78,CX59))</f>
        <v>0.2</v>
      </c>
      <c r="CZ59" s="305">
        <f>IF(CZ$2=1,Параметры!CZ$78,IF(CY59=Параметры!CY$78,Параметры!CY$78,CY59))</f>
        <v>0.2</v>
      </c>
      <c r="DA59" s="305">
        <f>IF(DA$2=1,Параметры!DA$78,IF(CZ59=Параметры!CZ$78,Параметры!CZ$78,CZ59))</f>
        <v>0.2</v>
      </c>
      <c r="DB59" s="305">
        <f>IF(DB$2=1,Параметры!DB$78,IF(DA59=Параметры!DA$78,Параметры!DA$78,DA59))</f>
        <v>0.2</v>
      </c>
      <c r="DC59" s="305">
        <f>IF(DC$2=1,Параметры!DC$78,IF(DB59=Параметры!DB$78,Параметры!DB$78,DB59))</f>
        <v>0.2</v>
      </c>
      <c r="DD59" s="305">
        <f>IF(DD$2=1,Параметры!DD$78,IF(DC59=Параметры!DC$78,Параметры!DC$78,DC59))</f>
        <v>0.2</v>
      </c>
      <c r="DE59" s="305">
        <f>IF(DE$2=1,Параметры!DE$78,IF(DD59=Параметры!DD$78,Параметры!DD$78,DD59))</f>
        <v>0.2</v>
      </c>
      <c r="DF59" s="305">
        <f>IF(DF$2=1,Параметры!DF$78,IF(DE59=Параметры!DE$78,Параметры!DE$78,DE59))</f>
        <v>0.2</v>
      </c>
      <c r="DG59" s="305">
        <f>IF(DG$2=1,Параметры!DG$78,IF(DF59=Параметры!DF$78,Параметры!DF$78,DF59))</f>
        <v>0.2</v>
      </c>
      <c r="DH59" s="305">
        <f>IF(DH$2=1,Параметры!DH$78,IF(DG59=Параметры!DG$78,Параметры!DG$78,DG59))</f>
        <v>0.2</v>
      </c>
      <c r="DI59" s="305">
        <f>IF(DI$2=1,Параметры!DI$78,IF(DH59=Параметры!DH$78,Параметры!DH$78,DH59))</f>
        <v>0.2</v>
      </c>
      <c r="DJ59" s="305">
        <f>IF(DJ$2=1,Параметры!DJ$78,IF(DI59=Параметры!DI$78,Параметры!DI$78,DI59))</f>
        <v>0.2</v>
      </c>
      <c r="DK59" s="305">
        <f>IF(DK$2=1,Параметры!DK$78,IF(DJ59=Параметры!DJ$78,Параметры!DJ$78,DJ59))</f>
        <v>0.2</v>
      </c>
      <c r="DL59" s="305">
        <f>IF(DL$2=1,Параметры!DL$78,IF(DK59=Параметры!DK$78,Параметры!DK$78,DK59))</f>
        <v>0.2</v>
      </c>
      <c r="DM59" s="305">
        <f>IF(DM$2=1,Параметры!DM$78,IF(DL59=Параметры!DL$78,Параметры!DL$78,DL59))</f>
        <v>0.2</v>
      </c>
      <c r="DN59" s="305">
        <f>IF(DN$2=1,Параметры!DN$78,IF(DM59=Параметры!DM$78,Параметры!DM$78,DM59))</f>
        <v>0.2</v>
      </c>
      <c r="DO59" s="305">
        <f>IF(DO$2=1,Параметры!DO$78,IF(DN59=Параметры!DN$78,Параметры!DN$78,DN59))</f>
        <v>0.2</v>
      </c>
      <c r="DP59" s="305">
        <f>IF(DP$2=1,Параметры!DP$78,IF(DO59=Параметры!DO$78,Параметры!DO$78,DO59))</f>
        <v>0.2</v>
      </c>
      <c r="DQ59" s="305">
        <f>IF(DQ$2=1,Параметры!DQ$78,IF(DP59=Параметры!DP$78,Параметры!DP$78,DP59))</f>
        <v>0.2</v>
      </c>
      <c r="DR59" s="305">
        <f>IF(DR$2=1,Параметры!DR$78,IF(DQ59=Параметры!DQ$78,Параметры!DQ$78,DQ59))</f>
        <v>0.2</v>
      </c>
      <c r="DS59" s="305">
        <f>IF(DS$2=1,Параметры!DS$78,IF(DR59=Параметры!DR$78,Параметры!DR$78,DR59))</f>
        <v>0.2</v>
      </c>
      <c r="DT59" s="305">
        <f>IF(DT$2=1,Параметры!DT$78,IF(DS59=Параметры!DS$78,Параметры!DS$78,DS59))</f>
        <v>0.2</v>
      </c>
      <c r="DU59" s="305">
        <f>IF(DU$2=1,Параметры!DU$78,IF(DT59=Параметры!DT$78,Параметры!DT$78,DT59))</f>
        <v>0.2</v>
      </c>
      <c r="DV59" s="305">
        <f>IF(DV$2=1,Параметры!DV$78,IF(DU59=Параметры!DU$78,Параметры!DU$78,DU59))</f>
        <v>0.2</v>
      </c>
      <c r="DW59" s="174"/>
      <c r="DX59" s="170"/>
    </row>
    <row r="60" spans="1:128" hidden="1" outlineLevel="1" x14ac:dyDescent="0.2">
      <c r="A60" s="168" t="str">
        <f ca="1">Language!A$620</f>
        <v>акцизы, на единицу</v>
      </c>
      <c r="B60" s="158"/>
      <c r="C60" s="147" t="str">
        <f ca="1">CHOOSE(D60,CurName1,CurName2,CurName3)&amp;"/"&amp;C48</f>
        <v>тыс. руб./тонн</v>
      </c>
      <c r="D60" s="158">
        <f>D47</f>
        <v>1</v>
      </c>
      <c r="F60" s="6" t="s">
        <v>3191</v>
      </c>
      <c r="G60" s="302">
        <v>0</v>
      </c>
      <c r="H60" s="302">
        <f t="shared" ref="H60:AM60" si="86">G60</f>
        <v>0</v>
      </c>
      <c r="I60" s="302">
        <f t="shared" si="86"/>
        <v>0</v>
      </c>
      <c r="J60" s="302">
        <f t="shared" si="86"/>
        <v>0</v>
      </c>
      <c r="K60" s="302">
        <f t="shared" si="86"/>
        <v>0</v>
      </c>
      <c r="L60" s="302">
        <f t="shared" si="86"/>
        <v>0</v>
      </c>
      <c r="M60" s="302">
        <f t="shared" si="86"/>
        <v>0</v>
      </c>
      <c r="N60" s="302">
        <f t="shared" si="86"/>
        <v>0</v>
      </c>
      <c r="O60" s="302">
        <f t="shared" si="86"/>
        <v>0</v>
      </c>
      <c r="P60" s="302">
        <f t="shared" si="86"/>
        <v>0</v>
      </c>
      <c r="Q60" s="302">
        <f t="shared" si="86"/>
        <v>0</v>
      </c>
      <c r="R60" s="302">
        <f t="shared" si="86"/>
        <v>0</v>
      </c>
      <c r="S60" s="302">
        <f t="shared" si="86"/>
        <v>0</v>
      </c>
      <c r="T60" s="302">
        <f t="shared" si="86"/>
        <v>0</v>
      </c>
      <c r="U60" s="302">
        <f t="shared" si="86"/>
        <v>0</v>
      </c>
      <c r="V60" s="302">
        <f t="shared" si="86"/>
        <v>0</v>
      </c>
      <c r="W60" s="302">
        <f t="shared" si="86"/>
        <v>0</v>
      </c>
      <c r="X60" s="302">
        <f t="shared" si="86"/>
        <v>0</v>
      </c>
      <c r="Y60" s="302">
        <f t="shared" si="86"/>
        <v>0</v>
      </c>
      <c r="Z60" s="302">
        <f t="shared" si="86"/>
        <v>0</v>
      </c>
      <c r="AA60" s="302">
        <f t="shared" si="86"/>
        <v>0</v>
      </c>
      <c r="AB60" s="302">
        <f t="shared" si="86"/>
        <v>0</v>
      </c>
      <c r="AC60" s="302">
        <f t="shared" si="86"/>
        <v>0</v>
      </c>
      <c r="AD60" s="302">
        <f t="shared" si="86"/>
        <v>0</v>
      </c>
      <c r="AE60" s="302">
        <f t="shared" si="86"/>
        <v>0</v>
      </c>
      <c r="AF60" s="302">
        <f t="shared" si="86"/>
        <v>0</v>
      </c>
      <c r="AG60" s="302">
        <f t="shared" si="86"/>
        <v>0</v>
      </c>
      <c r="AH60" s="302">
        <f t="shared" si="86"/>
        <v>0</v>
      </c>
      <c r="AI60" s="302">
        <f t="shared" si="86"/>
        <v>0</v>
      </c>
      <c r="AJ60" s="302">
        <f t="shared" si="86"/>
        <v>0</v>
      </c>
      <c r="AK60" s="302">
        <f t="shared" si="86"/>
        <v>0</v>
      </c>
      <c r="AL60" s="302">
        <f t="shared" si="86"/>
        <v>0</v>
      </c>
      <c r="AM60" s="302">
        <f t="shared" si="86"/>
        <v>0</v>
      </c>
      <c r="AN60" s="302">
        <f t="shared" ref="AN60:BS60" si="87">AM60</f>
        <v>0</v>
      </c>
      <c r="AO60" s="302">
        <f t="shared" si="87"/>
        <v>0</v>
      </c>
      <c r="AP60" s="302">
        <f t="shared" si="87"/>
        <v>0</v>
      </c>
      <c r="AQ60" s="302">
        <f t="shared" si="87"/>
        <v>0</v>
      </c>
      <c r="AR60" s="302">
        <f t="shared" si="87"/>
        <v>0</v>
      </c>
      <c r="AS60" s="302">
        <f t="shared" si="87"/>
        <v>0</v>
      </c>
      <c r="AT60" s="302">
        <f t="shared" si="87"/>
        <v>0</v>
      </c>
      <c r="AU60" s="302">
        <f t="shared" si="87"/>
        <v>0</v>
      </c>
      <c r="AV60" s="302">
        <f t="shared" si="87"/>
        <v>0</v>
      </c>
      <c r="AW60" s="302">
        <f t="shared" si="87"/>
        <v>0</v>
      </c>
      <c r="AX60" s="302">
        <f t="shared" si="87"/>
        <v>0</v>
      </c>
      <c r="AY60" s="302">
        <f t="shared" si="87"/>
        <v>0</v>
      </c>
      <c r="AZ60" s="302">
        <f t="shared" si="87"/>
        <v>0</v>
      </c>
      <c r="BA60" s="302">
        <f t="shared" si="87"/>
        <v>0</v>
      </c>
      <c r="BB60" s="302">
        <f t="shared" si="87"/>
        <v>0</v>
      </c>
      <c r="BC60" s="302">
        <f t="shared" si="87"/>
        <v>0</v>
      </c>
      <c r="BD60" s="302">
        <f t="shared" si="87"/>
        <v>0</v>
      </c>
      <c r="BE60" s="302">
        <f t="shared" si="87"/>
        <v>0</v>
      </c>
      <c r="BF60" s="302">
        <f t="shared" si="87"/>
        <v>0</v>
      </c>
      <c r="BG60" s="302">
        <f t="shared" si="87"/>
        <v>0</v>
      </c>
      <c r="BH60" s="302">
        <f t="shared" si="87"/>
        <v>0</v>
      </c>
      <c r="BI60" s="302">
        <f t="shared" si="87"/>
        <v>0</v>
      </c>
      <c r="BJ60" s="302">
        <f t="shared" si="87"/>
        <v>0</v>
      </c>
      <c r="BK60" s="302">
        <f t="shared" si="87"/>
        <v>0</v>
      </c>
      <c r="BL60" s="302">
        <f t="shared" si="87"/>
        <v>0</v>
      </c>
      <c r="BM60" s="302">
        <f t="shared" si="87"/>
        <v>0</v>
      </c>
      <c r="BN60" s="302">
        <f t="shared" si="87"/>
        <v>0</v>
      </c>
      <c r="BO60" s="302">
        <f t="shared" si="87"/>
        <v>0</v>
      </c>
      <c r="BP60" s="302">
        <f t="shared" si="87"/>
        <v>0</v>
      </c>
      <c r="BQ60" s="302">
        <f t="shared" si="87"/>
        <v>0</v>
      </c>
      <c r="BR60" s="302">
        <f t="shared" si="87"/>
        <v>0</v>
      </c>
      <c r="BS60" s="302">
        <f t="shared" si="87"/>
        <v>0</v>
      </c>
      <c r="BT60" s="302">
        <f t="shared" ref="BT60:CY60" si="88">BS60</f>
        <v>0</v>
      </c>
      <c r="BU60" s="302">
        <f t="shared" si="88"/>
        <v>0</v>
      </c>
      <c r="BV60" s="302">
        <f t="shared" si="88"/>
        <v>0</v>
      </c>
      <c r="BW60" s="302">
        <f t="shared" si="88"/>
        <v>0</v>
      </c>
      <c r="BX60" s="302">
        <f t="shared" si="88"/>
        <v>0</v>
      </c>
      <c r="BY60" s="302">
        <f t="shared" si="88"/>
        <v>0</v>
      </c>
      <c r="BZ60" s="302">
        <f t="shared" si="88"/>
        <v>0</v>
      </c>
      <c r="CA60" s="302">
        <f t="shared" si="88"/>
        <v>0</v>
      </c>
      <c r="CB60" s="302">
        <f t="shared" si="88"/>
        <v>0</v>
      </c>
      <c r="CC60" s="302">
        <f t="shared" si="88"/>
        <v>0</v>
      </c>
      <c r="CD60" s="302">
        <f t="shared" si="88"/>
        <v>0</v>
      </c>
      <c r="CE60" s="302">
        <f t="shared" si="88"/>
        <v>0</v>
      </c>
      <c r="CF60" s="302">
        <f t="shared" si="88"/>
        <v>0</v>
      </c>
      <c r="CG60" s="302">
        <f t="shared" si="88"/>
        <v>0</v>
      </c>
      <c r="CH60" s="302">
        <f t="shared" si="88"/>
        <v>0</v>
      </c>
      <c r="CI60" s="302">
        <f t="shared" si="88"/>
        <v>0</v>
      </c>
      <c r="CJ60" s="302">
        <f t="shared" si="88"/>
        <v>0</v>
      </c>
      <c r="CK60" s="302">
        <f t="shared" si="88"/>
        <v>0</v>
      </c>
      <c r="CL60" s="302">
        <f t="shared" si="88"/>
        <v>0</v>
      </c>
      <c r="CM60" s="302">
        <f t="shared" si="88"/>
        <v>0</v>
      </c>
      <c r="CN60" s="302">
        <f t="shared" si="88"/>
        <v>0</v>
      </c>
      <c r="CO60" s="302">
        <f t="shared" si="88"/>
        <v>0</v>
      </c>
      <c r="CP60" s="302">
        <f t="shared" si="88"/>
        <v>0</v>
      </c>
      <c r="CQ60" s="302">
        <f t="shared" si="88"/>
        <v>0</v>
      </c>
      <c r="CR60" s="302">
        <f t="shared" si="88"/>
        <v>0</v>
      </c>
      <c r="CS60" s="302">
        <f t="shared" si="88"/>
        <v>0</v>
      </c>
      <c r="CT60" s="302">
        <f t="shared" si="88"/>
        <v>0</v>
      </c>
      <c r="CU60" s="302">
        <f t="shared" si="88"/>
        <v>0</v>
      </c>
      <c r="CV60" s="302">
        <f t="shared" si="88"/>
        <v>0</v>
      </c>
      <c r="CW60" s="302">
        <f t="shared" si="88"/>
        <v>0</v>
      </c>
      <c r="CX60" s="302">
        <f t="shared" si="88"/>
        <v>0</v>
      </c>
      <c r="CY60" s="302">
        <f t="shared" si="88"/>
        <v>0</v>
      </c>
      <c r="CZ60" s="302">
        <f t="shared" ref="CZ60:DV60" si="89">CY60</f>
        <v>0</v>
      </c>
      <c r="DA60" s="302">
        <f t="shared" si="89"/>
        <v>0</v>
      </c>
      <c r="DB60" s="302">
        <f t="shared" si="89"/>
        <v>0</v>
      </c>
      <c r="DC60" s="302">
        <f t="shared" si="89"/>
        <v>0</v>
      </c>
      <c r="DD60" s="302">
        <f t="shared" si="89"/>
        <v>0</v>
      </c>
      <c r="DE60" s="302">
        <f t="shared" si="89"/>
        <v>0</v>
      </c>
      <c r="DF60" s="302">
        <f t="shared" si="89"/>
        <v>0</v>
      </c>
      <c r="DG60" s="302">
        <f t="shared" si="89"/>
        <v>0</v>
      </c>
      <c r="DH60" s="302">
        <f t="shared" si="89"/>
        <v>0</v>
      </c>
      <c r="DI60" s="302">
        <f t="shared" si="89"/>
        <v>0</v>
      </c>
      <c r="DJ60" s="302">
        <f t="shared" si="89"/>
        <v>0</v>
      </c>
      <c r="DK60" s="302">
        <f t="shared" si="89"/>
        <v>0</v>
      </c>
      <c r="DL60" s="302">
        <f t="shared" si="89"/>
        <v>0</v>
      </c>
      <c r="DM60" s="302">
        <f t="shared" si="89"/>
        <v>0</v>
      </c>
      <c r="DN60" s="302">
        <f t="shared" si="89"/>
        <v>0</v>
      </c>
      <c r="DO60" s="302">
        <f t="shared" si="89"/>
        <v>0</v>
      </c>
      <c r="DP60" s="302">
        <f t="shared" si="89"/>
        <v>0</v>
      </c>
      <c r="DQ60" s="302">
        <f t="shared" si="89"/>
        <v>0</v>
      </c>
      <c r="DR60" s="302">
        <f t="shared" si="89"/>
        <v>0</v>
      </c>
      <c r="DS60" s="302">
        <f t="shared" si="89"/>
        <v>0</v>
      </c>
      <c r="DT60" s="302">
        <f t="shared" si="89"/>
        <v>0</v>
      </c>
      <c r="DU60" s="302">
        <f t="shared" si="89"/>
        <v>0</v>
      </c>
      <c r="DV60" s="302">
        <f t="shared" si="89"/>
        <v>0</v>
      </c>
      <c r="DW60" s="169"/>
      <c r="DX60" s="170"/>
    </row>
    <row r="61" spans="1:128" hidden="1" outlineLevel="1" x14ac:dyDescent="0.2">
      <c r="A61" s="168" t="str">
        <f ca="1">Language!A$621</f>
        <v>ставка акцизов, в процентах</v>
      </c>
      <c r="B61" s="173"/>
      <c r="C61" s="147" t="s">
        <v>1</v>
      </c>
      <c r="D61" s="158"/>
      <c r="F61" s="6" t="s">
        <v>3191</v>
      </c>
      <c r="G61" s="305">
        <v>0</v>
      </c>
      <c r="H61" s="305">
        <f t="shared" ref="H61:AM61" si="90">G61</f>
        <v>0</v>
      </c>
      <c r="I61" s="305">
        <f t="shared" si="90"/>
        <v>0</v>
      </c>
      <c r="J61" s="305">
        <f t="shared" si="90"/>
        <v>0</v>
      </c>
      <c r="K61" s="305">
        <f t="shared" si="90"/>
        <v>0</v>
      </c>
      <c r="L61" s="305">
        <f t="shared" si="90"/>
        <v>0</v>
      </c>
      <c r="M61" s="305">
        <f t="shared" si="90"/>
        <v>0</v>
      </c>
      <c r="N61" s="305">
        <f t="shared" si="90"/>
        <v>0</v>
      </c>
      <c r="O61" s="305">
        <f t="shared" si="90"/>
        <v>0</v>
      </c>
      <c r="P61" s="305">
        <f t="shared" si="90"/>
        <v>0</v>
      </c>
      <c r="Q61" s="305">
        <f t="shared" si="90"/>
        <v>0</v>
      </c>
      <c r="R61" s="305">
        <f t="shared" si="90"/>
        <v>0</v>
      </c>
      <c r="S61" s="305">
        <f t="shared" si="90"/>
        <v>0</v>
      </c>
      <c r="T61" s="305">
        <f t="shared" si="90"/>
        <v>0</v>
      </c>
      <c r="U61" s="305">
        <f t="shared" si="90"/>
        <v>0</v>
      </c>
      <c r="V61" s="305">
        <f t="shared" si="90"/>
        <v>0</v>
      </c>
      <c r="W61" s="305">
        <f t="shared" si="90"/>
        <v>0</v>
      </c>
      <c r="X61" s="305">
        <f t="shared" si="90"/>
        <v>0</v>
      </c>
      <c r="Y61" s="305">
        <f t="shared" si="90"/>
        <v>0</v>
      </c>
      <c r="Z61" s="305">
        <f t="shared" si="90"/>
        <v>0</v>
      </c>
      <c r="AA61" s="305">
        <f t="shared" si="90"/>
        <v>0</v>
      </c>
      <c r="AB61" s="305">
        <f t="shared" si="90"/>
        <v>0</v>
      </c>
      <c r="AC61" s="305">
        <f t="shared" si="90"/>
        <v>0</v>
      </c>
      <c r="AD61" s="305">
        <f t="shared" si="90"/>
        <v>0</v>
      </c>
      <c r="AE61" s="305">
        <f t="shared" si="90"/>
        <v>0</v>
      </c>
      <c r="AF61" s="305">
        <f t="shared" si="90"/>
        <v>0</v>
      </c>
      <c r="AG61" s="305">
        <f t="shared" si="90"/>
        <v>0</v>
      </c>
      <c r="AH61" s="305">
        <f t="shared" si="90"/>
        <v>0</v>
      </c>
      <c r="AI61" s="305">
        <f t="shared" si="90"/>
        <v>0</v>
      </c>
      <c r="AJ61" s="305">
        <f t="shared" si="90"/>
        <v>0</v>
      </c>
      <c r="AK61" s="305">
        <f t="shared" si="90"/>
        <v>0</v>
      </c>
      <c r="AL61" s="305">
        <f t="shared" si="90"/>
        <v>0</v>
      </c>
      <c r="AM61" s="305">
        <f t="shared" si="90"/>
        <v>0</v>
      </c>
      <c r="AN61" s="305">
        <f t="shared" ref="AN61:BS61" si="91">AM61</f>
        <v>0</v>
      </c>
      <c r="AO61" s="305">
        <f t="shared" si="91"/>
        <v>0</v>
      </c>
      <c r="AP61" s="305">
        <f t="shared" si="91"/>
        <v>0</v>
      </c>
      <c r="AQ61" s="305">
        <f t="shared" si="91"/>
        <v>0</v>
      </c>
      <c r="AR61" s="305">
        <f t="shared" si="91"/>
        <v>0</v>
      </c>
      <c r="AS61" s="305">
        <f t="shared" si="91"/>
        <v>0</v>
      </c>
      <c r="AT61" s="305">
        <f t="shared" si="91"/>
        <v>0</v>
      </c>
      <c r="AU61" s="305">
        <f t="shared" si="91"/>
        <v>0</v>
      </c>
      <c r="AV61" s="305">
        <f t="shared" si="91"/>
        <v>0</v>
      </c>
      <c r="AW61" s="305">
        <f t="shared" si="91"/>
        <v>0</v>
      </c>
      <c r="AX61" s="305">
        <f t="shared" si="91"/>
        <v>0</v>
      </c>
      <c r="AY61" s="305">
        <f t="shared" si="91"/>
        <v>0</v>
      </c>
      <c r="AZ61" s="305">
        <f t="shared" si="91"/>
        <v>0</v>
      </c>
      <c r="BA61" s="305">
        <f t="shared" si="91"/>
        <v>0</v>
      </c>
      <c r="BB61" s="305">
        <f t="shared" si="91"/>
        <v>0</v>
      </c>
      <c r="BC61" s="305">
        <f t="shared" si="91"/>
        <v>0</v>
      </c>
      <c r="BD61" s="305">
        <f t="shared" si="91"/>
        <v>0</v>
      </c>
      <c r="BE61" s="305">
        <f t="shared" si="91"/>
        <v>0</v>
      </c>
      <c r="BF61" s="305">
        <f t="shared" si="91"/>
        <v>0</v>
      </c>
      <c r="BG61" s="305">
        <f t="shared" si="91"/>
        <v>0</v>
      </c>
      <c r="BH61" s="305">
        <f t="shared" si="91"/>
        <v>0</v>
      </c>
      <c r="BI61" s="305">
        <f t="shared" si="91"/>
        <v>0</v>
      </c>
      <c r="BJ61" s="305">
        <f t="shared" si="91"/>
        <v>0</v>
      </c>
      <c r="BK61" s="305">
        <f t="shared" si="91"/>
        <v>0</v>
      </c>
      <c r="BL61" s="305">
        <f t="shared" si="91"/>
        <v>0</v>
      </c>
      <c r="BM61" s="305">
        <f t="shared" si="91"/>
        <v>0</v>
      </c>
      <c r="BN61" s="305">
        <f t="shared" si="91"/>
        <v>0</v>
      </c>
      <c r="BO61" s="305">
        <f t="shared" si="91"/>
        <v>0</v>
      </c>
      <c r="BP61" s="305">
        <f t="shared" si="91"/>
        <v>0</v>
      </c>
      <c r="BQ61" s="305">
        <f t="shared" si="91"/>
        <v>0</v>
      </c>
      <c r="BR61" s="305">
        <f t="shared" si="91"/>
        <v>0</v>
      </c>
      <c r="BS61" s="305">
        <f t="shared" si="91"/>
        <v>0</v>
      </c>
      <c r="BT61" s="305">
        <f t="shared" ref="BT61:CY61" si="92">BS61</f>
        <v>0</v>
      </c>
      <c r="BU61" s="305">
        <f t="shared" si="92"/>
        <v>0</v>
      </c>
      <c r="BV61" s="305">
        <f t="shared" si="92"/>
        <v>0</v>
      </c>
      <c r="BW61" s="305">
        <f t="shared" si="92"/>
        <v>0</v>
      </c>
      <c r="BX61" s="305">
        <f t="shared" si="92"/>
        <v>0</v>
      </c>
      <c r="BY61" s="305">
        <f t="shared" si="92"/>
        <v>0</v>
      </c>
      <c r="BZ61" s="305">
        <f t="shared" si="92"/>
        <v>0</v>
      </c>
      <c r="CA61" s="305">
        <f t="shared" si="92"/>
        <v>0</v>
      </c>
      <c r="CB61" s="305">
        <f t="shared" si="92"/>
        <v>0</v>
      </c>
      <c r="CC61" s="305">
        <f t="shared" si="92"/>
        <v>0</v>
      </c>
      <c r="CD61" s="305">
        <f t="shared" si="92"/>
        <v>0</v>
      </c>
      <c r="CE61" s="305">
        <f t="shared" si="92"/>
        <v>0</v>
      </c>
      <c r="CF61" s="305">
        <f t="shared" si="92"/>
        <v>0</v>
      </c>
      <c r="CG61" s="305">
        <f t="shared" si="92"/>
        <v>0</v>
      </c>
      <c r="CH61" s="305">
        <f t="shared" si="92"/>
        <v>0</v>
      </c>
      <c r="CI61" s="305">
        <f t="shared" si="92"/>
        <v>0</v>
      </c>
      <c r="CJ61" s="305">
        <f t="shared" si="92"/>
        <v>0</v>
      </c>
      <c r="CK61" s="305">
        <f t="shared" si="92"/>
        <v>0</v>
      </c>
      <c r="CL61" s="305">
        <f t="shared" si="92"/>
        <v>0</v>
      </c>
      <c r="CM61" s="305">
        <f t="shared" si="92"/>
        <v>0</v>
      </c>
      <c r="CN61" s="305">
        <f t="shared" si="92"/>
        <v>0</v>
      </c>
      <c r="CO61" s="305">
        <f t="shared" si="92"/>
        <v>0</v>
      </c>
      <c r="CP61" s="305">
        <f t="shared" si="92"/>
        <v>0</v>
      </c>
      <c r="CQ61" s="305">
        <f t="shared" si="92"/>
        <v>0</v>
      </c>
      <c r="CR61" s="305">
        <f t="shared" si="92"/>
        <v>0</v>
      </c>
      <c r="CS61" s="305">
        <f t="shared" si="92"/>
        <v>0</v>
      </c>
      <c r="CT61" s="305">
        <f t="shared" si="92"/>
        <v>0</v>
      </c>
      <c r="CU61" s="305">
        <f t="shared" si="92"/>
        <v>0</v>
      </c>
      <c r="CV61" s="305">
        <f t="shared" si="92"/>
        <v>0</v>
      </c>
      <c r="CW61" s="305">
        <f t="shared" si="92"/>
        <v>0</v>
      </c>
      <c r="CX61" s="305">
        <f t="shared" si="92"/>
        <v>0</v>
      </c>
      <c r="CY61" s="305">
        <f t="shared" si="92"/>
        <v>0</v>
      </c>
      <c r="CZ61" s="305">
        <f t="shared" ref="CZ61:DV61" si="93">CY61</f>
        <v>0</v>
      </c>
      <c r="DA61" s="305">
        <f t="shared" si="93"/>
        <v>0</v>
      </c>
      <c r="DB61" s="305">
        <f t="shared" si="93"/>
        <v>0</v>
      </c>
      <c r="DC61" s="305">
        <f t="shared" si="93"/>
        <v>0</v>
      </c>
      <c r="DD61" s="305">
        <f t="shared" si="93"/>
        <v>0</v>
      </c>
      <c r="DE61" s="305">
        <f t="shared" si="93"/>
        <v>0</v>
      </c>
      <c r="DF61" s="305">
        <f t="shared" si="93"/>
        <v>0</v>
      </c>
      <c r="DG61" s="305">
        <f t="shared" si="93"/>
        <v>0</v>
      </c>
      <c r="DH61" s="305">
        <f t="shared" si="93"/>
        <v>0</v>
      </c>
      <c r="DI61" s="305">
        <f t="shared" si="93"/>
        <v>0</v>
      </c>
      <c r="DJ61" s="305">
        <f t="shared" si="93"/>
        <v>0</v>
      </c>
      <c r="DK61" s="305">
        <f t="shared" si="93"/>
        <v>0</v>
      </c>
      <c r="DL61" s="305">
        <f t="shared" si="93"/>
        <v>0</v>
      </c>
      <c r="DM61" s="305">
        <f t="shared" si="93"/>
        <v>0</v>
      </c>
      <c r="DN61" s="305">
        <f t="shared" si="93"/>
        <v>0</v>
      </c>
      <c r="DO61" s="305">
        <f t="shared" si="93"/>
        <v>0</v>
      </c>
      <c r="DP61" s="305">
        <f t="shared" si="93"/>
        <v>0</v>
      </c>
      <c r="DQ61" s="305">
        <f t="shared" si="93"/>
        <v>0</v>
      </c>
      <c r="DR61" s="305">
        <f t="shared" si="93"/>
        <v>0</v>
      </c>
      <c r="DS61" s="305">
        <f t="shared" si="93"/>
        <v>0</v>
      </c>
      <c r="DT61" s="305">
        <f t="shared" si="93"/>
        <v>0</v>
      </c>
      <c r="DU61" s="305">
        <f t="shared" si="93"/>
        <v>0</v>
      </c>
      <c r="DV61" s="305">
        <f t="shared" si="93"/>
        <v>0</v>
      </c>
      <c r="DW61" s="174"/>
      <c r="DX61" s="170"/>
    </row>
    <row r="62" spans="1:128" hidden="1" outlineLevel="1" x14ac:dyDescent="0.2">
      <c r="A62" s="168" t="str">
        <f ca="1">Language!A$622</f>
        <v>коэффициент прироста цен к предыдущему периоду</v>
      </c>
      <c r="B62" s="173"/>
      <c r="C62" s="147" t="str">
        <f ca="1">Language!$A$1467</f>
        <v>раз</v>
      </c>
      <c r="D62" s="158"/>
      <c r="F62" s="6" t="s">
        <v>3190</v>
      </c>
      <c r="G62" s="175">
        <f ca="1">IF(G$2=1,1,IF(Prj_Inflation=1,POWER(1+OFFSET(G58,0,-1),Параметры!G$36/360),1))</f>
        <v>1</v>
      </c>
      <c r="H62" s="175">
        <f ca="1">IF(H$2=1,1,IF(Prj_Inflation=1,POWER(1+OFFSET(H58,0,-1),Параметры!H$36/360),1))</f>
        <v>1.0056541453874053</v>
      </c>
      <c r="I62" s="175">
        <f ca="1">IF(I$2=1,1,IF(Prj_Inflation=1,POWER(1+OFFSET(I58,0,-1),Параметры!I$36/360),1))</f>
        <v>1.0056541453874053</v>
      </c>
      <c r="J62" s="175">
        <f ca="1">IF(J$2=1,1,IF(Prj_Inflation=1,POWER(1+OFFSET(J58,0,-1),Параметры!J$36/360),1))</f>
        <v>1.0056541453874053</v>
      </c>
      <c r="K62" s="175">
        <f ca="1">IF(K$2=1,1,IF(Prj_Inflation=1,POWER(1+OFFSET(K58,0,-1),Параметры!K$36/360),1))</f>
        <v>1.0056541453874053</v>
      </c>
      <c r="L62" s="175">
        <f ca="1">IF(L$2=1,1,IF(Prj_Inflation=1,POWER(1+OFFSET(L58,0,-1),Параметры!L$36/360),1))</f>
        <v>1.0056541453874053</v>
      </c>
      <c r="M62" s="175">
        <f ca="1">IF(M$2=1,1,IF(Prj_Inflation=1,POWER(1+OFFSET(M58,0,-1),Параметры!M$36/360),1))</f>
        <v>1.0056541453874053</v>
      </c>
      <c r="N62" s="175">
        <f ca="1">IF(N$2=1,1,IF(Prj_Inflation=1,POWER(1+OFFSET(N58,0,-1),Параметры!N$36/360),1))</f>
        <v>1.0056541453874053</v>
      </c>
      <c r="O62" s="175">
        <f ca="1">IF(O$2=1,1,IF(Prj_Inflation=1,POWER(1+OFFSET(O58,0,-1),Параметры!O$36/360),1))</f>
        <v>1.0056541453874053</v>
      </c>
      <c r="P62" s="175">
        <f ca="1">IF(P$2=1,1,IF(Prj_Inflation=1,POWER(1+OFFSET(P58,0,-1),Параметры!P$36/360),1))</f>
        <v>1.0056541453874053</v>
      </c>
      <c r="Q62" s="175">
        <f ca="1">IF(Q$2=1,1,IF(Prj_Inflation=1,POWER(1+OFFSET(Q58,0,-1),Параметры!Q$36/360),1))</f>
        <v>1.0056541453874053</v>
      </c>
      <c r="R62" s="175">
        <f ca="1">IF(R$2=1,1,IF(Prj_Inflation=1,POWER(1+OFFSET(R58,0,-1),Параметры!R$36/360),1))</f>
        <v>1.0056541453874053</v>
      </c>
      <c r="S62" s="175">
        <f ca="1">IF(S$2=1,1,IF(Prj_Inflation=1,POWER(1+OFFSET(S58,0,-1),Параметры!S$36/360),1))</f>
        <v>1.0056541453874053</v>
      </c>
      <c r="T62" s="175">
        <f ca="1">IF(T$2=1,1,IF(Prj_Inflation=1,POWER(1+OFFSET(T58,0,-1),Параметры!T$36/360),1))</f>
        <v>1.0056541453874053</v>
      </c>
      <c r="U62" s="175">
        <f ca="1">IF(U$2=1,1,IF(Prj_Inflation=1,POWER(1+OFFSET(U58,0,-1),Параметры!U$36/360),1))</f>
        <v>1.0056541453874053</v>
      </c>
      <c r="V62" s="175">
        <f ca="1">IF(V$2=1,1,IF(Prj_Inflation=1,POWER(1+OFFSET(V58,0,-1),Параметры!V$36/360),1))</f>
        <v>1.0056541453874053</v>
      </c>
      <c r="W62" s="175">
        <f ca="1">IF(W$2=1,1,IF(Prj_Inflation=1,POWER(1+OFFSET(W58,0,-1),Параметры!W$36/360),1))</f>
        <v>1.0056541453874053</v>
      </c>
      <c r="X62" s="175">
        <f ca="1">IF(X$2=1,1,IF(Prj_Inflation=1,POWER(1+OFFSET(X58,0,-1),Параметры!X$36/360),1))</f>
        <v>1.0056541453874053</v>
      </c>
      <c r="Y62" s="175">
        <f ca="1">IF(Y$2=1,1,IF(Prj_Inflation=1,POWER(1+OFFSET(Y58,0,-1),Параметры!Y$36/360),1))</f>
        <v>1.0056541453874053</v>
      </c>
      <c r="Z62" s="175">
        <f ca="1">IF(Z$2=1,1,IF(Prj_Inflation=1,POWER(1+OFFSET(Z58,0,-1),Параметры!Z$36/360),1))</f>
        <v>1.0056541453874053</v>
      </c>
      <c r="AA62" s="175">
        <f ca="1">IF(AA$2=1,1,IF(Prj_Inflation=1,POWER(1+OFFSET(AA58,0,-1),Параметры!AA$36/360),1))</f>
        <v>1.0056541453874053</v>
      </c>
      <c r="AB62" s="175">
        <f ca="1">IF(AB$2=1,1,IF(Prj_Inflation=1,POWER(1+OFFSET(AB58,0,-1),Параметры!AB$36/360),1))</f>
        <v>1.0056541453874053</v>
      </c>
      <c r="AC62" s="175">
        <f ca="1">IF(AC$2=1,1,IF(Prj_Inflation=1,POWER(1+OFFSET(AC58,0,-1),Параметры!AC$36/360),1))</f>
        <v>1.0056541453874053</v>
      </c>
      <c r="AD62" s="175">
        <f ca="1">IF(AD$2=1,1,IF(Prj_Inflation=1,POWER(1+OFFSET(AD58,0,-1),Параметры!AD$36/360),1))</f>
        <v>1.0056541453874053</v>
      </c>
      <c r="AE62" s="175">
        <f ca="1">IF(AE$2=1,1,IF(Prj_Inflation=1,POWER(1+OFFSET(AE58,0,-1),Параметры!AE$36/360),1))</f>
        <v>1.0056541453874053</v>
      </c>
      <c r="AF62" s="175">
        <f ca="1">IF(AF$2=1,1,IF(Prj_Inflation=1,POWER(1+OFFSET(AF58,0,-1),Параметры!AF$36/360),1))</f>
        <v>1.0056541453874053</v>
      </c>
      <c r="AG62" s="175">
        <f ca="1">IF(AG$2=1,1,IF(Prj_Inflation=1,POWER(1+OFFSET(AG58,0,-1),Параметры!AG$36/360),1))</f>
        <v>1.0056541453874053</v>
      </c>
      <c r="AH62" s="175">
        <f ca="1">IF(AH$2=1,1,IF(Prj_Inflation=1,POWER(1+OFFSET(AH58,0,-1),Параметры!AH$36/360),1))</f>
        <v>1.0056541453874053</v>
      </c>
      <c r="AI62" s="175">
        <f ca="1">IF(AI$2=1,1,IF(Prj_Inflation=1,POWER(1+OFFSET(AI58,0,-1),Параметры!AI$36/360),1))</f>
        <v>1.0056541453874053</v>
      </c>
      <c r="AJ62" s="175">
        <f ca="1">IF(AJ$2=1,1,IF(Prj_Inflation=1,POWER(1+OFFSET(AJ58,0,-1),Параметры!AJ$36/360),1))</f>
        <v>1.0056541453874053</v>
      </c>
      <c r="AK62" s="175">
        <f ca="1">IF(AK$2=1,1,IF(Prj_Inflation=1,POWER(1+OFFSET(AK58,0,-1),Параметры!AK$36/360),1))</f>
        <v>1.0056541453874053</v>
      </c>
      <c r="AL62" s="175">
        <f ca="1">IF(AL$2=1,1,IF(Prj_Inflation=1,POWER(1+OFFSET(AL58,0,-1),Параметры!AL$36/360),1))</f>
        <v>1.0056541453874053</v>
      </c>
      <c r="AM62" s="175">
        <f ca="1">IF(AM$2=1,1,IF(Prj_Inflation=1,POWER(1+OFFSET(AM58,0,-1),Параметры!AM$36/360),1))</f>
        <v>1.0056541453874053</v>
      </c>
      <c r="AN62" s="175">
        <f ca="1">IF(AN$2=1,1,IF(Prj_Inflation=1,POWER(1+OFFSET(AN58,0,-1),Параметры!AN$36/360),1))</f>
        <v>1.0056541453874053</v>
      </c>
      <c r="AO62" s="175">
        <f ca="1">IF(AO$2=1,1,IF(Prj_Inflation=1,POWER(1+OFFSET(AO58,0,-1),Параметры!AO$36/360),1))</f>
        <v>1.0056541453874053</v>
      </c>
      <c r="AP62" s="175">
        <f ca="1">IF(AP$2=1,1,IF(Prj_Inflation=1,POWER(1+OFFSET(AP58,0,-1),Параметры!AP$36/360),1))</f>
        <v>1.0056541453874053</v>
      </c>
      <c r="AQ62" s="175">
        <f ca="1">IF(AQ$2=1,1,IF(Prj_Inflation=1,POWER(1+OFFSET(AQ58,0,-1),Параметры!AQ$36/360),1))</f>
        <v>1.0056541453874053</v>
      </c>
      <c r="AR62" s="175">
        <f ca="1">IF(AR$2=1,1,IF(Prj_Inflation=1,POWER(1+OFFSET(AR58,0,-1),Параметры!AR$36/360),1))</f>
        <v>1.0056541453874053</v>
      </c>
      <c r="AS62" s="175">
        <f ca="1">IF(AS$2=1,1,IF(Prj_Inflation=1,POWER(1+OFFSET(AS58,0,-1),Параметры!AS$36/360),1))</f>
        <v>1.0056541453874053</v>
      </c>
      <c r="AT62" s="175">
        <f ca="1">IF(AT$2=1,1,IF(Prj_Inflation=1,POWER(1+OFFSET(AT58,0,-1),Параметры!AT$36/360),1))</f>
        <v>1.0056541453874053</v>
      </c>
      <c r="AU62" s="175">
        <f ca="1">IF(AU$2=1,1,IF(Prj_Inflation=1,POWER(1+OFFSET(AU58,0,-1),Параметры!AU$36/360),1))</f>
        <v>1.0056541453874053</v>
      </c>
      <c r="AV62" s="175">
        <f ca="1">IF(AV$2=1,1,IF(Prj_Inflation=1,POWER(1+OFFSET(AV58,0,-1),Параметры!AV$36/360),1))</f>
        <v>1.0056541453874053</v>
      </c>
      <c r="AW62" s="175">
        <f ca="1">IF(AW$2=1,1,IF(Prj_Inflation=1,POWER(1+OFFSET(AW58,0,-1),Параметры!AW$36/360),1))</f>
        <v>1.0056541453874053</v>
      </c>
      <c r="AX62" s="175">
        <f ca="1">IF(AX$2=1,1,IF(Prj_Inflation=1,POWER(1+OFFSET(AX58,0,-1),Параметры!AX$36/360),1))</f>
        <v>1.0056541453874053</v>
      </c>
      <c r="AY62" s="175">
        <f ca="1">IF(AY$2=1,1,IF(Prj_Inflation=1,POWER(1+OFFSET(AY58,0,-1),Параметры!AY$36/360),1))</f>
        <v>1.0056541453874053</v>
      </c>
      <c r="AZ62" s="175">
        <f ca="1">IF(AZ$2=1,1,IF(Prj_Inflation=1,POWER(1+OFFSET(AZ58,0,-1),Параметры!AZ$36/360),1))</f>
        <v>1.0056541453874053</v>
      </c>
      <c r="BA62" s="175">
        <f ca="1">IF(BA$2=1,1,IF(Prj_Inflation=1,POWER(1+OFFSET(BA58,0,-1),Параметры!BA$36/360),1))</f>
        <v>1.0056541453874053</v>
      </c>
      <c r="BB62" s="175">
        <f ca="1">IF(BB$2=1,1,IF(Prj_Inflation=1,POWER(1+OFFSET(BB58,0,-1),Параметры!BB$36/360),1))</f>
        <v>1.0056541453874053</v>
      </c>
      <c r="BC62" s="175">
        <f ca="1">IF(BC$2=1,1,IF(Prj_Inflation=1,POWER(1+OFFSET(BC58,0,-1),Параметры!BC$36/360),1))</f>
        <v>1.0056541453874053</v>
      </c>
      <c r="BD62" s="175">
        <f ca="1">IF(BD$2=1,1,IF(Prj_Inflation=1,POWER(1+OFFSET(BD58,0,-1),Параметры!BD$36/360),1))</f>
        <v>1.0056541453874053</v>
      </c>
      <c r="BE62" s="175">
        <f ca="1">IF(BE$2=1,1,IF(Prj_Inflation=1,POWER(1+OFFSET(BE58,0,-1),Параметры!BE$36/360),1))</f>
        <v>1.0056541453874053</v>
      </c>
      <c r="BF62" s="175">
        <f ca="1">IF(BF$2=1,1,IF(Prj_Inflation=1,POWER(1+OFFSET(BF58,0,-1),Параметры!BF$36/360),1))</f>
        <v>1.0056541453874053</v>
      </c>
      <c r="BG62" s="175">
        <f ca="1">IF(BG$2=1,1,IF(Prj_Inflation=1,POWER(1+OFFSET(BG58,0,-1),Параметры!BG$36/360),1))</f>
        <v>1.0056541453874053</v>
      </c>
      <c r="BH62" s="175">
        <f ca="1">IF(BH$2=1,1,IF(Prj_Inflation=1,POWER(1+OFFSET(BH58,0,-1),Параметры!BH$36/360),1))</f>
        <v>1.0056541453874053</v>
      </c>
      <c r="BI62" s="175">
        <f ca="1">IF(BI$2=1,1,IF(Prj_Inflation=1,POWER(1+OFFSET(BI58,0,-1),Параметры!BI$36/360),1))</f>
        <v>1.0056541453874053</v>
      </c>
      <c r="BJ62" s="175">
        <f ca="1">IF(BJ$2=1,1,IF(Prj_Inflation=1,POWER(1+OFFSET(BJ58,0,-1),Параметры!BJ$36/360),1))</f>
        <v>1.0056541453874053</v>
      </c>
      <c r="BK62" s="175">
        <f ca="1">IF(BK$2=1,1,IF(Prj_Inflation=1,POWER(1+OFFSET(BK58,0,-1),Параметры!BK$36/360),1))</f>
        <v>1.0056541453874053</v>
      </c>
      <c r="BL62" s="175">
        <f ca="1">IF(BL$2=1,1,IF(Prj_Inflation=1,POWER(1+OFFSET(BL58,0,-1),Параметры!BL$36/360),1))</f>
        <v>1.0056541453874053</v>
      </c>
      <c r="BM62" s="175">
        <f ca="1">IF(BM$2=1,1,IF(Prj_Inflation=1,POWER(1+OFFSET(BM58,0,-1),Параметры!BM$36/360),1))</f>
        <v>1.0056541453874053</v>
      </c>
      <c r="BN62" s="175">
        <f ca="1">IF(BN$2=1,1,IF(Prj_Inflation=1,POWER(1+OFFSET(BN58,0,-1),Параметры!BN$36/360),1))</f>
        <v>1.0056541453874053</v>
      </c>
      <c r="BO62" s="175">
        <f ca="1">IF(BO$2=1,1,IF(Prj_Inflation=1,POWER(1+OFFSET(BO58,0,-1),Параметры!BO$36/360),1))</f>
        <v>1.0056541453874053</v>
      </c>
      <c r="BP62" s="175">
        <f ca="1">IF(BP$2=1,1,IF(Prj_Inflation=1,POWER(1+OFFSET(BP58,0,-1),Параметры!BP$36/360),1))</f>
        <v>1.0056541453874053</v>
      </c>
      <c r="BQ62" s="175">
        <f ca="1">IF(BQ$2=1,1,IF(Prj_Inflation=1,POWER(1+OFFSET(BQ58,0,-1),Параметры!BQ$36/360),1))</f>
        <v>1.0056541453874053</v>
      </c>
      <c r="BR62" s="175">
        <f ca="1">IF(BR$2=1,1,IF(Prj_Inflation=1,POWER(1+OFFSET(BR58,0,-1),Параметры!BR$36/360),1))</f>
        <v>1.0056541453874053</v>
      </c>
      <c r="BS62" s="175">
        <f ca="1">IF(BS$2=1,1,IF(Prj_Inflation=1,POWER(1+OFFSET(BS58,0,-1),Параметры!BS$36/360),1))</f>
        <v>1.0056541453874053</v>
      </c>
      <c r="BT62" s="175">
        <f ca="1">IF(BT$2=1,1,IF(Prj_Inflation=1,POWER(1+OFFSET(BT58,0,-1),Параметры!BT$36/360),1))</f>
        <v>1.0056541453874053</v>
      </c>
      <c r="BU62" s="175">
        <f ca="1">IF(BU$2=1,1,IF(Prj_Inflation=1,POWER(1+OFFSET(BU58,0,-1),Параметры!BU$36/360),1))</f>
        <v>1.0056541453874053</v>
      </c>
      <c r="BV62" s="175">
        <f ca="1">IF(BV$2=1,1,IF(Prj_Inflation=1,POWER(1+OFFSET(BV58,0,-1),Параметры!BV$36/360),1))</f>
        <v>1.0056541453874053</v>
      </c>
      <c r="BW62" s="175">
        <f ca="1">IF(BW$2=1,1,IF(Prj_Inflation=1,POWER(1+OFFSET(BW58,0,-1),Параметры!BW$36/360),1))</f>
        <v>1.0056541453874053</v>
      </c>
      <c r="BX62" s="175">
        <f ca="1">IF(BX$2=1,1,IF(Prj_Inflation=1,POWER(1+OFFSET(BX58,0,-1),Параметры!BX$36/360),1))</f>
        <v>1.0056541453874053</v>
      </c>
      <c r="BY62" s="175">
        <f ca="1">IF(BY$2=1,1,IF(Prj_Inflation=1,POWER(1+OFFSET(BY58,0,-1),Параметры!BY$36/360),1))</f>
        <v>1.0056541453874053</v>
      </c>
      <c r="BZ62" s="175">
        <f ca="1">IF(BZ$2=1,1,IF(Prj_Inflation=1,POWER(1+OFFSET(BZ58,0,-1),Параметры!BZ$36/360),1))</f>
        <v>1.0056541453874053</v>
      </c>
      <c r="CA62" s="175">
        <f ca="1">IF(CA$2=1,1,IF(Prj_Inflation=1,POWER(1+OFFSET(CA58,0,-1),Параметры!CA$36/360),1))</f>
        <v>1.0056541453874053</v>
      </c>
      <c r="CB62" s="175">
        <f ca="1">IF(CB$2=1,1,IF(Prj_Inflation=1,POWER(1+OFFSET(CB58,0,-1),Параметры!CB$36/360),1))</f>
        <v>1.0056541453874053</v>
      </c>
      <c r="CC62" s="175">
        <f ca="1">IF(CC$2=1,1,IF(Prj_Inflation=1,POWER(1+OFFSET(CC58,0,-1),Параметры!CC$36/360),1))</f>
        <v>1.0056541453874053</v>
      </c>
      <c r="CD62" s="175">
        <f ca="1">IF(CD$2=1,1,IF(Prj_Inflation=1,POWER(1+OFFSET(CD58,0,-1),Параметры!CD$36/360),1))</f>
        <v>1.0056541453874053</v>
      </c>
      <c r="CE62" s="175">
        <f ca="1">IF(CE$2=1,1,IF(Prj_Inflation=1,POWER(1+OFFSET(CE58,0,-1),Параметры!CE$36/360),1))</f>
        <v>1.0056541453874053</v>
      </c>
      <c r="CF62" s="175">
        <f ca="1">IF(CF$2=1,1,IF(Prj_Inflation=1,POWER(1+OFFSET(CF58,0,-1),Параметры!CF$36/360),1))</f>
        <v>1.0056541453874053</v>
      </c>
      <c r="CG62" s="175">
        <f ca="1">IF(CG$2=1,1,IF(Prj_Inflation=1,POWER(1+OFFSET(CG58,0,-1),Параметры!CG$36/360),1))</f>
        <v>1.0056541453874053</v>
      </c>
      <c r="CH62" s="175">
        <f ca="1">IF(CH$2=1,1,IF(Prj_Inflation=1,POWER(1+OFFSET(CH58,0,-1),Параметры!CH$36/360),1))</f>
        <v>1.0056541453874053</v>
      </c>
      <c r="CI62" s="175">
        <f ca="1">IF(CI$2=1,1,IF(Prj_Inflation=1,POWER(1+OFFSET(CI58,0,-1),Параметры!CI$36/360),1))</f>
        <v>1.0056541453874053</v>
      </c>
      <c r="CJ62" s="175">
        <f ca="1">IF(CJ$2=1,1,IF(Prj_Inflation=1,POWER(1+OFFSET(CJ58,0,-1),Параметры!CJ$36/360),1))</f>
        <v>1.0056541453874053</v>
      </c>
      <c r="CK62" s="175">
        <f ca="1">IF(CK$2=1,1,IF(Prj_Inflation=1,POWER(1+OFFSET(CK58,0,-1),Параметры!CK$36/360),1))</f>
        <v>1.0056541453874053</v>
      </c>
      <c r="CL62" s="175">
        <f ca="1">IF(CL$2=1,1,IF(Prj_Inflation=1,POWER(1+OFFSET(CL58,0,-1),Параметры!CL$36/360),1))</f>
        <v>1.0056541453874053</v>
      </c>
      <c r="CM62" s="175">
        <f ca="1">IF(CM$2=1,1,IF(Prj_Inflation=1,POWER(1+OFFSET(CM58,0,-1),Параметры!CM$36/360),1))</f>
        <v>1.0056541453874053</v>
      </c>
      <c r="CN62" s="175">
        <f ca="1">IF(CN$2=1,1,IF(Prj_Inflation=1,POWER(1+OFFSET(CN58,0,-1),Параметры!CN$36/360),1))</f>
        <v>1.0056541453874053</v>
      </c>
      <c r="CO62" s="175">
        <f ca="1">IF(CO$2=1,1,IF(Prj_Inflation=1,POWER(1+OFFSET(CO58,0,-1),Параметры!CO$36/360),1))</f>
        <v>1.0056541453874053</v>
      </c>
      <c r="CP62" s="175">
        <f ca="1">IF(CP$2=1,1,IF(Prj_Inflation=1,POWER(1+OFFSET(CP58,0,-1),Параметры!CP$36/360),1))</f>
        <v>1.0056541453874053</v>
      </c>
      <c r="CQ62" s="175">
        <f ca="1">IF(CQ$2=1,1,IF(Prj_Inflation=1,POWER(1+OFFSET(CQ58,0,-1),Параметры!CQ$36/360),1))</f>
        <v>1.0056541453874053</v>
      </c>
      <c r="CR62" s="175">
        <f ca="1">IF(CR$2=1,1,IF(Prj_Inflation=1,POWER(1+OFFSET(CR58,0,-1),Параметры!CR$36/360),1))</f>
        <v>1.0056541453874053</v>
      </c>
      <c r="CS62" s="175">
        <f ca="1">IF(CS$2=1,1,IF(Prj_Inflation=1,POWER(1+OFFSET(CS58,0,-1),Параметры!CS$36/360),1))</f>
        <v>1.0056541453874053</v>
      </c>
      <c r="CT62" s="175">
        <f ca="1">IF(CT$2=1,1,IF(Prj_Inflation=1,POWER(1+OFFSET(CT58,0,-1),Параметры!CT$36/360),1))</f>
        <v>1.0056541453874053</v>
      </c>
      <c r="CU62" s="175">
        <f ca="1">IF(CU$2=1,1,IF(Prj_Inflation=1,POWER(1+OFFSET(CU58,0,-1),Параметры!CU$36/360),1))</f>
        <v>1.0056541453874053</v>
      </c>
      <c r="CV62" s="175">
        <f ca="1">IF(CV$2=1,1,IF(Prj_Inflation=1,POWER(1+OFFSET(CV58,0,-1),Параметры!CV$36/360),1))</f>
        <v>1.0056541453874053</v>
      </c>
      <c r="CW62" s="175">
        <f ca="1">IF(CW$2=1,1,IF(Prj_Inflation=1,POWER(1+OFFSET(CW58,0,-1),Параметры!CW$36/360),1))</f>
        <v>1.0056541453874053</v>
      </c>
      <c r="CX62" s="175">
        <f ca="1">IF(CX$2=1,1,IF(Prj_Inflation=1,POWER(1+OFFSET(CX58,0,-1),Параметры!CX$36/360),1))</f>
        <v>1.0056541453874053</v>
      </c>
      <c r="CY62" s="175">
        <f ca="1">IF(CY$2=1,1,IF(Prj_Inflation=1,POWER(1+OFFSET(CY58,0,-1),Параметры!CY$36/360),1))</f>
        <v>1.0056541453874053</v>
      </c>
      <c r="CZ62" s="175">
        <f ca="1">IF(CZ$2=1,1,IF(Prj_Inflation=1,POWER(1+OFFSET(CZ58,0,-1),Параметры!CZ$36/360),1))</f>
        <v>1.0056541453874053</v>
      </c>
      <c r="DA62" s="175">
        <f ca="1">IF(DA$2=1,1,IF(Prj_Inflation=1,POWER(1+OFFSET(DA58,0,-1),Параметры!DA$36/360),1))</f>
        <v>1.0056541453874053</v>
      </c>
      <c r="DB62" s="175">
        <f ca="1">IF(DB$2=1,1,IF(Prj_Inflation=1,POWER(1+OFFSET(DB58,0,-1),Параметры!DB$36/360),1))</f>
        <v>1.0056541453874053</v>
      </c>
      <c r="DC62" s="175">
        <f ca="1">IF(DC$2=1,1,IF(Prj_Inflation=1,POWER(1+OFFSET(DC58,0,-1),Параметры!DC$36/360),1))</f>
        <v>1.0056541453874053</v>
      </c>
      <c r="DD62" s="175">
        <f ca="1">IF(DD$2=1,1,IF(Prj_Inflation=1,POWER(1+OFFSET(DD58,0,-1),Параметры!DD$36/360),1))</f>
        <v>1.0056541453874053</v>
      </c>
      <c r="DE62" s="175">
        <f ca="1">IF(DE$2=1,1,IF(Prj_Inflation=1,POWER(1+OFFSET(DE58,0,-1),Параметры!DE$36/360),1))</f>
        <v>1.0056541453874053</v>
      </c>
      <c r="DF62" s="175">
        <f ca="1">IF(DF$2=1,1,IF(Prj_Inflation=1,POWER(1+OFFSET(DF58,0,-1),Параметры!DF$36/360),1))</f>
        <v>1.0056541453874053</v>
      </c>
      <c r="DG62" s="175">
        <f ca="1">IF(DG$2=1,1,IF(Prj_Inflation=1,POWER(1+OFFSET(DG58,0,-1),Параметры!DG$36/360),1))</f>
        <v>1.0056541453874053</v>
      </c>
      <c r="DH62" s="175">
        <f ca="1">IF(DH$2=1,1,IF(Prj_Inflation=1,POWER(1+OFFSET(DH58,0,-1),Параметры!DH$36/360),1))</f>
        <v>1.0056541453874053</v>
      </c>
      <c r="DI62" s="175">
        <f ca="1">IF(DI$2=1,1,IF(Prj_Inflation=1,POWER(1+OFFSET(DI58,0,-1),Параметры!DI$36/360),1))</f>
        <v>1.0056541453874053</v>
      </c>
      <c r="DJ62" s="175">
        <f ca="1">IF(DJ$2=1,1,IF(Prj_Inflation=1,POWER(1+OFFSET(DJ58,0,-1),Параметры!DJ$36/360),1))</f>
        <v>1.0056541453874053</v>
      </c>
      <c r="DK62" s="175">
        <f ca="1">IF(DK$2=1,1,IF(Prj_Inflation=1,POWER(1+OFFSET(DK58,0,-1),Параметры!DK$36/360),1))</f>
        <v>1.0056541453874053</v>
      </c>
      <c r="DL62" s="175">
        <f ca="1">IF(DL$2=1,1,IF(Prj_Inflation=1,POWER(1+OFFSET(DL58,0,-1),Параметры!DL$36/360),1))</f>
        <v>1.0056541453874053</v>
      </c>
      <c r="DM62" s="175">
        <f ca="1">IF(DM$2=1,1,IF(Prj_Inflation=1,POWER(1+OFFSET(DM58,0,-1),Параметры!DM$36/360),1))</f>
        <v>1.0056541453874053</v>
      </c>
      <c r="DN62" s="175">
        <f ca="1">IF(DN$2=1,1,IF(Prj_Inflation=1,POWER(1+OFFSET(DN58,0,-1),Параметры!DN$36/360),1))</f>
        <v>1.0056541453874053</v>
      </c>
      <c r="DO62" s="175">
        <f ca="1">IF(DO$2=1,1,IF(Prj_Inflation=1,POWER(1+OFFSET(DO58,0,-1),Параметры!DO$36/360),1))</f>
        <v>1.0056541453874053</v>
      </c>
      <c r="DP62" s="175">
        <f ca="1">IF(DP$2=1,1,IF(Prj_Inflation=1,POWER(1+OFFSET(DP58,0,-1),Параметры!DP$36/360),1))</f>
        <v>1.0056541453874053</v>
      </c>
      <c r="DQ62" s="175">
        <f ca="1">IF(DQ$2=1,1,IF(Prj_Inflation=1,POWER(1+OFFSET(DQ58,0,-1),Параметры!DQ$36/360),1))</f>
        <v>1.0056541453874053</v>
      </c>
      <c r="DR62" s="175">
        <f ca="1">IF(DR$2=1,1,IF(Prj_Inflation=1,POWER(1+OFFSET(DR58,0,-1),Параметры!DR$36/360),1))</f>
        <v>1.0056541453874053</v>
      </c>
      <c r="DS62" s="175">
        <f ca="1">IF(DS$2=1,1,IF(Prj_Inflation=1,POWER(1+OFFSET(DS58,0,-1),Параметры!DS$36/360),1))</f>
        <v>1.0056541453874053</v>
      </c>
      <c r="DT62" s="175">
        <f ca="1">IF(DT$2=1,1,IF(Prj_Inflation=1,POWER(1+OFFSET(DT58,0,-1),Параметры!DT$36/360),1))</f>
        <v>1.0056541453874053</v>
      </c>
      <c r="DU62" s="175">
        <f ca="1">IF(DU$2=1,1,IF(Prj_Inflation=1,POWER(1+OFFSET(DU58,0,-1),Параметры!DU$36/360),1))</f>
        <v>1.0056541453874053</v>
      </c>
      <c r="DV62" s="175">
        <f ca="1">IF(DV$2=1,1,IF(Prj_Inflation=1,POWER(1+OFFSET(DV58,0,-1),Параметры!DV$36/360),1))</f>
        <v>1.0056541453874053</v>
      </c>
      <c r="DW62" s="175"/>
      <c r="DX62" s="170"/>
    </row>
    <row r="63" spans="1:128" hidden="1" outlineLevel="1" x14ac:dyDescent="0.2">
      <c r="A63" s="168" t="str">
        <f ca="1">Language!A$1476</f>
        <v>индексировать в начале года</v>
      </c>
      <c r="B63" s="306">
        <v>0</v>
      </c>
      <c r="C63" s="147" t="str">
        <f ca="1">IF(B63=1,Language!$A$1465,Language!$A$1466)</f>
        <v>Нет</v>
      </c>
      <c r="D63" s="158"/>
      <c r="F63" s="6" t="s">
        <v>3328</v>
      </c>
      <c r="G63" s="176" t="str">
        <f ca="1">IF(Prj_Inflation=1,IF($B63=1,IF(G$2=1,1,IF(Параметры!G$35=1,1+OFFSET(G58,0,-1),1)),"-"),1)</f>
        <v>-</v>
      </c>
      <c r="H63" s="176" t="str">
        <f ca="1">IF(Prj_Inflation=1,IF($B63=1,IF(H$2=1,1,IF(Параметры!H$35=1,1+OFFSET(H58,0,-1),1)),"-"),1)</f>
        <v>-</v>
      </c>
      <c r="I63" s="176" t="str">
        <f ca="1">IF(Prj_Inflation=1,IF($B63=1,IF(I$2=1,1,IF(Параметры!I$35=1,1+OFFSET(I58,0,-1),1)),"-"),1)</f>
        <v>-</v>
      </c>
      <c r="J63" s="176" t="str">
        <f ca="1">IF(Prj_Inflation=1,IF($B63=1,IF(J$2=1,1,IF(Параметры!J$35=1,1+OFFSET(J58,0,-1),1)),"-"),1)</f>
        <v>-</v>
      </c>
      <c r="K63" s="176" t="str">
        <f ca="1">IF(Prj_Inflation=1,IF($B63=1,IF(K$2=1,1,IF(Параметры!K$35=1,1+OFFSET(K58,0,-1),1)),"-"),1)</f>
        <v>-</v>
      </c>
      <c r="L63" s="176" t="str">
        <f ca="1">IF(Prj_Inflation=1,IF($B63=1,IF(L$2=1,1,IF(Параметры!L$35=1,1+OFFSET(L58,0,-1),1)),"-"),1)</f>
        <v>-</v>
      </c>
      <c r="M63" s="176" t="str">
        <f ca="1">IF(Prj_Inflation=1,IF($B63=1,IF(M$2=1,1,IF(Параметры!M$35=1,1+OFFSET(M58,0,-1),1)),"-"),1)</f>
        <v>-</v>
      </c>
      <c r="N63" s="176" t="str">
        <f ca="1">IF(Prj_Inflation=1,IF($B63=1,IF(N$2=1,1,IF(Параметры!N$35=1,1+OFFSET(N58,0,-1),1)),"-"),1)</f>
        <v>-</v>
      </c>
      <c r="O63" s="176" t="str">
        <f ca="1">IF(Prj_Inflation=1,IF($B63=1,IF(O$2=1,1,IF(Параметры!O$35=1,1+OFFSET(O58,0,-1),1)),"-"),1)</f>
        <v>-</v>
      </c>
      <c r="P63" s="176" t="str">
        <f ca="1">IF(Prj_Inflation=1,IF($B63=1,IF(P$2=1,1,IF(Параметры!P$35=1,1+OFFSET(P58,0,-1),1)),"-"),1)</f>
        <v>-</v>
      </c>
      <c r="Q63" s="176" t="str">
        <f ca="1">IF(Prj_Inflation=1,IF($B63=1,IF(Q$2=1,1,IF(Параметры!Q$35=1,1+OFFSET(Q58,0,-1),1)),"-"),1)</f>
        <v>-</v>
      </c>
      <c r="R63" s="176" t="str">
        <f ca="1">IF(Prj_Inflation=1,IF($B63=1,IF(R$2=1,1,IF(Параметры!R$35=1,1+OFFSET(R58,0,-1),1)),"-"),1)</f>
        <v>-</v>
      </c>
      <c r="S63" s="176" t="str">
        <f ca="1">IF(Prj_Inflation=1,IF($B63=1,IF(S$2=1,1,IF(Параметры!S$35=1,1+OFFSET(S58,0,-1),1)),"-"),1)</f>
        <v>-</v>
      </c>
      <c r="T63" s="176" t="str">
        <f ca="1">IF(Prj_Inflation=1,IF($B63=1,IF(T$2=1,1,IF(Параметры!T$35=1,1+OFFSET(T58,0,-1),1)),"-"),1)</f>
        <v>-</v>
      </c>
      <c r="U63" s="176" t="str">
        <f ca="1">IF(Prj_Inflation=1,IF($B63=1,IF(U$2=1,1,IF(Параметры!U$35=1,1+OFFSET(U58,0,-1),1)),"-"),1)</f>
        <v>-</v>
      </c>
      <c r="V63" s="176" t="str">
        <f ca="1">IF(Prj_Inflation=1,IF($B63=1,IF(V$2=1,1,IF(Параметры!V$35=1,1+OFFSET(V58,0,-1),1)),"-"),1)</f>
        <v>-</v>
      </c>
      <c r="W63" s="176" t="str">
        <f ca="1">IF(Prj_Inflation=1,IF($B63=1,IF(W$2=1,1,IF(Параметры!W$35=1,1+OFFSET(W58,0,-1),1)),"-"),1)</f>
        <v>-</v>
      </c>
      <c r="X63" s="176" t="str">
        <f ca="1">IF(Prj_Inflation=1,IF($B63=1,IF(X$2=1,1,IF(Параметры!X$35=1,1+OFFSET(X58,0,-1),1)),"-"),1)</f>
        <v>-</v>
      </c>
      <c r="Y63" s="176" t="str">
        <f ca="1">IF(Prj_Inflation=1,IF($B63=1,IF(Y$2=1,1,IF(Параметры!Y$35=1,1+OFFSET(Y58,0,-1),1)),"-"),1)</f>
        <v>-</v>
      </c>
      <c r="Z63" s="176" t="str">
        <f ca="1">IF(Prj_Inflation=1,IF($B63=1,IF(Z$2=1,1,IF(Параметры!Z$35=1,1+OFFSET(Z58,0,-1),1)),"-"),1)</f>
        <v>-</v>
      </c>
      <c r="AA63" s="176" t="str">
        <f ca="1">IF(Prj_Inflation=1,IF($B63=1,IF(AA$2=1,1,IF(Параметры!AA$35=1,1+OFFSET(AA58,0,-1),1)),"-"),1)</f>
        <v>-</v>
      </c>
      <c r="AB63" s="176" t="str">
        <f ca="1">IF(Prj_Inflation=1,IF($B63=1,IF(AB$2=1,1,IF(Параметры!AB$35=1,1+OFFSET(AB58,0,-1),1)),"-"),1)</f>
        <v>-</v>
      </c>
      <c r="AC63" s="176" t="str">
        <f ca="1">IF(Prj_Inflation=1,IF($B63=1,IF(AC$2=1,1,IF(Параметры!AC$35=1,1+OFFSET(AC58,0,-1),1)),"-"),1)</f>
        <v>-</v>
      </c>
      <c r="AD63" s="176" t="str">
        <f ca="1">IF(Prj_Inflation=1,IF($B63=1,IF(AD$2=1,1,IF(Параметры!AD$35=1,1+OFFSET(AD58,0,-1),1)),"-"),1)</f>
        <v>-</v>
      </c>
      <c r="AE63" s="176" t="str">
        <f ca="1">IF(Prj_Inflation=1,IF($B63=1,IF(AE$2=1,1,IF(Параметры!AE$35=1,1+OFFSET(AE58,0,-1),1)),"-"),1)</f>
        <v>-</v>
      </c>
      <c r="AF63" s="176" t="str">
        <f ca="1">IF(Prj_Inflation=1,IF($B63=1,IF(AF$2=1,1,IF(Параметры!AF$35=1,1+OFFSET(AF58,0,-1),1)),"-"),1)</f>
        <v>-</v>
      </c>
      <c r="AG63" s="176" t="str">
        <f ca="1">IF(Prj_Inflation=1,IF($B63=1,IF(AG$2=1,1,IF(Параметры!AG$35=1,1+OFFSET(AG58,0,-1),1)),"-"),1)</f>
        <v>-</v>
      </c>
      <c r="AH63" s="176" t="str">
        <f ca="1">IF(Prj_Inflation=1,IF($B63=1,IF(AH$2=1,1,IF(Параметры!AH$35=1,1+OFFSET(AH58,0,-1),1)),"-"),1)</f>
        <v>-</v>
      </c>
      <c r="AI63" s="176" t="str">
        <f ca="1">IF(Prj_Inflation=1,IF($B63=1,IF(AI$2=1,1,IF(Параметры!AI$35=1,1+OFFSET(AI58,0,-1),1)),"-"),1)</f>
        <v>-</v>
      </c>
      <c r="AJ63" s="176" t="str">
        <f ca="1">IF(Prj_Inflation=1,IF($B63=1,IF(AJ$2=1,1,IF(Параметры!AJ$35=1,1+OFFSET(AJ58,0,-1),1)),"-"),1)</f>
        <v>-</v>
      </c>
      <c r="AK63" s="176" t="str">
        <f ca="1">IF(Prj_Inflation=1,IF($B63=1,IF(AK$2=1,1,IF(Параметры!AK$35=1,1+OFFSET(AK58,0,-1),1)),"-"),1)</f>
        <v>-</v>
      </c>
      <c r="AL63" s="176" t="str">
        <f ca="1">IF(Prj_Inflation=1,IF($B63=1,IF(AL$2=1,1,IF(Параметры!AL$35=1,1+OFFSET(AL58,0,-1),1)),"-"),1)</f>
        <v>-</v>
      </c>
      <c r="AM63" s="176" t="str">
        <f ca="1">IF(Prj_Inflation=1,IF($B63=1,IF(AM$2=1,1,IF(Параметры!AM$35=1,1+OFFSET(AM58,0,-1),1)),"-"),1)</f>
        <v>-</v>
      </c>
      <c r="AN63" s="176" t="str">
        <f ca="1">IF(Prj_Inflation=1,IF($B63=1,IF(AN$2=1,1,IF(Параметры!AN$35=1,1+OFFSET(AN58,0,-1),1)),"-"),1)</f>
        <v>-</v>
      </c>
      <c r="AO63" s="176" t="str">
        <f ca="1">IF(Prj_Inflation=1,IF($B63=1,IF(AO$2=1,1,IF(Параметры!AO$35=1,1+OFFSET(AO58,0,-1),1)),"-"),1)</f>
        <v>-</v>
      </c>
      <c r="AP63" s="176" t="str">
        <f ca="1">IF(Prj_Inflation=1,IF($B63=1,IF(AP$2=1,1,IF(Параметры!AP$35=1,1+OFFSET(AP58,0,-1),1)),"-"),1)</f>
        <v>-</v>
      </c>
      <c r="AQ63" s="176" t="str">
        <f ca="1">IF(Prj_Inflation=1,IF($B63=1,IF(AQ$2=1,1,IF(Параметры!AQ$35=1,1+OFFSET(AQ58,0,-1),1)),"-"),1)</f>
        <v>-</v>
      </c>
      <c r="AR63" s="176" t="str">
        <f ca="1">IF(Prj_Inflation=1,IF($B63=1,IF(AR$2=1,1,IF(Параметры!AR$35=1,1+OFFSET(AR58,0,-1),1)),"-"),1)</f>
        <v>-</v>
      </c>
      <c r="AS63" s="176" t="str">
        <f ca="1">IF(Prj_Inflation=1,IF($B63=1,IF(AS$2=1,1,IF(Параметры!AS$35=1,1+OFFSET(AS58,0,-1),1)),"-"),1)</f>
        <v>-</v>
      </c>
      <c r="AT63" s="176" t="str">
        <f ca="1">IF(Prj_Inflation=1,IF($B63=1,IF(AT$2=1,1,IF(Параметры!AT$35=1,1+OFFSET(AT58,0,-1),1)),"-"),1)</f>
        <v>-</v>
      </c>
      <c r="AU63" s="176" t="str">
        <f ca="1">IF(Prj_Inflation=1,IF($B63=1,IF(AU$2=1,1,IF(Параметры!AU$35=1,1+OFFSET(AU58,0,-1),1)),"-"),1)</f>
        <v>-</v>
      </c>
      <c r="AV63" s="176" t="str">
        <f ca="1">IF(Prj_Inflation=1,IF($B63=1,IF(AV$2=1,1,IF(Параметры!AV$35=1,1+OFFSET(AV58,0,-1),1)),"-"),1)</f>
        <v>-</v>
      </c>
      <c r="AW63" s="176" t="str">
        <f ca="1">IF(Prj_Inflation=1,IF($B63=1,IF(AW$2=1,1,IF(Параметры!AW$35=1,1+OFFSET(AW58,0,-1),1)),"-"),1)</f>
        <v>-</v>
      </c>
      <c r="AX63" s="176" t="str">
        <f ca="1">IF(Prj_Inflation=1,IF($B63=1,IF(AX$2=1,1,IF(Параметры!AX$35=1,1+OFFSET(AX58,0,-1),1)),"-"),1)</f>
        <v>-</v>
      </c>
      <c r="AY63" s="176" t="str">
        <f ca="1">IF(Prj_Inflation=1,IF($B63=1,IF(AY$2=1,1,IF(Параметры!AY$35=1,1+OFFSET(AY58,0,-1),1)),"-"),1)</f>
        <v>-</v>
      </c>
      <c r="AZ63" s="176" t="str">
        <f ca="1">IF(Prj_Inflation=1,IF($B63=1,IF(AZ$2=1,1,IF(Параметры!AZ$35=1,1+OFFSET(AZ58,0,-1),1)),"-"),1)</f>
        <v>-</v>
      </c>
      <c r="BA63" s="176" t="str">
        <f ca="1">IF(Prj_Inflation=1,IF($B63=1,IF(BA$2=1,1,IF(Параметры!BA$35=1,1+OFFSET(BA58,0,-1),1)),"-"),1)</f>
        <v>-</v>
      </c>
      <c r="BB63" s="176" t="str">
        <f ca="1">IF(Prj_Inflation=1,IF($B63=1,IF(BB$2=1,1,IF(Параметры!BB$35=1,1+OFFSET(BB58,0,-1),1)),"-"),1)</f>
        <v>-</v>
      </c>
      <c r="BC63" s="176" t="str">
        <f ca="1">IF(Prj_Inflation=1,IF($B63=1,IF(BC$2=1,1,IF(Параметры!BC$35=1,1+OFFSET(BC58,0,-1),1)),"-"),1)</f>
        <v>-</v>
      </c>
      <c r="BD63" s="176" t="str">
        <f ca="1">IF(Prj_Inflation=1,IF($B63=1,IF(BD$2=1,1,IF(Параметры!BD$35=1,1+OFFSET(BD58,0,-1),1)),"-"),1)</f>
        <v>-</v>
      </c>
      <c r="BE63" s="176" t="str">
        <f ca="1">IF(Prj_Inflation=1,IF($B63=1,IF(BE$2=1,1,IF(Параметры!BE$35=1,1+OFFSET(BE58,0,-1),1)),"-"),1)</f>
        <v>-</v>
      </c>
      <c r="BF63" s="176" t="str">
        <f ca="1">IF(Prj_Inflation=1,IF($B63=1,IF(BF$2=1,1,IF(Параметры!BF$35=1,1+OFFSET(BF58,0,-1),1)),"-"),1)</f>
        <v>-</v>
      </c>
      <c r="BG63" s="176" t="str">
        <f ca="1">IF(Prj_Inflation=1,IF($B63=1,IF(BG$2=1,1,IF(Параметры!BG$35=1,1+OFFSET(BG58,0,-1),1)),"-"),1)</f>
        <v>-</v>
      </c>
      <c r="BH63" s="176" t="str">
        <f ca="1">IF(Prj_Inflation=1,IF($B63=1,IF(BH$2=1,1,IF(Параметры!BH$35=1,1+OFFSET(BH58,0,-1),1)),"-"),1)</f>
        <v>-</v>
      </c>
      <c r="BI63" s="176" t="str">
        <f ca="1">IF(Prj_Inflation=1,IF($B63=1,IF(BI$2=1,1,IF(Параметры!BI$35=1,1+OFFSET(BI58,0,-1),1)),"-"),1)</f>
        <v>-</v>
      </c>
      <c r="BJ63" s="176" t="str">
        <f ca="1">IF(Prj_Inflation=1,IF($B63=1,IF(BJ$2=1,1,IF(Параметры!BJ$35=1,1+OFFSET(BJ58,0,-1),1)),"-"),1)</f>
        <v>-</v>
      </c>
      <c r="BK63" s="176" t="str">
        <f ca="1">IF(Prj_Inflation=1,IF($B63=1,IF(BK$2=1,1,IF(Параметры!BK$35=1,1+OFFSET(BK58,0,-1),1)),"-"),1)</f>
        <v>-</v>
      </c>
      <c r="BL63" s="176" t="str">
        <f ca="1">IF(Prj_Inflation=1,IF($B63=1,IF(BL$2=1,1,IF(Параметры!BL$35=1,1+OFFSET(BL58,0,-1),1)),"-"),1)</f>
        <v>-</v>
      </c>
      <c r="BM63" s="176" t="str">
        <f ca="1">IF(Prj_Inflation=1,IF($B63=1,IF(BM$2=1,1,IF(Параметры!BM$35=1,1+OFFSET(BM58,0,-1),1)),"-"),1)</f>
        <v>-</v>
      </c>
      <c r="BN63" s="176" t="str">
        <f ca="1">IF(Prj_Inflation=1,IF($B63=1,IF(BN$2=1,1,IF(Параметры!BN$35=1,1+OFFSET(BN58,0,-1),1)),"-"),1)</f>
        <v>-</v>
      </c>
      <c r="BO63" s="176" t="str">
        <f ca="1">IF(Prj_Inflation=1,IF($B63=1,IF(BO$2=1,1,IF(Параметры!BO$35=1,1+OFFSET(BO58,0,-1),1)),"-"),1)</f>
        <v>-</v>
      </c>
      <c r="BP63" s="176" t="str">
        <f ca="1">IF(Prj_Inflation=1,IF($B63=1,IF(BP$2=1,1,IF(Параметры!BP$35=1,1+OFFSET(BP58,0,-1),1)),"-"),1)</f>
        <v>-</v>
      </c>
      <c r="BQ63" s="176" t="str">
        <f ca="1">IF(Prj_Inflation=1,IF($B63=1,IF(BQ$2=1,1,IF(Параметры!BQ$35=1,1+OFFSET(BQ58,0,-1),1)),"-"),1)</f>
        <v>-</v>
      </c>
      <c r="BR63" s="176" t="str">
        <f ca="1">IF(Prj_Inflation=1,IF($B63=1,IF(BR$2=1,1,IF(Параметры!BR$35=1,1+OFFSET(BR58,0,-1),1)),"-"),1)</f>
        <v>-</v>
      </c>
      <c r="BS63" s="176" t="str">
        <f ca="1">IF(Prj_Inflation=1,IF($B63=1,IF(BS$2=1,1,IF(Параметры!BS$35=1,1+OFFSET(BS58,0,-1),1)),"-"),1)</f>
        <v>-</v>
      </c>
      <c r="BT63" s="176" t="str">
        <f ca="1">IF(Prj_Inflation=1,IF($B63=1,IF(BT$2=1,1,IF(Параметры!BT$35=1,1+OFFSET(BT58,0,-1),1)),"-"),1)</f>
        <v>-</v>
      </c>
      <c r="BU63" s="176" t="str">
        <f ca="1">IF(Prj_Inflation=1,IF($B63=1,IF(BU$2=1,1,IF(Параметры!BU$35=1,1+OFFSET(BU58,0,-1),1)),"-"),1)</f>
        <v>-</v>
      </c>
      <c r="BV63" s="176" t="str">
        <f ca="1">IF(Prj_Inflation=1,IF($B63=1,IF(BV$2=1,1,IF(Параметры!BV$35=1,1+OFFSET(BV58,0,-1),1)),"-"),1)</f>
        <v>-</v>
      </c>
      <c r="BW63" s="176" t="str">
        <f ca="1">IF(Prj_Inflation=1,IF($B63=1,IF(BW$2=1,1,IF(Параметры!BW$35=1,1+OFFSET(BW58,0,-1),1)),"-"),1)</f>
        <v>-</v>
      </c>
      <c r="BX63" s="176" t="str">
        <f ca="1">IF(Prj_Inflation=1,IF($B63=1,IF(BX$2=1,1,IF(Параметры!BX$35=1,1+OFFSET(BX58,0,-1),1)),"-"),1)</f>
        <v>-</v>
      </c>
      <c r="BY63" s="176" t="str">
        <f ca="1">IF(Prj_Inflation=1,IF($B63=1,IF(BY$2=1,1,IF(Параметры!BY$35=1,1+OFFSET(BY58,0,-1),1)),"-"),1)</f>
        <v>-</v>
      </c>
      <c r="BZ63" s="176" t="str">
        <f ca="1">IF(Prj_Inflation=1,IF($B63=1,IF(BZ$2=1,1,IF(Параметры!BZ$35=1,1+OFFSET(BZ58,0,-1),1)),"-"),1)</f>
        <v>-</v>
      </c>
      <c r="CA63" s="176" t="str">
        <f ca="1">IF(Prj_Inflation=1,IF($B63=1,IF(CA$2=1,1,IF(Параметры!CA$35=1,1+OFFSET(CA58,0,-1),1)),"-"),1)</f>
        <v>-</v>
      </c>
      <c r="CB63" s="176" t="str">
        <f ca="1">IF(Prj_Inflation=1,IF($B63=1,IF(CB$2=1,1,IF(Параметры!CB$35=1,1+OFFSET(CB58,0,-1),1)),"-"),1)</f>
        <v>-</v>
      </c>
      <c r="CC63" s="176" t="str">
        <f ca="1">IF(Prj_Inflation=1,IF($B63=1,IF(CC$2=1,1,IF(Параметры!CC$35=1,1+OFFSET(CC58,0,-1),1)),"-"),1)</f>
        <v>-</v>
      </c>
      <c r="CD63" s="176" t="str">
        <f ca="1">IF(Prj_Inflation=1,IF($B63=1,IF(CD$2=1,1,IF(Параметры!CD$35=1,1+OFFSET(CD58,0,-1),1)),"-"),1)</f>
        <v>-</v>
      </c>
      <c r="CE63" s="176" t="str">
        <f ca="1">IF(Prj_Inflation=1,IF($B63=1,IF(CE$2=1,1,IF(Параметры!CE$35=1,1+OFFSET(CE58,0,-1),1)),"-"),1)</f>
        <v>-</v>
      </c>
      <c r="CF63" s="176" t="str">
        <f ca="1">IF(Prj_Inflation=1,IF($B63=1,IF(CF$2=1,1,IF(Параметры!CF$35=1,1+OFFSET(CF58,0,-1),1)),"-"),1)</f>
        <v>-</v>
      </c>
      <c r="CG63" s="176" t="str">
        <f ca="1">IF(Prj_Inflation=1,IF($B63=1,IF(CG$2=1,1,IF(Параметры!CG$35=1,1+OFFSET(CG58,0,-1),1)),"-"),1)</f>
        <v>-</v>
      </c>
      <c r="CH63" s="176" t="str">
        <f ca="1">IF(Prj_Inflation=1,IF($B63=1,IF(CH$2=1,1,IF(Параметры!CH$35=1,1+OFFSET(CH58,0,-1),1)),"-"),1)</f>
        <v>-</v>
      </c>
      <c r="CI63" s="176" t="str">
        <f ca="1">IF(Prj_Inflation=1,IF($B63=1,IF(CI$2=1,1,IF(Параметры!CI$35=1,1+OFFSET(CI58,0,-1),1)),"-"),1)</f>
        <v>-</v>
      </c>
      <c r="CJ63" s="176" t="str">
        <f ca="1">IF(Prj_Inflation=1,IF($B63=1,IF(CJ$2=1,1,IF(Параметры!CJ$35=1,1+OFFSET(CJ58,0,-1),1)),"-"),1)</f>
        <v>-</v>
      </c>
      <c r="CK63" s="176" t="str">
        <f ca="1">IF(Prj_Inflation=1,IF($B63=1,IF(CK$2=1,1,IF(Параметры!CK$35=1,1+OFFSET(CK58,0,-1),1)),"-"),1)</f>
        <v>-</v>
      </c>
      <c r="CL63" s="176" t="str">
        <f ca="1">IF(Prj_Inflation=1,IF($B63=1,IF(CL$2=1,1,IF(Параметры!CL$35=1,1+OFFSET(CL58,0,-1),1)),"-"),1)</f>
        <v>-</v>
      </c>
      <c r="CM63" s="176" t="str">
        <f ca="1">IF(Prj_Inflation=1,IF($B63=1,IF(CM$2=1,1,IF(Параметры!CM$35=1,1+OFFSET(CM58,0,-1),1)),"-"),1)</f>
        <v>-</v>
      </c>
      <c r="CN63" s="176" t="str">
        <f ca="1">IF(Prj_Inflation=1,IF($B63=1,IF(CN$2=1,1,IF(Параметры!CN$35=1,1+OFFSET(CN58,0,-1),1)),"-"),1)</f>
        <v>-</v>
      </c>
      <c r="CO63" s="176" t="str">
        <f ca="1">IF(Prj_Inflation=1,IF($B63=1,IF(CO$2=1,1,IF(Параметры!CO$35=1,1+OFFSET(CO58,0,-1),1)),"-"),1)</f>
        <v>-</v>
      </c>
      <c r="CP63" s="176" t="str">
        <f ca="1">IF(Prj_Inflation=1,IF($B63=1,IF(CP$2=1,1,IF(Параметры!CP$35=1,1+OFFSET(CP58,0,-1),1)),"-"),1)</f>
        <v>-</v>
      </c>
      <c r="CQ63" s="176" t="str">
        <f ca="1">IF(Prj_Inflation=1,IF($B63=1,IF(CQ$2=1,1,IF(Параметры!CQ$35=1,1+OFFSET(CQ58,0,-1),1)),"-"),1)</f>
        <v>-</v>
      </c>
      <c r="CR63" s="176" t="str">
        <f ca="1">IF(Prj_Inflation=1,IF($B63=1,IF(CR$2=1,1,IF(Параметры!CR$35=1,1+OFFSET(CR58,0,-1),1)),"-"),1)</f>
        <v>-</v>
      </c>
      <c r="CS63" s="176" t="str">
        <f ca="1">IF(Prj_Inflation=1,IF($B63=1,IF(CS$2=1,1,IF(Параметры!CS$35=1,1+OFFSET(CS58,0,-1),1)),"-"),1)</f>
        <v>-</v>
      </c>
      <c r="CT63" s="176" t="str">
        <f ca="1">IF(Prj_Inflation=1,IF($B63=1,IF(CT$2=1,1,IF(Параметры!CT$35=1,1+OFFSET(CT58,0,-1),1)),"-"),1)</f>
        <v>-</v>
      </c>
      <c r="CU63" s="176" t="str">
        <f ca="1">IF(Prj_Inflation=1,IF($B63=1,IF(CU$2=1,1,IF(Параметры!CU$35=1,1+OFFSET(CU58,0,-1),1)),"-"),1)</f>
        <v>-</v>
      </c>
      <c r="CV63" s="176" t="str">
        <f ca="1">IF(Prj_Inflation=1,IF($B63=1,IF(CV$2=1,1,IF(Параметры!CV$35=1,1+OFFSET(CV58,0,-1),1)),"-"),1)</f>
        <v>-</v>
      </c>
      <c r="CW63" s="176" t="str">
        <f ca="1">IF(Prj_Inflation=1,IF($B63=1,IF(CW$2=1,1,IF(Параметры!CW$35=1,1+OFFSET(CW58,0,-1),1)),"-"),1)</f>
        <v>-</v>
      </c>
      <c r="CX63" s="176" t="str">
        <f ca="1">IF(Prj_Inflation=1,IF($B63=1,IF(CX$2=1,1,IF(Параметры!CX$35=1,1+OFFSET(CX58,0,-1),1)),"-"),1)</f>
        <v>-</v>
      </c>
      <c r="CY63" s="176" t="str">
        <f ca="1">IF(Prj_Inflation=1,IF($B63=1,IF(CY$2=1,1,IF(Параметры!CY$35=1,1+OFFSET(CY58,0,-1),1)),"-"),1)</f>
        <v>-</v>
      </c>
      <c r="CZ63" s="176" t="str">
        <f ca="1">IF(Prj_Inflation=1,IF($B63=1,IF(CZ$2=1,1,IF(Параметры!CZ$35=1,1+OFFSET(CZ58,0,-1),1)),"-"),1)</f>
        <v>-</v>
      </c>
      <c r="DA63" s="176" t="str">
        <f ca="1">IF(Prj_Inflation=1,IF($B63=1,IF(DA$2=1,1,IF(Параметры!DA$35=1,1+OFFSET(DA58,0,-1),1)),"-"),1)</f>
        <v>-</v>
      </c>
      <c r="DB63" s="176" t="str">
        <f ca="1">IF(Prj_Inflation=1,IF($B63=1,IF(DB$2=1,1,IF(Параметры!DB$35=1,1+OFFSET(DB58,0,-1),1)),"-"),1)</f>
        <v>-</v>
      </c>
      <c r="DC63" s="176" t="str">
        <f ca="1">IF(Prj_Inflation=1,IF($B63=1,IF(DC$2=1,1,IF(Параметры!DC$35=1,1+OFFSET(DC58,0,-1),1)),"-"),1)</f>
        <v>-</v>
      </c>
      <c r="DD63" s="176" t="str">
        <f ca="1">IF(Prj_Inflation=1,IF($B63=1,IF(DD$2=1,1,IF(Параметры!DD$35=1,1+OFFSET(DD58,0,-1),1)),"-"),1)</f>
        <v>-</v>
      </c>
      <c r="DE63" s="176" t="str">
        <f ca="1">IF(Prj_Inflation=1,IF($B63=1,IF(DE$2=1,1,IF(Параметры!DE$35=1,1+OFFSET(DE58,0,-1),1)),"-"),1)</f>
        <v>-</v>
      </c>
      <c r="DF63" s="176" t="str">
        <f ca="1">IF(Prj_Inflation=1,IF($B63=1,IF(DF$2=1,1,IF(Параметры!DF$35=1,1+OFFSET(DF58,0,-1),1)),"-"),1)</f>
        <v>-</v>
      </c>
      <c r="DG63" s="176" t="str">
        <f ca="1">IF(Prj_Inflation=1,IF($B63=1,IF(DG$2=1,1,IF(Параметры!DG$35=1,1+OFFSET(DG58,0,-1),1)),"-"),1)</f>
        <v>-</v>
      </c>
      <c r="DH63" s="176" t="str">
        <f ca="1">IF(Prj_Inflation=1,IF($B63=1,IF(DH$2=1,1,IF(Параметры!DH$35=1,1+OFFSET(DH58,0,-1),1)),"-"),1)</f>
        <v>-</v>
      </c>
      <c r="DI63" s="176" t="str">
        <f ca="1">IF(Prj_Inflation=1,IF($B63=1,IF(DI$2=1,1,IF(Параметры!DI$35=1,1+OFFSET(DI58,0,-1),1)),"-"),1)</f>
        <v>-</v>
      </c>
      <c r="DJ63" s="176" t="str">
        <f ca="1">IF(Prj_Inflation=1,IF($B63=1,IF(DJ$2=1,1,IF(Параметры!DJ$35=1,1+OFFSET(DJ58,0,-1),1)),"-"),1)</f>
        <v>-</v>
      </c>
      <c r="DK63" s="176" t="str">
        <f ca="1">IF(Prj_Inflation=1,IF($B63=1,IF(DK$2=1,1,IF(Параметры!DK$35=1,1+OFFSET(DK58,0,-1),1)),"-"),1)</f>
        <v>-</v>
      </c>
      <c r="DL63" s="176" t="str">
        <f ca="1">IF(Prj_Inflation=1,IF($B63=1,IF(DL$2=1,1,IF(Параметры!DL$35=1,1+OFFSET(DL58,0,-1),1)),"-"),1)</f>
        <v>-</v>
      </c>
      <c r="DM63" s="176" t="str">
        <f ca="1">IF(Prj_Inflation=1,IF($B63=1,IF(DM$2=1,1,IF(Параметры!DM$35=1,1+OFFSET(DM58,0,-1),1)),"-"),1)</f>
        <v>-</v>
      </c>
      <c r="DN63" s="176" t="str">
        <f ca="1">IF(Prj_Inflation=1,IF($B63=1,IF(DN$2=1,1,IF(Параметры!DN$35=1,1+OFFSET(DN58,0,-1),1)),"-"),1)</f>
        <v>-</v>
      </c>
      <c r="DO63" s="176" t="str">
        <f ca="1">IF(Prj_Inflation=1,IF($B63=1,IF(DO$2=1,1,IF(Параметры!DO$35=1,1+OFFSET(DO58,0,-1),1)),"-"),1)</f>
        <v>-</v>
      </c>
      <c r="DP63" s="176" t="str">
        <f ca="1">IF(Prj_Inflation=1,IF($B63=1,IF(DP$2=1,1,IF(Параметры!DP$35=1,1+OFFSET(DP58,0,-1),1)),"-"),1)</f>
        <v>-</v>
      </c>
      <c r="DQ63" s="176" t="str">
        <f ca="1">IF(Prj_Inflation=1,IF($B63=1,IF(DQ$2=1,1,IF(Параметры!DQ$35=1,1+OFFSET(DQ58,0,-1),1)),"-"),1)</f>
        <v>-</v>
      </c>
      <c r="DR63" s="176" t="str">
        <f ca="1">IF(Prj_Inflation=1,IF($B63=1,IF(DR$2=1,1,IF(Параметры!DR$35=1,1+OFFSET(DR58,0,-1),1)),"-"),1)</f>
        <v>-</v>
      </c>
      <c r="DS63" s="176" t="str">
        <f ca="1">IF(Prj_Inflation=1,IF($B63=1,IF(DS$2=1,1,IF(Параметры!DS$35=1,1+OFFSET(DS58,0,-1),1)),"-"),1)</f>
        <v>-</v>
      </c>
      <c r="DT63" s="176" t="str">
        <f ca="1">IF(Prj_Inflation=1,IF($B63=1,IF(DT$2=1,1,IF(Параметры!DT$35=1,1+OFFSET(DT58,0,-1),1)),"-"),1)</f>
        <v>-</v>
      </c>
      <c r="DU63" s="176" t="str">
        <f ca="1">IF(Prj_Inflation=1,IF($B63=1,IF(DU$2=1,1,IF(Параметры!DU$35=1,1+OFFSET(DU58,0,-1),1)),"-"),1)</f>
        <v>-</v>
      </c>
      <c r="DV63" s="176" t="str">
        <f ca="1">IF(Prj_Inflation=1,IF($B63=1,IF(DV$2=1,1,IF(Параметры!DV$35=1,1+OFFSET(DV58,0,-1),1)),"-"),1)</f>
        <v>-</v>
      </c>
      <c r="DW63" s="175"/>
      <c r="DX63" s="170"/>
    </row>
    <row r="64" spans="1:128" hidden="1" outlineLevel="1" x14ac:dyDescent="0.2">
      <c r="A64" s="168" t="str">
        <f ca="1">Language!A$623</f>
        <v>акцизы начисленные</v>
      </c>
      <c r="B64" s="158"/>
      <c r="C64" s="147" t="str">
        <f ca="1">CHOOSE(D64,CurName1,CurName2,CurName3)</f>
        <v>тыс. руб.</v>
      </c>
      <c r="D64" s="158">
        <f>D47</f>
        <v>1</v>
      </c>
      <c r="E64" s="154" t="s">
        <v>878</v>
      </c>
      <c r="F64" s="6" t="s">
        <v>3082</v>
      </c>
      <c r="G64" s="169">
        <f t="shared" ref="G64:BR64" ca="1" si="94">G51*G61+G48*G60</f>
        <v>0</v>
      </c>
      <c r="H64" s="169">
        <f t="shared" ca="1" si="94"/>
        <v>0</v>
      </c>
      <c r="I64" s="169">
        <f t="shared" ca="1" si="94"/>
        <v>0</v>
      </c>
      <c r="J64" s="169">
        <f t="shared" ca="1" si="94"/>
        <v>0</v>
      </c>
      <c r="K64" s="169">
        <f t="shared" ca="1" si="94"/>
        <v>0</v>
      </c>
      <c r="L64" s="169">
        <f t="shared" ca="1" si="94"/>
        <v>0</v>
      </c>
      <c r="M64" s="169">
        <f t="shared" ca="1" si="94"/>
        <v>0</v>
      </c>
      <c r="N64" s="169">
        <f t="shared" ca="1" si="94"/>
        <v>0</v>
      </c>
      <c r="O64" s="169">
        <f t="shared" ca="1" si="94"/>
        <v>0</v>
      </c>
      <c r="P64" s="169">
        <f t="shared" ca="1" si="94"/>
        <v>0</v>
      </c>
      <c r="Q64" s="169">
        <f t="shared" ca="1" si="94"/>
        <v>0</v>
      </c>
      <c r="R64" s="169">
        <f t="shared" ca="1" si="94"/>
        <v>0</v>
      </c>
      <c r="S64" s="169">
        <f t="shared" ca="1" si="94"/>
        <v>0</v>
      </c>
      <c r="T64" s="169">
        <f t="shared" ca="1" si="94"/>
        <v>0</v>
      </c>
      <c r="U64" s="169">
        <f t="shared" ca="1" si="94"/>
        <v>0</v>
      </c>
      <c r="V64" s="169">
        <f t="shared" ca="1" si="94"/>
        <v>0</v>
      </c>
      <c r="W64" s="169">
        <f t="shared" ca="1" si="94"/>
        <v>0</v>
      </c>
      <c r="X64" s="169">
        <f t="shared" ca="1" si="94"/>
        <v>0</v>
      </c>
      <c r="Y64" s="169">
        <f t="shared" ca="1" si="94"/>
        <v>0</v>
      </c>
      <c r="Z64" s="169">
        <f t="shared" ca="1" si="94"/>
        <v>0</v>
      </c>
      <c r="AA64" s="169">
        <f t="shared" ca="1" si="94"/>
        <v>0</v>
      </c>
      <c r="AB64" s="169">
        <f t="shared" ca="1" si="94"/>
        <v>0</v>
      </c>
      <c r="AC64" s="169">
        <f t="shared" ca="1" si="94"/>
        <v>0</v>
      </c>
      <c r="AD64" s="169">
        <f t="shared" ca="1" si="94"/>
        <v>0</v>
      </c>
      <c r="AE64" s="169">
        <f t="shared" ca="1" si="94"/>
        <v>0</v>
      </c>
      <c r="AF64" s="169">
        <f t="shared" ca="1" si="94"/>
        <v>0</v>
      </c>
      <c r="AG64" s="169">
        <f t="shared" ca="1" si="94"/>
        <v>0</v>
      </c>
      <c r="AH64" s="169">
        <f t="shared" ca="1" si="94"/>
        <v>0</v>
      </c>
      <c r="AI64" s="169">
        <f t="shared" ca="1" si="94"/>
        <v>0</v>
      </c>
      <c r="AJ64" s="169">
        <f t="shared" ca="1" si="94"/>
        <v>0</v>
      </c>
      <c r="AK64" s="169">
        <f t="shared" ca="1" si="94"/>
        <v>0</v>
      </c>
      <c r="AL64" s="169">
        <f t="shared" ca="1" si="94"/>
        <v>0</v>
      </c>
      <c r="AM64" s="169">
        <f t="shared" ca="1" si="94"/>
        <v>0</v>
      </c>
      <c r="AN64" s="169">
        <f t="shared" ca="1" si="94"/>
        <v>0</v>
      </c>
      <c r="AO64" s="169">
        <f t="shared" ca="1" si="94"/>
        <v>0</v>
      </c>
      <c r="AP64" s="169">
        <f t="shared" ca="1" si="94"/>
        <v>0</v>
      </c>
      <c r="AQ64" s="169">
        <f t="shared" ca="1" si="94"/>
        <v>0</v>
      </c>
      <c r="AR64" s="169">
        <f t="shared" ca="1" si="94"/>
        <v>0</v>
      </c>
      <c r="AS64" s="169">
        <f t="shared" ca="1" si="94"/>
        <v>0</v>
      </c>
      <c r="AT64" s="169">
        <f t="shared" ca="1" si="94"/>
        <v>0</v>
      </c>
      <c r="AU64" s="169">
        <f t="shared" ca="1" si="94"/>
        <v>0</v>
      </c>
      <c r="AV64" s="169">
        <f t="shared" ca="1" si="94"/>
        <v>0</v>
      </c>
      <c r="AW64" s="169">
        <f t="shared" ca="1" si="94"/>
        <v>0</v>
      </c>
      <c r="AX64" s="169">
        <f t="shared" ca="1" si="94"/>
        <v>0</v>
      </c>
      <c r="AY64" s="169">
        <f t="shared" ca="1" si="94"/>
        <v>0</v>
      </c>
      <c r="AZ64" s="169">
        <f t="shared" ca="1" si="94"/>
        <v>0</v>
      </c>
      <c r="BA64" s="169">
        <f t="shared" ca="1" si="94"/>
        <v>0</v>
      </c>
      <c r="BB64" s="169">
        <f t="shared" ca="1" si="94"/>
        <v>0</v>
      </c>
      <c r="BC64" s="169">
        <f t="shared" ca="1" si="94"/>
        <v>0</v>
      </c>
      <c r="BD64" s="169">
        <f t="shared" ca="1" si="94"/>
        <v>0</v>
      </c>
      <c r="BE64" s="169">
        <f t="shared" ca="1" si="94"/>
        <v>0</v>
      </c>
      <c r="BF64" s="169">
        <f t="shared" ca="1" si="94"/>
        <v>0</v>
      </c>
      <c r="BG64" s="169">
        <f t="shared" ca="1" si="94"/>
        <v>0</v>
      </c>
      <c r="BH64" s="169">
        <f t="shared" ca="1" si="94"/>
        <v>0</v>
      </c>
      <c r="BI64" s="169">
        <f t="shared" ca="1" si="94"/>
        <v>0</v>
      </c>
      <c r="BJ64" s="169">
        <f t="shared" ca="1" si="94"/>
        <v>0</v>
      </c>
      <c r="BK64" s="169">
        <f t="shared" ca="1" si="94"/>
        <v>0</v>
      </c>
      <c r="BL64" s="169">
        <f t="shared" ca="1" si="94"/>
        <v>0</v>
      </c>
      <c r="BM64" s="169">
        <f t="shared" ca="1" si="94"/>
        <v>0</v>
      </c>
      <c r="BN64" s="169">
        <f t="shared" ca="1" si="94"/>
        <v>0</v>
      </c>
      <c r="BO64" s="169">
        <f t="shared" ca="1" si="94"/>
        <v>0</v>
      </c>
      <c r="BP64" s="169">
        <f t="shared" ca="1" si="94"/>
        <v>0</v>
      </c>
      <c r="BQ64" s="169">
        <f t="shared" ca="1" si="94"/>
        <v>0</v>
      </c>
      <c r="BR64" s="169">
        <f t="shared" ca="1" si="94"/>
        <v>0</v>
      </c>
      <c r="BS64" s="169">
        <f t="shared" ref="BS64:DV64" ca="1" si="95">BS51*BS61+BS48*BS60</f>
        <v>0</v>
      </c>
      <c r="BT64" s="169">
        <f t="shared" ca="1" si="95"/>
        <v>0</v>
      </c>
      <c r="BU64" s="169">
        <f t="shared" ca="1" si="95"/>
        <v>0</v>
      </c>
      <c r="BV64" s="169">
        <f t="shared" ca="1" si="95"/>
        <v>0</v>
      </c>
      <c r="BW64" s="169">
        <f t="shared" ca="1" si="95"/>
        <v>0</v>
      </c>
      <c r="BX64" s="169">
        <f t="shared" ca="1" si="95"/>
        <v>0</v>
      </c>
      <c r="BY64" s="169">
        <f t="shared" ca="1" si="95"/>
        <v>0</v>
      </c>
      <c r="BZ64" s="169">
        <f t="shared" ca="1" si="95"/>
        <v>0</v>
      </c>
      <c r="CA64" s="169">
        <f t="shared" ca="1" si="95"/>
        <v>0</v>
      </c>
      <c r="CB64" s="169">
        <f t="shared" ca="1" si="95"/>
        <v>0</v>
      </c>
      <c r="CC64" s="169">
        <f t="shared" ca="1" si="95"/>
        <v>0</v>
      </c>
      <c r="CD64" s="169">
        <f t="shared" ca="1" si="95"/>
        <v>0</v>
      </c>
      <c r="CE64" s="169">
        <f t="shared" ca="1" si="95"/>
        <v>0</v>
      </c>
      <c r="CF64" s="169">
        <f t="shared" ca="1" si="95"/>
        <v>0</v>
      </c>
      <c r="CG64" s="169">
        <f t="shared" ca="1" si="95"/>
        <v>0</v>
      </c>
      <c r="CH64" s="169">
        <f t="shared" ca="1" si="95"/>
        <v>0</v>
      </c>
      <c r="CI64" s="169">
        <f t="shared" ca="1" si="95"/>
        <v>0</v>
      </c>
      <c r="CJ64" s="169">
        <f t="shared" ca="1" si="95"/>
        <v>0</v>
      </c>
      <c r="CK64" s="169">
        <f t="shared" ca="1" si="95"/>
        <v>0</v>
      </c>
      <c r="CL64" s="169">
        <f t="shared" ca="1" si="95"/>
        <v>0</v>
      </c>
      <c r="CM64" s="169">
        <f t="shared" ca="1" si="95"/>
        <v>0</v>
      </c>
      <c r="CN64" s="169">
        <f t="shared" ca="1" si="95"/>
        <v>0</v>
      </c>
      <c r="CO64" s="169">
        <f t="shared" ca="1" si="95"/>
        <v>0</v>
      </c>
      <c r="CP64" s="169">
        <f t="shared" ca="1" si="95"/>
        <v>0</v>
      </c>
      <c r="CQ64" s="169">
        <f t="shared" ca="1" si="95"/>
        <v>0</v>
      </c>
      <c r="CR64" s="169">
        <f t="shared" ca="1" si="95"/>
        <v>0</v>
      </c>
      <c r="CS64" s="169">
        <f t="shared" ca="1" si="95"/>
        <v>0</v>
      </c>
      <c r="CT64" s="169">
        <f t="shared" ca="1" si="95"/>
        <v>0</v>
      </c>
      <c r="CU64" s="169">
        <f t="shared" ca="1" si="95"/>
        <v>0</v>
      </c>
      <c r="CV64" s="169">
        <f t="shared" ca="1" si="95"/>
        <v>0</v>
      </c>
      <c r="CW64" s="169">
        <f t="shared" ca="1" si="95"/>
        <v>0</v>
      </c>
      <c r="CX64" s="169">
        <f t="shared" ca="1" si="95"/>
        <v>0</v>
      </c>
      <c r="CY64" s="169">
        <f t="shared" ca="1" si="95"/>
        <v>0</v>
      </c>
      <c r="CZ64" s="169">
        <f t="shared" ca="1" si="95"/>
        <v>0</v>
      </c>
      <c r="DA64" s="169">
        <f t="shared" ca="1" si="95"/>
        <v>0</v>
      </c>
      <c r="DB64" s="169">
        <f t="shared" ca="1" si="95"/>
        <v>0</v>
      </c>
      <c r="DC64" s="169">
        <f t="shared" ca="1" si="95"/>
        <v>0</v>
      </c>
      <c r="DD64" s="169">
        <f t="shared" ca="1" si="95"/>
        <v>0</v>
      </c>
      <c r="DE64" s="169">
        <f t="shared" ca="1" si="95"/>
        <v>0</v>
      </c>
      <c r="DF64" s="169">
        <f t="shared" ca="1" si="95"/>
        <v>0</v>
      </c>
      <c r="DG64" s="169">
        <f t="shared" ca="1" si="95"/>
        <v>0</v>
      </c>
      <c r="DH64" s="169">
        <f t="shared" ca="1" si="95"/>
        <v>0</v>
      </c>
      <c r="DI64" s="169">
        <f t="shared" ca="1" si="95"/>
        <v>0</v>
      </c>
      <c r="DJ64" s="169">
        <f t="shared" ca="1" si="95"/>
        <v>0</v>
      </c>
      <c r="DK64" s="169">
        <f t="shared" ca="1" si="95"/>
        <v>0</v>
      </c>
      <c r="DL64" s="169">
        <f t="shared" ca="1" si="95"/>
        <v>0</v>
      </c>
      <c r="DM64" s="169">
        <f t="shared" ca="1" si="95"/>
        <v>0</v>
      </c>
      <c r="DN64" s="169">
        <f t="shared" ca="1" si="95"/>
        <v>0</v>
      </c>
      <c r="DO64" s="169">
        <f t="shared" ca="1" si="95"/>
        <v>0</v>
      </c>
      <c r="DP64" s="169">
        <f t="shared" ca="1" si="95"/>
        <v>0</v>
      </c>
      <c r="DQ64" s="169">
        <f t="shared" ca="1" si="95"/>
        <v>0</v>
      </c>
      <c r="DR64" s="169">
        <f t="shared" ca="1" si="95"/>
        <v>0</v>
      </c>
      <c r="DS64" s="169">
        <f t="shared" ca="1" si="95"/>
        <v>0</v>
      </c>
      <c r="DT64" s="169">
        <f t="shared" ca="1" si="95"/>
        <v>0</v>
      </c>
      <c r="DU64" s="169">
        <f t="shared" ca="1" si="95"/>
        <v>0</v>
      </c>
      <c r="DV64" s="169">
        <f t="shared" ca="1" si="95"/>
        <v>0</v>
      </c>
      <c r="DW64" s="169"/>
      <c r="DX64" s="177">
        <f ca="1">SUM(G64:DW64)</f>
        <v>0</v>
      </c>
    </row>
    <row r="65" spans="1:128" hidden="1" outlineLevel="1" x14ac:dyDescent="0.2">
      <c r="A65" s="168" t="str">
        <f ca="1">Language!A$624</f>
        <v>НДС начисленный</v>
      </c>
      <c r="B65" s="158"/>
      <c r="C65" s="147" t="str">
        <f ca="1">CHOOSE(D65,CurName1,CurName2,CurName3)</f>
        <v>тыс. руб.</v>
      </c>
      <c r="D65" s="158">
        <f>D47</f>
        <v>1</v>
      </c>
      <c r="E65" s="154" t="s">
        <v>729</v>
      </c>
      <c r="F65" s="6" t="s">
        <v>3082</v>
      </c>
      <c r="G65" s="169">
        <f t="shared" ref="G65:BR65" ca="1" si="96">(G51+G64)*G59</f>
        <v>313.20000000000005</v>
      </c>
      <c r="H65" s="169">
        <f t="shared" ca="1" si="96"/>
        <v>944.91263500600598</v>
      </c>
      <c r="I65" s="169">
        <f t="shared" ca="1" si="96"/>
        <v>1425.3829626340894</v>
      </c>
      <c r="J65" s="169">
        <f t="shared" ca="1" si="96"/>
        <v>1751.9850151681201</v>
      </c>
      <c r="K65" s="169">
        <f t="shared" ca="1" si="96"/>
        <v>2082.2348100986974</v>
      </c>
      <c r="L65" s="169">
        <f t="shared" ca="1" si="96"/>
        <v>2416.1631558988979</v>
      </c>
      <c r="M65" s="169">
        <f t="shared" ca="1" si="96"/>
        <v>2753.8010928169815</v>
      </c>
      <c r="N65" s="169">
        <f t="shared" ca="1" si="96"/>
        <v>3030.018212522707</v>
      </c>
      <c r="O65" s="169">
        <f t="shared" ca="1" si="96"/>
        <v>3604.15635873664</v>
      </c>
      <c r="P65" s="169">
        <f t="shared" ca="1" si="96"/>
        <v>3624.5347827878791</v>
      </c>
      <c r="Q65" s="169">
        <f t="shared" ca="1" si="96"/>
        <v>3645.028429411469</v>
      </c>
      <c r="R65" s="169">
        <f t="shared" ca="1" si="96"/>
        <v>3665.6379500925864</v>
      </c>
      <c r="S65" s="169">
        <f t="shared" ca="1" si="96"/>
        <v>3686.364</v>
      </c>
      <c r="T65" s="169">
        <f t="shared" ca="1" si="96"/>
        <v>3707.2072380068976</v>
      </c>
      <c r="U65" s="169">
        <f t="shared" ca="1" si="96"/>
        <v>3728.1683267118296</v>
      </c>
      <c r="V65" s="169">
        <f t="shared" ca="1" si="96"/>
        <v>3169.8187065341758</v>
      </c>
      <c r="W65" s="169">
        <f t="shared" ca="1" si="96"/>
        <v>3187.7413223526373</v>
      </c>
      <c r="X65" s="169">
        <f t="shared" ca="1" si="96"/>
        <v>3205.7652752466583</v>
      </c>
      <c r="Y65" s="169">
        <f t="shared" ca="1" si="96"/>
        <v>3223.8911381907983</v>
      </c>
      <c r="Z65" s="169">
        <f t="shared" ca="1" si="96"/>
        <v>3834.7649850959419</v>
      </c>
      <c r="AA65" s="169">
        <f t="shared" ca="1" si="96"/>
        <v>3856.447303848206</v>
      </c>
      <c r="AB65" s="169">
        <f t="shared" ca="1" si="96"/>
        <v>3878.2522175830304</v>
      </c>
      <c r="AC65" s="169">
        <f t="shared" ca="1" si="96"/>
        <v>3900.1804194702718</v>
      </c>
      <c r="AD65" s="169">
        <f t="shared" ca="1" si="96"/>
        <v>3922.2326065990674</v>
      </c>
      <c r="AE65" s="169">
        <f t="shared" ca="1" si="96"/>
        <v>3944.4094800000003</v>
      </c>
      <c r="AF65" s="169">
        <f t="shared" ca="1" si="96"/>
        <v>3966.7117446673797</v>
      </c>
      <c r="AG65" s="169">
        <f t="shared" ca="1" si="96"/>
        <v>3989.1401095816577</v>
      </c>
      <c r="AH65" s="169">
        <f t="shared" ca="1" si="96"/>
        <v>3391.7060159915673</v>
      </c>
      <c r="AI65" s="169">
        <f t="shared" ca="1" si="96"/>
        <v>3410.8832149173213</v>
      </c>
      <c r="AJ65" s="169">
        <f t="shared" ca="1" si="96"/>
        <v>3430.1688445139248</v>
      </c>
      <c r="AK65" s="169">
        <f t="shared" ca="1" si="96"/>
        <v>3449.5635178641551</v>
      </c>
      <c r="AL65" s="169">
        <f t="shared" ca="1" si="96"/>
        <v>4103.198534052658</v>
      </c>
      <c r="AM65" s="169">
        <f t="shared" ca="1" si="96"/>
        <v>4126.3986151175804</v>
      </c>
      <c r="AN65" s="169">
        <f t="shared" ca="1" si="96"/>
        <v>4149.729872813843</v>
      </c>
      <c r="AO65" s="169">
        <f t="shared" ca="1" si="96"/>
        <v>4173.1930488331909</v>
      </c>
      <c r="AP65" s="169">
        <f t="shared" ca="1" si="96"/>
        <v>4196.7888890610029</v>
      </c>
      <c r="AQ65" s="169">
        <f t="shared" ca="1" si="96"/>
        <v>4220.5181436000012</v>
      </c>
      <c r="AR65" s="169">
        <f t="shared" ca="1" si="96"/>
        <v>4244.3815667940971</v>
      </c>
      <c r="AS65" s="169">
        <f t="shared" ca="1" si="96"/>
        <v>4268.3799172523741</v>
      </c>
      <c r="AT65" s="169">
        <f t="shared" ca="1" si="96"/>
        <v>3629.1254371109785</v>
      </c>
      <c r="AU65" s="169">
        <f t="shared" ca="1" si="96"/>
        <v>3649.6450399615346</v>
      </c>
      <c r="AV65" s="169">
        <f t="shared" ca="1" si="96"/>
        <v>3670.2806636298992</v>
      </c>
      <c r="AW65" s="169">
        <f t="shared" ca="1" si="96"/>
        <v>3691.0329641146454</v>
      </c>
      <c r="AX65" s="169">
        <f t="shared" ca="1" si="96"/>
        <v>4390.4224314363437</v>
      </c>
      <c r="AY65" s="169">
        <f t="shared" ca="1" si="96"/>
        <v>4415.2465181758098</v>
      </c>
      <c r="AZ65" s="169">
        <f t="shared" ca="1" si="96"/>
        <v>4440.2109639108103</v>
      </c>
      <c r="BA65" s="169">
        <f t="shared" ca="1" si="96"/>
        <v>4465.3165622515135</v>
      </c>
      <c r="BB65" s="169">
        <f t="shared" ca="1" si="96"/>
        <v>4490.5641112952717</v>
      </c>
      <c r="BC65" s="169">
        <f t="shared" ca="1" si="96"/>
        <v>4515.9544136519999</v>
      </c>
      <c r="BD65" s="169">
        <f t="shared" ca="1" si="96"/>
        <v>4541.4882764696831</v>
      </c>
      <c r="BE65" s="169">
        <f t="shared" ca="1" si="96"/>
        <v>4567.1665114600391</v>
      </c>
      <c r="BF65" s="169">
        <f t="shared" ca="1" si="96"/>
        <v>3883.1642177087451</v>
      </c>
      <c r="BG65" s="169">
        <f t="shared" ca="1" si="96"/>
        <v>3905.1201927588404</v>
      </c>
      <c r="BH65" s="169">
        <f t="shared" ca="1" si="96"/>
        <v>3927.2003100839911</v>
      </c>
      <c r="BI65" s="169">
        <f t="shared" ca="1" si="96"/>
        <v>3949.405271602669</v>
      </c>
      <c r="BJ65" s="169">
        <f t="shared" ca="1" si="96"/>
        <v>4697.7520016368862</v>
      </c>
      <c r="BK65" s="169">
        <f t="shared" ca="1" si="96"/>
        <v>4724.3137744481155</v>
      </c>
      <c r="BL65" s="169">
        <f t="shared" ca="1" si="96"/>
        <v>4751.0257313845668</v>
      </c>
      <c r="BM65" s="169">
        <f t="shared" ca="1" si="96"/>
        <v>4777.8887216091189</v>
      </c>
      <c r="BN65" s="169">
        <f t="shared" ca="1" si="96"/>
        <v>4804.9035990859402</v>
      </c>
      <c r="BO65" s="169">
        <f t="shared" ca="1" si="96"/>
        <v>4832.0712226076394</v>
      </c>
      <c r="BP65" s="169">
        <f t="shared" ca="1" si="96"/>
        <v>4859.3924558225599</v>
      </c>
      <c r="BQ65" s="169">
        <f t="shared" ca="1" si="96"/>
        <v>4886.8681672622415</v>
      </c>
      <c r="BR65" s="169">
        <f t="shared" ca="1" si="96"/>
        <v>4154.9857129483571</v>
      </c>
      <c r="BS65" s="169">
        <f t="shared" ref="BS65:DV65" ca="1" si="97">(BS51+BS64)*BS59</f>
        <v>4178.4786062519588</v>
      </c>
      <c r="BT65" s="169">
        <f t="shared" ca="1" si="97"/>
        <v>4202.1043317898702</v>
      </c>
      <c r="BU65" s="169">
        <f t="shared" ca="1" si="97"/>
        <v>4225.8636406148553</v>
      </c>
      <c r="BV65" s="169">
        <f t="shared" ca="1" si="97"/>
        <v>5026.5946417514679</v>
      </c>
      <c r="BW65" s="169">
        <f t="shared" ca="1" si="97"/>
        <v>5055.0157386594838</v>
      </c>
      <c r="BX65" s="169">
        <f t="shared" ca="1" si="97"/>
        <v>5083.5975325814852</v>
      </c>
      <c r="BY65" s="169">
        <f t="shared" ca="1" si="97"/>
        <v>5112.3409321217559</v>
      </c>
      <c r="BZ65" s="169">
        <f t="shared" ca="1" si="97"/>
        <v>5141.2468510219551</v>
      </c>
      <c r="CA65" s="169">
        <f t="shared" ca="1" si="97"/>
        <v>5170.3162081901728</v>
      </c>
      <c r="CB65" s="169">
        <f t="shared" ca="1" si="97"/>
        <v>5199.5499277301378</v>
      </c>
      <c r="CC65" s="169">
        <f t="shared" ca="1" si="97"/>
        <v>5228.9489389705968</v>
      </c>
      <c r="CD65" s="169">
        <f t="shared" ca="1" si="97"/>
        <v>4445.8347128547412</v>
      </c>
      <c r="CE65" s="169">
        <f t="shared" ca="1" si="97"/>
        <v>4470.9721086895952</v>
      </c>
      <c r="CF65" s="169">
        <f t="shared" ca="1" si="97"/>
        <v>4496.25163501516</v>
      </c>
      <c r="CG65" s="169">
        <f t="shared" ca="1" si="97"/>
        <v>4521.6740954578954</v>
      </c>
      <c r="CH65" s="169">
        <f t="shared" ca="1" si="97"/>
        <v>5378.4562666740703</v>
      </c>
      <c r="CI65" s="169">
        <f t="shared" ca="1" si="97"/>
        <v>5408.8668403656466</v>
      </c>
      <c r="CJ65" s="169">
        <f t="shared" ca="1" si="97"/>
        <v>5439.4493598621893</v>
      </c>
      <c r="CK65" s="169">
        <f t="shared" ca="1" si="97"/>
        <v>5470.2047973702784</v>
      </c>
      <c r="CL65" s="169">
        <f t="shared" ca="1" si="97"/>
        <v>5501.1341305934911</v>
      </c>
      <c r="CM65" s="169">
        <f t="shared" ca="1" si="97"/>
        <v>5532.238342763485</v>
      </c>
      <c r="CN65" s="169">
        <f t="shared" ca="1" si="97"/>
        <v>5563.5184226712481</v>
      </c>
      <c r="CO65" s="169">
        <f t="shared" ca="1" si="97"/>
        <v>5594.9753646985382</v>
      </c>
      <c r="CP65" s="169">
        <f t="shared" ca="1" si="97"/>
        <v>4757.0431427545727</v>
      </c>
      <c r="CQ65" s="169">
        <f t="shared" ca="1" si="97"/>
        <v>4783.9401562978665</v>
      </c>
      <c r="CR65" s="169">
        <f t="shared" ca="1" si="97"/>
        <v>4810.9892494662208</v>
      </c>
      <c r="CS65" s="169">
        <f t="shared" ca="1" si="97"/>
        <v>4838.1912821399465</v>
      </c>
      <c r="CT65" s="169">
        <f t="shared" ca="1" si="97"/>
        <v>5754.9482053412539</v>
      </c>
      <c r="CU65" s="169">
        <f t="shared" ca="1" si="97"/>
        <v>5787.4875191912415</v>
      </c>
      <c r="CV65" s="169">
        <f t="shared" ca="1" si="97"/>
        <v>5820.2108150525419</v>
      </c>
      <c r="CW65" s="169">
        <f t="shared" ca="1" si="97"/>
        <v>5853.1191331861974</v>
      </c>
      <c r="CX65" s="169">
        <f t="shared" ca="1" si="97"/>
        <v>5886.2135197350362</v>
      </c>
      <c r="CY65" s="169">
        <f t="shared" ca="1" si="97"/>
        <v>5919.4950267569284</v>
      </c>
      <c r="CZ65" s="169">
        <f t="shared" ca="1" si="97"/>
        <v>5952.9647122582337</v>
      </c>
      <c r="DA65" s="169">
        <f t="shared" ca="1" si="97"/>
        <v>5986.6236402274353</v>
      </c>
      <c r="DB65" s="169">
        <f t="shared" ca="1" si="97"/>
        <v>5090.0361627473922</v>
      </c>
      <c r="DC65" s="169">
        <f t="shared" ca="1" si="97"/>
        <v>5118.8159672387164</v>
      </c>
      <c r="DD65" s="169">
        <f t="shared" ca="1" si="97"/>
        <v>5147.7584969288564</v>
      </c>
      <c r="DE65" s="169">
        <f t="shared" ca="1" si="97"/>
        <v>5176.8646718897426</v>
      </c>
      <c r="DF65" s="169">
        <f t="shared" ca="1" si="97"/>
        <v>6157.7945797151415</v>
      </c>
      <c r="DG65" s="169">
        <f t="shared" ca="1" si="97"/>
        <v>6192.6116455346273</v>
      </c>
      <c r="DH65" s="169">
        <f t="shared" ca="1" si="97"/>
        <v>6227.6255721062189</v>
      </c>
      <c r="DI65" s="169">
        <f t="shared" ca="1" si="97"/>
        <v>6262.8374725092299</v>
      </c>
      <c r="DJ65" s="169">
        <f t="shared" ca="1" si="97"/>
        <v>6298.2484661164863</v>
      </c>
      <c r="DK65" s="169">
        <f t="shared" ca="1" si="97"/>
        <v>6333.8596786299113</v>
      </c>
      <c r="DL65" s="169">
        <f t="shared" ca="1" si="97"/>
        <v>6369.6722421163095</v>
      </c>
      <c r="DM65" s="169">
        <f t="shared" ca="1" si="97"/>
        <v>6405.6872950433535</v>
      </c>
      <c r="DN65" s="169">
        <f t="shared" ca="1" si="97"/>
        <v>5446.3386941397084</v>
      </c>
      <c r="DO65" s="169">
        <f t="shared" ca="1" si="97"/>
        <v>5477.1330849454253</v>
      </c>
      <c r="DP65" s="169">
        <f t="shared" ca="1" si="97"/>
        <v>5508.1015917138739</v>
      </c>
      <c r="DQ65" s="169">
        <f t="shared" ca="1" si="97"/>
        <v>5539.2451989220226</v>
      </c>
      <c r="DR65" s="169">
        <f t="shared" ca="1" si="97"/>
        <v>6588.8402002951989</v>
      </c>
      <c r="DS65" s="169">
        <f t="shared" ca="1" si="97"/>
        <v>6626.0944607220481</v>
      </c>
      <c r="DT65" s="169">
        <f t="shared" ca="1" si="97"/>
        <v>6663.5593621536509</v>
      </c>
      <c r="DU65" s="169">
        <f t="shared" ca="1" si="97"/>
        <v>6701.2360955848744</v>
      </c>
      <c r="DV65" s="169">
        <f t="shared" ca="1" si="97"/>
        <v>6739.1258587446391</v>
      </c>
      <c r="DW65" s="169"/>
      <c r="DX65" s="177">
        <f ca="1">SUM(G65:DW65)</f>
        <v>547913.95235920767</v>
      </c>
    </row>
    <row r="66" spans="1:128" hidden="1" outlineLevel="1" x14ac:dyDescent="0.2">
      <c r="A66" s="168" t="str">
        <f ca="1">Language!A$625</f>
        <v>НДС полученный с авансов</v>
      </c>
      <c r="B66" s="158"/>
      <c r="C66" s="147" t="str">
        <f ca="1">CHOOSE(D66,CurName1,CurName2,CurName3)</f>
        <v>тыс. руб.</v>
      </c>
      <c r="D66" s="158">
        <f>D47</f>
        <v>1</v>
      </c>
      <c r="E66" s="154" t="s">
        <v>1177</v>
      </c>
      <c r="F66" s="6" t="s">
        <v>3082</v>
      </c>
      <c r="G66" s="169">
        <f t="shared" ref="G66:BR66" ca="1" si="98">G55*G59/(1+G59)</f>
        <v>0</v>
      </c>
      <c r="H66" s="169">
        <f t="shared" ca="1" si="98"/>
        <v>0</v>
      </c>
      <c r="I66" s="169">
        <f t="shared" ca="1" si="98"/>
        <v>0</v>
      </c>
      <c r="J66" s="169">
        <f t="shared" ca="1" si="98"/>
        <v>0</v>
      </c>
      <c r="K66" s="169">
        <f t="shared" ca="1" si="98"/>
        <v>0</v>
      </c>
      <c r="L66" s="169">
        <f t="shared" ca="1" si="98"/>
        <v>0</v>
      </c>
      <c r="M66" s="169">
        <f t="shared" ca="1" si="98"/>
        <v>0</v>
      </c>
      <c r="N66" s="169">
        <f t="shared" ca="1" si="98"/>
        <v>0</v>
      </c>
      <c r="O66" s="169">
        <f t="shared" ca="1" si="98"/>
        <v>0</v>
      </c>
      <c r="P66" s="169">
        <f t="shared" ca="1" si="98"/>
        <v>0</v>
      </c>
      <c r="Q66" s="169">
        <f t="shared" ca="1" si="98"/>
        <v>0</v>
      </c>
      <c r="R66" s="169">
        <f t="shared" ca="1" si="98"/>
        <v>0</v>
      </c>
      <c r="S66" s="169">
        <f t="shared" ca="1" si="98"/>
        <v>0</v>
      </c>
      <c r="T66" s="169">
        <f t="shared" ca="1" si="98"/>
        <v>0</v>
      </c>
      <c r="U66" s="169">
        <f t="shared" ca="1" si="98"/>
        <v>0</v>
      </c>
      <c r="V66" s="169">
        <f t="shared" ca="1" si="98"/>
        <v>0</v>
      </c>
      <c r="W66" s="169">
        <f t="shared" ca="1" si="98"/>
        <v>0</v>
      </c>
      <c r="X66" s="169">
        <f t="shared" ca="1" si="98"/>
        <v>0</v>
      </c>
      <c r="Y66" s="169">
        <f t="shared" ca="1" si="98"/>
        <v>0</v>
      </c>
      <c r="Z66" s="169">
        <f t="shared" ca="1" si="98"/>
        <v>0</v>
      </c>
      <c r="AA66" s="169">
        <f t="shared" ca="1" si="98"/>
        <v>0</v>
      </c>
      <c r="AB66" s="169">
        <f t="shared" ca="1" si="98"/>
        <v>0</v>
      </c>
      <c r="AC66" s="169">
        <f t="shared" ca="1" si="98"/>
        <v>0</v>
      </c>
      <c r="AD66" s="169">
        <f t="shared" ca="1" si="98"/>
        <v>0</v>
      </c>
      <c r="AE66" s="169">
        <f t="shared" ca="1" si="98"/>
        <v>0</v>
      </c>
      <c r="AF66" s="169">
        <f t="shared" ca="1" si="98"/>
        <v>0</v>
      </c>
      <c r="AG66" s="169">
        <f t="shared" ca="1" si="98"/>
        <v>0</v>
      </c>
      <c r="AH66" s="169">
        <f t="shared" ca="1" si="98"/>
        <v>0</v>
      </c>
      <c r="AI66" s="169">
        <f t="shared" ca="1" si="98"/>
        <v>0</v>
      </c>
      <c r="AJ66" s="169">
        <f t="shared" ca="1" si="98"/>
        <v>0</v>
      </c>
      <c r="AK66" s="169">
        <f t="shared" ca="1" si="98"/>
        <v>0</v>
      </c>
      <c r="AL66" s="169">
        <f t="shared" ca="1" si="98"/>
        <v>0</v>
      </c>
      <c r="AM66" s="169">
        <f t="shared" ca="1" si="98"/>
        <v>0</v>
      </c>
      <c r="AN66" s="169">
        <f t="shared" ca="1" si="98"/>
        <v>0</v>
      </c>
      <c r="AO66" s="169">
        <f t="shared" ca="1" si="98"/>
        <v>0</v>
      </c>
      <c r="AP66" s="169">
        <f t="shared" ca="1" si="98"/>
        <v>0</v>
      </c>
      <c r="AQ66" s="169">
        <f t="shared" ca="1" si="98"/>
        <v>0</v>
      </c>
      <c r="AR66" s="169">
        <f t="shared" ca="1" si="98"/>
        <v>0</v>
      </c>
      <c r="AS66" s="169">
        <f t="shared" ca="1" si="98"/>
        <v>0</v>
      </c>
      <c r="AT66" s="169">
        <f t="shared" ca="1" si="98"/>
        <v>0</v>
      </c>
      <c r="AU66" s="169">
        <f t="shared" ca="1" si="98"/>
        <v>0</v>
      </c>
      <c r="AV66" s="169">
        <f t="shared" ca="1" si="98"/>
        <v>0</v>
      </c>
      <c r="AW66" s="169">
        <f t="shared" ca="1" si="98"/>
        <v>0</v>
      </c>
      <c r="AX66" s="169">
        <f t="shared" ca="1" si="98"/>
        <v>0</v>
      </c>
      <c r="AY66" s="169">
        <f t="shared" ca="1" si="98"/>
        <v>0</v>
      </c>
      <c r="AZ66" s="169">
        <f t="shared" ca="1" si="98"/>
        <v>0</v>
      </c>
      <c r="BA66" s="169">
        <f t="shared" ca="1" si="98"/>
        <v>0</v>
      </c>
      <c r="BB66" s="169">
        <f t="shared" ca="1" si="98"/>
        <v>0</v>
      </c>
      <c r="BC66" s="169">
        <f t="shared" ca="1" si="98"/>
        <v>0</v>
      </c>
      <c r="BD66" s="169">
        <f t="shared" ca="1" si="98"/>
        <v>0</v>
      </c>
      <c r="BE66" s="169">
        <f t="shared" ca="1" si="98"/>
        <v>0</v>
      </c>
      <c r="BF66" s="169">
        <f t="shared" ca="1" si="98"/>
        <v>0</v>
      </c>
      <c r="BG66" s="169">
        <f t="shared" ca="1" si="98"/>
        <v>0</v>
      </c>
      <c r="BH66" s="169">
        <f t="shared" ca="1" si="98"/>
        <v>0</v>
      </c>
      <c r="BI66" s="169">
        <f t="shared" ca="1" si="98"/>
        <v>0</v>
      </c>
      <c r="BJ66" s="169">
        <f t="shared" ca="1" si="98"/>
        <v>0</v>
      </c>
      <c r="BK66" s="169">
        <f t="shared" ca="1" si="98"/>
        <v>0</v>
      </c>
      <c r="BL66" s="169">
        <f t="shared" ca="1" si="98"/>
        <v>0</v>
      </c>
      <c r="BM66" s="169">
        <f t="shared" ca="1" si="98"/>
        <v>0</v>
      </c>
      <c r="BN66" s="169">
        <f t="shared" ca="1" si="98"/>
        <v>0</v>
      </c>
      <c r="BO66" s="169">
        <f t="shared" ca="1" si="98"/>
        <v>0</v>
      </c>
      <c r="BP66" s="169">
        <f t="shared" ca="1" si="98"/>
        <v>0</v>
      </c>
      <c r="BQ66" s="169">
        <f t="shared" ca="1" si="98"/>
        <v>0</v>
      </c>
      <c r="BR66" s="169">
        <f t="shared" ca="1" si="98"/>
        <v>0</v>
      </c>
      <c r="BS66" s="169">
        <f t="shared" ref="BS66:DV66" ca="1" si="99">BS55*BS59/(1+BS59)</f>
        <v>0</v>
      </c>
      <c r="BT66" s="169">
        <f t="shared" ca="1" si="99"/>
        <v>0</v>
      </c>
      <c r="BU66" s="169">
        <f t="shared" ca="1" si="99"/>
        <v>0</v>
      </c>
      <c r="BV66" s="169">
        <f t="shared" ca="1" si="99"/>
        <v>0</v>
      </c>
      <c r="BW66" s="169">
        <f t="shared" ca="1" si="99"/>
        <v>0</v>
      </c>
      <c r="BX66" s="169">
        <f t="shared" ca="1" si="99"/>
        <v>0</v>
      </c>
      <c r="BY66" s="169">
        <f t="shared" ca="1" si="99"/>
        <v>0</v>
      </c>
      <c r="BZ66" s="169">
        <f t="shared" ca="1" si="99"/>
        <v>0</v>
      </c>
      <c r="CA66" s="169">
        <f t="shared" ca="1" si="99"/>
        <v>0</v>
      </c>
      <c r="CB66" s="169">
        <f t="shared" ca="1" si="99"/>
        <v>0</v>
      </c>
      <c r="CC66" s="169">
        <f t="shared" ca="1" si="99"/>
        <v>0</v>
      </c>
      <c r="CD66" s="169">
        <f t="shared" ca="1" si="99"/>
        <v>0</v>
      </c>
      <c r="CE66" s="169">
        <f t="shared" ca="1" si="99"/>
        <v>0</v>
      </c>
      <c r="CF66" s="169">
        <f t="shared" ca="1" si="99"/>
        <v>0</v>
      </c>
      <c r="CG66" s="169">
        <f t="shared" ca="1" si="99"/>
        <v>0</v>
      </c>
      <c r="CH66" s="169">
        <f t="shared" ca="1" si="99"/>
        <v>0</v>
      </c>
      <c r="CI66" s="169">
        <f t="shared" ca="1" si="99"/>
        <v>0</v>
      </c>
      <c r="CJ66" s="169">
        <f t="shared" ca="1" si="99"/>
        <v>0</v>
      </c>
      <c r="CK66" s="169">
        <f t="shared" ca="1" si="99"/>
        <v>0</v>
      </c>
      <c r="CL66" s="169">
        <f t="shared" ca="1" si="99"/>
        <v>0</v>
      </c>
      <c r="CM66" s="169">
        <f t="shared" ca="1" si="99"/>
        <v>0</v>
      </c>
      <c r="CN66" s="169">
        <f t="shared" ca="1" si="99"/>
        <v>0</v>
      </c>
      <c r="CO66" s="169">
        <f t="shared" ca="1" si="99"/>
        <v>0</v>
      </c>
      <c r="CP66" s="169">
        <f t="shared" ca="1" si="99"/>
        <v>0</v>
      </c>
      <c r="CQ66" s="169">
        <f t="shared" ca="1" si="99"/>
        <v>0</v>
      </c>
      <c r="CR66" s="169">
        <f t="shared" ca="1" si="99"/>
        <v>0</v>
      </c>
      <c r="CS66" s="169">
        <f t="shared" ca="1" si="99"/>
        <v>0</v>
      </c>
      <c r="CT66" s="169">
        <f t="shared" ca="1" si="99"/>
        <v>0</v>
      </c>
      <c r="CU66" s="169">
        <f t="shared" ca="1" si="99"/>
        <v>0</v>
      </c>
      <c r="CV66" s="169">
        <f t="shared" ca="1" si="99"/>
        <v>0</v>
      </c>
      <c r="CW66" s="169">
        <f t="shared" ca="1" si="99"/>
        <v>0</v>
      </c>
      <c r="CX66" s="169">
        <f t="shared" ca="1" si="99"/>
        <v>0</v>
      </c>
      <c r="CY66" s="169">
        <f t="shared" ca="1" si="99"/>
        <v>0</v>
      </c>
      <c r="CZ66" s="169">
        <f t="shared" ca="1" si="99"/>
        <v>0</v>
      </c>
      <c r="DA66" s="169">
        <f t="shared" ca="1" si="99"/>
        <v>0</v>
      </c>
      <c r="DB66" s="169">
        <f t="shared" ca="1" si="99"/>
        <v>0</v>
      </c>
      <c r="DC66" s="169">
        <f t="shared" ca="1" si="99"/>
        <v>0</v>
      </c>
      <c r="DD66" s="169">
        <f t="shared" ca="1" si="99"/>
        <v>0</v>
      </c>
      <c r="DE66" s="169">
        <f t="shared" ca="1" si="99"/>
        <v>0</v>
      </c>
      <c r="DF66" s="169">
        <f t="shared" ca="1" si="99"/>
        <v>0</v>
      </c>
      <c r="DG66" s="169">
        <f t="shared" ca="1" si="99"/>
        <v>0</v>
      </c>
      <c r="DH66" s="169">
        <f t="shared" ca="1" si="99"/>
        <v>0</v>
      </c>
      <c r="DI66" s="169">
        <f t="shared" ca="1" si="99"/>
        <v>0</v>
      </c>
      <c r="DJ66" s="169">
        <f t="shared" ca="1" si="99"/>
        <v>0</v>
      </c>
      <c r="DK66" s="169">
        <f t="shared" ca="1" si="99"/>
        <v>0</v>
      </c>
      <c r="DL66" s="169">
        <f t="shared" ca="1" si="99"/>
        <v>0</v>
      </c>
      <c r="DM66" s="169">
        <f t="shared" ca="1" si="99"/>
        <v>0</v>
      </c>
      <c r="DN66" s="169">
        <f t="shared" ca="1" si="99"/>
        <v>0</v>
      </c>
      <c r="DO66" s="169">
        <f t="shared" ca="1" si="99"/>
        <v>0</v>
      </c>
      <c r="DP66" s="169">
        <f t="shared" ca="1" si="99"/>
        <v>0</v>
      </c>
      <c r="DQ66" s="169">
        <f t="shared" ca="1" si="99"/>
        <v>0</v>
      </c>
      <c r="DR66" s="169">
        <f t="shared" ca="1" si="99"/>
        <v>0</v>
      </c>
      <c r="DS66" s="169">
        <f t="shared" ca="1" si="99"/>
        <v>0</v>
      </c>
      <c r="DT66" s="169">
        <f t="shared" ca="1" si="99"/>
        <v>0</v>
      </c>
      <c r="DU66" s="169">
        <f t="shared" ca="1" si="99"/>
        <v>0</v>
      </c>
      <c r="DV66" s="169">
        <f t="shared" ca="1" si="99"/>
        <v>0</v>
      </c>
      <c r="DW66" s="169"/>
      <c r="DX66" s="177">
        <f ca="1">SUM(G66:DW66)</f>
        <v>0</v>
      </c>
    </row>
    <row r="67" spans="1:128" x14ac:dyDescent="0.2">
      <c r="A67" s="298" t="s">
        <v>3361</v>
      </c>
      <c r="B67" s="156"/>
      <c r="C67" s="157"/>
      <c r="D67" s="158">
        <v>1</v>
      </c>
      <c r="F67" s="154" t="s">
        <v>3353</v>
      </c>
    </row>
    <row r="68" spans="1:128" x14ac:dyDescent="0.2">
      <c r="A68" s="159" t="str">
        <f ca="1">Language!A$610</f>
        <v>объем продаж за период</v>
      </c>
      <c r="B68" s="299">
        <v>1800</v>
      </c>
      <c r="C68" s="346" t="str">
        <f>C48</f>
        <v>тонн</v>
      </c>
      <c r="E68" s="154" t="s">
        <v>833</v>
      </c>
      <c r="F68" s="6" t="s">
        <v>3326</v>
      </c>
      <c r="G68" s="300">
        <f t="shared" ref="G68:AL68" si="100">$B68*G69</f>
        <v>0</v>
      </c>
      <c r="H68" s="300">
        <f t="shared" si="100"/>
        <v>0</v>
      </c>
      <c r="I68" s="300">
        <f t="shared" si="100"/>
        <v>450</v>
      </c>
      <c r="J68" s="300">
        <f t="shared" si="100"/>
        <v>810</v>
      </c>
      <c r="K68" s="300">
        <f t="shared" si="100"/>
        <v>1080</v>
      </c>
      <c r="L68" s="300">
        <f t="shared" si="100"/>
        <v>1080</v>
      </c>
      <c r="M68" s="300">
        <f t="shared" si="100"/>
        <v>1080</v>
      </c>
      <c r="N68" s="300">
        <f t="shared" si="100"/>
        <v>1080</v>
      </c>
      <c r="O68" s="300">
        <f t="shared" si="100"/>
        <v>1800</v>
      </c>
      <c r="P68" s="300">
        <f t="shared" si="100"/>
        <v>1800</v>
      </c>
      <c r="Q68" s="300">
        <f t="shared" si="100"/>
        <v>1800</v>
      </c>
      <c r="R68" s="300">
        <f t="shared" si="100"/>
        <v>1800</v>
      </c>
      <c r="S68" s="300">
        <f t="shared" si="100"/>
        <v>1800</v>
      </c>
      <c r="T68" s="300">
        <f t="shared" si="100"/>
        <v>1800</v>
      </c>
      <c r="U68" s="300">
        <f t="shared" si="100"/>
        <v>1800</v>
      </c>
      <c r="V68" s="300">
        <f t="shared" si="100"/>
        <v>1080</v>
      </c>
      <c r="W68" s="300">
        <f t="shared" si="100"/>
        <v>1080</v>
      </c>
      <c r="X68" s="300">
        <f t="shared" si="100"/>
        <v>1080</v>
      </c>
      <c r="Y68" s="300">
        <f t="shared" si="100"/>
        <v>1080</v>
      </c>
      <c r="Z68" s="300">
        <f t="shared" si="100"/>
        <v>1080</v>
      </c>
      <c r="AA68" s="300">
        <f t="shared" si="100"/>
        <v>1800</v>
      </c>
      <c r="AB68" s="300">
        <f t="shared" si="100"/>
        <v>1800</v>
      </c>
      <c r="AC68" s="300">
        <f t="shared" si="100"/>
        <v>1800</v>
      </c>
      <c r="AD68" s="300">
        <f t="shared" si="100"/>
        <v>1800</v>
      </c>
      <c r="AE68" s="300">
        <f t="shared" si="100"/>
        <v>1800</v>
      </c>
      <c r="AF68" s="300">
        <f t="shared" si="100"/>
        <v>1800</v>
      </c>
      <c r="AG68" s="300">
        <f t="shared" si="100"/>
        <v>1800</v>
      </c>
      <c r="AH68" s="300">
        <f t="shared" si="100"/>
        <v>1080</v>
      </c>
      <c r="AI68" s="300">
        <f t="shared" si="100"/>
        <v>1080</v>
      </c>
      <c r="AJ68" s="300">
        <f t="shared" si="100"/>
        <v>1080</v>
      </c>
      <c r="AK68" s="300">
        <f t="shared" si="100"/>
        <v>1080</v>
      </c>
      <c r="AL68" s="300">
        <f t="shared" si="100"/>
        <v>1080</v>
      </c>
      <c r="AM68" s="300">
        <f t="shared" ref="AM68:BR68" si="101">$B68*AM69</f>
        <v>1800</v>
      </c>
      <c r="AN68" s="300">
        <f t="shared" si="101"/>
        <v>1800</v>
      </c>
      <c r="AO68" s="300">
        <f t="shared" si="101"/>
        <v>1800</v>
      </c>
      <c r="AP68" s="300">
        <f t="shared" si="101"/>
        <v>1800</v>
      </c>
      <c r="AQ68" s="300">
        <f t="shared" si="101"/>
        <v>1800</v>
      </c>
      <c r="AR68" s="300">
        <f t="shared" si="101"/>
        <v>1800</v>
      </c>
      <c r="AS68" s="300">
        <f t="shared" si="101"/>
        <v>1800</v>
      </c>
      <c r="AT68" s="300">
        <f t="shared" si="101"/>
        <v>1080</v>
      </c>
      <c r="AU68" s="300">
        <f t="shared" si="101"/>
        <v>1080</v>
      </c>
      <c r="AV68" s="300">
        <f t="shared" si="101"/>
        <v>1080</v>
      </c>
      <c r="AW68" s="300">
        <f t="shared" si="101"/>
        <v>1080</v>
      </c>
      <c r="AX68" s="300">
        <f t="shared" si="101"/>
        <v>1080</v>
      </c>
      <c r="AY68" s="300">
        <f t="shared" si="101"/>
        <v>1800</v>
      </c>
      <c r="AZ68" s="300">
        <f t="shared" si="101"/>
        <v>1800</v>
      </c>
      <c r="BA68" s="300">
        <f t="shared" si="101"/>
        <v>1800</v>
      </c>
      <c r="BB68" s="300">
        <f t="shared" si="101"/>
        <v>1800</v>
      </c>
      <c r="BC68" s="300">
        <f t="shared" si="101"/>
        <v>1800</v>
      </c>
      <c r="BD68" s="300">
        <f t="shared" si="101"/>
        <v>1800</v>
      </c>
      <c r="BE68" s="300">
        <f t="shared" si="101"/>
        <v>1800</v>
      </c>
      <c r="BF68" s="300">
        <f t="shared" si="101"/>
        <v>1080</v>
      </c>
      <c r="BG68" s="300">
        <f t="shared" si="101"/>
        <v>1080</v>
      </c>
      <c r="BH68" s="300">
        <f t="shared" si="101"/>
        <v>1080</v>
      </c>
      <c r="BI68" s="300">
        <f t="shared" si="101"/>
        <v>1080</v>
      </c>
      <c r="BJ68" s="300">
        <f t="shared" si="101"/>
        <v>1080</v>
      </c>
      <c r="BK68" s="300">
        <f t="shared" si="101"/>
        <v>1800</v>
      </c>
      <c r="BL68" s="300">
        <f t="shared" si="101"/>
        <v>1800</v>
      </c>
      <c r="BM68" s="300">
        <f t="shared" si="101"/>
        <v>1800</v>
      </c>
      <c r="BN68" s="300">
        <f t="shared" si="101"/>
        <v>1800</v>
      </c>
      <c r="BO68" s="300">
        <f t="shared" si="101"/>
        <v>1800</v>
      </c>
      <c r="BP68" s="300">
        <f t="shared" si="101"/>
        <v>1800</v>
      </c>
      <c r="BQ68" s="300">
        <f t="shared" si="101"/>
        <v>1800</v>
      </c>
      <c r="BR68" s="300">
        <f t="shared" si="101"/>
        <v>1080</v>
      </c>
      <c r="BS68" s="300">
        <f t="shared" ref="BS68:CX68" si="102">$B68*BS69</f>
        <v>1080</v>
      </c>
      <c r="BT68" s="300">
        <f t="shared" si="102"/>
        <v>1080</v>
      </c>
      <c r="BU68" s="300">
        <f t="shared" si="102"/>
        <v>1080</v>
      </c>
      <c r="BV68" s="300">
        <f t="shared" si="102"/>
        <v>1080</v>
      </c>
      <c r="BW68" s="300">
        <f t="shared" si="102"/>
        <v>1800</v>
      </c>
      <c r="BX68" s="300">
        <f t="shared" si="102"/>
        <v>1800</v>
      </c>
      <c r="BY68" s="300">
        <f t="shared" si="102"/>
        <v>1800</v>
      </c>
      <c r="BZ68" s="300">
        <f t="shared" si="102"/>
        <v>1800</v>
      </c>
      <c r="CA68" s="300">
        <f t="shared" si="102"/>
        <v>1800</v>
      </c>
      <c r="CB68" s="300">
        <f t="shared" si="102"/>
        <v>1800</v>
      </c>
      <c r="CC68" s="300">
        <f t="shared" si="102"/>
        <v>1800</v>
      </c>
      <c r="CD68" s="300">
        <f t="shared" si="102"/>
        <v>1080</v>
      </c>
      <c r="CE68" s="300">
        <f t="shared" si="102"/>
        <v>1080</v>
      </c>
      <c r="CF68" s="300">
        <f t="shared" si="102"/>
        <v>1080</v>
      </c>
      <c r="CG68" s="300">
        <f t="shared" si="102"/>
        <v>1080</v>
      </c>
      <c r="CH68" s="300">
        <f t="shared" si="102"/>
        <v>1080</v>
      </c>
      <c r="CI68" s="300">
        <f t="shared" si="102"/>
        <v>1800</v>
      </c>
      <c r="CJ68" s="300">
        <f t="shared" si="102"/>
        <v>1800</v>
      </c>
      <c r="CK68" s="300">
        <f t="shared" si="102"/>
        <v>1800</v>
      </c>
      <c r="CL68" s="300">
        <f t="shared" si="102"/>
        <v>1800</v>
      </c>
      <c r="CM68" s="300">
        <f t="shared" si="102"/>
        <v>1800</v>
      </c>
      <c r="CN68" s="300">
        <f t="shared" si="102"/>
        <v>1800</v>
      </c>
      <c r="CO68" s="300">
        <f t="shared" si="102"/>
        <v>1800</v>
      </c>
      <c r="CP68" s="300">
        <f t="shared" si="102"/>
        <v>1080</v>
      </c>
      <c r="CQ68" s="300">
        <f t="shared" si="102"/>
        <v>1080</v>
      </c>
      <c r="CR68" s="300">
        <f t="shared" si="102"/>
        <v>1080</v>
      </c>
      <c r="CS68" s="300">
        <f t="shared" si="102"/>
        <v>1080</v>
      </c>
      <c r="CT68" s="300">
        <f t="shared" si="102"/>
        <v>1080</v>
      </c>
      <c r="CU68" s="300">
        <f t="shared" si="102"/>
        <v>1800</v>
      </c>
      <c r="CV68" s="300">
        <f t="shared" si="102"/>
        <v>1800</v>
      </c>
      <c r="CW68" s="300">
        <f t="shared" si="102"/>
        <v>1800</v>
      </c>
      <c r="CX68" s="300">
        <f t="shared" si="102"/>
        <v>1800</v>
      </c>
      <c r="CY68" s="300">
        <f t="shared" ref="CY68:DV68" si="103">$B68*CY69</f>
        <v>1800</v>
      </c>
      <c r="CZ68" s="300">
        <f t="shared" si="103"/>
        <v>1800</v>
      </c>
      <c r="DA68" s="300">
        <f t="shared" si="103"/>
        <v>1800</v>
      </c>
      <c r="DB68" s="300">
        <f t="shared" si="103"/>
        <v>1080</v>
      </c>
      <c r="DC68" s="300">
        <f t="shared" si="103"/>
        <v>1080</v>
      </c>
      <c r="DD68" s="300">
        <f t="shared" si="103"/>
        <v>1080</v>
      </c>
      <c r="DE68" s="300">
        <f t="shared" si="103"/>
        <v>1080</v>
      </c>
      <c r="DF68" s="300">
        <f t="shared" si="103"/>
        <v>1080</v>
      </c>
      <c r="DG68" s="300">
        <f t="shared" si="103"/>
        <v>1800</v>
      </c>
      <c r="DH68" s="300">
        <f t="shared" si="103"/>
        <v>1800</v>
      </c>
      <c r="DI68" s="300">
        <f t="shared" si="103"/>
        <v>1800</v>
      </c>
      <c r="DJ68" s="300">
        <f t="shared" si="103"/>
        <v>1800</v>
      </c>
      <c r="DK68" s="300">
        <f t="shared" si="103"/>
        <v>1800</v>
      </c>
      <c r="DL68" s="300">
        <f t="shared" si="103"/>
        <v>1800</v>
      </c>
      <c r="DM68" s="300">
        <f t="shared" si="103"/>
        <v>1800</v>
      </c>
      <c r="DN68" s="300">
        <f t="shared" si="103"/>
        <v>1080</v>
      </c>
      <c r="DO68" s="300">
        <f t="shared" si="103"/>
        <v>1080</v>
      </c>
      <c r="DP68" s="300">
        <f t="shared" si="103"/>
        <v>1080</v>
      </c>
      <c r="DQ68" s="300">
        <f t="shared" si="103"/>
        <v>1080</v>
      </c>
      <c r="DR68" s="300">
        <f t="shared" si="103"/>
        <v>1080</v>
      </c>
      <c r="DS68" s="300">
        <f t="shared" si="103"/>
        <v>1800</v>
      </c>
      <c r="DT68" s="300">
        <f t="shared" si="103"/>
        <v>1800</v>
      </c>
      <c r="DU68" s="300">
        <f t="shared" si="103"/>
        <v>1800</v>
      </c>
      <c r="DV68" s="300">
        <f t="shared" si="103"/>
        <v>1800</v>
      </c>
      <c r="DW68" s="161"/>
      <c r="DX68" s="162">
        <f>SUM(G68:DW68)</f>
        <v>174780</v>
      </c>
    </row>
    <row r="69" spans="1:128" x14ac:dyDescent="0.2">
      <c r="A69" s="159" t="str">
        <f ca="1">Language!A$591</f>
        <v>коэффициент продаж периода</v>
      </c>
      <c r="B69" s="163"/>
      <c r="C69" s="163"/>
      <c r="F69" s="6" t="s">
        <v>3190</v>
      </c>
      <c r="G69" s="301">
        <v>0</v>
      </c>
      <c r="H69" s="301">
        <v>0</v>
      </c>
      <c r="I69" s="301">
        <v>0.25</v>
      </c>
      <c r="J69" s="301">
        <v>0.45</v>
      </c>
      <c r="K69" s="301">
        <v>0.6</v>
      </c>
      <c r="L69" s="301">
        <v>0.6</v>
      </c>
      <c r="M69" s="301">
        <v>0.6</v>
      </c>
      <c r="N69" s="301">
        <v>0.6</v>
      </c>
      <c r="O69" s="301">
        <f t="shared" ref="O69:DV69" si="104">IF(O$2&gt;Prj_Invest,1,0)</f>
        <v>1</v>
      </c>
      <c r="P69" s="301">
        <f t="shared" si="104"/>
        <v>1</v>
      </c>
      <c r="Q69" s="301">
        <f t="shared" si="104"/>
        <v>1</v>
      </c>
      <c r="R69" s="301">
        <f t="shared" si="104"/>
        <v>1</v>
      </c>
      <c r="S69" s="301">
        <f t="shared" si="104"/>
        <v>1</v>
      </c>
      <c r="T69" s="301">
        <f t="shared" si="104"/>
        <v>1</v>
      </c>
      <c r="U69" s="301">
        <f t="shared" si="104"/>
        <v>1</v>
      </c>
      <c r="V69" s="301">
        <v>0.6</v>
      </c>
      <c r="W69" s="301">
        <v>0.6</v>
      </c>
      <c r="X69" s="301">
        <v>0.6</v>
      </c>
      <c r="Y69" s="301">
        <v>0.6</v>
      </c>
      <c r="Z69" s="301">
        <v>0.6</v>
      </c>
      <c r="AA69" s="301">
        <f t="shared" si="104"/>
        <v>1</v>
      </c>
      <c r="AB69" s="301">
        <f t="shared" si="104"/>
        <v>1</v>
      </c>
      <c r="AC69" s="301">
        <f t="shared" si="104"/>
        <v>1</v>
      </c>
      <c r="AD69" s="301">
        <f t="shared" si="104"/>
        <v>1</v>
      </c>
      <c r="AE69" s="301">
        <f t="shared" si="104"/>
        <v>1</v>
      </c>
      <c r="AF69" s="301">
        <f t="shared" si="104"/>
        <v>1</v>
      </c>
      <c r="AG69" s="301">
        <f t="shared" si="104"/>
        <v>1</v>
      </c>
      <c r="AH69" s="301">
        <v>0.6</v>
      </c>
      <c r="AI69" s="301">
        <v>0.6</v>
      </c>
      <c r="AJ69" s="301">
        <v>0.6</v>
      </c>
      <c r="AK69" s="301">
        <v>0.6</v>
      </c>
      <c r="AL69" s="301">
        <v>0.6</v>
      </c>
      <c r="AM69" s="301">
        <f t="shared" si="104"/>
        <v>1</v>
      </c>
      <c r="AN69" s="301">
        <f t="shared" si="104"/>
        <v>1</v>
      </c>
      <c r="AO69" s="301">
        <f t="shared" si="104"/>
        <v>1</v>
      </c>
      <c r="AP69" s="301">
        <f t="shared" si="104"/>
        <v>1</v>
      </c>
      <c r="AQ69" s="301">
        <f t="shared" si="104"/>
        <v>1</v>
      </c>
      <c r="AR69" s="301">
        <f t="shared" si="104"/>
        <v>1</v>
      </c>
      <c r="AS69" s="301">
        <f t="shared" si="104"/>
        <v>1</v>
      </c>
      <c r="AT69" s="301">
        <v>0.6</v>
      </c>
      <c r="AU69" s="301">
        <v>0.6</v>
      </c>
      <c r="AV69" s="301">
        <v>0.6</v>
      </c>
      <c r="AW69" s="301">
        <v>0.6</v>
      </c>
      <c r="AX69" s="301">
        <v>0.6</v>
      </c>
      <c r="AY69" s="301">
        <f t="shared" si="104"/>
        <v>1</v>
      </c>
      <c r="AZ69" s="301">
        <f t="shared" si="104"/>
        <v>1</v>
      </c>
      <c r="BA69" s="301">
        <f t="shared" si="104"/>
        <v>1</v>
      </c>
      <c r="BB69" s="301">
        <f t="shared" si="104"/>
        <v>1</v>
      </c>
      <c r="BC69" s="301">
        <f t="shared" si="104"/>
        <v>1</v>
      </c>
      <c r="BD69" s="301">
        <f t="shared" si="104"/>
        <v>1</v>
      </c>
      <c r="BE69" s="301">
        <f t="shared" si="104"/>
        <v>1</v>
      </c>
      <c r="BF69" s="301">
        <v>0.6</v>
      </c>
      <c r="BG69" s="301">
        <v>0.6</v>
      </c>
      <c r="BH69" s="301">
        <v>0.6</v>
      </c>
      <c r="BI69" s="301">
        <v>0.6</v>
      </c>
      <c r="BJ69" s="301">
        <v>0.6</v>
      </c>
      <c r="BK69" s="301">
        <f t="shared" si="104"/>
        <v>1</v>
      </c>
      <c r="BL69" s="301">
        <f t="shared" si="104"/>
        <v>1</v>
      </c>
      <c r="BM69" s="301">
        <f t="shared" si="104"/>
        <v>1</v>
      </c>
      <c r="BN69" s="301">
        <f t="shared" si="104"/>
        <v>1</v>
      </c>
      <c r="BO69" s="301">
        <f t="shared" si="104"/>
        <v>1</v>
      </c>
      <c r="BP69" s="301">
        <f t="shared" si="104"/>
        <v>1</v>
      </c>
      <c r="BQ69" s="301">
        <f t="shared" si="104"/>
        <v>1</v>
      </c>
      <c r="BR69" s="301">
        <v>0.6</v>
      </c>
      <c r="BS69" s="301">
        <v>0.6</v>
      </c>
      <c r="BT69" s="301">
        <v>0.6</v>
      </c>
      <c r="BU69" s="301">
        <v>0.6</v>
      </c>
      <c r="BV69" s="301">
        <v>0.6</v>
      </c>
      <c r="BW69" s="301">
        <f t="shared" si="104"/>
        <v>1</v>
      </c>
      <c r="BX69" s="301">
        <f t="shared" si="104"/>
        <v>1</v>
      </c>
      <c r="BY69" s="301">
        <f t="shared" si="104"/>
        <v>1</v>
      </c>
      <c r="BZ69" s="301">
        <f t="shared" si="104"/>
        <v>1</v>
      </c>
      <c r="CA69" s="301">
        <f t="shared" si="104"/>
        <v>1</v>
      </c>
      <c r="CB69" s="301">
        <f t="shared" si="104"/>
        <v>1</v>
      </c>
      <c r="CC69" s="301">
        <f t="shared" si="104"/>
        <v>1</v>
      </c>
      <c r="CD69" s="301">
        <v>0.6</v>
      </c>
      <c r="CE69" s="301">
        <v>0.6</v>
      </c>
      <c r="CF69" s="301">
        <v>0.6</v>
      </c>
      <c r="CG69" s="301">
        <v>0.6</v>
      </c>
      <c r="CH69" s="301">
        <v>0.6</v>
      </c>
      <c r="CI69" s="301">
        <v>1</v>
      </c>
      <c r="CJ69" s="301">
        <f t="shared" si="104"/>
        <v>1</v>
      </c>
      <c r="CK69" s="301">
        <f t="shared" si="104"/>
        <v>1</v>
      </c>
      <c r="CL69" s="301">
        <f t="shared" si="104"/>
        <v>1</v>
      </c>
      <c r="CM69" s="301">
        <f t="shared" si="104"/>
        <v>1</v>
      </c>
      <c r="CN69" s="301">
        <f t="shared" si="104"/>
        <v>1</v>
      </c>
      <c r="CO69" s="301">
        <f t="shared" si="104"/>
        <v>1</v>
      </c>
      <c r="CP69" s="301">
        <v>0.6</v>
      </c>
      <c r="CQ69" s="301">
        <v>0.6</v>
      </c>
      <c r="CR69" s="301">
        <v>0.6</v>
      </c>
      <c r="CS69" s="301">
        <v>0.6</v>
      </c>
      <c r="CT69" s="301">
        <v>0.6</v>
      </c>
      <c r="CU69" s="301">
        <f t="shared" si="104"/>
        <v>1</v>
      </c>
      <c r="CV69" s="301">
        <f t="shared" si="104"/>
        <v>1</v>
      </c>
      <c r="CW69" s="301">
        <f t="shared" si="104"/>
        <v>1</v>
      </c>
      <c r="CX69" s="301">
        <f t="shared" si="104"/>
        <v>1</v>
      </c>
      <c r="CY69" s="301">
        <f t="shared" si="104"/>
        <v>1</v>
      </c>
      <c r="CZ69" s="301">
        <f t="shared" si="104"/>
        <v>1</v>
      </c>
      <c r="DA69" s="301">
        <f t="shared" si="104"/>
        <v>1</v>
      </c>
      <c r="DB69" s="301">
        <v>0.6</v>
      </c>
      <c r="DC69" s="301">
        <v>0.6</v>
      </c>
      <c r="DD69" s="301">
        <v>0.6</v>
      </c>
      <c r="DE69" s="301">
        <v>0.6</v>
      </c>
      <c r="DF69" s="301">
        <v>0.6</v>
      </c>
      <c r="DG69" s="301">
        <f t="shared" si="104"/>
        <v>1</v>
      </c>
      <c r="DH69" s="301">
        <f t="shared" si="104"/>
        <v>1</v>
      </c>
      <c r="DI69" s="301">
        <f t="shared" si="104"/>
        <v>1</v>
      </c>
      <c r="DJ69" s="301">
        <f t="shared" si="104"/>
        <v>1</v>
      </c>
      <c r="DK69" s="301">
        <f t="shared" si="104"/>
        <v>1</v>
      </c>
      <c r="DL69" s="301">
        <f t="shared" si="104"/>
        <v>1</v>
      </c>
      <c r="DM69" s="301">
        <f t="shared" si="104"/>
        <v>1</v>
      </c>
      <c r="DN69" s="301">
        <v>0.6</v>
      </c>
      <c r="DO69" s="301">
        <v>0.6</v>
      </c>
      <c r="DP69" s="301">
        <v>0.6</v>
      </c>
      <c r="DQ69" s="301">
        <v>0.6</v>
      </c>
      <c r="DR69" s="301">
        <v>0.6</v>
      </c>
      <c r="DS69" s="301">
        <f t="shared" si="104"/>
        <v>1</v>
      </c>
      <c r="DT69" s="301">
        <f t="shared" si="104"/>
        <v>1</v>
      </c>
      <c r="DU69" s="301">
        <f t="shared" si="104"/>
        <v>1</v>
      </c>
      <c r="DV69" s="301">
        <f t="shared" si="104"/>
        <v>1</v>
      </c>
      <c r="DW69" s="164"/>
    </row>
    <row r="70" spans="1:128" x14ac:dyDescent="0.2">
      <c r="A70" s="165" t="str">
        <f ca="1">Language!A$611 &amp; C68 &amp; Language!A$1475</f>
        <v>цена за единицу (тонн), без НДС</v>
      </c>
      <c r="B70" s="299">
        <v>27</v>
      </c>
      <c r="C70" s="160" t="str">
        <f ca="1">CHOOSE(D70,CurName1,CurName2,CurName3)</f>
        <v>тыс. руб.</v>
      </c>
      <c r="D70" s="158">
        <f>D67</f>
        <v>1</v>
      </c>
      <c r="E70" s="154" t="s">
        <v>768</v>
      </c>
      <c r="F70" s="154" t="s">
        <v>1921</v>
      </c>
      <c r="G70" s="309">
        <f t="shared" ref="G70:AL70" ca="1" si="105">IF(G$2=1,$B70,F70)*IF($B83=1,G83,G82)</f>
        <v>27</v>
      </c>
      <c r="H70" s="309">
        <f t="shared" ca="1" si="105"/>
        <v>27.152661925459942</v>
      </c>
      <c r="I70" s="309">
        <f t="shared" ca="1" si="105"/>
        <v>27.306187023641556</v>
      </c>
      <c r="J70" s="309">
        <f t="shared" ca="1" si="105"/>
        <v>27.460580175048904</v>
      </c>
      <c r="K70" s="309">
        <f t="shared" ca="1" si="105"/>
        <v>27.615846287781128</v>
      </c>
      <c r="L70" s="309">
        <f t="shared" ca="1" si="105"/>
        <v>27.771990297688479</v>
      </c>
      <c r="M70" s="309">
        <f t="shared" ca="1" si="105"/>
        <v>27.929017168529217</v>
      </c>
      <c r="N70" s="309">
        <f t="shared" ca="1" si="105"/>
        <v>28.086931892127421</v>
      </c>
      <c r="O70" s="309">
        <f t="shared" ca="1" si="105"/>
        <v>28.245739488531658</v>
      </c>
      <c r="P70" s="309">
        <f t="shared" ca="1" si="105"/>
        <v>28.405445006174592</v>
      </c>
      <c r="Q70" s="309">
        <f t="shared" ca="1" si="105"/>
        <v>28.566053522033449</v>
      </c>
      <c r="R70" s="309">
        <f t="shared" ca="1" si="105"/>
        <v>28.727570141791428</v>
      </c>
      <c r="S70" s="309">
        <f t="shared" ca="1" si="105"/>
        <v>28.89</v>
      </c>
      <c r="T70" s="309">
        <f t="shared" ca="1" si="105"/>
        <v>29.053348260242139</v>
      </c>
      <c r="U70" s="309">
        <f t="shared" ca="1" si="105"/>
        <v>29.217620115296466</v>
      </c>
      <c r="V70" s="309">
        <f t="shared" ca="1" si="105"/>
        <v>29.382820787302329</v>
      </c>
      <c r="W70" s="309">
        <f t="shared" ca="1" si="105"/>
        <v>29.548955527925809</v>
      </c>
      <c r="X70" s="309">
        <f t="shared" ca="1" si="105"/>
        <v>29.716029618526676</v>
      </c>
      <c r="Y70" s="309">
        <f t="shared" ca="1" si="105"/>
        <v>29.884048370326266</v>
      </c>
      <c r="Z70" s="309">
        <f t="shared" ca="1" si="105"/>
        <v>30.053017124576343</v>
      </c>
      <c r="AA70" s="309">
        <f t="shared" ca="1" si="105"/>
        <v>30.222941252728877</v>
      </c>
      <c r="AB70" s="309">
        <f t="shared" ca="1" si="105"/>
        <v>30.393826156606814</v>
      </c>
      <c r="AC70" s="309">
        <f t="shared" ca="1" si="105"/>
        <v>30.56567726857579</v>
      </c>
      <c r="AD70" s="309">
        <f t="shared" ca="1" si="105"/>
        <v>30.738500051716827</v>
      </c>
      <c r="AE70" s="309">
        <f t="shared" ca="1" si="105"/>
        <v>30.912299999999998</v>
      </c>
      <c r="AF70" s="309">
        <f t="shared" ca="1" si="105"/>
        <v>31.087082638459087</v>
      </c>
      <c r="AG70" s="309">
        <f t="shared" ca="1" si="105"/>
        <v>31.262853523367216</v>
      </c>
      <c r="AH70" s="309">
        <f t="shared" ca="1" si="105"/>
        <v>31.439618242413488</v>
      </c>
      <c r="AI70" s="309">
        <f t="shared" ca="1" si="105"/>
        <v>31.617382414880613</v>
      </c>
      <c r="AJ70" s="309">
        <f t="shared" ca="1" si="105"/>
        <v>31.796151691823539</v>
      </c>
      <c r="AK70" s="309">
        <f t="shared" ca="1" si="105"/>
        <v>31.9759317562491</v>
      </c>
      <c r="AL70" s="309">
        <f t="shared" ca="1" si="105"/>
        <v>32.156728323296683</v>
      </c>
      <c r="AM70" s="309">
        <f t="shared" ref="AM70:BR70" ca="1" si="106">IF(AM$2=1,$B70,AL70)*IF($B83=1,AM83,AM82)</f>
        <v>32.338547140419898</v>
      </c>
      <c r="AN70" s="309">
        <f t="shared" ca="1" si="106"/>
        <v>32.52139398756929</v>
      </c>
      <c r="AO70" s="309">
        <f t="shared" ca="1" si="106"/>
        <v>32.705274677376096</v>
      </c>
      <c r="AP70" s="309">
        <f t="shared" ca="1" si="106"/>
        <v>32.890195055337003</v>
      </c>
      <c r="AQ70" s="309">
        <f t="shared" ca="1" si="106"/>
        <v>33.076160999999999</v>
      </c>
      <c r="AR70" s="309">
        <f t="shared" ca="1" si="106"/>
        <v>33.263178423151224</v>
      </c>
      <c r="AS70" s="309">
        <f t="shared" ca="1" si="106"/>
        <v>33.451253270002923</v>
      </c>
      <c r="AT70" s="309">
        <f t="shared" ca="1" si="106"/>
        <v>33.640391519382433</v>
      </c>
      <c r="AU70" s="309">
        <f t="shared" ca="1" si="106"/>
        <v>33.83059918392226</v>
      </c>
      <c r="AV70" s="309">
        <f t="shared" ca="1" si="106"/>
        <v>34.021882310251193</v>
      </c>
      <c r="AW70" s="309">
        <f t="shared" ca="1" si="106"/>
        <v>34.214246979186548</v>
      </c>
      <c r="AX70" s="309">
        <f t="shared" ca="1" si="106"/>
        <v>34.407699305927459</v>
      </c>
      <c r="AY70" s="309">
        <f t="shared" ca="1" si="106"/>
        <v>34.602245440249298</v>
      </c>
      <c r="AZ70" s="309">
        <f t="shared" ca="1" si="106"/>
        <v>34.79789156669915</v>
      </c>
      <c r="BA70" s="309">
        <f t="shared" ca="1" si="106"/>
        <v>34.994643904792433</v>
      </c>
      <c r="BB70" s="309">
        <f t="shared" ca="1" si="106"/>
        <v>35.192508709210607</v>
      </c>
      <c r="BC70" s="309">
        <f t="shared" ca="1" si="106"/>
        <v>35.391492270000008</v>
      </c>
      <c r="BD70" s="309">
        <f t="shared" ca="1" si="106"/>
        <v>35.591600912771817</v>
      </c>
      <c r="BE70" s="309">
        <f t="shared" ca="1" si="106"/>
        <v>35.792840998903138</v>
      </c>
      <c r="BF70" s="309">
        <f t="shared" ca="1" si="106"/>
        <v>35.995218925739216</v>
      </c>
      <c r="BG70" s="309">
        <f t="shared" ca="1" si="106"/>
        <v>36.198741126796826</v>
      </c>
      <c r="BH70" s="309">
        <f t="shared" ca="1" si="106"/>
        <v>36.403414071968783</v>
      </c>
      <c r="BI70" s="309">
        <f t="shared" ca="1" si="106"/>
        <v>36.609244267729608</v>
      </c>
      <c r="BJ70" s="309">
        <f t="shared" ca="1" si="106"/>
        <v>36.816238257342384</v>
      </c>
      <c r="BK70" s="309">
        <f t="shared" ca="1" si="106"/>
        <v>37.024402621066749</v>
      </c>
      <c r="BL70" s="309">
        <f t="shared" ca="1" si="106"/>
        <v>37.233743976368089</v>
      </c>
      <c r="BM70" s="309">
        <f t="shared" ca="1" si="106"/>
        <v>37.444268978127901</v>
      </c>
      <c r="BN70" s="309">
        <f t="shared" ca="1" si="106"/>
        <v>37.655984318855346</v>
      </c>
      <c r="BO70" s="309">
        <f t="shared" ca="1" si="106"/>
        <v>37.868896728900005</v>
      </c>
      <c r="BP70" s="309">
        <f t="shared" ca="1" si="106"/>
        <v>38.083012976665842</v>
      </c>
      <c r="BQ70" s="309">
        <f t="shared" ca="1" si="106"/>
        <v>38.298339868826353</v>
      </c>
      <c r="BR70" s="309">
        <f t="shared" ca="1" si="106"/>
        <v>38.514884250540959</v>
      </c>
      <c r="BS70" s="309">
        <f t="shared" ref="BS70:CX70" ca="1" si="107">IF(BS$2=1,$B70,BR70)*IF($B83=1,BS83,BS82)</f>
        <v>38.732653005672603</v>
      </c>
      <c r="BT70" s="309">
        <f t="shared" ca="1" si="107"/>
        <v>38.951653057006595</v>
      </c>
      <c r="BU70" s="309">
        <f t="shared" ca="1" si="107"/>
        <v>39.171891366470682</v>
      </c>
      <c r="BV70" s="309">
        <f t="shared" ca="1" si="107"/>
        <v>39.393374935356356</v>
      </c>
      <c r="BW70" s="309">
        <f t="shared" ca="1" si="107"/>
        <v>39.616110804541428</v>
      </c>
      <c r="BX70" s="309">
        <f t="shared" ca="1" si="107"/>
        <v>39.840106054713864</v>
      </c>
      <c r="BY70" s="309">
        <f t="shared" ca="1" si="107"/>
        <v>40.065367806596861</v>
      </c>
      <c r="BZ70" s="309">
        <f t="shared" ca="1" si="107"/>
        <v>40.291903221175225</v>
      </c>
      <c r="CA70" s="309">
        <f t="shared" ca="1" si="107"/>
        <v>40.519719499923013</v>
      </c>
      <c r="CB70" s="309">
        <f t="shared" ca="1" si="107"/>
        <v>40.748823885032458</v>
      </c>
      <c r="CC70" s="309">
        <f t="shared" ca="1" si="107"/>
        <v>40.979223659644205</v>
      </c>
      <c r="CD70" s="309">
        <f t="shared" ca="1" si="107"/>
        <v>41.210926148078833</v>
      </c>
      <c r="CE70" s="309">
        <f t="shared" ca="1" si="107"/>
        <v>41.443938716069695</v>
      </c>
      <c r="CF70" s="309">
        <f t="shared" ca="1" si="107"/>
        <v>41.678268770997065</v>
      </c>
      <c r="CG70" s="309">
        <f t="shared" ca="1" si="107"/>
        <v>41.913923762123638</v>
      </c>
      <c r="CH70" s="309">
        <f t="shared" ca="1" si="107"/>
        <v>42.150911180831308</v>
      </c>
      <c r="CI70" s="309">
        <f t="shared" ca="1" si="107"/>
        <v>42.389238560859333</v>
      </c>
      <c r="CJ70" s="309">
        <f t="shared" ca="1" si="107"/>
        <v>42.628913478543836</v>
      </c>
      <c r="CK70" s="309">
        <f t="shared" ca="1" si="107"/>
        <v>42.869943553058647</v>
      </c>
      <c r="CL70" s="309">
        <f t="shared" ca="1" si="107"/>
        <v>43.112336446657501</v>
      </c>
      <c r="CM70" s="309">
        <f t="shared" ca="1" si="107"/>
        <v>43.356099864917631</v>
      </c>
      <c r="CN70" s="309">
        <f t="shared" ca="1" si="107"/>
        <v>43.601241556984739</v>
      </c>
      <c r="CO70" s="309">
        <f t="shared" ca="1" si="107"/>
        <v>43.847769315819306</v>
      </c>
      <c r="CP70" s="309">
        <f t="shared" ca="1" si="107"/>
        <v>44.09569097844436</v>
      </c>
      <c r="CQ70" s="309">
        <f t="shared" ca="1" si="107"/>
        <v>44.345014426194581</v>
      </c>
      <c r="CR70" s="309">
        <f t="shared" ca="1" si="107"/>
        <v>44.595747584966873</v>
      </c>
      <c r="CS70" s="309">
        <f t="shared" ca="1" si="107"/>
        <v>44.847898425472302</v>
      </c>
      <c r="CT70" s="309">
        <f t="shared" ca="1" si="107"/>
        <v>45.101474963489508</v>
      </c>
      <c r="CU70" s="309">
        <f t="shared" ca="1" si="107"/>
        <v>45.356485260119499</v>
      </c>
      <c r="CV70" s="309">
        <f t="shared" ca="1" si="107"/>
        <v>45.612937422041917</v>
      </c>
      <c r="CW70" s="309">
        <f t="shared" ca="1" si="107"/>
        <v>45.870839601772758</v>
      </c>
      <c r="CX70" s="309">
        <f t="shared" ca="1" si="107"/>
        <v>46.130199997923526</v>
      </c>
      <c r="CY70" s="309">
        <f t="shared" ref="CY70:DV70" ca="1" si="108">IF(CY$2=1,$B70,CX70)*IF($B83=1,CY83,CY82)</f>
        <v>46.391026855461867</v>
      </c>
      <c r="CZ70" s="309">
        <f t="shared" ca="1" si="108"/>
        <v>46.653328465973672</v>
      </c>
      <c r="DA70" s="309">
        <f t="shared" ca="1" si="108"/>
        <v>46.917113167926658</v>
      </c>
      <c r="DB70" s="309">
        <f t="shared" ca="1" si="108"/>
        <v>47.182389346935459</v>
      </c>
      <c r="DC70" s="309">
        <f t="shared" ca="1" si="108"/>
        <v>47.449165436028196</v>
      </c>
      <c r="DD70" s="309">
        <f t="shared" ca="1" si="108"/>
        <v>47.717449915914543</v>
      </c>
      <c r="DE70" s="309">
        <f t="shared" ca="1" si="108"/>
        <v>47.987251315255357</v>
      </c>
      <c r="DF70" s="309">
        <f t="shared" ca="1" si="108"/>
        <v>48.258578210933763</v>
      </c>
      <c r="DG70" s="309">
        <f t="shared" ca="1" si="108"/>
        <v>48.531439228327848</v>
      </c>
      <c r="DH70" s="309">
        <f t="shared" ca="1" si="108"/>
        <v>48.805843041584836</v>
      </c>
      <c r="DI70" s="309">
        <f t="shared" ca="1" si="108"/>
        <v>49.081798373896838</v>
      </c>
      <c r="DJ70" s="309">
        <f t="shared" ca="1" si="108"/>
        <v>49.359313997778159</v>
      </c>
      <c r="DK70" s="309">
        <f t="shared" ca="1" si="108"/>
        <v>49.638398735344182</v>
      </c>
      <c r="DL70" s="309">
        <f t="shared" ca="1" si="108"/>
        <v>49.919061458591813</v>
      </c>
      <c r="DM70" s="309">
        <f t="shared" ca="1" si="108"/>
        <v>50.201311089681511</v>
      </c>
      <c r="DN70" s="309">
        <f t="shared" ca="1" si="108"/>
        <v>50.485156601220929</v>
      </c>
      <c r="DO70" s="309">
        <f t="shared" ca="1" si="108"/>
        <v>50.770607016550159</v>
      </c>
      <c r="DP70" s="309">
        <f t="shared" ca="1" si="108"/>
        <v>51.057671410028554</v>
      </c>
      <c r="DQ70" s="309">
        <f t="shared" ca="1" si="108"/>
        <v>51.346358907323221</v>
      </c>
      <c r="DR70" s="309">
        <f t="shared" ca="1" si="108"/>
        <v>51.636678685699117</v>
      </c>
      <c r="DS70" s="309">
        <f t="shared" ca="1" si="108"/>
        <v>51.928639974310791</v>
      </c>
      <c r="DT70" s="309">
        <f t="shared" ca="1" si="108"/>
        <v>52.222252054495769</v>
      </c>
      <c r="DU70" s="309">
        <f t="shared" ca="1" si="108"/>
        <v>52.517524260069614</v>
      </c>
      <c r="DV70" s="309">
        <f t="shared" ca="1" si="108"/>
        <v>52.814465977622632</v>
      </c>
      <c r="DW70" s="161"/>
    </row>
    <row r="71" spans="1:128" collapsed="1" x14ac:dyDescent="0.2">
      <c r="A71" s="165" t="str">
        <f ca="1">Language!A$612</f>
        <v>выручка от реализации, без НДС</v>
      </c>
      <c r="B71" s="160"/>
      <c r="C71" s="160" t="str">
        <f ca="1">CHOOSE(D71,CurName1,CurName2,CurName3)</f>
        <v>тыс. руб.</v>
      </c>
      <c r="D71" s="158">
        <f>D67</f>
        <v>1</v>
      </c>
      <c r="E71" s="154" t="s">
        <v>874</v>
      </c>
      <c r="F71" s="6" t="s">
        <v>3327</v>
      </c>
      <c r="G71" s="166">
        <f t="shared" ref="G71:AL71" ca="1" si="109">G68*G70</f>
        <v>0</v>
      </c>
      <c r="H71" s="166">
        <f t="shared" ca="1" si="109"/>
        <v>0</v>
      </c>
      <c r="I71" s="166">
        <f t="shared" ca="1" si="109"/>
        <v>12287.784160638701</v>
      </c>
      <c r="J71" s="166">
        <f t="shared" ca="1" si="109"/>
        <v>22243.06994178961</v>
      </c>
      <c r="K71" s="166">
        <f t="shared" ca="1" si="109"/>
        <v>29825.113990803617</v>
      </c>
      <c r="L71" s="166">
        <f t="shared" ca="1" si="109"/>
        <v>29993.749521503556</v>
      </c>
      <c r="M71" s="166">
        <f t="shared" ca="1" si="109"/>
        <v>30163.338542011556</v>
      </c>
      <c r="N71" s="166">
        <f t="shared" ca="1" si="109"/>
        <v>30333.886443497613</v>
      </c>
      <c r="O71" s="166">
        <f t="shared" ca="1" si="109"/>
        <v>50842.331079356984</v>
      </c>
      <c r="P71" s="166">
        <f t="shared" ca="1" si="109"/>
        <v>51129.801011114265</v>
      </c>
      <c r="Q71" s="166">
        <f t="shared" ca="1" si="109"/>
        <v>51418.896339660212</v>
      </c>
      <c r="R71" s="166">
        <f t="shared" ca="1" si="109"/>
        <v>51709.626255224568</v>
      </c>
      <c r="S71" s="166">
        <f t="shared" ca="1" si="109"/>
        <v>52002</v>
      </c>
      <c r="T71" s="166">
        <f t="shared" ca="1" si="109"/>
        <v>52296.026868435853</v>
      </c>
      <c r="U71" s="166">
        <f t="shared" ca="1" si="109"/>
        <v>52591.716207533638</v>
      </c>
      <c r="V71" s="166">
        <f t="shared" ca="1" si="109"/>
        <v>31733.446450286516</v>
      </c>
      <c r="W71" s="166">
        <f t="shared" ca="1" si="109"/>
        <v>31912.871970159875</v>
      </c>
      <c r="X71" s="166">
        <f t="shared" ca="1" si="109"/>
        <v>32093.311988008809</v>
      </c>
      <c r="Y71" s="166">
        <f t="shared" ca="1" si="109"/>
        <v>32274.772239952366</v>
      </c>
      <c r="Z71" s="166">
        <f t="shared" ca="1" si="109"/>
        <v>32457.25849454245</v>
      </c>
      <c r="AA71" s="166">
        <f t="shared" ca="1" si="109"/>
        <v>54401.294254911976</v>
      </c>
      <c r="AB71" s="166">
        <f t="shared" ca="1" si="109"/>
        <v>54708.887081892266</v>
      </c>
      <c r="AC71" s="166">
        <f t="shared" ca="1" si="109"/>
        <v>55018.219083436423</v>
      </c>
      <c r="AD71" s="166">
        <f t="shared" ca="1" si="109"/>
        <v>55329.300093090285</v>
      </c>
      <c r="AE71" s="166">
        <f t="shared" ca="1" si="109"/>
        <v>55642.14</v>
      </c>
      <c r="AF71" s="166">
        <f t="shared" ca="1" si="109"/>
        <v>55956.748749226354</v>
      </c>
      <c r="AG71" s="166">
        <f t="shared" ca="1" si="109"/>
        <v>56273.136342060992</v>
      </c>
      <c r="AH71" s="166">
        <f t="shared" ca="1" si="109"/>
        <v>33954.78770180657</v>
      </c>
      <c r="AI71" s="166">
        <f t="shared" ca="1" si="109"/>
        <v>34146.773008071061</v>
      </c>
      <c r="AJ71" s="166">
        <f t="shared" ca="1" si="109"/>
        <v>34339.843827169425</v>
      </c>
      <c r="AK71" s="166">
        <f t="shared" ca="1" si="109"/>
        <v>34534.00629674903</v>
      </c>
      <c r="AL71" s="166">
        <f t="shared" ca="1" si="109"/>
        <v>34729.266589160419</v>
      </c>
      <c r="AM71" s="166">
        <f t="shared" ref="AM71:BR71" ca="1" si="110">AM68*AM70</f>
        <v>58209.384852755815</v>
      </c>
      <c r="AN71" s="166">
        <f t="shared" ca="1" si="110"/>
        <v>58538.509177624721</v>
      </c>
      <c r="AO71" s="166">
        <f t="shared" ca="1" si="110"/>
        <v>58869.494419276969</v>
      </c>
      <c r="AP71" s="166">
        <f t="shared" ca="1" si="110"/>
        <v>59202.351099606603</v>
      </c>
      <c r="AQ71" s="166">
        <f t="shared" ca="1" si="110"/>
        <v>59537.089800000002</v>
      </c>
      <c r="AR71" s="166">
        <f t="shared" ca="1" si="110"/>
        <v>59873.721161672205</v>
      </c>
      <c r="AS71" s="166">
        <f t="shared" ca="1" si="110"/>
        <v>60212.25588600526</v>
      </c>
      <c r="AT71" s="166">
        <f t="shared" ca="1" si="110"/>
        <v>36331.622840933029</v>
      </c>
      <c r="AU71" s="166">
        <f t="shared" ca="1" si="110"/>
        <v>36537.047118636037</v>
      </c>
      <c r="AV71" s="166">
        <f t="shared" ca="1" si="110"/>
        <v>36743.632895071292</v>
      </c>
      <c r="AW71" s="166">
        <f t="shared" ca="1" si="110"/>
        <v>36951.386737521469</v>
      </c>
      <c r="AX71" s="166">
        <f t="shared" ca="1" si="110"/>
        <v>37160.315250401654</v>
      </c>
      <c r="AY71" s="166">
        <f t="shared" ca="1" si="110"/>
        <v>62284.041792448734</v>
      </c>
      <c r="AZ71" s="166">
        <f t="shared" ca="1" si="110"/>
        <v>62636.204820058469</v>
      </c>
      <c r="BA71" s="166">
        <f t="shared" ca="1" si="110"/>
        <v>62990.359028626379</v>
      </c>
      <c r="BB71" s="166">
        <f t="shared" ca="1" si="110"/>
        <v>63346.515676579089</v>
      </c>
      <c r="BC71" s="166">
        <f t="shared" ca="1" si="110"/>
        <v>63704.686086000016</v>
      </c>
      <c r="BD71" s="166">
        <f t="shared" ca="1" si="110"/>
        <v>64064.881642989269</v>
      </c>
      <c r="BE71" s="166">
        <f t="shared" ca="1" si="110"/>
        <v>64427.113798025646</v>
      </c>
      <c r="BF71" s="166">
        <f t="shared" ca="1" si="110"/>
        <v>38874.836439798353</v>
      </c>
      <c r="BG71" s="166">
        <f t="shared" ca="1" si="110"/>
        <v>39094.640416940572</v>
      </c>
      <c r="BH71" s="166">
        <f t="shared" ca="1" si="110"/>
        <v>39315.687197726285</v>
      </c>
      <c r="BI71" s="166">
        <f t="shared" ca="1" si="110"/>
        <v>39537.983809147976</v>
      </c>
      <c r="BJ71" s="166">
        <f t="shared" ca="1" si="110"/>
        <v>39761.537317929775</v>
      </c>
      <c r="BK71" s="166">
        <f t="shared" ca="1" si="110"/>
        <v>66643.924717920148</v>
      </c>
      <c r="BL71" s="166">
        <f t="shared" ca="1" si="110"/>
        <v>67020.739157462565</v>
      </c>
      <c r="BM71" s="166">
        <f t="shared" ca="1" si="110"/>
        <v>67399.684160630219</v>
      </c>
      <c r="BN71" s="166">
        <f t="shared" ca="1" si="110"/>
        <v>67780.771773939618</v>
      </c>
      <c r="BO71" s="166">
        <f t="shared" ca="1" si="110"/>
        <v>68164.014112020013</v>
      </c>
      <c r="BP71" s="166">
        <f t="shared" ca="1" si="110"/>
        <v>68549.423357998516</v>
      </c>
      <c r="BQ71" s="166">
        <f t="shared" ca="1" si="110"/>
        <v>68937.011763887436</v>
      </c>
      <c r="BR71" s="166">
        <f t="shared" ca="1" si="110"/>
        <v>41596.074990584239</v>
      </c>
      <c r="BS71" s="166">
        <f t="shared" ref="BS71:CX71" ca="1" si="111">BS68*BS70</f>
        <v>41831.265246126408</v>
      </c>
      <c r="BT71" s="166">
        <f t="shared" ca="1" si="111"/>
        <v>42067.785301567121</v>
      </c>
      <c r="BU71" s="166">
        <f t="shared" ca="1" si="111"/>
        <v>42305.642675788338</v>
      </c>
      <c r="BV71" s="166">
        <f t="shared" ca="1" si="111"/>
        <v>42544.844930184867</v>
      </c>
      <c r="BW71" s="166">
        <f t="shared" ca="1" si="111"/>
        <v>71308.999448174567</v>
      </c>
      <c r="BX71" s="166">
        <f t="shared" ca="1" si="111"/>
        <v>71712.190898484958</v>
      </c>
      <c r="BY71" s="166">
        <f t="shared" ca="1" si="111"/>
        <v>72117.662051874344</v>
      </c>
      <c r="BZ71" s="166">
        <f t="shared" ca="1" si="111"/>
        <v>72525.425798115408</v>
      </c>
      <c r="CA71" s="166">
        <f t="shared" ca="1" si="111"/>
        <v>72935.495099861422</v>
      </c>
      <c r="CB71" s="166">
        <f t="shared" ca="1" si="111"/>
        <v>73347.882993058418</v>
      </c>
      <c r="CC71" s="166">
        <f t="shared" ca="1" si="111"/>
        <v>73762.602587359564</v>
      </c>
      <c r="CD71" s="166">
        <f t="shared" ca="1" si="111"/>
        <v>44507.800239925142</v>
      </c>
      <c r="CE71" s="166">
        <f t="shared" ca="1" si="111"/>
        <v>44759.453813355271</v>
      </c>
      <c r="CF71" s="166">
        <f t="shared" ca="1" si="111"/>
        <v>45012.530272676828</v>
      </c>
      <c r="CG71" s="166">
        <f t="shared" ca="1" si="111"/>
        <v>45267.037663093528</v>
      </c>
      <c r="CH71" s="166">
        <f t="shared" ca="1" si="111"/>
        <v>45522.984075297813</v>
      </c>
      <c r="CI71" s="166">
        <f t="shared" ca="1" si="111"/>
        <v>76300.629409546804</v>
      </c>
      <c r="CJ71" s="166">
        <f t="shared" ca="1" si="111"/>
        <v>76732.044261378906</v>
      </c>
      <c r="CK71" s="166">
        <f t="shared" ca="1" si="111"/>
        <v>77165.898395505559</v>
      </c>
      <c r="CL71" s="166">
        <f t="shared" ca="1" si="111"/>
        <v>77602.205603983501</v>
      </c>
      <c r="CM71" s="166">
        <f t="shared" ca="1" si="111"/>
        <v>78040.979756851739</v>
      </c>
      <c r="CN71" s="166">
        <f t="shared" ca="1" si="111"/>
        <v>78482.234802572537</v>
      </c>
      <c r="CO71" s="166">
        <f t="shared" ca="1" si="111"/>
        <v>78925.984768474751</v>
      </c>
      <c r="CP71" s="166">
        <f t="shared" ca="1" si="111"/>
        <v>47623.346256719909</v>
      </c>
      <c r="CQ71" s="166">
        <f t="shared" ca="1" si="111"/>
        <v>47892.615580290149</v>
      </c>
      <c r="CR71" s="166">
        <f t="shared" ca="1" si="111"/>
        <v>48163.407391764224</v>
      </c>
      <c r="CS71" s="166">
        <f t="shared" ca="1" si="111"/>
        <v>48435.730299510084</v>
      </c>
      <c r="CT71" s="166">
        <f t="shared" ca="1" si="111"/>
        <v>48709.592960568669</v>
      </c>
      <c r="CU71" s="166">
        <f t="shared" ca="1" si="111"/>
        <v>81641.6734682151</v>
      </c>
      <c r="CV71" s="166">
        <f t="shared" ca="1" si="111"/>
        <v>82103.287359675451</v>
      </c>
      <c r="CW71" s="166">
        <f t="shared" ca="1" si="111"/>
        <v>82567.511283190965</v>
      </c>
      <c r="CX71" s="166">
        <f t="shared" ca="1" si="111"/>
        <v>83034.359996262341</v>
      </c>
      <c r="CY71" s="166">
        <f t="shared" ref="CY71:DV71" ca="1" si="112">CY68*CY70</f>
        <v>83503.848339831355</v>
      </c>
      <c r="CZ71" s="166">
        <f t="shared" ca="1" si="112"/>
        <v>83975.991238752613</v>
      </c>
      <c r="DA71" s="166">
        <f t="shared" ca="1" si="112"/>
        <v>84450.803702267978</v>
      </c>
      <c r="DB71" s="166">
        <f t="shared" ca="1" si="112"/>
        <v>50956.980494690295</v>
      </c>
      <c r="DC71" s="166">
        <f t="shared" ca="1" si="112"/>
        <v>51245.098670910455</v>
      </c>
      <c r="DD71" s="166">
        <f t="shared" ca="1" si="112"/>
        <v>51534.845909187708</v>
      </c>
      <c r="DE71" s="166">
        <f t="shared" ca="1" si="112"/>
        <v>51826.231420475786</v>
      </c>
      <c r="DF71" s="166">
        <f t="shared" ca="1" si="112"/>
        <v>52119.264467808462</v>
      </c>
      <c r="DG71" s="166">
        <f t="shared" ca="1" si="112"/>
        <v>87356.590610990126</v>
      </c>
      <c r="DH71" s="166">
        <f t="shared" ca="1" si="112"/>
        <v>87850.517474852706</v>
      </c>
      <c r="DI71" s="166">
        <f t="shared" ca="1" si="112"/>
        <v>88347.237073014301</v>
      </c>
      <c r="DJ71" s="166">
        <f t="shared" ca="1" si="112"/>
        <v>88846.765196000692</v>
      </c>
      <c r="DK71" s="166">
        <f t="shared" ca="1" si="112"/>
        <v>89349.117723619522</v>
      </c>
      <c r="DL71" s="166">
        <f t="shared" ca="1" si="112"/>
        <v>89854.310625465267</v>
      </c>
      <c r="DM71" s="166">
        <f t="shared" ca="1" si="112"/>
        <v>90362.359961426715</v>
      </c>
      <c r="DN71" s="166">
        <f t="shared" ca="1" si="112"/>
        <v>54523.969129318604</v>
      </c>
      <c r="DO71" s="166">
        <f t="shared" ca="1" si="112"/>
        <v>54832.255577874173</v>
      </c>
      <c r="DP71" s="166">
        <f t="shared" ca="1" si="112"/>
        <v>55142.285122830835</v>
      </c>
      <c r="DQ71" s="166">
        <f t="shared" ca="1" si="112"/>
        <v>55454.067619909081</v>
      </c>
      <c r="DR71" s="166">
        <f t="shared" ca="1" si="112"/>
        <v>55767.612980555044</v>
      </c>
      <c r="DS71" s="166">
        <f t="shared" ca="1" si="112"/>
        <v>93471.551953759423</v>
      </c>
      <c r="DT71" s="166">
        <f t="shared" ca="1" si="112"/>
        <v>94000.053698092379</v>
      </c>
      <c r="DU71" s="166">
        <f t="shared" ca="1" si="112"/>
        <v>94531.543668125305</v>
      </c>
      <c r="DV71" s="166">
        <f t="shared" ca="1" si="112"/>
        <v>95066.038759720745</v>
      </c>
      <c r="DW71" s="166"/>
      <c r="DX71" s="167">
        <f ca="1">SUM(G71:DW71)</f>
        <v>6789960.7939412463</v>
      </c>
    </row>
    <row r="72" spans="1:128" hidden="1" outlineLevel="1" x14ac:dyDescent="0.2">
      <c r="A72" s="165" t="str">
        <f ca="1">Language!A$594</f>
        <v>выручка от реализации, с НДС</v>
      </c>
      <c r="B72" s="160"/>
      <c r="C72" s="160" t="str">
        <f ca="1">CHOOSE(D72,CurName1,CurName2,CurName3)</f>
        <v>тыс. руб.</v>
      </c>
      <c r="D72" s="158">
        <f>D67</f>
        <v>1</v>
      </c>
      <c r="F72" s="154" t="s">
        <v>693</v>
      </c>
      <c r="G72" s="166">
        <f t="shared" ref="G72:BR72" ca="1" si="113">G71+G84+G85</f>
        <v>0</v>
      </c>
      <c r="H72" s="166">
        <f t="shared" ca="1" si="113"/>
        <v>0</v>
      </c>
      <c r="I72" s="166">
        <f t="shared" ca="1" si="113"/>
        <v>14745.340992766442</v>
      </c>
      <c r="J72" s="166">
        <f t="shared" ca="1" si="113"/>
        <v>26691.683930147534</v>
      </c>
      <c r="K72" s="166">
        <f t="shared" ca="1" si="113"/>
        <v>35790.136788964344</v>
      </c>
      <c r="L72" s="166">
        <f t="shared" ca="1" si="113"/>
        <v>35992.499425804272</v>
      </c>
      <c r="M72" s="166">
        <f t="shared" ca="1" si="113"/>
        <v>36196.00625041387</v>
      </c>
      <c r="N72" s="166">
        <f t="shared" ca="1" si="113"/>
        <v>36400.663732197136</v>
      </c>
      <c r="O72" s="166">
        <f t="shared" ca="1" si="113"/>
        <v>61010.797295228382</v>
      </c>
      <c r="P72" s="166">
        <f t="shared" ca="1" si="113"/>
        <v>61355.761213337115</v>
      </c>
      <c r="Q72" s="166">
        <f t="shared" ca="1" si="113"/>
        <v>61702.675607592253</v>
      </c>
      <c r="R72" s="166">
        <f t="shared" ca="1" si="113"/>
        <v>62051.551506269483</v>
      </c>
      <c r="S72" s="166">
        <f t="shared" ca="1" si="113"/>
        <v>62402.400000000001</v>
      </c>
      <c r="T72" s="166">
        <f t="shared" ca="1" si="113"/>
        <v>62755.23224212302</v>
      </c>
      <c r="U72" s="166">
        <f t="shared" ca="1" si="113"/>
        <v>63110.059449040367</v>
      </c>
      <c r="V72" s="166">
        <f t="shared" ca="1" si="113"/>
        <v>38080.135740343816</v>
      </c>
      <c r="W72" s="166">
        <f t="shared" ca="1" si="113"/>
        <v>38295.446364191848</v>
      </c>
      <c r="X72" s="166">
        <f t="shared" ca="1" si="113"/>
        <v>38511.974385610571</v>
      </c>
      <c r="Y72" s="166">
        <f t="shared" ca="1" si="113"/>
        <v>38729.726687942843</v>
      </c>
      <c r="Z72" s="166">
        <f t="shared" ca="1" si="113"/>
        <v>38948.710193450941</v>
      </c>
      <c r="AA72" s="166">
        <f t="shared" ca="1" si="113"/>
        <v>65281.553105894374</v>
      </c>
      <c r="AB72" s="166">
        <f t="shared" ca="1" si="113"/>
        <v>65650.664498270722</v>
      </c>
      <c r="AC72" s="166">
        <f t="shared" ca="1" si="113"/>
        <v>66021.862900123713</v>
      </c>
      <c r="AD72" s="166">
        <f t="shared" ca="1" si="113"/>
        <v>66395.160111708348</v>
      </c>
      <c r="AE72" s="166">
        <f t="shared" ca="1" si="113"/>
        <v>66770.567999999999</v>
      </c>
      <c r="AF72" s="166">
        <f t="shared" ca="1" si="113"/>
        <v>67148.098499071624</v>
      </c>
      <c r="AG72" s="166">
        <f t="shared" ca="1" si="113"/>
        <v>67527.763610473194</v>
      </c>
      <c r="AH72" s="166">
        <f t="shared" ca="1" si="113"/>
        <v>40745.745242167883</v>
      </c>
      <c r="AI72" s="166">
        <f t="shared" ca="1" si="113"/>
        <v>40976.127609685274</v>
      </c>
      <c r="AJ72" s="166">
        <f t="shared" ca="1" si="113"/>
        <v>41207.81259260331</v>
      </c>
      <c r="AK72" s="166">
        <f t="shared" ca="1" si="113"/>
        <v>41440.807556098836</v>
      </c>
      <c r="AL72" s="166">
        <f t="shared" ca="1" si="113"/>
        <v>41675.119906992506</v>
      </c>
      <c r="AM72" s="166">
        <f t="shared" ca="1" si="113"/>
        <v>69851.261823306981</v>
      </c>
      <c r="AN72" s="166">
        <f t="shared" ca="1" si="113"/>
        <v>70246.211013149674</v>
      </c>
      <c r="AO72" s="166">
        <f t="shared" ca="1" si="113"/>
        <v>70643.393303132369</v>
      </c>
      <c r="AP72" s="166">
        <f t="shared" ca="1" si="113"/>
        <v>71042.821319527924</v>
      </c>
      <c r="AQ72" s="166">
        <f t="shared" ca="1" si="113"/>
        <v>71444.507760000008</v>
      </c>
      <c r="AR72" s="166">
        <f t="shared" ca="1" si="113"/>
        <v>71848.465394006649</v>
      </c>
      <c r="AS72" s="166">
        <f t="shared" ca="1" si="113"/>
        <v>72254.707063206311</v>
      </c>
      <c r="AT72" s="166">
        <f t="shared" ca="1" si="113"/>
        <v>43597.947409119632</v>
      </c>
      <c r="AU72" s="166">
        <f t="shared" ca="1" si="113"/>
        <v>43844.456542363245</v>
      </c>
      <c r="AV72" s="166">
        <f t="shared" ca="1" si="113"/>
        <v>44092.359474085548</v>
      </c>
      <c r="AW72" s="166">
        <f t="shared" ca="1" si="113"/>
        <v>44341.664085025761</v>
      </c>
      <c r="AX72" s="166">
        <f t="shared" ca="1" si="113"/>
        <v>44592.378300481985</v>
      </c>
      <c r="AY72" s="166">
        <f t="shared" ca="1" si="113"/>
        <v>74740.850150938481</v>
      </c>
      <c r="AZ72" s="166">
        <f t="shared" ca="1" si="113"/>
        <v>75163.445784070165</v>
      </c>
      <c r="BA72" s="166">
        <f t="shared" ca="1" si="113"/>
        <v>75588.43083435166</v>
      </c>
      <c r="BB72" s="166">
        <f t="shared" ca="1" si="113"/>
        <v>76015.818811894904</v>
      </c>
      <c r="BC72" s="166">
        <f t="shared" ca="1" si="113"/>
        <v>76445.623303200016</v>
      </c>
      <c r="BD72" s="166">
        <f t="shared" ca="1" si="113"/>
        <v>76877.857971587131</v>
      </c>
      <c r="BE72" s="166">
        <f t="shared" ca="1" si="113"/>
        <v>77312.536557630781</v>
      </c>
      <c r="BF72" s="166">
        <f t="shared" ca="1" si="113"/>
        <v>46649.803727758022</v>
      </c>
      <c r="BG72" s="166">
        <f t="shared" ca="1" si="113"/>
        <v>46913.568500328685</v>
      </c>
      <c r="BH72" s="166">
        <f t="shared" ca="1" si="113"/>
        <v>47178.824637271544</v>
      </c>
      <c r="BI72" s="166">
        <f t="shared" ca="1" si="113"/>
        <v>47445.580570977574</v>
      </c>
      <c r="BJ72" s="166">
        <f t="shared" ca="1" si="113"/>
        <v>47713.844781515727</v>
      </c>
      <c r="BK72" s="166">
        <f t="shared" ca="1" si="113"/>
        <v>79972.709661504181</v>
      </c>
      <c r="BL72" s="166">
        <f t="shared" ca="1" si="113"/>
        <v>80424.886988955084</v>
      </c>
      <c r="BM72" s="166">
        <f t="shared" ca="1" si="113"/>
        <v>80879.62099275626</v>
      </c>
      <c r="BN72" s="166">
        <f t="shared" ca="1" si="113"/>
        <v>81336.926128727544</v>
      </c>
      <c r="BO72" s="166">
        <f t="shared" ca="1" si="113"/>
        <v>81796.816934424016</v>
      </c>
      <c r="BP72" s="166">
        <f t="shared" ca="1" si="113"/>
        <v>82259.308029598222</v>
      </c>
      <c r="BQ72" s="166">
        <f t="shared" ca="1" si="113"/>
        <v>82724.414116664921</v>
      </c>
      <c r="BR72" s="166">
        <f t="shared" ca="1" si="113"/>
        <v>49915.289988701086</v>
      </c>
      <c r="BS72" s="166">
        <f t="shared" ref="BS72:DV72" ca="1" si="114">BS71+BS84+BS85</f>
        <v>50197.518295351692</v>
      </c>
      <c r="BT72" s="166">
        <f t="shared" ca="1" si="114"/>
        <v>50481.342361880546</v>
      </c>
      <c r="BU72" s="166">
        <f t="shared" ca="1" si="114"/>
        <v>50766.771210946004</v>
      </c>
      <c r="BV72" s="166">
        <f t="shared" ca="1" si="114"/>
        <v>51053.813916221843</v>
      </c>
      <c r="BW72" s="166">
        <f t="shared" ca="1" si="114"/>
        <v>85570.799337809483</v>
      </c>
      <c r="BX72" s="166">
        <f t="shared" ca="1" si="114"/>
        <v>86054.629078181955</v>
      </c>
      <c r="BY72" s="166">
        <f t="shared" ca="1" si="114"/>
        <v>86541.194462249216</v>
      </c>
      <c r="BZ72" s="166">
        <f t="shared" ca="1" si="114"/>
        <v>87030.510957738486</v>
      </c>
      <c r="CA72" s="166">
        <f t="shared" ca="1" si="114"/>
        <v>87522.59411983371</v>
      </c>
      <c r="CB72" s="166">
        <f t="shared" ca="1" si="114"/>
        <v>88017.459591670107</v>
      </c>
      <c r="CC72" s="166">
        <f t="shared" ca="1" si="114"/>
        <v>88515.12310483148</v>
      </c>
      <c r="CD72" s="166">
        <f t="shared" ca="1" si="114"/>
        <v>53409.360287910167</v>
      </c>
      <c r="CE72" s="166">
        <f t="shared" ca="1" si="114"/>
        <v>53711.344576026328</v>
      </c>
      <c r="CF72" s="166">
        <f t="shared" ca="1" si="114"/>
        <v>54015.03632721219</v>
      </c>
      <c r="CG72" s="166">
        <f t="shared" ca="1" si="114"/>
        <v>54320.445195712236</v>
      </c>
      <c r="CH72" s="166">
        <f t="shared" ca="1" si="114"/>
        <v>54627.580890357378</v>
      </c>
      <c r="CI72" s="166">
        <f t="shared" ca="1" si="114"/>
        <v>91560.755291456167</v>
      </c>
      <c r="CJ72" s="166">
        <f t="shared" ca="1" si="114"/>
        <v>92078.453113654687</v>
      </c>
      <c r="CK72" s="166">
        <f t="shared" ca="1" si="114"/>
        <v>92599.078074606674</v>
      </c>
      <c r="CL72" s="166">
        <f t="shared" ca="1" si="114"/>
        <v>93122.646724780207</v>
      </c>
      <c r="CM72" s="166">
        <f t="shared" ca="1" si="114"/>
        <v>93649.175708222087</v>
      </c>
      <c r="CN72" s="166">
        <f t="shared" ca="1" si="114"/>
        <v>94178.68176308705</v>
      </c>
      <c r="CO72" s="166">
        <f t="shared" ca="1" si="114"/>
        <v>94711.181722169698</v>
      </c>
      <c r="CP72" s="166">
        <f t="shared" ca="1" si="114"/>
        <v>57148.015508063894</v>
      </c>
      <c r="CQ72" s="166">
        <f t="shared" ca="1" si="114"/>
        <v>57471.138696348178</v>
      </c>
      <c r="CR72" s="166">
        <f t="shared" ca="1" si="114"/>
        <v>57796.08887011707</v>
      </c>
      <c r="CS72" s="166">
        <f t="shared" ca="1" si="114"/>
        <v>58122.876359412097</v>
      </c>
      <c r="CT72" s="166">
        <f t="shared" ca="1" si="114"/>
        <v>58451.511552682401</v>
      </c>
      <c r="CU72" s="166">
        <f t="shared" ca="1" si="114"/>
        <v>97970.008161858117</v>
      </c>
      <c r="CV72" s="166">
        <f t="shared" ca="1" si="114"/>
        <v>98523.944831610541</v>
      </c>
      <c r="CW72" s="166">
        <f t="shared" ca="1" si="114"/>
        <v>99081.01353982916</v>
      </c>
      <c r="CX72" s="166">
        <f t="shared" ca="1" si="114"/>
        <v>99641.231995514812</v>
      </c>
      <c r="CY72" s="166">
        <f t="shared" ca="1" si="114"/>
        <v>100204.61800779763</v>
      </c>
      <c r="CZ72" s="166">
        <f t="shared" ca="1" si="114"/>
        <v>100771.18948650314</v>
      </c>
      <c r="DA72" s="166">
        <f t="shared" ca="1" si="114"/>
        <v>101340.96444272157</v>
      </c>
      <c r="DB72" s="166">
        <f t="shared" ca="1" si="114"/>
        <v>61148.376593628353</v>
      </c>
      <c r="DC72" s="166">
        <f t="shared" ca="1" si="114"/>
        <v>61494.118405092544</v>
      </c>
      <c r="DD72" s="166">
        <f t="shared" ca="1" si="114"/>
        <v>61841.815091025252</v>
      </c>
      <c r="DE72" s="166">
        <f t="shared" ca="1" si="114"/>
        <v>62191.477704570942</v>
      </c>
      <c r="DF72" s="166">
        <f t="shared" ca="1" si="114"/>
        <v>62543.117361370154</v>
      </c>
      <c r="DG72" s="166">
        <f t="shared" ca="1" si="114"/>
        <v>104827.90873318815</v>
      </c>
      <c r="DH72" s="166">
        <f t="shared" ca="1" si="114"/>
        <v>105420.62096982324</v>
      </c>
      <c r="DI72" s="166">
        <f t="shared" ca="1" si="114"/>
        <v>106016.68448761717</v>
      </c>
      <c r="DJ72" s="166">
        <f t="shared" ca="1" si="114"/>
        <v>106616.11823520083</v>
      </c>
      <c r="DK72" s="166">
        <f t="shared" ca="1" si="114"/>
        <v>107218.94126834342</v>
      </c>
      <c r="DL72" s="166">
        <f t="shared" ca="1" si="114"/>
        <v>107825.17275055833</v>
      </c>
      <c r="DM72" s="166">
        <f t="shared" ca="1" si="114"/>
        <v>108434.83195371206</v>
      </c>
      <c r="DN72" s="166">
        <f t="shared" ca="1" si="114"/>
        <v>65428.762955182327</v>
      </c>
      <c r="DO72" s="166">
        <f t="shared" ca="1" si="114"/>
        <v>65798.706693449014</v>
      </c>
      <c r="DP72" s="166">
        <f t="shared" ca="1" si="114"/>
        <v>66170.742147397003</v>
      </c>
      <c r="DQ72" s="166">
        <f t="shared" ca="1" si="114"/>
        <v>66544.881143890903</v>
      </c>
      <c r="DR72" s="166">
        <f t="shared" ca="1" si="114"/>
        <v>66921.135576666056</v>
      </c>
      <c r="DS72" s="166">
        <f t="shared" ca="1" si="114"/>
        <v>112165.8623445113</v>
      </c>
      <c r="DT72" s="166">
        <f t="shared" ca="1" si="114"/>
        <v>112800.06443771085</v>
      </c>
      <c r="DU72" s="166">
        <f t="shared" ca="1" si="114"/>
        <v>113437.85240175037</v>
      </c>
      <c r="DV72" s="166">
        <f t="shared" ca="1" si="114"/>
        <v>114079.2465116649</v>
      </c>
      <c r="DW72" s="166"/>
      <c r="DX72" s="167">
        <f ca="1">SUM(G72:DW72)</f>
        <v>8147952.952729499</v>
      </c>
    </row>
    <row r="73" spans="1:128" hidden="1" outlineLevel="1" x14ac:dyDescent="0.2">
      <c r="A73" s="168" t="str">
        <f ca="1">Language!A$613</f>
        <v>дебиторская задолженность</v>
      </c>
      <c r="B73" s="147"/>
      <c r="C73" s="147" t="str">
        <f ca="1">CHOOSE(D73,CurName1,CurName2,CurName3)</f>
        <v>тыс. руб.</v>
      </c>
      <c r="D73" s="158">
        <f>D67</f>
        <v>1</v>
      </c>
      <c r="E73" s="154" t="s">
        <v>876</v>
      </c>
      <c r="F73" s="6" t="s">
        <v>3099</v>
      </c>
      <c r="G73" s="302">
        <f ca="1">IF(AND($B74=0,G$2&gt;1),F73,(G71+G84+G85)*$B74/Параметры!G$36)</f>
        <v>0</v>
      </c>
      <c r="H73" s="302">
        <f ca="1">IF(AND($B74=0,H$2&gt;1),G73,(H71+H84+H85)*$B74/Параметры!H$36)</f>
        <v>0</v>
      </c>
      <c r="I73" s="302">
        <f ca="1">IF(AND($B74=0,I$2&gt;1),H73,(I71+I84+I85)*$B74/Параметры!I$36)</f>
        <v>0</v>
      </c>
      <c r="J73" s="302">
        <f ca="1">IF(AND($B74=0,J$2&gt;1),I73,(J71+J84+J85)*$B74/Параметры!J$36)</f>
        <v>0</v>
      </c>
      <c r="K73" s="302">
        <f ca="1">IF(AND($B74=0,K$2&gt;1),J73,(K71+K84+K85)*$B74/Параметры!K$36)</f>
        <v>0</v>
      </c>
      <c r="L73" s="302">
        <f ca="1">IF(AND($B74=0,L$2&gt;1),K73,(L71+L84+L85)*$B74/Параметры!L$36)</f>
        <v>0</v>
      </c>
      <c r="M73" s="302">
        <f ca="1">IF(AND($B74=0,M$2&gt;1),L73,(M71+M84+M85)*$B74/Параметры!M$36)</f>
        <v>0</v>
      </c>
      <c r="N73" s="302">
        <f ca="1">IF(AND($B74=0,N$2&gt;1),M73,(N71+N84+N85)*$B74/Параметры!N$36)</f>
        <v>0</v>
      </c>
      <c r="O73" s="302">
        <f ca="1">IF(AND($B74=0,O$2&gt;1),N73,(O71+O84+O85)*$B74/Параметры!O$36)</f>
        <v>0</v>
      </c>
      <c r="P73" s="302">
        <f ca="1">IF(AND($B74=0,P$2&gt;1),O73,(P71+P84+P85)*$B74/Параметры!P$36)</f>
        <v>0</v>
      </c>
      <c r="Q73" s="302">
        <f ca="1">IF(AND($B74=0,Q$2&gt;1),P73,(Q71+Q84+Q85)*$B74/Параметры!Q$36)</f>
        <v>0</v>
      </c>
      <c r="R73" s="302">
        <f ca="1">IF(AND($B74=0,R$2&gt;1),Q73,(R71+R84+R85)*$B74/Параметры!R$36)</f>
        <v>0</v>
      </c>
      <c r="S73" s="302">
        <f ca="1">IF(AND($B74=0,S$2&gt;1),R73,(S71+S84+S85)*$B74/Параметры!S$36)</f>
        <v>0</v>
      </c>
      <c r="T73" s="302">
        <f ca="1">IF(AND($B74=0,T$2&gt;1),S73,(T71+T84+T85)*$B74/Параметры!T$36)</f>
        <v>0</v>
      </c>
      <c r="U73" s="302">
        <f ca="1">IF(AND($B74=0,U$2&gt;1),T73,(U71+U84+U85)*$B74/Параметры!U$36)</f>
        <v>0</v>
      </c>
      <c r="V73" s="302">
        <f ca="1">IF(AND($B74=0,V$2&gt;1),U73,(V71+V84+V85)*$B74/Параметры!V$36)</f>
        <v>0</v>
      </c>
      <c r="W73" s="302">
        <f ca="1">IF(AND($B74=0,W$2&gt;1),V73,(W71+W84+W85)*$B74/Параметры!W$36)</f>
        <v>0</v>
      </c>
      <c r="X73" s="302">
        <f ca="1">IF(AND($B74=0,X$2&gt;1),W73,(X71+X84+X85)*$B74/Параметры!X$36)</f>
        <v>0</v>
      </c>
      <c r="Y73" s="302">
        <f ca="1">IF(AND($B74=0,Y$2&gt;1),X73,(Y71+Y84+Y85)*$B74/Параметры!Y$36)</f>
        <v>0</v>
      </c>
      <c r="Z73" s="302">
        <f ca="1">IF(AND($B74=0,Z$2&gt;1),Y73,(Z71+Z84+Z85)*$B74/Параметры!Z$36)</f>
        <v>0</v>
      </c>
      <c r="AA73" s="302">
        <f ca="1">IF(AND($B74=0,AA$2&gt;1),Z73,(AA71+AA84+AA85)*$B74/Параметры!AA$36)</f>
        <v>0</v>
      </c>
      <c r="AB73" s="302">
        <f ca="1">IF(AND($B74=0,AB$2&gt;1),AA73,(AB71+AB84+AB85)*$B74/Параметры!AB$36)</f>
        <v>0</v>
      </c>
      <c r="AC73" s="302">
        <f ca="1">IF(AND($B74=0,AC$2&gt;1),AB73,(AC71+AC84+AC85)*$B74/Параметры!AC$36)</f>
        <v>0</v>
      </c>
      <c r="AD73" s="302">
        <f ca="1">IF(AND($B74=0,AD$2&gt;1),AC73,(AD71+AD84+AD85)*$B74/Параметры!AD$36)</f>
        <v>0</v>
      </c>
      <c r="AE73" s="302">
        <f ca="1">IF(AND($B74=0,AE$2&gt;1),AD73,(AE71+AE84+AE85)*$B74/Параметры!AE$36)</f>
        <v>0</v>
      </c>
      <c r="AF73" s="302">
        <f ca="1">IF(AND($B74=0,AF$2&gt;1),AE73,(AF71+AF84+AF85)*$B74/Параметры!AF$36)</f>
        <v>0</v>
      </c>
      <c r="AG73" s="302">
        <f ca="1">IF(AND($B74=0,AG$2&gt;1),AF73,(AG71+AG84+AG85)*$B74/Параметры!AG$36)</f>
        <v>0</v>
      </c>
      <c r="AH73" s="302">
        <f ca="1">IF(AND($B74=0,AH$2&gt;1),AG73,(AH71+AH84+AH85)*$B74/Параметры!AH$36)</f>
        <v>0</v>
      </c>
      <c r="AI73" s="302">
        <f ca="1">IF(AND($B74=0,AI$2&gt;1),AH73,(AI71+AI84+AI85)*$B74/Параметры!AI$36)</f>
        <v>0</v>
      </c>
      <c r="AJ73" s="302">
        <f ca="1">IF(AND($B74=0,AJ$2&gt;1),AI73,(AJ71+AJ84+AJ85)*$B74/Параметры!AJ$36)</f>
        <v>0</v>
      </c>
      <c r="AK73" s="302">
        <f ca="1">IF(AND($B74=0,AK$2&gt;1),AJ73,(AK71+AK84+AK85)*$B74/Параметры!AK$36)</f>
        <v>0</v>
      </c>
      <c r="AL73" s="302">
        <f ca="1">IF(AND($B74=0,AL$2&gt;1),AK73,(AL71+AL84+AL85)*$B74/Параметры!AL$36)</f>
        <v>0</v>
      </c>
      <c r="AM73" s="302">
        <f ca="1">IF(AND($B74=0,AM$2&gt;1),AL73,(AM71+AM84+AM85)*$B74/Параметры!AM$36)</f>
        <v>0</v>
      </c>
      <c r="AN73" s="302">
        <f ca="1">IF(AND($B74=0,AN$2&gt;1),AM73,(AN71+AN84+AN85)*$B74/Параметры!AN$36)</f>
        <v>0</v>
      </c>
      <c r="AO73" s="302">
        <f ca="1">IF(AND($B74=0,AO$2&gt;1),AN73,(AO71+AO84+AO85)*$B74/Параметры!AO$36)</f>
        <v>0</v>
      </c>
      <c r="AP73" s="302">
        <f ca="1">IF(AND($B74=0,AP$2&gt;1),AO73,(AP71+AP84+AP85)*$B74/Параметры!AP$36)</f>
        <v>0</v>
      </c>
      <c r="AQ73" s="302">
        <f ca="1">IF(AND($B74=0,AQ$2&gt;1),AP73,(AQ71+AQ84+AQ85)*$B74/Параметры!AQ$36)</f>
        <v>0</v>
      </c>
      <c r="AR73" s="302">
        <f ca="1">IF(AND($B74=0,AR$2&gt;1),AQ73,(AR71+AR84+AR85)*$B74/Параметры!AR$36)</f>
        <v>0</v>
      </c>
      <c r="AS73" s="302">
        <f ca="1">IF(AND($B74=0,AS$2&gt;1),AR73,(AS71+AS84+AS85)*$B74/Параметры!AS$36)</f>
        <v>0</v>
      </c>
      <c r="AT73" s="302">
        <f ca="1">IF(AND($B74=0,AT$2&gt;1),AS73,(AT71+AT84+AT85)*$B74/Параметры!AT$36)</f>
        <v>0</v>
      </c>
      <c r="AU73" s="302">
        <f ca="1">IF(AND($B74=0,AU$2&gt;1),AT73,(AU71+AU84+AU85)*$B74/Параметры!AU$36)</f>
        <v>0</v>
      </c>
      <c r="AV73" s="302">
        <f ca="1">IF(AND($B74=0,AV$2&gt;1),AU73,(AV71+AV84+AV85)*$B74/Параметры!AV$36)</f>
        <v>0</v>
      </c>
      <c r="AW73" s="302">
        <f ca="1">IF(AND($B74=0,AW$2&gt;1),AV73,(AW71+AW84+AW85)*$B74/Параметры!AW$36)</f>
        <v>0</v>
      </c>
      <c r="AX73" s="302">
        <f ca="1">IF(AND($B74=0,AX$2&gt;1),AW73,(AX71+AX84+AX85)*$B74/Параметры!AX$36)</f>
        <v>0</v>
      </c>
      <c r="AY73" s="302">
        <f ca="1">IF(AND($B74=0,AY$2&gt;1),AX73,(AY71+AY84+AY85)*$B74/Параметры!AY$36)</f>
        <v>0</v>
      </c>
      <c r="AZ73" s="302">
        <f ca="1">IF(AND($B74=0,AZ$2&gt;1),AY73,(AZ71+AZ84+AZ85)*$B74/Параметры!AZ$36)</f>
        <v>0</v>
      </c>
      <c r="BA73" s="302">
        <f ca="1">IF(AND($B74=0,BA$2&gt;1),AZ73,(BA71+BA84+BA85)*$B74/Параметры!BA$36)</f>
        <v>0</v>
      </c>
      <c r="BB73" s="302">
        <f ca="1">IF(AND($B74=0,BB$2&gt;1),BA73,(BB71+BB84+BB85)*$B74/Параметры!BB$36)</f>
        <v>0</v>
      </c>
      <c r="BC73" s="302">
        <f ca="1">IF(AND($B74=0,BC$2&gt;1),BB73,(BC71+BC84+BC85)*$B74/Параметры!BC$36)</f>
        <v>0</v>
      </c>
      <c r="BD73" s="302">
        <f ca="1">IF(AND($B74=0,BD$2&gt;1),BC73,(BD71+BD84+BD85)*$B74/Параметры!BD$36)</f>
        <v>0</v>
      </c>
      <c r="BE73" s="302">
        <f ca="1">IF(AND($B74=0,BE$2&gt;1),BD73,(BE71+BE84+BE85)*$B74/Параметры!BE$36)</f>
        <v>0</v>
      </c>
      <c r="BF73" s="302">
        <f ca="1">IF(AND($B74=0,BF$2&gt;1),BE73,(BF71+BF84+BF85)*$B74/Параметры!BF$36)</f>
        <v>0</v>
      </c>
      <c r="BG73" s="302">
        <f ca="1">IF(AND($B74=0,BG$2&gt;1),BF73,(BG71+BG84+BG85)*$B74/Параметры!BG$36)</f>
        <v>0</v>
      </c>
      <c r="BH73" s="302">
        <f ca="1">IF(AND($B74=0,BH$2&gt;1),BG73,(BH71+BH84+BH85)*$B74/Параметры!BH$36)</f>
        <v>0</v>
      </c>
      <c r="BI73" s="302">
        <f ca="1">IF(AND($B74=0,BI$2&gt;1),BH73,(BI71+BI84+BI85)*$B74/Параметры!BI$36)</f>
        <v>0</v>
      </c>
      <c r="BJ73" s="302">
        <f ca="1">IF(AND($B74=0,BJ$2&gt;1),BI73,(BJ71+BJ84+BJ85)*$B74/Параметры!BJ$36)</f>
        <v>0</v>
      </c>
      <c r="BK73" s="302">
        <f ca="1">IF(AND($B74=0,BK$2&gt;1),BJ73,(BK71+BK84+BK85)*$B74/Параметры!BK$36)</f>
        <v>0</v>
      </c>
      <c r="BL73" s="302">
        <f ca="1">IF(AND($B74=0,BL$2&gt;1),BK73,(BL71+BL84+BL85)*$B74/Параметры!BL$36)</f>
        <v>0</v>
      </c>
      <c r="BM73" s="302">
        <f ca="1">IF(AND($B74=0,BM$2&gt;1),BL73,(BM71+BM84+BM85)*$B74/Параметры!BM$36)</f>
        <v>0</v>
      </c>
      <c r="BN73" s="302">
        <f ca="1">IF(AND($B74=0,BN$2&gt;1),BM73,(BN71+BN84+BN85)*$B74/Параметры!BN$36)</f>
        <v>0</v>
      </c>
      <c r="BO73" s="302">
        <f ca="1">IF(AND($B74=0,BO$2&gt;1),BN73,(BO71+BO84+BO85)*$B74/Параметры!BO$36)</f>
        <v>0</v>
      </c>
      <c r="BP73" s="302">
        <f ca="1">IF(AND($B74=0,BP$2&gt;1),BO73,(BP71+BP84+BP85)*$B74/Параметры!BP$36)</f>
        <v>0</v>
      </c>
      <c r="BQ73" s="302">
        <f ca="1">IF(AND($B74=0,BQ$2&gt;1),BP73,(BQ71+BQ84+BQ85)*$B74/Параметры!BQ$36)</f>
        <v>0</v>
      </c>
      <c r="BR73" s="302">
        <f ca="1">IF(AND($B74=0,BR$2&gt;1),BQ73,(BR71+BR84+BR85)*$B74/Параметры!BR$36)</f>
        <v>0</v>
      </c>
      <c r="BS73" s="302">
        <f ca="1">IF(AND($B74=0,BS$2&gt;1),BR73,(BS71+BS84+BS85)*$B74/Параметры!BS$36)</f>
        <v>0</v>
      </c>
      <c r="BT73" s="302">
        <f ca="1">IF(AND($B74=0,BT$2&gt;1),BS73,(BT71+BT84+BT85)*$B74/Параметры!BT$36)</f>
        <v>0</v>
      </c>
      <c r="BU73" s="302">
        <f ca="1">IF(AND($B74=0,BU$2&gt;1),BT73,(BU71+BU84+BU85)*$B74/Параметры!BU$36)</f>
        <v>0</v>
      </c>
      <c r="BV73" s="302">
        <f ca="1">IF(AND($B74=0,BV$2&gt;1),BU73,(BV71+BV84+BV85)*$B74/Параметры!BV$36)</f>
        <v>0</v>
      </c>
      <c r="BW73" s="302">
        <f ca="1">IF(AND($B74=0,BW$2&gt;1),BV73,(BW71+BW84+BW85)*$B74/Параметры!BW$36)</f>
        <v>0</v>
      </c>
      <c r="BX73" s="302">
        <f ca="1">IF(AND($B74=0,BX$2&gt;1),BW73,(BX71+BX84+BX85)*$B74/Параметры!BX$36)</f>
        <v>0</v>
      </c>
      <c r="BY73" s="302">
        <f ca="1">IF(AND($B74=0,BY$2&gt;1),BX73,(BY71+BY84+BY85)*$B74/Параметры!BY$36)</f>
        <v>0</v>
      </c>
      <c r="BZ73" s="302">
        <f ca="1">IF(AND($B74=0,BZ$2&gt;1),BY73,(BZ71+BZ84+BZ85)*$B74/Параметры!BZ$36)</f>
        <v>0</v>
      </c>
      <c r="CA73" s="302">
        <f ca="1">IF(AND($B74=0,CA$2&gt;1),BZ73,(CA71+CA84+CA85)*$B74/Параметры!CA$36)</f>
        <v>0</v>
      </c>
      <c r="CB73" s="302">
        <f ca="1">IF(AND($B74=0,CB$2&gt;1),CA73,(CB71+CB84+CB85)*$B74/Параметры!CB$36)</f>
        <v>0</v>
      </c>
      <c r="CC73" s="302">
        <f ca="1">IF(AND($B74=0,CC$2&gt;1),CB73,(CC71+CC84+CC85)*$B74/Параметры!CC$36)</f>
        <v>0</v>
      </c>
      <c r="CD73" s="302">
        <f ca="1">IF(AND($B74=0,CD$2&gt;1),CC73,(CD71+CD84+CD85)*$B74/Параметры!CD$36)</f>
        <v>0</v>
      </c>
      <c r="CE73" s="302">
        <f ca="1">IF(AND($B74=0,CE$2&gt;1),CD73,(CE71+CE84+CE85)*$B74/Параметры!CE$36)</f>
        <v>0</v>
      </c>
      <c r="CF73" s="302">
        <f ca="1">IF(AND($B74=0,CF$2&gt;1),CE73,(CF71+CF84+CF85)*$B74/Параметры!CF$36)</f>
        <v>0</v>
      </c>
      <c r="CG73" s="302">
        <f ca="1">IF(AND($B74=0,CG$2&gt;1),CF73,(CG71+CG84+CG85)*$B74/Параметры!CG$36)</f>
        <v>0</v>
      </c>
      <c r="CH73" s="302">
        <f ca="1">IF(AND($B74=0,CH$2&gt;1),CG73,(CH71+CH84+CH85)*$B74/Параметры!CH$36)</f>
        <v>0</v>
      </c>
      <c r="CI73" s="302">
        <f ca="1">IF(AND($B74=0,CI$2&gt;1),CH73,(CI71+CI84+CI85)*$B74/Параметры!CI$36)</f>
        <v>0</v>
      </c>
      <c r="CJ73" s="302">
        <f ca="1">IF(AND($B74=0,CJ$2&gt;1),CI73,(CJ71+CJ84+CJ85)*$B74/Параметры!CJ$36)</f>
        <v>0</v>
      </c>
      <c r="CK73" s="302">
        <f ca="1">IF(AND($B74=0,CK$2&gt;1),CJ73,(CK71+CK84+CK85)*$B74/Параметры!CK$36)</f>
        <v>0</v>
      </c>
      <c r="CL73" s="302">
        <f ca="1">IF(AND($B74=0,CL$2&gt;1),CK73,(CL71+CL84+CL85)*$B74/Параметры!CL$36)</f>
        <v>0</v>
      </c>
      <c r="CM73" s="302">
        <f ca="1">IF(AND($B74=0,CM$2&gt;1),CL73,(CM71+CM84+CM85)*$B74/Параметры!CM$36)</f>
        <v>0</v>
      </c>
      <c r="CN73" s="302">
        <f ca="1">IF(AND($B74=0,CN$2&gt;1),CM73,(CN71+CN84+CN85)*$B74/Параметры!CN$36)</f>
        <v>0</v>
      </c>
      <c r="CO73" s="302">
        <f ca="1">IF(AND($B74=0,CO$2&gt;1),CN73,(CO71+CO84+CO85)*$B74/Параметры!CO$36)</f>
        <v>0</v>
      </c>
      <c r="CP73" s="302">
        <f ca="1">IF(AND($B74=0,CP$2&gt;1),CO73,(CP71+CP84+CP85)*$B74/Параметры!CP$36)</f>
        <v>0</v>
      </c>
      <c r="CQ73" s="302">
        <f ca="1">IF(AND($B74=0,CQ$2&gt;1),CP73,(CQ71+CQ84+CQ85)*$B74/Параметры!CQ$36)</f>
        <v>0</v>
      </c>
      <c r="CR73" s="302">
        <f ca="1">IF(AND($B74=0,CR$2&gt;1),CQ73,(CR71+CR84+CR85)*$B74/Параметры!CR$36)</f>
        <v>0</v>
      </c>
      <c r="CS73" s="302">
        <f ca="1">IF(AND($B74=0,CS$2&gt;1),CR73,(CS71+CS84+CS85)*$B74/Параметры!CS$36)</f>
        <v>0</v>
      </c>
      <c r="CT73" s="302">
        <f ca="1">IF(AND($B74=0,CT$2&gt;1),CS73,(CT71+CT84+CT85)*$B74/Параметры!CT$36)</f>
        <v>0</v>
      </c>
      <c r="CU73" s="302">
        <f ca="1">IF(AND($B74=0,CU$2&gt;1),CT73,(CU71+CU84+CU85)*$B74/Параметры!CU$36)</f>
        <v>0</v>
      </c>
      <c r="CV73" s="302">
        <f ca="1">IF(AND($B74=0,CV$2&gt;1),CU73,(CV71+CV84+CV85)*$B74/Параметры!CV$36)</f>
        <v>0</v>
      </c>
      <c r="CW73" s="302">
        <f ca="1">IF(AND($B74=0,CW$2&gt;1),CV73,(CW71+CW84+CW85)*$B74/Параметры!CW$36)</f>
        <v>0</v>
      </c>
      <c r="CX73" s="302">
        <f ca="1">IF(AND($B74=0,CX$2&gt;1),CW73,(CX71+CX84+CX85)*$B74/Параметры!CX$36)</f>
        <v>0</v>
      </c>
      <c r="CY73" s="302">
        <f ca="1">IF(AND($B74=0,CY$2&gt;1),CX73,(CY71+CY84+CY85)*$B74/Параметры!CY$36)</f>
        <v>0</v>
      </c>
      <c r="CZ73" s="302">
        <f ca="1">IF(AND($B74=0,CZ$2&gt;1),CY73,(CZ71+CZ84+CZ85)*$B74/Параметры!CZ$36)</f>
        <v>0</v>
      </c>
      <c r="DA73" s="302">
        <f ca="1">IF(AND($B74=0,DA$2&gt;1),CZ73,(DA71+DA84+DA85)*$B74/Параметры!DA$36)</f>
        <v>0</v>
      </c>
      <c r="DB73" s="302">
        <f ca="1">IF(AND($B74=0,DB$2&gt;1),DA73,(DB71+DB84+DB85)*$B74/Параметры!DB$36)</f>
        <v>0</v>
      </c>
      <c r="DC73" s="302">
        <f ca="1">IF(AND($B74=0,DC$2&gt;1),DB73,(DC71+DC84+DC85)*$B74/Параметры!DC$36)</f>
        <v>0</v>
      </c>
      <c r="DD73" s="302">
        <f ca="1">IF(AND($B74=0,DD$2&gt;1),DC73,(DD71+DD84+DD85)*$B74/Параметры!DD$36)</f>
        <v>0</v>
      </c>
      <c r="DE73" s="302">
        <f ca="1">IF(AND($B74=0,DE$2&gt;1),DD73,(DE71+DE84+DE85)*$B74/Параметры!DE$36)</f>
        <v>0</v>
      </c>
      <c r="DF73" s="302">
        <f ca="1">IF(AND($B74=0,DF$2&gt;1),DE73,(DF71+DF84+DF85)*$B74/Параметры!DF$36)</f>
        <v>0</v>
      </c>
      <c r="DG73" s="302">
        <f ca="1">IF(AND($B74=0,DG$2&gt;1),DF73,(DG71+DG84+DG85)*$B74/Параметры!DG$36)</f>
        <v>0</v>
      </c>
      <c r="DH73" s="302">
        <f ca="1">IF(AND($B74=0,DH$2&gt;1),DG73,(DH71+DH84+DH85)*$B74/Параметры!DH$36)</f>
        <v>0</v>
      </c>
      <c r="DI73" s="302">
        <f ca="1">IF(AND($B74=0,DI$2&gt;1),DH73,(DI71+DI84+DI85)*$B74/Параметры!DI$36)</f>
        <v>0</v>
      </c>
      <c r="DJ73" s="302">
        <f ca="1">IF(AND($B74=0,DJ$2&gt;1),DI73,(DJ71+DJ84+DJ85)*$B74/Параметры!DJ$36)</f>
        <v>0</v>
      </c>
      <c r="DK73" s="302">
        <f ca="1">IF(AND($B74=0,DK$2&gt;1),DJ73,(DK71+DK84+DK85)*$B74/Параметры!DK$36)</f>
        <v>0</v>
      </c>
      <c r="DL73" s="302">
        <f ca="1">IF(AND($B74=0,DL$2&gt;1),DK73,(DL71+DL84+DL85)*$B74/Параметры!DL$36)</f>
        <v>0</v>
      </c>
      <c r="DM73" s="302">
        <f ca="1">IF(AND($B74=0,DM$2&gt;1),DL73,(DM71+DM84+DM85)*$B74/Параметры!DM$36)</f>
        <v>0</v>
      </c>
      <c r="DN73" s="302">
        <f ca="1">IF(AND($B74=0,DN$2&gt;1),DM73,(DN71+DN84+DN85)*$B74/Параметры!DN$36)</f>
        <v>0</v>
      </c>
      <c r="DO73" s="302">
        <f ca="1">IF(AND($B74=0,DO$2&gt;1),DN73,(DO71+DO84+DO85)*$B74/Параметры!DO$36)</f>
        <v>0</v>
      </c>
      <c r="DP73" s="302">
        <f ca="1">IF(AND($B74=0,DP$2&gt;1),DO73,(DP71+DP84+DP85)*$B74/Параметры!DP$36)</f>
        <v>0</v>
      </c>
      <c r="DQ73" s="302">
        <f ca="1">IF(AND($B74=0,DQ$2&gt;1),DP73,(DQ71+DQ84+DQ85)*$B74/Параметры!DQ$36)</f>
        <v>0</v>
      </c>
      <c r="DR73" s="302">
        <f ca="1">IF(AND($B74=0,DR$2&gt;1),DQ73,(DR71+DR84+DR85)*$B74/Параметры!DR$36)</f>
        <v>0</v>
      </c>
      <c r="DS73" s="302">
        <f ca="1">IF(AND($B74=0,DS$2&gt;1),DR73,(DS71+DS84+DS85)*$B74/Параметры!DS$36)</f>
        <v>0</v>
      </c>
      <c r="DT73" s="302">
        <f ca="1">IF(AND($B74=0,DT$2&gt;1),DS73,(DT71+DT84+DT85)*$B74/Параметры!DT$36)</f>
        <v>0</v>
      </c>
      <c r="DU73" s="302">
        <f ca="1">IF(AND($B74=0,DU$2&gt;1),DT73,(DU71+DU84+DU85)*$B74/Параметры!DU$36)</f>
        <v>0</v>
      </c>
      <c r="DV73" s="302">
        <f ca="1">IF(AND($B74=0,DV$2&gt;1),DU73,(DV71+DV84+DV85)*$B74/Параметры!DV$36)</f>
        <v>0</v>
      </c>
      <c r="DW73" s="169"/>
      <c r="DX73" s="170"/>
    </row>
    <row r="74" spans="1:128" s="154" customFormat="1" hidden="1" outlineLevel="1" x14ac:dyDescent="0.2">
      <c r="A74" s="171" t="str">
        <f ca="1">Language!A$614</f>
        <v>средний период отсрочки платежа</v>
      </c>
      <c r="B74" s="303">
        <f>$B$505</f>
        <v>0</v>
      </c>
      <c r="C74" s="147" t="str">
        <f ca="1">Language!$A$1464</f>
        <v>дней</v>
      </c>
      <c r="F74" s="6" t="s">
        <v>3100</v>
      </c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169"/>
      <c r="CA74" s="169"/>
      <c r="CB74" s="169"/>
      <c r="CC74" s="169"/>
      <c r="CD74" s="169"/>
      <c r="CE74" s="169"/>
      <c r="CF74" s="169"/>
      <c r="CG74" s="169"/>
      <c r="CH74" s="169"/>
      <c r="CI74" s="169"/>
      <c r="CJ74" s="169"/>
      <c r="CK74" s="169"/>
      <c r="CL74" s="169"/>
      <c r="CM74" s="169"/>
      <c r="CN74" s="169"/>
      <c r="CO74" s="169"/>
      <c r="CP74" s="169"/>
      <c r="CQ74" s="169"/>
      <c r="CR74" s="169"/>
      <c r="CS74" s="169"/>
      <c r="CT74" s="169"/>
      <c r="CU74" s="169"/>
      <c r="CV74" s="169"/>
      <c r="CW74" s="169"/>
      <c r="CX74" s="169"/>
      <c r="CY74" s="169"/>
      <c r="CZ74" s="169"/>
      <c r="DA74" s="169"/>
      <c r="DB74" s="169"/>
      <c r="DC74" s="169"/>
      <c r="DD74" s="169"/>
      <c r="DE74" s="169"/>
      <c r="DF74" s="169"/>
      <c r="DG74" s="169"/>
      <c r="DH74" s="169"/>
      <c r="DI74" s="169"/>
      <c r="DJ74" s="169"/>
      <c r="DK74" s="169"/>
      <c r="DL74" s="169"/>
      <c r="DM74" s="169"/>
      <c r="DN74" s="169"/>
      <c r="DO74" s="169"/>
      <c r="DP74" s="169"/>
      <c r="DQ74" s="169"/>
      <c r="DR74" s="169"/>
      <c r="DS74" s="169"/>
      <c r="DT74" s="169"/>
      <c r="DU74" s="169"/>
      <c r="DV74" s="169"/>
      <c r="DW74" s="169"/>
      <c r="DX74" s="170"/>
    </row>
    <row r="75" spans="1:128" hidden="1" outlineLevel="1" x14ac:dyDescent="0.2">
      <c r="A75" s="168" t="str">
        <f ca="1">Language!A$615</f>
        <v xml:space="preserve">авансы полученные </v>
      </c>
      <c r="B75" s="147"/>
      <c r="C75" s="147" t="str">
        <f ca="1">CHOOSE(D75,CurName1,CurName2,CurName3)</f>
        <v>тыс. руб.</v>
      </c>
      <c r="D75" s="158">
        <f>D67</f>
        <v>1</v>
      </c>
      <c r="E75" s="154" t="s">
        <v>877</v>
      </c>
      <c r="F75" s="6" t="s">
        <v>3099</v>
      </c>
      <c r="G75" s="304">
        <f ca="1">IF(OR(AND($B76=0,G$2&gt;1),G$2=Prj_Len),F75,(OFFSET(G71,0,1)+OFFSET(G84,0,1)+OFFSET(G85,0,1))*$B76/Параметры!G$36)</f>
        <v>0</v>
      </c>
      <c r="H75" s="304">
        <f ca="1">IF(OR(AND($B76=0,H$2&gt;1),H$2=Prj_Len),G75,(OFFSET(H71,0,1)+OFFSET(H84,0,1)+OFFSET(H85,0,1))*$B76/Параметры!H$36)</f>
        <v>0</v>
      </c>
      <c r="I75" s="304">
        <f ca="1">IF(OR(AND($B76=0,I$2&gt;1),I$2=Prj_Len),H75,(OFFSET(I71,0,1)+OFFSET(I84,0,1)+OFFSET(I85,0,1))*$B76/Параметры!I$36)</f>
        <v>0</v>
      </c>
      <c r="J75" s="304">
        <f ca="1">IF(OR(AND($B76=0,J$2&gt;1),J$2=Prj_Len),I75,(OFFSET(J71,0,1)+OFFSET(J84,0,1)+OFFSET(J85,0,1))*$B76/Параметры!J$36)</f>
        <v>0</v>
      </c>
      <c r="K75" s="304">
        <f ca="1">IF(OR(AND($B76=0,K$2&gt;1),K$2=Prj_Len),J75,(OFFSET(K71,0,1)+OFFSET(K84,0,1)+OFFSET(K85,0,1))*$B76/Параметры!K$36)</f>
        <v>0</v>
      </c>
      <c r="L75" s="304">
        <f ca="1">IF(OR(AND($B76=0,L$2&gt;1),L$2=Prj_Len),K75,(OFFSET(L71,0,1)+OFFSET(L84,0,1)+OFFSET(L85,0,1))*$B76/Параметры!L$36)</f>
        <v>0</v>
      </c>
      <c r="M75" s="304">
        <f ca="1">IF(OR(AND($B76=0,M$2&gt;1),M$2=Prj_Len),L75,(OFFSET(M71,0,1)+OFFSET(M84,0,1)+OFFSET(M85,0,1))*$B76/Параметры!M$36)</f>
        <v>0</v>
      </c>
      <c r="N75" s="304">
        <f ca="1">IF(OR(AND($B76=0,N$2&gt;1),N$2=Prj_Len),M75,(OFFSET(N71,0,1)+OFFSET(N84,0,1)+OFFSET(N85,0,1))*$B76/Параметры!N$36)</f>
        <v>0</v>
      </c>
      <c r="O75" s="304">
        <f ca="1">IF(OR(AND($B76=0,O$2&gt;1),O$2=Prj_Len),N75,(OFFSET(O71,0,1)+OFFSET(O84,0,1)+OFFSET(O85,0,1))*$B76/Параметры!O$36)</f>
        <v>0</v>
      </c>
      <c r="P75" s="304">
        <f ca="1">IF(OR(AND($B76=0,P$2&gt;1),P$2=Prj_Len),O75,(OFFSET(P71,0,1)+OFFSET(P84,0,1)+OFFSET(P85,0,1))*$B76/Параметры!P$36)</f>
        <v>0</v>
      </c>
      <c r="Q75" s="304">
        <f ca="1">IF(OR(AND($B76=0,Q$2&gt;1),Q$2=Prj_Len),P75,(OFFSET(Q71,0,1)+OFFSET(Q84,0,1)+OFFSET(Q85,0,1))*$B76/Параметры!Q$36)</f>
        <v>0</v>
      </c>
      <c r="R75" s="304">
        <f ca="1">IF(OR(AND($B76=0,R$2&gt;1),R$2=Prj_Len),Q75,(OFFSET(R71,0,1)+OFFSET(R84,0,1)+OFFSET(R85,0,1))*$B76/Параметры!R$36)</f>
        <v>0</v>
      </c>
      <c r="S75" s="304">
        <f ca="1">IF(OR(AND($B76=0,S$2&gt;1),S$2=Prj_Len),R75,(OFFSET(S71,0,1)+OFFSET(S84,0,1)+OFFSET(S85,0,1))*$B76/Параметры!S$36)</f>
        <v>0</v>
      </c>
      <c r="T75" s="304">
        <f ca="1">IF(OR(AND($B76=0,T$2&gt;1),T$2=Prj_Len),S75,(OFFSET(T71,0,1)+OFFSET(T84,0,1)+OFFSET(T85,0,1))*$B76/Параметры!T$36)</f>
        <v>0</v>
      </c>
      <c r="U75" s="304">
        <f ca="1">IF(OR(AND($B76=0,U$2&gt;1),U$2=Prj_Len),T75,(OFFSET(U71,0,1)+OFFSET(U84,0,1)+OFFSET(U85,0,1))*$B76/Параметры!U$36)</f>
        <v>0</v>
      </c>
      <c r="V75" s="304">
        <f ca="1">IF(OR(AND($B76=0,V$2&gt;1),V$2=Prj_Len),U75,(OFFSET(V71,0,1)+OFFSET(V84,0,1)+OFFSET(V85,0,1))*$B76/Параметры!V$36)</f>
        <v>0</v>
      </c>
      <c r="W75" s="304">
        <f ca="1">IF(OR(AND($B76=0,W$2&gt;1),W$2=Prj_Len),V75,(OFFSET(W71,0,1)+OFFSET(W84,0,1)+OFFSET(W85,0,1))*$B76/Параметры!W$36)</f>
        <v>0</v>
      </c>
      <c r="X75" s="304">
        <f ca="1">IF(OR(AND($B76=0,X$2&gt;1),X$2=Prj_Len),W75,(OFFSET(X71,0,1)+OFFSET(X84,0,1)+OFFSET(X85,0,1))*$B76/Параметры!X$36)</f>
        <v>0</v>
      </c>
      <c r="Y75" s="304">
        <f ca="1">IF(OR(AND($B76=0,Y$2&gt;1),Y$2=Prj_Len),X75,(OFFSET(Y71,0,1)+OFFSET(Y84,0,1)+OFFSET(Y85,0,1))*$B76/Параметры!Y$36)</f>
        <v>0</v>
      </c>
      <c r="Z75" s="304">
        <f ca="1">IF(OR(AND($B76=0,Z$2&gt;1),Z$2=Prj_Len),Y75,(OFFSET(Z71,0,1)+OFFSET(Z84,0,1)+OFFSET(Z85,0,1))*$B76/Параметры!Z$36)</f>
        <v>0</v>
      </c>
      <c r="AA75" s="304">
        <f ca="1">IF(OR(AND($B76=0,AA$2&gt;1),AA$2=Prj_Len),Z75,(OFFSET(AA71,0,1)+OFFSET(AA84,0,1)+OFFSET(AA85,0,1))*$B76/Параметры!AA$36)</f>
        <v>0</v>
      </c>
      <c r="AB75" s="304">
        <f ca="1">IF(OR(AND($B76=0,AB$2&gt;1),AB$2=Prj_Len),AA75,(OFFSET(AB71,0,1)+OFFSET(AB84,0,1)+OFFSET(AB85,0,1))*$B76/Параметры!AB$36)</f>
        <v>0</v>
      </c>
      <c r="AC75" s="304">
        <f ca="1">IF(OR(AND($B76=0,AC$2&gt;1),AC$2=Prj_Len),AB75,(OFFSET(AC71,0,1)+OFFSET(AC84,0,1)+OFFSET(AC85,0,1))*$B76/Параметры!AC$36)</f>
        <v>0</v>
      </c>
      <c r="AD75" s="304">
        <f ca="1">IF(OR(AND($B76=0,AD$2&gt;1),AD$2=Prj_Len),AC75,(OFFSET(AD71,0,1)+OFFSET(AD84,0,1)+OFFSET(AD85,0,1))*$B76/Параметры!AD$36)</f>
        <v>0</v>
      </c>
      <c r="AE75" s="304">
        <f ca="1">IF(OR(AND($B76=0,AE$2&gt;1),AE$2=Prj_Len),AD75,(OFFSET(AE71,0,1)+OFFSET(AE84,0,1)+OFFSET(AE85,0,1))*$B76/Параметры!AE$36)</f>
        <v>0</v>
      </c>
      <c r="AF75" s="304">
        <f ca="1">IF(OR(AND($B76=0,AF$2&gt;1),AF$2=Prj_Len),AE75,(OFFSET(AF71,0,1)+OFFSET(AF84,0,1)+OFFSET(AF85,0,1))*$B76/Параметры!AF$36)</f>
        <v>0</v>
      </c>
      <c r="AG75" s="304">
        <f ca="1">IF(OR(AND($B76=0,AG$2&gt;1),AG$2=Prj_Len),AF75,(OFFSET(AG71,0,1)+OFFSET(AG84,0,1)+OFFSET(AG85,0,1))*$B76/Параметры!AG$36)</f>
        <v>0</v>
      </c>
      <c r="AH75" s="304">
        <f ca="1">IF(OR(AND($B76=0,AH$2&gt;1),AH$2=Prj_Len),AG75,(OFFSET(AH71,0,1)+OFFSET(AH84,0,1)+OFFSET(AH85,0,1))*$B76/Параметры!AH$36)</f>
        <v>0</v>
      </c>
      <c r="AI75" s="304">
        <f ca="1">IF(OR(AND($B76=0,AI$2&gt;1),AI$2=Prj_Len),AH75,(OFFSET(AI71,0,1)+OFFSET(AI84,0,1)+OFFSET(AI85,0,1))*$B76/Параметры!AI$36)</f>
        <v>0</v>
      </c>
      <c r="AJ75" s="304">
        <f ca="1">IF(OR(AND($B76=0,AJ$2&gt;1),AJ$2=Prj_Len),AI75,(OFFSET(AJ71,0,1)+OFFSET(AJ84,0,1)+OFFSET(AJ85,0,1))*$B76/Параметры!AJ$36)</f>
        <v>0</v>
      </c>
      <c r="AK75" s="304">
        <f ca="1">IF(OR(AND($B76=0,AK$2&gt;1),AK$2=Prj_Len),AJ75,(OFFSET(AK71,0,1)+OFFSET(AK84,0,1)+OFFSET(AK85,0,1))*$B76/Параметры!AK$36)</f>
        <v>0</v>
      </c>
      <c r="AL75" s="304">
        <f ca="1">IF(OR(AND($B76=0,AL$2&gt;1),AL$2=Prj_Len),AK75,(OFFSET(AL71,0,1)+OFFSET(AL84,0,1)+OFFSET(AL85,0,1))*$B76/Параметры!AL$36)</f>
        <v>0</v>
      </c>
      <c r="AM75" s="304">
        <f ca="1">IF(OR(AND($B76=0,AM$2&gt;1),AM$2=Prj_Len),AL75,(OFFSET(AM71,0,1)+OFFSET(AM84,0,1)+OFFSET(AM85,0,1))*$B76/Параметры!AM$36)</f>
        <v>0</v>
      </c>
      <c r="AN75" s="304">
        <f ca="1">IF(OR(AND($B76=0,AN$2&gt;1),AN$2=Prj_Len),AM75,(OFFSET(AN71,0,1)+OFFSET(AN84,0,1)+OFFSET(AN85,0,1))*$B76/Параметры!AN$36)</f>
        <v>0</v>
      </c>
      <c r="AO75" s="304">
        <f ca="1">IF(OR(AND($B76=0,AO$2&gt;1),AO$2=Prj_Len),AN75,(OFFSET(AO71,0,1)+OFFSET(AO84,0,1)+OFFSET(AO85,0,1))*$B76/Параметры!AO$36)</f>
        <v>0</v>
      </c>
      <c r="AP75" s="304">
        <f ca="1">IF(OR(AND($B76=0,AP$2&gt;1),AP$2=Prj_Len),AO75,(OFFSET(AP71,0,1)+OFFSET(AP84,0,1)+OFFSET(AP85,0,1))*$B76/Параметры!AP$36)</f>
        <v>0</v>
      </c>
      <c r="AQ75" s="304">
        <f ca="1">IF(OR(AND($B76=0,AQ$2&gt;1),AQ$2=Prj_Len),AP75,(OFFSET(AQ71,0,1)+OFFSET(AQ84,0,1)+OFFSET(AQ85,0,1))*$B76/Параметры!AQ$36)</f>
        <v>0</v>
      </c>
      <c r="AR75" s="304">
        <f ca="1">IF(OR(AND($B76=0,AR$2&gt;1),AR$2=Prj_Len),AQ75,(OFFSET(AR71,0,1)+OFFSET(AR84,0,1)+OFFSET(AR85,0,1))*$B76/Параметры!AR$36)</f>
        <v>0</v>
      </c>
      <c r="AS75" s="304">
        <f ca="1">IF(OR(AND($B76=0,AS$2&gt;1),AS$2=Prj_Len),AR75,(OFFSET(AS71,0,1)+OFFSET(AS84,0,1)+OFFSET(AS85,0,1))*$B76/Параметры!AS$36)</f>
        <v>0</v>
      </c>
      <c r="AT75" s="304">
        <f ca="1">IF(OR(AND($B76=0,AT$2&gt;1),AT$2=Prj_Len),AS75,(OFFSET(AT71,0,1)+OFFSET(AT84,0,1)+OFFSET(AT85,0,1))*$B76/Параметры!AT$36)</f>
        <v>0</v>
      </c>
      <c r="AU75" s="304">
        <f ca="1">IF(OR(AND($B76=0,AU$2&gt;1),AU$2=Prj_Len),AT75,(OFFSET(AU71,0,1)+OFFSET(AU84,0,1)+OFFSET(AU85,0,1))*$B76/Параметры!AU$36)</f>
        <v>0</v>
      </c>
      <c r="AV75" s="304">
        <f ca="1">IF(OR(AND($B76=0,AV$2&gt;1),AV$2=Prj_Len),AU75,(OFFSET(AV71,0,1)+OFFSET(AV84,0,1)+OFFSET(AV85,0,1))*$B76/Параметры!AV$36)</f>
        <v>0</v>
      </c>
      <c r="AW75" s="304">
        <f ca="1">IF(OR(AND($B76=0,AW$2&gt;1),AW$2=Prj_Len),AV75,(OFFSET(AW71,0,1)+OFFSET(AW84,0,1)+OFFSET(AW85,0,1))*$B76/Параметры!AW$36)</f>
        <v>0</v>
      </c>
      <c r="AX75" s="304">
        <f ca="1">IF(OR(AND($B76=0,AX$2&gt;1),AX$2=Prj_Len),AW75,(OFFSET(AX71,0,1)+OFFSET(AX84,0,1)+OFFSET(AX85,0,1))*$B76/Параметры!AX$36)</f>
        <v>0</v>
      </c>
      <c r="AY75" s="304">
        <f ca="1">IF(OR(AND($B76=0,AY$2&gt;1),AY$2=Prj_Len),AX75,(OFFSET(AY71,0,1)+OFFSET(AY84,0,1)+OFFSET(AY85,0,1))*$B76/Параметры!AY$36)</f>
        <v>0</v>
      </c>
      <c r="AZ75" s="304">
        <f ca="1">IF(OR(AND($B76=0,AZ$2&gt;1),AZ$2=Prj_Len),AY75,(OFFSET(AZ71,0,1)+OFFSET(AZ84,0,1)+OFFSET(AZ85,0,1))*$B76/Параметры!AZ$36)</f>
        <v>0</v>
      </c>
      <c r="BA75" s="304">
        <f ca="1">IF(OR(AND($B76=0,BA$2&gt;1),BA$2=Prj_Len),AZ75,(OFFSET(BA71,0,1)+OFFSET(BA84,0,1)+OFFSET(BA85,0,1))*$B76/Параметры!BA$36)</f>
        <v>0</v>
      </c>
      <c r="BB75" s="304">
        <f ca="1">IF(OR(AND($B76=0,BB$2&gt;1),BB$2=Prj_Len),BA75,(OFFSET(BB71,0,1)+OFFSET(BB84,0,1)+OFFSET(BB85,0,1))*$B76/Параметры!BB$36)</f>
        <v>0</v>
      </c>
      <c r="BC75" s="304">
        <f ca="1">IF(OR(AND($B76=0,BC$2&gt;1),BC$2=Prj_Len),BB75,(OFFSET(BC71,0,1)+OFFSET(BC84,0,1)+OFFSET(BC85,0,1))*$B76/Параметры!BC$36)</f>
        <v>0</v>
      </c>
      <c r="BD75" s="304">
        <f ca="1">IF(OR(AND($B76=0,BD$2&gt;1),BD$2=Prj_Len),BC75,(OFFSET(BD71,0,1)+OFFSET(BD84,0,1)+OFFSET(BD85,0,1))*$B76/Параметры!BD$36)</f>
        <v>0</v>
      </c>
      <c r="BE75" s="304">
        <f ca="1">IF(OR(AND($B76=0,BE$2&gt;1),BE$2=Prj_Len),BD75,(OFFSET(BE71,0,1)+OFFSET(BE84,0,1)+OFFSET(BE85,0,1))*$B76/Параметры!BE$36)</f>
        <v>0</v>
      </c>
      <c r="BF75" s="304">
        <f ca="1">IF(OR(AND($B76=0,BF$2&gt;1),BF$2=Prj_Len),BE75,(OFFSET(BF71,0,1)+OFFSET(BF84,0,1)+OFFSET(BF85,0,1))*$B76/Параметры!BF$36)</f>
        <v>0</v>
      </c>
      <c r="BG75" s="304">
        <f ca="1">IF(OR(AND($B76=0,BG$2&gt;1),BG$2=Prj_Len),BF75,(OFFSET(BG71,0,1)+OFFSET(BG84,0,1)+OFFSET(BG85,0,1))*$B76/Параметры!BG$36)</f>
        <v>0</v>
      </c>
      <c r="BH75" s="304">
        <f ca="1">IF(OR(AND($B76=0,BH$2&gt;1),BH$2=Prj_Len),BG75,(OFFSET(BH71,0,1)+OFFSET(BH84,0,1)+OFFSET(BH85,0,1))*$B76/Параметры!BH$36)</f>
        <v>0</v>
      </c>
      <c r="BI75" s="304">
        <f ca="1">IF(OR(AND($B76=0,BI$2&gt;1),BI$2=Prj_Len),BH75,(OFFSET(BI71,0,1)+OFFSET(BI84,0,1)+OFFSET(BI85,0,1))*$B76/Параметры!BI$36)</f>
        <v>0</v>
      </c>
      <c r="BJ75" s="304">
        <f ca="1">IF(OR(AND($B76=0,BJ$2&gt;1),BJ$2=Prj_Len),BI75,(OFFSET(BJ71,0,1)+OFFSET(BJ84,0,1)+OFFSET(BJ85,0,1))*$B76/Параметры!BJ$36)</f>
        <v>0</v>
      </c>
      <c r="BK75" s="304">
        <f ca="1">IF(OR(AND($B76=0,BK$2&gt;1),BK$2=Prj_Len),BJ75,(OFFSET(BK71,0,1)+OFFSET(BK84,0,1)+OFFSET(BK85,0,1))*$B76/Параметры!BK$36)</f>
        <v>0</v>
      </c>
      <c r="BL75" s="304">
        <f ca="1">IF(OR(AND($B76=0,BL$2&gt;1),BL$2=Prj_Len),BK75,(OFFSET(BL71,0,1)+OFFSET(BL84,0,1)+OFFSET(BL85,0,1))*$B76/Параметры!BL$36)</f>
        <v>0</v>
      </c>
      <c r="BM75" s="304">
        <f ca="1">IF(OR(AND($B76=0,BM$2&gt;1),BM$2=Prj_Len),BL75,(OFFSET(BM71,0,1)+OFFSET(BM84,0,1)+OFFSET(BM85,0,1))*$B76/Параметры!BM$36)</f>
        <v>0</v>
      </c>
      <c r="BN75" s="304">
        <f ca="1">IF(OR(AND($B76=0,BN$2&gt;1),BN$2=Prj_Len),BM75,(OFFSET(BN71,0,1)+OFFSET(BN84,0,1)+OFFSET(BN85,0,1))*$B76/Параметры!BN$36)</f>
        <v>0</v>
      </c>
      <c r="BO75" s="304">
        <f ca="1">IF(OR(AND($B76=0,BO$2&gt;1),BO$2=Prj_Len),BN75,(OFFSET(BO71,0,1)+OFFSET(BO84,0,1)+OFFSET(BO85,0,1))*$B76/Параметры!BO$36)</f>
        <v>0</v>
      </c>
      <c r="BP75" s="304">
        <f ca="1">IF(OR(AND($B76=0,BP$2&gt;1),BP$2=Prj_Len),BO75,(OFFSET(BP71,0,1)+OFFSET(BP84,0,1)+OFFSET(BP85,0,1))*$B76/Параметры!BP$36)</f>
        <v>0</v>
      </c>
      <c r="BQ75" s="304">
        <f ca="1">IF(OR(AND($B76=0,BQ$2&gt;1),BQ$2=Prj_Len),BP75,(OFFSET(BQ71,0,1)+OFFSET(BQ84,0,1)+OFFSET(BQ85,0,1))*$B76/Параметры!BQ$36)</f>
        <v>0</v>
      </c>
      <c r="BR75" s="304">
        <f ca="1">IF(OR(AND($B76=0,BR$2&gt;1),BR$2=Prj_Len),BQ75,(OFFSET(BR71,0,1)+OFFSET(BR84,0,1)+OFFSET(BR85,0,1))*$B76/Параметры!BR$36)</f>
        <v>0</v>
      </c>
      <c r="BS75" s="304">
        <f ca="1">IF(OR(AND($B76=0,BS$2&gt;1),BS$2=Prj_Len),BR75,(OFFSET(BS71,0,1)+OFFSET(BS84,0,1)+OFFSET(BS85,0,1))*$B76/Параметры!BS$36)</f>
        <v>0</v>
      </c>
      <c r="BT75" s="304">
        <f ca="1">IF(OR(AND($B76=0,BT$2&gt;1),BT$2=Prj_Len),BS75,(OFFSET(BT71,0,1)+OFFSET(BT84,0,1)+OFFSET(BT85,0,1))*$B76/Параметры!BT$36)</f>
        <v>0</v>
      </c>
      <c r="BU75" s="304">
        <f ca="1">IF(OR(AND($B76=0,BU$2&gt;1),BU$2=Prj_Len),BT75,(OFFSET(BU71,0,1)+OFFSET(BU84,0,1)+OFFSET(BU85,0,1))*$B76/Параметры!BU$36)</f>
        <v>0</v>
      </c>
      <c r="BV75" s="304">
        <f ca="1">IF(OR(AND($B76=0,BV$2&gt;1),BV$2=Prj_Len),BU75,(OFFSET(BV71,0,1)+OFFSET(BV84,0,1)+OFFSET(BV85,0,1))*$B76/Параметры!BV$36)</f>
        <v>0</v>
      </c>
      <c r="BW75" s="304">
        <f ca="1">IF(OR(AND($B76=0,BW$2&gt;1),BW$2=Prj_Len),BV75,(OFFSET(BW71,0,1)+OFFSET(BW84,0,1)+OFFSET(BW85,0,1))*$B76/Параметры!BW$36)</f>
        <v>0</v>
      </c>
      <c r="BX75" s="304">
        <f ca="1">IF(OR(AND($B76=0,BX$2&gt;1),BX$2=Prj_Len),BW75,(OFFSET(BX71,0,1)+OFFSET(BX84,0,1)+OFFSET(BX85,0,1))*$B76/Параметры!BX$36)</f>
        <v>0</v>
      </c>
      <c r="BY75" s="304">
        <f ca="1">IF(OR(AND($B76=0,BY$2&gt;1),BY$2=Prj_Len),BX75,(OFFSET(BY71,0,1)+OFFSET(BY84,0,1)+OFFSET(BY85,0,1))*$B76/Параметры!BY$36)</f>
        <v>0</v>
      </c>
      <c r="BZ75" s="304">
        <f ca="1">IF(OR(AND($B76=0,BZ$2&gt;1),BZ$2=Prj_Len),BY75,(OFFSET(BZ71,0,1)+OFFSET(BZ84,0,1)+OFFSET(BZ85,0,1))*$B76/Параметры!BZ$36)</f>
        <v>0</v>
      </c>
      <c r="CA75" s="304">
        <f ca="1">IF(OR(AND($B76=0,CA$2&gt;1),CA$2=Prj_Len),BZ75,(OFFSET(CA71,0,1)+OFFSET(CA84,0,1)+OFFSET(CA85,0,1))*$B76/Параметры!CA$36)</f>
        <v>0</v>
      </c>
      <c r="CB75" s="304">
        <f ca="1">IF(OR(AND($B76=0,CB$2&gt;1),CB$2=Prj_Len),CA75,(OFFSET(CB71,0,1)+OFFSET(CB84,0,1)+OFFSET(CB85,0,1))*$B76/Параметры!CB$36)</f>
        <v>0</v>
      </c>
      <c r="CC75" s="304">
        <f ca="1">IF(OR(AND($B76=0,CC$2&gt;1),CC$2=Prj_Len),CB75,(OFFSET(CC71,0,1)+OFFSET(CC84,0,1)+OFFSET(CC85,0,1))*$B76/Параметры!CC$36)</f>
        <v>0</v>
      </c>
      <c r="CD75" s="304">
        <f ca="1">IF(OR(AND($B76=0,CD$2&gt;1),CD$2=Prj_Len),CC75,(OFFSET(CD71,0,1)+OFFSET(CD84,0,1)+OFFSET(CD85,0,1))*$B76/Параметры!CD$36)</f>
        <v>0</v>
      </c>
      <c r="CE75" s="304">
        <f ca="1">IF(OR(AND($B76=0,CE$2&gt;1),CE$2=Prj_Len),CD75,(OFFSET(CE71,0,1)+OFFSET(CE84,0,1)+OFFSET(CE85,0,1))*$B76/Параметры!CE$36)</f>
        <v>0</v>
      </c>
      <c r="CF75" s="304">
        <f ca="1">IF(OR(AND($B76=0,CF$2&gt;1),CF$2=Prj_Len),CE75,(OFFSET(CF71,0,1)+OFFSET(CF84,0,1)+OFFSET(CF85,0,1))*$B76/Параметры!CF$36)</f>
        <v>0</v>
      </c>
      <c r="CG75" s="304">
        <f ca="1">IF(OR(AND($B76=0,CG$2&gt;1),CG$2=Prj_Len),CF75,(OFFSET(CG71,0,1)+OFFSET(CG84,0,1)+OFFSET(CG85,0,1))*$B76/Параметры!CG$36)</f>
        <v>0</v>
      </c>
      <c r="CH75" s="304">
        <f ca="1">IF(OR(AND($B76=0,CH$2&gt;1),CH$2=Prj_Len),CG75,(OFFSET(CH71,0,1)+OFFSET(CH84,0,1)+OFFSET(CH85,0,1))*$B76/Параметры!CH$36)</f>
        <v>0</v>
      </c>
      <c r="CI75" s="304">
        <f ca="1">IF(OR(AND($B76=0,CI$2&gt;1),CI$2=Prj_Len),CH75,(OFFSET(CI71,0,1)+OFFSET(CI84,0,1)+OFFSET(CI85,0,1))*$B76/Параметры!CI$36)</f>
        <v>0</v>
      </c>
      <c r="CJ75" s="304">
        <f ca="1">IF(OR(AND($B76=0,CJ$2&gt;1),CJ$2=Prj_Len),CI75,(OFFSET(CJ71,0,1)+OFFSET(CJ84,0,1)+OFFSET(CJ85,0,1))*$B76/Параметры!CJ$36)</f>
        <v>0</v>
      </c>
      <c r="CK75" s="304">
        <f ca="1">IF(OR(AND($B76=0,CK$2&gt;1),CK$2=Prj_Len),CJ75,(OFFSET(CK71,0,1)+OFFSET(CK84,0,1)+OFFSET(CK85,0,1))*$B76/Параметры!CK$36)</f>
        <v>0</v>
      </c>
      <c r="CL75" s="304">
        <f ca="1">IF(OR(AND($B76=0,CL$2&gt;1),CL$2=Prj_Len),CK75,(OFFSET(CL71,0,1)+OFFSET(CL84,0,1)+OFFSET(CL85,0,1))*$B76/Параметры!CL$36)</f>
        <v>0</v>
      </c>
      <c r="CM75" s="304">
        <f ca="1">IF(OR(AND($B76=0,CM$2&gt;1),CM$2=Prj_Len),CL75,(OFFSET(CM71,0,1)+OFFSET(CM84,0,1)+OFFSET(CM85,0,1))*$B76/Параметры!CM$36)</f>
        <v>0</v>
      </c>
      <c r="CN75" s="304">
        <f ca="1">IF(OR(AND($B76=0,CN$2&gt;1),CN$2=Prj_Len),CM75,(OFFSET(CN71,0,1)+OFFSET(CN84,0,1)+OFFSET(CN85,0,1))*$B76/Параметры!CN$36)</f>
        <v>0</v>
      </c>
      <c r="CO75" s="304">
        <f ca="1">IF(OR(AND($B76=0,CO$2&gt;1),CO$2=Prj_Len),CN75,(OFFSET(CO71,0,1)+OFFSET(CO84,0,1)+OFFSET(CO85,0,1))*$B76/Параметры!CO$36)</f>
        <v>0</v>
      </c>
      <c r="CP75" s="304">
        <f ca="1">IF(OR(AND($B76=0,CP$2&gt;1),CP$2=Prj_Len),CO75,(OFFSET(CP71,0,1)+OFFSET(CP84,0,1)+OFFSET(CP85,0,1))*$B76/Параметры!CP$36)</f>
        <v>0</v>
      </c>
      <c r="CQ75" s="304">
        <f ca="1">IF(OR(AND($B76=0,CQ$2&gt;1),CQ$2=Prj_Len),CP75,(OFFSET(CQ71,0,1)+OFFSET(CQ84,0,1)+OFFSET(CQ85,0,1))*$B76/Параметры!CQ$36)</f>
        <v>0</v>
      </c>
      <c r="CR75" s="304">
        <f ca="1">IF(OR(AND($B76=0,CR$2&gt;1),CR$2=Prj_Len),CQ75,(OFFSET(CR71,0,1)+OFFSET(CR84,0,1)+OFFSET(CR85,0,1))*$B76/Параметры!CR$36)</f>
        <v>0</v>
      </c>
      <c r="CS75" s="304">
        <f ca="1">IF(OR(AND($B76=0,CS$2&gt;1),CS$2=Prj_Len),CR75,(OFFSET(CS71,0,1)+OFFSET(CS84,0,1)+OFFSET(CS85,0,1))*$B76/Параметры!CS$36)</f>
        <v>0</v>
      </c>
      <c r="CT75" s="304">
        <f ca="1">IF(OR(AND($B76=0,CT$2&gt;1),CT$2=Prj_Len),CS75,(OFFSET(CT71,0,1)+OFFSET(CT84,0,1)+OFFSET(CT85,0,1))*$B76/Параметры!CT$36)</f>
        <v>0</v>
      </c>
      <c r="CU75" s="304">
        <f ca="1">IF(OR(AND($B76=0,CU$2&gt;1),CU$2=Prj_Len),CT75,(OFFSET(CU71,0,1)+OFFSET(CU84,0,1)+OFFSET(CU85,0,1))*$B76/Параметры!CU$36)</f>
        <v>0</v>
      </c>
      <c r="CV75" s="304">
        <f ca="1">IF(OR(AND($B76=0,CV$2&gt;1),CV$2=Prj_Len),CU75,(OFFSET(CV71,0,1)+OFFSET(CV84,0,1)+OFFSET(CV85,0,1))*$B76/Параметры!CV$36)</f>
        <v>0</v>
      </c>
      <c r="CW75" s="304">
        <f ca="1">IF(OR(AND($B76=0,CW$2&gt;1),CW$2=Prj_Len),CV75,(OFFSET(CW71,0,1)+OFFSET(CW84,0,1)+OFFSET(CW85,0,1))*$B76/Параметры!CW$36)</f>
        <v>0</v>
      </c>
      <c r="CX75" s="304">
        <f ca="1">IF(OR(AND($B76=0,CX$2&gt;1),CX$2=Prj_Len),CW75,(OFFSET(CX71,0,1)+OFFSET(CX84,0,1)+OFFSET(CX85,0,1))*$B76/Параметры!CX$36)</f>
        <v>0</v>
      </c>
      <c r="CY75" s="304">
        <f ca="1">IF(OR(AND($B76=0,CY$2&gt;1),CY$2=Prj_Len),CX75,(OFFSET(CY71,0,1)+OFFSET(CY84,0,1)+OFFSET(CY85,0,1))*$B76/Параметры!CY$36)</f>
        <v>0</v>
      </c>
      <c r="CZ75" s="304">
        <f ca="1">IF(OR(AND($B76=0,CZ$2&gt;1),CZ$2=Prj_Len),CY75,(OFFSET(CZ71,0,1)+OFFSET(CZ84,0,1)+OFFSET(CZ85,0,1))*$B76/Параметры!CZ$36)</f>
        <v>0</v>
      </c>
      <c r="DA75" s="304">
        <f ca="1">IF(OR(AND($B76=0,DA$2&gt;1),DA$2=Prj_Len),CZ75,(OFFSET(DA71,0,1)+OFFSET(DA84,0,1)+OFFSET(DA85,0,1))*$B76/Параметры!DA$36)</f>
        <v>0</v>
      </c>
      <c r="DB75" s="304">
        <f ca="1">IF(OR(AND($B76=0,DB$2&gt;1),DB$2=Prj_Len),DA75,(OFFSET(DB71,0,1)+OFFSET(DB84,0,1)+OFFSET(DB85,0,1))*$B76/Параметры!DB$36)</f>
        <v>0</v>
      </c>
      <c r="DC75" s="304">
        <f ca="1">IF(OR(AND($B76=0,DC$2&gt;1),DC$2=Prj_Len),DB75,(OFFSET(DC71,0,1)+OFFSET(DC84,0,1)+OFFSET(DC85,0,1))*$B76/Параметры!DC$36)</f>
        <v>0</v>
      </c>
      <c r="DD75" s="304">
        <f ca="1">IF(OR(AND($B76=0,DD$2&gt;1),DD$2=Prj_Len),DC75,(OFFSET(DD71,0,1)+OFFSET(DD84,0,1)+OFFSET(DD85,0,1))*$B76/Параметры!DD$36)</f>
        <v>0</v>
      </c>
      <c r="DE75" s="304">
        <f ca="1">IF(OR(AND($B76=0,DE$2&gt;1),DE$2=Prj_Len),DD75,(OFFSET(DE71,0,1)+OFFSET(DE84,0,1)+OFFSET(DE85,0,1))*$B76/Параметры!DE$36)</f>
        <v>0</v>
      </c>
      <c r="DF75" s="304">
        <f ca="1">IF(OR(AND($B76=0,DF$2&gt;1),DF$2=Prj_Len),DE75,(OFFSET(DF71,0,1)+OFFSET(DF84,0,1)+OFFSET(DF85,0,1))*$B76/Параметры!DF$36)</f>
        <v>0</v>
      </c>
      <c r="DG75" s="304">
        <f ca="1">IF(OR(AND($B76=0,DG$2&gt;1),DG$2=Prj_Len),DF75,(OFFSET(DG71,0,1)+OFFSET(DG84,0,1)+OFFSET(DG85,0,1))*$B76/Параметры!DG$36)</f>
        <v>0</v>
      </c>
      <c r="DH75" s="304">
        <f ca="1">IF(OR(AND($B76=0,DH$2&gt;1),DH$2=Prj_Len),DG75,(OFFSET(DH71,0,1)+OFFSET(DH84,0,1)+OFFSET(DH85,0,1))*$B76/Параметры!DH$36)</f>
        <v>0</v>
      </c>
      <c r="DI75" s="304">
        <f ca="1">IF(OR(AND($B76=0,DI$2&gt;1),DI$2=Prj_Len),DH75,(OFFSET(DI71,0,1)+OFFSET(DI84,0,1)+OFFSET(DI85,0,1))*$B76/Параметры!DI$36)</f>
        <v>0</v>
      </c>
      <c r="DJ75" s="304">
        <f ca="1">IF(OR(AND($B76=0,DJ$2&gt;1),DJ$2=Prj_Len),DI75,(OFFSET(DJ71,0,1)+OFFSET(DJ84,0,1)+OFFSET(DJ85,0,1))*$B76/Параметры!DJ$36)</f>
        <v>0</v>
      </c>
      <c r="DK75" s="304">
        <f ca="1">IF(OR(AND($B76=0,DK$2&gt;1),DK$2=Prj_Len),DJ75,(OFFSET(DK71,0,1)+OFFSET(DK84,0,1)+OFFSET(DK85,0,1))*$B76/Параметры!DK$36)</f>
        <v>0</v>
      </c>
      <c r="DL75" s="304">
        <f ca="1">IF(OR(AND($B76=0,DL$2&gt;1),DL$2=Prj_Len),DK75,(OFFSET(DL71,0,1)+OFFSET(DL84,0,1)+OFFSET(DL85,0,1))*$B76/Параметры!DL$36)</f>
        <v>0</v>
      </c>
      <c r="DM75" s="304">
        <f ca="1">IF(OR(AND($B76=0,DM$2&gt;1),DM$2=Prj_Len),DL75,(OFFSET(DM71,0,1)+OFFSET(DM84,0,1)+OFFSET(DM85,0,1))*$B76/Параметры!DM$36)</f>
        <v>0</v>
      </c>
      <c r="DN75" s="304">
        <f ca="1">IF(OR(AND($B76=0,DN$2&gt;1),DN$2=Prj_Len),DM75,(OFFSET(DN71,0,1)+OFFSET(DN84,0,1)+OFFSET(DN85,0,1))*$B76/Параметры!DN$36)</f>
        <v>0</v>
      </c>
      <c r="DO75" s="304">
        <f ca="1">IF(OR(AND($B76=0,DO$2&gt;1),DO$2=Prj_Len),DN75,(OFFSET(DO71,0,1)+OFFSET(DO84,0,1)+OFFSET(DO85,0,1))*$B76/Параметры!DO$36)</f>
        <v>0</v>
      </c>
      <c r="DP75" s="304">
        <f ca="1">IF(OR(AND($B76=0,DP$2&gt;1),DP$2=Prj_Len),DO75,(OFFSET(DP71,0,1)+OFFSET(DP84,0,1)+OFFSET(DP85,0,1))*$B76/Параметры!DP$36)</f>
        <v>0</v>
      </c>
      <c r="DQ75" s="304">
        <f ca="1">IF(OR(AND($B76=0,DQ$2&gt;1),DQ$2=Prj_Len),DP75,(OFFSET(DQ71,0,1)+OFFSET(DQ84,0,1)+OFFSET(DQ85,0,1))*$B76/Параметры!DQ$36)</f>
        <v>0</v>
      </c>
      <c r="DR75" s="304">
        <f ca="1">IF(OR(AND($B76=0,DR$2&gt;1),DR$2=Prj_Len),DQ75,(OFFSET(DR71,0,1)+OFFSET(DR84,0,1)+OFFSET(DR85,0,1))*$B76/Параметры!DR$36)</f>
        <v>0</v>
      </c>
      <c r="DS75" s="304">
        <f ca="1">IF(OR(AND($B76=0,DS$2&gt;1),DS$2=Prj_Len),DR75,(OFFSET(DS71,0,1)+OFFSET(DS84,0,1)+OFFSET(DS85,0,1))*$B76/Параметры!DS$36)</f>
        <v>0</v>
      </c>
      <c r="DT75" s="304">
        <f ca="1">IF(OR(AND($B76=0,DT$2&gt;1),DT$2=Prj_Len),DS75,(OFFSET(DT71,0,1)+OFFSET(DT84,0,1)+OFFSET(DT85,0,1))*$B76/Параметры!DT$36)</f>
        <v>0</v>
      </c>
      <c r="DU75" s="304">
        <f ca="1">IF(OR(AND($B76=0,DU$2&gt;1),DU$2=Prj_Len),DT75,(OFFSET(DU71,0,1)+OFFSET(DU84,0,1)+OFFSET(DU85,0,1))*$B76/Параметры!DU$36)</f>
        <v>0</v>
      </c>
      <c r="DV75" s="304">
        <f ca="1">IF(OR(AND($B76=0,DV$2&gt;1),DV$2=Prj_Len),DU75,(OFFSET(DV71,0,1)+OFFSET(DV84,0,1)+OFFSET(DV85,0,1))*$B76/Параметры!DV$36)</f>
        <v>0</v>
      </c>
      <c r="DW75" s="172"/>
      <c r="DX75" s="170"/>
    </row>
    <row r="76" spans="1:128" s="154" customFormat="1" hidden="1" outlineLevel="1" x14ac:dyDescent="0.2">
      <c r="A76" s="171" t="str">
        <f ca="1">Language!A$616</f>
        <v>средний период предоплаты</v>
      </c>
      <c r="B76" s="303">
        <f ca="1">$B$511</f>
        <v>0</v>
      </c>
      <c r="C76" s="147" t="str">
        <f ca="1">Language!$A$1464</f>
        <v>дней</v>
      </c>
      <c r="F76" s="6" t="s">
        <v>3100</v>
      </c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  <c r="CA76" s="169"/>
      <c r="CB76" s="169"/>
      <c r="CC76" s="169"/>
      <c r="CD76" s="169"/>
      <c r="CE76" s="169"/>
      <c r="CF76" s="169"/>
      <c r="CG76" s="169"/>
      <c r="CH76" s="169"/>
      <c r="CI76" s="169"/>
      <c r="CJ76" s="169"/>
      <c r="CK76" s="169"/>
      <c r="CL76" s="169"/>
      <c r="CM76" s="169"/>
      <c r="CN76" s="169"/>
      <c r="CO76" s="169"/>
      <c r="CP76" s="169"/>
      <c r="CQ76" s="169"/>
      <c r="CR76" s="169"/>
      <c r="CS76" s="169"/>
      <c r="CT76" s="169"/>
      <c r="CU76" s="169"/>
      <c r="CV76" s="169"/>
      <c r="CW76" s="169"/>
      <c r="CX76" s="169"/>
      <c r="CY76" s="169"/>
      <c r="CZ76" s="169"/>
      <c r="DA76" s="169"/>
      <c r="DB76" s="169"/>
      <c r="DC76" s="169"/>
      <c r="DD76" s="169"/>
      <c r="DE76" s="169"/>
      <c r="DF76" s="169"/>
      <c r="DG76" s="169"/>
      <c r="DH76" s="169"/>
      <c r="DI76" s="169"/>
      <c r="DJ76" s="169"/>
      <c r="DK76" s="169"/>
      <c r="DL76" s="169"/>
      <c r="DM76" s="169"/>
      <c r="DN76" s="169"/>
      <c r="DO76" s="169"/>
      <c r="DP76" s="169"/>
      <c r="DQ76" s="169"/>
      <c r="DR76" s="169"/>
      <c r="DS76" s="169"/>
      <c r="DT76" s="169"/>
      <c r="DU76" s="169"/>
      <c r="DV76" s="169"/>
      <c r="DW76" s="169"/>
      <c r="DX76" s="170"/>
    </row>
    <row r="77" spans="1:128" s="157" customFormat="1" hidden="1" outlineLevel="1" x14ac:dyDescent="0.2">
      <c r="A77" s="165" t="str">
        <f ca="1">Language!A$617</f>
        <v>поступление денежных средств, с НДС</v>
      </c>
      <c r="B77" s="160"/>
      <c r="C77" s="160" t="str">
        <f ca="1">CHOOSE(D77,CurName1,CurName2,CurName3)</f>
        <v>тыс. руб.</v>
      </c>
      <c r="D77" s="158">
        <f>D67</f>
        <v>1</v>
      </c>
      <c r="E77" s="154" t="s">
        <v>875</v>
      </c>
      <c r="F77" s="6" t="s">
        <v>3082</v>
      </c>
      <c r="G77" s="166">
        <f t="shared" ref="G77:AL77" ca="1" si="115">G71+G84+G85-IF(G$2=1,G73,G73-F73)+IF(G$2=1,G75,G75-F75)</f>
        <v>0</v>
      </c>
      <c r="H77" s="166">
        <f t="shared" ca="1" si="115"/>
        <v>0</v>
      </c>
      <c r="I77" s="166">
        <f t="shared" ca="1" si="115"/>
        <v>14745.340992766442</v>
      </c>
      <c r="J77" s="166">
        <f t="shared" ca="1" si="115"/>
        <v>26691.683930147534</v>
      </c>
      <c r="K77" s="166">
        <f t="shared" ca="1" si="115"/>
        <v>35790.136788964344</v>
      </c>
      <c r="L77" s="166">
        <f t="shared" ca="1" si="115"/>
        <v>35992.499425804272</v>
      </c>
      <c r="M77" s="166">
        <f t="shared" ca="1" si="115"/>
        <v>36196.00625041387</v>
      </c>
      <c r="N77" s="166">
        <f t="shared" ca="1" si="115"/>
        <v>36400.663732197136</v>
      </c>
      <c r="O77" s="166">
        <f t="shared" ca="1" si="115"/>
        <v>61010.797295228382</v>
      </c>
      <c r="P77" s="166">
        <f t="shared" ca="1" si="115"/>
        <v>61355.761213337115</v>
      </c>
      <c r="Q77" s="166">
        <f t="shared" ca="1" si="115"/>
        <v>61702.675607592253</v>
      </c>
      <c r="R77" s="166">
        <f t="shared" ca="1" si="115"/>
        <v>62051.551506269483</v>
      </c>
      <c r="S77" s="166">
        <f t="shared" ca="1" si="115"/>
        <v>62402.400000000001</v>
      </c>
      <c r="T77" s="166">
        <f t="shared" ca="1" si="115"/>
        <v>62755.23224212302</v>
      </c>
      <c r="U77" s="166">
        <f t="shared" ca="1" si="115"/>
        <v>63110.059449040367</v>
      </c>
      <c r="V77" s="166">
        <f t="shared" ca="1" si="115"/>
        <v>38080.135740343816</v>
      </c>
      <c r="W77" s="166">
        <f t="shared" ca="1" si="115"/>
        <v>38295.446364191848</v>
      </c>
      <c r="X77" s="166">
        <f t="shared" ca="1" si="115"/>
        <v>38511.974385610571</v>
      </c>
      <c r="Y77" s="166">
        <f t="shared" ca="1" si="115"/>
        <v>38729.726687942843</v>
      </c>
      <c r="Z77" s="166">
        <f t="shared" ca="1" si="115"/>
        <v>38948.710193450941</v>
      </c>
      <c r="AA77" s="166">
        <f t="shared" ca="1" si="115"/>
        <v>65281.553105894374</v>
      </c>
      <c r="AB77" s="166">
        <f t="shared" ca="1" si="115"/>
        <v>65650.664498270722</v>
      </c>
      <c r="AC77" s="166">
        <f t="shared" ca="1" si="115"/>
        <v>66021.862900123713</v>
      </c>
      <c r="AD77" s="166">
        <f t="shared" ca="1" si="115"/>
        <v>66395.160111708348</v>
      </c>
      <c r="AE77" s="166">
        <f t="shared" ca="1" si="115"/>
        <v>66770.567999999999</v>
      </c>
      <c r="AF77" s="166">
        <f t="shared" ca="1" si="115"/>
        <v>67148.098499071624</v>
      </c>
      <c r="AG77" s="166">
        <f t="shared" ca="1" si="115"/>
        <v>67527.763610473194</v>
      </c>
      <c r="AH77" s="166">
        <f t="shared" ca="1" si="115"/>
        <v>40745.745242167883</v>
      </c>
      <c r="AI77" s="166">
        <f t="shared" ca="1" si="115"/>
        <v>40976.127609685274</v>
      </c>
      <c r="AJ77" s="166">
        <f t="shared" ca="1" si="115"/>
        <v>41207.81259260331</v>
      </c>
      <c r="AK77" s="166">
        <f t="shared" ca="1" si="115"/>
        <v>41440.807556098836</v>
      </c>
      <c r="AL77" s="166">
        <f t="shared" ca="1" si="115"/>
        <v>41675.119906992506</v>
      </c>
      <c r="AM77" s="166">
        <f t="shared" ref="AM77:BR77" ca="1" si="116">AM71+AM84+AM85-IF(AM$2=1,AM73,AM73-AL73)+IF(AM$2=1,AM75,AM75-AL75)</f>
        <v>69851.261823306981</v>
      </c>
      <c r="AN77" s="166">
        <f t="shared" ca="1" si="116"/>
        <v>70246.211013149674</v>
      </c>
      <c r="AO77" s="166">
        <f t="shared" ca="1" si="116"/>
        <v>70643.393303132369</v>
      </c>
      <c r="AP77" s="166">
        <f t="shared" ca="1" si="116"/>
        <v>71042.821319527924</v>
      </c>
      <c r="AQ77" s="166">
        <f t="shared" ca="1" si="116"/>
        <v>71444.507760000008</v>
      </c>
      <c r="AR77" s="166">
        <f t="shared" ca="1" si="116"/>
        <v>71848.465394006649</v>
      </c>
      <c r="AS77" s="166">
        <f t="shared" ca="1" si="116"/>
        <v>72254.707063206311</v>
      </c>
      <c r="AT77" s="166">
        <f t="shared" ca="1" si="116"/>
        <v>43597.947409119632</v>
      </c>
      <c r="AU77" s="166">
        <f t="shared" ca="1" si="116"/>
        <v>43844.456542363245</v>
      </c>
      <c r="AV77" s="166">
        <f t="shared" ca="1" si="116"/>
        <v>44092.359474085548</v>
      </c>
      <c r="AW77" s="166">
        <f t="shared" ca="1" si="116"/>
        <v>44341.664085025761</v>
      </c>
      <c r="AX77" s="166">
        <f t="shared" ca="1" si="116"/>
        <v>44592.378300481985</v>
      </c>
      <c r="AY77" s="166">
        <f t="shared" ca="1" si="116"/>
        <v>74740.850150938481</v>
      </c>
      <c r="AZ77" s="166">
        <f t="shared" ca="1" si="116"/>
        <v>75163.445784070165</v>
      </c>
      <c r="BA77" s="166">
        <f t="shared" ca="1" si="116"/>
        <v>75588.43083435166</v>
      </c>
      <c r="BB77" s="166">
        <f t="shared" ca="1" si="116"/>
        <v>76015.818811894904</v>
      </c>
      <c r="BC77" s="166">
        <f t="shared" ca="1" si="116"/>
        <v>76445.623303200016</v>
      </c>
      <c r="BD77" s="166">
        <f t="shared" ca="1" si="116"/>
        <v>76877.857971587131</v>
      </c>
      <c r="BE77" s="166">
        <f t="shared" ca="1" si="116"/>
        <v>77312.536557630781</v>
      </c>
      <c r="BF77" s="166">
        <f t="shared" ca="1" si="116"/>
        <v>46649.803727758022</v>
      </c>
      <c r="BG77" s="166">
        <f t="shared" ca="1" si="116"/>
        <v>46913.568500328685</v>
      </c>
      <c r="BH77" s="166">
        <f t="shared" ca="1" si="116"/>
        <v>47178.824637271544</v>
      </c>
      <c r="BI77" s="166">
        <f t="shared" ca="1" si="116"/>
        <v>47445.580570977574</v>
      </c>
      <c r="BJ77" s="166">
        <f t="shared" ca="1" si="116"/>
        <v>47713.844781515727</v>
      </c>
      <c r="BK77" s="166">
        <f t="shared" ca="1" si="116"/>
        <v>79972.709661504181</v>
      </c>
      <c r="BL77" s="166">
        <f t="shared" ca="1" si="116"/>
        <v>80424.886988955084</v>
      </c>
      <c r="BM77" s="166">
        <f t="shared" ca="1" si="116"/>
        <v>80879.62099275626</v>
      </c>
      <c r="BN77" s="166">
        <f t="shared" ca="1" si="116"/>
        <v>81336.926128727544</v>
      </c>
      <c r="BO77" s="166">
        <f t="shared" ca="1" si="116"/>
        <v>81796.816934424016</v>
      </c>
      <c r="BP77" s="166">
        <f t="shared" ca="1" si="116"/>
        <v>82259.308029598222</v>
      </c>
      <c r="BQ77" s="166">
        <f t="shared" ca="1" si="116"/>
        <v>82724.414116664921</v>
      </c>
      <c r="BR77" s="166">
        <f t="shared" ca="1" si="116"/>
        <v>49915.289988701086</v>
      </c>
      <c r="BS77" s="166">
        <f t="shared" ref="BS77:CX77" ca="1" si="117">BS71+BS84+BS85-IF(BS$2=1,BS73,BS73-BR73)+IF(BS$2=1,BS75,BS75-BR75)</f>
        <v>50197.518295351692</v>
      </c>
      <c r="BT77" s="166">
        <f t="shared" ca="1" si="117"/>
        <v>50481.342361880546</v>
      </c>
      <c r="BU77" s="166">
        <f t="shared" ca="1" si="117"/>
        <v>50766.771210946004</v>
      </c>
      <c r="BV77" s="166">
        <f t="shared" ca="1" si="117"/>
        <v>51053.813916221843</v>
      </c>
      <c r="BW77" s="166">
        <f t="shared" ca="1" si="117"/>
        <v>85570.799337809483</v>
      </c>
      <c r="BX77" s="166">
        <f t="shared" ca="1" si="117"/>
        <v>86054.629078181955</v>
      </c>
      <c r="BY77" s="166">
        <f t="shared" ca="1" si="117"/>
        <v>86541.194462249216</v>
      </c>
      <c r="BZ77" s="166">
        <f t="shared" ca="1" si="117"/>
        <v>87030.510957738486</v>
      </c>
      <c r="CA77" s="166">
        <f t="shared" ca="1" si="117"/>
        <v>87522.59411983371</v>
      </c>
      <c r="CB77" s="166">
        <f t="shared" ca="1" si="117"/>
        <v>88017.459591670107</v>
      </c>
      <c r="CC77" s="166">
        <f t="shared" ca="1" si="117"/>
        <v>88515.12310483148</v>
      </c>
      <c r="CD77" s="166">
        <f t="shared" ca="1" si="117"/>
        <v>53409.360287910167</v>
      </c>
      <c r="CE77" s="166">
        <f t="shared" ca="1" si="117"/>
        <v>53711.344576026328</v>
      </c>
      <c r="CF77" s="166">
        <f t="shared" ca="1" si="117"/>
        <v>54015.03632721219</v>
      </c>
      <c r="CG77" s="166">
        <f t="shared" ca="1" si="117"/>
        <v>54320.445195712236</v>
      </c>
      <c r="CH77" s="166">
        <f t="shared" ca="1" si="117"/>
        <v>54627.580890357378</v>
      </c>
      <c r="CI77" s="166">
        <f t="shared" ca="1" si="117"/>
        <v>91560.755291456167</v>
      </c>
      <c r="CJ77" s="166">
        <f t="shared" ca="1" si="117"/>
        <v>92078.453113654687</v>
      </c>
      <c r="CK77" s="166">
        <f t="shared" ca="1" si="117"/>
        <v>92599.078074606674</v>
      </c>
      <c r="CL77" s="166">
        <f t="shared" ca="1" si="117"/>
        <v>93122.646724780207</v>
      </c>
      <c r="CM77" s="166">
        <f t="shared" ca="1" si="117"/>
        <v>93649.175708222087</v>
      </c>
      <c r="CN77" s="166">
        <f t="shared" ca="1" si="117"/>
        <v>94178.68176308705</v>
      </c>
      <c r="CO77" s="166">
        <f t="shared" ca="1" si="117"/>
        <v>94711.181722169698</v>
      </c>
      <c r="CP77" s="166">
        <f t="shared" ca="1" si="117"/>
        <v>57148.015508063894</v>
      </c>
      <c r="CQ77" s="166">
        <f t="shared" ca="1" si="117"/>
        <v>57471.138696348178</v>
      </c>
      <c r="CR77" s="166">
        <f t="shared" ca="1" si="117"/>
        <v>57796.08887011707</v>
      </c>
      <c r="CS77" s="166">
        <f t="shared" ca="1" si="117"/>
        <v>58122.876359412097</v>
      </c>
      <c r="CT77" s="166">
        <f t="shared" ca="1" si="117"/>
        <v>58451.511552682401</v>
      </c>
      <c r="CU77" s="166">
        <f t="shared" ca="1" si="117"/>
        <v>97970.008161858117</v>
      </c>
      <c r="CV77" s="166">
        <f t="shared" ca="1" si="117"/>
        <v>98523.944831610541</v>
      </c>
      <c r="CW77" s="166">
        <f t="shared" ca="1" si="117"/>
        <v>99081.01353982916</v>
      </c>
      <c r="CX77" s="166">
        <f t="shared" ca="1" si="117"/>
        <v>99641.231995514812</v>
      </c>
      <c r="CY77" s="166">
        <f t="shared" ref="CY77:DV77" ca="1" si="118">CY71+CY84+CY85-IF(CY$2=1,CY73,CY73-CX73)+IF(CY$2=1,CY75,CY75-CX75)</f>
        <v>100204.61800779763</v>
      </c>
      <c r="CZ77" s="166">
        <f t="shared" ca="1" si="118"/>
        <v>100771.18948650314</v>
      </c>
      <c r="DA77" s="166">
        <f t="shared" ca="1" si="118"/>
        <v>101340.96444272157</v>
      </c>
      <c r="DB77" s="166">
        <f t="shared" ca="1" si="118"/>
        <v>61148.376593628353</v>
      </c>
      <c r="DC77" s="166">
        <f t="shared" ca="1" si="118"/>
        <v>61494.118405092544</v>
      </c>
      <c r="DD77" s="166">
        <f t="shared" ca="1" si="118"/>
        <v>61841.815091025252</v>
      </c>
      <c r="DE77" s="166">
        <f t="shared" ca="1" si="118"/>
        <v>62191.477704570942</v>
      </c>
      <c r="DF77" s="166">
        <f t="shared" ca="1" si="118"/>
        <v>62543.117361370154</v>
      </c>
      <c r="DG77" s="166">
        <f t="shared" ca="1" si="118"/>
        <v>104827.90873318815</v>
      </c>
      <c r="DH77" s="166">
        <f t="shared" ca="1" si="118"/>
        <v>105420.62096982324</v>
      </c>
      <c r="DI77" s="166">
        <f t="shared" ca="1" si="118"/>
        <v>106016.68448761717</v>
      </c>
      <c r="DJ77" s="166">
        <f t="shared" ca="1" si="118"/>
        <v>106616.11823520083</v>
      </c>
      <c r="DK77" s="166">
        <f t="shared" ca="1" si="118"/>
        <v>107218.94126834342</v>
      </c>
      <c r="DL77" s="166">
        <f t="shared" ca="1" si="118"/>
        <v>107825.17275055833</v>
      </c>
      <c r="DM77" s="166">
        <f t="shared" ca="1" si="118"/>
        <v>108434.83195371206</v>
      </c>
      <c r="DN77" s="166">
        <f t="shared" ca="1" si="118"/>
        <v>65428.762955182327</v>
      </c>
      <c r="DO77" s="166">
        <f t="shared" ca="1" si="118"/>
        <v>65798.706693449014</v>
      </c>
      <c r="DP77" s="166">
        <f t="shared" ca="1" si="118"/>
        <v>66170.742147397003</v>
      </c>
      <c r="DQ77" s="166">
        <f t="shared" ca="1" si="118"/>
        <v>66544.881143890903</v>
      </c>
      <c r="DR77" s="166">
        <f t="shared" ca="1" si="118"/>
        <v>66921.135576666056</v>
      </c>
      <c r="DS77" s="166">
        <f t="shared" ca="1" si="118"/>
        <v>112165.8623445113</v>
      </c>
      <c r="DT77" s="166">
        <f t="shared" ca="1" si="118"/>
        <v>112800.06443771085</v>
      </c>
      <c r="DU77" s="166">
        <f t="shared" ca="1" si="118"/>
        <v>113437.85240175037</v>
      </c>
      <c r="DV77" s="166">
        <f t="shared" ca="1" si="118"/>
        <v>114079.2465116649</v>
      </c>
      <c r="DW77" s="166"/>
      <c r="DX77" s="167">
        <f ca="1">SUM(G77:DW77)</f>
        <v>8147952.952729499</v>
      </c>
    </row>
    <row r="78" spans="1:128" hidden="1" outlineLevel="1" x14ac:dyDescent="0.2">
      <c r="A78" s="168" t="str">
        <f ca="1">Language!A$618</f>
        <v>темп изменения цен</v>
      </c>
      <c r="B78" s="173"/>
      <c r="C78" s="147" t="str">
        <f ca="1">Language!$A$484</f>
        <v>% в год</v>
      </c>
      <c r="D78" s="158"/>
      <c r="F78" s="6" t="s">
        <v>3191</v>
      </c>
      <c r="G78" s="305">
        <f>CHOOSE($D67,Параметры!G$53,Параметры!G$62,Параметры!G$68)</f>
        <v>7.0000000000000007E-2</v>
      </c>
      <c r="H78" s="305">
        <f>CHOOSE($D67,Параметры!H$53,Параметры!H$62,Параметры!H$68)</f>
        <v>7.0000000000000007E-2</v>
      </c>
      <c r="I78" s="305">
        <f>CHOOSE($D67,Параметры!I$53,Параметры!I$62,Параметры!I$68)</f>
        <v>7.0000000000000007E-2</v>
      </c>
      <c r="J78" s="305">
        <f>CHOOSE($D67,Параметры!J$53,Параметры!J$62,Параметры!J$68)</f>
        <v>7.0000000000000007E-2</v>
      </c>
      <c r="K78" s="305">
        <f>CHOOSE($D67,Параметры!K$53,Параметры!K$62,Параметры!K$68)</f>
        <v>7.0000000000000007E-2</v>
      </c>
      <c r="L78" s="305">
        <f>CHOOSE($D67,Параметры!L$53,Параметры!L$62,Параметры!L$68)</f>
        <v>7.0000000000000007E-2</v>
      </c>
      <c r="M78" s="305">
        <f>CHOOSE($D67,Параметры!M$53,Параметры!M$62,Параметры!M$68)</f>
        <v>7.0000000000000007E-2</v>
      </c>
      <c r="N78" s="305">
        <f>CHOOSE($D67,Параметры!N$53,Параметры!N$62,Параметры!N$68)</f>
        <v>7.0000000000000007E-2</v>
      </c>
      <c r="O78" s="305">
        <f>CHOOSE($D67,Параметры!O$53,Параметры!O$62,Параметры!O$68)</f>
        <v>7.0000000000000007E-2</v>
      </c>
      <c r="P78" s="305">
        <f>CHOOSE($D67,Параметры!P$53,Параметры!P$62,Параметры!P$68)</f>
        <v>7.0000000000000007E-2</v>
      </c>
      <c r="Q78" s="305">
        <f>CHOOSE($D67,Параметры!Q$53,Параметры!Q$62,Параметры!Q$68)</f>
        <v>7.0000000000000007E-2</v>
      </c>
      <c r="R78" s="305">
        <f>CHOOSE($D67,Параметры!R$53,Параметры!R$62,Параметры!R$68)</f>
        <v>7.0000000000000007E-2</v>
      </c>
      <c r="S78" s="305">
        <f>CHOOSE($D67,Параметры!S$53,Параметры!S$62,Параметры!S$68)</f>
        <v>7.0000000000000007E-2</v>
      </c>
      <c r="T78" s="305">
        <f>CHOOSE($D67,Параметры!T$53,Параметры!T$62,Параметры!T$68)</f>
        <v>7.0000000000000007E-2</v>
      </c>
      <c r="U78" s="305">
        <f>CHOOSE($D67,Параметры!U$53,Параметры!U$62,Параметры!U$68)</f>
        <v>7.0000000000000007E-2</v>
      </c>
      <c r="V78" s="305">
        <f>CHOOSE($D67,Параметры!V$53,Параметры!V$62,Параметры!V$68)</f>
        <v>7.0000000000000007E-2</v>
      </c>
      <c r="W78" s="305">
        <f>CHOOSE($D67,Параметры!W$53,Параметры!W$62,Параметры!W$68)</f>
        <v>7.0000000000000007E-2</v>
      </c>
      <c r="X78" s="305">
        <f>CHOOSE($D67,Параметры!X$53,Параметры!X$62,Параметры!X$68)</f>
        <v>7.0000000000000007E-2</v>
      </c>
      <c r="Y78" s="305">
        <f>CHOOSE($D67,Параметры!Y$53,Параметры!Y$62,Параметры!Y$68)</f>
        <v>7.0000000000000007E-2</v>
      </c>
      <c r="Z78" s="305">
        <f>CHOOSE($D67,Параметры!Z$53,Параметры!Z$62,Параметры!Z$68)</f>
        <v>7.0000000000000007E-2</v>
      </c>
      <c r="AA78" s="305">
        <f>CHOOSE($D67,Параметры!AA$53,Параметры!AA$62,Параметры!AA$68)</f>
        <v>7.0000000000000007E-2</v>
      </c>
      <c r="AB78" s="305">
        <f>CHOOSE($D67,Параметры!AB$53,Параметры!AB$62,Параметры!AB$68)</f>
        <v>7.0000000000000007E-2</v>
      </c>
      <c r="AC78" s="305">
        <f>CHOOSE($D67,Параметры!AC$53,Параметры!AC$62,Параметры!AC$68)</f>
        <v>7.0000000000000007E-2</v>
      </c>
      <c r="AD78" s="305">
        <f>CHOOSE($D67,Параметры!AD$53,Параметры!AD$62,Параметры!AD$68)</f>
        <v>7.0000000000000007E-2</v>
      </c>
      <c r="AE78" s="305">
        <f>CHOOSE($D67,Параметры!AE$53,Параметры!AE$62,Параметры!AE$68)</f>
        <v>7.0000000000000007E-2</v>
      </c>
      <c r="AF78" s="305">
        <f>CHOOSE($D67,Параметры!AF$53,Параметры!AF$62,Параметры!AF$68)</f>
        <v>7.0000000000000007E-2</v>
      </c>
      <c r="AG78" s="305">
        <f>CHOOSE($D67,Параметры!AG$53,Параметры!AG$62,Параметры!AG$68)</f>
        <v>7.0000000000000007E-2</v>
      </c>
      <c r="AH78" s="305">
        <f>CHOOSE($D67,Параметры!AH$53,Параметры!AH$62,Параметры!AH$68)</f>
        <v>7.0000000000000007E-2</v>
      </c>
      <c r="AI78" s="305">
        <f>CHOOSE($D67,Параметры!AI$53,Параметры!AI$62,Параметры!AI$68)</f>
        <v>7.0000000000000007E-2</v>
      </c>
      <c r="AJ78" s="305">
        <f>CHOOSE($D67,Параметры!AJ$53,Параметры!AJ$62,Параметры!AJ$68)</f>
        <v>7.0000000000000007E-2</v>
      </c>
      <c r="AK78" s="305">
        <f>CHOOSE($D67,Параметры!AK$53,Параметры!AK$62,Параметры!AK$68)</f>
        <v>7.0000000000000007E-2</v>
      </c>
      <c r="AL78" s="305">
        <f>CHOOSE($D67,Параметры!AL$53,Параметры!AL$62,Параметры!AL$68)</f>
        <v>7.0000000000000007E-2</v>
      </c>
      <c r="AM78" s="305">
        <f>CHOOSE($D67,Параметры!AM$53,Параметры!AM$62,Параметры!AM$68)</f>
        <v>7.0000000000000007E-2</v>
      </c>
      <c r="AN78" s="305">
        <f>CHOOSE($D67,Параметры!AN$53,Параметры!AN$62,Параметры!AN$68)</f>
        <v>7.0000000000000007E-2</v>
      </c>
      <c r="AO78" s="305">
        <f>CHOOSE($D67,Параметры!AO$53,Параметры!AO$62,Параметры!AO$68)</f>
        <v>7.0000000000000007E-2</v>
      </c>
      <c r="AP78" s="305">
        <f>CHOOSE($D67,Параметры!AP$53,Параметры!AP$62,Параметры!AP$68)</f>
        <v>7.0000000000000007E-2</v>
      </c>
      <c r="AQ78" s="305">
        <f>CHOOSE($D67,Параметры!AQ$53,Параметры!AQ$62,Параметры!AQ$68)</f>
        <v>7.0000000000000007E-2</v>
      </c>
      <c r="AR78" s="305">
        <f>CHOOSE($D67,Параметры!AR$53,Параметры!AR$62,Параметры!AR$68)</f>
        <v>7.0000000000000007E-2</v>
      </c>
      <c r="AS78" s="305">
        <f>CHOOSE($D67,Параметры!AS$53,Параметры!AS$62,Параметры!AS$68)</f>
        <v>7.0000000000000007E-2</v>
      </c>
      <c r="AT78" s="305">
        <f>CHOOSE($D67,Параметры!AT$53,Параметры!AT$62,Параметры!AT$68)</f>
        <v>7.0000000000000007E-2</v>
      </c>
      <c r="AU78" s="305">
        <f>CHOOSE($D67,Параметры!AU$53,Параметры!AU$62,Параметры!AU$68)</f>
        <v>7.0000000000000007E-2</v>
      </c>
      <c r="AV78" s="305">
        <f>CHOOSE($D67,Параметры!AV$53,Параметры!AV$62,Параметры!AV$68)</f>
        <v>7.0000000000000007E-2</v>
      </c>
      <c r="AW78" s="305">
        <f>CHOOSE($D67,Параметры!AW$53,Параметры!AW$62,Параметры!AW$68)</f>
        <v>7.0000000000000007E-2</v>
      </c>
      <c r="AX78" s="305">
        <f>CHOOSE($D67,Параметры!AX$53,Параметры!AX$62,Параметры!AX$68)</f>
        <v>7.0000000000000007E-2</v>
      </c>
      <c r="AY78" s="305">
        <f>CHOOSE($D67,Параметры!AY$53,Параметры!AY$62,Параметры!AY$68)</f>
        <v>7.0000000000000007E-2</v>
      </c>
      <c r="AZ78" s="305">
        <f>CHOOSE($D67,Параметры!AZ$53,Параметры!AZ$62,Параметры!AZ$68)</f>
        <v>7.0000000000000007E-2</v>
      </c>
      <c r="BA78" s="305">
        <f>CHOOSE($D67,Параметры!BA$53,Параметры!BA$62,Параметры!BA$68)</f>
        <v>7.0000000000000007E-2</v>
      </c>
      <c r="BB78" s="305">
        <f>CHOOSE($D67,Параметры!BB$53,Параметры!BB$62,Параметры!BB$68)</f>
        <v>7.0000000000000007E-2</v>
      </c>
      <c r="BC78" s="305">
        <f>CHOOSE($D67,Параметры!BC$53,Параметры!BC$62,Параметры!BC$68)</f>
        <v>7.0000000000000007E-2</v>
      </c>
      <c r="BD78" s="305">
        <f>CHOOSE($D67,Параметры!BD$53,Параметры!BD$62,Параметры!BD$68)</f>
        <v>7.0000000000000007E-2</v>
      </c>
      <c r="BE78" s="305">
        <f>CHOOSE($D67,Параметры!BE$53,Параметры!BE$62,Параметры!BE$68)</f>
        <v>7.0000000000000007E-2</v>
      </c>
      <c r="BF78" s="305">
        <f>CHOOSE($D67,Параметры!BF$53,Параметры!BF$62,Параметры!BF$68)</f>
        <v>7.0000000000000007E-2</v>
      </c>
      <c r="BG78" s="305">
        <f>CHOOSE($D67,Параметры!BG$53,Параметры!BG$62,Параметры!BG$68)</f>
        <v>7.0000000000000007E-2</v>
      </c>
      <c r="BH78" s="305">
        <f>CHOOSE($D67,Параметры!BH$53,Параметры!BH$62,Параметры!BH$68)</f>
        <v>7.0000000000000007E-2</v>
      </c>
      <c r="BI78" s="305">
        <f>CHOOSE($D67,Параметры!BI$53,Параметры!BI$62,Параметры!BI$68)</f>
        <v>7.0000000000000007E-2</v>
      </c>
      <c r="BJ78" s="305">
        <f>CHOOSE($D67,Параметры!BJ$53,Параметры!BJ$62,Параметры!BJ$68)</f>
        <v>7.0000000000000007E-2</v>
      </c>
      <c r="BK78" s="305">
        <f>CHOOSE($D67,Параметры!BK$53,Параметры!BK$62,Параметры!BK$68)</f>
        <v>7.0000000000000007E-2</v>
      </c>
      <c r="BL78" s="305">
        <f>CHOOSE($D67,Параметры!BL$53,Параметры!BL$62,Параметры!BL$68)</f>
        <v>7.0000000000000007E-2</v>
      </c>
      <c r="BM78" s="305">
        <f>CHOOSE($D67,Параметры!BM$53,Параметры!BM$62,Параметры!BM$68)</f>
        <v>7.0000000000000007E-2</v>
      </c>
      <c r="BN78" s="305">
        <f>CHOOSE($D67,Параметры!BN$53,Параметры!BN$62,Параметры!BN$68)</f>
        <v>7.0000000000000007E-2</v>
      </c>
      <c r="BO78" s="305">
        <f>CHOOSE($D67,Параметры!BO$53,Параметры!BO$62,Параметры!BO$68)</f>
        <v>7.0000000000000007E-2</v>
      </c>
      <c r="BP78" s="305">
        <f>CHOOSE($D67,Параметры!BP$53,Параметры!BP$62,Параметры!BP$68)</f>
        <v>7.0000000000000007E-2</v>
      </c>
      <c r="BQ78" s="305">
        <f>CHOOSE($D67,Параметры!BQ$53,Параметры!BQ$62,Параметры!BQ$68)</f>
        <v>7.0000000000000007E-2</v>
      </c>
      <c r="BR78" s="305">
        <f>CHOOSE($D67,Параметры!BR$53,Параметры!BR$62,Параметры!BR$68)</f>
        <v>7.0000000000000007E-2</v>
      </c>
      <c r="BS78" s="305">
        <f>CHOOSE($D67,Параметры!BS$53,Параметры!BS$62,Параметры!BS$68)</f>
        <v>7.0000000000000007E-2</v>
      </c>
      <c r="BT78" s="305">
        <f>CHOOSE($D67,Параметры!BT$53,Параметры!BT$62,Параметры!BT$68)</f>
        <v>7.0000000000000007E-2</v>
      </c>
      <c r="BU78" s="305">
        <f>CHOOSE($D67,Параметры!BU$53,Параметры!BU$62,Параметры!BU$68)</f>
        <v>7.0000000000000007E-2</v>
      </c>
      <c r="BV78" s="305">
        <f>CHOOSE($D67,Параметры!BV$53,Параметры!BV$62,Параметры!BV$68)</f>
        <v>7.0000000000000007E-2</v>
      </c>
      <c r="BW78" s="305">
        <f>CHOOSE($D67,Параметры!BW$53,Параметры!BW$62,Параметры!BW$68)</f>
        <v>7.0000000000000007E-2</v>
      </c>
      <c r="BX78" s="305">
        <f>CHOOSE($D67,Параметры!BX$53,Параметры!BX$62,Параметры!BX$68)</f>
        <v>7.0000000000000007E-2</v>
      </c>
      <c r="BY78" s="305">
        <f>CHOOSE($D67,Параметры!BY$53,Параметры!BY$62,Параметры!BY$68)</f>
        <v>7.0000000000000007E-2</v>
      </c>
      <c r="BZ78" s="305">
        <f>CHOOSE($D67,Параметры!BZ$53,Параметры!BZ$62,Параметры!BZ$68)</f>
        <v>7.0000000000000007E-2</v>
      </c>
      <c r="CA78" s="305">
        <f>CHOOSE($D67,Параметры!CA$53,Параметры!CA$62,Параметры!CA$68)</f>
        <v>7.0000000000000007E-2</v>
      </c>
      <c r="CB78" s="305">
        <f>CHOOSE($D67,Параметры!CB$53,Параметры!CB$62,Параметры!CB$68)</f>
        <v>7.0000000000000007E-2</v>
      </c>
      <c r="CC78" s="305">
        <f>CHOOSE($D67,Параметры!CC$53,Параметры!CC$62,Параметры!CC$68)</f>
        <v>7.0000000000000007E-2</v>
      </c>
      <c r="CD78" s="305">
        <f>CHOOSE($D67,Параметры!CD$53,Параметры!CD$62,Параметры!CD$68)</f>
        <v>7.0000000000000007E-2</v>
      </c>
      <c r="CE78" s="305">
        <f>CHOOSE($D67,Параметры!CE$53,Параметры!CE$62,Параметры!CE$68)</f>
        <v>7.0000000000000007E-2</v>
      </c>
      <c r="CF78" s="305">
        <f>CHOOSE($D67,Параметры!CF$53,Параметры!CF$62,Параметры!CF$68)</f>
        <v>7.0000000000000007E-2</v>
      </c>
      <c r="CG78" s="305">
        <f>CHOOSE($D67,Параметры!CG$53,Параметры!CG$62,Параметры!CG$68)</f>
        <v>7.0000000000000007E-2</v>
      </c>
      <c r="CH78" s="305">
        <f>CHOOSE($D67,Параметры!CH$53,Параметры!CH$62,Параметры!CH$68)</f>
        <v>7.0000000000000007E-2</v>
      </c>
      <c r="CI78" s="305">
        <f>CHOOSE($D67,Параметры!CI$53,Параметры!CI$62,Параметры!CI$68)</f>
        <v>7.0000000000000007E-2</v>
      </c>
      <c r="CJ78" s="305">
        <f>CHOOSE($D67,Параметры!CJ$53,Параметры!CJ$62,Параметры!CJ$68)</f>
        <v>7.0000000000000007E-2</v>
      </c>
      <c r="CK78" s="305">
        <f>CHOOSE($D67,Параметры!CK$53,Параметры!CK$62,Параметры!CK$68)</f>
        <v>7.0000000000000007E-2</v>
      </c>
      <c r="CL78" s="305">
        <f>CHOOSE($D67,Параметры!CL$53,Параметры!CL$62,Параметры!CL$68)</f>
        <v>7.0000000000000007E-2</v>
      </c>
      <c r="CM78" s="305">
        <f>CHOOSE($D67,Параметры!CM$53,Параметры!CM$62,Параметры!CM$68)</f>
        <v>7.0000000000000007E-2</v>
      </c>
      <c r="CN78" s="305">
        <f>CHOOSE($D67,Параметры!CN$53,Параметры!CN$62,Параметры!CN$68)</f>
        <v>7.0000000000000007E-2</v>
      </c>
      <c r="CO78" s="305">
        <f>CHOOSE($D67,Параметры!CO$53,Параметры!CO$62,Параметры!CO$68)</f>
        <v>7.0000000000000007E-2</v>
      </c>
      <c r="CP78" s="305">
        <f>CHOOSE($D67,Параметры!CP$53,Параметры!CP$62,Параметры!CP$68)</f>
        <v>7.0000000000000007E-2</v>
      </c>
      <c r="CQ78" s="305">
        <f>CHOOSE($D67,Параметры!CQ$53,Параметры!CQ$62,Параметры!CQ$68)</f>
        <v>7.0000000000000007E-2</v>
      </c>
      <c r="CR78" s="305">
        <f>CHOOSE($D67,Параметры!CR$53,Параметры!CR$62,Параметры!CR$68)</f>
        <v>7.0000000000000007E-2</v>
      </c>
      <c r="CS78" s="305">
        <f>CHOOSE($D67,Параметры!CS$53,Параметры!CS$62,Параметры!CS$68)</f>
        <v>7.0000000000000007E-2</v>
      </c>
      <c r="CT78" s="305">
        <f>CHOOSE($D67,Параметры!CT$53,Параметры!CT$62,Параметры!CT$68)</f>
        <v>7.0000000000000007E-2</v>
      </c>
      <c r="CU78" s="305">
        <f>CHOOSE($D67,Параметры!CU$53,Параметры!CU$62,Параметры!CU$68)</f>
        <v>7.0000000000000007E-2</v>
      </c>
      <c r="CV78" s="305">
        <f>CHOOSE($D67,Параметры!CV$53,Параметры!CV$62,Параметры!CV$68)</f>
        <v>7.0000000000000007E-2</v>
      </c>
      <c r="CW78" s="305">
        <f>CHOOSE($D67,Параметры!CW$53,Параметры!CW$62,Параметры!CW$68)</f>
        <v>7.0000000000000007E-2</v>
      </c>
      <c r="CX78" s="305">
        <f>CHOOSE($D67,Параметры!CX$53,Параметры!CX$62,Параметры!CX$68)</f>
        <v>7.0000000000000007E-2</v>
      </c>
      <c r="CY78" s="305">
        <f>CHOOSE($D67,Параметры!CY$53,Параметры!CY$62,Параметры!CY$68)</f>
        <v>7.0000000000000007E-2</v>
      </c>
      <c r="CZ78" s="305">
        <f>CHOOSE($D67,Параметры!CZ$53,Параметры!CZ$62,Параметры!CZ$68)</f>
        <v>7.0000000000000007E-2</v>
      </c>
      <c r="DA78" s="305">
        <f>CHOOSE($D67,Параметры!DA$53,Параметры!DA$62,Параметры!DA$68)</f>
        <v>7.0000000000000007E-2</v>
      </c>
      <c r="DB78" s="305">
        <f>CHOOSE($D67,Параметры!DB$53,Параметры!DB$62,Параметры!DB$68)</f>
        <v>7.0000000000000007E-2</v>
      </c>
      <c r="DC78" s="305">
        <f>CHOOSE($D67,Параметры!DC$53,Параметры!DC$62,Параметры!DC$68)</f>
        <v>7.0000000000000007E-2</v>
      </c>
      <c r="DD78" s="305">
        <f>CHOOSE($D67,Параметры!DD$53,Параметры!DD$62,Параметры!DD$68)</f>
        <v>7.0000000000000007E-2</v>
      </c>
      <c r="DE78" s="305">
        <f>CHOOSE($D67,Параметры!DE$53,Параметры!DE$62,Параметры!DE$68)</f>
        <v>7.0000000000000007E-2</v>
      </c>
      <c r="DF78" s="305">
        <f>CHOOSE($D67,Параметры!DF$53,Параметры!DF$62,Параметры!DF$68)</f>
        <v>7.0000000000000007E-2</v>
      </c>
      <c r="DG78" s="305">
        <f>CHOOSE($D67,Параметры!DG$53,Параметры!DG$62,Параметры!DG$68)</f>
        <v>7.0000000000000007E-2</v>
      </c>
      <c r="DH78" s="305">
        <f>CHOOSE($D67,Параметры!DH$53,Параметры!DH$62,Параметры!DH$68)</f>
        <v>7.0000000000000007E-2</v>
      </c>
      <c r="DI78" s="305">
        <f>CHOOSE($D67,Параметры!DI$53,Параметры!DI$62,Параметры!DI$68)</f>
        <v>7.0000000000000007E-2</v>
      </c>
      <c r="DJ78" s="305">
        <f>CHOOSE($D67,Параметры!DJ$53,Параметры!DJ$62,Параметры!DJ$68)</f>
        <v>7.0000000000000007E-2</v>
      </c>
      <c r="DK78" s="305">
        <f>CHOOSE($D67,Параметры!DK$53,Параметры!DK$62,Параметры!DK$68)</f>
        <v>7.0000000000000007E-2</v>
      </c>
      <c r="DL78" s="305">
        <f>CHOOSE($D67,Параметры!DL$53,Параметры!DL$62,Параметры!DL$68)</f>
        <v>7.0000000000000007E-2</v>
      </c>
      <c r="DM78" s="305">
        <f>CHOOSE($D67,Параметры!DM$53,Параметры!DM$62,Параметры!DM$68)</f>
        <v>7.0000000000000007E-2</v>
      </c>
      <c r="DN78" s="305">
        <f>CHOOSE($D67,Параметры!DN$53,Параметры!DN$62,Параметры!DN$68)</f>
        <v>7.0000000000000007E-2</v>
      </c>
      <c r="DO78" s="305">
        <f>CHOOSE($D67,Параметры!DO$53,Параметры!DO$62,Параметры!DO$68)</f>
        <v>7.0000000000000007E-2</v>
      </c>
      <c r="DP78" s="305">
        <f>CHOOSE($D67,Параметры!DP$53,Параметры!DP$62,Параметры!DP$68)</f>
        <v>7.0000000000000007E-2</v>
      </c>
      <c r="DQ78" s="305">
        <f>CHOOSE($D67,Параметры!DQ$53,Параметры!DQ$62,Параметры!DQ$68)</f>
        <v>7.0000000000000007E-2</v>
      </c>
      <c r="DR78" s="305">
        <f>CHOOSE($D67,Параметры!DR$53,Параметры!DR$62,Параметры!DR$68)</f>
        <v>7.0000000000000007E-2</v>
      </c>
      <c r="DS78" s="305">
        <f>CHOOSE($D67,Параметры!DS$53,Параметры!DS$62,Параметры!DS$68)</f>
        <v>7.0000000000000007E-2</v>
      </c>
      <c r="DT78" s="305">
        <f>CHOOSE($D67,Параметры!DT$53,Параметры!DT$62,Параметры!DT$68)</f>
        <v>7.0000000000000007E-2</v>
      </c>
      <c r="DU78" s="305">
        <f>CHOOSE($D67,Параметры!DU$53,Параметры!DU$62,Параметры!DU$68)</f>
        <v>7.0000000000000007E-2</v>
      </c>
      <c r="DV78" s="305">
        <f>CHOOSE($D67,Параметры!DV$53,Параметры!DV$62,Параметры!DV$68)</f>
        <v>7.0000000000000007E-2</v>
      </c>
      <c r="DW78" s="174"/>
      <c r="DX78" s="170"/>
    </row>
    <row r="79" spans="1:128" hidden="1" outlineLevel="1" x14ac:dyDescent="0.2">
      <c r="A79" s="168" t="str">
        <f ca="1">Language!A$619</f>
        <v>ставка НДС</v>
      </c>
      <c r="B79" s="173"/>
      <c r="C79" s="147" t="s">
        <v>1</v>
      </c>
      <c r="D79" s="158"/>
      <c r="F79" s="6" t="s">
        <v>3191</v>
      </c>
      <c r="G79" s="305">
        <f>IF(G$2=1,Параметры!G$78,IF(F79=Параметры!F$78,Параметры!F$78,F79))</f>
        <v>0.2</v>
      </c>
      <c r="H79" s="305">
        <f>IF(H$2=1,Параметры!H$78,IF(G79=Параметры!G$78,Параметры!G$78,G79))</f>
        <v>0.2</v>
      </c>
      <c r="I79" s="305">
        <f>IF(I$2=1,Параметры!I$78,IF(H79=Параметры!H$78,Параметры!H$78,H79))</f>
        <v>0.2</v>
      </c>
      <c r="J79" s="305">
        <f>IF(J$2=1,Параметры!J$78,IF(I79=Параметры!I$78,Параметры!I$78,I79))</f>
        <v>0.2</v>
      </c>
      <c r="K79" s="305">
        <f>IF(K$2=1,Параметры!K$78,IF(J79=Параметры!J$78,Параметры!J$78,J79))</f>
        <v>0.2</v>
      </c>
      <c r="L79" s="305">
        <f>IF(L$2=1,Параметры!L$78,IF(K79=Параметры!K$78,Параметры!K$78,K79))</f>
        <v>0.2</v>
      </c>
      <c r="M79" s="305">
        <f>IF(M$2=1,Параметры!M$78,IF(L79=Параметры!L$78,Параметры!L$78,L79))</f>
        <v>0.2</v>
      </c>
      <c r="N79" s="305">
        <f>IF(N$2=1,Параметры!N$78,IF(M79=Параметры!M$78,Параметры!M$78,M79))</f>
        <v>0.2</v>
      </c>
      <c r="O79" s="305">
        <f>IF(O$2=1,Параметры!O$78,IF(N79=Параметры!N$78,Параметры!N$78,N79))</f>
        <v>0.2</v>
      </c>
      <c r="P79" s="305">
        <f>IF(P$2=1,Параметры!P$78,IF(O79=Параметры!O$78,Параметры!O$78,O79))</f>
        <v>0.2</v>
      </c>
      <c r="Q79" s="305">
        <f>IF(Q$2=1,Параметры!Q$78,IF(P79=Параметры!P$78,Параметры!P$78,P79))</f>
        <v>0.2</v>
      </c>
      <c r="R79" s="305">
        <f>IF(R$2=1,Параметры!R$78,IF(Q79=Параметры!Q$78,Параметры!Q$78,Q79))</f>
        <v>0.2</v>
      </c>
      <c r="S79" s="305">
        <f>IF(S$2=1,Параметры!S$78,IF(R79=Параметры!R$78,Параметры!R$78,R79))</f>
        <v>0.2</v>
      </c>
      <c r="T79" s="305">
        <f>IF(T$2=1,Параметры!T$78,IF(S79=Параметры!S$78,Параметры!S$78,S79))</f>
        <v>0.2</v>
      </c>
      <c r="U79" s="305">
        <f>IF(U$2=1,Параметры!U$78,IF(T79=Параметры!T$78,Параметры!T$78,T79))</f>
        <v>0.2</v>
      </c>
      <c r="V79" s="305">
        <f>IF(V$2=1,Параметры!V$78,IF(U79=Параметры!U$78,Параметры!U$78,U79))</f>
        <v>0.2</v>
      </c>
      <c r="W79" s="305">
        <f>IF(W$2=1,Параметры!W$78,IF(V79=Параметры!V$78,Параметры!V$78,V79))</f>
        <v>0.2</v>
      </c>
      <c r="X79" s="305">
        <f>IF(X$2=1,Параметры!X$78,IF(W79=Параметры!W$78,Параметры!W$78,W79))</f>
        <v>0.2</v>
      </c>
      <c r="Y79" s="305">
        <f>IF(Y$2=1,Параметры!Y$78,IF(X79=Параметры!X$78,Параметры!X$78,X79))</f>
        <v>0.2</v>
      </c>
      <c r="Z79" s="305">
        <f>IF(Z$2=1,Параметры!Z$78,IF(Y79=Параметры!Y$78,Параметры!Y$78,Y79))</f>
        <v>0.2</v>
      </c>
      <c r="AA79" s="305">
        <f>IF(AA$2=1,Параметры!AA$78,IF(Z79=Параметры!Z$78,Параметры!Z$78,Z79))</f>
        <v>0.2</v>
      </c>
      <c r="AB79" s="305">
        <f>IF(AB$2=1,Параметры!AB$78,IF(AA79=Параметры!AA$78,Параметры!AA$78,AA79))</f>
        <v>0.2</v>
      </c>
      <c r="AC79" s="305">
        <f>IF(AC$2=1,Параметры!AC$78,IF(AB79=Параметры!AB$78,Параметры!AB$78,AB79))</f>
        <v>0.2</v>
      </c>
      <c r="AD79" s="305">
        <f>IF(AD$2=1,Параметры!AD$78,IF(AC79=Параметры!AC$78,Параметры!AC$78,AC79))</f>
        <v>0.2</v>
      </c>
      <c r="AE79" s="305">
        <f>IF(AE$2=1,Параметры!AE$78,IF(AD79=Параметры!AD$78,Параметры!AD$78,AD79))</f>
        <v>0.2</v>
      </c>
      <c r="AF79" s="305">
        <f>IF(AF$2=1,Параметры!AF$78,IF(AE79=Параметры!AE$78,Параметры!AE$78,AE79))</f>
        <v>0.2</v>
      </c>
      <c r="AG79" s="305">
        <f>IF(AG$2=1,Параметры!AG$78,IF(AF79=Параметры!AF$78,Параметры!AF$78,AF79))</f>
        <v>0.2</v>
      </c>
      <c r="AH79" s="305">
        <f>IF(AH$2=1,Параметры!AH$78,IF(AG79=Параметры!AG$78,Параметры!AG$78,AG79))</f>
        <v>0.2</v>
      </c>
      <c r="AI79" s="305">
        <f>IF(AI$2=1,Параметры!AI$78,IF(AH79=Параметры!AH$78,Параметры!AH$78,AH79))</f>
        <v>0.2</v>
      </c>
      <c r="AJ79" s="305">
        <f>IF(AJ$2=1,Параметры!AJ$78,IF(AI79=Параметры!AI$78,Параметры!AI$78,AI79))</f>
        <v>0.2</v>
      </c>
      <c r="AK79" s="305">
        <f>IF(AK$2=1,Параметры!AK$78,IF(AJ79=Параметры!AJ$78,Параметры!AJ$78,AJ79))</f>
        <v>0.2</v>
      </c>
      <c r="AL79" s="305">
        <f>IF(AL$2=1,Параметры!AL$78,IF(AK79=Параметры!AK$78,Параметры!AK$78,AK79))</f>
        <v>0.2</v>
      </c>
      <c r="AM79" s="305">
        <f>IF(AM$2=1,Параметры!AM$78,IF(AL79=Параметры!AL$78,Параметры!AL$78,AL79))</f>
        <v>0.2</v>
      </c>
      <c r="AN79" s="305">
        <f>IF(AN$2=1,Параметры!AN$78,IF(AM79=Параметры!AM$78,Параметры!AM$78,AM79))</f>
        <v>0.2</v>
      </c>
      <c r="AO79" s="305">
        <f>IF(AO$2=1,Параметры!AO$78,IF(AN79=Параметры!AN$78,Параметры!AN$78,AN79))</f>
        <v>0.2</v>
      </c>
      <c r="AP79" s="305">
        <f>IF(AP$2=1,Параметры!AP$78,IF(AO79=Параметры!AO$78,Параметры!AO$78,AO79))</f>
        <v>0.2</v>
      </c>
      <c r="AQ79" s="305">
        <f>IF(AQ$2=1,Параметры!AQ$78,IF(AP79=Параметры!AP$78,Параметры!AP$78,AP79))</f>
        <v>0.2</v>
      </c>
      <c r="AR79" s="305">
        <f>IF(AR$2=1,Параметры!AR$78,IF(AQ79=Параметры!AQ$78,Параметры!AQ$78,AQ79))</f>
        <v>0.2</v>
      </c>
      <c r="AS79" s="305">
        <f>IF(AS$2=1,Параметры!AS$78,IF(AR79=Параметры!AR$78,Параметры!AR$78,AR79))</f>
        <v>0.2</v>
      </c>
      <c r="AT79" s="305">
        <f>IF(AT$2=1,Параметры!AT$78,IF(AS79=Параметры!AS$78,Параметры!AS$78,AS79))</f>
        <v>0.2</v>
      </c>
      <c r="AU79" s="305">
        <f>IF(AU$2=1,Параметры!AU$78,IF(AT79=Параметры!AT$78,Параметры!AT$78,AT79))</f>
        <v>0.2</v>
      </c>
      <c r="AV79" s="305">
        <f>IF(AV$2=1,Параметры!AV$78,IF(AU79=Параметры!AU$78,Параметры!AU$78,AU79))</f>
        <v>0.2</v>
      </c>
      <c r="AW79" s="305">
        <f>IF(AW$2=1,Параметры!AW$78,IF(AV79=Параметры!AV$78,Параметры!AV$78,AV79))</f>
        <v>0.2</v>
      </c>
      <c r="AX79" s="305">
        <f>IF(AX$2=1,Параметры!AX$78,IF(AW79=Параметры!AW$78,Параметры!AW$78,AW79))</f>
        <v>0.2</v>
      </c>
      <c r="AY79" s="305">
        <f>IF(AY$2=1,Параметры!AY$78,IF(AX79=Параметры!AX$78,Параметры!AX$78,AX79))</f>
        <v>0.2</v>
      </c>
      <c r="AZ79" s="305">
        <f>IF(AZ$2=1,Параметры!AZ$78,IF(AY79=Параметры!AY$78,Параметры!AY$78,AY79))</f>
        <v>0.2</v>
      </c>
      <c r="BA79" s="305">
        <f>IF(BA$2=1,Параметры!BA$78,IF(AZ79=Параметры!AZ$78,Параметры!AZ$78,AZ79))</f>
        <v>0.2</v>
      </c>
      <c r="BB79" s="305">
        <f>IF(BB$2=1,Параметры!BB$78,IF(BA79=Параметры!BA$78,Параметры!BA$78,BA79))</f>
        <v>0.2</v>
      </c>
      <c r="BC79" s="305">
        <f>IF(BC$2=1,Параметры!BC$78,IF(BB79=Параметры!BB$78,Параметры!BB$78,BB79))</f>
        <v>0.2</v>
      </c>
      <c r="BD79" s="305">
        <f>IF(BD$2=1,Параметры!BD$78,IF(BC79=Параметры!BC$78,Параметры!BC$78,BC79))</f>
        <v>0.2</v>
      </c>
      <c r="BE79" s="305">
        <f>IF(BE$2=1,Параметры!BE$78,IF(BD79=Параметры!BD$78,Параметры!BD$78,BD79))</f>
        <v>0.2</v>
      </c>
      <c r="BF79" s="305">
        <f>IF(BF$2=1,Параметры!BF$78,IF(BE79=Параметры!BE$78,Параметры!BE$78,BE79))</f>
        <v>0.2</v>
      </c>
      <c r="BG79" s="305">
        <f>IF(BG$2=1,Параметры!BG$78,IF(BF79=Параметры!BF$78,Параметры!BF$78,BF79))</f>
        <v>0.2</v>
      </c>
      <c r="BH79" s="305">
        <f>IF(BH$2=1,Параметры!BH$78,IF(BG79=Параметры!BG$78,Параметры!BG$78,BG79))</f>
        <v>0.2</v>
      </c>
      <c r="BI79" s="305">
        <f>IF(BI$2=1,Параметры!BI$78,IF(BH79=Параметры!BH$78,Параметры!BH$78,BH79))</f>
        <v>0.2</v>
      </c>
      <c r="BJ79" s="305">
        <f>IF(BJ$2=1,Параметры!BJ$78,IF(BI79=Параметры!BI$78,Параметры!BI$78,BI79))</f>
        <v>0.2</v>
      </c>
      <c r="BK79" s="305">
        <f>IF(BK$2=1,Параметры!BK$78,IF(BJ79=Параметры!BJ$78,Параметры!BJ$78,BJ79))</f>
        <v>0.2</v>
      </c>
      <c r="BL79" s="305">
        <f>IF(BL$2=1,Параметры!BL$78,IF(BK79=Параметры!BK$78,Параметры!BK$78,BK79))</f>
        <v>0.2</v>
      </c>
      <c r="BM79" s="305">
        <f>IF(BM$2=1,Параметры!BM$78,IF(BL79=Параметры!BL$78,Параметры!BL$78,BL79))</f>
        <v>0.2</v>
      </c>
      <c r="BN79" s="305">
        <f>IF(BN$2=1,Параметры!BN$78,IF(BM79=Параметры!BM$78,Параметры!BM$78,BM79))</f>
        <v>0.2</v>
      </c>
      <c r="BO79" s="305">
        <f>IF(BO$2=1,Параметры!BO$78,IF(BN79=Параметры!BN$78,Параметры!BN$78,BN79))</f>
        <v>0.2</v>
      </c>
      <c r="BP79" s="305">
        <f>IF(BP$2=1,Параметры!BP$78,IF(BO79=Параметры!BO$78,Параметры!BO$78,BO79))</f>
        <v>0.2</v>
      </c>
      <c r="BQ79" s="305">
        <f>IF(BQ$2=1,Параметры!BQ$78,IF(BP79=Параметры!BP$78,Параметры!BP$78,BP79))</f>
        <v>0.2</v>
      </c>
      <c r="BR79" s="305">
        <f>IF(BR$2=1,Параметры!BR$78,IF(BQ79=Параметры!BQ$78,Параметры!BQ$78,BQ79))</f>
        <v>0.2</v>
      </c>
      <c r="BS79" s="305">
        <f>IF(BS$2=1,Параметры!BS$78,IF(BR79=Параметры!BR$78,Параметры!BR$78,BR79))</f>
        <v>0.2</v>
      </c>
      <c r="BT79" s="305">
        <f>IF(BT$2=1,Параметры!BT$78,IF(BS79=Параметры!BS$78,Параметры!BS$78,BS79))</f>
        <v>0.2</v>
      </c>
      <c r="BU79" s="305">
        <f>IF(BU$2=1,Параметры!BU$78,IF(BT79=Параметры!BT$78,Параметры!BT$78,BT79))</f>
        <v>0.2</v>
      </c>
      <c r="BV79" s="305">
        <f>IF(BV$2=1,Параметры!BV$78,IF(BU79=Параметры!BU$78,Параметры!BU$78,BU79))</f>
        <v>0.2</v>
      </c>
      <c r="BW79" s="305">
        <f>IF(BW$2=1,Параметры!BW$78,IF(BV79=Параметры!BV$78,Параметры!BV$78,BV79))</f>
        <v>0.2</v>
      </c>
      <c r="BX79" s="305">
        <f>IF(BX$2=1,Параметры!BX$78,IF(BW79=Параметры!BW$78,Параметры!BW$78,BW79))</f>
        <v>0.2</v>
      </c>
      <c r="BY79" s="305">
        <f>IF(BY$2=1,Параметры!BY$78,IF(BX79=Параметры!BX$78,Параметры!BX$78,BX79))</f>
        <v>0.2</v>
      </c>
      <c r="BZ79" s="305">
        <f>IF(BZ$2=1,Параметры!BZ$78,IF(BY79=Параметры!BY$78,Параметры!BY$78,BY79))</f>
        <v>0.2</v>
      </c>
      <c r="CA79" s="305">
        <f>IF(CA$2=1,Параметры!CA$78,IF(BZ79=Параметры!BZ$78,Параметры!BZ$78,BZ79))</f>
        <v>0.2</v>
      </c>
      <c r="CB79" s="305">
        <f>IF(CB$2=1,Параметры!CB$78,IF(CA79=Параметры!CA$78,Параметры!CA$78,CA79))</f>
        <v>0.2</v>
      </c>
      <c r="CC79" s="305">
        <f>IF(CC$2=1,Параметры!CC$78,IF(CB79=Параметры!CB$78,Параметры!CB$78,CB79))</f>
        <v>0.2</v>
      </c>
      <c r="CD79" s="305">
        <f>IF(CD$2=1,Параметры!CD$78,IF(CC79=Параметры!CC$78,Параметры!CC$78,CC79))</f>
        <v>0.2</v>
      </c>
      <c r="CE79" s="305">
        <f>IF(CE$2=1,Параметры!CE$78,IF(CD79=Параметры!CD$78,Параметры!CD$78,CD79))</f>
        <v>0.2</v>
      </c>
      <c r="CF79" s="305">
        <f>IF(CF$2=1,Параметры!CF$78,IF(CE79=Параметры!CE$78,Параметры!CE$78,CE79))</f>
        <v>0.2</v>
      </c>
      <c r="CG79" s="305">
        <f>IF(CG$2=1,Параметры!CG$78,IF(CF79=Параметры!CF$78,Параметры!CF$78,CF79))</f>
        <v>0.2</v>
      </c>
      <c r="CH79" s="305">
        <f>IF(CH$2=1,Параметры!CH$78,IF(CG79=Параметры!CG$78,Параметры!CG$78,CG79))</f>
        <v>0.2</v>
      </c>
      <c r="CI79" s="305">
        <f>IF(CI$2=1,Параметры!CI$78,IF(CH79=Параметры!CH$78,Параметры!CH$78,CH79))</f>
        <v>0.2</v>
      </c>
      <c r="CJ79" s="305">
        <f>IF(CJ$2=1,Параметры!CJ$78,IF(CI79=Параметры!CI$78,Параметры!CI$78,CI79))</f>
        <v>0.2</v>
      </c>
      <c r="CK79" s="305">
        <f>IF(CK$2=1,Параметры!CK$78,IF(CJ79=Параметры!CJ$78,Параметры!CJ$78,CJ79))</f>
        <v>0.2</v>
      </c>
      <c r="CL79" s="305">
        <f>IF(CL$2=1,Параметры!CL$78,IF(CK79=Параметры!CK$78,Параметры!CK$78,CK79))</f>
        <v>0.2</v>
      </c>
      <c r="CM79" s="305">
        <f>IF(CM$2=1,Параметры!CM$78,IF(CL79=Параметры!CL$78,Параметры!CL$78,CL79))</f>
        <v>0.2</v>
      </c>
      <c r="CN79" s="305">
        <f>IF(CN$2=1,Параметры!CN$78,IF(CM79=Параметры!CM$78,Параметры!CM$78,CM79))</f>
        <v>0.2</v>
      </c>
      <c r="CO79" s="305">
        <f>IF(CO$2=1,Параметры!CO$78,IF(CN79=Параметры!CN$78,Параметры!CN$78,CN79))</f>
        <v>0.2</v>
      </c>
      <c r="CP79" s="305">
        <f>IF(CP$2=1,Параметры!CP$78,IF(CO79=Параметры!CO$78,Параметры!CO$78,CO79))</f>
        <v>0.2</v>
      </c>
      <c r="CQ79" s="305">
        <f>IF(CQ$2=1,Параметры!CQ$78,IF(CP79=Параметры!CP$78,Параметры!CP$78,CP79))</f>
        <v>0.2</v>
      </c>
      <c r="CR79" s="305">
        <f>IF(CR$2=1,Параметры!CR$78,IF(CQ79=Параметры!CQ$78,Параметры!CQ$78,CQ79))</f>
        <v>0.2</v>
      </c>
      <c r="CS79" s="305">
        <f>IF(CS$2=1,Параметры!CS$78,IF(CR79=Параметры!CR$78,Параметры!CR$78,CR79))</f>
        <v>0.2</v>
      </c>
      <c r="CT79" s="305">
        <f>IF(CT$2=1,Параметры!CT$78,IF(CS79=Параметры!CS$78,Параметры!CS$78,CS79))</f>
        <v>0.2</v>
      </c>
      <c r="CU79" s="305">
        <f>IF(CU$2=1,Параметры!CU$78,IF(CT79=Параметры!CT$78,Параметры!CT$78,CT79))</f>
        <v>0.2</v>
      </c>
      <c r="CV79" s="305">
        <f>IF(CV$2=1,Параметры!CV$78,IF(CU79=Параметры!CU$78,Параметры!CU$78,CU79))</f>
        <v>0.2</v>
      </c>
      <c r="CW79" s="305">
        <f>IF(CW$2=1,Параметры!CW$78,IF(CV79=Параметры!CV$78,Параметры!CV$78,CV79))</f>
        <v>0.2</v>
      </c>
      <c r="CX79" s="305">
        <f>IF(CX$2=1,Параметры!CX$78,IF(CW79=Параметры!CW$78,Параметры!CW$78,CW79))</f>
        <v>0.2</v>
      </c>
      <c r="CY79" s="305">
        <f>IF(CY$2=1,Параметры!CY$78,IF(CX79=Параметры!CX$78,Параметры!CX$78,CX79))</f>
        <v>0.2</v>
      </c>
      <c r="CZ79" s="305">
        <f>IF(CZ$2=1,Параметры!CZ$78,IF(CY79=Параметры!CY$78,Параметры!CY$78,CY79))</f>
        <v>0.2</v>
      </c>
      <c r="DA79" s="305">
        <f>IF(DA$2=1,Параметры!DA$78,IF(CZ79=Параметры!CZ$78,Параметры!CZ$78,CZ79))</f>
        <v>0.2</v>
      </c>
      <c r="DB79" s="305">
        <f>IF(DB$2=1,Параметры!DB$78,IF(DA79=Параметры!DA$78,Параметры!DA$78,DA79))</f>
        <v>0.2</v>
      </c>
      <c r="DC79" s="305">
        <f>IF(DC$2=1,Параметры!DC$78,IF(DB79=Параметры!DB$78,Параметры!DB$78,DB79))</f>
        <v>0.2</v>
      </c>
      <c r="DD79" s="305">
        <f>IF(DD$2=1,Параметры!DD$78,IF(DC79=Параметры!DC$78,Параметры!DC$78,DC79))</f>
        <v>0.2</v>
      </c>
      <c r="DE79" s="305">
        <f>IF(DE$2=1,Параметры!DE$78,IF(DD79=Параметры!DD$78,Параметры!DD$78,DD79))</f>
        <v>0.2</v>
      </c>
      <c r="DF79" s="305">
        <f>IF(DF$2=1,Параметры!DF$78,IF(DE79=Параметры!DE$78,Параметры!DE$78,DE79))</f>
        <v>0.2</v>
      </c>
      <c r="DG79" s="305">
        <f>IF(DG$2=1,Параметры!DG$78,IF(DF79=Параметры!DF$78,Параметры!DF$78,DF79))</f>
        <v>0.2</v>
      </c>
      <c r="DH79" s="305">
        <f>IF(DH$2=1,Параметры!DH$78,IF(DG79=Параметры!DG$78,Параметры!DG$78,DG79))</f>
        <v>0.2</v>
      </c>
      <c r="DI79" s="305">
        <f>IF(DI$2=1,Параметры!DI$78,IF(DH79=Параметры!DH$78,Параметры!DH$78,DH79))</f>
        <v>0.2</v>
      </c>
      <c r="DJ79" s="305">
        <f>IF(DJ$2=1,Параметры!DJ$78,IF(DI79=Параметры!DI$78,Параметры!DI$78,DI79))</f>
        <v>0.2</v>
      </c>
      <c r="DK79" s="305">
        <f>IF(DK$2=1,Параметры!DK$78,IF(DJ79=Параметры!DJ$78,Параметры!DJ$78,DJ79))</f>
        <v>0.2</v>
      </c>
      <c r="DL79" s="305">
        <f>IF(DL$2=1,Параметры!DL$78,IF(DK79=Параметры!DK$78,Параметры!DK$78,DK79))</f>
        <v>0.2</v>
      </c>
      <c r="DM79" s="305">
        <f>IF(DM$2=1,Параметры!DM$78,IF(DL79=Параметры!DL$78,Параметры!DL$78,DL79))</f>
        <v>0.2</v>
      </c>
      <c r="DN79" s="305">
        <f>IF(DN$2=1,Параметры!DN$78,IF(DM79=Параметры!DM$78,Параметры!DM$78,DM79))</f>
        <v>0.2</v>
      </c>
      <c r="DO79" s="305">
        <f>IF(DO$2=1,Параметры!DO$78,IF(DN79=Параметры!DN$78,Параметры!DN$78,DN79))</f>
        <v>0.2</v>
      </c>
      <c r="DP79" s="305">
        <f>IF(DP$2=1,Параметры!DP$78,IF(DO79=Параметры!DO$78,Параметры!DO$78,DO79))</f>
        <v>0.2</v>
      </c>
      <c r="DQ79" s="305">
        <f>IF(DQ$2=1,Параметры!DQ$78,IF(DP79=Параметры!DP$78,Параметры!DP$78,DP79))</f>
        <v>0.2</v>
      </c>
      <c r="DR79" s="305">
        <f>IF(DR$2=1,Параметры!DR$78,IF(DQ79=Параметры!DQ$78,Параметры!DQ$78,DQ79))</f>
        <v>0.2</v>
      </c>
      <c r="DS79" s="305">
        <f>IF(DS$2=1,Параметры!DS$78,IF(DR79=Параметры!DR$78,Параметры!DR$78,DR79))</f>
        <v>0.2</v>
      </c>
      <c r="DT79" s="305">
        <f>IF(DT$2=1,Параметры!DT$78,IF(DS79=Параметры!DS$78,Параметры!DS$78,DS79))</f>
        <v>0.2</v>
      </c>
      <c r="DU79" s="305">
        <f>IF(DU$2=1,Параметры!DU$78,IF(DT79=Параметры!DT$78,Параметры!DT$78,DT79))</f>
        <v>0.2</v>
      </c>
      <c r="DV79" s="305">
        <f>IF(DV$2=1,Параметры!DV$78,IF(DU79=Параметры!DU$78,Параметры!DU$78,DU79))</f>
        <v>0.2</v>
      </c>
      <c r="DW79" s="174"/>
      <c r="DX79" s="170"/>
    </row>
    <row r="80" spans="1:128" hidden="1" outlineLevel="1" x14ac:dyDescent="0.2">
      <c r="A80" s="168" t="str">
        <f ca="1">Language!A$620</f>
        <v>акцизы, на единицу</v>
      </c>
      <c r="B80" s="158"/>
      <c r="C80" s="147" t="str">
        <f ca="1">CHOOSE(D80,CurName1,CurName2,CurName3)&amp;"/"&amp;C68</f>
        <v>тыс. руб./тонн</v>
      </c>
      <c r="D80" s="158">
        <f>D67</f>
        <v>1</v>
      </c>
      <c r="F80" s="6" t="s">
        <v>3191</v>
      </c>
      <c r="G80" s="302">
        <v>0</v>
      </c>
      <c r="H80" s="302">
        <f t="shared" ref="H80:AM80" si="119">G80</f>
        <v>0</v>
      </c>
      <c r="I80" s="302">
        <f t="shared" si="119"/>
        <v>0</v>
      </c>
      <c r="J80" s="302">
        <f t="shared" si="119"/>
        <v>0</v>
      </c>
      <c r="K80" s="302">
        <f t="shared" si="119"/>
        <v>0</v>
      </c>
      <c r="L80" s="302">
        <f t="shared" si="119"/>
        <v>0</v>
      </c>
      <c r="M80" s="302">
        <f t="shared" si="119"/>
        <v>0</v>
      </c>
      <c r="N80" s="302">
        <f t="shared" si="119"/>
        <v>0</v>
      </c>
      <c r="O80" s="302">
        <f t="shared" si="119"/>
        <v>0</v>
      </c>
      <c r="P80" s="302">
        <f t="shared" si="119"/>
        <v>0</v>
      </c>
      <c r="Q80" s="302">
        <f t="shared" si="119"/>
        <v>0</v>
      </c>
      <c r="R80" s="302">
        <f t="shared" si="119"/>
        <v>0</v>
      </c>
      <c r="S80" s="302">
        <f t="shared" si="119"/>
        <v>0</v>
      </c>
      <c r="T80" s="302">
        <f t="shared" si="119"/>
        <v>0</v>
      </c>
      <c r="U80" s="302">
        <f t="shared" si="119"/>
        <v>0</v>
      </c>
      <c r="V80" s="302">
        <f t="shared" si="119"/>
        <v>0</v>
      </c>
      <c r="W80" s="302">
        <f t="shared" si="119"/>
        <v>0</v>
      </c>
      <c r="X80" s="302">
        <f t="shared" si="119"/>
        <v>0</v>
      </c>
      <c r="Y80" s="302">
        <f t="shared" si="119"/>
        <v>0</v>
      </c>
      <c r="Z80" s="302">
        <f t="shared" si="119"/>
        <v>0</v>
      </c>
      <c r="AA80" s="302">
        <f t="shared" si="119"/>
        <v>0</v>
      </c>
      <c r="AB80" s="302">
        <f t="shared" si="119"/>
        <v>0</v>
      </c>
      <c r="AC80" s="302">
        <f t="shared" si="119"/>
        <v>0</v>
      </c>
      <c r="AD80" s="302">
        <f t="shared" si="119"/>
        <v>0</v>
      </c>
      <c r="AE80" s="302">
        <f t="shared" si="119"/>
        <v>0</v>
      </c>
      <c r="AF80" s="302">
        <f t="shared" si="119"/>
        <v>0</v>
      </c>
      <c r="AG80" s="302">
        <f t="shared" si="119"/>
        <v>0</v>
      </c>
      <c r="AH80" s="302">
        <f t="shared" si="119"/>
        <v>0</v>
      </c>
      <c r="AI80" s="302">
        <f t="shared" si="119"/>
        <v>0</v>
      </c>
      <c r="AJ80" s="302">
        <f t="shared" si="119"/>
        <v>0</v>
      </c>
      <c r="AK80" s="302">
        <f t="shared" si="119"/>
        <v>0</v>
      </c>
      <c r="AL80" s="302">
        <f t="shared" si="119"/>
        <v>0</v>
      </c>
      <c r="AM80" s="302">
        <f t="shared" si="119"/>
        <v>0</v>
      </c>
      <c r="AN80" s="302">
        <f t="shared" ref="AN80:BS80" si="120">AM80</f>
        <v>0</v>
      </c>
      <c r="AO80" s="302">
        <f t="shared" si="120"/>
        <v>0</v>
      </c>
      <c r="AP80" s="302">
        <f t="shared" si="120"/>
        <v>0</v>
      </c>
      <c r="AQ80" s="302">
        <f t="shared" si="120"/>
        <v>0</v>
      </c>
      <c r="AR80" s="302">
        <f t="shared" si="120"/>
        <v>0</v>
      </c>
      <c r="AS80" s="302">
        <f t="shared" si="120"/>
        <v>0</v>
      </c>
      <c r="AT80" s="302">
        <f t="shared" si="120"/>
        <v>0</v>
      </c>
      <c r="AU80" s="302">
        <f t="shared" si="120"/>
        <v>0</v>
      </c>
      <c r="AV80" s="302">
        <f t="shared" si="120"/>
        <v>0</v>
      </c>
      <c r="AW80" s="302">
        <f t="shared" si="120"/>
        <v>0</v>
      </c>
      <c r="AX80" s="302">
        <f t="shared" si="120"/>
        <v>0</v>
      </c>
      <c r="AY80" s="302">
        <f t="shared" si="120"/>
        <v>0</v>
      </c>
      <c r="AZ80" s="302">
        <f t="shared" si="120"/>
        <v>0</v>
      </c>
      <c r="BA80" s="302">
        <f t="shared" si="120"/>
        <v>0</v>
      </c>
      <c r="BB80" s="302">
        <f t="shared" si="120"/>
        <v>0</v>
      </c>
      <c r="BC80" s="302">
        <f t="shared" si="120"/>
        <v>0</v>
      </c>
      <c r="BD80" s="302">
        <f t="shared" si="120"/>
        <v>0</v>
      </c>
      <c r="BE80" s="302">
        <f t="shared" si="120"/>
        <v>0</v>
      </c>
      <c r="BF80" s="302">
        <f t="shared" si="120"/>
        <v>0</v>
      </c>
      <c r="BG80" s="302">
        <f t="shared" si="120"/>
        <v>0</v>
      </c>
      <c r="BH80" s="302">
        <f t="shared" si="120"/>
        <v>0</v>
      </c>
      <c r="BI80" s="302">
        <f t="shared" si="120"/>
        <v>0</v>
      </c>
      <c r="BJ80" s="302">
        <f t="shared" si="120"/>
        <v>0</v>
      </c>
      <c r="BK80" s="302">
        <f t="shared" si="120"/>
        <v>0</v>
      </c>
      <c r="BL80" s="302">
        <f t="shared" si="120"/>
        <v>0</v>
      </c>
      <c r="BM80" s="302">
        <f t="shared" si="120"/>
        <v>0</v>
      </c>
      <c r="BN80" s="302">
        <f t="shared" si="120"/>
        <v>0</v>
      </c>
      <c r="BO80" s="302">
        <f t="shared" si="120"/>
        <v>0</v>
      </c>
      <c r="BP80" s="302">
        <f t="shared" si="120"/>
        <v>0</v>
      </c>
      <c r="BQ80" s="302">
        <f t="shared" si="120"/>
        <v>0</v>
      </c>
      <c r="BR80" s="302">
        <f t="shared" si="120"/>
        <v>0</v>
      </c>
      <c r="BS80" s="302">
        <f t="shared" si="120"/>
        <v>0</v>
      </c>
      <c r="BT80" s="302">
        <f t="shared" ref="BT80:CY80" si="121">BS80</f>
        <v>0</v>
      </c>
      <c r="BU80" s="302">
        <f t="shared" si="121"/>
        <v>0</v>
      </c>
      <c r="BV80" s="302">
        <f t="shared" si="121"/>
        <v>0</v>
      </c>
      <c r="BW80" s="302">
        <f t="shared" si="121"/>
        <v>0</v>
      </c>
      <c r="BX80" s="302">
        <f t="shared" si="121"/>
        <v>0</v>
      </c>
      <c r="BY80" s="302">
        <f t="shared" si="121"/>
        <v>0</v>
      </c>
      <c r="BZ80" s="302">
        <f t="shared" si="121"/>
        <v>0</v>
      </c>
      <c r="CA80" s="302">
        <f t="shared" si="121"/>
        <v>0</v>
      </c>
      <c r="CB80" s="302">
        <f t="shared" si="121"/>
        <v>0</v>
      </c>
      <c r="CC80" s="302">
        <f t="shared" si="121"/>
        <v>0</v>
      </c>
      <c r="CD80" s="302">
        <f t="shared" si="121"/>
        <v>0</v>
      </c>
      <c r="CE80" s="302">
        <f t="shared" si="121"/>
        <v>0</v>
      </c>
      <c r="CF80" s="302">
        <f t="shared" si="121"/>
        <v>0</v>
      </c>
      <c r="CG80" s="302">
        <f t="shared" si="121"/>
        <v>0</v>
      </c>
      <c r="CH80" s="302">
        <f t="shared" si="121"/>
        <v>0</v>
      </c>
      <c r="CI80" s="302">
        <f t="shared" si="121"/>
        <v>0</v>
      </c>
      <c r="CJ80" s="302">
        <f t="shared" si="121"/>
        <v>0</v>
      </c>
      <c r="CK80" s="302">
        <f t="shared" si="121"/>
        <v>0</v>
      </c>
      <c r="CL80" s="302">
        <f t="shared" si="121"/>
        <v>0</v>
      </c>
      <c r="CM80" s="302">
        <f t="shared" si="121"/>
        <v>0</v>
      </c>
      <c r="CN80" s="302">
        <f t="shared" si="121"/>
        <v>0</v>
      </c>
      <c r="CO80" s="302">
        <f t="shared" si="121"/>
        <v>0</v>
      </c>
      <c r="CP80" s="302">
        <f t="shared" si="121"/>
        <v>0</v>
      </c>
      <c r="CQ80" s="302">
        <f t="shared" si="121"/>
        <v>0</v>
      </c>
      <c r="CR80" s="302">
        <f t="shared" si="121"/>
        <v>0</v>
      </c>
      <c r="CS80" s="302">
        <f t="shared" si="121"/>
        <v>0</v>
      </c>
      <c r="CT80" s="302">
        <f t="shared" si="121"/>
        <v>0</v>
      </c>
      <c r="CU80" s="302">
        <f t="shared" si="121"/>
        <v>0</v>
      </c>
      <c r="CV80" s="302">
        <f t="shared" si="121"/>
        <v>0</v>
      </c>
      <c r="CW80" s="302">
        <f t="shared" si="121"/>
        <v>0</v>
      </c>
      <c r="CX80" s="302">
        <f t="shared" si="121"/>
        <v>0</v>
      </c>
      <c r="CY80" s="302">
        <f t="shared" si="121"/>
        <v>0</v>
      </c>
      <c r="CZ80" s="302">
        <f t="shared" ref="CZ80:DV80" si="122">CY80</f>
        <v>0</v>
      </c>
      <c r="DA80" s="302">
        <f t="shared" si="122"/>
        <v>0</v>
      </c>
      <c r="DB80" s="302">
        <f t="shared" si="122"/>
        <v>0</v>
      </c>
      <c r="DC80" s="302">
        <f t="shared" si="122"/>
        <v>0</v>
      </c>
      <c r="DD80" s="302">
        <f t="shared" si="122"/>
        <v>0</v>
      </c>
      <c r="DE80" s="302">
        <f t="shared" si="122"/>
        <v>0</v>
      </c>
      <c r="DF80" s="302">
        <f t="shared" si="122"/>
        <v>0</v>
      </c>
      <c r="DG80" s="302">
        <f t="shared" si="122"/>
        <v>0</v>
      </c>
      <c r="DH80" s="302">
        <f t="shared" si="122"/>
        <v>0</v>
      </c>
      <c r="DI80" s="302">
        <f t="shared" si="122"/>
        <v>0</v>
      </c>
      <c r="DJ80" s="302">
        <f t="shared" si="122"/>
        <v>0</v>
      </c>
      <c r="DK80" s="302">
        <f t="shared" si="122"/>
        <v>0</v>
      </c>
      <c r="DL80" s="302">
        <f t="shared" si="122"/>
        <v>0</v>
      </c>
      <c r="DM80" s="302">
        <f t="shared" si="122"/>
        <v>0</v>
      </c>
      <c r="DN80" s="302">
        <f t="shared" si="122"/>
        <v>0</v>
      </c>
      <c r="DO80" s="302">
        <f t="shared" si="122"/>
        <v>0</v>
      </c>
      <c r="DP80" s="302">
        <f t="shared" si="122"/>
        <v>0</v>
      </c>
      <c r="DQ80" s="302">
        <f t="shared" si="122"/>
        <v>0</v>
      </c>
      <c r="DR80" s="302">
        <f t="shared" si="122"/>
        <v>0</v>
      </c>
      <c r="DS80" s="302">
        <f t="shared" si="122"/>
        <v>0</v>
      </c>
      <c r="DT80" s="302">
        <f t="shared" si="122"/>
        <v>0</v>
      </c>
      <c r="DU80" s="302">
        <f t="shared" si="122"/>
        <v>0</v>
      </c>
      <c r="DV80" s="302">
        <f t="shared" si="122"/>
        <v>0</v>
      </c>
      <c r="DW80" s="169"/>
      <c r="DX80" s="170"/>
    </row>
    <row r="81" spans="1:128" hidden="1" outlineLevel="1" x14ac:dyDescent="0.2">
      <c r="A81" s="168" t="str">
        <f ca="1">Language!A$621</f>
        <v>ставка акцизов, в процентах</v>
      </c>
      <c r="B81" s="173"/>
      <c r="C81" s="147" t="s">
        <v>1</v>
      </c>
      <c r="D81" s="158"/>
      <c r="F81" s="6" t="s">
        <v>3191</v>
      </c>
      <c r="G81" s="305">
        <v>0</v>
      </c>
      <c r="H81" s="305">
        <f t="shared" ref="H81:AM81" si="123">G81</f>
        <v>0</v>
      </c>
      <c r="I81" s="305">
        <f t="shared" si="123"/>
        <v>0</v>
      </c>
      <c r="J81" s="305">
        <f t="shared" si="123"/>
        <v>0</v>
      </c>
      <c r="K81" s="305">
        <f t="shared" si="123"/>
        <v>0</v>
      </c>
      <c r="L81" s="305">
        <f t="shared" si="123"/>
        <v>0</v>
      </c>
      <c r="M81" s="305">
        <f t="shared" si="123"/>
        <v>0</v>
      </c>
      <c r="N81" s="305">
        <f t="shared" si="123"/>
        <v>0</v>
      </c>
      <c r="O81" s="305">
        <f t="shared" si="123"/>
        <v>0</v>
      </c>
      <c r="P81" s="305">
        <f t="shared" si="123"/>
        <v>0</v>
      </c>
      <c r="Q81" s="305">
        <f t="shared" si="123"/>
        <v>0</v>
      </c>
      <c r="R81" s="305">
        <f t="shared" si="123"/>
        <v>0</v>
      </c>
      <c r="S81" s="305">
        <f t="shared" si="123"/>
        <v>0</v>
      </c>
      <c r="T81" s="305">
        <f t="shared" si="123"/>
        <v>0</v>
      </c>
      <c r="U81" s="305">
        <f t="shared" si="123"/>
        <v>0</v>
      </c>
      <c r="V81" s="305">
        <f t="shared" si="123"/>
        <v>0</v>
      </c>
      <c r="W81" s="305">
        <f t="shared" si="123"/>
        <v>0</v>
      </c>
      <c r="X81" s="305">
        <f t="shared" si="123"/>
        <v>0</v>
      </c>
      <c r="Y81" s="305">
        <f t="shared" si="123"/>
        <v>0</v>
      </c>
      <c r="Z81" s="305">
        <f t="shared" si="123"/>
        <v>0</v>
      </c>
      <c r="AA81" s="305">
        <f t="shared" si="123"/>
        <v>0</v>
      </c>
      <c r="AB81" s="305">
        <f t="shared" si="123"/>
        <v>0</v>
      </c>
      <c r="AC81" s="305">
        <f t="shared" si="123"/>
        <v>0</v>
      </c>
      <c r="AD81" s="305">
        <f t="shared" si="123"/>
        <v>0</v>
      </c>
      <c r="AE81" s="305">
        <f t="shared" si="123"/>
        <v>0</v>
      </c>
      <c r="AF81" s="305">
        <f t="shared" si="123"/>
        <v>0</v>
      </c>
      <c r="AG81" s="305">
        <f t="shared" si="123"/>
        <v>0</v>
      </c>
      <c r="AH81" s="305">
        <f t="shared" si="123"/>
        <v>0</v>
      </c>
      <c r="AI81" s="305">
        <f t="shared" si="123"/>
        <v>0</v>
      </c>
      <c r="AJ81" s="305">
        <f t="shared" si="123"/>
        <v>0</v>
      </c>
      <c r="AK81" s="305">
        <f t="shared" si="123"/>
        <v>0</v>
      </c>
      <c r="AL81" s="305">
        <f t="shared" si="123"/>
        <v>0</v>
      </c>
      <c r="AM81" s="305">
        <f t="shared" si="123"/>
        <v>0</v>
      </c>
      <c r="AN81" s="305">
        <f t="shared" ref="AN81:BS81" si="124">AM81</f>
        <v>0</v>
      </c>
      <c r="AO81" s="305">
        <f t="shared" si="124"/>
        <v>0</v>
      </c>
      <c r="AP81" s="305">
        <f t="shared" si="124"/>
        <v>0</v>
      </c>
      <c r="AQ81" s="305">
        <f t="shared" si="124"/>
        <v>0</v>
      </c>
      <c r="AR81" s="305">
        <f t="shared" si="124"/>
        <v>0</v>
      </c>
      <c r="AS81" s="305">
        <f t="shared" si="124"/>
        <v>0</v>
      </c>
      <c r="AT81" s="305">
        <f t="shared" si="124"/>
        <v>0</v>
      </c>
      <c r="AU81" s="305">
        <f t="shared" si="124"/>
        <v>0</v>
      </c>
      <c r="AV81" s="305">
        <f t="shared" si="124"/>
        <v>0</v>
      </c>
      <c r="AW81" s="305">
        <f t="shared" si="124"/>
        <v>0</v>
      </c>
      <c r="AX81" s="305">
        <f t="shared" si="124"/>
        <v>0</v>
      </c>
      <c r="AY81" s="305">
        <f t="shared" si="124"/>
        <v>0</v>
      </c>
      <c r="AZ81" s="305">
        <f t="shared" si="124"/>
        <v>0</v>
      </c>
      <c r="BA81" s="305">
        <f t="shared" si="124"/>
        <v>0</v>
      </c>
      <c r="BB81" s="305">
        <f t="shared" si="124"/>
        <v>0</v>
      </c>
      <c r="BC81" s="305">
        <f t="shared" si="124"/>
        <v>0</v>
      </c>
      <c r="BD81" s="305">
        <f t="shared" si="124"/>
        <v>0</v>
      </c>
      <c r="BE81" s="305">
        <f t="shared" si="124"/>
        <v>0</v>
      </c>
      <c r="BF81" s="305">
        <f t="shared" si="124"/>
        <v>0</v>
      </c>
      <c r="BG81" s="305">
        <f t="shared" si="124"/>
        <v>0</v>
      </c>
      <c r="BH81" s="305">
        <f t="shared" si="124"/>
        <v>0</v>
      </c>
      <c r="BI81" s="305">
        <f t="shared" si="124"/>
        <v>0</v>
      </c>
      <c r="BJ81" s="305">
        <f t="shared" si="124"/>
        <v>0</v>
      </c>
      <c r="BK81" s="305">
        <f t="shared" si="124"/>
        <v>0</v>
      </c>
      <c r="BL81" s="305">
        <f t="shared" si="124"/>
        <v>0</v>
      </c>
      <c r="BM81" s="305">
        <f t="shared" si="124"/>
        <v>0</v>
      </c>
      <c r="BN81" s="305">
        <f t="shared" si="124"/>
        <v>0</v>
      </c>
      <c r="BO81" s="305">
        <f t="shared" si="124"/>
        <v>0</v>
      </c>
      <c r="BP81" s="305">
        <f t="shared" si="124"/>
        <v>0</v>
      </c>
      <c r="BQ81" s="305">
        <f t="shared" si="124"/>
        <v>0</v>
      </c>
      <c r="BR81" s="305">
        <f t="shared" si="124"/>
        <v>0</v>
      </c>
      <c r="BS81" s="305">
        <f t="shared" si="124"/>
        <v>0</v>
      </c>
      <c r="BT81" s="305">
        <f t="shared" ref="BT81:CY81" si="125">BS81</f>
        <v>0</v>
      </c>
      <c r="BU81" s="305">
        <f t="shared" si="125"/>
        <v>0</v>
      </c>
      <c r="BV81" s="305">
        <f t="shared" si="125"/>
        <v>0</v>
      </c>
      <c r="BW81" s="305">
        <f t="shared" si="125"/>
        <v>0</v>
      </c>
      <c r="BX81" s="305">
        <f t="shared" si="125"/>
        <v>0</v>
      </c>
      <c r="BY81" s="305">
        <f t="shared" si="125"/>
        <v>0</v>
      </c>
      <c r="BZ81" s="305">
        <f t="shared" si="125"/>
        <v>0</v>
      </c>
      <c r="CA81" s="305">
        <f t="shared" si="125"/>
        <v>0</v>
      </c>
      <c r="CB81" s="305">
        <f t="shared" si="125"/>
        <v>0</v>
      </c>
      <c r="CC81" s="305">
        <f t="shared" si="125"/>
        <v>0</v>
      </c>
      <c r="CD81" s="305">
        <f t="shared" si="125"/>
        <v>0</v>
      </c>
      <c r="CE81" s="305">
        <f t="shared" si="125"/>
        <v>0</v>
      </c>
      <c r="CF81" s="305">
        <f t="shared" si="125"/>
        <v>0</v>
      </c>
      <c r="CG81" s="305">
        <f t="shared" si="125"/>
        <v>0</v>
      </c>
      <c r="CH81" s="305">
        <f t="shared" si="125"/>
        <v>0</v>
      </c>
      <c r="CI81" s="305">
        <f t="shared" si="125"/>
        <v>0</v>
      </c>
      <c r="CJ81" s="305">
        <f t="shared" si="125"/>
        <v>0</v>
      </c>
      <c r="CK81" s="305">
        <f t="shared" si="125"/>
        <v>0</v>
      </c>
      <c r="CL81" s="305">
        <f t="shared" si="125"/>
        <v>0</v>
      </c>
      <c r="CM81" s="305">
        <f t="shared" si="125"/>
        <v>0</v>
      </c>
      <c r="CN81" s="305">
        <f t="shared" si="125"/>
        <v>0</v>
      </c>
      <c r="CO81" s="305">
        <f t="shared" si="125"/>
        <v>0</v>
      </c>
      <c r="CP81" s="305">
        <f t="shared" si="125"/>
        <v>0</v>
      </c>
      <c r="CQ81" s="305">
        <f t="shared" si="125"/>
        <v>0</v>
      </c>
      <c r="CR81" s="305">
        <f t="shared" si="125"/>
        <v>0</v>
      </c>
      <c r="CS81" s="305">
        <f t="shared" si="125"/>
        <v>0</v>
      </c>
      <c r="CT81" s="305">
        <f t="shared" si="125"/>
        <v>0</v>
      </c>
      <c r="CU81" s="305">
        <f t="shared" si="125"/>
        <v>0</v>
      </c>
      <c r="CV81" s="305">
        <f t="shared" si="125"/>
        <v>0</v>
      </c>
      <c r="CW81" s="305">
        <f t="shared" si="125"/>
        <v>0</v>
      </c>
      <c r="CX81" s="305">
        <f t="shared" si="125"/>
        <v>0</v>
      </c>
      <c r="CY81" s="305">
        <f t="shared" si="125"/>
        <v>0</v>
      </c>
      <c r="CZ81" s="305">
        <f t="shared" ref="CZ81:DV81" si="126">CY81</f>
        <v>0</v>
      </c>
      <c r="DA81" s="305">
        <f t="shared" si="126"/>
        <v>0</v>
      </c>
      <c r="DB81" s="305">
        <f t="shared" si="126"/>
        <v>0</v>
      </c>
      <c r="DC81" s="305">
        <f t="shared" si="126"/>
        <v>0</v>
      </c>
      <c r="DD81" s="305">
        <f t="shared" si="126"/>
        <v>0</v>
      </c>
      <c r="DE81" s="305">
        <f t="shared" si="126"/>
        <v>0</v>
      </c>
      <c r="DF81" s="305">
        <f t="shared" si="126"/>
        <v>0</v>
      </c>
      <c r="DG81" s="305">
        <f t="shared" si="126"/>
        <v>0</v>
      </c>
      <c r="DH81" s="305">
        <f t="shared" si="126"/>
        <v>0</v>
      </c>
      <c r="DI81" s="305">
        <f t="shared" si="126"/>
        <v>0</v>
      </c>
      <c r="DJ81" s="305">
        <f t="shared" si="126"/>
        <v>0</v>
      </c>
      <c r="DK81" s="305">
        <f t="shared" si="126"/>
        <v>0</v>
      </c>
      <c r="DL81" s="305">
        <f t="shared" si="126"/>
        <v>0</v>
      </c>
      <c r="DM81" s="305">
        <f t="shared" si="126"/>
        <v>0</v>
      </c>
      <c r="DN81" s="305">
        <f t="shared" si="126"/>
        <v>0</v>
      </c>
      <c r="DO81" s="305">
        <f t="shared" si="126"/>
        <v>0</v>
      </c>
      <c r="DP81" s="305">
        <f t="shared" si="126"/>
        <v>0</v>
      </c>
      <c r="DQ81" s="305">
        <f t="shared" si="126"/>
        <v>0</v>
      </c>
      <c r="DR81" s="305">
        <f t="shared" si="126"/>
        <v>0</v>
      </c>
      <c r="DS81" s="305">
        <f t="shared" si="126"/>
        <v>0</v>
      </c>
      <c r="DT81" s="305">
        <f t="shared" si="126"/>
        <v>0</v>
      </c>
      <c r="DU81" s="305">
        <f t="shared" si="126"/>
        <v>0</v>
      </c>
      <c r="DV81" s="305">
        <f t="shared" si="126"/>
        <v>0</v>
      </c>
      <c r="DW81" s="174"/>
      <c r="DX81" s="170"/>
    </row>
    <row r="82" spans="1:128" hidden="1" outlineLevel="1" x14ac:dyDescent="0.2">
      <c r="A82" s="168" t="str">
        <f ca="1">Language!A$622</f>
        <v>коэффициент прироста цен к предыдущему периоду</v>
      </c>
      <c r="B82" s="173"/>
      <c r="C82" s="147" t="str">
        <f ca="1">Language!$A$1467</f>
        <v>раз</v>
      </c>
      <c r="D82" s="158"/>
      <c r="F82" s="6" t="s">
        <v>3190</v>
      </c>
      <c r="G82" s="175">
        <f ca="1">IF(G$2=1,1,IF(Prj_Inflation=1,POWER(1+OFFSET(G78,0,-1),Параметры!G$36/360),1))</f>
        <v>1</v>
      </c>
      <c r="H82" s="175">
        <f ca="1">IF(H$2=1,1,IF(Prj_Inflation=1,POWER(1+OFFSET(H78,0,-1),Параметры!H$36/360),1))</f>
        <v>1.0056541453874053</v>
      </c>
      <c r="I82" s="175">
        <f ca="1">IF(I$2=1,1,IF(Prj_Inflation=1,POWER(1+OFFSET(I78,0,-1),Параметры!I$36/360),1))</f>
        <v>1.0056541453874053</v>
      </c>
      <c r="J82" s="175">
        <f ca="1">IF(J$2=1,1,IF(Prj_Inflation=1,POWER(1+OFFSET(J78,0,-1),Параметры!J$36/360),1))</f>
        <v>1.0056541453874053</v>
      </c>
      <c r="K82" s="175">
        <f ca="1">IF(K$2=1,1,IF(Prj_Inflation=1,POWER(1+OFFSET(K78,0,-1),Параметры!K$36/360),1))</f>
        <v>1.0056541453874053</v>
      </c>
      <c r="L82" s="175">
        <f ca="1">IF(L$2=1,1,IF(Prj_Inflation=1,POWER(1+OFFSET(L78,0,-1),Параметры!L$36/360),1))</f>
        <v>1.0056541453874053</v>
      </c>
      <c r="M82" s="175">
        <f ca="1">IF(M$2=1,1,IF(Prj_Inflation=1,POWER(1+OFFSET(M78,0,-1),Параметры!M$36/360),1))</f>
        <v>1.0056541453874053</v>
      </c>
      <c r="N82" s="175">
        <f ca="1">IF(N$2=1,1,IF(Prj_Inflation=1,POWER(1+OFFSET(N78,0,-1),Параметры!N$36/360),1))</f>
        <v>1.0056541453874053</v>
      </c>
      <c r="O82" s="175">
        <f ca="1">IF(O$2=1,1,IF(Prj_Inflation=1,POWER(1+OFFSET(O78,0,-1),Параметры!O$36/360),1))</f>
        <v>1.0056541453874053</v>
      </c>
      <c r="P82" s="175">
        <f ca="1">IF(P$2=1,1,IF(Prj_Inflation=1,POWER(1+OFFSET(P78,0,-1),Параметры!P$36/360),1))</f>
        <v>1.0056541453874053</v>
      </c>
      <c r="Q82" s="175">
        <f ca="1">IF(Q$2=1,1,IF(Prj_Inflation=1,POWER(1+OFFSET(Q78,0,-1),Параметры!Q$36/360),1))</f>
        <v>1.0056541453874053</v>
      </c>
      <c r="R82" s="175">
        <f ca="1">IF(R$2=1,1,IF(Prj_Inflation=1,POWER(1+OFFSET(R78,0,-1),Параметры!R$36/360),1))</f>
        <v>1.0056541453874053</v>
      </c>
      <c r="S82" s="175">
        <f ca="1">IF(S$2=1,1,IF(Prj_Inflation=1,POWER(1+OFFSET(S78,0,-1),Параметры!S$36/360),1))</f>
        <v>1.0056541453874053</v>
      </c>
      <c r="T82" s="175">
        <f ca="1">IF(T$2=1,1,IF(Prj_Inflation=1,POWER(1+OFFSET(T78,0,-1),Параметры!T$36/360),1))</f>
        <v>1.0056541453874053</v>
      </c>
      <c r="U82" s="175">
        <f ca="1">IF(U$2=1,1,IF(Prj_Inflation=1,POWER(1+OFFSET(U78,0,-1),Параметры!U$36/360),1))</f>
        <v>1.0056541453874053</v>
      </c>
      <c r="V82" s="175">
        <f ca="1">IF(V$2=1,1,IF(Prj_Inflation=1,POWER(1+OFFSET(V78,0,-1),Параметры!V$36/360),1))</f>
        <v>1.0056541453874053</v>
      </c>
      <c r="W82" s="175">
        <f ca="1">IF(W$2=1,1,IF(Prj_Inflation=1,POWER(1+OFFSET(W78,0,-1),Параметры!W$36/360),1))</f>
        <v>1.0056541453874053</v>
      </c>
      <c r="X82" s="175">
        <f ca="1">IF(X$2=1,1,IF(Prj_Inflation=1,POWER(1+OFFSET(X78,0,-1),Параметры!X$36/360),1))</f>
        <v>1.0056541453874053</v>
      </c>
      <c r="Y82" s="175">
        <f ca="1">IF(Y$2=1,1,IF(Prj_Inflation=1,POWER(1+OFFSET(Y78,0,-1),Параметры!Y$36/360),1))</f>
        <v>1.0056541453874053</v>
      </c>
      <c r="Z82" s="175">
        <f ca="1">IF(Z$2=1,1,IF(Prj_Inflation=1,POWER(1+OFFSET(Z78,0,-1),Параметры!Z$36/360),1))</f>
        <v>1.0056541453874053</v>
      </c>
      <c r="AA82" s="175">
        <f ca="1">IF(AA$2=1,1,IF(Prj_Inflation=1,POWER(1+OFFSET(AA78,0,-1),Параметры!AA$36/360),1))</f>
        <v>1.0056541453874053</v>
      </c>
      <c r="AB82" s="175">
        <f ca="1">IF(AB$2=1,1,IF(Prj_Inflation=1,POWER(1+OFFSET(AB78,0,-1),Параметры!AB$36/360),1))</f>
        <v>1.0056541453874053</v>
      </c>
      <c r="AC82" s="175">
        <f ca="1">IF(AC$2=1,1,IF(Prj_Inflation=1,POWER(1+OFFSET(AC78,0,-1),Параметры!AC$36/360),1))</f>
        <v>1.0056541453874053</v>
      </c>
      <c r="AD82" s="175">
        <f ca="1">IF(AD$2=1,1,IF(Prj_Inflation=1,POWER(1+OFFSET(AD78,0,-1),Параметры!AD$36/360),1))</f>
        <v>1.0056541453874053</v>
      </c>
      <c r="AE82" s="175">
        <f ca="1">IF(AE$2=1,1,IF(Prj_Inflation=1,POWER(1+OFFSET(AE78,0,-1),Параметры!AE$36/360),1))</f>
        <v>1.0056541453874053</v>
      </c>
      <c r="AF82" s="175">
        <f ca="1">IF(AF$2=1,1,IF(Prj_Inflation=1,POWER(1+OFFSET(AF78,0,-1),Параметры!AF$36/360),1))</f>
        <v>1.0056541453874053</v>
      </c>
      <c r="AG82" s="175">
        <f ca="1">IF(AG$2=1,1,IF(Prj_Inflation=1,POWER(1+OFFSET(AG78,0,-1),Параметры!AG$36/360),1))</f>
        <v>1.0056541453874053</v>
      </c>
      <c r="AH82" s="175">
        <f ca="1">IF(AH$2=1,1,IF(Prj_Inflation=1,POWER(1+OFFSET(AH78,0,-1),Параметры!AH$36/360),1))</f>
        <v>1.0056541453874053</v>
      </c>
      <c r="AI82" s="175">
        <f ca="1">IF(AI$2=1,1,IF(Prj_Inflation=1,POWER(1+OFFSET(AI78,0,-1),Параметры!AI$36/360),1))</f>
        <v>1.0056541453874053</v>
      </c>
      <c r="AJ82" s="175">
        <f ca="1">IF(AJ$2=1,1,IF(Prj_Inflation=1,POWER(1+OFFSET(AJ78,0,-1),Параметры!AJ$36/360),1))</f>
        <v>1.0056541453874053</v>
      </c>
      <c r="AK82" s="175">
        <f ca="1">IF(AK$2=1,1,IF(Prj_Inflation=1,POWER(1+OFFSET(AK78,0,-1),Параметры!AK$36/360),1))</f>
        <v>1.0056541453874053</v>
      </c>
      <c r="AL82" s="175">
        <f ca="1">IF(AL$2=1,1,IF(Prj_Inflation=1,POWER(1+OFFSET(AL78,0,-1),Параметры!AL$36/360),1))</f>
        <v>1.0056541453874053</v>
      </c>
      <c r="AM82" s="175">
        <f ca="1">IF(AM$2=1,1,IF(Prj_Inflation=1,POWER(1+OFFSET(AM78,0,-1),Параметры!AM$36/360),1))</f>
        <v>1.0056541453874053</v>
      </c>
      <c r="AN82" s="175">
        <f ca="1">IF(AN$2=1,1,IF(Prj_Inflation=1,POWER(1+OFFSET(AN78,0,-1),Параметры!AN$36/360),1))</f>
        <v>1.0056541453874053</v>
      </c>
      <c r="AO82" s="175">
        <f ca="1">IF(AO$2=1,1,IF(Prj_Inflation=1,POWER(1+OFFSET(AO78,0,-1),Параметры!AO$36/360),1))</f>
        <v>1.0056541453874053</v>
      </c>
      <c r="AP82" s="175">
        <f ca="1">IF(AP$2=1,1,IF(Prj_Inflation=1,POWER(1+OFFSET(AP78,0,-1),Параметры!AP$36/360),1))</f>
        <v>1.0056541453874053</v>
      </c>
      <c r="AQ82" s="175">
        <f ca="1">IF(AQ$2=1,1,IF(Prj_Inflation=1,POWER(1+OFFSET(AQ78,0,-1),Параметры!AQ$36/360),1))</f>
        <v>1.0056541453874053</v>
      </c>
      <c r="AR82" s="175">
        <f ca="1">IF(AR$2=1,1,IF(Prj_Inflation=1,POWER(1+OFFSET(AR78,0,-1),Параметры!AR$36/360),1))</f>
        <v>1.0056541453874053</v>
      </c>
      <c r="AS82" s="175">
        <f ca="1">IF(AS$2=1,1,IF(Prj_Inflation=1,POWER(1+OFFSET(AS78,0,-1),Параметры!AS$36/360),1))</f>
        <v>1.0056541453874053</v>
      </c>
      <c r="AT82" s="175">
        <f ca="1">IF(AT$2=1,1,IF(Prj_Inflation=1,POWER(1+OFFSET(AT78,0,-1),Параметры!AT$36/360),1))</f>
        <v>1.0056541453874053</v>
      </c>
      <c r="AU82" s="175">
        <f ca="1">IF(AU$2=1,1,IF(Prj_Inflation=1,POWER(1+OFFSET(AU78,0,-1),Параметры!AU$36/360),1))</f>
        <v>1.0056541453874053</v>
      </c>
      <c r="AV82" s="175">
        <f ca="1">IF(AV$2=1,1,IF(Prj_Inflation=1,POWER(1+OFFSET(AV78,0,-1),Параметры!AV$36/360),1))</f>
        <v>1.0056541453874053</v>
      </c>
      <c r="AW82" s="175">
        <f ca="1">IF(AW$2=1,1,IF(Prj_Inflation=1,POWER(1+OFFSET(AW78,0,-1),Параметры!AW$36/360),1))</f>
        <v>1.0056541453874053</v>
      </c>
      <c r="AX82" s="175">
        <f ca="1">IF(AX$2=1,1,IF(Prj_Inflation=1,POWER(1+OFFSET(AX78,0,-1),Параметры!AX$36/360),1))</f>
        <v>1.0056541453874053</v>
      </c>
      <c r="AY82" s="175">
        <f ca="1">IF(AY$2=1,1,IF(Prj_Inflation=1,POWER(1+OFFSET(AY78,0,-1),Параметры!AY$36/360),1))</f>
        <v>1.0056541453874053</v>
      </c>
      <c r="AZ82" s="175">
        <f ca="1">IF(AZ$2=1,1,IF(Prj_Inflation=1,POWER(1+OFFSET(AZ78,0,-1),Параметры!AZ$36/360),1))</f>
        <v>1.0056541453874053</v>
      </c>
      <c r="BA82" s="175">
        <f ca="1">IF(BA$2=1,1,IF(Prj_Inflation=1,POWER(1+OFFSET(BA78,0,-1),Параметры!BA$36/360),1))</f>
        <v>1.0056541453874053</v>
      </c>
      <c r="BB82" s="175">
        <f ca="1">IF(BB$2=1,1,IF(Prj_Inflation=1,POWER(1+OFFSET(BB78,0,-1),Параметры!BB$36/360),1))</f>
        <v>1.0056541453874053</v>
      </c>
      <c r="BC82" s="175">
        <f ca="1">IF(BC$2=1,1,IF(Prj_Inflation=1,POWER(1+OFFSET(BC78,0,-1),Параметры!BC$36/360),1))</f>
        <v>1.0056541453874053</v>
      </c>
      <c r="BD82" s="175">
        <f ca="1">IF(BD$2=1,1,IF(Prj_Inflation=1,POWER(1+OFFSET(BD78,0,-1),Параметры!BD$36/360),1))</f>
        <v>1.0056541453874053</v>
      </c>
      <c r="BE82" s="175">
        <f ca="1">IF(BE$2=1,1,IF(Prj_Inflation=1,POWER(1+OFFSET(BE78,0,-1),Параметры!BE$36/360),1))</f>
        <v>1.0056541453874053</v>
      </c>
      <c r="BF82" s="175">
        <f ca="1">IF(BF$2=1,1,IF(Prj_Inflation=1,POWER(1+OFFSET(BF78,0,-1),Параметры!BF$36/360),1))</f>
        <v>1.0056541453874053</v>
      </c>
      <c r="BG82" s="175">
        <f ca="1">IF(BG$2=1,1,IF(Prj_Inflation=1,POWER(1+OFFSET(BG78,0,-1),Параметры!BG$36/360),1))</f>
        <v>1.0056541453874053</v>
      </c>
      <c r="BH82" s="175">
        <f ca="1">IF(BH$2=1,1,IF(Prj_Inflation=1,POWER(1+OFFSET(BH78,0,-1),Параметры!BH$36/360),1))</f>
        <v>1.0056541453874053</v>
      </c>
      <c r="BI82" s="175">
        <f ca="1">IF(BI$2=1,1,IF(Prj_Inflation=1,POWER(1+OFFSET(BI78,0,-1),Параметры!BI$36/360),1))</f>
        <v>1.0056541453874053</v>
      </c>
      <c r="BJ82" s="175">
        <f ca="1">IF(BJ$2=1,1,IF(Prj_Inflation=1,POWER(1+OFFSET(BJ78,0,-1),Параметры!BJ$36/360),1))</f>
        <v>1.0056541453874053</v>
      </c>
      <c r="BK82" s="175">
        <f ca="1">IF(BK$2=1,1,IF(Prj_Inflation=1,POWER(1+OFFSET(BK78,0,-1),Параметры!BK$36/360),1))</f>
        <v>1.0056541453874053</v>
      </c>
      <c r="BL82" s="175">
        <f ca="1">IF(BL$2=1,1,IF(Prj_Inflation=1,POWER(1+OFFSET(BL78,0,-1),Параметры!BL$36/360),1))</f>
        <v>1.0056541453874053</v>
      </c>
      <c r="BM82" s="175">
        <f ca="1">IF(BM$2=1,1,IF(Prj_Inflation=1,POWER(1+OFFSET(BM78,0,-1),Параметры!BM$36/360),1))</f>
        <v>1.0056541453874053</v>
      </c>
      <c r="BN82" s="175">
        <f ca="1">IF(BN$2=1,1,IF(Prj_Inflation=1,POWER(1+OFFSET(BN78,0,-1),Параметры!BN$36/360),1))</f>
        <v>1.0056541453874053</v>
      </c>
      <c r="BO82" s="175">
        <f ca="1">IF(BO$2=1,1,IF(Prj_Inflation=1,POWER(1+OFFSET(BO78,0,-1),Параметры!BO$36/360),1))</f>
        <v>1.0056541453874053</v>
      </c>
      <c r="BP82" s="175">
        <f ca="1">IF(BP$2=1,1,IF(Prj_Inflation=1,POWER(1+OFFSET(BP78,0,-1),Параметры!BP$36/360),1))</f>
        <v>1.0056541453874053</v>
      </c>
      <c r="BQ82" s="175">
        <f ca="1">IF(BQ$2=1,1,IF(Prj_Inflation=1,POWER(1+OFFSET(BQ78,0,-1),Параметры!BQ$36/360),1))</f>
        <v>1.0056541453874053</v>
      </c>
      <c r="BR82" s="175">
        <f ca="1">IF(BR$2=1,1,IF(Prj_Inflation=1,POWER(1+OFFSET(BR78,0,-1),Параметры!BR$36/360),1))</f>
        <v>1.0056541453874053</v>
      </c>
      <c r="BS82" s="175">
        <f ca="1">IF(BS$2=1,1,IF(Prj_Inflation=1,POWER(1+OFFSET(BS78,0,-1),Параметры!BS$36/360),1))</f>
        <v>1.0056541453874053</v>
      </c>
      <c r="BT82" s="175">
        <f ca="1">IF(BT$2=1,1,IF(Prj_Inflation=1,POWER(1+OFFSET(BT78,0,-1),Параметры!BT$36/360),1))</f>
        <v>1.0056541453874053</v>
      </c>
      <c r="BU82" s="175">
        <f ca="1">IF(BU$2=1,1,IF(Prj_Inflation=1,POWER(1+OFFSET(BU78,0,-1),Параметры!BU$36/360),1))</f>
        <v>1.0056541453874053</v>
      </c>
      <c r="BV82" s="175">
        <f ca="1">IF(BV$2=1,1,IF(Prj_Inflation=1,POWER(1+OFFSET(BV78,0,-1),Параметры!BV$36/360),1))</f>
        <v>1.0056541453874053</v>
      </c>
      <c r="BW82" s="175">
        <f ca="1">IF(BW$2=1,1,IF(Prj_Inflation=1,POWER(1+OFFSET(BW78,0,-1),Параметры!BW$36/360),1))</f>
        <v>1.0056541453874053</v>
      </c>
      <c r="BX82" s="175">
        <f ca="1">IF(BX$2=1,1,IF(Prj_Inflation=1,POWER(1+OFFSET(BX78,0,-1),Параметры!BX$36/360),1))</f>
        <v>1.0056541453874053</v>
      </c>
      <c r="BY82" s="175">
        <f ca="1">IF(BY$2=1,1,IF(Prj_Inflation=1,POWER(1+OFFSET(BY78,0,-1),Параметры!BY$36/360),1))</f>
        <v>1.0056541453874053</v>
      </c>
      <c r="BZ82" s="175">
        <f ca="1">IF(BZ$2=1,1,IF(Prj_Inflation=1,POWER(1+OFFSET(BZ78,0,-1),Параметры!BZ$36/360),1))</f>
        <v>1.0056541453874053</v>
      </c>
      <c r="CA82" s="175">
        <f ca="1">IF(CA$2=1,1,IF(Prj_Inflation=1,POWER(1+OFFSET(CA78,0,-1),Параметры!CA$36/360),1))</f>
        <v>1.0056541453874053</v>
      </c>
      <c r="CB82" s="175">
        <f ca="1">IF(CB$2=1,1,IF(Prj_Inflation=1,POWER(1+OFFSET(CB78,0,-1),Параметры!CB$36/360),1))</f>
        <v>1.0056541453874053</v>
      </c>
      <c r="CC82" s="175">
        <f ca="1">IF(CC$2=1,1,IF(Prj_Inflation=1,POWER(1+OFFSET(CC78,0,-1),Параметры!CC$36/360),1))</f>
        <v>1.0056541453874053</v>
      </c>
      <c r="CD82" s="175">
        <f ca="1">IF(CD$2=1,1,IF(Prj_Inflation=1,POWER(1+OFFSET(CD78,0,-1),Параметры!CD$36/360),1))</f>
        <v>1.0056541453874053</v>
      </c>
      <c r="CE82" s="175">
        <f ca="1">IF(CE$2=1,1,IF(Prj_Inflation=1,POWER(1+OFFSET(CE78,0,-1),Параметры!CE$36/360),1))</f>
        <v>1.0056541453874053</v>
      </c>
      <c r="CF82" s="175">
        <f ca="1">IF(CF$2=1,1,IF(Prj_Inflation=1,POWER(1+OFFSET(CF78,0,-1),Параметры!CF$36/360),1))</f>
        <v>1.0056541453874053</v>
      </c>
      <c r="CG82" s="175">
        <f ca="1">IF(CG$2=1,1,IF(Prj_Inflation=1,POWER(1+OFFSET(CG78,0,-1),Параметры!CG$36/360),1))</f>
        <v>1.0056541453874053</v>
      </c>
      <c r="CH82" s="175">
        <f ca="1">IF(CH$2=1,1,IF(Prj_Inflation=1,POWER(1+OFFSET(CH78,0,-1),Параметры!CH$36/360),1))</f>
        <v>1.0056541453874053</v>
      </c>
      <c r="CI82" s="175">
        <f ca="1">IF(CI$2=1,1,IF(Prj_Inflation=1,POWER(1+OFFSET(CI78,0,-1),Параметры!CI$36/360),1))</f>
        <v>1.0056541453874053</v>
      </c>
      <c r="CJ82" s="175">
        <f ca="1">IF(CJ$2=1,1,IF(Prj_Inflation=1,POWER(1+OFFSET(CJ78,0,-1),Параметры!CJ$36/360),1))</f>
        <v>1.0056541453874053</v>
      </c>
      <c r="CK82" s="175">
        <f ca="1">IF(CK$2=1,1,IF(Prj_Inflation=1,POWER(1+OFFSET(CK78,0,-1),Параметры!CK$36/360),1))</f>
        <v>1.0056541453874053</v>
      </c>
      <c r="CL82" s="175">
        <f ca="1">IF(CL$2=1,1,IF(Prj_Inflation=1,POWER(1+OFFSET(CL78,0,-1),Параметры!CL$36/360),1))</f>
        <v>1.0056541453874053</v>
      </c>
      <c r="CM82" s="175">
        <f ca="1">IF(CM$2=1,1,IF(Prj_Inflation=1,POWER(1+OFFSET(CM78,0,-1),Параметры!CM$36/360),1))</f>
        <v>1.0056541453874053</v>
      </c>
      <c r="CN82" s="175">
        <f ca="1">IF(CN$2=1,1,IF(Prj_Inflation=1,POWER(1+OFFSET(CN78,0,-1),Параметры!CN$36/360),1))</f>
        <v>1.0056541453874053</v>
      </c>
      <c r="CO82" s="175">
        <f ca="1">IF(CO$2=1,1,IF(Prj_Inflation=1,POWER(1+OFFSET(CO78,0,-1),Параметры!CO$36/360),1))</f>
        <v>1.0056541453874053</v>
      </c>
      <c r="CP82" s="175">
        <f ca="1">IF(CP$2=1,1,IF(Prj_Inflation=1,POWER(1+OFFSET(CP78,0,-1),Параметры!CP$36/360),1))</f>
        <v>1.0056541453874053</v>
      </c>
      <c r="CQ82" s="175">
        <f ca="1">IF(CQ$2=1,1,IF(Prj_Inflation=1,POWER(1+OFFSET(CQ78,0,-1),Параметры!CQ$36/360),1))</f>
        <v>1.0056541453874053</v>
      </c>
      <c r="CR82" s="175">
        <f ca="1">IF(CR$2=1,1,IF(Prj_Inflation=1,POWER(1+OFFSET(CR78,0,-1),Параметры!CR$36/360),1))</f>
        <v>1.0056541453874053</v>
      </c>
      <c r="CS82" s="175">
        <f ca="1">IF(CS$2=1,1,IF(Prj_Inflation=1,POWER(1+OFFSET(CS78,0,-1),Параметры!CS$36/360),1))</f>
        <v>1.0056541453874053</v>
      </c>
      <c r="CT82" s="175">
        <f ca="1">IF(CT$2=1,1,IF(Prj_Inflation=1,POWER(1+OFFSET(CT78,0,-1),Параметры!CT$36/360),1))</f>
        <v>1.0056541453874053</v>
      </c>
      <c r="CU82" s="175">
        <f ca="1">IF(CU$2=1,1,IF(Prj_Inflation=1,POWER(1+OFFSET(CU78,0,-1),Параметры!CU$36/360),1))</f>
        <v>1.0056541453874053</v>
      </c>
      <c r="CV82" s="175">
        <f ca="1">IF(CV$2=1,1,IF(Prj_Inflation=1,POWER(1+OFFSET(CV78,0,-1),Параметры!CV$36/360),1))</f>
        <v>1.0056541453874053</v>
      </c>
      <c r="CW82" s="175">
        <f ca="1">IF(CW$2=1,1,IF(Prj_Inflation=1,POWER(1+OFFSET(CW78,0,-1),Параметры!CW$36/360),1))</f>
        <v>1.0056541453874053</v>
      </c>
      <c r="CX82" s="175">
        <f ca="1">IF(CX$2=1,1,IF(Prj_Inflation=1,POWER(1+OFFSET(CX78,0,-1),Параметры!CX$36/360),1))</f>
        <v>1.0056541453874053</v>
      </c>
      <c r="CY82" s="175">
        <f ca="1">IF(CY$2=1,1,IF(Prj_Inflation=1,POWER(1+OFFSET(CY78,0,-1),Параметры!CY$36/360),1))</f>
        <v>1.0056541453874053</v>
      </c>
      <c r="CZ82" s="175">
        <f ca="1">IF(CZ$2=1,1,IF(Prj_Inflation=1,POWER(1+OFFSET(CZ78,0,-1),Параметры!CZ$36/360),1))</f>
        <v>1.0056541453874053</v>
      </c>
      <c r="DA82" s="175">
        <f ca="1">IF(DA$2=1,1,IF(Prj_Inflation=1,POWER(1+OFFSET(DA78,0,-1),Параметры!DA$36/360),1))</f>
        <v>1.0056541453874053</v>
      </c>
      <c r="DB82" s="175">
        <f ca="1">IF(DB$2=1,1,IF(Prj_Inflation=1,POWER(1+OFFSET(DB78,0,-1),Параметры!DB$36/360),1))</f>
        <v>1.0056541453874053</v>
      </c>
      <c r="DC82" s="175">
        <f ca="1">IF(DC$2=1,1,IF(Prj_Inflation=1,POWER(1+OFFSET(DC78,0,-1),Параметры!DC$36/360),1))</f>
        <v>1.0056541453874053</v>
      </c>
      <c r="DD82" s="175">
        <f ca="1">IF(DD$2=1,1,IF(Prj_Inflation=1,POWER(1+OFFSET(DD78,0,-1),Параметры!DD$36/360),1))</f>
        <v>1.0056541453874053</v>
      </c>
      <c r="DE82" s="175">
        <f ca="1">IF(DE$2=1,1,IF(Prj_Inflation=1,POWER(1+OFFSET(DE78,0,-1),Параметры!DE$36/360),1))</f>
        <v>1.0056541453874053</v>
      </c>
      <c r="DF82" s="175">
        <f ca="1">IF(DF$2=1,1,IF(Prj_Inflation=1,POWER(1+OFFSET(DF78,0,-1),Параметры!DF$36/360),1))</f>
        <v>1.0056541453874053</v>
      </c>
      <c r="DG82" s="175">
        <f ca="1">IF(DG$2=1,1,IF(Prj_Inflation=1,POWER(1+OFFSET(DG78,0,-1),Параметры!DG$36/360),1))</f>
        <v>1.0056541453874053</v>
      </c>
      <c r="DH82" s="175">
        <f ca="1">IF(DH$2=1,1,IF(Prj_Inflation=1,POWER(1+OFFSET(DH78,0,-1),Параметры!DH$36/360),1))</f>
        <v>1.0056541453874053</v>
      </c>
      <c r="DI82" s="175">
        <f ca="1">IF(DI$2=1,1,IF(Prj_Inflation=1,POWER(1+OFFSET(DI78,0,-1),Параметры!DI$36/360),1))</f>
        <v>1.0056541453874053</v>
      </c>
      <c r="DJ82" s="175">
        <f ca="1">IF(DJ$2=1,1,IF(Prj_Inflation=1,POWER(1+OFFSET(DJ78,0,-1),Параметры!DJ$36/360),1))</f>
        <v>1.0056541453874053</v>
      </c>
      <c r="DK82" s="175">
        <f ca="1">IF(DK$2=1,1,IF(Prj_Inflation=1,POWER(1+OFFSET(DK78,0,-1),Параметры!DK$36/360),1))</f>
        <v>1.0056541453874053</v>
      </c>
      <c r="DL82" s="175">
        <f ca="1">IF(DL$2=1,1,IF(Prj_Inflation=1,POWER(1+OFFSET(DL78,0,-1),Параметры!DL$36/360),1))</f>
        <v>1.0056541453874053</v>
      </c>
      <c r="DM82" s="175">
        <f ca="1">IF(DM$2=1,1,IF(Prj_Inflation=1,POWER(1+OFFSET(DM78,0,-1),Параметры!DM$36/360),1))</f>
        <v>1.0056541453874053</v>
      </c>
      <c r="DN82" s="175">
        <f ca="1">IF(DN$2=1,1,IF(Prj_Inflation=1,POWER(1+OFFSET(DN78,0,-1),Параметры!DN$36/360),1))</f>
        <v>1.0056541453874053</v>
      </c>
      <c r="DO82" s="175">
        <f ca="1">IF(DO$2=1,1,IF(Prj_Inflation=1,POWER(1+OFFSET(DO78,0,-1),Параметры!DO$36/360),1))</f>
        <v>1.0056541453874053</v>
      </c>
      <c r="DP82" s="175">
        <f ca="1">IF(DP$2=1,1,IF(Prj_Inflation=1,POWER(1+OFFSET(DP78,0,-1),Параметры!DP$36/360),1))</f>
        <v>1.0056541453874053</v>
      </c>
      <c r="DQ82" s="175">
        <f ca="1">IF(DQ$2=1,1,IF(Prj_Inflation=1,POWER(1+OFFSET(DQ78,0,-1),Параметры!DQ$36/360),1))</f>
        <v>1.0056541453874053</v>
      </c>
      <c r="DR82" s="175">
        <f ca="1">IF(DR$2=1,1,IF(Prj_Inflation=1,POWER(1+OFFSET(DR78,0,-1),Параметры!DR$36/360),1))</f>
        <v>1.0056541453874053</v>
      </c>
      <c r="DS82" s="175">
        <f ca="1">IF(DS$2=1,1,IF(Prj_Inflation=1,POWER(1+OFFSET(DS78,0,-1),Параметры!DS$36/360),1))</f>
        <v>1.0056541453874053</v>
      </c>
      <c r="DT82" s="175">
        <f ca="1">IF(DT$2=1,1,IF(Prj_Inflation=1,POWER(1+OFFSET(DT78,0,-1),Параметры!DT$36/360),1))</f>
        <v>1.0056541453874053</v>
      </c>
      <c r="DU82" s="175">
        <f ca="1">IF(DU$2=1,1,IF(Prj_Inflation=1,POWER(1+OFFSET(DU78,0,-1),Параметры!DU$36/360),1))</f>
        <v>1.0056541453874053</v>
      </c>
      <c r="DV82" s="175">
        <f ca="1">IF(DV$2=1,1,IF(Prj_Inflation=1,POWER(1+OFFSET(DV78,0,-1),Параметры!DV$36/360),1))</f>
        <v>1.0056541453874053</v>
      </c>
      <c r="DW82" s="175"/>
      <c r="DX82" s="170"/>
    </row>
    <row r="83" spans="1:128" hidden="1" outlineLevel="1" x14ac:dyDescent="0.2">
      <c r="A83" s="168" t="str">
        <f ca="1">Language!A$1476</f>
        <v>индексировать в начале года</v>
      </c>
      <c r="B83" s="306">
        <v>0</v>
      </c>
      <c r="C83" s="147" t="str">
        <f ca="1">IF(B83=1,Language!$A$1465,Language!$A$1466)</f>
        <v>Нет</v>
      </c>
      <c r="D83" s="158"/>
      <c r="F83" s="6" t="s">
        <v>3328</v>
      </c>
      <c r="G83" s="176" t="str">
        <f ca="1">IF(Prj_Inflation=1,IF($B83=1,IF(G$2=1,1,IF(Параметры!G$35=1,1+OFFSET(G78,0,-1),1)),"-"),1)</f>
        <v>-</v>
      </c>
      <c r="H83" s="176" t="str">
        <f ca="1">IF(Prj_Inflation=1,IF($B83=1,IF(H$2=1,1,IF(Параметры!H$35=1,1+OFFSET(H78,0,-1),1)),"-"),1)</f>
        <v>-</v>
      </c>
      <c r="I83" s="176" t="str">
        <f ca="1">IF(Prj_Inflation=1,IF($B83=1,IF(I$2=1,1,IF(Параметры!I$35=1,1+OFFSET(I78,0,-1),1)),"-"),1)</f>
        <v>-</v>
      </c>
      <c r="J83" s="176" t="str">
        <f ca="1">IF(Prj_Inflation=1,IF($B83=1,IF(J$2=1,1,IF(Параметры!J$35=1,1+OFFSET(J78,0,-1),1)),"-"),1)</f>
        <v>-</v>
      </c>
      <c r="K83" s="176" t="str">
        <f ca="1">IF(Prj_Inflation=1,IF($B83=1,IF(K$2=1,1,IF(Параметры!K$35=1,1+OFFSET(K78,0,-1),1)),"-"),1)</f>
        <v>-</v>
      </c>
      <c r="L83" s="176" t="str">
        <f ca="1">IF(Prj_Inflation=1,IF($B83=1,IF(L$2=1,1,IF(Параметры!L$35=1,1+OFFSET(L78,0,-1),1)),"-"),1)</f>
        <v>-</v>
      </c>
      <c r="M83" s="176" t="str">
        <f ca="1">IF(Prj_Inflation=1,IF($B83=1,IF(M$2=1,1,IF(Параметры!M$35=1,1+OFFSET(M78,0,-1),1)),"-"),1)</f>
        <v>-</v>
      </c>
      <c r="N83" s="176" t="str">
        <f ca="1">IF(Prj_Inflation=1,IF($B83=1,IF(N$2=1,1,IF(Параметры!N$35=1,1+OFFSET(N78,0,-1),1)),"-"),1)</f>
        <v>-</v>
      </c>
      <c r="O83" s="176" t="str">
        <f ca="1">IF(Prj_Inflation=1,IF($B83=1,IF(O$2=1,1,IF(Параметры!O$35=1,1+OFFSET(O78,0,-1),1)),"-"),1)</f>
        <v>-</v>
      </c>
      <c r="P83" s="176" t="str">
        <f ca="1">IF(Prj_Inflation=1,IF($B83=1,IF(P$2=1,1,IF(Параметры!P$35=1,1+OFFSET(P78,0,-1),1)),"-"),1)</f>
        <v>-</v>
      </c>
      <c r="Q83" s="176" t="str">
        <f ca="1">IF(Prj_Inflation=1,IF($B83=1,IF(Q$2=1,1,IF(Параметры!Q$35=1,1+OFFSET(Q78,0,-1),1)),"-"),1)</f>
        <v>-</v>
      </c>
      <c r="R83" s="176" t="str">
        <f ca="1">IF(Prj_Inflation=1,IF($B83=1,IF(R$2=1,1,IF(Параметры!R$35=1,1+OFFSET(R78,0,-1),1)),"-"),1)</f>
        <v>-</v>
      </c>
      <c r="S83" s="176" t="str">
        <f ca="1">IF(Prj_Inflation=1,IF($B83=1,IF(S$2=1,1,IF(Параметры!S$35=1,1+OFFSET(S78,0,-1),1)),"-"),1)</f>
        <v>-</v>
      </c>
      <c r="T83" s="176" t="str">
        <f ca="1">IF(Prj_Inflation=1,IF($B83=1,IF(T$2=1,1,IF(Параметры!T$35=1,1+OFFSET(T78,0,-1),1)),"-"),1)</f>
        <v>-</v>
      </c>
      <c r="U83" s="176" t="str">
        <f ca="1">IF(Prj_Inflation=1,IF($B83=1,IF(U$2=1,1,IF(Параметры!U$35=1,1+OFFSET(U78,0,-1),1)),"-"),1)</f>
        <v>-</v>
      </c>
      <c r="V83" s="176" t="str">
        <f ca="1">IF(Prj_Inflation=1,IF($B83=1,IF(V$2=1,1,IF(Параметры!V$35=1,1+OFFSET(V78,0,-1),1)),"-"),1)</f>
        <v>-</v>
      </c>
      <c r="W83" s="176" t="str">
        <f ca="1">IF(Prj_Inflation=1,IF($B83=1,IF(W$2=1,1,IF(Параметры!W$35=1,1+OFFSET(W78,0,-1),1)),"-"),1)</f>
        <v>-</v>
      </c>
      <c r="X83" s="176" t="str">
        <f ca="1">IF(Prj_Inflation=1,IF($B83=1,IF(X$2=1,1,IF(Параметры!X$35=1,1+OFFSET(X78,0,-1),1)),"-"),1)</f>
        <v>-</v>
      </c>
      <c r="Y83" s="176" t="str">
        <f ca="1">IF(Prj_Inflation=1,IF($B83=1,IF(Y$2=1,1,IF(Параметры!Y$35=1,1+OFFSET(Y78,0,-1),1)),"-"),1)</f>
        <v>-</v>
      </c>
      <c r="Z83" s="176" t="str">
        <f ca="1">IF(Prj_Inflation=1,IF($B83=1,IF(Z$2=1,1,IF(Параметры!Z$35=1,1+OFFSET(Z78,0,-1),1)),"-"),1)</f>
        <v>-</v>
      </c>
      <c r="AA83" s="176" t="str">
        <f ca="1">IF(Prj_Inflation=1,IF($B83=1,IF(AA$2=1,1,IF(Параметры!AA$35=1,1+OFFSET(AA78,0,-1),1)),"-"),1)</f>
        <v>-</v>
      </c>
      <c r="AB83" s="176" t="str">
        <f ca="1">IF(Prj_Inflation=1,IF($B83=1,IF(AB$2=1,1,IF(Параметры!AB$35=1,1+OFFSET(AB78,0,-1),1)),"-"),1)</f>
        <v>-</v>
      </c>
      <c r="AC83" s="176" t="str">
        <f ca="1">IF(Prj_Inflation=1,IF($B83=1,IF(AC$2=1,1,IF(Параметры!AC$35=1,1+OFFSET(AC78,0,-1),1)),"-"),1)</f>
        <v>-</v>
      </c>
      <c r="AD83" s="176" t="str">
        <f ca="1">IF(Prj_Inflation=1,IF($B83=1,IF(AD$2=1,1,IF(Параметры!AD$35=1,1+OFFSET(AD78,0,-1),1)),"-"),1)</f>
        <v>-</v>
      </c>
      <c r="AE83" s="176" t="str">
        <f ca="1">IF(Prj_Inflation=1,IF($B83=1,IF(AE$2=1,1,IF(Параметры!AE$35=1,1+OFFSET(AE78,0,-1),1)),"-"),1)</f>
        <v>-</v>
      </c>
      <c r="AF83" s="176" t="str">
        <f ca="1">IF(Prj_Inflation=1,IF($B83=1,IF(AF$2=1,1,IF(Параметры!AF$35=1,1+OFFSET(AF78,0,-1),1)),"-"),1)</f>
        <v>-</v>
      </c>
      <c r="AG83" s="176" t="str">
        <f ca="1">IF(Prj_Inflation=1,IF($B83=1,IF(AG$2=1,1,IF(Параметры!AG$35=1,1+OFFSET(AG78,0,-1),1)),"-"),1)</f>
        <v>-</v>
      </c>
      <c r="AH83" s="176" t="str">
        <f ca="1">IF(Prj_Inflation=1,IF($B83=1,IF(AH$2=1,1,IF(Параметры!AH$35=1,1+OFFSET(AH78,0,-1),1)),"-"),1)</f>
        <v>-</v>
      </c>
      <c r="AI83" s="176" t="str">
        <f ca="1">IF(Prj_Inflation=1,IF($B83=1,IF(AI$2=1,1,IF(Параметры!AI$35=1,1+OFFSET(AI78,0,-1),1)),"-"),1)</f>
        <v>-</v>
      </c>
      <c r="AJ83" s="176" t="str">
        <f ca="1">IF(Prj_Inflation=1,IF($B83=1,IF(AJ$2=1,1,IF(Параметры!AJ$35=1,1+OFFSET(AJ78,0,-1),1)),"-"),1)</f>
        <v>-</v>
      </c>
      <c r="AK83" s="176" t="str">
        <f ca="1">IF(Prj_Inflation=1,IF($B83=1,IF(AK$2=1,1,IF(Параметры!AK$35=1,1+OFFSET(AK78,0,-1),1)),"-"),1)</f>
        <v>-</v>
      </c>
      <c r="AL83" s="176" t="str">
        <f ca="1">IF(Prj_Inflation=1,IF($B83=1,IF(AL$2=1,1,IF(Параметры!AL$35=1,1+OFFSET(AL78,0,-1),1)),"-"),1)</f>
        <v>-</v>
      </c>
      <c r="AM83" s="176" t="str">
        <f ca="1">IF(Prj_Inflation=1,IF($B83=1,IF(AM$2=1,1,IF(Параметры!AM$35=1,1+OFFSET(AM78,0,-1),1)),"-"),1)</f>
        <v>-</v>
      </c>
      <c r="AN83" s="176" t="str">
        <f ca="1">IF(Prj_Inflation=1,IF($B83=1,IF(AN$2=1,1,IF(Параметры!AN$35=1,1+OFFSET(AN78,0,-1),1)),"-"),1)</f>
        <v>-</v>
      </c>
      <c r="AO83" s="176" t="str">
        <f ca="1">IF(Prj_Inflation=1,IF($B83=1,IF(AO$2=1,1,IF(Параметры!AO$35=1,1+OFFSET(AO78,0,-1),1)),"-"),1)</f>
        <v>-</v>
      </c>
      <c r="AP83" s="176" t="str">
        <f ca="1">IF(Prj_Inflation=1,IF($B83=1,IF(AP$2=1,1,IF(Параметры!AP$35=1,1+OFFSET(AP78,0,-1),1)),"-"),1)</f>
        <v>-</v>
      </c>
      <c r="AQ83" s="176" t="str">
        <f ca="1">IF(Prj_Inflation=1,IF($B83=1,IF(AQ$2=1,1,IF(Параметры!AQ$35=1,1+OFFSET(AQ78,0,-1),1)),"-"),1)</f>
        <v>-</v>
      </c>
      <c r="AR83" s="176" t="str">
        <f ca="1">IF(Prj_Inflation=1,IF($B83=1,IF(AR$2=1,1,IF(Параметры!AR$35=1,1+OFFSET(AR78,0,-1),1)),"-"),1)</f>
        <v>-</v>
      </c>
      <c r="AS83" s="176" t="str">
        <f ca="1">IF(Prj_Inflation=1,IF($B83=1,IF(AS$2=1,1,IF(Параметры!AS$35=1,1+OFFSET(AS78,0,-1),1)),"-"),1)</f>
        <v>-</v>
      </c>
      <c r="AT83" s="176" t="str">
        <f ca="1">IF(Prj_Inflation=1,IF($B83=1,IF(AT$2=1,1,IF(Параметры!AT$35=1,1+OFFSET(AT78,0,-1),1)),"-"),1)</f>
        <v>-</v>
      </c>
      <c r="AU83" s="176" t="str">
        <f ca="1">IF(Prj_Inflation=1,IF($B83=1,IF(AU$2=1,1,IF(Параметры!AU$35=1,1+OFFSET(AU78,0,-1),1)),"-"),1)</f>
        <v>-</v>
      </c>
      <c r="AV83" s="176" t="str">
        <f ca="1">IF(Prj_Inflation=1,IF($B83=1,IF(AV$2=1,1,IF(Параметры!AV$35=1,1+OFFSET(AV78,0,-1),1)),"-"),1)</f>
        <v>-</v>
      </c>
      <c r="AW83" s="176" t="str">
        <f ca="1">IF(Prj_Inflation=1,IF($B83=1,IF(AW$2=1,1,IF(Параметры!AW$35=1,1+OFFSET(AW78,0,-1),1)),"-"),1)</f>
        <v>-</v>
      </c>
      <c r="AX83" s="176" t="str">
        <f ca="1">IF(Prj_Inflation=1,IF($B83=1,IF(AX$2=1,1,IF(Параметры!AX$35=1,1+OFFSET(AX78,0,-1),1)),"-"),1)</f>
        <v>-</v>
      </c>
      <c r="AY83" s="176" t="str">
        <f ca="1">IF(Prj_Inflation=1,IF($B83=1,IF(AY$2=1,1,IF(Параметры!AY$35=1,1+OFFSET(AY78,0,-1),1)),"-"),1)</f>
        <v>-</v>
      </c>
      <c r="AZ83" s="176" t="str">
        <f ca="1">IF(Prj_Inflation=1,IF($B83=1,IF(AZ$2=1,1,IF(Параметры!AZ$35=1,1+OFFSET(AZ78,0,-1),1)),"-"),1)</f>
        <v>-</v>
      </c>
      <c r="BA83" s="176" t="str">
        <f ca="1">IF(Prj_Inflation=1,IF($B83=1,IF(BA$2=1,1,IF(Параметры!BA$35=1,1+OFFSET(BA78,0,-1),1)),"-"),1)</f>
        <v>-</v>
      </c>
      <c r="BB83" s="176" t="str">
        <f ca="1">IF(Prj_Inflation=1,IF($B83=1,IF(BB$2=1,1,IF(Параметры!BB$35=1,1+OFFSET(BB78,0,-1),1)),"-"),1)</f>
        <v>-</v>
      </c>
      <c r="BC83" s="176" t="str">
        <f ca="1">IF(Prj_Inflation=1,IF($B83=1,IF(BC$2=1,1,IF(Параметры!BC$35=1,1+OFFSET(BC78,0,-1),1)),"-"),1)</f>
        <v>-</v>
      </c>
      <c r="BD83" s="176" t="str">
        <f ca="1">IF(Prj_Inflation=1,IF($B83=1,IF(BD$2=1,1,IF(Параметры!BD$35=1,1+OFFSET(BD78,0,-1),1)),"-"),1)</f>
        <v>-</v>
      </c>
      <c r="BE83" s="176" t="str">
        <f ca="1">IF(Prj_Inflation=1,IF($B83=1,IF(BE$2=1,1,IF(Параметры!BE$35=1,1+OFFSET(BE78,0,-1),1)),"-"),1)</f>
        <v>-</v>
      </c>
      <c r="BF83" s="176" t="str">
        <f ca="1">IF(Prj_Inflation=1,IF($B83=1,IF(BF$2=1,1,IF(Параметры!BF$35=1,1+OFFSET(BF78,0,-1),1)),"-"),1)</f>
        <v>-</v>
      </c>
      <c r="BG83" s="176" t="str">
        <f ca="1">IF(Prj_Inflation=1,IF($B83=1,IF(BG$2=1,1,IF(Параметры!BG$35=1,1+OFFSET(BG78,0,-1),1)),"-"),1)</f>
        <v>-</v>
      </c>
      <c r="BH83" s="176" t="str">
        <f ca="1">IF(Prj_Inflation=1,IF($B83=1,IF(BH$2=1,1,IF(Параметры!BH$35=1,1+OFFSET(BH78,0,-1),1)),"-"),1)</f>
        <v>-</v>
      </c>
      <c r="BI83" s="176" t="str">
        <f ca="1">IF(Prj_Inflation=1,IF($B83=1,IF(BI$2=1,1,IF(Параметры!BI$35=1,1+OFFSET(BI78,0,-1),1)),"-"),1)</f>
        <v>-</v>
      </c>
      <c r="BJ83" s="176" t="str">
        <f ca="1">IF(Prj_Inflation=1,IF($B83=1,IF(BJ$2=1,1,IF(Параметры!BJ$35=1,1+OFFSET(BJ78,0,-1),1)),"-"),1)</f>
        <v>-</v>
      </c>
      <c r="BK83" s="176" t="str">
        <f ca="1">IF(Prj_Inflation=1,IF($B83=1,IF(BK$2=1,1,IF(Параметры!BK$35=1,1+OFFSET(BK78,0,-1),1)),"-"),1)</f>
        <v>-</v>
      </c>
      <c r="BL83" s="176" t="str">
        <f ca="1">IF(Prj_Inflation=1,IF($B83=1,IF(BL$2=1,1,IF(Параметры!BL$35=1,1+OFFSET(BL78,0,-1),1)),"-"),1)</f>
        <v>-</v>
      </c>
      <c r="BM83" s="176" t="str">
        <f ca="1">IF(Prj_Inflation=1,IF($B83=1,IF(BM$2=1,1,IF(Параметры!BM$35=1,1+OFFSET(BM78,0,-1),1)),"-"),1)</f>
        <v>-</v>
      </c>
      <c r="BN83" s="176" t="str">
        <f ca="1">IF(Prj_Inflation=1,IF($B83=1,IF(BN$2=1,1,IF(Параметры!BN$35=1,1+OFFSET(BN78,0,-1),1)),"-"),1)</f>
        <v>-</v>
      </c>
      <c r="BO83" s="176" t="str">
        <f ca="1">IF(Prj_Inflation=1,IF($B83=1,IF(BO$2=1,1,IF(Параметры!BO$35=1,1+OFFSET(BO78,0,-1),1)),"-"),1)</f>
        <v>-</v>
      </c>
      <c r="BP83" s="176" t="str">
        <f ca="1">IF(Prj_Inflation=1,IF($B83=1,IF(BP$2=1,1,IF(Параметры!BP$35=1,1+OFFSET(BP78,0,-1),1)),"-"),1)</f>
        <v>-</v>
      </c>
      <c r="BQ83" s="176" t="str">
        <f ca="1">IF(Prj_Inflation=1,IF($B83=1,IF(BQ$2=1,1,IF(Параметры!BQ$35=1,1+OFFSET(BQ78,0,-1),1)),"-"),1)</f>
        <v>-</v>
      </c>
      <c r="BR83" s="176" t="str">
        <f ca="1">IF(Prj_Inflation=1,IF($B83=1,IF(BR$2=1,1,IF(Параметры!BR$35=1,1+OFFSET(BR78,0,-1),1)),"-"),1)</f>
        <v>-</v>
      </c>
      <c r="BS83" s="176" t="str">
        <f ca="1">IF(Prj_Inflation=1,IF($B83=1,IF(BS$2=1,1,IF(Параметры!BS$35=1,1+OFFSET(BS78,0,-1),1)),"-"),1)</f>
        <v>-</v>
      </c>
      <c r="BT83" s="176" t="str">
        <f ca="1">IF(Prj_Inflation=1,IF($B83=1,IF(BT$2=1,1,IF(Параметры!BT$35=1,1+OFFSET(BT78,0,-1),1)),"-"),1)</f>
        <v>-</v>
      </c>
      <c r="BU83" s="176" t="str">
        <f ca="1">IF(Prj_Inflation=1,IF($B83=1,IF(BU$2=1,1,IF(Параметры!BU$35=1,1+OFFSET(BU78,0,-1),1)),"-"),1)</f>
        <v>-</v>
      </c>
      <c r="BV83" s="176" t="str">
        <f ca="1">IF(Prj_Inflation=1,IF($B83=1,IF(BV$2=1,1,IF(Параметры!BV$35=1,1+OFFSET(BV78,0,-1),1)),"-"),1)</f>
        <v>-</v>
      </c>
      <c r="BW83" s="176" t="str">
        <f ca="1">IF(Prj_Inflation=1,IF($B83=1,IF(BW$2=1,1,IF(Параметры!BW$35=1,1+OFFSET(BW78,0,-1),1)),"-"),1)</f>
        <v>-</v>
      </c>
      <c r="BX83" s="176" t="str">
        <f ca="1">IF(Prj_Inflation=1,IF($B83=1,IF(BX$2=1,1,IF(Параметры!BX$35=1,1+OFFSET(BX78,0,-1),1)),"-"),1)</f>
        <v>-</v>
      </c>
      <c r="BY83" s="176" t="str">
        <f ca="1">IF(Prj_Inflation=1,IF($B83=1,IF(BY$2=1,1,IF(Параметры!BY$35=1,1+OFFSET(BY78,0,-1),1)),"-"),1)</f>
        <v>-</v>
      </c>
      <c r="BZ83" s="176" t="str">
        <f ca="1">IF(Prj_Inflation=1,IF($B83=1,IF(BZ$2=1,1,IF(Параметры!BZ$35=1,1+OFFSET(BZ78,0,-1),1)),"-"),1)</f>
        <v>-</v>
      </c>
      <c r="CA83" s="176" t="str">
        <f ca="1">IF(Prj_Inflation=1,IF($B83=1,IF(CA$2=1,1,IF(Параметры!CA$35=1,1+OFFSET(CA78,0,-1),1)),"-"),1)</f>
        <v>-</v>
      </c>
      <c r="CB83" s="176" t="str">
        <f ca="1">IF(Prj_Inflation=1,IF($B83=1,IF(CB$2=1,1,IF(Параметры!CB$35=1,1+OFFSET(CB78,0,-1),1)),"-"),1)</f>
        <v>-</v>
      </c>
      <c r="CC83" s="176" t="str">
        <f ca="1">IF(Prj_Inflation=1,IF($B83=1,IF(CC$2=1,1,IF(Параметры!CC$35=1,1+OFFSET(CC78,0,-1),1)),"-"),1)</f>
        <v>-</v>
      </c>
      <c r="CD83" s="176" t="str">
        <f ca="1">IF(Prj_Inflation=1,IF($B83=1,IF(CD$2=1,1,IF(Параметры!CD$35=1,1+OFFSET(CD78,0,-1),1)),"-"),1)</f>
        <v>-</v>
      </c>
      <c r="CE83" s="176" t="str">
        <f ca="1">IF(Prj_Inflation=1,IF($B83=1,IF(CE$2=1,1,IF(Параметры!CE$35=1,1+OFFSET(CE78,0,-1),1)),"-"),1)</f>
        <v>-</v>
      </c>
      <c r="CF83" s="176" t="str">
        <f ca="1">IF(Prj_Inflation=1,IF($B83=1,IF(CF$2=1,1,IF(Параметры!CF$35=1,1+OFFSET(CF78,0,-1),1)),"-"),1)</f>
        <v>-</v>
      </c>
      <c r="CG83" s="176" t="str">
        <f ca="1">IF(Prj_Inflation=1,IF($B83=1,IF(CG$2=1,1,IF(Параметры!CG$35=1,1+OFFSET(CG78,0,-1),1)),"-"),1)</f>
        <v>-</v>
      </c>
      <c r="CH83" s="176" t="str">
        <f ca="1">IF(Prj_Inflation=1,IF($B83=1,IF(CH$2=1,1,IF(Параметры!CH$35=1,1+OFFSET(CH78,0,-1),1)),"-"),1)</f>
        <v>-</v>
      </c>
      <c r="CI83" s="176" t="str">
        <f ca="1">IF(Prj_Inflation=1,IF($B83=1,IF(CI$2=1,1,IF(Параметры!CI$35=1,1+OFFSET(CI78,0,-1),1)),"-"),1)</f>
        <v>-</v>
      </c>
      <c r="CJ83" s="176" t="str">
        <f ca="1">IF(Prj_Inflation=1,IF($B83=1,IF(CJ$2=1,1,IF(Параметры!CJ$35=1,1+OFFSET(CJ78,0,-1),1)),"-"),1)</f>
        <v>-</v>
      </c>
      <c r="CK83" s="176" t="str">
        <f ca="1">IF(Prj_Inflation=1,IF($B83=1,IF(CK$2=1,1,IF(Параметры!CK$35=1,1+OFFSET(CK78,0,-1),1)),"-"),1)</f>
        <v>-</v>
      </c>
      <c r="CL83" s="176" t="str">
        <f ca="1">IF(Prj_Inflation=1,IF($B83=1,IF(CL$2=1,1,IF(Параметры!CL$35=1,1+OFFSET(CL78,0,-1),1)),"-"),1)</f>
        <v>-</v>
      </c>
      <c r="CM83" s="176" t="str">
        <f ca="1">IF(Prj_Inflation=1,IF($B83=1,IF(CM$2=1,1,IF(Параметры!CM$35=1,1+OFFSET(CM78,0,-1),1)),"-"),1)</f>
        <v>-</v>
      </c>
      <c r="CN83" s="176" t="str">
        <f ca="1">IF(Prj_Inflation=1,IF($B83=1,IF(CN$2=1,1,IF(Параметры!CN$35=1,1+OFFSET(CN78,0,-1),1)),"-"),1)</f>
        <v>-</v>
      </c>
      <c r="CO83" s="176" t="str">
        <f ca="1">IF(Prj_Inflation=1,IF($B83=1,IF(CO$2=1,1,IF(Параметры!CO$35=1,1+OFFSET(CO78,0,-1),1)),"-"),1)</f>
        <v>-</v>
      </c>
      <c r="CP83" s="176" t="str">
        <f ca="1">IF(Prj_Inflation=1,IF($B83=1,IF(CP$2=1,1,IF(Параметры!CP$35=1,1+OFFSET(CP78,0,-1),1)),"-"),1)</f>
        <v>-</v>
      </c>
      <c r="CQ83" s="176" t="str">
        <f ca="1">IF(Prj_Inflation=1,IF($B83=1,IF(CQ$2=1,1,IF(Параметры!CQ$35=1,1+OFFSET(CQ78,0,-1),1)),"-"),1)</f>
        <v>-</v>
      </c>
      <c r="CR83" s="176" t="str">
        <f ca="1">IF(Prj_Inflation=1,IF($B83=1,IF(CR$2=1,1,IF(Параметры!CR$35=1,1+OFFSET(CR78,0,-1),1)),"-"),1)</f>
        <v>-</v>
      </c>
      <c r="CS83" s="176" t="str">
        <f ca="1">IF(Prj_Inflation=1,IF($B83=1,IF(CS$2=1,1,IF(Параметры!CS$35=1,1+OFFSET(CS78,0,-1),1)),"-"),1)</f>
        <v>-</v>
      </c>
      <c r="CT83" s="176" t="str">
        <f ca="1">IF(Prj_Inflation=1,IF($B83=1,IF(CT$2=1,1,IF(Параметры!CT$35=1,1+OFFSET(CT78,0,-1),1)),"-"),1)</f>
        <v>-</v>
      </c>
      <c r="CU83" s="176" t="str">
        <f ca="1">IF(Prj_Inflation=1,IF($B83=1,IF(CU$2=1,1,IF(Параметры!CU$35=1,1+OFFSET(CU78,0,-1),1)),"-"),1)</f>
        <v>-</v>
      </c>
      <c r="CV83" s="176" t="str">
        <f ca="1">IF(Prj_Inflation=1,IF($B83=1,IF(CV$2=1,1,IF(Параметры!CV$35=1,1+OFFSET(CV78,0,-1),1)),"-"),1)</f>
        <v>-</v>
      </c>
      <c r="CW83" s="176" t="str">
        <f ca="1">IF(Prj_Inflation=1,IF($B83=1,IF(CW$2=1,1,IF(Параметры!CW$35=1,1+OFFSET(CW78,0,-1),1)),"-"),1)</f>
        <v>-</v>
      </c>
      <c r="CX83" s="176" t="str">
        <f ca="1">IF(Prj_Inflation=1,IF($B83=1,IF(CX$2=1,1,IF(Параметры!CX$35=1,1+OFFSET(CX78,0,-1),1)),"-"),1)</f>
        <v>-</v>
      </c>
      <c r="CY83" s="176" t="str">
        <f ca="1">IF(Prj_Inflation=1,IF($B83=1,IF(CY$2=1,1,IF(Параметры!CY$35=1,1+OFFSET(CY78,0,-1),1)),"-"),1)</f>
        <v>-</v>
      </c>
      <c r="CZ83" s="176" t="str">
        <f ca="1">IF(Prj_Inflation=1,IF($B83=1,IF(CZ$2=1,1,IF(Параметры!CZ$35=1,1+OFFSET(CZ78,0,-1),1)),"-"),1)</f>
        <v>-</v>
      </c>
      <c r="DA83" s="176" t="str">
        <f ca="1">IF(Prj_Inflation=1,IF($B83=1,IF(DA$2=1,1,IF(Параметры!DA$35=1,1+OFFSET(DA78,0,-1),1)),"-"),1)</f>
        <v>-</v>
      </c>
      <c r="DB83" s="176" t="str">
        <f ca="1">IF(Prj_Inflation=1,IF($B83=1,IF(DB$2=1,1,IF(Параметры!DB$35=1,1+OFFSET(DB78,0,-1),1)),"-"),1)</f>
        <v>-</v>
      </c>
      <c r="DC83" s="176" t="str">
        <f ca="1">IF(Prj_Inflation=1,IF($B83=1,IF(DC$2=1,1,IF(Параметры!DC$35=1,1+OFFSET(DC78,0,-1),1)),"-"),1)</f>
        <v>-</v>
      </c>
      <c r="DD83" s="176" t="str">
        <f ca="1">IF(Prj_Inflation=1,IF($B83=1,IF(DD$2=1,1,IF(Параметры!DD$35=1,1+OFFSET(DD78,0,-1),1)),"-"),1)</f>
        <v>-</v>
      </c>
      <c r="DE83" s="176" t="str">
        <f ca="1">IF(Prj_Inflation=1,IF($B83=1,IF(DE$2=1,1,IF(Параметры!DE$35=1,1+OFFSET(DE78,0,-1),1)),"-"),1)</f>
        <v>-</v>
      </c>
      <c r="DF83" s="176" t="str">
        <f ca="1">IF(Prj_Inflation=1,IF($B83=1,IF(DF$2=1,1,IF(Параметры!DF$35=1,1+OFFSET(DF78,0,-1),1)),"-"),1)</f>
        <v>-</v>
      </c>
      <c r="DG83" s="176" t="str">
        <f ca="1">IF(Prj_Inflation=1,IF($B83=1,IF(DG$2=1,1,IF(Параметры!DG$35=1,1+OFFSET(DG78,0,-1),1)),"-"),1)</f>
        <v>-</v>
      </c>
      <c r="DH83" s="176" t="str">
        <f ca="1">IF(Prj_Inflation=1,IF($B83=1,IF(DH$2=1,1,IF(Параметры!DH$35=1,1+OFFSET(DH78,0,-1),1)),"-"),1)</f>
        <v>-</v>
      </c>
      <c r="DI83" s="176" t="str">
        <f ca="1">IF(Prj_Inflation=1,IF($B83=1,IF(DI$2=1,1,IF(Параметры!DI$35=1,1+OFFSET(DI78,0,-1),1)),"-"),1)</f>
        <v>-</v>
      </c>
      <c r="DJ83" s="176" t="str">
        <f ca="1">IF(Prj_Inflation=1,IF($B83=1,IF(DJ$2=1,1,IF(Параметры!DJ$35=1,1+OFFSET(DJ78,0,-1),1)),"-"),1)</f>
        <v>-</v>
      </c>
      <c r="DK83" s="176" t="str">
        <f ca="1">IF(Prj_Inflation=1,IF($B83=1,IF(DK$2=1,1,IF(Параметры!DK$35=1,1+OFFSET(DK78,0,-1),1)),"-"),1)</f>
        <v>-</v>
      </c>
      <c r="DL83" s="176" t="str">
        <f ca="1">IF(Prj_Inflation=1,IF($B83=1,IF(DL$2=1,1,IF(Параметры!DL$35=1,1+OFFSET(DL78,0,-1),1)),"-"),1)</f>
        <v>-</v>
      </c>
      <c r="DM83" s="176" t="str">
        <f ca="1">IF(Prj_Inflation=1,IF($B83=1,IF(DM$2=1,1,IF(Параметры!DM$35=1,1+OFFSET(DM78,0,-1),1)),"-"),1)</f>
        <v>-</v>
      </c>
      <c r="DN83" s="176" t="str">
        <f ca="1">IF(Prj_Inflation=1,IF($B83=1,IF(DN$2=1,1,IF(Параметры!DN$35=1,1+OFFSET(DN78,0,-1),1)),"-"),1)</f>
        <v>-</v>
      </c>
      <c r="DO83" s="176" t="str">
        <f ca="1">IF(Prj_Inflation=1,IF($B83=1,IF(DO$2=1,1,IF(Параметры!DO$35=1,1+OFFSET(DO78,0,-1),1)),"-"),1)</f>
        <v>-</v>
      </c>
      <c r="DP83" s="176" t="str">
        <f ca="1">IF(Prj_Inflation=1,IF($B83=1,IF(DP$2=1,1,IF(Параметры!DP$35=1,1+OFFSET(DP78,0,-1),1)),"-"),1)</f>
        <v>-</v>
      </c>
      <c r="DQ83" s="176" t="str">
        <f ca="1">IF(Prj_Inflation=1,IF($B83=1,IF(DQ$2=1,1,IF(Параметры!DQ$35=1,1+OFFSET(DQ78,0,-1),1)),"-"),1)</f>
        <v>-</v>
      </c>
      <c r="DR83" s="176" t="str">
        <f ca="1">IF(Prj_Inflation=1,IF($B83=1,IF(DR$2=1,1,IF(Параметры!DR$35=1,1+OFFSET(DR78,0,-1),1)),"-"),1)</f>
        <v>-</v>
      </c>
      <c r="DS83" s="176" t="str">
        <f ca="1">IF(Prj_Inflation=1,IF($B83=1,IF(DS$2=1,1,IF(Параметры!DS$35=1,1+OFFSET(DS78,0,-1),1)),"-"),1)</f>
        <v>-</v>
      </c>
      <c r="DT83" s="176" t="str">
        <f ca="1">IF(Prj_Inflation=1,IF($B83=1,IF(DT$2=1,1,IF(Параметры!DT$35=1,1+OFFSET(DT78,0,-1),1)),"-"),1)</f>
        <v>-</v>
      </c>
      <c r="DU83" s="176" t="str">
        <f ca="1">IF(Prj_Inflation=1,IF($B83=1,IF(DU$2=1,1,IF(Параметры!DU$35=1,1+OFFSET(DU78,0,-1),1)),"-"),1)</f>
        <v>-</v>
      </c>
      <c r="DV83" s="176" t="str">
        <f ca="1">IF(Prj_Inflation=1,IF($B83=1,IF(DV$2=1,1,IF(Параметры!DV$35=1,1+OFFSET(DV78,0,-1),1)),"-"),1)</f>
        <v>-</v>
      </c>
      <c r="DW83" s="175"/>
      <c r="DX83" s="170"/>
    </row>
    <row r="84" spans="1:128" hidden="1" outlineLevel="1" x14ac:dyDescent="0.2">
      <c r="A84" s="168" t="str">
        <f ca="1">Language!A$623</f>
        <v>акцизы начисленные</v>
      </c>
      <c r="B84" s="158"/>
      <c r="C84" s="147" t="str">
        <f ca="1">CHOOSE(D84,CurName1,CurName2,CurName3)</f>
        <v>тыс. руб.</v>
      </c>
      <c r="D84" s="158">
        <f>D67</f>
        <v>1</v>
      </c>
      <c r="E84" s="154" t="s">
        <v>878</v>
      </c>
      <c r="F84" s="6" t="s">
        <v>3082</v>
      </c>
      <c r="G84" s="169">
        <f t="shared" ref="G84:BR84" ca="1" si="127">G71*G81+G68*G80</f>
        <v>0</v>
      </c>
      <c r="H84" s="169">
        <f t="shared" ca="1" si="127"/>
        <v>0</v>
      </c>
      <c r="I84" s="169">
        <f t="shared" ca="1" si="127"/>
        <v>0</v>
      </c>
      <c r="J84" s="169">
        <f t="shared" ca="1" si="127"/>
        <v>0</v>
      </c>
      <c r="K84" s="169">
        <f t="shared" ca="1" si="127"/>
        <v>0</v>
      </c>
      <c r="L84" s="169">
        <f t="shared" ca="1" si="127"/>
        <v>0</v>
      </c>
      <c r="M84" s="169">
        <f t="shared" ca="1" si="127"/>
        <v>0</v>
      </c>
      <c r="N84" s="169">
        <f t="shared" ca="1" si="127"/>
        <v>0</v>
      </c>
      <c r="O84" s="169">
        <f t="shared" ca="1" si="127"/>
        <v>0</v>
      </c>
      <c r="P84" s="169">
        <f t="shared" ca="1" si="127"/>
        <v>0</v>
      </c>
      <c r="Q84" s="169">
        <f t="shared" ca="1" si="127"/>
        <v>0</v>
      </c>
      <c r="R84" s="169">
        <f t="shared" ca="1" si="127"/>
        <v>0</v>
      </c>
      <c r="S84" s="169">
        <f t="shared" ca="1" si="127"/>
        <v>0</v>
      </c>
      <c r="T84" s="169">
        <f t="shared" ca="1" si="127"/>
        <v>0</v>
      </c>
      <c r="U84" s="169">
        <f t="shared" ca="1" si="127"/>
        <v>0</v>
      </c>
      <c r="V84" s="169">
        <f t="shared" ca="1" si="127"/>
        <v>0</v>
      </c>
      <c r="W84" s="169">
        <f t="shared" ca="1" si="127"/>
        <v>0</v>
      </c>
      <c r="X84" s="169">
        <f t="shared" ca="1" si="127"/>
        <v>0</v>
      </c>
      <c r="Y84" s="169">
        <f t="shared" ca="1" si="127"/>
        <v>0</v>
      </c>
      <c r="Z84" s="169">
        <f t="shared" ca="1" si="127"/>
        <v>0</v>
      </c>
      <c r="AA84" s="169">
        <f t="shared" ca="1" si="127"/>
        <v>0</v>
      </c>
      <c r="AB84" s="169">
        <f t="shared" ca="1" si="127"/>
        <v>0</v>
      </c>
      <c r="AC84" s="169">
        <f t="shared" ca="1" si="127"/>
        <v>0</v>
      </c>
      <c r="AD84" s="169">
        <f t="shared" ca="1" si="127"/>
        <v>0</v>
      </c>
      <c r="AE84" s="169">
        <f t="shared" ca="1" si="127"/>
        <v>0</v>
      </c>
      <c r="AF84" s="169">
        <f t="shared" ca="1" si="127"/>
        <v>0</v>
      </c>
      <c r="AG84" s="169">
        <f t="shared" ca="1" si="127"/>
        <v>0</v>
      </c>
      <c r="AH84" s="169">
        <f t="shared" ca="1" si="127"/>
        <v>0</v>
      </c>
      <c r="AI84" s="169">
        <f t="shared" ca="1" si="127"/>
        <v>0</v>
      </c>
      <c r="AJ84" s="169">
        <f t="shared" ca="1" si="127"/>
        <v>0</v>
      </c>
      <c r="AK84" s="169">
        <f t="shared" ca="1" si="127"/>
        <v>0</v>
      </c>
      <c r="AL84" s="169">
        <f t="shared" ca="1" si="127"/>
        <v>0</v>
      </c>
      <c r="AM84" s="169">
        <f t="shared" ca="1" si="127"/>
        <v>0</v>
      </c>
      <c r="AN84" s="169">
        <f t="shared" ca="1" si="127"/>
        <v>0</v>
      </c>
      <c r="AO84" s="169">
        <f t="shared" ca="1" si="127"/>
        <v>0</v>
      </c>
      <c r="AP84" s="169">
        <f t="shared" ca="1" si="127"/>
        <v>0</v>
      </c>
      <c r="AQ84" s="169">
        <f t="shared" ca="1" si="127"/>
        <v>0</v>
      </c>
      <c r="AR84" s="169">
        <f t="shared" ca="1" si="127"/>
        <v>0</v>
      </c>
      <c r="AS84" s="169">
        <f t="shared" ca="1" si="127"/>
        <v>0</v>
      </c>
      <c r="AT84" s="169">
        <f t="shared" ca="1" si="127"/>
        <v>0</v>
      </c>
      <c r="AU84" s="169">
        <f t="shared" ca="1" si="127"/>
        <v>0</v>
      </c>
      <c r="AV84" s="169">
        <f t="shared" ca="1" si="127"/>
        <v>0</v>
      </c>
      <c r="AW84" s="169">
        <f t="shared" ca="1" si="127"/>
        <v>0</v>
      </c>
      <c r="AX84" s="169">
        <f t="shared" ca="1" si="127"/>
        <v>0</v>
      </c>
      <c r="AY84" s="169">
        <f t="shared" ca="1" si="127"/>
        <v>0</v>
      </c>
      <c r="AZ84" s="169">
        <f t="shared" ca="1" si="127"/>
        <v>0</v>
      </c>
      <c r="BA84" s="169">
        <f t="shared" ca="1" si="127"/>
        <v>0</v>
      </c>
      <c r="BB84" s="169">
        <f t="shared" ca="1" si="127"/>
        <v>0</v>
      </c>
      <c r="BC84" s="169">
        <f t="shared" ca="1" si="127"/>
        <v>0</v>
      </c>
      <c r="BD84" s="169">
        <f t="shared" ca="1" si="127"/>
        <v>0</v>
      </c>
      <c r="BE84" s="169">
        <f t="shared" ca="1" si="127"/>
        <v>0</v>
      </c>
      <c r="BF84" s="169">
        <f t="shared" ca="1" si="127"/>
        <v>0</v>
      </c>
      <c r="BG84" s="169">
        <f t="shared" ca="1" si="127"/>
        <v>0</v>
      </c>
      <c r="BH84" s="169">
        <f t="shared" ca="1" si="127"/>
        <v>0</v>
      </c>
      <c r="BI84" s="169">
        <f t="shared" ca="1" si="127"/>
        <v>0</v>
      </c>
      <c r="BJ84" s="169">
        <f t="shared" ca="1" si="127"/>
        <v>0</v>
      </c>
      <c r="BK84" s="169">
        <f t="shared" ca="1" si="127"/>
        <v>0</v>
      </c>
      <c r="BL84" s="169">
        <f t="shared" ca="1" si="127"/>
        <v>0</v>
      </c>
      <c r="BM84" s="169">
        <f t="shared" ca="1" si="127"/>
        <v>0</v>
      </c>
      <c r="BN84" s="169">
        <f t="shared" ca="1" si="127"/>
        <v>0</v>
      </c>
      <c r="BO84" s="169">
        <f t="shared" ca="1" si="127"/>
        <v>0</v>
      </c>
      <c r="BP84" s="169">
        <f t="shared" ca="1" si="127"/>
        <v>0</v>
      </c>
      <c r="BQ84" s="169">
        <f t="shared" ca="1" si="127"/>
        <v>0</v>
      </c>
      <c r="BR84" s="169">
        <f t="shared" ca="1" si="127"/>
        <v>0</v>
      </c>
      <c r="BS84" s="169">
        <f t="shared" ref="BS84:DV84" ca="1" si="128">BS71*BS81+BS68*BS80</f>
        <v>0</v>
      </c>
      <c r="BT84" s="169">
        <f t="shared" ca="1" si="128"/>
        <v>0</v>
      </c>
      <c r="BU84" s="169">
        <f t="shared" ca="1" si="128"/>
        <v>0</v>
      </c>
      <c r="BV84" s="169">
        <f t="shared" ca="1" si="128"/>
        <v>0</v>
      </c>
      <c r="BW84" s="169">
        <f t="shared" ca="1" si="128"/>
        <v>0</v>
      </c>
      <c r="BX84" s="169">
        <f t="shared" ca="1" si="128"/>
        <v>0</v>
      </c>
      <c r="BY84" s="169">
        <f t="shared" ca="1" si="128"/>
        <v>0</v>
      </c>
      <c r="BZ84" s="169">
        <f t="shared" ca="1" si="128"/>
        <v>0</v>
      </c>
      <c r="CA84" s="169">
        <f t="shared" ca="1" si="128"/>
        <v>0</v>
      </c>
      <c r="CB84" s="169">
        <f t="shared" ca="1" si="128"/>
        <v>0</v>
      </c>
      <c r="CC84" s="169">
        <f t="shared" ca="1" si="128"/>
        <v>0</v>
      </c>
      <c r="CD84" s="169">
        <f t="shared" ca="1" si="128"/>
        <v>0</v>
      </c>
      <c r="CE84" s="169">
        <f t="shared" ca="1" si="128"/>
        <v>0</v>
      </c>
      <c r="CF84" s="169">
        <f t="shared" ca="1" si="128"/>
        <v>0</v>
      </c>
      <c r="CG84" s="169">
        <f t="shared" ca="1" si="128"/>
        <v>0</v>
      </c>
      <c r="CH84" s="169">
        <f t="shared" ca="1" si="128"/>
        <v>0</v>
      </c>
      <c r="CI84" s="169">
        <f t="shared" ca="1" si="128"/>
        <v>0</v>
      </c>
      <c r="CJ84" s="169">
        <f t="shared" ca="1" si="128"/>
        <v>0</v>
      </c>
      <c r="CK84" s="169">
        <f t="shared" ca="1" si="128"/>
        <v>0</v>
      </c>
      <c r="CL84" s="169">
        <f t="shared" ca="1" si="128"/>
        <v>0</v>
      </c>
      <c r="CM84" s="169">
        <f t="shared" ca="1" si="128"/>
        <v>0</v>
      </c>
      <c r="CN84" s="169">
        <f t="shared" ca="1" si="128"/>
        <v>0</v>
      </c>
      <c r="CO84" s="169">
        <f t="shared" ca="1" si="128"/>
        <v>0</v>
      </c>
      <c r="CP84" s="169">
        <f t="shared" ca="1" si="128"/>
        <v>0</v>
      </c>
      <c r="CQ84" s="169">
        <f t="shared" ca="1" si="128"/>
        <v>0</v>
      </c>
      <c r="CR84" s="169">
        <f t="shared" ca="1" si="128"/>
        <v>0</v>
      </c>
      <c r="CS84" s="169">
        <f t="shared" ca="1" si="128"/>
        <v>0</v>
      </c>
      <c r="CT84" s="169">
        <f t="shared" ca="1" si="128"/>
        <v>0</v>
      </c>
      <c r="CU84" s="169">
        <f t="shared" ca="1" si="128"/>
        <v>0</v>
      </c>
      <c r="CV84" s="169">
        <f t="shared" ca="1" si="128"/>
        <v>0</v>
      </c>
      <c r="CW84" s="169">
        <f t="shared" ca="1" si="128"/>
        <v>0</v>
      </c>
      <c r="CX84" s="169">
        <f t="shared" ca="1" si="128"/>
        <v>0</v>
      </c>
      <c r="CY84" s="169">
        <f t="shared" ca="1" si="128"/>
        <v>0</v>
      </c>
      <c r="CZ84" s="169">
        <f t="shared" ca="1" si="128"/>
        <v>0</v>
      </c>
      <c r="DA84" s="169">
        <f t="shared" ca="1" si="128"/>
        <v>0</v>
      </c>
      <c r="DB84" s="169">
        <f t="shared" ca="1" si="128"/>
        <v>0</v>
      </c>
      <c r="DC84" s="169">
        <f t="shared" ca="1" si="128"/>
        <v>0</v>
      </c>
      <c r="DD84" s="169">
        <f t="shared" ca="1" si="128"/>
        <v>0</v>
      </c>
      <c r="DE84" s="169">
        <f t="shared" ca="1" si="128"/>
        <v>0</v>
      </c>
      <c r="DF84" s="169">
        <f t="shared" ca="1" si="128"/>
        <v>0</v>
      </c>
      <c r="DG84" s="169">
        <f t="shared" ca="1" si="128"/>
        <v>0</v>
      </c>
      <c r="DH84" s="169">
        <f t="shared" ca="1" si="128"/>
        <v>0</v>
      </c>
      <c r="DI84" s="169">
        <f t="shared" ca="1" si="128"/>
        <v>0</v>
      </c>
      <c r="DJ84" s="169">
        <f t="shared" ca="1" si="128"/>
        <v>0</v>
      </c>
      <c r="DK84" s="169">
        <f t="shared" ca="1" si="128"/>
        <v>0</v>
      </c>
      <c r="DL84" s="169">
        <f t="shared" ca="1" si="128"/>
        <v>0</v>
      </c>
      <c r="DM84" s="169">
        <f t="shared" ca="1" si="128"/>
        <v>0</v>
      </c>
      <c r="DN84" s="169">
        <f t="shared" ca="1" si="128"/>
        <v>0</v>
      </c>
      <c r="DO84" s="169">
        <f t="shared" ca="1" si="128"/>
        <v>0</v>
      </c>
      <c r="DP84" s="169">
        <f t="shared" ca="1" si="128"/>
        <v>0</v>
      </c>
      <c r="DQ84" s="169">
        <f t="shared" ca="1" si="128"/>
        <v>0</v>
      </c>
      <c r="DR84" s="169">
        <f t="shared" ca="1" si="128"/>
        <v>0</v>
      </c>
      <c r="DS84" s="169">
        <f t="shared" ca="1" si="128"/>
        <v>0</v>
      </c>
      <c r="DT84" s="169">
        <f t="shared" ca="1" si="128"/>
        <v>0</v>
      </c>
      <c r="DU84" s="169">
        <f t="shared" ca="1" si="128"/>
        <v>0</v>
      </c>
      <c r="DV84" s="169">
        <f t="shared" ca="1" si="128"/>
        <v>0</v>
      </c>
      <c r="DW84" s="169"/>
      <c r="DX84" s="177">
        <f ca="1">SUM(G84:DW84)</f>
        <v>0</v>
      </c>
    </row>
    <row r="85" spans="1:128" hidden="1" outlineLevel="1" x14ac:dyDescent="0.2">
      <c r="A85" s="168" t="str">
        <f ca="1">Language!A$624</f>
        <v>НДС начисленный</v>
      </c>
      <c r="B85" s="158"/>
      <c r="C85" s="147" t="str">
        <f ca="1">CHOOSE(D85,CurName1,CurName2,CurName3)</f>
        <v>тыс. руб.</v>
      </c>
      <c r="D85" s="158">
        <f>D67</f>
        <v>1</v>
      </c>
      <c r="E85" s="154" t="s">
        <v>729</v>
      </c>
      <c r="F85" s="6" t="s">
        <v>3082</v>
      </c>
      <c r="G85" s="169">
        <f t="shared" ref="G85:BR85" ca="1" si="129">(G71+G84)*G79</f>
        <v>0</v>
      </c>
      <c r="H85" s="169">
        <f t="shared" ca="1" si="129"/>
        <v>0</v>
      </c>
      <c r="I85" s="169">
        <f t="shared" ca="1" si="129"/>
        <v>2457.5568321277406</v>
      </c>
      <c r="J85" s="169">
        <f t="shared" ca="1" si="129"/>
        <v>4448.6139883579226</v>
      </c>
      <c r="K85" s="169">
        <f t="shared" ca="1" si="129"/>
        <v>5965.0227981607241</v>
      </c>
      <c r="L85" s="169">
        <f t="shared" ca="1" si="129"/>
        <v>5998.7499043007119</v>
      </c>
      <c r="M85" s="169">
        <f t="shared" ca="1" si="129"/>
        <v>6032.6677084023113</v>
      </c>
      <c r="N85" s="169">
        <f t="shared" ca="1" si="129"/>
        <v>6066.7772886995226</v>
      </c>
      <c r="O85" s="169">
        <f t="shared" ca="1" si="129"/>
        <v>10168.466215871398</v>
      </c>
      <c r="P85" s="169">
        <f t="shared" ca="1" si="129"/>
        <v>10225.960202222854</v>
      </c>
      <c r="Q85" s="169">
        <f t="shared" ca="1" si="129"/>
        <v>10283.779267932043</v>
      </c>
      <c r="R85" s="169">
        <f t="shared" ca="1" si="129"/>
        <v>10341.925251044915</v>
      </c>
      <c r="S85" s="169">
        <f t="shared" ca="1" si="129"/>
        <v>10400.400000000001</v>
      </c>
      <c r="T85" s="169">
        <f t="shared" ca="1" si="129"/>
        <v>10459.205373687171</v>
      </c>
      <c r="U85" s="169">
        <f t="shared" ca="1" si="129"/>
        <v>10518.343241506729</v>
      </c>
      <c r="V85" s="169">
        <f t="shared" ca="1" si="129"/>
        <v>6346.6892900573039</v>
      </c>
      <c r="W85" s="169">
        <f t="shared" ca="1" si="129"/>
        <v>6382.5743940319753</v>
      </c>
      <c r="X85" s="169">
        <f t="shared" ca="1" si="129"/>
        <v>6418.6623976017618</v>
      </c>
      <c r="Y85" s="169">
        <f t="shared" ca="1" si="129"/>
        <v>6454.9544479904735</v>
      </c>
      <c r="Z85" s="169">
        <f t="shared" ca="1" si="129"/>
        <v>6491.4516989084905</v>
      </c>
      <c r="AA85" s="169">
        <f t="shared" ca="1" si="129"/>
        <v>10880.258850982396</v>
      </c>
      <c r="AB85" s="169">
        <f t="shared" ca="1" si="129"/>
        <v>10941.777416378454</v>
      </c>
      <c r="AC85" s="169">
        <f t="shared" ca="1" si="129"/>
        <v>11003.643816687285</v>
      </c>
      <c r="AD85" s="169">
        <f t="shared" ca="1" si="129"/>
        <v>11065.860018618057</v>
      </c>
      <c r="AE85" s="169">
        <f t="shared" ca="1" si="129"/>
        <v>11128.428</v>
      </c>
      <c r="AF85" s="169">
        <f t="shared" ca="1" si="129"/>
        <v>11191.349749845271</v>
      </c>
      <c r="AG85" s="169">
        <f t="shared" ca="1" si="129"/>
        <v>11254.6272684122</v>
      </c>
      <c r="AH85" s="169">
        <f t="shared" ca="1" si="129"/>
        <v>6790.9575403613144</v>
      </c>
      <c r="AI85" s="169">
        <f t="shared" ca="1" si="129"/>
        <v>6829.3546016142127</v>
      </c>
      <c r="AJ85" s="169">
        <f t="shared" ca="1" si="129"/>
        <v>6867.968765433885</v>
      </c>
      <c r="AK85" s="169">
        <f t="shared" ca="1" si="129"/>
        <v>6906.8012593498061</v>
      </c>
      <c r="AL85" s="169">
        <f t="shared" ca="1" si="129"/>
        <v>6945.853317832084</v>
      </c>
      <c r="AM85" s="169">
        <f t="shared" ca="1" si="129"/>
        <v>11641.876970551164</v>
      </c>
      <c r="AN85" s="169">
        <f t="shared" ca="1" si="129"/>
        <v>11707.701835524946</v>
      </c>
      <c r="AO85" s="169">
        <f t="shared" ca="1" si="129"/>
        <v>11773.898883855394</v>
      </c>
      <c r="AP85" s="169">
        <f t="shared" ca="1" si="129"/>
        <v>11840.470219921321</v>
      </c>
      <c r="AQ85" s="169">
        <f t="shared" ca="1" si="129"/>
        <v>11907.417960000001</v>
      </c>
      <c r="AR85" s="169">
        <f t="shared" ca="1" si="129"/>
        <v>11974.744232334442</v>
      </c>
      <c r="AS85" s="169">
        <f t="shared" ca="1" si="129"/>
        <v>12042.451177201052</v>
      </c>
      <c r="AT85" s="169">
        <f t="shared" ca="1" si="129"/>
        <v>7266.3245681866065</v>
      </c>
      <c r="AU85" s="169">
        <f t="shared" ca="1" si="129"/>
        <v>7307.4094237272075</v>
      </c>
      <c r="AV85" s="169">
        <f t="shared" ca="1" si="129"/>
        <v>7348.7265790142592</v>
      </c>
      <c r="AW85" s="169">
        <f t="shared" ca="1" si="129"/>
        <v>7390.2773475042941</v>
      </c>
      <c r="AX85" s="169">
        <f t="shared" ca="1" si="129"/>
        <v>7432.0630500803309</v>
      </c>
      <c r="AY85" s="169">
        <f t="shared" ca="1" si="129"/>
        <v>12456.808358489747</v>
      </c>
      <c r="AZ85" s="169">
        <f t="shared" ca="1" si="129"/>
        <v>12527.240964011695</v>
      </c>
      <c r="BA85" s="169">
        <f t="shared" ca="1" si="129"/>
        <v>12598.071805725276</v>
      </c>
      <c r="BB85" s="169">
        <f t="shared" ca="1" si="129"/>
        <v>12669.303135315819</v>
      </c>
      <c r="BC85" s="169">
        <f t="shared" ca="1" si="129"/>
        <v>12740.937217200004</v>
      </c>
      <c r="BD85" s="169">
        <f t="shared" ca="1" si="129"/>
        <v>12812.976328597855</v>
      </c>
      <c r="BE85" s="169">
        <f t="shared" ca="1" si="129"/>
        <v>12885.42275960513</v>
      </c>
      <c r="BF85" s="169">
        <f t="shared" ca="1" si="129"/>
        <v>7774.967287959671</v>
      </c>
      <c r="BG85" s="169">
        <f t="shared" ca="1" si="129"/>
        <v>7818.9280833881148</v>
      </c>
      <c r="BH85" s="169">
        <f t="shared" ca="1" si="129"/>
        <v>7863.1374395452576</v>
      </c>
      <c r="BI85" s="169">
        <f t="shared" ca="1" si="129"/>
        <v>7907.5967618295954</v>
      </c>
      <c r="BJ85" s="169">
        <f t="shared" ca="1" si="129"/>
        <v>7952.3074635859557</v>
      </c>
      <c r="BK85" s="169">
        <f t="shared" ca="1" si="129"/>
        <v>13328.784943584031</v>
      </c>
      <c r="BL85" s="169">
        <f t="shared" ca="1" si="129"/>
        <v>13404.147831492513</v>
      </c>
      <c r="BM85" s="169">
        <f t="shared" ca="1" si="129"/>
        <v>13479.936832126044</v>
      </c>
      <c r="BN85" s="169">
        <f t="shared" ca="1" si="129"/>
        <v>13556.154354787925</v>
      </c>
      <c r="BO85" s="169">
        <f t="shared" ca="1" si="129"/>
        <v>13632.802822404003</v>
      </c>
      <c r="BP85" s="169">
        <f t="shared" ca="1" si="129"/>
        <v>13709.884671599704</v>
      </c>
      <c r="BQ85" s="169">
        <f t="shared" ca="1" si="129"/>
        <v>13787.402352777488</v>
      </c>
      <c r="BR85" s="169">
        <f t="shared" ca="1" si="129"/>
        <v>8319.2149981168477</v>
      </c>
      <c r="BS85" s="169">
        <f t="shared" ref="BS85:DV85" ca="1" si="130">(BS71+BS84)*BS79</f>
        <v>8366.2530492252827</v>
      </c>
      <c r="BT85" s="169">
        <f t="shared" ca="1" si="130"/>
        <v>8413.5570603134238</v>
      </c>
      <c r="BU85" s="169">
        <f t="shared" ca="1" si="130"/>
        <v>8461.128535157668</v>
      </c>
      <c r="BV85" s="169">
        <f t="shared" ca="1" si="130"/>
        <v>8508.9689860369745</v>
      </c>
      <c r="BW85" s="169">
        <f t="shared" ca="1" si="130"/>
        <v>14261.799889634915</v>
      </c>
      <c r="BX85" s="169">
        <f t="shared" ca="1" si="130"/>
        <v>14342.438179696992</v>
      </c>
      <c r="BY85" s="169">
        <f t="shared" ca="1" si="130"/>
        <v>14423.53241037487</v>
      </c>
      <c r="BZ85" s="169">
        <f t="shared" ca="1" si="130"/>
        <v>14505.085159623082</v>
      </c>
      <c r="CA85" s="169">
        <f t="shared" ca="1" si="130"/>
        <v>14587.099019972286</v>
      </c>
      <c r="CB85" s="169">
        <f t="shared" ca="1" si="130"/>
        <v>14669.576598611684</v>
      </c>
      <c r="CC85" s="169">
        <f t="shared" ca="1" si="130"/>
        <v>14752.520517471914</v>
      </c>
      <c r="CD85" s="169">
        <f t="shared" ca="1" si="130"/>
        <v>8901.5600479850291</v>
      </c>
      <c r="CE85" s="169">
        <f t="shared" ca="1" si="130"/>
        <v>8951.8907626710552</v>
      </c>
      <c r="CF85" s="169">
        <f t="shared" ca="1" si="130"/>
        <v>9002.5060545353663</v>
      </c>
      <c r="CG85" s="169">
        <f t="shared" ca="1" si="130"/>
        <v>9053.4075326187067</v>
      </c>
      <c r="CH85" s="169">
        <f t="shared" ca="1" si="130"/>
        <v>9104.5968150595636</v>
      </c>
      <c r="CI85" s="169">
        <f t="shared" ca="1" si="130"/>
        <v>15260.125881909362</v>
      </c>
      <c r="CJ85" s="169">
        <f t="shared" ca="1" si="130"/>
        <v>15346.408852275781</v>
      </c>
      <c r="CK85" s="169">
        <f t="shared" ca="1" si="130"/>
        <v>15433.179679101113</v>
      </c>
      <c r="CL85" s="169">
        <f t="shared" ca="1" si="130"/>
        <v>15520.4411207967</v>
      </c>
      <c r="CM85" s="169">
        <f t="shared" ca="1" si="130"/>
        <v>15608.195951370348</v>
      </c>
      <c r="CN85" s="169">
        <f t="shared" ca="1" si="130"/>
        <v>15696.446960514508</v>
      </c>
      <c r="CO85" s="169">
        <f t="shared" ca="1" si="130"/>
        <v>15785.196953694951</v>
      </c>
      <c r="CP85" s="169">
        <f t="shared" ca="1" si="130"/>
        <v>9524.669251343983</v>
      </c>
      <c r="CQ85" s="169">
        <f t="shared" ca="1" si="130"/>
        <v>9578.5231160580297</v>
      </c>
      <c r="CR85" s="169">
        <f t="shared" ca="1" si="130"/>
        <v>9632.6814783528444</v>
      </c>
      <c r="CS85" s="169">
        <f t="shared" ca="1" si="130"/>
        <v>9687.1460599020174</v>
      </c>
      <c r="CT85" s="169">
        <f t="shared" ca="1" si="130"/>
        <v>9741.9185921137341</v>
      </c>
      <c r="CU85" s="169">
        <f t="shared" ca="1" si="130"/>
        <v>16328.334693643021</v>
      </c>
      <c r="CV85" s="169">
        <f t="shared" ca="1" si="130"/>
        <v>16420.65747193509</v>
      </c>
      <c r="CW85" s="169">
        <f t="shared" ca="1" si="130"/>
        <v>16513.502256638192</v>
      </c>
      <c r="CX85" s="169">
        <f t="shared" ca="1" si="130"/>
        <v>16606.871999252468</v>
      </c>
      <c r="CY85" s="169">
        <f t="shared" ca="1" si="130"/>
        <v>16700.769667966273</v>
      </c>
      <c r="CZ85" s="169">
        <f t="shared" ca="1" si="130"/>
        <v>16795.198247750523</v>
      </c>
      <c r="DA85" s="169">
        <f t="shared" ca="1" si="130"/>
        <v>16890.160740453597</v>
      </c>
      <c r="DB85" s="169">
        <f t="shared" ca="1" si="130"/>
        <v>10191.396098938059</v>
      </c>
      <c r="DC85" s="169">
        <f t="shared" ca="1" si="130"/>
        <v>10249.019734182091</v>
      </c>
      <c r="DD85" s="169">
        <f t="shared" ca="1" si="130"/>
        <v>10306.969181837543</v>
      </c>
      <c r="DE85" s="169">
        <f t="shared" ca="1" si="130"/>
        <v>10365.246284095158</v>
      </c>
      <c r="DF85" s="169">
        <f t="shared" ca="1" si="130"/>
        <v>10423.852893561692</v>
      </c>
      <c r="DG85" s="169">
        <f t="shared" ca="1" si="130"/>
        <v>17471.318122198027</v>
      </c>
      <c r="DH85" s="169">
        <f t="shared" ca="1" si="130"/>
        <v>17570.103494970543</v>
      </c>
      <c r="DI85" s="169">
        <f t="shared" ca="1" si="130"/>
        <v>17669.447414602862</v>
      </c>
      <c r="DJ85" s="169">
        <f t="shared" ca="1" si="130"/>
        <v>17769.353039200138</v>
      </c>
      <c r="DK85" s="169">
        <f t="shared" ca="1" si="130"/>
        <v>17869.823544723906</v>
      </c>
      <c r="DL85" s="169">
        <f t="shared" ca="1" si="130"/>
        <v>17970.862125093056</v>
      </c>
      <c r="DM85" s="169">
        <f t="shared" ca="1" si="130"/>
        <v>18072.471992285344</v>
      </c>
      <c r="DN85" s="169">
        <f t="shared" ca="1" si="130"/>
        <v>10904.793825863722</v>
      </c>
      <c r="DO85" s="169">
        <f t="shared" ca="1" si="130"/>
        <v>10966.451115574835</v>
      </c>
      <c r="DP85" s="169">
        <f t="shared" ca="1" si="130"/>
        <v>11028.457024566167</v>
      </c>
      <c r="DQ85" s="169">
        <f t="shared" ca="1" si="130"/>
        <v>11090.813523981817</v>
      </c>
      <c r="DR85" s="169">
        <f t="shared" ca="1" si="130"/>
        <v>11153.52259611101</v>
      </c>
      <c r="DS85" s="169">
        <f t="shared" ca="1" si="130"/>
        <v>18694.310390751885</v>
      </c>
      <c r="DT85" s="169">
        <f t="shared" ca="1" si="130"/>
        <v>18800.010739618476</v>
      </c>
      <c r="DU85" s="169">
        <f t="shared" ca="1" si="130"/>
        <v>18906.308733625061</v>
      </c>
      <c r="DV85" s="169">
        <f t="shared" ca="1" si="130"/>
        <v>19013.207751944148</v>
      </c>
      <c r="DW85" s="169"/>
      <c r="DX85" s="177">
        <f ca="1">SUM(G85:DW85)</f>
        <v>1357992.1587882496</v>
      </c>
    </row>
    <row r="86" spans="1:128" hidden="1" outlineLevel="1" x14ac:dyDescent="0.2">
      <c r="A86" s="168" t="str">
        <f ca="1">Language!A$625</f>
        <v>НДС полученный с авансов</v>
      </c>
      <c r="B86" s="158"/>
      <c r="C86" s="147" t="str">
        <f ca="1">CHOOSE(D86,CurName1,CurName2,CurName3)</f>
        <v>тыс. руб.</v>
      </c>
      <c r="D86" s="158">
        <f>D67</f>
        <v>1</v>
      </c>
      <c r="E86" s="154" t="s">
        <v>1177</v>
      </c>
      <c r="F86" s="6" t="s">
        <v>3082</v>
      </c>
      <c r="G86" s="169">
        <f t="shared" ref="G86:BR86" ca="1" si="131">G75*G79/(1+G79)</f>
        <v>0</v>
      </c>
      <c r="H86" s="169">
        <f t="shared" ca="1" si="131"/>
        <v>0</v>
      </c>
      <c r="I86" s="169">
        <f t="shared" ca="1" si="131"/>
        <v>0</v>
      </c>
      <c r="J86" s="169">
        <f t="shared" ca="1" si="131"/>
        <v>0</v>
      </c>
      <c r="K86" s="169">
        <f t="shared" ca="1" si="131"/>
        <v>0</v>
      </c>
      <c r="L86" s="169">
        <f t="shared" ca="1" si="131"/>
        <v>0</v>
      </c>
      <c r="M86" s="169">
        <f t="shared" ca="1" si="131"/>
        <v>0</v>
      </c>
      <c r="N86" s="169">
        <f t="shared" ca="1" si="131"/>
        <v>0</v>
      </c>
      <c r="O86" s="169">
        <f t="shared" ca="1" si="131"/>
        <v>0</v>
      </c>
      <c r="P86" s="169">
        <f t="shared" ca="1" si="131"/>
        <v>0</v>
      </c>
      <c r="Q86" s="169">
        <f t="shared" ca="1" si="131"/>
        <v>0</v>
      </c>
      <c r="R86" s="169">
        <f t="shared" ca="1" si="131"/>
        <v>0</v>
      </c>
      <c r="S86" s="169">
        <f t="shared" ca="1" si="131"/>
        <v>0</v>
      </c>
      <c r="T86" s="169">
        <f t="shared" ca="1" si="131"/>
        <v>0</v>
      </c>
      <c r="U86" s="169">
        <f t="shared" ca="1" si="131"/>
        <v>0</v>
      </c>
      <c r="V86" s="169">
        <f t="shared" ca="1" si="131"/>
        <v>0</v>
      </c>
      <c r="W86" s="169">
        <f t="shared" ca="1" si="131"/>
        <v>0</v>
      </c>
      <c r="X86" s="169">
        <f t="shared" ca="1" si="131"/>
        <v>0</v>
      </c>
      <c r="Y86" s="169">
        <f t="shared" ca="1" si="131"/>
        <v>0</v>
      </c>
      <c r="Z86" s="169">
        <f t="shared" ca="1" si="131"/>
        <v>0</v>
      </c>
      <c r="AA86" s="169">
        <f t="shared" ca="1" si="131"/>
        <v>0</v>
      </c>
      <c r="AB86" s="169">
        <f t="shared" ca="1" si="131"/>
        <v>0</v>
      </c>
      <c r="AC86" s="169">
        <f t="shared" ca="1" si="131"/>
        <v>0</v>
      </c>
      <c r="AD86" s="169">
        <f t="shared" ca="1" si="131"/>
        <v>0</v>
      </c>
      <c r="AE86" s="169">
        <f t="shared" ca="1" si="131"/>
        <v>0</v>
      </c>
      <c r="AF86" s="169">
        <f t="shared" ca="1" si="131"/>
        <v>0</v>
      </c>
      <c r="AG86" s="169">
        <f t="shared" ca="1" si="131"/>
        <v>0</v>
      </c>
      <c r="AH86" s="169">
        <f t="shared" ca="1" si="131"/>
        <v>0</v>
      </c>
      <c r="AI86" s="169">
        <f t="shared" ca="1" si="131"/>
        <v>0</v>
      </c>
      <c r="AJ86" s="169">
        <f t="shared" ca="1" si="131"/>
        <v>0</v>
      </c>
      <c r="AK86" s="169">
        <f t="shared" ca="1" si="131"/>
        <v>0</v>
      </c>
      <c r="AL86" s="169">
        <f t="shared" ca="1" si="131"/>
        <v>0</v>
      </c>
      <c r="AM86" s="169">
        <f t="shared" ca="1" si="131"/>
        <v>0</v>
      </c>
      <c r="AN86" s="169">
        <f t="shared" ca="1" si="131"/>
        <v>0</v>
      </c>
      <c r="AO86" s="169">
        <f t="shared" ca="1" si="131"/>
        <v>0</v>
      </c>
      <c r="AP86" s="169">
        <f t="shared" ca="1" si="131"/>
        <v>0</v>
      </c>
      <c r="AQ86" s="169">
        <f t="shared" ca="1" si="131"/>
        <v>0</v>
      </c>
      <c r="AR86" s="169">
        <f t="shared" ca="1" si="131"/>
        <v>0</v>
      </c>
      <c r="AS86" s="169">
        <f t="shared" ca="1" si="131"/>
        <v>0</v>
      </c>
      <c r="AT86" s="169">
        <f t="shared" ca="1" si="131"/>
        <v>0</v>
      </c>
      <c r="AU86" s="169">
        <f t="shared" ca="1" si="131"/>
        <v>0</v>
      </c>
      <c r="AV86" s="169">
        <f t="shared" ca="1" si="131"/>
        <v>0</v>
      </c>
      <c r="AW86" s="169">
        <f t="shared" ca="1" si="131"/>
        <v>0</v>
      </c>
      <c r="AX86" s="169">
        <f t="shared" ca="1" si="131"/>
        <v>0</v>
      </c>
      <c r="AY86" s="169">
        <f t="shared" ca="1" si="131"/>
        <v>0</v>
      </c>
      <c r="AZ86" s="169">
        <f t="shared" ca="1" si="131"/>
        <v>0</v>
      </c>
      <c r="BA86" s="169">
        <f t="shared" ca="1" si="131"/>
        <v>0</v>
      </c>
      <c r="BB86" s="169">
        <f t="shared" ca="1" si="131"/>
        <v>0</v>
      </c>
      <c r="BC86" s="169">
        <f t="shared" ca="1" si="131"/>
        <v>0</v>
      </c>
      <c r="BD86" s="169">
        <f t="shared" ca="1" si="131"/>
        <v>0</v>
      </c>
      <c r="BE86" s="169">
        <f t="shared" ca="1" si="131"/>
        <v>0</v>
      </c>
      <c r="BF86" s="169">
        <f t="shared" ca="1" si="131"/>
        <v>0</v>
      </c>
      <c r="BG86" s="169">
        <f t="shared" ca="1" si="131"/>
        <v>0</v>
      </c>
      <c r="BH86" s="169">
        <f t="shared" ca="1" si="131"/>
        <v>0</v>
      </c>
      <c r="BI86" s="169">
        <f t="shared" ca="1" si="131"/>
        <v>0</v>
      </c>
      <c r="BJ86" s="169">
        <f t="shared" ca="1" si="131"/>
        <v>0</v>
      </c>
      <c r="BK86" s="169">
        <f t="shared" ca="1" si="131"/>
        <v>0</v>
      </c>
      <c r="BL86" s="169">
        <f t="shared" ca="1" si="131"/>
        <v>0</v>
      </c>
      <c r="BM86" s="169">
        <f t="shared" ca="1" si="131"/>
        <v>0</v>
      </c>
      <c r="BN86" s="169">
        <f t="shared" ca="1" si="131"/>
        <v>0</v>
      </c>
      <c r="BO86" s="169">
        <f t="shared" ca="1" si="131"/>
        <v>0</v>
      </c>
      <c r="BP86" s="169">
        <f t="shared" ca="1" si="131"/>
        <v>0</v>
      </c>
      <c r="BQ86" s="169">
        <f t="shared" ca="1" si="131"/>
        <v>0</v>
      </c>
      <c r="BR86" s="169">
        <f t="shared" ca="1" si="131"/>
        <v>0</v>
      </c>
      <c r="BS86" s="169">
        <f t="shared" ref="BS86:DV86" ca="1" si="132">BS75*BS79/(1+BS79)</f>
        <v>0</v>
      </c>
      <c r="BT86" s="169">
        <f t="shared" ca="1" si="132"/>
        <v>0</v>
      </c>
      <c r="BU86" s="169">
        <f t="shared" ca="1" si="132"/>
        <v>0</v>
      </c>
      <c r="BV86" s="169">
        <f t="shared" ca="1" si="132"/>
        <v>0</v>
      </c>
      <c r="BW86" s="169">
        <f t="shared" ca="1" si="132"/>
        <v>0</v>
      </c>
      <c r="BX86" s="169">
        <f t="shared" ca="1" si="132"/>
        <v>0</v>
      </c>
      <c r="BY86" s="169">
        <f t="shared" ca="1" si="132"/>
        <v>0</v>
      </c>
      <c r="BZ86" s="169">
        <f t="shared" ca="1" si="132"/>
        <v>0</v>
      </c>
      <c r="CA86" s="169">
        <f t="shared" ca="1" si="132"/>
        <v>0</v>
      </c>
      <c r="CB86" s="169">
        <f t="shared" ca="1" si="132"/>
        <v>0</v>
      </c>
      <c r="CC86" s="169">
        <f t="shared" ca="1" si="132"/>
        <v>0</v>
      </c>
      <c r="CD86" s="169">
        <f t="shared" ca="1" si="132"/>
        <v>0</v>
      </c>
      <c r="CE86" s="169">
        <f t="shared" ca="1" si="132"/>
        <v>0</v>
      </c>
      <c r="CF86" s="169">
        <f t="shared" ca="1" si="132"/>
        <v>0</v>
      </c>
      <c r="CG86" s="169">
        <f t="shared" ca="1" si="132"/>
        <v>0</v>
      </c>
      <c r="CH86" s="169">
        <f t="shared" ca="1" si="132"/>
        <v>0</v>
      </c>
      <c r="CI86" s="169">
        <f t="shared" ca="1" si="132"/>
        <v>0</v>
      </c>
      <c r="CJ86" s="169">
        <f t="shared" ca="1" si="132"/>
        <v>0</v>
      </c>
      <c r="CK86" s="169">
        <f t="shared" ca="1" si="132"/>
        <v>0</v>
      </c>
      <c r="CL86" s="169">
        <f t="shared" ca="1" si="132"/>
        <v>0</v>
      </c>
      <c r="CM86" s="169">
        <f t="shared" ca="1" si="132"/>
        <v>0</v>
      </c>
      <c r="CN86" s="169">
        <f t="shared" ca="1" si="132"/>
        <v>0</v>
      </c>
      <c r="CO86" s="169">
        <f t="shared" ca="1" si="132"/>
        <v>0</v>
      </c>
      <c r="CP86" s="169">
        <f t="shared" ca="1" si="132"/>
        <v>0</v>
      </c>
      <c r="CQ86" s="169">
        <f t="shared" ca="1" si="132"/>
        <v>0</v>
      </c>
      <c r="CR86" s="169">
        <f t="shared" ca="1" si="132"/>
        <v>0</v>
      </c>
      <c r="CS86" s="169">
        <f t="shared" ca="1" si="132"/>
        <v>0</v>
      </c>
      <c r="CT86" s="169">
        <f t="shared" ca="1" si="132"/>
        <v>0</v>
      </c>
      <c r="CU86" s="169">
        <f t="shared" ca="1" si="132"/>
        <v>0</v>
      </c>
      <c r="CV86" s="169">
        <f t="shared" ca="1" si="132"/>
        <v>0</v>
      </c>
      <c r="CW86" s="169">
        <f t="shared" ca="1" si="132"/>
        <v>0</v>
      </c>
      <c r="CX86" s="169">
        <f t="shared" ca="1" si="132"/>
        <v>0</v>
      </c>
      <c r="CY86" s="169">
        <f t="shared" ca="1" si="132"/>
        <v>0</v>
      </c>
      <c r="CZ86" s="169">
        <f t="shared" ca="1" si="132"/>
        <v>0</v>
      </c>
      <c r="DA86" s="169">
        <f t="shared" ca="1" si="132"/>
        <v>0</v>
      </c>
      <c r="DB86" s="169">
        <f t="shared" ca="1" si="132"/>
        <v>0</v>
      </c>
      <c r="DC86" s="169">
        <f t="shared" ca="1" si="132"/>
        <v>0</v>
      </c>
      <c r="DD86" s="169">
        <f t="shared" ca="1" si="132"/>
        <v>0</v>
      </c>
      <c r="DE86" s="169">
        <f t="shared" ca="1" si="132"/>
        <v>0</v>
      </c>
      <c r="DF86" s="169">
        <f t="shared" ca="1" si="132"/>
        <v>0</v>
      </c>
      <c r="DG86" s="169">
        <f t="shared" ca="1" si="132"/>
        <v>0</v>
      </c>
      <c r="DH86" s="169">
        <f t="shared" ca="1" si="132"/>
        <v>0</v>
      </c>
      <c r="DI86" s="169">
        <f t="shared" ca="1" si="132"/>
        <v>0</v>
      </c>
      <c r="DJ86" s="169">
        <f t="shared" ca="1" si="132"/>
        <v>0</v>
      </c>
      <c r="DK86" s="169">
        <f t="shared" ca="1" si="132"/>
        <v>0</v>
      </c>
      <c r="DL86" s="169">
        <f t="shared" ca="1" si="132"/>
        <v>0</v>
      </c>
      <c r="DM86" s="169">
        <f t="shared" ca="1" si="132"/>
        <v>0</v>
      </c>
      <c r="DN86" s="169">
        <f t="shared" ca="1" si="132"/>
        <v>0</v>
      </c>
      <c r="DO86" s="169">
        <f t="shared" ca="1" si="132"/>
        <v>0</v>
      </c>
      <c r="DP86" s="169">
        <f t="shared" ca="1" si="132"/>
        <v>0</v>
      </c>
      <c r="DQ86" s="169">
        <f t="shared" ca="1" si="132"/>
        <v>0</v>
      </c>
      <c r="DR86" s="169">
        <f t="shared" ca="1" si="132"/>
        <v>0</v>
      </c>
      <c r="DS86" s="169">
        <f t="shared" ca="1" si="132"/>
        <v>0</v>
      </c>
      <c r="DT86" s="169">
        <f t="shared" ca="1" si="132"/>
        <v>0</v>
      </c>
      <c r="DU86" s="169">
        <f t="shared" ca="1" si="132"/>
        <v>0</v>
      </c>
      <c r="DV86" s="169">
        <f t="shared" ca="1" si="132"/>
        <v>0</v>
      </c>
      <c r="DW86" s="169"/>
      <c r="DX86" s="177">
        <f ca="1">SUM(G86:DW86)</f>
        <v>0</v>
      </c>
    </row>
    <row r="87" spans="1:128" x14ac:dyDescent="0.2">
      <c r="A87" s="298" t="s">
        <v>3362</v>
      </c>
      <c r="B87" s="156"/>
      <c r="C87" s="157"/>
      <c r="D87" s="158">
        <v>1</v>
      </c>
      <c r="F87" s="154" t="s">
        <v>3345</v>
      </c>
    </row>
    <row r="88" spans="1:128" x14ac:dyDescent="0.2">
      <c r="A88" s="159" t="str">
        <f ca="1">Language!A$610</f>
        <v>объем продаж за период</v>
      </c>
      <c r="B88" s="299">
        <v>1800</v>
      </c>
      <c r="C88" s="346" t="str">
        <f>C68</f>
        <v>тонн</v>
      </c>
      <c r="E88" s="154" t="s">
        <v>833</v>
      </c>
      <c r="F88" s="6" t="s">
        <v>3326</v>
      </c>
      <c r="G88" s="300">
        <f t="shared" ref="G88:AL88" si="133">$B88*G89</f>
        <v>0</v>
      </c>
      <c r="H88" s="300">
        <f t="shared" si="133"/>
        <v>0</v>
      </c>
      <c r="I88" s="300">
        <f t="shared" si="133"/>
        <v>450</v>
      </c>
      <c r="J88" s="300">
        <f t="shared" si="133"/>
        <v>810</v>
      </c>
      <c r="K88" s="300">
        <f t="shared" si="133"/>
        <v>1080</v>
      </c>
      <c r="L88" s="300">
        <f t="shared" si="133"/>
        <v>1080</v>
      </c>
      <c r="M88" s="300">
        <f t="shared" si="133"/>
        <v>1080</v>
      </c>
      <c r="N88" s="300">
        <f t="shared" si="133"/>
        <v>1080</v>
      </c>
      <c r="O88" s="300">
        <f t="shared" si="133"/>
        <v>1800</v>
      </c>
      <c r="P88" s="300">
        <f t="shared" si="133"/>
        <v>1800</v>
      </c>
      <c r="Q88" s="300">
        <f t="shared" si="133"/>
        <v>1800</v>
      </c>
      <c r="R88" s="300">
        <f t="shared" si="133"/>
        <v>1800</v>
      </c>
      <c r="S88" s="300">
        <f t="shared" si="133"/>
        <v>1800</v>
      </c>
      <c r="T88" s="300">
        <f t="shared" si="133"/>
        <v>1800</v>
      </c>
      <c r="U88" s="300">
        <f t="shared" si="133"/>
        <v>1800</v>
      </c>
      <c r="V88" s="300">
        <f t="shared" si="133"/>
        <v>1080</v>
      </c>
      <c r="W88" s="300">
        <f t="shared" si="133"/>
        <v>1080</v>
      </c>
      <c r="X88" s="300">
        <f t="shared" si="133"/>
        <v>1080</v>
      </c>
      <c r="Y88" s="300">
        <f t="shared" si="133"/>
        <v>1080</v>
      </c>
      <c r="Z88" s="300">
        <f t="shared" si="133"/>
        <v>1080</v>
      </c>
      <c r="AA88" s="300">
        <f t="shared" si="133"/>
        <v>1800</v>
      </c>
      <c r="AB88" s="300">
        <f t="shared" si="133"/>
        <v>1800</v>
      </c>
      <c r="AC88" s="300">
        <f t="shared" si="133"/>
        <v>1800</v>
      </c>
      <c r="AD88" s="300">
        <f t="shared" si="133"/>
        <v>1800</v>
      </c>
      <c r="AE88" s="300">
        <f t="shared" si="133"/>
        <v>1800</v>
      </c>
      <c r="AF88" s="300">
        <f t="shared" si="133"/>
        <v>1800</v>
      </c>
      <c r="AG88" s="300">
        <f t="shared" si="133"/>
        <v>1800</v>
      </c>
      <c r="AH88" s="300">
        <f t="shared" si="133"/>
        <v>1080</v>
      </c>
      <c r="AI88" s="300">
        <f t="shared" si="133"/>
        <v>1080</v>
      </c>
      <c r="AJ88" s="300">
        <f t="shared" si="133"/>
        <v>1080</v>
      </c>
      <c r="AK88" s="300">
        <f t="shared" si="133"/>
        <v>1080</v>
      </c>
      <c r="AL88" s="300">
        <f t="shared" si="133"/>
        <v>1080</v>
      </c>
      <c r="AM88" s="300">
        <f t="shared" ref="AM88:BR88" si="134">$B88*AM89</f>
        <v>1800</v>
      </c>
      <c r="AN88" s="300">
        <f t="shared" si="134"/>
        <v>1800</v>
      </c>
      <c r="AO88" s="300">
        <f t="shared" si="134"/>
        <v>1800</v>
      </c>
      <c r="AP88" s="300">
        <f t="shared" si="134"/>
        <v>1800</v>
      </c>
      <c r="AQ88" s="300">
        <f t="shared" si="134"/>
        <v>1800</v>
      </c>
      <c r="AR88" s="300">
        <f t="shared" si="134"/>
        <v>1800</v>
      </c>
      <c r="AS88" s="300">
        <f t="shared" si="134"/>
        <v>1800</v>
      </c>
      <c r="AT88" s="300">
        <f t="shared" si="134"/>
        <v>1080</v>
      </c>
      <c r="AU88" s="300">
        <f t="shared" si="134"/>
        <v>1080</v>
      </c>
      <c r="AV88" s="300">
        <f t="shared" si="134"/>
        <v>1080</v>
      </c>
      <c r="AW88" s="300">
        <f t="shared" si="134"/>
        <v>1080</v>
      </c>
      <c r="AX88" s="300">
        <f t="shared" si="134"/>
        <v>1080</v>
      </c>
      <c r="AY88" s="300">
        <f t="shared" si="134"/>
        <v>1800</v>
      </c>
      <c r="AZ88" s="300">
        <f t="shared" si="134"/>
        <v>1800</v>
      </c>
      <c r="BA88" s="300">
        <f t="shared" si="134"/>
        <v>1800</v>
      </c>
      <c r="BB88" s="300">
        <f t="shared" si="134"/>
        <v>1800</v>
      </c>
      <c r="BC88" s="300">
        <f t="shared" si="134"/>
        <v>1800</v>
      </c>
      <c r="BD88" s="300">
        <f t="shared" si="134"/>
        <v>1800</v>
      </c>
      <c r="BE88" s="300">
        <f t="shared" si="134"/>
        <v>1800</v>
      </c>
      <c r="BF88" s="300">
        <f t="shared" si="134"/>
        <v>1080</v>
      </c>
      <c r="BG88" s="300">
        <f t="shared" si="134"/>
        <v>1080</v>
      </c>
      <c r="BH88" s="300">
        <f t="shared" si="134"/>
        <v>1080</v>
      </c>
      <c r="BI88" s="300">
        <f t="shared" si="134"/>
        <v>1080</v>
      </c>
      <c r="BJ88" s="300">
        <f t="shared" si="134"/>
        <v>1080</v>
      </c>
      <c r="BK88" s="300">
        <f t="shared" si="134"/>
        <v>1800</v>
      </c>
      <c r="BL88" s="300">
        <f t="shared" si="134"/>
        <v>1800</v>
      </c>
      <c r="BM88" s="300">
        <f t="shared" si="134"/>
        <v>1800</v>
      </c>
      <c r="BN88" s="300">
        <f t="shared" si="134"/>
        <v>1800</v>
      </c>
      <c r="BO88" s="300">
        <f t="shared" si="134"/>
        <v>1800</v>
      </c>
      <c r="BP88" s="300">
        <f t="shared" si="134"/>
        <v>1800</v>
      </c>
      <c r="BQ88" s="300">
        <f t="shared" si="134"/>
        <v>1800</v>
      </c>
      <c r="BR88" s="300">
        <f t="shared" si="134"/>
        <v>1080</v>
      </c>
      <c r="BS88" s="300">
        <f t="shared" ref="BS88:CX88" si="135">$B88*BS89</f>
        <v>1080</v>
      </c>
      <c r="BT88" s="300">
        <f t="shared" si="135"/>
        <v>1080</v>
      </c>
      <c r="BU88" s="300">
        <f t="shared" si="135"/>
        <v>1080</v>
      </c>
      <c r="BV88" s="300">
        <f t="shared" si="135"/>
        <v>1080</v>
      </c>
      <c r="BW88" s="300">
        <f t="shared" si="135"/>
        <v>1800</v>
      </c>
      <c r="BX88" s="300">
        <f t="shared" si="135"/>
        <v>1800</v>
      </c>
      <c r="BY88" s="300">
        <f t="shared" si="135"/>
        <v>1800</v>
      </c>
      <c r="BZ88" s="300">
        <f t="shared" si="135"/>
        <v>1800</v>
      </c>
      <c r="CA88" s="300">
        <f t="shared" si="135"/>
        <v>1800</v>
      </c>
      <c r="CB88" s="300">
        <f t="shared" si="135"/>
        <v>1800</v>
      </c>
      <c r="CC88" s="300">
        <f t="shared" si="135"/>
        <v>1800</v>
      </c>
      <c r="CD88" s="300">
        <f t="shared" si="135"/>
        <v>1080</v>
      </c>
      <c r="CE88" s="300">
        <f t="shared" si="135"/>
        <v>1080</v>
      </c>
      <c r="CF88" s="300">
        <f t="shared" si="135"/>
        <v>1080</v>
      </c>
      <c r="CG88" s="300">
        <f t="shared" si="135"/>
        <v>1080</v>
      </c>
      <c r="CH88" s="300">
        <f t="shared" si="135"/>
        <v>1080</v>
      </c>
      <c r="CI88" s="300">
        <f t="shared" si="135"/>
        <v>1800</v>
      </c>
      <c r="CJ88" s="300">
        <f t="shared" si="135"/>
        <v>1800</v>
      </c>
      <c r="CK88" s="300">
        <f t="shared" si="135"/>
        <v>1800</v>
      </c>
      <c r="CL88" s="300">
        <f t="shared" si="135"/>
        <v>1800</v>
      </c>
      <c r="CM88" s="300">
        <f t="shared" si="135"/>
        <v>1800</v>
      </c>
      <c r="CN88" s="300">
        <f t="shared" si="135"/>
        <v>1800</v>
      </c>
      <c r="CO88" s="300">
        <f t="shared" si="135"/>
        <v>1800</v>
      </c>
      <c r="CP88" s="300">
        <f t="shared" si="135"/>
        <v>1080</v>
      </c>
      <c r="CQ88" s="300">
        <f t="shared" si="135"/>
        <v>1080</v>
      </c>
      <c r="CR88" s="300">
        <f t="shared" si="135"/>
        <v>1080</v>
      </c>
      <c r="CS88" s="300">
        <f t="shared" si="135"/>
        <v>1080</v>
      </c>
      <c r="CT88" s="300">
        <f t="shared" si="135"/>
        <v>1080</v>
      </c>
      <c r="CU88" s="300">
        <f t="shared" si="135"/>
        <v>1800</v>
      </c>
      <c r="CV88" s="300">
        <f t="shared" si="135"/>
        <v>1800</v>
      </c>
      <c r="CW88" s="300">
        <f t="shared" si="135"/>
        <v>1800</v>
      </c>
      <c r="CX88" s="300">
        <f t="shared" si="135"/>
        <v>1800</v>
      </c>
      <c r="CY88" s="300">
        <f t="shared" ref="CY88:DV88" si="136">$B88*CY89</f>
        <v>1800</v>
      </c>
      <c r="CZ88" s="300">
        <f t="shared" si="136"/>
        <v>1800</v>
      </c>
      <c r="DA88" s="300">
        <f t="shared" si="136"/>
        <v>1800</v>
      </c>
      <c r="DB88" s="300">
        <f t="shared" si="136"/>
        <v>1080</v>
      </c>
      <c r="DC88" s="300">
        <f t="shared" si="136"/>
        <v>1080</v>
      </c>
      <c r="DD88" s="300">
        <f t="shared" si="136"/>
        <v>1080</v>
      </c>
      <c r="DE88" s="300">
        <f t="shared" si="136"/>
        <v>1080</v>
      </c>
      <c r="DF88" s="300">
        <f t="shared" si="136"/>
        <v>1080</v>
      </c>
      <c r="DG88" s="300">
        <f t="shared" si="136"/>
        <v>1800</v>
      </c>
      <c r="DH88" s="300">
        <f t="shared" si="136"/>
        <v>1800</v>
      </c>
      <c r="DI88" s="300">
        <f t="shared" si="136"/>
        <v>1800</v>
      </c>
      <c r="DJ88" s="300">
        <f t="shared" si="136"/>
        <v>1800</v>
      </c>
      <c r="DK88" s="300">
        <f t="shared" si="136"/>
        <v>1800</v>
      </c>
      <c r="DL88" s="300">
        <f t="shared" si="136"/>
        <v>1800</v>
      </c>
      <c r="DM88" s="300">
        <f t="shared" si="136"/>
        <v>1800</v>
      </c>
      <c r="DN88" s="300">
        <f t="shared" si="136"/>
        <v>1080</v>
      </c>
      <c r="DO88" s="300">
        <f t="shared" si="136"/>
        <v>1080</v>
      </c>
      <c r="DP88" s="300">
        <f t="shared" si="136"/>
        <v>1080</v>
      </c>
      <c r="DQ88" s="300">
        <f t="shared" si="136"/>
        <v>1080</v>
      </c>
      <c r="DR88" s="300">
        <f t="shared" si="136"/>
        <v>1080</v>
      </c>
      <c r="DS88" s="300">
        <f t="shared" si="136"/>
        <v>1800</v>
      </c>
      <c r="DT88" s="300">
        <f t="shared" si="136"/>
        <v>1800</v>
      </c>
      <c r="DU88" s="300">
        <f t="shared" si="136"/>
        <v>1800</v>
      </c>
      <c r="DV88" s="300">
        <f t="shared" si="136"/>
        <v>1800</v>
      </c>
      <c r="DW88" s="161"/>
      <c r="DX88" s="162">
        <f>SUM(G88:DW88)</f>
        <v>174780</v>
      </c>
    </row>
    <row r="89" spans="1:128" x14ac:dyDescent="0.2">
      <c r="A89" s="159" t="str">
        <f ca="1">Language!A$591</f>
        <v>коэффициент продаж периода</v>
      </c>
      <c r="B89" s="163"/>
      <c r="C89" s="163"/>
      <c r="F89" s="6" t="s">
        <v>3190</v>
      </c>
      <c r="G89" s="301">
        <f>G69</f>
        <v>0</v>
      </c>
      <c r="H89" s="301">
        <f t="shared" ref="H89:BS89" si="137">H69</f>
        <v>0</v>
      </c>
      <c r="I89" s="301">
        <f t="shared" si="137"/>
        <v>0.25</v>
      </c>
      <c r="J89" s="301">
        <f t="shared" si="137"/>
        <v>0.45</v>
      </c>
      <c r="K89" s="301">
        <f t="shared" si="137"/>
        <v>0.6</v>
      </c>
      <c r="L89" s="301">
        <f t="shared" si="137"/>
        <v>0.6</v>
      </c>
      <c r="M89" s="301">
        <f t="shared" si="137"/>
        <v>0.6</v>
      </c>
      <c r="N89" s="301">
        <f t="shared" si="137"/>
        <v>0.6</v>
      </c>
      <c r="O89" s="301">
        <f t="shared" si="137"/>
        <v>1</v>
      </c>
      <c r="P89" s="301">
        <f t="shared" si="137"/>
        <v>1</v>
      </c>
      <c r="Q89" s="301">
        <f t="shared" si="137"/>
        <v>1</v>
      </c>
      <c r="R89" s="301">
        <f t="shared" si="137"/>
        <v>1</v>
      </c>
      <c r="S89" s="301">
        <f t="shared" si="137"/>
        <v>1</v>
      </c>
      <c r="T89" s="301">
        <f t="shared" si="137"/>
        <v>1</v>
      </c>
      <c r="U89" s="301">
        <f t="shared" si="137"/>
        <v>1</v>
      </c>
      <c r="V89" s="301">
        <f t="shared" si="137"/>
        <v>0.6</v>
      </c>
      <c r="W89" s="301">
        <f t="shared" si="137"/>
        <v>0.6</v>
      </c>
      <c r="X89" s="301">
        <f t="shared" si="137"/>
        <v>0.6</v>
      </c>
      <c r="Y89" s="301">
        <f t="shared" si="137"/>
        <v>0.6</v>
      </c>
      <c r="Z89" s="301">
        <f t="shared" si="137"/>
        <v>0.6</v>
      </c>
      <c r="AA89" s="301">
        <f t="shared" si="137"/>
        <v>1</v>
      </c>
      <c r="AB89" s="301">
        <f t="shared" si="137"/>
        <v>1</v>
      </c>
      <c r="AC89" s="301">
        <f t="shared" si="137"/>
        <v>1</v>
      </c>
      <c r="AD89" s="301">
        <f t="shared" si="137"/>
        <v>1</v>
      </c>
      <c r="AE89" s="301">
        <f t="shared" si="137"/>
        <v>1</v>
      </c>
      <c r="AF89" s="301">
        <f t="shared" si="137"/>
        <v>1</v>
      </c>
      <c r="AG89" s="301">
        <f t="shared" si="137"/>
        <v>1</v>
      </c>
      <c r="AH89" s="301">
        <f t="shared" si="137"/>
        <v>0.6</v>
      </c>
      <c r="AI89" s="301">
        <f t="shared" si="137"/>
        <v>0.6</v>
      </c>
      <c r="AJ89" s="301">
        <f t="shared" si="137"/>
        <v>0.6</v>
      </c>
      <c r="AK89" s="301">
        <f t="shared" si="137"/>
        <v>0.6</v>
      </c>
      <c r="AL89" s="301">
        <f t="shared" si="137"/>
        <v>0.6</v>
      </c>
      <c r="AM89" s="301">
        <f t="shared" si="137"/>
        <v>1</v>
      </c>
      <c r="AN89" s="301">
        <f t="shared" si="137"/>
        <v>1</v>
      </c>
      <c r="AO89" s="301">
        <f t="shared" si="137"/>
        <v>1</v>
      </c>
      <c r="AP89" s="301">
        <f t="shared" si="137"/>
        <v>1</v>
      </c>
      <c r="AQ89" s="301">
        <f t="shared" si="137"/>
        <v>1</v>
      </c>
      <c r="AR89" s="301">
        <f t="shared" si="137"/>
        <v>1</v>
      </c>
      <c r="AS89" s="301">
        <f t="shared" si="137"/>
        <v>1</v>
      </c>
      <c r="AT89" s="301">
        <f t="shared" si="137"/>
        <v>0.6</v>
      </c>
      <c r="AU89" s="301">
        <f t="shared" si="137"/>
        <v>0.6</v>
      </c>
      <c r="AV89" s="301">
        <f t="shared" si="137"/>
        <v>0.6</v>
      </c>
      <c r="AW89" s="301">
        <f t="shared" si="137"/>
        <v>0.6</v>
      </c>
      <c r="AX89" s="301">
        <f t="shared" si="137"/>
        <v>0.6</v>
      </c>
      <c r="AY89" s="301">
        <f t="shared" si="137"/>
        <v>1</v>
      </c>
      <c r="AZ89" s="301">
        <f t="shared" si="137"/>
        <v>1</v>
      </c>
      <c r="BA89" s="301">
        <f t="shared" si="137"/>
        <v>1</v>
      </c>
      <c r="BB89" s="301">
        <f t="shared" si="137"/>
        <v>1</v>
      </c>
      <c r="BC89" s="301">
        <f t="shared" si="137"/>
        <v>1</v>
      </c>
      <c r="BD89" s="301">
        <f t="shared" si="137"/>
        <v>1</v>
      </c>
      <c r="BE89" s="301">
        <f t="shared" si="137"/>
        <v>1</v>
      </c>
      <c r="BF89" s="301">
        <f t="shared" si="137"/>
        <v>0.6</v>
      </c>
      <c r="BG89" s="301">
        <f t="shared" si="137"/>
        <v>0.6</v>
      </c>
      <c r="BH89" s="301">
        <f t="shared" si="137"/>
        <v>0.6</v>
      </c>
      <c r="BI89" s="301">
        <f t="shared" si="137"/>
        <v>0.6</v>
      </c>
      <c r="BJ89" s="301">
        <f t="shared" si="137"/>
        <v>0.6</v>
      </c>
      <c r="BK89" s="301">
        <f t="shared" si="137"/>
        <v>1</v>
      </c>
      <c r="BL89" s="301">
        <f t="shared" si="137"/>
        <v>1</v>
      </c>
      <c r="BM89" s="301">
        <f t="shared" si="137"/>
        <v>1</v>
      </c>
      <c r="BN89" s="301">
        <f t="shared" si="137"/>
        <v>1</v>
      </c>
      <c r="BO89" s="301">
        <f t="shared" si="137"/>
        <v>1</v>
      </c>
      <c r="BP89" s="301">
        <f t="shared" si="137"/>
        <v>1</v>
      </c>
      <c r="BQ89" s="301">
        <f t="shared" si="137"/>
        <v>1</v>
      </c>
      <c r="BR89" s="301">
        <f t="shared" si="137"/>
        <v>0.6</v>
      </c>
      <c r="BS89" s="301">
        <f t="shared" si="137"/>
        <v>0.6</v>
      </c>
      <c r="BT89" s="301">
        <f t="shared" ref="BT89:DV89" si="138">BT69</f>
        <v>0.6</v>
      </c>
      <c r="BU89" s="301">
        <f t="shared" si="138"/>
        <v>0.6</v>
      </c>
      <c r="BV89" s="301">
        <f t="shared" si="138"/>
        <v>0.6</v>
      </c>
      <c r="BW89" s="301">
        <f t="shared" si="138"/>
        <v>1</v>
      </c>
      <c r="BX89" s="301">
        <f t="shared" si="138"/>
        <v>1</v>
      </c>
      <c r="BY89" s="301">
        <f t="shared" si="138"/>
        <v>1</v>
      </c>
      <c r="BZ89" s="301">
        <f t="shared" si="138"/>
        <v>1</v>
      </c>
      <c r="CA89" s="301">
        <f t="shared" si="138"/>
        <v>1</v>
      </c>
      <c r="CB89" s="301">
        <f t="shared" si="138"/>
        <v>1</v>
      </c>
      <c r="CC89" s="301">
        <f t="shared" si="138"/>
        <v>1</v>
      </c>
      <c r="CD89" s="301">
        <f t="shared" si="138"/>
        <v>0.6</v>
      </c>
      <c r="CE89" s="301">
        <f t="shared" si="138"/>
        <v>0.6</v>
      </c>
      <c r="CF89" s="301">
        <f t="shared" si="138"/>
        <v>0.6</v>
      </c>
      <c r="CG89" s="301">
        <f t="shared" si="138"/>
        <v>0.6</v>
      </c>
      <c r="CH89" s="301">
        <f t="shared" si="138"/>
        <v>0.6</v>
      </c>
      <c r="CI89" s="301">
        <f t="shared" si="138"/>
        <v>1</v>
      </c>
      <c r="CJ89" s="301">
        <f t="shared" si="138"/>
        <v>1</v>
      </c>
      <c r="CK89" s="301">
        <f t="shared" si="138"/>
        <v>1</v>
      </c>
      <c r="CL89" s="301">
        <f t="shared" si="138"/>
        <v>1</v>
      </c>
      <c r="CM89" s="301">
        <f t="shared" si="138"/>
        <v>1</v>
      </c>
      <c r="CN89" s="301">
        <f t="shared" si="138"/>
        <v>1</v>
      </c>
      <c r="CO89" s="301">
        <f t="shared" si="138"/>
        <v>1</v>
      </c>
      <c r="CP89" s="301">
        <f t="shared" si="138"/>
        <v>0.6</v>
      </c>
      <c r="CQ89" s="301">
        <f t="shared" si="138"/>
        <v>0.6</v>
      </c>
      <c r="CR89" s="301">
        <f t="shared" si="138"/>
        <v>0.6</v>
      </c>
      <c r="CS89" s="301">
        <f t="shared" si="138"/>
        <v>0.6</v>
      </c>
      <c r="CT89" s="301">
        <f t="shared" si="138"/>
        <v>0.6</v>
      </c>
      <c r="CU89" s="301">
        <f t="shared" si="138"/>
        <v>1</v>
      </c>
      <c r="CV89" s="301">
        <f t="shared" si="138"/>
        <v>1</v>
      </c>
      <c r="CW89" s="301">
        <f t="shared" si="138"/>
        <v>1</v>
      </c>
      <c r="CX89" s="301">
        <f t="shared" si="138"/>
        <v>1</v>
      </c>
      <c r="CY89" s="301">
        <f t="shared" si="138"/>
        <v>1</v>
      </c>
      <c r="CZ89" s="301">
        <f t="shared" si="138"/>
        <v>1</v>
      </c>
      <c r="DA89" s="301">
        <f t="shared" si="138"/>
        <v>1</v>
      </c>
      <c r="DB89" s="301">
        <f t="shared" si="138"/>
        <v>0.6</v>
      </c>
      <c r="DC89" s="301">
        <f t="shared" si="138"/>
        <v>0.6</v>
      </c>
      <c r="DD89" s="301">
        <f t="shared" si="138"/>
        <v>0.6</v>
      </c>
      <c r="DE89" s="301">
        <f t="shared" si="138"/>
        <v>0.6</v>
      </c>
      <c r="DF89" s="301">
        <f t="shared" si="138"/>
        <v>0.6</v>
      </c>
      <c r="DG89" s="301">
        <f t="shared" si="138"/>
        <v>1</v>
      </c>
      <c r="DH89" s="301">
        <f t="shared" si="138"/>
        <v>1</v>
      </c>
      <c r="DI89" s="301">
        <f t="shared" si="138"/>
        <v>1</v>
      </c>
      <c r="DJ89" s="301">
        <f t="shared" si="138"/>
        <v>1</v>
      </c>
      <c r="DK89" s="301">
        <f t="shared" si="138"/>
        <v>1</v>
      </c>
      <c r="DL89" s="301">
        <f t="shared" si="138"/>
        <v>1</v>
      </c>
      <c r="DM89" s="301">
        <f t="shared" si="138"/>
        <v>1</v>
      </c>
      <c r="DN89" s="301">
        <f t="shared" si="138"/>
        <v>0.6</v>
      </c>
      <c r="DO89" s="301">
        <f t="shared" si="138"/>
        <v>0.6</v>
      </c>
      <c r="DP89" s="301">
        <f t="shared" si="138"/>
        <v>0.6</v>
      </c>
      <c r="DQ89" s="301">
        <f t="shared" si="138"/>
        <v>0.6</v>
      </c>
      <c r="DR89" s="301">
        <f t="shared" si="138"/>
        <v>0.6</v>
      </c>
      <c r="DS89" s="301">
        <f t="shared" si="138"/>
        <v>1</v>
      </c>
      <c r="DT89" s="301">
        <f t="shared" si="138"/>
        <v>1</v>
      </c>
      <c r="DU89" s="301">
        <f t="shared" si="138"/>
        <v>1</v>
      </c>
      <c r="DV89" s="301">
        <f t="shared" si="138"/>
        <v>1</v>
      </c>
      <c r="DW89" s="164"/>
    </row>
    <row r="90" spans="1:128" x14ac:dyDescent="0.2">
      <c r="A90" s="165" t="str">
        <f ca="1">Language!A$611 &amp; C88 &amp; Language!A$1475</f>
        <v>цена за единицу (тонн), без НДС</v>
      </c>
      <c r="B90" s="299">
        <v>20</v>
      </c>
      <c r="C90" s="160" t="str">
        <f ca="1">CHOOSE(D90,CurName1,CurName2,CurName3)</f>
        <v>тыс. руб.</v>
      </c>
      <c r="D90" s="158">
        <f>D87</f>
        <v>1</v>
      </c>
      <c r="E90" s="154" t="s">
        <v>768</v>
      </c>
      <c r="F90" s="154" t="s">
        <v>1921</v>
      </c>
      <c r="G90" s="309">
        <f t="shared" ref="G90:M90" ca="1" si="139">IF(G$2=1,$B90,F90)*IF($B103=1,G103,G102)</f>
        <v>20</v>
      </c>
      <c r="H90" s="309">
        <f t="shared" ca="1" si="139"/>
        <v>20.113082907748105</v>
      </c>
      <c r="I90" s="309">
        <f t="shared" ca="1" si="139"/>
        <v>20.226805202697449</v>
      </c>
      <c r="J90" s="309">
        <f t="shared" ca="1" si="139"/>
        <v>20.341170500036224</v>
      </c>
      <c r="K90" s="309">
        <f t="shared" ca="1" si="139"/>
        <v>20.456182435393426</v>
      </c>
      <c r="L90" s="309">
        <f t="shared" ca="1" si="139"/>
        <v>20.571844664954426</v>
      </c>
      <c r="M90" s="309">
        <f t="shared" ca="1" si="139"/>
        <v>20.688160865577196</v>
      </c>
      <c r="N90" s="309">
        <f t="shared" ref="N90:DV90" ca="1" si="140">IF(N$2=1,$B90,M90)*IF($B103=1,N103,N102)</f>
        <v>20.805134734909196</v>
      </c>
      <c r="O90" s="309">
        <f t="shared" ca="1" si="140"/>
        <v>20.922769991504929</v>
      </c>
      <c r="P90" s="309">
        <f t="shared" ca="1" si="140"/>
        <v>21.041070374944137</v>
      </c>
      <c r="Q90" s="309">
        <f t="shared" ca="1" si="140"/>
        <v>21.160039645950697</v>
      </c>
      <c r="R90" s="309">
        <f t="shared" ca="1" si="140"/>
        <v>21.279681586512162</v>
      </c>
      <c r="S90" s="309">
        <f t="shared" ca="1" si="140"/>
        <v>21.399999999999991</v>
      </c>
      <c r="T90" s="309">
        <f t="shared" ca="1" si="140"/>
        <v>21.520998711290463</v>
      </c>
      <c r="U90" s="309">
        <f t="shared" ca="1" si="140"/>
        <v>21.64268156688626</v>
      </c>
      <c r="V90" s="309">
        <f t="shared" ca="1" si="140"/>
        <v>21.765052435038751</v>
      </c>
      <c r="W90" s="309">
        <f t="shared" ca="1" si="140"/>
        <v>21.88811520587096</v>
      </c>
      <c r="X90" s="309">
        <f t="shared" ca="1" si="140"/>
        <v>22.01187379150123</v>
      </c>
      <c r="Y90" s="309">
        <f t="shared" ca="1" si="140"/>
        <v>22.136332126167595</v>
      </c>
      <c r="Z90" s="309">
        <f t="shared" ca="1" si="140"/>
        <v>22.261494166352836</v>
      </c>
      <c r="AA90" s="309">
        <f t="shared" ca="1" si="140"/>
        <v>22.387363890910269</v>
      </c>
      <c r="AB90" s="309">
        <f t="shared" ca="1" si="140"/>
        <v>22.513945301190223</v>
      </c>
      <c r="AC90" s="309">
        <f t="shared" ca="1" si="140"/>
        <v>22.641242421167242</v>
      </c>
      <c r="AD90" s="309">
        <f t="shared" ca="1" si="140"/>
        <v>22.769259297568009</v>
      </c>
      <c r="AE90" s="309">
        <f t="shared" ca="1" si="140"/>
        <v>22.897999999999989</v>
      </c>
      <c r="AF90" s="309">
        <f t="shared" ca="1" si="140"/>
        <v>23.027468621080796</v>
      </c>
      <c r="AG90" s="309">
        <f t="shared" ca="1" si="140"/>
        <v>23.157669276568299</v>
      </c>
      <c r="AH90" s="309">
        <f t="shared" ca="1" si="140"/>
        <v>23.288606105491464</v>
      </c>
      <c r="AI90" s="309">
        <f t="shared" ca="1" si="140"/>
        <v>23.420283270281928</v>
      </c>
      <c r="AJ90" s="309">
        <f t="shared" ca="1" si="140"/>
        <v>23.552704956906318</v>
      </c>
      <c r="AK90" s="309">
        <f t="shared" ca="1" si="140"/>
        <v>23.685875374999327</v>
      </c>
      <c r="AL90" s="309">
        <f t="shared" ca="1" si="140"/>
        <v>23.819798757997535</v>
      </c>
      <c r="AM90" s="309">
        <f t="shared" ca="1" si="140"/>
        <v>23.95447936327399</v>
      </c>
      <c r="AN90" s="309">
        <f t="shared" ca="1" si="140"/>
        <v>24.089921472273542</v>
      </c>
      <c r="AO90" s="309">
        <f t="shared" ca="1" si="140"/>
        <v>24.226129390648953</v>
      </c>
      <c r="AP90" s="309">
        <f t="shared" ca="1" si="140"/>
        <v>24.363107448397773</v>
      </c>
      <c r="AQ90" s="309">
        <f t="shared" ca="1" si="140"/>
        <v>24.500859999999992</v>
      </c>
      <c r="AR90" s="309">
        <f t="shared" ca="1" si="140"/>
        <v>24.639391424556454</v>
      </c>
      <c r="AS90" s="309">
        <f t="shared" ca="1" si="140"/>
        <v>24.778706125928082</v>
      </c>
      <c r="AT90" s="309">
        <f t="shared" ca="1" si="140"/>
        <v>24.918808532875868</v>
      </c>
      <c r="AU90" s="309">
        <f t="shared" ca="1" si="140"/>
        <v>25.059703099201663</v>
      </c>
      <c r="AV90" s="309">
        <f t="shared" ca="1" si="140"/>
        <v>25.20139430388976</v>
      </c>
      <c r="AW90" s="309">
        <f t="shared" ca="1" si="140"/>
        <v>25.343886651249282</v>
      </c>
      <c r="AX90" s="309">
        <f t="shared" ca="1" si="140"/>
        <v>25.487184671057364</v>
      </c>
      <c r="AY90" s="309">
        <f t="shared" ca="1" si="140"/>
        <v>25.631292918703171</v>
      </c>
      <c r="AZ90" s="309">
        <f t="shared" ca="1" si="140"/>
        <v>25.77621597533269</v>
      </c>
      <c r="BA90" s="309">
        <f t="shared" ca="1" si="140"/>
        <v>25.921958447994378</v>
      </c>
      <c r="BB90" s="309">
        <f t="shared" ca="1" si="140"/>
        <v>26.068524969785617</v>
      </c>
      <c r="BC90" s="309">
        <f t="shared" ca="1" si="140"/>
        <v>26.215920199999989</v>
      </c>
      <c r="BD90" s="309">
        <f t="shared" ca="1" si="140"/>
        <v>26.364148824275404</v>
      </c>
      <c r="BE90" s="309">
        <f t="shared" ca="1" si="140"/>
        <v>26.513215554743045</v>
      </c>
      <c r="BF90" s="309">
        <f t="shared" ca="1" si="140"/>
        <v>26.663125130177178</v>
      </c>
      <c r="BG90" s="309">
        <f t="shared" ca="1" si="140"/>
        <v>26.813882316145779</v>
      </c>
      <c r="BH90" s="309">
        <f t="shared" ca="1" si="140"/>
        <v>26.965491905162043</v>
      </c>
      <c r="BI90" s="309">
        <f t="shared" ca="1" si="140"/>
        <v>27.117958716836728</v>
      </c>
      <c r="BJ90" s="309">
        <f t="shared" ca="1" si="140"/>
        <v>27.271287598031378</v>
      </c>
      <c r="BK90" s="309">
        <f t="shared" ca="1" si="140"/>
        <v>27.425483423012391</v>
      </c>
      <c r="BL90" s="309">
        <f t="shared" ca="1" si="140"/>
        <v>27.580551093605976</v>
      </c>
      <c r="BM90" s="309">
        <f t="shared" ca="1" si="140"/>
        <v>27.736495539353985</v>
      </c>
      <c r="BN90" s="309">
        <f t="shared" ca="1" si="140"/>
        <v>27.893321717670609</v>
      </c>
      <c r="BO90" s="309">
        <f t="shared" ca="1" si="140"/>
        <v>28.051034613999988</v>
      </c>
      <c r="BP90" s="309">
        <f t="shared" ca="1" si="140"/>
        <v>28.209639241974681</v>
      </c>
      <c r="BQ90" s="309">
        <f t="shared" ca="1" si="140"/>
        <v>28.369140643575058</v>
      </c>
      <c r="BR90" s="309">
        <f t="shared" ca="1" si="140"/>
        <v>28.529543889289581</v>
      </c>
      <c r="BS90" s="309">
        <f t="shared" ca="1" si="140"/>
        <v>28.690854078275983</v>
      </c>
      <c r="BT90" s="309">
        <f t="shared" ca="1" si="140"/>
        <v>28.853076338523383</v>
      </c>
      <c r="BU90" s="309">
        <f t="shared" ca="1" si="140"/>
        <v>29.016215827015298</v>
      </c>
      <c r="BV90" s="309">
        <f t="shared" ca="1" si="140"/>
        <v>29.180277729893572</v>
      </c>
      <c r="BW90" s="309">
        <f t="shared" ca="1" si="140"/>
        <v>29.345267262623253</v>
      </c>
      <c r="BX90" s="309">
        <f t="shared" ca="1" si="140"/>
        <v>29.511189670158387</v>
      </c>
      <c r="BY90" s="309">
        <f t="shared" ca="1" si="140"/>
        <v>29.678050227108756</v>
      </c>
      <c r="BZ90" s="309">
        <f t="shared" ca="1" si="140"/>
        <v>29.845854237907545</v>
      </c>
      <c r="CA90" s="309">
        <f t="shared" ca="1" si="140"/>
        <v>30.014607036979982</v>
      </c>
      <c r="CB90" s="309">
        <f t="shared" ca="1" si="140"/>
        <v>30.184313988912905</v>
      </c>
      <c r="CC90" s="309">
        <f t="shared" ca="1" si="140"/>
        <v>30.354980488625309</v>
      </c>
      <c r="CD90" s="309">
        <f t="shared" ca="1" si="140"/>
        <v>30.526611961539846</v>
      </c>
      <c r="CE90" s="309">
        <f t="shared" ca="1" si="140"/>
        <v>30.699213863755297</v>
      </c>
      <c r="CF90" s="309">
        <f t="shared" ca="1" si="140"/>
        <v>30.872791682220019</v>
      </c>
      <c r="CG90" s="309">
        <f t="shared" ca="1" si="140"/>
        <v>31.047350934906365</v>
      </c>
      <c r="CH90" s="309">
        <f t="shared" ca="1" si="140"/>
        <v>31.222897170986119</v>
      </c>
      <c r="CI90" s="309">
        <f t="shared" ca="1" si="140"/>
        <v>31.399435971006881</v>
      </c>
      <c r="CJ90" s="309">
        <f t="shared" ca="1" si="140"/>
        <v>31.576972947069475</v>
      </c>
      <c r="CK90" s="309">
        <f t="shared" ca="1" si="140"/>
        <v>31.755513743006368</v>
      </c>
      <c r="CL90" s="309">
        <f t="shared" ca="1" si="140"/>
        <v>31.935064034561073</v>
      </c>
      <c r="CM90" s="309">
        <f t="shared" ca="1" si="140"/>
        <v>32.115629529568579</v>
      </c>
      <c r="CN90" s="309">
        <f t="shared" ca="1" si="140"/>
        <v>32.297215968136804</v>
      </c>
      <c r="CO90" s="309">
        <f t="shared" ca="1" si="140"/>
        <v>32.479829122829074</v>
      </c>
      <c r="CP90" s="309">
        <f t="shared" ca="1" si="140"/>
        <v>32.663474798847631</v>
      </c>
      <c r="CQ90" s="309">
        <f t="shared" ca="1" si="140"/>
        <v>32.848158834218161</v>
      </c>
      <c r="CR90" s="309">
        <f t="shared" ca="1" si="140"/>
        <v>33.033887099975409</v>
      </c>
      <c r="CS90" s="309">
        <f t="shared" ca="1" si="140"/>
        <v>33.220665500349803</v>
      </c>
      <c r="CT90" s="309">
        <f t="shared" ca="1" si="140"/>
        <v>33.408499972955141</v>
      </c>
      <c r="CU90" s="309">
        <f t="shared" ca="1" si="140"/>
        <v>33.597396488977353</v>
      </c>
      <c r="CV90" s="309">
        <f t="shared" ca="1" si="140"/>
        <v>33.787361053364329</v>
      </c>
      <c r="CW90" s="309">
        <f t="shared" ca="1" si="140"/>
        <v>33.978399705016805</v>
      </c>
      <c r="CX90" s="309">
        <f t="shared" ca="1" si="140"/>
        <v>34.170518516980337</v>
      </c>
      <c r="CY90" s="309">
        <f t="shared" ca="1" si="140"/>
        <v>34.363723596638366</v>
      </c>
      <c r="CZ90" s="309">
        <f t="shared" ca="1" si="140"/>
        <v>34.558021085906368</v>
      </c>
      <c r="DA90" s="309">
        <f t="shared" ca="1" si="140"/>
        <v>34.753417161427102</v>
      </c>
      <c r="DB90" s="309">
        <f t="shared" ca="1" si="140"/>
        <v>34.949918034766959</v>
      </c>
      <c r="DC90" s="309">
        <f t="shared" ca="1" si="140"/>
        <v>35.147529952613432</v>
      </c>
      <c r="DD90" s="309">
        <f t="shared" ca="1" si="140"/>
        <v>35.346259196973691</v>
      </c>
      <c r="DE90" s="309">
        <f t="shared" ca="1" si="140"/>
        <v>35.54611208537429</v>
      </c>
      <c r="DF90" s="309">
        <f t="shared" ca="1" si="140"/>
        <v>35.747094971061998</v>
      </c>
      <c r="DG90" s="309">
        <f t="shared" ca="1" si="140"/>
        <v>35.949214243205766</v>
      </c>
      <c r="DH90" s="309">
        <f t="shared" ca="1" si="140"/>
        <v>36.152476327099833</v>
      </c>
      <c r="DI90" s="309">
        <f t="shared" ca="1" si="140"/>
        <v>36.356887684367983</v>
      </c>
      <c r="DJ90" s="309">
        <f t="shared" ca="1" si="140"/>
        <v>36.562454813168962</v>
      </c>
      <c r="DK90" s="309">
        <f t="shared" ca="1" si="140"/>
        <v>36.769184248403057</v>
      </c>
      <c r="DL90" s="309">
        <f t="shared" ca="1" si="140"/>
        <v>36.977082561919822</v>
      </c>
      <c r="DM90" s="309">
        <f t="shared" ca="1" si="140"/>
        <v>37.186156362727004</v>
      </c>
      <c r="DN90" s="309">
        <f t="shared" ca="1" si="140"/>
        <v>37.396412297200648</v>
      </c>
      <c r="DO90" s="309">
        <f t="shared" ca="1" si="140"/>
        <v>37.607857049296371</v>
      </c>
      <c r="DP90" s="309">
        <f t="shared" ca="1" si="140"/>
        <v>37.820497340761847</v>
      </c>
      <c r="DQ90" s="309">
        <f t="shared" ca="1" si="140"/>
        <v>38.034339931350488</v>
      </c>
      <c r="DR90" s="309">
        <f t="shared" ca="1" si="140"/>
        <v>38.249391619036338</v>
      </c>
      <c r="DS90" s="309">
        <f t="shared" ca="1" si="140"/>
        <v>38.465659240230167</v>
      </c>
      <c r="DT90" s="309">
        <f t="shared" ca="1" si="140"/>
        <v>38.683149669996816</v>
      </c>
      <c r="DU90" s="309">
        <f t="shared" ca="1" si="140"/>
        <v>38.901869822273738</v>
      </c>
      <c r="DV90" s="309">
        <f t="shared" ca="1" si="140"/>
        <v>39.121826650090789</v>
      </c>
      <c r="DW90" s="161"/>
    </row>
    <row r="91" spans="1:128" collapsed="1" x14ac:dyDescent="0.2">
      <c r="A91" s="165" t="str">
        <f ca="1">Language!A$612</f>
        <v>выручка от реализации, без НДС</v>
      </c>
      <c r="B91" s="160"/>
      <c r="C91" s="160" t="str">
        <f ca="1">CHOOSE(D91,CurName1,CurName2,CurName3)</f>
        <v>тыс. руб.</v>
      </c>
      <c r="D91" s="158">
        <f>D87</f>
        <v>1</v>
      </c>
      <c r="E91" s="154" t="s">
        <v>874</v>
      </c>
      <c r="F91" s="6" t="s">
        <v>3327</v>
      </c>
      <c r="G91" s="166">
        <f t="shared" ref="G91:AL91" ca="1" si="141">G88*G90</f>
        <v>0</v>
      </c>
      <c r="H91" s="166">
        <f t="shared" ca="1" si="141"/>
        <v>0</v>
      </c>
      <c r="I91" s="166">
        <f t="shared" ca="1" si="141"/>
        <v>9102.0623412138521</v>
      </c>
      <c r="J91" s="166">
        <f t="shared" ca="1" si="141"/>
        <v>16476.348105029341</v>
      </c>
      <c r="K91" s="166">
        <f t="shared" ca="1" si="141"/>
        <v>22092.677030224899</v>
      </c>
      <c r="L91" s="166">
        <f t="shared" ca="1" si="141"/>
        <v>22217.592238150781</v>
      </c>
      <c r="M91" s="166">
        <f t="shared" ca="1" si="141"/>
        <v>22343.21373482337</v>
      </c>
      <c r="N91" s="166">
        <f t="shared" ca="1" si="141"/>
        <v>22469.545513701931</v>
      </c>
      <c r="O91" s="166">
        <f t="shared" ca="1" si="141"/>
        <v>37660.985984708874</v>
      </c>
      <c r="P91" s="166">
        <f t="shared" ca="1" si="141"/>
        <v>37873.926674899449</v>
      </c>
      <c r="Q91" s="166">
        <f t="shared" ca="1" si="141"/>
        <v>38088.071362711256</v>
      </c>
      <c r="R91" s="166">
        <f t="shared" ca="1" si="141"/>
        <v>38303.426855721889</v>
      </c>
      <c r="S91" s="166">
        <f t="shared" ca="1" si="141"/>
        <v>38519.999999999985</v>
      </c>
      <c r="T91" s="166">
        <f t="shared" ca="1" si="141"/>
        <v>38737.797680322838</v>
      </c>
      <c r="U91" s="166">
        <f t="shared" ca="1" si="141"/>
        <v>38956.826820395268</v>
      </c>
      <c r="V91" s="166">
        <f t="shared" ca="1" si="141"/>
        <v>23506.25662984185</v>
      </c>
      <c r="W91" s="166">
        <f t="shared" ca="1" si="141"/>
        <v>23639.164422340637</v>
      </c>
      <c r="X91" s="166">
        <f t="shared" ca="1" si="141"/>
        <v>23772.823694821327</v>
      </c>
      <c r="Y91" s="166">
        <f t="shared" ca="1" si="141"/>
        <v>23907.238696261003</v>
      </c>
      <c r="Z91" s="166">
        <f t="shared" ca="1" si="141"/>
        <v>24042.413699661061</v>
      </c>
      <c r="AA91" s="166">
        <f t="shared" ca="1" si="141"/>
        <v>40297.255003638486</v>
      </c>
      <c r="AB91" s="166">
        <f t="shared" ca="1" si="141"/>
        <v>40525.101542142402</v>
      </c>
      <c r="AC91" s="166">
        <f t="shared" ca="1" si="141"/>
        <v>40754.236358101036</v>
      </c>
      <c r="AD91" s="166">
        <f t="shared" ca="1" si="141"/>
        <v>40984.666735622413</v>
      </c>
      <c r="AE91" s="166">
        <f t="shared" ca="1" si="141"/>
        <v>41216.39999999998</v>
      </c>
      <c r="AF91" s="166">
        <f t="shared" ca="1" si="141"/>
        <v>41449.44351794543</v>
      </c>
      <c r="AG91" s="166">
        <f t="shared" ca="1" si="141"/>
        <v>41683.804697822939</v>
      </c>
      <c r="AH91" s="166">
        <f t="shared" ca="1" si="141"/>
        <v>25151.694593930781</v>
      </c>
      <c r="AI91" s="166">
        <f t="shared" ca="1" si="141"/>
        <v>25293.905931904483</v>
      </c>
      <c r="AJ91" s="166">
        <f t="shared" ca="1" si="141"/>
        <v>25436.921353458823</v>
      </c>
      <c r="AK91" s="166">
        <f t="shared" ca="1" si="141"/>
        <v>25580.745404999274</v>
      </c>
      <c r="AL91" s="166">
        <f t="shared" ca="1" si="141"/>
        <v>25725.38265863734</v>
      </c>
      <c r="AM91" s="166">
        <f t="shared" ref="AM91:BR91" ca="1" si="142">AM88*AM90</f>
        <v>43118.062853893178</v>
      </c>
      <c r="AN91" s="166">
        <f t="shared" ca="1" si="142"/>
        <v>43361.858650092378</v>
      </c>
      <c r="AO91" s="166">
        <f t="shared" ca="1" si="142"/>
        <v>43607.032903168118</v>
      </c>
      <c r="AP91" s="166">
        <f t="shared" ca="1" si="142"/>
        <v>43853.593407115994</v>
      </c>
      <c r="AQ91" s="166">
        <f t="shared" ca="1" si="142"/>
        <v>44101.547999999988</v>
      </c>
      <c r="AR91" s="166">
        <f t="shared" ca="1" si="142"/>
        <v>44350.904564201614</v>
      </c>
      <c r="AS91" s="166">
        <f t="shared" ca="1" si="142"/>
        <v>44601.671026670549</v>
      </c>
      <c r="AT91" s="166">
        <f t="shared" ca="1" si="142"/>
        <v>26912.313215505939</v>
      </c>
      <c r="AU91" s="166">
        <f t="shared" ca="1" si="142"/>
        <v>27064.479347137796</v>
      </c>
      <c r="AV91" s="166">
        <f t="shared" ca="1" si="142"/>
        <v>27217.505848200941</v>
      </c>
      <c r="AW91" s="166">
        <f t="shared" ca="1" si="142"/>
        <v>27371.397583349222</v>
      </c>
      <c r="AX91" s="166">
        <f t="shared" ca="1" si="142"/>
        <v>27526.159444741952</v>
      </c>
      <c r="AY91" s="166">
        <f t="shared" ca="1" si="142"/>
        <v>46136.32725366571</v>
      </c>
      <c r="AZ91" s="166">
        <f t="shared" ca="1" si="142"/>
        <v>46397.188755598843</v>
      </c>
      <c r="BA91" s="166">
        <f t="shared" ca="1" si="142"/>
        <v>46659.525206389881</v>
      </c>
      <c r="BB91" s="166">
        <f t="shared" ca="1" si="142"/>
        <v>46923.34494561411</v>
      </c>
      <c r="BC91" s="166">
        <f t="shared" ca="1" si="142"/>
        <v>47188.656359999979</v>
      </c>
      <c r="BD91" s="166">
        <f t="shared" ca="1" si="142"/>
        <v>47455.467883695725</v>
      </c>
      <c r="BE91" s="166">
        <f t="shared" ca="1" si="142"/>
        <v>47723.787998537482</v>
      </c>
      <c r="BF91" s="166">
        <f t="shared" ca="1" si="142"/>
        <v>28796.175140591353</v>
      </c>
      <c r="BG91" s="166">
        <f t="shared" ca="1" si="142"/>
        <v>28958.992901437443</v>
      </c>
      <c r="BH91" s="166">
        <f t="shared" ca="1" si="142"/>
        <v>29122.731257575007</v>
      </c>
      <c r="BI91" s="166">
        <f t="shared" ca="1" si="142"/>
        <v>29287.395414183666</v>
      </c>
      <c r="BJ91" s="166">
        <f t="shared" ca="1" si="142"/>
        <v>29452.990605873889</v>
      </c>
      <c r="BK91" s="166">
        <f t="shared" ca="1" si="142"/>
        <v>49365.870161422303</v>
      </c>
      <c r="BL91" s="166">
        <f t="shared" ca="1" si="142"/>
        <v>49644.991968490758</v>
      </c>
      <c r="BM91" s="166">
        <f t="shared" ca="1" si="142"/>
        <v>49925.691970837172</v>
      </c>
      <c r="BN91" s="166">
        <f t="shared" ca="1" si="142"/>
        <v>50207.979091807094</v>
      </c>
      <c r="BO91" s="166">
        <f t="shared" ca="1" si="142"/>
        <v>50491.862305199982</v>
      </c>
      <c r="BP91" s="166">
        <f t="shared" ca="1" si="142"/>
        <v>50777.350635554423</v>
      </c>
      <c r="BQ91" s="166">
        <f t="shared" ca="1" si="142"/>
        <v>51064.453158435106</v>
      </c>
      <c r="BR91" s="166">
        <f t="shared" ca="1" si="142"/>
        <v>30811.907400432749</v>
      </c>
      <c r="BS91" s="166">
        <f t="shared" ref="BS91:CX91" ca="1" si="143">BS88*BS90</f>
        <v>30986.122404538062</v>
      </c>
      <c r="BT91" s="166">
        <f t="shared" ca="1" si="143"/>
        <v>31161.322445605252</v>
      </c>
      <c r="BU91" s="166">
        <f t="shared" ca="1" si="143"/>
        <v>31337.513093176523</v>
      </c>
      <c r="BV91" s="166">
        <f t="shared" ca="1" si="143"/>
        <v>31514.699948285059</v>
      </c>
      <c r="BW91" s="166">
        <f t="shared" ca="1" si="143"/>
        <v>52821.481072721857</v>
      </c>
      <c r="BX91" s="166">
        <f t="shared" ca="1" si="143"/>
        <v>53120.141406285096</v>
      </c>
      <c r="BY91" s="166">
        <f t="shared" ca="1" si="143"/>
        <v>53420.490408795762</v>
      </c>
      <c r="BZ91" s="166">
        <f t="shared" ca="1" si="143"/>
        <v>53722.537628233578</v>
      </c>
      <c r="CA91" s="166">
        <f t="shared" ca="1" si="143"/>
        <v>54026.292666563968</v>
      </c>
      <c r="CB91" s="166">
        <f t="shared" ca="1" si="143"/>
        <v>54331.765180043229</v>
      </c>
      <c r="CC91" s="166">
        <f t="shared" ca="1" si="143"/>
        <v>54638.964879525556</v>
      </c>
      <c r="CD91" s="166">
        <f t="shared" ca="1" si="143"/>
        <v>32968.740918463031</v>
      </c>
      <c r="CE91" s="166">
        <f t="shared" ca="1" si="143"/>
        <v>33155.150972855721</v>
      </c>
      <c r="CF91" s="166">
        <f t="shared" ca="1" si="143"/>
        <v>33342.615016797623</v>
      </c>
      <c r="CG91" s="166">
        <f t="shared" ca="1" si="143"/>
        <v>33531.139009698876</v>
      </c>
      <c r="CH91" s="166">
        <f t="shared" ca="1" si="143"/>
        <v>33720.72894466501</v>
      </c>
      <c r="CI91" s="166">
        <f t="shared" ca="1" si="143"/>
        <v>56518.984747812385</v>
      </c>
      <c r="CJ91" s="166">
        <f t="shared" ca="1" si="143"/>
        <v>56838.551304725057</v>
      </c>
      <c r="CK91" s="166">
        <f t="shared" ca="1" si="143"/>
        <v>57159.924737411464</v>
      </c>
      <c r="CL91" s="166">
        <f t="shared" ca="1" si="143"/>
        <v>57483.115262209933</v>
      </c>
      <c r="CM91" s="166">
        <f t="shared" ca="1" si="143"/>
        <v>57808.13315322344</v>
      </c>
      <c r="CN91" s="166">
        <f t="shared" ca="1" si="143"/>
        <v>58134.988742646245</v>
      </c>
      <c r="CO91" s="166">
        <f t="shared" ca="1" si="143"/>
        <v>58463.692421092332</v>
      </c>
      <c r="CP91" s="166">
        <f t="shared" ca="1" si="143"/>
        <v>35276.55278275544</v>
      </c>
      <c r="CQ91" s="166">
        <f t="shared" ca="1" si="143"/>
        <v>35476.011540955617</v>
      </c>
      <c r="CR91" s="166">
        <f t="shared" ca="1" si="143"/>
        <v>35676.598067973442</v>
      </c>
      <c r="CS91" s="166">
        <f t="shared" ca="1" si="143"/>
        <v>35878.318740377785</v>
      </c>
      <c r="CT91" s="166">
        <f t="shared" ca="1" si="143"/>
        <v>36081.179970791556</v>
      </c>
      <c r="CU91" s="166">
        <f t="shared" ca="1" si="143"/>
        <v>60475.313680159234</v>
      </c>
      <c r="CV91" s="166">
        <f t="shared" ca="1" si="143"/>
        <v>60817.249896055793</v>
      </c>
      <c r="CW91" s="166">
        <f t="shared" ca="1" si="143"/>
        <v>61161.119469030251</v>
      </c>
      <c r="CX91" s="166">
        <f t="shared" ca="1" si="143"/>
        <v>61506.933330564607</v>
      </c>
      <c r="CY91" s="166">
        <f t="shared" ref="CY91:DV91" ca="1" si="144">CY88*CY90</f>
        <v>61854.702473949059</v>
      </c>
      <c r="CZ91" s="166">
        <f t="shared" ca="1" si="144"/>
        <v>62204.437954631459</v>
      </c>
      <c r="DA91" s="166">
        <f t="shared" ca="1" si="144"/>
        <v>62556.150890568781</v>
      </c>
      <c r="DB91" s="166">
        <f t="shared" ca="1" si="144"/>
        <v>37745.911477548318</v>
      </c>
      <c r="DC91" s="166">
        <f t="shared" ca="1" si="144"/>
        <v>37959.332348822507</v>
      </c>
      <c r="DD91" s="166">
        <f t="shared" ca="1" si="144"/>
        <v>38173.959932731588</v>
      </c>
      <c r="DE91" s="166">
        <f t="shared" ca="1" si="144"/>
        <v>38389.801052204231</v>
      </c>
      <c r="DF91" s="166">
        <f t="shared" ca="1" si="144"/>
        <v>38606.862568746954</v>
      </c>
      <c r="DG91" s="166">
        <f t="shared" ca="1" si="144"/>
        <v>64708.585637770382</v>
      </c>
      <c r="DH91" s="166">
        <f t="shared" ca="1" si="144"/>
        <v>65074.457388779701</v>
      </c>
      <c r="DI91" s="166">
        <f t="shared" ca="1" si="144"/>
        <v>65442.39783186237</v>
      </c>
      <c r="DJ91" s="166">
        <f t="shared" ca="1" si="144"/>
        <v>65812.418663704128</v>
      </c>
      <c r="DK91" s="166">
        <f t="shared" ca="1" si="144"/>
        <v>66184.531647125506</v>
      </c>
      <c r="DL91" s="166">
        <f t="shared" ca="1" si="144"/>
        <v>66558.748611455681</v>
      </c>
      <c r="DM91" s="166">
        <f t="shared" ca="1" si="144"/>
        <v>66935.081452908606</v>
      </c>
      <c r="DN91" s="166">
        <f t="shared" ca="1" si="144"/>
        <v>40388.125280976703</v>
      </c>
      <c r="DO91" s="166">
        <f t="shared" ca="1" si="144"/>
        <v>40616.485613240082</v>
      </c>
      <c r="DP91" s="166">
        <f t="shared" ca="1" si="144"/>
        <v>40846.137128022798</v>
      </c>
      <c r="DQ91" s="166">
        <f t="shared" ca="1" si="144"/>
        <v>41077.087125858525</v>
      </c>
      <c r="DR91" s="166">
        <f t="shared" ca="1" si="144"/>
        <v>41309.342948559242</v>
      </c>
      <c r="DS91" s="166">
        <f t="shared" ca="1" si="144"/>
        <v>69238.186632414305</v>
      </c>
      <c r="DT91" s="166">
        <f t="shared" ca="1" si="144"/>
        <v>69629.669405994267</v>
      </c>
      <c r="DU91" s="166">
        <f t="shared" ca="1" si="144"/>
        <v>70023.365680092727</v>
      </c>
      <c r="DV91" s="166">
        <f t="shared" ca="1" si="144"/>
        <v>70419.287970163423</v>
      </c>
      <c r="DW91" s="166"/>
      <c r="DX91" s="167">
        <f ca="1">SUM(G91:DW91)</f>
        <v>5029600.5881046243</v>
      </c>
    </row>
    <row r="92" spans="1:128" hidden="1" outlineLevel="1" x14ac:dyDescent="0.2">
      <c r="A92" s="165" t="str">
        <f ca="1">Language!A$594</f>
        <v>выручка от реализации, с НДС</v>
      </c>
      <c r="B92" s="160"/>
      <c r="C92" s="160" t="str">
        <f ca="1">CHOOSE(D92,CurName1,CurName2,CurName3)</f>
        <v>тыс. руб.</v>
      </c>
      <c r="D92" s="158">
        <f>D87</f>
        <v>1</v>
      </c>
      <c r="F92" s="154" t="s">
        <v>693</v>
      </c>
      <c r="G92" s="166">
        <f t="shared" ref="G92:N92" ca="1" si="145">G91+G104+G105</f>
        <v>0</v>
      </c>
      <c r="H92" s="166">
        <f t="shared" ca="1" si="145"/>
        <v>0</v>
      </c>
      <c r="I92" s="166">
        <f t="shared" ca="1" si="145"/>
        <v>10922.474809456622</v>
      </c>
      <c r="J92" s="166">
        <f t="shared" ca="1" si="145"/>
        <v>19771.617726035209</v>
      </c>
      <c r="K92" s="166">
        <f t="shared" ca="1" si="145"/>
        <v>26511.212436269878</v>
      </c>
      <c r="L92" s="166">
        <f t="shared" ca="1" si="145"/>
        <v>26661.110685780935</v>
      </c>
      <c r="M92" s="166">
        <f t="shared" ca="1" si="145"/>
        <v>26811.856481788043</v>
      </c>
      <c r="N92" s="166">
        <f t="shared" ca="1" si="145"/>
        <v>26963.454616442315</v>
      </c>
      <c r="O92" s="166">
        <f t="shared" ref="O92:AT92" ca="1" si="146">O91+O104+O105</f>
        <v>45193.183181650646</v>
      </c>
      <c r="P92" s="166">
        <f t="shared" ca="1" si="146"/>
        <v>45448.712009879338</v>
      </c>
      <c r="Q92" s="166">
        <f t="shared" ca="1" si="146"/>
        <v>45705.685635253511</v>
      </c>
      <c r="R92" s="166">
        <f t="shared" ca="1" si="146"/>
        <v>45964.112226866266</v>
      </c>
      <c r="S92" s="166">
        <f t="shared" ca="1" si="146"/>
        <v>46223.999999999985</v>
      </c>
      <c r="T92" s="166">
        <f t="shared" ca="1" si="146"/>
        <v>46485.357216387405</v>
      </c>
      <c r="U92" s="166">
        <f t="shared" ca="1" si="146"/>
        <v>46748.192184474319</v>
      </c>
      <c r="V92" s="166">
        <f t="shared" ca="1" si="146"/>
        <v>28207.507955810219</v>
      </c>
      <c r="W92" s="166">
        <f t="shared" ca="1" si="146"/>
        <v>28366.997306808764</v>
      </c>
      <c r="X92" s="166">
        <f t="shared" ca="1" si="146"/>
        <v>28527.388433785592</v>
      </c>
      <c r="Y92" s="166">
        <f t="shared" ca="1" si="146"/>
        <v>28688.686435513206</v>
      </c>
      <c r="Z92" s="166">
        <f t="shared" ca="1" si="146"/>
        <v>28850.896439593274</v>
      </c>
      <c r="AA92" s="166">
        <f t="shared" ca="1" si="146"/>
        <v>48356.706004366184</v>
      </c>
      <c r="AB92" s="166">
        <f t="shared" ca="1" si="146"/>
        <v>48630.121850570882</v>
      </c>
      <c r="AC92" s="166">
        <f t="shared" ca="1" si="146"/>
        <v>48905.083629721245</v>
      </c>
      <c r="AD92" s="166">
        <f t="shared" ca="1" si="146"/>
        <v>49181.600082746896</v>
      </c>
      <c r="AE92" s="166">
        <f t="shared" ca="1" si="146"/>
        <v>49459.679999999978</v>
      </c>
      <c r="AF92" s="166">
        <f t="shared" ca="1" si="146"/>
        <v>49739.332221534518</v>
      </c>
      <c r="AG92" s="166">
        <f t="shared" ca="1" si="146"/>
        <v>50020.565637387524</v>
      </c>
      <c r="AH92" s="166">
        <f t="shared" ca="1" si="146"/>
        <v>30182.033512716938</v>
      </c>
      <c r="AI92" s="166">
        <f t="shared" ca="1" si="146"/>
        <v>30352.687118285379</v>
      </c>
      <c r="AJ92" s="166">
        <f t="shared" ca="1" si="146"/>
        <v>30524.305624150587</v>
      </c>
      <c r="AK92" s="166">
        <f t="shared" ca="1" si="146"/>
        <v>30696.894485999128</v>
      </c>
      <c r="AL92" s="166">
        <f t="shared" ca="1" si="146"/>
        <v>30870.459190364807</v>
      </c>
      <c r="AM92" s="166">
        <f t="shared" ca="1" si="146"/>
        <v>51741.675424671812</v>
      </c>
      <c r="AN92" s="166">
        <f t="shared" ca="1" si="146"/>
        <v>52034.23038011085</v>
      </c>
      <c r="AO92" s="166">
        <f t="shared" ca="1" si="146"/>
        <v>52328.43948380174</v>
      </c>
      <c r="AP92" s="166">
        <f t="shared" ca="1" si="146"/>
        <v>52624.312088539191</v>
      </c>
      <c r="AQ92" s="166">
        <f t="shared" ca="1" si="146"/>
        <v>52921.857599999988</v>
      </c>
      <c r="AR92" s="166">
        <f t="shared" ca="1" si="146"/>
        <v>53221.085477041939</v>
      </c>
      <c r="AS92" s="166">
        <f t="shared" ca="1" si="146"/>
        <v>53522.00523200466</v>
      </c>
      <c r="AT92" s="166">
        <f t="shared" ca="1" si="146"/>
        <v>32294.775858607129</v>
      </c>
      <c r="AU92" s="166">
        <f t="shared" ref="AU92:BZ92" ca="1" si="147">AU91+AU104+AU105</f>
        <v>32477.375216565357</v>
      </c>
      <c r="AV92" s="166">
        <f t="shared" ca="1" si="147"/>
        <v>32661.00701784113</v>
      </c>
      <c r="AW92" s="166">
        <f t="shared" ca="1" si="147"/>
        <v>32845.677100019064</v>
      </c>
      <c r="AX92" s="166">
        <f t="shared" ca="1" si="147"/>
        <v>33031.391333690342</v>
      </c>
      <c r="AY92" s="166">
        <f t="shared" ca="1" si="147"/>
        <v>55363.592704398849</v>
      </c>
      <c r="AZ92" s="166">
        <f t="shared" ca="1" si="147"/>
        <v>55676.62650671861</v>
      </c>
      <c r="BA92" s="166">
        <f t="shared" ca="1" si="147"/>
        <v>55991.430247667857</v>
      </c>
      <c r="BB92" s="166">
        <f t="shared" ca="1" si="147"/>
        <v>56308.013934736933</v>
      </c>
      <c r="BC92" s="166">
        <f t="shared" ca="1" si="147"/>
        <v>56626.387631999976</v>
      </c>
      <c r="BD92" s="166">
        <f t="shared" ca="1" si="147"/>
        <v>56946.561460434867</v>
      </c>
      <c r="BE92" s="166">
        <f t="shared" ca="1" si="147"/>
        <v>57268.545598244978</v>
      </c>
      <c r="BF92" s="166">
        <f t="shared" ca="1" si="147"/>
        <v>34555.410168709626</v>
      </c>
      <c r="BG92" s="166">
        <f t="shared" ca="1" si="147"/>
        <v>34750.791481724933</v>
      </c>
      <c r="BH92" s="166">
        <f t="shared" ca="1" si="147"/>
        <v>34947.27750909001</v>
      </c>
      <c r="BI92" s="166">
        <f t="shared" ca="1" si="147"/>
        <v>35144.874497020399</v>
      </c>
      <c r="BJ92" s="166">
        <f t="shared" ca="1" si="147"/>
        <v>35343.588727048671</v>
      </c>
      <c r="BK92" s="166">
        <f t="shared" ca="1" si="147"/>
        <v>59239.044193706766</v>
      </c>
      <c r="BL92" s="166">
        <f t="shared" ca="1" si="147"/>
        <v>59573.99036218891</v>
      </c>
      <c r="BM92" s="166">
        <f t="shared" ca="1" si="147"/>
        <v>59910.830365004607</v>
      </c>
      <c r="BN92" s="166">
        <f t="shared" ca="1" si="147"/>
        <v>60249.574910168514</v>
      </c>
      <c r="BO92" s="166">
        <f t="shared" ca="1" si="147"/>
        <v>60590.234766239977</v>
      </c>
      <c r="BP92" s="166">
        <f t="shared" ca="1" si="147"/>
        <v>60932.820762665309</v>
      </c>
      <c r="BQ92" s="166">
        <f t="shared" ca="1" si="147"/>
        <v>61277.343790122126</v>
      </c>
      <c r="BR92" s="166">
        <f t="shared" ca="1" si="147"/>
        <v>36974.2888805193</v>
      </c>
      <c r="BS92" s="166">
        <f t="shared" ca="1" si="147"/>
        <v>37183.346885445673</v>
      </c>
      <c r="BT92" s="166">
        <f t="shared" ca="1" si="147"/>
        <v>37393.586934726307</v>
      </c>
      <c r="BU92" s="166">
        <f t="shared" ca="1" si="147"/>
        <v>37605.01571181183</v>
      </c>
      <c r="BV92" s="166">
        <f t="shared" ca="1" si="147"/>
        <v>37817.639937942069</v>
      </c>
      <c r="BW92" s="166">
        <f t="shared" ca="1" si="147"/>
        <v>63385.777287266232</v>
      </c>
      <c r="BX92" s="166">
        <f t="shared" ca="1" si="147"/>
        <v>63744.169687542118</v>
      </c>
      <c r="BY92" s="166">
        <f t="shared" ca="1" si="147"/>
        <v>64104.588490554917</v>
      </c>
      <c r="BZ92" s="166">
        <f t="shared" ca="1" si="147"/>
        <v>64467.045153880295</v>
      </c>
      <c r="CA92" s="166">
        <f t="shared" ref="CA92:DF92" ca="1" si="148">CA91+CA104+CA105</f>
        <v>64831.551199876762</v>
      </c>
      <c r="CB92" s="166">
        <f t="shared" ca="1" si="148"/>
        <v>65198.118216051873</v>
      </c>
      <c r="CC92" s="166">
        <f t="shared" ca="1" si="148"/>
        <v>65566.757855430667</v>
      </c>
      <c r="CD92" s="166">
        <f t="shared" ca="1" si="148"/>
        <v>39562.48910215564</v>
      </c>
      <c r="CE92" s="166">
        <f t="shared" ca="1" si="148"/>
        <v>39786.181167426868</v>
      </c>
      <c r="CF92" s="166">
        <f t="shared" ca="1" si="148"/>
        <v>40011.138020157145</v>
      </c>
      <c r="CG92" s="166">
        <f t="shared" ca="1" si="148"/>
        <v>40237.366811638654</v>
      </c>
      <c r="CH92" s="166">
        <f t="shared" ca="1" si="148"/>
        <v>40464.874733598015</v>
      </c>
      <c r="CI92" s="166">
        <f t="shared" ca="1" si="148"/>
        <v>67822.781697374856</v>
      </c>
      <c r="CJ92" s="166">
        <f t="shared" ca="1" si="148"/>
        <v>68206.261565670065</v>
      </c>
      <c r="CK92" s="166">
        <f t="shared" ca="1" si="148"/>
        <v>68591.909684893762</v>
      </c>
      <c r="CL92" s="166">
        <f t="shared" ca="1" si="148"/>
        <v>68979.738314651913</v>
      </c>
      <c r="CM92" s="166">
        <f t="shared" ca="1" si="148"/>
        <v>69369.759783868125</v>
      </c>
      <c r="CN92" s="166">
        <f t="shared" ca="1" si="148"/>
        <v>69761.986491175499</v>
      </c>
      <c r="CO92" s="166">
        <f t="shared" ca="1" si="148"/>
        <v>70156.430905310801</v>
      </c>
      <c r="CP92" s="166">
        <f t="shared" ca="1" si="148"/>
        <v>42331.863339306525</v>
      </c>
      <c r="CQ92" s="166">
        <f t="shared" ca="1" si="148"/>
        <v>42571.213849146741</v>
      </c>
      <c r="CR92" s="166">
        <f t="shared" ca="1" si="148"/>
        <v>42811.917681568128</v>
      </c>
      <c r="CS92" s="166">
        <f t="shared" ca="1" si="148"/>
        <v>43053.982488453345</v>
      </c>
      <c r="CT92" s="166">
        <f t="shared" ca="1" si="148"/>
        <v>43297.415964949869</v>
      </c>
      <c r="CU92" s="166">
        <f t="shared" ca="1" si="148"/>
        <v>72570.37641619108</v>
      </c>
      <c r="CV92" s="166">
        <f t="shared" ca="1" si="148"/>
        <v>72980.699875266961</v>
      </c>
      <c r="CW92" s="166">
        <f t="shared" ca="1" si="148"/>
        <v>73393.343362836298</v>
      </c>
      <c r="CX92" s="166">
        <f t="shared" ca="1" si="148"/>
        <v>73808.319996677528</v>
      </c>
      <c r="CY92" s="166">
        <f t="shared" ca="1" si="148"/>
        <v>74225.642968738874</v>
      </c>
      <c r="CZ92" s="166">
        <f t="shared" ca="1" si="148"/>
        <v>74645.325545557745</v>
      </c>
      <c r="DA92" s="166">
        <f t="shared" ca="1" si="148"/>
        <v>75067.381068682531</v>
      </c>
      <c r="DB92" s="166">
        <f t="shared" ca="1" si="148"/>
        <v>45295.093773057983</v>
      </c>
      <c r="DC92" s="166">
        <f t="shared" ca="1" si="148"/>
        <v>45551.198818587007</v>
      </c>
      <c r="DD92" s="166">
        <f t="shared" ca="1" si="148"/>
        <v>45808.751919277907</v>
      </c>
      <c r="DE92" s="166">
        <f t="shared" ca="1" si="148"/>
        <v>46067.761262645079</v>
      </c>
      <c r="DF92" s="166">
        <f t="shared" ca="1" si="148"/>
        <v>46328.235082496343</v>
      </c>
      <c r="DG92" s="166">
        <f t="shared" ref="DG92:DV92" ca="1" si="149">DG91+DG104+DG105</f>
        <v>77650.302765324464</v>
      </c>
      <c r="DH92" s="166">
        <f t="shared" ca="1" si="149"/>
        <v>78089.348866535642</v>
      </c>
      <c r="DI92" s="166">
        <f t="shared" ca="1" si="149"/>
        <v>78530.87739823485</v>
      </c>
      <c r="DJ92" s="166">
        <f t="shared" ca="1" si="149"/>
        <v>78974.902396444959</v>
      </c>
      <c r="DK92" s="166">
        <f t="shared" ca="1" si="149"/>
        <v>79421.437976550602</v>
      </c>
      <c r="DL92" s="166">
        <f t="shared" ca="1" si="149"/>
        <v>79870.498333746815</v>
      </c>
      <c r="DM92" s="166">
        <f t="shared" ca="1" si="149"/>
        <v>80322.097743490333</v>
      </c>
      <c r="DN92" s="166">
        <f t="shared" ca="1" si="149"/>
        <v>48465.750337172045</v>
      </c>
      <c r="DO92" s="166">
        <f t="shared" ca="1" si="149"/>
        <v>48739.782735888097</v>
      </c>
      <c r="DP92" s="166">
        <f t="shared" ca="1" si="149"/>
        <v>49015.364553627354</v>
      </c>
      <c r="DQ92" s="166">
        <f t="shared" ca="1" si="149"/>
        <v>49292.50455103023</v>
      </c>
      <c r="DR92" s="166">
        <f t="shared" ca="1" si="149"/>
        <v>49571.211538271091</v>
      </c>
      <c r="DS92" s="166">
        <f t="shared" ca="1" si="149"/>
        <v>83085.823958897163</v>
      </c>
      <c r="DT92" s="166">
        <f t="shared" ca="1" si="149"/>
        <v>83555.603287193124</v>
      </c>
      <c r="DU92" s="166">
        <f t="shared" ca="1" si="149"/>
        <v>84028.038816111279</v>
      </c>
      <c r="DV92" s="166">
        <f t="shared" ca="1" si="149"/>
        <v>84503.145564196107</v>
      </c>
      <c r="DW92" s="166"/>
      <c r="DX92" s="167">
        <f ca="1">SUM(G92:DW92)</f>
        <v>6035520.7057255451</v>
      </c>
    </row>
    <row r="93" spans="1:128" hidden="1" outlineLevel="1" x14ac:dyDescent="0.2">
      <c r="A93" s="168" t="str">
        <f ca="1">Language!A$613</f>
        <v>дебиторская задолженность</v>
      </c>
      <c r="B93" s="147"/>
      <c r="C93" s="147" t="str">
        <f ca="1">CHOOSE(D93,CurName1,CurName2,CurName3)</f>
        <v>тыс. руб.</v>
      </c>
      <c r="D93" s="158">
        <f>D87</f>
        <v>1</v>
      </c>
      <c r="E93" s="154" t="s">
        <v>876</v>
      </c>
      <c r="F93" s="6" t="s">
        <v>3099</v>
      </c>
      <c r="G93" s="302">
        <f ca="1">IF(AND($B94=0,G$2&gt;1),F93,(G91+G104+G105)*$B94/Параметры!G$36)</f>
        <v>0</v>
      </c>
      <c r="H93" s="302">
        <f ca="1">IF(AND($B94=0,H$2&gt;1),G93,(H91+H104+H105)*$B94/Параметры!H$36)</f>
        <v>0</v>
      </c>
      <c r="I93" s="302">
        <f ca="1">IF(AND($B94=0,I$2&gt;1),H93,(I91+I104+I105)*$B94/Параметры!I$36)</f>
        <v>0</v>
      </c>
      <c r="J93" s="302">
        <f ca="1">IF(AND($B94=0,J$2&gt;1),I93,(J91+J104+J105)*$B94/Параметры!J$36)</f>
        <v>0</v>
      </c>
      <c r="K93" s="302">
        <f ca="1">IF(AND($B94=0,K$2&gt;1),J93,(K91+K104+K105)*$B94/Параметры!K$36)</f>
        <v>0</v>
      </c>
      <c r="L93" s="302">
        <f ca="1">IF(AND($B94=0,L$2&gt;1),K93,(L91+L104+L105)*$B94/Параметры!L$36)</f>
        <v>0</v>
      </c>
      <c r="M93" s="302">
        <f ca="1">IF(AND($B94=0,M$2&gt;1),L93,(M91+M104+M105)*$B94/Параметры!M$36)</f>
        <v>0</v>
      </c>
      <c r="N93" s="302">
        <f ca="1">IF(AND($B94=0,N$2&gt;1),M93,(N91+N104+N105)*$B94/Параметры!N$36)</f>
        <v>0</v>
      </c>
      <c r="O93" s="302">
        <f ca="1">IF(AND($B94=0,O$2&gt;1),N93,(O91+O104+O105)*$B94/Параметры!O$36)</f>
        <v>0</v>
      </c>
      <c r="P93" s="302">
        <f ca="1">IF(AND($B94=0,P$2&gt;1),O93,(P91+P104+P105)*$B94/Параметры!P$36)</f>
        <v>0</v>
      </c>
      <c r="Q93" s="302">
        <f ca="1">IF(AND($B94=0,Q$2&gt;1),P93,(Q91+Q104+Q105)*$B94/Параметры!Q$36)</f>
        <v>0</v>
      </c>
      <c r="R93" s="302">
        <f ca="1">IF(AND($B94=0,R$2&gt;1),Q93,(R91+R104+R105)*$B94/Параметры!R$36)</f>
        <v>0</v>
      </c>
      <c r="S93" s="302">
        <f ca="1">IF(AND($B94=0,S$2&gt;1),R93,(S91+S104+S105)*$B94/Параметры!S$36)</f>
        <v>0</v>
      </c>
      <c r="T93" s="302">
        <f ca="1">IF(AND($B94=0,T$2&gt;1),S93,(T91+T104+T105)*$B94/Параметры!T$36)</f>
        <v>0</v>
      </c>
      <c r="U93" s="302">
        <f ca="1">IF(AND($B94=0,U$2&gt;1),T93,(U91+U104+U105)*$B94/Параметры!U$36)</f>
        <v>0</v>
      </c>
      <c r="V93" s="302">
        <f ca="1">IF(AND($B94=0,V$2&gt;1),U93,(V91+V104+V105)*$B94/Параметры!V$36)</f>
        <v>0</v>
      </c>
      <c r="W93" s="302">
        <f ca="1">IF(AND($B94=0,W$2&gt;1),V93,(W91+W104+W105)*$B94/Параметры!W$36)</f>
        <v>0</v>
      </c>
      <c r="X93" s="302">
        <f ca="1">IF(AND($B94=0,X$2&gt;1),W93,(X91+X104+X105)*$B94/Параметры!X$36)</f>
        <v>0</v>
      </c>
      <c r="Y93" s="302">
        <f ca="1">IF(AND($B94=0,Y$2&gt;1),X93,(Y91+Y104+Y105)*$B94/Параметры!Y$36)</f>
        <v>0</v>
      </c>
      <c r="Z93" s="302">
        <f ca="1">IF(AND($B94=0,Z$2&gt;1),Y93,(Z91+Z104+Z105)*$B94/Параметры!Z$36)</f>
        <v>0</v>
      </c>
      <c r="AA93" s="302">
        <f ca="1">IF(AND($B94=0,AA$2&gt;1),Z93,(AA91+AA104+AA105)*$B94/Параметры!AA$36)</f>
        <v>0</v>
      </c>
      <c r="AB93" s="302">
        <f ca="1">IF(AND($B94=0,AB$2&gt;1),AA93,(AB91+AB104+AB105)*$B94/Параметры!AB$36)</f>
        <v>0</v>
      </c>
      <c r="AC93" s="302">
        <f ca="1">IF(AND($B94=0,AC$2&gt;1),AB93,(AC91+AC104+AC105)*$B94/Параметры!AC$36)</f>
        <v>0</v>
      </c>
      <c r="AD93" s="302">
        <f ca="1">IF(AND($B94=0,AD$2&gt;1),AC93,(AD91+AD104+AD105)*$B94/Параметры!AD$36)</f>
        <v>0</v>
      </c>
      <c r="AE93" s="302">
        <f ca="1">IF(AND($B94=0,AE$2&gt;1),AD93,(AE91+AE104+AE105)*$B94/Параметры!AE$36)</f>
        <v>0</v>
      </c>
      <c r="AF93" s="302">
        <f ca="1">IF(AND($B94=0,AF$2&gt;1),AE93,(AF91+AF104+AF105)*$B94/Параметры!AF$36)</f>
        <v>0</v>
      </c>
      <c r="AG93" s="302">
        <f ca="1">IF(AND($B94=0,AG$2&gt;1),AF93,(AG91+AG104+AG105)*$B94/Параметры!AG$36)</f>
        <v>0</v>
      </c>
      <c r="AH93" s="302">
        <f ca="1">IF(AND($B94=0,AH$2&gt;1),AG93,(AH91+AH104+AH105)*$B94/Параметры!AH$36)</f>
        <v>0</v>
      </c>
      <c r="AI93" s="302">
        <f ca="1">IF(AND($B94=0,AI$2&gt;1),AH93,(AI91+AI104+AI105)*$B94/Параметры!AI$36)</f>
        <v>0</v>
      </c>
      <c r="AJ93" s="302">
        <f ca="1">IF(AND($B94=0,AJ$2&gt;1),AI93,(AJ91+AJ104+AJ105)*$B94/Параметры!AJ$36)</f>
        <v>0</v>
      </c>
      <c r="AK93" s="302">
        <f ca="1">IF(AND($B94=0,AK$2&gt;1),AJ93,(AK91+AK104+AK105)*$B94/Параметры!AK$36)</f>
        <v>0</v>
      </c>
      <c r="AL93" s="302">
        <f ca="1">IF(AND($B94=0,AL$2&gt;1),AK93,(AL91+AL104+AL105)*$B94/Параметры!AL$36)</f>
        <v>0</v>
      </c>
      <c r="AM93" s="302">
        <f ca="1">IF(AND($B94=0,AM$2&gt;1),AL93,(AM91+AM104+AM105)*$B94/Параметры!AM$36)</f>
        <v>0</v>
      </c>
      <c r="AN93" s="302">
        <f ca="1">IF(AND($B94=0,AN$2&gt;1),AM93,(AN91+AN104+AN105)*$B94/Параметры!AN$36)</f>
        <v>0</v>
      </c>
      <c r="AO93" s="302">
        <f ca="1">IF(AND($B94=0,AO$2&gt;1),AN93,(AO91+AO104+AO105)*$B94/Параметры!AO$36)</f>
        <v>0</v>
      </c>
      <c r="AP93" s="302">
        <f ca="1">IF(AND($B94=0,AP$2&gt;1),AO93,(AP91+AP104+AP105)*$B94/Параметры!AP$36)</f>
        <v>0</v>
      </c>
      <c r="AQ93" s="302">
        <f ca="1">IF(AND($B94=0,AQ$2&gt;1),AP93,(AQ91+AQ104+AQ105)*$B94/Параметры!AQ$36)</f>
        <v>0</v>
      </c>
      <c r="AR93" s="302">
        <f ca="1">IF(AND($B94=0,AR$2&gt;1),AQ93,(AR91+AR104+AR105)*$B94/Параметры!AR$36)</f>
        <v>0</v>
      </c>
      <c r="AS93" s="302">
        <f ca="1">IF(AND($B94=0,AS$2&gt;1),AR93,(AS91+AS104+AS105)*$B94/Параметры!AS$36)</f>
        <v>0</v>
      </c>
      <c r="AT93" s="302">
        <f ca="1">IF(AND($B94=0,AT$2&gt;1),AS93,(AT91+AT104+AT105)*$B94/Параметры!AT$36)</f>
        <v>0</v>
      </c>
      <c r="AU93" s="302">
        <f ca="1">IF(AND($B94=0,AU$2&gt;1),AT93,(AU91+AU104+AU105)*$B94/Параметры!AU$36)</f>
        <v>0</v>
      </c>
      <c r="AV93" s="302">
        <f ca="1">IF(AND($B94=0,AV$2&gt;1),AU93,(AV91+AV104+AV105)*$B94/Параметры!AV$36)</f>
        <v>0</v>
      </c>
      <c r="AW93" s="302">
        <f ca="1">IF(AND($B94=0,AW$2&gt;1),AV93,(AW91+AW104+AW105)*$B94/Параметры!AW$36)</f>
        <v>0</v>
      </c>
      <c r="AX93" s="302">
        <f ca="1">IF(AND($B94=0,AX$2&gt;1),AW93,(AX91+AX104+AX105)*$B94/Параметры!AX$36)</f>
        <v>0</v>
      </c>
      <c r="AY93" s="302">
        <f ca="1">IF(AND($B94=0,AY$2&gt;1),AX93,(AY91+AY104+AY105)*$B94/Параметры!AY$36)</f>
        <v>0</v>
      </c>
      <c r="AZ93" s="302">
        <f ca="1">IF(AND($B94=0,AZ$2&gt;1),AY93,(AZ91+AZ104+AZ105)*$B94/Параметры!AZ$36)</f>
        <v>0</v>
      </c>
      <c r="BA93" s="302">
        <f ca="1">IF(AND($B94=0,BA$2&gt;1),AZ93,(BA91+BA104+BA105)*$B94/Параметры!BA$36)</f>
        <v>0</v>
      </c>
      <c r="BB93" s="302">
        <f ca="1">IF(AND($B94=0,BB$2&gt;1),BA93,(BB91+BB104+BB105)*$B94/Параметры!BB$36)</f>
        <v>0</v>
      </c>
      <c r="BC93" s="302">
        <f ca="1">IF(AND($B94=0,BC$2&gt;1),BB93,(BC91+BC104+BC105)*$B94/Параметры!BC$36)</f>
        <v>0</v>
      </c>
      <c r="BD93" s="302">
        <f ca="1">IF(AND($B94=0,BD$2&gt;1),BC93,(BD91+BD104+BD105)*$B94/Параметры!BD$36)</f>
        <v>0</v>
      </c>
      <c r="BE93" s="302">
        <f ca="1">IF(AND($B94=0,BE$2&gt;1),BD93,(BE91+BE104+BE105)*$B94/Параметры!BE$36)</f>
        <v>0</v>
      </c>
      <c r="BF93" s="302">
        <f ca="1">IF(AND($B94=0,BF$2&gt;1),BE93,(BF91+BF104+BF105)*$B94/Параметры!BF$36)</f>
        <v>0</v>
      </c>
      <c r="BG93" s="302">
        <f ca="1">IF(AND($B94=0,BG$2&gt;1),BF93,(BG91+BG104+BG105)*$B94/Параметры!BG$36)</f>
        <v>0</v>
      </c>
      <c r="BH93" s="302">
        <f ca="1">IF(AND($B94=0,BH$2&gt;1),BG93,(BH91+BH104+BH105)*$B94/Параметры!BH$36)</f>
        <v>0</v>
      </c>
      <c r="BI93" s="302">
        <f ca="1">IF(AND($B94=0,BI$2&gt;1),BH93,(BI91+BI104+BI105)*$B94/Параметры!BI$36)</f>
        <v>0</v>
      </c>
      <c r="BJ93" s="302">
        <f ca="1">IF(AND($B94=0,BJ$2&gt;1),BI93,(BJ91+BJ104+BJ105)*$B94/Параметры!BJ$36)</f>
        <v>0</v>
      </c>
      <c r="BK93" s="302">
        <f ca="1">IF(AND($B94=0,BK$2&gt;1),BJ93,(BK91+BK104+BK105)*$B94/Параметры!BK$36)</f>
        <v>0</v>
      </c>
      <c r="BL93" s="302">
        <f ca="1">IF(AND($B94=0,BL$2&gt;1),BK93,(BL91+BL104+BL105)*$B94/Параметры!BL$36)</f>
        <v>0</v>
      </c>
      <c r="BM93" s="302">
        <f ca="1">IF(AND($B94=0,BM$2&gt;1),BL93,(BM91+BM104+BM105)*$B94/Параметры!BM$36)</f>
        <v>0</v>
      </c>
      <c r="BN93" s="302">
        <f ca="1">IF(AND($B94=0,BN$2&gt;1),BM93,(BN91+BN104+BN105)*$B94/Параметры!BN$36)</f>
        <v>0</v>
      </c>
      <c r="BO93" s="302">
        <f ca="1">IF(AND($B94=0,BO$2&gt;1),BN93,(BO91+BO104+BO105)*$B94/Параметры!BO$36)</f>
        <v>0</v>
      </c>
      <c r="BP93" s="302">
        <f ca="1">IF(AND($B94=0,BP$2&gt;1),BO93,(BP91+BP104+BP105)*$B94/Параметры!BP$36)</f>
        <v>0</v>
      </c>
      <c r="BQ93" s="302">
        <f ca="1">IF(AND($B94=0,BQ$2&gt;1),BP93,(BQ91+BQ104+BQ105)*$B94/Параметры!BQ$36)</f>
        <v>0</v>
      </c>
      <c r="BR93" s="302">
        <f ca="1">IF(AND($B94=0,BR$2&gt;1),BQ93,(BR91+BR104+BR105)*$B94/Параметры!BR$36)</f>
        <v>0</v>
      </c>
      <c r="BS93" s="302">
        <f ca="1">IF(AND($B94=0,BS$2&gt;1),BR93,(BS91+BS104+BS105)*$B94/Параметры!BS$36)</f>
        <v>0</v>
      </c>
      <c r="BT93" s="302">
        <f ca="1">IF(AND($B94=0,BT$2&gt;1),BS93,(BT91+BT104+BT105)*$B94/Параметры!BT$36)</f>
        <v>0</v>
      </c>
      <c r="BU93" s="302">
        <f ca="1">IF(AND($B94=0,BU$2&gt;1),BT93,(BU91+BU104+BU105)*$B94/Параметры!BU$36)</f>
        <v>0</v>
      </c>
      <c r="BV93" s="302">
        <f ca="1">IF(AND($B94=0,BV$2&gt;1),BU93,(BV91+BV104+BV105)*$B94/Параметры!BV$36)</f>
        <v>0</v>
      </c>
      <c r="BW93" s="302">
        <f ca="1">IF(AND($B94=0,BW$2&gt;1),BV93,(BW91+BW104+BW105)*$B94/Параметры!BW$36)</f>
        <v>0</v>
      </c>
      <c r="BX93" s="302">
        <f ca="1">IF(AND($B94=0,BX$2&gt;1),BW93,(BX91+BX104+BX105)*$B94/Параметры!BX$36)</f>
        <v>0</v>
      </c>
      <c r="BY93" s="302">
        <f ca="1">IF(AND($B94=0,BY$2&gt;1),BX93,(BY91+BY104+BY105)*$B94/Параметры!BY$36)</f>
        <v>0</v>
      </c>
      <c r="BZ93" s="302">
        <f ca="1">IF(AND($B94=0,BZ$2&gt;1),BY93,(BZ91+BZ104+BZ105)*$B94/Параметры!BZ$36)</f>
        <v>0</v>
      </c>
      <c r="CA93" s="302">
        <f ca="1">IF(AND($B94=0,CA$2&gt;1),BZ93,(CA91+CA104+CA105)*$B94/Параметры!CA$36)</f>
        <v>0</v>
      </c>
      <c r="CB93" s="302">
        <f ca="1">IF(AND($B94=0,CB$2&gt;1),CA93,(CB91+CB104+CB105)*$B94/Параметры!CB$36)</f>
        <v>0</v>
      </c>
      <c r="CC93" s="302">
        <f ca="1">IF(AND($B94=0,CC$2&gt;1),CB93,(CC91+CC104+CC105)*$B94/Параметры!CC$36)</f>
        <v>0</v>
      </c>
      <c r="CD93" s="302">
        <f ca="1">IF(AND($B94=0,CD$2&gt;1),CC93,(CD91+CD104+CD105)*$B94/Параметры!CD$36)</f>
        <v>0</v>
      </c>
      <c r="CE93" s="302">
        <f ca="1">IF(AND($B94=0,CE$2&gt;1),CD93,(CE91+CE104+CE105)*$B94/Параметры!CE$36)</f>
        <v>0</v>
      </c>
      <c r="CF93" s="302">
        <f ca="1">IF(AND($B94=0,CF$2&gt;1),CE93,(CF91+CF104+CF105)*$B94/Параметры!CF$36)</f>
        <v>0</v>
      </c>
      <c r="CG93" s="302">
        <f ca="1">IF(AND($B94=0,CG$2&gt;1),CF93,(CG91+CG104+CG105)*$B94/Параметры!CG$36)</f>
        <v>0</v>
      </c>
      <c r="CH93" s="302">
        <f ca="1">IF(AND($B94=0,CH$2&gt;1),CG93,(CH91+CH104+CH105)*$B94/Параметры!CH$36)</f>
        <v>0</v>
      </c>
      <c r="CI93" s="302">
        <f ca="1">IF(AND($B94=0,CI$2&gt;1),CH93,(CI91+CI104+CI105)*$B94/Параметры!CI$36)</f>
        <v>0</v>
      </c>
      <c r="CJ93" s="302">
        <f ca="1">IF(AND($B94=0,CJ$2&gt;1),CI93,(CJ91+CJ104+CJ105)*$B94/Параметры!CJ$36)</f>
        <v>0</v>
      </c>
      <c r="CK93" s="302">
        <f ca="1">IF(AND($B94=0,CK$2&gt;1),CJ93,(CK91+CK104+CK105)*$B94/Параметры!CK$36)</f>
        <v>0</v>
      </c>
      <c r="CL93" s="302">
        <f ca="1">IF(AND($B94=0,CL$2&gt;1),CK93,(CL91+CL104+CL105)*$B94/Параметры!CL$36)</f>
        <v>0</v>
      </c>
      <c r="CM93" s="302">
        <f ca="1">IF(AND($B94=0,CM$2&gt;1),CL93,(CM91+CM104+CM105)*$B94/Параметры!CM$36)</f>
        <v>0</v>
      </c>
      <c r="CN93" s="302">
        <f ca="1">IF(AND($B94=0,CN$2&gt;1),CM93,(CN91+CN104+CN105)*$B94/Параметры!CN$36)</f>
        <v>0</v>
      </c>
      <c r="CO93" s="302">
        <f ca="1">IF(AND($B94=0,CO$2&gt;1),CN93,(CO91+CO104+CO105)*$B94/Параметры!CO$36)</f>
        <v>0</v>
      </c>
      <c r="CP93" s="302">
        <f ca="1">IF(AND($B94=0,CP$2&gt;1),CO93,(CP91+CP104+CP105)*$B94/Параметры!CP$36)</f>
        <v>0</v>
      </c>
      <c r="CQ93" s="302">
        <f ca="1">IF(AND($B94=0,CQ$2&gt;1),CP93,(CQ91+CQ104+CQ105)*$B94/Параметры!CQ$36)</f>
        <v>0</v>
      </c>
      <c r="CR93" s="302">
        <f ca="1">IF(AND($B94=0,CR$2&gt;1),CQ93,(CR91+CR104+CR105)*$B94/Параметры!CR$36)</f>
        <v>0</v>
      </c>
      <c r="CS93" s="302">
        <f ca="1">IF(AND($B94=0,CS$2&gt;1),CR93,(CS91+CS104+CS105)*$B94/Параметры!CS$36)</f>
        <v>0</v>
      </c>
      <c r="CT93" s="302">
        <f ca="1">IF(AND($B94=0,CT$2&gt;1),CS93,(CT91+CT104+CT105)*$B94/Параметры!CT$36)</f>
        <v>0</v>
      </c>
      <c r="CU93" s="302">
        <f ca="1">IF(AND($B94=0,CU$2&gt;1),CT93,(CU91+CU104+CU105)*$B94/Параметры!CU$36)</f>
        <v>0</v>
      </c>
      <c r="CV93" s="302">
        <f ca="1">IF(AND($B94=0,CV$2&gt;1),CU93,(CV91+CV104+CV105)*$B94/Параметры!CV$36)</f>
        <v>0</v>
      </c>
      <c r="CW93" s="302">
        <f ca="1">IF(AND($B94=0,CW$2&gt;1),CV93,(CW91+CW104+CW105)*$B94/Параметры!CW$36)</f>
        <v>0</v>
      </c>
      <c r="CX93" s="302">
        <f ca="1">IF(AND($B94=0,CX$2&gt;1),CW93,(CX91+CX104+CX105)*$B94/Параметры!CX$36)</f>
        <v>0</v>
      </c>
      <c r="CY93" s="302">
        <f ca="1">IF(AND($B94=0,CY$2&gt;1),CX93,(CY91+CY104+CY105)*$B94/Параметры!CY$36)</f>
        <v>0</v>
      </c>
      <c r="CZ93" s="302">
        <f ca="1">IF(AND($B94=0,CZ$2&gt;1),CY93,(CZ91+CZ104+CZ105)*$B94/Параметры!CZ$36)</f>
        <v>0</v>
      </c>
      <c r="DA93" s="302">
        <f ca="1">IF(AND($B94=0,DA$2&gt;1),CZ93,(DA91+DA104+DA105)*$B94/Параметры!DA$36)</f>
        <v>0</v>
      </c>
      <c r="DB93" s="302">
        <f ca="1">IF(AND($B94=0,DB$2&gt;1),DA93,(DB91+DB104+DB105)*$B94/Параметры!DB$36)</f>
        <v>0</v>
      </c>
      <c r="DC93" s="302">
        <f ca="1">IF(AND($B94=0,DC$2&gt;1),DB93,(DC91+DC104+DC105)*$B94/Параметры!DC$36)</f>
        <v>0</v>
      </c>
      <c r="DD93" s="302">
        <f ca="1">IF(AND($B94=0,DD$2&gt;1),DC93,(DD91+DD104+DD105)*$B94/Параметры!DD$36)</f>
        <v>0</v>
      </c>
      <c r="DE93" s="302">
        <f ca="1">IF(AND($B94=0,DE$2&gt;1),DD93,(DE91+DE104+DE105)*$B94/Параметры!DE$36)</f>
        <v>0</v>
      </c>
      <c r="DF93" s="302">
        <f ca="1">IF(AND($B94=0,DF$2&gt;1),DE93,(DF91+DF104+DF105)*$B94/Параметры!DF$36)</f>
        <v>0</v>
      </c>
      <c r="DG93" s="302">
        <f ca="1">IF(AND($B94=0,DG$2&gt;1),DF93,(DG91+DG104+DG105)*$B94/Параметры!DG$36)</f>
        <v>0</v>
      </c>
      <c r="DH93" s="302">
        <f ca="1">IF(AND($B94=0,DH$2&gt;1),DG93,(DH91+DH104+DH105)*$B94/Параметры!DH$36)</f>
        <v>0</v>
      </c>
      <c r="DI93" s="302">
        <f ca="1">IF(AND($B94=0,DI$2&gt;1),DH93,(DI91+DI104+DI105)*$B94/Параметры!DI$36)</f>
        <v>0</v>
      </c>
      <c r="DJ93" s="302">
        <f ca="1">IF(AND($B94=0,DJ$2&gt;1),DI93,(DJ91+DJ104+DJ105)*$B94/Параметры!DJ$36)</f>
        <v>0</v>
      </c>
      <c r="DK93" s="302">
        <f ca="1">IF(AND($B94=0,DK$2&gt;1),DJ93,(DK91+DK104+DK105)*$B94/Параметры!DK$36)</f>
        <v>0</v>
      </c>
      <c r="DL93" s="302">
        <f ca="1">IF(AND($B94=0,DL$2&gt;1),DK93,(DL91+DL104+DL105)*$B94/Параметры!DL$36)</f>
        <v>0</v>
      </c>
      <c r="DM93" s="302">
        <f ca="1">IF(AND($B94=0,DM$2&gt;1),DL93,(DM91+DM104+DM105)*$B94/Параметры!DM$36)</f>
        <v>0</v>
      </c>
      <c r="DN93" s="302">
        <f ca="1">IF(AND($B94=0,DN$2&gt;1),DM93,(DN91+DN104+DN105)*$B94/Параметры!DN$36)</f>
        <v>0</v>
      </c>
      <c r="DO93" s="302">
        <f ca="1">IF(AND($B94=0,DO$2&gt;1),DN93,(DO91+DO104+DO105)*$B94/Параметры!DO$36)</f>
        <v>0</v>
      </c>
      <c r="DP93" s="302">
        <f ca="1">IF(AND($B94=0,DP$2&gt;1),DO93,(DP91+DP104+DP105)*$B94/Параметры!DP$36)</f>
        <v>0</v>
      </c>
      <c r="DQ93" s="302">
        <f ca="1">IF(AND($B94=0,DQ$2&gt;1),DP93,(DQ91+DQ104+DQ105)*$B94/Параметры!DQ$36)</f>
        <v>0</v>
      </c>
      <c r="DR93" s="302">
        <f ca="1">IF(AND($B94=0,DR$2&gt;1),DQ93,(DR91+DR104+DR105)*$B94/Параметры!DR$36)</f>
        <v>0</v>
      </c>
      <c r="DS93" s="302">
        <f ca="1">IF(AND($B94=0,DS$2&gt;1),DR93,(DS91+DS104+DS105)*$B94/Параметры!DS$36)</f>
        <v>0</v>
      </c>
      <c r="DT93" s="302">
        <f ca="1">IF(AND($B94=0,DT$2&gt;1),DS93,(DT91+DT104+DT105)*$B94/Параметры!DT$36)</f>
        <v>0</v>
      </c>
      <c r="DU93" s="302">
        <f ca="1">IF(AND($B94=0,DU$2&gt;1),DT93,(DU91+DU104+DU105)*$B94/Параметры!DU$36)</f>
        <v>0</v>
      </c>
      <c r="DV93" s="302">
        <f ca="1">IF(AND($B94=0,DV$2&gt;1),DU93,(DV91+DV104+DV105)*$B94/Параметры!DV$36)</f>
        <v>0</v>
      </c>
      <c r="DW93" s="169"/>
      <c r="DX93" s="170"/>
    </row>
    <row r="94" spans="1:128" s="154" customFormat="1" hidden="1" outlineLevel="1" x14ac:dyDescent="0.2">
      <c r="A94" s="171" t="str">
        <f ca="1">Language!A$614</f>
        <v>средний период отсрочки платежа</v>
      </c>
      <c r="B94" s="303">
        <f>$B$505</f>
        <v>0</v>
      </c>
      <c r="C94" s="147" t="str">
        <f ca="1">Language!$A$1464</f>
        <v>дней</v>
      </c>
      <c r="F94" s="6" t="s">
        <v>3100</v>
      </c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  <c r="AG94" s="169"/>
      <c r="AH94" s="169"/>
      <c r="AI94" s="169"/>
      <c r="AJ94" s="169"/>
      <c r="AK94" s="169"/>
      <c r="AL94" s="169"/>
      <c r="AM94" s="169"/>
      <c r="AN94" s="169"/>
      <c r="AO94" s="169"/>
      <c r="AP94" s="169"/>
      <c r="AQ94" s="169"/>
      <c r="AR94" s="169"/>
      <c r="AS94" s="169"/>
      <c r="AT94" s="169"/>
      <c r="AU94" s="169"/>
      <c r="AV94" s="169"/>
      <c r="AW94" s="169"/>
      <c r="AX94" s="169"/>
      <c r="AY94" s="169"/>
      <c r="AZ94" s="169"/>
      <c r="BA94" s="169"/>
      <c r="BB94" s="169"/>
      <c r="BC94" s="169"/>
      <c r="BD94" s="169"/>
      <c r="BE94" s="169"/>
      <c r="BF94" s="169"/>
      <c r="BG94" s="169"/>
      <c r="BH94" s="169"/>
      <c r="BI94" s="169"/>
      <c r="BJ94" s="169"/>
      <c r="BK94" s="169"/>
      <c r="BL94" s="169"/>
      <c r="BM94" s="169"/>
      <c r="BN94" s="169"/>
      <c r="BO94" s="169"/>
      <c r="BP94" s="169"/>
      <c r="BQ94" s="169"/>
      <c r="BR94" s="169"/>
      <c r="BS94" s="169"/>
      <c r="BT94" s="169"/>
      <c r="BU94" s="169"/>
      <c r="BV94" s="169"/>
      <c r="BW94" s="169"/>
      <c r="BX94" s="169"/>
      <c r="BY94" s="169"/>
      <c r="BZ94" s="169"/>
      <c r="CA94" s="169"/>
      <c r="CB94" s="169"/>
      <c r="CC94" s="169"/>
      <c r="CD94" s="169"/>
      <c r="CE94" s="169"/>
      <c r="CF94" s="169"/>
      <c r="CG94" s="169"/>
      <c r="CH94" s="169"/>
      <c r="CI94" s="169"/>
      <c r="CJ94" s="169"/>
      <c r="CK94" s="169"/>
      <c r="CL94" s="169"/>
      <c r="CM94" s="169"/>
      <c r="CN94" s="169"/>
      <c r="CO94" s="169"/>
      <c r="CP94" s="169"/>
      <c r="CQ94" s="169"/>
      <c r="CR94" s="169"/>
      <c r="CS94" s="169"/>
      <c r="CT94" s="169"/>
      <c r="CU94" s="169"/>
      <c r="CV94" s="169"/>
      <c r="CW94" s="169"/>
      <c r="CX94" s="169"/>
      <c r="CY94" s="169"/>
      <c r="CZ94" s="169"/>
      <c r="DA94" s="169"/>
      <c r="DB94" s="169"/>
      <c r="DC94" s="169"/>
      <c r="DD94" s="169"/>
      <c r="DE94" s="169"/>
      <c r="DF94" s="169"/>
      <c r="DG94" s="169"/>
      <c r="DH94" s="169"/>
      <c r="DI94" s="169"/>
      <c r="DJ94" s="169"/>
      <c r="DK94" s="169"/>
      <c r="DL94" s="169"/>
      <c r="DM94" s="169"/>
      <c r="DN94" s="169"/>
      <c r="DO94" s="169"/>
      <c r="DP94" s="169"/>
      <c r="DQ94" s="169"/>
      <c r="DR94" s="169"/>
      <c r="DS94" s="169"/>
      <c r="DT94" s="169"/>
      <c r="DU94" s="169"/>
      <c r="DV94" s="169"/>
      <c r="DW94" s="169"/>
      <c r="DX94" s="170"/>
    </row>
    <row r="95" spans="1:128" hidden="1" outlineLevel="1" x14ac:dyDescent="0.2">
      <c r="A95" s="168" t="str">
        <f ca="1">Language!A$615</f>
        <v xml:space="preserve">авансы полученные </v>
      </c>
      <c r="B95" s="147"/>
      <c r="C95" s="147" t="str">
        <f ca="1">CHOOSE(D95,CurName1,CurName2,CurName3)</f>
        <v>тыс. руб.</v>
      </c>
      <c r="D95" s="158">
        <f>D87</f>
        <v>1</v>
      </c>
      <c r="E95" s="154" t="s">
        <v>877</v>
      </c>
      <c r="F95" s="6" t="s">
        <v>3099</v>
      </c>
      <c r="G95" s="304">
        <f ca="1">IF(OR(AND($B96=0,G$2&gt;1),G$2=Prj_Len),F95,(OFFSET(G91,0,1)+OFFSET(G104,0,1)+OFFSET(G105,0,1))*$B96/Параметры!G$36)</f>
        <v>0</v>
      </c>
      <c r="H95" s="304">
        <f ca="1">IF(OR(AND($B96=0,H$2&gt;1),H$2=Prj_Len),G95,(OFFSET(H91,0,1)+OFFSET(H104,0,1)+OFFSET(H105,0,1))*$B96/Параметры!H$36)</f>
        <v>0</v>
      </c>
      <c r="I95" s="304">
        <f ca="1">IF(OR(AND($B96=0,I$2&gt;1),I$2=Prj_Len),H95,(OFFSET(I91,0,1)+OFFSET(I104,0,1)+OFFSET(I105,0,1))*$B96/Параметры!I$36)</f>
        <v>0</v>
      </c>
      <c r="J95" s="304">
        <f ca="1">IF(OR(AND($B96=0,J$2&gt;1),J$2=Prj_Len),I95,(OFFSET(J91,0,1)+OFFSET(J104,0,1)+OFFSET(J105,0,1))*$B96/Параметры!J$36)</f>
        <v>0</v>
      </c>
      <c r="K95" s="304">
        <f ca="1">IF(OR(AND($B96=0,K$2&gt;1),K$2=Prj_Len),J95,(OFFSET(K91,0,1)+OFFSET(K104,0,1)+OFFSET(K105,0,1))*$B96/Параметры!K$36)</f>
        <v>0</v>
      </c>
      <c r="L95" s="304">
        <f ca="1">IF(OR(AND($B96=0,L$2&gt;1),L$2=Prj_Len),K95,(OFFSET(L91,0,1)+OFFSET(L104,0,1)+OFFSET(L105,0,1))*$B96/Параметры!L$36)</f>
        <v>0</v>
      </c>
      <c r="M95" s="304">
        <f ca="1">IF(OR(AND($B96=0,M$2&gt;1),M$2=Prj_Len),L95,(OFFSET(M91,0,1)+OFFSET(M104,0,1)+OFFSET(M105,0,1))*$B96/Параметры!M$36)</f>
        <v>0</v>
      </c>
      <c r="N95" s="304">
        <f ca="1">IF(OR(AND($B96=0,N$2&gt;1),N$2=Prj_Len),M95,(OFFSET(N91,0,1)+OFFSET(N104,0,1)+OFFSET(N105,0,1))*$B96/Параметры!N$36)</f>
        <v>0</v>
      </c>
      <c r="O95" s="304">
        <f ca="1">IF(OR(AND($B96=0,O$2&gt;1),O$2=Prj_Len),N95,(OFFSET(O91,0,1)+OFFSET(O104,0,1)+OFFSET(O105,0,1))*$B96/Параметры!O$36)</f>
        <v>0</v>
      </c>
      <c r="P95" s="304">
        <f ca="1">IF(OR(AND($B96=0,P$2&gt;1),P$2=Prj_Len),O95,(OFFSET(P91,0,1)+OFFSET(P104,0,1)+OFFSET(P105,0,1))*$B96/Параметры!P$36)</f>
        <v>0</v>
      </c>
      <c r="Q95" s="304">
        <f ca="1">IF(OR(AND($B96=0,Q$2&gt;1),Q$2=Prj_Len),P95,(OFFSET(Q91,0,1)+OFFSET(Q104,0,1)+OFFSET(Q105,0,1))*$B96/Параметры!Q$36)</f>
        <v>0</v>
      </c>
      <c r="R95" s="304">
        <f ca="1">IF(OR(AND($B96=0,R$2&gt;1),R$2=Prj_Len),Q95,(OFFSET(R91,0,1)+OFFSET(R104,0,1)+OFFSET(R105,0,1))*$B96/Параметры!R$36)</f>
        <v>0</v>
      </c>
      <c r="S95" s="304">
        <f ca="1">IF(OR(AND($B96=0,S$2&gt;1),S$2=Prj_Len),R95,(OFFSET(S91,0,1)+OFFSET(S104,0,1)+OFFSET(S105,0,1))*$B96/Параметры!S$36)</f>
        <v>0</v>
      </c>
      <c r="T95" s="304">
        <f ca="1">IF(OR(AND($B96=0,T$2&gt;1),T$2=Prj_Len),S95,(OFFSET(T91,0,1)+OFFSET(T104,0,1)+OFFSET(T105,0,1))*$B96/Параметры!T$36)</f>
        <v>0</v>
      </c>
      <c r="U95" s="304">
        <f ca="1">IF(OR(AND($B96=0,U$2&gt;1),U$2=Prj_Len),T95,(OFFSET(U91,0,1)+OFFSET(U104,0,1)+OFFSET(U105,0,1))*$B96/Параметры!U$36)</f>
        <v>0</v>
      </c>
      <c r="V95" s="304">
        <f ca="1">IF(OR(AND($B96=0,V$2&gt;1),V$2=Prj_Len),U95,(OFFSET(V91,0,1)+OFFSET(V104,0,1)+OFFSET(V105,0,1))*$B96/Параметры!V$36)</f>
        <v>0</v>
      </c>
      <c r="W95" s="304">
        <f ca="1">IF(OR(AND($B96=0,W$2&gt;1),W$2=Prj_Len),V95,(OFFSET(W91,0,1)+OFFSET(W104,0,1)+OFFSET(W105,0,1))*$B96/Параметры!W$36)</f>
        <v>0</v>
      </c>
      <c r="X95" s="304">
        <f ca="1">IF(OR(AND($B96=0,X$2&gt;1),X$2=Prj_Len),W95,(OFFSET(X91,0,1)+OFFSET(X104,0,1)+OFFSET(X105,0,1))*$B96/Параметры!X$36)</f>
        <v>0</v>
      </c>
      <c r="Y95" s="304">
        <f ca="1">IF(OR(AND($B96=0,Y$2&gt;1),Y$2=Prj_Len),X95,(OFFSET(Y91,0,1)+OFFSET(Y104,0,1)+OFFSET(Y105,0,1))*$B96/Параметры!Y$36)</f>
        <v>0</v>
      </c>
      <c r="Z95" s="304">
        <f ca="1">IF(OR(AND($B96=0,Z$2&gt;1),Z$2=Prj_Len),Y95,(OFFSET(Z91,0,1)+OFFSET(Z104,0,1)+OFFSET(Z105,0,1))*$B96/Параметры!Z$36)</f>
        <v>0</v>
      </c>
      <c r="AA95" s="304">
        <f ca="1">IF(OR(AND($B96=0,AA$2&gt;1),AA$2=Prj_Len),Z95,(OFFSET(AA91,0,1)+OFFSET(AA104,0,1)+OFFSET(AA105,0,1))*$B96/Параметры!AA$36)</f>
        <v>0</v>
      </c>
      <c r="AB95" s="304">
        <f ca="1">IF(OR(AND($B96=0,AB$2&gt;1),AB$2=Prj_Len),AA95,(OFFSET(AB91,0,1)+OFFSET(AB104,0,1)+OFFSET(AB105,0,1))*$B96/Параметры!AB$36)</f>
        <v>0</v>
      </c>
      <c r="AC95" s="304">
        <f ca="1">IF(OR(AND($B96=0,AC$2&gt;1),AC$2=Prj_Len),AB95,(OFFSET(AC91,0,1)+OFFSET(AC104,0,1)+OFFSET(AC105,0,1))*$B96/Параметры!AC$36)</f>
        <v>0</v>
      </c>
      <c r="AD95" s="304">
        <f ca="1">IF(OR(AND($B96=0,AD$2&gt;1),AD$2=Prj_Len),AC95,(OFFSET(AD91,0,1)+OFFSET(AD104,0,1)+OFFSET(AD105,0,1))*$B96/Параметры!AD$36)</f>
        <v>0</v>
      </c>
      <c r="AE95" s="304">
        <f ca="1">IF(OR(AND($B96=0,AE$2&gt;1),AE$2=Prj_Len),AD95,(OFFSET(AE91,0,1)+OFFSET(AE104,0,1)+OFFSET(AE105,0,1))*$B96/Параметры!AE$36)</f>
        <v>0</v>
      </c>
      <c r="AF95" s="304">
        <f ca="1">IF(OR(AND($B96=0,AF$2&gt;1),AF$2=Prj_Len),AE95,(OFFSET(AF91,0,1)+OFFSET(AF104,0,1)+OFFSET(AF105,0,1))*$B96/Параметры!AF$36)</f>
        <v>0</v>
      </c>
      <c r="AG95" s="304">
        <f ca="1">IF(OR(AND($B96=0,AG$2&gt;1),AG$2=Prj_Len),AF95,(OFFSET(AG91,0,1)+OFFSET(AG104,0,1)+OFFSET(AG105,0,1))*$B96/Параметры!AG$36)</f>
        <v>0</v>
      </c>
      <c r="AH95" s="304">
        <f ca="1">IF(OR(AND($B96=0,AH$2&gt;1),AH$2=Prj_Len),AG95,(OFFSET(AH91,0,1)+OFFSET(AH104,0,1)+OFFSET(AH105,0,1))*$B96/Параметры!AH$36)</f>
        <v>0</v>
      </c>
      <c r="AI95" s="304">
        <f ca="1">IF(OR(AND($B96=0,AI$2&gt;1),AI$2=Prj_Len),AH95,(OFFSET(AI91,0,1)+OFFSET(AI104,0,1)+OFFSET(AI105,0,1))*$B96/Параметры!AI$36)</f>
        <v>0</v>
      </c>
      <c r="AJ95" s="304">
        <f ca="1">IF(OR(AND($B96=0,AJ$2&gt;1),AJ$2=Prj_Len),AI95,(OFFSET(AJ91,0,1)+OFFSET(AJ104,0,1)+OFFSET(AJ105,0,1))*$B96/Параметры!AJ$36)</f>
        <v>0</v>
      </c>
      <c r="AK95" s="304">
        <f ca="1">IF(OR(AND($B96=0,AK$2&gt;1),AK$2=Prj_Len),AJ95,(OFFSET(AK91,0,1)+OFFSET(AK104,0,1)+OFFSET(AK105,0,1))*$B96/Параметры!AK$36)</f>
        <v>0</v>
      </c>
      <c r="AL95" s="304">
        <f ca="1">IF(OR(AND($B96=0,AL$2&gt;1),AL$2=Prj_Len),AK95,(OFFSET(AL91,0,1)+OFFSET(AL104,0,1)+OFFSET(AL105,0,1))*$B96/Параметры!AL$36)</f>
        <v>0</v>
      </c>
      <c r="AM95" s="304">
        <f ca="1">IF(OR(AND($B96=0,AM$2&gt;1),AM$2=Prj_Len),AL95,(OFFSET(AM91,0,1)+OFFSET(AM104,0,1)+OFFSET(AM105,0,1))*$B96/Параметры!AM$36)</f>
        <v>0</v>
      </c>
      <c r="AN95" s="304">
        <f ca="1">IF(OR(AND($B96=0,AN$2&gt;1),AN$2=Prj_Len),AM95,(OFFSET(AN91,0,1)+OFFSET(AN104,0,1)+OFFSET(AN105,0,1))*$B96/Параметры!AN$36)</f>
        <v>0</v>
      </c>
      <c r="AO95" s="304">
        <f ca="1">IF(OR(AND($B96=0,AO$2&gt;1),AO$2=Prj_Len),AN95,(OFFSET(AO91,0,1)+OFFSET(AO104,0,1)+OFFSET(AO105,0,1))*$B96/Параметры!AO$36)</f>
        <v>0</v>
      </c>
      <c r="AP95" s="304">
        <f ca="1">IF(OR(AND($B96=0,AP$2&gt;1),AP$2=Prj_Len),AO95,(OFFSET(AP91,0,1)+OFFSET(AP104,0,1)+OFFSET(AP105,0,1))*$B96/Параметры!AP$36)</f>
        <v>0</v>
      </c>
      <c r="AQ95" s="304">
        <f ca="1">IF(OR(AND($B96=0,AQ$2&gt;1),AQ$2=Prj_Len),AP95,(OFFSET(AQ91,0,1)+OFFSET(AQ104,0,1)+OFFSET(AQ105,0,1))*$B96/Параметры!AQ$36)</f>
        <v>0</v>
      </c>
      <c r="AR95" s="304">
        <f ca="1">IF(OR(AND($B96=0,AR$2&gt;1),AR$2=Prj_Len),AQ95,(OFFSET(AR91,0,1)+OFFSET(AR104,0,1)+OFFSET(AR105,0,1))*$B96/Параметры!AR$36)</f>
        <v>0</v>
      </c>
      <c r="AS95" s="304">
        <f ca="1">IF(OR(AND($B96=0,AS$2&gt;1),AS$2=Prj_Len),AR95,(OFFSET(AS91,0,1)+OFFSET(AS104,0,1)+OFFSET(AS105,0,1))*$B96/Параметры!AS$36)</f>
        <v>0</v>
      </c>
      <c r="AT95" s="304">
        <f ca="1">IF(OR(AND($B96=0,AT$2&gt;1),AT$2=Prj_Len),AS95,(OFFSET(AT91,0,1)+OFFSET(AT104,0,1)+OFFSET(AT105,0,1))*$B96/Параметры!AT$36)</f>
        <v>0</v>
      </c>
      <c r="AU95" s="304">
        <f ca="1">IF(OR(AND($B96=0,AU$2&gt;1),AU$2=Prj_Len),AT95,(OFFSET(AU91,0,1)+OFFSET(AU104,0,1)+OFFSET(AU105,0,1))*$B96/Параметры!AU$36)</f>
        <v>0</v>
      </c>
      <c r="AV95" s="304">
        <f ca="1">IF(OR(AND($B96=0,AV$2&gt;1),AV$2=Prj_Len),AU95,(OFFSET(AV91,0,1)+OFFSET(AV104,0,1)+OFFSET(AV105,0,1))*$B96/Параметры!AV$36)</f>
        <v>0</v>
      </c>
      <c r="AW95" s="304">
        <f ca="1">IF(OR(AND($B96=0,AW$2&gt;1),AW$2=Prj_Len),AV95,(OFFSET(AW91,0,1)+OFFSET(AW104,0,1)+OFFSET(AW105,0,1))*$B96/Параметры!AW$36)</f>
        <v>0</v>
      </c>
      <c r="AX95" s="304">
        <f ca="1">IF(OR(AND($B96=0,AX$2&gt;1),AX$2=Prj_Len),AW95,(OFFSET(AX91,0,1)+OFFSET(AX104,0,1)+OFFSET(AX105,0,1))*$B96/Параметры!AX$36)</f>
        <v>0</v>
      </c>
      <c r="AY95" s="304">
        <f ca="1">IF(OR(AND($B96=0,AY$2&gt;1),AY$2=Prj_Len),AX95,(OFFSET(AY91,0,1)+OFFSET(AY104,0,1)+OFFSET(AY105,0,1))*$B96/Параметры!AY$36)</f>
        <v>0</v>
      </c>
      <c r="AZ95" s="304">
        <f ca="1">IF(OR(AND($B96=0,AZ$2&gt;1),AZ$2=Prj_Len),AY95,(OFFSET(AZ91,0,1)+OFFSET(AZ104,0,1)+OFFSET(AZ105,0,1))*$B96/Параметры!AZ$36)</f>
        <v>0</v>
      </c>
      <c r="BA95" s="304">
        <f ca="1">IF(OR(AND($B96=0,BA$2&gt;1),BA$2=Prj_Len),AZ95,(OFFSET(BA91,0,1)+OFFSET(BA104,0,1)+OFFSET(BA105,0,1))*$B96/Параметры!BA$36)</f>
        <v>0</v>
      </c>
      <c r="BB95" s="304">
        <f ca="1">IF(OR(AND($B96=0,BB$2&gt;1),BB$2=Prj_Len),BA95,(OFFSET(BB91,0,1)+OFFSET(BB104,0,1)+OFFSET(BB105,0,1))*$B96/Параметры!BB$36)</f>
        <v>0</v>
      </c>
      <c r="BC95" s="304">
        <f ca="1">IF(OR(AND($B96=0,BC$2&gt;1),BC$2=Prj_Len),BB95,(OFFSET(BC91,0,1)+OFFSET(BC104,0,1)+OFFSET(BC105,0,1))*$B96/Параметры!BC$36)</f>
        <v>0</v>
      </c>
      <c r="BD95" s="304">
        <f ca="1">IF(OR(AND($B96=0,BD$2&gt;1),BD$2=Prj_Len),BC95,(OFFSET(BD91,0,1)+OFFSET(BD104,0,1)+OFFSET(BD105,0,1))*$B96/Параметры!BD$36)</f>
        <v>0</v>
      </c>
      <c r="BE95" s="304">
        <f ca="1">IF(OR(AND($B96=0,BE$2&gt;1),BE$2=Prj_Len),BD95,(OFFSET(BE91,0,1)+OFFSET(BE104,0,1)+OFFSET(BE105,0,1))*$B96/Параметры!BE$36)</f>
        <v>0</v>
      </c>
      <c r="BF95" s="304">
        <f ca="1">IF(OR(AND($B96=0,BF$2&gt;1),BF$2=Prj_Len),BE95,(OFFSET(BF91,0,1)+OFFSET(BF104,0,1)+OFFSET(BF105,0,1))*$B96/Параметры!BF$36)</f>
        <v>0</v>
      </c>
      <c r="BG95" s="304">
        <f ca="1">IF(OR(AND($B96=0,BG$2&gt;1),BG$2=Prj_Len),BF95,(OFFSET(BG91,0,1)+OFFSET(BG104,0,1)+OFFSET(BG105,0,1))*$B96/Параметры!BG$36)</f>
        <v>0</v>
      </c>
      <c r="BH95" s="304">
        <f ca="1">IF(OR(AND($B96=0,BH$2&gt;1),BH$2=Prj_Len),BG95,(OFFSET(BH91,0,1)+OFFSET(BH104,0,1)+OFFSET(BH105,0,1))*$B96/Параметры!BH$36)</f>
        <v>0</v>
      </c>
      <c r="BI95" s="304">
        <f ca="1">IF(OR(AND($B96=0,BI$2&gt;1),BI$2=Prj_Len),BH95,(OFFSET(BI91,0,1)+OFFSET(BI104,0,1)+OFFSET(BI105,0,1))*$B96/Параметры!BI$36)</f>
        <v>0</v>
      </c>
      <c r="BJ95" s="304">
        <f ca="1">IF(OR(AND($B96=0,BJ$2&gt;1),BJ$2=Prj_Len),BI95,(OFFSET(BJ91,0,1)+OFFSET(BJ104,0,1)+OFFSET(BJ105,0,1))*$B96/Параметры!BJ$36)</f>
        <v>0</v>
      </c>
      <c r="BK95" s="304">
        <f ca="1">IF(OR(AND($B96=0,BK$2&gt;1),BK$2=Prj_Len),BJ95,(OFFSET(BK91,0,1)+OFFSET(BK104,0,1)+OFFSET(BK105,0,1))*$B96/Параметры!BK$36)</f>
        <v>0</v>
      </c>
      <c r="BL95" s="304">
        <f ca="1">IF(OR(AND($B96=0,BL$2&gt;1),BL$2=Prj_Len),BK95,(OFFSET(BL91,0,1)+OFFSET(BL104,0,1)+OFFSET(BL105,0,1))*$B96/Параметры!BL$36)</f>
        <v>0</v>
      </c>
      <c r="BM95" s="304">
        <f ca="1">IF(OR(AND($B96=0,BM$2&gt;1),BM$2=Prj_Len),BL95,(OFFSET(BM91,0,1)+OFFSET(BM104,0,1)+OFFSET(BM105,0,1))*$B96/Параметры!BM$36)</f>
        <v>0</v>
      </c>
      <c r="BN95" s="304">
        <f ca="1">IF(OR(AND($B96=0,BN$2&gt;1),BN$2=Prj_Len),BM95,(OFFSET(BN91,0,1)+OFFSET(BN104,0,1)+OFFSET(BN105,0,1))*$B96/Параметры!BN$36)</f>
        <v>0</v>
      </c>
      <c r="BO95" s="304">
        <f ca="1">IF(OR(AND($B96=0,BO$2&gt;1),BO$2=Prj_Len),BN95,(OFFSET(BO91,0,1)+OFFSET(BO104,0,1)+OFFSET(BO105,0,1))*$B96/Параметры!BO$36)</f>
        <v>0</v>
      </c>
      <c r="BP95" s="304">
        <f ca="1">IF(OR(AND($B96=0,BP$2&gt;1),BP$2=Prj_Len),BO95,(OFFSET(BP91,0,1)+OFFSET(BP104,0,1)+OFFSET(BP105,0,1))*$B96/Параметры!BP$36)</f>
        <v>0</v>
      </c>
      <c r="BQ95" s="304">
        <f ca="1">IF(OR(AND($B96=0,BQ$2&gt;1),BQ$2=Prj_Len),BP95,(OFFSET(BQ91,0,1)+OFFSET(BQ104,0,1)+OFFSET(BQ105,0,1))*$B96/Параметры!BQ$36)</f>
        <v>0</v>
      </c>
      <c r="BR95" s="304">
        <f ca="1">IF(OR(AND($B96=0,BR$2&gt;1),BR$2=Prj_Len),BQ95,(OFFSET(BR91,0,1)+OFFSET(BR104,0,1)+OFFSET(BR105,0,1))*$B96/Параметры!BR$36)</f>
        <v>0</v>
      </c>
      <c r="BS95" s="304">
        <f ca="1">IF(OR(AND($B96=0,BS$2&gt;1),BS$2=Prj_Len),BR95,(OFFSET(BS91,0,1)+OFFSET(BS104,0,1)+OFFSET(BS105,0,1))*$B96/Параметры!BS$36)</f>
        <v>0</v>
      </c>
      <c r="BT95" s="304">
        <f ca="1">IF(OR(AND($B96=0,BT$2&gt;1),BT$2=Prj_Len),BS95,(OFFSET(BT91,0,1)+OFFSET(BT104,0,1)+OFFSET(BT105,0,1))*$B96/Параметры!BT$36)</f>
        <v>0</v>
      </c>
      <c r="BU95" s="304">
        <f ca="1">IF(OR(AND($B96=0,BU$2&gt;1),BU$2=Prj_Len),BT95,(OFFSET(BU91,0,1)+OFFSET(BU104,0,1)+OFFSET(BU105,0,1))*$B96/Параметры!BU$36)</f>
        <v>0</v>
      </c>
      <c r="BV95" s="304">
        <f ca="1">IF(OR(AND($B96=0,BV$2&gt;1),BV$2=Prj_Len),BU95,(OFFSET(BV91,0,1)+OFFSET(BV104,0,1)+OFFSET(BV105,0,1))*$B96/Параметры!BV$36)</f>
        <v>0</v>
      </c>
      <c r="BW95" s="304">
        <f ca="1">IF(OR(AND($B96=0,BW$2&gt;1),BW$2=Prj_Len),BV95,(OFFSET(BW91,0,1)+OFFSET(BW104,0,1)+OFFSET(BW105,0,1))*$B96/Параметры!BW$36)</f>
        <v>0</v>
      </c>
      <c r="BX95" s="304">
        <f ca="1">IF(OR(AND($B96=0,BX$2&gt;1),BX$2=Prj_Len),BW95,(OFFSET(BX91,0,1)+OFFSET(BX104,0,1)+OFFSET(BX105,0,1))*$B96/Параметры!BX$36)</f>
        <v>0</v>
      </c>
      <c r="BY95" s="304">
        <f ca="1">IF(OR(AND($B96=0,BY$2&gt;1),BY$2=Prj_Len),BX95,(OFFSET(BY91,0,1)+OFFSET(BY104,0,1)+OFFSET(BY105,0,1))*$B96/Параметры!BY$36)</f>
        <v>0</v>
      </c>
      <c r="BZ95" s="304">
        <f ca="1">IF(OR(AND($B96=0,BZ$2&gt;1),BZ$2=Prj_Len),BY95,(OFFSET(BZ91,0,1)+OFFSET(BZ104,0,1)+OFFSET(BZ105,0,1))*$B96/Параметры!BZ$36)</f>
        <v>0</v>
      </c>
      <c r="CA95" s="304">
        <f ca="1">IF(OR(AND($B96=0,CA$2&gt;1),CA$2=Prj_Len),BZ95,(OFFSET(CA91,0,1)+OFFSET(CA104,0,1)+OFFSET(CA105,0,1))*$B96/Параметры!CA$36)</f>
        <v>0</v>
      </c>
      <c r="CB95" s="304">
        <f ca="1">IF(OR(AND($B96=0,CB$2&gt;1),CB$2=Prj_Len),CA95,(OFFSET(CB91,0,1)+OFFSET(CB104,0,1)+OFFSET(CB105,0,1))*$B96/Параметры!CB$36)</f>
        <v>0</v>
      </c>
      <c r="CC95" s="304">
        <f ca="1">IF(OR(AND($B96=0,CC$2&gt;1),CC$2=Prj_Len),CB95,(OFFSET(CC91,0,1)+OFFSET(CC104,0,1)+OFFSET(CC105,0,1))*$B96/Параметры!CC$36)</f>
        <v>0</v>
      </c>
      <c r="CD95" s="304">
        <f ca="1">IF(OR(AND($B96=0,CD$2&gt;1),CD$2=Prj_Len),CC95,(OFFSET(CD91,0,1)+OFFSET(CD104,0,1)+OFFSET(CD105,0,1))*$B96/Параметры!CD$36)</f>
        <v>0</v>
      </c>
      <c r="CE95" s="304">
        <f ca="1">IF(OR(AND($B96=0,CE$2&gt;1),CE$2=Prj_Len),CD95,(OFFSET(CE91,0,1)+OFFSET(CE104,0,1)+OFFSET(CE105,0,1))*$B96/Параметры!CE$36)</f>
        <v>0</v>
      </c>
      <c r="CF95" s="304">
        <f ca="1">IF(OR(AND($B96=0,CF$2&gt;1),CF$2=Prj_Len),CE95,(OFFSET(CF91,0,1)+OFFSET(CF104,0,1)+OFFSET(CF105,0,1))*$B96/Параметры!CF$36)</f>
        <v>0</v>
      </c>
      <c r="CG95" s="304">
        <f ca="1">IF(OR(AND($B96=0,CG$2&gt;1),CG$2=Prj_Len),CF95,(OFFSET(CG91,0,1)+OFFSET(CG104,0,1)+OFFSET(CG105,0,1))*$B96/Параметры!CG$36)</f>
        <v>0</v>
      </c>
      <c r="CH95" s="304">
        <f ca="1">IF(OR(AND($B96=0,CH$2&gt;1),CH$2=Prj_Len),CG95,(OFFSET(CH91,0,1)+OFFSET(CH104,0,1)+OFFSET(CH105,0,1))*$B96/Параметры!CH$36)</f>
        <v>0</v>
      </c>
      <c r="CI95" s="304">
        <f ca="1">IF(OR(AND($B96=0,CI$2&gt;1),CI$2=Prj_Len),CH95,(OFFSET(CI91,0,1)+OFFSET(CI104,0,1)+OFFSET(CI105,0,1))*$B96/Параметры!CI$36)</f>
        <v>0</v>
      </c>
      <c r="CJ95" s="304">
        <f ca="1">IF(OR(AND($B96=0,CJ$2&gt;1),CJ$2=Prj_Len),CI95,(OFFSET(CJ91,0,1)+OFFSET(CJ104,0,1)+OFFSET(CJ105,0,1))*$B96/Параметры!CJ$36)</f>
        <v>0</v>
      </c>
      <c r="CK95" s="304">
        <f ca="1">IF(OR(AND($B96=0,CK$2&gt;1),CK$2=Prj_Len),CJ95,(OFFSET(CK91,0,1)+OFFSET(CK104,0,1)+OFFSET(CK105,0,1))*$B96/Параметры!CK$36)</f>
        <v>0</v>
      </c>
      <c r="CL95" s="304">
        <f ca="1">IF(OR(AND($B96=0,CL$2&gt;1),CL$2=Prj_Len),CK95,(OFFSET(CL91,0,1)+OFFSET(CL104,0,1)+OFFSET(CL105,0,1))*$B96/Параметры!CL$36)</f>
        <v>0</v>
      </c>
      <c r="CM95" s="304">
        <f ca="1">IF(OR(AND($B96=0,CM$2&gt;1),CM$2=Prj_Len),CL95,(OFFSET(CM91,0,1)+OFFSET(CM104,0,1)+OFFSET(CM105,0,1))*$B96/Параметры!CM$36)</f>
        <v>0</v>
      </c>
      <c r="CN95" s="304">
        <f ca="1">IF(OR(AND($B96=0,CN$2&gt;1),CN$2=Prj_Len),CM95,(OFFSET(CN91,0,1)+OFFSET(CN104,0,1)+OFFSET(CN105,0,1))*$B96/Параметры!CN$36)</f>
        <v>0</v>
      </c>
      <c r="CO95" s="304">
        <f ca="1">IF(OR(AND($B96=0,CO$2&gt;1),CO$2=Prj_Len),CN95,(OFFSET(CO91,0,1)+OFFSET(CO104,0,1)+OFFSET(CO105,0,1))*$B96/Параметры!CO$36)</f>
        <v>0</v>
      </c>
      <c r="CP95" s="304">
        <f ca="1">IF(OR(AND($B96=0,CP$2&gt;1),CP$2=Prj_Len),CO95,(OFFSET(CP91,0,1)+OFFSET(CP104,0,1)+OFFSET(CP105,0,1))*$B96/Параметры!CP$36)</f>
        <v>0</v>
      </c>
      <c r="CQ95" s="304">
        <f ca="1">IF(OR(AND($B96=0,CQ$2&gt;1),CQ$2=Prj_Len),CP95,(OFFSET(CQ91,0,1)+OFFSET(CQ104,0,1)+OFFSET(CQ105,0,1))*$B96/Параметры!CQ$36)</f>
        <v>0</v>
      </c>
      <c r="CR95" s="304">
        <f ca="1">IF(OR(AND($B96=0,CR$2&gt;1),CR$2=Prj_Len),CQ95,(OFFSET(CR91,0,1)+OFFSET(CR104,0,1)+OFFSET(CR105,0,1))*$B96/Параметры!CR$36)</f>
        <v>0</v>
      </c>
      <c r="CS95" s="304">
        <f ca="1">IF(OR(AND($B96=0,CS$2&gt;1),CS$2=Prj_Len),CR95,(OFFSET(CS91,0,1)+OFFSET(CS104,0,1)+OFFSET(CS105,0,1))*$B96/Параметры!CS$36)</f>
        <v>0</v>
      </c>
      <c r="CT95" s="304">
        <f ca="1">IF(OR(AND($B96=0,CT$2&gt;1),CT$2=Prj_Len),CS95,(OFFSET(CT91,0,1)+OFFSET(CT104,0,1)+OFFSET(CT105,0,1))*$B96/Параметры!CT$36)</f>
        <v>0</v>
      </c>
      <c r="CU95" s="304">
        <f ca="1">IF(OR(AND($B96=0,CU$2&gt;1),CU$2=Prj_Len),CT95,(OFFSET(CU91,0,1)+OFFSET(CU104,0,1)+OFFSET(CU105,0,1))*$B96/Параметры!CU$36)</f>
        <v>0</v>
      </c>
      <c r="CV95" s="304">
        <f ca="1">IF(OR(AND($B96=0,CV$2&gt;1),CV$2=Prj_Len),CU95,(OFFSET(CV91,0,1)+OFFSET(CV104,0,1)+OFFSET(CV105,0,1))*$B96/Параметры!CV$36)</f>
        <v>0</v>
      </c>
      <c r="CW95" s="304">
        <f ca="1">IF(OR(AND($B96=0,CW$2&gt;1),CW$2=Prj_Len),CV95,(OFFSET(CW91,0,1)+OFFSET(CW104,0,1)+OFFSET(CW105,0,1))*$B96/Параметры!CW$36)</f>
        <v>0</v>
      </c>
      <c r="CX95" s="304">
        <f ca="1">IF(OR(AND($B96=0,CX$2&gt;1),CX$2=Prj_Len),CW95,(OFFSET(CX91,0,1)+OFFSET(CX104,0,1)+OFFSET(CX105,0,1))*$B96/Параметры!CX$36)</f>
        <v>0</v>
      </c>
      <c r="CY95" s="304">
        <f ca="1">IF(OR(AND($B96=0,CY$2&gt;1),CY$2=Prj_Len),CX95,(OFFSET(CY91,0,1)+OFFSET(CY104,0,1)+OFFSET(CY105,0,1))*$B96/Параметры!CY$36)</f>
        <v>0</v>
      </c>
      <c r="CZ95" s="304">
        <f ca="1">IF(OR(AND($B96=0,CZ$2&gt;1),CZ$2=Prj_Len),CY95,(OFFSET(CZ91,0,1)+OFFSET(CZ104,0,1)+OFFSET(CZ105,0,1))*$B96/Параметры!CZ$36)</f>
        <v>0</v>
      </c>
      <c r="DA95" s="304">
        <f ca="1">IF(OR(AND($B96=0,DA$2&gt;1),DA$2=Prj_Len),CZ95,(OFFSET(DA91,0,1)+OFFSET(DA104,0,1)+OFFSET(DA105,0,1))*$B96/Параметры!DA$36)</f>
        <v>0</v>
      </c>
      <c r="DB95" s="304">
        <f ca="1">IF(OR(AND($B96=0,DB$2&gt;1),DB$2=Prj_Len),DA95,(OFFSET(DB91,0,1)+OFFSET(DB104,0,1)+OFFSET(DB105,0,1))*$B96/Параметры!DB$36)</f>
        <v>0</v>
      </c>
      <c r="DC95" s="304">
        <f ca="1">IF(OR(AND($B96=0,DC$2&gt;1),DC$2=Prj_Len),DB95,(OFFSET(DC91,0,1)+OFFSET(DC104,0,1)+OFFSET(DC105,0,1))*$B96/Параметры!DC$36)</f>
        <v>0</v>
      </c>
      <c r="DD95" s="304">
        <f ca="1">IF(OR(AND($B96=0,DD$2&gt;1),DD$2=Prj_Len),DC95,(OFFSET(DD91,0,1)+OFFSET(DD104,0,1)+OFFSET(DD105,0,1))*$B96/Параметры!DD$36)</f>
        <v>0</v>
      </c>
      <c r="DE95" s="304">
        <f ca="1">IF(OR(AND($B96=0,DE$2&gt;1),DE$2=Prj_Len),DD95,(OFFSET(DE91,0,1)+OFFSET(DE104,0,1)+OFFSET(DE105,0,1))*$B96/Параметры!DE$36)</f>
        <v>0</v>
      </c>
      <c r="DF95" s="304">
        <f ca="1">IF(OR(AND($B96=0,DF$2&gt;1),DF$2=Prj_Len),DE95,(OFFSET(DF91,0,1)+OFFSET(DF104,0,1)+OFFSET(DF105,0,1))*$B96/Параметры!DF$36)</f>
        <v>0</v>
      </c>
      <c r="DG95" s="304">
        <f ca="1">IF(OR(AND($B96=0,DG$2&gt;1),DG$2=Prj_Len),DF95,(OFFSET(DG91,0,1)+OFFSET(DG104,0,1)+OFFSET(DG105,0,1))*$B96/Параметры!DG$36)</f>
        <v>0</v>
      </c>
      <c r="DH95" s="304">
        <f ca="1">IF(OR(AND($B96=0,DH$2&gt;1),DH$2=Prj_Len),DG95,(OFFSET(DH91,0,1)+OFFSET(DH104,0,1)+OFFSET(DH105,0,1))*$B96/Параметры!DH$36)</f>
        <v>0</v>
      </c>
      <c r="DI95" s="304">
        <f ca="1">IF(OR(AND($B96=0,DI$2&gt;1),DI$2=Prj_Len),DH95,(OFFSET(DI91,0,1)+OFFSET(DI104,0,1)+OFFSET(DI105,0,1))*$B96/Параметры!DI$36)</f>
        <v>0</v>
      </c>
      <c r="DJ95" s="304">
        <f ca="1">IF(OR(AND($B96=0,DJ$2&gt;1),DJ$2=Prj_Len),DI95,(OFFSET(DJ91,0,1)+OFFSET(DJ104,0,1)+OFFSET(DJ105,0,1))*$B96/Параметры!DJ$36)</f>
        <v>0</v>
      </c>
      <c r="DK95" s="304">
        <f ca="1">IF(OR(AND($B96=0,DK$2&gt;1),DK$2=Prj_Len),DJ95,(OFFSET(DK91,0,1)+OFFSET(DK104,0,1)+OFFSET(DK105,0,1))*$B96/Параметры!DK$36)</f>
        <v>0</v>
      </c>
      <c r="DL95" s="304">
        <f ca="1">IF(OR(AND($B96=0,DL$2&gt;1),DL$2=Prj_Len),DK95,(OFFSET(DL91,0,1)+OFFSET(DL104,0,1)+OFFSET(DL105,0,1))*$B96/Параметры!DL$36)</f>
        <v>0</v>
      </c>
      <c r="DM95" s="304">
        <f ca="1">IF(OR(AND($B96=0,DM$2&gt;1),DM$2=Prj_Len),DL95,(OFFSET(DM91,0,1)+OFFSET(DM104,0,1)+OFFSET(DM105,0,1))*$B96/Параметры!DM$36)</f>
        <v>0</v>
      </c>
      <c r="DN95" s="304">
        <f ca="1">IF(OR(AND($B96=0,DN$2&gt;1),DN$2=Prj_Len),DM95,(OFFSET(DN91,0,1)+OFFSET(DN104,0,1)+OFFSET(DN105,0,1))*$B96/Параметры!DN$36)</f>
        <v>0</v>
      </c>
      <c r="DO95" s="304">
        <f ca="1">IF(OR(AND($B96=0,DO$2&gt;1),DO$2=Prj_Len),DN95,(OFFSET(DO91,0,1)+OFFSET(DO104,0,1)+OFFSET(DO105,0,1))*$B96/Параметры!DO$36)</f>
        <v>0</v>
      </c>
      <c r="DP95" s="304">
        <f ca="1">IF(OR(AND($B96=0,DP$2&gt;1),DP$2=Prj_Len),DO95,(OFFSET(DP91,0,1)+OFFSET(DP104,0,1)+OFFSET(DP105,0,1))*$B96/Параметры!DP$36)</f>
        <v>0</v>
      </c>
      <c r="DQ95" s="304">
        <f ca="1">IF(OR(AND($B96=0,DQ$2&gt;1),DQ$2=Prj_Len),DP95,(OFFSET(DQ91,0,1)+OFFSET(DQ104,0,1)+OFFSET(DQ105,0,1))*$B96/Параметры!DQ$36)</f>
        <v>0</v>
      </c>
      <c r="DR95" s="304">
        <f ca="1">IF(OR(AND($B96=0,DR$2&gt;1),DR$2=Prj_Len),DQ95,(OFFSET(DR91,0,1)+OFFSET(DR104,0,1)+OFFSET(DR105,0,1))*$B96/Параметры!DR$36)</f>
        <v>0</v>
      </c>
      <c r="DS95" s="304">
        <f ca="1">IF(OR(AND($B96=0,DS$2&gt;1),DS$2=Prj_Len),DR95,(OFFSET(DS91,0,1)+OFFSET(DS104,0,1)+OFFSET(DS105,0,1))*$B96/Параметры!DS$36)</f>
        <v>0</v>
      </c>
      <c r="DT95" s="304">
        <f ca="1">IF(OR(AND($B96=0,DT$2&gt;1),DT$2=Prj_Len),DS95,(OFFSET(DT91,0,1)+OFFSET(DT104,0,1)+OFFSET(DT105,0,1))*$B96/Параметры!DT$36)</f>
        <v>0</v>
      </c>
      <c r="DU95" s="304">
        <f ca="1">IF(OR(AND($B96=0,DU$2&gt;1),DU$2=Prj_Len),DT95,(OFFSET(DU91,0,1)+OFFSET(DU104,0,1)+OFFSET(DU105,0,1))*$B96/Параметры!DU$36)</f>
        <v>0</v>
      </c>
      <c r="DV95" s="304">
        <f ca="1">IF(OR(AND($B96=0,DV$2&gt;1),DV$2=Prj_Len),DU95,(OFFSET(DV91,0,1)+OFFSET(DV104,0,1)+OFFSET(DV105,0,1))*$B96/Параметры!DV$36)</f>
        <v>0</v>
      </c>
      <c r="DW95" s="172"/>
      <c r="DX95" s="170"/>
    </row>
    <row r="96" spans="1:128" s="154" customFormat="1" hidden="1" outlineLevel="1" x14ac:dyDescent="0.2">
      <c r="A96" s="171" t="str">
        <f ca="1">Language!A$616</f>
        <v>средний период предоплаты</v>
      </c>
      <c r="B96" s="303">
        <f ca="1">$B$511</f>
        <v>0</v>
      </c>
      <c r="C96" s="147" t="str">
        <f ca="1">Language!$A$1464</f>
        <v>дней</v>
      </c>
      <c r="F96" s="6" t="s">
        <v>3100</v>
      </c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169"/>
      <c r="AX96" s="169"/>
      <c r="AY96" s="169"/>
      <c r="AZ96" s="169"/>
      <c r="BA96" s="169"/>
      <c r="BB96" s="169"/>
      <c r="BC96" s="169"/>
      <c r="BD96" s="169"/>
      <c r="BE96" s="169"/>
      <c r="BF96" s="169"/>
      <c r="BG96" s="169"/>
      <c r="BH96" s="169"/>
      <c r="BI96" s="169"/>
      <c r="BJ96" s="169"/>
      <c r="BK96" s="169"/>
      <c r="BL96" s="169"/>
      <c r="BM96" s="169"/>
      <c r="BN96" s="169"/>
      <c r="BO96" s="169"/>
      <c r="BP96" s="169"/>
      <c r="BQ96" s="169"/>
      <c r="BR96" s="169"/>
      <c r="BS96" s="169"/>
      <c r="BT96" s="169"/>
      <c r="BU96" s="169"/>
      <c r="BV96" s="169"/>
      <c r="BW96" s="169"/>
      <c r="BX96" s="169"/>
      <c r="BY96" s="169"/>
      <c r="BZ96" s="169"/>
      <c r="CA96" s="169"/>
      <c r="CB96" s="169"/>
      <c r="CC96" s="169"/>
      <c r="CD96" s="169"/>
      <c r="CE96" s="169"/>
      <c r="CF96" s="169"/>
      <c r="CG96" s="169"/>
      <c r="CH96" s="169"/>
      <c r="CI96" s="169"/>
      <c r="CJ96" s="169"/>
      <c r="CK96" s="169"/>
      <c r="CL96" s="169"/>
      <c r="CM96" s="169"/>
      <c r="CN96" s="169"/>
      <c r="CO96" s="169"/>
      <c r="CP96" s="169"/>
      <c r="CQ96" s="169"/>
      <c r="CR96" s="169"/>
      <c r="CS96" s="169"/>
      <c r="CT96" s="169"/>
      <c r="CU96" s="169"/>
      <c r="CV96" s="169"/>
      <c r="CW96" s="169"/>
      <c r="CX96" s="169"/>
      <c r="CY96" s="169"/>
      <c r="CZ96" s="169"/>
      <c r="DA96" s="169"/>
      <c r="DB96" s="169"/>
      <c r="DC96" s="169"/>
      <c r="DD96" s="169"/>
      <c r="DE96" s="169"/>
      <c r="DF96" s="169"/>
      <c r="DG96" s="169"/>
      <c r="DH96" s="169"/>
      <c r="DI96" s="169"/>
      <c r="DJ96" s="169"/>
      <c r="DK96" s="169"/>
      <c r="DL96" s="169"/>
      <c r="DM96" s="169"/>
      <c r="DN96" s="169"/>
      <c r="DO96" s="169"/>
      <c r="DP96" s="169"/>
      <c r="DQ96" s="169"/>
      <c r="DR96" s="169"/>
      <c r="DS96" s="169"/>
      <c r="DT96" s="169"/>
      <c r="DU96" s="169"/>
      <c r="DV96" s="169"/>
      <c r="DW96" s="169"/>
      <c r="DX96" s="170"/>
    </row>
    <row r="97" spans="1:128" s="157" customFormat="1" hidden="1" outlineLevel="1" x14ac:dyDescent="0.2">
      <c r="A97" s="165" t="str">
        <f ca="1">Language!A$617</f>
        <v>поступление денежных средств, с НДС</v>
      </c>
      <c r="B97" s="160"/>
      <c r="C97" s="160" t="str">
        <f ca="1">CHOOSE(D97,CurName1,CurName2,CurName3)</f>
        <v>тыс. руб.</v>
      </c>
      <c r="D97" s="158">
        <f>D87</f>
        <v>1</v>
      </c>
      <c r="E97" s="154" t="s">
        <v>875</v>
      </c>
      <c r="F97" s="6" t="s">
        <v>3082</v>
      </c>
      <c r="G97" s="166">
        <f t="shared" ref="G97:M97" ca="1" si="150">G91+G104+G105-IF(G$2=1,G93,G93-F93)+IF(G$2=1,G95,G95-F95)</f>
        <v>0</v>
      </c>
      <c r="H97" s="166">
        <f t="shared" ca="1" si="150"/>
        <v>0</v>
      </c>
      <c r="I97" s="166">
        <f t="shared" ca="1" si="150"/>
        <v>10922.474809456622</v>
      </c>
      <c r="J97" s="166">
        <f t="shared" ca="1" si="150"/>
        <v>19771.617726035209</v>
      </c>
      <c r="K97" s="166">
        <f t="shared" ca="1" si="150"/>
        <v>26511.212436269878</v>
      </c>
      <c r="L97" s="166">
        <f t="shared" ca="1" si="150"/>
        <v>26661.110685780935</v>
      </c>
      <c r="M97" s="166">
        <f t="shared" ca="1" si="150"/>
        <v>26811.856481788043</v>
      </c>
      <c r="N97" s="166">
        <f t="shared" ref="N97:DV97" ca="1" si="151">N91+N104+N105-IF(N$2=1,N93,N93-M93)+IF(N$2=1,N95,N95-M95)</f>
        <v>26963.454616442315</v>
      </c>
      <c r="O97" s="166">
        <f t="shared" ca="1" si="151"/>
        <v>45193.183181650646</v>
      </c>
      <c r="P97" s="166">
        <f t="shared" ca="1" si="151"/>
        <v>45448.712009879338</v>
      </c>
      <c r="Q97" s="166">
        <f t="shared" ca="1" si="151"/>
        <v>45705.685635253511</v>
      </c>
      <c r="R97" s="166">
        <f t="shared" ca="1" si="151"/>
        <v>45964.112226866266</v>
      </c>
      <c r="S97" s="166">
        <f t="shared" ca="1" si="151"/>
        <v>46223.999999999985</v>
      </c>
      <c r="T97" s="166">
        <f t="shared" ca="1" si="151"/>
        <v>46485.357216387405</v>
      </c>
      <c r="U97" s="166">
        <f t="shared" ca="1" si="151"/>
        <v>46748.192184474319</v>
      </c>
      <c r="V97" s="166">
        <f t="shared" ca="1" si="151"/>
        <v>28207.507955810219</v>
      </c>
      <c r="W97" s="166">
        <f t="shared" ca="1" si="151"/>
        <v>28366.997306808764</v>
      </c>
      <c r="X97" s="166">
        <f t="shared" ca="1" si="151"/>
        <v>28527.388433785592</v>
      </c>
      <c r="Y97" s="166">
        <f t="shared" ca="1" si="151"/>
        <v>28688.686435513206</v>
      </c>
      <c r="Z97" s="166">
        <f t="shared" ca="1" si="151"/>
        <v>28850.896439593274</v>
      </c>
      <c r="AA97" s="166">
        <f t="shared" ca="1" si="151"/>
        <v>48356.706004366184</v>
      </c>
      <c r="AB97" s="166">
        <f t="shared" ca="1" si="151"/>
        <v>48630.121850570882</v>
      </c>
      <c r="AC97" s="166">
        <f t="shared" ca="1" si="151"/>
        <v>48905.083629721245</v>
      </c>
      <c r="AD97" s="166">
        <f t="shared" ca="1" si="151"/>
        <v>49181.600082746896</v>
      </c>
      <c r="AE97" s="166">
        <f t="shared" ca="1" si="151"/>
        <v>49459.679999999978</v>
      </c>
      <c r="AF97" s="166">
        <f t="shared" ca="1" si="151"/>
        <v>49739.332221534518</v>
      </c>
      <c r="AG97" s="166">
        <f t="shared" ca="1" si="151"/>
        <v>50020.565637387524</v>
      </c>
      <c r="AH97" s="166">
        <f t="shared" ca="1" si="151"/>
        <v>30182.033512716938</v>
      </c>
      <c r="AI97" s="166">
        <f t="shared" ca="1" si="151"/>
        <v>30352.687118285379</v>
      </c>
      <c r="AJ97" s="166">
        <f t="shared" ca="1" si="151"/>
        <v>30524.305624150587</v>
      </c>
      <c r="AK97" s="166">
        <f t="shared" ca="1" si="151"/>
        <v>30696.894485999128</v>
      </c>
      <c r="AL97" s="166">
        <f t="shared" ca="1" si="151"/>
        <v>30870.459190364807</v>
      </c>
      <c r="AM97" s="166">
        <f t="shared" ca="1" si="151"/>
        <v>51741.675424671812</v>
      </c>
      <c r="AN97" s="166">
        <f t="shared" ca="1" si="151"/>
        <v>52034.23038011085</v>
      </c>
      <c r="AO97" s="166">
        <f t="shared" ca="1" si="151"/>
        <v>52328.43948380174</v>
      </c>
      <c r="AP97" s="166">
        <f t="shared" ca="1" si="151"/>
        <v>52624.312088539191</v>
      </c>
      <c r="AQ97" s="166">
        <f t="shared" ca="1" si="151"/>
        <v>52921.857599999988</v>
      </c>
      <c r="AR97" s="166">
        <f t="shared" ca="1" si="151"/>
        <v>53221.085477041939</v>
      </c>
      <c r="AS97" s="166">
        <f t="shared" ca="1" si="151"/>
        <v>53522.00523200466</v>
      </c>
      <c r="AT97" s="166">
        <f t="shared" ca="1" si="151"/>
        <v>32294.775858607129</v>
      </c>
      <c r="AU97" s="166">
        <f t="shared" ca="1" si="151"/>
        <v>32477.375216565357</v>
      </c>
      <c r="AV97" s="166">
        <f t="shared" ca="1" si="151"/>
        <v>32661.00701784113</v>
      </c>
      <c r="AW97" s="166">
        <f t="shared" ca="1" si="151"/>
        <v>32845.677100019064</v>
      </c>
      <c r="AX97" s="166">
        <f t="shared" ca="1" si="151"/>
        <v>33031.391333690342</v>
      </c>
      <c r="AY97" s="166">
        <f t="shared" ca="1" si="151"/>
        <v>55363.592704398849</v>
      </c>
      <c r="AZ97" s="166">
        <f t="shared" ca="1" si="151"/>
        <v>55676.62650671861</v>
      </c>
      <c r="BA97" s="166">
        <f t="shared" ca="1" si="151"/>
        <v>55991.430247667857</v>
      </c>
      <c r="BB97" s="166">
        <f t="shared" ca="1" si="151"/>
        <v>56308.013934736933</v>
      </c>
      <c r="BC97" s="166">
        <f t="shared" ca="1" si="151"/>
        <v>56626.387631999976</v>
      </c>
      <c r="BD97" s="166">
        <f t="shared" ca="1" si="151"/>
        <v>56946.561460434867</v>
      </c>
      <c r="BE97" s="166">
        <f t="shared" ca="1" si="151"/>
        <v>57268.545598244978</v>
      </c>
      <c r="BF97" s="166">
        <f t="shared" ca="1" si="151"/>
        <v>34555.410168709626</v>
      </c>
      <c r="BG97" s="166">
        <f t="shared" ca="1" si="151"/>
        <v>34750.791481724933</v>
      </c>
      <c r="BH97" s="166">
        <f t="shared" ca="1" si="151"/>
        <v>34947.27750909001</v>
      </c>
      <c r="BI97" s="166">
        <f t="shared" ca="1" si="151"/>
        <v>35144.874497020399</v>
      </c>
      <c r="BJ97" s="166">
        <f t="shared" ca="1" si="151"/>
        <v>35343.588727048671</v>
      </c>
      <c r="BK97" s="166">
        <f t="shared" ca="1" si="151"/>
        <v>59239.044193706766</v>
      </c>
      <c r="BL97" s="166">
        <f t="shared" ca="1" si="151"/>
        <v>59573.99036218891</v>
      </c>
      <c r="BM97" s="166">
        <f t="shared" ca="1" si="151"/>
        <v>59910.830365004607</v>
      </c>
      <c r="BN97" s="166">
        <f t="shared" ca="1" si="151"/>
        <v>60249.574910168514</v>
      </c>
      <c r="BO97" s="166">
        <f t="shared" ca="1" si="151"/>
        <v>60590.234766239977</v>
      </c>
      <c r="BP97" s="166">
        <f t="shared" ca="1" si="151"/>
        <v>60932.820762665309</v>
      </c>
      <c r="BQ97" s="166">
        <f t="shared" ca="1" si="151"/>
        <v>61277.343790122126</v>
      </c>
      <c r="BR97" s="166">
        <f t="shared" ca="1" si="151"/>
        <v>36974.2888805193</v>
      </c>
      <c r="BS97" s="166">
        <f t="shared" ca="1" si="151"/>
        <v>37183.346885445673</v>
      </c>
      <c r="BT97" s="166">
        <f t="shared" ca="1" si="151"/>
        <v>37393.586934726307</v>
      </c>
      <c r="BU97" s="166">
        <f t="shared" ca="1" si="151"/>
        <v>37605.01571181183</v>
      </c>
      <c r="BV97" s="166">
        <f t="shared" ca="1" si="151"/>
        <v>37817.639937942069</v>
      </c>
      <c r="BW97" s="166">
        <f t="shared" ca="1" si="151"/>
        <v>63385.777287266232</v>
      </c>
      <c r="BX97" s="166">
        <f t="shared" ca="1" si="151"/>
        <v>63744.169687542118</v>
      </c>
      <c r="BY97" s="166">
        <f t="shared" ca="1" si="151"/>
        <v>64104.588490554917</v>
      </c>
      <c r="BZ97" s="166">
        <f t="shared" ca="1" si="151"/>
        <v>64467.045153880295</v>
      </c>
      <c r="CA97" s="166">
        <f t="shared" ca="1" si="151"/>
        <v>64831.551199876762</v>
      </c>
      <c r="CB97" s="166">
        <f t="shared" ca="1" si="151"/>
        <v>65198.118216051873</v>
      </c>
      <c r="CC97" s="166">
        <f t="shared" ca="1" si="151"/>
        <v>65566.757855430667</v>
      </c>
      <c r="CD97" s="166">
        <f t="shared" ca="1" si="151"/>
        <v>39562.48910215564</v>
      </c>
      <c r="CE97" s="166">
        <f t="shared" ca="1" si="151"/>
        <v>39786.181167426868</v>
      </c>
      <c r="CF97" s="166">
        <f t="shared" ca="1" si="151"/>
        <v>40011.138020157145</v>
      </c>
      <c r="CG97" s="166">
        <f t="shared" ca="1" si="151"/>
        <v>40237.366811638654</v>
      </c>
      <c r="CH97" s="166">
        <f t="shared" ca="1" si="151"/>
        <v>40464.874733598015</v>
      </c>
      <c r="CI97" s="166">
        <f t="shared" ca="1" si="151"/>
        <v>67822.781697374856</v>
      </c>
      <c r="CJ97" s="166">
        <f t="shared" ca="1" si="151"/>
        <v>68206.261565670065</v>
      </c>
      <c r="CK97" s="166">
        <f t="shared" ca="1" si="151"/>
        <v>68591.909684893762</v>
      </c>
      <c r="CL97" s="166">
        <f t="shared" ca="1" si="151"/>
        <v>68979.738314651913</v>
      </c>
      <c r="CM97" s="166">
        <f t="shared" ca="1" si="151"/>
        <v>69369.759783868125</v>
      </c>
      <c r="CN97" s="166">
        <f t="shared" ca="1" si="151"/>
        <v>69761.986491175499</v>
      </c>
      <c r="CO97" s="166">
        <f t="shared" ca="1" si="151"/>
        <v>70156.430905310801</v>
      </c>
      <c r="CP97" s="166">
        <f t="shared" ca="1" si="151"/>
        <v>42331.863339306525</v>
      </c>
      <c r="CQ97" s="166">
        <f t="shared" ca="1" si="151"/>
        <v>42571.213849146741</v>
      </c>
      <c r="CR97" s="166">
        <f t="shared" ca="1" si="151"/>
        <v>42811.917681568128</v>
      </c>
      <c r="CS97" s="166">
        <f t="shared" ca="1" si="151"/>
        <v>43053.982488453345</v>
      </c>
      <c r="CT97" s="166">
        <f t="shared" ca="1" si="151"/>
        <v>43297.415964949869</v>
      </c>
      <c r="CU97" s="166">
        <f t="shared" ca="1" si="151"/>
        <v>72570.37641619108</v>
      </c>
      <c r="CV97" s="166">
        <f t="shared" ca="1" si="151"/>
        <v>72980.699875266961</v>
      </c>
      <c r="CW97" s="166">
        <f t="shared" ca="1" si="151"/>
        <v>73393.343362836298</v>
      </c>
      <c r="CX97" s="166">
        <f t="shared" ca="1" si="151"/>
        <v>73808.319996677528</v>
      </c>
      <c r="CY97" s="166">
        <f t="shared" ca="1" si="151"/>
        <v>74225.642968738874</v>
      </c>
      <c r="CZ97" s="166">
        <f t="shared" ca="1" si="151"/>
        <v>74645.325545557745</v>
      </c>
      <c r="DA97" s="166">
        <f t="shared" ca="1" si="151"/>
        <v>75067.381068682531</v>
      </c>
      <c r="DB97" s="166">
        <f t="shared" ca="1" si="151"/>
        <v>45295.093773057983</v>
      </c>
      <c r="DC97" s="166">
        <f t="shared" ca="1" si="151"/>
        <v>45551.198818587007</v>
      </c>
      <c r="DD97" s="166">
        <f t="shared" ca="1" si="151"/>
        <v>45808.751919277907</v>
      </c>
      <c r="DE97" s="166">
        <f t="shared" ca="1" si="151"/>
        <v>46067.761262645079</v>
      </c>
      <c r="DF97" s="166">
        <f t="shared" ca="1" si="151"/>
        <v>46328.235082496343</v>
      </c>
      <c r="DG97" s="166">
        <f t="shared" ca="1" si="151"/>
        <v>77650.302765324464</v>
      </c>
      <c r="DH97" s="166">
        <f t="shared" ca="1" si="151"/>
        <v>78089.348866535642</v>
      </c>
      <c r="DI97" s="166">
        <f t="shared" ca="1" si="151"/>
        <v>78530.87739823485</v>
      </c>
      <c r="DJ97" s="166">
        <f t="shared" ca="1" si="151"/>
        <v>78974.902396444959</v>
      </c>
      <c r="DK97" s="166">
        <f t="shared" ca="1" si="151"/>
        <v>79421.437976550602</v>
      </c>
      <c r="DL97" s="166">
        <f t="shared" ca="1" si="151"/>
        <v>79870.498333746815</v>
      </c>
      <c r="DM97" s="166">
        <f t="shared" ca="1" si="151"/>
        <v>80322.097743490333</v>
      </c>
      <c r="DN97" s="166">
        <f t="shared" ca="1" si="151"/>
        <v>48465.750337172045</v>
      </c>
      <c r="DO97" s="166">
        <f t="shared" ca="1" si="151"/>
        <v>48739.782735888097</v>
      </c>
      <c r="DP97" s="166">
        <f t="shared" ca="1" si="151"/>
        <v>49015.364553627354</v>
      </c>
      <c r="DQ97" s="166">
        <f t="shared" ca="1" si="151"/>
        <v>49292.50455103023</v>
      </c>
      <c r="DR97" s="166">
        <f t="shared" ca="1" si="151"/>
        <v>49571.211538271091</v>
      </c>
      <c r="DS97" s="166">
        <f t="shared" ca="1" si="151"/>
        <v>83085.823958897163</v>
      </c>
      <c r="DT97" s="166">
        <f t="shared" ca="1" si="151"/>
        <v>83555.603287193124</v>
      </c>
      <c r="DU97" s="166">
        <f t="shared" ca="1" si="151"/>
        <v>84028.038816111279</v>
      </c>
      <c r="DV97" s="166">
        <f t="shared" ca="1" si="151"/>
        <v>84503.145564196107</v>
      </c>
      <c r="DW97" s="166"/>
      <c r="DX97" s="167">
        <f ca="1">SUM(G97:DW97)</f>
        <v>6035520.7057255451</v>
      </c>
    </row>
    <row r="98" spans="1:128" hidden="1" outlineLevel="1" x14ac:dyDescent="0.2">
      <c r="A98" s="168" t="str">
        <f ca="1">Language!A$618</f>
        <v>темп изменения цен</v>
      </c>
      <c r="B98" s="173"/>
      <c r="C98" s="147" t="str">
        <f ca="1">Language!$A$484</f>
        <v>% в год</v>
      </c>
      <c r="D98" s="158"/>
      <c r="F98" s="6" t="s">
        <v>3191</v>
      </c>
      <c r="G98" s="305">
        <f>CHOOSE($D87,Параметры!G$53,Параметры!G$62,Параметры!G$68)</f>
        <v>7.0000000000000007E-2</v>
      </c>
      <c r="H98" s="305">
        <f>CHOOSE($D87,Параметры!H$53,Параметры!H$62,Параметры!H$68)</f>
        <v>7.0000000000000007E-2</v>
      </c>
      <c r="I98" s="305">
        <f>CHOOSE($D87,Параметры!I$53,Параметры!I$62,Параметры!I$68)</f>
        <v>7.0000000000000007E-2</v>
      </c>
      <c r="J98" s="305">
        <f>CHOOSE($D87,Параметры!J$53,Параметры!J$62,Параметры!J$68)</f>
        <v>7.0000000000000007E-2</v>
      </c>
      <c r="K98" s="305">
        <f>CHOOSE($D87,Параметры!K$53,Параметры!K$62,Параметры!K$68)</f>
        <v>7.0000000000000007E-2</v>
      </c>
      <c r="L98" s="305">
        <f>CHOOSE($D87,Параметры!L$53,Параметры!L$62,Параметры!L$68)</f>
        <v>7.0000000000000007E-2</v>
      </c>
      <c r="M98" s="305">
        <f>CHOOSE($D87,Параметры!M$53,Параметры!M$62,Параметры!M$68)</f>
        <v>7.0000000000000007E-2</v>
      </c>
      <c r="N98" s="305">
        <f>CHOOSE($D87,Параметры!N$53,Параметры!N$62,Параметры!N$68)</f>
        <v>7.0000000000000007E-2</v>
      </c>
      <c r="O98" s="305">
        <f>CHOOSE($D87,Параметры!O$53,Параметры!O$62,Параметры!O$68)</f>
        <v>7.0000000000000007E-2</v>
      </c>
      <c r="P98" s="305">
        <f>CHOOSE($D87,Параметры!P$53,Параметры!P$62,Параметры!P$68)</f>
        <v>7.0000000000000007E-2</v>
      </c>
      <c r="Q98" s="305">
        <f>CHOOSE($D87,Параметры!Q$53,Параметры!Q$62,Параметры!Q$68)</f>
        <v>7.0000000000000007E-2</v>
      </c>
      <c r="R98" s="305">
        <f>CHOOSE($D87,Параметры!R$53,Параметры!R$62,Параметры!R$68)</f>
        <v>7.0000000000000007E-2</v>
      </c>
      <c r="S98" s="305">
        <f>CHOOSE($D87,Параметры!S$53,Параметры!S$62,Параметры!S$68)</f>
        <v>7.0000000000000007E-2</v>
      </c>
      <c r="T98" s="305">
        <f>CHOOSE($D87,Параметры!T$53,Параметры!T$62,Параметры!T$68)</f>
        <v>7.0000000000000007E-2</v>
      </c>
      <c r="U98" s="305">
        <f>CHOOSE($D87,Параметры!U$53,Параметры!U$62,Параметры!U$68)</f>
        <v>7.0000000000000007E-2</v>
      </c>
      <c r="V98" s="305">
        <f>CHOOSE($D87,Параметры!V$53,Параметры!V$62,Параметры!V$68)</f>
        <v>7.0000000000000007E-2</v>
      </c>
      <c r="W98" s="305">
        <f>CHOOSE($D87,Параметры!W$53,Параметры!W$62,Параметры!W$68)</f>
        <v>7.0000000000000007E-2</v>
      </c>
      <c r="X98" s="305">
        <f>CHOOSE($D87,Параметры!X$53,Параметры!X$62,Параметры!X$68)</f>
        <v>7.0000000000000007E-2</v>
      </c>
      <c r="Y98" s="305">
        <f>CHOOSE($D87,Параметры!Y$53,Параметры!Y$62,Параметры!Y$68)</f>
        <v>7.0000000000000007E-2</v>
      </c>
      <c r="Z98" s="305">
        <f>CHOOSE($D87,Параметры!Z$53,Параметры!Z$62,Параметры!Z$68)</f>
        <v>7.0000000000000007E-2</v>
      </c>
      <c r="AA98" s="305">
        <f>CHOOSE($D87,Параметры!AA$53,Параметры!AA$62,Параметры!AA$68)</f>
        <v>7.0000000000000007E-2</v>
      </c>
      <c r="AB98" s="305">
        <f>CHOOSE($D87,Параметры!AB$53,Параметры!AB$62,Параметры!AB$68)</f>
        <v>7.0000000000000007E-2</v>
      </c>
      <c r="AC98" s="305">
        <f>CHOOSE($D87,Параметры!AC$53,Параметры!AC$62,Параметры!AC$68)</f>
        <v>7.0000000000000007E-2</v>
      </c>
      <c r="AD98" s="305">
        <f>CHOOSE($D87,Параметры!AD$53,Параметры!AD$62,Параметры!AD$68)</f>
        <v>7.0000000000000007E-2</v>
      </c>
      <c r="AE98" s="305">
        <f>CHOOSE($D87,Параметры!AE$53,Параметры!AE$62,Параметры!AE$68)</f>
        <v>7.0000000000000007E-2</v>
      </c>
      <c r="AF98" s="305">
        <f>CHOOSE($D87,Параметры!AF$53,Параметры!AF$62,Параметры!AF$68)</f>
        <v>7.0000000000000007E-2</v>
      </c>
      <c r="AG98" s="305">
        <f>CHOOSE($D87,Параметры!AG$53,Параметры!AG$62,Параметры!AG$68)</f>
        <v>7.0000000000000007E-2</v>
      </c>
      <c r="AH98" s="305">
        <f>CHOOSE($D87,Параметры!AH$53,Параметры!AH$62,Параметры!AH$68)</f>
        <v>7.0000000000000007E-2</v>
      </c>
      <c r="AI98" s="305">
        <f>CHOOSE($D87,Параметры!AI$53,Параметры!AI$62,Параметры!AI$68)</f>
        <v>7.0000000000000007E-2</v>
      </c>
      <c r="AJ98" s="305">
        <f>CHOOSE($D87,Параметры!AJ$53,Параметры!AJ$62,Параметры!AJ$68)</f>
        <v>7.0000000000000007E-2</v>
      </c>
      <c r="AK98" s="305">
        <f>CHOOSE($D87,Параметры!AK$53,Параметры!AK$62,Параметры!AK$68)</f>
        <v>7.0000000000000007E-2</v>
      </c>
      <c r="AL98" s="305">
        <f>CHOOSE($D87,Параметры!AL$53,Параметры!AL$62,Параметры!AL$68)</f>
        <v>7.0000000000000007E-2</v>
      </c>
      <c r="AM98" s="305">
        <f>CHOOSE($D87,Параметры!AM$53,Параметры!AM$62,Параметры!AM$68)</f>
        <v>7.0000000000000007E-2</v>
      </c>
      <c r="AN98" s="305">
        <f>CHOOSE($D87,Параметры!AN$53,Параметры!AN$62,Параметры!AN$68)</f>
        <v>7.0000000000000007E-2</v>
      </c>
      <c r="AO98" s="305">
        <f>CHOOSE($D87,Параметры!AO$53,Параметры!AO$62,Параметры!AO$68)</f>
        <v>7.0000000000000007E-2</v>
      </c>
      <c r="AP98" s="305">
        <f>CHOOSE($D87,Параметры!AP$53,Параметры!AP$62,Параметры!AP$68)</f>
        <v>7.0000000000000007E-2</v>
      </c>
      <c r="AQ98" s="305">
        <f>CHOOSE($D87,Параметры!AQ$53,Параметры!AQ$62,Параметры!AQ$68)</f>
        <v>7.0000000000000007E-2</v>
      </c>
      <c r="AR98" s="305">
        <f>CHOOSE($D87,Параметры!AR$53,Параметры!AR$62,Параметры!AR$68)</f>
        <v>7.0000000000000007E-2</v>
      </c>
      <c r="AS98" s="305">
        <f>CHOOSE($D87,Параметры!AS$53,Параметры!AS$62,Параметры!AS$68)</f>
        <v>7.0000000000000007E-2</v>
      </c>
      <c r="AT98" s="305">
        <f>CHOOSE($D87,Параметры!AT$53,Параметры!AT$62,Параметры!AT$68)</f>
        <v>7.0000000000000007E-2</v>
      </c>
      <c r="AU98" s="305">
        <f>CHOOSE($D87,Параметры!AU$53,Параметры!AU$62,Параметры!AU$68)</f>
        <v>7.0000000000000007E-2</v>
      </c>
      <c r="AV98" s="305">
        <f>CHOOSE($D87,Параметры!AV$53,Параметры!AV$62,Параметры!AV$68)</f>
        <v>7.0000000000000007E-2</v>
      </c>
      <c r="AW98" s="305">
        <f>CHOOSE($D87,Параметры!AW$53,Параметры!AW$62,Параметры!AW$68)</f>
        <v>7.0000000000000007E-2</v>
      </c>
      <c r="AX98" s="305">
        <f>CHOOSE($D87,Параметры!AX$53,Параметры!AX$62,Параметры!AX$68)</f>
        <v>7.0000000000000007E-2</v>
      </c>
      <c r="AY98" s="305">
        <f>CHOOSE($D87,Параметры!AY$53,Параметры!AY$62,Параметры!AY$68)</f>
        <v>7.0000000000000007E-2</v>
      </c>
      <c r="AZ98" s="305">
        <f>CHOOSE($D87,Параметры!AZ$53,Параметры!AZ$62,Параметры!AZ$68)</f>
        <v>7.0000000000000007E-2</v>
      </c>
      <c r="BA98" s="305">
        <f>CHOOSE($D87,Параметры!BA$53,Параметры!BA$62,Параметры!BA$68)</f>
        <v>7.0000000000000007E-2</v>
      </c>
      <c r="BB98" s="305">
        <f>CHOOSE($D87,Параметры!BB$53,Параметры!BB$62,Параметры!BB$68)</f>
        <v>7.0000000000000007E-2</v>
      </c>
      <c r="BC98" s="305">
        <f>CHOOSE($D87,Параметры!BC$53,Параметры!BC$62,Параметры!BC$68)</f>
        <v>7.0000000000000007E-2</v>
      </c>
      <c r="BD98" s="305">
        <f>CHOOSE($D87,Параметры!BD$53,Параметры!BD$62,Параметры!BD$68)</f>
        <v>7.0000000000000007E-2</v>
      </c>
      <c r="BE98" s="305">
        <f>CHOOSE($D87,Параметры!BE$53,Параметры!BE$62,Параметры!BE$68)</f>
        <v>7.0000000000000007E-2</v>
      </c>
      <c r="BF98" s="305">
        <f>CHOOSE($D87,Параметры!BF$53,Параметры!BF$62,Параметры!BF$68)</f>
        <v>7.0000000000000007E-2</v>
      </c>
      <c r="BG98" s="305">
        <f>CHOOSE($D87,Параметры!BG$53,Параметры!BG$62,Параметры!BG$68)</f>
        <v>7.0000000000000007E-2</v>
      </c>
      <c r="BH98" s="305">
        <f>CHOOSE($D87,Параметры!BH$53,Параметры!BH$62,Параметры!BH$68)</f>
        <v>7.0000000000000007E-2</v>
      </c>
      <c r="BI98" s="305">
        <f>CHOOSE($D87,Параметры!BI$53,Параметры!BI$62,Параметры!BI$68)</f>
        <v>7.0000000000000007E-2</v>
      </c>
      <c r="BJ98" s="305">
        <f>CHOOSE($D87,Параметры!BJ$53,Параметры!BJ$62,Параметры!BJ$68)</f>
        <v>7.0000000000000007E-2</v>
      </c>
      <c r="BK98" s="305">
        <f>CHOOSE($D87,Параметры!BK$53,Параметры!BK$62,Параметры!BK$68)</f>
        <v>7.0000000000000007E-2</v>
      </c>
      <c r="BL98" s="305">
        <f>CHOOSE($D87,Параметры!BL$53,Параметры!BL$62,Параметры!BL$68)</f>
        <v>7.0000000000000007E-2</v>
      </c>
      <c r="BM98" s="305">
        <f>CHOOSE($D87,Параметры!BM$53,Параметры!BM$62,Параметры!BM$68)</f>
        <v>7.0000000000000007E-2</v>
      </c>
      <c r="BN98" s="305">
        <f>CHOOSE($D87,Параметры!BN$53,Параметры!BN$62,Параметры!BN$68)</f>
        <v>7.0000000000000007E-2</v>
      </c>
      <c r="BO98" s="305">
        <f>CHOOSE($D87,Параметры!BO$53,Параметры!BO$62,Параметры!BO$68)</f>
        <v>7.0000000000000007E-2</v>
      </c>
      <c r="BP98" s="305">
        <f>CHOOSE($D87,Параметры!BP$53,Параметры!BP$62,Параметры!BP$68)</f>
        <v>7.0000000000000007E-2</v>
      </c>
      <c r="BQ98" s="305">
        <f>CHOOSE($D87,Параметры!BQ$53,Параметры!BQ$62,Параметры!BQ$68)</f>
        <v>7.0000000000000007E-2</v>
      </c>
      <c r="BR98" s="305">
        <f>CHOOSE($D87,Параметры!BR$53,Параметры!BR$62,Параметры!BR$68)</f>
        <v>7.0000000000000007E-2</v>
      </c>
      <c r="BS98" s="305">
        <f>CHOOSE($D87,Параметры!BS$53,Параметры!BS$62,Параметры!BS$68)</f>
        <v>7.0000000000000007E-2</v>
      </c>
      <c r="BT98" s="305">
        <f>CHOOSE($D87,Параметры!BT$53,Параметры!BT$62,Параметры!BT$68)</f>
        <v>7.0000000000000007E-2</v>
      </c>
      <c r="BU98" s="305">
        <f>CHOOSE($D87,Параметры!BU$53,Параметры!BU$62,Параметры!BU$68)</f>
        <v>7.0000000000000007E-2</v>
      </c>
      <c r="BV98" s="305">
        <f>CHOOSE($D87,Параметры!BV$53,Параметры!BV$62,Параметры!BV$68)</f>
        <v>7.0000000000000007E-2</v>
      </c>
      <c r="BW98" s="305">
        <f>CHOOSE($D87,Параметры!BW$53,Параметры!BW$62,Параметры!BW$68)</f>
        <v>7.0000000000000007E-2</v>
      </c>
      <c r="BX98" s="305">
        <f>CHOOSE($D87,Параметры!BX$53,Параметры!BX$62,Параметры!BX$68)</f>
        <v>7.0000000000000007E-2</v>
      </c>
      <c r="BY98" s="305">
        <f>CHOOSE($D87,Параметры!BY$53,Параметры!BY$62,Параметры!BY$68)</f>
        <v>7.0000000000000007E-2</v>
      </c>
      <c r="BZ98" s="305">
        <f>CHOOSE($D87,Параметры!BZ$53,Параметры!BZ$62,Параметры!BZ$68)</f>
        <v>7.0000000000000007E-2</v>
      </c>
      <c r="CA98" s="305">
        <f>CHOOSE($D87,Параметры!CA$53,Параметры!CA$62,Параметры!CA$68)</f>
        <v>7.0000000000000007E-2</v>
      </c>
      <c r="CB98" s="305">
        <f>CHOOSE($D87,Параметры!CB$53,Параметры!CB$62,Параметры!CB$68)</f>
        <v>7.0000000000000007E-2</v>
      </c>
      <c r="CC98" s="305">
        <f>CHOOSE($D87,Параметры!CC$53,Параметры!CC$62,Параметры!CC$68)</f>
        <v>7.0000000000000007E-2</v>
      </c>
      <c r="CD98" s="305">
        <f>CHOOSE($D87,Параметры!CD$53,Параметры!CD$62,Параметры!CD$68)</f>
        <v>7.0000000000000007E-2</v>
      </c>
      <c r="CE98" s="305">
        <f>CHOOSE($D87,Параметры!CE$53,Параметры!CE$62,Параметры!CE$68)</f>
        <v>7.0000000000000007E-2</v>
      </c>
      <c r="CF98" s="305">
        <f>CHOOSE($D87,Параметры!CF$53,Параметры!CF$62,Параметры!CF$68)</f>
        <v>7.0000000000000007E-2</v>
      </c>
      <c r="CG98" s="305">
        <f>CHOOSE($D87,Параметры!CG$53,Параметры!CG$62,Параметры!CG$68)</f>
        <v>7.0000000000000007E-2</v>
      </c>
      <c r="CH98" s="305">
        <f>CHOOSE($D87,Параметры!CH$53,Параметры!CH$62,Параметры!CH$68)</f>
        <v>7.0000000000000007E-2</v>
      </c>
      <c r="CI98" s="305">
        <f>CHOOSE($D87,Параметры!CI$53,Параметры!CI$62,Параметры!CI$68)</f>
        <v>7.0000000000000007E-2</v>
      </c>
      <c r="CJ98" s="305">
        <f>CHOOSE($D87,Параметры!CJ$53,Параметры!CJ$62,Параметры!CJ$68)</f>
        <v>7.0000000000000007E-2</v>
      </c>
      <c r="CK98" s="305">
        <f>CHOOSE($D87,Параметры!CK$53,Параметры!CK$62,Параметры!CK$68)</f>
        <v>7.0000000000000007E-2</v>
      </c>
      <c r="CL98" s="305">
        <f>CHOOSE($D87,Параметры!CL$53,Параметры!CL$62,Параметры!CL$68)</f>
        <v>7.0000000000000007E-2</v>
      </c>
      <c r="CM98" s="305">
        <f>CHOOSE($D87,Параметры!CM$53,Параметры!CM$62,Параметры!CM$68)</f>
        <v>7.0000000000000007E-2</v>
      </c>
      <c r="CN98" s="305">
        <f>CHOOSE($D87,Параметры!CN$53,Параметры!CN$62,Параметры!CN$68)</f>
        <v>7.0000000000000007E-2</v>
      </c>
      <c r="CO98" s="305">
        <f>CHOOSE($D87,Параметры!CO$53,Параметры!CO$62,Параметры!CO$68)</f>
        <v>7.0000000000000007E-2</v>
      </c>
      <c r="CP98" s="305">
        <f>CHOOSE($D87,Параметры!CP$53,Параметры!CP$62,Параметры!CP$68)</f>
        <v>7.0000000000000007E-2</v>
      </c>
      <c r="CQ98" s="305">
        <f>CHOOSE($D87,Параметры!CQ$53,Параметры!CQ$62,Параметры!CQ$68)</f>
        <v>7.0000000000000007E-2</v>
      </c>
      <c r="CR98" s="305">
        <f>CHOOSE($D87,Параметры!CR$53,Параметры!CR$62,Параметры!CR$68)</f>
        <v>7.0000000000000007E-2</v>
      </c>
      <c r="CS98" s="305">
        <f>CHOOSE($D87,Параметры!CS$53,Параметры!CS$62,Параметры!CS$68)</f>
        <v>7.0000000000000007E-2</v>
      </c>
      <c r="CT98" s="305">
        <f>CHOOSE($D87,Параметры!CT$53,Параметры!CT$62,Параметры!CT$68)</f>
        <v>7.0000000000000007E-2</v>
      </c>
      <c r="CU98" s="305">
        <f>CHOOSE($D87,Параметры!CU$53,Параметры!CU$62,Параметры!CU$68)</f>
        <v>7.0000000000000007E-2</v>
      </c>
      <c r="CV98" s="305">
        <f>CHOOSE($D87,Параметры!CV$53,Параметры!CV$62,Параметры!CV$68)</f>
        <v>7.0000000000000007E-2</v>
      </c>
      <c r="CW98" s="305">
        <f>CHOOSE($D87,Параметры!CW$53,Параметры!CW$62,Параметры!CW$68)</f>
        <v>7.0000000000000007E-2</v>
      </c>
      <c r="CX98" s="305">
        <f>CHOOSE($D87,Параметры!CX$53,Параметры!CX$62,Параметры!CX$68)</f>
        <v>7.0000000000000007E-2</v>
      </c>
      <c r="CY98" s="305">
        <f>CHOOSE($D87,Параметры!CY$53,Параметры!CY$62,Параметры!CY$68)</f>
        <v>7.0000000000000007E-2</v>
      </c>
      <c r="CZ98" s="305">
        <f>CHOOSE($D87,Параметры!CZ$53,Параметры!CZ$62,Параметры!CZ$68)</f>
        <v>7.0000000000000007E-2</v>
      </c>
      <c r="DA98" s="305">
        <f>CHOOSE($D87,Параметры!DA$53,Параметры!DA$62,Параметры!DA$68)</f>
        <v>7.0000000000000007E-2</v>
      </c>
      <c r="DB98" s="305">
        <f>CHOOSE($D87,Параметры!DB$53,Параметры!DB$62,Параметры!DB$68)</f>
        <v>7.0000000000000007E-2</v>
      </c>
      <c r="DC98" s="305">
        <f>CHOOSE($D87,Параметры!DC$53,Параметры!DC$62,Параметры!DC$68)</f>
        <v>7.0000000000000007E-2</v>
      </c>
      <c r="DD98" s="305">
        <f>CHOOSE($D87,Параметры!DD$53,Параметры!DD$62,Параметры!DD$68)</f>
        <v>7.0000000000000007E-2</v>
      </c>
      <c r="DE98" s="305">
        <f>CHOOSE($D87,Параметры!DE$53,Параметры!DE$62,Параметры!DE$68)</f>
        <v>7.0000000000000007E-2</v>
      </c>
      <c r="DF98" s="305">
        <f>CHOOSE($D87,Параметры!DF$53,Параметры!DF$62,Параметры!DF$68)</f>
        <v>7.0000000000000007E-2</v>
      </c>
      <c r="DG98" s="305">
        <f>CHOOSE($D87,Параметры!DG$53,Параметры!DG$62,Параметры!DG$68)</f>
        <v>7.0000000000000007E-2</v>
      </c>
      <c r="DH98" s="305">
        <f>CHOOSE($D87,Параметры!DH$53,Параметры!DH$62,Параметры!DH$68)</f>
        <v>7.0000000000000007E-2</v>
      </c>
      <c r="DI98" s="305">
        <f>CHOOSE($D87,Параметры!DI$53,Параметры!DI$62,Параметры!DI$68)</f>
        <v>7.0000000000000007E-2</v>
      </c>
      <c r="DJ98" s="305">
        <f>CHOOSE($D87,Параметры!DJ$53,Параметры!DJ$62,Параметры!DJ$68)</f>
        <v>7.0000000000000007E-2</v>
      </c>
      <c r="DK98" s="305">
        <f>CHOOSE($D87,Параметры!DK$53,Параметры!DK$62,Параметры!DK$68)</f>
        <v>7.0000000000000007E-2</v>
      </c>
      <c r="DL98" s="305">
        <f>CHOOSE($D87,Параметры!DL$53,Параметры!DL$62,Параметры!DL$68)</f>
        <v>7.0000000000000007E-2</v>
      </c>
      <c r="DM98" s="305">
        <f>CHOOSE($D87,Параметры!DM$53,Параметры!DM$62,Параметры!DM$68)</f>
        <v>7.0000000000000007E-2</v>
      </c>
      <c r="DN98" s="305">
        <f>CHOOSE($D87,Параметры!DN$53,Параметры!DN$62,Параметры!DN$68)</f>
        <v>7.0000000000000007E-2</v>
      </c>
      <c r="DO98" s="305">
        <f>CHOOSE($D87,Параметры!DO$53,Параметры!DO$62,Параметры!DO$68)</f>
        <v>7.0000000000000007E-2</v>
      </c>
      <c r="DP98" s="305">
        <f>CHOOSE($D87,Параметры!DP$53,Параметры!DP$62,Параметры!DP$68)</f>
        <v>7.0000000000000007E-2</v>
      </c>
      <c r="DQ98" s="305">
        <f>CHOOSE($D87,Параметры!DQ$53,Параметры!DQ$62,Параметры!DQ$68)</f>
        <v>7.0000000000000007E-2</v>
      </c>
      <c r="DR98" s="305">
        <f>CHOOSE($D87,Параметры!DR$53,Параметры!DR$62,Параметры!DR$68)</f>
        <v>7.0000000000000007E-2</v>
      </c>
      <c r="DS98" s="305">
        <f>CHOOSE($D87,Параметры!DS$53,Параметры!DS$62,Параметры!DS$68)</f>
        <v>7.0000000000000007E-2</v>
      </c>
      <c r="DT98" s="305">
        <f>CHOOSE($D87,Параметры!DT$53,Параметры!DT$62,Параметры!DT$68)</f>
        <v>7.0000000000000007E-2</v>
      </c>
      <c r="DU98" s="305">
        <f>CHOOSE($D87,Параметры!DU$53,Параметры!DU$62,Параметры!DU$68)</f>
        <v>7.0000000000000007E-2</v>
      </c>
      <c r="DV98" s="305">
        <f>CHOOSE($D87,Параметры!DV$53,Параметры!DV$62,Параметры!DV$68)</f>
        <v>7.0000000000000007E-2</v>
      </c>
      <c r="DW98" s="174"/>
      <c r="DX98" s="170"/>
    </row>
    <row r="99" spans="1:128" hidden="1" outlineLevel="1" x14ac:dyDescent="0.2">
      <c r="A99" s="168" t="str">
        <f ca="1">Language!A$619</f>
        <v>ставка НДС</v>
      </c>
      <c r="B99" s="173"/>
      <c r="C99" s="147" t="s">
        <v>1</v>
      </c>
      <c r="D99" s="158"/>
      <c r="F99" s="6" t="s">
        <v>3191</v>
      </c>
      <c r="G99" s="305">
        <f>IF(G$2=1,Параметры!G$78,IF(F99=Параметры!F$78,Параметры!F$78,F99))</f>
        <v>0.2</v>
      </c>
      <c r="H99" s="305">
        <f>IF(H$2=1,Параметры!H$78,IF(G99=Параметры!G$78,Параметры!G$78,G99))</f>
        <v>0.2</v>
      </c>
      <c r="I99" s="305">
        <f>IF(I$2=1,Параметры!I$78,IF(H99=Параметры!H$78,Параметры!H$78,H99))</f>
        <v>0.2</v>
      </c>
      <c r="J99" s="305">
        <f>IF(J$2=1,Параметры!J$78,IF(I99=Параметры!I$78,Параметры!I$78,I99))</f>
        <v>0.2</v>
      </c>
      <c r="K99" s="305">
        <f>IF(K$2=1,Параметры!K$78,IF(J99=Параметры!J$78,Параметры!J$78,J99))</f>
        <v>0.2</v>
      </c>
      <c r="L99" s="305">
        <f>IF(L$2=1,Параметры!L$78,IF(K99=Параметры!K$78,Параметры!K$78,K99))</f>
        <v>0.2</v>
      </c>
      <c r="M99" s="305">
        <f>IF(M$2=1,Параметры!M$78,IF(L99=Параметры!L$78,Параметры!L$78,L99))</f>
        <v>0.2</v>
      </c>
      <c r="N99" s="305">
        <f>IF(N$2=1,Параметры!N$78,IF(M99=Параметры!M$78,Параметры!M$78,M99))</f>
        <v>0.2</v>
      </c>
      <c r="O99" s="305">
        <f>IF(O$2=1,Параметры!O$78,IF(N99=Параметры!N$78,Параметры!N$78,N99))</f>
        <v>0.2</v>
      </c>
      <c r="P99" s="305">
        <f>IF(P$2=1,Параметры!P$78,IF(O99=Параметры!O$78,Параметры!O$78,O99))</f>
        <v>0.2</v>
      </c>
      <c r="Q99" s="305">
        <f>IF(Q$2=1,Параметры!Q$78,IF(P99=Параметры!P$78,Параметры!P$78,P99))</f>
        <v>0.2</v>
      </c>
      <c r="R99" s="305">
        <f>IF(R$2=1,Параметры!R$78,IF(Q99=Параметры!Q$78,Параметры!Q$78,Q99))</f>
        <v>0.2</v>
      </c>
      <c r="S99" s="305">
        <f>IF(S$2=1,Параметры!S$78,IF(R99=Параметры!R$78,Параметры!R$78,R99))</f>
        <v>0.2</v>
      </c>
      <c r="T99" s="305">
        <f>IF(T$2=1,Параметры!T$78,IF(S99=Параметры!S$78,Параметры!S$78,S99))</f>
        <v>0.2</v>
      </c>
      <c r="U99" s="305">
        <f>IF(U$2=1,Параметры!U$78,IF(T99=Параметры!T$78,Параметры!T$78,T99))</f>
        <v>0.2</v>
      </c>
      <c r="V99" s="305">
        <f>IF(V$2=1,Параметры!V$78,IF(U99=Параметры!U$78,Параметры!U$78,U99))</f>
        <v>0.2</v>
      </c>
      <c r="W99" s="305">
        <f>IF(W$2=1,Параметры!W$78,IF(V99=Параметры!V$78,Параметры!V$78,V99))</f>
        <v>0.2</v>
      </c>
      <c r="X99" s="305">
        <f>IF(X$2=1,Параметры!X$78,IF(W99=Параметры!W$78,Параметры!W$78,W99))</f>
        <v>0.2</v>
      </c>
      <c r="Y99" s="305">
        <f>IF(Y$2=1,Параметры!Y$78,IF(X99=Параметры!X$78,Параметры!X$78,X99))</f>
        <v>0.2</v>
      </c>
      <c r="Z99" s="305">
        <f>IF(Z$2=1,Параметры!Z$78,IF(Y99=Параметры!Y$78,Параметры!Y$78,Y99))</f>
        <v>0.2</v>
      </c>
      <c r="AA99" s="305">
        <f>IF(AA$2=1,Параметры!AA$78,IF(Z99=Параметры!Z$78,Параметры!Z$78,Z99))</f>
        <v>0.2</v>
      </c>
      <c r="AB99" s="305">
        <f>IF(AB$2=1,Параметры!AB$78,IF(AA99=Параметры!AA$78,Параметры!AA$78,AA99))</f>
        <v>0.2</v>
      </c>
      <c r="AC99" s="305">
        <f>IF(AC$2=1,Параметры!AC$78,IF(AB99=Параметры!AB$78,Параметры!AB$78,AB99))</f>
        <v>0.2</v>
      </c>
      <c r="AD99" s="305">
        <f>IF(AD$2=1,Параметры!AD$78,IF(AC99=Параметры!AC$78,Параметры!AC$78,AC99))</f>
        <v>0.2</v>
      </c>
      <c r="AE99" s="305">
        <f>IF(AE$2=1,Параметры!AE$78,IF(AD99=Параметры!AD$78,Параметры!AD$78,AD99))</f>
        <v>0.2</v>
      </c>
      <c r="AF99" s="305">
        <f>IF(AF$2=1,Параметры!AF$78,IF(AE99=Параметры!AE$78,Параметры!AE$78,AE99))</f>
        <v>0.2</v>
      </c>
      <c r="AG99" s="305">
        <f>IF(AG$2=1,Параметры!AG$78,IF(AF99=Параметры!AF$78,Параметры!AF$78,AF99))</f>
        <v>0.2</v>
      </c>
      <c r="AH99" s="305">
        <f>IF(AH$2=1,Параметры!AH$78,IF(AG99=Параметры!AG$78,Параметры!AG$78,AG99))</f>
        <v>0.2</v>
      </c>
      <c r="AI99" s="305">
        <f>IF(AI$2=1,Параметры!AI$78,IF(AH99=Параметры!AH$78,Параметры!AH$78,AH99))</f>
        <v>0.2</v>
      </c>
      <c r="AJ99" s="305">
        <f>IF(AJ$2=1,Параметры!AJ$78,IF(AI99=Параметры!AI$78,Параметры!AI$78,AI99))</f>
        <v>0.2</v>
      </c>
      <c r="AK99" s="305">
        <f>IF(AK$2=1,Параметры!AK$78,IF(AJ99=Параметры!AJ$78,Параметры!AJ$78,AJ99))</f>
        <v>0.2</v>
      </c>
      <c r="AL99" s="305">
        <f>IF(AL$2=1,Параметры!AL$78,IF(AK99=Параметры!AK$78,Параметры!AK$78,AK99))</f>
        <v>0.2</v>
      </c>
      <c r="AM99" s="305">
        <f>IF(AM$2=1,Параметры!AM$78,IF(AL99=Параметры!AL$78,Параметры!AL$78,AL99))</f>
        <v>0.2</v>
      </c>
      <c r="AN99" s="305">
        <f>IF(AN$2=1,Параметры!AN$78,IF(AM99=Параметры!AM$78,Параметры!AM$78,AM99))</f>
        <v>0.2</v>
      </c>
      <c r="AO99" s="305">
        <f>IF(AO$2=1,Параметры!AO$78,IF(AN99=Параметры!AN$78,Параметры!AN$78,AN99))</f>
        <v>0.2</v>
      </c>
      <c r="AP99" s="305">
        <f>IF(AP$2=1,Параметры!AP$78,IF(AO99=Параметры!AO$78,Параметры!AO$78,AO99))</f>
        <v>0.2</v>
      </c>
      <c r="AQ99" s="305">
        <f>IF(AQ$2=1,Параметры!AQ$78,IF(AP99=Параметры!AP$78,Параметры!AP$78,AP99))</f>
        <v>0.2</v>
      </c>
      <c r="AR99" s="305">
        <f>IF(AR$2=1,Параметры!AR$78,IF(AQ99=Параметры!AQ$78,Параметры!AQ$78,AQ99))</f>
        <v>0.2</v>
      </c>
      <c r="AS99" s="305">
        <f>IF(AS$2=1,Параметры!AS$78,IF(AR99=Параметры!AR$78,Параметры!AR$78,AR99))</f>
        <v>0.2</v>
      </c>
      <c r="AT99" s="305">
        <f>IF(AT$2=1,Параметры!AT$78,IF(AS99=Параметры!AS$78,Параметры!AS$78,AS99))</f>
        <v>0.2</v>
      </c>
      <c r="AU99" s="305">
        <f>IF(AU$2=1,Параметры!AU$78,IF(AT99=Параметры!AT$78,Параметры!AT$78,AT99))</f>
        <v>0.2</v>
      </c>
      <c r="AV99" s="305">
        <f>IF(AV$2=1,Параметры!AV$78,IF(AU99=Параметры!AU$78,Параметры!AU$78,AU99))</f>
        <v>0.2</v>
      </c>
      <c r="AW99" s="305">
        <f>IF(AW$2=1,Параметры!AW$78,IF(AV99=Параметры!AV$78,Параметры!AV$78,AV99))</f>
        <v>0.2</v>
      </c>
      <c r="AX99" s="305">
        <f>IF(AX$2=1,Параметры!AX$78,IF(AW99=Параметры!AW$78,Параметры!AW$78,AW99))</f>
        <v>0.2</v>
      </c>
      <c r="AY99" s="305">
        <f>IF(AY$2=1,Параметры!AY$78,IF(AX99=Параметры!AX$78,Параметры!AX$78,AX99))</f>
        <v>0.2</v>
      </c>
      <c r="AZ99" s="305">
        <f>IF(AZ$2=1,Параметры!AZ$78,IF(AY99=Параметры!AY$78,Параметры!AY$78,AY99))</f>
        <v>0.2</v>
      </c>
      <c r="BA99" s="305">
        <f>IF(BA$2=1,Параметры!BA$78,IF(AZ99=Параметры!AZ$78,Параметры!AZ$78,AZ99))</f>
        <v>0.2</v>
      </c>
      <c r="BB99" s="305">
        <f>IF(BB$2=1,Параметры!BB$78,IF(BA99=Параметры!BA$78,Параметры!BA$78,BA99))</f>
        <v>0.2</v>
      </c>
      <c r="BC99" s="305">
        <f>IF(BC$2=1,Параметры!BC$78,IF(BB99=Параметры!BB$78,Параметры!BB$78,BB99))</f>
        <v>0.2</v>
      </c>
      <c r="BD99" s="305">
        <f>IF(BD$2=1,Параметры!BD$78,IF(BC99=Параметры!BC$78,Параметры!BC$78,BC99))</f>
        <v>0.2</v>
      </c>
      <c r="BE99" s="305">
        <f>IF(BE$2=1,Параметры!BE$78,IF(BD99=Параметры!BD$78,Параметры!BD$78,BD99))</f>
        <v>0.2</v>
      </c>
      <c r="BF99" s="305">
        <f>IF(BF$2=1,Параметры!BF$78,IF(BE99=Параметры!BE$78,Параметры!BE$78,BE99))</f>
        <v>0.2</v>
      </c>
      <c r="BG99" s="305">
        <f>IF(BG$2=1,Параметры!BG$78,IF(BF99=Параметры!BF$78,Параметры!BF$78,BF99))</f>
        <v>0.2</v>
      </c>
      <c r="BH99" s="305">
        <f>IF(BH$2=1,Параметры!BH$78,IF(BG99=Параметры!BG$78,Параметры!BG$78,BG99))</f>
        <v>0.2</v>
      </c>
      <c r="BI99" s="305">
        <f>IF(BI$2=1,Параметры!BI$78,IF(BH99=Параметры!BH$78,Параметры!BH$78,BH99))</f>
        <v>0.2</v>
      </c>
      <c r="BJ99" s="305">
        <f>IF(BJ$2=1,Параметры!BJ$78,IF(BI99=Параметры!BI$78,Параметры!BI$78,BI99))</f>
        <v>0.2</v>
      </c>
      <c r="BK99" s="305">
        <f>IF(BK$2=1,Параметры!BK$78,IF(BJ99=Параметры!BJ$78,Параметры!BJ$78,BJ99))</f>
        <v>0.2</v>
      </c>
      <c r="BL99" s="305">
        <f>IF(BL$2=1,Параметры!BL$78,IF(BK99=Параметры!BK$78,Параметры!BK$78,BK99))</f>
        <v>0.2</v>
      </c>
      <c r="BM99" s="305">
        <f>IF(BM$2=1,Параметры!BM$78,IF(BL99=Параметры!BL$78,Параметры!BL$78,BL99))</f>
        <v>0.2</v>
      </c>
      <c r="BN99" s="305">
        <f>IF(BN$2=1,Параметры!BN$78,IF(BM99=Параметры!BM$78,Параметры!BM$78,BM99))</f>
        <v>0.2</v>
      </c>
      <c r="BO99" s="305">
        <f>IF(BO$2=1,Параметры!BO$78,IF(BN99=Параметры!BN$78,Параметры!BN$78,BN99))</f>
        <v>0.2</v>
      </c>
      <c r="BP99" s="305">
        <f>IF(BP$2=1,Параметры!BP$78,IF(BO99=Параметры!BO$78,Параметры!BO$78,BO99))</f>
        <v>0.2</v>
      </c>
      <c r="BQ99" s="305">
        <f>IF(BQ$2=1,Параметры!BQ$78,IF(BP99=Параметры!BP$78,Параметры!BP$78,BP99))</f>
        <v>0.2</v>
      </c>
      <c r="BR99" s="305">
        <f>IF(BR$2=1,Параметры!BR$78,IF(BQ99=Параметры!BQ$78,Параметры!BQ$78,BQ99))</f>
        <v>0.2</v>
      </c>
      <c r="BS99" s="305">
        <f>IF(BS$2=1,Параметры!BS$78,IF(BR99=Параметры!BR$78,Параметры!BR$78,BR99))</f>
        <v>0.2</v>
      </c>
      <c r="BT99" s="305">
        <f>IF(BT$2=1,Параметры!BT$78,IF(BS99=Параметры!BS$78,Параметры!BS$78,BS99))</f>
        <v>0.2</v>
      </c>
      <c r="BU99" s="305">
        <f>IF(BU$2=1,Параметры!BU$78,IF(BT99=Параметры!BT$78,Параметры!BT$78,BT99))</f>
        <v>0.2</v>
      </c>
      <c r="BV99" s="305">
        <f>IF(BV$2=1,Параметры!BV$78,IF(BU99=Параметры!BU$78,Параметры!BU$78,BU99))</f>
        <v>0.2</v>
      </c>
      <c r="BW99" s="305">
        <f>IF(BW$2=1,Параметры!BW$78,IF(BV99=Параметры!BV$78,Параметры!BV$78,BV99))</f>
        <v>0.2</v>
      </c>
      <c r="BX99" s="305">
        <f>IF(BX$2=1,Параметры!BX$78,IF(BW99=Параметры!BW$78,Параметры!BW$78,BW99))</f>
        <v>0.2</v>
      </c>
      <c r="BY99" s="305">
        <f>IF(BY$2=1,Параметры!BY$78,IF(BX99=Параметры!BX$78,Параметры!BX$78,BX99))</f>
        <v>0.2</v>
      </c>
      <c r="BZ99" s="305">
        <f>IF(BZ$2=1,Параметры!BZ$78,IF(BY99=Параметры!BY$78,Параметры!BY$78,BY99))</f>
        <v>0.2</v>
      </c>
      <c r="CA99" s="305">
        <f>IF(CA$2=1,Параметры!CA$78,IF(BZ99=Параметры!BZ$78,Параметры!BZ$78,BZ99))</f>
        <v>0.2</v>
      </c>
      <c r="CB99" s="305">
        <f>IF(CB$2=1,Параметры!CB$78,IF(CA99=Параметры!CA$78,Параметры!CA$78,CA99))</f>
        <v>0.2</v>
      </c>
      <c r="CC99" s="305">
        <f>IF(CC$2=1,Параметры!CC$78,IF(CB99=Параметры!CB$78,Параметры!CB$78,CB99))</f>
        <v>0.2</v>
      </c>
      <c r="CD99" s="305">
        <f>IF(CD$2=1,Параметры!CD$78,IF(CC99=Параметры!CC$78,Параметры!CC$78,CC99))</f>
        <v>0.2</v>
      </c>
      <c r="CE99" s="305">
        <f>IF(CE$2=1,Параметры!CE$78,IF(CD99=Параметры!CD$78,Параметры!CD$78,CD99))</f>
        <v>0.2</v>
      </c>
      <c r="CF99" s="305">
        <f>IF(CF$2=1,Параметры!CF$78,IF(CE99=Параметры!CE$78,Параметры!CE$78,CE99))</f>
        <v>0.2</v>
      </c>
      <c r="CG99" s="305">
        <f>IF(CG$2=1,Параметры!CG$78,IF(CF99=Параметры!CF$78,Параметры!CF$78,CF99))</f>
        <v>0.2</v>
      </c>
      <c r="CH99" s="305">
        <f>IF(CH$2=1,Параметры!CH$78,IF(CG99=Параметры!CG$78,Параметры!CG$78,CG99))</f>
        <v>0.2</v>
      </c>
      <c r="CI99" s="305">
        <f>IF(CI$2=1,Параметры!CI$78,IF(CH99=Параметры!CH$78,Параметры!CH$78,CH99))</f>
        <v>0.2</v>
      </c>
      <c r="CJ99" s="305">
        <f>IF(CJ$2=1,Параметры!CJ$78,IF(CI99=Параметры!CI$78,Параметры!CI$78,CI99))</f>
        <v>0.2</v>
      </c>
      <c r="CK99" s="305">
        <f>IF(CK$2=1,Параметры!CK$78,IF(CJ99=Параметры!CJ$78,Параметры!CJ$78,CJ99))</f>
        <v>0.2</v>
      </c>
      <c r="CL99" s="305">
        <f>IF(CL$2=1,Параметры!CL$78,IF(CK99=Параметры!CK$78,Параметры!CK$78,CK99))</f>
        <v>0.2</v>
      </c>
      <c r="CM99" s="305">
        <f>IF(CM$2=1,Параметры!CM$78,IF(CL99=Параметры!CL$78,Параметры!CL$78,CL99))</f>
        <v>0.2</v>
      </c>
      <c r="CN99" s="305">
        <f>IF(CN$2=1,Параметры!CN$78,IF(CM99=Параметры!CM$78,Параметры!CM$78,CM99))</f>
        <v>0.2</v>
      </c>
      <c r="CO99" s="305">
        <f>IF(CO$2=1,Параметры!CO$78,IF(CN99=Параметры!CN$78,Параметры!CN$78,CN99))</f>
        <v>0.2</v>
      </c>
      <c r="CP99" s="305">
        <f>IF(CP$2=1,Параметры!CP$78,IF(CO99=Параметры!CO$78,Параметры!CO$78,CO99))</f>
        <v>0.2</v>
      </c>
      <c r="CQ99" s="305">
        <f>IF(CQ$2=1,Параметры!CQ$78,IF(CP99=Параметры!CP$78,Параметры!CP$78,CP99))</f>
        <v>0.2</v>
      </c>
      <c r="CR99" s="305">
        <f>IF(CR$2=1,Параметры!CR$78,IF(CQ99=Параметры!CQ$78,Параметры!CQ$78,CQ99))</f>
        <v>0.2</v>
      </c>
      <c r="CS99" s="305">
        <f>IF(CS$2=1,Параметры!CS$78,IF(CR99=Параметры!CR$78,Параметры!CR$78,CR99))</f>
        <v>0.2</v>
      </c>
      <c r="CT99" s="305">
        <f>IF(CT$2=1,Параметры!CT$78,IF(CS99=Параметры!CS$78,Параметры!CS$78,CS99))</f>
        <v>0.2</v>
      </c>
      <c r="CU99" s="305">
        <f>IF(CU$2=1,Параметры!CU$78,IF(CT99=Параметры!CT$78,Параметры!CT$78,CT99))</f>
        <v>0.2</v>
      </c>
      <c r="CV99" s="305">
        <f>IF(CV$2=1,Параметры!CV$78,IF(CU99=Параметры!CU$78,Параметры!CU$78,CU99))</f>
        <v>0.2</v>
      </c>
      <c r="CW99" s="305">
        <f>IF(CW$2=1,Параметры!CW$78,IF(CV99=Параметры!CV$78,Параметры!CV$78,CV99))</f>
        <v>0.2</v>
      </c>
      <c r="CX99" s="305">
        <f>IF(CX$2=1,Параметры!CX$78,IF(CW99=Параметры!CW$78,Параметры!CW$78,CW99))</f>
        <v>0.2</v>
      </c>
      <c r="CY99" s="305">
        <f>IF(CY$2=1,Параметры!CY$78,IF(CX99=Параметры!CX$78,Параметры!CX$78,CX99))</f>
        <v>0.2</v>
      </c>
      <c r="CZ99" s="305">
        <f>IF(CZ$2=1,Параметры!CZ$78,IF(CY99=Параметры!CY$78,Параметры!CY$78,CY99))</f>
        <v>0.2</v>
      </c>
      <c r="DA99" s="305">
        <f>IF(DA$2=1,Параметры!DA$78,IF(CZ99=Параметры!CZ$78,Параметры!CZ$78,CZ99))</f>
        <v>0.2</v>
      </c>
      <c r="DB99" s="305">
        <f>IF(DB$2=1,Параметры!DB$78,IF(DA99=Параметры!DA$78,Параметры!DA$78,DA99))</f>
        <v>0.2</v>
      </c>
      <c r="DC99" s="305">
        <f>IF(DC$2=1,Параметры!DC$78,IF(DB99=Параметры!DB$78,Параметры!DB$78,DB99))</f>
        <v>0.2</v>
      </c>
      <c r="DD99" s="305">
        <f>IF(DD$2=1,Параметры!DD$78,IF(DC99=Параметры!DC$78,Параметры!DC$78,DC99))</f>
        <v>0.2</v>
      </c>
      <c r="DE99" s="305">
        <f>IF(DE$2=1,Параметры!DE$78,IF(DD99=Параметры!DD$78,Параметры!DD$78,DD99))</f>
        <v>0.2</v>
      </c>
      <c r="DF99" s="305">
        <f>IF(DF$2=1,Параметры!DF$78,IF(DE99=Параметры!DE$78,Параметры!DE$78,DE99))</f>
        <v>0.2</v>
      </c>
      <c r="DG99" s="305">
        <f>IF(DG$2=1,Параметры!DG$78,IF(DF99=Параметры!DF$78,Параметры!DF$78,DF99))</f>
        <v>0.2</v>
      </c>
      <c r="DH99" s="305">
        <f>IF(DH$2=1,Параметры!DH$78,IF(DG99=Параметры!DG$78,Параметры!DG$78,DG99))</f>
        <v>0.2</v>
      </c>
      <c r="DI99" s="305">
        <f>IF(DI$2=1,Параметры!DI$78,IF(DH99=Параметры!DH$78,Параметры!DH$78,DH99))</f>
        <v>0.2</v>
      </c>
      <c r="DJ99" s="305">
        <f>IF(DJ$2=1,Параметры!DJ$78,IF(DI99=Параметры!DI$78,Параметры!DI$78,DI99))</f>
        <v>0.2</v>
      </c>
      <c r="DK99" s="305">
        <f>IF(DK$2=1,Параметры!DK$78,IF(DJ99=Параметры!DJ$78,Параметры!DJ$78,DJ99))</f>
        <v>0.2</v>
      </c>
      <c r="DL99" s="305">
        <f>IF(DL$2=1,Параметры!DL$78,IF(DK99=Параметры!DK$78,Параметры!DK$78,DK99))</f>
        <v>0.2</v>
      </c>
      <c r="DM99" s="305">
        <f>IF(DM$2=1,Параметры!DM$78,IF(DL99=Параметры!DL$78,Параметры!DL$78,DL99))</f>
        <v>0.2</v>
      </c>
      <c r="DN99" s="305">
        <f>IF(DN$2=1,Параметры!DN$78,IF(DM99=Параметры!DM$78,Параметры!DM$78,DM99))</f>
        <v>0.2</v>
      </c>
      <c r="DO99" s="305">
        <f>IF(DO$2=1,Параметры!DO$78,IF(DN99=Параметры!DN$78,Параметры!DN$78,DN99))</f>
        <v>0.2</v>
      </c>
      <c r="DP99" s="305">
        <f>IF(DP$2=1,Параметры!DP$78,IF(DO99=Параметры!DO$78,Параметры!DO$78,DO99))</f>
        <v>0.2</v>
      </c>
      <c r="DQ99" s="305">
        <f>IF(DQ$2=1,Параметры!DQ$78,IF(DP99=Параметры!DP$78,Параметры!DP$78,DP99))</f>
        <v>0.2</v>
      </c>
      <c r="DR99" s="305">
        <f>IF(DR$2=1,Параметры!DR$78,IF(DQ99=Параметры!DQ$78,Параметры!DQ$78,DQ99))</f>
        <v>0.2</v>
      </c>
      <c r="DS99" s="305">
        <f>IF(DS$2=1,Параметры!DS$78,IF(DR99=Параметры!DR$78,Параметры!DR$78,DR99))</f>
        <v>0.2</v>
      </c>
      <c r="DT99" s="305">
        <f>IF(DT$2=1,Параметры!DT$78,IF(DS99=Параметры!DS$78,Параметры!DS$78,DS99))</f>
        <v>0.2</v>
      </c>
      <c r="DU99" s="305">
        <f>IF(DU$2=1,Параметры!DU$78,IF(DT99=Параметры!DT$78,Параметры!DT$78,DT99))</f>
        <v>0.2</v>
      </c>
      <c r="DV99" s="305">
        <f>IF(DV$2=1,Параметры!DV$78,IF(DU99=Параметры!DU$78,Параметры!DU$78,DU99))</f>
        <v>0.2</v>
      </c>
      <c r="DW99" s="174"/>
      <c r="DX99" s="170"/>
    </row>
    <row r="100" spans="1:128" hidden="1" outlineLevel="1" x14ac:dyDescent="0.2">
      <c r="A100" s="168" t="str">
        <f ca="1">Language!A$620</f>
        <v>акцизы, на единицу</v>
      </c>
      <c r="B100" s="158"/>
      <c r="C100" s="147" t="str">
        <f ca="1">CHOOSE(D100,CurName1,CurName2,CurName3)&amp;"/"&amp;C88</f>
        <v>тыс. руб./тонн</v>
      </c>
      <c r="D100" s="158">
        <f>D87</f>
        <v>1</v>
      </c>
      <c r="F100" s="6" t="s">
        <v>3191</v>
      </c>
      <c r="G100" s="302">
        <v>0</v>
      </c>
      <c r="H100" s="302">
        <f t="shared" ref="H100:M101" si="152">G100</f>
        <v>0</v>
      </c>
      <c r="I100" s="302">
        <f t="shared" si="152"/>
        <v>0</v>
      </c>
      <c r="J100" s="302">
        <f t="shared" si="152"/>
        <v>0</v>
      </c>
      <c r="K100" s="302">
        <f t="shared" si="152"/>
        <v>0</v>
      </c>
      <c r="L100" s="302">
        <f t="shared" si="152"/>
        <v>0</v>
      </c>
      <c r="M100" s="302">
        <f t="shared" si="152"/>
        <v>0</v>
      </c>
      <c r="N100" s="302">
        <f t="shared" ref="N100:DV101" si="153">M100</f>
        <v>0</v>
      </c>
      <c r="O100" s="302">
        <f t="shared" si="153"/>
        <v>0</v>
      </c>
      <c r="P100" s="302">
        <f t="shared" si="153"/>
        <v>0</v>
      </c>
      <c r="Q100" s="302">
        <f t="shared" si="153"/>
        <v>0</v>
      </c>
      <c r="R100" s="302">
        <f t="shared" si="153"/>
        <v>0</v>
      </c>
      <c r="S100" s="302">
        <f t="shared" si="153"/>
        <v>0</v>
      </c>
      <c r="T100" s="302">
        <f t="shared" si="153"/>
        <v>0</v>
      </c>
      <c r="U100" s="302">
        <f t="shared" si="153"/>
        <v>0</v>
      </c>
      <c r="V100" s="302">
        <f t="shared" si="153"/>
        <v>0</v>
      </c>
      <c r="W100" s="302">
        <f t="shared" si="153"/>
        <v>0</v>
      </c>
      <c r="X100" s="302">
        <f t="shared" si="153"/>
        <v>0</v>
      </c>
      <c r="Y100" s="302">
        <f t="shared" si="153"/>
        <v>0</v>
      </c>
      <c r="Z100" s="302">
        <f t="shared" si="153"/>
        <v>0</v>
      </c>
      <c r="AA100" s="302">
        <f t="shared" si="153"/>
        <v>0</v>
      </c>
      <c r="AB100" s="302">
        <f t="shared" si="153"/>
        <v>0</v>
      </c>
      <c r="AC100" s="302">
        <f t="shared" si="153"/>
        <v>0</v>
      </c>
      <c r="AD100" s="302">
        <f t="shared" si="153"/>
        <v>0</v>
      </c>
      <c r="AE100" s="302">
        <f t="shared" si="153"/>
        <v>0</v>
      </c>
      <c r="AF100" s="302">
        <f t="shared" si="153"/>
        <v>0</v>
      </c>
      <c r="AG100" s="302">
        <f t="shared" si="153"/>
        <v>0</v>
      </c>
      <c r="AH100" s="302">
        <f t="shared" si="153"/>
        <v>0</v>
      </c>
      <c r="AI100" s="302">
        <f t="shared" si="153"/>
        <v>0</v>
      </c>
      <c r="AJ100" s="302">
        <f t="shared" si="153"/>
        <v>0</v>
      </c>
      <c r="AK100" s="302">
        <f t="shared" si="153"/>
        <v>0</v>
      </c>
      <c r="AL100" s="302">
        <f t="shared" si="153"/>
        <v>0</v>
      </c>
      <c r="AM100" s="302">
        <f t="shared" si="153"/>
        <v>0</v>
      </c>
      <c r="AN100" s="302">
        <f t="shared" si="153"/>
        <v>0</v>
      </c>
      <c r="AO100" s="302">
        <f t="shared" si="153"/>
        <v>0</v>
      </c>
      <c r="AP100" s="302">
        <f t="shared" si="153"/>
        <v>0</v>
      </c>
      <c r="AQ100" s="302">
        <f t="shared" si="153"/>
        <v>0</v>
      </c>
      <c r="AR100" s="302">
        <f t="shared" si="153"/>
        <v>0</v>
      </c>
      <c r="AS100" s="302">
        <f t="shared" si="153"/>
        <v>0</v>
      </c>
      <c r="AT100" s="302">
        <f t="shared" si="153"/>
        <v>0</v>
      </c>
      <c r="AU100" s="302">
        <f t="shared" si="153"/>
        <v>0</v>
      </c>
      <c r="AV100" s="302">
        <f t="shared" si="153"/>
        <v>0</v>
      </c>
      <c r="AW100" s="302">
        <f t="shared" si="153"/>
        <v>0</v>
      </c>
      <c r="AX100" s="302">
        <f t="shared" si="153"/>
        <v>0</v>
      </c>
      <c r="AY100" s="302">
        <f t="shared" si="153"/>
        <v>0</v>
      </c>
      <c r="AZ100" s="302">
        <f t="shared" si="153"/>
        <v>0</v>
      </c>
      <c r="BA100" s="302">
        <f t="shared" si="153"/>
        <v>0</v>
      </c>
      <c r="BB100" s="302">
        <f t="shared" si="153"/>
        <v>0</v>
      </c>
      <c r="BC100" s="302">
        <f t="shared" si="153"/>
        <v>0</v>
      </c>
      <c r="BD100" s="302">
        <f t="shared" si="153"/>
        <v>0</v>
      </c>
      <c r="BE100" s="302">
        <f t="shared" si="153"/>
        <v>0</v>
      </c>
      <c r="BF100" s="302">
        <f t="shared" si="153"/>
        <v>0</v>
      </c>
      <c r="BG100" s="302">
        <f t="shared" si="153"/>
        <v>0</v>
      </c>
      <c r="BH100" s="302">
        <f t="shared" si="153"/>
        <v>0</v>
      </c>
      <c r="BI100" s="302">
        <f t="shared" si="153"/>
        <v>0</v>
      </c>
      <c r="BJ100" s="302">
        <f t="shared" si="153"/>
        <v>0</v>
      </c>
      <c r="BK100" s="302">
        <f t="shared" si="153"/>
        <v>0</v>
      </c>
      <c r="BL100" s="302">
        <f t="shared" si="153"/>
        <v>0</v>
      </c>
      <c r="BM100" s="302">
        <f t="shared" si="153"/>
        <v>0</v>
      </c>
      <c r="BN100" s="302">
        <f t="shared" si="153"/>
        <v>0</v>
      </c>
      <c r="BO100" s="302">
        <f t="shared" si="153"/>
        <v>0</v>
      </c>
      <c r="BP100" s="302">
        <f t="shared" si="153"/>
        <v>0</v>
      </c>
      <c r="BQ100" s="302">
        <f t="shared" si="153"/>
        <v>0</v>
      </c>
      <c r="BR100" s="302">
        <f t="shared" si="153"/>
        <v>0</v>
      </c>
      <c r="BS100" s="302">
        <f t="shared" si="153"/>
        <v>0</v>
      </c>
      <c r="BT100" s="302">
        <f t="shared" si="153"/>
        <v>0</v>
      </c>
      <c r="BU100" s="302">
        <f t="shared" si="153"/>
        <v>0</v>
      </c>
      <c r="BV100" s="302">
        <f t="shared" si="153"/>
        <v>0</v>
      </c>
      <c r="BW100" s="302">
        <f t="shared" si="153"/>
        <v>0</v>
      </c>
      <c r="BX100" s="302">
        <f t="shared" si="153"/>
        <v>0</v>
      </c>
      <c r="BY100" s="302">
        <f t="shared" si="153"/>
        <v>0</v>
      </c>
      <c r="BZ100" s="302">
        <f t="shared" si="153"/>
        <v>0</v>
      </c>
      <c r="CA100" s="302">
        <f t="shared" si="153"/>
        <v>0</v>
      </c>
      <c r="CB100" s="302">
        <f t="shared" si="153"/>
        <v>0</v>
      </c>
      <c r="CC100" s="302">
        <f t="shared" si="153"/>
        <v>0</v>
      </c>
      <c r="CD100" s="302">
        <f t="shared" si="153"/>
        <v>0</v>
      </c>
      <c r="CE100" s="302">
        <f t="shared" si="153"/>
        <v>0</v>
      </c>
      <c r="CF100" s="302">
        <f t="shared" si="153"/>
        <v>0</v>
      </c>
      <c r="CG100" s="302">
        <f t="shared" si="153"/>
        <v>0</v>
      </c>
      <c r="CH100" s="302">
        <f t="shared" si="153"/>
        <v>0</v>
      </c>
      <c r="CI100" s="302">
        <f t="shared" si="153"/>
        <v>0</v>
      </c>
      <c r="CJ100" s="302">
        <f t="shared" si="153"/>
        <v>0</v>
      </c>
      <c r="CK100" s="302">
        <f t="shared" si="153"/>
        <v>0</v>
      </c>
      <c r="CL100" s="302">
        <f t="shared" si="153"/>
        <v>0</v>
      </c>
      <c r="CM100" s="302">
        <f t="shared" si="153"/>
        <v>0</v>
      </c>
      <c r="CN100" s="302">
        <f t="shared" si="153"/>
        <v>0</v>
      </c>
      <c r="CO100" s="302">
        <f t="shared" si="153"/>
        <v>0</v>
      </c>
      <c r="CP100" s="302">
        <f t="shared" si="153"/>
        <v>0</v>
      </c>
      <c r="CQ100" s="302">
        <f t="shared" si="153"/>
        <v>0</v>
      </c>
      <c r="CR100" s="302">
        <f t="shared" si="153"/>
        <v>0</v>
      </c>
      <c r="CS100" s="302">
        <f t="shared" si="153"/>
        <v>0</v>
      </c>
      <c r="CT100" s="302">
        <f t="shared" si="153"/>
        <v>0</v>
      </c>
      <c r="CU100" s="302">
        <f t="shared" si="153"/>
        <v>0</v>
      </c>
      <c r="CV100" s="302">
        <f t="shared" si="153"/>
        <v>0</v>
      </c>
      <c r="CW100" s="302">
        <f t="shared" si="153"/>
        <v>0</v>
      </c>
      <c r="CX100" s="302">
        <f t="shared" si="153"/>
        <v>0</v>
      </c>
      <c r="CY100" s="302">
        <f t="shared" si="153"/>
        <v>0</v>
      </c>
      <c r="CZ100" s="302">
        <f t="shared" si="153"/>
        <v>0</v>
      </c>
      <c r="DA100" s="302">
        <f t="shared" si="153"/>
        <v>0</v>
      </c>
      <c r="DB100" s="302">
        <f t="shared" si="153"/>
        <v>0</v>
      </c>
      <c r="DC100" s="302">
        <f t="shared" si="153"/>
        <v>0</v>
      </c>
      <c r="DD100" s="302">
        <f t="shared" si="153"/>
        <v>0</v>
      </c>
      <c r="DE100" s="302">
        <f t="shared" si="153"/>
        <v>0</v>
      </c>
      <c r="DF100" s="302">
        <f t="shared" si="153"/>
        <v>0</v>
      </c>
      <c r="DG100" s="302">
        <f t="shared" si="153"/>
        <v>0</v>
      </c>
      <c r="DH100" s="302">
        <f t="shared" si="153"/>
        <v>0</v>
      </c>
      <c r="DI100" s="302">
        <f t="shared" si="153"/>
        <v>0</v>
      </c>
      <c r="DJ100" s="302">
        <f t="shared" si="153"/>
        <v>0</v>
      </c>
      <c r="DK100" s="302">
        <f t="shared" si="153"/>
        <v>0</v>
      </c>
      <c r="DL100" s="302">
        <f t="shared" si="153"/>
        <v>0</v>
      </c>
      <c r="DM100" s="302">
        <f t="shared" si="153"/>
        <v>0</v>
      </c>
      <c r="DN100" s="302">
        <f t="shared" si="153"/>
        <v>0</v>
      </c>
      <c r="DO100" s="302">
        <f t="shared" si="153"/>
        <v>0</v>
      </c>
      <c r="DP100" s="302">
        <f t="shared" si="153"/>
        <v>0</v>
      </c>
      <c r="DQ100" s="302">
        <f t="shared" si="153"/>
        <v>0</v>
      </c>
      <c r="DR100" s="302">
        <f t="shared" si="153"/>
        <v>0</v>
      </c>
      <c r="DS100" s="302">
        <f t="shared" si="153"/>
        <v>0</v>
      </c>
      <c r="DT100" s="302">
        <f t="shared" si="153"/>
        <v>0</v>
      </c>
      <c r="DU100" s="302">
        <f t="shared" si="153"/>
        <v>0</v>
      </c>
      <c r="DV100" s="302">
        <f t="shared" si="153"/>
        <v>0</v>
      </c>
      <c r="DW100" s="169"/>
      <c r="DX100" s="170"/>
    </row>
    <row r="101" spans="1:128" hidden="1" outlineLevel="1" x14ac:dyDescent="0.2">
      <c r="A101" s="168" t="str">
        <f ca="1">Language!A$621</f>
        <v>ставка акцизов, в процентах</v>
      </c>
      <c r="B101" s="173"/>
      <c r="C101" s="147" t="s">
        <v>1</v>
      </c>
      <c r="D101" s="158"/>
      <c r="F101" s="6" t="s">
        <v>3191</v>
      </c>
      <c r="G101" s="305">
        <v>0</v>
      </c>
      <c r="H101" s="305">
        <f t="shared" si="152"/>
        <v>0</v>
      </c>
      <c r="I101" s="305">
        <f t="shared" si="152"/>
        <v>0</v>
      </c>
      <c r="J101" s="305">
        <f t="shared" si="152"/>
        <v>0</v>
      </c>
      <c r="K101" s="305">
        <f t="shared" si="152"/>
        <v>0</v>
      </c>
      <c r="L101" s="305">
        <f t="shared" si="152"/>
        <v>0</v>
      </c>
      <c r="M101" s="305">
        <f t="shared" si="152"/>
        <v>0</v>
      </c>
      <c r="N101" s="305">
        <f t="shared" si="153"/>
        <v>0</v>
      </c>
      <c r="O101" s="305">
        <f t="shared" si="153"/>
        <v>0</v>
      </c>
      <c r="P101" s="305">
        <f t="shared" si="153"/>
        <v>0</v>
      </c>
      <c r="Q101" s="305">
        <f t="shared" si="153"/>
        <v>0</v>
      </c>
      <c r="R101" s="305">
        <f t="shared" si="153"/>
        <v>0</v>
      </c>
      <c r="S101" s="305">
        <f t="shared" si="153"/>
        <v>0</v>
      </c>
      <c r="T101" s="305">
        <f t="shared" si="153"/>
        <v>0</v>
      </c>
      <c r="U101" s="305">
        <f t="shared" si="153"/>
        <v>0</v>
      </c>
      <c r="V101" s="305">
        <f t="shared" si="153"/>
        <v>0</v>
      </c>
      <c r="W101" s="305">
        <f t="shared" si="153"/>
        <v>0</v>
      </c>
      <c r="X101" s="305">
        <f t="shared" si="153"/>
        <v>0</v>
      </c>
      <c r="Y101" s="305">
        <f t="shared" si="153"/>
        <v>0</v>
      </c>
      <c r="Z101" s="305">
        <f t="shared" si="153"/>
        <v>0</v>
      </c>
      <c r="AA101" s="305">
        <f t="shared" si="153"/>
        <v>0</v>
      </c>
      <c r="AB101" s="305">
        <f t="shared" si="153"/>
        <v>0</v>
      </c>
      <c r="AC101" s="305">
        <f t="shared" si="153"/>
        <v>0</v>
      </c>
      <c r="AD101" s="305">
        <f t="shared" si="153"/>
        <v>0</v>
      </c>
      <c r="AE101" s="305">
        <f t="shared" si="153"/>
        <v>0</v>
      </c>
      <c r="AF101" s="305">
        <f t="shared" si="153"/>
        <v>0</v>
      </c>
      <c r="AG101" s="305">
        <f t="shared" si="153"/>
        <v>0</v>
      </c>
      <c r="AH101" s="305">
        <f t="shared" si="153"/>
        <v>0</v>
      </c>
      <c r="AI101" s="305">
        <f t="shared" si="153"/>
        <v>0</v>
      </c>
      <c r="AJ101" s="305">
        <f t="shared" si="153"/>
        <v>0</v>
      </c>
      <c r="AK101" s="305">
        <f t="shared" si="153"/>
        <v>0</v>
      </c>
      <c r="AL101" s="305">
        <f t="shared" si="153"/>
        <v>0</v>
      </c>
      <c r="AM101" s="305">
        <f t="shared" si="153"/>
        <v>0</v>
      </c>
      <c r="AN101" s="305">
        <f t="shared" si="153"/>
        <v>0</v>
      </c>
      <c r="AO101" s="305">
        <f t="shared" si="153"/>
        <v>0</v>
      </c>
      <c r="AP101" s="305">
        <f t="shared" si="153"/>
        <v>0</v>
      </c>
      <c r="AQ101" s="305">
        <f t="shared" si="153"/>
        <v>0</v>
      </c>
      <c r="AR101" s="305">
        <f t="shared" si="153"/>
        <v>0</v>
      </c>
      <c r="AS101" s="305">
        <f t="shared" si="153"/>
        <v>0</v>
      </c>
      <c r="AT101" s="305">
        <f t="shared" si="153"/>
        <v>0</v>
      </c>
      <c r="AU101" s="305">
        <f t="shared" si="153"/>
        <v>0</v>
      </c>
      <c r="AV101" s="305">
        <f t="shared" si="153"/>
        <v>0</v>
      </c>
      <c r="AW101" s="305">
        <f t="shared" si="153"/>
        <v>0</v>
      </c>
      <c r="AX101" s="305">
        <f t="shared" si="153"/>
        <v>0</v>
      </c>
      <c r="AY101" s="305">
        <f t="shared" si="153"/>
        <v>0</v>
      </c>
      <c r="AZ101" s="305">
        <f t="shared" si="153"/>
        <v>0</v>
      </c>
      <c r="BA101" s="305">
        <f t="shared" si="153"/>
        <v>0</v>
      </c>
      <c r="BB101" s="305">
        <f t="shared" si="153"/>
        <v>0</v>
      </c>
      <c r="BC101" s="305">
        <f t="shared" si="153"/>
        <v>0</v>
      </c>
      <c r="BD101" s="305">
        <f t="shared" si="153"/>
        <v>0</v>
      </c>
      <c r="BE101" s="305">
        <f t="shared" si="153"/>
        <v>0</v>
      </c>
      <c r="BF101" s="305">
        <f t="shared" si="153"/>
        <v>0</v>
      </c>
      <c r="BG101" s="305">
        <f t="shared" si="153"/>
        <v>0</v>
      </c>
      <c r="BH101" s="305">
        <f t="shared" si="153"/>
        <v>0</v>
      </c>
      <c r="BI101" s="305">
        <f t="shared" si="153"/>
        <v>0</v>
      </c>
      <c r="BJ101" s="305">
        <f t="shared" si="153"/>
        <v>0</v>
      </c>
      <c r="BK101" s="305">
        <f t="shared" si="153"/>
        <v>0</v>
      </c>
      <c r="BL101" s="305">
        <f t="shared" si="153"/>
        <v>0</v>
      </c>
      <c r="BM101" s="305">
        <f t="shared" si="153"/>
        <v>0</v>
      </c>
      <c r="BN101" s="305">
        <f t="shared" si="153"/>
        <v>0</v>
      </c>
      <c r="BO101" s="305">
        <f t="shared" si="153"/>
        <v>0</v>
      </c>
      <c r="BP101" s="305">
        <f t="shared" si="153"/>
        <v>0</v>
      </c>
      <c r="BQ101" s="305">
        <f t="shared" si="153"/>
        <v>0</v>
      </c>
      <c r="BR101" s="305">
        <f t="shared" si="153"/>
        <v>0</v>
      </c>
      <c r="BS101" s="305">
        <f t="shared" si="153"/>
        <v>0</v>
      </c>
      <c r="BT101" s="305">
        <f t="shared" si="153"/>
        <v>0</v>
      </c>
      <c r="BU101" s="305">
        <f t="shared" si="153"/>
        <v>0</v>
      </c>
      <c r="BV101" s="305">
        <f t="shared" si="153"/>
        <v>0</v>
      </c>
      <c r="BW101" s="305">
        <f t="shared" si="153"/>
        <v>0</v>
      </c>
      <c r="BX101" s="305">
        <f t="shared" si="153"/>
        <v>0</v>
      </c>
      <c r="BY101" s="305">
        <f t="shared" si="153"/>
        <v>0</v>
      </c>
      <c r="BZ101" s="305">
        <f t="shared" si="153"/>
        <v>0</v>
      </c>
      <c r="CA101" s="305">
        <f t="shared" si="153"/>
        <v>0</v>
      </c>
      <c r="CB101" s="305">
        <f t="shared" si="153"/>
        <v>0</v>
      </c>
      <c r="CC101" s="305">
        <f t="shared" si="153"/>
        <v>0</v>
      </c>
      <c r="CD101" s="305">
        <f t="shared" si="153"/>
        <v>0</v>
      </c>
      <c r="CE101" s="305">
        <f t="shared" si="153"/>
        <v>0</v>
      </c>
      <c r="CF101" s="305">
        <f t="shared" si="153"/>
        <v>0</v>
      </c>
      <c r="CG101" s="305">
        <f t="shared" si="153"/>
        <v>0</v>
      </c>
      <c r="CH101" s="305">
        <f t="shared" si="153"/>
        <v>0</v>
      </c>
      <c r="CI101" s="305">
        <f t="shared" si="153"/>
        <v>0</v>
      </c>
      <c r="CJ101" s="305">
        <f t="shared" si="153"/>
        <v>0</v>
      </c>
      <c r="CK101" s="305">
        <f t="shared" si="153"/>
        <v>0</v>
      </c>
      <c r="CL101" s="305">
        <f t="shared" si="153"/>
        <v>0</v>
      </c>
      <c r="CM101" s="305">
        <f t="shared" si="153"/>
        <v>0</v>
      </c>
      <c r="CN101" s="305">
        <f t="shared" si="153"/>
        <v>0</v>
      </c>
      <c r="CO101" s="305">
        <f t="shared" si="153"/>
        <v>0</v>
      </c>
      <c r="CP101" s="305">
        <f t="shared" si="153"/>
        <v>0</v>
      </c>
      <c r="CQ101" s="305">
        <f t="shared" si="153"/>
        <v>0</v>
      </c>
      <c r="CR101" s="305">
        <f t="shared" si="153"/>
        <v>0</v>
      </c>
      <c r="CS101" s="305">
        <f t="shared" si="153"/>
        <v>0</v>
      </c>
      <c r="CT101" s="305">
        <f t="shared" si="153"/>
        <v>0</v>
      </c>
      <c r="CU101" s="305">
        <f t="shared" si="153"/>
        <v>0</v>
      </c>
      <c r="CV101" s="305">
        <f t="shared" si="153"/>
        <v>0</v>
      </c>
      <c r="CW101" s="305">
        <f t="shared" si="153"/>
        <v>0</v>
      </c>
      <c r="CX101" s="305">
        <f t="shared" si="153"/>
        <v>0</v>
      </c>
      <c r="CY101" s="305">
        <f t="shared" si="153"/>
        <v>0</v>
      </c>
      <c r="CZ101" s="305">
        <f t="shared" si="153"/>
        <v>0</v>
      </c>
      <c r="DA101" s="305">
        <f t="shared" si="153"/>
        <v>0</v>
      </c>
      <c r="DB101" s="305">
        <f t="shared" si="153"/>
        <v>0</v>
      </c>
      <c r="DC101" s="305">
        <f t="shared" si="153"/>
        <v>0</v>
      </c>
      <c r="DD101" s="305">
        <f t="shared" si="153"/>
        <v>0</v>
      </c>
      <c r="DE101" s="305">
        <f t="shared" si="153"/>
        <v>0</v>
      </c>
      <c r="DF101" s="305">
        <f t="shared" si="153"/>
        <v>0</v>
      </c>
      <c r="DG101" s="305">
        <f t="shared" si="153"/>
        <v>0</v>
      </c>
      <c r="DH101" s="305">
        <f t="shared" si="153"/>
        <v>0</v>
      </c>
      <c r="DI101" s="305">
        <f t="shared" si="153"/>
        <v>0</v>
      </c>
      <c r="DJ101" s="305">
        <f t="shared" si="153"/>
        <v>0</v>
      </c>
      <c r="DK101" s="305">
        <f t="shared" si="153"/>
        <v>0</v>
      </c>
      <c r="DL101" s="305">
        <f t="shared" si="153"/>
        <v>0</v>
      </c>
      <c r="DM101" s="305">
        <f t="shared" si="153"/>
        <v>0</v>
      </c>
      <c r="DN101" s="305">
        <f t="shared" si="153"/>
        <v>0</v>
      </c>
      <c r="DO101" s="305">
        <f t="shared" si="153"/>
        <v>0</v>
      </c>
      <c r="DP101" s="305">
        <f t="shared" si="153"/>
        <v>0</v>
      </c>
      <c r="DQ101" s="305">
        <f t="shared" si="153"/>
        <v>0</v>
      </c>
      <c r="DR101" s="305">
        <f t="shared" si="153"/>
        <v>0</v>
      </c>
      <c r="DS101" s="305">
        <f t="shared" si="153"/>
        <v>0</v>
      </c>
      <c r="DT101" s="305">
        <f t="shared" si="153"/>
        <v>0</v>
      </c>
      <c r="DU101" s="305">
        <f t="shared" si="153"/>
        <v>0</v>
      </c>
      <c r="DV101" s="305">
        <f t="shared" si="153"/>
        <v>0</v>
      </c>
      <c r="DW101" s="174"/>
      <c r="DX101" s="170"/>
    </row>
    <row r="102" spans="1:128" hidden="1" outlineLevel="1" x14ac:dyDescent="0.2">
      <c r="A102" s="168" t="str">
        <f ca="1">Language!A$622</f>
        <v>коэффициент прироста цен к предыдущему периоду</v>
      </c>
      <c r="B102" s="173"/>
      <c r="C102" s="147" t="str">
        <f ca="1">Language!$A$1467</f>
        <v>раз</v>
      </c>
      <c r="D102" s="158"/>
      <c r="F102" s="6" t="s">
        <v>3190</v>
      </c>
      <c r="G102" s="175">
        <f ca="1">IF(G$2=1,1,IF(Prj_Inflation=1,POWER(1+OFFSET(G98,0,-1),Параметры!G$36/360),1))</f>
        <v>1</v>
      </c>
      <c r="H102" s="175">
        <f ca="1">IF(H$2=1,1,IF(Prj_Inflation=1,POWER(1+OFFSET(H98,0,-1),Параметры!H$36/360),1))</f>
        <v>1.0056541453874053</v>
      </c>
      <c r="I102" s="175">
        <f ca="1">IF(I$2=1,1,IF(Prj_Inflation=1,POWER(1+OFFSET(I98,0,-1),Параметры!I$36/360),1))</f>
        <v>1.0056541453874053</v>
      </c>
      <c r="J102" s="175">
        <f ca="1">IF(J$2=1,1,IF(Prj_Inflation=1,POWER(1+OFFSET(J98,0,-1),Параметры!J$36/360),1))</f>
        <v>1.0056541453874053</v>
      </c>
      <c r="K102" s="175">
        <f ca="1">IF(K$2=1,1,IF(Prj_Inflation=1,POWER(1+OFFSET(K98,0,-1),Параметры!K$36/360),1))</f>
        <v>1.0056541453874053</v>
      </c>
      <c r="L102" s="175">
        <f ca="1">IF(L$2=1,1,IF(Prj_Inflation=1,POWER(1+OFFSET(L98,0,-1),Параметры!L$36/360),1))</f>
        <v>1.0056541453874053</v>
      </c>
      <c r="M102" s="175">
        <f ca="1">IF(M$2=1,1,IF(Prj_Inflation=1,POWER(1+OFFSET(M98,0,-1),Параметры!M$36/360),1))</f>
        <v>1.0056541453874053</v>
      </c>
      <c r="N102" s="175">
        <f ca="1">IF(N$2=1,1,IF(Prj_Inflation=1,POWER(1+OFFSET(N98,0,-1),Параметры!N$36/360),1))</f>
        <v>1.0056541453874053</v>
      </c>
      <c r="O102" s="175">
        <f ca="1">IF(O$2=1,1,IF(Prj_Inflation=1,POWER(1+OFFSET(O98,0,-1),Параметры!O$36/360),1))</f>
        <v>1.0056541453874053</v>
      </c>
      <c r="P102" s="175">
        <f ca="1">IF(P$2=1,1,IF(Prj_Inflation=1,POWER(1+OFFSET(P98,0,-1),Параметры!P$36/360),1))</f>
        <v>1.0056541453874053</v>
      </c>
      <c r="Q102" s="175">
        <f ca="1">IF(Q$2=1,1,IF(Prj_Inflation=1,POWER(1+OFFSET(Q98,0,-1),Параметры!Q$36/360),1))</f>
        <v>1.0056541453874053</v>
      </c>
      <c r="R102" s="175">
        <f ca="1">IF(R$2=1,1,IF(Prj_Inflation=1,POWER(1+OFFSET(R98,0,-1),Параметры!R$36/360),1))</f>
        <v>1.0056541453874053</v>
      </c>
      <c r="S102" s="175">
        <f ca="1">IF(S$2=1,1,IF(Prj_Inflation=1,POWER(1+OFFSET(S98,0,-1),Параметры!S$36/360),1))</f>
        <v>1.0056541453874053</v>
      </c>
      <c r="T102" s="175">
        <f ca="1">IF(T$2=1,1,IF(Prj_Inflation=1,POWER(1+OFFSET(T98,0,-1),Параметры!T$36/360),1))</f>
        <v>1.0056541453874053</v>
      </c>
      <c r="U102" s="175">
        <f ca="1">IF(U$2=1,1,IF(Prj_Inflation=1,POWER(1+OFFSET(U98,0,-1),Параметры!U$36/360),1))</f>
        <v>1.0056541453874053</v>
      </c>
      <c r="V102" s="175">
        <f ca="1">IF(V$2=1,1,IF(Prj_Inflation=1,POWER(1+OFFSET(V98,0,-1),Параметры!V$36/360),1))</f>
        <v>1.0056541453874053</v>
      </c>
      <c r="W102" s="175">
        <f ca="1">IF(W$2=1,1,IF(Prj_Inflation=1,POWER(1+OFFSET(W98,0,-1),Параметры!W$36/360),1))</f>
        <v>1.0056541453874053</v>
      </c>
      <c r="X102" s="175">
        <f ca="1">IF(X$2=1,1,IF(Prj_Inflation=1,POWER(1+OFFSET(X98,0,-1),Параметры!X$36/360),1))</f>
        <v>1.0056541453874053</v>
      </c>
      <c r="Y102" s="175">
        <f ca="1">IF(Y$2=1,1,IF(Prj_Inflation=1,POWER(1+OFFSET(Y98,0,-1),Параметры!Y$36/360),1))</f>
        <v>1.0056541453874053</v>
      </c>
      <c r="Z102" s="175">
        <f ca="1">IF(Z$2=1,1,IF(Prj_Inflation=1,POWER(1+OFFSET(Z98,0,-1),Параметры!Z$36/360),1))</f>
        <v>1.0056541453874053</v>
      </c>
      <c r="AA102" s="175">
        <f ca="1">IF(AA$2=1,1,IF(Prj_Inflation=1,POWER(1+OFFSET(AA98,0,-1),Параметры!AA$36/360),1))</f>
        <v>1.0056541453874053</v>
      </c>
      <c r="AB102" s="175">
        <f ca="1">IF(AB$2=1,1,IF(Prj_Inflation=1,POWER(1+OFFSET(AB98,0,-1),Параметры!AB$36/360),1))</f>
        <v>1.0056541453874053</v>
      </c>
      <c r="AC102" s="175">
        <f ca="1">IF(AC$2=1,1,IF(Prj_Inflation=1,POWER(1+OFFSET(AC98,0,-1),Параметры!AC$36/360),1))</f>
        <v>1.0056541453874053</v>
      </c>
      <c r="AD102" s="175">
        <f ca="1">IF(AD$2=1,1,IF(Prj_Inflation=1,POWER(1+OFFSET(AD98,0,-1),Параметры!AD$36/360),1))</f>
        <v>1.0056541453874053</v>
      </c>
      <c r="AE102" s="175">
        <f ca="1">IF(AE$2=1,1,IF(Prj_Inflation=1,POWER(1+OFFSET(AE98,0,-1),Параметры!AE$36/360),1))</f>
        <v>1.0056541453874053</v>
      </c>
      <c r="AF102" s="175">
        <f ca="1">IF(AF$2=1,1,IF(Prj_Inflation=1,POWER(1+OFFSET(AF98,0,-1),Параметры!AF$36/360),1))</f>
        <v>1.0056541453874053</v>
      </c>
      <c r="AG102" s="175">
        <f ca="1">IF(AG$2=1,1,IF(Prj_Inflation=1,POWER(1+OFFSET(AG98,0,-1),Параметры!AG$36/360),1))</f>
        <v>1.0056541453874053</v>
      </c>
      <c r="AH102" s="175">
        <f ca="1">IF(AH$2=1,1,IF(Prj_Inflation=1,POWER(1+OFFSET(AH98,0,-1),Параметры!AH$36/360),1))</f>
        <v>1.0056541453874053</v>
      </c>
      <c r="AI102" s="175">
        <f ca="1">IF(AI$2=1,1,IF(Prj_Inflation=1,POWER(1+OFFSET(AI98,0,-1),Параметры!AI$36/360),1))</f>
        <v>1.0056541453874053</v>
      </c>
      <c r="AJ102" s="175">
        <f ca="1">IF(AJ$2=1,1,IF(Prj_Inflation=1,POWER(1+OFFSET(AJ98,0,-1),Параметры!AJ$36/360),1))</f>
        <v>1.0056541453874053</v>
      </c>
      <c r="AK102" s="175">
        <f ca="1">IF(AK$2=1,1,IF(Prj_Inflation=1,POWER(1+OFFSET(AK98,0,-1),Параметры!AK$36/360),1))</f>
        <v>1.0056541453874053</v>
      </c>
      <c r="AL102" s="175">
        <f ca="1">IF(AL$2=1,1,IF(Prj_Inflation=1,POWER(1+OFFSET(AL98,0,-1),Параметры!AL$36/360),1))</f>
        <v>1.0056541453874053</v>
      </c>
      <c r="AM102" s="175">
        <f ca="1">IF(AM$2=1,1,IF(Prj_Inflation=1,POWER(1+OFFSET(AM98,0,-1),Параметры!AM$36/360),1))</f>
        <v>1.0056541453874053</v>
      </c>
      <c r="AN102" s="175">
        <f ca="1">IF(AN$2=1,1,IF(Prj_Inflation=1,POWER(1+OFFSET(AN98,0,-1),Параметры!AN$36/360),1))</f>
        <v>1.0056541453874053</v>
      </c>
      <c r="AO102" s="175">
        <f ca="1">IF(AO$2=1,1,IF(Prj_Inflation=1,POWER(1+OFFSET(AO98,0,-1),Параметры!AO$36/360),1))</f>
        <v>1.0056541453874053</v>
      </c>
      <c r="AP102" s="175">
        <f ca="1">IF(AP$2=1,1,IF(Prj_Inflation=1,POWER(1+OFFSET(AP98,0,-1),Параметры!AP$36/360),1))</f>
        <v>1.0056541453874053</v>
      </c>
      <c r="AQ102" s="175">
        <f ca="1">IF(AQ$2=1,1,IF(Prj_Inflation=1,POWER(1+OFFSET(AQ98,0,-1),Параметры!AQ$36/360),1))</f>
        <v>1.0056541453874053</v>
      </c>
      <c r="AR102" s="175">
        <f ca="1">IF(AR$2=1,1,IF(Prj_Inflation=1,POWER(1+OFFSET(AR98,0,-1),Параметры!AR$36/360),1))</f>
        <v>1.0056541453874053</v>
      </c>
      <c r="AS102" s="175">
        <f ca="1">IF(AS$2=1,1,IF(Prj_Inflation=1,POWER(1+OFFSET(AS98,0,-1),Параметры!AS$36/360),1))</f>
        <v>1.0056541453874053</v>
      </c>
      <c r="AT102" s="175">
        <f ca="1">IF(AT$2=1,1,IF(Prj_Inflation=1,POWER(1+OFFSET(AT98,0,-1),Параметры!AT$36/360),1))</f>
        <v>1.0056541453874053</v>
      </c>
      <c r="AU102" s="175">
        <f ca="1">IF(AU$2=1,1,IF(Prj_Inflation=1,POWER(1+OFFSET(AU98,0,-1),Параметры!AU$36/360),1))</f>
        <v>1.0056541453874053</v>
      </c>
      <c r="AV102" s="175">
        <f ca="1">IF(AV$2=1,1,IF(Prj_Inflation=1,POWER(1+OFFSET(AV98,0,-1),Параметры!AV$36/360),1))</f>
        <v>1.0056541453874053</v>
      </c>
      <c r="AW102" s="175">
        <f ca="1">IF(AW$2=1,1,IF(Prj_Inflation=1,POWER(1+OFFSET(AW98,0,-1),Параметры!AW$36/360),1))</f>
        <v>1.0056541453874053</v>
      </c>
      <c r="AX102" s="175">
        <f ca="1">IF(AX$2=1,1,IF(Prj_Inflation=1,POWER(1+OFFSET(AX98,0,-1),Параметры!AX$36/360),1))</f>
        <v>1.0056541453874053</v>
      </c>
      <c r="AY102" s="175">
        <f ca="1">IF(AY$2=1,1,IF(Prj_Inflation=1,POWER(1+OFFSET(AY98,0,-1),Параметры!AY$36/360),1))</f>
        <v>1.0056541453874053</v>
      </c>
      <c r="AZ102" s="175">
        <f ca="1">IF(AZ$2=1,1,IF(Prj_Inflation=1,POWER(1+OFFSET(AZ98,0,-1),Параметры!AZ$36/360),1))</f>
        <v>1.0056541453874053</v>
      </c>
      <c r="BA102" s="175">
        <f ca="1">IF(BA$2=1,1,IF(Prj_Inflation=1,POWER(1+OFFSET(BA98,0,-1),Параметры!BA$36/360),1))</f>
        <v>1.0056541453874053</v>
      </c>
      <c r="BB102" s="175">
        <f ca="1">IF(BB$2=1,1,IF(Prj_Inflation=1,POWER(1+OFFSET(BB98,0,-1),Параметры!BB$36/360),1))</f>
        <v>1.0056541453874053</v>
      </c>
      <c r="BC102" s="175">
        <f ca="1">IF(BC$2=1,1,IF(Prj_Inflation=1,POWER(1+OFFSET(BC98,0,-1),Параметры!BC$36/360),1))</f>
        <v>1.0056541453874053</v>
      </c>
      <c r="BD102" s="175">
        <f ca="1">IF(BD$2=1,1,IF(Prj_Inflation=1,POWER(1+OFFSET(BD98,0,-1),Параметры!BD$36/360),1))</f>
        <v>1.0056541453874053</v>
      </c>
      <c r="BE102" s="175">
        <f ca="1">IF(BE$2=1,1,IF(Prj_Inflation=1,POWER(1+OFFSET(BE98,0,-1),Параметры!BE$36/360),1))</f>
        <v>1.0056541453874053</v>
      </c>
      <c r="BF102" s="175">
        <f ca="1">IF(BF$2=1,1,IF(Prj_Inflation=1,POWER(1+OFFSET(BF98,0,-1),Параметры!BF$36/360),1))</f>
        <v>1.0056541453874053</v>
      </c>
      <c r="BG102" s="175">
        <f ca="1">IF(BG$2=1,1,IF(Prj_Inflation=1,POWER(1+OFFSET(BG98,0,-1),Параметры!BG$36/360),1))</f>
        <v>1.0056541453874053</v>
      </c>
      <c r="BH102" s="175">
        <f ca="1">IF(BH$2=1,1,IF(Prj_Inflation=1,POWER(1+OFFSET(BH98,0,-1),Параметры!BH$36/360),1))</f>
        <v>1.0056541453874053</v>
      </c>
      <c r="BI102" s="175">
        <f ca="1">IF(BI$2=1,1,IF(Prj_Inflation=1,POWER(1+OFFSET(BI98,0,-1),Параметры!BI$36/360),1))</f>
        <v>1.0056541453874053</v>
      </c>
      <c r="BJ102" s="175">
        <f ca="1">IF(BJ$2=1,1,IF(Prj_Inflation=1,POWER(1+OFFSET(BJ98,0,-1),Параметры!BJ$36/360),1))</f>
        <v>1.0056541453874053</v>
      </c>
      <c r="BK102" s="175">
        <f ca="1">IF(BK$2=1,1,IF(Prj_Inflation=1,POWER(1+OFFSET(BK98,0,-1),Параметры!BK$36/360),1))</f>
        <v>1.0056541453874053</v>
      </c>
      <c r="BL102" s="175">
        <f ca="1">IF(BL$2=1,1,IF(Prj_Inflation=1,POWER(1+OFFSET(BL98,0,-1),Параметры!BL$36/360),1))</f>
        <v>1.0056541453874053</v>
      </c>
      <c r="BM102" s="175">
        <f ca="1">IF(BM$2=1,1,IF(Prj_Inflation=1,POWER(1+OFFSET(BM98,0,-1),Параметры!BM$36/360),1))</f>
        <v>1.0056541453874053</v>
      </c>
      <c r="BN102" s="175">
        <f ca="1">IF(BN$2=1,1,IF(Prj_Inflation=1,POWER(1+OFFSET(BN98,0,-1),Параметры!BN$36/360),1))</f>
        <v>1.0056541453874053</v>
      </c>
      <c r="BO102" s="175">
        <f ca="1">IF(BO$2=1,1,IF(Prj_Inflation=1,POWER(1+OFFSET(BO98,0,-1),Параметры!BO$36/360),1))</f>
        <v>1.0056541453874053</v>
      </c>
      <c r="BP102" s="175">
        <f ca="1">IF(BP$2=1,1,IF(Prj_Inflation=1,POWER(1+OFFSET(BP98,0,-1),Параметры!BP$36/360),1))</f>
        <v>1.0056541453874053</v>
      </c>
      <c r="BQ102" s="175">
        <f ca="1">IF(BQ$2=1,1,IF(Prj_Inflation=1,POWER(1+OFFSET(BQ98,0,-1),Параметры!BQ$36/360),1))</f>
        <v>1.0056541453874053</v>
      </c>
      <c r="BR102" s="175">
        <f ca="1">IF(BR$2=1,1,IF(Prj_Inflation=1,POWER(1+OFFSET(BR98,0,-1),Параметры!BR$36/360),1))</f>
        <v>1.0056541453874053</v>
      </c>
      <c r="BS102" s="175">
        <f ca="1">IF(BS$2=1,1,IF(Prj_Inflation=1,POWER(1+OFFSET(BS98,0,-1),Параметры!BS$36/360),1))</f>
        <v>1.0056541453874053</v>
      </c>
      <c r="BT102" s="175">
        <f ca="1">IF(BT$2=1,1,IF(Prj_Inflation=1,POWER(1+OFFSET(BT98,0,-1),Параметры!BT$36/360),1))</f>
        <v>1.0056541453874053</v>
      </c>
      <c r="BU102" s="175">
        <f ca="1">IF(BU$2=1,1,IF(Prj_Inflation=1,POWER(1+OFFSET(BU98,0,-1),Параметры!BU$36/360),1))</f>
        <v>1.0056541453874053</v>
      </c>
      <c r="BV102" s="175">
        <f ca="1">IF(BV$2=1,1,IF(Prj_Inflation=1,POWER(1+OFFSET(BV98,0,-1),Параметры!BV$36/360),1))</f>
        <v>1.0056541453874053</v>
      </c>
      <c r="BW102" s="175">
        <f ca="1">IF(BW$2=1,1,IF(Prj_Inflation=1,POWER(1+OFFSET(BW98,0,-1),Параметры!BW$36/360),1))</f>
        <v>1.0056541453874053</v>
      </c>
      <c r="BX102" s="175">
        <f ca="1">IF(BX$2=1,1,IF(Prj_Inflation=1,POWER(1+OFFSET(BX98,0,-1),Параметры!BX$36/360),1))</f>
        <v>1.0056541453874053</v>
      </c>
      <c r="BY102" s="175">
        <f ca="1">IF(BY$2=1,1,IF(Prj_Inflation=1,POWER(1+OFFSET(BY98,0,-1),Параметры!BY$36/360),1))</f>
        <v>1.0056541453874053</v>
      </c>
      <c r="BZ102" s="175">
        <f ca="1">IF(BZ$2=1,1,IF(Prj_Inflation=1,POWER(1+OFFSET(BZ98,0,-1),Параметры!BZ$36/360),1))</f>
        <v>1.0056541453874053</v>
      </c>
      <c r="CA102" s="175">
        <f ca="1">IF(CA$2=1,1,IF(Prj_Inflation=1,POWER(1+OFFSET(CA98,0,-1),Параметры!CA$36/360),1))</f>
        <v>1.0056541453874053</v>
      </c>
      <c r="CB102" s="175">
        <f ca="1">IF(CB$2=1,1,IF(Prj_Inflation=1,POWER(1+OFFSET(CB98,0,-1),Параметры!CB$36/360),1))</f>
        <v>1.0056541453874053</v>
      </c>
      <c r="CC102" s="175">
        <f ca="1">IF(CC$2=1,1,IF(Prj_Inflation=1,POWER(1+OFFSET(CC98,0,-1),Параметры!CC$36/360),1))</f>
        <v>1.0056541453874053</v>
      </c>
      <c r="CD102" s="175">
        <f ca="1">IF(CD$2=1,1,IF(Prj_Inflation=1,POWER(1+OFFSET(CD98,0,-1),Параметры!CD$36/360),1))</f>
        <v>1.0056541453874053</v>
      </c>
      <c r="CE102" s="175">
        <f ca="1">IF(CE$2=1,1,IF(Prj_Inflation=1,POWER(1+OFFSET(CE98,0,-1),Параметры!CE$36/360),1))</f>
        <v>1.0056541453874053</v>
      </c>
      <c r="CF102" s="175">
        <f ca="1">IF(CF$2=1,1,IF(Prj_Inflation=1,POWER(1+OFFSET(CF98,0,-1),Параметры!CF$36/360),1))</f>
        <v>1.0056541453874053</v>
      </c>
      <c r="CG102" s="175">
        <f ca="1">IF(CG$2=1,1,IF(Prj_Inflation=1,POWER(1+OFFSET(CG98,0,-1),Параметры!CG$36/360),1))</f>
        <v>1.0056541453874053</v>
      </c>
      <c r="CH102" s="175">
        <f ca="1">IF(CH$2=1,1,IF(Prj_Inflation=1,POWER(1+OFFSET(CH98,0,-1),Параметры!CH$36/360),1))</f>
        <v>1.0056541453874053</v>
      </c>
      <c r="CI102" s="175">
        <f ca="1">IF(CI$2=1,1,IF(Prj_Inflation=1,POWER(1+OFFSET(CI98,0,-1),Параметры!CI$36/360),1))</f>
        <v>1.0056541453874053</v>
      </c>
      <c r="CJ102" s="175">
        <f ca="1">IF(CJ$2=1,1,IF(Prj_Inflation=1,POWER(1+OFFSET(CJ98,0,-1),Параметры!CJ$36/360),1))</f>
        <v>1.0056541453874053</v>
      </c>
      <c r="CK102" s="175">
        <f ca="1">IF(CK$2=1,1,IF(Prj_Inflation=1,POWER(1+OFFSET(CK98,0,-1),Параметры!CK$36/360),1))</f>
        <v>1.0056541453874053</v>
      </c>
      <c r="CL102" s="175">
        <f ca="1">IF(CL$2=1,1,IF(Prj_Inflation=1,POWER(1+OFFSET(CL98,0,-1),Параметры!CL$36/360),1))</f>
        <v>1.0056541453874053</v>
      </c>
      <c r="CM102" s="175">
        <f ca="1">IF(CM$2=1,1,IF(Prj_Inflation=1,POWER(1+OFFSET(CM98,0,-1),Параметры!CM$36/360),1))</f>
        <v>1.0056541453874053</v>
      </c>
      <c r="CN102" s="175">
        <f ca="1">IF(CN$2=1,1,IF(Prj_Inflation=1,POWER(1+OFFSET(CN98,0,-1),Параметры!CN$36/360),1))</f>
        <v>1.0056541453874053</v>
      </c>
      <c r="CO102" s="175">
        <f ca="1">IF(CO$2=1,1,IF(Prj_Inflation=1,POWER(1+OFFSET(CO98,0,-1),Параметры!CO$36/360),1))</f>
        <v>1.0056541453874053</v>
      </c>
      <c r="CP102" s="175">
        <f ca="1">IF(CP$2=1,1,IF(Prj_Inflation=1,POWER(1+OFFSET(CP98,0,-1),Параметры!CP$36/360),1))</f>
        <v>1.0056541453874053</v>
      </c>
      <c r="CQ102" s="175">
        <f ca="1">IF(CQ$2=1,1,IF(Prj_Inflation=1,POWER(1+OFFSET(CQ98,0,-1),Параметры!CQ$36/360),1))</f>
        <v>1.0056541453874053</v>
      </c>
      <c r="CR102" s="175">
        <f ca="1">IF(CR$2=1,1,IF(Prj_Inflation=1,POWER(1+OFFSET(CR98,0,-1),Параметры!CR$36/360),1))</f>
        <v>1.0056541453874053</v>
      </c>
      <c r="CS102" s="175">
        <f ca="1">IF(CS$2=1,1,IF(Prj_Inflation=1,POWER(1+OFFSET(CS98,0,-1),Параметры!CS$36/360),1))</f>
        <v>1.0056541453874053</v>
      </c>
      <c r="CT102" s="175">
        <f ca="1">IF(CT$2=1,1,IF(Prj_Inflation=1,POWER(1+OFFSET(CT98,0,-1),Параметры!CT$36/360),1))</f>
        <v>1.0056541453874053</v>
      </c>
      <c r="CU102" s="175">
        <f ca="1">IF(CU$2=1,1,IF(Prj_Inflation=1,POWER(1+OFFSET(CU98,0,-1),Параметры!CU$36/360),1))</f>
        <v>1.0056541453874053</v>
      </c>
      <c r="CV102" s="175">
        <f ca="1">IF(CV$2=1,1,IF(Prj_Inflation=1,POWER(1+OFFSET(CV98,0,-1),Параметры!CV$36/360),1))</f>
        <v>1.0056541453874053</v>
      </c>
      <c r="CW102" s="175">
        <f ca="1">IF(CW$2=1,1,IF(Prj_Inflation=1,POWER(1+OFFSET(CW98,0,-1),Параметры!CW$36/360),1))</f>
        <v>1.0056541453874053</v>
      </c>
      <c r="CX102" s="175">
        <f ca="1">IF(CX$2=1,1,IF(Prj_Inflation=1,POWER(1+OFFSET(CX98,0,-1),Параметры!CX$36/360),1))</f>
        <v>1.0056541453874053</v>
      </c>
      <c r="CY102" s="175">
        <f ca="1">IF(CY$2=1,1,IF(Prj_Inflation=1,POWER(1+OFFSET(CY98,0,-1),Параметры!CY$36/360),1))</f>
        <v>1.0056541453874053</v>
      </c>
      <c r="CZ102" s="175">
        <f ca="1">IF(CZ$2=1,1,IF(Prj_Inflation=1,POWER(1+OFFSET(CZ98,0,-1),Параметры!CZ$36/360),1))</f>
        <v>1.0056541453874053</v>
      </c>
      <c r="DA102" s="175">
        <f ca="1">IF(DA$2=1,1,IF(Prj_Inflation=1,POWER(1+OFFSET(DA98,0,-1),Параметры!DA$36/360),1))</f>
        <v>1.0056541453874053</v>
      </c>
      <c r="DB102" s="175">
        <f ca="1">IF(DB$2=1,1,IF(Prj_Inflation=1,POWER(1+OFFSET(DB98,0,-1),Параметры!DB$36/360),1))</f>
        <v>1.0056541453874053</v>
      </c>
      <c r="DC102" s="175">
        <f ca="1">IF(DC$2=1,1,IF(Prj_Inflation=1,POWER(1+OFFSET(DC98,0,-1),Параметры!DC$36/360),1))</f>
        <v>1.0056541453874053</v>
      </c>
      <c r="DD102" s="175">
        <f ca="1">IF(DD$2=1,1,IF(Prj_Inflation=1,POWER(1+OFFSET(DD98,0,-1),Параметры!DD$36/360),1))</f>
        <v>1.0056541453874053</v>
      </c>
      <c r="DE102" s="175">
        <f ca="1">IF(DE$2=1,1,IF(Prj_Inflation=1,POWER(1+OFFSET(DE98,0,-1),Параметры!DE$36/360),1))</f>
        <v>1.0056541453874053</v>
      </c>
      <c r="DF102" s="175">
        <f ca="1">IF(DF$2=1,1,IF(Prj_Inflation=1,POWER(1+OFFSET(DF98,0,-1),Параметры!DF$36/360),1))</f>
        <v>1.0056541453874053</v>
      </c>
      <c r="DG102" s="175">
        <f ca="1">IF(DG$2=1,1,IF(Prj_Inflation=1,POWER(1+OFFSET(DG98,0,-1),Параметры!DG$36/360),1))</f>
        <v>1.0056541453874053</v>
      </c>
      <c r="DH102" s="175">
        <f ca="1">IF(DH$2=1,1,IF(Prj_Inflation=1,POWER(1+OFFSET(DH98,0,-1),Параметры!DH$36/360),1))</f>
        <v>1.0056541453874053</v>
      </c>
      <c r="DI102" s="175">
        <f ca="1">IF(DI$2=1,1,IF(Prj_Inflation=1,POWER(1+OFFSET(DI98,0,-1),Параметры!DI$36/360),1))</f>
        <v>1.0056541453874053</v>
      </c>
      <c r="DJ102" s="175">
        <f ca="1">IF(DJ$2=1,1,IF(Prj_Inflation=1,POWER(1+OFFSET(DJ98,0,-1),Параметры!DJ$36/360),1))</f>
        <v>1.0056541453874053</v>
      </c>
      <c r="DK102" s="175">
        <f ca="1">IF(DK$2=1,1,IF(Prj_Inflation=1,POWER(1+OFFSET(DK98,0,-1),Параметры!DK$36/360),1))</f>
        <v>1.0056541453874053</v>
      </c>
      <c r="DL102" s="175">
        <f ca="1">IF(DL$2=1,1,IF(Prj_Inflation=1,POWER(1+OFFSET(DL98,0,-1),Параметры!DL$36/360),1))</f>
        <v>1.0056541453874053</v>
      </c>
      <c r="DM102" s="175">
        <f ca="1">IF(DM$2=1,1,IF(Prj_Inflation=1,POWER(1+OFFSET(DM98,0,-1),Параметры!DM$36/360),1))</f>
        <v>1.0056541453874053</v>
      </c>
      <c r="DN102" s="175">
        <f ca="1">IF(DN$2=1,1,IF(Prj_Inflation=1,POWER(1+OFFSET(DN98,0,-1),Параметры!DN$36/360),1))</f>
        <v>1.0056541453874053</v>
      </c>
      <c r="DO102" s="175">
        <f ca="1">IF(DO$2=1,1,IF(Prj_Inflation=1,POWER(1+OFFSET(DO98,0,-1),Параметры!DO$36/360),1))</f>
        <v>1.0056541453874053</v>
      </c>
      <c r="DP102" s="175">
        <f ca="1">IF(DP$2=1,1,IF(Prj_Inflation=1,POWER(1+OFFSET(DP98,0,-1),Параметры!DP$36/360),1))</f>
        <v>1.0056541453874053</v>
      </c>
      <c r="DQ102" s="175">
        <f ca="1">IF(DQ$2=1,1,IF(Prj_Inflation=1,POWER(1+OFFSET(DQ98,0,-1),Параметры!DQ$36/360),1))</f>
        <v>1.0056541453874053</v>
      </c>
      <c r="DR102" s="175">
        <f ca="1">IF(DR$2=1,1,IF(Prj_Inflation=1,POWER(1+OFFSET(DR98,0,-1),Параметры!DR$36/360),1))</f>
        <v>1.0056541453874053</v>
      </c>
      <c r="DS102" s="175">
        <f ca="1">IF(DS$2=1,1,IF(Prj_Inflation=1,POWER(1+OFFSET(DS98,0,-1),Параметры!DS$36/360),1))</f>
        <v>1.0056541453874053</v>
      </c>
      <c r="DT102" s="175">
        <f ca="1">IF(DT$2=1,1,IF(Prj_Inflation=1,POWER(1+OFFSET(DT98,0,-1),Параметры!DT$36/360),1))</f>
        <v>1.0056541453874053</v>
      </c>
      <c r="DU102" s="175">
        <f ca="1">IF(DU$2=1,1,IF(Prj_Inflation=1,POWER(1+OFFSET(DU98,0,-1),Параметры!DU$36/360),1))</f>
        <v>1.0056541453874053</v>
      </c>
      <c r="DV102" s="175">
        <f ca="1">IF(DV$2=1,1,IF(Prj_Inflation=1,POWER(1+OFFSET(DV98,0,-1),Параметры!DV$36/360),1))</f>
        <v>1.0056541453874053</v>
      </c>
      <c r="DW102" s="175"/>
      <c r="DX102" s="170"/>
    </row>
    <row r="103" spans="1:128" hidden="1" outlineLevel="1" x14ac:dyDescent="0.2">
      <c r="A103" s="168" t="str">
        <f ca="1">Language!A$1476</f>
        <v>индексировать в начале года</v>
      </c>
      <c r="B103" s="306">
        <v>0</v>
      </c>
      <c r="C103" s="147" t="str">
        <f ca="1">IF(B103=1,Language!$A$1465,Language!$A$1466)</f>
        <v>Нет</v>
      </c>
      <c r="D103" s="158"/>
      <c r="F103" s="6" t="s">
        <v>3328</v>
      </c>
      <c r="G103" s="176" t="str">
        <f ca="1">IF(Prj_Inflation=1,IF($B103=1,IF(G$2=1,1,IF(Параметры!G$35=1,1+OFFSET(G98,0,-1),1)),"-"),1)</f>
        <v>-</v>
      </c>
      <c r="H103" s="176" t="str">
        <f ca="1">IF(Prj_Inflation=1,IF($B103=1,IF(H$2=1,1,IF(Параметры!H$35=1,1+OFFSET(H98,0,-1),1)),"-"),1)</f>
        <v>-</v>
      </c>
      <c r="I103" s="176" t="str">
        <f ca="1">IF(Prj_Inflation=1,IF($B103=1,IF(I$2=1,1,IF(Параметры!I$35=1,1+OFFSET(I98,0,-1),1)),"-"),1)</f>
        <v>-</v>
      </c>
      <c r="J103" s="176" t="str">
        <f ca="1">IF(Prj_Inflation=1,IF($B103=1,IF(J$2=1,1,IF(Параметры!J$35=1,1+OFFSET(J98,0,-1),1)),"-"),1)</f>
        <v>-</v>
      </c>
      <c r="K103" s="176" t="str">
        <f ca="1">IF(Prj_Inflation=1,IF($B103=1,IF(K$2=1,1,IF(Параметры!K$35=1,1+OFFSET(K98,0,-1),1)),"-"),1)</f>
        <v>-</v>
      </c>
      <c r="L103" s="176" t="str">
        <f ca="1">IF(Prj_Inflation=1,IF($B103=1,IF(L$2=1,1,IF(Параметры!L$35=1,1+OFFSET(L98,0,-1),1)),"-"),1)</f>
        <v>-</v>
      </c>
      <c r="M103" s="176" t="str">
        <f ca="1">IF(Prj_Inflation=1,IF($B103=1,IF(M$2=1,1,IF(Параметры!M$35=1,1+OFFSET(M98,0,-1),1)),"-"),1)</f>
        <v>-</v>
      </c>
      <c r="N103" s="176" t="str">
        <f ca="1">IF(Prj_Inflation=1,IF($B103=1,IF(N$2=1,1,IF(Параметры!N$35=1,1+OFFSET(N98,0,-1),1)),"-"),1)</f>
        <v>-</v>
      </c>
      <c r="O103" s="176" t="str">
        <f ca="1">IF(Prj_Inflation=1,IF($B103=1,IF(O$2=1,1,IF(Параметры!O$35=1,1+OFFSET(O98,0,-1),1)),"-"),1)</f>
        <v>-</v>
      </c>
      <c r="P103" s="176" t="str">
        <f ca="1">IF(Prj_Inflation=1,IF($B103=1,IF(P$2=1,1,IF(Параметры!P$35=1,1+OFFSET(P98,0,-1),1)),"-"),1)</f>
        <v>-</v>
      </c>
      <c r="Q103" s="176" t="str">
        <f ca="1">IF(Prj_Inflation=1,IF($B103=1,IF(Q$2=1,1,IF(Параметры!Q$35=1,1+OFFSET(Q98,0,-1),1)),"-"),1)</f>
        <v>-</v>
      </c>
      <c r="R103" s="176" t="str">
        <f ca="1">IF(Prj_Inflation=1,IF($B103=1,IF(R$2=1,1,IF(Параметры!R$35=1,1+OFFSET(R98,0,-1),1)),"-"),1)</f>
        <v>-</v>
      </c>
      <c r="S103" s="176" t="str">
        <f ca="1">IF(Prj_Inflation=1,IF($B103=1,IF(S$2=1,1,IF(Параметры!S$35=1,1+OFFSET(S98,0,-1),1)),"-"),1)</f>
        <v>-</v>
      </c>
      <c r="T103" s="176" t="str">
        <f ca="1">IF(Prj_Inflation=1,IF($B103=1,IF(T$2=1,1,IF(Параметры!T$35=1,1+OFFSET(T98,0,-1),1)),"-"),1)</f>
        <v>-</v>
      </c>
      <c r="U103" s="176" t="str">
        <f ca="1">IF(Prj_Inflation=1,IF($B103=1,IF(U$2=1,1,IF(Параметры!U$35=1,1+OFFSET(U98,0,-1),1)),"-"),1)</f>
        <v>-</v>
      </c>
      <c r="V103" s="176" t="str">
        <f ca="1">IF(Prj_Inflation=1,IF($B103=1,IF(V$2=1,1,IF(Параметры!V$35=1,1+OFFSET(V98,0,-1),1)),"-"),1)</f>
        <v>-</v>
      </c>
      <c r="W103" s="176" t="str">
        <f ca="1">IF(Prj_Inflation=1,IF($B103=1,IF(W$2=1,1,IF(Параметры!W$35=1,1+OFFSET(W98,0,-1),1)),"-"),1)</f>
        <v>-</v>
      </c>
      <c r="X103" s="176" t="str">
        <f ca="1">IF(Prj_Inflation=1,IF($B103=1,IF(X$2=1,1,IF(Параметры!X$35=1,1+OFFSET(X98,0,-1),1)),"-"),1)</f>
        <v>-</v>
      </c>
      <c r="Y103" s="176" t="str">
        <f ca="1">IF(Prj_Inflation=1,IF($B103=1,IF(Y$2=1,1,IF(Параметры!Y$35=1,1+OFFSET(Y98,0,-1),1)),"-"),1)</f>
        <v>-</v>
      </c>
      <c r="Z103" s="176" t="str">
        <f ca="1">IF(Prj_Inflation=1,IF($B103=1,IF(Z$2=1,1,IF(Параметры!Z$35=1,1+OFFSET(Z98,0,-1),1)),"-"),1)</f>
        <v>-</v>
      </c>
      <c r="AA103" s="176" t="str">
        <f ca="1">IF(Prj_Inflation=1,IF($B103=1,IF(AA$2=1,1,IF(Параметры!AA$35=1,1+OFFSET(AA98,0,-1),1)),"-"),1)</f>
        <v>-</v>
      </c>
      <c r="AB103" s="176" t="str">
        <f ca="1">IF(Prj_Inflation=1,IF($B103=1,IF(AB$2=1,1,IF(Параметры!AB$35=1,1+OFFSET(AB98,0,-1),1)),"-"),1)</f>
        <v>-</v>
      </c>
      <c r="AC103" s="176" t="str">
        <f ca="1">IF(Prj_Inflation=1,IF($B103=1,IF(AC$2=1,1,IF(Параметры!AC$35=1,1+OFFSET(AC98,0,-1),1)),"-"),1)</f>
        <v>-</v>
      </c>
      <c r="AD103" s="176" t="str">
        <f ca="1">IF(Prj_Inflation=1,IF($B103=1,IF(AD$2=1,1,IF(Параметры!AD$35=1,1+OFFSET(AD98,0,-1),1)),"-"),1)</f>
        <v>-</v>
      </c>
      <c r="AE103" s="176" t="str">
        <f ca="1">IF(Prj_Inflation=1,IF($B103=1,IF(AE$2=1,1,IF(Параметры!AE$35=1,1+OFFSET(AE98,0,-1),1)),"-"),1)</f>
        <v>-</v>
      </c>
      <c r="AF103" s="176" t="str">
        <f ca="1">IF(Prj_Inflation=1,IF($B103=1,IF(AF$2=1,1,IF(Параметры!AF$35=1,1+OFFSET(AF98,0,-1),1)),"-"),1)</f>
        <v>-</v>
      </c>
      <c r="AG103" s="176" t="str">
        <f ca="1">IF(Prj_Inflation=1,IF($B103=1,IF(AG$2=1,1,IF(Параметры!AG$35=1,1+OFFSET(AG98,0,-1),1)),"-"),1)</f>
        <v>-</v>
      </c>
      <c r="AH103" s="176" t="str">
        <f ca="1">IF(Prj_Inflation=1,IF($B103=1,IF(AH$2=1,1,IF(Параметры!AH$35=1,1+OFFSET(AH98,0,-1),1)),"-"),1)</f>
        <v>-</v>
      </c>
      <c r="AI103" s="176" t="str">
        <f ca="1">IF(Prj_Inflation=1,IF($B103=1,IF(AI$2=1,1,IF(Параметры!AI$35=1,1+OFFSET(AI98,0,-1),1)),"-"),1)</f>
        <v>-</v>
      </c>
      <c r="AJ103" s="176" t="str">
        <f ca="1">IF(Prj_Inflation=1,IF($B103=1,IF(AJ$2=1,1,IF(Параметры!AJ$35=1,1+OFFSET(AJ98,0,-1),1)),"-"),1)</f>
        <v>-</v>
      </c>
      <c r="AK103" s="176" t="str">
        <f ca="1">IF(Prj_Inflation=1,IF($B103=1,IF(AK$2=1,1,IF(Параметры!AK$35=1,1+OFFSET(AK98,0,-1),1)),"-"),1)</f>
        <v>-</v>
      </c>
      <c r="AL103" s="176" t="str">
        <f ca="1">IF(Prj_Inflation=1,IF($B103=1,IF(AL$2=1,1,IF(Параметры!AL$35=1,1+OFFSET(AL98,0,-1),1)),"-"),1)</f>
        <v>-</v>
      </c>
      <c r="AM103" s="176" t="str">
        <f ca="1">IF(Prj_Inflation=1,IF($B103=1,IF(AM$2=1,1,IF(Параметры!AM$35=1,1+OFFSET(AM98,0,-1),1)),"-"),1)</f>
        <v>-</v>
      </c>
      <c r="AN103" s="176" t="str">
        <f ca="1">IF(Prj_Inflation=1,IF($B103=1,IF(AN$2=1,1,IF(Параметры!AN$35=1,1+OFFSET(AN98,0,-1),1)),"-"),1)</f>
        <v>-</v>
      </c>
      <c r="AO103" s="176" t="str">
        <f ca="1">IF(Prj_Inflation=1,IF($B103=1,IF(AO$2=1,1,IF(Параметры!AO$35=1,1+OFFSET(AO98,0,-1),1)),"-"),1)</f>
        <v>-</v>
      </c>
      <c r="AP103" s="176" t="str">
        <f ca="1">IF(Prj_Inflation=1,IF($B103=1,IF(AP$2=1,1,IF(Параметры!AP$35=1,1+OFFSET(AP98,0,-1),1)),"-"),1)</f>
        <v>-</v>
      </c>
      <c r="AQ103" s="176" t="str">
        <f ca="1">IF(Prj_Inflation=1,IF($B103=1,IF(AQ$2=1,1,IF(Параметры!AQ$35=1,1+OFFSET(AQ98,0,-1),1)),"-"),1)</f>
        <v>-</v>
      </c>
      <c r="AR103" s="176" t="str">
        <f ca="1">IF(Prj_Inflation=1,IF($B103=1,IF(AR$2=1,1,IF(Параметры!AR$35=1,1+OFFSET(AR98,0,-1),1)),"-"),1)</f>
        <v>-</v>
      </c>
      <c r="AS103" s="176" t="str">
        <f ca="1">IF(Prj_Inflation=1,IF($B103=1,IF(AS$2=1,1,IF(Параметры!AS$35=1,1+OFFSET(AS98,0,-1),1)),"-"),1)</f>
        <v>-</v>
      </c>
      <c r="AT103" s="176" t="str">
        <f ca="1">IF(Prj_Inflation=1,IF($B103=1,IF(AT$2=1,1,IF(Параметры!AT$35=1,1+OFFSET(AT98,0,-1),1)),"-"),1)</f>
        <v>-</v>
      </c>
      <c r="AU103" s="176" t="str">
        <f ca="1">IF(Prj_Inflation=1,IF($B103=1,IF(AU$2=1,1,IF(Параметры!AU$35=1,1+OFFSET(AU98,0,-1),1)),"-"),1)</f>
        <v>-</v>
      </c>
      <c r="AV103" s="176" t="str">
        <f ca="1">IF(Prj_Inflation=1,IF($B103=1,IF(AV$2=1,1,IF(Параметры!AV$35=1,1+OFFSET(AV98,0,-1),1)),"-"),1)</f>
        <v>-</v>
      </c>
      <c r="AW103" s="176" t="str">
        <f ca="1">IF(Prj_Inflation=1,IF($B103=1,IF(AW$2=1,1,IF(Параметры!AW$35=1,1+OFFSET(AW98,0,-1),1)),"-"),1)</f>
        <v>-</v>
      </c>
      <c r="AX103" s="176" t="str">
        <f ca="1">IF(Prj_Inflation=1,IF($B103=1,IF(AX$2=1,1,IF(Параметры!AX$35=1,1+OFFSET(AX98,0,-1),1)),"-"),1)</f>
        <v>-</v>
      </c>
      <c r="AY103" s="176" t="str">
        <f ca="1">IF(Prj_Inflation=1,IF($B103=1,IF(AY$2=1,1,IF(Параметры!AY$35=1,1+OFFSET(AY98,0,-1),1)),"-"),1)</f>
        <v>-</v>
      </c>
      <c r="AZ103" s="176" t="str">
        <f ca="1">IF(Prj_Inflation=1,IF($B103=1,IF(AZ$2=1,1,IF(Параметры!AZ$35=1,1+OFFSET(AZ98,0,-1),1)),"-"),1)</f>
        <v>-</v>
      </c>
      <c r="BA103" s="176" t="str">
        <f ca="1">IF(Prj_Inflation=1,IF($B103=1,IF(BA$2=1,1,IF(Параметры!BA$35=1,1+OFFSET(BA98,0,-1),1)),"-"),1)</f>
        <v>-</v>
      </c>
      <c r="BB103" s="176" t="str">
        <f ca="1">IF(Prj_Inflation=1,IF($B103=1,IF(BB$2=1,1,IF(Параметры!BB$35=1,1+OFFSET(BB98,0,-1),1)),"-"),1)</f>
        <v>-</v>
      </c>
      <c r="BC103" s="176" t="str">
        <f ca="1">IF(Prj_Inflation=1,IF($B103=1,IF(BC$2=1,1,IF(Параметры!BC$35=1,1+OFFSET(BC98,0,-1),1)),"-"),1)</f>
        <v>-</v>
      </c>
      <c r="BD103" s="176" t="str">
        <f ca="1">IF(Prj_Inflation=1,IF($B103=1,IF(BD$2=1,1,IF(Параметры!BD$35=1,1+OFFSET(BD98,0,-1),1)),"-"),1)</f>
        <v>-</v>
      </c>
      <c r="BE103" s="176" t="str">
        <f ca="1">IF(Prj_Inflation=1,IF($B103=1,IF(BE$2=1,1,IF(Параметры!BE$35=1,1+OFFSET(BE98,0,-1),1)),"-"),1)</f>
        <v>-</v>
      </c>
      <c r="BF103" s="176" t="str">
        <f ca="1">IF(Prj_Inflation=1,IF($B103=1,IF(BF$2=1,1,IF(Параметры!BF$35=1,1+OFFSET(BF98,0,-1),1)),"-"),1)</f>
        <v>-</v>
      </c>
      <c r="BG103" s="176" t="str">
        <f ca="1">IF(Prj_Inflation=1,IF($B103=1,IF(BG$2=1,1,IF(Параметры!BG$35=1,1+OFFSET(BG98,0,-1),1)),"-"),1)</f>
        <v>-</v>
      </c>
      <c r="BH103" s="176" t="str">
        <f ca="1">IF(Prj_Inflation=1,IF($B103=1,IF(BH$2=1,1,IF(Параметры!BH$35=1,1+OFFSET(BH98,0,-1),1)),"-"),1)</f>
        <v>-</v>
      </c>
      <c r="BI103" s="176" t="str">
        <f ca="1">IF(Prj_Inflation=1,IF($B103=1,IF(BI$2=1,1,IF(Параметры!BI$35=1,1+OFFSET(BI98,0,-1),1)),"-"),1)</f>
        <v>-</v>
      </c>
      <c r="BJ103" s="176" t="str">
        <f ca="1">IF(Prj_Inflation=1,IF($B103=1,IF(BJ$2=1,1,IF(Параметры!BJ$35=1,1+OFFSET(BJ98,0,-1),1)),"-"),1)</f>
        <v>-</v>
      </c>
      <c r="BK103" s="176" t="str">
        <f ca="1">IF(Prj_Inflation=1,IF($B103=1,IF(BK$2=1,1,IF(Параметры!BK$35=1,1+OFFSET(BK98,0,-1),1)),"-"),1)</f>
        <v>-</v>
      </c>
      <c r="BL103" s="176" t="str">
        <f ca="1">IF(Prj_Inflation=1,IF($B103=1,IF(BL$2=1,1,IF(Параметры!BL$35=1,1+OFFSET(BL98,0,-1),1)),"-"),1)</f>
        <v>-</v>
      </c>
      <c r="BM103" s="176" t="str">
        <f ca="1">IF(Prj_Inflation=1,IF($B103=1,IF(BM$2=1,1,IF(Параметры!BM$35=1,1+OFFSET(BM98,0,-1),1)),"-"),1)</f>
        <v>-</v>
      </c>
      <c r="BN103" s="176" t="str">
        <f ca="1">IF(Prj_Inflation=1,IF($B103=1,IF(BN$2=1,1,IF(Параметры!BN$35=1,1+OFFSET(BN98,0,-1),1)),"-"),1)</f>
        <v>-</v>
      </c>
      <c r="BO103" s="176" t="str">
        <f ca="1">IF(Prj_Inflation=1,IF($B103=1,IF(BO$2=1,1,IF(Параметры!BO$35=1,1+OFFSET(BO98,0,-1),1)),"-"),1)</f>
        <v>-</v>
      </c>
      <c r="BP103" s="176" t="str">
        <f ca="1">IF(Prj_Inflation=1,IF($B103=1,IF(BP$2=1,1,IF(Параметры!BP$35=1,1+OFFSET(BP98,0,-1),1)),"-"),1)</f>
        <v>-</v>
      </c>
      <c r="BQ103" s="176" t="str">
        <f ca="1">IF(Prj_Inflation=1,IF($B103=1,IF(BQ$2=1,1,IF(Параметры!BQ$35=1,1+OFFSET(BQ98,0,-1),1)),"-"),1)</f>
        <v>-</v>
      </c>
      <c r="BR103" s="176" t="str">
        <f ca="1">IF(Prj_Inflation=1,IF($B103=1,IF(BR$2=1,1,IF(Параметры!BR$35=1,1+OFFSET(BR98,0,-1),1)),"-"),1)</f>
        <v>-</v>
      </c>
      <c r="BS103" s="176" t="str">
        <f ca="1">IF(Prj_Inflation=1,IF($B103=1,IF(BS$2=1,1,IF(Параметры!BS$35=1,1+OFFSET(BS98,0,-1),1)),"-"),1)</f>
        <v>-</v>
      </c>
      <c r="BT103" s="176" t="str">
        <f ca="1">IF(Prj_Inflation=1,IF($B103=1,IF(BT$2=1,1,IF(Параметры!BT$35=1,1+OFFSET(BT98,0,-1),1)),"-"),1)</f>
        <v>-</v>
      </c>
      <c r="BU103" s="176" t="str">
        <f ca="1">IF(Prj_Inflation=1,IF($B103=1,IF(BU$2=1,1,IF(Параметры!BU$35=1,1+OFFSET(BU98,0,-1),1)),"-"),1)</f>
        <v>-</v>
      </c>
      <c r="BV103" s="176" t="str">
        <f ca="1">IF(Prj_Inflation=1,IF($B103=1,IF(BV$2=1,1,IF(Параметры!BV$35=1,1+OFFSET(BV98,0,-1),1)),"-"),1)</f>
        <v>-</v>
      </c>
      <c r="BW103" s="176" t="str">
        <f ca="1">IF(Prj_Inflation=1,IF($B103=1,IF(BW$2=1,1,IF(Параметры!BW$35=1,1+OFFSET(BW98,0,-1),1)),"-"),1)</f>
        <v>-</v>
      </c>
      <c r="BX103" s="176" t="str">
        <f ca="1">IF(Prj_Inflation=1,IF($B103=1,IF(BX$2=1,1,IF(Параметры!BX$35=1,1+OFFSET(BX98,0,-1),1)),"-"),1)</f>
        <v>-</v>
      </c>
      <c r="BY103" s="176" t="str">
        <f ca="1">IF(Prj_Inflation=1,IF($B103=1,IF(BY$2=1,1,IF(Параметры!BY$35=1,1+OFFSET(BY98,0,-1),1)),"-"),1)</f>
        <v>-</v>
      </c>
      <c r="BZ103" s="176" t="str">
        <f ca="1">IF(Prj_Inflation=1,IF($B103=1,IF(BZ$2=1,1,IF(Параметры!BZ$35=1,1+OFFSET(BZ98,0,-1),1)),"-"),1)</f>
        <v>-</v>
      </c>
      <c r="CA103" s="176" t="str">
        <f ca="1">IF(Prj_Inflation=1,IF($B103=1,IF(CA$2=1,1,IF(Параметры!CA$35=1,1+OFFSET(CA98,0,-1),1)),"-"),1)</f>
        <v>-</v>
      </c>
      <c r="CB103" s="176" t="str">
        <f ca="1">IF(Prj_Inflation=1,IF($B103=1,IF(CB$2=1,1,IF(Параметры!CB$35=1,1+OFFSET(CB98,0,-1),1)),"-"),1)</f>
        <v>-</v>
      </c>
      <c r="CC103" s="176" t="str">
        <f ca="1">IF(Prj_Inflation=1,IF($B103=1,IF(CC$2=1,1,IF(Параметры!CC$35=1,1+OFFSET(CC98,0,-1),1)),"-"),1)</f>
        <v>-</v>
      </c>
      <c r="CD103" s="176" t="str">
        <f ca="1">IF(Prj_Inflation=1,IF($B103=1,IF(CD$2=1,1,IF(Параметры!CD$35=1,1+OFFSET(CD98,0,-1),1)),"-"),1)</f>
        <v>-</v>
      </c>
      <c r="CE103" s="176" t="str">
        <f ca="1">IF(Prj_Inflation=1,IF($B103=1,IF(CE$2=1,1,IF(Параметры!CE$35=1,1+OFFSET(CE98,0,-1),1)),"-"),1)</f>
        <v>-</v>
      </c>
      <c r="CF103" s="176" t="str">
        <f ca="1">IF(Prj_Inflation=1,IF($B103=1,IF(CF$2=1,1,IF(Параметры!CF$35=1,1+OFFSET(CF98,0,-1),1)),"-"),1)</f>
        <v>-</v>
      </c>
      <c r="CG103" s="176" t="str">
        <f ca="1">IF(Prj_Inflation=1,IF($B103=1,IF(CG$2=1,1,IF(Параметры!CG$35=1,1+OFFSET(CG98,0,-1),1)),"-"),1)</f>
        <v>-</v>
      </c>
      <c r="CH103" s="176" t="str">
        <f ca="1">IF(Prj_Inflation=1,IF($B103=1,IF(CH$2=1,1,IF(Параметры!CH$35=1,1+OFFSET(CH98,0,-1),1)),"-"),1)</f>
        <v>-</v>
      </c>
      <c r="CI103" s="176" t="str">
        <f ca="1">IF(Prj_Inflation=1,IF($B103=1,IF(CI$2=1,1,IF(Параметры!CI$35=1,1+OFFSET(CI98,0,-1),1)),"-"),1)</f>
        <v>-</v>
      </c>
      <c r="CJ103" s="176" t="str">
        <f ca="1">IF(Prj_Inflation=1,IF($B103=1,IF(CJ$2=1,1,IF(Параметры!CJ$35=1,1+OFFSET(CJ98,0,-1),1)),"-"),1)</f>
        <v>-</v>
      </c>
      <c r="CK103" s="176" t="str">
        <f ca="1">IF(Prj_Inflation=1,IF($B103=1,IF(CK$2=1,1,IF(Параметры!CK$35=1,1+OFFSET(CK98,0,-1),1)),"-"),1)</f>
        <v>-</v>
      </c>
      <c r="CL103" s="176" t="str">
        <f ca="1">IF(Prj_Inflation=1,IF($B103=1,IF(CL$2=1,1,IF(Параметры!CL$35=1,1+OFFSET(CL98,0,-1),1)),"-"),1)</f>
        <v>-</v>
      </c>
      <c r="CM103" s="176" t="str">
        <f ca="1">IF(Prj_Inflation=1,IF($B103=1,IF(CM$2=1,1,IF(Параметры!CM$35=1,1+OFFSET(CM98,0,-1),1)),"-"),1)</f>
        <v>-</v>
      </c>
      <c r="CN103" s="176" t="str">
        <f ca="1">IF(Prj_Inflation=1,IF($B103=1,IF(CN$2=1,1,IF(Параметры!CN$35=1,1+OFFSET(CN98,0,-1),1)),"-"),1)</f>
        <v>-</v>
      </c>
      <c r="CO103" s="176" t="str">
        <f ca="1">IF(Prj_Inflation=1,IF($B103=1,IF(CO$2=1,1,IF(Параметры!CO$35=1,1+OFFSET(CO98,0,-1),1)),"-"),1)</f>
        <v>-</v>
      </c>
      <c r="CP103" s="176" t="str">
        <f ca="1">IF(Prj_Inflation=1,IF($B103=1,IF(CP$2=1,1,IF(Параметры!CP$35=1,1+OFFSET(CP98,0,-1),1)),"-"),1)</f>
        <v>-</v>
      </c>
      <c r="CQ103" s="176" t="str">
        <f ca="1">IF(Prj_Inflation=1,IF($B103=1,IF(CQ$2=1,1,IF(Параметры!CQ$35=1,1+OFFSET(CQ98,0,-1),1)),"-"),1)</f>
        <v>-</v>
      </c>
      <c r="CR103" s="176" t="str">
        <f ca="1">IF(Prj_Inflation=1,IF($B103=1,IF(CR$2=1,1,IF(Параметры!CR$35=1,1+OFFSET(CR98,0,-1),1)),"-"),1)</f>
        <v>-</v>
      </c>
      <c r="CS103" s="176" t="str">
        <f ca="1">IF(Prj_Inflation=1,IF($B103=1,IF(CS$2=1,1,IF(Параметры!CS$35=1,1+OFFSET(CS98,0,-1),1)),"-"),1)</f>
        <v>-</v>
      </c>
      <c r="CT103" s="176" t="str">
        <f ca="1">IF(Prj_Inflation=1,IF($B103=1,IF(CT$2=1,1,IF(Параметры!CT$35=1,1+OFFSET(CT98,0,-1),1)),"-"),1)</f>
        <v>-</v>
      </c>
      <c r="CU103" s="176" t="str">
        <f ca="1">IF(Prj_Inflation=1,IF($B103=1,IF(CU$2=1,1,IF(Параметры!CU$35=1,1+OFFSET(CU98,0,-1),1)),"-"),1)</f>
        <v>-</v>
      </c>
      <c r="CV103" s="176" t="str">
        <f ca="1">IF(Prj_Inflation=1,IF($B103=1,IF(CV$2=1,1,IF(Параметры!CV$35=1,1+OFFSET(CV98,0,-1),1)),"-"),1)</f>
        <v>-</v>
      </c>
      <c r="CW103" s="176" t="str">
        <f ca="1">IF(Prj_Inflation=1,IF($B103=1,IF(CW$2=1,1,IF(Параметры!CW$35=1,1+OFFSET(CW98,0,-1),1)),"-"),1)</f>
        <v>-</v>
      </c>
      <c r="CX103" s="176" t="str">
        <f ca="1">IF(Prj_Inflation=1,IF($B103=1,IF(CX$2=1,1,IF(Параметры!CX$35=1,1+OFFSET(CX98,0,-1),1)),"-"),1)</f>
        <v>-</v>
      </c>
      <c r="CY103" s="176" t="str">
        <f ca="1">IF(Prj_Inflation=1,IF($B103=1,IF(CY$2=1,1,IF(Параметры!CY$35=1,1+OFFSET(CY98,0,-1),1)),"-"),1)</f>
        <v>-</v>
      </c>
      <c r="CZ103" s="176" t="str">
        <f ca="1">IF(Prj_Inflation=1,IF($B103=1,IF(CZ$2=1,1,IF(Параметры!CZ$35=1,1+OFFSET(CZ98,0,-1),1)),"-"),1)</f>
        <v>-</v>
      </c>
      <c r="DA103" s="176" t="str">
        <f ca="1">IF(Prj_Inflation=1,IF($B103=1,IF(DA$2=1,1,IF(Параметры!DA$35=1,1+OFFSET(DA98,0,-1),1)),"-"),1)</f>
        <v>-</v>
      </c>
      <c r="DB103" s="176" t="str">
        <f ca="1">IF(Prj_Inflation=1,IF($B103=1,IF(DB$2=1,1,IF(Параметры!DB$35=1,1+OFFSET(DB98,0,-1),1)),"-"),1)</f>
        <v>-</v>
      </c>
      <c r="DC103" s="176" t="str">
        <f ca="1">IF(Prj_Inflation=1,IF($B103=1,IF(DC$2=1,1,IF(Параметры!DC$35=1,1+OFFSET(DC98,0,-1),1)),"-"),1)</f>
        <v>-</v>
      </c>
      <c r="DD103" s="176" t="str">
        <f ca="1">IF(Prj_Inflation=1,IF($B103=1,IF(DD$2=1,1,IF(Параметры!DD$35=1,1+OFFSET(DD98,0,-1),1)),"-"),1)</f>
        <v>-</v>
      </c>
      <c r="DE103" s="176" t="str">
        <f ca="1">IF(Prj_Inflation=1,IF($B103=1,IF(DE$2=1,1,IF(Параметры!DE$35=1,1+OFFSET(DE98,0,-1),1)),"-"),1)</f>
        <v>-</v>
      </c>
      <c r="DF103" s="176" t="str">
        <f ca="1">IF(Prj_Inflation=1,IF($B103=1,IF(DF$2=1,1,IF(Параметры!DF$35=1,1+OFFSET(DF98,0,-1),1)),"-"),1)</f>
        <v>-</v>
      </c>
      <c r="DG103" s="176" t="str">
        <f ca="1">IF(Prj_Inflation=1,IF($B103=1,IF(DG$2=1,1,IF(Параметры!DG$35=1,1+OFFSET(DG98,0,-1),1)),"-"),1)</f>
        <v>-</v>
      </c>
      <c r="DH103" s="176" t="str">
        <f ca="1">IF(Prj_Inflation=1,IF($B103=1,IF(DH$2=1,1,IF(Параметры!DH$35=1,1+OFFSET(DH98,0,-1),1)),"-"),1)</f>
        <v>-</v>
      </c>
      <c r="DI103" s="176" t="str">
        <f ca="1">IF(Prj_Inflation=1,IF($B103=1,IF(DI$2=1,1,IF(Параметры!DI$35=1,1+OFFSET(DI98,0,-1),1)),"-"),1)</f>
        <v>-</v>
      </c>
      <c r="DJ103" s="176" t="str">
        <f ca="1">IF(Prj_Inflation=1,IF($B103=1,IF(DJ$2=1,1,IF(Параметры!DJ$35=1,1+OFFSET(DJ98,0,-1),1)),"-"),1)</f>
        <v>-</v>
      </c>
      <c r="DK103" s="176" t="str">
        <f ca="1">IF(Prj_Inflation=1,IF($B103=1,IF(DK$2=1,1,IF(Параметры!DK$35=1,1+OFFSET(DK98,0,-1),1)),"-"),1)</f>
        <v>-</v>
      </c>
      <c r="DL103" s="176" t="str">
        <f ca="1">IF(Prj_Inflation=1,IF($B103=1,IF(DL$2=1,1,IF(Параметры!DL$35=1,1+OFFSET(DL98,0,-1),1)),"-"),1)</f>
        <v>-</v>
      </c>
      <c r="DM103" s="176" t="str">
        <f ca="1">IF(Prj_Inflation=1,IF($B103=1,IF(DM$2=1,1,IF(Параметры!DM$35=1,1+OFFSET(DM98,0,-1),1)),"-"),1)</f>
        <v>-</v>
      </c>
      <c r="DN103" s="176" t="str">
        <f ca="1">IF(Prj_Inflation=1,IF($B103=1,IF(DN$2=1,1,IF(Параметры!DN$35=1,1+OFFSET(DN98,0,-1),1)),"-"),1)</f>
        <v>-</v>
      </c>
      <c r="DO103" s="176" t="str">
        <f ca="1">IF(Prj_Inflation=1,IF($B103=1,IF(DO$2=1,1,IF(Параметры!DO$35=1,1+OFFSET(DO98,0,-1),1)),"-"),1)</f>
        <v>-</v>
      </c>
      <c r="DP103" s="176" t="str">
        <f ca="1">IF(Prj_Inflation=1,IF($B103=1,IF(DP$2=1,1,IF(Параметры!DP$35=1,1+OFFSET(DP98,0,-1),1)),"-"),1)</f>
        <v>-</v>
      </c>
      <c r="DQ103" s="176" t="str">
        <f ca="1">IF(Prj_Inflation=1,IF($B103=1,IF(DQ$2=1,1,IF(Параметры!DQ$35=1,1+OFFSET(DQ98,0,-1),1)),"-"),1)</f>
        <v>-</v>
      </c>
      <c r="DR103" s="176" t="str">
        <f ca="1">IF(Prj_Inflation=1,IF($B103=1,IF(DR$2=1,1,IF(Параметры!DR$35=1,1+OFFSET(DR98,0,-1),1)),"-"),1)</f>
        <v>-</v>
      </c>
      <c r="DS103" s="176" t="str">
        <f ca="1">IF(Prj_Inflation=1,IF($B103=1,IF(DS$2=1,1,IF(Параметры!DS$35=1,1+OFFSET(DS98,0,-1),1)),"-"),1)</f>
        <v>-</v>
      </c>
      <c r="DT103" s="176" t="str">
        <f ca="1">IF(Prj_Inflation=1,IF($B103=1,IF(DT$2=1,1,IF(Параметры!DT$35=1,1+OFFSET(DT98,0,-1),1)),"-"),1)</f>
        <v>-</v>
      </c>
      <c r="DU103" s="176" t="str">
        <f ca="1">IF(Prj_Inflation=1,IF($B103=1,IF(DU$2=1,1,IF(Параметры!DU$35=1,1+OFFSET(DU98,0,-1),1)),"-"),1)</f>
        <v>-</v>
      </c>
      <c r="DV103" s="176" t="str">
        <f ca="1">IF(Prj_Inflation=1,IF($B103=1,IF(DV$2=1,1,IF(Параметры!DV$35=1,1+OFFSET(DV98,0,-1),1)),"-"),1)</f>
        <v>-</v>
      </c>
      <c r="DW103" s="175"/>
      <c r="DX103" s="170"/>
    </row>
    <row r="104" spans="1:128" hidden="1" outlineLevel="1" x14ac:dyDescent="0.2">
      <c r="A104" s="168" t="str">
        <f ca="1">Language!A$623</f>
        <v>акцизы начисленные</v>
      </c>
      <c r="B104" s="158"/>
      <c r="C104" s="147" t="str">
        <f ca="1">CHOOSE(D104,CurName1,CurName2,CurName3)</f>
        <v>тыс. руб.</v>
      </c>
      <c r="D104" s="158">
        <f>D87</f>
        <v>1</v>
      </c>
      <c r="E104" s="154" t="s">
        <v>878</v>
      </c>
      <c r="F104" s="6" t="s">
        <v>3082</v>
      </c>
      <c r="G104" s="169">
        <f t="shared" ref="G104:N104" ca="1" si="154">G91*G101+G88*G100</f>
        <v>0</v>
      </c>
      <c r="H104" s="169">
        <f t="shared" ca="1" si="154"/>
        <v>0</v>
      </c>
      <c r="I104" s="169">
        <f t="shared" ca="1" si="154"/>
        <v>0</v>
      </c>
      <c r="J104" s="169">
        <f t="shared" ca="1" si="154"/>
        <v>0</v>
      </c>
      <c r="K104" s="169">
        <f t="shared" ca="1" si="154"/>
        <v>0</v>
      </c>
      <c r="L104" s="169">
        <f t="shared" ca="1" si="154"/>
        <v>0</v>
      </c>
      <c r="M104" s="169">
        <f t="shared" ca="1" si="154"/>
        <v>0</v>
      </c>
      <c r="N104" s="169">
        <f t="shared" ca="1" si="154"/>
        <v>0</v>
      </c>
      <c r="O104" s="169">
        <f t="shared" ref="O104:AT104" ca="1" si="155">O91*O101+O88*O100</f>
        <v>0</v>
      </c>
      <c r="P104" s="169">
        <f t="shared" ca="1" si="155"/>
        <v>0</v>
      </c>
      <c r="Q104" s="169">
        <f t="shared" ca="1" si="155"/>
        <v>0</v>
      </c>
      <c r="R104" s="169">
        <f t="shared" ca="1" si="155"/>
        <v>0</v>
      </c>
      <c r="S104" s="169">
        <f t="shared" ca="1" si="155"/>
        <v>0</v>
      </c>
      <c r="T104" s="169">
        <f t="shared" ca="1" si="155"/>
        <v>0</v>
      </c>
      <c r="U104" s="169">
        <f t="shared" ca="1" si="155"/>
        <v>0</v>
      </c>
      <c r="V104" s="169">
        <f t="shared" ca="1" si="155"/>
        <v>0</v>
      </c>
      <c r="W104" s="169">
        <f t="shared" ca="1" si="155"/>
        <v>0</v>
      </c>
      <c r="X104" s="169">
        <f t="shared" ca="1" si="155"/>
        <v>0</v>
      </c>
      <c r="Y104" s="169">
        <f t="shared" ca="1" si="155"/>
        <v>0</v>
      </c>
      <c r="Z104" s="169">
        <f t="shared" ca="1" si="155"/>
        <v>0</v>
      </c>
      <c r="AA104" s="169">
        <f t="shared" ca="1" si="155"/>
        <v>0</v>
      </c>
      <c r="AB104" s="169">
        <f t="shared" ca="1" si="155"/>
        <v>0</v>
      </c>
      <c r="AC104" s="169">
        <f t="shared" ca="1" si="155"/>
        <v>0</v>
      </c>
      <c r="AD104" s="169">
        <f t="shared" ca="1" si="155"/>
        <v>0</v>
      </c>
      <c r="AE104" s="169">
        <f t="shared" ca="1" si="155"/>
        <v>0</v>
      </c>
      <c r="AF104" s="169">
        <f t="shared" ca="1" si="155"/>
        <v>0</v>
      </c>
      <c r="AG104" s="169">
        <f t="shared" ca="1" si="155"/>
        <v>0</v>
      </c>
      <c r="AH104" s="169">
        <f t="shared" ca="1" si="155"/>
        <v>0</v>
      </c>
      <c r="AI104" s="169">
        <f t="shared" ca="1" si="155"/>
        <v>0</v>
      </c>
      <c r="AJ104" s="169">
        <f t="shared" ca="1" si="155"/>
        <v>0</v>
      </c>
      <c r="AK104" s="169">
        <f t="shared" ca="1" si="155"/>
        <v>0</v>
      </c>
      <c r="AL104" s="169">
        <f t="shared" ca="1" si="155"/>
        <v>0</v>
      </c>
      <c r="AM104" s="169">
        <f t="shared" ca="1" si="155"/>
        <v>0</v>
      </c>
      <c r="AN104" s="169">
        <f t="shared" ca="1" si="155"/>
        <v>0</v>
      </c>
      <c r="AO104" s="169">
        <f t="shared" ca="1" si="155"/>
        <v>0</v>
      </c>
      <c r="AP104" s="169">
        <f t="shared" ca="1" si="155"/>
        <v>0</v>
      </c>
      <c r="AQ104" s="169">
        <f t="shared" ca="1" si="155"/>
        <v>0</v>
      </c>
      <c r="AR104" s="169">
        <f t="shared" ca="1" si="155"/>
        <v>0</v>
      </c>
      <c r="AS104" s="169">
        <f t="shared" ca="1" si="155"/>
        <v>0</v>
      </c>
      <c r="AT104" s="169">
        <f t="shared" ca="1" si="155"/>
        <v>0</v>
      </c>
      <c r="AU104" s="169">
        <f t="shared" ref="AU104:BZ104" ca="1" si="156">AU91*AU101+AU88*AU100</f>
        <v>0</v>
      </c>
      <c r="AV104" s="169">
        <f t="shared" ca="1" si="156"/>
        <v>0</v>
      </c>
      <c r="AW104" s="169">
        <f t="shared" ca="1" si="156"/>
        <v>0</v>
      </c>
      <c r="AX104" s="169">
        <f t="shared" ca="1" si="156"/>
        <v>0</v>
      </c>
      <c r="AY104" s="169">
        <f t="shared" ca="1" si="156"/>
        <v>0</v>
      </c>
      <c r="AZ104" s="169">
        <f t="shared" ca="1" si="156"/>
        <v>0</v>
      </c>
      <c r="BA104" s="169">
        <f t="shared" ca="1" si="156"/>
        <v>0</v>
      </c>
      <c r="BB104" s="169">
        <f t="shared" ca="1" si="156"/>
        <v>0</v>
      </c>
      <c r="BC104" s="169">
        <f t="shared" ca="1" si="156"/>
        <v>0</v>
      </c>
      <c r="BD104" s="169">
        <f t="shared" ca="1" si="156"/>
        <v>0</v>
      </c>
      <c r="BE104" s="169">
        <f t="shared" ca="1" si="156"/>
        <v>0</v>
      </c>
      <c r="BF104" s="169">
        <f t="shared" ca="1" si="156"/>
        <v>0</v>
      </c>
      <c r="BG104" s="169">
        <f t="shared" ca="1" si="156"/>
        <v>0</v>
      </c>
      <c r="BH104" s="169">
        <f t="shared" ca="1" si="156"/>
        <v>0</v>
      </c>
      <c r="BI104" s="169">
        <f t="shared" ca="1" si="156"/>
        <v>0</v>
      </c>
      <c r="BJ104" s="169">
        <f t="shared" ca="1" si="156"/>
        <v>0</v>
      </c>
      <c r="BK104" s="169">
        <f t="shared" ca="1" si="156"/>
        <v>0</v>
      </c>
      <c r="BL104" s="169">
        <f t="shared" ca="1" si="156"/>
        <v>0</v>
      </c>
      <c r="BM104" s="169">
        <f t="shared" ca="1" si="156"/>
        <v>0</v>
      </c>
      <c r="BN104" s="169">
        <f t="shared" ca="1" si="156"/>
        <v>0</v>
      </c>
      <c r="BO104" s="169">
        <f t="shared" ca="1" si="156"/>
        <v>0</v>
      </c>
      <c r="BP104" s="169">
        <f t="shared" ca="1" si="156"/>
        <v>0</v>
      </c>
      <c r="BQ104" s="169">
        <f t="shared" ca="1" si="156"/>
        <v>0</v>
      </c>
      <c r="BR104" s="169">
        <f t="shared" ca="1" si="156"/>
        <v>0</v>
      </c>
      <c r="BS104" s="169">
        <f t="shared" ca="1" si="156"/>
        <v>0</v>
      </c>
      <c r="BT104" s="169">
        <f t="shared" ca="1" si="156"/>
        <v>0</v>
      </c>
      <c r="BU104" s="169">
        <f t="shared" ca="1" si="156"/>
        <v>0</v>
      </c>
      <c r="BV104" s="169">
        <f t="shared" ca="1" si="156"/>
        <v>0</v>
      </c>
      <c r="BW104" s="169">
        <f t="shared" ca="1" si="156"/>
        <v>0</v>
      </c>
      <c r="BX104" s="169">
        <f t="shared" ca="1" si="156"/>
        <v>0</v>
      </c>
      <c r="BY104" s="169">
        <f t="shared" ca="1" si="156"/>
        <v>0</v>
      </c>
      <c r="BZ104" s="169">
        <f t="shared" ca="1" si="156"/>
        <v>0</v>
      </c>
      <c r="CA104" s="169">
        <f t="shared" ref="CA104:DF104" ca="1" si="157">CA91*CA101+CA88*CA100</f>
        <v>0</v>
      </c>
      <c r="CB104" s="169">
        <f t="shared" ca="1" si="157"/>
        <v>0</v>
      </c>
      <c r="CC104" s="169">
        <f t="shared" ca="1" si="157"/>
        <v>0</v>
      </c>
      <c r="CD104" s="169">
        <f t="shared" ca="1" si="157"/>
        <v>0</v>
      </c>
      <c r="CE104" s="169">
        <f t="shared" ca="1" si="157"/>
        <v>0</v>
      </c>
      <c r="CF104" s="169">
        <f t="shared" ca="1" si="157"/>
        <v>0</v>
      </c>
      <c r="CG104" s="169">
        <f t="shared" ca="1" si="157"/>
        <v>0</v>
      </c>
      <c r="CH104" s="169">
        <f t="shared" ca="1" si="157"/>
        <v>0</v>
      </c>
      <c r="CI104" s="169">
        <f t="shared" ca="1" si="157"/>
        <v>0</v>
      </c>
      <c r="CJ104" s="169">
        <f t="shared" ca="1" si="157"/>
        <v>0</v>
      </c>
      <c r="CK104" s="169">
        <f t="shared" ca="1" si="157"/>
        <v>0</v>
      </c>
      <c r="CL104" s="169">
        <f t="shared" ca="1" si="157"/>
        <v>0</v>
      </c>
      <c r="CM104" s="169">
        <f t="shared" ca="1" si="157"/>
        <v>0</v>
      </c>
      <c r="CN104" s="169">
        <f t="shared" ca="1" si="157"/>
        <v>0</v>
      </c>
      <c r="CO104" s="169">
        <f t="shared" ca="1" si="157"/>
        <v>0</v>
      </c>
      <c r="CP104" s="169">
        <f t="shared" ca="1" si="157"/>
        <v>0</v>
      </c>
      <c r="CQ104" s="169">
        <f t="shared" ca="1" si="157"/>
        <v>0</v>
      </c>
      <c r="CR104" s="169">
        <f t="shared" ca="1" si="157"/>
        <v>0</v>
      </c>
      <c r="CS104" s="169">
        <f t="shared" ca="1" si="157"/>
        <v>0</v>
      </c>
      <c r="CT104" s="169">
        <f t="shared" ca="1" si="157"/>
        <v>0</v>
      </c>
      <c r="CU104" s="169">
        <f t="shared" ca="1" si="157"/>
        <v>0</v>
      </c>
      <c r="CV104" s="169">
        <f t="shared" ca="1" si="157"/>
        <v>0</v>
      </c>
      <c r="CW104" s="169">
        <f t="shared" ca="1" si="157"/>
        <v>0</v>
      </c>
      <c r="CX104" s="169">
        <f t="shared" ca="1" si="157"/>
        <v>0</v>
      </c>
      <c r="CY104" s="169">
        <f t="shared" ca="1" si="157"/>
        <v>0</v>
      </c>
      <c r="CZ104" s="169">
        <f t="shared" ca="1" si="157"/>
        <v>0</v>
      </c>
      <c r="DA104" s="169">
        <f t="shared" ca="1" si="157"/>
        <v>0</v>
      </c>
      <c r="DB104" s="169">
        <f t="shared" ca="1" si="157"/>
        <v>0</v>
      </c>
      <c r="DC104" s="169">
        <f t="shared" ca="1" si="157"/>
        <v>0</v>
      </c>
      <c r="DD104" s="169">
        <f t="shared" ca="1" si="157"/>
        <v>0</v>
      </c>
      <c r="DE104" s="169">
        <f t="shared" ca="1" si="157"/>
        <v>0</v>
      </c>
      <c r="DF104" s="169">
        <f t="shared" ca="1" si="157"/>
        <v>0</v>
      </c>
      <c r="DG104" s="169">
        <f t="shared" ref="DG104:DV104" ca="1" si="158">DG91*DG101+DG88*DG100</f>
        <v>0</v>
      </c>
      <c r="DH104" s="169">
        <f t="shared" ca="1" si="158"/>
        <v>0</v>
      </c>
      <c r="DI104" s="169">
        <f t="shared" ca="1" si="158"/>
        <v>0</v>
      </c>
      <c r="DJ104" s="169">
        <f t="shared" ca="1" si="158"/>
        <v>0</v>
      </c>
      <c r="DK104" s="169">
        <f t="shared" ca="1" si="158"/>
        <v>0</v>
      </c>
      <c r="DL104" s="169">
        <f t="shared" ca="1" si="158"/>
        <v>0</v>
      </c>
      <c r="DM104" s="169">
        <f t="shared" ca="1" si="158"/>
        <v>0</v>
      </c>
      <c r="DN104" s="169">
        <f t="shared" ca="1" si="158"/>
        <v>0</v>
      </c>
      <c r="DO104" s="169">
        <f t="shared" ca="1" si="158"/>
        <v>0</v>
      </c>
      <c r="DP104" s="169">
        <f t="shared" ca="1" si="158"/>
        <v>0</v>
      </c>
      <c r="DQ104" s="169">
        <f t="shared" ca="1" si="158"/>
        <v>0</v>
      </c>
      <c r="DR104" s="169">
        <f t="shared" ca="1" si="158"/>
        <v>0</v>
      </c>
      <c r="DS104" s="169">
        <f t="shared" ca="1" si="158"/>
        <v>0</v>
      </c>
      <c r="DT104" s="169">
        <f t="shared" ca="1" si="158"/>
        <v>0</v>
      </c>
      <c r="DU104" s="169">
        <f t="shared" ca="1" si="158"/>
        <v>0</v>
      </c>
      <c r="DV104" s="169">
        <f t="shared" ca="1" si="158"/>
        <v>0</v>
      </c>
      <c r="DW104" s="169"/>
      <c r="DX104" s="177">
        <f ca="1">SUM(G104:DW104)</f>
        <v>0</v>
      </c>
    </row>
    <row r="105" spans="1:128" hidden="1" outlineLevel="1" x14ac:dyDescent="0.2">
      <c r="A105" s="168" t="str">
        <f ca="1">Language!A$624</f>
        <v>НДС начисленный</v>
      </c>
      <c r="B105" s="158"/>
      <c r="C105" s="147" t="str">
        <f ca="1">CHOOSE(D105,CurName1,CurName2,CurName3)</f>
        <v>тыс. руб.</v>
      </c>
      <c r="D105" s="158">
        <f>D87</f>
        <v>1</v>
      </c>
      <c r="E105" s="154" t="s">
        <v>729</v>
      </c>
      <c r="F105" s="6" t="s">
        <v>3082</v>
      </c>
      <c r="G105" s="169">
        <f t="shared" ref="G105:N105" ca="1" si="159">(G91+G104)*G99</f>
        <v>0</v>
      </c>
      <c r="H105" s="169">
        <f t="shared" ca="1" si="159"/>
        <v>0</v>
      </c>
      <c r="I105" s="169">
        <f t="shared" ca="1" si="159"/>
        <v>1820.4124682427705</v>
      </c>
      <c r="J105" s="169">
        <f t="shared" ca="1" si="159"/>
        <v>3295.2696210058684</v>
      </c>
      <c r="K105" s="169">
        <f t="shared" ca="1" si="159"/>
        <v>4418.5354060449799</v>
      </c>
      <c r="L105" s="169">
        <f t="shared" ca="1" si="159"/>
        <v>4443.5184476301565</v>
      </c>
      <c r="M105" s="169">
        <f t="shared" ca="1" si="159"/>
        <v>4468.6427469646742</v>
      </c>
      <c r="N105" s="169">
        <f t="shared" ca="1" si="159"/>
        <v>4493.9091027403865</v>
      </c>
      <c r="O105" s="169">
        <f t="shared" ref="O105:AT105" ca="1" si="160">(O91+O104)*O99</f>
        <v>7532.1971969417755</v>
      </c>
      <c r="P105" s="169">
        <f t="shared" ca="1" si="160"/>
        <v>7574.7853349798897</v>
      </c>
      <c r="Q105" s="169">
        <f t="shared" ca="1" si="160"/>
        <v>7617.6142725422515</v>
      </c>
      <c r="R105" s="169">
        <f t="shared" ca="1" si="160"/>
        <v>7660.6853711443782</v>
      </c>
      <c r="S105" s="169">
        <f t="shared" ca="1" si="160"/>
        <v>7703.9999999999973</v>
      </c>
      <c r="T105" s="169">
        <f t="shared" ca="1" si="160"/>
        <v>7747.5595360645675</v>
      </c>
      <c r="U105" s="169">
        <f t="shared" ca="1" si="160"/>
        <v>7791.3653640790544</v>
      </c>
      <c r="V105" s="169">
        <f t="shared" ca="1" si="160"/>
        <v>4701.2513259683701</v>
      </c>
      <c r="W105" s="169">
        <f t="shared" ca="1" si="160"/>
        <v>4727.8328844681273</v>
      </c>
      <c r="X105" s="169">
        <f t="shared" ca="1" si="160"/>
        <v>4754.5647389642654</v>
      </c>
      <c r="Y105" s="169">
        <f t="shared" ca="1" si="160"/>
        <v>4781.4477392522012</v>
      </c>
      <c r="Z105" s="169">
        <f t="shared" ca="1" si="160"/>
        <v>4808.4827399322121</v>
      </c>
      <c r="AA105" s="169">
        <f t="shared" ca="1" si="160"/>
        <v>8059.4510007276976</v>
      </c>
      <c r="AB105" s="169">
        <f t="shared" ca="1" si="160"/>
        <v>8105.0203084284803</v>
      </c>
      <c r="AC105" s="169">
        <f t="shared" ca="1" si="160"/>
        <v>8150.8472716202077</v>
      </c>
      <c r="AD105" s="169">
        <f t="shared" ca="1" si="160"/>
        <v>8196.9333471244827</v>
      </c>
      <c r="AE105" s="169">
        <f t="shared" ca="1" si="160"/>
        <v>8243.279999999997</v>
      </c>
      <c r="AF105" s="169">
        <f t="shared" ca="1" si="160"/>
        <v>8289.8887035890857</v>
      </c>
      <c r="AG105" s="169">
        <f t="shared" ca="1" si="160"/>
        <v>8336.7609395645886</v>
      </c>
      <c r="AH105" s="169">
        <f t="shared" ca="1" si="160"/>
        <v>5030.3389187861567</v>
      </c>
      <c r="AI105" s="169">
        <f t="shared" ca="1" si="160"/>
        <v>5058.7811863808965</v>
      </c>
      <c r="AJ105" s="169">
        <f t="shared" ca="1" si="160"/>
        <v>5087.3842706917649</v>
      </c>
      <c r="AK105" s="169">
        <f t="shared" ca="1" si="160"/>
        <v>5116.149080999855</v>
      </c>
      <c r="AL105" s="169">
        <f t="shared" ca="1" si="160"/>
        <v>5145.0765317274681</v>
      </c>
      <c r="AM105" s="169">
        <f t="shared" ca="1" si="160"/>
        <v>8623.6125707786359</v>
      </c>
      <c r="AN105" s="169">
        <f t="shared" ca="1" si="160"/>
        <v>8672.3717300184762</v>
      </c>
      <c r="AO105" s="169">
        <f t="shared" ca="1" si="160"/>
        <v>8721.4065806336239</v>
      </c>
      <c r="AP105" s="169">
        <f t="shared" ca="1" si="160"/>
        <v>8770.7186814231991</v>
      </c>
      <c r="AQ105" s="169">
        <f t="shared" ca="1" si="160"/>
        <v>8820.3095999999987</v>
      </c>
      <c r="AR105" s="169">
        <f t="shared" ca="1" si="160"/>
        <v>8870.1809128403238</v>
      </c>
      <c r="AS105" s="169">
        <f t="shared" ca="1" si="160"/>
        <v>8920.3342053341094</v>
      </c>
      <c r="AT105" s="169">
        <f t="shared" ca="1" si="160"/>
        <v>5382.4626431011884</v>
      </c>
      <c r="AU105" s="169">
        <f t="shared" ref="AU105:BZ105" ca="1" si="161">(AU91+AU104)*AU99</f>
        <v>5412.8958694275598</v>
      </c>
      <c r="AV105" s="169">
        <f t="shared" ca="1" si="161"/>
        <v>5443.5011696401889</v>
      </c>
      <c r="AW105" s="169">
        <f t="shared" ca="1" si="161"/>
        <v>5474.2795166698452</v>
      </c>
      <c r="AX105" s="169">
        <f t="shared" ca="1" si="161"/>
        <v>5505.2318889483904</v>
      </c>
      <c r="AY105" s="169">
        <f t="shared" ca="1" si="161"/>
        <v>9227.2654507331426</v>
      </c>
      <c r="AZ105" s="169">
        <f t="shared" ca="1" si="161"/>
        <v>9279.437751119769</v>
      </c>
      <c r="BA105" s="169">
        <f t="shared" ca="1" si="161"/>
        <v>9331.9050412779761</v>
      </c>
      <c r="BB105" s="169">
        <f t="shared" ca="1" si="161"/>
        <v>9384.6689891228216</v>
      </c>
      <c r="BC105" s="169">
        <f t="shared" ca="1" si="161"/>
        <v>9437.7312719999954</v>
      </c>
      <c r="BD105" s="169">
        <f t="shared" ca="1" si="161"/>
        <v>9491.0935767391456</v>
      </c>
      <c r="BE105" s="169">
        <f t="shared" ca="1" si="161"/>
        <v>9544.7575997074964</v>
      </c>
      <c r="BF105" s="169">
        <f t="shared" ca="1" si="161"/>
        <v>5759.2350281182707</v>
      </c>
      <c r="BG105" s="169">
        <f t="shared" ca="1" si="161"/>
        <v>5791.7985802874891</v>
      </c>
      <c r="BH105" s="169">
        <f t="shared" ca="1" si="161"/>
        <v>5824.546251515002</v>
      </c>
      <c r="BI105" s="169">
        <f t="shared" ca="1" si="161"/>
        <v>5857.4790828367331</v>
      </c>
      <c r="BJ105" s="169">
        <f t="shared" ca="1" si="161"/>
        <v>5890.5981211747785</v>
      </c>
      <c r="BK105" s="169">
        <f t="shared" ca="1" si="161"/>
        <v>9873.1740322844616</v>
      </c>
      <c r="BL105" s="169">
        <f t="shared" ca="1" si="161"/>
        <v>9928.9983936981516</v>
      </c>
      <c r="BM105" s="169">
        <f t="shared" ca="1" si="161"/>
        <v>9985.1383941674358</v>
      </c>
      <c r="BN105" s="169">
        <f t="shared" ca="1" si="161"/>
        <v>10041.59581836142</v>
      </c>
      <c r="BO105" s="169">
        <f t="shared" ca="1" si="161"/>
        <v>10098.372461039997</v>
      </c>
      <c r="BP105" s="169">
        <f t="shared" ca="1" si="161"/>
        <v>10155.470127110886</v>
      </c>
      <c r="BQ105" s="169">
        <f t="shared" ca="1" si="161"/>
        <v>10212.890631687022</v>
      </c>
      <c r="BR105" s="169">
        <f t="shared" ca="1" si="161"/>
        <v>6162.3814800865503</v>
      </c>
      <c r="BS105" s="169">
        <f t="shared" ca="1" si="161"/>
        <v>6197.2244809076128</v>
      </c>
      <c r="BT105" s="169">
        <f t="shared" ca="1" si="161"/>
        <v>6232.2644891210512</v>
      </c>
      <c r="BU105" s="169">
        <f t="shared" ca="1" si="161"/>
        <v>6267.5026186353052</v>
      </c>
      <c r="BV105" s="169">
        <f t="shared" ca="1" si="161"/>
        <v>6302.9399896570121</v>
      </c>
      <c r="BW105" s="169">
        <f t="shared" ca="1" si="161"/>
        <v>10564.296214544373</v>
      </c>
      <c r="BX105" s="169">
        <f t="shared" ca="1" si="161"/>
        <v>10624.02828125702</v>
      </c>
      <c r="BY105" s="169">
        <f t="shared" ca="1" si="161"/>
        <v>10684.098081759154</v>
      </c>
      <c r="BZ105" s="169">
        <f t="shared" ca="1" si="161"/>
        <v>10744.507525646717</v>
      </c>
      <c r="CA105" s="169">
        <f t="shared" ref="CA105:DF105" ca="1" si="162">(CA91+CA104)*CA99</f>
        <v>10805.258533312794</v>
      </c>
      <c r="CB105" s="169">
        <f t="shared" ca="1" si="162"/>
        <v>10866.353036008646</v>
      </c>
      <c r="CC105" s="169">
        <f t="shared" ca="1" si="162"/>
        <v>10927.792975905111</v>
      </c>
      <c r="CD105" s="169">
        <f t="shared" ca="1" si="162"/>
        <v>6593.7481836926063</v>
      </c>
      <c r="CE105" s="169">
        <f t="shared" ca="1" si="162"/>
        <v>6631.0301945711444</v>
      </c>
      <c r="CF105" s="169">
        <f t="shared" ca="1" si="162"/>
        <v>6668.5230033595253</v>
      </c>
      <c r="CG105" s="169">
        <f t="shared" ca="1" si="162"/>
        <v>6706.2278019397754</v>
      </c>
      <c r="CH105" s="169">
        <f t="shared" ca="1" si="162"/>
        <v>6744.1457889330022</v>
      </c>
      <c r="CI105" s="169">
        <f t="shared" ca="1" si="162"/>
        <v>11303.796949562478</v>
      </c>
      <c r="CJ105" s="169">
        <f t="shared" ca="1" si="162"/>
        <v>11367.710260945012</v>
      </c>
      <c r="CK105" s="169">
        <f t="shared" ca="1" si="162"/>
        <v>11431.984947482293</v>
      </c>
      <c r="CL105" s="169">
        <f t="shared" ca="1" si="162"/>
        <v>11496.623052441988</v>
      </c>
      <c r="CM105" s="169">
        <f t="shared" ca="1" si="162"/>
        <v>11561.626630644689</v>
      </c>
      <c r="CN105" s="169">
        <f t="shared" ca="1" si="162"/>
        <v>11626.997748529249</v>
      </c>
      <c r="CO105" s="169">
        <f t="shared" ca="1" si="162"/>
        <v>11692.738484218467</v>
      </c>
      <c r="CP105" s="169">
        <f t="shared" ca="1" si="162"/>
        <v>7055.3105565510887</v>
      </c>
      <c r="CQ105" s="169">
        <f t="shared" ca="1" si="162"/>
        <v>7095.2023081911238</v>
      </c>
      <c r="CR105" s="169">
        <f t="shared" ca="1" si="162"/>
        <v>7135.3196135946891</v>
      </c>
      <c r="CS105" s="169">
        <f t="shared" ca="1" si="162"/>
        <v>7175.6637480755571</v>
      </c>
      <c r="CT105" s="169">
        <f t="shared" ca="1" si="162"/>
        <v>7216.2359941583118</v>
      </c>
      <c r="CU105" s="169">
        <f t="shared" ca="1" si="162"/>
        <v>12095.062736031847</v>
      </c>
      <c r="CV105" s="169">
        <f t="shared" ca="1" si="162"/>
        <v>12163.44997921116</v>
      </c>
      <c r="CW105" s="169">
        <f t="shared" ca="1" si="162"/>
        <v>12232.223893806051</v>
      </c>
      <c r="CX105" s="169">
        <f t="shared" ca="1" si="162"/>
        <v>12301.386666112921</v>
      </c>
      <c r="CY105" s="169">
        <f t="shared" ca="1" si="162"/>
        <v>12370.940494789813</v>
      </c>
      <c r="CZ105" s="169">
        <f t="shared" ca="1" si="162"/>
        <v>12440.887590926293</v>
      </c>
      <c r="DA105" s="169">
        <f t="shared" ca="1" si="162"/>
        <v>12511.230178113758</v>
      </c>
      <c r="DB105" s="169">
        <f t="shared" ca="1" si="162"/>
        <v>7549.1822955096641</v>
      </c>
      <c r="DC105" s="169">
        <f t="shared" ca="1" si="162"/>
        <v>7591.8664697645017</v>
      </c>
      <c r="DD105" s="169">
        <f t="shared" ca="1" si="162"/>
        <v>7634.7919865463182</v>
      </c>
      <c r="DE105" s="169">
        <f t="shared" ca="1" si="162"/>
        <v>7677.9602104408468</v>
      </c>
      <c r="DF105" s="169">
        <f t="shared" ca="1" si="162"/>
        <v>7721.3725137493911</v>
      </c>
      <c r="DG105" s="169">
        <f t="shared" ref="DG105:DV105" ca="1" si="163">(DG91+DG104)*DG99</f>
        <v>12941.717127554077</v>
      </c>
      <c r="DH105" s="169">
        <f t="shared" ca="1" si="163"/>
        <v>13014.89147775594</v>
      </c>
      <c r="DI105" s="169">
        <f t="shared" ca="1" si="163"/>
        <v>13088.479566372474</v>
      </c>
      <c r="DJ105" s="169">
        <f t="shared" ca="1" si="163"/>
        <v>13162.483732740826</v>
      </c>
      <c r="DK105" s="169">
        <f t="shared" ca="1" si="163"/>
        <v>13236.906329425103</v>
      </c>
      <c r="DL105" s="169">
        <f t="shared" ca="1" si="163"/>
        <v>13311.749722291137</v>
      </c>
      <c r="DM105" s="169">
        <f t="shared" ca="1" si="163"/>
        <v>13387.016290581721</v>
      </c>
      <c r="DN105" s="169">
        <f t="shared" ca="1" si="163"/>
        <v>8077.6250561953411</v>
      </c>
      <c r="DO105" s="169">
        <f t="shared" ca="1" si="163"/>
        <v>8123.2971226480167</v>
      </c>
      <c r="DP105" s="169">
        <f t="shared" ca="1" si="163"/>
        <v>8169.2274256045603</v>
      </c>
      <c r="DQ105" s="169">
        <f t="shared" ca="1" si="163"/>
        <v>8215.417425171705</v>
      </c>
      <c r="DR105" s="169">
        <f t="shared" ca="1" si="163"/>
        <v>8261.8685897118485</v>
      </c>
      <c r="DS105" s="169">
        <f t="shared" ca="1" si="163"/>
        <v>13847.637326482862</v>
      </c>
      <c r="DT105" s="169">
        <f t="shared" ca="1" si="163"/>
        <v>13925.933881198855</v>
      </c>
      <c r="DU105" s="169">
        <f t="shared" ca="1" si="163"/>
        <v>14004.673136018546</v>
      </c>
      <c r="DV105" s="169">
        <f t="shared" ca="1" si="163"/>
        <v>14083.857594032685</v>
      </c>
      <c r="DW105" s="169"/>
      <c r="DX105" s="177">
        <f ca="1">SUM(G105:DW105)</f>
        <v>1005920.1176209251</v>
      </c>
    </row>
    <row r="106" spans="1:128" hidden="1" outlineLevel="1" x14ac:dyDescent="0.2">
      <c r="A106" s="168" t="str">
        <f ca="1">Language!A$625</f>
        <v>НДС полученный с авансов</v>
      </c>
      <c r="B106" s="158"/>
      <c r="C106" s="147" t="str">
        <f ca="1">CHOOSE(D106,CurName1,CurName2,CurName3)</f>
        <v>тыс. руб.</v>
      </c>
      <c r="D106" s="158">
        <f>D87</f>
        <v>1</v>
      </c>
      <c r="E106" s="154" t="s">
        <v>1177</v>
      </c>
      <c r="F106" s="6" t="s">
        <v>3082</v>
      </c>
      <c r="G106" s="169">
        <f t="shared" ref="G106:N106" ca="1" si="164">G95*G99/(1+G99)</f>
        <v>0</v>
      </c>
      <c r="H106" s="169">
        <f t="shared" ca="1" si="164"/>
        <v>0</v>
      </c>
      <c r="I106" s="169">
        <f t="shared" ca="1" si="164"/>
        <v>0</v>
      </c>
      <c r="J106" s="169">
        <f t="shared" ca="1" si="164"/>
        <v>0</v>
      </c>
      <c r="K106" s="169">
        <f t="shared" ca="1" si="164"/>
        <v>0</v>
      </c>
      <c r="L106" s="169">
        <f t="shared" ca="1" si="164"/>
        <v>0</v>
      </c>
      <c r="M106" s="169">
        <f t="shared" ca="1" si="164"/>
        <v>0</v>
      </c>
      <c r="N106" s="169">
        <f t="shared" ca="1" si="164"/>
        <v>0</v>
      </c>
      <c r="O106" s="169">
        <f t="shared" ref="O106:AT106" ca="1" si="165">O95*O99/(1+O99)</f>
        <v>0</v>
      </c>
      <c r="P106" s="169">
        <f t="shared" ca="1" si="165"/>
        <v>0</v>
      </c>
      <c r="Q106" s="169">
        <f t="shared" ca="1" si="165"/>
        <v>0</v>
      </c>
      <c r="R106" s="169">
        <f t="shared" ca="1" si="165"/>
        <v>0</v>
      </c>
      <c r="S106" s="169">
        <f t="shared" ca="1" si="165"/>
        <v>0</v>
      </c>
      <c r="T106" s="169">
        <f t="shared" ca="1" si="165"/>
        <v>0</v>
      </c>
      <c r="U106" s="169">
        <f t="shared" ca="1" si="165"/>
        <v>0</v>
      </c>
      <c r="V106" s="169">
        <f t="shared" ca="1" si="165"/>
        <v>0</v>
      </c>
      <c r="W106" s="169">
        <f t="shared" ca="1" si="165"/>
        <v>0</v>
      </c>
      <c r="X106" s="169">
        <f t="shared" ca="1" si="165"/>
        <v>0</v>
      </c>
      <c r="Y106" s="169">
        <f t="shared" ca="1" si="165"/>
        <v>0</v>
      </c>
      <c r="Z106" s="169">
        <f t="shared" ca="1" si="165"/>
        <v>0</v>
      </c>
      <c r="AA106" s="169">
        <f t="shared" ca="1" si="165"/>
        <v>0</v>
      </c>
      <c r="AB106" s="169">
        <f t="shared" ca="1" si="165"/>
        <v>0</v>
      </c>
      <c r="AC106" s="169">
        <f t="shared" ca="1" si="165"/>
        <v>0</v>
      </c>
      <c r="AD106" s="169">
        <f t="shared" ca="1" si="165"/>
        <v>0</v>
      </c>
      <c r="AE106" s="169">
        <f t="shared" ca="1" si="165"/>
        <v>0</v>
      </c>
      <c r="AF106" s="169">
        <f t="shared" ca="1" si="165"/>
        <v>0</v>
      </c>
      <c r="AG106" s="169">
        <f t="shared" ca="1" si="165"/>
        <v>0</v>
      </c>
      <c r="AH106" s="169">
        <f t="shared" ca="1" si="165"/>
        <v>0</v>
      </c>
      <c r="AI106" s="169">
        <f t="shared" ca="1" si="165"/>
        <v>0</v>
      </c>
      <c r="AJ106" s="169">
        <f t="shared" ca="1" si="165"/>
        <v>0</v>
      </c>
      <c r="AK106" s="169">
        <f t="shared" ca="1" si="165"/>
        <v>0</v>
      </c>
      <c r="AL106" s="169">
        <f t="shared" ca="1" si="165"/>
        <v>0</v>
      </c>
      <c r="AM106" s="169">
        <f t="shared" ca="1" si="165"/>
        <v>0</v>
      </c>
      <c r="AN106" s="169">
        <f t="shared" ca="1" si="165"/>
        <v>0</v>
      </c>
      <c r="AO106" s="169">
        <f t="shared" ca="1" si="165"/>
        <v>0</v>
      </c>
      <c r="AP106" s="169">
        <f t="shared" ca="1" si="165"/>
        <v>0</v>
      </c>
      <c r="AQ106" s="169">
        <f t="shared" ca="1" si="165"/>
        <v>0</v>
      </c>
      <c r="AR106" s="169">
        <f t="shared" ca="1" si="165"/>
        <v>0</v>
      </c>
      <c r="AS106" s="169">
        <f t="shared" ca="1" si="165"/>
        <v>0</v>
      </c>
      <c r="AT106" s="169">
        <f t="shared" ca="1" si="165"/>
        <v>0</v>
      </c>
      <c r="AU106" s="169">
        <f t="shared" ref="AU106:BZ106" ca="1" si="166">AU95*AU99/(1+AU99)</f>
        <v>0</v>
      </c>
      <c r="AV106" s="169">
        <f t="shared" ca="1" si="166"/>
        <v>0</v>
      </c>
      <c r="AW106" s="169">
        <f t="shared" ca="1" si="166"/>
        <v>0</v>
      </c>
      <c r="AX106" s="169">
        <f t="shared" ca="1" si="166"/>
        <v>0</v>
      </c>
      <c r="AY106" s="169">
        <f t="shared" ca="1" si="166"/>
        <v>0</v>
      </c>
      <c r="AZ106" s="169">
        <f t="shared" ca="1" si="166"/>
        <v>0</v>
      </c>
      <c r="BA106" s="169">
        <f t="shared" ca="1" si="166"/>
        <v>0</v>
      </c>
      <c r="BB106" s="169">
        <f t="shared" ca="1" si="166"/>
        <v>0</v>
      </c>
      <c r="BC106" s="169">
        <f t="shared" ca="1" si="166"/>
        <v>0</v>
      </c>
      <c r="BD106" s="169">
        <f t="shared" ca="1" si="166"/>
        <v>0</v>
      </c>
      <c r="BE106" s="169">
        <f t="shared" ca="1" si="166"/>
        <v>0</v>
      </c>
      <c r="BF106" s="169">
        <f t="shared" ca="1" si="166"/>
        <v>0</v>
      </c>
      <c r="BG106" s="169">
        <f t="shared" ca="1" si="166"/>
        <v>0</v>
      </c>
      <c r="BH106" s="169">
        <f t="shared" ca="1" si="166"/>
        <v>0</v>
      </c>
      <c r="BI106" s="169">
        <f t="shared" ca="1" si="166"/>
        <v>0</v>
      </c>
      <c r="BJ106" s="169">
        <f t="shared" ca="1" si="166"/>
        <v>0</v>
      </c>
      <c r="BK106" s="169">
        <f t="shared" ca="1" si="166"/>
        <v>0</v>
      </c>
      <c r="BL106" s="169">
        <f t="shared" ca="1" si="166"/>
        <v>0</v>
      </c>
      <c r="BM106" s="169">
        <f t="shared" ca="1" si="166"/>
        <v>0</v>
      </c>
      <c r="BN106" s="169">
        <f t="shared" ca="1" si="166"/>
        <v>0</v>
      </c>
      <c r="BO106" s="169">
        <f t="shared" ca="1" si="166"/>
        <v>0</v>
      </c>
      <c r="BP106" s="169">
        <f t="shared" ca="1" si="166"/>
        <v>0</v>
      </c>
      <c r="BQ106" s="169">
        <f t="shared" ca="1" si="166"/>
        <v>0</v>
      </c>
      <c r="BR106" s="169">
        <f t="shared" ca="1" si="166"/>
        <v>0</v>
      </c>
      <c r="BS106" s="169">
        <f t="shared" ca="1" si="166"/>
        <v>0</v>
      </c>
      <c r="BT106" s="169">
        <f t="shared" ca="1" si="166"/>
        <v>0</v>
      </c>
      <c r="BU106" s="169">
        <f t="shared" ca="1" si="166"/>
        <v>0</v>
      </c>
      <c r="BV106" s="169">
        <f t="shared" ca="1" si="166"/>
        <v>0</v>
      </c>
      <c r="BW106" s="169">
        <f t="shared" ca="1" si="166"/>
        <v>0</v>
      </c>
      <c r="BX106" s="169">
        <f t="shared" ca="1" si="166"/>
        <v>0</v>
      </c>
      <c r="BY106" s="169">
        <f t="shared" ca="1" si="166"/>
        <v>0</v>
      </c>
      <c r="BZ106" s="169">
        <f t="shared" ca="1" si="166"/>
        <v>0</v>
      </c>
      <c r="CA106" s="169">
        <f t="shared" ref="CA106:DF106" ca="1" si="167">CA95*CA99/(1+CA99)</f>
        <v>0</v>
      </c>
      <c r="CB106" s="169">
        <f t="shared" ca="1" si="167"/>
        <v>0</v>
      </c>
      <c r="CC106" s="169">
        <f t="shared" ca="1" si="167"/>
        <v>0</v>
      </c>
      <c r="CD106" s="169">
        <f t="shared" ca="1" si="167"/>
        <v>0</v>
      </c>
      <c r="CE106" s="169">
        <f t="shared" ca="1" si="167"/>
        <v>0</v>
      </c>
      <c r="CF106" s="169">
        <f t="shared" ca="1" si="167"/>
        <v>0</v>
      </c>
      <c r="CG106" s="169">
        <f t="shared" ca="1" si="167"/>
        <v>0</v>
      </c>
      <c r="CH106" s="169">
        <f t="shared" ca="1" si="167"/>
        <v>0</v>
      </c>
      <c r="CI106" s="169">
        <f t="shared" ca="1" si="167"/>
        <v>0</v>
      </c>
      <c r="CJ106" s="169">
        <f t="shared" ca="1" si="167"/>
        <v>0</v>
      </c>
      <c r="CK106" s="169">
        <f t="shared" ca="1" si="167"/>
        <v>0</v>
      </c>
      <c r="CL106" s="169">
        <f t="shared" ca="1" si="167"/>
        <v>0</v>
      </c>
      <c r="CM106" s="169">
        <f t="shared" ca="1" si="167"/>
        <v>0</v>
      </c>
      <c r="CN106" s="169">
        <f t="shared" ca="1" si="167"/>
        <v>0</v>
      </c>
      <c r="CO106" s="169">
        <f t="shared" ca="1" si="167"/>
        <v>0</v>
      </c>
      <c r="CP106" s="169">
        <f t="shared" ca="1" si="167"/>
        <v>0</v>
      </c>
      <c r="CQ106" s="169">
        <f t="shared" ca="1" si="167"/>
        <v>0</v>
      </c>
      <c r="CR106" s="169">
        <f t="shared" ca="1" si="167"/>
        <v>0</v>
      </c>
      <c r="CS106" s="169">
        <f t="shared" ca="1" si="167"/>
        <v>0</v>
      </c>
      <c r="CT106" s="169">
        <f t="shared" ca="1" si="167"/>
        <v>0</v>
      </c>
      <c r="CU106" s="169">
        <f t="shared" ca="1" si="167"/>
        <v>0</v>
      </c>
      <c r="CV106" s="169">
        <f t="shared" ca="1" si="167"/>
        <v>0</v>
      </c>
      <c r="CW106" s="169">
        <f t="shared" ca="1" si="167"/>
        <v>0</v>
      </c>
      <c r="CX106" s="169">
        <f t="shared" ca="1" si="167"/>
        <v>0</v>
      </c>
      <c r="CY106" s="169">
        <f t="shared" ca="1" si="167"/>
        <v>0</v>
      </c>
      <c r="CZ106" s="169">
        <f t="shared" ca="1" si="167"/>
        <v>0</v>
      </c>
      <c r="DA106" s="169">
        <f t="shared" ca="1" si="167"/>
        <v>0</v>
      </c>
      <c r="DB106" s="169">
        <f t="shared" ca="1" si="167"/>
        <v>0</v>
      </c>
      <c r="DC106" s="169">
        <f t="shared" ca="1" si="167"/>
        <v>0</v>
      </c>
      <c r="DD106" s="169">
        <f t="shared" ca="1" si="167"/>
        <v>0</v>
      </c>
      <c r="DE106" s="169">
        <f t="shared" ca="1" si="167"/>
        <v>0</v>
      </c>
      <c r="DF106" s="169">
        <f t="shared" ca="1" si="167"/>
        <v>0</v>
      </c>
      <c r="DG106" s="169">
        <f t="shared" ref="DG106:DV106" ca="1" si="168">DG95*DG99/(1+DG99)</f>
        <v>0</v>
      </c>
      <c r="DH106" s="169">
        <f t="shared" ca="1" si="168"/>
        <v>0</v>
      </c>
      <c r="DI106" s="169">
        <f t="shared" ca="1" si="168"/>
        <v>0</v>
      </c>
      <c r="DJ106" s="169">
        <f t="shared" ca="1" si="168"/>
        <v>0</v>
      </c>
      <c r="DK106" s="169">
        <f t="shared" ca="1" si="168"/>
        <v>0</v>
      </c>
      <c r="DL106" s="169">
        <f t="shared" ca="1" si="168"/>
        <v>0</v>
      </c>
      <c r="DM106" s="169">
        <f t="shared" ca="1" si="168"/>
        <v>0</v>
      </c>
      <c r="DN106" s="169">
        <f t="shared" ca="1" si="168"/>
        <v>0</v>
      </c>
      <c r="DO106" s="169">
        <f t="shared" ca="1" si="168"/>
        <v>0</v>
      </c>
      <c r="DP106" s="169">
        <f t="shared" ca="1" si="168"/>
        <v>0</v>
      </c>
      <c r="DQ106" s="169">
        <f t="shared" ca="1" si="168"/>
        <v>0</v>
      </c>
      <c r="DR106" s="169">
        <f t="shared" ca="1" si="168"/>
        <v>0</v>
      </c>
      <c r="DS106" s="169">
        <f t="shared" ca="1" si="168"/>
        <v>0</v>
      </c>
      <c r="DT106" s="169">
        <f t="shared" ca="1" si="168"/>
        <v>0</v>
      </c>
      <c r="DU106" s="169">
        <f t="shared" ca="1" si="168"/>
        <v>0</v>
      </c>
      <c r="DV106" s="169">
        <f t="shared" ca="1" si="168"/>
        <v>0</v>
      </c>
      <c r="DW106" s="169"/>
      <c r="DX106" s="177">
        <f ca="1">SUM(G106:DW106)</f>
        <v>0</v>
      </c>
    </row>
    <row r="107" spans="1:128" x14ac:dyDescent="0.2">
      <c r="F107" s="6" t="s">
        <v>2961</v>
      </c>
    </row>
    <row r="108" spans="1:128" x14ac:dyDescent="0.2">
      <c r="A108" s="153" t="str">
        <f ca="1">Language!A$626</f>
        <v>Итого:</v>
      </c>
      <c r="E108" s="154" t="s">
        <v>667</v>
      </c>
    </row>
    <row r="109" spans="1:128" s="179" customFormat="1" x14ac:dyDescent="0.2">
      <c r="A109" s="159" t="str">
        <f ca="1">Language!A$627</f>
        <v>Выручка в отчете о прибылях и убытках, без НДС</v>
      </c>
      <c r="B109" s="153"/>
      <c r="C109" s="178" t="str">
        <f t="shared" ref="C109:C117" ca="1" si="169">CurName1</f>
        <v>тыс. руб.</v>
      </c>
      <c r="D109" s="154"/>
      <c r="E109" s="154"/>
      <c r="F109" s="154" t="s">
        <v>927</v>
      </c>
      <c r="G109" s="161">
        <f t="shared" ref="G109:AL109" ca="1" si="170">SUM(G$11,G$31,G$51,G$71,G$91)</f>
        <v>17118</v>
      </c>
      <c r="H109" s="161">
        <f t="shared" ca="1" si="170"/>
        <v>51644.362982224811</v>
      </c>
      <c r="I109" s="161">
        <f t="shared" ca="1" si="170"/>
        <v>99294.398080301893</v>
      </c>
      <c r="J109" s="161">
        <f t="shared" ca="1" si="170"/>
        <v>134474.46111721449</v>
      </c>
      <c r="K109" s="161">
        <f t="shared" ca="1" si="170"/>
        <v>165722.69357297456</v>
      </c>
      <c r="L109" s="161">
        <f t="shared" ca="1" si="170"/>
        <v>184267.15562516305</v>
      </c>
      <c r="M109" s="161">
        <f t="shared" ca="1" si="170"/>
        <v>203016.02579803893</v>
      </c>
      <c r="N109" s="161">
        <f t="shared" ca="1" si="170"/>
        <v>218409.59977956128</v>
      </c>
      <c r="O109" s="161">
        <f t="shared" ca="1" si="170"/>
        <v>285489.10425708565</v>
      </c>
      <c r="P109" s="161">
        <f t="shared" ca="1" si="170"/>
        <v>287103.30115907534</v>
      </c>
      <c r="Q109" s="161">
        <f t="shared" ca="1" si="170"/>
        <v>288726.6249650328</v>
      </c>
      <c r="R109" s="161">
        <f t="shared" ca="1" si="170"/>
        <v>290359.1272797999</v>
      </c>
      <c r="S109" s="161">
        <f t="shared" ca="1" si="170"/>
        <v>292000.86</v>
      </c>
      <c r="T109" s="161">
        <f t="shared" ca="1" si="170"/>
        <v>293651.87531568733</v>
      </c>
      <c r="U109" s="161">
        <f t="shared" ca="1" si="170"/>
        <v>295312.22571200645</v>
      </c>
      <c r="V109" s="161">
        <f t="shared" ca="1" si="170"/>
        <v>228486.69100622032</v>
      </c>
      <c r="W109" s="161">
        <f t="shared" ca="1" si="170"/>
        <v>229778.58797625668</v>
      </c>
      <c r="X109" s="161">
        <f t="shared" ca="1" si="170"/>
        <v>231077.7895195871</v>
      </c>
      <c r="Y109" s="161">
        <f t="shared" ca="1" si="170"/>
        <v>232384.33693733107</v>
      </c>
      <c r="Z109" s="161">
        <f t="shared" ca="1" si="170"/>
        <v>266089.41362099885</v>
      </c>
      <c r="AA109" s="161">
        <f t="shared" ca="1" si="170"/>
        <v>305473.34155508166</v>
      </c>
      <c r="AB109" s="161">
        <f t="shared" ca="1" si="170"/>
        <v>307200.53224021062</v>
      </c>
      <c r="AC109" s="161">
        <f t="shared" ca="1" si="170"/>
        <v>308937.48871258501</v>
      </c>
      <c r="AD109" s="161">
        <f t="shared" ca="1" si="170"/>
        <v>310684.26618938585</v>
      </c>
      <c r="AE109" s="161">
        <f t="shared" ca="1" si="170"/>
        <v>312440.92019999993</v>
      </c>
      <c r="AF109" s="161">
        <f t="shared" ca="1" si="170"/>
        <v>314207.50658778538</v>
      </c>
      <c r="AG109" s="161">
        <f t="shared" ca="1" si="170"/>
        <v>315984.08151184692</v>
      </c>
      <c r="AH109" s="161">
        <f t="shared" ca="1" si="170"/>
        <v>244480.75937665577</v>
      </c>
      <c r="AI109" s="161">
        <f t="shared" ca="1" si="170"/>
        <v>245863.0891345946</v>
      </c>
      <c r="AJ109" s="161">
        <f t="shared" ca="1" si="170"/>
        <v>247253.23478595825</v>
      </c>
      <c r="AK109" s="161">
        <f t="shared" ca="1" si="170"/>
        <v>248651.24052294425</v>
      </c>
      <c r="AL109" s="161">
        <f t="shared" ca="1" si="170"/>
        <v>284715.67257446883</v>
      </c>
      <c r="AM109" s="161">
        <f t="shared" ref="AM109:BR109" ca="1" si="171">SUM(AM$11,AM$31,AM$51,AM$71,AM$91)</f>
        <v>326856.47546393727</v>
      </c>
      <c r="AN109" s="161">
        <f t="shared" ca="1" si="171"/>
        <v>328704.56949702528</v>
      </c>
      <c r="AO109" s="161">
        <f t="shared" ca="1" si="171"/>
        <v>330563.11292246595</v>
      </c>
      <c r="AP109" s="161">
        <f t="shared" ca="1" si="171"/>
        <v>332432.16482264281</v>
      </c>
      <c r="AQ109" s="161">
        <f t="shared" ca="1" si="171"/>
        <v>334311.78461399995</v>
      </c>
      <c r="AR109" s="161">
        <f t="shared" ca="1" si="171"/>
        <v>336202.0320489303</v>
      </c>
      <c r="AS109" s="161">
        <f t="shared" ca="1" si="171"/>
        <v>338102.96721767611</v>
      </c>
      <c r="AT109" s="161">
        <f t="shared" ca="1" si="171"/>
        <v>261594.41253302162</v>
      </c>
      <c r="AU109" s="161">
        <f t="shared" ca="1" si="171"/>
        <v>263073.50537401618</v>
      </c>
      <c r="AV109" s="161">
        <f t="shared" ca="1" si="171"/>
        <v>264560.96122097521</v>
      </c>
      <c r="AW109" s="161">
        <f t="shared" ca="1" si="171"/>
        <v>266056.82735955028</v>
      </c>
      <c r="AX109" s="161">
        <f t="shared" ca="1" si="171"/>
        <v>304645.76965468162</v>
      </c>
      <c r="AY109" s="161">
        <f t="shared" ca="1" si="171"/>
        <v>349736.42874641292</v>
      </c>
      <c r="AZ109" s="161">
        <f t="shared" ca="1" si="171"/>
        <v>351713.88936181704</v>
      </c>
      <c r="BA109" s="161">
        <f t="shared" ca="1" si="171"/>
        <v>353702.53082703851</v>
      </c>
      <c r="BB109" s="161">
        <f t="shared" ca="1" si="171"/>
        <v>355702.4163602278</v>
      </c>
      <c r="BC109" s="161">
        <f t="shared" ca="1" si="171"/>
        <v>357713.60953697993</v>
      </c>
      <c r="BD109" s="161">
        <f t="shared" ca="1" si="171"/>
        <v>359736.17429235554</v>
      </c>
      <c r="BE109" s="161">
        <f t="shared" ca="1" si="171"/>
        <v>361770.17492291349</v>
      </c>
      <c r="BF109" s="161">
        <f t="shared" ca="1" si="171"/>
        <v>279906.02141033311</v>
      </c>
      <c r="BG109" s="161">
        <f t="shared" ca="1" si="171"/>
        <v>281488.65075019735</v>
      </c>
      <c r="BH109" s="161">
        <f t="shared" ca="1" si="171"/>
        <v>283080.2285064435</v>
      </c>
      <c r="BI109" s="161">
        <f t="shared" ca="1" si="171"/>
        <v>284680.80527471885</v>
      </c>
      <c r="BJ109" s="161">
        <f t="shared" ca="1" si="171"/>
        <v>325970.97353050928</v>
      </c>
      <c r="BK109" s="161">
        <f t="shared" ca="1" si="171"/>
        <v>374217.97875866183</v>
      </c>
      <c r="BL109" s="161">
        <f t="shared" ca="1" si="171"/>
        <v>376333.86161714426</v>
      </c>
      <c r="BM109" s="161">
        <f t="shared" ca="1" si="171"/>
        <v>378461.70798493124</v>
      </c>
      <c r="BN109" s="161">
        <f t="shared" ca="1" si="171"/>
        <v>380601.58550544374</v>
      </c>
      <c r="BO109" s="161">
        <f t="shared" ca="1" si="171"/>
        <v>382753.56220456853</v>
      </c>
      <c r="BP109" s="161">
        <f t="shared" ca="1" si="171"/>
        <v>384917.70649282041</v>
      </c>
      <c r="BQ109" s="161">
        <f t="shared" ca="1" si="171"/>
        <v>387094.08716751746</v>
      </c>
      <c r="BR109" s="161">
        <f t="shared" ca="1" si="171"/>
        <v>299499.4429090565</v>
      </c>
      <c r="BS109" s="161">
        <f t="shared" ref="BS109:CX109" ca="1" si="172">SUM(BS$11,BS$31,BS$51,BS$71,BS$91)</f>
        <v>301192.85630271118</v>
      </c>
      <c r="BT109" s="161">
        <f t="shared" ca="1" si="172"/>
        <v>302895.84450189455</v>
      </c>
      <c r="BU109" s="161">
        <f t="shared" ca="1" si="172"/>
        <v>304608.46164394915</v>
      </c>
      <c r="BV109" s="161">
        <f t="shared" ca="1" si="172"/>
        <v>348788.94167764502</v>
      </c>
      <c r="BW109" s="161">
        <f t="shared" ca="1" si="172"/>
        <v>400413.23727176816</v>
      </c>
      <c r="BX109" s="161">
        <f t="shared" ca="1" si="172"/>
        <v>402677.23193034442</v>
      </c>
      <c r="BY109" s="161">
        <f t="shared" ca="1" si="172"/>
        <v>404954.02754387644</v>
      </c>
      <c r="BZ109" s="161">
        <f t="shared" ca="1" si="172"/>
        <v>407243.6964908248</v>
      </c>
      <c r="CA109" s="161">
        <f t="shared" ca="1" si="172"/>
        <v>409546.31155888829</v>
      </c>
      <c r="CB109" s="161">
        <f t="shared" ca="1" si="172"/>
        <v>411861.94594731787</v>
      </c>
      <c r="CC109" s="161">
        <f t="shared" ca="1" si="172"/>
        <v>414190.67326924368</v>
      </c>
      <c r="CD109" s="161">
        <f t="shared" ca="1" si="172"/>
        <v>320464.40391269053</v>
      </c>
      <c r="CE109" s="161">
        <f t="shared" ca="1" si="172"/>
        <v>322276.35624390101</v>
      </c>
      <c r="CF109" s="161">
        <f t="shared" ca="1" si="172"/>
        <v>324098.55361702724</v>
      </c>
      <c r="CG109" s="161">
        <f t="shared" ca="1" si="172"/>
        <v>325931.05395902565</v>
      </c>
      <c r="CH109" s="161">
        <f t="shared" ca="1" si="172"/>
        <v>373204.16759508027</v>
      </c>
      <c r="CI109" s="161">
        <f t="shared" ca="1" si="172"/>
        <v>428442.16388079204</v>
      </c>
      <c r="CJ109" s="161">
        <f t="shared" ca="1" si="172"/>
        <v>430864.63816546864</v>
      </c>
      <c r="CK109" s="161">
        <f t="shared" ca="1" si="172"/>
        <v>433300.80947194796</v>
      </c>
      <c r="CL109" s="161">
        <f t="shared" ca="1" si="172"/>
        <v>435750.75524518266</v>
      </c>
      <c r="CM109" s="161">
        <f t="shared" ca="1" si="172"/>
        <v>438214.55336801062</v>
      </c>
      <c r="CN109" s="161">
        <f t="shared" ca="1" si="172"/>
        <v>440692.28216363024</v>
      </c>
      <c r="CO109" s="161">
        <f t="shared" ca="1" si="172"/>
        <v>443184.02039809083</v>
      </c>
      <c r="CP109" s="161">
        <f t="shared" ca="1" si="172"/>
        <v>342896.91218657896</v>
      </c>
      <c r="CQ109" s="161">
        <f t="shared" ca="1" si="172"/>
        <v>344835.7011809742</v>
      </c>
      <c r="CR109" s="161">
        <f t="shared" ca="1" si="172"/>
        <v>346785.45237021928</v>
      </c>
      <c r="CS109" s="161">
        <f t="shared" ca="1" si="172"/>
        <v>348746.22773615754</v>
      </c>
      <c r="CT109" s="161">
        <f t="shared" ca="1" si="172"/>
        <v>399328.45932673593</v>
      </c>
      <c r="CU109" s="161">
        <f t="shared" ca="1" si="172"/>
        <v>458433.11535244755</v>
      </c>
      <c r="CV109" s="161">
        <f t="shared" ca="1" si="172"/>
        <v>461025.16283705144</v>
      </c>
      <c r="CW109" s="161">
        <f t="shared" ca="1" si="172"/>
        <v>463631.8661349843</v>
      </c>
      <c r="CX109" s="161">
        <f t="shared" ca="1" si="172"/>
        <v>466253.30811234558</v>
      </c>
      <c r="CY109" s="161">
        <f t="shared" ref="CY109:DV109" ca="1" si="173">SUM(CY$11,CY$31,CY$51,CY$71,CY$91)</f>
        <v>468889.57210377144</v>
      </c>
      <c r="CZ109" s="161">
        <f t="shared" ca="1" si="173"/>
        <v>471540.74191508442</v>
      </c>
      <c r="DA109" s="161">
        <f t="shared" ca="1" si="173"/>
        <v>474206.90182595723</v>
      </c>
      <c r="DB109" s="161">
        <f t="shared" ca="1" si="173"/>
        <v>366899.69603963941</v>
      </c>
      <c r="DC109" s="161">
        <f t="shared" ca="1" si="173"/>
        <v>368974.20026364236</v>
      </c>
      <c r="DD109" s="161">
        <f t="shared" ca="1" si="173"/>
        <v>371060.43403613457</v>
      </c>
      <c r="DE109" s="161">
        <f t="shared" ca="1" si="173"/>
        <v>373158.46367768862</v>
      </c>
      <c r="DF109" s="161">
        <f t="shared" ca="1" si="173"/>
        <v>427281.45147960749</v>
      </c>
      <c r="DG109" s="161">
        <f t="shared" ca="1" si="173"/>
        <v>490523.43342711887</v>
      </c>
      <c r="DH109" s="161">
        <f t="shared" ca="1" si="173"/>
        <v>493296.9242356451</v>
      </c>
      <c r="DI109" s="161">
        <f t="shared" ca="1" si="173"/>
        <v>496086.09676443326</v>
      </c>
      <c r="DJ109" s="161">
        <f t="shared" ca="1" si="173"/>
        <v>498891.03968020971</v>
      </c>
      <c r="DK109" s="161">
        <f t="shared" ca="1" si="173"/>
        <v>501711.84215103538</v>
      </c>
      <c r="DL109" s="161">
        <f t="shared" ca="1" si="173"/>
        <v>504548.59384914022</v>
      </c>
      <c r="DM109" s="161">
        <f t="shared" ca="1" si="173"/>
        <v>507401.38495377416</v>
      </c>
      <c r="DN109" s="161">
        <f t="shared" ca="1" si="173"/>
        <v>392582.67476241419</v>
      </c>
      <c r="DO109" s="161">
        <f t="shared" ca="1" si="173"/>
        <v>394802.39428209735</v>
      </c>
      <c r="DP109" s="161">
        <f t="shared" ca="1" si="173"/>
        <v>397034.664418664</v>
      </c>
      <c r="DQ109" s="161">
        <f t="shared" ca="1" si="173"/>
        <v>399279.55613512674</v>
      </c>
      <c r="DR109" s="161">
        <f t="shared" ca="1" si="173"/>
        <v>457191.1530831799</v>
      </c>
      <c r="DS109" s="161">
        <f t="shared" ca="1" si="173"/>
        <v>524860.07376701722</v>
      </c>
      <c r="DT109" s="161">
        <f t="shared" ca="1" si="173"/>
        <v>527827.70893214003</v>
      </c>
      <c r="DU109" s="161">
        <f t="shared" ca="1" si="173"/>
        <v>530812.12353794347</v>
      </c>
      <c r="DV109" s="161">
        <f t="shared" ca="1" si="173"/>
        <v>533813.41245782434</v>
      </c>
      <c r="DW109" s="161"/>
      <c r="DX109" s="167">
        <f ca="1">SUM(G109:DW109)</f>
        <v>41765892.916161172</v>
      </c>
    </row>
    <row r="110" spans="1:128" s="179" customFormat="1" outlineLevel="1" x14ac:dyDescent="0.2">
      <c r="A110" s="159" t="str">
        <f ca="1">Language!A$628</f>
        <v>НДС начисленный</v>
      </c>
      <c r="B110" s="153"/>
      <c r="C110" s="178" t="str">
        <f t="shared" ca="1" si="169"/>
        <v>тыс. руб.</v>
      </c>
      <c r="D110" s="154"/>
      <c r="E110" s="154"/>
      <c r="F110" s="6" t="s">
        <v>3084</v>
      </c>
      <c r="G110" s="161">
        <f t="shared" ref="G110:AL110" ca="1" si="174">SUM(G$25,G$45,G$65,G$85,G$105)</f>
        <v>3423.5999999999995</v>
      </c>
      <c r="H110" s="161">
        <f t="shared" ca="1" si="174"/>
        <v>10328.872596444962</v>
      </c>
      <c r="I110" s="161">
        <f t="shared" ca="1" si="174"/>
        <v>19858.879616060382</v>
      </c>
      <c r="J110" s="161">
        <f t="shared" ca="1" si="174"/>
        <v>26894.892223442901</v>
      </c>
      <c r="K110" s="161">
        <f t="shared" ca="1" si="174"/>
        <v>33144.538714594913</v>
      </c>
      <c r="L110" s="161">
        <f t="shared" ca="1" si="174"/>
        <v>36853.431125032614</v>
      </c>
      <c r="M110" s="161">
        <f t="shared" ca="1" si="174"/>
        <v>40603.205159607787</v>
      </c>
      <c r="N110" s="161">
        <f t="shared" ca="1" si="174"/>
        <v>43681.91995591225</v>
      </c>
      <c r="O110" s="161">
        <f t="shared" ca="1" si="174"/>
        <v>57097.820851417142</v>
      </c>
      <c r="P110" s="161">
        <f t="shared" ca="1" si="174"/>
        <v>57420.660231815076</v>
      </c>
      <c r="Q110" s="161">
        <f t="shared" ca="1" si="174"/>
        <v>57745.32499300655</v>
      </c>
      <c r="R110" s="161">
        <f t="shared" ca="1" si="174"/>
        <v>58071.825455959981</v>
      </c>
      <c r="S110" s="161">
        <f t="shared" ca="1" si="174"/>
        <v>58400.172000000006</v>
      </c>
      <c r="T110" s="161">
        <f t="shared" ca="1" si="174"/>
        <v>58730.375063137471</v>
      </c>
      <c r="U110" s="161">
        <f t="shared" ca="1" si="174"/>
        <v>59062.445142401295</v>
      </c>
      <c r="V110" s="161">
        <f t="shared" ca="1" si="174"/>
        <v>45697.338201244078</v>
      </c>
      <c r="W110" s="161">
        <f t="shared" ca="1" si="174"/>
        <v>45955.717595251335</v>
      </c>
      <c r="X110" s="161">
        <f t="shared" ca="1" si="174"/>
        <v>46215.557903917434</v>
      </c>
      <c r="Y110" s="161">
        <f t="shared" ca="1" si="174"/>
        <v>46476.86738746622</v>
      </c>
      <c r="Z110" s="161">
        <f t="shared" ca="1" si="174"/>
        <v>53217.882724199779</v>
      </c>
      <c r="AA110" s="161">
        <f t="shared" ca="1" si="174"/>
        <v>61094.668311016329</v>
      </c>
      <c r="AB110" s="161">
        <f t="shared" ca="1" si="174"/>
        <v>61440.106448042126</v>
      </c>
      <c r="AC110" s="161">
        <f t="shared" ca="1" si="174"/>
        <v>61787.497742517</v>
      </c>
      <c r="AD110" s="161">
        <f t="shared" ca="1" si="174"/>
        <v>62136.853237877171</v>
      </c>
      <c r="AE110" s="161">
        <f t="shared" ca="1" si="174"/>
        <v>62488.18404</v>
      </c>
      <c r="AF110" s="161">
        <f t="shared" ca="1" si="174"/>
        <v>62841.501317557093</v>
      </c>
      <c r="AG110" s="161">
        <f t="shared" ca="1" si="174"/>
        <v>63196.816302369378</v>
      </c>
      <c r="AH110" s="161">
        <f t="shared" ca="1" si="174"/>
        <v>48896.151875331147</v>
      </c>
      <c r="AI110" s="161">
        <f t="shared" ca="1" si="174"/>
        <v>49172.617826918926</v>
      </c>
      <c r="AJ110" s="161">
        <f t="shared" ca="1" si="174"/>
        <v>49450.646957191646</v>
      </c>
      <c r="AK110" s="161">
        <f t="shared" ca="1" si="174"/>
        <v>49730.248104588856</v>
      </c>
      <c r="AL110" s="161">
        <f t="shared" ca="1" si="174"/>
        <v>56943.134514893776</v>
      </c>
      <c r="AM110" s="161">
        <f t="shared" ref="AM110:BR110" ca="1" si="175">SUM(AM$25,AM$45,AM$65,AM$85,AM$105)</f>
        <v>65371.29509278747</v>
      </c>
      <c r="AN110" s="161">
        <f t="shared" ca="1" si="175"/>
        <v>65740.913899405059</v>
      </c>
      <c r="AO110" s="161">
        <f t="shared" ca="1" si="175"/>
        <v>66112.622584493191</v>
      </c>
      <c r="AP110" s="161">
        <f t="shared" ca="1" si="175"/>
        <v>66486.432964528576</v>
      </c>
      <c r="AQ110" s="161">
        <f t="shared" ca="1" si="175"/>
        <v>66862.356922799983</v>
      </c>
      <c r="AR110" s="161">
        <f t="shared" ca="1" si="175"/>
        <v>67240.406409786083</v>
      </c>
      <c r="AS110" s="161">
        <f t="shared" ca="1" si="175"/>
        <v>67620.593443535225</v>
      </c>
      <c r="AT110" s="161">
        <f t="shared" ca="1" si="175"/>
        <v>52318.882506604321</v>
      </c>
      <c r="AU110" s="161">
        <f t="shared" ca="1" si="175"/>
        <v>52614.701074803241</v>
      </c>
      <c r="AV110" s="161">
        <f t="shared" ca="1" si="175"/>
        <v>52912.192244195045</v>
      </c>
      <c r="AW110" s="161">
        <f t="shared" ca="1" si="175"/>
        <v>53211.36547191006</v>
      </c>
      <c r="AX110" s="161">
        <f t="shared" ca="1" si="175"/>
        <v>60929.153930936314</v>
      </c>
      <c r="AY110" s="161">
        <f t="shared" ca="1" si="175"/>
        <v>69947.285749282586</v>
      </c>
      <c r="AZ110" s="161">
        <f t="shared" ca="1" si="175"/>
        <v>70342.777872363411</v>
      </c>
      <c r="BA110" s="161">
        <f t="shared" ca="1" si="175"/>
        <v>70740.506165407714</v>
      </c>
      <c r="BB110" s="161">
        <f t="shared" ca="1" si="175"/>
        <v>71140.48327204556</v>
      </c>
      <c r="BC110" s="161">
        <f t="shared" ca="1" si="175"/>
        <v>71542.721907395986</v>
      </c>
      <c r="BD110" s="161">
        <f t="shared" ca="1" si="175"/>
        <v>71947.2348584711</v>
      </c>
      <c r="BE110" s="161">
        <f t="shared" ca="1" si="175"/>
        <v>72354.034984582686</v>
      </c>
      <c r="BF110" s="161">
        <f t="shared" ca="1" si="175"/>
        <v>55981.204282066632</v>
      </c>
      <c r="BG110" s="161">
        <f t="shared" ca="1" si="175"/>
        <v>56297.730150039468</v>
      </c>
      <c r="BH110" s="161">
        <f t="shared" ca="1" si="175"/>
        <v>56616.045701288705</v>
      </c>
      <c r="BI110" s="161">
        <f t="shared" ca="1" si="175"/>
        <v>56936.161054943776</v>
      </c>
      <c r="BJ110" s="161">
        <f t="shared" ca="1" si="175"/>
        <v>65194.194706101865</v>
      </c>
      <c r="BK110" s="161">
        <f t="shared" ca="1" si="175"/>
        <v>74843.59575173237</v>
      </c>
      <c r="BL110" s="161">
        <f t="shared" ca="1" si="175"/>
        <v>75266.772323428857</v>
      </c>
      <c r="BM110" s="161">
        <f t="shared" ca="1" si="175"/>
        <v>75692.341596986254</v>
      </c>
      <c r="BN110" s="161">
        <f t="shared" ca="1" si="175"/>
        <v>76120.31710108876</v>
      </c>
      <c r="BO110" s="161">
        <f t="shared" ca="1" si="175"/>
        <v>76550.712440913703</v>
      </c>
      <c r="BP110" s="161">
        <f t="shared" ca="1" si="175"/>
        <v>76983.541298564087</v>
      </c>
      <c r="BQ110" s="161">
        <f t="shared" ca="1" si="175"/>
        <v>77418.8174335035</v>
      </c>
      <c r="BR110" s="161">
        <f t="shared" ca="1" si="175"/>
        <v>59899.888581811305</v>
      </c>
      <c r="BS110" s="161">
        <f t="shared" ref="BS110:CX110" ca="1" si="176">SUM(BS$25,BS$45,BS$65,BS$85,BS$105)</f>
        <v>60238.571260542238</v>
      </c>
      <c r="BT110" s="161">
        <f t="shared" ca="1" si="176"/>
        <v>60579.168900378914</v>
      </c>
      <c r="BU110" s="161">
        <f t="shared" ca="1" si="176"/>
        <v>60921.692328789839</v>
      </c>
      <c r="BV110" s="161">
        <f t="shared" ca="1" si="176"/>
        <v>69757.788335529011</v>
      </c>
      <c r="BW110" s="161">
        <f t="shared" ca="1" si="176"/>
        <v>80082.647454353646</v>
      </c>
      <c r="BX110" s="161">
        <f t="shared" ca="1" si="176"/>
        <v>80535.446386068885</v>
      </c>
      <c r="BY110" s="161">
        <f t="shared" ca="1" si="176"/>
        <v>80990.805508775287</v>
      </c>
      <c r="BZ110" s="161">
        <f t="shared" ca="1" si="176"/>
        <v>81448.73929816499</v>
      </c>
      <c r="CA110" s="161">
        <f t="shared" ca="1" si="176"/>
        <v>81909.262311777667</v>
      </c>
      <c r="CB110" s="161">
        <f t="shared" ca="1" si="176"/>
        <v>82372.389189463574</v>
      </c>
      <c r="CC110" s="161">
        <f t="shared" ca="1" si="176"/>
        <v>82838.134653848741</v>
      </c>
      <c r="CD110" s="161">
        <f t="shared" ca="1" si="176"/>
        <v>64092.880782538101</v>
      </c>
      <c r="CE110" s="161">
        <f t="shared" ca="1" si="176"/>
        <v>64455.271248780205</v>
      </c>
      <c r="CF110" s="161">
        <f t="shared" ca="1" si="176"/>
        <v>64819.710723405442</v>
      </c>
      <c r="CG110" s="161">
        <f t="shared" ca="1" si="176"/>
        <v>65186.210791805141</v>
      </c>
      <c r="CH110" s="161">
        <f t="shared" ca="1" si="176"/>
        <v>74640.833519016043</v>
      </c>
      <c r="CI110" s="161">
        <f t="shared" ca="1" si="176"/>
        <v>85688.432776158414</v>
      </c>
      <c r="CJ110" s="161">
        <f t="shared" ca="1" si="176"/>
        <v>86172.927633093728</v>
      </c>
      <c r="CK110" s="161">
        <f t="shared" ca="1" si="176"/>
        <v>86660.161894389588</v>
      </c>
      <c r="CL110" s="161">
        <f t="shared" ca="1" si="176"/>
        <v>87150.151049036533</v>
      </c>
      <c r="CM110" s="161">
        <f t="shared" ca="1" si="176"/>
        <v>87642.910673602135</v>
      </c>
      <c r="CN110" s="161">
        <f t="shared" ca="1" si="176"/>
        <v>88138.45643272606</v>
      </c>
      <c r="CO110" s="161">
        <f t="shared" ca="1" si="176"/>
        <v>88636.804079618174</v>
      </c>
      <c r="CP110" s="161">
        <f t="shared" ca="1" si="176"/>
        <v>68579.382437315784</v>
      </c>
      <c r="CQ110" s="161">
        <f t="shared" ca="1" si="176"/>
        <v>68967.140236194842</v>
      </c>
      <c r="CR110" s="161">
        <f t="shared" ca="1" si="176"/>
        <v>69357.090474043856</v>
      </c>
      <c r="CS110" s="161">
        <f t="shared" ca="1" si="176"/>
        <v>69749.24554723152</v>
      </c>
      <c r="CT110" s="161">
        <f t="shared" ca="1" si="176"/>
        <v>79865.69186534718</v>
      </c>
      <c r="CU110" s="161">
        <f t="shared" ca="1" si="176"/>
        <v>91686.623070489513</v>
      </c>
      <c r="CV110" s="161">
        <f t="shared" ca="1" si="176"/>
        <v>92205.032567410293</v>
      </c>
      <c r="CW110" s="161">
        <f t="shared" ca="1" si="176"/>
        <v>92726.37322699686</v>
      </c>
      <c r="CX110" s="161">
        <f t="shared" ca="1" si="176"/>
        <v>93250.66162246911</v>
      </c>
      <c r="CY110" s="161">
        <f t="shared" ref="CY110:DV110" ca="1" si="177">SUM(CY$25,CY$45,CY$65,CY$85,CY$105)</f>
        <v>93777.914420754285</v>
      </c>
      <c r="CZ110" s="161">
        <f t="shared" ca="1" si="177"/>
        <v>94308.148383016873</v>
      </c>
      <c r="DA110" s="161">
        <f t="shared" ca="1" si="177"/>
        <v>94841.380365191464</v>
      </c>
      <c r="DB110" s="161">
        <f t="shared" ca="1" si="177"/>
        <v>73379.939207927877</v>
      </c>
      <c r="DC110" s="161">
        <f t="shared" ca="1" si="177"/>
        <v>73794.840052728483</v>
      </c>
      <c r="DD110" s="161">
        <f t="shared" ca="1" si="177"/>
        <v>74212.086807226922</v>
      </c>
      <c r="DE110" s="161">
        <f t="shared" ca="1" si="177"/>
        <v>74631.692735537727</v>
      </c>
      <c r="DF110" s="161">
        <f t="shared" ca="1" si="177"/>
        <v>85456.290295921499</v>
      </c>
      <c r="DG110" s="161">
        <f t="shared" ca="1" si="177"/>
        <v>98104.686685423789</v>
      </c>
      <c r="DH110" s="161">
        <f t="shared" ca="1" si="177"/>
        <v>98659.384847129026</v>
      </c>
      <c r="DI110" s="161">
        <f t="shared" ca="1" si="177"/>
        <v>99217.219352886663</v>
      </c>
      <c r="DJ110" s="161">
        <f t="shared" ca="1" si="177"/>
        <v>99778.207936041959</v>
      </c>
      <c r="DK110" s="161">
        <f t="shared" ca="1" si="177"/>
        <v>100342.36843020711</v>
      </c>
      <c r="DL110" s="161">
        <f t="shared" ca="1" si="177"/>
        <v>100909.71876982806</v>
      </c>
      <c r="DM110" s="161">
        <f t="shared" ca="1" si="177"/>
        <v>101480.27699075485</v>
      </c>
      <c r="DN110" s="161">
        <f t="shared" ca="1" si="177"/>
        <v>78516.534952482834</v>
      </c>
      <c r="DO110" s="161">
        <f t="shared" ca="1" si="177"/>
        <v>78960.47885641946</v>
      </c>
      <c r="DP110" s="161">
        <f t="shared" ca="1" si="177"/>
        <v>79406.932883732807</v>
      </c>
      <c r="DQ110" s="161">
        <f t="shared" ca="1" si="177"/>
        <v>79855.911227025354</v>
      </c>
      <c r="DR110" s="161">
        <f t="shared" ca="1" si="177"/>
        <v>91438.230616635992</v>
      </c>
      <c r="DS110" s="161">
        <f t="shared" ca="1" si="177"/>
        <v>104972.01475340343</v>
      </c>
      <c r="DT110" s="161">
        <f t="shared" ca="1" si="177"/>
        <v>105565.54178642803</v>
      </c>
      <c r="DU110" s="161">
        <f t="shared" ca="1" si="177"/>
        <v>106162.42470758871</v>
      </c>
      <c r="DV110" s="161">
        <f t="shared" ca="1" si="177"/>
        <v>106762.68249156488</v>
      </c>
      <c r="DW110" s="161"/>
      <c r="DX110" s="167">
        <f ca="1">SUM(G110:DW110)</f>
        <v>8353178.583232238</v>
      </c>
    </row>
    <row r="111" spans="1:128" s="179" customFormat="1" outlineLevel="1" x14ac:dyDescent="0.2">
      <c r="A111" s="159" t="str">
        <f ca="1">Language!A$633</f>
        <v>Акцизы начисленные</v>
      </c>
      <c r="B111" s="153"/>
      <c r="C111" s="178" t="str">
        <f t="shared" ca="1" si="169"/>
        <v>тыс. руб.</v>
      </c>
      <c r="D111" s="154"/>
      <c r="E111" s="154"/>
      <c r="F111" s="6" t="s">
        <v>3085</v>
      </c>
      <c r="G111" s="161">
        <f t="shared" ref="G111:AL111" ca="1" si="178">SUM(G$24,G$44,G$64,G$84,G$104)</f>
        <v>0</v>
      </c>
      <c r="H111" s="161">
        <f t="shared" ca="1" si="178"/>
        <v>0</v>
      </c>
      <c r="I111" s="161">
        <f t="shared" ca="1" si="178"/>
        <v>0</v>
      </c>
      <c r="J111" s="161">
        <f t="shared" ca="1" si="178"/>
        <v>0</v>
      </c>
      <c r="K111" s="161">
        <f t="shared" ca="1" si="178"/>
        <v>0</v>
      </c>
      <c r="L111" s="161">
        <f t="shared" ca="1" si="178"/>
        <v>0</v>
      </c>
      <c r="M111" s="161">
        <f t="shared" ca="1" si="178"/>
        <v>0</v>
      </c>
      <c r="N111" s="161">
        <f t="shared" ca="1" si="178"/>
        <v>0</v>
      </c>
      <c r="O111" s="161">
        <f t="shared" ca="1" si="178"/>
        <v>0</v>
      </c>
      <c r="P111" s="161">
        <f t="shared" ca="1" si="178"/>
        <v>0</v>
      </c>
      <c r="Q111" s="161">
        <f t="shared" ca="1" si="178"/>
        <v>0</v>
      </c>
      <c r="R111" s="161">
        <f t="shared" ca="1" si="178"/>
        <v>0</v>
      </c>
      <c r="S111" s="161">
        <f t="shared" ca="1" si="178"/>
        <v>0</v>
      </c>
      <c r="T111" s="161">
        <f t="shared" ca="1" si="178"/>
        <v>0</v>
      </c>
      <c r="U111" s="161">
        <f t="shared" ca="1" si="178"/>
        <v>0</v>
      </c>
      <c r="V111" s="161">
        <f t="shared" ca="1" si="178"/>
        <v>0</v>
      </c>
      <c r="W111" s="161">
        <f t="shared" ca="1" si="178"/>
        <v>0</v>
      </c>
      <c r="X111" s="161">
        <f t="shared" ca="1" si="178"/>
        <v>0</v>
      </c>
      <c r="Y111" s="161">
        <f t="shared" ca="1" si="178"/>
        <v>0</v>
      </c>
      <c r="Z111" s="161">
        <f t="shared" ca="1" si="178"/>
        <v>0</v>
      </c>
      <c r="AA111" s="161">
        <f t="shared" ca="1" si="178"/>
        <v>0</v>
      </c>
      <c r="AB111" s="161">
        <f t="shared" ca="1" si="178"/>
        <v>0</v>
      </c>
      <c r="AC111" s="161">
        <f t="shared" ca="1" si="178"/>
        <v>0</v>
      </c>
      <c r="AD111" s="161">
        <f t="shared" ca="1" si="178"/>
        <v>0</v>
      </c>
      <c r="AE111" s="161">
        <f t="shared" ca="1" si="178"/>
        <v>0</v>
      </c>
      <c r="AF111" s="161">
        <f t="shared" ca="1" si="178"/>
        <v>0</v>
      </c>
      <c r="AG111" s="161">
        <f t="shared" ca="1" si="178"/>
        <v>0</v>
      </c>
      <c r="AH111" s="161">
        <f t="shared" ca="1" si="178"/>
        <v>0</v>
      </c>
      <c r="AI111" s="161">
        <f t="shared" ca="1" si="178"/>
        <v>0</v>
      </c>
      <c r="AJ111" s="161">
        <f t="shared" ca="1" si="178"/>
        <v>0</v>
      </c>
      <c r="AK111" s="161">
        <f t="shared" ca="1" si="178"/>
        <v>0</v>
      </c>
      <c r="AL111" s="161">
        <f t="shared" ca="1" si="178"/>
        <v>0</v>
      </c>
      <c r="AM111" s="161">
        <f t="shared" ref="AM111:BR111" ca="1" si="179">SUM(AM$24,AM$44,AM$64,AM$84,AM$104)</f>
        <v>0</v>
      </c>
      <c r="AN111" s="161">
        <f t="shared" ca="1" si="179"/>
        <v>0</v>
      </c>
      <c r="AO111" s="161">
        <f t="shared" ca="1" si="179"/>
        <v>0</v>
      </c>
      <c r="AP111" s="161">
        <f t="shared" ca="1" si="179"/>
        <v>0</v>
      </c>
      <c r="AQ111" s="161">
        <f t="shared" ca="1" si="179"/>
        <v>0</v>
      </c>
      <c r="AR111" s="161">
        <f t="shared" ca="1" si="179"/>
        <v>0</v>
      </c>
      <c r="AS111" s="161">
        <f t="shared" ca="1" si="179"/>
        <v>0</v>
      </c>
      <c r="AT111" s="161">
        <f t="shared" ca="1" si="179"/>
        <v>0</v>
      </c>
      <c r="AU111" s="161">
        <f t="shared" ca="1" si="179"/>
        <v>0</v>
      </c>
      <c r="AV111" s="161">
        <f t="shared" ca="1" si="179"/>
        <v>0</v>
      </c>
      <c r="AW111" s="161">
        <f t="shared" ca="1" si="179"/>
        <v>0</v>
      </c>
      <c r="AX111" s="161">
        <f t="shared" ca="1" si="179"/>
        <v>0</v>
      </c>
      <c r="AY111" s="161">
        <f t="shared" ca="1" si="179"/>
        <v>0</v>
      </c>
      <c r="AZ111" s="161">
        <f t="shared" ca="1" si="179"/>
        <v>0</v>
      </c>
      <c r="BA111" s="161">
        <f t="shared" ca="1" si="179"/>
        <v>0</v>
      </c>
      <c r="BB111" s="161">
        <f t="shared" ca="1" si="179"/>
        <v>0</v>
      </c>
      <c r="BC111" s="161">
        <f t="shared" ca="1" si="179"/>
        <v>0</v>
      </c>
      <c r="BD111" s="161">
        <f t="shared" ca="1" si="179"/>
        <v>0</v>
      </c>
      <c r="BE111" s="161">
        <f t="shared" ca="1" si="179"/>
        <v>0</v>
      </c>
      <c r="BF111" s="161">
        <f t="shared" ca="1" si="179"/>
        <v>0</v>
      </c>
      <c r="BG111" s="161">
        <f t="shared" ca="1" si="179"/>
        <v>0</v>
      </c>
      <c r="BH111" s="161">
        <f t="shared" ca="1" si="179"/>
        <v>0</v>
      </c>
      <c r="BI111" s="161">
        <f t="shared" ca="1" si="179"/>
        <v>0</v>
      </c>
      <c r="BJ111" s="161">
        <f t="shared" ca="1" si="179"/>
        <v>0</v>
      </c>
      <c r="BK111" s="161">
        <f t="shared" ca="1" si="179"/>
        <v>0</v>
      </c>
      <c r="BL111" s="161">
        <f t="shared" ca="1" si="179"/>
        <v>0</v>
      </c>
      <c r="BM111" s="161">
        <f t="shared" ca="1" si="179"/>
        <v>0</v>
      </c>
      <c r="BN111" s="161">
        <f t="shared" ca="1" si="179"/>
        <v>0</v>
      </c>
      <c r="BO111" s="161">
        <f t="shared" ca="1" si="179"/>
        <v>0</v>
      </c>
      <c r="BP111" s="161">
        <f t="shared" ca="1" si="179"/>
        <v>0</v>
      </c>
      <c r="BQ111" s="161">
        <f t="shared" ca="1" si="179"/>
        <v>0</v>
      </c>
      <c r="BR111" s="161">
        <f t="shared" ca="1" si="179"/>
        <v>0</v>
      </c>
      <c r="BS111" s="161">
        <f t="shared" ref="BS111:CX111" ca="1" si="180">SUM(BS$24,BS$44,BS$64,BS$84,BS$104)</f>
        <v>0</v>
      </c>
      <c r="BT111" s="161">
        <f t="shared" ca="1" si="180"/>
        <v>0</v>
      </c>
      <c r="BU111" s="161">
        <f t="shared" ca="1" si="180"/>
        <v>0</v>
      </c>
      <c r="BV111" s="161">
        <f t="shared" ca="1" si="180"/>
        <v>0</v>
      </c>
      <c r="BW111" s="161">
        <f t="shared" ca="1" si="180"/>
        <v>0</v>
      </c>
      <c r="BX111" s="161">
        <f t="shared" ca="1" si="180"/>
        <v>0</v>
      </c>
      <c r="BY111" s="161">
        <f t="shared" ca="1" si="180"/>
        <v>0</v>
      </c>
      <c r="BZ111" s="161">
        <f t="shared" ca="1" si="180"/>
        <v>0</v>
      </c>
      <c r="CA111" s="161">
        <f t="shared" ca="1" si="180"/>
        <v>0</v>
      </c>
      <c r="CB111" s="161">
        <f t="shared" ca="1" si="180"/>
        <v>0</v>
      </c>
      <c r="CC111" s="161">
        <f t="shared" ca="1" si="180"/>
        <v>0</v>
      </c>
      <c r="CD111" s="161">
        <f t="shared" ca="1" si="180"/>
        <v>0</v>
      </c>
      <c r="CE111" s="161">
        <f t="shared" ca="1" si="180"/>
        <v>0</v>
      </c>
      <c r="CF111" s="161">
        <f t="shared" ca="1" si="180"/>
        <v>0</v>
      </c>
      <c r="CG111" s="161">
        <f t="shared" ca="1" si="180"/>
        <v>0</v>
      </c>
      <c r="CH111" s="161">
        <f t="shared" ca="1" si="180"/>
        <v>0</v>
      </c>
      <c r="CI111" s="161">
        <f t="shared" ca="1" si="180"/>
        <v>0</v>
      </c>
      <c r="CJ111" s="161">
        <f t="shared" ca="1" si="180"/>
        <v>0</v>
      </c>
      <c r="CK111" s="161">
        <f t="shared" ca="1" si="180"/>
        <v>0</v>
      </c>
      <c r="CL111" s="161">
        <f t="shared" ca="1" si="180"/>
        <v>0</v>
      </c>
      <c r="CM111" s="161">
        <f t="shared" ca="1" si="180"/>
        <v>0</v>
      </c>
      <c r="CN111" s="161">
        <f t="shared" ca="1" si="180"/>
        <v>0</v>
      </c>
      <c r="CO111" s="161">
        <f t="shared" ca="1" si="180"/>
        <v>0</v>
      </c>
      <c r="CP111" s="161">
        <f t="shared" ca="1" si="180"/>
        <v>0</v>
      </c>
      <c r="CQ111" s="161">
        <f t="shared" ca="1" si="180"/>
        <v>0</v>
      </c>
      <c r="CR111" s="161">
        <f t="shared" ca="1" si="180"/>
        <v>0</v>
      </c>
      <c r="CS111" s="161">
        <f t="shared" ca="1" si="180"/>
        <v>0</v>
      </c>
      <c r="CT111" s="161">
        <f t="shared" ca="1" si="180"/>
        <v>0</v>
      </c>
      <c r="CU111" s="161">
        <f t="shared" ca="1" si="180"/>
        <v>0</v>
      </c>
      <c r="CV111" s="161">
        <f t="shared" ca="1" si="180"/>
        <v>0</v>
      </c>
      <c r="CW111" s="161">
        <f t="shared" ca="1" si="180"/>
        <v>0</v>
      </c>
      <c r="CX111" s="161">
        <f t="shared" ca="1" si="180"/>
        <v>0</v>
      </c>
      <c r="CY111" s="161">
        <f t="shared" ref="CY111:DV111" ca="1" si="181">SUM(CY$24,CY$44,CY$64,CY$84,CY$104)</f>
        <v>0</v>
      </c>
      <c r="CZ111" s="161">
        <f t="shared" ca="1" si="181"/>
        <v>0</v>
      </c>
      <c r="DA111" s="161">
        <f t="shared" ca="1" si="181"/>
        <v>0</v>
      </c>
      <c r="DB111" s="161">
        <f t="shared" ca="1" si="181"/>
        <v>0</v>
      </c>
      <c r="DC111" s="161">
        <f t="shared" ca="1" si="181"/>
        <v>0</v>
      </c>
      <c r="DD111" s="161">
        <f t="shared" ca="1" si="181"/>
        <v>0</v>
      </c>
      <c r="DE111" s="161">
        <f t="shared" ca="1" si="181"/>
        <v>0</v>
      </c>
      <c r="DF111" s="161">
        <f t="shared" ca="1" si="181"/>
        <v>0</v>
      </c>
      <c r="DG111" s="161">
        <f t="shared" ca="1" si="181"/>
        <v>0</v>
      </c>
      <c r="DH111" s="161">
        <f t="shared" ca="1" si="181"/>
        <v>0</v>
      </c>
      <c r="DI111" s="161">
        <f t="shared" ca="1" si="181"/>
        <v>0</v>
      </c>
      <c r="DJ111" s="161">
        <f t="shared" ca="1" si="181"/>
        <v>0</v>
      </c>
      <c r="DK111" s="161">
        <f t="shared" ca="1" si="181"/>
        <v>0</v>
      </c>
      <c r="DL111" s="161">
        <f t="shared" ca="1" si="181"/>
        <v>0</v>
      </c>
      <c r="DM111" s="161">
        <f t="shared" ca="1" si="181"/>
        <v>0</v>
      </c>
      <c r="DN111" s="161">
        <f t="shared" ca="1" si="181"/>
        <v>0</v>
      </c>
      <c r="DO111" s="161">
        <f t="shared" ca="1" si="181"/>
        <v>0</v>
      </c>
      <c r="DP111" s="161">
        <f t="shared" ca="1" si="181"/>
        <v>0</v>
      </c>
      <c r="DQ111" s="161">
        <f t="shared" ca="1" si="181"/>
        <v>0</v>
      </c>
      <c r="DR111" s="161">
        <f t="shared" ca="1" si="181"/>
        <v>0</v>
      </c>
      <c r="DS111" s="161">
        <f t="shared" ca="1" si="181"/>
        <v>0</v>
      </c>
      <c r="DT111" s="161">
        <f t="shared" ca="1" si="181"/>
        <v>0</v>
      </c>
      <c r="DU111" s="161">
        <f t="shared" ca="1" si="181"/>
        <v>0</v>
      </c>
      <c r="DV111" s="161">
        <f t="shared" ca="1" si="181"/>
        <v>0</v>
      </c>
      <c r="DW111" s="161"/>
      <c r="DX111" s="167">
        <f ca="1">SUM(G111:DW111)</f>
        <v>0</v>
      </c>
    </row>
    <row r="112" spans="1:128" s="179" customFormat="1" outlineLevel="1" x14ac:dyDescent="0.2">
      <c r="A112" s="159" t="str">
        <f ca="1">Language!A595</f>
        <v>Выручка от реализации, с НДС</v>
      </c>
      <c r="B112" s="153"/>
      <c r="C112" s="178" t="str">
        <f t="shared" ca="1" si="169"/>
        <v>тыс. руб.</v>
      </c>
      <c r="D112" s="154"/>
      <c r="E112" s="154"/>
      <c r="F112" s="6" t="s">
        <v>3082</v>
      </c>
      <c r="G112" s="161">
        <f t="shared" ref="G112:N112" ca="1" si="182">G109+G110+G111</f>
        <v>20541.599999999999</v>
      </c>
      <c r="H112" s="161">
        <f t="shared" ca="1" si="182"/>
        <v>61973.235578669774</v>
      </c>
      <c r="I112" s="161">
        <f t="shared" ca="1" si="182"/>
        <v>119153.27769636227</v>
      </c>
      <c r="J112" s="161">
        <f t="shared" ca="1" si="182"/>
        <v>161369.3533406574</v>
      </c>
      <c r="K112" s="161">
        <f t="shared" ca="1" si="182"/>
        <v>198867.23228756947</v>
      </c>
      <c r="L112" s="161">
        <f t="shared" ca="1" si="182"/>
        <v>221120.58675019565</v>
      </c>
      <c r="M112" s="161">
        <f t="shared" ca="1" si="182"/>
        <v>243619.23095764671</v>
      </c>
      <c r="N112" s="161">
        <f t="shared" ca="1" si="182"/>
        <v>262091.51973547353</v>
      </c>
      <c r="O112" s="161">
        <f t="shared" ref="O112:AT112" ca="1" si="183">O109+O110+O111</f>
        <v>342586.92510850279</v>
      </c>
      <c r="P112" s="161">
        <f t="shared" ca="1" si="183"/>
        <v>344523.96139089041</v>
      </c>
      <c r="Q112" s="161">
        <f t="shared" ca="1" si="183"/>
        <v>346471.94995803933</v>
      </c>
      <c r="R112" s="161">
        <f t="shared" ca="1" si="183"/>
        <v>348430.9527357599</v>
      </c>
      <c r="S112" s="161">
        <f t="shared" ca="1" si="183"/>
        <v>350401.03200000001</v>
      </c>
      <c r="T112" s="161">
        <f t="shared" ca="1" si="183"/>
        <v>352382.25037882477</v>
      </c>
      <c r="U112" s="161">
        <f t="shared" ca="1" si="183"/>
        <v>354374.67085440771</v>
      </c>
      <c r="V112" s="161">
        <f t="shared" ca="1" si="183"/>
        <v>274184.02920746442</v>
      </c>
      <c r="W112" s="161">
        <f t="shared" ca="1" si="183"/>
        <v>275734.30557150801</v>
      </c>
      <c r="X112" s="161">
        <f t="shared" ca="1" si="183"/>
        <v>277293.34742350451</v>
      </c>
      <c r="Y112" s="161">
        <f t="shared" ca="1" si="183"/>
        <v>278861.20432479726</v>
      </c>
      <c r="Z112" s="161">
        <f t="shared" ca="1" si="183"/>
        <v>319307.29634519864</v>
      </c>
      <c r="AA112" s="161">
        <f t="shared" ca="1" si="183"/>
        <v>366568.009866098</v>
      </c>
      <c r="AB112" s="161">
        <f t="shared" ca="1" si="183"/>
        <v>368640.63868825277</v>
      </c>
      <c r="AC112" s="161">
        <f t="shared" ca="1" si="183"/>
        <v>370724.98645510199</v>
      </c>
      <c r="AD112" s="161">
        <f t="shared" ca="1" si="183"/>
        <v>372821.11942726304</v>
      </c>
      <c r="AE112" s="161">
        <f t="shared" ca="1" si="183"/>
        <v>374929.10423999996</v>
      </c>
      <c r="AF112" s="161">
        <f t="shared" ca="1" si="183"/>
        <v>377049.0079053425</v>
      </c>
      <c r="AG112" s="161">
        <f t="shared" ca="1" si="183"/>
        <v>379180.89781421633</v>
      </c>
      <c r="AH112" s="161">
        <f t="shared" ca="1" si="183"/>
        <v>293376.91125198692</v>
      </c>
      <c r="AI112" s="161">
        <f t="shared" ca="1" si="183"/>
        <v>295035.7069615135</v>
      </c>
      <c r="AJ112" s="161">
        <f t="shared" ca="1" si="183"/>
        <v>296703.88174314989</v>
      </c>
      <c r="AK112" s="161">
        <f t="shared" ca="1" si="183"/>
        <v>298381.48862753308</v>
      </c>
      <c r="AL112" s="161">
        <f t="shared" ca="1" si="183"/>
        <v>341658.80708936258</v>
      </c>
      <c r="AM112" s="161">
        <f t="shared" ca="1" si="183"/>
        <v>392227.77055672475</v>
      </c>
      <c r="AN112" s="161">
        <f t="shared" ca="1" si="183"/>
        <v>394445.48339643033</v>
      </c>
      <c r="AO112" s="161">
        <f t="shared" ca="1" si="183"/>
        <v>396675.73550695914</v>
      </c>
      <c r="AP112" s="161">
        <f t="shared" ca="1" si="183"/>
        <v>398918.59778717137</v>
      </c>
      <c r="AQ112" s="161">
        <f t="shared" ca="1" si="183"/>
        <v>401174.14153679996</v>
      </c>
      <c r="AR112" s="161">
        <f t="shared" ca="1" si="183"/>
        <v>403442.43845871638</v>
      </c>
      <c r="AS112" s="161">
        <f t="shared" ca="1" si="183"/>
        <v>405723.56066121132</v>
      </c>
      <c r="AT112" s="161">
        <f t="shared" ca="1" si="183"/>
        <v>313913.29503962595</v>
      </c>
      <c r="AU112" s="161">
        <f t="shared" ref="AU112:BZ112" ca="1" si="184">AU109+AU110+AU111</f>
        <v>315688.20644881943</v>
      </c>
      <c r="AV112" s="161">
        <f t="shared" ca="1" si="184"/>
        <v>317473.15346517024</v>
      </c>
      <c r="AW112" s="161">
        <f t="shared" ca="1" si="184"/>
        <v>319268.19283146033</v>
      </c>
      <c r="AX112" s="161">
        <f t="shared" ca="1" si="184"/>
        <v>365574.92358561791</v>
      </c>
      <c r="AY112" s="161">
        <f t="shared" ca="1" si="184"/>
        <v>419683.71449569549</v>
      </c>
      <c r="AZ112" s="161">
        <f t="shared" ca="1" si="184"/>
        <v>422056.66723418044</v>
      </c>
      <c r="BA112" s="161">
        <f t="shared" ca="1" si="184"/>
        <v>424443.03699244623</v>
      </c>
      <c r="BB112" s="161">
        <f t="shared" ca="1" si="184"/>
        <v>426842.89963227336</v>
      </c>
      <c r="BC112" s="161">
        <f t="shared" ca="1" si="184"/>
        <v>429256.33144437592</v>
      </c>
      <c r="BD112" s="161">
        <f t="shared" ca="1" si="184"/>
        <v>431683.40915082663</v>
      </c>
      <c r="BE112" s="161">
        <f t="shared" ca="1" si="184"/>
        <v>434124.20990749617</v>
      </c>
      <c r="BF112" s="161">
        <f t="shared" ca="1" si="184"/>
        <v>335887.22569239972</v>
      </c>
      <c r="BG112" s="161">
        <f t="shared" ca="1" si="184"/>
        <v>337786.38090023684</v>
      </c>
      <c r="BH112" s="161">
        <f t="shared" ca="1" si="184"/>
        <v>339696.27420773217</v>
      </c>
      <c r="BI112" s="161">
        <f t="shared" ca="1" si="184"/>
        <v>341616.96632966259</v>
      </c>
      <c r="BJ112" s="161">
        <f t="shared" ca="1" si="184"/>
        <v>391165.16823661112</v>
      </c>
      <c r="BK112" s="161">
        <f t="shared" ca="1" si="184"/>
        <v>449061.57451039419</v>
      </c>
      <c r="BL112" s="161">
        <f t="shared" ca="1" si="184"/>
        <v>451600.63394057308</v>
      </c>
      <c r="BM112" s="161">
        <f t="shared" ca="1" si="184"/>
        <v>454154.04958191747</v>
      </c>
      <c r="BN112" s="161">
        <f t="shared" ca="1" si="184"/>
        <v>456721.9026065325</v>
      </c>
      <c r="BO112" s="161">
        <f t="shared" ca="1" si="184"/>
        <v>459304.27464548225</v>
      </c>
      <c r="BP112" s="161">
        <f t="shared" ca="1" si="184"/>
        <v>461901.24779138446</v>
      </c>
      <c r="BQ112" s="161">
        <f t="shared" ca="1" si="184"/>
        <v>464512.90460102097</v>
      </c>
      <c r="BR112" s="161">
        <f t="shared" ca="1" si="184"/>
        <v>359399.33149086777</v>
      </c>
      <c r="BS112" s="161">
        <f t="shared" ca="1" si="184"/>
        <v>361431.42756325344</v>
      </c>
      <c r="BT112" s="161">
        <f t="shared" ca="1" si="184"/>
        <v>363475.01340227347</v>
      </c>
      <c r="BU112" s="161">
        <f t="shared" ca="1" si="184"/>
        <v>365530.153972739</v>
      </c>
      <c r="BV112" s="161">
        <f t="shared" ca="1" si="184"/>
        <v>418546.730013174</v>
      </c>
      <c r="BW112" s="161">
        <f t="shared" ca="1" si="184"/>
        <v>480495.88472612179</v>
      </c>
      <c r="BX112" s="161">
        <f t="shared" ca="1" si="184"/>
        <v>483212.67831641331</v>
      </c>
      <c r="BY112" s="161">
        <f t="shared" ca="1" si="184"/>
        <v>485944.83305265172</v>
      </c>
      <c r="BZ112" s="161">
        <f t="shared" ca="1" si="184"/>
        <v>488692.43578898977</v>
      </c>
      <c r="CA112" s="161">
        <f t="shared" ref="CA112:DF112" ca="1" si="185">CA109+CA110+CA111</f>
        <v>491455.57387066598</v>
      </c>
      <c r="CB112" s="161">
        <f t="shared" ca="1" si="185"/>
        <v>494234.33513678145</v>
      </c>
      <c r="CC112" s="161">
        <f t="shared" ca="1" si="185"/>
        <v>497028.80792309239</v>
      </c>
      <c r="CD112" s="161">
        <f t="shared" ca="1" si="185"/>
        <v>384557.28469522862</v>
      </c>
      <c r="CE112" s="161">
        <f t="shared" ca="1" si="185"/>
        <v>386731.6274926812</v>
      </c>
      <c r="CF112" s="161">
        <f t="shared" ca="1" si="185"/>
        <v>388918.26434043271</v>
      </c>
      <c r="CG112" s="161">
        <f t="shared" ca="1" si="185"/>
        <v>391117.26475083077</v>
      </c>
      <c r="CH112" s="161">
        <f t="shared" ca="1" si="185"/>
        <v>447845.00111409632</v>
      </c>
      <c r="CI112" s="161">
        <f t="shared" ca="1" si="185"/>
        <v>514130.59665695042</v>
      </c>
      <c r="CJ112" s="161">
        <f t="shared" ca="1" si="185"/>
        <v>517037.56579856237</v>
      </c>
      <c r="CK112" s="161">
        <f t="shared" ca="1" si="185"/>
        <v>519960.97136633756</v>
      </c>
      <c r="CL112" s="161">
        <f t="shared" ca="1" si="185"/>
        <v>522900.9062942192</v>
      </c>
      <c r="CM112" s="161">
        <f t="shared" ca="1" si="185"/>
        <v>525857.46404161281</v>
      </c>
      <c r="CN112" s="161">
        <f t="shared" ca="1" si="185"/>
        <v>528830.73859635624</v>
      </c>
      <c r="CO112" s="161">
        <f t="shared" ca="1" si="185"/>
        <v>531820.82447770901</v>
      </c>
      <c r="CP112" s="161">
        <f t="shared" ca="1" si="185"/>
        <v>411476.29462389473</v>
      </c>
      <c r="CQ112" s="161">
        <f t="shared" ca="1" si="185"/>
        <v>413802.84141716902</v>
      </c>
      <c r="CR112" s="161">
        <f t="shared" ca="1" si="185"/>
        <v>416142.54284426314</v>
      </c>
      <c r="CS112" s="161">
        <f t="shared" ca="1" si="185"/>
        <v>418495.47328338906</v>
      </c>
      <c r="CT112" s="161">
        <f t="shared" ca="1" si="185"/>
        <v>479194.15119208314</v>
      </c>
      <c r="CU112" s="161">
        <f t="shared" ca="1" si="185"/>
        <v>550119.73842293711</v>
      </c>
      <c r="CV112" s="161">
        <f t="shared" ca="1" si="185"/>
        <v>553230.1954044617</v>
      </c>
      <c r="CW112" s="161">
        <f t="shared" ca="1" si="185"/>
        <v>556358.23936198116</v>
      </c>
      <c r="CX112" s="161">
        <f t="shared" ca="1" si="185"/>
        <v>559503.96973481472</v>
      </c>
      <c r="CY112" s="161">
        <f t="shared" ca="1" si="185"/>
        <v>562667.48652452568</v>
      </c>
      <c r="CZ112" s="161">
        <f t="shared" ca="1" si="185"/>
        <v>565848.89029810135</v>
      </c>
      <c r="DA112" s="161">
        <f t="shared" ca="1" si="185"/>
        <v>569048.28219114873</v>
      </c>
      <c r="DB112" s="161">
        <f t="shared" ca="1" si="185"/>
        <v>440279.63524756732</v>
      </c>
      <c r="DC112" s="161">
        <f t="shared" ca="1" si="185"/>
        <v>442769.04031637084</v>
      </c>
      <c r="DD112" s="161">
        <f t="shared" ca="1" si="185"/>
        <v>445272.5208433615</v>
      </c>
      <c r="DE112" s="161">
        <f t="shared" ca="1" si="185"/>
        <v>447790.15641322633</v>
      </c>
      <c r="DF112" s="161">
        <f t="shared" ca="1" si="185"/>
        <v>512737.74177552899</v>
      </c>
      <c r="DG112" s="161">
        <f t="shared" ref="DG112:DV112" ca="1" si="186">DG109+DG110+DG111</f>
        <v>588628.12011254265</v>
      </c>
      <c r="DH112" s="161">
        <f t="shared" ca="1" si="186"/>
        <v>591956.3090827741</v>
      </c>
      <c r="DI112" s="161">
        <f t="shared" ca="1" si="186"/>
        <v>595303.31611731998</v>
      </c>
      <c r="DJ112" s="161">
        <f t="shared" ca="1" si="186"/>
        <v>598669.2476162517</v>
      </c>
      <c r="DK112" s="161">
        <f t="shared" ca="1" si="186"/>
        <v>602054.21058124246</v>
      </c>
      <c r="DL112" s="161">
        <f t="shared" ca="1" si="186"/>
        <v>605458.31261896831</v>
      </c>
      <c r="DM112" s="161">
        <f t="shared" ca="1" si="186"/>
        <v>608881.66194452904</v>
      </c>
      <c r="DN112" s="161">
        <f t="shared" ca="1" si="186"/>
        <v>471099.20971489704</v>
      </c>
      <c r="DO112" s="161">
        <f t="shared" ca="1" si="186"/>
        <v>473762.87313851679</v>
      </c>
      <c r="DP112" s="161">
        <f t="shared" ca="1" si="186"/>
        <v>476441.59730239678</v>
      </c>
      <c r="DQ112" s="161">
        <f t="shared" ca="1" si="186"/>
        <v>479135.46736215206</v>
      </c>
      <c r="DR112" s="161">
        <f t="shared" ca="1" si="186"/>
        <v>548629.38369981595</v>
      </c>
      <c r="DS112" s="161">
        <f t="shared" ca="1" si="186"/>
        <v>629832.08852042072</v>
      </c>
      <c r="DT112" s="161">
        <f t="shared" ca="1" si="186"/>
        <v>633393.2507185681</v>
      </c>
      <c r="DU112" s="161">
        <f t="shared" ca="1" si="186"/>
        <v>636974.54824553221</v>
      </c>
      <c r="DV112" s="161">
        <f t="shared" ca="1" si="186"/>
        <v>640576.09494938923</v>
      </c>
      <c r="DW112" s="161"/>
      <c r="DX112" s="167">
        <f ca="1">SUM(G112:DW112)</f>
        <v>50119071.499393456</v>
      </c>
    </row>
    <row r="113" spans="1:128" s="179" customFormat="1" outlineLevel="1" x14ac:dyDescent="0.2">
      <c r="A113" s="159" t="str">
        <f ca="1">Language!A$629</f>
        <v>Поступления от продаж, с НДС</v>
      </c>
      <c r="B113" s="153"/>
      <c r="C113" s="178" t="str">
        <f t="shared" ca="1" si="169"/>
        <v>тыс. руб.</v>
      </c>
      <c r="D113" s="154"/>
      <c r="E113" s="154"/>
      <c r="F113" s="6" t="s">
        <v>3086</v>
      </c>
      <c r="G113" s="161">
        <f t="shared" ref="G113:AL113" ca="1" si="187">SUM(G$17,G$37,G$57,G$77,G$97)</f>
        <v>20541.600000000002</v>
      </c>
      <c r="H113" s="161">
        <f t="shared" ca="1" si="187"/>
        <v>61973.235578669766</v>
      </c>
      <c r="I113" s="161">
        <f t="shared" ca="1" si="187"/>
        <v>119153.27769636229</v>
      </c>
      <c r="J113" s="161">
        <f t="shared" ca="1" si="187"/>
        <v>161369.3533406574</v>
      </c>
      <c r="K113" s="161">
        <f t="shared" ca="1" si="187"/>
        <v>198867.23228756947</v>
      </c>
      <c r="L113" s="161">
        <f t="shared" ca="1" si="187"/>
        <v>221120.58675019568</v>
      </c>
      <c r="M113" s="161">
        <f t="shared" ca="1" si="187"/>
        <v>243619.23095764668</v>
      </c>
      <c r="N113" s="161">
        <f t="shared" ca="1" si="187"/>
        <v>262091.5197354735</v>
      </c>
      <c r="O113" s="161">
        <f t="shared" ca="1" si="187"/>
        <v>342586.92510850279</v>
      </c>
      <c r="P113" s="161">
        <f t="shared" ca="1" si="187"/>
        <v>344523.96139089041</v>
      </c>
      <c r="Q113" s="161">
        <f t="shared" ca="1" si="187"/>
        <v>346471.94995803927</v>
      </c>
      <c r="R113" s="161">
        <f t="shared" ca="1" si="187"/>
        <v>348430.95273575984</v>
      </c>
      <c r="S113" s="161">
        <f t="shared" ca="1" si="187"/>
        <v>350401.03200000006</v>
      </c>
      <c r="T113" s="161">
        <f t="shared" ca="1" si="187"/>
        <v>352382.25037882483</v>
      </c>
      <c r="U113" s="161">
        <f t="shared" ca="1" si="187"/>
        <v>354374.67085440777</v>
      </c>
      <c r="V113" s="161">
        <f t="shared" ca="1" si="187"/>
        <v>274184.02920746442</v>
      </c>
      <c r="W113" s="161">
        <f t="shared" ca="1" si="187"/>
        <v>275734.30557150801</v>
      </c>
      <c r="X113" s="161">
        <f t="shared" ca="1" si="187"/>
        <v>277293.34742350451</v>
      </c>
      <c r="Y113" s="161">
        <f t="shared" ca="1" si="187"/>
        <v>278861.20432479732</v>
      </c>
      <c r="Z113" s="161">
        <f t="shared" ca="1" si="187"/>
        <v>319307.29634519864</v>
      </c>
      <c r="AA113" s="161">
        <f t="shared" ca="1" si="187"/>
        <v>366568.00986609788</v>
      </c>
      <c r="AB113" s="161">
        <f t="shared" ca="1" si="187"/>
        <v>368640.63868825271</v>
      </c>
      <c r="AC113" s="161">
        <f t="shared" ca="1" si="187"/>
        <v>370724.98645510199</v>
      </c>
      <c r="AD113" s="161">
        <f t="shared" ca="1" si="187"/>
        <v>372821.11942726298</v>
      </c>
      <c r="AE113" s="161">
        <f t="shared" ca="1" si="187"/>
        <v>374929.10423999996</v>
      </c>
      <c r="AF113" s="161">
        <f t="shared" ca="1" si="187"/>
        <v>377049.0079053425</v>
      </c>
      <c r="AG113" s="161">
        <f t="shared" ca="1" si="187"/>
        <v>379180.89781421627</v>
      </c>
      <c r="AH113" s="161">
        <f t="shared" ca="1" si="187"/>
        <v>293376.91125198692</v>
      </c>
      <c r="AI113" s="161">
        <f t="shared" ca="1" si="187"/>
        <v>295035.70696151356</v>
      </c>
      <c r="AJ113" s="161">
        <f t="shared" ca="1" si="187"/>
        <v>296703.88174314995</v>
      </c>
      <c r="AK113" s="161">
        <f t="shared" ca="1" si="187"/>
        <v>298381.48862753314</v>
      </c>
      <c r="AL113" s="161">
        <f t="shared" ca="1" si="187"/>
        <v>341658.80708936253</v>
      </c>
      <c r="AM113" s="161">
        <f t="shared" ref="AM113:BR113" ca="1" si="188">SUM(AM$17,AM$37,AM$57,AM$77,AM$97)</f>
        <v>392227.77055672475</v>
      </c>
      <c r="AN113" s="161">
        <f t="shared" ca="1" si="188"/>
        <v>394445.48339643033</v>
      </c>
      <c r="AO113" s="161">
        <f t="shared" ca="1" si="188"/>
        <v>396675.73550695914</v>
      </c>
      <c r="AP113" s="161">
        <f t="shared" ca="1" si="188"/>
        <v>398918.59778717137</v>
      </c>
      <c r="AQ113" s="161">
        <f t="shared" ca="1" si="188"/>
        <v>401174.1415367999</v>
      </c>
      <c r="AR113" s="161">
        <f t="shared" ca="1" si="188"/>
        <v>403442.43845871644</v>
      </c>
      <c r="AS113" s="161">
        <f t="shared" ca="1" si="188"/>
        <v>405723.56066121138</v>
      </c>
      <c r="AT113" s="161">
        <f t="shared" ca="1" si="188"/>
        <v>313913.29503962595</v>
      </c>
      <c r="AU113" s="161">
        <f t="shared" ca="1" si="188"/>
        <v>315688.20644881937</v>
      </c>
      <c r="AV113" s="161">
        <f t="shared" ca="1" si="188"/>
        <v>317473.1534651703</v>
      </c>
      <c r="AW113" s="161">
        <f t="shared" ca="1" si="188"/>
        <v>319268.19283146033</v>
      </c>
      <c r="AX113" s="161">
        <f t="shared" ca="1" si="188"/>
        <v>365574.92358561791</v>
      </c>
      <c r="AY113" s="161">
        <f t="shared" ca="1" si="188"/>
        <v>419683.71449569543</v>
      </c>
      <c r="AZ113" s="161">
        <f t="shared" ca="1" si="188"/>
        <v>422056.6672341805</v>
      </c>
      <c r="BA113" s="161">
        <f t="shared" ca="1" si="188"/>
        <v>424443.03699244629</v>
      </c>
      <c r="BB113" s="161">
        <f t="shared" ca="1" si="188"/>
        <v>426842.89963227342</v>
      </c>
      <c r="BC113" s="161">
        <f t="shared" ca="1" si="188"/>
        <v>429256.33144437592</v>
      </c>
      <c r="BD113" s="161">
        <f t="shared" ca="1" si="188"/>
        <v>431683.40915082669</v>
      </c>
      <c r="BE113" s="161">
        <f t="shared" ca="1" si="188"/>
        <v>434124.20990749623</v>
      </c>
      <c r="BF113" s="161">
        <f t="shared" ca="1" si="188"/>
        <v>335887.22569239978</v>
      </c>
      <c r="BG113" s="161">
        <f t="shared" ca="1" si="188"/>
        <v>337786.38090023678</v>
      </c>
      <c r="BH113" s="161">
        <f t="shared" ca="1" si="188"/>
        <v>339696.27420773223</v>
      </c>
      <c r="BI113" s="161">
        <f t="shared" ca="1" si="188"/>
        <v>341616.96632966259</v>
      </c>
      <c r="BJ113" s="161">
        <f t="shared" ca="1" si="188"/>
        <v>391165.16823661112</v>
      </c>
      <c r="BK113" s="161">
        <f t="shared" ca="1" si="188"/>
        <v>449061.57451039419</v>
      </c>
      <c r="BL113" s="161">
        <f t="shared" ca="1" si="188"/>
        <v>451600.63394057314</v>
      </c>
      <c r="BM113" s="161">
        <f t="shared" ca="1" si="188"/>
        <v>454154.04958191747</v>
      </c>
      <c r="BN113" s="161">
        <f t="shared" ca="1" si="188"/>
        <v>456721.90260653256</v>
      </c>
      <c r="BO113" s="161">
        <f t="shared" ca="1" si="188"/>
        <v>459304.27464548219</v>
      </c>
      <c r="BP113" s="161">
        <f t="shared" ca="1" si="188"/>
        <v>461901.2477913844</v>
      </c>
      <c r="BQ113" s="161">
        <f t="shared" ca="1" si="188"/>
        <v>464512.90460102097</v>
      </c>
      <c r="BR113" s="161">
        <f t="shared" ca="1" si="188"/>
        <v>359399.33149086783</v>
      </c>
      <c r="BS113" s="161">
        <f t="shared" ref="BS113:CX113" ca="1" si="189">SUM(BS$17,BS$37,BS$57,BS$77,BS$97)</f>
        <v>361431.42756325344</v>
      </c>
      <c r="BT113" s="161">
        <f t="shared" ca="1" si="189"/>
        <v>363475.01340227341</v>
      </c>
      <c r="BU113" s="161">
        <f t="shared" ca="1" si="189"/>
        <v>365530.15397273906</v>
      </c>
      <c r="BV113" s="161">
        <f t="shared" ca="1" si="189"/>
        <v>418546.730013174</v>
      </c>
      <c r="BW113" s="161">
        <f t="shared" ca="1" si="189"/>
        <v>480495.88472612185</v>
      </c>
      <c r="BX113" s="161">
        <f t="shared" ca="1" si="189"/>
        <v>483212.67831641331</v>
      </c>
      <c r="BY113" s="161">
        <f t="shared" ca="1" si="189"/>
        <v>485944.83305265172</v>
      </c>
      <c r="BZ113" s="161">
        <f t="shared" ca="1" si="189"/>
        <v>488692.43578898988</v>
      </c>
      <c r="CA113" s="161">
        <f t="shared" ca="1" si="189"/>
        <v>491455.57387066598</v>
      </c>
      <c r="CB113" s="161">
        <f t="shared" ca="1" si="189"/>
        <v>494234.3351367815</v>
      </c>
      <c r="CC113" s="161">
        <f t="shared" ca="1" si="189"/>
        <v>497028.80792309245</v>
      </c>
      <c r="CD113" s="161">
        <f t="shared" ca="1" si="189"/>
        <v>384557.28469522856</v>
      </c>
      <c r="CE113" s="161">
        <f t="shared" ca="1" si="189"/>
        <v>386731.6274926812</v>
      </c>
      <c r="CF113" s="161">
        <f t="shared" ca="1" si="189"/>
        <v>388918.26434043259</v>
      </c>
      <c r="CG113" s="161">
        <f t="shared" ca="1" si="189"/>
        <v>391117.26475083077</v>
      </c>
      <c r="CH113" s="161">
        <f t="shared" ca="1" si="189"/>
        <v>447845.00111409626</v>
      </c>
      <c r="CI113" s="161">
        <f t="shared" ca="1" si="189"/>
        <v>514130.59665695054</v>
      </c>
      <c r="CJ113" s="161">
        <f t="shared" ca="1" si="189"/>
        <v>517037.56579856237</v>
      </c>
      <c r="CK113" s="161">
        <f t="shared" ca="1" si="189"/>
        <v>519960.9713663375</v>
      </c>
      <c r="CL113" s="161">
        <f t="shared" ca="1" si="189"/>
        <v>522900.9062942192</v>
      </c>
      <c r="CM113" s="161">
        <f t="shared" ca="1" si="189"/>
        <v>525857.46404161281</v>
      </c>
      <c r="CN113" s="161">
        <f t="shared" ca="1" si="189"/>
        <v>528830.73859635636</v>
      </c>
      <c r="CO113" s="161">
        <f t="shared" ca="1" si="189"/>
        <v>531820.82447770901</v>
      </c>
      <c r="CP113" s="161">
        <f t="shared" ca="1" si="189"/>
        <v>411476.29462389473</v>
      </c>
      <c r="CQ113" s="161">
        <f t="shared" ca="1" si="189"/>
        <v>413802.84141716897</v>
      </c>
      <c r="CR113" s="161">
        <f t="shared" ca="1" si="189"/>
        <v>416142.54284426314</v>
      </c>
      <c r="CS113" s="161">
        <f t="shared" ca="1" si="189"/>
        <v>418495.47328338906</v>
      </c>
      <c r="CT113" s="161">
        <f t="shared" ca="1" si="189"/>
        <v>479194.15119208308</v>
      </c>
      <c r="CU113" s="161">
        <f t="shared" ca="1" si="189"/>
        <v>550119.73842293711</v>
      </c>
      <c r="CV113" s="161">
        <f t="shared" ca="1" si="189"/>
        <v>553230.19540446182</v>
      </c>
      <c r="CW113" s="161">
        <f t="shared" ca="1" si="189"/>
        <v>556358.23936198116</v>
      </c>
      <c r="CX113" s="161">
        <f t="shared" ca="1" si="189"/>
        <v>559503.96973481472</v>
      </c>
      <c r="CY113" s="161">
        <f t="shared" ref="CY113:DV113" ca="1" si="190">SUM(CY$17,CY$37,CY$57,CY$77,CY$97)</f>
        <v>562667.4865245258</v>
      </c>
      <c r="CZ113" s="161">
        <f t="shared" ca="1" si="190"/>
        <v>565848.89029810124</v>
      </c>
      <c r="DA113" s="161">
        <f t="shared" ca="1" si="190"/>
        <v>569048.28219114873</v>
      </c>
      <c r="DB113" s="161">
        <f t="shared" ca="1" si="190"/>
        <v>440279.63524756726</v>
      </c>
      <c r="DC113" s="161">
        <f t="shared" ca="1" si="190"/>
        <v>442769.04031637078</v>
      </c>
      <c r="DD113" s="161">
        <f t="shared" ca="1" si="190"/>
        <v>445272.52084336145</v>
      </c>
      <c r="DE113" s="161">
        <f t="shared" ca="1" si="190"/>
        <v>447790.15641322627</v>
      </c>
      <c r="DF113" s="161">
        <f t="shared" ca="1" si="190"/>
        <v>512737.74177552894</v>
      </c>
      <c r="DG113" s="161">
        <f t="shared" ca="1" si="190"/>
        <v>588628.12011254276</v>
      </c>
      <c r="DH113" s="161">
        <f t="shared" ca="1" si="190"/>
        <v>591956.30908277398</v>
      </c>
      <c r="DI113" s="161">
        <f t="shared" ca="1" si="190"/>
        <v>595303.31611731998</v>
      </c>
      <c r="DJ113" s="161">
        <f t="shared" ca="1" si="190"/>
        <v>598669.24761625158</v>
      </c>
      <c r="DK113" s="161">
        <f t="shared" ca="1" si="190"/>
        <v>602054.21058124246</v>
      </c>
      <c r="DL113" s="161">
        <f t="shared" ca="1" si="190"/>
        <v>605458.31261896831</v>
      </c>
      <c r="DM113" s="161">
        <f t="shared" ca="1" si="190"/>
        <v>608881.66194452904</v>
      </c>
      <c r="DN113" s="161">
        <f t="shared" ca="1" si="190"/>
        <v>471099.20971489704</v>
      </c>
      <c r="DO113" s="161">
        <f t="shared" ca="1" si="190"/>
        <v>473762.87313851673</v>
      </c>
      <c r="DP113" s="161">
        <f t="shared" ca="1" si="190"/>
        <v>476441.59730239678</v>
      </c>
      <c r="DQ113" s="161">
        <f t="shared" ca="1" si="190"/>
        <v>479135.46736215212</v>
      </c>
      <c r="DR113" s="161">
        <f t="shared" ca="1" si="190"/>
        <v>548629.38369981584</v>
      </c>
      <c r="DS113" s="161">
        <f t="shared" ca="1" si="190"/>
        <v>629832.0885204206</v>
      </c>
      <c r="DT113" s="161">
        <f t="shared" ca="1" si="190"/>
        <v>633393.2507185681</v>
      </c>
      <c r="DU113" s="161">
        <f t="shared" ca="1" si="190"/>
        <v>636974.54824553221</v>
      </c>
      <c r="DV113" s="161">
        <f t="shared" ca="1" si="190"/>
        <v>640576.09494938934</v>
      </c>
      <c r="DW113" s="161"/>
      <c r="DX113" s="167">
        <f ca="1">SUM(G113:DW113)</f>
        <v>50119071.499393448</v>
      </c>
    </row>
    <row r="114" spans="1:128" s="179" customFormat="1" outlineLevel="1" x14ac:dyDescent="0.2">
      <c r="A114" s="159" t="str">
        <f ca="1">Language!A$630</f>
        <v>Дебиторская задолженность</v>
      </c>
      <c r="B114" s="153"/>
      <c r="C114" s="178" t="str">
        <f t="shared" ca="1" si="169"/>
        <v>тыс. руб.</v>
      </c>
      <c r="D114" s="154"/>
      <c r="E114" s="154"/>
      <c r="F114" s="6" t="s">
        <v>3087</v>
      </c>
      <c r="G114" s="161">
        <f t="shared" ref="G114:AL114" ca="1" si="191">SUM(G$13,G$33,G$53,G$73,G$93)</f>
        <v>0</v>
      </c>
      <c r="H114" s="161">
        <f t="shared" ca="1" si="191"/>
        <v>0</v>
      </c>
      <c r="I114" s="161">
        <f t="shared" ca="1" si="191"/>
        <v>0</v>
      </c>
      <c r="J114" s="161">
        <f t="shared" ca="1" si="191"/>
        <v>0</v>
      </c>
      <c r="K114" s="161">
        <f t="shared" ca="1" si="191"/>
        <v>0</v>
      </c>
      <c r="L114" s="161">
        <f t="shared" ca="1" si="191"/>
        <v>0</v>
      </c>
      <c r="M114" s="161">
        <f t="shared" ca="1" si="191"/>
        <v>0</v>
      </c>
      <c r="N114" s="161">
        <f t="shared" ca="1" si="191"/>
        <v>0</v>
      </c>
      <c r="O114" s="161">
        <f t="shared" ca="1" si="191"/>
        <v>0</v>
      </c>
      <c r="P114" s="161">
        <f t="shared" ca="1" si="191"/>
        <v>0</v>
      </c>
      <c r="Q114" s="161">
        <f t="shared" ca="1" si="191"/>
        <v>0</v>
      </c>
      <c r="R114" s="161">
        <f t="shared" ca="1" si="191"/>
        <v>0</v>
      </c>
      <c r="S114" s="161">
        <f t="shared" ca="1" si="191"/>
        <v>0</v>
      </c>
      <c r="T114" s="161">
        <f t="shared" ca="1" si="191"/>
        <v>0</v>
      </c>
      <c r="U114" s="161">
        <f t="shared" ca="1" si="191"/>
        <v>0</v>
      </c>
      <c r="V114" s="161">
        <f t="shared" ca="1" si="191"/>
        <v>0</v>
      </c>
      <c r="W114" s="161">
        <f t="shared" ca="1" si="191"/>
        <v>0</v>
      </c>
      <c r="X114" s="161">
        <f t="shared" ca="1" si="191"/>
        <v>0</v>
      </c>
      <c r="Y114" s="161">
        <f t="shared" ca="1" si="191"/>
        <v>0</v>
      </c>
      <c r="Z114" s="161">
        <f t="shared" ca="1" si="191"/>
        <v>0</v>
      </c>
      <c r="AA114" s="161">
        <f t="shared" ca="1" si="191"/>
        <v>0</v>
      </c>
      <c r="AB114" s="161">
        <f t="shared" ca="1" si="191"/>
        <v>0</v>
      </c>
      <c r="AC114" s="161">
        <f t="shared" ca="1" si="191"/>
        <v>0</v>
      </c>
      <c r="AD114" s="161">
        <f t="shared" ca="1" si="191"/>
        <v>0</v>
      </c>
      <c r="AE114" s="161">
        <f t="shared" ca="1" si="191"/>
        <v>0</v>
      </c>
      <c r="AF114" s="161">
        <f t="shared" ca="1" si="191"/>
        <v>0</v>
      </c>
      <c r="AG114" s="161">
        <f t="shared" ca="1" si="191"/>
        <v>0</v>
      </c>
      <c r="AH114" s="161">
        <f t="shared" ca="1" si="191"/>
        <v>0</v>
      </c>
      <c r="AI114" s="161">
        <f t="shared" ca="1" si="191"/>
        <v>0</v>
      </c>
      <c r="AJ114" s="161">
        <f t="shared" ca="1" si="191"/>
        <v>0</v>
      </c>
      <c r="AK114" s="161">
        <f t="shared" ca="1" si="191"/>
        <v>0</v>
      </c>
      <c r="AL114" s="161">
        <f t="shared" ca="1" si="191"/>
        <v>0</v>
      </c>
      <c r="AM114" s="161">
        <f t="shared" ref="AM114:BR114" ca="1" si="192">SUM(AM$13,AM$33,AM$53,AM$73,AM$93)</f>
        <v>0</v>
      </c>
      <c r="AN114" s="161">
        <f t="shared" ca="1" si="192"/>
        <v>0</v>
      </c>
      <c r="AO114" s="161">
        <f t="shared" ca="1" si="192"/>
        <v>0</v>
      </c>
      <c r="AP114" s="161">
        <f t="shared" ca="1" si="192"/>
        <v>0</v>
      </c>
      <c r="AQ114" s="161">
        <f t="shared" ca="1" si="192"/>
        <v>0</v>
      </c>
      <c r="AR114" s="161">
        <f t="shared" ca="1" si="192"/>
        <v>0</v>
      </c>
      <c r="AS114" s="161">
        <f t="shared" ca="1" si="192"/>
        <v>0</v>
      </c>
      <c r="AT114" s="161">
        <f t="shared" ca="1" si="192"/>
        <v>0</v>
      </c>
      <c r="AU114" s="161">
        <f t="shared" ca="1" si="192"/>
        <v>0</v>
      </c>
      <c r="AV114" s="161">
        <f t="shared" ca="1" si="192"/>
        <v>0</v>
      </c>
      <c r="AW114" s="161">
        <f t="shared" ca="1" si="192"/>
        <v>0</v>
      </c>
      <c r="AX114" s="161">
        <f t="shared" ca="1" si="192"/>
        <v>0</v>
      </c>
      <c r="AY114" s="161">
        <f t="shared" ca="1" si="192"/>
        <v>0</v>
      </c>
      <c r="AZ114" s="161">
        <f t="shared" ca="1" si="192"/>
        <v>0</v>
      </c>
      <c r="BA114" s="161">
        <f t="shared" ca="1" si="192"/>
        <v>0</v>
      </c>
      <c r="BB114" s="161">
        <f t="shared" ca="1" si="192"/>
        <v>0</v>
      </c>
      <c r="BC114" s="161">
        <f t="shared" ca="1" si="192"/>
        <v>0</v>
      </c>
      <c r="BD114" s="161">
        <f t="shared" ca="1" si="192"/>
        <v>0</v>
      </c>
      <c r="BE114" s="161">
        <f t="shared" ca="1" si="192"/>
        <v>0</v>
      </c>
      <c r="BF114" s="161">
        <f t="shared" ca="1" si="192"/>
        <v>0</v>
      </c>
      <c r="BG114" s="161">
        <f t="shared" ca="1" si="192"/>
        <v>0</v>
      </c>
      <c r="BH114" s="161">
        <f t="shared" ca="1" si="192"/>
        <v>0</v>
      </c>
      <c r="BI114" s="161">
        <f t="shared" ca="1" si="192"/>
        <v>0</v>
      </c>
      <c r="BJ114" s="161">
        <f t="shared" ca="1" si="192"/>
        <v>0</v>
      </c>
      <c r="BK114" s="161">
        <f t="shared" ca="1" si="192"/>
        <v>0</v>
      </c>
      <c r="BL114" s="161">
        <f t="shared" ca="1" si="192"/>
        <v>0</v>
      </c>
      <c r="BM114" s="161">
        <f t="shared" ca="1" si="192"/>
        <v>0</v>
      </c>
      <c r="BN114" s="161">
        <f t="shared" ca="1" si="192"/>
        <v>0</v>
      </c>
      <c r="BO114" s="161">
        <f t="shared" ca="1" si="192"/>
        <v>0</v>
      </c>
      <c r="BP114" s="161">
        <f t="shared" ca="1" si="192"/>
        <v>0</v>
      </c>
      <c r="BQ114" s="161">
        <f t="shared" ca="1" si="192"/>
        <v>0</v>
      </c>
      <c r="BR114" s="161">
        <f t="shared" ca="1" si="192"/>
        <v>0</v>
      </c>
      <c r="BS114" s="161">
        <f t="shared" ref="BS114:CX114" ca="1" si="193">SUM(BS$13,BS$33,BS$53,BS$73,BS$93)</f>
        <v>0</v>
      </c>
      <c r="BT114" s="161">
        <f t="shared" ca="1" si="193"/>
        <v>0</v>
      </c>
      <c r="BU114" s="161">
        <f t="shared" ca="1" si="193"/>
        <v>0</v>
      </c>
      <c r="BV114" s="161">
        <f t="shared" ca="1" si="193"/>
        <v>0</v>
      </c>
      <c r="BW114" s="161">
        <f t="shared" ca="1" si="193"/>
        <v>0</v>
      </c>
      <c r="BX114" s="161">
        <f t="shared" ca="1" si="193"/>
        <v>0</v>
      </c>
      <c r="BY114" s="161">
        <f t="shared" ca="1" si="193"/>
        <v>0</v>
      </c>
      <c r="BZ114" s="161">
        <f t="shared" ca="1" si="193"/>
        <v>0</v>
      </c>
      <c r="CA114" s="161">
        <f t="shared" ca="1" si="193"/>
        <v>0</v>
      </c>
      <c r="CB114" s="161">
        <f t="shared" ca="1" si="193"/>
        <v>0</v>
      </c>
      <c r="CC114" s="161">
        <f t="shared" ca="1" si="193"/>
        <v>0</v>
      </c>
      <c r="CD114" s="161">
        <f t="shared" ca="1" si="193"/>
        <v>0</v>
      </c>
      <c r="CE114" s="161">
        <f t="shared" ca="1" si="193"/>
        <v>0</v>
      </c>
      <c r="CF114" s="161">
        <f t="shared" ca="1" si="193"/>
        <v>0</v>
      </c>
      <c r="CG114" s="161">
        <f t="shared" ca="1" si="193"/>
        <v>0</v>
      </c>
      <c r="CH114" s="161">
        <f t="shared" ca="1" si="193"/>
        <v>0</v>
      </c>
      <c r="CI114" s="161">
        <f t="shared" ca="1" si="193"/>
        <v>0</v>
      </c>
      <c r="CJ114" s="161">
        <f t="shared" ca="1" si="193"/>
        <v>0</v>
      </c>
      <c r="CK114" s="161">
        <f t="shared" ca="1" si="193"/>
        <v>0</v>
      </c>
      <c r="CL114" s="161">
        <f t="shared" ca="1" si="193"/>
        <v>0</v>
      </c>
      <c r="CM114" s="161">
        <f t="shared" ca="1" si="193"/>
        <v>0</v>
      </c>
      <c r="CN114" s="161">
        <f t="shared" ca="1" si="193"/>
        <v>0</v>
      </c>
      <c r="CO114" s="161">
        <f t="shared" ca="1" si="193"/>
        <v>0</v>
      </c>
      <c r="CP114" s="161">
        <f t="shared" ca="1" si="193"/>
        <v>0</v>
      </c>
      <c r="CQ114" s="161">
        <f t="shared" ca="1" si="193"/>
        <v>0</v>
      </c>
      <c r="CR114" s="161">
        <f t="shared" ca="1" si="193"/>
        <v>0</v>
      </c>
      <c r="CS114" s="161">
        <f t="shared" ca="1" si="193"/>
        <v>0</v>
      </c>
      <c r="CT114" s="161">
        <f t="shared" ca="1" si="193"/>
        <v>0</v>
      </c>
      <c r="CU114" s="161">
        <f t="shared" ca="1" si="193"/>
        <v>0</v>
      </c>
      <c r="CV114" s="161">
        <f t="shared" ca="1" si="193"/>
        <v>0</v>
      </c>
      <c r="CW114" s="161">
        <f t="shared" ca="1" si="193"/>
        <v>0</v>
      </c>
      <c r="CX114" s="161">
        <f t="shared" ca="1" si="193"/>
        <v>0</v>
      </c>
      <c r="CY114" s="161">
        <f t="shared" ref="CY114:DV114" ca="1" si="194">SUM(CY$13,CY$33,CY$53,CY$73,CY$93)</f>
        <v>0</v>
      </c>
      <c r="CZ114" s="161">
        <f t="shared" ca="1" si="194"/>
        <v>0</v>
      </c>
      <c r="DA114" s="161">
        <f t="shared" ca="1" si="194"/>
        <v>0</v>
      </c>
      <c r="DB114" s="161">
        <f t="shared" ca="1" si="194"/>
        <v>0</v>
      </c>
      <c r="DC114" s="161">
        <f t="shared" ca="1" si="194"/>
        <v>0</v>
      </c>
      <c r="DD114" s="161">
        <f t="shared" ca="1" si="194"/>
        <v>0</v>
      </c>
      <c r="DE114" s="161">
        <f t="shared" ca="1" si="194"/>
        <v>0</v>
      </c>
      <c r="DF114" s="161">
        <f t="shared" ca="1" si="194"/>
        <v>0</v>
      </c>
      <c r="DG114" s="161">
        <f t="shared" ca="1" si="194"/>
        <v>0</v>
      </c>
      <c r="DH114" s="161">
        <f t="shared" ca="1" si="194"/>
        <v>0</v>
      </c>
      <c r="DI114" s="161">
        <f t="shared" ca="1" si="194"/>
        <v>0</v>
      </c>
      <c r="DJ114" s="161">
        <f t="shared" ca="1" si="194"/>
        <v>0</v>
      </c>
      <c r="DK114" s="161">
        <f t="shared" ca="1" si="194"/>
        <v>0</v>
      </c>
      <c r="DL114" s="161">
        <f t="shared" ca="1" si="194"/>
        <v>0</v>
      </c>
      <c r="DM114" s="161">
        <f t="shared" ca="1" si="194"/>
        <v>0</v>
      </c>
      <c r="DN114" s="161">
        <f t="shared" ca="1" si="194"/>
        <v>0</v>
      </c>
      <c r="DO114" s="161">
        <f t="shared" ca="1" si="194"/>
        <v>0</v>
      </c>
      <c r="DP114" s="161">
        <f t="shared" ca="1" si="194"/>
        <v>0</v>
      </c>
      <c r="DQ114" s="161">
        <f t="shared" ca="1" si="194"/>
        <v>0</v>
      </c>
      <c r="DR114" s="161">
        <f t="shared" ca="1" si="194"/>
        <v>0</v>
      </c>
      <c r="DS114" s="161">
        <f t="shared" ca="1" si="194"/>
        <v>0</v>
      </c>
      <c r="DT114" s="161">
        <f t="shared" ca="1" si="194"/>
        <v>0</v>
      </c>
      <c r="DU114" s="161">
        <f t="shared" ca="1" si="194"/>
        <v>0</v>
      </c>
      <c r="DV114" s="161">
        <f t="shared" ca="1" si="194"/>
        <v>0</v>
      </c>
      <c r="DW114" s="161"/>
      <c r="DX114" s="167"/>
    </row>
    <row r="115" spans="1:128" s="179" customFormat="1" outlineLevel="1" x14ac:dyDescent="0.2">
      <c r="A115" s="159" t="str">
        <f ca="1">Language!A$631</f>
        <v>Авансы полученные</v>
      </c>
      <c r="B115" s="153"/>
      <c r="C115" s="178" t="str">
        <f t="shared" ca="1" si="169"/>
        <v>тыс. руб.</v>
      </c>
      <c r="D115" s="154"/>
      <c r="E115" s="154"/>
      <c r="F115" s="6" t="s">
        <v>3088</v>
      </c>
      <c r="G115" s="161">
        <f t="shared" ref="G115:AL115" ca="1" si="195">SUM(G$15,G$35,G$55,G$75,G$95)</f>
        <v>0</v>
      </c>
      <c r="H115" s="161">
        <f t="shared" ca="1" si="195"/>
        <v>0</v>
      </c>
      <c r="I115" s="161">
        <f t="shared" ca="1" si="195"/>
        <v>0</v>
      </c>
      <c r="J115" s="161">
        <f t="shared" ca="1" si="195"/>
        <v>0</v>
      </c>
      <c r="K115" s="161">
        <f t="shared" ca="1" si="195"/>
        <v>0</v>
      </c>
      <c r="L115" s="161">
        <f t="shared" ca="1" si="195"/>
        <v>0</v>
      </c>
      <c r="M115" s="161">
        <f t="shared" ca="1" si="195"/>
        <v>0</v>
      </c>
      <c r="N115" s="161">
        <f t="shared" ca="1" si="195"/>
        <v>0</v>
      </c>
      <c r="O115" s="161">
        <f t="shared" ca="1" si="195"/>
        <v>0</v>
      </c>
      <c r="P115" s="161">
        <f t="shared" ca="1" si="195"/>
        <v>0</v>
      </c>
      <c r="Q115" s="161">
        <f t="shared" ca="1" si="195"/>
        <v>0</v>
      </c>
      <c r="R115" s="161">
        <f t="shared" ca="1" si="195"/>
        <v>0</v>
      </c>
      <c r="S115" s="161">
        <f t="shared" ca="1" si="195"/>
        <v>0</v>
      </c>
      <c r="T115" s="161">
        <f t="shared" ca="1" si="195"/>
        <v>0</v>
      </c>
      <c r="U115" s="161">
        <f t="shared" ca="1" si="195"/>
        <v>0</v>
      </c>
      <c r="V115" s="161">
        <f t="shared" ca="1" si="195"/>
        <v>0</v>
      </c>
      <c r="W115" s="161">
        <f t="shared" ca="1" si="195"/>
        <v>0</v>
      </c>
      <c r="X115" s="161">
        <f t="shared" ca="1" si="195"/>
        <v>0</v>
      </c>
      <c r="Y115" s="161">
        <f t="shared" ca="1" si="195"/>
        <v>0</v>
      </c>
      <c r="Z115" s="161">
        <f t="shared" ca="1" si="195"/>
        <v>0</v>
      </c>
      <c r="AA115" s="161">
        <f t="shared" ca="1" si="195"/>
        <v>0</v>
      </c>
      <c r="AB115" s="161">
        <f t="shared" ca="1" si="195"/>
        <v>0</v>
      </c>
      <c r="AC115" s="161">
        <f t="shared" ca="1" si="195"/>
        <v>0</v>
      </c>
      <c r="AD115" s="161">
        <f t="shared" ca="1" si="195"/>
        <v>0</v>
      </c>
      <c r="AE115" s="161">
        <f t="shared" ca="1" si="195"/>
        <v>0</v>
      </c>
      <c r="AF115" s="161">
        <f t="shared" ca="1" si="195"/>
        <v>0</v>
      </c>
      <c r="AG115" s="161">
        <f t="shared" ca="1" si="195"/>
        <v>0</v>
      </c>
      <c r="AH115" s="161">
        <f t="shared" ca="1" si="195"/>
        <v>0</v>
      </c>
      <c r="AI115" s="161">
        <f t="shared" ca="1" si="195"/>
        <v>0</v>
      </c>
      <c r="AJ115" s="161">
        <f t="shared" ca="1" si="195"/>
        <v>0</v>
      </c>
      <c r="AK115" s="161">
        <f t="shared" ca="1" si="195"/>
        <v>0</v>
      </c>
      <c r="AL115" s="161">
        <f t="shared" ca="1" si="195"/>
        <v>0</v>
      </c>
      <c r="AM115" s="161">
        <f t="shared" ref="AM115:BR115" ca="1" si="196">SUM(AM$15,AM$35,AM$55,AM$75,AM$95)</f>
        <v>0</v>
      </c>
      <c r="AN115" s="161">
        <f t="shared" ca="1" si="196"/>
        <v>0</v>
      </c>
      <c r="AO115" s="161">
        <f t="shared" ca="1" si="196"/>
        <v>0</v>
      </c>
      <c r="AP115" s="161">
        <f t="shared" ca="1" si="196"/>
        <v>0</v>
      </c>
      <c r="AQ115" s="161">
        <f t="shared" ca="1" si="196"/>
        <v>0</v>
      </c>
      <c r="AR115" s="161">
        <f t="shared" ca="1" si="196"/>
        <v>0</v>
      </c>
      <c r="AS115" s="161">
        <f t="shared" ca="1" si="196"/>
        <v>0</v>
      </c>
      <c r="AT115" s="161">
        <f t="shared" ca="1" si="196"/>
        <v>0</v>
      </c>
      <c r="AU115" s="161">
        <f t="shared" ca="1" si="196"/>
        <v>0</v>
      </c>
      <c r="AV115" s="161">
        <f t="shared" ca="1" si="196"/>
        <v>0</v>
      </c>
      <c r="AW115" s="161">
        <f t="shared" ca="1" si="196"/>
        <v>0</v>
      </c>
      <c r="AX115" s="161">
        <f t="shared" ca="1" si="196"/>
        <v>0</v>
      </c>
      <c r="AY115" s="161">
        <f t="shared" ca="1" si="196"/>
        <v>0</v>
      </c>
      <c r="AZ115" s="161">
        <f t="shared" ca="1" si="196"/>
        <v>0</v>
      </c>
      <c r="BA115" s="161">
        <f t="shared" ca="1" si="196"/>
        <v>0</v>
      </c>
      <c r="BB115" s="161">
        <f t="shared" ca="1" si="196"/>
        <v>0</v>
      </c>
      <c r="BC115" s="161">
        <f t="shared" ca="1" si="196"/>
        <v>0</v>
      </c>
      <c r="BD115" s="161">
        <f t="shared" ca="1" si="196"/>
        <v>0</v>
      </c>
      <c r="BE115" s="161">
        <f t="shared" ca="1" si="196"/>
        <v>0</v>
      </c>
      <c r="BF115" s="161">
        <f t="shared" ca="1" si="196"/>
        <v>0</v>
      </c>
      <c r="BG115" s="161">
        <f t="shared" ca="1" si="196"/>
        <v>0</v>
      </c>
      <c r="BH115" s="161">
        <f t="shared" ca="1" si="196"/>
        <v>0</v>
      </c>
      <c r="BI115" s="161">
        <f t="shared" ca="1" si="196"/>
        <v>0</v>
      </c>
      <c r="BJ115" s="161">
        <f t="shared" ca="1" si="196"/>
        <v>0</v>
      </c>
      <c r="BK115" s="161">
        <f t="shared" ca="1" si="196"/>
        <v>0</v>
      </c>
      <c r="BL115" s="161">
        <f t="shared" ca="1" si="196"/>
        <v>0</v>
      </c>
      <c r="BM115" s="161">
        <f t="shared" ca="1" si="196"/>
        <v>0</v>
      </c>
      <c r="BN115" s="161">
        <f t="shared" ca="1" si="196"/>
        <v>0</v>
      </c>
      <c r="BO115" s="161">
        <f t="shared" ca="1" si="196"/>
        <v>0</v>
      </c>
      <c r="BP115" s="161">
        <f t="shared" ca="1" si="196"/>
        <v>0</v>
      </c>
      <c r="BQ115" s="161">
        <f t="shared" ca="1" si="196"/>
        <v>0</v>
      </c>
      <c r="BR115" s="161">
        <f t="shared" ca="1" si="196"/>
        <v>0</v>
      </c>
      <c r="BS115" s="161">
        <f t="shared" ref="BS115:CX115" ca="1" si="197">SUM(BS$15,BS$35,BS$55,BS$75,BS$95)</f>
        <v>0</v>
      </c>
      <c r="BT115" s="161">
        <f t="shared" ca="1" si="197"/>
        <v>0</v>
      </c>
      <c r="BU115" s="161">
        <f t="shared" ca="1" si="197"/>
        <v>0</v>
      </c>
      <c r="BV115" s="161">
        <f t="shared" ca="1" si="197"/>
        <v>0</v>
      </c>
      <c r="BW115" s="161">
        <f t="shared" ca="1" si="197"/>
        <v>0</v>
      </c>
      <c r="BX115" s="161">
        <f t="shared" ca="1" si="197"/>
        <v>0</v>
      </c>
      <c r="BY115" s="161">
        <f t="shared" ca="1" si="197"/>
        <v>0</v>
      </c>
      <c r="BZ115" s="161">
        <f t="shared" ca="1" si="197"/>
        <v>0</v>
      </c>
      <c r="CA115" s="161">
        <f t="shared" ca="1" si="197"/>
        <v>0</v>
      </c>
      <c r="CB115" s="161">
        <f t="shared" ca="1" si="197"/>
        <v>0</v>
      </c>
      <c r="CC115" s="161">
        <f t="shared" ca="1" si="197"/>
        <v>0</v>
      </c>
      <c r="CD115" s="161">
        <f t="shared" ca="1" si="197"/>
        <v>0</v>
      </c>
      <c r="CE115" s="161">
        <f t="shared" ca="1" si="197"/>
        <v>0</v>
      </c>
      <c r="CF115" s="161">
        <f t="shared" ca="1" si="197"/>
        <v>0</v>
      </c>
      <c r="CG115" s="161">
        <f t="shared" ca="1" si="197"/>
        <v>0</v>
      </c>
      <c r="CH115" s="161">
        <f t="shared" ca="1" si="197"/>
        <v>0</v>
      </c>
      <c r="CI115" s="161">
        <f t="shared" ca="1" si="197"/>
        <v>0</v>
      </c>
      <c r="CJ115" s="161">
        <f t="shared" ca="1" si="197"/>
        <v>0</v>
      </c>
      <c r="CK115" s="161">
        <f t="shared" ca="1" si="197"/>
        <v>0</v>
      </c>
      <c r="CL115" s="161">
        <f t="shared" ca="1" si="197"/>
        <v>0</v>
      </c>
      <c r="CM115" s="161">
        <f t="shared" ca="1" si="197"/>
        <v>0</v>
      </c>
      <c r="CN115" s="161">
        <f t="shared" ca="1" si="197"/>
        <v>0</v>
      </c>
      <c r="CO115" s="161">
        <f t="shared" ca="1" si="197"/>
        <v>0</v>
      </c>
      <c r="CP115" s="161">
        <f t="shared" ca="1" si="197"/>
        <v>0</v>
      </c>
      <c r="CQ115" s="161">
        <f t="shared" ca="1" si="197"/>
        <v>0</v>
      </c>
      <c r="CR115" s="161">
        <f t="shared" ca="1" si="197"/>
        <v>0</v>
      </c>
      <c r="CS115" s="161">
        <f t="shared" ca="1" si="197"/>
        <v>0</v>
      </c>
      <c r="CT115" s="161">
        <f t="shared" ca="1" si="197"/>
        <v>0</v>
      </c>
      <c r="CU115" s="161">
        <f t="shared" ca="1" si="197"/>
        <v>0</v>
      </c>
      <c r="CV115" s="161">
        <f t="shared" ca="1" si="197"/>
        <v>0</v>
      </c>
      <c r="CW115" s="161">
        <f t="shared" ca="1" si="197"/>
        <v>0</v>
      </c>
      <c r="CX115" s="161">
        <f t="shared" ca="1" si="197"/>
        <v>0</v>
      </c>
      <c r="CY115" s="161">
        <f t="shared" ref="CY115:DV115" ca="1" si="198">SUM(CY$15,CY$35,CY$55,CY$75,CY$95)</f>
        <v>0</v>
      </c>
      <c r="CZ115" s="161">
        <f t="shared" ca="1" si="198"/>
        <v>0</v>
      </c>
      <c r="DA115" s="161">
        <f t="shared" ca="1" si="198"/>
        <v>0</v>
      </c>
      <c r="DB115" s="161">
        <f t="shared" ca="1" si="198"/>
        <v>0</v>
      </c>
      <c r="DC115" s="161">
        <f t="shared" ca="1" si="198"/>
        <v>0</v>
      </c>
      <c r="DD115" s="161">
        <f t="shared" ca="1" si="198"/>
        <v>0</v>
      </c>
      <c r="DE115" s="161">
        <f t="shared" ca="1" si="198"/>
        <v>0</v>
      </c>
      <c r="DF115" s="161">
        <f t="shared" ca="1" si="198"/>
        <v>0</v>
      </c>
      <c r="DG115" s="161">
        <f t="shared" ca="1" si="198"/>
        <v>0</v>
      </c>
      <c r="DH115" s="161">
        <f t="shared" ca="1" si="198"/>
        <v>0</v>
      </c>
      <c r="DI115" s="161">
        <f t="shared" ca="1" si="198"/>
        <v>0</v>
      </c>
      <c r="DJ115" s="161">
        <f t="shared" ca="1" si="198"/>
        <v>0</v>
      </c>
      <c r="DK115" s="161">
        <f t="shared" ca="1" si="198"/>
        <v>0</v>
      </c>
      <c r="DL115" s="161">
        <f t="shared" ca="1" si="198"/>
        <v>0</v>
      </c>
      <c r="DM115" s="161">
        <f t="shared" ca="1" si="198"/>
        <v>0</v>
      </c>
      <c r="DN115" s="161">
        <f t="shared" ca="1" si="198"/>
        <v>0</v>
      </c>
      <c r="DO115" s="161">
        <f t="shared" ca="1" si="198"/>
        <v>0</v>
      </c>
      <c r="DP115" s="161">
        <f t="shared" ca="1" si="198"/>
        <v>0</v>
      </c>
      <c r="DQ115" s="161">
        <f t="shared" ca="1" si="198"/>
        <v>0</v>
      </c>
      <c r="DR115" s="161">
        <f t="shared" ca="1" si="198"/>
        <v>0</v>
      </c>
      <c r="DS115" s="161">
        <f t="shared" ca="1" si="198"/>
        <v>0</v>
      </c>
      <c r="DT115" s="161">
        <f t="shared" ca="1" si="198"/>
        <v>0</v>
      </c>
      <c r="DU115" s="161">
        <f t="shared" ca="1" si="198"/>
        <v>0</v>
      </c>
      <c r="DV115" s="161">
        <f t="shared" ca="1" si="198"/>
        <v>0</v>
      </c>
      <c r="DW115" s="161"/>
      <c r="DX115" s="167"/>
    </row>
    <row r="116" spans="1:128" s="179" customFormat="1" outlineLevel="1" x14ac:dyDescent="0.2">
      <c r="A116" s="159" t="str">
        <f ca="1">Language!A$632</f>
        <v>НДС полученный с авансов</v>
      </c>
      <c r="B116" s="153"/>
      <c r="C116" s="178" t="str">
        <f t="shared" ca="1" si="169"/>
        <v>тыс. руб.</v>
      </c>
      <c r="D116" s="154"/>
      <c r="E116" s="154"/>
      <c r="F116" s="6" t="s">
        <v>3089</v>
      </c>
      <c r="G116" s="161">
        <f t="shared" ref="G116:AL116" ca="1" si="199">SUM(G$26,G$46,G$66,G$86,G$106)</f>
        <v>0</v>
      </c>
      <c r="H116" s="161">
        <f t="shared" ca="1" si="199"/>
        <v>0</v>
      </c>
      <c r="I116" s="161">
        <f t="shared" ca="1" si="199"/>
        <v>0</v>
      </c>
      <c r="J116" s="161">
        <f t="shared" ca="1" si="199"/>
        <v>0</v>
      </c>
      <c r="K116" s="161">
        <f t="shared" ca="1" si="199"/>
        <v>0</v>
      </c>
      <c r="L116" s="161">
        <f t="shared" ca="1" si="199"/>
        <v>0</v>
      </c>
      <c r="M116" s="161">
        <f t="shared" ca="1" si="199"/>
        <v>0</v>
      </c>
      <c r="N116" s="161">
        <f t="shared" ca="1" si="199"/>
        <v>0</v>
      </c>
      <c r="O116" s="161">
        <f t="shared" ca="1" si="199"/>
        <v>0</v>
      </c>
      <c r="P116" s="161">
        <f t="shared" ca="1" si="199"/>
        <v>0</v>
      </c>
      <c r="Q116" s="161">
        <f t="shared" ca="1" si="199"/>
        <v>0</v>
      </c>
      <c r="R116" s="161">
        <f t="shared" ca="1" si="199"/>
        <v>0</v>
      </c>
      <c r="S116" s="161">
        <f t="shared" ca="1" si="199"/>
        <v>0</v>
      </c>
      <c r="T116" s="161">
        <f t="shared" ca="1" si="199"/>
        <v>0</v>
      </c>
      <c r="U116" s="161">
        <f t="shared" ca="1" si="199"/>
        <v>0</v>
      </c>
      <c r="V116" s="161">
        <f t="shared" ca="1" si="199"/>
        <v>0</v>
      </c>
      <c r="W116" s="161">
        <f t="shared" ca="1" si="199"/>
        <v>0</v>
      </c>
      <c r="X116" s="161">
        <f t="shared" ca="1" si="199"/>
        <v>0</v>
      </c>
      <c r="Y116" s="161">
        <f t="shared" ca="1" si="199"/>
        <v>0</v>
      </c>
      <c r="Z116" s="161">
        <f t="shared" ca="1" si="199"/>
        <v>0</v>
      </c>
      <c r="AA116" s="161">
        <f t="shared" ca="1" si="199"/>
        <v>0</v>
      </c>
      <c r="AB116" s="161">
        <f t="shared" ca="1" si="199"/>
        <v>0</v>
      </c>
      <c r="AC116" s="161">
        <f t="shared" ca="1" si="199"/>
        <v>0</v>
      </c>
      <c r="AD116" s="161">
        <f t="shared" ca="1" si="199"/>
        <v>0</v>
      </c>
      <c r="AE116" s="161">
        <f t="shared" ca="1" si="199"/>
        <v>0</v>
      </c>
      <c r="AF116" s="161">
        <f t="shared" ca="1" si="199"/>
        <v>0</v>
      </c>
      <c r="AG116" s="161">
        <f t="shared" ca="1" si="199"/>
        <v>0</v>
      </c>
      <c r="AH116" s="161">
        <f t="shared" ca="1" si="199"/>
        <v>0</v>
      </c>
      <c r="AI116" s="161">
        <f t="shared" ca="1" si="199"/>
        <v>0</v>
      </c>
      <c r="AJ116" s="161">
        <f t="shared" ca="1" si="199"/>
        <v>0</v>
      </c>
      <c r="AK116" s="161">
        <f t="shared" ca="1" si="199"/>
        <v>0</v>
      </c>
      <c r="AL116" s="161">
        <f t="shared" ca="1" si="199"/>
        <v>0</v>
      </c>
      <c r="AM116" s="161">
        <f t="shared" ref="AM116:BR116" ca="1" si="200">SUM(AM$26,AM$46,AM$66,AM$86,AM$106)</f>
        <v>0</v>
      </c>
      <c r="AN116" s="161">
        <f t="shared" ca="1" si="200"/>
        <v>0</v>
      </c>
      <c r="AO116" s="161">
        <f t="shared" ca="1" si="200"/>
        <v>0</v>
      </c>
      <c r="AP116" s="161">
        <f t="shared" ca="1" si="200"/>
        <v>0</v>
      </c>
      <c r="AQ116" s="161">
        <f t="shared" ca="1" si="200"/>
        <v>0</v>
      </c>
      <c r="AR116" s="161">
        <f t="shared" ca="1" si="200"/>
        <v>0</v>
      </c>
      <c r="AS116" s="161">
        <f t="shared" ca="1" si="200"/>
        <v>0</v>
      </c>
      <c r="AT116" s="161">
        <f t="shared" ca="1" si="200"/>
        <v>0</v>
      </c>
      <c r="AU116" s="161">
        <f t="shared" ca="1" si="200"/>
        <v>0</v>
      </c>
      <c r="AV116" s="161">
        <f t="shared" ca="1" si="200"/>
        <v>0</v>
      </c>
      <c r="AW116" s="161">
        <f t="shared" ca="1" si="200"/>
        <v>0</v>
      </c>
      <c r="AX116" s="161">
        <f t="shared" ca="1" si="200"/>
        <v>0</v>
      </c>
      <c r="AY116" s="161">
        <f t="shared" ca="1" si="200"/>
        <v>0</v>
      </c>
      <c r="AZ116" s="161">
        <f t="shared" ca="1" si="200"/>
        <v>0</v>
      </c>
      <c r="BA116" s="161">
        <f t="shared" ca="1" si="200"/>
        <v>0</v>
      </c>
      <c r="BB116" s="161">
        <f t="shared" ca="1" si="200"/>
        <v>0</v>
      </c>
      <c r="BC116" s="161">
        <f t="shared" ca="1" si="200"/>
        <v>0</v>
      </c>
      <c r="BD116" s="161">
        <f t="shared" ca="1" si="200"/>
        <v>0</v>
      </c>
      <c r="BE116" s="161">
        <f t="shared" ca="1" si="200"/>
        <v>0</v>
      </c>
      <c r="BF116" s="161">
        <f t="shared" ca="1" si="200"/>
        <v>0</v>
      </c>
      <c r="BG116" s="161">
        <f t="shared" ca="1" si="200"/>
        <v>0</v>
      </c>
      <c r="BH116" s="161">
        <f t="shared" ca="1" si="200"/>
        <v>0</v>
      </c>
      <c r="BI116" s="161">
        <f t="shared" ca="1" si="200"/>
        <v>0</v>
      </c>
      <c r="BJ116" s="161">
        <f t="shared" ca="1" si="200"/>
        <v>0</v>
      </c>
      <c r="BK116" s="161">
        <f t="shared" ca="1" si="200"/>
        <v>0</v>
      </c>
      <c r="BL116" s="161">
        <f t="shared" ca="1" si="200"/>
        <v>0</v>
      </c>
      <c r="BM116" s="161">
        <f t="shared" ca="1" si="200"/>
        <v>0</v>
      </c>
      <c r="BN116" s="161">
        <f t="shared" ca="1" si="200"/>
        <v>0</v>
      </c>
      <c r="BO116" s="161">
        <f t="shared" ca="1" si="200"/>
        <v>0</v>
      </c>
      <c r="BP116" s="161">
        <f t="shared" ca="1" si="200"/>
        <v>0</v>
      </c>
      <c r="BQ116" s="161">
        <f t="shared" ca="1" si="200"/>
        <v>0</v>
      </c>
      <c r="BR116" s="161">
        <f t="shared" ca="1" si="200"/>
        <v>0</v>
      </c>
      <c r="BS116" s="161">
        <f t="shared" ref="BS116:CX116" ca="1" si="201">SUM(BS$26,BS$46,BS$66,BS$86,BS$106)</f>
        <v>0</v>
      </c>
      <c r="BT116" s="161">
        <f t="shared" ca="1" si="201"/>
        <v>0</v>
      </c>
      <c r="BU116" s="161">
        <f t="shared" ca="1" si="201"/>
        <v>0</v>
      </c>
      <c r="BV116" s="161">
        <f t="shared" ca="1" si="201"/>
        <v>0</v>
      </c>
      <c r="BW116" s="161">
        <f t="shared" ca="1" si="201"/>
        <v>0</v>
      </c>
      <c r="BX116" s="161">
        <f t="shared" ca="1" si="201"/>
        <v>0</v>
      </c>
      <c r="BY116" s="161">
        <f t="shared" ca="1" si="201"/>
        <v>0</v>
      </c>
      <c r="BZ116" s="161">
        <f t="shared" ca="1" si="201"/>
        <v>0</v>
      </c>
      <c r="CA116" s="161">
        <f t="shared" ca="1" si="201"/>
        <v>0</v>
      </c>
      <c r="CB116" s="161">
        <f t="shared" ca="1" si="201"/>
        <v>0</v>
      </c>
      <c r="CC116" s="161">
        <f t="shared" ca="1" si="201"/>
        <v>0</v>
      </c>
      <c r="CD116" s="161">
        <f t="shared" ca="1" si="201"/>
        <v>0</v>
      </c>
      <c r="CE116" s="161">
        <f t="shared" ca="1" si="201"/>
        <v>0</v>
      </c>
      <c r="CF116" s="161">
        <f t="shared" ca="1" si="201"/>
        <v>0</v>
      </c>
      <c r="CG116" s="161">
        <f t="shared" ca="1" si="201"/>
        <v>0</v>
      </c>
      <c r="CH116" s="161">
        <f t="shared" ca="1" si="201"/>
        <v>0</v>
      </c>
      <c r="CI116" s="161">
        <f t="shared" ca="1" si="201"/>
        <v>0</v>
      </c>
      <c r="CJ116" s="161">
        <f t="shared" ca="1" si="201"/>
        <v>0</v>
      </c>
      <c r="CK116" s="161">
        <f t="shared" ca="1" si="201"/>
        <v>0</v>
      </c>
      <c r="CL116" s="161">
        <f t="shared" ca="1" si="201"/>
        <v>0</v>
      </c>
      <c r="CM116" s="161">
        <f t="shared" ca="1" si="201"/>
        <v>0</v>
      </c>
      <c r="CN116" s="161">
        <f t="shared" ca="1" si="201"/>
        <v>0</v>
      </c>
      <c r="CO116" s="161">
        <f t="shared" ca="1" si="201"/>
        <v>0</v>
      </c>
      <c r="CP116" s="161">
        <f t="shared" ca="1" si="201"/>
        <v>0</v>
      </c>
      <c r="CQ116" s="161">
        <f t="shared" ca="1" si="201"/>
        <v>0</v>
      </c>
      <c r="CR116" s="161">
        <f t="shared" ca="1" si="201"/>
        <v>0</v>
      </c>
      <c r="CS116" s="161">
        <f t="shared" ca="1" si="201"/>
        <v>0</v>
      </c>
      <c r="CT116" s="161">
        <f t="shared" ca="1" si="201"/>
        <v>0</v>
      </c>
      <c r="CU116" s="161">
        <f t="shared" ca="1" si="201"/>
        <v>0</v>
      </c>
      <c r="CV116" s="161">
        <f t="shared" ca="1" si="201"/>
        <v>0</v>
      </c>
      <c r="CW116" s="161">
        <f t="shared" ca="1" si="201"/>
        <v>0</v>
      </c>
      <c r="CX116" s="161">
        <f t="shared" ca="1" si="201"/>
        <v>0</v>
      </c>
      <c r="CY116" s="161">
        <f t="shared" ref="CY116:DV116" ca="1" si="202">SUM(CY$26,CY$46,CY$66,CY$86,CY$106)</f>
        <v>0</v>
      </c>
      <c r="CZ116" s="161">
        <f t="shared" ca="1" si="202"/>
        <v>0</v>
      </c>
      <c r="DA116" s="161">
        <f t="shared" ca="1" si="202"/>
        <v>0</v>
      </c>
      <c r="DB116" s="161">
        <f t="shared" ca="1" si="202"/>
        <v>0</v>
      </c>
      <c r="DC116" s="161">
        <f t="shared" ca="1" si="202"/>
        <v>0</v>
      </c>
      <c r="DD116" s="161">
        <f t="shared" ca="1" si="202"/>
        <v>0</v>
      </c>
      <c r="DE116" s="161">
        <f t="shared" ca="1" si="202"/>
        <v>0</v>
      </c>
      <c r="DF116" s="161">
        <f t="shared" ca="1" si="202"/>
        <v>0</v>
      </c>
      <c r="DG116" s="161">
        <f t="shared" ca="1" si="202"/>
        <v>0</v>
      </c>
      <c r="DH116" s="161">
        <f t="shared" ca="1" si="202"/>
        <v>0</v>
      </c>
      <c r="DI116" s="161">
        <f t="shared" ca="1" si="202"/>
        <v>0</v>
      </c>
      <c r="DJ116" s="161">
        <f t="shared" ca="1" si="202"/>
        <v>0</v>
      </c>
      <c r="DK116" s="161">
        <f t="shared" ca="1" si="202"/>
        <v>0</v>
      </c>
      <c r="DL116" s="161">
        <f t="shared" ca="1" si="202"/>
        <v>0</v>
      </c>
      <c r="DM116" s="161">
        <f t="shared" ca="1" si="202"/>
        <v>0</v>
      </c>
      <c r="DN116" s="161">
        <f t="shared" ca="1" si="202"/>
        <v>0</v>
      </c>
      <c r="DO116" s="161">
        <f t="shared" ca="1" si="202"/>
        <v>0</v>
      </c>
      <c r="DP116" s="161">
        <f t="shared" ca="1" si="202"/>
        <v>0</v>
      </c>
      <c r="DQ116" s="161">
        <f t="shared" ca="1" si="202"/>
        <v>0</v>
      </c>
      <c r="DR116" s="161">
        <f t="shared" ca="1" si="202"/>
        <v>0</v>
      </c>
      <c r="DS116" s="161">
        <f t="shared" ca="1" si="202"/>
        <v>0</v>
      </c>
      <c r="DT116" s="161">
        <f t="shared" ca="1" si="202"/>
        <v>0</v>
      </c>
      <c r="DU116" s="161">
        <f t="shared" ca="1" si="202"/>
        <v>0</v>
      </c>
      <c r="DV116" s="161">
        <f t="shared" ca="1" si="202"/>
        <v>0</v>
      </c>
      <c r="DW116" s="161"/>
      <c r="DX116" s="167">
        <f ca="1">SUM(G116:DW116)</f>
        <v>0</v>
      </c>
    </row>
    <row r="117" spans="1:128" s="179" customFormat="1" outlineLevel="1" x14ac:dyDescent="0.2">
      <c r="A117" s="159" t="str">
        <f ca="1">Language!A$634</f>
        <v>Курсовые разницы</v>
      </c>
      <c r="B117" s="153"/>
      <c r="C117" s="178" t="str">
        <f t="shared" ca="1" si="169"/>
        <v>тыс. руб.</v>
      </c>
      <c r="D117" s="154"/>
      <c r="E117" s="154"/>
      <c r="F117" s="6" t="s">
        <v>3082</v>
      </c>
      <c r="G117" s="161">
        <f>-IF(G$2=1,0,SUM($F109:G109)+SUM($F110:G110)+SUM($F111:G111)-SUM($F113:G113)-G114+G115-(SUM($F109:F109)+SUM($F110:F110)+SUM($F111:F111)-+SUM($F113:F113)-F114+F115))</f>
        <v>0</v>
      </c>
      <c r="H117" s="161">
        <f ca="1">-IF(H$2=1,0,SUM($F109:H109)+SUM($F110:H110)+SUM($F111:H111)-SUM($F113:H113)-H114+H115-(SUM($F109:G109)+SUM($F110:G110)+SUM($F111:G111)-+SUM($F113:G113)-G114+G115))</f>
        <v>-1.8189894035458565E-11</v>
      </c>
      <c r="I117" s="161">
        <f ca="1">-IF(I$2=1,0,SUM($F109:I109)+SUM($F110:I110)+SUM($F111:I111)-SUM($F113:I113)-I114+I115-(SUM($F109:H109)+SUM($F110:H110)+SUM($F111:H111)-+SUM($F113:H113)-H114+H115))</f>
        <v>-1.4551915228366852E-11</v>
      </c>
      <c r="J117" s="161">
        <f ca="1">-IF(J$2=1,0,SUM($F109:J109)+SUM($F110:J110)+SUM($F111:J111)-SUM($F113:J113)-J114+J115-(SUM($F109:I109)+SUM($F110:I110)+SUM($F111:I111)-+SUM($F113:I113)-I114+I115))</f>
        <v>-2.9103830456733704E-11</v>
      </c>
      <c r="K117" s="161">
        <f ca="1">-IF(K$2=1,0,SUM($F109:K109)+SUM($F110:K110)+SUM($F111:K111)-SUM($F113:K113)-K114+K115-(SUM($F109:J109)+SUM($F110:J110)+SUM($F111:J111)-+SUM($F113:J113)-J114+J115))</f>
        <v>5.8207660913467407E-11</v>
      </c>
      <c r="L117" s="161">
        <f ca="1">-IF(L$2=1,0,SUM($F109:L109)+SUM($F110:L110)+SUM($F111:L111)-SUM($F113:L113)-L114+L115-(SUM($F109:K109)+SUM($F110:K110)+SUM($F111:K111)-+SUM($F113:K113)-K114+K115))</f>
        <v>0</v>
      </c>
      <c r="M117" s="161">
        <f ca="1">-IF(M$2=1,0,SUM($F109:M109)+SUM($F110:M110)+SUM($F111:M111)-SUM($F113:M113)-M114+M115-(SUM($F109:L109)+SUM($F110:L110)+SUM($F111:L111)-+SUM($F113:L113)-L114+L115))</f>
        <v>0</v>
      </c>
      <c r="N117" s="161">
        <f ca="1">-IF(N$2=1,0,SUM($F109:N109)+SUM($F110:N110)+SUM($F111:N111)-SUM($F113:N113)-N114+N115-(SUM($F109:M109)+SUM($F110:M110)+SUM($F111:M111)-+SUM($F113:M113)-M114+M115))</f>
        <v>0</v>
      </c>
      <c r="O117" s="161">
        <f ca="1">-IF(O$2=1,0,SUM($F109:O109)+SUM($F110:O110)+SUM($F111:O111)-SUM($F113:O113)-O114+O115-(SUM($F109:N109)+SUM($F110:N110)+SUM($F111:N111)-+SUM($F113:N113)-N114+N115))</f>
        <v>2.3283064365386963E-10</v>
      </c>
      <c r="P117" s="161">
        <f ca="1">-IF(P$2=1,0,SUM($F109:P109)+SUM($F110:P110)+SUM($F111:P111)-SUM($F113:P113)-P114+P115-(SUM($F109:O109)+SUM($F110:O110)+SUM($F111:O111)-+SUM($F113:O113)-O114+O115))</f>
        <v>-2.3283064365386963E-10</v>
      </c>
      <c r="Q117" s="161">
        <f ca="1">-IF(Q$2=1,0,SUM($F109:Q109)+SUM($F110:Q110)+SUM($F111:Q111)-SUM($F113:Q113)-Q114+Q115-(SUM($F109:P109)+SUM($F110:P110)+SUM($F111:P111)-+SUM($F113:P113)-P114+P115))</f>
        <v>0</v>
      </c>
      <c r="R117" s="161">
        <f ca="1">-IF(R$2=1,0,SUM($F109:R109)+SUM($F110:R110)+SUM($F111:R111)-SUM($F113:R113)-R114+R115-(SUM($F109:Q109)+SUM($F110:Q110)+SUM($F111:Q111)-+SUM($F113:Q113)-Q114+Q115))</f>
        <v>4.6566128730773926E-10</v>
      </c>
      <c r="S117" s="161">
        <f ca="1">-IF(S$2=1,0,SUM($F109:S109)+SUM($F110:S110)+SUM($F111:S111)-SUM($F113:S113)-S114+S115-(SUM($F109:R109)+SUM($F110:R110)+SUM($F111:R111)-+SUM($F113:R113)-R114+R115))</f>
        <v>0</v>
      </c>
      <c r="T117" s="161">
        <f ca="1">-IF(T$2=1,0,SUM($F109:T109)+SUM($F110:T110)+SUM($F111:T111)-SUM($F113:T113)-T114+T115-(SUM($F109:S109)+SUM($F110:S110)+SUM($F111:S111)-+SUM($F113:S113)-S114+S115))</f>
        <v>0</v>
      </c>
      <c r="U117" s="161">
        <f ca="1">-IF(U$2=1,0,SUM($F109:U109)+SUM($F110:U110)+SUM($F111:U111)-SUM($F113:U113)-U114+U115-(SUM($F109:T109)+SUM($F110:T110)+SUM($F111:T111)-+SUM($F113:T113)-T114+T115))</f>
        <v>0</v>
      </c>
      <c r="V117" s="161">
        <f ca="1">-IF(V$2=1,0,SUM($F109:V109)+SUM($F110:V110)+SUM($F111:V111)-SUM($F113:V113)-V114+V115-(SUM($F109:U109)+SUM($F110:U110)+SUM($F111:U111)-+SUM($F113:U113)-U114+U115))</f>
        <v>0</v>
      </c>
      <c r="W117" s="161">
        <f ca="1">-IF(W$2=1,0,SUM($F109:W109)+SUM($F110:W110)+SUM($F111:W111)-SUM($F113:W113)-W114+W115-(SUM($F109:V109)+SUM($F110:V110)+SUM($F111:V111)-+SUM($F113:V113)-V114+V115))</f>
        <v>-4.6566128730773926E-10</v>
      </c>
      <c r="X117" s="161">
        <f ca="1">-IF(X$2=1,0,SUM($F109:X109)+SUM($F110:X110)+SUM($F111:X111)-SUM($F113:X113)-X114+X115-(SUM($F109:W109)+SUM($F110:W110)+SUM($F111:W111)-+SUM($F113:W113)-W114+W115))</f>
        <v>0</v>
      </c>
      <c r="Y117" s="161">
        <f ca="1">-IF(Y$2=1,0,SUM($F109:Y109)+SUM($F110:Y110)+SUM($F111:Y111)-SUM($F113:Y113)-Y114+Y115-(SUM($F109:X109)+SUM($F110:X110)+SUM($F111:X111)-+SUM($F113:X113)-X114+X115))</f>
        <v>0</v>
      </c>
      <c r="Z117" s="161">
        <f ca="1">-IF(Z$2=1,0,SUM($F109:Z109)+SUM($F110:Z110)+SUM($F111:Z111)-SUM($F113:Z113)-Z114+Z115-(SUM($F109:Y109)+SUM($F110:Y110)+SUM($F111:Y111)-+SUM($F113:Y113)-Y114+Y115))</f>
        <v>9.3132257461547852E-10</v>
      </c>
      <c r="AA117" s="161">
        <f ca="1">-IF(AA$2=1,0,SUM($F109:AA109)+SUM($F110:AA110)+SUM($F111:AA111)-SUM($F113:AA113)-AA114+AA115-(SUM($F109:Z109)+SUM($F110:Z110)+SUM($F111:Z111)-+SUM($F113:Z113)-Z114+Z115))</f>
        <v>0</v>
      </c>
      <c r="AB117" s="161">
        <f ca="1">-IF(AB$2=1,0,SUM($F109:AB109)+SUM($F110:AB110)+SUM($F111:AB111)-SUM($F113:AB113)-AB114+AB115-(SUM($F109:AA109)+SUM($F110:AA110)+SUM($F111:AA111)-+SUM($F113:AA113)-AA114+AA115))</f>
        <v>-9.3132257461547852E-10</v>
      </c>
      <c r="AC117" s="161">
        <f ca="1">-IF(AC$2=1,0,SUM($F109:AC109)+SUM($F110:AC110)+SUM($F111:AC111)-SUM($F113:AC113)-AC114+AC115-(SUM($F109:AB109)+SUM($F110:AB110)+SUM($F111:AB111)-+SUM($F113:AB113)-AB114+AB115))</f>
        <v>9.3132257461547852E-10</v>
      </c>
      <c r="AD117" s="161">
        <f ca="1">-IF(AD$2=1,0,SUM($F109:AD109)+SUM($F110:AD110)+SUM($F111:AD111)-SUM($F113:AD113)-AD114+AD115-(SUM($F109:AC109)+SUM($F110:AC110)+SUM($F111:AC111)-+SUM($F113:AC113)-AC114+AC115))</f>
        <v>0</v>
      </c>
      <c r="AE117" s="161">
        <f ca="1">-IF(AE$2=1,0,SUM($F109:AE109)+SUM($F110:AE110)+SUM($F111:AE111)-SUM($F113:AE113)-AE114+AE115-(SUM($F109:AD109)+SUM($F110:AD110)+SUM($F111:AD111)-+SUM($F113:AD113)-AD114+AD115))</f>
        <v>0</v>
      </c>
      <c r="AF117" s="161">
        <f ca="1">-IF(AF$2=1,0,SUM($F109:AF109)+SUM($F110:AF110)+SUM($F111:AF111)-SUM($F113:AF113)-AF114+AF115-(SUM($F109:AE109)+SUM($F110:AE110)+SUM($F111:AE111)-+SUM($F113:AE113)-AE114+AE115))</f>
        <v>0</v>
      </c>
      <c r="AG117" s="161">
        <f ca="1">-IF(AG$2=1,0,SUM($F109:AG109)+SUM($F110:AG110)+SUM($F111:AG111)-SUM($F113:AG113)-AG114+AG115-(SUM($F109:AF109)+SUM($F110:AF110)+SUM($F111:AF111)-+SUM($F113:AF113)-AF114+AF115))</f>
        <v>0</v>
      </c>
      <c r="AH117" s="161">
        <f ca="1">-IF(AH$2=1,0,SUM($F109:AH109)+SUM($F110:AH110)+SUM($F111:AH111)-SUM($F113:AH113)-AH114+AH115-(SUM($F109:AG109)+SUM($F110:AG110)+SUM($F111:AG111)-+SUM($F113:AG113)-AG114+AG115))</f>
        <v>9.3132257461547852E-10</v>
      </c>
      <c r="AI117" s="161">
        <f ca="1">-IF(AI$2=1,0,SUM($F109:AI109)+SUM($F110:AI110)+SUM($F111:AI111)-SUM($F113:AI113)-AI114+AI115-(SUM($F109:AH109)+SUM($F110:AH110)+SUM($F111:AH111)-+SUM($F113:AH113)-AH114+AH115))</f>
        <v>0</v>
      </c>
      <c r="AJ117" s="161">
        <f ca="1">-IF(AJ$2=1,0,SUM($F109:AJ109)+SUM($F110:AJ110)+SUM($F111:AJ111)-SUM($F113:AJ113)-AJ114+AJ115-(SUM($F109:AI109)+SUM($F110:AI110)+SUM($F111:AI111)-+SUM($F113:AI113)-AI114+AI115))</f>
        <v>0</v>
      </c>
      <c r="AK117" s="161">
        <f ca="1">-IF(AK$2=1,0,SUM($F109:AK109)+SUM($F110:AK110)+SUM($F111:AK111)-SUM($F113:AK113)-AK114+AK115-(SUM($F109:AJ109)+SUM($F110:AJ110)+SUM($F111:AJ111)-+SUM($F113:AJ113)-AJ114+AJ115))</f>
        <v>0</v>
      </c>
      <c r="AL117" s="161">
        <f ca="1">-IF(AL$2=1,0,SUM($F109:AL109)+SUM($F110:AL110)+SUM($F111:AL111)-SUM($F113:AL113)-AL114+AL115-(SUM($F109:AK109)+SUM($F110:AK110)+SUM($F111:AK111)-+SUM($F113:AK113)-AK114+AK115))</f>
        <v>0</v>
      </c>
      <c r="AM117" s="161">
        <f ca="1">-IF(AM$2=1,0,SUM($F109:AM109)+SUM($F110:AM110)+SUM($F111:AM111)-SUM($F113:AM113)-AM114+AM115-(SUM($F109:AL109)+SUM($F110:AL110)+SUM($F111:AL111)-+SUM($F113:AL113)-AL114+AL115))</f>
        <v>0</v>
      </c>
      <c r="AN117" s="161">
        <f ca="1">-IF(AN$2=1,0,SUM($F109:AN109)+SUM($F110:AN110)+SUM($F111:AN111)-SUM($F113:AN113)-AN114+AN115-(SUM($F109:AM109)+SUM($F110:AM110)+SUM($F111:AM111)-+SUM($F113:AM113)-AM114+AM115))</f>
        <v>0</v>
      </c>
      <c r="AO117" s="161">
        <f ca="1">-IF(AO$2=1,0,SUM($F109:AO109)+SUM($F110:AO110)+SUM($F111:AO111)-SUM($F113:AO113)-AO114+AO115-(SUM($F109:AN109)+SUM($F110:AN110)+SUM($F111:AN111)-+SUM($F113:AN113)-AN114+AN115))</f>
        <v>0</v>
      </c>
      <c r="AP117" s="161">
        <f ca="1">-IF(AP$2=1,0,SUM($F109:AP109)+SUM($F110:AP110)+SUM($F111:AP111)-SUM($F113:AP113)-AP114+AP115-(SUM($F109:AO109)+SUM($F110:AO110)+SUM($F111:AO111)-+SUM($F113:AO113)-AO114+AO115))</f>
        <v>0</v>
      </c>
      <c r="AQ117" s="161">
        <f ca="1">-IF(AQ$2=1,0,SUM($F109:AQ109)+SUM($F110:AQ110)+SUM($F111:AQ111)-SUM($F113:AQ113)-AQ114+AQ115-(SUM($F109:AP109)+SUM($F110:AP110)+SUM($F111:AP111)-+SUM($F113:AP113)-AP114+AP115))</f>
        <v>-1.862645149230957E-9</v>
      </c>
      <c r="AR117" s="161">
        <f ca="1">-IF(AR$2=1,0,SUM($F109:AR109)+SUM($F110:AR110)+SUM($F111:AR111)-SUM($F113:AR113)-AR114+AR115-(SUM($F109:AQ109)+SUM($F110:AQ110)+SUM($F111:AQ111)-+SUM($F113:AQ113)-AQ114+AQ115))</f>
        <v>1.862645149230957E-9</v>
      </c>
      <c r="AS117" s="161">
        <f ca="1">-IF(AS$2=1,0,SUM($F109:AS109)+SUM($F110:AS110)+SUM($F111:AS111)-SUM($F113:AS113)-AS114+AS115-(SUM($F109:AR109)+SUM($F110:AR110)+SUM($F111:AR111)-+SUM($F113:AR113)-AR114+AR115))</f>
        <v>0</v>
      </c>
      <c r="AT117" s="161">
        <f ca="1">-IF(AT$2=1,0,SUM($F109:AT109)+SUM($F110:AT110)+SUM($F111:AT111)-SUM($F113:AT113)-AT114+AT115-(SUM($F109:AS109)+SUM($F110:AS110)+SUM($F111:AS111)-+SUM($F113:AS113)-AS114+AS115))</f>
        <v>-1.862645149230957E-9</v>
      </c>
      <c r="AU117" s="161">
        <f ca="1">-IF(AU$2=1,0,SUM($F109:AU109)+SUM($F110:AU110)+SUM($F111:AU111)-SUM($F113:AU113)-AU114+AU115-(SUM($F109:AT109)+SUM($F110:AT110)+SUM($F111:AT111)-+SUM($F113:AT113)-AT114+AT115))</f>
        <v>0</v>
      </c>
      <c r="AV117" s="161">
        <f ca="1">-IF(AV$2=1,0,SUM($F109:AV109)+SUM($F110:AV110)+SUM($F111:AV111)-SUM($F113:AV113)-AV114+AV115-(SUM($F109:AU109)+SUM($F110:AU110)+SUM($F111:AU111)-+SUM($F113:AU113)-AU114+AU115))</f>
        <v>0</v>
      </c>
      <c r="AW117" s="161">
        <f ca="1">-IF(AW$2=1,0,SUM($F109:AW109)+SUM($F110:AW110)+SUM($F111:AW111)-SUM($F113:AW113)-AW114+AW115-(SUM($F109:AV109)+SUM($F110:AV110)+SUM($F111:AV111)-+SUM($F113:AV113)-AV114+AV115))</f>
        <v>0</v>
      </c>
      <c r="AX117" s="161">
        <f ca="1">-IF(AX$2=1,0,SUM($F109:AX109)+SUM($F110:AX110)+SUM($F111:AX111)-SUM($F113:AX113)-AX114+AX115-(SUM($F109:AW109)+SUM($F110:AW110)+SUM($F111:AW111)-+SUM($F113:AW113)-AW114+AW115))</f>
        <v>0</v>
      </c>
      <c r="AY117" s="161">
        <f ca="1">-IF(AY$2=1,0,SUM($F109:AY109)+SUM($F110:AY110)+SUM($F111:AY111)-SUM($F113:AY113)-AY114+AY115-(SUM($F109:AX109)+SUM($F110:AX110)+SUM($F111:AX111)-+SUM($F113:AX113)-AX114+AX115))</f>
        <v>0</v>
      </c>
      <c r="AZ117" s="161">
        <f ca="1">-IF(AZ$2=1,0,SUM($F109:AZ109)+SUM($F110:AZ110)+SUM($F111:AZ111)-SUM($F113:AZ113)-AZ114+AZ115-(SUM($F109:AY109)+SUM($F110:AY110)+SUM($F111:AY111)-+SUM($F113:AY113)-AY114+AY115))</f>
        <v>0</v>
      </c>
      <c r="BA117" s="161">
        <f ca="1">-IF(BA$2=1,0,SUM($F109:BA109)+SUM($F110:BA110)+SUM($F111:BA111)-SUM($F113:BA113)-BA114+BA115-(SUM($F109:AZ109)+SUM($F110:AZ110)+SUM($F111:AZ111)-+SUM($F113:AZ113)-AZ114+AZ115))</f>
        <v>0</v>
      </c>
      <c r="BB117" s="161">
        <f ca="1">-IF(BB$2=1,0,SUM($F109:BB109)+SUM($F110:BB110)+SUM($F111:BB111)-SUM($F113:BB113)-BB114+BB115-(SUM($F109:BA109)+SUM($F110:BA110)+SUM($F111:BA111)-+SUM($F113:BA113)-BA114+BA115))</f>
        <v>0</v>
      </c>
      <c r="BC117" s="161">
        <f ca="1">-IF(BC$2=1,0,SUM($F109:BC109)+SUM($F110:BC110)+SUM($F111:BC111)-SUM($F113:BC113)-BC114+BC115-(SUM($F109:BB109)+SUM($F110:BB110)+SUM($F111:BB111)-+SUM($F113:BB113)-BB114+BB115))</f>
        <v>0</v>
      </c>
      <c r="BD117" s="161">
        <f ca="1">-IF(BD$2=1,0,SUM($F109:BD109)+SUM($F110:BD110)+SUM($F111:BD111)-SUM($F113:BD113)-BD114+BD115-(SUM($F109:BC109)+SUM($F110:BC110)+SUM($F111:BC111)-+SUM($F113:BC113)-BC114+BC115))</f>
        <v>0</v>
      </c>
      <c r="BE117" s="161">
        <f ca="1">-IF(BE$2=1,0,SUM($F109:BE109)+SUM($F110:BE110)+SUM($F111:BE111)-SUM($F113:BE113)-BE114+BE115-(SUM($F109:BD109)+SUM($F110:BD110)+SUM($F111:BD111)-+SUM($F113:BD113)-BD114+BD115))</f>
        <v>0</v>
      </c>
      <c r="BF117" s="161">
        <f ca="1">-IF(BF$2=1,0,SUM($F109:BF109)+SUM($F110:BF110)+SUM($F111:BF111)-SUM($F113:BF113)-BF114+BF115-(SUM($F109:BE109)+SUM($F110:BE110)+SUM($F111:BE111)-+SUM($F113:BE113)-BE114+BE115))</f>
        <v>0</v>
      </c>
      <c r="BG117" s="161">
        <f ca="1">-IF(BG$2=1,0,SUM($F109:BG109)+SUM($F110:BG110)+SUM($F111:BG111)-SUM($F113:BG113)-BG114+BG115-(SUM($F109:BF109)+SUM($F110:BF110)+SUM($F111:BF111)-+SUM($F113:BF113)-BF114+BF115))</f>
        <v>0</v>
      </c>
      <c r="BH117" s="161">
        <f ca="1">-IF(BH$2=1,0,SUM($F109:BH109)+SUM($F110:BH110)+SUM($F111:BH111)-SUM($F113:BH113)-BH114+BH115-(SUM($F109:BG109)+SUM($F110:BG110)+SUM($F111:BG111)-+SUM($F113:BG113)-BG114+BG115))</f>
        <v>3.7252902984619141E-9</v>
      </c>
      <c r="BI117" s="161">
        <f ca="1">-IF(BI$2=1,0,SUM($F109:BI109)+SUM($F110:BI110)+SUM($F111:BI111)-SUM($F113:BI113)-BI114+BI115-(SUM($F109:BH109)+SUM($F110:BH110)+SUM($F111:BH111)-+SUM($F113:BH113)-BH114+BH115))</f>
        <v>0</v>
      </c>
      <c r="BJ117" s="161">
        <f ca="1">-IF(BJ$2=1,0,SUM($F109:BJ109)+SUM($F110:BJ110)+SUM($F111:BJ111)-SUM($F113:BJ113)-BJ114+BJ115-(SUM($F109:BI109)+SUM($F110:BI110)+SUM($F111:BI111)-+SUM($F113:BI113)-BI114+BI115))</f>
        <v>0</v>
      </c>
      <c r="BK117" s="161">
        <f ca="1">-IF(BK$2=1,0,SUM($F109:BK109)+SUM($F110:BK110)+SUM($F111:BK111)-SUM($F113:BK113)-BK114+BK115-(SUM($F109:BJ109)+SUM($F110:BJ110)+SUM($F111:BJ111)-+SUM($F113:BJ113)-BJ114+BJ115))</f>
        <v>0</v>
      </c>
      <c r="BL117" s="161">
        <f ca="1">-IF(BL$2=1,0,SUM($F109:BL109)+SUM($F110:BL110)+SUM($F111:BL111)-SUM($F113:BL113)-BL114+BL115-(SUM($F109:BK109)+SUM($F110:BK110)+SUM($F111:BK111)-+SUM($F113:BK113)-BK114+BK115))</f>
        <v>3.7252902984619141E-9</v>
      </c>
      <c r="BM117" s="161">
        <f ca="1">-IF(BM$2=1,0,SUM($F109:BM109)+SUM($F110:BM110)+SUM($F111:BM111)-SUM($F113:BM113)-BM114+BM115-(SUM($F109:BL109)+SUM($F110:BL110)+SUM($F111:BL111)-+SUM($F113:BL113)-BL114+BL115))</f>
        <v>0</v>
      </c>
      <c r="BN117" s="161">
        <f ca="1">-IF(BN$2=1,0,SUM($F109:BN109)+SUM($F110:BN110)+SUM($F111:BN111)-SUM($F113:BN113)-BN114+BN115-(SUM($F109:BM109)+SUM($F110:BM110)+SUM($F111:BM111)-+SUM($F113:BM113)-BM114+BM115))</f>
        <v>0</v>
      </c>
      <c r="BO117" s="161">
        <f ca="1">-IF(BO$2=1,0,SUM($F109:BO109)+SUM($F110:BO110)+SUM($F111:BO111)-SUM($F113:BO113)-BO114+BO115-(SUM($F109:BN109)+SUM($F110:BN110)+SUM($F111:BN111)-+SUM($F113:BN113)-BN114+BN115))</f>
        <v>-3.7252902984619141E-9</v>
      </c>
      <c r="BP117" s="161">
        <f ca="1">-IF(BP$2=1,0,SUM($F109:BP109)+SUM($F110:BP110)+SUM($F111:BP111)-SUM($F113:BP113)-BP114+BP115-(SUM($F109:BO109)+SUM($F110:BO110)+SUM($F111:BO111)-+SUM($F113:BO113)-BO114+BO115))</f>
        <v>0</v>
      </c>
      <c r="BQ117" s="161">
        <f ca="1">-IF(BQ$2=1,0,SUM($F109:BQ109)+SUM($F110:BQ110)+SUM($F111:BQ111)-SUM($F113:BQ113)-BQ114+BQ115-(SUM($F109:BP109)+SUM($F110:BP110)+SUM($F111:BP111)-+SUM($F113:BP113)-BP114+BP115))</f>
        <v>3.7252902984619141E-9</v>
      </c>
      <c r="BR117" s="161">
        <f ca="1">-IF(BR$2=1,0,SUM($F109:BR109)+SUM($F110:BR110)+SUM($F111:BR111)-SUM($F113:BR113)-BR114+BR115-(SUM($F109:BQ109)+SUM($F110:BQ110)+SUM($F111:BQ111)-+SUM($F113:BQ113)-BQ114+BQ115))</f>
        <v>-3.7252902984619141E-9</v>
      </c>
      <c r="BS117" s="161">
        <f ca="1">-IF(BS$2=1,0,SUM($F109:BS109)+SUM($F110:BS110)+SUM($F111:BS111)-SUM($F113:BS113)-BS114+BS115-(SUM($F109:BR109)+SUM($F110:BR110)+SUM($F111:BR111)-+SUM($F113:BR113)-BR114+BR115))</f>
        <v>0</v>
      </c>
      <c r="BT117" s="161">
        <f ca="1">-IF(BT$2=1,0,SUM($F109:BT109)+SUM($F110:BT110)+SUM($F111:BT111)-SUM($F113:BT113)-BT114+BT115-(SUM($F109:BS109)+SUM($F110:BS110)+SUM($F111:BS111)-+SUM($F113:BS113)-BS114+BS115))</f>
        <v>0</v>
      </c>
      <c r="BU117" s="161">
        <f ca="1">-IF(BU$2=1,0,SUM($F109:BU109)+SUM($F110:BU110)+SUM($F111:BU111)-SUM($F113:BU113)-BU114+BU115-(SUM($F109:BT109)+SUM($F110:BT110)+SUM($F111:BT111)-+SUM($F113:BT113)-BT114+BT115))</f>
        <v>0</v>
      </c>
      <c r="BV117" s="161">
        <f ca="1">-IF(BV$2=1,0,SUM($F109:BV109)+SUM($F110:BV110)+SUM($F111:BV111)-SUM($F113:BV113)-BV114+BV115-(SUM($F109:BU109)+SUM($F110:BU110)+SUM($F111:BU111)-+SUM($F113:BU113)-BU114+BU115))</f>
        <v>-3.7252902984619141E-9</v>
      </c>
      <c r="BW117" s="161">
        <f ca="1">-IF(BW$2=1,0,SUM($F109:BW109)+SUM($F110:BW110)+SUM($F111:BW111)-SUM($F113:BW113)-BW114+BW115-(SUM($F109:BV109)+SUM($F110:BV110)+SUM($F111:BV111)-+SUM($F113:BV113)-BV114+BV115))</f>
        <v>3.7252902984619141E-9</v>
      </c>
      <c r="BX117" s="161">
        <f ca="1">-IF(BX$2=1,0,SUM($F109:BX109)+SUM($F110:BX110)+SUM($F111:BX111)-SUM($F113:BX113)-BX114+BX115-(SUM($F109:BW109)+SUM($F110:BW110)+SUM($F111:BW111)-+SUM($F113:BW113)-BW114+BW115))</f>
        <v>0</v>
      </c>
      <c r="BY117" s="161">
        <f ca="1">-IF(BY$2=1,0,SUM($F109:BY109)+SUM($F110:BY110)+SUM($F111:BY111)-SUM($F113:BY113)-BY114+BY115-(SUM($F109:BX109)+SUM($F110:BX110)+SUM($F111:BX111)-+SUM($F113:BX113)-BX114+BX115))</f>
        <v>-3.7252902984619141E-9</v>
      </c>
      <c r="BZ117" s="161">
        <f ca="1">-IF(BZ$2=1,0,SUM($F109:BZ109)+SUM($F110:BZ110)+SUM($F111:BZ111)-SUM($F113:BZ113)-BZ114+BZ115-(SUM($F109:BY109)+SUM($F110:BY110)+SUM($F111:BY111)-+SUM($F113:BY113)-BY114+BY115))</f>
        <v>0</v>
      </c>
      <c r="CA117" s="161">
        <f ca="1">-IF(CA$2=1,0,SUM($F109:CA109)+SUM($F110:CA110)+SUM($F111:CA111)-SUM($F113:CA113)-CA114+CA115-(SUM($F109:BZ109)+SUM($F110:BZ110)+SUM($F111:BZ111)-+SUM($F113:BZ113)-BZ114+BZ115))</f>
        <v>3.7252902984619141E-9</v>
      </c>
      <c r="CB117" s="161">
        <f ca="1">-IF(CB$2=1,0,SUM($F109:CB109)+SUM($F110:CB110)+SUM($F111:CB111)-SUM($F113:CB113)-CB114+CB115-(SUM($F109:CA109)+SUM($F110:CA110)+SUM($F111:CA111)-+SUM($F113:CA113)-CA114+CA115))</f>
        <v>0</v>
      </c>
      <c r="CC117" s="161">
        <f ca="1">-IF(CC$2=1,0,SUM($F109:CC109)+SUM($F110:CC110)+SUM($F111:CC111)-SUM($F113:CC113)-CC114+CC115-(SUM($F109:CB109)+SUM($F110:CB110)+SUM($F111:CB111)-+SUM($F113:CB113)-CB114+CB115))</f>
        <v>0</v>
      </c>
      <c r="CD117" s="161">
        <f ca="1">-IF(CD$2=1,0,SUM($F109:CD109)+SUM($F110:CD110)+SUM($F111:CD111)-SUM($F113:CD113)-CD114+CD115-(SUM($F109:CC109)+SUM($F110:CC110)+SUM($F111:CC111)-+SUM($F113:CC113)-CC114+CC115))</f>
        <v>0</v>
      </c>
      <c r="CE117" s="161">
        <f ca="1">-IF(CE$2=1,0,SUM($F109:CE109)+SUM($F110:CE110)+SUM($F111:CE111)-SUM($F113:CE113)-CE114+CE115-(SUM($F109:CD109)+SUM($F110:CD110)+SUM($F111:CD111)-+SUM($F113:CD113)-CD114+CD115))</f>
        <v>0</v>
      </c>
      <c r="CF117" s="161">
        <f ca="1">-IF(CF$2=1,0,SUM($F109:CF109)+SUM($F110:CF110)+SUM($F111:CF111)-SUM($F113:CF113)-CF114+CF115-(SUM($F109:CE109)+SUM($F110:CE110)+SUM($F111:CE111)-+SUM($F113:CE113)-CE114+CE115))</f>
        <v>0</v>
      </c>
      <c r="CG117" s="161">
        <f ca="1">-IF(CG$2=1,0,SUM($F109:CG109)+SUM($F110:CG110)+SUM($F111:CG111)-SUM($F113:CG113)-CG114+CG115-(SUM($F109:CF109)+SUM($F110:CF110)+SUM($F111:CF111)-+SUM($F113:CF113)-CF114+CF115))</f>
        <v>0</v>
      </c>
      <c r="CH117" s="161">
        <f ca="1">-IF(CH$2=1,0,SUM($F109:CH109)+SUM($F110:CH110)+SUM($F111:CH111)-SUM($F113:CH113)-CH114+CH115-(SUM($F109:CG109)+SUM($F110:CG110)+SUM($F111:CG111)-+SUM($F113:CG113)-CG114+CG115))</f>
        <v>0</v>
      </c>
      <c r="CI117" s="161">
        <f ca="1">-IF(CI$2=1,0,SUM($F109:CI109)+SUM($F110:CI110)+SUM($F111:CI111)-SUM($F113:CI113)-CI114+CI115-(SUM($F109:CH109)+SUM($F110:CH110)+SUM($F111:CH111)-+SUM($F113:CH113)-CH114+CH115))</f>
        <v>0</v>
      </c>
      <c r="CJ117" s="161">
        <f ca="1">-IF(CJ$2=1,0,SUM($F109:CJ109)+SUM($F110:CJ110)+SUM($F111:CJ111)-SUM($F113:CJ113)-CJ114+CJ115-(SUM($F109:CI109)+SUM($F110:CI110)+SUM($F111:CI111)-+SUM($F113:CI113)-CI114+CI115))</f>
        <v>0</v>
      </c>
      <c r="CK117" s="161">
        <f ca="1">-IF(CK$2=1,0,SUM($F109:CK109)+SUM($F110:CK110)+SUM($F111:CK111)-SUM($F113:CK113)-CK114+CK115-(SUM($F109:CJ109)+SUM($F110:CJ110)+SUM($F111:CJ111)-+SUM($F113:CJ113)-CJ114+CJ115))</f>
        <v>3.7252902984619141E-9</v>
      </c>
      <c r="CL117" s="161">
        <f ca="1">-IF(CL$2=1,0,SUM($F109:CL109)+SUM($F110:CL110)+SUM($F111:CL111)-SUM($F113:CL113)-CL114+CL115-(SUM($F109:CK109)+SUM($F110:CK110)+SUM($F111:CK111)-+SUM($F113:CK113)-CK114+CK115))</f>
        <v>0</v>
      </c>
      <c r="CM117" s="161">
        <f ca="1">-IF(CM$2=1,0,SUM($F109:CM109)+SUM($F110:CM110)+SUM($F111:CM111)-SUM($F113:CM113)-CM114+CM115-(SUM($F109:CL109)+SUM($F110:CL110)+SUM($F111:CL111)-+SUM($F113:CL113)-CL114+CL115))</f>
        <v>0</v>
      </c>
      <c r="CN117" s="161">
        <f ca="1">-IF(CN$2=1,0,SUM($F109:CN109)+SUM($F110:CN110)+SUM($F111:CN111)-SUM($F113:CN113)-CN114+CN115-(SUM($F109:CM109)+SUM($F110:CM110)+SUM($F111:CM111)-+SUM($F113:CM113)-CM114+CM115))</f>
        <v>0</v>
      </c>
      <c r="CO117" s="161">
        <f ca="1">-IF(CO$2=1,0,SUM($F109:CO109)+SUM($F110:CO110)+SUM($F111:CO111)-SUM($F113:CO113)-CO114+CO115-(SUM($F109:CN109)+SUM($F110:CN110)+SUM($F111:CN111)-+SUM($F113:CN113)-CN114+CN115))</f>
        <v>0</v>
      </c>
      <c r="CP117" s="161">
        <f ca="1">-IF(CP$2=1,0,SUM($F109:CP109)+SUM($F110:CP110)+SUM($F111:CP111)-SUM($F113:CP113)-CP114+CP115-(SUM($F109:CO109)+SUM($F110:CO110)+SUM($F111:CO111)-+SUM($F113:CO113)-CO114+CO115))</f>
        <v>3.7252902984619141E-9</v>
      </c>
      <c r="CQ117" s="161">
        <f ca="1">-IF(CQ$2=1,0,SUM($F109:CQ109)+SUM($F110:CQ110)+SUM($F111:CQ111)-SUM($F113:CQ113)-CQ114+CQ115-(SUM($F109:CP109)+SUM($F110:CP110)+SUM($F111:CP111)-+SUM($F113:CP113)-CP114+CP115))</f>
        <v>-3.7252902984619141E-9</v>
      </c>
      <c r="CR117" s="161">
        <f ca="1">-IF(CR$2=1,0,SUM($F109:CR109)+SUM($F110:CR110)+SUM($F111:CR111)-SUM($F113:CR113)-CR114+CR115-(SUM($F109:CQ109)+SUM($F110:CQ110)+SUM($F111:CQ111)-+SUM($F113:CQ113)-CQ114+CQ115))</f>
        <v>0</v>
      </c>
      <c r="CS117" s="161">
        <f ca="1">-IF(CS$2=1,0,SUM($F109:CS109)+SUM($F110:CS110)+SUM($F111:CS111)-SUM($F113:CS113)-CS114+CS115-(SUM($F109:CR109)+SUM($F110:CR110)+SUM($F111:CR111)-+SUM($F113:CR113)-CR114+CR115))</f>
        <v>0</v>
      </c>
      <c r="CT117" s="161">
        <f ca="1">-IF(CT$2=1,0,SUM($F109:CT109)+SUM($F110:CT110)+SUM($F111:CT111)-SUM($F113:CT113)-CT114+CT115-(SUM($F109:CS109)+SUM($F110:CS110)+SUM($F111:CS111)-+SUM($F113:CS113)-CS114+CS115))</f>
        <v>0</v>
      </c>
      <c r="CU117" s="161">
        <f ca="1">-IF(CU$2=1,0,SUM($F109:CU109)+SUM($F110:CU110)+SUM($F111:CU111)-SUM($F113:CU113)-CU114+CU115-(SUM($F109:CT109)+SUM($F110:CT110)+SUM($F111:CT111)-+SUM($F113:CT113)-CT114+CT115))</f>
        <v>0</v>
      </c>
      <c r="CV117" s="161">
        <f ca="1">-IF(CV$2=1,0,SUM($F109:CV109)+SUM($F110:CV110)+SUM($F111:CV111)-SUM($F113:CV113)-CV114+CV115-(SUM($F109:CU109)+SUM($F110:CU110)+SUM($F111:CU111)-+SUM($F113:CU113)-CU114+CU115))</f>
        <v>0</v>
      </c>
      <c r="CW117" s="161">
        <f ca="1">-IF(CW$2=1,0,SUM($F109:CW109)+SUM($F110:CW110)+SUM($F111:CW111)-SUM($F113:CW113)-CW114+CW115-(SUM($F109:CV109)+SUM($F110:CV110)+SUM($F111:CV111)-+SUM($F113:CV113)-CV114+CV115))</f>
        <v>0</v>
      </c>
      <c r="CX117" s="161">
        <f ca="1">-IF(CX$2=1,0,SUM($F109:CX109)+SUM($F110:CX110)+SUM($F111:CX111)-SUM($F113:CX113)-CX114+CX115-(SUM($F109:CW109)+SUM($F110:CW110)+SUM($F111:CW111)-+SUM($F113:CW113)-CW114+CW115))</f>
        <v>0</v>
      </c>
      <c r="CY117" s="161">
        <f ca="1">-IF(CY$2=1,0,SUM($F109:CY109)+SUM($F110:CY110)+SUM($F111:CY111)-SUM($F113:CY113)-CY114+CY115-(SUM($F109:CX109)+SUM($F110:CX110)+SUM($F111:CX111)-+SUM($F113:CX113)-CX114+CX115))</f>
        <v>0</v>
      </c>
      <c r="CZ117" s="161">
        <f ca="1">-IF(CZ$2=1,0,SUM($F109:CZ109)+SUM($F110:CZ110)+SUM($F111:CZ111)-SUM($F113:CZ113)-CZ114+CZ115-(SUM($F109:CY109)+SUM($F110:CY110)+SUM($F111:CY111)-+SUM($F113:CY113)-CY114+CY115))</f>
        <v>-7.4505805969238281E-9</v>
      </c>
      <c r="DA117" s="161">
        <f ca="1">-IF(DA$2=1,0,SUM($F109:DA109)+SUM($F110:DA110)+SUM($F111:DA111)-SUM($F113:DA113)-DA114+DA115-(SUM($F109:CZ109)+SUM($F110:CZ110)+SUM($F111:CZ111)-+SUM($F113:CZ113)-CZ114+CZ115))</f>
        <v>7.4505805969238281E-9</v>
      </c>
      <c r="DB117" s="161">
        <f ca="1">-IF(DB$2=1,0,SUM($F109:DB109)+SUM($F110:DB110)+SUM($F111:DB111)-SUM($F113:DB113)-DB114+DB115-(SUM($F109:DA109)+SUM($F110:DA110)+SUM($F111:DA111)-+SUM($F113:DA113)-DA114+DA115))</f>
        <v>-7.4505805969238281E-9</v>
      </c>
      <c r="DC117" s="161">
        <f ca="1">-IF(DC$2=1,0,SUM($F109:DC109)+SUM($F110:DC110)+SUM($F111:DC111)-SUM($F113:DC113)-DC114+DC115-(SUM($F109:DB109)+SUM($F110:DB110)+SUM($F111:DB111)-+SUM($F113:DB113)-DB114+DB115))</f>
        <v>7.4505805969238281E-9</v>
      </c>
      <c r="DD117" s="161">
        <f ca="1">-IF(DD$2=1,0,SUM($F109:DD109)+SUM($F110:DD110)+SUM($F111:DD111)-SUM($F113:DD113)-DD114+DD115-(SUM($F109:DC109)+SUM($F110:DC110)+SUM($F111:DC111)-+SUM($F113:DC113)-DC114+DC115))</f>
        <v>0</v>
      </c>
      <c r="DE117" s="161">
        <f ca="1">-IF(DE$2=1,0,SUM($F109:DE109)+SUM($F110:DE110)+SUM($F111:DE111)-SUM($F113:DE113)-DE114+DE115-(SUM($F109:DD109)+SUM($F110:DD110)+SUM($F111:DD111)-+SUM($F113:DD113)-DD114+DD115))</f>
        <v>0</v>
      </c>
      <c r="DF117" s="161">
        <f ca="1">-IF(DF$2=1,0,SUM($F109:DF109)+SUM($F110:DF110)+SUM($F111:DF111)-SUM($F113:DF113)-DF114+DF115-(SUM($F109:DE109)+SUM($F110:DE110)+SUM($F111:DE111)-+SUM($F113:DE113)-DE114+DE115))</f>
        <v>0</v>
      </c>
      <c r="DG117" s="161">
        <f ca="1">-IF(DG$2=1,0,SUM($F109:DG109)+SUM($F110:DG110)+SUM($F111:DG111)-SUM($F113:DG113)-DG114+DG115-(SUM($F109:DF109)+SUM($F110:DF110)+SUM($F111:DF111)-+SUM($F113:DF113)-DF114+DF115))</f>
        <v>7.4505805969238281E-9</v>
      </c>
      <c r="DH117" s="161">
        <f ca="1">-IF(DH$2=1,0,SUM($F109:DH109)+SUM($F110:DH110)+SUM($F111:DH111)-SUM($F113:DH113)-DH114+DH115-(SUM($F109:DG109)+SUM($F110:DG110)+SUM($F111:DG111)-+SUM($F113:DG113)-DG114+DG115))</f>
        <v>7.4505805969238281E-9</v>
      </c>
      <c r="DI117" s="161">
        <f ca="1">-IF(DI$2=1,0,SUM($F109:DI109)+SUM($F110:DI110)+SUM($F111:DI111)-SUM($F113:DI113)-DI114+DI115-(SUM($F109:DH109)+SUM($F110:DH110)+SUM($F111:DH111)-+SUM($F113:DH113)-DH114+DH115))</f>
        <v>0</v>
      </c>
      <c r="DJ117" s="161">
        <f ca="1">-IF(DJ$2=1,0,SUM($F109:DJ109)+SUM($F110:DJ110)+SUM($F111:DJ111)-SUM($F113:DJ113)-DJ114+DJ115-(SUM($F109:DI109)+SUM($F110:DI110)+SUM($F111:DI111)-+SUM($F113:DI113)-DI114+DI115))</f>
        <v>0</v>
      </c>
      <c r="DK117" s="161">
        <f ca="1">-IF(DK$2=1,0,SUM($F109:DK109)+SUM($F110:DK110)+SUM($F111:DK111)-SUM($F113:DK113)-DK114+DK115-(SUM($F109:DJ109)+SUM($F110:DJ110)+SUM($F111:DJ111)-+SUM($F113:DJ113)-DJ114+DJ115))</f>
        <v>-7.4505805969238281E-9</v>
      </c>
      <c r="DL117" s="161">
        <f ca="1">-IF(DL$2=1,0,SUM($F109:DL109)+SUM($F110:DL110)+SUM($F111:DL111)-SUM($F113:DL113)-DL114+DL115-(SUM($F109:DK109)+SUM($F110:DK110)+SUM($F111:DK111)-+SUM($F113:DK113)-DK114+DK115))</f>
        <v>7.4505805969238281E-9</v>
      </c>
      <c r="DM117" s="161">
        <f ca="1">-IF(DM$2=1,0,SUM($F109:DM109)+SUM($F110:DM110)+SUM($F111:DM111)-SUM($F113:DM113)-DM114+DM115-(SUM($F109:DL109)+SUM($F110:DL110)+SUM($F111:DL111)-+SUM($F113:DL113)-DL114+DL115))</f>
        <v>0</v>
      </c>
      <c r="DN117" s="161">
        <f ca="1">-IF(DN$2=1,0,SUM($F109:DN109)+SUM($F110:DN110)+SUM($F111:DN111)-SUM($F113:DN113)-DN114+DN115-(SUM($F109:DM109)+SUM($F110:DM110)+SUM($F111:DM111)-+SUM($F113:DM113)-DM114+DM115))</f>
        <v>0</v>
      </c>
      <c r="DO117" s="161">
        <f ca="1">-IF(DO$2=1,0,SUM($F109:DO109)+SUM($F110:DO110)+SUM($F111:DO111)-SUM($F113:DO113)-DO114+DO115-(SUM($F109:DN109)+SUM($F110:DN110)+SUM($F111:DN111)-+SUM($F113:DN113)-DN114+DN115))</f>
        <v>7.4505805969238281E-9</v>
      </c>
      <c r="DP117" s="161">
        <f ca="1">-IF(DP$2=1,0,SUM($F109:DP109)+SUM($F110:DP110)+SUM($F111:DP111)-SUM($F113:DP113)-DP114+DP115-(SUM($F109:DO109)+SUM($F110:DO110)+SUM($F111:DO111)-+SUM($F113:DO113)-DO114+DO115))</f>
        <v>0</v>
      </c>
      <c r="DQ117" s="161">
        <f ca="1">-IF(DQ$2=1,0,SUM($F109:DQ109)+SUM($F110:DQ110)+SUM($F111:DQ111)-SUM($F113:DQ113)-DQ114+DQ115-(SUM($F109:DP109)+SUM($F110:DP110)+SUM($F111:DP111)-+SUM($F113:DP113)-DP114+DP115))</f>
        <v>0</v>
      </c>
      <c r="DR117" s="161">
        <f ca="1">-IF(DR$2=1,0,SUM($F109:DR109)+SUM($F110:DR110)+SUM($F111:DR111)-SUM($F113:DR113)-DR114+DR115-(SUM($F109:DQ109)+SUM($F110:DQ110)+SUM($F111:DQ111)-+SUM($F113:DQ113)-DQ114+DQ115))</f>
        <v>0</v>
      </c>
      <c r="DS117" s="161">
        <f ca="1">-IF(DS$2=1,0,SUM($F109:DS109)+SUM($F110:DS110)+SUM($F111:DS111)-SUM($F113:DS113)-DS114+DS115-(SUM($F109:DR109)+SUM($F110:DR110)+SUM($F111:DR111)-+SUM($F113:DR113)-DR114+DR115))</f>
        <v>0</v>
      </c>
      <c r="DT117" s="161">
        <f ca="1">-IF(DT$2=1,0,SUM($F109:DT109)+SUM($F110:DT110)+SUM($F111:DT111)-SUM($F113:DT113)-DT114+DT115-(SUM($F109:DS109)+SUM($F110:DS110)+SUM($F111:DS111)-+SUM($F113:DS113)-DS114+DS115))</f>
        <v>7.4505805969238281E-9</v>
      </c>
      <c r="DU117" s="161">
        <f ca="1">-IF(DU$2=1,0,SUM($F109:DU109)+SUM($F110:DU110)+SUM($F111:DU111)-SUM($F113:DU113)-DU114+DU115-(SUM($F109:DT109)+SUM($F110:DT110)+SUM($F111:DT111)-+SUM($F113:DT113)-DT114+DT115))</f>
        <v>0</v>
      </c>
      <c r="DV117" s="161">
        <f ca="1">-IF(DV$2=1,0,SUM($F109:DV109)+SUM($F110:DV110)+SUM($F111:DV111)-SUM($F113:DV113)-DV114+DV115-(SUM($F109:DU109)+SUM($F110:DU110)+SUM($F111:DU111)-+SUM($F113:DU113)-DU114+DU115))</f>
        <v>0</v>
      </c>
      <c r="DW117" s="161"/>
      <c r="DX117" s="167">
        <f ca="1">SUM(G117:DW117)</f>
        <v>3.7249265005812049E-8</v>
      </c>
    </row>
    <row r="118" spans="1:128" x14ac:dyDescent="0.2">
      <c r="A118" s="180"/>
      <c r="B118" s="180"/>
      <c r="C118" s="180"/>
      <c r="D118" s="181"/>
      <c r="E118" s="181" t="s">
        <v>771</v>
      </c>
      <c r="F118" s="14" t="s">
        <v>2961</v>
      </c>
      <c r="G118" s="180"/>
      <c r="H118" s="180"/>
      <c r="I118" s="180"/>
      <c r="J118" s="180"/>
      <c r="K118" s="180"/>
      <c r="L118" s="180"/>
      <c r="M118" s="180"/>
      <c r="N118" s="180"/>
      <c r="O118" s="180"/>
      <c r="P118" s="180"/>
      <c r="Q118" s="180"/>
      <c r="R118" s="180"/>
      <c r="S118" s="180"/>
      <c r="T118" s="180"/>
      <c r="U118" s="180"/>
      <c r="V118" s="180"/>
      <c r="W118" s="180"/>
      <c r="X118" s="180"/>
      <c r="Y118" s="180"/>
      <c r="Z118" s="180"/>
      <c r="AA118" s="180"/>
      <c r="AB118" s="180"/>
      <c r="AC118" s="180"/>
      <c r="AD118" s="180"/>
      <c r="AE118" s="180"/>
      <c r="AF118" s="180"/>
      <c r="AG118" s="180"/>
      <c r="AH118" s="180"/>
      <c r="AI118" s="180"/>
      <c r="AJ118" s="180"/>
      <c r="AK118" s="180"/>
      <c r="AL118" s="180"/>
      <c r="AM118" s="180"/>
      <c r="AN118" s="180"/>
      <c r="AO118" s="180"/>
      <c r="AP118" s="180"/>
      <c r="AQ118" s="180"/>
      <c r="AR118" s="180"/>
      <c r="AS118" s="180"/>
      <c r="AT118" s="180"/>
      <c r="AU118" s="180"/>
      <c r="AV118" s="180"/>
      <c r="AW118" s="180"/>
      <c r="AX118" s="180"/>
      <c r="AY118" s="180"/>
      <c r="AZ118" s="180"/>
      <c r="BA118" s="180"/>
      <c r="BB118" s="180"/>
      <c r="BC118" s="180"/>
      <c r="BD118" s="180"/>
      <c r="BE118" s="180"/>
      <c r="BF118" s="180"/>
      <c r="BG118" s="180"/>
      <c r="BH118" s="180"/>
      <c r="BI118" s="180"/>
      <c r="BJ118" s="180"/>
      <c r="BK118" s="180"/>
      <c r="BL118" s="180"/>
      <c r="BM118" s="180"/>
      <c r="BN118" s="180"/>
      <c r="BO118" s="180"/>
      <c r="BP118" s="180"/>
      <c r="BQ118" s="180"/>
      <c r="BR118" s="180"/>
      <c r="BS118" s="180"/>
      <c r="BT118" s="180"/>
      <c r="BU118" s="180"/>
      <c r="BV118" s="180"/>
      <c r="BW118" s="180"/>
      <c r="BX118" s="180"/>
      <c r="BY118" s="180"/>
      <c r="BZ118" s="180"/>
      <c r="CA118" s="180"/>
      <c r="CB118" s="180"/>
      <c r="CC118" s="180"/>
      <c r="CD118" s="180"/>
      <c r="CE118" s="180"/>
      <c r="CF118" s="180"/>
      <c r="CG118" s="180"/>
      <c r="CH118" s="180"/>
      <c r="CI118" s="180"/>
      <c r="CJ118" s="180"/>
      <c r="CK118" s="180"/>
      <c r="CL118" s="180"/>
      <c r="CM118" s="180"/>
      <c r="CN118" s="180"/>
      <c r="CO118" s="180"/>
      <c r="CP118" s="180"/>
      <c r="CQ118" s="180"/>
      <c r="CR118" s="180"/>
      <c r="CS118" s="180"/>
      <c r="CT118" s="180"/>
      <c r="CU118" s="180"/>
      <c r="CV118" s="180"/>
      <c r="CW118" s="180"/>
      <c r="CX118" s="180"/>
      <c r="CY118" s="180"/>
      <c r="CZ118" s="180"/>
      <c r="DA118" s="180"/>
      <c r="DB118" s="180"/>
      <c r="DC118" s="180"/>
      <c r="DD118" s="180"/>
      <c r="DE118" s="180"/>
      <c r="DF118" s="180"/>
      <c r="DG118" s="180"/>
      <c r="DH118" s="180"/>
      <c r="DI118" s="180"/>
      <c r="DJ118" s="180"/>
      <c r="DK118" s="180"/>
      <c r="DL118" s="180"/>
      <c r="DM118" s="180"/>
      <c r="DN118" s="180"/>
      <c r="DO118" s="180"/>
      <c r="DP118" s="180"/>
      <c r="DQ118" s="180"/>
      <c r="DR118" s="180"/>
      <c r="DS118" s="180"/>
      <c r="DT118" s="180"/>
      <c r="DU118" s="180"/>
      <c r="DV118" s="180"/>
      <c r="DW118" s="180"/>
      <c r="DX118" s="182"/>
    </row>
    <row r="121" spans="1:128" s="152" customFormat="1" ht="25.5" customHeight="1" thickBot="1" x14ac:dyDescent="0.25">
      <c r="A121" s="274" t="str">
        <f ca="1">Language!A$635</f>
        <v>СЫРЬЕ И МАТЕРИАЛЬНЫЕ ЗАТРАТЫ</v>
      </c>
      <c r="B121" s="275"/>
      <c r="C121" s="276"/>
      <c r="D121" s="277"/>
      <c r="E121" s="277" t="s">
        <v>790</v>
      </c>
      <c r="F121" s="271" t="s">
        <v>3235</v>
      </c>
      <c r="G121" s="278" t="str">
        <f ca="1">Параметры!G$40</f>
        <v>авг.22</v>
      </c>
      <c r="H121" s="278" t="str">
        <f ca="1">Параметры!H$40</f>
        <v>сен.22</v>
      </c>
      <c r="I121" s="278" t="str">
        <f ca="1">Параметры!I$40</f>
        <v>окт.22</v>
      </c>
      <c r="J121" s="278" t="str">
        <f ca="1">Параметры!J$40</f>
        <v>ноя.22</v>
      </c>
      <c r="K121" s="278" t="str">
        <f ca="1">Параметры!K$40</f>
        <v>дек.22</v>
      </c>
      <c r="L121" s="278" t="str">
        <f ca="1">Параметры!L$40</f>
        <v>янв.23</v>
      </c>
      <c r="M121" s="278" t="str">
        <f ca="1">Параметры!M$40</f>
        <v>фев.23</v>
      </c>
      <c r="N121" s="278" t="str">
        <f ca="1">Параметры!N$40</f>
        <v>мар.23</v>
      </c>
      <c r="O121" s="278" t="str">
        <f ca="1">Параметры!O$40</f>
        <v>апр.23</v>
      </c>
      <c r="P121" s="278" t="str">
        <f ca="1">Параметры!P$40</f>
        <v>май.23</v>
      </c>
      <c r="Q121" s="278" t="str">
        <f ca="1">Параметры!Q$40</f>
        <v>июн.23</v>
      </c>
      <c r="R121" s="278" t="str">
        <f ca="1">Параметры!R$40</f>
        <v>июл.23</v>
      </c>
      <c r="S121" s="278" t="str">
        <f ca="1">Параметры!S$40</f>
        <v>авг.23</v>
      </c>
      <c r="T121" s="278" t="str">
        <f ca="1">Параметры!T$40</f>
        <v>сен.23</v>
      </c>
      <c r="U121" s="278" t="str">
        <f ca="1">Параметры!U$40</f>
        <v>окт.23</v>
      </c>
      <c r="V121" s="278" t="str">
        <f ca="1">Параметры!V$40</f>
        <v>ноя.23</v>
      </c>
      <c r="W121" s="278" t="str">
        <f ca="1">Параметры!W$40</f>
        <v>дек.23</v>
      </c>
      <c r="X121" s="278" t="str">
        <f ca="1">Параметры!X$40</f>
        <v>янв.24</v>
      </c>
      <c r="Y121" s="278" t="str">
        <f ca="1">Параметры!Y$40</f>
        <v>фев.24</v>
      </c>
      <c r="Z121" s="278" t="str">
        <f ca="1">Параметры!Z$40</f>
        <v>мар.24</v>
      </c>
      <c r="AA121" s="278" t="str">
        <f ca="1">Параметры!AA$40</f>
        <v>апр.24</v>
      </c>
      <c r="AB121" s="278" t="str">
        <f ca="1">Параметры!AB$40</f>
        <v>май.24</v>
      </c>
      <c r="AC121" s="278" t="str">
        <f ca="1">Параметры!AC$40</f>
        <v>июн.24</v>
      </c>
      <c r="AD121" s="278" t="str">
        <f ca="1">Параметры!AD$40</f>
        <v>июл.24</v>
      </c>
      <c r="AE121" s="278" t="str">
        <f ca="1">Параметры!AE$40</f>
        <v>авг.24</v>
      </c>
      <c r="AF121" s="278" t="str">
        <f ca="1">Параметры!AF$40</f>
        <v>сен.24</v>
      </c>
      <c r="AG121" s="278" t="str">
        <f ca="1">Параметры!AG$40</f>
        <v>окт.24</v>
      </c>
      <c r="AH121" s="278" t="str">
        <f ca="1">Параметры!AH$40</f>
        <v>ноя.24</v>
      </c>
      <c r="AI121" s="278" t="str">
        <f ca="1">Параметры!AI$40</f>
        <v>дек.24</v>
      </c>
      <c r="AJ121" s="278" t="str">
        <f ca="1">Параметры!AJ$40</f>
        <v>янв.25</v>
      </c>
      <c r="AK121" s="278" t="str">
        <f ca="1">Параметры!AK$40</f>
        <v>фев.25</v>
      </c>
      <c r="AL121" s="278" t="str">
        <f ca="1">Параметры!AL$40</f>
        <v>мар.25</v>
      </c>
      <c r="AM121" s="278" t="str">
        <f ca="1">Параметры!AM$40</f>
        <v>апр.25</v>
      </c>
      <c r="AN121" s="278" t="str">
        <f ca="1">Параметры!AN$40</f>
        <v>май.25</v>
      </c>
      <c r="AO121" s="278" t="str">
        <f ca="1">Параметры!AO$40</f>
        <v>июн.25</v>
      </c>
      <c r="AP121" s="278" t="str">
        <f ca="1">Параметры!AP$40</f>
        <v>июл.25</v>
      </c>
      <c r="AQ121" s="278" t="str">
        <f ca="1">Параметры!AQ$40</f>
        <v>авг.25</v>
      </c>
      <c r="AR121" s="278" t="str">
        <f ca="1">Параметры!AR$40</f>
        <v>сен.25</v>
      </c>
      <c r="AS121" s="278" t="str">
        <f ca="1">Параметры!AS$40</f>
        <v>окт.25</v>
      </c>
      <c r="AT121" s="278" t="str">
        <f ca="1">Параметры!AT$40</f>
        <v>ноя.25</v>
      </c>
      <c r="AU121" s="278" t="str">
        <f ca="1">Параметры!AU$40</f>
        <v>дек.25</v>
      </c>
      <c r="AV121" s="278" t="str">
        <f ca="1">Параметры!AV$40</f>
        <v>янв.26</v>
      </c>
      <c r="AW121" s="278" t="str">
        <f ca="1">Параметры!AW$40</f>
        <v>фев.26</v>
      </c>
      <c r="AX121" s="278" t="str">
        <f ca="1">Параметры!AX$40</f>
        <v>мар.26</v>
      </c>
      <c r="AY121" s="278" t="str">
        <f ca="1">Параметры!AY$40</f>
        <v>апр.26</v>
      </c>
      <c r="AZ121" s="278" t="str">
        <f ca="1">Параметры!AZ$40</f>
        <v>май.26</v>
      </c>
      <c r="BA121" s="278" t="str">
        <f ca="1">Параметры!BA$40</f>
        <v>июн.26</v>
      </c>
      <c r="BB121" s="278" t="str">
        <f ca="1">Параметры!BB$40</f>
        <v>июл.26</v>
      </c>
      <c r="BC121" s="278" t="str">
        <f ca="1">Параметры!BC$40</f>
        <v>авг.26</v>
      </c>
      <c r="BD121" s="278" t="str">
        <f ca="1">Параметры!BD$40</f>
        <v>сен.26</v>
      </c>
      <c r="BE121" s="278" t="str">
        <f ca="1">Параметры!BE$40</f>
        <v>окт.26</v>
      </c>
      <c r="BF121" s="278" t="str">
        <f ca="1">Параметры!BF$40</f>
        <v>ноя.26</v>
      </c>
      <c r="BG121" s="278" t="str">
        <f ca="1">Параметры!BG$40</f>
        <v>дек.26</v>
      </c>
      <c r="BH121" s="278" t="str">
        <f ca="1">Параметры!BH$40</f>
        <v>янв.27</v>
      </c>
      <c r="BI121" s="278" t="str">
        <f ca="1">Параметры!BI$40</f>
        <v>фев.27</v>
      </c>
      <c r="BJ121" s="278" t="str">
        <f ca="1">Параметры!BJ$40</f>
        <v>мар.27</v>
      </c>
      <c r="BK121" s="278" t="str">
        <f ca="1">Параметры!BK$40</f>
        <v>апр.27</v>
      </c>
      <c r="BL121" s="278" t="str">
        <f ca="1">Параметры!BL$40</f>
        <v>май.27</v>
      </c>
      <c r="BM121" s="278" t="str">
        <f ca="1">Параметры!BM$40</f>
        <v>июн.27</v>
      </c>
      <c r="BN121" s="278" t="str">
        <f ca="1">Параметры!BN$40</f>
        <v>июл.27</v>
      </c>
      <c r="BO121" s="278" t="str">
        <f ca="1">Параметры!BO$40</f>
        <v>авг.27</v>
      </c>
      <c r="BP121" s="278" t="str">
        <f ca="1">Параметры!BP$40</f>
        <v>сен.27</v>
      </c>
      <c r="BQ121" s="278" t="str">
        <f ca="1">Параметры!BQ$40</f>
        <v>окт.27</v>
      </c>
      <c r="BR121" s="278" t="str">
        <f ca="1">Параметры!BR$40</f>
        <v>ноя.27</v>
      </c>
      <c r="BS121" s="278" t="str">
        <f ca="1">Параметры!BS$40</f>
        <v>дек.27</v>
      </c>
      <c r="BT121" s="278" t="str">
        <f ca="1">Параметры!BT$40</f>
        <v>янв.28</v>
      </c>
      <c r="BU121" s="278" t="str">
        <f ca="1">Параметры!BU$40</f>
        <v>фев.28</v>
      </c>
      <c r="BV121" s="278" t="str">
        <f ca="1">Параметры!BV$40</f>
        <v>мар.28</v>
      </c>
      <c r="BW121" s="278" t="str">
        <f ca="1">Параметры!BW$40</f>
        <v>апр.28</v>
      </c>
      <c r="BX121" s="278" t="str">
        <f ca="1">Параметры!BX$40</f>
        <v>май.28</v>
      </c>
      <c r="BY121" s="278" t="str">
        <f ca="1">Параметры!BY$40</f>
        <v>июн.28</v>
      </c>
      <c r="BZ121" s="278" t="str">
        <f ca="1">Параметры!BZ$40</f>
        <v>июл.28</v>
      </c>
      <c r="CA121" s="278" t="str">
        <f ca="1">Параметры!CA$40</f>
        <v>авг.28</v>
      </c>
      <c r="CB121" s="278" t="str">
        <f ca="1">Параметры!CB$40</f>
        <v>сен.28</v>
      </c>
      <c r="CC121" s="278" t="str">
        <f ca="1">Параметры!CC$40</f>
        <v>окт.28</v>
      </c>
      <c r="CD121" s="278" t="str">
        <f ca="1">Параметры!CD$40</f>
        <v>ноя.28</v>
      </c>
      <c r="CE121" s="278" t="str">
        <f ca="1">Параметры!CE$40</f>
        <v>дек.28</v>
      </c>
      <c r="CF121" s="278" t="str">
        <f ca="1">Параметры!CF$40</f>
        <v>янв.29</v>
      </c>
      <c r="CG121" s="278" t="str">
        <f ca="1">Параметры!CG$40</f>
        <v>фев.29</v>
      </c>
      <c r="CH121" s="278" t="str">
        <f ca="1">Параметры!CH$40</f>
        <v>мар.29</v>
      </c>
      <c r="CI121" s="278" t="str">
        <f ca="1">Параметры!CI$40</f>
        <v>апр.29</v>
      </c>
      <c r="CJ121" s="278" t="str">
        <f ca="1">Параметры!CJ$40</f>
        <v>май.29</v>
      </c>
      <c r="CK121" s="278" t="str">
        <f ca="1">Параметры!CK$40</f>
        <v>июн.29</v>
      </c>
      <c r="CL121" s="278" t="str">
        <f ca="1">Параметры!CL$40</f>
        <v>июл.29</v>
      </c>
      <c r="CM121" s="278" t="str">
        <f ca="1">Параметры!CM$40</f>
        <v>авг.29</v>
      </c>
      <c r="CN121" s="278" t="str">
        <f ca="1">Параметры!CN$40</f>
        <v>сен.29</v>
      </c>
      <c r="CO121" s="278" t="str">
        <f ca="1">Параметры!CO$40</f>
        <v>окт.29</v>
      </c>
      <c r="CP121" s="278" t="str">
        <f ca="1">Параметры!CP$40</f>
        <v>ноя.29</v>
      </c>
      <c r="CQ121" s="278" t="str">
        <f ca="1">Параметры!CQ$40</f>
        <v>дек.29</v>
      </c>
      <c r="CR121" s="278" t="str">
        <f ca="1">Параметры!CR$40</f>
        <v>янв.30</v>
      </c>
      <c r="CS121" s="278" t="str">
        <f ca="1">Параметры!CS$40</f>
        <v>фев.30</v>
      </c>
      <c r="CT121" s="278" t="str">
        <f ca="1">Параметры!CT$40</f>
        <v>мар.30</v>
      </c>
      <c r="CU121" s="278" t="str">
        <f ca="1">Параметры!CU$40</f>
        <v>апр.30</v>
      </c>
      <c r="CV121" s="278" t="str">
        <f ca="1">Параметры!CV$40</f>
        <v>май.30</v>
      </c>
      <c r="CW121" s="278" t="str">
        <f ca="1">Параметры!CW$40</f>
        <v>июн.30</v>
      </c>
      <c r="CX121" s="278" t="str">
        <f ca="1">Параметры!CX$40</f>
        <v>июл.30</v>
      </c>
      <c r="CY121" s="278" t="str">
        <f ca="1">Параметры!CY$40</f>
        <v>авг.30</v>
      </c>
      <c r="CZ121" s="278" t="str">
        <f ca="1">Параметры!CZ$40</f>
        <v>сен.30</v>
      </c>
      <c r="DA121" s="278" t="str">
        <f ca="1">Параметры!DA$40</f>
        <v>окт.30</v>
      </c>
      <c r="DB121" s="278" t="str">
        <f ca="1">Параметры!DB$40</f>
        <v>ноя.30</v>
      </c>
      <c r="DC121" s="278" t="str">
        <f ca="1">Параметры!DC$40</f>
        <v>дек.30</v>
      </c>
      <c r="DD121" s="278" t="str">
        <f ca="1">Параметры!DD$40</f>
        <v>янв.31</v>
      </c>
      <c r="DE121" s="278" t="str">
        <f ca="1">Параметры!DE$40</f>
        <v>фев.31</v>
      </c>
      <c r="DF121" s="278" t="str">
        <f ca="1">Параметры!DF$40</f>
        <v>мар.31</v>
      </c>
      <c r="DG121" s="278" t="str">
        <f ca="1">Параметры!DG$40</f>
        <v>апр.31</v>
      </c>
      <c r="DH121" s="278" t="str">
        <f ca="1">Параметры!DH$40</f>
        <v>май.31</v>
      </c>
      <c r="DI121" s="278" t="str">
        <f ca="1">Параметры!DI$40</f>
        <v>июн.31</v>
      </c>
      <c r="DJ121" s="278" t="str">
        <f ca="1">Параметры!DJ$40</f>
        <v>июл.31</v>
      </c>
      <c r="DK121" s="278" t="str">
        <f ca="1">Параметры!DK$40</f>
        <v>авг.31</v>
      </c>
      <c r="DL121" s="278" t="str">
        <f ca="1">Параметры!DL$40</f>
        <v>сен.31</v>
      </c>
      <c r="DM121" s="278" t="str">
        <f ca="1">Параметры!DM$40</f>
        <v>окт.31</v>
      </c>
      <c r="DN121" s="278" t="str">
        <f ca="1">Параметры!DN$40</f>
        <v>ноя.31</v>
      </c>
      <c r="DO121" s="278" t="str">
        <f ca="1">Параметры!DO$40</f>
        <v>дек.31</v>
      </c>
      <c r="DP121" s="278" t="str">
        <f ca="1">Параметры!DP$40</f>
        <v>янв.32</v>
      </c>
      <c r="DQ121" s="278" t="str">
        <f ca="1">Параметры!DQ$40</f>
        <v>фев.32</v>
      </c>
      <c r="DR121" s="278" t="str">
        <f ca="1">Параметры!DR$40</f>
        <v>мар.32</v>
      </c>
      <c r="DS121" s="278" t="str">
        <f ca="1">Параметры!DS$40</f>
        <v>апр.32</v>
      </c>
      <c r="DT121" s="278" t="str">
        <f ca="1">Параметры!DT$40</f>
        <v>май.32</v>
      </c>
      <c r="DU121" s="278" t="str">
        <f ca="1">Параметры!DU$40</f>
        <v>июн.32</v>
      </c>
      <c r="DV121" s="278" t="str">
        <f ca="1">Параметры!DV$40</f>
        <v>июл.32</v>
      </c>
      <c r="DW121" s="278"/>
      <c r="DX121" s="279" t="str">
        <f ca="1">Language!$A$1463</f>
        <v>ИТОГО</v>
      </c>
    </row>
    <row r="122" spans="1:128" s="179" customFormat="1" ht="13.5" thickTop="1" x14ac:dyDescent="0.2">
      <c r="A122" s="153"/>
      <c r="B122" s="153"/>
      <c r="C122" s="178"/>
      <c r="D122" s="154"/>
      <c r="E122" s="154"/>
      <c r="F122" s="6" t="s">
        <v>2961</v>
      </c>
      <c r="G122" s="153"/>
      <c r="H122" s="153"/>
      <c r="I122" s="153"/>
      <c r="J122" s="153"/>
      <c r="K122" s="153"/>
      <c r="L122" s="153"/>
      <c r="M122" s="153"/>
      <c r="N122" s="153"/>
      <c r="O122" s="153"/>
      <c r="P122" s="153"/>
      <c r="Q122" s="153"/>
      <c r="R122" s="153"/>
      <c r="S122" s="153"/>
      <c r="T122" s="153"/>
      <c r="U122" s="153"/>
      <c r="V122" s="153"/>
      <c r="W122" s="153"/>
      <c r="X122" s="153"/>
      <c r="Y122" s="153"/>
      <c r="Z122" s="153"/>
      <c r="AA122" s="153"/>
      <c r="AB122" s="153"/>
      <c r="AC122" s="153"/>
      <c r="AD122" s="153"/>
      <c r="AE122" s="153"/>
      <c r="AF122" s="153"/>
      <c r="AG122" s="153"/>
      <c r="AH122" s="153"/>
      <c r="AI122" s="153"/>
      <c r="AJ122" s="153"/>
      <c r="AK122" s="153"/>
      <c r="AL122" s="153"/>
      <c r="AM122" s="153"/>
      <c r="AN122" s="153"/>
      <c r="AO122" s="153"/>
      <c r="AP122" s="153"/>
      <c r="AQ122" s="153"/>
      <c r="AR122" s="153"/>
      <c r="AS122" s="153"/>
      <c r="AT122" s="153"/>
      <c r="AU122" s="153"/>
      <c r="AV122" s="153"/>
      <c r="AW122" s="153"/>
      <c r="AX122" s="153"/>
      <c r="AY122" s="153"/>
      <c r="AZ122" s="153"/>
      <c r="BA122" s="153"/>
      <c r="BB122" s="153"/>
      <c r="BC122" s="153"/>
      <c r="BD122" s="153"/>
      <c r="BE122" s="153"/>
      <c r="BF122" s="153"/>
      <c r="BG122" s="153"/>
      <c r="BH122" s="153"/>
      <c r="BI122" s="153"/>
      <c r="BJ122" s="153"/>
      <c r="BK122" s="153"/>
      <c r="BL122" s="153"/>
      <c r="BM122" s="153"/>
      <c r="BN122" s="153"/>
      <c r="BO122" s="153"/>
      <c r="BP122" s="153"/>
      <c r="BQ122" s="153"/>
      <c r="BR122" s="153"/>
      <c r="BS122" s="153"/>
      <c r="BT122" s="153"/>
      <c r="BU122" s="153"/>
      <c r="BV122" s="153"/>
      <c r="BW122" s="153"/>
      <c r="BX122" s="153"/>
      <c r="BY122" s="153"/>
      <c r="BZ122" s="153"/>
      <c r="CA122" s="153"/>
      <c r="CB122" s="153"/>
      <c r="CC122" s="153"/>
      <c r="CD122" s="153"/>
      <c r="CE122" s="153"/>
      <c r="CF122" s="153"/>
      <c r="CG122" s="153"/>
      <c r="CH122" s="153"/>
      <c r="CI122" s="153"/>
      <c r="CJ122" s="153"/>
      <c r="CK122" s="153"/>
      <c r="CL122" s="153"/>
      <c r="CM122" s="153"/>
      <c r="CN122" s="153"/>
      <c r="CO122" s="153"/>
      <c r="CP122" s="153"/>
      <c r="CQ122" s="153"/>
      <c r="CR122" s="153"/>
      <c r="CS122" s="153"/>
      <c r="CT122" s="153"/>
      <c r="CU122" s="153"/>
      <c r="CV122" s="153"/>
      <c r="CW122" s="153"/>
      <c r="CX122" s="153"/>
      <c r="CY122" s="153"/>
      <c r="CZ122" s="153"/>
      <c r="DA122" s="153"/>
      <c r="DB122" s="153"/>
      <c r="DC122" s="153"/>
      <c r="DD122" s="153"/>
      <c r="DE122" s="153"/>
      <c r="DF122" s="153"/>
      <c r="DG122" s="153"/>
      <c r="DH122" s="153"/>
      <c r="DI122" s="153"/>
      <c r="DJ122" s="153"/>
      <c r="DK122" s="153"/>
      <c r="DL122" s="153"/>
      <c r="DM122" s="153"/>
      <c r="DN122" s="153"/>
      <c r="DO122" s="153"/>
      <c r="DP122" s="153"/>
      <c r="DQ122" s="153"/>
      <c r="DR122" s="153"/>
      <c r="DS122" s="153"/>
      <c r="DT122" s="153"/>
      <c r="DU122" s="153"/>
      <c r="DV122" s="153"/>
      <c r="DW122" s="153"/>
      <c r="DX122" s="162"/>
    </row>
    <row r="123" spans="1:128" hidden="1" x14ac:dyDescent="0.2">
      <c r="E123" s="154" t="s">
        <v>671</v>
      </c>
      <c r="F123" s="154" t="s">
        <v>3357</v>
      </c>
    </row>
    <row r="124" spans="1:128" x14ac:dyDescent="0.2">
      <c r="A124" s="298" t="s">
        <v>3363</v>
      </c>
      <c r="B124" s="183"/>
      <c r="C124" s="160"/>
      <c r="D124" s="158">
        <v>1</v>
      </c>
      <c r="F124" s="6" t="s">
        <v>3375</v>
      </c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1"/>
      <c r="AE124" s="161"/>
      <c r="AF124" s="161"/>
      <c r="AG124" s="161"/>
      <c r="AH124" s="161"/>
      <c r="AI124" s="161"/>
      <c r="AJ124" s="161"/>
      <c r="AK124" s="161"/>
      <c r="AL124" s="161"/>
      <c r="AM124" s="161"/>
      <c r="AN124" s="161"/>
      <c r="AO124" s="161"/>
      <c r="AP124" s="161"/>
      <c r="AQ124" s="161"/>
      <c r="AR124" s="161"/>
      <c r="AS124" s="161"/>
      <c r="AT124" s="161"/>
      <c r="AU124" s="161"/>
      <c r="AV124" s="161"/>
      <c r="AW124" s="161"/>
      <c r="AX124" s="161"/>
      <c r="AY124" s="161"/>
      <c r="AZ124" s="161"/>
      <c r="BA124" s="161"/>
      <c r="BB124" s="161"/>
      <c r="BC124" s="161"/>
      <c r="BD124" s="161"/>
      <c r="BE124" s="161"/>
      <c r="BF124" s="161"/>
      <c r="BG124" s="161"/>
      <c r="BH124" s="161"/>
      <c r="BI124" s="161"/>
      <c r="BJ124" s="161"/>
      <c r="BK124" s="161"/>
      <c r="BL124" s="161"/>
      <c r="BM124" s="161"/>
      <c r="BN124" s="161"/>
      <c r="BO124" s="161"/>
      <c r="BP124" s="161"/>
      <c r="BQ124" s="161"/>
      <c r="BR124" s="161"/>
      <c r="BS124" s="161"/>
      <c r="BT124" s="161"/>
      <c r="BU124" s="161"/>
      <c r="BV124" s="161"/>
      <c r="BW124" s="161"/>
      <c r="BX124" s="161"/>
      <c r="BY124" s="161"/>
      <c r="BZ124" s="161"/>
      <c r="CA124" s="161"/>
      <c r="CB124" s="161"/>
      <c r="CC124" s="161"/>
      <c r="CD124" s="161"/>
      <c r="CE124" s="161"/>
      <c r="CF124" s="161"/>
      <c r="CG124" s="161"/>
      <c r="CH124" s="161"/>
      <c r="CI124" s="161"/>
      <c r="CJ124" s="161"/>
      <c r="CK124" s="161"/>
      <c r="CL124" s="161"/>
      <c r="CM124" s="161"/>
      <c r="CN124" s="161"/>
      <c r="CO124" s="161"/>
      <c r="CP124" s="161"/>
      <c r="CQ124" s="161"/>
      <c r="CR124" s="161"/>
      <c r="CS124" s="161"/>
      <c r="CT124" s="161"/>
      <c r="CU124" s="161"/>
      <c r="CV124" s="161"/>
      <c r="CW124" s="161"/>
      <c r="CX124" s="161"/>
      <c r="CY124" s="161"/>
      <c r="CZ124" s="161"/>
      <c r="DA124" s="161"/>
      <c r="DB124" s="161"/>
      <c r="DC124" s="161"/>
      <c r="DD124" s="161"/>
      <c r="DE124" s="161"/>
      <c r="DF124" s="161"/>
      <c r="DG124" s="161"/>
      <c r="DH124" s="161"/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2"/>
    </row>
    <row r="125" spans="1:128" x14ac:dyDescent="0.2">
      <c r="A125" s="159" t="str">
        <f ca="1">Language!A$661</f>
        <v>физический расход на проданные товары за период</v>
      </c>
      <c r="B125" s="333"/>
      <c r="C125" s="346" t="s">
        <v>3446</v>
      </c>
      <c r="E125" s="154" t="s">
        <v>833</v>
      </c>
      <c r="F125" s="154" t="s">
        <v>3329</v>
      </c>
      <c r="G125" s="334">
        <f t="shared" ref="G125:AL125" si="203">SUM(G126:G128)</f>
        <v>540</v>
      </c>
      <c r="H125" s="334">
        <f t="shared" si="203"/>
        <v>1620</v>
      </c>
      <c r="I125" s="334">
        <f t="shared" si="203"/>
        <v>2430</v>
      </c>
      <c r="J125" s="334">
        <f t="shared" si="203"/>
        <v>2970.0000000000005</v>
      </c>
      <c r="K125" s="334">
        <f t="shared" si="203"/>
        <v>3510</v>
      </c>
      <c r="L125" s="334">
        <f t="shared" si="203"/>
        <v>4050</v>
      </c>
      <c r="M125" s="334">
        <f t="shared" si="203"/>
        <v>4590</v>
      </c>
      <c r="N125" s="334">
        <f t="shared" si="203"/>
        <v>5022</v>
      </c>
      <c r="O125" s="334">
        <f>SUM(O126:O128)</f>
        <v>5940.0000000000009</v>
      </c>
      <c r="P125" s="334">
        <f t="shared" si="203"/>
        <v>5940.0000000000009</v>
      </c>
      <c r="Q125" s="334">
        <f t="shared" si="203"/>
        <v>5940.0000000000009</v>
      </c>
      <c r="R125" s="334">
        <f t="shared" si="203"/>
        <v>5940.0000000000009</v>
      </c>
      <c r="S125" s="334">
        <f t="shared" si="203"/>
        <v>5940.0000000000009</v>
      </c>
      <c r="T125" s="334">
        <f t="shared" si="203"/>
        <v>5940.0000000000009</v>
      </c>
      <c r="U125" s="334">
        <f t="shared" si="203"/>
        <v>5940.0000000000009</v>
      </c>
      <c r="V125" s="334">
        <f t="shared" si="203"/>
        <v>5022</v>
      </c>
      <c r="W125" s="334">
        <f t="shared" si="203"/>
        <v>5022</v>
      </c>
      <c r="X125" s="334">
        <f t="shared" si="203"/>
        <v>5022</v>
      </c>
      <c r="Y125" s="334">
        <f t="shared" si="203"/>
        <v>5022</v>
      </c>
      <c r="Z125" s="334">
        <f t="shared" si="203"/>
        <v>5940.0000000000009</v>
      </c>
      <c r="AA125" s="334">
        <f t="shared" si="203"/>
        <v>5940.0000000000009</v>
      </c>
      <c r="AB125" s="334">
        <f t="shared" si="203"/>
        <v>5940.0000000000009</v>
      </c>
      <c r="AC125" s="334">
        <f t="shared" si="203"/>
        <v>5940.0000000000009</v>
      </c>
      <c r="AD125" s="334">
        <f t="shared" si="203"/>
        <v>5940.0000000000009</v>
      </c>
      <c r="AE125" s="334">
        <f t="shared" si="203"/>
        <v>5940.0000000000009</v>
      </c>
      <c r="AF125" s="334">
        <f t="shared" si="203"/>
        <v>5940.0000000000009</v>
      </c>
      <c r="AG125" s="334">
        <f t="shared" si="203"/>
        <v>5940.0000000000009</v>
      </c>
      <c r="AH125" s="334">
        <f t="shared" si="203"/>
        <v>5022</v>
      </c>
      <c r="AI125" s="334">
        <f t="shared" si="203"/>
        <v>5022</v>
      </c>
      <c r="AJ125" s="334">
        <f t="shared" si="203"/>
        <v>5022</v>
      </c>
      <c r="AK125" s="334">
        <f t="shared" si="203"/>
        <v>5022</v>
      </c>
      <c r="AL125" s="334">
        <f t="shared" si="203"/>
        <v>5940.0000000000009</v>
      </c>
      <c r="AM125" s="334">
        <f t="shared" ref="AM125:BR125" si="204">SUM(AM126:AM128)</f>
        <v>5940.0000000000009</v>
      </c>
      <c r="AN125" s="334">
        <f t="shared" si="204"/>
        <v>5940.0000000000009</v>
      </c>
      <c r="AO125" s="334">
        <f t="shared" si="204"/>
        <v>5940.0000000000009</v>
      </c>
      <c r="AP125" s="334">
        <f t="shared" si="204"/>
        <v>5940.0000000000009</v>
      </c>
      <c r="AQ125" s="334">
        <f t="shared" si="204"/>
        <v>5940.0000000000009</v>
      </c>
      <c r="AR125" s="334">
        <f t="shared" si="204"/>
        <v>5940.0000000000009</v>
      </c>
      <c r="AS125" s="334">
        <f t="shared" si="204"/>
        <v>5940.0000000000009</v>
      </c>
      <c r="AT125" s="334">
        <f t="shared" si="204"/>
        <v>5022</v>
      </c>
      <c r="AU125" s="334">
        <f t="shared" si="204"/>
        <v>5022</v>
      </c>
      <c r="AV125" s="334">
        <f t="shared" si="204"/>
        <v>5022</v>
      </c>
      <c r="AW125" s="334">
        <f t="shared" si="204"/>
        <v>5022</v>
      </c>
      <c r="AX125" s="334">
        <f t="shared" si="204"/>
        <v>5940.0000000000009</v>
      </c>
      <c r="AY125" s="334">
        <f t="shared" si="204"/>
        <v>5940.0000000000009</v>
      </c>
      <c r="AZ125" s="334">
        <f t="shared" si="204"/>
        <v>5940.0000000000009</v>
      </c>
      <c r="BA125" s="334">
        <f t="shared" si="204"/>
        <v>5940.0000000000009</v>
      </c>
      <c r="BB125" s="334">
        <f t="shared" si="204"/>
        <v>5940.0000000000009</v>
      </c>
      <c r="BC125" s="334">
        <f t="shared" si="204"/>
        <v>5940.0000000000009</v>
      </c>
      <c r="BD125" s="334">
        <f t="shared" si="204"/>
        <v>5940.0000000000009</v>
      </c>
      <c r="BE125" s="334">
        <f t="shared" si="204"/>
        <v>5940.0000000000009</v>
      </c>
      <c r="BF125" s="334">
        <f t="shared" si="204"/>
        <v>5022</v>
      </c>
      <c r="BG125" s="334">
        <f t="shared" si="204"/>
        <v>5022</v>
      </c>
      <c r="BH125" s="334">
        <f t="shared" si="204"/>
        <v>5022</v>
      </c>
      <c r="BI125" s="334">
        <f t="shared" si="204"/>
        <v>5022</v>
      </c>
      <c r="BJ125" s="334">
        <f t="shared" si="204"/>
        <v>5940.0000000000009</v>
      </c>
      <c r="BK125" s="334">
        <f t="shared" si="204"/>
        <v>5940.0000000000009</v>
      </c>
      <c r="BL125" s="334">
        <f t="shared" si="204"/>
        <v>5940.0000000000009</v>
      </c>
      <c r="BM125" s="334">
        <f t="shared" si="204"/>
        <v>5940.0000000000009</v>
      </c>
      <c r="BN125" s="334">
        <f t="shared" si="204"/>
        <v>5940.0000000000009</v>
      </c>
      <c r="BO125" s="334">
        <f t="shared" si="204"/>
        <v>5940.0000000000009</v>
      </c>
      <c r="BP125" s="334">
        <f t="shared" si="204"/>
        <v>5940.0000000000009</v>
      </c>
      <c r="BQ125" s="334">
        <f t="shared" si="204"/>
        <v>5940.0000000000009</v>
      </c>
      <c r="BR125" s="334">
        <f t="shared" si="204"/>
        <v>5022</v>
      </c>
      <c r="BS125" s="334">
        <f t="shared" ref="BS125:CX125" si="205">SUM(BS126:BS128)</f>
        <v>5022</v>
      </c>
      <c r="BT125" s="334">
        <f t="shared" si="205"/>
        <v>5022</v>
      </c>
      <c r="BU125" s="334">
        <f t="shared" si="205"/>
        <v>5022</v>
      </c>
      <c r="BV125" s="334">
        <f t="shared" si="205"/>
        <v>5940.0000000000009</v>
      </c>
      <c r="BW125" s="334">
        <f t="shared" si="205"/>
        <v>5940.0000000000009</v>
      </c>
      <c r="BX125" s="334">
        <f t="shared" si="205"/>
        <v>5940.0000000000009</v>
      </c>
      <c r="BY125" s="334">
        <f t="shared" si="205"/>
        <v>5940.0000000000009</v>
      </c>
      <c r="BZ125" s="334">
        <f t="shared" si="205"/>
        <v>5940.0000000000009</v>
      </c>
      <c r="CA125" s="334">
        <f t="shared" si="205"/>
        <v>5940.0000000000009</v>
      </c>
      <c r="CB125" s="334">
        <f t="shared" si="205"/>
        <v>5940.0000000000009</v>
      </c>
      <c r="CC125" s="334">
        <f t="shared" si="205"/>
        <v>5940.0000000000009</v>
      </c>
      <c r="CD125" s="334">
        <f t="shared" si="205"/>
        <v>5022</v>
      </c>
      <c r="CE125" s="334">
        <f t="shared" si="205"/>
        <v>5022</v>
      </c>
      <c r="CF125" s="334">
        <f t="shared" si="205"/>
        <v>5022</v>
      </c>
      <c r="CG125" s="334">
        <f t="shared" si="205"/>
        <v>5022</v>
      </c>
      <c r="CH125" s="334">
        <f t="shared" si="205"/>
        <v>5940.0000000000009</v>
      </c>
      <c r="CI125" s="334">
        <f t="shared" si="205"/>
        <v>5940.0000000000009</v>
      </c>
      <c r="CJ125" s="334">
        <f t="shared" si="205"/>
        <v>5940.0000000000009</v>
      </c>
      <c r="CK125" s="334">
        <f t="shared" si="205"/>
        <v>5940.0000000000009</v>
      </c>
      <c r="CL125" s="334">
        <f t="shared" si="205"/>
        <v>5940.0000000000009</v>
      </c>
      <c r="CM125" s="334">
        <f t="shared" si="205"/>
        <v>5940.0000000000009</v>
      </c>
      <c r="CN125" s="334">
        <f t="shared" si="205"/>
        <v>5940.0000000000009</v>
      </c>
      <c r="CO125" s="334">
        <f t="shared" si="205"/>
        <v>5940.0000000000009</v>
      </c>
      <c r="CP125" s="334">
        <f t="shared" si="205"/>
        <v>5022</v>
      </c>
      <c r="CQ125" s="334">
        <f t="shared" si="205"/>
        <v>5022</v>
      </c>
      <c r="CR125" s="334">
        <f t="shared" si="205"/>
        <v>5022</v>
      </c>
      <c r="CS125" s="334">
        <f t="shared" si="205"/>
        <v>5022</v>
      </c>
      <c r="CT125" s="334">
        <f t="shared" si="205"/>
        <v>5940.0000000000009</v>
      </c>
      <c r="CU125" s="334">
        <f t="shared" si="205"/>
        <v>5940.0000000000009</v>
      </c>
      <c r="CV125" s="334">
        <f t="shared" si="205"/>
        <v>5940.0000000000009</v>
      </c>
      <c r="CW125" s="334">
        <f t="shared" si="205"/>
        <v>5940.0000000000009</v>
      </c>
      <c r="CX125" s="334">
        <f t="shared" si="205"/>
        <v>5940.0000000000009</v>
      </c>
      <c r="CY125" s="334">
        <f t="shared" ref="CY125:DV125" si="206">SUM(CY126:CY128)</f>
        <v>5940.0000000000009</v>
      </c>
      <c r="CZ125" s="334">
        <f t="shared" si="206"/>
        <v>5940.0000000000009</v>
      </c>
      <c r="DA125" s="334">
        <f t="shared" si="206"/>
        <v>5940.0000000000009</v>
      </c>
      <c r="DB125" s="334">
        <f t="shared" si="206"/>
        <v>5022</v>
      </c>
      <c r="DC125" s="334">
        <f t="shared" si="206"/>
        <v>5022</v>
      </c>
      <c r="DD125" s="334">
        <f t="shared" si="206"/>
        <v>5022</v>
      </c>
      <c r="DE125" s="334">
        <f t="shared" si="206"/>
        <v>5022</v>
      </c>
      <c r="DF125" s="334">
        <f t="shared" si="206"/>
        <v>5940.0000000000009</v>
      </c>
      <c r="DG125" s="334">
        <f t="shared" si="206"/>
        <v>5940.0000000000009</v>
      </c>
      <c r="DH125" s="334">
        <f t="shared" si="206"/>
        <v>5940.0000000000009</v>
      </c>
      <c r="DI125" s="334">
        <f t="shared" si="206"/>
        <v>5940.0000000000009</v>
      </c>
      <c r="DJ125" s="334">
        <f t="shared" si="206"/>
        <v>5940.0000000000009</v>
      </c>
      <c r="DK125" s="334">
        <f t="shared" si="206"/>
        <v>5940.0000000000009</v>
      </c>
      <c r="DL125" s="334">
        <f t="shared" si="206"/>
        <v>5940.0000000000009</v>
      </c>
      <c r="DM125" s="334">
        <f t="shared" si="206"/>
        <v>5940.0000000000009</v>
      </c>
      <c r="DN125" s="334">
        <f t="shared" si="206"/>
        <v>5022</v>
      </c>
      <c r="DO125" s="334">
        <f t="shared" si="206"/>
        <v>5022</v>
      </c>
      <c r="DP125" s="334">
        <f t="shared" si="206"/>
        <v>5022</v>
      </c>
      <c r="DQ125" s="334">
        <f t="shared" si="206"/>
        <v>5022</v>
      </c>
      <c r="DR125" s="334">
        <f t="shared" si="206"/>
        <v>5940.0000000000009</v>
      </c>
      <c r="DS125" s="334">
        <f t="shared" si="206"/>
        <v>5940.0000000000009</v>
      </c>
      <c r="DT125" s="334">
        <f t="shared" si="206"/>
        <v>5940.0000000000009</v>
      </c>
      <c r="DU125" s="334">
        <f t="shared" si="206"/>
        <v>5940.0000000000009</v>
      </c>
      <c r="DV125" s="334">
        <f t="shared" si="206"/>
        <v>5940.0000000000009</v>
      </c>
      <c r="DW125" s="161"/>
      <c r="DX125" s="162">
        <f>SUM(G125:DW125)</f>
        <v>656964</v>
      </c>
    </row>
    <row r="126" spans="1:128" outlineLevel="1" x14ac:dyDescent="0.2">
      <c r="A126" s="335" t="str">
        <f>A$7</f>
        <v>Дизель</v>
      </c>
      <c r="B126" s="347">
        <v>1</v>
      </c>
      <c r="C126" s="336" t="str">
        <f>C$125</f>
        <v>т</v>
      </c>
      <c r="F126" s="154" t="s">
        <v>3372</v>
      </c>
      <c r="G126" s="334">
        <f t="shared" ref="G126:AL126" si="207">G$8*$B126</f>
        <v>324</v>
      </c>
      <c r="H126" s="334">
        <f t="shared" si="207"/>
        <v>972</v>
      </c>
      <c r="I126" s="334">
        <f t="shared" si="207"/>
        <v>1458</v>
      </c>
      <c r="J126" s="334">
        <f t="shared" si="207"/>
        <v>1782.0000000000002</v>
      </c>
      <c r="K126" s="334">
        <f t="shared" si="207"/>
        <v>2106</v>
      </c>
      <c r="L126" s="334">
        <f t="shared" si="207"/>
        <v>2430</v>
      </c>
      <c r="M126" s="334">
        <f t="shared" si="207"/>
        <v>2754</v>
      </c>
      <c r="N126" s="334">
        <f t="shared" si="207"/>
        <v>3013.2000000000003</v>
      </c>
      <c r="O126" s="334">
        <f t="shared" si="207"/>
        <v>3564.0000000000005</v>
      </c>
      <c r="P126" s="334">
        <f t="shared" si="207"/>
        <v>3564.0000000000005</v>
      </c>
      <c r="Q126" s="334">
        <f t="shared" si="207"/>
        <v>3564.0000000000005</v>
      </c>
      <c r="R126" s="334">
        <f t="shared" si="207"/>
        <v>3564.0000000000005</v>
      </c>
      <c r="S126" s="334">
        <f t="shared" si="207"/>
        <v>3564.0000000000005</v>
      </c>
      <c r="T126" s="334">
        <f t="shared" si="207"/>
        <v>3564.0000000000005</v>
      </c>
      <c r="U126" s="334">
        <f t="shared" si="207"/>
        <v>3564.0000000000005</v>
      </c>
      <c r="V126" s="334">
        <f t="shared" si="207"/>
        <v>3013.2000000000003</v>
      </c>
      <c r="W126" s="334">
        <f t="shared" si="207"/>
        <v>3013.2000000000003</v>
      </c>
      <c r="X126" s="334">
        <f t="shared" si="207"/>
        <v>3013.2000000000003</v>
      </c>
      <c r="Y126" s="334">
        <f t="shared" si="207"/>
        <v>3013.2000000000003</v>
      </c>
      <c r="Z126" s="334">
        <f t="shared" si="207"/>
        <v>3564.0000000000005</v>
      </c>
      <c r="AA126" s="334">
        <f t="shared" si="207"/>
        <v>3564.0000000000005</v>
      </c>
      <c r="AB126" s="334">
        <f t="shared" si="207"/>
        <v>3564.0000000000005</v>
      </c>
      <c r="AC126" s="334">
        <f t="shared" si="207"/>
        <v>3564.0000000000005</v>
      </c>
      <c r="AD126" s="334">
        <f t="shared" si="207"/>
        <v>3564.0000000000005</v>
      </c>
      <c r="AE126" s="334">
        <f t="shared" si="207"/>
        <v>3564.0000000000005</v>
      </c>
      <c r="AF126" s="334">
        <f t="shared" si="207"/>
        <v>3564.0000000000005</v>
      </c>
      <c r="AG126" s="334">
        <f t="shared" si="207"/>
        <v>3564.0000000000005</v>
      </c>
      <c r="AH126" s="334">
        <f t="shared" si="207"/>
        <v>3013.2000000000003</v>
      </c>
      <c r="AI126" s="334">
        <f t="shared" si="207"/>
        <v>3013.2000000000003</v>
      </c>
      <c r="AJ126" s="334">
        <f t="shared" si="207"/>
        <v>3013.2000000000003</v>
      </c>
      <c r="AK126" s="334">
        <f t="shared" si="207"/>
        <v>3013.2000000000003</v>
      </c>
      <c r="AL126" s="334">
        <f t="shared" si="207"/>
        <v>3564.0000000000005</v>
      </c>
      <c r="AM126" s="334">
        <f t="shared" ref="AM126:BR126" si="208">AM$8*$B126</f>
        <v>3564.0000000000005</v>
      </c>
      <c r="AN126" s="334">
        <f t="shared" si="208"/>
        <v>3564.0000000000005</v>
      </c>
      <c r="AO126" s="334">
        <f t="shared" si="208"/>
        <v>3564.0000000000005</v>
      </c>
      <c r="AP126" s="334">
        <f t="shared" si="208"/>
        <v>3564.0000000000005</v>
      </c>
      <c r="AQ126" s="334">
        <f t="shared" si="208"/>
        <v>3564.0000000000005</v>
      </c>
      <c r="AR126" s="334">
        <f t="shared" si="208"/>
        <v>3564.0000000000005</v>
      </c>
      <c r="AS126" s="334">
        <f t="shared" si="208"/>
        <v>3564.0000000000005</v>
      </c>
      <c r="AT126" s="334">
        <f t="shared" si="208"/>
        <v>3013.2000000000003</v>
      </c>
      <c r="AU126" s="334">
        <f t="shared" si="208"/>
        <v>3013.2000000000003</v>
      </c>
      <c r="AV126" s="334">
        <f t="shared" si="208"/>
        <v>3013.2000000000003</v>
      </c>
      <c r="AW126" s="334">
        <f t="shared" si="208"/>
        <v>3013.2000000000003</v>
      </c>
      <c r="AX126" s="334">
        <f t="shared" si="208"/>
        <v>3564.0000000000005</v>
      </c>
      <c r="AY126" s="334">
        <f t="shared" si="208"/>
        <v>3564.0000000000005</v>
      </c>
      <c r="AZ126" s="334">
        <f t="shared" si="208"/>
        <v>3564.0000000000005</v>
      </c>
      <c r="BA126" s="334">
        <f t="shared" si="208"/>
        <v>3564.0000000000005</v>
      </c>
      <c r="BB126" s="334">
        <f t="shared" si="208"/>
        <v>3564.0000000000005</v>
      </c>
      <c r="BC126" s="334">
        <f t="shared" si="208"/>
        <v>3564.0000000000005</v>
      </c>
      <c r="BD126" s="334">
        <f t="shared" si="208"/>
        <v>3564.0000000000005</v>
      </c>
      <c r="BE126" s="334">
        <f t="shared" si="208"/>
        <v>3564.0000000000005</v>
      </c>
      <c r="BF126" s="334">
        <f t="shared" si="208"/>
        <v>3013.2000000000003</v>
      </c>
      <c r="BG126" s="334">
        <f t="shared" si="208"/>
        <v>3013.2000000000003</v>
      </c>
      <c r="BH126" s="334">
        <f t="shared" si="208"/>
        <v>3013.2000000000003</v>
      </c>
      <c r="BI126" s="334">
        <f t="shared" si="208"/>
        <v>3013.2000000000003</v>
      </c>
      <c r="BJ126" s="334">
        <f t="shared" si="208"/>
        <v>3564.0000000000005</v>
      </c>
      <c r="BK126" s="334">
        <f t="shared" si="208"/>
        <v>3564.0000000000005</v>
      </c>
      <c r="BL126" s="334">
        <f t="shared" si="208"/>
        <v>3564.0000000000005</v>
      </c>
      <c r="BM126" s="334">
        <f t="shared" si="208"/>
        <v>3564.0000000000005</v>
      </c>
      <c r="BN126" s="334">
        <f t="shared" si="208"/>
        <v>3564.0000000000005</v>
      </c>
      <c r="BO126" s="334">
        <f t="shared" si="208"/>
        <v>3564.0000000000005</v>
      </c>
      <c r="BP126" s="334">
        <f t="shared" si="208"/>
        <v>3564.0000000000005</v>
      </c>
      <c r="BQ126" s="334">
        <f t="shared" si="208"/>
        <v>3564.0000000000005</v>
      </c>
      <c r="BR126" s="334">
        <f t="shared" si="208"/>
        <v>3013.2000000000003</v>
      </c>
      <c r="BS126" s="334">
        <f t="shared" ref="BS126:CX126" si="209">BS$8*$B126</f>
        <v>3013.2000000000003</v>
      </c>
      <c r="BT126" s="334">
        <f t="shared" si="209"/>
        <v>3013.2000000000003</v>
      </c>
      <c r="BU126" s="334">
        <f t="shared" si="209"/>
        <v>3013.2000000000003</v>
      </c>
      <c r="BV126" s="334">
        <f t="shared" si="209"/>
        <v>3564.0000000000005</v>
      </c>
      <c r="BW126" s="334">
        <f t="shared" si="209"/>
        <v>3564.0000000000005</v>
      </c>
      <c r="BX126" s="334">
        <f t="shared" si="209"/>
        <v>3564.0000000000005</v>
      </c>
      <c r="BY126" s="334">
        <f t="shared" si="209"/>
        <v>3564.0000000000005</v>
      </c>
      <c r="BZ126" s="334">
        <f t="shared" si="209"/>
        <v>3564.0000000000005</v>
      </c>
      <c r="CA126" s="334">
        <f t="shared" si="209"/>
        <v>3564.0000000000005</v>
      </c>
      <c r="CB126" s="334">
        <f t="shared" si="209"/>
        <v>3564.0000000000005</v>
      </c>
      <c r="CC126" s="334">
        <f t="shared" si="209"/>
        <v>3564.0000000000005</v>
      </c>
      <c r="CD126" s="334">
        <f t="shared" si="209"/>
        <v>3013.2000000000003</v>
      </c>
      <c r="CE126" s="334">
        <f t="shared" si="209"/>
        <v>3013.2000000000003</v>
      </c>
      <c r="CF126" s="334">
        <f t="shared" si="209"/>
        <v>3013.2000000000003</v>
      </c>
      <c r="CG126" s="334">
        <f t="shared" si="209"/>
        <v>3013.2000000000003</v>
      </c>
      <c r="CH126" s="334">
        <f t="shared" si="209"/>
        <v>3564.0000000000005</v>
      </c>
      <c r="CI126" s="334">
        <f t="shared" si="209"/>
        <v>3564.0000000000005</v>
      </c>
      <c r="CJ126" s="334">
        <f t="shared" si="209"/>
        <v>3564.0000000000005</v>
      </c>
      <c r="CK126" s="334">
        <f t="shared" si="209"/>
        <v>3564.0000000000005</v>
      </c>
      <c r="CL126" s="334">
        <f t="shared" si="209"/>
        <v>3564.0000000000005</v>
      </c>
      <c r="CM126" s="334">
        <f t="shared" si="209"/>
        <v>3564.0000000000005</v>
      </c>
      <c r="CN126" s="334">
        <f t="shared" si="209"/>
        <v>3564.0000000000005</v>
      </c>
      <c r="CO126" s="334">
        <f t="shared" si="209"/>
        <v>3564.0000000000005</v>
      </c>
      <c r="CP126" s="334">
        <f t="shared" si="209"/>
        <v>3013.2000000000003</v>
      </c>
      <c r="CQ126" s="334">
        <f t="shared" si="209"/>
        <v>3013.2000000000003</v>
      </c>
      <c r="CR126" s="334">
        <f t="shared" si="209"/>
        <v>3013.2000000000003</v>
      </c>
      <c r="CS126" s="334">
        <f t="shared" si="209"/>
        <v>3013.2000000000003</v>
      </c>
      <c r="CT126" s="334">
        <f t="shared" si="209"/>
        <v>3564.0000000000005</v>
      </c>
      <c r="CU126" s="334">
        <f t="shared" si="209"/>
        <v>3564.0000000000005</v>
      </c>
      <c r="CV126" s="334">
        <f t="shared" si="209"/>
        <v>3564.0000000000005</v>
      </c>
      <c r="CW126" s="334">
        <f t="shared" si="209"/>
        <v>3564.0000000000005</v>
      </c>
      <c r="CX126" s="334">
        <f t="shared" si="209"/>
        <v>3564.0000000000005</v>
      </c>
      <c r="CY126" s="334">
        <f t="shared" ref="CY126:DV126" si="210">CY$8*$B126</f>
        <v>3564.0000000000005</v>
      </c>
      <c r="CZ126" s="334">
        <f t="shared" si="210"/>
        <v>3564.0000000000005</v>
      </c>
      <c r="DA126" s="334">
        <f t="shared" si="210"/>
        <v>3564.0000000000005</v>
      </c>
      <c r="DB126" s="334">
        <f t="shared" si="210"/>
        <v>3013.2000000000003</v>
      </c>
      <c r="DC126" s="334">
        <f t="shared" si="210"/>
        <v>3013.2000000000003</v>
      </c>
      <c r="DD126" s="334">
        <f t="shared" si="210"/>
        <v>3013.2000000000003</v>
      </c>
      <c r="DE126" s="334">
        <f t="shared" si="210"/>
        <v>3013.2000000000003</v>
      </c>
      <c r="DF126" s="334">
        <f t="shared" si="210"/>
        <v>3564.0000000000005</v>
      </c>
      <c r="DG126" s="334">
        <f t="shared" si="210"/>
        <v>3564.0000000000005</v>
      </c>
      <c r="DH126" s="334">
        <f t="shared" si="210"/>
        <v>3564.0000000000005</v>
      </c>
      <c r="DI126" s="334">
        <f t="shared" si="210"/>
        <v>3564.0000000000005</v>
      </c>
      <c r="DJ126" s="334">
        <f t="shared" si="210"/>
        <v>3564.0000000000005</v>
      </c>
      <c r="DK126" s="334">
        <f t="shared" si="210"/>
        <v>3564.0000000000005</v>
      </c>
      <c r="DL126" s="334">
        <f t="shared" si="210"/>
        <v>3564.0000000000005</v>
      </c>
      <c r="DM126" s="334">
        <f t="shared" si="210"/>
        <v>3564.0000000000005</v>
      </c>
      <c r="DN126" s="334">
        <f t="shared" si="210"/>
        <v>3013.2000000000003</v>
      </c>
      <c r="DO126" s="334">
        <f t="shared" si="210"/>
        <v>3013.2000000000003</v>
      </c>
      <c r="DP126" s="334">
        <f t="shared" si="210"/>
        <v>3013.2000000000003</v>
      </c>
      <c r="DQ126" s="334">
        <f t="shared" si="210"/>
        <v>3013.2000000000003</v>
      </c>
      <c r="DR126" s="334">
        <f t="shared" si="210"/>
        <v>3564.0000000000005</v>
      </c>
      <c r="DS126" s="334">
        <f t="shared" si="210"/>
        <v>3564.0000000000005</v>
      </c>
      <c r="DT126" s="334">
        <f t="shared" si="210"/>
        <v>3564.0000000000005</v>
      </c>
      <c r="DU126" s="334">
        <f t="shared" si="210"/>
        <v>3564.0000000000005</v>
      </c>
      <c r="DV126" s="334">
        <f t="shared" si="210"/>
        <v>3564.0000000000005</v>
      </c>
      <c r="DW126" s="161"/>
      <c r="DX126" s="162">
        <f>SUM(G126:DW126)</f>
        <v>394178.40000000026</v>
      </c>
    </row>
    <row r="127" spans="1:128" outlineLevel="1" x14ac:dyDescent="0.2">
      <c r="A127" s="335" t="str">
        <f>A$27</f>
        <v>Мазут</v>
      </c>
      <c r="B127" s="347">
        <v>1</v>
      </c>
      <c r="C127" s="336" t="str">
        <f>C$125</f>
        <v>т</v>
      </c>
      <c r="F127" s="154" t="s">
        <v>3373</v>
      </c>
      <c r="G127" s="334">
        <f t="shared" ref="G127:AL127" si="211">G$28*$B127</f>
        <v>162</v>
      </c>
      <c r="H127" s="334">
        <f t="shared" si="211"/>
        <v>486</v>
      </c>
      <c r="I127" s="334">
        <f t="shared" si="211"/>
        <v>729</v>
      </c>
      <c r="J127" s="334">
        <f t="shared" si="211"/>
        <v>891.00000000000011</v>
      </c>
      <c r="K127" s="334">
        <f t="shared" si="211"/>
        <v>1053</v>
      </c>
      <c r="L127" s="334">
        <f t="shared" si="211"/>
        <v>1215</v>
      </c>
      <c r="M127" s="334">
        <f t="shared" si="211"/>
        <v>1377</v>
      </c>
      <c r="N127" s="334">
        <f t="shared" si="211"/>
        <v>1506.6000000000001</v>
      </c>
      <c r="O127" s="334">
        <f t="shared" si="211"/>
        <v>1782.0000000000002</v>
      </c>
      <c r="P127" s="334">
        <f t="shared" si="211"/>
        <v>1782.0000000000002</v>
      </c>
      <c r="Q127" s="334">
        <f t="shared" si="211"/>
        <v>1782.0000000000002</v>
      </c>
      <c r="R127" s="334">
        <f t="shared" si="211"/>
        <v>1782.0000000000002</v>
      </c>
      <c r="S127" s="334">
        <f t="shared" si="211"/>
        <v>1782.0000000000002</v>
      </c>
      <c r="T127" s="334">
        <f t="shared" si="211"/>
        <v>1782.0000000000002</v>
      </c>
      <c r="U127" s="334">
        <f t="shared" si="211"/>
        <v>1782.0000000000002</v>
      </c>
      <c r="V127" s="334">
        <f t="shared" si="211"/>
        <v>1506.6000000000001</v>
      </c>
      <c r="W127" s="334">
        <f t="shared" si="211"/>
        <v>1506.6000000000001</v>
      </c>
      <c r="X127" s="334">
        <f t="shared" si="211"/>
        <v>1506.6000000000001</v>
      </c>
      <c r="Y127" s="334">
        <f t="shared" si="211"/>
        <v>1506.6000000000001</v>
      </c>
      <c r="Z127" s="334">
        <f t="shared" si="211"/>
        <v>1782.0000000000002</v>
      </c>
      <c r="AA127" s="334">
        <f t="shared" si="211"/>
        <v>1782.0000000000002</v>
      </c>
      <c r="AB127" s="334">
        <f t="shared" si="211"/>
        <v>1782.0000000000002</v>
      </c>
      <c r="AC127" s="334">
        <f t="shared" si="211"/>
        <v>1782.0000000000002</v>
      </c>
      <c r="AD127" s="334">
        <f t="shared" si="211"/>
        <v>1782.0000000000002</v>
      </c>
      <c r="AE127" s="334">
        <f t="shared" si="211"/>
        <v>1782.0000000000002</v>
      </c>
      <c r="AF127" s="334">
        <f t="shared" si="211"/>
        <v>1782.0000000000002</v>
      </c>
      <c r="AG127" s="334">
        <f t="shared" si="211"/>
        <v>1782.0000000000002</v>
      </c>
      <c r="AH127" s="334">
        <f t="shared" si="211"/>
        <v>1506.6000000000001</v>
      </c>
      <c r="AI127" s="334">
        <f t="shared" si="211"/>
        <v>1506.6000000000001</v>
      </c>
      <c r="AJ127" s="334">
        <f t="shared" si="211"/>
        <v>1506.6000000000001</v>
      </c>
      <c r="AK127" s="334">
        <f t="shared" si="211"/>
        <v>1506.6000000000001</v>
      </c>
      <c r="AL127" s="334">
        <f t="shared" si="211"/>
        <v>1782.0000000000002</v>
      </c>
      <c r="AM127" s="334">
        <f t="shared" ref="AM127:BR127" si="212">AM$28*$B127</f>
        <v>1782.0000000000002</v>
      </c>
      <c r="AN127" s="334">
        <f t="shared" si="212"/>
        <v>1782.0000000000002</v>
      </c>
      <c r="AO127" s="334">
        <f t="shared" si="212"/>
        <v>1782.0000000000002</v>
      </c>
      <c r="AP127" s="334">
        <f t="shared" si="212"/>
        <v>1782.0000000000002</v>
      </c>
      <c r="AQ127" s="334">
        <f t="shared" si="212"/>
        <v>1782.0000000000002</v>
      </c>
      <c r="AR127" s="334">
        <f t="shared" si="212"/>
        <v>1782.0000000000002</v>
      </c>
      <c r="AS127" s="334">
        <f t="shared" si="212"/>
        <v>1782.0000000000002</v>
      </c>
      <c r="AT127" s="334">
        <f t="shared" si="212"/>
        <v>1506.6000000000001</v>
      </c>
      <c r="AU127" s="334">
        <f t="shared" si="212"/>
        <v>1506.6000000000001</v>
      </c>
      <c r="AV127" s="334">
        <f t="shared" si="212"/>
        <v>1506.6000000000001</v>
      </c>
      <c r="AW127" s="334">
        <f t="shared" si="212"/>
        <v>1506.6000000000001</v>
      </c>
      <c r="AX127" s="334">
        <f t="shared" si="212"/>
        <v>1782.0000000000002</v>
      </c>
      <c r="AY127" s="334">
        <f t="shared" si="212"/>
        <v>1782.0000000000002</v>
      </c>
      <c r="AZ127" s="334">
        <f t="shared" si="212"/>
        <v>1782.0000000000002</v>
      </c>
      <c r="BA127" s="334">
        <f t="shared" si="212"/>
        <v>1782.0000000000002</v>
      </c>
      <c r="BB127" s="334">
        <f t="shared" si="212"/>
        <v>1782.0000000000002</v>
      </c>
      <c r="BC127" s="334">
        <f t="shared" si="212"/>
        <v>1782.0000000000002</v>
      </c>
      <c r="BD127" s="334">
        <f t="shared" si="212"/>
        <v>1782.0000000000002</v>
      </c>
      <c r="BE127" s="334">
        <f t="shared" si="212"/>
        <v>1782.0000000000002</v>
      </c>
      <c r="BF127" s="334">
        <f t="shared" si="212"/>
        <v>1506.6000000000001</v>
      </c>
      <c r="BG127" s="334">
        <f t="shared" si="212"/>
        <v>1506.6000000000001</v>
      </c>
      <c r="BH127" s="334">
        <f t="shared" si="212"/>
        <v>1506.6000000000001</v>
      </c>
      <c r="BI127" s="334">
        <f t="shared" si="212"/>
        <v>1506.6000000000001</v>
      </c>
      <c r="BJ127" s="334">
        <f t="shared" si="212"/>
        <v>1782.0000000000002</v>
      </c>
      <c r="BK127" s="334">
        <f t="shared" si="212"/>
        <v>1782.0000000000002</v>
      </c>
      <c r="BL127" s="334">
        <f t="shared" si="212"/>
        <v>1782.0000000000002</v>
      </c>
      <c r="BM127" s="334">
        <f t="shared" si="212"/>
        <v>1782.0000000000002</v>
      </c>
      <c r="BN127" s="334">
        <f t="shared" si="212"/>
        <v>1782.0000000000002</v>
      </c>
      <c r="BO127" s="334">
        <f t="shared" si="212"/>
        <v>1782.0000000000002</v>
      </c>
      <c r="BP127" s="334">
        <f t="shared" si="212"/>
        <v>1782.0000000000002</v>
      </c>
      <c r="BQ127" s="334">
        <f t="shared" si="212"/>
        <v>1782.0000000000002</v>
      </c>
      <c r="BR127" s="334">
        <f t="shared" si="212"/>
        <v>1506.6000000000001</v>
      </c>
      <c r="BS127" s="334">
        <f t="shared" ref="BS127:CX127" si="213">BS$28*$B127</f>
        <v>1506.6000000000001</v>
      </c>
      <c r="BT127" s="334">
        <f t="shared" si="213"/>
        <v>1506.6000000000001</v>
      </c>
      <c r="BU127" s="334">
        <f t="shared" si="213"/>
        <v>1506.6000000000001</v>
      </c>
      <c r="BV127" s="334">
        <f t="shared" si="213"/>
        <v>1782.0000000000002</v>
      </c>
      <c r="BW127" s="334">
        <f t="shared" si="213"/>
        <v>1782.0000000000002</v>
      </c>
      <c r="BX127" s="334">
        <f t="shared" si="213"/>
        <v>1782.0000000000002</v>
      </c>
      <c r="BY127" s="334">
        <f t="shared" si="213"/>
        <v>1782.0000000000002</v>
      </c>
      <c r="BZ127" s="334">
        <f t="shared" si="213"/>
        <v>1782.0000000000002</v>
      </c>
      <c r="CA127" s="334">
        <f t="shared" si="213"/>
        <v>1782.0000000000002</v>
      </c>
      <c r="CB127" s="334">
        <f t="shared" si="213"/>
        <v>1782.0000000000002</v>
      </c>
      <c r="CC127" s="334">
        <f t="shared" si="213"/>
        <v>1782.0000000000002</v>
      </c>
      <c r="CD127" s="334">
        <f t="shared" si="213"/>
        <v>1506.6000000000001</v>
      </c>
      <c r="CE127" s="334">
        <f t="shared" si="213"/>
        <v>1506.6000000000001</v>
      </c>
      <c r="CF127" s="334">
        <f t="shared" si="213"/>
        <v>1506.6000000000001</v>
      </c>
      <c r="CG127" s="334">
        <f t="shared" si="213"/>
        <v>1506.6000000000001</v>
      </c>
      <c r="CH127" s="334">
        <f t="shared" si="213"/>
        <v>1782.0000000000002</v>
      </c>
      <c r="CI127" s="334">
        <f t="shared" si="213"/>
        <v>1782.0000000000002</v>
      </c>
      <c r="CJ127" s="334">
        <f t="shared" si="213"/>
        <v>1782.0000000000002</v>
      </c>
      <c r="CK127" s="334">
        <f t="shared" si="213"/>
        <v>1782.0000000000002</v>
      </c>
      <c r="CL127" s="334">
        <f t="shared" si="213"/>
        <v>1782.0000000000002</v>
      </c>
      <c r="CM127" s="334">
        <f t="shared" si="213"/>
        <v>1782.0000000000002</v>
      </c>
      <c r="CN127" s="334">
        <f t="shared" si="213"/>
        <v>1782.0000000000002</v>
      </c>
      <c r="CO127" s="334">
        <f t="shared" si="213"/>
        <v>1782.0000000000002</v>
      </c>
      <c r="CP127" s="334">
        <f t="shared" si="213"/>
        <v>1506.6000000000001</v>
      </c>
      <c r="CQ127" s="334">
        <f t="shared" si="213"/>
        <v>1506.6000000000001</v>
      </c>
      <c r="CR127" s="334">
        <f t="shared" si="213"/>
        <v>1506.6000000000001</v>
      </c>
      <c r="CS127" s="334">
        <f t="shared" si="213"/>
        <v>1506.6000000000001</v>
      </c>
      <c r="CT127" s="334">
        <f t="shared" si="213"/>
        <v>1782.0000000000002</v>
      </c>
      <c r="CU127" s="334">
        <f t="shared" si="213"/>
        <v>1782.0000000000002</v>
      </c>
      <c r="CV127" s="334">
        <f t="shared" si="213"/>
        <v>1782.0000000000002</v>
      </c>
      <c r="CW127" s="334">
        <f t="shared" si="213"/>
        <v>1782.0000000000002</v>
      </c>
      <c r="CX127" s="334">
        <f t="shared" si="213"/>
        <v>1782.0000000000002</v>
      </c>
      <c r="CY127" s="334">
        <f t="shared" ref="CY127:DV127" si="214">CY$28*$B127</f>
        <v>1782.0000000000002</v>
      </c>
      <c r="CZ127" s="334">
        <f t="shared" si="214"/>
        <v>1782.0000000000002</v>
      </c>
      <c r="DA127" s="334">
        <f t="shared" si="214"/>
        <v>1782.0000000000002</v>
      </c>
      <c r="DB127" s="334">
        <f t="shared" si="214"/>
        <v>1506.6000000000001</v>
      </c>
      <c r="DC127" s="334">
        <f t="shared" si="214"/>
        <v>1506.6000000000001</v>
      </c>
      <c r="DD127" s="334">
        <f t="shared" si="214"/>
        <v>1506.6000000000001</v>
      </c>
      <c r="DE127" s="334">
        <f t="shared" si="214"/>
        <v>1506.6000000000001</v>
      </c>
      <c r="DF127" s="334">
        <f t="shared" si="214"/>
        <v>1782.0000000000002</v>
      </c>
      <c r="DG127" s="334">
        <f t="shared" si="214"/>
        <v>1782.0000000000002</v>
      </c>
      <c r="DH127" s="334">
        <f t="shared" si="214"/>
        <v>1782.0000000000002</v>
      </c>
      <c r="DI127" s="334">
        <f t="shared" si="214"/>
        <v>1782.0000000000002</v>
      </c>
      <c r="DJ127" s="334">
        <f t="shared" si="214"/>
        <v>1782.0000000000002</v>
      </c>
      <c r="DK127" s="334">
        <f t="shared" si="214"/>
        <v>1782.0000000000002</v>
      </c>
      <c r="DL127" s="334">
        <f t="shared" si="214"/>
        <v>1782.0000000000002</v>
      </c>
      <c r="DM127" s="334">
        <f t="shared" si="214"/>
        <v>1782.0000000000002</v>
      </c>
      <c r="DN127" s="334">
        <f t="shared" si="214"/>
        <v>1506.6000000000001</v>
      </c>
      <c r="DO127" s="334">
        <f t="shared" si="214"/>
        <v>1506.6000000000001</v>
      </c>
      <c r="DP127" s="334">
        <f t="shared" si="214"/>
        <v>1506.6000000000001</v>
      </c>
      <c r="DQ127" s="334">
        <f t="shared" si="214"/>
        <v>1506.6000000000001</v>
      </c>
      <c r="DR127" s="334">
        <f t="shared" si="214"/>
        <v>1782.0000000000002</v>
      </c>
      <c r="DS127" s="334">
        <f t="shared" si="214"/>
        <v>1782.0000000000002</v>
      </c>
      <c r="DT127" s="334">
        <f t="shared" si="214"/>
        <v>1782.0000000000002</v>
      </c>
      <c r="DU127" s="334">
        <f t="shared" si="214"/>
        <v>1782.0000000000002</v>
      </c>
      <c r="DV127" s="334">
        <f t="shared" si="214"/>
        <v>1782.0000000000002</v>
      </c>
      <c r="DW127" s="161"/>
      <c r="DX127" s="162">
        <f>SUM(G127:DW127)</f>
        <v>197089.20000000013</v>
      </c>
    </row>
    <row r="128" spans="1:128" outlineLevel="1" x14ac:dyDescent="0.2">
      <c r="A128" s="335" t="str">
        <f>A$47</f>
        <v>Бензин</v>
      </c>
      <c r="B128" s="347">
        <v>1</v>
      </c>
      <c r="C128" s="336" t="str">
        <f>C$125</f>
        <v>т</v>
      </c>
      <c r="F128" s="154" t="s">
        <v>3374</v>
      </c>
      <c r="G128" s="334">
        <f t="shared" ref="G128:AL128" si="215">G$48*$B128</f>
        <v>54</v>
      </c>
      <c r="H128" s="334">
        <f t="shared" si="215"/>
        <v>162</v>
      </c>
      <c r="I128" s="334">
        <f t="shared" si="215"/>
        <v>243</v>
      </c>
      <c r="J128" s="334">
        <f t="shared" si="215"/>
        <v>297</v>
      </c>
      <c r="K128" s="334">
        <f t="shared" si="215"/>
        <v>351</v>
      </c>
      <c r="L128" s="334">
        <f t="shared" si="215"/>
        <v>405</v>
      </c>
      <c r="M128" s="334">
        <f t="shared" si="215"/>
        <v>459</v>
      </c>
      <c r="N128" s="334">
        <f t="shared" si="215"/>
        <v>502.20000000000005</v>
      </c>
      <c r="O128" s="334">
        <f t="shared" si="215"/>
        <v>594</v>
      </c>
      <c r="P128" s="334">
        <f t="shared" si="215"/>
        <v>594</v>
      </c>
      <c r="Q128" s="334">
        <f t="shared" si="215"/>
        <v>594</v>
      </c>
      <c r="R128" s="334">
        <f t="shared" si="215"/>
        <v>594</v>
      </c>
      <c r="S128" s="334">
        <f t="shared" si="215"/>
        <v>594</v>
      </c>
      <c r="T128" s="334">
        <f t="shared" si="215"/>
        <v>594</v>
      </c>
      <c r="U128" s="334">
        <f t="shared" si="215"/>
        <v>594</v>
      </c>
      <c r="V128" s="334">
        <f t="shared" si="215"/>
        <v>502.20000000000005</v>
      </c>
      <c r="W128" s="334">
        <f t="shared" si="215"/>
        <v>502.20000000000005</v>
      </c>
      <c r="X128" s="334">
        <f t="shared" si="215"/>
        <v>502.20000000000005</v>
      </c>
      <c r="Y128" s="334">
        <f t="shared" si="215"/>
        <v>502.20000000000005</v>
      </c>
      <c r="Z128" s="334">
        <f t="shared" si="215"/>
        <v>594</v>
      </c>
      <c r="AA128" s="334">
        <f t="shared" si="215"/>
        <v>594</v>
      </c>
      <c r="AB128" s="334">
        <f t="shared" si="215"/>
        <v>594</v>
      </c>
      <c r="AC128" s="334">
        <f t="shared" si="215"/>
        <v>594</v>
      </c>
      <c r="AD128" s="334">
        <f t="shared" si="215"/>
        <v>594</v>
      </c>
      <c r="AE128" s="334">
        <f t="shared" si="215"/>
        <v>594</v>
      </c>
      <c r="AF128" s="334">
        <f t="shared" si="215"/>
        <v>594</v>
      </c>
      <c r="AG128" s="334">
        <f t="shared" si="215"/>
        <v>594</v>
      </c>
      <c r="AH128" s="334">
        <f t="shared" si="215"/>
        <v>502.20000000000005</v>
      </c>
      <c r="AI128" s="334">
        <f t="shared" si="215"/>
        <v>502.20000000000005</v>
      </c>
      <c r="AJ128" s="334">
        <f t="shared" si="215"/>
        <v>502.20000000000005</v>
      </c>
      <c r="AK128" s="334">
        <f t="shared" si="215"/>
        <v>502.20000000000005</v>
      </c>
      <c r="AL128" s="334">
        <f t="shared" si="215"/>
        <v>594</v>
      </c>
      <c r="AM128" s="334">
        <f t="shared" ref="AM128:BR128" si="216">AM$48*$B128</f>
        <v>594</v>
      </c>
      <c r="AN128" s="334">
        <f t="shared" si="216"/>
        <v>594</v>
      </c>
      <c r="AO128" s="334">
        <f t="shared" si="216"/>
        <v>594</v>
      </c>
      <c r="AP128" s="334">
        <f t="shared" si="216"/>
        <v>594</v>
      </c>
      <c r="AQ128" s="334">
        <f t="shared" si="216"/>
        <v>594</v>
      </c>
      <c r="AR128" s="334">
        <f t="shared" si="216"/>
        <v>594</v>
      </c>
      <c r="AS128" s="334">
        <f t="shared" si="216"/>
        <v>594</v>
      </c>
      <c r="AT128" s="334">
        <f t="shared" si="216"/>
        <v>502.20000000000005</v>
      </c>
      <c r="AU128" s="334">
        <f t="shared" si="216"/>
        <v>502.20000000000005</v>
      </c>
      <c r="AV128" s="334">
        <f t="shared" si="216"/>
        <v>502.20000000000005</v>
      </c>
      <c r="AW128" s="334">
        <f t="shared" si="216"/>
        <v>502.20000000000005</v>
      </c>
      <c r="AX128" s="334">
        <f t="shared" si="216"/>
        <v>594</v>
      </c>
      <c r="AY128" s="334">
        <f t="shared" si="216"/>
        <v>594</v>
      </c>
      <c r="AZ128" s="334">
        <f t="shared" si="216"/>
        <v>594</v>
      </c>
      <c r="BA128" s="334">
        <f t="shared" si="216"/>
        <v>594</v>
      </c>
      <c r="BB128" s="334">
        <f t="shared" si="216"/>
        <v>594</v>
      </c>
      <c r="BC128" s="334">
        <f t="shared" si="216"/>
        <v>594</v>
      </c>
      <c r="BD128" s="334">
        <f t="shared" si="216"/>
        <v>594</v>
      </c>
      <c r="BE128" s="334">
        <f t="shared" si="216"/>
        <v>594</v>
      </c>
      <c r="BF128" s="334">
        <f t="shared" si="216"/>
        <v>502.20000000000005</v>
      </c>
      <c r="BG128" s="334">
        <f t="shared" si="216"/>
        <v>502.20000000000005</v>
      </c>
      <c r="BH128" s="334">
        <f t="shared" si="216"/>
        <v>502.20000000000005</v>
      </c>
      <c r="BI128" s="334">
        <f t="shared" si="216"/>
        <v>502.20000000000005</v>
      </c>
      <c r="BJ128" s="334">
        <f t="shared" si="216"/>
        <v>594</v>
      </c>
      <c r="BK128" s="334">
        <f t="shared" si="216"/>
        <v>594</v>
      </c>
      <c r="BL128" s="334">
        <f t="shared" si="216"/>
        <v>594</v>
      </c>
      <c r="BM128" s="334">
        <f t="shared" si="216"/>
        <v>594</v>
      </c>
      <c r="BN128" s="334">
        <f t="shared" si="216"/>
        <v>594</v>
      </c>
      <c r="BO128" s="334">
        <f t="shared" si="216"/>
        <v>594</v>
      </c>
      <c r="BP128" s="334">
        <f t="shared" si="216"/>
        <v>594</v>
      </c>
      <c r="BQ128" s="334">
        <f t="shared" si="216"/>
        <v>594</v>
      </c>
      <c r="BR128" s="334">
        <f t="shared" si="216"/>
        <v>502.20000000000005</v>
      </c>
      <c r="BS128" s="334">
        <f t="shared" ref="BS128:CX128" si="217">BS$48*$B128</f>
        <v>502.20000000000005</v>
      </c>
      <c r="BT128" s="334">
        <f t="shared" si="217"/>
        <v>502.20000000000005</v>
      </c>
      <c r="BU128" s="334">
        <f t="shared" si="217"/>
        <v>502.20000000000005</v>
      </c>
      <c r="BV128" s="334">
        <f t="shared" si="217"/>
        <v>594</v>
      </c>
      <c r="BW128" s="334">
        <f t="shared" si="217"/>
        <v>594</v>
      </c>
      <c r="BX128" s="334">
        <f t="shared" si="217"/>
        <v>594</v>
      </c>
      <c r="BY128" s="334">
        <f t="shared" si="217"/>
        <v>594</v>
      </c>
      <c r="BZ128" s="334">
        <f t="shared" si="217"/>
        <v>594</v>
      </c>
      <c r="CA128" s="334">
        <f t="shared" si="217"/>
        <v>594</v>
      </c>
      <c r="CB128" s="334">
        <f t="shared" si="217"/>
        <v>594</v>
      </c>
      <c r="CC128" s="334">
        <f t="shared" si="217"/>
        <v>594</v>
      </c>
      <c r="CD128" s="334">
        <f t="shared" si="217"/>
        <v>502.20000000000005</v>
      </c>
      <c r="CE128" s="334">
        <f t="shared" si="217"/>
        <v>502.20000000000005</v>
      </c>
      <c r="CF128" s="334">
        <f t="shared" si="217"/>
        <v>502.20000000000005</v>
      </c>
      <c r="CG128" s="334">
        <f t="shared" si="217"/>
        <v>502.20000000000005</v>
      </c>
      <c r="CH128" s="334">
        <f t="shared" si="217"/>
        <v>594</v>
      </c>
      <c r="CI128" s="334">
        <f t="shared" si="217"/>
        <v>594</v>
      </c>
      <c r="CJ128" s="334">
        <f t="shared" si="217"/>
        <v>594</v>
      </c>
      <c r="CK128" s="334">
        <f t="shared" si="217"/>
        <v>594</v>
      </c>
      <c r="CL128" s="334">
        <f t="shared" si="217"/>
        <v>594</v>
      </c>
      <c r="CM128" s="334">
        <f t="shared" si="217"/>
        <v>594</v>
      </c>
      <c r="CN128" s="334">
        <f t="shared" si="217"/>
        <v>594</v>
      </c>
      <c r="CO128" s="334">
        <f t="shared" si="217"/>
        <v>594</v>
      </c>
      <c r="CP128" s="334">
        <f t="shared" si="217"/>
        <v>502.20000000000005</v>
      </c>
      <c r="CQ128" s="334">
        <f t="shared" si="217"/>
        <v>502.20000000000005</v>
      </c>
      <c r="CR128" s="334">
        <f t="shared" si="217"/>
        <v>502.20000000000005</v>
      </c>
      <c r="CS128" s="334">
        <f t="shared" si="217"/>
        <v>502.20000000000005</v>
      </c>
      <c r="CT128" s="334">
        <f t="shared" si="217"/>
        <v>594</v>
      </c>
      <c r="CU128" s="334">
        <f t="shared" si="217"/>
        <v>594</v>
      </c>
      <c r="CV128" s="334">
        <f t="shared" si="217"/>
        <v>594</v>
      </c>
      <c r="CW128" s="334">
        <f t="shared" si="217"/>
        <v>594</v>
      </c>
      <c r="CX128" s="334">
        <f t="shared" si="217"/>
        <v>594</v>
      </c>
      <c r="CY128" s="334">
        <f t="shared" ref="CY128:DV128" si="218">CY$48*$B128</f>
        <v>594</v>
      </c>
      <c r="CZ128" s="334">
        <f t="shared" si="218"/>
        <v>594</v>
      </c>
      <c r="DA128" s="334">
        <f t="shared" si="218"/>
        <v>594</v>
      </c>
      <c r="DB128" s="334">
        <f t="shared" si="218"/>
        <v>502.20000000000005</v>
      </c>
      <c r="DC128" s="334">
        <f t="shared" si="218"/>
        <v>502.20000000000005</v>
      </c>
      <c r="DD128" s="334">
        <f t="shared" si="218"/>
        <v>502.20000000000005</v>
      </c>
      <c r="DE128" s="334">
        <f t="shared" si="218"/>
        <v>502.20000000000005</v>
      </c>
      <c r="DF128" s="334">
        <f t="shared" si="218"/>
        <v>594</v>
      </c>
      <c r="DG128" s="334">
        <f t="shared" si="218"/>
        <v>594</v>
      </c>
      <c r="DH128" s="334">
        <f t="shared" si="218"/>
        <v>594</v>
      </c>
      <c r="DI128" s="334">
        <f t="shared" si="218"/>
        <v>594</v>
      </c>
      <c r="DJ128" s="334">
        <f t="shared" si="218"/>
        <v>594</v>
      </c>
      <c r="DK128" s="334">
        <f t="shared" si="218"/>
        <v>594</v>
      </c>
      <c r="DL128" s="334">
        <f t="shared" si="218"/>
        <v>594</v>
      </c>
      <c r="DM128" s="334">
        <f t="shared" si="218"/>
        <v>594</v>
      </c>
      <c r="DN128" s="334">
        <f t="shared" si="218"/>
        <v>502.20000000000005</v>
      </c>
      <c r="DO128" s="334">
        <f t="shared" si="218"/>
        <v>502.20000000000005</v>
      </c>
      <c r="DP128" s="334">
        <f t="shared" si="218"/>
        <v>502.20000000000005</v>
      </c>
      <c r="DQ128" s="334">
        <f t="shared" si="218"/>
        <v>502.20000000000005</v>
      </c>
      <c r="DR128" s="334">
        <f t="shared" si="218"/>
        <v>594</v>
      </c>
      <c r="DS128" s="334">
        <f t="shared" si="218"/>
        <v>594</v>
      </c>
      <c r="DT128" s="334">
        <f t="shared" si="218"/>
        <v>594</v>
      </c>
      <c r="DU128" s="334">
        <f t="shared" si="218"/>
        <v>594</v>
      </c>
      <c r="DV128" s="334">
        <f t="shared" si="218"/>
        <v>594</v>
      </c>
      <c r="DW128" s="161"/>
      <c r="DX128" s="162">
        <f>SUM(G128:DW128)</f>
        <v>65696.399999999951</v>
      </c>
    </row>
    <row r="129" spans="1:128" x14ac:dyDescent="0.2">
      <c r="A129" s="159" t="str">
        <f ca="1">Language!A$662 &amp; C125 &amp; Language!A$1475</f>
        <v>цена за единицу (т), без НДС</v>
      </c>
      <c r="B129" s="299">
        <v>29</v>
      </c>
      <c r="C129" s="160" t="str">
        <f ca="1">CHOOSE(D129,CurName1,CurName2,CurName3)</f>
        <v>тыс. руб.</v>
      </c>
      <c r="D129" s="158">
        <f>D124</f>
        <v>1</v>
      </c>
      <c r="E129" s="154" t="s">
        <v>768</v>
      </c>
      <c r="F129" s="154" t="s">
        <v>1921</v>
      </c>
      <c r="G129" s="309">
        <f t="shared" ref="G129:AL129" ca="1" si="219">IF(G$2=1,$B129,F129)*IF($B151=1,G151,G150)</f>
        <v>29</v>
      </c>
      <c r="H129" s="309">
        <f t="shared" ca="1" si="219"/>
        <v>29.163970216234752</v>
      </c>
      <c r="I129" s="309">
        <f t="shared" ca="1" si="219"/>
        <v>29.328867543911301</v>
      </c>
      <c r="J129" s="309">
        <f t="shared" ca="1" si="219"/>
        <v>29.494697225052526</v>
      </c>
      <c r="K129" s="309">
        <f t="shared" ca="1" si="219"/>
        <v>29.661464531320473</v>
      </c>
      <c r="L129" s="309">
        <f t="shared" ca="1" si="219"/>
        <v>29.829174764183925</v>
      </c>
      <c r="M129" s="309">
        <f t="shared" ca="1" si="219"/>
        <v>29.997833255086942</v>
      </c>
      <c r="N129" s="309">
        <f t="shared" ca="1" si="219"/>
        <v>30.167445365618345</v>
      </c>
      <c r="O129" s="309">
        <f t="shared" ca="1" si="219"/>
        <v>30.338016487682157</v>
      </c>
      <c r="P129" s="309">
        <f t="shared" ca="1" si="219"/>
        <v>30.509552043669011</v>
      </c>
      <c r="Q129" s="309">
        <f t="shared" ca="1" si="219"/>
        <v>30.682057486628523</v>
      </c>
      <c r="R129" s="309">
        <f t="shared" ca="1" si="219"/>
        <v>30.855538300442646</v>
      </c>
      <c r="S129" s="309">
        <f t="shared" ca="1" si="219"/>
        <v>31.03</v>
      </c>
      <c r="T129" s="309">
        <f t="shared" ca="1" si="219"/>
        <v>31.205448131371188</v>
      </c>
      <c r="U129" s="309">
        <f t="shared" ca="1" si="219"/>
        <v>31.381888271985094</v>
      </c>
      <c r="V129" s="309">
        <f t="shared" ca="1" si="219"/>
        <v>31.559326030806208</v>
      </c>
      <c r="W129" s="309">
        <f t="shared" ca="1" si="219"/>
        <v>31.737767048512911</v>
      </c>
      <c r="X129" s="309">
        <f t="shared" ca="1" si="219"/>
        <v>31.917216997676803</v>
      </c>
      <c r="Y129" s="309">
        <f t="shared" ca="1" si="219"/>
        <v>32.097681582943032</v>
      </c>
      <c r="Z129" s="309">
        <f t="shared" ca="1" si="219"/>
        <v>32.27916654121163</v>
      </c>
      <c r="AA129" s="309">
        <f t="shared" ca="1" si="219"/>
        <v>32.461677641819911</v>
      </c>
      <c r="AB129" s="309">
        <f t="shared" ca="1" si="219"/>
        <v>32.645220686725843</v>
      </c>
      <c r="AC129" s="309">
        <f t="shared" ca="1" si="219"/>
        <v>32.829801510692519</v>
      </c>
      <c r="AD129" s="309">
        <f t="shared" ca="1" si="219"/>
        <v>33.015425981473633</v>
      </c>
      <c r="AE129" s="309">
        <f t="shared" ca="1" si="219"/>
        <v>33.202100000000002</v>
      </c>
      <c r="AF129" s="309">
        <f t="shared" ca="1" si="219"/>
        <v>33.389829500567167</v>
      </c>
      <c r="AG129" s="309">
        <f t="shared" ca="1" si="219"/>
        <v>33.578620451024051</v>
      </c>
      <c r="AH129" s="309">
        <f t="shared" ca="1" si="219"/>
        <v>33.768478852962637</v>
      </c>
      <c r="AI129" s="309">
        <f t="shared" ca="1" si="219"/>
        <v>33.959410741908812</v>
      </c>
      <c r="AJ129" s="309">
        <f t="shared" ca="1" si="219"/>
        <v>34.151422187514179</v>
      </c>
      <c r="AK129" s="309">
        <f t="shared" ca="1" si="219"/>
        <v>34.344519293749045</v>
      </c>
      <c r="AL129" s="309">
        <f t="shared" ca="1" si="219"/>
        <v>34.538708199096448</v>
      </c>
      <c r="AM129" s="309">
        <f t="shared" ref="AM129:BR129" ca="1" si="220">IF(AM$2=1,$B129,AL129)*IF($B151=1,AM151,AM150)</f>
        <v>34.733995076747306</v>
      </c>
      <c r="AN129" s="309">
        <f t="shared" ca="1" si="220"/>
        <v>34.930386134796656</v>
      </c>
      <c r="AO129" s="309">
        <f t="shared" ca="1" si="220"/>
        <v>35.127887616441001</v>
      </c>
      <c r="AP129" s="309">
        <f t="shared" ca="1" si="220"/>
        <v>35.32650580017679</v>
      </c>
      <c r="AQ129" s="309">
        <f t="shared" ca="1" si="220"/>
        <v>35.526247000000005</v>
      </c>
      <c r="AR129" s="309">
        <f t="shared" ca="1" si="220"/>
        <v>35.727117565606875</v>
      </c>
      <c r="AS129" s="309">
        <f t="shared" ca="1" si="220"/>
        <v>35.929123882595739</v>
      </c>
      <c r="AT129" s="309">
        <f t="shared" ca="1" si="220"/>
        <v>36.13227237267003</v>
      </c>
      <c r="AU129" s="309">
        <f t="shared" ca="1" si="220"/>
        <v>36.336569493842433</v>
      </c>
      <c r="AV129" s="309">
        <f t="shared" ca="1" si="220"/>
        <v>36.542021740640173</v>
      </c>
      <c r="AW129" s="309">
        <f t="shared" ca="1" si="220"/>
        <v>36.748635644311477</v>
      </c>
      <c r="AX129" s="309">
        <f t="shared" ca="1" si="220"/>
        <v>36.956417773033195</v>
      </c>
      <c r="AY129" s="309">
        <f t="shared" ca="1" si="220"/>
        <v>37.165374732119609</v>
      </c>
      <c r="AZ129" s="309">
        <f t="shared" ca="1" si="220"/>
        <v>37.375513164232409</v>
      </c>
      <c r="BA129" s="309">
        <f t="shared" ca="1" si="220"/>
        <v>37.58683974959186</v>
      </c>
      <c r="BB129" s="309">
        <f t="shared" ca="1" si="220"/>
        <v>37.799361206189154</v>
      </c>
      <c r="BC129" s="309">
        <f t="shared" ca="1" si="220"/>
        <v>38.013084289999995</v>
      </c>
      <c r="BD129" s="309">
        <f t="shared" ca="1" si="220"/>
        <v>38.228015795199347</v>
      </c>
      <c r="BE129" s="309">
        <f t="shared" ca="1" si="220"/>
        <v>38.444162554377428</v>
      </c>
      <c r="BF129" s="309">
        <f t="shared" ca="1" si="220"/>
        <v>38.661531438756917</v>
      </c>
      <c r="BG129" s="309">
        <f t="shared" ca="1" si="220"/>
        <v>38.880129358411388</v>
      </c>
      <c r="BH129" s="309">
        <f t="shared" ca="1" si="220"/>
        <v>39.09996326248497</v>
      </c>
      <c r="BI129" s="309">
        <f t="shared" ca="1" si="220"/>
        <v>39.321040139413263</v>
      </c>
      <c r="BJ129" s="309">
        <f t="shared" ca="1" si="220"/>
        <v>39.543367017145506</v>
      </c>
      <c r="BK129" s="309">
        <f t="shared" ca="1" si="220"/>
        <v>39.766950963367975</v>
      </c>
      <c r="BL129" s="309">
        <f t="shared" ca="1" si="220"/>
        <v>39.991799085728672</v>
      </c>
      <c r="BM129" s="309">
        <f t="shared" ca="1" si="220"/>
        <v>40.217918532063287</v>
      </c>
      <c r="BN129" s="309">
        <f t="shared" ca="1" si="220"/>
        <v>40.445316490622396</v>
      </c>
      <c r="BO129" s="309">
        <f t="shared" ca="1" si="220"/>
        <v>40.674000190299992</v>
      </c>
      <c r="BP129" s="309">
        <f t="shared" ca="1" si="220"/>
        <v>40.903976900863299</v>
      </c>
      <c r="BQ129" s="309">
        <f t="shared" ca="1" si="220"/>
        <v>41.135253933183847</v>
      </c>
      <c r="BR129" s="309">
        <f t="shared" ca="1" si="220"/>
        <v>41.367838639469902</v>
      </c>
      <c r="BS129" s="309">
        <f t="shared" ref="BS129:CX129" ca="1" si="221">IF(BS$2=1,$B129,BR129)*IF($B151=1,BS151,BS150)</f>
        <v>41.601738413500186</v>
      </c>
      <c r="BT129" s="309">
        <f t="shared" ca="1" si="221"/>
        <v>41.836960690858916</v>
      </c>
      <c r="BU129" s="309">
        <f t="shared" ca="1" si="221"/>
        <v>42.073512949172191</v>
      </c>
      <c r="BV129" s="309">
        <f t="shared" ca="1" si="221"/>
        <v>42.311402708345689</v>
      </c>
      <c r="BW129" s="309">
        <f t="shared" ca="1" si="221"/>
        <v>42.550637530803726</v>
      </c>
      <c r="BX129" s="309">
        <f t="shared" ca="1" si="221"/>
        <v>42.791225021729673</v>
      </c>
      <c r="BY129" s="309">
        <f t="shared" ca="1" si="221"/>
        <v>43.033172829307709</v>
      </c>
      <c r="BZ129" s="309">
        <f t="shared" ca="1" si="221"/>
        <v>43.276488644965951</v>
      </c>
      <c r="CA129" s="309">
        <f t="shared" ca="1" si="221"/>
        <v>43.521180203620979</v>
      </c>
      <c r="CB129" s="309">
        <f t="shared" ca="1" si="221"/>
        <v>43.767255283923717</v>
      </c>
      <c r="CC129" s="309">
        <f t="shared" ca="1" si="221"/>
        <v>44.014721708506706</v>
      </c>
      <c r="CD129" s="309">
        <f t="shared" ca="1" si="221"/>
        <v>44.263587344232782</v>
      </c>
      <c r="CE129" s="309">
        <f t="shared" ca="1" si="221"/>
        <v>44.513860102445186</v>
      </c>
      <c r="CF129" s="309">
        <f t="shared" ca="1" si="221"/>
        <v>44.765547939219033</v>
      </c>
      <c r="CG129" s="309">
        <f t="shared" ca="1" si="221"/>
        <v>45.018658855614241</v>
      </c>
      <c r="CH129" s="309">
        <f t="shared" ca="1" si="221"/>
        <v>45.273200897929883</v>
      </c>
      <c r="CI129" s="309">
        <f t="shared" ca="1" si="221"/>
        <v>45.529182157959987</v>
      </c>
      <c r="CJ129" s="309">
        <f t="shared" ca="1" si="221"/>
        <v>45.78661077325075</v>
      </c>
      <c r="CK129" s="309">
        <f t="shared" ca="1" si="221"/>
        <v>46.045494927359243</v>
      </c>
      <c r="CL129" s="309">
        <f t="shared" ca="1" si="221"/>
        <v>46.305842850113564</v>
      </c>
      <c r="CM129" s="309">
        <f t="shared" ca="1" si="221"/>
        <v>46.567662817874449</v>
      </c>
      <c r="CN129" s="309">
        <f t="shared" ca="1" si="221"/>
        <v>46.830963153798379</v>
      </c>
      <c r="CO129" s="309">
        <f t="shared" ca="1" si="221"/>
        <v>47.095752228102171</v>
      </c>
      <c r="CP129" s="309">
        <f t="shared" ca="1" si="221"/>
        <v>47.362038458329074</v>
      </c>
      <c r="CQ129" s="309">
        <f t="shared" ca="1" si="221"/>
        <v>47.629830309616345</v>
      </c>
      <c r="CR129" s="309">
        <f t="shared" ca="1" si="221"/>
        <v>47.899136294964357</v>
      </c>
      <c r="CS129" s="309">
        <f t="shared" ca="1" si="221"/>
        <v>48.169964975507227</v>
      </c>
      <c r="CT129" s="309">
        <f t="shared" ca="1" si="221"/>
        <v>48.442324960784966</v>
      </c>
      <c r="CU129" s="309">
        <f t="shared" ca="1" si="221"/>
        <v>48.716224909017178</v>
      </c>
      <c r="CV129" s="309">
        <f t="shared" ca="1" si="221"/>
        <v>48.991673527378296</v>
      </c>
      <c r="CW129" s="309">
        <f t="shared" ca="1" si="221"/>
        <v>49.268679572274387</v>
      </c>
      <c r="CX129" s="309">
        <f t="shared" ca="1" si="221"/>
        <v>49.54725184962151</v>
      </c>
      <c r="CY129" s="309">
        <f t="shared" ref="CY129:DV129" ca="1" si="222">IF(CY$2=1,$B129,CX129)*IF($B151=1,CY151,CY150)</f>
        <v>49.827399215125652</v>
      </c>
      <c r="CZ129" s="309">
        <f t="shared" ca="1" si="222"/>
        <v>50.109130574564254</v>
      </c>
      <c r="DA129" s="309">
        <f t="shared" ca="1" si="222"/>
        <v>50.392454884069316</v>
      </c>
      <c r="DB129" s="309">
        <f t="shared" ca="1" si="222"/>
        <v>50.677381150412103</v>
      </c>
      <c r="DC129" s="309">
        <f t="shared" ca="1" si="222"/>
        <v>50.963918431289486</v>
      </c>
      <c r="DD129" s="309">
        <f t="shared" ca="1" si="222"/>
        <v>51.252075835611862</v>
      </c>
      <c r="DE129" s="309">
        <f t="shared" ca="1" si="222"/>
        <v>51.54186252379273</v>
      </c>
      <c r="DF129" s="309">
        <f t="shared" ca="1" si="222"/>
        <v>51.833287708039911</v>
      </c>
      <c r="DG129" s="309">
        <f t="shared" ca="1" si="222"/>
        <v>52.126360652648373</v>
      </c>
      <c r="DH129" s="309">
        <f t="shared" ca="1" si="222"/>
        <v>52.421090674294767</v>
      </c>
      <c r="DI129" s="309">
        <f t="shared" ca="1" si="222"/>
        <v>52.717487142333582</v>
      </c>
      <c r="DJ129" s="309">
        <f t="shared" ca="1" si="222"/>
        <v>53.015559479095003</v>
      </c>
      <c r="DK129" s="309">
        <f t="shared" ca="1" si="222"/>
        <v>53.315317160184435</v>
      </c>
      <c r="DL129" s="309">
        <f t="shared" ca="1" si="222"/>
        <v>53.616769714783743</v>
      </c>
      <c r="DM129" s="309">
        <f t="shared" ca="1" si="222"/>
        <v>53.919926725954156</v>
      </c>
      <c r="DN129" s="309">
        <f t="shared" ca="1" si="222"/>
        <v>54.224797830940936</v>
      </c>
      <c r="DO129" s="309">
        <f t="shared" ca="1" si="222"/>
        <v>54.531392721479733</v>
      </c>
      <c r="DP129" s="309">
        <f t="shared" ca="1" si="222"/>
        <v>54.839721144104672</v>
      </c>
      <c r="DQ129" s="309">
        <f t="shared" ca="1" si="222"/>
        <v>55.149792900458202</v>
      </c>
      <c r="DR129" s="309">
        <f t="shared" ca="1" si="222"/>
        <v>55.461617847602682</v>
      </c>
      <c r="DS129" s="309">
        <f t="shared" ca="1" si="222"/>
        <v>55.775205898333738</v>
      </c>
      <c r="DT129" s="309">
        <f t="shared" ca="1" si="222"/>
        <v>56.090567021495382</v>
      </c>
      <c r="DU129" s="309">
        <f t="shared" ca="1" si="222"/>
        <v>56.407711242296919</v>
      </c>
      <c r="DV129" s="309">
        <f t="shared" ca="1" si="222"/>
        <v>56.726648642631638</v>
      </c>
      <c r="DW129" s="161"/>
      <c r="DX129" s="162"/>
    </row>
    <row r="130" spans="1:128" collapsed="1" x14ac:dyDescent="0.2">
      <c r="A130" s="159" t="str">
        <f ca="1">Language!A$663</f>
        <v>затраты на проданный товар, без НДС</v>
      </c>
      <c r="B130" s="184"/>
      <c r="C130" s="160" t="str">
        <f ca="1">CHOOSE(D130,CurName1,CurName2,CurName3)</f>
        <v>тыс. руб.</v>
      </c>
      <c r="D130" s="158">
        <f>D124</f>
        <v>1</v>
      </c>
      <c r="E130" s="6" t="s">
        <v>698</v>
      </c>
      <c r="F130" s="6" t="s">
        <v>3364</v>
      </c>
      <c r="G130" s="161">
        <f t="shared" ref="G130:AL130" ca="1" si="223">SUM(G131:G133)</f>
        <v>15660</v>
      </c>
      <c r="H130" s="161">
        <f t="shared" ca="1" si="223"/>
        <v>47245.631750300301</v>
      </c>
      <c r="I130" s="161">
        <f t="shared" ca="1" si="223"/>
        <v>71269.148131704453</v>
      </c>
      <c r="J130" s="161">
        <f t="shared" ca="1" si="223"/>
        <v>87599.250758406008</v>
      </c>
      <c r="K130" s="161">
        <f t="shared" ca="1" si="223"/>
        <v>104111.74050493486</v>
      </c>
      <c r="L130" s="161">
        <f t="shared" ca="1" si="223"/>
        <v>120808.1577949449</v>
      </c>
      <c r="M130" s="161">
        <f t="shared" ca="1" si="223"/>
        <v>137690.05464084906</v>
      </c>
      <c r="N130" s="161">
        <f t="shared" ca="1" si="223"/>
        <v>151500.91062613536</v>
      </c>
      <c r="O130" s="161">
        <f t="shared" ca="1" si="223"/>
        <v>180207.81793683203</v>
      </c>
      <c r="P130" s="161">
        <f t="shared" ca="1" si="223"/>
        <v>181226.73913939396</v>
      </c>
      <c r="Q130" s="161">
        <f t="shared" ca="1" si="223"/>
        <v>182251.42147057346</v>
      </c>
      <c r="R130" s="161">
        <f t="shared" ca="1" si="223"/>
        <v>183281.89750462933</v>
      </c>
      <c r="S130" s="161">
        <f t="shared" ca="1" si="223"/>
        <v>184318.2</v>
      </c>
      <c r="T130" s="161">
        <f t="shared" ca="1" si="223"/>
        <v>185360.3619003449</v>
      </c>
      <c r="U130" s="161">
        <f t="shared" ca="1" si="223"/>
        <v>186408.41633559149</v>
      </c>
      <c r="V130" s="161">
        <f t="shared" ca="1" si="223"/>
        <v>158490.93532670877</v>
      </c>
      <c r="W130" s="161">
        <f t="shared" ca="1" si="223"/>
        <v>159387.06611763188</v>
      </c>
      <c r="X130" s="161">
        <f t="shared" ca="1" si="223"/>
        <v>160288.26376233291</v>
      </c>
      <c r="Y130" s="161">
        <f t="shared" ca="1" si="223"/>
        <v>161194.55690953991</v>
      </c>
      <c r="Z130" s="161">
        <f t="shared" ca="1" si="223"/>
        <v>191738.24925479712</v>
      </c>
      <c r="AA130" s="161">
        <f t="shared" ca="1" si="223"/>
        <v>192822.3651924103</v>
      </c>
      <c r="AB130" s="161">
        <f t="shared" ca="1" si="223"/>
        <v>193912.61087915153</v>
      </c>
      <c r="AC130" s="161">
        <f t="shared" ca="1" si="223"/>
        <v>195009.02097351357</v>
      </c>
      <c r="AD130" s="161">
        <f t="shared" ca="1" si="223"/>
        <v>196111.63032995339</v>
      </c>
      <c r="AE130" s="161">
        <f t="shared" ca="1" si="223"/>
        <v>197220.47400000005</v>
      </c>
      <c r="AF130" s="161">
        <f t="shared" ca="1" si="223"/>
        <v>198335.58723336901</v>
      </c>
      <c r="AG130" s="161">
        <f t="shared" ca="1" si="223"/>
        <v>199457.0054790829</v>
      </c>
      <c r="AH130" s="161">
        <f t="shared" ca="1" si="223"/>
        <v>169585.30079957837</v>
      </c>
      <c r="AI130" s="161">
        <f t="shared" ca="1" si="223"/>
        <v>170544.16074586607</v>
      </c>
      <c r="AJ130" s="161">
        <f t="shared" ca="1" si="223"/>
        <v>171508.44222569623</v>
      </c>
      <c r="AK130" s="161">
        <f t="shared" ca="1" si="223"/>
        <v>172478.17589320772</v>
      </c>
      <c r="AL130" s="161">
        <f t="shared" ca="1" si="223"/>
        <v>205159.92670263292</v>
      </c>
      <c r="AM130" s="161">
        <f t="shared" ref="AM130:BR130" ca="1" si="224">SUM(AM131:AM133)</f>
        <v>206319.93075587903</v>
      </c>
      <c r="AN130" s="161">
        <f t="shared" ca="1" si="224"/>
        <v>207486.49364069215</v>
      </c>
      <c r="AO130" s="161">
        <f t="shared" ca="1" si="224"/>
        <v>208659.65244165956</v>
      </c>
      <c r="AP130" s="161">
        <f t="shared" ca="1" si="224"/>
        <v>209839.44445305015</v>
      </c>
      <c r="AQ130" s="161">
        <f t="shared" ca="1" si="224"/>
        <v>211025.90718000007</v>
      </c>
      <c r="AR130" s="161">
        <f t="shared" ca="1" si="224"/>
        <v>212219.07833970487</v>
      </c>
      <c r="AS130" s="161">
        <f t="shared" ca="1" si="224"/>
        <v>213418.9958626187</v>
      </c>
      <c r="AT130" s="161">
        <f t="shared" ca="1" si="224"/>
        <v>181456.2718555489</v>
      </c>
      <c r="AU130" s="161">
        <f t="shared" ca="1" si="224"/>
        <v>182482.25199807671</v>
      </c>
      <c r="AV130" s="161">
        <f t="shared" ca="1" si="224"/>
        <v>183514.03318149497</v>
      </c>
      <c r="AW130" s="161">
        <f t="shared" ca="1" si="224"/>
        <v>184551.64820573226</v>
      </c>
      <c r="AX130" s="161">
        <f t="shared" ca="1" si="224"/>
        <v>219521.1215718172</v>
      </c>
      <c r="AY130" s="161">
        <f t="shared" ca="1" si="224"/>
        <v>220762.32590879052</v>
      </c>
      <c r="AZ130" s="161">
        <f t="shared" ca="1" si="224"/>
        <v>222010.54819554053</v>
      </c>
      <c r="BA130" s="161">
        <f t="shared" ca="1" si="224"/>
        <v>223265.82811257569</v>
      </c>
      <c r="BB130" s="161">
        <f t="shared" ca="1" si="224"/>
        <v>224528.20556476357</v>
      </c>
      <c r="BC130" s="161">
        <f t="shared" ca="1" si="224"/>
        <v>225797.72068259999</v>
      </c>
      <c r="BD130" s="161">
        <f t="shared" ca="1" si="224"/>
        <v>227074.41382348415</v>
      </c>
      <c r="BE130" s="161">
        <f t="shared" ca="1" si="224"/>
        <v>228358.32557300193</v>
      </c>
      <c r="BF130" s="161">
        <f t="shared" ca="1" si="224"/>
        <v>194158.21088543723</v>
      </c>
      <c r="BG130" s="161">
        <f t="shared" ca="1" si="224"/>
        <v>195256.00963794201</v>
      </c>
      <c r="BH130" s="161">
        <f t="shared" ca="1" si="224"/>
        <v>196360.01550419955</v>
      </c>
      <c r="BI130" s="161">
        <f t="shared" ca="1" si="224"/>
        <v>197470.26358013341</v>
      </c>
      <c r="BJ130" s="161">
        <f t="shared" ca="1" si="224"/>
        <v>234887.60008184434</v>
      </c>
      <c r="BK130" s="161">
        <f t="shared" ca="1" si="224"/>
        <v>236215.68872240579</v>
      </c>
      <c r="BL130" s="161">
        <f t="shared" ca="1" si="224"/>
        <v>237551.28656922834</v>
      </c>
      <c r="BM130" s="161">
        <f t="shared" ca="1" si="224"/>
        <v>238894.43608045595</v>
      </c>
      <c r="BN130" s="161">
        <f t="shared" ca="1" si="224"/>
        <v>240245.17995429703</v>
      </c>
      <c r="BO130" s="161">
        <f t="shared" ca="1" si="224"/>
        <v>241603.561130382</v>
      </c>
      <c r="BP130" s="161">
        <f t="shared" ca="1" si="224"/>
        <v>242969.62279112803</v>
      </c>
      <c r="BQ130" s="161">
        <f t="shared" ca="1" si="224"/>
        <v>244343.4083631121</v>
      </c>
      <c r="BR130" s="161">
        <f t="shared" ca="1" si="224"/>
        <v>207749.28564741788</v>
      </c>
      <c r="BS130" s="161">
        <f t="shared" ref="BS130:CX130" ca="1" si="225">SUM(BS131:BS133)</f>
        <v>208923.93031259795</v>
      </c>
      <c r="BT130" s="161">
        <f t="shared" ca="1" si="225"/>
        <v>210105.2165894935</v>
      </c>
      <c r="BU130" s="161">
        <f t="shared" ca="1" si="225"/>
        <v>211293.18203074276</v>
      </c>
      <c r="BV130" s="161">
        <f t="shared" ca="1" si="225"/>
        <v>251329.73208757341</v>
      </c>
      <c r="BW130" s="161">
        <f t="shared" ca="1" si="225"/>
        <v>252750.78693297412</v>
      </c>
      <c r="BX130" s="161">
        <f t="shared" ca="1" si="225"/>
        <v>254179.87662907428</v>
      </c>
      <c r="BY130" s="161">
        <f t="shared" ca="1" si="225"/>
        <v>255617.04660608782</v>
      </c>
      <c r="BZ130" s="161">
        <f t="shared" ca="1" si="225"/>
        <v>257062.34255109777</v>
      </c>
      <c r="CA130" s="161">
        <f t="shared" ca="1" si="225"/>
        <v>258515.81040950867</v>
      </c>
      <c r="CB130" s="161">
        <f t="shared" ca="1" si="225"/>
        <v>259977.49638650691</v>
      </c>
      <c r="CC130" s="161">
        <f t="shared" ca="1" si="225"/>
        <v>261447.44694852986</v>
      </c>
      <c r="CD130" s="161">
        <f t="shared" ca="1" si="225"/>
        <v>222291.73564273701</v>
      </c>
      <c r="CE130" s="161">
        <f t="shared" ca="1" si="225"/>
        <v>223548.60543447974</v>
      </c>
      <c r="CF130" s="161">
        <f t="shared" ca="1" si="225"/>
        <v>224812.58175075802</v>
      </c>
      <c r="CG130" s="161">
        <f t="shared" ca="1" si="225"/>
        <v>226083.70477289477</v>
      </c>
      <c r="CH130" s="161">
        <f t="shared" ca="1" si="225"/>
        <v>268922.81333370355</v>
      </c>
      <c r="CI130" s="161">
        <f t="shared" ca="1" si="225"/>
        <v>270443.34201828239</v>
      </c>
      <c r="CJ130" s="161">
        <f t="shared" ca="1" si="225"/>
        <v>271972.46799310949</v>
      </c>
      <c r="CK130" s="161">
        <f t="shared" ca="1" si="225"/>
        <v>273510.23986851395</v>
      </c>
      <c r="CL130" s="161">
        <f t="shared" ca="1" si="225"/>
        <v>275056.70652967459</v>
      </c>
      <c r="CM130" s="161">
        <f t="shared" ca="1" si="225"/>
        <v>276611.91713817429</v>
      </c>
      <c r="CN130" s="161">
        <f t="shared" ca="1" si="225"/>
        <v>278175.9211335624</v>
      </c>
      <c r="CO130" s="161">
        <f t="shared" ca="1" si="225"/>
        <v>279748.76823492692</v>
      </c>
      <c r="CP130" s="161">
        <f t="shared" ca="1" si="225"/>
        <v>237852.15713772865</v>
      </c>
      <c r="CQ130" s="161">
        <f t="shared" ca="1" si="225"/>
        <v>239197.00781489327</v>
      </c>
      <c r="CR130" s="161">
        <f t="shared" ca="1" si="225"/>
        <v>240549.46247331105</v>
      </c>
      <c r="CS130" s="161">
        <f t="shared" ca="1" si="225"/>
        <v>241909.56410699731</v>
      </c>
      <c r="CT130" s="161">
        <f t="shared" ca="1" si="225"/>
        <v>287747.41026706272</v>
      </c>
      <c r="CU130" s="161">
        <f t="shared" ca="1" si="225"/>
        <v>289374.37595956208</v>
      </c>
      <c r="CV130" s="161">
        <f t="shared" ca="1" si="225"/>
        <v>291010.54075262713</v>
      </c>
      <c r="CW130" s="161">
        <f t="shared" ca="1" si="225"/>
        <v>292655.95665930992</v>
      </c>
      <c r="CX130" s="161">
        <f t="shared" ca="1" si="225"/>
        <v>294310.6759867518</v>
      </c>
      <c r="CY130" s="161">
        <f t="shared" ref="CY130:DV130" ca="1" si="226">SUM(CY131:CY133)</f>
        <v>295974.75133784639</v>
      </c>
      <c r="CZ130" s="161">
        <f t="shared" ca="1" si="226"/>
        <v>297648.2356129117</v>
      </c>
      <c r="DA130" s="161">
        <f t="shared" ca="1" si="226"/>
        <v>299331.18201137177</v>
      </c>
      <c r="DB130" s="161">
        <f t="shared" ca="1" si="226"/>
        <v>254501.8081373696</v>
      </c>
      <c r="DC130" s="161">
        <f t="shared" ca="1" si="226"/>
        <v>255940.79836193583</v>
      </c>
      <c r="DD130" s="161">
        <f t="shared" ca="1" si="226"/>
        <v>257387.92484644282</v>
      </c>
      <c r="DE130" s="161">
        <f t="shared" ca="1" si="226"/>
        <v>258843.23359448707</v>
      </c>
      <c r="DF130" s="161">
        <f t="shared" ca="1" si="226"/>
        <v>307889.7289857571</v>
      </c>
      <c r="DG130" s="161">
        <f t="shared" ca="1" si="226"/>
        <v>309630.58227673138</v>
      </c>
      <c r="DH130" s="161">
        <f t="shared" ca="1" si="226"/>
        <v>311381.27860531094</v>
      </c>
      <c r="DI130" s="161">
        <f t="shared" ca="1" si="226"/>
        <v>313141.87362546154</v>
      </c>
      <c r="DJ130" s="161">
        <f t="shared" ca="1" si="226"/>
        <v>314912.42330582434</v>
      </c>
      <c r="DK130" s="161">
        <f t="shared" ca="1" si="226"/>
        <v>316692.98393149563</v>
      </c>
      <c r="DL130" s="161">
        <f t="shared" ca="1" si="226"/>
        <v>318483.6121058155</v>
      </c>
      <c r="DM130" s="161">
        <f t="shared" ca="1" si="226"/>
        <v>320284.36475216772</v>
      </c>
      <c r="DN130" s="161">
        <f t="shared" ca="1" si="226"/>
        <v>272316.93470698537</v>
      </c>
      <c r="DO130" s="161">
        <f t="shared" ca="1" si="226"/>
        <v>273856.65424727125</v>
      </c>
      <c r="DP130" s="161">
        <f t="shared" ca="1" si="226"/>
        <v>275405.07958569372</v>
      </c>
      <c r="DQ130" s="161">
        <f t="shared" ca="1" si="226"/>
        <v>276962.25994610111</v>
      </c>
      <c r="DR130" s="161">
        <f t="shared" ca="1" si="226"/>
        <v>329442.01001475996</v>
      </c>
      <c r="DS130" s="161">
        <f t="shared" ca="1" si="226"/>
        <v>331304.72303610243</v>
      </c>
      <c r="DT130" s="161">
        <f t="shared" ca="1" si="226"/>
        <v>333177.96810768259</v>
      </c>
      <c r="DU130" s="161">
        <f t="shared" ca="1" si="226"/>
        <v>335061.80477924371</v>
      </c>
      <c r="DV130" s="161">
        <f t="shared" ca="1" si="226"/>
        <v>336956.29293723201</v>
      </c>
      <c r="DW130" s="161"/>
      <c r="DX130" s="162">
        <f ca="1">SUM(G130:DW130)</f>
        <v>27395697.617960375</v>
      </c>
    </row>
    <row r="131" spans="1:128" hidden="1" outlineLevel="1" x14ac:dyDescent="0.2">
      <c r="A131" s="335" t="str">
        <f>A$7</f>
        <v>Дизель</v>
      </c>
      <c r="B131" s="184"/>
      <c r="C131" s="160" t="str">
        <f t="shared" ref="C131:D133" ca="1" si="227">C$130</f>
        <v>тыс. руб.</v>
      </c>
      <c r="D131" s="158">
        <f t="shared" si="227"/>
        <v>1</v>
      </c>
      <c r="E131" s="6"/>
      <c r="F131" s="6" t="s">
        <v>693</v>
      </c>
      <c r="G131" s="161">
        <f t="shared" ref="G131:AL131" ca="1" si="228">G126*G129*(1+G149)</f>
        <v>9396</v>
      </c>
      <c r="H131" s="161">
        <f t="shared" ca="1" si="228"/>
        <v>28347.379050180178</v>
      </c>
      <c r="I131" s="161">
        <f t="shared" ca="1" si="228"/>
        <v>42761.488879022676</v>
      </c>
      <c r="J131" s="161">
        <f t="shared" ca="1" si="228"/>
        <v>52559.550455043609</v>
      </c>
      <c r="K131" s="161">
        <f t="shared" ca="1" si="228"/>
        <v>62467.044302960916</v>
      </c>
      <c r="L131" s="161">
        <f t="shared" ca="1" si="228"/>
        <v>72484.894676966942</v>
      </c>
      <c r="M131" s="161">
        <f t="shared" ca="1" si="228"/>
        <v>82614.032784509443</v>
      </c>
      <c r="N131" s="161">
        <f t="shared" ca="1" si="228"/>
        <v>90900.54637568121</v>
      </c>
      <c r="O131" s="161">
        <f t="shared" ca="1" si="228"/>
        <v>108124.69076209923</v>
      </c>
      <c r="P131" s="161">
        <f t="shared" ca="1" si="228"/>
        <v>108736.04348363637</v>
      </c>
      <c r="Q131" s="161">
        <f t="shared" ca="1" si="228"/>
        <v>109350.85288234407</v>
      </c>
      <c r="R131" s="161">
        <f t="shared" ca="1" si="228"/>
        <v>109969.1385027776</v>
      </c>
      <c r="S131" s="161">
        <f t="shared" ca="1" si="228"/>
        <v>110590.92000000001</v>
      </c>
      <c r="T131" s="161">
        <f t="shared" ca="1" si="228"/>
        <v>111216.21714020694</v>
      </c>
      <c r="U131" s="161">
        <f t="shared" ca="1" si="228"/>
        <v>111845.04980135489</v>
      </c>
      <c r="V131" s="161">
        <f t="shared" ca="1" si="228"/>
        <v>95094.561196025272</v>
      </c>
      <c r="W131" s="161">
        <f t="shared" ca="1" si="228"/>
        <v>95632.239670579118</v>
      </c>
      <c r="X131" s="161">
        <f t="shared" ca="1" si="228"/>
        <v>96172.958257399747</v>
      </c>
      <c r="Y131" s="161">
        <f t="shared" ca="1" si="228"/>
        <v>96716.734145723953</v>
      </c>
      <c r="Z131" s="161">
        <f t="shared" ca="1" si="228"/>
        <v>115042.94955287827</v>
      </c>
      <c r="AA131" s="161">
        <f t="shared" ca="1" si="228"/>
        <v>115693.41911544617</v>
      </c>
      <c r="AB131" s="161">
        <f t="shared" ca="1" si="228"/>
        <v>116347.56652749091</v>
      </c>
      <c r="AC131" s="161">
        <f t="shared" ca="1" si="228"/>
        <v>117005.41258410815</v>
      </c>
      <c r="AD131" s="161">
        <f t="shared" ca="1" si="228"/>
        <v>117666.97819797204</v>
      </c>
      <c r="AE131" s="161">
        <f t="shared" ca="1" si="228"/>
        <v>118332.28440000002</v>
      </c>
      <c r="AF131" s="161">
        <f t="shared" ca="1" si="228"/>
        <v>119001.3523400214</v>
      </c>
      <c r="AG131" s="161">
        <f t="shared" ca="1" si="228"/>
        <v>119674.20328744974</v>
      </c>
      <c r="AH131" s="161">
        <f t="shared" ca="1" si="228"/>
        <v>101751.18047974702</v>
      </c>
      <c r="AI131" s="161">
        <f t="shared" ca="1" si="228"/>
        <v>102326.49644751965</v>
      </c>
      <c r="AJ131" s="161">
        <f t="shared" ca="1" si="228"/>
        <v>102905.06533541773</v>
      </c>
      <c r="AK131" s="161">
        <f t="shared" ca="1" si="228"/>
        <v>103486.90553592463</v>
      </c>
      <c r="AL131" s="161">
        <f t="shared" ca="1" si="228"/>
        <v>123095.95602157975</v>
      </c>
      <c r="AM131" s="161">
        <f t="shared" ref="AM131:BR131" ca="1" si="229">AM126*AM129*(1+AM149)</f>
        <v>123791.95845352742</v>
      </c>
      <c r="AN131" s="161">
        <f t="shared" ca="1" si="229"/>
        <v>124491.89618441529</v>
      </c>
      <c r="AO131" s="161">
        <f t="shared" ca="1" si="229"/>
        <v>125195.79146499574</v>
      </c>
      <c r="AP131" s="161">
        <f t="shared" ca="1" si="229"/>
        <v>125903.6666718301</v>
      </c>
      <c r="AQ131" s="161">
        <f t="shared" ca="1" si="229"/>
        <v>126615.54430800004</v>
      </c>
      <c r="AR131" s="161">
        <f t="shared" ca="1" si="229"/>
        <v>127331.44700382292</v>
      </c>
      <c r="AS131" s="161">
        <f t="shared" ca="1" si="229"/>
        <v>128051.39751757123</v>
      </c>
      <c r="AT131" s="161">
        <f t="shared" ca="1" si="229"/>
        <v>108873.76311332935</v>
      </c>
      <c r="AU131" s="161">
        <f t="shared" ca="1" si="229"/>
        <v>109489.35119884602</v>
      </c>
      <c r="AV131" s="161">
        <f t="shared" ca="1" si="229"/>
        <v>110108.41990889698</v>
      </c>
      <c r="AW131" s="161">
        <f t="shared" ca="1" si="229"/>
        <v>110730.98892343935</v>
      </c>
      <c r="AX131" s="161">
        <f t="shared" ca="1" si="229"/>
        <v>131712.67294309032</v>
      </c>
      <c r="AY131" s="161">
        <f t="shared" ca="1" si="229"/>
        <v>132457.39554527431</v>
      </c>
      <c r="AZ131" s="161">
        <f t="shared" ca="1" si="229"/>
        <v>133206.32891732431</v>
      </c>
      <c r="BA131" s="161">
        <f t="shared" ca="1" si="229"/>
        <v>133959.49686754541</v>
      </c>
      <c r="BB131" s="161">
        <f t="shared" ca="1" si="229"/>
        <v>134716.92333885815</v>
      </c>
      <c r="BC131" s="161">
        <f t="shared" ca="1" si="229"/>
        <v>135478.63240956</v>
      </c>
      <c r="BD131" s="161">
        <f t="shared" ca="1" si="229"/>
        <v>136244.6482940905</v>
      </c>
      <c r="BE131" s="161">
        <f t="shared" ca="1" si="229"/>
        <v>137014.99534380116</v>
      </c>
      <c r="BF131" s="161">
        <f t="shared" ca="1" si="229"/>
        <v>116494.92653126235</v>
      </c>
      <c r="BG131" s="161">
        <f t="shared" ca="1" si="229"/>
        <v>117153.60578276521</v>
      </c>
      <c r="BH131" s="161">
        <f t="shared" ca="1" si="229"/>
        <v>117816.00930251973</v>
      </c>
      <c r="BI131" s="161">
        <f t="shared" ca="1" si="229"/>
        <v>118482.15814808005</v>
      </c>
      <c r="BJ131" s="161">
        <f t="shared" ca="1" si="229"/>
        <v>140932.5600491066</v>
      </c>
      <c r="BK131" s="161">
        <f t="shared" ca="1" si="229"/>
        <v>141729.41323344348</v>
      </c>
      <c r="BL131" s="161">
        <f t="shared" ca="1" si="229"/>
        <v>142530.77194153701</v>
      </c>
      <c r="BM131" s="161">
        <f t="shared" ca="1" si="229"/>
        <v>143336.66164827358</v>
      </c>
      <c r="BN131" s="161">
        <f t="shared" ca="1" si="229"/>
        <v>144147.10797257823</v>
      </c>
      <c r="BO131" s="161">
        <f t="shared" ca="1" si="229"/>
        <v>144962.1366782292</v>
      </c>
      <c r="BP131" s="161">
        <f t="shared" ca="1" si="229"/>
        <v>145781.77367467681</v>
      </c>
      <c r="BQ131" s="161">
        <f t="shared" ca="1" si="229"/>
        <v>146606.04501786726</v>
      </c>
      <c r="BR131" s="161">
        <f t="shared" ca="1" si="229"/>
        <v>124649.57138845071</v>
      </c>
      <c r="BS131" s="161">
        <f t="shared" ref="BS131:CX131" ca="1" si="230">BS126*BS129*(1+BS149)</f>
        <v>125354.35818755877</v>
      </c>
      <c r="BT131" s="161">
        <f t="shared" ca="1" si="230"/>
        <v>126063.1299536961</v>
      </c>
      <c r="BU131" s="161">
        <f t="shared" ca="1" si="230"/>
        <v>126775.90921844565</v>
      </c>
      <c r="BV131" s="161">
        <f t="shared" ca="1" si="230"/>
        <v>150797.83925254404</v>
      </c>
      <c r="BW131" s="161">
        <f t="shared" ca="1" si="230"/>
        <v>151650.47215978449</v>
      </c>
      <c r="BX131" s="161">
        <f t="shared" ca="1" si="230"/>
        <v>152507.92597744457</v>
      </c>
      <c r="BY131" s="161">
        <f t="shared" ca="1" si="230"/>
        <v>153370.22796365269</v>
      </c>
      <c r="BZ131" s="161">
        <f t="shared" ca="1" si="230"/>
        <v>154237.40553065867</v>
      </c>
      <c r="CA131" s="161">
        <f t="shared" ca="1" si="230"/>
        <v>155109.48624570519</v>
      </c>
      <c r="CB131" s="161">
        <f t="shared" ca="1" si="230"/>
        <v>155986.49783190415</v>
      </c>
      <c r="CC131" s="161">
        <f t="shared" ca="1" si="230"/>
        <v>156868.46816911793</v>
      </c>
      <c r="CD131" s="161">
        <f t="shared" ca="1" si="230"/>
        <v>133375.04138564222</v>
      </c>
      <c r="CE131" s="161">
        <f t="shared" ca="1" si="230"/>
        <v>134129.16326068784</v>
      </c>
      <c r="CF131" s="161">
        <f t="shared" ca="1" si="230"/>
        <v>134887.54905045481</v>
      </c>
      <c r="CG131" s="161">
        <f t="shared" ca="1" si="230"/>
        <v>135650.22286373685</v>
      </c>
      <c r="CH131" s="161">
        <f t="shared" ca="1" si="230"/>
        <v>161353.68800022212</v>
      </c>
      <c r="CI131" s="161">
        <f t="shared" ca="1" si="230"/>
        <v>162266.00521096942</v>
      </c>
      <c r="CJ131" s="161">
        <f t="shared" ca="1" si="230"/>
        <v>163183.4807958657</v>
      </c>
      <c r="CK131" s="161">
        <f t="shared" ca="1" si="230"/>
        <v>164106.14392110836</v>
      </c>
      <c r="CL131" s="161">
        <f t="shared" ca="1" si="230"/>
        <v>165034.02391780476</v>
      </c>
      <c r="CM131" s="161">
        <f t="shared" ca="1" si="230"/>
        <v>165967.15028290456</v>
      </c>
      <c r="CN131" s="161">
        <f t="shared" ca="1" si="230"/>
        <v>166905.55268013745</v>
      </c>
      <c r="CO131" s="161">
        <f t="shared" ca="1" si="230"/>
        <v>167849.26094095616</v>
      </c>
      <c r="CP131" s="161">
        <f t="shared" ca="1" si="230"/>
        <v>142711.29428263719</v>
      </c>
      <c r="CQ131" s="161">
        <f t="shared" ca="1" si="230"/>
        <v>143518.20468893598</v>
      </c>
      <c r="CR131" s="161">
        <f t="shared" ca="1" si="230"/>
        <v>144329.67748398663</v>
      </c>
      <c r="CS131" s="161">
        <f t="shared" ca="1" si="230"/>
        <v>145145.7384641984</v>
      </c>
      <c r="CT131" s="161">
        <f t="shared" ca="1" si="230"/>
        <v>172648.44616023763</v>
      </c>
      <c r="CU131" s="161">
        <f t="shared" ca="1" si="230"/>
        <v>173624.62557573724</v>
      </c>
      <c r="CV131" s="161">
        <f t="shared" ca="1" si="230"/>
        <v>174606.32445157628</v>
      </c>
      <c r="CW131" s="161">
        <f t="shared" ca="1" si="230"/>
        <v>175593.57399558593</v>
      </c>
      <c r="CX131" s="161">
        <f t="shared" ca="1" si="230"/>
        <v>176586.40559205107</v>
      </c>
      <c r="CY131" s="161">
        <f t="shared" ref="CY131:DV131" ca="1" si="231">CY126*CY129*(1+CY149)</f>
        <v>177584.85080270784</v>
      </c>
      <c r="CZ131" s="161">
        <f t="shared" ca="1" si="231"/>
        <v>178588.94136774703</v>
      </c>
      <c r="DA131" s="161">
        <f t="shared" ca="1" si="231"/>
        <v>179598.70920682306</v>
      </c>
      <c r="DB131" s="161">
        <f t="shared" ca="1" si="231"/>
        <v>152701.08488242177</v>
      </c>
      <c r="DC131" s="161">
        <f t="shared" ca="1" si="231"/>
        <v>153564.4790171615</v>
      </c>
      <c r="DD131" s="161">
        <f t="shared" ca="1" si="231"/>
        <v>154432.75490786569</v>
      </c>
      <c r="DE131" s="161">
        <f t="shared" ca="1" si="231"/>
        <v>155305.94015669226</v>
      </c>
      <c r="DF131" s="161">
        <f t="shared" ca="1" si="231"/>
        <v>184733.83739145426</v>
      </c>
      <c r="DG131" s="161">
        <f t="shared" ca="1" si="231"/>
        <v>185778.34936603883</v>
      </c>
      <c r="DH131" s="161">
        <f t="shared" ca="1" si="231"/>
        <v>186828.76716318657</v>
      </c>
      <c r="DI131" s="161">
        <f t="shared" ca="1" si="231"/>
        <v>187885.1241752769</v>
      </c>
      <c r="DJ131" s="161">
        <f t="shared" ca="1" si="231"/>
        <v>188947.4539834946</v>
      </c>
      <c r="DK131" s="161">
        <f t="shared" ca="1" si="231"/>
        <v>190015.79035889736</v>
      </c>
      <c r="DL131" s="161">
        <f t="shared" ca="1" si="231"/>
        <v>191090.16726348927</v>
      </c>
      <c r="DM131" s="161">
        <f t="shared" ca="1" si="231"/>
        <v>192170.61885130065</v>
      </c>
      <c r="DN131" s="161">
        <f t="shared" ca="1" si="231"/>
        <v>163390.16082419123</v>
      </c>
      <c r="DO131" s="161">
        <f t="shared" ca="1" si="231"/>
        <v>164313.99254836276</v>
      </c>
      <c r="DP131" s="161">
        <f t="shared" ca="1" si="231"/>
        <v>165243.04775141622</v>
      </c>
      <c r="DQ131" s="161">
        <f t="shared" ca="1" si="231"/>
        <v>166177.35596766067</v>
      </c>
      <c r="DR131" s="161">
        <f t="shared" ca="1" si="231"/>
        <v>197665.20600885598</v>
      </c>
      <c r="DS131" s="161">
        <f t="shared" ca="1" si="231"/>
        <v>198782.83382166148</v>
      </c>
      <c r="DT131" s="161">
        <f t="shared" ca="1" si="231"/>
        <v>199906.78086460955</v>
      </c>
      <c r="DU131" s="161">
        <f t="shared" ca="1" si="231"/>
        <v>201037.08286754624</v>
      </c>
      <c r="DV131" s="161">
        <f t="shared" ca="1" si="231"/>
        <v>202173.77576233918</v>
      </c>
      <c r="DW131" s="161"/>
      <c r="DX131" s="162">
        <f ca="1">SUM(G131:DW131)</f>
        <v>16437418.57077623</v>
      </c>
    </row>
    <row r="132" spans="1:128" hidden="1" outlineLevel="1" x14ac:dyDescent="0.2">
      <c r="A132" s="335" t="str">
        <f>A$27</f>
        <v>Мазут</v>
      </c>
      <c r="B132" s="184"/>
      <c r="C132" s="160" t="str">
        <f t="shared" ca="1" si="227"/>
        <v>тыс. руб.</v>
      </c>
      <c r="D132" s="158">
        <f t="shared" si="227"/>
        <v>1</v>
      </c>
      <c r="E132" s="6"/>
      <c r="F132" s="6" t="s">
        <v>693</v>
      </c>
      <c r="G132" s="161">
        <f t="shared" ref="G132:AL132" ca="1" si="232">G127*G129*(1+G149)</f>
        <v>4698</v>
      </c>
      <c r="H132" s="161">
        <f t="shared" ca="1" si="232"/>
        <v>14173.689525090089</v>
      </c>
      <c r="I132" s="161">
        <f t="shared" ca="1" si="232"/>
        <v>21380.744439511338</v>
      </c>
      <c r="J132" s="161">
        <f t="shared" ca="1" si="232"/>
        <v>26279.775227521804</v>
      </c>
      <c r="K132" s="161">
        <f t="shared" ca="1" si="232"/>
        <v>31233.522151480458</v>
      </c>
      <c r="L132" s="161">
        <f t="shared" ca="1" si="232"/>
        <v>36242.447338483471</v>
      </c>
      <c r="M132" s="161">
        <f t="shared" ca="1" si="232"/>
        <v>41307.016392254722</v>
      </c>
      <c r="N132" s="161">
        <f t="shared" ca="1" si="232"/>
        <v>45450.273187840605</v>
      </c>
      <c r="O132" s="161">
        <f t="shared" ca="1" si="232"/>
        <v>54062.345381049614</v>
      </c>
      <c r="P132" s="161">
        <f t="shared" ca="1" si="232"/>
        <v>54368.021741818186</v>
      </c>
      <c r="Q132" s="161">
        <f t="shared" ca="1" si="232"/>
        <v>54675.426441172036</v>
      </c>
      <c r="R132" s="161">
        <f t="shared" ca="1" si="232"/>
        <v>54984.569251388799</v>
      </c>
      <c r="S132" s="161">
        <f t="shared" ca="1" si="232"/>
        <v>55295.460000000006</v>
      </c>
      <c r="T132" s="161">
        <f t="shared" ca="1" si="232"/>
        <v>55608.108570103468</v>
      </c>
      <c r="U132" s="161">
        <f t="shared" ca="1" si="232"/>
        <v>55922.524900677447</v>
      </c>
      <c r="V132" s="161">
        <f t="shared" ca="1" si="232"/>
        <v>47547.280598012636</v>
      </c>
      <c r="W132" s="161">
        <f t="shared" ca="1" si="232"/>
        <v>47816.119835289559</v>
      </c>
      <c r="X132" s="161">
        <f t="shared" ca="1" si="232"/>
        <v>48086.479128699873</v>
      </c>
      <c r="Y132" s="161">
        <f t="shared" ca="1" si="232"/>
        <v>48358.367072861976</v>
      </c>
      <c r="Z132" s="161">
        <f t="shared" ca="1" si="232"/>
        <v>57521.474776439136</v>
      </c>
      <c r="AA132" s="161">
        <f t="shared" ca="1" si="232"/>
        <v>57846.709557723087</v>
      </c>
      <c r="AB132" s="161">
        <f t="shared" ca="1" si="232"/>
        <v>58173.783263745456</v>
      </c>
      <c r="AC132" s="161">
        <f t="shared" ca="1" si="232"/>
        <v>58502.706292054077</v>
      </c>
      <c r="AD132" s="161">
        <f t="shared" ca="1" si="232"/>
        <v>58833.489098986021</v>
      </c>
      <c r="AE132" s="161">
        <f t="shared" ca="1" si="232"/>
        <v>59166.142200000009</v>
      </c>
      <c r="AF132" s="161">
        <f t="shared" ca="1" si="232"/>
        <v>59500.676170010702</v>
      </c>
      <c r="AG132" s="161">
        <f t="shared" ca="1" si="232"/>
        <v>59837.101643724869</v>
      </c>
      <c r="AH132" s="161">
        <f t="shared" ca="1" si="232"/>
        <v>50875.590239873512</v>
      </c>
      <c r="AI132" s="161">
        <f t="shared" ca="1" si="232"/>
        <v>51163.248223759823</v>
      </c>
      <c r="AJ132" s="161">
        <f t="shared" ca="1" si="232"/>
        <v>51452.532667708867</v>
      </c>
      <c r="AK132" s="161">
        <f t="shared" ca="1" si="232"/>
        <v>51743.452767962313</v>
      </c>
      <c r="AL132" s="161">
        <f t="shared" ca="1" si="232"/>
        <v>61547.978010789877</v>
      </c>
      <c r="AM132" s="161">
        <f t="shared" ref="AM132:BR132" ca="1" si="233">AM127*AM129*(1+AM149)</f>
        <v>61895.979226763709</v>
      </c>
      <c r="AN132" s="161">
        <f t="shared" ca="1" si="233"/>
        <v>62245.948092207647</v>
      </c>
      <c r="AO132" s="161">
        <f t="shared" ca="1" si="233"/>
        <v>62597.895732497869</v>
      </c>
      <c r="AP132" s="161">
        <f t="shared" ca="1" si="233"/>
        <v>62951.833335915049</v>
      </c>
      <c r="AQ132" s="161">
        <f t="shared" ca="1" si="233"/>
        <v>63307.77215400002</v>
      </c>
      <c r="AR132" s="161">
        <f t="shared" ca="1" si="233"/>
        <v>63665.72350191146</v>
      </c>
      <c r="AS132" s="161">
        <f t="shared" ca="1" si="233"/>
        <v>64025.698758785613</v>
      </c>
      <c r="AT132" s="161">
        <f t="shared" ca="1" si="233"/>
        <v>54436.881556664674</v>
      </c>
      <c r="AU132" s="161">
        <f t="shared" ca="1" si="233"/>
        <v>54744.675599423012</v>
      </c>
      <c r="AV132" s="161">
        <f t="shared" ca="1" si="233"/>
        <v>55054.209954448488</v>
      </c>
      <c r="AW132" s="161">
        <f t="shared" ca="1" si="233"/>
        <v>55365.494461719674</v>
      </c>
      <c r="AX132" s="161">
        <f t="shared" ca="1" si="233"/>
        <v>65856.336471545161</v>
      </c>
      <c r="AY132" s="161">
        <f t="shared" ca="1" si="233"/>
        <v>66228.697772637155</v>
      </c>
      <c r="AZ132" s="161">
        <f t="shared" ca="1" si="233"/>
        <v>66603.164458662155</v>
      </c>
      <c r="BA132" s="161">
        <f t="shared" ca="1" si="233"/>
        <v>66979.748433772707</v>
      </c>
      <c r="BB132" s="161">
        <f t="shared" ca="1" si="233"/>
        <v>67358.461669429074</v>
      </c>
      <c r="BC132" s="161">
        <f t="shared" ca="1" si="233"/>
        <v>67739.31620478</v>
      </c>
      <c r="BD132" s="161">
        <f t="shared" ca="1" si="233"/>
        <v>68122.324147045249</v>
      </c>
      <c r="BE132" s="161">
        <f t="shared" ca="1" si="233"/>
        <v>68507.497671900579</v>
      </c>
      <c r="BF132" s="161">
        <f t="shared" ca="1" si="233"/>
        <v>58247.463265631173</v>
      </c>
      <c r="BG132" s="161">
        <f t="shared" ca="1" si="233"/>
        <v>58576.802891382606</v>
      </c>
      <c r="BH132" s="161">
        <f t="shared" ca="1" si="233"/>
        <v>58908.004651259864</v>
      </c>
      <c r="BI132" s="161">
        <f t="shared" ca="1" si="233"/>
        <v>59241.079074040026</v>
      </c>
      <c r="BJ132" s="161">
        <f t="shared" ca="1" si="233"/>
        <v>70466.2800245533</v>
      </c>
      <c r="BK132" s="161">
        <f t="shared" ca="1" si="233"/>
        <v>70864.706616721742</v>
      </c>
      <c r="BL132" s="161">
        <f t="shared" ca="1" si="233"/>
        <v>71265.385970768504</v>
      </c>
      <c r="BM132" s="161">
        <f t="shared" ca="1" si="233"/>
        <v>71668.330824136792</v>
      </c>
      <c r="BN132" s="161">
        <f t="shared" ca="1" si="233"/>
        <v>72073.553986289116</v>
      </c>
      <c r="BO132" s="161">
        <f t="shared" ca="1" si="233"/>
        <v>72481.068339114601</v>
      </c>
      <c r="BP132" s="161">
        <f t="shared" ca="1" si="233"/>
        <v>72890.886837338403</v>
      </c>
      <c r="BQ132" s="161">
        <f t="shared" ca="1" si="233"/>
        <v>73303.022508933631</v>
      </c>
      <c r="BR132" s="161">
        <f t="shared" ca="1" si="233"/>
        <v>62324.785694225357</v>
      </c>
      <c r="BS132" s="161">
        <f t="shared" ref="BS132:CX132" ca="1" si="234">BS127*BS129*(1+BS149)</f>
        <v>62677.179093779385</v>
      </c>
      <c r="BT132" s="161">
        <f t="shared" ca="1" si="234"/>
        <v>63031.564976848051</v>
      </c>
      <c r="BU132" s="161">
        <f t="shared" ca="1" si="234"/>
        <v>63387.954609222827</v>
      </c>
      <c r="BV132" s="161">
        <f t="shared" ca="1" si="234"/>
        <v>75398.919626272022</v>
      </c>
      <c r="BW132" s="161">
        <f t="shared" ca="1" si="234"/>
        <v>75825.236079892245</v>
      </c>
      <c r="BX132" s="161">
        <f t="shared" ca="1" si="234"/>
        <v>76253.962988722284</v>
      </c>
      <c r="BY132" s="161">
        <f t="shared" ca="1" si="234"/>
        <v>76685.113981826347</v>
      </c>
      <c r="BZ132" s="161">
        <f t="shared" ca="1" si="234"/>
        <v>77118.702765329333</v>
      </c>
      <c r="CA132" s="161">
        <f t="shared" ca="1" si="234"/>
        <v>77554.743122852597</v>
      </c>
      <c r="CB132" s="161">
        <f t="shared" ca="1" si="234"/>
        <v>77993.248915952077</v>
      </c>
      <c r="CC132" s="161">
        <f t="shared" ca="1" si="234"/>
        <v>78434.234084558964</v>
      </c>
      <c r="CD132" s="161">
        <f t="shared" ca="1" si="234"/>
        <v>66687.520692821112</v>
      </c>
      <c r="CE132" s="161">
        <f t="shared" ca="1" si="234"/>
        <v>67064.581630343921</v>
      </c>
      <c r="CF132" s="161">
        <f t="shared" ca="1" si="234"/>
        <v>67443.774525227404</v>
      </c>
      <c r="CG132" s="161">
        <f t="shared" ca="1" si="234"/>
        <v>67825.111431868427</v>
      </c>
      <c r="CH132" s="161">
        <f t="shared" ca="1" si="234"/>
        <v>80676.844000111058</v>
      </c>
      <c r="CI132" s="161">
        <f t="shared" ca="1" si="234"/>
        <v>81133.002605484711</v>
      </c>
      <c r="CJ132" s="161">
        <f t="shared" ca="1" si="234"/>
        <v>81591.740397932852</v>
      </c>
      <c r="CK132" s="161">
        <f t="shared" ca="1" si="234"/>
        <v>82053.071960554182</v>
      </c>
      <c r="CL132" s="161">
        <f t="shared" ca="1" si="234"/>
        <v>82517.011958902382</v>
      </c>
      <c r="CM132" s="161">
        <f t="shared" ca="1" si="234"/>
        <v>82983.575141452282</v>
      </c>
      <c r="CN132" s="161">
        <f t="shared" ca="1" si="234"/>
        <v>83452.776340068725</v>
      </c>
      <c r="CO132" s="161">
        <f t="shared" ca="1" si="234"/>
        <v>83924.630470478078</v>
      </c>
      <c r="CP132" s="161">
        <f t="shared" ca="1" si="234"/>
        <v>71355.647141318594</v>
      </c>
      <c r="CQ132" s="161">
        <f t="shared" ca="1" si="234"/>
        <v>71759.102344467989</v>
      </c>
      <c r="CR132" s="161">
        <f t="shared" ca="1" si="234"/>
        <v>72164.838741993313</v>
      </c>
      <c r="CS132" s="161">
        <f t="shared" ca="1" si="234"/>
        <v>72572.869232099198</v>
      </c>
      <c r="CT132" s="161">
        <f t="shared" ca="1" si="234"/>
        <v>86324.223080118813</v>
      </c>
      <c r="CU132" s="161">
        <f t="shared" ca="1" si="234"/>
        <v>86812.312787868621</v>
      </c>
      <c r="CV132" s="161">
        <f t="shared" ca="1" si="234"/>
        <v>87303.162225788139</v>
      </c>
      <c r="CW132" s="161">
        <f t="shared" ca="1" si="234"/>
        <v>87796.786997792966</v>
      </c>
      <c r="CX132" s="161">
        <f t="shared" ca="1" si="234"/>
        <v>88293.202796025536</v>
      </c>
      <c r="CY132" s="161">
        <f t="shared" ref="CY132:DV132" ca="1" si="235">CY127*CY129*(1+CY149)</f>
        <v>88792.425401353918</v>
      </c>
      <c r="CZ132" s="161">
        <f t="shared" ca="1" si="235"/>
        <v>89294.470683873515</v>
      </c>
      <c r="DA132" s="161">
        <f t="shared" ca="1" si="235"/>
        <v>89799.354603411528</v>
      </c>
      <c r="DB132" s="161">
        <f t="shared" ca="1" si="235"/>
        <v>76350.542441210884</v>
      </c>
      <c r="DC132" s="161">
        <f t="shared" ca="1" si="235"/>
        <v>76782.239508580751</v>
      </c>
      <c r="DD132" s="161">
        <f t="shared" ca="1" si="235"/>
        <v>77216.377453932844</v>
      </c>
      <c r="DE132" s="161">
        <f t="shared" ca="1" si="235"/>
        <v>77652.97007834613</v>
      </c>
      <c r="DF132" s="161">
        <f t="shared" ca="1" si="235"/>
        <v>92366.91869572713</v>
      </c>
      <c r="DG132" s="161">
        <f t="shared" ca="1" si="235"/>
        <v>92889.174683019417</v>
      </c>
      <c r="DH132" s="161">
        <f t="shared" ca="1" si="235"/>
        <v>93414.383581593283</v>
      </c>
      <c r="DI132" s="161">
        <f t="shared" ca="1" si="235"/>
        <v>93942.562087638449</v>
      </c>
      <c r="DJ132" s="161">
        <f t="shared" ca="1" si="235"/>
        <v>94473.726991747302</v>
      </c>
      <c r="DK132" s="161">
        <f t="shared" ca="1" si="235"/>
        <v>95007.895179448678</v>
      </c>
      <c r="DL132" s="161">
        <f t="shared" ca="1" si="235"/>
        <v>95545.083631744637</v>
      </c>
      <c r="DM132" s="161">
        <f t="shared" ca="1" si="235"/>
        <v>96085.309425650325</v>
      </c>
      <c r="DN132" s="161">
        <f t="shared" ca="1" si="235"/>
        <v>81695.080412095616</v>
      </c>
      <c r="DO132" s="161">
        <f t="shared" ca="1" si="235"/>
        <v>82156.99627418138</v>
      </c>
      <c r="DP132" s="161">
        <f t="shared" ca="1" si="235"/>
        <v>82621.52387570811</v>
      </c>
      <c r="DQ132" s="161">
        <f t="shared" ca="1" si="235"/>
        <v>83088.677983830334</v>
      </c>
      <c r="DR132" s="161">
        <f t="shared" ca="1" si="235"/>
        <v>98832.603004427991</v>
      </c>
      <c r="DS132" s="161">
        <f t="shared" ca="1" si="235"/>
        <v>99391.41691083074</v>
      </c>
      <c r="DT132" s="161">
        <f t="shared" ca="1" si="235"/>
        <v>99953.390432304775</v>
      </c>
      <c r="DU132" s="161">
        <f t="shared" ca="1" si="235"/>
        <v>100518.54143377312</v>
      </c>
      <c r="DV132" s="161">
        <f t="shared" ca="1" si="235"/>
        <v>101086.88788116959</v>
      </c>
      <c r="DW132" s="161"/>
      <c r="DX132" s="162">
        <f ca="1">SUM(G132:DW132)</f>
        <v>8218709.2853881149</v>
      </c>
    </row>
    <row r="133" spans="1:128" hidden="1" outlineLevel="1" x14ac:dyDescent="0.2">
      <c r="A133" s="335" t="str">
        <f>A$47</f>
        <v>Бензин</v>
      </c>
      <c r="B133" s="184"/>
      <c r="C133" s="160" t="str">
        <f t="shared" ca="1" si="227"/>
        <v>тыс. руб.</v>
      </c>
      <c r="D133" s="158">
        <f t="shared" si="227"/>
        <v>1</v>
      </c>
      <c r="E133" s="6"/>
      <c r="F133" s="6" t="s">
        <v>693</v>
      </c>
      <c r="G133" s="161">
        <f t="shared" ref="G133:AL133" ca="1" si="236">G128*G129*(1+G149)</f>
        <v>1566</v>
      </c>
      <c r="H133" s="161">
        <f t="shared" ca="1" si="236"/>
        <v>4724.5631750300299</v>
      </c>
      <c r="I133" s="161">
        <f t="shared" ca="1" si="236"/>
        <v>7126.914813170446</v>
      </c>
      <c r="J133" s="161">
        <f t="shared" ca="1" si="236"/>
        <v>8759.9250758405997</v>
      </c>
      <c r="K133" s="161">
        <f t="shared" ca="1" si="236"/>
        <v>10411.174050493486</v>
      </c>
      <c r="L133" s="161">
        <f t="shared" ca="1" si="236"/>
        <v>12080.815779494489</v>
      </c>
      <c r="M133" s="161">
        <f t="shared" ca="1" si="236"/>
        <v>13769.005464084907</v>
      </c>
      <c r="N133" s="161">
        <f t="shared" ca="1" si="236"/>
        <v>15150.091062613534</v>
      </c>
      <c r="O133" s="161">
        <f t="shared" ca="1" si="236"/>
        <v>18020.7817936832</v>
      </c>
      <c r="P133" s="161">
        <f t="shared" ca="1" si="236"/>
        <v>18122.673913939394</v>
      </c>
      <c r="Q133" s="161">
        <f t="shared" ca="1" si="236"/>
        <v>18225.142147057344</v>
      </c>
      <c r="R133" s="161">
        <f t="shared" ca="1" si="236"/>
        <v>18328.189750462931</v>
      </c>
      <c r="S133" s="161">
        <f t="shared" ca="1" si="236"/>
        <v>18431.82</v>
      </c>
      <c r="T133" s="161">
        <f t="shared" ca="1" si="236"/>
        <v>18536.036190034487</v>
      </c>
      <c r="U133" s="161">
        <f t="shared" ca="1" si="236"/>
        <v>18640.841633559146</v>
      </c>
      <c r="V133" s="161">
        <f t="shared" ca="1" si="236"/>
        <v>15849.093532670879</v>
      </c>
      <c r="W133" s="161">
        <f t="shared" ca="1" si="236"/>
        <v>15938.706611763186</v>
      </c>
      <c r="X133" s="161">
        <f t="shared" ca="1" si="236"/>
        <v>16028.826376233292</v>
      </c>
      <c r="Y133" s="161">
        <f t="shared" ca="1" si="236"/>
        <v>16119.455690953992</v>
      </c>
      <c r="Z133" s="161">
        <f t="shared" ca="1" si="236"/>
        <v>19173.824925479708</v>
      </c>
      <c r="AA133" s="161">
        <f t="shared" ca="1" si="236"/>
        <v>19282.236519241029</v>
      </c>
      <c r="AB133" s="161">
        <f t="shared" ca="1" si="236"/>
        <v>19391.261087915151</v>
      </c>
      <c r="AC133" s="161">
        <f t="shared" ca="1" si="236"/>
        <v>19500.902097351358</v>
      </c>
      <c r="AD133" s="161">
        <f t="shared" ca="1" si="236"/>
        <v>19611.163032995337</v>
      </c>
      <c r="AE133" s="161">
        <f t="shared" ca="1" si="236"/>
        <v>19722.047399999999</v>
      </c>
      <c r="AF133" s="161">
        <f t="shared" ca="1" si="236"/>
        <v>19833.558723336897</v>
      </c>
      <c r="AG133" s="161">
        <f t="shared" ca="1" si="236"/>
        <v>19945.700547908287</v>
      </c>
      <c r="AH133" s="161">
        <f t="shared" ca="1" si="236"/>
        <v>16958.530079957836</v>
      </c>
      <c r="AI133" s="161">
        <f t="shared" ca="1" si="236"/>
        <v>17054.416074586607</v>
      </c>
      <c r="AJ133" s="161">
        <f t="shared" ca="1" si="236"/>
        <v>17150.844222569624</v>
      </c>
      <c r="AK133" s="161">
        <f t="shared" ca="1" si="236"/>
        <v>17247.817589320774</v>
      </c>
      <c r="AL133" s="161">
        <f t="shared" ca="1" si="236"/>
        <v>20515.992670263291</v>
      </c>
      <c r="AM133" s="161">
        <f t="shared" ref="AM133:BR133" ca="1" si="237">AM128*AM129*(1+AM149)</f>
        <v>20631.9930755879</v>
      </c>
      <c r="AN133" s="161">
        <f t="shared" ca="1" si="237"/>
        <v>20748.649364069213</v>
      </c>
      <c r="AO133" s="161">
        <f t="shared" ca="1" si="237"/>
        <v>20865.965244165953</v>
      </c>
      <c r="AP133" s="161">
        <f t="shared" ca="1" si="237"/>
        <v>20983.944445305013</v>
      </c>
      <c r="AQ133" s="161">
        <f t="shared" ca="1" si="237"/>
        <v>21102.590718000003</v>
      </c>
      <c r="AR133" s="161">
        <f t="shared" ca="1" si="237"/>
        <v>21221.907833970483</v>
      </c>
      <c r="AS133" s="161">
        <f t="shared" ca="1" si="237"/>
        <v>21341.899586261869</v>
      </c>
      <c r="AT133" s="161">
        <f t="shared" ca="1" si="237"/>
        <v>18145.627185554891</v>
      </c>
      <c r="AU133" s="161">
        <f t="shared" ca="1" si="237"/>
        <v>18248.225199807672</v>
      </c>
      <c r="AV133" s="161">
        <f t="shared" ca="1" si="237"/>
        <v>18351.403318149496</v>
      </c>
      <c r="AW133" s="161">
        <f t="shared" ca="1" si="237"/>
        <v>18455.164820573227</v>
      </c>
      <c r="AX133" s="161">
        <f t="shared" ca="1" si="237"/>
        <v>21952.112157181717</v>
      </c>
      <c r="AY133" s="161">
        <f t="shared" ca="1" si="237"/>
        <v>22076.232590879048</v>
      </c>
      <c r="AZ133" s="161">
        <f t="shared" ca="1" si="237"/>
        <v>22201.05481955405</v>
      </c>
      <c r="BA133" s="161">
        <f t="shared" ca="1" si="237"/>
        <v>22326.582811257565</v>
      </c>
      <c r="BB133" s="161">
        <f t="shared" ca="1" si="237"/>
        <v>22452.820556476356</v>
      </c>
      <c r="BC133" s="161">
        <f t="shared" ca="1" si="237"/>
        <v>22579.772068259997</v>
      </c>
      <c r="BD133" s="161">
        <f t="shared" ca="1" si="237"/>
        <v>22707.441382348414</v>
      </c>
      <c r="BE133" s="161">
        <f t="shared" ca="1" si="237"/>
        <v>22835.832557300193</v>
      </c>
      <c r="BF133" s="161">
        <f t="shared" ca="1" si="237"/>
        <v>19415.821088543726</v>
      </c>
      <c r="BG133" s="161">
        <f t="shared" ca="1" si="237"/>
        <v>19525.600963794201</v>
      </c>
      <c r="BH133" s="161">
        <f t="shared" ca="1" si="237"/>
        <v>19636.001550419955</v>
      </c>
      <c r="BI133" s="161">
        <f t="shared" ca="1" si="237"/>
        <v>19747.026358013343</v>
      </c>
      <c r="BJ133" s="161">
        <f t="shared" ca="1" si="237"/>
        <v>23488.760008184432</v>
      </c>
      <c r="BK133" s="161">
        <f t="shared" ca="1" si="237"/>
        <v>23621.568872240576</v>
      </c>
      <c r="BL133" s="161">
        <f t="shared" ca="1" si="237"/>
        <v>23755.128656922832</v>
      </c>
      <c r="BM133" s="161">
        <f t="shared" ca="1" si="237"/>
        <v>23889.443608045593</v>
      </c>
      <c r="BN133" s="161">
        <f t="shared" ca="1" si="237"/>
        <v>24024.517995429702</v>
      </c>
      <c r="BO133" s="161">
        <f t="shared" ca="1" si="237"/>
        <v>24160.356113038197</v>
      </c>
      <c r="BP133" s="161">
        <f t="shared" ca="1" si="237"/>
        <v>24296.962279112799</v>
      </c>
      <c r="BQ133" s="161">
        <f t="shared" ca="1" si="237"/>
        <v>24434.340836311207</v>
      </c>
      <c r="BR133" s="161">
        <f t="shared" ca="1" si="237"/>
        <v>20774.928564741786</v>
      </c>
      <c r="BS133" s="161">
        <f t="shared" ref="BS133:CX133" ca="1" si="238">BS128*BS129*(1+BS149)</f>
        <v>20892.393031259795</v>
      </c>
      <c r="BT133" s="161">
        <f t="shared" ca="1" si="238"/>
        <v>21010.52165894935</v>
      </c>
      <c r="BU133" s="161">
        <f t="shared" ca="1" si="238"/>
        <v>21129.318203074276</v>
      </c>
      <c r="BV133" s="161">
        <f t="shared" ca="1" si="238"/>
        <v>25132.973208757339</v>
      </c>
      <c r="BW133" s="161">
        <f t="shared" ca="1" si="238"/>
        <v>25275.078693297415</v>
      </c>
      <c r="BX133" s="161">
        <f t="shared" ca="1" si="238"/>
        <v>25417.987662907424</v>
      </c>
      <c r="BY133" s="161">
        <f t="shared" ca="1" si="238"/>
        <v>25561.704660608779</v>
      </c>
      <c r="BZ133" s="161">
        <f t="shared" ca="1" si="238"/>
        <v>25706.234255109775</v>
      </c>
      <c r="CA133" s="161">
        <f t="shared" ca="1" si="238"/>
        <v>25851.581040950863</v>
      </c>
      <c r="CB133" s="161">
        <f t="shared" ca="1" si="238"/>
        <v>25997.749638650686</v>
      </c>
      <c r="CC133" s="161">
        <f t="shared" ca="1" si="238"/>
        <v>26144.744694852983</v>
      </c>
      <c r="CD133" s="161">
        <f t="shared" ca="1" si="238"/>
        <v>22229.173564273704</v>
      </c>
      <c r="CE133" s="161">
        <f t="shared" ca="1" si="238"/>
        <v>22354.860543447976</v>
      </c>
      <c r="CF133" s="161">
        <f t="shared" ca="1" si="238"/>
        <v>22481.2581750758</v>
      </c>
      <c r="CG133" s="161">
        <f t="shared" ca="1" si="238"/>
        <v>22608.370477289474</v>
      </c>
      <c r="CH133" s="161">
        <f t="shared" ca="1" si="238"/>
        <v>26892.281333370349</v>
      </c>
      <c r="CI133" s="161">
        <f t="shared" ca="1" si="238"/>
        <v>27044.334201828231</v>
      </c>
      <c r="CJ133" s="161">
        <f t="shared" ca="1" si="238"/>
        <v>27197.246799310946</v>
      </c>
      <c r="CK133" s="161">
        <f t="shared" ca="1" si="238"/>
        <v>27351.023986851389</v>
      </c>
      <c r="CL133" s="161">
        <f t="shared" ca="1" si="238"/>
        <v>27505.670652967456</v>
      </c>
      <c r="CM133" s="161">
        <f t="shared" ca="1" si="238"/>
        <v>27661.191713817421</v>
      </c>
      <c r="CN133" s="161">
        <f t="shared" ca="1" si="238"/>
        <v>27817.592113356237</v>
      </c>
      <c r="CO133" s="161">
        <f t="shared" ca="1" si="238"/>
        <v>27974.87682349269</v>
      </c>
      <c r="CP133" s="161">
        <f t="shared" ca="1" si="238"/>
        <v>23785.215713772865</v>
      </c>
      <c r="CQ133" s="161">
        <f t="shared" ca="1" si="238"/>
        <v>23919.70078148933</v>
      </c>
      <c r="CR133" s="161">
        <f t="shared" ca="1" si="238"/>
        <v>24054.946247331103</v>
      </c>
      <c r="CS133" s="161">
        <f t="shared" ca="1" si="238"/>
        <v>24190.956410699731</v>
      </c>
      <c r="CT133" s="161">
        <f t="shared" ca="1" si="238"/>
        <v>28774.74102670627</v>
      </c>
      <c r="CU133" s="161">
        <f t="shared" ca="1" si="238"/>
        <v>28937.437595956206</v>
      </c>
      <c r="CV133" s="161">
        <f t="shared" ca="1" si="238"/>
        <v>29101.054075262709</v>
      </c>
      <c r="CW133" s="161">
        <f t="shared" ca="1" si="238"/>
        <v>29265.595665930985</v>
      </c>
      <c r="CX133" s="161">
        <f t="shared" ca="1" si="238"/>
        <v>29431.067598675178</v>
      </c>
      <c r="CY133" s="161">
        <f t="shared" ref="CY133:DV133" ca="1" si="239">CY128*CY129*(1+CY149)</f>
        <v>29597.475133784639</v>
      </c>
      <c r="CZ133" s="161">
        <f t="shared" ca="1" si="239"/>
        <v>29764.823561291167</v>
      </c>
      <c r="DA133" s="161">
        <f t="shared" ca="1" si="239"/>
        <v>29933.118201137175</v>
      </c>
      <c r="DB133" s="161">
        <f t="shared" ca="1" si="239"/>
        <v>25450.180813736959</v>
      </c>
      <c r="DC133" s="161">
        <f t="shared" ca="1" si="239"/>
        <v>25594.079836193581</v>
      </c>
      <c r="DD133" s="161">
        <f t="shared" ca="1" si="239"/>
        <v>25738.79248464428</v>
      </c>
      <c r="DE133" s="161">
        <f t="shared" ca="1" si="239"/>
        <v>25884.32335944871</v>
      </c>
      <c r="DF133" s="161">
        <f t="shared" ca="1" si="239"/>
        <v>30788.972898575706</v>
      </c>
      <c r="DG133" s="161">
        <f t="shared" ca="1" si="239"/>
        <v>30963.058227673133</v>
      </c>
      <c r="DH133" s="161">
        <f t="shared" ca="1" si="239"/>
        <v>31138.127860531091</v>
      </c>
      <c r="DI133" s="161">
        <f t="shared" ca="1" si="239"/>
        <v>31314.187362546149</v>
      </c>
      <c r="DJ133" s="161">
        <f t="shared" ca="1" si="239"/>
        <v>31491.24233058243</v>
      </c>
      <c r="DK133" s="161">
        <f t="shared" ca="1" si="239"/>
        <v>31669.298393149555</v>
      </c>
      <c r="DL133" s="161">
        <f t="shared" ca="1" si="239"/>
        <v>31848.361210581545</v>
      </c>
      <c r="DM133" s="161">
        <f t="shared" ca="1" si="239"/>
        <v>32028.436475216768</v>
      </c>
      <c r="DN133" s="161">
        <f t="shared" ca="1" si="239"/>
        <v>27231.693470698541</v>
      </c>
      <c r="DO133" s="161">
        <f t="shared" ca="1" si="239"/>
        <v>27385.665424727125</v>
      </c>
      <c r="DP133" s="161">
        <f t="shared" ca="1" si="239"/>
        <v>27540.507958569367</v>
      </c>
      <c r="DQ133" s="161">
        <f t="shared" ca="1" si="239"/>
        <v>27696.225994610111</v>
      </c>
      <c r="DR133" s="161">
        <f t="shared" ca="1" si="239"/>
        <v>32944.201001475994</v>
      </c>
      <c r="DS133" s="161">
        <f t="shared" ca="1" si="239"/>
        <v>33130.472303610237</v>
      </c>
      <c r="DT133" s="161">
        <f t="shared" ca="1" si="239"/>
        <v>33317.796810768254</v>
      </c>
      <c r="DU133" s="161">
        <f t="shared" ca="1" si="239"/>
        <v>33506.180477924368</v>
      </c>
      <c r="DV133" s="161">
        <f t="shared" ca="1" si="239"/>
        <v>33695.629293723192</v>
      </c>
      <c r="DW133" s="161"/>
      <c r="DX133" s="162">
        <f ca="1">SUM(G133:DW133)</f>
        <v>2739569.7617960367</v>
      </c>
    </row>
    <row r="134" spans="1:128" hidden="1" outlineLevel="1" x14ac:dyDescent="0.2">
      <c r="A134" s="168" t="str">
        <f ca="1">Language!A$664</f>
        <v>запасы сырья и материалов</v>
      </c>
      <c r="B134" s="184"/>
      <c r="C134" s="147" t="str">
        <f ca="1">CHOOSE(D134,CurName1,CurName2,CurName3)</f>
        <v>тыс. руб.</v>
      </c>
      <c r="D134" s="158">
        <f>D124</f>
        <v>1</v>
      </c>
      <c r="E134" s="154" t="s">
        <v>893</v>
      </c>
      <c r="F134" s="6" t="s">
        <v>3099</v>
      </c>
      <c r="G134" s="302">
        <f ca="1">IF(AND($B135=0,G$2&gt;1),F134,G130*$B135/Параметры!G$36)</f>
        <v>0</v>
      </c>
      <c r="H134" s="302">
        <f ca="1">IF(AND($B135=0,H$2&gt;1),G134,H130*$B135/Параметры!H$36)</f>
        <v>0</v>
      </c>
      <c r="I134" s="302">
        <f ca="1">IF(AND($B135=0,I$2&gt;1),H134,I130*$B135/Параметры!I$36)</f>
        <v>0</v>
      </c>
      <c r="J134" s="302">
        <f ca="1">IF(AND($B135=0,J$2&gt;1),I134,J130*$B135/Параметры!J$36)</f>
        <v>0</v>
      </c>
      <c r="K134" s="302">
        <f ca="1">IF(AND($B135=0,K$2&gt;1),J134,K130*$B135/Параметры!K$36)</f>
        <v>0</v>
      </c>
      <c r="L134" s="302">
        <f ca="1">IF(AND($B135=0,L$2&gt;1),K134,L130*$B135/Параметры!L$36)</f>
        <v>0</v>
      </c>
      <c r="M134" s="302">
        <f ca="1">IF(AND($B135=0,M$2&gt;1),L134,M130*$B135/Параметры!M$36)</f>
        <v>0</v>
      </c>
      <c r="N134" s="302">
        <f ca="1">IF(AND($B135=0,N$2&gt;1),M134,N130*$B135/Параметры!N$36)</f>
        <v>0</v>
      </c>
      <c r="O134" s="302">
        <f ca="1">IF(AND($B135=0,O$2&gt;1),N134,O130*$B135/Параметры!O$36)</f>
        <v>0</v>
      </c>
      <c r="P134" s="302">
        <f ca="1">IF(AND($B135=0,P$2&gt;1),O134,P130*$B135/Параметры!P$36)</f>
        <v>0</v>
      </c>
      <c r="Q134" s="302">
        <f ca="1">IF(AND($B135=0,Q$2&gt;1),P134,Q130*$B135/Параметры!Q$36)</f>
        <v>0</v>
      </c>
      <c r="R134" s="302">
        <f ca="1">IF(AND($B135=0,R$2&gt;1),Q134,R130*$B135/Параметры!R$36)</f>
        <v>0</v>
      </c>
      <c r="S134" s="302">
        <f ca="1">IF(AND($B135=0,S$2&gt;1),R134,S130*$B135/Параметры!S$36)</f>
        <v>0</v>
      </c>
      <c r="T134" s="302">
        <f ca="1">IF(AND($B135=0,T$2&gt;1),S134,T130*$B135/Параметры!T$36)</f>
        <v>0</v>
      </c>
      <c r="U134" s="302">
        <f ca="1">IF(AND($B135=0,U$2&gt;1),T134,U130*$B135/Параметры!U$36)</f>
        <v>0</v>
      </c>
      <c r="V134" s="302">
        <f ca="1">IF(AND($B135=0,V$2&gt;1),U134,V130*$B135/Параметры!V$36)</f>
        <v>0</v>
      </c>
      <c r="W134" s="302">
        <f ca="1">IF(AND($B135=0,W$2&gt;1),V134,W130*$B135/Параметры!W$36)</f>
        <v>0</v>
      </c>
      <c r="X134" s="302">
        <f ca="1">IF(AND($B135=0,X$2&gt;1),W134,X130*$B135/Параметры!X$36)</f>
        <v>0</v>
      </c>
      <c r="Y134" s="302">
        <f ca="1">IF(AND($B135=0,Y$2&gt;1),X134,Y130*$B135/Параметры!Y$36)</f>
        <v>0</v>
      </c>
      <c r="Z134" s="302">
        <f ca="1">IF(AND($B135=0,Z$2&gt;1),Y134,Z130*$B135/Параметры!Z$36)</f>
        <v>0</v>
      </c>
      <c r="AA134" s="302">
        <f ca="1">IF(AND($B135=0,AA$2&gt;1),Z134,AA130*$B135/Параметры!AA$36)</f>
        <v>0</v>
      </c>
      <c r="AB134" s="302">
        <f ca="1">IF(AND($B135=0,AB$2&gt;1),AA134,AB130*$B135/Параметры!AB$36)</f>
        <v>0</v>
      </c>
      <c r="AC134" s="302">
        <f ca="1">IF(AND($B135=0,AC$2&gt;1),AB134,AC130*$B135/Параметры!AC$36)</f>
        <v>0</v>
      </c>
      <c r="AD134" s="302">
        <f ca="1">IF(AND($B135=0,AD$2&gt;1),AC134,AD130*$B135/Параметры!AD$36)</f>
        <v>0</v>
      </c>
      <c r="AE134" s="302">
        <f ca="1">IF(AND($B135=0,AE$2&gt;1),AD134,AE130*$B135/Параметры!AE$36)</f>
        <v>0</v>
      </c>
      <c r="AF134" s="302">
        <f ca="1">IF(AND($B135=0,AF$2&gt;1),AE134,AF130*$B135/Параметры!AF$36)</f>
        <v>0</v>
      </c>
      <c r="AG134" s="302">
        <f ca="1">IF(AND($B135=0,AG$2&gt;1),AF134,AG130*$B135/Параметры!AG$36)</f>
        <v>0</v>
      </c>
      <c r="AH134" s="302">
        <f ca="1">IF(AND($B135=0,AH$2&gt;1),AG134,AH130*$B135/Параметры!AH$36)</f>
        <v>0</v>
      </c>
      <c r="AI134" s="302">
        <f ca="1">IF(AND($B135=0,AI$2&gt;1),AH134,AI130*$B135/Параметры!AI$36)</f>
        <v>0</v>
      </c>
      <c r="AJ134" s="302">
        <f ca="1">IF(AND($B135=0,AJ$2&gt;1),AI134,AJ130*$B135/Параметры!AJ$36)</f>
        <v>0</v>
      </c>
      <c r="AK134" s="302">
        <f ca="1">IF(AND($B135=0,AK$2&gt;1),AJ134,AK130*$B135/Параметры!AK$36)</f>
        <v>0</v>
      </c>
      <c r="AL134" s="302">
        <f ca="1">IF(AND($B135=0,AL$2&gt;1),AK134,AL130*$B135/Параметры!AL$36)</f>
        <v>0</v>
      </c>
      <c r="AM134" s="302">
        <f ca="1">IF(AND($B135=0,AM$2&gt;1),AL134,AM130*$B135/Параметры!AM$36)</f>
        <v>0</v>
      </c>
      <c r="AN134" s="302">
        <f ca="1">IF(AND($B135=0,AN$2&gt;1),AM134,AN130*$B135/Параметры!AN$36)</f>
        <v>0</v>
      </c>
      <c r="AO134" s="302">
        <f ca="1">IF(AND($B135=0,AO$2&gt;1),AN134,AO130*$B135/Параметры!AO$36)</f>
        <v>0</v>
      </c>
      <c r="AP134" s="302">
        <f ca="1">IF(AND($B135=0,AP$2&gt;1),AO134,AP130*$B135/Параметры!AP$36)</f>
        <v>0</v>
      </c>
      <c r="AQ134" s="302">
        <f ca="1">IF(AND($B135=0,AQ$2&gt;1),AP134,AQ130*$B135/Параметры!AQ$36)</f>
        <v>0</v>
      </c>
      <c r="AR134" s="302">
        <f ca="1">IF(AND($B135=0,AR$2&gt;1),AQ134,AR130*$B135/Параметры!AR$36)</f>
        <v>0</v>
      </c>
      <c r="AS134" s="302">
        <f ca="1">IF(AND($B135=0,AS$2&gt;1),AR134,AS130*$B135/Параметры!AS$36)</f>
        <v>0</v>
      </c>
      <c r="AT134" s="302">
        <f ca="1">IF(AND($B135=0,AT$2&gt;1),AS134,AT130*$B135/Параметры!AT$36)</f>
        <v>0</v>
      </c>
      <c r="AU134" s="302">
        <f ca="1">IF(AND($B135=0,AU$2&gt;1),AT134,AU130*$B135/Параметры!AU$36)</f>
        <v>0</v>
      </c>
      <c r="AV134" s="302">
        <f ca="1">IF(AND($B135=0,AV$2&gt;1),AU134,AV130*$B135/Параметры!AV$36)</f>
        <v>0</v>
      </c>
      <c r="AW134" s="302">
        <f ca="1">IF(AND($B135=0,AW$2&gt;1),AV134,AW130*$B135/Параметры!AW$36)</f>
        <v>0</v>
      </c>
      <c r="AX134" s="302">
        <f ca="1">IF(AND($B135=0,AX$2&gt;1),AW134,AX130*$B135/Параметры!AX$36)</f>
        <v>0</v>
      </c>
      <c r="AY134" s="302">
        <f ca="1">IF(AND($B135=0,AY$2&gt;1),AX134,AY130*$B135/Параметры!AY$36)</f>
        <v>0</v>
      </c>
      <c r="AZ134" s="302">
        <f ca="1">IF(AND($B135=0,AZ$2&gt;1),AY134,AZ130*$B135/Параметры!AZ$36)</f>
        <v>0</v>
      </c>
      <c r="BA134" s="302">
        <f ca="1">IF(AND($B135=0,BA$2&gt;1),AZ134,BA130*$B135/Параметры!BA$36)</f>
        <v>0</v>
      </c>
      <c r="BB134" s="302">
        <f ca="1">IF(AND($B135=0,BB$2&gt;1),BA134,BB130*$B135/Параметры!BB$36)</f>
        <v>0</v>
      </c>
      <c r="BC134" s="302">
        <f ca="1">IF(AND($B135=0,BC$2&gt;1),BB134,BC130*$B135/Параметры!BC$36)</f>
        <v>0</v>
      </c>
      <c r="BD134" s="302">
        <f ca="1">IF(AND($B135=0,BD$2&gt;1),BC134,BD130*$B135/Параметры!BD$36)</f>
        <v>0</v>
      </c>
      <c r="BE134" s="302">
        <f ca="1">IF(AND($B135=0,BE$2&gt;1),BD134,BE130*$B135/Параметры!BE$36)</f>
        <v>0</v>
      </c>
      <c r="BF134" s="302">
        <f ca="1">IF(AND($B135=0,BF$2&gt;1),BE134,BF130*$B135/Параметры!BF$36)</f>
        <v>0</v>
      </c>
      <c r="BG134" s="302">
        <f ca="1">IF(AND($B135=0,BG$2&gt;1),BF134,BG130*$B135/Параметры!BG$36)</f>
        <v>0</v>
      </c>
      <c r="BH134" s="302">
        <f ca="1">IF(AND($B135=0,BH$2&gt;1),BG134,BH130*$B135/Параметры!BH$36)</f>
        <v>0</v>
      </c>
      <c r="BI134" s="302">
        <f ca="1">IF(AND($B135=0,BI$2&gt;1),BH134,BI130*$B135/Параметры!BI$36)</f>
        <v>0</v>
      </c>
      <c r="BJ134" s="302">
        <f ca="1">IF(AND($B135=0,BJ$2&gt;1),BI134,BJ130*$B135/Параметры!BJ$36)</f>
        <v>0</v>
      </c>
      <c r="BK134" s="302">
        <f ca="1">IF(AND($B135=0,BK$2&gt;1),BJ134,BK130*$B135/Параметры!BK$36)</f>
        <v>0</v>
      </c>
      <c r="BL134" s="302">
        <f ca="1">IF(AND($B135=0,BL$2&gt;1),BK134,BL130*$B135/Параметры!BL$36)</f>
        <v>0</v>
      </c>
      <c r="BM134" s="302">
        <f ca="1">IF(AND($B135=0,BM$2&gt;1),BL134,BM130*$B135/Параметры!BM$36)</f>
        <v>0</v>
      </c>
      <c r="BN134" s="302">
        <f ca="1">IF(AND($B135=0,BN$2&gt;1),BM134,BN130*$B135/Параметры!BN$36)</f>
        <v>0</v>
      </c>
      <c r="BO134" s="302">
        <f ca="1">IF(AND($B135=0,BO$2&gt;1),BN134,BO130*$B135/Параметры!BO$36)</f>
        <v>0</v>
      </c>
      <c r="BP134" s="302">
        <f ca="1">IF(AND($B135=0,BP$2&gt;1),BO134,BP130*$B135/Параметры!BP$36)</f>
        <v>0</v>
      </c>
      <c r="BQ134" s="302">
        <f ca="1">IF(AND($B135=0,BQ$2&gt;1),BP134,BQ130*$B135/Параметры!BQ$36)</f>
        <v>0</v>
      </c>
      <c r="BR134" s="302">
        <f ca="1">IF(AND($B135=0,BR$2&gt;1),BQ134,BR130*$B135/Параметры!BR$36)</f>
        <v>0</v>
      </c>
      <c r="BS134" s="302">
        <f ca="1">IF(AND($B135=0,BS$2&gt;1),BR134,BS130*$B135/Параметры!BS$36)</f>
        <v>0</v>
      </c>
      <c r="BT134" s="302">
        <f ca="1">IF(AND($B135=0,BT$2&gt;1),BS134,BT130*$B135/Параметры!BT$36)</f>
        <v>0</v>
      </c>
      <c r="BU134" s="302">
        <f ca="1">IF(AND($B135=0,BU$2&gt;1),BT134,BU130*$B135/Параметры!BU$36)</f>
        <v>0</v>
      </c>
      <c r="BV134" s="302">
        <f ca="1">IF(AND($B135=0,BV$2&gt;1),BU134,BV130*$B135/Параметры!BV$36)</f>
        <v>0</v>
      </c>
      <c r="BW134" s="302">
        <f ca="1">IF(AND($B135=0,BW$2&gt;1),BV134,BW130*$B135/Параметры!BW$36)</f>
        <v>0</v>
      </c>
      <c r="BX134" s="302">
        <f ca="1">IF(AND($B135=0,BX$2&gt;1),BW134,BX130*$B135/Параметры!BX$36)</f>
        <v>0</v>
      </c>
      <c r="BY134" s="302">
        <f ca="1">IF(AND($B135=0,BY$2&gt;1),BX134,BY130*$B135/Параметры!BY$36)</f>
        <v>0</v>
      </c>
      <c r="BZ134" s="302">
        <f ca="1">IF(AND($B135=0,BZ$2&gt;1),BY134,BZ130*$B135/Параметры!BZ$36)</f>
        <v>0</v>
      </c>
      <c r="CA134" s="302">
        <f ca="1">IF(AND($B135=0,CA$2&gt;1),BZ134,CA130*$B135/Параметры!CA$36)</f>
        <v>0</v>
      </c>
      <c r="CB134" s="302">
        <f ca="1">IF(AND($B135=0,CB$2&gt;1),CA134,CB130*$B135/Параметры!CB$36)</f>
        <v>0</v>
      </c>
      <c r="CC134" s="302">
        <f ca="1">IF(AND($B135=0,CC$2&gt;1),CB134,CC130*$B135/Параметры!CC$36)</f>
        <v>0</v>
      </c>
      <c r="CD134" s="302">
        <f ca="1">IF(AND($B135=0,CD$2&gt;1),CC134,CD130*$B135/Параметры!CD$36)</f>
        <v>0</v>
      </c>
      <c r="CE134" s="302">
        <f ca="1">IF(AND($B135=0,CE$2&gt;1),CD134,CE130*$B135/Параметры!CE$36)</f>
        <v>0</v>
      </c>
      <c r="CF134" s="302">
        <f ca="1">IF(AND($B135=0,CF$2&gt;1),CE134,CF130*$B135/Параметры!CF$36)</f>
        <v>0</v>
      </c>
      <c r="CG134" s="302">
        <f ca="1">IF(AND($B135=0,CG$2&gt;1),CF134,CG130*$B135/Параметры!CG$36)</f>
        <v>0</v>
      </c>
      <c r="CH134" s="302">
        <f ca="1">IF(AND($B135=0,CH$2&gt;1),CG134,CH130*$B135/Параметры!CH$36)</f>
        <v>0</v>
      </c>
      <c r="CI134" s="302">
        <f ca="1">IF(AND($B135=0,CI$2&gt;1),CH134,CI130*$B135/Параметры!CI$36)</f>
        <v>0</v>
      </c>
      <c r="CJ134" s="302">
        <f ca="1">IF(AND($B135=0,CJ$2&gt;1),CI134,CJ130*$B135/Параметры!CJ$36)</f>
        <v>0</v>
      </c>
      <c r="CK134" s="302">
        <f ca="1">IF(AND($B135=0,CK$2&gt;1),CJ134,CK130*$B135/Параметры!CK$36)</f>
        <v>0</v>
      </c>
      <c r="CL134" s="302">
        <f ca="1">IF(AND($B135=0,CL$2&gt;1),CK134,CL130*$B135/Параметры!CL$36)</f>
        <v>0</v>
      </c>
      <c r="CM134" s="302">
        <f ca="1">IF(AND($B135=0,CM$2&gt;1),CL134,CM130*$B135/Параметры!CM$36)</f>
        <v>0</v>
      </c>
      <c r="CN134" s="302">
        <f ca="1">IF(AND($B135=0,CN$2&gt;1),CM134,CN130*$B135/Параметры!CN$36)</f>
        <v>0</v>
      </c>
      <c r="CO134" s="302">
        <f ca="1">IF(AND($B135=0,CO$2&gt;1),CN134,CO130*$B135/Параметры!CO$36)</f>
        <v>0</v>
      </c>
      <c r="CP134" s="302">
        <f ca="1">IF(AND($B135=0,CP$2&gt;1),CO134,CP130*$B135/Параметры!CP$36)</f>
        <v>0</v>
      </c>
      <c r="CQ134" s="302">
        <f ca="1">IF(AND($B135=0,CQ$2&gt;1),CP134,CQ130*$B135/Параметры!CQ$36)</f>
        <v>0</v>
      </c>
      <c r="CR134" s="302">
        <f ca="1">IF(AND($B135=0,CR$2&gt;1),CQ134,CR130*$B135/Параметры!CR$36)</f>
        <v>0</v>
      </c>
      <c r="CS134" s="302">
        <f ca="1">IF(AND($B135=0,CS$2&gt;1),CR134,CS130*$B135/Параметры!CS$36)</f>
        <v>0</v>
      </c>
      <c r="CT134" s="302">
        <f ca="1">IF(AND($B135=0,CT$2&gt;1),CS134,CT130*$B135/Параметры!CT$36)</f>
        <v>0</v>
      </c>
      <c r="CU134" s="302">
        <f ca="1">IF(AND($B135=0,CU$2&gt;1),CT134,CU130*$B135/Параметры!CU$36)</f>
        <v>0</v>
      </c>
      <c r="CV134" s="302">
        <f ca="1">IF(AND($B135=0,CV$2&gt;1),CU134,CV130*$B135/Параметры!CV$36)</f>
        <v>0</v>
      </c>
      <c r="CW134" s="302">
        <f ca="1">IF(AND($B135=0,CW$2&gt;1),CV134,CW130*$B135/Параметры!CW$36)</f>
        <v>0</v>
      </c>
      <c r="CX134" s="302">
        <f ca="1">IF(AND($B135=0,CX$2&gt;1),CW134,CX130*$B135/Параметры!CX$36)</f>
        <v>0</v>
      </c>
      <c r="CY134" s="302">
        <f ca="1">IF(AND($B135=0,CY$2&gt;1),CX134,CY130*$B135/Параметры!CY$36)</f>
        <v>0</v>
      </c>
      <c r="CZ134" s="302">
        <f ca="1">IF(AND($B135=0,CZ$2&gt;1),CY134,CZ130*$B135/Параметры!CZ$36)</f>
        <v>0</v>
      </c>
      <c r="DA134" s="302">
        <f ca="1">IF(AND($B135=0,DA$2&gt;1),CZ134,DA130*$B135/Параметры!DA$36)</f>
        <v>0</v>
      </c>
      <c r="DB134" s="302">
        <f ca="1">IF(AND($B135=0,DB$2&gt;1),DA134,DB130*$B135/Параметры!DB$36)</f>
        <v>0</v>
      </c>
      <c r="DC134" s="302">
        <f ca="1">IF(AND($B135=0,DC$2&gt;1),DB134,DC130*$B135/Параметры!DC$36)</f>
        <v>0</v>
      </c>
      <c r="DD134" s="302">
        <f ca="1">IF(AND($B135=0,DD$2&gt;1),DC134,DD130*$B135/Параметры!DD$36)</f>
        <v>0</v>
      </c>
      <c r="DE134" s="302">
        <f ca="1">IF(AND($B135=0,DE$2&gt;1),DD134,DE130*$B135/Параметры!DE$36)</f>
        <v>0</v>
      </c>
      <c r="DF134" s="302">
        <f ca="1">IF(AND($B135=0,DF$2&gt;1),DE134,DF130*$B135/Параметры!DF$36)</f>
        <v>0</v>
      </c>
      <c r="DG134" s="302">
        <f ca="1">IF(AND($B135=0,DG$2&gt;1),DF134,DG130*$B135/Параметры!DG$36)</f>
        <v>0</v>
      </c>
      <c r="DH134" s="302">
        <f ca="1">IF(AND($B135=0,DH$2&gt;1),DG134,DH130*$B135/Параметры!DH$36)</f>
        <v>0</v>
      </c>
      <c r="DI134" s="302">
        <f ca="1">IF(AND($B135=0,DI$2&gt;1),DH134,DI130*$B135/Параметры!DI$36)</f>
        <v>0</v>
      </c>
      <c r="DJ134" s="302">
        <f ca="1">IF(AND($B135=0,DJ$2&gt;1),DI134,DJ130*$B135/Параметры!DJ$36)</f>
        <v>0</v>
      </c>
      <c r="DK134" s="302">
        <f ca="1">IF(AND($B135=0,DK$2&gt;1),DJ134,DK130*$B135/Параметры!DK$36)</f>
        <v>0</v>
      </c>
      <c r="DL134" s="302">
        <f ca="1">IF(AND($B135=0,DL$2&gt;1),DK134,DL130*$B135/Параметры!DL$36)</f>
        <v>0</v>
      </c>
      <c r="DM134" s="302">
        <f ca="1">IF(AND($B135=0,DM$2&gt;1),DL134,DM130*$B135/Параметры!DM$36)</f>
        <v>0</v>
      </c>
      <c r="DN134" s="302">
        <f ca="1">IF(AND($B135=0,DN$2&gt;1),DM134,DN130*$B135/Параметры!DN$36)</f>
        <v>0</v>
      </c>
      <c r="DO134" s="302">
        <f ca="1">IF(AND($B135=0,DO$2&gt;1),DN134,DO130*$B135/Параметры!DO$36)</f>
        <v>0</v>
      </c>
      <c r="DP134" s="302">
        <f ca="1">IF(AND($B135=0,DP$2&gt;1),DO134,DP130*$B135/Параметры!DP$36)</f>
        <v>0</v>
      </c>
      <c r="DQ134" s="302">
        <f ca="1">IF(AND($B135=0,DQ$2&gt;1),DP134,DQ130*$B135/Параметры!DQ$36)</f>
        <v>0</v>
      </c>
      <c r="DR134" s="302">
        <f ca="1">IF(AND($B135=0,DR$2&gt;1),DQ134,DR130*$B135/Параметры!DR$36)</f>
        <v>0</v>
      </c>
      <c r="DS134" s="302">
        <f ca="1">IF(AND($B135=0,DS$2&gt;1),DR134,DS130*$B135/Параметры!DS$36)</f>
        <v>0</v>
      </c>
      <c r="DT134" s="302">
        <f ca="1">IF(AND($B135=0,DT$2&gt;1),DS134,DT130*$B135/Параметры!DT$36)</f>
        <v>0</v>
      </c>
      <c r="DU134" s="302">
        <f ca="1">IF(AND($B135=0,DU$2&gt;1),DT134,DU130*$B135/Параметры!DU$36)</f>
        <v>0</v>
      </c>
      <c r="DV134" s="302">
        <f ca="1">IF(AND($B135=0,DV$2&gt;1),DU134,DV130*$B135/Параметры!DV$36)</f>
        <v>0</v>
      </c>
      <c r="DW134" s="185"/>
      <c r="DX134" s="162"/>
    </row>
    <row r="135" spans="1:128" s="154" customFormat="1" hidden="1" outlineLevel="1" x14ac:dyDescent="0.2">
      <c r="A135" s="171" t="str">
        <f ca="1">Language!A$665</f>
        <v>средняя оборачиваемость запасов</v>
      </c>
      <c r="B135" s="303">
        <f>$B$517</f>
        <v>0</v>
      </c>
      <c r="C135" s="147" t="str">
        <f ca="1">Language!$A$1464</f>
        <v>дней</v>
      </c>
      <c r="D135" s="158"/>
      <c r="F135" s="6" t="s">
        <v>3100</v>
      </c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69"/>
      <c r="AH135" s="169"/>
      <c r="AI135" s="169"/>
      <c r="AJ135" s="169"/>
      <c r="AK135" s="169"/>
      <c r="AL135" s="169"/>
      <c r="AM135" s="169"/>
      <c r="AN135" s="169"/>
      <c r="AO135" s="169"/>
      <c r="AP135" s="169"/>
      <c r="AQ135" s="169"/>
      <c r="AR135" s="169"/>
      <c r="AS135" s="169"/>
      <c r="AT135" s="169"/>
      <c r="AU135" s="169"/>
      <c r="AV135" s="169"/>
      <c r="AW135" s="169"/>
      <c r="AX135" s="169"/>
      <c r="AY135" s="169"/>
      <c r="AZ135" s="169"/>
      <c r="BA135" s="169"/>
      <c r="BB135" s="169"/>
      <c r="BC135" s="169"/>
      <c r="BD135" s="169"/>
      <c r="BE135" s="169"/>
      <c r="BF135" s="169"/>
      <c r="BG135" s="169"/>
      <c r="BH135" s="169"/>
      <c r="BI135" s="169"/>
      <c r="BJ135" s="169"/>
      <c r="BK135" s="169"/>
      <c r="BL135" s="169"/>
      <c r="BM135" s="169"/>
      <c r="BN135" s="169"/>
      <c r="BO135" s="169"/>
      <c r="BP135" s="169"/>
      <c r="BQ135" s="169"/>
      <c r="BR135" s="169"/>
      <c r="BS135" s="169"/>
      <c r="BT135" s="169"/>
      <c r="BU135" s="169"/>
      <c r="BV135" s="169"/>
      <c r="BW135" s="169"/>
      <c r="BX135" s="169"/>
      <c r="BY135" s="169"/>
      <c r="BZ135" s="169"/>
      <c r="CA135" s="169"/>
      <c r="CB135" s="169"/>
      <c r="CC135" s="169"/>
      <c r="CD135" s="169"/>
      <c r="CE135" s="169"/>
      <c r="CF135" s="169"/>
      <c r="CG135" s="169"/>
      <c r="CH135" s="169"/>
      <c r="CI135" s="169"/>
      <c r="CJ135" s="169"/>
      <c r="CK135" s="169"/>
      <c r="CL135" s="169"/>
      <c r="CM135" s="169"/>
      <c r="CN135" s="169"/>
      <c r="CO135" s="169"/>
      <c r="CP135" s="169"/>
      <c r="CQ135" s="169"/>
      <c r="CR135" s="169"/>
      <c r="CS135" s="169"/>
      <c r="CT135" s="169"/>
      <c r="CU135" s="169"/>
      <c r="CV135" s="169"/>
      <c r="CW135" s="169"/>
      <c r="CX135" s="169"/>
      <c r="CY135" s="169"/>
      <c r="CZ135" s="169"/>
      <c r="DA135" s="169"/>
      <c r="DB135" s="169"/>
      <c r="DC135" s="169"/>
      <c r="DD135" s="169"/>
      <c r="DE135" s="169"/>
      <c r="DF135" s="169"/>
      <c r="DG135" s="169"/>
      <c r="DH135" s="169"/>
      <c r="DI135" s="169"/>
      <c r="DJ135" s="169"/>
      <c r="DK135" s="169"/>
      <c r="DL135" s="169"/>
      <c r="DM135" s="169"/>
      <c r="DN135" s="169"/>
      <c r="DO135" s="169"/>
      <c r="DP135" s="169"/>
      <c r="DQ135" s="169"/>
      <c r="DR135" s="169"/>
      <c r="DS135" s="169"/>
      <c r="DT135" s="169"/>
      <c r="DU135" s="169"/>
      <c r="DV135" s="169"/>
      <c r="DW135" s="169"/>
      <c r="DX135" s="177"/>
    </row>
    <row r="136" spans="1:128" hidden="1" outlineLevel="1" x14ac:dyDescent="0.2">
      <c r="A136" s="168" t="str">
        <f ca="1">Language!A$666</f>
        <v>затраты в запасах готовой продукции</v>
      </c>
      <c r="B136" s="158"/>
      <c r="C136" s="147" t="str">
        <f ca="1">CHOOSE(D136,CurName1,CurName2,CurName3)</f>
        <v>тыс. руб.</v>
      </c>
      <c r="D136" s="158">
        <f>D124</f>
        <v>1</v>
      </c>
      <c r="E136" s="154" t="s">
        <v>894</v>
      </c>
      <c r="F136" s="6" t="s">
        <v>3099</v>
      </c>
      <c r="G136" s="302">
        <f ca="1">IF(AND($B137=0,G$2&gt;1),F136,G130*$B137/Параметры!G$36)</f>
        <v>0</v>
      </c>
      <c r="H136" s="302">
        <f ca="1">IF(AND($B137=0,H$2&gt;1),G136,H130*$B137/Параметры!H$36)</f>
        <v>0</v>
      </c>
      <c r="I136" s="302">
        <f ca="1">IF(AND($B137=0,I$2&gt;1),H136,I130*$B137/Параметры!I$36)</f>
        <v>0</v>
      </c>
      <c r="J136" s="302">
        <f ca="1">IF(AND($B137=0,J$2&gt;1),I136,J130*$B137/Параметры!J$36)</f>
        <v>0</v>
      </c>
      <c r="K136" s="302">
        <f ca="1">IF(AND($B137=0,K$2&gt;1),J136,K130*$B137/Параметры!K$36)</f>
        <v>0</v>
      </c>
      <c r="L136" s="302">
        <f ca="1">IF(AND($B137=0,L$2&gt;1),K136,L130*$B137/Параметры!L$36)</f>
        <v>0</v>
      </c>
      <c r="M136" s="302">
        <f ca="1">IF(AND($B137=0,M$2&gt;1),L136,M130*$B137/Параметры!M$36)</f>
        <v>0</v>
      </c>
      <c r="N136" s="302">
        <f ca="1">IF(AND($B137=0,N$2&gt;1),M136,N130*$B137/Параметры!N$36)</f>
        <v>0</v>
      </c>
      <c r="O136" s="302">
        <f ca="1">IF(AND($B137=0,O$2&gt;1),N136,O130*$B137/Параметры!O$36)</f>
        <v>0</v>
      </c>
      <c r="P136" s="302">
        <f ca="1">IF(AND($B137=0,P$2&gt;1),O136,P130*$B137/Параметры!P$36)</f>
        <v>0</v>
      </c>
      <c r="Q136" s="302">
        <f ca="1">IF(AND($B137=0,Q$2&gt;1),P136,Q130*$B137/Параметры!Q$36)</f>
        <v>0</v>
      </c>
      <c r="R136" s="302">
        <f ca="1">IF(AND($B137=0,R$2&gt;1),Q136,R130*$B137/Параметры!R$36)</f>
        <v>0</v>
      </c>
      <c r="S136" s="302">
        <f ca="1">IF(AND($B137=0,S$2&gt;1),R136,S130*$B137/Параметры!S$36)</f>
        <v>0</v>
      </c>
      <c r="T136" s="302">
        <f ca="1">IF(AND($B137=0,T$2&gt;1),S136,T130*$B137/Параметры!T$36)</f>
        <v>0</v>
      </c>
      <c r="U136" s="302">
        <f ca="1">IF(AND($B137=0,U$2&gt;1),T136,U130*$B137/Параметры!U$36)</f>
        <v>0</v>
      </c>
      <c r="V136" s="302">
        <f ca="1">IF(AND($B137=0,V$2&gt;1),U136,V130*$B137/Параметры!V$36)</f>
        <v>0</v>
      </c>
      <c r="W136" s="302">
        <f ca="1">IF(AND($B137=0,W$2&gt;1),V136,W130*$B137/Параметры!W$36)</f>
        <v>0</v>
      </c>
      <c r="X136" s="302">
        <f ca="1">IF(AND($B137=0,X$2&gt;1),W136,X130*$B137/Параметры!X$36)</f>
        <v>0</v>
      </c>
      <c r="Y136" s="302">
        <f ca="1">IF(AND($B137=0,Y$2&gt;1),X136,Y130*$B137/Параметры!Y$36)</f>
        <v>0</v>
      </c>
      <c r="Z136" s="302">
        <f ca="1">IF(AND($B137=0,Z$2&gt;1),Y136,Z130*$B137/Параметры!Z$36)</f>
        <v>0</v>
      </c>
      <c r="AA136" s="302">
        <f ca="1">IF(AND($B137=0,AA$2&gt;1),Z136,AA130*$B137/Параметры!AA$36)</f>
        <v>0</v>
      </c>
      <c r="AB136" s="302">
        <f ca="1">IF(AND($B137=0,AB$2&gt;1),AA136,AB130*$B137/Параметры!AB$36)</f>
        <v>0</v>
      </c>
      <c r="AC136" s="302">
        <f ca="1">IF(AND($B137=0,AC$2&gt;1),AB136,AC130*$B137/Параметры!AC$36)</f>
        <v>0</v>
      </c>
      <c r="AD136" s="302">
        <f ca="1">IF(AND($B137=0,AD$2&gt;1),AC136,AD130*$B137/Параметры!AD$36)</f>
        <v>0</v>
      </c>
      <c r="AE136" s="302">
        <f ca="1">IF(AND($B137=0,AE$2&gt;1),AD136,AE130*$B137/Параметры!AE$36)</f>
        <v>0</v>
      </c>
      <c r="AF136" s="302">
        <f ca="1">IF(AND($B137=0,AF$2&gt;1),AE136,AF130*$B137/Параметры!AF$36)</f>
        <v>0</v>
      </c>
      <c r="AG136" s="302">
        <f ca="1">IF(AND($B137=0,AG$2&gt;1),AF136,AG130*$B137/Параметры!AG$36)</f>
        <v>0</v>
      </c>
      <c r="AH136" s="302">
        <f ca="1">IF(AND($B137=0,AH$2&gt;1),AG136,AH130*$B137/Параметры!AH$36)</f>
        <v>0</v>
      </c>
      <c r="AI136" s="302">
        <f ca="1">IF(AND($B137=0,AI$2&gt;1),AH136,AI130*$B137/Параметры!AI$36)</f>
        <v>0</v>
      </c>
      <c r="AJ136" s="302">
        <f ca="1">IF(AND($B137=0,AJ$2&gt;1),AI136,AJ130*$B137/Параметры!AJ$36)</f>
        <v>0</v>
      </c>
      <c r="AK136" s="302">
        <f ca="1">IF(AND($B137=0,AK$2&gt;1),AJ136,AK130*$B137/Параметры!AK$36)</f>
        <v>0</v>
      </c>
      <c r="AL136" s="302">
        <f ca="1">IF(AND($B137=0,AL$2&gt;1),AK136,AL130*$B137/Параметры!AL$36)</f>
        <v>0</v>
      </c>
      <c r="AM136" s="302">
        <f ca="1">IF(AND($B137=0,AM$2&gt;1),AL136,AM130*$B137/Параметры!AM$36)</f>
        <v>0</v>
      </c>
      <c r="AN136" s="302">
        <f ca="1">IF(AND($B137=0,AN$2&gt;1),AM136,AN130*$B137/Параметры!AN$36)</f>
        <v>0</v>
      </c>
      <c r="AO136" s="302">
        <f ca="1">IF(AND($B137=0,AO$2&gt;1),AN136,AO130*$B137/Параметры!AO$36)</f>
        <v>0</v>
      </c>
      <c r="AP136" s="302">
        <f ca="1">IF(AND($B137=0,AP$2&gt;1),AO136,AP130*$B137/Параметры!AP$36)</f>
        <v>0</v>
      </c>
      <c r="AQ136" s="302">
        <f ca="1">IF(AND($B137=0,AQ$2&gt;1),AP136,AQ130*$B137/Параметры!AQ$36)</f>
        <v>0</v>
      </c>
      <c r="AR136" s="302">
        <f ca="1">IF(AND($B137=0,AR$2&gt;1),AQ136,AR130*$B137/Параметры!AR$36)</f>
        <v>0</v>
      </c>
      <c r="AS136" s="302">
        <f ca="1">IF(AND($B137=0,AS$2&gt;1),AR136,AS130*$B137/Параметры!AS$36)</f>
        <v>0</v>
      </c>
      <c r="AT136" s="302">
        <f ca="1">IF(AND($B137=0,AT$2&gt;1),AS136,AT130*$B137/Параметры!AT$36)</f>
        <v>0</v>
      </c>
      <c r="AU136" s="302">
        <f ca="1">IF(AND($B137=0,AU$2&gt;1),AT136,AU130*$B137/Параметры!AU$36)</f>
        <v>0</v>
      </c>
      <c r="AV136" s="302">
        <f ca="1">IF(AND($B137=0,AV$2&gt;1),AU136,AV130*$B137/Параметры!AV$36)</f>
        <v>0</v>
      </c>
      <c r="AW136" s="302">
        <f ca="1">IF(AND($B137=0,AW$2&gt;1),AV136,AW130*$B137/Параметры!AW$36)</f>
        <v>0</v>
      </c>
      <c r="AX136" s="302">
        <f ca="1">IF(AND($B137=0,AX$2&gt;1),AW136,AX130*$B137/Параметры!AX$36)</f>
        <v>0</v>
      </c>
      <c r="AY136" s="302">
        <f ca="1">IF(AND($B137=0,AY$2&gt;1),AX136,AY130*$B137/Параметры!AY$36)</f>
        <v>0</v>
      </c>
      <c r="AZ136" s="302">
        <f ca="1">IF(AND($B137=0,AZ$2&gt;1),AY136,AZ130*$B137/Параметры!AZ$36)</f>
        <v>0</v>
      </c>
      <c r="BA136" s="302">
        <f ca="1">IF(AND($B137=0,BA$2&gt;1),AZ136,BA130*$B137/Параметры!BA$36)</f>
        <v>0</v>
      </c>
      <c r="BB136" s="302">
        <f ca="1">IF(AND($B137=0,BB$2&gt;1),BA136,BB130*$B137/Параметры!BB$36)</f>
        <v>0</v>
      </c>
      <c r="BC136" s="302">
        <f ca="1">IF(AND($B137=0,BC$2&gt;1),BB136,BC130*$B137/Параметры!BC$36)</f>
        <v>0</v>
      </c>
      <c r="BD136" s="302">
        <f ca="1">IF(AND($B137=0,BD$2&gt;1),BC136,BD130*$B137/Параметры!BD$36)</f>
        <v>0</v>
      </c>
      <c r="BE136" s="302">
        <f ca="1">IF(AND($B137=0,BE$2&gt;1),BD136,BE130*$B137/Параметры!BE$36)</f>
        <v>0</v>
      </c>
      <c r="BF136" s="302">
        <f ca="1">IF(AND($B137=0,BF$2&gt;1),BE136,BF130*$B137/Параметры!BF$36)</f>
        <v>0</v>
      </c>
      <c r="BG136" s="302">
        <f ca="1">IF(AND($B137=0,BG$2&gt;1),BF136,BG130*$B137/Параметры!BG$36)</f>
        <v>0</v>
      </c>
      <c r="BH136" s="302">
        <f ca="1">IF(AND($B137=0,BH$2&gt;1),BG136,BH130*$B137/Параметры!BH$36)</f>
        <v>0</v>
      </c>
      <c r="BI136" s="302">
        <f ca="1">IF(AND($B137=0,BI$2&gt;1),BH136,BI130*$B137/Параметры!BI$36)</f>
        <v>0</v>
      </c>
      <c r="BJ136" s="302">
        <f ca="1">IF(AND($B137=0,BJ$2&gt;1),BI136,BJ130*$B137/Параметры!BJ$36)</f>
        <v>0</v>
      </c>
      <c r="BK136" s="302">
        <f ca="1">IF(AND($B137=0,BK$2&gt;1),BJ136,BK130*$B137/Параметры!BK$36)</f>
        <v>0</v>
      </c>
      <c r="BL136" s="302">
        <f ca="1">IF(AND($B137=0,BL$2&gt;1),BK136,BL130*$B137/Параметры!BL$36)</f>
        <v>0</v>
      </c>
      <c r="BM136" s="302">
        <f ca="1">IF(AND($B137=0,BM$2&gt;1),BL136,BM130*$B137/Параметры!BM$36)</f>
        <v>0</v>
      </c>
      <c r="BN136" s="302">
        <f ca="1">IF(AND($B137=0,BN$2&gt;1),BM136,BN130*$B137/Параметры!BN$36)</f>
        <v>0</v>
      </c>
      <c r="BO136" s="302">
        <f ca="1">IF(AND($B137=0,BO$2&gt;1),BN136,BO130*$B137/Параметры!BO$36)</f>
        <v>0</v>
      </c>
      <c r="BP136" s="302">
        <f ca="1">IF(AND($B137=0,BP$2&gt;1),BO136,BP130*$B137/Параметры!BP$36)</f>
        <v>0</v>
      </c>
      <c r="BQ136" s="302">
        <f ca="1">IF(AND($B137=0,BQ$2&gt;1),BP136,BQ130*$B137/Параметры!BQ$36)</f>
        <v>0</v>
      </c>
      <c r="BR136" s="302">
        <f ca="1">IF(AND($B137=0,BR$2&gt;1),BQ136,BR130*$B137/Параметры!BR$36)</f>
        <v>0</v>
      </c>
      <c r="BS136" s="302">
        <f ca="1">IF(AND($B137=0,BS$2&gt;1),BR136,BS130*$B137/Параметры!BS$36)</f>
        <v>0</v>
      </c>
      <c r="BT136" s="302">
        <f ca="1">IF(AND($B137=0,BT$2&gt;1),BS136,BT130*$B137/Параметры!BT$36)</f>
        <v>0</v>
      </c>
      <c r="BU136" s="302">
        <f ca="1">IF(AND($B137=0,BU$2&gt;1),BT136,BU130*$B137/Параметры!BU$36)</f>
        <v>0</v>
      </c>
      <c r="BV136" s="302">
        <f ca="1">IF(AND($B137=0,BV$2&gt;1),BU136,BV130*$B137/Параметры!BV$36)</f>
        <v>0</v>
      </c>
      <c r="BW136" s="302">
        <f ca="1">IF(AND($B137=0,BW$2&gt;1),BV136,BW130*$B137/Параметры!BW$36)</f>
        <v>0</v>
      </c>
      <c r="BX136" s="302">
        <f ca="1">IF(AND($B137=0,BX$2&gt;1),BW136,BX130*$B137/Параметры!BX$36)</f>
        <v>0</v>
      </c>
      <c r="BY136" s="302">
        <f ca="1">IF(AND($B137=0,BY$2&gt;1),BX136,BY130*$B137/Параметры!BY$36)</f>
        <v>0</v>
      </c>
      <c r="BZ136" s="302">
        <f ca="1">IF(AND($B137=0,BZ$2&gt;1),BY136,BZ130*$B137/Параметры!BZ$36)</f>
        <v>0</v>
      </c>
      <c r="CA136" s="302">
        <f ca="1">IF(AND($B137=0,CA$2&gt;1),BZ136,CA130*$B137/Параметры!CA$36)</f>
        <v>0</v>
      </c>
      <c r="CB136" s="302">
        <f ca="1">IF(AND($B137=0,CB$2&gt;1),CA136,CB130*$B137/Параметры!CB$36)</f>
        <v>0</v>
      </c>
      <c r="CC136" s="302">
        <f ca="1">IF(AND($B137=0,CC$2&gt;1),CB136,CC130*$B137/Параметры!CC$36)</f>
        <v>0</v>
      </c>
      <c r="CD136" s="302">
        <f ca="1">IF(AND($B137=0,CD$2&gt;1),CC136,CD130*$B137/Параметры!CD$36)</f>
        <v>0</v>
      </c>
      <c r="CE136" s="302">
        <f ca="1">IF(AND($B137=0,CE$2&gt;1),CD136,CE130*$B137/Параметры!CE$36)</f>
        <v>0</v>
      </c>
      <c r="CF136" s="302">
        <f ca="1">IF(AND($B137=0,CF$2&gt;1),CE136,CF130*$B137/Параметры!CF$36)</f>
        <v>0</v>
      </c>
      <c r="CG136" s="302">
        <f ca="1">IF(AND($B137=0,CG$2&gt;1),CF136,CG130*$B137/Параметры!CG$36)</f>
        <v>0</v>
      </c>
      <c r="CH136" s="302">
        <f ca="1">IF(AND($B137=0,CH$2&gt;1),CG136,CH130*$B137/Параметры!CH$36)</f>
        <v>0</v>
      </c>
      <c r="CI136" s="302">
        <f ca="1">IF(AND($B137=0,CI$2&gt;1),CH136,CI130*$B137/Параметры!CI$36)</f>
        <v>0</v>
      </c>
      <c r="CJ136" s="302">
        <f ca="1">IF(AND($B137=0,CJ$2&gt;1),CI136,CJ130*$B137/Параметры!CJ$36)</f>
        <v>0</v>
      </c>
      <c r="CK136" s="302">
        <f ca="1">IF(AND($B137=0,CK$2&gt;1),CJ136,CK130*$B137/Параметры!CK$36)</f>
        <v>0</v>
      </c>
      <c r="CL136" s="302">
        <f ca="1">IF(AND($B137=0,CL$2&gt;1),CK136,CL130*$B137/Параметры!CL$36)</f>
        <v>0</v>
      </c>
      <c r="CM136" s="302">
        <f ca="1">IF(AND($B137=0,CM$2&gt;1),CL136,CM130*$B137/Параметры!CM$36)</f>
        <v>0</v>
      </c>
      <c r="CN136" s="302">
        <f ca="1">IF(AND($B137=0,CN$2&gt;1),CM136,CN130*$B137/Параметры!CN$36)</f>
        <v>0</v>
      </c>
      <c r="CO136" s="302">
        <f ca="1">IF(AND($B137=0,CO$2&gt;1),CN136,CO130*$B137/Параметры!CO$36)</f>
        <v>0</v>
      </c>
      <c r="CP136" s="302">
        <f ca="1">IF(AND($B137=0,CP$2&gt;1),CO136,CP130*$B137/Параметры!CP$36)</f>
        <v>0</v>
      </c>
      <c r="CQ136" s="302">
        <f ca="1">IF(AND($B137=0,CQ$2&gt;1),CP136,CQ130*$B137/Параметры!CQ$36)</f>
        <v>0</v>
      </c>
      <c r="CR136" s="302">
        <f ca="1">IF(AND($B137=0,CR$2&gt;1),CQ136,CR130*$B137/Параметры!CR$36)</f>
        <v>0</v>
      </c>
      <c r="CS136" s="302">
        <f ca="1">IF(AND($B137=0,CS$2&gt;1),CR136,CS130*$B137/Параметры!CS$36)</f>
        <v>0</v>
      </c>
      <c r="CT136" s="302">
        <f ca="1">IF(AND($B137=0,CT$2&gt;1),CS136,CT130*$B137/Параметры!CT$36)</f>
        <v>0</v>
      </c>
      <c r="CU136" s="302">
        <f ca="1">IF(AND($B137=0,CU$2&gt;1),CT136,CU130*$B137/Параметры!CU$36)</f>
        <v>0</v>
      </c>
      <c r="CV136" s="302">
        <f ca="1">IF(AND($B137=0,CV$2&gt;1),CU136,CV130*$B137/Параметры!CV$36)</f>
        <v>0</v>
      </c>
      <c r="CW136" s="302">
        <f ca="1">IF(AND($B137=0,CW$2&gt;1),CV136,CW130*$B137/Параметры!CW$36)</f>
        <v>0</v>
      </c>
      <c r="CX136" s="302">
        <f ca="1">IF(AND($B137=0,CX$2&gt;1),CW136,CX130*$B137/Параметры!CX$36)</f>
        <v>0</v>
      </c>
      <c r="CY136" s="302">
        <f ca="1">IF(AND($B137=0,CY$2&gt;1),CX136,CY130*$B137/Параметры!CY$36)</f>
        <v>0</v>
      </c>
      <c r="CZ136" s="302">
        <f ca="1">IF(AND($B137=0,CZ$2&gt;1),CY136,CZ130*$B137/Параметры!CZ$36)</f>
        <v>0</v>
      </c>
      <c r="DA136" s="302">
        <f ca="1">IF(AND($B137=0,DA$2&gt;1),CZ136,DA130*$B137/Параметры!DA$36)</f>
        <v>0</v>
      </c>
      <c r="DB136" s="302">
        <f ca="1">IF(AND($B137=0,DB$2&gt;1),DA136,DB130*$B137/Параметры!DB$36)</f>
        <v>0</v>
      </c>
      <c r="DC136" s="302">
        <f ca="1">IF(AND($B137=0,DC$2&gt;1),DB136,DC130*$B137/Параметры!DC$36)</f>
        <v>0</v>
      </c>
      <c r="DD136" s="302">
        <f ca="1">IF(AND($B137=0,DD$2&gt;1),DC136,DD130*$B137/Параметры!DD$36)</f>
        <v>0</v>
      </c>
      <c r="DE136" s="302">
        <f ca="1">IF(AND($B137=0,DE$2&gt;1),DD136,DE130*$B137/Параметры!DE$36)</f>
        <v>0</v>
      </c>
      <c r="DF136" s="302">
        <f ca="1">IF(AND($B137=0,DF$2&gt;1),DE136,DF130*$B137/Параметры!DF$36)</f>
        <v>0</v>
      </c>
      <c r="DG136" s="302">
        <f ca="1">IF(AND($B137=0,DG$2&gt;1),DF136,DG130*$B137/Параметры!DG$36)</f>
        <v>0</v>
      </c>
      <c r="DH136" s="302">
        <f ca="1">IF(AND($B137=0,DH$2&gt;1),DG136,DH130*$B137/Параметры!DH$36)</f>
        <v>0</v>
      </c>
      <c r="DI136" s="302">
        <f ca="1">IF(AND($B137=0,DI$2&gt;1),DH136,DI130*$B137/Параметры!DI$36)</f>
        <v>0</v>
      </c>
      <c r="DJ136" s="302">
        <f ca="1">IF(AND($B137=0,DJ$2&gt;1),DI136,DJ130*$B137/Параметры!DJ$36)</f>
        <v>0</v>
      </c>
      <c r="DK136" s="302">
        <f ca="1">IF(AND($B137=0,DK$2&gt;1),DJ136,DK130*$B137/Параметры!DK$36)</f>
        <v>0</v>
      </c>
      <c r="DL136" s="302">
        <f ca="1">IF(AND($B137=0,DL$2&gt;1),DK136,DL130*$B137/Параметры!DL$36)</f>
        <v>0</v>
      </c>
      <c r="DM136" s="302">
        <f ca="1">IF(AND($B137=0,DM$2&gt;1),DL136,DM130*$B137/Параметры!DM$36)</f>
        <v>0</v>
      </c>
      <c r="DN136" s="302">
        <f ca="1">IF(AND($B137=0,DN$2&gt;1),DM136,DN130*$B137/Параметры!DN$36)</f>
        <v>0</v>
      </c>
      <c r="DO136" s="302">
        <f ca="1">IF(AND($B137=0,DO$2&gt;1),DN136,DO130*$B137/Параметры!DO$36)</f>
        <v>0</v>
      </c>
      <c r="DP136" s="302">
        <f ca="1">IF(AND($B137=0,DP$2&gt;1),DO136,DP130*$B137/Параметры!DP$36)</f>
        <v>0</v>
      </c>
      <c r="DQ136" s="302">
        <f ca="1">IF(AND($B137=0,DQ$2&gt;1),DP136,DQ130*$B137/Параметры!DQ$36)</f>
        <v>0</v>
      </c>
      <c r="DR136" s="302">
        <f ca="1">IF(AND($B137=0,DR$2&gt;1),DQ136,DR130*$B137/Параметры!DR$36)</f>
        <v>0</v>
      </c>
      <c r="DS136" s="302">
        <f ca="1">IF(AND($B137=0,DS$2&gt;1),DR136,DS130*$B137/Параметры!DS$36)</f>
        <v>0</v>
      </c>
      <c r="DT136" s="302">
        <f ca="1">IF(AND($B137=0,DT$2&gt;1),DS136,DT130*$B137/Параметры!DT$36)</f>
        <v>0</v>
      </c>
      <c r="DU136" s="302">
        <f ca="1">IF(AND($B137=0,DU$2&gt;1),DT136,DU130*$B137/Параметры!DU$36)</f>
        <v>0</v>
      </c>
      <c r="DV136" s="302">
        <f ca="1">IF(AND($B137=0,DV$2&gt;1),DU136,DV130*$B137/Параметры!DV$36)</f>
        <v>0</v>
      </c>
      <c r="DW136" s="169"/>
      <c r="DX136" s="177"/>
    </row>
    <row r="137" spans="1:128" s="154" customFormat="1" hidden="1" outlineLevel="1" x14ac:dyDescent="0.2">
      <c r="A137" s="171" t="str">
        <f ca="1">Language!A$667</f>
        <v>средняя оборачиваемость готовой продукции</v>
      </c>
      <c r="B137" s="303">
        <f>$B$529</f>
        <v>0</v>
      </c>
      <c r="C137" s="147" t="str">
        <f ca="1">Language!$A$1464</f>
        <v>дней</v>
      </c>
      <c r="D137" s="158"/>
      <c r="F137" s="6" t="s">
        <v>3100</v>
      </c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  <c r="AG137" s="169"/>
      <c r="AH137" s="169"/>
      <c r="AI137" s="169"/>
      <c r="AJ137" s="169"/>
      <c r="AK137" s="169"/>
      <c r="AL137" s="169"/>
      <c r="AM137" s="169"/>
      <c r="AN137" s="169"/>
      <c r="AO137" s="169"/>
      <c r="AP137" s="169"/>
      <c r="AQ137" s="169"/>
      <c r="AR137" s="169"/>
      <c r="AS137" s="169"/>
      <c r="AT137" s="169"/>
      <c r="AU137" s="169"/>
      <c r="AV137" s="169"/>
      <c r="AW137" s="169"/>
      <c r="AX137" s="169"/>
      <c r="AY137" s="169"/>
      <c r="AZ137" s="169"/>
      <c r="BA137" s="169"/>
      <c r="BB137" s="169"/>
      <c r="BC137" s="169"/>
      <c r="BD137" s="169"/>
      <c r="BE137" s="169"/>
      <c r="BF137" s="169"/>
      <c r="BG137" s="169"/>
      <c r="BH137" s="169"/>
      <c r="BI137" s="169"/>
      <c r="BJ137" s="169"/>
      <c r="BK137" s="169"/>
      <c r="BL137" s="169"/>
      <c r="BM137" s="169"/>
      <c r="BN137" s="169"/>
      <c r="BO137" s="169"/>
      <c r="BP137" s="169"/>
      <c r="BQ137" s="169"/>
      <c r="BR137" s="169"/>
      <c r="BS137" s="169"/>
      <c r="BT137" s="169"/>
      <c r="BU137" s="169"/>
      <c r="BV137" s="169"/>
      <c r="BW137" s="169"/>
      <c r="BX137" s="169"/>
      <c r="BY137" s="169"/>
      <c r="BZ137" s="169"/>
      <c r="CA137" s="169"/>
      <c r="CB137" s="169"/>
      <c r="CC137" s="169"/>
      <c r="CD137" s="169"/>
      <c r="CE137" s="169"/>
      <c r="CF137" s="169"/>
      <c r="CG137" s="169"/>
      <c r="CH137" s="169"/>
      <c r="CI137" s="169"/>
      <c r="CJ137" s="169"/>
      <c r="CK137" s="169"/>
      <c r="CL137" s="169"/>
      <c r="CM137" s="169"/>
      <c r="CN137" s="169"/>
      <c r="CO137" s="169"/>
      <c r="CP137" s="169"/>
      <c r="CQ137" s="169"/>
      <c r="CR137" s="169"/>
      <c r="CS137" s="169"/>
      <c r="CT137" s="169"/>
      <c r="CU137" s="169"/>
      <c r="CV137" s="169"/>
      <c r="CW137" s="169"/>
      <c r="CX137" s="169"/>
      <c r="CY137" s="169"/>
      <c r="CZ137" s="169"/>
      <c r="DA137" s="169"/>
      <c r="DB137" s="169"/>
      <c r="DC137" s="169"/>
      <c r="DD137" s="169"/>
      <c r="DE137" s="169"/>
      <c r="DF137" s="169"/>
      <c r="DG137" s="169"/>
      <c r="DH137" s="169"/>
      <c r="DI137" s="169"/>
      <c r="DJ137" s="169"/>
      <c r="DK137" s="169"/>
      <c r="DL137" s="169"/>
      <c r="DM137" s="169"/>
      <c r="DN137" s="169"/>
      <c r="DO137" s="169"/>
      <c r="DP137" s="169"/>
      <c r="DQ137" s="169"/>
      <c r="DR137" s="169"/>
      <c r="DS137" s="169"/>
      <c r="DT137" s="169"/>
      <c r="DU137" s="169"/>
      <c r="DV137" s="169"/>
      <c r="DW137" s="169"/>
      <c r="DX137" s="177"/>
    </row>
    <row r="138" spans="1:128" hidden="1" outlineLevel="1" x14ac:dyDescent="0.2">
      <c r="A138" s="168" t="str">
        <f ca="1">Language!A$668</f>
        <v>затраты в незавершенном производстве</v>
      </c>
      <c r="B138" s="158"/>
      <c r="C138" s="147" t="str">
        <f ca="1">CHOOSE(D138,CurName1,CurName2,CurName3)</f>
        <v>тыс. руб.</v>
      </c>
      <c r="D138" s="158">
        <f>D124</f>
        <v>1</v>
      </c>
      <c r="E138" s="154" t="s">
        <v>701</v>
      </c>
      <c r="F138" s="6" t="s">
        <v>3099</v>
      </c>
      <c r="G138" s="302">
        <f ca="1">IF(AND($B139=0,G$2&gt;1),F138,G130*$B139/Параметры!G$36)</f>
        <v>0</v>
      </c>
      <c r="H138" s="302">
        <f ca="1">IF(AND($B139=0,H$2&gt;1),G138,H130*$B139/Параметры!H$36)</f>
        <v>0</v>
      </c>
      <c r="I138" s="302">
        <f ca="1">IF(AND($B139=0,I$2&gt;1),H138,I130*$B139/Параметры!I$36)</f>
        <v>0</v>
      </c>
      <c r="J138" s="302">
        <f ca="1">IF(AND($B139=0,J$2&gt;1),I138,J130*$B139/Параметры!J$36)</f>
        <v>0</v>
      </c>
      <c r="K138" s="302">
        <f ca="1">IF(AND($B139=0,K$2&gt;1),J138,K130*$B139/Параметры!K$36)</f>
        <v>0</v>
      </c>
      <c r="L138" s="302">
        <f ca="1">IF(AND($B139=0,L$2&gt;1),K138,L130*$B139/Параметры!L$36)</f>
        <v>0</v>
      </c>
      <c r="M138" s="302">
        <f ca="1">IF(AND($B139=0,M$2&gt;1),L138,M130*$B139/Параметры!M$36)</f>
        <v>0</v>
      </c>
      <c r="N138" s="302">
        <f ca="1">IF(AND($B139=0,N$2&gt;1),M138,N130*$B139/Параметры!N$36)</f>
        <v>0</v>
      </c>
      <c r="O138" s="302">
        <f ca="1">IF(AND($B139=0,O$2&gt;1),N138,O130*$B139/Параметры!O$36)</f>
        <v>0</v>
      </c>
      <c r="P138" s="302">
        <f ca="1">IF(AND($B139=0,P$2&gt;1),O138,P130*$B139/Параметры!P$36)</f>
        <v>0</v>
      </c>
      <c r="Q138" s="302">
        <f ca="1">IF(AND($B139=0,Q$2&gt;1),P138,Q130*$B139/Параметры!Q$36)</f>
        <v>0</v>
      </c>
      <c r="R138" s="302">
        <f ca="1">IF(AND($B139=0,R$2&gt;1),Q138,R130*$B139/Параметры!R$36)</f>
        <v>0</v>
      </c>
      <c r="S138" s="302">
        <f ca="1">IF(AND($B139=0,S$2&gt;1),R138,S130*$B139/Параметры!S$36)</f>
        <v>0</v>
      </c>
      <c r="T138" s="302">
        <f ca="1">IF(AND($B139=0,T$2&gt;1),S138,T130*$B139/Параметры!T$36)</f>
        <v>0</v>
      </c>
      <c r="U138" s="302">
        <f ca="1">IF(AND($B139=0,U$2&gt;1),T138,U130*$B139/Параметры!U$36)</f>
        <v>0</v>
      </c>
      <c r="V138" s="302">
        <f ca="1">IF(AND($B139=0,V$2&gt;1),U138,V130*$B139/Параметры!V$36)</f>
        <v>0</v>
      </c>
      <c r="W138" s="302">
        <f ca="1">IF(AND($B139=0,W$2&gt;1),V138,W130*$B139/Параметры!W$36)</f>
        <v>0</v>
      </c>
      <c r="X138" s="302">
        <f ca="1">IF(AND($B139=0,X$2&gt;1),W138,X130*$B139/Параметры!X$36)</f>
        <v>0</v>
      </c>
      <c r="Y138" s="302">
        <f ca="1">IF(AND($B139=0,Y$2&gt;1),X138,Y130*$B139/Параметры!Y$36)</f>
        <v>0</v>
      </c>
      <c r="Z138" s="302">
        <f ca="1">IF(AND($B139=0,Z$2&gt;1),Y138,Z130*$B139/Параметры!Z$36)</f>
        <v>0</v>
      </c>
      <c r="AA138" s="302">
        <f ca="1">IF(AND($B139=0,AA$2&gt;1),Z138,AA130*$B139/Параметры!AA$36)</f>
        <v>0</v>
      </c>
      <c r="AB138" s="302">
        <f ca="1">IF(AND($B139=0,AB$2&gt;1),AA138,AB130*$B139/Параметры!AB$36)</f>
        <v>0</v>
      </c>
      <c r="AC138" s="302">
        <f ca="1">IF(AND($B139=0,AC$2&gt;1),AB138,AC130*$B139/Параметры!AC$36)</f>
        <v>0</v>
      </c>
      <c r="AD138" s="302">
        <f ca="1">IF(AND($B139=0,AD$2&gt;1),AC138,AD130*$B139/Параметры!AD$36)</f>
        <v>0</v>
      </c>
      <c r="AE138" s="302">
        <f ca="1">IF(AND($B139=0,AE$2&gt;1),AD138,AE130*$B139/Параметры!AE$36)</f>
        <v>0</v>
      </c>
      <c r="AF138" s="302">
        <f ca="1">IF(AND($B139=0,AF$2&gt;1),AE138,AF130*$B139/Параметры!AF$36)</f>
        <v>0</v>
      </c>
      <c r="AG138" s="302">
        <f ca="1">IF(AND($B139=0,AG$2&gt;1),AF138,AG130*$B139/Параметры!AG$36)</f>
        <v>0</v>
      </c>
      <c r="AH138" s="302">
        <f ca="1">IF(AND($B139=0,AH$2&gt;1),AG138,AH130*$B139/Параметры!AH$36)</f>
        <v>0</v>
      </c>
      <c r="AI138" s="302">
        <f ca="1">IF(AND($B139=0,AI$2&gt;1),AH138,AI130*$B139/Параметры!AI$36)</f>
        <v>0</v>
      </c>
      <c r="AJ138" s="302">
        <f ca="1">IF(AND($B139=0,AJ$2&gt;1),AI138,AJ130*$B139/Параметры!AJ$36)</f>
        <v>0</v>
      </c>
      <c r="AK138" s="302">
        <f ca="1">IF(AND($B139=0,AK$2&gt;1),AJ138,AK130*$B139/Параметры!AK$36)</f>
        <v>0</v>
      </c>
      <c r="AL138" s="302">
        <f ca="1">IF(AND($B139=0,AL$2&gt;1),AK138,AL130*$B139/Параметры!AL$36)</f>
        <v>0</v>
      </c>
      <c r="AM138" s="302">
        <f ca="1">IF(AND($B139=0,AM$2&gt;1),AL138,AM130*$B139/Параметры!AM$36)</f>
        <v>0</v>
      </c>
      <c r="AN138" s="302">
        <f ca="1">IF(AND($B139=0,AN$2&gt;1),AM138,AN130*$B139/Параметры!AN$36)</f>
        <v>0</v>
      </c>
      <c r="AO138" s="302">
        <f ca="1">IF(AND($B139=0,AO$2&gt;1),AN138,AO130*$B139/Параметры!AO$36)</f>
        <v>0</v>
      </c>
      <c r="AP138" s="302">
        <f ca="1">IF(AND($B139=0,AP$2&gt;1),AO138,AP130*$B139/Параметры!AP$36)</f>
        <v>0</v>
      </c>
      <c r="AQ138" s="302">
        <f ca="1">IF(AND($B139=0,AQ$2&gt;1),AP138,AQ130*$B139/Параметры!AQ$36)</f>
        <v>0</v>
      </c>
      <c r="AR138" s="302">
        <f ca="1">IF(AND($B139=0,AR$2&gt;1),AQ138,AR130*$B139/Параметры!AR$36)</f>
        <v>0</v>
      </c>
      <c r="AS138" s="302">
        <f ca="1">IF(AND($B139=0,AS$2&gt;1),AR138,AS130*$B139/Параметры!AS$36)</f>
        <v>0</v>
      </c>
      <c r="AT138" s="302">
        <f ca="1">IF(AND($B139=0,AT$2&gt;1),AS138,AT130*$B139/Параметры!AT$36)</f>
        <v>0</v>
      </c>
      <c r="AU138" s="302">
        <f ca="1">IF(AND($B139=0,AU$2&gt;1),AT138,AU130*$B139/Параметры!AU$36)</f>
        <v>0</v>
      </c>
      <c r="AV138" s="302">
        <f ca="1">IF(AND($B139=0,AV$2&gt;1),AU138,AV130*$B139/Параметры!AV$36)</f>
        <v>0</v>
      </c>
      <c r="AW138" s="302">
        <f ca="1">IF(AND($B139=0,AW$2&gt;1),AV138,AW130*$B139/Параметры!AW$36)</f>
        <v>0</v>
      </c>
      <c r="AX138" s="302">
        <f ca="1">IF(AND($B139=0,AX$2&gt;1),AW138,AX130*$B139/Параметры!AX$36)</f>
        <v>0</v>
      </c>
      <c r="AY138" s="302">
        <f ca="1">IF(AND($B139=0,AY$2&gt;1),AX138,AY130*$B139/Параметры!AY$36)</f>
        <v>0</v>
      </c>
      <c r="AZ138" s="302">
        <f ca="1">IF(AND($B139=0,AZ$2&gt;1),AY138,AZ130*$B139/Параметры!AZ$36)</f>
        <v>0</v>
      </c>
      <c r="BA138" s="302">
        <f ca="1">IF(AND($B139=0,BA$2&gt;1),AZ138,BA130*$B139/Параметры!BA$36)</f>
        <v>0</v>
      </c>
      <c r="BB138" s="302">
        <f ca="1">IF(AND($B139=0,BB$2&gt;1),BA138,BB130*$B139/Параметры!BB$36)</f>
        <v>0</v>
      </c>
      <c r="BC138" s="302">
        <f ca="1">IF(AND($B139=0,BC$2&gt;1),BB138,BC130*$B139/Параметры!BC$36)</f>
        <v>0</v>
      </c>
      <c r="BD138" s="302">
        <f ca="1">IF(AND($B139=0,BD$2&gt;1),BC138,BD130*$B139/Параметры!BD$36)</f>
        <v>0</v>
      </c>
      <c r="BE138" s="302">
        <f ca="1">IF(AND($B139=0,BE$2&gt;1),BD138,BE130*$B139/Параметры!BE$36)</f>
        <v>0</v>
      </c>
      <c r="BF138" s="302">
        <f ca="1">IF(AND($B139=0,BF$2&gt;1),BE138,BF130*$B139/Параметры!BF$36)</f>
        <v>0</v>
      </c>
      <c r="BG138" s="302">
        <f ca="1">IF(AND($B139=0,BG$2&gt;1),BF138,BG130*$B139/Параметры!BG$36)</f>
        <v>0</v>
      </c>
      <c r="BH138" s="302">
        <f ca="1">IF(AND($B139=0,BH$2&gt;1),BG138,BH130*$B139/Параметры!BH$36)</f>
        <v>0</v>
      </c>
      <c r="BI138" s="302">
        <f ca="1">IF(AND($B139=0,BI$2&gt;1),BH138,BI130*$B139/Параметры!BI$36)</f>
        <v>0</v>
      </c>
      <c r="BJ138" s="302">
        <f ca="1">IF(AND($B139=0,BJ$2&gt;1),BI138,BJ130*$B139/Параметры!BJ$36)</f>
        <v>0</v>
      </c>
      <c r="BK138" s="302">
        <f ca="1">IF(AND($B139=0,BK$2&gt;1),BJ138,BK130*$B139/Параметры!BK$36)</f>
        <v>0</v>
      </c>
      <c r="BL138" s="302">
        <f ca="1">IF(AND($B139=0,BL$2&gt;1),BK138,BL130*$B139/Параметры!BL$36)</f>
        <v>0</v>
      </c>
      <c r="BM138" s="302">
        <f ca="1">IF(AND($B139=0,BM$2&gt;1),BL138,BM130*$B139/Параметры!BM$36)</f>
        <v>0</v>
      </c>
      <c r="BN138" s="302">
        <f ca="1">IF(AND($B139=0,BN$2&gt;1),BM138,BN130*$B139/Параметры!BN$36)</f>
        <v>0</v>
      </c>
      <c r="BO138" s="302">
        <f ca="1">IF(AND($B139=0,BO$2&gt;1),BN138,BO130*$B139/Параметры!BO$36)</f>
        <v>0</v>
      </c>
      <c r="BP138" s="302">
        <f ca="1">IF(AND($B139=0,BP$2&gt;1),BO138,BP130*$B139/Параметры!BP$36)</f>
        <v>0</v>
      </c>
      <c r="BQ138" s="302">
        <f ca="1">IF(AND($B139=0,BQ$2&gt;1),BP138,BQ130*$B139/Параметры!BQ$36)</f>
        <v>0</v>
      </c>
      <c r="BR138" s="302">
        <f ca="1">IF(AND($B139=0,BR$2&gt;1),BQ138,BR130*$B139/Параметры!BR$36)</f>
        <v>0</v>
      </c>
      <c r="BS138" s="302">
        <f ca="1">IF(AND($B139=0,BS$2&gt;1),BR138,BS130*$B139/Параметры!BS$36)</f>
        <v>0</v>
      </c>
      <c r="BT138" s="302">
        <f ca="1">IF(AND($B139=0,BT$2&gt;1),BS138,BT130*$B139/Параметры!BT$36)</f>
        <v>0</v>
      </c>
      <c r="BU138" s="302">
        <f ca="1">IF(AND($B139=0,BU$2&gt;1),BT138,BU130*$B139/Параметры!BU$36)</f>
        <v>0</v>
      </c>
      <c r="BV138" s="302">
        <f ca="1">IF(AND($B139=0,BV$2&gt;1),BU138,BV130*$B139/Параметры!BV$36)</f>
        <v>0</v>
      </c>
      <c r="BW138" s="302">
        <f ca="1">IF(AND($B139=0,BW$2&gt;1),BV138,BW130*$B139/Параметры!BW$36)</f>
        <v>0</v>
      </c>
      <c r="BX138" s="302">
        <f ca="1">IF(AND($B139=0,BX$2&gt;1),BW138,BX130*$B139/Параметры!BX$36)</f>
        <v>0</v>
      </c>
      <c r="BY138" s="302">
        <f ca="1">IF(AND($B139=0,BY$2&gt;1),BX138,BY130*$B139/Параметры!BY$36)</f>
        <v>0</v>
      </c>
      <c r="BZ138" s="302">
        <f ca="1">IF(AND($B139=0,BZ$2&gt;1),BY138,BZ130*$B139/Параметры!BZ$36)</f>
        <v>0</v>
      </c>
      <c r="CA138" s="302">
        <f ca="1">IF(AND($B139=0,CA$2&gt;1),BZ138,CA130*$B139/Параметры!CA$36)</f>
        <v>0</v>
      </c>
      <c r="CB138" s="302">
        <f ca="1">IF(AND($B139=0,CB$2&gt;1),CA138,CB130*$B139/Параметры!CB$36)</f>
        <v>0</v>
      </c>
      <c r="CC138" s="302">
        <f ca="1">IF(AND($B139=0,CC$2&gt;1),CB138,CC130*$B139/Параметры!CC$36)</f>
        <v>0</v>
      </c>
      <c r="CD138" s="302">
        <f ca="1">IF(AND($B139=0,CD$2&gt;1),CC138,CD130*$B139/Параметры!CD$36)</f>
        <v>0</v>
      </c>
      <c r="CE138" s="302">
        <f ca="1">IF(AND($B139=0,CE$2&gt;1),CD138,CE130*$B139/Параметры!CE$36)</f>
        <v>0</v>
      </c>
      <c r="CF138" s="302">
        <f ca="1">IF(AND($B139=0,CF$2&gt;1),CE138,CF130*$B139/Параметры!CF$36)</f>
        <v>0</v>
      </c>
      <c r="CG138" s="302">
        <f ca="1">IF(AND($B139=0,CG$2&gt;1),CF138,CG130*$B139/Параметры!CG$36)</f>
        <v>0</v>
      </c>
      <c r="CH138" s="302">
        <f ca="1">IF(AND($B139=0,CH$2&gt;1),CG138,CH130*$B139/Параметры!CH$36)</f>
        <v>0</v>
      </c>
      <c r="CI138" s="302">
        <f ca="1">IF(AND($B139=0,CI$2&gt;1),CH138,CI130*$B139/Параметры!CI$36)</f>
        <v>0</v>
      </c>
      <c r="CJ138" s="302">
        <f ca="1">IF(AND($B139=0,CJ$2&gt;1),CI138,CJ130*$B139/Параметры!CJ$36)</f>
        <v>0</v>
      </c>
      <c r="CK138" s="302">
        <f ca="1">IF(AND($B139=0,CK$2&gt;1),CJ138,CK130*$B139/Параметры!CK$36)</f>
        <v>0</v>
      </c>
      <c r="CL138" s="302">
        <f ca="1">IF(AND($B139=0,CL$2&gt;1),CK138,CL130*$B139/Параметры!CL$36)</f>
        <v>0</v>
      </c>
      <c r="CM138" s="302">
        <f ca="1">IF(AND($B139=0,CM$2&gt;1),CL138,CM130*$B139/Параметры!CM$36)</f>
        <v>0</v>
      </c>
      <c r="CN138" s="302">
        <f ca="1">IF(AND($B139=0,CN$2&gt;1),CM138,CN130*$B139/Параметры!CN$36)</f>
        <v>0</v>
      </c>
      <c r="CO138" s="302">
        <f ca="1">IF(AND($B139=0,CO$2&gt;1),CN138,CO130*$B139/Параметры!CO$36)</f>
        <v>0</v>
      </c>
      <c r="CP138" s="302">
        <f ca="1">IF(AND($B139=0,CP$2&gt;1),CO138,CP130*$B139/Параметры!CP$36)</f>
        <v>0</v>
      </c>
      <c r="CQ138" s="302">
        <f ca="1">IF(AND($B139=0,CQ$2&gt;1),CP138,CQ130*$B139/Параметры!CQ$36)</f>
        <v>0</v>
      </c>
      <c r="CR138" s="302">
        <f ca="1">IF(AND($B139=0,CR$2&gt;1),CQ138,CR130*$B139/Параметры!CR$36)</f>
        <v>0</v>
      </c>
      <c r="CS138" s="302">
        <f ca="1">IF(AND($B139=0,CS$2&gt;1),CR138,CS130*$B139/Параметры!CS$36)</f>
        <v>0</v>
      </c>
      <c r="CT138" s="302">
        <f ca="1">IF(AND($B139=0,CT$2&gt;1),CS138,CT130*$B139/Параметры!CT$36)</f>
        <v>0</v>
      </c>
      <c r="CU138" s="302">
        <f ca="1">IF(AND($B139=0,CU$2&gt;1),CT138,CU130*$B139/Параметры!CU$36)</f>
        <v>0</v>
      </c>
      <c r="CV138" s="302">
        <f ca="1">IF(AND($B139=0,CV$2&gt;1),CU138,CV130*$B139/Параметры!CV$36)</f>
        <v>0</v>
      </c>
      <c r="CW138" s="302">
        <f ca="1">IF(AND($B139=0,CW$2&gt;1),CV138,CW130*$B139/Параметры!CW$36)</f>
        <v>0</v>
      </c>
      <c r="CX138" s="302">
        <f ca="1">IF(AND($B139=0,CX$2&gt;1),CW138,CX130*$B139/Параметры!CX$36)</f>
        <v>0</v>
      </c>
      <c r="CY138" s="302">
        <f ca="1">IF(AND($B139=0,CY$2&gt;1),CX138,CY130*$B139/Параметры!CY$36)</f>
        <v>0</v>
      </c>
      <c r="CZ138" s="302">
        <f ca="1">IF(AND($B139=0,CZ$2&gt;1),CY138,CZ130*$B139/Параметры!CZ$36)</f>
        <v>0</v>
      </c>
      <c r="DA138" s="302">
        <f ca="1">IF(AND($B139=0,DA$2&gt;1),CZ138,DA130*$B139/Параметры!DA$36)</f>
        <v>0</v>
      </c>
      <c r="DB138" s="302">
        <f ca="1">IF(AND($B139=0,DB$2&gt;1),DA138,DB130*$B139/Параметры!DB$36)</f>
        <v>0</v>
      </c>
      <c r="DC138" s="302">
        <f ca="1">IF(AND($B139=0,DC$2&gt;1),DB138,DC130*$B139/Параметры!DC$36)</f>
        <v>0</v>
      </c>
      <c r="DD138" s="302">
        <f ca="1">IF(AND($B139=0,DD$2&gt;1),DC138,DD130*$B139/Параметры!DD$36)</f>
        <v>0</v>
      </c>
      <c r="DE138" s="302">
        <f ca="1">IF(AND($B139=0,DE$2&gt;1),DD138,DE130*$B139/Параметры!DE$36)</f>
        <v>0</v>
      </c>
      <c r="DF138" s="302">
        <f ca="1">IF(AND($B139=0,DF$2&gt;1),DE138,DF130*$B139/Параметры!DF$36)</f>
        <v>0</v>
      </c>
      <c r="DG138" s="302">
        <f ca="1">IF(AND($B139=0,DG$2&gt;1),DF138,DG130*$B139/Параметры!DG$36)</f>
        <v>0</v>
      </c>
      <c r="DH138" s="302">
        <f ca="1">IF(AND($B139=0,DH$2&gt;1),DG138,DH130*$B139/Параметры!DH$36)</f>
        <v>0</v>
      </c>
      <c r="DI138" s="302">
        <f ca="1">IF(AND($B139=0,DI$2&gt;1),DH138,DI130*$B139/Параметры!DI$36)</f>
        <v>0</v>
      </c>
      <c r="DJ138" s="302">
        <f ca="1">IF(AND($B139=0,DJ$2&gt;1),DI138,DJ130*$B139/Параметры!DJ$36)</f>
        <v>0</v>
      </c>
      <c r="DK138" s="302">
        <f ca="1">IF(AND($B139=0,DK$2&gt;1),DJ138,DK130*$B139/Параметры!DK$36)</f>
        <v>0</v>
      </c>
      <c r="DL138" s="302">
        <f ca="1">IF(AND($B139=0,DL$2&gt;1),DK138,DL130*$B139/Параметры!DL$36)</f>
        <v>0</v>
      </c>
      <c r="DM138" s="302">
        <f ca="1">IF(AND($B139=0,DM$2&gt;1),DL138,DM130*$B139/Параметры!DM$36)</f>
        <v>0</v>
      </c>
      <c r="DN138" s="302">
        <f ca="1">IF(AND($B139=0,DN$2&gt;1),DM138,DN130*$B139/Параметры!DN$36)</f>
        <v>0</v>
      </c>
      <c r="DO138" s="302">
        <f ca="1">IF(AND($B139=0,DO$2&gt;1),DN138,DO130*$B139/Параметры!DO$36)</f>
        <v>0</v>
      </c>
      <c r="DP138" s="302">
        <f ca="1">IF(AND($B139=0,DP$2&gt;1),DO138,DP130*$B139/Параметры!DP$36)</f>
        <v>0</v>
      </c>
      <c r="DQ138" s="302">
        <f ca="1">IF(AND($B139=0,DQ$2&gt;1),DP138,DQ130*$B139/Параметры!DQ$36)</f>
        <v>0</v>
      </c>
      <c r="DR138" s="302">
        <f ca="1">IF(AND($B139=0,DR$2&gt;1),DQ138,DR130*$B139/Параметры!DR$36)</f>
        <v>0</v>
      </c>
      <c r="DS138" s="302">
        <f ca="1">IF(AND($B139=0,DS$2&gt;1),DR138,DS130*$B139/Параметры!DS$36)</f>
        <v>0</v>
      </c>
      <c r="DT138" s="302">
        <f ca="1">IF(AND($B139=0,DT$2&gt;1),DS138,DT130*$B139/Параметры!DT$36)</f>
        <v>0</v>
      </c>
      <c r="DU138" s="302">
        <f ca="1">IF(AND($B139=0,DU$2&gt;1),DT138,DU130*$B139/Параметры!DU$36)</f>
        <v>0</v>
      </c>
      <c r="DV138" s="302">
        <f ca="1">IF(AND($B139=0,DV$2&gt;1),DU138,DV130*$B139/Параметры!DV$36)</f>
        <v>0</v>
      </c>
      <c r="DW138" s="169"/>
      <c r="DX138" s="177"/>
    </row>
    <row r="139" spans="1:128" s="154" customFormat="1" hidden="1" outlineLevel="1" x14ac:dyDescent="0.2">
      <c r="A139" s="171" t="str">
        <f ca="1">Language!A$669</f>
        <v>длительность производственного цикла</v>
      </c>
      <c r="B139" s="303">
        <f>$B$523</f>
        <v>0</v>
      </c>
      <c r="C139" s="147" t="str">
        <f ca="1">Language!$A$1464</f>
        <v>дней</v>
      </c>
      <c r="D139" s="158"/>
      <c r="F139" s="6" t="s">
        <v>3100</v>
      </c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  <c r="AB139" s="169"/>
      <c r="AC139" s="169"/>
      <c r="AD139" s="169"/>
      <c r="AE139" s="169"/>
      <c r="AF139" s="169"/>
      <c r="AG139" s="169"/>
      <c r="AH139" s="169"/>
      <c r="AI139" s="169"/>
      <c r="AJ139" s="169"/>
      <c r="AK139" s="169"/>
      <c r="AL139" s="169"/>
      <c r="AM139" s="169"/>
      <c r="AN139" s="169"/>
      <c r="AO139" s="169"/>
      <c r="AP139" s="169"/>
      <c r="AQ139" s="169"/>
      <c r="AR139" s="169"/>
      <c r="AS139" s="169"/>
      <c r="AT139" s="169"/>
      <c r="AU139" s="169"/>
      <c r="AV139" s="169"/>
      <c r="AW139" s="169"/>
      <c r="AX139" s="169"/>
      <c r="AY139" s="169"/>
      <c r="AZ139" s="169"/>
      <c r="BA139" s="169"/>
      <c r="BB139" s="169"/>
      <c r="BC139" s="169"/>
      <c r="BD139" s="169"/>
      <c r="BE139" s="169"/>
      <c r="BF139" s="169"/>
      <c r="BG139" s="169"/>
      <c r="BH139" s="169"/>
      <c r="BI139" s="169"/>
      <c r="BJ139" s="169"/>
      <c r="BK139" s="169"/>
      <c r="BL139" s="169"/>
      <c r="BM139" s="169"/>
      <c r="BN139" s="169"/>
      <c r="BO139" s="169"/>
      <c r="BP139" s="169"/>
      <c r="BQ139" s="169"/>
      <c r="BR139" s="169"/>
      <c r="BS139" s="169"/>
      <c r="BT139" s="169"/>
      <c r="BU139" s="169"/>
      <c r="BV139" s="169"/>
      <c r="BW139" s="169"/>
      <c r="BX139" s="169"/>
      <c r="BY139" s="169"/>
      <c r="BZ139" s="169"/>
      <c r="CA139" s="169"/>
      <c r="CB139" s="169"/>
      <c r="CC139" s="169"/>
      <c r="CD139" s="169"/>
      <c r="CE139" s="169"/>
      <c r="CF139" s="169"/>
      <c r="CG139" s="169"/>
      <c r="CH139" s="169"/>
      <c r="CI139" s="169"/>
      <c r="CJ139" s="169"/>
      <c r="CK139" s="169"/>
      <c r="CL139" s="169"/>
      <c r="CM139" s="169"/>
      <c r="CN139" s="169"/>
      <c r="CO139" s="169"/>
      <c r="CP139" s="169"/>
      <c r="CQ139" s="169"/>
      <c r="CR139" s="169"/>
      <c r="CS139" s="169"/>
      <c r="CT139" s="169"/>
      <c r="CU139" s="169"/>
      <c r="CV139" s="169"/>
      <c r="CW139" s="169"/>
      <c r="CX139" s="169"/>
      <c r="CY139" s="169"/>
      <c r="CZ139" s="169"/>
      <c r="DA139" s="169"/>
      <c r="DB139" s="169"/>
      <c r="DC139" s="169"/>
      <c r="DD139" s="169"/>
      <c r="DE139" s="169"/>
      <c r="DF139" s="169"/>
      <c r="DG139" s="169"/>
      <c r="DH139" s="169"/>
      <c r="DI139" s="169"/>
      <c r="DJ139" s="169"/>
      <c r="DK139" s="169"/>
      <c r="DL139" s="169"/>
      <c r="DM139" s="169"/>
      <c r="DN139" s="169"/>
      <c r="DO139" s="169"/>
      <c r="DP139" s="169"/>
      <c r="DQ139" s="169"/>
      <c r="DR139" s="169"/>
      <c r="DS139" s="169"/>
      <c r="DT139" s="169"/>
      <c r="DU139" s="169"/>
      <c r="DV139" s="169"/>
      <c r="DW139" s="169"/>
      <c r="DX139" s="177"/>
    </row>
    <row r="140" spans="1:128" s="157" customFormat="1" hidden="1" outlineLevel="1" x14ac:dyDescent="0.2">
      <c r="A140" s="165" t="str">
        <f ca="1">Language!A$670</f>
        <v>общий расход за период, без НДС</v>
      </c>
      <c r="B140" s="184"/>
      <c r="C140" s="160" t="str">
        <f ca="1">CHOOSE(D140,CurName1,CurName2,CurName3)</f>
        <v>тыс. руб.</v>
      </c>
      <c r="D140" s="158">
        <f>D124</f>
        <v>1</v>
      </c>
      <c r="E140" s="154" t="s">
        <v>1898</v>
      </c>
      <c r="F140" s="6" t="s">
        <v>3082</v>
      </c>
      <c r="G140" s="186">
        <f t="shared" ref="G140:AL140" ca="1" si="240">G130+IF(G$2=1,G134+G136+G138,G134+G136+G138-F134-F136-F138)</f>
        <v>15660</v>
      </c>
      <c r="H140" s="186">
        <f t="shared" ca="1" si="240"/>
        <v>47245.631750300301</v>
      </c>
      <c r="I140" s="186">
        <f t="shared" ca="1" si="240"/>
        <v>71269.148131704453</v>
      </c>
      <c r="J140" s="186">
        <f t="shared" ca="1" si="240"/>
        <v>87599.250758406008</v>
      </c>
      <c r="K140" s="186">
        <f t="shared" ca="1" si="240"/>
        <v>104111.74050493486</v>
      </c>
      <c r="L140" s="186">
        <f t="shared" ca="1" si="240"/>
        <v>120808.1577949449</v>
      </c>
      <c r="M140" s="186">
        <f t="shared" ca="1" si="240"/>
        <v>137690.05464084906</v>
      </c>
      <c r="N140" s="186">
        <f t="shared" ca="1" si="240"/>
        <v>151500.91062613536</v>
      </c>
      <c r="O140" s="186">
        <f t="shared" ca="1" si="240"/>
        <v>180207.81793683203</v>
      </c>
      <c r="P140" s="186">
        <f t="shared" ca="1" si="240"/>
        <v>181226.73913939396</v>
      </c>
      <c r="Q140" s="186">
        <f t="shared" ca="1" si="240"/>
        <v>182251.42147057346</v>
      </c>
      <c r="R140" s="186">
        <f t="shared" ca="1" si="240"/>
        <v>183281.89750462933</v>
      </c>
      <c r="S140" s="186">
        <f t="shared" ca="1" si="240"/>
        <v>184318.2</v>
      </c>
      <c r="T140" s="186">
        <f t="shared" ca="1" si="240"/>
        <v>185360.3619003449</v>
      </c>
      <c r="U140" s="186">
        <f t="shared" ca="1" si="240"/>
        <v>186408.41633559149</v>
      </c>
      <c r="V140" s="186">
        <f t="shared" ca="1" si="240"/>
        <v>158490.93532670877</v>
      </c>
      <c r="W140" s="186">
        <f t="shared" ca="1" si="240"/>
        <v>159387.06611763188</v>
      </c>
      <c r="X140" s="186">
        <f t="shared" ca="1" si="240"/>
        <v>160288.26376233291</v>
      </c>
      <c r="Y140" s="186">
        <f t="shared" ca="1" si="240"/>
        <v>161194.55690953991</v>
      </c>
      <c r="Z140" s="186">
        <f t="shared" ca="1" si="240"/>
        <v>191738.24925479712</v>
      </c>
      <c r="AA140" s="186">
        <f t="shared" ca="1" si="240"/>
        <v>192822.3651924103</v>
      </c>
      <c r="AB140" s="186">
        <f t="shared" ca="1" si="240"/>
        <v>193912.61087915153</v>
      </c>
      <c r="AC140" s="186">
        <f t="shared" ca="1" si="240"/>
        <v>195009.02097351357</v>
      </c>
      <c r="AD140" s="186">
        <f t="shared" ca="1" si="240"/>
        <v>196111.63032995339</v>
      </c>
      <c r="AE140" s="186">
        <f t="shared" ca="1" si="240"/>
        <v>197220.47400000005</v>
      </c>
      <c r="AF140" s="186">
        <f t="shared" ca="1" si="240"/>
        <v>198335.58723336901</v>
      </c>
      <c r="AG140" s="186">
        <f t="shared" ca="1" si="240"/>
        <v>199457.0054790829</v>
      </c>
      <c r="AH140" s="186">
        <f t="shared" ca="1" si="240"/>
        <v>169585.30079957837</v>
      </c>
      <c r="AI140" s="186">
        <f t="shared" ca="1" si="240"/>
        <v>170544.16074586607</v>
      </c>
      <c r="AJ140" s="186">
        <f t="shared" ca="1" si="240"/>
        <v>171508.44222569623</v>
      </c>
      <c r="AK140" s="186">
        <f t="shared" ca="1" si="240"/>
        <v>172478.17589320772</v>
      </c>
      <c r="AL140" s="186">
        <f t="shared" ca="1" si="240"/>
        <v>205159.92670263292</v>
      </c>
      <c r="AM140" s="186">
        <f t="shared" ref="AM140:BR140" ca="1" si="241">AM130+IF(AM$2=1,AM134+AM136+AM138,AM134+AM136+AM138-AL134-AL136-AL138)</f>
        <v>206319.93075587903</v>
      </c>
      <c r="AN140" s="186">
        <f t="shared" ca="1" si="241"/>
        <v>207486.49364069215</v>
      </c>
      <c r="AO140" s="186">
        <f t="shared" ca="1" si="241"/>
        <v>208659.65244165956</v>
      </c>
      <c r="AP140" s="186">
        <f t="shared" ca="1" si="241"/>
        <v>209839.44445305015</v>
      </c>
      <c r="AQ140" s="186">
        <f t="shared" ca="1" si="241"/>
        <v>211025.90718000007</v>
      </c>
      <c r="AR140" s="186">
        <f t="shared" ca="1" si="241"/>
        <v>212219.07833970487</v>
      </c>
      <c r="AS140" s="186">
        <f t="shared" ca="1" si="241"/>
        <v>213418.9958626187</v>
      </c>
      <c r="AT140" s="186">
        <f t="shared" ca="1" si="241"/>
        <v>181456.2718555489</v>
      </c>
      <c r="AU140" s="186">
        <f t="shared" ca="1" si="241"/>
        <v>182482.25199807671</v>
      </c>
      <c r="AV140" s="186">
        <f t="shared" ca="1" si="241"/>
        <v>183514.03318149497</v>
      </c>
      <c r="AW140" s="186">
        <f t="shared" ca="1" si="241"/>
        <v>184551.64820573226</v>
      </c>
      <c r="AX140" s="186">
        <f t="shared" ca="1" si="241"/>
        <v>219521.1215718172</v>
      </c>
      <c r="AY140" s="186">
        <f t="shared" ca="1" si="241"/>
        <v>220762.32590879052</v>
      </c>
      <c r="AZ140" s="186">
        <f t="shared" ca="1" si="241"/>
        <v>222010.54819554053</v>
      </c>
      <c r="BA140" s="186">
        <f t="shared" ca="1" si="241"/>
        <v>223265.82811257569</v>
      </c>
      <c r="BB140" s="186">
        <f t="shared" ca="1" si="241"/>
        <v>224528.20556476357</v>
      </c>
      <c r="BC140" s="186">
        <f t="shared" ca="1" si="241"/>
        <v>225797.72068259999</v>
      </c>
      <c r="BD140" s="186">
        <f t="shared" ca="1" si="241"/>
        <v>227074.41382348415</v>
      </c>
      <c r="BE140" s="186">
        <f t="shared" ca="1" si="241"/>
        <v>228358.32557300193</v>
      </c>
      <c r="BF140" s="186">
        <f t="shared" ca="1" si="241"/>
        <v>194158.21088543723</v>
      </c>
      <c r="BG140" s="186">
        <f t="shared" ca="1" si="241"/>
        <v>195256.00963794201</v>
      </c>
      <c r="BH140" s="186">
        <f t="shared" ca="1" si="241"/>
        <v>196360.01550419955</v>
      </c>
      <c r="BI140" s="186">
        <f t="shared" ca="1" si="241"/>
        <v>197470.26358013341</v>
      </c>
      <c r="BJ140" s="186">
        <f t="shared" ca="1" si="241"/>
        <v>234887.60008184434</v>
      </c>
      <c r="BK140" s="186">
        <f t="shared" ca="1" si="241"/>
        <v>236215.68872240579</v>
      </c>
      <c r="BL140" s="186">
        <f t="shared" ca="1" si="241"/>
        <v>237551.28656922834</v>
      </c>
      <c r="BM140" s="186">
        <f t="shared" ca="1" si="241"/>
        <v>238894.43608045595</v>
      </c>
      <c r="BN140" s="186">
        <f t="shared" ca="1" si="241"/>
        <v>240245.17995429703</v>
      </c>
      <c r="BO140" s="186">
        <f t="shared" ca="1" si="241"/>
        <v>241603.561130382</v>
      </c>
      <c r="BP140" s="186">
        <f t="shared" ca="1" si="241"/>
        <v>242969.62279112803</v>
      </c>
      <c r="BQ140" s="186">
        <f t="shared" ca="1" si="241"/>
        <v>244343.4083631121</v>
      </c>
      <c r="BR140" s="186">
        <f t="shared" ca="1" si="241"/>
        <v>207749.28564741788</v>
      </c>
      <c r="BS140" s="186">
        <f t="shared" ref="BS140:CX140" ca="1" si="242">BS130+IF(BS$2=1,BS134+BS136+BS138,BS134+BS136+BS138-BR134-BR136-BR138)</f>
        <v>208923.93031259795</v>
      </c>
      <c r="BT140" s="186">
        <f t="shared" ca="1" si="242"/>
        <v>210105.2165894935</v>
      </c>
      <c r="BU140" s="186">
        <f t="shared" ca="1" si="242"/>
        <v>211293.18203074276</v>
      </c>
      <c r="BV140" s="186">
        <f t="shared" ca="1" si="242"/>
        <v>251329.73208757341</v>
      </c>
      <c r="BW140" s="186">
        <f t="shared" ca="1" si="242"/>
        <v>252750.78693297412</v>
      </c>
      <c r="BX140" s="186">
        <f t="shared" ca="1" si="242"/>
        <v>254179.87662907428</v>
      </c>
      <c r="BY140" s="186">
        <f t="shared" ca="1" si="242"/>
        <v>255617.04660608782</v>
      </c>
      <c r="BZ140" s="186">
        <f t="shared" ca="1" si="242"/>
        <v>257062.34255109777</v>
      </c>
      <c r="CA140" s="186">
        <f t="shared" ca="1" si="242"/>
        <v>258515.81040950867</v>
      </c>
      <c r="CB140" s="186">
        <f t="shared" ca="1" si="242"/>
        <v>259977.49638650691</v>
      </c>
      <c r="CC140" s="186">
        <f t="shared" ca="1" si="242"/>
        <v>261447.44694852986</v>
      </c>
      <c r="CD140" s="186">
        <f t="shared" ca="1" si="242"/>
        <v>222291.73564273701</v>
      </c>
      <c r="CE140" s="186">
        <f t="shared" ca="1" si="242"/>
        <v>223548.60543447974</v>
      </c>
      <c r="CF140" s="186">
        <f t="shared" ca="1" si="242"/>
        <v>224812.58175075802</v>
      </c>
      <c r="CG140" s="186">
        <f t="shared" ca="1" si="242"/>
        <v>226083.70477289477</v>
      </c>
      <c r="CH140" s="186">
        <f t="shared" ca="1" si="242"/>
        <v>268922.81333370355</v>
      </c>
      <c r="CI140" s="186">
        <f t="shared" ca="1" si="242"/>
        <v>270443.34201828239</v>
      </c>
      <c r="CJ140" s="186">
        <f t="shared" ca="1" si="242"/>
        <v>271972.46799310949</v>
      </c>
      <c r="CK140" s="186">
        <f t="shared" ca="1" si="242"/>
        <v>273510.23986851395</v>
      </c>
      <c r="CL140" s="186">
        <f t="shared" ca="1" si="242"/>
        <v>275056.70652967459</v>
      </c>
      <c r="CM140" s="186">
        <f t="shared" ca="1" si="242"/>
        <v>276611.91713817429</v>
      </c>
      <c r="CN140" s="186">
        <f t="shared" ca="1" si="242"/>
        <v>278175.9211335624</v>
      </c>
      <c r="CO140" s="186">
        <f t="shared" ca="1" si="242"/>
        <v>279748.76823492692</v>
      </c>
      <c r="CP140" s="186">
        <f t="shared" ca="1" si="242"/>
        <v>237852.15713772865</v>
      </c>
      <c r="CQ140" s="186">
        <f t="shared" ca="1" si="242"/>
        <v>239197.00781489327</v>
      </c>
      <c r="CR140" s="186">
        <f t="shared" ca="1" si="242"/>
        <v>240549.46247331105</v>
      </c>
      <c r="CS140" s="186">
        <f t="shared" ca="1" si="242"/>
        <v>241909.56410699731</v>
      </c>
      <c r="CT140" s="186">
        <f t="shared" ca="1" si="242"/>
        <v>287747.41026706272</v>
      </c>
      <c r="CU140" s="186">
        <f t="shared" ca="1" si="242"/>
        <v>289374.37595956208</v>
      </c>
      <c r="CV140" s="186">
        <f t="shared" ca="1" si="242"/>
        <v>291010.54075262713</v>
      </c>
      <c r="CW140" s="186">
        <f t="shared" ca="1" si="242"/>
        <v>292655.95665930992</v>
      </c>
      <c r="CX140" s="186">
        <f t="shared" ca="1" si="242"/>
        <v>294310.6759867518</v>
      </c>
      <c r="CY140" s="186">
        <f t="shared" ref="CY140:DV140" ca="1" si="243">CY130+IF(CY$2=1,CY134+CY136+CY138,CY134+CY136+CY138-CX134-CX136-CX138)</f>
        <v>295974.75133784639</v>
      </c>
      <c r="CZ140" s="186">
        <f t="shared" ca="1" si="243"/>
        <v>297648.2356129117</v>
      </c>
      <c r="DA140" s="186">
        <f t="shared" ca="1" si="243"/>
        <v>299331.18201137177</v>
      </c>
      <c r="DB140" s="186">
        <f t="shared" ca="1" si="243"/>
        <v>254501.8081373696</v>
      </c>
      <c r="DC140" s="186">
        <f t="shared" ca="1" si="243"/>
        <v>255940.79836193583</v>
      </c>
      <c r="DD140" s="186">
        <f t="shared" ca="1" si="243"/>
        <v>257387.92484644282</v>
      </c>
      <c r="DE140" s="186">
        <f t="shared" ca="1" si="243"/>
        <v>258843.23359448707</v>
      </c>
      <c r="DF140" s="186">
        <f t="shared" ca="1" si="243"/>
        <v>307889.7289857571</v>
      </c>
      <c r="DG140" s="186">
        <f t="shared" ca="1" si="243"/>
        <v>309630.58227673138</v>
      </c>
      <c r="DH140" s="186">
        <f t="shared" ca="1" si="243"/>
        <v>311381.27860531094</v>
      </c>
      <c r="DI140" s="186">
        <f t="shared" ca="1" si="243"/>
        <v>313141.87362546154</v>
      </c>
      <c r="DJ140" s="186">
        <f t="shared" ca="1" si="243"/>
        <v>314912.42330582434</v>
      </c>
      <c r="DK140" s="186">
        <f t="shared" ca="1" si="243"/>
        <v>316692.98393149563</v>
      </c>
      <c r="DL140" s="186">
        <f t="shared" ca="1" si="243"/>
        <v>318483.6121058155</v>
      </c>
      <c r="DM140" s="186">
        <f t="shared" ca="1" si="243"/>
        <v>320284.36475216772</v>
      </c>
      <c r="DN140" s="186">
        <f t="shared" ca="1" si="243"/>
        <v>272316.93470698537</v>
      </c>
      <c r="DO140" s="186">
        <f t="shared" ca="1" si="243"/>
        <v>273856.65424727125</v>
      </c>
      <c r="DP140" s="186">
        <f t="shared" ca="1" si="243"/>
        <v>275405.07958569372</v>
      </c>
      <c r="DQ140" s="186">
        <f t="shared" ca="1" si="243"/>
        <v>276962.25994610111</v>
      </c>
      <c r="DR140" s="186">
        <f t="shared" ca="1" si="243"/>
        <v>329442.01001475996</v>
      </c>
      <c r="DS140" s="186">
        <f t="shared" ca="1" si="243"/>
        <v>331304.72303610243</v>
      </c>
      <c r="DT140" s="186">
        <f t="shared" ca="1" si="243"/>
        <v>333177.96810768259</v>
      </c>
      <c r="DU140" s="186">
        <f t="shared" ca="1" si="243"/>
        <v>335061.80477924371</v>
      </c>
      <c r="DV140" s="186">
        <f t="shared" ca="1" si="243"/>
        <v>336956.29293723201</v>
      </c>
      <c r="DW140" s="186"/>
      <c r="DX140" s="167">
        <f ca="1">SUM(G140:DW140)</f>
        <v>27395697.617960375</v>
      </c>
    </row>
    <row r="141" spans="1:128" s="157" customFormat="1" hidden="1" outlineLevel="1" x14ac:dyDescent="0.2">
      <c r="A141" s="165" t="str">
        <f ca="1">Language!A$647</f>
        <v>общий расход за период, с НДС</v>
      </c>
      <c r="B141" s="184"/>
      <c r="C141" s="160" t="str">
        <f ca="1">CHOOSE(D141,CurName1,CurName2,CurName3)</f>
        <v>тыс. руб.</v>
      </c>
      <c r="D141" s="158">
        <f>D124</f>
        <v>1</v>
      </c>
      <c r="E141" s="154" t="s">
        <v>1903</v>
      </c>
      <c r="F141" s="6" t="s">
        <v>3082</v>
      </c>
      <c r="G141" s="186">
        <f t="shared" ref="G141:BR141" ca="1" si="244">G140+G153</f>
        <v>18792</v>
      </c>
      <c r="H141" s="186">
        <f t="shared" ca="1" si="244"/>
        <v>56694.758100360363</v>
      </c>
      <c r="I141" s="186">
        <f t="shared" ca="1" si="244"/>
        <v>85522.977758045337</v>
      </c>
      <c r="J141" s="186">
        <f t="shared" ca="1" si="244"/>
        <v>105119.1009100872</v>
      </c>
      <c r="K141" s="186">
        <f t="shared" ca="1" si="244"/>
        <v>124934.08860592183</v>
      </c>
      <c r="L141" s="186">
        <f t="shared" ca="1" si="244"/>
        <v>144969.78935393388</v>
      </c>
      <c r="M141" s="186">
        <f t="shared" ca="1" si="244"/>
        <v>165228.06556901889</v>
      </c>
      <c r="N141" s="186">
        <f t="shared" ca="1" si="244"/>
        <v>181801.09275136242</v>
      </c>
      <c r="O141" s="186">
        <f t="shared" ca="1" si="244"/>
        <v>216249.38152419843</v>
      </c>
      <c r="P141" s="186">
        <f t="shared" ca="1" si="244"/>
        <v>217472.08696727274</v>
      </c>
      <c r="Q141" s="186">
        <f t="shared" ca="1" si="244"/>
        <v>218701.70576468814</v>
      </c>
      <c r="R141" s="186">
        <f t="shared" ca="1" si="244"/>
        <v>219938.2770055552</v>
      </c>
      <c r="S141" s="186">
        <f t="shared" ca="1" si="244"/>
        <v>221181.84000000003</v>
      </c>
      <c r="T141" s="186">
        <f t="shared" ca="1" si="244"/>
        <v>222432.43428041387</v>
      </c>
      <c r="U141" s="186">
        <f t="shared" ca="1" si="244"/>
        <v>223690.09960270979</v>
      </c>
      <c r="V141" s="186">
        <f t="shared" ca="1" si="244"/>
        <v>190189.12239205051</v>
      </c>
      <c r="W141" s="186">
        <f t="shared" ca="1" si="244"/>
        <v>191264.47934115827</v>
      </c>
      <c r="X141" s="186">
        <f t="shared" ca="1" si="244"/>
        <v>192345.91651479949</v>
      </c>
      <c r="Y141" s="186">
        <f t="shared" ca="1" si="244"/>
        <v>193433.46829144791</v>
      </c>
      <c r="Z141" s="186">
        <f t="shared" ca="1" si="244"/>
        <v>230085.89910575654</v>
      </c>
      <c r="AA141" s="186">
        <f t="shared" ca="1" si="244"/>
        <v>231386.83823089238</v>
      </c>
      <c r="AB141" s="186">
        <f t="shared" ca="1" si="244"/>
        <v>232695.13305498182</v>
      </c>
      <c r="AC141" s="186">
        <f t="shared" ca="1" si="244"/>
        <v>234010.82516821628</v>
      </c>
      <c r="AD141" s="186">
        <f t="shared" ca="1" si="244"/>
        <v>235333.95639594406</v>
      </c>
      <c r="AE141" s="186">
        <f t="shared" ca="1" si="244"/>
        <v>236664.56880000007</v>
      </c>
      <c r="AF141" s="186">
        <f t="shared" ca="1" si="244"/>
        <v>238002.70468004281</v>
      </c>
      <c r="AG141" s="186">
        <f t="shared" ca="1" si="244"/>
        <v>239348.40657489948</v>
      </c>
      <c r="AH141" s="186">
        <f t="shared" ca="1" si="244"/>
        <v>203502.36095949405</v>
      </c>
      <c r="AI141" s="186">
        <f t="shared" ca="1" si="244"/>
        <v>204652.99289503929</v>
      </c>
      <c r="AJ141" s="186">
        <f t="shared" ca="1" si="244"/>
        <v>205810.13067083547</v>
      </c>
      <c r="AK141" s="186">
        <f t="shared" ca="1" si="244"/>
        <v>206973.81107184925</v>
      </c>
      <c r="AL141" s="186">
        <f t="shared" ca="1" si="244"/>
        <v>246191.91204315951</v>
      </c>
      <c r="AM141" s="186">
        <f t="shared" ca="1" si="244"/>
        <v>247583.91690705484</v>
      </c>
      <c r="AN141" s="186">
        <f t="shared" ca="1" si="244"/>
        <v>248983.79236883059</v>
      </c>
      <c r="AO141" s="186">
        <f t="shared" ca="1" si="244"/>
        <v>250391.58292999148</v>
      </c>
      <c r="AP141" s="186">
        <f t="shared" ca="1" si="244"/>
        <v>251807.33334366017</v>
      </c>
      <c r="AQ141" s="186">
        <f t="shared" ca="1" si="244"/>
        <v>253231.08861600008</v>
      </c>
      <c r="AR141" s="186">
        <f t="shared" ca="1" si="244"/>
        <v>254662.89400764584</v>
      </c>
      <c r="AS141" s="186">
        <f t="shared" ca="1" si="244"/>
        <v>256102.79503514245</v>
      </c>
      <c r="AT141" s="186">
        <f t="shared" ca="1" si="244"/>
        <v>217747.52622665867</v>
      </c>
      <c r="AU141" s="186">
        <f t="shared" ca="1" si="244"/>
        <v>218978.70239769205</v>
      </c>
      <c r="AV141" s="186">
        <f t="shared" ca="1" si="244"/>
        <v>220216.83981779398</v>
      </c>
      <c r="AW141" s="186">
        <f t="shared" ca="1" si="244"/>
        <v>221461.9778468787</v>
      </c>
      <c r="AX141" s="186">
        <f t="shared" ca="1" si="244"/>
        <v>263425.34588618064</v>
      </c>
      <c r="AY141" s="186">
        <f t="shared" ca="1" si="244"/>
        <v>264914.79109054862</v>
      </c>
      <c r="AZ141" s="186">
        <f t="shared" ca="1" si="244"/>
        <v>266412.65783464862</v>
      </c>
      <c r="BA141" s="186">
        <f t="shared" ca="1" si="244"/>
        <v>267918.99373509083</v>
      </c>
      <c r="BB141" s="186">
        <f t="shared" ca="1" si="244"/>
        <v>269433.8466777163</v>
      </c>
      <c r="BC141" s="186">
        <f t="shared" ca="1" si="244"/>
        <v>270957.26481912</v>
      </c>
      <c r="BD141" s="186">
        <f t="shared" ca="1" si="244"/>
        <v>272489.29658818099</v>
      </c>
      <c r="BE141" s="186">
        <f t="shared" ca="1" si="244"/>
        <v>274029.99068760232</v>
      </c>
      <c r="BF141" s="186">
        <f t="shared" ca="1" si="244"/>
        <v>232989.85306252469</v>
      </c>
      <c r="BG141" s="186">
        <f t="shared" ca="1" si="244"/>
        <v>234307.21156553042</v>
      </c>
      <c r="BH141" s="186">
        <f t="shared" ca="1" si="244"/>
        <v>235632.01860503945</v>
      </c>
      <c r="BI141" s="186">
        <f t="shared" ca="1" si="244"/>
        <v>236964.3162961601</v>
      </c>
      <c r="BJ141" s="186">
        <f t="shared" ca="1" si="244"/>
        <v>281865.1200982132</v>
      </c>
      <c r="BK141" s="186">
        <f t="shared" ca="1" si="244"/>
        <v>283458.82646688697</v>
      </c>
      <c r="BL141" s="186">
        <f t="shared" ca="1" si="244"/>
        <v>285061.54388307402</v>
      </c>
      <c r="BM141" s="186">
        <f t="shared" ca="1" si="244"/>
        <v>286673.32329654717</v>
      </c>
      <c r="BN141" s="186">
        <f t="shared" ca="1" si="244"/>
        <v>288294.21594515641</v>
      </c>
      <c r="BO141" s="186">
        <f t="shared" ca="1" si="244"/>
        <v>289924.27335645841</v>
      </c>
      <c r="BP141" s="186">
        <f t="shared" ca="1" si="244"/>
        <v>291563.54734935367</v>
      </c>
      <c r="BQ141" s="186">
        <f t="shared" ca="1" si="244"/>
        <v>293212.09003573452</v>
      </c>
      <c r="BR141" s="186">
        <f t="shared" ca="1" si="244"/>
        <v>249299.14277690146</v>
      </c>
      <c r="BS141" s="186">
        <f t="shared" ref="BS141:DV141" ca="1" si="245">BS140+BS153</f>
        <v>250708.71637511754</v>
      </c>
      <c r="BT141" s="186">
        <f t="shared" ca="1" si="245"/>
        <v>252126.2599073922</v>
      </c>
      <c r="BU141" s="186">
        <f t="shared" ca="1" si="245"/>
        <v>253551.81843689131</v>
      </c>
      <c r="BV141" s="186">
        <f t="shared" ca="1" si="245"/>
        <v>301595.67850508809</v>
      </c>
      <c r="BW141" s="186">
        <f t="shared" ca="1" si="245"/>
        <v>303300.94431956892</v>
      </c>
      <c r="BX141" s="186">
        <f t="shared" ca="1" si="245"/>
        <v>305015.85195488913</v>
      </c>
      <c r="BY141" s="186">
        <f t="shared" ca="1" si="245"/>
        <v>306740.45592730539</v>
      </c>
      <c r="BZ141" s="186">
        <f t="shared" ca="1" si="245"/>
        <v>308474.81106131733</v>
      </c>
      <c r="CA141" s="186">
        <f t="shared" ca="1" si="245"/>
        <v>310218.97249141044</v>
      </c>
      <c r="CB141" s="186">
        <f t="shared" ca="1" si="245"/>
        <v>311972.99566380831</v>
      </c>
      <c r="CC141" s="186">
        <f t="shared" ca="1" si="245"/>
        <v>313736.93633823586</v>
      </c>
      <c r="CD141" s="186">
        <f t="shared" ca="1" si="245"/>
        <v>266750.08277128439</v>
      </c>
      <c r="CE141" s="186">
        <f t="shared" ca="1" si="245"/>
        <v>268258.32652137568</v>
      </c>
      <c r="CF141" s="186">
        <f t="shared" ca="1" si="245"/>
        <v>269775.09810090961</v>
      </c>
      <c r="CG141" s="186">
        <f t="shared" ca="1" si="245"/>
        <v>271300.44572747371</v>
      </c>
      <c r="CH141" s="186">
        <f t="shared" ca="1" si="245"/>
        <v>322707.37600044429</v>
      </c>
      <c r="CI141" s="186">
        <f t="shared" ca="1" si="245"/>
        <v>324532.01042193884</v>
      </c>
      <c r="CJ141" s="186">
        <f t="shared" ca="1" si="245"/>
        <v>326366.96159173141</v>
      </c>
      <c r="CK141" s="186">
        <f t="shared" ca="1" si="245"/>
        <v>328212.28784221673</v>
      </c>
      <c r="CL141" s="186">
        <f t="shared" ca="1" si="245"/>
        <v>330068.04783560953</v>
      </c>
      <c r="CM141" s="186">
        <f t="shared" ca="1" si="245"/>
        <v>331934.30056580913</v>
      </c>
      <c r="CN141" s="186">
        <f t="shared" ca="1" si="245"/>
        <v>333811.1053602749</v>
      </c>
      <c r="CO141" s="186">
        <f t="shared" ca="1" si="245"/>
        <v>335698.52188191231</v>
      </c>
      <c r="CP141" s="186">
        <f t="shared" ca="1" si="245"/>
        <v>285422.58856527437</v>
      </c>
      <c r="CQ141" s="186">
        <f t="shared" ca="1" si="245"/>
        <v>287036.4093778719</v>
      </c>
      <c r="CR141" s="186">
        <f t="shared" ca="1" si="245"/>
        <v>288659.35496797325</v>
      </c>
      <c r="CS141" s="186">
        <f t="shared" ca="1" si="245"/>
        <v>290291.47692839679</v>
      </c>
      <c r="CT141" s="186">
        <f t="shared" ca="1" si="245"/>
        <v>345296.89232047525</v>
      </c>
      <c r="CU141" s="186">
        <f t="shared" ca="1" si="245"/>
        <v>347249.25115147448</v>
      </c>
      <c r="CV141" s="186">
        <f t="shared" ca="1" si="245"/>
        <v>349212.64890315256</v>
      </c>
      <c r="CW141" s="186">
        <f t="shared" ca="1" si="245"/>
        <v>351187.14799117192</v>
      </c>
      <c r="CX141" s="186">
        <f t="shared" ca="1" si="245"/>
        <v>353172.81118410215</v>
      </c>
      <c r="CY141" s="186">
        <f t="shared" ca="1" si="245"/>
        <v>355169.70160541567</v>
      </c>
      <c r="CZ141" s="186">
        <f t="shared" ca="1" si="245"/>
        <v>357177.88273549406</v>
      </c>
      <c r="DA141" s="186">
        <f t="shared" ca="1" si="245"/>
        <v>359197.41841364611</v>
      </c>
      <c r="DB141" s="186">
        <f t="shared" ca="1" si="245"/>
        <v>305402.16976484354</v>
      </c>
      <c r="DC141" s="186">
        <f t="shared" ca="1" si="245"/>
        <v>307128.958034323</v>
      </c>
      <c r="DD141" s="186">
        <f t="shared" ca="1" si="245"/>
        <v>308865.50981573138</v>
      </c>
      <c r="DE141" s="186">
        <f t="shared" ca="1" si="245"/>
        <v>310611.88031338446</v>
      </c>
      <c r="DF141" s="186">
        <f t="shared" ca="1" si="245"/>
        <v>369467.67478290852</v>
      </c>
      <c r="DG141" s="186">
        <f t="shared" ca="1" si="245"/>
        <v>371556.69873207767</v>
      </c>
      <c r="DH141" s="186">
        <f t="shared" ca="1" si="245"/>
        <v>373657.53432637313</v>
      </c>
      <c r="DI141" s="186">
        <f t="shared" ca="1" si="245"/>
        <v>375770.24835055385</v>
      </c>
      <c r="DJ141" s="186">
        <f t="shared" ca="1" si="245"/>
        <v>377894.90796698921</v>
      </c>
      <c r="DK141" s="186">
        <f t="shared" ca="1" si="245"/>
        <v>380031.58071779477</v>
      </c>
      <c r="DL141" s="186">
        <f t="shared" ca="1" si="245"/>
        <v>382180.33452697861</v>
      </c>
      <c r="DM141" s="186">
        <f t="shared" ca="1" si="245"/>
        <v>384341.23770260124</v>
      </c>
      <c r="DN141" s="186">
        <f t="shared" ca="1" si="245"/>
        <v>326780.32164838247</v>
      </c>
      <c r="DO141" s="186">
        <f t="shared" ca="1" si="245"/>
        <v>328627.98509672552</v>
      </c>
      <c r="DP141" s="186">
        <f t="shared" ca="1" si="245"/>
        <v>330486.09550283244</v>
      </c>
      <c r="DQ141" s="186">
        <f t="shared" ca="1" si="245"/>
        <v>332354.71193532133</v>
      </c>
      <c r="DR141" s="186">
        <f t="shared" ca="1" si="245"/>
        <v>395330.41201771196</v>
      </c>
      <c r="DS141" s="186">
        <f t="shared" ca="1" si="245"/>
        <v>397565.6676433229</v>
      </c>
      <c r="DT141" s="186">
        <f t="shared" ca="1" si="245"/>
        <v>399813.5617292191</v>
      </c>
      <c r="DU141" s="186">
        <f t="shared" ca="1" si="245"/>
        <v>402074.16573509248</v>
      </c>
      <c r="DV141" s="186">
        <f t="shared" ca="1" si="245"/>
        <v>404347.55152467842</v>
      </c>
      <c r="DW141" s="186"/>
      <c r="DX141" s="167">
        <f ca="1">SUM(G141:DW141)</f>
        <v>32874837.141552459</v>
      </c>
    </row>
    <row r="142" spans="1:128" hidden="1" outlineLevel="1" x14ac:dyDescent="0.2">
      <c r="A142" s="168" t="str">
        <f ca="1">Language!A$671</f>
        <v>кредиторская задолженность</v>
      </c>
      <c r="B142" s="158"/>
      <c r="C142" s="147" t="str">
        <f ca="1">CHOOSE(D142,CurName1,CurName2,CurName3)</f>
        <v>тыс. руб.</v>
      </c>
      <c r="D142" s="158">
        <f>D124</f>
        <v>1</v>
      </c>
      <c r="E142" s="154" t="s">
        <v>895</v>
      </c>
      <c r="F142" s="6" t="s">
        <v>3099</v>
      </c>
      <c r="G142" s="304">
        <f ca="1">IF(AND($B143=0,G$2&gt;1),F142,(IF(Старт!$B$9+Старт!$B$10+Старт!$B$11=0,G140,G130)+G153)*$B143/Параметры!G$36)</f>
        <v>0</v>
      </c>
      <c r="H142" s="304">
        <f ca="1">IF(AND($B143=0,H$2&gt;1),G142,(IF(Старт!$B$9+Старт!$B$10+Старт!$B$11=0,H140,H130)+H153)*$B143/Параметры!H$36)</f>
        <v>0</v>
      </c>
      <c r="I142" s="304">
        <f ca="1">IF(AND($B143=0,I$2&gt;1),H142,(IF(Старт!$B$9+Старт!$B$10+Старт!$B$11=0,I140,I130)+I153)*$B143/Параметры!I$36)</f>
        <v>0</v>
      </c>
      <c r="J142" s="304">
        <f ca="1">IF(AND($B143=0,J$2&gt;1),I142,(IF(Старт!$B$9+Старт!$B$10+Старт!$B$11=0,J140,J130)+J153)*$B143/Параметры!J$36)</f>
        <v>0</v>
      </c>
      <c r="K142" s="304">
        <f ca="1">IF(AND($B143=0,K$2&gt;1),J142,(IF(Старт!$B$9+Старт!$B$10+Старт!$B$11=0,K140,K130)+K153)*$B143/Параметры!K$36)</f>
        <v>0</v>
      </c>
      <c r="L142" s="304">
        <f ca="1">IF(AND($B143=0,L$2&gt;1),K142,(IF(Старт!$B$9+Старт!$B$10+Старт!$B$11=0,L140,L130)+L153)*$B143/Параметры!L$36)</f>
        <v>0</v>
      </c>
      <c r="M142" s="304">
        <f ca="1">IF(AND($B143=0,M$2&gt;1),L142,(IF(Старт!$B$9+Старт!$B$10+Старт!$B$11=0,M140,M130)+M153)*$B143/Параметры!M$36)</f>
        <v>0</v>
      </c>
      <c r="N142" s="304">
        <f ca="1">IF(AND($B143=0,N$2&gt;1),M142,(IF(Старт!$B$9+Старт!$B$10+Старт!$B$11=0,N140,N130)+N153)*$B143/Параметры!N$36)</f>
        <v>0</v>
      </c>
      <c r="O142" s="304">
        <f ca="1">IF(AND($B143=0,O$2&gt;1),N142,(IF(Старт!$B$9+Старт!$B$10+Старт!$B$11=0,O140,O130)+O153)*$B143/Параметры!O$36)</f>
        <v>0</v>
      </c>
      <c r="P142" s="304">
        <f ca="1">IF(AND($B143=0,P$2&gt;1),O142,(IF(Старт!$B$9+Старт!$B$10+Старт!$B$11=0,P140,P130)+P153)*$B143/Параметры!P$36)</f>
        <v>0</v>
      </c>
      <c r="Q142" s="304">
        <f ca="1">IF(AND($B143=0,Q$2&gt;1),P142,(IF(Старт!$B$9+Старт!$B$10+Старт!$B$11=0,Q140,Q130)+Q153)*$B143/Параметры!Q$36)</f>
        <v>0</v>
      </c>
      <c r="R142" s="304">
        <f ca="1">IF(AND($B143=0,R$2&gt;1),Q142,(IF(Старт!$B$9+Старт!$B$10+Старт!$B$11=0,R140,R130)+R153)*$B143/Параметры!R$36)</f>
        <v>0</v>
      </c>
      <c r="S142" s="304">
        <f ca="1">IF(AND($B143=0,S$2&gt;1),R142,(IF(Старт!$B$9+Старт!$B$10+Старт!$B$11=0,S140,S130)+S153)*$B143/Параметры!S$36)</f>
        <v>0</v>
      </c>
      <c r="T142" s="304">
        <f ca="1">IF(AND($B143=0,T$2&gt;1),S142,(IF(Старт!$B$9+Старт!$B$10+Старт!$B$11=0,T140,T130)+T153)*$B143/Параметры!T$36)</f>
        <v>0</v>
      </c>
      <c r="U142" s="304">
        <f ca="1">IF(AND($B143=0,U$2&gt;1),T142,(IF(Старт!$B$9+Старт!$B$10+Старт!$B$11=0,U140,U130)+U153)*$B143/Параметры!U$36)</f>
        <v>0</v>
      </c>
      <c r="V142" s="304">
        <f ca="1">IF(AND($B143=0,V$2&gt;1),U142,(IF(Старт!$B$9+Старт!$B$10+Старт!$B$11=0,V140,V130)+V153)*$B143/Параметры!V$36)</f>
        <v>0</v>
      </c>
      <c r="W142" s="304">
        <f ca="1">IF(AND($B143=0,W$2&gt;1),V142,(IF(Старт!$B$9+Старт!$B$10+Старт!$B$11=0,W140,W130)+W153)*$B143/Параметры!W$36)</f>
        <v>0</v>
      </c>
      <c r="X142" s="304">
        <f ca="1">IF(AND($B143=0,X$2&gt;1),W142,(IF(Старт!$B$9+Старт!$B$10+Старт!$B$11=0,X140,X130)+X153)*$B143/Параметры!X$36)</f>
        <v>0</v>
      </c>
      <c r="Y142" s="304">
        <f ca="1">IF(AND($B143=0,Y$2&gt;1),X142,(IF(Старт!$B$9+Старт!$B$10+Старт!$B$11=0,Y140,Y130)+Y153)*$B143/Параметры!Y$36)</f>
        <v>0</v>
      </c>
      <c r="Z142" s="304">
        <f ca="1">IF(AND($B143=0,Z$2&gt;1),Y142,(IF(Старт!$B$9+Старт!$B$10+Старт!$B$11=0,Z140,Z130)+Z153)*$B143/Параметры!Z$36)</f>
        <v>0</v>
      </c>
      <c r="AA142" s="304">
        <f ca="1">IF(AND($B143=0,AA$2&gt;1),Z142,(IF(Старт!$B$9+Старт!$B$10+Старт!$B$11=0,AA140,AA130)+AA153)*$B143/Параметры!AA$36)</f>
        <v>0</v>
      </c>
      <c r="AB142" s="304">
        <f ca="1">IF(AND($B143=0,AB$2&gt;1),AA142,(IF(Старт!$B$9+Старт!$B$10+Старт!$B$11=0,AB140,AB130)+AB153)*$B143/Параметры!AB$36)</f>
        <v>0</v>
      </c>
      <c r="AC142" s="304">
        <f ca="1">IF(AND($B143=0,AC$2&gt;1),AB142,(IF(Старт!$B$9+Старт!$B$10+Старт!$B$11=0,AC140,AC130)+AC153)*$B143/Параметры!AC$36)</f>
        <v>0</v>
      </c>
      <c r="AD142" s="304">
        <f ca="1">IF(AND($B143=0,AD$2&gt;1),AC142,(IF(Старт!$B$9+Старт!$B$10+Старт!$B$11=0,AD140,AD130)+AD153)*$B143/Параметры!AD$36)</f>
        <v>0</v>
      </c>
      <c r="AE142" s="304">
        <f ca="1">IF(AND($B143=0,AE$2&gt;1),AD142,(IF(Старт!$B$9+Старт!$B$10+Старт!$B$11=0,AE140,AE130)+AE153)*$B143/Параметры!AE$36)</f>
        <v>0</v>
      </c>
      <c r="AF142" s="304">
        <f ca="1">IF(AND($B143=0,AF$2&gt;1),AE142,(IF(Старт!$B$9+Старт!$B$10+Старт!$B$11=0,AF140,AF130)+AF153)*$B143/Параметры!AF$36)</f>
        <v>0</v>
      </c>
      <c r="AG142" s="304">
        <f ca="1">IF(AND($B143=0,AG$2&gt;1),AF142,(IF(Старт!$B$9+Старт!$B$10+Старт!$B$11=0,AG140,AG130)+AG153)*$B143/Параметры!AG$36)</f>
        <v>0</v>
      </c>
      <c r="AH142" s="304">
        <f ca="1">IF(AND($B143=0,AH$2&gt;1),AG142,(IF(Старт!$B$9+Старт!$B$10+Старт!$B$11=0,AH140,AH130)+AH153)*$B143/Параметры!AH$36)</f>
        <v>0</v>
      </c>
      <c r="AI142" s="304">
        <f ca="1">IF(AND($B143=0,AI$2&gt;1),AH142,(IF(Старт!$B$9+Старт!$B$10+Старт!$B$11=0,AI140,AI130)+AI153)*$B143/Параметры!AI$36)</f>
        <v>0</v>
      </c>
      <c r="AJ142" s="304">
        <f ca="1">IF(AND($B143=0,AJ$2&gt;1),AI142,(IF(Старт!$B$9+Старт!$B$10+Старт!$B$11=0,AJ140,AJ130)+AJ153)*$B143/Параметры!AJ$36)</f>
        <v>0</v>
      </c>
      <c r="AK142" s="304">
        <f ca="1">IF(AND($B143=0,AK$2&gt;1),AJ142,(IF(Старт!$B$9+Старт!$B$10+Старт!$B$11=0,AK140,AK130)+AK153)*$B143/Параметры!AK$36)</f>
        <v>0</v>
      </c>
      <c r="AL142" s="304">
        <f ca="1">IF(AND($B143=0,AL$2&gt;1),AK142,(IF(Старт!$B$9+Старт!$B$10+Старт!$B$11=0,AL140,AL130)+AL153)*$B143/Параметры!AL$36)</f>
        <v>0</v>
      </c>
      <c r="AM142" s="304">
        <f ca="1">IF(AND($B143=0,AM$2&gt;1),AL142,(IF(Старт!$B$9+Старт!$B$10+Старт!$B$11=0,AM140,AM130)+AM153)*$B143/Параметры!AM$36)</f>
        <v>0</v>
      </c>
      <c r="AN142" s="304">
        <f ca="1">IF(AND($B143=0,AN$2&gt;1),AM142,(IF(Старт!$B$9+Старт!$B$10+Старт!$B$11=0,AN140,AN130)+AN153)*$B143/Параметры!AN$36)</f>
        <v>0</v>
      </c>
      <c r="AO142" s="304">
        <f ca="1">IF(AND($B143=0,AO$2&gt;1),AN142,(IF(Старт!$B$9+Старт!$B$10+Старт!$B$11=0,AO140,AO130)+AO153)*$B143/Параметры!AO$36)</f>
        <v>0</v>
      </c>
      <c r="AP142" s="304">
        <f ca="1">IF(AND($B143=0,AP$2&gt;1),AO142,(IF(Старт!$B$9+Старт!$B$10+Старт!$B$11=0,AP140,AP130)+AP153)*$B143/Параметры!AP$36)</f>
        <v>0</v>
      </c>
      <c r="AQ142" s="304">
        <f ca="1">IF(AND($B143=0,AQ$2&gt;1),AP142,(IF(Старт!$B$9+Старт!$B$10+Старт!$B$11=0,AQ140,AQ130)+AQ153)*$B143/Параметры!AQ$36)</f>
        <v>0</v>
      </c>
      <c r="AR142" s="304">
        <f ca="1">IF(AND($B143=0,AR$2&gt;1),AQ142,(IF(Старт!$B$9+Старт!$B$10+Старт!$B$11=0,AR140,AR130)+AR153)*$B143/Параметры!AR$36)</f>
        <v>0</v>
      </c>
      <c r="AS142" s="304">
        <f ca="1">IF(AND($B143=0,AS$2&gt;1),AR142,(IF(Старт!$B$9+Старт!$B$10+Старт!$B$11=0,AS140,AS130)+AS153)*$B143/Параметры!AS$36)</f>
        <v>0</v>
      </c>
      <c r="AT142" s="304">
        <f ca="1">IF(AND($B143=0,AT$2&gt;1),AS142,(IF(Старт!$B$9+Старт!$B$10+Старт!$B$11=0,AT140,AT130)+AT153)*$B143/Параметры!AT$36)</f>
        <v>0</v>
      </c>
      <c r="AU142" s="304">
        <f ca="1">IF(AND($B143=0,AU$2&gt;1),AT142,(IF(Старт!$B$9+Старт!$B$10+Старт!$B$11=0,AU140,AU130)+AU153)*$B143/Параметры!AU$36)</f>
        <v>0</v>
      </c>
      <c r="AV142" s="304">
        <f ca="1">IF(AND($B143=0,AV$2&gt;1),AU142,(IF(Старт!$B$9+Старт!$B$10+Старт!$B$11=0,AV140,AV130)+AV153)*$B143/Параметры!AV$36)</f>
        <v>0</v>
      </c>
      <c r="AW142" s="304">
        <f ca="1">IF(AND($B143=0,AW$2&gt;1),AV142,(IF(Старт!$B$9+Старт!$B$10+Старт!$B$11=0,AW140,AW130)+AW153)*$B143/Параметры!AW$36)</f>
        <v>0</v>
      </c>
      <c r="AX142" s="304">
        <f ca="1">IF(AND($B143=0,AX$2&gt;1),AW142,(IF(Старт!$B$9+Старт!$B$10+Старт!$B$11=0,AX140,AX130)+AX153)*$B143/Параметры!AX$36)</f>
        <v>0</v>
      </c>
      <c r="AY142" s="304">
        <f ca="1">IF(AND($B143=0,AY$2&gt;1),AX142,(IF(Старт!$B$9+Старт!$B$10+Старт!$B$11=0,AY140,AY130)+AY153)*$B143/Параметры!AY$36)</f>
        <v>0</v>
      </c>
      <c r="AZ142" s="304">
        <f ca="1">IF(AND($B143=0,AZ$2&gt;1),AY142,(IF(Старт!$B$9+Старт!$B$10+Старт!$B$11=0,AZ140,AZ130)+AZ153)*$B143/Параметры!AZ$36)</f>
        <v>0</v>
      </c>
      <c r="BA142" s="304">
        <f ca="1">IF(AND($B143=0,BA$2&gt;1),AZ142,(IF(Старт!$B$9+Старт!$B$10+Старт!$B$11=0,BA140,BA130)+BA153)*$B143/Параметры!BA$36)</f>
        <v>0</v>
      </c>
      <c r="BB142" s="304">
        <f ca="1">IF(AND($B143=0,BB$2&gt;1),BA142,(IF(Старт!$B$9+Старт!$B$10+Старт!$B$11=0,BB140,BB130)+BB153)*$B143/Параметры!BB$36)</f>
        <v>0</v>
      </c>
      <c r="BC142" s="304">
        <f ca="1">IF(AND($B143=0,BC$2&gt;1),BB142,(IF(Старт!$B$9+Старт!$B$10+Старт!$B$11=0,BC140,BC130)+BC153)*$B143/Параметры!BC$36)</f>
        <v>0</v>
      </c>
      <c r="BD142" s="304">
        <f ca="1">IF(AND($B143=0,BD$2&gt;1),BC142,(IF(Старт!$B$9+Старт!$B$10+Старт!$B$11=0,BD140,BD130)+BD153)*$B143/Параметры!BD$36)</f>
        <v>0</v>
      </c>
      <c r="BE142" s="304">
        <f ca="1">IF(AND($B143=0,BE$2&gt;1),BD142,(IF(Старт!$B$9+Старт!$B$10+Старт!$B$11=0,BE140,BE130)+BE153)*$B143/Параметры!BE$36)</f>
        <v>0</v>
      </c>
      <c r="BF142" s="304">
        <f ca="1">IF(AND($B143=0,BF$2&gt;1),BE142,(IF(Старт!$B$9+Старт!$B$10+Старт!$B$11=0,BF140,BF130)+BF153)*$B143/Параметры!BF$36)</f>
        <v>0</v>
      </c>
      <c r="BG142" s="304">
        <f ca="1">IF(AND($B143=0,BG$2&gt;1),BF142,(IF(Старт!$B$9+Старт!$B$10+Старт!$B$11=0,BG140,BG130)+BG153)*$B143/Параметры!BG$36)</f>
        <v>0</v>
      </c>
      <c r="BH142" s="304">
        <f ca="1">IF(AND($B143=0,BH$2&gt;1),BG142,(IF(Старт!$B$9+Старт!$B$10+Старт!$B$11=0,BH140,BH130)+BH153)*$B143/Параметры!BH$36)</f>
        <v>0</v>
      </c>
      <c r="BI142" s="304">
        <f ca="1">IF(AND($B143=0,BI$2&gt;1),BH142,(IF(Старт!$B$9+Старт!$B$10+Старт!$B$11=0,BI140,BI130)+BI153)*$B143/Параметры!BI$36)</f>
        <v>0</v>
      </c>
      <c r="BJ142" s="304">
        <f ca="1">IF(AND($B143=0,BJ$2&gt;1),BI142,(IF(Старт!$B$9+Старт!$B$10+Старт!$B$11=0,BJ140,BJ130)+BJ153)*$B143/Параметры!BJ$36)</f>
        <v>0</v>
      </c>
      <c r="BK142" s="304">
        <f ca="1">IF(AND($B143=0,BK$2&gt;1),BJ142,(IF(Старт!$B$9+Старт!$B$10+Старт!$B$11=0,BK140,BK130)+BK153)*$B143/Параметры!BK$36)</f>
        <v>0</v>
      </c>
      <c r="BL142" s="304">
        <f ca="1">IF(AND($B143=0,BL$2&gt;1),BK142,(IF(Старт!$B$9+Старт!$B$10+Старт!$B$11=0,BL140,BL130)+BL153)*$B143/Параметры!BL$36)</f>
        <v>0</v>
      </c>
      <c r="BM142" s="304">
        <f ca="1">IF(AND($B143=0,BM$2&gt;1),BL142,(IF(Старт!$B$9+Старт!$B$10+Старт!$B$11=0,BM140,BM130)+BM153)*$B143/Параметры!BM$36)</f>
        <v>0</v>
      </c>
      <c r="BN142" s="304">
        <f ca="1">IF(AND($B143=0,BN$2&gt;1),BM142,(IF(Старт!$B$9+Старт!$B$10+Старт!$B$11=0,BN140,BN130)+BN153)*$B143/Параметры!BN$36)</f>
        <v>0</v>
      </c>
      <c r="BO142" s="304">
        <f ca="1">IF(AND($B143=0,BO$2&gt;1),BN142,(IF(Старт!$B$9+Старт!$B$10+Старт!$B$11=0,BO140,BO130)+BO153)*$B143/Параметры!BO$36)</f>
        <v>0</v>
      </c>
      <c r="BP142" s="304">
        <f ca="1">IF(AND($B143=0,BP$2&gt;1),BO142,(IF(Старт!$B$9+Старт!$B$10+Старт!$B$11=0,BP140,BP130)+BP153)*$B143/Параметры!BP$36)</f>
        <v>0</v>
      </c>
      <c r="BQ142" s="304">
        <f ca="1">IF(AND($B143=0,BQ$2&gt;1),BP142,(IF(Старт!$B$9+Старт!$B$10+Старт!$B$11=0,BQ140,BQ130)+BQ153)*$B143/Параметры!BQ$36)</f>
        <v>0</v>
      </c>
      <c r="BR142" s="304">
        <f ca="1">IF(AND($B143=0,BR$2&gt;1),BQ142,(IF(Старт!$B$9+Старт!$B$10+Старт!$B$11=0,BR140,BR130)+BR153)*$B143/Параметры!BR$36)</f>
        <v>0</v>
      </c>
      <c r="BS142" s="304">
        <f ca="1">IF(AND($B143=0,BS$2&gt;1),BR142,(IF(Старт!$B$9+Старт!$B$10+Старт!$B$11=0,BS140,BS130)+BS153)*$B143/Параметры!BS$36)</f>
        <v>0</v>
      </c>
      <c r="BT142" s="304">
        <f ca="1">IF(AND($B143=0,BT$2&gt;1),BS142,(IF(Старт!$B$9+Старт!$B$10+Старт!$B$11=0,BT140,BT130)+BT153)*$B143/Параметры!BT$36)</f>
        <v>0</v>
      </c>
      <c r="BU142" s="304">
        <f ca="1">IF(AND($B143=0,BU$2&gt;1),BT142,(IF(Старт!$B$9+Старт!$B$10+Старт!$B$11=0,BU140,BU130)+BU153)*$B143/Параметры!BU$36)</f>
        <v>0</v>
      </c>
      <c r="BV142" s="304">
        <f ca="1">IF(AND($B143=0,BV$2&gt;1),BU142,(IF(Старт!$B$9+Старт!$B$10+Старт!$B$11=0,BV140,BV130)+BV153)*$B143/Параметры!BV$36)</f>
        <v>0</v>
      </c>
      <c r="BW142" s="304">
        <f ca="1">IF(AND($B143=0,BW$2&gt;1),BV142,(IF(Старт!$B$9+Старт!$B$10+Старт!$B$11=0,BW140,BW130)+BW153)*$B143/Параметры!BW$36)</f>
        <v>0</v>
      </c>
      <c r="BX142" s="304">
        <f ca="1">IF(AND($B143=0,BX$2&gt;1),BW142,(IF(Старт!$B$9+Старт!$B$10+Старт!$B$11=0,BX140,BX130)+BX153)*$B143/Параметры!BX$36)</f>
        <v>0</v>
      </c>
      <c r="BY142" s="304">
        <f ca="1">IF(AND($B143=0,BY$2&gt;1),BX142,(IF(Старт!$B$9+Старт!$B$10+Старт!$B$11=0,BY140,BY130)+BY153)*$B143/Параметры!BY$36)</f>
        <v>0</v>
      </c>
      <c r="BZ142" s="304">
        <f ca="1">IF(AND($B143=0,BZ$2&gt;1),BY142,(IF(Старт!$B$9+Старт!$B$10+Старт!$B$11=0,BZ140,BZ130)+BZ153)*$B143/Параметры!BZ$36)</f>
        <v>0</v>
      </c>
      <c r="CA142" s="304">
        <f ca="1">IF(AND($B143=0,CA$2&gt;1),BZ142,(IF(Старт!$B$9+Старт!$B$10+Старт!$B$11=0,CA140,CA130)+CA153)*$B143/Параметры!CA$36)</f>
        <v>0</v>
      </c>
      <c r="CB142" s="304">
        <f ca="1">IF(AND($B143=0,CB$2&gt;1),CA142,(IF(Старт!$B$9+Старт!$B$10+Старт!$B$11=0,CB140,CB130)+CB153)*$B143/Параметры!CB$36)</f>
        <v>0</v>
      </c>
      <c r="CC142" s="304">
        <f ca="1">IF(AND($B143=0,CC$2&gt;1),CB142,(IF(Старт!$B$9+Старт!$B$10+Старт!$B$11=0,CC140,CC130)+CC153)*$B143/Параметры!CC$36)</f>
        <v>0</v>
      </c>
      <c r="CD142" s="304">
        <f ca="1">IF(AND($B143=0,CD$2&gt;1),CC142,(IF(Старт!$B$9+Старт!$B$10+Старт!$B$11=0,CD140,CD130)+CD153)*$B143/Параметры!CD$36)</f>
        <v>0</v>
      </c>
      <c r="CE142" s="304">
        <f ca="1">IF(AND($B143=0,CE$2&gt;1),CD142,(IF(Старт!$B$9+Старт!$B$10+Старт!$B$11=0,CE140,CE130)+CE153)*$B143/Параметры!CE$36)</f>
        <v>0</v>
      </c>
      <c r="CF142" s="304">
        <f ca="1">IF(AND($B143=0,CF$2&gt;1),CE142,(IF(Старт!$B$9+Старт!$B$10+Старт!$B$11=0,CF140,CF130)+CF153)*$B143/Параметры!CF$36)</f>
        <v>0</v>
      </c>
      <c r="CG142" s="304">
        <f ca="1">IF(AND($B143=0,CG$2&gt;1),CF142,(IF(Старт!$B$9+Старт!$B$10+Старт!$B$11=0,CG140,CG130)+CG153)*$B143/Параметры!CG$36)</f>
        <v>0</v>
      </c>
      <c r="CH142" s="304">
        <f ca="1">IF(AND($B143=0,CH$2&gt;1),CG142,(IF(Старт!$B$9+Старт!$B$10+Старт!$B$11=0,CH140,CH130)+CH153)*$B143/Параметры!CH$36)</f>
        <v>0</v>
      </c>
      <c r="CI142" s="304">
        <f ca="1">IF(AND($B143=0,CI$2&gt;1),CH142,(IF(Старт!$B$9+Старт!$B$10+Старт!$B$11=0,CI140,CI130)+CI153)*$B143/Параметры!CI$36)</f>
        <v>0</v>
      </c>
      <c r="CJ142" s="304">
        <f ca="1">IF(AND($B143=0,CJ$2&gt;1),CI142,(IF(Старт!$B$9+Старт!$B$10+Старт!$B$11=0,CJ140,CJ130)+CJ153)*$B143/Параметры!CJ$36)</f>
        <v>0</v>
      </c>
      <c r="CK142" s="304">
        <f ca="1">IF(AND($B143=0,CK$2&gt;1),CJ142,(IF(Старт!$B$9+Старт!$B$10+Старт!$B$11=0,CK140,CK130)+CK153)*$B143/Параметры!CK$36)</f>
        <v>0</v>
      </c>
      <c r="CL142" s="304">
        <f ca="1">IF(AND($B143=0,CL$2&gt;1),CK142,(IF(Старт!$B$9+Старт!$B$10+Старт!$B$11=0,CL140,CL130)+CL153)*$B143/Параметры!CL$36)</f>
        <v>0</v>
      </c>
      <c r="CM142" s="304">
        <f ca="1">IF(AND($B143=0,CM$2&gt;1),CL142,(IF(Старт!$B$9+Старт!$B$10+Старт!$B$11=0,CM140,CM130)+CM153)*$B143/Параметры!CM$36)</f>
        <v>0</v>
      </c>
      <c r="CN142" s="304">
        <f ca="1">IF(AND($B143=0,CN$2&gt;1),CM142,(IF(Старт!$B$9+Старт!$B$10+Старт!$B$11=0,CN140,CN130)+CN153)*$B143/Параметры!CN$36)</f>
        <v>0</v>
      </c>
      <c r="CO142" s="304">
        <f ca="1">IF(AND($B143=0,CO$2&gt;1),CN142,(IF(Старт!$B$9+Старт!$B$10+Старт!$B$11=0,CO140,CO130)+CO153)*$B143/Параметры!CO$36)</f>
        <v>0</v>
      </c>
      <c r="CP142" s="304">
        <f ca="1">IF(AND($B143=0,CP$2&gt;1),CO142,(IF(Старт!$B$9+Старт!$B$10+Старт!$B$11=0,CP140,CP130)+CP153)*$B143/Параметры!CP$36)</f>
        <v>0</v>
      </c>
      <c r="CQ142" s="304">
        <f ca="1">IF(AND($B143=0,CQ$2&gt;1),CP142,(IF(Старт!$B$9+Старт!$B$10+Старт!$B$11=0,CQ140,CQ130)+CQ153)*$B143/Параметры!CQ$36)</f>
        <v>0</v>
      </c>
      <c r="CR142" s="304">
        <f ca="1">IF(AND($B143=0,CR$2&gt;1),CQ142,(IF(Старт!$B$9+Старт!$B$10+Старт!$B$11=0,CR140,CR130)+CR153)*$B143/Параметры!CR$36)</f>
        <v>0</v>
      </c>
      <c r="CS142" s="304">
        <f ca="1">IF(AND($B143=0,CS$2&gt;1),CR142,(IF(Старт!$B$9+Старт!$B$10+Старт!$B$11=0,CS140,CS130)+CS153)*$B143/Параметры!CS$36)</f>
        <v>0</v>
      </c>
      <c r="CT142" s="304">
        <f ca="1">IF(AND($B143=0,CT$2&gt;1),CS142,(IF(Старт!$B$9+Старт!$B$10+Старт!$B$11=0,CT140,CT130)+CT153)*$B143/Параметры!CT$36)</f>
        <v>0</v>
      </c>
      <c r="CU142" s="304">
        <f ca="1">IF(AND($B143=0,CU$2&gt;1),CT142,(IF(Старт!$B$9+Старт!$B$10+Старт!$B$11=0,CU140,CU130)+CU153)*$B143/Параметры!CU$36)</f>
        <v>0</v>
      </c>
      <c r="CV142" s="304">
        <f ca="1">IF(AND($B143=0,CV$2&gt;1),CU142,(IF(Старт!$B$9+Старт!$B$10+Старт!$B$11=0,CV140,CV130)+CV153)*$B143/Параметры!CV$36)</f>
        <v>0</v>
      </c>
      <c r="CW142" s="304">
        <f ca="1">IF(AND($B143=0,CW$2&gt;1),CV142,(IF(Старт!$B$9+Старт!$B$10+Старт!$B$11=0,CW140,CW130)+CW153)*$B143/Параметры!CW$36)</f>
        <v>0</v>
      </c>
      <c r="CX142" s="304">
        <f ca="1">IF(AND($B143=0,CX$2&gt;1),CW142,(IF(Старт!$B$9+Старт!$B$10+Старт!$B$11=0,CX140,CX130)+CX153)*$B143/Параметры!CX$36)</f>
        <v>0</v>
      </c>
      <c r="CY142" s="304">
        <f ca="1">IF(AND($B143=0,CY$2&gt;1),CX142,(IF(Старт!$B$9+Старт!$B$10+Старт!$B$11=0,CY140,CY130)+CY153)*$B143/Параметры!CY$36)</f>
        <v>0</v>
      </c>
      <c r="CZ142" s="304">
        <f ca="1">IF(AND($B143=0,CZ$2&gt;1),CY142,(IF(Старт!$B$9+Старт!$B$10+Старт!$B$11=0,CZ140,CZ130)+CZ153)*$B143/Параметры!CZ$36)</f>
        <v>0</v>
      </c>
      <c r="DA142" s="304">
        <f ca="1">IF(AND($B143=0,DA$2&gt;1),CZ142,(IF(Старт!$B$9+Старт!$B$10+Старт!$B$11=0,DA140,DA130)+DA153)*$B143/Параметры!DA$36)</f>
        <v>0</v>
      </c>
      <c r="DB142" s="304">
        <f ca="1">IF(AND($B143=0,DB$2&gt;1),DA142,(IF(Старт!$B$9+Старт!$B$10+Старт!$B$11=0,DB140,DB130)+DB153)*$B143/Параметры!DB$36)</f>
        <v>0</v>
      </c>
      <c r="DC142" s="304">
        <f ca="1">IF(AND($B143=0,DC$2&gt;1),DB142,(IF(Старт!$B$9+Старт!$B$10+Старт!$B$11=0,DC140,DC130)+DC153)*$B143/Параметры!DC$36)</f>
        <v>0</v>
      </c>
      <c r="DD142" s="304">
        <f ca="1">IF(AND($B143=0,DD$2&gt;1),DC142,(IF(Старт!$B$9+Старт!$B$10+Старт!$B$11=0,DD140,DD130)+DD153)*$B143/Параметры!DD$36)</f>
        <v>0</v>
      </c>
      <c r="DE142" s="304">
        <f ca="1">IF(AND($B143=0,DE$2&gt;1),DD142,(IF(Старт!$B$9+Старт!$B$10+Старт!$B$11=0,DE140,DE130)+DE153)*$B143/Параметры!DE$36)</f>
        <v>0</v>
      </c>
      <c r="DF142" s="304">
        <f ca="1">IF(AND($B143=0,DF$2&gt;1),DE142,(IF(Старт!$B$9+Старт!$B$10+Старт!$B$11=0,DF140,DF130)+DF153)*$B143/Параметры!DF$36)</f>
        <v>0</v>
      </c>
      <c r="DG142" s="304">
        <f ca="1">IF(AND($B143=0,DG$2&gt;1),DF142,(IF(Старт!$B$9+Старт!$B$10+Старт!$B$11=0,DG140,DG130)+DG153)*$B143/Параметры!DG$36)</f>
        <v>0</v>
      </c>
      <c r="DH142" s="304">
        <f ca="1">IF(AND($B143=0,DH$2&gt;1),DG142,(IF(Старт!$B$9+Старт!$B$10+Старт!$B$11=0,DH140,DH130)+DH153)*$B143/Параметры!DH$36)</f>
        <v>0</v>
      </c>
      <c r="DI142" s="304">
        <f ca="1">IF(AND($B143=0,DI$2&gt;1),DH142,(IF(Старт!$B$9+Старт!$B$10+Старт!$B$11=0,DI140,DI130)+DI153)*$B143/Параметры!DI$36)</f>
        <v>0</v>
      </c>
      <c r="DJ142" s="304">
        <f ca="1">IF(AND($B143=0,DJ$2&gt;1),DI142,(IF(Старт!$B$9+Старт!$B$10+Старт!$B$11=0,DJ140,DJ130)+DJ153)*$B143/Параметры!DJ$36)</f>
        <v>0</v>
      </c>
      <c r="DK142" s="304">
        <f ca="1">IF(AND($B143=0,DK$2&gt;1),DJ142,(IF(Старт!$B$9+Старт!$B$10+Старт!$B$11=0,DK140,DK130)+DK153)*$B143/Параметры!DK$36)</f>
        <v>0</v>
      </c>
      <c r="DL142" s="304">
        <f ca="1">IF(AND($B143=0,DL$2&gt;1),DK142,(IF(Старт!$B$9+Старт!$B$10+Старт!$B$11=0,DL140,DL130)+DL153)*$B143/Параметры!DL$36)</f>
        <v>0</v>
      </c>
      <c r="DM142" s="304">
        <f ca="1">IF(AND($B143=0,DM$2&gt;1),DL142,(IF(Старт!$B$9+Старт!$B$10+Старт!$B$11=0,DM140,DM130)+DM153)*$B143/Параметры!DM$36)</f>
        <v>0</v>
      </c>
      <c r="DN142" s="304">
        <f ca="1">IF(AND($B143=0,DN$2&gt;1),DM142,(IF(Старт!$B$9+Старт!$B$10+Старт!$B$11=0,DN140,DN130)+DN153)*$B143/Параметры!DN$36)</f>
        <v>0</v>
      </c>
      <c r="DO142" s="304">
        <f ca="1">IF(AND($B143=0,DO$2&gt;1),DN142,(IF(Старт!$B$9+Старт!$B$10+Старт!$B$11=0,DO140,DO130)+DO153)*$B143/Параметры!DO$36)</f>
        <v>0</v>
      </c>
      <c r="DP142" s="304">
        <f ca="1">IF(AND($B143=0,DP$2&gt;1),DO142,(IF(Старт!$B$9+Старт!$B$10+Старт!$B$11=0,DP140,DP130)+DP153)*$B143/Параметры!DP$36)</f>
        <v>0</v>
      </c>
      <c r="DQ142" s="304">
        <f ca="1">IF(AND($B143=0,DQ$2&gt;1),DP142,(IF(Старт!$B$9+Старт!$B$10+Старт!$B$11=0,DQ140,DQ130)+DQ153)*$B143/Параметры!DQ$36)</f>
        <v>0</v>
      </c>
      <c r="DR142" s="304">
        <f ca="1">IF(AND($B143=0,DR$2&gt;1),DQ142,(IF(Старт!$B$9+Старт!$B$10+Старт!$B$11=0,DR140,DR130)+DR153)*$B143/Параметры!DR$36)</f>
        <v>0</v>
      </c>
      <c r="DS142" s="304">
        <f ca="1">IF(AND($B143=0,DS$2&gt;1),DR142,(IF(Старт!$B$9+Старт!$B$10+Старт!$B$11=0,DS140,DS130)+DS153)*$B143/Параметры!DS$36)</f>
        <v>0</v>
      </c>
      <c r="DT142" s="304">
        <f ca="1">IF(AND($B143=0,DT$2&gt;1),DS142,(IF(Старт!$B$9+Старт!$B$10+Старт!$B$11=0,DT140,DT130)+DT153)*$B143/Параметры!DT$36)</f>
        <v>0</v>
      </c>
      <c r="DU142" s="304">
        <f ca="1">IF(AND($B143=0,DU$2&gt;1),DT142,(IF(Старт!$B$9+Старт!$B$10+Старт!$B$11=0,DU140,DU130)+DU153)*$B143/Параметры!DU$36)</f>
        <v>0</v>
      </c>
      <c r="DV142" s="304">
        <f ca="1">IF(AND($B143=0,DV$2&gt;1),DU142,(IF(Старт!$B$9+Старт!$B$10+Старт!$B$11=0,DV140,DV130)+DV153)*$B143/Параметры!DV$36)</f>
        <v>0</v>
      </c>
      <c r="DW142" s="172"/>
      <c r="DX142" s="170"/>
    </row>
    <row r="143" spans="1:128" s="154" customFormat="1" hidden="1" outlineLevel="1" x14ac:dyDescent="0.2">
      <c r="A143" s="171" t="str">
        <f ca="1">Language!A$672</f>
        <v>период отсрочки платежа</v>
      </c>
      <c r="B143" s="303">
        <f>$B$535</f>
        <v>0</v>
      </c>
      <c r="C143" s="147" t="str">
        <f ca="1">Language!$A$1464</f>
        <v>дней</v>
      </c>
      <c r="F143" s="6" t="s">
        <v>3100</v>
      </c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  <c r="AG143" s="169"/>
      <c r="AH143" s="169"/>
      <c r="AI143" s="169"/>
      <c r="AJ143" s="169"/>
      <c r="AK143" s="169"/>
      <c r="AL143" s="169"/>
      <c r="AM143" s="169"/>
      <c r="AN143" s="169"/>
      <c r="AO143" s="169"/>
      <c r="AP143" s="169"/>
      <c r="AQ143" s="169"/>
      <c r="AR143" s="169"/>
      <c r="AS143" s="169"/>
      <c r="AT143" s="169"/>
      <c r="AU143" s="169"/>
      <c r="AV143" s="169"/>
      <c r="AW143" s="169"/>
      <c r="AX143" s="169"/>
      <c r="AY143" s="169"/>
      <c r="AZ143" s="169"/>
      <c r="BA143" s="169"/>
      <c r="BB143" s="169"/>
      <c r="BC143" s="169"/>
      <c r="BD143" s="169"/>
      <c r="BE143" s="169"/>
      <c r="BF143" s="169"/>
      <c r="BG143" s="169"/>
      <c r="BH143" s="169"/>
      <c r="BI143" s="169"/>
      <c r="BJ143" s="169"/>
      <c r="BK143" s="169"/>
      <c r="BL143" s="169"/>
      <c r="BM143" s="169"/>
      <c r="BN143" s="169"/>
      <c r="BO143" s="169"/>
      <c r="BP143" s="169"/>
      <c r="BQ143" s="169"/>
      <c r="BR143" s="169"/>
      <c r="BS143" s="169"/>
      <c r="BT143" s="169"/>
      <c r="BU143" s="169"/>
      <c r="BV143" s="169"/>
      <c r="BW143" s="169"/>
      <c r="BX143" s="169"/>
      <c r="BY143" s="169"/>
      <c r="BZ143" s="169"/>
      <c r="CA143" s="169"/>
      <c r="CB143" s="169"/>
      <c r="CC143" s="169"/>
      <c r="CD143" s="169"/>
      <c r="CE143" s="169"/>
      <c r="CF143" s="169"/>
      <c r="CG143" s="169"/>
      <c r="CH143" s="169"/>
      <c r="CI143" s="169"/>
      <c r="CJ143" s="169"/>
      <c r="CK143" s="169"/>
      <c r="CL143" s="169"/>
      <c r="CM143" s="169"/>
      <c r="CN143" s="169"/>
      <c r="CO143" s="169"/>
      <c r="CP143" s="169"/>
      <c r="CQ143" s="169"/>
      <c r="CR143" s="169"/>
      <c r="CS143" s="169"/>
      <c r="CT143" s="169"/>
      <c r="CU143" s="169"/>
      <c r="CV143" s="169"/>
      <c r="CW143" s="169"/>
      <c r="CX143" s="169"/>
      <c r="CY143" s="169"/>
      <c r="CZ143" s="169"/>
      <c r="DA143" s="169"/>
      <c r="DB143" s="169"/>
      <c r="DC143" s="169"/>
      <c r="DD143" s="169"/>
      <c r="DE143" s="169"/>
      <c r="DF143" s="169"/>
      <c r="DG143" s="169"/>
      <c r="DH143" s="169"/>
      <c r="DI143" s="169"/>
      <c r="DJ143" s="169"/>
      <c r="DK143" s="169"/>
      <c r="DL143" s="169"/>
      <c r="DM143" s="169"/>
      <c r="DN143" s="169"/>
      <c r="DO143" s="169"/>
      <c r="DP143" s="169"/>
      <c r="DQ143" s="169"/>
      <c r="DR143" s="169"/>
      <c r="DS143" s="169"/>
      <c r="DT143" s="169"/>
      <c r="DU143" s="169"/>
      <c r="DV143" s="169"/>
      <c r="DW143" s="169"/>
      <c r="DX143" s="170"/>
    </row>
    <row r="144" spans="1:128" hidden="1" outlineLevel="1" x14ac:dyDescent="0.2">
      <c r="A144" s="168" t="str">
        <f ca="1">Language!A$673</f>
        <v>авансы уплаченные</v>
      </c>
      <c r="B144" s="158"/>
      <c r="C144" s="147" t="str">
        <f ca="1">CHOOSE(D144,CurName1,CurName2,CurName3)</f>
        <v>тыс. руб.</v>
      </c>
      <c r="D144" s="158">
        <f>D124</f>
        <v>1</v>
      </c>
      <c r="E144" s="154" t="s">
        <v>877</v>
      </c>
      <c r="F144" s="6" t="s">
        <v>3099</v>
      </c>
      <c r="G144" s="304">
        <f ca="1">IF(OR(AND($B145=0,G$2&gt;1),G$2=Prj_Len),F144,(IF(Старт!$B$9+Старт!$B$10+Старт!$B$11=0,OFFSET(G140,0,1),OFFSET(G130,0,1))+OFFSET(G153,0,1))*$B145/Параметры!G$36)</f>
        <v>0</v>
      </c>
      <c r="H144" s="304">
        <f ca="1">IF(OR(AND($B145=0,H$2&gt;1),H$2=Prj_Len),G144,(IF(Старт!$B$9+Старт!$B$10+Старт!$B$11=0,OFFSET(H140,0,1),OFFSET(H130,0,1))+OFFSET(H153,0,1))*$B145/Параметры!H$36)</f>
        <v>0</v>
      </c>
      <c r="I144" s="304">
        <f ca="1">IF(OR(AND($B145=0,I$2&gt;1),I$2=Prj_Len),H144,(IF(Старт!$B$9+Старт!$B$10+Старт!$B$11=0,OFFSET(I140,0,1),OFFSET(I130,0,1))+OFFSET(I153,0,1))*$B145/Параметры!I$36)</f>
        <v>0</v>
      </c>
      <c r="J144" s="304">
        <f ca="1">IF(OR(AND($B145=0,J$2&gt;1),J$2=Prj_Len),I144,(IF(Старт!$B$9+Старт!$B$10+Старт!$B$11=0,OFFSET(J140,0,1),OFFSET(J130,0,1))+OFFSET(J153,0,1))*$B145/Параметры!J$36)</f>
        <v>0</v>
      </c>
      <c r="K144" s="304">
        <f ca="1">IF(OR(AND($B145=0,K$2&gt;1),K$2=Prj_Len),J144,(IF(Старт!$B$9+Старт!$B$10+Старт!$B$11=0,OFFSET(K140,0,1),OFFSET(K130,0,1))+OFFSET(K153,0,1))*$B145/Параметры!K$36)</f>
        <v>0</v>
      </c>
      <c r="L144" s="304">
        <f ca="1">IF(OR(AND($B145=0,L$2&gt;1),L$2=Prj_Len),K144,(IF(Старт!$B$9+Старт!$B$10+Старт!$B$11=0,OFFSET(L140,0,1),OFFSET(L130,0,1))+OFFSET(L153,0,1))*$B145/Параметры!L$36)</f>
        <v>0</v>
      </c>
      <c r="M144" s="304">
        <f ca="1">IF(OR(AND($B145=0,M$2&gt;1),M$2=Prj_Len),L144,(IF(Старт!$B$9+Старт!$B$10+Старт!$B$11=0,OFFSET(M140,0,1),OFFSET(M130,0,1))+OFFSET(M153,0,1))*$B145/Параметры!M$36)</f>
        <v>0</v>
      </c>
      <c r="N144" s="304">
        <f ca="1">IF(OR(AND($B145=0,N$2&gt;1),N$2=Prj_Len),M144,(IF(Старт!$B$9+Старт!$B$10+Старт!$B$11=0,OFFSET(N140,0,1),OFFSET(N130,0,1))+OFFSET(N153,0,1))*$B145/Параметры!N$36)</f>
        <v>0</v>
      </c>
      <c r="O144" s="304">
        <f ca="1">IF(OR(AND($B145=0,O$2&gt;1),O$2=Prj_Len),N144,(IF(Старт!$B$9+Старт!$B$10+Старт!$B$11=0,OFFSET(O140,0,1),OFFSET(O130,0,1))+OFFSET(O153,0,1))*$B145/Параметры!O$36)</f>
        <v>0</v>
      </c>
      <c r="P144" s="304">
        <f ca="1">IF(OR(AND($B145=0,P$2&gt;1),P$2=Prj_Len),O144,(IF(Старт!$B$9+Старт!$B$10+Старт!$B$11=0,OFFSET(P140,0,1),OFFSET(P130,0,1))+OFFSET(P153,0,1))*$B145/Параметры!P$36)</f>
        <v>0</v>
      </c>
      <c r="Q144" s="304">
        <f ca="1">IF(OR(AND($B145=0,Q$2&gt;1),Q$2=Prj_Len),P144,(IF(Старт!$B$9+Старт!$B$10+Старт!$B$11=0,OFFSET(Q140,0,1),OFFSET(Q130,0,1))+OFFSET(Q153,0,1))*$B145/Параметры!Q$36)</f>
        <v>0</v>
      </c>
      <c r="R144" s="304">
        <f ca="1">IF(OR(AND($B145=0,R$2&gt;1),R$2=Prj_Len),Q144,(IF(Старт!$B$9+Старт!$B$10+Старт!$B$11=0,OFFSET(R140,0,1),OFFSET(R130,0,1))+OFFSET(R153,0,1))*$B145/Параметры!R$36)</f>
        <v>0</v>
      </c>
      <c r="S144" s="304">
        <f ca="1">IF(OR(AND($B145=0,S$2&gt;1),S$2=Prj_Len),R144,(IF(Старт!$B$9+Старт!$B$10+Старт!$B$11=0,OFFSET(S140,0,1),OFFSET(S130,0,1))+OFFSET(S153,0,1))*$B145/Параметры!S$36)</f>
        <v>0</v>
      </c>
      <c r="T144" s="304">
        <f ca="1">IF(OR(AND($B145=0,T$2&gt;1),T$2=Prj_Len),S144,(IF(Старт!$B$9+Старт!$B$10+Старт!$B$11=0,OFFSET(T140,0,1),OFFSET(T130,0,1))+OFFSET(T153,0,1))*$B145/Параметры!T$36)</f>
        <v>0</v>
      </c>
      <c r="U144" s="304">
        <f ca="1">IF(OR(AND($B145=0,U$2&gt;1),U$2=Prj_Len),T144,(IF(Старт!$B$9+Старт!$B$10+Старт!$B$11=0,OFFSET(U140,0,1),OFFSET(U130,0,1))+OFFSET(U153,0,1))*$B145/Параметры!U$36)</f>
        <v>0</v>
      </c>
      <c r="V144" s="304">
        <f ca="1">IF(OR(AND($B145=0,V$2&gt;1),V$2=Prj_Len),U144,(IF(Старт!$B$9+Старт!$B$10+Старт!$B$11=0,OFFSET(V140,0,1),OFFSET(V130,0,1))+OFFSET(V153,0,1))*$B145/Параметры!V$36)</f>
        <v>0</v>
      </c>
      <c r="W144" s="304">
        <f ca="1">IF(OR(AND($B145=0,W$2&gt;1),W$2=Prj_Len),V144,(IF(Старт!$B$9+Старт!$B$10+Старт!$B$11=0,OFFSET(W140,0,1),OFFSET(W130,0,1))+OFFSET(W153,0,1))*$B145/Параметры!W$36)</f>
        <v>0</v>
      </c>
      <c r="X144" s="304">
        <f ca="1">IF(OR(AND($B145=0,X$2&gt;1),X$2=Prj_Len),W144,(IF(Старт!$B$9+Старт!$B$10+Старт!$B$11=0,OFFSET(X140,0,1),OFFSET(X130,0,1))+OFFSET(X153,0,1))*$B145/Параметры!X$36)</f>
        <v>0</v>
      </c>
      <c r="Y144" s="304">
        <f ca="1">IF(OR(AND($B145=0,Y$2&gt;1),Y$2=Prj_Len),X144,(IF(Старт!$B$9+Старт!$B$10+Старт!$B$11=0,OFFSET(Y140,0,1),OFFSET(Y130,0,1))+OFFSET(Y153,0,1))*$B145/Параметры!Y$36)</f>
        <v>0</v>
      </c>
      <c r="Z144" s="304">
        <f ca="1">IF(OR(AND($B145=0,Z$2&gt;1),Z$2=Prj_Len),Y144,(IF(Старт!$B$9+Старт!$B$10+Старт!$B$11=0,OFFSET(Z140,0,1),OFFSET(Z130,0,1))+OFFSET(Z153,0,1))*$B145/Параметры!Z$36)</f>
        <v>0</v>
      </c>
      <c r="AA144" s="304">
        <f ca="1">IF(OR(AND($B145=0,AA$2&gt;1),AA$2=Prj_Len),Z144,(IF(Старт!$B$9+Старт!$B$10+Старт!$B$11=0,OFFSET(AA140,0,1),OFFSET(AA130,0,1))+OFFSET(AA153,0,1))*$B145/Параметры!AA$36)</f>
        <v>0</v>
      </c>
      <c r="AB144" s="304">
        <f ca="1">IF(OR(AND($B145=0,AB$2&gt;1),AB$2=Prj_Len),AA144,(IF(Старт!$B$9+Старт!$B$10+Старт!$B$11=0,OFFSET(AB140,0,1),OFFSET(AB130,0,1))+OFFSET(AB153,0,1))*$B145/Параметры!AB$36)</f>
        <v>0</v>
      </c>
      <c r="AC144" s="304">
        <f ca="1">IF(OR(AND($B145=0,AC$2&gt;1),AC$2=Prj_Len),AB144,(IF(Старт!$B$9+Старт!$B$10+Старт!$B$11=0,OFFSET(AC140,0,1),OFFSET(AC130,0,1))+OFFSET(AC153,0,1))*$B145/Параметры!AC$36)</f>
        <v>0</v>
      </c>
      <c r="AD144" s="304">
        <f ca="1">IF(OR(AND($B145=0,AD$2&gt;1),AD$2=Prj_Len),AC144,(IF(Старт!$B$9+Старт!$B$10+Старт!$B$11=0,OFFSET(AD140,0,1),OFFSET(AD130,0,1))+OFFSET(AD153,0,1))*$B145/Параметры!AD$36)</f>
        <v>0</v>
      </c>
      <c r="AE144" s="304">
        <f ca="1">IF(OR(AND($B145=0,AE$2&gt;1),AE$2=Prj_Len),AD144,(IF(Старт!$B$9+Старт!$B$10+Старт!$B$11=0,OFFSET(AE140,0,1),OFFSET(AE130,0,1))+OFFSET(AE153,0,1))*$B145/Параметры!AE$36)</f>
        <v>0</v>
      </c>
      <c r="AF144" s="304">
        <f ca="1">IF(OR(AND($B145=0,AF$2&gt;1),AF$2=Prj_Len),AE144,(IF(Старт!$B$9+Старт!$B$10+Старт!$B$11=0,OFFSET(AF140,0,1),OFFSET(AF130,0,1))+OFFSET(AF153,0,1))*$B145/Параметры!AF$36)</f>
        <v>0</v>
      </c>
      <c r="AG144" s="304">
        <f ca="1">IF(OR(AND($B145=0,AG$2&gt;1),AG$2=Prj_Len),AF144,(IF(Старт!$B$9+Старт!$B$10+Старт!$B$11=0,OFFSET(AG140,0,1),OFFSET(AG130,0,1))+OFFSET(AG153,0,1))*$B145/Параметры!AG$36)</f>
        <v>0</v>
      </c>
      <c r="AH144" s="304">
        <f ca="1">IF(OR(AND($B145=0,AH$2&gt;1),AH$2=Prj_Len),AG144,(IF(Старт!$B$9+Старт!$B$10+Старт!$B$11=0,OFFSET(AH140,0,1),OFFSET(AH130,0,1))+OFFSET(AH153,0,1))*$B145/Параметры!AH$36)</f>
        <v>0</v>
      </c>
      <c r="AI144" s="304">
        <f ca="1">IF(OR(AND($B145=0,AI$2&gt;1),AI$2=Prj_Len),AH144,(IF(Старт!$B$9+Старт!$B$10+Старт!$B$11=0,OFFSET(AI140,0,1),OFFSET(AI130,0,1))+OFFSET(AI153,0,1))*$B145/Параметры!AI$36)</f>
        <v>0</v>
      </c>
      <c r="AJ144" s="304">
        <f ca="1">IF(OR(AND($B145=0,AJ$2&gt;1),AJ$2=Prj_Len),AI144,(IF(Старт!$B$9+Старт!$B$10+Старт!$B$11=0,OFFSET(AJ140,0,1),OFFSET(AJ130,0,1))+OFFSET(AJ153,0,1))*$B145/Параметры!AJ$36)</f>
        <v>0</v>
      </c>
      <c r="AK144" s="304">
        <f ca="1">IF(OR(AND($B145=0,AK$2&gt;1),AK$2=Prj_Len),AJ144,(IF(Старт!$B$9+Старт!$B$10+Старт!$B$11=0,OFFSET(AK140,0,1),OFFSET(AK130,0,1))+OFFSET(AK153,0,1))*$B145/Параметры!AK$36)</f>
        <v>0</v>
      </c>
      <c r="AL144" s="304">
        <f ca="1">IF(OR(AND($B145=0,AL$2&gt;1),AL$2=Prj_Len),AK144,(IF(Старт!$B$9+Старт!$B$10+Старт!$B$11=0,OFFSET(AL140,0,1),OFFSET(AL130,0,1))+OFFSET(AL153,0,1))*$B145/Параметры!AL$36)</f>
        <v>0</v>
      </c>
      <c r="AM144" s="304">
        <f ca="1">IF(OR(AND($B145=0,AM$2&gt;1),AM$2=Prj_Len),AL144,(IF(Старт!$B$9+Старт!$B$10+Старт!$B$11=0,OFFSET(AM140,0,1),OFFSET(AM130,0,1))+OFFSET(AM153,0,1))*$B145/Параметры!AM$36)</f>
        <v>0</v>
      </c>
      <c r="AN144" s="304">
        <f ca="1">IF(OR(AND($B145=0,AN$2&gt;1),AN$2=Prj_Len),AM144,(IF(Старт!$B$9+Старт!$B$10+Старт!$B$11=0,OFFSET(AN140,0,1),OFFSET(AN130,0,1))+OFFSET(AN153,0,1))*$B145/Параметры!AN$36)</f>
        <v>0</v>
      </c>
      <c r="AO144" s="304">
        <f ca="1">IF(OR(AND($B145=0,AO$2&gt;1),AO$2=Prj_Len),AN144,(IF(Старт!$B$9+Старт!$B$10+Старт!$B$11=0,OFFSET(AO140,0,1),OFFSET(AO130,0,1))+OFFSET(AO153,0,1))*$B145/Параметры!AO$36)</f>
        <v>0</v>
      </c>
      <c r="AP144" s="304">
        <f ca="1">IF(OR(AND($B145=0,AP$2&gt;1),AP$2=Prj_Len),AO144,(IF(Старт!$B$9+Старт!$B$10+Старт!$B$11=0,OFFSET(AP140,0,1),OFFSET(AP130,0,1))+OFFSET(AP153,0,1))*$B145/Параметры!AP$36)</f>
        <v>0</v>
      </c>
      <c r="AQ144" s="304">
        <f ca="1">IF(OR(AND($B145=0,AQ$2&gt;1),AQ$2=Prj_Len),AP144,(IF(Старт!$B$9+Старт!$B$10+Старт!$B$11=0,OFFSET(AQ140,0,1),OFFSET(AQ130,0,1))+OFFSET(AQ153,0,1))*$B145/Параметры!AQ$36)</f>
        <v>0</v>
      </c>
      <c r="AR144" s="304">
        <f ca="1">IF(OR(AND($B145=0,AR$2&gt;1),AR$2=Prj_Len),AQ144,(IF(Старт!$B$9+Старт!$B$10+Старт!$B$11=0,OFFSET(AR140,0,1),OFFSET(AR130,0,1))+OFFSET(AR153,0,1))*$B145/Параметры!AR$36)</f>
        <v>0</v>
      </c>
      <c r="AS144" s="304">
        <f ca="1">IF(OR(AND($B145=0,AS$2&gt;1),AS$2=Prj_Len),AR144,(IF(Старт!$B$9+Старт!$B$10+Старт!$B$11=0,OFFSET(AS140,0,1),OFFSET(AS130,0,1))+OFFSET(AS153,0,1))*$B145/Параметры!AS$36)</f>
        <v>0</v>
      </c>
      <c r="AT144" s="304">
        <f ca="1">IF(OR(AND($B145=0,AT$2&gt;1),AT$2=Prj_Len),AS144,(IF(Старт!$B$9+Старт!$B$10+Старт!$B$11=0,OFFSET(AT140,0,1),OFFSET(AT130,0,1))+OFFSET(AT153,0,1))*$B145/Параметры!AT$36)</f>
        <v>0</v>
      </c>
      <c r="AU144" s="304">
        <f ca="1">IF(OR(AND($B145=0,AU$2&gt;1),AU$2=Prj_Len),AT144,(IF(Старт!$B$9+Старт!$B$10+Старт!$B$11=0,OFFSET(AU140,0,1),OFFSET(AU130,0,1))+OFFSET(AU153,0,1))*$B145/Параметры!AU$36)</f>
        <v>0</v>
      </c>
      <c r="AV144" s="304">
        <f ca="1">IF(OR(AND($B145=0,AV$2&gt;1),AV$2=Prj_Len),AU144,(IF(Старт!$B$9+Старт!$B$10+Старт!$B$11=0,OFFSET(AV140,0,1),OFFSET(AV130,0,1))+OFFSET(AV153,0,1))*$B145/Параметры!AV$36)</f>
        <v>0</v>
      </c>
      <c r="AW144" s="304">
        <f ca="1">IF(OR(AND($B145=0,AW$2&gt;1),AW$2=Prj_Len),AV144,(IF(Старт!$B$9+Старт!$B$10+Старт!$B$11=0,OFFSET(AW140,0,1),OFFSET(AW130,0,1))+OFFSET(AW153,0,1))*$B145/Параметры!AW$36)</f>
        <v>0</v>
      </c>
      <c r="AX144" s="304">
        <f ca="1">IF(OR(AND($B145=0,AX$2&gt;1),AX$2=Prj_Len),AW144,(IF(Старт!$B$9+Старт!$B$10+Старт!$B$11=0,OFFSET(AX140,0,1),OFFSET(AX130,0,1))+OFFSET(AX153,0,1))*$B145/Параметры!AX$36)</f>
        <v>0</v>
      </c>
      <c r="AY144" s="304">
        <f ca="1">IF(OR(AND($B145=0,AY$2&gt;1),AY$2=Prj_Len),AX144,(IF(Старт!$B$9+Старт!$B$10+Старт!$B$11=0,OFFSET(AY140,0,1),OFFSET(AY130,0,1))+OFFSET(AY153,0,1))*$B145/Параметры!AY$36)</f>
        <v>0</v>
      </c>
      <c r="AZ144" s="304">
        <f ca="1">IF(OR(AND($B145=0,AZ$2&gt;1),AZ$2=Prj_Len),AY144,(IF(Старт!$B$9+Старт!$B$10+Старт!$B$11=0,OFFSET(AZ140,0,1),OFFSET(AZ130,0,1))+OFFSET(AZ153,0,1))*$B145/Параметры!AZ$36)</f>
        <v>0</v>
      </c>
      <c r="BA144" s="304">
        <f ca="1">IF(OR(AND($B145=0,BA$2&gt;1),BA$2=Prj_Len),AZ144,(IF(Старт!$B$9+Старт!$B$10+Старт!$B$11=0,OFFSET(BA140,0,1),OFFSET(BA130,0,1))+OFFSET(BA153,0,1))*$B145/Параметры!BA$36)</f>
        <v>0</v>
      </c>
      <c r="BB144" s="304">
        <f ca="1">IF(OR(AND($B145=0,BB$2&gt;1),BB$2=Prj_Len),BA144,(IF(Старт!$B$9+Старт!$B$10+Старт!$B$11=0,OFFSET(BB140,0,1),OFFSET(BB130,0,1))+OFFSET(BB153,0,1))*$B145/Параметры!BB$36)</f>
        <v>0</v>
      </c>
      <c r="BC144" s="304">
        <f ca="1">IF(OR(AND($B145=0,BC$2&gt;1),BC$2=Prj_Len),BB144,(IF(Старт!$B$9+Старт!$B$10+Старт!$B$11=0,OFFSET(BC140,0,1),OFFSET(BC130,0,1))+OFFSET(BC153,0,1))*$B145/Параметры!BC$36)</f>
        <v>0</v>
      </c>
      <c r="BD144" s="304">
        <f ca="1">IF(OR(AND($B145=0,BD$2&gt;1),BD$2=Prj_Len),BC144,(IF(Старт!$B$9+Старт!$B$10+Старт!$B$11=0,OFFSET(BD140,0,1),OFFSET(BD130,0,1))+OFFSET(BD153,0,1))*$B145/Параметры!BD$36)</f>
        <v>0</v>
      </c>
      <c r="BE144" s="304">
        <f ca="1">IF(OR(AND($B145=0,BE$2&gt;1),BE$2=Prj_Len),BD144,(IF(Старт!$B$9+Старт!$B$10+Старт!$B$11=0,OFFSET(BE140,0,1),OFFSET(BE130,0,1))+OFFSET(BE153,0,1))*$B145/Параметры!BE$36)</f>
        <v>0</v>
      </c>
      <c r="BF144" s="304">
        <f ca="1">IF(OR(AND($B145=0,BF$2&gt;1),BF$2=Prj_Len),BE144,(IF(Старт!$B$9+Старт!$B$10+Старт!$B$11=0,OFFSET(BF140,0,1),OFFSET(BF130,0,1))+OFFSET(BF153,0,1))*$B145/Параметры!BF$36)</f>
        <v>0</v>
      </c>
      <c r="BG144" s="304">
        <f ca="1">IF(OR(AND($B145=0,BG$2&gt;1),BG$2=Prj_Len),BF144,(IF(Старт!$B$9+Старт!$B$10+Старт!$B$11=0,OFFSET(BG140,0,1),OFFSET(BG130,0,1))+OFFSET(BG153,0,1))*$B145/Параметры!BG$36)</f>
        <v>0</v>
      </c>
      <c r="BH144" s="304">
        <f ca="1">IF(OR(AND($B145=0,BH$2&gt;1),BH$2=Prj_Len),BG144,(IF(Старт!$B$9+Старт!$B$10+Старт!$B$11=0,OFFSET(BH140,0,1),OFFSET(BH130,0,1))+OFFSET(BH153,0,1))*$B145/Параметры!BH$36)</f>
        <v>0</v>
      </c>
      <c r="BI144" s="304">
        <f ca="1">IF(OR(AND($B145=0,BI$2&gt;1),BI$2=Prj_Len),BH144,(IF(Старт!$B$9+Старт!$B$10+Старт!$B$11=0,OFFSET(BI140,0,1),OFFSET(BI130,0,1))+OFFSET(BI153,0,1))*$B145/Параметры!BI$36)</f>
        <v>0</v>
      </c>
      <c r="BJ144" s="304">
        <f ca="1">IF(OR(AND($B145=0,BJ$2&gt;1),BJ$2=Prj_Len),BI144,(IF(Старт!$B$9+Старт!$B$10+Старт!$B$11=0,OFFSET(BJ140,0,1),OFFSET(BJ130,0,1))+OFFSET(BJ153,0,1))*$B145/Параметры!BJ$36)</f>
        <v>0</v>
      </c>
      <c r="BK144" s="304">
        <f ca="1">IF(OR(AND($B145=0,BK$2&gt;1),BK$2=Prj_Len),BJ144,(IF(Старт!$B$9+Старт!$B$10+Старт!$B$11=0,OFFSET(BK140,0,1),OFFSET(BK130,0,1))+OFFSET(BK153,0,1))*$B145/Параметры!BK$36)</f>
        <v>0</v>
      </c>
      <c r="BL144" s="304">
        <f ca="1">IF(OR(AND($B145=0,BL$2&gt;1),BL$2=Prj_Len),BK144,(IF(Старт!$B$9+Старт!$B$10+Старт!$B$11=0,OFFSET(BL140,0,1),OFFSET(BL130,0,1))+OFFSET(BL153,0,1))*$B145/Параметры!BL$36)</f>
        <v>0</v>
      </c>
      <c r="BM144" s="304">
        <f ca="1">IF(OR(AND($B145=0,BM$2&gt;1),BM$2=Prj_Len),BL144,(IF(Старт!$B$9+Старт!$B$10+Старт!$B$11=0,OFFSET(BM140,0,1),OFFSET(BM130,0,1))+OFFSET(BM153,0,1))*$B145/Параметры!BM$36)</f>
        <v>0</v>
      </c>
      <c r="BN144" s="304">
        <f ca="1">IF(OR(AND($B145=0,BN$2&gt;1),BN$2=Prj_Len),BM144,(IF(Старт!$B$9+Старт!$B$10+Старт!$B$11=0,OFFSET(BN140,0,1),OFFSET(BN130,0,1))+OFFSET(BN153,0,1))*$B145/Параметры!BN$36)</f>
        <v>0</v>
      </c>
      <c r="BO144" s="304">
        <f ca="1">IF(OR(AND($B145=0,BO$2&gt;1),BO$2=Prj_Len),BN144,(IF(Старт!$B$9+Старт!$B$10+Старт!$B$11=0,OFFSET(BO140,0,1),OFFSET(BO130,0,1))+OFFSET(BO153,0,1))*$B145/Параметры!BO$36)</f>
        <v>0</v>
      </c>
      <c r="BP144" s="304">
        <f ca="1">IF(OR(AND($B145=0,BP$2&gt;1),BP$2=Prj_Len),BO144,(IF(Старт!$B$9+Старт!$B$10+Старт!$B$11=0,OFFSET(BP140,0,1),OFFSET(BP130,0,1))+OFFSET(BP153,0,1))*$B145/Параметры!BP$36)</f>
        <v>0</v>
      </c>
      <c r="BQ144" s="304">
        <f ca="1">IF(OR(AND($B145=0,BQ$2&gt;1),BQ$2=Prj_Len),BP144,(IF(Старт!$B$9+Старт!$B$10+Старт!$B$11=0,OFFSET(BQ140,0,1),OFFSET(BQ130,0,1))+OFFSET(BQ153,0,1))*$B145/Параметры!BQ$36)</f>
        <v>0</v>
      </c>
      <c r="BR144" s="304">
        <f ca="1">IF(OR(AND($B145=0,BR$2&gt;1),BR$2=Prj_Len),BQ144,(IF(Старт!$B$9+Старт!$B$10+Старт!$B$11=0,OFFSET(BR140,0,1),OFFSET(BR130,0,1))+OFFSET(BR153,0,1))*$B145/Параметры!BR$36)</f>
        <v>0</v>
      </c>
      <c r="BS144" s="304">
        <f ca="1">IF(OR(AND($B145=0,BS$2&gt;1),BS$2=Prj_Len),BR144,(IF(Старт!$B$9+Старт!$B$10+Старт!$B$11=0,OFFSET(BS140,0,1),OFFSET(BS130,0,1))+OFFSET(BS153,0,1))*$B145/Параметры!BS$36)</f>
        <v>0</v>
      </c>
      <c r="BT144" s="304">
        <f ca="1">IF(OR(AND($B145=0,BT$2&gt;1),BT$2=Prj_Len),BS144,(IF(Старт!$B$9+Старт!$B$10+Старт!$B$11=0,OFFSET(BT140,0,1),OFFSET(BT130,0,1))+OFFSET(BT153,0,1))*$B145/Параметры!BT$36)</f>
        <v>0</v>
      </c>
      <c r="BU144" s="304">
        <f ca="1">IF(OR(AND($B145=0,BU$2&gt;1),BU$2=Prj_Len),BT144,(IF(Старт!$B$9+Старт!$B$10+Старт!$B$11=0,OFFSET(BU140,0,1),OFFSET(BU130,0,1))+OFFSET(BU153,0,1))*$B145/Параметры!BU$36)</f>
        <v>0</v>
      </c>
      <c r="BV144" s="304">
        <f ca="1">IF(OR(AND($B145=0,BV$2&gt;1),BV$2=Prj_Len),BU144,(IF(Старт!$B$9+Старт!$B$10+Старт!$B$11=0,OFFSET(BV140,0,1),OFFSET(BV130,0,1))+OFFSET(BV153,0,1))*$B145/Параметры!BV$36)</f>
        <v>0</v>
      </c>
      <c r="BW144" s="304">
        <f ca="1">IF(OR(AND($B145=0,BW$2&gt;1),BW$2=Prj_Len),BV144,(IF(Старт!$B$9+Старт!$B$10+Старт!$B$11=0,OFFSET(BW140,0,1),OFFSET(BW130,0,1))+OFFSET(BW153,0,1))*$B145/Параметры!BW$36)</f>
        <v>0</v>
      </c>
      <c r="BX144" s="304">
        <f ca="1">IF(OR(AND($B145=0,BX$2&gt;1),BX$2=Prj_Len),BW144,(IF(Старт!$B$9+Старт!$B$10+Старт!$B$11=0,OFFSET(BX140,0,1),OFFSET(BX130,0,1))+OFFSET(BX153,0,1))*$B145/Параметры!BX$36)</f>
        <v>0</v>
      </c>
      <c r="BY144" s="304">
        <f ca="1">IF(OR(AND($B145=0,BY$2&gt;1),BY$2=Prj_Len),BX144,(IF(Старт!$B$9+Старт!$B$10+Старт!$B$11=0,OFFSET(BY140,0,1),OFFSET(BY130,0,1))+OFFSET(BY153,0,1))*$B145/Параметры!BY$36)</f>
        <v>0</v>
      </c>
      <c r="BZ144" s="304">
        <f ca="1">IF(OR(AND($B145=0,BZ$2&gt;1),BZ$2=Prj_Len),BY144,(IF(Старт!$B$9+Старт!$B$10+Старт!$B$11=0,OFFSET(BZ140,0,1),OFFSET(BZ130,0,1))+OFFSET(BZ153,0,1))*$B145/Параметры!BZ$36)</f>
        <v>0</v>
      </c>
      <c r="CA144" s="304">
        <f ca="1">IF(OR(AND($B145=0,CA$2&gt;1),CA$2=Prj_Len),BZ144,(IF(Старт!$B$9+Старт!$B$10+Старт!$B$11=0,OFFSET(CA140,0,1),OFFSET(CA130,0,1))+OFFSET(CA153,0,1))*$B145/Параметры!CA$36)</f>
        <v>0</v>
      </c>
      <c r="CB144" s="304">
        <f ca="1">IF(OR(AND($B145=0,CB$2&gt;1),CB$2=Prj_Len),CA144,(IF(Старт!$B$9+Старт!$B$10+Старт!$B$11=0,OFFSET(CB140,0,1),OFFSET(CB130,0,1))+OFFSET(CB153,0,1))*$B145/Параметры!CB$36)</f>
        <v>0</v>
      </c>
      <c r="CC144" s="304">
        <f ca="1">IF(OR(AND($B145=0,CC$2&gt;1),CC$2=Prj_Len),CB144,(IF(Старт!$B$9+Старт!$B$10+Старт!$B$11=0,OFFSET(CC140,0,1),OFFSET(CC130,0,1))+OFFSET(CC153,0,1))*$B145/Параметры!CC$36)</f>
        <v>0</v>
      </c>
      <c r="CD144" s="304">
        <f ca="1">IF(OR(AND($B145=0,CD$2&gt;1),CD$2=Prj_Len),CC144,(IF(Старт!$B$9+Старт!$B$10+Старт!$B$11=0,OFFSET(CD140,0,1),OFFSET(CD130,0,1))+OFFSET(CD153,0,1))*$B145/Параметры!CD$36)</f>
        <v>0</v>
      </c>
      <c r="CE144" s="304">
        <f ca="1">IF(OR(AND($B145=0,CE$2&gt;1),CE$2=Prj_Len),CD144,(IF(Старт!$B$9+Старт!$B$10+Старт!$B$11=0,OFFSET(CE140,0,1),OFFSET(CE130,0,1))+OFFSET(CE153,0,1))*$B145/Параметры!CE$36)</f>
        <v>0</v>
      </c>
      <c r="CF144" s="304">
        <f ca="1">IF(OR(AND($B145=0,CF$2&gt;1),CF$2=Prj_Len),CE144,(IF(Старт!$B$9+Старт!$B$10+Старт!$B$11=0,OFFSET(CF140,0,1),OFFSET(CF130,0,1))+OFFSET(CF153,0,1))*$B145/Параметры!CF$36)</f>
        <v>0</v>
      </c>
      <c r="CG144" s="304">
        <f ca="1">IF(OR(AND($B145=0,CG$2&gt;1),CG$2=Prj_Len),CF144,(IF(Старт!$B$9+Старт!$B$10+Старт!$B$11=0,OFFSET(CG140,0,1),OFFSET(CG130,0,1))+OFFSET(CG153,0,1))*$B145/Параметры!CG$36)</f>
        <v>0</v>
      </c>
      <c r="CH144" s="304">
        <f ca="1">IF(OR(AND($B145=0,CH$2&gt;1),CH$2=Prj_Len),CG144,(IF(Старт!$B$9+Старт!$B$10+Старт!$B$11=0,OFFSET(CH140,0,1),OFFSET(CH130,0,1))+OFFSET(CH153,0,1))*$B145/Параметры!CH$36)</f>
        <v>0</v>
      </c>
      <c r="CI144" s="304">
        <f ca="1">IF(OR(AND($B145=0,CI$2&gt;1),CI$2=Prj_Len),CH144,(IF(Старт!$B$9+Старт!$B$10+Старт!$B$11=0,OFFSET(CI140,0,1),OFFSET(CI130,0,1))+OFFSET(CI153,0,1))*$B145/Параметры!CI$36)</f>
        <v>0</v>
      </c>
      <c r="CJ144" s="304">
        <f ca="1">IF(OR(AND($B145=0,CJ$2&gt;1),CJ$2=Prj_Len),CI144,(IF(Старт!$B$9+Старт!$B$10+Старт!$B$11=0,OFFSET(CJ140,0,1),OFFSET(CJ130,0,1))+OFFSET(CJ153,0,1))*$B145/Параметры!CJ$36)</f>
        <v>0</v>
      </c>
      <c r="CK144" s="304">
        <f ca="1">IF(OR(AND($B145=0,CK$2&gt;1),CK$2=Prj_Len),CJ144,(IF(Старт!$B$9+Старт!$B$10+Старт!$B$11=0,OFFSET(CK140,0,1),OFFSET(CK130,0,1))+OFFSET(CK153,0,1))*$B145/Параметры!CK$36)</f>
        <v>0</v>
      </c>
      <c r="CL144" s="304">
        <f ca="1">IF(OR(AND($B145=0,CL$2&gt;1),CL$2=Prj_Len),CK144,(IF(Старт!$B$9+Старт!$B$10+Старт!$B$11=0,OFFSET(CL140,0,1),OFFSET(CL130,0,1))+OFFSET(CL153,0,1))*$B145/Параметры!CL$36)</f>
        <v>0</v>
      </c>
      <c r="CM144" s="304">
        <f ca="1">IF(OR(AND($B145=0,CM$2&gt;1),CM$2=Prj_Len),CL144,(IF(Старт!$B$9+Старт!$B$10+Старт!$B$11=0,OFFSET(CM140,0,1),OFFSET(CM130,0,1))+OFFSET(CM153,0,1))*$B145/Параметры!CM$36)</f>
        <v>0</v>
      </c>
      <c r="CN144" s="304">
        <f ca="1">IF(OR(AND($B145=0,CN$2&gt;1),CN$2=Prj_Len),CM144,(IF(Старт!$B$9+Старт!$B$10+Старт!$B$11=0,OFFSET(CN140,0,1),OFFSET(CN130,0,1))+OFFSET(CN153,0,1))*$B145/Параметры!CN$36)</f>
        <v>0</v>
      </c>
      <c r="CO144" s="304">
        <f ca="1">IF(OR(AND($B145=0,CO$2&gt;1),CO$2=Prj_Len),CN144,(IF(Старт!$B$9+Старт!$B$10+Старт!$B$11=0,OFFSET(CO140,0,1),OFFSET(CO130,0,1))+OFFSET(CO153,0,1))*$B145/Параметры!CO$36)</f>
        <v>0</v>
      </c>
      <c r="CP144" s="304">
        <f ca="1">IF(OR(AND($B145=0,CP$2&gt;1),CP$2=Prj_Len),CO144,(IF(Старт!$B$9+Старт!$B$10+Старт!$B$11=0,OFFSET(CP140,0,1),OFFSET(CP130,0,1))+OFFSET(CP153,0,1))*$B145/Параметры!CP$36)</f>
        <v>0</v>
      </c>
      <c r="CQ144" s="304">
        <f ca="1">IF(OR(AND($B145=0,CQ$2&gt;1),CQ$2=Prj_Len),CP144,(IF(Старт!$B$9+Старт!$B$10+Старт!$B$11=0,OFFSET(CQ140,0,1),OFFSET(CQ130,0,1))+OFFSET(CQ153,0,1))*$B145/Параметры!CQ$36)</f>
        <v>0</v>
      </c>
      <c r="CR144" s="304">
        <f ca="1">IF(OR(AND($B145=0,CR$2&gt;1),CR$2=Prj_Len),CQ144,(IF(Старт!$B$9+Старт!$B$10+Старт!$B$11=0,OFFSET(CR140,0,1),OFFSET(CR130,0,1))+OFFSET(CR153,0,1))*$B145/Параметры!CR$36)</f>
        <v>0</v>
      </c>
      <c r="CS144" s="304">
        <f ca="1">IF(OR(AND($B145=0,CS$2&gt;1),CS$2=Prj_Len),CR144,(IF(Старт!$B$9+Старт!$B$10+Старт!$B$11=0,OFFSET(CS140,0,1),OFFSET(CS130,0,1))+OFFSET(CS153,0,1))*$B145/Параметры!CS$36)</f>
        <v>0</v>
      </c>
      <c r="CT144" s="304">
        <f ca="1">IF(OR(AND($B145=0,CT$2&gt;1),CT$2=Prj_Len),CS144,(IF(Старт!$B$9+Старт!$B$10+Старт!$B$11=0,OFFSET(CT140,0,1),OFFSET(CT130,0,1))+OFFSET(CT153,0,1))*$B145/Параметры!CT$36)</f>
        <v>0</v>
      </c>
      <c r="CU144" s="304">
        <f ca="1">IF(OR(AND($B145=0,CU$2&gt;1),CU$2=Prj_Len),CT144,(IF(Старт!$B$9+Старт!$B$10+Старт!$B$11=0,OFFSET(CU140,0,1),OFFSET(CU130,0,1))+OFFSET(CU153,0,1))*$B145/Параметры!CU$36)</f>
        <v>0</v>
      </c>
      <c r="CV144" s="304">
        <f ca="1">IF(OR(AND($B145=0,CV$2&gt;1),CV$2=Prj_Len),CU144,(IF(Старт!$B$9+Старт!$B$10+Старт!$B$11=0,OFFSET(CV140,0,1),OFFSET(CV130,0,1))+OFFSET(CV153,0,1))*$B145/Параметры!CV$36)</f>
        <v>0</v>
      </c>
      <c r="CW144" s="304">
        <f ca="1">IF(OR(AND($B145=0,CW$2&gt;1),CW$2=Prj_Len),CV144,(IF(Старт!$B$9+Старт!$B$10+Старт!$B$11=0,OFFSET(CW140,0,1),OFFSET(CW130,0,1))+OFFSET(CW153,0,1))*$B145/Параметры!CW$36)</f>
        <v>0</v>
      </c>
      <c r="CX144" s="304">
        <f ca="1">IF(OR(AND($B145=0,CX$2&gt;1),CX$2=Prj_Len),CW144,(IF(Старт!$B$9+Старт!$B$10+Старт!$B$11=0,OFFSET(CX140,0,1),OFFSET(CX130,0,1))+OFFSET(CX153,0,1))*$B145/Параметры!CX$36)</f>
        <v>0</v>
      </c>
      <c r="CY144" s="304">
        <f ca="1">IF(OR(AND($B145=0,CY$2&gt;1),CY$2=Prj_Len),CX144,(IF(Старт!$B$9+Старт!$B$10+Старт!$B$11=0,OFFSET(CY140,0,1),OFFSET(CY130,0,1))+OFFSET(CY153,0,1))*$B145/Параметры!CY$36)</f>
        <v>0</v>
      </c>
      <c r="CZ144" s="304">
        <f ca="1">IF(OR(AND($B145=0,CZ$2&gt;1),CZ$2=Prj_Len),CY144,(IF(Старт!$B$9+Старт!$B$10+Старт!$B$11=0,OFFSET(CZ140,0,1),OFFSET(CZ130,0,1))+OFFSET(CZ153,0,1))*$B145/Параметры!CZ$36)</f>
        <v>0</v>
      </c>
      <c r="DA144" s="304">
        <f ca="1">IF(OR(AND($B145=0,DA$2&gt;1),DA$2=Prj_Len),CZ144,(IF(Старт!$B$9+Старт!$B$10+Старт!$B$11=0,OFFSET(DA140,0,1),OFFSET(DA130,0,1))+OFFSET(DA153,0,1))*$B145/Параметры!DA$36)</f>
        <v>0</v>
      </c>
      <c r="DB144" s="304">
        <f ca="1">IF(OR(AND($B145=0,DB$2&gt;1),DB$2=Prj_Len),DA144,(IF(Старт!$B$9+Старт!$B$10+Старт!$B$11=0,OFFSET(DB140,0,1),OFFSET(DB130,0,1))+OFFSET(DB153,0,1))*$B145/Параметры!DB$36)</f>
        <v>0</v>
      </c>
      <c r="DC144" s="304">
        <f ca="1">IF(OR(AND($B145=0,DC$2&gt;1),DC$2=Prj_Len),DB144,(IF(Старт!$B$9+Старт!$B$10+Старт!$B$11=0,OFFSET(DC140,0,1),OFFSET(DC130,0,1))+OFFSET(DC153,0,1))*$B145/Параметры!DC$36)</f>
        <v>0</v>
      </c>
      <c r="DD144" s="304">
        <f ca="1">IF(OR(AND($B145=0,DD$2&gt;1),DD$2=Prj_Len),DC144,(IF(Старт!$B$9+Старт!$B$10+Старт!$B$11=0,OFFSET(DD140,0,1),OFFSET(DD130,0,1))+OFFSET(DD153,0,1))*$B145/Параметры!DD$36)</f>
        <v>0</v>
      </c>
      <c r="DE144" s="304">
        <f ca="1">IF(OR(AND($B145=0,DE$2&gt;1),DE$2=Prj_Len),DD144,(IF(Старт!$B$9+Старт!$B$10+Старт!$B$11=0,OFFSET(DE140,0,1),OFFSET(DE130,0,1))+OFFSET(DE153,0,1))*$B145/Параметры!DE$36)</f>
        <v>0</v>
      </c>
      <c r="DF144" s="304">
        <f ca="1">IF(OR(AND($B145=0,DF$2&gt;1),DF$2=Prj_Len),DE144,(IF(Старт!$B$9+Старт!$B$10+Старт!$B$11=0,OFFSET(DF140,0,1),OFFSET(DF130,0,1))+OFFSET(DF153,0,1))*$B145/Параметры!DF$36)</f>
        <v>0</v>
      </c>
      <c r="DG144" s="304">
        <f ca="1">IF(OR(AND($B145=0,DG$2&gt;1),DG$2=Prj_Len),DF144,(IF(Старт!$B$9+Старт!$B$10+Старт!$B$11=0,OFFSET(DG140,0,1),OFFSET(DG130,0,1))+OFFSET(DG153,0,1))*$B145/Параметры!DG$36)</f>
        <v>0</v>
      </c>
      <c r="DH144" s="304">
        <f ca="1">IF(OR(AND($B145=0,DH$2&gt;1),DH$2=Prj_Len),DG144,(IF(Старт!$B$9+Старт!$B$10+Старт!$B$11=0,OFFSET(DH140,0,1),OFFSET(DH130,0,1))+OFFSET(DH153,0,1))*$B145/Параметры!DH$36)</f>
        <v>0</v>
      </c>
      <c r="DI144" s="304">
        <f ca="1">IF(OR(AND($B145=0,DI$2&gt;1),DI$2=Prj_Len),DH144,(IF(Старт!$B$9+Старт!$B$10+Старт!$B$11=0,OFFSET(DI140,0,1),OFFSET(DI130,0,1))+OFFSET(DI153,0,1))*$B145/Параметры!DI$36)</f>
        <v>0</v>
      </c>
      <c r="DJ144" s="304">
        <f ca="1">IF(OR(AND($B145=0,DJ$2&gt;1),DJ$2=Prj_Len),DI144,(IF(Старт!$B$9+Старт!$B$10+Старт!$B$11=0,OFFSET(DJ140,0,1),OFFSET(DJ130,0,1))+OFFSET(DJ153,0,1))*$B145/Параметры!DJ$36)</f>
        <v>0</v>
      </c>
      <c r="DK144" s="304">
        <f ca="1">IF(OR(AND($B145=0,DK$2&gt;1),DK$2=Prj_Len),DJ144,(IF(Старт!$B$9+Старт!$B$10+Старт!$B$11=0,OFFSET(DK140,0,1),OFFSET(DK130,0,1))+OFFSET(DK153,0,1))*$B145/Параметры!DK$36)</f>
        <v>0</v>
      </c>
      <c r="DL144" s="304">
        <f ca="1">IF(OR(AND($B145=0,DL$2&gt;1),DL$2=Prj_Len),DK144,(IF(Старт!$B$9+Старт!$B$10+Старт!$B$11=0,OFFSET(DL140,0,1),OFFSET(DL130,0,1))+OFFSET(DL153,0,1))*$B145/Параметры!DL$36)</f>
        <v>0</v>
      </c>
      <c r="DM144" s="304">
        <f ca="1">IF(OR(AND($B145=0,DM$2&gt;1),DM$2=Prj_Len),DL144,(IF(Старт!$B$9+Старт!$B$10+Старт!$B$11=0,OFFSET(DM140,0,1),OFFSET(DM130,0,1))+OFFSET(DM153,0,1))*$B145/Параметры!DM$36)</f>
        <v>0</v>
      </c>
      <c r="DN144" s="304">
        <f ca="1">IF(OR(AND($B145=0,DN$2&gt;1),DN$2=Prj_Len),DM144,(IF(Старт!$B$9+Старт!$B$10+Старт!$B$11=0,OFFSET(DN140,0,1),OFFSET(DN130,0,1))+OFFSET(DN153,0,1))*$B145/Параметры!DN$36)</f>
        <v>0</v>
      </c>
      <c r="DO144" s="304">
        <f ca="1">IF(OR(AND($B145=0,DO$2&gt;1),DO$2=Prj_Len),DN144,(IF(Старт!$B$9+Старт!$B$10+Старт!$B$11=0,OFFSET(DO140,0,1),OFFSET(DO130,0,1))+OFFSET(DO153,0,1))*$B145/Параметры!DO$36)</f>
        <v>0</v>
      </c>
      <c r="DP144" s="304">
        <f ca="1">IF(OR(AND($B145=0,DP$2&gt;1),DP$2=Prj_Len),DO144,(IF(Старт!$B$9+Старт!$B$10+Старт!$B$11=0,OFFSET(DP140,0,1),OFFSET(DP130,0,1))+OFFSET(DP153,0,1))*$B145/Параметры!DP$36)</f>
        <v>0</v>
      </c>
      <c r="DQ144" s="304">
        <f ca="1">IF(OR(AND($B145=0,DQ$2&gt;1),DQ$2=Prj_Len),DP144,(IF(Старт!$B$9+Старт!$B$10+Старт!$B$11=0,OFFSET(DQ140,0,1),OFFSET(DQ130,0,1))+OFFSET(DQ153,0,1))*$B145/Параметры!DQ$36)</f>
        <v>0</v>
      </c>
      <c r="DR144" s="304">
        <f ca="1">IF(OR(AND($B145=0,DR$2&gt;1),DR$2=Prj_Len),DQ144,(IF(Старт!$B$9+Старт!$B$10+Старт!$B$11=0,OFFSET(DR140,0,1),OFFSET(DR130,0,1))+OFFSET(DR153,0,1))*$B145/Параметры!DR$36)</f>
        <v>0</v>
      </c>
      <c r="DS144" s="304">
        <f ca="1">IF(OR(AND($B145=0,DS$2&gt;1),DS$2=Prj_Len),DR144,(IF(Старт!$B$9+Старт!$B$10+Старт!$B$11=0,OFFSET(DS140,0,1),OFFSET(DS130,0,1))+OFFSET(DS153,0,1))*$B145/Параметры!DS$36)</f>
        <v>0</v>
      </c>
      <c r="DT144" s="304">
        <f ca="1">IF(OR(AND($B145=0,DT$2&gt;1),DT$2=Prj_Len),DS144,(IF(Старт!$B$9+Старт!$B$10+Старт!$B$11=0,OFFSET(DT140,0,1),OFFSET(DT130,0,1))+OFFSET(DT153,0,1))*$B145/Параметры!DT$36)</f>
        <v>0</v>
      </c>
      <c r="DU144" s="304">
        <f ca="1">IF(OR(AND($B145=0,DU$2&gt;1),DU$2=Prj_Len),DT144,(IF(Старт!$B$9+Старт!$B$10+Старт!$B$11=0,OFFSET(DU140,0,1),OFFSET(DU130,0,1))+OFFSET(DU153,0,1))*$B145/Параметры!DU$36)</f>
        <v>0</v>
      </c>
      <c r="DV144" s="304">
        <f ca="1">IF(OR(AND($B145=0,DV$2&gt;1),DV$2=Prj_Len),DU144,(IF(Старт!$B$9+Старт!$B$10+Старт!$B$11=0,OFFSET(DV140,0,1),OFFSET(DV130,0,1))+OFFSET(DV153,0,1))*$B145/Параметры!DV$36)</f>
        <v>0</v>
      </c>
      <c r="DW144" s="172"/>
      <c r="DX144" s="170"/>
    </row>
    <row r="145" spans="1:128" s="154" customFormat="1" hidden="1" outlineLevel="1" x14ac:dyDescent="0.2">
      <c r="A145" s="171" t="str">
        <f ca="1">Language!A$674</f>
        <v>период предоплаты</v>
      </c>
      <c r="B145" s="303">
        <f>$B$542</f>
        <v>0</v>
      </c>
      <c r="C145" s="147" t="str">
        <f ca="1">Language!$A$1464</f>
        <v>дней</v>
      </c>
      <c r="F145" s="6" t="s">
        <v>3100</v>
      </c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  <c r="AB145" s="169"/>
      <c r="AC145" s="169"/>
      <c r="AD145" s="169"/>
      <c r="AE145" s="169"/>
      <c r="AF145" s="169"/>
      <c r="AG145" s="169"/>
      <c r="AH145" s="169"/>
      <c r="AI145" s="169"/>
      <c r="AJ145" s="169"/>
      <c r="AK145" s="169"/>
      <c r="AL145" s="169"/>
      <c r="AM145" s="169"/>
      <c r="AN145" s="169"/>
      <c r="AO145" s="169"/>
      <c r="AP145" s="169"/>
      <c r="AQ145" s="169"/>
      <c r="AR145" s="169"/>
      <c r="AS145" s="169"/>
      <c r="AT145" s="169"/>
      <c r="AU145" s="169"/>
      <c r="AV145" s="169"/>
      <c r="AW145" s="169"/>
      <c r="AX145" s="169"/>
      <c r="AY145" s="169"/>
      <c r="AZ145" s="169"/>
      <c r="BA145" s="169"/>
      <c r="BB145" s="169"/>
      <c r="BC145" s="169"/>
      <c r="BD145" s="169"/>
      <c r="BE145" s="169"/>
      <c r="BF145" s="169"/>
      <c r="BG145" s="169"/>
      <c r="BH145" s="169"/>
      <c r="BI145" s="169"/>
      <c r="BJ145" s="169"/>
      <c r="BK145" s="169"/>
      <c r="BL145" s="169"/>
      <c r="BM145" s="169"/>
      <c r="BN145" s="169"/>
      <c r="BO145" s="169"/>
      <c r="BP145" s="169"/>
      <c r="BQ145" s="169"/>
      <c r="BR145" s="169"/>
      <c r="BS145" s="169"/>
      <c r="BT145" s="169"/>
      <c r="BU145" s="169"/>
      <c r="BV145" s="169"/>
      <c r="BW145" s="169"/>
      <c r="BX145" s="169"/>
      <c r="BY145" s="169"/>
      <c r="BZ145" s="169"/>
      <c r="CA145" s="169"/>
      <c r="CB145" s="169"/>
      <c r="CC145" s="169"/>
      <c r="CD145" s="169"/>
      <c r="CE145" s="169"/>
      <c r="CF145" s="169"/>
      <c r="CG145" s="169"/>
      <c r="CH145" s="169"/>
      <c r="CI145" s="169"/>
      <c r="CJ145" s="169"/>
      <c r="CK145" s="169"/>
      <c r="CL145" s="169"/>
      <c r="CM145" s="169"/>
      <c r="CN145" s="169"/>
      <c r="CO145" s="169"/>
      <c r="CP145" s="169"/>
      <c r="CQ145" s="169"/>
      <c r="CR145" s="169"/>
      <c r="CS145" s="169"/>
      <c r="CT145" s="169"/>
      <c r="CU145" s="169"/>
      <c r="CV145" s="169"/>
      <c r="CW145" s="169"/>
      <c r="CX145" s="169"/>
      <c r="CY145" s="169"/>
      <c r="CZ145" s="169"/>
      <c r="DA145" s="169"/>
      <c r="DB145" s="169"/>
      <c r="DC145" s="169"/>
      <c r="DD145" s="169"/>
      <c r="DE145" s="169"/>
      <c r="DF145" s="169"/>
      <c r="DG145" s="169"/>
      <c r="DH145" s="169"/>
      <c r="DI145" s="169"/>
      <c r="DJ145" s="169"/>
      <c r="DK145" s="169"/>
      <c r="DL145" s="169"/>
      <c r="DM145" s="169"/>
      <c r="DN145" s="169"/>
      <c r="DO145" s="169"/>
      <c r="DP145" s="169"/>
      <c r="DQ145" s="169"/>
      <c r="DR145" s="169"/>
      <c r="DS145" s="169"/>
      <c r="DT145" s="169"/>
      <c r="DU145" s="169"/>
      <c r="DV145" s="169"/>
      <c r="DW145" s="169"/>
      <c r="DX145" s="170"/>
    </row>
    <row r="146" spans="1:128" s="157" customFormat="1" hidden="1" outlineLevel="1" x14ac:dyDescent="0.2">
      <c r="A146" s="165" t="str">
        <f ca="1">Language!A$675</f>
        <v>оплата расходов, с НДС</v>
      </c>
      <c r="C146" s="160" t="str">
        <f ca="1">CHOOSE(D146,CurName1,CurName2,CurName3)</f>
        <v>тыс. руб.</v>
      </c>
      <c r="D146" s="158">
        <f>D124</f>
        <v>1</v>
      </c>
      <c r="E146" s="154" t="s">
        <v>875</v>
      </c>
      <c r="F146" s="6" t="s">
        <v>3082</v>
      </c>
      <c r="G146" s="166">
        <f t="shared" ref="G146:AL146" ca="1" si="246">G140+G153-IF(G$2=1,G142,G142-F142)+IF(G$2=1,G144,G144-F144)</f>
        <v>18792</v>
      </c>
      <c r="H146" s="166">
        <f t="shared" ca="1" si="246"/>
        <v>56694.758100360363</v>
      </c>
      <c r="I146" s="166">
        <f t="shared" ca="1" si="246"/>
        <v>85522.977758045337</v>
      </c>
      <c r="J146" s="166">
        <f t="shared" ca="1" si="246"/>
        <v>105119.1009100872</v>
      </c>
      <c r="K146" s="166">
        <f t="shared" ca="1" si="246"/>
        <v>124934.08860592183</v>
      </c>
      <c r="L146" s="166">
        <f t="shared" ca="1" si="246"/>
        <v>144969.78935393388</v>
      </c>
      <c r="M146" s="166">
        <f t="shared" ca="1" si="246"/>
        <v>165228.06556901889</v>
      </c>
      <c r="N146" s="166">
        <f t="shared" ca="1" si="246"/>
        <v>181801.09275136242</v>
      </c>
      <c r="O146" s="166">
        <f t="shared" ca="1" si="246"/>
        <v>216249.38152419843</v>
      </c>
      <c r="P146" s="166">
        <f t="shared" ca="1" si="246"/>
        <v>217472.08696727274</v>
      </c>
      <c r="Q146" s="166">
        <f t="shared" ca="1" si="246"/>
        <v>218701.70576468814</v>
      </c>
      <c r="R146" s="166">
        <f t="shared" ca="1" si="246"/>
        <v>219938.2770055552</v>
      </c>
      <c r="S146" s="166">
        <f t="shared" ca="1" si="246"/>
        <v>221181.84000000003</v>
      </c>
      <c r="T146" s="166">
        <f t="shared" ca="1" si="246"/>
        <v>222432.43428041387</v>
      </c>
      <c r="U146" s="166">
        <f t="shared" ca="1" si="246"/>
        <v>223690.09960270979</v>
      </c>
      <c r="V146" s="166">
        <f t="shared" ca="1" si="246"/>
        <v>190189.12239205051</v>
      </c>
      <c r="W146" s="166">
        <f t="shared" ca="1" si="246"/>
        <v>191264.47934115827</v>
      </c>
      <c r="X146" s="166">
        <f t="shared" ca="1" si="246"/>
        <v>192345.91651479949</v>
      </c>
      <c r="Y146" s="166">
        <f t="shared" ca="1" si="246"/>
        <v>193433.46829144791</v>
      </c>
      <c r="Z146" s="166">
        <f t="shared" ca="1" si="246"/>
        <v>230085.89910575654</v>
      </c>
      <c r="AA146" s="166">
        <f t="shared" ca="1" si="246"/>
        <v>231386.83823089238</v>
      </c>
      <c r="AB146" s="166">
        <f t="shared" ca="1" si="246"/>
        <v>232695.13305498182</v>
      </c>
      <c r="AC146" s="166">
        <f t="shared" ca="1" si="246"/>
        <v>234010.82516821628</v>
      </c>
      <c r="AD146" s="166">
        <f t="shared" ca="1" si="246"/>
        <v>235333.95639594406</v>
      </c>
      <c r="AE146" s="166">
        <f t="shared" ca="1" si="246"/>
        <v>236664.56880000007</v>
      </c>
      <c r="AF146" s="166">
        <f t="shared" ca="1" si="246"/>
        <v>238002.70468004281</v>
      </c>
      <c r="AG146" s="166">
        <f t="shared" ca="1" si="246"/>
        <v>239348.40657489948</v>
      </c>
      <c r="AH146" s="166">
        <f t="shared" ca="1" si="246"/>
        <v>203502.36095949405</v>
      </c>
      <c r="AI146" s="166">
        <f t="shared" ca="1" si="246"/>
        <v>204652.99289503929</v>
      </c>
      <c r="AJ146" s="166">
        <f t="shared" ca="1" si="246"/>
        <v>205810.13067083547</v>
      </c>
      <c r="AK146" s="166">
        <f t="shared" ca="1" si="246"/>
        <v>206973.81107184925</v>
      </c>
      <c r="AL146" s="166">
        <f t="shared" ca="1" si="246"/>
        <v>246191.91204315951</v>
      </c>
      <c r="AM146" s="166">
        <f t="shared" ref="AM146:BR146" ca="1" si="247">AM140+AM153-IF(AM$2=1,AM142,AM142-AL142)+IF(AM$2=1,AM144,AM144-AL144)</f>
        <v>247583.91690705484</v>
      </c>
      <c r="AN146" s="166">
        <f t="shared" ca="1" si="247"/>
        <v>248983.79236883059</v>
      </c>
      <c r="AO146" s="166">
        <f t="shared" ca="1" si="247"/>
        <v>250391.58292999148</v>
      </c>
      <c r="AP146" s="166">
        <f t="shared" ca="1" si="247"/>
        <v>251807.33334366017</v>
      </c>
      <c r="AQ146" s="166">
        <f t="shared" ca="1" si="247"/>
        <v>253231.08861600008</v>
      </c>
      <c r="AR146" s="166">
        <f t="shared" ca="1" si="247"/>
        <v>254662.89400764584</v>
      </c>
      <c r="AS146" s="166">
        <f t="shared" ca="1" si="247"/>
        <v>256102.79503514245</v>
      </c>
      <c r="AT146" s="166">
        <f t="shared" ca="1" si="247"/>
        <v>217747.52622665867</v>
      </c>
      <c r="AU146" s="166">
        <f t="shared" ca="1" si="247"/>
        <v>218978.70239769205</v>
      </c>
      <c r="AV146" s="166">
        <f t="shared" ca="1" si="247"/>
        <v>220216.83981779398</v>
      </c>
      <c r="AW146" s="166">
        <f t="shared" ca="1" si="247"/>
        <v>221461.9778468787</v>
      </c>
      <c r="AX146" s="166">
        <f t="shared" ca="1" si="247"/>
        <v>263425.34588618064</v>
      </c>
      <c r="AY146" s="166">
        <f t="shared" ca="1" si="247"/>
        <v>264914.79109054862</v>
      </c>
      <c r="AZ146" s="166">
        <f t="shared" ca="1" si="247"/>
        <v>266412.65783464862</v>
      </c>
      <c r="BA146" s="166">
        <f t="shared" ca="1" si="247"/>
        <v>267918.99373509083</v>
      </c>
      <c r="BB146" s="166">
        <f t="shared" ca="1" si="247"/>
        <v>269433.8466777163</v>
      </c>
      <c r="BC146" s="166">
        <f t="shared" ca="1" si="247"/>
        <v>270957.26481912</v>
      </c>
      <c r="BD146" s="166">
        <f t="shared" ca="1" si="247"/>
        <v>272489.29658818099</v>
      </c>
      <c r="BE146" s="166">
        <f t="shared" ca="1" si="247"/>
        <v>274029.99068760232</v>
      </c>
      <c r="BF146" s="166">
        <f t="shared" ca="1" si="247"/>
        <v>232989.85306252469</v>
      </c>
      <c r="BG146" s="166">
        <f t="shared" ca="1" si="247"/>
        <v>234307.21156553042</v>
      </c>
      <c r="BH146" s="166">
        <f t="shared" ca="1" si="247"/>
        <v>235632.01860503945</v>
      </c>
      <c r="BI146" s="166">
        <f t="shared" ca="1" si="247"/>
        <v>236964.3162961601</v>
      </c>
      <c r="BJ146" s="166">
        <f t="shared" ca="1" si="247"/>
        <v>281865.1200982132</v>
      </c>
      <c r="BK146" s="166">
        <f t="shared" ca="1" si="247"/>
        <v>283458.82646688697</v>
      </c>
      <c r="BL146" s="166">
        <f t="shared" ca="1" si="247"/>
        <v>285061.54388307402</v>
      </c>
      <c r="BM146" s="166">
        <f t="shared" ca="1" si="247"/>
        <v>286673.32329654717</v>
      </c>
      <c r="BN146" s="166">
        <f t="shared" ca="1" si="247"/>
        <v>288294.21594515641</v>
      </c>
      <c r="BO146" s="166">
        <f t="shared" ca="1" si="247"/>
        <v>289924.27335645841</v>
      </c>
      <c r="BP146" s="166">
        <f t="shared" ca="1" si="247"/>
        <v>291563.54734935367</v>
      </c>
      <c r="BQ146" s="166">
        <f t="shared" ca="1" si="247"/>
        <v>293212.09003573452</v>
      </c>
      <c r="BR146" s="166">
        <f t="shared" ca="1" si="247"/>
        <v>249299.14277690146</v>
      </c>
      <c r="BS146" s="166">
        <f t="shared" ref="BS146:CX146" ca="1" si="248">BS140+BS153-IF(BS$2=1,BS142,BS142-BR142)+IF(BS$2=1,BS144,BS144-BR144)</f>
        <v>250708.71637511754</v>
      </c>
      <c r="BT146" s="166">
        <f t="shared" ca="1" si="248"/>
        <v>252126.2599073922</v>
      </c>
      <c r="BU146" s="166">
        <f t="shared" ca="1" si="248"/>
        <v>253551.81843689131</v>
      </c>
      <c r="BV146" s="166">
        <f t="shared" ca="1" si="248"/>
        <v>301595.67850508809</v>
      </c>
      <c r="BW146" s="166">
        <f t="shared" ca="1" si="248"/>
        <v>303300.94431956892</v>
      </c>
      <c r="BX146" s="166">
        <f t="shared" ca="1" si="248"/>
        <v>305015.85195488913</v>
      </c>
      <c r="BY146" s="166">
        <f t="shared" ca="1" si="248"/>
        <v>306740.45592730539</v>
      </c>
      <c r="BZ146" s="166">
        <f t="shared" ca="1" si="248"/>
        <v>308474.81106131733</v>
      </c>
      <c r="CA146" s="166">
        <f t="shared" ca="1" si="248"/>
        <v>310218.97249141044</v>
      </c>
      <c r="CB146" s="166">
        <f t="shared" ca="1" si="248"/>
        <v>311972.99566380831</v>
      </c>
      <c r="CC146" s="166">
        <f t="shared" ca="1" si="248"/>
        <v>313736.93633823586</v>
      </c>
      <c r="CD146" s="166">
        <f t="shared" ca="1" si="248"/>
        <v>266750.08277128439</v>
      </c>
      <c r="CE146" s="166">
        <f t="shared" ca="1" si="248"/>
        <v>268258.32652137568</v>
      </c>
      <c r="CF146" s="166">
        <f t="shared" ca="1" si="248"/>
        <v>269775.09810090961</v>
      </c>
      <c r="CG146" s="166">
        <f t="shared" ca="1" si="248"/>
        <v>271300.44572747371</v>
      </c>
      <c r="CH146" s="166">
        <f t="shared" ca="1" si="248"/>
        <v>322707.37600044429</v>
      </c>
      <c r="CI146" s="166">
        <f t="shared" ca="1" si="248"/>
        <v>324532.01042193884</v>
      </c>
      <c r="CJ146" s="166">
        <f t="shared" ca="1" si="248"/>
        <v>326366.96159173141</v>
      </c>
      <c r="CK146" s="166">
        <f t="shared" ca="1" si="248"/>
        <v>328212.28784221673</v>
      </c>
      <c r="CL146" s="166">
        <f t="shared" ca="1" si="248"/>
        <v>330068.04783560953</v>
      </c>
      <c r="CM146" s="166">
        <f t="shared" ca="1" si="248"/>
        <v>331934.30056580913</v>
      </c>
      <c r="CN146" s="166">
        <f t="shared" ca="1" si="248"/>
        <v>333811.1053602749</v>
      </c>
      <c r="CO146" s="166">
        <f t="shared" ca="1" si="248"/>
        <v>335698.52188191231</v>
      </c>
      <c r="CP146" s="166">
        <f t="shared" ca="1" si="248"/>
        <v>285422.58856527437</v>
      </c>
      <c r="CQ146" s="166">
        <f t="shared" ca="1" si="248"/>
        <v>287036.4093778719</v>
      </c>
      <c r="CR146" s="166">
        <f t="shared" ca="1" si="248"/>
        <v>288659.35496797325</v>
      </c>
      <c r="CS146" s="166">
        <f t="shared" ca="1" si="248"/>
        <v>290291.47692839679</v>
      </c>
      <c r="CT146" s="166">
        <f t="shared" ca="1" si="248"/>
        <v>345296.89232047525</v>
      </c>
      <c r="CU146" s="166">
        <f t="shared" ca="1" si="248"/>
        <v>347249.25115147448</v>
      </c>
      <c r="CV146" s="166">
        <f t="shared" ca="1" si="248"/>
        <v>349212.64890315256</v>
      </c>
      <c r="CW146" s="166">
        <f t="shared" ca="1" si="248"/>
        <v>351187.14799117192</v>
      </c>
      <c r="CX146" s="166">
        <f t="shared" ca="1" si="248"/>
        <v>353172.81118410215</v>
      </c>
      <c r="CY146" s="166">
        <f t="shared" ref="CY146:DV146" ca="1" si="249">CY140+CY153-IF(CY$2=1,CY142,CY142-CX142)+IF(CY$2=1,CY144,CY144-CX144)</f>
        <v>355169.70160541567</v>
      </c>
      <c r="CZ146" s="166">
        <f t="shared" ca="1" si="249"/>
        <v>357177.88273549406</v>
      </c>
      <c r="DA146" s="166">
        <f t="shared" ca="1" si="249"/>
        <v>359197.41841364611</v>
      </c>
      <c r="DB146" s="166">
        <f t="shared" ca="1" si="249"/>
        <v>305402.16976484354</v>
      </c>
      <c r="DC146" s="166">
        <f t="shared" ca="1" si="249"/>
        <v>307128.958034323</v>
      </c>
      <c r="DD146" s="166">
        <f t="shared" ca="1" si="249"/>
        <v>308865.50981573138</v>
      </c>
      <c r="DE146" s="166">
        <f t="shared" ca="1" si="249"/>
        <v>310611.88031338446</v>
      </c>
      <c r="DF146" s="166">
        <f t="shared" ca="1" si="249"/>
        <v>369467.67478290852</v>
      </c>
      <c r="DG146" s="166">
        <f t="shared" ca="1" si="249"/>
        <v>371556.69873207767</v>
      </c>
      <c r="DH146" s="166">
        <f t="shared" ca="1" si="249"/>
        <v>373657.53432637313</v>
      </c>
      <c r="DI146" s="166">
        <f t="shared" ca="1" si="249"/>
        <v>375770.24835055385</v>
      </c>
      <c r="DJ146" s="166">
        <f t="shared" ca="1" si="249"/>
        <v>377894.90796698921</v>
      </c>
      <c r="DK146" s="166">
        <f t="shared" ca="1" si="249"/>
        <v>380031.58071779477</v>
      </c>
      <c r="DL146" s="166">
        <f t="shared" ca="1" si="249"/>
        <v>382180.33452697861</v>
      </c>
      <c r="DM146" s="166">
        <f t="shared" ca="1" si="249"/>
        <v>384341.23770260124</v>
      </c>
      <c r="DN146" s="166">
        <f t="shared" ca="1" si="249"/>
        <v>326780.32164838247</v>
      </c>
      <c r="DO146" s="166">
        <f t="shared" ca="1" si="249"/>
        <v>328627.98509672552</v>
      </c>
      <c r="DP146" s="166">
        <f t="shared" ca="1" si="249"/>
        <v>330486.09550283244</v>
      </c>
      <c r="DQ146" s="166">
        <f t="shared" ca="1" si="249"/>
        <v>332354.71193532133</v>
      </c>
      <c r="DR146" s="166">
        <f t="shared" ca="1" si="249"/>
        <v>395330.41201771196</v>
      </c>
      <c r="DS146" s="166">
        <f t="shared" ca="1" si="249"/>
        <v>397565.6676433229</v>
      </c>
      <c r="DT146" s="166">
        <f t="shared" ca="1" si="249"/>
        <v>399813.5617292191</v>
      </c>
      <c r="DU146" s="166">
        <f t="shared" ca="1" si="249"/>
        <v>402074.16573509248</v>
      </c>
      <c r="DV146" s="166">
        <f t="shared" ca="1" si="249"/>
        <v>404347.55152467842</v>
      </c>
      <c r="DW146" s="166"/>
      <c r="DX146" s="167">
        <f ca="1">SUM(G146:DW146)</f>
        <v>32874837.141552459</v>
      </c>
    </row>
    <row r="147" spans="1:128" hidden="1" outlineLevel="1" x14ac:dyDescent="0.2">
      <c r="A147" s="168" t="str">
        <f ca="1">Language!A$676</f>
        <v>темп изменения цен</v>
      </c>
      <c r="B147" s="187"/>
      <c r="C147" s="147" t="str">
        <f ca="1">Language!$A$484</f>
        <v>% в год</v>
      </c>
      <c r="D147" s="158"/>
      <c r="F147" s="6" t="s">
        <v>3191</v>
      </c>
      <c r="G147" s="305">
        <f>CHOOSE($D124,Параметры!G$54,Параметры!G$62,Параметры!G$68)</f>
        <v>7.0000000000000007E-2</v>
      </c>
      <c r="H147" s="305">
        <f>CHOOSE($D124,Параметры!H$54,Параметры!H$62,Параметры!H$68)</f>
        <v>7.0000000000000007E-2</v>
      </c>
      <c r="I147" s="305">
        <f>CHOOSE($D124,Параметры!I$54,Параметры!I$62,Параметры!I$68)</f>
        <v>7.0000000000000007E-2</v>
      </c>
      <c r="J147" s="305">
        <f>CHOOSE($D124,Параметры!J$54,Параметры!J$62,Параметры!J$68)</f>
        <v>7.0000000000000007E-2</v>
      </c>
      <c r="K147" s="305">
        <f>CHOOSE($D124,Параметры!K$54,Параметры!K$62,Параметры!K$68)</f>
        <v>7.0000000000000007E-2</v>
      </c>
      <c r="L147" s="305">
        <f>CHOOSE($D124,Параметры!L$54,Параметры!L$62,Параметры!L$68)</f>
        <v>7.0000000000000007E-2</v>
      </c>
      <c r="M147" s="305">
        <f>CHOOSE($D124,Параметры!M$54,Параметры!M$62,Параметры!M$68)</f>
        <v>7.0000000000000007E-2</v>
      </c>
      <c r="N147" s="305">
        <f>CHOOSE($D124,Параметры!N$54,Параметры!N$62,Параметры!N$68)</f>
        <v>7.0000000000000007E-2</v>
      </c>
      <c r="O147" s="305">
        <f>CHOOSE($D124,Параметры!O$54,Параметры!O$62,Параметры!O$68)</f>
        <v>7.0000000000000007E-2</v>
      </c>
      <c r="P147" s="305">
        <f>CHOOSE($D124,Параметры!P$54,Параметры!P$62,Параметры!P$68)</f>
        <v>7.0000000000000007E-2</v>
      </c>
      <c r="Q147" s="305">
        <f>CHOOSE($D124,Параметры!Q$54,Параметры!Q$62,Параметры!Q$68)</f>
        <v>7.0000000000000007E-2</v>
      </c>
      <c r="R147" s="305">
        <f>CHOOSE($D124,Параметры!R$54,Параметры!R$62,Параметры!R$68)</f>
        <v>7.0000000000000007E-2</v>
      </c>
      <c r="S147" s="305">
        <f>CHOOSE($D124,Параметры!S$54,Параметры!S$62,Параметры!S$68)</f>
        <v>7.0000000000000007E-2</v>
      </c>
      <c r="T147" s="305">
        <f>CHOOSE($D124,Параметры!T$54,Параметры!T$62,Параметры!T$68)</f>
        <v>7.0000000000000007E-2</v>
      </c>
      <c r="U147" s="305">
        <f>CHOOSE($D124,Параметры!U$54,Параметры!U$62,Параметры!U$68)</f>
        <v>7.0000000000000007E-2</v>
      </c>
      <c r="V147" s="305">
        <f>CHOOSE($D124,Параметры!V$54,Параметры!V$62,Параметры!V$68)</f>
        <v>7.0000000000000007E-2</v>
      </c>
      <c r="W147" s="305">
        <f>CHOOSE($D124,Параметры!W$54,Параметры!W$62,Параметры!W$68)</f>
        <v>7.0000000000000007E-2</v>
      </c>
      <c r="X147" s="305">
        <f>CHOOSE($D124,Параметры!X$54,Параметры!X$62,Параметры!X$68)</f>
        <v>7.0000000000000007E-2</v>
      </c>
      <c r="Y147" s="305">
        <f>CHOOSE($D124,Параметры!Y$54,Параметры!Y$62,Параметры!Y$68)</f>
        <v>7.0000000000000007E-2</v>
      </c>
      <c r="Z147" s="305">
        <f>CHOOSE($D124,Параметры!Z$54,Параметры!Z$62,Параметры!Z$68)</f>
        <v>7.0000000000000007E-2</v>
      </c>
      <c r="AA147" s="305">
        <f>CHOOSE($D124,Параметры!AA$54,Параметры!AA$62,Параметры!AA$68)</f>
        <v>7.0000000000000007E-2</v>
      </c>
      <c r="AB147" s="305">
        <f>CHOOSE($D124,Параметры!AB$54,Параметры!AB$62,Параметры!AB$68)</f>
        <v>7.0000000000000007E-2</v>
      </c>
      <c r="AC147" s="305">
        <f>CHOOSE($D124,Параметры!AC$54,Параметры!AC$62,Параметры!AC$68)</f>
        <v>7.0000000000000007E-2</v>
      </c>
      <c r="AD147" s="305">
        <f>CHOOSE($D124,Параметры!AD$54,Параметры!AD$62,Параметры!AD$68)</f>
        <v>7.0000000000000007E-2</v>
      </c>
      <c r="AE147" s="305">
        <f>CHOOSE($D124,Параметры!AE$54,Параметры!AE$62,Параметры!AE$68)</f>
        <v>7.0000000000000007E-2</v>
      </c>
      <c r="AF147" s="305">
        <f>CHOOSE($D124,Параметры!AF$54,Параметры!AF$62,Параметры!AF$68)</f>
        <v>7.0000000000000007E-2</v>
      </c>
      <c r="AG147" s="305">
        <f>CHOOSE($D124,Параметры!AG$54,Параметры!AG$62,Параметры!AG$68)</f>
        <v>7.0000000000000007E-2</v>
      </c>
      <c r="AH147" s="305">
        <f>CHOOSE($D124,Параметры!AH$54,Параметры!AH$62,Параметры!AH$68)</f>
        <v>7.0000000000000007E-2</v>
      </c>
      <c r="AI147" s="305">
        <f>CHOOSE($D124,Параметры!AI$54,Параметры!AI$62,Параметры!AI$68)</f>
        <v>7.0000000000000007E-2</v>
      </c>
      <c r="AJ147" s="305">
        <f>CHOOSE($D124,Параметры!AJ$54,Параметры!AJ$62,Параметры!AJ$68)</f>
        <v>7.0000000000000007E-2</v>
      </c>
      <c r="AK147" s="305">
        <f>CHOOSE($D124,Параметры!AK$54,Параметры!AK$62,Параметры!AK$68)</f>
        <v>7.0000000000000007E-2</v>
      </c>
      <c r="AL147" s="305">
        <f>CHOOSE($D124,Параметры!AL$54,Параметры!AL$62,Параметры!AL$68)</f>
        <v>7.0000000000000007E-2</v>
      </c>
      <c r="AM147" s="305">
        <f>CHOOSE($D124,Параметры!AM$54,Параметры!AM$62,Параметры!AM$68)</f>
        <v>7.0000000000000007E-2</v>
      </c>
      <c r="AN147" s="305">
        <f>CHOOSE($D124,Параметры!AN$54,Параметры!AN$62,Параметры!AN$68)</f>
        <v>7.0000000000000007E-2</v>
      </c>
      <c r="AO147" s="305">
        <f>CHOOSE($D124,Параметры!AO$54,Параметры!AO$62,Параметры!AO$68)</f>
        <v>7.0000000000000007E-2</v>
      </c>
      <c r="AP147" s="305">
        <f>CHOOSE($D124,Параметры!AP$54,Параметры!AP$62,Параметры!AP$68)</f>
        <v>7.0000000000000007E-2</v>
      </c>
      <c r="AQ147" s="305">
        <f>CHOOSE($D124,Параметры!AQ$54,Параметры!AQ$62,Параметры!AQ$68)</f>
        <v>7.0000000000000007E-2</v>
      </c>
      <c r="AR147" s="305">
        <f>CHOOSE($D124,Параметры!AR$54,Параметры!AR$62,Параметры!AR$68)</f>
        <v>7.0000000000000007E-2</v>
      </c>
      <c r="AS147" s="305">
        <f>CHOOSE($D124,Параметры!AS$54,Параметры!AS$62,Параметры!AS$68)</f>
        <v>7.0000000000000007E-2</v>
      </c>
      <c r="AT147" s="305">
        <f>CHOOSE($D124,Параметры!AT$54,Параметры!AT$62,Параметры!AT$68)</f>
        <v>7.0000000000000007E-2</v>
      </c>
      <c r="AU147" s="305">
        <f>CHOOSE($D124,Параметры!AU$54,Параметры!AU$62,Параметры!AU$68)</f>
        <v>7.0000000000000007E-2</v>
      </c>
      <c r="AV147" s="305">
        <f>CHOOSE($D124,Параметры!AV$54,Параметры!AV$62,Параметры!AV$68)</f>
        <v>7.0000000000000007E-2</v>
      </c>
      <c r="AW147" s="305">
        <f>CHOOSE($D124,Параметры!AW$54,Параметры!AW$62,Параметры!AW$68)</f>
        <v>7.0000000000000007E-2</v>
      </c>
      <c r="AX147" s="305">
        <f>CHOOSE($D124,Параметры!AX$54,Параметры!AX$62,Параметры!AX$68)</f>
        <v>7.0000000000000007E-2</v>
      </c>
      <c r="AY147" s="305">
        <f>CHOOSE($D124,Параметры!AY$54,Параметры!AY$62,Параметры!AY$68)</f>
        <v>7.0000000000000007E-2</v>
      </c>
      <c r="AZ147" s="305">
        <f>CHOOSE($D124,Параметры!AZ$54,Параметры!AZ$62,Параметры!AZ$68)</f>
        <v>7.0000000000000007E-2</v>
      </c>
      <c r="BA147" s="305">
        <f>CHOOSE($D124,Параметры!BA$54,Параметры!BA$62,Параметры!BA$68)</f>
        <v>7.0000000000000007E-2</v>
      </c>
      <c r="BB147" s="305">
        <f>CHOOSE($D124,Параметры!BB$54,Параметры!BB$62,Параметры!BB$68)</f>
        <v>7.0000000000000007E-2</v>
      </c>
      <c r="BC147" s="305">
        <f>CHOOSE($D124,Параметры!BC$54,Параметры!BC$62,Параметры!BC$68)</f>
        <v>7.0000000000000007E-2</v>
      </c>
      <c r="BD147" s="305">
        <f>CHOOSE($D124,Параметры!BD$54,Параметры!BD$62,Параметры!BD$68)</f>
        <v>7.0000000000000007E-2</v>
      </c>
      <c r="BE147" s="305">
        <f>CHOOSE($D124,Параметры!BE$54,Параметры!BE$62,Параметры!BE$68)</f>
        <v>7.0000000000000007E-2</v>
      </c>
      <c r="BF147" s="305">
        <f>CHOOSE($D124,Параметры!BF$54,Параметры!BF$62,Параметры!BF$68)</f>
        <v>7.0000000000000007E-2</v>
      </c>
      <c r="BG147" s="305">
        <f>CHOOSE($D124,Параметры!BG$54,Параметры!BG$62,Параметры!BG$68)</f>
        <v>7.0000000000000007E-2</v>
      </c>
      <c r="BH147" s="305">
        <f>CHOOSE($D124,Параметры!BH$54,Параметры!BH$62,Параметры!BH$68)</f>
        <v>7.0000000000000007E-2</v>
      </c>
      <c r="BI147" s="305">
        <f>CHOOSE($D124,Параметры!BI$54,Параметры!BI$62,Параметры!BI$68)</f>
        <v>7.0000000000000007E-2</v>
      </c>
      <c r="BJ147" s="305">
        <f>CHOOSE($D124,Параметры!BJ$54,Параметры!BJ$62,Параметры!BJ$68)</f>
        <v>7.0000000000000007E-2</v>
      </c>
      <c r="BK147" s="305">
        <f>CHOOSE($D124,Параметры!BK$54,Параметры!BK$62,Параметры!BK$68)</f>
        <v>7.0000000000000007E-2</v>
      </c>
      <c r="BL147" s="305">
        <f>CHOOSE($D124,Параметры!BL$54,Параметры!BL$62,Параметры!BL$68)</f>
        <v>7.0000000000000007E-2</v>
      </c>
      <c r="BM147" s="305">
        <f>CHOOSE($D124,Параметры!BM$54,Параметры!BM$62,Параметры!BM$68)</f>
        <v>7.0000000000000007E-2</v>
      </c>
      <c r="BN147" s="305">
        <f>CHOOSE($D124,Параметры!BN$54,Параметры!BN$62,Параметры!BN$68)</f>
        <v>7.0000000000000007E-2</v>
      </c>
      <c r="BO147" s="305">
        <f>CHOOSE($D124,Параметры!BO$54,Параметры!BO$62,Параметры!BO$68)</f>
        <v>7.0000000000000007E-2</v>
      </c>
      <c r="BP147" s="305">
        <f>CHOOSE($D124,Параметры!BP$54,Параметры!BP$62,Параметры!BP$68)</f>
        <v>7.0000000000000007E-2</v>
      </c>
      <c r="BQ147" s="305">
        <f>CHOOSE($D124,Параметры!BQ$54,Параметры!BQ$62,Параметры!BQ$68)</f>
        <v>7.0000000000000007E-2</v>
      </c>
      <c r="BR147" s="305">
        <f>CHOOSE($D124,Параметры!BR$54,Параметры!BR$62,Параметры!BR$68)</f>
        <v>7.0000000000000007E-2</v>
      </c>
      <c r="BS147" s="305">
        <f>CHOOSE($D124,Параметры!BS$54,Параметры!BS$62,Параметры!BS$68)</f>
        <v>7.0000000000000007E-2</v>
      </c>
      <c r="BT147" s="305">
        <f>CHOOSE($D124,Параметры!BT$54,Параметры!BT$62,Параметры!BT$68)</f>
        <v>7.0000000000000007E-2</v>
      </c>
      <c r="BU147" s="305">
        <f>CHOOSE($D124,Параметры!BU$54,Параметры!BU$62,Параметры!BU$68)</f>
        <v>7.0000000000000007E-2</v>
      </c>
      <c r="BV147" s="305">
        <f>CHOOSE($D124,Параметры!BV$54,Параметры!BV$62,Параметры!BV$68)</f>
        <v>7.0000000000000007E-2</v>
      </c>
      <c r="BW147" s="305">
        <f>CHOOSE($D124,Параметры!BW$54,Параметры!BW$62,Параметры!BW$68)</f>
        <v>7.0000000000000007E-2</v>
      </c>
      <c r="BX147" s="305">
        <f>CHOOSE($D124,Параметры!BX$54,Параметры!BX$62,Параметры!BX$68)</f>
        <v>7.0000000000000007E-2</v>
      </c>
      <c r="BY147" s="305">
        <f>CHOOSE($D124,Параметры!BY$54,Параметры!BY$62,Параметры!BY$68)</f>
        <v>7.0000000000000007E-2</v>
      </c>
      <c r="BZ147" s="305">
        <f>CHOOSE($D124,Параметры!BZ$54,Параметры!BZ$62,Параметры!BZ$68)</f>
        <v>7.0000000000000007E-2</v>
      </c>
      <c r="CA147" s="305">
        <f>CHOOSE($D124,Параметры!CA$54,Параметры!CA$62,Параметры!CA$68)</f>
        <v>7.0000000000000007E-2</v>
      </c>
      <c r="CB147" s="305">
        <f>CHOOSE($D124,Параметры!CB$54,Параметры!CB$62,Параметры!CB$68)</f>
        <v>7.0000000000000007E-2</v>
      </c>
      <c r="CC147" s="305">
        <f>CHOOSE($D124,Параметры!CC$54,Параметры!CC$62,Параметры!CC$68)</f>
        <v>7.0000000000000007E-2</v>
      </c>
      <c r="CD147" s="305">
        <f>CHOOSE($D124,Параметры!CD$54,Параметры!CD$62,Параметры!CD$68)</f>
        <v>7.0000000000000007E-2</v>
      </c>
      <c r="CE147" s="305">
        <f>CHOOSE($D124,Параметры!CE$54,Параметры!CE$62,Параметры!CE$68)</f>
        <v>7.0000000000000007E-2</v>
      </c>
      <c r="CF147" s="305">
        <f>CHOOSE($D124,Параметры!CF$54,Параметры!CF$62,Параметры!CF$68)</f>
        <v>7.0000000000000007E-2</v>
      </c>
      <c r="CG147" s="305">
        <f>CHOOSE($D124,Параметры!CG$54,Параметры!CG$62,Параметры!CG$68)</f>
        <v>7.0000000000000007E-2</v>
      </c>
      <c r="CH147" s="305">
        <f>CHOOSE($D124,Параметры!CH$54,Параметры!CH$62,Параметры!CH$68)</f>
        <v>7.0000000000000007E-2</v>
      </c>
      <c r="CI147" s="305">
        <f>CHOOSE($D124,Параметры!CI$54,Параметры!CI$62,Параметры!CI$68)</f>
        <v>7.0000000000000007E-2</v>
      </c>
      <c r="CJ147" s="305">
        <f>CHOOSE($D124,Параметры!CJ$54,Параметры!CJ$62,Параметры!CJ$68)</f>
        <v>7.0000000000000007E-2</v>
      </c>
      <c r="CK147" s="305">
        <f>CHOOSE($D124,Параметры!CK$54,Параметры!CK$62,Параметры!CK$68)</f>
        <v>7.0000000000000007E-2</v>
      </c>
      <c r="CL147" s="305">
        <f>CHOOSE($D124,Параметры!CL$54,Параметры!CL$62,Параметры!CL$68)</f>
        <v>7.0000000000000007E-2</v>
      </c>
      <c r="CM147" s="305">
        <f>CHOOSE($D124,Параметры!CM$54,Параметры!CM$62,Параметры!CM$68)</f>
        <v>7.0000000000000007E-2</v>
      </c>
      <c r="CN147" s="305">
        <f>CHOOSE($D124,Параметры!CN$54,Параметры!CN$62,Параметры!CN$68)</f>
        <v>7.0000000000000007E-2</v>
      </c>
      <c r="CO147" s="305">
        <f>CHOOSE($D124,Параметры!CO$54,Параметры!CO$62,Параметры!CO$68)</f>
        <v>7.0000000000000007E-2</v>
      </c>
      <c r="CP147" s="305">
        <f>CHOOSE($D124,Параметры!CP$54,Параметры!CP$62,Параметры!CP$68)</f>
        <v>7.0000000000000007E-2</v>
      </c>
      <c r="CQ147" s="305">
        <f>CHOOSE($D124,Параметры!CQ$54,Параметры!CQ$62,Параметры!CQ$68)</f>
        <v>7.0000000000000007E-2</v>
      </c>
      <c r="CR147" s="305">
        <f>CHOOSE($D124,Параметры!CR$54,Параметры!CR$62,Параметры!CR$68)</f>
        <v>7.0000000000000007E-2</v>
      </c>
      <c r="CS147" s="305">
        <f>CHOOSE($D124,Параметры!CS$54,Параметры!CS$62,Параметры!CS$68)</f>
        <v>7.0000000000000007E-2</v>
      </c>
      <c r="CT147" s="305">
        <f>CHOOSE($D124,Параметры!CT$54,Параметры!CT$62,Параметры!CT$68)</f>
        <v>7.0000000000000007E-2</v>
      </c>
      <c r="CU147" s="305">
        <f>CHOOSE($D124,Параметры!CU$54,Параметры!CU$62,Параметры!CU$68)</f>
        <v>7.0000000000000007E-2</v>
      </c>
      <c r="CV147" s="305">
        <f>CHOOSE($D124,Параметры!CV$54,Параметры!CV$62,Параметры!CV$68)</f>
        <v>7.0000000000000007E-2</v>
      </c>
      <c r="CW147" s="305">
        <f>CHOOSE($D124,Параметры!CW$54,Параметры!CW$62,Параметры!CW$68)</f>
        <v>7.0000000000000007E-2</v>
      </c>
      <c r="CX147" s="305">
        <f>CHOOSE($D124,Параметры!CX$54,Параметры!CX$62,Параметры!CX$68)</f>
        <v>7.0000000000000007E-2</v>
      </c>
      <c r="CY147" s="305">
        <f>CHOOSE($D124,Параметры!CY$54,Параметры!CY$62,Параметры!CY$68)</f>
        <v>7.0000000000000007E-2</v>
      </c>
      <c r="CZ147" s="305">
        <f>CHOOSE($D124,Параметры!CZ$54,Параметры!CZ$62,Параметры!CZ$68)</f>
        <v>7.0000000000000007E-2</v>
      </c>
      <c r="DA147" s="305">
        <f>CHOOSE($D124,Параметры!DA$54,Параметры!DA$62,Параметры!DA$68)</f>
        <v>7.0000000000000007E-2</v>
      </c>
      <c r="DB147" s="305">
        <f>CHOOSE($D124,Параметры!DB$54,Параметры!DB$62,Параметры!DB$68)</f>
        <v>7.0000000000000007E-2</v>
      </c>
      <c r="DC147" s="305">
        <f>CHOOSE($D124,Параметры!DC$54,Параметры!DC$62,Параметры!DC$68)</f>
        <v>7.0000000000000007E-2</v>
      </c>
      <c r="DD147" s="305">
        <f>CHOOSE($D124,Параметры!DD$54,Параметры!DD$62,Параметры!DD$68)</f>
        <v>7.0000000000000007E-2</v>
      </c>
      <c r="DE147" s="305">
        <f>CHOOSE($D124,Параметры!DE$54,Параметры!DE$62,Параметры!DE$68)</f>
        <v>7.0000000000000007E-2</v>
      </c>
      <c r="DF147" s="305">
        <f>CHOOSE($D124,Параметры!DF$54,Параметры!DF$62,Параметры!DF$68)</f>
        <v>7.0000000000000007E-2</v>
      </c>
      <c r="DG147" s="305">
        <f>CHOOSE($D124,Параметры!DG$54,Параметры!DG$62,Параметры!DG$68)</f>
        <v>7.0000000000000007E-2</v>
      </c>
      <c r="DH147" s="305">
        <f>CHOOSE($D124,Параметры!DH$54,Параметры!DH$62,Параметры!DH$68)</f>
        <v>7.0000000000000007E-2</v>
      </c>
      <c r="DI147" s="305">
        <f>CHOOSE($D124,Параметры!DI$54,Параметры!DI$62,Параметры!DI$68)</f>
        <v>7.0000000000000007E-2</v>
      </c>
      <c r="DJ147" s="305">
        <f>CHOOSE($D124,Параметры!DJ$54,Параметры!DJ$62,Параметры!DJ$68)</f>
        <v>7.0000000000000007E-2</v>
      </c>
      <c r="DK147" s="305">
        <f>CHOOSE($D124,Параметры!DK$54,Параметры!DK$62,Параметры!DK$68)</f>
        <v>7.0000000000000007E-2</v>
      </c>
      <c r="DL147" s="305">
        <f>CHOOSE($D124,Параметры!DL$54,Параметры!DL$62,Параметры!DL$68)</f>
        <v>7.0000000000000007E-2</v>
      </c>
      <c r="DM147" s="305">
        <f>CHOOSE($D124,Параметры!DM$54,Параметры!DM$62,Параметры!DM$68)</f>
        <v>7.0000000000000007E-2</v>
      </c>
      <c r="DN147" s="305">
        <f>CHOOSE($D124,Параметры!DN$54,Параметры!DN$62,Параметры!DN$68)</f>
        <v>7.0000000000000007E-2</v>
      </c>
      <c r="DO147" s="305">
        <f>CHOOSE($D124,Параметры!DO$54,Параметры!DO$62,Параметры!DO$68)</f>
        <v>7.0000000000000007E-2</v>
      </c>
      <c r="DP147" s="305">
        <f>CHOOSE($D124,Параметры!DP$54,Параметры!DP$62,Параметры!DP$68)</f>
        <v>7.0000000000000007E-2</v>
      </c>
      <c r="DQ147" s="305">
        <f>CHOOSE($D124,Параметры!DQ$54,Параметры!DQ$62,Параметры!DQ$68)</f>
        <v>7.0000000000000007E-2</v>
      </c>
      <c r="DR147" s="305">
        <f>CHOOSE($D124,Параметры!DR$54,Параметры!DR$62,Параметры!DR$68)</f>
        <v>7.0000000000000007E-2</v>
      </c>
      <c r="DS147" s="305">
        <f>CHOOSE($D124,Параметры!DS$54,Параметры!DS$62,Параметры!DS$68)</f>
        <v>7.0000000000000007E-2</v>
      </c>
      <c r="DT147" s="305">
        <f>CHOOSE($D124,Параметры!DT$54,Параметры!DT$62,Параметры!DT$68)</f>
        <v>7.0000000000000007E-2</v>
      </c>
      <c r="DU147" s="305">
        <f>CHOOSE($D124,Параметры!DU$54,Параметры!DU$62,Параметры!DU$68)</f>
        <v>7.0000000000000007E-2</v>
      </c>
      <c r="DV147" s="305">
        <f>CHOOSE($D124,Параметры!DV$54,Параметры!DV$62,Параметры!DV$68)</f>
        <v>7.0000000000000007E-2</v>
      </c>
      <c r="DW147" s="174"/>
      <c r="DX147" s="170"/>
    </row>
    <row r="148" spans="1:128" hidden="1" outlineLevel="1" x14ac:dyDescent="0.2">
      <c r="A148" s="168" t="str">
        <f ca="1">Language!A$677</f>
        <v>ставка НДС</v>
      </c>
      <c r="B148" s="187"/>
      <c r="C148" s="147" t="s">
        <v>1</v>
      </c>
      <c r="D148" s="158"/>
      <c r="F148" s="6" t="s">
        <v>3191</v>
      </c>
      <c r="G148" s="305">
        <f>IF(G$2=1,Параметры!G$78,IF(F148=Параметры!F$78,Параметры!F$78,F148))</f>
        <v>0.2</v>
      </c>
      <c r="H148" s="305">
        <f>IF(H$2=1,Параметры!H$78,IF(G148=Параметры!G$78,Параметры!G$78,G148))</f>
        <v>0.2</v>
      </c>
      <c r="I148" s="305">
        <f>IF(I$2=1,Параметры!I$78,IF(H148=Параметры!H$78,Параметры!H$78,H148))</f>
        <v>0.2</v>
      </c>
      <c r="J148" s="305">
        <f>IF(J$2=1,Параметры!J$78,IF(I148=Параметры!I$78,Параметры!I$78,I148))</f>
        <v>0.2</v>
      </c>
      <c r="K148" s="305">
        <f>IF(K$2=1,Параметры!K$78,IF(J148=Параметры!J$78,Параметры!J$78,J148))</f>
        <v>0.2</v>
      </c>
      <c r="L148" s="305">
        <f>IF(L$2=1,Параметры!L$78,IF(K148=Параметры!K$78,Параметры!K$78,K148))</f>
        <v>0.2</v>
      </c>
      <c r="M148" s="305">
        <f>IF(M$2=1,Параметры!M$78,IF(L148=Параметры!L$78,Параметры!L$78,L148))</f>
        <v>0.2</v>
      </c>
      <c r="N148" s="305">
        <f>IF(N$2=1,Параметры!N$78,IF(M148=Параметры!M$78,Параметры!M$78,M148))</f>
        <v>0.2</v>
      </c>
      <c r="O148" s="305">
        <f>IF(O$2=1,Параметры!O$78,IF(N148=Параметры!N$78,Параметры!N$78,N148))</f>
        <v>0.2</v>
      </c>
      <c r="P148" s="305">
        <f>IF(P$2=1,Параметры!P$78,IF(O148=Параметры!O$78,Параметры!O$78,O148))</f>
        <v>0.2</v>
      </c>
      <c r="Q148" s="305">
        <f>IF(Q$2=1,Параметры!Q$78,IF(P148=Параметры!P$78,Параметры!P$78,P148))</f>
        <v>0.2</v>
      </c>
      <c r="R148" s="305">
        <f>IF(R$2=1,Параметры!R$78,IF(Q148=Параметры!Q$78,Параметры!Q$78,Q148))</f>
        <v>0.2</v>
      </c>
      <c r="S148" s="305">
        <f>IF(S$2=1,Параметры!S$78,IF(R148=Параметры!R$78,Параметры!R$78,R148))</f>
        <v>0.2</v>
      </c>
      <c r="T148" s="305">
        <f>IF(T$2=1,Параметры!T$78,IF(S148=Параметры!S$78,Параметры!S$78,S148))</f>
        <v>0.2</v>
      </c>
      <c r="U148" s="305">
        <f>IF(U$2=1,Параметры!U$78,IF(T148=Параметры!T$78,Параметры!T$78,T148))</f>
        <v>0.2</v>
      </c>
      <c r="V148" s="305">
        <f>IF(V$2=1,Параметры!V$78,IF(U148=Параметры!U$78,Параметры!U$78,U148))</f>
        <v>0.2</v>
      </c>
      <c r="W148" s="305">
        <f>IF(W$2=1,Параметры!W$78,IF(V148=Параметры!V$78,Параметры!V$78,V148))</f>
        <v>0.2</v>
      </c>
      <c r="X148" s="305">
        <f>IF(X$2=1,Параметры!X$78,IF(W148=Параметры!W$78,Параметры!W$78,W148))</f>
        <v>0.2</v>
      </c>
      <c r="Y148" s="305">
        <f>IF(Y$2=1,Параметры!Y$78,IF(X148=Параметры!X$78,Параметры!X$78,X148))</f>
        <v>0.2</v>
      </c>
      <c r="Z148" s="305">
        <f>IF(Z$2=1,Параметры!Z$78,IF(Y148=Параметры!Y$78,Параметры!Y$78,Y148))</f>
        <v>0.2</v>
      </c>
      <c r="AA148" s="305">
        <f>IF(AA$2=1,Параметры!AA$78,IF(Z148=Параметры!Z$78,Параметры!Z$78,Z148))</f>
        <v>0.2</v>
      </c>
      <c r="AB148" s="305">
        <f>IF(AB$2=1,Параметры!AB$78,IF(AA148=Параметры!AA$78,Параметры!AA$78,AA148))</f>
        <v>0.2</v>
      </c>
      <c r="AC148" s="305">
        <f>IF(AC$2=1,Параметры!AC$78,IF(AB148=Параметры!AB$78,Параметры!AB$78,AB148))</f>
        <v>0.2</v>
      </c>
      <c r="AD148" s="305">
        <f>IF(AD$2=1,Параметры!AD$78,IF(AC148=Параметры!AC$78,Параметры!AC$78,AC148))</f>
        <v>0.2</v>
      </c>
      <c r="AE148" s="305">
        <f>IF(AE$2=1,Параметры!AE$78,IF(AD148=Параметры!AD$78,Параметры!AD$78,AD148))</f>
        <v>0.2</v>
      </c>
      <c r="AF148" s="305">
        <f>IF(AF$2=1,Параметры!AF$78,IF(AE148=Параметры!AE$78,Параметры!AE$78,AE148))</f>
        <v>0.2</v>
      </c>
      <c r="AG148" s="305">
        <f>IF(AG$2=1,Параметры!AG$78,IF(AF148=Параметры!AF$78,Параметры!AF$78,AF148))</f>
        <v>0.2</v>
      </c>
      <c r="AH148" s="305">
        <f>IF(AH$2=1,Параметры!AH$78,IF(AG148=Параметры!AG$78,Параметры!AG$78,AG148))</f>
        <v>0.2</v>
      </c>
      <c r="AI148" s="305">
        <f>IF(AI$2=1,Параметры!AI$78,IF(AH148=Параметры!AH$78,Параметры!AH$78,AH148))</f>
        <v>0.2</v>
      </c>
      <c r="AJ148" s="305">
        <f>IF(AJ$2=1,Параметры!AJ$78,IF(AI148=Параметры!AI$78,Параметры!AI$78,AI148))</f>
        <v>0.2</v>
      </c>
      <c r="AK148" s="305">
        <f>IF(AK$2=1,Параметры!AK$78,IF(AJ148=Параметры!AJ$78,Параметры!AJ$78,AJ148))</f>
        <v>0.2</v>
      </c>
      <c r="AL148" s="305">
        <f>IF(AL$2=1,Параметры!AL$78,IF(AK148=Параметры!AK$78,Параметры!AK$78,AK148))</f>
        <v>0.2</v>
      </c>
      <c r="AM148" s="305">
        <f>IF(AM$2=1,Параметры!AM$78,IF(AL148=Параметры!AL$78,Параметры!AL$78,AL148))</f>
        <v>0.2</v>
      </c>
      <c r="AN148" s="305">
        <f>IF(AN$2=1,Параметры!AN$78,IF(AM148=Параметры!AM$78,Параметры!AM$78,AM148))</f>
        <v>0.2</v>
      </c>
      <c r="AO148" s="305">
        <f>IF(AO$2=1,Параметры!AO$78,IF(AN148=Параметры!AN$78,Параметры!AN$78,AN148))</f>
        <v>0.2</v>
      </c>
      <c r="AP148" s="305">
        <f>IF(AP$2=1,Параметры!AP$78,IF(AO148=Параметры!AO$78,Параметры!AO$78,AO148))</f>
        <v>0.2</v>
      </c>
      <c r="AQ148" s="305">
        <f>IF(AQ$2=1,Параметры!AQ$78,IF(AP148=Параметры!AP$78,Параметры!AP$78,AP148))</f>
        <v>0.2</v>
      </c>
      <c r="AR148" s="305">
        <f>IF(AR$2=1,Параметры!AR$78,IF(AQ148=Параметры!AQ$78,Параметры!AQ$78,AQ148))</f>
        <v>0.2</v>
      </c>
      <c r="AS148" s="305">
        <f>IF(AS$2=1,Параметры!AS$78,IF(AR148=Параметры!AR$78,Параметры!AR$78,AR148))</f>
        <v>0.2</v>
      </c>
      <c r="AT148" s="305">
        <f>IF(AT$2=1,Параметры!AT$78,IF(AS148=Параметры!AS$78,Параметры!AS$78,AS148))</f>
        <v>0.2</v>
      </c>
      <c r="AU148" s="305">
        <f>IF(AU$2=1,Параметры!AU$78,IF(AT148=Параметры!AT$78,Параметры!AT$78,AT148))</f>
        <v>0.2</v>
      </c>
      <c r="AV148" s="305">
        <f>IF(AV$2=1,Параметры!AV$78,IF(AU148=Параметры!AU$78,Параметры!AU$78,AU148))</f>
        <v>0.2</v>
      </c>
      <c r="AW148" s="305">
        <f>IF(AW$2=1,Параметры!AW$78,IF(AV148=Параметры!AV$78,Параметры!AV$78,AV148))</f>
        <v>0.2</v>
      </c>
      <c r="AX148" s="305">
        <f>IF(AX$2=1,Параметры!AX$78,IF(AW148=Параметры!AW$78,Параметры!AW$78,AW148))</f>
        <v>0.2</v>
      </c>
      <c r="AY148" s="305">
        <f>IF(AY$2=1,Параметры!AY$78,IF(AX148=Параметры!AX$78,Параметры!AX$78,AX148))</f>
        <v>0.2</v>
      </c>
      <c r="AZ148" s="305">
        <f>IF(AZ$2=1,Параметры!AZ$78,IF(AY148=Параметры!AY$78,Параметры!AY$78,AY148))</f>
        <v>0.2</v>
      </c>
      <c r="BA148" s="305">
        <f>IF(BA$2=1,Параметры!BA$78,IF(AZ148=Параметры!AZ$78,Параметры!AZ$78,AZ148))</f>
        <v>0.2</v>
      </c>
      <c r="BB148" s="305">
        <f>IF(BB$2=1,Параметры!BB$78,IF(BA148=Параметры!BA$78,Параметры!BA$78,BA148))</f>
        <v>0.2</v>
      </c>
      <c r="BC148" s="305">
        <f>IF(BC$2=1,Параметры!BC$78,IF(BB148=Параметры!BB$78,Параметры!BB$78,BB148))</f>
        <v>0.2</v>
      </c>
      <c r="BD148" s="305">
        <f>IF(BD$2=1,Параметры!BD$78,IF(BC148=Параметры!BC$78,Параметры!BC$78,BC148))</f>
        <v>0.2</v>
      </c>
      <c r="BE148" s="305">
        <f>IF(BE$2=1,Параметры!BE$78,IF(BD148=Параметры!BD$78,Параметры!BD$78,BD148))</f>
        <v>0.2</v>
      </c>
      <c r="BF148" s="305">
        <f>IF(BF$2=1,Параметры!BF$78,IF(BE148=Параметры!BE$78,Параметры!BE$78,BE148))</f>
        <v>0.2</v>
      </c>
      <c r="BG148" s="305">
        <f>IF(BG$2=1,Параметры!BG$78,IF(BF148=Параметры!BF$78,Параметры!BF$78,BF148))</f>
        <v>0.2</v>
      </c>
      <c r="BH148" s="305">
        <f>IF(BH$2=1,Параметры!BH$78,IF(BG148=Параметры!BG$78,Параметры!BG$78,BG148))</f>
        <v>0.2</v>
      </c>
      <c r="BI148" s="305">
        <f>IF(BI$2=1,Параметры!BI$78,IF(BH148=Параметры!BH$78,Параметры!BH$78,BH148))</f>
        <v>0.2</v>
      </c>
      <c r="BJ148" s="305">
        <f>IF(BJ$2=1,Параметры!BJ$78,IF(BI148=Параметры!BI$78,Параметры!BI$78,BI148))</f>
        <v>0.2</v>
      </c>
      <c r="BK148" s="305">
        <f>IF(BK$2=1,Параметры!BK$78,IF(BJ148=Параметры!BJ$78,Параметры!BJ$78,BJ148))</f>
        <v>0.2</v>
      </c>
      <c r="BL148" s="305">
        <f>IF(BL$2=1,Параметры!BL$78,IF(BK148=Параметры!BK$78,Параметры!BK$78,BK148))</f>
        <v>0.2</v>
      </c>
      <c r="BM148" s="305">
        <f>IF(BM$2=1,Параметры!BM$78,IF(BL148=Параметры!BL$78,Параметры!BL$78,BL148))</f>
        <v>0.2</v>
      </c>
      <c r="BN148" s="305">
        <f>IF(BN$2=1,Параметры!BN$78,IF(BM148=Параметры!BM$78,Параметры!BM$78,BM148))</f>
        <v>0.2</v>
      </c>
      <c r="BO148" s="305">
        <f>IF(BO$2=1,Параметры!BO$78,IF(BN148=Параметры!BN$78,Параметры!BN$78,BN148))</f>
        <v>0.2</v>
      </c>
      <c r="BP148" s="305">
        <f>IF(BP$2=1,Параметры!BP$78,IF(BO148=Параметры!BO$78,Параметры!BO$78,BO148))</f>
        <v>0.2</v>
      </c>
      <c r="BQ148" s="305">
        <f>IF(BQ$2=1,Параметры!BQ$78,IF(BP148=Параметры!BP$78,Параметры!BP$78,BP148))</f>
        <v>0.2</v>
      </c>
      <c r="BR148" s="305">
        <f>IF(BR$2=1,Параметры!BR$78,IF(BQ148=Параметры!BQ$78,Параметры!BQ$78,BQ148))</f>
        <v>0.2</v>
      </c>
      <c r="BS148" s="305">
        <f>IF(BS$2=1,Параметры!BS$78,IF(BR148=Параметры!BR$78,Параметры!BR$78,BR148))</f>
        <v>0.2</v>
      </c>
      <c r="BT148" s="305">
        <f>IF(BT$2=1,Параметры!BT$78,IF(BS148=Параметры!BS$78,Параметры!BS$78,BS148))</f>
        <v>0.2</v>
      </c>
      <c r="BU148" s="305">
        <f>IF(BU$2=1,Параметры!BU$78,IF(BT148=Параметры!BT$78,Параметры!BT$78,BT148))</f>
        <v>0.2</v>
      </c>
      <c r="BV148" s="305">
        <f>IF(BV$2=1,Параметры!BV$78,IF(BU148=Параметры!BU$78,Параметры!BU$78,BU148))</f>
        <v>0.2</v>
      </c>
      <c r="BW148" s="305">
        <f>IF(BW$2=1,Параметры!BW$78,IF(BV148=Параметры!BV$78,Параметры!BV$78,BV148))</f>
        <v>0.2</v>
      </c>
      <c r="BX148" s="305">
        <f>IF(BX$2=1,Параметры!BX$78,IF(BW148=Параметры!BW$78,Параметры!BW$78,BW148))</f>
        <v>0.2</v>
      </c>
      <c r="BY148" s="305">
        <f>IF(BY$2=1,Параметры!BY$78,IF(BX148=Параметры!BX$78,Параметры!BX$78,BX148))</f>
        <v>0.2</v>
      </c>
      <c r="BZ148" s="305">
        <f>IF(BZ$2=1,Параметры!BZ$78,IF(BY148=Параметры!BY$78,Параметры!BY$78,BY148))</f>
        <v>0.2</v>
      </c>
      <c r="CA148" s="305">
        <f>IF(CA$2=1,Параметры!CA$78,IF(BZ148=Параметры!BZ$78,Параметры!BZ$78,BZ148))</f>
        <v>0.2</v>
      </c>
      <c r="CB148" s="305">
        <f>IF(CB$2=1,Параметры!CB$78,IF(CA148=Параметры!CA$78,Параметры!CA$78,CA148))</f>
        <v>0.2</v>
      </c>
      <c r="CC148" s="305">
        <f>IF(CC$2=1,Параметры!CC$78,IF(CB148=Параметры!CB$78,Параметры!CB$78,CB148))</f>
        <v>0.2</v>
      </c>
      <c r="CD148" s="305">
        <f>IF(CD$2=1,Параметры!CD$78,IF(CC148=Параметры!CC$78,Параметры!CC$78,CC148))</f>
        <v>0.2</v>
      </c>
      <c r="CE148" s="305">
        <f>IF(CE$2=1,Параметры!CE$78,IF(CD148=Параметры!CD$78,Параметры!CD$78,CD148))</f>
        <v>0.2</v>
      </c>
      <c r="CF148" s="305">
        <f>IF(CF$2=1,Параметры!CF$78,IF(CE148=Параметры!CE$78,Параметры!CE$78,CE148))</f>
        <v>0.2</v>
      </c>
      <c r="CG148" s="305">
        <f>IF(CG$2=1,Параметры!CG$78,IF(CF148=Параметры!CF$78,Параметры!CF$78,CF148))</f>
        <v>0.2</v>
      </c>
      <c r="CH148" s="305">
        <f>IF(CH$2=1,Параметры!CH$78,IF(CG148=Параметры!CG$78,Параметры!CG$78,CG148))</f>
        <v>0.2</v>
      </c>
      <c r="CI148" s="305">
        <f>IF(CI$2=1,Параметры!CI$78,IF(CH148=Параметры!CH$78,Параметры!CH$78,CH148))</f>
        <v>0.2</v>
      </c>
      <c r="CJ148" s="305">
        <f>IF(CJ$2=1,Параметры!CJ$78,IF(CI148=Параметры!CI$78,Параметры!CI$78,CI148))</f>
        <v>0.2</v>
      </c>
      <c r="CK148" s="305">
        <f>IF(CK$2=1,Параметры!CK$78,IF(CJ148=Параметры!CJ$78,Параметры!CJ$78,CJ148))</f>
        <v>0.2</v>
      </c>
      <c r="CL148" s="305">
        <f>IF(CL$2=1,Параметры!CL$78,IF(CK148=Параметры!CK$78,Параметры!CK$78,CK148))</f>
        <v>0.2</v>
      </c>
      <c r="CM148" s="305">
        <f>IF(CM$2=1,Параметры!CM$78,IF(CL148=Параметры!CL$78,Параметры!CL$78,CL148))</f>
        <v>0.2</v>
      </c>
      <c r="CN148" s="305">
        <f>IF(CN$2=1,Параметры!CN$78,IF(CM148=Параметры!CM$78,Параметры!CM$78,CM148))</f>
        <v>0.2</v>
      </c>
      <c r="CO148" s="305">
        <f>IF(CO$2=1,Параметры!CO$78,IF(CN148=Параметры!CN$78,Параметры!CN$78,CN148))</f>
        <v>0.2</v>
      </c>
      <c r="CP148" s="305">
        <f>IF(CP$2=1,Параметры!CP$78,IF(CO148=Параметры!CO$78,Параметры!CO$78,CO148))</f>
        <v>0.2</v>
      </c>
      <c r="CQ148" s="305">
        <f>IF(CQ$2=1,Параметры!CQ$78,IF(CP148=Параметры!CP$78,Параметры!CP$78,CP148))</f>
        <v>0.2</v>
      </c>
      <c r="CR148" s="305">
        <f>IF(CR$2=1,Параметры!CR$78,IF(CQ148=Параметры!CQ$78,Параметры!CQ$78,CQ148))</f>
        <v>0.2</v>
      </c>
      <c r="CS148" s="305">
        <f>IF(CS$2=1,Параметры!CS$78,IF(CR148=Параметры!CR$78,Параметры!CR$78,CR148))</f>
        <v>0.2</v>
      </c>
      <c r="CT148" s="305">
        <f>IF(CT$2=1,Параметры!CT$78,IF(CS148=Параметры!CS$78,Параметры!CS$78,CS148))</f>
        <v>0.2</v>
      </c>
      <c r="CU148" s="305">
        <f>IF(CU$2=1,Параметры!CU$78,IF(CT148=Параметры!CT$78,Параметры!CT$78,CT148))</f>
        <v>0.2</v>
      </c>
      <c r="CV148" s="305">
        <f>IF(CV$2=1,Параметры!CV$78,IF(CU148=Параметры!CU$78,Параметры!CU$78,CU148))</f>
        <v>0.2</v>
      </c>
      <c r="CW148" s="305">
        <f>IF(CW$2=1,Параметры!CW$78,IF(CV148=Параметры!CV$78,Параметры!CV$78,CV148))</f>
        <v>0.2</v>
      </c>
      <c r="CX148" s="305">
        <f>IF(CX$2=1,Параметры!CX$78,IF(CW148=Параметры!CW$78,Параметры!CW$78,CW148))</f>
        <v>0.2</v>
      </c>
      <c r="CY148" s="305">
        <f>IF(CY$2=1,Параметры!CY$78,IF(CX148=Параметры!CX$78,Параметры!CX$78,CX148))</f>
        <v>0.2</v>
      </c>
      <c r="CZ148" s="305">
        <f>IF(CZ$2=1,Параметры!CZ$78,IF(CY148=Параметры!CY$78,Параметры!CY$78,CY148))</f>
        <v>0.2</v>
      </c>
      <c r="DA148" s="305">
        <f>IF(DA$2=1,Параметры!DA$78,IF(CZ148=Параметры!CZ$78,Параметры!CZ$78,CZ148))</f>
        <v>0.2</v>
      </c>
      <c r="DB148" s="305">
        <f>IF(DB$2=1,Параметры!DB$78,IF(DA148=Параметры!DA$78,Параметры!DA$78,DA148))</f>
        <v>0.2</v>
      </c>
      <c r="DC148" s="305">
        <f>IF(DC$2=1,Параметры!DC$78,IF(DB148=Параметры!DB$78,Параметры!DB$78,DB148))</f>
        <v>0.2</v>
      </c>
      <c r="DD148" s="305">
        <f>IF(DD$2=1,Параметры!DD$78,IF(DC148=Параметры!DC$78,Параметры!DC$78,DC148))</f>
        <v>0.2</v>
      </c>
      <c r="DE148" s="305">
        <f>IF(DE$2=1,Параметры!DE$78,IF(DD148=Параметры!DD$78,Параметры!DD$78,DD148))</f>
        <v>0.2</v>
      </c>
      <c r="DF148" s="305">
        <f>IF(DF$2=1,Параметры!DF$78,IF(DE148=Параметры!DE$78,Параметры!DE$78,DE148))</f>
        <v>0.2</v>
      </c>
      <c r="DG148" s="305">
        <f>IF(DG$2=1,Параметры!DG$78,IF(DF148=Параметры!DF$78,Параметры!DF$78,DF148))</f>
        <v>0.2</v>
      </c>
      <c r="DH148" s="305">
        <f>IF(DH$2=1,Параметры!DH$78,IF(DG148=Параметры!DG$78,Параметры!DG$78,DG148))</f>
        <v>0.2</v>
      </c>
      <c r="DI148" s="305">
        <f>IF(DI$2=1,Параметры!DI$78,IF(DH148=Параметры!DH$78,Параметры!DH$78,DH148))</f>
        <v>0.2</v>
      </c>
      <c r="DJ148" s="305">
        <f>IF(DJ$2=1,Параметры!DJ$78,IF(DI148=Параметры!DI$78,Параметры!DI$78,DI148))</f>
        <v>0.2</v>
      </c>
      <c r="DK148" s="305">
        <f>IF(DK$2=1,Параметры!DK$78,IF(DJ148=Параметры!DJ$78,Параметры!DJ$78,DJ148))</f>
        <v>0.2</v>
      </c>
      <c r="DL148" s="305">
        <f>IF(DL$2=1,Параметры!DL$78,IF(DK148=Параметры!DK$78,Параметры!DK$78,DK148))</f>
        <v>0.2</v>
      </c>
      <c r="DM148" s="305">
        <f>IF(DM$2=1,Параметры!DM$78,IF(DL148=Параметры!DL$78,Параметры!DL$78,DL148))</f>
        <v>0.2</v>
      </c>
      <c r="DN148" s="305">
        <f>IF(DN$2=1,Параметры!DN$78,IF(DM148=Параметры!DM$78,Параметры!DM$78,DM148))</f>
        <v>0.2</v>
      </c>
      <c r="DO148" s="305">
        <f>IF(DO$2=1,Параметры!DO$78,IF(DN148=Параметры!DN$78,Параметры!DN$78,DN148))</f>
        <v>0.2</v>
      </c>
      <c r="DP148" s="305">
        <f>IF(DP$2=1,Параметры!DP$78,IF(DO148=Параметры!DO$78,Параметры!DO$78,DO148))</f>
        <v>0.2</v>
      </c>
      <c r="DQ148" s="305">
        <f>IF(DQ$2=1,Параметры!DQ$78,IF(DP148=Параметры!DP$78,Параметры!DP$78,DP148))</f>
        <v>0.2</v>
      </c>
      <c r="DR148" s="305">
        <f>IF(DR$2=1,Параметры!DR$78,IF(DQ148=Параметры!DQ$78,Параметры!DQ$78,DQ148))</f>
        <v>0.2</v>
      </c>
      <c r="DS148" s="305">
        <f>IF(DS$2=1,Параметры!DS$78,IF(DR148=Параметры!DR$78,Параметры!DR$78,DR148))</f>
        <v>0.2</v>
      </c>
      <c r="DT148" s="305">
        <f>IF(DT$2=1,Параметры!DT$78,IF(DS148=Параметры!DS$78,Параметры!DS$78,DS148))</f>
        <v>0.2</v>
      </c>
      <c r="DU148" s="305">
        <f>IF(DU$2=1,Параметры!DU$78,IF(DT148=Параметры!DT$78,Параметры!DT$78,DT148))</f>
        <v>0.2</v>
      </c>
      <c r="DV148" s="305">
        <f>IF(DV$2=1,Параметры!DV$78,IF(DU148=Параметры!DU$78,Параметры!DU$78,DU148))</f>
        <v>0.2</v>
      </c>
      <c r="DW148" s="174"/>
      <c r="DX148" s="170"/>
    </row>
    <row r="149" spans="1:128" hidden="1" outlineLevel="1" x14ac:dyDescent="0.2">
      <c r="A149" s="168" t="str">
        <f ca="1">Language!A$678</f>
        <v>ставка импортной пошлины</v>
      </c>
      <c r="B149" s="187"/>
      <c r="C149" s="147" t="s">
        <v>1</v>
      </c>
      <c r="D149" s="158"/>
      <c r="F149" s="6" t="s">
        <v>3191</v>
      </c>
      <c r="G149" s="305">
        <v>0</v>
      </c>
      <c r="H149" s="305">
        <f t="shared" ref="H149:AM149" si="250">G149</f>
        <v>0</v>
      </c>
      <c r="I149" s="305">
        <f t="shared" si="250"/>
        <v>0</v>
      </c>
      <c r="J149" s="305">
        <f t="shared" si="250"/>
        <v>0</v>
      </c>
      <c r="K149" s="305">
        <f t="shared" si="250"/>
        <v>0</v>
      </c>
      <c r="L149" s="305">
        <f t="shared" si="250"/>
        <v>0</v>
      </c>
      <c r="M149" s="305">
        <f t="shared" si="250"/>
        <v>0</v>
      </c>
      <c r="N149" s="305">
        <f t="shared" si="250"/>
        <v>0</v>
      </c>
      <c r="O149" s="305">
        <f t="shared" si="250"/>
        <v>0</v>
      </c>
      <c r="P149" s="305">
        <f t="shared" si="250"/>
        <v>0</v>
      </c>
      <c r="Q149" s="305">
        <f t="shared" si="250"/>
        <v>0</v>
      </c>
      <c r="R149" s="305">
        <f t="shared" si="250"/>
        <v>0</v>
      </c>
      <c r="S149" s="305">
        <f t="shared" si="250"/>
        <v>0</v>
      </c>
      <c r="T149" s="305">
        <f t="shared" si="250"/>
        <v>0</v>
      </c>
      <c r="U149" s="305">
        <f t="shared" si="250"/>
        <v>0</v>
      </c>
      <c r="V149" s="305">
        <f t="shared" si="250"/>
        <v>0</v>
      </c>
      <c r="W149" s="305">
        <f t="shared" si="250"/>
        <v>0</v>
      </c>
      <c r="X149" s="305">
        <f t="shared" si="250"/>
        <v>0</v>
      </c>
      <c r="Y149" s="305">
        <f t="shared" si="250"/>
        <v>0</v>
      </c>
      <c r="Z149" s="305">
        <f t="shared" si="250"/>
        <v>0</v>
      </c>
      <c r="AA149" s="305">
        <f t="shared" si="250"/>
        <v>0</v>
      </c>
      <c r="AB149" s="305">
        <f t="shared" si="250"/>
        <v>0</v>
      </c>
      <c r="AC149" s="305">
        <f t="shared" si="250"/>
        <v>0</v>
      </c>
      <c r="AD149" s="305">
        <f t="shared" si="250"/>
        <v>0</v>
      </c>
      <c r="AE149" s="305">
        <f t="shared" si="250"/>
        <v>0</v>
      </c>
      <c r="AF149" s="305">
        <f t="shared" si="250"/>
        <v>0</v>
      </c>
      <c r="AG149" s="305">
        <f t="shared" si="250"/>
        <v>0</v>
      </c>
      <c r="AH149" s="305">
        <f t="shared" si="250"/>
        <v>0</v>
      </c>
      <c r="AI149" s="305">
        <f t="shared" si="250"/>
        <v>0</v>
      </c>
      <c r="AJ149" s="305">
        <f t="shared" si="250"/>
        <v>0</v>
      </c>
      <c r="AK149" s="305">
        <f t="shared" si="250"/>
        <v>0</v>
      </c>
      <c r="AL149" s="305">
        <f t="shared" si="250"/>
        <v>0</v>
      </c>
      <c r="AM149" s="305">
        <f t="shared" si="250"/>
        <v>0</v>
      </c>
      <c r="AN149" s="305">
        <f t="shared" ref="AN149:BS149" si="251">AM149</f>
        <v>0</v>
      </c>
      <c r="AO149" s="305">
        <f t="shared" si="251"/>
        <v>0</v>
      </c>
      <c r="AP149" s="305">
        <f t="shared" si="251"/>
        <v>0</v>
      </c>
      <c r="AQ149" s="305">
        <f t="shared" si="251"/>
        <v>0</v>
      </c>
      <c r="AR149" s="305">
        <f t="shared" si="251"/>
        <v>0</v>
      </c>
      <c r="AS149" s="305">
        <f t="shared" si="251"/>
        <v>0</v>
      </c>
      <c r="AT149" s="305">
        <f t="shared" si="251"/>
        <v>0</v>
      </c>
      <c r="AU149" s="305">
        <f t="shared" si="251"/>
        <v>0</v>
      </c>
      <c r="AV149" s="305">
        <f t="shared" si="251"/>
        <v>0</v>
      </c>
      <c r="AW149" s="305">
        <f t="shared" si="251"/>
        <v>0</v>
      </c>
      <c r="AX149" s="305">
        <f t="shared" si="251"/>
        <v>0</v>
      </c>
      <c r="AY149" s="305">
        <f t="shared" si="251"/>
        <v>0</v>
      </c>
      <c r="AZ149" s="305">
        <f t="shared" si="251"/>
        <v>0</v>
      </c>
      <c r="BA149" s="305">
        <f t="shared" si="251"/>
        <v>0</v>
      </c>
      <c r="BB149" s="305">
        <f t="shared" si="251"/>
        <v>0</v>
      </c>
      <c r="BC149" s="305">
        <f t="shared" si="251"/>
        <v>0</v>
      </c>
      <c r="BD149" s="305">
        <f t="shared" si="251"/>
        <v>0</v>
      </c>
      <c r="BE149" s="305">
        <f t="shared" si="251"/>
        <v>0</v>
      </c>
      <c r="BF149" s="305">
        <f t="shared" si="251"/>
        <v>0</v>
      </c>
      <c r="BG149" s="305">
        <f t="shared" si="251"/>
        <v>0</v>
      </c>
      <c r="BH149" s="305">
        <f t="shared" si="251"/>
        <v>0</v>
      </c>
      <c r="BI149" s="305">
        <f t="shared" si="251"/>
        <v>0</v>
      </c>
      <c r="BJ149" s="305">
        <f t="shared" si="251"/>
        <v>0</v>
      </c>
      <c r="BK149" s="305">
        <f t="shared" si="251"/>
        <v>0</v>
      </c>
      <c r="BL149" s="305">
        <f t="shared" si="251"/>
        <v>0</v>
      </c>
      <c r="BM149" s="305">
        <f t="shared" si="251"/>
        <v>0</v>
      </c>
      <c r="BN149" s="305">
        <f t="shared" si="251"/>
        <v>0</v>
      </c>
      <c r="BO149" s="305">
        <f t="shared" si="251"/>
        <v>0</v>
      </c>
      <c r="BP149" s="305">
        <f t="shared" si="251"/>
        <v>0</v>
      </c>
      <c r="BQ149" s="305">
        <f t="shared" si="251"/>
        <v>0</v>
      </c>
      <c r="BR149" s="305">
        <f t="shared" si="251"/>
        <v>0</v>
      </c>
      <c r="BS149" s="305">
        <f t="shared" si="251"/>
        <v>0</v>
      </c>
      <c r="BT149" s="305">
        <f t="shared" ref="BT149:CY149" si="252">BS149</f>
        <v>0</v>
      </c>
      <c r="BU149" s="305">
        <f t="shared" si="252"/>
        <v>0</v>
      </c>
      <c r="BV149" s="305">
        <f t="shared" si="252"/>
        <v>0</v>
      </c>
      <c r="BW149" s="305">
        <f t="shared" si="252"/>
        <v>0</v>
      </c>
      <c r="BX149" s="305">
        <f t="shared" si="252"/>
        <v>0</v>
      </c>
      <c r="BY149" s="305">
        <f t="shared" si="252"/>
        <v>0</v>
      </c>
      <c r="BZ149" s="305">
        <f t="shared" si="252"/>
        <v>0</v>
      </c>
      <c r="CA149" s="305">
        <f t="shared" si="252"/>
        <v>0</v>
      </c>
      <c r="CB149" s="305">
        <f t="shared" si="252"/>
        <v>0</v>
      </c>
      <c r="CC149" s="305">
        <f t="shared" si="252"/>
        <v>0</v>
      </c>
      <c r="CD149" s="305">
        <f t="shared" si="252"/>
        <v>0</v>
      </c>
      <c r="CE149" s="305">
        <f t="shared" si="252"/>
        <v>0</v>
      </c>
      <c r="CF149" s="305">
        <f t="shared" si="252"/>
        <v>0</v>
      </c>
      <c r="CG149" s="305">
        <f t="shared" si="252"/>
        <v>0</v>
      </c>
      <c r="CH149" s="305">
        <f t="shared" si="252"/>
        <v>0</v>
      </c>
      <c r="CI149" s="305">
        <f t="shared" si="252"/>
        <v>0</v>
      </c>
      <c r="CJ149" s="305">
        <f t="shared" si="252"/>
        <v>0</v>
      </c>
      <c r="CK149" s="305">
        <f t="shared" si="252"/>
        <v>0</v>
      </c>
      <c r="CL149" s="305">
        <f t="shared" si="252"/>
        <v>0</v>
      </c>
      <c r="CM149" s="305">
        <f t="shared" si="252"/>
        <v>0</v>
      </c>
      <c r="CN149" s="305">
        <f t="shared" si="252"/>
        <v>0</v>
      </c>
      <c r="CO149" s="305">
        <f t="shared" si="252"/>
        <v>0</v>
      </c>
      <c r="CP149" s="305">
        <f t="shared" si="252"/>
        <v>0</v>
      </c>
      <c r="CQ149" s="305">
        <f t="shared" si="252"/>
        <v>0</v>
      </c>
      <c r="CR149" s="305">
        <f t="shared" si="252"/>
        <v>0</v>
      </c>
      <c r="CS149" s="305">
        <f t="shared" si="252"/>
        <v>0</v>
      </c>
      <c r="CT149" s="305">
        <f t="shared" si="252"/>
        <v>0</v>
      </c>
      <c r="CU149" s="305">
        <f t="shared" si="252"/>
        <v>0</v>
      </c>
      <c r="CV149" s="305">
        <f t="shared" si="252"/>
        <v>0</v>
      </c>
      <c r="CW149" s="305">
        <f t="shared" si="252"/>
        <v>0</v>
      </c>
      <c r="CX149" s="305">
        <f t="shared" si="252"/>
        <v>0</v>
      </c>
      <c r="CY149" s="305">
        <f t="shared" si="252"/>
        <v>0</v>
      </c>
      <c r="CZ149" s="305">
        <f t="shared" ref="CZ149:DV149" si="253">CY149</f>
        <v>0</v>
      </c>
      <c r="DA149" s="305">
        <f t="shared" si="253"/>
        <v>0</v>
      </c>
      <c r="DB149" s="305">
        <f t="shared" si="253"/>
        <v>0</v>
      </c>
      <c r="DC149" s="305">
        <f t="shared" si="253"/>
        <v>0</v>
      </c>
      <c r="DD149" s="305">
        <f t="shared" si="253"/>
        <v>0</v>
      </c>
      <c r="DE149" s="305">
        <f t="shared" si="253"/>
        <v>0</v>
      </c>
      <c r="DF149" s="305">
        <f t="shared" si="253"/>
        <v>0</v>
      </c>
      <c r="DG149" s="305">
        <f t="shared" si="253"/>
        <v>0</v>
      </c>
      <c r="DH149" s="305">
        <f t="shared" si="253"/>
        <v>0</v>
      </c>
      <c r="DI149" s="305">
        <f t="shared" si="253"/>
        <v>0</v>
      </c>
      <c r="DJ149" s="305">
        <f t="shared" si="253"/>
        <v>0</v>
      </c>
      <c r="DK149" s="305">
        <f t="shared" si="253"/>
        <v>0</v>
      </c>
      <c r="DL149" s="305">
        <f t="shared" si="253"/>
        <v>0</v>
      </c>
      <c r="DM149" s="305">
        <f t="shared" si="253"/>
        <v>0</v>
      </c>
      <c r="DN149" s="305">
        <f t="shared" si="253"/>
        <v>0</v>
      </c>
      <c r="DO149" s="305">
        <f t="shared" si="253"/>
        <v>0</v>
      </c>
      <c r="DP149" s="305">
        <f t="shared" si="253"/>
        <v>0</v>
      </c>
      <c r="DQ149" s="305">
        <f t="shared" si="253"/>
        <v>0</v>
      </c>
      <c r="DR149" s="305">
        <f t="shared" si="253"/>
        <v>0</v>
      </c>
      <c r="DS149" s="305">
        <f t="shared" si="253"/>
        <v>0</v>
      </c>
      <c r="DT149" s="305">
        <f t="shared" si="253"/>
        <v>0</v>
      </c>
      <c r="DU149" s="305">
        <f t="shared" si="253"/>
        <v>0</v>
      </c>
      <c r="DV149" s="305">
        <f t="shared" si="253"/>
        <v>0</v>
      </c>
      <c r="DW149" s="174"/>
      <c r="DX149" s="170"/>
    </row>
    <row r="150" spans="1:128" hidden="1" outlineLevel="1" x14ac:dyDescent="0.2">
      <c r="A150" s="168" t="str">
        <f ca="1">Language!A$679</f>
        <v>коэффициент прироста цен к предыдущему периоду</v>
      </c>
      <c r="B150" s="187"/>
      <c r="C150" s="147" t="str">
        <f ca="1">Language!$A$1467</f>
        <v>раз</v>
      </c>
      <c r="D150" s="158"/>
      <c r="F150" s="6" t="s">
        <v>3083</v>
      </c>
      <c r="G150" s="175">
        <f ca="1">IF(G$2=1,1,IF(Prj_Inflation=1,POWER(1+OFFSET(G147,0,-1),Параметры!G$36/360),1))</f>
        <v>1</v>
      </c>
      <c r="H150" s="175">
        <f ca="1">IF(H$2=1,1,IF(Prj_Inflation=1,POWER(1+OFFSET(H147,0,-1),Параметры!H$36/360),1))</f>
        <v>1.0056541453874053</v>
      </c>
      <c r="I150" s="175">
        <f ca="1">IF(I$2=1,1,IF(Prj_Inflation=1,POWER(1+OFFSET(I147,0,-1),Параметры!I$36/360),1))</f>
        <v>1.0056541453874053</v>
      </c>
      <c r="J150" s="175">
        <f ca="1">IF(J$2=1,1,IF(Prj_Inflation=1,POWER(1+OFFSET(J147,0,-1),Параметры!J$36/360),1))</f>
        <v>1.0056541453874053</v>
      </c>
      <c r="K150" s="175">
        <f ca="1">IF(K$2=1,1,IF(Prj_Inflation=1,POWER(1+OFFSET(K147,0,-1),Параметры!K$36/360),1))</f>
        <v>1.0056541453874053</v>
      </c>
      <c r="L150" s="175">
        <f ca="1">IF(L$2=1,1,IF(Prj_Inflation=1,POWER(1+OFFSET(L147,0,-1),Параметры!L$36/360),1))</f>
        <v>1.0056541453874053</v>
      </c>
      <c r="M150" s="175">
        <f ca="1">IF(M$2=1,1,IF(Prj_Inflation=1,POWER(1+OFFSET(M147,0,-1),Параметры!M$36/360),1))</f>
        <v>1.0056541453874053</v>
      </c>
      <c r="N150" s="175">
        <f ca="1">IF(N$2=1,1,IF(Prj_Inflation=1,POWER(1+OFFSET(N147,0,-1),Параметры!N$36/360),1))</f>
        <v>1.0056541453874053</v>
      </c>
      <c r="O150" s="175">
        <f ca="1">IF(O$2=1,1,IF(Prj_Inflation=1,POWER(1+OFFSET(O147,0,-1),Параметры!O$36/360),1))</f>
        <v>1.0056541453874053</v>
      </c>
      <c r="P150" s="175">
        <f ca="1">IF(P$2=1,1,IF(Prj_Inflation=1,POWER(1+OFFSET(P147,0,-1),Параметры!P$36/360),1))</f>
        <v>1.0056541453874053</v>
      </c>
      <c r="Q150" s="175">
        <f ca="1">IF(Q$2=1,1,IF(Prj_Inflation=1,POWER(1+OFFSET(Q147,0,-1),Параметры!Q$36/360),1))</f>
        <v>1.0056541453874053</v>
      </c>
      <c r="R150" s="175">
        <f ca="1">IF(R$2=1,1,IF(Prj_Inflation=1,POWER(1+OFFSET(R147,0,-1),Параметры!R$36/360),1))</f>
        <v>1.0056541453874053</v>
      </c>
      <c r="S150" s="175">
        <f ca="1">IF(S$2=1,1,IF(Prj_Inflation=1,POWER(1+OFFSET(S147,0,-1),Параметры!S$36/360),1))</f>
        <v>1.0056541453874053</v>
      </c>
      <c r="T150" s="175">
        <f ca="1">IF(T$2=1,1,IF(Prj_Inflation=1,POWER(1+OFFSET(T147,0,-1),Параметры!T$36/360),1))</f>
        <v>1.0056541453874053</v>
      </c>
      <c r="U150" s="175">
        <f ca="1">IF(U$2=1,1,IF(Prj_Inflation=1,POWER(1+OFFSET(U147,0,-1),Параметры!U$36/360),1))</f>
        <v>1.0056541453874053</v>
      </c>
      <c r="V150" s="175">
        <f ca="1">IF(V$2=1,1,IF(Prj_Inflation=1,POWER(1+OFFSET(V147,0,-1),Параметры!V$36/360),1))</f>
        <v>1.0056541453874053</v>
      </c>
      <c r="W150" s="175">
        <f ca="1">IF(W$2=1,1,IF(Prj_Inflation=1,POWER(1+OFFSET(W147,0,-1),Параметры!W$36/360),1))</f>
        <v>1.0056541453874053</v>
      </c>
      <c r="X150" s="175">
        <f ca="1">IF(X$2=1,1,IF(Prj_Inflation=1,POWER(1+OFFSET(X147,0,-1),Параметры!X$36/360),1))</f>
        <v>1.0056541453874053</v>
      </c>
      <c r="Y150" s="175">
        <f ca="1">IF(Y$2=1,1,IF(Prj_Inflation=1,POWER(1+OFFSET(Y147,0,-1),Параметры!Y$36/360),1))</f>
        <v>1.0056541453874053</v>
      </c>
      <c r="Z150" s="175">
        <f ca="1">IF(Z$2=1,1,IF(Prj_Inflation=1,POWER(1+OFFSET(Z147,0,-1),Параметры!Z$36/360),1))</f>
        <v>1.0056541453874053</v>
      </c>
      <c r="AA150" s="175">
        <f ca="1">IF(AA$2=1,1,IF(Prj_Inflation=1,POWER(1+OFFSET(AA147,0,-1),Параметры!AA$36/360),1))</f>
        <v>1.0056541453874053</v>
      </c>
      <c r="AB150" s="175">
        <f ca="1">IF(AB$2=1,1,IF(Prj_Inflation=1,POWER(1+OFFSET(AB147,0,-1),Параметры!AB$36/360),1))</f>
        <v>1.0056541453874053</v>
      </c>
      <c r="AC150" s="175">
        <f ca="1">IF(AC$2=1,1,IF(Prj_Inflation=1,POWER(1+OFFSET(AC147,0,-1),Параметры!AC$36/360),1))</f>
        <v>1.0056541453874053</v>
      </c>
      <c r="AD150" s="175">
        <f ca="1">IF(AD$2=1,1,IF(Prj_Inflation=1,POWER(1+OFFSET(AD147,0,-1),Параметры!AD$36/360),1))</f>
        <v>1.0056541453874053</v>
      </c>
      <c r="AE150" s="175">
        <f ca="1">IF(AE$2=1,1,IF(Prj_Inflation=1,POWER(1+OFFSET(AE147,0,-1),Параметры!AE$36/360),1))</f>
        <v>1.0056541453874053</v>
      </c>
      <c r="AF150" s="175">
        <f ca="1">IF(AF$2=1,1,IF(Prj_Inflation=1,POWER(1+OFFSET(AF147,0,-1),Параметры!AF$36/360),1))</f>
        <v>1.0056541453874053</v>
      </c>
      <c r="AG150" s="175">
        <f ca="1">IF(AG$2=1,1,IF(Prj_Inflation=1,POWER(1+OFFSET(AG147,0,-1),Параметры!AG$36/360),1))</f>
        <v>1.0056541453874053</v>
      </c>
      <c r="AH150" s="175">
        <f ca="1">IF(AH$2=1,1,IF(Prj_Inflation=1,POWER(1+OFFSET(AH147,0,-1),Параметры!AH$36/360),1))</f>
        <v>1.0056541453874053</v>
      </c>
      <c r="AI150" s="175">
        <f ca="1">IF(AI$2=1,1,IF(Prj_Inflation=1,POWER(1+OFFSET(AI147,0,-1),Параметры!AI$36/360),1))</f>
        <v>1.0056541453874053</v>
      </c>
      <c r="AJ150" s="175">
        <f ca="1">IF(AJ$2=1,1,IF(Prj_Inflation=1,POWER(1+OFFSET(AJ147,0,-1),Параметры!AJ$36/360),1))</f>
        <v>1.0056541453874053</v>
      </c>
      <c r="AK150" s="175">
        <f ca="1">IF(AK$2=1,1,IF(Prj_Inflation=1,POWER(1+OFFSET(AK147,0,-1),Параметры!AK$36/360),1))</f>
        <v>1.0056541453874053</v>
      </c>
      <c r="AL150" s="175">
        <f ca="1">IF(AL$2=1,1,IF(Prj_Inflation=1,POWER(1+OFFSET(AL147,0,-1),Параметры!AL$36/360),1))</f>
        <v>1.0056541453874053</v>
      </c>
      <c r="AM150" s="175">
        <f ca="1">IF(AM$2=1,1,IF(Prj_Inflation=1,POWER(1+OFFSET(AM147,0,-1),Параметры!AM$36/360),1))</f>
        <v>1.0056541453874053</v>
      </c>
      <c r="AN150" s="175">
        <f ca="1">IF(AN$2=1,1,IF(Prj_Inflation=1,POWER(1+OFFSET(AN147,0,-1),Параметры!AN$36/360),1))</f>
        <v>1.0056541453874053</v>
      </c>
      <c r="AO150" s="175">
        <f ca="1">IF(AO$2=1,1,IF(Prj_Inflation=1,POWER(1+OFFSET(AO147,0,-1),Параметры!AO$36/360),1))</f>
        <v>1.0056541453874053</v>
      </c>
      <c r="AP150" s="175">
        <f ca="1">IF(AP$2=1,1,IF(Prj_Inflation=1,POWER(1+OFFSET(AP147,0,-1),Параметры!AP$36/360),1))</f>
        <v>1.0056541453874053</v>
      </c>
      <c r="AQ150" s="175">
        <f ca="1">IF(AQ$2=1,1,IF(Prj_Inflation=1,POWER(1+OFFSET(AQ147,0,-1),Параметры!AQ$36/360),1))</f>
        <v>1.0056541453874053</v>
      </c>
      <c r="AR150" s="175">
        <f ca="1">IF(AR$2=1,1,IF(Prj_Inflation=1,POWER(1+OFFSET(AR147,0,-1),Параметры!AR$36/360),1))</f>
        <v>1.0056541453874053</v>
      </c>
      <c r="AS150" s="175">
        <f ca="1">IF(AS$2=1,1,IF(Prj_Inflation=1,POWER(1+OFFSET(AS147,0,-1),Параметры!AS$36/360),1))</f>
        <v>1.0056541453874053</v>
      </c>
      <c r="AT150" s="175">
        <f ca="1">IF(AT$2=1,1,IF(Prj_Inflation=1,POWER(1+OFFSET(AT147,0,-1),Параметры!AT$36/360),1))</f>
        <v>1.0056541453874053</v>
      </c>
      <c r="AU150" s="175">
        <f ca="1">IF(AU$2=1,1,IF(Prj_Inflation=1,POWER(1+OFFSET(AU147,0,-1),Параметры!AU$36/360),1))</f>
        <v>1.0056541453874053</v>
      </c>
      <c r="AV150" s="175">
        <f ca="1">IF(AV$2=1,1,IF(Prj_Inflation=1,POWER(1+OFFSET(AV147,0,-1),Параметры!AV$36/360),1))</f>
        <v>1.0056541453874053</v>
      </c>
      <c r="AW150" s="175">
        <f ca="1">IF(AW$2=1,1,IF(Prj_Inflation=1,POWER(1+OFFSET(AW147,0,-1),Параметры!AW$36/360),1))</f>
        <v>1.0056541453874053</v>
      </c>
      <c r="AX150" s="175">
        <f ca="1">IF(AX$2=1,1,IF(Prj_Inflation=1,POWER(1+OFFSET(AX147,0,-1),Параметры!AX$36/360),1))</f>
        <v>1.0056541453874053</v>
      </c>
      <c r="AY150" s="175">
        <f ca="1">IF(AY$2=1,1,IF(Prj_Inflation=1,POWER(1+OFFSET(AY147,0,-1),Параметры!AY$36/360),1))</f>
        <v>1.0056541453874053</v>
      </c>
      <c r="AZ150" s="175">
        <f ca="1">IF(AZ$2=1,1,IF(Prj_Inflation=1,POWER(1+OFFSET(AZ147,0,-1),Параметры!AZ$36/360),1))</f>
        <v>1.0056541453874053</v>
      </c>
      <c r="BA150" s="175">
        <f ca="1">IF(BA$2=1,1,IF(Prj_Inflation=1,POWER(1+OFFSET(BA147,0,-1),Параметры!BA$36/360),1))</f>
        <v>1.0056541453874053</v>
      </c>
      <c r="BB150" s="175">
        <f ca="1">IF(BB$2=1,1,IF(Prj_Inflation=1,POWER(1+OFFSET(BB147,0,-1),Параметры!BB$36/360),1))</f>
        <v>1.0056541453874053</v>
      </c>
      <c r="BC150" s="175">
        <f ca="1">IF(BC$2=1,1,IF(Prj_Inflation=1,POWER(1+OFFSET(BC147,0,-1),Параметры!BC$36/360),1))</f>
        <v>1.0056541453874053</v>
      </c>
      <c r="BD150" s="175">
        <f ca="1">IF(BD$2=1,1,IF(Prj_Inflation=1,POWER(1+OFFSET(BD147,0,-1),Параметры!BD$36/360),1))</f>
        <v>1.0056541453874053</v>
      </c>
      <c r="BE150" s="175">
        <f ca="1">IF(BE$2=1,1,IF(Prj_Inflation=1,POWER(1+OFFSET(BE147,0,-1),Параметры!BE$36/360),1))</f>
        <v>1.0056541453874053</v>
      </c>
      <c r="BF150" s="175">
        <f ca="1">IF(BF$2=1,1,IF(Prj_Inflation=1,POWER(1+OFFSET(BF147,0,-1),Параметры!BF$36/360),1))</f>
        <v>1.0056541453874053</v>
      </c>
      <c r="BG150" s="175">
        <f ca="1">IF(BG$2=1,1,IF(Prj_Inflation=1,POWER(1+OFFSET(BG147,0,-1),Параметры!BG$36/360),1))</f>
        <v>1.0056541453874053</v>
      </c>
      <c r="BH150" s="175">
        <f ca="1">IF(BH$2=1,1,IF(Prj_Inflation=1,POWER(1+OFFSET(BH147,0,-1),Параметры!BH$36/360),1))</f>
        <v>1.0056541453874053</v>
      </c>
      <c r="BI150" s="175">
        <f ca="1">IF(BI$2=1,1,IF(Prj_Inflation=1,POWER(1+OFFSET(BI147,0,-1),Параметры!BI$36/360),1))</f>
        <v>1.0056541453874053</v>
      </c>
      <c r="BJ150" s="175">
        <f ca="1">IF(BJ$2=1,1,IF(Prj_Inflation=1,POWER(1+OFFSET(BJ147,0,-1),Параметры!BJ$36/360),1))</f>
        <v>1.0056541453874053</v>
      </c>
      <c r="BK150" s="175">
        <f ca="1">IF(BK$2=1,1,IF(Prj_Inflation=1,POWER(1+OFFSET(BK147,0,-1),Параметры!BK$36/360),1))</f>
        <v>1.0056541453874053</v>
      </c>
      <c r="BL150" s="175">
        <f ca="1">IF(BL$2=1,1,IF(Prj_Inflation=1,POWER(1+OFFSET(BL147,0,-1),Параметры!BL$36/360),1))</f>
        <v>1.0056541453874053</v>
      </c>
      <c r="BM150" s="175">
        <f ca="1">IF(BM$2=1,1,IF(Prj_Inflation=1,POWER(1+OFFSET(BM147,0,-1),Параметры!BM$36/360),1))</f>
        <v>1.0056541453874053</v>
      </c>
      <c r="BN150" s="175">
        <f ca="1">IF(BN$2=1,1,IF(Prj_Inflation=1,POWER(1+OFFSET(BN147,0,-1),Параметры!BN$36/360),1))</f>
        <v>1.0056541453874053</v>
      </c>
      <c r="BO150" s="175">
        <f ca="1">IF(BO$2=1,1,IF(Prj_Inflation=1,POWER(1+OFFSET(BO147,0,-1),Параметры!BO$36/360),1))</f>
        <v>1.0056541453874053</v>
      </c>
      <c r="BP150" s="175">
        <f ca="1">IF(BP$2=1,1,IF(Prj_Inflation=1,POWER(1+OFFSET(BP147,0,-1),Параметры!BP$36/360),1))</f>
        <v>1.0056541453874053</v>
      </c>
      <c r="BQ150" s="175">
        <f ca="1">IF(BQ$2=1,1,IF(Prj_Inflation=1,POWER(1+OFFSET(BQ147,0,-1),Параметры!BQ$36/360),1))</f>
        <v>1.0056541453874053</v>
      </c>
      <c r="BR150" s="175">
        <f ca="1">IF(BR$2=1,1,IF(Prj_Inflation=1,POWER(1+OFFSET(BR147,0,-1),Параметры!BR$36/360),1))</f>
        <v>1.0056541453874053</v>
      </c>
      <c r="BS150" s="175">
        <f ca="1">IF(BS$2=1,1,IF(Prj_Inflation=1,POWER(1+OFFSET(BS147,0,-1),Параметры!BS$36/360),1))</f>
        <v>1.0056541453874053</v>
      </c>
      <c r="BT150" s="175">
        <f ca="1">IF(BT$2=1,1,IF(Prj_Inflation=1,POWER(1+OFFSET(BT147,0,-1),Параметры!BT$36/360),1))</f>
        <v>1.0056541453874053</v>
      </c>
      <c r="BU150" s="175">
        <f ca="1">IF(BU$2=1,1,IF(Prj_Inflation=1,POWER(1+OFFSET(BU147,0,-1),Параметры!BU$36/360),1))</f>
        <v>1.0056541453874053</v>
      </c>
      <c r="BV150" s="175">
        <f ca="1">IF(BV$2=1,1,IF(Prj_Inflation=1,POWER(1+OFFSET(BV147,0,-1),Параметры!BV$36/360),1))</f>
        <v>1.0056541453874053</v>
      </c>
      <c r="BW150" s="175">
        <f ca="1">IF(BW$2=1,1,IF(Prj_Inflation=1,POWER(1+OFFSET(BW147,0,-1),Параметры!BW$36/360),1))</f>
        <v>1.0056541453874053</v>
      </c>
      <c r="BX150" s="175">
        <f ca="1">IF(BX$2=1,1,IF(Prj_Inflation=1,POWER(1+OFFSET(BX147,0,-1),Параметры!BX$36/360),1))</f>
        <v>1.0056541453874053</v>
      </c>
      <c r="BY150" s="175">
        <f ca="1">IF(BY$2=1,1,IF(Prj_Inflation=1,POWER(1+OFFSET(BY147,0,-1),Параметры!BY$36/360),1))</f>
        <v>1.0056541453874053</v>
      </c>
      <c r="BZ150" s="175">
        <f ca="1">IF(BZ$2=1,1,IF(Prj_Inflation=1,POWER(1+OFFSET(BZ147,0,-1),Параметры!BZ$36/360),1))</f>
        <v>1.0056541453874053</v>
      </c>
      <c r="CA150" s="175">
        <f ca="1">IF(CA$2=1,1,IF(Prj_Inflation=1,POWER(1+OFFSET(CA147,0,-1),Параметры!CA$36/360),1))</f>
        <v>1.0056541453874053</v>
      </c>
      <c r="CB150" s="175">
        <f ca="1">IF(CB$2=1,1,IF(Prj_Inflation=1,POWER(1+OFFSET(CB147,0,-1),Параметры!CB$36/360),1))</f>
        <v>1.0056541453874053</v>
      </c>
      <c r="CC150" s="175">
        <f ca="1">IF(CC$2=1,1,IF(Prj_Inflation=1,POWER(1+OFFSET(CC147,0,-1),Параметры!CC$36/360),1))</f>
        <v>1.0056541453874053</v>
      </c>
      <c r="CD150" s="175">
        <f ca="1">IF(CD$2=1,1,IF(Prj_Inflation=1,POWER(1+OFFSET(CD147,0,-1),Параметры!CD$36/360),1))</f>
        <v>1.0056541453874053</v>
      </c>
      <c r="CE150" s="175">
        <f ca="1">IF(CE$2=1,1,IF(Prj_Inflation=1,POWER(1+OFFSET(CE147,0,-1),Параметры!CE$36/360),1))</f>
        <v>1.0056541453874053</v>
      </c>
      <c r="CF150" s="175">
        <f ca="1">IF(CF$2=1,1,IF(Prj_Inflation=1,POWER(1+OFFSET(CF147,0,-1),Параметры!CF$36/360),1))</f>
        <v>1.0056541453874053</v>
      </c>
      <c r="CG150" s="175">
        <f ca="1">IF(CG$2=1,1,IF(Prj_Inflation=1,POWER(1+OFFSET(CG147,0,-1),Параметры!CG$36/360),1))</f>
        <v>1.0056541453874053</v>
      </c>
      <c r="CH150" s="175">
        <f ca="1">IF(CH$2=1,1,IF(Prj_Inflation=1,POWER(1+OFFSET(CH147,0,-1),Параметры!CH$36/360),1))</f>
        <v>1.0056541453874053</v>
      </c>
      <c r="CI150" s="175">
        <f ca="1">IF(CI$2=1,1,IF(Prj_Inflation=1,POWER(1+OFFSET(CI147,0,-1),Параметры!CI$36/360),1))</f>
        <v>1.0056541453874053</v>
      </c>
      <c r="CJ150" s="175">
        <f ca="1">IF(CJ$2=1,1,IF(Prj_Inflation=1,POWER(1+OFFSET(CJ147,0,-1),Параметры!CJ$36/360),1))</f>
        <v>1.0056541453874053</v>
      </c>
      <c r="CK150" s="175">
        <f ca="1">IF(CK$2=1,1,IF(Prj_Inflation=1,POWER(1+OFFSET(CK147,0,-1),Параметры!CK$36/360),1))</f>
        <v>1.0056541453874053</v>
      </c>
      <c r="CL150" s="175">
        <f ca="1">IF(CL$2=1,1,IF(Prj_Inflation=1,POWER(1+OFFSET(CL147,0,-1),Параметры!CL$36/360),1))</f>
        <v>1.0056541453874053</v>
      </c>
      <c r="CM150" s="175">
        <f ca="1">IF(CM$2=1,1,IF(Prj_Inflation=1,POWER(1+OFFSET(CM147,0,-1),Параметры!CM$36/360),1))</f>
        <v>1.0056541453874053</v>
      </c>
      <c r="CN150" s="175">
        <f ca="1">IF(CN$2=1,1,IF(Prj_Inflation=1,POWER(1+OFFSET(CN147,0,-1),Параметры!CN$36/360),1))</f>
        <v>1.0056541453874053</v>
      </c>
      <c r="CO150" s="175">
        <f ca="1">IF(CO$2=1,1,IF(Prj_Inflation=1,POWER(1+OFFSET(CO147,0,-1),Параметры!CO$36/360),1))</f>
        <v>1.0056541453874053</v>
      </c>
      <c r="CP150" s="175">
        <f ca="1">IF(CP$2=1,1,IF(Prj_Inflation=1,POWER(1+OFFSET(CP147,0,-1),Параметры!CP$36/360),1))</f>
        <v>1.0056541453874053</v>
      </c>
      <c r="CQ150" s="175">
        <f ca="1">IF(CQ$2=1,1,IF(Prj_Inflation=1,POWER(1+OFFSET(CQ147,0,-1),Параметры!CQ$36/360),1))</f>
        <v>1.0056541453874053</v>
      </c>
      <c r="CR150" s="175">
        <f ca="1">IF(CR$2=1,1,IF(Prj_Inflation=1,POWER(1+OFFSET(CR147,0,-1),Параметры!CR$36/360),1))</f>
        <v>1.0056541453874053</v>
      </c>
      <c r="CS150" s="175">
        <f ca="1">IF(CS$2=1,1,IF(Prj_Inflation=1,POWER(1+OFFSET(CS147,0,-1),Параметры!CS$36/360),1))</f>
        <v>1.0056541453874053</v>
      </c>
      <c r="CT150" s="175">
        <f ca="1">IF(CT$2=1,1,IF(Prj_Inflation=1,POWER(1+OFFSET(CT147,0,-1),Параметры!CT$36/360),1))</f>
        <v>1.0056541453874053</v>
      </c>
      <c r="CU150" s="175">
        <f ca="1">IF(CU$2=1,1,IF(Prj_Inflation=1,POWER(1+OFFSET(CU147,0,-1),Параметры!CU$36/360),1))</f>
        <v>1.0056541453874053</v>
      </c>
      <c r="CV150" s="175">
        <f ca="1">IF(CV$2=1,1,IF(Prj_Inflation=1,POWER(1+OFFSET(CV147,0,-1),Параметры!CV$36/360),1))</f>
        <v>1.0056541453874053</v>
      </c>
      <c r="CW150" s="175">
        <f ca="1">IF(CW$2=1,1,IF(Prj_Inflation=1,POWER(1+OFFSET(CW147,0,-1),Параметры!CW$36/360),1))</f>
        <v>1.0056541453874053</v>
      </c>
      <c r="CX150" s="175">
        <f ca="1">IF(CX$2=1,1,IF(Prj_Inflation=1,POWER(1+OFFSET(CX147,0,-1),Параметры!CX$36/360),1))</f>
        <v>1.0056541453874053</v>
      </c>
      <c r="CY150" s="175">
        <f ca="1">IF(CY$2=1,1,IF(Prj_Inflation=1,POWER(1+OFFSET(CY147,0,-1),Параметры!CY$36/360),1))</f>
        <v>1.0056541453874053</v>
      </c>
      <c r="CZ150" s="175">
        <f ca="1">IF(CZ$2=1,1,IF(Prj_Inflation=1,POWER(1+OFFSET(CZ147,0,-1),Параметры!CZ$36/360),1))</f>
        <v>1.0056541453874053</v>
      </c>
      <c r="DA150" s="175">
        <f ca="1">IF(DA$2=1,1,IF(Prj_Inflation=1,POWER(1+OFFSET(DA147,0,-1),Параметры!DA$36/360),1))</f>
        <v>1.0056541453874053</v>
      </c>
      <c r="DB150" s="175">
        <f ca="1">IF(DB$2=1,1,IF(Prj_Inflation=1,POWER(1+OFFSET(DB147,0,-1),Параметры!DB$36/360),1))</f>
        <v>1.0056541453874053</v>
      </c>
      <c r="DC150" s="175">
        <f ca="1">IF(DC$2=1,1,IF(Prj_Inflation=1,POWER(1+OFFSET(DC147,0,-1),Параметры!DC$36/360),1))</f>
        <v>1.0056541453874053</v>
      </c>
      <c r="DD150" s="175">
        <f ca="1">IF(DD$2=1,1,IF(Prj_Inflation=1,POWER(1+OFFSET(DD147,0,-1),Параметры!DD$36/360),1))</f>
        <v>1.0056541453874053</v>
      </c>
      <c r="DE150" s="175">
        <f ca="1">IF(DE$2=1,1,IF(Prj_Inflation=1,POWER(1+OFFSET(DE147,0,-1),Параметры!DE$36/360),1))</f>
        <v>1.0056541453874053</v>
      </c>
      <c r="DF150" s="175">
        <f ca="1">IF(DF$2=1,1,IF(Prj_Inflation=1,POWER(1+OFFSET(DF147,0,-1),Параметры!DF$36/360),1))</f>
        <v>1.0056541453874053</v>
      </c>
      <c r="DG150" s="175">
        <f ca="1">IF(DG$2=1,1,IF(Prj_Inflation=1,POWER(1+OFFSET(DG147,0,-1),Параметры!DG$36/360),1))</f>
        <v>1.0056541453874053</v>
      </c>
      <c r="DH150" s="175">
        <f ca="1">IF(DH$2=1,1,IF(Prj_Inflation=1,POWER(1+OFFSET(DH147,0,-1),Параметры!DH$36/360),1))</f>
        <v>1.0056541453874053</v>
      </c>
      <c r="DI150" s="175">
        <f ca="1">IF(DI$2=1,1,IF(Prj_Inflation=1,POWER(1+OFFSET(DI147,0,-1),Параметры!DI$36/360),1))</f>
        <v>1.0056541453874053</v>
      </c>
      <c r="DJ150" s="175">
        <f ca="1">IF(DJ$2=1,1,IF(Prj_Inflation=1,POWER(1+OFFSET(DJ147,0,-1),Параметры!DJ$36/360),1))</f>
        <v>1.0056541453874053</v>
      </c>
      <c r="DK150" s="175">
        <f ca="1">IF(DK$2=1,1,IF(Prj_Inflation=1,POWER(1+OFFSET(DK147,0,-1),Параметры!DK$36/360),1))</f>
        <v>1.0056541453874053</v>
      </c>
      <c r="DL150" s="175">
        <f ca="1">IF(DL$2=1,1,IF(Prj_Inflation=1,POWER(1+OFFSET(DL147,0,-1),Параметры!DL$36/360),1))</f>
        <v>1.0056541453874053</v>
      </c>
      <c r="DM150" s="175">
        <f ca="1">IF(DM$2=1,1,IF(Prj_Inflation=1,POWER(1+OFFSET(DM147,0,-1),Параметры!DM$36/360),1))</f>
        <v>1.0056541453874053</v>
      </c>
      <c r="DN150" s="175">
        <f ca="1">IF(DN$2=1,1,IF(Prj_Inflation=1,POWER(1+OFFSET(DN147,0,-1),Параметры!DN$36/360),1))</f>
        <v>1.0056541453874053</v>
      </c>
      <c r="DO150" s="175">
        <f ca="1">IF(DO$2=1,1,IF(Prj_Inflation=1,POWER(1+OFFSET(DO147,0,-1),Параметры!DO$36/360),1))</f>
        <v>1.0056541453874053</v>
      </c>
      <c r="DP150" s="175">
        <f ca="1">IF(DP$2=1,1,IF(Prj_Inflation=1,POWER(1+OFFSET(DP147,0,-1),Параметры!DP$36/360),1))</f>
        <v>1.0056541453874053</v>
      </c>
      <c r="DQ150" s="175">
        <f ca="1">IF(DQ$2=1,1,IF(Prj_Inflation=1,POWER(1+OFFSET(DQ147,0,-1),Параметры!DQ$36/360),1))</f>
        <v>1.0056541453874053</v>
      </c>
      <c r="DR150" s="175">
        <f ca="1">IF(DR$2=1,1,IF(Prj_Inflation=1,POWER(1+OFFSET(DR147,0,-1),Параметры!DR$36/360),1))</f>
        <v>1.0056541453874053</v>
      </c>
      <c r="DS150" s="175">
        <f ca="1">IF(DS$2=1,1,IF(Prj_Inflation=1,POWER(1+OFFSET(DS147,0,-1),Параметры!DS$36/360),1))</f>
        <v>1.0056541453874053</v>
      </c>
      <c r="DT150" s="175">
        <f ca="1">IF(DT$2=1,1,IF(Prj_Inflation=1,POWER(1+OFFSET(DT147,0,-1),Параметры!DT$36/360),1))</f>
        <v>1.0056541453874053</v>
      </c>
      <c r="DU150" s="175">
        <f ca="1">IF(DU$2=1,1,IF(Prj_Inflation=1,POWER(1+OFFSET(DU147,0,-1),Параметры!DU$36/360),1))</f>
        <v>1.0056541453874053</v>
      </c>
      <c r="DV150" s="175">
        <f ca="1">IF(DV$2=1,1,IF(Prj_Inflation=1,POWER(1+OFFSET(DV147,0,-1),Параметры!DV$36/360),1))</f>
        <v>1.0056541453874053</v>
      </c>
      <c r="DW150" s="175"/>
      <c r="DX150" s="170"/>
    </row>
    <row r="151" spans="1:128" hidden="1" outlineLevel="1" x14ac:dyDescent="0.2">
      <c r="A151" s="168" t="str">
        <f ca="1">Language!A$1476</f>
        <v>индексировать в начале года</v>
      </c>
      <c r="B151" s="306">
        <v>0</v>
      </c>
      <c r="C151" s="147" t="str">
        <f ca="1">IF(B151=1,Language!$A$1465,Language!$A$1466)</f>
        <v>Нет</v>
      </c>
      <c r="D151" s="158"/>
      <c r="F151" s="6" t="s">
        <v>3328</v>
      </c>
      <c r="G151" s="176" t="str">
        <f ca="1">IF(Prj_Inflation=1,IF($B151=1,IF(G$2=1,1,IF(Параметры!G$35=1,1+OFFSET(G147,0,-1),1)),"-"),1)</f>
        <v>-</v>
      </c>
      <c r="H151" s="176" t="str">
        <f ca="1">IF(Prj_Inflation=1,IF($B151=1,IF(H$2=1,1,IF(Параметры!H$35=1,1+OFFSET(H147,0,-1),1)),"-"),1)</f>
        <v>-</v>
      </c>
      <c r="I151" s="176" t="str">
        <f ca="1">IF(Prj_Inflation=1,IF($B151=1,IF(I$2=1,1,IF(Параметры!I$35=1,1+OFFSET(I147,0,-1),1)),"-"),1)</f>
        <v>-</v>
      </c>
      <c r="J151" s="176" t="str">
        <f ca="1">IF(Prj_Inflation=1,IF($B151=1,IF(J$2=1,1,IF(Параметры!J$35=1,1+OFFSET(J147,0,-1),1)),"-"),1)</f>
        <v>-</v>
      </c>
      <c r="K151" s="176" t="str">
        <f ca="1">IF(Prj_Inflation=1,IF($B151=1,IF(K$2=1,1,IF(Параметры!K$35=1,1+OFFSET(K147,0,-1),1)),"-"),1)</f>
        <v>-</v>
      </c>
      <c r="L151" s="176" t="str">
        <f ca="1">IF(Prj_Inflation=1,IF($B151=1,IF(L$2=1,1,IF(Параметры!L$35=1,1+OFFSET(L147,0,-1),1)),"-"),1)</f>
        <v>-</v>
      </c>
      <c r="M151" s="176" t="str">
        <f ca="1">IF(Prj_Inflation=1,IF($B151=1,IF(M$2=1,1,IF(Параметры!M$35=1,1+OFFSET(M147,0,-1),1)),"-"),1)</f>
        <v>-</v>
      </c>
      <c r="N151" s="176" t="str">
        <f ca="1">IF(Prj_Inflation=1,IF($B151=1,IF(N$2=1,1,IF(Параметры!N$35=1,1+OFFSET(N147,0,-1),1)),"-"),1)</f>
        <v>-</v>
      </c>
      <c r="O151" s="176" t="str">
        <f ca="1">IF(Prj_Inflation=1,IF($B151=1,IF(O$2=1,1,IF(Параметры!O$35=1,1+OFFSET(O147,0,-1),1)),"-"),1)</f>
        <v>-</v>
      </c>
      <c r="P151" s="176" t="str">
        <f ca="1">IF(Prj_Inflation=1,IF($B151=1,IF(P$2=1,1,IF(Параметры!P$35=1,1+OFFSET(P147,0,-1),1)),"-"),1)</f>
        <v>-</v>
      </c>
      <c r="Q151" s="176" t="str">
        <f ca="1">IF(Prj_Inflation=1,IF($B151=1,IF(Q$2=1,1,IF(Параметры!Q$35=1,1+OFFSET(Q147,0,-1),1)),"-"),1)</f>
        <v>-</v>
      </c>
      <c r="R151" s="176" t="str">
        <f ca="1">IF(Prj_Inflation=1,IF($B151=1,IF(R$2=1,1,IF(Параметры!R$35=1,1+OFFSET(R147,0,-1),1)),"-"),1)</f>
        <v>-</v>
      </c>
      <c r="S151" s="176" t="str">
        <f ca="1">IF(Prj_Inflation=1,IF($B151=1,IF(S$2=1,1,IF(Параметры!S$35=1,1+OFFSET(S147,0,-1),1)),"-"),1)</f>
        <v>-</v>
      </c>
      <c r="T151" s="176" t="str">
        <f ca="1">IF(Prj_Inflation=1,IF($B151=1,IF(T$2=1,1,IF(Параметры!T$35=1,1+OFFSET(T147,0,-1),1)),"-"),1)</f>
        <v>-</v>
      </c>
      <c r="U151" s="176" t="str">
        <f ca="1">IF(Prj_Inflation=1,IF($B151=1,IF(U$2=1,1,IF(Параметры!U$35=1,1+OFFSET(U147,0,-1),1)),"-"),1)</f>
        <v>-</v>
      </c>
      <c r="V151" s="176" t="str">
        <f ca="1">IF(Prj_Inflation=1,IF($B151=1,IF(V$2=1,1,IF(Параметры!V$35=1,1+OFFSET(V147,0,-1),1)),"-"),1)</f>
        <v>-</v>
      </c>
      <c r="W151" s="176" t="str">
        <f ca="1">IF(Prj_Inflation=1,IF($B151=1,IF(W$2=1,1,IF(Параметры!W$35=1,1+OFFSET(W147,0,-1),1)),"-"),1)</f>
        <v>-</v>
      </c>
      <c r="X151" s="176" t="str">
        <f ca="1">IF(Prj_Inflation=1,IF($B151=1,IF(X$2=1,1,IF(Параметры!X$35=1,1+OFFSET(X147,0,-1),1)),"-"),1)</f>
        <v>-</v>
      </c>
      <c r="Y151" s="176" t="str">
        <f ca="1">IF(Prj_Inflation=1,IF($B151=1,IF(Y$2=1,1,IF(Параметры!Y$35=1,1+OFFSET(Y147,0,-1),1)),"-"),1)</f>
        <v>-</v>
      </c>
      <c r="Z151" s="176" t="str">
        <f ca="1">IF(Prj_Inflation=1,IF($B151=1,IF(Z$2=1,1,IF(Параметры!Z$35=1,1+OFFSET(Z147,0,-1),1)),"-"),1)</f>
        <v>-</v>
      </c>
      <c r="AA151" s="176" t="str">
        <f ca="1">IF(Prj_Inflation=1,IF($B151=1,IF(AA$2=1,1,IF(Параметры!AA$35=1,1+OFFSET(AA147,0,-1),1)),"-"),1)</f>
        <v>-</v>
      </c>
      <c r="AB151" s="176" t="str">
        <f ca="1">IF(Prj_Inflation=1,IF($B151=1,IF(AB$2=1,1,IF(Параметры!AB$35=1,1+OFFSET(AB147,0,-1),1)),"-"),1)</f>
        <v>-</v>
      </c>
      <c r="AC151" s="176" t="str">
        <f ca="1">IF(Prj_Inflation=1,IF($B151=1,IF(AC$2=1,1,IF(Параметры!AC$35=1,1+OFFSET(AC147,0,-1),1)),"-"),1)</f>
        <v>-</v>
      </c>
      <c r="AD151" s="176" t="str">
        <f ca="1">IF(Prj_Inflation=1,IF($B151=1,IF(AD$2=1,1,IF(Параметры!AD$35=1,1+OFFSET(AD147,0,-1),1)),"-"),1)</f>
        <v>-</v>
      </c>
      <c r="AE151" s="176" t="str">
        <f ca="1">IF(Prj_Inflation=1,IF($B151=1,IF(AE$2=1,1,IF(Параметры!AE$35=1,1+OFFSET(AE147,0,-1),1)),"-"),1)</f>
        <v>-</v>
      </c>
      <c r="AF151" s="176" t="str">
        <f ca="1">IF(Prj_Inflation=1,IF($B151=1,IF(AF$2=1,1,IF(Параметры!AF$35=1,1+OFFSET(AF147,0,-1),1)),"-"),1)</f>
        <v>-</v>
      </c>
      <c r="AG151" s="176" t="str">
        <f ca="1">IF(Prj_Inflation=1,IF($B151=1,IF(AG$2=1,1,IF(Параметры!AG$35=1,1+OFFSET(AG147,0,-1),1)),"-"),1)</f>
        <v>-</v>
      </c>
      <c r="AH151" s="176" t="str">
        <f ca="1">IF(Prj_Inflation=1,IF($B151=1,IF(AH$2=1,1,IF(Параметры!AH$35=1,1+OFFSET(AH147,0,-1),1)),"-"),1)</f>
        <v>-</v>
      </c>
      <c r="AI151" s="176" t="str">
        <f ca="1">IF(Prj_Inflation=1,IF($B151=1,IF(AI$2=1,1,IF(Параметры!AI$35=1,1+OFFSET(AI147,0,-1),1)),"-"),1)</f>
        <v>-</v>
      </c>
      <c r="AJ151" s="176" t="str">
        <f ca="1">IF(Prj_Inflation=1,IF($B151=1,IF(AJ$2=1,1,IF(Параметры!AJ$35=1,1+OFFSET(AJ147,0,-1),1)),"-"),1)</f>
        <v>-</v>
      </c>
      <c r="AK151" s="176" t="str">
        <f ca="1">IF(Prj_Inflation=1,IF($B151=1,IF(AK$2=1,1,IF(Параметры!AK$35=1,1+OFFSET(AK147,0,-1),1)),"-"),1)</f>
        <v>-</v>
      </c>
      <c r="AL151" s="176" t="str">
        <f ca="1">IF(Prj_Inflation=1,IF($B151=1,IF(AL$2=1,1,IF(Параметры!AL$35=1,1+OFFSET(AL147,0,-1),1)),"-"),1)</f>
        <v>-</v>
      </c>
      <c r="AM151" s="176" t="str">
        <f ca="1">IF(Prj_Inflation=1,IF($B151=1,IF(AM$2=1,1,IF(Параметры!AM$35=1,1+OFFSET(AM147,0,-1),1)),"-"),1)</f>
        <v>-</v>
      </c>
      <c r="AN151" s="176" t="str">
        <f ca="1">IF(Prj_Inflation=1,IF($B151=1,IF(AN$2=1,1,IF(Параметры!AN$35=1,1+OFFSET(AN147,0,-1),1)),"-"),1)</f>
        <v>-</v>
      </c>
      <c r="AO151" s="176" t="str">
        <f ca="1">IF(Prj_Inflation=1,IF($B151=1,IF(AO$2=1,1,IF(Параметры!AO$35=1,1+OFFSET(AO147,0,-1),1)),"-"),1)</f>
        <v>-</v>
      </c>
      <c r="AP151" s="176" t="str">
        <f ca="1">IF(Prj_Inflation=1,IF($B151=1,IF(AP$2=1,1,IF(Параметры!AP$35=1,1+OFFSET(AP147,0,-1),1)),"-"),1)</f>
        <v>-</v>
      </c>
      <c r="AQ151" s="176" t="str">
        <f ca="1">IF(Prj_Inflation=1,IF($B151=1,IF(AQ$2=1,1,IF(Параметры!AQ$35=1,1+OFFSET(AQ147,0,-1),1)),"-"),1)</f>
        <v>-</v>
      </c>
      <c r="AR151" s="176" t="str">
        <f ca="1">IF(Prj_Inflation=1,IF($B151=1,IF(AR$2=1,1,IF(Параметры!AR$35=1,1+OFFSET(AR147,0,-1),1)),"-"),1)</f>
        <v>-</v>
      </c>
      <c r="AS151" s="176" t="str">
        <f ca="1">IF(Prj_Inflation=1,IF($B151=1,IF(AS$2=1,1,IF(Параметры!AS$35=1,1+OFFSET(AS147,0,-1),1)),"-"),1)</f>
        <v>-</v>
      </c>
      <c r="AT151" s="176" t="str">
        <f ca="1">IF(Prj_Inflation=1,IF($B151=1,IF(AT$2=1,1,IF(Параметры!AT$35=1,1+OFFSET(AT147,0,-1),1)),"-"),1)</f>
        <v>-</v>
      </c>
      <c r="AU151" s="176" t="str">
        <f ca="1">IF(Prj_Inflation=1,IF($B151=1,IF(AU$2=1,1,IF(Параметры!AU$35=1,1+OFFSET(AU147,0,-1),1)),"-"),1)</f>
        <v>-</v>
      </c>
      <c r="AV151" s="176" t="str">
        <f ca="1">IF(Prj_Inflation=1,IF($B151=1,IF(AV$2=1,1,IF(Параметры!AV$35=1,1+OFFSET(AV147,0,-1),1)),"-"),1)</f>
        <v>-</v>
      </c>
      <c r="AW151" s="176" t="str">
        <f ca="1">IF(Prj_Inflation=1,IF($B151=1,IF(AW$2=1,1,IF(Параметры!AW$35=1,1+OFFSET(AW147,0,-1),1)),"-"),1)</f>
        <v>-</v>
      </c>
      <c r="AX151" s="176" t="str">
        <f ca="1">IF(Prj_Inflation=1,IF($B151=1,IF(AX$2=1,1,IF(Параметры!AX$35=1,1+OFFSET(AX147,0,-1),1)),"-"),1)</f>
        <v>-</v>
      </c>
      <c r="AY151" s="176" t="str">
        <f ca="1">IF(Prj_Inflation=1,IF($B151=1,IF(AY$2=1,1,IF(Параметры!AY$35=1,1+OFFSET(AY147,0,-1),1)),"-"),1)</f>
        <v>-</v>
      </c>
      <c r="AZ151" s="176" t="str">
        <f ca="1">IF(Prj_Inflation=1,IF($B151=1,IF(AZ$2=1,1,IF(Параметры!AZ$35=1,1+OFFSET(AZ147,0,-1),1)),"-"),1)</f>
        <v>-</v>
      </c>
      <c r="BA151" s="176" t="str">
        <f ca="1">IF(Prj_Inflation=1,IF($B151=1,IF(BA$2=1,1,IF(Параметры!BA$35=1,1+OFFSET(BA147,0,-1),1)),"-"),1)</f>
        <v>-</v>
      </c>
      <c r="BB151" s="176" t="str">
        <f ca="1">IF(Prj_Inflation=1,IF($B151=1,IF(BB$2=1,1,IF(Параметры!BB$35=1,1+OFFSET(BB147,0,-1),1)),"-"),1)</f>
        <v>-</v>
      </c>
      <c r="BC151" s="176" t="str">
        <f ca="1">IF(Prj_Inflation=1,IF($B151=1,IF(BC$2=1,1,IF(Параметры!BC$35=1,1+OFFSET(BC147,0,-1),1)),"-"),1)</f>
        <v>-</v>
      </c>
      <c r="BD151" s="176" t="str">
        <f ca="1">IF(Prj_Inflation=1,IF($B151=1,IF(BD$2=1,1,IF(Параметры!BD$35=1,1+OFFSET(BD147,0,-1),1)),"-"),1)</f>
        <v>-</v>
      </c>
      <c r="BE151" s="176" t="str">
        <f ca="1">IF(Prj_Inflation=1,IF($B151=1,IF(BE$2=1,1,IF(Параметры!BE$35=1,1+OFFSET(BE147,0,-1),1)),"-"),1)</f>
        <v>-</v>
      </c>
      <c r="BF151" s="176" t="str">
        <f ca="1">IF(Prj_Inflation=1,IF($B151=1,IF(BF$2=1,1,IF(Параметры!BF$35=1,1+OFFSET(BF147,0,-1),1)),"-"),1)</f>
        <v>-</v>
      </c>
      <c r="BG151" s="176" t="str">
        <f ca="1">IF(Prj_Inflation=1,IF($B151=1,IF(BG$2=1,1,IF(Параметры!BG$35=1,1+OFFSET(BG147,0,-1),1)),"-"),1)</f>
        <v>-</v>
      </c>
      <c r="BH151" s="176" t="str">
        <f ca="1">IF(Prj_Inflation=1,IF($B151=1,IF(BH$2=1,1,IF(Параметры!BH$35=1,1+OFFSET(BH147,0,-1),1)),"-"),1)</f>
        <v>-</v>
      </c>
      <c r="BI151" s="176" t="str">
        <f ca="1">IF(Prj_Inflation=1,IF($B151=1,IF(BI$2=1,1,IF(Параметры!BI$35=1,1+OFFSET(BI147,0,-1),1)),"-"),1)</f>
        <v>-</v>
      </c>
      <c r="BJ151" s="176" t="str">
        <f ca="1">IF(Prj_Inflation=1,IF($B151=1,IF(BJ$2=1,1,IF(Параметры!BJ$35=1,1+OFFSET(BJ147,0,-1),1)),"-"),1)</f>
        <v>-</v>
      </c>
      <c r="BK151" s="176" t="str">
        <f ca="1">IF(Prj_Inflation=1,IF($B151=1,IF(BK$2=1,1,IF(Параметры!BK$35=1,1+OFFSET(BK147,0,-1),1)),"-"),1)</f>
        <v>-</v>
      </c>
      <c r="BL151" s="176" t="str">
        <f ca="1">IF(Prj_Inflation=1,IF($B151=1,IF(BL$2=1,1,IF(Параметры!BL$35=1,1+OFFSET(BL147,0,-1),1)),"-"),1)</f>
        <v>-</v>
      </c>
      <c r="BM151" s="176" t="str">
        <f ca="1">IF(Prj_Inflation=1,IF($B151=1,IF(BM$2=1,1,IF(Параметры!BM$35=1,1+OFFSET(BM147,0,-1),1)),"-"),1)</f>
        <v>-</v>
      </c>
      <c r="BN151" s="176" t="str">
        <f ca="1">IF(Prj_Inflation=1,IF($B151=1,IF(BN$2=1,1,IF(Параметры!BN$35=1,1+OFFSET(BN147,0,-1),1)),"-"),1)</f>
        <v>-</v>
      </c>
      <c r="BO151" s="176" t="str">
        <f ca="1">IF(Prj_Inflation=1,IF($B151=1,IF(BO$2=1,1,IF(Параметры!BO$35=1,1+OFFSET(BO147,0,-1),1)),"-"),1)</f>
        <v>-</v>
      </c>
      <c r="BP151" s="176" t="str">
        <f ca="1">IF(Prj_Inflation=1,IF($B151=1,IF(BP$2=1,1,IF(Параметры!BP$35=1,1+OFFSET(BP147,0,-1),1)),"-"),1)</f>
        <v>-</v>
      </c>
      <c r="BQ151" s="176" t="str">
        <f ca="1">IF(Prj_Inflation=1,IF($B151=1,IF(BQ$2=1,1,IF(Параметры!BQ$35=1,1+OFFSET(BQ147,0,-1),1)),"-"),1)</f>
        <v>-</v>
      </c>
      <c r="BR151" s="176" t="str">
        <f ca="1">IF(Prj_Inflation=1,IF($B151=1,IF(BR$2=1,1,IF(Параметры!BR$35=1,1+OFFSET(BR147,0,-1),1)),"-"),1)</f>
        <v>-</v>
      </c>
      <c r="BS151" s="176" t="str">
        <f ca="1">IF(Prj_Inflation=1,IF($B151=1,IF(BS$2=1,1,IF(Параметры!BS$35=1,1+OFFSET(BS147,0,-1),1)),"-"),1)</f>
        <v>-</v>
      </c>
      <c r="BT151" s="176" t="str">
        <f ca="1">IF(Prj_Inflation=1,IF($B151=1,IF(BT$2=1,1,IF(Параметры!BT$35=1,1+OFFSET(BT147,0,-1),1)),"-"),1)</f>
        <v>-</v>
      </c>
      <c r="BU151" s="176" t="str">
        <f ca="1">IF(Prj_Inflation=1,IF($B151=1,IF(BU$2=1,1,IF(Параметры!BU$35=1,1+OFFSET(BU147,0,-1),1)),"-"),1)</f>
        <v>-</v>
      </c>
      <c r="BV151" s="176" t="str">
        <f ca="1">IF(Prj_Inflation=1,IF($B151=1,IF(BV$2=1,1,IF(Параметры!BV$35=1,1+OFFSET(BV147,0,-1),1)),"-"),1)</f>
        <v>-</v>
      </c>
      <c r="BW151" s="176" t="str">
        <f ca="1">IF(Prj_Inflation=1,IF($B151=1,IF(BW$2=1,1,IF(Параметры!BW$35=1,1+OFFSET(BW147,0,-1),1)),"-"),1)</f>
        <v>-</v>
      </c>
      <c r="BX151" s="176" t="str">
        <f ca="1">IF(Prj_Inflation=1,IF($B151=1,IF(BX$2=1,1,IF(Параметры!BX$35=1,1+OFFSET(BX147,0,-1),1)),"-"),1)</f>
        <v>-</v>
      </c>
      <c r="BY151" s="176" t="str">
        <f ca="1">IF(Prj_Inflation=1,IF($B151=1,IF(BY$2=1,1,IF(Параметры!BY$35=1,1+OFFSET(BY147,0,-1),1)),"-"),1)</f>
        <v>-</v>
      </c>
      <c r="BZ151" s="176" t="str">
        <f ca="1">IF(Prj_Inflation=1,IF($B151=1,IF(BZ$2=1,1,IF(Параметры!BZ$35=1,1+OFFSET(BZ147,0,-1),1)),"-"),1)</f>
        <v>-</v>
      </c>
      <c r="CA151" s="176" t="str">
        <f ca="1">IF(Prj_Inflation=1,IF($B151=1,IF(CA$2=1,1,IF(Параметры!CA$35=1,1+OFFSET(CA147,0,-1),1)),"-"),1)</f>
        <v>-</v>
      </c>
      <c r="CB151" s="176" t="str">
        <f ca="1">IF(Prj_Inflation=1,IF($B151=1,IF(CB$2=1,1,IF(Параметры!CB$35=1,1+OFFSET(CB147,0,-1),1)),"-"),1)</f>
        <v>-</v>
      </c>
      <c r="CC151" s="176" t="str">
        <f ca="1">IF(Prj_Inflation=1,IF($B151=1,IF(CC$2=1,1,IF(Параметры!CC$35=1,1+OFFSET(CC147,0,-1),1)),"-"),1)</f>
        <v>-</v>
      </c>
      <c r="CD151" s="176" t="str">
        <f ca="1">IF(Prj_Inflation=1,IF($B151=1,IF(CD$2=1,1,IF(Параметры!CD$35=1,1+OFFSET(CD147,0,-1),1)),"-"),1)</f>
        <v>-</v>
      </c>
      <c r="CE151" s="176" t="str">
        <f ca="1">IF(Prj_Inflation=1,IF($B151=1,IF(CE$2=1,1,IF(Параметры!CE$35=1,1+OFFSET(CE147,0,-1),1)),"-"),1)</f>
        <v>-</v>
      </c>
      <c r="CF151" s="176" t="str">
        <f ca="1">IF(Prj_Inflation=1,IF($B151=1,IF(CF$2=1,1,IF(Параметры!CF$35=1,1+OFFSET(CF147,0,-1),1)),"-"),1)</f>
        <v>-</v>
      </c>
      <c r="CG151" s="176" t="str">
        <f ca="1">IF(Prj_Inflation=1,IF($B151=1,IF(CG$2=1,1,IF(Параметры!CG$35=1,1+OFFSET(CG147,0,-1),1)),"-"),1)</f>
        <v>-</v>
      </c>
      <c r="CH151" s="176" t="str">
        <f ca="1">IF(Prj_Inflation=1,IF($B151=1,IF(CH$2=1,1,IF(Параметры!CH$35=1,1+OFFSET(CH147,0,-1),1)),"-"),1)</f>
        <v>-</v>
      </c>
      <c r="CI151" s="176" t="str">
        <f ca="1">IF(Prj_Inflation=1,IF($B151=1,IF(CI$2=1,1,IF(Параметры!CI$35=1,1+OFFSET(CI147,0,-1),1)),"-"),1)</f>
        <v>-</v>
      </c>
      <c r="CJ151" s="176" t="str">
        <f ca="1">IF(Prj_Inflation=1,IF($B151=1,IF(CJ$2=1,1,IF(Параметры!CJ$35=1,1+OFFSET(CJ147,0,-1),1)),"-"),1)</f>
        <v>-</v>
      </c>
      <c r="CK151" s="176" t="str">
        <f ca="1">IF(Prj_Inflation=1,IF($B151=1,IF(CK$2=1,1,IF(Параметры!CK$35=1,1+OFFSET(CK147,0,-1),1)),"-"),1)</f>
        <v>-</v>
      </c>
      <c r="CL151" s="176" t="str">
        <f ca="1">IF(Prj_Inflation=1,IF($B151=1,IF(CL$2=1,1,IF(Параметры!CL$35=1,1+OFFSET(CL147,0,-1),1)),"-"),1)</f>
        <v>-</v>
      </c>
      <c r="CM151" s="176" t="str">
        <f ca="1">IF(Prj_Inflation=1,IF($B151=1,IF(CM$2=1,1,IF(Параметры!CM$35=1,1+OFFSET(CM147,0,-1),1)),"-"),1)</f>
        <v>-</v>
      </c>
      <c r="CN151" s="176" t="str">
        <f ca="1">IF(Prj_Inflation=1,IF($B151=1,IF(CN$2=1,1,IF(Параметры!CN$35=1,1+OFFSET(CN147,0,-1),1)),"-"),1)</f>
        <v>-</v>
      </c>
      <c r="CO151" s="176" t="str">
        <f ca="1">IF(Prj_Inflation=1,IF($B151=1,IF(CO$2=1,1,IF(Параметры!CO$35=1,1+OFFSET(CO147,0,-1),1)),"-"),1)</f>
        <v>-</v>
      </c>
      <c r="CP151" s="176" t="str">
        <f ca="1">IF(Prj_Inflation=1,IF($B151=1,IF(CP$2=1,1,IF(Параметры!CP$35=1,1+OFFSET(CP147,0,-1),1)),"-"),1)</f>
        <v>-</v>
      </c>
      <c r="CQ151" s="176" t="str">
        <f ca="1">IF(Prj_Inflation=1,IF($B151=1,IF(CQ$2=1,1,IF(Параметры!CQ$35=1,1+OFFSET(CQ147,0,-1),1)),"-"),1)</f>
        <v>-</v>
      </c>
      <c r="CR151" s="176" t="str">
        <f ca="1">IF(Prj_Inflation=1,IF($B151=1,IF(CR$2=1,1,IF(Параметры!CR$35=1,1+OFFSET(CR147,0,-1),1)),"-"),1)</f>
        <v>-</v>
      </c>
      <c r="CS151" s="176" t="str">
        <f ca="1">IF(Prj_Inflation=1,IF($B151=1,IF(CS$2=1,1,IF(Параметры!CS$35=1,1+OFFSET(CS147,0,-1),1)),"-"),1)</f>
        <v>-</v>
      </c>
      <c r="CT151" s="176" t="str">
        <f ca="1">IF(Prj_Inflation=1,IF($B151=1,IF(CT$2=1,1,IF(Параметры!CT$35=1,1+OFFSET(CT147,0,-1),1)),"-"),1)</f>
        <v>-</v>
      </c>
      <c r="CU151" s="176" t="str">
        <f ca="1">IF(Prj_Inflation=1,IF($B151=1,IF(CU$2=1,1,IF(Параметры!CU$35=1,1+OFFSET(CU147,0,-1),1)),"-"),1)</f>
        <v>-</v>
      </c>
      <c r="CV151" s="176" t="str">
        <f ca="1">IF(Prj_Inflation=1,IF($B151=1,IF(CV$2=1,1,IF(Параметры!CV$35=1,1+OFFSET(CV147,0,-1),1)),"-"),1)</f>
        <v>-</v>
      </c>
      <c r="CW151" s="176" t="str">
        <f ca="1">IF(Prj_Inflation=1,IF($B151=1,IF(CW$2=1,1,IF(Параметры!CW$35=1,1+OFFSET(CW147,0,-1),1)),"-"),1)</f>
        <v>-</v>
      </c>
      <c r="CX151" s="176" t="str">
        <f ca="1">IF(Prj_Inflation=1,IF($B151=1,IF(CX$2=1,1,IF(Параметры!CX$35=1,1+OFFSET(CX147,0,-1),1)),"-"),1)</f>
        <v>-</v>
      </c>
      <c r="CY151" s="176" t="str">
        <f ca="1">IF(Prj_Inflation=1,IF($B151=1,IF(CY$2=1,1,IF(Параметры!CY$35=1,1+OFFSET(CY147,0,-1),1)),"-"),1)</f>
        <v>-</v>
      </c>
      <c r="CZ151" s="176" t="str">
        <f ca="1">IF(Prj_Inflation=1,IF($B151=1,IF(CZ$2=1,1,IF(Параметры!CZ$35=1,1+OFFSET(CZ147,0,-1),1)),"-"),1)</f>
        <v>-</v>
      </c>
      <c r="DA151" s="176" t="str">
        <f ca="1">IF(Prj_Inflation=1,IF($B151=1,IF(DA$2=1,1,IF(Параметры!DA$35=1,1+OFFSET(DA147,0,-1),1)),"-"),1)</f>
        <v>-</v>
      </c>
      <c r="DB151" s="176" t="str">
        <f ca="1">IF(Prj_Inflation=1,IF($B151=1,IF(DB$2=1,1,IF(Параметры!DB$35=1,1+OFFSET(DB147,0,-1),1)),"-"),1)</f>
        <v>-</v>
      </c>
      <c r="DC151" s="176" t="str">
        <f ca="1">IF(Prj_Inflation=1,IF($B151=1,IF(DC$2=1,1,IF(Параметры!DC$35=1,1+OFFSET(DC147,0,-1),1)),"-"),1)</f>
        <v>-</v>
      </c>
      <c r="DD151" s="176" t="str">
        <f ca="1">IF(Prj_Inflation=1,IF($B151=1,IF(DD$2=1,1,IF(Параметры!DD$35=1,1+OFFSET(DD147,0,-1),1)),"-"),1)</f>
        <v>-</v>
      </c>
      <c r="DE151" s="176" t="str">
        <f ca="1">IF(Prj_Inflation=1,IF($B151=1,IF(DE$2=1,1,IF(Параметры!DE$35=1,1+OFFSET(DE147,0,-1),1)),"-"),1)</f>
        <v>-</v>
      </c>
      <c r="DF151" s="176" t="str">
        <f ca="1">IF(Prj_Inflation=1,IF($B151=1,IF(DF$2=1,1,IF(Параметры!DF$35=1,1+OFFSET(DF147,0,-1),1)),"-"),1)</f>
        <v>-</v>
      </c>
      <c r="DG151" s="176" t="str">
        <f ca="1">IF(Prj_Inflation=1,IF($B151=1,IF(DG$2=1,1,IF(Параметры!DG$35=1,1+OFFSET(DG147,0,-1),1)),"-"),1)</f>
        <v>-</v>
      </c>
      <c r="DH151" s="176" t="str">
        <f ca="1">IF(Prj_Inflation=1,IF($B151=1,IF(DH$2=1,1,IF(Параметры!DH$35=1,1+OFFSET(DH147,0,-1),1)),"-"),1)</f>
        <v>-</v>
      </c>
      <c r="DI151" s="176" t="str">
        <f ca="1">IF(Prj_Inflation=1,IF($B151=1,IF(DI$2=1,1,IF(Параметры!DI$35=1,1+OFFSET(DI147,0,-1),1)),"-"),1)</f>
        <v>-</v>
      </c>
      <c r="DJ151" s="176" t="str">
        <f ca="1">IF(Prj_Inflation=1,IF($B151=1,IF(DJ$2=1,1,IF(Параметры!DJ$35=1,1+OFFSET(DJ147,0,-1),1)),"-"),1)</f>
        <v>-</v>
      </c>
      <c r="DK151" s="176" t="str">
        <f ca="1">IF(Prj_Inflation=1,IF($B151=1,IF(DK$2=1,1,IF(Параметры!DK$35=1,1+OFFSET(DK147,0,-1),1)),"-"),1)</f>
        <v>-</v>
      </c>
      <c r="DL151" s="176" t="str">
        <f ca="1">IF(Prj_Inflation=1,IF($B151=1,IF(DL$2=1,1,IF(Параметры!DL$35=1,1+OFFSET(DL147,0,-1),1)),"-"),1)</f>
        <v>-</v>
      </c>
      <c r="DM151" s="176" t="str">
        <f ca="1">IF(Prj_Inflation=1,IF($B151=1,IF(DM$2=1,1,IF(Параметры!DM$35=1,1+OFFSET(DM147,0,-1),1)),"-"),1)</f>
        <v>-</v>
      </c>
      <c r="DN151" s="176" t="str">
        <f ca="1">IF(Prj_Inflation=1,IF($B151=1,IF(DN$2=1,1,IF(Параметры!DN$35=1,1+OFFSET(DN147,0,-1),1)),"-"),1)</f>
        <v>-</v>
      </c>
      <c r="DO151" s="176" t="str">
        <f ca="1">IF(Prj_Inflation=1,IF($B151=1,IF(DO$2=1,1,IF(Параметры!DO$35=1,1+OFFSET(DO147,0,-1),1)),"-"),1)</f>
        <v>-</v>
      </c>
      <c r="DP151" s="176" t="str">
        <f ca="1">IF(Prj_Inflation=1,IF($B151=1,IF(DP$2=1,1,IF(Параметры!DP$35=1,1+OFFSET(DP147,0,-1),1)),"-"),1)</f>
        <v>-</v>
      </c>
      <c r="DQ151" s="176" t="str">
        <f ca="1">IF(Prj_Inflation=1,IF($B151=1,IF(DQ$2=1,1,IF(Параметры!DQ$35=1,1+OFFSET(DQ147,0,-1),1)),"-"),1)</f>
        <v>-</v>
      </c>
      <c r="DR151" s="176" t="str">
        <f ca="1">IF(Prj_Inflation=1,IF($B151=1,IF(DR$2=1,1,IF(Параметры!DR$35=1,1+OFFSET(DR147,0,-1),1)),"-"),1)</f>
        <v>-</v>
      </c>
      <c r="DS151" s="176" t="str">
        <f ca="1">IF(Prj_Inflation=1,IF($B151=1,IF(DS$2=1,1,IF(Параметры!DS$35=1,1+OFFSET(DS147,0,-1),1)),"-"),1)</f>
        <v>-</v>
      </c>
      <c r="DT151" s="176" t="str">
        <f ca="1">IF(Prj_Inflation=1,IF($B151=1,IF(DT$2=1,1,IF(Параметры!DT$35=1,1+OFFSET(DT147,0,-1),1)),"-"),1)</f>
        <v>-</v>
      </c>
      <c r="DU151" s="176" t="str">
        <f ca="1">IF(Prj_Inflation=1,IF($B151=1,IF(DU$2=1,1,IF(Параметры!DU$35=1,1+OFFSET(DU147,0,-1),1)),"-"),1)</f>
        <v>-</v>
      </c>
      <c r="DV151" s="176" t="str">
        <f ca="1">IF(Prj_Inflation=1,IF($B151=1,IF(DV$2=1,1,IF(Параметры!DV$35=1,1+OFFSET(DV147,0,-1),1)),"-"),1)</f>
        <v>-</v>
      </c>
      <c r="DW151" s="175"/>
      <c r="DX151" s="170"/>
    </row>
    <row r="152" spans="1:128" hidden="1" outlineLevel="1" x14ac:dyDescent="0.2">
      <c r="A152" s="168" t="str">
        <f ca="1">Language!A$680</f>
        <v>пошлины начисленные</v>
      </c>
      <c r="B152" s="158"/>
      <c r="C152" s="147" t="str">
        <f ca="1">CHOOSE(D152,CurName1,CurName2,CurName3)</f>
        <v>тыс. руб.</v>
      </c>
      <c r="D152" s="158">
        <f>D124</f>
        <v>1</v>
      </c>
      <c r="E152" s="154" t="s">
        <v>892</v>
      </c>
      <c r="F152" s="6" t="s">
        <v>3082</v>
      </c>
      <c r="G152" s="169">
        <f t="shared" ref="G152:BR152" ca="1" si="254">G140*G149</f>
        <v>0</v>
      </c>
      <c r="H152" s="169">
        <f t="shared" ca="1" si="254"/>
        <v>0</v>
      </c>
      <c r="I152" s="169">
        <f t="shared" ca="1" si="254"/>
        <v>0</v>
      </c>
      <c r="J152" s="169">
        <f t="shared" ca="1" si="254"/>
        <v>0</v>
      </c>
      <c r="K152" s="169">
        <f t="shared" ca="1" si="254"/>
        <v>0</v>
      </c>
      <c r="L152" s="169">
        <f t="shared" ca="1" si="254"/>
        <v>0</v>
      </c>
      <c r="M152" s="169">
        <f t="shared" ca="1" si="254"/>
        <v>0</v>
      </c>
      <c r="N152" s="169">
        <f t="shared" ca="1" si="254"/>
        <v>0</v>
      </c>
      <c r="O152" s="169">
        <f t="shared" ca="1" si="254"/>
        <v>0</v>
      </c>
      <c r="P152" s="169">
        <f t="shared" ca="1" si="254"/>
        <v>0</v>
      </c>
      <c r="Q152" s="169">
        <f t="shared" ca="1" si="254"/>
        <v>0</v>
      </c>
      <c r="R152" s="169">
        <f t="shared" ca="1" si="254"/>
        <v>0</v>
      </c>
      <c r="S152" s="169">
        <f t="shared" ca="1" si="254"/>
        <v>0</v>
      </c>
      <c r="T152" s="169">
        <f t="shared" ca="1" si="254"/>
        <v>0</v>
      </c>
      <c r="U152" s="169">
        <f t="shared" ca="1" si="254"/>
        <v>0</v>
      </c>
      <c r="V152" s="169">
        <f t="shared" ca="1" si="254"/>
        <v>0</v>
      </c>
      <c r="W152" s="169">
        <f t="shared" ca="1" si="254"/>
        <v>0</v>
      </c>
      <c r="X152" s="169">
        <f t="shared" ca="1" si="254"/>
        <v>0</v>
      </c>
      <c r="Y152" s="169">
        <f t="shared" ca="1" si="254"/>
        <v>0</v>
      </c>
      <c r="Z152" s="169">
        <f t="shared" ca="1" si="254"/>
        <v>0</v>
      </c>
      <c r="AA152" s="169">
        <f t="shared" ca="1" si="254"/>
        <v>0</v>
      </c>
      <c r="AB152" s="169">
        <f t="shared" ca="1" si="254"/>
        <v>0</v>
      </c>
      <c r="AC152" s="169">
        <f t="shared" ca="1" si="254"/>
        <v>0</v>
      </c>
      <c r="AD152" s="169">
        <f t="shared" ca="1" si="254"/>
        <v>0</v>
      </c>
      <c r="AE152" s="169">
        <f t="shared" ca="1" si="254"/>
        <v>0</v>
      </c>
      <c r="AF152" s="169">
        <f t="shared" ca="1" si="254"/>
        <v>0</v>
      </c>
      <c r="AG152" s="169">
        <f t="shared" ca="1" si="254"/>
        <v>0</v>
      </c>
      <c r="AH152" s="169">
        <f t="shared" ca="1" si="254"/>
        <v>0</v>
      </c>
      <c r="AI152" s="169">
        <f t="shared" ca="1" si="254"/>
        <v>0</v>
      </c>
      <c r="AJ152" s="169">
        <f t="shared" ca="1" si="254"/>
        <v>0</v>
      </c>
      <c r="AK152" s="169">
        <f t="shared" ca="1" si="254"/>
        <v>0</v>
      </c>
      <c r="AL152" s="169">
        <f t="shared" ca="1" si="254"/>
        <v>0</v>
      </c>
      <c r="AM152" s="169">
        <f t="shared" ca="1" si="254"/>
        <v>0</v>
      </c>
      <c r="AN152" s="169">
        <f t="shared" ca="1" si="254"/>
        <v>0</v>
      </c>
      <c r="AO152" s="169">
        <f t="shared" ca="1" si="254"/>
        <v>0</v>
      </c>
      <c r="AP152" s="169">
        <f t="shared" ca="1" si="254"/>
        <v>0</v>
      </c>
      <c r="AQ152" s="169">
        <f t="shared" ca="1" si="254"/>
        <v>0</v>
      </c>
      <c r="AR152" s="169">
        <f t="shared" ca="1" si="254"/>
        <v>0</v>
      </c>
      <c r="AS152" s="169">
        <f t="shared" ca="1" si="254"/>
        <v>0</v>
      </c>
      <c r="AT152" s="169">
        <f t="shared" ca="1" si="254"/>
        <v>0</v>
      </c>
      <c r="AU152" s="169">
        <f t="shared" ca="1" si="254"/>
        <v>0</v>
      </c>
      <c r="AV152" s="169">
        <f t="shared" ca="1" si="254"/>
        <v>0</v>
      </c>
      <c r="AW152" s="169">
        <f t="shared" ca="1" si="254"/>
        <v>0</v>
      </c>
      <c r="AX152" s="169">
        <f t="shared" ca="1" si="254"/>
        <v>0</v>
      </c>
      <c r="AY152" s="169">
        <f t="shared" ca="1" si="254"/>
        <v>0</v>
      </c>
      <c r="AZ152" s="169">
        <f t="shared" ca="1" si="254"/>
        <v>0</v>
      </c>
      <c r="BA152" s="169">
        <f t="shared" ca="1" si="254"/>
        <v>0</v>
      </c>
      <c r="BB152" s="169">
        <f t="shared" ca="1" si="254"/>
        <v>0</v>
      </c>
      <c r="BC152" s="169">
        <f t="shared" ca="1" si="254"/>
        <v>0</v>
      </c>
      <c r="BD152" s="169">
        <f t="shared" ca="1" si="254"/>
        <v>0</v>
      </c>
      <c r="BE152" s="169">
        <f t="shared" ca="1" si="254"/>
        <v>0</v>
      </c>
      <c r="BF152" s="169">
        <f t="shared" ca="1" si="254"/>
        <v>0</v>
      </c>
      <c r="BG152" s="169">
        <f t="shared" ca="1" si="254"/>
        <v>0</v>
      </c>
      <c r="BH152" s="169">
        <f t="shared" ca="1" si="254"/>
        <v>0</v>
      </c>
      <c r="BI152" s="169">
        <f t="shared" ca="1" si="254"/>
        <v>0</v>
      </c>
      <c r="BJ152" s="169">
        <f t="shared" ca="1" si="254"/>
        <v>0</v>
      </c>
      <c r="BK152" s="169">
        <f t="shared" ca="1" si="254"/>
        <v>0</v>
      </c>
      <c r="BL152" s="169">
        <f t="shared" ca="1" si="254"/>
        <v>0</v>
      </c>
      <c r="BM152" s="169">
        <f t="shared" ca="1" si="254"/>
        <v>0</v>
      </c>
      <c r="BN152" s="169">
        <f t="shared" ca="1" si="254"/>
        <v>0</v>
      </c>
      <c r="BO152" s="169">
        <f t="shared" ca="1" si="254"/>
        <v>0</v>
      </c>
      <c r="BP152" s="169">
        <f t="shared" ca="1" si="254"/>
        <v>0</v>
      </c>
      <c r="BQ152" s="169">
        <f t="shared" ca="1" si="254"/>
        <v>0</v>
      </c>
      <c r="BR152" s="169">
        <f t="shared" ca="1" si="254"/>
        <v>0</v>
      </c>
      <c r="BS152" s="169">
        <f t="shared" ref="BS152:DV152" ca="1" si="255">BS140*BS149</f>
        <v>0</v>
      </c>
      <c r="BT152" s="169">
        <f t="shared" ca="1" si="255"/>
        <v>0</v>
      </c>
      <c r="BU152" s="169">
        <f t="shared" ca="1" si="255"/>
        <v>0</v>
      </c>
      <c r="BV152" s="169">
        <f t="shared" ca="1" si="255"/>
        <v>0</v>
      </c>
      <c r="BW152" s="169">
        <f t="shared" ca="1" si="255"/>
        <v>0</v>
      </c>
      <c r="BX152" s="169">
        <f t="shared" ca="1" si="255"/>
        <v>0</v>
      </c>
      <c r="BY152" s="169">
        <f t="shared" ca="1" si="255"/>
        <v>0</v>
      </c>
      <c r="BZ152" s="169">
        <f t="shared" ca="1" si="255"/>
        <v>0</v>
      </c>
      <c r="CA152" s="169">
        <f t="shared" ca="1" si="255"/>
        <v>0</v>
      </c>
      <c r="CB152" s="169">
        <f t="shared" ca="1" si="255"/>
        <v>0</v>
      </c>
      <c r="CC152" s="169">
        <f t="shared" ca="1" si="255"/>
        <v>0</v>
      </c>
      <c r="CD152" s="169">
        <f t="shared" ca="1" si="255"/>
        <v>0</v>
      </c>
      <c r="CE152" s="169">
        <f t="shared" ca="1" si="255"/>
        <v>0</v>
      </c>
      <c r="CF152" s="169">
        <f t="shared" ca="1" si="255"/>
        <v>0</v>
      </c>
      <c r="CG152" s="169">
        <f t="shared" ca="1" si="255"/>
        <v>0</v>
      </c>
      <c r="CH152" s="169">
        <f t="shared" ca="1" si="255"/>
        <v>0</v>
      </c>
      <c r="CI152" s="169">
        <f t="shared" ca="1" si="255"/>
        <v>0</v>
      </c>
      <c r="CJ152" s="169">
        <f t="shared" ca="1" si="255"/>
        <v>0</v>
      </c>
      <c r="CK152" s="169">
        <f t="shared" ca="1" si="255"/>
        <v>0</v>
      </c>
      <c r="CL152" s="169">
        <f t="shared" ca="1" si="255"/>
        <v>0</v>
      </c>
      <c r="CM152" s="169">
        <f t="shared" ca="1" si="255"/>
        <v>0</v>
      </c>
      <c r="CN152" s="169">
        <f t="shared" ca="1" si="255"/>
        <v>0</v>
      </c>
      <c r="CO152" s="169">
        <f t="shared" ca="1" si="255"/>
        <v>0</v>
      </c>
      <c r="CP152" s="169">
        <f t="shared" ca="1" si="255"/>
        <v>0</v>
      </c>
      <c r="CQ152" s="169">
        <f t="shared" ca="1" si="255"/>
        <v>0</v>
      </c>
      <c r="CR152" s="169">
        <f t="shared" ca="1" si="255"/>
        <v>0</v>
      </c>
      <c r="CS152" s="169">
        <f t="shared" ca="1" si="255"/>
        <v>0</v>
      </c>
      <c r="CT152" s="169">
        <f t="shared" ca="1" si="255"/>
        <v>0</v>
      </c>
      <c r="CU152" s="169">
        <f t="shared" ca="1" si="255"/>
        <v>0</v>
      </c>
      <c r="CV152" s="169">
        <f t="shared" ca="1" si="255"/>
        <v>0</v>
      </c>
      <c r="CW152" s="169">
        <f t="shared" ca="1" si="255"/>
        <v>0</v>
      </c>
      <c r="CX152" s="169">
        <f t="shared" ca="1" si="255"/>
        <v>0</v>
      </c>
      <c r="CY152" s="169">
        <f t="shared" ca="1" si="255"/>
        <v>0</v>
      </c>
      <c r="CZ152" s="169">
        <f t="shared" ca="1" si="255"/>
        <v>0</v>
      </c>
      <c r="DA152" s="169">
        <f t="shared" ca="1" si="255"/>
        <v>0</v>
      </c>
      <c r="DB152" s="169">
        <f t="shared" ca="1" si="255"/>
        <v>0</v>
      </c>
      <c r="DC152" s="169">
        <f t="shared" ca="1" si="255"/>
        <v>0</v>
      </c>
      <c r="DD152" s="169">
        <f t="shared" ca="1" si="255"/>
        <v>0</v>
      </c>
      <c r="DE152" s="169">
        <f t="shared" ca="1" si="255"/>
        <v>0</v>
      </c>
      <c r="DF152" s="169">
        <f t="shared" ca="1" si="255"/>
        <v>0</v>
      </c>
      <c r="DG152" s="169">
        <f t="shared" ca="1" si="255"/>
        <v>0</v>
      </c>
      <c r="DH152" s="169">
        <f t="shared" ca="1" si="255"/>
        <v>0</v>
      </c>
      <c r="DI152" s="169">
        <f t="shared" ca="1" si="255"/>
        <v>0</v>
      </c>
      <c r="DJ152" s="169">
        <f t="shared" ca="1" si="255"/>
        <v>0</v>
      </c>
      <c r="DK152" s="169">
        <f t="shared" ca="1" si="255"/>
        <v>0</v>
      </c>
      <c r="DL152" s="169">
        <f t="shared" ca="1" si="255"/>
        <v>0</v>
      </c>
      <c r="DM152" s="169">
        <f t="shared" ca="1" si="255"/>
        <v>0</v>
      </c>
      <c r="DN152" s="169">
        <f t="shared" ca="1" si="255"/>
        <v>0</v>
      </c>
      <c r="DO152" s="169">
        <f t="shared" ca="1" si="255"/>
        <v>0</v>
      </c>
      <c r="DP152" s="169">
        <f t="shared" ca="1" si="255"/>
        <v>0</v>
      </c>
      <c r="DQ152" s="169">
        <f t="shared" ca="1" si="255"/>
        <v>0</v>
      </c>
      <c r="DR152" s="169">
        <f t="shared" ca="1" si="255"/>
        <v>0</v>
      </c>
      <c r="DS152" s="169">
        <f t="shared" ca="1" si="255"/>
        <v>0</v>
      </c>
      <c r="DT152" s="169">
        <f t="shared" ca="1" si="255"/>
        <v>0</v>
      </c>
      <c r="DU152" s="169">
        <f t="shared" ca="1" si="255"/>
        <v>0</v>
      </c>
      <c r="DV152" s="169">
        <f t="shared" ca="1" si="255"/>
        <v>0</v>
      </c>
      <c r="DW152" s="169"/>
      <c r="DX152" s="177">
        <f ca="1">SUM(G152:DW152)</f>
        <v>0</v>
      </c>
    </row>
    <row r="153" spans="1:128" hidden="1" outlineLevel="1" x14ac:dyDescent="0.2">
      <c r="A153" s="168" t="str">
        <f ca="1">Language!A$681</f>
        <v>НДС начисленный</v>
      </c>
      <c r="B153" s="158"/>
      <c r="C153" s="147" t="str">
        <f ca="1">CHOOSE(D153,CurName1,CurName2,CurName3)</f>
        <v>тыс. руб.</v>
      </c>
      <c r="D153" s="158">
        <f>D124</f>
        <v>1</v>
      </c>
      <c r="E153" s="154" t="s">
        <v>729</v>
      </c>
      <c r="F153" s="6" t="s">
        <v>3082</v>
      </c>
      <c r="G153" s="169">
        <f ca="1">IF(Старт!$B$9+Старт!$B$10+Старт!$B$11=0,G140,G130)*G148</f>
        <v>3132</v>
      </c>
      <c r="H153" s="169">
        <f ca="1">IF(Старт!$B$9+Старт!$B$10+Старт!$B$11=0,H140,H130)*H148</f>
        <v>9449.1263500600598</v>
      </c>
      <c r="I153" s="169">
        <f ca="1">IF(Старт!$B$9+Старт!$B$10+Старт!$B$11=0,I140,I130)*I148</f>
        <v>14253.829626340892</v>
      </c>
      <c r="J153" s="169">
        <f ca="1">IF(Старт!$B$9+Старт!$B$10+Старт!$B$11=0,J140,J130)*J148</f>
        <v>17519.850151681203</v>
      </c>
      <c r="K153" s="169">
        <f ca="1">IF(Старт!$B$9+Старт!$B$10+Старт!$B$11=0,K140,K130)*K148</f>
        <v>20822.348100986972</v>
      </c>
      <c r="L153" s="169">
        <f ca="1">IF(Старт!$B$9+Старт!$B$10+Старт!$B$11=0,L140,L130)*L148</f>
        <v>24161.631558988982</v>
      </c>
      <c r="M153" s="169">
        <f ca="1">IF(Старт!$B$9+Старт!$B$10+Старт!$B$11=0,M140,M130)*M148</f>
        <v>27538.010928169813</v>
      </c>
      <c r="N153" s="169">
        <f ca="1">IF(Старт!$B$9+Старт!$B$10+Старт!$B$11=0,N140,N130)*N148</f>
        <v>30300.182125227075</v>
      </c>
      <c r="O153" s="169">
        <f ca="1">IF(Старт!$B$9+Старт!$B$10+Старт!$B$11=0,O140,O130)*O148</f>
        <v>36041.563587366407</v>
      </c>
      <c r="P153" s="169">
        <f ca="1">IF(Старт!$B$9+Старт!$B$10+Старт!$B$11=0,P140,P130)*P148</f>
        <v>36245.347827878795</v>
      </c>
      <c r="Q153" s="169">
        <f ca="1">IF(Старт!$B$9+Старт!$B$10+Старт!$B$11=0,Q140,Q130)*Q148</f>
        <v>36450.284294114696</v>
      </c>
      <c r="R153" s="169">
        <f ca="1">IF(Старт!$B$9+Старт!$B$10+Старт!$B$11=0,R140,R130)*R148</f>
        <v>36656.379500925868</v>
      </c>
      <c r="S153" s="169">
        <f ca="1">IF(Старт!$B$9+Старт!$B$10+Старт!$B$11=0,S140,S130)*S148</f>
        <v>36863.640000000007</v>
      </c>
      <c r="T153" s="169">
        <f ca="1">IF(Старт!$B$9+Старт!$B$10+Старт!$B$11=0,T140,T130)*T148</f>
        <v>37072.072380068981</v>
      </c>
      <c r="U153" s="169">
        <f ca="1">IF(Старт!$B$9+Старт!$B$10+Старт!$B$11=0,U140,U130)*U148</f>
        <v>37281.6832671183</v>
      </c>
      <c r="V153" s="169">
        <f ca="1">IF(Старт!$B$9+Старт!$B$10+Старт!$B$11=0,V140,V130)*V148</f>
        <v>31698.187065341757</v>
      </c>
      <c r="W153" s="169">
        <f ca="1">IF(Старт!$B$9+Старт!$B$10+Старт!$B$11=0,W140,W130)*W148</f>
        <v>31877.413223526379</v>
      </c>
      <c r="X153" s="169">
        <f ca="1">IF(Старт!$B$9+Старт!$B$10+Старт!$B$11=0,X140,X130)*X148</f>
        <v>32057.652752466583</v>
      </c>
      <c r="Y153" s="169">
        <f ca="1">IF(Старт!$B$9+Старт!$B$10+Старт!$B$11=0,Y140,Y130)*Y148</f>
        <v>32238.911381907983</v>
      </c>
      <c r="Z153" s="169">
        <f ca="1">IF(Старт!$B$9+Старт!$B$10+Старт!$B$11=0,Z140,Z130)*Z148</f>
        <v>38347.649850959424</v>
      </c>
      <c r="AA153" s="169">
        <f ca="1">IF(Старт!$B$9+Старт!$B$10+Старт!$B$11=0,AA140,AA130)*AA148</f>
        <v>38564.473038482065</v>
      </c>
      <c r="AB153" s="169">
        <f ca="1">IF(Старт!$B$9+Старт!$B$10+Старт!$B$11=0,AB140,AB130)*AB148</f>
        <v>38782.522175830309</v>
      </c>
      <c r="AC153" s="169">
        <f ca="1">IF(Старт!$B$9+Старт!$B$10+Старт!$B$11=0,AC140,AC130)*AC148</f>
        <v>39001.804194702716</v>
      </c>
      <c r="AD153" s="169">
        <f ca="1">IF(Старт!$B$9+Старт!$B$10+Старт!$B$11=0,AD140,AD130)*AD148</f>
        <v>39222.326065990681</v>
      </c>
      <c r="AE153" s="169">
        <f ca="1">IF(Старт!$B$9+Старт!$B$10+Старт!$B$11=0,AE140,AE130)*AE148</f>
        <v>39444.094800000013</v>
      </c>
      <c r="AF153" s="169">
        <f ca="1">IF(Старт!$B$9+Старт!$B$10+Старт!$B$11=0,AF140,AF130)*AF148</f>
        <v>39667.117446673801</v>
      </c>
      <c r="AG153" s="169">
        <f ca="1">IF(Старт!$B$9+Старт!$B$10+Старт!$B$11=0,AG140,AG130)*AG148</f>
        <v>39891.401095816582</v>
      </c>
      <c r="AH153" s="169">
        <f ca="1">IF(Старт!$B$9+Старт!$B$10+Старт!$B$11=0,AH140,AH130)*AH148</f>
        <v>33917.060159915673</v>
      </c>
      <c r="AI153" s="169">
        <f ca="1">IF(Старт!$B$9+Старт!$B$10+Старт!$B$11=0,AI140,AI130)*AI148</f>
        <v>34108.832149173213</v>
      </c>
      <c r="AJ153" s="169">
        <f ca="1">IF(Старт!$B$9+Старт!$B$10+Старт!$B$11=0,AJ140,AJ130)*AJ148</f>
        <v>34301.688445139247</v>
      </c>
      <c r="AK153" s="169">
        <f ca="1">IF(Старт!$B$9+Старт!$B$10+Старт!$B$11=0,AK140,AK130)*AK148</f>
        <v>34495.635178641547</v>
      </c>
      <c r="AL153" s="169">
        <f ca="1">IF(Старт!$B$9+Старт!$B$10+Старт!$B$11=0,AL140,AL130)*AL148</f>
        <v>41031.985340526589</v>
      </c>
      <c r="AM153" s="169">
        <f ca="1">IF(Старт!$B$9+Старт!$B$10+Старт!$B$11=0,AM140,AM130)*AM148</f>
        <v>41263.986151175806</v>
      </c>
      <c r="AN153" s="169">
        <f ca="1">IF(Старт!$B$9+Старт!$B$10+Старт!$B$11=0,AN140,AN130)*AN148</f>
        <v>41497.298728138434</v>
      </c>
      <c r="AO153" s="169">
        <f ca="1">IF(Старт!$B$9+Старт!$B$10+Старт!$B$11=0,AO140,AO130)*AO148</f>
        <v>41731.930488331913</v>
      </c>
      <c r="AP153" s="169">
        <f ca="1">IF(Старт!$B$9+Старт!$B$10+Старт!$B$11=0,AP140,AP130)*AP148</f>
        <v>41967.888890610033</v>
      </c>
      <c r="AQ153" s="169">
        <f ca="1">IF(Старт!$B$9+Старт!$B$10+Старт!$B$11=0,AQ140,AQ130)*AQ148</f>
        <v>42205.181436000013</v>
      </c>
      <c r="AR153" s="169">
        <f ca="1">IF(Старт!$B$9+Старт!$B$10+Старт!$B$11=0,AR140,AR130)*AR148</f>
        <v>42443.815667940973</v>
      </c>
      <c r="AS153" s="169">
        <f ca="1">IF(Старт!$B$9+Старт!$B$10+Старт!$B$11=0,AS140,AS130)*AS148</f>
        <v>42683.799172523744</v>
      </c>
      <c r="AT153" s="169">
        <f ca="1">IF(Старт!$B$9+Старт!$B$10+Старт!$B$11=0,AT140,AT130)*AT148</f>
        <v>36291.254371109782</v>
      </c>
      <c r="AU153" s="169">
        <f ca="1">IF(Старт!$B$9+Старт!$B$10+Старт!$B$11=0,AU140,AU130)*AU148</f>
        <v>36496.450399615343</v>
      </c>
      <c r="AV153" s="169">
        <f ca="1">IF(Старт!$B$9+Старт!$B$10+Старт!$B$11=0,AV140,AV130)*AV148</f>
        <v>36702.806636298999</v>
      </c>
      <c r="AW153" s="169">
        <f ca="1">IF(Старт!$B$9+Старт!$B$10+Старт!$B$11=0,AW140,AW130)*AW148</f>
        <v>36910.329641146454</v>
      </c>
      <c r="AX153" s="169">
        <f ca="1">IF(Старт!$B$9+Старт!$B$10+Старт!$B$11=0,AX140,AX130)*AX148</f>
        <v>43904.22431436344</v>
      </c>
      <c r="AY153" s="169">
        <f ca="1">IF(Старт!$B$9+Старт!$B$10+Старт!$B$11=0,AY140,AY130)*AY148</f>
        <v>44152.465181758103</v>
      </c>
      <c r="AZ153" s="169">
        <f ca="1">IF(Старт!$B$9+Старт!$B$10+Старт!$B$11=0,AZ140,AZ130)*AZ148</f>
        <v>44402.109639108108</v>
      </c>
      <c r="BA153" s="169">
        <f ca="1">IF(Старт!$B$9+Старт!$B$10+Старт!$B$11=0,BA140,BA130)*BA148</f>
        <v>44653.165622515138</v>
      </c>
      <c r="BB153" s="169">
        <f ca="1">IF(Старт!$B$9+Старт!$B$10+Старт!$B$11=0,BB140,BB130)*BB148</f>
        <v>44905.641112952719</v>
      </c>
      <c r="BC153" s="169">
        <f ca="1">IF(Старт!$B$9+Старт!$B$10+Старт!$B$11=0,BC140,BC130)*BC148</f>
        <v>45159.544136520002</v>
      </c>
      <c r="BD153" s="169">
        <f ca="1">IF(Старт!$B$9+Старт!$B$10+Старт!$B$11=0,BD140,BD130)*BD148</f>
        <v>45414.882764696835</v>
      </c>
      <c r="BE153" s="169">
        <f ca="1">IF(Старт!$B$9+Старт!$B$10+Старт!$B$11=0,BE140,BE130)*BE148</f>
        <v>45671.665114600386</v>
      </c>
      <c r="BF153" s="169">
        <f ca="1">IF(Старт!$B$9+Старт!$B$10+Старт!$B$11=0,BF140,BF130)*BF148</f>
        <v>38831.642177087451</v>
      </c>
      <c r="BG153" s="169">
        <f ca="1">IF(Старт!$B$9+Старт!$B$10+Старт!$B$11=0,BG140,BG130)*BG148</f>
        <v>39051.201927588401</v>
      </c>
      <c r="BH153" s="169">
        <f ca="1">IF(Старт!$B$9+Старт!$B$10+Старт!$B$11=0,BH140,BH130)*BH148</f>
        <v>39272.003100839909</v>
      </c>
      <c r="BI153" s="169">
        <f ca="1">IF(Старт!$B$9+Старт!$B$10+Старт!$B$11=0,BI140,BI130)*BI148</f>
        <v>39494.052716026687</v>
      </c>
      <c r="BJ153" s="169">
        <f ca="1">IF(Старт!$B$9+Старт!$B$10+Старт!$B$11=0,BJ140,BJ130)*BJ148</f>
        <v>46977.520016368871</v>
      </c>
      <c r="BK153" s="169">
        <f ca="1">IF(Старт!$B$9+Старт!$B$10+Старт!$B$11=0,BK140,BK130)*BK148</f>
        <v>47243.137744481159</v>
      </c>
      <c r="BL153" s="169">
        <f ca="1">IF(Старт!$B$9+Старт!$B$10+Старт!$B$11=0,BL140,BL130)*BL148</f>
        <v>47510.257313845672</v>
      </c>
      <c r="BM153" s="169">
        <f ca="1">IF(Старт!$B$9+Старт!$B$10+Старт!$B$11=0,BM140,BM130)*BM148</f>
        <v>47778.887216091192</v>
      </c>
      <c r="BN153" s="169">
        <f ca="1">IF(Старт!$B$9+Старт!$B$10+Старт!$B$11=0,BN140,BN130)*BN148</f>
        <v>48049.035990859411</v>
      </c>
      <c r="BO153" s="169">
        <f ca="1">IF(Старт!$B$9+Старт!$B$10+Старт!$B$11=0,BO140,BO130)*BO148</f>
        <v>48320.712226076401</v>
      </c>
      <c r="BP153" s="169">
        <f ca="1">IF(Старт!$B$9+Старт!$B$10+Старт!$B$11=0,BP140,BP130)*BP148</f>
        <v>48593.924558225612</v>
      </c>
      <c r="BQ153" s="169">
        <f ca="1">IF(Старт!$B$9+Старт!$B$10+Старт!$B$11=0,BQ140,BQ130)*BQ148</f>
        <v>48868.681672622421</v>
      </c>
      <c r="BR153" s="169">
        <f ca="1">IF(Старт!$B$9+Старт!$B$10+Старт!$B$11=0,BR140,BR130)*BR148</f>
        <v>41549.857129483578</v>
      </c>
      <c r="BS153" s="169">
        <f ca="1">IF(Старт!$B$9+Старт!$B$10+Старт!$B$11=0,BS140,BS130)*BS148</f>
        <v>41784.78606251959</v>
      </c>
      <c r="BT153" s="169">
        <f ca="1">IF(Старт!$B$9+Старт!$B$10+Старт!$B$11=0,BT140,BT130)*BT148</f>
        <v>42021.0433178987</v>
      </c>
      <c r="BU153" s="169">
        <f ca="1">IF(Старт!$B$9+Старт!$B$10+Старт!$B$11=0,BU140,BU130)*BU148</f>
        <v>42258.636406148551</v>
      </c>
      <c r="BV153" s="169">
        <f ca="1">IF(Старт!$B$9+Старт!$B$10+Старт!$B$11=0,BV140,BV130)*BV148</f>
        <v>50265.946417514686</v>
      </c>
      <c r="BW153" s="169">
        <f ca="1">IF(Старт!$B$9+Старт!$B$10+Старт!$B$11=0,BW140,BW130)*BW148</f>
        <v>50550.15738659483</v>
      </c>
      <c r="BX153" s="169">
        <f ca="1">IF(Старт!$B$9+Старт!$B$10+Старт!$B$11=0,BX140,BX130)*BX148</f>
        <v>50835.975325814856</v>
      </c>
      <c r="BY153" s="169">
        <f ca="1">IF(Старт!$B$9+Старт!$B$10+Старт!$B$11=0,BY140,BY130)*BY148</f>
        <v>51123.409321217565</v>
      </c>
      <c r="BZ153" s="169">
        <f ca="1">IF(Старт!$B$9+Старт!$B$10+Старт!$B$11=0,BZ140,BZ130)*BZ148</f>
        <v>51412.468510219558</v>
      </c>
      <c r="CA153" s="169">
        <f ca="1">IF(Старт!$B$9+Старт!$B$10+Старт!$B$11=0,CA140,CA130)*CA148</f>
        <v>51703.162081901741</v>
      </c>
      <c r="CB153" s="169">
        <f ca="1">IF(Старт!$B$9+Старт!$B$10+Старт!$B$11=0,CB140,CB130)*CB148</f>
        <v>51995.499277301387</v>
      </c>
      <c r="CC153" s="169">
        <f ca="1">IF(Старт!$B$9+Старт!$B$10+Старт!$B$11=0,CC140,CC130)*CC148</f>
        <v>52289.489389705974</v>
      </c>
      <c r="CD153" s="169">
        <f ca="1">IF(Старт!$B$9+Старт!$B$10+Старт!$B$11=0,CD140,CD130)*CD148</f>
        <v>44458.347128547408</v>
      </c>
      <c r="CE153" s="169">
        <f ca="1">IF(Старт!$B$9+Старт!$B$10+Старт!$B$11=0,CE140,CE130)*CE148</f>
        <v>44709.721086895952</v>
      </c>
      <c r="CF153" s="169">
        <f ca="1">IF(Старт!$B$9+Старт!$B$10+Старт!$B$11=0,CF140,CF130)*CF148</f>
        <v>44962.516350151607</v>
      </c>
      <c r="CG153" s="169">
        <f ca="1">IF(Старт!$B$9+Старт!$B$10+Старт!$B$11=0,CG140,CG130)*CG148</f>
        <v>45216.740954578956</v>
      </c>
      <c r="CH153" s="169">
        <f ca="1">IF(Старт!$B$9+Старт!$B$10+Старт!$B$11=0,CH140,CH130)*CH148</f>
        <v>53784.562666740712</v>
      </c>
      <c r="CI153" s="169">
        <f ca="1">IF(Старт!$B$9+Старт!$B$10+Старт!$B$11=0,CI140,CI130)*CI148</f>
        <v>54088.668403656484</v>
      </c>
      <c r="CJ153" s="169">
        <f ca="1">IF(Старт!$B$9+Старт!$B$10+Старт!$B$11=0,CJ140,CJ130)*CJ148</f>
        <v>54394.493598621899</v>
      </c>
      <c r="CK153" s="169">
        <f ca="1">IF(Старт!$B$9+Старт!$B$10+Старт!$B$11=0,CK140,CK130)*CK148</f>
        <v>54702.047973702793</v>
      </c>
      <c r="CL153" s="169">
        <f ca="1">IF(Старт!$B$9+Старт!$B$10+Старт!$B$11=0,CL140,CL130)*CL148</f>
        <v>55011.341305934919</v>
      </c>
      <c r="CM153" s="169">
        <f ca="1">IF(Старт!$B$9+Старт!$B$10+Старт!$B$11=0,CM140,CM130)*CM148</f>
        <v>55322.383427634864</v>
      </c>
      <c r="CN153" s="169">
        <f ca="1">IF(Старт!$B$9+Старт!$B$10+Старт!$B$11=0,CN140,CN130)*CN148</f>
        <v>55635.184226712481</v>
      </c>
      <c r="CO153" s="169">
        <f ca="1">IF(Старт!$B$9+Старт!$B$10+Старт!$B$11=0,CO140,CO130)*CO148</f>
        <v>55949.753646985388</v>
      </c>
      <c r="CP153" s="169">
        <f ca="1">IF(Старт!$B$9+Старт!$B$10+Старт!$B$11=0,CP140,CP130)*CP148</f>
        <v>47570.431427545729</v>
      </c>
      <c r="CQ153" s="169">
        <f ca="1">IF(Старт!$B$9+Старт!$B$10+Старт!$B$11=0,CQ140,CQ130)*CQ148</f>
        <v>47839.401562978659</v>
      </c>
      <c r="CR153" s="169">
        <f ca="1">IF(Старт!$B$9+Старт!$B$10+Старт!$B$11=0,CR140,CR130)*CR148</f>
        <v>48109.892494662214</v>
      </c>
      <c r="CS153" s="169">
        <f ca="1">IF(Старт!$B$9+Старт!$B$10+Старт!$B$11=0,CS140,CS130)*CS148</f>
        <v>48381.912821399463</v>
      </c>
      <c r="CT153" s="169">
        <f ca="1">IF(Старт!$B$9+Старт!$B$10+Старт!$B$11=0,CT140,CT130)*CT148</f>
        <v>57549.482053412547</v>
      </c>
      <c r="CU153" s="169">
        <f ca="1">IF(Старт!$B$9+Старт!$B$10+Старт!$B$11=0,CU140,CU130)*CU148</f>
        <v>57874.875191912419</v>
      </c>
      <c r="CV153" s="169">
        <f ca="1">IF(Старт!$B$9+Старт!$B$10+Старт!$B$11=0,CV140,CV130)*CV148</f>
        <v>58202.108150525426</v>
      </c>
      <c r="CW153" s="169">
        <f ca="1">IF(Старт!$B$9+Старт!$B$10+Старт!$B$11=0,CW140,CW130)*CW148</f>
        <v>58531.191331861985</v>
      </c>
      <c r="CX153" s="169">
        <f ca="1">IF(Старт!$B$9+Старт!$B$10+Старт!$B$11=0,CX140,CX130)*CX148</f>
        <v>58862.135197350362</v>
      </c>
      <c r="CY153" s="169">
        <f ca="1">IF(Старт!$B$9+Старт!$B$10+Старт!$B$11=0,CY140,CY130)*CY148</f>
        <v>59194.950267569278</v>
      </c>
      <c r="CZ153" s="169">
        <f ca="1">IF(Старт!$B$9+Старт!$B$10+Старт!$B$11=0,CZ140,CZ130)*CZ148</f>
        <v>59529.647122582341</v>
      </c>
      <c r="DA153" s="169">
        <f ca="1">IF(Старт!$B$9+Старт!$B$10+Старт!$B$11=0,DA140,DA130)*DA148</f>
        <v>59866.236402274357</v>
      </c>
      <c r="DB153" s="169">
        <f ca="1">IF(Старт!$B$9+Старт!$B$10+Старт!$B$11=0,DB140,DB130)*DB148</f>
        <v>50900.361627473925</v>
      </c>
      <c r="DC153" s="169">
        <f ca="1">IF(Старт!$B$9+Старт!$B$10+Старт!$B$11=0,DC140,DC130)*DC148</f>
        <v>51188.15967238717</v>
      </c>
      <c r="DD153" s="169">
        <f ca="1">IF(Старт!$B$9+Старт!$B$10+Старт!$B$11=0,DD140,DD130)*DD148</f>
        <v>51477.584969288568</v>
      </c>
      <c r="DE153" s="169">
        <f ca="1">IF(Старт!$B$9+Старт!$B$10+Старт!$B$11=0,DE140,DE130)*DE148</f>
        <v>51768.64671889742</v>
      </c>
      <c r="DF153" s="169">
        <f ca="1">IF(Старт!$B$9+Старт!$B$10+Старт!$B$11=0,DF140,DF130)*DF148</f>
        <v>61577.94579715142</v>
      </c>
      <c r="DG153" s="169">
        <f ca="1">IF(Старт!$B$9+Старт!$B$10+Старт!$B$11=0,DG140,DG130)*DG148</f>
        <v>61926.11645534628</v>
      </c>
      <c r="DH153" s="169">
        <f ca="1">IF(Старт!$B$9+Старт!$B$10+Старт!$B$11=0,DH140,DH130)*DH148</f>
        <v>62276.255721062189</v>
      </c>
      <c r="DI153" s="169">
        <f ca="1">IF(Старт!$B$9+Старт!$B$10+Старт!$B$11=0,DI140,DI130)*DI148</f>
        <v>62628.374725092312</v>
      </c>
      <c r="DJ153" s="169">
        <f ca="1">IF(Старт!$B$9+Старт!$B$10+Старт!$B$11=0,DJ140,DJ130)*DJ148</f>
        <v>62982.484661164868</v>
      </c>
      <c r="DK153" s="169">
        <f ca="1">IF(Старт!$B$9+Старт!$B$10+Старт!$B$11=0,DK140,DK130)*DK148</f>
        <v>63338.596786299131</v>
      </c>
      <c r="DL153" s="169">
        <f ca="1">IF(Старт!$B$9+Старт!$B$10+Старт!$B$11=0,DL140,DL130)*DL148</f>
        <v>63696.722421163104</v>
      </c>
      <c r="DM153" s="169">
        <f ca="1">IF(Старт!$B$9+Старт!$B$10+Старт!$B$11=0,DM140,DM130)*DM148</f>
        <v>64056.87295043355</v>
      </c>
      <c r="DN153" s="169">
        <f ca="1">IF(Старт!$B$9+Старт!$B$10+Старт!$B$11=0,DN140,DN130)*DN148</f>
        <v>54463.386941397075</v>
      </c>
      <c r="DO153" s="169">
        <f ca="1">IF(Старт!$B$9+Старт!$B$10+Старт!$B$11=0,DO140,DO130)*DO148</f>
        <v>54771.330849454251</v>
      </c>
      <c r="DP153" s="169">
        <f ca="1">IF(Старт!$B$9+Старт!$B$10+Старт!$B$11=0,DP140,DP130)*DP148</f>
        <v>55081.01591713875</v>
      </c>
      <c r="DQ153" s="169">
        <f ca="1">IF(Старт!$B$9+Старт!$B$10+Старт!$B$11=0,DQ140,DQ130)*DQ148</f>
        <v>55392.451989220222</v>
      </c>
      <c r="DR153" s="169">
        <f ca="1">IF(Старт!$B$9+Старт!$B$10+Старт!$B$11=0,DR140,DR130)*DR148</f>
        <v>65888.402002951989</v>
      </c>
      <c r="DS153" s="169">
        <f ca="1">IF(Старт!$B$9+Старт!$B$10+Старт!$B$11=0,DS140,DS130)*DS148</f>
        <v>66260.944607220488</v>
      </c>
      <c r="DT153" s="169">
        <f ca="1">IF(Старт!$B$9+Старт!$B$10+Старт!$B$11=0,DT140,DT130)*DT148</f>
        <v>66635.593621536522</v>
      </c>
      <c r="DU153" s="169">
        <f ca="1">IF(Старт!$B$9+Старт!$B$10+Старт!$B$11=0,DU140,DU130)*DU148</f>
        <v>67012.360955848751</v>
      </c>
      <c r="DV153" s="169">
        <f ca="1">IF(Старт!$B$9+Старт!$B$10+Старт!$B$11=0,DV140,DV130)*DV148</f>
        <v>67391.258587446398</v>
      </c>
      <c r="DW153" s="169"/>
      <c r="DX153" s="177">
        <f ca="1">SUM(G153:DW153)</f>
        <v>5479139.5235920735</v>
      </c>
    </row>
    <row r="154" spans="1:128" x14ac:dyDescent="0.2">
      <c r="A154" s="298" t="s">
        <v>3369</v>
      </c>
      <c r="B154" s="183"/>
      <c r="C154" s="160"/>
      <c r="D154" s="158">
        <v>1</v>
      </c>
      <c r="F154" s="6" t="s">
        <v>3377</v>
      </c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  <c r="AK154" s="161"/>
      <c r="AL154" s="161"/>
      <c r="AM154" s="161"/>
      <c r="AN154" s="161"/>
      <c r="AO154" s="161"/>
      <c r="AP154" s="161"/>
      <c r="AQ154" s="161"/>
      <c r="AR154" s="161"/>
      <c r="AS154" s="161"/>
      <c r="AT154" s="161"/>
      <c r="AU154" s="161"/>
      <c r="AV154" s="161"/>
      <c r="AW154" s="161"/>
      <c r="AX154" s="161"/>
      <c r="AY154" s="161"/>
      <c r="AZ154" s="161"/>
      <c r="BA154" s="161"/>
      <c r="BB154" s="161"/>
      <c r="BC154" s="161"/>
      <c r="BD154" s="161"/>
      <c r="BE154" s="161"/>
      <c r="BF154" s="161"/>
      <c r="BG154" s="161"/>
      <c r="BH154" s="161"/>
      <c r="BI154" s="161"/>
      <c r="BJ154" s="161"/>
      <c r="BK154" s="161"/>
      <c r="BL154" s="161"/>
      <c r="BM154" s="161"/>
      <c r="BN154" s="161"/>
      <c r="BO154" s="161"/>
      <c r="BP154" s="161"/>
      <c r="BQ154" s="161"/>
      <c r="BR154" s="161"/>
      <c r="BS154" s="161"/>
      <c r="BT154" s="161"/>
      <c r="BU154" s="161"/>
      <c r="BV154" s="161"/>
      <c r="BW154" s="161"/>
      <c r="BX154" s="161"/>
      <c r="BY154" s="161"/>
      <c r="BZ154" s="161"/>
      <c r="CA154" s="161"/>
      <c r="CB154" s="161"/>
      <c r="CC154" s="161"/>
      <c r="CD154" s="161"/>
      <c r="CE154" s="161"/>
      <c r="CF154" s="161"/>
      <c r="CG154" s="161"/>
      <c r="CH154" s="161"/>
      <c r="CI154" s="161"/>
      <c r="CJ154" s="161"/>
      <c r="CK154" s="161"/>
      <c r="CL154" s="161"/>
      <c r="CM154" s="161"/>
      <c r="CN154" s="161"/>
      <c r="CO154" s="161"/>
      <c r="CP154" s="161"/>
      <c r="CQ154" s="161"/>
      <c r="CR154" s="161"/>
      <c r="CS154" s="161"/>
      <c r="CT154" s="161"/>
      <c r="CU154" s="161"/>
      <c r="CV154" s="161"/>
      <c r="CW154" s="161"/>
      <c r="CX154" s="161"/>
      <c r="CY154" s="161"/>
      <c r="CZ154" s="161"/>
      <c r="DA154" s="161"/>
      <c r="DB154" s="161"/>
      <c r="DC154" s="161"/>
      <c r="DD154" s="161"/>
      <c r="DE154" s="161"/>
      <c r="DF154" s="161"/>
      <c r="DG154" s="161"/>
      <c r="DH154" s="161"/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2"/>
    </row>
    <row r="155" spans="1:128" x14ac:dyDescent="0.2">
      <c r="A155" s="159" t="str">
        <f ca="1">Language!A$661</f>
        <v>физический расход на проданные товары за период</v>
      </c>
      <c r="B155" s="333"/>
      <c r="C155" s="346" t="s">
        <v>3447</v>
      </c>
      <c r="E155" s="154" t="s">
        <v>833</v>
      </c>
      <c r="F155" s="154" t="s">
        <v>3329</v>
      </c>
      <c r="G155" s="334">
        <f t="shared" ref="G155:AL155" si="256">SUM(G156:G158)</f>
        <v>540</v>
      </c>
      <c r="H155" s="334">
        <f t="shared" si="256"/>
        <v>1620</v>
      </c>
      <c r="I155" s="334">
        <f t="shared" si="256"/>
        <v>2430</v>
      </c>
      <c r="J155" s="334">
        <f t="shared" si="256"/>
        <v>2970.0000000000005</v>
      </c>
      <c r="K155" s="334">
        <f t="shared" si="256"/>
        <v>3510</v>
      </c>
      <c r="L155" s="334">
        <f t="shared" si="256"/>
        <v>4050</v>
      </c>
      <c r="M155" s="334">
        <f t="shared" si="256"/>
        <v>4590</v>
      </c>
      <c r="N155" s="334">
        <f t="shared" si="256"/>
        <v>5022</v>
      </c>
      <c r="O155" s="334">
        <f t="shared" si="256"/>
        <v>5940.0000000000009</v>
      </c>
      <c r="P155" s="334">
        <f t="shared" si="256"/>
        <v>5940.0000000000009</v>
      </c>
      <c r="Q155" s="334">
        <f t="shared" si="256"/>
        <v>5940.0000000000009</v>
      </c>
      <c r="R155" s="334">
        <f t="shared" si="256"/>
        <v>5940.0000000000009</v>
      </c>
      <c r="S155" s="334">
        <f t="shared" si="256"/>
        <v>5940.0000000000009</v>
      </c>
      <c r="T155" s="334">
        <f t="shared" si="256"/>
        <v>5940.0000000000009</v>
      </c>
      <c r="U155" s="334">
        <f t="shared" si="256"/>
        <v>5940.0000000000009</v>
      </c>
      <c r="V155" s="334">
        <f t="shared" si="256"/>
        <v>5022</v>
      </c>
      <c r="W155" s="334">
        <f t="shared" si="256"/>
        <v>5022</v>
      </c>
      <c r="X155" s="334">
        <f t="shared" si="256"/>
        <v>5022</v>
      </c>
      <c r="Y155" s="334">
        <f t="shared" si="256"/>
        <v>5022</v>
      </c>
      <c r="Z155" s="334">
        <f t="shared" si="256"/>
        <v>5940.0000000000009</v>
      </c>
      <c r="AA155" s="334">
        <f t="shared" si="256"/>
        <v>5940.0000000000009</v>
      </c>
      <c r="AB155" s="334">
        <f t="shared" si="256"/>
        <v>5940.0000000000009</v>
      </c>
      <c r="AC155" s="334">
        <f t="shared" si="256"/>
        <v>5940.0000000000009</v>
      </c>
      <c r="AD155" s="334">
        <f t="shared" si="256"/>
        <v>5940.0000000000009</v>
      </c>
      <c r="AE155" s="334">
        <f t="shared" si="256"/>
        <v>5940.0000000000009</v>
      </c>
      <c r="AF155" s="334">
        <f t="shared" si="256"/>
        <v>5940.0000000000009</v>
      </c>
      <c r="AG155" s="334">
        <f t="shared" si="256"/>
        <v>5940.0000000000009</v>
      </c>
      <c r="AH155" s="334">
        <f t="shared" si="256"/>
        <v>5022</v>
      </c>
      <c r="AI155" s="334">
        <f t="shared" si="256"/>
        <v>5022</v>
      </c>
      <c r="AJ155" s="334">
        <f t="shared" si="256"/>
        <v>5022</v>
      </c>
      <c r="AK155" s="334">
        <f t="shared" si="256"/>
        <v>5022</v>
      </c>
      <c r="AL155" s="334">
        <f t="shared" si="256"/>
        <v>5940.0000000000009</v>
      </c>
      <c r="AM155" s="334">
        <f t="shared" ref="AM155:BR155" si="257">SUM(AM156:AM158)</f>
        <v>5940.0000000000009</v>
      </c>
      <c r="AN155" s="334">
        <f t="shared" si="257"/>
        <v>5940.0000000000009</v>
      </c>
      <c r="AO155" s="334">
        <f t="shared" si="257"/>
        <v>5940.0000000000009</v>
      </c>
      <c r="AP155" s="334">
        <f t="shared" si="257"/>
        <v>5940.0000000000009</v>
      </c>
      <c r="AQ155" s="334">
        <f t="shared" si="257"/>
        <v>5940.0000000000009</v>
      </c>
      <c r="AR155" s="334">
        <f t="shared" si="257"/>
        <v>5940.0000000000009</v>
      </c>
      <c r="AS155" s="334">
        <f t="shared" si="257"/>
        <v>5940.0000000000009</v>
      </c>
      <c r="AT155" s="334">
        <f t="shared" si="257"/>
        <v>5022</v>
      </c>
      <c r="AU155" s="334">
        <f t="shared" si="257"/>
        <v>5022</v>
      </c>
      <c r="AV155" s="334">
        <f t="shared" si="257"/>
        <v>5022</v>
      </c>
      <c r="AW155" s="334">
        <f t="shared" si="257"/>
        <v>5022</v>
      </c>
      <c r="AX155" s="334">
        <f t="shared" si="257"/>
        <v>5940.0000000000009</v>
      </c>
      <c r="AY155" s="334">
        <f t="shared" si="257"/>
        <v>5940.0000000000009</v>
      </c>
      <c r="AZ155" s="334">
        <f t="shared" si="257"/>
        <v>5940.0000000000009</v>
      </c>
      <c r="BA155" s="334">
        <f t="shared" si="257"/>
        <v>5940.0000000000009</v>
      </c>
      <c r="BB155" s="334">
        <f t="shared" si="257"/>
        <v>5940.0000000000009</v>
      </c>
      <c r="BC155" s="334">
        <f t="shared" si="257"/>
        <v>5940.0000000000009</v>
      </c>
      <c r="BD155" s="334">
        <f t="shared" si="257"/>
        <v>5940.0000000000009</v>
      </c>
      <c r="BE155" s="334">
        <f t="shared" si="257"/>
        <v>5940.0000000000009</v>
      </c>
      <c r="BF155" s="334">
        <f t="shared" si="257"/>
        <v>5022</v>
      </c>
      <c r="BG155" s="334">
        <f t="shared" si="257"/>
        <v>5022</v>
      </c>
      <c r="BH155" s="334">
        <f t="shared" si="257"/>
        <v>5022</v>
      </c>
      <c r="BI155" s="334">
        <f t="shared" si="257"/>
        <v>5022</v>
      </c>
      <c r="BJ155" s="334">
        <f t="shared" si="257"/>
        <v>5940.0000000000009</v>
      </c>
      <c r="BK155" s="334">
        <f t="shared" si="257"/>
        <v>5940.0000000000009</v>
      </c>
      <c r="BL155" s="334">
        <f t="shared" si="257"/>
        <v>5940.0000000000009</v>
      </c>
      <c r="BM155" s="334">
        <f t="shared" si="257"/>
        <v>5940.0000000000009</v>
      </c>
      <c r="BN155" s="334">
        <f t="shared" si="257"/>
        <v>5940.0000000000009</v>
      </c>
      <c r="BO155" s="334">
        <f t="shared" si="257"/>
        <v>5940.0000000000009</v>
      </c>
      <c r="BP155" s="334">
        <f t="shared" si="257"/>
        <v>5940.0000000000009</v>
      </c>
      <c r="BQ155" s="334">
        <f t="shared" si="257"/>
        <v>5940.0000000000009</v>
      </c>
      <c r="BR155" s="334">
        <f t="shared" si="257"/>
        <v>5022</v>
      </c>
      <c r="BS155" s="334">
        <f t="shared" ref="BS155:CX155" si="258">SUM(BS156:BS158)</f>
        <v>5022</v>
      </c>
      <c r="BT155" s="334">
        <f t="shared" si="258"/>
        <v>5022</v>
      </c>
      <c r="BU155" s="334">
        <f t="shared" si="258"/>
        <v>5022</v>
      </c>
      <c r="BV155" s="334">
        <f t="shared" si="258"/>
        <v>5940.0000000000009</v>
      </c>
      <c r="BW155" s="334">
        <f t="shared" si="258"/>
        <v>5940.0000000000009</v>
      </c>
      <c r="BX155" s="334">
        <f t="shared" si="258"/>
        <v>5940.0000000000009</v>
      </c>
      <c r="BY155" s="334">
        <f t="shared" si="258"/>
        <v>5940.0000000000009</v>
      </c>
      <c r="BZ155" s="334">
        <f t="shared" si="258"/>
        <v>5940.0000000000009</v>
      </c>
      <c r="CA155" s="334">
        <f t="shared" si="258"/>
        <v>5940.0000000000009</v>
      </c>
      <c r="CB155" s="334">
        <f t="shared" si="258"/>
        <v>5940.0000000000009</v>
      </c>
      <c r="CC155" s="334">
        <f t="shared" si="258"/>
        <v>5940.0000000000009</v>
      </c>
      <c r="CD155" s="334">
        <f t="shared" si="258"/>
        <v>5022</v>
      </c>
      <c r="CE155" s="334">
        <f t="shared" si="258"/>
        <v>5022</v>
      </c>
      <c r="CF155" s="334">
        <f t="shared" si="258"/>
        <v>5022</v>
      </c>
      <c r="CG155" s="334">
        <f t="shared" si="258"/>
        <v>5022</v>
      </c>
      <c r="CH155" s="334">
        <f t="shared" si="258"/>
        <v>5940.0000000000009</v>
      </c>
      <c r="CI155" s="334">
        <f t="shared" si="258"/>
        <v>5940.0000000000009</v>
      </c>
      <c r="CJ155" s="334">
        <f t="shared" si="258"/>
        <v>5940.0000000000009</v>
      </c>
      <c r="CK155" s="334">
        <f t="shared" si="258"/>
        <v>5940.0000000000009</v>
      </c>
      <c r="CL155" s="334">
        <f t="shared" si="258"/>
        <v>5940.0000000000009</v>
      </c>
      <c r="CM155" s="334">
        <f t="shared" si="258"/>
        <v>5940.0000000000009</v>
      </c>
      <c r="CN155" s="334">
        <f t="shared" si="258"/>
        <v>5940.0000000000009</v>
      </c>
      <c r="CO155" s="334">
        <f t="shared" si="258"/>
        <v>5940.0000000000009</v>
      </c>
      <c r="CP155" s="334">
        <f t="shared" si="258"/>
        <v>5022</v>
      </c>
      <c r="CQ155" s="334">
        <f t="shared" si="258"/>
        <v>5022</v>
      </c>
      <c r="CR155" s="334">
        <f t="shared" si="258"/>
        <v>5022</v>
      </c>
      <c r="CS155" s="334">
        <f t="shared" si="258"/>
        <v>5022</v>
      </c>
      <c r="CT155" s="334">
        <f t="shared" si="258"/>
        <v>5940.0000000000009</v>
      </c>
      <c r="CU155" s="334">
        <f t="shared" si="258"/>
        <v>5940.0000000000009</v>
      </c>
      <c r="CV155" s="334">
        <f t="shared" si="258"/>
        <v>5940.0000000000009</v>
      </c>
      <c r="CW155" s="334">
        <f t="shared" si="258"/>
        <v>5940.0000000000009</v>
      </c>
      <c r="CX155" s="334">
        <f t="shared" si="258"/>
        <v>5940.0000000000009</v>
      </c>
      <c r="CY155" s="334">
        <f t="shared" ref="CY155:DV155" si="259">SUM(CY156:CY158)</f>
        <v>5940.0000000000009</v>
      </c>
      <c r="CZ155" s="334">
        <f t="shared" si="259"/>
        <v>5940.0000000000009</v>
      </c>
      <c r="DA155" s="334">
        <f t="shared" si="259"/>
        <v>5940.0000000000009</v>
      </c>
      <c r="DB155" s="334">
        <f t="shared" si="259"/>
        <v>5022</v>
      </c>
      <c r="DC155" s="334">
        <f t="shared" si="259"/>
        <v>5022</v>
      </c>
      <c r="DD155" s="334">
        <f t="shared" si="259"/>
        <v>5022</v>
      </c>
      <c r="DE155" s="334">
        <f t="shared" si="259"/>
        <v>5022</v>
      </c>
      <c r="DF155" s="334">
        <f t="shared" si="259"/>
        <v>5940.0000000000009</v>
      </c>
      <c r="DG155" s="334">
        <f t="shared" si="259"/>
        <v>5940.0000000000009</v>
      </c>
      <c r="DH155" s="334">
        <f t="shared" si="259"/>
        <v>5940.0000000000009</v>
      </c>
      <c r="DI155" s="334">
        <f t="shared" si="259"/>
        <v>5940.0000000000009</v>
      </c>
      <c r="DJ155" s="334">
        <f t="shared" si="259"/>
        <v>5940.0000000000009</v>
      </c>
      <c r="DK155" s="334">
        <f t="shared" si="259"/>
        <v>5940.0000000000009</v>
      </c>
      <c r="DL155" s="334">
        <f t="shared" si="259"/>
        <v>5940.0000000000009</v>
      </c>
      <c r="DM155" s="334">
        <f t="shared" si="259"/>
        <v>5940.0000000000009</v>
      </c>
      <c r="DN155" s="334">
        <f t="shared" si="259"/>
        <v>5022</v>
      </c>
      <c r="DO155" s="334">
        <f t="shared" si="259"/>
        <v>5022</v>
      </c>
      <c r="DP155" s="334">
        <f t="shared" si="259"/>
        <v>5022</v>
      </c>
      <c r="DQ155" s="334">
        <f t="shared" si="259"/>
        <v>5022</v>
      </c>
      <c r="DR155" s="334">
        <f t="shared" si="259"/>
        <v>5940.0000000000009</v>
      </c>
      <c r="DS155" s="334">
        <f t="shared" si="259"/>
        <v>5940.0000000000009</v>
      </c>
      <c r="DT155" s="334">
        <f t="shared" si="259"/>
        <v>5940.0000000000009</v>
      </c>
      <c r="DU155" s="334">
        <f t="shared" si="259"/>
        <v>5940.0000000000009</v>
      </c>
      <c r="DV155" s="334">
        <f t="shared" si="259"/>
        <v>5940.0000000000009</v>
      </c>
      <c r="DW155" s="161"/>
      <c r="DX155" s="162">
        <f>SUM(G155:DW155)</f>
        <v>656964</v>
      </c>
    </row>
    <row r="156" spans="1:128" outlineLevel="1" x14ac:dyDescent="0.2">
      <c r="A156" s="335" t="str">
        <f>A$7</f>
        <v>Дизель</v>
      </c>
      <c r="B156" s="347">
        <f>B126</f>
        <v>1</v>
      </c>
      <c r="C156" s="336" t="str">
        <f>C$155</f>
        <v xml:space="preserve">т </v>
      </c>
      <c r="F156" s="154" t="s">
        <v>3372</v>
      </c>
      <c r="G156" s="334">
        <f t="shared" ref="G156:AL156" si="260">G$8*$B156</f>
        <v>324</v>
      </c>
      <c r="H156" s="334">
        <f t="shared" si="260"/>
        <v>972</v>
      </c>
      <c r="I156" s="334">
        <f t="shared" si="260"/>
        <v>1458</v>
      </c>
      <c r="J156" s="334">
        <f t="shared" si="260"/>
        <v>1782.0000000000002</v>
      </c>
      <c r="K156" s="334">
        <f t="shared" si="260"/>
        <v>2106</v>
      </c>
      <c r="L156" s="334">
        <f t="shared" si="260"/>
        <v>2430</v>
      </c>
      <c r="M156" s="334">
        <f t="shared" si="260"/>
        <v>2754</v>
      </c>
      <c r="N156" s="334">
        <f t="shared" si="260"/>
        <v>3013.2000000000003</v>
      </c>
      <c r="O156" s="334">
        <f t="shared" si="260"/>
        <v>3564.0000000000005</v>
      </c>
      <c r="P156" s="334">
        <f t="shared" si="260"/>
        <v>3564.0000000000005</v>
      </c>
      <c r="Q156" s="334">
        <f t="shared" si="260"/>
        <v>3564.0000000000005</v>
      </c>
      <c r="R156" s="334">
        <f t="shared" si="260"/>
        <v>3564.0000000000005</v>
      </c>
      <c r="S156" s="334">
        <f t="shared" si="260"/>
        <v>3564.0000000000005</v>
      </c>
      <c r="T156" s="334">
        <f t="shared" si="260"/>
        <v>3564.0000000000005</v>
      </c>
      <c r="U156" s="334">
        <f t="shared" si="260"/>
        <v>3564.0000000000005</v>
      </c>
      <c r="V156" s="334">
        <f t="shared" si="260"/>
        <v>3013.2000000000003</v>
      </c>
      <c r="W156" s="334">
        <f t="shared" si="260"/>
        <v>3013.2000000000003</v>
      </c>
      <c r="X156" s="334">
        <f t="shared" si="260"/>
        <v>3013.2000000000003</v>
      </c>
      <c r="Y156" s="334">
        <f t="shared" si="260"/>
        <v>3013.2000000000003</v>
      </c>
      <c r="Z156" s="334">
        <f t="shared" si="260"/>
        <v>3564.0000000000005</v>
      </c>
      <c r="AA156" s="334">
        <f t="shared" si="260"/>
        <v>3564.0000000000005</v>
      </c>
      <c r="AB156" s="334">
        <f t="shared" si="260"/>
        <v>3564.0000000000005</v>
      </c>
      <c r="AC156" s="334">
        <f t="shared" si="260"/>
        <v>3564.0000000000005</v>
      </c>
      <c r="AD156" s="334">
        <f t="shared" si="260"/>
        <v>3564.0000000000005</v>
      </c>
      <c r="AE156" s="334">
        <f t="shared" si="260"/>
        <v>3564.0000000000005</v>
      </c>
      <c r="AF156" s="334">
        <f t="shared" si="260"/>
        <v>3564.0000000000005</v>
      </c>
      <c r="AG156" s="334">
        <f t="shared" si="260"/>
        <v>3564.0000000000005</v>
      </c>
      <c r="AH156" s="334">
        <f t="shared" si="260"/>
        <v>3013.2000000000003</v>
      </c>
      <c r="AI156" s="334">
        <f t="shared" si="260"/>
        <v>3013.2000000000003</v>
      </c>
      <c r="AJ156" s="334">
        <f t="shared" si="260"/>
        <v>3013.2000000000003</v>
      </c>
      <c r="AK156" s="334">
        <f t="shared" si="260"/>
        <v>3013.2000000000003</v>
      </c>
      <c r="AL156" s="334">
        <f t="shared" si="260"/>
        <v>3564.0000000000005</v>
      </c>
      <c r="AM156" s="334">
        <f t="shared" ref="AM156:BR156" si="261">AM$8*$B156</f>
        <v>3564.0000000000005</v>
      </c>
      <c r="AN156" s="334">
        <f t="shared" si="261"/>
        <v>3564.0000000000005</v>
      </c>
      <c r="AO156" s="334">
        <f t="shared" si="261"/>
        <v>3564.0000000000005</v>
      </c>
      <c r="AP156" s="334">
        <f t="shared" si="261"/>
        <v>3564.0000000000005</v>
      </c>
      <c r="AQ156" s="334">
        <f t="shared" si="261"/>
        <v>3564.0000000000005</v>
      </c>
      <c r="AR156" s="334">
        <f t="shared" si="261"/>
        <v>3564.0000000000005</v>
      </c>
      <c r="AS156" s="334">
        <f t="shared" si="261"/>
        <v>3564.0000000000005</v>
      </c>
      <c r="AT156" s="334">
        <f t="shared" si="261"/>
        <v>3013.2000000000003</v>
      </c>
      <c r="AU156" s="334">
        <f t="shared" si="261"/>
        <v>3013.2000000000003</v>
      </c>
      <c r="AV156" s="334">
        <f t="shared" si="261"/>
        <v>3013.2000000000003</v>
      </c>
      <c r="AW156" s="334">
        <f t="shared" si="261"/>
        <v>3013.2000000000003</v>
      </c>
      <c r="AX156" s="334">
        <f t="shared" si="261"/>
        <v>3564.0000000000005</v>
      </c>
      <c r="AY156" s="334">
        <f t="shared" si="261"/>
        <v>3564.0000000000005</v>
      </c>
      <c r="AZ156" s="334">
        <f t="shared" si="261"/>
        <v>3564.0000000000005</v>
      </c>
      <c r="BA156" s="334">
        <f t="shared" si="261"/>
        <v>3564.0000000000005</v>
      </c>
      <c r="BB156" s="334">
        <f t="shared" si="261"/>
        <v>3564.0000000000005</v>
      </c>
      <c r="BC156" s="334">
        <f t="shared" si="261"/>
        <v>3564.0000000000005</v>
      </c>
      <c r="BD156" s="334">
        <f t="shared" si="261"/>
        <v>3564.0000000000005</v>
      </c>
      <c r="BE156" s="334">
        <f t="shared" si="261"/>
        <v>3564.0000000000005</v>
      </c>
      <c r="BF156" s="334">
        <f t="shared" si="261"/>
        <v>3013.2000000000003</v>
      </c>
      <c r="BG156" s="334">
        <f t="shared" si="261"/>
        <v>3013.2000000000003</v>
      </c>
      <c r="BH156" s="334">
        <f t="shared" si="261"/>
        <v>3013.2000000000003</v>
      </c>
      <c r="BI156" s="334">
        <f t="shared" si="261"/>
        <v>3013.2000000000003</v>
      </c>
      <c r="BJ156" s="334">
        <f t="shared" si="261"/>
        <v>3564.0000000000005</v>
      </c>
      <c r="BK156" s="334">
        <f t="shared" si="261"/>
        <v>3564.0000000000005</v>
      </c>
      <c r="BL156" s="334">
        <f t="shared" si="261"/>
        <v>3564.0000000000005</v>
      </c>
      <c r="BM156" s="334">
        <f t="shared" si="261"/>
        <v>3564.0000000000005</v>
      </c>
      <c r="BN156" s="334">
        <f t="shared" si="261"/>
        <v>3564.0000000000005</v>
      </c>
      <c r="BO156" s="334">
        <f t="shared" si="261"/>
        <v>3564.0000000000005</v>
      </c>
      <c r="BP156" s="334">
        <f t="shared" si="261"/>
        <v>3564.0000000000005</v>
      </c>
      <c r="BQ156" s="334">
        <f t="shared" si="261"/>
        <v>3564.0000000000005</v>
      </c>
      <c r="BR156" s="334">
        <f t="shared" si="261"/>
        <v>3013.2000000000003</v>
      </c>
      <c r="BS156" s="334">
        <f t="shared" ref="BS156:CX156" si="262">BS$8*$B156</f>
        <v>3013.2000000000003</v>
      </c>
      <c r="BT156" s="334">
        <f t="shared" si="262"/>
        <v>3013.2000000000003</v>
      </c>
      <c r="BU156" s="334">
        <f t="shared" si="262"/>
        <v>3013.2000000000003</v>
      </c>
      <c r="BV156" s="334">
        <f t="shared" si="262"/>
        <v>3564.0000000000005</v>
      </c>
      <c r="BW156" s="334">
        <f t="shared" si="262"/>
        <v>3564.0000000000005</v>
      </c>
      <c r="BX156" s="334">
        <f t="shared" si="262"/>
        <v>3564.0000000000005</v>
      </c>
      <c r="BY156" s="334">
        <f t="shared" si="262"/>
        <v>3564.0000000000005</v>
      </c>
      <c r="BZ156" s="334">
        <f t="shared" si="262"/>
        <v>3564.0000000000005</v>
      </c>
      <c r="CA156" s="334">
        <f t="shared" si="262"/>
        <v>3564.0000000000005</v>
      </c>
      <c r="CB156" s="334">
        <f t="shared" si="262"/>
        <v>3564.0000000000005</v>
      </c>
      <c r="CC156" s="334">
        <f t="shared" si="262"/>
        <v>3564.0000000000005</v>
      </c>
      <c r="CD156" s="334">
        <f t="shared" si="262"/>
        <v>3013.2000000000003</v>
      </c>
      <c r="CE156" s="334">
        <f t="shared" si="262"/>
        <v>3013.2000000000003</v>
      </c>
      <c r="CF156" s="334">
        <f t="shared" si="262"/>
        <v>3013.2000000000003</v>
      </c>
      <c r="CG156" s="334">
        <f t="shared" si="262"/>
        <v>3013.2000000000003</v>
      </c>
      <c r="CH156" s="334">
        <f t="shared" si="262"/>
        <v>3564.0000000000005</v>
      </c>
      <c r="CI156" s="334">
        <f t="shared" si="262"/>
        <v>3564.0000000000005</v>
      </c>
      <c r="CJ156" s="334">
        <f t="shared" si="262"/>
        <v>3564.0000000000005</v>
      </c>
      <c r="CK156" s="334">
        <f t="shared" si="262"/>
        <v>3564.0000000000005</v>
      </c>
      <c r="CL156" s="334">
        <f t="shared" si="262"/>
        <v>3564.0000000000005</v>
      </c>
      <c r="CM156" s="334">
        <f t="shared" si="262"/>
        <v>3564.0000000000005</v>
      </c>
      <c r="CN156" s="334">
        <f t="shared" si="262"/>
        <v>3564.0000000000005</v>
      </c>
      <c r="CO156" s="334">
        <f t="shared" si="262"/>
        <v>3564.0000000000005</v>
      </c>
      <c r="CP156" s="334">
        <f t="shared" si="262"/>
        <v>3013.2000000000003</v>
      </c>
      <c r="CQ156" s="334">
        <f t="shared" si="262"/>
        <v>3013.2000000000003</v>
      </c>
      <c r="CR156" s="334">
        <f t="shared" si="262"/>
        <v>3013.2000000000003</v>
      </c>
      <c r="CS156" s="334">
        <f t="shared" si="262"/>
        <v>3013.2000000000003</v>
      </c>
      <c r="CT156" s="334">
        <f t="shared" si="262"/>
        <v>3564.0000000000005</v>
      </c>
      <c r="CU156" s="334">
        <f t="shared" si="262"/>
        <v>3564.0000000000005</v>
      </c>
      <c r="CV156" s="334">
        <f t="shared" si="262"/>
        <v>3564.0000000000005</v>
      </c>
      <c r="CW156" s="334">
        <f t="shared" si="262"/>
        <v>3564.0000000000005</v>
      </c>
      <c r="CX156" s="334">
        <f t="shared" si="262"/>
        <v>3564.0000000000005</v>
      </c>
      <c r="CY156" s="334">
        <f t="shared" ref="CY156:DV156" si="263">CY$8*$B156</f>
        <v>3564.0000000000005</v>
      </c>
      <c r="CZ156" s="334">
        <f t="shared" si="263"/>
        <v>3564.0000000000005</v>
      </c>
      <c r="DA156" s="334">
        <f t="shared" si="263"/>
        <v>3564.0000000000005</v>
      </c>
      <c r="DB156" s="334">
        <f t="shared" si="263"/>
        <v>3013.2000000000003</v>
      </c>
      <c r="DC156" s="334">
        <f t="shared" si="263"/>
        <v>3013.2000000000003</v>
      </c>
      <c r="DD156" s="334">
        <f t="shared" si="263"/>
        <v>3013.2000000000003</v>
      </c>
      <c r="DE156" s="334">
        <f t="shared" si="263"/>
        <v>3013.2000000000003</v>
      </c>
      <c r="DF156" s="334">
        <f t="shared" si="263"/>
        <v>3564.0000000000005</v>
      </c>
      <c r="DG156" s="334">
        <f t="shared" si="263"/>
        <v>3564.0000000000005</v>
      </c>
      <c r="DH156" s="334">
        <f t="shared" si="263"/>
        <v>3564.0000000000005</v>
      </c>
      <c r="DI156" s="334">
        <f t="shared" si="263"/>
        <v>3564.0000000000005</v>
      </c>
      <c r="DJ156" s="334">
        <f t="shared" si="263"/>
        <v>3564.0000000000005</v>
      </c>
      <c r="DK156" s="334">
        <f t="shared" si="263"/>
        <v>3564.0000000000005</v>
      </c>
      <c r="DL156" s="334">
        <f t="shared" si="263"/>
        <v>3564.0000000000005</v>
      </c>
      <c r="DM156" s="334">
        <f t="shared" si="263"/>
        <v>3564.0000000000005</v>
      </c>
      <c r="DN156" s="334">
        <f t="shared" si="263"/>
        <v>3013.2000000000003</v>
      </c>
      <c r="DO156" s="334">
        <f t="shared" si="263"/>
        <v>3013.2000000000003</v>
      </c>
      <c r="DP156" s="334">
        <f t="shared" si="263"/>
        <v>3013.2000000000003</v>
      </c>
      <c r="DQ156" s="334">
        <f t="shared" si="263"/>
        <v>3013.2000000000003</v>
      </c>
      <c r="DR156" s="334">
        <f t="shared" si="263"/>
        <v>3564.0000000000005</v>
      </c>
      <c r="DS156" s="334">
        <f t="shared" si="263"/>
        <v>3564.0000000000005</v>
      </c>
      <c r="DT156" s="334">
        <f t="shared" si="263"/>
        <v>3564.0000000000005</v>
      </c>
      <c r="DU156" s="334">
        <f t="shared" si="263"/>
        <v>3564.0000000000005</v>
      </c>
      <c r="DV156" s="334">
        <f t="shared" si="263"/>
        <v>3564.0000000000005</v>
      </c>
      <c r="DW156" s="161"/>
      <c r="DX156" s="162">
        <f>SUM(G156:DW156)</f>
        <v>394178.40000000026</v>
      </c>
    </row>
    <row r="157" spans="1:128" outlineLevel="1" x14ac:dyDescent="0.2">
      <c r="A157" s="335" t="str">
        <f>A$27</f>
        <v>Мазут</v>
      </c>
      <c r="B157" s="347">
        <f>B127</f>
        <v>1</v>
      </c>
      <c r="C157" s="336" t="str">
        <f>C$155</f>
        <v xml:space="preserve">т </v>
      </c>
      <c r="F157" s="154" t="s">
        <v>3373</v>
      </c>
      <c r="G157" s="334">
        <f t="shared" ref="G157:AL157" si="264">G$28*$B157</f>
        <v>162</v>
      </c>
      <c r="H157" s="334">
        <f t="shared" si="264"/>
        <v>486</v>
      </c>
      <c r="I157" s="334">
        <f t="shared" si="264"/>
        <v>729</v>
      </c>
      <c r="J157" s="334">
        <f t="shared" si="264"/>
        <v>891.00000000000011</v>
      </c>
      <c r="K157" s="334">
        <f t="shared" si="264"/>
        <v>1053</v>
      </c>
      <c r="L157" s="334">
        <f t="shared" si="264"/>
        <v>1215</v>
      </c>
      <c r="M157" s="334">
        <f t="shared" si="264"/>
        <v>1377</v>
      </c>
      <c r="N157" s="334">
        <f t="shared" si="264"/>
        <v>1506.6000000000001</v>
      </c>
      <c r="O157" s="334">
        <f t="shared" si="264"/>
        <v>1782.0000000000002</v>
      </c>
      <c r="P157" s="334">
        <f t="shared" si="264"/>
        <v>1782.0000000000002</v>
      </c>
      <c r="Q157" s="334">
        <f t="shared" si="264"/>
        <v>1782.0000000000002</v>
      </c>
      <c r="R157" s="334">
        <f t="shared" si="264"/>
        <v>1782.0000000000002</v>
      </c>
      <c r="S157" s="334">
        <f t="shared" si="264"/>
        <v>1782.0000000000002</v>
      </c>
      <c r="T157" s="334">
        <f t="shared" si="264"/>
        <v>1782.0000000000002</v>
      </c>
      <c r="U157" s="334">
        <f t="shared" si="264"/>
        <v>1782.0000000000002</v>
      </c>
      <c r="V157" s="334">
        <f t="shared" si="264"/>
        <v>1506.6000000000001</v>
      </c>
      <c r="W157" s="334">
        <f t="shared" si="264"/>
        <v>1506.6000000000001</v>
      </c>
      <c r="X157" s="334">
        <f t="shared" si="264"/>
        <v>1506.6000000000001</v>
      </c>
      <c r="Y157" s="334">
        <f t="shared" si="264"/>
        <v>1506.6000000000001</v>
      </c>
      <c r="Z157" s="334">
        <f t="shared" si="264"/>
        <v>1782.0000000000002</v>
      </c>
      <c r="AA157" s="334">
        <f t="shared" si="264"/>
        <v>1782.0000000000002</v>
      </c>
      <c r="AB157" s="334">
        <f t="shared" si="264"/>
        <v>1782.0000000000002</v>
      </c>
      <c r="AC157" s="334">
        <f t="shared" si="264"/>
        <v>1782.0000000000002</v>
      </c>
      <c r="AD157" s="334">
        <f t="shared" si="264"/>
        <v>1782.0000000000002</v>
      </c>
      <c r="AE157" s="334">
        <f t="shared" si="264"/>
        <v>1782.0000000000002</v>
      </c>
      <c r="AF157" s="334">
        <f t="shared" si="264"/>
        <v>1782.0000000000002</v>
      </c>
      <c r="AG157" s="334">
        <f t="shared" si="264"/>
        <v>1782.0000000000002</v>
      </c>
      <c r="AH157" s="334">
        <f t="shared" si="264"/>
        <v>1506.6000000000001</v>
      </c>
      <c r="AI157" s="334">
        <f t="shared" si="264"/>
        <v>1506.6000000000001</v>
      </c>
      <c r="AJ157" s="334">
        <f t="shared" si="264"/>
        <v>1506.6000000000001</v>
      </c>
      <c r="AK157" s="334">
        <f t="shared" si="264"/>
        <v>1506.6000000000001</v>
      </c>
      <c r="AL157" s="334">
        <f t="shared" si="264"/>
        <v>1782.0000000000002</v>
      </c>
      <c r="AM157" s="334">
        <f t="shared" ref="AM157:BR157" si="265">AM$28*$B157</f>
        <v>1782.0000000000002</v>
      </c>
      <c r="AN157" s="334">
        <f t="shared" si="265"/>
        <v>1782.0000000000002</v>
      </c>
      <c r="AO157" s="334">
        <f t="shared" si="265"/>
        <v>1782.0000000000002</v>
      </c>
      <c r="AP157" s="334">
        <f t="shared" si="265"/>
        <v>1782.0000000000002</v>
      </c>
      <c r="AQ157" s="334">
        <f t="shared" si="265"/>
        <v>1782.0000000000002</v>
      </c>
      <c r="AR157" s="334">
        <f t="shared" si="265"/>
        <v>1782.0000000000002</v>
      </c>
      <c r="AS157" s="334">
        <f t="shared" si="265"/>
        <v>1782.0000000000002</v>
      </c>
      <c r="AT157" s="334">
        <f t="shared" si="265"/>
        <v>1506.6000000000001</v>
      </c>
      <c r="AU157" s="334">
        <f t="shared" si="265"/>
        <v>1506.6000000000001</v>
      </c>
      <c r="AV157" s="334">
        <f t="shared" si="265"/>
        <v>1506.6000000000001</v>
      </c>
      <c r="AW157" s="334">
        <f t="shared" si="265"/>
        <v>1506.6000000000001</v>
      </c>
      <c r="AX157" s="334">
        <f t="shared" si="265"/>
        <v>1782.0000000000002</v>
      </c>
      <c r="AY157" s="334">
        <f t="shared" si="265"/>
        <v>1782.0000000000002</v>
      </c>
      <c r="AZ157" s="334">
        <f t="shared" si="265"/>
        <v>1782.0000000000002</v>
      </c>
      <c r="BA157" s="334">
        <f t="shared" si="265"/>
        <v>1782.0000000000002</v>
      </c>
      <c r="BB157" s="334">
        <f t="shared" si="265"/>
        <v>1782.0000000000002</v>
      </c>
      <c r="BC157" s="334">
        <f t="shared" si="265"/>
        <v>1782.0000000000002</v>
      </c>
      <c r="BD157" s="334">
        <f t="shared" si="265"/>
        <v>1782.0000000000002</v>
      </c>
      <c r="BE157" s="334">
        <f t="shared" si="265"/>
        <v>1782.0000000000002</v>
      </c>
      <c r="BF157" s="334">
        <f t="shared" si="265"/>
        <v>1506.6000000000001</v>
      </c>
      <c r="BG157" s="334">
        <f t="shared" si="265"/>
        <v>1506.6000000000001</v>
      </c>
      <c r="BH157" s="334">
        <f t="shared" si="265"/>
        <v>1506.6000000000001</v>
      </c>
      <c r="BI157" s="334">
        <f t="shared" si="265"/>
        <v>1506.6000000000001</v>
      </c>
      <c r="BJ157" s="334">
        <f t="shared" si="265"/>
        <v>1782.0000000000002</v>
      </c>
      <c r="BK157" s="334">
        <f t="shared" si="265"/>
        <v>1782.0000000000002</v>
      </c>
      <c r="BL157" s="334">
        <f t="shared" si="265"/>
        <v>1782.0000000000002</v>
      </c>
      <c r="BM157" s="334">
        <f t="shared" si="265"/>
        <v>1782.0000000000002</v>
      </c>
      <c r="BN157" s="334">
        <f t="shared" si="265"/>
        <v>1782.0000000000002</v>
      </c>
      <c r="BO157" s="334">
        <f t="shared" si="265"/>
        <v>1782.0000000000002</v>
      </c>
      <c r="BP157" s="334">
        <f t="shared" si="265"/>
        <v>1782.0000000000002</v>
      </c>
      <c r="BQ157" s="334">
        <f t="shared" si="265"/>
        <v>1782.0000000000002</v>
      </c>
      <c r="BR157" s="334">
        <f t="shared" si="265"/>
        <v>1506.6000000000001</v>
      </c>
      <c r="BS157" s="334">
        <f t="shared" ref="BS157:CX157" si="266">BS$28*$B157</f>
        <v>1506.6000000000001</v>
      </c>
      <c r="BT157" s="334">
        <f t="shared" si="266"/>
        <v>1506.6000000000001</v>
      </c>
      <c r="BU157" s="334">
        <f t="shared" si="266"/>
        <v>1506.6000000000001</v>
      </c>
      <c r="BV157" s="334">
        <f t="shared" si="266"/>
        <v>1782.0000000000002</v>
      </c>
      <c r="BW157" s="334">
        <f t="shared" si="266"/>
        <v>1782.0000000000002</v>
      </c>
      <c r="BX157" s="334">
        <f t="shared" si="266"/>
        <v>1782.0000000000002</v>
      </c>
      <c r="BY157" s="334">
        <f t="shared" si="266"/>
        <v>1782.0000000000002</v>
      </c>
      <c r="BZ157" s="334">
        <f t="shared" si="266"/>
        <v>1782.0000000000002</v>
      </c>
      <c r="CA157" s="334">
        <f t="shared" si="266"/>
        <v>1782.0000000000002</v>
      </c>
      <c r="CB157" s="334">
        <f t="shared" si="266"/>
        <v>1782.0000000000002</v>
      </c>
      <c r="CC157" s="334">
        <f t="shared" si="266"/>
        <v>1782.0000000000002</v>
      </c>
      <c r="CD157" s="334">
        <f t="shared" si="266"/>
        <v>1506.6000000000001</v>
      </c>
      <c r="CE157" s="334">
        <f t="shared" si="266"/>
        <v>1506.6000000000001</v>
      </c>
      <c r="CF157" s="334">
        <f t="shared" si="266"/>
        <v>1506.6000000000001</v>
      </c>
      <c r="CG157" s="334">
        <f t="shared" si="266"/>
        <v>1506.6000000000001</v>
      </c>
      <c r="CH157" s="334">
        <f t="shared" si="266"/>
        <v>1782.0000000000002</v>
      </c>
      <c r="CI157" s="334">
        <f t="shared" si="266"/>
        <v>1782.0000000000002</v>
      </c>
      <c r="CJ157" s="334">
        <f t="shared" si="266"/>
        <v>1782.0000000000002</v>
      </c>
      <c r="CK157" s="334">
        <f t="shared" si="266"/>
        <v>1782.0000000000002</v>
      </c>
      <c r="CL157" s="334">
        <f t="shared" si="266"/>
        <v>1782.0000000000002</v>
      </c>
      <c r="CM157" s="334">
        <f t="shared" si="266"/>
        <v>1782.0000000000002</v>
      </c>
      <c r="CN157" s="334">
        <f t="shared" si="266"/>
        <v>1782.0000000000002</v>
      </c>
      <c r="CO157" s="334">
        <f t="shared" si="266"/>
        <v>1782.0000000000002</v>
      </c>
      <c r="CP157" s="334">
        <f t="shared" si="266"/>
        <v>1506.6000000000001</v>
      </c>
      <c r="CQ157" s="334">
        <f t="shared" si="266"/>
        <v>1506.6000000000001</v>
      </c>
      <c r="CR157" s="334">
        <f t="shared" si="266"/>
        <v>1506.6000000000001</v>
      </c>
      <c r="CS157" s="334">
        <f t="shared" si="266"/>
        <v>1506.6000000000001</v>
      </c>
      <c r="CT157" s="334">
        <f t="shared" si="266"/>
        <v>1782.0000000000002</v>
      </c>
      <c r="CU157" s="334">
        <f t="shared" si="266"/>
        <v>1782.0000000000002</v>
      </c>
      <c r="CV157" s="334">
        <f t="shared" si="266"/>
        <v>1782.0000000000002</v>
      </c>
      <c r="CW157" s="334">
        <f t="shared" si="266"/>
        <v>1782.0000000000002</v>
      </c>
      <c r="CX157" s="334">
        <f t="shared" si="266"/>
        <v>1782.0000000000002</v>
      </c>
      <c r="CY157" s="334">
        <f t="shared" ref="CY157:DV157" si="267">CY$28*$B157</f>
        <v>1782.0000000000002</v>
      </c>
      <c r="CZ157" s="334">
        <f t="shared" si="267"/>
        <v>1782.0000000000002</v>
      </c>
      <c r="DA157" s="334">
        <f t="shared" si="267"/>
        <v>1782.0000000000002</v>
      </c>
      <c r="DB157" s="334">
        <f t="shared" si="267"/>
        <v>1506.6000000000001</v>
      </c>
      <c r="DC157" s="334">
        <f t="shared" si="267"/>
        <v>1506.6000000000001</v>
      </c>
      <c r="DD157" s="334">
        <f t="shared" si="267"/>
        <v>1506.6000000000001</v>
      </c>
      <c r="DE157" s="334">
        <f t="shared" si="267"/>
        <v>1506.6000000000001</v>
      </c>
      <c r="DF157" s="334">
        <f t="shared" si="267"/>
        <v>1782.0000000000002</v>
      </c>
      <c r="DG157" s="334">
        <f t="shared" si="267"/>
        <v>1782.0000000000002</v>
      </c>
      <c r="DH157" s="334">
        <f t="shared" si="267"/>
        <v>1782.0000000000002</v>
      </c>
      <c r="DI157" s="334">
        <f t="shared" si="267"/>
        <v>1782.0000000000002</v>
      </c>
      <c r="DJ157" s="334">
        <f t="shared" si="267"/>
        <v>1782.0000000000002</v>
      </c>
      <c r="DK157" s="334">
        <f t="shared" si="267"/>
        <v>1782.0000000000002</v>
      </c>
      <c r="DL157" s="334">
        <f t="shared" si="267"/>
        <v>1782.0000000000002</v>
      </c>
      <c r="DM157" s="334">
        <f t="shared" si="267"/>
        <v>1782.0000000000002</v>
      </c>
      <c r="DN157" s="334">
        <f t="shared" si="267"/>
        <v>1506.6000000000001</v>
      </c>
      <c r="DO157" s="334">
        <f t="shared" si="267"/>
        <v>1506.6000000000001</v>
      </c>
      <c r="DP157" s="334">
        <f t="shared" si="267"/>
        <v>1506.6000000000001</v>
      </c>
      <c r="DQ157" s="334">
        <f t="shared" si="267"/>
        <v>1506.6000000000001</v>
      </c>
      <c r="DR157" s="334">
        <f t="shared" si="267"/>
        <v>1782.0000000000002</v>
      </c>
      <c r="DS157" s="334">
        <f t="shared" si="267"/>
        <v>1782.0000000000002</v>
      </c>
      <c r="DT157" s="334">
        <f t="shared" si="267"/>
        <v>1782.0000000000002</v>
      </c>
      <c r="DU157" s="334">
        <f t="shared" si="267"/>
        <v>1782.0000000000002</v>
      </c>
      <c r="DV157" s="334">
        <f t="shared" si="267"/>
        <v>1782.0000000000002</v>
      </c>
      <c r="DW157" s="161"/>
      <c r="DX157" s="162">
        <f>SUM(G157:DW157)</f>
        <v>197089.20000000013</v>
      </c>
    </row>
    <row r="158" spans="1:128" outlineLevel="1" x14ac:dyDescent="0.2">
      <c r="A158" s="335" t="str">
        <f>A$47</f>
        <v>Бензин</v>
      </c>
      <c r="B158" s="347">
        <f>B128</f>
        <v>1</v>
      </c>
      <c r="C158" s="336" t="str">
        <f>C$155</f>
        <v xml:space="preserve">т </v>
      </c>
      <c r="F158" s="154" t="s">
        <v>3374</v>
      </c>
      <c r="G158" s="334">
        <f t="shared" ref="G158:AL158" si="268">G$48*$B158</f>
        <v>54</v>
      </c>
      <c r="H158" s="334">
        <f t="shared" si="268"/>
        <v>162</v>
      </c>
      <c r="I158" s="334">
        <f t="shared" si="268"/>
        <v>243</v>
      </c>
      <c r="J158" s="334">
        <f t="shared" si="268"/>
        <v>297</v>
      </c>
      <c r="K158" s="334">
        <f t="shared" si="268"/>
        <v>351</v>
      </c>
      <c r="L158" s="334">
        <f t="shared" si="268"/>
        <v>405</v>
      </c>
      <c r="M158" s="334">
        <f t="shared" si="268"/>
        <v>459</v>
      </c>
      <c r="N158" s="334">
        <f t="shared" si="268"/>
        <v>502.20000000000005</v>
      </c>
      <c r="O158" s="334">
        <f t="shared" si="268"/>
        <v>594</v>
      </c>
      <c r="P158" s="334">
        <f t="shared" si="268"/>
        <v>594</v>
      </c>
      <c r="Q158" s="334">
        <f t="shared" si="268"/>
        <v>594</v>
      </c>
      <c r="R158" s="334">
        <f t="shared" si="268"/>
        <v>594</v>
      </c>
      <c r="S158" s="334">
        <f t="shared" si="268"/>
        <v>594</v>
      </c>
      <c r="T158" s="334">
        <f t="shared" si="268"/>
        <v>594</v>
      </c>
      <c r="U158" s="334">
        <f t="shared" si="268"/>
        <v>594</v>
      </c>
      <c r="V158" s="334">
        <f t="shared" si="268"/>
        <v>502.20000000000005</v>
      </c>
      <c r="W158" s="334">
        <f t="shared" si="268"/>
        <v>502.20000000000005</v>
      </c>
      <c r="X158" s="334">
        <f t="shared" si="268"/>
        <v>502.20000000000005</v>
      </c>
      <c r="Y158" s="334">
        <f t="shared" si="268"/>
        <v>502.20000000000005</v>
      </c>
      <c r="Z158" s="334">
        <f t="shared" si="268"/>
        <v>594</v>
      </c>
      <c r="AA158" s="334">
        <f t="shared" si="268"/>
        <v>594</v>
      </c>
      <c r="AB158" s="334">
        <f t="shared" si="268"/>
        <v>594</v>
      </c>
      <c r="AC158" s="334">
        <f t="shared" si="268"/>
        <v>594</v>
      </c>
      <c r="AD158" s="334">
        <f t="shared" si="268"/>
        <v>594</v>
      </c>
      <c r="AE158" s="334">
        <f t="shared" si="268"/>
        <v>594</v>
      </c>
      <c r="AF158" s="334">
        <f t="shared" si="268"/>
        <v>594</v>
      </c>
      <c r="AG158" s="334">
        <f t="shared" si="268"/>
        <v>594</v>
      </c>
      <c r="AH158" s="334">
        <f t="shared" si="268"/>
        <v>502.20000000000005</v>
      </c>
      <c r="AI158" s="334">
        <f t="shared" si="268"/>
        <v>502.20000000000005</v>
      </c>
      <c r="AJ158" s="334">
        <f t="shared" si="268"/>
        <v>502.20000000000005</v>
      </c>
      <c r="AK158" s="334">
        <f t="shared" si="268"/>
        <v>502.20000000000005</v>
      </c>
      <c r="AL158" s="334">
        <f t="shared" si="268"/>
        <v>594</v>
      </c>
      <c r="AM158" s="334">
        <f t="shared" ref="AM158:BR158" si="269">AM$48*$B158</f>
        <v>594</v>
      </c>
      <c r="AN158" s="334">
        <f t="shared" si="269"/>
        <v>594</v>
      </c>
      <c r="AO158" s="334">
        <f t="shared" si="269"/>
        <v>594</v>
      </c>
      <c r="AP158" s="334">
        <f t="shared" si="269"/>
        <v>594</v>
      </c>
      <c r="AQ158" s="334">
        <f t="shared" si="269"/>
        <v>594</v>
      </c>
      <c r="AR158" s="334">
        <f t="shared" si="269"/>
        <v>594</v>
      </c>
      <c r="AS158" s="334">
        <f t="shared" si="269"/>
        <v>594</v>
      </c>
      <c r="AT158" s="334">
        <f t="shared" si="269"/>
        <v>502.20000000000005</v>
      </c>
      <c r="AU158" s="334">
        <f t="shared" si="269"/>
        <v>502.20000000000005</v>
      </c>
      <c r="AV158" s="334">
        <f t="shared" si="269"/>
        <v>502.20000000000005</v>
      </c>
      <c r="AW158" s="334">
        <f t="shared" si="269"/>
        <v>502.20000000000005</v>
      </c>
      <c r="AX158" s="334">
        <f t="shared" si="269"/>
        <v>594</v>
      </c>
      <c r="AY158" s="334">
        <f t="shared" si="269"/>
        <v>594</v>
      </c>
      <c r="AZ158" s="334">
        <f t="shared" si="269"/>
        <v>594</v>
      </c>
      <c r="BA158" s="334">
        <f t="shared" si="269"/>
        <v>594</v>
      </c>
      <c r="BB158" s="334">
        <f t="shared" si="269"/>
        <v>594</v>
      </c>
      <c r="BC158" s="334">
        <f t="shared" si="269"/>
        <v>594</v>
      </c>
      <c r="BD158" s="334">
        <f t="shared" si="269"/>
        <v>594</v>
      </c>
      <c r="BE158" s="334">
        <f t="shared" si="269"/>
        <v>594</v>
      </c>
      <c r="BF158" s="334">
        <f t="shared" si="269"/>
        <v>502.20000000000005</v>
      </c>
      <c r="BG158" s="334">
        <f t="shared" si="269"/>
        <v>502.20000000000005</v>
      </c>
      <c r="BH158" s="334">
        <f t="shared" si="269"/>
        <v>502.20000000000005</v>
      </c>
      <c r="BI158" s="334">
        <f t="shared" si="269"/>
        <v>502.20000000000005</v>
      </c>
      <c r="BJ158" s="334">
        <f t="shared" si="269"/>
        <v>594</v>
      </c>
      <c r="BK158" s="334">
        <f t="shared" si="269"/>
        <v>594</v>
      </c>
      <c r="BL158" s="334">
        <f t="shared" si="269"/>
        <v>594</v>
      </c>
      <c r="BM158" s="334">
        <f t="shared" si="269"/>
        <v>594</v>
      </c>
      <c r="BN158" s="334">
        <f t="shared" si="269"/>
        <v>594</v>
      </c>
      <c r="BO158" s="334">
        <f t="shared" si="269"/>
        <v>594</v>
      </c>
      <c r="BP158" s="334">
        <f t="shared" si="269"/>
        <v>594</v>
      </c>
      <c r="BQ158" s="334">
        <f t="shared" si="269"/>
        <v>594</v>
      </c>
      <c r="BR158" s="334">
        <f t="shared" si="269"/>
        <v>502.20000000000005</v>
      </c>
      <c r="BS158" s="334">
        <f t="shared" ref="BS158:CX158" si="270">BS$48*$B158</f>
        <v>502.20000000000005</v>
      </c>
      <c r="BT158" s="334">
        <f t="shared" si="270"/>
        <v>502.20000000000005</v>
      </c>
      <c r="BU158" s="334">
        <f t="shared" si="270"/>
        <v>502.20000000000005</v>
      </c>
      <c r="BV158" s="334">
        <f t="shared" si="270"/>
        <v>594</v>
      </c>
      <c r="BW158" s="334">
        <f t="shared" si="270"/>
        <v>594</v>
      </c>
      <c r="BX158" s="334">
        <f t="shared" si="270"/>
        <v>594</v>
      </c>
      <c r="BY158" s="334">
        <f t="shared" si="270"/>
        <v>594</v>
      </c>
      <c r="BZ158" s="334">
        <f t="shared" si="270"/>
        <v>594</v>
      </c>
      <c r="CA158" s="334">
        <f t="shared" si="270"/>
        <v>594</v>
      </c>
      <c r="CB158" s="334">
        <f t="shared" si="270"/>
        <v>594</v>
      </c>
      <c r="CC158" s="334">
        <f t="shared" si="270"/>
        <v>594</v>
      </c>
      <c r="CD158" s="334">
        <f t="shared" si="270"/>
        <v>502.20000000000005</v>
      </c>
      <c r="CE158" s="334">
        <f t="shared" si="270"/>
        <v>502.20000000000005</v>
      </c>
      <c r="CF158" s="334">
        <f t="shared" si="270"/>
        <v>502.20000000000005</v>
      </c>
      <c r="CG158" s="334">
        <f t="shared" si="270"/>
        <v>502.20000000000005</v>
      </c>
      <c r="CH158" s="334">
        <f t="shared" si="270"/>
        <v>594</v>
      </c>
      <c r="CI158" s="334">
        <f t="shared" si="270"/>
        <v>594</v>
      </c>
      <c r="CJ158" s="334">
        <f t="shared" si="270"/>
        <v>594</v>
      </c>
      <c r="CK158" s="334">
        <f t="shared" si="270"/>
        <v>594</v>
      </c>
      <c r="CL158" s="334">
        <f t="shared" si="270"/>
        <v>594</v>
      </c>
      <c r="CM158" s="334">
        <f t="shared" si="270"/>
        <v>594</v>
      </c>
      <c r="CN158" s="334">
        <f t="shared" si="270"/>
        <v>594</v>
      </c>
      <c r="CO158" s="334">
        <f t="shared" si="270"/>
        <v>594</v>
      </c>
      <c r="CP158" s="334">
        <f t="shared" si="270"/>
        <v>502.20000000000005</v>
      </c>
      <c r="CQ158" s="334">
        <f t="shared" si="270"/>
        <v>502.20000000000005</v>
      </c>
      <c r="CR158" s="334">
        <f t="shared" si="270"/>
        <v>502.20000000000005</v>
      </c>
      <c r="CS158" s="334">
        <f t="shared" si="270"/>
        <v>502.20000000000005</v>
      </c>
      <c r="CT158" s="334">
        <f t="shared" si="270"/>
        <v>594</v>
      </c>
      <c r="CU158" s="334">
        <f t="shared" si="270"/>
        <v>594</v>
      </c>
      <c r="CV158" s="334">
        <f t="shared" si="270"/>
        <v>594</v>
      </c>
      <c r="CW158" s="334">
        <f t="shared" si="270"/>
        <v>594</v>
      </c>
      <c r="CX158" s="334">
        <f t="shared" si="270"/>
        <v>594</v>
      </c>
      <c r="CY158" s="334">
        <f t="shared" ref="CY158:DV158" si="271">CY$48*$B158</f>
        <v>594</v>
      </c>
      <c r="CZ158" s="334">
        <f t="shared" si="271"/>
        <v>594</v>
      </c>
      <c r="DA158" s="334">
        <f t="shared" si="271"/>
        <v>594</v>
      </c>
      <c r="DB158" s="334">
        <f t="shared" si="271"/>
        <v>502.20000000000005</v>
      </c>
      <c r="DC158" s="334">
        <f t="shared" si="271"/>
        <v>502.20000000000005</v>
      </c>
      <c r="DD158" s="334">
        <f t="shared" si="271"/>
        <v>502.20000000000005</v>
      </c>
      <c r="DE158" s="334">
        <f t="shared" si="271"/>
        <v>502.20000000000005</v>
      </c>
      <c r="DF158" s="334">
        <f t="shared" si="271"/>
        <v>594</v>
      </c>
      <c r="DG158" s="334">
        <f t="shared" si="271"/>
        <v>594</v>
      </c>
      <c r="DH158" s="334">
        <f t="shared" si="271"/>
        <v>594</v>
      </c>
      <c r="DI158" s="334">
        <f t="shared" si="271"/>
        <v>594</v>
      </c>
      <c r="DJ158" s="334">
        <f t="shared" si="271"/>
        <v>594</v>
      </c>
      <c r="DK158" s="334">
        <f t="shared" si="271"/>
        <v>594</v>
      </c>
      <c r="DL158" s="334">
        <f t="shared" si="271"/>
        <v>594</v>
      </c>
      <c r="DM158" s="334">
        <f t="shared" si="271"/>
        <v>594</v>
      </c>
      <c r="DN158" s="334">
        <f t="shared" si="271"/>
        <v>502.20000000000005</v>
      </c>
      <c r="DO158" s="334">
        <f t="shared" si="271"/>
        <v>502.20000000000005</v>
      </c>
      <c r="DP158" s="334">
        <f t="shared" si="271"/>
        <v>502.20000000000005</v>
      </c>
      <c r="DQ158" s="334">
        <f t="shared" si="271"/>
        <v>502.20000000000005</v>
      </c>
      <c r="DR158" s="334">
        <f t="shared" si="271"/>
        <v>594</v>
      </c>
      <c r="DS158" s="334">
        <f t="shared" si="271"/>
        <v>594</v>
      </c>
      <c r="DT158" s="334">
        <f t="shared" si="271"/>
        <v>594</v>
      </c>
      <c r="DU158" s="334">
        <f t="shared" si="271"/>
        <v>594</v>
      </c>
      <c r="DV158" s="334">
        <f t="shared" si="271"/>
        <v>594</v>
      </c>
      <c r="DW158" s="161"/>
      <c r="DX158" s="162">
        <f>SUM(G158:DW158)</f>
        <v>65696.399999999951</v>
      </c>
    </row>
    <row r="159" spans="1:128" x14ac:dyDescent="0.2">
      <c r="A159" s="159" t="str">
        <f ca="1">Language!A$662 &amp; C155 &amp; Language!A$1475</f>
        <v>цена за единицу (т ), без НДС</v>
      </c>
      <c r="B159" s="347">
        <v>1.1000000000000001</v>
      </c>
      <c r="C159" s="160" t="str">
        <f ca="1">CHOOSE(D159,CurName1,CurName2,CurName3)</f>
        <v>тыс. руб.</v>
      </c>
      <c r="D159" s="158">
        <f>D154</f>
        <v>1</v>
      </c>
      <c r="E159" s="154" t="s">
        <v>768</v>
      </c>
      <c r="F159" s="154" t="s">
        <v>1921</v>
      </c>
      <c r="G159" s="309">
        <f t="shared" ref="G159:AL159" ca="1" si="272">IF(G$2=1,$B159,F159)*IF($B181=1,G181,G180)</f>
        <v>1.1000000000000001</v>
      </c>
      <c r="H159" s="309">
        <f t="shared" ca="1" si="272"/>
        <v>1.106219559926146</v>
      </c>
      <c r="I159" s="309">
        <f t="shared" ca="1" si="272"/>
        <v>1.1124742861483599</v>
      </c>
      <c r="J159" s="309">
        <f t="shared" ca="1" si="272"/>
        <v>1.1187643775019926</v>
      </c>
      <c r="K159" s="309">
        <f t="shared" ca="1" si="272"/>
        <v>1.125090033946639</v>
      </c>
      <c r="L159" s="309">
        <f t="shared" ca="1" si="272"/>
        <v>1.131451456572494</v>
      </c>
      <c r="M159" s="309">
        <f t="shared" ca="1" si="272"/>
        <v>1.1378488476067463</v>
      </c>
      <c r="N159" s="309">
        <f t="shared" ca="1" si="272"/>
        <v>1.1442824104200064</v>
      </c>
      <c r="O159" s="309">
        <f t="shared" ca="1" si="272"/>
        <v>1.1507523495327716</v>
      </c>
      <c r="P159" s="309">
        <f t="shared" ca="1" si="272"/>
        <v>1.157258870621928</v>
      </c>
      <c r="Q159" s="309">
        <f t="shared" ca="1" si="272"/>
        <v>1.1638021805272889</v>
      </c>
      <c r="R159" s="309">
        <f t="shared" ca="1" si="272"/>
        <v>1.1703824872581694</v>
      </c>
      <c r="S159" s="309">
        <f t="shared" ca="1" si="272"/>
        <v>1.177</v>
      </c>
      <c r="T159" s="309">
        <f t="shared" ca="1" si="272"/>
        <v>1.1836549291209761</v>
      </c>
      <c r="U159" s="309">
        <f t="shared" ca="1" si="272"/>
        <v>1.1903474861787451</v>
      </c>
      <c r="V159" s="309">
        <f t="shared" ca="1" si="272"/>
        <v>1.1970778839271321</v>
      </c>
      <c r="W159" s="309">
        <f t="shared" ca="1" si="272"/>
        <v>1.2038463363229035</v>
      </c>
      <c r="X159" s="309">
        <f t="shared" ca="1" si="272"/>
        <v>1.2106530585325683</v>
      </c>
      <c r="Y159" s="309">
        <f t="shared" ca="1" si="272"/>
        <v>1.2174982669392183</v>
      </c>
      <c r="Z159" s="309">
        <f t="shared" ca="1" si="272"/>
        <v>1.2243821791494065</v>
      </c>
      <c r="AA159" s="309">
        <f t="shared" ca="1" si="272"/>
        <v>1.2313050140000654</v>
      </c>
      <c r="AB159" s="309">
        <f t="shared" ca="1" si="272"/>
        <v>1.2382669915654629</v>
      </c>
      <c r="AC159" s="309">
        <f t="shared" ca="1" si="272"/>
        <v>1.2452683331641989</v>
      </c>
      <c r="AD159" s="309">
        <f t="shared" ca="1" si="272"/>
        <v>1.2523092613662412</v>
      </c>
      <c r="AE159" s="309">
        <f t="shared" ca="1" si="272"/>
        <v>1.25939</v>
      </c>
      <c r="AF159" s="309">
        <f t="shared" ca="1" si="272"/>
        <v>1.2665107741594444</v>
      </c>
      <c r="AG159" s="309">
        <f t="shared" ca="1" si="272"/>
        <v>1.273671810211257</v>
      </c>
      <c r="AH159" s="309">
        <f t="shared" ca="1" si="272"/>
        <v>1.280873335802031</v>
      </c>
      <c r="AI159" s="309">
        <f t="shared" ca="1" si="272"/>
        <v>1.2881155798655064</v>
      </c>
      <c r="AJ159" s="309">
        <f t="shared" ca="1" si="272"/>
        <v>1.2953987726298479</v>
      </c>
      <c r="AK159" s="309">
        <f t="shared" ca="1" si="272"/>
        <v>1.3027231456249635</v>
      </c>
      <c r="AL159" s="309">
        <f t="shared" ca="1" si="272"/>
        <v>1.310088931689865</v>
      </c>
      <c r="AM159" s="309">
        <f t="shared" ref="AM159:BR159" ca="1" si="273">IF(AM$2=1,$B159,AL159)*IF($B181=1,AM181,AM180)</f>
        <v>1.3174963649800699</v>
      </c>
      <c r="AN159" s="309">
        <f t="shared" ca="1" si="273"/>
        <v>1.3249456809750453</v>
      </c>
      <c r="AO159" s="309">
        <f t="shared" ca="1" si="273"/>
        <v>1.332437116485693</v>
      </c>
      <c r="AP159" s="309">
        <f t="shared" ca="1" si="273"/>
        <v>1.3399709096618782</v>
      </c>
      <c r="AQ159" s="309">
        <f t="shared" ca="1" si="273"/>
        <v>1.3475473</v>
      </c>
      <c r="AR159" s="309">
        <f t="shared" ca="1" si="273"/>
        <v>1.3551665283506054</v>
      </c>
      <c r="AS159" s="309">
        <f t="shared" ca="1" si="273"/>
        <v>1.3628288369260451</v>
      </c>
      <c r="AT159" s="309">
        <f t="shared" ca="1" si="273"/>
        <v>1.3705344693081734</v>
      </c>
      <c r="AU159" s="309">
        <f t="shared" ca="1" si="273"/>
        <v>1.3782836704560921</v>
      </c>
      <c r="AV159" s="309">
        <f t="shared" ca="1" si="273"/>
        <v>1.3860766867139374</v>
      </c>
      <c r="AW159" s="309">
        <f t="shared" ca="1" si="273"/>
        <v>1.3939137658187108</v>
      </c>
      <c r="AX159" s="309">
        <f t="shared" ca="1" si="273"/>
        <v>1.4017951569081555</v>
      </c>
      <c r="AY159" s="309">
        <f t="shared" ca="1" si="273"/>
        <v>1.4097211105286749</v>
      </c>
      <c r="AZ159" s="309">
        <f t="shared" ca="1" si="273"/>
        <v>1.4176918786432984</v>
      </c>
      <c r="BA159" s="309">
        <f t="shared" ca="1" si="273"/>
        <v>1.4257077146396913</v>
      </c>
      <c r="BB159" s="309">
        <f t="shared" ca="1" si="273"/>
        <v>1.4337688733382095</v>
      </c>
      <c r="BC159" s="309">
        <f t="shared" ca="1" si="273"/>
        <v>1.4418756109999999</v>
      </c>
      <c r="BD159" s="309">
        <f t="shared" ca="1" si="273"/>
        <v>1.4500281853351478</v>
      </c>
      <c r="BE159" s="309">
        <f t="shared" ca="1" si="273"/>
        <v>1.4582268555108682</v>
      </c>
      <c r="BF159" s="309">
        <f t="shared" ca="1" si="273"/>
        <v>1.4664718821597453</v>
      </c>
      <c r="BG159" s="309">
        <f t="shared" ca="1" si="273"/>
        <v>1.4747635273880184</v>
      </c>
      <c r="BH159" s="309">
        <f t="shared" ca="1" si="273"/>
        <v>1.4831020547839129</v>
      </c>
      <c r="BI159" s="309">
        <f t="shared" ca="1" si="273"/>
        <v>1.4914877294260207</v>
      </c>
      <c r="BJ159" s="309">
        <f t="shared" ca="1" si="273"/>
        <v>1.4999208178917265</v>
      </c>
      <c r="BK159" s="309">
        <f t="shared" ca="1" si="273"/>
        <v>1.508401588265682</v>
      </c>
      <c r="BL159" s="309">
        <f t="shared" ca="1" si="273"/>
        <v>1.5169303101483294</v>
      </c>
      <c r="BM159" s="309">
        <f t="shared" ca="1" si="273"/>
        <v>1.5255072546644697</v>
      </c>
      <c r="BN159" s="309">
        <f t="shared" ca="1" si="273"/>
        <v>1.5341326944718841</v>
      </c>
      <c r="BO159" s="309">
        <f t="shared" ca="1" si="273"/>
        <v>1.5428069037699998</v>
      </c>
      <c r="BP159" s="309">
        <f t="shared" ca="1" si="273"/>
        <v>1.5515301583086081</v>
      </c>
      <c r="BQ159" s="309">
        <f t="shared" ca="1" si="273"/>
        <v>1.5603027353966288</v>
      </c>
      <c r="BR159" s="309">
        <f t="shared" ca="1" si="273"/>
        <v>1.5691249139109276</v>
      </c>
      <c r="BS159" s="309">
        <f t="shared" ref="BS159:CX159" ca="1" si="274">IF(BS$2=1,$B159,BR159)*IF($B181=1,BS181,BS180)</f>
        <v>1.5779969743051798</v>
      </c>
      <c r="BT159" s="309">
        <f t="shared" ca="1" si="274"/>
        <v>1.5869191986187869</v>
      </c>
      <c r="BU159" s="309">
        <f t="shared" ca="1" si="274"/>
        <v>1.5958918704858422</v>
      </c>
      <c r="BV159" s="309">
        <f t="shared" ca="1" si="274"/>
        <v>1.6049152751441473</v>
      </c>
      <c r="BW159" s="309">
        <f t="shared" ca="1" si="274"/>
        <v>1.6139896994442799</v>
      </c>
      <c r="BX159" s="309">
        <f t="shared" ca="1" si="274"/>
        <v>1.6231154318587124</v>
      </c>
      <c r="BY159" s="309">
        <f t="shared" ca="1" si="274"/>
        <v>1.6322927624909827</v>
      </c>
      <c r="BZ159" s="309">
        <f t="shared" ca="1" si="274"/>
        <v>1.6415219830849161</v>
      </c>
      <c r="CA159" s="309">
        <f t="shared" ca="1" si="274"/>
        <v>1.6508033870339001</v>
      </c>
      <c r="CB159" s="309">
        <f t="shared" ca="1" si="274"/>
        <v>1.6601372693902108</v>
      </c>
      <c r="CC159" s="309">
        <f t="shared" ca="1" si="274"/>
        <v>1.6695239268743931</v>
      </c>
      <c r="CD159" s="309">
        <f t="shared" ca="1" si="274"/>
        <v>1.6789636578846927</v>
      </c>
      <c r="CE159" s="309">
        <f t="shared" ca="1" si="274"/>
        <v>1.6884567625065425</v>
      </c>
      <c r="CF159" s="309">
        <f t="shared" ca="1" si="274"/>
        <v>1.6980035425221021</v>
      </c>
      <c r="CG159" s="309">
        <f t="shared" ca="1" si="274"/>
        <v>1.7076043014198512</v>
      </c>
      <c r="CH159" s="309">
        <f t="shared" ca="1" si="274"/>
        <v>1.7172593444042377</v>
      </c>
      <c r="CI159" s="309">
        <f t="shared" ca="1" si="274"/>
        <v>1.7269689784053794</v>
      </c>
      <c r="CJ159" s="309">
        <f t="shared" ca="1" si="274"/>
        <v>1.7367335120888223</v>
      </c>
      <c r="CK159" s="309">
        <f t="shared" ca="1" si="274"/>
        <v>1.7465532558653516</v>
      </c>
      <c r="CL159" s="309">
        <f t="shared" ca="1" si="274"/>
        <v>1.7564285219008604</v>
      </c>
      <c r="CM159" s="309">
        <f t="shared" ca="1" si="274"/>
        <v>1.7663596241262731</v>
      </c>
      <c r="CN159" s="309">
        <f t="shared" ca="1" si="274"/>
        <v>1.7763468782475256</v>
      </c>
      <c r="CO159" s="309">
        <f t="shared" ca="1" si="274"/>
        <v>1.7863906017556006</v>
      </c>
      <c r="CP159" s="309">
        <f t="shared" ca="1" si="274"/>
        <v>1.7964911139366211</v>
      </c>
      <c r="CQ159" s="309">
        <f t="shared" ca="1" si="274"/>
        <v>1.8066487358820005</v>
      </c>
      <c r="CR159" s="309">
        <f t="shared" ca="1" si="274"/>
        <v>1.8168637904986493</v>
      </c>
      <c r="CS159" s="309">
        <f t="shared" ca="1" si="274"/>
        <v>1.8271366025192408</v>
      </c>
      <c r="CT159" s="309">
        <f t="shared" ca="1" si="274"/>
        <v>1.8374674985125343</v>
      </c>
      <c r="CU159" s="309">
        <f t="shared" ca="1" si="274"/>
        <v>1.847856806893756</v>
      </c>
      <c r="CV159" s="309">
        <f t="shared" ca="1" si="274"/>
        <v>1.8583048579350399</v>
      </c>
      <c r="CW159" s="309">
        <f t="shared" ca="1" si="274"/>
        <v>1.8688119837759261</v>
      </c>
      <c r="CX159" s="309">
        <f t="shared" ca="1" si="274"/>
        <v>1.8793785184339205</v>
      </c>
      <c r="CY159" s="309">
        <f t="shared" ref="CY159:DV159" ca="1" si="275">IF(CY$2=1,$B159,CX159)*IF($B181=1,CY181,CY180)</f>
        <v>1.8900047978151122</v>
      </c>
      <c r="CZ159" s="309">
        <f t="shared" ca="1" si="275"/>
        <v>1.9006911597248524</v>
      </c>
      <c r="DA159" s="309">
        <f t="shared" ca="1" si="275"/>
        <v>1.9114379438784925</v>
      </c>
      <c r="DB159" s="309">
        <f t="shared" ca="1" si="275"/>
        <v>1.9222454919121845</v>
      </c>
      <c r="DC159" s="309">
        <f t="shared" ca="1" si="275"/>
        <v>1.9331141473937403</v>
      </c>
      <c r="DD159" s="309">
        <f t="shared" ca="1" si="275"/>
        <v>1.9440442558335544</v>
      </c>
      <c r="DE159" s="309">
        <f t="shared" ca="1" si="275"/>
        <v>1.9550361646955874</v>
      </c>
      <c r="DF159" s="309">
        <f t="shared" ca="1" si="275"/>
        <v>1.9660902234084114</v>
      </c>
      <c r="DG159" s="309">
        <f t="shared" ca="1" si="275"/>
        <v>1.9772067833763187</v>
      </c>
      <c r="DH159" s="309">
        <f t="shared" ca="1" si="275"/>
        <v>1.9883861979904924</v>
      </c>
      <c r="DI159" s="309">
        <f t="shared" ca="1" si="275"/>
        <v>1.9996288226402408</v>
      </c>
      <c r="DJ159" s="309">
        <f t="shared" ca="1" si="275"/>
        <v>2.0109350147242946</v>
      </c>
      <c r="DK159" s="309">
        <f t="shared" ca="1" si="275"/>
        <v>2.0223051336621696</v>
      </c>
      <c r="DL159" s="309">
        <f t="shared" ca="1" si="275"/>
        <v>2.0337395409055916</v>
      </c>
      <c r="DM159" s="309">
        <f t="shared" ca="1" si="275"/>
        <v>2.0452385999499865</v>
      </c>
      <c r="DN159" s="309">
        <f t="shared" ca="1" si="275"/>
        <v>2.0568026763460368</v>
      </c>
      <c r="DO159" s="309">
        <f t="shared" ca="1" si="275"/>
        <v>2.0684321377113015</v>
      </c>
      <c r="DP159" s="309">
        <f t="shared" ca="1" si="275"/>
        <v>2.0801273537419025</v>
      </c>
      <c r="DQ159" s="309">
        <f t="shared" ca="1" si="275"/>
        <v>2.0918886962242778</v>
      </c>
      <c r="DR159" s="309">
        <f t="shared" ca="1" si="275"/>
        <v>2.1037165390469994</v>
      </c>
      <c r="DS159" s="309">
        <f t="shared" ca="1" si="275"/>
        <v>2.1156112582126601</v>
      </c>
      <c r="DT159" s="309">
        <f t="shared" ca="1" si="275"/>
        <v>2.1275732318498259</v>
      </c>
      <c r="DU159" s="309">
        <f t="shared" ca="1" si="275"/>
        <v>2.1396028402250566</v>
      </c>
      <c r="DV159" s="309">
        <f t="shared" ca="1" si="275"/>
        <v>2.1517004657549945</v>
      </c>
      <c r="DW159" s="161"/>
      <c r="DX159" s="162"/>
    </row>
    <row r="160" spans="1:128" collapsed="1" x14ac:dyDescent="0.2">
      <c r="A160" s="159" t="str">
        <f ca="1">Language!A$663</f>
        <v>затраты на проданный товар, без НДС</v>
      </c>
      <c r="B160" s="184"/>
      <c r="C160" s="160" t="str">
        <f ca="1">CHOOSE(D160,CurName1,CurName2,CurName3)</f>
        <v>тыс. руб.</v>
      </c>
      <c r="D160" s="158">
        <f>D154</f>
        <v>1</v>
      </c>
      <c r="E160" s="6" t="s">
        <v>698</v>
      </c>
      <c r="F160" s="6" t="s">
        <v>3364</v>
      </c>
      <c r="G160" s="161">
        <f t="shared" ref="G160:AL160" ca="1" si="276">SUM(G161:G163)</f>
        <v>594</v>
      </c>
      <c r="H160" s="161">
        <f t="shared" ca="1" si="276"/>
        <v>1792.0756870803561</v>
      </c>
      <c r="I160" s="161">
        <f t="shared" ca="1" si="276"/>
        <v>2703.3125153405144</v>
      </c>
      <c r="J160" s="161">
        <f t="shared" ca="1" si="276"/>
        <v>3322.7302011809188</v>
      </c>
      <c r="K160" s="161">
        <f t="shared" ca="1" si="276"/>
        <v>3949.0660191527027</v>
      </c>
      <c r="L160" s="161">
        <f t="shared" ca="1" si="276"/>
        <v>4582.3783991186001</v>
      </c>
      <c r="M160" s="161">
        <f t="shared" ca="1" si="276"/>
        <v>5222.7262105149657</v>
      </c>
      <c r="N160" s="161">
        <f t="shared" ca="1" si="276"/>
        <v>5746.5862651292728</v>
      </c>
      <c r="O160" s="161">
        <f t="shared" ca="1" si="276"/>
        <v>6835.468956224664</v>
      </c>
      <c r="P160" s="161">
        <f t="shared" ca="1" si="276"/>
        <v>6874.1176914942516</v>
      </c>
      <c r="Q160" s="161">
        <f t="shared" ca="1" si="276"/>
        <v>6912.9849523320972</v>
      </c>
      <c r="R160" s="161">
        <f t="shared" ca="1" si="276"/>
        <v>6952.0719743135269</v>
      </c>
      <c r="S160" s="161">
        <f t="shared" ca="1" si="276"/>
        <v>6991.38</v>
      </c>
      <c r="T160" s="161">
        <f t="shared" ca="1" si="276"/>
        <v>7030.9102789785993</v>
      </c>
      <c r="U160" s="161">
        <f t="shared" ca="1" si="276"/>
        <v>7070.6640679017464</v>
      </c>
      <c r="V160" s="161">
        <f t="shared" ca="1" si="276"/>
        <v>6011.7251330820582</v>
      </c>
      <c r="W160" s="161">
        <f t="shared" ca="1" si="276"/>
        <v>6045.716301013621</v>
      </c>
      <c r="X160" s="161">
        <f t="shared" ca="1" si="276"/>
        <v>6079.899659950559</v>
      </c>
      <c r="Y160" s="161">
        <f t="shared" ca="1" si="276"/>
        <v>6114.2762965687543</v>
      </c>
      <c r="Z160" s="161">
        <f t="shared" ca="1" si="276"/>
        <v>7272.830144147475</v>
      </c>
      <c r="AA160" s="161">
        <f t="shared" ca="1" si="276"/>
        <v>7313.9517831603898</v>
      </c>
      <c r="AB160" s="161">
        <f t="shared" ca="1" si="276"/>
        <v>7355.3059298988501</v>
      </c>
      <c r="AC160" s="161">
        <f t="shared" ca="1" si="276"/>
        <v>7396.8938989953431</v>
      </c>
      <c r="AD160" s="161">
        <f t="shared" ca="1" si="276"/>
        <v>7438.7170125154726</v>
      </c>
      <c r="AE160" s="161">
        <f t="shared" ca="1" si="276"/>
        <v>7480.7766000000001</v>
      </c>
      <c r="AF160" s="161">
        <f t="shared" ca="1" si="276"/>
        <v>7523.0739985071004</v>
      </c>
      <c r="AG160" s="161">
        <f t="shared" ca="1" si="276"/>
        <v>7565.6105526548672</v>
      </c>
      <c r="AH160" s="161">
        <f t="shared" ca="1" si="276"/>
        <v>6432.5458923978003</v>
      </c>
      <c r="AI160" s="161">
        <f t="shared" ca="1" si="276"/>
        <v>6468.9164420845736</v>
      </c>
      <c r="AJ160" s="161">
        <f t="shared" ca="1" si="276"/>
        <v>6505.4926361470971</v>
      </c>
      <c r="AK160" s="161">
        <f t="shared" ca="1" si="276"/>
        <v>6542.2756373285674</v>
      </c>
      <c r="AL160" s="161">
        <f t="shared" ca="1" si="276"/>
        <v>7781.9282542377996</v>
      </c>
      <c r="AM160" s="161">
        <f t="shared" ref="AM160:BR160" ca="1" si="277">SUM(AM161:AM163)</f>
        <v>7825.9284079816161</v>
      </c>
      <c r="AN160" s="161">
        <f t="shared" ca="1" si="277"/>
        <v>7870.1773449917691</v>
      </c>
      <c r="AO160" s="161">
        <f t="shared" ca="1" si="277"/>
        <v>7914.6764719250168</v>
      </c>
      <c r="AP160" s="161">
        <f t="shared" ca="1" si="277"/>
        <v>7959.4272033915568</v>
      </c>
      <c r="AQ160" s="161">
        <f t="shared" ca="1" si="277"/>
        <v>8004.4309620000013</v>
      </c>
      <c r="AR160" s="161">
        <f t="shared" ca="1" si="277"/>
        <v>8049.6891784025966</v>
      </c>
      <c r="AS160" s="161">
        <f t="shared" ca="1" si="277"/>
        <v>8095.2032913407083</v>
      </c>
      <c r="AT160" s="161">
        <f t="shared" ca="1" si="277"/>
        <v>6882.8241048656473</v>
      </c>
      <c r="AU160" s="161">
        <f t="shared" ca="1" si="277"/>
        <v>6921.7405930304958</v>
      </c>
      <c r="AV160" s="161">
        <f t="shared" ca="1" si="277"/>
        <v>6960.8771206773936</v>
      </c>
      <c r="AW160" s="161">
        <f t="shared" ca="1" si="277"/>
        <v>7000.2349319415671</v>
      </c>
      <c r="AX160" s="161">
        <f t="shared" ca="1" si="277"/>
        <v>8326.6632320344452</v>
      </c>
      <c r="AY160" s="161">
        <f t="shared" ca="1" si="277"/>
        <v>8373.7433965403288</v>
      </c>
      <c r="AZ160" s="161">
        <f t="shared" ca="1" si="277"/>
        <v>8421.0897591411922</v>
      </c>
      <c r="BA160" s="161">
        <f t="shared" ca="1" si="277"/>
        <v>8468.7038249597681</v>
      </c>
      <c r="BB160" s="161">
        <f t="shared" ca="1" si="277"/>
        <v>8516.5871076289659</v>
      </c>
      <c r="BC160" s="161">
        <f t="shared" ca="1" si="277"/>
        <v>8564.74112934</v>
      </c>
      <c r="BD160" s="161">
        <f t="shared" ca="1" si="277"/>
        <v>8613.1674208907789</v>
      </c>
      <c r="BE160" s="161">
        <f t="shared" ca="1" si="277"/>
        <v>8661.867521734559</v>
      </c>
      <c r="BF160" s="161">
        <f t="shared" ca="1" si="277"/>
        <v>7364.6217922062415</v>
      </c>
      <c r="BG160" s="161">
        <f t="shared" ca="1" si="277"/>
        <v>7406.2624345426293</v>
      </c>
      <c r="BH160" s="161">
        <f t="shared" ca="1" si="277"/>
        <v>7448.138519124811</v>
      </c>
      <c r="BI160" s="161">
        <f t="shared" ca="1" si="277"/>
        <v>7490.2513771774766</v>
      </c>
      <c r="BJ160" s="161">
        <f t="shared" ca="1" si="277"/>
        <v>8909.5296582768569</v>
      </c>
      <c r="BK160" s="161">
        <f t="shared" ca="1" si="277"/>
        <v>8959.9054342981526</v>
      </c>
      <c r="BL160" s="161">
        <f t="shared" ca="1" si="277"/>
        <v>9010.5660422810779</v>
      </c>
      <c r="BM160" s="161">
        <f t="shared" ca="1" si="277"/>
        <v>9061.5130927069513</v>
      </c>
      <c r="BN160" s="161">
        <f t="shared" ca="1" si="277"/>
        <v>9112.7482051629922</v>
      </c>
      <c r="BO160" s="161">
        <f t="shared" ca="1" si="277"/>
        <v>9164.2730083938004</v>
      </c>
      <c r="BP160" s="161">
        <f t="shared" ca="1" si="277"/>
        <v>9216.0891403531332</v>
      </c>
      <c r="BQ160" s="161">
        <f t="shared" ca="1" si="277"/>
        <v>9268.1982482559761</v>
      </c>
      <c r="BR160" s="161">
        <f t="shared" ca="1" si="277"/>
        <v>7880.1453176606792</v>
      </c>
      <c r="BS160" s="161">
        <f t="shared" ref="BS160:CX160" ca="1" si="278">SUM(BS161:BS163)</f>
        <v>7924.7008049606138</v>
      </c>
      <c r="BT160" s="161">
        <f t="shared" ca="1" si="278"/>
        <v>7969.5082154635484</v>
      </c>
      <c r="BU160" s="161">
        <f t="shared" ca="1" si="278"/>
        <v>8014.5689735799006</v>
      </c>
      <c r="BV160" s="161">
        <f t="shared" ca="1" si="278"/>
        <v>9533.1967343562374</v>
      </c>
      <c r="BW160" s="161">
        <f t="shared" ca="1" si="278"/>
        <v>9587.0988146990239</v>
      </c>
      <c r="BX160" s="161">
        <f t="shared" ca="1" si="278"/>
        <v>9641.305665240754</v>
      </c>
      <c r="BY160" s="161">
        <f t="shared" ca="1" si="278"/>
        <v>9695.8190091964389</v>
      </c>
      <c r="BZ160" s="161">
        <f t="shared" ca="1" si="278"/>
        <v>9750.6405795244027</v>
      </c>
      <c r="CA160" s="161">
        <f t="shared" ca="1" si="278"/>
        <v>9805.7721189813674</v>
      </c>
      <c r="CB160" s="161">
        <f t="shared" ca="1" si="278"/>
        <v>9861.2153801778531</v>
      </c>
      <c r="CC160" s="161">
        <f t="shared" ca="1" si="278"/>
        <v>9916.9721256338944</v>
      </c>
      <c r="CD160" s="161">
        <f t="shared" ca="1" si="278"/>
        <v>8431.7554898969283</v>
      </c>
      <c r="CE160" s="161">
        <f t="shared" ca="1" si="278"/>
        <v>8479.4298613078572</v>
      </c>
      <c r="CF160" s="161">
        <f t="shared" ca="1" si="278"/>
        <v>8527.3737905459966</v>
      </c>
      <c r="CG160" s="161">
        <f t="shared" ca="1" si="278"/>
        <v>8575.5888017304933</v>
      </c>
      <c r="CH160" s="161">
        <f t="shared" ca="1" si="278"/>
        <v>10200.520505761173</v>
      </c>
      <c r="CI160" s="161">
        <f t="shared" ca="1" si="278"/>
        <v>10258.195731727956</v>
      </c>
      <c r="CJ160" s="161">
        <f t="shared" ca="1" si="278"/>
        <v>10316.197061807607</v>
      </c>
      <c r="CK160" s="161">
        <f t="shared" ca="1" si="278"/>
        <v>10374.526339840191</v>
      </c>
      <c r="CL160" s="161">
        <f t="shared" ca="1" si="278"/>
        <v>10433.185420091111</v>
      </c>
      <c r="CM160" s="161">
        <f t="shared" ca="1" si="278"/>
        <v>10492.176167310065</v>
      </c>
      <c r="CN160" s="161">
        <f t="shared" ca="1" si="278"/>
        <v>10551.500456790303</v>
      </c>
      <c r="CO160" s="161">
        <f t="shared" ca="1" si="278"/>
        <v>10611.160174428267</v>
      </c>
      <c r="CP160" s="161">
        <f t="shared" ca="1" si="278"/>
        <v>9021.9783741897118</v>
      </c>
      <c r="CQ160" s="161">
        <f t="shared" ca="1" si="278"/>
        <v>9072.9899515994075</v>
      </c>
      <c r="CR160" s="161">
        <f t="shared" ca="1" si="278"/>
        <v>9124.2899558842164</v>
      </c>
      <c r="CS160" s="161">
        <f t="shared" ca="1" si="278"/>
        <v>9175.8800178516285</v>
      </c>
      <c r="CT160" s="161">
        <f t="shared" ca="1" si="278"/>
        <v>10914.556941164454</v>
      </c>
      <c r="CU160" s="161">
        <f t="shared" ca="1" si="278"/>
        <v>10976.26943294891</v>
      </c>
      <c r="CV160" s="161">
        <f t="shared" ca="1" si="278"/>
        <v>11038.330856134138</v>
      </c>
      <c r="CW160" s="161">
        <f t="shared" ca="1" si="278"/>
        <v>11100.743183629002</v>
      </c>
      <c r="CX160" s="161">
        <f t="shared" ca="1" si="278"/>
        <v>11163.508399497488</v>
      </c>
      <c r="CY160" s="161">
        <f t="shared" ref="CY160:DV160" ca="1" si="279">SUM(CY161:CY163)</f>
        <v>11226.628499021768</v>
      </c>
      <c r="CZ160" s="161">
        <f t="shared" ca="1" si="279"/>
        <v>11290.105488765625</v>
      </c>
      <c r="DA160" s="161">
        <f t="shared" ca="1" si="279"/>
        <v>11353.941386638247</v>
      </c>
      <c r="DB160" s="161">
        <f t="shared" ca="1" si="279"/>
        <v>9653.5168603829916</v>
      </c>
      <c r="DC160" s="161">
        <f t="shared" ca="1" si="279"/>
        <v>9708.0992482113652</v>
      </c>
      <c r="DD160" s="161">
        <f t="shared" ca="1" si="279"/>
        <v>9762.9902527961112</v>
      </c>
      <c r="DE160" s="161">
        <f t="shared" ca="1" si="279"/>
        <v>9818.1916191012406</v>
      </c>
      <c r="DF160" s="161">
        <f t="shared" ca="1" si="279"/>
        <v>11678.575927045966</v>
      </c>
      <c r="DG160" s="161">
        <f t="shared" ca="1" si="279"/>
        <v>11744.608293255335</v>
      </c>
      <c r="DH160" s="161">
        <f t="shared" ca="1" si="279"/>
        <v>11811.014016063526</v>
      </c>
      <c r="DI160" s="161">
        <f t="shared" ca="1" si="279"/>
        <v>11877.795206483032</v>
      </c>
      <c r="DJ160" s="161">
        <f t="shared" ca="1" si="279"/>
        <v>11944.953987462311</v>
      </c>
      <c r="DK160" s="161">
        <f t="shared" ca="1" si="279"/>
        <v>12012.492493953288</v>
      </c>
      <c r="DL160" s="161">
        <f t="shared" ca="1" si="279"/>
        <v>12080.412872979216</v>
      </c>
      <c r="DM160" s="161">
        <f t="shared" ca="1" si="279"/>
        <v>12148.717283702919</v>
      </c>
      <c r="DN160" s="161">
        <f t="shared" ca="1" si="279"/>
        <v>10329.263040609798</v>
      </c>
      <c r="DO160" s="161">
        <f t="shared" ca="1" si="279"/>
        <v>10387.666195586156</v>
      </c>
      <c r="DP160" s="161">
        <f t="shared" ca="1" si="279"/>
        <v>10446.399570491834</v>
      </c>
      <c r="DQ160" s="161">
        <f t="shared" ca="1" si="279"/>
        <v>10505.465032438326</v>
      </c>
      <c r="DR160" s="161">
        <f t="shared" ca="1" si="279"/>
        <v>12496.076241939178</v>
      </c>
      <c r="DS160" s="161">
        <f t="shared" ca="1" si="279"/>
        <v>12566.730873783203</v>
      </c>
      <c r="DT160" s="161">
        <f t="shared" ca="1" si="279"/>
        <v>12637.784997187968</v>
      </c>
      <c r="DU160" s="161">
        <f t="shared" ca="1" si="279"/>
        <v>12709.240870936839</v>
      </c>
      <c r="DV160" s="161">
        <f t="shared" ca="1" si="279"/>
        <v>12781.10076658467</v>
      </c>
      <c r="DW160" s="161"/>
      <c r="DX160" s="162">
        <f ca="1">SUM(G160:DW160)</f>
        <v>1039147.1510260839</v>
      </c>
    </row>
    <row r="161" spans="1:128" hidden="1" outlineLevel="1" x14ac:dyDescent="0.2">
      <c r="A161" s="335" t="str">
        <f>A$7</f>
        <v>Дизель</v>
      </c>
      <c r="B161" s="184"/>
      <c r="C161" s="160" t="str">
        <f t="shared" ref="C161:D163" ca="1" si="280">C$160</f>
        <v>тыс. руб.</v>
      </c>
      <c r="D161" s="158">
        <f t="shared" si="280"/>
        <v>1</v>
      </c>
      <c r="E161" s="6"/>
      <c r="F161" s="6" t="s">
        <v>693</v>
      </c>
      <c r="G161" s="161">
        <f t="shared" ref="G161:AL161" ca="1" si="281">G156*G159*(1+G179)</f>
        <v>356.40000000000003</v>
      </c>
      <c r="H161" s="161">
        <f t="shared" ca="1" si="281"/>
        <v>1075.2454122482138</v>
      </c>
      <c r="I161" s="161">
        <f t="shared" ca="1" si="281"/>
        <v>1621.9875092043087</v>
      </c>
      <c r="J161" s="161">
        <f t="shared" ca="1" si="281"/>
        <v>1993.6381207085512</v>
      </c>
      <c r="K161" s="161">
        <f t="shared" ca="1" si="281"/>
        <v>2369.4396114916217</v>
      </c>
      <c r="L161" s="161">
        <f t="shared" ca="1" si="281"/>
        <v>2749.4270394711602</v>
      </c>
      <c r="M161" s="161">
        <f t="shared" ca="1" si="281"/>
        <v>3133.6357263089794</v>
      </c>
      <c r="N161" s="161">
        <f t="shared" ca="1" si="281"/>
        <v>3447.9517590775636</v>
      </c>
      <c r="O161" s="161">
        <f t="shared" ca="1" si="281"/>
        <v>4101.2813737347988</v>
      </c>
      <c r="P161" s="161">
        <f t="shared" ca="1" si="281"/>
        <v>4124.4706148965515</v>
      </c>
      <c r="Q161" s="161">
        <f t="shared" ca="1" si="281"/>
        <v>4147.7909713992585</v>
      </c>
      <c r="R161" s="161">
        <f t="shared" ca="1" si="281"/>
        <v>4171.2431845881165</v>
      </c>
      <c r="S161" s="161">
        <f t="shared" ca="1" si="281"/>
        <v>4194.8280000000004</v>
      </c>
      <c r="T161" s="161">
        <f t="shared" ca="1" si="281"/>
        <v>4218.5461673871596</v>
      </c>
      <c r="U161" s="161">
        <f t="shared" ca="1" si="281"/>
        <v>4242.398440741048</v>
      </c>
      <c r="V161" s="161">
        <f t="shared" ca="1" si="281"/>
        <v>3607.035079849235</v>
      </c>
      <c r="W161" s="161">
        <f t="shared" ca="1" si="281"/>
        <v>3627.4297806081731</v>
      </c>
      <c r="X161" s="161">
        <f t="shared" ca="1" si="281"/>
        <v>3647.9397959703351</v>
      </c>
      <c r="Y161" s="161">
        <f t="shared" ca="1" si="281"/>
        <v>3668.5657779412527</v>
      </c>
      <c r="Z161" s="161">
        <f t="shared" ca="1" si="281"/>
        <v>4363.6980864884854</v>
      </c>
      <c r="AA161" s="161">
        <f t="shared" ca="1" si="281"/>
        <v>4388.3710698962341</v>
      </c>
      <c r="AB161" s="161">
        <f t="shared" ca="1" si="281"/>
        <v>4413.18355793931</v>
      </c>
      <c r="AC161" s="161">
        <f t="shared" ca="1" si="281"/>
        <v>4438.136339397206</v>
      </c>
      <c r="AD161" s="161">
        <f t="shared" ca="1" si="281"/>
        <v>4463.2302075092839</v>
      </c>
      <c r="AE161" s="161">
        <f t="shared" ca="1" si="281"/>
        <v>4488.4659600000005</v>
      </c>
      <c r="AF161" s="161">
        <f t="shared" ca="1" si="281"/>
        <v>4513.8443991042604</v>
      </c>
      <c r="AG161" s="161">
        <f t="shared" ca="1" si="281"/>
        <v>4539.3663315929207</v>
      </c>
      <c r="AH161" s="161">
        <f t="shared" ca="1" si="281"/>
        <v>3859.5275354386799</v>
      </c>
      <c r="AI161" s="161">
        <f t="shared" ca="1" si="281"/>
        <v>3881.3498652507442</v>
      </c>
      <c r="AJ161" s="161">
        <f t="shared" ca="1" si="281"/>
        <v>3903.2955816882582</v>
      </c>
      <c r="AK161" s="161">
        <f t="shared" ca="1" si="281"/>
        <v>3925.3653823971404</v>
      </c>
      <c r="AL161" s="161">
        <f t="shared" ca="1" si="281"/>
        <v>4669.1569525426794</v>
      </c>
      <c r="AM161" s="161">
        <f t="shared" ref="AM161:BR161" ca="1" si="282">AM156*AM159*(1+AM179)</f>
        <v>4695.5570447889695</v>
      </c>
      <c r="AN161" s="161">
        <f t="shared" ca="1" si="282"/>
        <v>4722.1064069950617</v>
      </c>
      <c r="AO161" s="161">
        <f t="shared" ca="1" si="282"/>
        <v>4748.8058831550106</v>
      </c>
      <c r="AP161" s="161">
        <f t="shared" ca="1" si="282"/>
        <v>4775.6563220349344</v>
      </c>
      <c r="AQ161" s="161">
        <f t="shared" ca="1" si="282"/>
        <v>4802.6585772000008</v>
      </c>
      <c r="AR161" s="161">
        <f t="shared" ca="1" si="282"/>
        <v>4829.8135070415583</v>
      </c>
      <c r="AS161" s="161">
        <f t="shared" ca="1" si="282"/>
        <v>4857.121974804425</v>
      </c>
      <c r="AT161" s="161">
        <f t="shared" ca="1" si="282"/>
        <v>4129.6944629193886</v>
      </c>
      <c r="AU161" s="161">
        <f t="shared" ca="1" si="282"/>
        <v>4153.0443558182969</v>
      </c>
      <c r="AV161" s="161">
        <f t="shared" ca="1" si="282"/>
        <v>4176.526272406436</v>
      </c>
      <c r="AW161" s="161">
        <f t="shared" ca="1" si="282"/>
        <v>4200.1409591649399</v>
      </c>
      <c r="AX161" s="161">
        <f t="shared" ca="1" si="282"/>
        <v>4995.9979392206669</v>
      </c>
      <c r="AY161" s="161">
        <f t="shared" ca="1" si="282"/>
        <v>5024.2460379241975</v>
      </c>
      <c r="AZ161" s="161">
        <f t="shared" ca="1" si="282"/>
        <v>5052.6538554847157</v>
      </c>
      <c r="BA161" s="161">
        <f t="shared" ca="1" si="282"/>
        <v>5081.2222949758607</v>
      </c>
      <c r="BB161" s="161">
        <f t="shared" ca="1" si="282"/>
        <v>5109.9522645773795</v>
      </c>
      <c r="BC161" s="161">
        <f t="shared" ca="1" si="282"/>
        <v>5138.844677604</v>
      </c>
      <c r="BD161" s="161">
        <f t="shared" ca="1" si="282"/>
        <v>5167.9004525344671</v>
      </c>
      <c r="BE161" s="161">
        <f t="shared" ca="1" si="282"/>
        <v>5197.1205130407352</v>
      </c>
      <c r="BF161" s="161">
        <f t="shared" ca="1" si="282"/>
        <v>4418.7730753237447</v>
      </c>
      <c r="BG161" s="161">
        <f t="shared" ca="1" si="282"/>
        <v>4443.7574607255774</v>
      </c>
      <c r="BH161" s="161">
        <f t="shared" ca="1" si="282"/>
        <v>4468.8831114748864</v>
      </c>
      <c r="BI161" s="161">
        <f t="shared" ca="1" si="282"/>
        <v>4494.1508263064861</v>
      </c>
      <c r="BJ161" s="161">
        <f t="shared" ca="1" si="282"/>
        <v>5345.7177949661136</v>
      </c>
      <c r="BK161" s="161">
        <f t="shared" ca="1" si="282"/>
        <v>5375.9432605788916</v>
      </c>
      <c r="BL161" s="161">
        <f t="shared" ca="1" si="282"/>
        <v>5406.3396253686469</v>
      </c>
      <c r="BM161" s="161">
        <f t="shared" ca="1" si="282"/>
        <v>5436.9078556241702</v>
      </c>
      <c r="BN161" s="161">
        <f t="shared" ca="1" si="282"/>
        <v>5467.6489230977959</v>
      </c>
      <c r="BO161" s="161">
        <f t="shared" ca="1" si="282"/>
        <v>5498.5638050362804</v>
      </c>
      <c r="BP161" s="161">
        <f t="shared" ca="1" si="282"/>
        <v>5529.6534842118799</v>
      </c>
      <c r="BQ161" s="161">
        <f t="shared" ca="1" si="282"/>
        <v>5560.9189489535856</v>
      </c>
      <c r="BR161" s="161">
        <f t="shared" ca="1" si="282"/>
        <v>4728.0871905964077</v>
      </c>
      <c r="BS161" s="161">
        <f t="shared" ref="BS161:CX161" ca="1" si="283">BS156*BS159*(1+BS179)</f>
        <v>4754.8204829763681</v>
      </c>
      <c r="BT161" s="161">
        <f t="shared" ca="1" si="283"/>
        <v>4781.7049292781294</v>
      </c>
      <c r="BU161" s="161">
        <f t="shared" ca="1" si="283"/>
        <v>4808.7413841479402</v>
      </c>
      <c r="BV161" s="161">
        <f t="shared" ca="1" si="283"/>
        <v>5719.9180406137421</v>
      </c>
      <c r="BW161" s="161">
        <f t="shared" ca="1" si="283"/>
        <v>5752.2592888194149</v>
      </c>
      <c r="BX161" s="161">
        <f t="shared" ca="1" si="283"/>
        <v>5784.7833991444522</v>
      </c>
      <c r="BY161" s="161">
        <f t="shared" ca="1" si="283"/>
        <v>5817.4914055178633</v>
      </c>
      <c r="BZ161" s="161">
        <f t="shared" ca="1" si="283"/>
        <v>5850.384347714642</v>
      </c>
      <c r="CA161" s="161">
        <f t="shared" ca="1" si="283"/>
        <v>5883.4632713888204</v>
      </c>
      <c r="CB161" s="161">
        <f t="shared" ca="1" si="283"/>
        <v>5916.7292281067121</v>
      </c>
      <c r="CC161" s="161">
        <f t="shared" ca="1" si="283"/>
        <v>5950.1832753803374</v>
      </c>
      <c r="CD161" s="161">
        <f t="shared" ca="1" si="283"/>
        <v>5059.0532939381565</v>
      </c>
      <c r="CE161" s="161">
        <f t="shared" ca="1" si="283"/>
        <v>5087.657916784714</v>
      </c>
      <c r="CF161" s="161">
        <f t="shared" ca="1" si="283"/>
        <v>5116.4242743275981</v>
      </c>
      <c r="CG161" s="161">
        <f t="shared" ca="1" si="283"/>
        <v>5145.3532810382958</v>
      </c>
      <c r="CH161" s="161">
        <f t="shared" ca="1" si="283"/>
        <v>6120.3123034567034</v>
      </c>
      <c r="CI161" s="161">
        <f t="shared" ca="1" si="283"/>
        <v>6154.9174390367734</v>
      </c>
      <c r="CJ161" s="161">
        <f t="shared" ca="1" si="283"/>
        <v>6189.718237084564</v>
      </c>
      <c r="CK161" s="161">
        <f t="shared" ca="1" si="283"/>
        <v>6224.7158039041142</v>
      </c>
      <c r="CL161" s="161">
        <f t="shared" ca="1" si="283"/>
        <v>6259.9112520546669</v>
      </c>
      <c r="CM161" s="161">
        <f t="shared" ca="1" si="283"/>
        <v>6295.3057003860386</v>
      </c>
      <c r="CN161" s="161">
        <f t="shared" ca="1" si="283"/>
        <v>6330.9002740741817</v>
      </c>
      <c r="CO161" s="161">
        <f t="shared" ca="1" si="283"/>
        <v>6366.6961046569613</v>
      </c>
      <c r="CP161" s="161">
        <f t="shared" ca="1" si="283"/>
        <v>5413.1870245138271</v>
      </c>
      <c r="CQ161" s="161">
        <f t="shared" ca="1" si="283"/>
        <v>5443.793970959644</v>
      </c>
      <c r="CR161" s="161">
        <f t="shared" ca="1" si="283"/>
        <v>5474.5739735305306</v>
      </c>
      <c r="CS161" s="161">
        <f t="shared" ca="1" si="283"/>
        <v>5505.5280107109766</v>
      </c>
      <c r="CT161" s="161">
        <f t="shared" ca="1" si="283"/>
        <v>6548.7341646986733</v>
      </c>
      <c r="CU161" s="161">
        <f t="shared" ca="1" si="283"/>
        <v>6585.7616597693468</v>
      </c>
      <c r="CV161" s="161">
        <f t="shared" ca="1" si="283"/>
        <v>6622.9985136804826</v>
      </c>
      <c r="CW161" s="161">
        <f t="shared" ca="1" si="283"/>
        <v>6660.4459101774009</v>
      </c>
      <c r="CX161" s="161">
        <f t="shared" ca="1" si="283"/>
        <v>6698.1050396984938</v>
      </c>
      <c r="CY161" s="161">
        <f t="shared" ref="CY161:DV161" ca="1" si="284">CY156*CY159*(1+CY179)</f>
        <v>6735.9770994130604</v>
      </c>
      <c r="CZ161" s="161">
        <f t="shared" ca="1" si="284"/>
        <v>6774.0632932593744</v>
      </c>
      <c r="DA161" s="161">
        <f t="shared" ca="1" si="284"/>
        <v>6812.3648319829481</v>
      </c>
      <c r="DB161" s="161">
        <f t="shared" ca="1" si="284"/>
        <v>5792.1101162297946</v>
      </c>
      <c r="DC161" s="161">
        <f t="shared" ca="1" si="284"/>
        <v>5824.8595489268191</v>
      </c>
      <c r="DD161" s="161">
        <f t="shared" ca="1" si="284"/>
        <v>5857.7941516776664</v>
      </c>
      <c r="DE161" s="161">
        <f t="shared" ca="1" si="284"/>
        <v>5890.9149714607447</v>
      </c>
      <c r="DF161" s="161">
        <f t="shared" ca="1" si="284"/>
        <v>7007.1455562275796</v>
      </c>
      <c r="DG161" s="161">
        <f t="shared" ca="1" si="284"/>
        <v>7046.7649759532005</v>
      </c>
      <c r="DH161" s="161">
        <f t="shared" ca="1" si="284"/>
        <v>7086.6084096381155</v>
      </c>
      <c r="DI161" s="161">
        <f t="shared" ca="1" si="284"/>
        <v>7126.6771238898191</v>
      </c>
      <c r="DJ161" s="161">
        <f t="shared" ca="1" si="284"/>
        <v>7166.9723924773871</v>
      </c>
      <c r="DK161" s="161">
        <f t="shared" ca="1" si="284"/>
        <v>7207.4954963719729</v>
      </c>
      <c r="DL161" s="161">
        <f t="shared" ca="1" si="284"/>
        <v>7248.2477237875291</v>
      </c>
      <c r="DM161" s="161">
        <f t="shared" ca="1" si="284"/>
        <v>7289.2303702217523</v>
      </c>
      <c r="DN161" s="161">
        <f t="shared" ca="1" si="284"/>
        <v>6197.5578243658783</v>
      </c>
      <c r="DO161" s="161">
        <f t="shared" ca="1" si="284"/>
        <v>6232.5997173516944</v>
      </c>
      <c r="DP161" s="161">
        <f t="shared" ca="1" si="284"/>
        <v>6267.8397422951011</v>
      </c>
      <c r="DQ161" s="161">
        <f t="shared" ca="1" si="284"/>
        <v>6303.2790194629943</v>
      </c>
      <c r="DR161" s="161">
        <f t="shared" ca="1" si="284"/>
        <v>7497.6457451635069</v>
      </c>
      <c r="DS161" s="161">
        <f t="shared" ca="1" si="284"/>
        <v>7540.0385242699213</v>
      </c>
      <c r="DT161" s="161">
        <f t="shared" ca="1" si="284"/>
        <v>7582.6709983127803</v>
      </c>
      <c r="DU161" s="161">
        <f t="shared" ca="1" si="284"/>
        <v>7625.5445225621024</v>
      </c>
      <c r="DV161" s="161">
        <f t="shared" ca="1" si="284"/>
        <v>7668.6604599508019</v>
      </c>
      <c r="DW161" s="161"/>
      <c r="DX161" s="162">
        <f ca="1">SUM(G161:DW161)</f>
        <v>623488.29061565048</v>
      </c>
    </row>
    <row r="162" spans="1:128" hidden="1" outlineLevel="1" x14ac:dyDescent="0.2">
      <c r="A162" s="335" t="str">
        <f>A$27</f>
        <v>Мазут</v>
      </c>
      <c r="B162" s="184"/>
      <c r="C162" s="160" t="str">
        <f t="shared" ca="1" si="280"/>
        <v>тыс. руб.</v>
      </c>
      <c r="D162" s="158">
        <f t="shared" si="280"/>
        <v>1</v>
      </c>
      <c r="E162" s="6"/>
      <c r="F162" s="6" t="s">
        <v>693</v>
      </c>
      <c r="G162" s="161">
        <f t="shared" ref="G162:AL162" ca="1" si="285">G157*G159*(1+G179)</f>
        <v>178.20000000000002</v>
      </c>
      <c r="H162" s="161">
        <f t="shared" ca="1" si="285"/>
        <v>537.62270612410691</v>
      </c>
      <c r="I162" s="161">
        <f t="shared" ca="1" si="285"/>
        <v>810.99375460215435</v>
      </c>
      <c r="J162" s="161">
        <f t="shared" ca="1" si="285"/>
        <v>996.81906035427562</v>
      </c>
      <c r="K162" s="161">
        <f t="shared" ca="1" si="285"/>
        <v>1184.7198057458108</v>
      </c>
      <c r="L162" s="161">
        <f t="shared" ca="1" si="285"/>
        <v>1374.7135197355801</v>
      </c>
      <c r="M162" s="161">
        <f t="shared" ca="1" si="285"/>
        <v>1566.8178631544897</v>
      </c>
      <c r="N162" s="161">
        <f t="shared" ca="1" si="285"/>
        <v>1723.9758795387818</v>
      </c>
      <c r="O162" s="161">
        <f t="shared" ca="1" si="285"/>
        <v>2050.6406868673994</v>
      </c>
      <c r="P162" s="161">
        <f t="shared" ca="1" si="285"/>
        <v>2062.2353074482758</v>
      </c>
      <c r="Q162" s="161">
        <f t="shared" ca="1" si="285"/>
        <v>2073.8954856996293</v>
      </c>
      <c r="R162" s="161">
        <f t="shared" ca="1" si="285"/>
        <v>2085.6215922940582</v>
      </c>
      <c r="S162" s="161">
        <f t="shared" ca="1" si="285"/>
        <v>2097.4140000000002</v>
      </c>
      <c r="T162" s="161">
        <f t="shared" ca="1" si="285"/>
        <v>2109.2730836935798</v>
      </c>
      <c r="U162" s="161">
        <f t="shared" ca="1" si="285"/>
        <v>2121.199220370524</v>
      </c>
      <c r="V162" s="161">
        <f t="shared" ca="1" si="285"/>
        <v>1803.5175399246175</v>
      </c>
      <c r="W162" s="161">
        <f t="shared" ca="1" si="285"/>
        <v>1813.7148903040866</v>
      </c>
      <c r="X162" s="161">
        <f t="shared" ca="1" si="285"/>
        <v>1823.9698979851676</v>
      </c>
      <c r="Y162" s="161">
        <f t="shared" ca="1" si="285"/>
        <v>1834.2828889706263</v>
      </c>
      <c r="Z162" s="161">
        <f t="shared" ca="1" si="285"/>
        <v>2181.8490432442427</v>
      </c>
      <c r="AA162" s="161">
        <f t="shared" ca="1" si="285"/>
        <v>2194.185534948117</v>
      </c>
      <c r="AB162" s="161">
        <f t="shared" ca="1" si="285"/>
        <v>2206.591778969655</v>
      </c>
      <c r="AC162" s="161">
        <f t="shared" ca="1" si="285"/>
        <v>2219.068169698603</v>
      </c>
      <c r="AD162" s="161">
        <f t="shared" ca="1" si="285"/>
        <v>2231.615103754642</v>
      </c>
      <c r="AE162" s="161">
        <f t="shared" ca="1" si="285"/>
        <v>2244.2329800000002</v>
      </c>
      <c r="AF162" s="161">
        <f t="shared" ca="1" si="285"/>
        <v>2256.9221995521302</v>
      </c>
      <c r="AG162" s="161">
        <f t="shared" ca="1" si="285"/>
        <v>2269.6831657964603</v>
      </c>
      <c r="AH162" s="161">
        <f t="shared" ca="1" si="285"/>
        <v>1929.76376771934</v>
      </c>
      <c r="AI162" s="161">
        <f t="shared" ca="1" si="285"/>
        <v>1940.6749326253721</v>
      </c>
      <c r="AJ162" s="161">
        <f t="shared" ca="1" si="285"/>
        <v>1951.6477908441291</v>
      </c>
      <c r="AK162" s="161">
        <f t="shared" ca="1" si="285"/>
        <v>1962.6826911985702</v>
      </c>
      <c r="AL162" s="161">
        <f t="shared" ca="1" si="285"/>
        <v>2334.5784762713397</v>
      </c>
      <c r="AM162" s="161">
        <f t="shared" ref="AM162:BR162" ca="1" si="286">AM157*AM159*(1+AM179)</f>
        <v>2347.7785223944848</v>
      </c>
      <c r="AN162" s="161">
        <f t="shared" ca="1" si="286"/>
        <v>2361.0532034975308</v>
      </c>
      <c r="AO162" s="161">
        <f t="shared" ca="1" si="286"/>
        <v>2374.4029415775053</v>
      </c>
      <c r="AP162" s="161">
        <f t="shared" ca="1" si="286"/>
        <v>2387.8281610174672</v>
      </c>
      <c r="AQ162" s="161">
        <f t="shared" ca="1" si="286"/>
        <v>2401.3292886000004</v>
      </c>
      <c r="AR162" s="161">
        <f t="shared" ca="1" si="286"/>
        <v>2414.9067535207791</v>
      </c>
      <c r="AS162" s="161">
        <f t="shared" ca="1" si="286"/>
        <v>2428.5609874022125</v>
      </c>
      <c r="AT162" s="161">
        <f t="shared" ca="1" si="286"/>
        <v>2064.8472314596943</v>
      </c>
      <c r="AU162" s="161">
        <f t="shared" ca="1" si="286"/>
        <v>2076.5221779091485</v>
      </c>
      <c r="AV162" s="161">
        <f t="shared" ca="1" si="286"/>
        <v>2088.263136203218</v>
      </c>
      <c r="AW162" s="161">
        <f t="shared" ca="1" si="286"/>
        <v>2100.0704795824699</v>
      </c>
      <c r="AX162" s="161">
        <f t="shared" ca="1" si="286"/>
        <v>2497.9989696103335</v>
      </c>
      <c r="AY162" s="161">
        <f t="shared" ca="1" si="286"/>
        <v>2512.1230189620987</v>
      </c>
      <c r="AZ162" s="161">
        <f t="shared" ca="1" si="286"/>
        <v>2526.3269277423578</v>
      </c>
      <c r="BA162" s="161">
        <f t="shared" ca="1" si="286"/>
        <v>2540.6111474879303</v>
      </c>
      <c r="BB162" s="161">
        <f t="shared" ca="1" si="286"/>
        <v>2554.9761322886898</v>
      </c>
      <c r="BC162" s="161">
        <f t="shared" ca="1" si="286"/>
        <v>2569.422338802</v>
      </c>
      <c r="BD162" s="161">
        <f t="shared" ca="1" si="286"/>
        <v>2583.9502262672336</v>
      </c>
      <c r="BE162" s="161">
        <f t="shared" ca="1" si="286"/>
        <v>2598.5602565203676</v>
      </c>
      <c r="BF162" s="161">
        <f t="shared" ca="1" si="286"/>
        <v>2209.3865376618724</v>
      </c>
      <c r="BG162" s="161">
        <f t="shared" ca="1" si="286"/>
        <v>2221.8787303627887</v>
      </c>
      <c r="BH162" s="161">
        <f t="shared" ca="1" si="286"/>
        <v>2234.4415557374432</v>
      </c>
      <c r="BI162" s="161">
        <f t="shared" ca="1" si="286"/>
        <v>2247.0754131532431</v>
      </c>
      <c r="BJ162" s="161">
        <f t="shared" ca="1" si="286"/>
        <v>2672.8588974830568</v>
      </c>
      <c r="BK162" s="161">
        <f t="shared" ca="1" si="286"/>
        <v>2687.9716302894458</v>
      </c>
      <c r="BL162" s="161">
        <f t="shared" ca="1" si="286"/>
        <v>2703.1698126843235</v>
      </c>
      <c r="BM162" s="161">
        <f t="shared" ca="1" si="286"/>
        <v>2718.4539278120851</v>
      </c>
      <c r="BN162" s="161">
        <f t="shared" ca="1" si="286"/>
        <v>2733.8244615488979</v>
      </c>
      <c r="BO162" s="161">
        <f t="shared" ca="1" si="286"/>
        <v>2749.2819025181402</v>
      </c>
      <c r="BP162" s="161">
        <f t="shared" ca="1" si="286"/>
        <v>2764.82674210594</v>
      </c>
      <c r="BQ162" s="161">
        <f t="shared" ca="1" si="286"/>
        <v>2780.4594744767928</v>
      </c>
      <c r="BR162" s="161">
        <f t="shared" ca="1" si="286"/>
        <v>2364.0435952982039</v>
      </c>
      <c r="BS162" s="161">
        <f t="shared" ref="BS162:CX162" ca="1" si="287">BS157*BS159*(1+BS179)</f>
        <v>2377.4102414881841</v>
      </c>
      <c r="BT162" s="161">
        <f t="shared" ca="1" si="287"/>
        <v>2390.8524646390647</v>
      </c>
      <c r="BU162" s="161">
        <f t="shared" ca="1" si="287"/>
        <v>2404.3706920739701</v>
      </c>
      <c r="BV162" s="161">
        <f t="shared" ca="1" si="287"/>
        <v>2859.959020306871</v>
      </c>
      <c r="BW162" s="161">
        <f t="shared" ca="1" si="287"/>
        <v>2876.1296444097075</v>
      </c>
      <c r="BX162" s="161">
        <f t="shared" ca="1" si="287"/>
        <v>2892.3916995722261</v>
      </c>
      <c r="BY162" s="161">
        <f t="shared" ca="1" si="287"/>
        <v>2908.7457027589317</v>
      </c>
      <c r="BZ162" s="161">
        <f t="shared" ca="1" si="287"/>
        <v>2925.192173857321</v>
      </c>
      <c r="CA162" s="161">
        <f t="shared" ca="1" si="287"/>
        <v>2941.7316356944102</v>
      </c>
      <c r="CB162" s="161">
        <f t="shared" ca="1" si="287"/>
        <v>2958.364614053356</v>
      </c>
      <c r="CC162" s="161">
        <f t="shared" ca="1" si="287"/>
        <v>2975.0916376901687</v>
      </c>
      <c r="CD162" s="161">
        <f t="shared" ca="1" si="287"/>
        <v>2529.5266469690782</v>
      </c>
      <c r="CE162" s="161">
        <f t="shared" ca="1" si="287"/>
        <v>2543.828958392357</v>
      </c>
      <c r="CF162" s="161">
        <f t="shared" ca="1" si="287"/>
        <v>2558.2121371637991</v>
      </c>
      <c r="CG162" s="161">
        <f t="shared" ca="1" si="287"/>
        <v>2572.6766405191479</v>
      </c>
      <c r="CH162" s="161">
        <f t="shared" ca="1" si="287"/>
        <v>3060.1561517283517</v>
      </c>
      <c r="CI162" s="161">
        <f t="shared" ca="1" si="287"/>
        <v>3077.4587195183867</v>
      </c>
      <c r="CJ162" s="161">
        <f t="shared" ca="1" si="287"/>
        <v>3094.859118542282</v>
      </c>
      <c r="CK162" s="161">
        <f t="shared" ca="1" si="287"/>
        <v>3112.3579019520571</v>
      </c>
      <c r="CL162" s="161">
        <f t="shared" ca="1" si="287"/>
        <v>3129.9556260273334</v>
      </c>
      <c r="CM162" s="161">
        <f t="shared" ca="1" si="287"/>
        <v>3147.6528501930193</v>
      </c>
      <c r="CN162" s="161">
        <f t="shared" ca="1" si="287"/>
        <v>3165.4501370370908</v>
      </c>
      <c r="CO162" s="161">
        <f t="shared" ca="1" si="287"/>
        <v>3183.3480523284807</v>
      </c>
      <c r="CP162" s="161">
        <f t="shared" ca="1" si="287"/>
        <v>2706.5935122569135</v>
      </c>
      <c r="CQ162" s="161">
        <f t="shared" ca="1" si="287"/>
        <v>2721.896985479822</v>
      </c>
      <c r="CR162" s="161">
        <f t="shared" ca="1" si="287"/>
        <v>2737.2869867652653</v>
      </c>
      <c r="CS162" s="161">
        <f t="shared" ca="1" si="287"/>
        <v>2752.7640053554883</v>
      </c>
      <c r="CT162" s="161">
        <f t="shared" ca="1" si="287"/>
        <v>3274.3670823493367</v>
      </c>
      <c r="CU162" s="161">
        <f t="shared" ca="1" si="287"/>
        <v>3292.8808298846734</v>
      </c>
      <c r="CV162" s="161">
        <f t="shared" ca="1" si="287"/>
        <v>3311.4992568402413</v>
      </c>
      <c r="CW162" s="161">
        <f t="shared" ca="1" si="287"/>
        <v>3330.2229550887005</v>
      </c>
      <c r="CX162" s="161">
        <f t="shared" ca="1" si="287"/>
        <v>3349.0525198492469</v>
      </c>
      <c r="CY162" s="161">
        <f t="shared" ref="CY162:DV162" ca="1" si="288">CY157*CY159*(1+CY179)</f>
        <v>3367.9885497065302</v>
      </c>
      <c r="CZ162" s="161">
        <f t="shared" ca="1" si="288"/>
        <v>3387.0316466296872</v>
      </c>
      <c r="DA162" s="161">
        <f t="shared" ca="1" si="288"/>
        <v>3406.182415991474</v>
      </c>
      <c r="DB162" s="161">
        <f t="shared" ca="1" si="288"/>
        <v>2896.0550581148973</v>
      </c>
      <c r="DC162" s="161">
        <f t="shared" ca="1" si="288"/>
        <v>2912.4297744634096</v>
      </c>
      <c r="DD162" s="161">
        <f t="shared" ca="1" si="288"/>
        <v>2928.8970758388332</v>
      </c>
      <c r="DE162" s="161">
        <f t="shared" ca="1" si="288"/>
        <v>2945.4574857303724</v>
      </c>
      <c r="DF162" s="161">
        <f t="shared" ca="1" si="288"/>
        <v>3503.5727781137898</v>
      </c>
      <c r="DG162" s="161">
        <f t="shared" ca="1" si="288"/>
        <v>3523.3824879766003</v>
      </c>
      <c r="DH162" s="161">
        <f t="shared" ca="1" si="288"/>
        <v>3543.3042048190578</v>
      </c>
      <c r="DI162" s="161">
        <f t="shared" ca="1" si="288"/>
        <v>3563.3385619449095</v>
      </c>
      <c r="DJ162" s="161">
        <f t="shared" ca="1" si="288"/>
        <v>3583.4861962386935</v>
      </c>
      <c r="DK162" s="161">
        <f t="shared" ca="1" si="288"/>
        <v>3603.7477481859864</v>
      </c>
      <c r="DL162" s="161">
        <f t="shared" ca="1" si="288"/>
        <v>3624.1238618937646</v>
      </c>
      <c r="DM162" s="161">
        <f t="shared" ca="1" si="288"/>
        <v>3644.6151851108762</v>
      </c>
      <c r="DN162" s="161">
        <f t="shared" ca="1" si="288"/>
        <v>3098.7789121829392</v>
      </c>
      <c r="DO162" s="161">
        <f t="shared" ca="1" si="288"/>
        <v>3116.2998586758472</v>
      </c>
      <c r="DP162" s="161">
        <f t="shared" ca="1" si="288"/>
        <v>3133.9198711475506</v>
      </c>
      <c r="DQ162" s="161">
        <f t="shared" ca="1" si="288"/>
        <v>3151.6395097314971</v>
      </c>
      <c r="DR162" s="161">
        <f t="shared" ca="1" si="288"/>
        <v>3748.8228725817535</v>
      </c>
      <c r="DS162" s="161">
        <f t="shared" ca="1" si="288"/>
        <v>3770.0192621349606</v>
      </c>
      <c r="DT162" s="161">
        <f t="shared" ca="1" si="288"/>
        <v>3791.3354991563901</v>
      </c>
      <c r="DU162" s="161">
        <f t="shared" ca="1" si="288"/>
        <v>3812.7722612810512</v>
      </c>
      <c r="DV162" s="161">
        <f t="shared" ca="1" si="288"/>
        <v>3834.3302299754009</v>
      </c>
      <c r="DW162" s="161"/>
      <c r="DX162" s="162">
        <f ca="1">SUM(G162:DW162)</f>
        <v>311744.14530782524</v>
      </c>
    </row>
    <row r="163" spans="1:128" hidden="1" outlineLevel="1" x14ac:dyDescent="0.2">
      <c r="A163" s="335" t="str">
        <f>A$47</f>
        <v>Бензин</v>
      </c>
      <c r="B163" s="184"/>
      <c r="C163" s="160" t="str">
        <f t="shared" ca="1" si="280"/>
        <v>тыс. руб.</v>
      </c>
      <c r="D163" s="158">
        <f t="shared" si="280"/>
        <v>1</v>
      </c>
      <c r="E163" s="6"/>
      <c r="F163" s="6" t="s">
        <v>693</v>
      </c>
      <c r="G163" s="161">
        <f t="shared" ref="G163:AL163" ca="1" si="289">G158*G159*(1+G179)</f>
        <v>59.400000000000006</v>
      </c>
      <c r="H163" s="161">
        <f t="shared" ca="1" si="289"/>
        <v>179.20756870803564</v>
      </c>
      <c r="I163" s="161">
        <f t="shared" ca="1" si="289"/>
        <v>270.33125153405143</v>
      </c>
      <c r="J163" s="161">
        <f t="shared" ca="1" si="289"/>
        <v>332.27302011809184</v>
      </c>
      <c r="K163" s="161">
        <f t="shared" ca="1" si="289"/>
        <v>394.9066019152703</v>
      </c>
      <c r="L163" s="161">
        <f t="shared" ca="1" si="289"/>
        <v>458.23783991186008</v>
      </c>
      <c r="M163" s="161">
        <f t="shared" ca="1" si="289"/>
        <v>522.27262105149657</v>
      </c>
      <c r="N163" s="161">
        <f t="shared" ca="1" si="289"/>
        <v>574.6586265129273</v>
      </c>
      <c r="O163" s="161">
        <f t="shared" ca="1" si="289"/>
        <v>683.54689562246631</v>
      </c>
      <c r="P163" s="161">
        <f t="shared" ca="1" si="289"/>
        <v>687.41176914942525</v>
      </c>
      <c r="Q163" s="161">
        <f t="shared" ca="1" si="289"/>
        <v>691.29849523320956</v>
      </c>
      <c r="R163" s="161">
        <f t="shared" ca="1" si="289"/>
        <v>695.2071974313526</v>
      </c>
      <c r="S163" s="161">
        <f t="shared" ca="1" si="289"/>
        <v>699.13800000000003</v>
      </c>
      <c r="T163" s="161">
        <f t="shared" ca="1" si="289"/>
        <v>703.09102789785982</v>
      </c>
      <c r="U163" s="161">
        <f t="shared" ca="1" si="289"/>
        <v>707.0664067901746</v>
      </c>
      <c r="V163" s="161">
        <f t="shared" ca="1" si="289"/>
        <v>601.17251330820579</v>
      </c>
      <c r="W163" s="161">
        <f t="shared" ca="1" si="289"/>
        <v>604.57163010136219</v>
      </c>
      <c r="X163" s="161">
        <f t="shared" ca="1" si="289"/>
        <v>607.98996599505585</v>
      </c>
      <c r="Y163" s="161">
        <f t="shared" ca="1" si="289"/>
        <v>611.42762965687541</v>
      </c>
      <c r="Z163" s="161">
        <f t="shared" ca="1" si="289"/>
        <v>727.28301441474741</v>
      </c>
      <c r="AA163" s="161">
        <f t="shared" ca="1" si="289"/>
        <v>731.39517831603882</v>
      </c>
      <c r="AB163" s="161">
        <f t="shared" ca="1" si="289"/>
        <v>735.53059298988501</v>
      </c>
      <c r="AC163" s="161">
        <f t="shared" ca="1" si="289"/>
        <v>739.68938989953415</v>
      </c>
      <c r="AD163" s="161">
        <f t="shared" ca="1" si="289"/>
        <v>743.87170125154728</v>
      </c>
      <c r="AE163" s="161">
        <f t="shared" ca="1" si="289"/>
        <v>748.07766000000004</v>
      </c>
      <c r="AF163" s="161">
        <f t="shared" ca="1" si="289"/>
        <v>752.30739985071</v>
      </c>
      <c r="AG163" s="161">
        <f t="shared" ca="1" si="289"/>
        <v>756.56105526548663</v>
      </c>
      <c r="AH163" s="161">
        <f t="shared" ca="1" si="289"/>
        <v>643.25458923977999</v>
      </c>
      <c r="AI163" s="161">
        <f t="shared" ca="1" si="289"/>
        <v>646.89164420845736</v>
      </c>
      <c r="AJ163" s="161">
        <f t="shared" ca="1" si="289"/>
        <v>650.54926361470973</v>
      </c>
      <c r="AK163" s="161">
        <f t="shared" ca="1" si="289"/>
        <v>654.22756373285677</v>
      </c>
      <c r="AL163" s="161">
        <f t="shared" ca="1" si="289"/>
        <v>778.19282542377982</v>
      </c>
      <c r="AM163" s="161">
        <f t="shared" ref="AM163:BR163" ca="1" si="290">AM158*AM159*(1+AM179)</f>
        <v>782.59284079816155</v>
      </c>
      <c r="AN163" s="161">
        <f t="shared" ca="1" si="290"/>
        <v>787.01773449917687</v>
      </c>
      <c r="AO163" s="161">
        <f t="shared" ca="1" si="290"/>
        <v>791.46764719250166</v>
      </c>
      <c r="AP163" s="161">
        <f t="shared" ca="1" si="290"/>
        <v>795.94272033915558</v>
      </c>
      <c r="AQ163" s="161">
        <f t="shared" ca="1" si="290"/>
        <v>800.44309620000001</v>
      </c>
      <c r="AR163" s="161">
        <f t="shared" ca="1" si="290"/>
        <v>804.96891784025956</v>
      </c>
      <c r="AS163" s="161">
        <f t="shared" ca="1" si="290"/>
        <v>809.52032913407072</v>
      </c>
      <c r="AT163" s="161">
        <f t="shared" ca="1" si="290"/>
        <v>688.28241048656469</v>
      </c>
      <c r="AU163" s="161">
        <f t="shared" ca="1" si="290"/>
        <v>692.17405930304949</v>
      </c>
      <c r="AV163" s="161">
        <f t="shared" ca="1" si="290"/>
        <v>696.0877120677394</v>
      </c>
      <c r="AW163" s="161">
        <f t="shared" ca="1" si="290"/>
        <v>700.02349319415669</v>
      </c>
      <c r="AX163" s="161">
        <f t="shared" ca="1" si="290"/>
        <v>832.66632320344434</v>
      </c>
      <c r="AY163" s="161">
        <f t="shared" ca="1" si="290"/>
        <v>837.37433965403284</v>
      </c>
      <c r="AZ163" s="161">
        <f t="shared" ca="1" si="290"/>
        <v>842.10897591411924</v>
      </c>
      <c r="BA163" s="161">
        <f t="shared" ca="1" si="290"/>
        <v>846.87038249597663</v>
      </c>
      <c r="BB163" s="161">
        <f t="shared" ca="1" si="290"/>
        <v>851.65871076289636</v>
      </c>
      <c r="BC163" s="161">
        <f t="shared" ca="1" si="290"/>
        <v>856.474112934</v>
      </c>
      <c r="BD163" s="161">
        <f t="shared" ca="1" si="290"/>
        <v>861.31674208907782</v>
      </c>
      <c r="BE163" s="161">
        <f t="shared" ca="1" si="290"/>
        <v>866.18675217345572</v>
      </c>
      <c r="BF163" s="161">
        <f t="shared" ca="1" si="290"/>
        <v>736.46217922062419</v>
      </c>
      <c r="BG163" s="161">
        <f t="shared" ca="1" si="290"/>
        <v>740.62624345426286</v>
      </c>
      <c r="BH163" s="161">
        <f t="shared" ca="1" si="290"/>
        <v>744.81385191248114</v>
      </c>
      <c r="BI163" s="161">
        <f t="shared" ca="1" si="290"/>
        <v>749.02513771774761</v>
      </c>
      <c r="BJ163" s="161">
        <f t="shared" ca="1" si="290"/>
        <v>890.95296582768549</v>
      </c>
      <c r="BK163" s="161">
        <f t="shared" ca="1" si="290"/>
        <v>895.99054342981515</v>
      </c>
      <c r="BL163" s="161">
        <f t="shared" ca="1" si="290"/>
        <v>901.05660422810763</v>
      </c>
      <c r="BM163" s="161">
        <f t="shared" ca="1" si="290"/>
        <v>906.15130927069504</v>
      </c>
      <c r="BN163" s="161">
        <f t="shared" ca="1" si="290"/>
        <v>911.27482051629909</v>
      </c>
      <c r="BO163" s="161">
        <f t="shared" ca="1" si="290"/>
        <v>916.42730083937988</v>
      </c>
      <c r="BP163" s="161">
        <f t="shared" ca="1" si="290"/>
        <v>921.60891403531321</v>
      </c>
      <c r="BQ163" s="161">
        <f t="shared" ca="1" si="290"/>
        <v>926.81982482559749</v>
      </c>
      <c r="BR163" s="161">
        <f t="shared" ca="1" si="290"/>
        <v>788.01453176606788</v>
      </c>
      <c r="BS163" s="161">
        <f t="shared" ref="BS163:CX163" ca="1" si="291">BS158*BS159*(1+BS179)</f>
        <v>792.47008049606143</v>
      </c>
      <c r="BT163" s="161">
        <f t="shared" ca="1" si="291"/>
        <v>796.95082154635486</v>
      </c>
      <c r="BU163" s="161">
        <f t="shared" ca="1" si="291"/>
        <v>801.4568973579901</v>
      </c>
      <c r="BV163" s="161">
        <f t="shared" ca="1" si="291"/>
        <v>953.31967343562349</v>
      </c>
      <c r="BW163" s="161">
        <f t="shared" ca="1" si="291"/>
        <v>958.70988146990226</v>
      </c>
      <c r="BX163" s="161">
        <f t="shared" ca="1" si="291"/>
        <v>964.13056652407522</v>
      </c>
      <c r="BY163" s="161">
        <f t="shared" ca="1" si="291"/>
        <v>969.58190091964366</v>
      </c>
      <c r="BZ163" s="161">
        <f t="shared" ca="1" si="291"/>
        <v>975.06405795244018</v>
      </c>
      <c r="CA163" s="161">
        <f t="shared" ca="1" si="291"/>
        <v>980.57721189813662</v>
      </c>
      <c r="CB163" s="161">
        <f t="shared" ca="1" si="291"/>
        <v>986.12153801778516</v>
      </c>
      <c r="CC163" s="161">
        <f t="shared" ca="1" si="291"/>
        <v>991.69721256338948</v>
      </c>
      <c r="CD163" s="161">
        <f t="shared" ca="1" si="291"/>
        <v>843.17554898969274</v>
      </c>
      <c r="CE163" s="161">
        <f t="shared" ca="1" si="291"/>
        <v>847.9429861307857</v>
      </c>
      <c r="CF163" s="161">
        <f t="shared" ca="1" si="291"/>
        <v>852.73737905459973</v>
      </c>
      <c r="CG163" s="161">
        <f t="shared" ca="1" si="291"/>
        <v>857.55888017304937</v>
      </c>
      <c r="CH163" s="161">
        <f t="shared" ca="1" si="291"/>
        <v>1020.0520505761172</v>
      </c>
      <c r="CI163" s="161">
        <f t="shared" ca="1" si="291"/>
        <v>1025.8195731727953</v>
      </c>
      <c r="CJ163" s="161">
        <f t="shared" ca="1" si="291"/>
        <v>1031.6197061807604</v>
      </c>
      <c r="CK163" s="161">
        <f t="shared" ca="1" si="291"/>
        <v>1037.4526339840188</v>
      </c>
      <c r="CL163" s="161">
        <f t="shared" ca="1" si="291"/>
        <v>1043.3185420091111</v>
      </c>
      <c r="CM163" s="161">
        <f t="shared" ca="1" si="291"/>
        <v>1049.2176167310063</v>
      </c>
      <c r="CN163" s="161">
        <f t="shared" ca="1" si="291"/>
        <v>1055.1500456790302</v>
      </c>
      <c r="CO163" s="161">
        <f t="shared" ca="1" si="291"/>
        <v>1061.1160174428267</v>
      </c>
      <c r="CP163" s="161">
        <f t="shared" ca="1" si="291"/>
        <v>902.19783741897118</v>
      </c>
      <c r="CQ163" s="161">
        <f t="shared" ca="1" si="291"/>
        <v>907.29899515994077</v>
      </c>
      <c r="CR163" s="161">
        <f t="shared" ca="1" si="291"/>
        <v>912.4289955884218</v>
      </c>
      <c r="CS163" s="161">
        <f t="shared" ca="1" si="291"/>
        <v>917.58800178516287</v>
      </c>
      <c r="CT163" s="161">
        <f t="shared" ca="1" si="291"/>
        <v>1091.4556941164453</v>
      </c>
      <c r="CU163" s="161">
        <f t="shared" ca="1" si="291"/>
        <v>1097.6269432948911</v>
      </c>
      <c r="CV163" s="161">
        <f t="shared" ca="1" si="291"/>
        <v>1103.8330856134137</v>
      </c>
      <c r="CW163" s="161">
        <f t="shared" ca="1" si="291"/>
        <v>1110.0743183629002</v>
      </c>
      <c r="CX163" s="161">
        <f t="shared" ca="1" si="291"/>
        <v>1116.3508399497487</v>
      </c>
      <c r="CY163" s="161">
        <f t="shared" ref="CY163:DV163" ca="1" si="292">CY158*CY159*(1+CY179)</f>
        <v>1122.6628499021767</v>
      </c>
      <c r="CZ163" s="161">
        <f t="shared" ca="1" si="292"/>
        <v>1129.0105488765623</v>
      </c>
      <c r="DA163" s="161">
        <f t="shared" ca="1" si="292"/>
        <v>1135.3941386638246</v>
      </c>
      <c r="DB163" s="161">
        <f t="shared" ca="1" si="292"/>
        <v>965.35168603829914</v>
      </c>
      <c r="DC163" s="161">
        <f t="shared" ca="1" si="292"/>
        <v>970.80992482113652</v>
      </c>
      <c r="DD163" s="161">
        <f t="shared" ca="1" si="292"/>
        <v>976.2990252796111</v>
      </c>
      <c r="DE163" s="161">
        <f t="shared" ca="1" si="292"/>
        <v>981.81916191012408</v>
      </c>
      <c r="DF163" s="161">
        <f t="shared" ca="1" si="292"/>
        <v>1167.8575927045963</v>
      </c>
      <c r="DG163" s="161">
        <f t="shared" ca="1" si="292"/>
        <v>1174.4608293255333</v>
      </c>
      <c r="DH163" s="161">
        <f t="shared" ca="1" si="292"/>
        <v>1181.1014016063525</v>
      </c>
      <c r="DI163" s="161">
        <f t="shared" ca="1" si="292"/>
        <v>1187.7795206483031</v>
      </c>
      <c r="DJ163" s="161">
        <f t="shared" ca="1" si="292"/>
        <v>1194.4953987462309</v>
      </c>
      <c r="DK163" s="161">
        <f t="shared" ca="1" si="292"/>
        <v>1201.2492493953287</v>
      </c>
      <c r="DL163" s="161">
        <f t="shared" ca="1" si="292"/>
        <v>1208.0412872979214</v>
      </c>
      <c r="DM163" s="161">
        <f t="shared" ca="1" si="292"/>
        <v>1214.871728370292</v>
      </c>
      <c r="DN163" s="161">
        <f t="shared" ca="1" si="292"/>
        <v>1032.9263040609796</v>
      </c>
      <c r="DO163" s="161">
        <f t="shared" ca="1" si="292"/>
        <v>1038.7666195586157</v>
      </c>
      <c r="DP163" s="161">
        <f t="shared" ca="1" si="292"/>
        <v>1044.6399570491835</v>
      </c>
      <c r="DQ163" s="161">
        <f t="shared" ca="1" si="292"/>
        <v>1050.5465032438324</v>
      </c>
      <c r="DR163" s="161">
        <f t="shared" ca="1" si="292"/>
        <v>1249.6076241939177</v>
      </c>
      <c r="DS163" s="161">
        <f t="shared" ca="1" si="292"/>
        <v>1256.6730873783201</v>
      </c>
      <c r="DT163" s="161">
        <f t="shared" ca="1" si="292"/>
        <v>1263.7784997187966</v>
      </c>
      <c r="DU163" s="161">
        <f t="shared" ca="1" si="292"/>
        <v>1270.9240870936837</v>
      </c>
      <c r="DV163" s="161">
        <f t="shared" ca="1" si="292"/>
        <v>1278.1100766584668</v>
      </c>
      <c r="DW163" s="161"/>
      <c r="DX163" s="162">
        <f ca="1">SUM(G163:DW163)</f>
        <v>103914.71510260832</v>
      </c>
    </row>
    <row r="164" spans="1:128" hidden="1" outlineLevel="1" x14ac:dyDescent="0.2">
      <c r="A164" s="168" t="str">
        <f ca="1">Language!A$664</f>
        <v>запасы сырья и материалов</v>
      </c>
      <c r="B164" s="184"/>
      <c r="C164" s="147" t="str">
        <f ca="1">CHOOSE(D164,CurName1,CurName2,CurName3)</f>
        <v>тыс. руб.</v>
      </c>
      <c r="D164" s="158">
        <f>D154</f>
        <v>1</v>
      </c>
      <c r="E164" s="154" t="s">
        <v>893</v>
      </c>
      <c r="F164" s="6" t="s">
        <v>3099</v>
      </c>
      <c r="G164" s="302">
        <f ca="1">IF(AND($B165=0,G$2&gt;1),F164,G160*$B165/Параметры!G$36)</f>
        <v>0</v>
      </c>
      <c r="H164" s="302">
        <f ca="1">IF(AND($B165=0,H$2&gt;1),G164,H160*$B165/Параметры!H$36)</f>
        <v>0</v>
      </c>
      <c r="I164" s="302">
        <f ca="1">IF(AND($B165=0,I$2&gt;1),H164,I160*$B165/Параметры!I$36)</f>
        <v>0</v>
      </c>
      <c r="J164" s="302">
        <f ca="1">IF(AND($B165=0,J$2&gt;1),I164,J160*$B165/Параметры!J$36)</f>
        <v>0</v>
      </c>
      <c r="K164" s="302">
        <f ca="1">IF(AND($B165=0,K$2&gt;1),J164,K160*$B165/Параметры!K$36)</f>
        <v>0</v>
      </c>
      <c r="L164" s="302">
        <f ca="1">IF(AND($B165=0,L$2&gt;1),K164,L160*$B165/Параметры!L$36)</f>
        <v>0</v>
      </c>
      <c r="M164" s="302">
        <f ca="1">IF(AND($B165=0,M$2&gt;1),L164,M160*$B165/Параметры!M$36)</f>
        <v>0</v>
      </c>
      <c r="N164" s="302">
        <f ca="1">IF(AND($B165=0,N$2&gt;1),M164,N160*$B165/Параметры!N$36)</f>
        <v>0</v>
      </c>
      <c r="O164" s="302">
        <f ca="1">IF(AND($B165=0,O$2&gt;1),N164,O160*$B165/Параметры!O$36)</f>
        <v>0</v>
      </c>
      <c r="P164" s="302">
        <f ca="1">IF(AND($B165=0,P$2&gt;1),O164,P160*$B165/Параметры!P$36)</f>
        <v>0</v>
      </c>
      <c r="Q164" s="302">
        <f ca="1">IF(AND($B165=0,Q$2&gt;1),P164,Q160*$B165/Параметры!Q$36)</f>
        <v>0</v>
      </c>
      <c r="R164" s="302">
        <f ca="1">IF(AND($B165=0,R$2&gt;1),Q164,R160*$B165/Параметры!R$36)</f>
        <v>0</v>
      </c>
      <c r="S164" s="302">
        <f ca="1">IF(AND($B165=0,S$2&gt;1),R164,S160*$B165/Параметры!S$36)</f>
        <v>0</v>
      </c>
      <c r="T164" s="302">
        <f ca="1">IF(AND($B165=0,T$2&gt;1),S164,T160*$B165/Параметры!T$36)</f>
        <v>0</v>
      </c>
      <c r="U164" s="302">
        <f ca="1">IF(AND($B165=0,U$2&gt;1),T164,U160*$B165/Параметры!U$36)</f>
        <v>0</v>
      </c>
      <c r="V164" s="302">
        <f ca="1">IF(AND($B165=0,V$2&gt;1),U164,V160*$B165/Параметры!V$36)</f>
        <v>0</v>
      </c>
      <c r="W164" s="302">
        <f ca="1">IF(AND($B165=0,W$2&gt;1),V164,W160*$B165/Параметры!W$36)</f>
        <v>0</v>
      </c>
      <c r="X164" s="302">
        <f ca="1">IF(AND($B165=0,X$2&gt;1),W164,X160*$B165/Параметры!X$36)</f>
        <v>0</v>
      </c>
      <c r="Y164" s="302">
        <f ca="1">IF(AND($B165=0,Y$2&gt;1),X164,Y160*$B165/Параметры!Y$36)</f>
        <v>0</v>
      </c>
      <c r="Z164" s="302">
        <f ca="1">IF(AND($B165=0,Z$2&gt;1),Y164,Z160*$B165/Параметры!Z$36)</f>
        <v>0</v>
      </c>
      <c r="AA164" s="302">
        <f ca="1">IF(AND($B165=0,AA$2&gt;1),Z164,AA160*$B165/Параметры!AA$36)</f>
        <v>0</v>
      </c>
      <c r="AB164" s="302">
        <f ca="1">IF(AND($B165=0,AB$2&gt;1),AA164,AB160*$B165/Параметры!AB$36)</f>
        <v>0</v>
      </c>
      <c r="AC164" s="302">
        <f ca="1">IF(AND($B165=0,AC$2&gt;1),AB164,AC160*$B165/Параметры!AC$36)</f>
        <v>0</v>
      </c>
      <c r="AD164" s="302">
        <f ca="1">IF(AND($B165=0,AD$2&gt;1),AC164,AD160*$B165/Параметры!AD$36)</f>
        <v>0</v>
      </c>
      <c r="AE164" s="302">
        <f ca="1">IF(AND($B165=0,AE$2&gt;1),AD164,AE160*$B165/Параметры!AE$36)</f>
        <v>0</v>
      </c>
      <c r="AF164" s="302">
        <f ca="1">IF(AND($B165=0,AF$2&gt;1),AE164,AF160*$B165/Параметры!AF$36)</f>
        <v>0</v>
      </c>
      <c r="AG164" s="302">
        <f ca="1">IF(AND($B165=0,AG$2&gt;1),AF164,AG160*$B165/Параметры!AG$36)</f>
        <v>0</v>
      </c>
      <c r="AH164" s="302">
        <f ca="1">IF(AND($B165=0,AH$2&gt;1),AG164,AH160*$B165/Параметры!AH$36)</f>
        <v>0</v>
      </c>
      <c r="AI164" s="302">
        <f ca="1">IF(AND($B165=0,AI$2&gt;1),AH164,AI160*$B165/Параметры!AI$36)</f>
        <v>0</v>
      </c>
      <c r="AJ164" s="302">
        <f ca="1">IF(AND($B165=0,AJ$2&gt;1),AI164,AJ160*$B165/Параметры!AJ$36)</f>
        <v>0</v>
      </c>
      <c r="AK164" s="302">
        <f ca="1">IF(AND($B165=0,AK$2&gt;1),AJ164,AK160*$B165/Параметры!AK$36)</f>
        <v>0</v>
      </c>
      <c r="AL164" s="302">
        <f ca="1">IF(AND($B165=0,AL$2&gt;1),AK164,AL160*$B165/Параметры!AL$36)</f>
        <v>0</v>
      </c>
      <c r="AM164" s="302">
        <f ca="1">IF(AND($B165=0,AM$2&gt;1),AL164,AM160*$B165/Параметры!AM$36)</f>
        <v>0</v>
      </c>
      <c r="AN164" s="302">
        <f ca="1">IF(AND($B165=0,AN$2&gt;1),AM164,AN160*$B165/Параметры!AN$36)</f>
        <v>0</v>
      </c>
      <c r="AO164" s="302">
        <f ca="1">IF(AND($B165=0,AO$2&gt;1),AN164,AO160*$B165/Параметры!AO$36)</f>
        <v>0</v>
      </c>
      <c r="AP164" s="302">
        <f ca="1">IF(AND($B165=0,AP$2&gt;1),AO164,AP160*$B165/Параметры!AP$36)</f>
        <v>0</v>
      </c>
      <c r="AQ164" s="302">
        <f ca="1">IF(AND($B165=0,AQ$2&gt;1),AP164,AQ160*$B165/Параметры!AQ$36)</f>
        <v>0</v>
      </c>
      <c r="AR164" s="302">
        <f ca="1">IF(AND($B165=0,AR$2&gt;1),AQ164,AR160*$B165/Параметры!AR$36)</f>
        <v>0</v>
      </c>
      <c r="AS164" s="302">
        <f ca="1">IF(AND($B165=0,AS$2&gt;1),AR164,AS160*$B165/Параметры!AS$36)</f>
        <v>0</v>
      </c>
      <c r="AT164" s="302">
        <f ca="1">IF(AND($B165=0,AT$2&gt;1),AS164,AT160*$B165/Параметры!AT$36)</f>
        <v>0</v>
      </c>
      <c r="AU164" s="302">
        <f ca="1">IF(AND($B165=0,AU$2&gt;1),AT164,AU160*$B165/Параметры!AU$36)</f>
        <v>0</v>
      </c>
      <c r="AV164" s="302">
        <f ca="1">IF(AND($B165=0,AV$2&gt;1),AU164,AV160*$B165/Параметры!AV$36)</f>
        <v>0</v>
      </c>
      <c r="AW164" s="302">
        <f ca="1">IF(AND($B165=0,AW$2&gt;1),AV164,AW160*$B165/Параметры!AW$36)</f>
        <v>0</v>
      </c>
      <c r="AX164" s="302">
        <f ca="1">IF(AND($B165=0,AX$2&gt;1),AW164,AX160*$B165/Параметры!AX$36)</f>
        <v>0</v>
      </c>
      <c r="AY164" s="302">
        <f ca="1">IF(AND($B165=0,AY$2&gt;1),AX164,AY160*$B165/Параметры!AY$36)</f>
        <v>0</v>
      </c>
      <c r="AZ164" s="302">
        <f ca="1">IF(AND($B165=0,AZ$2&gt;1),AY164,AZ160*$B165/Параметры!AZ$36)</f>
        <v>0</v>
      </c>
      <c r="BA164" s="302">
        <f ca="1">IF(AND($B165=0,BA$2&gt;1),AZ164,BA160*$B165/Параметры!BA$36)</f>
        <v>0</v>
      </c>
      <c r="BB164" s="302">
        <f ca="1">IF(AND($B165=0,BB$2&gt;1),BA164,BB160*$B165/Параметры!BB$36)</f>
        <v>0</v>
      </c>
      <c r="BC164" s="302">
        <f ca="1">IF(AND($B165=0,BC$2&gt;1),BB164,BC160*$B165/Параметры!BC$36)</f>
        <v>0</v>
      </c>
      <c r="BD164" s="302">
        <f ca="1">IF(AND($B165=0,BD$2&gt;1),BC164,BD160*$B165/Параметры!BD$36)</f>
        <v>0</v>
      </c>
      <c r="BE164" s="302">
        <f ca="1">IF(AND($B165=0,BE$2&gt;1),BD164,BE160*$B165/Параметры!BE$36)</f>
        <v>0</v>
      </c>
      <c r="BF164" s="302">
        <f ca="1">IF(AND($B165=0,BF$2&gt;1),BE164,BF160*$B165/Параметры!BF$36)</f>
        <v>0</v>
      </c>
      <c r="BG164" s="302">
        <f ca="1">IF(AND($B165=0,BG$2&gt;1),BF164,BG160*$B165/Параметры!BG$36)</f>
        <v>0</v>
      </c>
      <c r="BH164" s="302">
        <f ca="1">IF(AND($B165=0,BH$2&gt;1),BG164,BH160*$B165/Параметры!BH$36)</f>
        <v>0</v>
      </c>
      <c r="BI164" s="302">
        <f ca="1">IF(AND($B165=0,BI$2&gt;1),BH164,BI160*$B165/Параметры!BI$36)</f>
        <v>0</v>
      </c>
      <c r="BJ164" s="302">
        <f ca="1">IF(AND($B165=0,BJ$2&gt;1),BI164,BJ160*$B165/Параметры!BJ$36)</f>
        <v>0</v>
      </c>
      <c r="BK164" s="302">
        <f ca="1">IF(AND($B165=0,BK$2&gt;1),BJ164,BK160*$B165/Параметры!BK$36)</f>
        <v>0</v>
      </c>
      <c r="BL164" s="302">
        <f ca="1">IF(AND($B165=0,BL$2&gt;1),BK164,BL160*$B165/Параметры!BL$36)</f>
        <v>0</v>
      </c>
      <c r="BM164" s="302">
        <f ca="1">IF(AND($B165=0,BM$2&gt;1),BL164,BM160*$B165/Параметры!BM$36)</f>
        <v>0</v>
      </c>
      <c r="BN164" s="302">
        <f ca="1">IF(AND($B165=0,BN$2&gt;1),BM164,BN160*$B165/Параметры!BN$36)</f>
        <v>0</v>
      </c>
      <c r="BO164" s="302">
        <f ca="1">IF(AND($B165=0,BO$2&gt;1),BN164,BO160*$B165/Параметры!BO$36)</f>
        <v>0</v>
      </c>
      <c r="BP164" s="302">
        <f ca="1">IF(AND($B165=0,BP$2&gt;1),BO164,BP160*$B165/Параметры!BP$36)</f>
        <v>0</v>
      </c>
      <c r="BQ164" s="302">
        <f ca="1">IF(AND($B165=0,BQ$2&gt;1),BP164,BQ160*$B165/Параметры!BQ$36)</f>
        <v>0</v>
      </c>
      <c r="BR164" s="302">
        <f ca="1">IF(AND($B165=0,BR$2&gt;1),BQ164,BR160*$B165/Параметры!BR$36)</f>
        <v>0</v>
      </c>
      <c r="BS164" s="302">
        <f ca="1">IF(AND($B165=0,BS$2&gt;1),BR164,BS160*$B165/Параметры!BS$36)</f>
        <v>0</v>
      </c>
      <c r="BT164" s="302">
        <f ca="1">IF(AND($B165=0,BT$2&gt;1),BS164,BT160*$B165/Параметры!BT$36)</f>
        <v>0</v>
      </c>
      <c r="BU164" s="302">
        <f ca="1">IF(AND($B165=0,BU$2&gt;1),BT164,BU160*$B165/Параметры!BU$36)</f>
        <v>0</v>
      </c>
      <c r="BV164" s="302">
        <f ca="1">IF(AND($B165=0,BV$2&gt;1),BU164,BV160*$B165/Параметры!BV$36)</f>
        <v>0</v>
      </c>
      <c r="BW164" s="302">
        <f ca="1">IF(AND($B165=0,BW$2&gt;1),BV164,BW160*$B165/Параметры!BW$36)</f>
        <v>0</v>
      </c>
      <c r="BX164" s="302">
        <f ca="1">IF(AND($B165=0,BX$2&gt;1),BW164,BX160*$B165/Параметры!BX$36)</f>
        <v>0</v>
      </c>
      <c r="BY164" s="302">
        <f ca="1">IF(AND($B165=0,BY$2&gt;1),BX164,BY160*$B165/Параметры!BY$36)</f>
        <v>0</v>
      </c>
      <c r="BZ164" s="302">
        <f ca="1">IF(AND($B165=0,BZ$2&gt;1),BY164,BZ160*$B165/Параметры!BZ$36)</f>
        <v>0</v>
      </c>
      <c r="CA164" s="302">
        <f ca="1">IF(AND($B165=0,CA$2&gt;1),BZ164,CA160*$B165/Параметры!CA$36)</f>
        <v>0</v>
      </c>
      <c r="CB164" s="302">
        <f ca="1">IF(AND($B165=0,CB$2&gt;1),CA164,CB160*$B165/Параметры!CB$36)</f>
        <v>0</v>
      </c>
      <c r="CC164" s="302">
        <f ca="1">IF(AND($B165=0,CC$2&gt;1),CB164,CC160*$B165/Параметры!CC$36)</f>
        <v>0</v>
      </c>
      <c r="CD164" s="302">
        <f ca="1">IF(AND($B165=0,CD$2&gt;1),CC164,CD160*$B165/Параметры!CD$36)</f>
        <v>0</v>
      </c>
      <c r="CE164" s="302">
        <f ca="1">IF(AND($B165=0,CE$2&gt;1),CD164,CE160*$B165/Параметры!CE$36)</f>
        <v>0</v>
      </c>
      <c r="CF164" s="302">
        <f ca="1">IF(AND($B165=0,CF$2&gt;1),CE164,CF160*$B165/Параметры!CF$36)</f>
        <v>0</v>
      </c>
      <c r="CG164" s="302">
        <f ca="1">IF(AND($B165=0,CG$2&gt;1),CF164,CG160*$B165/Параметры!CG$36)</f>
        <v>0</v>
      </c>
      <c r="CH164" s="302">
        <f ca="1">IF(AND($B165=0,CH$2&gt;1),CG164,CH160*$B165/Параметры!CH$36)</f>
        <v>0</v>
      </c>
      <c r="CI164" s="302">
        <f ca="1">IF(AND($B165=0,CI$2&gt;1),CH164,CI160*$B165/Параметры!CI$36)</f>
        <v>0</v>
      </c>
      <c r="CJ164" s="302">
        <f ca="1">IF(AND($B165=0,CJ$2&gt;1),CI164,CJ160*$B165/Параметры!CJ$36)</f>
        <v>0</v>
      </c>
      <c r="CK164" s="302">
        <f ca="1">IF(AND($B165=0,CK$2&gt;1),CJ164,CK160*$B165/Параметры!CK$36)</f>
        <v>0</v>
      </c>
      <c r="CL164" s="302">
        <f ca="1">IF(AND($B165=0,CL$2&gt;1),CK164,CL160*$B165/Параметры!CL$36)</f>
        <v>0</v>
      </c>
      <c r="CM164" s="302">
        <f ca="1">IF(AND($B165=0,CM$2&gt;1),CL164,CM160*$B165/Параметры!CM$36)</f>
        <v>0</v>
      </c>
      <c r="CN164" s="302">
        <f ca="1">IF(AND($B165=0,CN$2&gt;1),CM164,CN160*$B165/Параметры!CN$36)</f>
        <v>0</v>
      </c>
      <c r="CO164" s="302">
        <f ca="1">IF(AND($B165=0,CO$2&gt;1),CN164,CO160*$B165/Параметры!CO$36)</f>
        <v>0</v>
      </c>
      <c r="CP164" s="302">
        <f ca="1">IF(AND($B165=0,CP$2&gt;1),CO164,CP160*$B165/Параметры!CP$36)</f>
        <v>0</v>
      </c>
      <c r="CQ164" s="302">
        <f ca="1">IF(AND($B165=0,CQ$2&gt;1),CP164,CQ160*$B165/Параметры!CQ$36)</f>
        <v>0</v>
      </c>
      <c r="CR164" s="302">
        <f ca="1">IF(AND($B165=0,CR$2&gt;1),CQ164,CR160*$B165/Параметры!CR$36)</f>
        <v>0</v>
      </c>
      <c r="CS164" s="302">
        <f ca="1">IF(AND($B165=0,CS$2&gt;1),CR164,CS160*$B165/Параметры!CS$36)</f>
        <v>0</v>
      </c>
      <c r="CT164" s="302">
        <f ca="1">IF(AND($B165=0,CT$2&gt;1),CS164,CT160*$B165/Параметры!CT$36)</f>
        <v>0</v>
      </c>
      <c r="CU164" s="302">
        <f ca="1">IF(AND($B165=0,CU$2&gt;1),CT164,CU160*$B165/Параметры!CU$36)</f>
        <v>0</v>
      </c>
      <c r="CV164" s="302">
        <f ca="1">IF(AND($B165=0,CV$2&gt;1),CU164,CV160*$B165/Параметры!CV$36)</f>
        <v>0</v>
      </c>
      <c r="CW164" s="302">
        <f ca="1">IF(AND($B165=0,CW$2&gt;1),CV164,CW160*$B165/Параметры!CW$36)</f>
        <v>0</v>
      </c>
      <c r="CX164" s="302">
        <f ca="1">IF(AND($B165=0,CX$2&gt;1),CW164,CX160*$B165/Параметры!CX$36)</f>
        <v>0</v>
      </c>
      <c r="CY164" s="302">
        <f ca="1">IF(AND($B165=0,CY$2&gt;1),CX164,CY160*$B165/Параметры!CY$36)</f>
        <v>0</v>
      </c>
      <c r="CZ164" s="302">
        <f ca="1">IF(AND($B165=0,CZ$2&gt;1),CY164,CZ160*$B165/Параметры!CZ$36)</f>
        <v>0</v>
      </c>
      <c r="DA164" s="302">
        <f ca="1">IF(AND($B165=0,DA$2&gt;1),CZ164,DA160*$B165/Параметры!DA$36)</f>
        <v>0</v>
      </c>
      <c r="DB164" s="302">
        <f ca="1">IF(AND($B165=0,DB$2&gt;1),DA164,DB160*$B165/Параметры!DB$36)</f>
        <v>0</v>
      </c>
      <c r="DC164" s="302">
        <f ca="1">IF(AND($B165=0,DC$2&gt;1),DB164,DC160*$B165/Параметры!DC$36)</f>
        <v>0</v>
      </c>
      <c r="DD164" s="302">
        <f ca="1">IF(AND($B165=0,DD$2&gt;1),DC164,DD160*$B165/Параметры!DD$36)</f>
        <v>0</v>
      </c>
      <c r="DE164" s="302">
        <f ca="1">IF(AND($B165=0,DE$2&gt;1),DD164,DE160*$B165/Параметры!DE$36)</f>
        <v>0</v>
      </c>
      <c r="DF164" s="302">
        <f ca="1">IF(AND($B165=0,DF$2&gt;1),DE164,DF160*$B165/Параметры!DF$36)</f>
        <v>0</v>
      </c>
      <c r="DG164" s="302">
        <f ca="1">IF(AND($B165=0,DG$2&gt;1),DF164,DG160*$B165/Параметры!DG$36)</f>
        <v>0</v>
      </c>
      <c r="DH164" s="302">
        <f ca="1">IF(AND($B165=0,DH$2&gt;1),DG164,DH160*$B165/Параметры!DH$36)</f>
        <v>0</v>
      </c>
      <c r="DI164" s="302">
        <f ca="1">IF(AND($B165=0,DI$2&gt;1),DH164,DI160*$B165/Параметры!DI$36)</f>
        <v>0</v>
      </c>
      <c r="DJ164" s="302">
        <f ca="1">IF(AND($B165=0,DJ$2&gt;1),DI164,DJ160*$B165/Параметры!DJ$36)</f>
        <v>0</v>
      </c>
      <c r="DK164" s="302">
        <f ca="1">IF(AND($B165=0,DK$2&gt;1),DJ164,DK160*$B165/Параметры!DK$36)</f>
        <v>0</v>
      </c>
      <c r="DL164" s="302">
        <f ca="1">IF(AND($B165=0,DL$2&gt;1),DK164,DL160*$B165/Параметры!DL$36)</f>
        <v>0</v>
      </c>
      <c r="DM164" s="302">
        <f ca="1">IF(AND($B165=0,DM$2&gt;1),DL164,DM160*$B165/Параметры!DM$36)</f>
        <v>0</v>
      </c>
      <c r="DN164" s="302">
        <f ca="1">IF(AND($B165=0,DN$2&gt;1),DM164,DN160*$B165/Параметры!DN$36)</f>
        <v>0</v>
      </c>
      <c r="DO164" s="302">
        <f ca="1">IF(AND($B165=0,DO$2&gt;1),DN164,DO160*$B165/Параметры!DO$36)</f>
        <v>0</v>
      </c>
      <c r="DP164" s="302">
        <f ca="1">IF(AND($B165=0,DP$2&gt;1),DO164,DP160*$B165/Параметры!DP$36)</f>
        <v>0</v>
      </c>
      <c r="DQ164" s="302">
        <f ca="1">IF(AND($B165=0,DQ$2&gt;1),DP164,DQ160*$B165/Параметры!DQ$36)</f>
        <v>0</v>
      </c>
      <c r="DR164" s="302">
        <f ca="1">IF(AND($B165=0,DR$2&gt;1),DQ164,DR160*$B165/Параметры!DR$36)</f>
        <v>0</v>
      </c>
      <c r="DS164" s="302">
        <f ca="1">IF(AND($B165=0,DS$2&gt;1),DR164,DS160*$B165/Параметры!DS$36)</f>
        <v>0</v>
      </c>
      <c r="DT164" s="302">
        <f ca="1">IF(AND($B165=0,DT$2&gt;1),DS164,DT160*$B165/Параметры!DT$36)</f>
        <v>0</v>
      </c>
      <c r="DU164" s="302">
        <f ca="1">IF(AND($B165=0,DU$2&gt;1),DT164,DU160*$B165/Параметры!DU$36)</f>
        <v>0</v>
      </c>
      <c r="DV164" s="302">
        <f ca="1">IF(AND($B165=0,DV$2&gt;1),DU164,DV160*$B165/Параметры!DV$36)</f>
        <v>0</v>
      </c>
      <c r="DW164" s="185"/>
      <c r="DX164" s="162"/>
    </row>
    <row r="165" spans="1:128" s="154" customFormat="1" hidden="1" outlineLevel="1" x14ac:dyDescent="0.2">
      <c r="A165" s="171" t="str">
        <f ca="1">Language!A$665</f>
        <v>средняя оборачиваемость запасов</v>
      </c>
      <c r="B165" s="303">
        <f>$B$517</f>
        <v>0</v>
      </c>
      <c r="C165" s="147" t="str">
        <f ca="1">Language!$A$1464</f>
        <v>дней</v>
      </c>
      <c r="D165" s="158"/>
      <c r="F165" s="6" t="s">
        <v>3100</v>
      </c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  <c r="AA165" s="169"/>
      <c r="AB165" s="169"/>
      <c r="AC165" s="169"/>
      <c r="AD165" s="169"/>
      <c r="AE165" s="169"/>
      <c r="AF165" s="169"/>
      <c r="AG165" s="169"/>
      <c r="AH165" s="169"/>
      <c r="AI165" s="169"/>
      <c r="AJ165" s="169"/>
      <c r="AK165" s="169"/>
      <c r="AL165" s="169"/>
      <c r="AM165" s="169"/>
      <c r="AN165" s="169"/>
      <c r="AO165" s="169"/>
      <c r="AP165" s="169"/>
      <c r="AQ165" s="169"/>
      <c r="AR165" s="169"/>
      <c r="AS165" s="169"/>
      <c r="AT165" s="169"/>
      <c r="AU165" s="169"/>
      <c r="AV165" s="169"/>
      <c r="AW165" s="169"/>
      <c r="AX165" s="169"/>
      <c r="AY165" s="169"/>
      <c r="AZ165" s="169"/>
      <c r="BA165" s="169"/>
      <c r="BB165" s="169"/>
      <c r="BC165" s="169"/>
      <c r="BD165" s="169"/>
      <c r="BE165" s="169"/>
      <c r="BF165" s="169"/>
      <c r="BG165" s="169"/>
      <c r="BH165" s="169"/>
      <c r="BI165" s="169"/>
      <c r="BJ165" s="169"/>
      <c r="BK165" s="169"/>
      <c r="BL165" s="169"/>
      <c r="BM165" s="169"/>
      <c r="BN165" s="169"/>
      <c r="BO165" s="169"/>
      <c r="BP165" s="169"/>
      <c r="BQ165" s="169"/>
      <c r="BR165" s="169"/>
      <c r="BS165" s="169"/>
      <c r="BT165" s="169"/>
      <c r="BU165" s="169"/>
      <c r="BV165" s="169"/>
      <c r="BW165" s="169"/>
      <c r="BX165" s="169"/>
      <c r="BY165" s="169"/>
      <c r="BZ165" s="169"/>
      <c r="CA165" s="169"/>
      <c r="CB165" s="169"/>
      <c r="CC165" s="169"/>
      <c r="CD165" s="169"/>
      <c r="CE165" s="169"/>
      <c r="CF165" s="169"/>
      <c r="CG165" s="169"/>
      <c r="CH165" s="169"/>
      <c r="CI165" s="169"/>
      <c r="CJ165" s="169"/>
      <c r="CK165" s="169"/>
      <c r="CL165" s="169"/>
      <c r="CM165" s="169"/>
      <c r="CN165" s="169"/>
      <c r="CO165" s="169"/>
      <c r="CP165" s="169"/>
      <c r="CQ165" s="169"/>
      <c r="CR165" s="169"/>
      <c r="CS165" s="169"/>
      <c r="CT165" s="169"/>
      <c r="CU165" s="169"/>
      <c r="CV165" s="169"/>
      <c r="CW165" s="169"/>
      <c r="CX165" s="169"/>
      <c r="CY165" s="169"/>
      <c r="CZ165" s="169"/>
      <c r="DA165" s="169"/>
      <c r="DB165" s="169"/>
      <c r="DC165" s="169"/>
      <c r="DD165" s="169"/>
      <c r="DE165" s="169"/>
      <c r="DF165" s="169"/>
      <c r="DG165" s="169"/>
      <c r="DH165" s="169"/>
      <c r="DI165" s="169"/>
      <c r="DJ165" s="169"/>
      <c r="DK165" s="169"/>
      <c r="DL165" s="169"/>
      <c r="DM165" s="169"/>
      <c r="DN165" s="169"/>
      <c r="DO165" s="169"/>
      <c r="DP165" s="169"/>
      <c r="DQ165" s="169"/>
      <c r="DR165" s="169"/>
      <c r="DS165" s="169"/>
      <c r="DT165" s="169"/>
      <c r="DU165" s="169"/>
      <c r="DV165" s="169"/>
      <c r="DW165" s="169"/>
      <c r="DX165" s="177"/>
    </row>
    <row r="166" spans="1:128" hidden="1" outlineLevel="1" x14ac:dyDescent="0.2">
      <c r="A166" s="168" t="str">
        <f ca="1">Language!A$666</f>
        <v>затраты в запасах готовой продукции</v>
      </c>
      <c r="B166" s="158"/>
      <c r="C166" s="147" t="str">
        <f ca="1">CHOOSE(D166,CurName1,CurName2,CurName3)</f>
        <v>тыс. руб.</v>
      </c>
      <c r="D166" s="158">
        <f>D154</f>
        <v>1</v>
      </c>
      <c r="E166" s="154" t="s">
        <v>894</v>
      </c>
      <c r="F166" s="6" t="s">
        <v>3099</v>
      </c>
      <c r="G166" s="302">
        <f ca="1">IF(AND($B167=0,G$2&gt;1),F166,G160*$B167/Параметры!G$36)</f>
        <v>0</v>
      </c>
      <c r="H166" s="302">
        <f ca="1">IF(AND($B167=0,H$2&gt;1),G166,H160*$B167/Параметры!H$36)</f>
        <v>0</v>
      </c>
      <c r="I166" s="302">
        <f ca="1">IF(AND($B167=0,I$2&gt;1),H166,I160*$B167/Параметры!I$36)</f>
        <v>0</v>
      </c>
      <c r="J166" s="302">
        <f ca="1">IF(AND($B167=0,J$2&gt;1),I166,J160*$B167/Параметры!J$36)</f>
        <v>0</v>
      </c>
      <c r="K166" s="302">
        <f ca="1">IF(AND($B167=0,K$2&gt;1),J166,K160*$B167/Параметры!K$36)</f>
        <v>0</v>
      </c>
      <c r="L166" s="302">
        <f ca="1">IF(AND($B167=0,L$2&gt;1),K166,L160*$B167/Параметры!L$36)</f>
        <v>0</v>
      </c>
      <c r="M166" s="302">
        <f ca="1">IF(AND($B167=0,M$2&gt;1),L166,M160*$B167/Параметры!M$36)</f>
        <v>0</v>
      </c>
      <c r="N166" s="302">
        <f ca="1">IF(AND($B167=0,N$2&gt;1),M166,N160*$B167/Параметры!N$36)</f>
        <v>0</v>
      </c>
      <c r="O166" s="302">
        <f ca="1">IF(AND($B167=0,O$2&gt;1),N166,O160*$B167/Параметры!O$36)</f>
        <v>0</v>
      </c>
      <c r="P166" s="302">
        <f ca="1">IF(AND($B167=0,P$2&gt;1),O166,P160*$B167/Параметры!P$36)</f>
        <v>0</v>
      </c>
      <c r="Q166" s="302">
        <f ca="1">IF(AND($B167=0,Q$2&gt;1),P166,Q160*$B167/Параметры!Q$36)</f>
        <v>0</v>
      </c>
      <c r="R166" s="302">
        <f ca="1">IF(AND($B167=0,R$2&gt;1),Q166,R160*$B167/Параметры!R$36)</f>
        <v>0</v>
      </c>
      <c r="S166" s="302">
        <f ca="1">IF(AND($B167=0,S$2&gt;1),R166,S160*$B167/Параметры!S$36)</f>
        <v>0</v>
      </c>
      <c r="T166" s="302">
        <f ca="1">IF(AND($B167=0,T$2&gt;1),S166,T160*$B167/Параметры!T$36)</f>
        <v>0</v>
      </c>
      <c r="U166" s="302">
        <f ca="1">IF(AND($B167=0,U$2&gt;1),T166,U160*$B167/Параметры!U$36)</f>
        <v>0</v>
      </c>
      <c r="V166" s="302">
        <f ca="1">IF(AND($B167=0,V$2&gt;1),U166,V160*$B167/Параметры!V$36)</f>
        <v>0</v>
      </c>
      <c r="W166" s="302">
        <f ca="1">IF(AND($B167=0,W$2&gt;1),V166,W160*$B167/Параметры!W$36)</f>
        <v>0</v>
      </c>
      <c r="X166" s="302">
        <f ca="1">IF(AND($B167=0,X$2&gt;1),W166,X160*$B167/Параметры!X$36)</f>
        <v>0</v>
      </c>
      <c r="Y166" s="302">
        <f ca="1">IF(AND($B167=0,Y$2&gt;1),X166,Y160*$B167/Параметры!Y$36)</f>
        <v>0</v>
      </c>
      <c r="Z166" s="302">
        <f ca="1">IF(AND($B167=0,Z$2&gt;1),Y166,Z160*$B167/Параметры!Z$36)</f>
        <v>0</v>
      </c>
      <c r="AA166" s="302">
        <f ca="1">IF(AND($B167=0,AA$2&gt;1),Z166,AA160*$B167/Параметры!AA$36)</f>
        <v>0</v>
      </c>
      <c r="AB166" s="302">
        <f ca="1">IF(AND($B167=0,AB$2&gt;1),AA166,AB160*$B167/Параметры!AB$36)</f>
        <v>0</v>
      </c>
      <c r="AC166" s="302">
        <f ca="1">IF(AND($B167=0,AC$2&gt;1),AB166,AC160*$B167/Параметры!AC$36)</f>
        <v>0</v>
      </c>
      <c r="AD166" s="302">
        <f ca="1">IF(AND($B167=0,AD$2&gt;1),AC166,AD160*$B167/Параметры!AD$36)</f>
        <v>0</v>
      </c>
      <c r="AE166" s="302">
        <f ca="1">IF(AND($B167=0,AE$2&gt;1),AD166,AE160*$B167/Параметры!AE$36)</f>
        <v>0</v>
      </c>
      <c r="AF166" s="302">
        <f ca="1">IF(AND($B167=0,AF$2&gt;1),AE166,AF160*$B167/Параметры!AF$36)</f>
        <v>0</v>
      </c>
      <c r="AG166" s="302">
        <f ca="1">IF(AND($B167=0,AG$2&gt;1),AF166,AG160*$B167/Параметры!AG$36)</f>
        <v>0</v>
      </c>
      <c r="AH166" s="302">
        <f ca="1">IF(AND($B167=0,AH$2&gt;1),AG166,AH160*$B167/Параметры!AH$36)</f>
        <v>0</v>
      </c>
      <c r="AI166" s="302">
        <f ca="1">IF(AND($B167=0,AI$2&gt;1),AH166,AI160*$B167/Параметры!AI$36)</f>
        <v>0</v>
      </c>
      <c r="AJ166" s="302">
        <f ca="1">IF(AND($B167=0,AJ$2&gt;1),AI166,AJ160*$B167/Параметры!AJ$36)</f>
        <v>0</v>
      </c>
      <c r="AK166" s="302">
        <f ca="1">IF(AND($B167=0,AK$2&gt;1),AJ166,AK160*$B167/Параметры!AK$36)</f>
        <v>0</v>
      </c>
      <c r="AL166" s="302">
        <f ca="1">IF(AND($B167=0,AL$2&gt;1),AK166,AL160*$B167/Параметры!AL$36)</f>
        <v>0</v>
      </c>
      <c r="AM166" s="302">
        <f ca="1">IF(AND($B167=0,AM$2&gt;1),AL166,AM160*$B167/Параметры!AM$36)</f>
        <v>0</v>
      </c>
      <c r="AN166" s="302">
        <f ca="1">IF(AND($B167=0,AN$2&gt;1),AM166,AN160*$B167/Параметры!AN$36)</f>
        <v>0</v>
      </c>
      <c r="AO166" s="302">
        <f ca="1">IF(AND($B167=0,AO$2&gt;1),AN166,AO160*$B167/Параметры!AO$36)</f>
        <v>0</v>
      </c>
      <c r="AP166" s="302">
        <f ca="1">IF(AND($B167=0,AP$2&gt;1),AO166,AP160*$B167/Параметры!AP$36)</f>
        <v>0</v>
      </c>
      <c r="AQ166" s="302">
        <f ca="1">IF(AND($B167=0,AQ$2&gt;1),AP166,AQ160*$B167/Параметры!AQ$36)</f>
        <v>0</v>
      </c>
      <c r="AR166" s="302">
        <f ca="1">IF(AND($B167=0,AR$2&gt;1),AQ166,AR160*$B167/Параметры!AR$36)</f>
        <v>0</v>
      </c>
      <c r="AS166" s="302">
        <f ca="1">IF(AND($B167=0,AS$2&gt;1),AR166,AS160*$B167/Параметры!AS$36)</f>
        <v>0</v>
      </c>
      <c r="AT166" s="302">
        <f ca="1">IF(AND($B167=0,AT$2&gt;1),AS166,AT160*$B167/Параметры!AT$36)</f>
        <v>0</v>
      </c>
      <c r="AU166" s="302">
        <f ca="1">IF(AND($B167=0,AU$2&gt;1),AT166,AU160*$B167/Параметры!AU$36)</f>
        <v>0</v>
      </c>
      <c r="AV166" s="302">
        <f ca="1">IF(AND($B167=0,AV$2&gt;1),AU166,AV160*$B167/Параметры!AV$36)</f>
        <v>0</v>
      </c>
      <c r="AW166" s="302">
        <f ca="1">IF(AND($B167=0,AW$2&gt;1),AV166,AW160*$B167/Параметры!AW$36)</f>
        <v>0</v>
      </c>
      <c r="AX166" s="302">
        <f ca="1">IF(AND($B167=0,AX$2&gt;1),AW166,AX160*$B167/Параметры!AX$36)</f>
        <v>0</v>
      </c>
      <c r="AY166" s="302">
        <f ca="1">IF(AND($B167=0,AY$2&gt;1),AX166,AY160*$B167/Параметры!AY$36)</f>
        <v>0</v>
      </c>
      <c r="AZ166" s="302">
        <f ca="1">IF(AND($B167=0,AZ$2&gt;1),AY166,AZ160*$B167/Параметры!AZ$36)</f>
        <v>0</v>
      </c>
      <c r="BA166" s="302">
        <f ca="1">IF(AND($B167=0,BA$2&gt;1),AZ166,BA160*$B167/Параметры!BA$36)</f>
        <v>0</v>
      </c>
      <c r="BB166" s="302">
        <f ca="1">IF(AND($B167=0,BB$2&gt;1),BA166,BB160*$B167/Параметры!BB$36)</f>
        <v>0</v>
      </c>
      <c r="BC166" s="302">
        <f ca="1">IF(AND($B167=0,BC$2&gt;1),BB166,BC160*$B167/Параметры!BC$36)</f>
        <v>0</v>
      </c>
      <c r="BD166" s="302">
        <f ca="1">IF(AND($B167=0,BD$2&gt;1),BC166,BD160*$B167/Параметры!BD$36)</f>
        <v>0</v>
      </c>
      <c r="BE166" s="302">
        <f ca="1">IF(AND($B167=0,BE$2&gt;1),BD166,BE160*$B167/Параметры!BE$36)</f>
        <v>0</v>
      </c>
      <c r="BF166" s="302">
        <f ca="1">IF(AND($B167=0,BF$2&gt;1),BE166,BF160*$B167/Параметры!BF$36)</f>
        <v>0</v>
      </c>
      <c r="BG166" s="302">
        <f ca="1">IF(AND($B167=0,BG$2&gt;1),BF166,BG160*$B167/Параметры!BG$36)</f>
        <v>0</v>
      </c>
      <c r="BH166" s="302">
        <f ca="1">IF(AND($B167=0,BH$2&gt;1),BG166,BH160*$B167/Параметры!BH$36)</f>
        <v>0</v>
      </c>
      <c r="BI166" s="302">
        <f ca="1">IF(AND($B167=0,BI$2&gt;1),BH166,BI160*$B167/Параметры!BI$36)</f>
        <v>0</v>
      </c>
      <c r="BJ166" s="302">
        <f ca="1">IF(AND($B167=0,BJ$2&gt;1),BI166,BJ160*$B167/Параметры!BJ$36)</f>
        <v>0</v>
      </c>
      <c r="BK166" s="302">
        <f ca="1">IF(AND($B167=0,BK$2&gt;1),BJ166,BK160*$B167/Параметры!BK$36)</f>
        <v>0</v>
      </c>
      <c r="BL166" s="302">
        <f ca="1">IF(AND($B167=0,BL$2&gt;1),BK166,BL160*$B167/Параметры!BL$36)</f>
        <v>0</v>
      </c>
      <c r="BM166" s="302">
        <f ca="1">IF(AND($B167=0,BM$2&gt;1),BL166,BM160*$B167/Параметры!BM$36)</f>
        <v>0</v>
      </c>
      <c r="BN166" s="302">
        <f ca="1">IF(AND($B167=0,BN$2&gt;1),BM166,BN160*$B167/Параметры!BN$36)</f>
        <v>0</v>
      </c>
      <c r="BO166" s="302">
        <f ca="1">IF(AND($B167=0,BO$2&gt;1),BN166,BO160*$B167/Параметры!BO$36)</f>
        <v>0</v>
      </c>
      <c r="BP166" s="302">
        <f ca="1">IF(AND($B167=0,BP$2&gt;1),BO166,BP160*$B167/Параметры!BP$36)</f>
        <v>0</v>
      </c>
      <c r="BQ166" s="302">
        <f ca="1">IF(AND($B167=0,BQ$2&gt;1),BP166,BQ160*$B167/Параметры!BQ$36)</f>
        <v>0</v>
      </c>
      <c r="BR166" s="302">
        <f ca="1">IF(AND($B167=0,BR$2&gt;1),BQ166,BR160*$B167/Параметры!BR$36)</f>
        <v>0</v>
      </c>
      <c r="BS166" s="302">
        <f ca="1">IF(AND($B167=0,BS$2&gt;1),BR166,BS160*$B167/Параметры!BS$36)</f>
        <v>0</v>
      </c>
      <c r="BT166" s="302">
        <f ca="1">IF(AND($B167=0,BT$2&gt;1),BS166,BT160*$B167/Параметры!BT$36)</f>
        <v>0</v>
      </c>
      <c r="BU166" s="302">
        <f ca="1">IF(AND($B167=0,BU$2&gt;1),BT166,BU160*$B167/Параметры!BU$36)</f>
        <v>0</v>
      </c>
      <c r="BV166" s="302">
        <f ca="1">IF(AND($B167=0,BV$2&gt;1),BU166,BV160*$B167/Параметры!BV$36)</f>
        <v>0</v>
      </c>
      <c r="BW166" s="302">
        <f ca="1">IF(AND($B167=0,BW$2&gt;1),BV166,BW160*$B167/Параметры!BW$36)</f>
        <v>0</v>
      </c>
      <c r="BX166" s="302">
        <f ca="1">IF(AND($B167=0,BX$2&gt;1),BW166,BX160*$B167/Параметры!BX$36)</f>
        <v>0</v>
      </c>
      <c r="BY166" s="302">
        <f ca="1">IF(AND($B167=0,BY$2&gt;1),BX166,BY160*$B167/Параметры!BY$36)</f>
        <v>0</v>
      </c>
      <c r="BZ166" s="302">
        <f ca="1">IF(AND($B167=0,BZ$2&gt;1),BY166,BZ160*$B167/Параметры!BZ$36)</f>
        <v>0</v>
      </c>
      <c r="CA166" s="302">
        <f ca="1">IF(AND($B167=0,CA$2&gt;1),BZ166,CA160*$B167/Параметры!CA$36)</f>
        <v>0</v>
      </c>
      <c r="CB166" s="302">
        <f ca="1">IF(AND($B167=0,CB$2&gt;1),CA166,CB160*$B167/Параметры!CB$36)</f>
        <v>0</v>
      </c>
      <c r="CC166" s="302">
        <f ca="1">IF(AND($B167=0,CC$2&gt;1),CB166,CC160*$B167/Параметры!CC$36)</f>
        <v>0</v>
      </c>
      <c r="CD166" s="302">
        <f ca="1">IF(AND($B167=0,CD$2&gt;1),CC166,CD160*$B167/Параметры!CD$36)</f>
        <v>0</v>
      </c>
      <c r="CE166" s="302">
        <f ca="1">IF(AND($B167=0,CE$2&gt;1),CD166,CE160*$B167/Параметры!CE$36)</f>
        <v>0</v>
      </c>
      <c r="CF166" s="302">
        <f ca="1">IF(AND($B167=0,CF$2&gt;1),CE166,CF160*$B167/Параметры!CF$36)</f>
        <v>0</v>
      </c>
      <c r="CG166" s="302">
        <f ca="1">IF(AND($B167=0,CG$2&gt;1),CF166,CG160*$B167/Параметры!CG$36)</f>
        <v>0</v>
      </c>
      <c r="CH166" s="302">
        <f ca="1">IF(AND($B167=0,CH$2&gt;1),CG166,CH160*$B167/Параметры!CH$36)</f>
        <v>0</v>
      </c>
      <c r="CI166" s="302">
        <f ca="1">IF(AND($B167=0,CI$2&gt;1),CH166,CI160*$B167/Параметры!CI$36)</f>
        <v>0</v>
      </c>
      <c r="CJ166" s="302">
        <f ca="1">IF(AND($B167=0,CJ$2&gt;1),CI166,CJ160*$B167/Параметры!CJ$36)</f>
        <v>0</v>
      </c>
      <c r="CK166" s="302">
        <f ca="1">IF(AND($B167=0,CK$2&gt;1),CJ166,CK160*$B167/Параметры!CK$36)</f>
        <v>0</v>
      </c>
      <c r="CL166" s="302">
        <f ca="1">IF(AND($B167=0,CL$2&gt;1),CK166,CL160*$B167/Параметры!CL$36)</f>
        <v>0</v>
      </c>
      <c r="CM166" s="302">
        <f ca="1">IF(AND($B167=0,CM$2&gt;1),CL166,CM160*$B167/Параметры!CM$36)</f>
        <v>0</v>
      </c>
      <c r="CN166" s="302">
        <f ca="1">IF(AND($B167=0,CN$2&gt;1),CM166,CN160*$B167/Параметры!CN$36)</f>
        <v>0</v>
      </c>
      <c r="CO166" s="302">
        <f ca="1">IF(AND($B167=0,CO$2&gt;1),CN166,CO160*$B167/Параметры!CO$36)</f>
        <v>0</v>
      </c>
      <c r="CP166" s="302">
        <f ca="1">IF(AND($B167=0,CP$2&gt;1),CO166,CP160*$B167/Параметры!CP$36)</f>
        <v>0</v>
      </c>
      <c r="CQ166" s="302">
        <f ca="1">IF(AND($B167=0,CQ$2&gt;1),CP166,CQ160*$B167/Параметры!CQ$36)</f>
        <v>0</v>
      </c>
      <c r="CR166" s="302">
        <f ca="1">IF(AND($B167=0,CR$2&gt;1),CQ166,CR160*$B167/Параметры!CR$36)</f>
        <v>0</v>
      </c>
      <c r="CS166" s="302">
        <f ca="1">IF(AND($B167=0,CS$2&gt;1),CR166,CS160*$B167/Параметры!CS$36)</f>
        <v>0</v>
      </c>
      <c r="CT166" s="302">
        <f ca="1">IF(AND($B167=0,CT$2&gt;1),CS166,CT160*$B167/Параметры!CT$36)</f>
        <v>0</v>
      </c>
      <c r="CU166" s="302">
        <f ca="1">IF(AND($B167=0,CU$2&gt;1),CT166,CU160*$B167/Параметры!CU$36)</f>
        <v>0</v>
      </c>
      <c r="CV166" s="302">
        <f ca="1">IF(AND($B167=0,CV$2&gt;1),CU166,CV160*$B167/Параметры!CV$36)</f>
        <v>0</v>
      </c>
      <c r="CW166" s="302">
        <f ca="1">IF(AND($B167=0,CW$2&gt;1),CV166,CW160*$B167/Параметры!CW$36)</f>
        <v>0</v>
      </c>
      <c r="CX166" s="302">
        <f ca="1">IF(AND($B167=0,CX$2&gt;1),CW166,CX160*$B167/Параметры!CX$36)</f>
        <v>0</v>
      </c>
      <c r="CY166" s="302">
        <f ca="1">IF(AND($B167=0,CY$2&gt;1),CX166,CY160*$B167/Параметры!CY$36)</f>
        <v>0</v>
      </c>
      <c r="CZ166" s="302">
        <f ca="1">IF(AND($B167=0,CZ$2&gt;1),CY166,CZ160*$B167/Параметры!CZ$36)</f>
        <v>0</v>
      </c>
      <c r="DA166" s="302">
        <f ca="1">IF(AND($B167=0,DA$2&gt;1),CZ166,DA160*$B167/Параметры!DA$36)</f>
        <v>0</v>
      </c>
      <c r="DB166" s="302">
        <f ca="1">IF(AND($B167=0,DB$2&gt;1),DA166,DB160*$B167/Параметры!DB$36)</f>
        <v>0</v>
      </c>
      <c r="DC166" s="302">
        <f ca="1">IF(AND($B167=0,DC$2&gt;1),DB166,DC160*$B167/Параметры!DC$36)</f>
        <v>0</v>
      </c>
      <c r="DD166" s="302">
        <f ca="1">IF(AND($B167=0,DD$2&gt;1),DC166,DD160*$B167/Параметры!DD$36)</f>
        <v>0</v>
      </c>
      <c r="DE166" s="302">
        <f ca="1">IF(AND($B167=0,DE$2&gt;1),DD166,DE160*$B167/Параметры!DE$36)</f>
        <v>0</v>
      </c>
      <c r="DF166" s="302">
        <f ca="1">IF(AND($B167=0,DF$2&gt;1),DE166,DF160*$B167/Параметры!DF$36)</f>
        <v>0</v>
      </c>
      <c r="DG166" s="302">
        <f ca="1">IF(AND($B167=0,DG$2&gt;1),DF166,DG160*$B167/Параметры!DG$36)</f>
        <v>0</v>
      </c>
      <c r="DH166" s="302">
        <f ca="1">IF(AND($B167=0,DH$2&gt;1),DG166,DH160*$B167/Параметры!DH$36)</f>
        <v>0</v>
      </c>
      <c r="DI166" s="302">
        <f ca="1">IF(AND($B167=0,DI$2&gt;1),DH166,DI160*$B167/Параметры!DI$36)</f>
        <v>0</v>
      </c>
      <c r="DJ166" s="302">
        <f ca="1">IF(AND($B167=0,DJ$2&gt;1),DI166,DJ160*$B167/Параметры!DJ$36)</f>
        <v>0</v>
      </c>
      <c r="DK166" s="302">
        <f ca="1">IF(AND($B167=0,DK$2&gt;1),DJ166,DK160*$B167/Параметры!DK$36)</f>
        <v>0</v>
      </c>
      <c r="DL166" s="302">
        <f ca="1">IF(AND($B167=0,DL$2&gt;1),DK166,DL160*$B167/Параметры!DL$36)</f>
        <v>0</v>
      </c>
      <c r="DM166" s="302">
        <f ca="1">IF(AND($B167=0,DM$2&gt;1),DL166,DM160*$B167/Параметры!DM$36)</f>
        <v>0</v>
      </c>
      <c r="DN166" s="302">
        <f ca="1">IF(AND($B167=0,DN$2&gt;1),DM166,DN160*$B167/Параметры!DN$36)</f>
        <v>0</v>
      </c>
      <c r="DO166" s="302">
        <f ca="1">IF(AND($B167=0,DO$2&gt;1),DN166,DO160*$B167/Параметры!DO$36)</f>
        <v>0</v>
      </c>
      <c r="DP166" s="302">
        <f ca="1">IF(AND($B167=0,DP$2&gt;1),DO166,DP160*$B167/Параметры!DP$36)</f>
        <v>0</v>
      </c>
      <c r="DQ166" s="302">
        <f ca="1">IF(AND($B167=0,DQ$2&gt;1),DP166,DQ160*$B167/Параметры!DQ$36)</f>
        <v>0</v>
      </c>
      <c r="DR166" s="302">
        <f ca="1">IF(AND($B167=0,DR$2&gt;1),DQ166,DR160*$B167/Параметры!DR$36)</f>
        <v>0</v>
      </c>
      <c r="DS166" s="302">
        <f ca="1">IF(AND($B167=0,DS$2&gt;1),DR166,DS160*$B167/Параметры!DS$36)</f>
        <v>0</v>
      </c>
      <c r="DT166" s="302">
        <f ca="1">IF(AND($B167=0,DT$2&gt;1),DS166,DT160*$B167/Параметры!DT$36)</f>
        <v>0</v>
      </c>
      <c r="DU166" s="302">
        <f ca="1">IF(AND($B167=0,DU$2&gt;1),DT166,DU160*$B167/Параметры!DU$36)</f>
        <v>0</v>
      </c>
      <c r="DV166" s="302">
        <f ca="1">IF(AND($B167=0,DV$2&gt;1),DU166,DV160*$B167/Параметры!DV$36)</f>
        <v>0</v>
      </c>
      <c r="DW166" s="169"/>
      <c r="DX166" s="177"/>
    </row>
    <row r="167" spans="1:128" s="154" customFormat="1" hidden="1" outlineLevel="1" x14ac:dyDescent="0.2">
      <c r="A167" s="171" t="str">
        <f ca="1">Language!A$667</f>
        <v>средняя оборачиваемость готовой продукции</v>
      </c>
      <c r="B167" s="303">
        <f>$B$529</f>
        <v>0</v>
      </c>
      <c r="C167" s="147" t="str">
        <f ca="1">Language!$A$1464</f>
        <v>дней</v>
      </c>
      <c r="D167" s="158"/>
      <c r="F167" s="6" t="s">
        <v>3100</v>
      </c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  <c r="AB167" s="169"/>
      <c r="AC167" s="169"/>
      <c r="AD167" s="169"/>
      <c r="AE167" s="169"/>
      <c r="AF167" s="169"/>
      <c r="AG167" s="169"/>
      <c r="AH167" s="169"/>
      <c r="AI167" s="169"/>
      <c r="AJ167" s="169"/>
      <c r="AK167" s="169"/>
      <c r="AL167" s="169"/>
      <c r="AM167" s="169"/>
      <c r="AN167" s="169"/>
      <c r="AO167" s="169"/>
      <c r="AP167" s="169"/>
      <c r="AQ167" s="169"/>
      <c r="AR167" s="169"/>
      <c r="AS167" s="169"/>
      <c r="AT167" s="169"/>
      <c r="AU167" s="169"/>
      <c r="AV167" s="169"/>
      <c r="AW167" s="169"/>
      <c r="AX167" s="169"/>
      <c r="AY167" s="169"/>
      <c r="AZ167" s="169"/>
      <c r="BA167" s="169"/>
      <c r="BB167" s="169"/>
      <c r="BC167" s="169"/>
      <c r="BD167" s="169"/>
      <c r="BE167" s="169"/>
      <c r="BF167" s="169"/>
      <c r="BG167" s="169"/>
      <c r="BH167" s="169"/>
      <c r="BI167" s="169"/>
      <c r="BJ167" s="169"/>
      <c r="BK167" s="169"/>
      <c r="BL167" s="169"/>
      <c r="BM167" s="169"/>
      <c r="BN167" s="169"/>
      <c r="BO167" s="169"/>
      <c r="BP167" s="169"/>
      <c r="BQ167" s="169"/>
      <c r="BR167" s="169"/>
      <c r="BS167" s="169"/>
      <c r="BT167" s="169"/>
      <c r="BU167" s="169"/>
      <c r="BV167" s="169"/>
      <c r="BW167" s="169"/>
      <c r="BX167" s="169"/>
      <c r="BY167" s="169"/>
      <c r="BZ167" s="169"/>
      <c r="CA167" s="169"/>
      <c r="CB167" s="169"/>
      <c r="CC167" s="169"/>
      <c r="CD167" s="169"/>
      <c r="CE167" s="169"/>
      <c r="CF167" s="169"/>
      <c r="CG167" s="169"/>
      <c r="CH167" s="169"/>
      <c r="CI167" s="169"/>
      <c r="CJ167" s="169"/>
      <c r="CK167" s="169"/>
      <c r="CL167" s="169"/>
      <c r="CM167" s="169"/>
      <c r="CN167" s="169"/>
      <c r="CO167" s="169"/>
      <c r="CP167" s="169"/>
      <c r="CQ167" s="169"/>
      <c r="CR167" s="169"/>
      <c r="CS167" s="169"/>
      <c r="CT167" s="169"/>
      <c r="CU167" s="169"/>
      <c r="CV167" s="169"/>
      <c r="CW167" s="169"/>
      <c r="CX167" s="169"/>
      <c r="CY167" s="169"/>
      <c r="CZ167" s="169"/>
      <c r="DA167" s="169"/>
      <c r="DB167" s="169"/>
      <c r="DC167" s="169"/>
      <c r="DD167" s="169"/>
      <c r="DE167" s="169"/>
      <c r="DF167" s="169"/>
      <c r="DG167" s="169"/>
      <c r="DH167" s="169"/>
      <c r="DI167" s="169"/>
      <c r="DJ167" s="169"/>
      <c r="DK167" s="169"/>
      <c r="DL167" s="169"/>
      <c r="DM167" s="169"/>
      <c r="DN167" s="169"/>
      <c r="DO167" s="169"/>
      <c r="DP167" s="169"/>
      <c r="DQ167" s="169"/>
      <c r="DR167" s="169"/>
      <c r="DS167" s="169"/>
      <c r="DT167" s="169"/>
      <c r="DU167" s="169"/>
      <c r="DV167" s="169"/>
      <c r="DW167" s="169"/>
      <c r="DX167" s="177"/>
    </row>
    <row r="168" spans="1:128" hidden="1" outlineLevel="1" x14ac:dyDescent="0.2">
      <c r="A168" s="168" t="str">
        <f ca="1">Language!A$668</f>
        <v>затраты в незавершенном производстве</v>
      </c>
      <c r="B168" s="158"/>
      <c r="C168" s="147" t="str">
        <f ca="1">CHOOSE(D168,CurName1,CurName2,CurName3)</f>
        <v>тыс. руб.</v>
      </c>
      <c r="D168" s="158">
        <f>D154</f>
        <v>1</v>
      </c>
      <c r="E168" s="154" t="s">
        <v>701</v>
      </c>
      <c r="F168" s="6" t="s">
        <v>3099</v>
      </c>
      <c r="G168" s="302">
        <f ca="1">IF(AND($B169=0,G$2&gt;1),F168,G160*$B169/Параметры!G$36)</f>
        <v>0</v>
      </c>
      <c r="H168" s="302">
        <f ca="1">IF(AND($B169=0,H$2&gt;1),G168,H160*$B169/Параметры!H$36)</f>
        <v>0</v>
      </c>
      <c r="I168" s="302">
        <f ca="1">IF(AND($B169=0,I$2&gt;1),H168,I160*$B169/Параметры!I$36)</f>
        <v>0</v>
      </c>
      <c r="J168" s="302">
        <f ca="1">IF(AND($B169=0,J$2&gt;1),I168,J160*$B169/Параметры!J$36)</f>
        <v>0</v>
      </c>
      <c r="K168" s="302">
        <f ca="1">IF(AND($B169=0,K$2&gt;1),J168,K160*$B169/Параметры!K$36)</f>
        <v>0</v>
      </c>
      <c r="L168" s="302">
        <f ca="1">IF(AND($B169=0,L$2&gt;1),K168,L160*$B169/Параметры!L$36)</f>
        <v>0</v>
      </c>
      <c r="M168" s="302">
        <f ca="1">IF(AND($B169=0,M$2&gt;1),L168,M160*$B169/Параметры!M$36)</f>
        <v>0</v>
      </c>
      <c r="N168" s="302">
        <f ca="1">IF(AND($B169=0,N$2&gt;1),M168,N160*$B169/Параметры!N$36)</f>
        <v>0</v>
      </c>
      <c r="O168" s="302">
        <f ca="1">IF(AND($B169=0,O$2&gt;1),N168,O160*$B169/Параметры!O$36)</f>
        <v>0</v>
      </c>
      <c r="P168" s="302">
        <f ca="1">IF(AND($B169=0,P$2&gt;1),O168,P160*$B169/Параметры!P$36)</f>
        <v>0</v>
      </c>
      <c r="Q168" s="302">
        <f ca="1">IF(AND($B169=0,Q$2&gt;1),P168,Q160*$B169/Параметры!Q$36)</f>
        <v>0</v>
      </c>
      <c r="R168" s="302">
        <f ca="1">IF(AND($B169=0,R$2&gt;1),Q168,R160*$B169/Параметры!R$36)</f>
        <v>0</v>
      </c>
      <c r="S168" s="302">
        <f ca="1">IF(AND($B169=0,S$2&gt;1),R168,S160*$B169/Параметры!S$36)</f>
        <v>0</v>
      </c>
      <c r="T168" s="302">
        <f ca="1">IF(AND($B169=0,T$2&gt;1),S168,T160*$B169/Параметры!T$36)</f>
        <v>0</v>
      </c>
      <c r="U168" s="302">
        <f ca="1">IF(AND($B169=0,U$2&gt;1),T168,U160*$B169/Параметры!U$36)</f>
        <v>0</v>
      </c>
      <c r="V168" s="302">
        <f ca="1">IF(AND($B169=0,V$2&gt;1),U168,V160*$B169/Параметры!V$36)</f>
        <v>0</v>
      </c>
      <c r="W168" s="302">
        <f ca="1">IF(AND($B169=0,W$2&gt;1),V168,W160*$B169/Параметры!W$36)</f>
        <v>0</v>
      </c>
      <c r="X168" s="302">
        <f ca="1">IF(AND($B169=0,X$2&gt;1),W168,X160*$B169/Параметры!X$36)</f>
        <v>0</v>
      </c>
      <c r="Y168" s="302">
        <f ca="1">IF(AND($B169=0,Y$2&gt;1),X168,Y160*$B169/Параметры!Y$36)</f>
        <v>0</v>
      </c>
      <c r="Z168" s="302">
        <f ca="1">IF(AND($B169=0,Z$2&gt;1),Y168,Z160*$B169/Параметры!Z$36)</f>
        <v>0</v>
      </c>
      <c r="AA168" s="302">
        <f ca="1">IF(AND($B169=0,AA$2&gt;1),Z168,AA160*$B169/Параметры!AA$36)</f>
        <v>0</v>
      </c>
      <c r="AB168" s="302">
        <f ca="1">IF(AND($B169=0,AB$2&gt;1),AA168,AB160*$B169/Параметры!AB$36)</f>
        <v>0</v>
      </c>
      <c r="AC168" s="302">
        <f ca="1">IF(AND($B169=0,AC$2&gt;1),AB168,AC160*$B169/Параметры!AC$36)</f>
        <v>0</v>
      </c>
      <c r="AD168" s="302">
        <f ca="1">IF(AND($B169=0,AD$2&gt;1),AC168,AD160*$B169/Параметры!AD$36)</f>
        <v>0</v>
      </c>
      <c r="AE168" s="302">
        <f ca="1">IF(AND($B169=0,AE$2&gt;1),AD168,AE160*$B169/Параметры!AE$36)</f>
        <v>0</v>
      </c>
      <c r="AF168" s="302">
        <f ca="1">IF(AND($B169=0,AF$2&gt;1),AE168,AF160*$B169/Параметры!AF$36)</f>
        <v>0</v>
      </c>
      <c r="AG168" s="302">
        <f ca="1">IF(AND($B169=0,AG$2&gt;1),AF168,AG160*$B169/Параметры!AG$36)</f>
        <v>0</v>
      </c>
      <c r="AH168" s="302">
        <f ca="1">IF(AND($B169=0,AH$2&gt;1),AG168,AH160*$B169/Параметры!AH$36)</f>
        <v>0</v>
      </c>
      <c r="AI168" s="302">
        <f ca="1">IF(AND($B169=0,AI$2&gt;1),AH168,AI160*$B169/Параметры!AI$36)</f>
        <v>0</v>
      </c>
      <c r="AJ168" s="302">
        <f ca="1">IF(AND($B169=0,AJ$2&gt;1),AI168,AJ160*$B169/Параметры!AJ$36)</f>
        <v>0</v>
      </c>
      <c r="AK168" s="302">
        <f ca="1">IF(AND($B169=0,AK$2&gt;1),AJ168,AK160*$B169/Параметры!AK$36)</f>
        <v>0</v>
      </c>
      <c r="AL168" s="302">
        <f ca="1">IF(AND($B169=0,AL$2&gt;1),AK168,AL160*$B169/Параметры!AL$36)</f>
        <v>0</v>
      </c>
      <c r="AM168" s="302">
        <f ca="1">IF(AND($B169=0,AM$2&gt;1),AL168,AM160*$B169/Параметры!AM$36)</f>
        <v>0</v>
      </c>
      <c r="AN168" s="302">
        <f ca="1">IF(AND($B169=0,AN$2&gt;1),AM168,AN160*$B169/Параметры!AN$36)</f>
        <v>0</v>
      </c>
      <c r="AO168" s="302">
        <f ca="1">IF(AND($B169=0,AO$2&gt;1),AN168,AO160*$B169/Параметры!AO$36)</f>
        <v>0</v>
      </c>
      <c r="AP168" s="302">
        <f ca="1">IF(AND($B169=0,AP$2&gt;1),AO168,AP160*$B169/Параметры!AP$36)</f>
        <v>0</v>
      </c>
      <c r="AQ168" s="302">
        <f ca="1">IF(AND($B169=0,AQ$2&gt;1),AP168,AQ160*$B169/Параметры!AQ$36)</f>
        <v>0</v>
      </c>
      <c r="AR168" s="302">
        <f ca="1">IF(AND($B169=0,AR$2&gt;1),AQ168,AR160*$B169/Параметры!AR$36)</f>
        <v>0</v>
      </c>
      <c r="AS168" s="302">
        <f ca="1">IF(AND($B169=0,AS$2&gt;1),AR168,AS160*$B169/Параметры!AS$36)</f>
        <v>0</v>
      </c>
      <c r="AT168" s="302">
        <f ca="1">IF(AND($B169=0,AT$2&gt;1),AS168,AT160*$B169/Параметры!AT$36)</f>
        <v>0</v>
      </c>
      <c r="AU168" s="302">
        <f ca="1">IF(AND($B169=0,AU$2&gt;1),AT168,AU160*$B169/Параметры!AU$36)</f>
        <v>0</v>
      </c>
      <c r="AV168" s="302">
        <f ca="1">IF(AND($B169=0,AV$2&gt;1),AU168,AV160*$B169/Параметры!AV$36)</f>
        <v>0</v>
      </c>
      <c r="AW168" s="302">
        <f ca="1">IF(AND($B169=0,AW$2&gt;1),AV168,AW160*$B169/Параметры!AW$36)</f>
        <v>0</v>
      </c>
      <c r="AX168" s="302">
        <f ca="1">IF(AND($B169=0,AX$2&gt;1),AW168,AX160*$B169/Параметры!AX$36)</f>
        <v>0</v>
      </c>
      <c r="AY168" s="302">
        <f ca="1">IF(AND($B169=0,AY$2&gt;1),AX168,AY160*$B169/Параметры!AY$36)</f>
        <v>0</v>
      </c>
      <c r="AZ168" s="302">
        <f ca="1">IF(AND($B169=0,AZ$2&gt;1),AY168,AZ160*$B169/Параметры!AZ$36)</f>
        <v>0</v>
      </c>
      <c r="BA168" s="302">
        <f ca="1">IF(AND($B169=0,BA$2&gt;1),AZ168,BA160*$B169/Параметры!BA$36)</f>
        <v>0</v>
      </c>
      <c r="BB168" s="302">
        <f ca="1">IF(AND($B169=0,BB$2&gt;1),BA168,BB160*$B169/Параметры!BB$36)</f>
        <v>0</v>
      </c>
      <c r="BC168" s="302">
        <f ca="1">IF(AND($B169=0,BC$2&gt;1),BB168,BC160*$B169/Параметры!BC$36)</f>
        <v>0</v>
      </c>
      <c r="BD168" s="302">
        <f ca="1">IF(AND($B169=0,BD$2&gt;1),BC168,BD160*$B169/Параметры!BD$36)</f>
        <v>0</v>
      </c>
      <c r="BE168" s="302">
        <f ca="1">IF(AND($B169=0,BE$2&gt;1),BD168,BE160*$B169/Параметры!BE$36)</f>
        <v>0</v>
      </c>
      <c r="BF168" s="302">
        <f ca="1">IF(AND($B169=0,BF$2&gt;1),BE168,BF160*$B169/Параметры!BF$36)</f>
        <v>0</v>
      </c>
      <c r="BG168" s="302">
        <f ca="1">IF(AND($B169=0,BG$2&gt;1),BF168,BG160*$B169/Параметры!BG$36)</f>
        <v>0</v>
      </c>
      <c r="BH168" s="302">
        <f ca="1">IF(AND($B169=0,BH$2&gt;1),BG168,BH160*$B169/Параметры!BH$36)</f>
        <v>0</v>
      </c>
      <c r="BI168" s="302">
        <f ca="1">IF(AND($B169=0,BI$2&gt;1),BH168,BI160*$B169/Параметры!BI$36)</f>
        <v>0</v>
      </c>
      <c r="BJ168" s="302">
        <f ca="1">IF(AND($B169=0,BJ$2&gt;1),BI168,BJ160*$B169/Параметры!BJ$36)</f>
        <v>0</v>
      </c>
      <c r="BK168" s="302">
        <f ca="1">IF(AND($B169=0,BK$2&gt;1),BJ168,BK160*$B169/Параметры!BK$36)</f>
        <v>0</v>
      </c>
      <c r="BL168" s="302">
        <f ca="1">IF(AND($B169=0,BL$2&gt;1),BK168,BL160*$B169/Параметры!BL$36)</f>
        <v>0</v>
      </c>
      <c r="BM168" s="302">
        <f ca="1">IF(AND($B169=0,BM$2&gt;1),BL168,BM160*$B169/Параметры!BM$36)</f>
        <v>0</v>
      </c>
      <c r="BN168" s="302">
        <f ca="1">IF(AND($B169=0,BN$2&gt;1),BM168,BN160*$B169/Параметры!BN$36)</f>
        <v>0</v>
      </c>
      <c r="BO168" s="302">
        <f ca="1">IF(AND($B169=0,BO$2&gt;1),BN168,BO160*$B169/Параметры!BO$36)</f>
        <v>0</v>
      </c>
      <c r="BP168" s="302">
        <f ca="1">IF(AND($B169=0,BP$2&gt;1),BO168,BP160*$B169/Параметры!BP$36)</f>
        <v>0</v>
      </c>
      <c r="BQ168" s="302">
        <f ca="1">IF(AND($B169=0,BQ$2&gt;1),BP168,BQ160*$B169/Параметры!BQ$36)</f>
        <v>0</v>
      </c>
      <c r="BR168" s="302">
        <f ca="1">IF(AND($B169=0,BR$2&gt;1),BQ168,BR160*$B169/Параметры!BR$36)</f>
        <v>0</v>
      </c>
      <c r="BS168" s="302">
        <f ca="1">IF(AND($B169=0,BS$2&gt;1),BR168,BS160*$B169/Параметры!BS$36)</f>
        <v>0</v>
      </c>
      <c r="BT168" s="302">
        <f ca="1">IF(AND($B169=0,BT$2&gt;1),BS168,BT160*$B169/Параметры!BT$36)</f>
        <v>0</v>
      </c>
      <c r="BU168" s="302">
        <f ca="1">IF(AND($B169=0,BU$2&gt;1),BT168,BU160*$B169/Параметры!BU$36)</f>
        <v>0</v>
      </c>
      <c r="BV168" s="302">
        <f ca="1">IF(AND($B169=0,BV$2&gt;1),BU168,BV160*$B169/Параметры!BV$36)</f>
        <v>0</v>
      </c>
      <c r="BW168" s="302">
        <f ca="1">IF(AND($B169=0,BW$2&gt;1),BV168,BW160*$B169/Параметры!BW$36)</f>
        <v>0</v>
      </c>
      <c r="BX168" s="302">
        <f ca="1">IF(AND($B169=0,BX$2&gt;1),BW168,BX160*$B169/Параметры!BX$36)</f>
        <v>0</v>
      </c>
      <c r="BY168" s="302">
        <f ca="1">IF(AND($B169=0,BY$2&gt;1),BX168,BY160*$B169/Параметры!BY$36)</f>
        <v>0</v>
      </c>
      <c r="BZ168" s="302">
        <f ca="1">IF(AND($B169=0,BZ$2&gt;1),BY168,BZ160*$B169/Параметры!BZ$36)</f>
        <v>0</v>
      </c>
      <c r="CA168" s="302">
        <f ca="1">IF(AND($B169=0,CA$2&gt;1),BZ168,CA160*$B169/Параметры!CA$36)</f>
        <v>0</v>
      </c>
      <c r="CB168" s="302">
        <f ca="1">IF(AND($B169=0,CB$2&gt;1),CA168,CB160*$B169/Параметры!CB$36)</f>
        <v>0</v>
      </c>
      <c r="CC168" s="302">
        <f ca="1">IF(AND($B169=0,CC$2&gt;1),CB168,CC160*$B169/Параметры!CC$36)</f>
        <v>0</v>
      </c>
      <c r="CD168" s="302">
        <f ca="1">IF(AND($B169=0,CD$2&gt;1),CC168,CD160*$B169/Параметры!CD$36)</f>
        <v>0</v>
      </c>
      <c r="CE168" s="302">
        <f ca="1">IF(AND($B169=0,CE$2&gt;1),CD168,CE160*$B169/Параметры!CE$36)</f>
        <v>0</v>
      </c>
      <c r="CF168" s="302">
        <f ca="1">IF(AND($B169=0,CF$2&gt;1),CE168,CF160*$B169/Параметры!CF$36)</f>
        <v>0</v>
      </c>
      <c r="CG168" s="302">
        <f ca="1">IF(AND($B169=0,CG$2&gt;1),CF168,CG160*$B169/Параметры!CG$36)</f>
        <v>0</v>
      </c>
      <c r="CH168" s="302">
        <f ca="1">IF(AND($B169=0,CH$2&gt;1),CG168,CH160*$B169/Параметры!CH$36)</f>
        <v>0</v>
      </c>
      <c r="CI168" s="302">
        <f ca="1">IF(AND($B169=0,CI$2&gt;1),CH168,CI160*$B169/Параметры!CI$36)</f>
        <v>0</v>
      </c>
      <c r="CJ168" s="302">
        <f ca="1">IF(AND($B169=0,CJ$2&gt;1),CI168,CJ160*$B169/Параметры!CJ$36)</f>
        <v>0</v>
      </c>
      <c r="CK168" s="302">
        <f ca="1">IF(AND($B169=0,CK$2&gt;1),CJ168,CK160*$B169/Параметры!CK$36)</f>
        <v>0</v>
      </c>
      <c r="CL168" s="302">
        <f ca="1">IF(AND($B169=0,CL$2&gt;1),CK168,CL160*$B169/Параметры!CL$36)</f>
        <v>0</v>
      </c>
      <c r="CM168" s="302">
        <f ca="1">IF(AND($B169=0,CM$2&gt;1),CL168,CM160*$B169/Параметры!CM$36)</f>
        <v>0</v>
      </c>
      <c r="CN168" s="302">
        <f ca="1">IF(AND($B169=0,CN$2&gt;1),CM168,CN160*$B169/Параметры!CN$36)</f>
        <v>0</v>
      </c>
      <c r="CO168" s="302">
        <f ca="1">IF(AND($B169=0,CO$2&gt;1),CN168,CO160*$B169/Параметры!CO$36)</f>
        <v>0</v>
      </c>
      <c r="CP168" s="302">
        <f ca="1">IF(AND($B169=0,CP$2&gt;1),CO168,CP160*$B169/Параметры!CP$36)</f>
        <v>0</v>
      </c>
      <c r="CQ168" s="302">
        <f ca="1">IF(AND($B169=0,CQ$2&gt;1),CP168,CQ160*$B169/Параметры!CQ$36)</f>
        <v>0</v>
      </c>
      <c r="CR168" s="302">
        <f ca="1">IF(AND($B169=0,CR$2&gt;1),CQ168,CR160*$B169/Параметры!CR$36)</f>
        <v>0</v>
      </c>
      <c r="CS168" s="302">
        <f ca="1">IF(AND($B169=0,CS$2&gt;1),CR168,CS160*$B169/Параметры!CS$36)</f>
        <v>0</v>
      </c>
      <c r="CT168" s="302">
        <f ca="1">IF(AND($B169=0,CT$2&gt;1),CS168,CT160*$B169/Параметры!CT$36)</f>
        <v>0</v>
      </c>
      <c r="CU168" s="302">
        <f ca="1">IF(AND($B169=0,CU$2&gt;1),CT168,CU160*$B169/Параметры!CU$36)</f>
        <v>0</v>
      </c>
      <c r="CV168" s="302">
        <f ca="1">IF(AND($B169=0,CV$2&gt;1),CU168,CV160*$B169/Параметры!CV$36)</f>
        <v>0</v>
      </c>
      <c r="CW168" s="302">
        <f ca="1">IF(AND($B169=0,CW$2&gt;1),CV168,CW160*$B169/Параметры!CW$36)</f>
        <v>0</v>
      </c>
      <c r="CX168" s="302">
        <f ca="1">IF(AND($B169=0,CX$2&gt;1),CW168,CX160*$B169/Параметры!CX$36)</f>
        <v>0</v>
      </c>
      <c r="CY168" s="302">
        <f ca="1">IF(AND($B169=0,CY$2&gt;1),CX168,CY160*$B169/Параметры!CY$36)</f>
        <v>0</v>
      </c>
      <c r="CZ168" s="302">
        <f ca="1">IF(AND($B169=0,CZ$2&gt;1),CY168,CZ160*$B169/Параметры!CZ$36)</f>
        <v>0</v>
      </c>
      <c r="DA168" s="302">
        <f ca="1">IF(AND($B169=0,DA$2&gt;1),CZ168,DA160*$B169/Параметры!DA$36)</f>
        <v>0</v>
      </c>
      <c r="DB168" s="302">
        <f ca="1">IF(AND($B169=0,DB$2&gt;1),DA168,DB160*$B169/Параметры!DB$36)</f>
        <v>0</v>
      </c>
      <c r="DC168" s="302">
        <f ca="1">IF(AND($B169=0,DC$2&gt;1),DB168,DC160*$B169/Параметры!DC$36)</f>
        <v>0</v>
      </c>
      <c r="DD168" s="302">
        <f ca="1">IF(AND($B169=0,DD$2&gt;1),DC168,DD160*$B169/Параметры!DD$36)</f>
        <v>0</v>
      </c>
      <c r="DE168" s="302">
        <f ca="1">IF(AND($B169=0,DE$2&gt;1),DD168,DE160*$B169/Параметры!DE$36)</f>
        <v>0</v>
      </c>
      <c r="DF168" s="302">
        <f ca="1">IF(AND($B169=0,DF$2&gt;1),DE168,DF160*$B169/Параметры!DF$36)</f>
        <v>0</v>
      </c>
      <c r="DG168" s="302">
        <f ca="1">IF(AND($B169=0,DG$2&gt;1),DF168,DG160*$B169/Параметры!DG$36)</f>
        <v>0</v>
      </c>
      <c r="DH168" s="302">
        <f ca="1">IF(AND($B169=0,DH$2&gt;1),DG168,DH160*$B169/Параметры!DH$36)</f>
        <v>0</v>
      </c>
      <c r="DI168" s="302">
        <f ca="1">IF(AND($B169=0,DI$2&gt;1),DH168,DI160*$B169/Параметры!DI$36)</f>
        <v>0</v>
      </c>
      <c r="DJ168" s="302">
        <f ca="1">IF(AND($B169=0,DJ$2&gt;1),DI168,DJ160*$B169/Параметры!DJ$36)</f>
        <v>0</v>
      </c>
      <c r="DK168" s="302">
        <f ca="1">IF(AND($B169=0,DK$2&gt;1),DJ168,DK160*$B169/Параметры!DK$36)</f>
        <v>0</v>
      </c>
      <c r="DL168" s="302">
        <f ca="1">IF(AND($B169=0,DL$2&gt;1),DK168,DL160*$B169/Параметры!DL$36)</f>
        <v>0</v>
      </c>
      <c r="DM168" s="302">
        <f ca="1">IF(AND($B169=0,DM$2&gt;1),DL168,DM160*$B169/Параметры!DM$36)</f>
        <v>0</v>
      </c>
      <c r="DN168" s="302">
        <f ca="1">IF(AND($B169=0,DN$2&gt;1),DM168,DN160*$B169/Параметры!DN$36)</f>
        <v>0</v>
      </c>
      <c r="DO168" s="302">
        <f ca="1">IF(AND($B169=0,DO$2&gt;1),DN168,DO160*$B169/Параметры!DO$36)</f>
        <v>0</v>
      </c>
      <c r="DP168" s="302">
        <f ca="1">IF(AND($B169=0,DP$2&gt;1),DO168,DP160*$B169/Параметры!DP$36)</f>
        <v>0</v>
      </c>
      <c r="DQ168" s="302">
        <f ca="1">IF(AND($B169=0,DQ$2&gt;1),DP168,DQ160*$B169/Параметры!DQ$36)</f>
        <v>0</v>
      </c>
      <c r="DR168" s="302">
        <f ca="1">IF(AND($B169=0,DR$2&gt;1),DQ168,DR160*$B169/Параметры!DR$36)</f>
        <v>0</v>
      </c>
      <c r="DS168" s="302">
        <f ca="1">IF(AND($B169=0,DS$2&gt;1),DR168,DS160*$B169/Параметры!DS$36)</f>
        <v>0</v>
      </c>
      <c r="DT168" s="302">
        <f ca="1">IF(AND($B169=0,DT$2&gt;1),DS168,DT160*$B169/Параметры!DT$36)</f>
        <v>0</v>
      </c>
      <c r="DU168" s="302">
        <f ca="1">IF(AND($B169=0,DU$2&gt;1),DT168,DU160*$B169/Параметры!DU$36)</f>
        <v>0</v>
      </c>
      <c r="DV168" s="302">
        <f ca="1">IF(AND($B169=0,DV$2&gt;1),DU168,DV160*$B169/Параметры!DV$36)</f>
        <v>0</v>
      </c>
      <c r="DW168" s="169"/>
      <c r="DX168" s="177"/>
    </row>
    <row r="169" spans="1:128" s="154" customFormat="1" hidden="1" outlineLevel="1" x14ac:dyDescent="0.2">
      <c r="A169" s="171" t="str">
        <f ca="1">Language!A$669</f>
        <v>длительность производственного цикла</v>
      </c>
      <c r="B169" s="303">
        <f>$B$523</f>
        <v>0</v>
      </c>
      <c r="C169" s="147" t="str">
        <f ca="1">Language!$A$1464</f>
        <v>дней</v>
      </c>
      <c r="D169" s="158"/>
      <c r="F169" s="6" t="s">
        <v>3100</v>
      </c>
      <c r="G169" s="169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  <c r="Y169" s="169"/>
      <c r="Z169" s="169"/>
      <c r="AA169" s="169"/>
      <c r="AB169" s="169"/>
      <c r="AC169" s="169"/>
      <c r="AD169" s="169"/>
      <c r="AE169" s="169"/>
      <c r="AF169" s="169"/>
      <c r="AG169" s="169"/>
      <c r="AH169" s="169"/>
      <c r="AI169" s="169"/>
      <c r="AJ169" s="169"/>
      <c r="AK169" s="169"/>
      <c r="AL169" s="169"/>
      <c r="AM169" s="169"/>
      <c r="AN169" s="169"/>
      <c r="AO169" s="169"/>
      <c r="AP169" s="169"/>
      <c r="AQ169" s="169"/>
      <c r="AR169" s="169"/>
      <c r="AS169" s="169"/>
      <c r="AT169" s="169"/>
      <c r="AU169" s="169"/>
      <c r="AV169" s="169"/>
      <c r="AW169" s="169"/>
      <c r="AX169" s="169"/>
      <c r="AY169" s="169"/>
      <c r="AZ169" s="169"/>
      <c r="BA169" s="169"/>
      <c r="BB169" s="169"/>
      <c r="BC169" s="169"/>
      <c r="BD169" s="169"/>
      <c r="BE169" s="169"/>
      <c r="BF169" s="169"/>
      <c r="BG169" s="169"/>
      <c r="BH169" s="169"/>
      <c r="BI169" s="169"/>
      <c r="BJ169" s="169"/>
      <c r="BK169" s="169"/>
      <c r="BL169" s="169"/>
      <c r="BM169" s="169"/>
      <c r="BN169" s="169"/>
      <c r="BO169" s="169"/>
      <c r="BP169" s="169"/>
      <c r="BQ169" s="169"/>
      <c r="BR169" s="169"/>
      <c r="BS169" s="169"/>
      <c r="BT169" s="169"/>
      <c r="BU169" s="169"/>
      <c r="BV169" s="169"/>
      <c r="BW169" s="169"/>
      <c r="BX169" s="169"/>
      <c r="BY169" s="169"/>
      <c r="BZ169" s="169"/>
      <c r="CA169" s="169"/>
      <c r="CB169" s="169"/>
      <c r="CC169" s="169"/>
      <c r="CD169" s="169"/>
      <c r="CE169" s="169"/>
      <c r="CF169" s="169"/>
      <c r="CG169" s="169"/>
      <c r="CH169" s="169"/>
      <c r="CI169" s="169"/>
      <c r="CJ169" s="169"/>
      <c r="CK169" s="169"/>
      <c r="CL169" s="169"/>
      <c r="CM169" s="169"/>
      <c r="CN169" s="169"/>
      <c r="CO169" s="169"/>
      <c r="CP169" s="169"/>
      <c r="CQ169" s="169"/>
      <c r="CR169" s="169"/>
      <c r="CS169" s="169"/>
      <c r="CT169" s="169"/>
      <c r="CU169" s="169"/>
      <c r="CV169" s="169"/>
      <c r="CW169" s="169"/>
      <c r="CX169" s="169"/>
      <c r="CY169" s="169"/>
      <c r="CZ169" s="169"/>
      <c r="DA169" s="169"/>
      <c r="DB169" s="169"/>
      <c r="DC169" s="169"/>
      <c r="DD169" s="169"/>
      <c r="DE169" s="169"/>
      <c r="DF169" s="169"/>
      <c r="DG169" s="169"/>
      <c r="DH169" s="169"/>
      <c r="DI169" s="169"/>
      <c r="DJ169" s="169"/>
      <c r="DK169" s="169"/>
      <c r="DL169" s="169"/>
      <c r="DM169" s="169"/>
      <c r="DN169" s="169"/>
      <c r="DO169" s="169"/>
      <c r="DP169" s="169"/>
      <c r="DQ169" s="169"/>
      <c r="DR169" s="169"/>
      <c r="DS169" s="169"/>
      <c r="DT169" s="169"/>
      <c r="DU169" s="169"/>
      <c r="DV169" s="169"/>
      <c r="DW169" s="169"/>
      <c r="DX169" s="177"/>
    </row>
    <row r="170" spans="1:128" s="157" customFormat="1" hidden="1" outlineLevel="1" x14ac:dyDescent="0.2">
      <c r="A170" s="165" t="str">
        <f ca="1">Language!A$670</f>
        <v>общий расход за период, без НДС</v>
      </c>
      <c r="B170" s="184"/>
      <c r="C170" s="160" t="str">
        <f ca="1">CHOOSE(D170,CurName1,CurName2,CurName3)</f>
        <v>тыс. руб.</v>
      </c>
      <c r="D170" s="158">
        <f>D154</f>
        <v>1</v>
      </c>
      <c r="E170" s="154" t="s">
        <v>1898</v>
      </c>
      <c r="F170" s="6" t="s">
        <v>3082</v>
      </c>
      <c r="G170" s="186">
        <f t="shared" ref="G170:AL170" ca="1" si="293">G160+IF(G$2=1,G164+G166+G168,G164+G166+G168-F164-F166-F168)</f>
        <v>594</v>
      </c>
      <c r="H170" s="186">
        <f t="shared" ca="1" si="293"/>
        <v>1792.0756870803561</v>
      </c>
      <c r="I170" s="186">
        <f t="shared" ca="1" si="293"/>
        <v>2703.3125153405144</v>
      </c>
      <c r="J170" s="186">
        <f t="shared" ca="1" si="293"/>
        <v>3322.7302011809188</v>
      </c>
      <c r="K170" s="186">
        <f t="shared" ca="1" si="293"/>
        <v>3949.0660191527027</v>
      </c>
      <c r="L170" s="186">
        <f t="shared" ca="1" si="293"/>
        <v>4582.3783991186001</v>
      </c>
      <c r="M170" s="186">
        <f t="shared" ca="1" si="293"/>
        <v>5222.7262105149657</v>
      </c>
      <c r="N170" s="186">
        <f t="shared" ca="1" si="293"/>
        <v>5746.5862651292728</v>
      </c>
      <c r="O170" s="186">
        <f t="shared" ca="1" si="293"/>
        <v>6835.468956224664</v>
      </c>
      <c r="P170" s="186">
        <f t="shared" ca="1" si="293"/>
        <v>6874.1176914942516</v>
      </c>
      <c r="Q170" s="186">
        <f t="shared" ca="1" si="293"/>
        <v>6912.9849523320972</v>
      </c>
      <c r="R170" s="186">
        <f t="shared" ca="1" si="293"/>
        <v>6952.0719743135269</v>
      </c>
      <c r="S170" s="186">
        <f t="shared" ca="1" si="293"/>
        <v>6991.38</v>
      </c>
      <c r="T170" s="186">
        <f t="shared" ca="1" si="293"/>
        <v>7030.9102789785993</v>
      </c>
      <c r="U170" s="186">
        <f t="shared" ca="1" si="293"/>
        <v>7070.6640679017464</v>
      </c>
      <c r="V170" s="186">
        <f t="shared" ca="1" si="293"/>
        <v>6011.7251330820582</v>
      </c>
      <c r="W170" s="186">
        <f t="shared" ca="1" si="293"/>
        <v>6045.716301013621</v>
      </c>
      <c r="X170" s="186">
        <f t="shared" ca="1" si="293"/>
        <v>6079.899659950559</v>
      </c>
      <c r="Y170" s="186">
        <f t="shared" ca="1" si="293"/>
        <v>6114.2762965687543</v>
      </c>
      <c r="Z170" s="186">
        <f t="shared" ca="1" si="293"/>
        <v>7272.830144147475</v>
      </c>
      <c r="AA170" s="186">
        <f t="shared" ca="1" si="293"/>
        <v>7313.9517831603898</v>
      </c>
      <c r="AB170" s="186">
        <f t="shared" ca="1" si="293"/>
        <v>7355.3059298988501</v>
      </c>
      <c r="AC170" s="186">
        <f t="shared" ca="1" si="293"/>
        <v>7396.8938989953431</v>
      </c>
      <c r="AD170" s="186">
        <f t="shared" ca="1" si="293"/>
        <v>7438.7170125154726</v>
      </c>
      <c r="AE170" s="186">
        <f t="shared" ca="1" si="293"/>
        <v>7480.7766000000001</v>
      </c>
      <c r="AF170" s="186">
        <f t="shared" ca="1" si="293"/>
        <v>7523.0739985071004</v>
      </c>
      <c r="AG170" s="186">
        <f t="shared" ca="1" si="293"/>
        <v>7565.6105526548672</v>
      </c>
      <c r="AH170" s="186">
        <f t="shared" ca="1" si="293"/>
        <v>6432.5458923978003</v>
      </c>
      <c r="AI170" s="186">
        <f t="shared" ca="1" si="293"/>
        <v>6468.9164420845736</v>
      </c>
      <c r="AJ170" s="186">
        <f t="shared" ca="1" si="293"/>
        <v>6505.4926361470971</v>
      </c>
      <c r="AK170" s="186">
        <f t="shared" ca="1" si="293"/>
        <v>6542.2756373285674</v>
      </c>
      <c r="AL170" s="186">
        <f t="shared" ca="1" si="293"/>
        <v>7781.9282542377996</v>
      </c>
      <c r="AM170" s="186">
        <f t="shared" ref="AM170:BR170" ca="1" si="294">AM160+IF(AM$2=1,AM164+AM166+AM168,AM164+AM166+AM168-AL164-AL166-AL168)</f>
        <v>7825.9284079816161</v>
      </c>
      <c r="AN170" s="186">
        <f t="shared" ca="1" si="294"/>
        <v>7870.1773449917691</v>
      </c>
      <c r="AO170" s="186">
        <f t="shared" ca="1" si="294"/>
        <v>7914.6764719250168</v>
      </c>
      <c r="AP170" s="186">
        <f t="shared" ca="1" si="294"/>
        <v>7959.4272033915568</v>
      </c>
      <c r="AQ170" s="186">
        <f t="shared" ca="1" si="294"/>
        <v>8004.4309620000013</v>
      </c>
      <c r="AR170" s="186">
        <f t="shared" ca="1" si="294"/>
        <v>8049.6891784025966</v>
      </c>
      <c r="AS170" s="186">
        <f t="shared" ca="1" si="294"/>
        <v>8095.2032913407083</v>
      </c>
      <c r="AT170" s="186">
        <f t="shared" ca="1" si="294"/>
        <v>6882.8241048656473</v>
      </c>
      <c r="AU170" s="186">
        <f t="shared" ca="1" si="294"/>
        <v>6921.7405930304958</v>
      </c>
      <c r="AV170" s="186">
        <f t="shared" ca="1" si="294"/>
        <v>6960.8771206773936</v>
      </c>
      <c r="AW170" s="186">
        <f t="shared" ca="1" si="294"/>
        <v>7000.2349319415671</v>
      </c>
      <c r="AX170" s="186">
        <f t="shared" ca="1" si="294"/>
        <v>8326.6632320344452</v>
      </c>
      <c r="AY170" s="186">
        <f t="shared" ca="1" si="294"/>
        <v>8373.7433965403288</v>
      </c>
      <c r="AZ170" s="186">
        <f t="shared" ca="1" si="294"/>
        <v>8421.0897591411922</v>
      </c>
      <c r="BA170" s="186">
        <f t="shared" ca="1" si="294"/>
        <v>8468.7038249597681</v>
      </c>
      <c r="BB170" s="186">
        <f t="shared" ca="1" si="294"/>
        <v>8516.5871076289659</v>
      </c>
      <c r="BC170" s="186">
        <f t="shared" ca="1" si="294"/>
        <v>8564.74112934</v>
      </c>
      <c r="BD170" s="186">
        <f t="shared" ca="1" si="294"/>
        <v>8613.1674208907789</v>
      </c>
      <c r="BE170" s="186">
        <f t="shared" ca="1" si="294"/>
        <v>8661.867521734559</v>
      </c>
      <c r="BF170" s="186">
        <f t="shared" ca="1" si="294"/>
        <v>7364.6217922062415</v>
      </c>
      <c r="BG170" s="186">
        <f t="shared" ca="1" si="294"/>
        <v>7406.2624345426293</v>
      </c>
      <c r="BH170" s="186">
        <f t="shared" ca="1" si="294"/>
        <v>7448.138519124811</v>
      </c>
      <c r="BI170" s="186">
        <f t="shared" ca="1" si="294"/>
        <v>7490.2513771774766</v>
      </c>
      <c r="BJ170" s="186">
        <f t="shared" ca="1" si="294"/>
        <v>8909.5296582768569</v>
      </c>
      <c r="BK170" s="186">
        <f t="shared" ca="1" si="294"/>
        <v>8959.9054342981526</v>
      </c>
      <c r="BL170" s="186">
        <f t="shared" ca="1" si="294"/>
        <v>9010.5660422810779</v>
      </c>
      <c r="BM170" s="186">
        <f t="shared" ca="1" si="294"/>
        <v>9061.5130927069513</v>
      </c>
      <c r="BN170" s="186">
        <f t="shared" ca="1" si="294"/>
        <v>9112.7482051629922</v>
      </c>
      <c r="BO170" s="186">
        <f t="shared" ca="1" si="294"/>
        <v>9164.2730083938004</v>
      </c>
      <c r="BP170" s="186">
        <f t="shared" ca="1" si="294"/>
        <v>9216.0891403531332</v>
      </c>
      <c r="BQ170" s="186">
        <f t="shared" ca="1" si="294"/>
        <v>9268.1982482559761</v>
      </c>
      <c r="BR170" s="186">
        <f t="shared" ca="1" si="294"/>
        <v>7880.1453176606792</v>
      </c>
      <c r="BS170" s="186">
        <f t="shared" ref="BS170:CX170" ca="1" si="295">BS160+IF(BS$2=1,BS164+BS166+BS168,BS164+BS166+BS168-BR164-BR166-BR168)</f>
        <v>7924.7008049606138</v>
      </c>
      <c r="BT170" s="186">
        <f t="shared" ca="1" si="295"/>
        <v>7969.5082154635484</v>
      </c>
      <c r="BU170" s="186">
        <f t="shared" ca="1" si="295"/>
        <v>8014.5689735799006</v>
      </c>
      <c r="BV170" s="186">
        <f t="shared" ca="1" si="295"/>
        <v>9533.1967343562374</v>
      </c>
      <c r="BW170" s="186">
        <f t="shared" ca="1" si="295"/>
        <v>9587.0988146990239</v>
      </c>
      <c r="BX170" s="186">
        <f t="shared" ca="1" si="295"/>
        <v>9641.305665240754</v>
      </c>
      <c r="BY170" s="186">
        <f t="shared" ca="1" si="295"/>
        <v>9695.8190091964389</v>
      </c>
      <c r="BZ170" s="186">
        <f t="shared" ca="1" si="295"/>
        <v>9750.6405795244027</v>
      </c>
      <c r="CA170" s="186">
        <f t="shared" ca="1" si="295"/>
        <v>9805.7721189813674</v>
      </c>
      <c r="CB170" s="186">
        <f t="shared" ca="1" si="295"/>
        <v>9861.2153801778531</v>
      </c>
      <c r="CC170" s="186">
        <f t="shared" ca="1" si="295"/>
        <v>9916.9721256338944</v>
      </c>
      <c r="CD170" s="186">
        <f t="shared" ca="1" si="295"/>
        <v>8431.7554898969283</v>
      </c>
      <c r="CE170" s="186">
        <f t="shared" ca="1" si="295"/>
        <v>8479.4298613078572</v>
      </c>
      <c r="CF170" s="186">
        <f t="shared" ca="1" si="295"/>
        <v>8527.3737905459966</v>
      </c>
      <c r="CG170" s="186">
        <f t="shared" ca="1" si="295"/>
        <v>8575.5888017304933</v>
      </c>
      <c r="CH170" s="186">
        <f t="shared" ca="1" si="295"/>
        <v>10200.520505761173</v>
      </c>
      <c r="CI170" s="186">
        <f t="shared" ca="1" si="295"/>
        <v>10258.195731727956</v>
      </c>
      <c r="CJ170" s="186">
        <f t="shared" ca="1" si="295"/>
        <v>10316.197061807607</v>
      </c>
      <c r="CK170" s="186">
        <f t="shared" ca="1" si="295"/>
        <v>10374.526339840191</v>
      </c>
      <c r="CL170" s="186">
        <f t="shared" ca="1" si="295"/>
        <v>10433.185420091111</v>
      </c>
      <c r="CM170" s="186">
        <f t="shared" ca="1" si="295"/>
        <v>10492.176167310065</v>
      </c>
      <c r="CN170" s="186">
        <f t="shared" ca="1" si="295"/>
        <v>10551.500456790303</v>
      </c>
      <c r="CO170" s="186">
        <f t="shared" ca="1" si="295"/>
        <v>10611.160174428267</v>
      </c>
      <c r="CP170" s="186">
        <f t="shared" ca="1" si="295"/>
        <v>9021.9783741897118</v>
      </c>
      <c r="CQ170" s="186">
        <f t="shared" ca="1" si="295"/>
        <v>9072.9899515994075</v>
      </c>
      <c r="CR170" s="186">
        <f t="shared" ca="1" si="295"/>
        <v>9124.2899558842164</v>
      </c>
      <c r="CS170" s="186">
        <f t="shared" ca="1" si="295"/>
        <v>9175.8800178516285</v>
      </c>
      <c r="CT170" s="186">
        <f t="shared" ca="1" si="295"/>
        <v>10914.556941164454</v>
      </c>
      <c r="CU170" s="186">
        <f t="shared" ca="1" si="295"/>
        <v>10976.26943294891</v>
      </c>
      <c r="CV170" s="186">
        <f t="shared" ca="1" si="295"/>
        <v>11038.330856134138</v>
      </c>
      <c r="CW170" s="186">
        <f t="shared" ca="1" si="295"/>
        <v>11100.743183629002</v>
      </c>
      <c r="CX170" s="186">
        <f t="shared" ca="1" si="295"/>
        <v>11163.508399497488</v>
      </c>
      <c r="CY170" s="186">
        <f t="shared" ref="CY170:DV170" ca="1" si="296">CY160+IF(CY$2=1,CY164+CY166+CY168,CY164+CY166+CY168-CX164-CX166-CX168)</f>
        <v>11226.628499021768</v>
      </c>
      <c r="CZ170" s="186">
        <f t="shared" ca="1" si="296"/>
        <v>11290.105488765625</v>
      </c>
      <c r="DA170" s="186">
        <f t="shared" ca="1" si="296"/>
        <v>11353.941386638247</v>
      </c>
      <c r="DB170" s="186">
        <f t="shared" ca="1" si="296"/>
        <v>9653.5168603829916</v>
      </c>
      <c r="DC170" s="186">
        <f t="shared" ca="1" si="296"/>
        <v>9708.0992482113652</v>
      </c>
      <c r="DD170" s="186">
        <f t="shared" ca="1" si="296"/>
        <v>9762.9902527961112</v>
      </c>
      <c r="DE170" s="186">
        <f t="shared" ca="1" si="296"/>
        <v>9818.1916191012406</v>
      </c>
      <c r="DF170" s="186">
        <f t="shared" ca="1" si="296"/>
        <v>11678.575927045966</v>
      </c>
      <c r="DG170" s="186">
        <f t="shared" ca="1" si="296"/>
        <v>11744.608293255335</v>
      </c>
      <c r="DH170" s="186">
        <f t="shared" ca="1" si="296"/>
        <v>11811.014016063526</v>
      </c>
      <c r="DI170" s="186">
        <f t="shared" ca="1" si="296"/>
        <v>11877.795206483032</v>
      </c>
      <c r="DJ170" s="186">
        <f t="shared" ca="1" si="296"/>
        <v>11944.953987462311</v>
      </c>
      <c r="DK170" s="186">
        <f t="shared" ca="1" si="296"/>
        <v>12012.492493953288</v>
      </c>
      <c r="DL170" s="186">
        <f t="shared" ca="1" si="296"/>
        <v>12080.412872979216</v>
      </c>
      <c r="DM170" s="186">
        <f t="shared" ca="1" si="296"/>
        <v>12148.717283702919</v>
      </c>
      <c r="DN170" s="186">
        <f t="shared" ca="1" si="296"/>
        <v>10329.263040609798</v>
      </c>
      <c r="DO170" s="186">
        <f t="shared" ca="1" si="296"/>
        <v>10387.666195586156</v>
      </c>
      <c r="DP170" s="186">
        <f t="shared" ca="1" si="296"/>
        <v>10446.399570491834</v>
      </c>
      <c r="DQ170" s="186">
        <f t="shared" ca="1" si="296"/>
        <v>10505.465032438326</v>
      </c>
      <c r="DR170" s="186">
        <f t="shared" ca="1" si="296"/>
        <v>12496.076241939178</v>
      </c>
      <c r="DS170" s="186">
        <f t="shared" ca="1" si="296"/>
        <v>12566.730873783203</v>
      </c>
      <c r="DT170" s="186">
        <f t="shared" ca="1" si="296"/>
        <v>12637.784997187968</v>
      </c>
      <c r="DU170" s="186">
        <f t="shared" ca="1" si="296"/>
        <v>12709.240870936839</v>
      </c>
      <c r="DV170" s="186">
        <f t="shared" ca="1" si="296"/>
        <v>12781.10076658467</v>
      </c>
      <c r="DW170" s="186"/>
      <c r="DX170" s="167">
        <f ca="1">SUM(G170:DW170)</f>
        <v>1039147.1510260839</v>
      </c>
    </row>
    <row r="171" spans="1:128" s="157" customFormat="1" hidden="1" outlineLevel="1" x14ac:dyDescent="0.2">
      <c r="A171" s="165" t="str">
        <f ca="1">Language!A$647</f>
        <v>общий расход за период, с НДС</v>
      </c>
      <c r="B171" s="184"/>
      <c r="C171" s="160" t="str">
        <f ca="1">CHOOSE(D171,CurName1,CurName2,CurName3)</f>
        <v>тыс. руб.</v>
      </c>
      <c r="D171" s="158">
        <f>D154</f>
        <v>1</v>
      </c>
      <c r="E171" s="154" t="s">
        <v>1903</v>
      </c>
      <c r="F171" s="6" t="s">
        <v>3082</v>
      </c>
      <c r="G171" s="186">
        <f t="shared" ref="G171:BR171" ca="1" si="297">G170+G183</f>
        <v>712.8</v>
      </c>
      <c r="H171" s="186">
        <f t="shared" ca="1" si="297"/>
        <v>2150.4908244964272</v>
      </c>
      <c r="I171" s="186">
        <f t="shared" ca="1" si="297"/>
        <v>3243.9750184086174</v>
      </c>
      <c r="J171" s="186">
        <f t="shared" ca="1" si="297"/>
        <v>3987.2762414171025</v>
      </c>
      <c r="K171" s="186">
        <f t="shared" ca="1" si="297"/>
        <v>4738.8792229832434</v>
      </c>
      <c r="L171" s="186">
        <f t="shared" ca="1" si="297"/>
        <v>5498.8540789423205</v>
      </c>
      <c r="M171" s="186">
        <f t="shared" ca="1" si="297"/>
        <v>6267.2714526179589</v>
      </c>
      <c r="N171" s="186">
        <f t="shared" ca="1" si="297"/>
        <v>6895.9035181551271</v>
      </c>
      <c r="O171" s="186">
        <f t="shared" ca="1" si="297"/>
        <v>8202.5627474695975</v>
      </c>
      <c r="P171" s="186">
        <f t="shared" ca="1" si="297"/>
        <v>8248.9412297931012</v>
      </c>
      <c r="Q171" s="186">
        <f t="shared" ca="1" si="297"/>
        <v>8295.581942798517</v>
      </c>
      <c r="R171" s="186">
        <f t="shared" ca="1" si="297"/>
        <v>8342.486369176233</v>
      </c>
      <c r="S171" s="186">
        <f t="shared" ca="1" si="297"/>
        <v>8389.6560000000009</v>
      </c>
      <c r="T171" s="186">
        <f t="shared" ca="1" si="297"/>
        <v>8437.0923347743192</v>
      </c>
      <c r="U171" s="186">
        <f t="shared" ca="1" si="297"/>
        <v>8484.7968814820961</v>
      </c>
      <c r="V171" s="186">
        <f t="shared" ca="1" si="297"/>
        <v>7214.07015969847</v>
      </c>
      <c r="W171" s="186">
        <f t="shared" ca="1" si="297"/>
        <v>7254.8595612163454</v>
      </c>
      <c r="X171" s="186">
        <f t="shared" ca="1" si="297"/>
        <v>7295.8795919406712</v>
      </c>
      <c r="Y171" s="186">
        <f t="shared" ca="1" si="297"/>
        <v>7337.1315558825054</v>
      </c>
      <c r="Z171" s="186">
        <f t="shared" ca="1" si="297"/>
        <v>8727.3961729769708</v>
      </c>
      <c r="AA171" s="186">
        <f t="shared" ca="1" si="297"/>
        <v>8776.7421397924682</v>
      </c>
      <c r="AB171" s="186">
        <f t="shared" ca="1" si="297"/>
        <v>8826.3671158786201</v>
      </c>
      <c r="AC171" s="186">
        <f t="shared" ca="1" si="297"/>
        <v>8876.2726787944121</v>
      </c>
      <c r="AD171" s="186">
        <f t="shared" ca="1" si="297"/>
        <v>8926.4604150185678</v>
      </c>
      <c r="AE171" s="186">
        <f t="shared" ca="1" si="297"/>
        <v>8976.9319200000009</v>
      </c>
      <c r="AF171" s="186">
        <f t="shared" ca="1" si="297"/>
        <v>9027.6887982085209</v>
      </c>
      <c r="AG171" s="186">
        <f t="shared" ca="1" si="297"/>
        <v>9078.7326631858414</v>
      </c>
      <c r="AH171" s="186">
        <f t="shared" ca="1" si="297"/>
        <v>7719.0550708773608</v>
      </c>
      <c r="AI171" s="186">
        <f t="shared" ca="1" si="297"/>
        <v>7762.6997305014884</v>
      </c>
      <c r="AJ171" s="186">
        <f t="shared" ca="1" si="297"/>
        <v>7806.5911633765163</v>
      </c>
      <c r="AK171" s="186">
        <f t="shared" ca="1" si="297"/>
        <v>7850.7307647942807</v>
      </c>
      <c r="AL171" s="186">
        <f t="shared" ca="1" si="297"/>
        <v>9338.3139050853606</v>
      </c>
      <c r="AM171" s="186">
        <f t="shared" ca="1" si="297"/>
        <v>9391.114089577939</v>
      </c>
      <c r="AN171" s="186">
        <f t="shared" ca="1" si="297"/>
        <v>9444.2128139901233</v>
      </c>
      <c r="AO171" s="186">
        <f t="shared" ca="1" si="297"/>
        <v>9497.6117663100194</v>
      </c>
      <c r="AP171" s="186">
        <f t="shared" ca="1" si="297"/>
        <v>9551.3126440698688</v>
      </c>
      <c r="AQ171" s="186">
        <f t="shared" ca="1" si="297"/>
        <v>9605.3171544000015</v>
      </c>
      <c r="AR171" s="186">
        <f t="shared" ca="1" si="297"/>
        <v>9659.6270140831166</v>
      </c>
      <c r="AS171" s="186">
        <f t="shared" ca="1" si="297"/>
        <v>9714.24394960885</v>
      </c>
      <c r="AT171" s="186">
        <f t="shared" ca="1" si="297"/>
        <v>8259.3889258387771</v>
      </c>
      <c r="AU171" s="186">
        <f t="shared" ca="1" si="297"/>
        <v>8306.0887116365957</v>
      </c>
      <c r="AV171" s="186">
        <f t="shared" ca="1" si="297"/>
        <v>8353.0525448128719</v>
      </c>
      <c r="AW171" s="186">
        <f t="shared" ca="1" si="297"/>
        <v>8400.2819183298816</v>
      </c>
      <c r="AX171" s="186">
        <f t="shared" ca="1" si="297"/>
        <v>9991.9958784413338</v>
      </c>
      <c r="AY171" s="186">
        <f t="shared" ca="1" si="297"/>
        <v>10048.492075848395</v>
      </c>
      <c r="AZ171" s="186">
        <f t="shared" ca="1" si="297"/>
        <v>10105.307710969431</v>
      </c>
      <c r="BA171" s="186">
        <f t="shared" ca="1" si="297"/>
        <v>10162.444589951721</v>
      </c>
      <c r="BB171" s="186">
        <f t="shared" ca="1" si="297"/>
        <v>10219.904529154759</v>
      </c>
      <c r="BC171" s="186">
        <f t="shared" ca="1" si="297"/>
        <v>10277.689355208</v>
      </c>
      <c r="BD171" s="186">
        <f t="shared" ca="1" si="297"/>
        <v>10335.800905068934</v>
      </c>
      <c r="BE171" s="186">
        <f t="shared" ca="1" si="297"/>
        <v>10394.24102608147</v>
      </c>
      <c r="BF171" s="186">
        <f t="shared" ca="1" si="297"/>
        <v>8837.5461506474894</v>
      </c>
      <c r="BG171" s="186">
        <f t="shared" ca="1" si="297"/>
        <v>8887.5149214511548</v>
      </c>
      <c r="BH171" s="186">
        <f t="shared" ca="1" si="297"/>
        <v>8937.7662229497728</v>
      </c>
      <c r="BI171" s="186">
        <f t="shared" ca="1" si="297"/>
        <v>8988.3016526129722</v>
      </c>
      <c r="BJ171" s="186">
        <f t="shared" ca="1" si="297"/>
        <v>10691.435589932229</v>
      </c>
      <c r="BK171" s="186">
        <f t="shared" ca="1" si="297"/>
        <v>10751.886521157783</v>
      </c>
      <c r="BL171" s="186">
        <f t="shared" ca="1" si="297"/>
        <v>10812.679250737294</v>
      </c>
      <c r="BM171" s="186">
        <f t="shared" ca="1" si="297"/>
        <v>10873.815711248342</v>
      </c>
      <c r="BN171" s="186">
        <f t="shared" ca="1" si="297"/>
        <v>10935.29784619559</v>
      </c>
      <c r="BO171" s="186">
        <f t="shared" ca="1" si="297"/>
        <v>10997.127610072561</v>
      </c>
      <c r="BP171" s="186">
        <f t="shared" ca="1" si="297"/>
        <v>11059.30696842376</v>
      </c>
      <c r="BQ171" s="186">
        <f t="shared" ca="1" si="297"/>
        <v>11121.837897907171</v>
      </c>
      <c r="BR171" s="186">
        <f t="shared" ca="1" si="297"/>
        <v>9456.1743811928154</v>
      </c>
      <c r="BS171" s="186">
        <f t="shared" ref="BS171:DV171" ca="1" si="298">BS170+BS183</f>
        <v>9509.6409659527362</v>
      </c>
      <c r="BT171" s="186">
        <f t="shared" ca="1" si="298"/>
        <v>9563.4098585562588</v>
      </c>
      <c r="BU171" s="186">
        <f t="shared" ca="1" si="298"/>
        <v>9617.4827682958803</v>
      </c>
      <c r="BV171" s="186">
        <f t="shared" ca="1" si="298"/>
        <v>11439.836081227484</v>
      </c>
      <c r="BW171" s="186">
        <f t="shared" ca="1" si="298"/>
        <v>11504.518577638828</v>
      </c>
      <c r="BX171" s="186">
        <f t="shared" ca="1" si="298"/>
        <v>11569.566798288904</v>
      </c>
      <c r="BY171" s="186">
        <f t="shared" ca="1" si="298"/>
        <v>11634.982811035727</v>
      </c>
      <c r="BZ171" s="186">
        <f t="shared" ca="1" si="298"/>
        <v>11700.768695429284</v>
      </c>
      <c r="CA171" s="186">
        <f t="shared" ca="1" si="298"/>
        <v>11766.926542777641</v>
      </c>
      <c r="CB171" s="186">
        <f t="shared" ca="1" si="298"/>
        <v>11833.458456213424</v>
      </c>
      <c r="CC171" s="186">
        <f t="shared" ca="1" si="298"/>
        <v>11900.366550760673</v>
      </c>
      <c r="CD171" s="186">
        <f t="shared" ca="1" si="298"/>
        <v>10118.106587876315</v>
      </c>
      <c r="CE171" s="186">
        <f t="shared" ca="1" si="298"/>
        <v>10175.315833569428</v>
      </c>
      <c r="CF171" s="186">
        <f t="shared" ca="1" si="298"/>
        <v>10232.848548655196</v>
      </c>
      <c r="CG171" s="186">
        <f t="shared" ca="1" si="298"/>
        <v>10290.706562076592</v>
      </c>
      <c r="CH171" s="186">
        <f t="shared" ca="1" si="298"/>
        <v>12240.624606913407</v>
      </c>
      <c r="CI171" s="186">
        <f t="shared" ca="1" si="298"/>
        <v>12309.834878073547</v>
      </c>
      <c r="CJ171" s="186">
        <f t="shared" ca="1" si="298"/>
        <v>12379.436474169128</v>
      </c>
      <c r="CK171" s="186">
        <f t="shared" ca="1" si="298"/>
        <v>12449.43160780823</v>
      </c>
      <c r="CL171" s="186">
        <f t="shared" ca="1" si="298"/>
        <v>12519.822504109334</v>
      </c>
      <c r="CM171" s="186">
        <f t="shared" ca="1" si="298"/>
        <v>12590.611400772077</v>
      </c>
      <c r="CN171" s="186">
        <f t="shared" ca="1" si="298"/>
        <v>12661.800548148363</v>
      </c>
      <c r="CO171" s="186">
        <f t="shared" ca="1" si="298"/>
        <v>12733.392209313921</v>
      </c>
      <c r="CP171" s="186">
        <f t="shared" ca="1" si="298"/>
        <v>10826.374049027654</v>
      </c>
      <c r="CQ171" s="186">
        <f t="shared" ca="1" si="298"/>
        <v>10887.58794191929</v>
      </c>
      <c r="CR171" s="186">
        <f t="shared" ca="1" si="298"/>
        <v>10949.147947061059</v>
      </c>
      <c r="CS171" s="186">
        <f t="shared" ca="1" si="298"/>
        <v>11011.056021421955</v>
      </c>
      <c r="CT171" s="186">
        <f t="shared" ca="1" si="298"/>
        <v>13097.468329397345</v>
      </c>
      <c r="CU171" s="186">
        <f t="shared" ca="1" si="298"/>
        <v>13171.523319538692</v>
      </c>
      <c r="CV171" s="186">
        <f t="shared" ca="1" si="298"/>
        <v>13245.997027360965</v>
      </c>
      <c r="CW171" s="186">
        <f t="shared" ca="1" si="298"/>
        <v>13320.891820354802</v>
      </c>
      <c r="CX171" s="186">
        <f t="shared" ca="1" si="298"/>
        <v>13396.210079396986</v>
      </c>
      <c r="CY171" s="186">
        <f t="shared" ca="1" si="298"/>
        <v>13471.954198826123</v>
      </c>
      <c r="CZ171" s="186">
        <f t="shared" ca="1" si="298"/>
        <v>13548.126586518749</v>
      </c>
      <c r="DA171" s="186">
        <f t="shared" ca="1" si="298"/>
        <v>13624.729663965896</v>
      </c>
      <c r="DB171" s="186">
        <f t="shared" ca="1" si="298"/>
        <v>11584.220232459589</v>
      </c>
      <c r="DC171" s="186">
        <f t="shared" ca="1" si="298"/>
        <v>11649.719097853638</v>
      </c>
      <c r="DD171" s="186">
        <f t="shared" ca="1" si="298"/>
        <v>11715.588303355333</v>
      </c>
      <c r="DE171" s="186">
        <f t="shared" ca="1" si="298"/>
        <v>11781.829942921489</v>
      </c>
      <c r="DF171" s="186">
        <f t="shared" ca="1" si="298"/>
        <v>14014.291112455159</v>
      </c>
      <c r="DG171" s="186">
        <f t="shared" ca="1" si="298"/>
        <v>14093.529951906401</v>
      </c>
      <c r="DH171" s="186">
        <f t="shared" ca="1" si="298"/>
        <v>14173.216819276231</v>
      </c>
      <c r="DI171" s="186">
        <f t="shared" ca="1" si="298"/>
        <v>14253.354247779638</v>
      </c>
      <c r="DJ171" s="186">
        <f t="shared" ca="1" si="298"/>
        <v>14333.944784954774</v>
      </c>
      <c r="DK171" s="186">
        <f t="shared" ca="1" si="298"/>
        <v>14414.990992743946</v>
      </c>
      <c r="DL171" s="186">
        <f t="shared" ca="1" si="298"/>
        <v>14496.495447575058</v>
      </c>
      <c r="DM171" s="186">
        <f t="shared" ca="1" si="298"/>
        <v>14578.460740443503</v>
      </c>
      <c r="DN171" s="186">
        <f t="shared" ca="1" si="298"/>
        <v>12395.115648731757</v>
      </c>
      <c r="DO171" s="186">
        <f t="shared" ca="1" si="298"/>
        <v>12465.199434703387</v>
      </c>
      <c r="DP171" s="186">
        <f t="shared" ca="1" si="298"/>
        <v>12535.6794845902</v>
      </c>
      <c r="DQ171" s="186">
        <f t="shared" ca="1" si="298"/>
        <v>12606.55803892599</v>
      </c>
      <c r="DR171" s="186">
        <f t="shared" ca="1" si="298"/>
        <v>14995.291490327014</v>
      </c>
      <c r="DS171" s="186">
        <f t="shared" ca="1" si="298"/>
        <v>15080.077048539843</v>
      </c>
      <c r="DT171" s="186">
        <f t="shared" ca="1" si="298"/>
        <v>15165.341996625561</v>
      </c>
      <c r="DU171" s="186">
        <f t="shared" ca="1" si="298"/>
        <v>15251.089045124207</v>
      </c>
      <c r="DV171" s="186">
        <f t="shared" ca="1" si="298"/>
        <v>15337.320919901604</v>
      </c>
      <c r="DW171" s="186"/>
      <c r="DX171" s="167">
        <f ca="1">SUM(G171:DW171)</f>
        <v>1246976.581231301</v>
      </c>
    </row>
    <row r="172" spans="1:128" hidden="1" outlineLevel="1" x14ac:dyDescent="0.2">
      <c r="A172" s="168" t="str">
        <f ca="1">Language!A$671</f>
        <v>кредиторская задолженность</v>
      </c>
      <c r="B172" s="158"/>
      <c r="C172" s="147" t="str">
        <f ca="1">CHOOSE(D172,CurName1,CurName2,CurName3)</f>
        <v>тыс. руб.</v>
      </c>
      <c r="D172" s="158">
        <f>D154</f>
        <v>1</v>
      </c>
      <c r="E172" s="154" t="s">
        <v>895</v>
      </c>
      <c r="F172" s="6" t="s">
        <v>3099</v>
      </c>
      <c r="G172" s="304">
        <f ca="1">IF(AND($B173=0,G$2&gt;1),F172,(IF(Старт!$B$9+Старт!$B$10+Старт!$B$11=0,G170,G160)+G183)*$B173/Параметры!G$36)</f>
        <v>0</v>
      </c>
      <c r="H172" s="304">
        <f ca="1">IF(AND($B173=0,H$2&gt;1),G172,(IF(Старт!$B$9+Старт!$B$10+Старт!$B$11=0,H170,H160)+H183)*$B173/Параметры!H$36)</f>
        <v>0</v>
      </c>
      <c r="I172" s="304">
        <f ca="1">IF(AND($B173=0,I$2&gt;1),H172,(IF(Старт!$B$9+Старт!$B$10+Старт!$B$11=0,I170,I160)+I183)*$B173/Параметры!I$36)</f>
        <v>0</v>
      </c>
      <c r="J172" s="304">
        <f ca="1">IF(AND($B173=0,J$2&gt;1),I172,(IF(Старт!$B$9+Старт!$B$10+Старт!$B$11=0,J170,J160)+J183)*$B173/Параметры!J$36)</f>
        <v>0</v>
      </c>
      <c r="K172" s="304">
        <f ca="1">IF(AND($B173=0,K$2&gt;1),J172,(IF(Старт!$B$9+Старт!$B$10+Старт!$B$11=0,K170,K160)+K183)*$B173/Параметры!K$36)</f>
        <v>0</v>
      </c>
      <c r="L172" s="304">
        <f ca="1">IF(AND($B173=0,L$2&gt;1),K172,(IF(Старт!$B$9+Старт!$B$10+Старт!$B$11=0,L170,L160)+L183)*$B173/Параметры!L$36)</f>
        <v>0</v>
      </c>
      <c r="M172" s="304">
        <f ca="1">IF(AND($B173=0,M$2&gt;1),L172,(IF(Старт!$B$9+Старт!$B$10+Старт!$B$11=0,M170,M160)+M183)*$B173/Параметры!M$36)</f>
        <v>0</v>
      </c>
      <c r="N172" s="304">
        <f ca="1">IF(AND($B173=0,N$2&gt;1),M172,(IF(Старт!$B$9+Старт!$B$10+Старт!$B$11=0,N170,N160)+N183)*$B173/Параметры!N$36)</f>
        <v>0</v>
      </c>
      <c r="O172" s="304">
        <f ca="1">IF(AND($B173=0,O$2&gt;1),N172,(IF(Старт!$B$9+Старт!$B$10+Старт!$B$11=0,O170,O160)+O183)*$B173/Параметры!O$36)</f>
        <v>0</v>
      </c>
      <c r="P172" s="304">
        <f ca="1">IF(AND($B173=0,P$2&gt;1),O172,(IF(Старт!$B$9+Старт!$B$10+Старт!$B$11=0,P170,P160)+P183)*$B173/Параметры!P$36)</f>
        <v>0</v>
      </c>
      <c r="Q172" s="304">
        <f ca="1">IF(AND($B173=0,Q$2&gt;1),P172,(IF(Старт!$B$9+Старт!$B$10+Старт!$B$11=0,Q170,Q160)+Q183)*$B173/Параметры!Q$36)</f>
        <v>0</v>
      </c>
      <c r="R172" s="304">
        <f ca="1">IF(AND($B173=0,R$2&gt;1),Q172,(IF(Старт!$B$9+Старт!$B$10+Старт!$B$11=0,R170,R160)+R183)*$B173/Параметры!R$36)</f>
        <v>0</v>
      </c>
      <c r="S172" s="304">
        <f ca="1">IF(AND($B173=0,S$2&gt;1),R172,(IF(Старт!$B$9+Старт!$B$10+Старт!$B$11=0,S170,S160)+S183)*$B173/Параметры!S$36)</f>
        <v>0</v>
      </c>
      <c r="T172" s="304">
        <f ca="1">IF(AND($B173=0,T$2&gt;1),S172,(IF(Старт!$B$9+Старт!$B$10+Старт!$B$11=0,T170,T160)+T183)*$B173/Параметры!T$36)</f>
        <v>0</v>
      </c>
      <c r="U172" s="304">
        <f ca="1">IF(AND($B173=0,U$2&gt;1),T172,(IF(Старт!$B$9+Старт!$B$10+Старт!$B$11=0,U170,U160)+U183)*$B173/Параметры!U$36)</f>
        <v>0</v>
      </c>
      <c r="V172" s="304">
        <f ca="1">IF(AND($B173=0,V$2&gt;1),U172,(IF(Старт!$B$9+Старт!$B$10+Старт!$B$11=0,V170,V160)+V183)*$B173/Параметры!V$36)</f>
        <v>0</v>
      </c>
      <c r="W172" s="304">
        <f ca="1">IF(AND($B173=0,W$2&gt;1),V172,(IF(Старт!$B$9+Старт!$B$10+Старт!$B$11=0,W170,W160)+W183)*$B173/Параметры!W$36)</f>
        <v>0</v>
      </c>
      <c r="X172" s="304">
        <f ca="1">IF(AND($B173=0,X$2&gt;1),W172,(IF(Старт!$B$9+Старт!$B$10+Старт!$B$11=0,X170,X160)+X183)*$B173/Параметры!X$36)</f>
        <v>0</v>
      </c>
      <c r="Y172" s="304">
        <f ca="1">IF(AND($B173=0,Y$2&gt;1),X172,(IF(Старт!$B$9+Старт!$B$10+Старт!$B$11=0,Y170,Y160)+Y183)*$B173/Параметры!Y$36)</f>
        <v>0</v>
      </c>
      <c r="Z172" s="304">
        <f ca="1">IF(AND($B173=0,Z$2&gt;1),Y172,(IF(Старт!$B$9+Старт!$B$10+Старт!$B$11=0,Z170,Z160)+Z183)*$B173/Параметры!Z$36)</f>
        <v>0</v>
      </c>
      <c r="AA172" s="304">
        <f ca="1">IF(AND($B173=0,AA$2&gt;1),Z172,(IF(Старт!$B$9+Старт!$B$10+Старт!$B$11=0,AA170,AA160)+AA183)*$B173/Параметры!AA$36)</f>
        <v>0</v>
      </c>
      <c r="AB172" s="304">
        <f ca="1">IF(AND($B173=0,AB$2&gt;1),AA172,(IF(Старт!$B$9+Старт!$B$10+Старт!$B$11=0,AB170,AB160)+AB183)*$B173/Параметры!AB$36)</f>
        <v>0</v>
      </c>
      <c r="AC172" s="304">
        <f ca="1">IF(AND($B173=0,AC$2&gt;1),AB172,(IF(Старт!$B$9+Старт!$B$10+Старт!$B$11=0,AC170,AC160)+AC183)*$B173/Параметры!AC$36)</f>
        <v>0</v>
      </c>
      <c r="AD172" s="304">
        <f ca="1">IF(AND($B173=0,AD$2&gt;1),AC172,(IF(Старт!$B$9+Старт!$B$10+Старт!$B$11=0,AD170,AD160)+AD183)*$B173/Параметры!AD$36)</f>
        <v>0</v>
      </c>
      <c r="AE172" s="304">
        <f ca="1">IF(AND($B173=0,AE$2&gt;1),AD172,(IF(Старт!$B$9+Старт!$B$10+Старт!$B$11=0,AE170,AE160)+AE183)*$B173/Параметры!AE$36)</f>
        <v>0</v>
      </c>
      <c r="AF172" s="304">
        <f ca="1">IF(AND($B173=0,AF$2&gt;1),AE172,(IF(Старт!$B$9+Старт!$B$10+Старт!$B$11=0,AF170,AF160)+AF183)*$B173/Параметры!AF$36)</f>
        <v>0</v>
      </c>
      <c r="AG172" s="304">
        <f ca="1">IF(AND($B173=0,AG$2&gt;1),AF172,(IF(Старт!$B$9+Старт!$B$10+Старт!$B$11=0,AG170,AG160)+AG183)*$B173/Параметры!AG$36)</f>
        <v>0</v>
      </c>
      <c r="AH172" s="304">
        <f ca="1">IF(AND($B173=0,AH$2&gt;1),AG172,(IF(Старт!$B$9+Старт!$B$10+Старт!$B$11=0,AH170,AH160)+AH183)*$B173/Параметры!AH$36)</f>
        <v>0</v>
      </c>
      <c r="AI172" s="304">
        <f ca="1">IF(AND($B173=0,AI$2&gt;1),AH172,(IF(Старт!$B$9+Старт!$B$10+Старт!$B$11=0,AI170,AI160)+AI183)*$B173/Параметры!AI$36)</f>
        <v>0</v>
      </c>
      <c r="AJ172" s="304">
        <f ca="1">IF(AND($B173=0,AJ$2&gt;1),AI172,(IF(Старт!$B$9+Старт!$B$10+Старт!$B$11=0,AJ170,AJ160)+AJ183)*$B173/Параметры!AJ$36)</f>
        <v>0</v>
      </c>
      <c r="AK172" s="304">
        <f ca="1">IF(AND($B173=0,AK$2&gt;1),AJ172,(IF(Старт!$B$9+Старт!$B$10+Старт!$B$11=0,AK170,AK160)+AK183)*$B173/Параметры!AK$36)</f>
        <v>0</v>
      </c>
      <c r="AL172" s="304">
        <f ca="1">IF(AND($B173=0,AL$2&gt;1),AK172,(IF(Старт!$B$9+Старт!$B$10+Старт!$B$11=0,AL170,AL160)+AL183)*$B173/Параметры!AL$36)</f>
        <v>0</v>
      </c>
      <c r="AM172" s="304">
        <f ca="1">IF(AND($B173=0,AM$2&gt;1),AL172,(IF(Старт!$B$9+Старт!$B$10+Старт!$B$11=0,AM170,AM160)+AM183)*$B173/Параметры!AM$36)</f>
        <v>0</v>
      </c>
      <c r="AN172" s="304">
        <f ca="1">IF(AND($B173=0,AN$2&gt;1),AM172,(IF(Старт!$B$9+Старт!$B$10+Старт!$B$11=0,AN170,AN160)+AN183)*$B173/Параметры!AN$36)</f>
        <v>0</v>
      </c>
      <c r="AO172" s="304">
        <f ca="1">IF(AND($B173=0,AO$2&gt;1),AN172,(IF(Старт!$B$9+Старт!$B$10+Старт!$B$11=0,AO170,AO160)+AO183)*$B173/Параметры!AO$36)</f>
        <v>0</v>
      </c>
      <c r="AP172" s="304">
        <f ca="1">IF(AND($B173=0,AP$2&gt;1),AO172,(IF(Старт!$B$9+Старт!$B$10+Старт!$B$11=0,AP170,AP160)+AP183)*$B173/Параметры!AP$36)</f>
        <v>0</v>
      </c>
      <c r="AQ172" s="304">
        <f ca="1">IF(AND($B173=0,AQ$2&gt;1),AP172,(IF(Старт!$B$9+Старт!$B$10+Старт!$B$11=0,AQ170,AQ160)+AQ183)*$B173/Параметры!AQ$36)</f>
        <v>0</v>
      </c>
      <c r="AR172" s="304">
        <f ca="1">IF(AND($B173=0,AR$2&gt;1),AQ172,(IF(Старт!$B$9+Старт!$B$10+Старт!$B$11=0,AR170,AR160)+AR183)*$B173/Параметры!AR$36)</f>
        <v>0</v>
      </c>
      <c r="AS172" s="304">
        <f ca="1">IF(AND($B173=0,AS$2&gt;1),AR172,(IF(Старт!$B$9+Старт!$B$10+Старт!$B$11=0,AS170,AS160)+AS183)*$B173/Параметры!AS$36)</f>
        <v>0</v>
      </c>
      <c r="AT172" s="304">
        <f ca="1">IF(AND($B173=0,AT$2&gt;1),AS172,(IF(Старт!$B$9+Старт!$B$10+Старт!$B$11=0,AT170,AT160)+AT183)*$B173/Параметры!AT$36)</f>
        <v>0</v>
      </c>
      <c r="AU172" s="304">
        <f ca="1">IF(AND($B173=0,AU$2&gt;1),AT172,(IF(Старт!$B$9+Старт!$B$10+Старт!$B$11=0,AU170,AU160)+AU183)*$B173/Параметры!AU$36)</f>
        <v>0</v>
      </c>
      <c r="AV172" s="304">
        <f ca="1">IF(AND($B173=0,AV$2&gt;1),AU172,(IF(Старт!$B$9+Старт!$B$10+Старт!$B$11=0,AV170,AV160)+AV183)*$B173/Параметры!AV$36)</f>
        <v>0</v>
      </c>
      <c r="AW172" s="304">
        <f ca="1">IF(AND($B173=0,AW$2&gt;1),AV172,(IF(Старт!$B$9+Старт!$B$10+Старт!$B$11=0,AW170,AW160)+AW183)*$B173/Параметры!AW$36)</f>
        <v>0</v>
      </c>
      <c r="AX172" s="304">
        <f ca="1">IF(AND($B173=0,AX$2&gt;1),AW172,(IF(Старт!$B$9+Старт!$B$10+Старт!$B$11=0,AX170,AX160)+AX183)*$B173/Параметры!AX$36)</f>
        <v>0</v>
      </c>
      <c r="AY172" s="304">
        <f ca="1">IF(AND($B173=0,AY$2&gt;1),AX172,(IF(Старт!$B$9+Старт!$B$10+Старт!$B$11=0,AY170,AY160)+AY183)*$B173/Параметры!AY$36)</f>
        <v>0</v>
      </c>
      <c r="AZ172" s="304">
        <f ca="1">IF(AND($B173=0,AZ$2&gt;1),AY172,(IF(Старт!$B$9+Старт!$B$10+Старт!$B$11=0,AZ170,AZ160)+AZ183)*$B173/Параметры!AZ$36)</f>
        <v>0</v>
      </c>
      <c r="BA172" s="304">
        <f ca="1">IF(AND($B173=0,BA$2&gt;1),AZ172,(IF(Старт!$B$9+Старт!$B$10+Старт!$B$11=0,BA170,BA160)+BA183)*$B173/Параметры!BA$36)</f>
        <v>0</v>
      </c>
      <c r="BB172" s="304">
        <f ca="1">IF(AND($B173=0,BB$2&gt;1),BA172,(IF(Старт!$B$9+Старт!$B$10+Старт!$B$11=0,BB170,BB160)+BB183)*$B173/Параметры!BB$36)</f>
        <v>0</v>
      </c>
      <c r="BC172" s="304">
        <f ca="1">IF(AND($B173=0,BC$2&gt;1),BB172,(IF(Старт!$B$9+Старт!$B$10+Старт!$B$11=0,BC170,BC160)+BC183)*$B173/Параметры!BC$36)</f>
        <v>0</v>
      </c>
      <c r="BD172" s="304">
        <f ca="1">IF(AND($B173=0,BD$2&gt;1),BC172,(IF(Старт!$B$9+Старт!$B$10+Старт!$B$11=0,BD170,BD160)+BD183)*$B173/Параметры!BD$36)</f>
        <v>0</v>
      </c>
      <c r="BE172" s="304">
        <f ca="1">IF(AND($B173=0,BE$2&gt;1),BD172,(IF(Старт!$B$9+Старт!$B$10+Старт!$B$11=0,BE170,BE160)+BE183)*$B173/Параметры!BE$36)</f>
        <v>0</v>
      </c>
      <c r="BF172" s="304">
        <f ca="1">IF(AND($B173=0,BF$2&gt;1),BE172,(IF(Старт!$B$9+Старт!$B$10+Старт!$B$11=0,BF170,BF160)+BF183)*$B173/Параметры!BF$36)</f>
        <v>0</v>
      </c>
      <c r="BG172" s="304">
        <f ca="1">IF(AND($B173=0,BG$2&gt;1),BF172,(IF(Старт!$B$9+Старт!$B$10+Старт!$B$11=0,BG170,BG160)+BG183)*$B173/Параметры!BG$36)</f>
        <v>0</v>
      </c>
      <c r="BH172" s="304">
        <f ca="1">IF(AND($B173=0,BH$2&gt;1),BG172,(IF(Старт!$B$9+Старт!$B$10+Старт!$B$11=0,BH170,BH160)+BH183)*$B173/Параметры!BH$36)</f>
        <v>0</v>
      </c>
      <c r="BI172" s="304">
        <f ca="1">IF(AND($B173=0,BI$2&gt;1),BH172,(IF(Старт!$B$9+Старт!$B$10+Старт!$B$11=0,BI170,BI160)+BI183)*$B173/Параметры!BI$36)</f>
        <v>0</v>
      </c>
      <c r="BJ172" s="304">
        <f ca="1">IF(AND($B173=0,BJ$2&gt;1),BI172,(IF(Старт!$B$9+Старт!$B$10+Старт!$B$11=0,BJ170,BJ160)+BJ183)*$B173/Параметры!BJ$36)</f>
        <v>0</v>
      </c>
      <c r="BK172" s="304">
        <f ca="1">IF(AND($B173=0,BK$2&gt;1),BJ172,(IF(Старт!$B$9+Старт!$B$10+Старт!$B$11=0,BK170,BK160)+BK183)*$B173/Параметры!BK$36)</f>
        <v>0</v>
      </c>
      <c r="BL172" s="304">
        <f ca="1">IF(AND($B173=0,BL$2&gt;1),BK172,(IF(Старт!$B$9+Старт!$B$10+Старт!$B$11=0,BL170,BL160)+BL183)*$B173/Параметры!BL$36)</f>
        <v>0</v>
      </c>
      <c r="BM172" s="304">
        <f ca="1">IF(AND($B173=0,BM$2&gt;1),BL172,(IF(Старт!$B$9+Старт!$B$10+Старт!$B$11=0,BM170,BM160)+BM183)*$B173/Параметры!BM$36)</f>
        <v>0</v>
      </c>
      <c r="BN172" s="304">
        <f ca="1">IF(AND($B173=0,BN$2&gt;1),BM172,(IF(Старт!$B$9+Старт!$B$10+Старт!$B$11=0,BN170,BN160)+BN183)*$B173/Параметры!BN$36)</f>
        <v>0</v>
      </c>
      <c r="BO172" s="304">
        <f ca="1">IF(AND($B173=0,BO$2&gt;1),BN172,(IF(Старт!$B$9+Старт!$B$10+Старт!$B$11=0,BO170,BO160)+BO183)*$B173/Параметры!BO$36)</f>
        <v>0</v>
      </c>
      <c r="BP172" s="304">
        <f ca="1">IF(AND($B173=0,BP$2&gt;1),BO172,(IF(Старт!$B$9+Старт!$B$10+Старт!$B$11=0,BP170,BP160)+BP183)*$B173/Параметры!BP$36)</f>
        <v>0</v>
      </c>
      <c r="BQ172" s="304">
        <f ca="1">IF(AND($B173=0,BQ$2&gt;1),BP172,(IF(Старт!$B$9+Старт!$B$10+Старт!$B$11=0,BQ170,BQ160)+BQ183)*$B173/Параметры!BQ$36)</f>
        <v>0</v>
      </c>
      <c r="BR172" s="304">
        <f ca="1">IF(AND($B173=0,BR$2&gt;1),BQ172,(IF(Старт!$B$9+Старт!$B$10+Старт!$B$11=0,BR170,BR160)+BR183)*$B173/Параметры!BR$36)</f>
        <v>0</v>
      </c>
      <c r="BS172" s="304">
        <f ca="1">IF(AND($B173=0,BS$2&gt;1),BR172,(IF(Старт!$B$9+Старт!$B$10+Старт!$B$11=0,BS170,BS160)+BS183)*$B173/Параметры!BS$36)</f>
        <v>0</v>
      </c>
      <c r="BT172" s="304">
        <f ca="1">IF(AND($B173=0,BT$2&gt;1),BS172,(IF(Старт!$B$9+Старт!$B$10+Старт!$B$11=0,BT170,BT160)+BT183)*$B173/Параметры!BT$36)</f>
        <v>0</v>
      </c>
      <c r="BU172" s="304">
        <f ca="1">IF(AND($B173=0,BU$2&gt;1),BT172,(IF(Старт!$B$9+Старт!$B$10+Старт!$B$11=0,BU170,BU160)+BU183)*$B173/Параметры!BU$36)</f>
        <v>0</v>
      </c>
      <c r="BV172" s="304">
        <f ca="1">IF(AND($B173=0,BV$2&gt;1),BU172,(IF(Старт!$B$9+Старт!$B$10+Старт!$B$11=0,BV170,BV160)+BV183)*$B173/Параметры!BV$36)</f>
        <v>0</v>
      </c>
      <c r="BW172" s="304">
        <f ca="1">IF(AND($B173=0,BW$2&gt;1),BV172,(IF(Старт!$B$9+Старт!$B$10+Старт!$B$11=0,BW170,BW160)+BW183)*$B173/Параметры!BW$36)</f>
        <v>0</v>
      </c>
      <c r="BX172" s="304">
        <f ca="1">IF(AND($B173=0,BX$2&gt;1),BW172,(IF(Старт!$B$9+Старт!$B$10+Старт!$B$11=0,BX170,BX160)+BX183)*$B173/Параметры!BX$36)</f>
        <v>0</v>
      </c>
      <c r="BY172" s="304">
        <f ca="1">IF(AND($B173=0,BY$2&gt;1),BX172,(IF(Старт!$B$9+Старт!$B$10+Старт!$B$11=0,BY170,BY160)+BY183)*$B173/Параметры!BY$36)</f>
        <v>0</v>
      </c>
      <c r="BZ172" s="304">
        <f ca="1">IF(AND($B173=0,BZ$2&gt;1),BY172,(IF(Старт!$B$9+Старт!$B$10+Старт!$B$11=0,BZ170,BZ160)+BZ183)*$B173/Параметры!BZ$36)</f>
        <v>0</v>
      </c>
      <c r="CA172" s="304">
        <f ca="1">IF(AND($B173=0,CA$2&gt;1),BZ172,(IF(Старт!$B$9+Старт!$B$10+Старт!$B$11=0,CA170,CA160)+CA183)*$B173/Параметры!CA$36)</f>
        <v>0</v>
      </c>
      <c r="CB172" s="304">
        <f ca="1">IF(AND($B173=0,CB$2&gt;1),CA172,(IF(Старт!$B$9+Старт!$B$10+Старт!$B$11=0,CB170,CB160)+CB183)*$B173/Параметры!CB$36)</f>
        <v>0</v>
      </c>
      <c r="CC172" s="304">
        <f ca="1">IF(AND($B173=0,CC$2&gt;1),CB172,(IF(Старт!$B$9+Старт!$B$10+Старт!$B$11=0,CC170,CC160)+CC183)*$B173/Параметры!CC$36)</f>
        <v>0</v>
      </c>
      <c r="CD172" s="304">
        <f ca="1">IF(AND($B173=0,CD$2&gt;1),CC172,(IF(Старт!$B$9+Старт!$B$10+Старт!$B$11=0,CD170,CD160)+CD183)*$B173/Параметры!CD$36)</f>
        <v>0</v>
      </c>
      <c r="CE172" s="304">
        <f ca="1">IF(AND($B173=0,CE$2&gt;1),CD172,(IF(Старт!$B$9+Старт!$B$10+Старт!$B$11=0,CE170,CE160)+CE183)*$B173/Параметры!CE$36)</f>
        <v>0</v>
      </c>
      <c r="CF172" s="304">
        <f ca="1">IF(AND($B173=0,CF$2&gt;1),CE172,(IF(Старт!$B$9+Старт!$B$10+Старт!$B$11=0,CF170,CF160)+CF183)*$B173/Параметры!CF$36)</f>
        <v>0</v>
      </c>
      <c r="CG172" s="304">
        <f ca="1">IF(AND($B173=0,CG$2&gt;1),CF172,(IF(Старт!$B$9+Старт!$B$10+Старт!$B$11=0,CG170,CG160)+CG183)*$B173/Параметры!CG$36)</f>
        <v>0</v>
      </c>
      <c r="CH172" s="304">
        <f ca="1">IF(AND($B173=0,CH$2&gt;1),CG172,(IF(Старт!$B$9+Старт!$B$10+Старт!$B$11=0,CH170,CH160)+CH183)*$B173/Параметры!CH$36)</f>
        <v>0</v>
      </c>
      <c r="CI172" s="304">
        <f ca="1">IF(AND($B173=0,CI$2&gt;1),CH172,(IF(Старт!$B$9+Старт!$B$10+Старт!$B$11=0,CI170,CI160)+CI183)*$B173/Параметры!CI$36)</f>
        <v>0</v>
      </c>
      <c r="CJ172" s="304">
        <f ca="1">IF(AND($B173=0,CJ$2&gt;1),CI172,(IF(Старт!$B$9+Старт!$B$10+Старт!$B$11=0,CJ170,CJ160)+CJ183)*$B173/Параметры!CJ$36)</f>
        <v>0</v>
      </c>
      <c r="CK172" s="304">
        <f ca="1">IF(AND($B173=0,CK$2&gt;1),CJ172,(IF(Старт!$B$9+Старт!$B$10+Старт!$B$11=0,CK170,CK160)+CK183)*$B173/Параметры!CK$36)</f>
        <v>0</v>
      </c>
      <c r="CL172" s="304">
        <f ca="1">IF(AND($B173=0,CL$2&gt;1),CK172,(IF(Старт!$B$9+Старт!$B$10+Старт!$B$11=0,CL170,CL160)+CL183)*$B173/Параметры!CL$36)</f>
        <v>0</v>
      </c>
      <c r="CM172" s="304">
        <f ca="1">IF(AND($B173=0,CM$2&gt;1),CL172,(IF(Старт!$B$9+Старт!$B$10+Старт!$B$11=0,CM170,CM160)+CM183)*$B173/Параметры!CM$36)</f>
        <v>0</v>
      </c>
      <c r="CN172" s="304">
        <f ca="1">IF(AND($B173=0,CN$2&gt;1),CM172,(IF(Старт!$B$9+Старт!$B$10+Старт!$B$11=0,CN170,CN160)+CN183)*$B173/Параметры!CN$36)</f>
        <v>0</v>
      </c>
      <c r="CO172" s="304">
        <f ca="1">IF(AND($B173=0,CO$2&gt;1),CN172,(IF(Старт!$B$9+Старт!$B$10+Старт!$B$11=0,CO170,CO160)+CO183)*$B173/Параметры!CO$36)</f>
        <v>0</v>
      </c>
      <c r="CP172" s="304">
        <f ca="1">IF(AND($B173=0,CP$2&gt;1),CO172,(IF(Старт!$B$9+Старт!$B$10+Старт!$B$11=0,CP170,CP160)+CP183)*$B173/Параметры!CP$36)</f>
        <v>0</v>
      </c>
      <c r="CQ172" s="304">
        <f ca="1">IF(AND($B173=0,CQ$2&gt;1),CP172,(IF(Старт!$B$9+Старт!$B$10+Старт!$B$11=0,CQ170,CQ160)+CQ183)*$B173/Параметры!CQ$36)</f>
        <v>0</v>
      </c>
      <c r="CR172" s="304">
        <f ca="1">IF(AND($B173=0,CR$2&gt;1),CQ172,(IF(Старт!$B$9+Старт!$B$10+Старт!$B$11=0,CR170,CR160)+CR183)*$B173/Параметры!CR$36)</f>
        <v>0</v>
      </c>
      <c r="CS172" s="304">
        <f ca="1">IF(AND($B173=0,CS$2&gt;1),CR172,(IF(Старт!$B$9+Старт!$B$10+Старт!$B$11=0,CS170,CS160)+CS183)*$B173/Параметры!CS$36)</f>
        <v>0</v>
      </c>
      <c r="CT172" s="304">
        <f ca="1">IF(AND($B173=0,CT$2&gt;1),CS172,(IF(Старт!$B$9+Старт!$B$10+Старт!$B$11=0,CT170,CT160)+CT183)*$B173/Параметры!CT$36)</f>
        <v>0</v>
      </c>
      <c r="CU172" s="304">
        <f ca="1">IF(AND($B173=0,CU$2&gt;1),CT172,(IF(Старт!$B$9+Старт!$B$10+Старт!$B$11=0,CU170,CU160)+CU183)*$B173/Параметры!CU$36)</f>
        <v>0</v>
      </c>
      <c r="CV172" s="304">
        <f ca="1">IF(AND($B173=0,CV$2&gt;1),CU172,(IF(Старт!$B$9+Старт!$B$10+Старт!$B$11=0,CV170,CV160)+CV183)*$B173/Параметры!CV$36)</f>
        <v>0</v>
      </c>
      <c r="CW172" s="304">
        <f ca="1">IF(AND($B173=0,CW$2&gt;1),CV172,(IF(Старт!$B$9+Старт!$B$10+Старт!$B$11=0,CW170,CW160)+CW183)*$B173/Параметры!CW$36)</f>
        <v>0</v>
      </c>
      <c r="CX172" s="304">
        <f ca="1">IF(AND($B173=0,CX$2&gt;1),CW172,(IF(Старт!$B$9+Старт!$B$10+Старт!$B$11=0,CX170,CX160)+CX183)*$B173/Параметры!CX$36)</f>
        <v>0</v>
      </c>
      <c r="CY172" s="304">
        <f ca="1">IF(AND($B173=0,CY$2&gt;1),CX172,(IF(Старт!$B$9+Старт!$B$10+Старт!$B$11=0,CY170,CY160)+CY183)*$B173/Параметры!CY$36)</f>
        <v>0</v>
      </c>
      <c r="CZ172" s="304">
        <f ca="1">IF(AND($B173=0,CZ$2&gt;1),CY172,(IF(Старт!$B$9+Старт!$B$10+Старт!$B$11=0,CZ170,CZ160)+CZ183)*$B173/Параметры!CZ$36)</f>
        <v>0</v>
      </c>
      <c r="DA172" s="304">
        <f ca="1">IF(AND($B173=0,DA$2&gt;1),CZ172,(IF(Старт!$B$9+Старт!$B$10+Старт!$B$11=0,DA170,DA160)+DA183)*$B173/Параметры!DA$36)</f>
        <v>0</v>
      </c>
      <c r="DB172" s="304">
        <f ca="1">IF(AND($B173=0,DB$2&gt;1),DA172,(IF(Старт!$B$9+Старт!$B$10+Старт!$B$11=0,DB170,DB160)+DB183)*$B173/Параметры!DB$36)</f>
        <v>0</v>
      </c>
      <c r="DC172" s="304">
        <f ca="1">IF(AND($B173=0,DC$2&gt;1),DB172,(IF(Старт!$B$9+Старт!$B$10+Старт!$B$11=0,DC170,DC160)+DC183)*$B173/Параметры!DC$36)</f>
        <v>0</v>
      </c>
      <c r="DD172" s="304">
        <f ca="1">IF(AND($B173=0,DD$2&gt;1),DC172,(IF(Старт!$B$9+Старт!$B$10+Старт!$B$11=0,DD170,DD160)+DD183)*$B173/Параметры!DD$36)</f>
        <v>0</v>
      </c>
      <c r="DE172" s="304">
        <f ca="1">IF(AND($B173=0,DE$2&gt;1),DD172,(IF(Старт!$B$9+Старт!$B$10+Старт!$B$11=0,DE170,DE160)+DE183)*$B173/Параметры!DE$36)</f>
        <v>0</v>
      </c>
      <c r="DF172" s="304">
        <f ca="1">IF(AND($B173=0,DF$2&gt;1),DE172,(IF(Старт!$B$9+Старт!$B$10+Старт!$B$11=0,DF170,DF160)+DF183)*$B173/Параметры!DF$36)</f>
        <v>0</v>
      </c>
      <c r="DG172" s="304">
        <f ca="1">IF(AND($B173=0,DG$2&gt;1),DF172,(IF(Старт!$B$9+Старт!$B$10+Старт!$B$11=0,DG170,DG160)+DG183)*$B173/Параметры!DG$36)</f>
        <v>0</v>
      </c>
      <c r="DH172" s="304">
        <f ca="1">IF(AND($B173=0,DH$2&gt;1),DG172,(IF(Старт!$B$9+Старт!$B$10+Старт!$B$11=0,DH170,DH160)+DH183)*$B173/Параметры!DH$36)</f>
        <v>0</v>
      </c>
      <c r="DI172" s="304">
        <f ca="1">IF(AND($B173=0,DI$2&gt;1),DH172,(IF(Старт!$B$9+Старт!$B$10+Старт!$B$11=0,DI170,DI160)+DI183)*$B173/Параметры!DI$36)</f>
        <v>0</v>
      </c>
      <c r="DJ172" s="304">
        <f ca="1">IF(AND($B173=0,DJ$2&gt;1),DI172,(IF(Старт!$B$9+Старт!$B$10+Старт!$B$11=0,DJ170,DJ160)+DJ183)*$B173/Параметры!DJ$36)</f>
        <v>0</v>
      </c>
      <c r="DK172" s="304">
        <f ca="1">IF(AND($B173=0,DK$2&gt;1),DJ172,(IF(Старт!$B$9+Старт!$B$10+Старт!$B$11=0,DK170,DK160)+DK183)*$B173/Параметры!DK$36)</f>
        <v>0</v>
      </c>
      <c r="DL172" s="304">
        <f ca="1">IF(AND($B173=0,DL$2&gt;1),DK172,(IF(Старт!$B$9+Старт!$B$10+Старт!$B$11=0,DL170,DL160)+DL183)*$B173/Параметры!DL$36)</f>
        <v>0</v>
      </c>
      <c r="DM172" s="304">
        <f ca="1">IF(AND($B173=0,DM$2&gt;1),DL172,(IF(Старт!$B$9+Старт!$B$10+Старт!$B$11=0,DM170,DM160)+DM183)*$B173/Параметры!DM$36)</f>
        <v>0</v>
      </c>
      <c r="DN172" s="304">
        <f ca="1">IF(AND($B173=0,DN$2&gt;1),DM172,(IF(Старт!$B$9+Старт!$B$10+Старт!$B$11=0,DN170,DN160)+DN183)*$B173/Параметры!DN$36)</f>
        <v>0</v>
      </c>
      <c r="DO172" s="304">
        <f ca="1">IF(AND($B173=0,DO$2&gt;1),DN172,(IF(Старт!$B$9+Старт!$B$10+Старт!$B$11=0,DO170,DO160)+DO183)*$B173/Параметры!DO$36)</f>
        <v>0</v>
      </c>
      <c r="DP172" s="304">
        <f ca="1">IF(AND($B173=0,DP$2&gt;1),DO172,(IF(Старт!$B$9+Старт!$B$10+Старт!$B$11=0,DP170,DP160)+DP183)*$B173/Параметры!DP$36)</f>
        <v>0</v>
      </c>
      <c r="DQ172" s="304">
        <f ca="1">IF(AND($B173=0,DQ$2&gt;1),DP172,(IF(Старт!$B$9+Старт!$B$10+Старт!$B$11=0,DQ170,DQ160)+DQ183)*$B173/Параметры!DQ$36)</f>
        <v>0</v>
      </c>
      <c r="DR172" s="304">
        <f ca="1">IF(AND($B173=0,DR$2&gt;1),DQ172,(IF(Старт!$B$9+Старт!$B$10+Старт!$B$11=0,DR170,DR160)+DR183)*$B173/Параметры!DR$36)</f>
        <v>0</v>
      </c>
      <c r="DS172" s="304">
        <f ca="1">IF(AND($B173=0,DS$2&gt;1),DR172,(IF(Старт!$B$9+Старт!$B$10+Старт!$B$11=0,DS170,DS160)+DS183)*$B173/Параметры!DS$36)</f>
        <v>0</v>
      </c>
      <c r="DT172" s="304">
        <f ca="1">IF(AND($B173=0,DT$2&gt;1),DS172,(IF(Старт!$B$9+Старт!$B$10+Старт!$B$11=0,DT170,DT160)+DT183)*$B173/Параметры!DT$36)</f>
        <v>0</v>
      </c>
      <c r="DU172" s="304">
        <f ca="1">IF(AND($B173=0,DU$2&gt;1),DT172,(IF(Старт!$B$9+Старт!$B$10+Старт!$B$11=0,DU170,DU160)+DU183)*$B173/Параметры!DU$36)</f>
        <v>0</v>
      </c>
      <c r="DV172" s="304">
        <f ca="1">IF(AND($B173=0,DV$2&gt;1),DU172,(IF(Старт!$B$9+Старт!$B$10+Старт!$B$11=0,DV170,DV160)+DV183)*$B173/Параметры!DV$36)</f>
        <v>0</v>
      </c>
      <c r="DW172" s="172"/>
      <c r="DX172" s="170"/>
    </row>
    <row r="173" spans="1:128" s="154" customFormat="1" hidden="1" outlineLevel="1" x14ac:dyDescent="0.2">
      <c r="A173" s="171" t="str">
        <f ca="1">Language!A$672</f>
        <v>период отсрочки платежа</v>
      </c>
      <c r="B173" s="303">
        <f>$B$535</f>
        <v>0</v>
      </c>
      <c r="C173" s="147" t="str">
        <f ca="1">Language!$A$1464</f>
        <v>дней</v>
      </c>
      <c r="F173" s="6" t="s">
        <v>3100</v>
      </c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  <c r="AA173" s="169"/>
      <c r="AB173" s="169"/>
      <c r="AC173" s="169"/>
      <c r="AD173" s="169"/>
      <c r="AE173" s="169"/>
      <c r="AF173" s="169"/>
      <c r="AG173" s="169"/>
      <c r="AH173" s="169"/>
      <c r="AI173" s="169"/>
      <c r="AJ173" s="169"/>
      <c r="AK173" s="169"/>
      <c r="AL173" s="169"/>
      <c r="AM173" s="169"/>
      <c r="AN173" s="169"/>
      <c r="AO173" s="169"/>
      <c r="AP173" s="169"/>
      <c r="AQ173" s="169"/>
      <c r="AR173" s="169"/>
      <c r="AS173" s="169"/>
      <c r="AT173" s="169"/>
      <c r="AU173" s="169"/>
      <c r="AV173" s="169"/>
      <c r="AW173" s="169"/>
      <c r="AX173" s="169"/>
      <c r="AY173" s="169"/>
      <c r="AZ173" s="169"/>
      <c r="BA173" s="169"/>
      <c r="BB173" s="169"/>
      <c r="BC173" s="169"/>
      <c r="BD173" s="169"/>
      <c r="BE173" s="169"/>
      <c r="BF173" s="169"/>
      <c r="BG173" s="169"/>
      <c r="BH173" s="169"/>
      <c r="BI173" s="169"/>
      <c r="BJ173" s="169"/>
      <c r="BK173" s="169"/>
      <c r="BL173" s="169"/>
      <c r="BM173" s="169"/>
      <c r="BN173" s="169"/>
      <c r="BO173" s="169"/>
      <c r="BP173" s="169"/>
      <c r="BQ173" s="169"/>
      <c r="BR173" s="169"/>
      <c r="BS173" s="169"/>
      <c r="BT173" s="169"/>
      <c r="BU173" s="169"/>
      <c r="BV173" s="169"/>
      <c r="BW173" s="169"/>
      <c r="BX173" s="169"/>
      <c r="BY173" s="169"/>
      <c r="BZ173" s="169"/>
      <c r="CA173" s="169"/>
      <c r="CB173" s="169"/>
      <c r="CC173" s="169"/>
      <c r="CD173" s="169"/>
      <c r="CE173" s="169"/>
      <c r="CF173" s="169"/>
      <c r="CG173" s="169"/>
      <c r="CH173" s="169"/>
      <c r="CI173" s="169"/>
      <c r="CJ173" s="169"/>
      <c r="CK173" s="169"/>
      <c r="CL173" s="169"/>
      <c r="CM173" s="169"/>
      <c r="CN173" s="169"/>
      <c r="CO173" s="169"/>
      <c r="CP173" s="169"/>
      <c r="CQ173" s="169"/>
      <c r="CR173" s="169"/>
      <c r="CS173" s="169"/>
      <c r="CT173" s="169"/>
      <c r="CU173" s="169"/>
      <c r="CV173" s="169"/>
      <c r="CW173" s="169"/>
      <c r="CX173" s="169"/>
      <c r="CY173" s="169"/>
      <c r="CZ173" s="169"/>
      <c r="DA173" s="169"/>
      <c r="DB173" s="169"/>
      <c r="DC173" s="169"/>
      <c r="DD173" s="169"/>
      <c r="DE173" s="169"/>
      <c r="DF173" s="169"/>
      <c r="DG173" s="169"/>
      <c r="DH173" s="169"/>
      <c r="DI173" s="169"/>
      <c r="DJ173" s="169"/>
      <c r="DK173" s="169"/>
      <c r="DL173" s="169"/>
      <c r="DM173" s="169"/>
      <c r="DN173" s="169"/>
      <c r="DO173" s="169"/>
      <c r="DP173" s="169"/>
      <c r="DQ173" s="169"/>
      <c r="DR173" s="169"/>
      <c r="DS173" s="169"/>
      <c r="DT173" s="169"/>
      <c r="DU173" s="169"/>
      <c r="DV173" s="169"/>
      <c r="DW173" s="169"/>
      <c r="DX173" s="170"/>
    </row>
    <row r="174" spans="1:128" hidden="1" outlineLevel="1" x14ac:dyDescent="0.2">
      <c r="A174" s="168" t="str">
        <f ca="1">Language!A$673</f>
        <v>авансы уплаченные</v>
      </c>
      <c r="B174" s="158"/>
      <c r="C174" s="147" t="str">
        <f ca="1">CHOOSE(D174,CurName1,CurName2,CurName3)</f>
        <v>тыс. руб.</v>
      </c>
      <c r="D174" s="158">
        <f>D154</f>
        <v>1</v>
      </c>
      <c r="E174" s="154" t="s">
        <v>877</v>
      </c>
      <c r="F174" s="6" t="s">
        <v>3099</v>
      </c>
      <c r="G174" s="304">
        <f ca="1">IF(OR(AND($B175=0,G$2&gt;1),G$2=Prj_Len),F174,(IF(Старт!$B$9+Старт!$B$10+Старт!$B$11=0,OFFSET(G170,0,1),OFFSET(G160,0,1))+OFFSET(G183,0,1))*$B175/Параметры!G$36)</f>
        <v>0</v>
      </c>
      <c r="H174" s="304">
        <f ca="1">IF(OR(AND($B175=0,H$2&gt;1),H$2=Prj_Len),G174,(IF(Старт!$B$9+Старт!$B$10+Старт!$B$11=0,OFFSET(H170,0,1),OFFSET(H160,0,1))+OFFSET(H183,0,1))*$B175/Параметры!H$36)</f>
        <v>0</v>
      </c>
      <c r="I174" s="304">
        <f ca="1">IF(OR(AND($B175=0,I$2&gt;1),I$2=Prj_Len),H174,(IF(Старт!$B$9+Старт!$B$10+Старт!$B$11=0,OFFSET(I170,0,1),OFFSET(I160,0,1))+OFFSET(I183,0,1))*$B175/Параметры!I$36)</f>
        <v>0</v>
      </c>
      <c r="J174" s="304">
        <f ca="1">IF(OR(AND($B175=0,J$2&gt;1),J$2=Prj_Len),I174,(IF(Старт!$B$9+Старт!$B$10+Старт!$B$11=0,OFFSET(J170,0,1),OFFSET(J160,0,1))+OFFSET(J183,0,1))*$B175/Параметры!J$36)</f>
        <v>0</v>
      </c>
      <c r="K174" s="304">
        <f ca="1">IF(OR(AND($B175=0,K$2&gt;1),K$2=Prj_Len),J174,(IF(Старт!$B$9+Старт!$B$10+Старт!$B$11=0,OFFSET(K170,0,1),OFFSET(K160,0,1))+OFFSET(K183,0,1))*$B175/Параметры!K$36)</f>
        <v>0</v>
      </c>
      <c r="L174" s="304">
        <f ca="1">IF(OR(AND($B175=0,L$2&gt;1),L$2=Prj_Len),K174,(IF(Старт!$B$9+Старт!$B$10+Старт!$B$11=0,OFFSET(L170,0,1),OFFSET(L160,0,1))+OFFSET(L183,0,1))*$B175/Параметры!L$36)</f>
        <v>0</v>
      </c>
      <c r="M174" s="304">
        <f ca="1">IF(OR(AND($B175=0,M$2&gt;1),M$2=Prj_Len),L174,(IF(Старт!$B$9+Старт!$B$10+Старт!$B$11=0,OFFSET(M170,0,1),OFFSET(M160,0,1))+OFFSET(M183,0,1))*$B175/Параметры!M$36)</f>
        <v>0</v>
      </c>
      <c r="N174" s="304">
        <f ca="1">IF(OR(AND($B175=0,N$2&gt;1),N$2=Prj_Len),M174,(IF(Старт!$B$9+Старт!$B$10+Старт!$B$11=0,OFFSET(N170,0,1),OFFSET(N160,0,1))+OFFSET(N183,0,1))*$B175/Параметры!N$36)</f>
        <v>0</v>
      </c>
      <c r="O174" s="304">
        <f ca="1">IF(OR(AND($B175=0,O$2&gt;1),O$2=Prj_Len),N174,(IF(Старт!$B$9+Старт!$B$10+Старт!$B$11=0,OFFSET(O170,0,1),OFFSET(O160,0,1))+OFFSET(O183,0,1))*$B175/Параметры!O$36)</f>
        <v>0</v>
      </c>
      <c r="P174" s="304">
        <f ca="1">IF(OR(AND($B175=0,P$2&gt;1),P$2=Prj_Len),O174,(IF(Старт!$B$9+Старт!$B$10+Старт!$B$11=0,OFFSET(P170,0,1),OFFSET(P160,0,1))+OFFSET(P183,0,1))*$B175/Параметры!P$36)</f>
        <v>0</v>
      </c>
      <c r="Q174" s="304">
        <f ca="1">IF(OR(AND($B175=0,Q$2&gt;1),Q$2=Prj_Len),P174,(IF(Старт!$B$9+Старт!$B$10+Старт!$B$11=0,OFFSET(Q170,0,1),OFFSET(Q160,0,1))+OFFSET(Q183,0,1))*$B175/Параметры!Q$36)</f>
        <v>0</v>
      </c>
      <c r="R174" s="304">
        <f ca="1">IF(OR(AND($B175=0,R$2&gt;1),R$2=Prj_Len),Q174,(IF(Старт!$B$9+Старт!$B$10+Старт!$B$11=0,OFFSET(R170,0,1),OFFSET(R160,0,1))+OFFSET(R183,0,1))*$B175/Параметры!R$36)</f>
        <v>0</v>
      </c>
      <c r="S174" s="304">
        <f ca="1">IF(OR(AND($B175=0,S$2&gt;1),S$2=Prj_Len),R174,(IF(Старт!$B$9+Старт!$B$10+Старт!$B$11=0,OFFSET(S170,0,1),OFFSET(S160,0,1))+OFFSET(S183,0,1))*$B175/Параметры!S$36)</f>
        <v>0</v>
      </c>
      <c r="T174" s="304">
        <f ca="1">IF(OR(AND($B175=0,T$2&gt;1),T$2=Prj_Len),S174,(IF(Старт!$B$9+Старт!$B$10+Старт!$B$11=0,OFFSET(T170,0,1),OFFSET(T160,0,1))+OFFSET(T183,0,1))*$B175/Параметры!T$36)</f>
        <v>0</v>
      </c>
      <c r="U174" s="304">
        <f ca="1">IF(OR(AND($B175=0,U$2&gt;1),U$2=Prj_Len),T174,(IF(Старт!$B$9+Старт!$B$10+Старт!$B$11=0,OFFSET(U170,0,1),OFFSET(U160,0,1))+OFFSET(U183,0,1))*$B175/Параметры!U$36)</f>
        <v>0</v>
      </c>
      <c r="V174" s="304">
        <f ca="1">IF(OR(AND($B175=0,V$2&gt;1),V$2=Prj_Len),U174,(IF(Старт!$B$9+Старт!$B$10+Старт!$B$11=0,OFFSET(V170,0,1),OFFSET(V160,0,1))+OFFSET(V183,0,1))*$B175/Параметры!V$36)</f>
        <v>0</v>
      </c>
      <c r="W174" s="304">
        <f ca="1">IF(OR(AND($B175=0,W$2&gt;1),W$2=Prj_Len),V174,(IF(Старт!$B$9+Старт!$B$10+Старт!$B$11=0,OFFSET(W170,0,1),OFFSET(W160,0,1))+OFFSET(W183,0,1))*$B175/Параметры!W$36)</f>
        <v>0</v>
      </c>
      <c r="X174" s="304">
        <f ca="1">IF(OR(AND($B175=0,X$2&gt;1),X$2=Prj_Len),W174,(IF(Старт!$B$9+Старт!$B$10+Старт!$B$11=0,OFFSET(X170,0,1),OFFSET(X160,0,1))+OFFSET(X183,0,1))*$B175/Параметры!X$36)</f>
        <v>0</v>
      </c>
      <c r="Y174" s="304">
        <f ca="1">IF(OR(AND($B175=0,Y$2&gt;1),Y$2=Prj_Len),X174,(IF(Старт!$B$9+Старт!$B$10+Старт!$B$11=0,OFFSET(Y170,0,1),OFFSET(Y160,0,1))+OFFSET(Y183,0,1))*$B175/Параметры!Y$36)</f>
        <v>0</v>
      </c>
      <c r="Z174" s="304">
        <f ca="1">IF(OR(AND($B175=0,Z$2&gt;1),Z$2=Prj_Len),Y174,(IF(Старт!$B$9+Старт!$B$10+Старт!$B$11=0,OFFSET(Z170,0,1),OFFSET(Z160,0,1))+OFFSET(Z183,0,1))*$B175/Параметры!Z$36)</f>
        <v>0</v>
      </c>
      <c r="AA174" s="304">
        <f ca="1">IF(OR(AND($B175=0,AA$2&gt;1),AA$2=Prj_Len),Z174,(IF(Старт!$B$9+Старт!$B$10+Старт!$B$11=0,OFFSET(AA170,0,1),OFFSET(AA160,0,1))+OFFSET(AA183,0,1))*$B175/Параметры!AA$36)</f>
        <v>0</v>
      </c>
      <c r="AB174" s="304">
        <f ca="1">IF(OR(AND($B175=0,AB$2&gt;1),AB$2=Prj_Len),AA174,(IF(Старт!$B$9+Старт!$B$10+Старт!$B$11=0,OFFSET(AB170,0,1),OFFSET(AB160,0,1))+OFFSET(AB183,0,1))*$B175/Параметры!AB$36)</f>
        <v>0</v>
      </c>
      <c r="AC174" s="304">
        <f ca="1">IF(OR(AND($B175=0,AC$2&gt;1),AC$2=Prj_Len),AB174,(IF(Старт!$B$9+Старт!$B$10+Старт!$B$11=0,OFFSET(AC170,0,1),OFFSET(AC160,0,1))+OFFSET(AC183,0,1))*$B175/Параметры!AC$36)</f>
        <v>0</v>
      </c>
      <c r="AD174" s="304">
        <f ca="1">IF(OR(AND($B175=0,AD$2&gt;1),AD$2=Prj_Len),AC174,(IF(Старт!$B$9+Старт!$B$10+Старт!$B$11=0,OFFSET(AD170,0,1),OFFSET(AD160,0,1))+OFFSET(AD183,0,1))*$B175/Параметры!AD$36)</f>
        <v>0</v>
      </c>
      <c r="AE174" s="304">
        <f ca="1">IF(OR(AND($B175=0,AE$2&gt;1),AE$2=Prj_Len),AD174,(IF(Старт!$B$9+Старт!$B$10+Старт!$B$11=0,OFFSET(AE170,0,1),OFFSET(AE160,0,1))+OFFSET(AE183,0,1))*$B175/Параметры!AE$36)</f>
        <v>0</v>
      </c>
      <c r="AF174" s="304">
        <f ca="1">IF(OR(AND($B175=0,AF$2&gt;1),AF$2=Prj_Len),AE174,(IF(Старт!$B$9+Старт!$B$10+Старт!$B$11=0,OFFSET(AF170,0,1),OFFSET(AF160,0,1))+OFFSET(AF183,0,1))*$B175/Параметры!AF$36)</f>
        <v>0</v>
      </c>
      <c r="AG174" s="304">
        <f ca="1">IF(OR(AND($B175=0,AG$2&gt;1),AG$2=Prj_Len),AF174,(IF(Старт!$B$9+Старт!$B$10+Старт!$B$11=0,OFFSET(AG170,0,1),OFFSET(AG160,0,1))+OFFSET(AG183,0,1))*$B175/Параметры!AG$36)</f>
        <v>0</v>
      </c>
      <c r="AH174" s="304">
        <f ca="1">IF(OR(AND($B175=0,AH$2&gt;1),AH$2=Prj_Len),AG174,(IF(Старт!$B$9+Старт!$B$10+Старт!$B$11=0,OFFSET(AH170,0,1),OFFSET(AH160,0,1))+OFFSET(AH183,0,1))*$B175/Параметры!AH$36)</f>
        <v>0</v>
      </c>
      <c r="AI174" s="304">
        <f ca="1">IF(OR(AND($B175=0,AI$2&gt;1),AI$2=Prj_Len),AH174,(IF(Старт!$B$9+Старт!$B$10+Старт!$B$11=0,OFFSET(AI170,0,1),OFFSET(AI160,0,1))+OFFSET(AI183,0,1))*$B175/Параметры!AI$36)</f>
        <v>0</v>
      </c>
      <c r="AJ174" s="304">
        <f ca="1">IF(OR(AND($B175=0,AJ$2&gt;1),AJ$2=Prj_Len),AI174,(IF(Старт!$B$9+Старт!$B$10+Старт!$B$11=0,OFFSET(AJ170,0,1),OFFSET(AJ160,0,1))+OFFSET(AJ183,0,1))*$B175/Параметры!AJ$36)</f>
        <v>0</v>
      </c>
      <c r="AK174" s="304">
        <f ca="1">IF(OR(AND($B175=0,AK$2&gt;1),AK$2=Prj_Len),AJ174,(IF(Старт!$B$9+Старт!$B$10+Старт!$B$11=0,OFFSET(AK170,0,1),OFFSET(AK160,0,1))+OFFSET(AK183,0,1))*$B175/Параметры!AK$36)</f>
        <v>0</v>
      </c>
      <c r="AL174" s="304">
        <f ca="1">IF(OR(AND($B175=0,AL$2&gt;1),AL$2=Prj_Len),AK174,(IF(Старт!$B$9+Старт!$B$10+Старт!$B$11=0,OFFSET(AL170,0,1),OFFSET(AL160,0,1))+OFFSET(AL183,0,1))*$B175/Параметры!AL$36)</f>
        <v>0</v>
      </c>
      <c r="AM174" s="304">
        <f ca="1">IF(OR(AND($B175=0,AM$2&gt;1),AM$2=Prj_Len),AL174,(IF(Старт!$B$9+Старт!$B$10+Старт!$B$11=0,OFFSET(AM170,0,1),OFFSET(AM160,0,1))+OFFSET(AM183,0,1))*$B175/Параметры!AM$36)</f>
        <v>0</v>
      </c>
      <c r="AN174" s="304">
        <f ca="1">IF(OR(AND($B175=0,AN$2&gt;1),AN$2=Prj_Len),AM174,(IF(Старт!$B$9+Старт!$B$10+Старт!$B$11=0,OFFSET(AN170,0,1),OFFSET(AN160,0,1))+OFFSET(AN183,0,1))*$B175/Параметры!AN$36)</f>
        <v>0</v>
      </c>
      <c r="AO174" s="304">
        <f ca="1">IF(OR(AND($B175=0,AO$2&gt;1),AO$2=Prj_Len),AN174,(IF(Старт!$B$9+Старт!$B$10+Старт!$B$11=0,OFFSET(AO170,0,1),OFFSET(AO160,0,1))+OFFSET(AO183,0,1))*$B175/Параметры!AO$36)</f>
        <v>0</v>
      </c>
      <c r="AP174" s="304">
        <f ca="1">IF(OR(AND($B175=0,AP$2&gt;1),AP$2=Prj_Len),AO174,(IF(Старт!$B$9+Старт!$B$10+Старт!$B$11=0,OFFSET(AP170,0,1),OFFSET(AP160,0,1))+OFFSET(AP183,0,1))*$B175/Параметры!AP$36)</f>
        <v>0</v>
      </c>
      <c r="AQ174" s="304">
        <f ca="1">IF(OR(AND($B175=0,AQ$2&gt;1),AQ$2=Prj_Len),AP174,(IF(Старт!$B$9+Старт!$B$10+Старт!$B$11=0,OFFSET(AQ170,0,1),OFFSET(AQ160,0,1))+OFFSET(AQ183,0,1))*$B175/Параметры!AQ$36)</f>
        <v>0</v>
      </c>
      <c r="AR174" s="304">
        <f ca="1">IF(OR(AND($B175=0,AR$2&gt;1),AR$2=Prj_Len),AQ174,(IF(Старт!$B$9+Старт!$B$10+Старт!$B$11=0,OFFSET(AR170,0,1),OFFSET(AR160,0,1))+OFFSET(AR183,0,1))*$B175/Параметры!AR$36)</f>
        <v>0</v>
      </c>
      <c r="AS174" s="304">
        <f ca="1">IF(OR(AND($B175=0,AS$2&gt;1),AS$2=Prj_Len),AR174,(IF(Старт!$B$9+Старт!$B$10+Старт!$B$11=0,OFFSET(AS170,0,1),OFFSET(AS160,0,1))+OFFSET(AS183,0,1))*$B175/Параметры!AS$36)</f>
        <v>0</v>
      </c>
      <c r="AT174" s="304">
        <f ca="1">IF(OR(AND($B175=0,AT$2&gt;1),AT$2=Prj_Len),AS174,(IF(Старт!$B$9+Старт!$B$10+Старт!$B$11=0,OFFSET(AT170,0,1),OFFSET(AT160,0,1))+OFFSET(AT183,0,1))*$B175/Параметры!AT$36)</f>
        <v>0</v>
      </c>
      <c r="AU174" s="304">
        <f ca="1">IF(OR(AND($B175=0,AU$2&gt;1),AU$2=Prj_Len),AT174,(IF(Старт!$B$9+Старт!$B$10+Старт!$B$11=0,OFFSET(AU170,0,1),OFFSET(AU160,0,1))+OFFSET(AU183,0,1))*$B175/Параметры!AU$36)</f>
        <v>0</v>
      </c>
      <c r="AV174" s="304">
        <f ca="1">IF(OR(AND($B175=0,AV$2&gt;1),AV$2=Prj_Len),AU174,(IF(Старт!$B$9+Старт!$B$10+Старт!$B$11=0,OFFSET(AV170,0,1),OFFSET(AV160,0,1))+OFFSET(AV183,0,1))*$B175/Параметры!AV$36)</f>
        <v>0</v>
      </c>
      <c r="AW174" s="304">
        <f ca="1">IF(OR(AND($B175=0,AW$2&gt;1),AW$2=Prj_Len),AV174,(IF(Старт!$B$9+Старт!$B$10+Старт!$B$11=0,OFFSET(AW170,0,1),OFFSET(AW160,0,1))+OFFSET(AW183,0,1))*$B175/Параметры!AW$36)</f>
        <v>0</v>
      </c>
      <c r="AX174" s="304">
        <f ca="1">IF(OR(AND($B175=0,AX$2&gt;1),AX$2=Prj_Len),AW174,(IF(Старт!$B$9+Старт!$B$10+Старт!$B$11=0,OFFSET(AX170,0,1),OFFSET(AX160,0,1))+OFFSET(AX183,0,1))*$B175/Параметры!AX$36)</f>
        <v>0</v>
      </c>
      <c r="AY174" s="304">
        <f ca="1">IF(OR(AND($B175=0,AY$2&gt;1),AY$2=Prj_Len),AX174,(IF(Старт!$B$9+Старт!$B$10+Старт!$B$11=0,OFFSET(AY170,0,1),OFFSET(AY160,0,1))+OFFSET(AY183,0,1))*$B175/Параметры!AY$36)</f>
        <v>0</v>
      </c>
      <c r="AZ174" s="304">
        <f ca="1">IF(OR(AND($B175=0,AZ$2&gt;1),AZ$2=Prj_Len),AY174,(IF(Старт!$B$9+Старт!$B$10+Старт!$B$11=0,OFFSET(AZ170,0,1),OFFSET(AZ160,0,1))+OFFSET(AZ183,0,1))*$B175/Параметры!AZ$36)</f>
        <v>0</v>
      </c>
      <c r="BA174" s="304">
        <f ca="1">IF(OR(AND($B175=0,BA$2&gt;1),BA$2=Prj_Len),AZ174,(IF(Старт!$B$9+Старт!$B$10+Старт!$B$11=0,OFFSET(BA170,0,1),OFFSET(BA160,0,1))+OFFSET(BA183,0,1))*$B175/Параметры!BA$36)</f>
        <v>0</v>
      </c>
      <c r="BB174" s="304">
        <f ca="1">IF(OR(AND($B175=0,BB$2&gt;1),BB$2=Prj_Len),BA174,(IF(Старт!$B$9+Старт!$B$10+Старт!$B$11=0,OFFSET(BB170,0,1),OFFSET(BB160,0,1))+OFFSET(BB183,0,1))*$B175/Параметры!BB$36)</f>
        <v>0</v>
      </c>
      <c r="BC174" s="304">
        <f ca="1">IF(OR(AND($B175=0,BC$2&gt;1),BC$2=Prj_Len),BB174,(IF(Старт!$B$9+Старт!$B$10+Старт!$B$11=0,OFFSET(BC170,0,1),OFFSET(BC160,0,1))+OFFSET(BC183,0,1))*$B175/Параметры!BC$36)</f>
        <v>0</v>
      </c>
      <c r="BD174" s="304">
        <f ca="1">IF(OR(AND($B175=0,BD$2&gt;1),BD$2=Prj_Len),BC174,(IF(Старт!$B$9+Старт!$B$10+Старт!$B$11=0,OFFSET(BD170,0,1),OFFSET(BD160,0,1))+OFFSET(BD183,0,1))*$B175/Параметры!BD$36)</f>
        <v>0</v>
      </c>
      <c r="BE174" s="304">
        <f ca="1">IF(OR(AND($B175=0,BE$2&gt;1),BE$2=Prj_Len),BD174,(IF(Старт!$B$9+Старт!$B$10+Старт!$B$11=0,OFFSET(BE170,0,1),OFFSET(BE160,0,1))+OFFSET(BE183,0,1))*$B175/Параметры!BE$36)</f>
        <v>0</v>
      </c>
      <c r="BF174" s="304">
        <f ca="1">IF(OR(AND($B175=0,BF$2&gt;1),BF$2=Prj_Len),BE174,(IF(Старт!$B$9+Старт!$B$10+Старт!$B$11=0,OFFSET(BF170,0,1),OFFSET(BF160,0,1))+OFFSET(BF183,0,1))*$B175/Параметры!BF$36)</f>
        <v>0</v>
      </c>
      <c r="BG174" s="304">
        <f ca="1">IF(OR(AND($B175=0,BG$2&gt;1),BG$2=Prj_Len),BF174,(IF(Старт!$B$9+Старт!$B$10+Старт!$B$11=0,OFFSET(BG170,0,1),OFFSET(BG160,0,1))+OFFSET(BG183,0,1))*$B175/Параметры!BG$36)</f>
        <v>0</v>
      </c>
      <c r="BH174" s="304">
        <f ca="1">IF(OR(AND($B175=0,BH$2&gt;1),BH$2=Prj_Len),BG174,(IF(Старт!$B$9+Старт!$B$10+Старт!$B$11=0,OFFSET(BH170,0,1),OFFSET(BH160,0,1))+OFFSET(BH183,0,1))*$B175/Параметры!BH$36)</f>
        <v>0</v>
      </c>
      <c r="BI174" s="304">
        <f ca="1">IF(OR(AND($B175=0,BI$2&gt;1),BI$2=Prj_Len),BH174,(IF(Старт!$B$9+Старт!$B$10+Старт!$B$11=0,OFFSET(BI170,0,1),OFFSET(BI160,0,1))+OFFSET(BI183,0,1))*$B175/Параметры!BI$36)</f>
        <v>0</v>
      </c>
      <c r="BJ174" s="304">
        <f ca="1">IF(OR(AND($B175=0,BJ$2&gt;1),BJ$2=Prj_Len),BI174,(IF(Старт!$B$9+Старт!$B$10+Старт!$B$11=0,OFFSET(BJ170,0,1),OFFSET(BJ160,0,1))+OFFSET(BJ183,0,1))*$B175/Параметры!BJ$36)</f>
        <v>0</v>
      </c>
      <c r="BK174" s="304">
        <f ca="1">IF(OR(AND($B175=0,BK$2&gt;1),BK$2=Prj_Len),BJ174,(IF(Старт!$B$9+Старт!$B$10+Старт!$B$11=0,OFFSET(BK170,0,1),OFFSET(BK160,0,1))+OFFSET(BK183,0,1))*$B175/Параметры!BK$36)</f>
        <v>0</v>
      </c>
      <c r="BL174" s="304">
        <f ca="1">IF(OR(AND($B175=0,BL$2&gt;1),BL$2=Prj_Len),BK174,(IF(Старт!$B$9+Старт!$B$10+Старт!$B$11=0,OFFSET(BL170,0,1),OFFSET(BL160,0,1))+OFFSET(BL183,0,1))*$B175/Параметры!BL$36)</f>
        <v>0</v>
      </c>
      <c r="BM174" s="304">
        <f ca="1">IF(OR(AND($B175=0,BM$2&gt;1),BM$2=Prj_Len),BL174,(IF(Старт!$B$9+Старт!$B$10+Старт!$B$11=0,OFFSET(BM170,0,1),OFFSET(BM160,0,1))+OFFSET(BM183,0,1))*$B175/Параметры!BM$36)</f>
        <v>0</v>
      </c>
      <c r="BN174" s="304">
        <f ca="1">IF(OR(AND($B175=0,BN$2&gt;1),BN$2=Prj_Len),BM174,(IF(Старт!$B$9+Старт!$B$10+Старт!$B$11=0,OFFSET(BN170,0,1),OFFSET(BN160,0,1))+OFFSET(BN183,0,1))*$B175/Параметры!BN$36)</f>
        <v>0</v>
      </c>
      <c r="BO174" s="304">
        <f ca="1">IF(OR(AND($B175=0,BO$2&gt;1),BO$2=Prj_Len),BN174,(IF(Старт!$B$9+Старт!$B$10+Старт!$B$11=0,OFFSET(BO170,0,1),OFFSET(BO160,0,1))+OFFSET(BO183,0,1))*$B175/Параметры!BO$36)</f>
        <v>0</v>
      </c>
      <c r="BP174" s="304">
        <f ca="1">IF(OR(AND($B175=0,BP$2&gt;1),BP$2=Prj_Len),BO174,(IF(Старт!$B$9+Старт!$B$10+Старт!$B$11=0,OFFSET(BP170,0,1),OFFSET(BP160,0,1))+OFFSET(BP183,0,1))*$B175/Параметры!BP$36)</f>
        <v>0</v>
      </c>
      <c r="BQ174" s="304">
        <f ca="1">IF(OR(AND($B175=0,BQ$2&gt;1),BQ$2=Prj_Len),BP174,(IF(Старт!$B$9+Старт!$B$10+Старт!$B$11=0,OFFSET(BQ170,0,1),OFFSET(BQ160,0,1))+OFFSET(BQ183,0,1))*$B175/Параметры!BQ$36)</f>
        <v>0</v>
      </c>
      <c r="BR174" s="304">
        <f ca="1">IF(OR(AND($B175=0,BR$2&gt;1),BR$2=Prj_Len),BQ174,(IF(Старт!$B$9+Старт!$B$10+Старт!$B$11=0,OFFSET(BR170,0,1),OFFSET(BR160,0,1))+OFFSET(BR183,0,1))*$B175/Параметры!BR$36)</f>
        <v>0</v>
      </c>
      <c r="BS174" s="304">
        <f ca="1">IF(OR(AND($B175=0,BS$2&gt;1),BS$2=Prj_Len),BR174,(IF(Старт!$B$9+Старт!$B$10+Старт!$B$11=0,OFFSET(BS170,0,1),OFFSET(BS160,0,1))+OFFSET(BS183,0,1))*$B175/Параметры!BS$36)</f>
        <v>0</v>
      </c>
      <c r="BT174" s="304">
        <f ca="1">IF(OR(AND($B175=0,BT$2&gt;1),BT$2=Prj_Len),BS174,(IF(Старт!$B$9+Старт!$B$10+Старт!$B$11=0,OFFSET(BT170,0,1),OFFSET(BT160,0,1))+OFFSET(BT183,0,1))*$B175/Параметры!BT$36)</f>
        <v>0</v>
      </c>
      <c r="BU174" s="304">
        <f ca="1">IF(OR(AND($B175=0,BU$2&gt;1),BU$2=Prj_Len),BT174,(IF(Старт!$B$9+Старт!$B$10+Старт!$B$11=0,OFFSET(BU170,0,1),OFFSET(BU160,0,1))+OFFSET(BU183,0,1))*$B175/Параметры!BU$36)</f>
        <v>0</v>
      </c>
      <c r="BV174" s="304">
        <f ca="1">IF(OR(AND($B175=0,BV$2&gt;1),BV$2=Prj_Len),BU174,(IF(Старт!$B$9+Старт!$B$10+Старт!$B$11=0,OFFSET(BV170,0,1),OFFSET(BV160,0,1))+OFFSET(BV183,0,1))*$B175/Параметры!BV$36)</f>
        <v>0</v>
      </c>
      <c r="BW174" s="304">
        <f ca="1">IF(OR(AND($B175=0,BW$2&gt;1),BW$2=Prj_Len),BV174,(IF(Старт!$B$9+Старт!$B$10+Старт!$B$11=0,OFFSET(BW170,0,1),OFFSET(BW160,0,1))+OFFSET(BW183,0,1))*$B175/Параметры!BW$36)</f>
        <v>0</v>
      </c>
      <c r="BX174" s="304">
        <f ca="1">IF(OR(AND($B175=0,BX$2&gt;1),BX$2=Prj_Len),BW174,(IF(Старт!$B$9+Старт!$B$10+Старт!$B$11=0,OFFSET(BX170,0,1),OFFSET(BX160,0,1))+OFFSET(BX183,0,1))*$B175/Параметры!BX$36)</f>
        <v>0</v>
      </c>
      <c r="BY174" s="304">
        <f ca="1">IF(OR(AND($B175=0,BY$2&gt;1),BY$2=Prj_Len),BX174,(IF(Старт!$B$9+Старт!$B$10+Старт!$B$11=0,OFFSET(BY170,0,1),OFFSET(BY160,0,1))+OFFSET(BY183,0,1))*$B175/Параметры!BY$36)</f>
        <v>0</v>
      </c>
      <c r="BZ174" s="304">
        <f ca="1">IF(OR(AND($B175=0,BZ$2&gt;1),BZ$2=Prj_Len),BY174,(IF(Старт!$B$9+Старт!$B$10+Старт!$B$11=0,OFFSET(BZ170,0,1),OFFSET(BZ160,0,1))+OFFSET(BZ183,0,1))*$B175/Параметры!BZ$36)</f>
        <v>0</v>
      </c>
      <c r="CA174" s="304">
        <f ca="1">IF(OR(AND($B175=0,CA$2&gt;1),CA$2=Prj_Len),BZ174,(IF(Старт!$B$9+Старт!$B$10+Старт!$B$11=0,OFFSET(CA170,0,1),OFFSET(CA160,0,1))+OFFSET(CA183,0,1))*$B175/Параметры!CA$36)</f>
        <v>0</v>
      </c>
      <c r="CB174" s="304">
        <f ca="1">IF(OR(AND($B175=0,CB$2&gt;1),CB$2=Prj_Len),CA174,(IF(Старт!$B$9+Старт!$B$10+Старт!$B$11=0,OFFSET(CB170,0,1),OFFSET(CB160,0,1))+OFFSET(CB183,0,1))*$B175/Параметры!CB$36)</f>
        <v>0</v>
      </c>
      <c r="CC174" s="304">
        <f ca="1">IF(OR(AND($B175=0,CC$2&gt;1),CC$2=Prj_Len),CB174,(IF(Старт!$B$9+Старт!$B$10+Старт!$B$11=0,OFFSET(CC170,0,1),OFFSET(CC160,0,1))+OFFSET(CC183,0,1))*$B175/Параметры!CC$36)</f>
        <v>0</v>
      </c>
      <c r="CD174" s="304">
        <f ca="1">IF(OR(AND($B175=0,CD$2&gt;1),CD$2=Prj_Len),CC174,(IF(Старт!$B$9+Старт!$B$10+Старт!$B$11=0,OFFSET(CD170,0,1),OFFSET(CD160,0,1))+OFFSET(CD183,0,1))*$B175/Параметры!CD$36)</f>
        <v>0</v>
      </c>
      <c r="CE174" s="304">
        <f ca="1">IF(OR(AND($B175=0,CE$2&gt;1),CE$2=Prj_Len),CD174,(IF(Старт!$B$9+Старт!$B$10+Старт!$B$11=0,OFFSET(CE170,0,1),OFFSET(CE160,0,1))+OFFSET(CE183,0,1))*$B175/Параметры!CE$36)</f>
        <v>0</v>
      </c>
      <c r="CF174" s="304">
        <f ca="1">IF(OR(AND($B175=0,CF$2&gt;1),CF$2=Prj_Len),CE174,(IF(Старт!$B$9+Старт!$B$10+Старт!$B$11=0,OFFSET(CF170,0,1),OFFSET(CF160,0,1))+OFFSET(CF183,0,1))*$B175/Параметры!CF$36)</f>
        <v>0</v>
      </c>
      <c r="CG174" s="304">
        <f ca="1">IF(OR(AND($B175=0,CG$2&gt;1),CG$2=Prj_Len),CF174,(IF(Старт!$B$9+Старт!$B$10+Старт!$B$11=0,OFFSET(CG170,0,1),OFFSET(CG160,0,1))+OFFSET(CG183,0,1))*$B175/Параметры!CG$36)</f>
        <v>0</v>
      </c>
      <c r="CH174" s="304">
        <f ca="1">IF(OR(AND($B175=0,CH$2&gt;1),CH$2=Prj_Len),CG174,(IF(Старт!$B$9+Старт!$B$10+Старт!$B$11=0,OFFSET(CH170,0,1),OFFSET(CH160,0,1))+OFFSET(CH183,0,1))*$B175/Параметры!CH$36)</f>
        <v>0</v>
      </c>
      <c r="CI174" s="304">
        <f ca="1">IF(OR(AND($B175=0,CI$2&gt;1),CI$2=Prj_Len),CH174,(IF(Старт!$B$9+Старт!$B$10+Старт!$B$11=0,OFFSET(CI170,0,1),OFFSET(CI160,0,1))+OFFSET(CI183,0,1))*$B175/Параметры!CI$36)</f>
        <v>0</v>
      </c>
      <c r="CJ174" s="304">
        <f ca="1">IF(OR(AND($B175=0,CJ$2&gt;1),CJ$2=Prj_Len),CI174,(IF(Старт!$B$9+Старт!$B$10+Старт!$B$11=0,OFFSET(CJ170,0,1),OFFSET(CJ160,0,1))+OFFSET(CJ183,0,1))*$B175/Параметры!CJ$36)</f>
        <v>0</v>
      </c>
      <c r="CK174" s="304">
        <f ca="1">IF(OR(AND($B175=0,CK$2&gt;1),CK$2=Prj_Len),CJ174,(IF(Старт!$B$9+Старт!$B$10+Старт!$B$11=0,OFFSET(CK170,0,1),OFFSET(CK160,0,1))+OFFSET(CK183,0,1))*$B175/Параметры!CK$36)</f>
        <v>0</v>
      </c>
      <c r="CL174" s="304">
        <f ca="1">IF(OR(AND($B175=0,CL$2&gt;1),CL$2=Prj_Len),CK174,(IF(Старт!$B$9+Старт!$B$10+Старт!$B$11=0,OFFSET(CL170,0,1),OFFSET(CL160,0,1))+OFFSET(CL183,0,1))*$B175/Параметры!CL$36)</f>
        <v>0</v>
      </c>
      <c r="CM174" s="304">
        <f ca="1">IF(OR(AND($B175=0,CM$2&gt;1),CM$2=Prj_Len),CL174,(IF(Старт!$B$9+Старт!$B$10+Старт!$B$11=0,OFFSET(CM170,0,1),OFFSET(CM160,0,1))+OFFSET(CM183,0,1))*$B175/Параметры!CM$36)</f>
        <v>0</v>
      </c>
      <c r="CN174" s="304">
        <f ca="1">IF(OR(AND($B175=0,CN$2&gt;1),CN$2=Prj_Len),CM174,(IF(Старт!$B$9+Старт!$B$10+Старт!$B$11=0,OFFSET(CN170,0,1),OFFSET(CN160,0,1))+OFFSET(CN183,0,1))*$B175/Параметры!CN$36)</f>
        <v>0</v>
      </c>
      <c r="CO174" s="304">
        <f ca="1">IF(OR(AND($B175=0,CO$2&gt;1),CO$2=Prj_Len),CN174,(IF(Старт!$B$9+Старт!$B$10+Старт!$B$11=0,OFFSET(CO170,0,1),OFFSET(CO160,0,1))+OFFSET(CO183,0,1))*$B175/Параметры!CO$36)</f>
        <v>0</v>
      </c>
      <c r="CP174" s="304">
        <f ca="1">IF(OR(AND($B175=0,CP$2&gt;1),CP$2=Prj_Len),CO174,(IF(Старт!$B$9+Старт!$B$10+Старт!$B$11=0,OFFSET(CP170,0,1),OFFSET(CP160,0,1))+OFFSET(CP183,0,1))*$B175/Параметры!CP$36)</f>
        <v>0</v>
      </c>
      <c r="CQ174" s="304">
        <f ca="1">IF(OR(AND($B175=0,CQ$2&gt;1),CQ$2=Prj_Len),CP174,(IF(Старт!$B$9+Старт!$B$10+Старт!$B$11=0,OFFSET(CQ170,0,1),OFFSET(CQ160,0,1))+OFFSET(CQ183,0,1))*$B175/Параметры!CQ$36)</f>
        <v>0</v>
      </c>
      <c r="CR174" s="304">
        <f ca="1">IF(OR(AND($B175=0,CR$2&gt;1),CR$2=Prj_Len),CQ174,(IF(Старт!$B$9+Старт!$B$10+Старт!$B$11=0,OFFSET(CR170,0,1),OFFSET(CR160,0,1))+OFFSET(CR183,0,1))*$B175/Параметры!CR$36)</f>
        <v>0</v>
      </c>
      <c r="CS174" s="304">
        <f ca="1">IF(OR(AND($B175=0,CS$2&gt;1),CS$2=Prj_Len),CR174,(IF(Старт!$B$9+Старт!$B$10+Старт!$B$11=0,OFFSET(CS170,0,1),OFFSET(CS160,0,1))+OFFSET(CS183,0,1))*$B175/Параметры!CS$36)</f>
        <v>0</v>
      </c>
      <c r="CT174" s="304">
        <f ca="1">IF(OR(AND($B175=0,CT$2&gt;1),CT$2=Prj_Len),CS174,(IF(Старт!$B$9+Старт!$B$10+Старт!$B$11=0,OFFSET(CT170,0,1),OFFSET(CT160,0,1))+OFFSET(CT183,0,1))*$B175/Параметры!CT$36)</f>
        <v>0</v>
      </c>
      <c r="CU174" s="304">
        <f ca="1">IF(OR(AND($B175=0,CU$2&gt;1),CU$2=Prj_Len),CT174,(IF(Старт!$B$9+Старт!$B$10+Старт!$B$11=0,OFFSET(CU170,0,1),OFFSET(CU160,0,1))+OFFSET(CU183,0,1))*$B175/Параметры!CU$36)</f>
        <v>0</v>
      </c>
      <c r="CV174" s="304">
        <f ca="1">IF(OR(AND($B175=0,CV$2&gt;1),CV$2=Prj_Len),CU174,(IF(Старт!$B$9+Старт!$B$10+Старт!$B$11=0,OFFSET(CV170,0,1),OFFSET(CV160,0,1))+OFFSET(CV183,0,1))*$B175/Параметры!CV$36)</f>
        <v>0</v>
      </c>
      <c r="CW174" s="304">
        <f ca="1">IF(OR(AND($B175=0,CW$2&gt;1),CW$2=Prj_Len),CV174,(IF(Старт!$B$9+Старт!$B$10+Старт!$B$11=0,OFFSET(CW170,0,1),OFFSET(CW160,0,1))+OFFSET(CW183,0,1))*$B175/Параметры!CW$36)</f>
        <v>0</v>
      </c>
      <c r="CX174" s="304">
        <f ca="1">IF(OR(AND($B175=0,CX$2&gt;1),CX$2=Prj_Len),CW174,(IF(Старт!$B$9+Старт!$B$10+Старт!$B$11=0,OFFSET(CX170,0,1),OFFSET(CX160,0,1))+OFFSET(CX183,0,1))*$B175/Параметры!CX$36)</f>
        <v>0</v>
      </c>
      <c r="CY174" s="304">
        <f ca="1">IF(OR(AND($B175=0,CY$2&gt;1),CY$2=Prj_Len),CX174,(IF(Старт!$B$9+Старт!$B$10+Старт!$B$11=0,OFFSET(CY170,0,1),OFFSET(CY160,0,1))+OFFSET(CY183,0,1))*$B175/Параметры!CY$36)</f>
        <v>0</v>
      </c>
      <c r="CZ174" s="304">
        <f ca="1">IF(OR(AND($B175=0,CZ$2&gt;1),CZ$2=Prj_Len),CY174,(IF(Старт!$B$9+Старт!$B$10+Старт!$B$11=0,OFFSET(CZ170,0,1),OFFSET(CZ160,0,1))+OFFSET(CZ183,0,1))*$B175/Параметры!CZ$36)</f>
        <v>0</v>
      </c>
      <c r="DA174" s="304">
        <f ca="1">IF(OR(AND($B175=0,DA$2&gt;1),DA$2=Prj_Len),CZ174,(IF(Старт!$B$9+Старт!$B$10+Старт!$B$11=0,OFFSET(DA170,0,1),OFFSET(DA160,0,1))+OFFSET(DA183,0,1))*$B175/Параметры!DA$36)</f>
        <v>0</v>
      </c>
      <c r="DB174" s="304">
        <f ca="1">IF(OR(AND($B175=0,DB$2&gt;1),DB$2=Prj_Len),DA174,(IF(Старт!$B$9+Старт!$B$10+Старт!$B$11=0,OFFSET(DB170,0,1),OFFSET(DB160,0,1))+OFFSET(DB183,0,1))*$B175/Параметры!DB$36)</f>
        <v>0</v>
      </c>
      <c r="DC174" s="304">
        <f ca="1">IF(OR(AND($B175=0,DC$2&gt;1),DC$2=Prj_Len),DB174,(IF(Старт!$B$9+Старт!$B$10+Старт!$B$11=0,OFFSET(DC170,0,1),OFFSET(DC160,0,1))+OFFSET(DC183,0,1))*$B175/Параметры!DC$36)</f>
        <v>0</v>
      </c>
      <c r="DD174" s="304">
        <f ca="1">IF(OR(AND($B175=0,DD$2&gt;1),DD$2=Prj_Len),DC174,(IF(Старт!$B$9+Старт!$B$10+Старт!$B$11=0,OFFSET(DD170,0,1),OFFSET(DD160,0,1))+OFFSET(DD183,0,1))*$B175/Параметры!DD$36)</f>
        <v>0</v>
      </c>
      <c r="DE174" s="304">
        <f ca="1">IF(OR(AND($B175=0,DE$2&gt;1),DE$2=Prj_Len),DD174,(IF(Старт!$B$9+Старт!$B$10+Старт!$B$11=0,OFFSET(DE170,0,1),OFFSET(DE160,0,1))+OFFSET(DE183,0,1))*$B175/Параметры!DE$36)</f>
        <v>0</v>
      </c>
      <c r="DF174" s="304">
        <f ca="1">IF(OR(AND($B175=0,DF$2&gt;1),DF$2=Prj_Len),DE174,(IF(Старт!$B$9+Старт!$B$10+Старт!$B$11=0,OFFSET(DF170,0,1),OFFSET(DF160,0,1))+OFFSET(DF183,0,1))*$B175/Параметры!DF$36)</f>
        <v>0</v>
      </c>
      <c r="DG174" s="304">
        <f ca="1">IF(OR(AND($B175=0,DG$2&gt;1),DG$2=Prj_Len),DF174,(IF(Старт!$B$9+Старт!$B$10+Старт!$B$11=0,OFFSET(DG170,0,1),OFFSET(DG160,0,1))+OFFSET(DG183,0,1))*$B175/Параметры!DG$36)</f>
        <v>0</v>
      </c>
      <c r="DH174" s="304">
        <f ca="1">IF(OR(AND($B175=0,DH$2&gt;1),DH$2=Prj_Len),DG174,(IF(Старт!$B$9+Старт!$B$10+Старт!$B$11=0,OFFSET(DH170,0,1),OFFSET(DH160,0,1))+OFFSET(DH183,0,1))*$B175/Параметры!DH$36)</f>
        <v>0</v>
      </c>
      <c r="DI174" s="304">
        <f ca="1">IF(OR(AND($B175=0,DI$2&gt;1),DI$2=Prj_Len),DH174,(IF(Старт!$B$9+Старт!$B$10+Старт!$B$11=0,OFFSET(DI170,0,1),OFFSET(DI160,0,1))+OFFSET(DI183,0,1))*$B175/Параметры!DI$36)</f>
        <v>0</v>
      </c>
      <c r="DJ174" s="304">
        <f ca="1">IF(OR(AND($B175=0,DJ$2&gt;1),DJ$2=Prj_Len),DI174,(IF(Старт!$B$9+Старт!$B$10+Старт!$B$11=0,OFFSET(DJ170,0,1),OFFSET(DJ160,0,1))+OFFSET(DJ183,0,1))*$B175/Параметры!DJ$36)</f>
        <v>0</v>
      </c>
      <c r="DK174" s="304">
        <f ca="1">IF(OR(AND($B175=0,DK$2&gt;1),DK$2=Prj_Len),DJ174,(IF(Старт!$B$9+Старт!$B$10+Старт!$B$11=0,OFFSET(DK170,0,1),OFFSET(DK160,0,1))+OFFSET(DK183,0,1))*$B175/Параметры!DK$36)</f>
        <v>0</v>
      </c>
      <c r="DL174" s="304">
        <f ca="1">IF(OR(AND($B175=0,DL$2&gt;1),DL$2=Prj_Len),DK174,(IF(Старт!$B$9+Старт!$B$10+Старт!$B$11=0,OFFSET(DL170,0,1),OFFSET(DL160,0,1))+OFFSET(DL183,0,1))*$B175/Параметры!DL$36)</f>
        <v>0</v>
      </c>
      <c r="DM174" s="304">
        <f ca="1">IF(OR(AND($B175=0,DM$2&gt;1),DM$2=Prj_Len),DL174,(IF(Старт!$B$9+Старт!$B$10+Старт!$B$11=0,OFFSET(DM170,0,1),OFFSET(DM160,0,1))+OFFSET(DM183,0,1))*$B175/Параметры!DM$36)</f>
        <v>0</v>
      </c>
      <c r="DN174" s="304">
        <f ca="1">IF(OR(AND($B175=0,DN$2&gt;1),DN$2=Prj_Len),DM174,(IF(Старт!$B$9+Старт!$B$10+Старт!$B$11=0,OFFSET(DN170,0,1),OFFSET(DN160,0,1))+OFFSET(DN183,0,1))*$B175/Параметры!DN$36)</f>
        <v>0</v>
      </c>
      <c r="DO174" s="304">
        <f ca="1">IF(OR(AND($B175=0,DO$2&gt;1),DO$2=Prj_Len),DN174,(IF(Старт!$B$9+Старт!$B$10+Старт!$B$11=0,OFFSET(DO170,0,1),OFFSET(DO160,0,1))+OFFSET(DO183,0,1))*$B175/Параметры!DO$36)</f>
        <v>0</v>
      </c>
      <c r="DP174" s="304">
        <f ca="1">IF(OR(AND($B175=0,DP$2&gt;1),DP$2=Prj_Len),DO174,(IF(Старт!$B$9+Старт!$B$10+Старт!$B$11=0,OFFSET(DP170,0,1),OFFSET(DP160,0,1))+OFFSET(DP183,0,1))*$B175/Параметры!DP$36)</f>
        <v>0</v>
      </c>
      <c r="DQ174" s="304">
        <f ca="1">IF(OR(AND($B175=0,DQ$2&gt;1),DQ$2=Prj_Len),DP174,(IF(Старт!$B$9+Старт!$B$10+Старт!$B$11=0,OFFSET(DQ170,0,1),OFFSET(DQ160,0,1))+OFFSET(DQ183,0,1))*$B175/Параметры!DQ$36)</f>
        <v>0</v>
      </c>
      <c r="DR174" s="304">
        <f ca="1">IF(OR(AND($B175=0,DR$2&gt;1),DR$2=Prj_Len),DQ174,(IF(Старт!$B$9+Старт!$B$10+Старт!$B$11=0,OFFSET(DR170,0,1),OFFSET(DR160,0,1))+OFFSET(DR183,0,1))*$B175/Параметры!DR$36)</f>
        <v>0</v>
      </c>
      <c r="DS174" s="304">
        <f ca="1">IF(OR(AND($B175=0,DS$2&gt;1),DS$2=Prj_Len),DR174,(IF(Старт!$B$9+Старт!$B$10+Старт!$B$11=0,OFFSET(DS170,0,1),OFFSET(DS160,0,1))+OFFSET(DS183,0,1))*$B175/Параметры!DS$36)</f>
        <v>0</v>
      </c>
      <c r="DT174" s="304">
        <f ca="1">IF(OR(AND($B175=0,DT$2&gt;1),DT$2=Prj_Len),DS174,(IF(Старт!$B$9+Старт!$B$10+Старт!$B$11=0,OFFSET(DT170,0,1),OFFSET(DT160,0,1))+OFFSET(DT183,0,1))*$B175/Параметры!DT$36)</f>
        <v>0</v>
      </c>
      <c r="DU174" s="304">
        <f ca="1">IF(OR(AND($B175=0,DU$2&gt;1),DU$2=Prj_Len),DT174,(IF(Старт!$B$9+Старт!$B$10+Старт!$B$11=0,OFFSET(DU170,0,1),OFFSET(DU160,0,1))+OFFSET(DU183,0,1))*$B175/Параметры!DU$36)</f>
        <v>0</v>
      </c>
      <c r="DV174" s="304">
        <f ca="1">IF(OR(AND($B175=0,DV$2&gt;1),DV$2=Prj_Len),DU174,(IF(Старт!$B$9+Старт!$B$10+Старт!$B$11=0,OFFSET(DV170,0,1),OFFSET(DV160,0,1))+OFFSET(DV183,0,1))*$B175/Параметры!DV$36)</f>
        <v>0</v>
      </c>
      <c r="DW174" s="172"/>
      <c r="DX174" s="170"/>
    </row>
    <row r="175" spans="1:128" s="154" customFormat="1" hidden="1" outlineLevel="1" x14ac:dyDescent="0.2">
      <c r="A175" s="171" t="str">
        <f ca="1">Language!A$674</f>
        <v>период предоплаты</v>
      </c>
      <c r="B175" s="303">
        <f>$B$542</f>
        <v>0</v>
      </c>
      <c r="C175" s="147" t="str">
        <f ca="1">Language!$A$1464</f>
        <v>дней</v>
      </c>
      <c r="F175" s="6" t="s">
        <v>3100</v>
      </c>
      <c r="G175" s="169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  <c r="AA175" s="169"/>
      <c r="AB175" s="169"/>
      <c r="AC175" s="169"/>
      <c r="AD175" s="169"/>
      <c r="AE175" s="169"/>
      <c r="AF175" s="169"/>
      <c r="AG175" s="169"/>
      <c r="AH175" s="169"/>
      <c r="AI175" s="169"/>
      <c r="AJ175" s="169"/>
      <c r="AK175" s="169"/>
      <c r="AL175" s="169"/>
      <c r="AM175" s="169"/>
      <c r="AN175" s="169"/>
      <c r="AO175" s="169"/>
      <c r="AP175" s="169"/>
      <c r="AQ175" s="169"/>
      <c r="AR175" s="169"/>
      <c r="AS175" s="169"/>
      <c r="AT175" s="169"/>
      <c r="AU175" s="169"/>
      <c r="AV175" s="169"/>
      <c r="AW175" s="169"/>
      <c r="AX175" s="169"/>
      <c r="AY175" s="169"/>
      <c r="AZ175" s="169"/>
      <c r="BA175" s="169"/>
      <c r="BB175" s="169"/>
      <c r="BC175" s="169"/>
      <c r="BD175" s="169"/>
      <c r="BE175" s="169"/>
      <c r="BF175" s="169"/>
      <c r="BG175" s="169"/>
      <c r="BH175" s="169"/>
      <c r="BI175" s="169"/>
      <c r="BJ175" s="169"/>
      <c r="BK175" s="169"/>
      <c r="BL175" s="169"/>
      <c r="BM175" s="169"/>
      <c r="BN175" s="169"/>
      <c r="BO175" s="169"/>
      <c r="BP175" s="169"/>
      <c r="BQ175" s="169"/>
      <c r="BR175" s="169"/>
      <c r="BS175" s="169"/>
      <c r="BT175" s="169"/>
      <c r="BU175" s="169"/>
      <c r="BV175" s="169"/>
      <c r="BW175" s="169"/>
      <c r="BX175" s="169"/>
      <c r="BY175" s="169"/>
      <c r="BZ175" s="169"/>
      <c r="CA175" s="169"/>
      <c r="CB175" s="169"/>
      <c r="CC175" s="169"/>
      <c r="CD175" s="169"/>
      <c r="CE175" s="169"/>
      <c r="CF175" s="169"/>
      <c r="CG175" s="169"/>
      <c r="CH175" s="169"/>
      <c r="CI175" s="169"/>
      <c r="CJ175" s="169"/>
      <c r="CK175" s="169"/>
      <c r="CL175" s="169"/>
      <c r="CM175" s="169"/>
      <c r="CN175" s="169"/>
      <c r="CO175" s="169"/>
      <c r="CP175" s="169"/>
      <c r="CQ175" s="169"/>
      <c r="CR175" s="169"/>
      <c r="CS175" s="169"/>
      <c r="CT175" s="169"/>
      <c r="CU175" s="169"/>
      <c r="CV175" s="169"/>
      <c r="CW175" s="169"/>
      <c r="CX175" s="169"/>
      <c r="CY175" s="169"/>
      <c r="CZ175" s="169"/>
      <c r="DA175" s="169"/>
      <c r="DB175" s="169"/>
      <c r="DC175" s="169"/>
      <c r="DD175" s="169"/>
      <c r="DE175" s="169"/>
      <c r="DF175" s="169"/>
      <c r="DG175" s="169"/>
      <c r="DH175" s="169"/>
      <c r="DI175" s="169"/>
      <c r="DJ175" s="169"/>
      <c r="DK175" s="169"/>
      <c r="DL175" s="169"/>
      <c r="DM175" s="169"/>
      <c r="DN175" s="169"/>
      <c r="DO175" s="169"/>
      <c r="DP175" s="169"/>
      <c r="DQ175" s="169"/>
      <c r="DR175" s="169"/>
      <c r="DS175" s="169"/>
      <c r="DT175" s="169"/>
      <c r="DU175" s="169"/>
      <c r="DV175" s="169"/>
      <c r="DW175" s="169"/>
      <c r="DX175" s="170"/>
    </row>
    <row r="176" spans="1:128" s="157" customFormat="1" hidden="1" outlineLevel="1" x14ac:dyDescent="0.2">
      <c r="A176" s="165" t="str">
        <f ca="1">Language!A$675</f>
        <v>оплата расходов, с НДС</v>
      </c>
      <c r="C176" s="160" t="str">
        <f ca="1">CHOOSE(D176,CurName1,CurName2,CurName3)</f>
        <v>тыс. руб.</v>
      </c>
      <c r="D176" s="158">
        <f>D154</f>
        <v>1</v>
      </c>
      <c r="E176" s="154" t="s">
        <v>875</v>
      </c>
      <c r="F176" s="6" t="s">
        <v>3082</v>
      </c>
      <c r="G176" s="166">
        <f t="shared" ref="G176:AL176" ca="1" si="299">G170+G183-IF(G$2=1,G172,G172-F172)+IF(G$2=1,G174,G174-F174)</f>
        <v>712.8</v>
      </c>
      <c r="H176" s="166">
        <f t="shared" ca="1" si="299"/>
        <v>2150.4908244964272</v>
      </c>
      <c r="I176" s="166">
        <f t="shared" ca="1" si="299"/>
        <v>3243.9750184086174</v>
      </c>
      <c r="J176" s="166">
        <f t="shared" ca="1" si="299"/>
        <v>3987.2762414171025</v>
      </c>
      <c r="K176" s="166">
        <f t="shared" ca="1" si="299"/>
        <v>4738.8792229832434</v>
      </c>
      <c r="L176" s="166">
        <f t="shared" ca="1" si="299"/>
        <v>5498.8540789423205</v>
      </c>
      <c r="M176" s="166">
        <f t="shared" ca="1" si="299"/>
        <v>6267.2714526179589</v>
      </c>
      <c r="N176" s="166">
        <f t="shared" ca="1" si="299"/>
        <v>6895.9035181551271</v>
      </c>
      <c r="O176" s="166">
        <f t="shared" ca="1" si="299"/>
        <v>8202.5627474695975</v>
      </c>
      <c r="P176" s="166">
        <f t="shared" ca="1" si="299"/>
        <v>8248.9412297931012</v>
      </c>
      <c r="Q176" s="166">
        <f t="shared" ca="1" si="299"/>
        <v>8295.581942798517</v>
      </c>
      <c r="R176" s="166">
        <f t="shared" ca="1" si="299"/>
        <v>8342.486369176233</v>
      </c>
      <c r="S176" s="166">
        <f t="shared" ca="1" si="299"/>
        <v>8389.6560000000009</v>
      </c>
      <c r="T176" s="166">
        <f t="shared" ca="1" si="299"/>
        <v>8437.0923347743192</v>
      </c>
      <c r="U176" s="166">
        <f t="shared" ca="1" si="299"/>
        <v>8484.7968814820961</v>
      </c>
      <c r="V176" s="166">
        <f t="shared" ca="1" si="299"/>
        <v>7214.07015969847</v>
      </c>
      <c r="W176" s="166">
        <f t="shared" ca="1" si="299"/>
        <v>7254.8595612163454</v>
      </c>
      <c r="X176" s="166">
        <f t="shared" ca="1" si="299"/>
        <v>7295.8795919406712</v>
      </c>
      <c r="Y176" s="166">
        <f t="shared" ca="1" si="299"/>
        <v>7337.1315558825054</v>
      </c>
      <c r="Z176" s="166">
        <f t="shared" ca="1" si="299"/>
        <v>8727.3961729769708</v>
      </c>
      <c r="AA176" s="166">
        <f t="shared" ca="1" si="299"/>
        <v>8776.7421397924682</v>
      </c>
      <c r="AB176" s="166">
        <f t="shared" ca="1" si="299"/>
        <v>8826.3671158786201</v>
      </c>
      <c r="AC176" s="166">
        <f t="shared" ca="1" si="299"/>
        <v>8876.2726787944121</v>
      </c>
      <c r="AD176" s="166">
        <f t="shared" ca="1" si="299"/>
        <v>8926.4604150185678</v>
      </c>
      <c r="AE176" s="166">
        <f t="shared" ca="1" si="299"/>
        <v>8976.9319200000009</v>
      </c>
      <c r="AF176" s="166">
        <f t="shared" ca="1" si="299"/>
        <v>9027.6887982085209</v>
      </c>
      <c r="AG176" s="166">
        <f t="shared" ca="1" si="299"/>
        <v>9078.7326631858414</v>
      </c>
      <c r="AH176" s="166">
        <f t="shared" ca="1" si="299"/>
        <v>7719.0550708773608</v>
      </c>
      <c r="AI176" s="166">
        <f t="shared" ca="1" si="299"/>
        <v>7762.6997305014884</v>
      </c>
      <c r="AJ176" s="166">
        <f t="shared" ca="1" si="299"/>
        <v>7806.5911633765163</v>
      </c>
      <c r="AK176" s="166">
        <f t="shared" ca="1" si="299"/>
        <v>7850.7307647942807</v>
      </c>
      <c r="AL176" s="166">
        <f t="shared" ca="1" si="299"/>
        <v>9338.3139050853606</v>
      </c>
      <c r="AM176" s="166">
        <f t="shared" ref="AM176:BR176" ca="1" si="300">AM170+AM183-IF(AM$2=1,AM172,AM172-AL172)+IF(AM$2=1,AM174,AM174-AL174)</f>
        <v>9391.114089577939</v>
      </c>
      <c r="AN176" s="166">
        <f t="shared" ca="1" si="300"/>
        <v>9444.2128139901233</v>
      </c>
      <c r="AO176" s="166">
        <f t="shared" ca="1" si="300"/>
        <v>9497.6117663100194</v>
      </c>
      <c r="AP176" s="166">
        <f t="shared" ca="1" si="300"/>
        <v>9551.3126440698688</v>
      </c>
      <c r="AQ176" s="166">
        <f t="shared" ca="1" si="300"/>
        <v>9605.3171544000015</v>
      </c>
      <c r="AR176" s="166">
        <f t="shared" ca="1" si="300"/>
        <v>9659.6270140831166</v>
      </c>
      <c r="AS176" s="166">
        <f t="shared" ca="1" si="300"/>
        <v>9714.24394960885</v>
      </c>
      <c r="AT176" s="166">
        <f t="shared" ca="1" si="300"/>
        <v>8259.3889258387771</v>
      </c>
      <c r="AU176" s="166">
        <f t="shared" ca="1" si="300"/>
        <v>8306.0887116365957</v>
      </c>
      <c r="AV176" s="166">
        <f t="shared" ca="1" si="300"/>
        <v>8353.0525448128719</v>
      </c>
      <c r="AW176" s="166">
        <f t="shared" ca="1" si="300"/>
        <v>8400.2819183298816</v>
      </c>
      <c r="AX176" s="166">
        <f t="shared" ca="1" si="300"/>
        <v>9991.9958784413338</v>
      </c>
      <c r="AY176" s="166">
        <f t="shared" ca="1" si="300"/>
        <v>10048.492075848395</v>
      </c>
      <c r="AZ176" s="166">
        <f t="shared" ca="1" si="300"/>
        <v>10105.307710969431</v>
      </c>
      <c r="BA176" s="166">
        <f t="shared" ca="1" si="300"/>
        <v>10162.444589951721</v>
      </c>
      <c r="BB176" s="166">
        <f t="shared" ca="1" si="300"/>
        <v>10219.904529154759</v>
      </c>
      <c r="BC176" s="166">
        <f t="shared" ca="1" si="300"/>
        <v>10277.689355208</v>
      </c>
      <c r="BD176" s="166">
        <f t="shared" ca="1" si="300"/>
        <v>10335.800905068934</v>
      </c>
      <c r="BE176" s="166">
        <f t="shared" ca="1" si="300"/>
        <v>10394.24102608147</v>
      </c>
      <c r="BF176" s="166">
        <f t="shared" ca="1" si="300"/>
        <v>8837.5461506474894</v>
      </c>
      <c r="BG176" s="166">
        <f t="shared" ca="1" si="300"/>
        <v>8887.5149214511548</v>
      </c>
      <c r="BH176" s="166">
        <f t="shared" ca="1" si="300"/>
        <v>8937.7662229497728</v>
      </c>
      <c r="BI176" s="166">
        <f t="shared" ca="1" si="300"/>
        <v>8988.3016526129722</v>
      </c>
      <c r="BJ176" s="166">
        <f t="shared" ca="1" si="300"/>
        <v>10691.435589932229</v>
      </c>
      <c r="BK176" s="166">
        <f t="shared" ca="1" si="300"/>
        <v>10751.886521157783</v>
      </c>
      <c r="BL176" s="166">
        <f t="shared" ca="1" si="300"/>
        <v>10812.679250737294</v>
      </c>
      <c r="BM176" s="166">
        <f t="shared" ca="1" si="300"/>
        <v>10873.815711248342</v>
      </c>
      <c r="BN176" s="166">
        <f t="shared" ca="1" si="300"/>
        <v>10935.29784619559</v>
      </c>
      <c r="BO176" s="166">
        <f t="shared" ca="1" si="300"/>
        <v>10997.127610072561</v>
      </c>
      <c r="BP176" s="166">
        <f t="shared" ca="1" si="300"/>
        <v>11059.30696842376</v>
      </c>
      <c r="BQ176" s="166">
        <f t="shared" ca="1" si="300"/>
        <v>11121.837897907171</v>
      </c>
      <c r="BR176" s="166">
        <f t="shared" ca="1" si="300"/>
        <v>9456.1743811928154</v>
      </c>
      <c r="BS176" s="166">
        <f t="shared" ref="BS176:CX176" ca="1" si="301">BS170+BS183-IF(BS$2=1,BS172,BS172-BR172)+IF(BS$2=1,BS174,BS174-BR174)</f>
        <v>9509.6409659527362</v>
      </c>
      <c r="BT176" s="166">
        <f t="shared" ca="1" si="301"/>
        <v>9563.4098585562588</v>
      </c>
      <c r="BU176" s="166">
        <f t="shared" ca="1" si="301"/>
        <v>9617.4827682958803</v>
      </c>
      <c r="BV176" s="166">
        <f t="shared" ca="1" si="301"/>
        <v>11439.836081227484</v>
      </c>
      <c r="BW176" s="166">
        <f t="shared" ca="1" si="301"/>
        <v>11504.518577638828</v>
      </c>
      <c r="BX176" s="166">
        <f t="shared" ca="1" si="301"/>
        <v>11569.566798288904</v>
      </c>
      <c r="BY176" s="166">
        <f t="shared" ca="1" si="301"/>
        <v>11634.982811035727</v>
      </c>
      <c r="BZ176" s="166">
        <f t="shared" ca="1" si="301"/>
        <v>11700.768695429284</v>
      </c>
      <c r="CA176" s="166">
        <f t="shared" ca="1" si="301"/>
        <v>11766.926542777641</v>
      </c>
      <c r="CB176" s="166">
        <f t="shared" ca="1" si="301"/>
        <v>11833.458456213424</v>
      </c>
      <c r="CC176" s="166">
        <f t="shared" ca="1" si="301"/>
        <v>11900.366550760673</v>
      </c>
      <c r="CD176" s="166">
        <f t="shared" ca="1" si="301"/>
        <v>10118.106587876315</v>
      </c>
      <c r="CE176" s="166">
        <f t="shared" ca="1" si="301"/>
        <v>10175.315833569428</v>
      </c>
      <c r="CF176" s="166">
        <f t="shared" ca="1" si="301"/>
        <v>10232.848548655196</v>
      </c>
      <c r="CG176" s="166">
        <f t="shared" ca="1" si="301"/>
        <v>10290.706562076592</v>
      </c>
      <c r="CH176" s="166">
        <f t="shared" ca="1" si="301"/>
        <v>12240.624606913407</v>
      </c>
      <c r="CI176" s="166">
        <f t="shared" ca="1" si="301"/>
        <v>12309.834878073547</v>
      </c>
      <c r="CJ176" s="166">
        <f t="shared" ca="1" si="301"/>
        <v>12379.436474169128</v>
      </c>
      <c r="CK176" s="166">
        <f t="shared" ca="1" si="301"/>
        <v>12449.43160780823</v>
      </c>
      <c r="CL176" s="166">
        <f t="shared" ca="1" si="301"/>
        <v>12519.822504109334</v>
      </c>
      <c r="CM176" s="166">
        <f t="shared" ca="1" si="301"/>
        <v>12590.611400772077</v>
      </c>
      <c r="CN176" s="166">
        <f t="shared" ca="1" si="301"/>
        <v>12661.800548148363</v>
      </c>
      <c r="CO176" s="166">
        <f t="shared" ca="1" si="301"/>
        <v>12733.392209313921</v>
      </c>
      <c r="CP176" s="166">
        <f t="shared" ca="1" si="301"/>
        <v>10826.374049027654</v>
      </c>
      <c r="CQ176" s="166">
        <f t="shared" ca="1" si="301"/>
        <v>10887.58794191929</v>
      </c>
      <c r="CR176" s="166">
        <f t="shared" ca="1" si="301"/>
        <v>10949.147947061059</v>
      </c>
      <c r="CS176" s="166">
        <f t="shared" ca="1" si="301"/>
        <v>11011.056021421955</v>
      </c>
      <c r="CT176" s="166">
        <f t="shared" ca="1" si="301"/>
        <v>13097.468329397345</v>
      </c>
      <c r="CU176" s="166">
        <f t="shared" ca="1" si="301"/>
        <v>13171.523319538692</v>
      </c>
      <c r="CV176" s="166">
        <f t="shared" ca="1" si="301"/>
        <v>13245.997027360965</v>
      </c>
      <c r="CW176" s="166">
        <f t="shared" ca="1" si="301"/>
        <v>13320.891820354802</v>
      </c>
      <c r="CX176" s="166">
        <f t="shared" ca="1" si="301"/>
        <v>13396.210079396986</v>
      </c>
      <c r="CY176" s="166">
        <f t="shared" ref="CY176:DV176" ca="1" si="302">CY170+CY183-IF(CY$2=1,CY172,CY172-CX172)+IF(CY$2=1,CY174,CY174-CX174)</f>
        <v>13471.954198826123</v>
      </c>
      <c r="CZ176" s="166">
        <f t="shared" ca="1" si="302"/>
        <v>13548.126586518749</v>
      </c>
      <c r="DA176" s="166">
        <f t="shared" ca="1" si="302"/>
        <v>13624.729663965896</v>
      </c>
      <c r="DB176" s="166">
        <f t="shared" ca="1" si="302"/>
        <v>11584.220232459589</v>
      </c>
      <c r="DC176" s="166">
        <f t="shared" ca="1" si="302"/>
        <v>11649.719097853638</v>
      </c>
      <c r="DD176" s="166">
        <f t="shared" ca="1" si="302"/>
        <v>11715.588303355333</v>
      </c>
      <c r="DE176" s="166">
        <f t="shared" ca="1" si="302"/>
        <v>11781.829942921489</v>
      </c>
      <c r="DF176" s="166">
        <f t="shared" ca="1" si="302"/>
        <v>14014.291112455159</v>
      </c>
      <c r="DG176" s="166">
        <f t="shared" ca="1" si="302"/>
        <v>14093.529951906401</v>
      </c>
      <c r="DH176" s="166">
        <f t="shared" ca="1" si="302"/>
        <v>14173.216819276231</v>
      </c>
      <c r="DI176" s="166">
        <f t="shared" ca="1" si="302"/>
        <v>14253.354247779638</v>
      </c>
      <c r="DJ176" s="166">
        <f t="shared" ca="1" si="302"/>
        <v>14333.944784954774</v>
      </c>
      <c r="DK176" s="166">
        <f t="shared" ca="1" si="302"/>
        <v>14414.990992743946</v>
      </c>
      <c r="DL176" s="166">
        <f t="shared" ca="1" si="302"/>
        <v>14496.495447575058</v>
      </c>
      <c r="DM176" s="166">
        <f t="shared" ca="1" si="302"/>
        <v>14578.460740443503</v>
      </c>
      <c r="DN176" s="166">
        <f t="shared" ca="1" si="302"/>
        <v>12395.115648731757</v>
      </c>
      <c r="DO176" s="166">
        <f t="shared" ca="1" si="302"/>
        <v>12465.199434703387</v>
      </c>
      <c r="DP176" s="166">
        <f t="shared" ca="1" si="302"/>
        <v>12535.6794845902</v>
      </c>
      <c r="DQ176" s="166">
        <f t="shared" ca="1" si="302"/>
        <v>12606.55803892599</v>
      </c>
      <c r="DR176" s="166">
        <f t="shared" ca="1" si="302"/>
        <v>14995.291490327014</v>
      </c>
      <c r="DS176" s="166">
        <f t="shared" ca="1" si="302"/>
        <v>15080.077048539843</v>
      </c>
      <c r="DT176" s="166">
        <f t="shared" ca="1" si="302"/>
        <v>15165.341996625561</v>
      </c>
      <c r="DU176" s="166">
        <f t="shared" ca="1" si="302"/>
        <v>15251.089045124207</v>
      </c>
      <c r="DV176" s="166">
        <f t="shared" ca="1" si="302"/>
        <v>15337.320919901604</v>
      </c>
      <c r="DW176" s="166"/>
      <c r="DX176" s="167">
        <f ca="1">SUM(G176:DW176)</f>
        <v>1246976.581231301</v>
      </c>
    </row>
    <row r="177" spans="1:128" hidden="1" outlineLevel="1" x14ac:dyDescent="0.2">
      <c r="A177" s="168" t="str">
        <f ca="1">Language!A$676</f>
        <v>темп изменения цен</v>
      </c>
      <c r="B177" s="187"/>
      <c r="C177" s="147" t="str">
        <f ca="1">Language!$A$484</f>
        <v>% в год</v>
      </c>
      <c r="D177" s="158"/>
      <c r="F177" s="6" t="s">
        <v>3191</v>
      </c>
      <c r="G177" s="305">
        <f>CHOOSE($D154,Параметры!G$54,Параметры!G$62,Параметры!G$68)</f>
        <v>7.0000000000000007E-2</v>
      </c>
      <c r="H177" s="305">
        <f>CHOOSE($D154,Параметры!H$54,Параметры!H$62,Параметры!H$68)</f>
        <v>7.0000000000000007E-2</v>
      </c>
      <c r="I177" s="305">
        <f>CHOOSE($D154,Параметры!I$54,Параметры!I$62,Параметры!I$68)</f>
        <v>7.0000000000000007E-2</v>
      </c>
      <c r="J177" s="305">
        <f>CHOOSE($D154,Параметры!J$54,Параметры!J$62,Параметры!J$68)</f>
        <v>7.0000000000000007E-2</v>
      </c>
      <c r="K177" s="305">
        <f>CHOOSE($D154,Параметры!K$54,Параметры!K$62,Параметры!K$68)</f>
        <v>7.0000000000000007E-2</v>
      </c>
      <c r="L177" s="305">
        <f>CHOOSE($D154,Параметры!L$54,Параметры!L$62,Параметры!L$68)</f>
        <v>7.0000000000000007E-2</v>
      </c>
      <c r="M177" s="305">
        <f>CHOOSE($D154,Параметры!M$54,Параметры!M$62,Параметры!M$68)</f>
        <v>7.0000000000000007E-2</v>
      </c>
      <c r="N177" s="305">
        <f>CHOOSE($D154,Параметры!N$54,Параметры!N$62,Параметры!N$68)</f>
        <v>7.0000000000000007E-2</v>
      </c>
      <c r="O177" s="305">
        <f>CHOOSE($D154,Параметры!O$54,Параметры!O$62,Параметры!O$68)</f>
        <v>7.0000000000000007E-2</v>
      </c>
      <c r="P177" s="305">
        <f>CHOOSE($D154,Параметры!P$54,Параметры!P$62,Параметры!P$68)</f>
        <v>7.0000000000000007E-2</v>
      </c>
      <c r="Q177" s="305">
        <f>CHOOSE($D154,Параметры!Q$54,Параметры!Q$62,Параметры!Q$68)</f>
        <v>7.0000000000000007E-2</v>
      </c>
      <c r="R177" s="305">
        <f>CHOOSE($D154,Параметры!R$54,Параметры!R$62,Параметры!R$68)</f>
        <v>7.0000000000000007E-2</v>
      </c>
      <c r="S177" s="305">
        <f>CHOOSE($D154,Параметры!S$54,Параметры!S$62,Параметры!S$68)</f>
        <v>7.0000000000000007E-2</v>
      </c>
      <c r="T177" s="305">
        <f>CHOOSE($D154,Параметры!T$54,Параметры!T$62,Параметры!T$68)</f>
        <v>7.0000000000000007E-2</v>
      </c>
      <c r="U177" s="305">
        <f>CHOOSE($D154,Параметры!U$54,Параметры!U$62,Параметры!U$68)</f>
        <v>7.0000000000000007E-2</v>
      </c>
      <c r="V177" s="305">
        <f>CHOOSE($D154,Параметры!V$54,Параметры!V$62,Параметры!V$68)</f>
        <v>7.0000000000000007E-2</v>
      </c>
      <c r="W177" s="305">
        <f>CHOOSE($D154,Параметры!W$54,Параметры!W$62,Параметры!W$68)</f>
        <v>7.0000000000000007E-2</v>
      </c>
      <c r="X177" s="305">
        <f>CHOOSE($D154,Параметры!X$54,Параметры!X$62,Параметры!X$68)</f>
        <v>7.0000000000000007E-2</v>
      </c>
      <c r="Y177" s="305">
        <f>CHOOSE($D154,Параметры!Y$54,Параметры!Y$62,Параметры!Y$68)</f>
        <v>7.0000000000000007E-2</v>
      </c>
      <c r="Z177" s="305">
        <f>CHOOSE($D154,Параметры!Z$54,Параметры!Z$62,Параметры!Z$68)</f>
        <v>7.0000000000000007E-2</v>
      </c>
      <c r="AA177" s="305">
        <f>CHOOSE($D154,Параметры!AA$54,Параметры!AA$62,Параметры!AA$68)</f>
        <v>7.0000000000000007E-2</v>
      </c>
      <c r="AB177" s="305">
        <f>CHOOSE($D154,Параметры!AB$54,Параметры!AB$62,Параметры!AB$68)</f>
        <v>7.0000000000000007E-2</v>
      </c>
      <c r="AC177" s="305">
        <f>CHOOSE($D154,Параметры!AC$54,Параметры!AC$62,Параметры!AC$68)</f>
        <v>7.0000000000000007E-2</v>
      </c>
      <c r="AD177" s="305">
        <f>CHOOSE($D154,Параметры!AD$54,Параметры!AD$62,Параметры!AD$68)</f>
        <v>7.0000000000000007E-2</v>
      </c>
      <c r="AE177" s="305">
        <f>CHOOSE($D154,Параметры!AE$54,Параметры!AE$62,Параметры!AE$68)</f>
        <v>7.0000000000000007E-2</v>
      </c>
      <c r="AF177" s="305">
        <f>CHOOSE($D154,Параметры!AF$54,Параметры!AF$62,Параметры!AF$68)</f>
        <v>7.0000000000000007E-2</v>
      </c>
      <c r="AG177" s="305">
        <f>CHOOSE($D154,Параметры!AG$54,Параметры!AG$62,Параметры!AG$68)</f>
        <v>7.0000000000000007E-2</v>
      </c>
      <c r="AH177" s="305">
        <f>CHOOSE($D154,Параметры!AH$54,Параметры!AH$62,Параметры!AH$68)</f>
        <v>7.0000000000000007E-2</v>
      </c>
      <c r="AI177" s="305">
        <f>CHOOSE($D154,Параметры!AI$54,Параметры!AI$62,Параметры!AI$68)</f>
        <v>7.0000000000000007E-2</v>
      </c>
      <c r="AJ177" s="305">
        <f>CHOOSE($D154,Параметры!AJ$54,Параметры!AJ$62,Параметры!AJ$68)</f>
        <v>7.0000000000000007E-2</v>
      </c>
      <c r="AK177" s="305">
        <f>CHOOSE($D154,Параметры!AK$54,Параметры!AK$62,Параметры!AK$68)</f>
        <v>7.0000000000000007E-2</v>
      </c>
      <c r="AL177" s="305">
        <f>CHOOSE($D154,Параметры!AL$54,Параметры!AL$62,Параметры!AL$68)</f>
        <v>7.0000000000000007E-2</v>
      </c>
      <c r="AM177" s="305">
        <f>CHOOSE($D154,Параметры!AM$54,Параметры!AM$62,Параметры!AM$68)</f>
        <v>7.0000000000000007E-2</v>
      </c>
      <c r="AN177" s="305">
        <f>CHOOSE($D154,Параметры!AN$54,Параметры!AN$62,Параметры!AN$68)</f>
        <v>7.0000000000000007E-2</v>
      </c>
      <c r="AO177" s="305">
        <f>CHOOSE($D154,Параметры!AO$54,Параметры!AO$62,Параметры!AO$68)</f>
        <v>7.0000000000000007E-2</v>
      </c>
      <c r="AP177" s="305">
        <f>CHOOSE($D154,Параметры!AP$54,Параметры!AP$62,Параметры!AP$68)</f>
        <v>7.0000000000000007E-2</v>
      </c>
      <c r="AQ177" s="305">
        <f>CHOOSE($D154,Параметры!AQ$54,Параметры!AQ$62,Параметры!AQ$68)</f>
        <v>7.0000000000000007E-2</v>
      </c>
      <c r="AR177" s="305">
        <f>CHOOSE($D154,Параметры!AR$54,Параметры!AR$62,Параметры!AR$68)</f>
        <v>7.0000000000000007E-2</v>
      </c>
      <c r="AS177" s="305">
        <f>CHOOSE($D154,Параметры!AS$54,Параметры!AS$62,Параметры!AS$68)</f>
        <v>7.0000000000000007E-2</v>
      </c>
      <c r="AT177" s="305">
        <f>CHOOSE($D154,Параметры!AT$54,Параметры!AT$62,Параметры!AT$68)</f>
        <v>7.0000000000000007E-2</v>
      </c>
      <c r="AU177" s="305">
        <f>CHOOSE($D154,Параметры!AU$54,Параметры!AU$62,Параметры!AU$68)</f>
        <v>7.0000000000000007E-2</v>
      </c>
      <c r="AV177" s="305">
        <f>CHOOSE($D154,Параметры!AV$54,Параметры!AV$62,Параметры!AV$68)</f>
        <v>7.0000000000000007E-2</v>
      </c>
      <c r="AW177" s="305">
        <f>CHOOSE($D154,Параметры!AW$54,Параметры!AW$62,Параметры!AW$68)</f>
        <v>7.0000000000000007E-2</v>
      </c>
      <c r="AX177" s="305">
        <f>CHOOSE($D154,Параметры!AX$54,Параметры!AX$62,Параметры!AX$68)</f>
        <v>7.0000000000000007E-2</v>
      </c>
      <c r="AY177" s="305">
        <f>CHOOSE($D154,Параметры!AY$54,Параметры!AY$62,Параметры!AY$68)</f>
        <v>7.0000000000000007E-2</v>
      </c>
      <c r="AZ177" s="305">
        <f>CHOOSE($D154,Параметры!AZ$54,Параметры!AZ$62,Параметры!AZ$68)</f>
        <v>7.0000000000000007E-2</v>
      </c>
      <c r="BA177" s="305">
        <f>CHOOSE($D154,Параметры!BA$54,Параметры!BA$62,Параметры!BA$68)</f>
        <v>7.0000000000000007E-2</v>
      </c>
      <c r="BB177" s="305">
        <f>CHOOSE($D154,Параметры!BB$54,Параметры!BB$62,Параметры!BB$68)</f>
        <v>7.0000000000000007E-2</v>
      </c>
      <c r="BC177" s="305">
        <f>CHOOSE($D154,Параметры!BC$54,Параметры!BC$62,Параметры!BC$68)</f>
        <v>7.0000000000000007E-2</v>
      </c>
      <c r="BD177" s="305">
        <f>CHOOSE($D154,Параметры!BD$54,Параметры!BD$62,Параметры!BD$68)</f>
        <v>7.0000000000000007E-2</v>
      </c>
      <c r="BE177" s="305">
        <f>CHOOSE($D154,Параметры!BE$54,Параметры!BE$62,Параметры!BE$68)</f>
        <v>7.0000000000000007E-2</v>
      </c>
      <c r="BF177" s="305">
        <f>CHOOSE($D154,Параметры!BF$54,Параметры!BF$62,Параметры!BF$68)</f>
        <v>7.0000000000000007E-2</v>
      </c>
      <c r="BG177" s="305">
        <f>CHOOSE($D154,Параметры!BG$54,Параметры!BG$62,Параметры!BG$68)</f>
        <v>7.0000000000000007E-2</v>
      </c>
      <c r="BH177" s="305">
        <f>CHOOSE($D154,Параметры!BH$54,Параметры!BH$62,Параметры!BH$68)</f>
        <v>7.0000000000000007E-2</v>
      </c>
      <c r="BI177" s="305">
        <f>CHOOSE($D154,Параметры!BI$54,Параметры!BI$62,Параметры!BI$68)</f>
        <v>7.0000000000000007E-2</v>
      </c>
      <c r="BJ177" s="305">
        <f>CHOOSE($D154,Параметры!BJ$54,Параметры!BJ$62,Параметры!BJ$68)</f>
        <v>7.0000000000000007E-2</v>
      </c>
      <c r="BK177" s="305">
        <f>CHOOSE($D154,Параметры!BK$54,Параметры!BK$62,Параметры!BK$68)</f>
        <v>7.0000000000000007E-2</v>
      </c>
      <c r="BL177" s="305">
        <f>CHOOSE($D154,Параметры!BL$54,Параметры!BL$62,Параметры!BL$68)</f>
        <v>7.0000000000000007E-2</v>
      </c>
      <c r="BM177" s="305">
        <f>CHOOSE($D154,Параметры!BM$54,Параметры!BM$62,Параметры!BM$68)</f>
        <v>7.0000000000000007E-2</v>
      </c>
      <c r="BN177" s="305">
        <f>CHOOSE($D154,Параметры!BN$54,Параметры!BN$62,Параметры!BN$68)</f>
        <v>7.0000000000000007E-2</v>
      </c>
      <c r="BO177" s="305">
        <f>CHOOSE($D154,Параметры!BO$54,Параметры!BO$62,Параметры!BO$68)</f>
        <v>7.0000000000000007E-2</v>
      </c>
      <c r="BP177" s="305">
        <f>CHOOSE($D154,Параметры!BP$54,Параметры!BP$62,Параметры!BP$68)</f>
        <v>7.0000000000000007E-2</v>
      </c>
      <c r="BQ177" s="305">
        <f>CHOOSE($D154,Параметры!BQ$54,Параметры!BQ$62,Параметры!BQ$68)</f>
        <v>7.0000000000000007E-2</v>
      </c>
      <c r="BR177" s="305">
        <f>CHOOSE($D154,Параметры!BR$54,Параметры!BR$62,Параметры!BR$68)</f>
        <v>7.0000000000000007E-2</v>
      </c>
      <c r="BS177" s="305">
        <f>CHOOSE($D154,Параметры!BS$54,Параметры!BS$62,Параметры!BS$68)</f>
        <v>7.0000000000000007E-2</v>
      </c>
      <c r="BT177" s="305">
        <f>CHOOSE($D154,Параметры!BT$54,Параметры!BT$62,Параметры!BT$68)</f>
        <v>7.0000000000000007E-2</v>
      </c>
      <c r="BU177" s="305">
        <f>CHOOSE($D154,Параметры!BU$54,Параметры!BU$62,Параметры!BU$68)</f>
        <v>7.0000000000000007E-2</v>
      </c>
      <c r="BV177" s="305">
        <f>CHOOSE($D154,Параметры!BV$54,Параметры!BV$62,Параметры!BV$68)</f>
        <v>7.0000000000000007E-2</v>
      </c>
      <c r="BW177" s="305">
        <f>CHOOSE($D154,Параметры!BW$54,Параметры!BW$62,Параметры!BW$68)</f>
        <v>7.0000000000000007E-2</v>
      </c>
      <c r="BX177" s="305">
        <f>CHOOSE($D154,Параметры!BX$54,Параметры!BX$62,Параметры!BX$68)</f>
        <v>7.0000000000000007E-2</v>
      </c>
      <c r="BY177" s="305">
        <f>CHOOSE($D154,Параметры!BY$54,Параметры!BY$62,Параметры!BY$68)</f>
        <v>7.0000000000000007E-2</v>
      </c>
      <c r="BZ177" s="305">
        <f>CHOOSE($D154,Параметры!BZ$54,Параметры!BZ$62,Параметры!BZ$68)</f>
        <v>7.0000000000000007E-2</v>
      </c>
      <c r="CA177" s="305">
        <f>CHOOSE($D154,Параметры!CA$54,Параметры!CA$62,Параметры!CA$68)</f>
        <v>7.0000000000000007E-2</v>
      </c>
      <c r="CB177" s="305">
        <f>CHOOSE($D154,Параметры!CB$54,Параметры!CB$62,Параметры!CB$68)</f>
        <v>7.0000000000000007E-2</v>
      </c>
      <c r="CC177" s="305">
        <f>CHOOSE($D154,Параметры!CC$54,Параметры!CC$62,Параметры!CC$68)</f>
        <v>7.0000000000000007E-2</v>
      </c>
      <c r="CD177" s="305">
        <f>CHOOSE($D154,Параметры!CD$54,Параметры!CD$62,Параметры!CD$68)</f>
        <v>7.0000000000000007E-2</v>
      </c>
      <c r="CE177" s="305">
        <f>CHOOSE($D154,Параметры!CE$54,Параметры!CE$62,Параметры!CE$68)</f>
        <v>7.0000000000000007E-2</v>
      </c>
      <c r="CF177" s="305">
        <f>CHOOSE($D154,Параметры!CF$54,Параметры!CF$62,Параметры!CF$68)</f>
        <v>7.0000000000000007E-2</v>
      </c>
      <c r="CG177" s="305">
        <f>CHOOSE($D154,Параметры!CG$54,Параметры!CG$62,Параметры!CG$68)</f>
        <v>7.0000000000000007E-2</v>
      </c>
      <c r="CH177" s="305">
        <f>CHOOSE($D154,Параметры!CH$54,Параметры!CH$62,Параметры!CH$68)</f>
        <v>7.0000000000000007E-2</v>
      </c>
      <c r="CI177" s="305">
        <f>CHOOSE($D154,Параметры!CI$54,Параметры!CI$62,Параметры!CI$68)</f>
        <v>7.0000000000000007E-2</v>
      </c>
      <c r="CJ177" s="305">
        <f>CHOOSE($D154,Параметры!CJ$54,Параметры!CJ$62,Параметры!CJ$68)</f>
        <v>7.0000000000000007E-2</v>
      </c>
      <c r="CK177" s="305">
        <f>CHOOSE($D154,Параметры!CK$54,Параметры!CK$62,Параметры!CK$68)</f>
        <v>7.0000000000000007E-2</v>
      </c>
      <c r="CL177" s="305">
        <f>CHOOSE($D154,Параметры!CL$54,Параметры!CL$62,Параметры!CL$68)</f>
        <v>7.0000000000000007E-2</v>
      </c>
      <c r="CM177" s="305">
        <f>CHOOSE($D154,Параметры!CM$54,Параметры!CM$62,Параметры!CM$68)</f>
        <v>7.0000000000000007E-2</v>
      </c>
      <c r="CN177" s="305">
        <f>CHOOSE($D154,Параметры!CN$54,Параметры!CN$62,Параметры!CN$68)</f>
        <v>7.0000000000000007E-2</v>
      </c>
      <c r="CO177" s="305">
        <f>CHOOSE($D154,Параметры!CO$54,Параметры!CO$62,Параметры!CO$68)</f>
        <v>7.0000000000000007E-2</v>
      </c>
      <c r="CP177" s="305">
        <f>CHOOSE($D154,Параметры!CP$54,Параметры!CP$62,Параметры!CP$68)</f>
        <v>7.0000000000000007E-2</v>
      </c>
      <c r="CQ177" s="305">
        <f>CHOOSE($D154,Параметры!CQ$54,Параметры!CQ$62,Параметры!CQ$68)</f>
        <v>7.0000000000000007E-2</v>
      </c>
      <c r="CR177" s="305">
        <f>CHOOSE($D154,Параметры!CR$54,Параметры!CR$62,Параметры!CR$68)</f>
        <v>7.0000000000000007E-2</v>
      </c>
      <c r="CS177" s="305">
        <f>CHOOSE($D154,Параметры!CS$54,Параметры!CS$62,Параметры!CS$68)</f>
        <v>7.0000000000000007E-2</v>
      </c>
      <c r="CT177" s="305">
        <f>CHOOSE($D154,Параметры!CT$54,Параметры!CT$62,Параметры!CT$68)</f>
        <v>7.0000000000000007E-2</v>
      </c>
      <c r="CU177" s="305">
        <f>CHOOSE($D154,Параметры!CU$54,Параметры!CU$62,Параметры!CU$68)</f>
        <v>7.0000000000000007E-2</v>
      </c>
      <c r="CV177" s="305">
        <f>CHOOSE($D154,Параметры!CV$54,Параметры!CV$62,Параметры!CV$68)</f>
        <v>7.0000000000000007E-2</v>
      </c>
      <c r="CW177" s="305">
        <f>CHOOSE($D154,Параметры!CW$54,Параметры!CW$62,Параметры!CW$68)</f>
        <v>7.0000000000000007E-2</v>
      </c>
      <c r="CX177" s="305">
        <f>CHOOSE($D154,Параметры!CX$54,Параметры!CX$62,Параметры!CX$68)</f>
        <v>7.0000000000000007E-2</v>
      </c>
      <c r="CY177" s="305">
        <f>CHOOSE($D154,Параметры!CY$54,Параметры!CY$62,Параметры!CY$68)</f>
        <v>7.0000000000000007E-2</v>
      </c>
      <c r="CZ177" s="305">
        <f>CHOOSE($D154,Параметры!CZ$54,Параметры!CZ$62,Параметры!CZ$68)</f>
        <v>7.0000000000000007E-2</v>
      </c>
      <c r="DA177" s="305">
        <f>CHOOSE($D154,Параметры!DA$54,Параметры!DA$62,Параметры!DA$68)</f>
        <v>7.0000000000000007E-2</v>
      </c>
      <c r="DB177" s="305">
        <f>CHOOSE($D154,Параметры!DB$54,Параметры!DB$62,Параметры!DB$68)</f>
        <v>7.0000000000000007E-2</v>
      </c>
      <c r="DC177" s="305">
        <f>CHOOSE($D154,Параметры!DC$54,Параметры!DC$62,Параметры!DC$68)</f>
        <v>7.0000000000000007E-2</v>
      </c>
      <c r="DD177" s="305">
        <f>CHOOSE($D154,Параметры!DD$54,Параметры!DD$62,Параметры!DD$68)</f>
        <v>7.0000000000000007E-2</v>
      </c>
      <c r="DE177" s="305">
        <f>CHOOSE($D154,Параметры!DE$54,Параметры!DE$62,Параметры!DE$68)</f>
        <v>7.0000000000000007E-2</v>
      </c>
      <c r="DF177" s="305">
        <f>CHOOSE($D154,Параметры!DF$54,Параметры!DF$62,Параметры!DF$68)</f>
        <v>7.0000000000000007E-2</v>
      </c>
      <c r="DG177" s="305">
        <f>CHOOSE($D154,Параметры!DG$54,Параметры!DG$62,Параметры!DG$68)</f>
        <v>7.0000000000000007E-2</v>
      </c>
      <c r="DH177" s="305">
        <f>CHOOSE($D154,Параметры!DH$54,Параметры!DH$62,Параметры!DH$68)</f>
        <v>7.0000000000000007E-2</v>
      </c>
      <c r="DI177" s="305">
        <f>CHOOSE($D154,Параметры!DI$54,Параметры!DI$62,Параметры!DI$68)</f>
        <v>7.0000000000000007E-2</v>
      </c>
      <c r="DJ177" s="305">
        <f>CHOOSE($D154,Параметры!DJ$54,Параметры!DJ$62,Параметры!DJ$68)</f>
        <v>7.0000000000000007E-2</v>
      </c>
      <c r="DK177" s="305">
        <f>CHOOSE($D154,Параметры!DK$54,Параметры!DK$62,Параметры!DK$68)</f>
        <v>7.0000000000000007E-2</v>
      </c>
      <c r="DL177" s="305">
        <f>CHOOSE($D154,Параметры!DL$54,Параметры!DL$62,Параметры!DL$68)</f>
        <v>7.0000000000000007E-2</v>
      </c>
      <c r="DM177" s="305">
        <f>CHOOSE($D154,Параметры!DM$54,Параметры!DM$62,Параметры!DM$68)</f>
        <v>7.0000000000000007E-2</v>
      </c>
      <c r="DN177" s="305">
        <f>CHOOSE($D154,Параметры!DN$54,Параметры!DN$62,Параметры!DN$68)</f>
        <v>7.0000000000000007E-2</v>
      </c>
      <c r="DO177" s="305">
        <f>CHOOSE($D154,Параметры!DO$54,Параметры!DO$62,Параметры!DO$68)</f>
        <v>7.0000000000000007E-2</v>
      </c>
      <c r="DP177" s="305">
        <f>CHOOSE($D154,Параметры!DP$54,Параметры!DP$62,Параметры!DP$68)</f>
        <v>7.0000000000000007E-2</v>
      </c>
      <c r="DQ177" s="305">
        <f>CHOOSE($D154,Параметры!DQ$54,Параметры!DQ$62,Параметры!DQ$68)</f>
        <v>7.0000000000000007E-2</v>
      </c>
      <c r="DR177" s="305">
        <f>CHOOSE($D154,Параметры!DR$54,Параметры!DR$62,Параметры!DR$68)</f>
        <v>7.0000000000000007E-2</v>
      </c>
      <c r="DS177" s="305">
        <f>CHOOSE($D154,Параметры!DS$54,Параметры!DS$62,Параметры!DS$68)</f>
        <v>7.0000000000000007E-2</v>
      </c>
      <c r="DT177" s="305">
        <f>CHOOSE($D154,Параметры!DT$54,Параметры!DT$62,Параметры!DT$68)</f>
        <v>7.0000000000000007E-2</v>
      </c>
      <c r="DU177" s="305">
        <f>CHOOSE($D154,Параметры!DU$54,Параметры!DU$62,Параметры!DU$68)</f>
        <v>7.0000000000000007E-2</v>
      </c>
      <c r="DV177" s="305">
        <f>CHOOSE($D154,Параметры!DV$54,Параметры!DV$62,Параметры!DV$68)</f>
        <v>7.0000000000000007E-2</v>
      </c>
      <c r="DW177" s="174"/>
      <c r="DX177" s="170"/>
    </row>
    <row r="178" spans="1:128" hidden="1" outlineLevel="1" x14ac:dyDescent="0.2">
      <c r="A178" s="168" t="str">
        <f ca="1">Language!A$677</f>
        <v>ставка НДС</v>
      </c>
      <c r="B178" s="187"/>
      <c r="C178" s="147" t="s">
        <v>1</v>
      </c>
      <c r="D178" s="158"/>
      <c r="F178" s="6" t="s">
        <v>3191</v>
      </c>
      <c r="G178" s="305">
        <f>IF(G$2=1,Параметры!G$78,IF(F178=Параметры!F$78,Параметры!F$78,F178))</f>
        <v>0.2</v>
      </c>
      <c r="H178" s="305">
        <f>IF(H$2=1,Параметры!H$78,IF(G178=Параметры!G$78,Параметры!G$78,G178))</f>
        <v>0.2</v>
      </c>
      <c r="I178" s="305">
        <f>IF(I$2=1,Параметры!I$78,IF(H178=Параметры!H$78,Параметры!H$78,H178))</f>
        <v>0.2</v>
      </c>
      <c r="J178" s="305">
        <f>IF(J$2=1,Параметры!J$78,IF(I178=Параметры!I$78,Параметры!I$78,I178))</f>
        <v>0.2</v>
      </c>
      <c r="K178" s="305">
        <f>IF(K$2=1,Параметры!K$78,IF(J178=Параметры!J$78,Параметры!J$78,J178))</f>
        <v>0.2</v>
      </c>
      <c r="L178" s="305">
        <f>IF(L$2=1,Параметры!L$78,IF(K178=Параметры!K$78,Параметры!K$78,K178))</f>
        <v>0.2</v>
      </c>
      <c r="M178" s="305">
        <f>IF(M$2=1,Параметры!M$78,IF(L178=Параметры!L$78,Параметры!L$78,L178))</f>
        <v>0.2</v>
      </c>
      <c r="N178" s="305">
        <f>IF(N$2=1,Параметры!N$78,IF(M178=Параметры!M$78,Параметры!M$78,M178))</f>
        <v>0.2</v>
      </c>
      <c r="O178" s="305">
        <f>IF(O$2=1,Параметры!O$78,IF(N178=Параметры!N$78,Параметры!N$78,N178))</f>
        <v>0.2</v>
      </c>
      <c r="P178" s="305">
        <f>IF(P$2=1,Параметры!P$78,IF(O178=Параметры!O$78,Параметры!O$78,O178))</f>
        <v>0.2</v>
      </c>
      <c r="Q178" s="305">
        <f>IF(Q$2=1,Параметры!Q$78,IF(P178=Параметры!P$78,Параметры!P$78,P178))</f>
        <v>0.2</v>
      </c>
      <c r="R178" s="305">
        <f>IF(R$2=1,Параметры!R$78,IF(Q178=Параметры!Q$78,Параметры!Q$78,Q178))</f>
        <v>0.2</v>
      </c>
      <c r="S178" s="305">
        <f>IF(S$2=1,Параметры!S$78,IF(R178=Параметры!R$78,Параметры!R$78,R178))</f>
        <v>0.2</v>
      </c>
      <c r="T178" s="305">
        <f>IF(T$2=1,Параметры!T$78,IF(S178=Параметры!S$78,Параметры!S$78,S178))</f>
        <v>0.2</v>
      </c>
      <c r="U178" s="305">
        <f>IF(U$2=1,Параметры!U$78,IF(T178=Параметры!T$78,Параметры!T$78,T178))</f>
        <v>0.2</v>
      </c>
      <c r="V178" s="305">
        <f>IF(V$2=1,Параметры!V$78,IF(U178=Параметры!U$78,Параметры!U$78,U178))</f>
        <v>0.2</v>
      </c>
      <c r="W178" s="305">
        <f>IF(W$2=1,Параметры!W$78,IF(V178=Параметры!V$78,Параметры!V$78,V178))</f>
        <v>0.2</v>
      </c>
      <c r="X178" s="305">
        <f>IF(X$2=1,Параметры!X$78,IF(W178=Параметры!W$78,Параметры!W$78,W178))</f>
        <v>0.2</v>
      </c>
      <c r="Y178" s="305">
        <f>IF(Y$2=1,Параметры!Y$78,IF(X178=Параметры!X$78,Параметры!X$78,X178))</f>
        <v>0.2</v>
      </c>
      <c r="Z178" s="305">
        <f>IF(Z$2=1,Параметры!Z$78,IF(Y178=Параметры!Y$78,Параметры!Y$78,Y178))</f>
        <v>0.2</v>
      </c>
      <c r="AA178" s="305">
        <f>IF(AA$2=1,Параметры!AA$78,IF(Z178=Параметры!Z$78,Параметры!Z$78,Z178))</f>
        <v>0.2</v>
      </c>
      <c r="AB178" s="305">
        <f>IF(AB$2=1,Параметры!AB$78,IF(AA178=Параметры!AA$78,Параметры!AA$78,AA178))</f>
        <v>0.2</v>
      </c>
      <c r="AC178" s="305">
        <f>IF(AC$2=1,Параметры!AC$78,IF(AB178=Параметры!AB$78,Параметры!AB$78,AB178))</f>
        <v>0.2</v>
      </c>
      <c r="AD178" s="305">
        <f>IF(AD$2=1,Параметры!AD$78,IF(AC178=Параметры!AC$78,Параметры!AC$78,AC178))</f>
        <v>0.2</v>
      </c>
      <c r="AE178" s="305">
        <f>IF(AE$2=1,Параметры!AE$78,IF(AD178=Параметры!AD$78,Параметры!AD$78,AD178))</f>
        <v>0.2</v>
      </c>
      <c r="AF178" s="305">
        <f>IF(AF$2=1,Параметры!AF$78,IF(AE178=Параметры!AE$78,Параметры!AE$78,AE178))</f>
        <v>0.2</v>
      </c>
      <c r="AG178" s="305">
        <f>IF(AG$2=1,Параметры!AG$78,IF(AF178=Параметры!AF$78,Параметры!AF$78,AF178))</f>
        <v>0.2</v>
      </c>
      <c r="AH178" s="305">
        <f>IF(AH$2=1,Параметры!AH$78,IF(AG178=Параметры!AG$78,Параметры!AG$78,AG178))</f>
        <v>0.2</v>
      </c>
      <c r="AI178" s="305">
        <f>IF(AI$2=1,Параметры!AI$78,IF(AH178=Параметры!AH$78,Параметры!AH$78,AH178))</f>
        <v>0.2</v>
      </c>
      <c r="AJ178" s="305">
        <f>IF(AJ$2=1,Параметры!AJ$78,IF(AI178=Параметры!AI$78,Параметры!AI$78,AI178))</f>
        <v>0.2</v>
      </c>
      <c r="AK178" s="305">
        <f>IF(AK$2=1,Параметры!AK$78,IF(AJ178=Параметры!AJ$78,Параметры!AJ$78,AJ178))</f>
        <v>0.2</v>
      </c>
      <c r="AL178" s="305">
        <f>IF(AL$2=1,Параметры!AL$78,IF(AK178=Параметры!AK$78,Параметры!AK$78,AK178))</f>
        <v>0.2</v>
      </c>
      <c r="AM178" s="305">
        <f>IF(AM$2=1,Параметры!AM$78,IF(AL178=Параметры!AL$78,Параметры!AL$78,AL178))</f>
        <v>0.2</v>
      </c>
      <c r="AN178" s="305">
        <f>IF(AN$2=1,Параметры!AN$78,IF(AM178=Параметры!AM$78,Параметры!AM$78,AM178))</f>
        <v>0.2</v>
      </c>
      <c r="AO178" s="305">
        <f>IF(AO$2=1,Параметры!AO$78,IF(AN178=Параметры!AN$78,Параметры!AN$78,AN178))</f>
        <v>0.2</v>
      </c>
      <c r="AP178" s="305">
        <f>IF(AP$2=1,Параметры!AP$78,IF(AO178=Параметры!AO$78,Параметры!AO$78,AO178))</f>
        <v>0.2</v>
      </c>
      <c r="AQ178" s="305">
        <f>IF(AQ$2=1,Параметры!AQ$78,IF(AP178=Параметры!AP$78,Параметры!AP$78,AP178))</f>
        <v>0.2</v>
      </c>
      <c r="AR178" s="305">
        <f>IF(AR$2=1,Параметры!AR$78,IF(AQ178=Параметры!AQ$78,Параметры!AQ$78,AQ178))</f>
        <v>0.2</v>
      </c>
      <c r="AS178" s="305">
        <f>IF(AS$2=1,Параметры!AS$78,IF(AR178=Параметры!AR$78,Параметры!AR$78,AR178))</f>
        <v>0.2</v>
      </c>
      <c r="AT178" s="305">
        <f>IF(AT$2=1,Параметры!AT$78,IF(AS178=Параметры!AS$78,Параметры!AS$78,AS178))</f>
        <v>0.2</v>
      </c>
      <c r="AU178" s="305">
        <f>IF(AU$2=1,Параметры!AU$78,IF(AT178=Параметры!AT$78,Параметры!AT$78,AT178))</f>
        <v>0.2</v>
      </c>
      <c r="AV178" s="305">
        <f>IF(AV$2=1,Параметры!AV$78,IF(AU178=Параметры!AU$78,Параметры!AU$78,AU178))</f>
        <v>0.2</v>
      </c>
      <c r="AW178" s="305">
        <f>IF(AW$2=1,Параметры!AW$78,IF(AV178=Параметры!AV$78,Параметры!AV$78,AV178))</f>
        <v>0.2</v>
      </c>
      <c r="AX178" s="305">
        <f>IF(AX$2=1,Параметры!AX$78,IF(AW178=Параметры!AW$78,Параметры!AW$78,AW178))</f>
        <v>0.2</v>
      </c>
      <c r="AY178" s="305">
        <f>IF(AY$2=1,Параметры!AY$78,IF(AX178=Параметры!AX$78,Параметры!AX$78,AX178))</f>
        <v>0.2</v>
      </c>
      <c r="AZ178" s="305">
        <f>IF(AZ$2=1,Параметры!AZ$78,IF(AY178=Параметры!AY$78,Параметры!AY$78,AY178))</f>
        <v>0.2</v>
      </c>
      <c r="BA178" s="305">
        <f>IF(BA$2=1,Параметры!BA$78,IF(AZ178=Параметры!AZ$78,Параметры!AZ$78,AZ178))</f>
        <v>0.2</v>
      </c>
      <c r="BB178" s="305">
        <f>IF(BB$2=1,Параметры!BB$78,IF(BA178=Параметры!BA$78,Параметры!BA$78,BA178))</f>
        <v>0.2</v>
      </c>
      <c r="BC178" s="305">
        <f>IF(BC$2=1,Параметры!BC$78,IF(BB178=Параметры!BB$78,Параметры!BB$78,BB178))</f>
        <v>0.2</v>
      </c>
      <c r="BD178" s="305">
        <f>IF(BD$2=1,Параметры!BD$78,IF(BC178=Параметры!BC$78,Параметры!BC$78,BC178))</f>
        <v>0.2</v>
      </c>
      <c r="BE178" s="305">
        <f>IF(BE$2=1,Параметры!BE$78,IF(BD178=Параметры!BD$78,Параметры!BD$78,BD178))</f>
        <v>0.2</v>
      </c>
      <c r="BF178" s="305">
        <f>IF(BF$2=1,Параметры!BF$78,IF(BE178=Параметры!BE$78,Параметры!BE$78,BE178))</f>
        <v>0.2</v>
      </c>
      <c r="BG178" s="305">
        <f>IF(BG$2=1,Параметры!BG$78,IF(BF178=Параметры!BF$78,Параметры!BF$78,BF178))</f>
        <v>0.2</v>
      </c>
      <c r="BH178" s="305">
        <f>IF(BH$2=1,Параметры!BH$78,IF(BG178=Параметры!BG$78,Параметры!BG$78,BG178))</f>
        <v>0.2</v>
      </c>
      <c r="BI178" s="305">
        <f>IF(BI$2=1,Параметры!BI$78,IF(BH178=Параметры!BH$78,Параметры!BH$78,BH178))</f>
        <v>0.2</v>
      </c>
      <c r="BJ178" s="305">
        <f>IF(BJ$2=1,Параметры!BJ$78,IF(BI178=Параметры!BI$78,Параметры!BI$78,BI178))</f>
        <v>0.2</v>
      </c>
      <c r="BK178" s="305">
        <f>IF(BK$2=1,Параметры!BK$78,IF(BJ178=Параметры!BJ$78,Параметры!BJ$78,BJ178))</f>
        <v>0.2</v>
      </c>
      <c r="BL178" s="305">
        <f>IF(BL$2=1,Параметры!BL$78,IF(BK178=Параметры!BK$78,Параметры!BK$78,BK178))</f>
        <v>0.2</v>
      </c>
      <c r="BM178" s="305">
        <f>IF(BM$2=1,Параметры!BM$78,IF(BL178=Параметры!BL$78,Параметры!BL$78,BL178))</f>
        <v>0.2</v>
      </c>
      <c r="BN178" s="305">
        <f>IF(BN$2=1,Параметры!BN$78,IF(BM178=Параметры!BM$78,Параметры!BM$78,BM178))</f>
        <v>0.2</v>
      </c>
      <c r="BO178" s="305">
        <f>IF(BO$2=1,Параметры!BO$78,IF(BN178=Параметры!BN$78,Параметры!BN$78,BN178))</f>
        <v>0.2</v>
      </c>
      <c r="BP178" s="305">
        <f>IF(BP$2=1,Параметры!BP$78,IF(BO178=Параметры!BO$78,Параметры!BO$78,BO178))</f>
        <v>0.2</v>
      </c>
      <c r="BQ178" s="305">
        <f>IF(BQ$2=1,Параметры!BQ$78,IF(BP178=Параметры!BP$78,Параметры!BP$78,BP178))</f>
        <v>0.2</v>
      </c>
      <c r="BR178" s="305">
        <f>IF(BR$2=1,Параметры!BR$78,IF(BQ178=Параметры!BQ$78,Параметры!BQ$78,BQ178))</f>
        <v>0.2</v>
      </c>
      <c r="BS178" s="305">
        <f>IF(BS$2=1,Параметры!BS$78,IF(BR178=Параметры!BR$78,Параметры!BR$78,BR178))</f>
        <v>0.2</v>
      </c>
      <c r="BT178" s="305">
        <f>IF(BT$2=1,Параметры!BT$78,IF(BS178=Параметры!BS$78,Параметры!BS$78,BS178))</f>
        <v>0.2</v>
      </c>
      <c r="BU178" s="305">
        <f>IF(BU$2=1,Параметры!BU$78,IF(BT178=Параметры!BT$78,Параметры!BT$78,BT178))</f>
        <v>0.2</v>
      </c>
      <c r="BV178" s="305">
        <f>IF(BV$2=1,Параметры!BV$78,IF(BU178=Параметры!BU$78,Параметры!BU$78,BU178))</f>
        <v>0.2</v>
      </c>
      <c r="BW178" s="305">
        <f>IF(BW$2=1,Параметры!BW$78,IF(BV178=Параметры!BV$78,Параметры!BV$78,BV178))</f>
        <v>0.2</v>
      </c>
      <c r="BX178" s="305">
        <f>IF(BX$2=1,Параметры!BX$78,IF(BW178=Параметры!BW$78,Параметры!BW$78,BW178))</f>
        <v>0.2</v>
      </c>
      <c r="BY178" s="305">
        <f>IF(BY$2=1,Параметры!BY$78,IF(BX178=Параметры!BX$78,Параметры!BX$78,BX178))</f>
        <v>0.2</v>
      </c>
      <c r="BZ178" s="305">
        <f>IF(BZ$2=1,Параметры!BZ$78,IF(BY178=Параметры!BY$78,Параметры!BY$78,BY178))</f>
        <v>0.2</v>
      </c>
      <c r="CA178" s="305">
        <f>IF(CA$2=1,Параметры!CA$78,IF(BZ178=Параметры!BZ$78,Параметры!BZ$78,BZ178))</f>
        <v>0.2</v>
      </c>
      <c r="CB178" s="305">
        <f>IF(CB$2=1,Параметры!CB$78,IF(CA178=Параметры!CA$78,Параметры!CA$78,CA178))</f>
        <v>0.2</v>
      </c>
      <c r="CC178" s="305">
        <f>IF(CC$2=1,Параметры!CC$78,IF(CB178=Параметры!CB$78,Параметры!CB$78,CB178))</f>
        <v>0.2</v>
      </c>
      <c r="CD178" s="305">
        <f>IF(CD$2=1,Параметры!CD$78,IF(CC178=Параметры!CC$78,Параметры!CC$78,CC178))</f>
        <v>0.2</v>
      </c>
      <c r="CE178" s="305">
        <f>IF(CE$2=1,Параметры!CE$78,IF(CD178=Параметры!CD$78,Параметры!CD$78,CD178))</f>
        <v>0.2</v>
      </c>
      <c r="CF178" s="305">
        <f>IF(CF$2=1,Параметры!CF$78,IF(CE178=Параметры!CE$78,Параметры!CE$78,CE178))</f>
        <v>0.2</v>
      </c>
      <c r="CG178" s="305">
        <f>IF(CG$2=1,Параметры!CG$78,IF(CF178=Параметры!CF$78,Параметры!CF$78,CF178))</f>
        <v>0.2</v>
      </c>
      <c r="CH178" s="305">
        <f>IF(CH$2=1,Параметры!CH$78,IF(CG178=Параметры!CG$78,Параметры!CG$78,CG178))</f>
        <v>0.2</v>
      </c>
      <c r="CI178" s="305">
        <f>IF(CI$2=1,Параметры!CI$78,IF(CH178=Параметры!CH$78,Параметры!CH$78,CH178))</f>
        <v>0.2</v>
      </c>
      <c r="CJ178" s="305">
        <f>IF(CJ$2=1,Параметры!CJ$78,IF(CI178=Параметры!CI$78,Параметры!CI$78,CI178))</f>
        <v>0.2</v>
      </c>
      <c r="CK178" s="305">
        <f>IF(CK$2=1,Параметры!CK$78,IF(CJ178=Параметры!CJ$78,Параметры!CJ$78,CJ178))</f>
        <v>0.2</v>
      </c>
      <c r="CL178" s="305">
        <f>IF(CL$2=1,Параметры!CL$78,IF(CK178=Параметры!CK$78,Параметры!CK$78,CK178))</f>
        <v>0.2</v>
      </c>
      <c r="CM178" s="305">
        <f>IF(CM$2=1,Параметры!CM$78,IF(CL178=Параметры!CL$78,Параметры!CL$78,CL178))</f>
        <v>0.2</v>
      </c>
      <c r="CN178" s="305">
        <f>IF(CN$2=1,Параметры!CN$78,IF(CM178=Параметры!CM$78,Параметры!CM$78,CM178))</f>
        <v>0.2</v>
      </c>
      <c r="CO178" s="305">
        <f>IF(CO$2=1,Параметры!CO$78,IF(CN178=Параметры!CN$78,Параметры!CN$78,CN178))</f>
        <v>0.2</v>
      </c>
      <c r="CP178" s="305">
        <f>IF(CP$2=1,Параметры!CP$78,IF(CO178=Параметры!CO$78,Параметры!CO$78,CO178))</f>
        <v>0.2</v>
      </c>
      <c r="CQ178" s="305">
        <f>IF(CQ$2=1,Параметры!CQ$78,IF(CP178=Параметры!CP$78,Параметры!CP$78,CP178))</f>
        <v>0.2</v>
      </c>
      <c r="CR178" s="305">
        <f>IF(CR$2=1,Параметры!CR$78,IF(CQ178=Параметры!CQ$78,Параметры!CQ$78,CQ178))</f>
        <v>0.2</v>
      </c>
      <c r="CS178" s="305">
        <f>IF(CS$2=1,Параметры!CS$78,IF(CR178=Параметры!CR$78,Параметры!CR$78,CR178))</f>
        <v>0.2</v>
      </c>
      <c r="CT178" s="305">
        <f>IF(CT$2=1,Параметры!CT$78,IF(CS178=Параметры!CS$78,Параметры!CS$78,CS178))</f>
        <v>0.2</v>
      </c>
      <c r="CU178" s="305">
        <f>IF(CU$2=1,Параметры!CU$78,IF(CT178=Параметры!CT$78,Параметры!CT$78,CT178))</f>
        <v>0.2</v>
      </c>
      <c r="CV178" s="305">
        <f>IF(CV$2=1,Параметры!CV$78,IF(CU178=Параметры!CU$78,Параметры!CU$78,CU178))</f>
        <v>0.2</v>
      </c>
      <c r="CW178" s="305">
        <f>IF(CW$2=1,Параметры!CW$78,IF(CV178=Параметры!CV$78,Параметры!CV$78,CV178))</f>
        <v>0.2</v>
      </c>
      <c r="CX178" s="305">
        <f>IF(CX$2=1,Параметры!CX$78,IF(CW178=Параметры!CW$78,Параметры!CW$78,CW178))</f>
        <v>0.2</v>
      </c>
      <c r="CY178" s="305">
        <f>IF(CY$2=1,Параметры!CY$78,IF(CX178=Параметры!CX$78,Параметры!CX$78,CX178))</f>
        <v>0.2</v>
      </c>
      <c r="CZ178" s="305">
        <f>IF(CZ$2=1,Параметры!CZ$78,IF(CY178=Параметры!CY$78,Параметры!CY$78,CY178))</f>
        <v>0.2</v>
      </c>
      <c r="DA178" s="305">
        <f>IF(DA$2=1,Параметры!DA$78,IF(CZ178=Параметры!CZ$78,Параметры!CZ$78,CZ178))</f>
        <v>0.2</v>
      </c>
      <c r="DB178" s="305">
        <f>IF(DB$2=1,Параметры!DB$78,IF(DA178=Параметры!DA$78,Параметры!DA$78,DA178))</f>
        <v>0.2</v>
      </c>
      <c r="DC178" s="305">
        <f>IF(DC$2=1,Параметры!DC$78,IF(DB178=Параметры!DB$78,Параметры!DB$78,DB178))</f>
        <v>0.2</v>
      </c>
      <c r="DD178" s="305">
        <f>IF(DD$2=1,Параметры!DD$78,IF(DC178=Параметры!DC$78,Параметры!DC$78,DC178))</f>
        <v>0.2</v>
      </c>
      <c r="DE178" s="305">
        <f>IF(DE$2=1,Параметры!DE$78,IF(DD178=Параметры!DD$78,Параметры!DD$78,DD178))</f>
        <v>0.2</v>
      </c>
      <c r="DF178" s="305">
        <f>IF(DF$2=1,Параметры!DF$78,IF(DE178=Параметры!DE$78,Параметры!DE$78,DE178))</f>
        <v>0.2</v>
      </c>
      <c r="DG178" s="305">
        <f>IF(DG$2=1,Параметры!DG$78,IF(DF178=Параметры!DF$78,Параметры!DF$78,DF178))</f>
        <v>0.2</v>
      </c>
      <c r="DH178" s="305">
        <f>IF(DH$2=1,Параметры!DH$78,IF(DG178=Параметры!DG$78,Параметры!DG$78,DG178))</f>
        <v>0.2</v>
      </c>
      <c r="DI178" s="305">
        <f>IF(DI$2=1,Параметры!DI$78,IF(DH178=Параметры!DH$78,Параметры!DH$78,DH178))</f>
        <v>0.2</v>
      </c>
      <c r="DJ178" s="305">
        <f>IF(DJ$2=1,Параметры!DJ$78,IF(DI178=Параметры!DI$78,Параметры!DI$78,DI178))</f>
        <v>0.2</v>
      </c>
      <c r="DK178" s="305">
        <f>IF(DK$2=1,Параметры!DK$78,IF(DJ178=Параметры!DJ$78,Параметры!DJ$78,DJ178))</f>
        <v>0.2</v>
      </c>
      <c r="DL178" s="305">
        <f>IF(DL$2=1,Параметры!DL$78,IF(DK178=Параметры!DK$78,Параметры!DK$78,DK178))</f>
        <v>0.2</v>
      </c>
      <c r="DM178" s="305">
        <f>IF(DM$2=1,Параметры!DM$78,IF(DL178=Параметры!DL$78,Параметры!DL$78,DL178))</f>
        <v>0.2</v>
      </c>
      <c r="DN178" s="305">
        <f>IF(DN$2=1,Параметры!DN$78,IF(DM178=Параметры!DM$78,Параметры!DM$78,DM178))</f>
        <v>0.2</v>
      </c>
      <c r="DO178" s="305">
        <f>IF(DO$2=1,Параметры!DO$78,IF(DN178=Параметры!DN$78,Параметры!DN$78,DN178))</f>
        <v>0.2</v>
      </c>
      <c r="DP178" s="305">
        <f>IF(DP$2=1,Параметры!DP$78,IF(DO178=Параметры!DO$78,Параметры!DO$78,DO178))</f>
        <v>0.2</v>
      </c>
      <c r="DQ178" s="305">
        <f>IF(DQ$2=1,Параметры!DQ$78,IF(DP178=Параметры!DP$78,Параметры!DP$78,DP178))</f>
        <v>0.2</v>
      </c>
      <c r="DR178" s="305">
        <f>IF(DR$2=1,Параметры!DR$78,IF(DQ178=Параметры!DQ$78,Параметры!DQ$78,DQ178))</f>
        <v>0.2</v>
      </c>
      <c r="DS178" s="305">
        <f>IF(DS$2=1,Параметры!DS$78,IF(DR178=Параметры!DR$78,Параметры!DR$78,DR178))</f>
        <v>0.2</v>
      </c>
      <c r="DT178" s="305">
        <f>IF(DT$2=1,Параметры!DT$78,IF(DS178=Параметры!DS$78,Параметры!DS$78,DS178))</f>
        <v>0.2</v>
      </c>
      <c r="DU178" s="305">
        <f>IF(DU$2=1,Параметры!DU$78,IF(DT178=Параметры!DT$78,Параметры!DT$78,DT178))</f>
        <v>0.2</v>
      </c>
      <c r="DV178" s="305">
        <f>IF(DV$2=1,Параметры!DV$78,IF(DU178=Параметры!DU$78,Параметры!DU$78,DU178))</f>
        <v>0.2</v>
      </c>
      <c r="DW178" s="174"/>
      <c r="DX178" s="170"/>
    </row>
    <row r="179" spans="1:128" hidden="1" outlineLevel="1" x14ac:dyDescent="0.2">
      <c r="A179" s="168" t="str">
        <f ca="1">Language!A$678</f>
        <v>ставка импортной пошлины</v>
      </c>
      <c r="B179" s="187"/>
      <c r="C179" s="147" t="s">
        <v>1</v>
      </c>
      <c r="D179" s="158"/>
      <c r="F179" s="6" t="s">
        <v>3191</v>
      </c>
      <c r="G179" s="305">
        <v>0</v>
      </c>
      <c r="H179" s="305">
        <f t="shared" ref="H179:AM179" si="303">G179</f>
        <v>0</v>
      </c>
      <c r="I179" s="305">
        <f t="shared" si="303"/>
        <v>0</v>
      </c>
      <c r="J179" s="305">
        <f t="shared" si="303"/>
        <v>0</v>
      </c>
      <c r="K179" s="305">
        <f t="shared" si="303"/>
        <v>0</v>
      </c>
      <c r="L179" s="305">
        <f t="shared" si="303"/>
        <v>0</v>
      </c>
      <c r="M179" s="305">
        <f t="shared" si="303"/>
        <v>0</v>
      </c>
      <c r="N179" s="305">
        <f t="shared" si="303"/>
        <v>0</v>
      </c>
      <c r="O179" s="305">
        <f t="shared" si="303"/>
        <v>0</v>
      </c>
      <c r="P179" s="305">
        <f t="shared" si="303"/>
        <v>0</v>
      </c>
      <c r="Q179" s="305">
        <f t="shared" si="303"/>
        <v>0</v>
      </c>
      <c r="R179" s="305">
        <f t="shared" si="303"/>
        <v>0</v>
      </c>
      <c r="S179" s="305">
        <f t="shared" si="303"/>
        <v>0</v>
      </c>
      <c r="T179" s="305">
        <f t="shared" si="303"/>
        <v>0</v>
      </c>
      <c r="U179" s="305">
        <f t="shared" si="303"/>
        <v>0</v>
      </c>
      <c r="V179" s="305">
        <f t="shared" si="303"/>
        <v>0</v>
      </c>
      <c r="W179" s="305">
        <f t="shared" si="303"/>
        <v>0</v>
      </c>
      <c r="X179" s="305">
        <f t="shared" si="303"/>
        <v>0</v>
      </c>
      <c r="Y179" s="305">
        <f t="shared" si="303"/>
        <v>0</v>
      </c>
      <c r="Z179" s="305">
        <f t="shared" si="303"/>
        <v>0</v>
      </c>
      <c r="AA179" s="305">
        <f t="shared" si="303"/>
        <v>0</v>
      </c>
      <c r="AB179" s="305">
        <f t="shared" si="303"/>
        <v>0</v>
      </c>
      <c r="AC179" s="305">
        <f t="shared" si="303"/>
        <v>0</v>
      </c>
      <c r="AD179" s="305">
        <f t="shared" si="303"/>
        <v>0</v>
      </c>
      <c r="AE179" s="305">
        <f t="shared" si="303"/>
        <v>0</v>
      </c>
      <c r="AF179" s="305">
        <f t="shared" si="303"/>
        <v>0</v>
      </c>
      <c r="AG179" s="305">
        <f t="shared" si="303"/>
        <v>0</v>
      </c>
      <c r="AH179" s="305">
        <f t="shared" si="303"/>
        <v>0</v>
      </c>
      <c r="AI179" s="305">
        <f t="shared" si="303"/>
        <v>0</v>
      </c>
      <c r="AJ179" s="305">
        <f t="shared" si="303"/>
        <v>0</v>
      </c>
      <c r="AK179" s="305">
        <f t="shared" si="303"/>
        <v>0</v>
      </c>
      <c r="AL179" s="305">
        <f t="shared" si="303"/>
        <v>0</v>
      </c>
      <c r="AM179" s="305">
        <f t="shared" si="303"/>
        <v>0</v>
      </c>
      <c r="AN179" s="305">
        <f t="shared" ref="AN179:BS179" si="304">AM179</f>
        <v>0</v>
      </c>
      <c r="AO179" s="305">
        <f t="shared" si="304"/>
        <v>0</v>
      </c>
      <c r="AP179" s="305">
        <f t="shared" si="304"/>
        <v>0</v>
      </c>
      <c r="AQ179" s="305">
        <f t="shared" si="304"/>
        <v>0</v>
      </c>
      <c r="AR179" s="305">
        <f t="shared" si="304"/>
        <v>0</v>
      </c>
      <c r="AS179" s="305">
        <f t="shared" si="304"/>
        <v>0</v>
      </c>
      <c r="AT179" s="305">
        <f t="shared" si="304"/>
        <v>0</v>
      </c>
      <c r="AU179" s="305">
        <f t="shared" si="304"/>
        <v>0</v>
      </c>
      <c r="AV179" s="305">
        <f t="shared" si="304"/>
        <v>0</v>
      </c>
      <c r="AW179" s="305">
        <f t="shared" si="304"/>
        <v>0</v>
      </c>
      <c r="AX179" s="305">
        <f t="shared" si="304"/>
        <v>0</v>
      </c>
      <c r="AY179" s="305">
        <f t="shared" si="304"/>
        <v>0</v>
      </c>
      <c r="AZ179" s="305">
        <f t="shared" si="304"/>
        <v>0</v>
      </c>
      <c r="BA179" s="305">
        <f t="shared" si="304"/>
        <v>0</v>
      </c>
      <c r="BB179" s="305">
        <f t="shared" si="304"/>
        <v>0</v>
      </c>
      <c r="BC179" s="305">
        <f t="shared" si="304"/>
        <v>0</v>
      </c>
      <c r="BD179" s="305">
        <f t="shared" si="304"/>
        <v>0</v>
      </c>
      <c r="BE179" s="305">
        <f t="shared" si="304"/>
        <v>0</v>
      </c>
      <c r="BF179" s="305">
        <f t="shared" si="304"/>
        <v>0</v>
      </c>
      <c r="BG179" s="305">
        <f t="shared" si="304"/>
        <v>0</v>
      </c>
      <c r="BH179" s="305">
        <f t="shared" si="304"/>
        <v>0</v>
      </c>
      <c r="BI179" s="305">
        <f t="shared" si="304"/>
        <v>0</v>
      </c>
      <c r="BJ179" s="305">
        <f t="shared" si="304"/>
        <v>0</v>
      </c>
      <c r="BK179" s="305">
        <f t="shared" si="304"/>
        <v>0</v>
      </c>
      <c r="BL179" s="305">
        <f t="shared" si="304"/>
        <v>0</v>
      </c>
      <c r="BM179" s="305">
        <f t="shared" si="304"/>
        <v>0</v>
      </c>
      <c r="BN179" s="305">
        <f t="shared" si="304"/>
        <v>0</v>
      </c>
      <c r="BO179" s="305">
        <f t="shared" si="304"/>
        <v>0</v>
      </c>
      <c r="BP179" s="305">
        <f t="shared" si="304"/>
        <v>0</v>
      </c>
      <c r="BQ179" s="305">
        <f t="shared" si="304"/>
        <v>0</v>
      </c>
      <c r="BR179" s="305">
        <f t="shared" si="304"/>
        <v>0</v>
      </c>
      <c r="BS179" s="305">
        <f t="shared" si="304"/>
        <v>0</v>
      </c>
      <c r="BT179" s="305">
        <f t="shared" ref="BT179:CY179" si="305">BS179</f>
        <v>0</v>
      </c>
      <c r="BU179" s="305">
        <f t="shared" si="305"/>
        <v>0</v>
      </c>
      <c r="BV179" s="305">
        <f t="shared" si="305"/>
        <v>0</v>
      </c>
      <c r="BW179" s="305">
        <f t="shared" si="305"/>
        <v>0</v>
      </c>
      <c r="BX179" s="305">
        <f t="shared" si="305"/>
        <v>0</v>
      </c>
      <c r="BY179" s="305">
        <f t="shared" si="305"/>
        <v>0</v>
      </c>
      <c r="BZ179" s="305">
        <f t="shared" si="305"/>
        <v>0</v>
      </c>
      <c r="CA179" s="305">
        <f t="shared" si="305"/>
        <v>0</v>
      </c>
      <c r="CB179" s="305">
        <f t="shared" si="305"/>
        <v>0</v>
      </c>
      <c r="CC179" s="305">
        <f t="shared" si="305"/>
        <v>0</v>
      </c>
      <c r="CD179" s="305">
        <f t="shared" si="305"/>
        <v>0</v>
      </c>
      <c r="CE179" s="305">
        <f t="shared" si="305"/>
        <v>0</v>
      </c>
      <c r="CF179" s="305">
        <f t="shared" si="305"/>
        <v>0</v>
      </c>
      <c r="CG179" s="305">
        <f t="shared" si="305"/>
        <v>0</v>
      </c>
      <c r="CH179" s="305">
        <f t="shared" si="305"/>
        <v>0</v>
      </c>
      <c r="CI179" s="305">
        <f t="shared" si="305"/>
        <v>0</v>
      </c>
      <c r="CJ179" s="305">
        <f t="shared" si="305"/>
        <v>0</v>
      </c>
      <c r="CK179" s="305">
        <f t="shared" si="305"/>
        <v>0</v>
      </c>
      <c r="CL179" s="305">
        <f t="shared" si="305"/>
        <v>0</v>
      </c>
      <c r="CM179" s="305">
        <f t="shared" si="305"/>
        <v>0</v>
      </c>
      <c r="CN179" s="305">
        <f t="shared" si="305"/>
        <v>0</v>
      </c>
      <c r="CO179" s="305">
        <f t="shared" si="305"/>
        <v>0</v>
      </c>
      <c r="CP179" s="305">
        <f t="shared" si="305"/>
        <v>0</v>
      </c>
      <c r="CQ179" s="305">
        <f t="shared" si="305"/>
        <v>0</v>
      </c>
      <c r="CR179" s="305">
        <f t="shared" si="305"/>
        <v>0</v>
      </c>
      <c r="CS179" s="305">
        <f t="shared" si="305"/>
        <v>0</v>
      </c>
      <c r="CT179" s="305">
        <f t="shared" si="305"/>
        <v>0</v>
      </c>
      <c r="CU179" s="305">
        <f t="shared" si="305"/>
        <v>0</v>
      </c>
      <c r="CV179" s="305">
        <f t="shared" si="305"/>
        <v>0</v>
      </c>
      <c r="CW179" s="305">
        <f t="shared" si="305"/>
        <v>0</v>
      </c>
      <c r="CX179" s="305">
        <f t="shared" si="305"/>
        <v>0</v>
      </c>
      <c r="CY179" s="305">
        <f t="shared" si="305"/>
        <v>0</v>
      </c>
      <c r="CZ179" s="305">
        <f t="shared" ref="CZ179:DV179" si="306">CY179</f>
        <v>0</v>
      </c>
      <c r="DA179" s="305">
        <f t="shared" si="306"/>
        <v>0</v>
      </c>
      <c r="DB179" s="305">
        <f t="shared" si="306"/>
        <v>0</v>
      </c>
      <c r="DC179" s="305">
        <f t="shared" si="306"/>
        <v>0</v>
      </c>
      <c r="DD179" s="305">
        <f t="shared" si="306"/>
        <v>0</v>
      </c>
      <c r="DE179" s="305">
        <f t="shared" si="306"/>
        <v>0</v>
      </c>
      <c r="DF179" s="305">
        <f t="shared" si="306"/>
        <v>0</v>
      </c>
      <c r="DG179" s="305">
        <f t="shared" si="306"/>
        <v>0</v>
      </c>
      <c r="DH179" s="305">
        <f t="shared" si="306"/>
        <v>0</v>
      </c>
      <c r="DI179" s="305">
        <f t="shared" si="306"/>
        <v>0</v>
      </c>
      <c r="DJ179" s="305">
        <f t="shared" si="306"/>
        <v>0</v>
      </c>
      <c r="DK179" s="305">
        <f t="shared" si="306"/>
        <v>0</v>
      </c>
      <c r="DL179" s="305">
        <f t="shared" si="306"/>
        <v>0</v>
      </c>
      <c r="DM179" s="305">
        <f t="shared" si="306"/>
        <v>0</v>
      </c>
      <c r="DN179" s="305">
        <f t="shared" si="306"/>
        <v>0</v>
      </c>
      <c r="DO179" s="305">
        <f t="shared" si="306"/>
        <v>0</v>
      </c>
      <c r="DP179" s="305">
        <f t="shared" si="306"/>
        <v>0</v>
      </c>
      <c r="DQ179" s="305">
        <f t="shared" si="306"/>
        <v>0</v>
      </c>
      <c r="DR179" s="305">
        <f t="shared" si="306"/>
        <v>0</v>
      </c>
      <c r="DS179" s="305">
        <f t="shared" si="306"/>
        <v>0</v>
      </c>
      <c r="DT179" s="305">
        <f t="shared" si="306"/>
        <v>0</v>
      </c>
      <c r="DU179" s="305">
        <f t="shared" si="306"/>
        <v>0</v>
      </c>
      <c r="DV179" s="305">
        <f t="shared" si="306"/>
        <v>0</v>
      </c>
      <c r="DW179" s="174"/>
      <c r="DX179" s="170"/>
    </row>
    <row r="180" spans="1:128" hidden="1" outlineLevel="1" x14ac:dyDescent="0.2">
      <c r="A180" s="168" t="str">
        <f ca="1">Language!A$679</f>
        <v>коэффициент прироста цен к предыдущему периоду</v>
      </c>
      <c r="B180" s="187"/>
      <c r="C180" s="147" t="str">
        <f ca="1">Language!$A$1467</f>
        <v>раз</v>
      </c>
      <c r="D180" s="158"/>
      <c r="F180" s="6" t="s">
        <v>3083</v>
      </c>
      <c r="G180" s="175">
        <f ca="1">IF(G$2=1,1,IF(Prj_Inflation=1,POWER(1+OFFSET(G177,0,-1),Параметры!G$36/360),1))</f>
        <v>1</v>
      </c>
      <c r="H180" s="175">
        <f ca="1">IF(H$2=1,1,IF(Prj_Inflation=1,POWER(1+OFFSET(H177,0,-1),Параметры!H$36/360),1))</f>
        <v>1.0056541453874053</v>
      </c>
      <c r="I180" s="175">
        <f ca="1">IF(I$2=1,1,IF(Prj_Inflation=1,POWER(1+OFFSET(I177,0,-1),Параметры!I$36/360),1))</f>
        <v>1.0056541453874053</v>
      </c>
      <c r="J180" s="175">
        <f ca="1">IF(J$2=1,1,IF(Prj_Inflation=1,POWER(1+OFFSET(J177,0,-1),Параметры!J$36/360),1))</f>
        <v>1.0056541453874053</v>
      </c>
      <c r="K180" s="175">
        <f ca="1">IF(K$2=1,1,IF(Prj_Inflation=1,POWER(1+OFFSET(K177,0,-1),Параметры!K$36/360),1))</f>
        <v>1.0056541453874053</v>
      </c>
      <c r="L180" s="175">
        <f ca="1">IF(L$2=1,1,IF(Prj_Inflation=1,POWER(1+OFFSET(L177,0,-1),Параметры!L$36/360),1))</f>
        <v>1.0056541453874053</v>
      </c>
      <c r="M180" s="175">
        <f ca="1">IF(M$2=1,1,IF(Prj_Inflation=1,POWER(1+OFFSET(M177,0,-1),Параметры!M$36/360),1))</f>
        <v>1.0056541453874053</v>
      </c>
      <c r="N180" s="175">
        <f ca="1">IF(N$2=1,1,IF(Prj_Inflation=1,POWER(1+OFFSET(N177,0,-1),Параметры!N$36/360),1))</f>
        <v>1.0056541453874053</v>
      </c>
      <c r="O180" s="175">
        <f ca="1">IF(O$2=1,1,IF(Prj_Inflation=1,POWER(1+OFFSET(O177,0,-1),Параметры!O$36/360),1))</f>
        <v>1.0056541453874053</v>
      </c>
      <c r="P180" s="175">
        <f ca="1">IF(P$2=1,1,IF(Prj_Inflation=1,POWER(1+OFFSET(P177,0,-1),Параметры!P$36/360),1))</f>
        <v>1.0056541453874053</v>
      </c>
      <c r="Q180" s="175">
        <f ca="1">IF(Q$2=1,1,IF(Prj_Inflation=1,POWER(1+OFFSET(Q177,0,-1),Параметры!Q$36/360),1))</f>
        <v>1.0056541453874053</v>
      </c>
      <c r="R180" s="175">
        <f ca="1">IF(R$2=1,1,IF(Prj_Inflation=1,POWER(1+OFFSET(R177,0,-1),Параметры!R$36/360),1))</f>
        <v>1.0056541453874053</v>
      </c>
      <c r="S180" s="175">
        <f ca="1">IF(S$2=1,1,IF(Prj_Inflation=1,POWER(1+OFFSET(S177,0,-1),Параметры!S$36/360),1))</f>
        <v>1.0056541453874053</v>
      </c>
      <c r="T180" s="175">
        <f ca="1">IF(T$2=1,1,IF(Prj_Inflation=1,POWER(1+OFFSET(T177,0,-1),Параметры!T$36/360),1))</f>
        <v>1.0056541453874053</v>
      </c>
      <c r="U180" s="175">
        <f ca="1">IF(U$2=1,1,IF(Prj_Inflation=1,POWER(1+OFFSET(U177,0,-1),Параметры!U$36/360),1))</f>
        <v>1.0056541453874053</v>
      </c>
      <c r="V180" s="175">
        <f ca="1">IF(V$2=1,1,IF(Prj_Inflation=1,POWER(1+OFFSET(V177,0,-1),Параметры!V$36/360),1))</f>
        <v>1.0056541453874053</v>
      </c>
      <c r="W180" s="175">
        <f ca="1">IF(W$2=1,1,IF(Prj_Inflation=1,POWER(1+OFFSET(W177,0,-1),Параметры!W$36/360),1))</f>
        <v>1.0056541453874053</v>
      </c>
      <c r="X180" s="175">
        <f ca="1">IF(X$2=1,1,IF(Prj_Inflation=1,POWER(1+OFFSET(X177,0,-1),Параметры!X$36/360),1))</f>
        <v>1.0056541453874053</v>
      </c>
      <c r="Y180" s="175">
        <f ca="1">IF(Y$2=1,1,IF(Prj_Inflation=1,POWER(1+OFFSET(Y177,0,-1),Параметры!Y$36/360),1))</f>
        <v>1.0056541453874053</v>
      </c>
      <c r="Z180" s="175">
        <f ca="1">IF(Z$2=1,1,IF(Prj_Inflation=1,POWER(1+OFFSET(Z177,0,-1),Параметры!Z$36/360),1))</f>
        <v>1.0056541453874053</v>
      </c>
      <c r="AA180" s="175">
        <f ca="1">IF(AA$2=1,1,IF(Prj_Inflation=1,POWER(1+OFFSET(AA177,0,-1),Параметры!AA$36/360),1))</f>
        <v>1.0056541453874053</v>
      </c>
      <c r="AB180" s="175">
        <f ca="1">IF(AB$2=1,1,IF(Prj_Inflation=1,POWER(1+OFFSET(AB177,0,-1),Параметры!AB$36/360),1))</f>
        <v>1.0056541453874053</v>
      </c>
      <c r="AC180" s="175">
        <f ca="1">IF(AC$2=1,1,IF(Prj_Inflation=1,POWER(1+OFFSET(AC177,0,-1),Параметры!AC$36/360),1))</f>
        <v>1.0056541453874053</v>
      </c>
      <c r="AD180" s="175">
        <f ca="1">IF(AD$2=1,1,IF(Prj_Inflation=1,POWER(1+OFFSET(AD177,0,-1),Параметры!AD$36/360),1))</f>
        <v>1.0056541453874053</v>
      </c>
      <c r="AE180" s="175">
        <f ca="1">IF(AE$2=1,1,IF(Prj_Inflation=1,POWER(1+OFFSET(AE177,0,-1),Параметры!AE$36/360),1))</f>
        <v>1.0056541453874053</v>
      </c>
      <c r="AF180" s="175">
        <f ca="1">IF(AF$2=1,1,IF(Prj_Inflation=1,POWER(1+OFFSET(AF177,0,-1),Параметры!AF$36/360),1))</f>
        <v>1.0056541453874053</v>
      </c>
      <c r="AG180" s="175">
        <f ca="1">IF(AG$2=1,1,IF(Prj_Inflation=1,POWER(1+OFFSET(AG177,0,-1),Параметры!AG$36/360),1))</f>
        <v>1.0056541453874053</v>
      </c>
      <c r="AH180" s="175">
        <f ca="1">IF(AH$2=1,1,IF(Prj_Inflation=1,POWER(1+OFFSET(AH177,0,-1),Параметры!AH$36/360),1))</f>
        <v>1.0056541453874053</v>
      </c>
      <c r="AI180" s="175">
        <f ca="1">IF(AI$2=1,1,IF(Prj_Inflation=1,POWER(1+OFFSET(AI177,0,-1),Параметры!AI$36/360),1))</f>
        <v>1.0056541453874053</v>
      </c>
      <c r="AJ180" s="175">
        <f ca="1">IF(AJ$2=1,1,IF(Prj_Inflation=1,POWER(1+OFFSET(AJ177,0,-1),Параметры!AJ$36/360),1))</f>
        <v>1.0056541453874053</v>
      </c>
      <c r="AK180" s="175">
        <f ca="1">IF(AK$2=1,1,IF(Prj_Inflation=1,POWER(1+OFFSET(AK177,0,-1),Параметры!AK$36/360),1))</f>
        <v>1.0056541453874053</v>
      </c>
      <c r="AL180" s="175">
        <f ca="1">IF(AL$2=1,1,IF(Prj_Inflation=1,POWER(1+OFFSET(AL177,0,-1),Параметры!AL$36/360),1))</f>
        <v>1.0056541453874053</v>
      </c>
      <c r="AM180" s="175">
        <f ca="1">IF(AM$2=1,1,IF(Prj_Inflation=1,POWER(1+OFFSET(AM177,0,-1),Параметры!AM$36/360),1))</f>
        <v>1.0056541453874053</v>
      </c>
      <c r="AN180" s="175">
        <f ca="1">IF(AN$2=1,1,IF(Prj_Inflation=1,POWER(1+OFFSET(AN177,0,-1),Параметры!AN$36/360),1))</f>
        <v>1.0056541453874053</v>
      </c>
      <c r="AO180" s="175">
        <f ca="1">IF(AO$2=1,1,IF(Prj_Inflation=1,POWER(1+OFFSET(AO177,0,-1),Параметры!AO$36/360),1))</f>
        <v>1.0056541453874053</v>
      </c>
      <c r="AP180" s="175">
        <f ca="1">IF(AP$2=1,1,IF(Prj_Inflation=1,POWER(1+OFFSET(AP177,0,-1),Параметры!AP$36/360),1))</f>
        <v>1.0056541453874053</v>
      </c>
      <c r="AQ180" s="175">
        <f ca="1">IF(AQ$2=1,1,IF(Prj_Inflation=1,POWER(1+OFFSET(AQ177,0,-1),Параметры!AQ$36/360),1))</f>
        <v>1.0056541453874053</v>
      </c>
      <c r="AR180" s="175">
        <f ca="1">IF(AR$2=1,1,IF(Prj_Inflation=1,POWER(1+OFFSET(AR177,0,-1),Параметры!AR$36/360),1))</f>
        <v>1.0056541453874053</v>
      </c>
      <c r="AS180" s="175">
        <f ca="1">IF(AS$2=1,1,IF(Prj_Inflation=1,POWER(1+OFFSET(AS177,0,-1),Параметры!AS$36/360),1))</f>
        <v>1.0056541453874053</v>
      </c>
      <c r="AT180" s="175">
        <f ca="1">IF(AT$2=1,1,IF(Prj_Inflation=1,POWER(1+OFFSET(AT177,0,-1),Параметры!AT$36/360),1))</f>
        <v>1.0056541453874053</v>
      </c>
      <c r="AU180" s="175">
        <f ca="1">IF(AU$2=1,1,IF(Prj_Inflation=1,POWER(1+OFFSET(AU177,0,-1),Параметры!AU$36/360),1))</f>
        <v>1.0056541453874053</v>
      </c>
      <c r="AV180" s="175">
        <f ca="1">IF(AV$2=1,1,IF(Prj_Inflation=1,POWER(1+OFFSET(AV177,0,-1),Параметры!AV$36/360),1))</f>
        <v>1.0056541453874053</v>
      </c>
      <c r="AW180" s="175">
        <f ca="1">IF(AW$2=1,1,IF(Prj_Inflation=1,POWER(1+OFFSET(AW177,0,-1),Параметры!AW$36/360),1))</f>
        <v>1.0056541453874053</v>
      </c>
      <c r="AX180" s="175">
        <f ca="1">IF(AX$2=1,1,IF(Prj_Inflation=1,POWER(1+OFFSET(AX177,0,-1),Параметры!AX$36/360),1))</f>
        <v>1.0056541453874053</v>
      </c>
      <c r="AY180" s="175">
        <f ca="1">IF(AY$2=1,1,IF(Prj_Inflation=1,POWER(1+OFFSET(AY177,0,-1),Параметры!AY$36/360),1))</f>
        <v>1.0056541453874053</v>
      </c>
      <c r="AZ180" s="175">
        <f ca="1">IF(AZ$2=1,1,IF(Prj_Inflation=1,POWER(1+OFFSET(AZ177,0,-1),Параметры!AZ$36/360),1))</f>
        <v>1.0056541453874053</v>
      </c>
      <c r="BA180" s="175">
        <f ca="1">IF(BA$2=1,1,IF(Prj_Inflation=1,POWER(1+OFFSET(BA177,0,-1),Параметры!BA$36/360),1))</f>
        <v>1.0056541453874053</v>
      </c>
      <c r="BB180" s="175">
        <f ca="1">IF(BB$2=1,1,IF(Prj_Inflation=1,POWER(1+OFFSET(BB177,0,-1),Параметры!BB$36/360),1))</f>
        <v>1.0056541453874053</v>
      </c>
      <c r="BC180" s="175">
        <f ca="1">IF(BC$2=1,1,IF(Prj_Inflation=1,POWER(1+OFFSET(BC177,0,-1),Параметры!BC$36/360),1))</f>
        <v>1.0056541453874053</v>
      </c>
      <c r="BD180" s="175">
        <f ca="1">IF(BD$2=1,1,IF(Prj_Inflation=1,POWER(1+OFFSET(BD177,0,-1),Параметры!BD$36/360),1))</f>
        <v>1.0056541453874053</v>
      </c>
      <c r="BE180" s="175">
        <f ca="1">IF(BE$2=1,1,IF(Prj_Inflation=1,POWER(1+OFFSET(BE177,0,-1),Параметры!BE$36/360),1))</f>
        <v>1.0056541453874053</v>
      </c>
      <c r="BF180" s="175">
        <f ca="1">IF(BF$2=1,1,IF(Prj_Inflation=1,POWER(1+OFFSET(BF177,0,-1),Параметры!BF$36/360),1))</f>
        <v>1.0056541453874053</v>
      </c>
      <c r="BG180" s="175">
        <f ca="1">IF(BG$2=1,1,IF(Prj_Inflation=1,POWER(1+OFFSET(BG177,0,-1),Параметры!BG$36/360),1))</f>
        <v>1.0056541453874053</v>
      </c>
      <c r="BH180" s="175">
        <f ca="1">IF(BH$2=1,1,IF(Prj_Inflation=1,POWER(1+OFFSET(BH177,0,-1),Параметры!BH$36/360),1))</f>
        <v>1.0056541453874053</v>
      </c>
      <c r="BI180" s="175">
        <f ca="1">IF(BI$2=1,1,IF(Prj_Inflation=1,POWER(1+OFFSET(BI177,0,-1),Параметры!BI$36/360),1))</f>
        <v>1.0056541453874053</v>
      </c>
      <c r="BJ180" s="175">
        <f ca="1">IF(BJ$2=1,1,IF(Prj_Inflation=1,POWER(1+OFFSET(BJ177,0,-1),Параметры!BJ$36/360),1))</f>
        <v>1.0056541453874053</v>
      </c>
      <c r="BK180" s="175">
        <f ca="1">IF(BK$2=1,1,IF(Prj_Inflation=1,POWER(1+OFFSET(BK177,0,-1),Параметры!BK$36/360),1))</f>
        <v>1.0056541453874053</v>
      </c>
      <c r="BL180" s="175">
        <f ca="1">IF(BL$2=1,1,IF(Prj_Inflation=1,POWER(1+OFFSET(BL177,0,-1),Параметры!BL$36/360),1))</f>
        <v>1.0056541453874053</v>
      </c>
      <c r="BM180" s="175">
        <f ca="1">IF(BM$2=1,1,IF(Prj_Inflation=1,POWER(1+OFFSET(BM177,0,-1),Параметры!BM$36/360),1))</f>
        <v>1.0056541453874053</v>
      </c>
      <c r="BN180" s="175">
        <f ca="1">IF(BN$2=1,1,IF(Prj_Inflation=1,POWER(1+OFFSET(BN177,0,-1),Параметры!BN$36/360),1))</f>
        <v>1.0056541453874053</v>
      </c>
      <c r="BO180" s="175">
        <f ca="1">IF(BO$2=1,1,IF(Prj_Inflation=1,POWER(1+OFFSET(BO177,0,-1),Параметры!BO$36/360),1))</f>
        <v>1.0056541453874053</v>
      </c>
      <c r="BP180" s="175">
        <f ca="1">IF(BP$2=1,1,IF(Prj_Inflation=1,POWER(1+OFFSET(BP177,0,-1),Параметры!BP$36/360),1))</f>
        <v>1.0056541453874053</v>
      </c>
      <c r="BQ180" s="175">
        <f ca="1">IF(BQ$2=1,1,IF(Prj_Inflation=1,POWER(1+OFFSET(BQ177,0,-1),Параметры!BQ$36/360),1))</f>
        <v>1.0056541453874053</v>
      </c>
      <c r="BR180" s="175">
        <f ca="1">IF(BR$2=1,1,IF(Prj_Inflation=1,POWER(1+OFFSET(BR177,0,-1),Параметры!BR$36/360),1))</f>
        <v>1.0056541453874053</v>
      </c>
      <c r="BS180" s="175">
        <f ca="1">IF(BS$2=1,1,IF(Prj_Inflation=1,POWER(1+OFFSET(BS177,0,-1),Параметры!BS$36/360),1))</f>
        <v>1.0056541453874053</v>
      </c>
      <c r="BT180" s="175">
        <f ca="1">IF(BT$2=1,1,IF(Prj_Inflation=1,POWER(1+OFFSET(BT177,0,-1),Параметры!BT$36/360),1))</f>
        <v>1.0056541453874053</v>
      </c>
      <c r="BU180" s="175">
        <f ca="1">IF(BU$2=1,1,IF(Prj_Inflation=1,POWER(1+OFFSET(BU177,0,-1),Параметры!BU$36/360),1))</f>
        <v>1.0056541453874053</v>
      </c>
      <c r="BV180" s="175">
        <f ca="1">IF(BV$2=1,1,IF(Prj_Inflation=1,POWER(1+OFFSET(BV177,0,-1),Параметры!BV$36/360),1))</f>
        <v>1.0056541453874053</v>
      </c>
      <c r="BW180" s="175">
        <f ca="1">IF(BW$2=1,1,IF(Prj_Inflation=1,POWER(1+OFFSET(BW177,0,-1),Параметры!BW$36/360),1))</f>
        <v>1.0056541453874053</v>
      </c>
      <c r="BX180" s="175">
        <f ca="1">IF(BX$2=1,1,IF(Prj_Inflation=1,POWER(1+OFFSET(BX177,0,-1),Параметры!BX$36/360),1))</f>
        <v>1.0056541453874053</v>
      </c>
      <c r="BY180" s="175">
        <f ca="1">IF(BY$2=1,1,IF(Prj_Inflation=1,POWER(1+OFFSET(BY177,0,-1),Параметры!BY$36/360),1))</f>
        <v>1.0056541453874053</v>
      </c>
      <c r="BZ180" s="175">
        <f ca="1">IF(BZ$2=1,1,IF(Prj_Inflation=1,POWER(1+OFFSET(BZ177,0,-1),Параметры!BZ$36/360),1))</f>
        <v>1.0056541453874053</v>
      </c>
      <c r="CA180" s="175">
        <f ca="1">IF(CA$2=1,1,IF(Prj_Inflation=1,POWER(1+OFFSET(CA177,0,-1),Параметры!CA$36/360),1))</f>
        <v>1.0056541453874053</v>
      </c>
      <c r="CB180" s="175">
        <f ca="1">IF(CB$2=1,1,IF(Prj_Inflation=1,POWER(1+OFFSET(CB177,0,-1),Параметры!CB$36/360),1))</f>
        <v>1.0056541453874053</v>
      </c>
      <c r="CC180" s="175">
        <f ca="1">IF(CC$2=1,1,IF(Prj_Inflation=1,POWER(1+OFFSET(CC177,0,-1),Параметры!CC$36/360),1))</f>
        <v>1.0056541453874053</v>
      </c>
      <c r="CD180" s="175">
        <f ca="1">IF(CD$2=1,1,IF(Prj_Inflation=1,POWER(1+OFFSET(CD177,0,-1),Параметры!CD$36/360),1))</f>
        <v>1.0056541453874053</v>
      </c>
      <c r="CE180" s="175">
        <f ca="1">IF(CE$2=1,1,IF(Prj_Inflation=1,POWER(1+OFFSET(CE177,0,-1),Параметры!CE$36/360),1))</f>
        <v>1.0056541453874053</v>
      </c>
      <c r="CF180" s="175">
        <f ca="1">IF(CF$2=1,1,IF(Prj_Inflation=1,POWER(1+OFFSET(CF177,0,-1),Параметры!CF$36/360),1))</f>
        <v>1.0056541453874053</v>
      </c>
      <c r="CG180" s="175">
        <f ca="1">IF(CG$2=1,1,IF(Prj_Inflation=1,POWER(1+OFFSET(CG177,0,-1),Параметры!CG$36/360),1))</f>
        <v>1.0056541453874053</v>
      </c>
      <c r="CH180" s="175">
        <f ca="1">IF(CH$2=1,1,IF(Prj_Inflation=1,POWER(1+OFFSET(CH177,0,-1),Параметры!CH$36/360),1))</f>
        <v>1.0056541453874053</v>
      </c>
      <c r="CI180" s="175">
        <f ca="1">IF(CI$2=1,1,IF(Prj_Inflation=1,POWER(1+OFFSET(CI177,0,-1),Параметры!CI$36/360),1))</f>
        <v>1.0056541453874053</v>
      </c>
      <c r="CJ180" s="175">
        <f ca="1">IF(CJ$2=1,1,IF(Prj_Inflation=1,POWER(1+OFFSET(CJ177,0,-1),Параметры!CJ$36/360),1))</f>
        <v>1.0056541453874053</v>
      </c>
      <c r="CK180" s="175">
        <f ca="1">IF(CK$2=1,1,IF(Prj_Inflation=1,POWER(1+OFFSET(CK177,0,-1),Параметры!CK$36/360),1))</f>
        <v>1.0056541453874053</v>
      </c>
      <c r="CL180" s="175">
        <f ca="1">IF(CL$2=1,1,IF(Prj_Inflation=1,POWER(1+OFFSET(CL177,0,-1),Параметры!CL$36/360),1))</f>
        <v>1.0056541453874053</v>
      </c>
      <c r="CM180" s="175">
        <f ca="1">IF(CM$2=1,1,IF(Prj_Inflation=1,POWER(1+OFFSET(CM177,0,-1),Параметры!CM$36/360),1))</f>
        <v>1.0056541453874053</v>
      </c>
      <c r="CN180" s="175">
        <f ca="1">IF(CN$2=1,1,IF(Prj_Inflation=1,POWER(1+OFFSET(CN177,0,-1),Параметры!CN$36/360),1))</f>
        <v>1.0056541453874053</v>
      </c>
      <c r="CO180" s="175">
        <f ca="1">IF(CO$2=1,1,IF(Prj_Inflation=1,POWER(1+OFFSET(CO177,0,-1),Параметры!CO$36/360),1))</f>
        <v>1.0056541453874053</v>
      </c>
      <c r="CP180" s="175">
        <f ca="1">IF(CP$2=1,1,IF(Prj_Inflation=1,POWER(1+OFFSET(CP177,0,-1),Параметры!CP$36/360),1))</f>
        <v>1.0056541453874053</v>
      </c>
      <c r="CQ180" s="175">
        <f ca="1">IF(CQ$2=1,1,IF(Prj_Inflation=1,POWER(1+OFFSET(CQ177,0,-1),Параметры!CQ$36/360),1))</f>
        <v>1.0056541453874053</v>
      </c>
      <c r="CR180" s="175">
        <f ca="1">IF(CR$2=1,1,IF(Prj_Inflation=1,POWER(1+OFFSET(CR177,0,-1),Параметры!CR$36/360),1))</f>
        <v>1.0056541453874053</v>
      </c>
      <c r="CS180" s="175">
        <f ca="1">IF(CS$2=1,1,IF(Prj_Inflation=1,POWER(1+OFFSET(CS177,0,-1),Параметры!CS$36/360),1))</f>
        <v>1.0056541453874053</v>
      </c>
      <c r="CT180" s="175">
        <f ca="1">IF(CT$2=1,1,IF(Prj_Inflation=1,POWER(1+OFFSET(CT177,0,-1),Параметры!CT$36/360),1))</f>
        <v>1.0056541453874053</v>
      </c>
      <c r="CU180" s="175">
        <f ca="1">IF(CU$2=1,1,IF(Prj_Inflation=1,POWER(1+OFFSET(CU177,0,-1),Параметры!CU$36/360),1))</f>
        <v>1.0056541453874053</v>
      </c>
      <c r="CV180" s="175">
        <f ca="1">IF(CV$2=1,1,IF(Prj_Inflation=1,POWER(1+OFFSET(CV177,0,-1),Параметры!CV$36/360),1))</f>
        <v>1.0056541453874053</v>
      </c>
      <c r="CW180" s="175">
        <f ca="1">IF(CW$2=1,1,IF(Prj_Inflation=1,POWER(1+OFFSET(CW177,0,-1),Параметры!CW$36/360),1))</f>
        <v>1.0056541453874053</v>
      </c>
      <c r="CX180" s="175">
        <f ca="1">IF(CX$2=1,1,IF(Prj_Inflation=1,POWER(1+OFFSET(CX177,0,-1),Параметры!CX$36/360),1))</f>
        <v>1.0056541453874053</v>
      </c>
      <c r="CY180" s="175">
        <f ca="1">IF(CY$2=1,1,IF(Prj_Inflation=1,POWER(1+OFFSET(CY177,0,-1),Параметры!CY$36/360),1))</f>
        <v>1.0056541453874053</v>
      </c>
      <c r="CZ180" s="175">
        <f ca="1">IF(CZ$2=1,1,IF(Prj_Inflation=1,POWER(1+OFFSET(CZ177,0,-1),Параметры!CZ$36/360),1))</f>
        <v>1.0056541453874053</v>
      </c>
      <c r="DA180" s="175">
        <f ca="1">IF(DA$2=1,1,IF(Prj_Inflation=1,POWER(1+OFFSET(DA177,0,-1),Параметры!DA$36/360),1))</f>
        <v>1.0056541453874053</v>
      </c>
      <c r="DB180" s="175">
        <f ca="1">IF(DB$2=1,1,IF(Prj_Inflation=1,POWER(1+OFFSET(DB177,0,-1),Параметры!DB$36/360),1))</f>
        <v>1.0056541453874053</v>
      </c>
      <c r="DC180" s="175">
        <f ca="1">IF(DC$2=1,1,IF(Prj_Inflation=1,POWER(1+OFFSET(DC177,0,-1),Параметры!DC$36/360),1))</f>
        <v>1.0056541453874053</v>
      </c>
      <c r="DD180" s="175">
        <f ca="1">IF(DD$2=1,1,IF(Prj_Inflation=1,POWER(1+OFFSET(DD177,0,-1),Параметры!DD$36/360),1))</f>
        <v>1.0056541453874053</v>
      </c>
      <c r="DE180" s="175">
        <f ca="1">IF(DE$2=1,1,IF(Prj_Inflation=1,POWER(1+OFFSET(DE177,0,-1),Параметры!DE$36/360),1))</f>
        <v>1.0056541453874053</v>
      </c>
      <c r="DF180" s="175">
        <f ca="1">IF(DF$2=1,1,IF(Prj_Inflation=1,POWER(1+OFFSET(DF177,0,-1),Параметры!DF$36/360),1))</f>
        <v>1.0056541453874053</v>
      </c>
      <c r="DG180" s="175">
        <f ca="1">IF(DG$2=1,1,IF(Prj_Inflation=1,POWER(1+OFFSET(DG177,0,-1),Параметры!DG$36/360),1))</f>
        <v>1.0056541453874053</v>
      </c>
      <c r="DH180" s="175">
        <f ca="1">IF(DH$2=1,1,IF(Prj_Inflation=1,POWER(1+OFFSET(DH177,0,-1),Параметры!DH$36/360),1))</f>
        <v>1.0056541453874053</v>
      </c>
      <c r="DI180" s="175">
        <f ca="1">IF(DI$2=1,1,IF(Prj_Inflation=1,POWER(1+OFFSET(DI177,0,-1),Параметры!DI$36/360),1))</f>
        <v>1.0056541453874053</v>
      </c>
      <c r="DJ180" s="175">
        <f ca="1">IF(DJ$2=1,1,IF(Prj_Inflation=1,POWER(1+OFFSET(DJ177,0,-1),Параметры!DJ$36/360),1))</f>
        <v>1.0056541453874053</v>
      </c>
      <c r="DK180" s="175">
        <f ca="1">IF(DK$2=1,1,IF(Prj_Inflation=1,POWER(1+OFFSET(DK177,0,-1),Параметры!DK$36/360),1))</f>
        <v>1.0056541453874053</v>
      </c>
      <c r="DL180" s="175">
        <f ca="1">IF(DL$2=1,1,IF(Prj_Inflation=1,POWER(1+OFFSET(DL177,0,-1),Параметры!DL$36/360),1))</f>
        <v>1.0056541453874053</v>
      </c>
      <c r="DM180" s="175">
        <f ca="1">IF(DM$2=1,1,IF(Prj_Inflation=1,POWER(1+OFFSET(DM177,0,-1),Параметры!DM$36/360),1))</f>
        <v>1.0056541453874053</v>
      </c>
      <c r="DN180" s="175">
        <f ca="1">IF(DN$2=1,1,IF(Prj_Inflation=1,POWER(1+OFFSET(DN177,0,-1),Параметры!DN$36/360),1))</f>
        <v>1.0056541453874053</v>
      </c>
      <c r="DO180" s="175">
        <f ca="1">IF(DO$2=1,1,IF(Prj_Inflation=1,POWER(1+OFFSET(DO177,0,-1),Параметры!DO$36/360),1))</f>
        <v>1.0056541453874053</v>
      </c>
      <c r="DP180" s="175">
        <f ca="1">IF(DP$2=1,1,IF(Prj_Inflation=1,POWER(1+OFFSET(DP177,0,-1),Параметры!DP$36/360),1))</f>
        <v>1.0056541453874053</v>
      </c>
      <c r="DQ180" s="175">
        <f ca="1">IF(DQ$2=1,1,IF(Prj_Inflation=1,POWER(1+OFFSET(DQ177,0,-1),Параметры!DQ$36/360),1))</f>
        <v>1.0056541453874053</v>
      </c>
      <c r="DR180" s="175">
        <f ca="1">IF(DR$2=1,1,IF(Prj_Inflation=1,POWER(1+OFFSET(DR177,0,-1),Параметры!DR$36/360),1))</f>
        <v>1.0056541453874053</v>
      </c>
      <c r="DS180" s="175">
        <f ca="1">IF(DS$2=1,1,IF(Prj_Inflation=1,POWER(1+OFFSET(DS177,0,-1),Параметры!DS$36/360),1))</f>
        <v>1.0056541453874053</v>
      </c>
      <c r="DT180" s="175">
        <f ca="1">IF(DT$2=1,1,IF(Prj_Inflation=1,POWER(1+OFFSET(DT177,0,-1),Параметры!DT$36/360),1))</f>
        <v>1.0056541453874053</v>
      </c>
      <c r="DU180" s="175">
        <f ca="1">IF(DU$2=1,1,IF(Prj_Inflation=1,POWER(1+OFFSET(DU177,0,-1),Параметры!DU$36/360),1))</f>
        <v>1.0056541453874053</v>
      </c>
      <c r="DV180" s="175">
        <f ca="1">IF(DV$2=1,1,IF(Prj_Inflation=1,POWER(1+OFFSET(DV177,0,-1),Параметры!DV$36/360),1))</f>
        <v>1.0056541453874053</v>
      </c>
      <c r="DW180" s="175"/>
      <c r="DX180" s="170"/>
    </row>
    <row r="181" spans="1:128" hidden="1" outlineLevel="1" x14ac:dyDescent="0.2">
      <c r="A181" s="168" t="str">
        <f ca="1">Language!A$1476</f>
        <v>индексировать в начале года</v>
      </c>
      <c r="B181" s="306">
        <v>0</v>
      </c>
      <c r="C181" s="147" t="str">
        <f ca="1">IF(B181=1,Language!$A$1465,Language!$A$1466)</f>
        <v>Нет</v>
      </c>
      <c r="D181" s="158"/>
      <c r="F181" s="6" t="s">
        <v>3328</v>
      </c>
      <c r="G181" s="176" t="str">
        <f ca="1">IF(Prj_Inflation=1,IF($B181=1,IF(G$2=1,1,IF(Параметры!G$35=1,1+OFFSET(G177,0,-1),1)),"-"),1)</f>
        <v>-</v>
      </c>
      <c r="H181" s="176" t="str">
        <f ca="1">IF(Prj_Inflation=1,IF($B181=1,IF(H$2=1,1,IF(Параметры!H$35=1,1+OFFSET(H177,0,-1),1)),"-"),1)</f>
        <v>-</v>
      </c>
      <c r="I181" s="176" t="str">
        <f ca="1">IF(Prj_Inflation=1,IF($B181=1,IF(I$2=1,1,IF(Параметры!I$35=1,1+OFFSET(I177,0,-1),1)),"-"),1)</f>
        <v>-</v>
      </c>
      <c r="J181" s="176" t="str">
        <f ca="1">IF(Prj_Inflation=1,IF($B181=1,IF(J$2=1,1,IF(Параметры!J$35=1,1+OFFSET(J177,0,-1),1)),"-"),1)</f>
        <v>-</v>
      </c>
      <c r="K181" s="176" t="str">
        <f ca="1">IF(Prj_Inflation=1,IF($B181=1,IF(K$2=1,1,IF(Параметры!K$35=1,1+OFFSET(K177,0,-1),1)),"-"),1)</f>
        <v>-</v>
      </c>
      <c r="L181" s="176" t="str">
        <f ca="1">IF(Prj_Inflation=1,IF($B181=1,IF(L$2=1,1,IF(Параметры!L$35=1,1+OFFSET(L177,0,-1),1)),"-"),1)</f>
        <v>-</v>
      </c>
      <c r="M181" s="176" t="str">
        <f ca="1">IF(Prj_Inflation=1,IF($B181=1,IF(M$2=1,1,IF(Параметры!M$35=1,1+OFFSET(M177,0,-1),1)),"-"),1)</f>
        <v>-</v>
      </c>
      <c r="N181" s="176" t="str">
        <f ca="1">IF(Prj_Inflation=1,IF($B181=1,IF(N$2=1,1,IF(Параметры!N$35=1,1+OFFSET(N177,0,-1),1)),"-"),1)</f>
        <v>-</v>
      </c>
      <c r="O181" s="176" t="str">
        <f ca="1">IF(Prj_Inflation=1,IF($B181=1,IF(O$2=1,1,IF(Параметры!O$35=1,1+OFFSET(O177,0,-1),1)),"-"),1)</f>
        <v>-</v>
      </c>
      <c r="P181" s="176" t="str">
        <f ca="1">IF(Prj_Inflation=1,IF($B181=1,IF(P$2=1,1,IF(Параметры!P$35=1,1+OFFSET(P177,0,-1),1)),"-"),1)</f>
        <v>-</v>
      </c>
      <c r="Q181" s="176" t="str">
        <f ca="1">IF(Prj_Inflation=1,IF($B181=1,IF(Q$2=1,1,IF(Параметры!Q$35=1,1+OFFSET(Q177,0,-1),1)),"-"),1)</f>
        <v>-</v>
      </c>
      <c r="R181" s="176" t="str">
        <f ca="1">IF(Prj_Inflation=1,IF($B181=1,IF(R$2=1,1,IF(Параметры!R$35=1,1+OFFSET(R177,0,-1),1)),"-"),1)</f>
        <v>-</v>
      </c>
      <c r="S181" s="176" t="str">
        <f ca="1">IF(Prj_Inflation=1,IF($B181=1,IF(S$2=1,1,IF(Параметры!S$35=1,1+OFFSET(S177,0,-1),1)),"-"),1)</f>
        <v>-</v>
      </c>
      <c r="T181" s="176" t="str">
        <f ca="1">IF(Prj_Inflation=1,IF($B181=1,IF(T$2=1,1,IF(Параметры!T$35=1,1+OFFSET(T177,0,-1),1)),"-"),1)</f>
        <v>-</v>
      </c>
      <c r="U181" s="176" t="str">
        <f ca="1">IF(Prj_Inflation=1,IF($B181=1,IF(U$2=1,1,IF(Параметры!U$35=1,1+OFFSET(U177,0,-1),1)),"-"),1)</f>
        <v>-</v>
      </c>
      <c r="V181" s="176" t="str">
        <f ca="1">IF(Prj_Inflation=1,IF($B181=1,IF(V$2=1,1,IF(Параметры!V$35=1,1+OFFSET(V177,0,-1),1)),"-"),1)</f>
        <v>-</v>
      </c>
      <c r="W181" s="176" t="str">
        <f ca="1">IF(Prj_Inflation=1,IF($B181=1,IF(W$2=1,1,IF(Параметры!W$35=1,1+OFFSET(W177,0,-1),1)),"-"),1)</f>
        <v>-</v>
      </c>
      <c r="X181" s="176" t="str">
        <f ca="1">IF(Prj_Inflation=1,IF($B181=1,IF(X$2=1,1,IF(Параметры!X$35=1,1+OFFSET(X177,0,-1),1)),"-"),1)</f>
        <v>-</v>
      </c>
      <c r="Y181" s="176" t="str">
        <f ca="1">IF(Prj_Inflation=1,IF($B181=1,IF(Y$2=1,1,IF(Параметры!Y$35=1,1+OFFSET(Y177,0,-1),1)),"-"),1)</f>
        <v>-</v>
      </c>
      <c r="Z181" s="176" t="str">
        <f ca="1">IF(Prj_Inflation=1,IF($B181=1,IF(Z$2=1,1,IF(Параметры!Z$35=1,1+OFFSET(Z177,0,-1),1)),"-"),1)</f>
        <v>-</v>
      </c>
      <c r="AA181" s="176" t="str">
        <f ca="1">IF(Prj_Inflation=1,IF($B181=1,IF(AA$2=1,1,IF(Параметры!AA$35=1,1+OFFSET(AA177,0,-1),1)),"-"),1)</f>
        <v>-</v>
      </c>
      <c r="AB181" s="176" t="str">
        <f ca="1">IF(Prj_Inflation=1,IF($B181=1,IF(AB$2=1,1,IF(Параметры!AB$35=1,1+OFFSET(AB177,0,-1),1)),"-"),1)</f>
        <v>-</v>
      </c>
      <c r="AC181" s="176" t="str">
        <f ca="1">IF(Prj_Inflation=1,IF($B181=1,IF(AC$2=1,1,IF(Параметры!AC$35=1,1+OFFSET(AC177,0,-1),1)),"-"),1)</f>
        <v>-</v>
      </c>
      <c r="AD181" s="176" t="str">
        <f ca="1">IF(Prj_Inflation=1,IF($B181=1,IF(AD$2=1,1,IF(Параметры!AD$35=1,1+OFFSET(AD177,0,-1),1)),"-"),1)</f>
        <v>-</v>
      </c>
      <c r="AE181" s="176" t="str">
        <f ca="1">IF(Prj_Inflation=1,IF($B181=1,IF(AE$2=1,1,IF(Параметры!AE$35=1,1+OFFSET(AE177,0,-1),1)),"-"),1)</f>
        <v>-</v>
      </c>
      <c r="AF181" s="176" t="str">
        <f ca="1">IF(Prj_Inflation=1,IF($B181=1,IF(AF$2=1,1,IF(Параметры!AF$35=1,1+OFFSET(AF177,0,-1),1)),"-"),1)</f>
        <v>-</v>
      </c>
      <c r="AG181" s="176" t="str">
        <f ca="1">IF(Prj_Inflation=1,IF($B181=1,IF(AG$2=1,1,IF(Параметры!AG$35=1,1+OFFSET(AG177,0,-1),1)),"-"),1)</f>
        <v>-</v>
      </c>
      <c r="AH181" s="176" t="str">
        <f ca="1">IF(Prj_Inflation=1,IF($B181=1,IF(AH$2=1,1,IF(Параметры!AH$35=1,1+OFFSET(AH177,0,-1),1)),"-"),1)</f>
        <v>-</v>
      </c>
      <c r="AI181" s="176" t="str">
        <f ca="1">IF(Prj_Inflation=1,IF($B181=1,IF(AI$2=1,1,IF(Параметры!AI$35=1,1+OFFSET(AI177,0,-1),1)),"-"),1)</f>
        <v>-</v>
      </c>
      <c r="AJ181" s="176" t="str">
        <f ca="1">IF(Prj_Inflation=1,IF($B181=1,IF(AJ$2=1,1,IF(Параметры!AJ$35=1,1+OFFSET(AJ177,0,-1),1)),"-"),1)</f>
        <v>-</v>
      </c>
      <c r="AK181" s="176" t="str">
        <f ca="1">IF(Prj_Inflation=1,IF($B181=1,IF(AK$2=1,1,IF(Параметры!AK$35=1,1+OFFSET(AK177,0,-1),1)),"-"),1)</f>
        <v>-</v>
      </c>
      <c r="AL181" s="176" t="str">
        <f ca="1">IF(Prj_Inflation=1,IF($B181=1,IF(AL$2=1,1,IF(Параметры!AL$35=1,1+OFFSET(AL177,0,-1),1)),"-"),1)</f>
        <v>-</v>
      </c>
      <c r="AM181" s="176" t="str">
        <f ca="1">IF(Prj_Inflation=1,IF($B181=1,IF(AM$2=1,1,IF(Параметры!AM$35=1,1+OFFSET(AM177,0,-1),1)),"-"),1)</f>
        <v>-</v>
      </c>
      <c r="AN181" s="176" t="str">
        <f ca="1">IF(Prj_Inflation=1,IF($B181=1,IF(AN$2=1,1,IF(Параметры!AN$35=1,1+OFFSET(AN177,0,-1),1)),"-"),1)</f>
        <v>-</v>
      </c>
      <c r="AO181" s="176" t="str">
        <f ca="1">IF(Prj_Inflation=1,IF($B181=1,IF(AO$2=1,1,IF(Параметры!AO$35=1,1+OFFSET(AO177,0,-1),1)),"-"),1)</f>
        <v>-</v>
      </c>
      <c r="AP181" s="176" t="str">
        <f ca="1">IF(Prj_Inflation=1,IF($B181=1,IF(AP$2=1,1,IF(Параметры!AP$35=1,1+OFFSET(AP177,0,-1),1)),"-"),1)</f>
        <v>-</v>
      </c>
      <c r="AQ181" s="176" t="str">
        <f ca="1">IF(Prj_Inflation=1,IF($B181=1,IF(AQ$2=1,1,IF(Параметры!AQ$35=1,1+OFFSET(AQ177,0,-1),1)),"-"),1)</f>
        <v>-</v>
      </c>
      <c r="AR181" s="176" t="str">
        <f ca="1">IF(Prj_Inflation=1,IF($B181=1,IF(AR$2=1,1,IF(Параметры!AR$35=1,1+OFFSET(AR177,0,-1),1)),"-"),1)</f>
        <v>-</v>
      </c>
      <c r="AS181" s="176" t="str">
        <f ca="1">IF(Prj_Inflation=1,IF($B181=1,IF(AS$2=1,1,IF(Параметры!AS$35=1,1+OFFSET(AS177,0,-1),1)),"-"),1)</f>
        <v>-</v>
      </c>
      <c r="AT181" s="176" t="str">
        <f ca="1">IF(Prj_Inflation=1,IF($B181=1,IF(AT$2=1,1,IF(Параметры!AT$35=1,1+OFFSET(AT177,0,-1),1)),"-"),1)</f>
        <v>-</v>
      </c>
      <c r="AU181" s="176" t="str">
        <f ca="1">IF(Prj_Inflation=1,IF($B181=1,IF(AU$2=1,1,IF(Параметры!AU$35=1,1+OFFSET(AU177,0,-1),1)),"-"),1)</f>
        <v>-</v>
      </c>
      <c r="AV181" s="176" t="str">
        <f ca="1">IF(Prj_Inflation=1,IF($B181=1,IF(AV$2=1,1,IF(Параметры!AV$35=1,1+OFFSET(AV177,0,-1),1)),"-"),1)</f>
        <v>-</v>
      </c>
      <c r="AW181" s="176" t="str">
        <f ca="1">IF(Prj_Inflation=1,IF($B181=1,IF(AW$2=1,1,IF(Параметры!AW$35=1,1+OFFSET(AW177,0,-1),1)),"-"),1)</f>
        <v>-</v>
      </c>
      <c r="AX181" s="176" t="str">
        <f ca="1">IF(Prj_Inflation=1,IF($B181=1,IF(AX$2=1,1,IF(Параметры!AX$35=1,1+OFFSET(AX177,0,-1),1)),"-"),1)</f>
        <v>-</v>
      </c>
      <c r="AY181" s="176" t="str">
        <f ca="1">IF(Prj_Inflation=1,IF($B181=1,IF(AY$2=1,1,IF(Параметры!AY$35=1,1+OFFSET(AY177,0,-1),1)),"-"),1)</f>
        <v>-</v>
      </c>
      <c r="AZ181" s="176" t="str">
        <f ca="1">IF(Prj_Inflation=1,IF($B181=1,IF(AZ$2=1,1,IF(Параметры!AZ$35=1,1+OFFSET(AZ177,0,-1),1)),"-"),1)</f>
        <v>-</v>
      </c>
      <c r="BA181" s="176" t="str">
        <f ca="1">IF(Prj_Inflation=1,IF($B181=1,IF(BA$2=1,1,IF(Параметры!BA$35=1,1+OFFSET(BA177,0,-1),1)),"-"),1)</f>
        <v>-</v>
      </c>
      <c r="BB181" s="176" t="str">
        <f ca="1">IF(Prj_Inflation=1,IF($B181=1,IF(BB$2=1,1,IF(Параметры!BB$35=1,1+OFFSET(BB177,0,-1),1)),"-"),1)</f>
        <v>-</v>
      </c>
      <c r="BC181" s="176" t="str">
        <f ca="1">IF(Prj_Inflation=1,IF($B181=1,IF(BC$2=1,1,IF(Параметры!BC$35=1,1+OFFSET(BC177,0,-1),1)),"-"),1)</f>
        <v>-</v>
      </c>
      <c r="BD181" s="176" t="str">
        <f ca="1">IF(Prj_Inflation=1,IF($B181=1,IF(BD$2=1,1,IF(Параметры!BD$35=1,1+OFFSET(BD177,0,-1),1)),"-"),1)</f>
        <v>-</v>
      </c>
      <c r="BE181" s="176" t="str">
        <f ca="1">IF(Prj_Inflation=1,IF($B181=1,IF(BE$2=1,1,IF(Параметры!BE$35=1,1+OFFSET(BE177,0,-1),1)),"-"),1)</f>
        <v>-</v>
      </c>
      <c r="BF181" s="176" t="str">
        <f ca="1">IF(Prj_Inflation=1,IF($B181=1,IF(BF$2=1,1,IF(Параметры!BF$35=1,1+OFFSET(BF177,0,-1),1)),"-"),1)</f>
        <v>-</v>
      </c>
      <c r="BG181" s="176" t="str">
        <f ca="1">IF(Prj_Inflation=1,IF($B181=1,IF(BG$2=1,1,IF(Параметры!BG$35=1,1+OFFSET(BG177,0,-1),1)),"-"),1)</f>
        <v>-</v>
      </c>
      <c r="BH181" s="176" t="str">
        <f ca="1">IF(Prj_Inflation=1,IF($B181=1,IF(BH$2=1,1,IF(Параметры!BH$35=1,1+OFFSET(BH177,0,-1),1)),"-"),1)</f>
        <v>-</v>
      </c>
      <c r="BI181" s="176" t="str">
        <f ca="1">IF(Prj_Inflation=1,IF($B181=1,IF(BI$2=1,1,IF(Параметры!BI$35=1,1+OFFSET(BI177,0,-1),1)),"-"),1)</f>
        <v>-</v>
      </c>
      <c r="BJ181" s="176" t="str">
        <f ca="1">IF(Prj_Inflation=1,IF($B181=1,IF(BJ$2=1,1,IF(Параметры!BJ$35=1,1+OFFSET(BJ177,0,-1),1)),"-"),1)</f>
        <v>-</v>
      </c>
      <c r="BK181" s="176" t="str">
        <f ca="1">IF(Prj_Inflation=1,IF($B181=1,IF(BK$2=1,1,IF(Параметры!BK$35=1,1+OFFSET(BK177,0,-1),1)),"-"),1)</f>
        <v>-</v>
      </c>
      <c r="BL181" s="176" t="str">
        <f ca="1">IF(Prj_Inflation=1,IF($B181=1,IF(BL$2=1,1,IF(Параметры!BL$35=1,1+OFFSET(BL177,0,-1),1)),"-"),1)</f>
        <v>-</v>
      </c>
      <c r="BM181" s="176" t="str">
        <f ca="1">IF(Prj_Inflation=1,IF($B181=1,IF(BM$2=1,1,IF(Параметры!BM$35=1,1+OFFSET(BM177,0,-1),1)),"-"),1)</f>
        <v>-</v>
      </c>
      <c r="BN181" s="176" t="str">
        <f ca="1">IF(Prj_Inflation=1,IF($B181=1,IF(BN$2=1,1,IF(Параметры!BN$35=1,1+OFFSET(BN177,0,-1),1)),"-"),1)</f>
        <v>-</v>
      </c>
      <c r="BO181" s="176" t="str">
        <f ca="1">IF(Prj_Inflation=1,IF($B181=1,IF(BO$2=1,1,IF(Параметры!BO$35=1,1+OFFSET(BO177,0,-1),1)),"-"),1)</f>
        <v>-</v>
      </c>
      <c r="BP181" s="176" t="str">
        <f ca="1">IF(Prj_Inflation=1,IF($B181=1,IF(BP$2=1,1,IF(Параметры!BP$35=1,1+OFFSET(BP177,0,-1),1)),"-"),1)</f>
        <v>-</v>
      </c>
      <c r="BQ181" s="176" t="str">
        <f ca="1">IF(Prj_Inflation=1,IF($B181=1,IF(BQ$2=1,1,IF(Параметры!BQ$35=1,1+OFFSET(BQ177,0,-1),1)),"-"),1)</f>
        <v>-</v>
      </c>
      <c r="BR181" s="176" t="str">
        <f ca="1">IF(Prj_Inflation=1,IF($B181=1,IF(BR$2=1,1,IF(Параметры!BR$35=1,1+OFFSET(BR177,0,-1),1)),"-"),1)</f>
        <v>-</v>
      </c>
      <c r="BS181" s="176" t="str">
        <f ca="1">IF(Prj_Inflation=1,IF($B181=1,IF(BS$2=1,1,IF(Параметры!BS$35=1,1+OFFSET(BS177,0,-1),1)),"-"),1)</f>
        <v>-</v>
      </c>
      <c r="BT181" s="176" t="str">
        <f ca="1">IF(Prj_Inflation=1,IF($B181=1,IF(BT$2=1,1,IF(Параметры!BT$35=1,1+OFFSET(BT177,0,-1),1)),"-"),1)</f>
        <v>-</v>
      </c>
      <c r="BU181" s="176" t="str">
        <f ca="1">IF(Prj_Inflation=1,IF($B181=1,IF(BU$2=1,1,IF(Параметры!BU$35=1,1+OFFSET(BU177,0,-1),1)),"-"),1)</f>
        <v>-</v>
      </c>
      <c r="BV181" s="176" t="str">
        <f ca="1">IF(Prj_Inflation=1,IF($B181=1,IF(BV$2=1,1,IF(Параметры!BV$35=1,1+OFFSET(BV177,0,-1),1)),"-"),1)</f>
        <v>-</v>
      </c>
      <c r="BW181" s="176" t="str">
        <f ca="1">IF(Prj_Inflation=1,IF($B181=1,IF(BW$2=1,1,IF(Параметры!BW$35=1,1+OFFSET(BW177,0,-1),1)),"-"),1)</f>
        <v>-</v>
      </c>
      <c r="BX181" s="176" t="str">
        <f ca="1">IF(Prj_Inflation=1,IF($B181=1,IF(BX$2=1,1,IF(Параметры!BX$35=1,1+OFFSET(BX177,0,-1),1)),"-"),1)</f>
        <v>-</v>
      </c>
      <c r="BY181" s="176" t="str">
        <f ca="1">IF(Prj_Inflation=1,IF($B181=1,IF(BY$2=1,1,IF(Параметры!BY$35=1,1+OFFSET(BY177,0,-1),1)),"-"),1)</f>
        <v>-</v>
      </c>
      <c r="BZ181" s="176" t="str">
        <f ca="1">IF(Prj_Inflation=1,IF($B181=1,IF(BZ$2=1,1,IF(Параметры!BZ$35=1,1+OFFSET(BZ177,0,-1),1)),"-"),1)</f>
        <v>-</v>
      </c>
      <c r="CA181" s="176" t="str">
        <f ca="1">IF(Prj_Inflation=1,IF($B181=1,IF(CA$2=1,1,IF(Параметры!CA$35=1,1+OFFSET(CA177,0,-1),1)),"-"),1)</f>
        <v>-</v>
      </c>
      <c r="CB181" s="176" t="str">
        <f ca="1">IF(Prj_Inflation=1,IF($B181=1,IF(CB$2=1,1,IF(Параметры!CB$35=1,1+OFFSET(CB177,0,-1),1)),"-"),1)</f>
        <v>-</v>
      </c>
      <c r="CC181" s="176" t="str">
        <f ca="1">IF(Prj_Inflation=1,IF($B181=1,IF(CC$2=1,1,IF(Параметры!CC$35=1,1+OFFSET(CC177,0,-1),1)),"-"),1)</f>
        <v>-</v>
      </c>
      <c r="CD181" s="176" t="str">
        <f ca="1">IF(Prj_Inflation=1,IF($B181=1,IF(CD$2=1,1,IF(Параметры!CD$35=1,1+OFFSET(CD177,0,-1),1)),"-"),1)</f>
        <v>-</v>
      </c>
      <c r="CE181" s="176" t="str">
        <f ca="1">IF(Prj_Inflation=1,IF($B181=1,IF(CE$2=1,1,IF(Параметры!CE$35=1,1+OFFSET(CE177,0,-1),1)),"-"),1)</f>
        <v>-</v>
      </c>
      <c r="CF181" s="176" t="str">
        <f ca="1">IF(Prj_Inflation=1,IF($B181=1,IF(CF$2=1,1,IF(Параметры!CF$35=1,1+OFFSET(CF177,0,-1),1)),"-"),1)</f>
        <v>-</v>
      </c>
      <c r="CG181" s="176" t="str">
        <f ca="1">IF(Prj_Inflation=1,IF($B181=1,IF(CG$2=1,1,IF(Параметры!CG$35=1,1+OFFSET(CG177,0,-1),1)),"-"),1)</f>
        <v>-</v>
      </c>
      <c r="CH181" s="176" t="str">
        <f ca="1">IF(Prj_Inflation=1,IF($B181=1,IF(CH$2=1,1,IF(Параметры!CH$35=1,1+OFFSET(CH177,0,-1),1)),"-"),1)</f>
        <v>-</v>
      </c>
      <c r="CI181" s="176" t="str">
        <f ca="1">IF(Prj_Inflation=1,IF($B181=1,IF(CI$2=1,1,IF(Параметры!CI$35=1,1+OFFSET(CI177,0,-1),1)),"-"),1)</f>
        <v>-</v>
      </c>
      <c r="CJ181" s="176" t="str">
        <f ca="1">IF(Prj_Inflation=1,IF($B181=1,IF(CJ$2=1,1,IF(Параметры!CJ$35=1,1+OFFSET(CJ177,0,-1),1)),"-"),1)</f>
        <v>-</v>
      </c>
      <c r="CK181" s="176" t="str">
        <f ca="1">IF(Prj_Inflation=1,IF($B181=1,IF(CK$2=1,1,IF(Параметры!CK$35=1,1+OFFSET(CK177,0,-1),1)),"-"),1)</f>
        <v>-</v>
      </c>
      <c r="CL181" s="176" t="str">
        <f ca="1">IF(Prj_Inflation=1,IF($B181=1,IF(CL$2=1,1,IF(Параметры!CL$35=1,1+OFFSET(CL177,0,-1),1)),"-"),1)</f>
        <v>-</v>
      </c>
      <c r="CM181" s="176" t="str">
        <f ca="1">IF(Prj_Inflation=1,IF($B181=1,IF(CM$2=1,1,IF(Параметры!CM$35=1,1+OFFSET(CM177,0,-1),1)),"-"),1)</f>
        <v>-</v>
      </c>
      <c r="CN181" s="176" t="str">
        <f ca="1">IF(Prj_Inflation=1,IF($B181=1,IF(CN$2=1,1,IF(Параметры!CN$35=1,1+OFFSET(CN177,0,-1),1)),"-"),1)</f>
        <v>-</v>
      </c>
      <c r="CO181" s="176" t="str">
        <f ca="1">IF(Prj_Inflation=1,IF($B181=1,IF(CO$2=1,1,IF(Параметры!CO$35=1,1+OFFSET(CO177,0,-1),1)),"-"),1)</f>
        <v>-</v>
      </c>
      <c r="CP181" s="176" t="str">
        <f ca="1">IF(Prj_Inflation=1,IF($B181=1,IF(CP$2=1,1,IF(Параметры!CP$35=1,1+OFFSET(CP177,0,-1),1)),"-"),1)</f>
        <v>-</v>
      </c>
      <c r="CQ181" s="176" t="str">
        <f ca="1">IF(Prj_Inflation=1,IF($B181=1,IF(CQ$2=1,1,IF(Параметры!CQ$35=1,1+OFFSET(CQ177,0,-1),1)),"-"),1)</f>
        <v>-</v>
      </c>
      <c r="CR181" s="176" t="str">
        <f ca="1">IF(Prj_Inflation=1,IF($B181=1,IF(CR$2=1,1,IF(Параметры!CR$35=1,1+OFFSET(CR177,0,-1),1)),"-"),1)</f>
        <v>-</v>
      </c>
      <c r="CS181" s="176" t="str">
        <f ca="1">IF(Prj_Inflation=1,IF($B181=1,IF(CS$2=1,1,IF(Параметры!CS$35=1,1+OFFSET(CS177,0,-1),1)),"-"),1)</f>
        <v>-</v>
      </c>
      <c r="CT181" s="176" t="str">
        <f ca="1">IF(Prj_Inflation=1,IF($B181=1,IF(CT$2=1,1,IF(Параметры!CT$35=1,1+OFFSET(CT177,0,-1),1)),"-"),1)</f>
        <v>-</v>
      </c>
      <c r="CU181" s="176" t="str">
        <f ca="1">IF(Prj_Inflation=1,IF($B181=1,IF(CU$2=1,1,IF(Параметры!CU$35=1,1+OFFSET(CU177,0,-1),1)),"-"),1)</f>
        <v>-</v>
      </c>
      <c r="CV181" s="176" t="str">
        <f ca="1">IF(Prj_Inflation=1,IF($B181=1,IF(CV$2=1,1,IF(Параметры!CV$35=1,1+OFFSET(CV177,0,-1),1)),"-"),1)</f>
        <v>-</v>
      </c>
      <c r="CW181" s="176" t="str">
        <f ca="1">IF(Prj_Inflation=1,IF($B181=1,IF(CW$2=1,1,IF(Параметры!CW$35=1,1+OFFSET(CW177,0,-1),1)),"-"),1)</f>
        <v>-</v>
      </c>
      <c r="CX181" s="176" t="str">
        <f ca="1">IF(Prj_Inflation=1,IF($B181=1,IF(CX$2=1,1,IF(Параметры!CX$35=1,1+OFFSET(CX177,0,-1),1)),"-"),1)</f>
        <v>-</v>
      </c>
      <c r="CY181" s="176" t="str">
        <f ca="1">IF(Prj_Inflation=1,IF($B181=1,IF(CY$2=1,1,IF(Параметры!CY$35=1,1+OFFSET(CY177,0,-1),1)),"-"),1)</f>
        <v>-</v>
      </c>
      <c r="CZ181" s="176" t="str">
        <f ca="1">IF(Prj_Inflation=1,IF($B181=1,IF(CZ$2=1,1,IF(Параметры!CZ$35=1,1+OFFSET(CZ177,0,-1),1)),"-"),1)</f>
        <v>-</v>
      </c>
      <c r="DA181" s="176" t="str">
        <f ca="1">IF(Prj_Inflation=1,IF($B181=1,IF(DA$2=1,1,IF(Параметры!DA$35=1,1+OFFSET(DA177,0,-1),1)),"-"),1)</f>
        <v>-</v>
      </c>
      <c r="DB181" s="176" t="str">
        <f ca="1">IF(Prj_Inflation=1,IF($B181=1,IF(DB$2=1,1,IF(Параметры!DB$35=1,1+OFFSET(DB177,0,-1),1)),"-"),1)</f>
        <v>-</v>
      </c>
      <c r="DC181" s="176" t="str">
        <f ca="1">IF(Prj_Inflation=1,IF($B181=1,IF(DC$2=1,1,IF(Параметры!DC$35=1,1+OFFSET(DC177,0,-1),1)),"-"),1)</f>
        <v>-</v>
      </c>
      <c r="DD181" s="176" t="str">
        <f ca="1">IF(Prj_Inflation=1,IF($B181=1,IF(DD$2=1,1,IF(Параметры!DD$35=1,1+OFFSET(DD177,0,-1),1)),"-"),1)</f>
        <v>-</v>
      </c>
      <c r="DE181" s="176" t="str">
        <f ca="1">IF(Prj_Inflation=1,IF($B181=1,IF(DE$2=1,1,IF(Параметры!DE$35=1,1+OFFSET(DE177,0,-1),1)),"-"),1)</f>
        <v>-</v>
      </c>
      <c r="DF181" s="176" t="str">
        <f ca="1">IF(Prj_Inflation=1,IF($B181=1,IF(DF$2=1,1,IF(Параметры!DF$35=1,1+OFFSET(DF177,0,-1),1)),"-"),1)</f>
        <v>-</v>
      </c>
      <c r="DG181" s="176" t="str">
        <f ca="1">IF(Prj_Inflation=1,IF($B181=1,IF(DG$2=1,1,IF(Параметры!DG$35=1,1+OFFSET(DG177,0,-1),1)),"-"),1)</f>
        <v>-</v>
      </c>
      <c r="DH181" s="176" t="str">
        <f ca="1">IF(Prj_Inflation=1,IF($B181=1,IF(DH$2=1,1,IF(Параметры!DH$35=1,1+OFFSET(DH177,0,-1),1)),"-"),1)</f>
        <v>-</v>
      </c>
      <c r="DI181" s="176" t="str">
        <f ca="1">IF(Prj_Inflation=1,IF($B181=1,IF(DI$2=1,1,IF(Параметры!DI$35=1,1+OFFSET(DI177,0,-1),1)),"-"),1)</f>
        <v>-</v>
      </c>
      <c r="DJ181" s="176" t="str">
        <f ca="1">IF(Prj_Inflation=1,IF($B181=1,IF(DJ$2=1,1,IF(Параметры!DJ$35=1,1+OFFSET(DJ177,0,-1),1)),"-"),1)</f>
        <v>-</v>
      </c>
      <c r="DK181" s="176" t="str">
        <f ca="1">IF(Prj_Inflation=1,IF($B181=1,IF(DK$2=1,1,IF(Параметры!DK$35=1,1+OFFSET(DK177,0,-1),1)),"-"),1)</f>
        <v>-</v>
      </c>
      <c r="DL181" s="176" t="str">
        <f ca="1">IF(Prj_Inflation=1,IF($B181=1,IF(DL$2=1,1,IF(Параметры!DL$35=1,1+OFFSET(DL177,0,-1),1)),"-"),1)</f>
        <v>-</v>
      </c>
      <c r="DM181" s="176" t="str">
        <f ca="1">IF(Prj_Inflation=1,IF($B181=1,IF(DM$2=1,1,IF(Параметры!DM$35=1,1+OFFSET(DM177,0,-1),1)),"-"),1)</f>
        <v>-</v>
      </c>
      <c r="DN181" s="176" t="str">
        <f ca="1">IF(Prj_Inflation=1,IF($B181=1,IF(DN$2=1,1,IF(Параметры!DN$35=1,1+OFFSET(DN177,0,-1),1)),"-"),1)</f>
        <v>-</v>
      </c>
      <c r="DO181" s="176" t="str">
        <f ca="1">IF(Prj_Inflation=1,IF($B181=1,IF(DO$2=1,1,IF(Параметры!DO$35=1,1+OFFSET(DO177,0,-1),1)),"-"),1)</f>
        <v>-</v>
      </c>
      <c r="DP181" s="176" t="str">
        <f ca="1">IF(Prj_Inflation=1,IF($B181=1,IF(DP$2=1,1,IF(Параметры!DP$35=1,1+OFFSET(DP177,0,-1),1)),"-"),1)</f>
        <v>-</v>
      </c>
      <c r="DQ181" s="176" t="str">
        <f ca="1">IF(Prj_Inflation=1,IF($B181=1,IF(DQ$2=1,1,IF(Параметры!DQ$35=1,1+OFFSET(DQ177,0,-1),1)),"-"),1)</f>
        <v>-</v>
      </c>
      <c r="DR181" s="176" t="str">
        <f ca="1">IF(Prj_Inflation=1,IF($B181=1,IF(DR$2=1,1,IF(Параметры!DR$35=1,1+OFFSET(DR177,0,-1),1)),"-"),1)</f>
        <v>-</v>
      </c>
      <c r="DS181" s="176" t="str">
        <f ca="1">IF(Prj_Inflation=1,IF($B181=1,IF(DS$2=1,1,IF(Параметры!DS$35=1,1+OFFSET(DS177,0,-1),1)),"-"),1)</f>
        <v>-</v>
      </c>
      <c r="DT181" s="176" t="str">
        <f ca="1">IF(Prj_Inflation=1,IF($B181=1,IF(DT$2=1,1,IF(Параметры!DT$35=1,1+OFFSET(DT177,0,-1),1)),"-"),1)</f>
        <v>-</v>
      </c>
      <c r="DU181" s="176" t="str">
        <f ca="1">IF(Prj_Inflation=1,IF($B181=1,IF(DU$2=1,1,IF(Параметры!DU$35=1,1+OFFSET(DU177,0,-1),1)),"-"),1)</f>
        <v>-</v>
      </c>
      <c r="DV181" s="176" t="str">
        <f ca="1">IF(Prj_Inflation=1,IF($B181=1,IF(DV$2=1,1,IF(Параметры!DV$35=1,1+OFFSET(DV177,0,-1),1)),"-"),1)</f>
        <v>-</v>
      </c>
      <c r="DW181" s="175"/>
      <c r="DX181" s="170"/>
    </row>
    <row r="182" spans="1:128" hidden="1" outlineLevel="1" x14ac:dyDescent="0.2">
      <c r="A182" s="168" t="str">
        <f ca="1">Language!A$680</f>
        <v>пошлины начисленные</v>
      </c>
      <c r="B182" s="158"/>
      <c r="C182" s="147" t="str">
        <f ca="1">CHOOSE(D182,CurName1,CurName2,CurName3)</f>
        <v>тыс. руб.</v>
      </c>
      <c r="D182" s="158">
        <f>D154</f>
        <v>1</v>
      </c>
      <c r="E182" s="154" t="s">
        <v>892</v>
      </c>
      <c r="F182" s="6" t="s">
        <v>3082</v>
      </c>
      <c r="G182" s="169">
        <f t="shared" ref="G182:BR182" ca="1" si="307">G170*G179</f>
        <v>0</v>
      </c>
      <c r="H182" s="169">
        <f t="shared" ca="1" si="307"/>
        <v>0</v>
      </c>
      <c r="I182" s="169">
        <f t="shared" ca="1" si="307"/>
        <v>0</v>
      </c>
      <c r="J182" s="169">
        <f t="shared" ca="1" si="307"/>
        <v>0</v>
      </c>
      <c r="K182" s="169">
        <f t="shared" ca="1" si="307"/>
        <v>0</v>
      </c>
      <c r="L182" s="169">
        <f t="shared" ca="1" si="307"/>
        <v>0</v>
      </c>
      <c r="M182" s="169">
        <f t="shared" ca="1" si="307"/>
        <v>0</v>
      </c>
      <c r="N182" s="169">
        <f t="shared" ca="1" si="307"/>
        <v>0</v>
      </c>
      <c r="O182" s="169">
        <f t="shared" ca="1" si="307"/>
        <v>0</v>
      </c>
      <c r="P182" s="169">
        <f t="shared" ca="1" si="307"/>
        <v>0</v>
      </c>
      <c r="Q182" s="169">
        <f t="shared" ca="1" si="307"/>
        <v>0</v>
      </c>
      <c r="R182" s="169">
        <f t="shared" ca="1" si="307"/>
        <v>0</v>
      </c>
      <c r="S182" s="169">
        <f t="shared" ca="1" si="307"/>
        <v>0</v>
      </c>
      <c r="T182" s="169">
        <f t="shared" ca="1" si="307"/>
        <v>0</v>
      </c>
      <c r="U182" s="169">
        <f t="shared" ca="1" si="307"/>
        <v>0</v>
      </c>
      <c r="V182" s="169">
        <f t="shared" ca="1" si="307"/>
        <v>0</v>
      </c>
      <c r="W182" s="169">
        <f t="shared" ca="1" si="307"/>
        <v>0</v>
      </c>
      <c r="X182" s="169">
        <f t="shared" ca="1" si="307"/>
        <v>0</v>
      </c>
      <c r="Y182" s="169">
        <f t="shared" ca="1" si="307"/>
        <v>0</v>
      </c>
      <c r="Z182" s="169">
        <f t="shared" ca="1" si="307"/>
        <v>0</v>
      </c>
      <c r="AA182" s="169">
        <f t="shared" ca="1" si="307"/>
        <v>0</v>
      </c>
      <c r="AB182" s="169">
        <f t="shared" ca="1" si="307"/>
        <v>0</v>
      </c>
      <c r="AC182" s="169">
        <f t="shared" ca="1" si="307"/>
        <v>0</v>
      </c>
      <c r="AD182" s="169">
        <f t="shared" ca="1" si="307"/>
        <v>0</v>
      </c>
      <c r="AE182" s="169">
        <f t="shared" ca="1" si="307"/>
        <v>0</v>
      </c>
      <c r="AF182" s="169">
        <f t="shared" ca="1" si="307"/>
        <v>0</v>
      </c>
      <c r="AG182" s="169">
        <f t="shared" ca="1" si="307"/>
        <v>0</v>
      </c>
      <c r="AH182" s="169">
        <f t="shared" ca="1" si="307"/>
        <v>0</v>
      </c>
      <c r="AI182" s="169">
        <f t="shared" ca="1" si="307"/>
        <v>0</v>
      </c>
      <c r="AJ182" s="169">
        <f t="shared" ca="1" si="307"/>
        <v>0</v>
      </c>
      <c r="AK182" s="169">
        <f t="shared" ca="1" si="307"/>
        <v>0</v>
      </c>
      <c r="AL182" s="169">
        <f t="shared" ca="1" si="307"/>
        <v>0</v>
      </c>
      <c r="AM182" s="169">
        <f t="shared" ca="1" si="307"/>
        <v>0</v>
      </c>
      <c r="AN182" s="169">
        <f t="shared" ca="1" si="307"/>
        <v>0</v>
      </c>
      <c r="AO182" s="169">
        <f t="shared" ca="1" si="307"/>
        <v>0</v>
      </c>
      <c r="AP182" s="169">
        <f t="shared" ca="1" si="307"/>
        <v>0</v>
      </c>
      <c r="AQ182" s="169">
        <f t="shared" ca="1" si="307"/>
        <v>0</v>
      </c>
      <c r="AR182" s="169">
        <f t="shared" ca="1" si="307"/>
        <v>0</v>
      </c>
      <c r="AS182" s="169">
        <f t="shared" ca="1" si="307"/>
        <v>0</v>
      </c>
      <c r="AT182" s="169">
        <f t="shared" ca="1" si="307"/>
        <v>0</v>
      </c>
      <c r="AU182" s="169">
        <f t="shared" ca="1" si="307"/>
        <v>0</v>
      </c>
      <c r="AV182" s="169">
        <f t="shared" ca="1" si="307"/>
        <v>0</v>
      </c>
      <c r="AW182" s="169">
        <f t="shared" ca="1" si="307"/>
        <v>0</v>
      </c>
      <c r="AX182" s="169">
        <f t="shared" ca="1" si="307"/>
        <v>0</v>
      </c>
      <c r="AY182" s="169">
        <f t="shared" ca="1" si="307"/>
        <v>0</v>
      </c>
      <c r="AZ182" s="169">
        <f t="shared" ca="1" si="307"/>
        <v>0</v>
      </c>
      <c r="BA182" s="169">
        <f t="shared" ca="1" si="307"/>
        <v>0</v>
      </c>
      <c r="BB182" s="169">
        <f t="shared" ca="1" si="307"/>
        <v>0</v>
      </c>
      <c r="BC182" s="169">
        <f t="shared" ca="1" si="307"/>
        <v>0</v>
      </c>
      <c r="BD182" s="169">
        <f t="shared" ca="1" si="307"/>
        <v>0</v>
      </c>
      <c r="BE182" s="169">
        <f t="shared" ca="1" si="307"/>
        <v>0</v>
      </c>
      <c r="BF182" s="169">
        <f t="shared" ca="1" si="307"/>
        <v>0</v>
      </c>
      <c r="BG182" s="169">
        <f t="shared" ca="1" si="307"/>
        <v>0</v>
      </c>
      <c r="BH182" s="169">
        <f t="shared" ca="1" si="307"/>
        <v>0</v>
      </c>
      <c r="BI182" s="169">
        <f t="shared" ca="1" si="307"/>
        <v>0</v>
      </c>
      <c r="BJ182" s="169">
        <f t="shared" ca="1" si="307"/>
        <v>0</v>
      </c>
      <c r="BK182" s="169">
        <f t="shared" ca="1" si="307"/>
        <v>0</v>
      </c>
      <c r="BL182" s="169">
        <f t="shared" ca="1" si="307"/>
        <v>0</v>
      </c>
      <c r="BM182" s="169">
        <f t="shared" ca="1" si="307"/>
        <v>0</v>
      </c>
      <c r="BN182" s="169">
        <f t="shared" ca="1" si="307"/>
        <v>0</v>
      </c>
      <c r="BO182" s="169">
        <f t="shared" ca="1" si="307"/>
        <v>0</v>
      </c>
      <c r="BP182" s="169">
        <f t="shared" ca="1" si="307"/>
        <v>0</v>
      </c>
      <c r="BQ182" s="169">
        <f t="shared" ca="1" si="307"/>
        <v>0</v>
      </c>
      <c r="BR182" s="169">
        <f t="shared" ca="1" si="307"/>
        <v>0</v>
      </c>
      <c r="BS182" s="169">
        <f t="shared" ref="BS182:DV182" ca="1" si="308">BS170*BS179</f>
        <v>0</v>
      </c>
      <c r="BT182" s="169">
        <f t="shared" ca="1" si="308"/>
        <v>0</v>
      </c>
      <c r="BU182" s="169">
        <f t="shared" ca="1" si="308"/>
        <v>0</v>
      </c>
      <c r="BV182" s="169">
        <f t="shared" ca="1" si="308"/>
        <v>0</v>
      </c>
      <c r="BW182" s="169">
        <f t="shared" ca="1" si="308"/>
        <v>0</v>
      </c>
      <c r="BX182" s="169">
        <f t="shared" ca="1" si="308"/>
        <v>0</v>
      </c>
      <c r="BY182" s="169">
        <f t="shared" ca="1" si="308"/>
        <v>0</v>
      </c>
      <c r="BZ182" s="169">
        <f t="shared" ca="1" si="308"/>
        <v>0</v>
      </c>
      <c r="CA182" s="169">
        <f t="shared" ca="1" si="308"/>
        <v>0</v>
      </c>
      <c r="CB182" s="169">
        <f t="shared" ca="1" si="308"/>
        <v>0</v>
      </c>
      <c r="CC182" s="169">
        <f t="shared" ca="1" si="308"/>
        <v>0</v>
      </c>
      <c r="CD182" s="169">
        <f t="shared" ca="1" si="308"/>
        <v>0</v>
      </c>
      <c r="CE182" s="169">
        <f t="shared" ca="1" si="308"/>
        <v>0</v>
      </c>
      <c r="CF182" s="169">
        <f t="shared" ca="1" si="308"/>
        <v>0</v>
      </c>
      <c r="CG182" s="169">
        <f t="shared" ca="1" si="308"/>
        <v>0</v>
      </c>
      <c r="CH182" s="169">
        <f t="shared" ca="1" si="308"/>
        <v>0</v>
      </c>
      <c r="CI182" s="169">
        <f t="shared" ca="1" si="308"/>
        <v>0</v>
      </c>
      <c r="CJ182" s="169">
        <f t="shared" ca="1" si="308"/>
        <v>0</v>
      </c>
      <c r="CK182" s="169">
        <f t="shared" ca="1" si="308"/>
        <v>0</v>
      </c>
      <c r="CL182" s="169">
        <f t="shared" ca="1" si="308"/>
        <v>0</v>
      </c>
      <c r="CM182" s="169">
        <f t="shared" ca="1" si="308"/>
        <v>0</v>
      </c>
      <c r="CN182" s="169">
        <f t="shared" ca="1" si="308"/>
        <v>0</v>
      </c>
      <c r="CO182" s="169">
        <f t="shared" ca="1" si="308"/>
        <v>0</v>
      </c>
      <c r="CP182" s="169">
        <f t="shared" ca="1" si="308"/>
        <v>0</v>
      </c>
      <c r="CQ182" s="169">
        <f t="shared" ca="1" si="308"/>
        <v>0</v>
      </c>
      <c r="CR182" s="169">
        <f t="shared" ca="1" si="308"/>
        <v>0</v>
      </c>
      <c r="CS182" s="169">
        <f t="shared" ca="1" si="308"/>
        <v>0</v>
      </c>
      <c r="CT182" s="169">
        <f t="shared" ca="1" si="308"/>
        <v>0</v>
      </c>
      <c r="CU182" s="169">
        <f t="shared" ca="1" si="308"/>
        <v>0</v>
      </c>
      <c r="CV182" s="169">
        <f t="shared" ca="1" si="308"/>
        <v>0</v>
      </c>
      <c r="CW182" s="169">
        <f t="shared" ca="1" si="308"/>
        <v>0</v>
      </c>
      <c r="CX182" s="169">
        <f t="shared" ca="1" si="308"/>
        <v>0</v>
      </c>
      <c r="CY182" s="169">
        <f t="shared" ca="1" si="308"/>
        <v>0</v>
      </c>
      <c r="CZ182" s="169">
        <f t="shared" ca="1" si="308"/>
        <v>0</v>
      </c>
      <c r="DA182" s="169">
        <f t="shared" ca="1" si="308"/>
        <v>0</v>
      </c>
      <c r="DB182" s="169">
        <f t="shared" ca="1" si="308"/>
        <v>0</v>
      </c>
      <c r="DC182" s="169">
        <f t="shared" ca="1" si="308"/>
        <v>0</v>
      </c>
      <c r="DD182" s="169">
        <f t="shared" ca="1" si="308"/>
        <v>0</v>
      </c>
      <c r="DE182" s="169">
        <f t="shared" ca="1" si="308"/>
        <v>0</v>
      </c>
      <c r="DF182" s="169">
        <f t="shared" ca="1" si="308"/>
        <v>0</v>
      </c>
      <c r="DG182" s="169">
        <f t="shared" ca="1" si="308"/>
        <v>0</v>
      </c>
      <c r="DH182" s="169">
        <f t="shared" ca="1" si="308"/>
        <v>0</v>
      </c>
      <c r="DI182" s="169">
        <f t="shared" ca="1" si="308"/>
        <v>0</v>
      </c>
      <c r="DJ182" s="169">
        <f t="shared" ca="1" si="308"/>
        <v>0</v>
      </c>
      <c r="DK182" s="169">
        <f t="shared" ca="1" si="308"/>
        <v>0</v>
      </c>
      <c r="DL182" s="169">
        <f t="shared" ca="1" si="308"/>
        <v>0</v>
      </c>
      <c r="DM182" s="169">
        <f t="shared" ca="1" si="308"/>
        <v>0</v>
      </c>
      <c r="DN182" s="169">
        <f t="shared" ca="1" si="308"/>
        <v>0</v>
      </c>
      <c r="DO182" s="169">
        <f t="shared" ca="1" si="308"/>
        <v>0</v>
      </c>
      <c r="DP182" s="169">
        <f t="shared" ca="1" si="308"/>
        <v>0</v>
      </c>
      <c r="DQ182" s="169">
        <f t="shared" ca="1" si="308"/>
        <v>0</v>
      </c>
      <c r="DR182" s="169">
        <f t="shared" ca="1" si="308"/>
        <v>0</v>
      </c>
      <c r="DS182" s="169">
        <f t="shared" ca="1" si="308"/>
        <v>0</v>
      </c>
      <c r="DT182" s="169">
        <f t="shared" ca="1" si="308"/>
        <v>0</v>
      </c>
      <c r="DU182" s="169">
        <f t="shared" ca="1" si="308"/>
        <v>0</v>
      </c>
      <c r="DV182" s="169">
        <f t="shared" ca="1" si="308"/>
        <v>0</v>
      </c>
      <c r="DW182" s="169"/>
      <c r="DX182" s="177">
        <f ca="1">SUM(G182:DW182)</f>
        <v>0</v>
      </c>
    </row>
    <row r="183" spans="1:128" hidden="1" outlineLevel="1" x14ac:dyDescent="0.2">
      <c r="A183" s="168" t="str">
        <f ca="1">Language!A$681</f>
        <v>НДС начисленный</v>
      </c>
      <c r="B183" s="158"/>
      <c r="C183" s="147" t="str">
        <f ca="1">CHOOSE(D183,CurName1,CurName2,CurName3)</f>
        <v>тыс. руб.</v>
      </c>
      <c r="D183" s="158">
        <f>D154</f>
        <v>1</v>
      </c>
      <c r="E183" s="154" t="s">
        <v>729</v>
      </c>
      <c r="F183" s="6" t="s">
        <v>3082</v>
      </c>
      <c r="G183" s="169">
        <f ca="1">IF(Старт!$B$9+Старт!$B$10+Старт!$B$11=0,G170,G160)*G178</f>
        <v>118.80000000000001</v>
      </c>
      <c r="H183" s="169">
        <f ca="1">IF(Старт!$B$9+Старт!$B$10+Старт!$B$11=0,H170,H160)*H178</f>
        <v>358.41513741607127</v>
      </c>
      <c r="I183" s="169">
        <f ca="1">IF(Старт!$B$9+Старт!$B$10+Старт!$B$11=0,I170,I160)*I178</f>
        <v>540.66250306810286</v>
      </c>
      <c r="J183" s="169">
        <f ca="1">IF(Старт!$B$9+Старт!$B$10+Старт!$B$11=0,J170,J160)*J178</f>
        <v>664.54604023618379</v>
      </c>
      <c r="K183" s="169">
        <f ca="1">IF(Старт!$B$9+Старт!$B$10+Старт!$B$11=0,K170,K160)*K178</f>
        <v>789.8132038305406</v>
      </c>
      <c r="L183" s="169">
        <f ca="1">IF(Старт!$B$9+Старт!$B$10+Старт!$B$11=0,L170,L160)*L178</f>
        <v>916.47567982372004</v>
      </c>
      <c r="M183" s="169">
        <f ca="1">IF(Старт!$B$9+Старт!$B$10+Старт!$B$11=0,M170,M160)*M178</f>
        <v>1044.5452421029931</v>
      </c>
      <c r="N183" s="169">
        <f ca="1">IF(Старт!$B$9+Старт!$B$10+Старт!$B$11=0,N170,N160)*N178</f>
        <v>1149.3172530258546</v>
      </c>
      <c r="O183" s="169">
        <f ca="1">IF(Старт!$B$9+Старт!$B$10+Старт!$B$11=0,O170,O160)*O178</f>
        <v>1367.0937912449328</v>
      </c>
      <c r="P183" s="169">
        <f ca="1">IF(Старт!$B$9+Старт!$B$10+Старт!$B$11=0,P170,P160)*P178</f>
        <v>1374.8235382988505</v>
      </c>
      <c r="Q183" s="169">
        <f ca="1">IF(Старт!$B$9+Старт!$B$10+Старт!$B$11=0,Q170,Q160)*Q178</f>
        <v>1382.5969904664196</v>
      </c>
      <c r="R183" s="169">
        <f ca="1">IF(Старт!$B$9+Старт!$B$10+Старт!$B$11=0,R170,R160)*R178</f>
        <v>1390.4143948627054</v>
      </c>
      <c r="S183" s="169">
        <f ca="1">IF(Старт!$B$9+Старт!$B$10+Старт!$B$11=0,S170,S160)*S178</f>
        <v>1398.2760000000001</v>
      </c>
      <c r="T183" s="169">
        <f ca="1">IF(Старт!$B$9+Старт!$B$10+Старт!$B$11=0,T170,T160)*T178</f>
        <v>1406.1820557957199</v>
      </c>
      <c r="U183" s="169">
        <f ca="1">IF(Старт!$B$9+Старт!$B$10+Старт!$B$11=0,U170,U160)*U178</f>
        <v>1414.1328135803494</v>
      </c>
      <c r="V183" s="169">
        <f ca="1">IF(Старт!$B$9+Старт!$B$10+Старт!$B$11=0,V170,V160)*V178</f>
        <v>1202.3450266164116</v>
      </c>
      <c r="W183" s="169">
        <f ca="1">IF(Старт!$B$9+Старт!$B$10+Старт!$B$11=0,W170,W160)*W178</f>
        <v>1209.1432602027242</v>
      </c>
      <c r="X183" s="169">
        <f ca="1">IF(Старт!$B$9+Старт!$B$10+Старт!$B$11=0,X170,X160)*X178</f>
        <v>1215.9799319901119</v>
      </c>
      <c r="Y183" s="169">
        <f ca="1">IF(Старт!$B$9+Старт!$B$10+Старт!$B$11=0,Y170,Y160)*Y178</f>
        <v>1222.8552593137508</v>
      </c>
      <c r="Z183" s="169">
        <f ca="1">IF(Старт!$B$9+Старт!$B$10+Старт!$B$11=0,Z170,Z160)*Z178</f>
        <v>1454.5660288294951</v>
      </c>
      <c r="AA183" s="169">
        <f ca="1">IF(Старт!$B$9+Старт!$B$10+Старт!$B$11=0,AA170,AA160)*AA178</f>
        <v>1462.7903566320781</v>
      </c>
      <c r="AB183" s="169">
        <f ca="1">IF(Старт!$B$9+Старт!$B$10+Старт!$B$11=0,AB170,AB160)*AB178</f>
        <v>1471.06118597977</v>
      </c>
      <c r="AC183" s="169">
        <f ca="1">IF(Старт!$B$9+Старт!$B$10+Старт!$B$11=0,AC170,AC160)*AC178</f>
        <v>1479.3787797990688</v>
      </c>
      <c r="AD183" s="169">
        <f ca="1">IF(Старт!$B$9+Старт!$B$10+Старт!$B$11=0,AD170,AD160)*AD178</f>
        <v>1487.7434025030946</v>
      </c>
      <c r="AE183" s="169">
        <f ca="1">IF(Старт!$B$9+Старт!$B$10+Старт!$B$11=0,AE170,AE160)*AE178</f>
        <v>1496.1553200000001</v>
      </c>
      <c r="AF183" s="169">
        <f ca="1">IF(Старт!$B$9+Старт!$B$10+Старт!$B$11=0,AF170,AF160)*AF178</f>
        <v>1504.6147997014202</v>
      </c>
      <c r="AG183" s="169">
        <f ca="1">IF(Старт!$B$9+Старт!$B$10+Старт!$B$11=0,AG170,AG160)*AG178</f>
        <v>1513.1221105309735</v>
      </c>
      <c r="AH183" s="169">
        <f ca="1">IF(Старт!$B$9+Старт!$B$10+Старт!$B$11=0,AH170,AH160)*AH178</f>
        <v>1286.5091784795602</v>
      </c>
      <c r="AI183" s="169">
        <f ca="1">IF(Старт!$B$9+Старт!$B$10+Старт!$B$11=0,AI170,AI160)*AI178</f>
        <v>1293.7832884169147</v>
      </c>
      <c r="AJ183" s="169">
        <f ca="1">IF(Старт!$B$9+Старт!$B$10+Старт!$B$11=0,AJ170,AJ160)*AJ178</f>
        <v>1301.0985272294195</v>
      </c>
      <c r="AK183" s="169">
        <f ca="1">IF(Старт!$B$9+Старт!$B$10+Старт!$B$11=0,AK170,AK160)*AK178</f>
        <v>1308.4551274657135</v>
      </c>
      <c r="AL183" s="169">
        <f ca="1">IF(Старт!$B$9+Старт!$B$10+Старт!$B$11=0,AL170,AL160)*AL178</f>
        <v>1556.3856508475601</v>
      </c>
      <c r="AM183" s="169">
        <f ca="1">IF(Старт!$B$9+Старт!$B$10+Старт!$B$11=0,AM170,AM160)*AM178</f>
        <v>1565.1856815963233</v>
      </c>
      <c r="AN183" s="169">
        <f ca="1">IF(Старт!$B$9+Старт!$B$10+Старт!$B$11=0,AN170,AN160)*AN178</f>
        <v>1574.035468998354</v>
      </c>
      <c r="AO183" s="169">
        <f ca="1">IF(Старт!$B$9+Старт!$B$10+Старт!$B$11=0,AO170,AO160)*AO178</f>
        <v>1582.9352943850035</v>
      </c>
      <c r="AP183" s="169">
        <f ca="1">IF(Старт!$B$9+Старт!$B$10+Старт!$B$11=0,AP170,AP160)*AP178</f>
        <v>1591.8854406783114</v>
      </c>
      <c r="AQ183" s="169">
        <f ca="1">IF(Старт!$B$9+Старт!$B$10+Старт!$B$11=0,AQ170,AQ160)*AQ178</f>
        <v>1600.8861924000003</v>
      </c>
      <c r="AR183" s="169">
        <f ca="1">IF(Старт!$B$9+Старт!$B$10+Старт!$B$11=0,AR170,AR160)*AR178</f>
        <v>1609.9378356805194</v>
      </c>
      <c r="AS183" s="169">
        <f ca="1">IF(Старт!$B$9+Старт!$B$10+Старт!$B$11=0,AS170,AS160)*AS178</f>
        <v>1619.0406582681417</v>
      </c>
      <c r="AT183" s="169">
        <f ca="1">IF(Старт!$B$9+Старт!$B$10+Старт!$B$11=0,AT170,AT160)*AT178</f>
        <v>1376.5648209731296</v>
      </c>
      <c r="AU183" s="169">
        <f ca="1">IF(Старт!$B$9+Старт!$B$10+Старт!$B$11=0,AU170,AU160)*AU178</f>
        <v>1384.3481186060992</v>
      </c>
      <c r="AV183" s="169">
        <f ca="1">IF(Старт!$B$9+Старт!$B$10+Старт!$B$11=0,AV170,AV160)*AV178</f>
        <v>1392.1754241354788</v>
      </c>
      <c r="AW183" s="169">
        <f ca="1">IF(Старт!$B$9+Старт!$B$10+Старт!$B$11=0,AW170,AW160)*AW178</f>
        <v>1400.0469863883136</v>
      </c>
      <c r="AX183" s="169">
        <f ca="1">IF(Старт!$B$9+Старт!$B$10+Старт!$B$11=0,AX170,AX160)*AX178</f>
        <v>1665.3326464068891</v>
      </c>
      <c r="AY183" s="169">
        <f ca="1">IF(Старт!$B$9+Старт!$B$10+Старт!$B$11=0,AY170,AY160)*AY178</f>
        <v>1674.7486793080659</v>
      </c>
      <c r="AZ183" s="169">
        <f ca="1">IF(Старт!$B$9+Старт!$B$10+Старт!$B$11=0,AZ170,AZ160)*AZ178</f>
        <v>1684.2179518282385</v>
      </c>
      <c r="BA183" s="169">
        <f ca="1">IF(Старт!$B$9+Старт!$B$10+Старт!$B$11=0,BA170,BA160)*BA178</f>
        <v>1693.7407649919537</v>
      </c>
      <c r="BB183" s="169">
        <f ca="1">IF(Старт!$B$9+Старт!$B$10+Старт!$B$11=0,BB170,BB160)*BB178</f>
        <v>1703.3174215257932</v>
      </c>
      <c r="BC183" s="169">
        <f ca="1">IF(Старт!$B$9+Старт!$B$10+Старт!$B$11=0,BC170,BC160)*BC178</f>
        <v>1712.948225868</v>
      </c>
      <c r="BD183" s="169">
        <f ca="1">IF(Старт!$B$9+Старт!$B$10+Старт!$B$11=0,BD170,BD160)*BD178</f>
        <v>1722.6334841781559</v>
      </c>
      <c r="BE183" s="169">
        <f ca="1">IF(Старт!$B$9+Старт!$B$10+Старт!$B$11=0,BE170,BE160)*BE178</f>
        <v>1732.3735043469119</v>
      </c>
      <c r="BF183" s="169">
        <f ca="1">IF(Старт!$B$9+Старт!$B$10+Старт!$B$11=0,BF170,BF160)*BF178</f>
        <v>1472.9243584412484</v>
      </c>
      <c r="BG183" s="169">
        <f ca="1">IF(Старт!$B$9+Старт!$B$10+Старт!$B$11=0,BG170,BG160)*BG178</f>
        <v>1481.252486908526</v>
      </c>
      <c r="BH183" s="169">
        <f ca="1">IF(Старт!$B$9+Старт!$B$10+Старт!$B$11=0,BH170,BH160)*BH178</f>
        <v>1489.6277038249623</v>
      </c>
      <c r="BI183" s="169">
        <f ca="1">IF(Старт!$B$9+Старт!$B$10+Старт!$B$11=0,BI170,BI160)*BI178</f>
        <v>1498.0502754354955</v>
      </c>
      <c r="BJ183" s="169">
        <f ca="1">IF(Старт!$B$9+Старт!$B$10+Старт!$B$11=0,BJ170,BJ160)*BJ178</f>
        <v>1781.9059316553714</v>
      </c>
      <c r="BK183" s="169">
        <f ca="1">IF(Старт!$B$9+Старт!$B$10+Старт!$B$11=0,BK170,BK160)*BK178</f>
        <v>1791.9810868596305</v>
      </c>
      <c r="BL183" s="169">
        <f ca="1">IF(Старт!$B$9+Старт!$B$10+Старт!$B$11=0,BL170,BL160)*BL178</f>
        <v>1802.1132084562157</v>
      </c>
      <c r="BM183" s="169">
        <f ca="1">IF(Старт!$B$9+Старт!$B$10+Старт!$B$11=0,BM170,BM160)*BM178</f>
        <v>1812.3026185413903</v>
      </c>
      <c r="BN183" s="169">
        <f ca="1">IF(Старт!$B$9+Старт!$B$10+Старт!$B$11=0,BN170,BN160)*BN178</f>
        <v>1822.5496410325986</v>
      </c>
      <c r="BO183" s="169">
        <f ca="1">IF(Старт!$B$9+Старт!$B$10+Старт!$B$11=0,BO170,BO160)*BO178</f>
        <v>1832.8546016787602</v>
      </c>
      <c r="BP183" s="169">
        <f ca="1">IF(Старт!$B$9+Старт!$B$10+Старт!$B$11=0,BP170,BP160)*BP178</f>
        <v>1843.2178280706266</v>
      </c>
      <c r="BQ183" s="169">
        <f ca="1">IF(Старт!$B$9+Старт!$B$10+Старт!$B$11=0,BQ170,BQ160)*BQ178</f>
        <v>1853.6396496511952</v>
      </c>
      <c r="BR183" s="169">
        <f ca="1">IF(Старт!$B$9+Старт!$B$10+Старт!$B$11=0,BR170,BR160)*BR178</f>
        <v>1576.029063532136</v>
      </c>
      <c r="BS183" s="169">
        <f ca="1">IF(Старт!$B$9+Старт!$B$10+Старт!$B$11=0,BS170,BS160)*BS178</f>
        <v>1584.9401609921229</v>
      </c>
      <c r="BT183" s="169">
        <f ca="1">IF(Старт!$B$9+Старт!$B$10+Старт!$B$11=0,BT170,BT160)*BT178</f>
        <v>1593.9016430927097</v>
      </c>
      <c r="BU183" s="169">
        <f ca="1">IF(Старт!$B$9+Старт!$B$10+Старт!$B$11=0,BU170,BU160)*BU178</f>
        <v>1602.9137947159802</v>
      </c>
      <c r="BV183" s="169">
        <f ca="1">IF(Старт!$B$9+Старт!$B$10+Старт!$B$11=0,BV170,BV160)*BV178</f>
        <v>1906.6393468712477</v>
      </c>
      <c r="BW183" s="169">
        <f ca="1">IF(Старт!$B$9+Старт!$B$10+Старт!$B$11=0,BW170,BW160)*BW178</f>
        <v>1917.419762939805</v>
      </c>
      <c r="BX183" s="169">
        <f ca="1">IF(Старт!$B$9+Старт!$B$10+Старт!$B$11=0,BX170,BX160)*BX178</f>
        <v>1928.2611330481509</v>
      </c>
      <c r="BY183" s="169">
        <f ca="1">IF(Старт!$B$9+Старт!$B$10+Старт!$B$11=0,BY170,BY160)*BY178</f>
        <v>1939.1638018392878</v>
      </c>
      <c r="BZ183" s="169">
        <f ca="1">IF(Старт!$B$9+Старт!$B$10+Старт!$B$11=0,BZ170,BZ160)*BZ178</f>
        <v>1950.1281159048806</v>
      </c>
      <c r="CA183" s="169">
        <f ca="1">IF(Старт!$B$9+Старт!$B$10+Старт!$B$11=0,CA170,CA160)*CA178</f>
        <v>1961.1544237962735</v>
      </c>
      <c r="CB183" s="169">
        <f ca="1">IF(Старт!$B$9+Старт!$B$10+Старт!$B$11=0,CB170,CB160)*CB178</f>
        <v>1972.2430760355708</v>
      </c>
      <c r="CC183" s="169">
        <f ca="1">IF(Старт!$B$9+Старт!$B$10+Старт!$B$11=0,CC170,CC160)*CC178</f>
        <v>1983.394425126779</v>
      </c>
      <c r="CD183" s="169">
        <f ca="1">IF(Старт!$B$9+Старт!$B$10+Старт!$B$11=0,CD170,CD160)*CD178</f>
        <v>1686.3510979793857</v>
      </c>
      <c r="CE183" s="169">
        <f ca="1">IF(Старт!$B$9+Старт!$B$10+Старт!$B$11=0,CE170,CE160)*CE178</f>
        <v>1695.8859722615716</v>
      </c>
      <c r="CF183" s="169">
        <f ca="1">IF(Старт!$B$9+Старт!$B$10+Старт!$B$11=0,CF170,CF160)*CF178</f>
        <v>1705.4747581091995</v>
      </c>
      <c r="CG183" s="169">
        <f ca="1">IF(Старт!$B$9+Старт!$B$10+Старт!$B$11=0,CG170,CG160)*CG178</f>
        <v>1715.1177603460987</v>
      </c>
      <c r="CH183" s="169">
        <f ca="1">IF(Старт!$B$9+Старт!$B$10+Старт!$B$11=0,CH170,CH160)*CH178</f>
        <v>2040.1041011522348</v>
      </c>
      <c r="CI183" s="169">
        <f ca="1">IF(Старт!$B$9+Старт!$B$10+Старт!$B$11=0,CI170,CI160)*CI178</f>
        <v>2051.6391463455911</v>
      </c>
      <c r="CJ183" s="169">
        <f ca="1">IF(Старт!$B$9+Старт!$B$10+Старт!$B$11=0,CJ170,CJ160)*CJ178</f>
        <v>2063.2394123615213</v>
      </c>
      <c r="CK183" s="169">
        <f ca="1">IF(Старт!$B$9+Старт!$B$10+Старт!$B$11=0,CK170,CK160)*CK178</f>
        <v>2074.9052679680385</v>
      </c>
      <c r="CL183" s="169">
        <f ca="1">IF(Старт!$B$9+Старт!$B$10+Старт!$B$11=0,CL170,CL160)*CL178</f>
        <v>2086.6370840182221</v>
      </c>
      <c r="CM183" s="169">
        <f ca="1">IF(Старт!$B$9+Старт!$B$10+Старт!$B$11=0,CM170,CM160)*CM178</f>
        <v>2098.435233462013</v>
      </c>
      <c r="CN183" s="169">
        <f ca="1">IF(Старт!$B$9+Старт!$B$10+Старт!$B$11=0,CN170,CN160)*CN178</f>
        <v>2110.3000913580609</v>
      </c>
      <c r="CO183" s="169">
        <f ca="1">IF(Старт!$B$9+Старт!$B$10+Старт!$B$11=0,CO170,CO160)*CO178</f>
        <v>2122.2320348856533</v>
      </c>
      <c r="CP183" s="169">
        <f ca="1">IF(Старт!$B$9+Старт!$B$10+Старт!$B$11=0,CP170,CP160)*CP178</f>
        <v>1804.3956748379424</v>
      </c>
      <c r="CQ183" s="169">
        <f ca="1">IF(Старт!$B$9+Старт!$B$10+Старт!$B$11=0,CQ170,CQ160)*CQ178</f>
        <v>1814.5979903198815</v>
      </c>
      <c r="CR183" s="169">
        <f ca="1">IF(Старт!$B$9+Старт!$B$10+Старт!$B$11=0,CR170,CR160)*CR178</f>
        <v>1824.8579911768434</v>
      </c>
      <c r="CS183" s="169">
        <f ca="1">IF(Старт!$B$9+Старт!$B$10+Старт!$B$11=0,CS170,CS160)*CS178</f>
        <v>1835.1760035703257</v>
      </c>
      <c r="CT183" s="169">
        <f ca="1">IF(Старт!$B$9+Старт!$B$10+Старт!$B$11=0,CT170,CT160)*CT178</f>
        <v>2182.9113882328907</v>
      </c>
      <c r="CU183" s="169">
        <f ca="1">IF(Старт!$B$9+Старт!$B$10+Старт!$B$11=0,CU170,CU160)*CU178</f>
        <v>2195.2538865897818</v>
      </c>
      <c r="CV183" s="169">
        <f ca="1">IF(Старт!$B$9+Старт!$B$10+Старт!$B$11=0,CV170,CV160)*CV178</f>
        <v>2207.6661712268278</v>
      </c>
      <c r="CW183" s="169">
        <f ca="1">IF(Старт!$B$9+Старт!$B$10+Старт!$B$11=0,CW170,CW160)*CW178</f>
        <v>2220.1486367258003</v>
      </c>
      <c r="CX183" s="169">
        <f ca="1">IF(Старт!$B$9+Старт!$B$10+Старт!$B$11=0,CX170,CX160)*CX178</f>
        <v>2232.7016798994978</v>
      </c>
      <c r="CY183" s="169">
        <f ca="1">IF(Старт!$B$9+Старт!$B$10+Старт!$B$11=0,CY170,CY160)*CY178</f>
        <v>2245.3256998043539</v>
      </c>
      <c r="CZ183" s="169">
        <f ca="1">IF(Старт!$B$9+Старт!$B$10+Старт!$B$11=0,CZ170,CZ160)*CZ178</f>
        <v>2258.0210977531251</v>
      </c>
      <c r="DA183" s="169">
        <f ca="1">IF(Старт!$B$9+Старт!$B$10+Старт!$B$11=0,DA170,DA160)*DA178</f>
        <v>2270.7882773276497</v>
      </c>
      <c r="DB183" s="169">
        <f ca="1">IF(Старт!$B$9+Старт!$B$10+Старт!$B$11=0,DB170,DB160)*DB178</f>
        <v>1930.7033720765985</v>
      </c>
      <c r="DC183" s="169">
        <f ca="1">IF(Старт!$B$9+Старт!$B$10+Старт!$B$11=0,DC170,DC160)*DC178</f>
        <v>1941.619849642273</v>
      </c>
      <c r="DD183" s="169">
        <f ca="1">IF(Старт!$B$9+Старт!$B$10+Старт!$B$11=0,DD170,DD160)*DD178</f>
        <v>1952.5980505592224</v>
      </c>
      <c r="DE183" s="169">
        <f ca="1">IF(Старт!$B$9+Старт!$B$10+Старт!$B$11=0,DE170,DE160)*DE178</f>
        <v>1963.6383238202482</v>
      </c>
      <c r="DF183" s="169">
        <f ca="1">IF(Старт!$B$9+Старт!$B$10+Старт!$B$11=0,DF170,DF160)*DF178</f>
        <v>2335.7151854091931</v>
      </c>
      <c r="DG183" s="169">
        <f ca="1">IF(Старт!$B$9+Старт!$B$10+Старт!$B$11=0,DG170,DG160)*DG178</f>
        <v>2348.921658651067</v>
      </c>
      <c r="DH183" s="169">
        <f ca="1">IF(Старт!$B$9+Старт!$B$10+Старт!$B$11=0,DH170,DH160)*DH178</f>
        <v>2362.202803212705</v>
      </c>
      <c r="DI183" s="169">
        <f ca="1">IF(Старт!$B$9+Старт!$B$10+Старт!$B$11=0,DI170,DI160)*DI178</f>
        <v>2375.5590412966062</v>
      </c>
      <c r="DJ183" s="169">
        <f ca="1">IF(Старт!$B$9+Старт!$B$10+Старт!$B$11=0,DJ170,DJ160)*DJ178</f>
        <v>2388.9907974924622</v>
      </c>
      <c r="DK183" s="169">
        <f ca="1">IF(Старт!$B$9+Старт!$B$10+Старт!$B$11=0,DK170,DK160)*DK178</f>
        <v>2402.4984987906578</v>
      </c>
      <c r="DL183" s="169">
        <f ca="1">IF(Старт!$B$9+Старт!$B$10+Старт!$B$11=0,DL170,DL160)*DL178</f>
        <v>2416.0825745958432</v>
      </c>
      <c r="DM183" s="169">
        <f ca="1">IF(Старт!$B$9+Старт!$B$10+Старт!$B$11=0,DM170,DM160)*DM178</f>
        <v>2429.743456740584</v>
      </c>
      <c r="DN183" s="169">
        <f ca="1">IF(Старт!$B$9+Старт!$B$10+Старт!$B$11=0,DN170,DN160)*DN178</f>
        <v>2065.8526081219597</v>
      </c>
      <c r="DO183" s="169">
        <f ca="1">IF(Старт!$B$9+Старт!$B$10+Старт!$B$11=0,DO170,DO160)*DO178</f>
        <v>2077.5332391172315</v>
      </c>
      <c r="DP183" s="169">
        <f ca="1">IF(Старт!$B$9+Старт!$B$10+Старт!$B$11=0,DP170,DP160)*DP178</f>
        <v>2089.279914098367</v>
      </c>
      <c r="DQ183" s="169">
        <f ca="1">IF(Старт!$B$9+Старт!$B$10+Старт!$B$11=0,DQ170,DQ160)*DQ178</f>
        <v>2101.0930064876652</v>
      </c>
      <c r="DR183" s="169">
        <f ca="1">IF(Старт!$B$9+Старт!$B$10+Старт!$B$11=0,DR170,DR160)*DR178</f>
        <v>2499.2152483878358</v>
      </c>
      <c r="DS183" s="169">
        <f ca="1">IF(Старт!$B$9+Старт!$B$10+Старт!$B$11=0,DS170,DS160)*DS178</f>
        <v>2513.3461747566407</v>
      </c>
      <c r="DT183" s="169">
        <f ca="1">IF(Старт!$B$9+Старт!$B$10+Старт!$B$11=0,DT170,DT160)*DT178</f>
        <v>2527.5569994375937</v>
      </c>
      <c r="DU183" s="169">
        <f ca="1">IF(Старт!$B$9+Старт!$B$10+Старт!$B$11=0,DU170,DU160)*DU178</f>
        <v>2541.8481741873679</v>
      </c>
      <c r="DV183" s="169">
        <f ca="1">IF(Старт!$B$9+Старт!$B$10+Старт!$B$11=0,DV170,DV160)*DV178</f>
        <v>2556.2201533169341</v>
      </c>
      <c r="DW183" s="169"/>
      <c r="DX183" s="177">
        <f ca="1">SUM(G183:DW183)</f>
        <v>207829.43020521669</v>
      </c>
    </row>
    <row r="184" spans="1:128" x14ac:dyDescent="0.2">
      <c r="A184" s="298" t="s">
        <v>3388</v>
      </c>
      <c r="B184" s="183"/>
      <c r="C184" s="160"/>
      <c r="D184" s="158">
        <v>1</v>
      </c>
      <c r="F184" s="6" t="s">
        <v>3379</v>
      </c>
      <c r="G184" s="161"/>
      <c r="H184" s="161"/>
      <c r="I184" s="161"/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1"/>
      <c r="AV184" s="161"/>
      <c r="AW184" s="161"/>
      <c r="AX184" s="161"/>
      <c r="AY184" s="161"/>
      <c r="AZ184" s="161"/>
      <c r="BA184" s="161"/>
      <c r="BB184" s="161"/>
      <c r="BC184" s="161"/>
      <c r="BD184" s="161"/>
      <c r="BE184" s="161"/>
      <c r="BF184" s="161"/>
      <c r="BG184" s="161"/>
      <c r="BH184" s="161"/>
      <c r="BI184" s="161"/>
      <c r="BJ184" s="161"/>
      <c r="BK184" s="161"/>
      <c r="BL184" s="161"/>
      <c r="BM184" s="161"/>
      <c r="BN184" s="161"/>
      <c r="BO184" s="161"/>
      <c r="BP184" s="161"/>
      <c r="BQ184" s="161"/>
      <c r="BR184" s="161"/>
      <c r="BS184" s="161"/>
      <c r="BT184" s="161"/>
      <c r="BU184" s="161"/>
      <c r="BV184" s="161"/>
      <c r="BW184" s="161"/>
      <c r="BX184" s="161"/>
      <c r="BY184" s="161"/>
      <c r="BZ184" s="161"/>
      <c r="CA184" s="161"/>
      <c r="CB184" s="161"/>
      <c r="CC184" s="161"/>
      <c r="CD184" s="161"/>
      <c r="CE184" s="161"/>
      <c r="CF184" s="161"/>
      <c r="CG184" s="161"/>
      <c r="CH184" s="161"/>
      <c r="CI184" s="161"/>
      <c r="CJ184" s="161"/>
      <c r="CK184" s="161"/>
      <c r="CL184" s="161"/>
      <c r="CM184" s="161"/>
      <c r="CN184" s="161"/>
      <c r="CO184" s="161"/>
      <c r="CP184" s="161"/>
      <c r="CQ184" s="161"/>
      <c r="CR184" s="161"/>
      <c r="CS184" s="161"/>
      <c r="CT184" s="161"/>
      <c r="CU184" s="161"/>
      <c r="CV184" s="161"/>
      <c r="CW184" s="161"/>
      <c r="CX184" s="161"/>
      <c r="CY184" s="161"/>
      <c r="CZ184" s="161"/>
      <c r="DA184" s="161"/>
      <c r="DB184" s="161"/>
      <c r="DC184" s="161"/>
      <c r="DD184" s="161"/>
      <c r="DE184" s="161"/>
      <c r="DF184" s="161"/>
      <c r="DG184" s="161"/>
      <c r="DH184" s="161"/>
      <c r="DI184" s="161"/>
      <c r="DJ184" s="161"/>
      <c r="DK184" s="161"/>
      <c r="DL184" s="161"/>
      <c r="DM184" s="161"/>
      <c r="DN184" s="161"/>
      <c r="DO184" s="161"/>
      <c r="DP184" s="161"/>
      <c r="DQ184" s="161"/>
      <c r="DR184" s="161"/>
      <c r="DS184" s="161"/>
      <c r="DT184" s="161"/>
      <c r="DU184" s="161"/>
      <c r="DV184" s="161"/>
      <c r="DW184" s="161"/>
      <c r="DX184" s="162"/>
    </row>
    <row r="185" spans="1:128" x14ac:dyDescent="0.2">
      <c r="A185" s="159" t="str">
        <f ca="1">Language!A$661</f>
        <v>физический расход на проданные товары за период</v>
      </c>
      <c r="B185" s="333"/>
      <c r="C185" s="346" t="s">
        <v>3447</v>
      </c>
      <c r="E185" s="154" t="s">
        <v>833</v>
      </c>
      <c r="F185" s="154" t="s">
        <v>3329</v>
      </c>
      <c r="G185" s="334">
        <f t="shared" ref="G185:AL185" si="309">SUM(G186:G188)</f>
        <v>540</v>
      </c>
      <c r="H185" s="334">
        <f t="shared" si="309"/>
        <v>1620</v>
      </c>
      <c r="I185" s="334">
        <f t="shared" si="309"/>
        <v>2430</v>
      </c>
      <c r="J185" s="334">
        <f t="shared" si="309"/>
        <v>2970.0000000000005</v>
      </c>
      <c r="K185" s="334">
        <f t="shared" si="309"/>
        <v>3510</v>
      </c>
      <c r="L185" s="334">
        <f t="shared" si="309"/>
        <v>4050</v>
      </c>
      <c r="M185" s="334">
        <f t="shared" si="309"/>
        <v>4590</v>
      </c>
      <c r="N185" s="334">
        <f t="shared" si="309"/>
        <v>5022</v>
      </c>
      <c r="O185" s="334">
        <f t="shared" si="309"/>
        <v>5940.0000000000009</v>
      </c>
      <c r="P185" s="334">
        <f t="shared" si="309"/>
        <v>5940.0000000000009</v>
      </c>
      <c r="Q185" s="334">
        <f t="shared" si="309"/>
        <v>5940.0000000000009</v>
      </c>
      <c r="R185" s="334">
        <f t="shared" si="309"/>
        <v>5940.0000000000009</v>
      </c>
      <c r="S185" s="334">
        <f t="shared" si="309"/>
        <v>5940.0000000000009</v>
      </c>
      <c r="T185" s="334">
        <f t="shared" si="309"/>
        <v>5940.0000000000009</v>
      </c>
      <c r="U185" s="334">
        <f t="shared" si="309"/>
        <v>5940.0000000000009</v>
      </c>
      <c r="V185" s="334">
        <f t="shared" si="309"/>
        <v>5022</v>
      </c>
      <c r="W185" s="334">
        <f t="shared" si="309"/>
        <v>5022</v>
      </c>
      <c r="X185" s="334">
        <f t="shared" si="309"/>
        <v>5022</v>
      </c>
      <c r="Y185" s="334">
        <f t="shared" si="309"/>
        <v>5022</v>
      </c>
      <c r="Z185" s="334">
        <f t="shared" si="309"/>
        <v>5940.0000000000009</v>
      </c>
      <c r="AA185" s="334">
        <f t="shared" si="309"/>
        <v>5940.0000000000009</v>
      </c>
      <c r="AB185" s="334">
        <f t="shared" si="309"/>
        <v>5940.0000000000009</v>
      </c>
      <c r="AC185" s="334">
        <f t="shared" si="309"/>
        <v>5940.0000000000009</v>
      </c>
      <c r="AD185" s="334">
        <f t="shared" si="309"/>
        <v>5940.0000000000009</v>
      </c>
      <c r="AE185" s="334">
        <f t="shared" si="309"/>
        <v>5940.0000000000009</v>
      </c>
      <c r="AF185" s="334">
        <f t="shared" si="309"/>
        <v>5940.0000000000009</v>
      </c>
      <c r="AG185" s="334">
        <f t="shared" si="309"/>
        <v>5940.0000000000009</v>
      </c>
      <c r="AH185" s="334">
        <f t="shared" si="309"/>
        <v>5022</v>
      </c>
      <c r="AI185" s="334">
        <f t="shared" si="309"/>
        <v>5022</v>
      </c>
      <c r="AJ185" s="334">
        <f t="shared" si="309"/>
        <v>5022</v>
      </c>
      <c r="AK185" s="334">
        <f t="shared" si="309"/>
        <v>5022</v>
      </c>
      <c r="AL185" s="334">
        <f t="shared" si="309"/>
        <v>5940.0000000000009</v>
      </c>
      <c r="AM185" s="334">
        <f t="shared" ref="AM185:BR185" si="310">SUM(AM186:AM188)</f>
        <v>5940.0000000000009</v>
      </c>
      <c r="AN185" s="334">
        <f t="shared" si="310"/>
        <v>5940.0000000000009</v>
      </c>
      <c r="AO185" s="334">
        <f t="shared" si="310"/>
        <v>5940.0000000000009</v>
      </c>
      <c r="AP185" s="334">
        <f t="shared" si="310"/>
        <v>5940.0000000000009</v>
      </c>
      <c r="AQ185" s="334">
        <f t="shared" si="310"/>
        <v>5940.0000000000009</v>
      </c>
      <c r="AR185" s="334">
        <f t="shared" si="310"/>
        <v>5940.0000000000009</v>
      </c>
      <c r="AS185" s="334">
        <f t="shared" si="310"/>
        <v>5940.0000000000009</v>
      </c>
      <c r="AT185" s="334">
        <f t="shared" si="310"/>
        <v>5022</v>
      </c>
      <c r="AU185" s="334">
        <f t="shared" si="310"/>
        <v>5022</v>
      </c>
      <c r="AV185" s="334">
        <f t="shared" si="310"/>
        <v>5022</v>
      </c>
      <c r="AW185" s="334">
        <f t="shared" si="310"/>
        <v>5022</v>
      </c>
      <c r="AX185" s="334">
        <f t="shared" si="310"/>
        <v>5940.0000000000009</v>
      </c>
      <c r="AY185" s="334">
        <f t="shared" si="310"/>
        <v>5940.0000000000009</v>
      </c>
      <c r="AZ185" s="334">
        <f t="shared" si="310"/>
        <v>5940.0000000000009</v>
      </c>
      <c r="BA185" s="334">
        <f t="shared" si="310"/>
        <v>5940.0000000000009</v>
      </c>
      <c r="BB185" s="334">
        <f t="shared" si="310"/>
        <v>5940.0000000000009</v>
      </c>
      <c r="BC185" s="334">
        <f t="shared" si="310"/>
        <v>5940.0000000000009</v>
      </c>
      <c r="BD185" s="334">
        <f t="shared" si="310"/>
        <v>5940.0000000000009</v>
      </c>
      <c r="BE185" s="334">
        <f t="shared" si="310"/>
        <v>5940.0000000000009</v>
      </c>
      <c r="BF185" s="334">
        <f t="shared" si="310"/>
        <v>5022</v>
      </c>
      <c r="BG185" s="334">
        <f t="shared" si="310"/>
        <v>5022</v>
      </c>
      <c r="BH185" s="334">
        <f t="shared" si="310"/>
        <v>5022</v>
      </c>
      <c r="BI185" s="334">
        <f t="shared" si="310"/>
        <v>5022</v>
      </c>
      <c r="BJ185" s="334">
        <f t="shared" si="310"/>
        <v>5940.0000000000009</v>
      </c>
      <c r="BK185" s="334">
        <f t="shared" si="310"/>
        <v>5940.0000000000009</v>
      </c>
      <c r="BL185" s="334">
        <f t="shared" si="310"/>
        <v>5940.0000000000009</v>
      </c>
      <c r="BM185" s="334">
        <f t="shared" si="310"/>
        <v>5940.0000000000009</v>
      </c>
      <c r="BN185" s="334">
        <f t="shared" si="310"/>
        <v>5940.0000000000009</v>
      </c>
      <c r="BO185" s="334">
        <f t="shared" si="310"/>
        <v>5940.0000000000009</v>
      </c>
      <c r="BP185" s="334">
        <f t="shared" si="310"/>
        <v>5940.0000000000009</v>
      </c>
      <c r="BQ185" s="334">
        <f t="shared" si="310"/>
        <v>5940.0000000000009</v>
      </c>
      <c r="BR185" s="334">
        <f t="shared" si="310"/>
        <v>5022</v>
      </c>
      <c r="BS185" s="334">
        <f t="shared" ref="BS185:CX185" si="311">SUM(BS186:BS188)</f>
        <v>5022</v>
      </c>
      <c r="BT185" s="334">
        <f t="shared" si="311"/>
        <v>5022</v>
      </c>
      <c r="BU185" s="334">
        <f t="shared" si="311"/>
        <v>5022</v>
      </c>
      <c r="BV185" s="334">
        <f t="shared" si="311"/>
        <v>5940.0000000000009</v>
      </c>
      <c r="BW185" s="334">
        <f t="shared" si="311"/>
        <v>5940.0000000000009</v>
      </c>
      <c r="BX185" s="334">
        <f t="shared" si="311"/>
        <v>5940.0000000000009</v>
      </c>
      <c r="BY185" s="334">
        <f t="shared" si="311"/>
        <v>5940.0000000000009</v>
      </c>
      <c r="BZ185" s="334">
        <f t="shared" si="311"/>
        <v>5940.0000000000009</v>
      </c>
      <c r="CA185" s="334">
        <f t="shared" si="311"/>
        <v>5940.0000000000009</v>
      </c>
      <c r="CB185" s="334">
        <f t="shared" si="311"/>
        <v>5940.0000000000009</v>
      </c>
      <c r="CC185" s="334">
        <f t="shared" si="311"/>
        <v>5940.0000000000009</v>
      </c>
      <c r="CD185" s="334">
        <f t="shared" si="311"/>
        <v>5022</v>
      </c>
      <c r="CE185" s="334">
        <f t="shared" si="311"/>
        <v>5022</v>
      </c>
      <c r="CF185" s="334">
        <f t="shared" si="311"/>
        <v>5022</v>
      </c>
      <c r="CG185" s="334">
        <f t="shared" si="311"/>
        <v>5022</v>
      </c>
      <c r="CH185" s="334">
        <f t="shared" si="311"/>
        <v>5940.0000000000009</v>
      </c>
      <c r="CI185" s="334">
        <f t="shared" si="311"/>
        <v>5940.0000000000009</v>
      </c>
      <c r="CJ185" s="334">
        <f t="shared" si="311"/>
        <v>5940.0000000000009</v>
      </c>
      <c r="CK185" s="334">
        <f t="shared" si="311"/>
        <v>5940.0000000000009</v>
      </c>
      <c r="CL185" s="334">
        <f t="shared" si="311"/>
        <v>5940.0000000000009</v>
      </c>
      <c r="CM185" s="334">
        <f t="shared" si="311"/>
        <v>5940.0000000000009</v>
      </c>
      <c r="CN185" s="334">
        <f t="shared" si="311"/>
        <v>5940.0000000000009</v>
      </c>
      <c r="CO185" s="334">
        <f t="shared" si="311"/>
        <v>5940.0000000000009</v>
      </c>
      <c r="CP185" s="334">
        <f t="shared" si="311"/>
        <v>5022</v>
      </c>
      <c r="CQ185" s="334">
        <f t="shared" si="311"/>
        <v>5022</v>
      </c>
      <c r="CR185" s="334">
        <f t="shared" si="311"/>
        <v>5022</v>
      </c>
      <c r="CS185" s="334">
        <f t="shared" si="311"/>
        <v>5022</v>
      </c>
      <c r="CT185" s="334">
        <f t="shared" si="311"/>
        <v>5940.0000000000009</v>
      </c>
      <c r="CU185" s="334">
        <f t="shared" si="311"/>
        <v>5940.0000000000009</v>
      </c>
      <c r="CV185" s="334">
        <f t="shared" si="311"/>
        <v>5940.0000000000009</v>
      </c>
      <c r="CW185" s="334">
        <f t="shared" si="311"/>
        <v>5940.0000000000009</v>
      </c>
      <c r="CX185" s="334">
        <f t="shared" si="311"/>
        <v>5940.0000000000009</v>
      </c>
      <c r="CY185" s="334">
        <f t="shared" ref="CY185:DV185" si="312">SUM(CY186:CY188)</f>
        <v>5940.0000000000009</v>
      </c>
      <c r="CZ185" s="334">
        <f t="shared" si="312"/>
        <v>5940.0000000000009</v>
      </c>
      <c r="DA185" s="334">
        <f t="shared" si="312"/>
        <v>5940.0000000000009</v>
      </c>
      <c r="DB185" s="334">
        <f t="shared" si="312"/>
        <v>5022</v>
      </c>
      <c r="DC185" s="334">
        <f t="shared" si="312"/>
        <v>5022</v>
      </c>
      <c r="DD185" s="334">
        <f t="shared" si="312"/>
        <v>5022</v>
      </c>
      <c r="DE185" s="334">
        <f t="shared" si="312"/>
        <v>5022</v>
      </c>
      <c r="DF185" s="334">
        <f t="shared" si="312"/>
        <v>5940.0000000000009</v>
      </c>
      <c r="DG185" s="334">
        <f t="shared" si="312"/>
        <v>5940.0000000000009</v>
      </c>
      <c r="DH185" s="334">
        <f t="shared" si="312"/>
        <v>5940.0000000000009</v>
      </c>
      <c r="DI185" s="334">
        <f t="shared" si="312"/>
        <v>5940.0000000000009</v>
      </c>
      <c r="DJ185" s="334">
        <f t="shared" si="312"/>
        <v>5940.0000000000009</v>
      </c>
      <c r="DK185" s="334">
        <f t="shared" si="312"/>
        <v>5940.0000000000009</v>
      </c>
      <c r="DL185" s="334">
        <f t="shared" si="312"/>
        <v>5940.0000000000009</v>
      </c>
      <c r="DM185" s="334">
        <f t="shared" si="312"/>
        <v>5940.0000000000009</v>
      </c>
      <c r="DN185" s="334">
        <f t="shared" si="312"/>
        <v>5022</v>
      </c>
      <c r="DO185" s="334">
        <f t="shared" si="312"/>
        <v>5022</v>
      </c>
      <c r="DP185" s="334">
        <f t="shared" si="312"/>
        <v>5022</v>
      </c>
      <c r="DQ185" s="334">
        <f t="shared" si="312"/>
        <v>5022</v>
      </c>
      <c r="DR185" s="334">
        <f t="shared" si="312"/>
        <v>5940.0000000000009</v>
      </c>
      <c r="DS185" s="334">
        <f t="shared" si="312"/>
        <v>5940.0000000000009</v>
      </c>
      <c r="DT185" s="334">
        <f t="shared" si="312"/>
        <v>5940.0000000000009</v>
      </c>
      <c r="DU185" s="334">
        <f t="shared" si="312"/>
        <v>5940.0000000000009</v>
      </c>
      <c r="DV185" s="334">
        <f t="shared" si="312"/>
        <v>5940.0000000000009</v>
      </c>
      <c r="DW185" s="161"/>
      <c r="DX185" s="162">
        <f>SUM(G185:DW185)</f>
        <v>656964</v>
      </c>
    </row>
    <row r="186" spans="1:128" outlineLevel="1" x14ac:dyDescent="0.2">
      <c r="A186" s="335" t="str">
        <f>A$7</f>
        <v>Дизель</v>
      </c>
      <c r="B186" s="347">
        <f>B156</f>
        <v>1</v>
      </c>
      <c r="C186" s="336" t="str">
        <f>C$185</f>
        <v xml:space="preserve">т </v>
      </c>
      <c r="F186" s="154" t="s">
        <v>3372</v>
      </c>
      <c r="G186" s="334">
        <f t="shared" ref="G186:AL186" si="313">G$8*$B186</f>
        <v>324</v>
      </c>
      <c r="H186" s="334">
        <f t="shared" si="313"/>
        <v>972</v>
      </c>
      <c r="I186" s="334">
        <f t="shared" si="313"/>
        <v>1458</v>
      </c>
      <c r="J186" s="334">
        <f t="shared" si="313"/>
        <v>1782.0000000000002</v>
      </c>
      <c r="K186" s="334">
        <f t="shared" si="313"/>
        <v>2106</v>
      </c>
      <c r="L186" s="334">
        <f t="shared" si="313"/>
        <v>2430</v>
      </c>
      <c r="M186" s="334">
        <f t="shared" si="313"/>
        <v>2754</v>
      </c>
      <c r="N186" s="334">
        <f t="shared" si="313"/>
        <v>3013.2000000000003</v>
      </c>
      <c r="O186" s="334">
        <f t="shared" si="313"/>
        <v>3564.0000000000005</v>
      </c>
      <c r="P186" s="334">
        <f t="shared" si="313"/>
        <v>3564.0000000000005</v>
      </c>
      <c r="Q186" s="334">
        <f t="shared" si="313"/>
        <v>3564.0000000000005</v>
      </c>
      <c r="R186" s="334">
        <f t="shared" si="313"/>
        <v>3564.0000000000005</v>
      </c>
      <c r="S186" s="334">
        <f t="shared" si="313"/>
        <v>3564.0000000000005</v>
      </c>
      <c r="T186" s="334">
        <f t="shared" si="313"/>
        <v>3564.0000000000005</v>
      </c>
      <c r="U186" s="334">
        <f t="shared" si="313"/>
        <v>3564.0000000000005</v>
      </c>
      <c r="V186" s="334">
        <f t="shared" si="313"/>
        <v>3013.2000000000003</v>
      </c>
      <c r="W186" s="334">
        <f t="shared" si="313"/>
        <v>3013.2000000000003</v>
      </c>
      <c r="X186" s="334">
        <f t="shared" si="313"/>
        <v>3013.2000000000003</v>
      </c>
      <c r="Y186" s="334">
        <f t="shared" si="313"/>
        <v>3013.2000000000003</v>
      </c>
      <c r="Z186" s="334">
        <f t="shared" si="313"/>
        <v>3564.0000000000005</v>
      </c>
      <c r="AA186" s="334">
        <f t="shared" si="313"/>
        <v>3564.0000000000005</v>
      </c>
      <c r="AB186" s="334">
        <f t="shared" si="313"/>
        <v>3564.0000000000005</v>
      </c>
      <c r="AC186" s="334">
        <f t="shared" si="313"/>
        <v>3564.0000000000005</v>
      </c>
      <c r="AD186" s="334">
        <f t="shared" si="313"/>
        <v>3564.0000000000005</v>
      </c>
      <c r="AE186" s="334">
        <f t="shared" si="313"/>
        <v>3564.0000000000005</v>
      </c>
      <c r="AF186" s="334">
        <f t="shared" si="313"/>
        <v>3564.0000000000005</v>
      </c>
      <c r="AG186" s="334">
        <f t="shared" si="313"/>
        <v>3564.0000000000005</v>
      </c>
      <c r="AH186" s="334">
        <f t="shared" si="313"/>
        <v>3013.2000000000003</v>
      </c>
      <c r="AI186" s="334">
        <f t="shared" si="313"/>
        <v>3013.2000000000003</v>
      </c>
      <c r="AJ186" s="334">
        <f t="shared" si="313"/>
        <v>3013.2000000000003</v>
      </c>
      <c r="AK186" s="334">
        <f t="shared" si="313"/>
        <v>3013.2000000000003</v>
      </c>
      <c r="AL186" s="334">
        <f t="shared" si="313"/>
        <v>3564.0000000000005</v>
      </c>
      <c r="AM186" s="334">
        <f t="shared" ref="AM186:BR186" si="314">AM$8*$B186</f>
        <v>3564.0000000000005</v>
      </c>
      <c r="AN186" s="334">
        <f t="shared" si="314"/>
        <v>3564.0000000000005</v>
      </c>
      <c r="AO186" s="334">
        <f t="shared" si="314"/>
        <v>3564.0000000000005</v>
      </c>
      <c r="AP186" s="334">
        <f t="shared" si="314"/>
        <v>3564.0000000000005</v>
      </c>
      <c r="AQ186" s="334">
        <f t="shared" si="314"/>
        <v>3564.0000000000005</v>
      </c>
      <c r="AR186" s="334">
        <f t="shared" si="314"/>
        <v>3564.0000000000005</v>
      </c>
      <c r="AS186" s="334">
        <f t="shared" si="314"/>
        <v>3564.0000000000005</v>
      </c>
      <c r="AT186" s="334">
        <f t="shared" si="314"/>
        <v>3013.2000000000003</v>
      </c>
      <c r="AU186" s="334">
        <f t="shared" si="314"/>
        <v>3013.2000000000003</v>
      </c>
      <c r="AV186" s="334">
        <f t="shared" si="314"/>
        <v>3013.2000000000003</v>
      </c>
      <c r="AW186" s="334">
        <f t="shared" si="314"/>
        <v>3013.2000000000003</v>
      </c>
      <c r="AX186" s="334">
        <f t="shared" si="314"/>
        <v>3564.0000000000005</v>
      </c>
      <c r="AY186" s="334">
        <f t="shared" si="314"/>
        <v>3564.0000000000005</v>
      </c>
      <c r="AZ186" s="334">
        <f t="shared" si="314"/>
        <v>3564.0000000000005</v>
      </c>
      <c r="BA186" s="334">
        <f t="shared" si="314"/>
        <v>3564.0000000000005</v>
      </c>
      <c r="BB186" s="334">
        <f t="shared" si="314"/>
        <v>3564.0000000000005</v>
      </c>
      <c r="BC186" s="334">
        <f t="shared" si="314"/>
        <v>3564.0000000000005</v>
      </c>
      <c r="BD186" s="334">
        <f t="shared" si="314"/>
        <v>3564.0000000000005</v>
      </c>
      <c r="BE186" s="334">
        <f t="shared" si="314"/>
        <v>3564.0000000000005</v>
      </c>
      <c r="BF186" s="334">
        <f t="shared" si="314"/>
        <v>3013.2000000000003</v>
      </c>
      <c r="BG186" s="334">
        <f t="shared" si="314"/>
        <v>3013.2000000000003</v>
      </c>
      <c r="BH186" s="334">
        <f t="shared" si="314"/>
        <v>3013.2000000000003</v>
      </c>
      <c r="BI186" s="334">
        <f t="shared" si="314"/>
        <v>3013.2000000000003</v>
      </c>
      <c r="BJ186" s="334">
        <f t="shared" si="314"/>
        <v>3564.0000000000005</v>
      </c>
      <c r="BK186" s="334">
        <f t="shared" si="314"/>
        <v>3564.0000000000005</v>
      </c>
      <c r="BL186" s="334">
        <f t="shared" si="314"/>
        <v>3564.0000000000005</v>
      </c>
      <c r="BM186" s="334">
        <f t="shared" si="314"/>
        <v>3564.0000000000005</v>
      </c>
      <c r="BN186" s="334">
        <f t="shared" si="314"/>
        <v>3564.0000000000005</v>
      </c>
      <c r="BO186" s="334">
        <f t="shared" si="314"/>
        <v>3564.0000000000005</v>
      </c>
      <c r="BP186" s="334">
        <f t="shared" si="314"/>
        <v>3564.0000000000005</v>
      </c>
      <c r="BQ186" s="334">
        <f t="shared" si="314"/>
        <v>3564.0000000000005</v>
      </c>
      <c r="BR186" s="334">
        <f t="shared" si="314"/>
        <v>3013.2000000000003</v>
      </c>
      <c r="BS186" s="334">
        <f t="shared" ref="BS186:CX186" si="315">BS$8*$B186</f>
        <v>3013.2000000000003</v>
      </c>
      <c r="BT186" s="334">
        <f t="shared" si="315"/>
        <v>3013.2000000000003</v>
      </c>
      <c r="BU186" s="334">
        <f t="shared" si="315"/>
        <v>3013.2000000000003</v>
      </c>
      <c r="BV186" s="334">
        <f t="shared" si="315"/>
        <v>3564.0000000000005</v>
      </c>
      <c r="BW186" s="334">
        <f t="shared" si="315"/>
        <v>3564.0000000000005</v>
      </c>
      <c r="BX186" s="334">
        <f t="shared" si="315"/>
        <v>3564.0000000000005</v>
      </c>
      <c r="BY186" s="334">
        <f t="shared" si="315"/>
        <v>3564.0000000000005</v>
      </c>
      <c r="BZ186" s="334">
        <f t="shared" si="315"/>
        <v>3564.0000000000005</v>
      </c>
      <c r="CA186" s="334">
        <f t="shared" si="315"/>
        <v>3564.0000000000005</v>
      </c>
      <c r="CB186" s="334">
        <f t="shared" si="315"/>
        <v>3564.0000000000005</v>
      </c>
      <c r="CC186" s="334">
        <f t="shared" si="315"/>
        <v>3564.0000000000005</v>
      </c>
      <c r="CD186" s="334">
        <f t="shared" si="315"/>
        <v>3013.2000000000003</v>
      </c>
      <c r="CE186" s="334">
        <f t="shared" si="315"/>
        <v>3013.2000000000003</v>
      </c>
      <c r="CF186" s="334">
        <f t="shared" si="315"/>
        <v>3013.2000000000003</v>
      </c>
      <c r="CG186" s="334">
        <f t="shared" si="315"/>
        <v>3013.2000000000003</v>
      </c>
      <c r="CH186" s="334">
        <f t="shared" si="315"/>
        <v>3564.0000000000005</v>
      </c>
      <c r="CI186" s="334">
        <f t="shared" si="315"/>
        <v>3564.0000000000005</v>
      </c>
      <c r="CJ186" s="334">
        <f t="shared" si="315"/>
        <v>3564.0000000000005</v>
      </c>
      <c r="CK186" s="334">
        <f t="shared" si="315"/>
        <v>3564.0000000000005</v>
      </c>
      <c r="CL186" s="334">
        <f t="shared" si="315"/>
        <v>3564.0000000000005</v>
      </c>
      <c r="CM186" s="334">
        <f t="shared" si="315"/>
        <v>3564.0000000000005</v>
      </c>
      <c r="CN186" s="334">
        <f t="shared" si="315"/>
        <v>3564.0000000000005</v>
      </c>
      <c r="CO186" s="334">
        <f t="shared" si="315"/>
        <v>3564.0000000000005</v>
      </c>
      <c r="CP186" s="334">
        <f t="shared" si="315"/>
        <v>3013.2000000000003</v>
      </c>
      <c r="CQ186" s="334">
        <f t="shared" si="315"/>
        <v>3013.2000000000003</v>
      </c>
      <c r="CR186" s="334">
        <f t="shared" si="315"/>
        <v>3013.2000000000003</v>
      </c>
      <c r="CS186" s="334">
        <f t="shared" si="315"/>
        <v>3013.2000000000003</v>
      </c>
      <c r="CT186" s="334">
        <f t="shared" si="315"/>
        <v>3564.0000000000005</v>
      </c>
      <c r="CU186" s="334">
        <f t="shared" si="315"/>
        <v>3564.0000000000005</v>
      </c>
      <c r="CV186" s="334">
        <f t="shared" si="315"/>
        <v>3564.0000000000005</v>
      </c>
      <c r="CW186" s="334">
        <f t="shared" si="315"/>
        <v>3564.0000000000005</v>
      </c>
      <c r="CX186" s="334">
        <f t="shared" si="315"/>
        <v>3564.0000000000005</v>
      </c>
      <c r="CY186" s="334">
        <f t="shared" ref="CY186:DV186" si="316">CY$8*$B186</f>
        <v>3564.0000000000005</v>
      </c>
      <c r="CZ186" s="334">
        <f t="shared" si="316"/>
        <v>3564.0000000000005</v>
      </c>
      <c r="DA186" s="334">
        <f t="shared" si="316"/>
        <v>3564.0000000000005</v>
      </c>
      <c r="DB186" s="334">
        <f t="shared" si="316"/>
        <v>3013.2000000000003</v>
      </c>
      <c r="DC186" s="334">
        <f t="shared" si="316"/>
        <v>3013.2000000000003</v>
      </c>
      <c r="DD186" s="334">
        <f t="shared" si="316"/>
        <v>3013.2000000000003</v>
      </c>
      <c r="DE186" s="334">
        <f t="shared" si="316"/>
        <v>3013.2000000000003</v>
      </c>
      <c r="DF186" s="334">
        <f t="shared" si="316"/>
        <v>3564.0000000000005</v>
      </c>
      <c r="DG186" s="334">
        <f t="shared" si="316"/>
        <v>3564.0000000000005</v>
      </c>
      <c r="DH186" s="334">
        <f t="shared" si="316"/>
        <v>3564.0000000000005</v>
      </c>
      <c r="DI186" s="334">
        <f t="shared" si="316"/>
        <v>3564.0000000000005</v>
      </c>
      <c r="DJ186" s="334">
        <f t="shared" si="316"/>
        <v>3564.0000000000005</v>
      </c>
      <c r="DK186" s="334">
        <f t="shared" si="316"/>
        <v>3564.0000000000005</v>
      </c>
      <c r="DL186" s="334">
        <f t="shared" si="316"/>
        <v>3564.0000000000005</v>
      </c>
      <c r="DM186" s="334">
        <f t="shared" si="316"/>
        <v>3564.0000000000005</v>
      </c>
      <c r="DN186" s="334">
        <f t="shared" si="316"/>
        <v>3013.2000000000003</v>
      </c>
      <c r="DO186" s="334">
        <f t="shared" si="316"/>
        <v>3013.2000000000003</v>
      </c>
      <c r="DP186" s="334">
        <f t="shared" si="316"/>
        <v>3013.2000000000003</v>
      </c>
      <c r="DQ186" s="334">
        <f t="shared" si="316"/>
        <v>3013.2000000000003</v>
      </c>
      <c r="DR186" s="334">
        <f t="shared" si="316"/>
        <v>3564.0000000000005</v>
      </c>
      <c r="DS186" s="334">
        <f t="shared" si="316"/>
        <v>3564.0000000000005</v>
      </c>
      <c r="DT186" s="334">
        <f t="shared" si="316"/>
        <v>3564.0000000000005</v>
      </c>
      <c r="DU186" s="334">
        <f t="shared" si="316"/>
        <v>3564.0000000000005</v>
      </c>
      <c r="DV186" s="334">
        <f t="shared" si="316"/>
        <v>3564.0000000000005</v>
      </c>
      <c r="DW186" s="161"/>
      <c r="DX186" s="162">
        <f>SUM(G186:DW186)</f>
        <v>394178.40000000026</v>
      </c>
    </row>
    <row r="187" spans="1:128" outlineLevel="1" x14ac:dyDescent="0.2">
      <c r="A187" s="335" t="str">
        <f>A$27</f>
        <v>Мазут</v>
      </c>
      <c r="B187" s="347">
        <f>B157</f>
        <v>1</v>
      </c>
      <c r="C187" s="336" t="str">
        <f>C$185</f>
        <v xml:space="preserve">т </v>
      </c>
      <c r="F187" s="154" t="s">
        <v>3373</v>
      </c>
      <c r="G187" s="334">
        <f t="shared" ref="G187:AL187" si="317">G$28*$B187</f>
        <v>162</v>
      </c>
      <c r="H187" s="334">
        <f t="shared" si="317"/>
        <v>486</v>
      </c>
      <c r="I187" s="334">
        <f t="shared" si="317"/>
        <v>729</v>
      </c>
      <c r="J187" s="334">
        <f t="shared" si="317"/>
        <v>891.00000000000011</v>
      </c>
      <c r="K187" s="334">
        <f t="shared" si="317"/>
        <v>1053</v>
      </c>
      <c r="L187" s="334">
        <f t="shared" si="317"/>
        <v>1215</v>
      </c>
      <c r="M187" s="334">
        <f t="shared" si="317"/>
        <v>1377</v>
      </c>
      <c r="N187" s="334">
        <f t="shared" si="317"/>
        <v>1506.6000000000001</v>
      </c>
      <c r="O187" s="334">
        <f t="shared" si="317"/>
        <v>1782.0000000000002</v>
      </c>
      <c r="P187" s="334">
        <f t="shared" si="317"/>
        <v>1782.0000000000002</v>
      </c>
      <c r="Q187" s="334">
        <f t="shared" si="317"/>
        <v>1782.0000000000002</v>
      </c>
      <c r="R187" s="334">
        <f t="shared" si="317"/>
        <v>1782.0000000000002</v>
      </c>
      <c r="S187" s="334">
        <f t="shared" si="317"/>
        <v>1782.0000000000002</v>
      </c>
      <c r="T187" s="334">
        <f t="shared" si="317"/>
        <v>1782.0000000000002</v>
      </c>
      <c r="U187" s="334">
        <f t="shared" si="317"/>
        <v>1782.0000000000002</v>
      </c>
      <c r="V187" s="334">
        <f t="shared" si="317"/>
        <v>1506.6000000000001</v>
      </c>
      <c r="W187" s="334">
        <f t="shared" si="317"/>
        <v>1506.6000000000001</v>
      </c>
      <c r="X187" s="334">
        <f t="shared" si="317"/>
        <v>1506.6000000000001</v>
      </c>
      <c r="Y187" s="334">
        <f t="shared" si="317"/>
        <v>1506.6000000000001</v>
      </c>
      <c r="Z187" s="334">
        <f t="shared" si="317"/>
        <v>1782.0000000000002</v>
      </c>
      <c r="AA187" s="334">
        <f t="shared" si="317"/>
        <v>1782.0000000000002</v>
      </c>
      <c r="AB187" s="334">
        <f t="shared" si="317"/>
        <v>1782.0000000000002</v>
      </c>
      <c r="AC187" s="334">
        <f t="shared" si="317"/>
        <v>1782.0000000000002</v>
      </c>
      <c r="AD187" s="334">
        <f t="shared" si="317"/>
        <v>1782.0000000000002</v>
      </c>
      <c r="AE187" s="334">
        <f t="shared" si="317"/>
        <v>1782.0000000000002</v>
      </c>
      <c r="AF187" s="334">
        <f t="shared" si="317"/>
        <v>1782.0000000000002</v>
      </c>
      <c r="AG187" s="334">
        <f t="shared" si="317"/>
        <v>1782.0000000000002</v>
      </c>
      <c r="AH187" s="334">
        <f t="shared" si="317"/>
        <v>1506.6000000000001</v>
      </c>
      <c r="AI187" s="334">
        <f t="shared" si="317"/>
        <v>1506.6000000000001</v>
      </c>
      <c r="AJ187" s="334">
        <f t="shared" si="317"/>
        <v>1506.6000000000001</v>
      </c>
      <c r="AK187" s="334">
        <f t="shared" si="317"/>
        <v>1506.6000000000001</v>
      </c>
      <c r="AL187" s="334">
        <f t="shared" si="317"/>
        <v>1782.0000000000002</v>
      </c>
      <c r="AM187" s="334">
        <f t="shared" ref="AM187:BR187" si="318">AM$28*$B187</f>
        <v>1782.0000000000002</v>
      </c>
      <c r="AN187" s="334">
        <f t="shared" si="318"/>
        <v>1782.0000000000002</v>
      </c>
      <c r="AO187" s="334">
        <f t="shared" si="318"/>
        <v>1782.0000000000002</v>
      </c>
      <c r="AP187" s="334">
        <f t="shared" si="318"/>
        <v>1782.0000000000002</v>
      </c>
      <c r="AQ187" s="334">
        <f t="shared" si="318"/>
        <v>1782.0000000000002</v>
      </c>
      <c r="AR187" s="334">
        <f t="shared" si="318"/>
        <v>1782.0000000000002</v>
      </c>
      <c r="AS187" s="334">
        <f t="shared" si="318"/>
        <v>1782.0000000000002</v>
      </c>
      <c r="AT187" s="334">
        <f t="shared" si="318"/>
        <v>1506.6000000000001</v>
      </c>
      <c r="AU187" s="334">
        <f t="shared" si="318"/>
        <v>1506.6000000000001</v>
      </c>
      <c r="AV187" s="334">
        <f t="shared" si="318"/>
        <v>1506.6000000000001</v>
      </c>
      <c r="AW187" s="334">
        <f t="shared" si="318"/>
        <v>1506.6000000000001</v>
      </c>
      <c r="AX187" s="334">
        <f t="shared" si="318"/>
        <v>1782.0000000000002</v>
      </c>
      <c r="AY187" s="334">
        <f t="shared" si="318"/>
        <v>1782.0000000000002</v>
      </c>
      <c r="AZ187" s="334">
        <f t="shared" si="318"/>
        <v>1782.0000000000002</v>
      </c>
      <c r="BA187" s="334">
        <f t="shared" si="318"/>
        <v>1782.0000000000002</v>
      </c>
      <c r="BB187" s="334">
        <f t="shared" si="318"/>
        <v>1782.0000000000002</v>
      </c>
      <c r="BC187" s="334">
        <f t="shared" si="318"/>
        <v>1782.0000000000002</v>
      </c>
      <c r="BD187" s="334">
        <f t="shared" si="318"/>
        <v>1782.0000000000002</v>
      </c>
      <c r="BE187" s="334">
        <f t="shared" si="318"/>
        <v>1782.0000000000002</v>
      </c>
      <c r="BF187" s="334">
        <f t="shared" si="318"/>
        <v>1506.6000000000001</v>
      </c>
      <c r="BG187" s="334">
        <f t="shared" si="318"/>
        <v>1506.6000000000001</v>
      </c>
      <c r="BH187" s="334">
        <f t="shared" si="318"/>
        <v>1506.6000000000001</v>
      </c>
      <c r="BI187" s="334">
        <f t="shared" si="318"/>
        <v>1506.6000000000001</v>
      </c>
      <c r="BJ187" s="334">
        <f t="shared" si="318"/>
        <v>1782.0000000000002</v>
      </c>
      <c r="BK187" s="334">
        <f t="shared" si="318"/>
        <v>1782.0000000000002</v>
      </c>
      <c r="BL187" s="334">
        <f t="shared" si="318"/>
        <v>1782.0000000000002</v>
      </c>
      <c r="BM187" s="334">
        <f t="shared" si="318"/>
        <v>1782.0000000000002</v>
      </c>
      <c r="BN187" s="334">
        <f t="shared" si="318"/>
        <v>1782.0000000000002</v>
      </c>
      <c r="BO187" s="334">
        <f t="shared" si="318"/>
        <v>1782.0000000000002</v>
      </c>
      <c r="BP187" s="334">
        <f t="shared" si="318"/>
        <v>1782.0000000000002</v>
      </c>
      <c r="BQ187" s="334">
        <f t="shared" si="318"/>
        <v>1782.0000000000002</v>
      </c>
      <c r="BR187" s="334">
        <f t="shared" si="318"/>
        <v>1506.6000000000001</v>
      </c>
      <c r="BS187" s="334">
        <f t="shared" ref="BS187:CX187" si="319">BS$28*$B187</f>
        <v>1506.6000000000001</v>
      </c>
      <c r="BT187" s="334">
        <f t="shared" si="319"/>
        <v>1506.6000000000001</v>
      </c>
      <c r="BU187" s="334">
        <f t="shared" si="319"/>
        <v>1506.6000000000001</v>
      </c>
      <c r="BV187" s="334">
        <f t="shared" si="319"/>
        <v>1782.0000000000002</v>
      </c>
      <c r="BW187" s="334">
        <f t="shared" si="319"/>
        <v>1782.0000000000002</v>
      </c>
      <c r="BX187" s="334">
        <f t="shared" si="319"/>
        <v>1782.0000000000002</v>
      </c>
      <c r="BY187" s="334">
        <f t="shared" si="319"/>
        <v>1782.0000000000002</v>
      </c>
      <c r="BZ187" s="334">
        <f t="shared" si="319"/>
        <v>1782.0000000000002</v>
      </c>
      <c r="CA187" s="334">
        <f t="shared" si="319"/>
        <v>1782.0000000000002</v>
      </c>
      <c r="CB187" s="334">
        <f t="shared" si="319"/>
        <v>1782.0000000000002</v>
      </c>
      <c r="CC187" s="334">
        <f t="shared" si="319"/>
        <v>1782.0000000000002</v>
      </c>
      <c r="CD187" s="334">
        <f t="shared" si="319"/>
        <v>1506.6000000000001</v>
      </c>
      <c r="CE187" s="334">
        <f t="shared" si="319"/>
        <v>1506.6000000000001</v>
      </c>
      <c r="CF187" s="334">
        <f t="shared" si="319"/>
        <v>1506.6000000000001</v>
      </c>
      <c r="CG187" s="334">
        <f t="shared" si="319"/>
        <v>1506.6000000000001</v>
      </c>
      <c r="CH187" s="334">
        <f t="shared" si="319"/>
        <v>1782.0000000000002</v>
      </c>
      <c r="CI187" s="334">
        <f t="shared" si="319"/>
        <v>1782.0000000000002</v>
      </c>
      <c r="CJ187" s="334">
        <f t="shared" si="319"/>
        <v>1782.0000000000002</v>
      </c>
      <c r="CK187" s="334">
        <f t="shared" si="319"/>
        <v>1782.0000000000002</v>
      </c>
      <c r="CL187" s="334">
        <f t="shared" si="319"/>
        <v>1782.0000000000002</v>
      </c>
      <c r="CM187" s="334">
        <f t="shared" si="319"/>
        <v>1782.0000000000002</v>
      </c>
      <c r="CN187" s="334">
        <f t="shared" si="319"/>
        <v>1782.0000000000002</v>
      </c>
      <c r="CO187" s="334">
        <f t="shared" si="319"/>
        <v>1782.0000000000002</v>
      </c>
      <c r="CP187" s="334">
        <f t="shared" si="319"/>
        <v>1506.6000000000001</v>
      </c>
      <c r="CQ187" s="334">
        <f t="shared" si="319"/>
        <v>1506.6000000000001</v>
      </c>
      <c r="CR187" s="334">
        <f t="shared" si="319"/>
        <v>1506.6000000000001</v>
      </c>
      <c r="CS187" s="334">
        <f t="shared" si="319"/>
        <v>1506.6000000000001</v>
      </c>
      <c r="CT187" s="334">
        <f t="shared" si="319"/>
        <v>1782.0000000000002</v>
      </c>
      <c r="CU187" s="334">
        <f t="shared" si="319"/>
        <v>1782.0000000000002</v>
      </c>
      <c r="CV187" s="334">
        <f t="shared" si="319"/>
        <v>1782.0000000000002</v>
      </c>
      <c r="CW187" s="334">
        <f t="shared" si="319"/>
        <v>1782.0000000000002</v>
      </c>
      <c r="CX187" s="334">
        <f t="shared" si="319"/>
        <v>1782.0000000000002</v>
      </c>
      <c r="CY187" s="334">
        <f t="shared" ref="CY187:DV187" si="320">CY$28*$B187</f>
        <v>1782.0000000000002</v>
      </c>
      <c r="CZ187" s="334">
        <f t="shared" si="320"/>
        <v>1782.0000000000002</v>
      </c>
      <c r="DA187" s="334">
        <f t="shared" si="320"/>
        <v>1782.0000000000002</v>
      </c>
      <c r="DB187" s="334">
        <f t="shared" si="320"/>
        <v>1506.6000000000001</v>
      </c>
      <c r="DC187" s="334">
        <f t="shared" si="320"/>
        <v>1506.6000000000001</v>
      </c>
      <c r="DD187" s="334">
        <f t="shared" si="320"/>
        <v>1506.6000000000001</v>
      </c>
      <c r="DE187" s="334">
        <f t="shared" si="320"/>
        <v>1506.6000000000001</v>
      </c>
      <c r="DF187" s="334">
        <f t="shared" si="320"/>
        <v>1782.0000000000002</v>
      </c>
      <c r="DG187" s="334">
        <f t="shared" si="320"/>
        <v>1782.0000000000002</v>
      </c>
      <c r="DH187" s="334">
        <f t="shared" si="320"/>
        <v>1782.0000000000002</v>
      </c>
      <c r="DI187" s="334">
        <f t="shared" si="320"/>
        <v>1782.0000000000002</v>
      </c>
      <c r="DJ187" s="334">
        <f t="shared" si="320"/>
        <v>1782.0000000000002</v>
      </c>
      <c r="DK187" s="334">
        <f t="shared" si="320"/>
        <v>1782.0000000000002</v>
      </c>
      <c r="DL187" s="334">
        <f t="shared" si="320"/>
        <v>1782.0000000000002</v>
      </c>
      <c r="DM187" s="334">
        <f t="shared" si="320"/>
        <v>1782.0000000000002</v>
      </c>
      <c r="DN187" s="334">
        <f t="shared" si="320"/>
        <v>1506.6000000000001</v>
      </c>
      <c r="DO187" s="334">
        <f t="shared" si="320"/>
        <v>1506.6000000000001</v>
      </c>
      <c r="DP187" s="334">
        <f t="shared" si="320"/>
        <v>1506.6000000000001</v>
      </c>
      <c r="DQ187" s="334">
        <f t="shared" si="320"/>
        <v>1506.6000000000001</v>
      </c>
      <c r="DR187" s="334">
        <f t="shared" si="320"/>
        <v>1782.0000000000002</v>
      </c>
      <c r="DS187" s="334">
        <f t="shared" si="320"/>
        <v>1782.0000000000002</v>
      </c>
      <c r="DT187" s="334">
        <f t="shared" si="320"/>
        <v>1782.0000000000002</v>
      </c>
      <c r="DU187" s="334">
        <f t="shared" si="320"/>
        <v>1782.0000000000002</v>
      </c>
      <c r="DV187" s="334">
        <f t="shared" si="320"/>
        <v>1782.0000000000002</v>
      </c>
      <c r="DW187" s="161"/>
      <c r="DX187" s="162">
        <f>SUM(G187:DW187)</f>
        <v>197089.20000000013</v>
      </c>
    </row>
    <row r="188" spans="1:128" outlineLevel="1" x14ac:dyDescent="0.2">
      <c r="A188" s="335" t="str">
        <f>A$47</f>
        <v>Бензин</v>
      </c>
      <c r="B188" s="347">
        <f>B158</f>
        <v>1</v>
      </c>
      <c r="C188" s="336" t="str">
        <f>C$185</f>
        <v xml:space="preserve">т </v>
      </c>
      <c r="F188" s="154" t="s">
        <v>3374</v>
      </c>
      <c r="G188" s="334">
        <f t="shared" ref="G188:AL188" si="321">G$48*$B188</f>
        <v>54</v>
      </c>
      <c r="H188" s="334">
        <f t="shared" si="321"/>
        <v>162</v>
      </c>
      <c r="I188" s="334">
        <f t="shared" si="321"/>
        <v>243</v>
      </c>
      <c r="J188" s="334">
        <f t="shared" si="321"/>
        <v>297</v>
      </c>
      <c r="K188" s="334">
        <f t="shared" si="321"/>
        <v>351</v>
      </c>
      <c r="L188" s="334">
        <f t="shared" si="321"/>
        <v>405</v>
      </c>
      <c r="M188" s="334">
        <f t="shared" si="321"/>
        <v>459</v>
      </c>
      <c r="N188" s="334">
        <f t="shared" si="321"/>
        <v>502.20000000000005</v>
      </c>
      <c r="O188" s="334">
        <f t="shared" si="321"/>
        <v>594</v>
      </c>
      <c r="P188" s="334">
        <f t="shared" si="321"/>
        <v>594</v>
      </c>
      <c r="Q188" s="334">
        <f t="shared" si="321"/>
        <v>594</v>
      </c>
      <c r="R188" s="334">
        <f t="shared" si="321"/>
        <v>594</v>
      </c>
      <c r="S188" s="334">
        <f t="shared" si="321"/>
        <v>594</v>
      </c>
      <c r="T188" s="334">
        <f t="shared" si="321"/>
        <v>594</v>
      </c>
      <c r="U188" s="334">
        <f t="shared" si="321"/>
        <v>594</v>
      </c>
      <c r="V188" s="334">
        <f t="shared" si="321"/>
        <v>502.20000000000005</v>
      </c>
      <c r="W188" s="334">
        <f t="shared" si="321"/>
        <v>502.20000000000005</v>
      </c>
      <c r="X188" s="334">
        <f t="shared" si="321"/>
        <v>502.20000000000005</v>
      </c>
      <c r="Y188" s="334">
        <f t="shared" si="321"/>
        <v>502.20000000000005</v>
      </c>
      <c r="Z188" s="334">
        <f t="shared" si="321"/>
        <v>594</v>
      </c>
      <c r="AA188" s="334">
        <f t="shared" si="321"/>
        <v>594</v>
      </c>
      <c r="AB188" s="334">
        <f t="shared" si="321"/>
        <v>594</v>
      </c>
      <c r="AC188" s="334">
        <f t="shared" si="321"/>
        <v>594</v>
      </c>
      <c r="AD188" s="334">
        <f t="shared" si="321"/>
        <v>594</v>
      </c>
      <c r="AE188" s="334">
        <f t="shared" si="321"/>
        <v>594</v>
      </c>
      <c r="AF188" s="334">
        <f t="shared" si="321"/>
        <v>594</v>
      </c>
      <c r="AG188" s="334">
        <f t="shared" si="321"/>
        <v>594</v>
      </c>
      <c r="AH188" s="334">
        <f t="shared" si="321"/>
        <v>502.20000000000005</v>
      </c>
      <c r="AI188" s="334">
        <f t="shared" si="321"/>
        <v>502.20000000000005</v>
      </c>
      <c r="AJ188" s="334">
        <f t="shared" si="321"/>
        <v>502.20000000000005</v>
      </c>
      <c r="AK188" s="334">
        <f t="shared" si="321"/>
        <v>502.20000000000005</v>
      </c>
      <c r="AL188" s="334">
        <f t="shared" si="321"/>
        <v>594</v>
      </c>
      <c r="AM188" s="334">
        <f t="shared" ref="AM188:BR188" si="322">AM$48*$B188</f>
        <v>594</v>
      </c>
      <c r="AN188" s="334">
        <f t="shared" si="322"/>
        <v>594</v>
      </c>
      <c r="AO188" s="334">
        <f t="shared" si="322"/>
        <v>594</v>
      </c>
      <c r="AP188" s="334">
        <f t="shared" si="322"/>
        <v>594</v>
      </c>
      <c r="AQ188" s="334">
        <f t="shared" si="322"/>
        <v>594</v>
      </c>
      <c r="AR188" s="334">
        <f t="shared" si="322"/>
        <v>594</v>
      </c>
      <c r="AS188" s="334">
        <f t="shared" si="322"/>
        <v>594</v>
      </c>
      <c r="AT188" s="334">
        <f t="shared" si="322"/>
        <v>502.20000000000005</v>
      </c>
      <c r="AU188" s="334">
        <f t="shared" si="322"/>
        <v>502.20000000000005</v>
      </c>
      <c r="AV188" s="334">
        <f t="shared" si="322"/>
        <v>502.20000000000005</v>
      </c>
      <c r="AW188" s="334">
        <f t="shared" si="322"/>
        <v>502.20000000000005</v>
      </c>
      <c r="AX188" s="334">
        <f t="shared" si="322"/>
        <v>594</v>
      </c>
      <c r="AY188" s="334">
        <f t="shared" si="322"/>
        <v>594</v>
      </c>
      <c r="AZ188" s="334">
        <f t="shared" si="322"/>
        <v>594</v>
      </c>
      <c r="BA188" s="334">
        <f t="shared" si="322"/>
        <v>594</v>
      </c>
      <c r="BB188" s="334">
        <f t="shared" si="322"/>
        <v>594</v>
      </c>
      <c r="BC188" s="334">
        <f t="shared" si="322"/>
        <v>594</v>
      </c>
      <c r="BD188" s="334">
        <f t="shared" si="322"/>
        <v>594</v>
      </c>
      <c r="BE188" s="334">
        <f t="shared" si="322"/>
        <v>594</v>
      </c>
      <c r="BF188" s="334">
        <f t="shared" si="322"/>
        <v>502.20000000000005</v>
      </c>
      <c r="BG188" s="334">
        <f t="shared" si="322"/>
        <v>502.20000000000005</v>
      </c>
      <c r="BH188" s="334">
        <f t="shared" si="322"/>
        <v>502.20000000000005</v>
      </c>
      <c r="BI188" s="334">
        <f t="shared" si="322"/>
        <v>502.20000000000005</v>
      </c>
      <c r="BJ188" s="334">
        <f t="shared" si="322"/>
        <v>594</v>
      </c>
      <c r="BK188" s="334">
        <f t="shared" si="322"/>
        <v>594</v>
      </c>
      <c r="BL188" s="334">
        <f t="shared" si="322"/>
        <v>594</v>
      </c>
      <c r="BM188" s="334">
        <f t="shared" si="322"/>
        <v>594</v>
      </c>
      <c r="BN188" s="334">
        <f t="shared" si="322"/>
        <v>594</v>
      </c>
      <c r="BO188" s="334">
        <f t="shared" si="322"/>
        <v>594</v>
      </c>
      <c r="BP188" s="334">
        <f t="shared" si="322"/>
        <v>594</v>
      </c>
      <c r="BQ188" s="334">
        <f t="shared" si="322"/>
        <v>594</v>
      </c>
      <c r="BR188" s="334">
        <f t="shared" si="322"/>
        <v>502.20000000000005</v>
      </c>
      <c r="BS188" s="334">
        <f t="shared" ref="BS188:CX188" si="323">BS$48*$B188</f>
        <v>502.20000000000005</v>
      </c>
      <c r="BT188" s="334">
        <f t="shared" si="323"/>
        <v>502.20000000000005</v>
      </c>
      <c r="BU188" s="334">
        <f t="shared" si="323"/>
        <v>502.20000000000005</v>
      </c>
      <c r="BV188" s="334">
        <f t="shared" si="323"/>
        <v>594</v>
      </c>
      <c r="BW188" s="334">
        <f t="shared" si="323"/>
        <v>594</v>
      </c>
      <c r="BX188" s="334">
        <f t="shared" si="323"/>
        <v>594</v>
      </c>
      <c r="BY188" s="334">
        <f t="shared" si="323"/>
        <v>594</v>
      </c>
      <c r="BZ188" s="334">
        <f t="shared" si="323"/>
        <v>594</v>
      </c>
      <c r="CA188" s="334">
        <f t="shared" si="323"/>
        <v>594</v>
      </c>
      <c r="CB188" s="334">
        <f t="shared" si="323"/>
        <v>594</v>
      </c>
      <c r="CC188" s="334">
        <f t="shared" si="323"/>
        <v>594</v>
      </c>
      <c r="CD188" s="334">
        <f t="shared" si="323"/>
        <v>502.20000000000005</v>
      </c>
      <c r="CE188" s="334">
        <f t="shared" si="323"/>
        <v>502.20000000000005</v>
      </c>
      <c r="CF188" s="334">
        <f t="shared" si="323"/>
        <v>502.20000000000005</v>
      </c>
      <c r="CG188" s="334">
        <f t="shared" si="323"/>
        <v>502.20000000000005</v>
      </c>
      <c r="CH188" s="334">
        <f t="shared" si="323"/>
        <v>594</v>
      </c>
      <c r="CI188" s="334">
        <f t="shared" si="323"/>
        <v>594</v>
      </c>
      <c r="CJ188" s="334">
        <f t="shared" si="323"/>
        <v>594</v>
      </c>
      <c r="CK188" s="334">
        <f t="shared" si="323"/>
        <v>594</v>
      </c>
      <c r="CL188" s="334">
        <f t="shared" si="323"/>
        <v>594</v>
      </c>
      <c r="CM188" s="334">
        <f t="shared" si="323"/>
        <v>594</v>
      </c>
      <c r="CN188" s="334">
        <f t="shared" si="323"/>
        <v>594</v>
      </c>
      <c r="CO188" s="334">
        <f t="shared" si="323"/>
        <v>594</v>
      </c>
      <c r="CP188" s="334">
        <f t="shared" si="323"/>
        <v>502.20000000000005</v>
      </c>
      <c r="CQ188" s="334">
        <f t="shared" si="323"/>
        <v>502.20000000000005</v>
      </c>
      <c r="CR188" s="334">
        <f t="shared" si="323"/>
        <v>502.20000000000005</v>
      </c>
      <c r="CS188" s="334">
        <f t="shared" si="323"/>
        <v>502.20000000000005</v>
      </c>
      <c r="CT188" s="334">
        <f t="shared" si="323"/>
        <v>594</v>
      </c>
      <c r="CU188" s="334">
        <f t="shared" si="323"/>
        <v>594</v>
      </c>
      <c r="CV188" s="334">
        <f t="shared" si="323"/>
        <v>594</v>
      </c>
      <c r="CW188" s="334">
        <f t="shared" si="323"/>
        <v>594</v>
      </c>
      <c r="CX188" s="334">
        <f t="shared" si="323"/>
        <v>594</v>
      </c>
      <c r="CY188" s="334">
        <f t="shared" ref="CY188:DV188" si="324">CY$48*$B188</f>
        <v>594</v>
      </c>
      <c r="CZ188" s="334">
        <f t="shared" si="324"/>
        <v>594</v>
      </c>
      <c r="DA188" s="334">
        <f t="shared" si="324"/>
        <v>594</v>
      </c>
      <c r="DB188" s="334">
        <f t="shared" si="324"/>
        <v>502.20000000000005</v>
      </c>
      <c r="DC188" s="334">
        <f t="shared" si="324"/>
        <v>502.20000000000005</v>
      </c>
      <c r="DD188" s="334">
        <f t="shared" si="324"/>
        <v>502.20000000000005</v>
      </c>
      <c r="DE188" s="334">
        <f t="shared" si="324"/>
        <v>502.20000000000005</v>
      </c>
      <c r="DF188" s="334">
        <f t="shared" si="324"/>
        <v>594</v>
      </c>
      <c r="DG188" s="334">
        <f t="shared" si="324"/>
        <v>594</v>
      </c>
      <c r="DH188" s="334">
        <f t="shared" si="324"/>
        <v>594</v>
      </c>
      <c r="DI188" s="334">
        <f t="shared" si="324"/>
        <v>594</v>
      </c>
      <c r="DJ188" s="334">
        <f t="shared" si="324"/>
        <v>594</v>
      </c>
      <c r="DK188" s="334">
        <f t="shared" si="324"/>
        <v>594</v>
      </c>
      <c r="DL188" s="334">
        <f t="shared" si="324"/>
        <v>594</v>
      </c>
      <c r="DM188" s="334">
        <f t="shared" si="324"/>
        <v>594</v>
      </c>
      <c r="DN188" s="334">
        <f t="shared" si="324"/>
        <v>502.20000000000005</v>
      </c>
      <c r="DO188" s="334">
        <f t="shared" si="324"/>
        <v>502.20000000000005</v>
      </c>
      <c r="DP188" s="334">
        <f t="shared" si="324"/>
        <v>502.20000000000005</v>
      </c>
      <c r="DQ188" s="334">
        <f t="shared" si="324"/>
        <v>502.20000000000005</v>
      </c>
      <c r="DR188" s="334">
        <f t="shared" si="324"/>
        <v>594</v>
      </c>
      <c r="DS188" s="334">
        <f t="shared" si="324"/>
        <v>594</v>
      </c>
      <c r="DT188" s="334">
        <f t="shared" si="324"/>
        <v>594</v>
      </c>
      <c r="DU188" s="334">
        <f t="shared" si="324"/>
        <v>594</v>
      </c>
      <c r="DV188" s="334">
        <f t="shared" si="324"/>
        <v>594</v>
      </c>
      <c r="DW188" s="161"/>
      <c r="DX188" s="162">
        <f>SUM(G188:DW188)</f>
        <v>65696.399999999951</v>
      </c>
    </row>
    <row r="189" spans="1:128" x14ac:dyDescent="0.2">
      <c r="A189" s="159" t="str">
        <f ca="1">Language!A$662 &amp; C185 &amp; Language!A$1475</f>
        <v>цена за единицу (т ), без НДС</v>
      </c>
      <c r="B189" s="308">
        <v>1</v>
      </c>
      <c r="C189" s="160" t="str">
        <f ca="1">CHOOSE(D189,CurName1,CurName2,CurName3)</f>
        <v>тыс. руб.</v>
      </c>
      <c r="D189" s="158">
        <f>D184</f>
        <v>1</v>
      </c>
      <c r="E189" s="154" t="s">
        <v>768</v>
      </c>
      <c r="F189" s="154" t="s">
        <v>1921</v>
      </c>
      <c r="G189" s="309">
        <f t="shared" ref="G189:AL189" ca="1" si="325">IF(G$2=1,$B189,F189)*IF($B211=1,G211,G210)</f>
        <v>1</v>
      </c>
      <c r="H189" s="309">
        <f t="shared" ca="1" si="325"/>
        <v>1.0056541453874053</v>
      </c>
      <c r="I189" s="309">
        <f t="shared" ca="1" si="325"/>
        <v>1.0113402601348724</v>
      </c>
      <c r="J189" s="309">
        <f t="shared" ca="1" si="325"/>
        <v>1.0170585250018114</v>
      </c>
      <c r="K189" s="309">
        <f t="shared" ca="1" si="325"/>
        <v>1.0228091217696715</v>
      </c>
      <c r="L189" s="309">
        <f t="shared" ca="1" si="325"/>
        <v>1.0285922332477215</v>
      </c>
      <c r="M189" s="309">
        <f t="shared" ca="1" si="325"/>
        <v>1.03440804327886</v>
      </c>
      <c r="N189" s="309">
        <f t="shared" ca="1" si="325"/>
        <v>1.04025673674546</v>
      </c>
      <c r="O189" s="309">
        <f t="shared" ca="1" si="325"/>
        <v>1.0461384995752467</v>
      </c>
      <c r="P189" s="309">
        <f t="shared" ca="1" si="325"/>
        <v>1.0520535187472071</v>
      </c>
      <c r="Q189" s="309">
        <f t="shared" ca="1" si="325"/>
        <v>1.0580019822975351</v>
      </c>
      <c r="R189" s="309">
        <f t="shared" ca="1" si="325"/>
        <v>1.0639840793256083</v>
      </c>
      <c r="S189" s="309">
        <f t="shared" ca="1" si="325"/>
        <v>1.0699999999999998</v>
      </c>
      <c r="T189" s="309">
        <f t="shared" ca="1" si="325"/>
        <v>1.0760499355645234</v>
      </c>
      <c r="U189" s="309">
        <f t="shared" ca="1" si="325"/>
        <v>1.0821340783443134</v>
      </c>
      <c r="V189" s="309">
        <f t="shared" ca="1" si="325"/>
        <v>1.0882526217519379</v>
      </c>
      <c r="W189" s="309">
        <f t="shared" ca="1" si="325"/>
        <v>1.0944057602935484</v>
      </c>
      <c r="X189" s="309">
        <f t="shared" ca="1" si="325"/>
        <v>1.1005936895750619</v>
      </c>
      <c r="Y189" s="309">
        <f t="shared" ca="1" si="325"/>
        <v>1.10681660630838</v>
      </c>
      <c r="Z189" s="309">
        <f t="shared" ca="1" si="325"/>
        <v>1.113074708317642</v>
      </c>
      <c r="AA189" s="309">
        <f t="shared" ca="1" si="325"/>
        <v>1.1193681945455136</v>
      </c>
      <c r="AB189" s="309">
        <f t="shared" ca="1" si="325"/>
        <v>1.1256972650595114</v>
      </c>
      <c r="AC189" s="309">
        <f t="shared" ca="1" si="325"/>
        <v>1.1320621210583623</v>
      </c>
      <c r="AD189" s="309">
        <f t="shared" ca="1" si="325"/>
        <v>1.1384629648784008</v>
      </c>
      <c r="AE189" s="309">
        <f t="shared" ca="1" si="325"/>
        <v>1.1448999999999998</v>
      </c>
      <c r="AF189" s="309">
        <f t="shared" ca="1" si="325"/>
        <v>1.15137343105404</v>
      </c>
      <c r="AG189" s="309">
        <f t="shared" ca="1" si="325"/>
        <v>1.1578834638284152</v>
      </c>
      <c r="AH189" s="309">
        <f t="shared" ca="1" si="325"/>
        <v>1.1644303052745735</v>
      </c>
      <c r="AI189" s="309">
        <f t="shared" ca="1" si="325"/>
        <v>1.1710141635140967</v>
      </c>
      <c r="AJ189" s="309">
        <f t="shared" ca="1" si="325"/>
        <v>1.1776352478453163</v>
      </c>
      <c r="AK189" s="309">
        <f t="shared" ca="1" si="325"/>
        <v>1.1842937687499666</v>
      </c>
      <c r="AL189" s="309">
        <f t="shared" ca="1" si="325"/>
        <v>1.1909899378998769</v>
      </c>
      <c r="AM189" s="309">
        <f t="shared" ref="AM189:BR189" ca="1" si="326">IF(AM$2=1,$B189,AL189)*IF($B211=1,AM211,AM210)</f>
        <v>1.1977239681636995</v>
      </c>
      <c r="AN189" s="309">
        <f t="shared" ca="1" si="326"/>
        <v>1.2044960736136769</v>
      </c>
      <c r="AO189" s="309">
        <f t="shared" ca="1" si="326"/>
        <v>1.2113064695324476</v>
      </c>
      <c r="AP189" s="309">
        <f t="shared" ca="1" si="326"/>
        <v>1.2181553724198886</v>
      </c>
      <c r="AQ189" s="309">
        <f t="shared" ca="1" si="326"/>
        <v>1.2250429999999994</v>
      </c>
      <c r="AR189" s="309">
        <f t="shared" ca="1" si="326"/>
        <v>1.2319695712278225</v>
      </c>
      <c r="AS189" s="309">
        <f t="shared" ca="1" si="326"/>
        <v>1.2389353062964039</v>
      </c>
      <c r="AT189" s="309">
        <f t="shared" ca="1" si="326"/>
        <v>1.2459404266437932</v>
      </c>
      <c r="AU189" s="309">
        <f t="shared" ca="1" si="326"/>
        <v>1.252985154960083</v>
      </c>
      <c r="AV189" s="309">
        <f t="shared" ca="1" si="326"/>
        <v>1.2600697151944877</v>
      </c>
      <c r="AW189" s="309">
        <f t="shared" ca="1" si="326"/>
        <v>1.2671943325624637</v>
      </c>
      <c r="AX189" s="309">
        <f t="shared" ca="1" si="326"/>
        <v>1.274359233552868</v>
      </c>
      <c r="AY189" s="309">
        <f t="shared" ca="1" si="326"/>
        <v>1.2815646459351582</v>
      </c>
      <c r="AZ189" s="309">
        <f t="shared" ca="1" si="326"/>
        <v>1.2888107987666342</v>
      </c>
      <c r="BA189" s="309">
        <f t="shared" ca="1" si="326"/>
        <v>1.2960979223997187</v>
      </c>
      <c r="BB189" s="309">
        <f t="shared" ca="1" si="326"/>
        <v>1.3034262484892807</v>
      </c>
      <c r="BC189" s="309">
        <f t="shared" ca="1" si="326"/>
        <v>1.3107960099999993</v>
      </c>
      <c r="BD189" s="309">
        <f t="shared" ca="1" si="326"/>
        <v>1.3182074412137701</v>
      </c>
      <c r="BE189" s="309">
        <f t="shared" ca="1" si="326"/>
        <v>1.3256607777371523</v>
      </c>
      <c r="BF189" s="309">
        <f t="shared" ca="1" si="326"/>
        <v>1.3331562565088588</v>
      </c>
      <c r="BG189" s="309">
        <f t="shared" ca="1" si="326"/>
        <v>1.3406941158072889</v>
      </c>
      <c r="BH189" s="309">
        <f t="shared" ca="1" si="326"/>
        <v>1.3482745952581021</v>
      </c>
      <c r="BI189" s="309">
        <f t="shared" ca="1" si="326"/>
        <v>1.3558979358418364</v>
      </c>
      <c r="BJ189" s="309">
        <f t="shared" ca="1" si="326"/>
        <v>1.3635643799015689</v>
      </c>
      <c r="BK189" s="309">
        <f t="shared" ca="1" si="326"/>
        <v>1.3712741711506196</v>
      </c>
      <c r="BL189" s="309">
        <f t="shared" ca="1" si="326"/>
        <v>1.3790275546802988</v>
      </c>
      <c r="BM189" s="309">
        <f t="shared" ca="1" si="326"/>
        <v>1.3868247769676991</v>
      </c>
      <c r="BN189" s="309">
        <f t="shared" ca="1" si="326"/>
        <v>1.3946660858835305</v>
      </c>
      <c r="BO189" s="309">
        <f t="shared" ca="1" si="326"/>
        <v>1.4025517306999995</v>
      </c>
      <c r="BP189" s="309">
        <f t="shared" ca="1" si="326"/>
        <v>1.4104819620987341</v>
      </c>
      <c r="BQ189" s="309">
        <f t="shared" ca="1" si="326"/>
        <v>1.4184570321787531</v>
      </c>
      <c r="BR189" s="309">
        <f t="shared" ca="1" si="326"/>
        <v>1.4264771944644792</v>
      </c>
      <c r="BS189" s="309">
        <f t="shared" ref="BS189:CX189" ca="1" si="327">IF(BS$2=1,$B189,BR189)*IF($B211=1,BS211,BS210)</f>
        <v>1.4345427039137992</v>
      </c>
      <c r="BT189" s="309">
        <f t="shared" ca="1" si="327"/>
        <v>1.4426538169261693</v>
      </c>
      <c r="BU189" s="309">
        <f t="shared" ca="1" si="327"/>
        <v>1.4508107913507651</v>
      </c>
      <c r="BV189" s="309">
        <f t="shared" ca="1" si="327"/>
        <v>1.4590138864946789</v>
      </c>
      <c r="BW189" s="309">
        <f t="shared" ca="1" si="327"/>
        <v>1.4672633631311631</v>
      </c>
      <c r="BX189" s="309">
        <f t="shared" ca="1" si="327"/>
        <v>1.47555948350792</v>
      </c>
      <c r="BY189" s="309">
        <f t="shared" ca="1" si="327"/>
        <v>1.4839025113554385</v>
      </c>
      <c r="BZ189" s="309">
        <f t="shared" ca="1" si="327"/>
        <v>1.4922927118953779</v>
      </c>
      <c r="CA189" s="309">
        <f t="shared" ca="1" si="327"/>
        <v>1.5007303518489996</v>
      </c>
      <c r="CB189" s="309">
        <f t="shared" ca="1" si="327"/>
        <v>1.5092156994456458</v>
      </c>
      <c r="CC189" s="309">
        <f t="shared" ca="1" si="327"/>
        <v>1.5177490244312661</v>
      </c>
      <c r="CD189" s="309">
        <f t="shared" ca="1" si="327"/>
        <v>1.526330598076993</v>
      </c>
      <c r="CE189" s="309">
        <f t="shared" ca="1" si="327"/>
        <v>1.5349606931877655</v>
      </c>
      <c r="CF189" s="309">
        <f t="shared" ca="1" si="327"/>
        <v>1.5436395841110016</v>
      </c>
      <c r="CG189" s="309">
        <f t="shared" ca="1" si="327"/>
        <v>1.5523675467453191</v>
      </c>
      <c r="CH189" s="309">
        <f t="shared" ca="1" si="327"/>
        <v>1.5611448585493068</v>
      </c>
      <c r="CI189" s="309">
        <f t="shared" ca="1" si="327"/>
        <v>1.569971798550345</v>
      </c>
      <c r="CJ189" s="309">
        <f t="shared" ca="1" si="327"/>
        <v>1.5788486473534749</v>
      </c>
      <c r="CK189" s="309">
        <f t="shared" ca="1" si="327"/>
        <v>1.5877756871503195</v>
      </c>
      <c r="CL189" s="309">
        <f t="shared" ca="1" si="327"/>
        <v>1.5967532017280548</v>
      </c>
      <c r="CM189" s="309">
        <f t="shared" ca="1" si="327"/>
        <v>1.6057814764784302</v>
      </c>
      <c r="CN189" s="309">
        <f t="shared" ca="1" si="327"/>
        <v>1.6148607984068415</v>
      </c>
      <c r="CO189" s="309">
        <f t="shared" ca="1" si="327"/>
        <v>1.6239914561414552</v>
      </c>
      <c r="CP189" s="309">
        <f t="shared" ca="1" si="327"/>
        <v>1.6331737399423831</v>
      </c>
      <c r="CQ189" s="309">
        <f t="shared" ca="1" si="327"/>
        <v>1.6424079417109099</v>
      </c>
      <c r="CR189" s="309">
        <f t="shared" ca="1" si="327"/>
        <v>1.6516943549987724</v>
      </c>
      <c r="CS189" s="309">
        <f t="shared" ca="1" si="327"/>
        <v>1.6610332750174921</v>
      </c>
      <c r="CT189" s="309">
        <f t="shared" ca="1" si="327"/>
        <v>1.6704249986477588</v>
      </c>
      <c r="CU189" s="309">
        <f t="shared" ca="1" si="327"/>
        <v>1.6798698244488695</v>
      </c>
      <c r="CV189" s="309">
        <f t="shared" ca="1" si="327"/>
        <v>1.6893680526682184</v>
      </c>
      <c r="CW189" s="309">
        <f t="shared" ca="1" si="327"/>
        <v>1.6989199852508423</v>
      </c>
      <c r="CX189" s="309">
        <f t="shared" ca="1" si="327"/>
        <v>1.7085259258490191</v>
      </c>
      <c r="CY189" s="309">
        <f t="shared" ref="CY189:DV189" ca="1" si="328">IF(CY$2=1,$B189,CX189)*IF($B211=1,CY211,CY210)</f>
        <v>1.7181861798319207</v>
      </c>
      <c r="CZ189" s="309">
        <f t="shared" ca="1" si="328"/>
        <v>1.7279010542953208</v>
      </c>
      <c r="DA189" s="309">
        <f t="shared" ca="1" si="328"/>
        <v>1.7376708580713573</v>
      </c>
      <c r="DB189" s="309">
        <f t="shared" ca="1" si="328"/>
        <v>1.74749590173835</v>
      </c>
      <c r="DC189" s="309">
        <f t="shared" ca="1" si="328"/>
        <v>1.7573764976306736</v>
      </c>
      <c r="DD189" s="309">
        <f t="shared" ca="1" si="328"/>
        <v>1.7673129598486865</v>
      </c>
      <c r="DE189" s="309">
        <f t="shared" ca="1" si="328"/>
        <v>1.7773056042687165</v>
      </c>
      <c r="DF189" s="309">
        <f t="shared" ca="1" si="328"/>
        <v>1.7873547485531021</v>
      </c>
      <c r="DG189" s="309">
        <f t="shared" ca="1" si="328"/>
        <v>1.7974607121602906</v>
      </c>
      <c r="DH189" s="309">
        <f t="shared" ca="1" si="328"/>
        <v>1.8076238163549938</v>
      </c>
      <c r="DI189" s="309">
        <f t="shared" ca="1" si="328"/>
        <v>1.8178443842184013</v>
      </c>
      <c r="DJ189" s="309">
        <f t="shared" ca="1" si="328"/>
        <v>1.8281227406584504</v>
      </c>
      <c r="DK189" s="309">
        <f t="shared" ca="1" si="328"/>
        <v>1.8384592124201551</v>
      </c>
      <c r="DL189" s="309">
        <f t="shared" ca="1" si="328"/>
        <v>1.8488541280959931</v>
      </c>
      <c r="DM189" s="309">
        <f t="shared" ca="1" si="328"/>
        <v>1.8593078181363523</v>
      </c>
      <c r="DN189" s="309">
        <f t="shared" ca="1" si="328"/>
        <v>1.8698206148600345</v>
      </c>
      <c r="DO189" s="309">
        <f t="shared" ca="1" si="328"/>
        <v>1.8803928524648206</v>
      </c>
      <c r="DP189" s="309">
        <f t="shared" ca="1" si="328"/>
        <v>1.8910248670380945</v>
      </c>
      <c r="DQ189" s="309">
        <f t="shared" ca="1" si="328"/>
        <v>1.9017169965675267</v>
      </c>
      <c r="DR189" s="309">
        <f t="shared" ca="1" si="328"/>
        <v>1.9124695809518191</v>
      </c>
      <c r="DS189" s="309">
        <f t="shared" ca="1" si="328"/>
        <v>1.9232829620115106</v>
      </c>
      <c r="DT189" s="309">
        <f t="shared" ca="1" si="328"/>
        <v>1.9341574834998432</v>
      </c>
      <c r="DU189" s="309">
        <f t="shared" ca="1" si="328"/>
        <v>1.9450934911136892</v>
      </c>
      <c r="DV189" s="309">
        <f t="shared" ca="1" si="328"/>
        <v>1.9560913325045417</v>
      </c>
      <c r="DW189" s="161"/>
      <c r="DX189" s="162"/>
    </row>
    <row r="190" spans="1:128" collapsed="1" x14ac:dyDescent="0.2">
      <c r="A190" s="159" t="str">
        <f ca="1">Language!A$663</f>
        <v>затраты на проданный товар, без НДС</v>
      </c>
      <c r="B190" s="184"/>
      <c r="C190" s="160" t="str">
        <f ca="1">CHOOSE(D190,CurName1,CurName2,CurName3)</f>
        <v>тыс. руб.</v>
      </c>
      <c r="D190" s="158">
        <f>D184</f>
        <v>1</v>
      </c>
      <c r="E190" s="6" t="s">
        <v>698</v>
      </c>
      <c r="F190" s="6" t="s">
        <v>3364</v>
      </c>
      <c r="G190" s="161">
        <f t="shared" ref="G190:AL190" ca="1" si="329">SUM(G191:G193)</f>
        <v>540</v>
      </c>
      <c r="H190" s="161">
        <f t="shared" ca="1" si="329"/>
        <v>1629.1597155275965</v>
      </c>
      <c r="I190" s="161">
        <f t="shared" ca="1" si="329"/>
        <v>2457.5568321277397</v>
      </c>
      <c r="J190" s="161">
        <f t="shared" ca="1" si="329"/>
        <v>3020.6638192553801</v>
      </c>
      <c r="K190" s="161">
        <f t="shared" ca="1" si="329"/>
        <v>3590.0600174115471</v>
      </c>
      <c r="L190" s="161">
        <f t="shared" ca="1" si="329"/>
        <v>4165.7985446532721</v>
      </c>
      <c r="M190" s="161">
        <f t="shared" ca="1" si="329"/>
        <v>4747.9329186499681</v>
      </c>
      <c r="N190" s="161">
        <f t="shared" ca="1" si="329"/>
        <v>5224.1693319357009</v>
      </c>
      <c r="O190" s="161">
        <f t="shared" ca="1" si="329"/>
        <v>6214.0626874769659</v>
      </c>
      <c r="P190" s="161">
        <f t="shared" ca="1" si="329"/>
        <v>6249.1979013584105</v>
      </c>
      <c r="Q190" s="161">
        <f t="shared" ca="1" si="329"/>
        <v>6284.531774847359</v>
      </c>
      <c r="R190" s="161">
        <f t="shared" ca="1" si="329"/>
        <v>6320.0654311941153</v>
      </c>
      <c r="S190" s="161">
        <f t="shared" ca="1" si="329"/>
        <v>6355.8</v>
      </c>
      <c r="T190" s="161">
        <f t="shared" ca="1" si="329"/>
        <v>6391.7366172532702</v>
      </c>
      <c r="U190" s="161">
        <f t="shared" ca="1" si="329"/>
        <v>6427.8764253652216</v>
      </c>
      <c r="V190" s="161">
        <f t="shared" ca="1" si="329"/>
        <v>5465.2046664382324</v>
      </c>
      <c r="W190" s="161">
        <f t="shared" ca="1" si="329"/>
        <v>5496.1057281942003</v>
      </c>
      <c r="X190" s="161">
        <f t="shared" ca="1" si="329"/>
        <v>5527.1815090459604</v>
      </c>
      <c r="Y190" s="161">
        <f t="shared" ca="1" si="329"/>
        <v>5558.4329968806842</v>
      </c>
      <c r="Z190" s="161">
        <f t="shared" ca="1" si="329"/>
        <v>6611.6637674067933</v>
      </c>
      <c r="AA190" s="161">
        <f t="shared" ca="1" si="329"/>
        <v>6649.0470756003515</v>
      </c>
      <c r="AB190" s="161">
        <f t="shared" ca="1" si="329"/>
        <v>6686.6417544534988</v>
      </c>
      <c r="AC190" s="161">
        <f t="shared" ca="1" si="329"/>
        <v>6724.4489990866732</v>
      </c>
      <c r="AD190" s="161">
        <f t="shared" ca="1" si="329"/>
        <v>6762.4700113777017</v>
      </c>
      <c r="AE190" s="161">
        <f t="shared" ca="1" si="329"/>
        <v>6800.7059999999992</v>
      </c>
      <c r="AF190" s="161">
        <f t="shared" ca="1" si="329"/>
        <v>6839.1581804609978</v>
      </c>
      <c r="AG190" s="161">
        <f t="shared" ca="1" si="329"/>
        <v>6877.8277751407868</v>
      </c>
      <c r="AH190" s="161">
        <f t="shared" ca="1" si="329"/>
        <v>5847.7689930889092</v>
      </c>
      <c r="AI190" s="161">
        <f t="shared" ca="1" si="329"/>
        <v>5880.8331291677941</v>
      </c>
      <c r="AJ190" s="161">
        <f t="shared" ca="1" si="329"/>
        <v>5914.0842146791792</v>
      </c>
      <c r="AK190" s="161">
        <f t="shared" ca="1" si="329"/>
        <v>5947.5233066623332</v>
      </c>
      <c r="AL190" s="161">
        <f t="shared" ca="1" si="329"/>
        <v>7074.4802311252697</v>
      </c>
      <c r="AM190" s="161">
        <f t="shared" ref="AM190:BR190" ca="1" si="330">SUM(AM191:AM193)</f>
        <v>7114.4803708923764</v>
      </c>
      <c r="AN190" s="161">
        <f t="shared" ca="1" si="330"/>
        <v>7154.7066772652415</v>
      </c>
      <c r="AO190" s="161">
        <f t="shared" ca="1" si="330"/>
        <v>7195.1604290227397</v>
      </c>
      <c r="AP190" s="161">
        <f t="shared" ca="1" si="330"/>
        <v>7235.8429121741392</v>
      </c>
      <c r="AQ190" s="161">
        <f t="shared" ca="1" si="330"/>
        <v>7276.7554199999986</v>
      </c>
      <c r="AR190" s="161">
        <f t="shared" ca="1" si="330"/>
        <v>7317.8992530932655</v>
      </c>
      <c r="AS190" s="161">
        <f t="shared" ca="1" si="330"/>
        <v>7359.2757194006399</v>
      </c>
      <c r="AT190" s="161">
        <f t="shared" ca="1" si="330"/>
        <v>6257.1128226051305</v>
      </c>
      <c r="AU190" s="161">
        <f t="shared" ca="1" si="330"/>
        <v>6292.4914482095382</v>
      </c>
      <c r="AV190" s="161">
        <f t="shared" ca="1" si="330"/>
        <v>6328.0701097067176</v>
      </c>
      <c r="AW190" s="161">
        <f t="shared" ca="1" si="330"/>
        <v>6363.8499381286938</v>
      </c>
      <c r="AX190" s="161">
        <f t="shared" ca="1" si="330"/>
        <v>7569.6938473040364</v>
      </c>
      <c r="AY190" s="161">
        <f t="shared" ca="1" si="330"/>
        <v>7612.4939968548397</v>
      </c>
      <c r="AZ190" s="161">
        <f t="shared" ca="1" si="330"/>
        <v>7655.5361446738079</v>
      </c>
      <c r="BA190" s="161">
        <f t="shared" ca="1" si="330"/>
        <v>7698.8216590543298</v>
      </c>
      <c r="BB190" s="161">
        <f t="shared" ca="1" si="330"/>
        <v>7742.3519160263277</v>
      </c>
      <c r="BC190" s="161">
        <f t="shared" ca="1" si="330"/>
        <v>7786.1282993999976</v>
      </c>
      <c r="BD190" s="161">
        <f t="shared" ca="1" si="330"/>
        <v>7830.1522008097954</v>
      </c>
      <c r="BE190" s="161">
        <f t="shared" ca="1" si="330"/>
        <v>7874.4250197586853</v>
      </c>
      <c r="BF190" s="161">
        <f t="shared" ca="1" si="330"/>
        <v>6695.1107201874893</v>
      </c>
      <c r="BG190" s="161">
        <f t="shared" ca="1" si="330"/>
        <v>6732.9658495842059</v>
      </c>
      <c r="BH190" s="161">
        <f t="shared" ca="1" si="330"/>
        <v>6771.0350173861898</v>
      </c>
      <c r="BI190" s="161">
        <f t="shared" ca="1" si="330"/>
        <v>6809.3194337977029</v>
      </c>
      <c r="BJ190" s="161">
        <f t="shared" ca="1" si="330"/>
        <v>8099.5724166153195</v>
      </c>
      <c r="BK190" s="161">
        <f t="shared" ca="1" si="330"/>
        <v>8145.3685766346807</v>
      </c>
      <c r="BL190" s="161">
        <f t="shared" ca="1" si="330"/>
        <v>8191.4236748009753</v>
      </c>
      <c r="BM190" s="161">
        <f t="shared" ca="1" si="330"/>
        <v>8237.7391751881332</v>
      </c>
      <c r="BN190" s="161">
        <f t="shared" ca="1" si="330"/>
        <v>8284.3165501481726</v>
      </c>
      <c r="BO190" s="161">
        <f t="shared" ca="1" si="330"/>
        <v>8331.1572803579984</v>
      </c>
      <c r="BP190" s="161">
        <f t="shared" ca="1" si="330"/>
        <v>8378.2628548664816</v>
      </c>
      <c r="BQ190" s="161">
        <f t="shared" ca="1" si="330"/>
        <v>8425.6347711417948</v>
      </c>
      <c r="BR190" s="161">
        <f t="shared" ca="1" si="330"/>
        <v>7163.7684706006157</v>
      </c>
      <c r="BS190" s="161">
        <f t="shared" ref="BS190:CX190" ca="1" si="331">SUM(BS191:BS193)</f>
        <v>7204.2734590551017</v>
      </c>
      <c r="BT190" s="161">
        <f t="shared" ca="1" si="331"/>
        <v>7245.0074686032231</v>
      </c>
      <c r="BU190" s="161">
        <f t="shared" ca="1" si="331"/>
        <v>7285.9717941635427</v>
      </c>
      <c r="BV190" s="161">
        <f t="shared" ca="1" si="331"/>
        <v>8666.5424857783946</v>
      </c>
      <c r="BW190" s="161">
        <f t="shared" ca="1" si="331"/>
        <v>8715.5443769991107</v>
      </c>
      <c r="BX190" s="161">
        <f t="shared" ca="1" si="331"/>
        <v>8764.8233320370455</v>
      </c>
      <c r="BY190" s="161">
        <f t="shared" ca="1" si="331"/>
        <v>8814.3809174513044</v>
      </c>
      <c r="BZ190" s="161">
        <f t="shared" ca="1" si="331"/>
        <v>8864.2187086585454</v>
      </c>
      <c r="CA190" s="161">
        <f t="shared" ca="1" si="331"/>
        <v>8914.3382899830576</v>
      </c>
      <c r="CB190" s="161">
        <f t="shared" ca="1" si="331"/>
        <v>8964.7412547071362</v>
      </c>
      <c r="CC190" s="161">
        <f t="shared" ca="1" si="331"/>
        <v>9015.4292051217235</v>
      </c>
      <c r="CD190" s="161">
        <f t="shared" ca="1" si="331"/>
        <v>7665.2322635426599</v>
      </c>
      <c r="CE190" s="161">
        <f t="shared" ca="1" si="331"/>
        <v>7708.5726011889592</v>
      </c>
      <c r="CF190" s="161">
        <f t="shared" ca="1" si="331"/>
        <v>7752.15799140545</v>
      </c>
      <c r="CG190" s="161">
        <f t="shared" ca="1" si="331"/>
        <v>7795.9898197549928</v>
      </c>
      <c r="CH190" s="161">
        <f t="shared" ca="1" si="331"/>
        <v>9273.2004597828836</v>
      </c>
      <c r="CI190" s="161">
        <f t="shared" ca="1" si="331"/>
        <v>9325.6324833890503</v>
      </c>
      <c r="CJ190" s="161">
        <f t="shared" ca="1" si="331"/>
        <v>9378.3609652796422</v>
      </c>
      <c r="CK190" s="161">
        <f t="shared" ca="1" si="331"/>
        <v>9431.3875816728996</v>
      </c>
      <c r="CL190" s="161">
        <f t="shared" ca="1" si="331"/>
        <v>9484.7140182646453</v>
      </c>
      <c r="CM190" s="161">
        <f t="shared" ca="1" si="331"/>
        <v>9538.3419702818755</v>
      </c>
      <c r="CN190" s="161">
        <f t="shared" ca="1" si="331"/>
        <v>9592.2731425366401</v>
      </c>
      <c r="CO190" s="161">
        <f t="shared" ca="1" si="331"/>
        <v>9646.5092494802448</v>
      </c>
      <c r="CP190" s="161">
        <f t="shared" ca="1" si="331"/>
        <v>8201.7985219906495</v>
      </c>
      <c r="CQ190" s="161">
        <f t="shared" ca="1" si="331"/>
        <v>8248.1726832721906</v>
      </c>
      <c r="CR190" s="161">
        <f t="shared" ca="1" si="331"/>
        <v>8294.8090508038367</v>
      </c>
      <c r="CS190" s="161">
        <f t="shared" ca="1" si="331"/>
        <v>8341.7091071378454</v>
      </c>
      <c r="CT190" s="161">
        <f t="shared" ca="1" si="331"/>
        <v>9922.3244919676872</v>
      </c>
      <c r="CU190" s="161">
        <f t="shared" ca="1" si="331"/>
        <v>9978.4267572262852</v>
      </c>
      <c r="CV190" s="161">
        <f t="shared" ca="1" si="331"/>
        <v>10034.846232849219</v>
      </c>
      <c r="CW190" s="161">
        <f t="shared" ca="1" si="331"/>
        <v>10091.584712390002</v>
      </c>
      <c r="CX190" s="161">
        <f t="shared" ca="1" si="331"/>
        <v>10148.643999543176</v>
      </c>
      <c r="CY190" s="161">
        <f t="shared" ref="CY190:DV190" ca="1" si="332">SUM(CY191:CY193)</f>
        <v>10206.025908201611</v>
      </c>
      <c r="CZ190" s="161">
        <f t="shared" ca="1" si="332"/>
        <v>10263.732262514208</v>
      </c>
      <c r="DA190" s="161">
        <f t="shared" ca="1" si="332"/>
        <v>10321.764896943863</v>
      </c>
      <c r="DB190" s="161">
        <f t="shared" ca="1" si="332"/>
        <v>8775.924418529994</v>
      </c>
      <c r="DC190" s="161">
        <f t="shared" ca="1" si="332"/>
        <v>8825.5447711012439</v>
      </c>
      <c r="DD190" s="161">
        <f t="shared" ca="1" si="332"/>
        <v>8875.4456843601056</v>
      </c>
      <c r="DE190" s="161">
        <f t="shared" ca="1" si="332"/>
        <v>8925.6287446374954</v>
      </c>
      <c r="DF190" s="161">
        <f t="shared" ca="1" si="332"/>
        <v>10616.887206405429</v>
      </c>
      <c r="DG190" s="161">
        <f t="shared" ca="1" si="332"/>
        <v>10676.916630232128</v>
      </c>
      <c r="DH190" s="161">
        <f t="shared" ca="1" si="332"/>
        <v>10737.285469148665</v>
      </c>
      <c r="DI190" s="161">
        <f t="shared" ca="1" si="332"/>
        <v>10797.995642257305</v>
      </c>
      <c r="DJ190" s="161">
        <f t="shared" ca="1" si="332"/>
        <v>10859.049079511196</v>
      </c>
      <c r="DK190" s="161">
        <f t="shared" ca="1" si="332"/>
        <v>10920.447721775723</v>
      </c>
      <c r="DL190" s="161">
        <f t="shared" ca="1" si="332"/>
        <v>10982.1935208902</v>
      </c>
      <c r="DM190" s="161">
        <f t="shared" ca="1" si="332"/>
        <v>11044.288439729933</v>
      </c>
      <c r="DN190" s="161">
        <f t="shared" ca="1" si="332"/>
        <v>9390.2391278270952</v>
      </c>
      <c r="DO190" s="161">
        <f t="shared" ca="1" si="332"/>
        <v>9443.3329050783304</v>
      </c>
      <c r="DP190" s="161">
        <f t="shared" ca="1" si="332"/>
        <v>9496.7268822653132</v>
      </c>
      <c r="DQ190" s="161">
        <f t="shared" ca="1" si="332"/>
        <v>9550.4227567621201</v>
      </c>
      <c r="DR190" s="161">
        <f t="shared" ca="1" si="332"/>
        <v>11360.069310853807</v>
      </c>
      <c r="DS190" s="161">
        <f t="shared" ca="1" si="332"/>
        <v>11424.300794348375</v>
      </c>
      <c r="DT190" s="161">
        <f t="shared" ca="1" si="332"/>
        <v>11488.895451989069</v>
      </c>
      <c r="DU190" s="161">
        <f t="shared" ca="1" si="332"/>
        <v>11553.855337215315</v>
      </c>
      <c r="DV190" s="161">
        <f t="shared" ca="1" si="332"/>
        <v>11619.182515076978</v>
      </c>
      <c r="DW190" s="161"/>
      <c r="DX190" s="162">
        <f ca="1">SUM(G190:DW190)</f>
        <v>944679.22820552974</v>
      </c>
    </row>
    <row r="191" spans="1:128" hidden="1" outlineLevel="1" x14ac:dyDescent="0.2">
      <c r="A191" s="335" t="str">
        <f>A$7</f>
        <v>Дизель</v>
      </c>
      <c r="B191" s="184"/>
      <c r="C191" s="160" t="str">
        <f t="shared" ref="C191:D193" ca="1" si="333">C$190</f>
        <v>тыс. руб.</v>
      </c>
      <c r="D191" s="158">
        <f t="shared" si="333"/>
        <v>1</v>
      </c>
      <c r="E191" s="6"/>
      <c r="F191" s="6" t="s">
        <v>693</v>
      </c>
      <c r="G191" s="161">
        <f t="shared" ref="G191:AL191" ca="1" si="334">G186*G189*(1+G209)</f>
        <v>324</v>
      </c>
      <c r="H191" s="161">
        <f t="shared" ca="1" si="334"/>
        <v>977.49582931655789</v>
      </c>
      <c r="I191" s="161">
        <f t="shared" ca="1" si="334"/>
        <v>1474.5340992766439</v>
      </c>
      <c r="J191" s="161">
        <f t="shared" ca="1" si="334"/>
        <v>1812.3982915532281</v>
      </c>
      <c r="K191" s="161">
        <f t="shared" ca="1" si="334"/>
        <v>2154.0360104469282</v>
      </c>
      <c r="L191" s="161">
        <f t="shared" ca="1" si="334"/>
        <v>2499.4791267919632</v>
      </c>
      <c r="M191" s="161">
        <f t="shared" ca="1" si="334"/>
        <v>2848.7597511899808</v>
      </c>
      <c r="N191" s="161">
        <f t="shared" ca="1" si="334"/>
        <v>3134.5015991614205</v>
      </c>
      <c r="O191" s="161">
        <f t="shared" ca="1" si="334"/>
        <v>3728.4376124861797</v>
      </c>
      <c r="P191" s="161">
        <f t="shared" ca="1" si="334"/>
        <v>3749.5187408150464</v>
      </c>
      <c r="Q191" s="161">
        <f t="shared" ca="1" si="334"/>
        <v>3770.7190649084155</v>
      </c>
      <c r="R191" s="161">
        <f t="shared" ca="1" si="334"/>
        <v>3792.0392587164688</v>
      </c>
      <c r="S191" s="161">
        <f t="shared" ca="1" si="334"/>
        <v>3813.48</v>
      </c>
      <c r="T191" s="161">
        <f t="shared" ca="1" si="334"/>
        <v>3835.0419703519619</v>
      </c>
      <c r="U191" s="161">
        <f t="shared" ca="1" si="334"/>
        <v>3856.7258552191333</v>
      </c>
      <c r="V191" s="161">
        <f t="shared" ca="1" si="334"/>
        <v>3279.1227998629397</v>
      </c>
      <c r="W191" s="161">
        <f t="shared" ca="1" si="334"/>
        <v>3297.6634369165204</v>
      </c>
      <c r="X191" s="161">
        <f t="shared" ca="1" si="334"/>
        <v>3316.3089054275765</v>
      </c>
      <c r="Y191" s="161">
        <f t="shared" ca="1" si="334"/>
        <v>3335.0597981284109</v>
      </c>
      <c r="Z191" s="161">
        <f t="shared" ca="1" si="334"/>
        <v>3966.9982604440765</v>
      </c>
      <c r="AA191" s="161">
        <f t="shared" ca="1" si="334"/>
        <v>3989.4282453602109</v>
      </c>
      <c r="AB191" s="161">
        <f t="shared" ca="1" si="334"/>
        <v>4011.9850526720993</v>
      </c>
      <c r="AC191" s="161">
        <f t="shared" ca="1" si="334"/>
        <v>4034.6693994520037</v>
      </c>
      <c r="AD191" s="161">
        <f t="shared" ca="1" si="334"/>
        <v>4057.4820068266208</v>
      </c>
      <c r="AE191" s="161">
        <f t="shared" ca="1" si="334"/>
        <v>4080.4235999999996</v>
      </c>
      <c r="AF191" s="161">
        <f t="shared" ca="1" si="334"/>
        <v>4103.4949082765988</v>
      </c>
      <c r="AG191" s="161">
        <f t="shared" ca="1" si="334"/>
        <v>4126.6966650844724</v>
      </c>
      <c r="AH191" s="161">
        <f t="shared" ca="1" si="334"/>
        <v>3508.6613958533453</v>
      </c>
      <c r="AI191" s="161">
        <f t="shared" ca="1" si="334"/>
        <v>3528.4998775006766</v>
      </c>
      <c r="AJ191" s="161">
        <f t="shared" ca="1" si="334"/>
        <v>3548.4505288075075</v>
      </c>
      <c r="AK191" s="161">
        <f t="shared" ca="1" si="334"/>
        <v>3568.5139839973999</v>
      </c>
      <c r="AL191" s="161">
        <f t="shared" ca="1" si="334"/>
        <v>4244.688138675162</v>
      </c>
      <c r="AM191" s="161">
        <f t="shared" ref="AM191:BR191" ca="1" si="335">AM186*AM189*(1+AM209)</f>
        <v>4268.6882225354257</v>
      </c>
      <c r="AN191" s="161">
        <f t="shared" ca="1" si="335"/>
        <v>4292.8240063591447</v>
      </c>
      <c r="AO191" s="161">
        <f t="shared" ca="1" si="335"/>
        <v>4317.0962574136438</v>
      </c>
      <c r="AP191" s="161">
        <f t="shared" ca="1" si="335"/>
        <v>4341.5057473044835</v>
      </c>
      <c r="AQ191" s="161">
        <f t="shared" ca="1" si="335"/>
        <v>4366.0532519999988</v>
      </c>
      <c r="AR191" s="161">
        <f t="shared" ca="1" si="335"/>
        <v>4390.7395518559597</v>
      </c>
      <c r="AS191" s="161">
        <f t="shared" ca="1" si="335"/>
        <v>4415.5654316403843</v>
      </c>
      <c r="AT191" s="161">
        <f t="shared" ca="1" si="335"/>
        <v>3754.267693563078</v>
      </c>
      <c r="AU191" s="161">
        <f t="shared" ca="1" si="335"/>
        <v>3775.4948689257226</v>
      </c>
      <c r="AV191" s="161">
        <f t="shared" ca="1" si="335"/>
        <v>3796.8420658240307</v>
      </c>
      <c r="AW191" s="161">
        <f t="shared" ca="1" si="335"/>
        <v>3818.3099628772161</v>
      </c>
      <c r="AX191" s="161">
        <f t="shared" ca="1" si="335"/>
        <v>4541.816308382422</v>
      </c>
      <c r="AY191" s="161">
        <f t="shared" ca="1" si="335"/>
        <v>4567.496398112904</v>
      </c>
      <c r="AZ191" s="161">
        <f t="shared" ca="1" si="335"/>
        <v>4593.3216868042846</v>
      </c>
      <c r="BA191" s="161">
        <f t="shared" ca="1" si="335"/>
        <v>4619.2929954325982</v>
      </c>
      <c r="BB191" s="161">
        <f t="shared" ca="1" si="335"/>
        <v>4645.4111496157966</v>
      </c>
      <c r="BC191" s="161">
        <f t="shared" ca="1" si="335"/>
        <v>4671.6769796399985</v>
      </c>
      <c r="BD191" s="161">
        <f t="shared" ca="1" si="335"/>
        <v>4698.0913204858771</v>
      </c>
      <c r="BE191" s="161">
        <f t="shared" ca="1" si="335"/>
        <v>4724.6550118552113</v>
      </c>
      <c r="BF191" s="161">
        <f t="shared" ca="1" si="335"/>
        <v>4017.0664321124937</v>
      </c>
      <c r="BG191" s="161">
        <f t="shared" ca="1" si="335"/>
        <v>4039.7795097505232</v>
      </c>
      <c r="BH191" s="161">
        <f t="shared" ca="1" si="335"/>
        <v>4062.6210104317138</v>
      </c>
      <c r="BI191" s="161">
        <f t="shared" ca="1" si="335"/>
        <v>4085.5916602786219</v>
      </c>
      <c r="BJ191" s="161">
        <f t="shared" ca="1" si="335"/>
        <v>4859.7434499691917</v>
      </c>
      <c r="BK191" s="161">
        <f t="shared" ca="1" si="335"/>
        <v>4887.2211459808086</v>
      </c>
      <c r="BL191" s="161">
        <f t="shared" ca="1" si="335"/>
        <v>4914.8542048805857</v>
      </c>
      <c r="BM191" s="161">
        <f t="shared" ca="1" si="335"/>
        <v>4942.6435051128801</v>
      </c>
      <c r="BN191" s="161">
        <f t="shared" ca="1" si="335"/>
        <v>4970.5899300889032</v>
      </c>
      <c r="BO191" s="161">
        <f t="shared" ca="1" si="335"/>
        <v>4998.6943682147985</v>
      </c>
      <c r="BP191" s="161">
        <f t="shared" ca="1" si="335"/>
        <v>5026.9577129198888</v>
      </c>
      <c r="BQ191" s="161">
        <f t="shared" ca="1" si="335"/>
        <v>5055.3808626850769</v>
      </c>
      <c r="BR191" s="161">
        <f t="shared" ca="1" si="335"/>
        <v>4298.2610823603691</v>
      </c>
      <c r="BS191" s="161">
        <f t="shared" ref="BS191:CX191" ca="1" si="336">BS186*BS189*(1+BS209)</f>
        <v>4322.5640754330607</v>
      </c>
      <c r="BT191" s="161">
        <f t="shared" ca="1" si="336"/>
        <v>4347.0044811619337</v>
      </c>
      <c r="BU191" s="161">
        <f t="shared" ca="1" si="336"/>
        <v>4371.5830764981256</v>
      </c>
      <c r="BV191" s="161">
        <f t="shared" ca="1" si="336"/>
        <v>5199.9254914670364</v>
      </c>
      <c r="BW191" s="161">
        <f t="shared" ca="1" si="336"/>
        <v>5229.3266261994659</v>
      </c>
      <c r="BX191" s="161">
        <f t="shared" ca="1" si="336"/>
        <v>5258.8939992222276</v>
      </c>
      <c r="BY191" s="161">
        <f t="shared" ca="1" si="336"/>
        <v>5288.628550470783</v>
      </c>
      <c r="BZ191" s="161">
        <f t="shared" ca="1" si="336"/>
        <v>5318.5312251951273</v>
      </c>
      <c r="CA191" s="161">
        <f t="shared" ca="1" si="336"/>
        <v>5348.6029739898349</v>
      </c>
      <c r="CB191" s="161">
        <f t="shared" ca="1" si="336"/>
        <v>5378.8447528242823</v>
      </c>
      <c r="CC191" s="161">
        <f t="shared" ca="1" si="336"/>
        <v>5409.2575230730336</v>
      </c>
      <c r="CD191" s="161">
        <f t="shared" ca="1" si="336"/>
        <v>4599.1393581255961</v>
      </c>
      <c r="CE191" s="161">
        <f t="shared" ca="1" si="336"/>
        <v>4625.1435607133753</v>
      </c>
      <c r="CF191" s="161">
        <f t="shared" ca="1" si="336"/>
        <v>4651.2947948432702</v>
      </c>
      <c r="CG191" s="161">
        <f t="shared" ca="1" si="336"/>
        <v>4677.5938918529955</v>
      </c>
      <c r="CH191" s="161">
        <f t="shared" ca="1" si="336"/>
        <v>5563.9202758697302</v>
      </c>
      <c r="CI191" s="161">
        <f t="shared" ca="1" si="336"/>
        <v>5595.3794900334306</v>
      </c>
      <c r="CJ191" s="161">
        <f t="shared" ca="1" si="336"/>
        <v>5627.0165791677855</v>
      </c>
      <c r="CK191" s="161">
        <f t="shared" ca="1" si="336"/>
        <v>5658.8325490037396</v>
      </c>
      <c r="CL191" s="161">
        <f t="shared" ca="1" si="336"/>
        <v>5690.8284109587876</v>
      </c>
      <c r="CM191" s="161">
        <f t="shared" ca="1" si="336"/>
        <v>5723.0051821691259</v>
      </c>
      <c r="CN191" s="161">
        <f t="shared" ca="1" si="336"/>
        <v>5755.3638855219842</v>
      </c>
      <c r="CO191" s="161">
        <f t="shared" ca="1" si="336"/>
        <v>5787.9055496881474</v>
      </c>
      <c r="CP191" s="161">
        <f t="shared" ca="1" si="336"/>
        <v>4921.0791131943897</v>
      </c>
      <c r="CQ191" s="161">
        <f t="shared" ca="1" si="336"/>
        <v>4948.903609963314</v>
      </c>
      <c r="CR191" s="161">
        <f t="shared" ca="1" si="336"/>
        <v>4976.8854304823017</v>
      </c>
      <c r="CS191" s="161">
        <f t="shared" ca="1" si="336"/>
        <v>5005.0254642827076</v>
      </c>
      <c r="CT191" s="161">
        <f t="shared" ca="1" si="336"/>
        <v>5953.3946951806129</v>
      </c>
      <c r="CU191" s="161">
        <f t="shared" ca="1" si="336"/>
        <v>5987.0560543357715</v>
      </c>
      <c r="CV191" s="161">
        <f t="shared" ca="1" si="336"/>
        <v>6020.9077397095316</v>
      </c>
      <c r="CW191" s="161">
        <f t="shared" ca="1" si="336"/>
        <v>6054.9508274340023</v>
      </c>
      <c r="CX191" s="161">
        <f t="shared" ca="1" si="336"/>
        <v>6089.1863997259052</v>
      </c>
      <c r="CY191" s="161">
        <f t="shared" ref="CY191:DV191" ca="1" si="337">CY186*CY189*(1+CY209)</f>
        <v>6123.6155449209664</v>
      </c>
      <c r="CZ191" s="161">
        <f t="shared" ca="1" si="337"/>
        <v>6158.2393575085243</v>
      </c>
      <c r="DA191" s="161">
        <f t="shared" ca="1" si="337"/>
        <v>6193.0589381663185</v>
      </c>
      <c r="DB191" s="161">
        <f t="shared" ca="1" si="337"/>
        <v>5265.5546511179964</v>
      </c>
      <c r="DC191" s="161">
        <f t="shared" ca="1" si="337"/>
        <v>5295.326862660746</v>
      </c>
      <c r="DD191" s="161">
        <f t="shared" ca="1" si="337"/>
        <v>5325.267410616063</v>
      </c>
      <c r="DE191" s="161">
        <f t="shared" ca="1" si="337"/>
        <v>5355.3772467824974</v>
      </c>
      <c r="DF191" s="161">
        <f t="shared" ca="1" si="337"/>
        <v>6370.1323238432569</v>
      </c>
      <c r="DG191" s="161">
        <f t="shared" ca="1" si="337"/>
        <v>6406.1499781392768</v>
      </c>
      <c r="DH191" s="161">
        <f t="shared" ca="1" si="337"/>
        <v>6442.3712814891987</v>
      </c>
      <c r="DI191" s="161">
        <f t="shared" ca="1" si="337"/>
        <v>6478.7973853543836</v>
      </c>
      <c r="DJ191" s="161">
        <f t="shared" ca="1" si="337"/>
        <v>6515.4294477067178</v>
      </c>
      <c r="DK191" s="161">
        <f t="shared" ca="1" si="337"/>
        <v>6552.2686330654333</v>
      </c>
      <c r="DL191" s="161">
        <f t="shared" ca="1" si="337"/>
        <v>6589.3161125341203</v>
      </c>
      <c r="DM191" s="161">
        <f t="shared" ca="1" si="337"/>
        <v>6626.57306383796</v>
      </c>
      <c r="DN191" s="161">
        <f t="shared" ca="1" si="337"/>
        <v>5634.1434766962566</v>
      </c>
      <c r="DO191" s="161">
        <f t="shared" ca="1" si="337"/>
        <v>5665.9997430469975</v>
      </c>
      <c r="DP191" s="161">
        <f t="shared" ca="1" si="337"/>
        <v>5698.0361293591868</v>
      </c>
      <c r="DQ191" s="161">
        <f t="shared" ca="1" si="337"/>
        <v>5730.2536540572719</v>
      </c>
      <c r="DR191" s="161">
        <f t="shared" ca="1" si="337"/>
        <v>6816.0415865122841</v>
      </c>
      <c r="DS191" s="161">
        <f t="shared" ca="1" si="337"/>
        <v>6854.580476609025</v>
      </c>
      <c r="DT191" s="161">
        <f t="shared" ca="1" si="337"/>
        <v>6893.3372711934417</v>
      </c>
      <c r="DU191" s="161">
        <f t="shared" ca="1" si="337"/>
        <v>6932.3132023291892</v>
      </c>
      <c r="DV191" s="161">
        <f t="shared" ca="1" si="337"/>
        <v>6971.5095090461873</v>
      </c>
      <c r="DW191" s="161"/>
      <c r="DX191" s="162">
        <f ca="1">SUM(G191:DW191)</f>
        <v>566807.53692331852</v>
      </c>
    </row>
    <row r="192" spans="1:128" hidden="1" outlineLevel="1" x14ac:dyDescent="0.2">
      <c r="A192" s="335" t="str">
        <f>A$27</f>
        <v>Мазут</v>
      </c>
      <c r="B192" s="184"/>
      <c r="C192" s="160" t="str">
        <f t="shared" ca="1" si="333"/>
        <v>тыс. руб.</v>
      </c>
      <c r="D192" s="158">
        <f t="shared" si="333"/>
        <v>1</v>
      </c>
      <c r="E192" s="6"/>
      <c r="F192" s="6" t="s">
        <v>693</v>
      </c>
      <c r="G192" s="161">
        <f t="shared" ref="G192:AL192" ca="1" si="338">G187*G189*(1+G209)</f>
        <v>162</v>
      </c>
      <c r="H192" s="161">
        <f t="shared" ca="1" si="338"/>
        <v>488.74791465827894</v>
      </c>
      <c r="I192" s="161">
        <f t="shared" ca="1" si="338"/>
        <v>737.26704963832196</v>
      </c>
      <c r="J192" s="161">
        <f t="shared" ca="1" si="338"/>
        <v>906.19914577661405</v>
      </c>
      <c r="K192" s="161">
        <f t="shared" ca="1" si="338"/>
        <v>1077.0180052234641</v>
      </c>
      <c r="L192" s="161">
        <f t="shared" ca="1" si="338"/>
        <v>1249.7395633959816</v>
      </c>
      <c r="M192" s="161">
        <f t="shared" ca="1" si="338"/>
        <v>1424.3798755949904</v>
      </c>
      <c r="N192" s="161">
        <f t="shared" ca="1" si="338"/>
        <v>1567.2507995807102</v>
      </c>
      <c r="O192" s="161">
        <f t="shared" ca="1" si="338"/>
        <v>1864.2188062430898</v>
      </c>
      <c r="P192" s="161">
        <f t="shared" ca="1" si="338"/>
        <v>1874.7593704075232</v>
      </c>
      <c r="Q192" s="161">
        <f t="shared" ca="1" si="338"/>
        <v>1885.3595324542077</v>
      </c>
      <c r="R192" s="161">
        <f t="shared" ca="1" si="338"/>
        <v>1896.0196293582344</v>
      </c>
      <c r="S192" s="161">
        <f t="shared" ca="1" si="338"/>
        <v>1906.74</v>
      </c>
      <c r="T192" s="161">
        <f t="shared" ca="1" si="338"/>
        <v>1917.520985175981</v>
      </c>
      <c r="U192" s="161">
        <f t="shared" ca="1" si="338"/>
        <v>1928.3629276095667</v>
      </c>
      <c r="V192" s="161">
        <f t="shared" ca="1" si="338"/>
        <v>1639.5613999314699</v>
      </c>
      <c r="W192" s="161">
        <f t="shared" ca="1" si="338"/>
        <v>1648.8317184582602</v>
      </c>
      <c r="X192" s="161">
        <f t="shared" ca="1" si="338"/>
        <v>1658.1544527137883</v>
      </c>
      <c r="Y192" s="161">
        <f t="shared" ca="1" si="338"/>
        <v>1667.5298990642054</v>
      </c>
      <c r="Z192" s="161">
        <f t="shared" ca="1" si="338"/>
        <v>1983.4991302220383</v>
      </c>
      <c r="AA192" s="161">
        <f t="shared" ca="1" si="338"/>
        <v>1994.7141226801054</v>
      </c>
      <c r="AB192" s="161">
        <f t="shared" ca="1" si="338"/>
        <v>2005.9925263360497</v>
      </c>
      <c r="AC192" s="161">
        <f t="shared" ca="1" si="338"/>
        <v>2017.3346997260019</v>
      </c>
      <c r="AD192" s="161">
        <f t="shared" ca="1" si="338"/>
        <v>2028.7410034133104</v>
      </c>
      <c r="AE192" s="161">
        <f t="shared" ca="1" si="338"/>
        <v>2040.2117999999998</v>
      </c>
      <c r="AF192" s="161">
        <f t="shared" ca="1" si="338"/>
        <v>2051.7474541382994</v>
      </c>
      <c r="AG192" s="161">
        <f t="shared" ca="1" si="338"/>
        <v>2063.3483325422362</v>
      </c>
      <c r="AH192" s="161">
        <f t="shared" ca="1" si="338"/>
        <v>1754.3306979266727</v>
      </c>
      <c r="AI192" s="161">
        <f t="shared" ca="1" si="338"/>
        <v>1764.2499387503383</v>
      </c>
      <c r="AJ192" s="161">
        <f t="shared" ca="1" si="338"/>
        <v>1774.2252644037537</v>
      </c>
      <c r="AK192" s="161">
        <f t="shared" ca="1" si="338"/>
        <v>1784.2569919987</v>
      </c>
      <c r="AL192" s="161">
        <f t="shared" ca="1" si="338"/>
        <v>2122.344069337581</v>
      </c>
      <c r="AM192" s="161">
        <f t="shared" ref="AM192:BR192" ca="1" si="339">AM187*AM189*(1+AM209)</f>
        <v>2134.3441112677128</v>
      </c>
      <c r="AN192" s="161">
        <f t="shared" ca="1" si="339"/>
        <v>2146.4120031795724</v>
      </c>
      <c r="AO192" s="161">
        <f t="shared" ca="1" si="339"/>
        <v>2158.5481287068219</v>
      </c>
      <c r="AP192" s="161">
        <f t="shared" ca="1" si="339"/>
        <v>2170.7528736522418</v>
      </c>
      <c r="AQ192" s="161">
        <f t="shared" ca="1" si="339"/>
        <v>2183.0266259999994</v>
      </c>
      <c r="AR192" s="161">
        <f t="shared" ca="1" si="339"/>
        <v>2195.3697759279798</v>
      </c>
      <c r="AS192" s="161">
        <f t="shared" ca="1" si="339"/>
        <v>2207.7827158201922</v>
      </c>
      <c r="AT192" s="161">
        <f t="shared" ca="1" si="339"/>
        <v>1877.133846781539</v>
      </c>
      <c r="AU192" s="161">
        <f t="shared" ca="1" si="339"/>
        <v>1887.7474344628613</v>
      </c>
      <c r="AV192" s="161">
        <f t="shared" ca="1" si="339"/>
        <v>1898.4210329120153</v>
      </c>
      <c r="AW192" s="161">
        <f t="shared" ca="1" si="339"/>
        <v>1909.154981438608</v>
      </c>
      <c r="AX192" s="161">
        <f t="shared" ca="1" si="339"/>
        <v>2270.908154191211</v>
      </c>
      <c r="AY192" s="161">
        <f t="shared" ca="1" si="339"/>
        <v>2283.748199056452</v>
      </c>
      <c r="AZ192" s="161">
        <f t="shared" ca="1" si="339"/>
        <v>2296.6608434021423</v>
      </c>
      <c r="BA192" s="161">
        <f t="shared" ca="1" si="339"/>
        <v>2309.6464977162991</v>
      </c>
      <c r="BB192" s="161">
        <f t="shared" ca="1" si="339"/>
        <v>2322.7055748078983</v>
      </c>
      <c r="BC192" s="161">
        <f t="shared" ca="1" si="339"/>
        <v>2335.8384898199993</v>
      </c>
      <c r="BD192" s="161">
        <f t="shared" ca="1" si="339"/>
        <v>2349.0456602429385</v>
      </c>
      <c r="BE192" s="161">
        <f t="shared" ca="1" si="339"/>
        <v>2362.3275059276057</v>
      </c>
      <c r="BF192" s="161">
        <f t="shared" ca="1" si="339"/>
        <v>2008.5332160562468</v>
      </c>
      <c r="BG192" s="161">
        <f t="shared" ca="1" si="339"/>
        <v>2019.8897548752616</v>
      </c>
      <c r="BH192" s="161">
        <f t="shared" ca="1" si="339"/>
        <v>2031.3105052158569</v>
      </c>
      <c r="BI192" s="161">
        <f t="shared" ca="1" si="339"/>
        <v>2042.795830139311</v>
      </c>
      <c r="BJ192" s="161">
        <f t="shared" ca="1" si="339"/>
        <v>2429.8717249845959</v>
      </c>
      <c r="BK192" s="161">
        <f t="shared" ca="1" si="339"/>
        <v>2443.6105729904043</v>
      </c>
      <c r="BL192" s="161">
        <f t="shared" ca="1" si="339"/>
        <v>2457.4271024402929</v>
      </c>
      <c r="BM192" s="161">
        <f t="shared" ca="1" si="339"/>
        <v>2471.3217525564401</v>
      </c>
      <c r="BN192" s="161">
        <f t="shared" ca="1" si="339"/>
        <v>2485.2949650444516</v>
      </c>
      <c r="BO192" s="161">
        <f t="shared" ca="1" si="339"/>
        <v>2499.3471841073992</v>
      </c>
      <c r="BP192" s="161">
        <f t="shared" ca="1" si="339"/>
        <v>2513.4788564599444</v>
      </c>
      <c r="BQ192" s="161">
        <f t="shared" ca="1" si="339"/>
        <v>2527.6904313425384</v>
      </c>
      <c r="BR192" s="161">
        <f t="shared" ca="1" si="339"/>
        <v>2149.1305411801845</v>
      </c>
      <c r="BS192" s="161">
        <f t="shared" ref="BS192:CX192" ca="1" si="340">BS187*BS189*(1+BS209)</f>
        <v>2161.2820377165303</v>
      </c>
      <c r="BT192" s="161">
        <f t="shared" ca="1" si="340"/>
        <v>2173.5022405809668</v>
      </c>
      <c r="BU192" s="161">
        <f t="shared" ca="1" si="340"/>
        <v>2185.7915382490628</v>
      </c>
      <c r="BV192" s="161">
        <f t="shared" ca="1" si="340"/>
        <v>2599.9627457335182</v>
      </c>
      <c r="BW192" s="161">
        <f t="shared" ca="1" si="340"/>
        <v>2614.6633130997329</v>
      </c>
      <c r="BX192" s="161">
        <f t="shared" ca="1" si="340"/>
        <v>2629.4469996111138</v>
      </c>
      <c r="BY192" s="161">
        <f t="shared" ca="1" si="340"/>
        <v>2644.3142752353915</v>
      </c>
      <c r="BZ192" s="161">
        <f t="shared" ca="1" si="340"/>
        <v>2659.2656125975636</v>
      </c>
      <c r="CA192" s="161">
        <f t="shared" ca="1" si="340"/>
        <v>2674.3014869949175</v>
      </c>
      <c r="CB192" s="161">
        <f t="shared" ca="1" si="340"/>
        <v>2689.4223764121411</v>
      </c>
      <c r="CC192" s="161">
        <f t="shared" ca="1" si="340"/>
        <v>2704.6287615365168</v>
      </c>
      <c r="CD192" s="161">
        <f t="shared" ca="1" si="340"/>
        <v>2299.5696790627981</v>
      </c>
      <c r="CE192" s="161">
        <f t="shared" ca="1" si="340"/>
        <v>2312.5717803566877</v>
      </c>
      <c r="CF192" s="161">
        <f t="shared" ca="1" si="340"/>
        <v>2325.6473974216351</v>
      </c>
      <c r="CG192" s="161">
        <f t="shared" ca="1" si="340"/>
        <v>2338.7969459264978</v>
      </c>
      <c r="CH192" s="161">
        <f t="shared" ca="1" si="340"/>
        <v>2781.9601379348651</v>
      </c>
      <c r="CI192" s="161">
        <f t="shared" ca="1" si="340"/>
        <v>2797.6897450167153</v>
      </c>
      <c r="CJ192" s="161">
        <f t="shared" ca="1" si="340"/>
        <v>2813.5082895838927</v>
      </c>
      <c r="CK192" s="161">
        <f t="shared" ca="1" si="340"/>
        <v>2829.4162745018698</v>
      </c>
      <c r="CL192" s="161">
        <f t="shared" ca="1" si="340"/>
        <v>2845.4142054793938</v>
      </c>
      <c r="CM192" s="161">
        <f t="shared" ca="1" si="340"/>
        <v>2861.5025910845629</v>
      </c>
      <c r="CN192" s="161">
        <f t="shared" ca="1" si="340"/>
        <v>2877.6819427609921</v>
      </c>
      <c r="CO192" s="161">
        <f t="shared" ca="1" si="340"/>
        <v>2893.9527748440737</v>
      </c>
      <c r="CP192" s="161">
        <f t="shared" ca="1" si="340"/>
        <v>2460.5395565971949</v>
      </c>
      <c r="CQ192" s="161">
        <f t="shared" ca="1" si="340"/>
        <v>2474.451804981657</v>
      </c>
      <c r="CR192" s="161">
        <f t="shared" ca="1" si="340"/>
        <v>2488.4427152411508</v>
      </c>
      <c r="CS192" s="161">
        <f t="shared" ca="1" si="340"/>
        <v>2502.5127321413538</v>
      </c>
      <c r="CT192" s="161">
        <f t="shared" ca="1" si="340"/>
        <v>2976.6973475903064</v>
      </c>
      <c r="CU192" s="161">
        <f t="shared" ca="1" si="340"/>
        <v>2993.5280271678857</v>
      </c>
      <c r="CV192" s="161">
        <f t="shared" ca="1" si="340"/>
        <v>3010.4538698547658</v>
      </c>
      <c r="CW192" s="161">
        <f t="shared" ca="1" si="340"/>
        <v>3027.4754137170012</v>
      </c>
      <c r="CX192" s="161">
        <f t="shared" ca="1" si="340"/>
        <v>3044.5931998629526</v>
      </c>
      <c r="CY192" s="161">
        <f t="shared" ref="CY192:DV192" ca="1" si="341">CY187*CY189*(1+CY209)</f>
        <v>3061.8077724604832</v>
      </c>
      <c r="CZ192" s="161">
        <f t="shared" ca="1" si="341"/>
        <v>3079.1196787542622</v>
      </c>
      <c r="DA192" s="161">
        <f t="shared" ca="1" si="341"/>
        <v>3096.5294690831593</v>
      </c>
      <c r="DB192" s="161">
        <f t="shared" ca="1" si="341"/>
        <v>2632.7773255589982</v>
      </c>
      <c r="DC192" s="161">
        <f t="shared" ca="1" si="341"/>
        <v>2647.663431330373</v>
      </c>
      <c r="DD192" s="161">
        <f t="shared" ca="1" si="341"/>
        <v>2662.6337053080315</v>
      </c>
      <c r="DE192" s="161">
        <f t="shared" ca="1" si="341"/>
        <v>2677.6886233912487</v>
      </c>
      <c r="DF192" s="161">
        <f t="shared" ca="1" si="341"/>
        <v>3185.0661619216285</v>
      </c>
      <c r="DG192" s="161">
        <f t="shared" ca="1" si="341"/>
        <v>3203.0749890696384</v>
      </c>
      <c r="DH192" s="161">
        <f t="shared" ca="1" si="341"/>
        <v>3221.1856407445994</v>
      </c>
      <c r="DI192" s="161">
        <f t="shared" ca="1" si="341"/>
        <v>3239.3986926771918</v>
      </c>
      <c r="DJ192" s="161">
        <f t="shared" ca="1" si="341"/>
        <v>3257.7147238533589</v>
      </c>
      <c r="DK192" s="161">
        <f t="shared" ca="1" si="341"/>
        <v>3276.1343165327166</v>
      </c>
      <c r="DL192" s="161">
        <f t="shared" ca="1" si="341"/>
        <v>3294.6580562670601</v>
      </c>
      <c r="DM192" s="161">
        <f t="shared" ca="1" si="341"/>
        <v>3313.28653191898</v>
      </c>
      <c r="DN192" s="161">
        <f t="shared" ca="1" si="341"/>
        <v>2817.0717383481283</v>
      </c>
      <c r="DO192" s="161">
        <f t="shared" ca="1" si="341"/>
        <v>2832.9998715234988</v>
      </c>
      <c r="DP192" s="161">
        <f t="shared" ca="1" si="341"/>
        <v>2849.0180646795934</v>
      </c>
      <c r="DQ192" s="161">
        <f t="shared" ca="1" si="341"/>
        <v>2865.1268270286359</v>
      </c>
      <c r="DR192" s="161">
        <f t="shared" ca="1" si="341"/>
        <v>3408.020793256142</v>
      </c>
      <c r="DS192" s="161">
        <f t="shared" ca="1" si="341"/>
        <v>3427.2902383045125</v>
      </c>
      <c r="DT192" s="161">
        <f t="shared" ca="1" si="341"/>
        <v>3446.6686355967208</v>
      </c>
      <c r="DU192" s="161">
        <f t="shared" ca="1" si="341"/>
        <v>3466.1566011645946</v>
      </c>
      <c r="DV192" s="161">
        <f t="shared" ca="1" si="341"/>
        <v>3485.7547545230937</v>
      </c>
      <c r="DW192" s="161"/>
      <c r="DX192" s="162">
        <f ca="1">SUM(G192:DW192)</f>
        <v>283403.76846165926</v>
      </c>
    </row>
    <row r="193" spans="1:128" hidden="1" outlineLevel="1" x14ac:dyDescent="0.2">
      <c r="A193" s="335" t="str">
        <f>A$47</f>
        <v>Бензин</v>
      </c>
      <c r="B193" s="184"/>
      <c r="C193" s="160" t="str">
        <f t="shared" ca="1" si="333"/>
        <v>тыс. руб.</v>
      </c>
      <c r="D193" s="158">
        <f t="shared" si="333"/>
        <v>1</v>
      </c>
      <c r="E193" s="6"/>
      <c r="F193" s="6" t="s">
        <v>693</v>
      </c>
      <c r="G193" s="161">
        <f t="shared" ref="G193:AL193" ca="1" si="342">G188*G189*(1+G209)</f>
        <v>54</v>
      </c>
      <c r="H193" s="161">
        <f t="shared" ca="1" si="342"/>
        <v>162.91597155275966</v>
      </c>
      <c r="I193" s="161">
        <f t="shared" ca="1" si="342"/>
        <v>245.75568321277399</v>
      </c>
      <c r="J193" s="161">
        <f t="shared" ca="1" si="342"/>
        <v>302.066381925538</v>
      </c>
      <c r="K193" s="161">
        <f t="shared" ca="1" si="342"/>
        <v>359.00600174115471</v>
      </c>
      <c r="L193" s="161">
        <f t="shared" ca="1" si="342"/>
        <v>416.57985446532723</v>
      </c>
      <c r="M193" s="161">
        <f t="shared" ca="1" si="342"/>
        <v>474.79329186499677</v>
      </c>
      <c r="N193" s="161">
        <f t="shared" ca="1" si="342"/>
        <v>522.41693319357012</v>
      </c>
      <c r="O193" s="161">
        <f t="shared" ca="1" si="342"/>
        <v>621.40626874769657</v>
      </c>
      <c r="P193" s="161">
        <f t="shared" ca="1" si="342"/>
        <v>624.91979013584103</v>
      </c>
      <c r="Q193" s="161">
        <f t="shared" ca="1" si="342"/>
        <v>628.45317748473587</v>
      </c>
      <c r="R193" s="161">
        <f t="shared" ca="1" si="342"/>
        <v>632.00654311941139</v>
      </c>
      <c r="S193" s="161">
        <f t="shared" ca="1" si="342"/>
        <v>635.57999999999993</v>
      </c>
      <c r="T193" s="161">
        <f t="shared" ca="1" si="342"/>
        <v>639.17366172532695</v>
      </c>
      <c r="U193" s="161">
        <f t="shared" ca="1" si="342"/>
        <v>642.78764253652218</v>
      </c>
      <c r="V193" s="161">
        <f t="shared" ca="1" si="342"/>
        <v>546.52046664382328</v>
      </c>
      <c r="W193" s="161">
        <f t="shared" ca="1" si="342"/>
        <v>549.6105728194201</v>
      </c>
      <c r="X193" s="161">
        <f t="shared" ca="1" si="342"/>
        <v>552.71815090459609</v>
      </c>
      <c r="Y193" s="161">
        <f t="shared" ca="1" si="342"/>
        <v>555.84329968806844</v>
      </c>
      <c r="Z193" s="161">
        <f t="shared" ca="1" si="342"/>
        <v>661.16637674067931</v>
      </c>
      <c r="AA193" s="161">
        <f t="shared" ca="1" si="342"/>
        <v>664.90470756003504</v>
      </c>
      <c r="AB193" s="161">
        <f t="shared" ca="1" si="342"/>
        <v>668.66417544534977</v>
      </c>
      <c r="AC193" s="161">
        <f t="shared" ca="1" si="342"/>
        <v>672.44489990866725</v>
      </c>
      <c r="AD193" s="161">
        <f t="shared" ca="1" si="342"/>
        <v>676.2470011377701</v>
      </c>
      <c r="AE193" s="161">
        <f t="shared" ca="1" si="342"/>
        <v>680.0705999999999</v>
      </c>
      <c r="AF193" s="161">
        <f t="shared" ca="1" si="342"/>
        <v>683.91581804609973</v>
      </c>
      <c r="AG193" s="161">
        <f t="shared" ca="1" si="342"/>
        <v>687.78277751407859</v>
      </c>
      <c r="AH193" s="161">
        <f t="shared" ca="1" si="342"/>
        <v>584.77689930889085</v>
      </c>
      <c r="AI193" s="161">
        <f t="shared" ca="1" si="342"/>
        <v>588.08331291677939</v>
      </c>
      <c r="AJ193" s="161">
        <f t="shared" ca="1" si="342"/>
        <v>591.40842146791783</v>
      </c>
      <c r="AK193" s="161">
        <f t="shared" ca="1" si="342"/>
        <v>594.75233066623332</v>
      </c>
      <c r="AL193" s="161">
        <f t="shared" ca="1" si="342"/>
        <v>707.44802311252693</v>
      </c>
      <c r="AM193" s="161">
        <f t="shared" ref="AM193:BR193" ca="1" si="343">AM188*AM189*(1+AM209)</f>
        <v>711.44803708923757</v>
      </c>
      <c r="AN193" s="161">
        <f t="shared" ca="1" si="343"/>
        <v>715.47066772652408</v>
      </c>
      <c r="AO193" s="161">
        <f t="shared" ca="1" si="343"/>
        <v>719.51604290227385</v>
      </c>
      <c r="AP193" s="161">
        <f t="shared" ca="1" si="343"/>
        <v>723.58429121741381</v>
      </c>
      <c r="AQ193" s="161">
        <f t="shared" ca="1" si="343"/>
        <v>727.67554199999972</v>
      </c>
      <c r="AR193" s="161">
        <f t="shared" ca="1" si="343"/>
        <v>731.78992530932658</v>
      </c>
      <c r="AS193" s="161">
        <f t="shared" ca="1" si="343"/>
        <v>735.9275719400639</v>
      </c>
      <c r="AT193" s="161">
        <f t="shared" ca="1" si="343"/>
        <v>625.71128226051303</v>
      </c>
      <c r="AU193" s="161">
        <f t="shared" ca="1" si="343"/>
        <v>629.24914482095369</v>
      </c>
      <c r="AV193" s="161">
        <f t="shared" ca="1" si="343"/>
        <v>632.80701097067185</v>
      </c>
      <c r="AW193" s="161">
        <f t="shared" ca="1" si="343"/>
        <v>636.38499381286931</v>
      </c>
      <c r="AX193" s="161">
        <f t="shared" ca="1" si="343"/>
        <v>756.96938473040359</v>
      </c>
      <c r="AY193" s="161">
        <f t="shared" ca="1" si="343"/>
        <v>761.24939968548392</v>
      </c>
      <c r="AZ193" s="161">
        <f t="shared" ca="1" si="343"/>
        <v>765.55361446738073</v>
      </c>
      <c r="BA193" s="161">
        <f t="shared" ca="1" si="343"/>
        <v>769.88216590543288</v>
      </c>
      <c r="BB193" s="161">
        <f t="shared" ca="1" si="343"/>
        <v>774.23519160263277</v>
      </c>
      <c r="BC193" s="161">
        <f t="shared" ca="1" si="343"/>
        <v>778.61282993999964</v>
      </c>
      <c r="BD193" s="161">
        <f t="shared" ca="1" si="343"/>
        <v>783.01522008097947</v>
      </c>
      <c r="BE193" s="161">
        <f t="shared" ca="1" si="343"/>
        <v>787.44250197586848</v>
      </c>
      <c r="BF193" s="161">
        <f t="shared" ca="1" si="343"/>
        <v>669.51107201874902</v>
      </c>
      <c r="BG193" s="161">
        <f t="shared" ca="1" si="343"/>
        <v>673.29658495842057</v>
      </c>
      <c r="BH193" s="161">
        <f t="shared" ca="1" si="343"/>
        <v>677.10350173861889</v>
      </c>
      <c r="BI193" s="161">
        <f t="shared" ca="1" si="343"/>
        <v>680.93194337977025</v>
      </c>
      <c r="BJ193" s="161">
        <f t="shared" ca="1" si="343"/>
        <v>809.95724166153195</v>
      </c>
      <c r="BK193" s="161">
        <f t="shared" ca="1" si="343"/>
        <v>814.53685766346803</v>
      </c>
      <c r="BL193" s="161">
        <f t="shared" ca="1" si="343"/>
        <v>819.1423674800975</v>
      </c>
      <c r="BM193" s="161">
        <f t="shared" ca="1" si="343"/>
        <v>823.77391751881328</v>
      </c>
      <c r="BN193" s="161">
        <f t="shared" ca="1" si="343"/>
        <v>828.43165501481712</v>
      </c>
      <c r="BO193" s="161">
        <f t="shared" ca="1" si="343"/>
        <v>833.11572803579975</v>
      </c>
      <c r="BP193" s="161">
        <f t="shared" ca="1" si="343"/>
        <v>837.82628548664809</v>
      </c>
      <c r="BQ193" s="161">
        <f t="shared" ca="1" si="343"/>
        <v>842.56347711417936</v>
      </c>
      <c r="BR193" s="161">
        <f t="shared" ca="1" si="343"/>
        <v>716.37684706006155</v>
      </c>
      <c r="BS193" s="161">
        <f t="shared" ref="BS193:CX193" ca="1" si="344">BS188*BS189*(1+BS209)</f>
        <v>720.42734590551004</v>
      </c>
      <c r="BT193" s="161">
        <f t="shared" ca="1" si="344"/>
        <v>724.50074686032235</v>
      </c>
      <c r="BU193" s="161">
        <f t="shared" ca="1" si="344"/>
        <v>728.59717941635427</v>
      </c>
      <c r="BV193" s="161">
        <f t="shared" ca="1" si="344"/>
        <v>866.65424857783921</v>
      </c>
      <c r="BW193" s="161">
        <f t="shared" ca="1" si="344"/>
        <v>871.55443769991086</v>
      </c>
      <c r="BX193" s="161">
        <f t="shared" ca="1" si="344"/>
        <v>876.48233320370446</v>
      </c>
      <c r="BY193" s="161">
        <f t="shared" ca="1" si="344"/>
        <v>881.43809174513046</v>
      </c>
      <c r="BZ193" s="161">
        <f t="shared" ca="1" si="344"/>
        <v>886.42187086585454</v>
      </c>
      <c r="CA193" s="161">
        <f t="shared" ca="1" si="344"/>
        <v>891.43382899830578</v>
      </c>
      <c r="CB193" s="161">
        <f t="shared" ca="1" si="344"/>
        <v>896.4741254707136</v>
      </c>
      <c r="CC193" s="161">
        <f t="shared" ca="1" si="344"/>
        <v>901.54292051217203</v>
      </c>
      <c r="CD193" s="161">
        <f t="shared" ca="1" si="344"/>
        <v>766.52322635426594</v>
      </c>
      <c r="CE193" s="161">
        <f t="shared" ca="1" si="344"/>
        <v>770.85726011889597</v>
      </c>
      <c r="CF193" s="161">
        <f t="shared" ca="1" si="344"/>
        <v>775.21579914054507</v>
      </c>
      <c r="CG193" s="161">
        <f t="shared" ca="1" si="344"/>
        <v>779.59898197549933</v>
      </c>
      <c r="CH193" s="161">
        <f t="shared" ca="1" si="344"/>
        <v>927.32004597828825</v>
      </c>
      <c r="CI193" s="161">
        <f t="shared" ca="1" si="344"/>
        <v>932.56324833890494</v>
      </c>
      <c r="CJ193" s="161">
        <f t="shared" ca="1" si="344"/>
        <v>937.83609652796406</v>
      </c>
      <c r="CK193" s="161">
        <f t="shared" ca="1" si="344"/>
        <v>943.13875816728978</v>
      </c>
      <c r="CL193" s="161">
        <f t="shared" ca="1" si="344"/>
        <v>948.47140182646456</v>
      </c>
      <c r="CM193" s="161">
        <f t="shared" ca="1" si="344"/>
        <v>953.83419702818753</v>
      </c>
      <c r="CN193" s="161">
        <f t="shared" ca="1" si="344"/>
        <v>959.22731425366385</v>
      </c>
      <c r="CO193" s="161">
        <f t="shared" ca="1" si="344"/>
        <v>964.65092494802445</v>
      </c>
      <c r="CP193" s="161">
        <f t="shared" ca="1" si="344"/>
        <v>820.17985219906484</v>
      </c>
      <c r="CQ193" s="161">
        <f t="shared" ca="1" si="344"/>
        <v>824.81726832721904</v>
      </c>
      <c r="CR193" s="161">
        <f t="shared" ca="1" si="344"/>
        <v>829.48090508038354</v>
      </c>
      <c r="CS193" s="161">
        <f t="shared" ca="1" si="344"/>
        <v>834.17091071378456</v>
      </c>
      <c r="CT193" s="161">
        <f t="shared" ca="1" si="344"/>
        <v>992.2324491967687</v>
      </c>
      <c r="CU193" s="161">
        <f t="shared" ca="1" si="344"/>
        <v>997.84267572262843</v>
      </c>
      <c r="CV193" s="161">
        <f t="shared" ca="1" si="344"/>
        <v>1003.4846232849218</v>
      </c>
      <c r="CW193" s="161">
        <f t="shared" ca="1" si="344"/>
        <v>1009.1584712390003</v>
      </c>
      <c r="CX193" s="161">
        <f t="shared" ca="1" si="344"/>
        <v>1014.8643999543174</v>
      </c>
      <c r="CY193" s="161">
        <f t="shared" ref="CY193:DV193" ca="1" si="345">CY188*CY189*(1+CY209)</f>
        <v>1020.6025908201609</v>
      </c>
      <c r="CZ193" s="161">
        <f t="shared" ca="1" si="345"/>
        <v>1026.3732262514206</v>
      </c>
      <c r="DA193" s="161">
        <f t="shared" ca="1" si="345"/>
        <v>1032.1764896943862</v>
      </c>
      <c r="DB193" s="161">
        <f t="shared" ca="1" si="345"/>
        <v>877.5924418529994</v>
      </c>
      <c r="DC193" s="161">
        <f t="shared" ca="1" si="345"/>
        <v>882.55447711012437</v>
      </c>
      <c r="DD193" s="161">
        <f t="shared" ca="1" si="345"/>
        <v>887.54456843601042</v>
      </c>
      <c r="DE193" s="161">
        <f t="shared" ca="1" si="345"/>
        <v>892.56287446374949</v>
      </c>
      <c r="DF193" s="161">
        <f t="shared" ca="1" si="345"/>
        <v>1061.6887206405427</v>
      </c>
      <c r="DG193" s="161">
        <f t="shared" ca="1" si="345"/>
        <v>1067.6916630232126</v>
      </c>
      <c r="DH193" s="161">
        <f t="shared" ca="1" si="345"/>
        <v>1073.7285469148662</v>
      </c>
      <c r="DI193" s="161">
        <f t="shared" ca="1" si="345"/>
        <v>1079.7995642257304</v>
      </c>
      <c r="DJ193" s="161">
        <f t="shared" ca="1" si="345"/>
        <v>1085.9049079511194</v>
      </c>
      <c r="DK193" s="161">
        <f t="shared" ca="1" si="345"/>
        <v>1092.0447721775722</v>
      </c>
      <c r="DL193" s="161">
        <f t="shared" ca="1" si="345"/>
        <v>1098.2193520890198</v>
      </c>
      <c r="DM193" s="161">
        <f t="shared" ca="1" si="345"/>
        <v>1104.4288439729933</v>
      </c>
      <c r="DN193" s="161">
        <f t="shared" ca="1" si="345"/>
        <v>939.02391278270943</v>
      </c>
      <c r="DO193" s="161">
        <f t="shared" ca="1" si="345"/>
        <v>944.333290507833</v>
      </c>
      <c r="DP193" s="161">
        <f t="shared" ca="1" si="345"/>
        <v>949.67268822653114</v>
      </c>
      <c r="DQ193" s="161">
        <f t="shared" ca="1" si="345"/>
        <v>955.04227567621194</v>
      </c>
      <c r="DR193" s="161">
        <f t="shared" ca="1" si="345"/>
        <v>1136.0069310853805</v>
      </c>
      <c r="DS193" s="161">
        <f t="shared" ca="1" si="345"/>
        <v>1142.4300794348374</v>
      </c>
      <c r="DT193" s="161">
        <f t="shared" ca="1" si="345"/>
        <v>1148.8895451989069</v>
      </c>
      <c r="DU193" s="161">
        <f t="shared" ca="1" si="345"/>
        <v>1155.3855337215314</v>
      </c>
      <c r="DV193" s="161">
        <f t="shared" ca="1" si="345"/>
        <v>1161.9182515076977</v>
      </c>
      <c r="DW193" s="161"/>
      <c r="DX193" s="162">
        <f ca="1">SUM(G193:DW193)</f>
        <v>94467.922820553038</v>
      </c>
    </row>
    <row r="194" spans="1:128" hidden="1" outlineLevel="1" x14ac:dyDescent="0.2">
      <c r="A194" s="168" t="str">
        <f ca="1">Language!A$664</f>
        <v>запасы сырья и материалов</v>
      </c>
      <c r="B194" s="184"/>
      <c r="C194" s="147" t="str">
        <f ca="1">CHOOSE(D194,CurName1,CurName2,CurName3)</f>
        <v>тыс. руб.</v>
      </c>
      <c r="D194" s="158">
        <f>D184</f>
        <v>1</v>
      </c>
      <c r="E194" s="154" t="s">
        <v>893</v>
      </c>
      <c r="F194" s="6" t="s">
        <v>3099</v>
      </c>
      <c r="G194" s="302">
        <f ca="1">IF(AND($B195=0,G$2&gt;1),F194,G190*$B195/Параметры!G$36)</f>
        <v>0</v>
      </c>
      <c r="H194" s="302">
        <f ca="1">IF(AND($B195=0,H$2&gt;1),G194,H190*$B195/Параметры!H$36)</f>
        <v>0</v>
      </c>
      <c r="I194" s="302">
        <f ca="1">IF(AND($B195=0,I$2&gt;1),H194,I190*$B195/Параметры!I$36)</f>
        <v>0</v>
      </c>
      <c r="J194" s="302">
        <f ca="1">IF(AND($B195=0,J$2&gt;1),I194,J190*$B195/Параметры!J$36)</f>
        <v>0</v>
      </c>
      <c r="K194" s="302">
        <f ca="1">IF(AND($B195=0,K$2&gt;1),J194,K190*$B195/Параметры!K$36)</f>
        <v>0</v>
      </c>
      <c r="L194" s="302">
        <f ca="1">IF(AND($B195=0,L$2&gt;1),K194,L190*$B195/Параметры!L$36)</f>
        <v>0</v>
      </c>
      <c r="M194" s="302">
        <f ca="1">IF(AND($B195=0,M$2&gt;1),L194,M190*$B195/Параметры!M$36)</f>
        <v>0</v>
      </c>
      <c r="N194" s="302">
        <f ca="1">IF(AND($B195=0,N$2&gt;1),M194,N190*$B195/Параметры!N$36)</f>
        <v>0</v>
      </c>
      <c r="O194" s="302">
        <f ca="1">IF(AND($B195=0,O$2&gt;1),N194,O190*$B195/Параметры!O$36)</f>
        <v>0</v>
      </c>
      <c r="P194" s="302">
        <f ca="1">IF(AND($B195=0,P$2&gt;1),O194,P190*$B195/Параметры!P$36)</f>
        <v>0</v>
      </c>
      <c r="Q194" s="302">
        <f ca="1">IF(AND($B195=0,Q$2&gt;1),P194,Q190*$B195/Параметры!Q$36)</f>
        <v>0</v>
      </c>
      <c r="R194" s="302">
        <f ca="1">IF(AND($B195=0,R$2&gt;1),Q194,R190*$B195/Параметры!R$36)</f>
        <v>0</v>
      </c>
      <c r="S194" s="302">
        <f ca="1">IF(AND($B195=0,S$2&gt;1),R194,S190*$B195/Параметры!S$36)</f>
        <v>0</v>
      </c>
      <c r="T194" s="302">
        <f ca="1">IF(AND($B195=0,T$2&gt;1),S194,T190*$B195/Параметры!T$36)</f>
        <v>0</v>
      </c>
      <c r="U194" s="302">
        <f ca="1">IF(AND($B195=0,U$2&gt;1),T194,U190*$B195/Параметры!U$36)</f>
        <v>0</v>
      </c>
      <c r="V194" s="302">
        <f ca="1">IF(AND($B195=0,V$2&gt;1),U194,V190*$B195/Параметры!V$36)</f>
        <v>0</v>
      </c>
      <c r="W194" s="302">
        <f ca="1">IF(AND($B195=0,W$2&gt;1),V194,W190*$B195/Параметры!W$36)</f>
        <v>0</v>
      </c>
      <c r="X194" s="302">
        <f ca="1">IF(AND($B195=0,X$2&gt;1),W194,X190*$B195/Параметры!X$36)</f>
        <v>0</v>
      </c>
      <c r="Y194" s="302">
        <f ca="1">IF(AND($B195=0,Y$2&gt;1),X194,Y190*$B195/Параметры!Y$36)</f>
        <v>0</v>
      </c>
      <c r="Z194" s="302">
        <f ca="1">IF(AND($B195=0,Z$2&gt;1),Y194,Z190*$B195/Параметры!Z$36)</f>
        <v>0</v>
      </c>
      <c r="AA194" s="302">
        <f ca="1">IF(AND($B195=0,AA$2&gt;1),Z194,AA190*$B195/Параметры!AA$36)</f>
        <v>0</v>
      </c>
      <c r="AB194" s="302">
        <f ca="1">IF(AND($B195=0,AB$2&gt;1),AA194,AB190*$B195/Параметры!AB$36)</f>
        <v>0</v>
      </c>
      <c r="AC194" s="302">
        <f ca="1">IF(AND($B195=0,AC$2&gt;1),AB194,AC190*$B195/Параметры!AC$36)</f>
        <v>0</v>
      </c>
      <c r="AD194" s="302">
        <f ca="1">IF(AND($B195=0,AD$2&gt;1),AC194,AD190*$B195/Параметры!AD$36)</f>
        <v>0</v>
      </c>
      <c r="AE194" s="302">
        <f ca="1">IF(AND($B195=0,AE$2&gt;1),AD194,AE190*$B195/Параметры!AE$36)</f>
        <v>0</v>
      </c>
      <c r="AF194" s="302">
        <f ca="1">IF(AND($B195=0,AF$2&gt;1),AE194,AF190*$B195/Параметры!AF$36)</f>
        <v>0</v>
      </c>
      <c r="AG194" s="302">
        <f ca="1">IF(AND($B195=0,AG$2&gt;1),AF194,AG190*$B195/Параметры!AG$36)</f>
        <v>0</v>
      </c>
      <c r="AH194" s="302">
        <f ca="1">IF(AND($B195=0,AH$2&gt;1),AG194,AH190*$B195/Параметры!AH$36)</f>
        <v>0</v>
      </c>
      <c r="AI194" s="302">
        <f ca="1">IF(AND($B195=0,AI$2&gt;1),AH194,AI190*$B195/Параметры!AI$36)</f>
        <v>0</v>
      </c>
      <c r="AJ194" s="302">
        <f ca="1">IF(AND($B195=0,AJ$2&gt;1),AI194,AJ190*$B195/Параметры!AJ$36)</f>
        <v>0</v>
      </c>
      <c r="AK194" s="302">
        <f ca="1">IF(AND($B195=0,AK$2&gt;1),AJ194,AK190*$B195/Параметры!AK$36)</f>
        <v>0</v>
      </c>
      <c r="AL194" s="302">
        <f ca="1">IF(AND($B195=0,AL$2&gt;1),AK194,AL190*$B195/Параметры!AL$36)</f>
        <v>0</v>
      </c>
      <c r="AM194" s="302">
        <f ca="1">IF(AND($B195=0,AM$2&gt;1),AL194,AM190*$B195/Параметры!AM$36)</f>
        <v>0</v>
      </c>
      <c r="AN194" s="302">
        <f ca="1">IF(AND($B195=0,AN$2&gt;1),AM194,AN190*$B195/Параметры!AN$36)</f>
        <v>0</v>
      </c>
      <c r="AO194" s="302">
        <f ca="1">IF(AND($B195=0,AO$2&gt;1),AN194,AO190*$B195/Параметры!AO$36)</f>
        <v>0</v>
      </c>
      <c r="AP194" s="302">
        <f ca="1">IF(AND($B195=0,AP$2&gt;1),AO194,AP190*$B195/Параметры!AP$36)</f>
        <v>0</v>
      </c>
      <c r="AQ194" s="302">
        <f ca="1">IF(AND($B195=0,AQ$2&gt;1),AP194,AQ190*$B195/Параметры!AQ$36)</f>
        <v>0</v>
      </c>
      <c r="AR194" s="302">
        <f ca="1">IF(AND($B195=0,AR$2&gt;1),AQ194,AR190*$B195/Параметры!AR$36)</f>
        <v>0</v>
      </c>
      <c r="AS194" s="302">
        <f ca="1">IF(AND($B195=0,AS$2&gt;1),AR194,AS190*$B195/Параметры!AS$36)</f>
        <v>0</v>
      </c>
      <c r="AT194" s="302">
        <f ca="1">IF(AND($B195=0,AT$2&gt;1),AS194,AT190*$B195/Параметры!AT$36)</f>
        <v>0</v>
      </c>
      <c r="AU194" s="302">
        <f ca="1">IF(AND($B195=0,AU$2&gt;1),AT194,AU190*$B195/Параметры!AU$36)</f>
        <v>0</v>
      </c>
      <c r="AV194" s="302">
        <f ca="1">IF(AND($B195=0,AV$2&gt;1),AU194,AV190*$B195/Параметры!AV$36)</f>
        <v>0</v>
      </c>
      <c r="AW194" s="302">
        <f ca="1">IF(AND($B195=0,AW$2&gt;1),AV194,AW190*$B195/Параметры!AW$36)</f>
        <v>0</v>
      </c>
      <c r="AX194" s="302">
        <f ca="1">IF(AND($B195=0,AX$2&gt;1),AW194,AX190*$B195/Параметры!AX$36)</f>
        <v>0</v>
      </c>
      <c r="AY194" s="302">
        <f ca="1">IF(AND($B195=0,AY$2&gt;1),AX194,AY190*$B195/Параметры!AY$36)</f>
        <v>0</v>
      </c>
      <c r="AZ194" s="302">
        <f ca="1">IF(AND($B195=0,AZ$2&gt;1),AY194,AZ190*$B195/Параметры!AZ$36)</f>
        <v>0</v>
      </c>
      <c r="BA194" s="302">
        <f ca="1">IF(AND($B195=0,BA$2&gt;1),AZ194,BA190*$B195/Параметры!BA$36)</f>
        <v>0</v>
      </c>
      <c r="BB194" s="302">
        <f ca="1">IF(AND($B195=0,BB$2&gt;1),BA194,BB190*$B195/Параметры!BB$36)</f>
        <v>0</v>
      </c>
      <c r="BC194" s="302">
        <f ca="1">IF(AND($B195=0,BC$2&gt;1),BB194,BC190*$B195/Параметры!BC$36)</f>
        <v>0</v>
      </c>
      <c r="BD194" s="302">
        <f ca="1">IF(AND($B195=0,BD$2&gt;1),BC194,BD190*$B195/Параметры!BD$36)</f>
        <v>0</v>
      </c>
      <c r="BE194" s="302">
        <f ca="1">IF(AND($B195=0,BE$2&gt;1),BD194,BE190*$B195/Параметры!BE$36)</f>
        <v>0</v>
      </c>
      <c r="BF194" s="302">
        <f ca="1">IF(AND($B195=0,BF$2&gt;1),BE194,BF190*$B195/Параметры!BF$36)</f>
        <v>0</v>
      </c>
      <c r="BG194" s="302">
        <f ca="1">IF(AND($B195=0,BG$2&gt;1),BF194,BG190*$B195/Параметры!BG$36)</f>
        <v>0</v>
      </c>
      <c r="BH194" s="302">
        <f ca="1">IF(AND($B195=0,BH$2&gt;1),BG194,BH190*$B195/Параметры!BH$36)</f>
        <v>0</v>
      </c>
      <c r="BI194" s="302">
        <f ca="1">IF(AND($B195=0,BI$2&gt;1),BH194,BI190*$B195/Параметры!BI$36)</f>
        <v>0</v>
      </c>
      <c r="BJ194" s="302">
        <f ca="1">IF(AND($B195=0,BJ$2&gt;1),BI194,BJ190*$B195/Параметры!BJ$36)</f>
        <v>0</v>
      </c>
      <c r="BK194" s="302">
        <f ca="1">IF(AND($B195=0,BK$2&gt;1),BJ194,BK190*$B195/Параметры!BK$36)</f>
        <v>0</v>
      </c>
      <c r="BL194" s="302">
        <f ca="1">IF(AND($B195=0,BL$2&gt;1),BK194,BL190*$B195/Параметры!BL$36)</f>
        <v>0</v>
      </c>
      <c r="BM194" s="302">
        <f ca="1">IF(AND($B195=0,BM$2&gt;1),BL194,BM190*$B195/Параметры!BM$36)</f>
        <v>0</v>
      </c>
      <c r="BN194" s="302">
        <f ca="1">IF(AND($B195=0,BN$2&gt;1),BM194,BN190*$B195/Параметры!BN$36)</f>
        <v>0</v>
      </c>
      <c r="BO194" s="302">
        <f ca="1">IF(AND($B195=0,BO$2&gt;1),BN194,BO190*$B195/Параметры!BO$36)</f>
        <v>0</v>
      </c>
      <c r="BP194" s="302">
        <f ca="1">IF(AND($B195=0,BP$2&gt;1),BO194,BP190*$B195/Параметры!BP$36)</f>
        <v>0</v>
      </c>
      <c r="BQ194" s="302">
        <f ca="1">IF(AND($B195=0,BQ$2&gt;1),BP194,BQ190*$B195/Параметры!BQ$36)</f>
        <v>0</v>
      </c>
      <c r="BR194" s="302">
        <f ca="1">IF(AND($B195=0,BR$2&gt;1),BQ194,BR190*$B195/Параметры!BR$36)</f>
        <v>0</v>
      </c>
      <c r="BS194" s="302">
        <f ca="1">IF(AND($B195=0,BS$2&gt;1),BR194,BS190*$B195/Параметры!BS$36)</f>
        <v>0</v>
      </c>
      <c r="BT194" s="302">
        <f ca="1">IF(AND($B195=0,BT$2&gt;1),BS194,BT190*$B195/Параметры!BT$36)</f>
        <v>0</v>
      </c>
      <c r="BU194" s="302">
        <f ca="1">IF(AND($B195=0,BU$2&gt;1),BT194,BU190*$B195/Параметры!BU$36)</f>
        <v>0</v>
      </c>
      <c r="BV194" s="302">
        <f ca="1">IF(AND($B195=0,BV$2&gt;1),BU194,BV190*$B195/Параметры!BV$36)</f>
        <v>0</v>
      </c>
      <c r="BW194" s="302">
        <f ca="1">IF(AND($B195=0,BW$2&gt;1),BV194,BW190*$B195/Параметры!BW$36)</f>
        <v>0</v>
      </c>
      <c r="BX194" s="302">
        <f ca="1">IF(AND($B195=0,BX$2&gt;1),BW194,BX190*$B195/Параметры!BX$36)</f>
        <v>0</v>
      </c>
      <c r="BY194" s="302">
        <f ca="1">IF(AND($B195=0,BY$2&gt;1),BX194,BY190*$B195/Параметры!BY$36)</f>
        <v>0</v>
      </c>
      <c r="BZ194" s="302">
        <f ca="1">IF(AND($B195=0,BZ$2&gt;1),BY194,BZ190*$B195/Параметры!BZ$36)</f>
        <v>0</v>
      </c>
      <c r="CA194" s="302">
        <f ca="1">IF(AND($B195=0,CA$2&gt;1),BZ194,CA190*$B195/Параметры!CA$36)</f>
        <v>0</v>
      </c>
      <c r="CB194" s="302">
        <f ca="1">IF(AND($B195=0,CB$2&gt;1),CA194,CB190*$B195/Параметры!CB$36)</f>
        <v>0</v>
      </c>
      <c r="CC194" s="302">
        <f ca="1">IF(AND($B195=0,CC$2&gt;1),CB194,CC190*$B195/Параметры!CC$36)</f>
        <v>0</v>
      </c>
      <c r="CD194" s="302">
        <f ca="1">IF(AND($B195=0,CD$2&gt;1),CC194,CD190*$B195/Параметры!CD$36)</f>
        <v>0</v>
      </c>
      <c r="CE194" s="302">
        <f ca="1">IF(AND($B195=0,CE$2&gt;1),CD194,CE190*$B195/Параметры!CE$36)</f>
        <v>0</v>
      </c>
      <c r="CF194" s="302">
        <f ca="1">IF(AND($B195=0,CF$2&gt;1),CE194,CF190*$B195/Параметры!CF$36)</f>
        <v>0</v>
      </c>
      <c r="CG194" s="302">
        <f ca="1">IF(AND($B195=0,CG$2&gt;1),CF194,CG190*$B195/Параметры!CG$36)</f>
        <v>0</v>
      </c>
      <c r="CH194" s="302">
        <f ca="1">IF(AND($B195=0,CH$2&gt;1),CG194,CH190*$B195/Параметры!CH$36)</f>
        <v>0</v>
      </c>
      <c r="CI194" s="302">
        <f ca="1">IF(AND($B195=0,CI$2&gt;1),CH194,CI190*$B195/Параметры!CI$36)</f>
        <v>0</v>
      </c>
      <c r="CJ194" s="302">
        <f ca="1">IF(AND($B195=0,CJ$2&gt;1),CI194,CJ190*$B195/Параметры!CJ$36)</f>
        <v>0</v>
      </c>
      <c r="CK194" s="302">
        <f ca="1">IF(AND($B195=0,CK$2&gt;1),CJ194,CK190*$B195/Параметры!CK$36)</f>
        <v>0</v>
      </c>
      <c r="CL194" s="302">
        <f ca="1">IF(AND($B195=0,CL$2&gt;1),CK194,CL190*$B195/Параметры!CL$36)</f>
        <v>0</v>
      </c>
      <c r="CM194" s="302">
        <f ca="1">IF(AND($B195=0,CM$2&gt;1),CL194,CM190*$B195/Параметры!CM$36)</f>
        <v>0</v>
      </c>
      <c r="CN194" s="302">
        <f ca="1">IF(AND($B195=0,CN$2&gt;1),CM194,CN190*$B195/Параметры!CN$36)</f>
        <v>0</v>
      </c>
      <c r="CO194" s="302">
        <f ca="1">IF(AND($B195=0,CO$2&gt;1),CN194,CO190*$B195/Параметры!CO$36)</f>
        <v>0</v>
      </c>
      <c r="CP194" s="302">
        <f ca="1">IF(AND($B195=0,CP$2&gt;1),CO194,CP190*$B195/Параметры!CP$36)</f>
        <v>0</v>
      </c>
      <c r="CQ194" s="302">
        <f ca="1">IF(AND($B195=0,CQ$2&gt;1),CP194,CQ190*$B195/Параметры!CQ$36)</f>
        <v>0</v>
      </c>
      <c r="CR194" s="302">
        <f ca="1">IF(AND($B195=0,CR$2&gt;1),CQ194,CR190*$B195/Параметры!CR$36)</f>
        <v>0</v>
      </c>
      <c r="CS194" s="302">
        <f ca="1">IF(AND($B195=0,CS$2&gt;1),CR194,CS190*$B195/Параметры!CS$36)</f>
        <v>0</v>
      </c>
      <c r="CT194" s="302">
        <f ca="1">IF(AND($B195=0,CT$2&gt;1),CS194,CT190*$B195/Параметры!CT$36)</f>
        <v>0</v>
      </c>
      <c r="CU194" s="302">
        <f ca="1">IF(AND($B195=0,CU$2&gt;1),CT194,CU190*$B195/Параметры!CU$36)</f>
        <v>0</v>
      </c>
      <c r="CV194" s="302">
        <f ca="1">IF(AND($B195=0,CV$2&gt;1),CU194,CV190*$B195/Параметры!CV$36)</f>
        <v>0</v>
      </c>
      <c r="CW194" s="302">
        <f ca="1">IF(AND($B195=0,CW$2&gt;1),CV194,CW190*$B195/Параметры!CW$36)</f>
        <v>0</v>
      </c>
      <c r="CX194" s="302">
        <f ca="1">IF(AND($B195=0,CX$2&gt;1),CW194,CX190*$B195/Параметры!CX$36)</f>
        <v>0</v>
      </c>
      <c r="CY194" s="302">
        <f ca="1">IF(AND($B195=0,CY$2&gt;1),CX194,CY190*$B195/Параметры!CY$36)</f>
        <v>0</v>
      </c>
      <c r="CZ194" s="302">
        <f ca="1">IF(AND($B195=0,CZ$2&gt;1),CY194,CZ190*$B195/Параметры!CZ$36)</f>
        <v>0</v>
      </c>
      <c r="DA194" s="302">
        <f ca="1">IF(AND($B195=0,DA$2&gt;1),CZ194,DA190*$B195/Параметры!DA$36)</f>
        <v>0</v>
      </c>
      <c r="DB194" s="302">
        <f ca="1">IF(AND($B195=0,DB$2&gt;1),DA194,DB190*$B195/Параметры!DB$36)</f>
        <v>0</v>
      </c>
      <c r="DC194" s="302">
        <f ca="1">IF(AND($B195=0,DC$2&gt;1),DB194,DC190*$B195/Параметры!DC$36)</f>
        <v>0</v>
      </c>
      <c r="DD194" s="302">
        <f ca="1">IF(AND($B195=0,DD$2&gt;1),DC194,DD190*$B195/Параметры!DD$36)</f>
        <v>0</v>
      </c>
      <c r="DE194" s="302">
        <f ca="1">IF(AND($B195=0,DE$2&gt;1),DD194,DE190*$B195/Параметры!DE$36)</f>
        <v>0</v>
      </c>
      <c r="DF194" s="302">
        <f ca="1">IF(AND($B195=0,DF$2&gt;1),DE194,DF190*$B195/Параметры!DF$36)</f>
        <v>0</v>
      </c>
      <c r="DG194" s="302">
        <f ca="1">IF(AND($B195=0,DG$2&gt;1),DF194,DG190*$B195/Параметры!DG$36)</f>
        <v>0</v>
      </c>
      <c r="DH194" s="302">
        <f ca="1">IF(AND($B195=0,DH$2&gt;1),DG194,DH190*$B195/Параметры!DH$36)</f>
        <v>0</v>
      </c>
      <c r="DI194" s="302">
        <f ca="1">IF(AND($B195=0,DI$2&gt;1),DH194,DI190*$B195/Параметры!DI$36)</f>
        <v>0</v>
      </c>
      <c r="DJ194" s="302">
        <f ca="1">IF(AND($B195=0,DJ$2&gt;1),DI194,DJ190*$B195/Параметры!DJ$36)</f>
        <v>0</v>
      </c>
      <c r="DK194" s="302">
        <f ca="1">IF(AND($B195=0,DK$2&gt;1),DJ194,DK190*$B195/Параметры!DK$36)</f>
        <v>0</v>
      </c>
      <c r="DL194" s="302">
        <f ca="1">IF(AND($B195=0,DL$2&gt;1),DK194,DL190*$B195/Параметры!DL$36)</f>
        <v>0</v>
      </c>
      <c r="DM194" s="302">
        <f ca="1">IF(AND($B195=0,DM$2&gt;1),DL194,DM190*$B195/Параметры!DM$36)</f>
        <v>0</v>
      </c>
      <c r="DN194" s="302">
        <f ca="1">IF(AND($B195=0,DN$2&gt;1),DM194,DN190*$B195/Параметры!DN$36)</f>
        <v>0</v>
      </c>
      <c r="DO194" s="302">
        <f ca="1">IF(AND($B195=0,DO$2&gt;1),DN194,DO190*$B195/Параметры!DO$36)</f>
        <v>0</v>
      </c>
      <c r="DP194" s="302">
        <f ca="1">IF(AND($B195=0,DP$2&gt;1),DO194,DP190*$B195/Параметры!DP$36)</f>
        <v>0</v>
      </c>
      <c r="DQ194" s="302">
        <f ca="1">IF(AND($B195=0,DQ$2&gt;1),DP194,DQ190*$B195/Параметры!DQ$36)</f>
        <v>0</v>
      </c>
      <c r="DR194" s="302">
        <f ca="1">IF(AND($B195=0,DR$2&gt;1),DQ194,DR190*$B195/Параметры!DR$36)</f>
        <v>0</v>
      </c>
      <c r="DS194" s="302">
        <f ca="1">IF(AND($B195=0,DS$2&gt;1),DR194,DS190*$B195/Параметры!DS$36)</f>
        <v>0</v>
      </c>
      <c r="DT194" s="302">
        <f ca="1">IF(AND($B195=0,DT$2&gt;1),DS194,DT190*$B195/Параметры!DT$36)</f>
        <v>0</v>
      </c>
      <c r="DU194" s="302">
        <f ca="1">IF(AND($B195=0,DU$2&gt;1),DT194,DU190*$B195/Параметры!DU$36)</f>
        <v>0</v>
      </c>
      <c r="DV194" s="302">
        <f ca="1">IF(AND($B195=0,DV$2&gt;1),DU194,DV190*$B195/Параметры!DV$36)</f>
        <v>0</v>
      </c>
      <c r="DW194" s="185"/>
      <c r="DX194" s="162"/>
    </row>
    <row r="195" spans="1:128" s="154" customFormat="1" hidden="1" outlineLevel="1" x14ac:dyDescent="0.2">
      <c r="A195" s="171" t="str">
        <f ca="1">Language!A$665</f>
        <v>средняя оборачиваемость запасов</v>
      </c>
      <c r="B195" s="303">
        <f>$B$517</f>
        <v>0</v>
      </c>
      <c r="C195" s="147" t="str">
        <f ca="1">Language!$A$1464</f>
        <v>дней</v>
      </c>
      <c r="D195" s="158"/>
      <c r="F195" s="6" t="s">
        <v>3100</v>
      </c>
      <c r="G195" s="169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  <c r="AA195" s="169"/>
      <c r="AB195" s="169"/>
      <c r="AC195" s="169"/>
      <c r="AD195" s="169"/>
      <c r="AE195" s="169"/>
      <c r="AF195" s="169"/>
      <c r="AG195" s="169"/>
      <c r="AH195" s="169"/>
      <c r="AI195" s="169"/>
      <c r="AJ195" s="169"/>
      <c r="AK195" s="169"/>
      <c r="AL195" s="169"/>
      <c r="AM195" s="169"/>
      <c r="AN195" s="169"/>
      <c r="AO195" s="169"/>
      <c r="AP195" s="169"/>
      <c r="AQ195" s="169"/>
      <c r="AR195" s="169"/>
      <c r="AS195" s="169"/>
      <c r="AT195" s="169"/>
      <c r="AU195" s="169"/>
      <c r="AV195" s="169"/>
      <c r="AW195" s="169"/>
      <c r="AX195" s="169"/>
      <c r="AY195" s="169"/>
      <c r="AZ195" s="169"/>
      <c r="BA195" s="169"/>
      <c r="BB195" s="169"/>
      <c r="BC195" s="169"/>
      <c r="BD195" s="169"/>
      <c r="BE195" s="169"/>
      <c r="BF195" s="169"/>
      <c r="BG195" s="169"/>
      <c r="BH195" s="169"/>
      <c r="BI195" s="169"/>
      <c r="BJ195" s="169"/>
      <c r="BK195" s="169"/>
      <c r="BL195" s="169"/>
      <c r="BM195" s="169"/>
      <c r="BN195" s="169"/>
      <c r="BO195" s="169"/>
      <c r="BP195" s="169"/>
      <c r="BQ195" s="169"/>
      <c r="BR195" s="169"/>
      <c r="BS195" s="169"/>
      <c r="BT195" s="169"/>
      <c r="BU195" s="169"/>
      <c r="BV195" s="169"/>
      <c r="BW195" s="169"/>
      <c r="BX195" s="169"/>
      <c r="BY195" s="169"/>
      <c r="BZ195" s="169"/>
      <c r="CA195" s="169"/>
      <c r="CB195" s="169"/>
      <c r="CC195" s="169"/>
      <c r="CD195" s="169"/>
      <c r="CE195" s="169"/>
      <c r="CF195" s="169"/>
      <c r="CG195" s="169"/>
      <c r="CH195" s="169"/>
      <c r="CI195" s="169"/>
      <c r="CJ195" s="169"/>
      <c r="CK195" s="169"/>
      <c r="CL195" s="169"/>
      <c r="CM195" s="169"/>
      <c r="CN195" s="169"/>
      <c r="CO195" s="169"/>
      <c r="CP195" s="169"/>
      <c r="CQ195" s="169"/>
      <c r="CR195" s="169"/>
      <c r="CS195" s="169"/>
      <c r="CT195" s="169"/>
      <c r="CU195" s="169"/>
      <c r="CV195" s="169"/>
      <c r="CW195" s="169"/>
      <c r="CX195" s="169"/>
      <c r="CY195" s="169"/>
      <c r="CZ195" s="169"/>
      <c r="DA195" s="169"/>
      <c r="DB195" s="169"/>
      <c r="DC195" s="169"/>
      <c r="DD195" s="169"/>
      <c r="DE195" s="169"/>
      <c r="DF195" s="169"/>
      <c r="DG195" s="169"/>
      <c r="DH195" s="169"/>
      <c r="DI195" s="169"/>
      <c r="DJ195" s="169"/>
      <c r="DK195" s="169"/>
      <c r="DL195" s="169"/>
      <c r="DM195" s="169"/>
      <c r="DN195" s="169"/>
      <c r="DO195" s="169"/>
      <c r="DP195" s="169"/>
      <c r="DQ195" s="169"/>
      <c r="DR195" s="169"/>
      <c r="DS195" s="169"/>
      <c r="DT195" s="169"/>
      <c r="DU195" s="169"/>
      <c r="DV195" s="169"/>
      <c r="DW195" s="169"/>
      <c r="DX195" s="177"/>
    </row>
    <row r="196" spans="1:128" hidden="1" outlineLevel="1" x14ac:dyDescent="0.2">
      <c r="A196" s="168" t="str">
        <f ca="1">Language!A$666</f>
        <v>затраты в запасах готовой продукции</v>
      </c>
      <c r="B196" s="158"/>
      <c r="C196" s="147" t="str">
        <f ca="1">CHOOSE(D196,CurName1,CurName2,CurName3)</f>
        <v>тыс. руб.</v>
      </c>
      <c r="D196" s="158">
        <f>D184</f>
        <v>1</v>
      </c>
      <c r="E196" s="154" t="s">
        <v>894</v>
      </c>
      <c r="F196" s="6" t="s">
        <v>3099</v>
      </c>
      <c r="G196" s="302">
        <f ca="1">IF(AND($B197=0,G$2&gt;1),F196,G190*$B197/Параметры!G$36)</f>
        <v>0</v>
      </c>
      <c r="H196" s="302">
        <f ca="1">IF(AND($B197=0,H$2&gt;1),G196,H190*$B197/Параметры!H$36)</f>
        <v>0</v>
      </c>
      <c r="I196" s="302">
        <f ca="1">IF(AND($B197=0,I$2&gt;1),H196,I190*$B197/Параметры!I$36)</f>
        <v>0</v>
      </c>
      <c r="J196" s="302">
        <f ca="1">IF(AND($B197=0,J$2&gt;1),I196,J190*$B197/Параметры!J$36)</f>
        <v>0</v>
      </c>
      <c r="K196" s="302">
        <f ca="1">IF(AND($B197=0,K$2&gt;1),J196,K190*$B197/Параметры!K$36)</f>
        <v>0</v>
      </c>
      <c r="L196" s="302">
        <f ca="1">IF(AND($B197=0,L$2&gt;1),K196,L190*$B197/Параметры!L$36)</f>
        <v>0</v>
      </c>
      <c r="M196" s="302">
        <f ca="1">IF(AND($B197=0,M$2&gt;1),L196,M190*$B197/Параметры!M$36)</f>
        <v>0</v>
      </c>
      <c r="N196" s="302">
        <f ca="1">IF(AND($B197=0,N$2&gt;1),M196,N190*$B197/Параметры!N$36)</f>
        <v>0</v>
      </c>
      <c r="O196" s="302">
        <f ca="1">IF(AND($B197=0,O$2&gt;1),N196,O190*$B197/Параметры!O$36)</f>
        <v>0</v>
      </c>
      <c r="P196" s="302">
        <f ca="1">IF(AND($B197=0,P$2&gt;1),O196,P190*$B197/Параметры!P$36)</f>
        <v>0</v>
      </c>
      <c r="Q196" s="302">
        <f ca="1">IF(AND($B197=0,Q$2&gt;1),P196,Q190*$B197/Параметры!Q$36)</f>
        <v>0</v>
      </c>
      <c r="R196" s="302">
        <f ca="1">IF(AND($B197=0,R$2&gt;1),Q196,R190*$B197/Параметры!R$36)</f>
        <v>0</v>
      </c>
      <c r="S196" s="302">
        <f ca="1">IF(AND($B197=0,S$2&gt;1),R196,S190*$B197/Параметры!S$36)</f>
        <v>0</v>
      </c>
      <c r="T196" s="302">
        <f ca="1">IF(AND($B197=0,T$2&gt;1),S196,T190*$B197/Параметры!T$36)</f>
        <v>0</v>
      </c>
      <c r="U196" s="302">
        <f ca="1">IF(AND($B197=0,U$2&gt;1),T196,U190*$B197/Параметры!U$36)</f>
        <v>0</v>
      </c>
      <c r="V196" s="302">
        <f ca="1">IF(AND($B197=0,V$2&gt;1),U196,V190*$B197/Параметры!V$36)</f>
        <v>0</v>
      </c>
      <c r="W196" s="302">
        <f ca="1">IF(AND($B197=0,W$2&gt;1),V196,W190*$B197/Параметры!W$36)</f>
        <v>0</v>
      </c>
      <c r="X196" s="302">
        <f ca="1">IF(AND($B197=0,X$2&gt;1),W196,X190*$B197/Параметры!X$36)</f>
        <v>0</v>
      </c>
      <c r="Y196" s="302">
        <f ca="1">IF(AND($B197=0,Y$2&gt;1),X196,Y190*$B197/Параметры!Y$36)</f>
        <v>0</v>
      </c>
      <c r="Z196" s="302">
        <f ca="1">IF(AND($B197=0,Z$2&gt;1),Y196,Z190*$B197/Параметры!Z$36)</f>
        <v>0</v>
      </c>
      <c r="AA196" s="302">
        <f ca="1">IF(AND($B197=0,AA$2&gt;1),Z196,AA190*$B197/Параметры!AA$36)</f>
        <v>0</v>
      </c>
      <c r="AB196" s="302">
        <f ca="1">IF(AND($B197=0,AB$2&gt;1),AA196,AB190*$B197/Параметры!AB$36)</f>
        <v>0</v>
      </c>
      <c r="AC196" s="302">
        <f ca="1">IF(AND($B197=0,AC$2&gt;1),AB196,AC190*$B197/Параметры!AC$36)</f>
        <v>0</v>
      </c>
      <c r="AD196" s="302">
        <f ca="1">IF(AND($B197=0,AD$2&gt;1),AC196,AD190*$B197/Параметры!AD$36)</f>
        <v>0</v>
      </c>
      <c r="AE196" s="302">
        <f ca="1">IF(AND($B197=0,AE$2&gt;1),AD196,AE190*$B197/Параметры!AE$36)</f>
        <v>0</v>
      </c>
      <c r="AF196" s="302">
        <f ca="1">IF(AND($B197=0,AF$2&gt;1),AE196,AF190*$B197/Параметры!AF$36)</f>
        <v>0</v>
      </c>
      <c r="AG196" s="302">
        <f ca="1">IF(AND($B197=0,AG$2&gt;1),AF196,AG190*$B197/Параметры!AG$36)</f>
        <v>0</v>
      </c>
      <c r="AH196" s="302">
        <f ca="1">IF(AND($B197=0,AH$2&gt;1),AG196,AH190*$B197/Параметры!AH$36)</f>
        <v>0</v>
      </c>
      <c r="AI196" s="302">
        <f ca="1">IF(AND($B197=0,AI$2&gt;1),AH196,AI190*$B197/Параметры!AI$36)</f>
        <v>0</v>
      </c>
      <c r="AJ196" s="302">
        <f ca="1">IF(AND($B197=0,AJ$2&gt;1),AI196,AJ190*$B197/Параметры!AJ$36)</f>
        <v>0</v>
      </c>
      <c r="AK196" s="302">
        <f ca="1">IF(AND($B197=0,AK$2&gt;1),AJ196,AK190*$B197/Параметры!AK$36)</f>
        <v>0</v>
      </c>
      <c r="AL196" s="302">
        <f ca="1">IF(AND($B197=0,AL$2&gt;1),AK196,AL190*$B197/Параметры!AL$36)</f>
        <v>0</v>
      </c>
      <c r="AM196" s="302">
        <f ca="1">IF(AND($B197=0,AM$2&gt;1),AL196,AM190*$B197/Параметры!AM$36)</f>
        <v>0</v>
      </c>
      <c r="AN196" s="302">
        <f ca="1">IF(AND($B197=0,AN$2&gt;1),AM196,AN190*$B197/Параметры!AN$36)</f>
        <v>0</v>
      </c>
      <c r="AO196" s="302">
        <f ca="1">IF(AND($B197=0,AO$2&gt;1),AN196,AO190*$B197/Параметры!AO$36)</f>
        <v>0</v>
      </c>
      <c r="AP196" s="302">
        <f ca="1">IF(AND($B197=0,AP$2&gt;1),AO196,AP190*$B197/Параметры!AP$36)</f>
        <v>0</v>
      </c>
      <c r="AQ196" s="302">
        <f ca="1">IF(AND($B197=0,AQ$2&gt;1),AP196,AQ190*$B197/Параметры!AQ$36)</f>
        <v>0</v>
      </c>
      <c r="AR196" s="302">
        <f ca="1">IF(AND($B197=0,AR$2&gt;1),AQ196,AR190*$B197/Параметры!AR$36)</f>
        <v>0</v>
      </c>
      <c r="AS196" s="302">
        <f ca="1">IF(AND($B197=0,AS$2&gt;1),AR196,AS190*$B197/Параметры!AS$36)</f>
        <v>0</v>
      </c>
      <c r="AT196" s="302">
        <f ca="1">IF(AND($B197=0,AT$2&gt;1),AS196,AT190*$B197/Параметры!AT$36)</f>
        <v>0</v>
      </c>
      <c r="AU196" s="302">
        <f ca="1">IF(AND($B197=0,AU$2&gt;1),AT196,AU190*$B197/Параметры!AU$36)</f>
        <v>0</v>
      </c>
      <c r="AV196" s="302">
        <f ca="1">IF(AND($B197=0,AV$2&gt;1),AU196,AV190*$B197/Параметры!AV$36)</f>
        <v>0</v>
      </c>
      <c r="AW196" s="302">
        <f ca="1">IF(AND($B197=0,AW$2&gt;1),AV196,AW190*$B197/Параметры!AW$36)</f>
        <v>0</v>
      </c>
      <c r="AX196" s="302">
        <f ca="1">IF(AND($B197=0,AX$2&gt;1),AW196,AX190*$B197/Параметры!AX$36)</f>
        <v>0</v>
      </c>
      <c r="AY196" s="302">
        <f ca="1">IF(AND($B197=0,AY$2&gt;1),AX196,AY190*$B197/Параметры!AY$36)</f>
        <v>0</v>
      </c>
      <c r="AZ196" s="302">
        <f ca="1">IF(AND($B197=0,AZ$2&gt;1),AY196,AZ190*$B197/Параметры!AZ$36)</f>
        <v>0</v>
      </c>
      <c r="BA196" s="302">
        <f ca="1">IF(AND($B197=0,BA$2&gt;1),AZ196,BA190*$B197/Параметры!BA$36)</f>
        <v>0</v>
      </c>
      <c r="BB196" s="302">
        <f ca="1">IF(AND($B197=0,BB$2&gt;1),BA196,BB190*$B197/Параметры!BB$36)</f>
        <v>0</v>
      </c>
      <c r="BC196" s="302">
        <f ca="1">IF(AND($B197=0,BC$2&gt;1),BB196,BC190*$B197/Параметры!BC$36)</f>
        <v>0</v>
      </c>
      <c r="BD196" s="302">
        <f ca="1">IF(AND($B197=0,BD$2&gt;1),BC196,BD190*$B197/Параметры!BD$36)</f>
        <v>0</v>
      </c>
      <c r="BE196" s="302">
        <f ca="1">IF(AND($B197=0,BE$2&gt;1),BD196,BE190*$B197/Параметры!BE$36)</f>
        <v>0</v>
      </c>
      <c r="BF196" s="302">
        <f ca="1">IF(AND($B197=0,BF$2&gt;1),BE196,BF190*$B197/Параметры!BF$36)</f>
        <v>0</v>
      </c>
      <c r="BG196" s="302">
        <f ca="1">IF(AND($B197=0,BG$2&gt;1),BF196,BG190*$B197/Параметры!BG$36)</f>
        <v>0</v>
      </c>
      <c r="BH196" s="302">
        <f ca="1">IF(AND($B197=0,BH$2&gt;1),BG196,BH190*$B197/Параметры!BH$36)</f>
        <v>0</v>
      </c>
      <c r="BI196" s="302">
        <f ca="1">IF(AND($B197=0,BI$2&gt;1),BH196,BI190*$B197/Параметры!BI$36)</f>
        <v>0</v>
      </c>
      <c r="BJ196" s="302">
        <f ca="1">IF(AND($B197=0,BJ$2&gt;1),BI196,BJ190*$B197/Параметры!BJ$36)</f>
        <v>0</v>
      </c>
      <c r="BK196" s="302">
        <f ca="1">IF(AND($B197=0,BK$2&gt;1),BJ196,BK190*$B197/Параметры!BK$36)</f>
        <v>0</v>
      </c>
      <c r="BL196" s="302">
        <f ca="1">IF(AND($B197=0,BL$2&gt;1),BK196,BL190*$B197/Параметры!BL$36)</f>
        <v>0</v>
      </c>
      <c r="BM196" s="302">
        <f ca="1">IF(AND($B197=0,BM$2&gt;1),BL196,BM190*$B197/Параметры!BM$36)</f>
        <v>0</v>
      </c>
      <c r="BN196" s="302">
        <f ca="1">IF(AND($B197=0,BN$2&gt;1),BM196,BN190*$B197/Параметры!BN$36)</f>
        <v>0</v>
      </c>
      <c r="BO196" s="302">
        <f ca="1">IF(AND($B197=0,BO$2&gt;1),BN196,BO190*$B197/Параметры!BO$36)</f>
        <v>0</v>
      </c>
      <c r="BP196" s="302">
        <f ca="1">IF(AND($B197=0,BP$2&gt;1),BO196,BP190*$B197/Параметры!BP$36)</f>
        <v>0</v>
      </c>
      <c r="BQ196" s="302">
        <f ca="1">IF(AND($B197=0,BQ$2&gt;1),BP196,BQ190*$B197/Параметры!BQ$36)</f>
        <v>0</v>
      </c>
      <c r="BR196" s="302">
        <f ca="1">IF(AND($B197=0,BR$2&gt;1),BQ196,BR190*$B197/Параметры!BR$36)</f>
        <v>0</v>
      </c>
      <c r="BS196" s="302">
        <f ca="1">IF(AND($B197=0,BS$2&gt;1),BR196,BS190*$B197/Параметры!BS$36)</f>
        <v>0</v>
      </c>
      <c r="BT196" s="302">
        <f ca="1">IF(AND($B197=0,BT$2&gt;1),BS196,BT190*$B197/Параметры!BT$36)</f>
        <v>0</v>
      </c>
      <c r="BU196" s="302">
        <f ca="1">IF(AND($B197=0,BU$2&gt;1),BT196,BU190*$B197/Параметры!BU$36)</f>
        <v>0</v>
      </c>
      <c r="BV196" s="302">
        <f ca="1">IF(AND($B197=0,BV$2&gt;1),BU196,BV190*$B197/Параметры!BV$36)</f>
        <v>0</v>
      </c>
      <c r="BW196" s="302">
        <f ca="1">IF(AND($B197=0,BW$2&gt;1),BV196,BW190*$B197/Параметры!BW$36)</f>
        <v>0</v>
      </c>
      <c r="BX196" s="302">
        <f ca="1">IF(AND($B197=0,BX$2&gt;1),BW196,BX190*$B197/Параметры!BX$36)</f>
        <v>0</v>
      </c>
      <c r="BY196" s="302">
        <f ca="1">IF(AND($B197=0,BY$2&gt;1),BX196,BY190*$B197/Параметры!BY$36)</f>
        <v>0</v>
      </c>
      <c r="BZ196" s="302">
        <f ca="1">IF(AND($B197=0,BZ$2&gt;1),BY196,BZ190*$B197/Параметры!BZ$36)</f>
        <v>0</v>
      </c>
      <c r="CA196" s="302">
        <f ca="1">IF(AND($B197=0,CA$2&gt;1),BZ196,CA190*$B197/Параметры!CA$36)</f>
        <v>0</v>
      </c>
      <c r="CB196" s="302">
        <f ca="1">IF(AND($B197=0,CB$2&gt;1),CA196,CB190*$B197/Параметры!CB$36)</f>
        <v>0</v>
      </c>
      <c r="CC196" s="302">
        <f ca="1">IF(AND($B197=0,CC$2&gt;1),CB196,CC190*$B197/Параметры!CC$36)</f>
        <v>0</v>
      </c>
      <c r="CD196" s="302">
        <f ca="1">IF(AND($B197=0,CD$2&gt;1),CC196,CD190*$B197/Параметры!CD$36)</f>
        <v>0</v>
      </c>
      <c r="CE196" s="302">
        <f ca="1">IF(AND($B197=0,CE$2&gt;1),CD196,CE190*$B197/Параметры!CE$36)</f>
        <v>0</v>
      </c>
      <c r="CF196" s="302">
        <f ca="1">IF(AND($B197=0,CF$2&gt;1),CE196,CF190*$B197/Параметры!CF$36)</f>
        <v>0</v>
      </c>
      <c r="CG196" s="302">
        <f ca="1">IF(AND($B197=0,CG$2&gt;1),CF196,CG190*$B197/Параметры!CG$36)</f>
        <v>0</v>
      </c>
      <c r="CH196" s="302">
        <f ca="1">IF(AND($B197=0,CH$2&gt;1),CG196,CH190*$B197/Параметры!CH$36)</f>
        <v>0</v>
      </c>
      <c r="CI196" s="302">
        <f ca="1">IF(AND($B197=0,CI$2&gt;1),CH196,CI190*$B197/Параметры!CI$36)</f>
        <v>0</v>
      </c>
      <c r="CJ196" s="302">
        <f ca="1">IF(AND($B197=0,CJ$2&gt;1),CI196,CJ190*$B197/Параметры!CJ$36)</f>
        <v>0</v>
      </c>
      <c r="CK196" s="302">
        <f ca="1">IF(AND($B197=0,CK$2&gt;1),CJ196,CK190*$B197/Параметры!CK$36)</f>
        <v>0</v>
      </c>
      <c r="CL196" s="302">
        <f ca="1">IF(AND($B197=0,CL$2&gt;1),CK196,CL190*$B197/Параметры!CL$36)</f>
        <v>0</v>
      </c>
      <c r="CM196" s="302">
        <f ca="1">IF(AND($B197=0,CM$2&gt;1),CL196,CM190*$B197/Параметры!CM$36)</f>
        <v>0</v>
      </c>
      <c r="CN196" s="302">
        <f ca="1">IF(AND($B197=0,CN$2&gt;1),CM196,CN190*$B197/Параметры!CN$36)</f>
        <v>0</v>
      </c>
      <c r="CO196" s="302">
        <f ca="1">IF(AND($B197=0,CO$2&gt;1),CN196,CO190*$B197/Параметры!CO$36)</f>
        <v>0</v>
      </c>
      <c r="CP196" s="302">
        <f ca="1">IF(AND($B197=0,CP$2&gt;1),CO196,CP190*$B197/Параметры!CP$36)</f>
        <v>0</v>
      </c>
      <c r="CQ196" s="302">
        <f ca="1">IF(AND($B197=0,CQ$2&gt;1),CP196,CQ190*$B197/Параметры!CQ$36)</f>
        <v>0</v>
      </c>
      <c r="CR196" s="302">
        <f ca="1">IF(AND($B197=0,CR$2&gt;1),CQ196,CR190*$B197/Параметры!CR$36)</f>
        <v>0</v>
      </c>
      <c r="CS196" s="302">
        <f ca="1">IF(AND($B197=0,CS$2&gt;1),CR196,CS190*$B197/Параметры!CS$36)</f>
        <v>0</v>
      </c>
      <c r="CT196" s="302">
        <f ca="1">IF(AND($B197=0,CT$2&gt;1),CS196,CT190*$B197/Параметры!CT$36)</f>
        <v>0</v>
      </c>
      <c r="CU196" s="302">
        <f ca="1">IF(AND($B197=0,CU$2&gt;1),CT196,CU190*$B197/Параметры!CU$36)</f>
        <v>0</v>
      </c>
      <c r="CV196" s="302">
        <f ca="1">IF(AND($B197=0,CV$2&gt;1),CU196,CV190*$B197/Параметры!CV$36)</f>
        <v>0</v>
      </c>
      <c r="CW196" s="302">
        <f ca="1">IF(AND($B197=0,CW$2&gt;1),CV196,CW190*$B197/Параметры!CW$36)</f>
        <v>0</v>
      </c>
      <c r="CX196" s="302">
        <f ca="1">IF(AND($B197=0,CX$2&gt;1),CW196,CX190*$B197/Параметры!CX$36)</f>
        <v>0</v>
      </c>
      <c r="CY196" s="302">
        <f ca="1">IF(AND($B197=0,CY$2&gt;1),CX196,CY190*$B197/Параметры!CY$36)</f>
        <v>0</v>
      </c>
      <c r="CZ196" s="302">
        <f ca="1">IF(AND($B197=0,CZ$2&gt;1),CY196,CZ190*$B197/Параметры!CZ$36)</f>
        <v>0</v>
      </c>
      <c r="DA196" s="302">
        <f ca="1">IF(AND($B197=0,DA$2&gt;1),CZ196,DA190*$B197/Параметры!DA$36)</f>
        <v>0</v>
      </c>
      <c r="DB196" s="302">
        <f ca="1">IF(AND($B197=0,DB$2&gt;1),DA196,DB190*$B197/Параметры!DB$36)</f>
        <v>0</v>
      </c>
      <c r="DC196" s="302">
        <f ca="1">IF(AND($B197=0,DC$2&gt;1),DB196,DC190*$B197/Параметры!DC$36)</f>
        <v>0</v>
      </c>
      <c r="DD196" s="302">
        <f ca="1">IF(AND($B197=0,DD$2&gt;1),DC196,DD190*$B197/Параметры!DD$36)</f>
        <v>0</v>
      </c>
      <c r="DE196" s="302">
        <f ca="1">IF(AND($B197=0,DE$2&gt;1),DD196,DE190*$B197/Параметры!DE$36)</f>
        <v>0</v>
      </c>
      <c r="DF196" s="302">
        <f ca="1">IF(AND($B197=0,DF$2&gt;1),DE196,DF190*$B197/Параметры!DF$36)</f>
        <v>0</v>
      </c>
      <c r="DG196" s="302">
        <f ca="1">IF(AND($B197=0,DG$2&gt;1),DF196,DG190*$B197/Параметры!DG$36)</f>
        <v>0</v>
      </c>
      <c r="DH196" s="302">
        <f ca="1">IF(AND($B197=0,DH$2&gt;1),DG196,DH190*$B197/Параметры!DH$36)</f>
        <v>0</v>
      </c>
      <c r="DI196" s="302">
        <f ca="1">IF(AND($B197=0,DI$2&gt;1),DH196,DI190*$B197/Параметры!DI$36)</f>
        <v>0</v>
      </c>
      <c r="DJ196" s="302">
        <f ca="1">IF(AND($B197=0,DJ$2&gt;1),DI196,DJ190*$B197/Параметры!DJ$36)</f>
        <v>0</v>
      </c>
      <c r="DK196" s="302">
        <f ca="1">IF(AND($B197=0,DK$2&gt;1),DJ196,DK190*$B197/Параметры!DK$36)</f>
        <v>0</v>
      </c>
      <c r="DL196" s="302">
        <f ca="1">IF(AND($B197=0,DL$2&gt;1),DK196,DL190*$B197/Параметры!DL$36)</f>
        <v>0</v>
      </c>
      <c r="DM196" s="302">
        <f ca="1">IF(AND($B197=0,DM$2&gt;1),DL196,DM190*$B197/Параметры!DM$36)</f>
        <v>0</v>
      </c>
      <c r="DN196" s="302">
        <f ca="1">IF(AND($B197=0,DN$2&gt;1),DM196,DN190*$B197/Параметры!DN$36)</f>
        <v>0</v>
      </c>
      <c r="DO196" s="302">
        <f ca="1">IF(AND($B197=0,DO$2&gt;1),DN196,DO190*$B197/Параметры!DO$36)</f>
        <v>0</v>
      </c>
      <c r="DP196" s="302">
        <f ca="1">IF(AND($B197=0,DP$2&gt;1),DO196,DP190*$B197/Параметры!DP$36)</f>
        <v>0</v>
      </c>
      <c r="DQ196" s="302">
        <f ca="1">IF(AND($B197=0,DQ$2&gt;1),DP196,DQ190*$B197/Параметры!DQ$36)</f>
        <v>0</v>
      </c>
      <c r="DR196" s="302">
        <f ca="1">IF(AND($B197=0,DR$2&gt;1),DQ196,DR190*$B197/Параметры!DR$36)</f>
        <v>0</v>
      </c>
      <c r="DS196" s="302">
        <f ca="1">IF(AND($B197=0,DS$2&gt;1),DR196,DS190*$B197/Параметры!DS$36)</f>
        <v>0</v>
      </c>
      <c r="DT196" s="302">
        <f ca="1">IF(AND($B197=0,DT$2&gt;1),DS196,DT190*$B197/Параметры!DT$36)</f>
        <v>0</v>
      </c>
      <c r="DU196" s="302">
        <f ca="1">IF(AND($B197=0,DU$2&gt;1),DT196,DU190*$B197/Параметры!DU$36)</f>
        <v>0</v>
      </c>
      <c r="DV196" s="302">
        <f ca="1">IF(AND($B197=0,DV$2&gt;1),DU196,DV190*$B197/Параметры!DV$36)</f>
        <v>0</v>
      </c>
      <c r="DW196" s="169"/>
      <c r="DX196" s="177"/>
    </row>
    <row r="197" spans="1:128" s="154" customFormat="1" hidden="1" outlineLevel="1" x14ac:dyDescent="0.2">
      <c r="A197" s="171" t="str">
        <f ca="1">Language!A$667</f>
        <v>средняя оборачиваемость готовой продукции</v>
      </c>
      <c r="B197" s="303">
        <f>$B$529</f>
        <v>0</v>
      </c>
      <c r="C197" s="147" t="str">
        <f ca="1">Language!$A$1464</f>
        <v>дней</v>
      </c>
      <c r="D197" s="158"/>
      <c r="F197" s="6" t="s">
        <v>3100</v>
      </c>
      <c r="G197" s="169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  <c r="AA197" s="169"/>
      <c r="AB197" s="169"/>
      <c r="AC197" s="169"/>
      <c r="AD197" s="169"/>
      <c r="AE197" s="169"/>
      <c r="AF197" s="169"/>
      <c r="AG197" s="169"/>
      <c r="AH197" s="169"/>
      <c r="AI197" s="169"/>
      <c r="AJ197" s="169"/>
      <c r="AK197" s="169"/>
      <c r="AL197" s="169"/>
      <c r="AM197" s="169"/>
      <c r="AN197" s="169"/>
      <c r="AO197" s="169"/>
      <c r="AP197" s="169"/>
      <c r="AQ197" s="169"/>
      <c r="AR197" s="169"/>
      <c r="AS197" s="169"/>
      <c r="AT197" s="169"/>
      <c r="AU197" s="169"/>
      <c r="AV197" s="169"/>
      <c r="AW197" s="169"/>
      <c r="AX197" s="169"/>
      <c r="AY197" s="169"/>
      <c r="AZ197" s="169"/>
      <c r="BA197" s="169"/>
      <c r="BB197" s="169"/>
      <c r="BC197" s="169"/>
      <c r="BD197" s="169"/>
      <c r="BE197" s="169"/>
      <c r="BF197" s="169"/>
      <c r="BG197" s="169"/>
      <c r="BH197" s="169"/>
      <c r="BI197" s="169"/>
      <c r="BJ197" s="169"/>
      <c r="BK197" s="169"/>
      <c r="BL197" s="169"/>
      <c r="BM197" s="169"/>
      <c r="BN197" s="169"/>
      <c r="BO197" s="169"/>
      <c r="BP197" s="169"/>
      <c r="BQ197" s="169"/>
      <c r="BR197" s="169"/>
      <c r="BS197" s="169"/>
      <c r="BT197" s="169"/>
      <c r="BU197" s="169"/>
      <c r="BV197" s="169"/>
      <c r="BW197" s="169"/>
      <c r="BX197" s="169"/>
      <c r="BY197" s="169"/>
      <c r="BZ197" s="169"/>
      <c r="CA197" s="169"/>
      <c r="CB197" s="169"/>
      <c r="CC197" s="169"/>
      <c r="CD197" s="169"/>
      <c r="CE197" s="169"/>
      <c r="CF197" s="169"/>
      <c r="CG197" s="169"/>
      <c r="CH197" s="169"/>
      <c r="CI197" s="169"/>
      <c r="CJ197" s="169"/>
      <c r="CK197" s="169"/>
      <c r="CL197" s="169"/>
      <c r="CM197" s="169"/>
      <c r="CN197" s="169"/>
      <c r="CO197" s="169"/>
      <c r="CP197" s="169"/>
      <c r="CQ197" s="169"/>
      <c r="CR197" s="169"/>
      <c r="CS197" s="169"/>
      <c r="CT197" s="169"/>
      <c r="CU197" s="169"/>
      <c r="CV197" s="169"/>
      <c r="CW197" s="169"/>
      <c r="CX197" s="169"/>
      <c r="CY197" s="169"/>
      <c r="CZ197" s="169"/>
      <c r="DA197" s="169"/>
      <c r="DB197" s="169"/>
      <c r="DC197" s="169"/>
      <c r="DD197" s="169"/>
      <c r="DE197" s="169"/>
      <c r="DF197" s="169"/>
      <c r="DG197" s="169"/>
      <c r="DH197" s="169"/>
      <c r="DI197" s="169"/>
      <c r="DJ197" s="169"/>
      <c r="DK197" s="169"/>
      <c r="DL197" s="169"/>
      <c r="DM197" s="169"/>
      <c r="DN197" s="169"/>
      <c r="DO197" s="169"/>
      <c r="DP197" s="169"/>
      <c r="DQ197" s="169"/>
      <c r="DR197" s="169"/>
      <c r="DS197" s="169"/>
      <c r="DT197" s="169"/>
      <c r="DU197" s="169"/>
      <c r="DV197" s="169"/>
      <c r="DW197" s="169"/>
      <c r="DX197" s="177"/>
    </row>
    <row r="198" spans="1:128" hidden="1" outlineLevel="1" x14ac:dyDescent="0.2">
      <c r="A198" s="168" t="str">
        <f ca="1">Language!A$668</f>
        <v>затраты в незавершенном производстве</v>
      </c>
      <c r="B198" s="158"/>
      <c r="C198" s="147" t="str">
        <f ca="1">CHOOSE(D198,CurName1,CurName2,CurName3)</f>
        <v>тыс. руб.</v>
      </c>
      <c r="D198" s="158">
        <f>D184</f>
        <v>1</v>
      </c>
      <c r="E198" s="154" t="s">
        <v>701</v>
      </c>
      <c r="F198" s="6" t="s">
        <v>3099</v>
      </c>
      <c r="G198" s="302">
        <f ca="1">IF(AND($B199=0,G$2&gt;1),F198,G190*$B199/Параметры!G$36)</f>
        <v>0</v>
      </c>
      <c r="H198" s="302">
        <f ca="1">IF(AND($B199=0,H$2&gt;1),G198,H190*$B199/Параметры!H$36)</f>
        <v>0</v>
      </c>
      <c r="I198" s="302">
        <f ca="1">IF(AND($B199=0,I$2&gt;1),H198,I190*$B199/Параметры!I$36)</f>
        <v>0</v>
      </c>
      <c r="J198" s="302">
        <f ca="1">IF(AND($B199=0,J$2&gt;1),I198,J190*$B199/Параметры!J$36)</f>
        <v>0</v>
      </c>
      <c r="K198" s="302">
        <f ca="1">IF(AND($B199=0,K$2&gt;1),J198,K190*$B199/Параметры!K$36)</f>
        <v>0</v>
      </c>
      <c r="L198" s="302">
        <f ca="1">IF(AND($B199=0,L$2&gt;1),K198,L190*$B199/Параметры!L$36)</f>
        <v>0</v>
      </c>
      <c r="M198" s="302">
        <f ca="1">IF(AND($B199=0,M$2&gt;1),L198,M190*$B199/Параметры!M$36)</f>
        <v>0</v>
      </c>
      <c r="N198" s="302">
        <f ca="1">IF(AND($B199=0,N$2&gt;1),M198,N190*$B199/Параметры!N$36)</f>
        <v>0</v>
      </c>
      <c r="O198" s="302">
        <f ca="1">IF(AND($B199=0,O$2&gt;1),N198,O190*$B199/Параметры!O$36)</f>
        <v>0</v>
      </c>
      <c r="P198" s="302">
        <f ca="1">IF(AND($B199=0,P$2&gt;1),O198,P190*$B199/Параметры!P$36)</f>
        <v>0</v>
      </c>
      <c r="Q198" s="302">
        <f ca="1">IF(AND($B199=0,Q$2&gt;1),P198,Q190*$B199/Параметры!Q$36)</f>
        <v>0</v>
      </c>
      <c r="R198" s="302">
        <f ca="1">IF(AND($B199=0,R$2&gt;1),Q198,R190*$B199/Параметры!R$36)</f>
        <v>0</v>
      </c>
      <c r="S198" s="302">
        <f ca="1">IF(AND($B199=0,S$2&gt;1),R198,S190*$B199/Параметры!S$36)</f>
        <v>0</v>
      </c>
      <c r="T198" s="302">
        <f ca="1">IF(AND($B199=0,T$2&gt;1),S198,T190*$B199/Параметры!T$36)</f>
        <v>0</v>
      </c>
      <c r="U198" s="302">
        <f ca="1">IF(AND($B199=0,U$2&gt;1),T198,U190*$B199/Параметры!U$36)</f>
        <v>0</v>
      </c>
      <c r="V198" s="302">
        <f ca="1">IF(AND($B199=0,V$2&gt;1),U198,V190*$B199/Параметры!V$36)</f>
        <v>0</v>
      </c>
      <c r="W198" s="302">
        <f ca="1">IF(AND($B199=0,W$2&gt;1),V198,W190*$B199/Параметры!W$36)</f>
        <v>0</v>
      </c>
      <c r="X198" s="302">
        <f ca="1">IF(AND($B199=0,X$2&gt;1),W198,X190*$B199/Параметры!X$36)</f>
        <v>0</v>
      </c>
      <c r="Y198" s="302">
        <f ca="1">IF(AND($B199=0,Y$2&gt;1),X198,Y190*$B199/Параметры!Y$36)</f>
        <v>0</v>
      </c>
      <c r="Z198" s="302">
        <f ca="1">IF(AND($B199=0,Z$2&gt;1),Y198,Z190*$B199/Параметры!Z$36)</f>
        <v>0</v>
      </c>
      <c r="AA198" s="302">
        <f ca="1">IF(AND($B199=0,AA$2&gt;1),Z198,AA190*$B199/Параметры!AA$36)</f>
        <v>0</v>
      </c>
      <c r="AB198" s="302">
        <f ca="1">IF(AND($B199=0,AB$2&gt;1),AA198,AB190*$B199/Параметры!AB$36)</f>
        <v>0</v>
      </c>
      <c r="AC198" s="302">
        <f ca="1">IF(AND($B199=0,AC$2&gt;1),AB198,AC190*$B199/Параметры!AC$36)</f>
        <v>0</v>
      </c>
      <c r="AD198" s="302">
        <f ca="1">IF(AND($B199=0,AD$2&gt;1),AC198,AD190*$B199/Параметры!AD$36)</f>
        <v>0</v>
      </c>
      <c r="AE198" s="302">
        <f ca="1">IF(AND($B199=0,AE$2&gt;1),AD198,AE190*$B199/Параметры!AE$36)</f>
        <v>0</v>
      </c>
      <c r="AF198" s="302">
        <f ca="1">IF(AND($B199=0,AF$2&gt;1),AE198,AF190*$B199/Параметры!AF$36)</f>
        <v>0</v>
      </c>
      <c r="AG198" s="302">
        <f ca="1">IF(AND($B199=0,AG$2&gt;1),AF198,AG190*$B199/Параметры!AG$36)</f>
        <v>0</v>
      </c>
      <c r="AH198" s="302">
        <f ca="1">IF(AND($B199=0,AH$2&gt;1),AG198,AH190*$B199/Параметры!AH$36)</f>
        <v>0</v>
      </c>
      <c r="AI198" s="302">
        <f ca="1">IF(AND($B199=0,AI$2&gt;1),AH198,AI190*$B199/Параметры!AI$36)</f>
        <v>0</v>
      </c>
      <c r="AJ198" s="302">
        <f ca="1">IF(AND($B199=0,AJ$2&gt;1),AI198,AJ190*$B199/Параметры!AJ$36)</f>
        <v>0</v>
      </c>
      <c r="AK198" s="302">
        <f ca="1">IF(AND($B199=0,AK$2&gt;1),AJ198,AK190*$B199/Параметры!AK$36)</f>
        <v>0</v>
      </c>
      <c r="AL198" s="302">
        <f ca="1">IF(AND($B199=0,AL$2&gt;1),AK198,AL190*$B199/Параметры!AL$36)</f>
        <v>0</v>
      </c>
      <c r="AM198" s="302">
        <f ca="1">IF(AND($B199=0,AM$2&gt;1),AL198,AM190*$B199/Параметры!AM$36)</f>
        <v>0</v>
      </c>
      <c r="AN198" s="302">
        <f ca="1">IF(AND($B199=0,AN$2&gt;1),AM198,AN190*$B199/Параметры!AN$36)</f>
        <v>0</v>
      </c>
      <c r="AO198" s="302">
        <f ca="1">IF(AND($B199=0,AO$2&gt;1),AN198,AO190*$B199/Параметры!AO$36)</f>
        <v>0</v>
      </c>
      <c r="AP198" s="302">
        <f ca="1">IF(AND($B199=0,AP$2&gt;1),AO198,AP190*$B199/Параметры!AP$36)</f>
        <v>0</v>
      </c>
      <c r="AQ198" s="302">
        <f ca="1">IF(AND($B199=0,AQ$2&gt;1),AP198,AQ190*$B199/Параметры!AQ$36)</f>
        <v>0</v>
      </c>
      <c r="AR198" s="302">
        <f ca="1">IF(AND($B199=0,AR$2&gt;1),AQ198,AR190*$B199/Параметры!AR$36)</f>
        <v>0</v>
      </c>
      <c r="AS198" s="302">
        <f ca="1">IF(AND($B199=0,AS$2&gt;1),AR198,AS190*$B199/Параметры!AS$36)</f>
        <v>0</v>
      </c>
      <c r="AT198" s="302">
        <f ca="1">IF(AND($B199=0,AT$2&gt;1),AS198,AT190*$B199/Параметры!AT$36)</f>
        <v>0</v>
      </c>
      <c r="AU198" s="302">
        <f ca="1">IF(AND($B199=0,AU$2&gt;1),AT198,AU190*$B199/Параметры!AU$36)</f>
        <v>0</v>
      </c>
      <c r="AV198" s="302">
        <f ca="1">IF(AND($B199=0,AV$2&gt;1),AU198,AV190*$B199/Параметры!AV$36)</f>
        <v>0</v>
      </c>
      <c r="AW198" s="302">
        <f ca="1">IF(AND($B199=0,AW$2&gt;1),AV198,AW190*$B199/Параметры!AW$36)</f>
        <v>0</v>
      </c>
      <c r="AX198" s="302">
        <f ca="1">IF(AND($B199=0,AX$2&gt;1),AW198,AX190*$B199/Параметры!AX$36)</f>
        <v>0</v>
      </c>
      <c r="AY198" s="302">
        <f ca="1">IF(AND($B199=0,AY$2&gt;1),AX198,AY190*$B199/Параметры!AY$36)</f>
        <v>0</v>
      </c>
      <c r="AZ198" s="302">
        <f ca="1">IF(AND($B199=0,AZ$2&gt;1),AY198,AZ190*$B199/Параметры!AZ$36)</f>
        <v>0</v>
      </c>
      <c r="BA198" s="302">
        <f ca="1">IF(AND($B199=0,BA$2&gt;1),AZ198,BA190*$B199/Параметры!BA$36)</f>
        <v>0</v>
      </c>
      <c r="BB198" s="302">
        <f ca="1">IF(AND($B199=0,BB$2&gt;1),BA198,BB190*$B199/Параметры!BB$36)</f>
        <v>0</v>
      </c>
      <c r="BC198" s="302">
        <f ca="1">IF(AND($B199=0,BC$2&gt;1),BB198,BC190*$B199/Параметры!BC$36)</f>
        <v>0</v>
      </c>
      <c r="BD198" s="302">
        <f ca="1">IF(AND($B199=0,BD$2&gt;1),BC198,BD190*$B199/Параметры!BD$36)</f>
        <v>0</v>
      </c>
      <c r="BE198" s="302">
        <f ca="1">IF(AND($B199=0,BE$2&gt;1),BD198,BE190*$B199/Параметры!BE$36)</f>
        <v>0</v>
      </c>
      <c r="BF198" s="302">
        <f ca="1">IF(AND($B199=0,BF$2&gt;1),BE198,BF190*$B199/Параметры!BF$36)</f>
        <v>0</v>
      </c>
      <c r="BG198" s="302">
        <f ca="1">IF(AND($B199=0,BG$2&gt;1),BF198,BG190*$B199/Параметры!BG$36)</f>
        <v>0</v>
      </c>
      <c r="BH198" s="302">
        <f ca="1">IF(AND($B199=0,BH$2&gt;1),BG198,BH190*$B199/Параметры!BH$36)</f>
        <v>0</v>
      </c>
      <c r="BI198" s="302">
        <f ca="1">IF(AND($B199=0,BI$2&gt;1),BH198,BI190*$B199/Параметры!BI$36)</f>
        <v>0</v>
      </c>
      <c r="BJ198" s="302">
        <f ca="1">IF(AND($B199=0,BJ$2&gt;1),BI198,BJ190*$B199/Параметры!BJ$36)</f>
        <v>0</v>
      </c>
      <c r="BK198" s="302">
        <f ca="1">IF(AND($B199=0,BK$2&gt;1),BJ198,BK190*$B199/Параметры!BK$36)</f>
        <v>0</v>
      </c>
      <c r="BL198" s="302">
        <f ca="1">IF(AND($B199=0,BL$2&gt;1),BK198,BL190*$B199/Параметры!BL$36)</f>
        <v>0</v>
      </c>
      <c r="BM198" s="302">
        <f ca="1">IF(AND($B199=0,BM$2&gt;1),BL198,BM190*$B199/Параметры!BM$36)</f>
        <v>0</v>
      </c>
      <c r="BN198" s="302">
        <f ca="1">IF(AND($B199=0,BN$2&gt;1),BM198,BN190*$B199/Параметры!BN$36)</f>
        <v>0</v>
      </c>
      <c r="BO198" s="302">
        <f ca="1">IF(AND($B199=0,BO$2&gt;1),BN198,BO190*$B199/Параметры!BO$36)</f>
        <v>0</v>
      </c>
      <c r="BP198" s="302">
        <f ca="1">IF(AND($B199=0,BP$2&gt;1),BO198,BP190*$B199/Параметры!BP$36)</f>
        <v>0</v>
      </c>
      <c r="BQ198" s="302">
        <f ca="1">IF(AND($B199=0,BQ$2&gt;1),BP198,BQ190*$B199/Параметры!BQ$36)</f>
        <v>0</v>
      </c>
      <c r="BR198" s="302">
        <f ca="1">IF(AND($B199=0,BR$2&gt;1),BQ198,BR190*$B199/Параметры!BR$36)</f>
        <v>0</v>
      </c>
      <c r="BS198" s="302">
        <f ca="1">IF(AND($B199=0,BS$2&gt;1),BR198,BS190*$B199/Параметры!BS$36)</f>
        <v>0</v>
      </c>
      <c r="BT198" s="302">
        <f ca="1">IF(AND($B199=0,BT$2&gt;1),BS198,BT190*$B199/Параметры!BT$36)</f>
        <v>0</v>
      </c>
      <c r="BU198" s="302">
        <f ca="1">IF(AND($B199=0,BU$2&gt;1),BT198,BU190*$B199/Параметры!BU$36)</f>
        <v>0</v>
      </c>
      <c r="BV198" s="302">
        <f ca="1">IF(AND($B199=0,BV$2&gt;1),BU198,BV190*$B199/Параметры!BV$36)</f>
        <v>0</v>
      </c>
      <c r="BW198" s="302">
        <f ca="1">IF(AND($B199=0,BW$2&gt;1),BV198,BW190*$B199/Параметры!BW$36)</f>
        <v>0</v>
      </c>
      <c r="BX198" s="302">
        <f ca="1">IF(AND($B199=0,BX$2&gt;1),BW198,BX190*$B199/Параметры!BX$36)</f>
        <v>0</v>
      </c>
      <c r="BY198" s="302">
        <f ca="1">IF(AND($B199=0,BY$2&gt;1),BX198,BY190*$B199/Параметры!BY$36)</f>
        <v>0</v>
      </c>
      <c r="BZ198" s="302">
        <f ca="1">IF(AND($B199=0,BZ$2&gt;1),BY198,BZ190*$B199/Параметры!BZ$36)</f>
        <v>0</v>
      </c>
      <c r="CA198" s="302">
        <f ca="1">IF(AND($B199=0,CA$2&gt;1),BZ198,CA190*$B199/Параметры!CA$36)</f>
        <v>0</v>
      </c>
      <c r="CB198" s="302">
        <f ca="1">IF(AND($B199=0,CB$2&gt;1),CA198,CB190*$B199/Параметры!CB$36)</f>
        <v>0</v>
      </c>
      <c r="CC198" s="302">
        <f ca="1">IF(AND($B199=0,CC$2&gt;1),CB198,CC190*$B199/Параметры!CC$36)</f>
        <v>0</v>
      </c>
      <c r="CD198" s="302">
        <f ca="1">IF(AND($B199=0,CD$2&gt;1),CC198,CD190*$B199/Параметры!CD$36)</f>
        <v>0</v>
      </c>
      <c r="CE198" s="302">
        <f ca="1">IF(AND($B199=0,CE$2&gt;1),CD198,CE190*$B199/Параметры!CE$36)</f>
        <v>0</v>
      </c>
      <c r="CF198" s="302">
        <f ca="1">IF(AND($B199=0,CF$2&gt;1),CE198,CF190*$B199/Параметры!CF$36)</f>
        <v>0</v>
      </c>
      <c r="CG198" s="302">
        <f ca="1">IF(AND($B199=0,CG$2&gt;1),CF198,CG190*$B199/Параметры!CG$36)</f>
        <v>0</v>
      </c>
      <c r="CH198" s="302">
        <f ca="1">IF(AND($B199=0,CH$2&gt;1),CG198,CH190*$B199/Параметры!CH$36)</f>
        <v>0</v>
      </c>
      <c r="CI198" s="302">
        <f ca="1">IF(AND($B199=0,CI$2&gt;1),CH198,CI190*$B199/Параметры!CI$36)</f>
        <v>0</v>
      </c>
      <c r="CJ198" s="302">
        <f ca="1">IF(AND($B199=0,CJ$2&gt;1),CI198,CJ190*$B199/Параметры!CJ$36)</f>
        <v>0</v>
      </c>
      <c r="CK198" s="302">
        <f ca="1">IF(AND($B199=0,CK$2&gt;1),CJ198,CK190*$B199/Параметры!CK$36)</f>
        <v>0</v>
      </c>
      <c r="CL198" s="302">
        <f ca="1">IF(AND($B199=0,CL$2&gt;1),CK198,CL190*$B199/Параметры!CL$36)</f>
        <v>0</v>
      </c>
      <c r="CM198" s="302">
        <f ca="1">IF(AND($B199=0,CM$2&gt;1),CL198,CM190*$B199/Параметры!CM$36)</f>
        <v>0</v>
      </c>
      <c r="CN198" s="302">
        <f ca="1">IF(AND($B199=0,CN$2&gt;1),CM198,CN190*$B199/Параметры!CN$36)</f>
        <v>0</v>
      </c>
      <c r="CO198" s="302">
        <f ca="1">IF(AND($B199=0,CO$2&gt;1),CN198,CO190*$B199/Параметры!CO$36)</f>
        <v>0</v>
      </c>
      <c r="CP198" s="302">
        <f ca="1">IF(AND($B199=0,CP$2&gt;1),CO198,CP190*$B199/Параметры!CP$36)</f>
        <v>0</v>
      </c>
      <c r="CQ198" s="302">
        <f ca="1">IF(AND($B199=0,CQ$2&gt;1),CP198,CQ190*$B199/Параметры!CQ$36)</f>
        <v>0</v>
      </c>
      <c r="CR198" s="302">
        <f ca="1">IF(AND($B199=0,CR$2&gt;1),CQ198,CR190*$B199/Параметры!CR$36)</f>
        <v>0</v>
      </c>
      <c r="CS198" s="302">
        <f ca="1">IF(AND($B199=0,CS$2&gt;1),CR198,CS190*$B199/Параметры!CS$36)</f>
        <v>0</v>
      </c>
      <c r="CT198" s="302">
        <f ca="1">IF(AND($B199=0,CT$2&gt;1),CS198,CT190*$B199/Параметры!CT$36)</f>
        <v>0</v>
      </c>
      <c r="CU198" s="302">
        <f ca="1">IF(AND($B199=0,CU$2&gt;1),CT198,CU190*$B199/Параметры!CU$36)</f>
        <v>0</v>
      </c>
      <c r="CV198" s="302">
        <f ca="1">IF(AND($B199=0,CV$2&gt;1),CU198,CV190*$B199/Параметры!CV$36)</f>
        <v>0</v>
      </c>
      <c r="CW198" s="302">
        <f ca="1">IF(AND($B199=0,CW$2&gt;1),CV198,CW190*$B199/Параметры!CW$36)</f>
        <v>0</v>
      </c>
      <c r="CX198" s="302">
        <f ca="1">IF(AND($B199=0,CX$2&gt;1),CW198,CX190*$B199/Параметры!CX$36)</f>
        <v>0</v>
      </c>
      <c r="CY198" s="302">
        <f ca="1">IF(AND($B199=0,CY$2&gt;1),CX198,CY190*$B199/Параметры!CY$36)</f>
        <v>0</v>
      </c>
      <c r="CZ198" s="302">
        <f ca="1">IF(AND($B199=0,CZ$2&gt;1),CY198,CZ190*$B199/Параметры!CZ$36)</f>
        <v>0</v>
      </c>
      <c r="DA198" s="302">
        <f ca="1">IF(AND($B199=0,DA$2&gt;1),CZ198,DA190*$B199/Параметры!DA$36)</f>
        <v>0</v>
      </c>
      <c r="DB198" s="302">
        <f ca="1">IF(AND($B199=0,DB$2&gt;1),DA198,DB190*$B199/Параметры!DB$36)</f>
        <v>0</v>
      </c>
      <c r="DC198" s="302">
        <f ca="1">IF(AND($B199=0,DC$2&gt;1),DB198,DC190*$B199/Параметры!DC$36)</f>
        <v>0</v>
      </c>
      <c r="DD198" s="302">
        <f ca="1">IF(AND($B199=0,DD$2&gt;1),DC198,DD190*$B199/Параметры!DD$36)</f>
        <v>0</v>
      </c>
      <c r="DE198" s="302">
        <f ca="1">IF(AND($B199=0,DE$2&gt;1),DD198,DE190*$B199/Параметры!DE$36)</f>
        <v>0</v>
      </c>
      <c r="DF198" s="302">
        <f ca="1">IF(AND($B199=0,DF$2&gt;1),DE198,DF190*$B199/Параметры!DF$36)</f>
        <v>0</v>
      </c>
      <c r="DG198" s="302">
        <f ca="1">IF(AND($B199=0,DG$2&gt;1),DF198,DG190*$B199/Параметры!DG$36)</f>
        <v>0</v>
      </c>
      <c r="DH198" s="302">
        <f ca="1">IF(AND($B199=0,DH$2&gt;1),DG198,DH190*$B199/Параметры!DH$36)</f>
        <v>0</v>
      </c>
      <c r="DI198" s="302">
        <f ca="1">IF(AND($B199=0,DI$2&gt;1),DH198,DI190*$B199/Параметры!DI$36)</f>
        <v>0</v>
      </c>
      <c r="DJ198" s="302">
        <f ca="1">IF(AND($B199=0,DJ$2&gt;1),DI198,DJ190*$B199/Параметры!DJ$36)</f>
        <v>0</v>
      </c>
      <c r="DK198" s="302">
        <f ca="1">IF(AND($B199=0,DK$2&gt;1),DJ198,DK190*$B199/Параметры!DK$36)</f>
        <v>0</v>
      </c>
      <c r="DL198" s="302">
        <f ca="1">IF(AND($B199=0,DL$2&gt;1),DK198,DL190*$B199/Параметры!DL$36)</f>
        <v>0</v>
      </c>
      <c r="DM198" s="302">
        <f ca="1">IF(AND($B199=0,DM$2&gt;1),DL198,DM190*$B199/Параметры!DM$36)</f>
        <v>0</v>
      </c>
      <c r="DN198" s="302">
        <f ca="1">IF(AND($B199=0,DN$2&gt;1),DM198,DN190*$B199/Параметры!DN$36)</f>
        <v>0</v>
      </c>
      <c r="DO198" s="302">
        <f ca="1">IF(AND($B199=0,DO$2&gt;1),DN198,DO190*$B199/Параметры!DO$36)</f>
        <v>0</v>
      </c>
      <c r="DP198" s="302">
        <f ca="1">IF(AND($B199=0,DP$2&gt;1),DO198,DP190*$B199/Параметры!DP$36)</f>
        <v>0</v>
      </c>
      <c r="DQ198" s="302">
        <f ca="1">IF(AND($B199=0,DQ$2&gt;1),DP198,DQ190*$B199/Параметры!DQ$36)</f>
        <v>0</v>
      </c>
      <c r="DR198" s="302">
        <f ca="1">IF(AND($B199=0,DR$2&gt;1),DQ198,DR190*$B199/Параметры!DR$36)</f>
        <v>0</v>
      </c>
      <c r="DS198" s="302">
        <f ca="1">IF(AND($B199=0,DS$2&gt;1),DR198,DS190*$B199/Параметры!DS$36)</f>
        <v>0</v>
      </c>
      <c r="DT198" s="302">
        <f ca="1">IF(AND($B199=0,DT$2&gt;1),DS198,DT190*$B199/Параметры!DT$36)</f>
        <v>0</v>
      </c>
      <c r="DU198" s="302">
        <f ca="1">IF(AND($B199=0,DU$2&gt;1),DT198,DU190*$B199/Параметры!DU$36)</f>
        <v>0</v>
      </c>
      <c r="DV198" s="302">
        <f ca="1">IF(AND($B199=0,DV$2&gt;1),DU198,DV190*$B199/Параметры!DV$36)</f>
        <v>0</v>
      </c>
      <c r="DW198" s="169"/>
      <c r="DX198" s="177"/>
    </row>
    <row r="199" spans="1:128" s="154" customFormat="1" hidden="1" outlineLevel="1" x14ac:dyDescent="0.2">
      <c r="A199" s="171" t="str">
        <f ca="1">Language!A$669</f>
        <v>длительность производственного цикла</v>
      </c>
      <c r="B199" s="303">
        <f>$B$523</f>
        <v>0</v>
      </c>
      <c r="C199" s="147" t="str">
        <f ca="1">Language!$A$1464</f>
        <v>дней</v>
      </c>
      <c r="D199" s="158"/>
      <c r="F199" s="6" t="s">
        <v>3100</v>
      </c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  <c r="AA199" s="169"/>
      <c r="AB199" s="169"/>
      <c r="AC199" s="169"/>
      <c r="AD199" s="169"/>
      <c r="AE199" s="169"/>
      <c r="AF199" s="169"/>
      <c r="AG199" s="169"/>
      <c r="AH199" s="169"/>
      <c r="AI199" s="169"/>
      <c r="AJ199" s="169"/>
      <c r="AK199" s="169"/>
      <c r="AL199" s="169"/>
      <c r="AM199" s="169"/>
      <c r="AN199" s="169"/>
      <c r="AO199" s="169"/>
      <c r="AP199" s="169"/>
      <c r="AQ199" s="169"/>
      <c r="AR199" s="169"/>
      <c r="AS199" s="169"/>
      <c r="AT199" s="169"/>
      <c r="AU199" s="169"/>
      <c r="AV199" s="169"/>
      <c r="AW199" s="169"/>
      <c r="AX199" s="169"/>
      <c r="AY199" s="169"/>
      <c r="AZ199" s="169"/>
      <c r="BA199" s="169"/>
      <c r="BB199" s="169"/>
      <c r="BC199" s="169"/>
      <c r="BD199" s="169"/>
      <c r="BE199" s="169"/>
      <c r="BF199" s="169"/>
      <c r="BG199" s="169"/>
      <c r="BH199" s="169"/>
      <c r="BI199" s="169"/>
      <c r="BJ199" s="169"/>
      <c r="BK199" s="169"/>
      <c r="BL199" s="169"/>
      <c r="BM199" s="169"/>
      <c r="BN199" s="169"/>
      <c r="BO199" s="169"/>
      <c r="BP199" s="169"/>
      <c r="BQ199" s="169"/>
      <c r="BR199" s="169"/>
      <c r="BS199" s="169"/>
      <c r="BT199" s="169"/>
      <c r="BU199" s="169"/>
      <c r="BV199" s="169"/>
      <c r="BW199" s="169"/>
      <c r="BX199" s="169"/>
      <c r="BY199" s="169"/>
      <c r="BZ199" s="169"/>
      <c r="CA199" s="169"/>
      <c r="CB199" s="169"/>
      <c r="CC199" s="169"/>
      <c r="CD199" s="169"/>
      <c r="CE199" s="169"/>
      <c r="CF199" s="169"/>
      <c r="CG199" s="169"/>
      <c r="CH199" s="169"/>
      <c r="CI199" s="169"/>
      <c r="CJ199" s="169"/>
      <c r="CK199" s="169"/>
      <c r="CL199" s="169"/>
      <c r="CM199" s="169"/>
      <c r="CN199" s="169"/>
      <c r="CO199" s="169"/>
      <c r="CP199" s="169"/>
      <c r="CQ199" s="169"/>
      <c r="CR199" s="169"/>
      <c r="CS199" s="169"/>
      <c r="CT199" s="169"/>
      <c r="CU199" s="169"/>
      <c r="CV199" s="169"/>
      <c r="CW199" s="169"/>
      <c r="CX199" s="169"/>
      <c r="CY199" s="169"/>
      <c r="CZ199" s="169"/>
      <c r="DA199" s="169"/>
      <c r="DB199" s="169"/>
      <c r="DC199" s="169"/>
      <c r="DD199" s="169"/>
      <c r="DE199" s="169"/>
      <c r="DF199" s="169"/>
      <c r="DG199" s="169"/>
      <c r="DH199" s="169"/>
      <c r="DI199" s="169"/>
      <c r="DJ199" s="169"/>
      <c r="DK199" s="169"/>
      <c r="DL199" s="169"/>
      <c r="DM199" s="169"/>
      <c r="DN199" s="169"/>
      <c r="DO199" s="169"/>
      <c r="DP199" s="169"/>
      <c r="DQ199" s="169"/>
      <c r="DR199" s="169"/>
      <c r="DS199" s="169"/>
      <c r="DT199" s="169"/>
      <c r="DU199" s="169"/>
      <c r="DV199" s="169"/>
      <c r="DW199" s="169"/>
      <c r="DX199" s="177"/>
    </row>
    <row r="200" spans="1:128" s="157" customFormat="1" hidden="1" outlineLevel="1" x14ac:dyDescent="0.2">
      <c r="A200" s="165" t="str">
        <f ca="1">Language!A$670</f>
        <v>общий расход за период, без НДС</v>
      </c>
      <c r="B200" s="184"/>
      <c r="C200" s="160" t="str">
        <f ca="1">CHOOSE(D200,CurName1,CurName2,CurName3)</f>
        <v>тыс. руб.</v>
      </c>
      <c r="D200" s="158">
        <f>D184</f>
        <v>1</v>
      </c>
      <c r="E200" s="154" t="s">
        <v>1898</v>
      </c>
      <c r="F200" s="6" t="s">
        <v>3082</v>
      </c>
      <c r="G200" s="186">
        <f t="shared" ref="G200:AL200" ca="1" si="346">G190+IF(G$2=1,G194+G196+G198,G194+G196+G198-F194-F196-F198)</f>
        <v>540</v>
      </c>
      <c r="H200" s="186">
        <f t="shared" ca="1" si="346"/>
        <v>1629.1597155275965</v>
      </c>
      <c r="I200" s="186">
        <f t="shared" ca="1" si="346"/>
        <v>2457.5568321277397</v>
      </c>
      <c r="J200" s="186">
        <f t="shared" ca="1" si="346"/>
        <v>3020.6638192553801</v>
      </c>
      <c r="K200" s="186">
        <f t="shared" ca="1" si="346"/>
        <v>3590.0600174115471</v>
      </c>
      <c r="L200" s="186">
        <f t="shared" ca="1" si="346"/>
        <v>4165.7985446532721</v>
      </c>
      <c r="M200" s="186">
        <f t="shared" ca="1" si="346"/>
        <v>4747.9329186499681</v>
      </c>
      <c r="N200" s="186">
        <f t="shared" ca="1" si="346"/>
        <v>5224.1693319357009</v>
      </c>
      <c r="O200" s="186">
        <f t="shared" ca="1" si="346"/>
        <v>6214.0626874769659</v>
      </c>
      <c r="P200" s="186">
        <f t="shared" ca="1" si="346"/>
        <v>6249.1979013584105</v>
      </c>
      <c r="Q200" s="186">
        <f t="shared" ca="1" si="346"/>
        <v>6284.531774847359</v>
      </c>
      <c r="R200" s="186">
        <f t="shared" ca="1" si="346"/>
        <v>6320.0654311941153</v>
      </c>
      <c r="S200" s="186">
        <f t="shared" ca="1" si="346"/>
        <v>6355.8</v>
      </c>
      <c r="T200" s="186">
        <f t="shared" ca="1" si="346"/>
        <v>6391.7366172532702</v>
      </c>
      <c r="U200" s="186">
        <f t="shared" ca="1" si="346"/>
        <v>6427.8764253652216</v>
      </c>
      <c r="V200" s="186">
        <f t="shared" ca="1" si="346"/>
        <v>5465.2046664382324</v>
      </c>
      <c r="W200" s="186">
        <f t="shared" ca="1" si="346"/>
        <v>5496.1057281942003</v>
      </c>
      <c r="X200" s="186">
        <f t="shared" ca="1" si="346"/>
        <v>5527.1815090459604</v>
      </c>
      <c r="Y200" s="186">
        <f t="shared" ca="1" si="346"/>
        <v>5558.4329968806842</v>
      </c>
      <c r="Z200" s="186">
        <f t="shared" ca="1" si="346"/>
        <v>6611.6637674067933</v>
      </c>
      <c r="AA200" s="186">
        <f t="shared" ca="1" si="346"/>
        <v>6649.0470756003515</v>
      </c>
      <c r="AB200" s="186">
        <f t="shared" ca="1" si="346"/>
        <v>6686.6417544534988</v>
      </c>
      <c r="AC200" s="186">
        <f t="shared" ca="1" si="346"/>
        <v>6724.4489990866732</v>
      </c>
      <c r="AD200" s="186">
        <f t="shared" ca="1" si="346"/>
        <v>6762.4700113777017</v>
      </c>
      <c r="AE200" s="186">
        <f t="shared" ca="1" si="346"/>
        <v>6800.7059999999992</v>
      </c>
      <c r="AF200" s="186">
        <f t="shared" ca="1" si="346"/>
        <v>6839.1581804609978</v>
      </c>
      <c r="AG200" s="186">
        <f t="shared" ca="1" si="346"/>
        <v>6877.8277751407868</v>
      </c>
      <c r="AH200" s="186">
        <f t="shared" ca="1" si="346"/>
        <v>5847.7689930889092</v>
      </c>
      <c r="AI200" s="186">
        <f t="shared" ca="1" si="346"/>
        <v>5880.8331291677941</v>
      </c>
      <c r="AJ200" s="186">
        <f t="shared" ca="1" si="346"/>
        <v>5914.0842146791792</v>
      </c>
      <c r="AK200" s="186">
        <f t="shared" ca="1" si="346"/>
        <v>5947.5233066623332</v>
      </c>
      <c r="AL200" s="186">
        <f t="shared" ca="1" si="346"/>
        <v>7074.4802311252697</v>
      </c>
      <c r="AM200" s="186">
        <f t="shared" ref="AM200:BR200" ca="1" si="347">AM190+IF(AM$2=1,AM194+AM196+AM198,AM194+AM196+AM198-AL194-AL196-AL198)</f>
        <v>7114.4803708923764</v>
      </c>
      <c r="AN200" s="186">
        <f t="shared" ca="1" si="347"/>
        <v>7154.7066772652415</v>
      </c>
      <c r="AO200" s="186">
        <f t="shared" ca="1" si="347"/>
        <v>7195.1604290227397</v>
      </c>
      <c r="AP200" s="186">
        <f t="shared" ca="1" si="347"/>
        <v>7235.8429121741392</v>
      </c>
      <c r="AQ200" s="186">
        <f t="shared" ca="1" si="347"/>
        <v>7276.7554199999986</v>
      </c>
      <c r="AR200" s="186">
        <f t="shared" ca="1" si="347"/>
        <v>7317.8992530932655</v>
      </c>
      <c r="AS200" s="186">
        <f t="shared" ca="1" si="347"/>
        <v>7359.2757194006399</v>
      </c>
      <c r="AT200" s="186">
        <f t="shared" ca="1" si="347"/>
        <v>6257.1128226051305</v>
      </c>
      <c r="AU200" s="186">
        <f t="shared" ca="1" si="347"/>
        <v>6292.4914482095382</v>
      </c>
      <c r="AV200" s="186">
        <f t="shared" ca="1" si="347"/>
        <v>6328.0701097067176</v>
      </c>
      <c r="AW200" s="186">
        <f t="shared" ca="1" si="347"/>
        <v>6363.8499381286938</v>
      </c>
      <c r="AX200" s="186">
        <f t="shared" ca="1" si="347"/>
        <v>7569.6938473040364</v>
      </c>
      <c r="AY200" s="186">
        <f t="shared" ca="1" si="347"/>
        <v>7612.4939968548397</v>
      </c>
      <c r="AZ200" s="186">
        <f t="shared" ca="1" si="347"/>
        <v>7655.5361446738079</v>
      </c>
      <c r="BA200" s="186">
        <f t="shared" ca="1" si="347"/>
        <v>7698.8216590543298</v>
      </c>
      <c r="BB200" s="186">
        <f t="shared" ca="1" si="347"/>
        <v>7742.3519160263277</v>
      </c>
      <c r="BC200" s="186">
        <f t="shared" ca="1" si="347"/>
        <v>7786.1282993999976</v>
      </c>
      <c r="BD200" s="186">
        <f t="shared" ca="1" si="347"/>
        <v>7830.1522008097954</v>
      </c>
      <c r="BE200" s="186">
        <f t="shared" ca="1" si="347"/>
        <v>7874.4250197586853</v>
      </c>
      <c r="BF200" s="186">
        <f t="shared" ca="1" si="347"/>
        <v>6695.1107201874893</v>
      </c>
      <c r="BG200" s="186">
        <f t="shared" ca="1" si="347"/>
        <v>6732.9658495842059</v>
      </c>
      <c r="BH200" s="186">
        <f t="shared" ca="1" si="347"/>
        <v>6771.0350173861898</v>
      </c>
      <c r="BI200" s="186">
        <f t="shared" ca="1" si="347"/>
        <v>6809.3194337977029</v>
      </c>
      <c r="BJ200" s="186">
        <f t="shared" ca="1" si="347"/>
        <v>8099.5724166153195</v>
      </c>
      <c r="BK200" s="186">
        <f t="shared" ca="1" si="347"/>
        <v>8145.3685766346807</v>
      </c>
      <c r="BL200" s="186">
        <f t="shared" ca="1" si="347"/>
        <v>8191.4236748009753</v>
      </c>
      <c r="BM200" s="186">
        <f t="shared" ca="1" si="347"/>
        <v>8237.7391751881332</v>
      </c>
      <c r="BN200" s="186">
        <f t="shared" ca="1" si="347"/>
        <v>8284.3165501481726</v>
      </c>
      <c r="BO200" s="186">
        <f t="shared" ca="1" si="347"/>
        <v>8331.1572803579984</v>
      </c>
      <c r="BP200" s="186">
        <f t="shared" ca="1" si="347"/>
        <v>8378.2628548664816</v>
      </c>
      <c r="BQ200" s="186">
        <f t="shared" ca="1" si="347"/>
        <v>8425.6347711417948</v>
      </c>
      <c r="BR200" s="186">
        <f t="shared" ca="1" si="347"/>
        <v>7163.7684706006157</v>
      </c>
      <c r="BS200" s="186">
        <f t="shared" ref="BS200:CX200" ca="1" si="348">BS190+IF(BS$2=1,BS194+BS196+BS198,BS194+BS196+BS198-BR194-BR196-BR198)</f>
        <v>7204.2734590551017</v>
      </c>
      <c r="BT200" s="186">
        <f t="shared" ca="1" si="348"/>
        <v>7245.0074686032231</v>
      </c>
      <c r="BU200" s="186">
        <f t="shared" ca="1" si="348"/>
        <v>7285.9717941635427</v>
      </c>
      <c r="BV200" s="186">
        <f t="shared" ca="1" si="348"/>
        <v>8666.5424857783946</v>
      </c>
      <c r="BW200" s="186">
        <f t="shared" ca="1" si="348"/>
        <v>8715.5443769991107</v>
      </c>
      <c r="BX200" s="186">
        <f t="shared" ca="1" si="348"/>
        <v>8764.8233320370455</v>
      </c>
      <c r="BY200" s="186">
        <f t="shared" ca="1" si="348"/>
        <v>8814.3809174513044</v>
      </c>
      <c r="BZ200" s="186">
        <f t="shared" ca="1" si="348"/>
        <v>8864.2187086585454</v>
      </c>
      <c r="CA200" s="186">
        <f t="shared" ca="1" si="348"/>
        <v>8914.3382899830576</v>
      </c>
      <c r="CB200" s="186">
        <f t="shared" ca="1" si="348"/>
        <v>8964.7412547071362</v>
      </c>
      <c r="CC200" s="186">
        <f t="shared" ca="1" si="348"/>
        <v>9015.4292051217235</v>
      </c>
      <c r="CD200" s="186">
        <f t="shared" ca="1" si="348"/>
        <v>7665.2322635426599</v>
      </c>
      <c r="CE200" s="186">
        <f t="shared" ca="1" si="348"/>
        <v>7708.5726011889592</v>
      </c>
      <c r="CF200" s="186">
        <f t="shared" ca="1" si="348"/>
        <v>7752.15799140545</v>
      </c>
      <c r="CG200" s="186">
        <f t="shared" ca="1" si="348"/>
        <v>7795.9898197549928</v>
      </c>
      <c r="CH200" s="186">
        <f t="shared" ca="1" si="348"/>
        <v>9273.2004597828836</v>
      </c>
      <c r="CI200" s="186">
        <f t="shared" ca="1" si="348"/>
        <v>9325.6324833890503</v>
      </c>
      <c r="CJ200" s="186">
        <f t="shared" ca="1" si="348"/>
        <v>9378.3609652796422</v>
      </c>
      <c r="CK200" s="186">
        <f t="shared" ca="1" si="348"/>
        <v>9431.3875816728996</v>
      </c>
      <c r="CL200" s="186">
        <f t="shared" ca="1" si="348"/>
        <v>9484.7140182646453</v>
      </c>
      <c r="CM200" s="186">
        <f t="shared" ca="1" si="348"/>
        <v>9538.3419702818755</v>
      </c>
      <c r="CN200" s="186">
        <f t="shared" ca="1" si="348"/>
        <v>9592.2731425366401</v>
      </c>
      <c r="CO200" s="186">
        <f t="shared" ca="1" si="348"/>
        <v>9646.5092494802448</v>
      </c>
      <c r="CP200" s="186">
        <f t="shared" ca="1" si="348"/>
        <v>8201.7985219906495</v>
      </c>
      <c r="CQ200" s="186">
        <f t="shared" ca="1" si="348"/>
        <v>8248.1726832721906</v>
      </c>
      <c r="CR200" s="186">
        <f t="shared" ca="1" si="348"/>
        <v>8294.8090508038367</v>
      </c>
      <c r="CS200" s="186">
        <f t="shared" ca="1" si="348"/>
        <v>8341.7091071378454</v>
      </c>
      <c r="CT200" s="186">
        <f t="shared" ca="1" si="348"/>
        <v>9922.3244919676872</v>
      </c>
      <c r="CU200" s="186">
        <f t="shared" ca="1" si="348"/>
        <v>9978.4267572262852</v>
      </c>
      <c r="CV200" s="186">
        <f t="shared" ca="1" si="348"/>
        <v>10034.846232849219</v>
      </c>
      <c r="CW200" s="186">
        <f t="shared" ca="1" si="348"/>
        <v>10091.584712390002</v>
      </c>
      <c r="CX200" s="186">
        <f t="shared" ca="1" si="348"/>
        <v>10148.643999543176</v>
      </c>
      <c r="CY200" s="186">
        <f t="shared" ref="CY200:DV200" ca="1" si="349">CY190+IF(CY$2=1,CY194+CY196+CY198,CY194+CY196+CY198-CX194-CX196-CX198)</f>
        <v>10206.025908201611</v>
      </c>
      <c r="CZ200" s="186">
        <f t="shared" ca="1" si="349"/>
        <v>10263.732262514208</v>
      </c>
      <c r="DA200" s="186">
        <f t="shared" ca="1" si="349"/>
        <v>10321.764896943863</v>
      </c>
      <c r="DB200" s="186">
        <f t="shared" ca="1" si="349"/>
        <v>8775.924418529994</v>
      </c>
      <c r="DC200" s="186">
        <f t="shared" ca="1" si="349"/>
        <v>8825.5447711012439</v>
      </c>
      <c r="DD200" s="186">
        <f t="shared" ca="1" si="349"/>
        <v>8875.4456843601056</v>
      </c>
      <c r="DE200" s="186">
        <f t="shared" ca="1" si="349"/>
        <v>8925.6287446374954</v>
      </c>
      <c r="DF200" s="186">
        <f t="shared" ca="1" si="349"/>
        <v>10616.887206405429</v>
      </c>
      <c r="DG200" s="186">
        <f t="shared" ca="1" si="349"/>
        <v>10676.916630232128</v>
      </c>
      <c r="DH200" s="186">
        <f t="shared" ca="1" si="349"/>
        <v>10737.285469148665</v>
      </c>
      <c r="DI200" s="186">
        <f t="shared" ca="1" si="349"/>
        <v>10797.995642257305</v>
      </c>
      <c r="DJ200" s="186">
        <f t="shared" ca="1" si="349"/>
        <v>10859.049079511196</v>
      </c>
      <c r="DK200" s="186">
        <f t="shared" ca="1" si="349"/>
        <v>10920.447721775723</v>
      </c>
      <c r="DL200" s="186">
        <f t="shared" ca="1" si="349"/>
        <v>10982.1935208902</v>
      </c>
      <c r="DM200" s="186">
        <f t="shared" ca="1" si="349"/>
        <v>11044.288439729933</v>
      </c>
      <c r="DN200" s="186">
        <f t="shared" ca="1" si="349"/>
        <v>9390.2391278270952</v>
      </c>
      <c r="DO200" s="186">
        <f t="shared" ca="1" si="349"/>
        <v>9443.3329050783304</v>
      </c>
      <c r="DP200" s="186">
        <f t="shared" ca="1" si="349"/>
        <v>9496.7268822653132</v>
      </c>
      <c r="DQ200" s="186">
        <f t="shared" ca="1" si="349"/>
        <v>9550.4227567621201</v>
      </c>
      <c r="DR200" s="186">
        <f t="shared" ca="1" si="349"/>
        <v>11360.069310853807</v>
      </c>
      <c r="DS200" s="186">
        <f t="shared" ca="1" si="349"/>
        <v>11424.300794348375</v>
      </c>
      <c r="DT200" s="186">
        <f t="shared" ca="1" si="349"/>
        <v>11488.895451989069</v>
      </c>
      <c r="DU200" s="186">
        <f t="shared" ca="1" si="349"/>
        <v>11553.855337215315</v>
      </c>
      <c r="DV200" s="186">
        <f t="shared" ca="1" si="349"/>
        <v>11619.182515076978</v>
      </c>
      <c r="DW200" s="186"/>
      <c r="DX200" s="167">
        <f ca="1">SUM(G200:DW200)</f>
        <v>944679.22820552974</v>
      </c>
    </row>
    <row r="201" spans="1:128" s="157" customFormat="1" hidden="1" outlineLevel="1" x14ac:dyDescent="0.2">
      <c r="A201" s="165" t="str">
        <f ca="1">Language!A$647</f>
        <v>общий расход за период, с НДС</v>
      </c>
      <c r="B201" s="184"/>
      <c r="C201" s="160" t="str">
        <f ca="1">CHOOSE(D201,CurName1,CurName2,CurName3)</f>
        <v>тыс. руб.</v>
      </c>
      <c r="D201" s="158">
        <f>D184</f>
        <v>1</v>
      </c>
      <c r="E201" s="154" t="s">
        <v>1903</v>
      </c>
      <c r="F201" s="6" t="s">
        <v>3082</v>
      </c>
      <c r="G201" s="186">
        <f t="shared" ref="G201:BR201" ca="1" si="350">G200+G213</f>
        <v>648</v>
      </c>
      <c r="H201" s="186">
        <f t="shared" ca="1" si="350"/>
        <v>1954.9916586331158</v>
      </c>
      <c r="I201" s="186">
        <f t="shared" ca="1" si="350"/>
        <v>2949.0681985532874</v>
      </c>
      <c r="J201" s="186">
        <f t="shared" ca="1" si="350"/>
        <v>3624.7965831064562</v>
      </c>
      <c r="K201" s="186">
        <f t="shared" ca="1" si="350"/>
        <v>4308.0720208938565</v>
      </c>
      <c r="L201" s="186">
        <f t="shared" ca="1" si="350"/>
        <v>4998.9582535839263</v>
      </c>
      <c r="M201" s="186">
        <f t="shared" ca="1" si="350"/>
        <v>5697.5195023799615</v>
      </c>
      <c r="N201" s="186">
        <f t="shared" ca="1" si="350"/>
        <v>6269.0031983228409</v>
      </c>
      <c r="O201" s="186">
        <f t="shared" ca="1" si="350"/>
        <v>7456.8752249723593</v>
      </c>
      <c r="P201" s="186">
        <f t="shared" ca="1" si="350"/>
        <v>7499.0374816300928</v>
      </c>
      <c r="Q201" s="186">
        <f t="shared" ca="1" si="350"/>
        <v>7541.438129816831</v>
      </c>
      <c r="R201" s="186">
        <f t="shared" ca="1" si="350"/>
        <v>7584.0785174329385</v>
      </c>
      <c r="S201" s="186">
        <f t="shared" ca="1" si="350"/>
        <v>7626.96</v>
      </c>
      <c r="T201" s="186">
        <f t="shared" ca="1" si="350"/>
        <v>7670.0839407039239</v>
      </c>
      <c r="U201" s="186">
        <f t="shared" ca="1" si="350"/>
        <v>7713.4517104382658</v>
      </c>
      <c r="V201" s="186">
        <f t="shared" ca="1" si="350"/>
        <v>6558.2455997258785</v>
      </c>
      <c r="W201" s="186">
        <f t="shared" ca="1" si="350"/>
        <v>6595.3268738330407</v>
      </c>
      <c r="X201" s="186">
        <f t="shared" ca="1" si="350"/>
        <v>6632.6178108551521</v>
      </c>
      <c r="Y201" s="186">
        <f t="shared" ca="1" si="350"/>
        <v>6670.1195962568208</v>
      </c>
      <c r="Z201" s="186">
        <f t="shared" ca="1" si="350"/>
        <v>7933.9965208881522</v>
      </c>
      <c r="AA201" s="186">
        <f t="shared" ca="1" si="350"/>
        <v>7978.8564907204218</v>
      </c>
      <c r="AB201" s="186">
        <f t="shared" ca="1" si="350"/>
        <v>8023.9701053441986</v>
      </c>
      <c r="AC201" s="186">
        <f t="shared" ca="1" si="350"/>
        <v>8069.3387989040075</v>
      </c>
      <c r="AD201" s="186">
        <f t="shared" ca="1" si="350"/>
        <v>8114.9640136532416</v>
      </c>
      <c r="AE201" s="186">
        <f t="shared" ca="1" si="350"/>
        <v>8160.8471999999992</v>
      </c>
      <c r="AF201" s="186">
        <f t="shared" ca="1" si="350"/>
        <v>8206.9898165531977</v>
      </c>
      <c r="AG201" s="186">
        <f t="shared" ca="1" si="350"/>
        <v>8253.3933301689449</v>
      </c>
      <c r="AH201" s="186">
        <f t="shared" ca="1" si="350"/>
        <v>7017.3227917066906</v>
      </c>
      <c r="AI201" s="186">
        <f t="shared" ca="1" si="350"/>
        <v>7056.9997550013532</v>
      </c>
      <c r="AJ201" s="186">
        <f t="shared" ca="1" si="350"/>
        <v>7096.9010576150149</v>
      </c>
      <c r="AK201" s="186">
        <f t="shared" ca="1" si="350"/>
        <v>7137.0279679947998</v>
      </c>
      <c r="AL201" s="186">
        <f t="shared" ca="1" si="350"/>
        <v>8489.376277350324</v>
      </c>
      <c r="AM201" s="186">
        <f t="shared" ca="1" si="350"/>
        <v>8537.3764450708513</v>
      </c>
      <c r="AN201" s="186">
        <f t="shared" ca="1" si="350"/>
        <v>8585.6480127182895</v>
      </c>
      <c r="AO201" s="186">
        <f t="shared" ca="1" si="350"/>
        <v>8634.1925148272876</v>
      </c>
      <c r="AP201" s="186">
        <f t="shared" ca="1" si="350"/>
        <v>8683.011494608967</v>
      </c>
      <c r="AQ201" s="186">
        <f t="shared" ca="1" si="350"/>
        <v>8732.1065039999994</v>
      </c>
      <c r="AR201" s="186">
        <f t="shared" ca="1" si="350"/>
        <v>8781.4791037119194</v>
      </c>
      <c r="AS201" s="186">
        <f t="shared" ca="1" si="350"/>
        <v>8831.1308632807686</v>
      </c>
      <c r="AT201" s="186">
        <f t="shared" ca="1" si="350"/>
        <v>7508.5353871261568</v>
      </c>
      <c r="AU201" s="186">
        <f t="shared" ca="1" si="350"/>
        <v>7550.9897378514461</v>
      </c>
      <c r="AV201" s="186">
        <f t="shared" ca="1" si="350"/>
        <v>7593.6841316480613</v>
      </c>
      <c r="AW201" s="186">
        <f t="shared" ca="1" si="350"/>
        <v>7636.6199257544322</v>
      </c>
      <c r="AX201" s="186">
        <f t="shared" ca="1" si="350"/>
        <v>9083.632616764844</v>
      </c>
      <c r="AY201" s="186">
        <f t="shared" ca="1" si="350"/>
        <v>9134.992796225808</v>
      </c>
      <c r="AZ201" s="186">
        <f t="shared" ca="1" si="350"/>
        <v>9186.6433736085692</v>
      </c>
      <c r="BA201" s="186">
        <f t="shared" ca="1" si="350"/>
        <v>9238.5859908651964</v>
      </c>
      <c r="BB201" s="186">
        <f t="shared" ca="1" si="350"/>
        <v>9290.8222992315932</v>
      </c>
      <c r="BC201" s="186">
        <f t="shared" ca="1" si="350"/>
        <v>9343.3539592799971</v>
      </c>
      <c r="BD201" s="186">
        <f t="shared" ca="1" si="350"/>
        <v>9396.1826409717542</v>
      </c>
      <c r="BE201" s="186">
        <f t="shared" ca="1" si="350"/>
        <v>9449.3100237104227</v>
      </c>
      <c r="BF201" s="186">
        <f t="shared" ca="1" si="350"/>
        <v>8034.1328642249873</v>
      </c>
      <c r="BG201" s="186">
        <f t="shared" ca="1" si="350"/>
        <v>8079.5590195010473</v>
      </c>
      <c r="BH201" s="186">
        <f t="shared" ca="1" si="350"/>
        <v>8125.2420208634276</v>
      </c>
      <c r="BI201" s="186">
        <f t="shared" ca="1" si="350"/>
        <v>8171.1833205572439</v>
      </c>
      <c r="BJ201" s="186">
        <f t="shared" ca="1" si="350"/>
        <v>9719.4868999383834</v>
      </c>
      <c r="BK201" s="186">
        <f t="shared" ca="1" si="350"/>
        <v>9774.4422919616172</v>
      </c>
      <c r="BL201" s="186">
        <f t="shared" ca="1" si="350"/>
        <v>9829.7084097611696</v>
      </c>
      <c r="BM201" s="186">
        <f t="shared" ca="1" si="350"/>
        <v>9885.2870102257602</v>
      </c>
      <c r="BN201" s="186">
        <f t="shared" ca="1" si="350"/>
        <v>9941.1798601778064</v>
      </c>
      <c r="BO201" s="186">
        <f t="shared" ca="1" si="350"/>
        <v>9997.3887364295988</v>
      </c>
      <c r="BP201" s="186">
        <f t="shared" ca="1" si="350"/>
        <v>10053.915425839778</v>
      </c>
      <c r="BQ201" s="186">
        <f t="shared" ca="1" si="350"/>
        <v>10110.761725370154</v>
      </c>
      <c r="BR201" s="186">
        <f t="shared" ca="1" si="350"/>
        <v>8596.52216472074</v>
      </c>
      <c r="BS201" s="186">
        <f t="shared" ref="BS201:DV201" ca="1" si="351">BS200+BS213</f>
        <v>8645.1281508661232</v>
      </c>
      <c r="BT201" s="186">
        <f t="shared" ca="1" si="351"/>
        <v>8694.0089623238673</v>
      </c>
      <c r="BU201" s="186">
        <f t="shared" ca="1" si="351"/>
        <v>8743.1661529962512</v>
      </c>
      <c r="BV201" s="186">
        <f t="shared" ca="1" si="351"/>
        <v>10399.850982934073</v>
      </c>
      <c r="BW201" s="186">
        <f t="shared" ca="1" si="351"/>
        <v>10458.653252398934</v>
      </c>
      <c r="BX201" s="186">
        <f t="shared" ca="1" si="351"/>
        <v>10517.787998444455</v>
      </c>
      <c r="BY201" s="186">
        <f t="shared" ca="1" si="351"/>
        <v>10577.257100941566</v>
      </c>
      <c r="BZ201" s="186">
        <f t="shared" ca="1" si="351"/>
        <v>10637.062450390255</v>
      </c>
      <c r="CA201" s="186">
        <f t="shared" ca="1" si="351"/>
        <v>10697.20594797967</v>
      </c>
      <c r="CB201" s="186">
        <f t="shared" ca="1" si="351"/>
        <v>10757.689505648563</v>
      </c>
      <c r="CC201" s="186">
        <f t="shared" ca="1" si="351"/>
        <v>10818.515046146069</v>
      </c>
      <c r="CD201" s="186">
        <f t="shared" ca="1" si="351"/>
        <v>9198.2787162511922</v>
      </c>
      <c r="CE201" s="186">
        <f t="shared" ca="1" si="351"/>
        <v>9250.2871214267507</v>
      </c>
      <c r="CF201" s="186">
        <f t="shared" ca="1" si="351"/>
        <v>9302.5895896865404</v>
      </c>
      <c r="CG201" s="186">
        <f t="shared" ca="1" si="351"/>
        <v>9355.187783705991</v>
      </c>
      <c r="CH201" s="186">
        <f t="shared" ca="1" si="351"/>
        <v>11127.84055173946</v>
      </c>
      <c r="CI201" s="186">
        <f t="shared" ca="1" si="351"/>
        <v>11190.758980066861</v>
      </c>
      <c r="CJ201" s="186">
        <f t="shared" ca="1" si="351"/>
        <v>11254.033158335571</v>
      </c>
      <c r="CK201" s="186">
        <f t="shared" ca="1" si="351"/>
        <v>11317.665098007479</v>
      </c>
      <c r="CL201" s="186">
        <f t="shared" ca="1" si="351"/>
        <v>11381.656821917575</v>
      </c>
      <c r="CM201" s="186">
        <f t="shared" ca="1" si="351"/>
        <v>11446.01036433825</v>
      </c>
      <c r="CN201" s="186">
        <f t="shared" ca="1" si="351"/>
        <v>11510.727771043968</v>
      </c>
      <c r="CO201" s="186">
        <f t="shared" ca="1" si="351"/>
        <v>11575.811099376293</v>
      </c>
      <c r="CP201" s="186">
        <f t="shared" ca="1" si="351"/>
        <v>9842.1582263887794</v>
      </c>
      <c r="CQ201" s="186">
        <f t="shared" ca="1" si="351"/>
        <v>9897.807219926628</v>
      </c>
      <c r="CR201" s="186">
        <f t="shared" ca="1" si="351"/>
        <v>9953.7708609646033</v>
      </c>
      <c r="CS201" s="186">
        <f t="shared" ca="1" si="351"/>
        <v>10010.050928565415</v>
      </c>
      <c r="CT201" s="186">
        <f t="shared" ca="1" si="351"/>
        <v>11906.789390361224</v>
      </c>
      <c r="CU201" s="186">
        <f t="shared" ca="1" si="351"/>
        <v>11974.112108671543</v>
      </c>
      <c r="CV201" s="186">
        <f t="shared" ca="1" si="351"/>
        <v>12041.815479419063</v>
      </c>
      <c r="CW201" s="186">
        <f t="shared" ca="1" si="351"/>
        <v>12109.901654868003</v>
      </c>
      <c r="CX201" s="186">
        <f t="shared" ca="1" si="351"/>
        <v>12178.37279945181</v>
      </c>
      <c r="CY201" s="186">
        <f t="shared" ca="1" si="351"/>
        <v>12247.231089841933</v>
      </c>
      <c r="CZ201" s="186">
        <f t="shared" ca="1" si="351"/>
        <v>12316.478715017049</v>
      </c>
      <c r="DA201" s="186">
        <f t="shared" ca="1" si="351"/>
        <v>12386.117876332635</v>
      </c>
      <c r="DB201" s="186">
        <f t="shared" ca="1" si="351"/>
        <v>10531.109302235993</v>
      </c>
      <c r="DC201" s="186">
        <f t="shared" ca="1" si="351"/>
        <v>10590.653725321492</v>
      </c>
      <c r="DD201" s="186">
        <f t="shared" ca="1" si="351"/>
        <v>10650.534821232126</v>
      </c>
      <c r="DE201" s="186">
        <f t="shared" ca="1" si="351"/>
        <v>10710.754493564995</v>
      </c>
      <c r="DF201" s="186">
        <f t="shared" ca="1" si="351"/>
        <v>12740.264647686514</v>
      </c>
      <c r="DG201" s="186">
        <f t="shared" ca="1" si="351"/>
        <v>12812.299956278554</v>
      </c>
      <c r="DH201" s="186">
        <f t="shared" ca="1" si="351"/>
        <v>12884.742562978397</v>
      </c>
      <c r="DI201" s="186">
        <f t="shared" ca="1" si="351"/>
        <v>12957.594770708765</v>
      </c>
      <c r="DJ201" s="186">
        <f t="shared" ca="1" si="351"/>
        <v>13030.858895413436</v>
      </c>
      <c r="DK201" s="186">
        <f t="shared" ca="1" si="351"/>
        <v>13104.537266130868</v>
      </c>
      <c r="DL201" s="186">
        <f t="shared" ca="1" si="351"/>
        <v>13178.632225068239</v>
      </c>
      <c r="DM201" s="186">
        <f t="shared" ca="1" si="351"/>
        <v>13253.14612767592</v>
      </c>
      <c r="DN201" s="186">
        <f t="shared" ca="1" si="351"/>
        <v>11268.286953392515</v>
      </c>
      <c r="DO201" s="186">
        <f t="shared" ca="1" si="351"/>
        <v>11331.999486093997</v>
      </c>
      <c r="DP201" s="186">
        <f t="shared" ca="1" si="351"/>
        <v>11396.072258718375</v>
      </c>
      <c r="DQ201" s="186">
        <f t="shared" ca="1" si="351"/>
        <v>11460.507308114544</v>
      </c>
      <c r="DR201" s="186">
        <f t="shared" ca="1" si="351"/>
        <v>13632.083173024568</v>
      </c>
      <c r="DS201" s="186">
        <f t="shared" ca="1" si="351"/>
        <v>13709.16095321805</v>
      </c>
      <c r="DT201" s="186">
        <f t="shared" ca="1" si="351"/>
        <v>13786.674542386882</v>
      </c>
      <c r="DU201" s="186">
        <f t="shared" ca="1" si="351"/>
        <v>13864.626404658378</v>
      </c>
      <c r="DV201" s="186">
        <f t="shared" ca="1" si="351"/>
        <v>13943.019018092375</v>
      </c>
      <c r="DW201" s="186"/>
      <c r="DX201" s="167">
        <f ca="1">SUM(G201:DW201)</f>
        <v>1133615.073846637</v>
      </c>
    </row>
    <row r="202" spans="1:128" hidden="1" outlineLevel="1" x14ac:dyDescent="0.2">
      <c r="A202" s="168" t="str">
        <f ca="1">Language!A$671</f>
        <v>кредиторская задолженность</v>
      </c>
      <c r="B202" s="158"/>
      <c r="C202" s="147" t="str">
        <f ca="1">CHOOSE(D202,CurName1,CurName2,CurName3)</f>
        <v>тыс. руб.</v>
      </c>
      <c r="D202" s="158">
        <f>D184</f>
        <v>1</v>
      </c>
      <c r="E202" s="154" t="s">
        <v>895</v>
      </c>
      <c r="F202" s="6" t="s">
        <v>3099</v>
      </c>
      <c r="G202" s="304">
        <f ca="1">IF(AND($B203=0,G$2&gt;1),F202,(IF(Старт!$B$9+Старт!$B$10+Старт!$B$11=0,G200,G190)+G213)*$B203/Параметры!G$36)</f>
        <v>0</v>
      </c>
      <c r="H202" s="304">
        <f ca="1">IF(AND($B203=0,H$2&gt;1),G202,(IF(Старт!$B$9+Старт!$B$10+Старт!$B$11=0,H200,H190)+H213)*$B203/Параметры!H$36)</f>
        <v>0</v>
      </c>
      <c r="I202" s="304">
        <f ca="1">IF(AND($B203=0,I$2&gt;1),H202,(IF(Старт!$B$9+Старт!$B$10+Старт!$B$11=0,I200,I190)+I213)*$B203/Параметры!I$36)</f>
        <v>0</v>
      </c>
      <c r="J202" s="304">
        <f ca="1">IF(AND($B203=0,J$2&gt;1),I202,(IF(Старт!$B$9+Старт!$B$10+Старт!$B$11=0,J200,J190)+J213)*$B203/Параметры!J$36)</f>
        <v>0</v>
      </c>
      <c r="K202" s="304">
        <f ca="1">IF(AND($B203=0,K$2&gt;1),J202,(IF(Старт!$B$9+Старт!$B$10+Старт!$B$11=0,K200,K190)+K213)*$B203/Параметры!K$36)</f>
        <v>0</v>
      </c>
      <c r="L202" s="304">
        <f ca="1">IF(AND($B203=0,L$2&gt;1),K202,(IF(Старт!$B$9+Старт!$B$10+Старт!$B$11=0,L200,L190)+L213)*$B203/Параметры!L$36)</f>
        <v>0</v>
      </c>
      <c r="M202" s="304">
        <f ca="1">IF(AND($B203=0,M$2&gt;1),L202,(IF(Старт!$B$9+Старт!$B$10+Старт!$B$11=0,M200,M190)+M213)*$B203/Параметры!M$36)</f>
        <v>0</v>
      </c>
      <c r="N202" s="304">
        <f ca="1">IF(AND($B203=0,N$2&gt;1),M202,(IF(Старт!$B$9+Старт!$B$10+Старт!$B$11=0,N200,N190)+N213)*$B203/Параметры!N$36)</f>
        <v>0</v>
      </c>
      <c r="O202" s="304">
        <f ca="1">IF(AND($B203=0,O$2&gt;1),N202,(IF(Старт!$B$9+Старт!$B$10+Старт!$B$11=0,O200,O190)+O213)*$B203/Параметры!O$36)</f>
        <v>0</v>
      </c>
      <c r="P202" s="304">
        <f ca="1">IF(AND($B203=0,P$2&gt;1),O202,(IF(Старт!$B$9+Старт!$B$10+Старт!$B$11=0,P200,P190)+P213)*$B203/Параметры!P$36)</f>
        <v>0</v>
      </c>
      <c r="Q202" s="304">
        <f ca="1">IF(AND($B203=0,Q$2&gt;1),P202,(IF(Старт!$B$9+Старт!$B$10+Старт!$B$11=0,Q200,Q190)+Q213)*$B203/Параметры!Q$36)</f>
        <v>0</v>
      </c>
      <c r="R202" s="304">
        <f ca="1">IF(AND($B203=0,R$2&gt;1),Q202,(IF(Старт!$B$9+Старт!$B$10+Старт!$B$11=0,R200,R190)+R213)*$B203/Параметры!R$36)</f>
        <v>0</v>
      </c>
      <c r="S202" s="304">
        <f ca="1">IF(AND($B203=0,S$2&gt;1),R202,(IF(Старт!$B$9+Старт!$B$10+Старт!$B$11=0,S200,S190)+S213)*$B203/Параметры!S$36)</f>
        <v>0</v>
      </c>
      <c r="T202" s="304">
        <f ca="1">IF(AND($B203=0,T$2&gt;1),S202,(IF(Старт!$B$9+Старт!$B$10+Старт!$B$11=0,T200,T190)+T213)*$B203/Параметры!T$36)</f>
        <v>0</v>
      </c>
      <c r="U202" s="304">
        <f ca="1">IF(AND($B203=0,U$2&gt;1),T202,(IF(Старт!$B$9+Старт!$B$10+Старт!$B$11=0,U200,U190)+U213)*$B203/Параметры!U$36)</f>
        <v>0</v>
      </c>
      <c r="V202" s="304">
        <f ca="1">IF(AND($B203=0,V$2&gt;1),U202,(IF(Старт!$B$9+Старт!$B$10+Старт!$B$11=0,V200,V190)+V213)*$B203/Параметры!V$36)</f>
        <v>0</v>
      </c>
      <c r="W202" s="304">
        <f ca="1">IF(AND($B203=0,W$2&gt;1),V202,(IF(Старт!$B$9+Старт!$B$10+Старт!$B$11=0,W200,W190)+W213)*$B203/Параметры!W$36)</f>
        <v>0</v>
      </c>
      <c r="X202" s="304">
        <f ca="1">IF(AND($B203=0,X$2&gt;1),W202,(IF(Старт!$B$9+Старт!$B$10+Старт!$B$11=0,X200,X190)+X213)*$B203/Параметры!X$36)</f>
        <v>0</v>
      </c>
      <c r="Y202" s="304">
        <f ca="1">IF(AND($B203=0,Y$2&gt;1),X202,(IF(Старт!$B$9+Старт!$B$10+Старт!$B$11=0,Y200,Y190)+Y213)*$B203/Параметры!Y$36)</f>
        <v>0</v>
      </c>
      <c r="Z202" s="304">
        <f ca="1">IF(AND($B203=0,Z$2&gt;1),Y202,(IF(Старт!$B$9+Старт!$B$10+Старт!$B$11=0,Z200,Z190)+Z213)*$B203/Параметры!Z$36)</f>
        <v>0</v>
      </c>
      <c r="AA202" s="304">
        <f ca="1">IF(AND($B203=0,AA$2&gt;1),Z202,(IF(Старт!$B$9+Старт!$B$10+Старт!$B$11=0,AA200,AA190)+AA213)*$B203/Параметры!AA$36)</f>
        <v>0</v>
      </c>
      <c r="AB202" s="304">
        <f ca="1">IF(AND($B203=0,AB$2&gt;1),AA202,(IF(Старт!$B$9+Старт!$B$10+Старт!$B$11=0,AB200,AB190)+AB213)*$B203/Параметры!AB$36)</f>
        <v>0</v>
      </c>
      <c r="AC202" s="304">
        <f ca="1">IF(AND($B203=0,AC$2&gt;1),AB202,(IF(Старт!$B$9+Старт!$B$10+Старт!$B$11=0,AC200,AC190)+AC213)*$B203/Параметры!AC$36)</f>
        <v>0</v>
      </c>
      <c r="AD202" s="304">
        <f ca="1">IF(AND($B203=0,AD$2&gt;1),AC202,(IF(Старт!$B$9+Старт!$B$10+Старт!$B$11=0,AD200,AD190)+AD213)*$B203/Параметры!AD$36)</f>
        <v>0</v>
      </c>
      <c r="AE202" s="304">
        <f ca="1">IF(AND($B203=0,AE$2&gt;1),AD202,(IF(Старт!$B$9+Старт!$B$10+Старт!$B$11=0,AE200,AE190)+AE213)*$B203/Параметры!AE$36)</f>
        <v>0</v>
      </c>
      <c r="AF202" s="304">
        <f ca="1">IF(AND($B203=0,AF$2&gt;1),AE202,(IF(Старт!$B$9+Старт!$B$10+Старт!$B$11=0,AF200,AF190)+AF213)*$B203/Параметры!AF$36)</f>
        <v>0</v>
      </c>
      <c r="AG202" s="304">
        <f ca="1">IF(AND($B203=0,AG$2&gt;1),AF202,(IF(Старт!$B$9+Старт!$B$10+Старт!$B$11=0,AG200,AG190)+AG213)*$B203/Параметры!AG$36)</f>
        <v>0</v>
      </c>
      <c r="AH202" s="304">
        <f ca="1">IF(AND($B203=0,AH$2&gt;1),AG202,(IF(Старт!$B$9+Старт!$B$10+Старт!$B$11=0,AH200,AH190)+AH213)*$B203/Параметры!AH$36)</f>
        <v>0</v>
      </c>
      <c r="AI202" s="304">
        <f ca="1">IF(AND($B203=0,AI$2&gt;1),AH202,(IF(Старт!$B$9+Старт!$B$10+Старт!$B$11=0,AI200,AI190)+AI213)*$B203/Параметры!AI$36)</f>
        <v>0</v>
      </c>
      <c r="AJ202" s="304">
        <f ca="1">IF(AND($B203=0,AJ$2&gt;1),AI202,(IF(Старт!$B$9+Старт!$B$10+Старт!$B$11=0,AJ200,AJ190)+AJ213)*$B203/Параметры!AJ$36)</f>
        <v>0</v>
      </c>
      <c r="AK202" s="304">
        <f ca="1">IF(AND($B203=0,AK$2&gt;1),AJ202,(IF(Старт!$B$9+Старт!$B$10+Старт!$B$11=0,AK200,AK190)+AK213)*$B203/Параметры!AK$36)</f>
        <v>0</v>
      </c>
      <c r="AL202" s="304">
        <f ca="1">IF(AND($B203=0,AL$2&gt;1),AK202,(IF(Старт!$B$9+Старт!$B$10+Старт!$B$11=0,AL200,AL190)+AL213)*$B203/Параметры!AL$36)</f>
        <v>0</v>
      </c>
      <c r="AM202" s="304">
        <f ca="1">IF(AND($B203=0,AM$2&gt;1),AL202,(IF(Старт!$B$9+Старт!$B$10+Старт!$B$11=0,AM200,AM190)+AM213)*$B203/Параметры!AM$36)</f>
        <v>0</v>
      </c>
      <c r="AN202" s="304">
        <f ca="1">IF(AND($B203=0,AN$2&gt;1),AM202,(IF(Старт!$B$9+Старт!$B$10+Старт!$B$11=0,AN200,AN190)+AN213)*$B203/Параметры!AN$36)</f>
        <v>0</v>
      </c>
      <c r="AO202" s="304">
        <f ca="1">IF(AND($B203=0,AO$2&gt;1),AN202,(IF(Старт!$B$9+Старт!$B$10+Старт!$B$11=0,AO200,AO190)+AO213)*$B203/Параметры!AO$36)</f>
        <v>0</v>
      </c>
      <c r="AP202" s="304">
        <f ca="1">IF(AND($B203=0,AP$2&gt;1),AO202,(IF(Старт!$B$9+Старт!$B$10+Старт!$B$11=0,AP200,AP190)+AP213)*$B203/Параметры!AP$36)</f>
        <v>0</v>
      </c>
      <c r="AQ202" s="304">
        <f ca="1">IF(AND($B203=0,AQ$2&gt;1),AP202,(IF(Старт!$B$9+Старт!$B$10+Старт!$B$11=0,AQ200,AQ190)+AQ213)*$B203/Параметры!AQ$36)</f>
        <v>0</v>
      </c>
      <c r="AR202" s="304">
        <f ca="1">IF(AND($B203=0,AR$2&gt;1),AQ202,(IF(Старт!$B$9+Старт!$B$10+Старт!$B$11=0,AR200,AR190)+AR213)*$B203/Параметры!AR$36)</f>
        <v>0</v>
      </c>
      <c r="AS202" s="304">
        <f ca="1">IF(AND($B203=0,AS$2&gt;1),AR202,(IF(Старт!$B$9+Старт!$B$10+Старт!$B$11=0,AS200,AS190)+AS213)*$B203/Параметры!AS$36)</f>
        <v>0</v>
      </c>
      <c r="AT202" s="304">
        <f ca="1">IF(AND($B203=0,AT$2&gt;1),AS202,(IF(Старт!$B$9+Старт!$B$10+Старт!$B$11=0,AT200,AT190)+AT213)*$B203/Параметры!AT$36)</f>
        <v>0</v>
      </c>
      <c r="AU202" s="304">
        <f ca="1">IF(AND($B203=0,AU$2&gt;1),AT202,(IF(Старт!$B$9+Старт!$B$10+Старт!$B$11=0,AU200,AU190)+AU213)*$B203/Параметры!AU$36)</f>
        <v>0</v>
      </c>
      <c r="AV202" s="304">
        <f ca="1">IF(AND($B203=0,AV$2&gt;1),AU202,(IF(Старт!$B$9+Старт!$B$10+Старт!$B$11=0,AV200,AV190)+AV213)*$B203/Параметры!AV$36)</f>
        <v>0</v>
      </c>
      <c r="AW202" s="304">
        <f ca="1">IF(AND($B203=0,AW$2&gt;1),AV202,(IF(Старт!$B$9+Старт!$B$10+Старт!$B$11=0,AW200,AW190)+AW213)*$B203/Параметры!AW$36)</f>
        <v>0</v>
      </c>
      <c r="AX202" s="304">
        <f ca="1">IF(AND($B203=0,AX$2&gt;1),AW202,(IF(Старт!$B$9+Старт!$B$10+Старт!$B$11=0,AX200,AX190)+AX213)*$B203/Параметры!AX$36)</f>
        <v>0</v>
      </c>
      <c r="AY202" s="304">
        <f ca="1">IF(AND($B203=0,AY$2&gt;1),AX202,(IF(Старт!$B$9+Старт!$B$10+Старт!$B$11=0,AY200,AY190)+AY213)*$B203/Параметры!AY$36)</f>
        <v>0</v>
      </c>
      <c r="AZ202" s="304">
        <f ca="1">IF(AND($B203=0,AZ$2&gt;1),AY202,(IF(Старт!$B$9+Старт!$B$10+Старт!$B$11=0,AZ200,AZ190)+AZ213)*$B203/Параметры!AZ$36)</f>
        <v>0</v>
      </c>
      <c r="BA202" s="304">
        <f ca="1">IF(AND($B203=0,BA$2&gt;1),AZ202,(IF(Старт!$B$9+Старт!$B$10+Старт!$B$11=0,BA200,BA190)+BA213)*$B203/Параметры!BA$36)</f>
        <v>0</v>
      </c>
      <c r="BB202" s="304">
        <f ca="1">IF(AND($B203=0,BB$2&gt;1),BA202,(IF(Старт!$B$9+Старт!$B$10+Старт!$B$11=0,BB200,BB190)+BB213)*$B203/Параметры!BB$36)</f>
        <v>0</v>
      </c>
      <c r="BC202" s="304">
        <f ca="1">IF(AND($B203=0,BC$2&gt;1),BB202,(IF(Старт!$B$9+Старт!$B$10+Старт!$B$11=0,BC200,BC190)+BC213)*$B203/Параметры!BC$36)</f>
        <v>0</v>
      </c>
      <c r="BD202" s="304">
        <f ca="1">IF(AND($B203=0,BD$2&gt;1),BC202,(IF(Старт!$B$9+Старт!$B$10+Старт!$B$11=0,BD200,BD190)+BD213)*$B203/Параметры!BD$36)</f>
        <v>0</v>
      </c>
      <c r="BE202" s="304">
        <f ca="1">IF(AND($B203=0,BE$2&gt;1),BD202,(IF(Старт!$B$9+Старт!$B$10+Старт!$B$11=0,BE200,BE190)+BE213)*$B203/Параметры!BE$36)</f>
        <v>0</v>
      </c>
      <c r="BF202" s="304">
        <f ca="1">IF(AND($B203=0,BF$2&gt;1),BE202,(IF(Старт!$B$9+Старт!$B$10+Старт!$B$11=0,BF200,BF190)+BF213)*$B203/Параметры!BF$36)</f>
        <v>0</v>
      </c>
      <c r="BG202" s="304">
        <f ca="1">IF(AND($B203=0,BG$2&gt;1),BF202,(IF(Старт!$B$9+Старт!$B$10+Старт!$B$11=0,BG200,BG190)+BG213)*$B203/Параметры!BG$36)</f>
        <v>0</v>
      </c>
      <c r="BH202" s="304">
        <f ca="1">IF(AND($B203=0,BH$2&gt;1),BG202,(IF(Старт!$B$9+Старт!$B$10+Старт!$B$11=0,BH200,BH190)+BH213)*$B203/Параметры!BH$36)</f>
        <v>0</v>
      </c>
      <c r="BI202" s="304">
        <f ca="1">IF(AND($B203=0,BI$2&gt;1),BH202,(IF(Старт!$B$9+Старт!$B$10+Старт!$B$11=0,BI200,BI190)+BI213)*$B203/Параметры!BI$36)</f>
        <v>0</v>
      </c>
      <c r="BJ202" s="304">
        <f ca="1">IF(AND($B203=0,BJ$2&gt;1),BI202,(IF(Старт!$B$9+Старт!$B$10+Старт!$B$11=0,BJ200,BJ190)+BJ213)*$B203/Параметры!BJ$36)</f>
        <v>0</v>
      </c>
      <c r="BK202" s="304">
        <f ca="1">IF(AND($B203=0,BK$2&gt;1),BJ202,(IF(Старт!$B$9+Старт!$B$10+Старт!$B$11=0,BK200,BK190)+BK213)*$B203/Параметры!BK$36)</f>
        <v>0</v>
      </c>
      <c r="BL202" s="304">
        <f ca="1">IF(AND($B203=0,BL$2&gt;1),BK202,(IF(Старт!$B$9+Старт!$B$10+Старт!$B$11=0,BL200,BL190)+BL213)*$B203/Параметры!BL$36)</f>
        <v>0</v>
      </c>
      <c r="BM202" s="304">
        <f ca="1">IF(AND($B203=0,BM$2&gt;1),BL202,(IF(Старт!$B$9+Старт!$B$10+Старт!$B$11=0,BM200,BM190)+BM213)*$B203/Параметры!BM$36)</f>
        <v>0</v>
      </c>
      <c r="BN202" s="304">
        <f ca="1">IF(AND($B203=0,BN$2&gt;1),BM202,(IF(Старт!$B$9+Старт!$B$10+Старт!$B$11=0,BN200,BN190)+BN213)*$B203/Параметры!BN$36)</f>
        <v>0</v>
      </c>
      <c r="BO202" s="304">
        <f ca="1">IF(AND($B203=0,BO$2&gt;1),BN202,(IF(Старт!$B$9+Старт!$B$10+Старт!$B$11=0,BO200,BO190)+BO213)*$B203/Параметры!BO$36)</f>
        <v>0</v>
      </c>
      <c r="BP202" s="304">
        <f ca="1">IF(AND($B203=0,BP$2&gt;1),BO202,(IF(Старт!$B$9+Старт!$B$10+Старт!$B$11=0,BP200,BP190)+BP213)*$B203/Параметры!BP$36)</f>
        <v>0</v>
      </c>
      <c r="BQ202" s="304">
        <f ca="1">IF(AND($B203=0,BQ$2&gt;1),BP202,(IF(Старт!$B$9+Старт!$B$10+Старт!$B$11=0,BQ200,BQ190)+BQ213)*$B203/Параметры!BQ$36)</f>
        <v>0</v>
      </c>
      <c r="BR202" s="304">
        <f ca="1">IF(AND($B203=0,BR$2&gt;1),BQ202,(IF(Старт!$B$9+Старт!$B$10+Старт!$B$11=0,BR200,BR190)+BR213)*$B203/Параметры!BR$36)</f>
        <v>0</v>
      </c>
      <c r="BS202" s="304">
        <f ca="1">IF(AND($B203=0,BS$2&gt;1),BR202,(IF(Старт!$B$9+Старт!$B$10+Старт!$B$11=0,BS200,BS190)+BS213)*$B203/Параметры!BS$36)</f>
        <v>0</v>
      </c>
      <c r="BT202" s="304">
        <f ca="1">IF(AND($B203=0,BT$2&gt;1),BS202,(IF(Старт!$B$9+Старт!$B$10+Старт!$B$11=0,BT200,BT190)+BT213)*$B203/Параметры!BT$36)</f>
        <v>0</v>
      </c>
      <c r="BU202" s="304">
        <f ca="1">IF(AND($B203=0,BU$2&gt;1),BT202,(IF(Старт!$B$9+Старт!$B$10+Старт!$B$11=0,BU200,BU190)+BU213)*$B203/Параметры!BU$36)</f>
        <v>0</v>
      </c>
      <c r="BV202" s="304">
        <f ca="1">IF(AND($B203=0,BV$2&gt;1),BU202,(IF(Старт!$B$9+Старт!$B$10+Старт!$B$11=0,BV200,BV190)+BV213)*$B203/Параметры!BV$36)</f>
        <v>0</v>
      </c>
      <c r="BW202" s="304">
        <f ca="1">IF(AND($B203=0,BW$2&gt;1),BV202,(IF(Старт!$B$9+Старт!$B$10+Старт!$B$11=0,BW200,BW190)+BW213)*$B203/Параметры!BW$36)</f>
        <v>0</v>
      </c>
      <c r="BX202" s="304">
        <f ca="1">IF(AND($B203=0,BX$2&gt;1),BW202,(IF(Старт!$B$9+Старт!$B$10+Старт!$B$11=0,BX200,BX190)+BX213)*$B203/Параметры!BX$36)</f>
        <v>0</v>
      </c>
      <c r="BY202" s="304">
        <f ca="1">IF(AND($B203=0,BY$2&gt;1),BX202,(IF(Старт!$B$9+Старт!$B$10+Старт!$B$11=0,BY200,BY190)+BY213)*$B203/Параметры!BY$36)</f>
        <v>0</v>
      </c>
      <c r="BZ202" s="304">
        <f ca="1">IF(AND($B203=0,BZ$2&gt;1),BY202,(IF(Старт!$B$9+Старт!$B$10+Старт!$B$11=0,BZ200,BZ190)+BZ213)*$B203/Параметры!BZ$36)</f>
        <v>0</v>
      </c>
      <c r="CA202" s="304">
        <f ca="1">IF(AND($B203=0,CA$2&gt;1),BZ202,(IF(Старт!$B$9+Старт!$B$10+Старт!$B$11=0,CA200,CA190)+CA213)*$B203/Параметры!CA$36)</f>
        <v>0</v>
      </c>
      <c r="CB202" s="304">
        <f ca="1">IF(AND($B203=0,CB$2&gt;1),CA202,(IF(Старт!$B$9+Старт!$B$10+Старт!$B$11=0,CB200,CB190)+CB213)*$B203/Параметры!CB$36)</f>
        <v>0</v>
      </c>
      <c r="CC202" s="304">
        <f ca="1">IF(AND($B203=0,CC$2&gt;1),CB202,(IF(Старт!$B$9+Старт!$B$10+Старт!$B$11=0,CC200,CC190)+CC213)*$B203/Параметры!CC$36)</f>
        <v>0</v>
      </c>
      <c r="CD202" s="304">
        <f ca="1">IF(AND($B203=0,CD$2&gt;1),CC202,(IF(Старт!$B$9+Старт!$B$10+Старт!$B$11=0,CD200,CD190)+CD213)*$B203/Параметры!CD$36)</f>
        <v>0</v>
      </c>
      <c r="CE202" s="304">
        <f ca="1">IF(AND($B203=0,CE$2&gt;1),CD202,(IF(Старт!$B$9+Старт!$B$10+Старт!$B$11=0,CE200,CE190)+CE213)*$B203/Параметры!CE$36)</f>
        <v>0</v>
      </c>
      <c r="CF202" s="304">
        <f ca="1">IF(AND($B203=0,CF$2&gt;1),CE202,(IF(Старт!$B$9+Старт!$B$10+Старт!$B$11=0,CF200,CF190)+CF213)*$B203/Параметры!CF$36)</f>
        <v>0</v>
      </c>
      <c r="CG202" s="304">
        <f ca="1">IF(AND($B203=0,CG$2&gt;1),CF202,(IF(Старт!$B$9+Старт!$B$10+Старт!$B$11=0,CG200,CG190)+CG213)*$B203/Параметры!CG$36)</f>
        <v>0</v>
      </c>
      <c r="CH202" s="304">
        <f ca="1">IF(AND($B203=0,CH$2&gt;1),CG202,(IF(Старт!$B$9+Старт!$B$10+Старт!$B$11=0,CH200,CH190)+CH213)*$B203/Параметры!CH$36)</f>
        <v>0</v>
      </c>
      <c r="CI202" s="304">
        <f ca="1">IF(AND($B203=0,CI$2&gt;1),CH202,(IF(Старт!$B$9+Старт!$B$10+Старт!$B$11=0,CI200,CI190)+CI213)*$B203/Параметры!CI$36)</f>
        <v>0</v>
      </c>
      <c r="CJ202" s="304">
        <f ca="1">IF(AND($B203=0,CJ$2&gt;1),CI202,(IF(Старт!$B$9+Старт!$B$10+Старт!$B$11=0,CJ200,CJ190)+CJ213)*$B203/Параметры!CJ$36)</f>
        <v>0</v>
      </c>
      <c r="CK202" s="304">
        <f ca="1">IF(AND($B203=0,CK$2&gt;1),CJ202,(IF(Старт!$B$9+Старт!$B$10+Старт!$B$11=0,CK200,CK190)+CK213)*$B203/Параметры!CK$36)</f>
        <v>0</v>
      </c>
      <c r="CL202" s="304">
        <f ca="1">IF(AND($B203=0,CL$2&gt;1),CK202,(IF(Старт!$B$9+Старт!$B$10+Старт!$B$11=0,CL200,CL190)+CL213)*$B203/Параметры!CL$36)</f>
        <v>0</v>
      </c>
      <c r="CM202" s="304">
        <f ca="1">IF(AND($B203=0,CM$2&gt;1),CL202,(IF(Старт!$B$9+Старт!$B$10+Старт!$B$11=0,CM200,CM190)+CM213)*$B203/Параметры!CM$36)</f>
        <v>0</v>
      </c>
      <c r="CN202" s="304">
        <f ca="1">IF(AND($B203=0,CN$2&gt;1),CM202,(IF(Старт!$B$9+Старт!$B$10+Старт!$B$11=0,CN200,CN190)+CN213)*$B203/Параметры!CN$36)</f>
        <v>0</v>
      </c>
      <c r="CO202" s="304">
        <f ca="1">IF(AND($B203=0,CO$2&gt;1),CN202,(IF(Старт!$B$9+Старт!$B$10+Старт!$B$11=0,CO200,CO190)+CO213)*$B203/Параметры!CO$36)</f>
        <v>0</v>
      </c>
      <c r="CP202" s="304">
        <f ca="1">IF(AND($B203=0,CP$2&gt;1),CO202,(IF(Старт!$B$9+Старт!$B$10+Старт!$B$11=0,CP200,CP190)+CP213)*$B203/Параметры!CP$36)</f>
        <v>0</v>
      </c>
      <c r="CQ202" s="304">
        <f ca="1">IF(AND($B203=0,CQ$2&gt;1),CP202,(IF(Старт!$B$9+Старт!$B$10+Старт!$B$11=0,CQ200,CQ190)+CQ213)*$B203/Параметры!CQ$36)</f>
        <v>0</v>
      </c>
      <c r="CR202" s="304">
        <f ca="1">IF(AND($B203=0,CR$2&gt;1),CQ202,(IF(Старт!$B$9+Старт!$B$10+Старт!$B$11=0,CR200,CR190)+CR213)*$B203/Параметры!CR$36)</f>
        <v>0</v>
      </c>
      <c r="CS202" s="304">
        <f ca="1">IF(AND($B203=0,CS$2&gt;1),CR202,(IF(Старт!$B$9+Старт!$B$10+Старт!$B$11=0,CS200,CS190)+CS213)*$B203/Параметры!CS$36)</f>
        <v>0</v>
      </c>
      <c r="CT202" s="304">
        <f ca="1">IF(AND($B203=0,CT$2&gt;1),CS202,(IF(Старт!$B$9+Старт!$B$10+Старт!$B$11=0,CT200,CT190)+CT213)*$B203/Параметры!CT$36)</f>
        <v>0</v>
      </c>
      <c r="CU202" s="304">
        <f ca="1">IF(AND($B203=0,CU$2&gt;1),CT202,(IF(Старт!$B$9+Старт!$B$10+Старт!$B$11=0,CU200,CU190)+CU213)*$B203/Параметры!CU$36)</f>
        <v>0</v>
      </c>
      <c r="CV202" s="304">
        <f ca="1">IF(AND($B203=0,CV$2&gt;1),CU202,(IF(Старт!$B$9+Старт!$B$10+Старт!$B$11=0,CV200,CV190)+CV213)*$B203/Параметры!CV$36)</f>
        <v>0</v>
      </c>
      <c r="CW202" s="304">
        <f ca="1">IF(AND($B203=0,CW$2&gt;1),CV202,(IF(Старт!$B$9+Старт!$B$10+Старт!$B$11=0,CW200,CW190)+CW213)*$B203/Параметры!CW$36)</f>
        <v>0</v>
      </c>
      <c r="CX202" s="304">
        <f ca="1">IF(AND($B203=0,CX$2&gt;1),CW202,(IF(Старт!$B$9+Старт!$B$10+Старт!$B$11=0,CX200,CX190)+CX213)*$B203/Параметры!CX$36)</f>
        <v>0</v>
      </c>
      <c r="CY202" s="304">
        <f ca="1">IF(AND($B203=0,CY$2&gt;1),CX202,(IF(Старт!$B$9+Старт!$B$10+Старт!$B$11=0,CY200,CY190)+CY213)*$B203/Параметры!CY$36)</f>
        <v>0</v>
      </c>
      <c r="CZ202" s="304">
        <f ca="1">IF(AND($B203=0,CZ$2&gt;1),CY202,(IF(Старт!$B$9+Старт!$B$10+Старт!$B$11=0,CZ200,CZ190)+CZ213)*$B203/Параметры!CZ$36)</f>
        <v>0</v>
      </c>
      <c r="DA202" s="304">
        <f ca="1">IF(AND($B203=0,DA$2&gt;1),CZ202,(IF(Старт!$B$9+Старт!$B$10+Старт!$B$11=0,DA200,DA190)+DA213)*$B203/Параметры!DA$36)</f>
        <v>0</v>
      </c>
      <c r="DB202" s="304">
        <f ca="1">IF(AND($B203=0,DB$2&gt;1),DA202,(IF(Старт!$B$9+Старт!$B$10+Старт!$B$11=0,DB200,DB190)+DB213)*$B203/Параметры!DB$36)</f>
        <v>0</v>
      </c>
      <c r="DC202" s="304">
        <f ca="1">IF(AND($B203=0,DC$2&gt;1),DB202,(IF(Старт!$B$9+Старт!$B$10+Старт!$B$11=0,DC200,DC190)+DC213)*$B203/Параметры!DC$36)</f>
        <v>0</v>
      </c>
      <c r="DD202" s="304">
        <f ca="1">IF(AND($B203=0,DD$2&gt;1),DC202,(IF(Старт!$B$9+Старт!$B$10+Старт!$B$11=0,DD200,DD190)+DD213)*$B203/Параметры!DD$36)</f>
        <v>0</v>
      </c>
      <c r="DE202" s="304">
        <f ca="1">IF(AND($B203=0,DE$2&gt;1),DD202,(IF(Старт!$B$9+Старт!$B$10+Старт!$B$11=0,DE200,DE190)+DE213)*$B203/Параметры!DE$36)</f>
        <v>0</v>
      </c>
      <c r="DF202" s="304">
        <f ca="1">IF(AND($B203=0,DF$2&gt;1),DE202,(IF(Старт!$B$9+Старт!$B$10+Старт!$B$11=0,DF200,DF190)+DF213)*$B203/Параметры!DF$36)</f>
        <v>0</v>
      </c>
      <c r="DG202" s="304">
        <f ca="1">IF(AND($B203=0,DG$2&gt;1),DF202,(IF(Старт!$B$9+Старт!$B$10+Старт!$B$11=0,DG200,DG190)+DG213)*$B203/Параметры!DG$36)</f>
        <v>0</v>
      </c>
      <c r="DH202" s="304">
        <f ca="1">IF(AND($B203=0,DH$2&gt;1),DG202,(IF(Старт!$B$9+Старт!$B$10+Старт!$B$11=0,DH200,DH190)+DH213)*$B203/Параметры!DH$36)</f>
        <v>0</v>
      </c>
      <c r="DI202" s="304">
        <f ca="1">IF(AND($B203=0,DI$2&gt;1),DH202,(IF(Старт!$B$9+Старт!$B$10+Старт!$B$11=0,DI200,DI190)+DI213)*$B203/Параметры!DI$36)</f>
        <v>0</v>
      </c>
      <c r="DJ202" s="304">
        <f ca="1">IF(AND($B203=0,DJ$2&gt;1),DI202,(IF(Старт!$B$9+Старт!$B$10+Старт!$B$11=0,DJ200,DJ190)+DJ213)*$B203/Параметры!DJ$36)</f>
        <v>0</v>
      </c>
      <c r="DK202" s="304">
        <f ca="1">IF(AND($B203=0,DK$2&gt;1),DJ202,(IF(Старт!$B$9+Старт!$B$10+Старт!$B$11=0,DK200,DK190)+DK213)*$B203/Параметры!DK$36)</f>
        <v>0</v>
      </c>
      <c r="DL202" s="304">
        <f ca="1">IF(AND($B203=0,DL$2&gt;1),DK202,(IF(Старт!$B$9+Старт!$B$10+Старт!$B$11=0,DL200,DL190)+DL213)*$B203/Параметры!DL$36)</f>
        <v>0</v>
      </c>
      <c r="DM202" s="304">
        <f ca="1">IF(AND($B203=0,DM$2&gt;1),DL202,(IF(Старт!$B$9+Старт!$B$10+Старт!$B$11=0,DM200,DM190)+DM213)*$B203/Параметры!DM$36)</f>
        <v>0</v>
      </c>
      <c r="DN202" s="304">
        <f ca="1">IF(AND($B203=0,DN$2&gt;1),DM202,(IF(Старт!$B$9+Старт!$B$10+Старт!$B$11=0,DN200,DN190)+DN213)*$B203/Параметры!DN$36)</f>
        <v>0</v>
      </c>
      <c r="DO202" s="304">
        <f ca="1">IF(AND($B203=0,DO$2&gt;1),DN202,(IF(Старт!$B$9+Старт!$B$10+Старт!$B$11=0,DO200,DO190)+DO213)*$B203/Параметры!DO$36)</f>
        <v>0</v>
      </c>
      <c r="DP202" s="304">
        <f ca="1">IF(AND($B203=0,DP$2&gt;1),DO202,(IF(Старт!$B$9+Старт!$B$10+Старт!$B$11=0,DP200,DP190)+DP213)*$B203/Параметры!DP$36)</f>
        <v>0</v>
      </c>
      <c r="DQ202" s="304">
        <f ca="1">IF(AND($B203=0,DQ$2&gt;1),DP202,(IF(Старт!$B$9+Старт!$B$10+Старт!$B$11=0,DQ200,DQ190)+DQ213)*$B203/Параметры!DQ$36)</f>
        <v>0</v>
      </c>
      <c r="DR202" s="304">
        <f ca="1">IF(AND($B203=0,DR$2&gt;1),DQ202,(IF(Старт!$B$9+Старт!$B$10+Старт!$B$11=0,DR200,DR190)+DR213)*$B203/Параметры!DR$36)</f>
        <v>0</v>
      </c>
      <c r="DS202" s="304">
        <f ca="1">IF(AND($B203=0,DS$2&gt;1),DR202,(IF(Старт!$B$9+Старт!$B$10+Старт!$B$11=0,DS200,DS190)+DS213)*$B203/Параметры!DS$36)</f>
        <v>0</v>
      </c>
      <c r="DT202" s="304">
        <f ca="1">IF(AND($B203=0,DT$2&gt;1),DS202,(IF(Старт!$B$9+Старт!$B$10+Старт!$B$11=0,DT200,DT190)+DT213)*$B203/Параметры!DT$36)</f>
        <v>0</v>
      </c>
      <c r="DU202" s="304">
        <f ca="1">IF(AND($B203=0,DU$2&gt;1),DT202,(IF(Старт!$B$9+Старт!$B$10+Старт!$B$11=0,DU200,DU190)+DU213)*$B203/Параметры!DU$36)</f>
        <v>0</v>
      </c>
      <c r="DV202" s="304">
        <f ca="1">IF(AND($B203=0,DV$2&gt;1),DU202,(IF(Старт!$B$9+Старт!$B$10+Старт!$B$11=0,DV200,DV190)+DV213)*$B203/Параметры!DV$36)</f>
        <v>0</v>
      </c>
      <c r="DW202" s="172"/>
      <c r="DX202" s="170"/>
    </row>
    <row r="203" spans="1:128" s="154" customFormat="1" hidden="1" outlineLevel="1" x14ac:dyDescent="0.2">
      <c r="A203" s="171" t="str">
        <f ca="1">Language!A$672</f>
        <v>период отсрочки платежа</v>
      </c>
      <c r="B203" s="303">
        <f>$B$535</f>
        <v>0</v>
      </c>
      <c r="C203" s="147" t="str">
        <f ca="1">Language!$A$1464</f>
        <v>дней</v>
      </c>
      <c r="F203" s="6" t="s">
        <v>3100</v>
      </c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  <c r="AA203" s="169"/>
      <c r="AB203" s="169"/>
      <c r="AC203" s="169"/>
      <c r="AD203" s="169"/>
      <c r="AE203" s="169"/>
      <c r="AF203" s="169"/>
      <c r="AG203" s="169"/>
      <c r="AH203" s="169"/>
      <c r="AI203" s="169"/>
      <c r="AJ203" s="169"/>
      <c r="AK203" s="169"/>
      <c r="AL203" s="169"/>
      <c r="AM203" s="169"/>
      <c r="AN203" s="169"/>
      <c r="AO203" s="169"/>
      <c r="AP203" s="169"/>
      <c r="AQ203" s="169"/>
      <c r="AR203" s="169"/>
      <c r="AS203" s="169"/>
      <c r="AT203" s="169"/>
      <c r="AU203" s="169"/>
      <c r="AV203" s="169"/>
      <c r="AW203" s="169"/>
      <c r="AX203" s="169"/>
      <c r="AY203" s="169"/>
      <c r="AZ203" s="169"/>
      <c r="BA203" s="169"/>
      <c r="BB203" s="169"/>
      <c r="BC203" s="169"/>
      <c r="BD203" s="169"/>
      <c r="BE203" s="169"/>
      <c r="BF203" s="169"/>
      <c r="BG203" s="169"/>
      <c r="BH203" s="169"/>
      <c r="BI203" s="169"/>
      <c r="BJ203" s="169"/>
      <c r="BK203" s="169"/>
      <c r="BL203" s="169"/>
      <c r="BM203" s="169"/>
      <c r="BN203" s="169"/>
      <c r="BO203" s="169"/>
      <c r="BP203" s="169"/>
      <c r="BQ203" s="169"/>
      <c r="BR203" s="169"/>
      <c r="BS203" s="169"/>
      <c r="BT203" s="169"/>
      <c r="BU203" s="169"/>
      <c r="BV203" s="169"/>
      <c r="BW203" s="169"/>
      <c r="BX203" s="169"/>
      <c r="BY203" s="169"/>
      <c r="BZ203" s="169"/>
      <c r="CA203" s="169"/>
      <c r="CB203" s="169"/>
      <c r="CC203" s="169"/>
      <c r="CD203" s="169"/>
      <c r="CE203" s="169"/>
      <c r="CF203" s="169"/>
      <c r="CG203" s="169"/>
      <c r="CH203" s="169"/>
      <c r="CI203" s="169"/>
      <c r="CJ203" s="169"/>
      <c r="CK203" s="169"/>
      <c r="CL203" s="169"/>
      <c r="CM203" s="169"/>
      <c r="CN203" s="169"/>
      <c r="CO203" s="169"/>
      <c r="CP203" s="169"/>
      <c r="CQ203" s="169"/>
      <c r="CR203" s="169"/>
      <c r="CS203" s="169"/>
      <c r="CT203" s="169"/>
      <c r="CU203" s="169"/>
      <c r="CV203" s="169"/>
      <c r="CW203" s="169"/>
      <c r="CX203" s="169"/>
      <c r="CY203" s="169"/>
      <c r="CZ203" s="169"/>
      <c r="DA203" s="169"/>
      <c r="DB203" s="169"/>
      <c r="DC203" s="169"/>
      <c r="DD203" s="169"/>
      <c r="DE203" s="169"/>
      <c r="DF203" s="169"/>
      <c r="DG203" s="169"/>
      <c r="DH203" s="169"/>
      <c r="DI203" s="169"/>
      <c r="DJ203" s="169"/>
      <c r="DK203" s="169"/>
      <c r="DL203" s="169"/>
      <c r="DM203" s="169"/>
      <c r="DN203" s="169"/>
      <c r="DO203" s="169"/>
      <c r="DP203" s="169"/>
      <c r="DQ203" s="169"/>
      <c r="DR203" s="169"/>
      <c r="DS203" s="169"/>
      <c r="DT203" s="169"/>
      <c r="DU203" s="169"/>
      <c r="DV203" s="169"/>
      <c r="DW203" s="169"/>
      <c r="DX203" s="170"/>
    </row>
    <row r="204" spans="1:128" hidden="1" outlineLevel="1" x14ac:dyDescent="0.2">
      <c r="A204" s="168" t="str">
        <f ca="1">Language!A$673</f>
        <v>авансы уплаченные</v>
      </c>
      <c r="B204" s="158"/>
      <c r="C204" s="147" t="str">
        <f ca="1">CHOOSE(D204,CurName1,CurName2,CurName3)</f>
        <v>тыс. руб.</v>
      </c>
      <c r="D204" s="158">
        <f>D184</f>
        <v>1</v>
      </c>
      <c r="E204" s="154" t="s">
        <v>877</v>
      </c>
      <c r="F204" s="6" t="s">
        <v>3099</v>
      </c>
      <c r="G204" s="304">
        <f ca="1">IF(OR(AND($B205=0,G$2&gt;1),G$2=Prj_Len),F204,(IF(Старт!$B$9+Старт!$B$10+Старт!$B$11=0,OFFSET(G200,0,1),OFFSET(G190,0,1))+OFFSET(G213,0,1))*$B205/Параметры!G$36)</f>
        <v>0</v>
      </c>
      <c r="H204" s="304">
        <f ca="1">IF(OR(AND($B205=0,H$2&gt;1),H$2=Prj_Len),G204,(IF(Старт!$B$9+Старт!$B$10+Старт!$B$11=0,OFFSET(H200,0,1),OFFSET(H190,0,1))+OFFSET(H213,0,1))*$B205/Параметры!H$36)</f>
        <v>0</v>
      </c>
      <c r="I204" s="304">
        <f ca="1">IF(OR(AND($B205=0,I$2&gt;1),I$2=Prj_Len),H204,(IF(Старт!$B$9+Старт!$B$10+Старт!$B$11=0,OFFSET(I200,0,1),OFFSET(I190,0,1))+OFFSET(I213,0,1))*$B205/Параметры!I$36)</f>
        <v>0</v>
      </c>
      <c r="J204" s="304">
        <f ca="1">IF(OR(AND($B205=0,J$2&gt;1),J$2=Prj_Len),I204,(IF(Старт!$B$9+Старт!$B$10+Старт!$B$11=0,OFFSET(J200,0,1),OFFSET(J190,0,1))+OFFSET(J213,0,1))*$B205/Параметры!J$36)</f>
        <v>0</v>
      </c>
      <c r="K204" s="304">
        <f ca="1">IF(OR(AND($B205=0,K$2&gt;1),K$2=Prj_Len),J204,(IF(Старт!$B$9+Старт!$B$10+Старт!$B$11=0,OFFSET(K200,0,1),OFFSET(K190,0,1))+OFFSET(K213,0,1))*$B205/Параметры!K$36)</f>
        <v>0</v>
      </c>
      <c r="L204" s="304">
        <f ca="1">IF(OR(AND($B205=0,L$2&gt;1),L$2=Prj_Len),K204,(IF(Старт!$B$9+Старт!$B$10+Старт!$B$11=0,OFFSET(L200,0,1),OFFSET(L190,0,1))+OFFSET(L213,0,1))*$B205/Параметры!L$36)</f>
        <v>0</v>
      </c>
      <c r="M204" s="304">
        <f ca="1">IF(OR(AND($B205=0,M$2&gt;1),M$2=Prj_Len),L204,(IF(Старт!$B$9+Старт!$B$10+Старт!$B$11=0,OFFSET(M200,0,1),OFFSET(M190,0,1))+OFFSET(M213,0,1))*$B205/Параметры!M$36)</f>
        <v>0</v>
      </c>
      <c r="N204" s="304">
        <f ca="1">IF(OR(AND($B205=0,N$2&gt;1),N$2=Prj_Len),M204,(IF(Старт!$B$9+Старт!$B$10+Старт!$B$11=0,OFFSET(N200,0,1),OFFSET(N190,0,1))+OFFSET(N213,0,1))*$B205/Параметры!N$36)</f>
        <v>0</v>
      </c>
      <c r="O204" s="304">
        <f ca="1">IF(OR(AND($B205=0,O$2&gt;1),O$2=Prj_Len),N204,(IF(Старт!$B$9+Старт!$B$10+Старт!$B$11=0,OFFSET(O200,0,1),OFFSET(O190,0,1))+OFFSET(O213,0,1))*$B205/Параметры!O$36)</f>
        <v>0</v>
      </c>
      <c r="P204" s="304">
        <f ca="1">IF(OR(AND($B205=0,P$2&gt;1),P$2=Prj_Len),O204,(IF(Старт!$B$9+Старт!$B$10+Старт!$B$11=0,OFFSET(P200,0,1),OFFSET(P190,0,1))+OFFSET(P213,0,1))*$B205/Параметры!P$36)</f>
        <v>0</v>
      </c>
      <c r="Q204" s="304">
        <f ca="1">IF(OR(AND($B205=0,Q$2&gt;1),Q$2=Prj_Len),P204,(IF(Старт!$B$9+Старт!$B$10+Старт!$B$11=0,OFFSET(Q200,0,1),OFFSET(Q190,0,1))+OFFSET(Q213,0,1))*$B205/Параметры!Q$36)</f>
        <v>0</v>
      </c>
      <c r="R204" s="304">
        <f ca="1">IF(OR(AND($B205=0,R$2&gt;1),R$2=Prj_Len),Q204,(IF(Старт!$B$9+Старт!$B$10+Старт!$B$11=0,OFFSET(R200,0,1),OFFSET(R190,0,1))+OFFSET(R213,0,1))*$B205/Параметры!R$36)</f>
        <v>0</v>
      </c>
      <c r="S204" s="304">
        <f ca="1">IF(OR(AND($B205=0,S$2&gt;1),S$2=Prj_Len),R204,(IF(Старт!$B$9+Старт!$B$10+Старт!$B$11=0,OFFSET(S200,0,1),OFFSET(S190,0,1))+OFFSET(S213,0,1))*$B205/Параметры!S$36)</f>
        <v>0</v>
      </c>
      <c r="T204" s="304">
        <f ca="1">IF(OR(AND($B205=0,T$2&gt;1),T$2=Prj_Len),S204,(IF(Старт!$B$9+Старт!$B$10+Старт!$B$11=0,OFFSET(T200,0,1),OFFSET(T190,0,1))+OFFSET(T213,0,1))*$B205/Параметры!T$36)</f>
        <v>0</v>
      </c>
      <c r="U204" s="304">
        <f ca="1">IF(OR(AND($B205=0,U$2&gt;1),U$2=Prj_Len),T204,(IF(Старт!$B$9+Старт!$B$10+Старт!$B$11=0,OFFSET(U200,0,1),OFFSET(U190,0,1))+OFFSET(U213,0,1))*$B205/Параметры!U$36)</f>
        <v>0</v>
      </c>
      <c r="V204" s="304">
        <f ca="1">IF(OR(AND($B205=0,V$2&gt;1),V$2=Prj_Len),U204,(IF(Старт!$B$9+Старт!$B$10+Старт!$B$11=0,OFFSET(V200,0,1),OFFSET(V190,0,1))+OFFSET(V213,0,1))*$B205/Параметры!V$36)</f>
        <v>0</v>
      </c>
      <c r="W204" s="304">
        <f ca="1">IF(OR(AND($B205=0,W$2&gt;1),W$2=Prj_Len),V204,(IF(Старт!$B$9+Старт!$B$10+Старт!$B$11=0,OFFSET(W200,0,1),OFFSET(W190,0,1))+OFFSET(W213,0,1))*$B205/Параметры!W$36)</f>
        <v>0</v>
      </c>
      <c r="X204" s="304">
        <f ca="1">IF(OR(AND($B205=0,X$2&gt;1),X$2=Prj_Len),W204,(IF(Старт!$B$9+Старт!$B$10+Старт!$B$11=0,OFFSET(X200,0,1),OFFSET(X190,0,1))+OFFSET(X213,0,1))*$B205/Параметры!X$36)</f>
        <v>0</v>
      </c>
      <c r="Y204" s="304">
        <f ca="1">IF(OR(AND($B205=0,Y$2&gt;1),Y$2=Prj_Len),X204,(IF(Старт!$B$9+Старт!$B$10+Старт!$B$11=0,OFFSET(Y200,0,1),OFFSET(Y190,0,1))+OFFSET(Y213,0,1))*$B205/Параметры!Y$36)</f>
        <v>0</v>
      </c>
      <c r="Z204" s="304">
        <f ca="1">IF(OR(AND($B205=0,Z$2&gt;1),Z$2=Prj_Len),Y204,(IF(Старт!$B$9+Старт!$B$10+Старт!$B$11=0,OFFSET(Z200,0,1),OFFSET(Z190,0,1))+OFFSET(Z213,0,1))*$B205/Параметры!Z$36)</f>
        <v>0</v>
      </c>
      <c r="AA204" s="304">
        <f ca="1">IF(OR(AND($B205=0,AA$2&gt;1),AA$2=Prj_Len),Z204,(IF(Старт!$B$9+Старт!$B$10+Старт!$B$11=0,OFFSET(AA200,0,1),OFFSET(AA190,0,1))+OFFSET(AA213,0,1))*$B205/Параметры!AA$36)</f>
        <v>0</v>
      </c>
      <c r="AB204" s="304">
        <f ca="1">IF(OR(AND($B205=0,AB$2&gt;1),AB$2=Prj_Len),AA204,(IF(Старт!$B$9+Старт!$B$10+Старт!$B$11=0,OFFSET(AB200,0,1),OFFSET(AB190,0,1))+OFFSET(AB213,0,1))*$B205/Параметры!AB$36)</f>
        <v>0</v>
      </c>
      <c r="AC204" s="304">
        <f ca="1">IF(OR(AND($B205=0,AC$2&gt;1),AC$2=Prj_Len),AB204,(IF(Старт!$B$9+Старт!$B$10+Старт!$B$11=0,OFFSET(AC200,0,1),OFFSET(AC190,0,1))+OFFSET(AC213,0,1))*$B205/Параметры!AC$36)</f>
        <v>0</v>
      </c>
      <c r="AD204" s="304">
        <f ca="1">IF(OR(AND($B205=0,AD$2&gt;1),AD$2=Prj_Len),AC204,(IF(Старт!$B$9+Старт!$B$10+Старт!$B$11=0,OFFSET(AD200,0,1),OFFSET(AD190,0,1))+OFFSET(AD213,0,1))*$B205/Параметры!AD$36)</f>
        <v>0</v>
      </c>
      <c r="AE204" s="304">
        <f ca="1">IF(OR(AND($B205=0,AE$2&gt;1),AE$2=Prj_Len),AD204,(IF(Старт!$B$9+Старт!$B$10+Старт!$B$11=0,OFFSET(AE200,0,1),OFFSET(AE190,0,1))+OFFSET(AE213,0,1))*$B205/Параметры!AE$36)</f>
        <v>0</v>
      </c>
      <c r="AF204" s="304">
        <f ca="1">IF(OR(AND($B205=0,AF$2&gt;1),AF$2=Prj_Len),AE204,(IF(Старт!$B$9+Старт!$B$10+Старт!$B$11=0,OFFSET(AF200,0,1),OFFSET(AF190,0,1))+OFFSET(AF213,0,1))*$B205/Параметры!AF$36)</f>
        <v>0</v>
      </c>
      <c r="AG204" s="304">
        <f ca="1">IF(OR(AND($B205=0,AG$2&gt;1),AG$2=Prj_Len),AF204,(IF(Старт!$B$9+Старт!$B$10+Старт!$B$11=0,OFFSET(AG200,0,1),OFFSET(AG190,0,1))+OFFSET(AG213,0,1))*$B205/Параметры!AG$36)</f>
        <v>0</v>
      </c>
      <c r="AH204" s="304">
        <f ca="1">IF(OR(AND($B205=0,AH$2&gt;1),AH$2=Prj_Len),AG204,(IF(Старт!$B$9+Старт!$B$10+Старт!$B$11=0,OFFSET(AH200,0,1),OFFSET(AH190,0,1))+OFFSET(AH213,0,1))*$B205/Параметры!AH$36)</f>
        <v>0</v>
      </c>
      <c r="AI204" s="304">
        <f ca="1">IF(OR(AND($B205=0,AI$2&gt;1),AI$2=Prj_Len),AH204,(IF(Старт!$B$9+Старт!$B$10+Старт!$B$11=0,OFFSET(AI200,0,1),OFFSET(AI190,0,1))+OFFSET(AI213,0,1))*$B205/Параметры!AI$36)</f>
        <v>0</v>
      </c>
      <c r="AJ204" s="304">
        <f ca="1">IF(OR(AND($B205=0,AJ$2&gt;1),AJ$2=Prj_Len),AI204,(IF(Старт!$B$9+Старт!$B$10+Старт!$B$11=0,OFFSET(AJ200,0,1),OFFSET(AJ190,0,1))+OFFSET(AJ213,0,1))*$B205/Параметры!AJ$36)</f>
        <v>0</v>
      </c>
      <c r="AK204" s="304">
        <f ca="1">IF(OR(AND($B205=0,AK$2&gt;1),AK$2=Prj_Len),AJ204,(IF(Старт!$B$9+Старт!$B$10+Старт!$B$11=0,OFFSET(AK200,0,1),OFFSET(AK190,0,1))+OFFSET(AK213,0,1))*$B205/Параметры!AK$36)</f>
        <v>0</v>
      </c>
      <c r="AL204" s="304">
        <f ca="1">IF(OR(AND($B205=0,AL$2&gt;1),AL$2=Prj_Len),AK204,(IF(Старт!$B$9+Старт!$B$10+Старт!$B$11=0,OFFSET(AL200,0,1),OFFSET(AL190,0,1))+OFFSET(AL213,0,1))*$B205/Параметры!AL$36)</f>
        <v>0</v>
      </c>
      <c r="AM204" s="304">
        <f ca="1">IF(OR(AND($B205=0,AM$2&gt;1),AM$2=Prj_Len),AL204,(IF(Старт!$B$9+Старт!$B$10+Старт!$B$11=0,OFFSET(AM200,0,1),OFFSET(AM190,0,1))+OFFSET(AM213,0,1))*$B205/Параметры!AM$36)</f>
        <v>0</v>
      </c>
      <c r="AN204" s="304">
        <f ca="1">IF(OR(AND($B205=0,AN$2&gt;1),AN$2=Prj_Len),AM204,(IF(Старт!$B$9+Старт!$B$10+Старт!$B$11=0,OFFSET(AN200,0,1),OFFSET(AN190,0,1))+OFFSET(AN213,0,1))*$B205/Параметры!AN$36)</f>
        <v>0</v>
      </c>
      <c r="AO204" s="304">
        <f ca="1">IF(OR(AND($B205=0,AO$2&gt;1),AO$2=Prj_Len),AN204,(IF(Старт!$B$9+Старт!$B$10+Старт!$B$11=0,OFFSET(AO200,0,1),OFFSET(AO190,0,1))+OFFSET(AO213,0,1))*$B205/Параметры!AO$36)</f>
        <v>0</v>
      </c>
      <c r="AP204" s="304">
        <f ca="1">IF(OR(AND($B205=0,AP$2&gt;1),AP$2=Prj_Len),AO204,(IF(Старт!$B$9+Старт!$B$10+Старт!$B$11=0,OFFSET(AP200,0,1),OFFSET(AP190,0,1))+OFFSET(AP213,0,1))*$B205/Параметры!AP$36)</f>
        <v>0</v>
      </c>
      <c r="AQ204" s="304">
        <f ca="1">IF(OR(AND($B205=0,AQ$2&gt;1),AQ$2=Prj_Len),AP204,(IF(Старт!$B$9+Старт!$B$10+Старт!$B$11=0,OFFSET(AQ200,0,1),OFFSET(AQ190,0,1))+OFFSET(AQ213,0,1))*$B205/Параметры!AQ$36)</f>
        <v>0</v>
      </c>
      <c r="AR204" s="304">
        <f ca="1">IF(OR(AND($B205=0,AR$2&gt;1),AR$2=Prj_Len),AQ204,(IF(Старт!$B$9+Старт!$B$10+Старт!$B$11=0,OFFSET(AR200,0,1),OFFSET(AR190,0,1))+OFFSET(AR213,0,1))*$B205/Параметры!AR$36)</f>
        <v>0</v>
      </c>
      <c r="AS204" s="304">
        <f ca="1">IF(OR(AND($B205=0,AS$2&gt;1),AS$2=Prj_Len),AR204,(IF(Старт!$B$9+Старт!$B$10+Старт!$B$11=0,OFFSET(AS200,0,1),OFFSET(AS190,0,1))+OFFSET(AS213,0,1))*$B205/Параметры!AS$36)</f>
        <v>0</v>
      </c>
      <c r="AT204" s="304">
        <f ca="1">IF(OR(AND($B205=0,AT$2&gt;1),AT$2=Prj_Len),AS204,(IF(Старт!$B$9+Старт!$B$10+Старт!$B$11=0,OFFSET(AT200,0,1),OFFSET(AT190,0,1))+OFFSET(AT213,0,1))*$B205/Параметры!AT$36)</f>
        <v>0</v>
      </c>
      <c r="AU204" s="304">
        <f ca="1">IF(OR(AND($B205=0,AU$2&gt;1),AU$2=Prj_Len),AT204,(IF(Старт!$B$9+Старт!$B$10+Старт!$B$11=0,OFFSET(AU200,0,1),OFFSET(AU190,0,1))+OFFSET(AU213,0,1))*$B205/Параметры!AU$36)</f>
        <v>0</v>
      </c>
      <c r="AV204" s="304">
        <f ca="1">IF(OR(AND($B205=0,AV$2&gt;1),AV$2=Prj_Len),AU204,(IF(Старт!$B$9+Старт!$B$10+Старт!$B$11=0,OFFSET(AV200,0,1),OFFSET(AV190,0,1))+OFFSET(AV213,0,1))*$B205/Параметры!AV$36)</f>
        <v>0</v>
      </c>
      <c r="AW204" s="304">
        <f ca="1">IF(OR(AND($B205=0,AW$2&gt;1),AW$2=Prj_Len),AV204,(IF(Старт!$B$9+Старт!$B$10+Старт!$B$11=0,OFFSET(AW200,0,1),OFFSET(AW190,0,1))+OFFSET(AW213,0,1))*$B205/Параметры!AW$36)</f>
        <v>0</v>
      </c>
      <c r="AX204" s="304">
        <f ca="1">IF(OR(AND($B205=0,AX$2&gt;1),AX$2=Prj_Len),AW204,(IF(Старт!$B$9+Старт!$B$10+Старт!$B$11=0,OFFSET(AX200,0,1),OFFSET(AX190,0,1))+OFFSET(AX213,0,1))*$B205/Параметры!AX$36)</f>
        <v>0</v>
      </c>
      <c r="AY204" s="304">
        <f ca="1">IF(OR(AND($B205=0,AY$2&gt;1),AY$2=Prj_Len),AX204,(IF(Старт!$B$9+Старт!$B$10+Старт!$B$11=0,OFFSET(AY200,0,1),OFFSET(AY190,0,1))+OFFSET(AY213,0,1))*$B205/Параметры!AY$36)</f>
        <v>0</v>
      </c>
      <c r="AZ204" s="304">
        <f ca="1">IF(OR(AND($B205=0,AZ$2&gt;1),AZ$2=Prj_Len),AY204,(IF(Старт!$B$9+Старт!$B$10+Старт!$B$11=0,OFFSET(AZ200,0,1),OFFSET(AZ190,0,1))+OFFSET(AZ213,0,1))*$B205/Параметры!AZ$36)</f>
        <v>0</v>
      </c>
      <c r="BA204" s="304">
        <f ca="1">IF(OR(AND($B205=0,BA$2&gt;1),BA$2=Prj_Len),AZ204,(IF(Старт!$B$9+Старт!$B$10+Старт!$B$11=0,OFFSET(BA200,0,1),OFFSET(BA190,0,1))+OFFSET(BA213,0,1))*$B205/Параметры!BA$36)</f>
        <v>0</v>
      </c>
      <c r="BB204" s="304">
        <f ca="1">IF(OR(AND($B205=0,BB$2&gt;1),BB$2=Prj_Len),BA204,(IF(Старт!$B$9+Старт!$B$10+Старт!$B$11=0,OFFSET(BB200,0,1),OFFSET(BB190,0,1))+OFFSET(BB213,0,1))*$B205/Параметры!BB$36)</f>
        <v>0</v>
      </c>
      <c r="BC204" s="304">
        <f ca="1">IF(OR(AND($B205=0,BC$2&gt;1),BC$2=Prj_Len),BB204,(IF(Старт!$B$9+Старт!$B$10+Старт!$B$11=0,OFFSET(BC200,0,1),OFFSET(BC190,0,1))+OFFSET(BC213,0,1))*$B205/Параметры!BC$36)</f>
        <v>0</v>
      </c>
      <c r="BD204" s="304">
        <f ca="1">IF(OR(AND($B205=0,BD$2&gt;1),BD$2=Prj_Len),BC204,(IF(Старт!$B$9+Старт!$B$10+Старт!$B$11=0,OFFSET(BD200,0,1),OFFSET(BD190,0,1))+OFFSET(BD213,0,1))*$B205/Параметры!BD$36)</f>
        <v>0</v>
      </c>
      <c r="BE204" s="304">
        <f ca="1">IF(OR(AND($B205=0,BE$2&gt;1),BE$2=Prj_Len),BD204,(IF(Старт!$B$9+Старт!$B$10+Старт!$B$11=0,OFFSET(BE200,0,1),OFFSET(BE190,0,1))+OFFSET(BE213,0,1))*$B205/Параметры!BE$36)</f>
        <v>0</v>
      </c>
      <c r="BF204" s="304">
        <f ca="1">IF(OR(AND($B205=0,BF$2&gt;1),BF$2=Prj_Len),BE204,(IF(Старт!$B$9+Старт!$B$10+Старт!$B$11=0,OFFSET(BF200,0,1),OFFSET(BF190,0,1))+OFFSET(BF213,0,1))*$B205/Параметры!BF$36)</f>
        <v>0</v>
      </c>
      <c r="BG204" s="304">
        <f ca="1">IF(OR(AND($B205=0,BG$2&gt;1),BG$2=Prj_Len),BF204,(IF(Старт!$B$9+Старт!$B$10+Старт!$B$11=0,OFFSET(BG200,0,1),OFFSET(BG190,0,1))+OFFSET(BG213,0,1))*$B205/Параметры!BG$36)</f>
        <v>0</v>
      </c>
      <c r="BH204" s="304">
        <f ca="1">IF(OR(AND($B205=0,BH$2&gt;1),BH$2=Prj_Len),BG204,(IF(Старт!$B$9+Старт!$B$10+Старт!$B$11=0,OFFSET(BH200,0,1),OFFSET(BH190,0,1))+OFFSET(BH213,0,1))*$B205/Параметры!BH$36)</f>
        <v>0</v>
      </c>
      <c r="BI204" s="304">
        <f ca="1">IF(OR(AND($B205=0,BI$2&gt;1),BI$2=Prj_Len),BH204,(IF(Старт!$B$9+Старт!$B$10+Старт!$B$11=0,OFFSET(BI200,0,1),OFFSET(BI190,0,1))+OFFSET(BI213,0,1))*$B205/Параметры!BI$36)</f>
        <v>0</v>
      </c>
      <c r="BJ204" s="304">
        <f ca="1">IF(OR(AND($B205=0,BJ$2&gt;1),BJ$2=Prj_Len),BI204,(IF(Старт!$B$9+Старт!$B$10+Старт!$B$11=0,OFFSET(BJ200,0,1),OFFSET(BJ190,0,1))+OFFSET(BJ213,0,1))*$B205/Параметры!BJ$36)</f>
        <v>0</v>
      </c>
      <c r="BK204" s="304">
        <f ca="1">IF(OR(AND($B205=0,BK$2&gt;1),BK$2=Prj_Len),BJ204,(IF(Старт!$B$9+Старт!$B$10+Старт!$B$11=0,OFFSET(BK200,0,1),OFFSET(BK190,0,1))+OFFSET(BK213,0,1))*$B205/Параметры!BK$36)</f>
        <v>0</v>
      </c>
      <c r="BL204" s="304">
        <f ca="1">IF(OR(AND($B205=0,BL$2&gt;1),BL$2=Prj_Len),BK204,(IF(Старт!$B$9+Старт!$B$10+Старт!$B$11=0,OFFSET(BL200,0,1),OFFSET(BL190,0,1))+OFFSET(BL213,0,1))*$B205/Параметры!BL$36)</f>
        <v>0</v>
      </c>
      <c r="BM204" s="304">
        <f ca="1">IF(OR(AND($B205=0,BM$2&gt;1),BM$2=Prj_Len),BL204,(IF(Старт!$B$9+Старт!$B$10+Старт!$B$11=0,OFFSET(BM200,0,1),OFFSET(BM190,0,1))+OFFSET(BM213,0,1))*$B205/Параметры!BM$36)</f>
        <v>0</v>
      </c>
      <c r="BN204" s="304">
        <f ca="1">IF(OR(AND($B205=0,BN$2&gt;1),BN$2=Prj_Len),BM204,(IF(Старт!$B$9+Старт!$B$10+Старт!$B$11=0,OFFSET(BN200,0,1),OFFSET(BN190,0,1))+OFFSET(BN213,0,1))*$B205/Параметры!BN$36)</f>
        <v>0</v>
      </c>
      <c r="BO204" s="304">
        <f ca="1">IF(OR(AND($B205=0,BO$2&gt;1),BO$2=Prj_Len),BN204,(IF(Старт!$B$9+Старт!$B$10+Старт!$B$11=0,OFFSET(BO200,0,1),OFFSET(BO190,0,1))+OFFSET(BO213,0,1))*$B205/Параметры!BO$36)</f>
        <v>0</v>
      </c>
      <c r="BP204" s="304">
        <f ca="1">IF(OR(AND($B205=0,BP$2&gt;1),BP$2=Prj_Len),BO204,(IF(Старт!$B$9+Старт!$B$10+Старт!$B$11=0,OFFSET(BP200,0,1),OFFSET(BP190,0,1))+OFFSET(BP213,0,1))*$B205/Параметры!BP$36)</f>
        <v>0</v>
      </c>
      <c r="BQ204" s="304">
        <f ca="1">IF(OR(AND($B205=0,BQ$2&gt;1),BQ$2=Prj_Len),BP204,(IF(Старт!$B$9+Старт!$B$10+Старт!$B$11=0,OFFSET(BQ200,0,1),OFFSET(BQ190,0,1))+OFFSET(BQ213,0,1))*$B205/Параметры!BQ$36)</f>
        <v>0</v>
      </c>
      <c r="BR204" s="304">
        <f ca="1">IF(OR(AND($B205=0,BR$2&gt;1),BR$2=Prj_Len),BQ204,(IF(Старт!$B$9+Старт!$B$10+Старт!$B$11=0,OFFSET(BR200,0,1),OFFSET(BR190,0,1))+OFFSET(BR213,0,1))*$B205/Параметры!BR$36)</f>
        <v>0</v>
      </c>
      <c r="BS204" s="304">
        <f ca="1">IF(OR(AND($B205=0,BS$2&gt;1),BS$2=Prj_Len),BR204,(IF(Старт!$B$9+Старт!$B$10+Старт!$B$11=0,OFFSET(BS200,0,1),OFFSET(BS190,0,1))+OFFSET(BS213,0,1))*$B205/Параметры!BS$36)</f>
        <v>0</v>
      </c>
      <c r="BT204" s="304">
        <f ca="1">IF(OR(AND($B205=0,BT$2&gt;1),BT$2=Prj_Len),BS204,(IF(Старт!$B$9+Старт!$B$10+Старт!$B$11=0,OFFSET(BT200,0,1),OFFSET(BT190,0,1))+OFFSET(BT213,0,1))*$B205/Параметры!BT$36)</f>
        <v>0</v>
      </c>
      <c r="BU204" s="304">
        <f ca="1">IF(OR(AND($B205=0,BU$2&gt;1),BU$2=Prj_Len),BT204,(IF(Старт!$B$9+Старт!$B$10+Старт!$B$11=0,OFFSET(BU200,0,1),OFFSET(BU190,0,1))+OFFSET(BU213,0,1))*$B205/Параметры!BU$36)</f>
        <v>0</v>
      </c>
      <c r="BV204" s="304">
        <f ca="1">IF(OR(AND($B205=0,BV$2&gt;1),BV$2=Prj_Len),BU204,(IF(Старт!$B$9+Старт!$B$10+Старт!$B$11=0,OFFSET(BV200,0,1),OFFSET(BV190,0,1))+OFFSET(BV213,0,1))*$B205/Параметры!BV$36)</f>
        <v>0</v>
      </c>
      <c r="BW204" s="304">
        <f ca="1">IF(OR(AND($B205=0,BW$2&gt;1),BW$2=Prj_Len),BV204,(IF(Старт!$B$9+Старт!$B$10+Старт!$B$11=0,OFFSET(BW200,0,1),OFFSET(BW190,0,1))+OFFSET(BW213,0,1))*$B205/Параметры!BW$36)</f>
        <v>0</v>
      </c>
      <c r="BX204" s="304">
        <f ca="1">IF(OR(AND($B205=0,BX$2&gt;1),BX$2=Prj_Len),BW204,(IF(Старт!$B$9+Старт!$B$10+Старт!$B$11=0,OFFSET(BX200,0,1),OFFSET(BX190,0,1))+OFFSET(BX213,0,1))*$B205/Параметры!BX$36)</f>
        <v>0</v>
      </c>
      <c r="BY204" s="304">
        <f ca="1">IF(OR(AND($B205=0,BY$2&gt;1),BY$2=Prj_Len),BX204,(IF(Старт!$B$9+Старт!$B$10+Старт!$B$11=0,OFFSET(BY200,0,1),OFFSET(BY190,0,1))+OFFSET(BY213,0,1))*$B205/Параметры!BY$36)</f>
        <v>0</v>
      </c>
      <c r="BZ204" s="304">
        <f ca="1">IF(OR(AND($B205=0,BZ$2&gt;1),BZ$2=Prj_Len),BY204,(IF(Старт!$B$9+Старт!$B$10+Старт!$B$11=0,OFFSET(BZ200,0,1),OFFSET(BZ190,0,1))+OFFSET(BZ213,0,1))*$B205/Параметры!BZ$36)</f>
        <v>0</v>
      </c>
      <c r="CA204" s="304">
        <f ca="1">IF(OR(AND($B205=0,CA$2&gt;1),CA$2=Prj_Len),BZ204,(IF(Старт!$B$9+Старт!$B$10+Старт!$B$11=0,OFFSET(CA200,0,1),OFFSET(CA190,0,1))+OFFSET(CA213,0,1))*$B205/Параметры!CA$36)</f>
        <v>0</v>
      </c>
      <c r="CB204" s="304">
        <f ca="1">IF(OR(AND($B205=0,CB$2&gt;1),CB$2=Prj_Len),CA204,(IF(Старт!$B$9+Старт!$B$10+Старт!$B$11=0,OFFSET(CB200,0,1),OFFSET(CB190,0,1))+OFFSET(CB213,0,1))*$B205/Параметры!CB$36)</f>
        <v>0</v>
      </c>
      <c r="CC204" s="304">
        <f ca="1">IF(OR(AND($B205=0,CC$2&gt;1),CC$2=Prj_Len),CB204,(IF(Старт!$B$9+Старт!$B$10+Старт!$B$11=0,OFFSET(CC200,0,1),OFFSET(CC190,0,1))+OFFSET(CC213,0,1))*$B205/Параметры!CC$36)</f>
        <v>0</v>
      </c>
      <c r="CD204" s="304">
        <f ca="1">IF(OR(AND($B205=0,CD$2&gt;1),CD$2=Prj_Len),CC204,(IF(Старт!$B$9+Старт!$B$10+Старт!$B$11=0,OFFSET(CD200,0,1),OFFSET(CD190,0,1))+OFFSET(CD213,0,1))*$B205/Параметры!CD$36)</f>
        <v>0</v>
      </c>
      <c r="CE204" s="304">
        <f ca="1">IF(OR(AND($B205=0,CE$2&gt;1),CE$2=Prj_Len),CD204,(IF(Старт!$B$9+Старт!$B$10+Старт!$B$11=0,OFFSET(CE200,0,1),OFFSET(CE190,0,1))+OFFSET(CE213,0,1))*$B205/Параметры!CE$36)</f>
        <v>0</v>
      </c>
      <c r="CF204" s="304">
        <f ca="1">IF(OR(AND($B205=0,CF$2&gt;1),CF$2=Prj_Len),CE204,(IF(Старт!$B$9+Старт!$B$10+Старт!$B$11=0,OFFSET(CF200,0,1),OFFSET(CF190,0,1))+OFFSET(CF213,0,1))*$B205/Параметры!CF$36)</f>
        <v>0</v>
      </c>
      <c r="CG204" s="304">
        <f ca="1">IF(OR(AND($B205=0,CG$2&gt;1),CG$2=Prj_Len),CF204,(IF(Старт!$B$9+Старт!$B$10+Старт!$B$11=0,OFFSET(CG200,0,1),OFFSET(CG190,0,1))+OFFSET(CG213,0,1))*$B205/Параметры!CG$36)</f>
        <v>0</v>
      </c>
      <c r="CH204" s="304">
        <f ca="1">IF(OR(AND($B205=0,CH$2&gt;1),CH$2=Prj_Len),CG204,(IF(Старт!$B$9+Старт!$B$10+Старт!$B$11=0,OFFSET(CH200,0,1),OFFSET(CH190,0,1))+OFFSET(CH213,0,1))*$B205/Параметры!CH$36)</f>
        <v>0</v>
      </c>
      <c r="CI204" s="304">
        <f ca="1">IF(OR(AND($B205=0,CI$2&gt;1),CI$2=Prj_Len),CH204,(IF(Старт!$B$9+Старт!$B$10+Старт!$B$11=0,OFFSET(CI200,0,1),OFFSET(CI190,0,1))+OFFSET(CI213,0,1))*$B205/Параметры!CI$36)</f>
        <v>0</v>
      </c>
      <c r="CJ204" s="304">
        <f ca="1">IF(OR(AND($B205=0,CJ$2&gt;1),CJ$2=Prj_Len),CI204,(IF(Старт!$B$9+Старт!$B$10+Старт!$B$11=0,OFFSET(CJ200,0,1),OFFSET(CJ190,0,1))+OFFSET(CJ213,0,1))*$B205/Параметры!CJ$36)</f>
        <v>0</v>
      </c>
      <c r="CK204" s="304">
        <f ca="1">IF(OR(AND($B205=0,CK$2&gt;1),CK$2=Prj_Len),CJ204,(IF(Старт!$B$9+Старт!$B$10+Старт!$B$11=0,OFFSET(CK200,0,1),OFFSET(CK190,0,1))+OFFSET(CK213,0,1))*$B205/Параметры!CK$36)</f>
        <v>0</v>
      </c>
      <c r="CL204" s="304">
        <f ca="1">IF(OR(AND($B205=0,CL$2&gt;1),CL$2=Prj_Len),CK204,(IF(Старт!$B$9+Старт!$B$10+Старт!$B$11=0,OFFSET(CL200,0,1),OFFSET(CL190,0,1))+OFFSET(CL213,0,1))*$B205/Параметры!CL$36)</f>
        <v>0</v>
      </c>
      <c r="CM204" s="304">
        <f ca="1">IF(OR(AND($B205=0,CM$2&gt;1),CM$2=Prj_Len),CL204,(IF(Старт!$B$9+Старт!$B$10+Старт!$B$11=0,OFFSET(CM200,0,1),OFFSET(CM190,0,1))+OFFSET(CM213,0,1))*$B205/Параметры!CM$36)</f>
        <v>0</v>
      </c>
      <c r="CN204" s="304">
        <f ca="1">IF(OR(AND($B205=0,CN$2&gt;1),CN$2=Prj_Len),CM204,(IF(Старт!$B$9+Старт!$B$10+Старт!$B$11=0,OFFSET(CN200,0,1),OFFSET(CN190,0,1))+OFFSET(CN213,0,1))*$B205/Параметры!CN$36)</f>
        <v>0</v>
      </c>
      <c r="CO204" s="304">
        <f ca="1">IF(OR(AND($B205=0,CO$2&gt;1),CO$2=Prj_Len),CN204,(IF(Старт!$B$9+Старт!$B$10+Старт!$B$11=0,OFFSET(CO200,0,1),OFFSET(CO190,0,1))+OFFSET(CO213,0,1))*$B205/Параметры!CO$36)</f>
        <v>0</v>
      </c>
      <c r="CP204" s="304">
        <f ca="1">IF(OR(AND($B205=0,CP$2&gt;1),CP$2=Prj_Len),CO204,(IF(Старт!$B$9+Старт!$B$10+Старт!$B$11=0,OFFSET(CP200,0,1),OFFSET(CP190,0,1))+OFFSET(CP213,0,1))*$B205/Параметры!CP$36)</f>
        <v>0</v>
      </c>
      <c r="CQ204" s="304">
        <f ca="1">IF(OR(AND($B205=0,CQ$2&gt;1),CQ$2=Prj_Len),CP204,(IF(Старт!$B$9+Старт!$B$10+Старт!$B$11=0,OFFSET(CQ200,0,1),OFFSET(CQ190,0,1))+OFFSET(CQ213,0,1))*$B205/Параметры!CQ$36)</f>
        <v>0</v>
      </c>
      <c r="CR204" s="304">
        <f ca="1">IF(OR(AND($B205=0,CR$2&gt;1),CR$2=Prj_Len),CQ204,(IF(Старт!$B$9+Старт!$B$10+Старт!$B$11=0,OFFSET(CR200,0,1),OFFSET(CR190,0,1))+OFFSET(CR213,0,1))*$B205/Параметры!CR$36)</f>
        <v>0</v>
      </c>
      <c r="CS204" s="304">
        <f ca="1">IF(OR(AND($B205=0,CS$2&gt;1),CS$2=Prj_Len),CR204,(IF(Старт!$B$9+Старт!$B$10+Старт!$B$11=0,OFFSET(CS200,0,1),OFFSET(CS190,0,1))+OFFSET(CS213,0,1))*$B205/Параметры!CS$36)</f>
        <v>0</v>
      </c>
      <c r="CT204" s="304">
        <f ca="1">IF(OR(AND($B205=0,CT$2&gt;1),CT$2=Prj_Len),CS204,(IF(Старт!$B$9+Старт!$B$10+Старт!$B$11=0,OFFSET(CT200,0,1),OFFSET(CT190,0,1))+OFFSET(CT213,0,1))*$B205/Параметры!CT$36)</f>
        <v>0</v>
      </c>
      <c r="CU204" s="304">
        <f ca="1">IF(OR(AND($B205=0,CU$2&gt;1),CU$2=Prj_Len),CT204,(IF(Старт!$B$9+Старт!$B$10+Старт!$B$11=0,OFFSET(CU200,0,1),OFFSET(CU190,0,1))+OFFSET(CU213,0,1))*$B205/Параметры!CU$36)</f>
        <v>0</v>
      </c>
      <c r="CV204" s="304">
        <f ca="1">IF(OR(AND($B205=0,CV$2&gt;1),CV$2=Prj_Len),CU204,(IF(Старт!$B$9+Старт!$B$10+Старт!$B$11=0,OFFSET(CV200,0,1),OFFSET(CV190,0,1))+OFFSET(CV213,0,1))*$B205/Параметры!CV$36)</f>
        <v>0</v>
      </c>
      <c r="CW204" s="304">
        <f ca="1">IF(OR(AND($B205=0,CW$2&gt;1),CW$2=Prj_Len),CV204,(IF(Старт!$B$9+Старт!$B$10+Старт!$B$11=0,OFFSET(CW200,0,1),OFFSET(CW190,0,1))+OFFSET(CW213,0,1))*$B205/Параметры!CW$36)</f>
        <v>0</v>
      </c>
      <c r="CX204" s="304">
        <f ca="1">IF(OR(AND($B205=0,CX$2&gt;1),CX$2=Prj_Len),CW204,(IF(Старт!$B$9+Старт!$B$10+Старт!$B$11=0,OFFSET(CX200,0,1),OFFSET(CX190,0,1))+OFFSET(CX213,0,1))*$B205/Параметры!CX$36)</f>
        <v>0</v>
      </c>
      <c r="CY204" s="304">
        <f ca="1">IF(OR(AND($B205=0,CY$2&gt;1),CY$2=Prj_Len),CX204,(IF(Старт!$B$9+Старт!$B$10+Старт!$B$11=0,OFFSET(CY200,0,1),OFFSET(CY190,0,1))+OFFSET(CY213,0,1))*$B205/Параметры!CY$36)</f>
        <v>0</v>
      </c>
      <c r="CZ204" s="304">
        <f ca="1">IF(OR(AND($B205=0,CZ$2&gt;1),CZ$2=Prj_Len),CY204,(IF(Старт!$B$9+Старт!$B$10+Старт!$B$11=0,OFFSET(CZ200,0,1),OFFSET(CZ190,0,1))+OFFSET(CZ213,0,1))*$B205/Параметры!CZ$36)</f>
        <v>0</v>
      </c>
      <c r="DA204" s="304">
        <f ca="1">IF(OR(AND($B205=0,DA$2&gt;1),DA$2=Prj_Len),CZ204,(IF(Старт!$B$9+Старт!$B$10+Старт!$B$11=0,OFFSET(DA200,0,1),OFFSET(DA190,0,1))+OFFSET(DA213,0,1))*$B205/Параметры!DA$36)</f>
        <v>0</v>
      </c>
      <c r="DB204" s="304">
        <f ca="1">IF(OR(AND($B205=0,DB$2&gt;1),DB$2=Prj_Len),DA204,(IF(Старт!$B$9+Старт!$B$10+Старт!$B$11=0,OFFSET(DB200,0,1),OFFSET(DB190,0,1))+OFFSET(DB213,0,1))*$B205/Параметры!DB$36)</f>
        <v>0</v>
      </c>
      <c r="DC204" s="304">
        <f ca="1">IF(OR(AND($B205=0,DC$2&gt;1),DC$2=Prj_Len),DB204,(IF(Старт!$B$9+Старт!$B$10+Старт!$B$11=0,OFFSET(DC200,0,1),OFFSET(DC190,0,1))+OFFSET(DC213,0,1))*$B205/Параметры!DC$36)</f>
        <v>0</v>
      </c>
      <c r="DD204" s="304">
        <f ca="1">IF(OR(AND($B205=0,DD$2&gt;1),DD$2=Prj_Len),DC204,(IF(Старт!$B$9+Старт!$B$10+Старт!$B$11=0,OFFSET(DD200,0,1),OFFSET(DD190,0,1))+OFFSET(DD213,0,1))*$B205/Параметры!DD$36)</f>
        <v>0</v>
      </c>
      <c r="DE204" s="304">
        <f ca="1">IF(OR(AND($B205=0,DE$2&gt;1),DE$2=Prj_Len),DD204,(IF(Старт!$B$9+Старт!$B$10+Старт!$B$11=0,OFFSET(DE200,0,1),OFFSET(DE190,0,1))+OFFSET(DE213,0,1))*$B205/Параметры!DE$36)</f>
        <v>0</v>
      </c>
      <c r="DF204" s="304">
        <f ca="1">IF(OR(AND($B205=0,DF$2&gt;1),DF$2=Prj_Len),DE204,(IF(Старт!$B$9+Старт!$B$10+Старт!$B$11=0,OFFSET(DF200,0,1),OFFSET(DF190,0,1))+OFFSET(DF213,0,1))*$B205/Параметры!DF$36)</f>
        <v>0</v>
      </c>
      <c r="DG204" s="304">
        <f ca="1">IF(OR(AND($B205=0,DG$2&gt;1),DG$2=Prj_Len),DF204,(IF(Старт!$B$9+Старт!$B$10+Старт!$B$11=0,OFFSET(DG200,0,1),OFFSET(DG190,0,1))+OFFSET(DG213,0,1))*$B205/Параметры!DG$36)</f>
        <v>0</v>
      </c>
      <c r="DH204" s="304">
        <f ca="1">IF(OR(AND($B205=0,DH$2&gt;1),DH$2=Prj_Len),DG204,(IF(Старт!$B$9+Старт!$B$10+Старт!$B$11=0,OFFSET(DH200,0,1),OFFSET(DH190,0,1))+OFFSET(DH213,0,1))*$B205/Параметры!DH$36)</f>
        <v>0</v>
      </c>
      <c r="DI204" s="304">
        <f ca="1">IF(OR(AND($B205=0,DI$2&gt;1),DI$2=Prj_Len),DH204,(IF(Старт!$B$9+Старт!$B$10+Старт!$B$11=0,OFFSET(DI200,0,1),OFFSET(DI190,0,1))+OFFSET(DI213,0,1))*$B205/Параметры!DI$36)</f>
        <v>0</v>
      </c>
      <c r="DJ204" s="304">
        <f ca="1">IF(OR(AND($B205=0,DJ$2&gt;1),DJ$2=Prj_Len),DI204,(IF(Старт!$B$9+Старт!$B$10+Старт!$B$11=0,OFFSET(DJ200,0,1),OFFSET(DJ190,0,1))+OFFSET(DJ213,0,1))*$B205/Параметры!DJ$36)</f>
        <v>0</v>
      </c>
      <c r="DK204" s="304">
        <f ca="1">IF(OR(AND($B205=0,DK$2&gt;1),DK$2=Prj_Len),DJ204,(IF(Старт!$B$9+Старт!$B$10+Старт!$B$11=0,OFFSET(DK200,0,1),OFFSET(DK190,0,1))+OFFSET(DK213,0,1))*$B205/Параметры!DK$36)</f>
        <v>0</v>
      </c>
      <c r="DL204" s="304">
        <f ca="1">IF(OR(AND($B205=0,DL$2&gt;1),DL$2=Prj_Len),DK204,(IF(Старт!$B$9+Старт!$B$10+Старт!$B$11=0,OFFSET(DL200,0,1),OFFSET(DL190,0,1))+OFFSET(DL213,0,1))*$B205/Параметры!DL$36)</f>
        <v>0</v>
      </c>
      <c r="DM204" s="304">
        <f ca="1">IF(OR(AND($B205=0,DM$2&gt;1),DM$2=Prj_Len),DL204,(IF(Старт!$B$9+Старт!$B$10+Старт!$B$11=0,OFFSET(DM200,0,1),OFFSET(DM190,0,1))+OFFSET(DM213,0,1))*$B205/Параметры!DM$36)</f>
        <v>0</v>
      </c>
      <c r="DN204" s="304">
        <f ca="1">IF(OR(AND($B205=0,DN$2&gt;1),DN$2=Prj_Len),DM204,(IF(Старт!$B$9+Старт!$B$10+Старт!$B$11=0,OFFSET(DN200,0,1),OFFSET(DN190,0,1))+OFFSET(DN213,0,1))*$B205/Параметры!DN$36)</f>
        <v>0</v>
      </c>
      <c r="DO204" s="304">
        <f ca="1">IF(OR(AND($B205=0,DO$2&gt;1),DO$2=Prj_Len),DN204,(IF(Старт!$B$9+Старт!$B$10+Старт!$B$11=0,OFFSET(DO200,0,1),OFFSET(DO190,0,1))+OFFSET(DO213,0,1))*$B205/Параметры!DO$36)</f>
        <v>0</v>
      </c>
      <c r="DP204" s="304">
        <f ca="1">IF(OR(AND($B205=0,DP$2&gt;1),DP$2=Prj_Len),DO204,(IF(Старт!$B$9+Старт!$B$10+Старт!$B$11=0,OFFSET(DP200,0,1),OFFSET(DP190,0,1))+OFFSET(DP213,0,1))*$B205/Параметры!DP$36)</f>
        <v>0</v>
      </c>
      <c r="DQ204" s="304">
        <f ca="1">IF(OR(AND($B205=0,DQ$2&gt;1),DQ$2=Prj_Len),DP204,(IF(Старт!$B$9+Старт!$B$10+Старт!$B$11=0,OFFSET(DQ200,0,1),OFFSET(DQ190,0,1))+OFFSET(DQ213,0,1))*$B205/Параметры!DQ$36)</f>
        <v>0</v>
      </c>
      <c r="DR204" s="304">
        <f ca="1">IF(OR(AND($B205=0,DR$2&gt;1),DR$2=Prj_Len),DQ204,(IF(Старт!$B$9+Старт!$B$10+Старт!$B$11=0,OFFSET(DR200,0,1),OFFSET(DR190,0,1))+OFFSET(DR213,0,1))*$B205/Параметры!DR$36)</f>
        <v>0</v>
      </c>
      <c r="DS204" s="304">
        <f ca="1">IF(OR(AND($B205=0,DS$2&gt;1),DS$2=Prj_Len),DR204,(IF(Старт!$B$9+Старт!$B$10+Старт!$B$11=0,OFFSET(DS200,0,1),OFFSET(DS190,0,1))+OFFSET(DS213,0,1))*$B205/Параметры!DS$36)</f>
        <v>0</v>
      </c>
      <c r="DT204" s="304">
        <f ca="1">IF(OR(AND($B205=0,DT$2&gt;1),DT$2=Prj_Len),DS204,(IF(Старт!$B$9+Старт!$B$10+Старт!$B$11=0,OFFSET(DT200,0,1),OFFSET(DT190,0,1))+OFFSET(DT213,0,1))*$B205/Параметры!DT$36)</f>
        <v>0</v>
      </c>
      <c r="DU204" s="304">
        <f ca="1">IF(OR(AND($B205=0,DU$2&gt;1),DU$2=Prj_Len),DT204,(IF(Старт!$B$9+Старт!$B$10+Старт!$B$11=0,OFFSET(DU200,0,1),OFFSET(DU190,0,1))+OFFSET(DU213,0,1))*$B205/Параметры!DU$36)</f>
        <v>0</v>
      </c>
      <c r="DV204" s="304">
        <f ca="1">IF(OR(AND($B205=0,DV$2&gt;1),DV$2=Prj_Len),DU204,(IF(Старт!$B$9+Старт!$B$10+Старт!$B$11=0,OFFSET(DV200,0,1),OFFSET(DV190,0,1))+OFFSET(DV213,0,1))*$B205/Параметры!DV$36)</f>
        <v>0</v>
      </c>
      <c r="DW204" s="172"/>
      <c r="DX204" s="170"/>
    </row>
    <row r="205" spans="1:128" s="154" customFormat="1" hidden="1" outlineLevel="1" x14ac:dyDescent="0.2">
      <c r="A205" s="171" t="str">
        <f ca="1">Language!A$674</f>
        <v>период предоплаты</v>
      </c>
      <c r="B205" s="303">
        <f>$B$542</f>
        <v>0</v>
      </c>
      <c r="C205" s="147" t="str">
        <f ca="1">Language!$A$1464</f>
        <v>дней</v>
      </c>
      <c r="F205" s="6" t="s">
        <v>3100</v>
      </c>
      <c r="G205" s="169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  <c r="AA205" s="169"/>
      <c r="AB205" s="169"/>
      <c r="AC205" s="169"/>
      <c r="AD205" s="169"/>
      <c r="AE205" s="169"/>
      <c r="AF205" s="169"/>
      <c r="AG205" s="169"/>
      <c r="AH205" s="169"/>
      <c r="AI205" s="169"/>
      <c r="AJ205" s="169"/>
      <c r="AK205" s="169"/>
      <c r="AL205" s="169"/>
      <c r="AM205" s="169"/>
      <c r="AN205" s="169"/>
      <c r="AO205" s="169"/>
      <c r="AP205" s="169"/>
      <c r="AQ205" s="169"/>
      <c r="AR205" s="169"/>
      <c r="AS205" s="169"/>
      <c r="AT205" s="169"/>
      <c r="AU205" s="169"/>
      <c r="AV205" s="169"/>
      <c r="AW205" s="169"/>
      <c r="AX205" s="169"/>
      <c r="AY205" s="169"/>
      <c r="AZ205" s="169"/>
      <c r="BA205" s="169"/>
      <c r="BB205" s="169"/>
      <c r="BC205" s="169"/>
      <c r="BD205" s="169"/>
      <c r="BE205" s="169"/>
      <c r="BF205" s="169"/>
      <c r="BG205" s="169"/>
      <c r="BH205" s="169"/>
      <c r="BI205" s="169"/>
      <c r="BJ205" s="169"/>
      <c r="BK205" s="169"/>
      <c r="BL205" s="169"/>
      <c r="BM205" s="169"/>
      <c r="BN205" s="169"/>
      <c r="BO205" s="169"/>
      <c r="BP205" s="169"/>
      <c r="BQ205" s="169"/>
      <c r="BR205" s="169"/>
      <c r="BS205" s="169"/>
      <c r="BT205" s="169"/>
      <c r="BU205" s="169"/>
      <c r="BV205" s="169"/>
      <c r="BW205" s="169"/>
      <c r="BX205" s="169"/>
      <c r="BY205" s="169"/>
      <c r="BZ205" s="169"/>
      <c r="CA205" s="169"/>
      <c r="CB205" s="169"/>
      <c r="CC205" s="169"/>
      <c r="CD205" s="169"/>
      <c r="CE205" s="169"/>
      <c r="CF205" s="169"/>
      <c r="CG205" s="169"/>
      <c r="CH205" s="169"/>
      <c r="CI205" s="169"/>
      <c r="CJ205" s="169"/>
      <c r="CK205" s="169"/>
      <c r="CL205" s="169"/>
      <c r="CM205" s="169"/>
      <c r="CN205" s="169"/>
      <c r="CO205" s="169"/>
      <c r="CP205" s="169"/>
      <c r="CQ205" s="169"/>
      <c r="CR205" s="169"/>
      <c r="CS205" s="169"/>
      <c r="CT205" s="169"/>
      <c r="CU205" s="169"/>
      <c r="CV205" s="169"/>
      <c r="CW205" s="169"/>
      <c r="CX205" s="169"/>
      <c r="CY205" s="169"/>
      <c r="CZ205" s="169"/>
      <c r="DA205" s="169"/>
      <c r="DB205" s="169"/>
      <c r="DC205" s="169"/>
      <c r="DD205" s="169"/>
      <c r="DE205" s="169"/>
      <c r="DF205" s="169"/>
      <c r="DG205" s="169"/>
      <c r="DH205" s="169"/>
      <c r="DI205" s="169"/>
      <c r="DJ205" s="169"/>
      <c r="DK205" s="169"/>
      <c r="DL205" s="169"/>
      <c r="DM205" s="169"/>
      <c r="DN205" s="169"/>
      <c r="DO205" s="169"/>
      <c r="DP205" s="169"/>
      <c r="DQ205" s="169"/>
      <c r="DR205" s="169"/>
      <c r="DS205" s="169"/>
      <c r="DT205" s="169"/>
      <c r="DU205" s="169"/>
      <c r="DV205" s="169"/>
      <c r="DW205" s="169"/>
      <c r="DX205" s="170"/>
    </row>
    <row r="206" spans="1:128" s="157" customFormat="1" hidden="1" outlineLevel="1" x14ac:dyDescent="0.2">
      <c r="A206" s="165" t="str">
        <f ca="1">Language!A$675</f>
        <v>оплата расходов, с НДС</v>
      </c>
      <c r="C206" s="160" t="str">
        <f ca="1">CHOOSE(D206,CurName1,CurName2,CurName3)</f>
        <v>тыс. руб.</v>
      </c>
      <c r="D206" s="158">
        <f>D184</f>
        <v>1</v>
      </c>
      <c r="E206" s="154" t="s">
        <v>875</v>
      </c>
      <c r="F206" s="6" t="s">
        <v>3082</v>
      </c>
      <c r="G206" s="166">
        <f t="shared" ref="G206:AL206" ca="1" si="352">G200+G213-IF(G$2=1,G202,G202-F202)+IF(G$2=1,G204,G204-F204)</f>
        <v>648</v>
      </c>
      <c r="H206" s="166">
        <f t="shared" ca="1" si="352"/>
        <v>1954.9916586331158</v>
      </c>
      <c r="I206" s="166">
        <f t="shared" ca="1" si="352"/>
        <v>2949.0681985532874</v>
      </c>
      <c r="J206" s="166">
        <f t="shared" ca="1" si="352"/>
        <v>3624.7965831064562</v>
      </c>
      <c r="K206" s="166">
        <f t="shared" ca="1" si="352"/>
        <v>4308.0720208938565</v>
      </c>
      <c r="L206" s="166">
        <f t="shared" ca="1" si="352"/>
        <v>4998.9582535839263</v>
      </c>
      <c r="M206" s="166">
        <f t="shared" ca="1" si="352"/>
        <v>5697.5195023799615</v>
      </c>
      <c r="N206" s="166">
        <f t="shared" ca="1" si="352"/>
        <v>6269.0031983228409</v>
      </c>
      <c r="O206" s="166">
        <f t="shared" ca="1" si="352"/>
        <v>7456.8752249723593</v>
      </c>
      <c r="P206" s="166">
        <f t="shared" ca="1" si="352"/>
        <v>7499.0374816300928</v>
      </c>
      <c r="Q206" s="166">
        <f t="shared" ca="1" si="352"/>
        <v>7541.438129816831</v>
      </c>
      <c r="R206" s="166">
        <f t="shared" ca="1" si="352"/>
        <v>7584.0785174329385</v>
      </c>
      <c r="S206" s="166">
        <f t="shared" ca="1" si="352"/>
        <v>7626.96</v>
      </c>
      <c r="T206" s="166">
        <f t="shared" ca="1" si="352"/>
        <v>7670.0839407039239</v>
      </c>
      <c r="U206" s="166">
        <f t="shared" ca="1" si="352"/>
        <v>7713.4517104382658</v>
      </c>
      <c r="V206" s="166">
        <f t="shared" ca="1" si="352"/>
        <v>6558.2455997258785</v>
      </c>
      <c r="W206" s="166">
        <f t="shared" ca="1" si="352"/>
        <v>6595.3268738330407</v>
      </c>
      <c r="X206" s="166">
        <f t="shared" ca="1" si="352"/>
        <v>6632.6178108551521</v>
      </c>
      <c r="Y206" s="166">
        <f t="shared" ca="1" si="352"/>
        <v>6670.1195962568208</v>
      </c>
      <c r="Z206" s="166">
        <f t="shared" ca="1" si="352"/>
        <v>7933.9965208881522</v>
      </c>
      <c r="AA206" s="166">
        <f t="shared" ca="1" si="352"/>
        <v>7978.8564907204218</v>
      </c>
      <c r="AB206" s="166">
        <f t="shared" ca="1" si="352"/>
        <v>8023.9701053441986</v>
      </c>
      <c r="AC206" s="166">
        <f t="shared" ca="1" si="352"/>
        <v>8069.3387989040075</v>
      </c>
      <c r="AD206" s="166">
        <f t="shared" ca="1" si="352"/>
        <v>8114.9640136532416</v>
      </c>
      <c r="AE206" s="166">
        <f t="shared" ca="1" si="352"/>
        <v>8160.8471999999992</v>
      </c>
      <c r="AF206" s="166">
        <f t="shared" ca="1" si="352"/>
        <v>8206.9898165531977</v>
      </c>
      <c r="AG206" s="166">
        <f t="shared" ca="1" si="352"/>
        <v>8253.3933301689449</v>
      </c>
      <c r="AH206" s="166">
        <f t="shared" ca="1" si="352"/>
        <v>7017.3227917066906</v>
      </c>
      <c r="AI206" s="166">
        <f t="shared" ca="1" si="352"/>
        <v>7056.9997550013532</v>
      </c>
      <c r="AJ206" s="166">
        <f t="shared" ca="1" si="352"/>
        <v>7096.9010576150149</v>
      </c>
      <c r="AK206" s="166">
        <f t="shared" ca="1" si="352"/>
        <v>7137.0279679947998</v>
      </c>
      <c r="AL206" s="166">
        <f t="shared" ca="1" si="352"/>
        <v>8489.376277350324</v>
      </c>
      <c r="AM206" s="166">
        <f t="shared" ref="AM206:BR206" ca="1" si="353">AM200+AM213-IF(AM$2=1,AM202,AM202-AL202)+IF(AM$2=1,AM204,AM204-AL204)</f>
        <v>8537.3764450708513</v>
      </c>
      <c r="AN206" s="166">
        <f t="shared" ca="1" si="353"/>
        <v>8585.6480127182895</v>
      </c>
      <c r="AO206" s="166">
        <f t="shared" ca="1" si="353"/>
        <v>8634.1925148272876</v>
      </c>
      <c r="AP206" s="166">
        <f t="shared" ca="1" si="353"/>
        <v>8683.011494608967</v>
      </c>
      <c r="AQ206" s="166">
        <f t="shared" ca="1" si="353"/>
        <v>8732.1065039999994</v>
      </c>
      <c r="AR206" s="166">
        <f t="shared" ca="1" si="353"/>
        <v>8781.4791037119194</v>
      </c>
      <c r="AS206" s="166">
        <f t="shared" ca="1" si="353"/>
        <v>8831.1308632807686</v>
      </c>
      <c r="AT206" s="166">
        <f t="shared" ca="1" si="353"/>
        <v>7508.5353871261568</v>
      </c>
      <c r="AU206" s="166">
        <f t="shared" ca="1" si="353"/>
        <v>7550.9897378514461</v>
      </c>
      <c r="AV206" s="166">
        <f t="shared" ca="1" si="353"/>
        <v>7593.6841316480613</v>
      </c>
      <c r="AW206" s="166">
        <f t="shared" ca="1" si="353"/>
        <v>7636.6199257544322</v>
      </c>
      <c r="AX206" s="166">
        <f t="shared" ca="1" si="353"/>
        <v>9083.632616764844</v>
      </c>
      <c r="AY206" s="166">
        <f t="shared" ca="1" si="353"/>
        <v>9134.992796225808</v>
      </c>
      <c r="AZ206" s="166">
        <f t="shared" ca="1" si="353"/>
        <v>9186.6433736085692</v>
      </c>
      <c r="BA206" s="166">
        <f t="shared" ca="1" si="353"/>
        <v>9238.5859908651964</v>
      </c>
      <c r="BB206" s="166">
        <f t="shared" ca="1" si="353"/>
        <v>9290.8222992315932</v>
      </c>
      <c r="BC206" s="166">
        <f t="shared" ca="1" si="353"/>
        <v>9343.3539592799971</v>
      </c>
      <c r="BD206" s="166">
        <f t="shared" ca="1" si="353"/>
        <v>9396.1826409717542</v>
      </c>
      <c r="BE206" s="166">
        <f t="shared" ca="1" si="353"/>
        <v>9449.3100237104227</v>
      </c>
      <c r="BF206" s="166">
        <f t="shared" ca="1" si="353"/>
        <v>8034.1328642249873</v>
      </c>
      <c r="BG206" s="166">
        <f t="shared" ca="1" si="353"/>
        <v>8079.5590195010473</v>
      </c>
      <c r="BH206" s="166">
        <f t="shared" ca="1" si="353"/>
        <v>8125.2420208634276</v>
      </c>
      <c r="BI206" s="166">
        <f t="shared" ca="1" si="353"/>
        <v>8171.1833205572439</v>
      </c>
      <c r="BJ206" s="166">
        <f t="shared" ca="1" si="353"/>
        <v>9719.4868999383834</v>
      </c>
      <c r="BK206" s="166">
        <f t="shared" ca="1" si="353"/>
        <v>9774.4422919616172</v>
      </c>
      <c r="BL206" s="166">
        <f t="shared" ca="1" si="353"/>
        <v>9829.7084097611696</v>
      </c>
      <c r="BM206" s="166">
        <f t="shared" ca="1" si="353"/>
        <v>9885.2870102257602</v>
      </c>
      <c r="BN206" s="166">
        <f t="shared" ca="1" si="353"/>
        <v>9941.1798601778064</v>
      </c>
      <c r="BO206" s="166">
        <f t="shared" ca="1" si="353"/>
        <v>9997.3887364295988</v>
      </c>
      <c r="BP206" s="166">
        <f t="shared" ca="1" si="353"/>
        <v>10053.915425839778</v>
      </c>
      <c r="BQ206" s="166">
        <f t="shared" ca="1" si="353"/>
        <v>10110.761725370154</v>
      </c>
      <c r="BR206" s="166">
        <f t="shared" ca="1" si="353"/>
        <v>8596.52216472074</v>
      </c>
      <c r="BS206" s="166">
        <f t="shared" ref="BS206:CX206" ca="1" si="354">BS200+BS213-IF(BS$2=1,BS202,BS202-BR202)+IF(BS$2=1,BS204,BS204-BR204)</f>
        <v>8645.1281508661232</v>
      </c>
      <c r="BT206" s="166">
        <f t="shared" ca="1" si="354"/>
        <v>8694.0089623238673</v>
      </c>
      <c r="BU206" s="166">
        <f t="shared" ca="1" si="354"/>
        <v>8743.1661529962512</v>
      </c>
      <c r="BV206" s="166">
        <f t="shared" ca="1" si="354"/>
        <v>10399.850982934073</v>
      </c>
      <c r="BW206" s="166">
        <f t="shared" ca="1" si="354"/>
        <v>10458.653252398934</v>
      </c>
      <c r="BX206" s="166">
        <f t="shared" ca="1" si="354"/>
        <v>10517.787998444455</v>
      </c>
      <c r="BY206" s="166">
        <f t="shared" ca="1" si="354"/>
        <v>10577.257100941566</v>
      </c>
      <c r="BZ206" s="166">
        <f t="shared" ca="1" si="354"/>
        <v>10637.062450390255</v>
      </c>
      <c r="CA206" s="166">
        <f t="shared" ca="1" si="354"/>
        <v>10697.20594797967</v>
      </c>
      <c r="CB206" s="166">
        <f t="shared" ca="1" si="354"/>
        <v>10757.689505648563</v>
      </c>
      <c r="CC206" s="166">
        <f t="shared" ca="1" si="354"/>
        <v>10818.515046146069</v>
      </c>
      <c r="CD206" s="166">
        <f t="shared" ca="1" si="354"/>
        <v>9198.2787162511922</v>
      </c>
      <c r="CE206" s="166">
        <f t="shared" ca="1" si="354"/>
        <v>9250.2871214267507</v>
      </c>
      <c r="CF206" s="166">
        <f t="shared" ca="1" si="354"/>
        <v>9302.5895896865404</v>
      </c>
      <c r="CG206" s="166">
        <f t="shared" ca="1" si="354"/>
        <v>9355.187783705991</v>
      </c>
      <c r="CH206" s="166">
        <f t="shared" ca="1" si="354"/>
        <v>11127.84055173946</v>
      </c>
      <c r="CI206" s="166">
        <f t="shared" ca="1" si="354"/>
        <v>11190.758980066861</v>
      </c>
      <c r="CJ206" s="166">
        <f t="shared" ca="1" si="354"/>
        <v>11254.033158335571</v>
      </c>
      <c r="CK206" s="166">
        <f t="shared" ca="1" si="354"/>
        <v>11317.665098007479</v>
      </c>
      <c r="CL206" s="166">
        <f t="shared" ca="1" si="354"/>
        <v>11381.656821917575</v>
      </c>
      <c r="CM206" s="166">
        <f t="shared" ca="1" si="354"/>
        <v>11446.01036433825</v>
      </c>
      <c r="CN206" s="166">
        <f t="shared" ca="1" si="354"/>
        <v>11510.727771043968</v>
      </c>
      <c r="CO206" s="166">
        <f t="shared" ca="1" si="354"/>
        <v>11575.811099376293</v>
      </c>
      <c r="CP206" s="166">
        <f t="shared" ca="1" si="354"/>
        <v>9842.1582263887794</v>
      </c>
      <c r="CQ206" s="166">
        <f t="shared" ca="1" si="354"/>
        <v>9897.807219926628</v>
      </c>
      <c r="CR206" s="166">
        <f t="shared" ca="1" si="354"/>
        <v>9953.7708609646033</v>
      </c>
      <c r="CS206" s="166">
        <f t="shared" ca="1" si="354"/>
        <v>10010.050928565415</v>
      </c>
      <c r="CT206" s="166">
        <f t="shared" ca="1" si="354"/>
        <v>11906.789390361224</v>
      </c>
      <c r="CU206" s="166">
        <f t="shared" ca="1" si="354"/>
        <v>11974.112108671543</v>
      </c>
      <c r="CV206" s="166">
        <f t="shared" ca="1" si="354"/>
        <v>12041.815479419063</v>
      </c>
      <c r="CW206" s="166">
        <f t="shared" ca="1" si="354"/>
        <v>12109.901654868003</v>
      </c>
      <c r="CX206" s="166">
        <f t="shared" ca="1" si="354"/>
        <v>12178.37279945181</v>
      </c>
      <c r="CY206" s="166">
        <f t="shared" ref="CY206:DV206" ca="1" si="355">CY200+CY213-IF(CY$2=1,CY202,CY202-CX202)+IF(CY$2=1,CY204,CY204-CX204)</f>
        <v>12247.231089841933</v>
      </c>
      <c r="CZ206" s="166">
        <f t="shared" ca="1" si="355"/>
        <v>12316.478715017049</v>
      </c>
      <c r="DA206" s="166">
        <f t="shared" ca="1" si="355"/>
        <v>12386.117876332635</v>
      </c>
      <c r="DB206" s="166">
        <f t="shared" ca="1" si="355"/>
        <v>10531.109302235993</v>
      </c>
      <c r="DC206" s="166">
        <f t="shared" ca="1" si="355"/>
        <v>10590.653725321492</v>
      </c>
      <c r="DD206" s="166">
        <f t="shared" ca="1" si="355"/>
        <v>10650.534821232126</v>
      </c>
      <c r="DE206" s="166">
        <f t="shared" ca="1" si="355"/>
        <v>10710.754493564995</v>
      </c>
      <c r="DF206" s="166">
        <f t="shared" ca="1" si="355"/>
        <v>12740.264647686514</v>
      </c>
      <c r="DG206" s="166">
        <f t="shared" ca="1" si="355"/>
        <v>12812.299956278554</v>
      </c>
      <c r="DH206" s="166">
        <f t="shared" ca="1" si="355"/>
        <v>12884.742562978397</v>
      </c>
      <c r="DI206" s="166">
        <f t="shared" ca="1" si="355"/>
        <v>12957.594770708765</v>
      </c>
      <c r="DJ206" s="166">
        <f t="shared" ca="1" si="355"/>
        <v>13030.858895413436</v>
      </c>
      <c r="DK206" s="166">
        <f t="shared" ca="1" si="355"/>
        <v>13104.537266130868</v>
      </c>
      <c r="DL206" s="166">
        <f t="shared" ca="1" si="355"/>
        <v>13178.632225068239</v>
      </c>
      <c r="DM206" s="166">
        <f t="shared" ca="1" si="355"/>
        <v>13253.14612767592</v>
      </c>
      <c r="DN206" s="166">
        <f t="shared" ca="1" si="355"/>
        <v>11268.286953392515</v>
      </c>
      <c r="DO206" s="166">
        <f t="shared" ca="1" si="355"/>
        <v>11331.999486093997</v>
      </c>
      <c r="DP206" s="166">
        <f t="shared" ca="1" si="355"/>
        <v>11396.072258718375</v>
      </c>
      <c r="DQ206" s="166">
        <f t="shared" ca="1" si="355"/>
        <v>11460.507308114544</v>
      </c>
      <c r="DR206" s="166">
        <f t="shared" ca="1" si="355"/>
        <v>13632.083173024568</v>
      </c>
      <c r="DS206" s="166">
        <f t="shared" ca="1" si="355"/>
        <v>13709.16095321805</v>
      </c>
      <c r="DT206" s="166">
        <f t="shared" ca="1" si="355"/>
        <v>13786.674542386882</v>
      </c>
      <c r="DU206" s="166">
        <f t="shared" ca="1" si="355"/>
        <v>13864.626404658378</v>
      </c>
      <c r="DV206" s="166">
        <f t="shared" ca="1" si="355"/>
        <v>13943.019018092375</v>
      </c>
      <c r="DW206" s="166"/>
      <c r="DX206" s="167">
        <f ca="1">SUM(G206:DW206)</f>
        <v>1133615.073846637</v>
      </c>
    </row>
    <row r="207" spans="1:128" hidden="1" outlineLevel="1" x14ac:dyDescent="0.2">
      <c r="A207" s="168" t="str">
        <f ca="1">Language!A$676</f>
        <v>темп изменения цен</v>
      </c>
      <c r="B207" s="187"/>
      <c r="C207" s="147" t="str">
        <f ca="1">Language!$A$484</f>
        <v>% в год</v>
      </c>
      <c r="D207" s="158"/>
      <c r="F207" s="6" t="s">
        <v>3191</v>
      </c>
      <c r="G207" s="305">
        <f>CHOOSE($D184,Параметры!G$54,Параметры!G$62,Параметры!G$68)</f>
        <v>7.0000000000000007E-2</v>
      </c>
      <c r="H207" s="305">
        <f>CHOOSE($D184,Параметры!H$54,Параметры!H$62,Параметры!H$68)</f>
        <v>7.0000000000000007E-2</v>
      </c>
      <c r="I207" s="305">
        <f>CHOOSE($D184,Параметры!I$54,Параметры!I$62,Параметры!I$68)</f>
        <v>7.0000000000000007E-2</v>
      </c>
      <c r="J207" s="305">
        <f>CHOOSE($D184,Параметры!J$54,Параметры!J$62,Параметры!J$68)</f>
        <v>7.0000000000000007E-2</v>
      </c>
      <c r="K207" s="305">
        <f>CHOOSE($D184,Параметры!K$54,Параметры!K$62,Параметры!K$68)</f>
        <v>7.0000000000000007E-2</v>
      </c>
      <c r="L207" s="305">
        <f>CHOOSE($D184,Параметры!L$54,Параметры!L$62,Параметры!L$68)</f>
        <v>7.0000000000000007E-2</v>
      </c>
      <c r="M207" s="305">
        <f>CHOOSE($D184,Параметры!M$54,Параметры!M$62,Параметры!M$68)</f>
        <v>7.0000000000000007E-2</v>
      </c>
      <c r="N207" s="305">
        <f>CHOOSE($D184,Параметры!N$54,Параметры!N$62,Параметры!N$68)</f>
        <v>7.0000000000000007E-2</v>
      </c>
      <c r="O207" s="305">
        <f>CHOOSE($D184,Параметры!O$54,Параметры!O$62,Параметры!O$68)</f>
        <v>7.0000000000000007E-2</v>
      </c>
      <c r="P207" s="305">
        <f>CHOOSE($D184,Параметры!P$54,Параметры!P$62,Параметры!P$68)</f>
        <v>7.0000000000000007E-2</v>
      </c>
      <c r="Q207" s="305">
        <f>CHOOSE($D184,Параметры!Q$54,Параметры!Q$62,Параметры!Q$68)</f>
        <v>7.0000000000000007E-2</v>
      </c>
      <c r="R207" s="305">
        <f>CHOOSE($D184,Параметры!R$54,Параметры!R$62,Параметры!R$68)</f>
        <v>7.0000000000000007E-2</v>
      </c>
      <c r="S207" s="305">
        <f>CHOOSE($D184,Параметры!S$54,Параметры!S$62,Параметры!S$68)</f>
        <v>7.0000000000000007E-2</v>
      </c>
      <c r="T207" s="305">
        <f>CHOOSE($D184,Параметры!T$54,Параметры!T$62,Параметры!T$68)</f>
        <v>7.0000000000000007E-2</v>
      </c>
      <c r="U207" s="305">
        <f>CHOOSE($D184,Параметры!U$54,Параметры!U$62,Параметры!U$68)</f>
        <v>7.0000000000000007E-2</v>
      </c>
      <c r="V207" s="305">
        <f>CHOOSE($D184,Параметры!V$54,Параметры!V$62,Параметры!V$68)</f>
        <v>7.0000000000000007E-2</v>
      </c>
      <c r="W207" s="305">
        <f>CHOOSE($D184,Параметры!W$54,Параметры!W$62,Параметры!W$68)</f>
        <v>7.0000000000000007E-2</v>
      </c>
      <c r="X207" s="305">
        <f>CHOOSE($D184,Параметры!X$54,Параметры!X$62,Параметры!X$68)</f>
        <v>7.0000000000000007E-2</v>
      </c>
      <c r="Y207" s="305">
        <f>CHOOSE($D184,Параметры!Y$54,Параметры!Y$62,Параметры!Y$68)</f>
        <v>7.0000000000000007E-2</v>
      </c>
      <c r="Z207" s="305">
        <f>CHOOSE($D184,Параметры!Z$54,Параметры!Z$62,Параметры!Z$68)</f>
        <v>7.0000000000000007E-2</v>
      </c>
      <c r="AA207" s="305">
        <f>CHOOSE($D184,Параметры!AA$54,Параметры!AA$62,Параметры!AA$68)</f>
        <v>7.0000000000000007E-2</v>
      </c>
      <c r="AB207" s="305">
        <f>CHOOSE($D184,Параметры!AB$54,Параметры!AB$62,Параметры!AB$68)</f>
        <v>7.0000000000000007E-2</v>
      </c>
      <c r="AC207" s="305">
        <f>CHOOSE($D184,Параметры!AC$54,Параметры!AC$62,Параметры!AC$68)</f>
        <v>7.0000000000000007E-2</v>
      </c>
      <c r="AD207" s="305">
        <f>CHOOSE($D184,Параметры!AD$54,Параметры!AD$62,Параметры!AD$68)</f>
        <v>7.0000000000000007E-2</v>
      </c>
      <c r="AE207" s="305">
        <f>CHOOSE($D184,Параметры!AE$54,Параметры!AE$62,Параметры!AE$68)</f>
        <v>7.0000000000000007E-2</v>
      </c>
      <c r="AF207" s="305">
        <f>CHOOSE($D184,Параметры!AF$54,Параметры!AF$62,Параметры!AF$68)</f>
        <v>7.0000000000000007E-2</v>
      </c>
      <c r="AG207" s="305">
        <f>CHOOSE($D184,Параметры!AG$54,Параметры!AG$62,Параметры!AG$68)</f>
        <v>7.0000000000000007E-2</v>
      </c>
      <c r="AH207" s="305">
        <f>CHOOSE($D184,Параметры!AH$54,Параметры!AH$62,Параметры!AH$68)</f>
        <v>7.0000000000000007E-2</v>
      </c>
      <c r="AI207" s="305">
        <f>CHOOSE($D184,Параметры!AI$54,Параметры!AI$62,Параметры!AI$68)</f>
        <v>7.0000000000000007E-2</v>
      </c>
      <c r="AJ207" s="305">
        <f>CHOOSE($D184,Параметры!AJ$54,Параметры!AJ$62,Параметры!AJ$68)</f>
        <v>7.0000000000000007E-2</v>
      </c>
      <c r="AK207" s="305">
        <f>CHOOSE($D184,Параметры!AK$54,Параметры!AK$62,Параметры!AK$68)</f>
        <v>7.0000000000000007E-2</v>
      </c>
      <c r="AL207" s="305">
        <f>CHOOSE($D184,Параметры!AL$54,Параметры!AL$62,Параметры!AL$68)</f>
        <v>7.0000000000000007E-2</v>
      </c>
      <c r="AM207" s="305">
        <f>CHOOSE($D184,Параметры!AM$54,Параметры!AM$62,Параметры!AM$68)</f>
        <v>7.0000000000000007E-2</v>
      </c>
      <c r="AN207" s="305">
        <f>CHOOSE($D184,Параметры!AN$54,Параметры!AN$62,Параметры!AN$68)</f>
        <v>7.0000000000000007E-2</v>
      </c>
      <c r="AO207" s="305">
        <f>CHOOSE($D184,Параметры!AO$54,Параметры!AO$62,Параметры!AO$68)</f>
        <v>7.0000000000000007E-2</v>
      </c>
      <c r="AP207" s="305">
        <f>CHOOSE($D184,Параметры!AP$54,Параметры!AP$62,Параметры!AP$68)</f>
        <v>7.0000000000000007E-2</v>
      </c>
      <c r="AQ207" s="305">
        <f>CHOOSE($D184,Параметры!AQ$54,Параметры!AQ$62,Параметры!AQ$68)</f>
        <v>7.0000000000000007E-2</v>
      </c>
      <c r="AR207" s="305">
        <f>CHOOSE($D184,Параметры!AR$54,Параметры!AR$62,Параметры!AR$68)</f>
        <v>7.0000000000000007E-2</v>
      </c>
      <c r="AS207" s="305">
        <f>CHOOSE($D184,Параметры!AS$54,Параметры!AS$62,Параметры!AS$68)</f>
        <v>7.0000000000000007E-2</v>
      </c>
      <c r="AT207" s="305">
        <f>CHOOSE($D184,Параметры!AT$54,Параметры!AT$62,Параметры!AT$68)</f>
        <v>7.0000000000000007E-2</v>
      </c>
      <c r="AU207" s="305">
        <f>CHOOSE($D184,Параметры!AU$54,Параметры!AU$62,Параметры!AU$68)</f>
        <v>7.0000000000000007E-2</v>
      </c>
      <c r="AV207" s="305">
        <f>CHOOSE($D184,Параметры!AV$54,Параметры!AV$62,Параметры!AV$68)</f>
        <v>7.0000000000000007E-2</v>
      </c>
      <c r="AW207" s="305">
        <f>CHOOSE($D184,Параметры!AW$54,Параметры!AW$62,Параметры!AW$68)</f>
        <v>7.0000000000000007E-2</v>
      </c>
      <c r="AX207" s="305">
        <f>CHOOSE($D184,Параметры!AX$54,Параметры!AX$62,Параметры!AX$68)</f>
        <v>7.0000000000000007E-2</v>
      </c>
      <c r="AY207" s="305">
        <f>CHOOSE($D184,Параметры!AY$54,Параметры!AY$62,Параметры!AY$68)</f>
        <v>7.0000000000000007E-2</v>
      </c>
      <c r="AZ207" s="305">
        <f>CHOOSE($D184,Параметры!AZ$54,Параметры!AZ$62,Параметры!AZ$68)</f>
        <v>7.0000000000000007E-2</v>
      </c>
      <c r="BA207" s="305">
        <f>CHOOSE($D184,Параметры!BA$54,Параметры!BA$62,Параметры!BA$68)</f>
        <v>7.0000000000000007E-2</v>
      </c>
      <c r="BB207" s="305">
        <f>CHOOSE($D184,Параметры!BB$54,Параметры!BB$62,Параметры!BB$68)</f>
        <v>7.0000000000000007E-2</v>
      </c>
      <c r="BC207" s="305">
        <f>CHOOSE($D184,Параметры!BC$54,Параметры!BC$62,Параметры!BC$68)</f>
        <v>7.0000000000000007E-2</v>
      </c>
      <c r="BD207" s="305">
        <f>CHOOSE($D184,Параметры!BD$54,Параметры!BD$62,Параметры!BD$68)</f>
        <v>7.0000000000000007E-2</v>
      </c>
      <c r="BE207" s="305">
        <f>CHOOSE($D184,Параметры!BE$54,Параметры!BE$62,Параметры!BE$68)</f>
        <v>7.0000000000000007E-2</v>
      </c>
      <c r="BF207" s="305">
        <f>CHOOSE($D184,Параметры!BF$54,Параметры!BF$62,Параметры!BF$68)</f>
        <v>7.0000000000000007E-2</v>
      </c>
      <c r="BG207" s="305">
        <f>CHOOSE($D184,Параметры!BG$54,Параметры!BG$62,Параметры!BG$68)</f>
        <v>7.0000000000000007E-2</v>
      </c>
      <c r="BH207" s="305">
        <f>CHOOSE($D184,Параметры!BH$54,Параметры!BH$62,Параметры!BH$68)</f>
        <v>7.0000000000000007E-2</v>
      </c>
      <c r="BI207" s="305">
        <f>CHOOSE($D184,Параметры!BI$54,Параметры!BI$62,Параметры!BI$68)</f>
        <v>7.0000000000000007E-2</v>
      </c>
      <c r="BJ207" s="305">
        <f>CHOOSE($D184,Параметры!BJ$54,Параметры!BJ$62,Параметры!BJ$68)</f>
        <v>7.0000000000000007E-2</v>
      </c>
      <c r="BK207" s="305">
        <f>CHOOSE($D184,Параметры!BK$54,Параметры!BK$62,Параметры!BK$68)</f>
        <v>7.0000000000000007E-2</v>
      </c>
      <c r="BL207" s="305">
        <f>CHOOSE($D184,Параметры!BL$54,Параметры!BL$62,Параметры!BL$68)</f>
        <v>7.0000000000000007E-2</v>
      </c>
      <c r="BM207" s="305">
        <f>CHOOSE($D184,Параметры!BM$54,Параметры!BM$62,Параметры!BM$68)</f>
        <v>7.0000000000000007E-2</v>
      </c>
      <c r="BN207" s="305">
        <f>CHOOSE($D184,Параметры!BN$54,Параметры!BN$62,Параметры!BN$68)</f>
        <v>7.0000000000000007E-2</v>
      </c>
      <c r="BO207" s="305">
        <f>CHOOSE($D184,Параметры!BO$54,Параметры!BO$62,Параметры!BO$68)</f>
        <v>7.0000000000000007E-2</v>
      </c>
      <c r="BP207" s="305">
        <f>CHOOSE($D184,Параметры!BP$54,Параметры!BP$62,Параметры!BP$68)</f>
        <v>7.0000000000000007E-2</v>
      </c>
      <c r="BQ207" s="305">
        <f>CHOOSE($D184,Параметры!BQ$54,Параметры!BQ$62,Параметры!BQ$68)</f>
        <v>7.0000000000000007E-2</v>
      </c>
      <c r="BR207" s="305">
        <f>CHOOSE($D184,Параметры!BR$54,Параметры!BR$62,Параметры!BR$68)</f>
        <v>7.0000000000000007E-2</v>
      </c>
      <c r="BS207" s="305">
        <f>CHOOSE($D184,Параметры!BS$54,Параметры!BS$62,Параметры!BS$68)</f>
        <v>7.0000000000000007E-2</v>
      </c>
      <c r="BT207" s="305">
        <f>CHOOSE($D184,Параметры!BT$54,Параметры!BT$62,Параметры!BT$68)</f>
        <v>7.0000000000000007E-2</v>
      </c>
      <c r="BU207" s="305">
        <f>CHOOSE($D184,Параметры!BU$54,Параметры!BU$62,Параметры!BU$68)</f>
        <v>7.0000000000000007E-2</v>
      </c>
      <c r="BV207" s="305">
        <f>CHOOSE($D184,Параметры!BV$54,Параметры!BV$62,Параметры!BV$68)</f>
        <v>7.0000000000000007E-2</v>
      </c>
      <c r="BW207" s="305">
        <f>CHOOSE($D184,Параметры!BW$54,Параметры!BW$62,Параметры!BW$68)</f>
        <v>7.0000000000000007E-2</v>
      </c>
      <c r="BX207" s="305">
        <f>CHOOSE($D184,Параметры!BX$54,Параметры!BX$62,Параметры!BX$68)</f>
        <v>7.0000000000000007E-2</v>
      </c>
      <c r="BY207" s="305">
        <f>CHOOSE($D184,Параметры!BY$54,Параметры!BY$62,Параметры!BY$68)</f>
        <v>7.0000000000000007E-2</v>
      </c>
      <c r="BZ207" s="305">
        <f>CHOOSE($D184,Параметры!BZ$54,Параметры!BZ$62,Параметры!BZ$68)</f>
        <v>7.0000000000000007E-2</v>
      </c>
      <c r="CA207" s="305">
        <f>CHOOSE($D184,Параметры!CA$54,Параметры!CA$62,Параметры!CA$68)</f>
        <v>7.0000000000000007E-2</v>
      </c>
      <c r="CB207" s="305">
        <f>CHOOSE($D184,Параметры!CB$54,Параметры!CB$62,Параметры!CB$68)</f>
        <v>7.0000000000000007E-2</v>
      </c>
      <c r="CC207" s="305">
        <f>CHOOSE($D184,Параметры!CC$54,Параметры!CC$62,Параметры!CC$68)</f>
        <v>7.0000000000000007E-2</v>
      </c>
      <c r="CD207" s="305">
        <f>CHOOSE($D184,Параметры!CD$54,Параметры!CD$62,Параметры!CD$68)</f>
        <v>7.0000000000000007E-2</v>
      </c>
      <c r="CE207" s="305">
        <f>CHOOSE($D184,Параметры!CE$54,Параметры!CE$62,Параметры!CE$68)</f>
        <v>7.0000000000000007E-2</v>
      </c>
      <c r="CF207" s="305">
        <f>CHOOSE($D184,Параметры!CF$54,Параметры!CF$62,Параметры!CF$68)</f>
        <v>7.0000000000000007E-2</v>
      </c>
      <c r="CG207" s="305">
        <f>CHOOSE($D184,Параметры!CG$54,Параметры!CG$62,Параметры!CG$68)</f>
        <v>7.0000000000000007E-2</v>
      </c>
      <c r="CH207" s="305">
        <f>CHOOSE($D184,Параметры!CH$54,Параметры!CH$62,Параметры!CH$68)</f>
        <v>7.0000000000000007E-2</v>
      </c>
      <c r="CI207" s="305">
        <f>CHOOSE($D184,Параметры!CI$54,Параметры!CI$62,Параметры!CI$68)</f>
        <v>7.0000000000000007E-2</v>
      </c>
      <c r="CJ207" s="305">
        <f>CHOOSE($D184,Параметры!CJ$54,Параметры!CJ$62,Параметры!CJ$68)</f>
        <v>7.0000000000000007E-2</v>
      </c>
      <c r="CK207" s="305">
        <f>CHOOSE($D184,Параметры!CK$54,Параметры!CK$62,Параметры!CK$68)</f>
        <v>7.0000000000000007E-2</v>
      </c>
      <c r="CL207" s="305">
        <f>CHOOSE($D184,Параметры!CL$54,Параметры!CL$62,Параметры!CL$68)</f>
        <v>7.0000000000000007E-2</v>
      </c>
      <c r="CM207" s="305">
        <f>CHOOSE($D184,Параметры!CM$54,Параметры!CM$62,Параметры!CM$68)</f>
        <v>7.0000000000000007E-2</v>
      </c>
      <c r="CN207" s="305">
        <f>CHOOSE($D184,Параметры!CN$54,Параметры!CN$62,Параметры!CN$68)</f>
        <v>7.0000000000000007E-2</v>
      </c>
      <c r="CO207" s="305">
        <f>CHOOSE($D184,Параметры!CO$54,Параметры!CO$62,Параметры!CO$68)</f>
        <v>7.0000000000000007E-2</v>
      </c>
      <c r="CP207" s="305">
        <f>CHOOSE($D184,Параметры!CP$54,Параметры!CP$62,Параметры!CP$68)</f>
        <v>7.0000000000000007E-2</v>
      </c>
      <c r="CQ207" s="305">
        <f>CHOOSE($D184,Параметры!CQ$54,Параметры!CQ$62,Параметры!CQ$68)</f>
        <v>7.0000000000000007E-2</v>
      </c>
      <c r="CR207" s="305">
        <f>CHOOSE($D184,Параметры!CR$54,Параметры!CR$62,Параметры!CR$68)</f>
        <v>7.0000000000000007E-2</v>
      </c>
      <c r="CS207" s="305">
        <f>CHOOSE($D184,Параметры!CS$54,Параметры!CS$62,Параметры!CS$68)</f>
        <v>7.0000000000000007E-2</v>
      </c>
      <c r="CT207" s="305">
        <f>CHOOSE($D184,Параметры!CT$54,Параметры!CT$62,Параметры!CT$68)</f>
        <v>7.0000000000000007E-2</v>
      </c>
      <c r="CU207" s="305">
        <f>CHOOSE($D184,Параметры!CU$54,Параметры!CU$62,Параметры!CU$68)</f>
        <v>7.0000000000000007E-2</v>
      </c>
      <c r="CV207" s="305">
        <f>CHOOSE($D184,Параметры!CV$54,Параметры!CV$62,Параметры!CV$68)</f>
        <v>7.0000000000000007E-2</v>
      </c>
      <c r="CW207" s="305">
        <f>CHOOSE($D184,Параметры!CW$54,Параметры!CW$62,Параметры!CW$68)</f>
        <v>7.0000000000000007E-2</v>
      </c>
      <c r="CX207" s="305">
        <f>CHOOSE($D184,Параметры!CX$54,Параметры!CX$62,Параметры!CX$68)</f>
        <v>7.0000000000000007E-2</v>
      </c>
      <c r="CY207" s="305">
        <f>CHOOSE($D184,Параметры!CY$54,Параметры!CY$62,Параметры!CY$68)</f>
        <v>7.0000000000000007E-2</v>
      </c>
      <c r="CZ207" s="305">
        <f>CHOOSE($D184,Параметры!CZ$54,Параметры!CZ$62,Параметры!CZ$68)</f>
        <v>7.0000000000000007E-2</v>
      </c>
      <c r="DA207" s="305">
        <f>CHOOSE($D184,Параметры!DA$54,Параметры!DA$62,Параметры!DA$68)</f>
        <v>7.0000000000000007E-2</v>
      </c>
      <c r="DB207" s="305">
        <f>CHOOSE($D184,Параметры!DB$54,Параметры!DB$62,Параметры!DB$68)</f>
        <v>7.0000000000000007E-2</v>
      </c>
      <c r="DC207" s="305">
        <f>CHOOSE($D184,Параметры!DC$54,Параметры!DC$62,Параметры!DC$68)</f>
        <v>7.0000000000000007E-2</v>
      </c>
      <c r="DD207" s="305">
        <f>CHOOSE($D184,Параметры!DD$54,Параметры!DD$62,Параметры!DD$68)</f>
        <v>7.0000000000000007E-2</v>
      </c>
      <c r="DE207" s="305">
        <f>CHOOSE($D184,Параметры!DE$54,Параметры!DE$62,Параметры!DE$68)</f>
        <v>7.0000000000000007E-2</v>
      </c>
      <c r="DF207" s="305">
        <f>CHOOSE($D184,Параметры!DF$54,Параметры!DF$62,Параметры!DF$68)</f>
        <v>7.0000000000000007E-2</v>
      </c>
      <c r="DG207" s="305">
        <f>CHOOSE($D184,Параметры!DG$54,Параметры!DG$62,Параметры!DG$68)</f>
        <v>7.0000000000000007E-2</v>
      </c>
      <c r="DH207" s="305">
        <f>CHOOSE($D184,Параметры!DH$54,Параметры!DH$62,Параметры!DH$68)</f>
        <v>7.0000000000000007E-2</v>
      </c>
      <c r="DI207" s="305">
        <f>CHOOSE($D184,Параметры!DI$54,Параметры!DI$62,Параметры!DI$68)</f>
        <v>7.0000000000000007E-2</v>
      </c>
      <c r="DJ207" s="305">
        <f>CHOOSE($D184,Параметры!DJ$54,Параметры!DJ$62,Параметры!DJ$68)</f>
        <v>7.0000000000000007E-2</v>
      </c>
      <c r="DK207" s="305">
        <f>CHOOSE($D184,Параметры!DK$54,Параметры!DK$62,Параметры!DK$68)</f>
        <v>7.0000000000000007E-2</v>
      </c>
      <c r="DL207" s="305">
        <f>CHOOSE($D184,Параметры!DL$54,Параметры!DL$62,Параметры!DL$68)</f>
        <v>7.0000000000000007E-2</v>
      </c>
      <c r="DM207" s="305">
        <f>CHOOSE($D184,Параметры!DM$54,Параметры!DM$62,Параметры!DM$68)</f>
        <v>7.0000000000000007E-2</v>
      </c>
      <c r="DN207" s="305">
        <f>CHOOSE($D184,Параметры!DN$54,Параметры!DN$62,Параметры!DN$68)</f>
        <v>7.0000000000000007E-2</v>
      </c>
      <c r="DO207" s="305">
        <f>CHOOSE($D184,Параметры!DO$54,Параметры!DO$62,Параметры!DO$68)</f>
        <v>7.0000000000000007E-2</v>
      </c>
      <c r="DP207" s="305">
        <f>CHOOSE($D184,Параметры!DP$54,Параметры!DP$62,Параметры!DP$68)</f>
        <v>7.0000000000000007E-2</v>
      </c>
      <c r="DQ207" s="305">
        <f>CHOOSE($D184,Параметры!DQ$54,Параметры!DQ$62,Параметры!DQ$68)</f>
        <v>7.0000000000000007E-2</v>
      </c>
      <c r="DR207" s="305">
        <f>CHOOSE($D184,Параметры!DR$54,Параметры!DR$62,Параметры!DR$68)</f>
        <v>7.0000000000000007E-2</v>
      </c>
      <c r="DS207" s="305">
        <f>CHOOSE($D184,Параметры!DS$54,Параметры!DS$62,Параметры!DS$68)</f>
        <v>7.0000000000000007E-2</v>
      </c>
      <c r="DT207" s="305">
        <f>CHOOSE($D184,Параметры!DT$54,Параметры!DT$62,Параметры!DT$68)</f>
        <v>7.0000000000000007E-2</v>
      </c>
      <c r="DU207" s="305">
        <f>CHOOSE($D184,Параметры!DU$54,Параметры!DU$62,Параметры!DU$68)</f>
        <v>7.0000000000000007E-2</v>
      </c>
      <c r="DV207" s="305">
        <f>CHOOSE($D184,Параметры!DV$54,Параметры!DV$62,Параметры!DV$68)</f>
        <v>7.0000000000000007E-2</v>
      </c>
      <c r="DW207" s="174"/>
      <c r="DX207" s="170"/>
    </row>
    <row r="208" spans="1:128" hidden="1" outlineLevel="1" x14ac:dyDescent="0.2">
      <c r="A208" s="168" t="str">
        <f ca="1">Language!A$677</f>
        <v>ставка НДС</v>
      </c>
      <c r="B208" s="187"/>
      <c r="C208" s="147" t="s">
        <v>1</v>
      </c>
      <c r="D208" s="158"/>
      <c r="F208" s="6" t="s">
        <v>3191</v>
      </c>
      <c r="G208" s="305">
        <f>IF(G$2=1,Параметры!G$78,IF(F208=Параметры!F$78,Параметры!F$78,F208))</f>
        <v>0.2</v>
      </c>
      <c r="H208" s="305">
        <f>IF(H$2=1,Параметры!H$78,IF(G208=Параметры!G$78,Параметры!G$78,G208))</f>
        <v>0.2</v>
      </c>
      <c r="I208" s="305">
        <f>IF(I$2=1,Параметры!I$78,IF(H208=Параметры!H$78,Параметры!H$78,H208))</f>
        <v>0.2</v>
      </c>
      <c r="J208" s="305">
        <f>IF(J$2=1,Параметры!J$78,IF(I208=Параметры!I$78,Параметры!I$78,I208))</f>
        <v>0.2</v>
      </c>
      <c r="K208" s="305">
        <f>IF(K$2=1,Параметры!K$78,IF(J208=Параметры!J$78,Параметры!J$78,J208))</f>
        <v>0.2</v>
      </c>
      <c r="L208" s="305">
        <f>IF(L$2=1,Параметры!L$78,IF(K208=Параметры!K$78,Параметры!K$78,K208))</f>
        <v>0.2</v>
      </c>
      <c r="M208" s="305">
        <f>IF(M$2=1,Параметры!M$78,IF(L208=Параметры!L$78,Параметры!L$78,L208))</f>
        <v>0.2</v>
      </c>
      <c r="N208" s="305">
        <f>IF(N$2=1,Параметры!N$78,IF(M208=Параметры!M$78,Параметры!M$78,M208))</f>
        <v>0.2</v>
      </c>
      <c r="O208" s="305">
        <f>IF(O$2=1,Параметры!O$78,IF(N208=Параметры!N$78,Параметры!N$78,N208))</f>
        <v>0.2</v>
      </c>
      <c r="P208" s="305">
        <f>IF(P$2=1,Параметры!P$78,IF(O208=Параметры!O$78,Параметры!O$78,O208))</f>
        <v>0.2</v>
      </c>
      <c r="Q208" s="305">
        <f>IF(Q$2=1,Параметры!Q$78,IF(P208=Параметры!P$78,Параметры!P$78,P208))</f>
        <v>0.2</v>
      </c>
      <c r="R208" s="305">
        <f>IF(R$2=1,Параметры!R$78,IF(Q208=Параметры!Q$78,Параметры!Q$78,Q208))</f>
        <v>0.2</v>
      </c>
      <c r="S208" s="305">
        <f>IF(S$2=1,Параметры!S$78,IF(R208=Параметры!R$78,Параметры!R$78,R208))</f>
        <v>0.2</v>
      </c>
      <c r="T208" s="305">
        <f>IF(T$2=1,Параметры!T$78,IF(S208=Параметры!S$78,Параметры!S$78,S208))</f>
        <v>0.2</v>
      </c>
      <c r="U208" s="305">
        <f>IF(U$2=1,Параметры!U$78,IF(T208=Параметры!T$78,Параметры!T$78,T208))</f>
        <v>0.2</v>
      </c>
      <c r="V208" s="305">
        <f>IF(V$2=1,Параметры!V$78,IF(U208=Параметры!U$78,Параметры!U$78,U208))</f>
        <v>0.2</v>
      </c>
      <c r="W208" s="305">
        <f>IF(W$2=1,Параметры!W$78,IF(V208=Параметры!V$78,Параметры!V$78,V208))</f>
        <v>0.2</v>
      </c>
      <c r="X208" s="305">
        <f>IF(X$2=1,Параметры!X$78,IF(W208=Параметры!W$78,Параметры!W$78,W208))</f>
        <v>0.2</v>
      </c>
      <c r="Y208" s="305">
        <f>IF(Y$2=1,Параметры!Y$78,IF(X208=Параметры!X$78,Параметры!X$78,X208))</f>
        <v>0.2</v>
      </c>
      <c r="Z208" s="305">
        <f>IF(Z$2=1,Параметры!Z$78,IF(Y208=Параметры!Y$78,Параметры!Y$78,Y208))</f>
        <v>0.2</v>
      </c>
      <c r="AA208" s="305">
        <f>IF(AA$2=1,Параметры!AA$78,IF(Z208=Параметры!Z$78,Параметры!Z$78,Z208))</f>
        <v>0.2</v>
      </c>
      <c r="AB208" s="305">
        <f>IF(AB$2=1,Параметры!AB$78,IF(AA208=Параметры!AA$78,Параметры!AA$78,AA208))</f>
        <v>0.2</v>
      </c>
      <c r="AC208" s="305">
        <f>IF(AC$2=1,Параметры!AC$78,IF(AB208=Параметры!AB$78,Параметры!AB$78,AB208))</f>
        <v>0.2</v>
      </c>
      <c r="AD208" s="305">
        <f>IF(AD$2=1,Параметры!AD$78,IF(AC208=Параметры!AC$78,Параметры!AC$78,AC208))</f>
        <v>0.2</v>
      </c>
      <c r="AE208" s="305">
        <f>IF(AE$2=1,Параметры!AE$78,IF(AD208=Параметры!AD$78,Параметры!AD$78,AD208))</f>
        <v>0.2</v>
      </c>
      <c r="AF208" s="305">
        <f>IF(AF$2=1,Параметры!AF$78,IF(AE208=Параметры!AE$78,Параметры!AE$78,AE208))</f>
        <v>0.2</v>
      </c>
      <c r="AG208" s="305">
        <f>IF(AG$2=1,Параметры!AG$78,IF(AF208=Параметры!AF$78,Параметры!AF$78,AF208))</f>
        <v>0.2</v>
      </c>
      <c r="AH208" s="305">
        <f>IF(AH$2=1,Параметры!AH$78,IF(AG208=Параметры!AG$78,Параметры!AG$78,AG208))</f>
        <v>0.2</v>
      </c>
      <c r="AI208" s="305">
        <f>IF(AI$2=1,Параметры!AI$78,IF(AH208=Параметры!AH$78,Параметры!AH$78,AH208))</f>
        <v>0.2</v>
      </c>
      <c r="AJ208" s="305">
        <f>IF(AJ$2=1,Параметры!AJ$78,IF(AI208=Параметры!AI$78,Параметры!AI$78,AI208))</f>
        <v>0.2</v>
      </c>
      <c r="AK208" s="305">
        <f>IF(AK$2=1,Параметры!AK$78,IF(AJ208=Параметры!AJ$78,Параметры!AJ$78,AJ208))</f>
        <v>0.2</v>
      </c>
      <c r="AL208" s="305">
        <f>IF(AL$2=1,Параметры!AL$78,IF(AK208=Параметры!AK$78,Параметры!AK$78,AK208))</f>
        <v>0.2</v>
      </c>
      <c r="AM208" s="305">
        <f>IF(AM$2=1,Параметры!AM$78,IF(AL208=Параметры!AL$78,Параметры!AL$78,AL208))</f>
        <v>0.2</v>
      </c>
      <c r="AN208" s="305">
        <f>IF(AN$2=1,Параметры!AN$78,IF(AM208=Параметры!AM$78,Параметры!AM$78,AM208))</f>
        <v>0.2</v>
      </c>
      <c r="AO208" s="305">
        <f>IF(AO$2=1,Параметры!AO$78,IF(AN208=Параметры!AN$78,Параметры!AN$78,AN208))</f>
        <v>0.2</v>
      </c>
      <c r="AP208" s="305">
        <f>IF(AP$2=1,Параметры!AP$78,IF(AO208=Параметры!AO$78,Параметры!AO$78,AO208))</f>
        <v>0.2</v>
      </c>
      <c r="AQ208" s="305">
        <f>IF(AQ$2=1,Параметры!AQ$78,IF(AP208=Параметры!AP$78,Параметры!AP$78,AP208))</f>
        <v>0.2</v>
      </c>
      <c r="AR208" s="305">
        <f>IF(AR$2=1,Параметры!AR$78,IF(AQ208=Параметры!AQ$78,Параметры!AQ$78,AQ208))</f>
        <v>0.2</v>
      </c>
      <c r="AS208" s="305">
        <f>IF(AS$2=1,Параметры!AS$78,IF(AR208=Параметры!AR$78,Параметры!AR$78,AR208))</f>
        <v>0.2</v>
      </c>
      <c r="AT208" s="305">
        <f>IF(AT$2=1,Параметры!AT$78,IF(AS208=Параметры!AS$78,Параметры!AS$78,AS208))</f>
        <v>0.2</v>
      </c>
      <c r="AU208" s="305">
        <f>IF(AU$2=1,Параметры!AU$78,IF(AT208=Параметры!AT$78,Параметры!AT$78,AT208))</f>
        <v>0.2</v>
      </c>
      <c r="AV208" s="305">
        <f>IF(AV$2=1,Параметры!AV$78,IF(AU208=Параметры!AU$78,Параметры!AU$78,AU208))</f>
        <v>0.2</v>
      </c>
      <c r="AW208" s="305">
        <f>IF(AW$2=1,Параметры!AW$78,IF(AV208=Параметры!AV$78,Параметры!AV$78,AV208))</f>
        <v>0.2</v>
      </c>
      <c r="AX208" s="305">
        <f>IF(AX$2=1,Параметры!AX$78,IF(AW208=Параметры!AW$78,Параметры!AW$78,AW208))</f>
        <v>0.2</v>
      </c>
      <c r="AY208" s="305">
        <f>IF(AY$2=1,Параметры!AY$78,IF(AX208=Параметры!AX$78,Параметры!AX$78,AX208))</f>
        <v>0.2</v>
      </c>
      <c r="AZ208" s="305">
        <f>IF(AZ$2=1,Параметры!AZ$78,IF(AY208=Параметры!AY$78,Параметры!AY$78,AY208))</f>
        <v>0.2</v>
      </c>
      <c r="BA208" s="305">
        <f>IF(BA$2=1,Параметры!BA$78,IF(AZ208=Параметры!AZ$78,Параметры!AZ$78,AZ208))</f>
        <v>0.2</v>
      </c>
      <c r="BB208" s="305">
        <f>IF(BB$2=1,Параметры!BB$78,IF(BA208=Параметры!BA$78,Параметры!BA$78,BA208))</f>
        <v>0.2</v>
      </c>
      <c r="BC208" s="305">
        <f>IF(BC$2=1,Параметры!BC$78,IF(BB208=Параметры!BB$78,Параметры!BB$78,BB208))</f>
        <v>0.2</v>
      </c>
      <c r="BD208" s="305">
        <f>IF(BD$2=1,Параметры!BD$78,IF(BC208=Параметры!BC$78,Параметры!BC$78,BC208))</f>
        <v>0.2</v>
      </c>
      <c r="BE208" s="305">
        <f>IF(BE$2=1,Параметры!BE$78,IF(BD208=Параметры!BD$78,Параметры!BD$78,BD208))</f>
        <v>0.2</v>
      </c>
      <c r="BF208" s="305">
        <f>IF(BF$2=1,Параметры!BF$78,IF(BE208=Параметры!BE$78,Параметры!BE$78,BE208))</f>
        <v>0.2</v>
      </c>
      <c r="BG208" s="305">
        <f>IF(BG$2=1,Параметры!BG$78,IF(BF208=Параметры!BF$78,Параметры!BF$78,BF208))</f>
        <v>0.2</v>
      </c>
      <c r="BH208" s="305">
        <f>IF(BH$2=1,Параметры!BH$78,IF(BG208=Параметры!BG$78,Параметры!BG$78,BG208))</f>
        <v>0.2</v>
      </c>
      <c r="BI208" s="305">
        <f>IF(BI$2=1,Параметры!BI$78,IF(BH208=Параметры!BH$78,Параметры!BH$78,BH208))</f>
        <v>0.2</v>
      </c>
      <c r="BJ208" s="305">
        <f>IF(BJ$2=1,Параметры!BJ$78,IF(BI208=Параметры!BI$78,Параметры!BI$78,BI208))</f>
        <v>0.2</v>
      </c>
      <c r="BK208" s="305">
        <f>IF(BK$2=1,Параметры!BK$78,IF(BJ208=Параметры!BJ$78,Параметры!BJ$78,BJ208))</f>
        <v>0.2</v>
      </c>
      <c r="BL208" s="305">
        <f>IF(BL$2=1,Параметры!BL$78,IF(BK208=Параметры!BK$78,Параметры!BK$78,BK208))</f>
        <v>0.2</v>
      </c>
      <c r="BM208" s="305">
        <f>IF(BM$2=1,Параметры!BM$78,IF(BL208=Параметры!BL$78,Параметры!BL$78,BL208))</f>
        <v>0.2</v>
      </c>
      <c r="BN208" s="305">
        <f>IF(BN$2=1,Параметры!BN$78,IF(BM208=Параметры!BM$78,Параметры!BM$78,BM208))</f>
        <v>0.2</v>
      </c>
      <c r="BO208" s="305">
        <f>IF(BO$2=1,Параметры!BO$78,IF(BN208=Параметры!BN$78,Параметры!BN$78,BN208))</f>
        <v>0.2</v>
      </c>
      <c r="BP208" s="305">
        <f>IF(BP$2=1,Параметры!BP$78,IF(BO208=Параметры!BO$78,Параметры!BO$78,BO208))</f>
        <v>0.2</v>
      </c>
      <c r="BQ208" s="305">
        <f>IF(BQ$2=1,Параметры!BQ$78,IF(BP208=Параметры!BP$78,Параметры!BP$78,BP208))</f>
        <v>0.2</v>
      </c>
      <c r="BR208" s="305">
        <f>IF(BR$2=1,Параметры!BR$78,IF(BQ208=Параметры!BQ$78,Параметры!BQ$78,BQ208))</f>
        <v>0.2</v>
      </c>
      <c r="BS208" s="305">
        <f>IF(BS$2=1,Параметры!BS$78,IF(BR208=Параметры!BR$78,Параметры!BR$78,BR208))</f>
        <v>0.2</v>
      </c>
      <c r="BT208" s="305">
        <f>IF(BT$2=1,Параметры!BT$78,IF(BS208=Параметры!BS$78,Параметры!BS$78,BS208))</f>
        <v>0.2</v>
      </c>
      <c r="BU208" s="305">
        <f>IF(BU$2=1,Параметры!BU$78,IF(BT208=Параметры!BT$78,Параметры!BT$78,BT208))</f>
        <v>0.2</v>
      </c>
      <c r="BV208" s="305">
        <f>IF(BV$2=1,Параметры!BV$78,IF(BU208=Параметры!BU$78,Параметры!BU$78,BU208))</f>
        <v>0.2</v>
      </c>
      <c r="BW208" s="305">
        <f>IF(BW$2=1,Параметры!BW$78,IF(BV208=Параметры!BV$78,Параметры!BV$78,BV208))</f>
        <v>0.2</v>
      </c>
      <c r="BX208" s="305">
        <f>IF(BX$2=1,Параметры!BX$78,IF(BW208=Параметры!BW$78,Параметры!BW$78,BW208))</f>
        <v>0.2</v>
      </c>
      <c r="BY208" s="305">
        <f>IF(BY$2=1,Параметры!BY$78,IF(BX208=Параметры!BX$78,Параметры!BX$78,BX208))</f>
        <v>0.2</v>
      </c>
      <c r="BZ208" s="305">
        <f>IF(BZ$2=1,Параметры!BZ$78,IF(BY208=Параметры!BY$78,Параметры!BY$78,BY208))</f>
        <v>0.2</v>
      </c>
      <c r="CA208" s="305">
        <f>IF(CA$2=1,Параметры!CA$78,IF(BZ208=Параметры!BZ$78,Параметры!BZ$78,BZ208))</f>
        <v>0.2</v>
      </c>
      <c r="CB208" s="305">
        <f>IF(CB$2=1,Параметры!CB$78,IF(CA208=Параметры!CA$78,Параметры!CA$78,CA208))</f>
        <v>0.2</v>
      </c>
      <c r="CC208" s="305">
        <f>IF(CC$2=1,Параметры!CC$78,IF(CB208=Параметры!CB$78,Параметры!CB$78,CB208))</f>
        <v>0.2</v>
      </c>
      <c r="CD208" s="305">
        <f>IF(CD$2=1,Параметры!CD$78,IF(CC208=Параметры!CC$78,Параметры!CC$78,CC208))</f>
        <v>0.2</v>
      </c>
      <c r="CE208" s="305">
        <f>IF(CE$2=1,Параметры!CE$78,IF(CD208=Параметры!CD$78,Параметры!CD$78,CD208))</f>
        <v>0.2</v>
      </c>
      <c r="CF208" s="305">
        <f>IF(CF$2=1,Параметры!CF$78,IF(CE208=Параметры!CE$78,Параметры!CE$78,CE208))</f>
        <v>0.2</v>
      </c>
      <c r="CG208" s="305">
        <f>IF(CG$2=1,Параметры!CG$78,IF(CF208=Параметры!CF$78,Параметры!CF$78,CF208))</f>
        <v>0.2</v>
      </c>
      <c r="CH208" s="305">
        <f>IF(CH$2=1,Параметры!CH$78,IF(CG208=Параметры!CG$78,Параметры!CG$78,CG208))</f>
        <v>0.2</v>
      </c>
      <c r="CI208" s="305">
        <f>IF(CI$2=1,Параметры!CI$78,IF(CH208=Параметры!CH$78,Параметры!CH$78,CH208))</f>
        <v>0.2</v>
      </c>
      <c r="CJ208" s="305">
        <f>IF(CJ$2=1,Параметры!CJ$78,IF(CI208=Параметры!CI$78,Параметры!CI$78,CI208))</f>
        <v>0.2</v>
      </c>
      <c r="CK208" s="305">
        <f>IF(CK$2=1,Параметры!CK$78,IF(CJ208=Параметры!CJ$78,Параметры!CJ$78,CJ208))</f>
        <v>0.2</v>
      </c>
      <c r="CL208" s="305">
        <f>IF(CL$2=1,Параметры!CL$78,IF(CK208=Параметры!CK$78,Параметры!CK$78,CK208))</f>
        <v>0.2</v>
      </c>
      <c r="CM208" s="305">
        <f>IF(CM$2=1,Параметры!CM$78,IF(CL208=Параметры!CL$78,Параметры!CL$78,CL208))</f>
        <v>0.2</v>
      </c>
      <c r="CN208" s="305">
        <f>IF(CN$2=1,Параметры!CN$78,IF(CM208=Параметры!CM$78,Параметры!CM$78,CM208))</f>
        <v>0.2</v>
      </c>
      <c r="CO208" s="305">
        <f>IF(CO$2=1,Параметры!CO$78,IF(CN208=Параметры!CN$78,Параметры!CN$78,CN208))</f>
        <v>0.2</v>
      </c>
      <c r="CP208" s="305">
        <f>IF(CP$2=1,Параметры!CP$78,IF(CO208=Параметры!CO$78,Параметры!CO$78,CO208))</f>
        <v>0.2</v>
      </c>
      <c r="CQ208" s="305">
        <f>IF(CQ$2=1,Параметры!CQ$78,IF(CP208=Параметры!CP$78,Параметры!CP$78,CP208))</f>
        <v>0.2</v>
      </c>
      <c r="CR208" s="305">
        <f>IF(CR$2=1,Параметры!CR$78,IF(CQ208=Параметры!CQ$78,Параметры!CQ$78,CQ208))</f>
        <v>0.2</v>
      </c>
      <c r="CS208" s="305">
        <f>IF(CS$2=1,Параметры!CS$78,IF(CR208=Параметры!CR$78,Параметры!CR$78,CR208))</f>
        <v>0.2</v>
      </c>
      <c r="CT208" s="305">
        <f>IF(CT$2=1,Параметры!CT$78,IF(CS208=Параметры!CS$78,Параметры!CS$78,CS208))</f>
        <v>0.2</v>
      </c>
      <c r="CU208" s="305">
        <f>IF(CU$2=1,Параметры!CU$78,IF(CT208=Параметры!CT$78,Параметры!CT$78,CT208))</f>
        <v>0.2</v>
      </c>
      <c r="CV208" s="305">
        <f>IF(CV$2=1,Параметры!CV$78,IF(CU208=Параметры!CU$78,Параметры!CU$78,CU208))</f>
        <v>0.2</v>
      </c>
      <c r="CW208" s="305">
        <f>IF(CW$2=1,Параметры!CW$78,IF(CV208=Параметры!CV$78,Параметры!CV$78,CV208))</f>
        <v>0.2</v>
      </c>
      <c r="CX208" s="305">
        <f>IF(CX$2=1,Параметры!CX$78,IF(CW208=Параметры!CW$78,Параметры!CW$78,CW208))</f>
        <v>0.2</v>
      </c>
      <c r="CY208" s="305">
        <f>IF(CY$2=1,Параметры!CY$78,IF(CX208=Параметры!CX$78,Параметры!CX$78,CX208))</f>
        <v>0.2</v>
      </c>
      <c r="CZ208" s="305">
        <f>IF(CZ$2=1,Параметры!CZ$78,IF(CY208=Параметры!CY$78,Параметры!CY$78,CY208))</f>
        <v>0.2</v>
      </c>
      <c r="DA208" s="305">
        <f>IF(DA$2=1,Параметры!DA$78,IF(CZ208=Параметры!CZ$78,Параметры!CZ$78,CZ208))</f>
        <v>0.2</v>
      </c>
      <c r="DB208" s="305">
        <f>IF(DB$2=1,Параметры!DB$78,IF(DA208=Параметры!DA$78,Параметры!DA$78,DA208))</f>
        <v>0.2</v>
      </c>
      <c r="DC208" s="305">
        <f>IF(DC$2=1,Параметры!DC$78,IF(DB208=Параметры!DB$78,Параметры!DB$78,DB208))</f>
        <v>0.2</v>
      </c>
      <c r="DD208" s="305">
        <f>IF(DD$2=1,Параметры!DD$78,IF(DC208=Параметры!DC$78,Параметры!DC$78,DC208))</f>
        <v>0.2</v>
      </c>
      <c r="DE208" s="305">
        <f>IF(DE$2=1,Параметры!DE$78,IF(DD208=Параметры!DD$78,Параметры!DD$78,DD208))</f>
        <v>0.2</v>
      </c>
      <c r="DF208" s="305">
        <f>IF(DF$2=1,Параметры!DF$78,IF(DE208=Параметры!DE$78,Параметры!DE$78,DE208))</f>
        <v>0.2</v>
      </c>
      <c r="DG208" s="305">
        <f>IF(DG$2=1,Параметры!DG$78,IF(DF208=Параметры!DF$78,Параметры!DF$78,DF208))</f>
        <v>0.2</v>
      </c>
      <c r="DH208" s="305">
        <f>IF(DH$2=1,Параметры!DH$78,IF(DG208=Параметры!DG$78,Параметры!DG$78,DG208))</f>
        <v>0.2</v>
      </c>
      <c r="DI208" s="305">
        <f>IF(DI$2=1,Параметры!DI$78,IF(DH208=Параметры!DH$78,Параметры!DH$78,DH208))</f>
        <v>0.2</v>
      </c>
      <c r="DJ208" s="305">
        <f>IF(DJ$2=1,Параметры!DJ$78,IF(DI208=Параметры!DI$78,Параметры!DI$78,DI208))</f>
        <v>0.2</v>
      </c>
      <c r="DK208" s="305">
        <f>IF(DK$2=1,Параметры!DK$78,IF(DJ208=Параметры!DJ$78,Параметры!DJ$78,DJ208))</f>
        <v>0.2</v>
      </c>
      <c r="DL208" s="305">
        <f>IF(DL$2=1,Параметры!DL$78,IF(DK208=Параметры!DK$78,Параметры!DK$78,DK208))</f>
        <v>0.2</v>
      </c>
      <c r="DM208" s="305">
        <f>IF(DM$2=1,Параметры!DM$78,IF(DL208=Параметры!DL$78,Параметры!DL$78,DL208))</f>
        <v>0.2</v>
      </c>
      <c r="DN208" s="305">
        <f>IF(DN$2=1,Параметры!DN$78,IF(DM208=Параметры!DM$78,Параметры!DM$78,DM208))</f>
        <v>0.2</v>
      </c>
      <c r="DO208" s="305">
        <f>IF(DO$2=1,Параметры!DO$78,IF(DN208=Параметры!DN$78,Параметры!DN$78,DN208))</f>
        <v>0.2</v>
      </c>
      <c r="DP208" s="305">
        <f>IF(DP$2=1,Параметры!DP$78,IF(DO208=Параметры!DO$78,Параметры!DO$78,DO208))</f>
        <v>0.2</v>
      </c>
      <c r="DQ208" s="305">
        <f>IF(DQ$2=1,Параметры!DQ$78,IF(DP208=Параметры!DP$78,Параметры!DP$78,DP208))</f>
        <v>0.2</v>
      </c>
      <c r="DR208" s="305">
        <f>IF(DR$2=1,Параметры!DR$78,IF(DQ208=Параметры!DQ$78,Параметры!DQ$78,DQ208))</f>
        <v>0.2</v>
      </c>
      <c r="DS208" s="305">
        <f>IF(DS$2=1,Параметры!DS$78,IF(DR208=Параметры!DR$78,Параметры!DR$78,DR208))</f>
        <v>0.2</v>
      </c>
      <c r="DT208" s="305">
        <f>IF(DT$2=1,Параметры!DT$78,IF(DS208=Параметры!DS$78,Параметры!DS$78,DS208))</f>
        <v>0.2</v>
      </c>
      <c r="DU208" s="305">
        <f>IF(DU$2=1,Параметры!DU$78,IF(DT208=Параметры!DT$78,Параметры!DT$78,DT208))</f>
        <v>0.2</v>
      </c>
      <c r="DV208" s="305">
        <f>IF(DV$2=1,Параметры!DV$78,IF(DU208=Параметры!DU$78,Параметры!DU$78,DU208))</f>
        <v>0.2</v>
      </c>
      <c r="DW208" s="174"/>
      <c r="DX208" s="170"/>
    </row>
    <row r="209" spans="1:128" hidden="1" outlineLevel="1" x14ac:dyDescent="0.2">
      <c r="A209" s="168" t="str">
        <f ca="1">Language!A$678</f>
        <v>ставка импортной пошлины</v>
      </c>
      <c r="B209" s="187"/>
      <c r="C209" s="147" t="s">
        <v>1</v>
      </c>
      <c r="D209" s="158"/>
      <c r="F209" s="6" t="s">
        <v>3191</v>
      </c>
      <c r="G209" s="305">
        <v>0</v>
      </c>
      <c r="H209" s="305">
        <f t="shared" ref="H209:AM209" si="356">G209</f>
        <v>0</v>
      </c>
      <c r="I209" s="305">
        <f t="shared" si="356"/>
        <v>0</v>
      </c>
      <c r="J209" s="305">
        <f t="shared" si="356"/>
        <v>0</v>
      </c>
      <c r="K209" s="305">
        <f t="shared" si="356"/>
        <v>0</v>
      </c>
      <c r="L209" s="305">
        <f t="shared" si="356"/>
        <v>0</v>
      </c>
      <c r="M209" s="305">
        <f t="shared" si="356"/>
        <v>0</v>
      </c>
      <c r="N209" s="305">
        <f t="shared" si="356"/>
        <v>0</v>
      </c>
      <c r="O209" s="305">
        <f t="shared" si="356"/>
        <v>0</v>
      </c>
      <c r="P209" s="305">
        <f t="shared" si="356"/>
        <v>0</v>
      </c>
      <c r="Q209" s="305">
        <f t="shared" si="356"/>
        <v>0</v>
      </c>
      <c r="R209" s="305">
        <f t="shared" si="356"/>
        <v>0</v>
      </c>
      <c r="S209" s="305">
        <f t="shared" si="356"/>
        <v>0</v>
      </c>
      <c r="T209" s="305">
        <f t="shared" si="356"/>
        <v>0</v>
      </c>
      <c r="U209" s="305">
        <f t="shared" si="356"/>
        <v>0</v>
      </c>
      <c r="V209" s="305">
        <f t="shared" si="356"/>
        <v>0</v>
      </c>
      <c r="W209" s="305">
        <f t="shared" si="356"/>
        <v>0</v>
      </c>
      <c r="X209" s="305">
        <f t="shared" si="356"/>
        <v>0</v>
      </c>
      <c r="Y209" s="305">
        <f t="shared" si="356"/>
        <v>0</v>
      </c>
      <c r="Z209" s="305">
        <f t="shared" si="356"/>
        <v>0</v>
      </c>
      <c r="AA209" s="305">
        <f t="shared" si="356"/>
        <v>0</v>
      </c>
      <c r="AB209" s="305">
        <f t="shared" si="356"/>
        <v>0</v>
      </c>
      <c r="AC209" s="305">
        <f t="shared" si="356"/>
        <v>0</v>
      </c>
      <c r="AD209" s="305">
        <f t="shared" si="356"/>
        <v>0</v>
      </c>
      <c r="AE209" s="305">
        <f t="shared" si="356"/>
        <v>0</v>
      </c>
      <c r="AF209" s="305">
        <f t="shared" si="356"/>
        <v>0</v>
      </c>
      <c r="AG209" s="305">
        <f t="shared" si="356"/>
        <v>0</v>
      </c>
      <c r="AH209" s="305">
        <f t="shared" si="356"/>
        <v>0</v>
      </c>
      <c r="AI209" s="305">
        <f t="shared" si="356"/>
        <v>0</v>
      </c>
      <c r="AJ209" s="305">
        <f t="shared" si="356"/>
        <v>0</v>
      </c>
      <c r="AK209" s="305">
        <f t="shared" si="356"/>
        <v>0</v>
      </c>
      <c r="AL209" s="305">
        <f t="shared" si="356"/>
        <v>0</v>
      </c>
      <c r="AM209" s="305">
        <f t="shared" si="356"/>
        <v>0</v>
      </c>
      <c r="AN209" s="305">
        <f t="shared" ref="AN209:BS209" si="357">AM209</f>
        <v>0</v>
      </c>
      <c r="AO209" s="305">
        <f t="shared" si="357"/>
        <v>0</v>
      </c>
      <c r="AP209" s="305">
        <f t="shared" si="357"/>
        <v>0</v>
      </c>
      <c r="AQ209" s="305">
        <f t="shared" si="357"/>
        <v>0</v>
      </c>
      <c r="AR209" s="305">
        <f t="shared" si="357"/>
        <v>0</v>
      </c>
      <c r="AS209" s="305">
        <f t="shared" si="357"/>
        <v>0</v>
      </c>
      <c r="AT209" s="305">
        <f t="shared" si="357"/>
        <v>0</v>
      </c>
      <c r="AU209" s="305">
        <f t="shared" si="357"/>
        <v>0</v>
      </c>
      <c r="AV209" s="305">
        <f t="shared" si="357"/>
        <v>0</v>
      </c>
      <c r="AW209" s="305">
        <f t="shared" si="357"/>
        <v>0</v>
      </c>
      <c r="AX209" s="305">
        <f t="shared" si="357"/>
        <v>0</v>
      </c>
      <c r="AY209" s="305">
        <f t="shared" si="357"/>
        <v>0</v>
      </c>
      <c r="AZ209" s="305">
        <f t="shared" si="357"/>
        <v>0</v>
      </c>
      <c r="BA209" s="305">
        <f t="shared" si="357"/>
        <v>0</v>
      </c>
      <c r="BB209" s="305">
        <f t="shared" si="357"/>
        <v>0</v>
      </c>
      <c r="BC209" s="305">
        <f t="shared" si="357"/>
        <v>0</v>
      </c>
      <c r="BD209" s="305">
        <f t="shared" si="357"/>
        <v>0</v>
      </c>
      <c r="BE209" s="305">
        <f t="shared" si="357"/>
        <v>0</v>
      </c>
      <c r="BF209" s="305">
        <f t="shared" si="357"/>
        <v>0</v>
      </c>
      <c r="BG209" s="305">
        <f t="shared" si="357"/>
        <v>0</v>
      </c>
      <c r="BH209" s="305">
        <f t="shared" si="357"/>
        <v>0</v>
      </c>
      <c r="BI209" s="305">
        <f t="shared" si="357"/>
        <v>0</v>
      </c>
      <c r="BJ209" s="305">
        <f t="shared" si="357"/>
        <v>0</v>
      </c>
      <c r="BK209" s="305">
        <f t="shared" si="357"/>
        <v>0</v>
      </c>
      <c r="BL209" s="305">
        <f t="shared" si="357"/>
        <v>0</v>
      </c>
      <c r="BM209" s="305">
        <f t="shared" si="357"/>
        <v>0</v>
      </c>
      <c r="BN209" s="305">
        <f t="shared" si="357"/>
        <v>0</v>
      </c>
      <c r="BO209" s="305">
        <f t="shared" si="357"/>
        <v>0</v>
      </c>
      <c r="BP209" s="305">
        <f t="shared" si="357"/>
        <v>0</v>
      </c>
      <c r="BQ209" s="305">
        <f t="shared" si="357"/>
        <v>0</v>
      </c>
      <c r="BR209" s="305">
        <f t="shared" si="357"/>
        <v>0</v>
      </c>
      <c r="BS209" s="305">
        <f t="shared" si="357"/>
        <v>0</v>
      </c>
      <c r="BT209" s="305">
        <f t="shared" ref="BT209:CY209" si="358">BS209</f>
        <v>0</v>
      </c>
      <c r="BU209" s="305">
        <f t="shared" si="358"/>
        <v>0</v>
      </c>
      <c r="BV209" s="305">
        <f t="shared" si="358"/>
        <v>0</v>
      </c>
      <c r="BW209" s="305">
        <f t="shared" si="358"/>
        <v>0</v>
      </c>
      <c r="BX209" s="305">
        <f t="shared" si="358"/>
        <v>0</v>
      </c>
      <c r="BY209" s="305">
        <f t="shared" si="358"/>
        <v>0</v>
      </c>
      <c r="BZ209" s="305">
        <f t="shared" si="358"/>
        <v>0</v>
      </c>
      <c r="CA209" s="305">
        <f t="shared" si="358"/>
        <v>0</v>
      </c>
      <c r="CB209" s="305">
        <f t="shared" si="358"/>
        <v>0</v>
      </c>
      <c r="CC209" s="305">
        <f t="shared" si="358"/>
        <v>0</v>
      </c>
      <c r="CD209" s="305">
        <f t="shared" si="358"/>
        <v>0</v>
      </c>
      <c r="CE209" s="305">
        <f t="shared" si="358"/>
        <v>0</v>
      </c>
      <c r="CF209" s="305">
        <f t="shared" si="358"/>
        <v>0</v>
      </c>
      <c r="CG209" s="305">
        <f t="shared" si="358"/>
        <v>0</v>
      </c>
      <c r="CH209" s="305">
        <f t="shared" si="358"/>
        <v>0</v>
      </c>
      <c r="CI209" s="305">
        <f t="shared" si="358"/>
        <v>0</v>
      </c>
      <c r="CJ209" s="305">
        <f t="shared" si="358"/>
        <v>0</v>
      </c>
      <c r="CK209" s="305">
        <f t="shared" si="358"/>
        <v>0</v>
      </c>
      <c r="CL209" s="305">
        <f t="shared" si="358"/>
        <v>0</v>
      </c>
      <c r="CM209" s="305">
        <f t="shared" si="358"/>
        <v>0</v>
      </c>
      <c r="CN209" s="305">
        <f t="shared" si="358"/>
        <v>0</v>
      </c>
      <c r="CO209" s="305">
        <f t="shared" si="358"/>
        <v>0</v>
      </c>
      <c r="CP209" s="305">
        <f t="shared" si="358"/>
        <v>0</v>
      </c>
      <c r="CQ209" s="305">
        <f t="shared" si="358"/>
        <v>0</v>
      </c>
      <c r="CR209" s="305">
        <f t="shared" si="358"/>
        <v>0</v>
      </c>
      <c r="CS209" s="305">
        <f t="shared" si="358"/>
        <v>0</v>
      </c>
      <c r="CT209" s="305">
        <f t="shared" si="358"/>
        <v>0</v>
      </c>
      <c r="CU209" s="305">
        <f t="shared" si="358"/>
        <v>0</v>
      </c>
      <c r="CV209" s="305">
        <f t="shared" si="358"/>
        <v>0</v>
      </c>
      <c r="CW209" s="305">
        <f t="shared" si="358"/>
        <v>0</v>
      </c>
      <c r="CX209" s="305">
        <f t="shared" si="358"/>
        <v>0</v>
      </c>
      <c r="CY209" s="305">
        <f t="shared" si="358"/>
        <v>0</v>
      </c>
      <c r="CZ209" s="305">
        <f t="shared" ref="CZ209:DV209" si="359">CY209</f>
        <v>0</v>
      </c>
      <c r="DA209" s="305">
        <f t="shared" si="359"/>
        <v>0</v>
      </c>
      <c r="DB209" s="305">
        <f t="shared" si="359"/>
        <v>0</v>
      </c>
      <c r="DC209" s="305">
        <f t="shared" si="359"/>
        <v>0</v>
      </c>
      <c r="DD209" s="305">
        <f t="shared" si="359"/>
        <v>0</v>
      </c>
      <c r="DE209" s="305">
        <f t="shared" si="359"/>
        <v>0</v>
      </c>
      <c r="DF209" s="305">
        <f t="shared" si="359"/>
        <v>0</v>
      </c>
      <c r="DG209" s="305">
        <f t="shared" si="359"/>
        <v>0</v>
      </c>
      <c r="DH209" s="305">
        <f t="shared" si="359"/>
        <v>0</v>
      </c>
      <c r="DI209" s="305">
        <f t="shared" si="359"/>
        <v>0</v>
      </c>
      <c r="DJ209" s="305">
        <f t="shared" si="359"/>
        <v>0</v>
      </c>
      <c r="DK209" s="305">
        <f t="shared" si="359"/>
        <v>0</v>
      </c>
      <c r="DL209" s="305">
        <f t="shared" si="359"/>
        <v>0</v>
      </c>
      <c r="DM209" s="305">
        <f t="shared" si="359"/>
        <v>0</v>
      </c>
      <c r="DN209" s="305">
        <f t="shared" si="359"/>
        <v>0</v>
      </c>
      <c r="DO209" s="305">
        <f t="shared" si="359"/>
        <v>0</v>
      </c>
      <c r="DP209" s="305">
        <f t="shared" si="359"/>
        <v>0</v>
      </c>
      <c r="DQ209" s="305">
        <f t="shared" si="359"/>
        <v>0</v>
      </c>
      <c r="DR209" s="305">
        <f t="shared" si="359"/>
        <v>0</v>
      </c>
      <c r="DS209" s="305">
        <f t="shared" si="359"/>
        <v>0</v>
      </c>
      <c r="DT209" s="305">
        <f t="shared" si="359"/>
        <v>0</v>
      </c>
      <c r="DU209" s="305">
        <f t="shared" si="359"/>
        <v>0</v>
      </c>
      <c r="DV209" s="305">
        <f t="shared" si="359"/>
        <v>0</v>
      </c>
      <c r="DW209" s="174"/>
      <c r="DX209" s="170"/>
    </row>
    <row r="210" spans="1:128" hidden="1" outlineLevel="1" x14ac:dyDescent="0.2">
      <c r="A210" s="168" t="str">
        <f ca="1">Language!A$679</f>
        <v>коэффициент прироста цен к предыдущему периоду</v>
      </c>
      <c r="B210" s="187"/>
      <c r="C210" s="147" t="str">
        <f ca="1">Language!$A$1467</f>
        <v>раз</v>
      </c>
      <c r="D210" s="158"/>
      <c r="F210" s="6" t="s">
        <v>3083</v>
      </c>
      <c r="G210" s="175">
        <f ca="1">IF(G$2=1,1,IF(Prj_Inflation=1,POWER(1+OFFSET(G207,0,-1),Параметры!G$36/360),1))</f>
        <v>1</v>
      </c>
      <c r="H210" s="175">
        <f ca="1">IF(H$2=1,1,IF(Prj_Inflation=1,POWER(1+OFFSET(H207,0,-1),Параметры!H$36/360),1))</f>
        <v>1.0056541453874053</v>
      </c>
      <c r="I210" s="175">
        <f ca="1">IF(I$2=1,1,IF(Prj_Inflation=1,POWER(1+OFFSET(I207,0,-1),Параметры!I$36/360),1))</f>
        <v>1.0056541453874053</v>
      </c>
      <c r="J210" s="175">
        <f ca="1">IF(J$2=1,1,IF(Prj_Inflation=1,POWER(1+OFFSET(J207,0,-1),Параметры!J$36/360),1))</f>
        <v>1.0056541453874053</v>
      </c>
      <c r="K210" s="175">
        <f ca="1">IF(K$2=1,1,IF(Prj_Inflation=1,POWER(1+OFFSET(K207,0,-1),Параметры!K$36/360),1))</f>
        <v>1.0056541453874053</v>
      </c>
      <c r="L210" s="175">
        <f ca="1">IF(L$2=1,1,IF(Prj_Inflation=1,POWER(1+OFFSET(L207,0,-1),Параметры!L$36/360),1))</f>
        <v>1.0056541453874053</v>
      </c>
      <c r="M210" s="175">
        <f ca="1">IF(M$2=1,1,IF(Prj_Inflation=1,POWER(1+OFFSET(M207,0,-1),Параметры!M$36/360),1))</f>
        <v>1.0056541453874053</v>
      </c>
      <c r="N210" s="175">
        <f ca="1">IF(N$2=1,1,IF(Prj_Inflation=1,POWER(1+OFFSET(N207,0,-1),Параметры!N$36/360),1))</f>
        <v>1.0056541453874053</v>
      </c>
      <c r="O210" s="175">
        <f ca="1">IF(O$2=1,1,IF(Prj_Inflation=1,POWER(1+OFFSET(O207,0,-1),Параметры!O$36/360),1))</f>
        <v>1.0056541453874053</v>
      </c>
      <c r="P210" s="175">
        <f ca="1">IF(P$2=1,1,IF(Prj_Inflation=1,POWER(1+OFFSET(P207,0,-1),Параметры!P$36/360),1))</f>
        <v>1.0056541453874053</v>
      </c>
      <c r="Q210" s="175">
        <f ca="1">IF(Q$2=1,1,IF(Prj_Inflation=1,POWER(1+OFFSET(Q207,0,-1),Параметры!Q$36/360),1))</f>
        <v>1.0056541453874053</v>
      </c>
      <c r="R210" s="175">
        <f ca="1">IF(R$2=1,1,IF(Prj_Inflation=1,POWER(1+OFFSET(R207,0,-1),Параметры!R$36/360),1))</f>
        <v>1.0056541453874053</v>
      </c>
      <c r="S210" s="175">
        <f ca="1">IF(S$2=1,1,IF(Prj_Inflation=1,POWER(1+OFFSET(S207,0,-1),Параметры!S$36/360),1))</f>
        <v>1.0056541453874053</v>
      </c>
      <c r="T210" s="175">
        <f ca="1">IF(T$2=1,1,IF(Prj_Inflation=1,POWER(1+OFFSET(T207,0,-1),Параметры!T$36/360),1))</f>
        <v>1.0056541453874053</v>
      </c>
      <c r="U210" s="175">
        <f ca="1">IF(U$2=1,1,IF(Prj_Inflation=1,POWER(1+OFFSET(U207,0,-1),Параметры!U$36/360),1))</f>
        <v>1.0056541453874053</v>
      </c>
      <c r="V210" s="175">
        <f ca="1">IF(V$2=1,1,IF(Prj_Inflation=1,POWER(1+OFFSET(V207,0,-1),Параметры!V$36/360),1))</f>
        <v>1.0056541453874053</v>
      </c>
      <c r="W210" s="175">
        <f ca="1">IF(W$2=1,1,IF(Prj_Inflation=1,POWER(1+OFFSET(W207,0,-1),Параметры!W$36/360),1))</f>
        <v>1.0056541453874053</v>
      </c>
      <c r="X210" s="175">
        <f ca="1">IF(X$2=1,1,IF(Prj_Inflation=1,POWER(1+OFFSET(X207,0,-1),Параметры!X$36/360),1))</f>
        <v>1.0056541453874053</v>
      </c>
      <c r="Y210" s="175">
        <f ca="1">IF(Y$2=1,1,IF(Prj_Inflation=1,POWER(1+OFFSET(Y207,0,-1),Параметры!Y$36/360),1))</f>
        <v>1.0056541453874053</v>
      </c>
      <c r="Z210" s="175">
        <f ca="1">IF(Z$2=1,1,IF(Prj_Inflation=1,POWER(1+OFFSET(Z207,0,-1),Параметры!Z$36/360),1))</f>
        <v>1.0056541453874053</v>
      </c>
      <c r="AA210" s="175">
        <f ca="1">IF(AA$2=1,1,IF(Prj_Inflation=1,POWER(1+OFFSET(AA207,0,-1),Параметры!AA$36/360),1))</f>
        <v>1.0056541453874053</v>
      </c>
      <c r="AB210" s="175">
        <f ca="1">IF(AB$2=1,1,IF(Prj_Inflation=1,POWER(1+OFFSET(AB207,0,-1),Параметры!AB$36/360),1))</f>
        <v>1.0056541453874053</v>
      </c>
      <c r="AC210" s="175">
        <f ca="1">IF(AC$2=1,1,IF(Prj_Inflation=1,POWER(1+OFFSET(AC207,0,-1),Параметры!AC$36/360),1))</f>
        <v>1.0056541453874053</v>
      </c>
      <c r="AD210" s="175">
        <f ca="1">IF(AD$2=1,1,IF(Prj_Inflation=1,POWER(1+OFFSET(AD207,0,-1),Параметры!AD$36/360),1))</f>
        <v>1.0056541453874053</v>
      </c>
      <c r="AE210" s="175">
        <f ca="1">IF(AE$2=1,1,IF(Prj_Inflation=1,POWER(1+OFFSET(AE207,0,-1),Параметры!AE$36/360),1))</f>
        <v>1.0056541453874053</v>
      </c>
      <c r="AF210" s="175">
        <f ca="1">IF(AF$2=1,1,IF(Prj_Inflation=1,POWER(1+OFFSET(AF207,0,-1),Параметры!AF$36/360),1))</f>
        <v>1.0056541453874053</v>
      </c>
      <c r="AG210" s="175">
        <f ca="1">IF(AG$2=1,1,IF(Prj_Inflation=1,POWER(1+OFFSET(AG207,0,-1),Параметры!AG$36/360),1))</f>
        <v>1.0056541453874053</v>
      </c>
      <c r="AH210" s="175">
        <f ca="1">IF(AH$2=1,1,IF(Prj_Inflation=1,POWER(1+OFFSET(AH207,0,-1),Параметры!AH$36/360),1))</f>
        <v>1.0056541453874053</v>
      </c>
      <c r="AI210" s="175">
        <f ca="1">IF(AI$2=1,1,IF(Prj_Inflation=1,POWER(1+OFFSET(AI207,0,-1),Параметры!AI$36/360),1))</f>
        <v>1.0056541453874053</v>
      </c>
      <c r="AJ210" s="175">
        <f ca="1">IF(AJ$2=1,1,IF(Prj_Inflation=1,POWER(1+OFFSET(AJ207,0,-1),Параметры!AJ$36/360),1))</f>
        <v>1.0056541453874053</v>
      </c>
      <c r="AK210" s="175">
        <f ca="1">IF(AK$2=1,1,IF(Prj_Inflation=1,POWER(1+OFFSET(AK207,0,-1),Параметры!AK$36/360),1))</f>
        <v>1.0056541453874053</v>
      </c>
      <c r="AL210" s="175">
        <f ca="1">IF(AL$2=1,1,IF(Prj_Inflation=1,POWER(1+OFFSET(AL207,0,-1),Параметры!AL$36/360),1))</f>
        <v>1.0056541453874053</v>
      </c>
      <c r="AM210" s="175">
        <f ca="1">IF(AM$2=1,1,IF(Prj_Inflation=1,POWER(1+OFFSET(AM207,0,-1),Параметры!AM$36/360),1))</f>
        <v>1.0056541453874053</v>
      </c>
      <c r="AN210" s="175">
        <f ca="1">IF(AN$2=1,1,IF(Prj_Inflation=1,POWER(1+OFFSET(AN207,0,-1),Параметры!AN$36/360),1))</f>
        <v>1.0056541453874053</v>
      </c>
      <c r="AO210" s="175">
        <f ca="1">IF(AO$2=1,1,IF(Prj_Inflation=1,POWER(1+OFFSET(AO207,0,-1),Параметры!AO$36/360),1))</f>
        <v>1.0056541453874053</v>
      </c>
      <c r="AP210" s="175">
        <f ca="1">IF(AP$2=1,1,IF(Prj_Inflation=1,POWER(1+OFFSET(AP207,0,-1),Параметры!AP$36/360),1))</f>
        <v>1.0056541453874053</v>
      </c>
      <c r="AQ210" s="175">
        <f ca="1">IF(AQ$2=1,1,IF(Prj_Inflation=1,POWER(1+OFFSET(AQ207,0,-1),Параметры!AQ$36/360),1))</f>
        <v>1.0056541453874053</v>
      </c>
      <c r="AR210" s="175">
        <f ca="1">IF(AR$2=1,1,IF(Prj_Inflation=1,POWER(1+OFFSET(AR207,0,-1),Параметры!AR$36/360),1))</f>
        <v>1.0056541453874053</v>
      </c>
      <c r="AS210" s="175">
        <f ca="1">IF(AS$2=1,1,IF(Prj_Inflation=1,POWER(1+OFFSET(AS207,0,-1),Параметры!AS$36/360),1))</f>
        <v>1.0056541453874053</v>
      </c>
      <c r="AT210" s="175">
        <f ca="1">IF(AT$2=1,1,IF(Prj_Inflation=1,POWER(1+OFFSET(AT207,0,-1),Параметры!AT$36/360),1))</f>
        <v>1.0056541453874053</v>
      </c>
      <c r="AU210" s="175">
        <f ca="1">IF(AU$2=1,1,IF(Prj_Inflation=1,POWER(1+OFFSET(AU207,0,-1),Параметры!AU$36/360),1))</f>
        <v>1.0056541453874053</v>
      </c>
      <c r="AV210" s="175">
        <f ca="1">IF(AV$2=1,1,IF(Prj_Inflation=1,POWER(1+OFFSET(AV207,0,-1),Параметры!AV$36/360),1))</f>
        <v>1.0056541453874053</v>
      </c>
      <c r="AW210" s="175">
        <f ca="1">IF(AW$2=1,1,IF(Prj_Inflation=1,POWER(1+OFFSET(AW207,0,-1),Параметры!AW$36/360),1))</f>
        <v>1.0056541453874053</v>
      </c>
      <c r="AX210" s="175">
        <f ca="1">IF(AX$2=1,1,IF(Prj_Inflation=1,POWER(1+OFFSET(AX207,0,-1),Параметры!AX$36/360),1))</f>
        <v>1.0056541453874053</v>
      </c>
      <c r="AY210" s="175">
        <f ca="1">IF(AY$2=1,1,IF(Prj_Inflation=1,POWER(1+OFFSET(AY207,0,-1),Параметры!AY$36/360),1))</f>
        <v>1.0056541453874053</v>
      </c>
      <c r="AZ210" s="175">
        <f ca="1">IF(AZ$2=1,1,IF(Prj_Inflation=1,POWER(1+OFFSET(AZ207,0,-1),Параметры!AZ$36/360),1))</f>
        <v>1.0056541453874053</v>
      </c>
      <c r="BA210" s="175">
        <f ca="1">IF(BA$2=1,1,IF(Prj_Inflation=1,POWER(1+OFFSET(BA207,0,-1),Параметры!BA$36/360),1))</f>
        <v>1.0056541453874053</v>
      </c>
      <c r="BB210" s="175">
        <f ca="1">IF(BB$2=1,1,IF(Prj_Inflation=1,POWER(1+OFFSET(BB207,0,-1),Параметры!BB$36/360),1))</f>
        <v>1.0056541453874053</v>
      </c>
      <c r="BC210" s="175">
        <f ca="1">IF(BC$2=1,1,IF(Prj_Inflation=1,POWER(1+OFFSET(BC207,0,-1),Параметры!BC$36/360),1))</f>
        <v>1.0056541453874053</v>
      </c>
      <c r="BD210" s="175">
        <f ca="1">IF(BD$2=1,1,IF(Prj_Inflation=1,POWER(1+OFFSET(BD207,0,-1),Параметры!BD$36/360),1))</f>
        <v>1.0056541453874053</v>
      </c>
      <c r="BE210" s="175">
        <f ca="1">IF(BE$2=1,1,IF(Prj_Inflation=1,POWER(1+OFFSET(BE207,0,-1),Параметры!BE$36/360),1))</f>
        <v>1.0056541453874053</v>
      </c>
      <c r="BF210" s="175">
        <f ca="1">IF(BF$2=1,1,IF(Prj_Inflation=1,POWER(1+OFFSET(BF207,0,-1),Параметры!BF$36/360),1))</f>
        <v>1.0056541453874053</v>
      </c>
      <c r="BG210" s="175">
        <f ca="1">IF(BG$2=1,1,IF(Prj_Inflation=1,POWER(1+OFFSET(BG207,0,-1),Параметры!BG$36/360),1))</f>
        <v>1.0056541453874053</v>
      </c>
      <c r="BH210" s="175">
        <f ca="1">IF(BH$2=1,1,IF(Prj_Inflation=1,POWER(1+OFFSET(BH207,0,-1),Параметры!BH$36/360),1))</f>
        <v>1.0056541453874053</v>
      </c>
      <c r="BI210" s="175">
        <f ca="1">IF(BI$2=1,1,IF(Prj_Inflation=1,POWER(1+OFFSET(BI207,0,-1),Параметры!BI$36/360),1))</f>
        <v>1.0056541453874053</v>
      </c>
      <c r="BJ210" s="175">
        <f ca="1">IF(BJ$2=1,1,IF(Prj_Inflation=1,POWER(1+OFFSET(BJ207,0,-1),Параметры!BJ$36/360),1))</f>
        <v>1.0056541453874053</v>
      </c>
      <c r="BK210" s="175">
        <f ca="1">IF(BK$2=1,1,IF(Prj_Inflation=1,POWER(1+OFFSET(BK207,0,-1),Параметры!BK$36/360),1))</f>
        <v>1.0056541453874053</v>
      </c>
      <c r="BL210" s="175">
        <f ca="1">IF(BL$2=1,1,IF(Prj_Inflation=1,POWER(1+OFFSET(BL207,0,-1),Параметры!BL$36/360),1))</f>
        <v>1.0056541453874053</v>
      </c>
      <c r="BM210" s="175">
        <f ca="1">IF(BM$2=1,1,IF(Prj_Inflation=1,POWER(1+OFFSET(BM207,0,-1),Параметры!BM$36/360),1))</f>
        <v>1.0056541453874053</v>
      </c>
      <c r="BN210" s="175">
        <f ca="1">IF(BN$2=1,1,IF(Prj_Inflation=1,POWER(1+OFFSET(BN207,0,-1),Параметры!BN$36/360),1))</f>
        <v>1.0056541453874053</v>
      </c>
      <c r="BO210" s="175">
        <f ca="1">IF(BO$2=1,1,IF(Prj_Inflation=1,POWER(1+OFFSET(BO207,0,-1),Параметры!BO$36/360),1))</f>
        <v>1.0056541453874053</v>
      </c>
      <c r="BP210" s="175">
        <f ca="1">IF(BP$2=1,1,IF(Prj_Inflation=1,POWER(1+OFFSET(BP207,0,-1),Параметры!BP$36/360),1))</f>
        <v>1.0056541453874053</v>
      </c>
      <c r="BQ210" s="175">
        <f ca="1">IF(BQ$2=1,1,IF(Prj_Inflation=1,POWER(1+OFFSET(BQ207,0,-1),Параметры!BQ$36/360),1))</f>
        <v>1.0056541453874053</v>
      </c>
      <c r="BR210" s="175">
        <f ca="1">IF(BR$2=1,1,IF(Prj_Inflation=1,POWER(1+OFFSET(BR207,0,-1),Параметры!BR$36/360),1))</f>
        <v>1.0056541453874053</v>
      </c>
      <c r="BS210" s="175">
        <f ca="1">IF(BS$2=1,1,IF(Prj_Inflation=1,POWER(1+OFFSET(BS207,0,-1),Параметры!BS$36/360),1))</f>
        <v>1.0056541453874053</v>
      </c>
      <c r="BT210" s="175">
        <f ca="1">IF(BT$2=1,1,IF(Prj_Inflation=1,POWER(1+OFFSET(BT207,0,-1),Параметры!BT$36/360),1))</f>
        <v>1.0056541453874053</v>
      </c>
      <c r="BU210" s="175">
        <f ca="1">IF(BU$2=1,1,IF(Prj_Inflation=1,POWER(1+OFFSET(BU207,0,-1),Параметры!BU$36/360),1))</f>
        <v>1.0056541453874053</v>
      </c>
      <c r="BV210" s="175">
        <f ca="1">IF(BV$2=1,1,IF(Prj_Inflation=1,POWER(1+OFFSET(BV207,0,-1),Параметры!BV$36/360),1))</f>
        <v>1.0056541453874053</v>
      </c>
      <c r="BW210" s="175">
        <f ca="1">IF(BW$2=1,1,IF(Prj_Inflation=1,POWER(1+OFFSET(BW207,0,-1),Параметры!BW$36/360),1))</f>
        <v>1.0056541453874053</v>
      </c>
      <c r="BX210" s="175">
        <f ca="1">IF(BX$2=1,1,IF(Prj_Inflation=1,POWER(1+OFFSET(BX207,0,-1),Параметры!BX$36/360),1))</f>
        <v>1.0056541453874053</v>
      </c>
      <c r="BY210" s="175">
        <f ca="1">IF(BY$2=1,1,IF(Prj_Inflation=1,POWER(1+OFFSET(BY207,0,-1),Параметры!BY$36/360),1))</f>
        <v>1.0056541453874053</v>
      </c>
      <c r="BZ210" s="175">
        <f ca="1">IF(BZ$2=1,1,IF(Prj_Inflation=1,POWER(1+OFFSET(BZ207,0,-1),Параметры!BZ$36/360),1))</f>
        <v>1.0056541453874053</v>
      </c>
      <c r="CA210" s="175">
        <f ca="1">IF(CA$2=1,1,IF(Prj_Inflation=1,POWER(1+OFFSET(CA207,0,-1),Параметры!CA$36/360),1))</f>
        <v>1.0056541453874053</v>
      </c>
      <c r="CB210" s="175">
        <f ca="1">IF(CB$2=1,1,IF(Prj_Inflation=1,POWER(1+OFFSET(CB207,0,-1),Параметры!CB$36/360),1))</f>
        <v>1.0056541453874053</v>
      </c>
      <c r="CC210" s="175">
        <f ca="1">IF(CC$2=1,1,IF(Prj_Inflation=1,POWER(1+OFFSET(CC207,0,-1),Параметры!CC$36/360),1))</f>
        <v>1.0056541453874053</v>
      </c>
      <c r="CD210" s="175">
        <f ca="1">IF(CD$2=1,1,IF(Prj_Inflation=1,POWER(1+OFFSET(CD207,0,-1),Параметры!CD$36/360),1))</f>
        <v>1.0056541453874053</v>
      </c>
      <c r="CE210" s="175">
        <f ca="1">IF(CE$2=1,1,IF(Prj_Inflation=1,POWER(1+OFFSET(CE207,0,-1),Параметры!CE$36/360),1))</f>
        <v>1.0056541453874053</v>
      </c>
      <c r="CF210" s="175">
        <f ca="1">IF(CF$2=1,1,IF(Prj_Inflation=1,POWER(1+OFFSET(CF207,0,-1),Параметры!CF$36/360),1))</f>
        <v>1.0056541453874053</v>
      </c>
      <c r="CG210" s="175">
        <f ca="1">IF(CG$2=1,1,IF(Prj_Inflation=1,POWER(1+OFFSET(CG207,0,-1),Параметры!CG$36/360),1))</f>
        <v>1.0056541453874053</v>
      </c>
      <c r="CH210" s="175">
        <f ca="1">IF(CH$2=1,1,IF(Prj_Inflation=1,POWER(1+OFFSET(CH207,0,-1),Параметры!CH$36/360),1))</f>
        <v>1.0056541453874053</v>
      </c>
      <c r="CI210" s="175">
        <f ca="1">IF(CI$2=1,1,IF(Prj_Inflation=1,POWER(1+OFFSET(CI207,0,-1),Параметры!CI$36/360),1))</f>
        <v>1.0056541453874053</v>
      </c>
      <c r="CJ210" s="175">
        <f ca="1">IF(CJ$2=1,1,IF(Prj_Inflation=1,POWER(1+OFFSET(CJ207,0,-1),Параметры!CJ$36/360),1))</f>
        <v>1.0056541453874053</v>
      </c>
      <c r="CK210" s="175">
        <f ca="1">IF(CK$2=1,1,IF(Prj_Inflation=1,POWER(1+OFFSET(CK207,0,-1),Параметры!CK$36/360),1))</f>
        <v>1.0056541453874053</v>
      </c>
      <c r="CL210" s="175">
        <f ca="1">IF(CL$2=1,1,IF(Prj_Inflation=1,POWER(1+OFFSET(CL207,0,-1),Параметры!CL$36/360),1))</f>
        <v>1.0056541453874053</v>
      </c>
      <c r="CM210" s="175">
        <f ca="1">IF(CM$2=1,1,IF(Prj_Inflation=1,POWER(1+OFFSET(CM207,0,-1),Параметры!CM$36/360),1))</f>
        <v>1.0056541453874053</v>
      </c>
      <c r="CN210" s="175">
        <f ca="1">IF(CN$2=1,1,IF(Prj_Inflation=1,POWER(1+OFFSET(CN207,0,-1),Параметры!CN$36/360),1))</f>
        <v>1.0056541453874053</v>
      </c>
      <c r="CO210" s="175">
        <f ca="1">IF(CO$2=1,1,IF(Prj_Inflation=1,POWER(1+OFFSET(CO207,0,-1),Параметры!CO$36/360),1))</f>
        <v>1.0056541453874053</v>
      </c>
      <c r="CP210" s="175">
        <f ca="1">IF(CP$2=1,1,IF(Prj_Inflation=1,POWER(1+OFFSET(CP207,0,-1),Параметры!CP$36/360),1))</f>
        <v>1.0056541453874053</v>
      </c>
      <c r="CQ210" s="175">
        <f ca="1">IF(CQ$2=1,1,IF(Prj_Inflation=1,POWER(1+OFFSET(CQ207,0,-1),Параметры!CQ$36/360),1))</f>
        <v>1.0056541453874053</v>
      </c>
      <c r="CR210" s="175">
        <f ca="1">IF(CR$2=1,1,IF(Prj_Inflation=1,POWER(1+OFFSET(CR207,0,-1),Параметры!CR$36/360),1))</f>
        <v>1.0056541453874053</v>
      </c>
      <c r="CS210" s="175">
        <f ca="1">IF(CS$2=1,1,IF(Prj_Inflation=1,POWER(1+OFFSET(CS207,0,-1),Параметры!CS$36/360),1))</f>
        <v>1.0056541453874053</v>
      </c>
      <c r="CT210" s="175">
        <f ca="1">IF(CT$2=1,1,IF(Prj_Inflation=1,POWER(1+OFFSET(CT207,0,-1),Параметры!CT$36/360),1))</f>
        <v>1.0056541453874053</v>
      </c>
      <c r="CU210" s="175">
        <f ca="1">IF(CU$2=1,1,IF(Prj_Inflation=1,POWER(1+OFFSET(CU207,0,-1),Параметры!CU$36/360),1))</f>
        <v>1.0056541453874053</v>
      </c>
      <c r="CV210" s="175">
        <f ca="1">IF(CV$2=1,1,IF(Prj_Inflation=1,POWER(1+OFFSET(CV207,0,-1),Параметры!CV$36/360),1))</f>
        <v>1.0056541453874053</v>
      </c>
      <c r="CW210" s="175">
        <f ca="1">IF(CW$2=1,1,IF(Prj_Inflation=1,POWER(1+OFFSET(CW207,0,-1),Параметры!CW$36/360),1))</f>
        <v>1.0056541453874053</v>
      </c>
      <c r="CX210" s="175">
        <f ca="1">IF(CX$2=1,1,IF(Prj_Inflation=1,POWER(1+OFFSET(CX207,0,-1),Параметры!CX$36/360),1))</f>
        <v>1.0056541453874053</v>
      </c>
      <c r="CY210" s="175">
        <f ca="1">IF(CY$2=1,1,IF(Prj_Inflation=1,POWER(1+OFFSET(CY207,0,-1),Параметры!CY$36/360),1))</f>
        <v>1.0056541453874053</v>
      </c>
      <c r="CZ210" s="175">
        <f ca="1">IF(CZ$2=1,1,IF(Prj_Inflation=1,POWER(1+OFFSET(CZ207,0,-1),Параметры!CZ$36/360),1))</f>
        <v>1.0056541453874053</v>
      </c>
      <c r="DA210" s="175">
        <f ca="1">IF(DA$2=1,1,IF(Prj_Inflation=1,POWER(1+OFFSET(DA207,0,-1),Параметры!DA$36/360),1))</f>
        <v>1.0056541453874053</v>
      </c>
      <c r="DB210" s="175">
        <f ca="1">IF(DB$2=1,1,IF(Prj_Inflation=1,POWER(1+OFFSET(DB207,0,-1),Параметры!DB$36/360),1))</f>
        <v>1.0056541453874053</v>
      </c>
      <c r="DC210" s="175">
        <f ca="1">IF(DC$2=1,1,IF(Prj_Inflation=1,POWER(1+OFFSET(DC207,0,-1),Параметры!DC$36/360),1))</f>
        <v>1.0056541453874053</v>
      </c>
      <c r="DD210" s="175">
        <f ca="1">IF(DD$2=1,1,IF(Prj_Inflation=1,POWER(1+OFFSET(DD207,0,-1),Параметры!DD$36/360),1))</f>
        <v>1.0056541453874053</v>
      </c>
      <c r="DE210" s="175">
        <f ca="1">IF(DE$2=1,1,IF(Prj_Inflation=1,POWER(1+OFFSET(DE207,0,-1),Параметры!DE$36/360),1))</f>
        <v>1.0056541453874053</v>
      </c>
      <c r="DF210" s="175">
        <f ca="1">IF(DF$2=1,1,IF(Prj_Inflation=1,POWER(1+OFFSET(DF207,0,-1),Параметры!DF$36/360),1))</f>
        <v>1.0056541453874053</v>
      </c>
      <c r="DG210" s="175">
        <f ca="1">IF(DG$2=1,1,IF(Prj_Inflation=1,POWER(1+OFFSET(DG207,0,-1),Параметры!DG$36/360),1))</f>
        <v>1.0056541453874053</v>
      </c>
      <c r="DH210" s="175">
        <f ca="1">IF(DH$2=1,1,IF(Prj_Inflation=1,POWER(1+OFFSET(DH207,0,-1),Параметры!DH$36/360),1))</f>
        <v>1.0056541453874053</v>
      </c>
      <c r="DI210" s="175">
        <f ca="1">IF(DI$2=1,1,IF(Prj_Inflation=1,POWER(1+OFFSET(DI207,0,-1),Параметры!DI$36/360),1))</f>
        <v>1.0056541453874053</v>
      </c>
      <c r="DJ210" s="175">
        <f ca="1">IF(DJ$2=1,1,IF(Prj_Inflation=1,POWER(1+OFFSET(DJ207,0,-1),Параметры!DJ$36/360),1))</f>
        <v>1.0056541453874053</v>
      </c>
      <c r="DK210" s="175">
        <f ca="1">IF(DK$2=1,1,IF(Prj_Inflation=1,POWER(1+OFFSET(DK207,0,-1),Параметры!DK$36/360),1))</f>
        <v>1.0056541453874053</v>
      </c>
      <c r="DL210" s="175">
        <f ca="1">IF(DL$2=1,1,IF(Prj_Inflation=1,POWER(1+OFFSET(DL207,0,-1),Параметры!DL$36/360),1))</f>
        <v>1.0056541453874053</v>
      </c>
      <c r="DM210" s="175">
        <f ca="1">IF(DM$2=1,1,IF(Prj_Inflation=1,POWER(1+OFFSET(DM207,0,-1),Параметры!DM$36/360),1))</f>
        <v>1.0056541453874053</v>
      </c>
      <c r="DN210" s="175">
        <f ca="1">IF(DN$2=1,1,IF(Prj_Inflation=1,POWER(1+OFFSET(DN207,0,-1),Параметры!DN$36/360),1))</f>
        <v>1.0056541453874053</v>
      </c>
      <c r="DO210" s="175">
        <f ca="1">IF(DO$2=1,1,IF(Prj_Inflation=1,POWER(1+OFFSET(DO207,0,-1),Параметры!DO$36/360),1))</f>
        <v>1.0056541453874053</v>
      </c>
      <c r="DP210" s="175">
        <f ca="1">IF(DP$2=1,1,IF(Prj_Inflation=1,POWER(1+OFFSET(DP207,0,-1),Параметры!DP$36/360),1))</f>
        <v>1.0056541453874053</v>
      </c>
      <c r="DQ210" s="175">
        <f ca="1">IF(DQ$2=1,1,IF(Prj_Inflation=1,POWER(1+OFFSET(DQ207,0,-1),Параметры!DQ$36/360),1))</f>
        <v>1.0056541453874053</v>
      </c>
      <c r="DR210" s="175">
        <f ca="1">IF(DR$2=1,1,IF(Prj_Inflation=1,POWER(1+OFFSET(DR207,0,-1),Параметры!DR$36/360),1))</f>
        <v>1.0056541453874053</v>
      </c>
      <c r="DS210" s="175">
        <f ca="1">IF(DS$2=1,1,IF(Prj_Inflation=1,POWER(1+OFFSET(DS207,0,-1),Параметры!DS$36/360),1))</f>
        <v>1.0056541453874053</v>
      </c>
      <c r="DT210" s="175">
        <f ca="1">IF(DT$2=1,1,IF(Prj_Inflation=1,POWER(1+OFFSET(DT207,0,-1),Параметры!DT$36/360),1))</f>
        <v>1.0056541453874053</v>
      </c>
      <c r="DU210" s="175">
        <f ca="1">IF(DU$2=1,1,IF(Prj_Inflation=1,POWER(1+OFFSET(DU207,0,-1),Параметры!DU$36/360),1))</f>
        <v>1.0056541453874053</v>
      </c>
      <c r="DV210" s="175">
        <f ca="1">IF(DV$2=1,1,IF(Prj_Inflation=1,POWER(1+OFFSET(DV207,0,-1),Параметры!DV$36/360),1))</f>
        <v>1.0056541453874053</v>
      </c>
      <c r="DW210" s="175"/>
      <c r="DX210" s="170"/>
    </row>
    <row r="211" spans="1:128" hidden="1" outlineLevel="1" x14ac:dyDescent="0.2">
      <c r="A211" s="168" t="str">
        <f ca="1">Language!A$1476</f>
        <v>индексировать в начале года</v>
      </c>
      <c r="B211" s="306">
        <v>0</v>
      </c>
      <c r="C211" s="147" t="str">
        <f ca="1">IF(B211=1,Language!$A$1465,Language!$A$1466)</f>
        <v>Нет</v>
      </c>
      <c r="D211" s="158"/>
      <c r="F211" s="6" t="s">
        <v>3328</v>
      </c>
      <c r="G211" s="176" t="str">
        <f ca="1">IF(Prj_Inflation=1,IF($B211=1,IF(G$2=1,1,IF(Параметры!G$35=1,1+OFFSET(G207,0,-1),1)),"-"),1)</f>
        <v>-</v>
      </c>
      <c r="H211" s="176" t="str">
        <f ca="1">IF(Prj_Inflation=1,IF($B211=1,IF(H$2=1,1,IF(Параметры!H$35=1,1+OFFSET(H207,0,-1),1)),"-"),1)</f>
        <v>-</v>
      </c>
      <c r="I211" s="176" t="str">
        <f ca="1">IF(Prj_Inflation=1,IF($B211=1,IF(I$2=1,1,IF(Параметры!I$35=1,1+OFFSET(I207,0,-1),1)),"-"),1)</f>
        <v>-</v>
      </c>
      <c r="J211" s="176" t="str">
        <f ca="1">IF(Prj_Inflation=1,IF($B211=1,IF(J$2=1,1,IF(Параметры!J$35=1,1+OFFSET(J207,0,-1),1)),"-"),1)</f>
        <v>-</v>
      </c>
      <c r="K211" s="176" t="str">
        <f ca="1">IF(Prj_Inflation=1,IF($B211=1,IF(K$2=1,1,IF(Параметры!K$35=1,1+OFFSET(K207,0,-1),1)),"-"),1)</f>
        <v>-</v>
      </c>
      <c r="L211" s="176" t="str">
        <f ca="1">IF(Prj_Inflation=1,IF($B211=1,IF(L$2=1,1,IF(Параметры!L$35=1,1+OFFSET(L207,0,-1),1)),"-"),1)</f>
        <v>-</v>
      </c>
      <c r="M211" s="176" t="str">
        <f ca="1">IF(Prj_Inflation=1,IF($B211=1,IF(M$2=1,1,IF(Параметры!M$35=1,1+OFFSET(M207,0,-1),1)),"-"),1)</f>
        <v>-</v>
      </c>
      <c r="N211" s="176" t="str">
        <f ca="1">IF(Prj_Inflation=1,IF($B211=1,IF(N$2=1,1,IF(Параметры!N$35=1,1+OFFSET(N207,0,-1),1)),"-"),1)</f>
        <v>-</v>
      </c>
      <c r="O211" s="176" t="str">
        <f ca="1">IF(Prj_Inflation=1,IF($B211=1,IF(O$2=1,1,IF(Параметры!O$35=1,1+OFFSET(O207,0,-1),1)),"-"),1)</f>
        <v>-</v>
      </c>
      <c r="P211" s="176" t="str">
        <f ca="1">IF(Prj_Inflation=1,IF($B211=1,IF(P$2=1,1,IF(Параметры!P$35=1,1+OFFSET(P207,0,-1),1)),"-"),1)</f>
        <v>-</v>
      </c>
      <c r="Q211" s="176" t="str">
        <f ca="1">IF(Prj_Inflation=1,IF($B211=1,IF(Q$2=1,1,IF(Параметры!Q$35=1,1+OFFSET(Q207,0,-1),1)),"-"),1)</f>
        <v>-</v>
      </c>
      <c r="R211" s="176" t="str">
        <f ca="1">IF(Prj_Inflation=1,IF($B211=1,IF(R$2=1,1,IF(Параметры!R$35=1,1+OFFSET(R207,0,-1),1)),"-"),1)</f>
        <v>-</v>
      </c>
      <c r="S211" s="176" t="str">
        <f ca="1">IF(Prj_Inflation=1,IF($B211=1,IF(S$2=1,1,IF(Параметры!S$35=1,1+OFFSET(S207,0,-1),1)),"-"),1)</f>
        <v>-</v>
      </c>
      <c r="T211" s="176" t="str">
        <f ca="1">IF(Prj_Inflation=1,IF($B211=1,IF(T$2=1,1,IF(Параметры!T$35=1,1+OFFSET(T207,0,-1),1)),"-"),1)</f>
        <v>-</v>
      </c>
      <c r="U211" s="176" t="str">
        <f ca="1">IF(Prj_Inflation=1,IF($B211=1,IF(U$2=1,1,IF(Параметры!U$35=1,1+OFFSET(U207,0,-1),1)),"-"),1)</f>
        <v>-</v>
      </c>
      <c r="V211" s="176" t="str">
        <f ca="1">IF(Prj_Inflation=1,IF($B211=1,IF(V$2=1,1,IF(Параметры!V$35=1,1+OFFSET(V207,0,-1),1)),"-"),1)</f>
        <v>-</v>
      </c>
      <c r="W211" s="176" t="str">
        <f ca="1">IF(Prj_Inflation=1,IF($B211=1,IF(W$2=1,1,IF(Параметры!W$35=1,1+OFFSET(W207,0,-1),1)),"-"),1)</f>
        <v>-</v>
      </c>
      <c r="X211" s="176" t="str">
        <f ca="1">IF(Prj_Inflation=1,IF($B211=1,IF(X$2=1,1,IF(Параметры!X$35=1,1+OFFSET(X207,0,-1),1)),"-"),1)</f>
        <v>-</v>
      </c>
      <c r="Y211" s="176" t="str">
        <f ca="1">IF(Prj_Inflation=1,IF($B211=1,IF(Y$2=1,1,IF(Параметры!Y$35=1,1+OFFSET(Y207,0,-1),1)),"-"),1)</f>
        <v>-</v>
      </c>
      <c r="Z211" s="176" t="str">
        <f ca="1">IF(Prj_Inflation=1,IF($B211=1,IF(Z$2=1,1,IF(Параметры!Z$35=1,1+OFFSET(Z207,0,-1),1)),"-"),1)</f>
        <v>-</v>
      </c>
      <c r="AA211" s="176" t="str">
        <f ca="1">IF(Prj_Inflation=1,IF($B211=1,IF(AA$2=1,1,IF(Параметры!AA$35=1,1+OFFSET(AA207,0,-1),1)),"-"),1)</f>
        <v>-</v>
      </c>
      <c r="AB211" s="176" t="str">
        <f ca="1">IF(Prj_Inflation=1,IF($B211=1,IF(AB$2=1,1,IF(Параметры!AB$35=1,1+OFFSET(AB207,0,-1),1)),"-"),1)</f>
        <v>-</v>
      </c>
      <c r="AC211" s="176" t="str">
        <f ca="1">IF(Prj_Inflation=1,IF($B211=1,IF(AC$2=1,1,IF(Параметры!AC$35=1,1+OFFSET(AC207,0,-1),1)),"-"),1)</f>
        <v>-</v>
      </c>
      <c r="AD211" s="176" t="str">
        <f ca="1">IF(Prj_Inflation=1,IF($B211=1,IF(AD$2=1,1,IF(Параметры!AD$35=1,1+OFFSET(AD207,0,-1),1)),"-"),1)</f>
        <v>-</v>
      </c>
      <c r="AE211" s="176" t="str">
        <f ca="1">IF(Prj_Inflation=1,IF($B211=1,IF(AE$2=1,1,IF(Параметры!AE$35=1,1+OFFSET(AE207,0,-1),1)),"-"),1)</f>
        <v>-</v>
      </c>
      <c r="AF211" s="176" t="str">
        <f ca="1">IF(Prj_Inflation=1,IF($B211=1,IF(AF$2=1,1,IF(Параметры!AF$35=1,1+OFFSET(AF207,0,-1),1)),"-"),1)</f>
        <v>-</v>
      </c>
      <c r="AG211" s="176" t="str">
        <f ca="1">IF(Prj_Inflation=1,IF($B211=1,IF(AG$2=1,1,IF(Параметры!AG$35=1,1+OFFSET(AG207,0,-1),1)),"-"),1)</f>
        <v>-</v>
      </c>
      <c r="AH211" s="176" t="str">
        <f ca="1">IF(Prj_Inflation=1,IF($B211=1,IF(AH$2=1,1,IF(Параметры!AH$35=1,1+OFFSET(AH207,0,-1),1)),"-"),1)</f>
        <v>-</v>
      </c>
      <c r="AI211" s="176" t="str">
        <f ca="1">IF(Prj_Inflation=1,IF($B211=1,IF(AI$2=1,1,IF(Параметры!AI$35=1,1+OFFSET(AI207,0,-1),1)),"-"),1)</f>
        <v>-</v>
      </c>
      <c r="AJ211" s="176" t="str">
        <f ca="1">IF(Prj_Inflation=1,IF($B211=1,IF(AJ$2=1,1,IF(Параметры!AJ$35=1,1+OFFSET(AJ207,0,-1),1)),"-"),1)</f>
        <v>-</v>
      </c>
      <c r="AK211" s="176" t="str">
        <f ca="1">IF(Prj_Inflation=1,IF($B211=1,IF(AK$2=1,1,IF(Параметры!AK$35=1,1+OFFSET(AK207,0,-1),1)),"-"),1)</f>
        <v>-</v>
      </c>
      <c r="AL211" s="176" t="str">
        <f ca="1">IF(Prj_Inflation=1,IF($B211=1,IF(AL$2=1,1,IF(Параметры!AL$35=1,1+OFFSET(AL207,0,-1),1)),"-"),1)</f>
        <v>-</v>
      </c>
      <c r="AM211" s="176" t="str">
        <f ca="1">IF(Prj_Inflation=1,IF($B211=1,IF(AM$2=1,1,IF(Параметры!AM$35=1,1+OFFSET(AM207,0,-1),1)),"-"),1)</f>
        <v>-</v>
      </c>
      <c r="AN211" s="176" t="str">
        <f ca="1">IF(Prj_Inflation=1,IF($B211=1,IF(AN$2=1,1,IF(Параметры!AN$35=1,1+OFFSET(AN207,0,-1),1)),"-"),1)</f>
        <v>-</v>
      </c>
      <c r="AO211" s="176" t="str">
        <f ca="1">IF(Prj_Inflation=1,IF($B211=1,IF(AO$2=1,1,IF(Параметры!AO$35=1,1+OFFSET(AO207,0,-1),1)),"-"),1)</f>
        <v>-</v>
      </c>
      <c r="AP211" s="176" t="str">
        <f ca="1">IF(Prj_Inflation=1,IF($B211=1,IF(AP$2=1,1,IF(Параметры!AP$35=1,1+OFFSET(AP207,0,-1),1)),"-"),1)</f>
        <v>-</v>
      </c>
      <c r="AQ211" s="176" t="str">
        <f ca="1">IF(Prj_Inflation=1,IF($B211=1,IF(AQ$2=1,1,IF(Параметры!AQ$35=1,1+OFFSET(AQ207,0,-1),1)),"-"),1)</f>
        <v>-</v>
      </c>
      <c r="AR211" s="176" t="str">
        <f ca="1">IF(Prj_Inflation=1,IF($B211=1,IF(AR$2=1,1,IF(Параметры!AR$35=1,1+OFFSET(AR207,0,-1),1)),"-"),1)</f>
        <v>-</v>
      </c>
      <c r="AS211" s="176" t="str">
        <f ca="1">IF(Prj_Inflation=1,IF($B211=1,IF(AS$2=1,1,IF(Параметры!AS$35=1,1+OFFSET(AS207,0,-1),1)),"-"),1)</f>
        <v>-</v>
      </c>
      <c r="AT211" s="176" t="str">
        <f ca="1">IF(Prj_Inflation=1,IF($B211=1,IF(AT$2=1,1,IF(Параметры!AT$35=1,1+OFFSET(AT207,0,-1),1)),"-"),1)</f>
        <v>-</v>
      </c>
      <c r="AU211" s="176" t="str">
        <f ca="1">IF(Prj_Inflation=1,IF($B211=1,IF(AU$2=1,1,IF(Параметры!AU$35=1,1+OFFSET(AU207,0,-1),1)),"-"),1)</f>
        <v>-</v>
      </c>
      <c r="AV211" s="176" t="str">
        <f ca="1">IF(Prj_Inflation=1,IF($B211=1,IF(AV$2=1,1,IF(Параметры!AV$35=1,1+OFFSET(AV207,0,-1),1)),"-"),1)</f>
        <v>-</v>
      </c>
      <c r="AW211" s="176" t="str">
        <f ca="1">IF(Prj_Inflation=1,IF($B211=1,IF(AW$2=1,1,IF(Параметры!AW$35=1,1+OFFSET(AW207,0,-1),1)),"-"),1)</f>
        <v>-</v>
      </c>
      <c r="AX211" s="176" t="str">
        <f ca="1">IF(Prj_Inflation=1,IF($B211=1,IF(AX$2=1,1,IF(Параметры!AX$35=1,1+OFFSET(AX207,0,-1),1)),"-"),1)</f>
        <v>-</v>
      </c>
      <c r="AY211" s="176" t="str">
        <f ca="1">IF(Prj_Inflation=1,IF($B211=1,IF(AY$2=1,1,IF(Параметры!AY$35=1,1+OFFSET(AY207,0,-1),1)),"-"),1)</f>
        <v>-</v>
      </c>
      <c r="AZ211" s="176" t="str">
        <f ca="1">IF(Prj_Inflation=1,IF($B211=1,IF(AZ$2=1,1,IF(Параметры!AZ$35=1,1+OFFSET(AZ207,0,-1),1)),"-"),1)</f>
        <v>-</v>
      </c>
      <c r="BA211" s="176" t="str">
        <f ca="1">IF(Prj_Inflation=1,IF($B211=1,IF(BA$2=1,1,IF(Параметры!BA$35=1,1+OFFSET(BA207,0,-1),1)),"-"),1)</f>
        <v>-</v>
      </c>
      <c r="BB211" s="176" t="str">
        <f ca="1">IF(Prj_Inflation=1,IF($B211=1,IF(BB$2=1,1,IF(Параметры!BB$35=1,1+OFFSET(BB207,0,-1),1)),"-"),1)</f>
        <v>-</v>
      </c>
      <c r="BC211" s="176" t="str">
        <f ca="1">IF(Prj_Inflation=1,IF($B211=1,IF(BC$2=1,1,IF(Параметры!BC$35=1,1+OFFSET(BC207,0,-1),1)),"-"),1)</f>
        <v>-</v>
      </c>
      <c r="BD211" s="176" t="str">
        <f ca="1">IF(Prj_Inflation=1,IF($B211=1,IF(BD$2=1,1,IF(Параметры!BD$35=1,1+OFFSET(BD207,0,-1),1)),"-"),1)</f>
        <v>-</v>
      </c>
      <c r="BE211" s="176" t="str">
        <f ca="1">IF(Prj_Inflation=1,IF($B211=1,IF(BE$2=1,1,IF(Параметры!BE$35=1,1+OFFSET(BE207,0,-1),1)),"-"),1)</f>
        <v>-</v>
      </c>
      <c r="BF211" s="176" t="str">
        <f ca="1">IF(Prj_Inflation=1,IF($B211=1,IF(BF$2=1,1,IF(Параметры!BF$35=1,1+OFFSET(BF207,0,-1),1)),"-"),1)</f>
        <v>-</v>
      </c>
      <c r="BG211" s="176" t="str">
        <f ca="1">IF(Prj_Inflation=1,IF($B211=1,IF(BG$2=1,1,IF(Параметры!BG$35=1,1+OFFSET(BG207,0,-1),1)),"-"),1)</f>
        <v>-</v>
      </c>
      <c r="BH211" s="176" t="str">
        <f ca="1">IF(Prj_Inflation=1,IF($B211=1,IF(BH$2=1,1,IF(Параметры!BH$35=1,1+OFFSET(BH207,0,-1),1)),"-"),1)</f>
        <v>-</v>
      </c>
      <c r="BI211" s="176" t="str">
        <f ca="1">IF(Prj_Inflation=1,IF($B211=1,IF(BI$2=1,1,IF(Параметры!BI$35=1,1+OFFSET(BI207,0,-1),1)),"-"),1)</f>
        <v>-</v>
      </c>
      <c r="BJ211" s="176" t="str">
        <f ca="1">IF(Prj_Inflation=1,IF($B211=1,IF(BJ$2=1,1,IF(Параметры!BJ$35=1,1+OFFSET(BJ207,0,-1),1)),"-"),1)</f>
        <v>-</v>
      </c>
      <c r="BK211" s="176" t="str">
        <f ca="1">IF(Prj_Inflation=1,IF($B211=1,IF(BK$2=1,1,IF(Параметры!BK$35=1,1+OFFSET(BK207,0,-1),1)),"-"),1)</f>
        <v>-</v>
      </c>
      <c r="BL211" s="176" t="str">
        <f ca="1">IF(Prj_Inflation=1,IF($B211=1,IF(BL$2=1,1,IF(Параметры!BL$35=1,1+OFFSET(BL207,0,-1),1)),"-"),1)</f>
        <v>-</v>
      </c>
      <c r="BM211" s="176" t="str">
        <f ca="1">IF(Prj_Inflation=1,IF($B211=1,IF(BM$2=1,1,IF(Параметры!BM$35=1,1+OFFSET(BM207,0,-1),1)),"-"),1)</f>
        <v>-</v>
      </c>
      <c r="BN211" s="176" t="str">
        <f ca="1">IF(Prj_Inflation=1,IF($B211=1,IF(BN$2=1,1,IF(Параметры!BN$35=1,1+OFFSET(BN207,0,-1),1)),"-"),1)</f>
        <v>-</v>
      </c>
      <c r="BO211" s="176" t="str">
        <f ca="1">IF(Prj_Inflation=1,IF($B211=1,IF(BO$2=1,1,IF(Параметры!BO$35=1,1+OFFSET(BO207,0,-1),1)),"-"),1)</f>
        <v>-</v>
      </c>
      <c r="BP211" s="176" t="str">
        <f ca="1">IF(Prj_Inflation=1,IF($B211=1,IF(BP$2=1,1,IF(Параметры!BP$35=1,1+OFFSET(BP207,0,-1),1)),"-"),1)</f>
        <v>-</v>
      </c>
      <c r="BQ211" s="176" t="str">
        <f ca="1">IF(Prj_Inflation=1,IF($B211=1,IF(BQ$2=1,1,IF(Параметры!BQ$35=1,1+OFFSET(BQ207,0,-1),1)),"-"),1)</f>
        <v>-</v>
      </c>
      <c r="BR211" s="176" t="str">
        <f ca="1">IF(Prj_Inflation=1,IF($B211=1,IF(BR$2=1,1,IF(Параметры!BR$35=1,1+OFFSET(BR207,0,-1),1)),"-"),1)</f>
        <v>-</v>
      </c>
      <c r="BS211" s="176" t="str">
        <f ca="1">IF(Prj_Inflation=1,IF($B211=1,IF(BS$2=1,1,IF(Параметры!BS$35=1,1+OFFSET(BS207,0,-1),1)),"-"),1)</f>
        <v>-</v>
      </c>
      <c r="BT211" s="176" t="str">
        <f ca="1">IF(Prj_Inflation=1,IF($B211=1,IF(BT$2=1,1,IF(Параметры!BT$35=1,1+OFFSET(BT207,0,-1),1)),"-"),1)</f>
        <v>-</v>
      </c>
      <c r="BU211" s="176" t="str">
        <f ca="1">IF(Prj_Inflation=1,IF($B211=1,IF(BU$2=1,1,IF(Параметры!BU$35=1,1+OFFSET(BU207,0,-1),1)),"-"),1)</f>
        <v>-</v>
      </c>
      <c r="BV211" s="176" t="str">
        <f ca="1">IF(Prj_Inflation=1,IF($B211=1,IF(BV$2=1,1,IF(Параметры!BV$35=1,1+OFFSET(BV207,0,-1),1)),"-"),1)</f>
        <v>-</v>
      </c>
      <c r="BW211" s="176" t="str">
        <f ca="1">IF(Prj_Inflation=1,IF($B211=1,IF(BW$2=1,1,IF(Параметры!BW$35=1,1+OFFSET(BW207,0,-1),1)),"-"),1)</f>
        <v>-</v>
      </c>
      <c r="BX211" s="176" t="str">
        <f ca="1">IF(Prj_Inflation=1,IF($B211=1,IF(BX$2=1,1,IF(Параметры!BX$35=1,1+OFFSET(BX207,0,-1),1)),"-"),1)</f>
        <v>-</v>
      </c>
      <c r="BY211" s="176" t="str">
        <f ca="1">IF(Prj_Inflation=1,IF($B211=1,IF(BY$2=1,1,IF(Параметры!BY$35=1,1+OFFSET(BY207,0,-1),1)),"-"),1)</f>
        <v>-</v>
      </c>
      <c r="BZ211" s="176" t="str">
        <f ca="1">IF(Prj_Inflation=1,IF($B211=1,IF(BZ$2=1,1,IF(Параметры!BZ$35=1,1+OFFSET(BZ207,0,-1),1)),"-"),1)</f>
        <v>-</v>
      </c>
      <c r="CA211" s="176" t="str">
        <f ca="1">IF(Prj_Inflation=1,IF($B211=1,IF(CA$2=1,1,IF(Параметры!CA$35=1,1+OFFSET(CA207,0,-1),1)),"-"),1)</f>
        <v>-</v>
      </c>
      <c r="CB211" s="176" t="str">
        <f ca="1">IF(Prj_Inflation=1,IF($B211=1,IF(CB$2=1,1,IF(Параметры!CB$35=1,1+OFFSET(CB207,0,-1),1)),"-"),1)</f>
        <v>-</v>
      </c>
      <c r="CC211" s="176" t="str">
        <f ca="1">IF(Prj_Inflation=1,IF($B211=1,IF(CC$2=1,1,IF(Параметры!CC$35=1,1+OFFSET(CC207,0,-1),1)),"-"),1)</f>
        <v>-</v>
      </c>
      <c r="CD211" s="176" t="str">
        <f ca="1">IF(Prj_Inflation=1,IF($B211=1,IF(CD$2=1,1,IF(Параметры!CD$35=1,1+OFFSET(CD207,0,-1),1)),"-"),1)</f>
        <v>-</v>
      </c>
      <c r="CE211" s="176" t="str">
        <f ca="1">IF(Prj_Inflation=1,IF($B211=1,IF(CE$2=1,1,IF(Параметры!CE$35=1,1+OFFSET(CE207,0,-1),1)),"-"),1)</f>
        <v>-</v>
      </c>
      <c r="CF211" s="176" t="str">
        <f ca="1">IF(Prj_Inflation=1,IF($B211=1,IF(CF$2=1,1,IF(Параметры!CF$35=1,1+OFFSET(CF207,0,-1),1)),"-"),1)</f>
        <v>-</v>
      </c>
      <c r="CG211" s="176" t="str">
        <f ca="1">IF(Prj_Inflation=1,IF($B211=1,IF(CG$2=1,1,IF(Параметры!CG$35=1,1+OFFSET(CG207,0,-1),1)),"-"),1)</f>
        <v>-</v>
      </c>
      <c r="CH211" s="176" t="str">
        <f ca="1">IF(Prj_Inflation=1,IF($B211=1,IF(CH$2=1,1,IF(Параметры!CH$35=1,1+OFFSET(CH207,0,-1),1)),"-"),1)</f>
        <v>-</v>
      </c>
      <c r="CI211" s="176" t="str">
        <f ca="1">IF(Prj_Inflation=1,IF($B211=1,IF(CI$2=1,1,IF(Параметры!CI$35=1,1+OFFSET(CI207,0,-1),1)),"-"),1)</f>
        <v>-</v>
      </c>
      <c r="CJ211" s="176" t="str">
        <f ca="1">IF(Prj_Inflation=1,IF($B211=1,IF(CJ$2=1,1,IF(Параметры!CJ$35=1,1+OFFSET(CJ207,0,-1),1)),"-"),1)</f>
        <v>-</v>
      </c>
      <c r="CK211" s="176" t="str">
        <f ca="1">IF(Prj_Inflation=1,IF($B211=1,IF(CK$2=1,1,IF(Параметры!CK$35=1,1+OFFSET(CK207,0,-1),1)),"-"),1)</f>
        <v>-</v>
      </c>
      <c r="CL211" s="176" t="str">
        <f ca="1">IF(Prj_Inflation=1,IF($B211=1,IF(CL$2=1,1,IF(Параметры!CL$35=1,1+OFFSET(CL207,0,-1),1)),"-"),1)</f>
        <v>-</v>
      </c>
      <c r="CM211" s="176" t="str">
        <f ca="1">IF(Prj_Inflation=1,IF($B211=1,IF(CM$2=1,1,IF(Параметры!CM$35=1,1+OFFSET(CM207,0,-1),1)),"-"),1)</f>
        <v>-</v>
      </c>
      <c r="CN211" s="176" t="str">
        <f ca="1">IF(Prj_Inflation=1,IF($B211=1,IF(CN$2=1,1,IF(Параметры!CN$35=1,1+OFFSET(CN207,0,-1),1)),"-"),1)</f>
        <v>-</v>
      </c>
      <c r="CO211" s="176" t="str">
        <f ca="1">IF(Prj_Inflation=1,IF($B211=1,IF(CO$2=1,1,IF(Параметры!CO$35=1,1+OFFSET(CO207,0,-1),1)),"-"),1)</f>
        <v>-</v>
      </c>
      <c r="CP211" s="176" t="str">
        <f ca="1">IF(Prj_Inflation=1,IF($B211=1,IF(CP$2=1,1,IF(Параметры!CP$35=1,1+OFFSET(CP207,0,-1),1)),"-"),1)</f>
        <v>-</v>
      </c>
      <c r="CQ211" s="176" t="str">
        <f ca="1">IF(Prj_Inflation=1,IF($B211=1,IF(CQ$2=1,1,IF(Параметры!CQ$35=1,1+OFFSET(CQ207,0,-1),1)),"-"),1)</f>
        <v>-</v>
      </c>
      <c r="CR211" s="176" t="str">
        <f ca="1">IF(Prj_Inflation=1,IF($B211=1,IF(CR$2=1,1,IF(Параметры!CR$35=1,1+OFFSET(CR207,0,-1),1)),"-"),1)</f>
        <v>-</v>
      </c>
      <c r="CS211" s="176" t="str">
        <f ca="1">IF(Prj_Inflation=1,IF($B211=1,IF(CS$2=1,1,IF(Параметры!CS$35=1,1+OFFSET(CS207,0,-1),1)),"-"),1)</f>
        <v>-</v>
      </c>
      <c r="CT211" s="176" t="str">
        <f ca="1">IF(Prj_Inflation=1,IF($B211=1,IF(CT$2=1,1,IF(Параметры!CT$35=1,1+OFFSET(CT207,0,-1),1)),"-"),1)</f>
        <v>-</v>
      </c>
      <c r="CU211" s="176" t="str">
        <f ca="1">IF(Prj_Inflation=1,IF($B211=1,IF(CU$2=1,1,IF(Параметры!CU$35=1,1+OFFSET(CU207,0,-1),1)),"-"),1)</f>
        <v>-</v>
      </c>
      <c r="CV211" s="176" t="str">
        <f ca="1">IF(Prj_Inflation=1,IF($B211=1,IF(CV$2=1,1,IF(Параметры!CV$35=1,1+OFFSET(CV207,0,-1),1)),"-"),1)</f>
        <v>-</v>
      </c>
      <c r="CW211" s="176" t="str">
        <f ca="1">IF(Prj_Inflation=1,IF($B211=1,IF(CW$2=1,1,IF(Параметры!CW$35=1,1+OFFSET(CW207,0,-1),1)),"-"),1)</f>
        <v>-</v>
      </c>
      <c r="CX211" s="176" t="str">
        <f ca="1">IF(Prj_Inflation=1,IF($B211=1,IF(CX$2=1,1,IF(Параметры!CX$35=1,1+OFFSET(CX207,0,-1),1)),"-"),1)</f>
        <v>-</v>
      </c>
      <c r="CY211" s="176" t="str">
        <f ca="1">IF(Prj_Inflation=1,IF($B211=1,IF(CY$2=1,1,IF(Параметры!CY$35=1,1+OFFSET(CY207,0,-1),1)),"-"),1)</f>
        <v>-</v>
      </c>
      <c r="CZ211" s="176" t="str">
        <f ca="1">IF(Prj_Inflation=1,IF($B211=1,IF(CZ$2=1,1,IF(Параметры!CZ$35=1,1+OFFSET(CZ207,0,-1),1)),"-"),1)</f>
        <v>-</v>
      </c>
      <c r="DA211" s="176" t="str">
        <f ca="1">IF(Prj_Inflation=1,IF($B211=1,IF(DA$2=1,1,IF(Параметры!DA$35=1,1+OFFSET(DA207,0,-1),1)),"-"),1)</f>
        <v>-</v>
      </c>
      <c r="DB211" s="176" t="str">
        <f ca="1">IF(Prj_Inflation=1,IF($B211=1,IF(DB$2=1,1,IF(Параметры!DB$35=1,1+OFFSET(DB207,0,-1),1)),"-"),1)</f>
        <v>-</v>
      </c>
      <c r="DC211" s="176" t="str">
        <f ca="1">IF(Prj_Inflation=1,IF($B211=1,IF(DC$2=1,1,IF(Параметры!DC$35=1,1+OFFSET(DC207,0,-1),1)),"-"),1)</f>
        <v>-</v>
      </c>
      <c r="DD211" s="176" t="str">
        <f ca="1">IF(Prj_Inflation=1,IF($B211=1,IF(DD$2=1,1,IF(Параметры!DD$35=1,1+OFFSET(DD207,0,-1),1)),"-"),1)</f>
        <v>-</v>
      </c>
      <c r="DE211" s="176" t="str">
        <f ca="1">IF(Prj_Inflation=1,IF($B211=1,IF(DE$2=1,1,IF(Параметры!DE$35=1,1+OFFSET(DE207,0,-1),1)),"-"),1)</f>
        <v>-</v>
      </c>
      <c r="DF211" s="176" t="str">
        <f ca="1">IF(Prj_Inflation=1,IF($B211=1,IF(DF$2=1,1,IF(Параметры!DF$35=1,1+OFFSET(DF207,0,-1),1)),"-"),1)</f>
        <v>-</v>
      </c>
      <c r="DG211" s="176" t="str">
        <f ca="1">IF(Prj_Inflation=1,IF($B211=1,IF(DG$2=1,1,IF(Параметры!DG$35=1,1+OFFSET(DG207,0,-1),1)),"-"),1)</f>
        <v>-</v>
      </c>
      <c r="DH211" s="176" t="str">
        <f ca="1">IF(Prj_Inflation=1,IF($B211=1,IF(DH$2=1,1,IF(Параметры!DH$35=1,1+OFFSET(DH207,0,-1),1)),"-"),1)</f>
        <v>-</v>
      </c>
      <c r="DI211" s="176" t="str">
        <f ca="1">IF(Prj_Inflation=1,IF($B211=1,IF(DI$2=1,1,IF(Параметры!DI$35=1,1+OFFSET(DI207,0,-1),1)),"-"),1)</f>
        <v>-</v>
      </c>
      <c r="DJ211" s="176" t="str">
        <f ca="1">IF(Prj_Inflation=1,IF($B211=1,IF(DJ$2=1,1,IF(Параметры!DJ$35=1,1+OFFSET(DJ207,0,-1),1)),"-"),1)</f>
        <v>-</v>
      </c>
      <c r="DK211" s="176" t="str">
        <f ca="1">IF(Prj_Inflation=1,IF($B211=1,IF(DK$2=1,1,IF(Параметры!DK$35=1,1+OFFSET(DK207,0,-1),1)),"-"),1)</f>
        <v>-</v>
      </c>
      <c r="DL211" s="176" t="str">
        <f ca="1">IF(Prj_Inflation=1,IF($B211=1,IF(DL$2=1,1,IF(Параметры!DL$35=1,1+OFFSET(DL207,0,-1),1)),"-"),1)</f>
        <v>-</v>
      </c>
      <c r="DM211" s="176" t="str">
        <f ca="1">IF(Prj_Inflation=1,IF($B211=1,IF(DM$2=1,1,IF(Параметры!DM$35=1,1+OFFSET(DM207,0,-1),1)),"-"),1)</f>
        <v>-</v>
      </c>
      <c r="DN211" s="176" t="str">
        <f ca="1">IF(Prj_Inflation=1,IF($B211=1,IF(DN$2=1,1,IF(Параметры!DN$35=1,1+OFFSET(DN207,0,-1),1)),"-"),1)</f>
        <v>-</v>
      </c>
      <c r="DO211" s="176" t="str">
        <f ca="1">IF(Prj_Inflation=1,IF($B211=1,IF(DO$2=1,1,IF(Параметры!DO$35=1,1+OFFSET(DO207,0,-1),1)),"-"),1)</f>
        <v>-</v>
      </c>
      <c r="DP211" s="176" t="str">
        <f ca="1">IF(Prj_Inflation=1,IF($B211=1,IF(DP$2=1,1,IF(Параметры!DP$35=1,1+OFFSET(DP207,0,-1),1)),"-"),1)</f>
        <v>-</v>
      </c>
      <c r="DQ211" s="176" t="str">
        <f ca="1">IF(Prj_Inflation=1,IF($B211=1,IF(DQ$2=1,1,IF(Параметры!DQ$35=1,1+OFFSET(DQ207,0,-1),1)),"-"),1)</f>
        <v>-</v>
      </c>
      <c r="DR211" s="176" t="str">
        <f ca="1">IF(Prj_Inflation=1,IF($B211=1,IF(DR$2=1,1,IF(Параметры!DR$35=1,1+OFFSET(DR207,0,-1),1)),"-"),1)</f>
        <v>-</v>
      </c>
      <c r="DS211" s="176" t="str">
        <f ca="1">IF(Prj_Inflation=1,IF($B211=1,IF(DS$2=1,1,IF(Параметры!DS$35=1,1+OFFSET(DS207,0,-1),1)),"-"),1)</f>
        <v>-</v>
      </c>
      <c r="DT211" s="176" t="str">
        <f ca="1">IF(Prj_Inflation=1,IF($B211=1,IF(DT$2=1,1,IF(Параметры!DT$35=1,1+OFFSET(DT207,0,-1),1)),"-"),1)</f>
        <v>-</v>
      </c>
      <c r="DU211" s="176" t="str">
        <f ca="1">IF(Prj_Inflation=1,IF($B211=1,IF(DU$2=1,1,IF(Параметры!DU$35=1,1+OFFSET(DU207,0,-1),1)),"-"),1)</f>
        <v>-</v>
      </c>
      <c r="DV211" s="176" t="str">
        <f ca="1">IF(Prj_Inflation=1,IF($B211=1,IF(DV$2=1,1,IF(Параметры!DV$35=1,1+OFFSET(DV207,0,-1),1)),"-"),1)</f>
        <v>-</v>
      </c>
      <c r="DW211" s="175"/>
      <c r="DX211" s="170"/>
    </row>
    <row r="212" spans="1:128" hidden="1" outlineLevel="1" x14ac:dyDescent="0.2">
      <c r="A212" s="168" t="str">
        <f ca="1">Language!A$680</f>
        <v>пошлины начисленные</v>
      </c>
      <c r="B212" s="158"/>
      <c r="C212" s="147" t="str">
        <f ca="1">CHOOSE(D212,CurName1,CurName2,CurName3)</f>
        <v>тыс. руб.</v>
      </c>
      <c r="D212" s="158">
        <f>D184</f>
        <v>1</v>
      </c>
      <c r="E212" s="154" t="s">
        <v>892</v>
      </c>
      <c r="F212" s="6" t="s">
        <v>3082</v>
      </c>
      <c r="G212" s="169">
        <f t="shared" ref="G212:BR212" ca="1" si="360">G200*G209</f>
        <v>0</v>
      </c>
      <c r="H212" s="169">
        <f t="shared" ca="1" si="360"/>
        <v>0</v>
      </c>
      <c r="I212" s="169">
        <f t="shared" ca="1" si="360"/>
        <v>0</v>
      </c>
      <c r="J212" s="169">
        <f t="shared" ca="1" si="360"/>
        <v>0</v>
      </c>
      <c r="K212" s="169">
        <f t="shared" ca="1" si="360"/>
        <v>0</v>
      </c>
      <c r="L212" s="169">
        <f t="shared" ca="1" si="360"/>
        <v>0</v>
      </c>
      <c r="M212" s="169">
        <f t="shared" ca="1" si="360"/>
        <v>0</v>
      </c>
      <c r="N212" s="169">
        <f t="shared" ca="1" si="360"/>
        <v>0</v>
      </c>
      <c r="O212" s="169">
        <f t="shared" ca="1" si="360"/>
        <v>0</v>
      </c>
      <c r="P212" s="169">
        <f t="shared" ca="1" si="360"/>
        <v>0</v>
      </c>
      <c r="Q212" s="169">
        <f t="shared" ca="1" si="360"/>
        <v>0</v>
      </c>
      <c r="R212" s="169">
        <f t="shared" ca="1" si="360"/>
        <v>0</v>
      </c>
      <c r="S212" s="169">
        <f t="shared" ca="1" si="360"/>
        <v>0</v>
      </c>
      <c r="T212" s="169">
        <f t="shared" ca="1" si="360"/>
        <v>0</v>
      </c>
      <c r="U212" s="169">
        <f t="shared" ca="1" si="360"/>
        <v>0</v>
      </c>
      <c r="V212" s="169">
        <f t="shared" ca="1" si="360"/>
        <v>0</v>
      </c>
      <c r="W212" s="169">
        <f t="shared" ca="1" si="360"/>
        <v>0</v>
      </c>
      <c r="X212" s="169">
        <f t="shared" ca="1" si="360"/>
        <v>0</v>
      </c>
      <c r="Y212" s="169">
        <f t="shared" ca="1" si="360"/>
        <v>0</v>
      </c>
      <c r="Z212" s="169">
        <f t="shared" ca="1" si="360"/>
        <v>0</v>
      </c>
      <c r="AA212" s="169">
        <f t="shared" ca="1" si="360"/>
        <v>0</v>
      </c>
      <c r="AB212" s="169">
        <f t="shared" ca="1" si="360"/>
        <v>0</v>
      </c>
      <c r="AC212" s="169">
        <f t="shared" ca="1" si="360"/>
        <v>0</v>
      </c>
      <c r="AD212" s="169">
        <f t="shared" ca="1" si="360"/>
        <v>0</v>
      </c>
      <c r="AE212" s="169">
        <f t="shared" ca="1" si="360"/>
        <v>0</v>
      </c>
      <c r="AF212" s="169">
        <f t="shared" ca="1" si="360"/>
        <v>0</v>
      </c>
      <c r="AG212" s="169">
        <f t="shared" ca="1" si="360"/>
        <v>0</v>
      </c>
      <c r="AH212" s="169">
        <f t="shared" ca="1" si="360"/>
        <v>0</v>
      </c>
      <c r="AI212" s="169">
        <f t="shared" ca="1" si="360"/>
        <v>0</v>
      </c>
      <c r="AJ212" s="169">
        <f t="shared" ca="1" si="360"/>
        <v>0</v>
      </c>
      <c r="AK212" s="169">
        <f t="shared" ca="1" si="360"/>
        <v>0</v>
      </c>
      <c r="AL212" s="169">
        <f t="shared" ca="1" si="360"/>
        <v>0</v>
      </c>
      <c r="AM212" s="169">
        <f t="shared" ca="1" si="360"/>
        <v>0</v>
      </c>
      <c r="AN212" s="169">
        <f t="shared" ca="1" si="360"/>
        <v>0</v>
      </c>
      <c r="AO212" s="169">
        <f t="shared" ca="1" si="360"/>
        <v>0</v>
      </c>
      <c r="AP212" s="169">
        <f t="shared" ca="1" si="360"/>
        <v>0</v>
      </c>
      <c r="AQ212" s="169">
        <f t="shared" ca="1" si="360"/>
        <v>0</v>
      </c>
      <c r="AR212" s="169">
        <f t="shared" ca="1" si="360"/>
        <v>0</v>
      </c>
      <c r="AS212" s="169">
        <f t="shared" ca="1" si="360"/>
        <v>0</v>
      </c>
      <c r="AT212" s="169">
        <f t="shared" ca="1" si="360"/>
        <v>0</v>
      </c>
      <c r="AU212" s="169">
        <f t="shared" ca="1" si="360"/>
        <v>0</v>
      </c>
      <c r="AV212" s="169">
        <f t="shared" ca="1" si="360"/>
        <v>0</v>
      </c>
      <c r="AW212" s="169">
        <f t="shared" ca="1" si="360"/>
        <v>0</v>
      </c>
      <c r="AX212" s="169">
        <f t="shared" ca="1" si="360"/>
        <v>0</v>
      </c>
      <c r="AY212" s="169">
        <f t="shared" ca="1" si="360"/>
        <v>0</v>
      </c>
      <c r="AZ212" s="169">
        <f t="shared" ca="1" si="360"/>
        <v>0</v>
      </c>
      <c r="BA212" s="169">
        <f t="shared" ca="1" si="360"/>
        <v>0</v>
      </c>
      <c r="BB212" s="169">
        <f t="shared" ca="1" si="360"/>
        <v>0</v>
      </c>
      <c r="BC212" s="169">
        <f t="shared" ca="1" si="360"/>
        <v>0</v>
      </c>
      <c r="BD212" s="169">
        <f t="shared" ca="1" si="360"/>
        <v>0</v>
      </c>
      <c r="BE212" s="169">
        <f t="shared" ca="1" si="360"/>
        <v>0</v>
      </c>
      <c r="BF212" s="169">
        <f t="shared" ca="1" si="360"/>
        <v>0</v>
      </c>
      <c r="BG212" s="169">
        <f t="shared" ca="1" si="360"/>
        <v>0</v>
      </c>
      <c r="BH212" s="169">
        <f t="shared" ca="1" si="360"/>
        <v>0</v>
      </c>
      <c r="BI212" s="169">
        <f t="shared" ca="1" si="360"/>
        <v>0</v>
      </c>
      <c r="BJ212" s="169">
        <f t="shared" ca="1" si="360"/>
        <v>0</v>
      </c>
      <c r="BK212" s="169">
        <f t="shared" ca="1" si="360"/>
        <v>0</v>
      </c>
      <c r="BL212" s="169">
        <f t="shared" ca="1" si="360"/>
        <v>0</v>
      </c>
      <c r="BM212" s="169">
        <f t="shared" ca="1" si="360"/>
        <v>0</v>
      </c>
      <c r="BN212" s="169">
        <f t="shared" ca="1" si="360"/>
        <v>0</v>
      </c>
      <c r="BO212" s="169">
        <f t="shared" ca="1" si="360"/>
        <v>0</v>
      </c>
      <c r="BP212" s="169">
        <f t="shared" ca="1" si="360"/>
        <v>0</v>
      </c>
      <c r="BQ212" s="169">
        <f t="shared" ca="1" si="360"/>
        <v>0</v>
      </c>
      <c r="BR212" s="169">
        <f t="shared" ca="1" si="360"/>
        <v>0</v>
      </c>
      <c r="BS212" s="169">
        <f t="shared" ref="BS212:DV212" ca="1" si="361">BS200*BS209</f>
        <v>0</v>
      </c>
      <c r="BT212" s="169">
        <f t="shared" ca="1" si="361"/>
        <v>0</v>
      </c>
      <c r="BU212" s="169">
        <f t="shared" ca="1" si="361"/>
        <v>0</v>
      </c>
      <c r="BV212" s="169">
        <f t="shared" ca="1" si="361"/>
        <v>0</v>
      </c>
      <c r="BW212" s="169">
        <f t="shared" ca="1" si="361"/>
        <v>0</v>
      </c>
      <c r="BX212" s="169">
        <f t="shared" ca="1" si="361"/>
        <v>0</v>
      </c>
      <c r="BY212" s="169">
        <f t="shared" ca="1" si="361"/>
        <v>0</v>
      </c>
      <c r="BZ212" s="169">
        <f t="shared" ca="1" si="361"/>
        <v>0</v>
      </c>
      <c r="CA212" s="169">
        <f t="shared" ca="1" si="361"/>
        <v>0</v>
      </c>
      <c r="CB212" s="169">
        <f t="shared" ca="1" si="361"/>
        <v>0</v>
      </c>
      <c r="CC212" s="169">
        <f t="shared" ca="1" si="361"/>
        <v>0</v>
      </c>
      <c r="CD212" s="169">
        <f t="shared" ca="1" si="361"/>
        <v>0</v>
      </c>
      <c r="CE212" s="169">
        <f t="shared" ca="1" si="361"/>
        <v>0</v>
      </c>
      <c r="CF212" s="169">
        <f t="shared" ca="1" si="361"/>
        <v>0</v>
      </c>
      <c r="CG212" s="169">
        <f t="shared" ca="1" si="361"/>
        <v>0</v>
      </c>
      <c r="CH212" s="169">
        <f t="shared" ca="1" si="361"/>
        <v>0</v>
      </c>
      <c r="CI212" s="169">
        <f t="shared" ca="1" si="361"/>
        <v>0</v>
      </c>
      <c r="CJ212" s="169">
        <f t="shared" ca="1" si="361"/>
        <v>0</v>
      </c>
      <c r="CK212" s="169">
        <f t="shared" ca="1" si="361"/>
        <v>0</v>
      </c>
      <c r="CL212" s="169">
        <f t="shared" ca="1" si="361"/>
        <v>0</v>
      </c>
      <c r="CM212" s="169">
        <f t="shared" ca="1" si="361"/>
        <v>0</v>
      </c>
      <c r="CN212" s="169">
        <f t="shared" ca="1" si="361"/>
        <v>0</v>
      </c>
      <c r="CO212" s="169">
        <f t="shared" ca="1" si="361"/>
        <v>0</v>
      </c>
      <c r="CP212" s="169">
        <f t="shared" ca="1" si="361"/>
        <v>0</v>
      </c>
      <c r="CQ212" s="169">
        <f t="shared" ca="1" si="361"/>
        <v>0</v>
      </c>
      <c r="CR212" s="169">
        <f t="shared" ca="1" si="361"/>
        <v>0</v>
      </c>
      <c r="CS212" s="169">
        <f t="shared" ca="1" si="361"/>
        <v>0</v>
      </c>
      <c r="CT212" s="169">
        <f t="shared" ca="1" si="361"/>
        <v>0</v>
      </c>
      <c r="CU212" s="169">
        <f t="shared" ca="1" si="361"/>
        <v>0</v>
      </c>
      <c r="CV212" s="169">
        <f t="shared" ca="1" si="361"/>
        <v>0</v>
      </c>
      <c r="CW212" s="169">
        <f t="shared" ca="1" si="361"/>
        <v>0</v>
      </c>
      <c r="CX212" s="169">
        <f t="shared" ca="1" si="361"/>
        <v>0</v>
      </c>
      <c r="CY212" s="169">
        <f t="shared" ca="1" si="361"/>
        <v>0</v>
      </c>
      <c r="CZ212" s="169">
        <f t="shared" ca="1" si="361"/>
        <v>0</v>
      </c>
      <c r="DA212" s="169">
        <f t="shared" ca="1" si="361"/>
        <v>0</v>
      </c>
      <c r="DB212" s="169">
        <f t="shared" ca="1" si="361"/>
        <v>0</v>
      </c>
      <c r="DC212" s="169">
        <f t="shared" ca="1" si="361"/>
        <v>0</v>
      </c>
      <c r="DD212" s="169">
        <f t="shared" ca="1" si="361"/>
        <v>0</v>
      </c>
      <c r="DE212" s="169">
        <f t="shared" ca="1" si="361"/>
        <v>0</v>
      </c>
      <c r="DF212" s="169">
        <f t="shared" ca="1" si="361"/>
        <v>0</v>
      </c>
      <c r="DG212" s="169">
        <f t="shared" ca="1" si="361"/>
        <v>0</v>
      </c>
      <c r="DH212" s="169">
        <f t="shared" ca="1" si="361"/>
        <v>0</v>
      </c>
      <c r="DI212" s="169">
        <f t="shared" ca="1" si="361"/>
        <v>0</v>
      </c>
      <c r="DJ212" s="169">
        <f t="shared" ca="1" si="361"/>
        <v>0</v>
      </c>
      <c r="DK212" s="169">
        <f t="shared" ca="1" si="361"/>
        <v>0</v>
      </c>
      <c r="DL212" s="169">
        <f t="shared" ca="1" si="361"/>
        <v>0</v>
      </c>
      <c r="DM212" s="169">
        <f t="shared" ca="1" si="361"/>
        <v>0</v>
      </c>
      <c r="DN212" s="169">
        <f t="shared" ca="1" si="361"/>
        <v>0</v>
      </c>
      <c r="DO212" s="169">
        <f t="shared" ca="1" si="361"/>
        <v>0</v>
      </c>
      <c r="DP212" s="169">
        <f t="shared" ca="1" si="361"/>
        <v>0</v>
      </c>
      <c r="DQ212" s="169">
        <f t="shared" ca="1" si="361"/>
        <v>0</v>
      </c>
      <c r="DR212" s="169">
        <f t="shared" ca="1" si="361"/>
        <v>0</v>
      </c>
      <c r="DS212" s="169">
        <f t="shared" ca="1" si="361"/>
        <v>0</v>
      </c>
      <c r="DT212" s="169">
        <f t="shared" ca="1" si="361"/>
        <v>0</v>
      </c>
      <c r="DU212" s="169">
        <f t="shared" ca="1" si="361"/>
        <v>0</v>
      </c>
      <c r="DV212" s="169">
        <f t="shared" ca="1" si="361"/>
        <v>0</v>
      </c>
      <c r="DW212" s="169"/>
      <c r="DX212" s="177">
        <f ca="1">SUM(G212:DW212)</f>
        <v>0</v>
      </c>
    </row>
    <row r="213" spans="1:128" hidden="1" outlineLevel="1" x14ac:dyDescent="0.2">
      <c r="A213" s="168" t="str">
        <f ca="1">Language!A$681</f>
        <v>НДС начисленный</v>
      </c>
      <c r="B213" s="158"/>
      <c r="C213" s="147" t="str">
        <f ca="1">CHOOSE(D213,CurName1,CurName2,CurName3)</f>
        <v>тыс. руб.</v>
      </c>
      <c r="D213" s="158">
        <f>D184</f>
        <v>1</v>
      </c>
      <c r="E213" s="154" t="s">
        <v>729</v>
      </c>
      <c r="F213" s="6" t="s">
        <v>3082</v>
      </c>
      <c r="G213" s="169">
        <f ca="1">IF(Старт!$B$9+Старт!$B$10+Старт!$B$11=0,G200,G190)*G208</f>
        <v>108</v>
      </c>
      <c r="H213" s="169">
        <f ca="1">IF(Старт!$B$9+Старт!$B$10+Старт!$B$11=0,H200,H190)*H208</f>
        <v>325.83194310551931</v>
      </c>
      <c r="I213" s="169">
        <f ca="1">IF(Старт!$B$9+Старт!$B$10+Старт!$B$11=0,I200,I190)*I208</f>
        <v>491.51136642554798</v>
      </c>
      <c r="J213" s="169">
        <f ca="1">IF(Старт!$B$9+Старт!$B$10+Старт!$B$11=0,J200,J190)*J208</f>
        <v>604.13276385107599</v>
      </c>
      <c r="K213" s="169">
        <f ca="1">IF(Старт!$B$9+Старт!$B$10+Старт!$B$11=0,K200,K190)*K208</f>
        <v>718.01200348230941</v>
      </c>
      <c r="L213" s="169">
        <f ca="1">IF(Старт!$B$9+Старт!$B$10+Старт!$B$11=0,L200,L190)*L208</f>
        <v>833.15970893065446</v>
      </c>
      <c r="M213" s="169">
        <f ca="1">IF(Старт!$B$9+Старт!$B$10+Старт!$B$11=0,M200,M190)*M208</f>
        <v>949.58658372999366</v>
      </c>
      <c r="N213" s="169">
        <f ca="1">IF(Старт!$B$9+Старт!$B$10+Старт!$B$11=0,N200,N190)*N208</f>
        <v>1044.8338663871402</v>
      </c>
      <c r="O213" s="169">
        <f ca="1">IF(Старт!$B$9+Старт!$B$10+Старт!$B$11=0,O200,O190)*O208</f>
        <v>1242.8125374953934</v>
      </c>
      <c r="P213" s="169">
        <f ca="1">IF(Старт!$B$9+Старт!$B$10+Старт!$B$11=0,P200,P190)*P208</f>
        <v>1249.8395802716823</v>
      </c>
      <c r="Q213" s="169">
        <f ca="1">IF(Старт!$B$9+Старт!$B$10+Старт!$B$11=0,Q200,Q190)*Q208</f>
        <v>1256.906354969472</v>
      </c>
      <c r="R213" s="169">
        <f ca="1">IF(Старт!$B$9+Старт!$B$10+Старт!$B$11=0,R200,R190)*R208</f>
        <v>1264.0130862388232</v>
      </c>
      <c r="S213" s="169">
        <f ca="1">IF(Старт!$B$9+Старт!$B$10+Старт!$B$11=0,S200,S190)*S208</f>
        <v>1271.1600000000001</v>
      </c>
      <c r="T213" s="169">
        <f ca="1">IF(Старт!$B$9+Старт!$B$10+Старт!$B$11=0,T200,T190)*T208</f>
        <v>1278.3473234506541</v>
      </c>
      <c r="U213" s="169">
        <f ca="1">IF(Старт!$B$9+Старт!$B$10+Старт!$B$11=0,U200,U190)*U208</f>
        <v>1285.5752850730444</v>
      </c>
      <c r="V213" s="169">
        <f ca="1">IF(Старт!$B$9+Старт!$B$10+Старт!$B$11=0,V200,V190)*V208</f>
        <v>1093.0409332876466</v>
      </c>
      <c r="W213" s="169">
        <f ca="1">IF(Старт!$B$9+Старт!$B$10+Старт!$B$11=0,W200,W190)*W208</f>
        <v>1099.2211456388402</v>
      </c>
      <c r="X213" s="169">
        <f ca="1">IF(Старт!$B$9+Старт!$B$10+Старт!$B$11=0,X200,X190)*X208</f>
        <v>1105.4363018091922</v>
      </c>
      <c r="Y213" s="169">
        <f ca="1">IF(Старт!$B$9+Старт!$B$10+Старт!$B$11=0,Y200,Y190)*Y208</f>
        <v>1111.6865993761369</v>
      </c>
      <c r="Z213" s="169">
        <f ca="1">IF(Старт!$B$9+Старт!$B$10+Старт!$B$11=0,Z200,Z190)*Z208</f>
        <v>1322.3327534813588</v>
      </c>
      <c r="AA213" s="169">
        <f ca="1">IF(Старт!$B$9+Старт!$B$10+Старт!$B$11=0,AA200,AA190)*AA208</f>
        <v>1329.8094151200703</v>
      </c>
      <c r="AB213" s="169">
        <f ca="1">IF(Старт!$B$9+Старт!$B$10+Старт!$B$11=0,AB200,AB190)*AB208</f>
        <v>1337.3283508906998</v>
      </c>
      <c r="AC213" s="169">
        <f ca="1">IF(Старт!$B$9+Старт!$B$10+Старт!$B$11=0,AC200,AC190)*AC208</f>
        <v>1344.8897998173347</v>
      </c>
      <c r="AD213" s="169">
        <f ca="1">IF(Старт!$B$9+Старт!$B$10+Старт!$B$11=0,AD200,AD190)*AD208</f>
        <v>1352.4940022755404</v>
      </c>
      <c r="AE213" s="169">
        <f ca="1">IF(Старт!$B$9+Старт!$B$10+Старт!$B$11=0,AE200,AE190)*AE208</f>
        <v>1360.1412</v>
      </c>
      <c r="AF213" s="169">
        <f ca="1">IF(Старт!$B$9+Старт!$B$10+Старт!$B$11=0,AF200,AF190)*AF208</f>
        <v>1367.8316360921997</v>
      </c>
      <c r="AG213" s="169">
        <f ca="1">IF(Старт!$B$9+Старт!$B$10+Старт!$B$11=0,AG200,AG190)*AG208</f>
        <v>1375.5655550281574</v>
      </c>
      <c r="AH213" s="169">
        <f ca="1">IF(Старт!$B$9+Старт!$B$10+Старт!$B$11=0,AH200,AH190)*AH208</f>
        <v>1169.5537986177819</v>
      </c>
      <c r="AI213" s="169">
        <f ca="1">IF(Старт!$B$9+Старт!$B$10+Старт!$B$11=0,AI200,AI190)*AI208</f>
        <v>1176.1666258335588</v>
      </c>
      <c r="AJ213" s="169">
        <f ca="1">IF(Старт!$B$9+Старт!$B$10+Старт!$B$11=0,AJ200,AJ190)*AJ208</f>
        <v>1182.8168429358359</v>
      </c>
      <c r="AK213" s="169">
        <f ca="1">IF(Старт!$B$9+Старт!$B$10+Старт!$B$11=0,AK200,AK190)*AK208</f>
        <v>1189.5046613324666</v>
      </c>
      <c r="AL213" s="169">
        <f ca="1">IF(Старт!$B$9+Старт!$B$10+Старт!$B$11=0,AL200,AL190)*AL208</f>
        <v>1414.8960462250541</v>
      </c>
      <c r="AM213" s="169">
        <f ca="1">IF(Старт!$B$9+Старт!$B$10+Старт!$B$11=0,AM200,AM190)*AM208</f>
        <v>1422.8960741784754</v>
      </c>
      <c r="AN213" s="169">
        <f ca="1">IF(Старт!$B$9+Старт!$B$10+Старт!$B$11=0,AN200,AN190)*AN208</f>
        <v>1430.9413354530484</v>
      </c>
      <c r="AO213" s="169">
        <f ca="1">IF(Старт!$B$9+Старт!$B$10+Старт!$B$11=0,AO200,AO190)*AO208</f>
        <v>1439.0320858045479</v>
      </c>
      <c r="AP213" s="169">
        <f ca="1">IF(Старт!$B$9+Старт!$B$10+Старт!$B$11=0,AP200,AP190)*AP208</f>
        <v>1447.1685824348278</v>
      </c>
      <c r="AQ213" s="169">
        <f ca="1">IF(Старт!$B$9+Старт!$B$10+Старт!$B$11=0,AQ200,AQ190)*AQ208</f>
        <v>1455.3510839999999</v>
      </c>
      <c r="AR213" s="169">
        <f ca="1">IF(Старт!$B$9+Старт!$B$10+Старт!$B$11=0,AR200,AR190)*AR208</f>
        <v>1463.5798506186532</v>
      </c>
      <c r="AS213" s="169">
        <f ca="1">IF(Старт!$B$9+Старт!$B$10+Старт!$B$11=0,AS200,AS190)*AS208</f>
        <v>1471.855143880128</v>
      </c>
      <c r="AT213" s="169">
        <f ca="1">IF(Старт!$B$9+Старт!$B$10+Старт!$B$11=0,AT200,AT190)*AT208</f>
        <v>1251.4225645210263</v>
      </c>
      <c r="AU213" s="169">
        <f ca="1">IF(Старт!$B$9+Старт!$B$10+Старт!$B$11=0,AU200,AU190)*AU208</f>
        <v>1258.4982896419078</v>
      </c>
      <c r="AV213" s="169">
        <f ca="1">IF(Старт!$B$9+Старт!$B$10+Старт!$B$11=0,AV200,AV190)*AV208</f>
        <v>1265.6140219413437</v>
      </c>
      <c r="AW213" s="169">
        <f ca="1">IF(Старт!$B$9+Старт!$B$10+Старт!$B$11=0,AW200,AW190)*AW208</f>
        <v>1272.7699876257388</v>
      </c>
      <c r="AX213" s="169">
        <f ca="1">IF(Старт!$B$9+Старт!$B$10+Старт!$B$11=0,AX200,AX190)*AX208</f>
        <v>1513.9387694608074</v>
      </c>
      <c r="AY213" s="169">
        <f ca="1">IF(Старт!$B$9+Старт!$B$10+Старт!$B$11=0,AY200,AY190)*AY208</f>
        <v>1522.4987993709681</v>
      </c>
      <c r="AZ213" s="169">
        <f ca="1">IF(Старт!$B$9+Старт!$B$10+Старт!$B$11=0,AZ200,AZ190)*AZ208</f>
        <v>1531.1072289347617</v>
      </c>
      <c r="BA213" s="169">
        <f ca="1">IF(Старт!$B$9+Старт!$B$10+Старт!$B$11=0,BA200,BA190)*BA208</f>
        <v>1539.764331810866</v>
      </c>
      <c r="BB213" s="169">
        <f ca="1">IF(Старт!$B$9+Старт!$B$10+Старт!$B$11=0,BB200,BB190)*BB208</f>
        <v>1548.4703832052655</v>
      </c>
      <c r="BC213" s="169">
        <f ca="1">IF(Старт!$B$9+Старт!$B$10+Старт!$B$11=0,BC200,BC190)*BC208</f>
        <v>1557.2256598799995</v>
      </c>
      <c r="BD213" s="169">
        <f ca="1">IF(Старт!$B$9+Старт!$B$10+Старт!$B$11=0,BD200,BD190)*BD208</f>
        <v>1566.0304401619592</v>
      </c>
      <c r="BE213" s="169">
        <f ca="1">IF(Старт!$B$9+Старт!$B$10+Старт!$B$11=0,BE200,BE190)*BE208</f>
        <v>1574.8850039517372</v>
      </c>
      <c r="BF213" s="169">
        <f ca="1">IF(Старт!$B$9+Старт!$B$10+Старт!$B$11=0,BF200,BF190)*BF208</f>
        <v>1339.022144037498</v>
      </c>
      <c r="BG213" s="169">
        <f ca="1">IF(Старт!$B$9+Старт!$B$10+Старт!$B$11=0,BG200,BG190)*BG208</f>
        <v>1346.5931699168414</v>
      </c>
      <c r="BH213" s="169">
        <f ca="1">IF(Старт!$B$9+Старт!$B$10+Старт!$B$11=0,BH200,BH190)*BH208</f>
        <v>1354.207003477238</v>
      </c>
      <c r="BI213" s="169">
        <f ca="1">IF(Старт!$B$9+Старт!$B$10+Старт!$B$11=0,BI200,BI190)*BI208</f>
        <v>1361.8638867595407</v>
      </c>
      <c r="BJ213" s="169">
        <f ca="1">IF(Старт!$B$9+Старт!$B$10+Старт!$B$11=0,BJ200,BJ190)*BJ208</f>
        <v>1619.9144833230639</v>
      </c>
      <c r="BK213" s="169">
        <f ca="1">IF(Старт!$B$9+Старт!$B$10+Старт!$B$11=0,BK200,BK190)*BK208</f>
        <v>1629.0737153269363</v>
      </c>
      <c r="BL213" s="169">
        <f ca="1">IF(Старт!$B$9+Старт!$B$10+Старт!$B$11=0,BL200,BL190)*BL208</f>
        <v>1638.2847349601952</v>
      </c>
      <c r="BM213" s="169">
        <f ca="1">IF(Старт!$B$9+Старт!$B$10+Старт!$B$11=0,BM200,BM190)*BM208</f>
        <v>1647.5478350376268</v>
      </c>
      <c r="BN213" s="169">
        <f ca="1">IF(Старт!$B$9+Старт!$B$10+Старт!$B$11=0,BN200,BN190)*BN208</f>
        <v>1656.8633100296347</v>
      </c>
      <c r="BO213" s="169">
        <f ca="1">IF(Старт!$B$9+Старт!$B$10+Старт!$B$11=0,BO200,BO190)*BO208</f>
        <v>1666.2314560715997</v>
      </c>
      <c r="BP213" s="169">
        <f ca="1">IF(Старт!$B$9+Старт!$B$10+Старт!$B$11=0,BP200,BP190)*BP208</f>
        <v>1675.6525709732964</v>
      </c>
      <c r="BQ213" s="169">
        <f ca="1">IF(Старт!$B$9+Старт!$B$10+Старт!$B$11=0,BQ200,BQ190)*BQ208</f>
        <v>1685.126954228359</v>
      </c>
      <c r="BR213" s="169">
        <f ca="1">IF(Старт!$B$9+Старт!$B$10+Старт!$B$11=0,BR200,BR190)*BR208</f>
        <v>1432.7536941201233</v>
      </c>
      <c r="BS213" s="169">
        <f ca="1">IF(Старт!$B$9+Старт!$B$10+Старт!$B$11=0,BS200,BS190)*BS208</f>
        <v>1440.8546918110205</v>
      </c>
      <c r="BT213" s="169">
        <f ca="1">IF(Старт!$B$9+Старт!$B$10+Старт!$B$11=0,BT200,BT190)*BT208</f>
        <v>1449.0014937206447</v>
      </c>
      <c r="BU213" s="169">
        <f ca="1">IF(Старт!$B$9+Старт!$B$10+Старт!$B$11=0,BU200,BU190)*BU208</f>
        <v>1457.1943588327085</v>
      </c>
      <c r="BV213" s="169">
        <f ca="1">IF(Старт!$B$9+Старт!$B$10+Старт!$B$11=0,BV200,BV190)*BV208</f>
        <v>1733.3084971556791</v>
      </c>
      <c r="BW213" s="169">
        <f ca="1">IF(Старт!$B$9+Старт!$B$10+Старт!$B$11=0,BW200,BW190)*BW208</f>
        <v>1743.1088753998222</v>
      </c>
      <c r="BX213" s="169">
        <f ca="1">IF(Старт!$B$9+Старт!$B$10+Старт!$B$11=0,BX200,BX190)*BX208</f>
        <v>1752.9646664074091</v>
      </c>
      <c r="BY213" s="169">
        <f ca="1">IF(Старт!$B$9+Старт!$B$10+Старт!$B$11=0,BY200,BY190)*BY208</f>
        <v>1762.8761834902609</v>
      </c>
      <c r="BZ213" s="169">
        <f ca="1">IF(Старт!$B$9+Старт!$B$10+Старт!$B$11=0,BZ200,BZ190)*BZ208</f>
        <v>1772.8437417317091</v>
      </c>
      <c r="CA213" s="169">
        <f ca="1">IF(Старт!$B$9+Старт!$B$10+Старт!$B$11=0,CA200,CA190)*CA208</f>
        <v>1782.8676579966116</v>
      </c>
      <c r="CB213" s="169">
        <f ca="1">IF(Старт!$B$9+Старт!$B$10+Старт!$B$11=0,CB200,CB190)*CB208</f>
        <v>1792.9482509414274</v>
      </c>
      <c r="CC213" s="169">
        <f ca="1">IF(Старт!$B$9+Старт!$B$10+Старт!$B$11=0,CC200,CC190)*CC208</f>
        <v>1803.0858410243447</v>
      </c>
      <c r="CD213" s="169">
        <f ca="1">IF(Старт!$B$9+Старт!$B$10+Старт!$B$11=0,CD200,CD190)*CD208</f>
        <v>1533.0464527085321</v>
      </c>
      <c r="CE213" s="169">
        <f ca="1">IF(Старт!$B$9+Старт!$B$10+Старт!$B$11=0,CE200,CE190)*CE208</f>
        <v>1541.7145202377919</v>
      </c>
      <c r="CF213" s="169">
        <f ca="1">IF(Старт!$B$9+Старт!$B$10+Старт!$B$11=0,CF200,CF190)*CF208</f>
        <v>1550.4315982810901</v>
      </c>
      <c r="CG213" s="169">
        <f ca="1">IF(Старт!$B$9+Старт!$B$10+Старт!$B$11=0,CG200,CG190)*CG208</f>
        <v>1559.1979639509987</v>
      </c>
      <c r="CH213" s="169">
        <f ca="1">IF(Старт!$B$9+Старт!$B$10+Старт!$B$11=0,CH200,CH190)*CH208</f>
        <v>1854.6400919565767</v>
      </c>
      <c r="CI213" s="169">
        <f ca="1">IF(Старт!$B$9+Старт!$B$10+Старт!$B$11=0,CI200,CI190)*CI208</f>
        <v>1865.1264966778101</v>
      </c>
      <c r="CJ213" s="169">
        <f ca="1">IF(Старт!$B$9+Старт!$B$10+Старт!$B$11=0,CJ200,CJ190)*CJ208</f>
        <v>1875.6721930559286</v>
      </c>
      <c r="CK213" s="169">
        <f ca="1">IF(Старт!$B$9+Старт!$B$10+Старт!$B$11=0,CK200,CK190)*CK208</f>
        <v>1886.27751633458</v>
      </c>
      <c r="CL213" s="169">
        <f ca="1">IF(Старт!$B$9+Старт!$B$10+Старт!$B$11=0,CL200,CL190)*CL208</f>
        <v>1896.9428036529291</v>
      </c>
      <c r="CM213" s="169">
        <f ca="1">IF(Старт!$B$9+Старт!$B$10+Старт!$B$11=0,CM200,CM190)*CM208</f>
        <v>1907.6683940563753</v>
      </c>
      <c r="CN213" s="169">
        <f ca="1">IF(Старт!$B$9+Старт!$B$10+Старт!$B$11=0,CN200,CN190)*CN208</f>
        <v>1918.4546285073282</v>
      </c>
      <c r="CO213" s="169">
        <f ca="1">IF(Старт!$B$9+Старт!$B$10+Старт!$B$11=0,CO200,CO190)*CO208</f>
        <v>1929.3018498960491</v>
      </c>
      <c r="CP213" s="169">
        <f ca="1">IF(Старт!$B$9+Старт!$B$10+Старт!$B$11=0,CP200,CP190)*CP208</f>
        <v>1640.3597043981299</v>
      </c>
      <c r="CQ213" s="169">
        <f ca="1">IF(Старт!$B$9+Старт!$B$10+Старт!$B$11=0,CQ200,CQ190)*CQ208</f>
        <v>1649.6345366544383</v>
      </c>
      <c r="CR213" s="169">
        <f ca="1">IF(Старт!$B$9+Старт!$B$10+Старт!$B$11=0,CR200,CR190)*CR208</f>
        <v>1658.9618101607675</v>
      </c>
      <c r="CS213" s="169">
        <f ca="1">IF(Старт!$B$9+Старт!$B$10+Старт!$B$11=0,CS200,CS190)*CS208</f>
        <v>1668.3418214275691</v>
      </c>
      <c r="CT213" s="169">
        <f ca="1">IF(Старт!$B$9+Старт!$B$10+Старт!$B$11=0,CT200,CT190)*CT208</f>
        <v>1984.4648983935376</v>
      </c>
      <c r="CU213" s="169">
        <f ca="1">IF(Старт!$B$9+Старт!$B$10+Старт!$B$11=0,CU200,CU190)*CU208</f>
        <v>1995.6853514452571</v>
      </c>
      <c r="CV213" s="169">
        <f ca="1">IF(Старт!$B$9+Старт!$B$10+Старт!$B$11=0,CV200,CV190)*CV208</f>
        <v>2006.9692465698438</v>
      </c>
      <c r="CW213" s="169">
        <f ca="1">IF(Старт!$B$9+Старт!$B$10+Старт!$B$11=0,CW200,CW190)*CW208</f>
        <v>2018.3169424780006</v>
      </c>
      <c r="CX213" s="169">
        <f ca="1">IF(Старт!$B$9+Старт!$B$10+Старт!$B$11=0,CX200,CX190)*CX208</f>
        <v>2029.7287999086352</v>
      </c>
      <c r="CY213" s="169">
        <f ca="1">IF(Старт!$B$9+Старт!$B$10+Старт!$B$11=0,CY200,CY190)*CY208</f>
        <v>2041.2051816403223</v>
      </c>
      <c r="CZ213" s="169">
        <f ca="1">IF(Старт!$B$9+Старт!$B$10+Старт!$B$11=0,CZ200,CZ190)*CZ208</f>
        <v>2052.7464525028417</v>
      </c>
      <c r="DA213" s="169">
        <f ca="1">IF(Старт!$B$9+Старт!$B$10+Старт!$B$11=0,DA200,DA190)*DA208</f>
        <v>2064.3529793887728</v>
      </c>
      <c r="DB213" s="169">
        <f ca="1">IF(Старт!$B$9+Старт!$B$10+Старт!$B$11=0,DB200,DB190)*DB208</f>
        <v>1755.1848837059988</v>
      </c>
      <c r="DC213" s="169">
        <f ca="1">IF(Старт!$B$9+Старт!$B$10+Старт!$B$11=0,DC200,DC190)*DC208</f>
        <v>1765.108954220249</v>
      </c>
      <c r="DD213" s="169">
        <f ca="1">IF(Старт!$B$9+Старт!$B$10+Старт!$B$11=0,DD200,DD190)*DD208</f>
        <v>1775.0891368720213</v>
      </c>
      <c r="DE213" s="169">
        <f ca="1">IF(Старт!$B$9+Старт!$B$10+Старт!$B$11=0,DE200,DE190)*DE208</f>
        <v>1785.1257489274992</v>
      </c>
      <c r="DF213" s="169">
        <f ca="1">IF(Старт!$B$9+Старт!$B$10+Старт!$B$11=0,DF200,DF190)*DF208</f>
        <v>2123.3774412810858</v>
      </c>
      <c r="DG213" s="169">
        <f ca="1">IF(Старт!$B$9+Старт!$B$10+Старт!$B$11=0,DG200,DG190)*DG208</f>
        <v>2135.3833260464257</v>
      </c>
      <c r="DH213" s="169">
        <f ca="1">IF(Старт!$B$9+Старт!$B$10+Старт!$B$11=0,DH200,DH190)*DH208</f>
        <v>2147.4570938297329</v>
      </c>
      <c r="DI213" s="169">
        <f ca="1">IF(Старт!$B$9+Старт!$B$10+Старт!$B$11=0,DI200,DI190)*DI208</f>
        <v>2159.5991284514612</v>
      </c>
      <c r="DJ213" s="169">
        <f ca="1">IF(Старт!$B$9+Старт!$B$10+Старт!$B$11=0,DJ200,DJ190)*DJ208</f>
        <v>2171.8098159022393</v>
      </c>
      <c r="DK213" s="169">
        <f ca="1">IF(Старт!$B$9+Старт!$B$10+Старт!$B$11=0,DK200,DK190)*DK208</f>
        <v>2184.0895443551449</v>
      </c>
      <c r="DL213" s="169">
        <f ca="1">IF(Старт!$B$9+Старт!$B$10+Старт!$B$11=0,DL200,DL190)*DL208</f>
        <v>2196.4387041780401</v>
      </c>
      <c r="DM213" s="169">
        <f ca="1">IF(Старт!$B$9+Старт!$B$10+Старт!$B$11=0,DM200,DM190)*DM208</f>
        <v>2208.8576879459865</v>
      </c>
      <c r="DN213" s="169">
        <f ca="1">IF(Старт!$B$9+Старт!$B$10+Старт!$B$11=0,DN200,DN190)*DN208</f>
        <v>1878.0478255654191</v>
      </c>
      <c r="DO213" s="169">
        <f ca="1">IF(Старт!$B$9+Старт!$B$10+Старт!$B$11=0,DO200,DO190)*DO208</f>
        <v>1888.6665810156662</v>
      </c>
      <c r="DP213" s="169">
        <f ca="1">IF(Старт!$B$9+Старт!$B$10+Старт!$B$11=0,DP200,DP190)*DP208</f>
        <v>1899.3453764530627</v>
      </c>
      <c r="DQ213" s="169">
        <f ca="1">IF(Старт!$B$9+Старт!$B$10+Старт!$B$11=0,DQ200,DQ190)*DQ208</f>
        <v>1910.0845513524241</v>
      </c>
      <c r="DR213" s="169">
        <f ca="1">IF(Старт!$B$9+Старт!$B$10+Старт!$B$11=0,DR200,DR190)*DR208</f>
        <v>2272.0138621707615</v>
      </c>
      <c r="DS213" s="169">
        <f ca="1">IF(Старт!$B$9+Старт!$B$10+Старт!$B$11=0,DS200,DS190)*DS208</f>
        <v>2284.8601588696752</v>
      </c>
      <c r="DT213" s="169">
        <f ca="1">IF(Старт!$B$9+Старт!$B$10+Старт!$B$11=0,DT200,DT190)*DT208</f>
        <v>2297.7790903978139</v>
      </c>
      <c r="DU213" s="169">
        <f ca="1">IF(Старт!$B$9+Старт!$B$10+Старт!$B$11=0,DU200,DU190)*DU208</f>
        <v>2310.7710674430632</v>
      </c>
      <c r="DV213" s="169">
        <f ca="1">IF(Старт!$B$9+Старт!$B$10+Старт!$B$11=0,DV200,DV190)*DV208</f>
        <v>2323.8365030153959</v>
      </c>
      <c r="DW213" s="169"/>
      <c r="DX213" s="177">
        <f ca="1">SUM(G213:DW213)</f>
        <v>188935.84564110608</v>
      </c>
    </row>
    <row r="214" spans="1:128" x14ac:dyDescent="0.2">
      <c r="A214" s="298" t="s">
        <v>3388</v>
      </c>
      <c r="B214" s="183"/>
      <c r="C214" s="160"/>
      <c r="D214" s="158">
        <v>1</v>
      </c>
      <c r="F214" s="6" t="s">
        <v>3386</v>
      </c>
      <c r="G214" s="161"/>
      <c r="H214" s="161"/>
      <c r="I214" s="161"/>
      <c r="J214" s="161"/>
      <c r="K214" s="161"/>
      <c r="L214" s="161"/>
      <c r="M214" s="161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  <c r="AA214" s="161"/>
      <c r="AB214" s="161"/>
      <c r="AC214" s="161"/>
      <c r="AD214" s="161"/>
      <c r="AE214" s="161"/>
      <c r="AF214" s="161"/>
      <c r="AG214" s="161"/>
      <c r="AH214" s="161"/>
      <c r="AI214" s="161"/>
      <c r="AJ214" s="161"/>
      <c r="AK214" s="161"/>
      <c r="AL214" s="161"/>
      <c r="AM214" s="161"/>
      <c r="AN214" s="161"/>
      <c r="AO214" s="161"/>
      <c r="AP214" s="161"/>
      <c r="AQ214" s="161"/>
      <c r="AR214" s="161"/>
      <c r="AS214" s="161"/>
      <c r="AT214" s="161"/>
      <c r="AU214" s="161"/>
      <c r="AV214" s="161"/>
      <c r="AW214" s="161"/>
      <c r="AX214" s="161"/>
      <c r="AY214" s="161"/>
      <c r="AZ214" s="161"/>
      <c r="BA214" s="161"/>
      <c r="BB214" s="161"/>
      <c r="BC214" s="161"/>
      <c r="BD214" s="161"/>
      <c r="BE214" s="161"/>
      <c r="BF214" s="161"/>
      <c r="BG214" s="161"/>
      <c r="BH214" s="161"/>
      <c r="BI214" s="161"/>
      <c r="BJ214" s="161"/>
      <c r="BK214" s="161"/>
      <c r="BL214" s="161"/>
      <c r="BM214" s="161"/>
      <c r="BN214" s="161"/>
      <c r="BO214" s="161"/>
      <c r="BP214" s="161"/>
      <c r="BQ214" s="161"/>
      <c r="BR214" s="161"/>
      <c r="BS214" s="161"/>
      <c r="BT214" s="161"/>
      <c r="BU214" s="161"/>
      <c r="BV214" s="161"/>
      <c r="BW214" s="161"/>
      <c r="BX214" s="161"/>
      <c r="BY214" s="161"/>
      <c r="BZ214" s="161"/>
      <c r="CA214" s="161"/>
      <c r="CB214" s="161"/>
      <c r="CC214" s="161"/>
      <c r="CD214" s="161"/>
      <c r="CE214" s="161"/>
      <c r="CF214" s="161"/>
      <c r="CG214" s="161"/>
      <c r="CH214" s="161"/>
      <c r="CI214" s="161"/>
      <c r="CJ214" s="161"/>
      <c r="CK214" s="161"/>
      <c r="CL214" s="161"/>
      <c r="CM214" s="161"/>
      <c r="CN214" s="161"/>
      <c r="CO214" s="161"/>
      <c r="CP214" s="161"/>
      <c r="CQ214" s="161"/>
      <c r="CR214" s="161"/>
      <c r="CS214" s="161"/>
      <c r="CT214" s="161"/>
      <c r="CU214" s="161"/>
      <c r="CV214" s="161"/>
      <c r="CW214" s="161"/>
      <c r="CX214" s="161"/>
      <c r="CY214" s="161"/>
      <c r="CZ214" s="161"/>
      <c r="DA214" s="161"/>
      <c r="DB214" s="161"/>
      <c r="DC214" s="161"/>
      <c r="DD214" s="161"/>
      <c r="DE214" s="161"/>
      <c r="DF214" s="161"/>
      <c r="DG214" s="161"/>
      <c r="DH214" s="161"/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2"/>
    </row>
    <row r="215" spans="1:128" x14ac:dyDescent="0.2">
      <c r="A215" s="159" t="str">
        <f ca="1">Language!A$661</f>
        <v>физический расход на проданные товары за период</v>
      </c>
      <c r="B215" s="333"/>
      <c r="C215" s="346" t="s">
        <v>3447</v>
      </c>
      <c r="E215" s="154" t="s">
        <v>833</v>
      </c>
      <c r="F215" s="154" t="s">
        <v>3329</v>
      </c>
      <c r="G215" s="334">
        <f t="shared" ref="G215:AL215" si="362">SUM(G216:G217)</f>
        <v>0</v>
      </c>
      <c r="H215" s="334">
        <f t="shared" si="362"/>
        <v>0</v>
      </c>
      <c r="I215" s="334">
        <f t="shared" si="362"/>
        <v>900</v>
      </c>
      <c r="J215" s="334">
        <f t="shared" si="362"/>
        <v>1620</v>
      </c>
      <c r="K215" s="334">
        <f t="shared" si="362"/>
        <v>2160</v>
      </c>
      <c r="L215" s="334">
        <f t="shared" si="362"/>
        <v>2160</v>
      </c>
      <c r="M215" s="334">
        <f t="shared" si="362"/>
        <v>2160</v>
      </c>
      <c r="N215" s="334">
        <f t="shared" si="362"/>
        <v>2160</v>
      </c>
      <c r="O215" s="334">
        <f t="shared" si="362"/>
        <v>3600</v>
      </c>
      <c r="P215" s="334">
        <f t="shared" si="362"/>
        <v>3600</v>
      </c>
      <c r="Q215" s="334">
        <f t="shared" si="362"/>
        <v>3600</v>
      </c>
      <c r="R215" s="334">
        <f t="shared" si="362"/>
        <v>3600</v>
      </c>
      <c r="S215" s="334">
        <f t="shared" si="362"/>
        <v>3600</v>
      </c>
      <c r="T215" s="334">
        <f t="shared" si="362"/>
        <v>3600</v>
      </c>
      <c r="U215" s="334">
        <f t="shared" si="362"/>
        <v>3600</v>
      </c>
      <c r="V215" s="334">
        <f t="shared" si="362"/>
        <v>2160</v>
      </c>
      <c r="W215" s="334">
        <f t="shared" si="362"/>
        <v>2160</v>
      </c>
      <c r="X215" s="334">
        <f t="shared" si="362"/>
        <v>2160</v>
      </c>
      <c r="Y215" s="334">
        <f t="shared" si="362"/>
        <v>2160</v>
      </c>
      <c r="Z215" s="334">
        <f t="shared" si="362"/>
        <v>2160</v>
      </c>
      <c r="AA215" s="334">
        <f t="shared" si="362"/>
        <v>3600</v>
      </c>
      <c r="AB215" s="334">
        <f t="shared" si="362"/>
        <v>3600</v>
      </c>
      <c r="AC215" s="334">
        <f t="shared" si="362"/>
        <v>3600</v>
      </c>
      <c r="AD215" s="334">
        <f t="shared" si="362"/>
        <v>3600</v>
      </c>
      <c r="AE215" s="334">
        <f t="shared" si="362"/>
        <v>3600</v>
      </c>
      <c r="AF215" s="334">
        <f t="shared" si="362"/>
        <v>3600</v>
      </c>
      <c r="AG215" s="334">
        <f t="shared" si="362"/>
        <v>3600</v>
      </c>
      <c r="AH215" s="334">
        <f t="shared" si="362"/>
        <v>2160</v>
      </c>
      <c r="AI215" s="334">
        <f t="shared" si="362"/>
        <v>2160</v>
      </c>
      <c r="AJ215" s="334">
        <f t="shared" si="362"/>
        <v>2160</v>
      </c>
      <c r="AK215" s="334">
        <f t="shared" si="362"/>
        <v>2160</v>
      </c>
      <c r="AL215" s="334">
        <f t="shared" si="362"/>
        <v>2160</v>
      </c>
      <c r="AM215" s="334">
        <f t="shared" ref="AM215:BR215" si="363">SUM(AM216:AM217)</f>
        <v>3600</v>
      </c>
      <c r="AN215" s="334">
        <f t="shared" si="363"/>
        <v>3600</v>
      </c>
      <c r="AO215" s="334">
        <f t="shared" si="363"/>
        <v>3600</v>
      </c>
      <c r="AP215" s="334">
        <f t="shared" si="363"/>
        <v>3600</v>
      </c>
      <c r="AQ215" s="334">
        <f t="shared" si="363"/>
        <v>3600</v>
      </c>
      <c r="AR215" s="334">
        <f t="shared" si="363"/>
        <v>3600</v>
      </c>
      <c r="AS215" s="334">
        <f t="shared" si="363"/>
        <v>3600</v>
      </c>
      <c r="AT215" s="334">
        <f t="shared" si="363"/>
        <v>2160</v>
      </c>
      <c r="AU215" s="334">
        <f t="shared" si="363"/>
        <v>2160</v>
      </c>
      <c r="AV215" s="334">
        <f t="shared" si="363"/>
        <v>2160</v>
      </c>
      <c r="AW215" s="334">
        <f t="shared" si="363"/>
        <v>2160</v>
      </c>
      <c r="AX215" s="334">
        <f t="shared" si="363"/>
        <v>2160</v>
      </c>
      <c r="AY215" s="334">
        <f t="shared" si="363"/>
        <v>3600</v>
      </c>
      <c r="AZ215" s="334">
        <f t="shared" si="363"/>
        <v>3600</v>
      </c>
      <c r="BA215" s="334">
        <f t="shared" si="363"/>
        <v>3600</v>
      </c>
      <c r="BB215" s="334">
        <f t="shared" si="363"/>
        <v>3600</v>
      </c>
      <c r="BC215" s="334">
        <f t="shared" si="363"/>
        <v>3600</v>
      </c>
      <c r="BD215" s="334">
        <f t="shared" si="363"/>
        <v>3600</v>
      </c>
      <c r="BE215" s="334">
        <f t="shared" si="363"/>
        <v>3600</v>
      </c>
      <c r="BF215" s="334">
        <f t="shared" si="363"/>
        <v>2160</v>
      </c>
      <c r="BG215" s="334">
        <f t="shared" si="363"/>
        <v>2160</v>
      </c>
      <c r="BH215" s="334">
        <f t="shared" si="363"/>
        <v>2160</v>
      </c>
      <c r="BI215" s="334">
        <f t="shared" si="363"/>
        <v>2160</v>
      </c>
      <c r="BJ215" s="334">
        <f t="shared" si="363"/>
        <v>2160</v>
      </c>
      <c r="BK215" s="334">
        <f t="shared" si="363"/>
        <v>3600</v>
      </c>
      <c r="BL215" s="334">
        <f t="shared" si="363"/>
        <v>3600</v>
      </c>
      <c r="BM215" s="334">
        <f t="shared" si="363"/>
        <v>3600</v>
      </c>
      <c r="BN215" s="334">
        <f t="shared" si="363"/>
        <v>3600</v>
      </c>
      <c r="BO215" s="334">
        <f t="shared" si="363"/>
        <v>3600</v>
      </c>
      <c r="BP215" s="334">
        <f t="shared" si="363"/>
        <v>3600</v>
      </c>
      <c r="BQ215" s="334">
        <f t="shared" si="363"/>
        <v>3600</v>
      </c>
      <c r="BR215" s="334">
        <f t="shared" si="363"/>
        <v>2160</v>
      </c>
      <c r="BS215" s="334">
        <f t="shared" ref="BS215:CX215" si="364">SUM(BS216:BS217)</f>
        <v>2160</v>
      </c>
      <c r="BT215" s="334">
        <f t="shared" si="364"/>
        <v>2160</v>
      </c>
      <c r="BU215" s="334">
        <f t="shared" si="364"/>
        <v>2160</v>
      </c>
      <c r="BV215" s="334">
        <f t="shared" si="364"/>
        <v>2160</v>
      </c>
      <c r="BW215" s="334">
        <f t="shared" si="364"/>
        <v>3600</v>
      </c>
      <c r="BX215" s="334">
        <f t="shared" si="364"/>
        <v>3600</v>
      </c>
      <c r="BY215" s="334">
        <f t="shared" si="364"/>
        <v>3600</v>
      </c>
      <c r="BZ215" s="334">
        <f t="shared" si="364"/>
        <v>3600</v>
      </c>
      <c r="CA215" s="334">
        <f t="shared" si="364"/>
        <v>3600</v>
      </c>
      <c r="CB215" s="334">
        <f t="shared" si="364"/>
        <v>3600</v>
      </c>
      <c r="CC215" s="334">
        <f t="shared" si="364"/>
        <v>3600</v>
      </c>
      <c r="CD215" s="334">
        <f t="shared" si="364"/>
        <v>2160</v>
      </c>
      <c r="CE215" s="334">
        <f t="shared" si="364"/>
        <v>2160</v>
      </c>
      <c r="CF215" s="334">
        <f t="shared" si="364"/>
        <v>2160</v>
      </c>
      <c r="CG215" s="334">
        <f t="shared" si="364"/>
        <v>2160</v>
      </c>
      <c r="CH215" s="334">
        <f t="shared" si="364"/>
        <v>2160</v>
      </c>
      <c r="CI215" s="334">
        <f t="shared" si="364"/>
        <v>3600</v>
      </c>
      <c r="CJ215" s="334">
        <f t="shared" si="364"/>
        <v>3600</v>
      </c>
      <c r="CK215" s="334">
        <f t="shared" si="364"/>
        <v>3600</v>
      </c>
      <c r="CL215" s="334">
        <f t="shared" si="364"/>
        <v>3600</v>
      </c>
      <c r="CM215" s="334">
        <f t="shared" si="364"/>
        <v>3600</v>
      </c>
      <c r="CN215" s="334">
        <f t="shared" si="364"/>
        <v>3600</v>
      </c>
      <c r="CO215" s="334">
        <f t="shared" si="364"/>
        <v>3600</v>
      </c>
      <c r="CP215" s="334">
        <f t="shared" si="364"/>
        <v>2160</v>
      </c>
      <c r="CQ215" s="334">
        <f t="shared" si="364"/>
        <v>2160</v>
      </c>
      <c r="CR215" s="334">
        <f t="shared" si="364"/>
        <v>2160</v>
      </c>
      <c r="CS215" s="334">
        <f t="shared" si="364"/>
        <v>2160</v>
      </c>
      <c r="CT215" s="334">
        <f t="shared" si="364"/>
        <v>2160</v>
      </c>
      <c r="CU215" s="334">
        <f t="shared" si="364"/>
        <v>3600</v>
      </c>
      <c r="CV215" s="334">
        <f t="shared" si="364"/>
        <v>3600</v>
      </c>
      <c r="CW215" s="334">
        <f t="shared" si="364"/>
        <v>3600</v>
      </c>
      <c r="CX215" s="334">
        <f t="shared" si="364"/>
        <v>3600</v>
      </c>
      <c r="CY215" s="334">
        <f t="shared" ref="CY215:DV215" si="365">SUM(CY216:CY217)</f>
        <v>3600</v>
      </c>
      <c r="CZ215" s="334">
        <f t="shared" si="365"/>
        <v>3600</v>
      </c>
      <c r="DA215" s="334">
        <f t="shared" si="365"/>
        <v>3600</v>
      </c>
      <c r="DB215" s="334">
        <f t="shared" si="365"/>
        <v>2160</v>
      </c>
      <c r="DC215" s="334">
        <f t="shared" si="365"/>
        <v>2160</v>
      </c>
      <c r="DD215" s="334">
        <f t="shared" si="365"/>
        <v>2160</v>
      </c>
      <c r="DE215" s="334">
        <f t="shared" si="365"/>
        <v>2160</v>
      </c>
      <c r="DF215" s="334">
        <f t="shared" si="365"/>
        <v>2160</v>
      </c>
      <c r="DG215" s="334">
        <f t="shared" si="365"/>
        <v>3600</v>
      </c>
      <c r="DH215" s="334">
        <f t="shared" si="365"/>
        <v>3600</v>
      </c>
      <c r="DI215" s="334">
        <f t="shared" si="365"/>
        <v>3600</v>
      </c>
      <c r="DJ215" s="334">
        <f t="shared" si="365"/>
        <v>3600</v>
      </c>
      <c r="DK215" s="334">
        <f t="shared" si="365"/>
        <v>3600</v>
      </c>
      <c r="DL215" s="334">
        <f t="shared" si="365"/>
        <v>3600</v>
      </c>
      <c r="DM215" s="334">
        <f t="shared" si="365"/>
        <v>3600</v>
      </c>
      <c r="DN215" s="334">
        <f t="shared" si="365"/>
        <v>2160</v>
      </c>
      <c r="DO215" s="334">
        <f t="shared" si="365"/>
        <v>2160</v>
      </c>
      <c r="DP215" s="334">
        <f t="shared" si="365"/>
        <v>2160</v>
      </c>
      <c r="DQ215" s="334">
        <f t="shared" si="365"/>
        <v>2160</v>
      </c>
      <c r="DR215" s="334">
        <f t="shared" si="365"/>
        <v>2160</v>
      </c>
      <c r="DS215" s="334">
        <f t="shared" si="365"/>
        <v>3600</v>
      </c>
      <c r="DT215" s="334">
        <f t="shared" si="365"/>
        <v>3600</v>
      </c>
      <c r="DU215" s="334">
        <f t="shared" si="365"/>
        <v>3600</v>
      </c>
      <c r="DV215" s="334">
        <f t="shared" si="365"/>
        <v>3600</v>
      </c>
      <c r="DW215" s="161"/>
      <c r="DX215" s="162">
        <f>SUM(G215:DW215)</f>
        <v>349560</v>
      </c>
    </row>
    <row r="216" spans="1:128" outlineLevel="1" x14ac:dyDescent="0.2">
      <c r="A216" s="335" t="str">
        <f>A$67</f>
        <v>Битум</v>
      </c>
      <c r="B216" s="308">
        <v>1</v>
      </c>
      <c r="C216" s="336" t="str">
        <f>C$215</f>
        <v xml:space="preserve">т </v>
      </c>
      <c r="F216" s="154" t="s">
        <v>3384</v>
      </c>
      <c r="G216" s="334">
        <f t="shared" ref="G216:AL216" si="366">G$68*$B216</f>
        <v>0</v>
      </c>
      <c r="H216" s="334">
        <f t="shared" si="366"/>
        <v>0</v>
      </c>
      <c r="I216" s="334">
        <f t="shared" si="366"/>
        <v>450</v>
      </c>
      <c r="J216" s="334">
        <f t="shared" si="366"/>
        <v>810</v>
      </c>
      <c r="K216" s="334">
        <f t="shared" si="366"/>
        <v>1080</v>
      </c>
      <c r="L216" s="334">
        <f t="shared" si="366"/>
        <v>1080</v>
      </c>
      <c r="M216" s="334">
        <f t="shared" si="366"/>
        <v>1080</v>
      </c>
      <c r="N216" s="334">
        <f t="shared" si="366"/>
        <v>1080</v>
      </c>
      <c r="O216" s="334">
        <f t="shared" si="366"/>
        <v>1800</v>
      </c>
      <c r="P216" s="334">
        <f t="shared" si="366"/>
        <v>1800</v>
      </c>
      <c r="Q216" s="334">
        <f t="shared" si="366"/>
        <v>1800</v>
      </c>
      <c r="R216" s="334">
        <f t="shared" si="366"/>
        <v>1800</v>
      </c>
      <c r="S216" s="334">
        <f t="shared" si="366"/>
        <v>1800</v>
      </c>
      <c r="T216" s="334">
        <f t="shared" si="366"/>
        <v>1800</v>
      </c>
      <c r="U216" s="334">
        <f t="shared" si="366"/>
        <v>1800</v>
      </c>
      <c r="V216" s="334">
        <f t="shared" si="366"/>
        <v>1080</v>
      </c>
      <c r="W216" s="334">
        <f t="shared" si="366"/>
        <v>1080</v>
      </c>
      <c r="X216" s="334">
        <f t="shared" si="366"/>
        <v>1080</v>
      </c>
      <c r="Y216" s="334">
        <f t="shared" si="366"/>
        <v>1080</v>
      </c>
      <c r="Z216" s="334">
        <f t="shared" si="366"/>
        <v>1080</v>
      </c>
      <c r="AA216" s="334">
        <f t="shared" si="366"/>
        <v>1800</v>
      </c>
      <c r="AB216" s="334">
        <f t="shared" si="366"/>
        <v>1800</v>
      </c>
      <c r="AC216" s="334">
        <f t="shared" si="366"/>
        <v>1800</v>
      </c>
      <c r="AD216" s="334">
        <f t="shared" si="366"/>
        <v>1800</v>
      </c>
      <c r="AE216" s="334">
        <f t="shared" si="366"/>
        <v>1800</v>
      </c>
      <c r="AF216" s="334">
        <f t="shared" si="366"/>
        <v>1800</v>
      </c>
      <c r="AG216" s="334">
        <f t="shared" si="366"/>
        <v>1800</v>
      </c>
      <c r="AH216" s="334">
        <f t="shared" si="366"/>
        <v>1080</v>
      </c>
      <c r="AI216" s="334">
        <f t="shared" si="366"/>
        <v>1080</v>
      </c>
      <c r="AJ216" s="334">
        <f t="shared" si="366"/>
        <v>1080</v>
      </c>
      <c r="AK216" s="334">
        <f t="shared" si="366"/>
        <v>1080</v>
      </c>
      <c r="AL216" s="334">
        <f t="shared" si="366"/>
        <v>1080</v>
      </c>
      <c r="AM216" s="334">
        <f t="shared" ref="AM216:BR216" si="367">AM$68*$B216</f>
        <v>1800</v>
      </c>
      <c r="AN216" s="334">
        <f t="shared" si="367"/>
        <v>1800</v>
      </c>
      <c r="AO216" s="334">
        <f t="shared" si="367"/>
        <v>1800</v>
      </c>
      <c r="AP216" s="334">
        <f t="shared" si="367"/>
        <v>1800</v>
      </c>
      <c r="AQ216" s="334">
        <f t="shared" si="367"/>
        <v>1800</v>
      </c>
      <c r="AR216" s="334">
        <f t="shared" si="367"/>
        <v>1800</v>
      </c>
      <c r="AS216" s="334">
        <f t="shared" si="367"/>
        <v>1800</v>
      </c>
      <c r="AT216" s="334">
        <f t="shared" si="367"/>
        <v>1080</v>
      </c>
      <c r="AU216" s="334">
        <f t="shared" si="367"/>
        <v>1080</v>
      </c>
      <c r="AV216" s="334">
        <f t="shared" si="367"/>
        <v>1080</v>
      </c>
      <c r="AW216" s="334">
        <f t="shared" si="367"/>
        <v>1080</v>
      </c>
      <c r="AX216" s="334">
        <f t="shared" si="367"/>
        <v>1080</v>
      </c>
      <c r="AY216" s="334">
        <f t="shared" si="367"/>
        <v>1800</v>
      </c>
      <c r="AZ216" s="334">
        <f t="shared" si="367"/>
        <v>1800</v>
      </c>
      <c r="BA216" s="334">
        <f t="shared" si="367"/>
        <v>1800</v>
      </c>
      <c r="BB216" s="334">
        <f t="shared" si="367"/>
        <v>1800</v>
      </c>
      <c r="BC216" s="334">
        <f t="shared" si="367"/>
        <v>1800</v>
      </c>
      <c r="BD216" s="334">
        <f t="shared" si="367"/>
        <v>1800</v>
      </c>
      <c r="BE216" s="334">
        <f t="shared" si="367"/>
        <v>1800</v>
      </c>
      <c r="BF216" s="334">
        <f t="shared" si="367"/>
        <v>1080</v>
      </c>
      <c r="BG216" s="334">
        <f t="shared" si="367"/>
        <v>1080</v>
      </c>
      <c r="BH216" s="334">
        <f t="shared" si="367"/>
        <v>1080</v>
      </c>
      <c r="BI216" s="334">
        <f t="shared" si="367"/>
        <v>1080</v>
      </c>
      <c r="BJ216" s="334">
        <f t="shared" si="367"/>
        <v>1080</v>
      </c>
      <c r="BK216" s="334">
        <f t="shared" si="367"/>
        <v>1800</v>
      </c>
      <c r="BL216" s="334">
        <f t="shared" si="367"/>
        <v>1800</v>
      </c>
      <c r="BM216" s="334">
        <f t="shared" si="367"/>
        <v>1800</v>
      </c>
      <c r="BN216" s="334">
        <f t="shared" si="367"/>
        <v>1800</v>
      </c>
      <c r="BO216" s="334">
        <f t="shared" si="367"/>
        <v>1800</v>
      </c>
      <c r="BP216" s="334">
        <f t="shared" si="367"/>
        <v>1800</v>
      </c>
      <c r="BQ216" s="334">
        <f t="shared" si="367"/>
        <v>1800</v>
      </c>
      <c r="BR216" s="334">
        <f t="shared" si="367"/>
        <v>1080</v>
      </c>
      <c r="BS216" s="334">
        <f t="shared" ref="BS216:CX216" si="368">BS$68*$B216</f>
        <v>1080</v>
      </c>
      <c r="BT216" s="334">
        <f t="shared" si="368"/>
        <v>1080</v>
      </c>
      <c r="BU216" s="334">
        <f t="shared" si="368"/>
        <v>1080</v>
      </c>
      <c r="BV216" s="334">
        <f t="shared" si="368"/>
        <v>1080</v>
      </c>
      <c r="BW216" s="334">
        <f t="shared" si="368"/>
        <v>1800</v>
      </c>
      <c r="BX216" s="334">
        <f t="shared" si="368"/>
        <v>1800</v>
      </c>
      <c r="BY216" s="334">
        <f t="shared" si="368"/>
        <v>1800</v>
      </c>
      <c r="BZ216" s="334">
        <f t="shared" si="368"/>
        <v>1800</v>
      </c>
      <c r="CA216" s="334">
        <f t="shared" si="368"/>
        <v>1800</v>
      </c>
      <c r="CB216" s="334">
        <f t="shared" si="368"/>
        <v>1800</v>
      </c>
      <c r="CC216" s="334">
        <f t="shared" si="368"/>
        <v>1800</v>
      </c>
      <c r="CD216" s="334">
        <f t="shared" si="368"/>
        <v>1080</v>
      </c>
      <c r="CE216" s="334">
        <f t="shared" si="368"/>
        <v>1080</v>
      </c>
      <c r="CF216" s="334">
        <f t="shared" si="368"/>
        <v>1080</v>
      </c>
      <c r="CG216" s="334">
        <f t="shared" si="368"/>
        <v>1080</v>
      </c>
      <c r="CH216" s="334">
        <f t="shared" si="368"/>
        <v>1080</v>
      </c>
      <c r="CI216" s="334">
        <f t="shared" si="368"/>
        <v>1800</v>
      </c>
      <c r="CJ216" s="334">
        <f t="shared" si="368"/>
        <v>1800</v>
      </c>
      <c r="CK216" s="334">
        <f t="shared" si="368"/>
        <v>1800</v>
      </c>
      <c r="CL216" s="334">
        <f t="shared" si="368"/>
        <v>1800</v>
      </c>
      <c r="CM216" s="334">
        <f t="shared" si="368"/>
        <v>1800</v>
      </c>
      <c r="CN216" s="334">
        <f t="shared" si="368"/>
        <v>1800</v>
      </c>
      <c r="CO216" s="334">
        <f t="shared" si="368"/>
        <v>1800</v>
      </c>
      <c r="CP216" s="334">
        <f t="shared" si="368"/>
        <v>1080</v>
      </c>
      <c r="CQ216" s="334">
        <f t="shared" si="368"/>
        <v>1080</v>
      </c>
      <c r="CR216" s="334">
        <f t="shared" si="368"/>
        <v>1080</v>
      </c>
      <c r="CS216" s="334">
        <f t="shared" si="368"/>
        <v>1080</v>
      </c>
      <c r="CT216" s="334">
        <f t="shared" si="368"/>
        <v>1080</v>
      </c>
      <c r="CU216" s="334">
        <f t="shared" si="368"/>
        <v>1800</v>
      </c>
      <c r="CV216" s="334">
        <f t="shared" si="368"/>
        <v>1800</v>
      </c>
      <c r="CW216" s="334">
        <f t="shared" si="368"/>
        <v>1800</v>
      </c>
      <c r="CX216" s="334">
        <f t="shared" si="368"/>
        <v>1800</v>
      </c>
      <c r="CY216" s="334">
        <f t="shared" ref="CY216:DV216" si="369">CY$68*$B216</f>
        <v>1800</v>
      </c>
      <c r="CZ216" s="334">
        <f t="shared" si="369"/>
        <v>1800</v>
      </c>
      <c r="DA216" s="334">
        <f t="shared" si="369"/>
        <v>1800</v>
      </c>
      <c r="DB216" s="334">
        <f t="shared" si="369"/>
        <v>1080</v>
      </c>
      <c r="DC216" s="334">
        <f t="shared" si="369"/>
        <v>1080</v>
      </c>
      <c r="DD216" s="334">
        <f t="shared" si="369"/>
        <v>1080</v>
      </c>
      <c r="DE216" s="334">
        <f t="shared" si="369"/>
        <v>1080</v>
      </c>
      <c r="DF216" s="334">
        <f t="shared" si="369"/>
        <v>1080</v>
      </c>
      <c r="DG216" s="334">
        <f t="shared" si="369"/>
        <v>1800</v>
      </c>
      <c r="DH216" s="334">
        <f t="shared" si="369"/>
        <v>1800</v>
      </c>
      <c r="DI216" s="334">
        <f t="shared" si="369"/>
        <v>1800</v>
      </c>
      <c r="DJ216" s="334">
        <f t="shared" si="369"/>
        <v>1800</v>
      </c>
      <c r="DK216" s="334">
        <f t="shared" si="369"/>
        <v>1800</v>
      </c>
      <c r="DL216" s="334">
        <f t="shared" si="369"/>
        <v>1800</v>
      </c>
      <c r="DM216" s="334">
        <f t="shared" si="369"/>
        <v>1800</v>
      </c>
      <c r="DN216" s="334">
        <f t="shared" si="369"/>
        <v>1080</v>
      </c>
      <c r="DO216" s="334">
        <f t="shared" si="369"/>
        <v>1080</v>
      </c>
      <c r="DP216" s="334">
        <f t="shared" si="369"/>
        <v>1080</v>
      </c>
      <c r="DQ216" s="334">
        <f t="shared" si="369"/>
        <v>1080</v>
      </c>
      <c r="DR216" s="334">
        <f t="shared" si="369"/>
        <v>1080</v>
      </c>
      <c r="DS216" s="334">
        <f t="shared" si="369"/>
        <v>1800</v>
      </c>
      <c r="DT216" s="334">
        <f t="shared" si="369"/>
        <v>1800</v>
      </c>
      <c r="DU216" s="334">
        <f t="shared" si="369"/>
        <v>1800</v>
      </c>
      <c r="DV216" s="334">
        <f t="shared" si="369"/>
        <v>1800</v>
      </c>
      <c r="DW216" s="161"/>
      <c r="DX216" s="162">
        <f>SUM(G216:DW216)</f>
        <v>174780</v>
      </c>
    </row>
    <row r="217" spans="1:128" outlineLevel="1" x14ac:dyDescent="0.2">
      <c r="A217" s="335" t="str">
        <f>A$87</f>
        <v>Печное Топливо</v>
      </c>
      <c r="B217" s="308">
        <v>1</v>
      </c>
      <c r="C217" s="336" t="str">
        <f>C$215</f>
        <v xml:space="preserve">т </v>
      </c>
      <c r="F217" s="154" t="s">
        <v>3385</v>
      </c>
      <c r="G217" s="334">
        <f t="shared" ref="G217:AL217" si="370">G$88*$B217</f>
        <v>0</v>
      </c>
      <c r="H217" s="334">
        <f t="shared" si="370"/>
        <v>0</v>
      </c>
      <c r="I217" s="334">
        <f t="shared" si="370"/>
        <v>450</v>
      </c>
      <c r="J217" s="334">
        <f t="shared" si="370"/>
        <v>810</v>
      </c>
      <c r="K217" s="334">
        <f t="shared" si="370"/>
        <v>1080</v>
      </c>
      <c r="L217" s="334">
        <f t="shared" si="370"/>
        <v>1080</v>
      </c>
      <c r="M217" s="334">
        <f t="shared" si="370"/>
        <v>1080</v>
      </c>
      <c r="N217" s="334">
        <f t="shared" si="370"/>
        <v>1080</v>
      </c>
      <c r="O217" s="334">
        <f t="shared" si="370"/>
        <v>1800</v>
      </c>
      <c r="P217" s="334">
        <f t="shared" si="370"/>
        <v>1800</v>
      </c>
      <c r="Q217" s="334">
        <f t="shared" si="370"/>
        <v>1800</v>
      </c>
      <c r="R217" s="334">
        <f t="shared" si="370"/>
        <v>1800</v>
      </c>
      <c r="S217" s="334">
        <f t="shared" si="370"/>
        <v>1800</v>
      </c>
      <c r="T217" s="334">
        <f t="shared" si="370"/>
        <v>1800</v>
      </c>
      <c r="U217" s="334">
        <f t="shared" si="370"/>
        <v>1800</v>
      </c>
      <c r="V217" s="334">
        <f t="shared" si="370"/>
        <v>1080</v>
      </c>
      <c r="W217" s="334">
        <f t="shared" si="370"/>
        <v>1080</v>
      </c>
      <c r="X217" s="334">
        <f t="shared" si="370"/>
        <v>1080</v>
      </c>
      <c r="Y217" s="334">
        <f t="shared" si="370"/>
        <v>1080</v>
      </c>
      <c r="Z217" s="334">
        <f t="shared" si="370"/>
        <v>1080</v>
      </c>
      <c r="AA217" s="334">
        <f t="shared" si="370"/>
        <v>1800</v>
      </c>
      <c r="AB217" s="334">
        <f t="shared" si="370"/>
        <v>1800</v>
      </c>
      <c r="AC217" s="334">
        <f t="shared" si="370"/>
        <v>1800</v>
      </c>
      <c r="AD217" s="334">
        <f t="shared" si="370"/>
        <v>1800</v>
      </c>
      <c r="AE217" s="334">
        <f t="shared" si="370"/>
        <v>1800</v>
      </c>
      <c r="AF217" s="334">
        <f t="shared" si="370"/>
        <v>1800</v>
      </c>
      <c r="AG217" s="334">
        <f t="shared" si="370"/>
        <v>1800</v>
      </c>
      <c r="AH217" s="334">
        <f t="shared" si="370"/>
        <v>1080</v>
      </c>
      <c r="AI217" s="334">
        <f t="shared" si="370"/>
        <v>1080</v>
      </c>
      <c r="AJ217" s="334">
        <f t="shared" si="370"/>
        <v>1080</v>
      </c>
      <c r="AK217" s="334">
        <f t="shared" si="370"/>
        <v>1080</v>
      </c>
      <c r="AL217" s="334">
        <f t="shared" si="370"/>
        <v>1080</v>
      </c>
      <c r="AM217" s="334">
        <f t="shared" ref="AM217:BR217" si="371">AM$88*$B217</f>
        <v>1800</v>
      </c>
      <c r="AN217" s="334">
        <f t="shared" si="371"/>
        <v>1800</v>
      </c>
      <c r="AO217" s="334">
        <f t="shared" si="371"/>
        <v>1800</v>
      </c>
      <c r="AP217" s="334">
        <f t="shared" si="371"/>
        <v>1800</v>
      </c>
      <c r="AQ217" s="334">
        <f t="shared" si="371"/>
        <v>1800</v>
      </c>
      <c r="AR217" s="334">
        <f t="shared" si="371"/>
        <v>1800</v>
      </c>
      <c r="AS217" s="334">
        <f t="shared" si="371"/>
        <v>1800</v>
      </c>
      <c r="AT217" s="334">
        <f t="shared" si="371"/>
        <v>1080</v>
      </c>
      <c r="AU217" s="334">
        <f t="shared" si="371"/>
        <v>1080</v>
      </c>
      <c r="AV217" s="334">
        <f t="shared" si="371"/>
        <v>1080</v>
      </c>
      <c r="AW217" s="334">
        <f t="shared" si="371"/>
        <v>1080</v>
      </c>
      <c r="AX217" s="334">
        <f t="shared" si="371"/>
        <v>1080</v>
      </c>
      <c r="AY217" s="334">
        <f t="shared" si="371"/>
        <v>1800</v>
      </c>
      <c r="AZ217" s="334">
        <f t="shared" si="371"/>
        <v>1800</v>
      </c>
      <c r="BA217" s="334">
        <f t="shared" si="371"/>
        <v>1800</v>
      </c>
      <c r="BB217" s="334">
        <f t="shared" si="371"/>
        <v>1800</v>
      </c>
      <c r="BC217" s="334">
        <f t="shared" si="371"/>
        <v>1800</v>
      </c>
      <c r="BD217" s="334">
        <f t="shared" si="371"/>
        <v>1800</v>
      </c>
      <c r="BE217" s="334">
        <f t="shared" si="371"/>
        <v>1800</v>
      </c>
      <c r="BF217" s="334">
        <f t="shared" si="371"/>
        <v>1080</v>
      </c>
      <c r="BG217" s="334">
        <f t="shared" si="371"/>
        <v>1080</v>
      </c>
      <c r="BH217" s="334">
        <f t="shared" si="371"/>
        <v>1080</v>
      </c>
      <c r="BI217" s="334">
        <f t="shared" si="371"/>
        <v>1080</v>
      </c>
      <c r="BJ217" s="334">
        <f t="shared" si="371"/>
        <v>1080</v>
      </c>
      <c r="BK217" s="334">
        <f t="shared" si="371"/>
        <v>1800</v>
      </c>
      <c r="BL217" s="334">
        <f t="shared" si="371"/>
        <v>1800</v>
      </c>
      <c r="BM217" s="334">
        <f t="shared" si="371"/>
        <v>1800</v>
      </c>
      <c r="BN217" s="334">
        <f t="shared" si="371"/>
        <v>1800</v>
      </c>
      <c r="BO217" s="334">
        <f t="shared" si="371"/>
        <v>1800</v>
      </c>
      <c r="BP217" s="334">
        <f t="shared" si="371"/>
        <v>1800</v>
      </c>
      <c r="BQ217" s="334">
        <f t="shared" si="371"/>
        <v>1800</v>
      </c>
      <c r="BR217" s="334">
        <f t="shared" si="371"/>
        <v>1080</v>
      </c>
      <c r="BS217" s="334">
        <f t="shared" ref="BS217:CX217" si="372">BS$88*$B217</f>
        <v>1080</v>
      </c>
      <c r="BT217" s="334">
        <f t="shared" si="372"/>
        <v>1080</v>
      </c>
      <c r="BU217" s="334">
        <f t="shared" si="372"/>
        <v>1080</v>
      </c>
      <c r="BV217" s="334">
        <f t="shared" si="372"/>
        <v>1080</v>
      </c>
      <c r="BW217" s="334">
        <f t="shared" si="372"/>
        <v>1800</v>
      </c>
      <c r="BX217" s="334">
        <f t="shared" si="372"/>
        <v>1800</v>
      </c>
      <c r="BY217" s="334">
        <f t="shared" si="372"/>
        <v>1800</v>
      </c>
      <c r="BZ217" s="334">
        <f t="shared" si="372"/>
        <v>1800</v>
      </c>
      <c r="CA217" s="334">
        <f t="shared" si="372"/>
        <v>1800</v>
      </c>
      <c r="CB217" s="334">
        <f t="shared" si="372"/>
        <v>1800</v>
      </c>
      <c r="CC217" s="334">
        <f t="shared" si="372"/>
        <v>1800</v>
      </c>
      <c r="CD217" s="334">
        <f t="shared" si="372"/>
        <v>1080</v>
      </c>
      <c r="CE217" s="334">
        <f t="shared" si="372"/>
        <v>1080</v>
      </c>
      <c r="CF217" s="334">
        <f t="shared" si="372"/>
        <v>1080</v>
      </c>
      <c r="CG217" s="334">
        <f t="shared" si="372"/>
        <v>1080</v>
      </c>
      <c r="CH217" s="334">
        <f t="shared" si="372"/>
        <v>1080</v>
      </c>
      <c r="CI217" s="334">
        <f t="shared" si="372"/>
        <v>1800</v>
      </c>
      <c r="CJ217" s="334">
        <f t="shared" si="372"/>
        <v>1800</v>
      </c>
      <c r="CK217" s="334">
        <f t="shared" si="372"/>
        <v>1800</v>
      </c>
      <c r="CL217" s="334">
        <f t="shared" si="372"/>
        <v>1800</v>
      </c>
      <c r="CM217" s="334">
        <f t="shared" si="372"/>
        <v>1800</v>
      </c>
      <c r="CN217" s="334">
        <f t="shared" si="372"/>
        <v>1800</v>
      </c>
      <c r="CO217" s="334">
        <f t="shared" si="372"/>
        <v>1800</v>
      </c>
      <c r="CP217" s="334">
        <f t="shared" si="372"/>
        <v>1080</v>
      </c>
      <c r="CQ217" s="334">
        <f t="shared" si="372"/>
        <v>1080</v>
      </c>
      <c r="CR217" s="334">
        <f t="shared" si="372"/>
        <v>1080</v>
      </c>
      <c r="CS217" s="334">
        <f t="shared" si="372"/>
        <v>1080</v>
      </c>
      <c r="CT217" s="334">
        <f t="shared" si="372"/>
        <v>1080</v>
      </c>
      <c r="CU217" s="334">
        <f t="shared" si="372"/>
        <v>1800</v>
      </c>
      <c r="CV217" s="334">
        <f t="shared" si="372"/>
        <v>1800</v>
      </c>
      <c r="CW217" s="334">
        <f t="shared" si="372"/>
        <v>1800</v>
      </c>
      <c r="CX217" s="334">
        <f t="shared" si="372"/>
        <v>1800</v>
      </c>
      <c r="CY217" s="334">
        <f t="shared" ref="CY217:DV217" si="373">CY$88*$B217</f>
        <v>1800</v>
      </c>
      <c r="CZ217" s="334">
        <f t="shared" si="373"/>
        <v>1800</v>
      </c>
      <c r="DA217" s="334">
        <f t="shared" si="373"/>
        <v>1800</v>
      </c>
      <c r="DB217" s="334">
        <f t="shared" si="373"/>
        <v>1080</v>
      </c>
      <c r="DC217" s="334">
        <f t="shared" si="373"/>
        <v>1080</v>
      </c>
      <c r="DD217" s="334">
        <f t="shared" si="373"/>
        <v>1080</v>
      </c>
      <c r="DE217" s="334">
        <f t="shared" si="373"/>
        <v>1080</v>
      </c>
      <c r="DF217" s="334">
        <f t="shared" si="373"/>
        <v>1080</v>
      </c>
      <c r="DG217" s="334">
        <f t="shared" si="373"/>
        <v>1800</v>
      </c>
      <c r="DH217" s="334">
        <f t="shared" si="373"/>
        <v>1800</v>
      </c>
      <c r="DI217" s="334">
        <f t="shared" si="373"/>
        <v>1800</v>
      </c>
      <c r="DJ217" s="334">
        <f t="shared" si="373"/>
        <v>1800</v>
      </c>
      <c r="DK217" s="334">
        <f t="shared" si="373"/>
        <v>1800</v>
      </c>
      <c r="DL217" s="334">
        <f t="shared" si="373"/>
        <v>1800</v>
      </c>
      <c r="DM217" s="334">
        <f t="shared" si="373"/>
        <v>1800</v>
      </c>
      <c r="DN217" s="334">
        <f t="shared" si="373"/>
        <v>1080</v>
      </c>
      <c r="DO217" s="334">
        <f t="shared" si="373"/>
        <v>1080</v>
      </c>
      <c r="DP217" s="334">
        <f t="shared" si="373"/>
        <v>1080</v>
      </c>
      <c r="DQ217" s="334">
        <f t="shared" si="373"/>
        <v>1080</v>
      </c>
      <c r="DR217" s="334">
        <f t="shared" si="373"/>
        <v>1080</v>
      </c>
      <c r="DS217" s="334">
        <f t="shared" si="373"/>
        <v>1800</v>
      </c>
      <c r="DT217" s="334">
        <f t="shared" si="373"/>
        <v>1800</v>
      </c>
      <c r="DU217" s="334">
        <f t="shared" si="373"/>
        <v>1800</v>
      </c>
      <c r="DV217" s="334">
        <f t="shared" si="373"/>
        <v>1800</v>
      </c>
      <c r="DW217" s="161"/>
      <c r="DX217" s="162">
        <f>SUM(G217:DW217)</f>
        <v>174780</v>
      </c>
    </row>
    <row r="218" spans="1:128" x14ac:dyDescent="0.2">
      <c r="A218" s="159" t="str">
        <f ca="1">Language!A$662 &amp; C215 &amp; Language!A$1475</f>
        <v>цена за единицу (т ), без НДС</v>
      </c>
      <c r="B218" s="308">
        <v>1</v>
      </c>
      <c r="C218" s="160" t="str">
        <f ca="1">CHOOSE(D218,CurName1,CurName2,CurName3)</f>
        <v>тыс. руб.</v>
      </c>
      <c r="D218" s="158">
        <f>D214</f>
        <v>1</v>
      </c>
      <c r="E218" s="154" t="s">
        <v>768</v>
      </c>
      <c r="F218" s="154" t="s">
        <v>1921</v>
      </c>
      <c r="G218" s="309">
        <f t="shared" ref="G218:AL218" ca="1" si="374">IF(G$2=1,$B218,F218)*IF($B239=1,G239,G238)</f>
        <v>1</v>
      </c>
      <c r="H218" s="309">
        <f t="shared" ca="1" si="374"/>
        <v>1.0056541453874053</v>
      </c>
      <c r="I218" s="309">
        <f t="shared" ca="1" si="374"/>
        <v>1.0113402601348724</v>
      </c>
      <c r="J218" s="309">
        <f t="shared" ca="1" si="374"/>
        <v>1.0170585250018114</v>
      </c>
      <c r="K218" s="309">
        <f t="shared" ca="1" si="374"/>
        <v>1.0228091217696715</v>
      </c>
      <c r="L218" s="309">
        <f t="shared" ca="1" si="374"/>
        <v>1.0285922332477215</v>
      </c>
      <c r="M218" s="309">
        <f t="shared" ca="1" si="374"/>
        <v>1.03440804327886</v>
      </c>
      <c r="N218" s="309">
        <f t="shared" ca="1" si="374"/>
        <v>1.04025673674546</v>
      </c>
      <c r="O218" s="309">
        <f t="shared" ca="1" si="374"/>
        <v>1.0461384995752467</v>
      </c>
      <c r="P218" s="309">
        <f t="shared" ca="1" si="374"/>
        <v>1.0520535187472071</v>
      </c>
      <c r="Q218" s="309">
        <f t="shared" ca="1" si="374"/>
        <v>1.0580019822975351</v>
      </c>
      <c r="R218" s="309">
        <f t="shared" ca="1" si="374"/>
        <v>1.0639840793256083</v>
      </c>
      <c r="S218" s="309">
        <f t="shared" ca="1" si="374"/>
        <v>1.0699999999999998</v>
      </c>
      <c r="T218" s="309">
        <f t="shared" ca="1" si="374"/>
        <v>1.0760499355645234</v>
      </c>
      <c r="U218" s="309">
        <f t="shared" ca="1" si="374"/>
        <v>1.0821340783443134</v>
      </c>
      <c r="V218" s="309">
        <f t="shared" ca="1" si="374"/>
        <v>1.0882526217519379</v>
      </c>
      <c r="W218" s="309">
        <f t="shared" ca="1" si="374"/>
        <v>1.0944057602935484</v>
      </c>
      <c r="X218" s="309">
        <f t="shared" ca="1" si="374"/>
        <v>1.1005936895750619</v>
      </c>
      <c r="Y218" s="309">
        <f t="shared" ca="1" si="374"/>
        <v>1.10681660630838</v>
      </c>
      <c r="Z218" s="309">
        <f t="shared" ca="1" si="374"/>
        <v>1.113074708317642</v>
      </c>
      <c r="AA218" s="309">
        <f t="shared" ca="1" si="374"/>
        <v>1.1193681945455136</v>
      </c>
      <c r="AB218" s="309">
        <f t="shared" ca="1" si="374"/>
        <v>1.1256972650595114</v>
      </c>
      <c r="AC218" s="309">
        <f t="shared" ca="1" si="374"/>
        <v>1.1320621210583623</v>
      </c>
      <c r="AD218" s="309">
        <f t="shared" ca="1" si="374"/>
        <v>1.1384629648784008</v>
      </c>
      <c r="AE218" s="309">
        <f t="shared" ca="1" si="374"/>
        <v>1.1448999999999998</v>
      </c>
      <c r="AF218" s="309">
        <f t="shared" ca="1" si="374"/>
        <v>1.15137343105404</v>
      </c>
      <c r="AG218" s="309">
        <f t="shared" ca="1" si="374"/>
        <v>1.1578834638284152</v>
      </c>
      <c r="AH218" s="309">
        <f t="shared" ca="1" si="374"/>
        <v>1.1644303052745735</v>
      </c>
      <c r="AI218" s="309">
        <f t="shared" ca="1" si="374"/>
        <v>1.1710141635140967</v>
      </c>
      <c r="AJ218" s="309">
        <f t="shared" ca="1" si="374"/>
        <v>1.1776352478453163</v>
      </c>
      <c r="AK218" s="309">
        <f t="shared" ca="1" si="374"/>
        <v>1.1842937687499666</v>
      </c>
      <c r="AL218" s="309">
        <f t="shared" ca="1" si="374"/>
        <v>1.1909899378998769</v>
      </c>
      <c r="AM218" s="309">
        <f t="shared" ref="AM218:BR218" ca="1" si="375">IF(AM$2=1,$B218,AL218)*IF($B239=1,AM239,AM238)</f>
        <v>1.1977239681636995</v>
      </c>
      <c r="AN218" s="309">
        <f t="shared" ca="1" si="375"/>
        <v>1.2044960736136769</v>
      </c>
      <c r="AO218" s="309">
        <f t="shared" ca="1" si="375"/>
        <v>1.2113064695324476</v>
      </c>
      <c r="AP218" s="309">
        <f t="shared" ca="1" si="375"/>
        <v>1.2181553724198886</v>
      </c>
      <c r="AQ218" s="309">
        <f t="shared" ca="1" si="375"/>
        <v>1.2250429999999994</v>
      </c>
      <c r="AR218" s="309">
        <f t="shared" ca="1" si="375"/>
        <v>1.2319695712278225</v>
      </c>
      <c r="AS218" s="309">
        <f t="shared" ca="1" si="375"/>
        <v>1.2389353062964039</v>
      </c>
      <c r="AT218" s="309">
        <f t="shared" ca="1" si="375"/>
        <v>1.2459404266437932</v>
      </c>
      <c r="AU218" s="309">
        <f t="shared" ca="1" si="375"/>
        <v>1.252985154960083</v>
      </c>
      <c r="AV218" s="309">
        <f t="shared" ca="1" si="375"/>
        <v>1.2600697151944877</v>
      </c>
      <c r="AW218" s="309">
        <f t="shared" ca="1" si="375"/>
        <v>1.2671943325624637</v>
      </c>
      <c r="AX218" s="309">
        <f t="shared" ca="1" si="375"/>
        <v>1.274359233552868</v>
      </c>
      <c r="AY218" s="309">
        <f t="shared" ca="1" si="375"/>
        <v>1.2815646459351582</v>
      </c>
      <c r="AZ218" s="309">
        <f t="shared" ca="1" si="375"/>
        <v>1.2888107987666342</v>
      </c>
      <c r="BA218" s="309">
        <f t="shared" ca="1" si="375"/>
        <v>1.2960979223997187</v>
      </c>
      <c r="BB218" s="309">
        <f t="shared" ca="1" si="375"/>
        <v>1.3034262484892807</v>
      </c>
      <c r="BC218" s="309">
        <f t="shared" ca="1" si="375"/>
        <v>1.3107960099999993</v>
      </c>
      <c r="BD218" s="309">
        <f t="shared" ca="1" si="375"/>
        <v>1.3182074412137701</v>
      </c>
      <c r="BE218" s="309">
        <f t="shared" ca="1" si="375"/>
        <v>1.3256607777371523</v>
      </c>
      <c r="BF218" s="309">
        <f t="shared" ca="1" si="375"/>
        <v>1.3331562565088588</v>
      </c>
      <c r="BG218" s="309">
        <f t="shared" ca="1" si="375"/>
        <v>1.3406941158072889</v>
      </c>
      <c r="BH218" s="309">
        <f t="shared" ca="1" si="375"/>
        <v>1.3482745952581021</v>
      </c>
      <c r="BI218" s="309">
        <f t="shared" ca="1" si="375"/>
        <v>1.3558979358418364</v>
      </c>
      <c r="BJ218" s="309">
        <f t="shared" ca="1" si="375"/>
        <v>1.3635643799015689</v>
      </c>
      <c r="BK218" s="309">
        <f t="shared" ca="1" si="375"/>
        <v>1.3712741711506196</v>
      </c>
      <c r="BL218" s="309">
        <f t="shared" ca="1" si="375"/>
        <v>1.3790275546802988</v>
      </c>
      <c r="BM218" s="309">
        <f t="shared" ca="1" si="375"/>
        <v>1.3868247769676991</v>
      </c>
      <c r="BN218" s="309">
        <f t="shared" ca="1" si="375"/>
        <v>1.3946660858835305</v>
      </c>
      <c r="BO218" s="309">
        <f t="shared" ca="1" si="375"/>
        <v>1.4025517306999995</v>
      </c>
      <c r="BP218" s="309">
        <f t="shared" ca="1" si="375"/>
        <v>1.4104819620987341</v>
      </c>
      <c r="BQ218" s="309">
        <f t="shared" ca="1" si="375"/>
        <v>1.4184570321787531</v>
      </c>
      <c r="BR218" s="309">
        <f t="shared" ca="1" si="375"/>
        <v>1.4264771944644792</v>
      </c>
      <c r="BS218" s="309">
        <f t="shared" ref="BS218:CX218" ca="1" si="376">IF(BS$2=1,$B218,BR218)*IF($B239=1,BS239,BS238)</f>
        <v>1.4345427039137992</v>
      </c>
      <c r="BT218" s="309">
        <f t="shared" ca="1" si="376"/>
        <v>1.4426538169261693</v>
      </c>
      <c r="BU218" s="309">
        <f t="shared" ca="1" si="376"/>
        <v>1.4508107913507651</v>
      </c>
      <c r="BV218" s="309">
        <f t="shared" ca="1" si="376"/>
        <v>1.4590138864946789</v>
      </c>
      <c r="BW218" s="309">
        <f t="shared" ca="1" si="376"/>
        <v>1.4672633631311631</v>
      </c>
      <c r="BX218" s="309">
        <f t="shared" ca="1" si="376"/>
        <v>1.47555948350792</v>
      </c>
      <c r="BY218" s="309">
        <f t="shared" ca="1" si="376"/>
        <v>1.4839025113554385</v>
      </c>
      <c r="BZ218" s="309">
        <f t="shared" ca="1" si="376"/>
        <v>1.4922927118953779</v>
      </c>
      <c r="CA218" s="309">
        <f t="shared" ca="1" si="376"/>
        <v>1.5007303518489996</v>
      </c>
      <c r="CB218" s="309">
        <f t="shared" ca="1" si="376"/>
        <v>1.5092156994456458</v>
      </c>
      <c r="CC218" s="309">
        <f t="shared" ca="1" si="376"/>
        <v>1.5177490244312661</v>
      </c>
      <c r="CD218" s="309">
        <f t="shared" ca="1" si="376"/>
        <v>1.526330598076993</v>
      </c>
      <c r="CE218" s="309">
        <f t="shared" ca="1" si="376"/>
        <v>1.5349606931877655</v>
      </c>
      <c r="CF218" s="309">
        <f t="shared" ca="1" si="376"/>
        <v>1.5436395841110016</v>
      </c>
      <c r="CG218" s="309">
        <f t="shared" ca="1" si="376"/>
        <v>1.5523675467453191</v>
      </c>
      <c r="CH218" s="309">
        <f t="shared" ca="1" si="376"/>
        <v>1.5611448585493068</v>
      </c>
      <c r="CI218" s="309">
        <f t="shared" ca="1" si="376"/>
        <v>1.569971798550345</v>
      </c>
      <c r="CJ218" s="309">
        <f t="shared" ca="1" si="376"/>
        <v>1.5788486473534749</v>
      </c>
      <c r="CK218" s="309">
        <f t="shared" ca="1" si="376"/>
        <v>1.5877756871503195</v>
      </c>
      <c r="CL218" s="309">
        <f t="shared" ca="1" si="376"/>
        <v>1.5967532017280548</v>
      </c>
      <c r="CM218" s="309">
        <f t="shared" ca="1" si="376"/>
        <v>1.6057814764784302</v>
      </c>
      <c r="CN218" s="309">
        <f t="shared" ca="1" si="376"/>
        <v>1.6148607984068415</v>
      </c>
      <c r="CO218" s="309">
        <f t="shared" ca="1" si="376"/>
        <v>1.6239914561414552</v>
      </c>
      <c r="CP218" s="309">
        <f t="shared" ca="1" si="376"/>
        <v>1.6331737399423831</v>
      </c>
      <c r="CQ218" s="309">
        <f t="shared" ca="1" si="376"/>
        <v>1.6424079417109099</v>
      </c>
      <c r="CR218" s="309">
        <f t="shared" ca="1" si="376"/>
        <v>1.6516943549987724</v>
      </c>
      <c r="CS218" s="309">
        <f t="shared" ca="1" si="376"/>
        <v>1.6610332750174921</v>
      </c>
      <c r="CT218" s="309">
        <f t="shared" ca="1" si="376"/>
        <v>1.6704249986477588</v>
      </c>
      <c r="CU218" s="309">
        <f t="shared" ca="1" si="376"/>
        <v>1.6798698244488695</v>
      </c>
      <c r="CV218" s="309">
        <f t="shared" ca="1" si="376"/>
        <v>1.6893680526682184</v>
      </c>
      <c r="CW218" s="309">
        <f t="shared" ca="1" si="376"/>
        <v>1.6989199852508423</v>
      </c>
      <c r="CX218" s="309">
        <f t="shared" ca="1" si="376"/>
        <v>1.7085259258490191</v>
      </c>
      <c r="CY218" s="309">
        <f t="shared" ref="CY218:DV218" ca="1" si="377">IF(CY$2=1,$B218,CX218)*IF($B239=1,CY239,CY238)</f>
        <v>1.7181861798319207</v>
      </c>
      <c r="CZ218" s="309">
        <f t="shared" ca="1" si="377"/>
        <v>1.7279010542953208</v>
      </c>
      <c r="DA218" s="309">
        <f t="shared" ca="1" si="377"/>
        <v>1.7376708580713573</v>
      </c>
      <c r="DB218" s="309">
        <f t="shared" ca="1" si="377"/>
        <v>1.74749590173835</v>
      </c>
      <c r="DC218" s="309">
        <f t="shared" ca="1" si="377"/>
        <v>1.7573764976306736</v>
      </c>
      <c r="DD218" s="309">
        <f t="shared" ca="1" si="377"/>
        <v>1.7673129598486865</v>
      </c>
      <c r="DE218" s="309">
        <f t="shared" ca="1" si="377"/>
        <v>1.7773056042687165</v>
      </c>
      <c r="DF218" s="309">
        <f t="shared" ca="1" si="377"/>
        <v>1.7873547485531021</v>
      </c>
      <c r="DG218" s="309">
        <f t="shared" ca="1" si="377"/>
        <v>1.7974607121602906</v>
      </c>
      <c r="DH218" s="309">
        <f t="shared" ca="1" si="377"/>
        <v>1.8076238163549938</v>
      </c>
      <c r="DI218" s="309">
        <f t="shared" ca="1" si="377"/>
        <v>1.8178443842184013</v>
      </c>
      <c r="DJ218" s="309">
        <f t="shared" ca="1" si="377"/>
        <v>1.8281227406584504</v>
      </c>
      <c r="DK218" s="309">
        <f t="shared" ca="1" si="377"/>
        <v>1.8384592124201551</v>
      </c>
      <c r="DL218" s="309">
        <f t="shared" ca="1" si="377"/>
        <v>1.8488541280959931</v>
      </c>
      <c r="DM218" s="309">
        <f t="shared" ca="1" si="377"/>
        <v>1.8593078181363523</v>
      </c>
      <c r="DN218" s="309">
        <f t="shared" ca="1" si="377"/>
        <v>1.8698206148600345</v>
      </c>
      <c r="DO218" s="309">
        <f t="shared" ca="1" si="377"/>
        <v>1.8803928524648206</v>
      </c>
      <c r="DP218" s="309">
        <f t="shared" ca="1" si="377"/>
        <v>1.8910248670380945</v>
      </c>
      <c r="DQ218" s="309">
        <f t="shared" ca="1" si="377"/>
        <v>1.9017169965675267</v>
      </c>
      <c r="DR218" s="309">
        <f t="shared" ca="1" si="377"/>
        <v>1.9124695809518191</v>
      </c>
      <c r="DS218" s="309">
        <f t="shared" ca="1" si="377"/>
        <v>1.9232829620115106</v>
      </c>
      <c r="DT218" s="309">
        <f t="shared" ca="1" si="377"/>
        <v>1.9341574834998432</v>
      </c>
      <c r="DU218" s="309">
        <f t="shared" ca="1" si="377"/>
        <v>1.9450934911136892</v>
      </c>
      <c r="DV218" s="309">
        <f t="shared" ca="1" si="377"/>
        <v>1.9560913325045417</v>
      </c>
      <c r="DW218" s="161"/>
      <c r="DX218" s="162"/>
    </row>
    <row r="219" spans="1:128" collapsed="1" x14ac:dyDescent="0.2">
      <c r="A219" s="159" t="str">
        <f ca="1">Language!A$663</f>
        <v>затраты на проданный товар, без НДС</v>
      </c>
      <c r="B219" s="184"/>
      <c r="C219" s="160" t="str">
        <f ca="1">CHOOSE(D219,CurName1,CurName2,CurName3)</f>
        <v>тыс. руб.</v>
      </c>
      <c r="D219" s="158">
        <f>D214</f>
        <v>1</v>
      </c>
      <c r="E219" s="6" t="s">
        <v>698</v>
      </c>
      <c r="F219" s="6" t="s">
        <v>3364</v>
      </c>
      <c r="G219" s="161">
        <f t="shared" ref="G219:AL219" ca="1" si="378">SUM(G220:G221)</f>
        <v>0</v>
      </c>
      <c r="H219" s="161">
        <f t="shared" ca="1" si="378"/>
        <v>0</v>
      </c>
      <c r="I219" s="161">
        <f t="shared" ca="1" si="378"/>
        <v>910.20623412138525</v>
      </c>
      <c r="J219" s="161">
        <f t="shared" ca="1" si="378"/>
        <v>1647.6348105029344</v>
      </c>
      <c r="K219" s="161">
        <f t="shared" ca="1" si="378"/>
        <v>2209.2677030224904</v>
      </c>
      <c r="L219" s="161">
        <f t="shared" ca="1" si="378"/>
        <v>2221.7592238150787</v>
      </c>
      <c r="M219" s="161">
        <f t="shared" ca="1" si="378"/>
        <v>2234.3213734823375</v>
      </c>
      <c r="N219" s="161">
        <f t="shared" ca="1" si="378"/>
        <v>2246.9545513701937</v>
      </c>
      <c r="O219" s="161">
        <f t="shared" ca="1" si="378"/>
        <v>3766.0985984708882</v>
      </c>
      <c r="P219" s="161">
        <f t="shared" ca="1" si="378"/>
        <v>3787.3926674899453</v>
      </c>
      <c r="Q219" s="161">
        <f t="shared" ca="1" si="378"/>
        <v>3808.8071362711262</v>
      </c>
      <c r="R219" s="161">
        <f t="shared" ca="1" si="378"/>
        <v>3830.34268557219</v>
      </c>
      <c r="S219" s="161">
        <f t="shared" ca="1" si="378"/>
        <v>3851.9999999999995</v>
      </c>
      <c r="T219" s="161">
        <f t="shared" ca="1" si="378"/>
        <v>3873.7797680322842</v>
      </c>
      <c r="U219" s="161">
        <f t="shared" ca="1" si="378"/>
        <v>3895.6826820395281</v>
      </c>
      <c r="V219" s="161">
        <f t="shared" ca="1" si="378"/>
        <v>2350.625662984186</v>
      </c>
      <c r="W219" s="161">
        <f t="shared" ca="1" si="378"/>
        <v>2363.9164422340646</v>
      </c>
      <c r="X219" s="161">
        <f t="shared" ca="1" si="378"/>
        <v>2377.2823694821336</v>
      </c>
      <c r="Y219" s="161">
        <f t="shared" ca="1" si="378"/>
        <v>2390.7238696261006</v>
      </c>
      <c r="Z219" s="161">
        <f t="shared" ca="1" si="378"/>
        <v>2404.2413699661065</v>
      </c>
      <c r="AA219" s="161">
        <f t="shared" ca="1" si="378"/>
        <v>4029.7255003638488</v>
      </c>
      <c r="AB219" s="161">
        <f t="shared" ca="1" si="378"/>
        <v>4052.5101542142411</v>
      </c>
      <c r="AC219" s="161">
        <f t="shared" ca="1" si="378"/>
        <v>4075.4236358101043</v>
      </c>
      <c r="AD219" s="161">
        <f t="shared" ca="1" si="378"/>
        <v>4098.4666735622432</v>
      </c>
      <c r="AE219" s="161">
        <f t="shared" ca="1" si="378"/>
        <v>4121.6399999999994</v>
      </c>
      <c r="AF219" s="161">
        <f t="shared" ca="1" si="378"/>
        <v>4144.9443517945438</v>
      </c>
      <c r="AG219" s="161">
        <f t="shared" ca="1" si="378"/>
        <v>4168.3804697822952</v>
      </c>
      <c r="AH219" s="161">
        <f t="shared" ca="1" si="378"/>
        <v>2515.1694593930788</v>
      </c>
      <c r="AI219" s="161">
        <f t="shared" ca="1" si="378"/>
        <v>2529.3905931904487</v>
      </c>
      <c r="AJ219" s="161">
        <f t="shared" ca="1" si="378"/>
        <v>2543.6921353458829</v>
      </c>
      <c r="AK219" s="161">
        <f t="shared" ca="1" si="378"/>
        <v>2558.0745404999279</v>
      </c>
      <c r="AL219" s="161">
        <f t="shared" ca="1" si="378"/>
        <v>2572.5382658637341</v>
      </c>
      <c r="AM219" s="161">
        <f t="shared" ref="AM219:BR219" ca="1" si="379">SUM(AM220:AM221)</f>
        <v>4311.806285389318</v>
      </c>
      <c r="AN219" s="161">
        <f t="shared" ca="1" si="379"/>
        <v>4336.1858650092372</v>
      </c>
      <c r="AO219" s="161">
        <f t="shared" ca="1" si="379"/>
        <v>4360.703290316811</v>
      </c>
      <c r="AP219" s="161">
        <f t="shared" ca="1" si="379"/>
        <v>4385.3593407115986</v>
      </c>
      <c r="AQ219" s="161">
        <f t="shared" ca="1" si="379"/>
        <v>4410.1547999999984</v>
      </c>
      <c r="AR219" s="161">
        <f t="shared" ca="1" si="379"/>
        <v>4435.090456420161</v>
      </c>
      <c r="AS219" s="161">
        <f t="shared" ca="1" si="379"/>
        <v>4460.1671026670538</v>
      </c>
      <c r="AT219" s="161">
        <f t="shared" ca="1" si="379"/>
        <v>2691.2313215505933</v>
      </c>
      <c r="AU219" s="161">
        <f t="shared" ca="1" si="379"/>
        <v>2706.4479347137794</v>
      </c>
      <c r="AV219" s="161">
        <f t="shared" ca="1" si="379"/>
        <v>2721.7505848200935</v>
      </c>
      <c r="AW219" s="161">
        <f t="shared" ca="1" si="379"/>
        <v>2737.1397583349217</v>
      </c>
      <c r="AX219" s="161">
        <f t="shared" ca="1" si="379"/>
        <v>2752.6159444741947</v>
      </c>
      <c r="AY219" s="161">
        <f t="shared" ca="1" si="379"/>
        <v>4613.6327253665695</v>
      </c>
      <c r="AZ219" s="161">
        <f t="shared" ca="1" si="379"/>
        <v>4639.7188755598827</v>
      </c>
      <c r="BA219" s="161">
        <f t="shared" ca="1" si="379"/>
        <v>4665.9525206389872</v>
      </c>
      <c r="BB219" s="161">
        <f t="shared" ca="1" si="379"/>
        <v>4692.3344945614108</v>
      </c>
      <c r="BC219" s="161">
        <f t="shared" ca="1" si="379"/>
        <v>4718.8656359999977</v>
      </c>
      <c r="BD219" s="161">
        <f t="shared" ca="1" si="379"/>
        <v>4745.5467883695719</v>
      </c>
      <c r="BE219" s="161">
        <f t="shared" ca="1" si="379"/>
        <v>4772.3787998537482</v>
      </c>
      <c r="BF219" s="161">
        <f t="shared" ca="1" si="379"/>
        <v>2879.6175140591349</v>
      </c>
      <c r="BG219" s="161">
        <f t="shared" ca="1" si="379"/>
        <v>2895.8992901437441</v>
      </c>
      <c r="BH219" s="161">
        <f t="shared" ca="1" si="379"/>
        <v>2912.2731257575006</v>
      </c>
      <c r="BI219" s="161">
        <f t="shared" ca="1" si="379"/>
        <v>2928.7395414183666</v>
      </c>
      <c r="BJ219" s="161">
        <f t="shared" ca="1" si="379"/>
        <v>2945.2990605873888</v>
      </c>
      <c r="BK219" s="161">
        <f t="shared" ca="1" si="379"/>
        <v>4936.5870161422308</v>
      </c>
      <c r="BL219" s="161">
        <f t="shared" ca="1" si="379"/>
        <v>4964.4991968490758</v>
      </c>
      <c r="BM219" s="161">
        <f t="shared" ca="1" si="379"/>
        <v>4992.569197083717</v>
      </c>
      <c r="BN219" s="161">
        <f t="shared" ca="1" si="379"/>
        <v>5020.7979091807101</v>
      </c>
      <c r="BO219" s="161">
        <f t="shared" ca="1" si="379"/>
        <v>5049.1862305199984</v>
      </c>
      <c r="BP219" s="161">
        <f t="shared" ca="1" si="379"/>
        <v>5077.735063555443</v>
      </c>
      <c r="BQ219" s="161">
        <f t="shared" ca="1" si="379"/>
        <v>5106.4453158435108</v>
      </c>
      <c r="BR219" s="161">
        <f t="shared" ca="1" si="379"/>
        <v>3081.1907400432751</v>
      </c>
      <c r="BS219" s="161">
        <f t="shared" ref="BS219:CX219" ca="1" si="380">SUM(BS220:BS221)</f>
        <v>3098.6122404538064</v>
      </c>
      <c r="BT219" s="161">
        <f t="shared" ca="1" si="380"/>
        <v>3116.1322445605256</v>
      </c>
      <c r="BU219" s="161">
        <f t="shared" ca="1" si="380"/>
        <v>3133.7513093176526</v>
      </c>
      <c r="BV219" s="161">
        <f t="shared" ca="1" si="380"/>
        <v>3151.4699948285065</v>
      </c>
      <c r="BW219" s="161">
        <f t="shared" ca="1" si="380"/>
        <v>5282.1481072721872</v>
      </c>
      <c r="BX219" s="161">
        <f t="shared" ca="1" si="380"/>
        <v>5312.014140628512</v>
      </c>
      <c r="BY219" s="161">
        <f t="shared" ca="1" si="380"/>
        <v>5342.0490408795786</v>
      </c>
      <c r="BZ219" s="161">
        <f t="shared" ca="1" si="380"/>
        <v>5372.2537628233604</v>
      </c>
      <c r="CA219" s="161">
        <f t="shared" ca="1" si="380"/>
        <v>5402.6292666563986</v>
      </c>
      <c r="CB219" s="161">
        <f t="shared" ca="1" si="380"/>
        <v>5433.1765180043249</v>
      </c>
      <c r="CC219" s="161">
        <f t="shared" ca="1" si="380"/>
        <v>5463.8964879525583</v>
      </c>
      <c r="CD219" s="161">
        <f t="shared" ca="1" si="380"/>
        <v>3296.874091846305</v>
      </c>
      <c r="CE219" s="161">
        <f t="shared" ca="1" si="380"/>
        <v>3315.5150972855736</v>
      </c>
      <c r="CF219" s="161">
        <f t="shared" ca="1" si="380"/>
        <v>3334.2615016797636</v>
      </c>
      <c r="CG219" s="161">
        <f t="shared" ca="1" si="380"/>
        <v>3353.1139009698891</v>
      </c>
      <c r="CH219" s="161">
        <f t="shared" ca="1" si="380"/>
        <v>3372.0728944665029</v>
      </c>
      <c r="CI219" s="161">
        <f t="shared" ca="1" si="380"/>
        <v>5651.8984747812419</v>
      </c>
      <c r="CJ219" s="161">
        <f t="shared" ca="1" si="380"/>
        <v>5683.8551304725097</v>
      </c>
      <c r="CK219" s="161">
        <f t="shared" ca="1" si="380"/>
        <v>5715.9924737411502</v>
      </c>
      <c r="CL219" s="161">
        <f t="shared" ca="1" si="380"/>
        <v>5748.3115262209976</v>
      </c>
      <c r="CM219" s="161">
        <f t="shared" ca="1" si="380"/>
        <v>5780.8133153223489</v>
      </c>
      <c r="CN219" s="161">
        <f t="shared" ca="1" si="380"/>
        <v>5813.4988742646292</v>
      </c>
      <c r="CO219" s="161">
        <f t="shared" ca="1" si="380"/>
        <v>5846.3692421092392</v>
      </c>
      <c r="CP219" s="161">
        <f t="shared" ca="1" si="380"/>
        <v>3527.6552782755475</v>
      </c>
      <c r="CQ219" s="161">
        <f t="shared" ca="1" si="380"/>
        <v>3547.6011540955651</v>
      </c>
      <c r="CR219" s="161">
        <f t="shared" ca="1" si="380"/>
        <v>3567.6598067973482</v>
      </c>
      <c r="CS219" s="161">
        <f t="shared" ca="1" si="380"/>
        <v>3587.8318740377831</v>
      </c>
      <c r="CT219" s="161">
        <f t="shared" ca="1" si="380"/>
        <v>3608.1179970791591</v>
      </c>
      <c r="CU219" s="161">
        <f t="shared" ca="1" si="380"/>
        <v>6047.5313680159297</v>
      </c>
      <c r="CV219" s="161">
        <f t="shared" ca="1" si="380"/>
        <v>6081.7249896055864</v>
      </c>
      <c r="CW219" s="161">
        <f t="shared" ca="1" si="380"/>
        <v>6116.1119469030327</v>
      </c>
      <c r="CX219" s="161">
        <f t="shared" ca="1" si="380"/>
        <v>6150.6933330564689</v>
      </c>
      <c r="CY219" s="161">
        <f t="shared" ref="CY219:DV219" ca="1" si="381">SUM(CY220:CY221)</f>
        <v>6185.4702473949146</v>
      </c>
      <c r="CZ219" s="161">
        <f t="shared" ca="1" si="381"/>
        <v>6220.4437954631549</v>
      </c>
      <c r="DA219" s="161">
        <f t="shared" ca="1" si="381"/>
        <v>6255.6150890568861</v>
      </c>
      <c r="DB219" s="161">
        <f t="shared" ca="1" si="381"/>
        <v>3774.5911477548361</v>
      </c>
      <c r="DC219" s="161">
        <f t="shared" ca="1" si="381"/>
        <v>3795.933234882255</v>
      </c>
      <c r="DD219" s="161">
        <f t="shared" ca="1" si="381"/>
        <v>3817.3959932731627</v>
      </c>
      <c r="DE219" s="161">
        <f t="shared" ca="1" si="381"/>
        <v>3838.9801052204275</v>
      </c>
      <c r="DF219" s="161">
        <f t="shared" ca="1" si="381"/>
        <v>3860.6862568747006</v>
      </c>
      <c r="DG219" s="161">
        <f t="shared" ca="1" si="381"/>
        <v>6470.8585637770457</v>
      </c>
      <c r="DH219" s="161">
        <f t="shared" ca="1" si="381"/>
        <v>6507.4457388779774</v>
      </c>
      <c r="DI219" s="161">
        <f t="shared" ca="1" si="381"/>
        <v>6544.2397831862445</v>
      </c>
      <c r="DJ219" s="161">
        <f t="shared" ca="1" si="381"/>
        <v>6581.2418663704211</v>
      </c>
      <c r="DK219" s="161">
        <f t="shared" ca="1" si="381"/>
        <v>6618.4531647125586</v>
      </c>
      <c r="DL219" s="161">
        <f t="shared" ca="1" si="381"/>
        <v>6655.8748611455749</v>
      </c>
      <c r="DM219" s="161">
        <f t="shared" ca="1" si="381"/>
        <v>6693.508145290868</v>
      </c>
      <c r="DN219" s="161">
        <f t="shared" ca="1" si="381"/>
        <v>4038.8125280976747</v>
      </c>
      <c r="DO219" s="161">
        <f t="shared" ca="1" si="381"/>
        <v>4061.6485613240125</v>
      </c>
      <c r="DP219" s="161">
        <f t="shared" ca="1" si="381"/>
        <v>4084.6137128022842</v>
      </c>
      <c r="DQ219" s="161">
        <f t="shared" ca="1" si="381"/>
        <v>4107.7087125858579</v>
      </c>
      <c r="DR219" s="161">
        <f t="shared" ca="1" si="381"/>
        <v>4130.9342948559288</v>
      </c>
      <c r="DS219" s="161">
        <f t="shared" ca="1" si="381"/>
        <v>6923.8186632414381</v>
      </c>
      <c r="DT219" s="161">
        <f t="shared" ca="1" si="381"/>
        <v>6962.9669405994355</v>
      </c>
      <c r="DU219" s="161">
        <f t="shared" ca="1" si="381"/>
        <v>7002.3365680092811</v>
      </c>
      <c r="DV219" s="161">
        <f t="shared" ca="1" si="381"/>
        <v>7041.9287970163505</v>
      </c>
      <c r="DW219" s="161"/>
      <c r="DX219" s="162">
        <f ca="1">SUM(G219:DW219)</f>
        <v>502960.05881046277</v>
      </c>
    </row>
    <row r="220" spans="1:128" hidden="1" outlineLevel="1" x14ac:dyDescent="0.2">
      <c r="A220" s="335" t="str">
        <f>A$67</f>
        <v>Битум</v>
      </c>
      <c r="B220" s="184"/>
      <c r="C220" s="160" t="str">
        <f ca="1">C$219</f>
        <v>тыс. руб.</v>
      </c>
      <c r="D220" s="158">
        <f>D$219</f>
        <v>1</v>
      </c>
      <c r="E220" s="6"/>
      <c r="F220" s="6" t="s">
        <v>693</v>
      </c>
      <c r="G220" s="161">
        <f t="shared" ref="G220:AL220" ca="1" si="382">G216*G218*(1+G237)</f>
        <v>0</v>
      </c>
      <c r="H220" s="161">
        <f t="shared" ca="1" si="382"/>
        <v>0</v>
      </c>
      <c r="I220" s="161">
        <f t="shared" ca="1" si="382"/>
        <v>455.10311706069263</v>
      </c>
      <c r="J220" s="161">
        <f t="shared" ca="1" si="382"/>
        <v>823.81740525146722</v>
      </c>
      <c r="K220" s="161">
        <f t="shared" ca="1" si="382"/>
        <v>1104.6338515112452</v>
      </c>
      <c r="L220" s="161">
        <f t="shared" ca="1" si="382"/>
        <v>1110.8796119075394</v>
      </c>
      <c r="M220" s="161">
        <f t="shared" ca="1" si="382"/>
        <v>1117.1606867411688</v>
      </c>
      <c r="N220" s="161">
        <f t="shared" ca="1" si="382"/>
        <v>1123.4772756850969</v>
      </c>
      <c r="O220" s="161">
        <f t="shared" ca="1" si="382"/>
        <v>1883.0492992354441</v>
      </c>
      <c r="P220" s="161">
        <f t="shared" ca="1" si="382"/>
        <v>1893.6963337449727</v>
      </c>
      <c r="Q220" s="161">
        <f t="shared" ca="1" si="382"/>
        <v>1904.4035681355631</v>
      </c>
      <c r="R220" s="161">
        <f t="shared" ca="1" si="382"/>
        <v>1915.171342786095</v>
      </c>
      <c r="S220" s="161">
        <f t="shared" ca="1" si="382"/>
        <v>1925.9999999999998</v>
      </c>
      <c r="T220" s="161">
        <f t="shared" ca="1" si="382"/>
        <v>1936.8898840161421</v>
      </c>
      <c r="U220" s="161">
        <f t="shared" ca="1" si="382"/>
        <v>1947.8413410197641</v>
      </c>
      <c r="V220" s="161">
        <f t="shared" ca="1" si="382"/>
        <v>1175.312831492093</v>
      </c>
      <c r="W220" s="161">
        <f t="shared" ca="1" si="382"/>
        <v>1181.9582211170323</v>
      </c>
      <c r="X220" s="161">
        <f t="shared" ca="1" si="382"/>
        <v>1188.6411847410668</v>
      </c>
      <c r="Y220" s="161">
        <f t="shared" ca="1" si="382"/>
        <v>1195.3619348130503</v>
      </c>
      <c r="Z220" s="161">
        <f t="shared" ca="1" si="382"/>
        <v>1202.1206849830533</v>
      </c>
      <c r="AA220" s="161">
        <f t="shared" ca="1" si="382"/>
        <v>2014.8627501819244</v>
      </c>
      <c r="AB220" s="161">
        <f t="shared" ca="1" si="382"/>
        <v>2026.2550771071205</v>
      </c>
      <c r="AC220" s="161">
        <f t="shared" ca="1" si="382"/>
        <v>2037.7118179050522</v>
      </c>
      <c r="AD220" s="161">
        <f t="shared" ca="1" si="382"/>
        <v>2049.2333367811216</v>
      </c>
      <c r="AE220" s="161">
        <f t="shared" ca="1" si="382"/>
        <v>2060.8199999999997</v>
      </c>
      <c r="AF220" s="161">
        <f t="shared" ca="1" si="382"/>
        <v>2072.4721758972719</v>
      </c>
      <c r="AG220" s="161">
        <f t="shared" ca="1" si="382"/>
        <v>2084.1902348911476</v>
      </c>
      <c r="AH220" s="161">
        <f t="shared" ca="1" si="382"/>
        <v>1257.5847296965394</v>
      </c>
      <c r="AI220" s="161">
        <f t="shared" ca="1" si="382"/>
        <v>1264.6952965952244</v>
      </c>
      <c r="AJ220" s="161">
        <f t="shared" ca="1" si="382"/>
        <v>1271.8460676729414</v>
      </c>
      <c r="AK220" s="161">
        <f t="shared" ca="1" si="382"/>
        <v>1279.037270249964</v>
      </c>
      <c r="AL220" s="161">
        <f t="shared" ca="1" si="382"/>
        <v>1286.269132931867</v>
      </c>
      <c r="AM220" s="161">
        <f t="shared" ref="AM220:BR220" ca="1" si="383">AM216*AM218*(1+AM237)</f>
        <v>2155.903142694659</v>
      </c>
      <c r="AN220" s="161">
        <f t="shared" ca="1" si="383"/>
        <v>2168.0929325046186</v>
      </c>
      <c r="AO220" s="161">
        <f t="shared" ca="1" si="383"/>
        <v>2180.3516451584055</v>
      </c>
      <c r="AP220" s="161">
        <f t="shared" ca="1" si="383"/>
        <v>2192.6796703557993</v>
      </c>
      <c r="AQ220" s="161">
        <f t="shared" ca="1" si="383"/>
        <v>2205.0773999999992</v>
      </c>
      <c r="AR220" s="161">
        <f t="shared" ca="1" si="383"/>
        <v>2217.5452282100805</v>
      </c>
      <c r="AS220" s="161">
        <f t="shared" ca="1" si="383"/>
        <v>2230.0835513335269</v>
      </c>
      <c r="AT220" s="161">
        <f t="shared" ca="1" si="383"/>
        <v>1345.6156607752966</v>
      </c>
      <c r="AU220" s="161">
        <f t="shared" ca="1" si="383"/>
        <v>1353.2239673568897</v>
      </c>
      <c r="AV220" s="161">
        <f t="shared" ca="1" si="383"/>
        <v>1360.8752924100468</v>
      </c>
      <c r="AW220" s="161">
        <f t="shared" ca="1" si="383"/>
        <v>1368.5698791674608</v>
      </c>
      <c r="AX220" s="161">
        <f t="shared" ca="1" si="383"/>
        <v>1376.3079722370974</v>
      </c>
      <c r="AY220" s="161">
        <f t="shared" ca="1" si="383"/>
        <v>2306.8163626832848</v>
      </c>
      <c r="AZ220" s="161">
        <f t="shared" ca="1" si="383"/>
        <v>2319.8594377799413</v>
      </c>
      <c r="BA220" s="161">
        <f t="shared" ca="1" si="383"/>
        <v>2332.9762603194936</v>
      </c>
      <c r="BB220" s="161">
        <f t="shared" ca="1" si="383"/>
        <v>2346.1672472807054</v>
      </c>
      <c r="BC220" s="161">
        <f t="shared" ca="1" si="383"/>
        <v>2359.4328179999989</v>
      </c>
      <c r="BD220" s="161">
        <f t="shared" ca="1" si="383"/>
        <v>2372.773394184786</v>
      </c>
      <c r="BE220" s="161">
        <f t="shared" ca="1" si="383"/>
        <v>2386.1893999268741</v>
      </c>
      <c r="BF220" s="161">
        <f t="shared" ca="1" si="383"/>
        <v>1439.8087570295675</v>
      </c>
      <c r="BG220" s="161">
        <f t="shared" ca="1" si="383"/>
        <v>1447.9496450718721</v>
      </c>
      <c r="BH220" s="161">
        <f t="shared" ca="1" si="383"/>
        <v>1456.1365628787503</v>
      </c>
      <c r="BI220" s="161">
        <f t="shared" ca="1" si="383"/>
        <v>1464.3697707091833</v>
      </c>
      <c r="BJ220" s="161">
        <f t="shared" ca="1" si="383"/>
        <v>1472.6495302936944</v>
      </c>
      <c r="BK220" s="161">
        <f t="shared" ca="1" si="383"/>
        <v>2468.2935080711154</v>
      </c>
      <c r="BL220" s="161">
        <f t="shared" ca="1" si="383"/>
        <v>2482.2495984245379</v>
      </c>
      <c r="BM220" s="161">
        <f t="shared" ca="1" si="383"/>
        <v>2496.2845985418585</v>
      </c>
      <c r="BN220" s="161">
        <f t="shared" ca="1" si="383"/>
        <v>2510.3989545903551</v>
      </c>
      <c r="BO220" s="161">
        <f t="shared" ca="1" si="383"/>
        <v>2524.5931152599992</v>
      </c>
      <c r="BP220" s="161">
        <f t="shared" ca="1" si="383"/>
        <v>2538.8675317777215</v>
      </c>
      <c r="BQ220" s="161">
        <f t="shared" ca="1" si="383"/>
        <v>2553.2226579217554</v>
      </c>
      <c r="BR220" s="161">
        <f t="shared" ca="1" si="383"/>
        <v>1540.5953700216376</v>
      </c>
      <c r="BS220" s="161">
        <f t="shared" ref="BS220:CX220" ca="1" si="384">BS216*BS218*(1+BS237)</f>
        <v>1549.3061202269032</v>
      </c>
      <c r="BT220" s="161">
        <f t="shared" ca="1" si="384"/>
        <v>1558.0661222802628</v>
      </c>
      <c r="BU220" s="161">
        <f t="shared" ca="1" si="384"/>
        <v>1566.8756546588263</v>
      </c>
      <c r="BV220" s="161">
        <f t="shared" ca="1" si="384"/>
        <v>1575.7349974142533</v>
      </c>
      <c r="BW220" s="161">
        <f t="shared" ca="1" si="384"/>
        <v>2641.0740536360936</v>
      </c>
      <c r="BX220" s="161">
        <f t="shared" ca="1" si="384"/>
        <v>2656.007070314256</v>
      </c>
      <c r="BY220" s="161">
        <f t="shared" ca="1" si="384"/>
        <v>2671.0245204397893</v>
      </c>
      <c r="BZ220" s="161">
        <f t="shared" ca="1" si="384"/>
        <v>2686.1268814116802</v>
      </c>
      <c r="CA220" s="161">
        <f t="shared" ca="1" si="384"/>
        <v>2701.3146333281993</v>
      </c>
      <c r="CB220" s="161">
        <f t="shared" ca="1" si="384"/>
        <v>2716.5882590021624</v>
      </c>
      <c r="CC220" s="161">
        <f t="shared" ca="1" si="384"/>
        <v>2731.9482439762792</v>
      </c>
      <c r="CD220" s="161">
        <f t="shared" ca="1" si="384"/>
        <v>1648.4370459231525</v>
      </c>
      <c r="CE220" s="161">
        <f t="shared" ca="1" si="384"/>
        <v>1657.7575486427868</v>
      </c>
      <c r="CF220" s="161">
        <f t="shared" ca="1" si="384"/>
        <v>1667.1307508398818</v>
      </c>
      <c r="CG220" s="161">
        <f t="shared" ca="1" si="384"/>
        <v>1676.5569504849445</v>
      </c>
      <c r="CH220" s="161">
        <f t="shared" ca="1" si="384"/>
        <v>1686.0364472332515</v>
      </c>
      <c r="CI220" s="161">
        <f t="shared" ca="1" si="384"/>
        <v>2825.949237390621</v>
      </c>
      <c r="CJ220" s="161">
        <f t="shared" ca="1" si="384"/>
        <v>2841.9275652362548</v>
      </c>
      <c r="CK220" s="161">
        <f t="shared" ca="1" si="384"/>
        <v>2857.9962368705751</v>
      </c>
      <c r="CL220" s="161">
        <f t="shared" ca="1" si="384"/>
        <v>2874.1557631104988</v>
      </c>
      <c r="CM220" s="161">
        <f t="shared" ca="1" si="384"/>
        <v>2890.4066576611744</v>
      </c>
      <c r="CN220" s="161">
        <f t="shared" ca="1" si="384"/>
        <v>2906.7494371323146</v>
      </c>
      <c r="CO220" s="161">
        <f t="shared" ca="1" si="384"/>
        <v>2923.1846210546196</v>
      </c>
      <c r="CP220" s="161">
        <f t="shared" ca="1" si="384"/>
        <v>1763.8276391377738</v>
      </c>
      <c r="CQ220" s="161">
        <f t="shared" ca="1" si="384"/>
        <v>1773.8005770477826</v>
      </c>
      <c r="CR220" s="161">
        <f t="shared" ca="1" si="384"/>
        <v>1783.8299033986741</v>
      </c>
      <c r="CS220" s="161">
        <f t="shared" ca="1" si="384"/>
        <v>1793.9159370188916</v>
      </c>
      <c r="CT220" s="161">
        <f t="shared" ca="1" si="384"/>
        <v>1804.0589985395795</v>
      </c>
      <c r="CU220" s="161">
        <f t="shared" ca="1" si="384"/>
        <v>3023.7656840079649</v>
      </c>
      <c r="CV220" s="161">
        <f t="shared" ca="1" si="384"/>
        <v>3040.8624948027932</v>
      </c>
      <c r="CW220" s="161">
        <f t="shared" ca="1" si="384"/>
        <v>3058.0559734515164</v>
      </c>
      <c r="CX220" s="161">
        <f t="shared" ca="1" si="384"/>
        <v>3075.3466665282344</v>
      </c>
      <c r="CY220" s="161">
        <f t="shared" ref="CY220:DV220" ca="1" si="385">CY216*CY218*(1+CY237)</f>
        <v>3092.7351236974573</v>
      </c>
      <c r="CZ220" s="161">
        <f t="shared" ca="1" si="385"/>
        <v>3110.2218977315774</v>
      </c>
      <c r="DA220" s="161">
        <f t="shared" ca="1" si="385"/>
        <v>3127.807544528443</v>
      </c>
      <c r="DB220" s="161">
        <f t="shared" ca="1" si="385"/>
        <v>1887.2955738774181</v>
      </c>
      <c r="DC220" s="161">
        <f t="shared" ca="1" si="385"/>
        <v>1897.9666174411275</v>
      </c>
      <c r="DD220" s="161">
        <f t="shared" ca="1" si="385"/>
        <v>1908.6979966365814</v>
      </c>
      <c r="DE220" s="161">
        <f t="shared" ca="1" si="385"/>
        <v>1919.4900526102138</v>
      </c>
      <c r="DF220" s="161">
        <f t="shared" ca="1" si="385"/>
        <v>1930.3431284373503</v>
      </c>
      <c r="DG220" s="161">
        <f t="shared" ca="1" si="385"/>
        <v>3235.4292818885228</v>
      </c>
      <c r="DH220" s="161">
        <f t="shared" ca="1" si="385"/>
        <v>3253.7228694389887</v>
      </c>
      <c r="DI220" s="161">
        <f t="shared" ca="1" si="385"/>
        <v>3272.1198915931222</v>
      </c>
      <c r="DJ220" s="161">
        <f t="shared" ca="1" si="385"/>
        <v>3290.6209331852106</v>
      </c>
      <c r="DK220" s="161">
        <f t="shared" ca="1" si="385"/>
        <v>3309.2265823562793</v>
      </c>
      <c r="DL220" s="161">
        <f t="shared" ca="1" si="385"/>
        <v>3327.9374305727874</v>
      </c>
      <c r="DM220" s="161">
        <f t="shared" ca="1" si="385"/>
        <v>3346.754072645434</v>
      </c>
      <c r="DN220" s="161">
        <f t="shared" ca="1" si="385"/>
        <v>2019.4062640488373</v>
      </c>
      <c r="DO220" s="161">
        <f t="shared" ca="1" si="385"/>
        <v>2030.8242806620062</v>
      </c>
      <c r="DP220" s="161">
        <f t="shared" ca="1" si="385"/>
        <v>2042.3068564011421</v>
      </c>
      <c r="DQ220" s="161">
        <f t="shared" ca="1" si="385"/>
        <v>2053.854356292929</v>
      </c>
      <c r="DR220" s="161">
        <f t="shared" ca="1" si="385"/>
        <v>2065.4671474279644</v>
      </c>
      <c r="DS220" s="161">
        <f t="shared" ca="1" si="385"/>
        <v>3461.9093316207191</v>
      </c>
      <c r="DT220" s="161">
        <f t="shared" ca="1" si="385"/>
        <v>3481.4834702997177</v>
      </c>
      <c r="DU220" s="161">
        <f t="shared" ca="1" si="385"/>
        <v>3501.1682840046406</v>
      </c>
      <c r="DV220" s="161">
        <f t="shared" ca="1" si="385"/>
        <v>3520.9643985081752</v>
      </c>
      <c r="DW220" s="161"/>
      <c r="DX220" s="162">
        <f ca="1">SUM(G220:DW220)</f>
        <v>251480.02940523138</v>
      </c>
    </row>
    <row r="221" spans="1:128" hidden="1" outlineLevel="1" x14ac:dyDescent="0.2">
      <c r="A221" s="335" t="str">
        <f>A$87</f>
        <v>Печное Топливо</v>
      </c>
      <c r="B221" s="184"/>
      <c r="C221" s="160" t="str">
        <f ca="1">C$219</f>
        <v>тыс. руб.</v>
      </c>
      <c r="D221" s="158">
        <f>D$219</f>
        <v>1</v>
      </c>
      <c r="E221" s="6"/>
      <c r="F221" s="6" t="s">
        <v>693</v>
      </c>
      <c r="G221" s="161">
        <f t="shared" ref="G221:AL221" ca="1" si="386">G217*G218*(1+G237)</f>
        <v>0</v>
      </c>
      <c r="H221" s="161">
        <f t="shared" ca="1" si="386"/>
        <v>0</v>
      </c>
      <c r="I221" s="161">
        <f t="shared" ca="1" si="386"/>
        <v>455.10311706069263</v>
      </c>
      <c r="J221" s="161">
        <f t="shared" ca="1" si="386"/>
        <v>823.81740525146722</v>
      </c>
      <c r="K221" s="161">
        <f t="shared" ca="1" si="386"/>
        <v>1104.6338515112452</v>
      </c>
      <c r="L221" s="161">
        <f t="shared" ca="1" si="386"/>
        <v>1110.8796119075394</v>
      </c>
      <c r="M221" s="161">
        <f t="shared" ca="1" si="386"/>
        <v>1117.1606867411688</v>
      </c>
      <c r="N221" s="161">
        <f t="shared" ca="1" si="386"/>
        <v>1123.4772756850969</v>
      </c>
      <c r="O221" s="161">
        <f t="shared" ca="1" si="386"/>
        <v>1883.0492992354441</v>
      </c>
      <c r="P221" s="161">
        <f t="shared" ca="1" si="386"/>
        <v>1893.6963337449727</v>
      </c>
      <c r="Q221" s="161">
        <f t="shared" ca="1" si="386"/>
        <v>1904.4035681355631</v>
      </c>
      <c r="R221" s="161">
        <f t="shared" ca="1" si="386"/>
        <v>1915.171342786095</v>
      </c>
      <c r="S221" s="161">
        <f t="shared" ca="1" si="386"/>
        <v>1925.9999999999998</v>
      </c>
      <c r="T221" s="161">
        <f t="shared" ca="1" si="386"/>
        <v>1936.8898840161421</v>
      </c>
      <c r="U221" s="161">
        <f t="shared" ca="1" si="386"/>
        <v>1947.8413410197641</v>
      </c>
      <c r="V221" s="161">
        <f t="shared" ca="1" si="386"/>
        <v>1175.312831492093</v>
      </c>
      <c r="W221" s="161">
        <f t="shared" ca="1" si="386"/>
        <v>1181.9582211170323</v>
      </c>
      <c r="X221" s="161">
        <f t="shared" ca="1" si="386"/>
        <v>1188.6411847410668</v>
      </c>
      <c r="Y221" s="161">
        <f t="shared" ca="1" si="386"/>
        <v>1195.3619348130503</v>
      </c>
      <c r="Z221" s="161">
        <f t="shared" ca="1" si="386"/>
        <v>1202.1206849830533</v>
      </c>
      <c r="AA221" s="161">
        <f t="shared" ca="1" si="386"/>
        <v>2014.8627501819244</v>
      </c>
      <c r="AB221" s="161">
        <f t="shared" ca="1" si="386"/>
        <v>2026.2550771071205</v>
      </c>
      <c r="AC221" s="161">
        <f t="shared" ca="1" si="386"/>
        <v>2037.7118179050522</v>
      </c>
      <c r="AD221" s="161">
        <f t="shared" ca="1" si="386"/>
        <v>2049.2333367811216</v>
      </c>
      <c r="AE221" s="161">
        <f t="shared" ca="1" si="386"/>
        <v>2060.8199999999997</v>
      </c>
      <c r="AF221" s="161">
        <f t="shared" ca="1" si="386"/>
        <v>2072.4721758972719</v>
      </c>
      <c r="AG221" s="161">
        <f t="shared" ca="1" si="386"/>
        <v>2084.1902348911476</v>
      </c>
      <c r="AH221" s="161">
        <f t="shared" ca="1" si="386"/>
        <v>1257.5847296965394</v>
      </c>
      <c r="AI221" s="161">
        <f t="shared" ca="1" si="386"/>
        <v>1264.6952965952244</v>
      </c>
      <c r="AJ221" s="161">
        <f t="shared" ca="1" si="386"/>
        <v>1271.8460676729414</v>
      </c>
      <c r="AK221" s="161">
        <f t="shared" ca="1" si="386"/>
        <v>1279.037270249964</v>
      </c>
      <c r="AL221" s="161">
        <f t="shared" ca="1" si="386"/>
        <v>1286.269132931867</v>
      </c>
      <c r="AM221" s="161">
        <f t="shared" ref="AM221:BR221" ca="1" si="387">AM217*AM218*(1+AM237)</f>
        <v>2155.903142694659</v>
      </c>
      <c r="AN221" s="161">
        <f t="shared" ca="1" si="387"/>
        <v>2168.0929325046186</v>
      </c>
      <c r="AO221" s="161">
        <f t="shared" ca="1" si="387"/>
        <v>2180.3516451584055</v>
      </c>
      <c r="AP221" s="161">
        <f t="shared" ca="1" si="387"/>
        <v>2192.6796703557993</v>
      </c>
      <c r="AQ221" s="161">
        <f t="shared" ca="1" si="387"/>
        <v>2205.0773999999992</v>
      </c>
      <c r="AR221" s="161">
        <f t="shared" ca="1" si="387"/>
        <v>2217.5452282100805</v>
      </c>
      <c r="AS221" s="161">
        <f t="shared" ca="1" si="387"/>
        <v>2230.0835513335269</v>
      </c>
      <c r="AT221" s="161">
        <f t="shared" ca="1" si="387"/>
        <v>1345.6156607752966</v>
      </c>
      <c r="AU221" s="161">
        <f t="shared" ca="1" si="387"/>
        <v>1353.2239673568897</v>
      </c>
      <c r="AV221" s="161">
        <f t="shared" ca="1" si="387"/>
        <v>1360.8752924100468</v>
      </c>
      <c r="AW221" s="161">
        <f t="shared" ca="1" si="387"/>
        <v>1368.5698791674608</v>
      </c>
      <c r="AX221" s="161">
        <f t="shared" ca="1" si="387"/>
        <v>1376.3079722370974</v>
      </c>
      <c r="AY221" s="161">
        <f t="shared" ca="1" si="387"/>
        <v>2306.8163626832848</v>
      </c>
      <c r="AZ221" s="161">
        <f t="shared" ca="1" si="387"/>
        <v>2319.8594377799413</v>
      </c>
      <c r="BA221" s="161">
        <f t="shared" ca="1" si="387"/>
        <v>2332.9762603194936</v>
      </c>
      <c r="BB221" s="161">
        <f t="shared" ca="1" si="387"/>
        <v>2346.1672472807054</v>
      </c>
      <c r="BC221" s="161">
        <f t="shared" ca="1" si="387"/>
        <v>2359.4328179999989</v>
      </c>
      <c r="BD221" s="161">
        <f t="shared" ca="1" si="387"/>
        <v>2372.773394184786</v>
      </c>
      <c r="BE221" s="161">
        <f t="shared" ca="1" si="387"/>
        <v>2386.1893999268741</v>
      </c>
      <c r="BF221" s="161">
        <f t="shared" ca="1" si="387"/>
        <v>1439.8087570295675</v>
      </c>
      <c r="BG221" s="161">
        <f t="shared" ca="1" si="387"/>
        <v>1447.9496450718721</v>
      </c>
      <c r="BH221" s="161">
        <f t="shared" ca="1" si="387"/>
        <v>1456.1365628787503</v>
      </c>
      <c r="BI221" s="161">
        <f t="shared" ca="1" si="387"/>
        <v>1464.3697707091833</v>
      </c>
      <c r="BJ221" s="161">
        <f t="shared" ca="1" si="387"/>
        <v>1472.6495302936944</v>
      </c>
      <c r="BK221" s="161">
        <f t="shared" ca="1" si="387"/>
        <v>2468.2935080711154</v>
      </c>
      <c r="BL221" s="161">
        <f t="shared" ca="1" si="387"/>
        <v>2482.2495984245379</v>
      </c>
      <c r="BM221" s="161">
        <f t="shared" ca="1" si="387"/>
        <v>2496.2845985418585</v>
      </c>
      <c r="BN221" s="161">
        <f t="shared" ca="1" si="387"/>
        <v>2510.3989545903551</v>
      </c>
      <c r="BO221" s="161">
        <f t="shared" ca="1" si="387"/>
        <v>2524.5931152599992</v>
      </c>
      <c r="BP221" s="161">
        <f t="shared" ca="1" si="387"/>
        <v>2538.8675317777215</v>
      </c>
      <c r="BQ221" s="161">
        <f t="shared" ca="1" si="387"/>
        <v>2553.2226579217554</v>
      </c>
      <c r="BR221" s="161">
        <f t="shared" ca="1" si="387"/>
        <v>1540.5953700216376</v>
      </c>
      <c r="BS221" s="161">
        <f t="shared" ref="BS221:CX221" ca="1" si="388">BS217*BS218*(1+BS237)</f>
        <v>1549.3061202269032</v>
      </c>
      <c r="BT221" s="161">
        <f t="shared" ca="1" si="388"/>
        <v>1558.0661222802628</v>
      </c>
      <c r="BU221" s="161">
        <f t="shared" ca="1" si="388"/>
        <v>1566.8756546588263</v>
      </c>
      <c r="BV221" s="161">
        <f t="shared" ca="1" si="388"/>
        <v>1575.7349974142533</v>
      </c>
      <c r="BW221" s="161">
        <f t="shared" ca="1" si="388"/>
        <v>2641.0740536360936</v>
      </c>
      <c r="BX221" s="161">
        <f t="shared" ca="1" si="388"/>
        <v>2656.007070314256</v>
      </c>
      <c r="BY221" s="161">
        <f t="shared" ca="1" si="388"/>
        <v>2671.0245204397893</v>
      </c>
      <c r="BZ221" s="161">
        <f t="shared" ca="1" si="388"/>
        <v>2686.1268814116802</v>
      </c>
      <c r="CA221" s="161">
        <f t="shared" ca="1" si="388"/>
        <v>2701.3146333281993</v>
      </c>
      <c r="CB221" s="161">
        <f t="shared" ca="1" si="388"/>
        <v>2716.5882590021624</v>
      </c>
      <c r="CC221" s="161">
        <f t="shared" ca="1" si="388"/>
        <v>2731.9482439762792</v>
      </c>
      <c r="CD221" s="161">
        <f t="shared" ca="1" si="388"/>
        <v>1648.4370459231525</v>
      </c>
      <c r="CE221" s="161">
        <f t="shared" ca="1" si="388"/>
        <v>1657.7575486427868</v>
      </c>
      <c r="CF221" s="161">
        <f t="shared" ca="1" si="388"/>
        <v>1667.1307508398818</v>
      </c>
      <c r="CG221" s="161">
        <f t="shared" ca="1" si="388"/>
        <v>1676.5569504849445</v>
      </c>
      <c r="CH221" s="161">
        <f t="shared" ca="1" si="388"/>
        <v>1686.0364472332515</v>
      </c>
      <c r="CI221" s="161">
        <f t="shared" ca="1" si="388"/>
        <v>2825.949237390621</v>
      </c>
      <c r="CJ221" s="161">
        <f t="shared" ca="1" si="388"/>
        <v>2841.9275652362548</v>
      </c>
      <c r="CK221" s="161">
        <f t="shared" ca="1" si="388"/>
        <v>2857.9962368705751</v>
      </c>
      <c r="CL221" s="161">
        <f t="shared" ca="1" si="388"/>
        <v>2874.1557631104988</v>
      </c>
      <c r="CM221" s="161">
        <f t="shared" ca="1" si="388"/>
        <v>2890.4066576611744</v>
      </c>
      <c r="CN221" s="161">
        <f t="shared" ca="1" si="388"/>
        <v>2906.7494371323146</v>
      </c>
      <c r="CO221" s="161">
        <f t="shared" ca="1" si="388"/>
        <v>2923.1846210546196</v>
      </c>
      <c r="CP221" s="161">
        <f t="shared" ca="1" si="388"/>
        <v>1763.8276391377738</v>
      </c>
      <c r="CQ221" s="161">
        <f t="shared" ca="1" si="388"/>
        <v>1773.8005770477826</v>
      </c>
      <c r="CR221" s="161">
        <f t="shared" ca="1" si="388"/>
        <v>1783.8299033986741</v>
      </c>
      <c r="CS221" s="161">
        <f t="shared" ca="1" si="388"/>
        <v>1793.9159370188916</v>
      </c>
      <c r="CT221" s="161">
        <f t="shared" ca="1" si="388"/>
        <v>1804.0589985395795</v>
      </c>
      <c r="CU221" s="161">
        <f t="shared" ca="1" si="388"/>
        <v>3023.7656840079649</v>
      </c>
      <c r="CV221" s="161">
        <f t="shared" ca="1" si="388"/>
        <v>3040.8624948027932</v>
      </c>
      <c r="CW221" s="161">
        <f t="shared" ca="1" si="388"/>
        <v>3058.0559734515164</v>
      </c>
      <c r="CX221" s="161">
        <f t="shared" ca="1" si="388"/>
        <v>3075.3466665282344</v>
      </c>
      <c r="CY221" s="161">
        <f t="shared" ref="CY221:DV221" ca="1" si="389">CY217*CY218*(1+CY237)</f>
        <v>3092.7351236974573</v>
      </c>
      <c r="CZ221" s="161">
        <f t="shared" ca="1" si="389"/>
        <v>3110.2218977315774</v>
      </c>
      <c r="DA221" s="161">
        <f t="shared" ca="1" si="389"/>
        <v>3127.807544528443</v>
      </c>
      <c r="DB221" s="161">
        <f t="shared" ca="1" si="389"/>
        <v>1887.2955738774181</v>
      </c>
      <c r="DC221" s="161">
        <f t="shared" ca="1" si="389"/>
        <v>1897.9666174411275</v>
      </c>
      <c r="DD221" s="161">
        <f t="shared" ca="1" si="389"/>
        <v>1908.6979966365814</v>
      </c>
      <c r="DE221" s="161">
        <f t="shared" ca="1" si="389"/>
        <v>1919.4900526102138</v>
      </c>
      <c r="DF221" s="161">
        <f t="shared" ca="1" si="389"/>
        <v>1930.3431284373503</v>
      </c>
      <c r="DG221" s="161">
        <f t="shared" ca="1" si="389"/>
        <v>3235.4292818885228</v>
      </c>
      <c r="DH221" s="161">
        <f t="shared" ca="1" si="389"/>
        <v>3253.7228694389887</v>
      </c>
      <c r="DI221" s="161">
        <f t="shared" ca="1" si="389"/>
        <v>3272.1198915931222</v>
      </c>
      <c r="DJ221" s="161">
        <f t="shared" ca="1" si="389"/>
        <v>3290.6209331852106</v>
      </c>
      <c r="DK221" s="161">
        <f t="shared" ca="1" si="389"/>
        <v>3309.2265823562793</v>
      </c>
      <c r="DL221" s="161">
        <f t="shared" ca="1" si="389"/>
        <v>3327.9374305727874</v>
      </c>
      <c r="DM221" s="161">
        <f t="shared" ca="1" si="389"/>
        <v>3346.754072645434</v>
      </c>
      <c r="DN221" s="161">
        <f t="shared" ca="1" si="389"/>
        <v>2019.4062640488373</v>
      </c>
      <c r="DO221" s="161">
        <f t="shared" ca="1" si="389"/>
        <v>2030.8242806620062</v>
      </c>
      <c r="DP221" s="161">
        <f t="shared" ca="1" si="389"/>
        <v>2042.3068564011421</v>
      </c>
      <c r="DQ221" s="161">
        <f t="shared" ca="1" si="389"/>
        <v>2053.854356292929</v>
      </c>
      <c r="DR221" s="161">
        <f t="shared" ca="1" si="389"/>
        <v>2065.4671474279644</v>
      </c>
      <c r="DS221" s="161">
        <f t="shared" ca="1" si="389"/>
        <v>3461.9093316207191</v>
      </c>
      <c r="DT221" s="161">
        <f t="shared" ca="1" si="389"/>
        <v>3481.4834702997177</v>
      </c>
      <c r="DU221" s="161">
        <f t="shared" ca="1" si="389"/>
        <v>3501.1682840046406</v>
      </c>
      <c r="DV221" s="161">
        <f t="shared" ca="1" si="389"/>
        <v>3520.9643985081752</v>
      </c>
      <c r="DW221" s="161"/>
      <c r="DX221" s="162">
        <f ca="1">SUM(G221:DW221)</f>
        <v>251480.02940523138</v>
      </c>
    </row>
    <row r="222" spans="1:128" hidden="1" outlineLevel="1" x14ac:dyDescent="0.2">
      <c r="A222" s="168" t="str">
        <f ca="1">Language!A$664</f>
        <v>запасы сырья и материалов</v>
      </c>
      <c r="B222" s="184"/>
      <c r="C222" s="147" t="str">
        <f ca="1">CHOOSE(D222,CurName1,CurName2,CurName3)</f>
        <v>тыс. руб.</v>
      </c>
      <c r="D222" s="158">
        <f>D214</f>
        <v>1</v>
      </c>
      <c r="E222" s="154" t="s">
        <v>893</v>
      </c>
      <c r="F222" s="6" t="s">
        <v>3099</v>
      </c>
      <c r="G222" s="302">
        <f ca="1">IF(AND($B223=0,G$2&gt;1),F222,G219*$B223/Параметры!G$36)</f>
        <v>0</v>
      </c>
      <c r="H222" s="302">
        <f ca="1">IF(AND($B223=0,H$2&gt;1),G222,H219*$B223/Параметры!H$36)</f>
        <v>0</v>
      </c>
      <c r="I222" s="302">
        <f ca="1">IF(AND($B223=0,I$2&gt;1),H222,I219*$B223/Параметры!I$36)</f>
        <v>0</v>
      </c>
      <c r="J222" s="302">
        <f ca="1">IF(AND($B223=0,J$2&gt;1),I222,J219*$B223/Параметры!J$36)</f>
        <v>0</v>
      </c>
      <c r="K222" s="302">
        <f ca="1">IF(AND($B223=0,K$2&gt;1),J222,K219*$B223/Параметры!K$36)</f>
        <v>0</v>
      </c>
      <c r="L222" s="302">
        <f ca="1">IF(AND($B223=0,L$2&gt;1),K222,L219*$B223/Параметры!L$36)</f>
        <v>0</v>
      </c>
      <c r="M222" s="302">
        <f ca="1">IF(AND($B223=0,M$2&gt;1),L222,M219*$B223/Параметры!M$36)</f>
        <v>0</v>
      </c>
      <c r="N222" s="302">
        <f ca="1">IF(AND($B223=0,N$2&gt;1),M222,N219*$B223/Параметры!N$36)</f>
        <v>0</v>
      </c>
      <c r="O222" s="302">
        <f ca="1">IF(AND($B223=0,O$2&gt;1),N222,O219*$B223/Параметры!O$36)</f>
        <v>0</v>
      </c>
      <c r="P222" s="302">
        <f ca="1">IF(AND($B223=0,P$2&gt;1),O222,P219*$B223/Параметры!P$36)</f>
        <v>0</v>
      </c>
      <c r="Q222" s="302">
        <f ca="1">IF(AND($B223=0,Q$2&gt;1),P222,Q219*$B223/Параметры!Q$36)</f>
        <v>0</v>
      </c>
      <c r="R222" s="302">
        <f ca="1">IF(AND($B223=0,R$2&gt;1),Q222,R219*$B223/Параметры!R$36)</f>
        <v>0</v>
      </c>
      <c r="S222" s="302">
        <f ca="1">IF(AND($B223=0,S$2&gt;1),R222,S219*$B223/Параметры!S$36)</f>
        <v>0</v>
      </c>
      <c r="T222" s="302">
        <f ca="1">IF(AND($B223=0,T$2&gt;1),S222,T219*$B223/Параметры!T$36)</f>
        <v>0</v>
      </c>
      <c r="U222" s="302">
        <f ca="1">IF(AND($B223=0,U$2&gt;1),T222,U219*$B223/Параметры!U$36)</f>
        <v>0</v>
      </c>
      <c r="V222" s="302">
        <f ca="1">IF(AND($B223=0,V$2&gt;1),U222,V219*$B223/Параметры!V$36)</f>
        <v>0</v>
      </c>
      <c r="W222" s="302">
        <f ca="1">IF(AND($B223=0,W$2&gt;1),V222,W219*$B223/Параметры!W$36)</f>
        <v>0</v>
      </c>
      <c r="X222" s="302">
        <f ca="1">IF(AND($B223=0,X$2&gt;1),W222,X219*$B223/Параметры!X$36)</f>
        <v>0</v>
      </c>
      <c r="Y222" s="302">
        <f ca="1">IF(AND($B223=0,Y$2&gt;1),X222,Y219*$B223/Параметры!Y$36)</f>
        <v>0</v>
      </c>
      <c r="Z222" s="302">
        <f ca="1">IF(AND($B223=0,Z$2&gt;1),Y222,Z219*$B223/Параметры!Z$36)</f>
        <v>0</v>
      </c>
      <c r="AA222" s="302">
        <f ca="1">IF(AND($B223=0,AA$2&gt;1),Z222,AA219*$B223/Параметры!AA$36)</f>
        <v>0</v>
      </c>
      <c r="AB222" s="302">
        <f ca="1">IF(AND($B223=0,AB$2&gt;1),AA222,AB219*$B223/Параметры!AB$36)</f>
        <v>0</v>
      </c>
      <c r="AC222" s="302">
        <f ca="1">IF(AND($B223=0,AC$2&gt;1),AB222,AC219*$B223/Параметры!AC$36)</f>
        <v>0</v>
      </c>
      <c r="AD222" s="302">
        <f ca="1">IF(AND($B223=0,AD$2&gt;1),AC222,AD219*$B223/Параметры!AD$36)</f>
        <v>0</v>
      </c>
      <c r="AE222" s="302">
        <f ca="1">IF(AND($B223=0,AE$2&gt;1),AD222,AE219*$B223/Параметры!AE$36)</f>
        <v>0</v>
      </c>
      <c r="AF222" s="302">
        <f ca="1">IF(AND($B223=0,AF$2&gt;1),AE222,AF219*$B223/Параметры!AF$36)</f>
        <v>0</v>
      </c>
      <c r="AG222" s="302">
        <f ca="1">IF(AND($B223=0,AG$2&gt;1),AF222,AG219*$B223/Параметры!AG$36)</f>
        <v>0</v>
      </c>
      <c r="AH222" s="302">
        <f ca="1">IF(AND($B223=0,AH$2&gt;1),AG222,AH219*$B223/Параметры!AH$36)</f>
        <v>0</v>
      </c>
      <c r="AI222" s="302">
        <f ca="1">IF(AND($B223=0,AI$2&gt;1),AH222,AI219*$B223/Параметры!AI$36)</f>
        <v>0</v>
      </c>
      <c r="AJ222" s="302">
        <f ca="1">IF(AND($B223=0,AJ$2&gt;1),AI222,AJ219*$B223/Параметры!AJ$36)</f>
        <v>0</v>
      </c>
      <c r="AK222" s="302">
        <f ca="1">IF(AND($B223=0,AK$2&gt;1),AJ222,AK219*$B223/Параметры!AK$36)</f>
        <v>0</v>
      </c>
      <c r="AL222" s="302">
        <f ca="1">IF(AND($B223=0,AL$2&gt;1),AK222,AL219*$B223/Параметры!AL$36)</f>
        <v>0</v>
      </c>
      <c r="AM222" s="302">
        <f ca="1">IF(AND($B223=0,AM$2&gt;1),AL222,AM219*$B223/Параметры!AM$36)</f>
        <v>0</v>
      </c>
      <c r="AN222" s="302">
        <f ca="1">IF(AND($B223=0,AN$2&gt;1),AM222,AN219*$B223/Параметры!AN$36)</f>
        <v>0</v>
      </c>
      <c r="AO222" s="302">
        <f ca="1">IF(AND($B223=0,AO$2&gt;1),AN222,AO219*$B223/Параметры!AO$36)</f>
        <v>0</v>
      </c>
      <c r="AP222" s="302">
        <f ca="1">IF(AND($B223=0,AP$2&gt;1),AO222,AP219*$B223/Параметры!AP$36)</f>
        <v>0</v>
      </c>
      <c r="AQ222" s="302">
        <f ca="1">IF(AND($B223=0,AQ$2&gt;1),AP222,AQ219*$B223/Параметры!AQ$36)</f>
        <v>0</v>
      </c>
      <c r="AR222" s="302">
        <f ca="1">IF(AND($B223=0,AR$2&gt;1),AQ222,AR219*$B223/Параметры!AR$36)</f>
        <v>0</v>
      </c>
      <c r="AS222" s="302">
        <f ca="1">IF(AND($B223=0,AS$2&gt;1),AR222,AS219*$B223/Параметры!AS$36)</f>
        <v>0</v>
      </c>
      <c r="AT222" s="302">
        <f ca="1">IF(AND($B223=0,AT$2&gt;1),AS222,AT219*$B223/Параметры!AT$36)</f>
        <v>0</v>
      </c>
      <c r="AU222" s="302">
        <f ca="1">IF(AND($B223=0,AU$2&gt;1),AT222,AU219*$B223/Параметры!AU$36)</f>
        <v>0</v>
      </c>
      <c r="AV222" s="302">
        <f ca="1">IF(AND($B223=0,AV$2&gt;1),AU222,AV219*$B223/Параметры!AV$36)</f>
        <v>0</v>
      </c>
      <c r="AW222" s="302">
        <f ca="1">IF(AND($B223=0,AW$2&gt;1),AV222,AW219*$B223/Параметры!AW$36)</f>
        <v>0</v>
      </c>
      <c r="AX222" s="302">
        <f ca="1">IF(AND($B223=0,AX$2&gt;1),AW222,AX219*$B223/Параметры!AX$36)</f>
        <v>0</v>
      </c>
      <c r="AY222" s="302">
        <f ca="1">IF(AND($B223=0,AY$2&gt;1),AX222,AY219*$B223/Параметры!AY$36)</f>
        <v>0</v>
      </c>
      <c r="AZ222" s="302">
        <f ca="1">IF(AND($B223=0,AZ$2&gt;1),AY222,AZ219*$B223/Параметры!AZ$36)</f>
        <v>0</v>
      </c>
      <c r="BA222" s="302">
        <f ca="1">IF(AND($B223=0,BA$2&gt;1),AZ222,BA219*$B223/Параметры!BA$36)</f>
        <v>0</v>
      </c>
      <c r="BB222" s="302">
        <f ca="1">IF(AND($B223=0,BB$2&gt;1),BA222,BB219*$B223/Параметры!BB$36)</f>
        <v>0</v>
      </c>
      <c r="BC222" s="302">
        <f ca="1">IF(AND($B223=0,BC$2&gt;1),BB222,BC219*$B223/Параметры!BC$36)</f>
        <v>0</v>
      </c>
      <c r="BD222" s="302">
        <f ca="1">IF(AND($B223=0,BD$2&gt;1),BC222,BD219*$B223/Параметры!BD$36)</f>
        <v>0</v>
      </c>
      <c r="BE222" s="302">
        <f ca="1">IF(AND($B223=0,BE$2&gt;1),BD222,BE219*$B223/Параметры!BE$36)</f>
        <v>0</v>
      </c>
      <c r="BF222" s="302">
        <f ca="1">IF(AND($B223=0,BF$2&gt;1),BE222,BF219*$B223/Параметры!BF$36)</f>
        <v>0</v>
      </c>
      <c r="BG222" s="302">
        <f ca="1">IF(AND($B223=0,BG$2&gt;1),BF222,BG219*$B223/Параметры!BG$36)</f>
        <v>0</v>
      </c>
      <c r="BH222" s="302">
        <f ca="1">IF(AND($B223=0,BH$2&gt;1),BG222,BH219*$B223/Параметры!BH$36)</f>
        <v>0</v>
      </c>
      <c r="BI222" s="302">
        <f ca="1">IF(AND($B223=0,BI$2&gt;1),BH222,BI219*$B223/Параметры!BI$36)</f>
        <v>0</v>
      </c>
      <c r="BJ222" s="302">
        <f ca="1">IF(AND($B223=0,BJ$2&gt;1),BI222,BJ219*$B223/Параметры!BJ$36)</f>
        <v>0</v>
      </c>
      <c r="BK222" s="302">
        <f ca="1">IF(AND($B223=0,BK$2&gt;1),BJ222,BK219*$B223/Параметры!BK$36)</f>
        <v>0</v>
      </c>
      <c r="BL222" s="302">
        <f ca="1">IF(AND($B223=0,BL$2&gt;1),BK222,BL219*$B223/Параметры!BL$36)</f>
        <v>0</v>
      </c>
      <c r="BM222" s="302">
        <f ca="1">IF(AND($B223=0,BM$2&gt;1),BL222,BM219*$B223/Параметры!BM$36)</f>
        <v>0</v>
      </c>
      <c r="BN222" s="302">
        <f ca="1">IF(AND($B223=0,BN$2&gt;1),BM222,BN219*$B223/Параметры!BN$36)</f>
        <v>0</v>
      </c>
      <c r="BO222" s="302">
        <f ca="1">IF(AND($B223=0,BO$2&gt;1),BN222,BO219*$B223/Параметры!BO$36)</f>
        <v>0</v>
      </c>
      <c r="BP222" s="302">
        <f ca="1">IF(AND($B223=0,BP$2&gt;1),BO222,BP219*$B223/Параметры!BP$36)</f>
        <v>0</v>
      </c>
      <c r="BQ222" s="302">
        <f ca="1">IF(AND($B223=0,BQ$2&gt;1),BP222,BQ219*$B223/Параметры!BQ$36)</f>
        <v>0</v>
      </c>
      <c r="BR222" s="302">
        <f ca="1">IF(AND($B223=0,BR$2&gt;1),BQ222,BR219*$B223/Параметры!BR$36)</f>
        <v>0</v>
      </c>
      <c r="BS222" s="302">
        <f ca="1">IF(AND($B223=0,BS$2&gt;1),BR222,BS219*$B223/Параметры!BS$36)</f>
        <v>0</v>
      </c>
      <c r="BT222" s="302">
        <f ca="1">IF(AND($B223=0,BT$2&gt;1),BS222,BT219*$B223/Параметры!BT$36)</f>
        <v>0</v>
      </c>
      <c r="BU222" s="302">
        <f ca="1">IF(AND($B223=0,BU$2&gt;1),BT222,BU219*$B223/Параметры!BU$36)</f>
        <v>0</v>
      </c>
      <c r="BV222" s="302">
        <f ca="1">IF(AND($B223=0,BV$2&gt;1),BU222,BV219*$B223/Параметры!BV$36)</f>
        <v>0</v>
      </c>
      <c r="BW222" s="302">
        <f ca="1">IF(AND($B223=0,BW$2&gt;1),BV222,BW219*$B223/Параметры!BW$36)</f>
        <v>0</v>
      </c>
      <c r="BX222" s="302">
        <f ca="1">IF(AND($B223=0,BX$2&gt;1),BW222,BX219*$B223/Параметры!BX$36)</f>
        <v>0</v>
      </c>
      <c r="BY222" s="302">
        <f ca="1">IF(AND($B223=0,BY$2&gt;1),BX222,BY219*$B223/Параметры!BY$36)</f>
        <v>0</v>
      </c>
      <c r="BZ222" s="302">
        <f ca="1">IF(AND($B223=0,BZ$2&gt;1),BY222,BZ219*$B223/Параметры!BZ$36)</f>
        <v>0</v>
      </c>
      <c r="CA222" s="302">
        <f ca="1">IF(AND($B223=0,CA$2&gt;1),BZ222,CA219*$B223/Параметры!CA$36)</f>
        <v>0</v>
      </c>
      <c r="CB222" s="302">
        <f ca="1">IF(AND($B223=0,CB$2&gt;1),CA222,CB219*$B223/Параметры!CB$36)</f>
        <v>0</v>
      </c>
      <c r="CC222" s="302">
        <f ca="1">IF(AND($B223=0,CC$2&gt;1),CB222,CC219*$B223/Параметры!CC$36)</f>
        <v>0</v>
      </c>
      <c r="CD222" s="302">
        <f ca="1">IF(AND($B223=0,CD$2&gt;1),CC222,CD219*$B223/Параметры!CD$36)</f>
        <v>0</v>
      </c>
      <c r="CE222" s="302">
        <f ca="1">IF(AND($B223=0,CE$2&gt;1),CD222,CE219*$B223/Параметры!CE$36)</f>
        <v>0</v>
      </c>
      <c r="CF222" s="302">
        <f ca="1">IF(AND($B223=0,CF$2&gt;1),CE222,CF219*$B223/Параметры!CF$36)</f>
        <v>0</v>
      </c>
      <c r="CG222" s="302">
        <f ca="1">IF(AND($B223=0,CG$2&gt;1),CF222,CG219*$B223/Параметры!CG$36)</f>
        <v>0</v>
      </c>
      <c r="CH222" s="302">
        <f ca="1">IF(AND($B223=0,CH$2&gt;1),CG222,CH219*$B223/Параметры!CH$36)</f>
        <v>0</v>
      </c>
      <c r="CI222" s="302">
        <f ca="1">IF(AND($B223=0,CI$2&gt;1),CH222,CI219*$B223/Параметры!CI$36)</f>
        <v>0</v>
      </c>
      <c r="CJ222" s="302">
        <f ca="1">IF(AND($B223=0,CJ$2&gt;1),CI222,CJ219*$B223/Параметры!CJ$36)</f>
        <v>0</v>
      </c>
      <c r="CK222" s="302">
        <f ca="1">IF(AND($B223=0,CK$2&gt;1),CJ222,CK219*$B223/Параметры!CK$36)</f>
        <v>0</v>
      </c>
      <c r="CL222" s="302">
        <f ca="1">IF(AND($B223=0,CL$2&gt;1),CK222,CL219*$B223/Параметры!CL$36)</f>
        <v>0</v>
      </c>
      <c r="CM222" s="302">
        <f ca="1">IF(AND($B223=0,CM$2&gt;1),CL222,CM219*$B223/Параметры!CM$36)</f>
        <v>0</v>
      </c>
      <c r="CN222" s="302">
        <f ca="1">IF(AND($B223=0,CN$2&gt;1),CM222,CN219*$B223/Параметры!CN$36)</f>
        <v>0</v>
      </c>
      <c r="CO222" s="302">
        <f ca="1">IF(AND($B223=0,CO$2&gt;1),CN222,CO219*$B223/Параметры!CO$36)</f>
        <v>0</v>
      </c>
      <c r="CP222" s="302">
        <f ca="1">IF(AND($B223=0,CP$2&gt;1),CO222,CP219*$B223/Параметры!CP$36)</f>
        <v>0</v>
      </c>
      <c r="CQ222" s="302">
        <f ca="1">IF(AND($B223=0,CQ$2&gt;1),CP222,CQ219*$B223/Параметры!CQ$36)</f>
        <v>0</v>
      </c>
      <c r="CR222" s="302">
        <f ca="1">IF(AND($B223=0,CR$2&gt;1),CQ222,CR219*$B223/Параметры!CR$36)</f>
        <v>0</v>
      </c>
      <c r="CS222" s="302">
        <f ca="1">IF(AND($B223=0,CS$2&gt;1),CR222,CS219*$B223/Параметры!CS$36)</f>
        <v>0</v>
      </c>
      <c r="CT222" s="302">
        <f ca="1">IF(AND($B223=0,CT$2&gt;1),CS222,CT219*$B223/Параметры!CT$36)</f>
        <v>0</v>
      </c>
      <c r="CU222" s="302">
        <f ca="1">IF(AND($B223=0,CU$2&gt;1),CT222,CU219*$B223/Параметры!CU$36)</f>
        <v>0</v>
      </c>
      <c r="CV222" s="302">
        <f ca="1">IF(AND($B223=0,CV$2&gt;1),CU222,CV219*$B223/Параметры!CV$36)</f>
        <v>0</v>
      </c>
      <c r="CW222" s="302">
        <f ca="1">IF(AND($B223=0,CW$2&gt;1),CV222,CW219*$B223/Параметры!CW$36)</f>
        <v>0</v>
      </c>
      <c r="CX222" s="302">
        <f ca="1">IF(AND($B223=0,CX$2&gt;1),CW222,CX219*$B223/Параметры!CX$36)</f>
        <v>0</v>
      </c>
      <c r="CY222" s="302">
        <f ca="1">IF(AND($B223=0,CY$2&gt;1),CX222,CY219*$B223/Параметры!CY$36)</f>
        <v>0</v>
      </c>
      <c r="CZ222" s="302">
        <f ca="1">IF(AND($B223=0,CZ$2&gt;1),CY222,CZ219*$B223/Параметры!CZ$36)</f>
        <v>0</v>
      </c>
      <c r="DA222" s="302">
        <f ca="1">IF(AND($B223=0,DA$2&gt;1),CZ222,DA219*$B223/Параметры!DA$36)</f>
        <v>0</v>
      </c>
      <c r="DB222" s="302">
        <f ca="1">IF(AND($B223=0,DB$2&gt;1),DA222,DB219*$B223/Параметры!DB$36)</f>
        <v>0</v>
      </c>
      <c r="DC222" s="302">
        <f ca="1">IF(AND($B223=0,DC$2&gt;1),DB222,DC219*$B223/Параметры!DC$36)</f>
        <v>0</v>
      </c>
      <c r="DD222" s="302">
        <f ca="1">IF(AND($B223=0,DD$2&gt;1),DC222,DD219*$B223/Параметры!DD$36)</f>
        <v>0</v>
      </c>
      <c r="DE222" s="302">
        <f ca="1">IF(AND($B223=0,DE$2&gt;1),DD222,DE219*$B223/Параметры!DE$36)</f>
        <v>0</v>
      </c>
      <c r="DF222" s="302">
        <f ca="1">IF(AND($B223=0,DF$2&gt;1),DE222,DF219*$B223/Параметры!DF$36)</f>
        <v>0</v>
      </c>
      <c r="DG222" s="302">
        <f ca="1">IF(AND($B223=0,DG$2&gt;1),DF222,DG219*$B223/Параметры!DG$36)</f>
        <v>0</v>
      </c>
      <c r="DH222" s="302">
        <f ca="1">IF(AND($B223=0,DH$2&gt;1),DG222,DH219*$B223/Параметры!DH$36)</f>
        <v>0</v>
      </c>
      <c r="DI222" s="302">
        <f ca="1">IF(AND($B223=0,DI$2&gt;1),DH222,DI219*$B223/Параметры!DI$36)</f>
        <v>0</v>
      </c>
      <c r="DJ222" s="302">
        <f ca="1">IF(AND($B223=0,DJ$2&gt;1),DI222,DJ219*$B223/Параметры!DJ$36)</f>
        <v>0</v>
      </c>
      <c r="DK222" s="302">
        <f ca="1">IF(AND($B223=0,DK$2&gt;1),DJ222,DK219*$B223/Параметры!DK$36)</f>
        <v>0</v>
      </c>
      <c r="DL222" s="302">
        <f ca="1">IF(AND($B223=0,DL$2&gt;1),DK222,DL219*$B223/Параметры!DL$36)</f>
        <v>0</v>
      </c>
      <c r="DM222" s="302">
        <f ca="1">IF(AND($B223=0,DM$2&gt;1),DL222,DM219*$B223/Параметры!DM$36)</f>
        <v>0</v>
      </c>
      <c r="DN222" s="302">
        <f ca="1">IF(AND($B223=0,DN$2&gt;1),DM222,DN219*$B223/Параметры!DN$36)</f>
        <v>0</v>
      </c>
      <c r="DO222" s="302">
        <f ca="1">IF(AND($B223=0,DO$2&gt;1),DN222,DO219*$B223/Параметры!DO$36)</f>
        <v>0</v>
      </c>
      <c r="DP222" s="302">
        <f ca="1">IF(AND($B223=0,DP$2&gt;1),DO222,DP219*$B223/Параметры!DP$36)</f>
        <v>0</v>
      </c>
      <c r="DQ222" s="302">
        <f ca="1">IF(AND($B223=0,DQ$2&gt;1),DP222,DQ219*$B223/Параметры!DQ$36)</f>
        <v>0</v>
      </c>
      <c r="DR222" s="302">
        <f ca="1">IF(AND($B223=0,DR$2&gt;1),DQ222,DR219*$B223/Параметры!DR$36)</f>
        <v>0</v>
      </c>
      <c r="DS222" s="302">
        <f ca="1">IF(AND($B223=0,DS$2&gt;1),DR222,DS219*$B223/Параметры!DS$36)</f>
        <v>0</v>
      </c>
      <c r="DT222" s="302">
        <f ca="1">IF(AND($B223=0,DT$2&gt;1),DS222,DT219*$B223/Параметры!DT$36)</f>
        <v>0</v>
      </c>
      <c r="DU222" s="302">
        <f ca="1">IF(AND($B223=0,DU$2&gt;1),DT222,DU219*$B223/Параметры!DU$36)</f>
        <v>0</v>
      </c>
      <c r="DV222" s="302">
        <f ca="1">IF(AND($B223=0,DV$2&gt;1),DU222,DV219*$B223/Параметры!DV$36)</f>
        <v>0</v>
      </c>
      <c r="DW222" s="185"/>
      <c r="DX222" s="162"/>
    </row>
    <row r="223" spans="1:128" s="154" customFormat="1" hidden="1" outlineLevel="1" x14ac:dyDescent="0.2">
      <c r="A223" s="171" t="str">
        <f ca="1">Language!A$665</f>
        <v>средняя оборачиваемость запасов</v>
      </c>
      <c r="B223" s="303">
        <f>$B$517</f>
        <v>0</v>
      </c>
      <c r="C223" s="147" t="str">
        <f ca="1">Language!$A$1464</f>
        <v>дней</v>
      </c>
      <c r="D223" s="158"/>
      <c r="F223" s="6" t="s">
        <v>3100</v>
      </c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  <c r="AA223" s="169"/>
      <c r="AB223" s="169"/>
      <c r="AC223" s="169"/>
      <c r="AD223" s="169"/>
      <c r="AE223" s="169"/>
      <c r="AF223" s="169"/>
      <c r="AG223" s="169"/>
      <c r="AH223" s="169"/>
      <c r="AI223" s="169"/>
      <c r="AJ223" s="169"/>
      <c r="AK223" s="169"/>
      <c r="AL223" s="169"/>
      <c r="AM223" s="169"/>
      <c r="AN223" s="169"/>
      <c r="AO223" s="169"/>
      <c r="AP223" s="169"/>
      <c r="AQ223" s="169"/>
      <c r="AR223" s="169"/>
      <c r="AS223" s="169"/>
      <c r="AT223" s="169"/>
      <c r="AU223" s="169"/>
      <c r="AV223" s="169"/>
      <c r="AW223" s="169"/>
      <c r="AX223" s="169"/>
      <c r="AY223" s="169"/>
      <c r="AZ223" s="169"/>
      <c r="BA223" s="169"/>
      <c r="BB223" s="169"/>
      <c r="BC223" s="169"/>
      <c r="BD223" s="169"/>
      <c r="BE223" s="169"/>
      <c r="BF223" s="169"/>
      <c r="BG223" s="169"/>
      <c r="BH223" s="169"/>
      <c r="BI223" s="169"/>
      <c r="BJ223" s="169"/>
      <c r="BK223" s="169"/>
      <c r="BL223" s="169"/>
      <c r="BM223" s="169"/>
      <c r="BN223" s="169"/>
      <c r="BO223" s="169"/>
      <c r="BP223" s="169"/>
      <c r="BQ223" s="169"/>
      <c r="BR223" s="169"/>
      <c r="BS223" s="169"/>
      <c r="BT223" s="169"/>
      <c r="BU223" s="169"/>
      <c r="BV223" s="169"/>
      <c r="BW223" s="169"/>
      <c r="BX223" s="169"/>
      <c r="BY223" s="169"/>
      <c r="BZ223" s="169"/>
      <c r="CA223" s="169"/>
      <c r="CB223" s="169"/>
      <c r="CC223" s="169"/>
      <c r="CD223" s="169"/>
      <c r="CE223" s="169"/>
      <c r="CF223" s="169"/>
      <c r="CG223" s="169"/>
      <c r="CH223" s="169"/>
      <c r="CI223" s="169"/>
      <c r="CJ223" s="169"/>
      <c r="CK223" s="169"/>
      <c r="CL223" s="169"/>
      <c r="CM223" s="169"/>
      <c r="CN223" s="169"/>
      <c r="CO223" s="169"/>
      <c r="CP223" s="169"/>
      <c r="CQ223" s="169"/>
      <c r="CR223" s="169"/>
      <c r="CS223" s="169"/>
      <c r="CT223" s="169"/>
      <c r="CU223" s="169"/>
      <c r="CV223" s="169"/>
      <c r="CW223" s="169"/>
      <c r="CX223" s="169"/>
      <c r="CY223" s="169"/>
      <c r="CZ223" s="169"/>
      <c r="DA223" s="169"/>
      <c r="DB223" s="169"/>
      <c r="DC223" s="169"/>
      <c r="DD223" s="169"/>
      <c r="DE223" s="169"/>
      <c r="DF223" s="169"/>
      <c r="DG223" s="169"/>
      <c r="DH223" s="169"/>
      <c r="DI223" s="169"/>
      <c r="DJ223" s="169"/>
      <c r="DK223" s="169"/>
      <c r="DL223" s="169"/>
      <c r="DM223" s="169"/>
      <c r="DN223" s="169"/>
      <c r="DO223" s="169"/>
      <c r="DP223" s="169"/>
      <c r="DQ223" s="169"/>
      <c r="DR223" s="169"/>
      <c r="DS223" s="169"/>
      <c r="DT223" s="169"/>
      <c r="DU223" s="169"/>
      <c r="DV223" s="169"/>
      <c r="DW223" s="169"/>
      <c r="DX223" s="177"/>
    </row>
    <row r="224" spans="1:128" hidden="1" outlineLevel="1" x14ac:dyDescent="0.2">
      <c r="A224" s="168" t="str">
        <f ca="1">Language!A$666</f>
        <v>затраты в запасах готовой продукции</v>
      </c>
      <c r="B224" s="158"/>
      <c r="C224" s="147" t="str">
        <f ca="1">CHOOSE(D224,CurName1,CurName2,CurName3)</f>
        <v>тыс. руб.</v>
      </c>
      <c r="D224" s="158">
        <f>D214</f>
        <v>1</v>
      </c>
      <c r="E224" s="154" t="s">
        <v>894</v>
      </c>
      <c r="F224" s="6" t="s">
        <v>3099</v>
      </c>
      <c r="G224" s="302">
        <f ca="1">IF(AND($B225=0,G$2&gt;1),F224,G219*$B225/Параметры!G$36)</f>
        <v>0</v>
      </c>
      <c r="H224" s="302">
        <f ca="1">IF(AND($B225=0,H$2&gt;1),G224,H219*$B225/Параметры!H$36)</f>
        <v>0</v>
      </c>
      <c r="I224" s="302">
        <f ca="1">IF(AND($B225=0,I$2&gt;1),H224,I219*$B225/Параметры!I$36)</f>
        <v>0</v>
      </c>
      <c r="J224" s="302">
        <f ca="1">IF(AND($B225=0,J$2&gt;1),I224,J219*$B225/Параметры!J$36)</f>
        <v>0</v>
      </c>
      <c r="K224" s="302">
        <f ca="1">IF(AND($B225=0,K$2&gt;1),J224,K219*$B225/Параметры!K$36)</f>
        <v>0</v>
      </c>
      <c r="L224" s="302">
        <f ca="1">IF(AND($B225=0,L$2&gt;1),K224,L219*$B225/Параметры!L$36)</f>
        <v>0</v>
      </c>
      <c r="M224" s="302">
        <f ca="1">IF(AND($B225=0,M$2&gt;1),L224,M219*$B225/Параметры!M$36)</f>
        <v>0</v>
      </c>
      <c r="N224" s="302">
        <f ca="1">IF(AND($B225=0,N$2&gt;1),M224,N219*$B225/Параметры!N$36)</f>
        <v>0</v>
      </c>
      <c r="O224" s="302">
        <f ca="1">IF(AND($B225=0,O$2&gt;1),N224,O219*$B225/Параметры!O$36)</f>
        <v>0</v>
      </c>
      <c r="P224" s="302">
        <f ca="1">IF(AND($B225=0,P$2&gt;1),O224,P219*$B225/Параметры!P$36)</f>
        <v>0</v>
      </c>
      <c r="Q224" s="302">
        <f ca="1">IF(AND($B225=0,Q$2&gt;1),P224,Q219*$B225/Параметры!Q$36)</f>
        <v>0</v>
      </c>
      <c r="R224" s="302">
        <f ca="1">IF(AND($B225=0,R$2&gt;1),Q224,R219*$B225/Параметры!R$36)</f>
        <v>0</v>
      </c>
      <c r="S224" s="302">
        <f ca="1">IF(AND($B225=0,S$2&gt;1),R224,S219*$B225/Параметры!S$36)</f>
        <v>0</v>
      </c>
      <c r="T224" s="302">
        <f ca="1">IF(AND($B225=0,T$2&gt;1),S224,T219*$B225/Параметры!T$36)</f>
        <v>0</v>
      </c>
      <c r="U224" s="302">
        <f ca="1">IF(AND($B225=0,U$2&gt;1),T224,U219*$B225/Параметры!U$36)</f>
        <v>0</v>
      </c>
      <c r="V224" s="302">
        <f ca="1">IF(AND($B225=0,V$2&gt;1),U224,V219*$B225/Параметры!V$36)</f>
        <v>0</v>
      </c>
      <c r="W224" s="302">
        <f ca="1">IF(AND($B225=0,W$2&gt;1),V224,W219*$B225/Параметры!W$36)</f>
        <v>0</v>
      </c>
      <c r="X224" s="302">
        <f ca="1">IF(AND($B225=0,X$2&gt;1),W224,X219*$B225/Параметры!X$36)</f>
        <v>0</v>
      </c>
      <c r="Y224" s="302">
        <f ca="1">IF(AND($B225=0,Y$2&gt;1),X224,Y219*$B225/Параметры!Y$36)</f>
        <v>0</v>
      </c>
      <c r="Z224" s="302">
        <f ca="1">IF(AND($B225=0,Z$2&gt;1),Y224,Z219*$B225/Параметры!Z$36)</f>
        <v>0</v>
      </c>
      <c r="AA224" s="302">
        <f ca="1">IF(AND($B225=0,AA$2&gt;1),Z224,AA219*$B225/Параметры!AA$36)</f>
        <v>0</v>
      </c>
      <c r="AB224" s="302">
        <f ca="1">IF(AND($B225=0,AB$2&gt;1),AA224,AB219*$B225/Параметры!AB$36)</f>
        <v>0</v>
      </c>
      <c r="AC224" s="302">
        <f ca="1">IF(AND($B225=0,AC$2&gt;1),AB224,AC219*$B225/Параметры!AC$36)</f>
        <v>0</v>
      </c>
      <c r="AD224" s="302">
        <f ca="1">IF(AND($B225=0,AD$2&gt;1),AC224,AD219*$B225/Параметры!AD$36)</f>
        <v>0</v>
      </c>
      <c r="AE224" s="302">
        <f ca="1">IF(AND($B225=0,AE$2&gt;1),AD224,AE219*$B225/Параметры!AE$36)</f>
        <v>0</v>
      </c>
      <c r="AF224" s="302">
        <f ca="1">IF(AND($B225=0,AF$2&gt;1),AE224,AF219*$B225/Параметры!AF$36)</f>
        <v>0</v>
      </c>
      <c r="AG224" s="302">
        <f ca="1">IF(AND($B225=0,AG$2&gt;1),AF224,AG219*$B225/Параметры!AG$36)</f>
        <v>0</v>
      </c>
      <c r="AH224" s="302">
        <f ca="1">IF(AND($B225=0,AH$2&gt;1),AG224,AH219*$B225/Параметры!AH$36)</f>
        <v>0</v>
      </c>
      <c r="AI224" s="302">
        <f ca="1">IF(AND($B225=0,AI$2&gt;1),AH224,AI219*$B225/Параметры!AI$36)</f>
        <v>0</v>
      </c>
      <c r="AJ224" s="302">
        <f ca="1">IF(AND($B225=0,AJ$2&gt;1),AI224,AJ219*$B225/Параметры!AJ$36)</f>
        <v>0</v>
      </c>
      <c r="AK224" s="302">
        <f ca="1">IF(AND($B225=0,AK$2&gt;1),AJ224,AK219*$B225/Параметры!AK$36)</f>
        <v>0</v>
      </c>
      <c r="AL224" s="302">
        <f ca="1">IF(AND($B225=0,AL$2&gt;1),AK224,AL219*$B225/Параметры!AL$36)</f>
        <v>0</v>
      </c>
      <c r="AM224" s="302">
        <f ca="1">IF(AND($B225=0,AM$2&gt;1),AL224,AM219*$B225/Параметры!AM$36)</f>
        <v>0</v>
      </c>
      <c r="AN224" s="302">
        <f ca="1">IF(AND($B225=0,AN$2&gt;1),AM224,AN219*$B225/Параметры!AN$36)</f>
        <v>0</v>
      </c>
      <c r="AO224" s="302">
        <f ca="1">IF(AND($B225=0,AO$2&gt;1),AN224,AO219*$B225/Параметры!AO$36)</f>
        <v>0</v>
      </c>
      <c r="AP224" s="302">
        <f ca="1">IF(AND($B225=0,AP$2&gt;1),AO224,AP219*$B225/Параметры!AP$36)</f>
        <v>0</v>
      </c>
      <c r="AQ224" s="302">
        <f ca="1">IF(AND($B225=0,AQ$2&gt;1),AP224,AQ219*$B225/Параметры!AQ$36)</f>
        <v>0</v>
      </c>
      <c r="AR224" s="302">
        <f ca="1">IF(AND($B225=0,AR$2&gt;1),AQ224,AR219*$B225/Параметры!AR$36)</f>
        <v>0</v>
      </c>
      <c r="AS224" s="302">
        <f ca="1">IF(AND($B225=0,AS$2&gt;1),AR224,AS219*$B225/Параметры!AS$36)</f>
        <v>0</v>
      </c>
      <c r="AT224" s="302">
        <f ca="1">IF(AND($B225=0,AT$2&gt;1),AS224,AT219*$B225/Параметры!AT$36)</f>
        <v>0</v>
      </c>
      <c r="AU224" s="302">
        <f ca="1">IF(AND($B225=0,AU$2&gt;1),AT224,AU219*$B225/Параметры!AU$36)</f>
        <v>0</v>
      </c>
      <c r="AV224" s="302">
        <f ca="1">IF(AND($B225=0,AV$2&gt;1),AU224,AV219*$B225/Параметры!AV$36)</f>
        <v>0</v>
      </c>
      <c r="AW224" s="302">
        <f ca="1">IF(AND($B225=0,AW$2&gt;1),AV224,AW219*$B225/Параметры!AW$36)</f>
        <v>0</v>
      </c>
      <c r="AX224" s="302">
        <f ca="1">IF(AND($B225=0,AX$2&gt;1),AW224,AX219*$B225/Параметры!AX$36)</f>
        <v>0</v>
      </c>
      <c r="AY224" s="302">
        <f ca="1">IF(AND($B225=0,AY$2&gt;1),AX224,AY219*$B225/Параметры!AY$36)</f>
        <v>0</v>
      </c>
      <c r="AZ224" s="302">
        <f ca="1">IF(AND($B225=0,AZ$2&gt;1),AY224,AZ219*$B225/Параметры!AZ$36)</f>
        <v>0</v>
      </c>
      <c r="BA224" s="302">
        <f ca="1">IF(AND($B225=0,BA$2&gt;1),AZ224,BA219*$B225/Параметры!BA$36)</f>
        <v>0</v>
      </c>
      <c r="BB224" s="302">
        <f ca="1">IF(AND($B225=0,BB$2&gt;1),BA224,BB219*$B225/Параметры!BB$36)</f>
        <v>0</v>
      </c>
      <c r="BC224" s="302">
        <f ca="1">IF(AND($B225=0,BC$2&gt;1),BB224,BC219*$B225/Параметры!BC$36)</f>
        <v>0</v>
      </c>
      <c r="BD224" s="302">
        <f ca="1">IF(AND($B225=0,BD$2&gt;1),BC224,BD219*$B225/Параметры!BD$36)</f>
        <v>0</v>
      </c>
      <c r="BE224" s="302">
        <f ca="1">IF(AND($B225=0,BE$2&gt;1),BD224,BE219*$B225/Параметры!BE$36)</f>
        <v>0</v>
      </c>
      <c r="BF224" s="302">
        <f ca="1">IF(AND($B225=0,BF$2&gt;1),BE224,BF219*$B225/Параметры!BF$36)</f>
        <v>0</v>
      </c>
      <c r="BG224" s="302">
        <f ca="1">IF(AND($B225=0,BG$2&gt;1),BF224,BG219*$B225/Параметры!BG$36)</f>
        <v>0</v>
      </c>
      <c r="BH224" s="302">
        <f ca="1">IF(AND($B225=0,BH$2&gt;1),BG224,BH219*$B225/Параметры!BH$36)</f>
        <v>0</v>
      </c>
      <c r="BI224" s="302">
        <f ca="1">IF(AND($B225=0,BI$2&gt;1),BH224,BI219*$B225/Параметры!BI$36)</f>
        <v>0</v>
      </c>
      <c r="BJ224" s="302">
        <f ca="1">IF(AND($B225=0,BJ$2&gt;1),BI224,BJ219*$B225/Параметры!BJ$36)</f>
        <v>0</v>
      </c>
      <c r="BK224" s="302">
        <f ca="1">IF(AND($B225=0,BK$2&gt;1),BJ224,BK219*$B225/Параметры!BK$36)</f>
        <v>0</v>
      </c>
      <c r="BL224" s="302">
        <f ca="1">IF(AND($B225=0,BL$2&gt;1),BK224,BL219*$B225/Параметры!BL$36)</f>
        <v>0</v>
      </c>
      <c r="BM224" s="302">
        <f ca="1">IF(AND($B225=0,BM$2&gt;1),BL224,BM219*$B225/Параметры!BM$36)</f>
        <v>0</v>
      </c>
      <c r="BN224" s="302">
        <f ca="1">IF(AND($B225=0,BN$2&gt;1),BM224,BN219*$B225/Параметры!BN$36)</f>
        <v>0</v>
      </c>
      <c r="BO224" s="302">
        <f ca="1">IF(AND($B225=0,BO$2&gt;1),BN224,BO219*$B225/Параметры!BO$36)</f>
        <v>0</v>
      </c>
      <c r="BP224" s="302">
        <f ca="1">IF(AND($B225=0,BP$2&gt;1),BO224,BP219*$B225/Параметры!BP$36)</f>
        <v>0</v>
      </c>
      <c r="BQ224" s="302">
        <f ca="1">IF(AND($B225=0,BQ$2&gt;1),BP224,BQ219*$B225/Параметры!BQ$36)</f>
        <v>0</v>
      </c>
      <c r="BR224" s="302">
        <f ca="1">IF(AND($B225=0,BR$2&gt;1),BQ224,BR219*$B225/Параметры!BR$36)</f>
        <v>0</v>
      </c>
      <c r="BS224" s="302">
        <f ca="1">IF(AND($B225=0,BS$2&gt;1),BR224,BS219*$B225/Параметры!BS$36)</f>
        <v>0</v>
      </c>
      <c r="BT224" s="302">
        <f ca="1">IF(AND($B225=0,BT$2&gt;1),BS224,BT219*$B225/Параметры!BT$36)</f>
        <v>0</v>
      </c>
      <c r="BU224" s="302">
        <f ca="1">IF(AND($B225=0,BU$2&gt;1),BT224,BU219*$B225/Параметры!BU$36)</f>
        <v>0</v>
      </c>
      <c r="BV224" s="302">
        <f ca="1">IF(AND($B225=0,BV$2&gt;1),BU224,BV219*$B225/Параметры!BV$36)</f>
        <v>0</v>
      </c>
      <c r="BW224" s="302">
        <f ca="1">IF(AND($B225=0,BW$2&gt;1),BV224,BW219*$B225/Параметры!BW$36)</f>
        <v>0</v>
      </c>
      <c r="BX224" s="302">
        <f ca="1">IF(AND($B225=0,BX$2&gt;1),BW224,BX219*$B225/Параметры!BX$36)</f>
        <v>0</v>
      </c>
      <c r="BY224" s="302">
        <f ca="1">IF(AND($B225=0,BY$2&gt;1),BX224,BY219*$B225/Параметры!BY$36)</f>
        <v>0</v>
      </c>
      <c r="BZ224" s="302">
        <f ca="1">IF(AND($B225=0,BZ$2&gt;1),BY224,BZ219*$B225/Параметры!BZ$36)</f>
        <v>0</v>
      </c>
      <c r="CA224" s="302">
        <f ca="1">IF(AND($B225=0,CA$2&gt;1),BZ224,CA219*$B225/Параметры!CA$36)</f>
        <v>0</v>
      </c>
      <c r="CB224" s="302">
        <f ca="1">IF(AND($B225=0,CB$2&gt;1),CA224,CB219*$B225/Параметры!CB$36)</f>
        <v>0</v>
      </c>
      <c r="CC224" s="302">
        <f ca="1">IF(AND($B225=0,CC$2&gt;1),CB224,CC219*$B225/Параметры!CC$36)</f>
        <v>0</v>
      </c>
      <c r="CD224" s="302">
        <f ca="1">IF(AND($B225=0,CD$2&gt;1),CC224,CD219*$B225/Параметры!CD$36)</f>
        <v>0</v>
      </c>
      <c r="CE224" s="302">
        <f ca="1">IF(AND($B225=0,CE$2&gt;1),CD224,CE219*$B225/Параметры!CE$36)</f>
        <v>0</v>
      </c>
      <c r="CF224" s="302">
        <f ca="1">IF(AND($B225=0,CF$2&gt;1),CE224,CF219*$B225/Параметры!CF$36)</f>
        <v>0</v>
      </c>
      <c r="CG224" s="302">
        <f ca="1">IF(AND($B225=0,CG$2&gt;1),CF224,CG219*$B225/Параметры!CG$36)</f>
        <v>0</v>
      </c>
      <c r="CH224" s="302">
        <f ca="1">IF(AND($B225=0,CH$2&gt;1),CG224,CH219*$B225/Параметры!CH$36)</f>
        <v>0</v>
      </c>
      <c r="CI224" s="302">
        <f ca="1">IF(AND($B225=0,CI$2&gt;1),CH224,CI219*$B225/Параметры!CI$36)</f>
        <v>0</v>
      </c>
      <c r="CJ224" s="302">
        <f ca="1">IF(AND($B225=0,CJ$2&gt;1),CI224,CJ219*$B225/Параметры!CJ$36)</f>
        <v>0</v>
      </c>
      <c r="CK224" s="302">
        <f ca="1">IF(AND($B225=0,CK$2&gt;1),CJ224,CK219*$B225/Параметры!CK$36)</f>
        <v>0</v>
      </c>
      <c r="CL224" s="302">
        <f ca="1">IF(AND($B225=0,CL$2&gt;1),CK224,CL219*$B225/Параметры!CL$36)</f>
        <v>0</v>
      </c>
      <c r="CM224" s="302">
        <f ca="1">IF(AND($B225=0,CM$2&gt;1),CL224,CM219*$B225/Параметры!CM$36)</f>
        <v>0</v>
      </c>
      <c r="CN224" s="302">
        <f ca="1">IF(AND($B225=0,CN$2&gt;1),CM224,CN219*$B225/Параметры!CN$36)</f>
        <v>0</v>
      </c>
      <c r="CO224" s="302">
        <f ca="1">IF(AND($B225=0,CO$2&gt;1),CN224,CO219*$B225/Параметры!CO$36)</f>
        <v>0</v>
      </c>
      <c r="CP224" s="302">
        <f ca="1">IF(AND($B225=0,CP$2&gt;1),CO224,CP219*$B225/Параметры!CP$36)</f>
        <v>0</v>
      </c>
      <c r="CQ224" s="302">
        <f ca="1">IF(AND($B225=0,CQ$2&gt;1),CP224,CQ219*$B225/Параметры!CQ$36)</f>
        <v>0</v>
      </c>
      <c r="CR224" s="302">
        <f ca="1">IF(AND($B225=0,CR$2&gt;1),CQ224,CR219*$B225/Параметры!CR$36)</f>
        <v>0</v>
      </c>
      <c r="CS224" s="302">
        <f ca="1">IF(AND($B225=0,CS$2&gt;1),CR224,CS219*$B225/Параметры!CS$36)</f>
        <v>0</v>
      </c>
      <c r="CT224" s="302">
        <f ca="1">IF(AND($B225=0,CT$2&gt;1),CS224,CT219*$B225/Параметры!CT$36)</f>
        <v>0</v>
      </c>
      <c r="CU224" s="302">
        <f ca="1">IF(AND($B225=0,CU$2&gt;1),CT224,CU219*$B225/Параметры!CU$36)</f>
        <v>0</v>
      </c>
      <c r="CV224" s="302">
        <f ca="1">IF(AND($B225=0,CV$2&gt;1),CU224,CV219*$B225/Параметры!CV$36)</f>
        <v>0</v>
      </c>
      <c r="CW224" s="302">
        <f ca="1">IF(AND($B225=0,CW$2&gt;1),CV224,CW219*$B225/Параметры!CW$36)</f>
        <v>0</v>
      </c>
      <c r="CX224" s="302">
        <f ca="1">IF(AND($B225=0,CX$2&gt;1),CW224,CX219*$B225/Параметры!CX$36)</f>
        <v>0</v>
      </c>
      <c r="CY224" s="302">
        <f ca="1">IF(AND($B225=0,CY$2&gt;1),CX224,CY219*$B225/Параметры!CY$36)</f>
        <v>0</v>
      </c>
      <c r="CZ224" s="302">
        <f ca="1">IF(AND($B225=0,CZ$2&gt;1),CY224,CZ219*$B225/Параметры!CZ$36)</f>
        <v>0</v>
      </c>
      <c r="DA224" s="302">
        <f ca="1">IF(AND($B225=0,DA$2&gt;1),CZ224,DA219*$B225/Параметры!DA$36)</f>
        <v>0</v>
      </c>
      <c r="DB224" s="302">
        <f ca="1">IF(AND($B225=0,DB$2&gt;1),DA224,DB219*$B225/Параметры!DB$36)</f>
        <v>0</v>
      </c>
      <c r="DC224" s="302">
        <f ca="1">IF(AND($B225=0,DC$2&gt;1),DB224,DC219*$B225/Параметры!DC$36)</f>
        <v>0</v>
      </c>
      <c r="DD224" s="302">
        <f ca="1">IF(AND($B225=0,DD$2&gt;1),DC224,DD219*$B225/Параметры!DD$36)</f>
        <v>0</v>
      </c>
      <c r="DE224" s="302">
        <f ca="1">IF(AND($B225=0,DE$2&gt;1),DD224,DE219*$B225/Параметры!DE$36)</f>
        <v>0</v>
      </c>
      <c r="DF224" s="302">
        <f ca="1">IF(AND($B225=0,DF$2&gt;1),DE224,DF219*$B225/Параметры!DF$36)</f>
        <v>0</v>
      </c>
      <c r="DG224" s="302">
        <f ca="1">IF(AND($B225=0,DG$2&gt;1),DF224,DG219*$B225/Параметры!DG$36)</f>
        <v>0</v>
      </c>
      <c r="DH224" s="302">
        <f ca="1">IF(AND($B225=0,DH$2&gt;1),DG224,DH219*$B225/Параметры!DH$36)</f>
        <v>0</v>
      </c>
      <c r="DI224" s="302">
        <f ca="1">IF(AND($B225=0,DI$2&gt;1),DH224,DI219*$B225/Параметры!DI$36)</f>
        <v>0</v>
      </c>
      <c r="DJ224" s="302">
        <f ca="1">IF(AND($B225=0,DJ$2&gt;1),DI224,DJ219*$B225/Параметры!DJ$36)</f>
        <v>0</v>
      </c>
      <c r="DK224" s="302">
        <f ca="1">IF(AND($B225=0,DK$2&gt;1),DJ224,DK219*$B225/Параметры!DK$36)</f>
        <v>0</v>
      </c>
      <c r="DL224" s="302">
        <f ca="1">IF(AND($B225=0,DL$2&gt;1),DK224,DL219*$B225/Параметры!DL$36)</f>
        <v>0</v>
      </c>
      <c r="DM224" s="302">
        <f ca="1">IF(AND($B225=0,DM$2&gt;1),DL224,DM219*$B225/Параметры!DM$36)</f>
        <v>0</v>
      </c>
      <c r="DN224" s="302">
        <f ca="1">IF(AND($B225=0,DN$2&gt;1),DM224,DN219*$B225/Параметры!DN$36)</f>
        <v>0</v>
      </c>
      <c r="DO224" s="302">
        <f ca="1">IF(AND($B225=0,DO$2&gt;1),DN224,DO219*$B225/Параметры!DO$36)</f>
        <v>0</v>
      </c>
      <c r="DP224" s="302">
        <f ca="1">IF(AND($B225=0,DP$2&gt;1),DO224,DP219*$B225/Параметры!DP$36)</f>
        <v>0</v>
      </c>
      <c r="DQ224" s="302">
        <f ca="1">IF(AND($B225=0,DQ$2&gt;1),DP224,DQ219*$B225/Параметры!DQ$36)</f>
        <v>0</v>
      </c>
      <c r="DR224" s="302">
        <f ca="1">IF(AND($B225=0,DR$2&gt;1),DQ224,DR219*$B225/Параметры!DR$36)</f>
        <v>0</v>
      </c>
      <c r="DS224" s="302">
        <f ca="1">IF(AND($B225=0,DS$2&gt;1),DR224,DS219*$B225/Параметры!DS$36)</f>
        <v>0</v>
      </c>
      <c r="DT224" s="302">
        <f ca="1">IF(AND($B225=0,DT$2&gt;1),DS224,DT219*$B225/Параметры!DT$36)</f>
        <v>0</v>
      </c>
      <c r="DU224" s="302">
        <f ca="1">IF(AND($B225=0,DU$2&gt;1),DT224,DU219*$B225/Параметры!DU$36)</f>
        <v>0</v>
      </c>
      <c r="DV224" s="302">
        <f ca="1">IF(AND($B225=0,DV$2&gt;1),DU224,DV219*$B225/Параметры!DV$36)</f>
        <v>0</v>
      </c>
      <c r="DW224" s="169"/>
      <c r="DX224" s="177"/>
    </row>
    <row r="225" spans="1:128" s="154" customFormat="1" hidden="1" outlineLevel="1" x14ac:dyDescent="0.2">
      <c r="A225" s="171" t="str">
        <f ca="1">Language!A$667</f>
        <v>средняя оборачиваемость готовой продукции</v>
      </c>
      <c r="B225" s="303">
        <f>$B$529</f>
        <v>0</v>
      </c>
      <c r="C225" s="147" t="str">
        <f ca="1">Language!$A$1464</f>
        <v>дней</v>
      </c>
      <c r="D225" s="158"/>
      <c r="F225" s="6" t="s">
        <v>3100</v>
      </c>
      <c r="G225" s="169"/>
      <c r="H225" s="169"/>
      <c r="I225" s="169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  <c r="AA225" s="169"/>
      <c r="AB225" s="169"/>
      <c r="AC225" s="169"/>
      <c r="AD225" s="169"/>
      <c r="AE225" s="169"/>
      <c r="AF225" s="169"/>
      <c r="AG225" s="169"/>
      <c r="AH225" s="169"/>
      <c r="AI225" s="169"/>
      <c r="AJ225" s="169"/>
      <c r="AK225" s="169"/>
      <c r="AL225" s="169"/>
      <c r="AM225" s="169"/>
      <c r="AN225" s="169"/>
      <c r="AO225" s="169"/>
      <c r="AP225" s="169"/>
      <c r="AQ225" s="169"/>
      <c r="AR225" s="169"/>
      <c r="AS225" s="169"/>
      <c r="AT225" s="169"/>
      <c r="AU225" s="169"/>
      <c r="AV225" s="169"/>
      <c r="AW225" s="169"/>
      <c r="AX225" s="169"/>
      <c r="AY225" s="169"/>
      <c r="AZ225" s="169"/>
      <c r="BA225" s="169"/>
      <c r="BB225" s="169"/>
      <c r="BC225" s="169"/>
      <c r="BD225" s="169"/>
      <c r="BE225" s="169"/>
      <c r="BF225" s="169"/>
      <c r="BG225" s="169"/>
      <c r="BH225" s="169"/>
      <c r="BI225" s="169"/>
      <c r="BJ225" s="169"/>
      <c r="BK225" s="169"/>
      <c r="BL225" s="169"/>
      <c r="BM225" s="169"/>
      <c r="BN225" s="169"/>
      <c r="BO225" s="169"/>
      <c r="BP225" s="169"/>
      <c r="BQ225" s="169"/>
      <c r="BR225" s="169"/>
      <c r="BS225" s="169"/>
      <c r="BT225" s="169"/>
      <c r="BU225" s="169"/>
      <c r="BV225" s="169"/>
      <c r="BW225" s="169"/>
      <c r="BX225" s="169"/>
      <c r="BY225" s="169"/>
      <c r="BZ225" s="169"/>
      <c r="CA225" s="169"/>
      <c r="CB225" s="169"/>
      <c r="CC225" s="169"/>
      <c r="CD225" s="169"/>
      <c r="CE225" s="169"/>
      <c r="CF225" s="169"/>
      <c r="CG225" s="169"/>
      <c r="CH225" s="169"/>
      <c r="CI225" s="169"/>
      <c r="CJ225" s="169"/>
      <c r="CK225" s="169"/>
      <c r="CL225" s="169"/>
      <c r="CM225" s="169"/>
      <c r="CN225" s="169"/>
      <c r="CO225" s="169"/>
      <c r="CP225" s="169"/>
      <c r="CQ225" s="169"/>
      <c r="CR225" s="169"/>
      <c r="CS225" s="169"/>
      <c r="CT225" s="169"/>
      <c r="CU225" s="169"/>
      <c r="CV225" s="169"/>
      <c r="CW225" s="169"/>
      <c r="CX225" s="169"/>
      <c r="CY225" s="169"/>
      <c r="CZ225" s="169"/>
      <c r="DA225" s="169"/>
      <c r="DB225" s="169"/>
      <c r="DC225" s="169"/>
      <c r="DD225" s="169"/>
      <c r="DE225" s="169"/>
      <c r="DF225" s="169"/>
      <c r="DG225" s="169"/>
      <c r="DH225" s="169"/>
      <c r="DI225" s="169"/>
      <c r="DJ225" s="169"/>
      <c r="DK225" s="169"/>
      <c r="DL225" s="169"/>
      <c r="DM225" s="169"/>
      <c r="DN225" s="169"/>
      <c r="DO225" s="169"/>
      <c r="DP225" s="169"/>
      <c r="DQ225" s="169"/>
      <c r="DR225" s="169"/>
      <c r="DS225" s="169"/>
      <c r="DT225" s="169"/>
      <c r="DU225" s="169"/>
      <c r="DV225" s="169"/>
      <c r="DW225" s="169"/>
      <c r="DX225" s="177"/>
    </row>
    <row r="226" spans="1:128" hidden="1" outlineLevel="1" x14ac:dyDescent="0.2">
      <c r="A226" s="168" t="str">
        <f ca="1">Language!A$668</f>
        <v>затраты в незавершенном производстве</v>
      </c>
      <c r="B226" s="158"/>
      <c r="C226" s="147" t="str">
        <f ca="1">CHOOSE(D226,CurName1,CurName2,CurName3)</f>
        <v>тыс. руб.</v>
      </c>
      <c r="D226" s="158">
        <f>D214</f>
        <v>1</v>
      </c>
      <c r="E226" s="154" t="s">
        <v>701</v>
      </c>
      <c r="F226" s="6" t="s">
        <v>3099</v>
      </c>
      <c r="G226" s="302">
        <f ca="1">IF(AND($B227=0,G$2&gt;1),F226,G219*$B227/Параметры!G$36)</f>
        <v>0</v>
      </c>
      <c r="H226" s="302">
        <f ca="1">IF(AND($B227=0,H$2&gt;1),G226,H219*$B227/Параметры!H$36)</f>
        <v>0</v>
      </c>
      <c r="I226" s="302">
        <f ca="1">IF(AND($B227=0,I$2&gt;1),H226,I219*$B227/Параметры!I$36)</f>
        <v>0</v>
      </c>
      <c r="J226" s="302">
        <f ca="1">IF(AND($B227=0,J$2&gt;1),I226,J219*$B227/Параметры!J$36)</f>
        <v>0</v>
      </c>
      <c r="K226" s="302">
        <f ca="1">IF(AND($B227=0,K$2&gt;1),J226,K219*$B227/Параметры!K$36)</f>
        <v>0</v>
      </c>
      <c r="L226" s="302">
        <f ca="1">IF(AND($B227=0,L$2&gt;1),K226,L219*$B227/Параметры!L$36)</f>
        <v>0</v>
      </c>
      <c r="M226" s="302">
        <f ca="1">IF(AND($B227=0,M$2&gt;1),L226,M219*$B227/Параметры!M$36)</f>
        <v>0</v>
      </c>
      <c r="N226" s="302">
        <f ca="1">IF(AND($B227=0,N$2&gt;1),M226,N219*$B227/Параметры!N$36)</f>
        <v>0</v>
      </c>
      <c r="O226" s="302">
        <f ca="1">IF(AND($B227=0,O$2&gt;1),N226,O219*$B227/Параметры!O$36)</f>
        <v>0</v>
      </c>
      <c r="P226" s="302">
        <f ca="1">IF(AND($B227=0,P$2&gt;1),O226,P219*$B227/Параметры!P$36)</f>
        <v>0</v>
      </c>
      <c r="Q226" s="302">
        <f ca="1">IF(AND($B227=0,Q$2&gt;1),P226,Q219*$B227/Параметры!Q$36)</f>
        <v>0</v>
      </c>
      <c r="R226" s="302">
        <f ca="1">IF(AND($B227=0,R$2&gt;1),Q226,R219*$B227/Параметры!R$36)</f>
        <v>0</v>
      </c>
      <c r="S226" s="302">
        <f ca="1">IF(AND($B227=0,S$2&gt;1),R226,S219*$B227/Параметры!S$36)</f>
        <v>0</v>
      </c>
      <c r="T226" s="302">
        <f ca="1">IF(AND($B227=0,T$2&gt;1),S226,T219*$B227/Параметры!T$36)</f>
        <v>0</v>
      </c>
      <c r="U226" s="302">
        <f ca="1">IF(AND($B227=0,U$2&gt;1),T226,U219*$B227/Параметры!U$36)</f>
        <v>0</v>
      </c>
      <c r="V226" s="302">
        <f ca="1">IF(AND($B227=0,V$2&gt;1),U226,V219*$B227/Параметры!V$36)</f>
        <v>0</v>
      </c>
      <c r="W226" s="302">
        <f ca="1">IF(AND($B227=0,W$2&gt;1),V226,W219*$B227/Параметры!W$36)</f>
        <v>0</v>
      </c>
      <c r="X226" s="302">
        <f ca="1">IF(AND($B227=0,X$2&gt;1),W226,X219*$B227/Параметры!X$36)</f>
        <v>0</v>
      </c>
      <c r="Y226" s="302">
        <f ca="1">IF(AND($B227=0,Y$2&gt;1),X226,Y219*$B227/Параметры!Y$36)</f>
        <v>0</v>
      </c>
      <c r="Z226" s="302">
        <f ca="1">IF(AND($B227=0,Z$2&gt;1),Y226,Z219*$B227/Параметры!Z$36)</f>
        <v>0</v>
      </c>
      <c r="AA226" s="302">
        <f ca="1">IF(AND($B227=0,AA$2&gt;1),Z226,AA219*$B227/Параметры!AA$36)</f>
        <v>0</v>
      </c>
      <c r="AB226" s="302">
        <f ca="1">IF(AND($B227=0,AB$2&gt;1),AA226,AB219*$B227/Параметры!AB$36)</f>
        <v>0</v>
      </c>
      <c r="AC226" s="302">
        <f ca="1">IF(AND($B227=0,AC$2&gt;1),AB226,AC219*$B227/Параметры!AC$36)</f>
        <v>0</v>
      </c>
      <c r="AD226" s="302">
        <f ca="1">IF(AND($B227=0,AD$2&gt;1),AC226,AD219*$B227/Параметры!AD$36)</f>
        <v>0</v>
      </c>
      <c r="AE226" s="302">
        <f ca="1">IF(AND($B227=0,AE$2&gt;1),AD226,AE219*$B227/Параметры!AE$36)</f>
        <v>0</v>
      </c>
      <c r="AF226" s="302">
        <f ca="1">IF(AND($B227=0,AF$2&gt;1),AE226,AF219*$B227/Параметры!AF$36)</f>
        <v>0</v>
      </c>
      <c r="AG226" s="302">
        <f ca="1">IF(AND($B227=0,AG$2&gt;1),AF226,AG219*$B227/Параметры!AG$36)</f>
        <v>0</v>
      </c>
      <c r="AH226" s="302">
        <f ca="1">IF(AND($B227=0,AH$2&gt;1),AG226,AH219*$B227/Параметры!AH$36)</f>
        <v>0</v>
      </c>
      <c r="AI226" s="302">
        <f ca="1">IF(AND($B227=0,AI$2&gt;1),AH226,AI219*$B227/Параметры!AI$36)</f>
        <v>0</v>
      </c>
      <c r="AJ226" s="302">
        <f ca="1">IF(AND($B227=0,AJ$2&gt;1),AI226,AJ219*$B227/Параметры!AJ$36)</f>
        <v>0</v>
      </c>
      <c r="AK226" s="302">
        <f ca="1">IF(AND($B227=0,AK$2&gt;1),AJ226,AK219*$B227/Параметры!AK$36)</f>
        <v>0</v>
      </c>
      <c r="AL226" s="302">
        <f ca="1">IF(AND($B227=0,AL$2&gt;1),AK226,AL219*$B227/Параметры!AL$36)</f>
        <v>0</v>
      </c>
      <c r="AM226" s="302">
        <f ca="1">IF(AND($B227=0,AM$2&gt;1),AL226,AM219*$B227/Параметры!AM$36)</f>
        <v>0</v>
      </c>
      <c r="AN226" s="302">
        <f ca="1">IF(AND($B227=0,AN$2&gt;1),AM226,AN219*$B227/Параметры!AN$36)</f>
        <v>0</v>
      </c>
      <c r="AO226" s="302">
        <f ca="1">IF(AND($B227=0,AO$2&gt;1),AN226,AO219*$B227/Параметры!AO$36)</f>
        <v>0</v>
      </c>
      <c r="AP226" s="302">
        <f ca="1">IF(AND($B227=0,AP$2&gt;1),AO226,AP219*$B227/Параметры!AP$36)</f>
        <v>0</v>
      </c>
      <c r="AQ226" s="302">
        <f ca="1">IF(AND($B227=0,AQ$2&gt;1),AP226,AQ219*$B227/Параметры!AQ$36)</f>
        <v>0</v>
      </c>
      <c r="AR226" s="302">
        <f ca="1">IF(AND($B227=0,AR$2&gt;1),AQ226,AR219*$B227/Параметры!AR$36)</f>
        <v>0</v>
      </c>
      <c r="AS226" s="302">
        <f ca="1">IF(AND($B227=0,AS$2&gt;1),AR226,AS219*$B227/Параметры!AS$36)</f>
        <v>0</v>
      </c>
      <c r="AT226" s="302">
        <f ca="1">IF(AND($B227=0,AT$2&gt;1),AS226,AT219*$B227/Параметры!AT$36)</f>
        <v>0</v>
      </c>
      <c r="AU226" s="302">
        <f ca="1">IF(AND($B227=0,AU$2&gt;1),AT226,AU219*$B227/Параметры!AU$36)</f>
        <v>0</v>
      </c>
      <c r="AV226" s="302">
        <f ca="1">IF(AND($B227=0,AV$2&gt;1),AU226,AV219*$B227/Параметры!AV$36)</f>
        <v>0</v>
      </c>
      <c r="AW226" s="302">
        <f ca="1">IF(AND($B227=0,AW$2&gt;1),AV226,AW219*$B227/Параметры!AW$36)</f>
        <v>0</v>
      </c>
      <c r="AX226" s="302">
        <f ca="1">IF(AND($B227=0,AX$2&gt;1),AW226,AX219*$B227/Параметры!AX$36)</f>
        <v>0</v>
      </c>
      <c r="AY226" s="302">
        <f ca="1">IF(AND($B227=0,AY$2&gt;1),AX226,AY219*$B227/Параметры!AY$36)</f>
        <v>0</v>
      </c>
      <c r="AZ226" s="302">
        <f ca="1">IF(AND($B227=0,AZ$2&gt;1),AY226,AZ219*$B227/Параметры!AZ$36)</f>
        <v>0</v>
      </c>
      <c r="BA226" s="302">
        <f ca="1">IF(AND($B227=0,BA$2&gt;1),AZ226,BA219*$B227/Параметры!BA$36)</f>
        <v>0</v>
      </c>
      <c r="BB226" s="302">
        <f ca="1">IF(AND($B227=0,BB$2&gt;1),BA226,BB219*$B227/Параметры!BB$36)</f>
        <v>0</v>
      </c>
      <c r="BC226" s="302">
        <f ca="1">IF(AND($B227=0,BC$2&gt;1),BB226,BC219*$B227/Параметры!BC$36)</f>
        <v>0</v>
      </c>
      <c r="BD226" s="302">
        <f ca="1">IF(AND($B227=0,BD$2&gt;1),BC226,BD219*$B227/Параметры!BD$36)</f>
        <v>0</v>
      </c>
      <c r="BE226" s="302">
        <f ca="1">IF(AND($B227=0,BE$2&gt;1),BD226,BE219*$B227/Параметры!BE$36)</f>
        <v>0</v>
      </c>
      <c r="BF226" s="302">
        <f ca="1">IF(AND($B227=0,BF$2&gt;1),BE226,BF219*$B227/Параметры!BF$36)</f>
        <v>0</v>
      </c>
      <c r="BG226" s="302">
        <f ca="1">IF(AND($B227=0,BG$2&gt;1),BF226,BG219*$B227/Параметры!BG$36)</f>
        <v>0</v>
      </c>
      <c r="BH226" s="302">
        <f ca="1">IF(AND($B227=0,BH$2&gt;1),BG226,BH219*$B227/Параметры!BH$36)</f>
        <v>0</v>
      </c>
      <c r="BI226" s="302">
        <f ca="1">IF(AND($B227=0,BI$2&gt;1),BH226,BI219*$B227/Параметры!BI$36)</f>
        <v>0</v>
      </c>
      <c r="BJ226" s="302">
        <f ca="1">IF(AND($B227=0,BJ$2&gt;1),BI226,BJ219*$B227/Параметры!BJ$36)</f>
        <v>0</v>
      </c>
      <c r="BK226" s="302">
        <f ca="1">IF(AND($B227=0,BK$2&gt;1),BJ226,BK219*$B227/Параметры!BK$36)</f>
        <v>0</v>
      </c>
      <c r="BL226" s="302">
        <f ca="1">IF(AND($B227=0,BL$2&gt;1),BK226,BL219*$B227/Параметры!BL$36)</f>
        <v>0</v>
      </c>
      <c r="BM226" s="302">
        <f ca="1">IF(AND($B227=0,BM$2&gt;1),BL226,BM219*$B227/Параметры!BM$36)</f>
        <v>0</v>
      </c>
      <c r="BN226" s="302">
        <f ca="1">IF(AND($B227=0,BN$2&gt;1),BM226,BN219*$B227/Параметры!BN$36)</f>
        <v>0</v>
      </c>
      <c r="BO226" s="302">
        <f ca="1">IF(AND($B227=0,BO$2&gt;1),BN226,BO219*$B227/Параметры!BO$36)</f>
        <v>0</v>
      </c>
      <c r="BP226" s="302">
        <f ca="1">IF(AND($B227=0,BP$2&gt;1),BO226,BP219*$B227/Параметры!BP$36)</f>
        <v>0</v>
      </c>
      <c r="BQ226" s="302">
        <f ca="1">IF(AND($B227=0,BQ$2&gt;1),BP226,BQ219*$B227/Параметры!BQ$36)</f>
        <v>0</v>
      </c>
      <c r="BR226" s="302">
        <f ca="1">IF(AND($B227=0,BR$2&gt;1),BQ226,BR219*$B227/Параметры!BR$36)</f>
        <v>0</v>
      </c>
      <c r="BS226" s="302">
        <f ca="1">IF(AND($B227=0,BS$2&gt;1),BR226,BS219*$B227/Параметры!BS$36)</f>
        <v>0</v>
      </c>
      <c r="BT226" s="302">
        <f ca="1">IF(AND($B227=0,BT$2&gt;1),BS226,BT219*$B227/Параметры!BT$36)</f>
        <v>0</v>
      </c>
      <c r="BU226" s="302">
        <f ca="1">IF(AND($B227=0,BU$2&gt;1),BT226,BU219*$B227/Параметры!BU$36)</f>
        <v>0</v>
      </c>
      <c r="BV226" s="302">
        <f ca="1">IF(AND($B227=0,BV$2&gt;1),BU226,BV219*$B227/Параметры!BV$36)</f>
        <v>0</v>
      </c>
      <c r="BW226" s="302">
        <f ca="1">IF(AND($B227=0,BW$2&gt;1),BV226,BW219*$B227/Параметры!BW$36)</f>
        <v>0</v>
      </c>
      <c r="BX226" s="302">
        <f ca="1">IF(AND($B227=0,BX$2&gt;1),BW226,BX219*$B227/Параметры!BX$36)</f>
        <v>0</v>
      </c>
      <c r="BY226" s="302">
        <f ca="1">IF(AND($B227=0,BY$2&gt;1),BX226,BY219*$B227/Параметры!BY$36)</f>
        <v>0</v>
      </c>
      <c r="BZ226" s="302">
        <f ca="1">IF(AND($B227=0,BZ$2&gt;1),BY226,BZ219*$B227/Параметры!BZ$36)</f>
        <v>0</v>
      </c>
      <c r="CA226" s="302">
        <f ca="1">IF(AND($B227=0,CA$2&gt;1),BZ226,CA219*$B227/Параметры!CA$36)</f>
        <v>0</v>
      </c>
      <c r="CB226" s="302">
        <f ca="1">IF(AND($B227=0,CB$2&gt;1),CA226,CB219*$B227/Параметры!CB$36)</f>
        <v>0</v>
      </c>
      <c r="CC226" s="302">
        <f ca="1">IF(AND($B227=0,CC$2&gt;1),CB226,CC219*$B227/Параметры!CC$36)</f>
        <v>0</v>
      </c>
      <c r="CD226" s="302">
        <f ca="1">IF(AND($B227=0,CD$2&gt;1),CC226,CD219*$B227/Параметры!CD$36)</f>
        <v>0</v>
      </c>
      <c r="CE226" s="302">
        <f ca="1">IF(AND($B227=0,CE$2&gt;1),CD226,CE219*$B227/Параметры!CE$36)</f>
        <v>0</v>
      </c>
      <c r="CF226" s="302">
        <f ca="1">IF(AND($B227=0,CF$2&gt;1),CE226,CF219*$B227/Параметры!CF$36)</f>
        <v>0</v>
      </c>
      <c r="CG226" s="302">
        <f ca="1">IF(AND($B227=0,CG$2&gt;1),CF226,CG219*$B227/Параметры!CG$36)</f>
        <v>0</v>
      </c>
      <c r="CH226" s="302">
        <f ca="1">IF(AND($B227=0,CH$2&gt;1),CG226,CH219*$B227/Параметры!CH$36)</f>
        <v>0</v>
      </c>
      <c r="CI226" s="302">
        <f ca="1">IF(AND($B227=0,CI$2&gt;1),CH226,CI219*$B227/Параметры!CI$36)</f>
        <v>0</v>
      </c>
      <c r="CJ226" s="302">
        <f ca="1">IF(AND($B227=0,CJ$2&gt;1),CI226,CJ219*$B227/Параметры!CJ$36)</f>
        <v>0</v>
      </c>
      <c r="CK226" s="302">
        <f ca="1">IF(AND($B227=0,CK$2&gt;1),CJ226,CK219*$B227/Параметры!CK$36)</f>
        <v>0</v>
      </c>
      <c r="CL226" s="302">
        <f ca="1">IF(AND($B227=0,CL$2&gt;1),CK226,CL219*$B227/Параметры!CL$36)</f>
        <v>0</v>
      </c>
      <c r="CM226" s="302">
        <f ca="1">IF(AND($B227=0,CM$2&gt;1),CL226,CM219*$B227/Параметры!CM$36)</f>
        <v>0</v>
      </c>
      <c r="CN226" s="302">
        <f ca="1">IF(AND($B227=0,CN$2&gt;1),CM226,CN219*$B227/Параметры!CN$36)</f>
        <v>0</v>
      </c>
      <c r="CO226" s="302">
        <f ca="1">IF(AND($B227=0,CO$2&gt;1),CN226,CO219*$B227/Параметры!CO$36)</f>
        <v>0</v>
      </c>
      <c r="CP226" s="302">
        <f ca="1">IF(AND($B227=0,CP$2&gt;1),CO226,CP219*$B227/Параметры!CP$36)</f>
        <v>0</v>
      </c>
      <c r="CQ226" s="302">
        <f ca="1">IF(AND($B227=0,CQ$2&gt;1),CP226,CQ219*$B227/Параметры!CQ$36)</f>
        <v>0</v>
      </c>
      <c r="CR226" s="302">
        <f ca="1">IF(AND($B227=0,CR$2&gt;1),CQ226,CR219*$B227/Параметры!CR$36)</f>
        <v>0</v>
      </c>
      <c r="CS226" s="302">
        <f ca="1">IF(AND($B227=0,CS$2&gt;1),CR226,CS219*$B227/Параметры!CS$36)</f>
        <v>0</v>
      </c>
      <c r="CT226" s="302">
        <f ca="1">IF(AND($B227=0,CT$2&gt;1),CS226,CT219*$B227/Параметры!CT$36)</f>
        <v>0</v>
      </c>
      <c r="CU226" s="302">
        <f ca="1">IF(AND($B227=0,CU$2&gt;1),CT226,CU219*$B227/Параметры!CU$36)</f>
        <v>0</v>
      </c>
      <c r="CV226" s="302">
        <f ca="1">IF(AND($B227=0,CV$2&gt;1),CU226,CV219*$B227/Параметры!CV$36)</f>
        <v>0</v>
      </c>
      <c r="CW226" s="302">
        <f ca="1">IF(AND($B227=0,CW$2&gt;1),CV226,CW219*$B227/Параметры!CW$36)</f>
        <v>0</v>
      </c>
      <c r="CX226" s="302">
        <f ca="1">IF(AND($B227=0,CX$2&gt;1),CW226,CX219*$B227/Параметры!CX$36)</f>
        <v>0</v>
      </c>
      <c r="CY226" s="302">
        <f ca="1">IF(AND($B227=0,CY$2&gt;1),CX226,CY219*$B227/Параметры!CY$36)</f>
        <v>0</v>
      </c>
      <c r="CZ226" s="302">
        <f ca="1">IF(AND($B227=0,CZ$2&gt;1),CY226,CZ219*$B227/Параметры!CZ$36)</f>
        <v>0</v>
      </c>
      <c r="DA226" s="302">
        <f ca="1">IF(AND($B227=0,DA$2&gt;1),CZ226,DA219*$B227/Параметры!DA$36)</f>
        <v>0</v>
      </c>
      <c r="DB226" s="302">
        <f ca="1">IF(AND($B227=0,DB$2&gt;1),DA226,DB219*$B227/Параметры!DB$36)</f>
        <v>0</v>
      </c>
      <c r="DC226" s="302">
        <f ca="1">IF(AND($B227=0,DC$2&gt;1),DB226,DC219*$B227/Параметры!DC$36)</f>
        <v>0</v>
      </c>
      <c r="DD226" s="302">
        <f ca="1">IF(AND($B227=0,DD$2&gt;1),DC226,DD219*$B227/Параметры!DD$36)</f>
        <v>0</v>
      </c>
      <c r="DE226" s="302">
        <f ca="1">IF(AND($B227=0,DE$2&gt;1),DD226,DE219*$B227/Параметры!DE$36)</f>
        <v>0</v>
      </c>
      <c r="DF226" s="302">
        <f ca="1">IF(AND($B227=0,DF$2&gt;1),DE226,DF219*$B227/Параметры!DF$36)</f>
        <v>0</v>
      </c>
      <c r="DG226" s="302">
        <f ca="1">IF(AND($B227=0,DG$2&gt;1),DF226,DG219*$B227/Параметры!DG$36)</f>
        <v>0</v>
      </c>
      <c r="DH226" s="302">
        <f ca="1">IF(AND($B227=0,DH$2&gt;1),DG226,DH219*$B227/Параметры!DH$36)</f>
        <v>0</v>
      </c>
      <c r="DI226" s="302">
        <f ca="1">IF(AND($B227=0,DI$2&gt;1),DH226,DI219*$B227/Параметры!DI$36)</f>
        <v>0</v>
      </c>
      <c r="DJ226" s="302">
        <f ca="1">IF(AND($B227=0,DJ$2&gt;1),DI226,DJ219*$B227/Параметры!DJ$36)</f>
        <v>0</v>
      </c>
      <c r="DK226" s="302">
        <f ca="1">IF(AND($B227=0,DK$2&gt;1),DJ226,DK219*$B227/Параметры!DK$36)</f>
        <v>0</v>
      </c>
      <c r="DL226" s="302">
        <f ca="1">IF(AND($B227=0,DL$2&gt;1),DK226,DL219*$B227/Параметры!DL$36)</f>
        <v>0</v>
      </c>
      <c r="DM226" s="302">
        <f ca="1">IF(AND($B227=0,DM$2&gt;1),DL226,DM219*$B227/Параметры!DM$36)</f>
        <v>0</v>
      </c>
      <c r="DN226" s="302">
        <f ca="1">IF(AND($B227=0,DN$2&gt;1),DM226,DN219*$B227/Параметры!DN$36)</f>
        <v>0</v>
      </c>
      <c r="DO226" s="302">
        <f ca="1">IF(AND($B227=0,DO$2&gt;1),DN226,DO219*$B227/Параметры!DO$36)</f>
        <v>0</v>
      </c>
      <c r="DP226" s="302">
        <f ca="1">IF(AND($B227=0,DP$2&gt;1),DO226,DP219*$B227/Параметры!DP$36)</f>
        <v>0</v>
      </c>
      <c r="DQ226" s="302">
        <f ca="1">IF(AND($B227=0,DQ$2&gt;1),DP226,DQ219*$B227/Параметры!DQ$36)</f>
        <v>0</v>
      </c>
      <c r="DR226" s="302">
        <f ca="1">IF(AND($B227=0,DR$2&gt;1),DQ226,DR219*$B227/Параметры!DR$36)</f>
        <v>0</v>
      </c>
      <c r="DS226" s="302">
        <f ca="1">IF(AND($B227=0,DS$2&gt;1),DR226,DS219*$B227/Параметры!DS$36)</f>
        <v>0</v>
      </c>
      <c r="DT226" s="302">
        <f ca="1">IF(AND($B227=0,DT$2&gt;1),DS226,DT219*$B227/Параметры!DT$36)</f>
        <v>0</v>
      </c>
      <c r="DU226" s="302">
        <f ca="1">IF(AND($B227=0,DU$2&gt;1),DT226,DU219*$B227/Параметры!DU$36)</f>
        <v>0</v>
      </c>
      <c r="DV226" s="302">
        <f ca="1">IF(AND($B227=0,DV$2&gt;1),DU226,DV219*$B227/Параметры!DV$36)</f>
        <v>0</v>
      </c>
      <c r="DW226" s="169"/>
      <c r="DX226" s="177"/>
    </row>
    <row r="227" spans="1:128" s="154" customFormat="1" hidden="1" outlineLevel="1" x14ac:dyDescent="0.2">
      <c r="A227" s="171" t="str">
        <f ca="1">Language!A$669</f>
        <v>длительность производственного цикла</v>
      </c>
      <c r="B227" s="303">
        <f>$B$523</f>
        <v>0</v>
      </c>
      <c r="C227" s="147" t="str">
        <f ca="1">Language!$A$1464</f>
        <v>дней</v>
      </c>
      <c r="D227" s="158"/>
      <c r="F227" s="6" t="s">
        <v>3100</v>
      </c>
      <c r="G227" s="169"/>
      <c r="H227" s="169"/>
      <c r="I227" s="169"/>
      <c r="J227" s="169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  <c r="Y227" s="169"/>
      <c r="Z227" s="169"/>
      <c r="AA227" s="169"/>
      <c r="AB227" s="169"/>
      <c r="AC227" s="169"/>
      <c r="AD227" s="169"/>
      <c r="AE227" s="169"/>
      <c r="AF227" s="169"/>
      <c r="AG227" s="169"/>
      <c r="AH227" s="169"/>
      <c r="AI227" s="169"/>
      <c r="AJ227" s="169"/>
      <c r="AK227" s="169"/>
      <c r="AL227" s="169"/>
      <c r="AM227" s="169"/>
      <c r="AN227" s="169"/>
      <c r="AO227" s="169"/>
      <c r="AP227" s="169"/>
      <c r="AQ227" s="169"/>
      <c r="AR227" s="169"/>
      <c r="AS227" s="169"/>
      <c r="AT227" s="169"/>
      <c r="AU227" s="169"/>
      <c r="AV227" s="169"/>
      <c r="AW227" s="169"/>
      <c r="AX227" s="169"/>
      <c r="AY227" s="169"/>
      <c r="AZ227" s="169"/>
      <c r="BA227" s="169"/>
      <c r="BB227" s="169"/>
      <c r="BC227" s="169"/>
      <c r="BD227" s="169"/>
      <c r="BE227" s="169"/>
      <c r="BF227" s="169"/>
      <c r="BG227" s="169"/>
      <c r="BH227" s="169"/>
      <c r="BI227" s="169"/>
      <c r="BJ227" s="169"/>
      <c r="BK227" s="169"/>
      <c r="BL227" s="169"/>
      <c r="BM227" s="169"/>
      <c r="BN227" s="169"/>
      <c r="BO227" s="169"/>
      <c r="BP227" s="169"/>
      <c r="BQ227" s="169"/>
      <c r="BR227" s="169"/>
      <c r="BS227" s="169"/>
      <c r="BT227" s="169"/>
      <c r="BU227" s="169"/>
      <c r="BV227" s="169"/>
      <c r="BW227" s="169"/>
      <c r="BX227" s="169"/>
      <c r="BY227" s="169"/>
      <c r="BZ227" s="169"/>
      <c r="CA227" s="169"/>
      <c r="CB227" s="169"/>
      <c r="CC227" s="169"/>
      <c r="CD227" s="169"/>
      <c r="CE227" s="169"/>
      <c r="CF227" s="169"/>
      <c r="CG227" s="169"/>
      <c r="CH227" s="169"/>
      <c r="CI227" s="169"/>
      <c r="CJ227" s="169"/>
      <c r="CK227" s="169"/>
      <c r="CL227" s="169"/>
      <c r="CM227" s="169"/>
      <c r="CN227" s="169"/>
      <c r="CO227" s="169"/>
      <c r="CP227" s="169"/>
      <c r="CQ227" s="169"/>
      <c r="CR227" s="169"/>
      <c r="CS227" s="169"/>
      <c r="CT227" s="169"/>
      <c r="CU227" s="169"/>
      <c r="CV227" s="169"/>
      <c r="CW227" s="169"/>
      <c r="CX227" s="169"/>
      <c r="CY227" s="169"/>
      <c r="CZ227" s="169"/>
      <c r="DA227" s="169"/>
      <c r="DB227" s="169"/>
      <c r="DC227" s="169"/>
      <c r="DD227" s="169"/>
      <c r="DE227" s="169"/>
      <c r="DF227" s="169"/>
      <c r="DG227" s="169"/>
      <c r="DH227" s="169"/>
      <c r="DI227" s="169"/>
      <c r="DJ227" s="169"/>
      <c r="DK227" s="169"/>
      <c r="DL227" s="169"/>
      <c r="DM227" s="169"/>
      <c r="DN227" s="169"/>
      <c r="DO227" s="169"/>
      <c r="DP227" s="169"/>
      <c r="DQ227" s="169"/>
      <c r="DR227" s="169"/>
      <c r="DS227" s="169"/>
      <c r="DT227" s="169"/>
      <c r="DU227" s="169"/>
      <c r="DV227" s="169"/>
      <c r="DW227" s="169"/>
      <c r="DX227" s="177"/>
    </row>
    <row r="228" spans="1:128" s="157" customFormat="1" hidden="1" outlineLevel="1" x14ac:dyDescent="0.2">
      <c r="A228" s="165" t="str">
        <f ca="1">Language!A$670</f>
        <v>общий расход за период, без НДС</v>
      </c>
      <c r="B228" s="184"/>
      <c r="C228" s="160" t="str">
        <f ca="1">CHOOSE(D228,CurName1,CurName2,CurName3)</f>
        <v>тыс. руб.</v>
      </c>
      <c r="D228" s="158">
        <f>D214</f>
        <v>1</v>
      </c>
      <c r="E228" s="154" t="s">
        <v>1898</v>
      </c>
      <c r="F228" s="6" t="s">
        <v>3082</v>
      </c>
      <c r="G228" s="186">
        <f t="shared" ref="G228:AL228" ca="1" si="390">G219+IF(G$2=1,G222+G224+G226,G222+G224+G226-F222-F224-F226)</f>
        <v>0</v>
      </c>
      <c r="H228" s="186">
        <f t="shared" ca="1" si="390"/>
        <v>0</v>
      </c>
      <c r="I228" s="186">
        <f t="shared" ca="1" si="390"/>
        <v>910.20623412138525</v>
      </c>
      <c r="J228" s="186">
        <f t="shared" ca="1" si="390"/>
        <v>1647.6348105029344</v>
      </c>
      <c r="K228" s="186">
        <f t="shared" ca="1" si="390"/>
        <v>2209.2677030224904</v>
      </c>
      <c r="L228" s="186">
        <f t="shared" ca="1" si="390"/>
        <v>2221.7592238150787</v>
      </c>
      <c r="M228" s="186">
        <f t="shared" ca="1" si="390"/>
        <v>2234.3213734823375</v>
      </c>
      <c r="N228" s="186">
        <f t="shared" ca="1" si="390"/>
        <v>2246.9545513701937</v>
      </c>
      <c r="O228" s="186">
        <f t="shared" ca="1" si="390"/>
        <v>3766.0985984708882</v>
      </c>
      <c r="P228" s="186">
        <f t="shared" ca="1" si="390"/>
        <v>3787.3926674899453</v>
      </c>
      <c r="Q228" s="186">
        <f t="shared" ca="1" si="390"/>
        <v>3808.8071362711262</v>
      </c>
      <c r="R228" s="186">
        <f t="shared" ca="1" si="390"/>
        <v>3830.34268557219</v>
      </c>
      <c r="S228" s="186">
        <f t="shared" ca="1" si="390"/>
        <v>3851.9999999999995</v>
      </c>
      <c r="T228" s="186">
        <f t="shared" ca="1" si="390"/>
        <v>3873.7797680322842</v>
      </c>
      <c r="U228" s="186">
        <f t="shared" ca="1" si="390"/>
        <v>3895.6826820395281</v>
      </c>
      <c r="V228" s="186">
        <f t="shared" ca="1" si="390"/>
        <v>2350.625662984186</v>
      </c>
      <c r="W228" s="186">
        <f t="shared" ca="1" si="390"/>
        <v>2363.9164422340646</v>
      </c>
      <c r="X228" s="186">
        <f t="shared" ca="1" si="390"/>
        <v>2377.2823694821336</v>
      </c>
      <c r="Y228" s="186">
        <f t="shared" ca="1" si="390"/>
        <v>2390.7238696261006</v>
      </c>
      <c r="Z228" s="186">
        <f t="shared" ca="1" si="390"/>
        <v>2404.2413699661065</v>
      </c>
      <c r="AA228" s="186">
        <f t="shared" ca="1" si="390"/>
        <v>4029.7255003638488</v>
      </c>
      <c r="AB228" s="186">
        <f t="shared" ca="1" si="390"/>
        <v>4052.5101542142411</v>
      </c>
      <c r="AC228" s="186">
        <f t="shared" ca="1" si="390"/>
        <v>4075.4236358101043</v>
      </c>
      <c r="AD228" s="186">
        <f t="shared" ca="1" si="390"/>
        <v>4098.4666735622432</v>
      </c>
      <c r="AE228" s="186">
        <f t="shared" ca="1" si="390"/>
        <v>4121.6399999999994</v>
      </c>
      <c r="AF228" s="186">
        <f t="shared" ca="1" si="390"/>
        <v>4144.9443517945438</v>
      </c>
      <c r="AG228" s="186">
        <f t="shared" ca="1" si="390"/>
        <v>4168.3804697822952</v>
      </c>
      <c r="AH228" s="186">
        <f t="shared" ca="1" si="390"/>
        <v>2515.1694593930788</v>
      </c>
      <c r="AI228" s="186">
        <f t="shared" ca="1" si="390"/>
        <v>2529.3905931904487</v>
      </c>
      <c r="AJ228" s="186">
        <f t="shared" ca="1" si="390"/>
        <v>2543.6921353458829</v>
      </c>
      <c r="AK228" s="186">
        <f t="shared" ca="1" si="390"/>
        <v>2558.0745404999279</v>
      </c>
      <c r="AL228" s="186">
        <f t="shared" ca="1" si="390"/>
        <v>2572.5382658637341</v>
      </c>
      <c r="AM228" s="186">
        <f t="shared" ref="AM228:BR228" ca="1" si="391">AM219+IF(AM$2=1,AM222+AM224+AM226,AM222+AM224+AM226-AL222-AL224-AL226)</f>
        <v>4311.806285389318</v>
      </c>
      <c r="AN228" s="186">
        <f t="shared" ca="1" si="391"/>
        <v>4336.1858650092372</v>
      </c>
      <c r="AO228" s="186">
        <f t="shared" ca="1" si="391"/>
        <v>4360.703290316811</v>
      </c>
      <c r="AP228" s="186">
        <f t="shared" ca="1" si="391"/>
        <v>4385.3593407115986</v>
      </c>
      <c r="AQ228" s="186">
        <f t="shared" ca="1" si="391"/>
        <v>4410.1547999999984</v>
      </c>
      <c r="AR228" s="186">
        <f t="shared" ca="1" si="391"/>
        <v>4435.090456420161</v>
      </c>
      <c r="AS228" s="186">
        <f t="shared" ca="1" si="391"/>
        <v>4460.1671026670538</v>
      </c>
      <c r="AT228" s="186">
        <f t="shared" ca="1" si="391"/>
        <v>2691.2313215505933</v>
      </c>
      <c r="AU228" s="186">
        <f t="shared" ca="1" si="391"/>
        <v>2706.4479347137794</v>
      </c>
      <c r="AV228" s="186">
        <f t="shared" ca="1" si="391"/>
        <v>2721.7505848200935</v>
      </c>
      <c r="AW228" s="186">
        <f t="shared" ca="1" si="391"/>
        <v>2737.1397583349217</v>
      </c>
      <c r="AX228" s="186">
        <f t="shared" ca="1" si="391"/>
        <v>2752.6159444741947</v>
      </c>
      <c r="AY228" s="186">
        <f t="shared" ca="1" si="391"/>
        <v>4613.6327253665695</v>
      </c>
      <c r="AZ228" s="186">
        <f t="shared" ca="1" si="391"/>
        <v>4639.7188755598827</v>
      </c>
      <c r="BA228" s="186">
        <f t="shared" ca="1" si="391"/>
        <v>4665.9525206389872</v>
      </c>
      <c r="BB228" s="186">
        <f t="shared" ca="1" si="391"/>
        <v>4692.3344945614108</v>
      </c>
      <c r="BC228" s="186">
        <f t="shared" ca="1" si="391"/>
        <v>4718.8656359999977</v>
      </c>
      <c r="BD228" s="186">
        <f t="shared" ca="1" si="391"/>
        <v>4745.5467883695719</v>
      </c>
      <c r="BE228" s="186">
        <f t="shared" ca="1" si="391"/>
        <v>4772.3787998537482</v>
      </c>
      <c r="BF228" s="186">
        <f t="shared" ca="1" si="391"/>
        <v>2879.6175140591349</v>
      </c>
      <c r="BG228" s="186">
        <f t="shared" ca="1" si="391"/>
        <v>2895.8992901437441</v>
      </c>
      <c r="BH228" s="186">
        <f t="shared" ca="1" si="391"/>
        <v>2912.2731257575006</v>
      </c>
      <c r="BI228" s="186">
        <f t="shared" ca="1" si="391"/>
        <v>2928.7395414183666</v>
      </c>
      <c r="BJ228" s="186">
        <f t="shared" ca="1" si="391"/>
        <v>2945.2990605873888</v>
      </c>
      <c r="BK228" s="186">
        <f t="shared" ca="1" si="391"/>
        <v>4936.5870161422308</v>
      </c>
      <c r="BL228" s="186">
        <f t="shared" ca="1" si="391"/>
        <v>4964.4991968490758</v>
      </c>
      <c r="BM228" s="186">
        <f t="shared" ca="1" si="391"/>
        <v>4992.569197083717</v>
      </c>
      <c r="BN228" s="186">
        <f t="shared" ca="1" si="391"/>
        <v>5020.7979091807101</v>
      </c>
      <c r="BO228" s="186">
        <f t="shared" ca="1" si="391"/>
        <v>5049.1862305199984</v>
      </c>
      <c r="BP228" s="186">
        <f t="shared" ca="1" si="391"/>
        <v>5077.735063555443</v>
      </c>
      <c r="BQ228" s="186">
        <f t="shared" ca="1" si="391"/>
        <v>5106.4453158435108</v>
      </c>
      <c r="BR228" s="186">
        <f t="shared" ca="1" si="391"/>
        <v>3081.1907400432751</v>
      </c>
      <c r="BS228" s="186">
        <f t="shared" ref="BS228:CX228" ca="1" si="392">BS219+IF(BS$2=1,BS222+BS224+BS226,BS222+BS224+BS226-BR222-BR224-BR226)</f>
        <v>3098.6122404538064</v>
      </c>
      <c r="BT228" s="186">
        <f t="shared" ca="1" si="392"/>
        <v>3116.1322445605256</v>
      </c>
      <c r="BU228" s="186">
        <f t="shared" ca="1" si="392"/>
        <v>3133.7513093176526</v>
      </c>
      <c r="BV228" s="186">
        <f t="shared" ca="1" si="392"/>
        <v>3151.4699948285065</v>
      </c>
      <c r="BW228" s="186">
        <f t="shared" ca="1" si="392"/>
        <v>5282.1481072721872</v>
      </c>
      <c r="BX228" s="186">
        <f t="shared" ca="1" si="392"/>
        <v>5312.014140628512</v>
      </c>
      <c r="BY228" s="186">
        <f t="shared" ca="1" si="392"/>
        <v>5342.0490408795786</v>
      </c>
      <c r="BZ228" s="186">
        <f t="shared" ca="1" si="392"/>
        <v>5372.2537628233604</v>
      </c>
      <c r="CA228" s="186">
        <f t="shared" ca="1" si="392"/>
        <v>5402.6292666563986</v>
      </c>
      <c r="CB228" s="186">
        <f t="shared" ca="1" si="392"/>
        <v>5433.1765180043249</v>
      </c>
      <c r="CC228" s="186">
        <f t="shared" ca="1" si="392"/>
        <v>5463.8964879525583</v>
      </c>
      <c r="CD228" s="186">
        <f t="shared" ca="1" si="392"/>
        <v>3296.874091846305</v>
      </c>
      <c r="CE228" s="186">
        <f t="shared" ca="1" si="392"/>
        <v>3315.5150972855736</v>
      </c>
      <c r="CF228" s="186">
        <f t="shared" ca="1" si="392"/>
        <v>3334.2615016797636</v>
      </c>
      <c r="CG228" s="186">
        <f t="shared" ca="1" si="392"/>
        <v>3353.1139009698891</v>
      </c>
      <c r="CH228" s="186">
        <f t="shared" ca="1" si="392"/>
        <v>3372.0728944665029</v>
      </c>
      <c r="CI228" s="186">
        <f t="shared" ca="1" si="392"/>
        <v>5651.8984747812419</v>
      </c>
      <c r="CJ228" s="186">
        <f t="shared" ca="1" si="392"/>
        <v>5683.8551304725097</v>
      </c>
      <c r="CK228" s="186">
        <f t="shared" ca="1" si="392"/>
        <v>5715.9924737411502</v>
      </c>
      <c r="CL228" s="186">
        <f t="shared" ca="1" si="392"/>
        <v>5748.3115262209976</v>
      </c>
      <c r="CM228" s="186">
        <f t="shared" ca="1" si="392"/>
        <v>5780.8133153223489</v>
      </c>
      <c r="CN228" s="186">
        <f t="shared" ca="1" si="392"/>
        <v>5813.4988742646292</v>
      </c>
      <c r="CO228" s="186">
        <f t="shared" ca="1" si="392"/>
        <v>5846.3692421092392</v>
      </c>
      <c r="CP228" s="186">
        <f t="shared" ca="1" si="392"/>
        <v>3527.6552782755475</v>
      </c>
      <c r="CQ228" s="186">
        <f t="shared" ca="1" si="392"/>
        <v>3547.6011540955651</v>
      </c>
      <c r="CR228" s="186">
        <f t="shared" ca="1" si="392"/>
        <v>3567.6598067973482</v>
      </c>
      <c r="CS228" s="186">
        <f t="shared" ca="1" si="392"/>
        <v>3587.8318740377831</v>
      </c>
      <c r="CT228" s="186">
        <f t="shared" ca="1" si="392"/>
        <v>3608.1179970791591</v>
      </c>
      <c r="CU228" s="186">
        <f t="shared" ca="1" si="392"/>
        <v>6047.5313680159297</v>
      </c>
      <c r="CV228" s="186">
        <f t="shared" ca="1" si="392"/>
        <v>6081.7249896055864</v>
      </c>
      <c r="CW228" s="186">
        <f t="shared" ca="1" si="392"/>
        <v>6116.1119469030327</v>
      </c>
      <c r="CX228" s="186">
        <f t="shared" ca="1" si="392"/>
        <v>6150.6933330564689</v>
      </c>
      <c r="CY228" s="186">
        <f t="shared" ref="CY228:DV228" ca="1" si="393">CY219+IF(CY$2=1,CY222+CY224+CY226,CY222+CY224+CY226-CX222-CX224-CX226)</f>
        <v>6185.4702473949146</v>
      </c>
      <c r="CZ228" s="186">
        <f t="shared" ca="1" si="393"/>
        <v>6220.4437954631549</v>
      </c>
      <c r="DA228" s="186">
        <f t="shared" ca="1" si="393"/>
        <v>6255.6150890568861</v>
      </c>
      <c r="DB228" s="186">
        <f t="shared" ca="1" si="393"/>
        <v>3774.5911477548361</v>
      </c>
      <c r="DC228" s="186">
        <f t="shared" ca="1" si="393"/>
        <v>3795.933234882255</v>
      </c>
      <c r="DD228" s="186">
        <f t="shared" ca="1" si="393"/>
        <v>3817.3959932731627</v>
      </c>
      <c r="DE228" s="186">
        <f t="shared" ca="1" si="393"/>
        <v>3838.9801052204275</v>
      </c>
      <c r="DF228" s="186">
        <f t="shared" ca="1" si="393"/>
        <v>3860.6862568747006</v>
      </c>
      <c r="DG228" s="186">
        <f t="shared" ca="1" si="393"/>
        <v>6470.8585637770457</v>
      </c>
      <c r="DH228" s="186">
        <f t="shared" ca="1" si="393"/>
        <v>6507.4457388779774</v>
      </c>
      <c r="DI228" s="186">
        <f t="shared" ca="1" si="393"/>
        <v>6544.2397831862445</v>
      </c>
      <c r="DJ228" s="186">
        <f t="shared" ca="1" si="393"/>
        <v>6581.2418663704211</v>
      </c>
      <c r="DK228" s="186">
        <f t="shared" ca="1" si="393"/>
        <v>6618.4531647125586</v>
      </c>
      <c r="DL228" s="186">
        <f t="shared" ca="1" si="393"/>
        <v>6655.8748611455749</v>
      </c>
      <c r="DM228" s="186">
        <f t="shared" ca="1" si="393"/>
        <v>6693.508145290868</v>
      </c>
      <c r="DN228" s="186">
        <f t="shared" ca="1" si="393"/>
        <v>4038.8125280976747</v>
      </c>
      <c r="DO228" s="186">
        <f t="shared" ca="1" si="393"/>
        <v>4061.6485613240125</v>
      </c>
      <c r="DP228" s="186">
        <f t="shared" ca="1" si="393"/>
        <v>4084.6137128022842</v>
      </c>
      <c r="DQ228" s="186">
        <f t="shared" ca="1" si="393"/>
        <v>4107.7087125858579</v>
      </c>
      <c r="DR228" s="186">
        <f t="shared" ca="1" si="393"/>
        <v>4130.9342948559288</v>
      </c>
      <c r="DS228" s="186">
        <f t="shared" ca="1" si="393"/>
        <v>6923.8186632414381</v>
      </c>
      <c r="DT228" s="186">
        <f t="shared" ca="1" si="393"/>
        <v>6962.9669405994355</v>
      </c>
      <c r="DU228" s="186">
        <f t="shared" ca="1" si="393"/>
        <v>7002.3365680092811</v>
      </c>
      <c r="DV228" s="186">
        <f t="shared" ca="1" si="393"/>
        <v>7041.9287970163505</v>
      </c>
      <c r="DW228" s="186"/>
      <c r="DX228" s="167">
        <f ca="1">SUM(G228:DW228)</f>
        <v>502960.05881046277</v>
      </c>
    </row>
    <row r="229" spans="1:128" s="157" customFormat="1" hidden="1" outlineLevel="1" x14ac:dyDescent="0.2">
      <c r="A229" s="165" t="str">
        <f ca="1">Language!A$647</f>
        <v>общий расход за период, с НДС</v>
      </c>
      <c r="B229" s="184"/>
      <c r="C229" s="160" t="str">
        <f ca="1">CHOOSE(D229,CurName1,CurName2,CurName3)</f>
        <v>тыс. руб.</v>
      </c>
      <c r="D229" s="158">
        <f>D214</f>
        <v>1</v>
      </c>
      <c r="E229" s="154" t="s">
        <v>1903</v>
      </c>
      <c r="F229" s="6" t="s">
        <v>3082</v>
      </c>
      <c r="G229" s="186">
        <f t="shared" ref="G229:BR229" ca="1" si="394">G228+G241</f>
        <v>0</v>
      </c>
      <c r="H229" s="186">
        <f t="shared" ca="1" si="394"/>
        <v>0</v>
      </c>
      <c r="I229" s="186">
        <f t="shared" ca="1" si="394"/>
        <v>1092.2474809456623</v>
      </c>
      <c r="J229" s="186">
        <f t="shared" ca="1" si="394"/>
        <v>1977.1617726035213</v>
      </c>
      <c r="K229" s="186">
        <f t="shared" ca="1" si="394"/>
        <v>2651.1212436269884</v>
      </c>
      <c r="L229" s="186">
        <f t="shared" ca="1" si="394"/>
        <v>2666.1110685780945</v>
      </c>
      <c r="M229" s="186">
        <f t="shared" ca="1" si="394"/>
        <v>2681.185648178805</v>
      </c>
      <c r="N229" s="186">
        <f t="shared" ca="1" si="394"/>
        <v>2696.3454616442323</v>
      </c>
      <c r="O229" s="186">
        <f t="shared" ca="1" si="394"/>
        <v>4519.3183181650656</v>
      </c>
      <c r="P229" s="186">
        <f t="shared" ca="1" si="394"/>
        <v>4544.8712009879346</v>
      </c>
      <c r="Q229" s="186">
        <f t="shared" ca="1" si="394"/>
        <v>4570.5685635253512</v>
      </c>
      <c r="R229" s="186">
        <f t="shared" ca="1" si="394"/>
        <v>4596.4112226866282</v>
      </c>
      <c r="S229" s="186">
        <f t="shared" ca="1" si="394"/>
        <v>4622.3999999999996</v>
      </c>
      <c r="T229" s="186">
        <f t="shared" ca="1" si="394"/>
        <v>4648.5357216387411</v>
      </c>
      <c r="U229" s="186">
        <f t="shared" ca="1" si="394"/>
        <v>4674.8192184474337</v>
      </c>
      <c r="V229" s="186">
        <f t="shared" ca="1" si="394"/>
        <v>2820.7507955810233</v>
      </c>
      <c r="W229" s="186">
        <f t="shared" ca="1" si="394"/>
        <v>2836.6997306808776</v>
      </c>
      <c r="X229" s="186">
        <f t="shared" ca="1" si="394"/>
        <v>2852.7388433785604</v>
      </c>
      <c r="Y229" s="186">
        <f t="shared" ca="1" si="394"/>
        <v>2868.8686435513209</v>
      </c>
      <c r="Z229" s="186">
        <f t="shared" ca="1" si="394"/>
        <v>2885.089643959328</v>
      </c>
      <c r="AA229" s="186">
        <f t="shared" ca="1" si="394"/>
        <v>4835.6706004366188</v>
      </c>
      <c r="AB229" s="186">
        <f t="shared" ca="1" si="394"/>
        <v>4863.0121850570895</v>
      </c>
      <c r="AC229" s="186">
        <f t="shared" ca="1" si="394"/>
        <v>4890.5083629721248</v>
      </c>
      <c r="AD229" s="186">
        <f t="shared" ca="1" si="394"/>
        <v>4918.1600082746918</v>
      </c>
      <c r="AE229" s="186">
        <f t="shared" ca="1" si="394"/>
        <v>4945.9679999999989</v>
      </c>
      <c r="AF229" s="186">
        <f t="shared" ca="1" si="394"/>
        <v>4973.9332221534523</v>
      </c>
      <c r="AG229" s="186">
        <f t="shared" ca="1" si="394"/>
        <v>5002.0565637387544</v>
      </c>
      <c r="AH229" s="186">
        <f t="shared" ca="1" si="394"/>
        <v>3018.2033512716944</v>
      </c>
      <c r="AI229" s="186">
        <f t="shared" ca="1" si="394"/>
        <v>3035.2687118285385</v>
      </c>
      <c r="AJ229" s="186">
        <f t="shared" ca="1" si="394"/>
        <v>3052.4305624150593</v>
      </c>
      <c r="AK229" s="186">
        <f t="shared" ca="1" si="394"/>
        <v>3069.6894485999137</v>
      </c>
      <c r="AL229" s="186">
        <f t="shared" ca="1" si="394"/>
        <v>3087.0459190364809</v>
      </c>
      <c r="AM229" s="186">
        <f t="shared" ca="1" si="394"/>
        <v>5174.1675424671812</v>
      </c>
      <c r="AN229" s="186">
        <f t="shared" ca="1" si="394"/>
        <v>5203.4230380110848</v>
      </c>
      <c r="AO229" s="186">
        <f t="shared" ca="1" si="394"/>
        <v>5232.8439483801731</v>
      </c>
      <c r="AP229" s="186">
        <f t="shared" ca="1" si="394"/>
        <v>5262.4312088539182</v>
      </c>
      <c r="AQ229" s="186">
        <f t="shared" ca="1" si="394"/>
        <v>5292.1857599999985</v>
      </c>
      <c r="AR229" s="186">
        <f t="shared" ca="1" si="394"/>
        <v>5322.1085477041934</v>
      </c>
      <c r="AS229" s="186">
        <f t="shared" ca="1" si="394"/>
        <v>5352.2005232004649</v>
      </c>
      <c r="AT229" s="186">
        <f t="shared" ca="1" si="394"/>
        <v>3229.4775858607118</v>
      </c>
      <c r="AU229" s="186">
        <f t="shared" ca="1" si="394"/>
        <v>3247.7375216565351</v>
      </c>
      <c r="AV229" s="186">
        <f t="shared" ca="1" si="394"/>
        <v>3266.1007017841121</v>
      </c>
      <c r="AW229" s="186">
        <f t="shared" ca="1" si="394"/>
        <v>3284.5677100019061</v>
      </c>
      <c r="AX229" s="186">
        <f t="shared" ca="1" si="394"/>
        <v>3303.1391333690335</v>
      </c>
      <c r="AY229" s="186">
        <f t="shared" ca="1" si="394"/>
        <v>5536.3592704398834</v>
      </c>
      <c r="AZ229" s="186">
        <f t="shared" ca="1" si="394"/>
        <v>5567.6626506718594</v>
      </c>
      <c r="BA229" s="186">
        <f t="shared" ca="1" si="394"/>
        <v>5599.1430247667849</v>
      </c>
      <c r="BB229" s="186">
        <f t="shared" ca="1" si="394"/>
        <v>5630.8013934736928</v>
      </c>
      <c r="BC229" s="186">
        <f t="shared" ca="1" si="394"/>
        <v>5662.6387631999969</v>
      </c>
      <c r="BD229" s="186">
        <f t="shared" ca="1" si="394"/>
        <v>5694.6561460434859</v>
      </c>
      <c r="BE229" s="186">
        <f t="shared" ca="1" si="394"/>
        <v>5726.8545598244982</v>
      </c>
      <c r="BF229" s="186">
        <f t="shared" ca="1" si="394"/>
        <v>3455.5410168709618</v>
      </c>
      <c r="BG229" s="186">
        <f t="shared" ca="1" si="394"/>
        <v>3475.0791481724928</v>
      </c>
      <c r="BH229" s="186">
        <f t="shared" ca="1" si="394"/>
        <v>3494.7277509090009</v>
      </c>
      <c r="BI229" s="186">
        <f t="shared" ca="1" si="394"/>
        <v>3514.4874497020401</v>
      </c>
      <c r="BJ229" s="186">
        <f t="shared" ca="1" si="394"/>
        <v>3534.3588727048664</v>
      </c>
      <c r="BK229" s="186">
        <f t="shared" ca="1" si="394"/>
        <v>5923.9044193706768</v>
      </c>
      <c r="BL229" s="186">
        <f t="shared" ca="1" si="394"/>
        <v>5957.3990362188906</v>
      </c>
      <c r="BM229" s="186">
        <f t="shared" ca="1" si="394"/>
        <v>5991.0830365004604</v>
      </c>
      <c r="BN229" s="186">
        <f t="shared" ca="1" si="394"/>
        <v>6024.9574910168521</v>
      </c>
      <c r="BO229" s="186">
        <f t="shared" ca="1" si="394"/>
        <v>6059.0234766239982</v>
      </c>
      <c r="BP229" s="186">
        <f t="shared" ca="1" si="394"/>
        <v>6093.2820762665315</v>
      </c>
      <c r="BQ229" s="186">
        <f t="shared" ca="1" si="394"/>
        <v>6127.7343790122131</v>
      </c>
      <c r="BR229" s="186">
        <f t="shared" ca="1" si="394"/>
        <v>3697.4288880519302</v>
      </c>
      <c r="BS229" s="186">
        <f t="shared" ref="BS229:DV229" ca="1" si="395">BS228+BS241</f>
        <v>3718.3346885445676</v>
      </c>
      <c r="BT229" s="186">
        <f t="shared" ca="1" si="395"/>
        <v>3739.3586934726309</v>
      </c>
      <c r="BU229" s="186">
        <f t="shared" ca="1" si="395"/>
        <v>3760.501571181183</v>
      </c>
      <c r="BV229" s="186">
        <f t="shared" ca="1" si="395"/>
        <v>3781.7639937942076</v>
      </c>
      <c r="BW229" s="186">
        <f t="shared" ca="1" si="395"/>
        <v>6338.5777287266246</v>
      </c>
      <c r="BX229" s="186">
        <f t="shared" ca="1" si="395"/>
        <v>6374.4169687542144</v>
      </c>
      <c r="BY229" s="186">
        <f t="shared" ca="1" si="395"/>
        <v>6410.4588490554943</v>
      </c>
      <c r="BZ229" s="186">
        <f t="shared" ca="1" si="395"/>
        <v>6446.7045153880326</v>
      </c>
      <c r="CA229" s="186">
        <f t="shared" ca="1" si="395"/>
        <v>6483.1551199876785</v>
      </c>
      <c r="CB229" s="186">
        <f t="shared" ca="1" si="395"/>
        <v>6519.8118216051898</v>
      </c>
      <c r="CC229" s="186">
        <f t="shared" ca="1" si="395"/>
        <v>6556.6757855430697</v>
      </c>
      <c r="CD229" s="186">
        <f t="shared" ca="1" si="395"/>
        <v>3956.248910215566</v>
      </c>
      <c r="CE229" s="186">
        <f t="shared" ca="1" si="395"/>
        <v>3978.6181167426885</v>
      </c>
      <c r="CF229" s="186">
        <f t="shared" ca="1" si="395"/>
        <v>4001.1138020157164</v>
      </c>
      <c r="CG229" s="186">
        <f t="shared" ca="1" si="395"/>
        <v>4023.7366811638667</v>
      </c>
      <c r="CH229" s="186">
        <f t="shared" ca="1" si="395"/>
        <v>4046.4874733598035</v>
      </c>
      <c r="CI229" s="186">
        <f t="shared" ca="1" si="395"/>
        <v>6782.2781697374903</v>
      </c>
      <c r="CJ229" s="186">
        <f t="shared" ca="1" si="395"/>
        <v>6820.626156567012</v>
      </c>
      <c r="CK229" s="186">
        <f t="shared" ca="1" si="395"/>
        <v>6859.1909684893799</v>
      </c>
      <c r="CL229" s="186">
        <f t="shared" ca="1" si="395"/>
        <v>6897.9738314651968</v>
      </c>
      <c r="CM229" s="186">
        <f t="shared" ca="1" si="395"/>
        <v>6936.9759783868185</v>
      </c>
      <c r="CN229" s="186">
        <f t="shared" ca="1" si="395"/>
        <v>6976.1986491175549</v>
      </c>
      <c r="CO229" s="186">
        <f t="shared" ca="1" si="395"/>
        <v>7015.6430905310872</v>
      </c>
      <c r="CP229" s="186">
        <f t="shared" ca="1" si="395"/>
        <v>4233.1863339306574</v>
      </c>
      <c r="CQ229" s="186">
        <f t="shared" ca="1" si="395"/>
        <v>4257.1213849146779</v>
      </c>
      <c r="CR229" s="186">
        <f t="shared" ca="1" si="395"/>
        <v>4281.1917681568175</v>
      </c>
      <c r="CS229" s="186">
        <f t="shared" ca="1" si="395"/>
        <v>4305.3982488453403</v>
      </c>
      <c r="CT229" s="186">
        <f t="shared" ca="1" si="395"/>
        <v>4329.7415964949905</v>
      </c>
      <c r="CU229" s="186">
        <f t="shared" ca="1" si="395"/>
        <v>7257.0376416191157</v>
      </c>
      <c r="CV229" s="186">
        <f t="shared" ca="1" si="395"/>
        <v>7298.0699875267037</v>
      </c>
      <c r="CW229" s="186">
        <f t="shared" ca="1" si="395"/>
        <v>7339.3343362836395</v>
      </c>
      <c r="CX229" s="186">
        <f t="shared" ca="1" si="395"/>
        <v>7380.8319996677628</v>
      </c>
      <c r="CY229" s="186">
        <f t="shared" ca="1" si="395"/>
        <v>7422.5642968738975</v>
      </c>
      <c r="CZ229" s="186">
        <f t="shared" ca="1" si="395"/>
        <v>7464.5325545557862</v>
      </c>
      <c r="DA229" s="186">
        <f t="shared" ca="1" si="395"/>
        <v>7506.7381068682635</v>
      </c>
      <c r="DB229" s="186">
        <f t="shared" ca="1" si="395"/>
        <v>4529.5093773058034</v>
      </c>
      <c r="DC229" s="186">
        <f t="shared" ca="1" si="395"/>
        <v>4555.1198818587063</v>
      </c>
      <c r="DD229" s="186">
        <f t="shared" ca="1" si="395"/>
        <v>4580.8751919277956</v>
      </c>
      <c r="DE229" s="186">
        <f t="shared" ca="1" si="395"/>
        <v>4606.7761262645126</v>
      </c>
      <c r="DF229" s="186">
        <f t="shared" ca="1" si="395"/>
        <v>4632.8235082496412</v>
      </c>
      <c r="DG229" s="186">
        <f t="shared" ca="1" si="395"/>
        <v>7765.030276532455</v>
      </c>
      <c r="DH229" s="186">
        <f t="shared" ca="1" si="395"/>
        <v>7808.9348866535729</v>
      </c>
      <c r="DI229" s="186">
        <f t="shared" ca="1" si="395"/>
        <v>7853.0877398234934</v>
      </c>
      <c r="DJ229" s="186">
        <f t="shared" ca="1" si="395"/>
        <v>7897.490239644505</v>
      </c>
      <c r="DK229" s="186">
        <f t="shared" ca="1" si="395"/>
        <v>7942.1437976550706</v>
      </c>
      <c r="DL229" s="186">
        <f t="shared" ca="1" si="395"/>
        <v>7987.04983337469</v>
      </c>
      <c r="DM229" s="186">
        <f t="shared" ca="1" si="395"/>
        <v>8032.2097743490413</v>
      </c>
      <c r="DN229" s="186">
        <f t="shared" ca="1" si="395"/>
        <v>4846.5750337172094</v>
      </c>
      <c r="DO229" s="186">
        <f t="shared" ca="1" si="395"/>
        <v>4873.9782735888148</v>
      </c>
      <c r="DP229" s="186">
        <f t="shared" ca="1" si="395"/>
        <v>4901.5364553627414</v>
      </c>
      <c r="DQ229" s="186">
        <f t="shared" ca="1" si="395"/>
        <v>4929.2504551030297</v>
      </c>
      <c r="DR229" s="186">
        <f t="shared" ca="1" si="395"/>
        <v>4957.1211538271145</v>
      </c>
      <c r="DS229" s="186">
        <f t="shared" ca="1" si="395"/>
        <v>8308.5823958897254</v>
      </c>
      <c r="DT229" s="186">
        <f t="shared" ca="1" si="395"/>
        <v>8355.5603287193226</v>
      </c>
      <c r="DU229" s="186">
        <f t="shared" ca="1" si="395"/>
        <v>8402.8038816111366</v>
      </c>
      <c r="DV229" s="186">
        <f t="shared" ca="1" si="395"/>
        <v>8450.3145564196202</v>
      </c>
      <c r="DW229" s="186"/>
      <c r="DX229" s="167">
        <f ca="1">SUM(G229:DW229)</f>
        <v>603552.07057255483</v>
      </c>
    </row>
    <row r="230" spans="1:128" hidden="1" outlineLevel="1" x14ac:dyDescent="0.2">
      <c r="A230" s="168" t="str">
        <f ca="1">Language!A$671</f>
        <v>кредиторская задолженность</v>
      </c>
      <c r="B230" s="158"/>
      <c r="C230" s="147" t="str">
        <f ca="1">CHOOSE(D230,CurName1,CurName2,CurName3)</f>
        <v>тыс. руб.</v>
      </c>
      <c r="D230" s="158">
        <f>D214</f>
        <v>1</v>
      </c>
      <c r="E230" s="154" t="s">
        <v>895</v>
      </c>
      <c r="F230" s="6" t="s">
        <v>3099</v>
      </c>
      <c r="G230" s="304">
        <f ca="1">IF(AND($B231=0,G$2&gt;1),F230,(IF(Старт!$B$9+Старт!$B$10+Старт!$B$11=0,G228,G219)+G241)*$B231/Параметры!G$36)</f>
        <v>0</v>
      </c>
      <c r="H230" s="304">
        <f ca="1">IF(AND($B231=0,H$2&gt;1),G230,(IF(Старт!$B$9+Старт!$B$10+Старт!$B$11=0,H228,H219)+H241)*$B231/Параметры!H$36)</f>
        <v>0</v>
      </c>
      <c r="I230" s="304">
        <f ca="1">IF(AND($B231=0,I$2&gt;1),H230,(IF(Старт!$B$9+Старт!$B$10+Старт!$B$11=0,I228,I219)+I241)*$B231/Параметры!I$36)</f>
        <v>0</v>
      </c>
      <c r="J230" s="304">
        <f ca="1">IF(AND($B231=0,J$2&gt;1),I230,(IF(Старт!$B$9+Старт!$B$10+Старт!$B$11=0,J228,J219)+J241)*$B231/Параметры!J$36)</f>
        <v>0</v>
      </c>
      <c r="K230" s="304">
        <f ca="1">IF(AND($B231=0,K$2&gt;1),J230,(IF(Старт!$B$9+Старт!$B$10+Старт!$B$11=0,K228,K219)+K241)*$B231/Параметры!K$36)</f>
        <v>0</v>
      </c>
      <c r="L230" s="304">
        <f ca="1">IF(AND($B231=0,L$2&gt;1),K230,(IF(Старт!$B$9+Старт!$B$10+Старт!$B$11=0,L228,L219)+L241)*$B231/Параметры!L$36)</f>
        <v>0</v>
      </c>
      <c r="M230" s="304">
        <f ca="1">IF(AND($B231=0,M$2&gt;1),L230,(IF(Старт!$B$9+Старт!$B$10+Старт!$B$11=0,M228,M219)+M241)*$B231/Параметры!M$36)</f>
        <v>0</v>
      </c>
      <c r="N230" s="304">
        <f ca="1">IF(AND($B231=0,N$2&gt;1),M230,(IF(Старт!$B$9+Старт!$B$10+Старт!$B$11=0,N228,N219)+N241)*$B231/Параметры!N$36)</f>
        <v>0</v>
      </c>
      <c r="O230" s="304">
        <f ca="1">IF(AND($B231=0,O$2&gt;1),N230,(IF(Старт!$B$9+Старт!$B$10+Старт!$B$11=0,O228,O219)+O241)*$B231/Параметры!O$36)</f>
        <v>0</v>
      </c>
      <c r="P230" s="304">
        <f ca="1">IF(AND($B231=0,P$2&gt;1),O230,(IF(Старт!$B$9+Старт!$B$10+Старт!$B$11=0,P228,P219)+P241)*$B231/Параметры!P$36)</f>
        <v>0</v>
      </c>
      <c r="Q230" s="304">
        <f ca="1">IF(AND($B231=0,Q$2&gt;1),P230,(IF(Старт!$B$9+Старт!$B$10+Старт!$B$11=0,Q228,Q219)+Q241)*$B231/Параметры!Q$36)</f>
        <v>0</v>
      </c>
      <c r="R230" s="304">
        <f ca="1">IF(AND($B231=0,R$2&gt;1),Q230,(IF(Старт!$B$9+Старт!$B$10+Старт!$B$11=0,R228,R219)+R241)*$B231/Параметры!R$36)</f>
        <v>0</v>
      </c>
      <c r="S230" s="304">
        <f ca="1">IF(AND($B231=0,S$2&gt;1),R230,(IF(Старт!$B$9+Старт!$B$10+Старт!$B$11=0,S228,S219)+S241)*$B231/Параметры!S$36)</f>
        <v>0</v>
      </c>
      <c r="T230" s="304">
        <f ca="1">IF(AND($B231=0,T$2&gt;1),S230,(IF(Старт!$B$9+Старт!$B$10+Старт!$B$11=0,T228,T219)+T241)*$B231/Параметры!T$36)</f>
        <v>0</v>
      </c>
      <c r="U230" s="304">
        <f ca="1">IF(AND($B231=0,U$2&gt;1),T230,(IF(Старт!$B$9+Старт!$B$10+Старт!$B$11=0,U228,U219)+U241)*$B231/Параметры!U$36)</f>
        <v>0</v>
      </c>
      <c r="V230" s="304">
        <f ca="1">IF(AND($B231=0,V$2&gt;1),U230,(IF(Старт!$B$9+Старт!$B$10+Старт!$B$11=0,V228,V219)+V241)*$B231/Параметры!V$36)</f>
        <v>0</v>
      </c>
      <c r="W230" s="304">
        <f ca="1">IF(AND($B231=0,W$2&gt;1),V230,(IF(Старт!$B$9+Старт!$B$10+Старт!$B$11=0,W228,W219)+W241)*$B231/Параметры!W$36)</f>
        <v>0</v>
      </c>
      <c r="X230" s="304">
        <f ca="1">IF(AND($B231=0,X$2&gt;1),W230,(IF(Старт!$B$9+Старт!$B$10+Старт!$B$11=0,X228,X219)+X241)*$B231/Параметры!X$36)</f>
        <v>0</v>
      </c>
      <c r="Y230" s="304">
        <f ca="1">IF(AND($B231=0,Y$2&gt;1),X230,(IF(Старт!$B$9+Старт!$B$10+Старт!$B$11=0,Y228,Y219)+Y241)*$B231/Параметры!Y$36)</f>
        <v>0</v>
      </c>
      <c r="Z230" s="304">
        <f ca="1">IF(AND($B231=0,Z$2&gt;1),Y230,(IF(Старт!$B$9+Старт!$B$10+Старт!$B$11=0,Z228,Z219)+Z241)*$B231/Параметры!Z$36)</f>
        <v>0</v>
      </c>
      <c r="AA230" s="304">
        <f ca="1">IF(AND($B231=0,AA$2&gt;1),Z230,(IF(Старт!$B$9+Старт!$B$10+Старт!$B$11=0,AA228,AA219)+AA241)*$B231/Параметры!AA$36)</f>
        <v>0</v>
      </c>
      <c r="AB230" s="304">
        <f ca="1">IF(AND($B231=0,AB$2&gt;1),AA230,(IF(Старт!$B$9+Старт!$B$10+Старт!$B$11=0,AB228,AB219)+AB241)*$B231/Параметры!AB$36)</f>
        <v>0</v>
      </c>
      <c r="AC230" s="304">
        <f ca="1">IF(AND($B231=0,AC$2&gt;1),AB230,(IF(Старт!$B$9+Старт!$B$10+Старт!$B$11=0,AC228,AC219)+AC241)*$B231/Параметры!AC$36)</f>
        <v>0</v>
      </c>
      <c r="AD230" s="304">
        <f ca="1">IF(AND($B231=0,AD$2&gt;1),AC230,(IF(Старт!$B$9+Старт!$B$10+Старт!$B$11=0,AD228,AD219)+AD241)*$B231/Параметры!AD$36)</f>
        <v>0</v>
      </c>
      <c r="AE230" s="304">
        <f ca="1">IF(AND($B231=0,AE$2&gt;1),AD230,(IF(Старт!$B$9+Старт!$B$10+Старт!$B$11=0,AE228,AE219)+AE241)*$B231/Параметры!AE$36)</f>
        <v>0</v>
      </c>
      <c r="AF230" s="304">
        <f ca="1">IF(AND($B231=0,AF$2&gt;1),AE230,(IF(Старт!$B$9+Старт!$B$10+Старт!$B$11=0,AF228,AF219)+AF241)*$B231/Параметры!AF$36)</f>
        <v>0</v>
      </c>
      <c r="AG230" s="304">
        <f ca="1">IF(AND($B231=0,AG$2&gt;1),AF230,(IF(Старт!$B$9+Старт!$B$10+Старт!$B$11=0,AG228,AG219)+AG241)*$B231/Параметры!AG$36)</f>
        <v>0</v>
      </c>
      <c r="AH230" s="304">
        <f ca="1">IF(AND($B231=0,AH$2&gt;1),AG230,(IF(Старт!$B$9+Старт!$B$10+Старт!$B$11=0,AH228,AH219)+AH241)*$B231/Параметры!AH$36)</f>
        <v>0</v>
      </c>
      <c r="AI230" s="304">
        <f ca="1">IF(AND($B231=0,AI$2&gt;1),AH230,(IF(Старт!$B$9+Старт!$B$10+Старт!$B$11=0,AI228,AI219)+AI241)*$B231/Параметры!AI$36)</f>
        <v>0</v>
      </c>
      <c r="AJ230" s="304">
        <f ca="1">IF(AND($B231=0,AJ$2&gt;1),AI230,(IF(Старт!$B$9+Старт!$B$10+Старт!$B$11=0,AJ228,AJ219)+AJ241)*$B231/Параметры!AJ$36)</f>
        <v>0</v>
      </c>
      <c r="AK230" s="304">
        <f ca="1">IF(AND($B231=0,AK$2&gt;1),AJ230,(IF(Старт!$B$9+Старт!$B$10+Старт!$B$11=0,AK228,AK219)+AK241)*$B231/Параметры!AK$36)</f>
        <v>0</v>
      </c>
      <c r="AL230" s="304">
        <f ca="1">IF(AND($B231=0,AL$2&gt;1),AK230,(IF(Старт!$B$9+Старт!$B$10+Старт!$B$11=0,AL228,AL219)+AL241)*$B231/Параметры!AL$36)</f>
        <v>0</v>
      </c>
      <c r="AM230" s="304">
        <f ca="1">IF(AND($B231=0,AM$2&gt;1),AL230,(IF(Старт!$B$9+Старт!$B$10+Старт!$B$11=0,AM228,AM219)+AM241)*$B231/Параметры!AM$36)</f>
        <v>0</v>
      </c>
      <c r="AN230" s="304">
        <f ca="1">IF(AND($B231=0,AN$2&gt;1),AM230,(IF(Старт!$B$9+Старт!$B$10+Старт!$B$11=0,AN228,AN219)+AN241)*$B231/Параметры!AN$36)</f>
        <v>0</v>
      </c>
      <c r="AO230" s="304">
        <f ca="1">IF(AND($B231=0,AO$2&gt;1),AN230,(IF(Старт!$B$9+Старт!$B$10+Старт!$B$11=0,AO228,AO219)+AO241)*$B231/Параметры!AO$36)</f>
        <v>0</v>
      </c>
      <c r="AP230" s="304">
        <f ca="1">IF(AND($B231=0,AP$2&gt;1),AO230,(IF(Старт!$B$9+Старт!$B$10+Старт!$B$11=0,AP228,AP219)+AP241)*$B231/Параметры!AP$36)</f>
        <v>0</v>
      </c>
      <c r="AQ230" s="304">
        <f ca="1">IF(AND($B231=0,AQ$2&gt;1),AP230,(IF(Старт!$B$9+Старт!$B$10+Старт!$B$11=0,AQ228,AQ219)+AQ241)*$B231/Параметры!AQ$36)</f>
        <v>0</v>
      </c>
      <c r="AR230" s="304">
        <f ca="1">IF(AND($B231=0,AR$2&gt;1),AQ230,(IF(Старт!$B$9+Старт!$B$10+Старт!$B$11=0,AR228,AR219)+AR241)*$B231/Параметры!AR$36)</f>
        <v>0</v>
      </c>
      <c r="AS230" s="304">
        <f ca="1">IF(AND($B231=0,AS$2&gt;1),AR230,(IF(Старт!$B$9+Старт!$B$10+Старт!$B$11=0,AS228,AS219)+AS241)*$B231/Параметры!AS$36)</f>
        <v>0</v>
      </c>
      <c r="AT230" s="304">
        <f ca="1">IF(AND($B231=0,AT$2&gt;1),AS230,(IF(Старт!$B$9+Старт!$B$10+Старт!$B$11=0,AT228,AT219)+AT241)*$B231/Параметры!AT$36)</f>
        <v>0</v>
      </c>
      <c r="AU230" s="304">
        <f ca="1">IF(AND($B231=0,AU$2&gt;1),AT230,(IF(Старт!$B$9+Старт!$B$10+Старт!$B$11=0,AU228,AU219)+AU241)*$B231/Параметры!AU$36)</f>
        <v>0</v>
      </c>
      <c r="AV230" s="304">
        <f ca="1">IF(AND($B231=0,AV$2&gt;1),AU230,(IF(Старт!$B$9+Старт!$B$10+Старт!$B$11=0,AV228,AV219)+AV241)*$B231/Параметры!AV$36)</f>
        <v>0</v>
      </c>
      <c r="AW230" s="304">
        <f ca="1">IF(AND($B231=0,AW$2&gt;1),AV230,(IF(Старт!$B$9+Старт!$B$10+Старт!$B$11=0,AW228,AW219)+AW241)*$B231/Параметры!AW$36)</f>
        <v>0</v>
      </c>
      <c r="AX230" s="304">
        <f ca="1">IF(AND($B231=0,AX$2&gt;1),AW230,(IF(Старт!$B$9+Старт!$B$10+Старт!$B$11=0,AX228,AX219)+AX241)*$B231/Параметры!AX$36)</f>
        <v>0</v>
      </c>
      <c r="AY230" s="304">
        <f ca="1">IF(AND($B231=0,AY$2&gt;1),AX230,(IF(Старт!$B$9+Старт!$B$10+Старт!$B$11=0,AY228,AY219)+AY241)*$B231/Параметры!AY$36)</f>
        <v>0</v>
      </c>
      <c r="AZ230" s="304">
        <f ca="1">IF(AND($B231=0,AZ$2&gt;1),AY230,(IF(Старт!$B$9+Старт!$B$10+Старт!$B$11=0,AZ228,AZ219)+AZ241)*$B231/Параметры!AZ$36)</f>
        <v>0</v>
      </c>
      <c r="BA230" s="304">
        <f ca="1">IF(AND($B231=0,BA$2&gt;1),AZ230,(IF(Старт!$B$9+Старт!$B$10+Старт!$B$11=0,BA228,BA219)+BA241)*$B231/Параметры!BA$36)</f>
        <v>0</v>
      </c>
      <c r="BB230" s="304">
        <f ca="1">IF(AND($B231=0,BB$2&gt;1),BA230,(IF(Старт!$B$9+Старт!$B$10+Старт!$B$11=0,BB228,BB219)+BB241)*$B231/Параметры!BB$36)</f>
        <v>0</v>
      </c>
      <c r="BC230" s="304">
        <f ca="1">IF(AND($B231=0,BC$2&gt;1),BB230,(IF(Старт!$B$9+Старт!$B$10+Старт!$B$11=0,BC228,BC219)+BC241)*$B231/Параметры!BC$36)</f>
        <v>0</v>
      </c>
      <c r="BD230" s="304">
        <f ca="1">IF(AND($B231=0,BD$2&gt;1),BC230,(IF(Старт!$B$9+Старт!$B$10+Старт!$B$11=0,BD228,BD219)+BD241)*$B231/Параметры!BD$36)</f>
        <v>0</v>
      </c>
      <c r="BE230" s="304">
        <f ca="1">IF(AND($B231=0,BE$2&gt;1),BD230,(IF(Старт!$B$9+Старт!$B$10+Старт!$B$11=0,BE228,BE219)+BE241)*$B231/Параметры!BE$36)</f>
        <v>0</v>
      </c>
      <c r="BF230" s="304">
        <f ca="1">IF(AND($B231=0,BF$2&gt;1),BE230,(IF(Старт!$B$9+Старт!$B$10+Старт!$B$11=0,BF228,BF219)+BF241)*$B231/Параметры!BF$36)</f>
        <v>0</v>
      </c>
      <c r="BG230" s="304">
        <f ca="1">IF(AND($B231=0,BG$2&gt;1),BF230,(IF(Старт!$B$9+Старт!$B$10+Старт!$B$11=0,BG228,BG219)+BG241)*$B231/Параметры!BG$36)</f>
        <v>0</v>
      </c>
      <c r="BH230" s="304">
        <f ca="1">IF(AND($B231=0,BH$2&gt;1),BG230,(IF(Старт!$B$9+Старт!$B$10+Старт!$B$11=0,BH228,BH219)+BH241)*$B231/Параметры!BH$36)</f>
        <v>0</v>
      </c>
      <c r="BI230" s="304">
        <f ca="1">IF(AND($B231=0,BI$2&gt;1),BH230,(IF(Старт!$B$9+Старт!$B$10+Старт!$B$11=0,BI228,BI219)+BI241)*$B231/Параметры!BI$36)</f>
        <v>0</v>
      </c>
      <c r="BJ230" s="304">
        <f ca="1">IF(AND($B231=0,BJ$2&gt;1),BI230,(IF(Старт!$B$9+Старт!$B$10+Старт!$B$11=0,BJ228,BJ219)+BJ241)*$B231/Параметры!BJ$36)</f>
        <v>0</v>
      </c>
      <c r="BK230" s="304">
        <f ca="1">IF(AND($B231=0,BK$2&gt;1),BJ230,(IF(Старт!$B$9+Старт!$B$10+Старт!$B$11=0,BK228,BK219)+BK241)*$B231/Параметры!BK$36)</f>
        <v>0</v>
      </c>
      <c r="BL230" s="304">
        <f ca="1">IF(AND($B231=0,BL$2&gt;1),BK230,(IF(Старт!$B$9+Старт!$B$10+Старт!$B$11=0,BL228,BL219)+BL241)*$B231/Параметры!BL$36)</f>
        <v>0</v>
      </c>
      <c r="BM230" s="304">
        <f ca="1">IF(AND($B231=0,BM$2&gt;1),BL230,(IF(Старт!$B$9+Старт!$B$10+Старт!$B$11=0,BM228,BM219)+BM241)*$B231/Параметры!BM$36)</f>
        <v>0</v>
      </c>
      <c r="BN230" s="304">
        <f ca="1">IF(AND($B231=0,BN$2&gt;1),BM230,(IF(Старт!$B$9+Старт!$B$10+Старт!$B$11=0,BN228,BN219)+BN241)*$B231/Параметры!BN$36)</f>
        <v>0</v>
      </c>
      <c r="BO230" s="304">
        <f ca="1">IF(AND($B231=0,BO$2&gt;1),BN230,(IF(Старт!$B$9+Старт!$B$10+Старт!$B$11=0,BO228,BO219)+BO241)*$B231/Параметры!BO$36)</f>
        <v>0</v>
      </c>
      <c r="BP230" s="304">
        <f ca="1">IF(AND($B231=0,BP$2&gt;1),BO230,(IF(Старт!$B$9+Старт!$B$10+Старт!$B$11=0,BP228,BP219)+BP241)*$B231/Параметры!BP$36)</f>
        <v>0</v>
      </c>
      <c r="BQ230" s="304">
        <f ca="1">IF(AND($B231=0,BQ$2&gt;1),BP230,(IF(Старт!$B$9+Старт!$B$10+Старт!$B$11=0,BQ228,BQ219)+BQ241)*$B231/Параметры!BQ$36)</f>
        <v>0</v>
      </c>
      <c r="BR230" s="304">
        <f ca="1">IF(AND($B231=0,BR$2&gt;1),BQ230,(IF(Старт!$B$9+Старт!$B$10+Старт!$B$11=0,BR228,BR219)+BR241)*$B231/Параметры!BR$36)</f>
        <v>0</v>
      </c>
      <c r="BS230" s="304">
        <f ca="1">IF(AND($B231=0,BS$2&gt;1),BR230,(IF(Старт!$B$9+Старт!$B$10+Старт!$B$11=0,BS228,BS219)+BS241)*$B231/Параметры!BS$36)</f>
        <v>0</v>
      </c>
      <c r="BT230" s="304">
        <f ca="1">IF(AND($B231=0,BT$2&gt;1),BS230,(IF(Старт!$B$9+Старт!$B$10+Старт!$B$11=0,BT228,BT219)+BT241)*$B231/Параметры!BT$36)</f>
        <v>0</v>
      </c>
      <c r="BU230" s="304">
        <f ca="1">IF(AND($B231=0,BU$2&gt;1),BT230,(IF(Старт!$B$9+Старт!$B$10+Старт!$B$11=0,BU228,BU219)+BU241)*$B231/Параметры!BU$36)</f>
        <v>0</v>
      </c>
      <c r="BV230" s="304">
        <f ca="1">IF(AND($B231=0,BV$2&gt;1),BU230,(IF(Старт!$B$9+Старт!$B$10+Старт!$B$11=0,BV228,BV219)+BV241)*$B231/Параметры!BV$36)</f>
        <v>0</v>
      </c>
      <c r="BW230" s="304">
        <f ca="1">IF(AND($B231=0,BW$2&gt;1),BV230,(IF(Старт!$B$9+Старт!$B$10+Старт!$B$11=0,BW228,BW219)+BW241)*$B231/Параметры!BW$36)</f>
        <v>0</v>
      </c>
      <c r="BX230" s="304">
        <f ca="1">IF(AND($B231=0,BX$2&gt;1),BW230,(IF(Старт!$B$9+Старт!$B$10+Старт!$B$11=0,BX228,BX219)+BX241)*$B231/Параметры!BX$36)</f>
        <v>0</v>
      </c>
      <c r="BY230" s="304">
        <f ca="1">IF(AND($B231=0,BY$2&gt;1),BX230,(IF(Старт!$B$9+Старт!$B$10+Старт!$B$11=0,BY228,BY219)+BY241)*$B231/Параметры!BY$36)</f>
        <v>0</v>
      </c>
      <c r="BZ230" s="304">
        <f ca="1">IF(AND($B231=0,BZ$2&gt;1),BY230,(IF(Старт!$B$9+Старт!$B$10+Старт!$B$11=0,BZ228,BZ219)+BZ241)*$B231/Параметры!BZ$36)</f>
        <v>0</v>
      </c>
      <c r="CA230" s="304">
        <f ca="1">IF(AND($B231=0,CA$2&gt;1),BZ230,(IF(Старт!$B$9+Старт!$B$10+Старт!$B$11=0,CA228,CA219)+CA241)*$B231/Параметры!CA$36)</f>
        <v>0</v>
      </c>
      <c r="CB230" s="304">
        <f ca="1">IF(AND($B231=0,CB$2&gt;1),CA230,(IF(Старт!$B$9+Старт!$B$10+Старт!$B$11=0,CB228,CB219)+CB241)*$B231/Параметры!CB$36)</f>
        <v>0</v>
      </c>
      <c r="CC230" s="304">
        <f ca="1">IF(AND($B231=0,CC$2&gt;1),CB230,(IF(Старт!$B$9+Старт!$B$10+Старт!$B$11=0,CC228,CC219)+CC241)*$B231/Параметры!CC$36)</f>
        <v>0</v>
      </c>
      <c r="CD230" s="304">
        <f ca="1">IF(AND($B231=0,CD$2&gt;1),CC230,(IF(Старт!$B$9+Старт!$B$10+Старт!$B$11=0,CD228,CD219)+CD241)*$B231/Параметры!CD$36)</f>
        <v>0</v>
      </c>
      <c r="CE230" s="304">
        <f ca="1">IF(AND($B231=0,CE$2&gt;1),CD230,(IF(Старт!$B$9+Старт!$B$10+Старт!$B$11=0,CE228,CE219)+CE241)*$B231/Параметры!CE$36)</f>
        <v>0</v>
      </c>
      <c r="CF230" s="304">
        <f ca="1">IF(AND($B231=0,CF$2&gt;1),CE230,(IF(Старт!$B$9+Старт!$B$10+Старт!$B$11=0,CF228,CF219)+CF241)*$B231/Параметры!CF$36)</f>
        <v>0</v>
      </c>
      <c r="CG230" s="304">
        <f ca="1">IF(AND($B231=0,CG$2&gt;1),CF230,(IF(Старт!$B$9+Старт!$B$10+Старт!$B$11=0,CG228,CG219)+CG241)*$B231/Параметры!CG$36)</f>
        <v>0</v>
      </c>
      <c r="CH230" s="304">
        <f ca="1">IF(AND($B231=0,CH$2&gt;1),CG230,(IF(Старт!$B$9+Старт!$B$10+Старт!$B$11=0,CH228,CH219)+CH241)*$B231/Параметры!CH$36)</f>
        <v>0</v>
      </c>
      <c r="CI230" s="304">
        <f ca="1">IF(AND($B231=0,CI$2&gt;1),CH230,(IF(Старт!$B$9+Старт!$B$10+Старт!$B$11=0,CI228,CI219)+CI241)*$B231/Параметры!CI$36)</f>
        <v>0</v>
      </c>
      <c r="CJ230" s="304">
        <f ca="1">IF(AND($B231=0,CJ$2&gt;1),CI230,(IF(Старт!$B$9+Старт!$B$10+Старт!$B$11=0,CJ228,CJ219)+CJ241)*$B231/Параметры!CJ$36)</f>
        <v>0</v>
      </c>
      <c r="CK230" s="304">
        <f ca="1">IF(AND($B231=0,CK$2&gt;1),CJ230,(IF(Старт!$B$9+Старт!$B$10+Старт!$B$11=0,CK228,CK219)+CK241)*$B231/Параметры!CK$36)</f>
        <v>0</v>
      </c>
      <c r="CL230" s="304">
        <f ca="1">IF(AND($B231=0,CL$2&gt;1),CK230,(IF(Старт!$B$9+Старт!$B$10+Старт!$B$11=0,CL228,CL219)+CL241)*$B231/Параметры!CL$36)</f>
        <v>0</v>
      </c>
      <c r="CM230" s="304">
        <f ca="1">IF(AND($B231=0,CM$2&gt;1),CL230,(IF(Старт!$B$9+Старт!$B$10+Старт!$B$11=0,CM228,CM219)+CM241)*$B231/Параметры!CM$36)</f>
        <v>0</v>
      </c>
      <c r="CN230" s="304">
        <f ca="1">IF(AND($B231=0,CN$2&gt;1),CM230,(IF(Старт!$B$9+Старт!$B$10+Старт!$B$11=0,CN228,CN219)+CN241)*$B231/Параметры!CN$36)</f>
        <v>0</v>
      </c>
      <c r="CO230" s="304">
        <f ca="1">IF(AND($B231=0,CO$2&gt;1),CN230,(IF(Старт!$B$9+Старт!$B$10+Старт!$B$11=0,CO228,CO219)+CO241)*$B231/Параметры!CO$36)</f>
        <v>0</v>
      </c>
      <c r="CP230" s="304">
        <f ca="1">IF(AND($B231=0,CP$2&gt;1),CO230,(IF(Старт!$B$9+Старт!$B$10+Старт!$B$11=0,CP228,CP219)+CP241)*$B231/Параметры!CP$36)</f>
        <v>0</v>
      </c>
      <c r="CQ230" s="304">
        <f ca="1">IF(AND($B231=0,CQ$2&gt;1),CP230,(IF(Старт!$B$9+Старт!$B$10+Старт!$B$11=0,CQ228,CQ219)+CQ241)*$B231/Параметры!CQ$36)</f>
        <v>0</v>
      </c>
      <c r="CR230" s="304">
        <f ca="1">IF(AND($B231=0,CR$2&gt;1),CQ230,(IF(Старт!$B$9+Старт!$B$10+Старт!$B$11=0,CR228,CR219)+CR241)*$B231/Параметры!CR$36)</f>
        <v>0</v>
      </c>
      <c r="CS230" s="304">
        <f ca="1">IF(AND($B231=0,CS$2&gt;1),CR230,(IF(Старт!$B$9+Старт!$B$10+Старт!$B$11=0,CS228,CS219)+CS241)*$B231/Параметры!CS$36)</f>
        <v>0</v>
      </c>
      <c r="CT230" s="304">
        <f ca="1">IF(AND($B231=0,CT$2&gt;1),CS230,(IF(Старт!$B$9+Старт!$B$10+Старт!$B$11=0,CT228,CT219)+CT241)*$B231/Параметры!CT$36)</f>
        <v>0</v>
      </c>
      <c r="CU230" s="304">
        <f ca="1">IF(AND($B231=0,CU$2&gt;1),CT230,(IF(Старт!$B$9+Старт!$B$10+Старт!$B$11=0,CU228,CU219)+CU241)*$B231/Параметры!CU$36)</f>
        <v>0</v>
      </c>
      <c r="CV230" s="304">
        <f ca="1">IF(AND($B231=0,CV$2&gt;1),CU230,(IF(Старт!$B$9+Старт!$B$10+Старт!$B$11=0,CV228,CV219)+CV241)*$B231/Параметры!CV$36)</f>
        <v>0</v>
      </c>
      <c r="CW230" s="304">
        <f ca="1">IF(AND($B231=0,CW$2&gt;1),CV230,(IF(Старт!$B$9+Старт!$B$10+Старт!$B$11=0,CW228,CW219)+CW241)*$B231/Параметры!CW$36)</f>
        <v>0</v>
      </c>
      <c r="CX230" s="304">
        <f ca="1">IF(AND($B231=0,CX$2&gt;1),CW230,(IF(Старт!$B$9+Старт!$B$10+Старт!$B$11=0,CX228,CX219)+CX241)*$B231/Параметры!CX$36)</f>
        <v>0</v>
      </c>
      <c r="CY230" s="304">
        <f ca="1">IF(AND($B231=0,CY$2&gt;1),CX230,(IF(Старт!$B$9+Старт!$B$10+Старт!$B$11=0,CY228,CY219)+CY241)*$B231/Параметры!CY$36)</f>
        <v>0</v>
      </c>
      <c r="CZ230" s="304">
        <f ca="1">IF(AND($B231=0,CZ$2&gt;1),CY230,(IF(Старт!$B$9+Старт!$B$10+Старт!$B$11=0,CZ228,CZ219)+CZ241)*$B231/Параметры!CZ$36)</f>
        <v>0</v>
      </c>
      <c r="DA230" s="304">
        <f ca="1">IF(AND($B231=0,DA$2&gt;1),CZ230,(IF(Старт!$B$9+Старт!$B$10+Старт!$B$11=0,DA228,DA219)+DA241)*$B231/Параметры!DA$36)</f>
        <v>0</v>
      </c>
      <c r="DB230" s="304">
        <f ca="1">IF(AND($B231=0,DB$2&gt;1),DA230,(IF(Старт!$B$9+Старт!$B$10+Старт!$B$11=0,DB228,DB219)+DB241)*$B231/Параметры!DB$36)</f>
        <v>0</v>
      </c>
      <c r="DC230" s="304">
        <f ca="1">IF(AND($B231=0,DC$2&gt;1),DB230,(IF(Старт!$B$9+Старт!$B$10+Старт!$B$11=0,DC228,DC219)+DC241)*$B231/Параметры!DC$36)</f>
        <v>0</v>
      </c>
      <c r="DD230" s="304">
        <f ca="1">IF(AND($B231=0,DD$2&gt;1),DC230,(IF(Старт!$B$9+Старт!$B$10+Старт!$B$11=0,DD228,DD219)+DD241)*$B231/Параметры!DD$36)</f>
        <v>0</v>
      </c>
      <c r="DE230" s="304">
        <f ca="1">IF(AND($B231=0,DE$2&gt;1),DD230,(IF(Старт!$B$9+Старт!$B$10+Старт!$B$11=0,DE228,DE219)+DE241)*$B231/Параметры!DE$36)</f>
        <v>0</v>
      </c>
      <c r="DF230" s="304">
        <f ca="1">IF(AND($B231=0,DF$2&gt;1),DE230,(IF(Старт!$B$9+Старт!$B$10+Старт!$B$11=0,DF228,DF219)+DF241)*$B231/Параметры!DF$36)</f>
        <v>0</v>
      </c>
      <c r="DG230" s="304">
        <f ca="1">IF(AND($B231=0,DG$2&gt;1),DF230,(IF(Старт!$B$9+Старт!$B$10+Старт!$B$11=0,DG228,DG219)+DG241)*$B231/Параметры!DG$36)</f>
        <v>0</v>
      </c>
      <c r="DH230" s="304">
        <f ca="1">IF(AND($B231=0,DH$2&gt;1),DG230,(IF(Старт!$B$9+Старт!$B$10+Старт!$B$11=0,DH228,DH219)+DH241)*$B231/Параметры!DH$36)</f>
        <v>0</v>
      </c>
      <c r="DI230" s="304">
        <f ca="1">IF(AND($B231=0,DI$2&gt;1),DH230,(IF(Старт!$B$9+Старт!$B$10+Старт!$B$11=0,DI228,DI219)+DI241)*$B231/Параметры!DI$36)</f>
        <v>0</v>
      </c>
      <c r="DJ230" s="304">
        <f ca="1">IF(AND($B231=0,DJ$2&gt;1),DI230,(IF(Старт!$B$9+Старт!$B$10+Старт!$B$11=0,DJ228,DJ219)+DJ241)*$B231/Параметры!DJ$36)</f>
        <v>0</v>
      </c>
      <c r="DK230" s="304">
        <f ca="1">IF(AND($B231=0,DK$2&gt;1),DJ230,(IF(Старт!$B$9+Старт!$B$10+Старт!$B$11=0,DK228,DK219)+DK241)*$B231/Параметры!DK$36)</f>
        <v>0</v>
      </c>
      <c r="DL230" s="304">
        <f ca="1">IF(AND($B231=0,DL$2&gt;1),DK230,(IF(Старт!$B$9+Старт!$B$10+Старт!$B$11=0,DL228,DL219)+DL241)*$B231/Параметры!DL$36)</f>
        <v>0</v>
      </c>
      <c r="DM230" s="304">
        <f ca="1">IF(AND($B231=0,DM$2&gt;1),DL230,(IF(Старт!$B$9+Старт!$B$10+Старт!$B$11=0,DM228,DM219)+DM241)*$B231/Параметры!DM$36)</f>
        <v>0</v>
      </c>
      <c r="DN230" s="304">
        <f ca="1">IF(AND($B231=0,DN$2&gt;1),DM230,(IF(Старт!$B$9+Старт!$B$10+Старт!$B$11=0,DN228,DN219)+DN241)*$B231/Параметры!DN$36)</f>
        <v>0</v>
      </c>
      <c r="DO230" s="304">
        <f ca="1">IF(AND($B231=0,DO$2&gt;1),DN230,(IF(Старт!$B$9+Старт!$B$10+Старт!$B$11=0,DO228,DO219)+DO241)*$B231/Параметры!DO$36)</f>
        <v>0</v>
      </c>
      <c r="DP230" s="304">
        <f ca="1">IF(AND($B231=0,DP$2&gt;1),DO230,(IF(Старт!$B$9+Старт!$B$10+Старт!$B$11=0,DP228,DP219)+DP241)*$B231/Параметры!DP$36)</f>
        <v>0</v>
      </c>
      <c r="DQ230" s="304">
        <f ca="1">IF(AND($B231=0,DQ$2&gt;1),DP230,(IF(Старт!$B$9+Старт!$B$10+Старт!$B$11=0,DQ228,DQ219)+DQ241)*$B231/Параметры!DQ$36)</f>
        <v>0</v>
      </c>
      <c r="DR230" s="304">
        <f ca="1">IF(AND($B231=0,DR$2&gt;1),DQ230,(IF(Старт!$B$9+Старт!$B$10+Старт!$B$11=0,DR228,DR219)+DR241)*$B231/Параметры!DR$36)</f>
        <v>0</v>
      </c>
      <c r="DS230" s="304">
        <f ca="1">IF(AND($B231=0,DS$2&gt;1),DR230,(IF(Старт!$B$9+Старт!$B$10+Старт!$B$11=0,DS228,DS219)+DS241)*$B231/Параметры!DS$36)</f>
        <v>0</v>
      </c>
      <c r="DT230" s="304">
        <f ca="1">IF(AND($B231=0,DT$2&gt;1),DS230,(IF(Старт!$B$9+Старт!$B$10+Старт!$B$11=0,DT228,DT219)+DT241)*$B231/Параметры!DT$36)</f>
        <v>0</v>
      </c>
      <c r="DU230" s="304">
        <f ca="1">IF(AND($B231=0,DU$2&gt;1),DT230,(IF(Старт!$B$9+Старт!$B$10+Старт!$B$11=0,DU228,DU219)+DU241)*$B231/Параметры!DU$36)</f>
        <v>0</v>
      </c>
      <c r="DV230" s="304">
        <f ca="1">IF(AND($B231=0,DV$2&gt;1),DU230,(IF(Старт!$B$9+Старт!$B$10+Старт!$B$11=0,DV228,DV219)+DV241)*$B231/Параметры!DV$36)</f>
        <v>0</v>
      </c>
      <c r="DW230" s="172"/>
      <c r="DX230" s="170"/>
    </row>
    <row r="231" spans="1:128" s="154" customFormat="1" hidden="1" outlineLevel="1" x14ac:dyDescent="0.2">
      <c r="A231" s="171" t="str">
        <f ca="1">Language!A$672</f>
        <v>период отсрочки платежа</v>
      </c>
      <c r="B231" s="303">
        <f>$B$535</f>
        <v>0</v>
      </c>
      <c r="C231" s="147" t="str">
        <f ca="1">Language!$A$1464</f>
        <v>дней</v>
      </c>
      <c r="F231" s="6" t="s">
        <v>3100</v>
      </c>
      <c r="G231" s="169"/>
      <c r="H231" s="169"/>
      <c r="I231" s="169"/>
      <c r="J231" s="169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  <c r="Y231" s="169"/>
      <c r="Z231" s="169"/>
      <c r="AA231" s="169"/>
      <c r="AB231" s="169"/>
      <c r="AC231" s="169"/>
      <c r="AD231" s="169"/>
      <c r="AE231" s="169"/>
      <c r="AF231" s="169"/>
      <c r="AG231" s="169"/>
      <c r="AH231" s="169"/>
      <c r="AI231" s="169"/>
      <c r="AJ231" s="169"/>
      <c r="AK231" s="169"/>
      <c r="AL231" s="169"/>
      <c r="AM231" s="169"/>
      <c r="AN231" s="169"/>
      <c r="AO231" s="169"/>
      <c r="AP231" s="169"/>
      <c r="AQ231" s="169"/>
      <c r="AR231" s="169"/>
      <c r="AS231" s="169"/>
      <c r="AT231" s="169"/>
      <c r="AU231" s="169"/>
      <c r="AV231" s="169"/>
      <c r="AW231" s="169"/>
      <c r="AX231" s="169"/>
      <c r="AY231" s="169"/>
      <c r="AZ231" s="169"/>
      <c r="BA231" s="169"/>
      <c r="BB231" s="169"/>
      <c r="BC231" s="169"/>
      <c r="BD231" s="169"/>
      <c r="BE231" s="169"/>
      <c r="BF231" s="169"/>
      <c r="BG231" s="169"/>
      <c r="BH231" s="169"/>
      <c r="BI231" s="169"/>
      <c r="BJ231" s="169"/>
      <c r="BK231" s="169"/>
      <c r="BL231" s="169"/>
      <c r="BM231" s="169"/>
      <c r="BN231" s="169"/>
      <c r="BO231" s="169"/>
      <c r="BP231" s="169"/>
      <c r="BQ231" s="169"/>
      <c r="BR231" s="169"/>
      <c r="BS231" s="169"/>
      <c r="BT231" s="169"/>
      <c r="BU231" s="169"/>
      <c r="BV231" s="169"/>
      <c r="BW231" s="169"/>
      <c r="BX231" s="169"/>
      <c r="BY231" s="169"/>
      <c r="BZ231" s="169"/>
      <c r="CA231" s="169"/>
      <c r="CB231" s="169"/>
      <c r="CC231" s="169"/>
      <c r="CD231" s="169"/>
      <c r="CE231" s="169"/>
      <c r="CF231" s="169"/>
      <c r="CG231" s="169"/>
      <c r="CH231" s="169"/>
      <c r="CI231" s="169"/>
      <c r="CJ231" s="169"/>
      <c r="CK231" s="169"/>
      <c r="CL231" s="169"/>
      <c r="CM231" s="169"/>
      <c r="CN231" s="169"/>
      <c r="CO231" s="169"/>
      <c r="CP231" s="169"/>
      <c r="CQ231" s="169"/>
      <c r="CR231" s="169"/>
      <c r="CS231" s="169"/>
      <c r="CT231" s="169"/>
      <c r="CU231" s="169"/>
      <c r="CV231" s="169"/>
      <c r="CW231" s="169"/>
      <c r="CX231" s="169"/>
      <c r="CY231" s="169"/>
      <c r="CZ231" s="169"/>
      <c r="DA231" s="169"/>
      <c r="DB231" s="169"/>
      <c r="DC231" s="169"/>
      <c r="DD231" s="169"/>
      <c r="DE231" s="169"/>
      <c r="DF231" s="169"/>
      <c r="DG231" s="169"/>
      <c r="DH231" s="169"/>
      <c r="DI231" s="169"/>
      <c r="DJ231" s="169"/>
      <c r="DK231" s="169"/>
      <c r="DL231" s="169"/>
      <c r="DM231" s="169"/>
      <c r="DN231" s="169"/>
      <c r="DO231" s="169"/>
      <c r="DP231" s="169"/>
      <c r="DQ231" s="169"/>
      <c r="DR231" s="169"/>
      <c r="DS231" s="169"/>
      <c r="DT231" s="169"/>
      <c r="DU231" s="169"/>
      <c r="DV231" s="169"/>
      <c r="DW231" s="169"/>
      <c r="DX231" s="170"/>
    </row>
    <row r="232" spans="1:128" hidden="1" outlineLevel="1" x14ac:dyDescent="0.2">
      <c r="A232" s="168" t="str">
        <f ca="1">Language!A$673</f>
        <v>авансы уплаченные</v>
      </c>
      <c r="B232" s="158"/>
      <c r="C232" s="147" t="str">
        <f ca="1">CHOOSE(D232,CurName1,CurName2,CurName3)</f>
        <v>тыс. руб.</v>
      </c>
      <c r="D232" s="158">
        <f>D214</f>
        <v>1</v>
      </c>
      <c r="E232" s="154" t="s">
        <v>877</v>
      </c>
      <c r="F232" s="6" t="s">
        <v>3099</v>
      </c>
      <c r="G232" s="304">
        <f ca="1">IF(OR(AND($B233=0,G$2&gt;1),G$2=Prj_Len),F232,(IF(Старт!$B$9+Старт!$B$10+Старт!$B$11=0,OFFSET(G228,0,1),OFFSET(G219,0,1))+OFFSET(G241,0,1))*$B233/Параметры!G$36)</f>
        <v>0</v>
      </c>
      <c r="H232" s="304">
        <f ca="1">IF(OR(AND($B233=0,H$2&gt;1),H$2=Prj_Len),G232,(IF(Старт!$B$9+Старт!$B$10+Старт!$B$11=0,OFFSET(H228,0,1),OFFSET(H219,0,1))+OFFSET(H241,0,1))*$B233/Параметры!H$36)</f>
        <v>0</v>
      </c>
      <c r="I232" s="304">
        <f ca="1">IF(OR(AND($B233=0,I$2&gt;1),I$2=Prj_Len),H232,(IF(Старт!$B$9+Старт!$B$10+Старт!$B$11=0,OFFSET(I228,0,1),OFFSET(I219,0,1))+OFFSET(I241,0,1))*$B233/Параметры!I$36)</f>
        <v>0</v>
      </c>
      <c r="J232" s="304">
        <f ca="1">IF(OR(AND($B233=0,J$2&gt;1),J$2=Prj_Len),I232,(IF(Старт!$B$9+Старт!$B$10+Старт!$B$11=0,OFFSET(J228,0,1),OFFSET(J219,0,1))+OFFSET(J241,0,1))*$B233/Параметры!J$36)</f>
        <v>0</v>
      </c>
      <c r="K232" s="304">
        <f ca="1">IF(OR(AND($B233=0,K$2&gt;1),K$2=Prj_Len),J232,(IF(Старт!$B$9+Старт!$B$10+Старт!$B$11=0,OFFSET(K228,0,1),OFFSET(K219,0,1))+OFFSET(K241,0,1))*$B233/Параметры!K$36)</f>
        <v>0</v>
      </c>
      <c r="L232" s="304">
        <f ca="1">IF(OR(AND($B233=0,L$2&gt;1),L$2=Prj_Len),K232,(IF(Старт!$B$9+Старт!$B$10+Старт!$B$11=0,OFFSET(L228,0,1),OFFSET(L219,0,1))+OFFSET(L241,0,1))*$B233/Параметры!L$36)</f>
        <v>0</v>
      </c>
      <c r="M232" s="304">
        <f ca="1">IF(OR(AND($B233=0,M$2&gt;1),M$2=Prj_Len),L232,(IF(Старт!$B$9+Старт!$B$10+Старт!$B$11=0,OFFSET(M228,0,1),OFFSET(M219,0,1))+OFFSET(M241,0,1))*$B233/Параметры!M$36)</f>
        <v>0</v>
      </c>
      <c r="N232" s="304">
        <f ca="1">IF(OR(AND($B233=0,N$2&gt;1),N$2=Prj_Len),M232,(IF(Старт!$B$9+Старт!$B$10+Старт!$B$11=0,OFFSET(N228,0,1),OFFSET(N219,0,1))+OFFSET(N241,0,1))*$B233/Параметры!N$36)</f>
        <v>0</v>
      </c>
      <c r="O232" s="304">
        <f ca="1">IF(OR(AND($B233=0,O$2&gt;1),O$2=Prj_Len),N232,(IF(Старт!$B$9+Старт!$B$10+Старт!$B$11=0,OFFSET(O228,0,1),OFFSET(O219,0,1))+OFFSET(O241,0,1))*$B233/Параметры!O$36)</f>
        <v>0</v>
      </c>
      <c r="P232" s="304">
        <f ca="1">IF(OR(AND($B233=0,P$2&gt;1),P$2=Prj_Len),O232,(IF(Старт!$B$9+Старт!$B$10+Старт!$B$11=0,OFFSET(P228,0,1),OFFSET(P219,0,1))+OFFSET(P241,0,1))*$B233/Параметры!P$36)</f>
        <v>0</v>
      </c>
      <c r="Q232" s="304">
        <f ca="1">IF(OR(AND($B233=0,Q$2&gt;1),Q$2=Prj_Len),P232,(IF(Старт!$B$9+Старт!$B$10+Старт!$B$11=0,OFFSET(Q228,0,1),OFFSET(Q219,0,1))+OFFSET(Q241,0,1))*$B233/Параметры!Q$36)</f>
        <v>0</v>
      </c>
      <c r="R232" s="304">
        <f ca="1">IF(OR(AND($B233=0,R$2&gt;1),R$2=Prj_Len),Q232,(IF(Старт!$B$9+Старт!$B$10+Старт!$B$11=0,OFFSET(R228,0,1),OFFSET(R219,0,1))+OFFSET(R241,0,1))*$B233/Параметры!R$36)</f>
        <v>0</v>
      </c>
      <c r="S232" s="304">
        <f ca="1">IF(OR(AND($B233=0,S$2&gt;1),S$2=Prj_Len),R232,(IF(Старт!$B$9+Старт!$B$10+Старт!$B$11=0,OFFSET(S228,0,1),OFFSET(S219,0,1))+OFFSET(S241,0,1))*$B233/Параметры!S$36)</f>
        <v>0</v>
      </c>
      <c r="T232" s="304">
        <f ca="1">IF(OR(AND($B233=0,T$2&gt;1),T$2=Prj_Len),S232,(IF(Старт!$B$9+Старт!$B$10+Старт!$B$11=0,OFFSET(T228,0,1),OFFSET(T219,0,1))+OFFSET(T241,0,1))*$B233/Параметры!T$36)</f>
        <v>0</v>
      </c>
      <c r="U232" s="304">
        <f ca="1">IF(OR(AND($B233=0,U$2&gt;1),U$2=Prj_Len),T232,(IF(Старт!$B$9+Старт!$B$10+Старт!$B$11=0,OFFSET(U228,0,1),OFFSET(U219,0,1))+OFFSET(U241,0,1))*$B233/Параметры!U$36)</f>
        <v>0</v>
      </c>
      <c r="V232" s="304">
        <f ca="1">IF(OR(AND($B233=0,V$2&gt;1),V$2=Prj_Len),U232,(IF(Старт!$B$9+Старт!$B$10+Старт!$B$11=0,OFFSET(V228,0,1),OFFSET(V219,0,1))+OFFSET(V241,0,1))*$B233/Параметры!V$36)</f>
        <v>0</v>
      </c>
      <c r="W232" s="304">
        <f ca="1">IF(OR(AND($B233=0,W$2&gt;1),W$2=Prj_Len),V232,(IF(Старт!$B$9+Старт!$B$10+Старт!$B$11=0,OFFSET(W228,0,1),OFFSET(W219,0,1))+OFFSET(W241,0,1))*$B233/Параметры!W$36)</f>
        <v>0</v>
      </c>
      <c r="X232" s="304">
        <f ca="1">IF(OR(AND($B233=0,X$2&gt;1),X$2=Prj_Len),W232,(IF(Старт!$B$9+Старт!$B$10+Старт!$B$11=0,OFFSET(X228,0,1),OFFSET(X219,0,1))+OFFSET(X241,0,1))*$B233/Параметры!X$36)</f>
        <v>0</v>
      </c>
      <c r="Y232" s="304">
        <f ca="1">IF(OR(AND($B233=0,Y$2&gt;1),Y$2=Prj_Len),X232,(IF(Старт!$B$9+Старт!$B$10+Старт!$B$11=0,OFFSET(Y228,0,1),OFFSET(Y219,0,1))+OFFSET(Y241,0,1))*$B233/Параметры!Y$36)</f>
        <v>0</v>
      </c>
      <c r="Z232" s="304">
        <f ca="1">IF(OR(AND($B233=0,Z$2&gt;1),Z$2=Prj_Len),Y232,(IF(Старт!$B$9+Старт!$B$10+Старт!$B$11=0,OFFSET(Z228,0,1),OFFSET(Z219,0,1))+OFFSET(Z241,0,1))*$B233/Параметры!Z$36)</f>
        <v>0</v>
      </c>
      <c r="AA232" s="304">
        <f ca="1">IF(OR(AND($B233=0,AA$2&gt;1),AA$2=Prj_Len),Z232,(IF(Старт!$B$9+Старт!$B$10+Старт!$B$11=0,OFFSET(AA228,0,1),OFFSET(AA219,0,1))+OFFSET(AA241,0,1))*$B233/Параметры!AA$36)</f>
        <v>0</v>
      </c>
      <c r="AB232" s="304">
        <f ca="1">IF(OR(AND($B233=0,AB$2&gt;1),AB$2=Prj_Len),AA232,(IF(Старт!$B$9+Старт!$B$10+Старт!$B$11=0,OFFSET(AB228,0,1),OFFSET(AB219,0,1))+OFFSET(AB241,0,1))*$B233/Параметры!AB$36)</f>
        <v>0</v>
      </c>
      <c r="AC232" s="304">
        <f ca="1">IF(OR(AND($B233=0,AC$2&gt;1),AC$2=Prj_Len),AB232,(IF(Старт!$B$9+Старт!$B$10+Старт!$B$11=0,OFFSET(AC228,0,1),OFFSET(AC219,0,1))+OFFSET(AC241,0,1))*$B233/Параметры!AC$36)</f>
        <v>0</v>
      </c>
      <c r="AD232" s="304">
        <f ca="1">IF(OR(AND($B233=0,AD$2&gt;1),AD$2=Prj_Len),AC232,(IF(Старт!$B$9+Старт!$B$10+Старт!$B$11=0,OFFSET(AD228,0,1),OFFSET(AD219,0,1))+OFFSET(AD241,0,1))*$B233/Параметры!AD$36)</f>
        <v>0</v>
      </c>
      <c r="AE232" s="304">
        <f ca="1">IF(OR(AND($B233=0,AE$2&gt;1),AE$2=Prj_Len),AD232,(IF(Старт!$B$9+Старт!$B$10+Старт!$B$11=0,OFFSET(AE228,0,1),OFFSET(AE219,0,1))+OFFSET(AE241,0,1))*$B233/Параметры!AE$36)</f>
        <v>0</v>
      </c>
      <c r="AF232" s="304">
        <f ca="1">IF(OR(AND($B233=0,AF$2&gt;1),AF$2=Prj_Len),AE232,(IF(Старт!$B$9+Старт!$B$10+Старт!$B$11=0,OFFSET(AF228,0,1),OFFSET(AF219,0,1))+OFFSET(AF241,0,1))*$B233/Параметры!AF$36)</f>
        <v>0</v>
      </c>
      <c r="AG232" s="304">
        <f ca="1">IF(OR(AND($B233=0,AG$2&gt;1),AG$2=Prj_Len),AF232,(IF(Старт!$B$9+Старт!$B$10+Старт!$B$11=0,OFFSET(AG228,0,1),OFFSET(AG219,0,1))+OFFSET(AG241,0,1))*$B233/Параметры!AG$36)</f>
        <v>0</v>
      </c>
      <c r="AH232" s="304">
        <f ca="1">IF(OR(AND($B233=0,AH$2&gt;1),AH$2=Prj_Len),AG232,(IF(Старт!$B$9+Старт!$B$10+Старт!$B$11=0,OFFSET(AH228,0,1),OFFSET(AH219,0,1))+OFFSET(AH241,0,1))*$B233/Параметры!AH$36)</f>
        <v>0</v>
      </c>
      <c r="AI232" s="304">
        <f ca="1">IF(OR(AND($B233=0,AI$2&gt;1),AI$2=Prj_Len),AH232,(IF(Старт!$B$9+Старт!$B$10+Старт!$B$11=0,OFFSET(AI228,0,1),OFFSET(AI219,0,1))+OFFSET(AI241,0,1))*$B233/Параметры!AI$36)</f>
        <v>0</v>
      </c>
      <c r="AJ232" s="304">
        <f ca="1">IF(OR(AND($B233=0,AJ$2&gt;1),AJ$2=Prj_Len),AI232,(IF(Старт!$B$9+Старт!$B$10+Старт!$B$11=0,OFFSET(AJ228,0,1),OFFSET(AJ219,0,1))+OFFSET(AJ241,0,1))*$B233/Параметры!AJ$36)</f>
        <v>0</v>
      </c>
      <c r="AK232" s="304">
        <f ca="1">IF(OR(AND($B233=0,AK$2&gt;1),AK$2=Prj_Len),AJ232,(IF(Старт!$B$9+Старт!$B$10+Старт!$B$11=0,OFFSET(AK228,0,1),OFFSET(AK219,0,1))+OFFSET(AK241,0,1))*$B233/Параметры!AK$36)</f>
        <v>0</v>
      </c>
      <c r="AL232" s="304">
        <f ca="1">IF(OR(AND($B233=0,AL$2&gt;1),AL$2=Prj_Len),AK232,(IF(Старт!$B$9+Старт!$B$10+Старт!$B$11=0,OFFSET(AL228,0,1),OFFSET(AL219,0,1))+OFFSET(AL241,0,1))*$B233/Параметры!AL$36)</f>
        <v>0</v>
      </c>
      <c r="AM232" s="304">
        <f ca="1">IF(OR(AND($B233=0,AM$2&gt;1),AM$2=Prj_Len),AL232,(IF(Старт!$B$9+Старт!$B$10+Старт!$B$11=0,OFFSET(AM228,0,1),OFFSET(AM219,0,1))+OFFSET(AM241,0,1))*$B233/Параметры!AM$36)</f>
        <v>0</v>
      </c>
      <c r="AN232" s="304">
        <f ca="1">IF(OR(AND($B233=0,AN$2&gt;1),AN$2=Prj_Len),AM232,(IF(Старт!$B$9+Старт!$B$10+Старт!$B$11=0,OFFSET(AN228,0,1),OFFSET(AN219,0,1))+OFFSET(AN241,0,1))*$B233/Параметры!AN$36)</f>
        <v>0</v>
      </c>
      <c r="AO232" s="304">
        <f ca="1">IF(OR(AND($B233=0,AO$2&gt;1),AO$2=Prj_Len),AN232,(IF(Старт!$B$9+Старт!$B$10+Старт!$B$11=0,OFFSET(AO228,0,1),OFFSET(AO219,0,1))+OFFSET(AO241,0,1))*$B233/Параметры!AO$36)</f>
        <v>0</v>
      </c>
      <c r="AP232" s="304">
        <f ca="1">IF(OR(AND($B233=0,AP$2&gt;1),AP$2=Prj_Len),AO232,(IF(Старт!$B$9+Старт!$B$10+Старт!$B$11=0,OFFSET(AP228,0,1),OFFSET(AP219,0,1))+OFFSET(AP241,0,1))*$B233/Параметры!AP$36)</f>
        <v>0</v>
      </c>
      <c r="AQ232" s="304">
        <f ca="1">IF(OR(AND($B233=0,AQ$2&gt;1),AQ$2=Prj_Len),AP232,(IF(Старт!$B$9+Старт!$B$10+Старт!$B$11=0,OFFSET(AQ228,0,1),OFFSET(AQ219,0,1))+OFFSET(AQ241,0,1))*$B233/Параметры!AQ$36)</f>
        <v>0</v>
      </c>
      <c r="AR232" s="304">
        <f ca="1">IF(OR(AND($B233=0,AR$2&gt;1),AR$2=Prj_Len),AQ232,(IF(Старт!$B$9+Старт!$B$10+Старт!$B$11=0,OFFSET(AR228,0,1),OFFSET(AR219,0,1))+OFFSET(AR241,0,1))*$B233/Параметры!AR$36)</f>
        <v>0</v>
      </c>
      <c r="AS232" s="304">
        <f ca="1">IF(OR(AND($B233=0,AS$2&gt;1),AS$2=Prj_Len),AR232,(IF(Старт!$B$9+Старт!$B$10+Старт!$B$11=0,OFFSET(AS228,0,1),OFFSET(AS219,0,1))+OFFSET(AS241,0,1))*$B233/Параметры!AS$36)</f>
        <v>0</v>
      </c>
      <c r="AT232" s="304">
        <f ca="1">IF(OR(AND($B233=0,AT$2&gt;1),AT$2=Prj_Len),AS232,(IF(Старт!$B$9+Старт!$B$10+Старт!$B$11=0,OFFSET(AT228,0,1),OFFSET(AT219,0,1))+OFFSET(AT241,0,1))*$B233/Параметры!AT$36)</f>
        <v>0</v>
      </c>
      <c r="AU232" s="304">
        <f ca="1">IF(OR(AND($B233=0,AU$2&gt;1),AU$2=Prj_Len),AT232,(IF(Старт!$B$9+Старт!$B$10+Старт!$B$11=0,OFFSET(AU228,0,1),OFFSET(AU219,0,1))+OFFSET(AU241,0,1))*$B233/Параметры!AU$36)</f>
        <v>0</v>
      </c>
      <c r="AV232" s="304">
        <f ca="1">IF(OR(AND($B233=0,AV$2&gt;1),AV$2=Prj_Len),AU232,(IF(Старт!$B$9+Старт!$B$10+Старт!$B$11=0,OFFSET(AV228,0,1),OFFSET(AV219,0,1))+OFFSET(AV241,0,1))*$B233/Параметры!AV$36)</f>
        <v>0</v>
      </c>
      <c r="AW232" s="304">
        <f ca="1">IF(OR(AND($B233=0,AW$2&gt;1),AW$2=Prj_Len),AV232,(IF(Старт!$B$9+Старт!$B$10+Старт!$B$11=0,OFFSET(AW228,0,1),OFFSET(AW219,0,1))+OFFSET(AW241,0,1))*$B233/Параметры!AW$36)</f>
        <v>0</v>
      </c>
      <c r="AX232" s="304">
        <f ca="1">IF(OR(AND($B233=0,AX$2&gt;1),AX$2=Prj_Len),AW232,(IF(Старт!$B$9+Старт!$B$10+Старт!$B$11=0,OFFSET(AX228,0,1),OFFSET(AX219,0,1))+OFFSET(AX241,0,1))*$B233/Параметры!AX$36)</f>
        <v>0</v>
      </c>
      <c r="AY232" s="304">
        <f ca="1">IF(OR(AND($B233=0,AY$2&gt;1),AY$2=Prj_Len),AX232,(IF(Старт!$B$9+Старт!$B$10+Старт!$B$11=0,OFFSET(AY228,0,1),OFFSET(AY219,0,1))+OFFSET(AY241,0,1))*$B233/Параметры!AY$36)</f>
        <v>0</v>
      </c>
      <c r="AZ232" s="304">
        <f ca="1">IF(OR(AND($B233=0,AZ$2&gt;1),AZ$2=Prj_Len),AY232,(IF(Старт!$B$9+Старт!$B$10+Старт!$B$11=0,OFFSET(AZ228,0,1),OFFSET(AZ219,0,1))+OFFSET(AZ241,0,1))*$B233/Параметры!AZ$36)</f>
        <v>0</v>
      </c>
      <c r="BA232" s="304">
        <f ca="1">IF(OR(AND($B233=0,BA$2&gt;1),BA$2=Prj_Len),AZ232,(IF(Старт!$B$9+Старт!$B$10+Старт!$B$11=0,OFFSET(BA228,0,1),OFFSET(BA219,0,1))+OFFSET(BA241,0,1))*$B233/Параметры!BA$36)</f>
        <v>0</v>
      </c>
      <c r="BB232" s="304">
        <f ca="1">IF(OR(AND($B233=0,BB$2&gt;1),BB$2=Prj_Len),BA232,(IF(Старт!$B$9+Старт!$B$10+Старт!$B$11=0,OFFSET(BB228,0,1),OFFSET(BB219,0,1))+OFFSET(BB241,0,1))*$B233/Параметры!BB$36)</f>
        <v>0</v>
      </c>
      <c r="BC232" s="304">
        <f ca="1">IF(OR(AND($B233=0,BC$2&gt;1),BC$2=Prj_Len),BB232,(IF(Старт!$B$9+Старт!$B$10+Старт!$B$11=0,OFFSET(BC228,0,1),OFFSET(BC219,0,1))+OFFSET(BC241,0,1))*$B233/Параметры!BC$36)</f>
        <v>0</v>
      </c>
      <c r="BD232" s="304">
        <f ca="1">IF(OR(AND($B233=0,BD$2&gt;1),BD$2=Prj_Len),BC232,(IF(Старт!$B$9+Старт!$B$10+Старт!$B$11=0,OFFSET(BD228,0,1),OFFSET(BD219,0,1))+OFFSET(BD241,0,1))*$B233/Параметры!BD$36)</f>
        <v>0</v>
      </c>
      <c r="BE232" s="304">
        <f ca="1">IF(OR(AND($B233=0,BE$2&gt;1),BE$2=Prj_Len),BD232,(IF(Старт!$B$9+Старт!$B$10+Старт!$B$11=0,OFFSET(BE228,0,1),OFFSET(BE219,0,1))+OFFSET(BE241,0,1))*$B233/Параметры!BE$36)</f>
        <v>0</v>
      </c>
      <c r="BF232" s="304">
        <f ca="1">IF(OR(AND($B233=0,BF$2&gt;1),BF$2=Prj_Len),BE232,(IF(Старт!$B$9+Старт!$B$10+Старт!$B$11=0,OFFSET(BF228,0,1),OFFSET(BF219,0,1))+OFFSET(BF241,0,1))*$B233/Параметры!BF$36)</f>
        <v>0</v>
      </c>
      <c r="BG232" s="304">
        <f ca="1">IF(OR(AND($B233=0,BG$2&gt;1),BG$2=Prj_Len),BF232,(IF(Старт!$B$9+Старт!$B$10+Старт!$B$11=0,OFFSET(BG228,0,1),OFFSET(BG219,0,1))+OFFSET(BG241,0,1))*$B233/Параметры!BG$36)</f>
        <v>0</v>
      </c>
      <c r="BH232" s="304">
        <f ca="1">IF(OR(AND($B233=0,BH$2&gt;1),BH$2=Prj_Len),BG232,(IF(Старт!$B$9+Старт!$B$10+Старт!$B$11=0,OFFSET(BH228,0,1),OFFSET(BH219,0,1))+OFFSET(BH241,0,1))*$B233/Параметры!BH$36)</f>
        <v>0</v>
      </c>
      <c r="BI232" s="304">
        <f ca="1">IF(OR(AND($B233=0,BI$2&gt;1),BI$2=Prj_Len),BH232,(IF(Старт!$B$9+Старт!$B$10+Старт!$B$11=0,OFFSET(BI228,0,1),OFFSET(BI219,0,1))+OFFSET(BI241,0,1))*$B233/Параметры!BI$36)</f>
        <v>0</v>
      </c>
      <c r="BJ232" s="304">
        <f ca="1">IF(OR(AND($B233=0,BJ$2&gt;1),BJ$2=Prj_Len),BI232,(IF(Старт!$B$9+Старт!$B$10+Старт!$B$11=0,OFFSET(BJ228,0,1),OFFSET(BJ219,0,1))+OFFSET(BJ241,0,1))*$B233/Параметры!BJ$36)</f>
        <v>0</v>
      </c>
      <c r="BK232" s="304">
        <f ca="1">IF(OR(AND($B233=0,BK$2&gt;1),BK$2=Prj_Len),BJ232,(IF(Старт!$B$9+Старт!$B$10+Старт!$B$11=0,OFFSET(BK228,0,1),OFFSET(BK219,0,1))+OFFSET(BK241,0,1))*$B233/Параметры!BK$36)</f>
        <v>0</v>
      </c>
      <c r="BL232" s="304">
        <f ca="1">IF(OR(AND($B233=0,BL$2&gt;1),BL$2=Prj_Len),BK232,(IF(Старт!$B$9+Старт!$B$10+Старт!$B$11=0,OFFSET(BL228,0,1),OFFSET(BL219,0,1))+OFFSET(BL241,0,1))*$B233/Параметры!BL$36)</f>
        <v>0</v>
      </c>
      <c r="BM232" s="304">
        <f ca="1">IF(OR(AND($B233=0,BM$2&gt;1),BM$2=Prj_Len),BL232,(IF(Старт!$B$9+Старт!$B$10+Старт!$B$11=0,OFFSET(BM228,0,1),OFFSET(BM219,0,1))+OFFSET(BM241,0,1))*$B233/Параметры!BM$36)</f>
        <v>0</v>
      </c>
      <c r="BN232" s="304">
        <f ca="1">IF(OR(AND($B233=0,BN$2&gt;1),BN$2=Prj_Len),BM232,(IF(Старт!$B$9+Старт!$B$10+Старт!$B$11=0,OFFSET(BN228,0,1),OFFSET(BN219,0,1))+OFFSET(BN241,0,1))*$B233/Параметры!BN$36)</f>
        <v>0</v>
      </c>
      <c r="BO232" s="304">
        <f ca="1">IF(OR(AND($B233=0,BO$2&gt;1),BO$2=Prj_Len),BN232,(IF(Старт!$B$9+Старт!$B$10+Старт!$B$11=0,OFFSET(BO228,0,1),OFFSET(BO219,0,1))+OFFSET(BO241,0,1))*$B233/Параметры!BO$36)</f>
        <v>0</v>
      </c>
      <c r="BP232" s="304">
        <f ca="1">IF(OR(AND($B233=0,BP$2&gt;1),BP$2=Prj_Len),BO232,(IF(Старт!$B$9+Старт!$B$10+Старт!$B$11=0,OFFSET(BP228,0,1),OFFSET(BP219,0,1))+OFFSET(BP241,0,1))*$B233/Параметры!BP$36)</f>
        <v>0</v>
      </c>
      <c r="BQ232" s="304">
        <f ca="1">IF(OR(AND($B233=0,BQ$2&gt;1),BQ$2=Prj_Len),BP232,(IF(Старт!$B$9+Старт!$B$10+Старт!$B$11=0,OFFSET(BQ228,0,1),OFFSET(BQ219,0,1))+OFFSET(BQ241,0,1))*$B233/Параметры!BQ$36)</f>
        <v>0</v>
      </c>
      <c r="BR232" s="304">
        <f ca="1">IF(OR(AND($B233=0,BR$2&gt;1),BR$2=Prj_Len),BQ232,(IF(Старт!$B$9+Старт!$B$10+Старт!$B$11=0,OFFSET(BR228,0,1),OFFSET(BR219,0,1))+OFFSET(BR241,0,1))*$B233/Параметры!BR$36)</f>
        <v>0</v>
      </c>
      <c r="BS232" s="304">
        <f ca="1">IF(OR(AND($B233=0,BS$2&gt;1),BS$2=Prj_Len),BR232,(IF(Старт!$B$9+Старт!$B$10+Старт!$B$11=0,OFFSET(BS228,0,1),OFFSET(BS219,0,1))+OFFSET(BS241,0,1))*$B233/Параметры!BS$36)</f>
        <v>0</v>
      </c>
      <c r="BT232" s="304">
        <f ca="1">IF(OR(AND($B233=0,BT$2&gt;1),BT$2=Prj_Len),BS232,(IF(Старт!$B$9+Старт!$B$10+Старт!$B$11=0,OFFSET(BT228,0,1),OFFSET(BT219,0,1))+OFFSET(BT241,0,1))*$B233/Параметры!BT$36)</f>
        <v>0</v>
      </c>
      <c r="BU232" s="304">
        <f ca="1">IF(OR(AND($B233=0,BU$2&gt;1),BU$2=Prj_Len),BT232,(IF(Старт!$B$9+Старт!$B$10+Старт!$B$11=0,OFFSET(BU228,0,1),OFFSET(BU219,0,1))+OFFSET(BU241,0,1))*$B233/Параметры!BU$36)</f>
        <v>0</v>
      </c>
      <c r="BV232" s="304">
        <f ca="1">IF(OR(AND($B233=0,BV$2&gt;1),BV$2=Prj_Len),BU232,(IF(Старт!$B$9+Старт!$B$10+Старт!$B$11=0,OFFSET(BV228,0,1),OFFSET(BV219,0,1))+OFFSET(BV241,0,1))*$B233/Параметры!BV$36)</f>
        <v>0</v>
      </c>
      <c r="BW232" s="304">
        <f ca="1">IF(OR(AND($B233=0,BW$2&gt;1),BW$2=Prj_Len),BV232,(IF(Старт!$B$9+Старт!$B$10+Старт!$B$11=0,OFFSET(BW228,0,1),OFFSET(BW219,0,1))+OFFSET(BW241,0,1))*$B233/Параметры!BW$36)</f>
        <v>0</v>
      </c>
      <c r="BX232" s="304">
        <f ca="1">IF(OR(AND($B233=0,BX$2&gt;1),BX$2=Prj_Len),BW232,(IF(Старт!$B$9+Старт!$B$10+Старт!$B$11=0,OFFSET(BX228,0,1),OFFSET(BX219,0,1))+OFFSET(BX241,0,1))*$B233/Параметры!BX$36)</f>
        <v>0</v>
      </c>
      <c r="BY232" s="304">
        <f ca="1">IF(OR(AND($B233=0,BY$2&gt;1),BY$2=Prj_Len),BX232,(IF(Старт!$B$9+Старт!$B$10+Старт!$B$11=0,OFFSET(BY228,0,1),OFFSET(BY219,0,1))+OFFSET(BY241,0,1))*$B233/Параметры!BY$36)</f>
        <v>0</v>
      </c>
      <c r="BZ232" s="304">
        <f ca="1">IF(OR(AND($B233=0,BZ$2&gt;1),BZ$2=Prj_Len),BY232,(IF(Старт!$B$9+Старт!$B$10+Старт!$B$11=0,OFFSET(BZ228,0,1),OFFSET(BZ219,0,1))+OFFSET(BZ241,0,1))*$B233/Параметры!BZ$36)</f>
        <v>0</v>
      </c>
      <c r="CA232" s="304">
        <f ca="1">IF(OR(AND($B233=0,CA$2&gt;1),CA$2=Prj_Len),BZ232,(IF(Старт!$B$9+Старт!$B$10+Старт!$B$11=0,OFFSET(CA228,0,1),OFFSET(CA219,0,1))+OFFSET(CA241,0,1))*$B233/Параметры!CA$36)</f>
        <v>0</v>
      </c>
      <c r="CB232" s="304">
        <f ca="1">IF(OR(AND($B233=0,CB$2&gt;1),CB$2=Prj_Len),CA232,(IF(Старт!$B$9+Старт!$B$10+Старт!$B$11=0,OFFSET(CB228,0,1),OFFSET(CB219,0,1))+OFFSET(CB241,0,1))*$B233/Параметры!CB$36)</f>
        <v>0</v>
      </c>
      <c r="CC232" s="304">
        <f ca="1">IF(OR(AND($B233=0,CC$2&gt;1),CC$2=Prj_Len),CB232,(IF(Старт!$B$9+Старт!$B$10+Старт!$B$11=0,OFFSET(CC228,0,1),OFFSET(CC219,0,1))+OFFSET(CC241,0,1))*$B233/Параметры!CC$36)</f>
        <v>0</v>
      </c>
      <c r="CD232" s="304">
        <f ca="1">IF(OR(AND($B233=0,CD$2&gt;1),CD$2=Prj_Len),CC232,(IF(Старт!$B$9+Старт!$B$10+Старт!$B$11=0,OFFSET(CD228,0,1),OFFSET(CD219,0,1))+OFFSET(CD241,0,1))*$B233/Параметры!CD$36)</f>
        <v>0</v>
      </c>
      <c r="CE232" s="304">
        <f ca="1">IF(OR(AND($B233=0,CE$2&gt;1),CE$2=Prj_Len),CD232,(IF(Старт!$B$9+Старт!$B$10+Старт!$B$11=0,OFFSET(CE228,0,1),OFFSET(CE219,0,1))+OFFSET(CE241,0,1))*$B233/Параметры!CE$36)</f>
        <v>0</v>
      </c>
      <c r="CF232" s="304">
        <f ca="1">IF(OR(AND($B233=0,CF$2&gt;1),CF$2=Prj_Len),CE232,(IF(Старт!$B$9+Старт!$B$10+Старт!$B$11=0,OFFSET(CF228,0,1),OFFSET(CF219,0,1))+OFFSET(CF241,0,1))*$B233/Параметры!CF$36)</f>
        <v>0</v>
      </c>
      <c r="CG232" s="304">
        <f ca="1">IF(OR(AND($B233=0,CG$2&gt;1),CG$2=Prj_Len),CF232,(IF(Старт!$B$9+Старт!$B$10+Старт!$B$11=0,OFFSET(CG228,0,1),OFFSET(CG219,0,1))+OFFSET(CG241,0,1))*$B233/Параметры!CG$36)</f>
        <v>0</v>
      </c>
      <c r="CH232" s="304">
        <f ca="1">IF(OR(AND($B233=0,CH$2&gt;1),CH$2=Prj_Len),CG232,(IF(Старт!$B$9+Старт!$B$10+Старт!$B$11=0,OFFSET(CH228,0,1),OFFSET(CH219,0,1))+OFFSET(CH241,0,1))*$B233/Параметры!CH$36)</f>
        <v>0</v>
      </c>
      <c r="CI232" s="304">
        <f ca="1">IF(OR(AND($B233=0,CI$2&gt;1),CI$2=Prj_Len),CH232,(IF(Старт!$B$9+Старт!$B$10+Старт!$B$11=0,OFFSET(CI228,0,1),OFFSET(CI219,0,1))+OFFSET(CI241,0,1))*$B233/Параметры!CI$36)</f>
        <v>0</v>
      </c>
      <c r="CJ232" s="304">
        <f ca="1">IF(OR(AND($B233=0,CJ$2&gt;1),CJ$2=Prj_Len),CI232,(IF(Старт!$B$9+Старт!$B$10+Старт!$B$11=0,OFFSET(CJ228,0,1),OFFSET(CJ219,0,1))+OFFSET(CJ241,0,1))*$B233/Параметры!CJ$36)</f>
        <v>0</v>
      </c>
      <c r="CK232" s="304">
        <f ca="1">IF(OR(AND($B233=0,CK$2&gt;1),CK$2=Prj_Len),CJ232,(IF(Старт!$B$9+Старт!$B$10+Старт!$B$11=0,OFFSET(CK228,0,1),OFFSET(CK219,0,1))+OFFSET(CK241,0,1))*$B233/Параметры!CK$36)</f>
        <v>0</v>
      </c>
      <c r="CL232" s="304">
        <f ca="1">IF(OR(AND($B233=0,CL$2&gt;1),CL$2=Prj_Len),CK232,(IF(Старт!$B$9+Старт!$B$10+Старт!$B$11=0,OFFSET(CL228,0,1),OFFSET(CL219,0,1))+OFFSET(CL241,0,1))*$B233/Параметры!CL$36)</f>
        <v>0</v>
      </c>
      <c r="CM232" s="304">
        <f ca="1">IF(OR(AND($B233=0,CM$2&gt;1),CM$2=Prj_Len),CL232,(IF(Старт!$B$9+Старт!$B$10+Старт!$B$11=0,OFFSET(CM228,0,1),OFFSET(CM219,0,1))+OFFSET(CM241,0,1))*$B233/Параметры!CM$36)</f>
        <v>0</v>
      </c>
      <c r="CN232" s="304">
        <f ca="1">IF(OR(AND($B233=0,CN$2&gt;1),CN$2=Prj_Len),CM232,(IF(Старт!$B$9+Старт!$B$10+Старт!$B$11=0,OFFSET(CN228,0,1),OFFSET(CN219,0,1))+OFFSET(CN241,0,1))*$B233/Параметры!CN$36)</f>
        <v>0</v>
      </c>
      <c r="CO232" s="304">
        <f ca="1">IF(OR(AND($B233=0,CO$2&gt;1),CO$2=Prj_Len),CN232,(IF(Старт!$B$9+Старт!$B$10+Старт!$B$11=0,OFFSET(CO228,0,1),OFFSET(CO219,0,1))+OFFSET(CO241,0,1))*$B233/Параметры!CO$36)</f>
        <v>0</v>
      </c>
      <c r="CP232" s="304">
        <f ca="1">IF(OR(AND($B233=0,CP$2&gt;1),CP$2=Prj_Len),CO232,(IF(Старт!$B$9+Старт!$B$10+Старт!$B$11=0,OFFSET(CP228,0,1),OFFSET(CP219,0,1))+OFFSET(CP241,0,1))*$B233/Параметры!CP$36)</f>
        <v>0</v>
      </c>
      <c r="CQ232" s="304">
        <f ca="1">IF(OR(AND($B233=0,CQ$2&gt;1),CQ$2=Prj_Len),CP232,(IF(Старт!$B$9+Старт!$B$10+Старт!$B$11=0,OFFSET(CQ228,0,1),OFFSET(CQ219,0,1))+OFFSET(CQ241,0,1))*$B233/Параметры!CQ$36)</f>
        <v>0</v>
      </c>
      <c r="CR232" s="304">
        <f ca="1">IF(OR(AND($B233=0,CR$2&gt;1),CR$2=Prj_Len),CQ232,(IF(Старт!$B$9+Старт!$B$10+Старт!$B$11=0,OFFSET(CR228,0,1),OFFSET(CR219,0,1))+OFFSET(CR241,0,1))*$B233/Параметры!CR$36)</f>
        <v>0</v>
      </c>
      <c r="CS232" s="304">
        <f ca="1">IF(OR(AND($B233=0,CS$2&gt;1),CS$2=Prj_Len),CR232,(IF(Старт!$B$9+Старт!$B$10+Старт!$B$11=0,OFFSET(CS228,0,1),OFFSET(CS219,0,1))+OFFSET(CS241,0,1))*$B233/Параметры!CS$36)</f>
        <v>0</v>
      </c>
      <c r="CT232" s="304">
        <f ca="1">IF(OR(AND($B233=0,CT$2&gt;1),CT$2=Prj_Len),CS232,(IF(Старт!$B$9+Старт!$B$10+Старт!$B$11=0,OFFSET(CT228,0,1),OFFSET(CT219,0,1))+OFFSET(CT241,0,1))*$B233/Параметры!CT$36)</f>
        <v>0</v>
      </c>
      <c r="CU232" s="304">
        <f ca="1">IF(OR(AND($B233=0,CU$2&gt;1),CU$2=Prj_Len),CT232,(IF(Старт!$B$9+Старт!$B$10+Старт!$B$11=0,OFFSET(CU228,0,1),OFFSET(CU219,0,1))+OFFSET(CU241,0,1))*$B233/Параметры!CU$36)</f>
        <v>0</v>
      </c>
      <c r="CV232" s="304">
        <f ca="1">IF(OR(AND($B233=0,CV$2&gt;1),CV$2=Prj_Len),CU232,(IF(Старт!$B$9+Старт!$B$10+Старт!$B$11=0,OFFSET(CV228,0,1),OFFSET(CV219,0,1))+OFFSET(CV241,0,1))*$B233/Параметры!CV$36)</f>
        <v>0</v>
      </c>
      <c r="CW232" s="304">
        <f ca="1">IF(OR(AND($B233=0,CW$2&gt;1),CW$2=Prj_Len),CV232,(IF(Старт!$B$9+Старт!$B$10+Старт!$B$11=0,OFFSET(CW228,0,1),OFFSET(CW219,0,1))+OFFSET(CW241,0,1))*$B233/Параметры!CW$36)</f>
        <v>0</v>
      </c>
      <c r="CX232" s="304">
        <f ca="1">IF(OR(AND($B233=0,CX$2&gt;1),CX$2=Prj_Len),CW232,(IF(Старт!$B$9+Старт!$B$10+Старт!$B$11=0,OFFSET(CX228,0,1),OFFSET(CX219,0,1))+OFFSET(CX241,0,1))*$B233/Параметры!CX$36)</f>
        <v>0</v>
      </c>
      <c r="CY232" s="304">
        <f ca="1">IF(OR(AND($B233=0,CY$2&gt;1),CY$2=Prj_Len),CX232,(IF(Старт!$B$9+Старт!$B$10+Старт!$B$11=0,OFFSET(CY228,0,1),OFFSET(CY219,0,1))+OFFSET(CY241,0,1))*$B233/Параметры!CY$36)</f>
        <v>0</v>
      </c>
      <c r="CZ232" s="304">
        <f ca="1">IF(OR(AND($B233=0,CZ$2&gt;1),CZ$2=Prj_Len),CY232,(IF(Старт!$B$9+Старт!$B$10+Старт!$B$11=0,OFFSET(CZ228,0,1),OFFSET(CZ219,0,1))+OFFSET(CZ241,0,1))*$B233/Параметры!CZ$36)</f>
        <v>0</v>
      </c>
      <c r="DA232" s="304">
        <f ca="1">IF(OR(AND($B233=0,DA$2&gt;1),DA$2=Prj_Len),CZ232,(IF(Старт!$B$9+Старт!$B$10+Старт!$B$11=0,OFFSET(DA228,0,1),OFFSET(DA219,0,1))+OFFSET(DA241,0,1))*$B233/Параметры!DA$36)</f>
        <v>0</v>
      </c>
      <c r="DB232" s="304">
        <f ca="1">IF(OR(AND($B233=0,DB$2&gt;1),DB$2=Prj_Len),DA232,(IF(Старт!$B$9+Старт!$B$10+Старт!$B$11=0,OFFSET(DB228,0,1),OFFSET(DB219,0,1))+OFFSET(DB241,0,1))*$B233/Параметры!DB$36)</f>
        <v>0</v>
      </c>
      <c r="DC232" s="304">
        <f ca="1">IF(OR(AND($B233=0,DC$2&gt;1),DC$2=Prj_Len),DB232,(IF(Старт!$B$9+Старт!$B$10+Старт!$B$11=0,OFFSET(DC228,0,1),OFFSET(DC219,0,1))+OFFSET(DC241,0,1))*$B233/Параметры!DC$36)</f>
        <v>0</v>
      </c>
      <c r="DD232" s="304">
        <f ca="1">IF(OR(AND($B233=0,DD$2&gt;1),DD$2=Prj_Len),DC232,(IF(Старт!$B$9+Старт!$B$10+Старт!$B$11=0,OFFSET(DD228,0,1),OFFSET(DD219,0,1))+OFFSET(DD241,0,1))*$B233/Параметры!DD$36)</f>
        <v>0</v>
      </c>
      <c r="DE232" s="304">
        <f ca="1">IF(OR(AND($B233=0,DE$2&gt;1),DE$2=Prj_Len),DD232,(IF(Старт!$B$9+Старт!$B$10+Старт!$B$11=0,OFFSET(DE228,0,1),OFFSET(DE219,0,1))+OFFSET(DE241,0,1))*$B233/Параметры!DE$36)</f>
        <v>0</v>
      </c>
      <c r="DF232" s="304">
        <f ca="1">IF(OR(AND($B233=0,DF$2&gt;1),DF$2=Prj_Len),DE232,(IF(Старт!$B$9+Старт!$B$10+Старт!$B$11=0,OFFSET(DF228,0,1),OFFSET(DF219,0,1))+OFFSET(DF241,0,1))*$B233/Параметры!DF$36)</f>
        <v>0</v>
      </c>
      <c r="DG232" s="304">
        <f ca="1">IF(OR(AND($B233=0,DG$2&gt;1),DG$2=Prj_Len),DF232,(IF(Старт!$B$9+Старт!$B$10+Старт!$B$11=0,OFFSET(DG228,0,1),OFFSET(DG219,0,1))+OFFSET(DG241,0,1))*$B233/Параметры!DG$36)</f>
        <v>0</v>
      </c>
      <c r="DH232" s="304">
        <f ca="1">IF(OR(AND($B233=0,DH$2&gt;1),DH$2=Prj_Len),DG232,(IF(Старт!$B$9+Старт!$B$10+Старт!$B$11=0,OFFSET(DH228,0,1),OFFSET(DH219,0,1))+OFFSET(DH241,0,1))*$B233/Параметры!DH$36)</f>
        <v>0</v>
      </c>
      <c r="DI232" s="304">
        <f ca="1">IF(OR(AND($B233=0,DI$2&gt;1),DI$2=Prj_Len),DH232,(IF(Старт!$B$9+Старт!$B$10+Старт!$B$11=0,OFFSET(DI228,0,1),OFFSET(DI219,0,1))+OFFSET(DI241,0,1))*$B233/Параметры!DI$36)</f>
        <v>0</v>
      </c>
      <c r="DJ232" s="304">
        <f ca="1">IF(OR(AND($B233=0,DJ$2&gt;1),DJ$2=Prj_Len),DI232,(IF(Старт!$B$9+Старт!$B$10+Старт!$B$11=0,OFFSET(DJ228,0,1),OFFSET(DJ219,0,1))+OFFSET(DJ241,0,1))*$B233/Параметры!DJ$36)</f>
        <v>0</v>
      </c>
      <c r="DK232" s="304">
        <f ca="1">IF(OR(AND($B233=0,DK$2&gt;1),DK$2=Prj_Len),DJ232,(IF(Старт!$B$9+Старт!$B$10+Старт!$B$11=0,OFFSET(DK228,0,1),OFFSET(DK219,0,1))+OFFSET(DK241,0,1))*$B233/Параметры!DK$36)</f>
        <v>0</v>
      </c>
      <c r="DL232" s="304">
        <f ca="1">IF(OR(AND($B233=0,DL$2&gt;1),DL$2=Prj_Len),DK232,(IF(Старт!$B$9+Старт!$B$10+Старт!$B$11=0,OFFSET(DL228,0,1),OFFSET(DL219,0,1))+OFFSET(DL241,0,1))*$B233/Параметры!DL$36)</f>
        <v>0</v>
      </c>
      <c r="DM232" s="304">
        <f ca="1">IF(OR(AND($B233=0,DM$2&gt;1),DM$2=Prj_Len),DL232,(IF(Старт!$B$9+Старт!$B$10+Старт!$B$11=0,OFFSET(DM228,0,1),OFFSET(DM219,0,1))+OFFSET(DM241,0,1))*$B233/Параметры!DM$36)</f>
        <v>0</v>
      </c>
      <c r="DN232" s="304">
        <f ca="1">IF(OR(AND($B233=0,DN$2&gt;1),DN$2=Prj_Len),DM232,(IF(Старт!$B$9+Старт!$B$10+Старт!$B$11=0,OFFSET(DN228,0,1),OFFSET(DN219,0,1))+OFFSET(DN241,0,1))*$B233/Параметры!DN$36)</f>
        <v>0</v>
      </c>
      <c r="DO232" s="304">
        <f ca="1">IF(OR(AND($B233=0,DO$2&gt;1),DO$2=Prj_Len),DN232,(IF(Старт!$B$9+Старт!$B$10+Старт!$B$11=0,OFFSET(DO228,0,1),OFFSET(DO219,0,1))+OFFSET(DO241,0,1))*$B233/Параметры!DO$36)</f>
        <v>0</v>
      </c>
      <c r="DP232" s="304">
        <f ca="1">IF(OR(AND($B233=0,DP$2&gt;1),DP$2=Prj_Len),DO232,(IF(Старт!$B$9+Старт!$B$10+Старт!$B$11=0,OFFSET(DP228,0,1),OFFSET(DP219,0,1))+OFFSET(DP241,0,1))*$B233/Параметры!DP$36)</f>
        <v>0</v>
      </c>
      <c r="DQ232" s="304">
        <f ca="1">IF(OR(AND($B233=0,DQ$2&gt;1),DQ$2=Prj_Len),DP232,(IF(Старт!$B$9+Старт!$B$10+Старт!$B$11=0,OFFSET(DQ228,0,1),OFFSET(DQ219,0,1))+OFFSET(DQ241,0,1))*$B233/Параметры!DQ$36)</f>
        <v>0</v>
      </c>
      <c r="DR232" s="304">
        <f ca="1">IF(OR(AND($B233=0,DR$2&gt;1),DR$2=Prj_Len),DQ232,(IF(Старт!$B$9+Старт!$B$10+Старт!$B$11=0,OFFSET(DR228,0,1),OFFSET(DR219,0,1))+OFFSET(DR241,0,1))*$B233/Параметры!DR$36)</f>
        <v>0</v>
      </c>
      <c r="DS232" s="304">
        <f ca="1">IF(OR(AND($B233=0,DS$2&gt;1),DS$2=Prj_Len),DR232,(IF(Старт!$B$9+Старт!$B$10+Старт!$B$11=0,OFFSET(DS228,0,1),OFFSET(DS219,0,1))+OFFSET(DS241,0,1))*$B233/Параметры!DS$36)</f>
        <v>0</v>
      </c>
      <c r="DT232" s="304">
        <f ca="1">IF(OR(AND($B233=0,DT$2&gt;1),DT$2=Prj_Len),DS232,(IF(Старт!$B$9+Старт!$B$10+Старт!$B$11=0,OFFSET(DT228,0,1),OFFSET(DT219,0,1))+OFFSET(DT241,0,1))*$B233/Параметры!DT$36)</f>
        <v>0</v>
      </c>
      <c r="DU232" s="304">
        <f ca="1">IF(OR(AND($B233=0,DU$2&gt;1),DU$2=Prj_Len),DT232,(IF(Старт!$B$9+Старт!$B$10+Старт!$B$11=0,OFFSET(DU228,0,1),OFFSET(DU219,0,1))+OFFSET(DU241,0,1))*$B233/Параметры!DU$36)</f>
        <v>0</v>
      </c>
      <c r="DV232" s="304">
        <f ca="1">IF(OR(AND($B233=0,DV$2&gt;1),DV$2=Prj_Len),DU232,(IF(Старт!$B$9+Старт!$B$10+Старт!$B$11=0,OFFSET(DV228,0,1),OFFSET(DV219,0,1))+OFFSET(DV241,0,1))*$B233/Параметры!DV$36)</f>
        <v>0</v>
      </c>
      <c r="DW232" s="172"/>
      <c r="DX232" s="170"/>
    </row>
    <row r="233" spans="1:128" s="154" customFormat="1" hidden="1" outlineLevel="1" x14ac:dyDescent="0.2">
      <c r="A233" s="171" t="str">
        <f ca="1">Language!A$674</f>
        <v>период предоплаты</v>
      </c>
      <c r="B233" s="303">
        <f>$B$542</f>
        <v>0</v>
      </c>
      <c r="C233" s="147" t="str">
        <f ca="1">Language!$A$1464</f>
        <v>дней</v>
      </c>
      <c r="F233" s="6" t="s">
        <v>3100</v>
      </c>
      <c r="G233" s="169"/>
      <c r="H233" s="169"/>
      <c r="I233" s="169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69"/>
      <c r="AA233" s="169"/>
      <c r="AB233" s="169"/>
      <c r="AC233" s="169"/>
      <c r="AD233" s="169"/>
      <c r="AE233" s="169"/>
      <c r="AF233" s="169"/>
      <c r="AG233" s="169"/>
      <c r="AH233" s="169"/>
      <c r="AI233" s="169"/>
      <c r="AJ233" s="169"/>
      <c r="AK233" s="169"/>
      <c r="AL233" s="169"/>
      <c r="AM233" s="169"/>
      <c r="AN233" s="169"/>
      <c r="AO233" s="169"/>
      <c r="AP233" s="169"/>
      <c r="AQ233" s="169"/>
      <c r="AR233" s="169"/>
      <c r="AS233" s="169"/>
      <c r="AT233" s="169"/>
      <c r="AU233" s="169"/>
      <c r="AV233" s="169"/>
      <c r="AW233" s="169"/>
      <c r="AX233" s="169"/>
      <c r="AY233" s="169"/>
      <c r="AZ233" s="169"/>
      <c r="BA233" s="169"/>
      <c r="BB233" s="169"/>
      <c r="BC233" s="169"/>
      <c r="BD233" s="169"/>
      <c r="BE233" s="169"/>
      <c r="BF233" s="169"/>
      <c r="BG233" s="169"/>
      <c r="BH233" s="169"/>
      <c r="BI233" s="169"/>
      <c r="BJ233" s="169"/>
      <c r="BK233" s="169"/>
      <c r="BL233" s="169"/>
      <c r="BM233" s="169"/>
      <c r="BN233" s="169"/>
      <c r="BO233" s="169"/>
      <c r="BP233" s="169"/>
      <c r="BQ233" s="169"/>
      <c r="BR233" s="169"/>
      <c r="BS233" s="169"/>
      <c r="BT233" s="169"/>
      <c r="BU233" s="169"/>
      <c r="BV233" s="169"/>
      <c r="BW233" s="169"/>
      <c r="BX233" s="169"/>
      <c r="BY233" s="169"/>
      <c r="BZ233" s="169"/>
      <c r="CA233" s="169"/>
      <c r="CB233" s="169"/>
      <c r="CC233" s="169"/>
      <c r="CD233" s="169"/>
      <c r="CE233" s="169"/>
      <c r="CF233" s="169"/>
      <c r="CG233" s="169"/>
      <c r="CH233" s="169"/>
      <c r="CI233" s="169"/>
      <c r="CJ233" s="169"/>
      <c r="CK233" s="169"/>
      <c r="CL233" s="169"/>
      <c r="CM233" s="169"/>
      <c r="CN233" s="169"/>
      <c r="CO233" s="169"/>
      <c r="CP233" s="169"/>
      <c r="CQ233" s="169"/>
      <c r="CR233" s="169"/>
      <c r="CS233" s="169"/>
      <c r="CT233" s="169"/>
      <c r="CU233" s="169"/>
      <c r="CV233" s="169"/>
      <c r="CW233" s="169"/>
      <c r="CX233" s="169"/>
      <c r="CY233" s="169"/>
      <c r="CZ233" s="169"/>
      <c r="DA233" s="169"/>
      <c r="DB233" s="169"/>
      <c r="DC233" s="169"/>
      <c r="DD233" s="169"/>
      <c r="DE233" s="169"/>
      <c r="DF233" s="169"/>
      <c r="DG233" s="169"/>
      <c r="DH233" s="169"/>
      <c r="DI233" s="169"/>
      <c r="DJ233" s="169"/>
      <c r="DK233" s="169"/>
      <c r="DL233" s="169"/>
      <c r="DM233" s="169"/>
      <c r="DN233" s="169"/>
      <c r="DO233" s="169"/>
      <c r="DP233" s="169"/>
      <c r="DQ233" s="169"/>
      <c r="DR233" s="169"/>
      <c r="DS233" s="169"/>
      <c r="DT233" s="169"/>
      <c r="DU233" s="169"/>
      <c r="DV233" s="169"/>
      <c r="DW233" s="169"/>
      <c r="DX233" s="170"/>
    </row>
    <row r="234" spans="1:128" s="157" customFormat="1" hidden="1" outlineLevel="1" x14ac:dyDescent="0.2">
      <c r="A234" s="165" t="str">
        <f ca="1">Language!A$675</f>
        <v>оплата расходов, с НДС</v>
      </c>
      <c r="C234" s="160" t="str">
        <f ca="1">CHOOSE(D234,CurName1,CurName2,CurName3)</f>
        <v>тыс. руб.</v>
      </c>
      <c r="D234" s="158">
        <f>D214</f>
        <v>1</v>
      </c>
      <c r="E234" s="154" t="s">
        <v>875</v>
      </c>
      <c r="F234" s="6" t="s">
        <v>3082</v>
      </c>
      <c r="G234" s="166">
        <f t="shared" ref="G234:AL234" ca="1" si="396">G228+G241-IF(G$2=1,G230,G230-F230)+IF(G$2=1,G232,G232-F232)</f>
        <v>0</v>
      </c>
      <c r="H234" s="166">
        <f t="shared" ca="1" si="396"/>
        <v>0</v>
      </c>
      <c r="I234" s="166">
        <f t="shared" ca="1" si="396"/>
        <v>1092.2474809456623</v>
      </c>
      <c r="J234" s="166">
        <f t="shared" ca="1" si="396"/>
        <v>1977.1617726035213</v>
      </c>
      <c r="K234" s="166">
        <f t="shared" ca="1" si="396"/>
        <v>2651.1212436269884</v>
      </c>
      <c r="L234" s="166">
        <f t="shared" ca="1" si="396"/>
        <v>2666.1110685780945</v>
      </c>
      <c r="M234" s="166">
        <f t="shared" ca="1" si="396"/>
        <v>2681.185648178805</v>
      </c>
      <c r="N234" s="166">
        <f t="shared" ca="1" si="396"/>
        <v>2696.3454616442323</v>
      </c>
      <c r="O234" s="166">
        <f t="shared" ca="1" si="396"/>
        <v>4519.3183181650656</v>
      </c>
      <c r="P234" s="166">
        <f t="shared" ca="1" si="396"/>
        <v>4544.8712009879346</v>
      </c>
      <c r="Q234" s="166">
        <f t="shared" ca="1" si="396"/>
        <v>4570.5685635253512</v>
      </c>
      <c r="R234" s="166">
        <f t="shared" ca="1" si="396"/>
        <v>4596.4112226866282</v>
      </c>
      <c r="S234" s="166">
        <f t="shared" ca="1" si="396"/>
        <v>4622.3999999999996</v>
      </c>
      <c r="T234" s="166">
        <f t="shared" ca="1" si="396"/>
        <v>4648.5357216387411</v>
      </c>
      <c r="U234" s="166">
        <f t="shared" ca="1" si="396"/>
        <v>4674.8192184474337</v>
      </c>
      <c r="V234" s="166">
        <f t="shared" ca="1" si="396"/>
        <v>2820.7507955810233</v>
      </c>
      <c r="W234" s="166">
        <f t="shared" ca="1" si="396"/>
        <v>2836.6997306808776</v>
      </c>
      <c r="X234" s="166">
        <f t="shared" ca="1" si="396"/>
        <v>2852.7388433785604</v>
      </c>
      <c r="Y234" s="166">
        <f t="shared" ca="1" si="396"/>
        <v>2868.8686435513209</v>
      </c>
      <c r="Z234" s="166">
        <f t="shared" ca="1" si="396"/>
        <v>2885.089643959328</v>
      </c>
      <c r="AA234" s="166">
        <f t="shared" ca="1" si="396"/>
        <v>4835.6706004366188</v>
      </c>
      <c r="AB234" s="166">
        <f t="shared" ca="1" si="396"/>
        <v>4863.0121850570895</v>
      </c>
      <c r="AC234" s="166">
        <f t="shared" ca="1" si="396"/>
        <v>4890.5083629721248</v>
      </c>
      <c r="AD234" s="166">
        <f t="shared" ca="1" si="396"/>
        <v>4918.1600082746918</v>
      </c>
      <c r="AE234" s="166">
        <f t="shared" ca="1" si="396"/>
        <v>4945.9679999999989</v>
      </c>
      <c r="AF234" s="166">
        <f t="shared" ca="1" si="396"/>
        <v>4973.9332221534523</v>
      </c>
      <c r="AG234" s="166">
        <f t="shared" ca="1" si="396"/>
        <v>5002.0565637387544</v>
      </c>
      <c r="AH234" s="166">
        <f t="shared" ca="1" si="396"/>
        <v>3018.2033512716944</v>
      </c>
      <c r="AI234" s="166">
        <f t="shared" ca="1" si="396"/>
        <v>3035.2687118285385</v>
      </c>
      <c r="AJ234" s="166">
        <f t="shared" ca="1" si="396"/>
        <v>3052.4305624150593</v>
      </c>
      <c r="AK234" s="166">
        <f t="shared" ca="1" si="396"/>
        <v>3069.6894485999137</v>
      </c>
      <c r="AL234" s="166">
        <f t="shared" ca="1" si="396"/>
        <v>3087.0459190364809</v>
      </c>
      <c r="AM234" s="166">
        <f t="shared" ref="AM234:BR234" ca="1" si="397">AM228+AM241-IF(AM$2=1,AM230,AM230-AL230)+IF(AM$2=1,AM232,AM232-AL232)</f>
        <v>5174.1675424671812</v>
      </c>
      <c r="AN234" s="166">
        <f t="shared" ca="1" si="397"/>
        <v>5203.4230380110848</v>
      </c>
      <c r="AO234" s="166">
        <f t="shared" ca="1" si="397"/>
        <v>5232.8439483801731</v>
      </c>
      <c r="AP234" s="166">
        <f t="shared" ca="1" si="397"/>
        <v>5262.4312088539182</v>
      </c>
      <c r="AQ234" s="166">
        <f t="shared" ca="1" si="397"/>
        <v>5292.1857599999985</v>
      </c>
      <c r="AR234" s="166">
        <f t="shared" ca="1" si="397"/>
        <v>5322.1085477041934</v>
      </c>
      <c r="AS234" s="166">
        <f t="shared" ca="1" si="397"/>
        <v>5352.2005232004649</v>
      </c>
      <c r="AT234" s="166">
        <f t="shared" ca="1" si="397"/>
        <v>3229.4775858607118</v>
      </c>
      <c r="AU234" s="166">
        <f t="shared" ca="1" si="397"/>
        <v>3247.7375216565351</v>
      </c>
      <c r="AV234" s="166">
        <f t="shared" ca="1" si="397"/>
        <v>3266.1007017841121</v>
      </c>
      <c r="AW234" s="166">
        <f t="shared" ca="1" si="397"/>
        <v>3284.5677100019061</v>
      </c>
      <c r="AX234" s="166">
        <f t="shared" ca="1" si="397"/>
        <v>3303.1391333690335</v>
      </c>
      <c r="AY234" s="166">
        <f t="shared" ca="1" si="397"/>
        <v>5536.3592704398834</v>
      </c>
      <c r="AZ234" s="166">
        <f t="shared" ca="1" si="397"/>
        <v>5567.6626506718594</v>
      </c>
      <c r="BA234" s="166">
        <f t="shared" ca="1" si="397"/>
        <v>5599.1430247667849</v>
      </c>
      <c r="BB234" s="166">
        <f t="shared" ca="1" si="397"/>
        <v>5630.8013934736928</v>
      </c>
      <c r="BC234" s="166">
        <f t="shared" ca="1" si="397"/>
        <v>5662.6387631999969</v>
      </c>
      <c r="BD234" s="166">
        <f t="shared" ca="1" si="397"/>
        <v>5694.6561460434859</v>
      </c>
      <c r="BE234" s="166">
        <f t="shared" ca="1" si="397"/>
        <v>5726.8545598244982</v>
      </c>
      <c r="BF234" s="166">
        <f t="shared" ca="1" si="397"/>
        <v>3455.5410168709618</v>
      </c>
      <c r="BG234" s="166">
        <f t="shared" ca="1" si="397"/>
        <v>3475.0791481724928</v>
      </c>
      <c r="BH234" s="166">
        <f t="shared" ca="1" si="397"/>
        <v>3494.7277509090009</v>
      </c>
      <c r="BI234" s="166">
        <f t="shared" ca="1" si="397"/>
        <v>3514.4874497020401</v>
      </c>
      <c r="BJ234" s="166">
        <f t="shared" ca="1" si="397"/>
        <v>3534.3588727048664</v>
      </c>
      <c r="BK234" s="166">
        <f t="shared" ca="1" si="397"/>
        <v>5923.9044193706768</v>
      </c>
      <c r="BL234" s="166">
        <f t="shared" ca="1" si="397"/>
        <v>5957.3990362188906</v>
      </c>
      <c r="BM234" s="166">
        <f t="shared" ca="1" si="397"/>
        <v>5991.0830365004604</v>
      </c>
      <c r="BN234" s="166">
        <f t="shared" ca="1" si="397"/>
        <v>6024.9574910168521</v>
      </c>
      <c r="BO234" s="166">
        <f t="shared" ca="1" si="397"/>
        <v>6059.0234766239982</v>
      </c>
      <c r="BP234" s="166">
        <f t="shared" ca="1" si="397"/>
        <v>6093.2820762665315</v>
      </c>
      <c r="BQ234" s="166">
        <f t="shared" ca="1" si="397"/>
        <v>6127.7343790122131</v>
      </c>
      <c r="BR234" s="166">
        <f t="shared" ca="1" si="397"/>
        <v>3697.4288880519302</v>
      </c>
      <c r="BS234" s="166">
        <f t="shared" ref="BS234:CX234" ca="1" si="398">BS228+BS241-IF(BS$2=1,BS230,BS230-BR230)+IF(BS$2=1,BS232,BS232-BR232)</f>
        <v>3718.3346885445676</v>
      </c>
      <c r="BT234" s="166">
        <f t="shared" ca="1" si="398"/>
        <v>3739.3586934726309</v>
      </c>
      <c r="BU234" s="166">
        <f t="shared" ca="1" si="398"/>
        <v>3760.501571181183</v>
      </c>
      <c r="BV234" s="166">
        <f t="shared" ca="1" si="398"/>
        <v>3781.7639937942076</v>
      </c>
      <c r="BW234" s="166">
        <f t="shared" ca="1" si="398"/>
        <v>6338.5777287266246</v>
      </c>
      <c r="BX234" s="166">
        <f t="shared" ca="1" si="398"/>
        <v>6374.4169687542144</v>
      </c>
      <c r="BY234" s="166">
        <f t="shared" ca="1" si="398"/>
        <v>6410.4588490554943</v>
      </c>
      <c r="BZ234" s="166">
        <f t="shared" ca="1" si="398"/>
        <v>6446.7045153880326</v>
      </c>
      <c r="CA234" s="166">
        <f t="shared" ca="1" si="398"/>
        <v>6483.1551199876785</v>
      </c>
      <c r="CB234" s="166">
        <f t="shared" ca="1" si="398"/>
        <v>6519.8118216051898</v>
      </c>
      <c r="CC234" s="166">
        <f t="shared" ca="1" si="398"/>
        <v>6556.6757855430697</v>
      </c>
      <c r="CD234" s="166">
        <f t="shared" ca="1" si="398"/>
        <v>3956.248910215566</v>
      </c>
      <c r="CE234" s="166">
        <f t="shared" ca="1" si="398"/>
        <v>3978.6181167426885</v>
      </c>
      <c r="CF234" s="166">
        <f t="shared" ca="1" si="398"/>
        <v>4001.1138020157164</v>
      </c>
      <c r="CG234" s="166">
        <f t="shared" ca="1" si="398"/>
        <v>4023.7366811638667</v>
      </c>
      <c r="CH234" s="166">
        <f t="shared" ca="1" si="398"/>
        <v>4046.4874733598035</v>
      </c>
      <c r="CI234" s="166">
        <f t="shared" ca="1" si="398"/>
        <v>6782.2781697374903</v>
      </c>
      <c r="CJ234" s="166">
        <f t="shared" ca="1" si="398"/>
        <v>6820.626156567012</v>
      </c>
      <c r="CK234" s="166">
        <f t="shared" ca="1" si="398"/>
        <v>6859.1909684893799</v>
      </c>
      <c r="CL234" s="166">
        <f t="shared" ca="1" si="398"/>
        <v>6897.9738314651968</v>
      </c>
      <c r="CM234" s="166">
        <f t="shared" ca="1" si="398"/>
        <v>6936.9759783868185</v>
      </c>
      <c r="CN234" s="166">
        <f t="shared" ca="1" si="398"/>
        <v>6976.1986491175549</v>
      </c>
      <c r="CO234" s="166">
        <f t="shared" ca="1" si="398"/>
        <v>7015.6430905310872</v>
      </c>
      <c r="CP234" s="166">
        <f t="shared" ca="1" si="398"/>
        <v>4233.1863339306574</v>
      </c>
      <c r="CQ234" s="166">
        <f t="shared" ca="1" si="398"/>
        <v>4257.1213849146779</v>
      </c>
      <c r="CR234" s="166">
        <f t="shared" ca="1" si="398"/>
        <v>4281.1917681568175</v>
      </c>
      <c r="CS234" s="166">
        <f t="shared" ca="1" si="398"/>
        <v>4305.3982488453403</v>
      </c>
      <c r="CT234" s="166">
        <f t="shared" ca="1" si="398"/>
        <v>4329.7415964949905</v>
      </c>
      <c r="CU234" s="166">
        <f t="shared" ca="1" si="398"/>
        <v>7257.0376416191157</v>
      </c>
      <c r="CV234" s="166">
        <f t="shared" ca="1" si="398"/>
        <v>7298.0699875267037</v>
      </c>
      <c r="CW234" s="166">
        <f t="shared" ca="1" si="398"/>
        <v>7339.3343362836395</v>
      </c>
      <c r="CX234" s="166">
        <f t="shared" ca="1" si="398"/>
        <v>7380.8319996677628</v>
      </c>
      <c r="CY234" s="166">
        <f t="shared" ref="CY234:DV234" ca="1" si="399">CY228+CY241-IF(CY$2=1,CY230,CY230-CX230)+IF(CY$2=1,CY232,CY232-CX232)</f>
        <v>7422.5642968738975</v>
      </c>
      <c r="CZ234" s="166">
        <f t="shared" ca="1" si="399"/>
        <v>7464.5325545557862</v>
      </c>
      <c r="DA234" s="166">
        <f t="shared" ca="1" si="399"/>
        <v>7506.7381068682635</v>
      </c>
      <c r="DB234" s="166">
        <f t="shared" ca="1" si="399"/>
        <v>4529.5093773058034</v>
      </c>
      <c r="DC234" s="166">
        <f t="shared" ca="1" si="399"/>
        <v>4555.1198818587063</v>
      </c>
      <c r="DD234" s="166">
        <f t="shared" ca="1" si="399"/>
        <v>4580.8751919277956</v>
      </c>
      <c r="DE234" s="166">
        <f t="shared" ca="1" si="399"/>
        <v>4606.7761262645126</v>
      </c>
      <c r="DF234" s="166">
        <f t="shared" ca="1" si="399"/>
        <v>4632.8235082496412</v>
      </c>
      <c r="DG234" s="166">
        <f t="shared" ca="1" si="399"/>
        <v>7765.030276532455</v>
      </c>
      <c r="DH234" s="166">
        <f t="shared" ca="1" si="399"/>
        <v>7808.9348866535729</v>
      </c>
      <c r="DI234" s="166">
        <f t="shared" ca="1" si="399"/>
        <v>7853.0877398234934</v>
      </c>
      <c r="DJ234" s="166">
        <f t="shared" ca="1" si="399"/>
        <v>7897.490239644505</v>
      </c>
      <c r="DK234" s="166">
        <f t="shared" ca="1" si="399"/>
        <v>7942.1437976550706</v>
      </c>
      <c r="DL234" s="166">
        <f t="shared" ca="1" si="399"/>
        <v>7987.04983337469</v>
      </c>
      <c r="DM234" s="166">
        <f t="shared" ca="1" si="399"/>
        <v>8032.2097743490413</v>
      </c>
      <c r="DN234" s="166">
        <f t="shared" ca="1" si="399"/>
        <v>4846.5750337172094</v>
      </c>
      <c r="DO234" s="166">
        <f t="shared" ca="1" si="399"/>
        <v>4873.9782735888148</v>
      </c>
      <c r="DP234" s="166">
        <f t="shared" ca="1" si="399"/>
        <v>4901.5364553627414</v>
      </c>
      <c r="DQ234" s="166">
        <f t="shared" ca="1" si="399"/>
        <v>4929.2504551030297</v>
      </c>
      <c r="DR234" s="166">
        <f t="shared" ca="1" si="399"/>
        <v>4957.1211538271145</v>
      </c>
      <c r="DS234" s="166">
        <f t="shared" ca="1" si="399"/>
        <v>8308.5823958897254</v>
      </c>
      <c r="DT234" s="166">
        <f t="shared" ca="1" si="399"/>
        <v>8355.5603287193226</v>
      </c>
      <c r="DU234" s="166">
        <f t="shared" ca="1" si="399"/>
        <v>8402.8038816111366</v>
      </c>
      <c r="DV234" s="166">
        <f t="shared" ca="1" si="399"/>
        <v>8450.3145564196202</v>
      </c>
      <c r="DW234" s="166"/>
      <c r="DX234" s="167">
        <f ca="1">SUM(G234:DW234)</f>
        <v>603552.07057255483</v>
      </c>
    </row>
    <row r="235" spans="1:128" hidden="1" outlineLevel="1" x14ac:dyDescent="0.2">
      <c r="A235" s="168" t="str">
        <f ca="1">Language!A$676</f>
        <v>темп изменения цен</v>
      </c>
      <c r="B235" s="187"/>
      <c r="C235" s="147" t="str">
        <f ca="1">Language!$A$484</f>
        <v>% в год</v>
      </c>
      <c r="D235" s="158"/>
      <c r="F235" s="6" t="s">
        <v>3191</v>
      </c>
      <c r="G235" s="305">
        <f>CHOOSE($D214,Параметры!G$54,Параметры!G$62,Параметры!G$68)</f>
        <v>7.0000000000000007E-2</v>
      </c>
      <c r="H235" s="305">
        <f>CHOOSE($D214,Параметры!H$54,Параметры!H$62,Параметры!H$68)</f>
        <v>7.0000000000000007E-2</v>
      </c>
      <c r="I235" s="305">
        <f>CHOOSE($D214,Параметры!I$54,Параметры!I$62,Параметры!I$68)</f>
        <v>7.0000000000000007E-2</v>
      </c>
      <c r="J235" s="305">
        <f>CHOOSE($D214,Параметры!J$54,Параметры!J$62,Параметры!J$68)</f>
        <v>7.0000000000000007E-2</v>
      </c>
      <c r="K235" s="305">
        <f>CHOOSE($D214,Параметры!K$54,Параметры!K$62,Параметры!K$68)</f>
        <v>7.0000000000000007E-2</v>
      </c>
      <c r="L235" s="305">
        <f>CHOOSE($D214,Параметры!L$54,Параметры!L$62,Параметры!L$68)</f>
        <v>7.0000000000000007E-2</v>
      </c>
      <c r="M235" s="305">
        <f>CHOOSE($D214,Параметры!M$54,Параметры!M$62,Параметры!M$68)</f>
        <v>7.0000000000000007E-2</v>
      </c>
      <c r="N235" s="305">
        <f>CHOOSE($D214,Параметры!N$54,Параметры!N$62,Параметры!N$68)</f>
        <v>7.0000000000000007E-2</v>
      </c>
      <c r="O235" s="305">
        <f>CHOOSE($D214,Параметры!O$54,Параметры!O$62,Параметры!O$68)</f>
        <v>7.0000000000000007E-2</v>
      </c>
      <c r="P235" s="305">
        <f>CHOOSE($D214,Параметры!P$54,Параметры!P$62,Параметры!P$68)</f>
        <v>7.0000000000000007E-2</v>
      </c>
      <c r="Q235" s="305">
        <f>CHOOSE($D214,Параметры!Q$54,Параметры!Q$62,Параметры!Q$68)</f>
        <v>7.0000000000000007E-2</v>
      </c>
      <c r="R235" s="305">
        <f>CHOOSE($D214,Параметры!R$54,Параметры!R$62,Параметры!R$68)</f>
        <v>7.0000000000000007E-2</v>
      </c>
      <c r="S235" s="305">
        <f>CHOOSE($D214,Параметры!S$54,Параметры!S$62,Параметры!S$68)</f>
        <v>7.0000000000000007E-2</v>
      </c>
      <c r="T235" s="305">
        <f>CHOOSE($D214,Параметры!T$54,Параметры!T$62,Параметры!T$68)</f>
        <v>7.0000000000000007E-2</v>
      </c>
      <c r="U235" s="305">
        <f>CHOOSE($D214,Параметры!U$54,Параметры!U$62,Параметры!U$68)</f>
        <v>7.0000000000000007E-2</v>
      </c>
      <c r="V235" s="305">
        <f>CHOOSE($D214,Параметры!V$54,Параметры!V$62,Параметры!V$68)</f>
        <v>7.0000000000000007E-2</v>
      </c>
      <c r="W235" s="305">
        <f>CHOOSE($D214,Параметры!W$54,Параметры!W$62,Параметры!W$68)</f>
        <v>7.0000000000000007E-2</v>
      </c>
      <c r="X235" s="305">
        <f>CHOOSE($D214,Параметры!X$54,Параметры!X$62,Параметры!X$68)</f>
        <v>7.0000000000000007E-2</v>
      </c>
      <c r="Y235" s="305">
        <f>CHOOSE($D214,Параметры!Y$54,Параметры!Y$62,Параметры!Y$68)</f>
        <v>7.0000000000000007E-2</v>
      </c>
      <c r="Z235" s="305">
        <f>CHOOSE($D214,Параметры!Z$54,Параметры!Z$62,Параметры!Z$68)</f>
        <v>7.0000000000000007E-2</v>
      </c>
      <c r="AA235" s="305">
        <f>CHOOSE($D214,Параметры!AA$54,Параметры!AA$62,Параметры!AA$68)</f>
        <v>7.0000000000000007E-2</v>
      </c>
      <c r="AB235" s="305">
        <f>CHOOSE($D214,Параметры!AB$54,Параметры!AB$62,Параметры!AB$68)</f>
        <v>7.0000000000000007E-2</v>
      </c>
      <c r="AC235" s="305">
        <f>CHOOSE($D214,Параметры!AC$54,Параметры!AC$62,Параметры!AC$68)</f>
        <v>7.0000000000000007E-2</v>
      </c>
      <c r="AD235" s="305">
        <f>CHOOSE($D214,Параметры!AD$54,Параметры!AD$62,Параметры!AD$68)</f>
        <v>7.0000000000000007E-2</v>
      </c>
      <c r="AE235" s="305">
        <f>CHOOSE($D214,Параметры!AE$54,Параметры!AE$62,Параметры!AE$68)</f>
        <v>7.0000000000000007E-2</v>
      </c>
      <c r="AF235" s="305">
        <f>CHOOSE($D214,Параметры!AF$54,Параметры!AF$62,Параметры!AF$68)</f>
        <v>7.0000000000000007E-2</v>
      </c>
      <c r="AG235" s="305">
        <f>CHOOSE($D214,Параметры!AG$54,Параметры!AG$62,Параметры!AG$68)</f>
        <v>7.0000000000000007E-2</v>
      </c>
      <c r="AH235" s="305">
        <f>CHOOSE($D214,Параметры!AH$54,Параметры!AH$62,Параметры!AH$68)</f>
        <v>7.0000000000000007E-2</v>
      </c>
      <c r="AI235" s="305">
        <f>CHOOSE($D214,Параметры!AI$54,Параметры!AI$62,Параметры!AI$68)</f>
        <v>7.0000000000000007E-2</v>
      </c>
      <c r="AJ235" s="305">
        <f>CHOOSE($D214,Параметры!AJ$54,Параметры!AJ$62,Параметры!AJ$68)</f>
        <v>7.0000000000000007E-2</v>
      </c>
      <c r="AK235" s="305">
        <f>CHOOSE($D214,Параметры!AK$54,Параметры!AK$62,Параметры!AK$68)</f>
        <v>7.0000000000000007E-2</v>
      </c>
      <c r="AL235" s="305">
        <f>CHOOSE($D214,Параметры!AL$54,Параметры!AL$62,Параметры!AL$68)</f>
        <v>7.0000000000000007E-2</v>
      </c>
      <c r="AM235" s="305">
        <f>CHOOSE($D214,Параметры!AM$54,Параметры!AM$62,Параметры!AM$68)</f>
        <v>7.0000000000000007E-2</v>
      </c>
      <c r="AN235" s="305">
        <f>CHOOSE($D214,Параметры!AN$54,Параметры!AN$62,Параметры!AN$68)</f>
        <v>7.0000000000000007E-2</v>
      </c>
      <c r="AO235" s="305">
        <f>CHOOSE($D214,Параметры!AO$54,Параметры!AO$62,Параметры!AO$68)</f>
        <v>7.0000000000000007E-2</v>
      </c>
      <c r="AP235" s="305">
        <f>CHOOSE($D214,Параметры!AP$54,Параметры!AP$62,Параметры!AP$68)</f>
        <v>7.0000000000000007E-2</v>
      </c>
      <c r="AQ235" s="305">
        <f>CHOOSE($D214,Параметры!AQ$54,Параметры!AQ$62,Параметры!AQ$68)</f>
        <v>7.0000000000000007E-2</v>
      </c>
      <c r="AR235" s="305">
        <f>CHOOSE($D214,Параметры!AR$54,Параметры!AR$62,Параметры!AR$68)</f>
        <v>7.0000000000000007E-2</v>
      </c>
      <c r="AS235" s="305">
        <f>CHOOSE($D214,Параметры!AS$54,Параметры!AS$62,Параметры!AS$68)</f>
        <v>7.0000000000000007E-2</v>
      </c>
      <c r="AT235" s="305">
        <f>CHOOSE($D214,Параметры!AT$54,Параметры!AT$62,Параметры!AT$68)</f>
        <v>7.0000000000000007E-2</v>
      </c>
      <c r="AU235" s="305">
        <f>CHOOSE($D214,Параметры!AU$54,Параметры!AU$62,Параметры!AU$68)</f>
        <v>7.0000000000000007E-2</v>
      </c>
      <c r="AV235" s="305">
        <f>CHOOSE($D214,Параметры!AV$54,Параметры!AV$62,Параметры!AV$68)</f>
        <v>7.0000000000000007E-2</v>
      </c>
      <c r="AW235" s="305">
        <f>CHOOSE($D214,Параметры!AW$54,Параметры!AW$62,Параметры!AW$68)</f>
        <v>7.0000000000000007E-2</v>
      </c>
      <c r="AX235" s="305">
        <f>CHOOSE($D214,Параметры!AX$54,Параметры!AX$62,Параметры!AX$68)</f>
        <v>7.0000000000000007E-2</v>
      </c>
      <c r="AY235" s="305">
        <f>CHOOSE($D214,Параметры!AY$54,Параметры!AY$62,Параметры!AY$68)</f>
        <v>7.0000000000000007E-2</v>
      </c>
      <c r="AZ235" s="305">
        <f>CHOOSE($D214,Параметры!AZ$54,Параметры!AZ$62,Параметры!AZ$68)</f>
        <v>7.0000000000000007E-2</v>
      </c>
      <c r="BA235" s="305">
        <f>CHOOSE($D214,Параметры!BA$54,Параметры!BA$62,Параметры!BA$68)</f>
        <v>7.0000000000000007E-2</v>
      </c>
      <c r="BB235" s="305">
        <f>CHOOSE($D214,Параметры!BB$54,Параметры!BB$62,Параметры!BB$68)</f>
        <v>7.0000000000000007E-2</v>
      </c>
      <c r="BC235" s="305">
        <f>CHOOSE($D214,Параметры!BC$54,Параметры!BC$62,Параметры!BC$68)</f>
        <v>7.0000000000000007E-2</v>
      </c>
      <c r="BD235" s="305">
        <f>CHOOSE($D214,Параметры!BD$54,Параметры!BD$62,Параметры!BD$68)</f>
        <v>7.0000000000000007E-2</v>
      </c>
      <c r="BE235" s="305">
        <f>CHOOSE($D214,Параметры!BE$54,Параметры!BE$62,Параметры!BE$68)</f>
        <v>7.0000000000000007E-2</v>
      </c>
      <c r="BF235" s="305">
        <f>CHOOSE($D214,Параметры!BF$54,Параметры!BF$62,Параметры!BF$68)</f>
        <v>7.0000000000000007E-2</v>
      </c>
      <c r="BG235" s="305">
        <f>CHOOSE($D214,Параметры!BG$54,Параметры!BG$62,Параметры!BG$68)</f>
        <v>7.0000000000000007E-2</v>
      </c>
      <c r="BH235" s="305">
        <f>CHOOSE($D214,Параметры!BH$54,Параметры!BH$62,Параметры!BH$68)</f>
        <v>7.0000000000000007E-2</v>
      </c>
      <c r="BI235" s="305">
        <f>CHOOSE($D214,Параметры!BI$54,Параметры!BI$62,Параметры!BI$68)</f>
        <v>7.0000000000000007E-2</v>
      </c>
      <c r="BJ235" s="305">
        <f>CHOOSE($D214,Параметры!BJ$54,Параметры!BJ$62,Параметры!BJ$68)</f>
        <v>7.0000000000000007E-2</v>
      </c>
      <c r="BK235" s="305">
        <f>CHOOSE($D214,Параметры!BK$54,Параметры!BK$62,Параметры!BK$68)</f>
        <v>7.0000000000000007E-2</v>
      </c>
      <c r="BL235" s="305">
        <f>CHOOSE($D214,Параметры!BL$54,Параметры!BL$62,Параметры!BL$68)</f>
        <v>7.0000000000000007E-2</v>
      </c>
      <c r="BM235" s="305">
        <f>CHOOSE($D214,Параметры!BM$54,Параметры!BM$62,Параметры!BM$68)</f>
        <v>7.0000000000000007E-2</v>
      </c>
      <c r="BN235" s="305">
        <f>CHOOSE($D214,Параметры!BN$54,Параметры!BN$62,Параметры!BN$68)</f>
        <v>7.0000000000000007E-2</v>
      </c>
      <c r="BO235" s="305">
        <f>CHOOSE($D214,Параметры!BO$54,Параметры!BO$62,Параметры!BO$68)</f>
        <v>7.0000000000000007E-2</v>
      </c>
      <c r="BP235" s="305">
        <f>CHOOSE($D214,Параметры!BP$54,Параметры!BP$62,Параметры!BP$68)</f>
        <v>7.0000000000000007E-2</v>
      </c>
      <c r="BQ235" s="305">
        <f>CHOOSE($D214,Параметры!BQ$54,Параметры!BQ$62,Параметры!BQ$68)</f>
        <v>7.0000000000000007E-2</v>
      </c>
      <c r="BR235" s="305">
        <f>CHOOSE($D214,Параметры!BR$54,Параметры!BR$62,Параметры!BR$68)</f>
        <v>7.0000000000000007E-2</v>
      </c>
      <c r="BS235" s="305">
        <f>CHOOSE($D214,Параметры!BS$54,Параметры!BS$62,Параметры!BS$68)</f>
        <v>7.0000000000000007E-2</v>
      </c>
      <c r="BT235" s="305">
        <f>CHOOSE($D214,Параметры!BT$54,Параметры!BT$62,Параметры!BT$68)</f>
        <v>7.0000000000000007E-2</v>
      </c>
      <c r="BU235" s="305">
        <f>CHOOSE($D214,Параметры!BU$54,Параметры!BU$62,Параметры!BU$68)</f>
        <v>7.0000000000000007E-2</v>
      </c>
      <c r="BV235" s="305">
        <f>CHOOSE($D214,Параметры!BV$54,Параметры!BV$62,Параметры!BV$68)</f>
        <v>7.0000000000000007E-2</v>
      </c>
      <c r="BW235" s="305">
        <f>CHOOSE($D214,Параметры!BW$54,Параметры!BW$62,Параметры!BW$68)</f>
        <v>7.0000000000000007E-2</v>
      </c>
      <c r="BX235" s="305">
        <f>CHOOSE($D214,Параметры!BX$54,Параметры!BX$62,Параметры!BX$68)</f>
        <v>7.0000000000000007E-2</v>
      </c>
      <c r="BY235" s="305">
        <f>CHOOSE($D214,Параметры!BY$54,Параметры!BY$62,Параметры!BY$68)</f>
        <v>7.0000000000000007E-2</v>
      </c>
      <c r="BZ235" s="305">
        <f>CHOOSE($D214,Параметры!BZ$54,Параметры!BZ$62,Параметры!BZ$68)</f>
        <v>7.0000000000000007E-2</v>
      </c>
      <c r="CA235" s="305">
        <f>CHOOSE($D214,Параметры!CA$54,Параметры!CA$62,Параметры!CA$68)</f>
        <v>7.0000000000000007E-2</v>
      </c>
      <c r="CB235" s="305">
        <f>CHOOSE($D214,Параметры!CB$54,Параметры!CB$62,Параметры!CB$68)</f>
        <v>7.0000000000000007E-2</v>
      </c>
      <c r="CC235" s="305">
        <f>CHOOSE($D214,Параметры!CC$54,Параметры!CC$62,Параметры!CC$68)</f>
        <v>7.0000000000000007E-2</v>
      </c>
      <c r="CD235" s="305">
        <f>CHOOSE($D214,Параметры!CD$54,Параметры!CD$62,Параметры!CD$68)</f>
        <v>7.0000000000000007E-2</v>
      </c>
      <c r="CE235" s="305">
        <f>CHOOSE($D214,Параметры!CE$54,Параметры!CE$62,Параметры!CE$68)</f>
        <v>7.0000000000000007E-2</v>
      </c>
      <c r="CF235" s="305">
        <f>CHOOSE($D214,Параметры!CF$54,Параметры!CF$62,Параметры!CF$68)</f>
        <v>7.0000000000000007E-2</v>
      </c>
      <c r="CG235" s="305">
        <f>CHOOSE($D214,Параметры!CG$54,Параметры!CG$62,Параметры!CG$68)</f>
        <v>7.0000000000000007E-2</v>
      </c>
      <c r="CH235" s="305">
        <f>CHOOSE($D214,Параметры!CH$54,Параметры!CH$62,Параметры!CH$68)</f>
        <v>7.0000000000000007E-2</v>
      </c>
      <c r="CI235" s="305">
        <f>CHOOSE($D214,Параметры!CI$54,Параметры!CI$62,Параметры!CI$68)</f>
        <v>7.0000000000000007E-2</v>
      </c>
      <c r="CJ235" s="305">
        <f>CHOOSE($D214,Параметры!CJ$54,Параметры!CJ$62,Параметры!CJ$68)</f>
        <v>7.0000000000000007E-2</v>
      </c>
      <c r="CK235" s="305">
        <f>CHOOSE($D214,Параметры!CK$54,Параметры!CK$62,Параметры!CK$68)</f>
        <v>7.0000000000000007E-2</v>
      </c>
      <c r="CL235" s="305">
        <f>CHOOSE($D214,Параметры!CL$54,Параметры!CL$62,Параметры!CL$68)</f>
        <v>7.0000000000000007E-2</v>
      </c>
      <c r="CM235" s="305">
        <f>CHOOSE($D214,Параметры!CM$54,Параметры!CM$62,Параметры!CM$68)</f>
        <v>7.0000000000000007E-2</v>
      </c>
      <c r="CN235" s="305">
        <f>CHOOSE($D214,Параметры!CN$54,Параметры!CN$62,Параметры!CN$68)</f>
        <v>7.0000000000000007E-2</v>
      </c>
      <c r="CO235" s="305">
        <f>CHOOSE($D214,Параметры!CO$54,Параметры!CO$62,Параметры!CO$68)</f>
        <v>7.0000000000000007E-2</v>
      </c>
      <c r="CP235" s="305">
        <f>CHOOSE($D214,Параметры!CP$54,Параметры!CP$62,Параметры!CP$68)</f>
        <v>7.0000000000000007E-2</v>
      </c>
      <c r="CQ235" s="305">
        <f>CHOOSE($D214,Параметры!CQ$54,Параметры!CQ$62,Параметры!CQ$68)</f>
        <v>7.0000000000000007E-2</v>
      </c>
      <c r="CR235" s="305">
        <f>CHOOSE($D214,Параметры!CR$54,Параметры!CR$62,Параметры!CR$68)</f>
        <v>7.0000000000000007E-2</v>
      </c>
      <c r="CS235" s="305">
        <f>CHOOSE($D214,Параметры!CS$54,Параметры!CS$62,Параметры!CS$68)</f>
        <v>7.0000000000000007E-2</v>
      </c>
      <c r="CT235" s="305">
        <f>CHOOSE($D214,Параметры!CT$54,Параметры!CT$62,Параметры!CT$68)</f>
        <v>7.0000000000000007E-2</v>
      </c>
      <c r="CU235" s="305">
        <f>CHOOSE($D214,Параметры!CU$54,Параметры!CU$62,Параметры!CU$68)</f>
        <v>7.0000000000000007E-2</v>
      </c>
      <c r="CV235" s="305">
        <f>CHOOSE($D214,Параметры!CV$54,Параметры!CV$62,Параметры!CV$68)</f>
        <v>7.0000000000000007E-2</v>
      </c>
      <c r="CW235" s="305">
        <f>CHOOSE($D214,Параметры!CW$54,Параметры!CW$62,Параметры!CW$68)</f>
        <v>7.0000000000000007E-2</v>
      </c>
      <c r="CX235" s="305">
        <f>CHOOSE($D214,Параметры!CX$54,Параметры!CX$62,Параметры!CX$68)</f>
        <v>7.0000000000000007E-2</v>
      </c>
      <c r="CY235" s="305">
        <f>CHOOSE($D214,Параметры!CY$54,Параметры!CY$62,Параметры!CY$68)</f>
        <v>7.0000000000000007E-2</v>
      </c>
      <c r="CZ235" s="305">
        <f>CHOOSE($D214,Параметры!CZ$54,Параметры!CZ$62,Параметры!CZ$68)</f>
        <v>7.0000000000000007E-2</v>
      </c>
      <c r="DA235" s="305">
        <f>CHOOSE($D214,Параметры!DA$54,Параметры!DA$62,Параметры!DA$68)</f>
        <v>7.0000000000000007E-2</v>
      </c>
      <c r="DB235" s="305">
        <f>CHOOSE($D214,Параметры!DB$54,Параметры!DB$62,Параметры!DB$68)</f>
        <v>7.0000000000000007E-2</v>
      </c>
      <c r="DC235" s="305">
        <f>CHOOSE($D214,Параметры!DC$54,Параметры!DC$62,Параметры!DC$68)</f>
        <v>7.0000000000000007E-2</v>
      </c>
      <c r="DD235" s="305">
        <f>CHOOSE($D214,Параметры!DD$54,Параметры!DD$62,Параметры!DD$68)</f>
        <v>7.0000000000000007E-2</v>
      </c>
      <c r="DE235" s="305">
        <f>CHOOSE($D214,Параметры!DE$54,Параметры!DE$62,Параметры!DE$68)</f>
        <v>7.0000000000000007E-2</v>
      </c>
      <c r="DF235" s="305">
        <f>CHOOSE($D214,Параметры!DF$54,Параметры!DF$62,Параметры!DF$68)</f>
        <v>7.0000000000000007E-2</v>
      </c>
      <c r="DG235" s="305">
        <f>CHOOSE($D214,Параметры!DG$54,Параметры!DG$62,Параметры!DG$68)</f>
        <v>7.0000000000000007E-2</v>
      </c>
      <c r="DH235" s="305">
        <f>CHOOSE($D214,Параметры!DH$54,Параметры!DH$62,Параметры!DH$68)</f>
        <v>7.0000000000000007E-2</v>
      </c>
      <c r="DI235" s="305">
        <f>CHOOSE($D214,Параметры!DI$54,Параметры!DI$62,Параметры!DI$68)</f>
        <v>7.0000000000000007E-2</v>
      </c>
      <c r="DJ235" s="305">
        <f>CHOOSE($D214,Параметры!DJ$54,Параметры!DJ$62,Параметры!DJ$68)</f>
        <v>7.0000000000000007E-2</v>
      </c>
      <c r="DK235" s="305">
        <f>CHOOSE($D214,Параметры!DK$54,Параметры!DK$62,Параметры!DK$68)</f>
        <v>7.0000000000000007E-2</v>
      </c>
      <c r="DL235" s="305">
        <f>CHOOSE($D214,Параметры!DL$54,Параметры!DL$62,Параметры!DL$68)</f>
        <v>7.0000000000000007E-2</v>
      </c>
      <c r="DM235" s="305">
        <f>CHOOSE($D214,Параметры!DM$54,Параметры!DM$62,Параметры!DM$68)</f>
        <v>7.0000000000000007E-2</v>
      </c>
      <c r="DN235" s="305">
        <f>CHOOSE($D214,Параметры!DN$54,Параметры!DN$62,Параметры!DN$68)</f>
        <v>7.0000000000000007E-2</v>
      </c>
      <c r="DO235" s="305">
        <f>CHOOSE($D214,Параметры!DO$54,Параметры!DO$62,Параметры!DO$68)</f>
        <v>7.0000000000000007E-2</v>
      </c>
      <c r="DP235" s="305">
        <f>CHOOSE($D214,Параметры!DP$54,Параметры!DP$62,Параметры!DP$68)</f>
        <v>7.0000000000000007E-2</v>
      </c>
      <c r="DQ235" s="305">
        <f>CHOOSE($D214,Параметры!DQ$54,Параметры!DQ$62,Параметры!DQ$68)</f>
        <v>7.0000000000000007E-2</v>
      </c>
      <c r="DR235" s="305">
        <f>CHOOSE($D214,Параметры!DR$54,Параметры!DR$62,Параметры!DR$68)</f>
        <v>7.0000000000000007E-2</v>
      </c>
      <c r="DS235" s="305">
        <f>CHOOSE($D214,Параметры!DS$54,Параметры!DS$62,Параметры!DS$68)</f>
        <v>7.0000000000000007E-2</v>
      </c>
      <c r="DT235" s="305">
        <f>CHOOSE($D214,Параметры!DT$54,Параметры!DT$62,Параметры!DT$68)</f>
        <v>7.0000000000000007E-2</v>
      </c>
      <c r="DU235" s="305">
        <f>CHOOSE($D214,Параметры!DU$54,Параметры!DU$62,Параметры!DU$68)</f>
        <v>7.0000000000000007E-2</v>
      </c>
      <c r="DV235" s="305">
        <f>CHOOSE($D214,Параметры!DV$54,Параметры!DV$62,Параметры!DV$68)</f>
        <v>7.0000000000000007E-2</v>
      </c>
      <c r="DW235" s="174"/>
      <c r="DX235" s="170"/>
    </row>
    <row r="236" spans="1:128" hidden="1" outlineLevel="1" x14ac:dyDescent="0.2">
      <c r="A236" s="168" t="str">
        <f ca="1">Language!A$677</f>
        <v>ставка НДС</v>
      </c>
      <c r="B236" s="187"/>
      <c r="C236" s="147" t="s">
        <v>1</v>
      </c>
      <c r="D236" s="158"/>
      <c r="F236" s="6" t="s">
        <v>3191</v>
      </c>
      <c r="G236" s="305">
        <f>IF(G$2=1,Параметры!G$78,IF(F236=Параметры!F$78,Параметры!F$78,F236))</f>
        <v>0.2</v>
      </c>
      <c r="H236" s="305">
        <f>IF(H$2=1,Параметры!H$78,IF(G236=Параметры!G$78,Параметры!G$78,G236))</f>
        <v>0.2</v>
      </c>
      <c r="I236" s="305">
        <f>IF(I$2=1,Параметры!I$78,IF(H236=Параметры!H$78,Параметры!H$78,H236))</f>
        <v>0.2</v>
      </c>
      <c r="J236" s="305">
        <f>IF(J$2=1,Параметры!J$78,IF(I236=Параметры!I$78,Параметры!I$78,I236))</f>
        <v>0.2</v>
      </c>
      <c r="K236" s="305">
        <f>IF(K$2=1,Параметры!K$78,IF(J236=Параметры!J$78,Параметры!J$78,J236))</f>
        <v>0.2</v>
      </c>
      <c r="L236" s="305">
        <f>IF(L$2=1,Параметры!L$78,IF(K236=Параметры!K$78,Параметры!K$78,K236))</f>
        <v>0.2</v>
      </c>
      <c r="M236" s="305">
        <f>IF(M$2=1,Параметры!M$78,IF(L236=Параметры!L$78,Параметры!L$78,L236))</f>
        <v>0.2</v>
      </c>
      <c r="N236" s="305">
        <f>IF(N$2=1,Параметры!N$78,IF(M236=Параметры!M$78,Параметры!M$78,M236))</f>
        <v>0.2</v>
      </c>
      <c r="O236" s="305">
        <f>IF(O$2=1,Параметры!O$78,IF(N236=Параметры!N$78,Параметры!N$78,N236))</f>
        <v>0.2</v>
      </c>
      <c r="P236" s="305">
        <f>IF(P$2=1,Параметры!P$78,IF(O236=Параметры!O$78,Параметры!O$78,O236))</f>
        <v>0.2</v>
      </c>
      <c r="Q236" s="305">
        <f>IF(Q$2=1,Параметры!Q$78,IF(P236=Параметры!P$78,Параметры!P$78,P236))</f>
        <v>0.2</v>
      </c>
      <c r="R236" s="305">
        <f>IF(R$2=1,Параметры!R$78,IF(Q236=Параметры!Q$78,Параметры!Q$78,Q236))</f>
        <v>0.2</v>
      </c>
      <c r="S236" s="305">
        <f>IF(S$2=1,Параметры!S$78,IF(R236=Параметры!R$78,Параметры!R$78,R236))</f>
        <v>0.2</v>
      </c>
      <c r="T236" s="305">
        <f>IF(T$2=1,Параметры!T$78,IF(S236=Параметры!S$78,Параметры!S$78,S236))</f>
        <v>0.2</v>
      </c>
      <c r="U236" s="305">
        <f>IF(U$2=1,Параметры!U$78,IF(T236=Параметры!T$78,Параметры!T$78,T236))</f>
        <v>0.2</v>
      </c>
      <c r="V236" s="305">
        <f>IF(V$2=1,Параметры!V$78,IF(U236=Параметры!U$78,Параметры!U$78,U236))</f>
        <v>0.2</v>
      </c>
      <c r="W236" s="305">
        <f>IF(W$2=1,Параметры!W$78,IF(V236=Параметры!V$78,Параметры!V$78,V236))</f>
        <v>0.2</v>
      </c>
      <c r="X236" s="305">
        <f>IF(X$2=1,Параметры!X$78,IF(W236=Параметры!W$78,Параметры!W$78,W236))</f>
        <v>0.2</v>
      </c>
      <c r="Y236" s="305">
        <f>IF(Y$2=1,Параметры!Y$78,IF(X236=Параметры!X$78,Параметры!X$78,X236))</f>
        <v>0.2</v>
      </c>
      <c r="Z236" s="305">
        <f>IF(Z$2=1,Параметры!Z$78,IF(Y236=Параметры!Y$78,Параметры!Y$78,Y236))</f>
        <v>0.2</v>
      </c>
      <c r="AA236" s="305">
        <f>IF(AA$2=1,Параметры!AA$78,IF(Z236=Параметры!Z$78,Параметры!Z$78,Z236))</f>
        <v>0.2</v>
      </c>
      <c r="AB236" s="305">
        <f>IF(AB$2=1,Параметры!AB$78,IF(AA236=Параметры!AA$78,Параметры!AA$78,AA236))</f>
        <v>0.2</v>
      </c>
      <c r="AC236" s="305">
        <f>IF(AC$2=1,Параметры!AC$78,IF(AB236=Параметры!AB$78,Параметры!AB$78,AB236))</f>
        <v>0.2</v>
      </c>
      <c r="AD236" s="305">
        <f>IF(AD$2=1,Параметры!AD$78,IF(AC236=Параметры!AC$78,Параметры!AC$78,AC236))</f>
        <v>0.2</v>
      </c>
      <c r="AE236" s="305">
        <f>IF(AE$2=1,Параметры!AE$78,IF(AD236=Параметры!AD$78,Параметры!AD$78,AD236))</f>
        <v>0.2</v>
      </c>
      <c r="AF236" s="305">
        <f>IF(AF$2=1,Параметры!AF$78,IF(AE236=Параметры!AE$78,Параметры!AE$78,AE236))</f>
        <v>0.2</v>
      </c>
      <c r="AG236" s="305">
        <f>IF(AG$2=1,Параметры!AG$78,IF(AF236=Параметры!AF$78,Параметры!AF$78,AF236))</f>
        <v>0.2</v>
      </c>
      <c r="AH236" s="305">
        <f>IF(AH$2=1,Параметры!AH$78,IF(AG236=Параметры!AG$78,Параметры!AG$78,AG236))</f>
        <v>0.2</v>
      </c>
      <c r="AI236" s="305">
        <f>IF(AI$2=1,Параметры!AI$78,IF(AH236=Параметры!AH$78,Параметры!AH$78,AH236))</f>
        <v>0.2</v>
      </c>
      <c r="AJ236" s="305">
        <f>IF(AJ$2=1,Параметры!AJ$78,IF(AI236=Параметры!AI$78,Параметры!AI$78,AI236))</f>
        <v>0.2</v>
      </c>
      <c r="AK236" s="305">
        <f>IF(AK$2=1,Параметры!AK$78,IF(AJ236=Параметры!AJ$78,Параметры!AJ$78,AJ236))</f>
        <v>0.2</v>
      </c>
      <c r="AL236" s="305">
        <f>IF(AL$2=1,Параметры!AL$78,IF(AK236=Параметры!AK$78,Параметры!AK$78,AK236))</f>
        <v>0.2</v>
      </c>
      <c r="AM236" s="305">
        <f>IF(AM$2=1,Параметры!AM$78,IF(AL236=Параметры!AL$78,Параметры!AL$78,AL236))</f>
        <v>0.2</v>
      </c>
      <c r="AN236" s="305">
        <f>IF(AN$2=1,Параметры!AN$78,IF(AM236=Параметры!AM$78,Параметры!AM$78,AM236))</f>
        <v>0.2</v>
      </c>
      <c r="AO236" s="305">
        <f>IF(AO$2=1,Параметры!AO$78,IF(AN236=Параметры!AN$78,Параметры!AN$78,AN236))</f>
        <v>0.2</v>
      </c>
      <c r="AP236" s="305">
        <f>IF(AP$2=1,Параметры!AP$78,IF(AO236=Параметры!AO$78,Параметры!AO$78,AO236))</f>
        <v>0.2</v>
      </c>
      <c r="AQ236" s="305">
        <f>IF(AQ$2=1,Параметры!AQ$78,IF(AP236=Параметры!AP$78,Параметры!AP$78,AP236))</f>
        <v>0.2</v>
      </c>
      <c r="AR236" s="305">
        <f>IF(AR$2=1,Параметры!AR$78,IF(AQ236=Параметры!AQ$78,Параметры!AQ$78,AQ236))</f>
        <v>0.2</v>
      </c>
      <c r="AS236" s="305">
        <f>IF(AS$2=1,Параметры!AS$78,IF(AR236=Параметры!AR$78,Параметры!AR$78,AR236))</f>
        <v>0.2</v>
      </c>
      <c r="AT236" s="305">
        <f>IF(AT$2=1,Параметры!AT$78,IF(AS236=Параметры!AS$78,Параметры!AS$78,AS236))</f>
        <v>0.2</v>
      </c>
      <c r="AU236" s="305">
        <f>IF(AU$2=1,Параметры!AU$78,IF(AT236=Параметры!AT$78,Параметры!AT$78,AT236))</f>
        <v>0.2</v>
      </c>
      <c r="AV236" s="305">
        <f>IF(AV$2=1,Параметры!AV$78,IF(AU236=Параметры!AU$78,Параметры!AU$78,AU236))</f>
        <v>0.2</v>
      </c>
      <c r="AW236" s="305">
        <f>IF(AW$2=1,Параметры!AW$78,IF(AV236=Параметры!AV$78,Параметры!AV$78,AV236))</f>
        <v>0.2</v>
      </c>
      <c r="AX236" s="305">
        <f>IF(AX$2=1,Параметры!AX$78,IF(AW236=Параметры!AW$78,Параметры!AW$78,AW236))</f>
        <v>0.2</v>
      </c>
      <c r="AY236" s="305">
        <f>IF(AY$2=1,Параметры!AY$78,IF(AX236=Параметры!AX$78,Параметры!AX$78,AX236))</f>
        <v>0.2</v>
      </c>
      <c r="AZ236" s="305">
        <f>IF(AZ$2=1,Параметры!AZ$78,IF(AY236=Параметры!AY$78,Параметры!AY$78,AY236))</f>
        <v>0.2</v>
      </c>
      <c r="BA236" s="305">
        <f>IF(BA$2=1,Параметры!BA$78,IF(AZ236=Параметры!AZ$78,Параметры!AZ$78,AZ236))</f>
        <v>0.2</v>
      </c>
      <c r="BB236" s="305">
        <f>IF(BB$2=1,Параметры!BB$78,IF(BA236=Параметры!BA$78,Параметры!BA$78,BA236))</f>
        <v>0.2</v>
      </c>
      <c r="BC236" s="305">
        <f>IF(BC$2=1,Параметры!BC$78,IF(BB236=Параметры!BB$78,Параметры!BB$78,BB236))</f>
        <v>0.2</v>
      </c>
      <c r="BD236" s="305">
        <f>IF(BD$2=1,Параметры!BD$78,IF(BC236=Параметры!BC$78,Параметры!BC$78,BC236))</f>
        <v>0.2</v>
      </c>
      <c r="BE236" s="305">
        <f>IF(BE$2=1,Параметры!BE$78,IF(BD236=Параметры!BD$78,Параметры!BD$78,BD236))</f>
        <v>0.2</v>
      </c>
      <c r="BF236" s="305">
        <f>IF(BF$2=1,Параметры!BF$78,IF(BE236=Параметры!BE$78,Параметры!BE$78,BE236))</f>
        <v>0.2</v>
      </c>
      <c r="BG236" s="305">
        <f>IF(BG$2=1,Параметры!BG$78,IF(BF236=Параметры!BF$78,Параметры!BF$78,BF236))</f>
        <v>0.2</v>
      </c>
      <c r="BH236" s="305">
        <f>IF(BH$2=1,Параметры!BH$78,IF(BG236=Параметры!BG$78,Параметры!BG$78,BG236))</f>
        <v>0.2</v>
      </c>
      <c r="BI236" s="305">
        <f>IF(BI$2=1,Параметры!BI$78,IF(BH236=Параметры!BH$78,Параметры!BH$78,BH236))</f>
        <v>0.2</v>
      </c>
      <c r="BJ236" s="305">
        <f>IF(BJ$2=1,Параметры!BJ$78,IF(BI236=Параметры!BI$78,Параметры!BI$78,BI236))</f>
        <v>0.2</v>
      </c>
      <c r="BK236" s="305">
        <f>IF(BK$2=1,Параметры!BK$78,IF(BJ236=Параметры!BJ$78,Параметры!BJ$78,BJ236))</f>
        <v>0.2</v>
      </c>
      <c r="BL236" s="305">
        <f>IF(BL$2=1,Параметры!BL$78,IF(BK236=Параметры!BK$78,Параметры!BK$78,BK236))</f>
        <v>0.2</v>
      </c>
      <c r="BM236" s="305">
        <f>IF(BM$2=1,Параметры!BM$78,IF(BL236=Параметры!BL$78,Параметры!BL$78,BL236))</f>
        <v>0.2</v>
      </c>
      <c r="BN236" s="305">
        <f>IF(BN$2=1,Параметры!BN$78,IF(BM236=Параметры!BM$78,Параметры!BM$78,BM236))</f>
        <v>0.2</v>
      </c>
      <c r="BO236" s="305">
        <f>IF(BO$2=1,Параметры!BO$78,IF(BN236=Параметры!BN$78,Параметры!BN$78,BN236))</f>
        <v>0.2</v>
      </c>
      <c r="BP236" s="305">
        <f>IF(BP$2=1,Параметры!BP$78,IF(BO236=Параметры!BO$78,Параметры!BO$78,BO236))</f>
        <v>0.2</v>
      </c>
      <c r="BQ236" s="305">
        <f>IF(BQ$2=1,Параметры!BQ$78,IF(BP236=Параметры!BP$78,Параметры!BP$78,BP236))</f>
        <v>0.2</v>
      </c>
      <c r="BR236" s="305">
        <f>IF(BR$2=1,Параметры!BR$78,IF(BQ236=Параметры!BQ$78,Параметры!BQ$78,BQ236))</f>
        <v>0.2</v>
      </c>
      <c r="BS236" s="305">
        <f>IF(BS$2=1,Параметры!BS$78,IF(BR236=Параметры!BR$78,Параметры!BR$78,BR236))</f>
        <v>0.2</v>
      </c>
      <c r="BT236" s="305">
        <f>IF(BT$2=1,Параметры!BT$78,IF(BS236=Параметры!BS$78,Параметры!BS$78,BS236))</f>
        <v>0.2</v>
      </c>
      <c r="BU236" s="305">
        <f>IF(BU$2=1,Параметры!BU$78,IF(BT236=Параметры!BT$78,Параметры!BT$78,BT236))</f>
        <v>0.2</v>
      </c>
      <c r="BV236" s="305">
        <f>IF(BV$2=1,Параметры!BV$78,IF(BU236=Параметры!BU$78,Параметры!BU$78,BU236))</f>
        <v>0.2</v>
      </c>
      <c r="BW236" s="305">
        <f>IF(BW$2=1,Параметры!BW$78,IF(BV236=Параметры!BV$78,Параметры!BV$78,BV236))</f>
        <v>0.2</v>
      </c>
      <c r="BX236" s="305">
        <f>IF(BX$2=1,Параметры!BX$78,IF(BW236=Параметры!BW$78,Параметры!BW$78,BW236))</f>
        <v>0.2</v>
      </c>
      <c r="BY236" s="305">
        <f>IF(BY$2=1,Параметры!BY$78,IF(BX236=Параметры!BX$78,Параметры!BX$78,BX236))</f>
        <v>0.2</v>
      </c>
      <c r="BZ236" s="305">
        <f>IF(BZ$2=1,Параметры!BZ$78,IF(BY236=Параметры!BY$78,Параметры!BY$78,BY236))</f>
        <v>0.2</v>
      </c>
      <c r="CA236" s="305">
        <f>IF(CA$2=1,Параметры!CA$78,IF(BZ236=Параметры!BZ$78,Параметры!BZ$78,BZ236))</f>
        <v>0.2</v>
      </c>
      <c r="CB236" s="305">
        <f>IF(CB$2=1,Параметры!CB$78,IF(CA236=Параметры!CA$78,Параметры!CA$78,CA236))</f>
        <v>0.2</v>
      </c>
      <c r="CC236" s="305">
        <f>IF(CC$2=1,Параметры!CC$78,IF(CB236=Параметры!CB$78,Параметры!CB$78,CB236))</f>
        <v>0.2</v>
      </c>
      <c r="CD236" s="305">
        <f>IF(CD$2=1,Параметры!CD$78,IF(CC236=Параметры!CC$78,Параметры!CC$78,CC236))</f>
        <v>0.2</v>
      </c>
      <c r="CE236" s="305">
        <f>IF(CE$2=1,Параметры!CE$78,IF(CD236=Параметры!CD$78,Параметры!CD$78,CD236))</f>
        <v>0.2</v>
      </c>
      <c r="CF236" s="305">
        <f>IF(CF$2=1,Параметры!CF$78,IF(CE236=Параметры!CE$78,Параметры!CE$78,CE236))</f>
        <v>0.2</v>
      </c>
      <c r="CG236" s="305">
        <f>IF(CG$2=1,Параметры!CG$78,IF(CF236=Параметры!CF$78,Параметры!CF$78,CF236))</f>
        <v>0.2</v>
      </c>
      <c r="CH236" s="305">
        <f>IF(CH$2=1,Параметры!CH$78,IF(CG236=Параметры!CG$78,Параметры!CG$78,CG236))</f>
        <v>0.2</v>
      </c>
      <c r="CI236" s="305">
        <f>IF(CI$2=1,Параметры!CI$78,IF(CH236=Параметры!CH$78,Параметры!CH$78,CH236))</f>
        <v>0.2</v>
      </c>
      <c r="CJ236" s="305">
        <f>IF(CJ$2=1,Параметры!CJ$78,IF(CI236=Параметры!CI$78,Параметры!CI$78,CI236))</f>
        <v>0.2</v>
      </c>
      <c r="CK236" s="305">
        <f>IF(CK$2=1,Параметры!CK$78,IF(CJ236=Параметры!CJ$78,Параметры!CJ$78,CJ236))</f>
        <v>0.2</v>
      </c>
      <c r="CL236" s="305">
        <f>IF(CL$2=1,Параметры!CL$78,IF(CK236=Параметры!CK$78,Параметры!CK$78,CK236))</f>
        <v>0.2</v>
      </c>
      <c r="CM236" s="305">
        <f>IF(CM$2=1,Параметры!CM$78,IF(CL236=Параметры!CL$78,Параметры!CL$78,CL236))</f>
        <v>0.2</v>
      </c>
      <c r="CN236" s="305">
        <f>IF(CN$2=1,Параметры!CN$78,IF(CM236=Параметры!CM$78,Параметры!CM$78,CM236))</f>
        <v>0.2</v>
      </c>
      <c r="CO236" s="305">
        <f>IF(CO$2=1,Параметры!CO$78,IF(CN236=Параметры!CN$78,Параметры!CN$78,CN236))</f>
        <v>0.2</v>
      </c>
      <c r="CP236" s="305">
        <f>IF(CP$2=1,Параметры!CP$78,IF(CO236=Параметры!CO$78,Параметры!CO$78,CO236))</f>
        <v>0.2</v>
      </c>
      <c r="CQ236" s="305">
        <f>IF(CQ$2=1,Параметры!CQ$78,IF(CP236=Параметры!CP$78,Параметры!CP$78,CP236))</f>
        <v>0.2</v>
      </c>
      <c r="CR236" s="305">
        <f>IF(CR$2=1,Параметры!CR$78,IF(CQ236=Параметры!CQ$78,Параметры!CQ$78,CQ236))</f>
        <v>0.2</v>
      </c>
      <c r="CS236" s="305">
        <f>IF(CS$2=1,Параметры!CS$78,IF(CR236=Параметры!CR$78,Параметры!CR$78,CR236))</f>
        <v>0.2</v>
      </c>
      <c r="CT236" s="305">
        <f>IF(CT$2=1,Параметры!CT$78,IF(CS236=Параметры!CS$78,Параметры!CS$78,CS236))</f>
        <v>0.2</v>
      </c>
      <c r="CU236" s="305">
        <f>IF(CU$2=1,Параметры!CU$78,IF(CT236=Параметры!CT$78,Параметры!CT$78,CT236))</f>
        <v>0.2</v>
      </c>
      <c r="CV236" s="305">
        <f>IF(CV$2=1,Параметры!CV$78,IF(CU236=Параметры!CU$78,Параметры!CU$78,CU236))</f>
        <v>0.2</v>
      </c>
      <c r="CW236" s="305">
        <f>IF(CW$2=1,Параметры!CW$78,IF(CV236=Параметры!CV$78,Параметры!CV$78,CV236))</f>
        <v>0.2</v>
      </c>
      <c r="CX236" s="305">
        <f>IF(CX$2=1,Параметры!CX$78,IF(CW236=Параметры!CW$78,Параметры!CW$78,CW236))</f>
        <v>0.2</v>
      </c>
      <c r="CY236" s="305">
        <f>IF(CY$2=1,Параметры!CY$78,IF(CX236=Параметры!CX$78,Параметры!CX$78,CX236))</f>
        <v>0.2</v>
      </c>
      <c r="CZ236" s="305">
        <f>IF(CZ$2=1,Параметры!CZ$78,IF(CY236=Параметры!CY$78,Параметры!CY$78,CY236))</f>
        <v>0.2</v>
      </c>
      <c r="DA236" s="305">
        <f>IF(DA$2=1,Параметры!DA$78,IF(CZ236=Параметры!CZ$78,Параметры!CZ$78,CZ236))</f>
        <v>0.2</v>
      </c>
      <c r="DB236" s="305">
        <f>IF(DB$2=1,Параметры!DB$78,IF(DA236=Параметры!DA$78,Параметры!DA$78,DA236))</f>
        <v>0.2</v>
      </c>
      <c r="DC236" s="305">
        <f>IF(DC$2=1,Параметры!DC$78,IF(DB236=Параметры!DB$78,Параметры!DB$78,DB236))</f>
        <v>0.2</v>
      </c>
      <c r="DD236" s="305">
        <f>IF(DD$2=1,Параметры!DD$78,IF(DC236=Параметры!DC$78,Параметры!DC$78,DC236))</f>
        <v>0.2</v>
      </c>
      <c r="DE236" s="305">
        <f>IF(DE$2=1,Параметры!DE$78,IF(DD236=Параметры!DD$78,Параметры!DD$78,DD236))</f>
        <v>0.2</v>
      </c>
      <c r="DF236" s="305">
        <f>IF(DF$2=1,Параметры!DF$78,IF(DE236=Параметры!DE$78,Параметры!DE$78,DE236))</f>
        <v>0.2</v>
      </c>
      <c r="DG236" s="305">
        <f>IF(DG$2=1,Параметры!DG$78,IF(DF236=Параметры!DF$78,Параметры!DF$78,DF236))</f>
        <v>0.2</v>
      </c>
      <c r="DH236" s="305">
        <f>IF(DH$2=1,Параметры!DH$78,IF(DG236=Параметры!DG$78,Параметры!DG$78,DG236))</f>
        <v>0.2</v>
      </c>
      <c r="DI236" s="305">
        <f>IF(DI$2=1,Параметры!DI$78,IF(DH236=Параметры!DH$78,Параметры!DH$78,DH236))</f>
        <v>0.2</v>
      </c>
      <c r="DJ236" s="305">
        <f>IF(DJ$2=1,Параметры!DJ$78,IF(DI236=Параметры!DI$78,Параметры!DI$78,DI236))</f>
        <v>0.2</v>
      </c>
      <c r="DK236" s="305">
        <f>IF(DK$2=1,Параметры!DK$78,IF(DJ236=Параметры!DJ$78,Параметры!DJ$78,DJ236))</f>
        <v>0.2</v>
      </c>
      <c r="DL236" s="305">
        <f>IF(DL$2=1,Параметры!DL$78,IF(DK236=Параметры!DK$78,Параметры!DK$78,DK236))</f>
        <v>0.2</v>
      </c>
      <c r="DM236" s="305">
        <f>IF(DM$2=1,Параметры!DM$78,IF(DL236=Параметры!DL$78,Параметры!DL$78,DL236))</f>
        <v>0.2</v>
      </c>
      <c r="DN236" s="305">
        <f>IF(DN$2=1,Параметры!DN$78,IF(DM236=Параметры!DM$78,Параметры!DM$78,DM236))</f>
        <v>0.2</v>
      </c>
      <c r="DO236" s="305">
        <f>IF(DO$2=1,Параметры!DO$78,IF(DN236=Параметры!DN$78,Параметры!DN$78,DN236))</f>
        <v>0.2</v>
      </c>
      <c r="DP236" s="305">
        <f>IF(DP$2=1,Параметры!DP$78,IF(DO236=Параметры!DO$78,Параметры!DO$78,DO236))</f>
        <v>0.2</v>
      </c>
      <c r="DQ236" s="305">
        <f>IF(DQ$2=1,Параметры!DQ$78,IF(DP236=Параметры!DP$78,Параметры!DP$78,DP236))</f>
        <v>0.2</v>
      </c>
      <c r="DR236" s="305">
        <f>IF(DR$2=1,Параметры!DR$78,IF(DQ236=Параметры!DQ$78,Параметры!DQ$78,DQ236))</f>
        <v>0.2</v>
      </c>
      <c r="DS236" s="305">
        <f>IF(DS$2=1,Параметры!DS$78,IF(DR236=Параметры!DR$78,Параметры!DR$78,DR236))</f>
        <v>0.2</v>
      </c>
      <c r="DT236" s="305">
        <f>IF(DT$2=1,Параметры!DT$78,IF(DS236=Параметры!DS$78,Параметры!DS$78,DS236))</f>
        <v>0.2</v>
      </c>
      <c r="DU236" s="305">
        <f>IF(DU$2=1,Параметры!DU$78,IF(DT236=Параметры!DT$78,Параметры!DT$78,DT236))</f>
        <v>0.2</v>
      </c>
      <c r="DV236" s="305">
        <f>IF(DV$2=1,Параметры!DV$78,IF(DU236=Параметры!DU$78,Параметры!DU$78,DU236))</f>
        <v>0.2</v>
      </c>
      <c r="DW236" s="174"/>
      <c r="DX236" s="170"/>
    </row>
    <row r="237" spans="1:128" hidden="1" outlineLevel="1" x14ac:dyDescent="0.2">
      <c r="A237" s="168" t="str">
        <f ca="1">Language!A$678</f>
        <v>ставка импортной пошлины</v>
      </c>
      <c r="B237" s="187"/>
      <c r="C237" s="147" t="s">
        <v>1</v>
      </c>
      <c r="D237" s="158"/>
      <c r="F237" s="6" t="s">
        <v>3191</v>
      </c>
      <c r="G237" s="305">
        <v>0</v>
      </c>
      <c r="H237" s="305">
        <f t="shared" ref="H237:AM237" si="400">G237</f>
        <v>0</v>
      </c>
      <c r="I237" s="305">
        <f t="shared" si="400"/>
        <v>0</v>
      </c>
      <c r="J237" s="305">
        <f t="shared" si="400"/>
        <v>0</v>
      </c>
      <c r="K237" s="305">
        <f t="shared" si="400"/>
        <v>0</v>
      </c>
      <c r="L237" s="305">
        <f t="shared" si="400"/>
        <v>0</v>
      </c>
      <c r="M237" s="305">
        <f t="shared" si="400"/>
        <v>0</v>
      </c>
      <c r="N237" s="305">
        <f t="shared" si="400"/>
        <v>0</v>
      </c>
      <c r="O237" s="305">
        <f t="shared" si="400"/>
        <v>0</v>
      </c>
      <c r="P237" s="305">
        <f t="shared" si="400"/>
        <v>0</v>
      </c>
      <c r="Q237" s="305">
        <f t="shared" si="400"/>
        <v>0</v>
      </c>
      <c r="R237" s="305">
        <f t="shared" si="400"/>
        <v>0</v>
      </c>
      <c r="S237" s="305">
        <f t="shared" si="400"/>
        <v>0</v>
      </c>
      <c r="T237" s="305">
        <f t="shared" si="400"/>
        <v>0</v>
      </c>
      <c r="U237" s="305">
        <f t="shared" si="400"/>
        <v>0</v>
      </c>
      <c r="V237" s="305">
        <f t="shared" si="400"/>
        <v>0</v>
      </c>
      <c r="W237" s="305">
        <f t="shared" si="400"/>
        <v>0</v>
      </c>
      <c r="X237" s="305">
        <f t="shared" si="400"/>
        <v>0</v>
      </c>
      <c r="Y237" s="305">
        <f t="shared" si="400"/>
        <v>0</v>
      </c>
      <c r="Z237" s="305">
        <f t="shared" si="400"/>
        <v>0</v>
      </c>
      <c r="AA237" s="305">
        <f t="shared" si="400"/>
        <v>0</v>
      </c>
      <c r="AB237" s="305">
        <f t="shared" si="400"/>
        <v>0</v>
      </c>
      <c r="AC237" s="305">
        <f t="shared" si="400"/>
        <v>0</v>
      </c>
      <c r="AD237" s="305">
        <f t="shared" si="400"/>
        <v>0</v>
      </c>
      <c r="AE237" s="305">
        <f t="shared" si="400"/>
        <v>0</v>
      </c>
      <c r="AF237" s="305">
        <f t="shared" si="400"/>
        <v>0</v>
      </c>
      <c r="AG237" s="305">
        <f t="shared" si="400"/>
        <v>0</v>
      </c>
      <c r="AH237" s="305">
        <f t="shared" si="400"/>
        <v>0</v>
      </c>
      <c r="AI237" s="305">
        <f t="shared" si="400"/>
        <v>0</v>
      </c>
      <c r="AJ237" s="305">
        <f t="shared" si="400"/>
        <v>0</v>
      </c>
      <c r="AK237" s="305">
        <f t="shared" si="400"/>
        <v>0</v>
      </c>
      <c r="AL237" s="305">
        <f t="shared" si="400"/>
        <v>0</v>
      </c>
      <c r="AM237" s="305">
        <f t="shared" si="400"/>
        <v>0</v>
      </c>
      <c r="AN237" s="305">
        <f t="shared" ref="AN237:BS237" si="401">AM237</f>
        <v>0</v>
      </c>
      <c r="AO237" s="305">
        <f t="shared" si="401"/>
        <v>0</v>
      </c>
      <c r="AP237" s="305">
        <f t="shared" si="401"/>
        <v>0</v>
      </c>
      <c r="AQ237" s="305">
        <f t="shared" si="401"/>
        <v>0</v>
      </c>
      <c r="AR237" s="305">
        <f t="shared" si="401"/>
        <v>0</v>
      </c>
      <c r="AS237" s="305">
        <f t="shared" si="401"/>
        <v>0</v>
      </c>
      <c r="AT237" s="305">
        <f t="shared" si="401"/>
        <v>0</v>
      </c>
      <c r="AU237" s="305">
        <f t="shared" si="401"/>
        <v>0</v>
      </c>
      <c r="AV237" s="305">
        <f t="shared" si="401"/>
        <v>0</v>
      </c>
      <c r="AW237" s="305">
        <f t="shared" si="401"/>
        <v>0</v>
      </c>
      <c r="AX237" s="305">
        <f t="shared" si="401"/>
        <v>0</v>
      </c>
      <c r="AY237" s="305">
        <f t="shared" si="401"/>
        <v>0</v>
      </c>
      <c r="AZ237" s="305">
        <f t="shared" si="401"/>
        <v>0</v>
      </c>
      <c r="BA237" s="305">
        <f t="shared" si="401"/>
        <v>0</v>
      </c>
      <c r="BB237" s="305">
        <f t="shared" si="401"/>
        <v>0</v>
      </c>
      <c r="BC237" s="305">
        <f t="shared" si="401"/>
        <v>0</v>
      </c>
      <c r="BD237" s="305">
        <f t="shared" si="401"/>
        <v>0</v>
      </c>
      <c r="BE237" s="305">
        <f t="shared" si="401"/>
        <v>0</v>
      </c>
      <c r="BF237" s="305">
        <f t="shared" si="401"/>
        <v>0</v>
      </c>
      <c r="BG237" s="305">
        <f t="shared" si="401"/>
        <v>0</v>
      </c>
      <c r="BH237" s="305">
        <f t="shared" si="401"/>
        <v>0</v>
      </c>
      <c r="BI237" s="305">
        <f t="shared" si="401"/>
        <v>0</v>
      </c>
      <c r="BJ237" s="305">
        <f t="shared" si="401"/>
        <v>0</v>
      </c>
      <c r="BK237" s="305">
        <f t="shared" si="401"/>
        <v>0</v>
      </c>
      <c r="BL237" s="305">
        <f t="shared" si="401"/>
        <v>0</v>
      </c>
      <c r="BM237" s="305">
        <f t="shared" si="401"/>
        <v>0</v>
      </c>
      <c r="BN237" s="305">
        <f t="shared" si="401"/>
        <v>0</v>
      </c>
      <c r="BO237" s="305">
        <f t="shared" si="401"/>
        <v>0</v>
      </c>
      <c r="BP237" s="305">
        <f t="shared" si="401"/>
        <v>0</v>
      </c>
      <c r="BQ237" s="305">
        <f t="shared" si="401"/>
        <v>0</v>
      </c>
      <c r="BR237" s="305">
        <f t="shared" si="401"/>
        <v>0</v>
      </c>
      <c r="BS237" s="305">
        <f t="shared" si="401"/>
        <v>0</v>
      </c>
      <c r="BT237" s="305">
        <f t="shared" ref="BT237:CY237" si="402">BS237</f>
        <v>0</v>
      </c>
      <c r="BU237" s="305">
        <f t="shared" si="402"/>
        <v>0</v>
      </c>
      <c r="BV237" s="305">
        <f t="shared" si="402"/>
        <v>0</v>
      </c>
      <c r="BW237" s="305">
        <f t="shared" si="402"/>
        <v>0</v>
      </c>
      <c r="BX237" s="305">
        <f t="shared" si="402"/>
        <v>0</v>
      </c>
      <c r="BY237" s="305">
        <f t="shared" si="402"/>
        <v>0</v>
      </c>
      <c r="BZ237" s="305">
        <f t="shared" si="402"/>
        <v>0</v>
      </c>
      <c r="CA237" s="305">
        <f t="shared" si="402"/>
        <v>0</v>
      </c>
      <c r="CB237" s="305">
        <f t="shared" si="402"/>
        <v>0</v>
      </c>
      <c r="CC237" s="305">
        <f t="shared" si="402"/>
        <v>0</v>
      </c>
      <c r="CD237" s="305">
        <f t="shared" si="402"/>
        <v>0</v>
      </c>
      <c r="CE237" s="305">
        <f t="shared" si="402"/>
        <v>0</v>
      </c>
      <c r="CF237" s="305">
        <f t="shared" si="402"/>
        <v>0</v>
      </c>
      <c r="CG237" s="305">
        <f t="shared" si="402"/>
        <v>0</v>
      </c>
      <c r="CH237" s="305">
        <f t="shared" si="402"/>
        <v>0</v>
      </c>
      <c r="CI237" s="305">
        <f t="shared" si="402"/>
        <v>0</v>
      </c>
      <c r="CJ237" s="305">
        <f t="shared" si="402"/>
        <v>0</v>
      </c>
      <c r="CK237" s="305">
        <f t="shared" si="402"/>
        <v>0</v>
      </c>
      <c r="CL237" s="305">
        <f t="shared" si="402"/>
        <v>0</v>
      </c>
      <c r="CM237" s="305">
        <f t="shared" si="402"/>
        <v>0</v>
      </c>
      <c r="CN237" s="305">
        <f t="shared" si="402"/>
        <v>0</v>
      </c>
      <c r="CO237" s="305">
        <f t="shared" si="402"/>
        <v>0</v>
      </c>
      <c r="CP237" s="305">
        <f t="shared" si="402"/>
        <v>0</v>
      </c>
      <c r="CQ237" s="305">
        <f t="shared" si="402"/>
        <v>0</v>
      </c>
      <c r="CR237" s="305">
        <f t="shared" si="402"/>
        <v>0</v>
      </c>
      <c r="CS237" s="305">
        <f t="shared" si="402"/>
        <v>0</v>
      </c>
      <c r="CT237" s="305">
        <f t="shared" si="402"/>
        <v>0</v>
      </c>
      <c r="CU237" s="305">
        <f t="shared" si="402"/>
        <v>0</v>
      </c>
      <c r="CV237" s="305">
        <f t="shared" si="402"/>
        <v>0</v>
      </c>
      <c r="CW237" s="305">
        <f t="shared" si="402"/>
        <v>0</v>
      </c>
      <c r="CX237" s="305">
        <f t="shared" si="402"/>
        <v>0</v>
      </c>
      <c r="CY237" s="305">
        <f t="shared" si="402"/>
        <v>0</v>
      </c>
      <c r="CZ237" s="305">
        <f t="shared" ref="CZ237:DV237" si="403">CY237</f>
        <v>0</v>
      </c>
      <c r="DA237" s="305">
        <f t="shared" si="403"/>
        <v>0</v>
      </c>
      <c r="DB237" s="305">
        <f t="shared" si="403"/>
        <v>0</v>
      </c>
      <c r="DC237" s="305">
        <f t="shared" si="403"/>
        <v>0</v>
      </c>
      <c r="DD237" s="305">
        <f t="shared" si="403"/>
        <v>0</v>
      </c>
      <c r="DE237" s="305">
        <f t="shared" si="403"/>
        <v>0</v>
      </c>
      <c r="DF237" s="305">
        <f t="shared" si="403"/>
        <v>0</v>
      </c>
      <c r="DG237" s="305">
        <f t="shared" si="403"/>
        <v>0</v>
      </c>
      <c r="DH237" s="305">
        <f t="shared" si="403"/>
        <v>0</v>
      </c>
      <c r="DI237" s="305">
        <f t="shared" si="403"/>
        <v>0</v>
      </c>
      <c r="DJ237" s="305">
        <f t="shared" si="403"/>
        <v>0</v>
      </c>
      <c r="DK237" s="305">
        <f t="shared" si="403"/>
        <v>0</v>
      </c>
      <c r="DL237" s="305">
        <f t="shared" si="403"/>
        <v>0</v>
      </c>
      <c r="DM237" s="305">
        <f t="shared" si="403"/>
        <v>0</v>
      </c>
      <c r="DN237" s="305">
        <f t="shared" si="403"/>
        <v>0</v>
      </c>
      <c r="DO237" s="305">
        <f t="shared" si="403"/>
        <v>0</v>
      </c>
      <c r="DP237" s="305">
        <f t="shared" si="403"/>
        <v>0</v>
      </c>
      <c r="DQ237" s="305">
        <f t="shared" si="403"/>
        <v>0</v>
      </c>
      <c r="DR237" s="305">
        <f t="shared" si="403"/>
        <v>0</v>
      </c>
      <c r="DS237" s="305">
        <f t="shared" si="403"/>
        <v>0</v>
      </c>
      <c r="DT237" s="305">
        <f t="shared" si="403"/>
        <v>0</v>
      </c>
      <c r="DU237" s="305">
        <f t="shared" si="403"/>
        <v>0</v>
      </c>
      <c r="DV237" s="305">
        <f t="shared" si="403"/>
        <v>0</v>
      </c>
      <c r="DW237" s="174"/>
      <c r="DX237" s="170"/>
    </row>
    <row r="238" spans="1:128" hidden="1" outlineLevel="1" x14ac:dyDescent="0.2">
      <c r="A238" s="168" t="str">
        <f ca="1">Language!A$679</f>
        <v>коэффициент прироста цен к предыдущему периоду</v>
      </c>
      <c r="B238" s="187"/>
      <c r="C238" s="147" t="str">
        <f ca="1">Language!$A$1467</f>
        <v>раз</v>
      </c>
      <c r="D238" s="158"/>
      <c r="F238" s="6" t="s">
        <v>3083</v>
      </c>
      <c r="G238" s="175">
        <f ca="1">IF(G$2=1,1,IF(Prj_Inflation=1,POWER(1+OFFSET(G235,0,-1),Параметры!G$36/360),1))</f>
        <v>1</v>
      </c>
      <c r="H238" s="175">
        <f ca="1">IF(H$2=1,1,IF(Prj_Inflation=1,POWER(1+OFFSET(H235,0,-1),Параметры!H$36/360),1))</f>
        <v>1.0056541453874053</v>
      </c>
      <c r="I238" s="175">
        <f ca="1">IF(I$2=1,1,IF(Prj_Inflation=1,POWER(1+OFFSET(I235,0,-1),Параметры!I$36/360),1))</f>
        <v>1.0056541453874053</v>
      </c>
      <c r="J238" s="175">
        <f ca="1">IF(J$2=1,1,IF(Prj_Inflation=1,POWER(1+OFFSET(J235,0,-1),Параметры!J$36/360),1))</f>
        <v>1.0056541453874053</v>
      </c>
      <c r="K238" s="175">
        <f ca="1">IF(K$2=1,1,IF(Prj_Inflation=1,POWER(1+OFFSET(K235,0,-1),Параметры!K$36/360),1))</f>
        <v>1.0056541453874053</v>
      </c>
      <c r="L238" s="175">
        <f ca="1">IF(L$2=1,1,IF(Prj_Inflation=1,POWER(1+OFFSET(L235,0,-1),Параметры!L$36/360),1))</f>
        <v>1.0056541453874053</v>
      </c>
      <c r="M238" s="175">
        <f ca="1">IF(M$2=1,1,IF(Prj_Inflation=1,POWER(1+OFFSET(M235,0,-1),Параметры!M$36/360),1))</f>
        <v>1.0056541453874053</v>
      </c>
      <c r="N238" s="175">
        <f ca="1">IF(N$2=1,1,IF(Prj_Inflation=1,POWER(1+OFFSET(N235,0,-1),Параметры!N$36/360),1))</f>
        <v>1.0056541453874053</v>
      </c>
      <c r="O238" s="175">
        <f ca="1">IF(O$2=1,1,IF(Prj_Inflation=1,POWER(1+OFFSET(O235,0,-1),Параметры!O$36/360),1))</f>
        <v>1.0056541453874053</v>
      </c>
      <c r="P238" s="175">
        <f ca="1">IF(P$2=1,1,IF(Prj_Inflation=1,POWER(1+OFFSET(P235,0,-1),Параметры!P$36/360),1))</f>
        <v>1.0056541453874053</v>
      </c>
      <c r="Q238" s="175">
        <f ca="1">IF(Q$2=1,1,IF(Prj_Inflation=1,POWER(1+OFFSET(Q235,0,-1),Параметры!Q$36/360),1))</f>
        <v>1.0056541453874053</v>
      </c>
      <c r="R238" s="175">
        <f ca="1">IF(R$2=1,1,IF(Prj_Inflation=1,POWER(1+OFFSET(R235,0,-1),Параметры!R$36/360),1))</f>
        <v>1.0056541453874053</v>
      </c>
      <c r="S238" s="175">
        <f ca="1">IF(S$2=1,1,IF(Prj_Inflation=1,POWER(1+OFFSET(S235,0,-1),Параметры!S$36/360),1))</f>
        <v>1.0056541453874053</v>
      </c>
      <c r="T238" s="175">
        <f ca="1">IF(T$2=1,1,IF(Prj_Inflation=1,POWER(1+OFFSET(T235,0,-1),Параметры!T$36/360),1))</f>
        <v>1.0056541453874053</v>
      </c>
      <c r="U238" s="175">
        <f ca="1">IF(U$2=1,1,IF(Prj_Inflation=1,POWER(1+OFFSET(U235,0,-1),Параметры!U$36/360),1))</f>
        <v>1.0056541453874053</v>
      </c>
      <c r="V238" s="175">
        <f ca="1">IF(V$2=1,1,IF(Prj_Inflation=1,POWER(1+OFFSET(V235,0,-1),Параметры!V$36/360),1))</f>
        <v>1.0056541453874053</v>
      </c>
      <c r="W238" s="175">
        <f ca="1">IF(W$2=1,1,IF(Prj_Inflation=1,POWER(1+OFFSET(W235,0,-1),Параметры!W$36/360),1))</f>
        <v>1.0056541453874053</v>
      </c>
      <c r="X238" s="175">
        <f ca="1">IF(X$2=1,1,IF(Prj_Inflation=1,POWER(1+OFFSET(X235,0,-1),Параметры!X$36/360),1))</f>
        <v>1.0056541453874053</v>
      </c>
      <c r="Y238" s="175">
        <f ca="1">IF(Y$2=1,1,IF(Prj_Inflation=1,POWER(1+OFFSET(Y235,0,-1),Параметры!Y$36/360),1))</f>
        <v>1.0056541453874053</v>
      </c>
      <c r="Z238" s="175">
        <f ca="1">IF(Z$2=1,1,IF(Prj_Inflation=1,POWER(1+OFFSET(Z235,0,-1),Параметры!Z$36/360),1))</f>
        <v>1.0056541453874053</v>
      </c>
      <c r="AA238" s="175">
        <f ca="1">IF(AA$2=1,1,IF(Prj_Inflation=1,POWER(1+OFFSET(AA235,0,-1),Параметры!AA$36/360),1))</f>
        <v>1.0056541453874053</v>
      </c>
      <c r="AB238" s="175">
        <f ca="1">IF(AB$2=1,1,IF(Prj_Inflation=1,POWER(1+OFFSET(AB235,0,-1),Параметры!AB$36/360),1))</f>
        <v>1.0056541453874053</v>
      </c>
      <c r="AC238" s="175">
        <f ca="1">IF(AC$2=1,1,IF(Prj_Inflation=1,POWER(1+OFFSET(AC235,0,-1),Параметры!AC$36/360),1))</f>
        <v>1.0056541453874053</v>
      </c>
      <c r="AD238" s="175">
        <f ca="1">IF(AD$2=1,1,IF(Prj_Inflation=1,POWER(1+OFFSET(AD235,0,-1),Параметры!AD$36/360),1))</f>
        <v>1.0056541453874053</v>
      </c>
      <c r="AE238" s="175">
        <f ca="1">IF(AE$2=1,1,IF(Prj_Inflation=1,POWER(1+OFFSET(AE235,0,-1),Параметры!AE$36/360),1))</f>
        <v>1.0056541453874053</v>
      </c>
      <c r="AF238" s="175">
        <f ca="1">IF(AF$2=1,1,IF(Prj_Inflation=1,POWER(1+OFFSET(AF235,0,-1),Параметры!AF$36/360),1))</f>
        <v>1.0056541453874053</v>
      </c>
      <c r="AG238" s="175">
        <f ca="1">IF(AG$2=1,1,IF(Prj_Inflation=1,POWER(1+OFFSET(AG235,0,-1),Параметры!AG$36/360),1))</f>
        <v>1.0056541453874053</v>
      </c>
      <c r="AH238" s="175">
        <f ca="1">IF(AH$2=1,1,IF(Prj_Inflation=1,POWER(1+OFFSET(AH235,0,-1),Параметры!AH$36/360),1))</f>
        <v>1.0056541453874053</v>
      </c>
      <c r="AI238" s="175">
        <f ca="1">IF(AI$2=1,1,IF(Prj_Inflation=1,POWER(1+OFFSET(AI235,0,-1),Параметры!AI$36/360),1))</f>
        <v>1.0056541453874053</v>
      </c>
      <c r="AJ238" s="175">
        <f ca="1">IF(AJ$2=1,1,IF(Prj_Inflation=1,POWER(1+OFFSET(AJ235,0,-1),Параметры!AJ$36/360),1))</f>
        <v>1.0056541453874053</v>
      </c>
      <c r="AK238" s="175">
        <f ca="1">IF(AK$2=1,1,IF(Prj_Inflation=1,POWER(1+OFFSET(AK235,0,-1),Параметры!AK$36/360),1))</f>
        <v>1.0056541453874053</v>
      </c>
      <c r="AL238" s="175">
        <f ca="1">IF(AL$2=1,1,IF(Prj_Inflation=1,POWER(1+OFFSET(AL235,0,-1),Параметры!AL$36/360),1))</f>
        <v>1.0056541453874053</v>
      </c>
      <c r="AM238" s="175">
        <f ca="1">IF(AM$2=1,1,IF(Prj_Inflation=1,POWER(1+OFFSET(AM235,0,-1),Параметры!AM$36/360),1))</f>
        <v>1.0056541453874053</v>
      </c>
      <c r="AN238" s="175">
        <f ca="1">IF(AN$2=1,1,IF(Prj_Inflation=1,POWER(1+OFFSET(AN235,0,-1),Параметры!AN$36/360),1))</f>
        <v>1.0056541453874053</v>
      </c>
      <c r="AO238" s="175">
        <f ca="1">IF(AO$2=1,1,IF(Prj_Inflation=1,POWER(1+OFFSET(AO235,0,-1),Параметры!AO$36/360),1))</f>
        <v>1.0056541453874053</v>
      </c>
      <c r="AP238" s="175">
        <f ca="1">IF(AP$2=1,1,IF(Prj_Inflation=1,POWER(1+OFFSET(AP235,0,-1),Параметры!AP$36/360),1))</f>
        <v>1.0056541453874053</v>
      </c>
      <c r="AQ238" s="175">
        <f ca="1">IF(AQ$2=1,1,IF(Prj_Inflation=1,POWER(1+OFFSET(AQ235,0,-1),Параметры!AQ$36/360),1))</f>
        <v>1.0056541453874053</v>
      </c>
      <c r="AR238" s="175">
        <f ca="1">IF(AR$2=1,1,IF(Prj_Inflation=1,POWER(1+OFFSET(AR235,0,-1),Параметры!AR$36/360),1))</f>
        <v>1.0056541453874053</v>
      </c>
      <c r="AS238" s="175">
        <f ca="1">IF(AS$2=1,1,IF(Prj_Inflation=1,POWER(1+OFFSET(AS235,0,-1),Параметры!AS$36/360),1))</f>
        <v>1.0056541453874053</v>
      </c>
      <c r="AT238" s="175">
        <f ca="1">IF(AT$2=1,1,IF(Prj_Inflation=1,POWER(1+OFFSET(AT235,0,-1),Параметры!AT$36/360),1))</f>
        <v>1.0056541453874053</v>
      </c>
      <c r="AU238" s="175">
        <f ca="1">IF(AU$2=1,1,IF(Prj_Inflation=1,POWER(1+OFFSET(AU235,0,-1),Параметры!AU$36/360),1))</f>
        <v>1.0056541453874053</v>
      </c>
      <c r="AV238" s="175">
        <f ca="1">IF(AV$2=1,1,IF(Prj_Inflation=1,POWER(1+OFFSET(AV235,0,-1),Параметры!AV$36/360),1))</f>
        <v>1.0056541453874053</v>
      </c>
      <c r="AW238" s="175">
        <f ca="1">IF(AW$2=1,1,IF(Prj_Inflation=1,POWER(1+OFFSET(AW235,0,-1),Параметры!AW$36/360),1))</f>
        <v>1.0056541453874053</v>
      </c>
      <c r="AX238" s="175">
        <f ca="1">IF(AX$2=1,1,IF(Prj_Inflation=1,POWER(1+OFFSET(AX235,0,-1),Параметры!AX$36/360),1))</f>
        <v>1.0056541453874053</v>
      </c>
      <c r="AY238" s="175">
        <f ca="1">IF(AY$2=1,1,IF(Prj_Inflation=1,POWER(1+OFFSET(AY235,0,-1),Параметры!AY$36/360),1))</f>
        <v>1.0056541453874053</v>
      </c>
      <c r="AZ238" s="175">
        <f ca="1">IF(AZ$2=1,1,IF(Prj_Inflation=1,POWER(1+OFFSET(AZ235,0,-1),Параметры!AZ$36/360),1))</f>
        <v>1.0056541453874053</v>
      </c>
      <c r="BA238" s="175">
        <f ca="1">IF(BA$2=1,1,IF(Prj_Inflation=1,POWER(1+OFFSET(BA235,0,-1),Параметры!BA$36/360),1))</f>
        <v>1.0056541453874053</v>
      </c>
      <c r="BB238" s="175">
        <f ca="1">IF(BB$2=1,1,IF(Prj_Inflation=1,POWER(1+OFFSET(BB235,0,-1),Параметры!BB$36/360),1))</f>
        <v>1.0056541453874053</v>
      </c>
      <c r="BC238" s="175">
        <f ca="1">IF(BC$2=1,1,IF(Prj_Inflation=1,POWER(1+OFFSET(BC235,0,-1),Параметры!BC$36/360),1))</f>
        <v>1.0056541453874053</v>
      </c>
      <c r="BD238" s="175">
        <f ca="1">IF(BD$2=1,1,IF(Prj_Inflation=1,POWER(1+OFFSET(BD235,0,-1),Параметры!BD$36/360),1))</f>
        <v>1.0056541453874053</v>
      </c>
      <c r="BE238" s="175">
        <f ca="1">IF(BE$2=1,1,IF(Prj_Inflation=1,POWER(1+OFFSET(BE235,0,-1),Параметры!BE$36/360),1))</f>
        <v>1.0056541453874053</v>
      </c>
      <c r="BF238" s="175">
        <f ca="1">IF(BF$2=1,1,IF(Prj_Inflation=1,POWER(1+OFFSET(BF235,0,-1),Параметры!BF$36/360),1))</f>
        <v>1.0056541453874053</v>
      </c>
      <c r="BG238" s="175">
        <f ca="1">IF(BG$2=1,1,IF(Prj_Inflation=1,POWER(1+OFFSET(BG235,0,-1),Параметры!BG$36/360),1))</f>
        <v>1.0056541453874053</v>
      </c>
      <c r="BH238" s="175">
        <f ca="1">IF(BH$2=1,1,IF(Prj_Inflation=1,POWER(1+OFFSET(BH235,0,-1),Параметры!BH$36/360),1))</f>
        <v>1.0056541453874053</v>
      </c>
      <c r="BI238" s="175">
        <f ca="1">IF(BI$2=1,1,IF(Prj_Inflation=1,POWER(1+OFFSET(BI235,0,-1),Параметры!BI$36/360),1))</f>
        <v>1.0056541453874053</v>
      </c>
      <c r="BJ238" s="175">
        <f ca="1">IF(BJ$2=1,1,IF(Prj_Inflation=1,POWER(1+OFFSET(BJ235,0,-1),Параметры!BJ$36/360),1))</f>
        <v>1.0056541453874053</v>
      </c>
      <c r="BK238" s="175">
        <f ca="1">IF(BK$2=1,1,IF(Prj_Inflation=1,POWER(1+OFFSET(BK235,0,-1),Параметры!BK$36/360),1))</f>
        <v>1.0056541453874053</v>
      </c>
      <c r="BL238" s="175">
        <f ca="1">IF(BL$2=1,1,IF(Prj_Inflation=1,POWER(1+OFFSET(BL235,0,-1),Параметры!BL$36/360),1))</f>
        <v>1.0056541453874053</v>
      </c>
      <c r="BM238" s="175">
        <f ca="1">IF(BM$2=1,1,IF(Prj_Inflation=1,POWER(1+OFFSET(BM235,0,-1),Параметры!BM$36/360),1))</f>
        <v>1.0056541453874053</v>
      </c>
      <c r="BN238" s="175">
        <f ca="1">IF(BN$2=1,1,IF(Prj_Inflation=1,POWER(1+OFFSET(BN235,0,-1),Параметры!BN$36/360),1))</f>
        <v>1.0056541453874053</v>
      </c>
      <c r="BO238" s="175">
        <f ca="1">IF(BO$2=1,1,IF(Prj_Inflation=1,POWER(1+OFFSET(BO235,0,-1),Параметры!BO$36/360),1))</f>
        <v>1.0056541453874053</v>
      </c>
      <c r="BP238" s="175">
        <f ca="1">IF(BP$2=1,1,IF(Prj_Inflation=1,POWER(1+OFFSET(BP235,0,-1),Параметры!BP$36/360),1))</f>
        <v>1.0056541453874053</v>
      </c>
      <c r="BQ238" s="175">
        <f ca="1">IF(BQ$2=1,1,IF(Prj_Inflation=1,POWER(1+OFFSET(BQ235,0,-1),Параметры!BQ$36/360),1))</f>
        <v>1.0056541453874053</v>
      </c>
      <c r="BR238" s="175">
        <f ca="1">IF(BR$2=1,1,IF(Prj_Inflation=1,POWER(1+OFFSET(BR235,0,-1),Параметры!BR$36/360),1))</f>
        <v>1.0056541453874053</v>
      </c>
      <c r="BS238" s="175">
        <f ca="1">IF(BS$2=1,1,IF(Prj_Inflation=1,POWER(1+OFFSET(BS235,0,-1),Параметры!BS$36/360),1))</f>
        <v>1.0056541453874053</v>
      </c>
      <c r="BT238" s="175">
        <f ca="1">IF(BT$2=1,1,IF(Prj_Inflation=1,POWER(1+OFFSET(BT235,0,-1),Параметры!BT$36/360),1))</f>
        <v>1.0056541453874053</v>
      </c>
      <c r="BU238" s="175">
        <f ca="1">IF(BU$2=1,1,IF(Prj_Inflation=1,POWER(1+OFFSET(BU235,0,-1),Параметры!BU$36/360),1))</f>
        <v>1.0056541453874053</v>
      </c>
      <c r="BV238" s="175">
        <f ca="1">IF(BV$2=1,1,IF(Prj_Inflation=1,POWER(1+OFFSET(BV235,0,-1),Параметры!BV$36/360),1))</f>
        <v>1.0056541453874053</v>
      </c>
      <c r="BW238" s="175">
        <f ca="1">IF(BW$2=1,1,IF(Prj_Inflation=1,POWER(1+OFFSET(BW235,0,-1),Параметры!BW$36/360),1))</f>
        <v>1.0056541453874053</v>
      </c>
      <c r="BX238" s="175">
        <f ca="1">IF(BX$2=1,1,IF(Prj_Inflation=1,POWER(1+OFFSET(BX235,0,-1),Параметры!BX$36/360),1))</f>
        <v>1.0056541453874053</v>
      </c>
      <c r="BY238" s="175">
        <f ca="1">IF(BY$2=1,1,IF(Prj_Inflation=1,POWER(1+OFFSET(BY235,0,-1),Параметры!BY$36/360),1))</f>
        <v>1.0056541453874053</v>
      </c>
      <c r="BZ238" s="175">
        <f ca="1">IF(BZ$2=1,1,IF(Prj_Inflation=1,POWER(1+OFFSET(BZ235,0,-1),Параметры!BZ$36/360),1))</f>
        <v>1.0056541453874053</v>
      </c>
      <c r="CA238" s="175">
        <f ca="1">IF(CA$2=1,1,IF(Prj_Inflation=1,POWER(1+OFFSET(CA235,0,-1),Параметры!CA$36/360),1))</f>
        <v>1.0056541453874053</v>
      </c>
      <c r="CB238" s="175">
        <f ca="1">IF(CB$2=1,1,IF(Prj_Inflation=1,POWER(1+OFFSET(CB235,0,-1),Параметры!CB$36/360),1))</f>
        <v>1.0056541453874053</v>
      </c>
      <c r="CC238" s="175">
        <f ca="1">IF(CC$2=1,1,IF(Prj_Inflation=1,POWER(1+OFFSET(CC235,0,-1),Параметры!CC$36/360),1))</f>
        <v>1.0056541453874053</v>
      </c>
      <c r="CD238" s="175">
        <f ca="1">IF(CD$2=1,1,IF(Prj_Inflation=1,POWER(1+OFFSET(CD235,0,-1),Параметры!CD$36/360),1))</f>
        <v>1.0056541453874053</v>
      </c>
      <c r="CE238" s="175">
        <f ca="1">IF(CE$2=1,1,IF(Prj_Inflation=1,POWER(1+OFFSET(CE235,0,-1),Параметры!CE$36/360),1))</f>
        <v>1.0056541453874053</v>
      </c>
      <c r="CF238" s="175">
        <f ca="1">IF(CF$2=1,1,IF(Prj_Inflation=1,POWER(1+OFFSET(CF235,0,-1),Параметры!CF$36/360),1))</f>
        <v>1.0056541453874053</v>
      </c>
      <c r="CG238" s="175">
        <f ca="1">IF(CG$2=1,1,IF(Prj_Inflation=1,POWER(1+OFFSET(CG235,0,-1),Параметры!CG$36/360),1))</f>
        <v>1.0056541453874053</v>
      </c>
      <c r="CH238" s="175">
        <f ca="1">IF(CH$2=1,1,IF(Prj_Inflation=1,POWER(1+OFFSET(CH235,0,-1),Параметры!CH$36/360),1))</f>
        <v>1.0056541453874053</v>
      </c>
      <c r="CI238" s="175">
        <f ca="1">IF(CI$2=1,1,IF(Prj_Inflation=1,POWER(1+OFFSET(CI235,0,-1),Параметры!CI$36/360),1))</f>
        <v>1.0056541453874053</v>
      </c>
      <c r="CJ238" s="175">
        <f ca="1">IF(CJ$2=1,1,IF(Prj_Inflation=1,POWER(1+OFFSET(CJ235,0,-1),Параметры!CJ$36/360),1))</f>
        <v>1.0056541453874053</v>
      </c>
      <c r="CK238" s="175">
        <f ca="1">IF(CK$2=1,1,IF(Prj_Inflation=1,POWER(1+OFFSET(CK235,0,-1),Параметры!CK$36/360),1))</f>
        <v>1.0056541453874053</v>
      </c>
      <c r="CL238" s="175">
        <f ca="1">IF(CL$2=1,1,IF(Prj_Inflation=1,POWER(1+OFFSET(CL235,0,-1),Параметры!CL$36/360),1))</f>
        <v>1.0056541453874053</v>
      </c>
      <c r="CM238" s="175">
        <f ca="1">IF(CM$2=1,1,IF(Prj_Inflation=1,POWER(1+OFFSET(CM235,0,-1),Параметры!CM$36/360),1))</f>
        <v>1.0056541453874053</v>
      </c>
      <c r="CN238" s="175">
        <f ca="1">IF(CN$2=1,1,IF(Prj_Inflation=1,POWER(1+OFFSET(CN235,0,-1),Параметры!CN$36/360),1))</f>
        <v>1.0056541453874053</v>
      </c>
      <c r="CO238" s="175">
        <f ca="1">IF(CO$2=1,1,IF(Prj_Inflation=1,POWER(1+OFFSET(CO235,0,-1),Параметры!CO$36/360),1))</f>
        <v>1.0056541453874053</v>
      </c>
      <c r="CP238" s="175">
        <f ca="1">IF(CP$2=1,1,IF(Prj_Inflation=1,POWER(1+OFFSET(CP235,0,-1),Параметры!CP$36/360),1))</f>
        <v>1.0056541453874053</v>
      </c>
      <c r="CQ238" s="175">
        <f ca="1">IF(CQ$2=1,1,IF(Prj_Inflation=1,POWER(1+OFFSET(CQ235,0,-1),Параметры!CQ$36/360),1))</f>
        <v>1.0056541453874053</v>
      </c>
      <c r="CR238" s="175">
        <f ca="1">IF(CR$2=1,1,IF(Prj_Inflation=1,POWER(1+OFFSET(CR235,0,-1),Параметры!CR$36/360),1))</f>
        <v>1.0056541453874053</v>
      </c>
      <c r="CS238" s="175">
        <f ca="1">IF(CS$2=1,1,IF(Prj_Inflation=1,POWER(1+OFFSET(CS235,0,-1),Параметры!CS$36/360),1))</f>
        <v>1.0056541453874053</v>
      </c>
      <c r="CT238" s="175">
        <f ca="1">IF(CT$2=1,1,IF(Prj_Inflation=1,POWER(1+OFFSET(CT235,0,-1),Параметры!CT$36/360),1))</f>
        <v>1.0056541453874053</v>
      </c>
      <c r="CU238" s="175">
        <f ca="1">IF(CU$2=1,1,IF(Prj_Inflation=1,POWER(1+OFFSET(CU235,0,-1),Параметры!CU$36/360),1))</f>
        <v>1.0056541453874053</v>
      </c>
      <c r="CV238" s="175">
        <f ca="1">IF(CV$2=1,1,IF(Prj_Inflation=1,POWER(1+OFFSET(CV235,0,-1),Параметры!CV$36/360),1))</f>
        <v>1.0056541453874053</v>
      </c>
      <c r="CW238" s="175">
        <f ca="1">IF(CW$2=1,1,IF(Prj_Inflation=1,POWER(1+OFFSET(CW235,0,-1),Параметры!CW$36/360),1))</f>
        <v>1.0056541453874053</v>
      </c>
      <c r="CX238" s="175">
        <f ca="1">IF(CX$2=1,1,IF(Prj_Inflation=1,POWER(1+OFFSET(CX235,0,-1),Параметры!CX$36/360),1))</f>
        <v>1.0056541453874053</v>
      </c>
      <c r="CY238" s="175">
        <f ca="1">IF(CY$2=1,1,IF(Prj_Inflation=1,POWER(1+OFFSET(CY235,0,-1),Параметры!CY$36/360),1))</f>
        <v>1.0056541453874053</v>
      </c>
      <c r="CZ238" s="175">
        <f ca="1">IF(CZ$2=1,1,IF(Prj_Inflation=1,POWER(1+OFFSET(CZ235,0,-1),Параметры!CZ$36/360),1))</f>
        <v>1.0056541453874053</v>
      </c>
      <c r="DA238" s="175">
        <f ca="1">IF(DA$2=1,1,IF(Prj_Inflation=1,POWER(1+OFFSET(DA235,0,-1),Параметры!DA$36/360),1))</f>
        <v>1.0056541453874053</v>
      </c>
      <c r="DB238" s="175">
        <f ca="1">IF(DB$2=1,1,IF(Prj_Inflation=1,POWER(1+OFFSET(DB235,0,-1),Параметры!DB$36/360),1))</f>
        <v>1.0056541453874053</v>
      </c>
      <c r="DC238" s="175">
        <f ca="1">IF(DC$2=1,1,IF(Prj_Inflation=1,POWER(1+OFFSET(DC235,0,-1),Параметры!DC$36/360),1))</f>
        <v>1.0056541453874053</v>
      </c>
      <c r="DD238" s="175">
        <f ca="1">IF(DD$2=1,1,IF(Prj_Inflation=1,POWER(1+OFFSET(DD235,0,-1),Параметры!DD$36/360),1))</f>
        <v>1.0056541453874053</v>
      </c>
      <c r="DE238" s="175">
        <f ca="1">IF(DE$2=1,1,IF(Prj_Inflation=1,POWER(1+OFFSET(DE235,0,-1),Параметры!DE$36/360),1))</f>
        <v>1.0056541453874053</v>
      </c>
      <c r="DF238" s="175">
        <f ca="1">IF(DF$2=1,1,IF(Prj_Inflation=1,POWER(1+OFFSET(DF235,0,-1),Параметры!DF$36/360),1))</f>
        <v>1.0056541453874053</v>
      </c>
      <c r="DG238" s="175">
        <f ca="1">IF(DG$2=1,1,IF(Prj_Inflation=1,POWER(1+OFFSET(DG235,0,-1),Параметры!DG$36/360),1))</f>
        <v>1.0056541453874053</v>
      </c>
      <c r="DH238" s="175">
        <f ca="1">IF(DH$2=1,1,IF(Prj_Inflation=1,POWER(1+OFFSET(DH235,0,-1),Параметры!DH$36/360),1))</f>
        <v>1.0056541453874053</v>
      </c>
      <c r="DI238" s="175">
        <f ca="1">IF(DI$2=1,1,IF(Prj_Inflation=1,POWER(1+OFFSET(DI235,0,-1),Параметры!DI$36/360),1))</f>
        <v>1.0056541453874053</v>
      </c>
      <c r="DJ238" s="175">
        <f ca="1">IF(DJ$2=1,1,IF(Prj_Inflation=1,POWER(1+OFFSET(DJ235,0,-1),Параметры!DJ$36/360),1))</f>
        <v>1.0056541453874053</v>
      </c>
      <c r="DK238" s="175">
        <f ca="1">IF(DK$2=1,1,IF(Prj_Inflation=1,POWER(1+OFFSET(DK235,0,-1),Параметры!DK$36/360),1))</f>
        <v>1.0056541453874053</v>
      </c>
      <c r="DL238" s="175">
        <f ca="1">IF(DL$2=1,1,IF(Prj_Inflation=1,POWER(1+OFFSET(DL235,0,-1),Параметры!DL$36/360),1))</f>
        <v>1.0056541453874053</v>
      </c>
      <c r="DM238" s="175">
        <f ca="1">IF(DM$2=1,1,IF(Prj_Inflation=1,POWER(1+OFFSET(DM235,0,-1),Параметры!DM$36/360),1))</f>
        <v>1.0056541453874053</v>
      </c>
      <c r="DN238" s="175">
        <f ca="1">IF(DN$2=1,1,IF(Prj_Inflation=1,POWER(1+OFFSET(DN235,0,-1),Параметры!DN$36/360),1))</f>
        <v>1.0056541453874053</v>
      </c>
      <c r="DO238" s="175">
        <f ca="1">IF(DO$2=1,1,IF(Prj_Inflation=1,POWER(1+OFFSET(DO235,0,-1),Параметры!DO$36/360),1))</f>
        <v>1.0056541453874053</v>
      </c>
      <c r="DP238" s="175">
        <f ca="1">IF(DP$2=1,1,IF(Prj_Inflation=1,POWER(1+OFFSET(DP235,0,-1),Параметры!DP$36/360),1))</f>
        <v>1.0056541453874053</v>
      </c>
      <c r="DQ238" s="175">
        <f ca="1">IF(DQ$2=1,1,IF(Prj_Inflation=1,POWER(1+OFFSET(DQ235,0,-1),Параметры!DQ$36/360),1))</f>
        <v>1.0056541453874053</v>
      </c>
      <c r="DR238" s="175">
        <f ca="1">IF(DR$2=1,1,IF(Prj_Inflation=1,POWER(1+OFFSET(DR235,0,-1),Параметры!DR$36/360),1))</f>
        <v>1.0056541453874053</v>
      </c>
      <c r="DS238" s="175">
        <f ca="1">IF(DS$2=1,1,IF(Prj_Inflation=1,POWER(1+OFFSET(DS235,0,-1),Параметры!DS$36/360),1))</f>
        <v>1.0056541453874053</v>
      </c>
      <c r="DT238" s="175">
        <f ca="1">IF(DT$2=1,1,IF(Prj_Inflation=1,POWER(1+OFFSET(DT235,0,-1),Параметры!DT$36/360),1))</f>
        <v>1.0056541453874053</v>
      </c>
      <c r="DU238" s="175">
        <f ca="1">IF(DU$2=1,1,IF(Prj_Inflation=1,POWER(1+OFFSET(DU235,0,-1),Параметры!DU$36/360),1))</f>
        <v>1.0056541453874053</v>
      </c>
      <c r="DV238" s="175">
        <f ca="1">IF(DV$2=1,1,IF(Prj_Inflation=1,POWER(1+OFFSET(DV235,0,-1),Параметры!DV$36/360),1))</f>
        <v>1.0056541453874053</v>
      </c>
      <c r="DW238" s="175"/>
      <c r="DX238" s="170"/>
    </row>
    <row r="239" spans="1:128" hidden="1" outlineLevel="1" x14ac:dyDescent="0.2">
      <c r="A239" s="168" t="str">
        <f ca="1">Language!A$1476</f>
        <v>индексировать в начале года</v>
      </c>
      <c r="B239" s="306">
        <v>0</v>
      </c>
      <c r="C239" s="147" t="str">
        <f ca="1">IF(B239=1,Language!$A$1465,Language!$A$1466)</f>
        <v>Нет</v>
      </c>
      <c r="D239" s="158"/>
      <c r="F239" s="6" t="s">
        <v>3328</v>
      </c>
      <c r="G239" s="176" t="str">
        <f ca="1">IF(Prj_Inflation=1,IF($B239=1,IF(G$2=1,1,IF(Параметры!G$35=1,1+OFFSET(G235,0,-1),1)),"-"),1)</f>
        <v>-</v>
      </c>
      <c r="H239" s="176" t="str">
        <f ca="1">IF(Prj_Inflation=1,IF($B239=1,IF(H$2=1,1,IF(Параметры!H$35=1,1+OFFSET(H235,0,-1),1)),"-"),1)</f>
        <v>-</v>
      </c>
      <c r="I239" s="176" t="str">
        <f ca="1">IF(Prj_Inflation=1,IF($B239=1,IF(I$2=1,1,IF(Параметры!I$35=1,1+OFFSET(I235,0,-1),1)),"-"),1)</f>
        <v>-</v>
      </c>
      <c r="J239" s="176" t="str">
        <f ca="1">IF(Prj_Inflation=1,IF($B239=1,IF(J$2=1,1,IF(Параметры!J$35=1,1+OFFSET(J235,0,-1),1)),"-"),1)</f>
        <v>-</v>
      </c>
      <c r="K239" s="176" t="str">
        <f ca="1">IF(Prj_Inflation=1,IF($B239=1,IF(K$2=1,1,IF(Параметры!K$35=1,1+OFFSET(K235,0,-1),1)),"-"),1)</f>
        <v>-</v>
      </c>
      <c r="L239" s="176" t="str">
        <f ca="1">IF(Prj_Inflation=1,IF($B239=1,IF(L$2=1,1,IF(Параметры!L$35=1,1+OFFSET(L235,0,-1),1)),"-"),1)</f>
        <v>-</v>
      </c>
      <c r="M239" s="176" t="str">
        <f ca="1">IF(Prj_Inflation=1,IF($B239=1,IF(M$2=1,1,IF(Параметры!M$35=1,1+OFFSET(M235,0,-1),1)),"-"),1)</f>
        <v>-</v>
      </c>
      <c r="N239" s="176" t="str">
        <f ca="1">IF(Prj_Inflation=1,IF($B239=1,IF(N$2=1,1,IF(Параметры!N$35=1,1+OFFSET(N235,0,-1),1)),"-"),1)</f>
        <v>-</v>
      </c>
      <c r="O239" s="176" t="str">
        <f ca="1">IF(Prj_Inflation=1,IF($B239=1,IF(O$2=1,1,IF(Параметры!O$35=1,1+OFFSET(O235,0,-1),1)),"-"),1)</f>
        <v>-</v>
      </c>
      <c r="P239" s="176" t="str">
        <f ca="1">IF(Prj_Inflation=1,IF($B239=1,IF(P$2=1,1,IF(Параметры!P$35=1,1+OFFSET(P235,0,-1),1)),"-"),1)</f>
        <v>-</v>
      </c>
      <c r="Q239" s="176" t="str">
        <f ca="1">IF(Prj_Inflation=1,IF($B239=1,IF(Q$2=1,1,IF(Параметры!Q$35=1,1+OFFSET(Q235,0,-1),1)),"-"),1)</f>
        <v>-</v>
      </c>
      <c r="R239" s="176" t="str">
        <f ca="1">IF(Prj_Inflation=1,IF($B239=1,IF(R$2=1,1,IF(Параметры!R$35=1,1+OFFSET(R235,0,-1),1)),"-"),1)</f>
        <v>-</v>
      </c>
      <c r="S239" s="176" t="str">
        <f ca="1">IF(Prj_Inflation=1,IF($B239=1,IF(S$2=1,1,IF(Параметры!S$35=1,1+OFFSET(S235,0,-1),1)),"-"),1)</f>
        <v>-</v>
      </c>
      <c r="T239" s="176" t="str">
        <f ca="1">IF(Prj_Inflation=1,IF($B239=1,IF(T$2=1,1,IF(Параметры!T$35=1,1+OFFSET(T235,0,-1),1)),"-"),1)</f>
        <v>-</v>
      </c>
      <c r="U239" s="176" t="str">
        <f ca="1">IF(Prj_Inflation=1,IF($B239=1,IF(U$2=1,1,IF(Параметры!U$35=1,1+OFFSET(U235,0,-1),1)),"-"),1)</f>
        <v>-</v>
      </c>
      <c r="V239" s="176" t="str">
        <f ca="1">IF(Prj_Inflation=1,IF($B239=1,IF(V$2=1,1,IF(Параметры!V$35=1,1+OFFSET(V235,0,-1),1)),"-"),1)</f>
        <v>-</v>
      </c>
      <c r="W239" s="176" t="str">
        <f ca="1">IF(Prj_Inflation=1,IF($B239=1,IF(W$2=1,1,IF(Параметры!W$35=1,1+OFFSET(W235,0,-1),1)),"-"),1)</f>
        <v>-</v>
      </c>
      <c r="X239" s="176" t="str">
        <f ca="1">IF(Prj_Inflation=1,IF($B239=1,IF(X$2=1,1,IF(Параметры!X$35=1,1+OFFSET(X235,0,-1),1)),"-"),1)</f>
        <v>-</v>
      </c>
      <c r="Y239" s="176" t="str">
        <f ca="1">IF(Prj_Inflation=1,IF($B239=1,IF(Y$2=1,1,IF(Параметры!Y$35=1,1+OFFSET(Y235,0,-1),1)),"-"),1)</f>
        <v>-</v>
      </c>
      <c r="Z239" s="176" t="str">
        <f ca="1">IF(Prj_Inflation=1,IF($B239=1,IF(Z$2=1,1,IF(Параметры!Z$35=1,1+OFFSET(Z235,0,-1),1)),"-"),1)</f>
        <v>-</v>
      </c>
      <c r="AA239" s="176" t="str">
        <f ca="1">IF(Prj_Inflation=1,IF($B239=1,IF(AA$2=1,1,IF(Параметры!AA$35=1,1+OFFSET(AA235,0,-1),1)),"-"),1)</f>
        <v>-</v>
      </c>
      <c r="AB239" s="176" t="str">
        <f ca="1">IF(Prj_Inflation=1,IF($B239=1,IF(AB$2=1,1,IF(Параметры!AB$35=1,1+OFFSET(AB235,0,-1),1)),"-"),1)</f>
        <v>-</v>
      </c>
      <c r="AC239" s="176" t="str">
        <f ca="1">IF(Prj_Inflation=1,IF($B239=1,IF(AC$2=1,1,IF(Параметры!AC$35=1,1+OFFSET(AC235,0,-1),1)),"-"),1)</f>
        <v>-</v>
      </c>
      <c r="AD239" s="176" t="str">
        <f ca="1">IF(Prj_Inflation=1,IF($B239=1,IF(AD$2=1,1,IF(Параметры!AD$35=1,1+OFFSET(AD235,0,-1),1)),"-"),1)</f>
        <v>-</v>
      </c>
      <c r="AE239" s="176" t="str">
        <f ca="1">IF(Prj_Inflation=1,IF($B239=1,IF(AE$2=1,1,IF(Параметры!AE$35=1,1+OFFSET(AE235,0,-1),1)),"-"),1)</f>
        <v>-</v>
      </c>
      <c r="AF239" s="176" t="str">
        <f ca="1">IF(Prj_Inflation=1,IF($B239=1,IF(AF$2=1,1,IF(Параметры!AF$35=1,1+OFFSET(AF235,0,-1),1)),"-"),1)</f>
        <v>-</v>
      </c>
      <c r="AG239" s="176" t="str">
        <f ca="1">IF(Prj_Inflation=1,IF($B239=1,IF(AG$2=1,1,IF(Параметры!AG$35=1,1+OFFSET(AG235,0,-1),1)),"-"),1)</f>
        <v>-</v>
      </c>
      <c r="AH239" s="176" t="str">
        <f ca="1">IF(Prj_Inflation=1,IF($B239=1,IF(AH$2=1,1,IF(Параметры!AH$35=1,1+OFFSET(AH235,0,-1),1)),"-"),1)</f>
        <v>-</v>
      </c>
      <c r="AI239" s="176" t="str">
        <f ca="1">IF(Prj_Inflation=1,IF($B239=1,IF(AI$2=1,1,IF(Параметры!AI$35=1,1+OFFSET(AI235,0,-1),1)),"-"),1)</f>
        <v>-</v>
      </c>
      <c r="AJ239" s="176" t="str">
        <f ca="1">IF(Prj_Inflation=1,IF($B239=1,IF(AJ$2=1,1,IF(Параметры!AJ$35=1,1+OFFSET(AJ235,0,-1),1)),"-"),1)</f>
        <v>-</v>
      </c>
      <c r="AK239" s="176" t="str">
        <f ca="1">IF(Prj_Inflation=1,IF($B239=1,IF(AK$2=1,1,IF(Параметры!AK$35=1,1+OFFSET(AK235,0,-1),1)),"-"),1)</f>
        <v>-</v>
      </c>
      <c r="AL239" s="176" t="str">
        <f ca="1">IF(Prj_Inflation=1,IF($B239=1,IF(AL$2=1,1,IF(Параметры!AL$35=1,1+OFFSET(AL235,0,-1),1)),"-"),1)</f>
        <v>-</v>
      </c>
      <c r="AM239" s="176" t="str">
        <f ca="1">IF(Prj_Inflation=1,IF($B239=1,IF(AM$2=1,1,IF(Параметры!AM$35=1,1+OFFSET(AM235,0,-1),1)),"-"),1)</f>
        <v>-</v>
      </c>
      <c r="AN239" s="176" t="str">
        <f ca="1">IF(Prj_Inflation=1,IF($B239=1,IF(AN$2=1,1,IF(Параметры!AN$35=1,1+OFFSET(AN235,0,-1),1)),"-"),1)</f>
        <v>-</v>
      </c>
      <c r="AO239" s="176" t="str">
        <f ca="1">IF(Prj_Inflation=1,IF($B239=1,IF(AO$2=1,1,IF(Параметры!AO$35=1,1+OFFSET(AO235,0,-1),1)),"-"),1)</f>
        <v>-</v>
      </c>
      <c r="AP239" s="176" t="str">
        <f ca="1">IF(Prj_Inflation=1,IF($B239=1,IF(AP$2=1,1,IF(Параметры!AP$35=1,1+OFFSET(AP235,0,-1),1)),"-"),1)</f>
        <v>-</v>
      </c>
      <c r="AQ239" s="176" t="str">
        <f ca="1">IF(Prj_Inflation=1,IF($B239=1,IF(AQ$2=1,1,IF(Параметры!AQ$35=1,1+OFFSET(AQ235,0,-1),1)),"-"),1)</f>
        <v>-</v>
      </c>
      <c r="AR239" s="176" t="str">
        <f ca="1">IF(Prj_Inflation=1,IF($B239=1,IF(AR$2=1,1,IF(Параметры!AR$35=1,1+OFFSET(AR235,0,-1),1)),"-"),1)</f>
        <v>-</v>
      </c>
      <c r="AS239" s="176" t="str">
        <f ca="1">IF(Prj_Inflation=1,IF($B239=1,IF(AS$2=1,1,IF(Параметры!AS$35=1,1+OFFSET(AS235,0,-1),1)),"-"),1)</f>
        <v>-</v>
      </c>
      <c r="AT239" s="176" t="str">
        <f ca="1">IF(Prj_Inflation=1,IF($B239=1,IF(AT$2=1,1,IF(Параметры!AT$35=1,1+OFFSET(AT235,0,-1),1)),"-"),1)</f>
        <v>-</v>
      </c>
      <c r="AU239" s="176" t="str">
        <f ca="1">IF(Prj_Inflation=1,IF($B239=1,IF(AU$2=1,1,IF(Параметры!AU$35=1,1+OFFSET(AU235,0,-1),1)),"-"),1)</f>
        <v>-</v>
      </c>
      <c r="AV239" s="176" t="str">
        <f ca="1">IF(Prj_Inflation=1,IF($B239=1,IF(AV$2=1,1,IF(Параметры!AV$35=1,1+OFFSET(AV235,0,-1),1)),"-"),1)</f>
        <v>-</v>
      </c>
      <c r="AW239" s="176" t="str">
        <f ca="1">IF(Prj_Inflation=1,IF($B239=1,IF(AW$2=1,1,IF(Параметры!AW$35=1,1+OFFSET(AW235,0,-1),1)),"-"),1)</f>
        <v>-</v>
      </c>
      <c r="AX239" s="176" t="str">
        <f ca="1">IF(Prj_Inflation=1,IF($B239=1,IF(AX$2=1,1,IF(Параметры!AX$35=1,1+OFFSET(AX235,0,-1),1)),"-"),1)</f>
        <v>-</v>
      </c>
      <c r="AY239" s="176" t="str">
        <f ca="1">IF(Prj_Inflation=1,IF($B239=1,IF(AY$2=1,1,IF(Параметры!AY$35=1,1+OFFSET(AY235,0,-1),1)),"-"),1)</f>
        <v>-</v>
      </c>
      <c r="AZ239" s="176" t="str">
        <f ca="1">IF(Prj_Inflation=1,IF($B239=1,IF(AZ$2=1,1,IF(Параметры!AZ$35=1,1+OFFSET(AZ235,0,-1),1)),"-"),1)</f>
        <v>-</v>
      </c>
      <c r="BA239" s="176" t="str">
        <f ca="1">IF(Prj_Inflation=1,IF($B239=1,IF(BA$2=1,1,IF(Параметры!BA$35=1,1+OFFSET(BA235,0,-1),1)),"-"),1)</f>
        <v>-</v>
      </c>
      <c r="BB239" s="176" t="str">
        <f ca="1">IF(Prj_Inflation=1,IF($B239=1,IF(BB$2=1,1,IF(Параметры!BB$35=1,1+OFFSET(BB235,0,-1),1)),"-"),1)</f>
        <v>-</v>
      </c>
      <c r="BC239" s="176" t="str">
        <f ca="1">IF(Prj_Inflation=1,IF($B239=1,IF(BC$2=1,1,IF(Параметры!BC$35=1,1+OFFSET(BC235,0,-1),1)),"-"),1)</f>
        <v>-</v>
      </c>
      <c r="BD239" s="176" t="str">
        <f ca="1">IF(Prj_Inflation=1,IF($B239=1,IF(BD$2=1,1,IF(Параметры!BD$35=1,1+OFFSET(BD235,0,-1),1)),"-"),1)</f>
        <v>-</v>
      </c>
      <c r="BE239" s="176" t="str">
        <f ca="1">IF(Prj_Inflation=1,IF($B239=1,IF(BE$2=1,1,IF(Параметры!BE$35=1,1+OFFSET(BE235,0,-1),1)),"-"),1)</f>
        <v>-</v>
      </c>
      <c r="BF239" s="176" t="str">
        <f ca="1">IF(Prj_Inflation=1,IF($B239=1,IF(BF$2=1,1,IF(Параметры!BF$35=1,1+OFFSET(BF235,0,-1),1)),"-"),1)</f>
        <v>-</v>
      </c>
      <c r="BG239" s="176" t="str">
        <f ca="1">IF(Prj_Inflation=1,IF($B239=1,IF(BG$2=1,1,IF(Параметры!BG$35=1,1+OFFSET(BG235,0,-1),1)),"-"),1)</f>
        <v>-</v>
      </c>
      <c r="BH239" s="176" t="str">
        <f ca="1">IF(Prj_Inflation=1,IF($B239=1,IF(BH$2=1,1,IF(Параметры!BH$35=1,1+OFFSET(BH235,0,-1),1)),"-"),1)</f>
        <v>-</v>
      </c>
      <c r="BI239" s="176" t="str">
        <f ca="1">IF(Prj_Inflation=1,IF($B239=1,IF(BI$2=1,1,IF(Параметры!BI$35=1,1+OFFSET(BI235,0,-1),1)),"-"),1)</f>
        <v>-</v>
      </c>
      <c r="BJ239" s="176" t="str">
        <f ca="1">IF(Prj_Inflation=1,IF($B239=1,IF(BJ$2=1,1,IF(Параметры!BJ$35=1,1+OFFSET(BJ235,0,-1),1)),"-"),1)</f>
        <v>-</v>
      </c>
      <c r="BK239" s="176" t="str">
        <f ca="1">IF(Prj_Inflation=1,IF($B239=1,IF(BK$2=1,1,IF(Параметры!BK$35=1,1+OFFSET(BK235,0,-1),1)),"-"),1)</f>
        <v>-</v>
      </c>
      <c r="BL239" s="176" t="str">
        <f ca="1">IF(Prj_Inflation=1,IF($B239=1,IF(BL$2=1,1,IF(Параметры!BL$35=1,1+OFFSET(BL235,0,-1),1)),"-"),1)</f>
        <v>-</v>
      </c>
      <c r="BM239" s="176" t="str">
        <f ca="1">IF(Prj_Inflation=1,IF($B239=1,IF(BM$2=1,1,IF(Параметры!BM$35=1,1+OFFSET(BM235,0,-1),1)),"-"),1)</f>
        <v>-</v>
      </c>
      <c r="BN239" s="176" t="str">
        <f ca="1">IF(Prj_Inflation=1,IF($B239=1,IF(BN$2=1,1,IF(Параметры!BN$35=1,1+OFFSET(BN235,0,-1),1)),"-"),1)</f>
        <v>-</v>
      </c>
      <c r="BO239" s="176" t="str">
        <f ca="1">IF(Prj_Inflation=1,IF($B239=1,IF(BO$2=1,1,IF(Параметры!BO$35=1,1+OFFSET(BO235,0,-1),1)),"-"),1)</f>
        <v>-</v>
      </c>
      <c r="BP239" s="176" t="str">
        <f ca="1">IF(Prj_Inflation=1,IF($B239=1,IF(BP$2=1,1,IF(Параметры!BP$35=1,1+OFFSET(BP235,0,-1),1)),"-"),1)</f>
        <v>-</v>
      </c>
      <c r="BQ239" s="176" t="str">
        <f ca="1">IF(Prj_Inflation=1,IF($B239=1,IF(BQ$2=1,1,IF(Параметры!BQ$35=1,1+OFFSET(BQ235,0,-1),1)),"-"),1)</f>
        <v>-</v>
      </c>
      <c r="BR239" s="176" t="str">
        <f ca="1">IF(Prj_Inflation=1,IF($B239=1,IF(BR$2=1,1,IF(Параметры!BR$35=1,1+OFFSET(BR235,0,-1),1)),"-"),1)</f>
        <v>-</v>
      </c>
      <c r="BS239" s="176" t="str">
        <f ca="1">IF(Prj_Inflation=1,IF($B239=1,IF(BS$2=1,1,IF(Параметры!BS$35=1,1+OFFSET(BS235,0,-1),1)),"-"),1)</f>
        <v>-</v>
      </c>
      <c r="BT239" s="176" t="str">
        <f ca="1">IF(Prj_Inflation=1,IF($B239=1,IF(BT$2=1,1,IF(Параметры!BT$35=1,1+OFFSET(BT235,0,-1),1)),"-"),1)</f>
        <v>-</v>
      </c>
      <c r="BU239" s="176" t="str">
        <f ca="1">IF(Prj_Inflation=1,IF($B239=1,IF(BU$2=1,1,IF(Параметры!BU$35=1,1+OFFSET(BU235,0,-1),1)),"-"),1)</f>
        <v>-</v>
      </c>
      <c r="BV239" s="176" t="str">
        <f ca="1">IF(Prj_Inflation=1,IF($B239=1,IF(BV$2=1,1,IF(Параметры!BV$35=1,1+OFFSET(BV235,0,-1),1)),"-"),1)</f>
        <v>-</v>
      </c>
      <c r="BW239" s="176" t="str">
        <f ca="1">IF(Prj_Inflation=1,IF($B239=1,IF(BW$2=1,1,IF(Параметры!BW$35=1,1+OFFSET(BW235,0,-1),1)),"-"),1)</f>
        <v>-</v>
      </c>
      <c r="BX239" s="176" t="str">
        <f ca="1">IF(Prj_Inflation=1,IF($B239=1,IF(BX$2=1,1,IF(Параметры!BX$35=1,1+OFFSET(BX235,0,-1),1)),"-"),1)</f>
        <v>-</v>
      </c>
      <c r="BY239" s="176" t="str">
        <f ca="1">IF(Prj_Inflation=1,IF($B239=1,IF(BY$2=1,1,IF(Параметры!BY$35=1,1+OFFSET(BY235,0,-1),1)),"-"),1)</f>
        <v>-</v>
      </c>
      <c r="BZ239" s="176" t="str">
        <f ca="1">IF(Prj_Inflation=1,IF($B239=1,IF(BZ$2=1,1,IF(Параметры!BZ$35=1,1+OFFSET(BZ235,0,-1),1)),"-"),1)</f>
        <v>-</v>
      </c>
      <c r="CA239" s="176" t="str">
        <f ca="1">IF(Prj_Inflation=1,IF($B239=1,IF(CA$2=1,1,IF(Параметры!CA$35=1,1+OFFSET(CA235,0,-1),1)),"-"),1)</f>
        <v>-</v>
      </c>
      <c r="CB239" s="176" t="str">
        <f ca="1">IF(Prj_Inflation=1,IF($B239=1,IF(CB$2=1,1,IF(Параметры!CB$35=1,1+OFFSET(CB235,0,-1),1)),"-"),1)</f>
        <v>-</v>
      </c>
      <c r="CC239" s="176" t="str">
        <f ca="1">IF(Prj_Inflation=1,IF($B239=1,IF(CC$2=1,1,IF(Параметры!CC$35=1,1+OFFSET(CC235,0,-1),1)),"-"),1)</f>
        <v>-</v>
      </c>
      <c r="CD239" s="176" t="str">
        <f ca="1">IF(Prj_Inflation=1,IF($B239=1,IF(CD$2=1,1,IF(Параметры!CD$35=1,1+OFFSET(CD235,0,-1),1)),"-"),1)</f>
        <v>-</v>
      </c>
      <c r="CE239" s="176" t="str">
        <f ca="1">IF(Prj_Inflation=1,IF($B239=1,IF(CE$2=1,1,IF(Параметры!CE$35=1,1+OFFSET(CE235,0,-1),1)),"-"),1)</f>
        <v>-</v>
      </c>
      <c r="CF239" s="176" t="str">
        <f ca="1">IF(Prj_Inflation=1,IF($B239=1,IF(CF$2=1,1,IF(Параметры!CF$35=1,1+OFFSET(CF235,0,-1),1)),"-"),1)</f>
        <v>-</v>
      </c>
      <c r="CG239" s="176" t="str">
        <f ca="1">IF(Prj_Inflation=1,IF($B239=1,IF(CG$2=1,1,IF(Параметры!CG$35=1,1+OFFSET(CG235,0,-1),1)),"-"),1)</f>
        <v>-</v>
      </c>
      <c r="CH239" s="176" t="str">
        <f ca="1">IF(Prj_Inflation=1,IF($B239=1,IF(CH$2=1,1,IF(Параметры!CH$35=1,1+OFFSET(CH235,0,-1),1)),"-"),1)</f>
        <v>-</v>
      </c>
      <c r="CI239" s="176" t="str">
        <f ca="1">IF(Prj_Inflation=1,IF($B239=1,IF(CI$2=1,1,IF(Параметры!CI$35=1,1+OFFSET(CI235,0,-1),1)),"-"),1)</f>
        <v>-</v>
      </c>
      <c r="CJ239" s="176" t="str">
        <f ca="1">IF(Prj_Inflation=1,IF($B239=1,IF(CJ$2=1,1,IF(Параметры!CJ$35=1,1+OFFSET(CJ235,0,-1),1)),"-"),1)</f>
        <v>-</v>
      </c>
      <c r="CK239" s="176" t="str">
        <f ca="1">IF(Prj_Inflation=1,IF($B239=1,IF(CK$2=1,1,IF(Параметры!CK$35=1,1+OFFSET(CK235,0,-1),1)),"-"),1)</f>
        <v>-</v>
      </c>
      <c r="CL239" s="176" t="str">
        <f ca="1">IF(Prj_Inflation=1,IF($B239=1,IF(CL$2=1,1,IF(Параметры!CL$35=1,1+OFFSET(CL235,0,-1),1)),"-"),1)</f>
        <v>-</v>
      </c>
      <c r="CM239" s="176" t="str">
        <f ca="1">IF(Prj_Inflation=1,IF($B239=1,IF(CM$2=1,1,IF(Параметры!CM$35=1,1+OFFSET(CM235,0,-1),1)),"-"),1)</f>
        <v>-</v>
      </c>
      <c r="CN239" s="176" t="str">
        <f ca="1">IF(Prj_Inflation=1,IF($B239=1,IF(CN$2=1,1,IF(Параметры!CN$35=1,1+OFFSET(CN235,0,-1),1)),"-"),1)</f>
        <v>-</v>
      </c>
      <c r="CO239" s="176" t="str">
        <f ca="1">IF(Prj_Inflation=1,IF($B239=1,IF(CO$2=1,1,IF(Параметры!CO$35=1,1+OFFSET(CO235,0,-1),1)),"-"),1)</f>
        <v>-</v>
      </c>
      <c r="CP239" s="176" t="str">
        <f ca="1">IF(Prj_Inflation=1,IF($B239=1,IF(CP$2=1,1,IF(Параметры!CP$35=1,1+OFFSET(CP235,0,-1),1)),"-"),1)</f>
        <v>-</v>
      </c>
      <c r="CQ239" s="176" t="str">
        <f ca="1">IF(Prj_Inflation=1,IF($B239=1,IF(CQ$2=1,1,IF(Параметры!CQ$35=1,1+OFFSET(CQ235,0,-1),1)),"-"),1)</f>
        <v>-</v>
      </c>
      <c r="CR239" s="176" t="str">
        <f ca="1">IF(Prj_Inflation=1,IF($B239=1,IF(CR$2=1,1,IF(Параметры!CR$35=1,1+OFFSET(CR235,0,-1),1)),"-"),1)</f>
        <v>-</v>
      </c>
      <c r="CS239" s="176" t="str">
        <f ca="1">IF(Prj_Inflation=1,IF($B239=1,IF(CS$2=1,1,IF(Параметры!CS$35=1,1+OFFSET(CS235,0,-1),1)),"-"),1)</f>
        <v>-</v>
      </c>
      <c r="CT239" s="176" t="str">
        <f ca="1">IF(Prj_Inflation=1,IF($B239=1,IF(CT$2=1,1,IF(Параметры!CT$35=1,1+OFFSET(CT235,0,-1),1)),"-"),1)</f>
        <v>-</v>
      </c>
      <c r="CU239" s="176" t="str">
        <f ca="1">IF(Prj_Inflation=1,IF($B239=1,IF(CU$2=1,1,IF(Параметры!CU$35=1,1+OFFSET(CU235,0,-1),1)),"-"),1)</f>
        <v>-</v>
      </c>
      <c r="CV239" s="176" t="str">
        <f ca="1">IF(Prj_Inflation=1,IF($B239=1,IF(CV$2=1,1,IF(Параметры!CV$35=1,1+OFFSET(CV235,0,-1),1)),"-"),1)</f>
        <v>-</v>
      </c>
      <c r="CW239" s="176" t="str">
        <f ca="1">IF(Prj_Inflation=1,IF($B239=1,IF(CW$2=1,1,IF(Параметры!CW$35=1,1+OFFSET(CW235,0,-1),1)),"-"),1)</f>
        <v>-</v>
      </c>
      <c r="CX239" s="176" t="str">
        <f ca="1">IF(Prj_Inflation=1,IF($B239=1,IF(CX$2=1,1,IF(Параметры!CX$35=1,1+OFFSET(CX235,0,-1),1)),"-"),1)</f>
        <v>-</v>
      </c>
      <c r="CY239" s="176" t="str">
        <f ca="1">IF(Prj_Inflation=1,IF($B239=1,IF(CY$2=1,1,IF(Параметры!CY$35=1,1+OFFSET(CY235,0,-1),1)),"-"),1)</f>
        <v>-</v>
      </c>
      <c r="CZ239" s="176" t="str">
        <f ca="1">IF(Prj_Inflation=1,IF($B239=1,IF(CZ$2=1,1,IF(Параметры!CZ$35=1,1+OFFSET(CZ235,0,-1),1)),"-"),1)</f>
        <v>-</v>
      </c>
      <c r="DA239" s="176" t="str">
        <f ca="1">IF(Prj_Inflation=1,IF($B239=1,IF(DA$2=1,1,IF(Параметры!DA$35=1,1+OFFSET(DA235,0,-1),1)),"-"),1)</f>
        <v>-</v>
      </c>
      <c r="DB239" s="176" t="str">
        <f ca="1">IF(Prj_Inflation=1,IF($B239=1,IF(DB$2=1,1,IF(Параметры!DB$35=1,1+OFFSET(DB235,0,-1),1)),"-"),1)</f>
        <v>-</v>
      </c>
      <c r="DC239" s="176" t="str">
        <f ca="1">IF(Prj_Inflation=1,IF($B239=1,IF(DC$2=1,1,IF(Параметры!DC$35=1,1+OFFSET(DC235,0,-1),1)),"-"),1)</f>
        <v>-</v>
      </c>
      <c r="DD239" s="176" t="str">
        <f ca="1">IF(Prj_Inflation=1,IF($B239=1,IF(DD$2=1,1,IF(Параметры!DD$35=1,1+OFFSET(DD235,0,-1),1)),"-"),1)</f>
        <v>-</v>
      </c>
      <c r="DE239" s="176" t="str">
        <f ca="1">IF(Prj_Inflation=1,IF($B239=1,IF(DE$2=1,1,IF(Параметры!DE$35=1,1+OFFSET(DE235,0,-1),1)),"-"),1)</f>
        <v>-</v>
      </c>
      <c r="DF239" s="176" t="str">
        <f ca="1">IF(Prj_Inflation=1,IF($B239=1,IF(DF$2=1,1,IF(Параметры!DF$35=1,1+OFFSET(DF235,0,-1),1)),"-"),1)</f>
        <v>-</v>
      </c>
      <c r="DG239" s="176" t="str">
        <f ca="1">IF(Prj_Inflation=1,IF($B239=1,IF(DG$2=1,1,IF(Параметры!DG$35=1,1+OFFSET(DG235,0,-1),1)),"-"),1)</f>
        <v>-</v>
      </c>
      <c r="DH239" s="176" t="str">
        <f ca="1">IF(Prj_Inflation=1,IF($B239=1,IF(DH$2=1,1,IF(Параметры!DH$35=1,1+OFFSET(DH235,0,-1),1)),"-"),1)</f>
        <v>-</v>
      </c>
      <c r="DI239" s="176" t="str">
        <f ca="1">IF(Prj_Inflation=1,IF($B239=1,IF(DI$2=1,1,IF(Параметры!DI$35=1,1+OFFSET(DI235,0,-1),1)),"-"),1)</f>
        <v>-</v>
      </c>
      <c r="DJ239" s="176" t="str">
        <f ca="1">IF(Prj_Inflation=1,IF($B239=1,IF(DJ$2=1,1,IF(Параметры!DJ$35=1,1+OFFSET(DJ235,0,-1),1)),"-"),1)</f>
        <v>-</v>
      </c>
      <c r="DK239" s="176" t="str">
        <f ca="1">IF(Prj_Inflation=1,IF($B239=1,IF(DK$2=1,1,IF(Параметры!DK$35=1,1+OFFSET(DK235,0,-1),1)),"-"),1)</f>
        <v>-</v>
      </c>
      <c r="DL239" s="176" t="str">
        <f ca="1">IF(Prj_Inflation=1,IF($B239=1,IF(DL$2=1,1,IF(Параметры!DL$35=1,1+OFFSET(DL235,0,-1),1)),"-"),1)</f>
        <v>-</v>
      </c>
      <c r="DM239" s="176" t="str">
        <f ca="1">IF(Prj_Inflation=1,IF($B239=1,IF(DM$2=1,1,IF(Параметры!DM$35=1,1+OFFSET(DM235,0,-1),1)),"-"),1)</f>
        <v>-</v>
      </c>
      <c r="DN239" s="176" t="str">
        <f ca="1">IF(Prj_Inflation=1,IF($B239=1,IF(DN$2=1,1,IF(Параметры!DN$35=1,1+OFFSET(DN235,0,-1),1)),"-"),1)</f>
        <v>-</v>
      </c>
      <c r="DO239" s="176" t="str">
        <f ca="1">IF(Prj_Inflation=1,IF($B239=1,IF(DO$2=1,1,IF(Параметры!DO$35=1,1+OFFSET(DO235,0,-1),1)),"-"),1)</f>
        <v>-</v>
      </c>
      <c r="DP239" s="176" t="str">
        <f ca="1">IF(Prj_Inflation=1,IF($B239=1,IF(DP$2=1,1,IF(Параметры!DP$35=1,1+OFFSET(DP235,0,-1),1)),"-"),1)</f>
        <v>-</v>
      </c>
      <c r="DQ239" s="176" t="str">
        <f ca="1">IF(Prj_Inflation=1,IF($B239=1,IF(DQ$2=1,1,IF(Параметры!DQ$35=1,1+OFFSET(DQ235,0,-1),1)),"-"),1)</f>
        <v>-</v>
      </c>
      <c r="DR239" s="176" t="str">
        <f ca="1">IF(Prj_Inflation=1,IF($B239=1,IF(DR$2=1,1,IF(Параметры!DR$35=1,1+OFFSET(DR235,0,-1),1)),"-"),1)</f>
        <v>-</v>
      </c>
      <c r="DS239" s="176" t="str">
        <f ca="1">IF(Prj_Inflation=1,IF($B239=1,IF(DS$2=1,1,IF(Параметры!DS$35=1,1+OFFSET(DS235,0,-1),1)),"-"),1)</f>
        <v>-</v>
      </c>
      <c r="DT239" s="176" t="str">
        <f ca="1">IF(Prj_Inflation=1,IF($B239=1,IF(DT$2=1,1,IF(Параметры!DT$35=1,1+OFFSET(DT235,0,-1),1)),"-"),1)</f>
        <v>-</v>
      </c>
      <c r="DU239" s="176" t="str">
        <f ca="1">IF(Prj_Inflation=1,IF($B239=1,IF(DU$2=1,1,IF(Параметры!DU$35=1,1+OFFSET(DU235,0,-1),1)),"-"),1)</f>
        <v>-</v>
      </c>
      <c r="DV239" s="176" t="str">
        <f ca="1">IF(Prj_Inflation=1,IF($B239=1,IF(DV$2=1,1,IF(Параметры!DV$35=1,1+OFFSET(DV235,0,-1),1)),"-"),1)</f>
        <v>-</v>
      </c>
      <c r="DW239" s="175"/>
      <c r="DX239" s="170"/>
    </row>
    <row r="240" spans="1:128" hidden="1" outlineLevel="1" x14ac:dyDescent="0.2">
      <c r="A240" s="168" t="str">
        <f ca="1">Language!A$680</f>
        <v>пошлины начисленные</v>
      </c>
      <c r="B240" s="158"/>
      <c r="C240" s="147" t="str">
        <f ca="1">CHOOSE(D240,CurName1,CurName2,CurName3)</f>
        <v>тыс. руб.</v>
      </c>
      <c r="D240" s="158">
        <f>D214</f>
        <v>1</v>
      </c>
      <c r="E240" s="154" t="s">
        <v>892</v>
      </c>
      <c r="F240" s="6" t="s">
        <v>3082</v>
      </c>
      <c r="G240" s="169">
        <f t="shared" ref="G240:BR240" ca="1" si="404">G228*G237</f>
        <v>0</v>
      </c>
      <c r="H240" s="169">
        <f t="shared" ca="1" si="404"/>
        <v>0</v>
      </c>
      <c r="I240" s="169">
        <f t="shared" ca="1" si="404"/>
        <v>0</v>
      </c>
      <c r="J240" s="169">
        <f t="shared" ca="1" si="404"/>
        <v>0</v>
      </c>
      <c r="K240" s="169">
        <f t="shared" ca="1" si="404"/>
        <v>0</v>
      </c>
      <c r="L240" s="169">
        <f t="shared" ca="1" si="404"/>
        <v>0</v>
      </c>
      <c r="M240" s="169">
        <f t="shared" ca="1" si="404"/>
        <v>0</v>
      </c>
      <c r="N240" s="169">
        <f t="shared" ca="1" si="404"/>
        <v>0</v>
      </c>
      <c r="O240" s="169">
        <f t="shared" ca="1" si="404"/>
        <v>0</v>
      </c>
      <c r="P240" s="169">
        <f t="shared" ca="1" si="404"/>
        <v>0</v>
      </c>
      <c r="Q240" s="169">
        <f t="shared" ca="1" si="404"/>
        <v>0</v>
      </c>
      <c r="R240" s="169">
        <f t="shared" ca="1" si="404"/>
        <v>0</v>
      </c>
      <c r="S240" s="169">
        <f t="shared" ca="1" si="404"/>
        <v>0</v>
      </c>
      <c r="T240" s="169">
        <f t="shared" ca="1" si="404"/>
        <v>0</v>
      </c>
      <c r="U240" s="169">
        <f t="shared" ca="1" si="404"/>
        <v>0</v>
      </c>
      <c r="V240" s="169">
        <f t="shared" ca="1" si="404"/>
        <v>0</v>
      </c>
      <c r="W240" s="169">
        <f t="shared" ca="1" si="404"/>
        <v>0</v>
      </c>
      <c r="X240" s="169">
        <f t="shared" ca="1" si="404"/>
        <v>0</v>
      </c>
      <c r="Y240" s="169">
        <f t="shared" ca="1" si="404"/>
        <v>0</v>
      </c>
      <c r="Z240" s="169">
        <f t="shared" ca="1" si="404"/>
        <v>0</v>
      </c>
      <c r="AA240" s="169">
        <f t="shared" ca="1" si="404"/>
        <v>0</v>
      </c>
      <c r="AB240" s="169">
        <f t="shared" ca="1" si="404"/>
        <v>0</v>
      </c>
      <c r="AC240" s="169">
        <f t="shared" ca="1" si="404"/>
        <v>0</v>
      </c>
      <c r="AD240" s="169">
        <f t="shared" ca="1" si="404"/>
        <v>0</v>
      </c>
      <c r="AE240" s="169">
        <f t="shared" ca="1" si="404"/>
        <v>0</v>
      </c>
      <c r="AF240" s="169">
        <f t="shared" ca="1" si="404"/>
        <v>0</v>
      </c>
      <c r="AG240" s="169">
        <f t="shared" ca="1" si="404"/>
        <v>0</v>
      </c>
      <c r="AH240" s="169">
        <f t="shared" ca="1" si="404"/>
        <v>0</v>
      </c>
      <c r="AI240" s="169">
        <f t="shared" ca="1" si="404"/>
        <v>0</v>
      </c>
      <c r="AJ240" s="169">
        <f t="shared" ca="1" si="404"/>
        <v>0</v>
      </c>
      <c r="AK240" s="169">
        <f t="shared" ca="1" si="404"/>
        <v>0</v>
      </c>
      <c r="AL240" s="169">
        <f t="shared" ca="1" si="404"/>
        <v>0</v>
      </c>
      <c r="AM240" s="169">
        <f t="shared" ca="1" si="404"/>
        <v>0</v>
      </c>
      <c r="AN240" s="169">
        <f t="shared" ca="1" si="404"/>
        <v>0</v>
      </c>
      <c r="AO240" s="169">
        <f t="shared" ca="1" si="404"/>
        <v>0</v>
      </c>
      <c r="AP240" s="169">
        <f t="shared" ca="1" si="404"/>
        <v>0</v>
      </c>
      <c r="AQ240" s="169">
        <f t="shared" ca="1" si="404"/>
        <v>0</v>
      </c>
      <c r="AR240" s="169">
        <f t="shared" ca="1" si="404"/>
        <v>0</v>
      </c>
      <c r="AS240" s="169">
        <f t="shared" ca="1" si="404"/>
        <v>0</v>
      </c>
      <c r="AT240" s="169">
        <f t="shared" ca="1" si="404"/>
        <v>0</v>
      </c>
      <c r="AU240" s="169">
        <f t="shared" ca="1" si="404"/>
        <v>0</v>
      </c>
      <c r="AV240" s="169">
        <f t="shared" ca="1" si="404"/>
        <v>0</v>
      </c>
      <c r="AW240" s="169">
        <f t="shared" ca="1" si="404"/>
        <v>0</v>
      </c>
      <c r="AX240" s="169">
        <f t="shared" ca="1" si="404"/>
        <v>0</v>
      </c>
      <c r="AY240" s="169">
        <f t="shared" ca="1" si="404"/>
        <v>0</v>
      </c>
      <c r="AZ240" s="169">
        <f t="shared" ca="1" si="404"/>
        <v>0</v>
      </c>
      <c r="BA240" s="169">
        <f t="shared" ca="1" si="404"/>
        <v>0</v>
      </c>
      <c r="BB240" s="169">
        <f t="shared" ca="1" si="404"/>
        <v>0</v>
      </c>
      <c r="BC240" s="169">
        <f t="shared" ca="1" si="404"/>
        <v>0</v>
      </c>
      <c r="BD240" s="169">
        <f t="shared" ca="1" si="404"/>
        <v>0</v>
      </c>
      <c r="BE240" s="169">
        <f t="shared" ca="1" si="404"/>
        <v>0</v>
      </c>
      <c r="BF240" s="169">
        <f t="shared" ca="1" si="404"/>
        <v>0</v>
      </c>
      <c r="BG240" s="169">
        <f t="shared" ca="1" si="404"/>
        <v>0</v>
      </c>
      <c r="BH240" s="169">
        <f t="shared" ca="1" si="404"/>
        <v>0</v>
      </c>
      <c r="BI240" s="169">
        <f t="shared" ca="1" si="404"/>
        <v>0</v>
      </c>
      <c r="BJ240" s="169">
        <f t="shared" ca="1" si="404"/>
        <v>0</v>
      </c>
      <c r="BK240" s="169">
        <f t="shared" ca="1" si="404"/>
        <v>0</v>
      </c>
      <c r="BL240" s="169">
        <f t="shared" ca="1" si="404"/>
        <v>0</v>
      </c>
      <c r="BM240" s="169">
        <f t="shared" ca="1" si="404"/>
        <v>0</v>
      </c>
      <c r="BN240" s="169">
        <f t="shared" ca="1" si="404"/>
        <v>0</v>
      </c>
      <c r="BO240" s="169">
        <f t="shared" ca="1" si="404"/>
        <v>0</v>
      </c>
      <c r="BP240" s="169">
        <f t="shared" ca="1" si="404"/>
        <v>0</v>
      </c>
      <c r="BQ240" s="169">
        <f t="shared" ca="1" si="404"/>
        <v>0</v>
      </c>
      <c r="BR240" s="169">
        <f t="shared" ca="1" si="404"/>
        <v>0</v>
      </c>
      <c r="BS240" s="169">
        <f t="shared" ref="BS240:DV240" ca="1" si="405">BS228*BS237</f>
        <v>0</v>
      </c>
      <c r="BT240" s="169">
        <f t="shared" ca="1" si="405"/>
        <v>0</v>
      </c>
      <c r="BU240" s="169">
        <f t="shared" ca="1" si="405"/>
        <v>0</v>
      </c>
      <c r="BV240" s="169">
        <f t="shared" ca="1" si="405"/>
        <v>0</v>
      </c>
      <c r="BW240" s="169">
        <f t="shared" ca="1" si="405"/>
        <v>0</v>
      </c>
      <c r="BX240" s="169">
        <f t="shared" ca="1" si="405"/>
        <v>0</v>
      </c>
      <c r="BY240" s="169">
        <f t="shared" ca="1" si="405"/>
        <v>0</v>
      </c>
      <c r="BZ240" s="169">
        <f t="shared" ca="1" si="405"/>
        <v>0</v>
      </c>
      <c r="CA240" s="169">
        <f t="shared" ca="1" si="405"/>
        <v>0</v>
      </c>
      <c r="CB240" s="169">
        <f t="shared" ca="1" si="405"/>
        <v>0</v>
      </c>
      <c r="CC240" s="169">
        <f t="shared" ca="1" si="405"/>
        <v>0</v>
      </c>
      <c r="CD240" s="169">
        <f t="shared" ca="1" si="405"/>
        <v>0</v>
      </c>
      <c r="CE240" s="169">
        <f t="shared" ca="1" si="405"/>
        <v>0</v>
      </c>
      <c r="CF240" s="169">
        <f t="shared" ca="1" si="405"/>
        <v>0</v>
      </c>
      <c r="CG240" s="169">
        <f t="shared" ca="1" si="405"/>
        <v>0</v>
      </c>
      <c r="CH240" s="169">
        <f t="shared" ca="1" si="405"/>
        <v>0</v>
      </c>
      <c r="CI240" s="169">
        <f t="shared" ca="1" si="405"/>
        <v>0</v>
      </c>
      <c r="CJ240" s="169">
        <f t="shared" ca="1" si="405"/>
        <v>0</v>
      </c>
      <c r="CK240" s="169">
        <f t="shared" ca="1" si="405"/>
        <v>0</v>
      </c>
      <c r="CL240" s="169">
        <f t="shared" ca="1" si="405"/>
        <v>0</v>
      </c>
      <c r="CM240" s="169">
        <f t="shared" ca="1" si="405"/>
        <v>0</v>
      </c>
      <c r="CN240" s="169">
        <f t="shared" ca="1" si="405"/>
        <v>0</v>
      </c>
      <c r="CO240" s="169">
        <f t="shared" ca="1" si="405"/>
        <v>0</v>
      </c>
      <c r="CP240" s="169">
        <f t="shared" ca="1" si="405"/>
        <v>0</v>
      </c>
      <c r="CQ240" s="169">
        <f t="shared" ca="1" si="405"/>
        <v>0</v>
      </c>
      <c r="CR240" s="169">
        <f t="shared" ca="1" si="405"/>
        <v>0</v>
      </c>
      <c r="CS240" s="169">
        <f t="shared" ca="1" si="405"/>
        <v>0</v>
      </c>
      <c r="CT240" s="169">
        <f t="shared" ca="1" si="405"/>
        <v>0</v>
      </c>
      <c r="CU240" s="169">
        <f t="shared" ca="1" si="405"/>
        <v>0</v>
      </c>
      <c r="CV240" s="169">
        <f t="shared" ca="1" si="405"/>
        <v>0</v>
      </c>
      <c r="CW240" s="169">
        <f t="shared" ca="1" si="405"/>
        <v>0</v>
      </c>
      <c r="CX240" s="169">
        <f t="shared" ca="1" si="405"/>
        <v>0</v>
      </c>
      <c r="CY240" s="169">
        <f t="shared" ca="1" si="405"/>
        <v>0</v>
      </c>
      <c r="CZ240" s="169">
        <f t="shared" ca="1" si="405"/>
        <v>0</v>
      </c>
      <c r="DA240" s="169">
        <f t="shared" ca="1" si="405"/>
        <v>0</v>
      </c>
      <c r="DB240" s="169">
        <f t="shared" ca="1" si="405"/>
        <v>0</v>
      </c>
      <c r="DC240" s="169">
        <f t="shared" ca="1" si="405"/>
        <v>0</v>
      </c>
      <c r="DD240" s="169">
        <f t="shared" ca="1" si="405"/>
        <v>0</v>
      </c>
      <c r="DE240" s="169">
        <f t="shared" ca="1" si="405"/>
        <v>0</v>
      </c>
      <c r="DF240" s="169">
        <f t="shared" ca="1" si="405"/>
        <v>0</v>
      </c>
      <c r="DG240" s="169">
        <f t="shared" ca="1" si="405"/>
        <v>0</v>
      </c>
      <c r="DH240" s="169">
        <f t="shared" ca="1" si="405"/>
        <v>0</v>
      </c>
      <c r="DI240" s="169">
        <f t="shared" ca="1" si="405"/>
        <v>0</v>
      </c>
      <c r="DJ240" s="169">
        <f t="shared" ca="1" si="405"/>
        <v>0</v>
      </c>
      <c r="DK240" s="169">
        <f t="shared" ca="1" si="405"/>
        <v>0</v>
      </c>
      <c r="DL240" s="169">
        <f t="shared" ca="1" si="405"/>
        <v>0</v>
      </c>
      <c r="DM240" s="169">
        <f t="shared" ca="1" si="405"/>
        <v>0</v>
      </c>
      <c r="DN240" s="169">
        <f t="shared" ca="1" si="405"/>
        <v>0</v>
      </c>
      <c r="DO240" s="169">
        <f t="shared" ca="1" si="405"/>
        <v>0</v>
      </c>
      <c r="DP240" s="169">
        <f t="shared" ca="1" si="405"/>
        <v>0</v>
      </c>
      <c r="DQ240" s="169">
        <f t="shared" ca="1" si="405"/>
        <v>0</v>
      </c>
      <c r="DR240" s="169">
        <f t="shared" ca="1" si="405"/>
        <v>0</v>
      </c>
      <c r="DS240" s="169">
        <f t="shared" ca="1" si="405"/>
        <v>0</v>
      </c>
      <c r="DT240" s="169">
        <f t="shared" ca="1" si="405"/>
        <v>0</v>
      </c>
      <c r="DU240" s="169">
        <f t="shared" ca="1" si="405"/>
        <v>0</v>
      </c>
      <c r="DV240" s="169">
        <f t="shared" ca="1" si="405"/>
        <v>0</v>
      </c>
      <c r="DW240" s="169"/>
      <c r="DX240" s="177">
        <f ca="1">SUM(G240:DW240)</f>
        <v>0</v>
      </c>
    </row>
    <row r="241" spans="1:128" hidden="1" outlineLevel="1" x14ac:dyDescent="0.2">
      <c r="A241" s="168" t="str">
        <f ca="1">Language!A$681</f>
        <v>НДС начисленный</v>
      </c>
      <c r="B241" s="158"/>
      <c r="C241" s="147" t="str">
        <f ca="1">CHOOSE(D241,CurName1,CurName2,CurName3)</f>
        <v>тыс. руб.</v>
      </c>
      <c r="D241" s="158">
        <f>D214</f>
        <v>1</v>
      </c>
      <c r="E241" s="154" t="s">
        <v>729</v>
      </c>
      <c r="F241" s="6" t="s">
        <v>3082</v>
      </c>
      <c r="G241" s="169">
        <f ca="1">IF(Старт!$B$9+Старт!$B$10+Старт!$B$11=0,G228,G219)*G236</f>
        <v>0</v>
      </c>
      <c r="H241" s="169">
        <f ca="1">IF(Старт!$B$9+Старт!$B$10+Старт!$B$11=0,H228,H219)*H236</f>
        <v>0</v>
      </c>
      <c r="I241" s="169">
        <f ca="1">IF(Старт!$B$9+Старт!$B$10+Старт!$B$11=0,I228,I219)*I236</f>
        <v>182.04124682427707</v>
      </c>
      <c r="J241" s="169">
        <f ca="1">IF(Старт!$B$9+Старт!$B$10+Старт!$B$11=0,J228,J219)*J236</f>
        <v>329.5269621005869</v>
      </c>
      <c r="K241" s="169">
        <f ca="1">IF(Старт!$B$9+Старт!$B$10+Старт!$B$11=0,K228,K219)*K236</f>
        <v>441.85354060449811</v>
      </c>
      <c r="L241" s="169">
        <f ca="1">IF(Старт!$B$9+Старт!$B$10+Старт!$B$11=0,L228,L219)*L236</f>
        <v>444.35184476301578</v>
      </c>
      <c r="M241" s="169">
        <f ca="1">IF(Старт!$B$9+Старт!$B$10+Старт!$B$11=0,M228,M219)*M236</f>
        <v>446.86427469646753</v>
      </c>
      <c r="N241" s="169">
        <f ca="1">IF(Старт!$B$9+Старт!$B$10+Старт!$B$11=0,N228,N219)*N236</f>
        <v>449.39091027403879</v>
      </c>
      <c r="O241" s="169">
        <f ca="1">IF(Старт!$B$9+Старт!$B$10+Старт!$B$11=0,O228,O219)*O236</f>
        <v>753.21971969417768</v>
      </c>
      <c r="P241" s="169">
        <f ca="1">IF(Старт!$B$9+Старт!$B$10+Старт!$B$11=0,P228,P219)*P236</f>
        <v>757.47853349798913</v>
      </c>
      <c r="Q241" s="169">
        <f ca="1">IF(Старт!$B$9+Старт!$B$10+Старт!$B$11=0,Q228,Q219)*Q236</f>
        <v>761.76142725422528</v>
      </c>
      <c r="R241" s="169">
        <f ca="1">IF(Старт!$B$9+Старт!$B$10+Старт!$B$11=0,R228,R219)*R236</f>
        <v>766.06853711443807</v>
      </c>
      <c r="S241" s="169">
        <f ca="1">IF(Старт!$B$9+Старт!$B$10+Старт!$B$11=0,S228,S219)*S236</f>
        <v>770.4</v>
      </c>
      <c r="T241" s="169">
        <f ca="1">IF(Старт!$B$9+Старт!$B$10+Старт!$B$11=0,T228,T219)*T236</f>
        <v>774.75595360645684</v>
      </c>
      <c r="U241" s="169">
        <f ca="1">IF(Старт!$B$9+Старт!$B$10+Старт!$B$11=0,U228,U219)*U236</f>
        <v>779.13653640790562</v>
      </c>
      <c r="V241" s="169">
        <f ca="1">IF(Старт!$B$9+Старт!$B$10+Старт!$B$11=0,V228,V219)*V236</f>
        <v>470.1251325968372</v>
      </c>
      <c r="W241" s="169">
        <f ca="1">IF(Старт!$B$9+Старт!$B$10+Старт!$B$11=0,W228,W219)*W236</f>
        <v>472.78328844681295</v>
      </c>
      <c r="X241" s="169">
        <f ca="1">IF(Старт!$B$9+Старт!$B$10+Старт!$B$11=0,X228,X219)*X236</f>
        <v>475.45647389642676</v>
      </c>
      <c r="Y241" s="169">
        <f ca="1">IF(Старт!$B$9+Старт!$B$10+Старт!$B$11=0,Y228,Y219)*Y236</f>
        <v>478.14477392522014</v>
      </c>
      <c r="Z241" s="169">
        <f ca="1">IF(Старт!$B$9+Старт!$B$10+Старт!$B$11=0,Z228,Z219)*Z236</f>
        <v>480.84827399322131</v>
      </c>
      <c r="AA241" s="169">
        <f ca="1">IF(Старт!$B$9+Старт!$B$10+Старт!$B$11=0,AA228,AA219)*AA236</f>
        <v>805.94510007276983</v>
      </c>
      <c r="AB241" s="169">
        <f ca="1">IF(Старт!$B$9+Старт!$B$10+Старт!$B$11=0,AB228,AB219)*AB236</f>
        <v>810.50203084284828</v>
      </c>
      <c r="AC241" s="169">
        <f ca="1">IF(Старт!$B$9+Старт!$B$10+Старт!$B$11=0,AC228,AC219)*AC236</f>
        <v>815.08472716202095</v>
      </c>
      <c r="AD241" s="169">
        <f ca="1">IF(Старт!$B$9+Старт!$B$10+Старт!$B$11=0,AD228,AD219)*AD236</f>
        <v>819.69333471244863</v>
      </c>
      <c r="AE241" s="169">
        <f ca="1">IF(Старт!$B$9+Старт!$B$10+Старт!$B$11=0,AE228,AE219)*AE236</f>
        <v>824.32799999999997</v>
      </c>
      <c r="AF241" s="169">
        <f ca="1">IF(Старт!$B$9+Старт!$B$10+Старт!$B$11=0,AF228,AF219)*AF236</f>
        <v>828.9888703589088</v>
      </c>
      <c r="AG241" s="169">
        <f ca="1">IF(Старт!$B$9+Старт!$B$10+Старт!$B$11=0,AG228,AG219)*AG236</f>
        <v>833.67609395645911</v>
      </c>
      <c r="AH241" s="169">
        <f ca="1">IF(Старт!$B$9+Старт!$B$10+Старт!$B$11=0,AH228,AH219)*AH236</f>
        <v>503.0338918786158</v>
      </c>
      <c r="AI241" s="169">
        <f ca="1">IF(Старт!$B$9+Старт!$B$10+Старт!$B$11=0,AI228,AI219)*AI236</f>
        <v>505.87811863808975</v>
      </c>
      <c r="AJ241" s="169">
        <f ca="1">IF(Старт!$B$9+Старт!$B$10+Старт!$B$11=0,AJ228,AJ219)*AJ236</f>
        <v>508.73842706917662</v>
      </c>
      <c r="AK241" s="169">
        <f ca="1">IF(Старт!$B$9+Старт!$B$10+Старт!$B$11=0,AK228,AK219)*AK236</f>
        <v>511.6149080999856</v>
      </c>
      <c r="AL241" s="169">
        <f ca="1">IF(Старт!$B$9+Старт!$B$10+Старт!$B$11=0,AL228,AL219)*AL236</f>
        <v>514.50765317274681</v>
      </c>
      <c r="AM241" s="169">
        <f ca="1">IF(Старт!$B$9+Старт!$B$10+Старт!$B$11=0,AM228,AM219)*AM236</f>
        <v>862.36125707786368</v>
      </c>
      <c r="AN241" s="169">
        <f ca="1">IF(Старт!$B$9+Старт!$B$10+Старт!$B$11=0,AN228,AN219)*AN236</f>
        <v>867.23717300184751</v>
      </c>
      <c r="AO241" s="169">
        <f ca="1">IF(Старт!$B$9+Старт!$B$10+Старт!$B$11=0,AO228,AO219)*AO236</f>
        <v>872.14065806336225</v>
      </c>
      <c r="AP241" s="169">
        <f ca="1">IF(Старт!$B$9+Старт!$B$10+Старт!$B$11=0,AP228,AP219)*AP236</f>
        <v>877.07186814231977</v>
      </c>
      <c r="AQ241" s="169">
        <f ca="1">IF(Старт!$B$9+Старт!$B$10+Старт!$B$11=0,AQ228,AQ219)*AQ236</f>
        <v>882.03095999999971</v>
      </c>
      <c r="AR241" s="169">
        <f ca="1">IF(Старт!$B$9+Старт!$B$10+Старт!$B$11=0,AR228,AR219)*AR236</f>
        <v>887.01809128403227</v>
      </c>
      <c r="AS241" s="169">
        <f ca="1">IF(Старт!$B$9+Старт!$B$10+Старт!$B$11=0,AS228,AS219)*AS236</f>
        <v>892.03342053341078</v>
      </c>
      <c r="AT241" s="169">
        <f ca="1">IF(Старт!$B$9+Старт!$B$10+Старт!$B$11=0,AT228,AT219)*AT236</f>
        <v>538.2462643101187</v>
      </c>
      <c r="AU241" s="169">
        <f ca="1">IF(Старт!$B$9+Старт!$B$10+Старт!$B$11=0,AU228,AU219)*AU236</f>
        <v>541.28958694275593</v>
      </c>
      <c r="AV241" s="169">
        <f ca="1">IF(Старт!$B$9+Старт!$B$10+Старт!$B$11=0,AV228,AV219)*AV236</f>
        <v>544.35011696401875</v>
      </c>
      <c r="AW241" s="169">
        <f ca="1">IF(Старт!$B$9+Старт!$B$10+Старт!$B$11=0,AW228,AW219)*AW236</f>
        <v>547.42795166698431</v>
      </c>
      <c r="AX241" s="169">
        <f ca="1">IF(Старт!$B$9+Старт!$B$10+Старт!$B$11=0,AX228,AX219)*AX236</f>
        <v>550.523188894839</v>
      </c>
      <c r="AY241" s="169">
        <f ca="1">IF(Старт!$B$9+Старт!$B$10+Старт!$B$11=0,AY228,AY219)*AY236</f>
        <v>922.7265450733139</v>
      </c>
      <c r="AZ241" s="169">
        <f ca="1">IF(Старт!$B$9+Старт!$B$10+Старт!$B$11=0,AZ228,AZ219)*AZ236</f>
        <v>927.94377511197661</v>
      </c>
      <c r="BA241" s="169">
        <f ca="1">IF(Старт!$B$9+Старт!$B$10+Старт!$B$11=0,BA228,BA219)*BA236</f>
        <v>933.19050412779745</v>
      </c>
      <c r="BB241" s="169">
        <f ca="1">IF(Старт!$B$9+Старт!$B$10+Старт!$B$11=0,BB228,BB219)*BB236</f>
        <v>938.4668989122822</v>
      </c>
      <c r="BC241" s="169">
        <f ca="1">IF(Старт!$B$9+Старт!$B$10+Старт!$B$11=0,BC228,BC219)*BC236</f>
        <v>943.77312719999964</v>
      </c>
      <c r="BD241" s="169">
        <f ca="1">IF(Старт!$B$9+Старт!$B$10+Старт!$B$11=0,BD228,BD219)*BD236</f>
        <v>949.10935767391447</v>
      </c>
      <c r="BE241" s="169">
        <f ca="1">IF(Старт!$B$9+Старт!$B$10+Старт!$B$11=0,BE228,BE219)*BE236</f>
        <v>954.47575997074966</v>
      </c>
      <c r="BF241" s="169">
        <f ca="1">IF(Старт!$B$9+Старт!$B$10+Старт!$B$11=0,BF228,BF219)*BF236</f>
        <v>575.92350281182701</v>
      </c>
      <c r="BG241" s="169">
        <f ca="1">IF(Старт!$B$9+Старт!$B$10+Старт!$B$11=0,BG228,BG219)*BG236</f>
        <v>579.17985802874887</v>
      </c>
      <c r="BH241" s="169">
        <f ca="1">IF(Старт!$B$9+Старт!$B$10+Старт!$B$11=0,BH228,BH219)*BH236</f>
        <v>582.45462515150018</v>
      </c>
      <c r="BI241" s="169">
        <f ca="1">IF(Старт!$B$9+Старт!$B$10+Старт!$B$11=0,BI228,BI219)*BI236</f>
        <v>585.74790828367338</v>
      </c>
      <c r="BJ241" s="169">
        <f ca="1">IF(Старт!$B$9+Старт!$B$10+Старт!$B$11=0,BJ228,BJ219)*BJ236</f>
        <v>589.0598121174778</v>
      </c>
      <c r="BK241" s="169">
        <f ca="1">IF(Старт!$B$9+Старт!$B$10+Старт!$B$11=0,BK228,BK219)*BK236</f>
        <v>987.31740322844621</v>
      </c>
      <c r="BL241" s="169">
        <f ca="1">IF(Старт!$B$9+Старт!$B$10+Старт!$B$11=0,BL228,BL219)*BL236</f>
        <v>992.89983936981525</v>
      </c>
      <c r="BM241" s="169">
        <f ca="1">IF(Старт!$B$9+Старт!$B$10+Старт!$B$11=0,BM228,BM219)*BM236</f>
        <v>998.51383941674339</v>
      </c>
      <c r="BN241" s="169">
        <f ca="1">IF(Старт!$B$9+Старт!$B$10+Старт!$B$11=0,BN228,BN219)*BN236</f>
        <v>1004.159581836142</v>
      </c>
      <c r="BO241" s="169">
        <f ca="1">IF(Старт!$B$9+Старт!$B$10+Старт!$B$11=0,BO228,BO219)*BO236</f>
        <v>1009.8372461039997</v>
      </c>
      <c r="BP241" s="169">
        <f ca="1">IF(Старт!$B$9+Старт!$B$10+Старт!$B$11=0,BP228,BP219)*BP236</f>
        <v>1015.5470127110887</v>
      </c>
      <c r="BQ241" s="169">
        <f ca="1">IF(Старт!$B$9+Старт!$B$10+Старт!$B$11=0,BQ228,BQ219)*BQ236</f>
        <v>1021.2890631687022</v>
      </c>
      <c r="BR241" s="169">
        <f ca="1">IF(Старт!$B$9+Старт!$B$10+Старт!$B$11=0,BR228,BR219)*BR236</f>
        <v>616.23814800865512</v>
      </c>
      <c r="BS241" s="169">
        <f ca="1">IF(Старт!$B$9+Старт!$B$10+Старт!$B$11=0,BS228,BS219)*BS236</f>
        <v>619.7224480907613</v>
      </c>
      <c r="BT241" s="169">
        <f ca="1">IF(Старт!$B$9+Старт!$B$10+Старт!$B$11=0,BT228,BT219)*BT236</f>
        <v>623.22644891210518</v>
      </c>
      <c r="BU241" s="169">
        <f ca="1">IF(Старт!$B$9+Старт!$B$10+Старт!$B$11=0,BU228,BU219)*BU236</f>
        <v>626.75026186353057</v>
      </c>
      <c r="BV241" s="169">
        <f ca="1">IF(Старт!$B$9+Старт!$B$10+Старт!$B$11=0,BV228,BV219)*BV236</f>
        <v>630.29399896570135</v>
      </c>
      <c r="BW241" s="169">
        <f ca="1">IF(Старт!$B$9+Старт!$B$10+Старт!$B$11=0,BW228,BW219)*BW236</f>
        <v>1056.4296214544374</v>
      </c>
      <c r="BX241" s="169">
        <f ca="1">IF(Старт!$B$9+Старт!$B$10+Старт!$B$11=0,BX228,BX219)*BX236</f>
        <v>1062.4028281257024</v>
      </c>
      <c r="BY241" s="169">
        <f ca="1">IF(Старт!$B$9+Старт!$B$10+Старт!$B$11=0,BY228,BY219)*BY236</f>
        <v>1068.4098081759157</v>
      </c>
      <c r="BZ241" s="169">
        <f ca="1">IF(Старт!$B$9+Старт!$B$10+Старт!$B$11=0,BZ228,BZ219)*BZ236</f>
        <v>1074.450752564672</v>
      </c>
      <c r="CA241" s="169">
        <f ca="1">IF(Старт!$B$9+Старт!$B$10+Старт!$B$11=0,CA228,CA219)*CA236</f>
        <v>1080.5258533312797</v>
      </c>
      <c r="CB241" s="169">
        <f ca="1">IF(Старт!$B$9+Старт!$B$10+Старт!$B$11=0,CB228,CB219)*CB236</f>
        <v>1086.635303600865</v>
      </c>
      <c r="CC241" s="169">
        <f ca="1">IF(Старт!$B$9+Старт!$B$10+Старт!$B$11=0,CC228,CC219)*CC236</f>
        <v>1092.7792975905118</v>
      </c>
      <c r="CD241" s="169">
        <f ca="1">IF(Старт!$B$9+Старт!$B$10+Старт!$B$11=0,CD228,CD219)*CD236</f>
        <v>659.37481836926099</v>
      </c>
      <c r="CE241" s="169">
        <f ca="1">IF(Старт!$B$9+Старт!$B$10+Старт!$B$11=0,CE228,CE219)*CE236</f>
        <v>663.10301945711478</v>
      </c>
      <c r="CF241" s="169">
        <f ca="1">IF(Старт!$B$9+Старт!$B$10+Старт!$B$11=0,CF228,CF219)*CF236</f>
        <v>666.8523003359528</v>
      </c>
      <c r="CG241" s="169">
        <f ca="1">IF(Старт!$B$9+Старт!$B$10+Старт!$B$11=0,CG228,CG219)*CG236</f>
        <v>670.62278019397786</v>
      </c>
      <c r="CH241" s="169">
        <f ca="1">IF(Старт!$B$9+Старт!$B$10+Старт!$B$11=0,CH228,CH219)*CH236</f>
        <v>674.41457889330059</v>
      </c>
      <c r="CI241" s="169">
        <f ca="1">IF(Старт!$B$9+Старт!$B$10+Старт!$B$11=0,CI228,CI219)*CI236</f>
        <v>1130.3796949562484</v>
      </c>
      <c r="CJ241" s="169">
        <f ca="1">IF(Старт!$B$9+Старт!$B$10+Старт!$B$11=0,CJ228,CJ219)*CJ236</f>
        <v>1136.7710260945021</v>
      </c>
      <c r="CK241" s="169">
        <f ca="1">IF(Старт!$B$9+Старт!$B$10+Старт!$B$11=0,CK228,CK219)*CK236</f>
        <v>1143.1984947482301</v>
      </c>
      <c r="CL241" s="169">
        <f ca="1">IF(Старт!$B$9+Старт!$B$10+Старт!$B$11=0,CL228,CL219)*CL236</f>
        <v>1149.6623052441996</v>
      </c>
      <c r="CM241" s="169">
        <f ca="1">IF(Старт!$B$9+Старт!$B$10+Старт!$B$11=0,CM228,CM219)*CM236</f>
        <v>1156.1626630644698</v>
      </c>
      <c r="CN241" s="169">
        <f ca="1">IF(Старт!$B$9+Старт!$B$10+Старт!$B$11=0,CN228,CN219)*CN236</f>
        <v>1162.6997748529259</v>
      </c>
      <c r="CO241" s="169">
        <f ca="1">IF(Старт!$B$9+Старт!$B$10+Старт!$B$11=0,CO228,CO219)*CO236</f>
        <v>1169.2738484218478</v>
      </c>
      <c r="CP241" s="169">
        <f ca="1">IF(Старт!$B$9+Старт!$B$10+Старт!$B$11=0,CP228,CP219)*CP236</f>
        <v>705.53105565510953</v>
      </c>
      <c r="CQ241" s="169">
        <f ca="1">IF(Старт!$B$9+Старт!$B$10+Старт!$B$11=0,CQ228,CQ219)*CQ236</f>
        <v>709.52023081911307</v>
      </c>
      <c r="CR241" s="169">
        <f ca="1">IF(Старт!$B$9+Старт!$B$10+Старт!$B$11=0,CR228,CR219)*CR236</f>
        <v>713.53196135946973</v>
      </c>
      <c r="CS241" s="169">
        <f ca="1">IF(Старт!$B$9+Старт!$B$10+Старт!$B$11=0,CS228,CS219)*CS236</f>
        <v>717.56637480755671</v>
      </c>
      <c r="CT241" s="169">
        <f ca="1">IF(Старт!$B$9+Старт!$B$10+Старт!$B$11=0,CT228,CT219)*CT236</f>
        <v>721.6235994158319</v>
      </c>
      <c r="CU241" s="169">
        <f ca="1">IF(Старт!$B$9+Старт!$B$10+Старт!$B$11=0,CU228,CU219)*CU236</f>
        <v>1209.5062736031859</v>
      </c>
      <c r="CV241" s="169">
        <f ca="1">IF(Старт!$B$9+Старт!$B$10+Старт!$B$11=0,CV228,CV219)*CV236</f>
        <v>1216.3449979211173</v>
      </c>
      <c r="CW241" s="169">
        <f ca="1">IF(Старт!$B$9+Старт!$B$10+Старт!$B$11=0,CW228,CW219)*CW236</f>
        <v>1223.2223893806065</v>
      </c>
      <c r="CX241" s="169">
        <f ca="1">IF(Старт!$B$9+Старт!$B$10+Старт!$B$11=0,CX228,CX219)*CX236</f>
        <v>1230.138666611294</v>
      </c>
      <c r="CY241" s="169">
        <f ca="1">IF(Старт!$B$9+Старт!$B$10+Старт!$B$11=0,CY228,CY219)*CY236</f>
        <v>1237.0940494789829</v>
      </c>
      <c r="CZ241" s="169">
        <f ca="1">IF(Старт!$B$9+Старт!$B$10+Старт!$B$11=0,CZ228,CZ219)*CZ236</f>
        <v>1244.0887590926311</v>
      </c>
      <c r="DA241" s="169">
        <f ca="1">IF(Старт!$B$9+Старт!$B$10+Старт!$B$11=0,DA228,DA219)*DA236</f>
        <v>1251.1230178113774</v>
      </c>
      <c r="DB241" s="169">
        <f ca="1">IF(Старт!$B$9+Старт!$B$10+Старт!$B$11=0,DB228,DB219)*DB236</f>
        <v>754.91822955096723</v>
      </c>
      <c r="DC241" s="169">
        <f ca="1">IF(Старт!$B$9+Старт!$B$10+Старт!$B$11=0,DC228,DC219)*DC236</f>
        <v>759.18664697645102</v>
      </c>
      <c r="DD241" s="169">
        <f ca="1">IF(Старт!$B$9+Старт!$B$10+Старт!$B$11=0,DD228,DD219)*DD236</f>
        <v>763.47919865463257</v>
      </c>
      <c r="DE241" s="169">
        <f ca="1">IF(Старт!$B$9+Старт!$B$10+Старт!$B$11=0,DE228,DE219)*DE236</f>
        <v>767.79602104408559</v>
      </c>
      <c r="DF241" s="169">
        <f ca="1">IF(Старт!$B$9+Старт!$B$10+Старт!$B$11=0,DF228,DF219)*DF236</f>
        <v>772.13725137494021</v>
      </c>
      <c r="DG241" s="169">
        <f ca="1">IF(Старт!$B$9+Старт!$B$10+Старт!$B$11=0,DG228,DG219)*DG236</f>
        <v>1294.1717127554093</v>
      </c>
      <c r="DH241" s="169">
        <f ca="1">IF(Старт!$B$9+Старт!$B$10+Старт!$B$11=0,DH228,DH219)*DH236</f>
        <v>1301.4891477755955</v>
      </c>
      <c r="DI241" s="169">
        <f ca="1">IF(Старт!$B$9+Старт!$B$10+Старт!$B$11=0,DI228,DI219)*DI236</f>
        <v>1308.8479566372489</v>
      </c>
      <c r="DJ241" s="169">
        <f ca="1">IF(Старт!$B$9+Старт!$B$10+Старт!$B$11=0,DJ228,DJ219)*DJ236</f>
        <v>1316.2483732740843</v>
      </c>
      <c r="DK241" s="169">
        <f ca="1">IF(Старт!$B$9+Старт!$B$10+Старт!$B$11=0,DK228,DK219)*DK236</f>
        <v>1323.6906329425119</v>
      </c>
      <c r="DL241" s="169">
        <f ca="1">IF(Старт!$B$9+Старт!$B$10+Старт!$B$11=0,DL228,DL219)*DL236</f>
        <v>1331.1749722291152</v>
      </c>
      <c r="DM241" s="169">
        <f ca="1">IF(Старт!$B$9+Старт!$B$10+Старт!$B$11=0,DM228,DM219)*DM236</f>
        <v>1338.7016290581737</v>
      </c>
      <c r="DN241" s="169">
        <f ca="1">IF(Старт!$B$9+Старт!$B$10+Старт!$B$11=0,DN228,DN219)*DN236</f>
        <v>807.76250561953498</v>
      </c>
      <c r="DO241" s="169">
        <f ca="1">IF(Старт!$B$9+Старт!$B$10+Старт!$B$11=0,DO228,DO219)*DO236</f>
        <v>812.32971226480254</v>
      </c>
      <c r="DP241" s="169">
        <f ca="1">IF(Старт!$B$9+Старт!$B$10+Старт!$B$11=0,DP228,DP219)*DP236</f>
        <v>816.92274256045687</v>
      </c>
      <c r="DQ241" s="169">
        <f ca="1">IF(Старт!$B$9+Старт!$B$10+Старт!$B$11=0,DQ228,DQ219)*DQ236</f>
        <v>821.54174251717166</v>
      </c>
      <c r="DR241" s="169">
        <f ca="1">IF(Старт!$B$9+Старт!$B$10+Старт!$B$11=0,DR228,DR219)*DR236</f>
        <v>826.18685897118576</v>
      </c>
      <c r="DS241" s="169">
        <f ca="1">IF(Старт!$B$9+Старт!$B$10+Старт!$B$11=0,DS228,DS219)*DS236</f>
        <v>1384.7637326482877</v>
      </c>
      <c r="DT241" s="169">
        <f ca="1">IF(Старт!$B$9+Старт!$B$10+Старт!$B$11=0,DT228,DT219)*DT236</f>
        <v>1392.5933881198871</v>
      </c>
      <c r="DU241" s="169">
        <f ca="1">IF(Старт!$B$9+Старт!$B$10+Старт!$B$11=0,DU228,DU219)*DU236</f>
        <v>1400.4673136018564</v>
      </c>
      <c r="DV241" s="169">
        <f ca="1">IF(Старт!$B$9+Старт!$B$10+Старт!$B$11=0,DV228,DV219)*DV236</f>
        <v>1408.3857594032702</v>
      </c>
      <c r="DW241" s="169"/>
      <c r="DX241" s="177">
        <f ca="1">SUM(G241:DW241)</f>
        <v>100592.01176209253</v>
      </c>
    </row>
    <row r="242" spans="1:128" x14ac:dyDescent="0.2">
      <c r="A242" s="298" t="s">
        <v>3370</v>
      </c>
      <c r="B242" s="183"/>
      <c r="C242" s="160"/>
      <c r="D242" s="158">
        <v>1</v>
      </c>
      <c r="F242" s="6" t="s">
        <v>3389</v>
      </c>
      <c r="G242" s="161"/>
      <c r="H242" s="161"/>
      <c r="I242" s="161"/>
      <c r="J242" s="161"/>
      <c r="K242" s="161"/>
      <c r="L242" s="161"/>
      <c r="M242" s="161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  <c r="AA242" s="161"/>
      <c r="AB242" s="161"/>
      <c r="AC242" s="161"/>
      <c r="AD242" s="161"/>
      <c r="AE242" s="161"/>
      <c r="AF242" s="161"/>
      <c r="AG242" s="161"/>
      <c r="AH242" s="161"/>
      <c r="AI242" s="161"/>
      <c r="AJ242" s="161"/>
      <c r="AK242" s="161"/>
      <c r="AL242" s="161"/>
      <c r="AM242" s="161"/>
      <c r="AN242" s="161"/>
      <c r="AO242" s="161"/>
      <c r="AP242" s="161"/>
      <c r="AQ242" s="161"/>
      <c r="AR242" s="161"/>
      <c r="AS242" s="161"/>
      <c r="AT242" s="161"/>
      <c r="AU242" s="161"/>
      <c r="AV242" s="161"/>
      <c r="AW242" s="161"/>
      <c r="AX242" s="161"/>
      <c r="AY242" s="161"/>
      <c r="AZ242" s="161"/>
      <c r="BA242" s="161"/>
      <c r="BB242" s="161"/>
      <c r="BC242" s="161"/>
      <c r="BD242" s="161"/>
      <c r="BE242" s="161"/>
      <c r="BF242" s="161"/>
      <c r="BG242" s="161"/>
      <c r="BH242" s="161"/>
      <c r="BI242" s="161"/>
      <c r="BJ242" s="161"/>
      <c r="BK242" s="161"/>
      <c r="BL242" s="161"/>
      <c r="BM242" s="161"/>
      <c r="BN242" s="161"/>
      <c r="BO242" s="161"/>
      <c r="BP242" s="161"/>
      <c r="BQ242" s="161"/>
      <c r="BR242" s="161"/>
      <c r="BS242" s="161"/>
      <c r="BT242" s="161"/>
      <c r="BU242" s="161"/>
      <c r="BV242" s="161"/>
      <c r="BW242" s="161"/>
      <c r="BX242" s="161"/>
      <c r="BY242" s="161"/>
      <c r="BZ242" s="161"/>
      <c r="CA242" s="161"/>
      <c r="CB242" s="161"/>
      <c r="CC242" s="161"/>
      <c r="CD242" s="161"/>
      <c r="CE242" s="161"/>
      <c r="CF242" s="161"/>
      <c r="CG242" s="161"/>
      <c r="CH242" s="161"/>
      <c r="CI242" s="161"/>
      <c r="CJ242" s="161"/>
      <c r="CK242" s="161"/>
      <c r="CL242" s="161"/>
      <c r="CM242" s="161"/>
      <c r="CN242" s="161"/>
      <c r="CO242" s="161"/>
      <c r="CP242" s="161"/>
      <c r="CQ242" s="161"/>
      <c r="CR242" s="161"/>
      <c r="CS242" s="161"/>
      <c r="CT242" s="161"/>
      <c r="CU242" s="161"/>
      <c r="CV242" s="161"/>
      <c r="CW242" s="161"/>
      <c r="CX242" s="161"/>
      <c r="CY242" s="161"/>
      <c r="CZ242" s="161"/>
      <c r="DA242" s="161"/>
      <c r="DB242" s="161"/>
      <c r="DC242" s="161"/>
      <c r="DD242" s="161"/>
      <c r="DE242" s="161"/>
      <c r="DF242" s="161"/>
      <c r="DG242" s="161"/>
      <c r="DH242" s="161"/>
      <c r="DI242" s="161"/>
      <c r="DJ242" s="161"/>
      <c r="DK242" s="161"/>
      <c r="DL242" s="161"/>
      <c r="DM242" s="161"/>
      <c r="DN242" s="161"/>
      <c r="DO242" s="161"/>
      <c r="DP242" s="161"/>
      <c r="DQ242" s="161"/>
      <c r="DR242" s="161"/>
      <c r="DS242" s="161"/>
      <c r="DT242" s="161"/>
      <c r="DU242" s="161"/>
      <c r="DV242" s="161"/>
      <c r="DW242" s="161"/>
      <c r="DX242" s="162"/>
    </row>
    <row r="243" spans="1:128" x14ac:dyDescent="0.2">
      <c r="A243" s="159" t="str">
        <f ca="1">Language!A$661</f>
        <v>физический расход на проданные товары за период</v>
      </c>
      <c r="B243" s="333"/>
      <c r="C243" s="346" t="s">
        <v>3447</v>
      </c>
      <c r="E243" s="154" t="s">
        <v>833</v>
      </c>
      <c r="F243" s="154" t="s">
        <v>3329</v>
      </c>
      <c r="G243" s="334">
        <f t="shared" ref="G243:AL243" si="406">SUM(G244:G245)</f>
        <v>0</v>
      </c>
      <c r="H243" s="334">
        <f t="shared" si="406"/>
        <v>0</v>
      </c>
      <c r="I243" s="334">
        <f t="shared" si="406"/>
        <v>900</v>
      </c>
      <c r="J243" s="334">
        <f t="shared" si="406"/>
        <v>1620</v>
      </c>
      <c r="K243" s="334">
        <f t="shared" si="406"/>
        <v>2160</v>
      </c>
      <c r="L243" s="334">
        <f t="shared" si="406"/>
        <v>2160</v>
      </c>
      <c r="M243" s="334">
        <f t="shared" si="406"/>
        <v>2160</v>
      </c>
      <c r="N243" s="334">
        <f t="shared" si="406"/>
        <v>2160</v>
      </c>
      <c r="O243" s="334">
        <f t="shared" si="406"/>
        <v>3600</v>
      </c>
      <c r="P243" s="334">
        <f t="shared" si="406"/>
        <v>3600</v>
      </c>
      <c r="Q243" s="334">
        <f t="shared" si="406"/>
        <v>3600</v>
      </c>
      <c r="R243" s="334">
        <f t="shared" si="406"/>
        <v>3600</v>
      </c>
      <c r="S243" s="334">
        <f t="shared" si="406"/>
        <v>3600</v>
      </c>
      <c r="T243" s="334">
        <f t="shared" si="406"/>
        <v>3600</v>
      </c>
      <c r="U243" s="334">
        <f t="shared" si="406"/>
        <v>3600</v>
      </c>
      <c r="V243" s="334">
        <f t="shared" si="406"/>
        <v>2160</v>
      </c>
      <c r="W243" s="334">
        <f t="shared" si="406"/>
        <v>2160</v>
      </c>
      <c r="X243" s="334">
        <f t="shared" si="406"/>
        <v>2160</v>
      </c>
      <c r="Y243" s="334">
        <f t="shared" si="406"/>
        <v>2160</v>
      </c>
      <c r="Z243" s="334">
        <f t="shared" si="406"/>
        <v>2160</v>
      </c>
      <c r="AA243" s="334">
        <f t="shared" si="406"/>
        <v>3600</v>
      </c>
      <c r="AB243" s="334">
        <f t="shared" si="406"/>
        <v>3600</v>
      </c>
      <c r="AC243" s="334">
        <f t="shared" si="406"/>
        <v>3600</v>
      </c>
      <c r="AD243" s="334">
        <f t="shared" si="406"/>
        <v>3600</v>
      </c>
      <c r="AE243" s="334">
        <f t="shared" si="406"/>
        <v>3600</v>
      </c>
      <c r="AF243" s="334">
        <f t="shared" si="406"/>
        <v>3600</v>
      </c>
      <c r="AG243" s="334">
        <f t="shared" si="406"/>
        <v>3600</v>
      </c>
      <c r="AH243" s="334">
        <f t="shared" si="406"/>
        <v>2160</v>
      </c>
      <c r="AI243" s="334">
        <f t="shared" si="406"/>
        <v>2160</v>
      </c>
      <c r="AJ243" s="334">
        <f t="shared" si="406"/>
        <v>2160</v>
      </c>
      <c r="AK243" s="334">
        <f t="shared" si="406"/>
        <v>2160</v>
      </c>
      <c r="AL243" s="334">
        <f t="shared" si="406"/>
        <v>2160</v>
      </c>
      <c r="AM243" s="334">
        <f t="shared" ref="AM243:BR243" si="407">SUM(AM244:AM245)</f>
        <v>3600</v>
      </c>
      <c r="AN243" s="334">
        <f t="shared" si="407"/>
        <v>3600</v>
      </c>
      <c r="AO243" s="334">
        <f t="shared" si="407"/>
        <v>3600</v>
      </c>
      <c r="AP243" s="334">
        <f t="shared" si="407"/>
        <v>3600</v>
      </c>
      <c r="AQ243" s="334">
        <f t="shared" si="407"/>
        <v>3600</v>
      </c>
      <c r="AR243" s="334">
        <f t="shared" si="407"/>
        <v>3600</v>
      </c>
      <c r="AS243" s="334">
        <f t="shared" si="407"/>
        <v>3600</v>
      </c>
      <c r="AT243" s="334">
        <f t="shared" si="407"/>
        <v>2160</v>
      </c>
      <c r="AU243" s="334">
        <f t="shared" si="407"/>
        <v>2160</v>
      </c>
      <c r="AV243" s="334">
        <f t="shared" si="407"/>
        <v>2160</v>
      </c>
      <c r="AW243" s="334">
        <f t="shared" si="407"/>
        <v>2160</v>
      </c>
      <c r="AX243" s="334">
        <f t="shared" si="407"/>
        <v>2160</v>
      </c>
      <c r="AY243" s="334">
        <f t="shared" si="407"/>
        <v>3600</v>
      </c>
      <c r="AZ243" s="334">
        <f t="shared" si="407"/>
        <v>3600</v>
      </c>
      <c r="BA243" s="334">
        <f t="shared" si="407"/>
        <v>3600</v>
      </c>
      <c r="BB243" s="334">
        <f t="shared" si="407"/>
        <v>3600</v>
      </c>
      <c r="BC243" s="334">
        <f t="shared" si="407"/>
        <v>3600</v>
      </c>
      <c r="BD243" s="334">
        <f t="shared" si="407"/>
        <v>3600</v>
      </c>
      <c r="BE243" s="334">
        <f t="shared" si="407"/>
        <v>3600</v>
      </c>
      <c r="BF243" s="334">
        <f t="shared" si="407"/>
        <v>2160</v>
      </c>
      <c r="BG243" s="334">
        <f t="shared" si="407"/>
        <v>2160</v>
      </c>
      <c r="BH243" s="334">
        <f t="shared" si="407"/>
        <v>2160</v>
      </c>
      <c r="BI243" s="334">
        <f t="shared" si="407"/>
        <v>2160</v>
      </c>
      <c r="BJ243" s="334">
        <f t="shared" si="407"/>
        <v>2160</v>
      </c>
      <c r="BK243" s="334">
        <f t="shared" si="407"/>
        <v>3600</v>
      </c>
      <c r="BL243" s="334">
        <f t="shared" si="407"/>
        <v>3600</v>
      </c>
      <c r="BM243" s="334">
        <f t="shared" si="407"/>
        <v>3600</v>
      </c>
      <c r="BN243" s="334">
        <f t="shared" si="407"/>
        <v>3600</v>
      </c>
      <c r="BO243" s="334">
        <f t="shared" si="407"/>
        <v>3600</v>
      </c>
      <c r="BP243" s="334">
        <f t="shared" si="407"/>
        <v>3600</v>
      </c>
      <c r="BQ243" s="334">
        <f t="shared" si="407"/>
        <v>3600</v>
      </c>
      <c r="BR243" s="334">
        <f t="shared" si="407"/>
        <v>2160</v>
      </c>
      <c r="BS243" s="334">
        <f t="shared" ref="BS243:CX243" si="408">SUM(BS244:BS245)</f>
        <v>2160</v>
      </c>
      <c r="BT243" s="334">
        <f t="shared" si="408"/>
        <v>2160</v>
      </c>
      <c r="BU243" s="334">
        <f t="shared" si="408"/>
        <v>2160</v>
      </c>
      <c r="BV243" s="334">
        <f t="shared" si="408"/>
        <v>2160</v>
      </c>
      <c r="BW243" s="334">
        <f t="shared" si="408"/>
        <v>3600</v>
      </c>
      <c r="BX243" s="334">
        <f t="shared" si="408"/>
        <v>3600</v>
      </c>
      <c r="BY243" s="334">
        <f t="shared" si="408"/>
        <v>3600</v>
      </c>
      <c r="BZ243" s="334">
        <f t="shared" si="408"/>
        <v>3600</v>
      </c>
      <c r="CA243" s="334">
        <f t="shared" si="408"/>
        <v>3600</v>
      </c>
      <c r="CB243" s="334">
        <f t="shared" si="408"/>
        <v>3600</v>
      </c>
      <c r="CC243" s="334">
        <f t="shared" si="408"/>
        <v>3600</v>
      </c>
      <c r="CD243" s="334">
        <f t="shared" si="408"/>
        <v>2160</v>
      </c>
      <c r="CE243" s="334">
        <f t="shared" si="408"/>
        <v>2160</v>
      </c>
      <c r="CF243" s="334">
        <f t="shared" si="408"/>
        <v>2160</v>
      </c>
      <c r="CG243" s="334">
        <f t="shared" si="408"/>
        <v>2160</v>
      </c>
      <c r="CH243" s="334">
        <f t="shared" si="408"/>
        <v>2160</v>
      </c>
      <c r="CI243" s="334">
        <f t="shared" si="408"/>
        <v>3600</v>
      </c>
      <c r="CJ243" s="334">
        <f t="shared" si="408"/>
        <v>3600</v>
      </c>
      <c r="CK243" s="334">
        <f t="shared" si="408"/>
        <v>3600</v>
      </c>
      <c r="CL243" s="334">
        <f t="shared" si="408"/>
        <v>3600</v>
      </c>
      <c r="CM243" s="334">
        <f t="shared" si="408"/>
        <v>3600</v>
      </c>
      <c r="CN243" s="334">
        <f t="shared" si="408"/>
        <v>3600</v>
      </c>
      <c r="CO243" s="334">
        <f t="shared" si="408"/>
        <v>3600</v>
      </c>
      <c r="CP243" s="334">
        <f t="shared" si="408"/>
        <v>2160</v>
      </c>
      <c r="CQ243" s="334">
        <f t="shared" si="408"/>
        <v>2160</v>
      </c>
      <c r="CR243" s="334">
        <f t="shared" si="408"/>
        <v>2160</v>
      </c>
      <c r="CS243" s="334">
        <f t="shared" si="408"/>
        <v>2160</v>
      </c>
      <c r="CT243" s="334">
        <f t="shared" si="408"/>
        <v>2160</v>
      </c>
      <c r="CU243" s="334">
        <f t="shared" si="408"/>
        <v>3600</v>
      </c>
      <c r="CV243" s="334">
        <f t="shared" si="408"/>
        <v>3600</v>
      </c>
      <c r="CW243" s="334">
        <f t="shared" si="408"/>
        <v>3600</v>
      </c>
      <c r="CX243" s="334">
        <f t="shared" si="408"/>
        <v>3600</v>
      </c>
      <c r="CY243" s="334">
        <f t="shared" ref="CY243:DV243" si="409">SUM(CY244:CY245)</f>
        <v>3600</v>
      </c>
      <c r="CZ243" s="334">
        <f t="shared" si="409"/>
        <v>3600</v>
      </c>
      <c r="DA243" s="334">
        <f t="shared" si="409"/>
        <v>3600</v>
      </c>
      <c r="DB243" s="334">
        <f t="shared" si="409"/>
        <v>2160</v>
      </c>
      <c r="DC243" s="334">
        <f t="shared" si="409"/>
        <v>2160</v>
      </c>
      <c r="DD243" s="334">
        <f t="shared" si="409"/>
        <v>2160</v>
      </c>
      <c r="DE243" s="334">
        <f t="shared" si="409"/>
        <v>2160</v>
      </c>
      <c r="DF243" s="334">
        <f t="shared" si="409"/>
        <v>2160</v>
      </c>
      <c r="DG243" s="334">
        <f t="shared" si="409"/>
        <v>3600</v>
      </c>
      <c r="DH243" s="334">
        <f t="shared" si="409"/>
        <v>3600</v>
      </c>
      <c r="DI243" s="334">
        <f t="shared" si="409"/>
        <v>3600</v>
      </c>
      <c r="DJ243" s="334">
        <f t="shared" si="409"/>
        <v>3600</v>
      </c>
      <c r="DK243" s="334">
        <f t="shared" si="409"/>
        <v>3600</v>
      </c>
      <c r="DL243" s="334">
        <f t="shared" si="409"/>
        <v>3600</v>
      </c>
      <c r="DM243" s="334">
        <f t="shared" si="409"/>
        <v>3600</v>
      </c>
      <c r="DN243" s="334">
        <f t="shared" si="409"/>
        <v>2160</v>
      </c>
      <c r="DO243" s="334">
        <f t="shared" si="409"/>
        <v>2160</v>
      </c>
      <c r="DP243" s="334">
        <f t="shared" si="409"/>
        <v>2160</v>
      </c>
      <c r="DQ243" s="334">
        <f t="shared" si="409"/>
        <v>2160</v>
      </c>
      <c r="DR243" s="334">
        <f t="shared" si="409"/>
        <v>2160</v>
      </c>
      <c r="DS243" s="334">
        <f t="shared" si="409"/>
        <v>3600</v>
      </c>
      <c r="DT243" s="334">
        <f t="shared" si="409"/>
        <v>3600</v>
      </c>
      <c r="DU243" s="334">
        <f t="shared" si="409"/>
        <v>3600</v>
      </c>
      <c r="DV243" s="334">
        <f t="shared" si="409"/>
        <v>3600</v>
      </c>
      <c r="DW243" s="161"/>
      <c r="DX243" s="162">
        <f>SUM(G243:DW243)</f>
        <v>349560</v>
      </c>
    </row>
    <row r="244" spans="1:128" outlineLevel="1" x14ac:dyDescent="0.2">
      <c r="A244" s="335" t="str">
        <f>A$67</f>
        <v>Битум</v>
      </c>
      <c r="B244" s="308">
        <f>B216</f>
        <v>1</v>
      </c>
      <c r="C244" s="336" t="str">
        <f>C$243</f>
        <v xml:space="preserve">т </v>
      </c>
      <c r="F244" s="154" t="s">
        <v>3384</v>
      </c>
      <c r="G244" s="334">
        <f t="shared" ref="G244:AL244" si="410">G$68*$B244</f>
        <v>0</v>
      </c>
      <c r="H244" s="334">
        <f t="shared" si="410"/>
        <v>0</v>
      </c>
      <c r="I244" s="334">
        <f t="shared" si="410"/>
        <v>450</v>
      </c>
      <c r="J244" s="334">
        <f t="shared" si="410"/>
        <v>810</v>
      </c>
      <c r="K244" s="334">
        <f t="shared" si="410"/>
        <v>1080</v>
      </c>
      <c r="L244" s="334">
        <f t="shared" si="410"/>
        <v>1080</v>
      </c>
      <c r="M244" s="334">
        <f t="shared" si="410"/>
        <v>1080</v>
      </c>
      <c r="N244" s="334">
        <f t="shared" si="410"/>
        <v>1080</v>
      </c>
      <c r="O244" s="334">
        <f t="shared" si="410"/>
        <v>1800</v>
      </c>
      <c r="P244" s="334">
        <f t="shared" si="410"/>
        <v>1800</v>
      </c>
      <c r="Q244" s="334">
        <f t="shared" si="410"/>
        <v>1800</v>
      </c>
      <c r="R244" s="334">
        <f t="shared" si="410"/>
        <v>1800</v>
      </c>
      <c r="S244" s="334">
        <f t="shared" si="410"/>
        <v>1800</v>
      </c>
      <c r="T244" s="334">
        <f t="shared" si="410"/>
        <v>1800</v>
      </c>
      <c r="U244" s="334">
        <f t="shared" si="410"/>
        <v>1800</v>
      </c>
      <c r="V244" s="334">
        <f t="shared" si="410"/>
        <v>1080</v>
      </c>
      <c r="W244" s="334">
        <f t="shared" si="410"/>
        <v>1080</v>
      </c>
      <c r="X244" s="334">
        <f t="shared" si="410"/>
        <v>1080</v>
      </c>
      <c r="Y244" s="334">
        <f t="shared" si="410"/>
        <v>1080</v>
      </c>
      <c r="Z244" s="334">
        <f t="shared" si="410"/>
        <v>1080</v>
      </c>
      <c r="AA244" s="334">
        <f t="shared" si="410"/>
        <v>1800</v>
      </c>
      <c r="AB244" s="334">
        <f t="shared" si="410"/>
        <v>1800</v>
      </c>
      <c r="AC244" s="334">
        <f t="shared" si="410"/>
        <v>1800</v>
      </c>
      <c r="AD244" s="334">
        <f t="shared" si="410"/>
        <v>1800</v>
      </c>
      <c r="AE244" s="334">
        <f t="shared" si="410"/>
        <v>1800</v>
      </c>
      <c r="AF244" s="334">
        <f t="shared" si="410"/>
        <v>1800</v>
      </c>
      <c r="AG244" s="334">
        <f t="shared" si="410"/>
        <v>1800</v>
      </c>
      <c r="AH244" s="334">
        <f t="shared" si="410"/>
        <v>1080</v>
      </c>
      <c r="AI244" s="334">
        <f t="shared" si="410"/>
        <v>1080</v>
      </c>
      <c r="AJ244" s="334">
        <f t="shared" si="410"/>
        <v>1080</v>
      </c>
      <c r="AK244" s="334">
        <f t="shared" si="410"/>
        <v>1080</v>
      </c>
      <c r="AL244" s="334">
        <f t="shared" si="410"/>
        <v>1080</v>
      </c>
      <c r="AM244" s="334">
        <f t="shared" ref="AM244:BR244" si="411">AM$68*$B244</f>
        <v>1800</v>
      </c>
      <c r="AN244" s="334">
        <f t="shared" si="411"/>
        <v>1800</v>
      </c>
      <c r="AO244" s="334">
        <f t="shared" si="411"/>
        <v>1800</v>
      </c>
      <c r="AP244" s="334">
        <f t="shared" si="411"/>
        <v>1800</v>
      </c>
      <c r="AQ244" s="334">
        <f t="shared" si="411"/>
        <v>1800</v>
      </c>
      <c r="AR244" s="334">
        <f t="shared" si="411"/>
        <v>1800</v>
      </c>
      <c r="AS244" s="334">
        <f t="shared" si="411"/>
        <v>1800</v>
      </c>
      <c r="AT244" s="334">
        <f t="shared" si="411"/>
        <v>1080</v>
      </c>
      <c r="AU244" s="334">
        <f t="shared" si="411"/>
        <v>1080</v>
      </c>
      <c r="AV244" s="334">
        <f t="shared" si="411"/>
        <v>1080</v>
      </c>
      <c r="AW244" s="334">
        <f t="shared" si="411"/>
        <v>1080</v>
      </c>
      <c r="AX244" s="334">
        <f t="shared" si="411"/>
        <v>1080</v>
      </c>
      <c r="AY244" s="334">
        <f t="shared" si="411"/>
        <v>1800</v>
      </c>
      <c r="AZ244" s="334">
        <f t="shared" si="411"/>
        <v>1800</v>
      </c>
      <c r="BA244" s="334">
        <f t="shared" si="411"/>
        <v>1800</v>
      </c>
      <c r="BB244" s="334">
        <f t="shared" si="411"/>
        <v>1800</v>
      </c>
      <c r="BC244" s="334">
        <f t="shared" si="411"/>
        <v>1800</v>
      </c>
      <c r="BD244" s="334">
        <f t="shared" si="411"/>
        <v>1800</v>
      </c>
      <c r="BE244" s="334">
        <f t="shared" si="411"/>
        <v>1800</v>
      </c>
      <c r="BF244" s="334">
        <f t="shared" si="411"/>
        <v>1080</v>
      </c>
      <c r="BG244" s="334">
        <f t="shared" si="411"/>
        <v>1080</v>
      </c>
      <c r="BH244" s="334">
        <f t="shared" si="411"/>
        <v>1080</v>
      </c>
      <c r="BI244" s="334">
        <f t="shared" si="411"/>
        <v>1080</v>
      </c>
      <c r="BJ244" s="334">
        <f t="shared" si="411"/>
        <v>1080</v>
      </c>
      <c r="BK244" s="334">
        <f t="shared" si="411"/>
        <v>1800</v>
      </c>
      <c r="BL244" s="334">
        <f t="shared" si="411"/>
        <v>1800</v>
      </c>
      <c r="BM244" s="334">
        <f t="shared" si="411"/>
        <v>1800</v>
      </c>
      <c r="BN244" s="334">
        <f t="shared" si="411"/>
        <v>1800</v>
      </c>
      <c r="BO244" s="334">
        <f t="shared" si="411"/>
        <v>1800</v>
      </c>
      <c r="BP244" s="334">
        <f t="shared" si="411"/>
        <v>1800</v>
      </c>
      <c r="BQ244" s="334">
        <f t="shared" si="411"/>
        <v>1800</v>
      </c>
      <c r="BR244" s="334">
        <f t="shared" si="411"/>
        <v>1080</v>
      </c>
      <c r="BS244" s="334">
        <f t="shared" ref="BS244:CX244" si="412">BS$68*$B244</f>
        <v>1080</v>
      </c>
      <c r="BT244" s="334">
        <f t="shared" si="412"/>
        <v>1080</v>
      </c>
      <c r="BU244" s="334">
        <f t="shared" si="412"/>
        <v>1080</v>
      </c>
      <c r="BV244" s="334">
        <f t="shared" si="412"/>
        <v>1080</v>
      </c>
      <c r="BW244" s="334">
        <f t="shared" si="412"/>
        <v>1800</v>
      </c>
      <c r="BX244" s="334">
        <f t="shared" si="412"/>
        <v>1800</v>
      </c>
      <c r="BY244" s="334">
        <f t="shared" si="412"/>
        <v>1800</v>
      </c>
      <c r="BZ244" s="334">
        <f t="shared" si="412"/>
        <v>1800</v>
      </c>
      <c r="CA244" s="334">
        <f t="shared" si="412"/>
        <v>1800</v>
      </c>
      <c r="CB244" s="334">
        <f t="shared" si="412"/>
        <v>1800</v>
      </c>
      <c r="CC244" s="334">
        <f t="shared" si="412"/>
        <v>1800</v>
      </c>
      <c r="CD244" s="334">
        <f t="shared" si="412"/>
        <v>1080</v>
      </c>
      <c r="CE244" s="334">
        <f t="shared" si="412"/>
        <v>1080</v>
      </c>
      <c r="CF244" s="334">
        <f t="shared" si="412"/>
        <v>1080</v>
      </c>
      <c r="CG244" s="334">
        <f t="shared" si="412"/>
        <v>1080</v>
      </c>
      <c r="CH244" s="334">
        <f t="shared" si="412"/>
        <v>1080</v>
      </c>
      <c r="CI244" s="334">
        <f t="shared" si="412"/>
        <v>1800</v>
      </c>
      <c r="CJ244" s="334">
        <f t="shared" si="412"/>
        <v>1800</v>
      </c>
      <c r="CK244" s="334">
        <f t="shared" si="412"/>
        <v>1800</v>
      </c>
      <c r="CL244" s="334">
        <f t="shared" si="412"/>
        <v>1800</v>
      </c>
      <c r="CM244" s="334">
        <f t="shared" si="412"/>
        <v>1800</v>
      </c>
      <c r="CN244" s="334">
        <f t="shared" si="412"/>
        <v>1800</v>
      </c>
      <c r="CO244" s="334">
        <f t="shared" si="412"/>
        <v>1800</v>
      </c>
      <c r="CP244" s="334">
        <f t="shared" si="412"/>
        <v>1080</v>
      </c>
      <c r="CQ244" s="334">
        <f t="shared" si="412"/>
        <v>1080</v>
      </c>
      <c r="CR244" s="334">
        <f t="shared" si="412"/>
        <v>1080</v>
      </c>
      <c r="CS244" s="334">
        <f t="shared" si="412"/>
        <v>1080</v>
      </c>
      <c r="CT244" s="334">
        <f t="shared" si="412"/>
        <v>1080</v>
      </c>
      <c r="CU244" s="334">
        <f t="shared" si="412"/>
        <v>1800</v>
      </c>
      <c r="CV244" s="334">
        <f t="shared" si="412"/>
        <v>1800</v>
      </c>
      <c r="CW244" s="334">
        <f t="shared" si="412"/>
        <v>1800</v>
      </c>
      <c r="CX244" s="334">
        <f t="shared" si="412"/>
        <v>1800</v>
      </c>
      <c r="CY244" s="334">
        <f t="shared" ref="CY244:DV244" si="413">CY$68*$B244</f>
        <v>1800</v>
      </c>
      <c r="CZ244" s="334">
        <f t="shared" si="413"/>
        <v>1800</v>
      </c>
      <c r="DA244" s="334">
        <f t="shared" si="413"/>
        <v>1800</v>
      </c>
      <c r="DB244" s="334">
        <f t="shared" si="413"/>
        <v>1080</v>
      </c>
      <c r="DC244" s="334">
        <f t="shared" si="413"/>
        <v>1080</v>
      </c>
      <c r="DD244" s="334">
        <f t="shared" si="413"/>
        <v>1080</v>
      </c>
      <c r="DE244" s="334">
        <f t="shared" si="413"/>
        <v>1080</v>
      </c>
      <c r="DF244" s="334">
        <f t="shared" si="413"/>
        <v>1080</v>
      </c>
      <c r="DG244" s="334">
        <f t="shared" si="413"/>
        <v>1800</v>
      </c>
      <c r="DH244" s="334">
        <f t="shared" si="413"/>
        <v>1800</v>
      </c>
      <c r="DI244" s="334">
        <f t="shared" si="413"/>
        <v>1800</v>
      </c>
      <c r="DJ244" s="334">
        <f t="shared" si="413"/>
        <v>1800</v>
      </c>
      <c r="DK244" s="334">
        <f t="shared" si="413"/>
        <v>1800</v>
      </c>
      <c r="DL244" s="334">
        <f t="shared" si="413"/>
        <v>1800</v>
      </c>
      <c r="DM244" s="334">
        <f t="shared" si="413"/>
        <v>1800</v>
      </c>
      <c r="DN244" s="334">
        <f t="shared" si="413"/>
        <v>1080</v>
      </c>
      <c r="DO244" s="334">
        <f t="shared" si="413"/>
        <v>1080</v>
      </c>
      <c r="DP244" s="334">
        <f t="shared" si="413"/>
        <v>1080</v>
      </c>
      <c r="DQ244" s="334">
        <f t="shared" si="413"/>
        <v>1080</v>
      </c>
      <c r="DR244" s="334">
        <f t="shared" si="413"/>
        <v>1080</v>
      </c>
      <c r="DS244" s="334">
        <f t="shared" si="413"/>
        <v>1800</v>
      </c>
      <c r="DT244" s="334">
        <f t="shared" si="413"/>
        <v>1800</v>
      </c>
      <c r="DU244" s="334">
        <f t="shared" si="413"/>
        <v>1800</v>
      </c>
      <c r="DV244" s="334">
        <f t="shared" si="413"/>
        <v>1800</v>
      </c>
      <c r="DW244" s="161"/>
      <c r="DX244" s="162">
        <f>SUM(G244:DW244)</f>
        <v>174780</v>
      </c>
    </row>
    <row r="245" spans="1:128" outlineLevel="1" x14ac:dyDescent="0.2">
      <c r="A245" s="335" t="str">
        <f>A$87</f>
        <v>Печное Топливо</v>
      </c>
      <c r="B245" s="308">
        <f>B217</f>
        <v>1</v>
      </c>
      <c r="C245" s="336" t="str">
        <f>C$243</f>
        <v xml:space="preserve">т </v>
      </c>
      <c r="F245" s="154" t="s">
        <v>3385</v>
      </c>
      <c r="G245" s="334">
        <f t="shared" ref="G245:AL245" si="414">G$88*$B245</f>
        <v>0</v>
      </c>
      <c r="H245" s="334">
        <f t="shared" si="414"/>
        <v>0</v>
      </c>
      <c r="I245" s="334">
        <f t="shared" si="414"/>
        <v>450</v>
      </c>
      <c r="J245" s="334">
        <f t="shared" si="414"/>
        <v>810</v>
      </c>
      <c r="K245" s="334">
        <f t="shared" si="414"/>
        <v>1080</v>
      </c>
      <c r="L245" s="334">
        <f t="shared" si="414"/>
        <v>1080</v>
      </c>
      <c r="M245" s="334">
        <f t="shared" si="414"/>
        <v>1080</v>
      </c>
      <c r="N245" s="334">
        <f t="shared" si="414"/>
        <v>1080</v>
      </c>
      <c r="O245" s="334">
        <f t="shared" si="414"/>
        <v>1800</v>
      </c>
      <c r="P245" s="334">
        <f t="shared" si="414"/>
        <v>1800</v>
      </c>
      <c r="Q245" s="334">
        <f t="shared" si="414"/>
        <v>1800</v>
      </c>
      <c r="R245" s="334">
        <f t="shared" si="414"/>
        <v>1800</v>
      </c>
      <c r="S245" s="334">
        <f t="shared" si="414"/>
        <v>1800</v>
      </c>
      <c r="T245" s="334">
        <f t="shared" si="414"/>
        <v>1800</v>
      </c>
      <c r="U245" s="334">
        <f t="shared" si="414"/>
        <v>1800</v>
      </c>
      <c r="V245" s="334">
        <f t="shared" si="414"/>
        <v>1080</v>
      </c>
      <c r="W245" s="334">
        <f t="shared" si="414"/>
        <v>1080</v>
      </c>
      <c r="X245" s="334">
        <f t="shared" si="414"/>
        <v>1080</v>
      </c>
      <c r="Y245" s="334">
        <f t="shared" si="414"/>
        <v>1080</v>
      </c>
      <c r="Z245" s="334">
        <f t="shared" si="414"/>
        <v>1080</v>
      </c>
      <c r="AA245" s="334">
        <f t="shared" si="414"/>
        <v>1800</v>
      </c>
      <c r="AB245" s="334">
        <f t="shared" si="414"/>
        <v>1800</v>
      </c>
      <c r="AC245" s="334">
        <f t="shared" si="414"/>
        <v>1800</v>
      </c>
      <c r="AD245" s="334">
        <f t="shared" si="414"/>
        <v>1800</v>
      </c>
      <c r="AE245" s="334">
        <f t="shared" si="414"/>
        <v>1800</v>
      </c>
      <c r="AF245" s="334">
        <f t="shared" si="414"/>
        <v>1800</v>
      </c>
      <c r="AG245" s="334">
        <f t="shared" si="414"/>
        <v>1800</v>
      </c>
      <c r="AH245" s="334">
        <f t="shared" si="414"/>
        <v>1080</v>
      </c>
      <c r="AI245" s="334">
        <f t="shared" si="414"/>
        <v>1080</v>
      </c>
      <c r="AJ245" s="334">
        <f t="shared" si="414"/>
        <v>1080</v>
      </c>
      <c r="AK245" s="334">
        <f t="shared" si="414"/>
        <v>1080</v>
      </c>
      <c r="AL245" s="334">
        <f t="shared" si="414"/>
        <v>1080</v>
      </c>
      <c r="AM245" s="334">
        <f t="shared" ref="AM245:BR245" si="415">AM$88*$B245</f>
        <v>1800</v>
      </c>
      <c r="AN245" s="334">
        <f t="shared" si="415"/>
        <v>1800</v>
      </c>
      <c r="AO245" s="334">
        <f t="shared" si="415"/>
        <v>1800</v>
      </c>
      <c r="AP245" s="334">
        <f t="shared" si="415"/>
        <v>1800</v>
      </c>
      <c r="AQ245" s="334">
        <f t="shared" si="415"/>
        <v>1800</v>
      </c>
      <c r="AR245" s="334">
        <f t="shared" si="415"/>
        <v>1800</v>
      </c>
      <c r="AS245" s="334">
        <f t="shared" si="415"/>
        <v>1800</v>
      </c>
      <c r="AT245" s="334">
        <f t="shared" si="415"/>
        <v>1080</v>
      </c>
      <c r="AU245" s="334">
        <f t="shared" si="415"/>
        <v>1080</v>
      </c>
      <c r="AV245" s="334">
        <f t="shared" si="415"/>
        <v>1080</v>
      </c>
      <c r="AW245" s="334">
        <f t="shared" si="415"/>
        <v>1080</v>
      </c>
      <c r="AX245" s="334">
        <f t="shared" si="415"/>
        <v>1080</v>
      </c>
      <c r="AY245" s="334">
        <f t="shared" si="415"/>
        <v>1800</v>
      </c>
      <c r="AZ245" s="334">
        <f t="shared" si="415"/>
        <v>1800</v>
      </c>
      <c r="BA245" s="334">
        <f t="shared" si="415"/>
        <v>1800</v>
      </c>
      <c r="BB245" s="334">
        <f t="shared" si="415"/>
        <v>1800</v>
      </c>
      <c r="BC245" s="334">
        <f t="shared" si="415"/>
        <v>1800</v>
      </c>
      <c r="BD245" s="334">
        <f t="shared" si="415"/>
        <v>1800</v>
      </c>
      <c r="BE245" s="334">
        <f t="shared" si="415"/>
        <v>1800</v>
      </c>
      <c r="BF245" s="334">
        <f t="shared" si="415"/>
        <v>1080</v>
      </c>
      <c r="BG245" s="334">
        <f t="shared" si="415"/>
        <v>1080</v>
      </c>
      <c r="BH245" s="334">
        <f t="shared" si="415"/>
        <v>1080</v>
      </c>
      <c r="BI245" s="334">
        <f t="shared" si="415"/>
        <v>1080</v>
      </c>
      <c r="BJ245" s="334">
        <f t="shared" si="415"/>
        <v>1080</v>
      </c>
      <c r="BK245" s="334">
        <f t="shared" si="415"/>
        <v>1800</v>
      </c>
      <c r="BL245" s="334">
        <f t="shared" si="415"/>
        <v>1800</v>
      </c>
      <c r="BM245" s="334">
        <f t="shared" si="415"/>
        <v>1800</v>
      </c>
      <c r="BN245" s="334">
        <f t="shared" si="415"/>
        <v>1800</v>
      </c>
      <c r="BO245" s="334">
        <f t="shared" si="415"/>
        <v>1800</v>
      </c>
      <c r="BP245" s="334">
        <f t="shared" si="415"/>
        <v>1800</v>
      </c>
      <c r="BQ245" s="334">
        <f t="shared" si="415"/>
        <v>1800</v>
      </c>
      <c r="BR245" s="334">
        <f t="shared" si="415"/>
        <v>1080</v>
      </c>
      <c r="BS245" s="334">
        <f t="shared" ref="BS245:CX245" si="416">BS$88*$B245</f>
        <v>1080</v>
      </c>
      <c r="BT245" s="334">
        <f t="shared" si="416"/>
        <v>1080</v>
      </c>
      <c r="BU245" s="334">
        <f t="shared" si="416"/>
        <v>1080</v>
      </c>
      <c r="BV245" s="334">
        <f t="shared" si="416"/>
        <v>1080</v>
      </c>
      <c r="BW245" s="334">
        <f t="shared" si="416"/>
        <v>1800</v>
      </c>
      <c r="BX245" s="334">
        <f t="shared" si="416"/>
        <v>1800</v>
      </c>
      <c r="BY245" s="334">
        <f t="shared" si="416"/>
        <v>1800</v>
      </c>
      <c r="BZ245" s="334">
        <f t="shared" si="416"/>
        <v>1800</v>
      </c>
      <c r="CA245" s="334">
        <f t="shared" si="416"/>
        <v>1800</v>
      </c>
      <c r="CB245" s="334">
        <f t="shared" si="416"/>
        <v>1800</v>
      </c>
      <c r="CC245" s="334">
        <f t="shared" si="416"/>
        <v>1800</v>
      </c>
      <c r="CD245" s="334">
        <f t="shared" si="416"/>
        <v>1080</v>
      </c>
      <c r="CE245" s="334">
        <f t="shared" si="416"/>
        <v>1080</v>
      </c>
      <c r="CF245" s="334">
        <f t="shared" si="416"/>
        <v>1080</v>
      </c>
      <c r="CG245" s="334">
        <f t="shared" si="416"/>
        <v>1080</v>
      </c>
      <c r="CH245" s="334">
        <f t="shared" si="416"/>
        <v>1080</v>
      </c>
      <c r="CI245" s="334">
        <f t="shared" si="416"/>
        <v>1800</v>
      </c>
      <c r="CJ245" s="334">
        <f t="shared" si="416"/>
        <v>1800</v>
      </c>
      <c r="CK245" s="334">
        <f t="shared" si="416"/>
        <v>1800</v>
      </c>
      <c r="CL245" s="334">
        <f t="shared" si="416"/>
        <v>1800</v>
      </c>
      <c r="CM245" s="334">
        <f t="shared" si="416"/>
        <v>1800</v>
      </c>
      <c r="CN245" s="334">
        <f t="shared" si="416"/>
        <v>1800</v>
      </c>
      <c r="CO245" s="334">
        <f t="shared" si="416"/>
        <v>1800</v>
      </c>
      <c r="CP245" s="334">
        <f t="shared" si="416"/>
        <v>1080</v>
      </c>
      <c r="CQ245" s="334">
        <f t="shared" si="416"/>
        <v>1080</v>
      </c>
      <c r="CR245" s="334">
        <f t="shared" si="416"/>
        <v>1080</v>
      </c>
      <c r="CS245" s="334">
        <f t="shared" si="416"/>
        <v>1080</v>
      </c>
      <c r="CT245" s="334">
        <f t="shared" si="416"/>
        <v>1080</v>
      </c>
      <c r="CU245" s="334">
        <f t="shared" si="416"/>
        <v>1800</v>
      </c>
      <c r="CV245" s="334">
        <f t="shared" si="416"/>
        <v>1800</v>
      </c>
      <c r="CW245" s="334">
        <f t="shared" si="416"/>
        <v>1800</v>
      </c>
      <c r="CX245" s="334">
        <f t="shared" si="416"/>
        <v>1800</v>
      </c>
      <c r="CY245" s="334">
        <f t="shared" ref="CY245:DV245" si="417">CY$88*$B245</f>
        <v>1800</v>
      </c>
      <c r="CZ245" s="334">
        <f t="shared" si="417"/>
        <v>1800</v>
      </c>
      <c r="DA245" s="334">
        <f t="shared" si="417"/>
        <v>1800</v>
      </c>
      <c r="DB245" s="334">
        <f t="shared" si="417"/>
        <v>1080</v>
      </c>
      <c r="DC245" s="334">
        <f t="shared" si="417"/>
        <v>1080</v>
      </c>
      <c r="DD245" s="334">
        <f t="shared" si="417"/>
        <v>1080</v>
      </c>
      <c r="DE245" s="334">
        <f t="shared" si="417"/>
        <v>1080</v>
      </c>
      <c r="DF245" s="334">
        <f t="shared" si="417"/>
        <v>1080</v>
      </c>
      <c r="DG245" s="334">
        <f t="shared" si="417"/>
        <v>1800</v>
      </c>
      <c r="DH245" s="334">
        <f t="shared" si="417"/>
        <v>1800</v>
      </c>
      <c r="DI245" s="334">
        <f t="shared" si="417"/>
        <v>1800</v>
      </c>
      <c r="DJ245" s="334">
        <f t="shared" si="417"/>
        <v>1800</v>
      </c>
      <c r="DK245" s="334">
        <f t="shared" si="417"/>
        <v>1800</v>
      </c>
      <c r="DL245" s="334">
        <f t="shared" si="417"/>
        <v>1800</v>
      </c>
      <c r="DM245" s="334">
        <f t="shared" si="417"/>
        <v>1800</v>
      </c>
      <c r="DN245" s="334">
        <f t="shared" si="417"/>
        <v>1080</v>
      </c>
      <c r="DO245" s="334">
        <f t="shared" si="417"/>
        <v>1080</v>
      </c>
      <c r="DP245" s="334">
        <f t="shared" si="417"/>
        <v>1080</v>
      </c>
      <c r="DQ245" s="334">
        <f t="shared" si="417"/>
        <v>1080</v>
      </c>
      <c r="DR245" s="334">
        <f t="shared" si="417"/>
        <v>1080</v>
      </c>
      <c r="DS245" s="334">
        <f t="shared" si="417"/>
        <v>1800</v>
      </c>
      <c r="DT245" s="334">
        <f t="shared" si="417"/>
        <v>1800</v>
      </c>
      <c r="DU245" s="334">
        <f t="shared" si="417"/>
        <v>1800</v>
      </c>
      <c r="DV245" s="334">
        <f t="shared" si="417"/>
        <v>1800</v>
      </c>
      <c r="DW245" s="161"/>
      <c r="DX245" s="162">
        <f>SUM(G245:DW245)</f>
        <v>174780</v>
      </c>
    </row>
    <row r="246" spans="1:128" x14ac:dyDescent="0.2">
      <c r="A246" s="159" t="str">
        <f ca="1">Language!A$662 &amp; C243 &amp; Language!A$1475</f>
        <v>цена за единицу (т ), без НДС</v>
      </c>
      <c r="B246" s="308">
        <v>10</v>
      </c>
      <c r="C246" s="160" t="str">
        <f ca="1">CHOOSE(D246,CurName1,CurName2,CurName3)</f>
        <v>тыс. руб.</v>
      </c>
      <c r="D246" s="158">
        <f>D242</f>
        <v>1</v>
      </c>
      <c r="E246" s="154" t="s">
        <v>768</v>
      </c>
      <c r="F246" s="154" t="s">
        <v>1921</v>
      </c>
      <c r="G246" s="309">
        <f t="shared" ref="G246:AL246" ca="1" si="418">IF(G$2=1,$B246,F246)*IF($B267=1,G267,G266)</f>
        <v>10</v>
      </c>
      <c r="H246" s="309">
        <f t="shared" ca="1" si="418"/>
        <v>10.056541453874052</v>
      </c>
      <c r="I246" s="309">
        <f t="shared" ca="1" si="418"/>
        <v>10.113402601348724</v>
      </c>
      <c r="J246" s="309">
        <f t="shared" ca="1" si="418"/>
        <v>10.170585250018112</v>
      </c>
      <c r="K246" s="309">
        <f t="shared" ca="1" si="418"/>
        <v>10.228091217696713</v>
      </c>
      <c r="L246" s="309">
        <f t="shared" ca="1" si="418"/>
        <v>10.285922332477213</v>
      </c>
      <c r="M246" s="309">
        <f t="shared" ca="1" si="418"/>
        <v>10.344080432788598</v>
      </c>
      <c r="N246" s="309">
        <f t="shared" ca="1" si="418"/>
        <v>10.402567367454598</v>
      </c>
      <c r="O246" s="309">
        <f t="shared" ca="1" si="418"/>
        <v>10.461384995752464</v>
      </c>
      <c r="P246" s="309">
        <f t="shared" ca="1" si="418"/>
        <v>10.520535187472069</v>
      </c>
      <c r="Q246" s="309">
        <f t="shared" ca="1" si="418"/>
        <v>10.580019822975348</v>
      </c>
      <c r="R246" s="309">
        <f t="shared" ca="1" si="418"/>
        <v>10.639840793256081</v>
      </c>
      <c r="S246" s="309">
        <f t="shared" ca="1" si="418"/>
        <v>10.699999999999996</v>
      </c>
      <c r="T246" s="309">
        <f t="shared" ca="1" si="418"/>
        <v>10.760499355645232</v>
      </c>
      <c r="U246" s="309">
        <f t="shared" ca="1" si="418"/>
        <v>10.82134078344313</v>
      </c>
      <c r="V246" s="309">
        <f t="shared" ca="1" si="418"/>
        <v>10.882526217519375</v>
      </c>
      <c r="W246" s="309">
        <f t="shared" ca="1" si="418"/>
        <v>10.94405760293548</v>
      </c>
      <c r="X246" s="309">
        <f t="shared" ca="1" si="418"/>
        <v>11.005936895750615</v>
      </c>
      <c r="Y246" s="309">
        <f t="shared" ca="1" si="418"/>
        <v>11.068166063083797</v>
      </c>
      <c r="Z246" s="309">
        <f t="shared" ca="1" si="418"/>
        <v>11.130747083176418</v>
      </c>
      <c r="AA246" s="309">
        <f t="shared" ca="1" si="418"/>
        <v>11.193681945455134</v>
      </c>
      <c r="AB246" s="309">
        <f t="shared" ca="1" si="418"/>
        <v>11.256972650595111</v>
      </c>
      <c r="AC246" s="309">
        <f t="shared" ca="1" si="418"/>
        <v>11.320621210583621</v>
      </c>
      <c r="AD246" s="309">
        <f t="shared" ca="1" si="418"/>
        <v>11.384629648784005</v>
      </c>
      <c r="AE246" s="309">
        <f t="shared" ca="1" si="418"/>
        <v>11.448999999999995</v>
      </c>
      <c r="AF246" s="309">
        <f t="shared" ca="1" si="418"/>
        <v>11.513734310540398</v>
      </c>
      <c r="AG246" s="309">
        <f t="shared" ca="1" si="418"/>
        <v>11.57883463828415</v>
      </c>
      <c r="AH246" s="309">
        <f t="shared" ca="1" si="418"/>
        <v>11.644303052745732</v>
      </c>
      <c r="AI246" s="309">
        <f t="shared" ca="1" si="418"/>
        <v>11.710141635140964</v>
      </c>
      <c r="AJ246" s="309">
        <f t="shared" ca="1" si="418"/>
        <v>11.776352478453159</v>
      </c>
      <c r="AK246" s="309">
        <f t="shared" ca="1" si="418"/>
        <v>11.842937687499663</v>
      </c>
      <c r="AL246" s="309">
        <f t="shared" ca="1" si="418"/>
        <v>11.909899378998768</v>
      </c>
      <c r="AM246" s="309">
        <f t="shared" ref="AM246:BR246" ca="1" si="419">IF(AM$2=1,$B246,AL246)*IF($B267=1,AM267,AM266)</f>
        <v>11.977239681636995</v>
      </c>
      <c r="AN246" s="309">
        <f t="shared" ca="1" si="419"/>
        <v>12.044960736136771</v>
      </c>
      <c r="AO246" s="309">
        <f t="shared" ca="1" si="419"/>
        <v>12.113064695324477</v>
      </c>
      <c r="AP246" s="309">
        <f t="shared" ca="1" si="419"/>
        <v>12.181553724198887</v>
      </c>
      <c r="AQ246" s="309">
        <f t="shared" ca="1" si="419"/>
        <v>12.250429999999996</v>
      </c>
      <c r="AR246" s="309">
        <f t="shared" ca="1" si="419"/>
        <v>12.319695712278227</v>
      </c>
      <c r="AS246" s="309">
        <f t="shared" ca="1" si="419"/>
        <v>12.389353062964041</v>
      </c>
      <c r="AT246" s="309">
        <f t="shared" ca="1" si="419"/>
        <v>12.459404266437934</v>
      </c>
      <c r="AU246" s="309">
        <f t="shared" ca="1" si="419"/>
        <v>12.529851549600831</v>
      </c>
      <c r="AV246" s="309">
        <f t="shared" ca="1" si="419"/>
        <v>12.60069715194488</v>
      </c>
      <c r="AW246" s="309">
        <f t="shared" ca="1" si="419"/>
        <v>12.671943325624641</v>
      </c>
      <c r="AX246" s="309">
        <f t="shared" ca="1" si="419"/>
        <v>12.743592335528682</v>
      </c>
      <c r="AY246" s="309">
        <f t="shared" ca="1" si="419"/>
        <v>12.815646459351585</v>
      </c>
      <c r="AZ246" s="309">
        <f t="shared" ca="1" si="419"/>
        <v>12.888107987666345</v>
      </c>
      <c r="BA246" s="309">
        <f t="shared" ca="1" si="419"/>
        <v>12.960979223997189</v>
      </c>
      <c r="BB246" s="309">
        <f t="shared" ca="1" si="419"/>
        <v>13.034262484892809</v>
      </c>
      <c r="BC246" s="309">
        <f t="shared" ca="1" si="419"/>
        <v>13.107960099999994</v>
      </c>
      <c r="BD246" s="309">
        <f t="shared" ca="1" si="419"/>
        <v>13.182074412137702</v>
      </c>
      <c r="BE246" s="309">
        <f t="shared" ca="1" si="419"/>
        <v>13.256607777371523</v>
      </c>
      <c r="BF246" s="309">
        <f t="shared" ca="1" si="419"/>
        <v>13.331562565088589</v>
      </c>
      <c r="BG246" s="309">
        <f t="shared" ca="1" si="419"/>
        <v>13.40694115807289</v>
      </c>
      <c r="BH246" s="309">
        <f t="shared" ca="1" si="419"/>
        <v>13.482745952581022</v>
      </c>
      <c r="BI246" s="309">
        <f t="shared" ca="1" si="419"/>
        <v>13.558979358418364</v>
      </c>
      <c r="BJ246" s="309">
        <f t="shared" ca="1" si="419"/>
        <v>13.635643799015689</v>
      </c>
      <c r="BK246" s="309">
        <f t="shared" ca="1" si="419"/>
        <v>13.712741711506196</v>
      </c>
      <c r="BL246" s="309">
        <f t="shared" ca="1" si="419"/>
        <v>13.790275546802988</v>
      </c>
      <c r="BM246" s="309">
        <f t="shared" ca="1" si="419"/>
        <v>13.868247769676993</v>
      </c>
      <c r="BN246" s="309">
        <f t="shared" ca="1" si="419"/>
        <v>13.946660858835305</v>
      </c>
      <c r="BO246" s="309">
        <f t="shared" ca="1" si="419"/>
        <v>14.025517306999994</v>
      </c>
      <c r="BP246" s="309">
        <f t="shared" ca="1" si="419"/>
        <v>14.104819620987341</v>
      </c>
      <c r="BQ246" s="309">
        <f t="shared" ca="1" si="419"/>
        <v>14.184570321787529</v>
      </c>
      <c r="BR246" s="309">
        <f t="shared" ca="1" si="419"/>
        <v>14.26477194464479</v>
      </c>
      <c r="BS246" s="309">
        <f t="shared" ref="BS246:CX246" ca="1" si="420">IF(BS$2=1,$B246,BR246)*IF($B267=1,BS267,BS266)</f>
        <v>14.345427039137991</v>
      </c>
      <c r="BT246" s="309">
        <f t="shared" ca="1" si="420"/>
        <v>14.426538169261692</v>
      </c>
      <c r="BU246" s="309">
        <f t="shared" ca="1" si="420"/>
        <v>14.508107913507649</v>
      </c>
      <c r="BV246" s="309">
        <f t="shared" ca="1" si="420"/>
        <v>14.590138864946786</v>
      </c>
      <c r="BW246" s="309">
        <f t="shared" ca="1" si="420"/>
        <v>14.672633631311626</v>
      </c>
      <c r="BX246" s="309">
        <f t="shared" ca="1" si="420"/>
        <v>14.755594835079194</v>
      </c>
      <c r="BY246" s="309">
        <f t="shared" ca="1" si="420"/>
        <v>14.839025113554378</v>
      </c>
      <c r="BZ246" s="309">
        <f t="shared" ca="1" si="420"/>
        <v>14.922927118953773</v>
      </c>
      <c r="CA246" s="309">
        <f t="shared" ca="1" si="420"/>
        <v>15.007303518489991</v>
      </c>
      <c r="CB246" s="309">
        <f t="shared" ca="1" si="420"/>
        <v>15.092156994456452</v>
      </c>
      <c r="CC246" s="309">
        <f t="shared" ca="1" si="420"/>
        <v>15.177490244312654</v>
      </c>
      <c r="CD246" s="309">
        <f t="shared" ca="1" si="420"/>
        <v>15.263305980769923</v>
      </c>
      <c r="CE246" s="309">
        <f t="shared" ca="1" si="420"/>
        <v>15.349606931877648</v>
      </c>
      <c r="CF246" s="309">
        <f t="shared" ca="1" si="420"/>
        <v>15.436395841110009</v>
      </c>
      <c r="CG246" s="309">
        <f t="shared" ca="1" si="420"/>
        <v>15.523675467453183</v>
      </c>
      <c r="CH246" s="309">
        <f t="shared" ca="1" si="420"/>
        <v>15.61144858549306</v>
      </c>
      <c r="CI246" s="309">
        <f t="shared" ca="1" si="420"/>
        <v>15.69971798550344</v>
      </c>
      <c r="CJ246" s="309">
        <f t="shared" ca="1" si="420"/>
        <v>15.788486473534737</v>
      </c>
      <c r="CK246" s="309">
        <f t="shared" ca="1" si="420"/>
        <v>15.877756871503184</v>
      </c>
      <c r="CL246" s="309">
        <f t="shared" ca="1" si="420"/>
        <v>15.967532017280536</v>
      </c>
      <c r="CM246" s="309">
        <f t="shared" ca="1" si="420"/>
        <v>16.05781476478429</v>
      </c>
      <c r="CN246" s="309">
        <f t="shared" ca="1" si="420"/>
        <v>16.148607984068402</v>
      </c>
      <c r="CO246" s="309">
        <f t="shared" ca="1" si="420"/>
        <v>16.239914561414537</v>
      </c>
      <c r="CP246" s="309">
        <f t="shared" ca="1" si="420"/>
        <v>16.331737399423815</v>
      </c>
      <c r="CQ246" s="309">
        <f t="shared" ca="1" si="420"/>
        <v>16.42407941710908</v>
      </c>
      <c r="CR246" s="309">
        <f t="shared" ca="1" si="420"/>
        <v>16.516943549987705</v>
      </c>
      <c r="CS246" s="309">
        <f t="shared" ca="1" si="420"/>
        <v>16.610332750174901</v>
      </c>
      <c r="CT246" s="309">
        <f t="shared" ca="1" si="420"/>
        <v>16.704249986477571</v>
      </c>
      <c r="CU246" s="309">
        <f t="shared" ca="1" si="420"/>
        <v>16.798698244488676</v>
      </c>
      <c r="CV246" s="309">
        <f t="shared" ca="1" si="420"/>
        <v>16.893680526682164</v>
      </c>
      <c r="CW246" s="309">
        <f t="shared" ca="1" si="420"/>
        <v>16.989199852508403</v>
      </c>
      <c r="CX246" s="309">
        <f t="shared" ca="1" si="420"/>
        <v>17.085259258490169</v>
      </c>
      <c r="CY246" s="309">
        <f t="shared" ref="CY246:DV246" ca="1" si="421">IF(CY$2=1,$B246,CX246)*IF($B267=1,CY267,CY266)</f>
        <v>17.181861798319183</v>
      </c>
      <c r="CZ246" s="309">
        <f t="shared" ca="1" si="421"/>
        <v>17.279010542953184</v>
      </c>
      <c r="DA246" s="309">
        <f t="shared" ca="1" si="421"/>
        <v>17.376708580713551</v>
      </c>
      <c r="DB246" s="309">
        <f t="shared" ca="1" si="421"/>
        <v>17.47495901738348</v>
      </c>
      <c r="DC246" s="309">
        <f t="shared" ca="1" si="421"/>
        <v>17.573764976306716</v>
      </c>
      <c r="DD246" s="309">
        <f t="shared" ca="1" si="421"/>
        <v>17.673129598486845</v>
      </c>
      <c r="DE246" s="309">
        <f t="shared" ca="1" si="421"/>
        <v>17.773056042687145</v>
      </c>
      <c r="DF246" s="309">
        <f t="shared" ca="1" si="421"/>
        <v>17.873547485530999</v>
      </c>
      <c r="DG246" s="309">
        <f t="shared" ca="1" si="421"/>
        <v>17.974607121602883</v>
      </c>
      <c r="DH246" s="309">
        <f t="shared" ca="1" si="421"/>
        <v>18.076238163549917</v>
      </c>
      <c r="DI246" s="309">
        <f t="shared" ca="1" si="421"/>
        <v>18.178443842183992</v>
      </c>
      <c r="DJ246" s="309">
        <f t="shared" ca="1" si="421"/>
        <v>18.281227406584481</v>
      </c>
      <c r="DK246" s="309">
        <f t="shared" ca="1" si="421"/>
        <v>18.384592124201529</v>
      </c>
      <c r="DL246" s="309">
        <f t="shared" ca="1" si="421"/>
        <v>18.488541280959911</v>
      </c>
      <c r="DM246" s="309">
        <f t="shared" ca="1" si="421"/>
        <v>18.593078181363502</v>
      </c>
      <c r="DN246" s="309">
        <f t="shared" ca="1" si="421"/>
        <v>18.698206148600324</v>
      </c>
      <c r="DO246" s="309">
        <f t="shared" ca="1" si="421"/>
        <v>18.803928524648185</v>
      </c>
      <c r="DP246" s="309">
        <f t="shared" ca="1" si="421"/>
        <v>18.910248670380923</v>
      </c>
      <c r="DQ246" s="309">
        <f t="shared" ca="1" si="421"/>
        <v>19.017169965675244</v>
      </c>
      <c r="DR246" s="309">
        <f t="shared" ca="1" si="421"/>
        <v>19.124695809518169</v>
      </c>
      <c r="DS246" s="309">
        <f t="shared" ca="1" si="421"/>
        <v>19.232829620115083</v>
      </c>
      <c r="DT246" s="309">
        <f t="shared" ca="1" si="421"/>
        <v>19.341574834998408</v>
      </c>
      <c r="DU246" s="309">
        <f t="shared" ca="1" si="421"/>
        <v>19.450934911136869</v>
      </c>
      <c r="DV246" s="309">
        <f t="shared" ca="1" si="421"/>
        <v>19.560913325045394</v>
      </c>
      <c r="DW246" s="161"/>
      <c r="DX246" s="162"/>
    </row>
    <row r="247" spans="1:128" collapsed="1" x14ac:dyDescent="0.2">
      <c r="A247" s="159" t="str">
        <f ca="1">Language!A$663</f>
        <v>затраты на проданный товар, без НДС</v>
      </c>
      <c r="B247" s="184"/>
      <c r="C247" s="160" t="str">
        <f ca="1">CHOOSE(D247,CurName1,CurName2,CurName3)</f>
        <v>тыс. руб.</v>
      </c>
      <c r="D247" s="158">
        <f>D242</f>
        <v>1</v>
      </c>
      <c r="E247" s="6" t="s">
        <v>698</v>
      </c>
      <c r="F247" s="6" t="s">
        <v>3364</v>
      </c>
      <c r="G247" s="161">
        <f t="shared" ref="G247:AL247" ca="1" si="422">SUM(G248:G249)</f>
        <v>0</v>
      </c>
      <c r="H247" s="161">
        <f t="shared" ca="1" si="422"/>
        <v>0</v>
      </c>
      <c r="I247" s="161">
        <f t="shared" ca="1" si="422"/>
        <v>9102.0623412138521</v>
      </c>
      <c r="J247" s="161">
        <f t="shared" ca="1" si="422"/>
        <v>16476.348105029341</v>
      </c>
      <c r="K247" s="161">
        <f t="shared" ca="1" si="422"/>
        <v>22092.677030224899</v>
      </c>
      <c r="L247" s="161">
        <f t="shared" ca="1" si="422"/>
        <v>22217.592238150781</v>
      </c>
      <c r="M247" s="161">
        <f t="shared" ca="1" si="422"/>
        <v>22343.21373482337</v>
      </c>
      <c r="N247" s="161">
        <f t="shared" ca="1" si="422"/>
        <v>22469.545513701931</v>
      </c>
      <c r="O247" s="161">
        <f t="shared" ca="1" si="422"/>
        <v>37660.985984708874</v>
      </c>
      <c r="P247" s="161">
        <f t="shared" ca="1" si="422"/>
        <v>37873.926674899449</v>
      </c>
      <c r="Q247" s="161">
        <f t="shared" ca="1" si="422"/>
        <v>38088.071362711256</v>
      </c>
      <c r="R247" s="161">
        <f t="shared" ca="1" si="422"/>
        <v>38303.426855721889</v>
      </c>
      <c r="S247" s="161">
        <f t="shared" ca="1" si="422"/>
        <v>38519.999999999985</v>
      </c>
      <c r="T247" s="161">
        <f t="shared" ca="1" si="422"/>
        <v>38737.797680322838</v>
      </c>
      <c r="U247" s="161">
        <f t="shared" ca="1" si="422"/>
        <v>38956.826820395268</v>
      </c>
      <c r="V247" s="161">
        <f t="shared" ca="1" si="422"/>
        <v>23506.25662984185</v>
      </c>
      <c r="W247" s="161">
        <f t="shared" ca="1" si="422"/>
        <v>23639.164422340637</v>
      </c>
      <c r="X247" s="161">
        <f t="shared" ca="1" si="422"/>
        <v>23772.823694821327</v>
      </c>
      <c r="Y247" s="161">
        <f t="shared" ca="1" si="422"/>
        <v>23907.238696261003</v>
      </c>
      <c r="Z247" s="161">
        <f t="shared" ca="1" si="422"/>
        <v>24042.413699661061</v>
      </c>
      <c r="AA247" s="161">
        <f t="shared" ca="1" si="422"/>
        <v>40297.255003638486</v>
      </c>
      <c r="AB247" s="161">
        <f t="shared" ca="1" si="422"/>
        <v>40525.101542142402</v>
      </c>
      <c r="AC247" s="161">
        <f t="shared" ca="1" si="422"/>
        <v>40754.236358101036</v>
      </c>
      <c r="AD247" s="161">
        <f t="shared" ca="1" si="422"/>
        <v>40984.666735622413</v>
      </c>
      <c r="AE247" s="161">
        <f t="shared" ca="1" si="422"/>
        <v>41216.39999999998</v>
      </c>
      <c r="AF247" s="161">
        <f t="shared" ca="1" si="422"/>
        <v>41449.44351794543</v>
      </c>
      <c r="AG247" s="161">
        <f t="shared" ca="1" si="422"/>
        <v>41683.804697822939</v>
      </c>
      <c r="AH247" s="161">
        <f t="shared" ca="1" si="422"/>
        <v>25151.694593930781</v>
      </c>
      <c r="AI247" s="161">
        <f t="shared" ca="1" si="422"/>
        <v>25293.905931904483</v>
      </c>
      <c r="AJ247" s="161">
        <f t="shared" ca="1" si="422"/>
        <v>25436.921353458823</v>
      </c>
      <c r="AK247" s="161">
        <f t="shared" ca="1" si="422"/>
        <v>25580.745404999274</v>
      </c>
      <c r="AL247" s="161">
        <f t="shared" ca="1" si="422"/>
        <v>25725.38265863734</v>
      </c>
      <c r="AM247" s="161">
        <f t="shared" ref="AM247:BR247" ca="1" si="423">SUM(AM248:AM249)</f>
        <v>43118.062853893178</v>
      </c>
      <c r="AN247" s="161">
        <f t="shared" ca="1" si="423"/>
        <v>43361.858650092378</v>
      </c>
      <c r="AO247" s="161">
        <f t="shared" ca="1" si="423"/>
        <v>43607.032903168118</v>
      </c>
      <c r="AP247" s="161">
        <f t="shared" ca="1" si="423"/>
        <v>43853.593407115994</v>
      </c>
      <c r="AQ247" s="161">
        <f t="shared" ca="1" si="423"/>
        <v>44101.547999999988</v>
      </c>
      <c r="AR247" s="161">
        <f t="shared" ca="1" si="423"/>
        <v>44350.904564201614</v>
      </c>
      <c r="AS247" s="161">
        <f t="shared" ca="1" si="423"/>
        <v>44601.671026670549</v>
      </c>
      <c r="AT247" s="161">
        <f t="shared" ca="1" si="423"/>
        <v>26912.313215505939</v>
      </c>
      <c r="AU247" s="161">
        <f t="shared" ca="1" si="423"/>
        <v>27064.479347137796</v>
      </c>
      <c r="AV247" s="161">
        <f t="shared" ca="1" si="423"/>
        <v>27217.505848200941</v>
      </c>
      <c r="AW247" s="161">
        <f t="shared" ca="1" si="423"/>
        <v>27371.397583349222</v>
      </c>
      <c r="AX247" s="161">
        <f t="shared" ca="1" si="423"/>
        <v>27526.159444741952</v>
      </c>
      <c r="AY247" s="161">
        <f t="shared" ca="1" si="423"/>
        <v>46136.32725366571</v>
      </c>
      <c r="AZ247" s="161">
        <f t="shared" ca="1" si="423"/>
        <v>46397.188755598843</v>
      </c>
      <c r="BA247" s="161">
        <f t="shared" ca="1" si="423"/>
        <v>46659.525206389881</v>
      </c>
      <c r="BB247" s="161">
        <f t="shared" ca="1" si="423"/>
        <v>46923.34494561411</v>
      </c>
      <c r="BC247" s="161">
        <f t="shared" ca="1" si="423"/>
        <v>47188.656359999979</v>
      </c>
      <c r="BD247" s="161">
        <f t="shared" ca="1" si="423"/>
        <v>47455.467883695725</v>
      </c>
      <c r="BE247" s="161">
        <f t="shared" ca="1" si="423"/>
        <v>47723.787998537482</v>
      </c>
      <c r="BF247" s="161">
        <f t="shared" ca="1" si="423"/>
        <v>28796.175140591353</v>
      </c>
      <c r="BG247" s="161">
        <f t="shared" ca="1" si="423"/>
        <v>28958.992901437443</v>
      </c>
      <c r="BH247" s="161">
        <f t="shared" ca="1" si="423"/>
        <v>29122.731257575007</v>
      </c>
      <c r="BI247" s="161">
        <f t="shared" ca="1" si="423"/>
        <v>29287.395414183666</v>
      </c>
      <c r="BJ247" s="161">
        <f t="shared" ca="1" si="423"/>
        <v>29452.990605873889</v>
      </c>
      <c r="BK247" s="161">
        <f t="shared" ca="1" si="423"/>
        <v>49365.870161422303</v>
      </c>
      <c r="BL247" s="161">
        <f t="shared" ca="1" si="423"/>
        <v>49644.991968490758</v>
      </c>
      <c r="BM247" s="161">
        <f t="shared" ca="1" si="423"/>
        <v>49925.691970837172</v>
      </c>
      <c r="BN247" s="161">
        <f t="shared" ca="1" si="423"/>
        <v>50207.979091807094</v>
      </c>
      <c r="BO247" s="161">
        <f t="shared" ca="1" si="423"/>
        <v>50491.862305199982</v>
      </c>
      <c r="BP247" s="161">
        <f t="shared" ca="1" si="423"/>
        <v>50777.350635554423</v>
      </c>
      <c r="BQ247" s="161">
        <f t="shared" ca="1" si="423"/>
        <v>51064.453158435106</v>
      </c>
      <c r="BR247" s="161">
        <f t="shared" ca="1" si="423"/>
        <v>30811.907400432749</v>
      </c>
      <c r="BS247" s="161">
        <f t="shared" ref="BS247:CX247" ca="1" si="424">SUM(BS248:BS249)</f>
        <v>30986.122404538062</v>
      </c>
      <c r="BT247" s="161">
        <f t="shared" ca="1" si="424"/>
        <v>31161.322445605252</v>
      </c>
      <c r="BU247" s="161">
        <f t="shared" ca="1" si="424"/>
        <v>31337.513093176523</v>
      </c>
      <c r="BV247" s="161">
        <f t="shared" ca="1" si="424"/>
        <v>31514.699948285059</v>
      </c>
      <c r="BW247" s="161">
        <f t="shared" ca="1" si="424"/>
        <v>52821.481072721857</v>
      </c>
      <c r="BX247" s="161">
        <f t="shared" ca="1" si="424"/>
        <v>53120.141406285096</v>
      </c>
      <c r="BY247" s="161">
        <f t="shared" ca="1" si="424"/>
        <v>53420.490408795762</v>
      </c>
      <c r="BZ247" s="161">
        <f t="shared" ca="1" si="424"/>
        <v>53722.537628233578</v>
      </c>
      <c r="CA247" s="161">
        <f t="shared" ca="1" si="424"/>
        <v>54026.292666563968</v>
      </c>
      <c r="CB247" s="161">
        <f t="shared" ca="1" si="424"/>
        <v>54331.765180043229</v>
      </c>
      <c r="CC247" s="161">
        <f t="shared" ca="1" si="424"/>
        <v>54638.964879525556</v>
      </c>
      <c r="CD247" s="161">
        <f t="shared" ca="1" si="424"/>
        <v>32968.740918463031</v>
      </c>
      <c r="CE247" s="161">
        <f t="shared" ca="1" si="424"/>
        <v>33155.150972855721</v>
      </c>
      <c r="CF247" s="161">
        <f t="shared" ca="1" si="424"/>
        <v>33342.615016797623</v>
      </c>
      <c r="CG247" s="161">
        <f t="shared" ca="1" si="424"/>
        <v>33531.139009698876</v>
      </c>
      <c r="CH247" s="161">
        <f t="shared" ca="1" si="424"/>
        <v>33720.72894466501</v>
      </c>
      <c r="CI247" s="161">
        <f t="shared" ca="1" si="424"/>
        <v>56518.984747812385</v>
      </c>
      <c r="CJ247" s="161">
        <f t="shared" ca="1" si="424"/>
        <v>56838.551304725057</v>
      </c>
      <c r="CK247" s="161">
        <f t="shared" ca="1" si="424"/>
        <v>57159.924737411464</v>
      </c>
      <c r="CL247" s="161">
        <f t="shared" ca="1" si="424"/>
        <v>57483.115262209933</v>
      </c>
      <c r="CM247" s="161">
        <f t="shared" ca="1" si="424"/>
        <v>57808.13315322344</v>
      </c>
      <c r="CN247" s="161">
        <f t="shared" ca="1" si="424"/>
        <v>58134.988742646245</v>
      </c>
      <c r="CO247" s="161">
        <f t="shared" ca="1" si="424"/>
        <v>58463.692421092332</v>
      </c>
      <c r="CP247" s="161">
        <f t="shared" ca="1" si="424"/>
        <v>35276.55278275544</v>
      </c>
      <c r="CQ247" s="161">
        <f t="shared" ca="1" si="424"/>
        <v>35476.011540955617</v>
      </c>
      <c r="CR247" s="161">
        <f t="shared" ca="1" si="424"/>
        <v>35676.598067973442</v>
      </c>
      <c r="CS247" s="161">
        <f t="shared" ca="1" si="424"/>
        <v>35878.318740377785</v>
      </c>
      <c r="CT247" s="161">
        <f t="shared" ca="1" si="424"/>
        <v>36081.179970791556</v>
      </c>
      <c r="CU247" s="161">
        <f t="shared" ca="1" si="424"/>
        <v>60475.313680159234</v>
      </c>
      <c r="CV247" s="161">
        <f t="shared" ca="1" si="424"/>
        <v>60817.249896055793</v>
      </c>
      <c r="CW247" s="161">
        <f t="shared" ca="1" si="424"/>
        <v>61161.119469030251</v>
      </c>
      <c r="CX247" s="161">
        <f t="shared" ca="1" si="424"/>
        <v>61506.933330564607</v>
      </c>
      <c r="CY247" s="161">
        <f t="shared" ref="CY247:DV247" ca="1" si="425">SUM(CY248:CY249)</f>
        <v>61854.702473949059</v>
      </c>
      <c r="CZ247" s="161">
        <f t="shared" ca="1" si="425"/>
        <v>62204.437954631459</v>
      </c>
      <c r="DA247" s="161">
        <f t="shared" ca="1" si="425"/>
        <v>62556.150890568781</v>
      </c>
      <c r="DB247" s="161">
        <f t="shared" ca="1" si="425"/>
        <v>37745.911477548318</v>
      </c>
      <c r="DC247" s="161">
        <f t="shared" ca="1" si="425"/>
        <v>37959.332348822507</v>
      </c>
      <c r="DD247" s="161">
        <f t="shared" ca="1" si="425"/>
        <v>38173.959932731588</v>
      </c>
      <c r="DE247" s="161">
        <f t="shared" ca="1" si="425"/>
        <v>38389.801052204231</v>
      </c>
      <c r="DF247" s="161">
        <f t="shared" ca="1" si="425"/>
        <v>38606.862568746954</v>
      </c>
      <c r="DG247" s="161">
        <f t="shared" ca="1" si="425"/>
        <v>64708.585637770382</v>
      </c>
      <c r="DH247" s="161">
        <f t="shared" ca="1" si="425"/>
        <v>65074.457388779701</v>
      </c>
      <c r="DI247" s="161">
        <f t="shared" ca="1" si="425"/>
        <v>65442.39783186237</v>
      </c>
      <c r="DJ247" s="161">
        <f t="shared" ca="1" si="425"/>
        <v>65812.418663704128</v>
      </c>
      <c r="DK247" s="161">
        <f t="shared" ca="1" si="425"/>
        <v>66184.531647125506</v>
      </c>
      <c r="DL247" s="161">
        <f t="shared" ca="1" si="425"/>
        <v>66558.748611455681</v>
      </c>
      <c r="DM247" s="161">
        <f t="shared" ca="1" si="425"/>
        <v>66935.081452908606</v>
      </c>
      <c r="DN247" s="161">
        <f t="shared" ca="1" si="425"/>
        <v>40388.125280976703</v>
      </c>
      <c r="DO247" s="161">
        <f t="shared" ca="1" si="425"/>
        <v>40616.485613240082</v>
      </c>
      <c r="DP247" s="161">
        <f t="shared" ca="1" si="425"/>
        <v>40846.137128022798</v>
      </c>
      <c r="DQ247" s="161">
        <f t="shared" ca="1" si="425"/>
        <v>41077.087125858525</v>
      </c>
      <c r="DR247" s="161">
        <f t="shared" ca="1" si="425"/>
        <v>41309.342948559242</v>
      </c>
      <c r="DS247" s="161">
        <f t="shared" ca="1" si="425"/>
        <v>69238.186632414305</v>
      </c>
      <c r="DT247" s="161">
        <f t="shared" ca="1" si="425"/>
        <v>69629.669405994267</v>
      </c>
      <c r="DU247" s="161">
        <f t="shared" ca="1" si="425"/>
        <v>70023.365680092727</v>
      </c>
      <c r="DV247" s="161">
        <f t="shared" ca="1" si="425"/>
        <v>70419.287970163423</v>
      </c>
      <c r="DW247" s="161"/>
      <c r="DX247" s="162">
        <f ca="1">SUM(G247:DW247)</f>
        <v>5029600.5881046243</v>
      </c>
    </row>
    <row r="248" spans="1:128" hidden="1" outlineLevel="1" x14ac:dyDescent="0.2">
      <c r="A248" s="335" t="str">
        <f>A$67</f>
        <v>Битум</v>
      </c>
      <c r="B248" s="184"/>
      <c r="C248" s="160" t="str">
        <f ca="1">C$247</f>
        <v>тыс. руб.</v>
      </c>
      <c r="D248" s="158">
        <f>D$247</f>
        <v>1</v>
      </c>
      <c r="E248" s="6"/>
      <c r="F248" s="6" t="s">
        <v>693</v>
      </c>
      <c r="G248" s="161">
        <f t="shared" ref="G248:AL248" ca="1" si="426">G244*G246*(1+G265)</f>
        <v>0</v>
      </c>
      <c r="H248" s="161">
        <f t="shared" ca="1" si="426"/>
        <v>0</v>
      </c>
      <c r="I248" s="161">
        <f t="shared" ca="1" si="426"/>
        <v>4551.031170606926</v>
      </c>
      <c r="J248" s="161">
        <f t="shared" ca="1" si="426"/>
        <v>8238.1740525146706</v>
      </c>
      <c r="K248" s="161">
        <f t="shared" ca="1" si="426"/>
        <v>11046.338515112449</v>
      </c>
      <c r="L248" s="161">
        <f t="shared" ca="1" si="426"/>
        <v>11108.79611907539</v>
      </c>
      <c r="M248" s="161">
        <f t="shared" ca="1" si="426"/>
        <v>11171.606867411685</v>
      </c>
      <c r="N248" s="161">
        <f t="shared" ca="1" si="426"/>
        <v>11234.772756850965</v>
      </c>
      <c r="O248" s="161">
        <f t="shared" ca="1" si="426"/>
        <v>18830.492992354437</v>
      </c>
      <c r="P248" s="161">
        <f t="shared" ca="1" si="426"/>
        <v>18936.963337449724</v>
      </c>
      <c r="Q248" s="161">
        <f t="shared" ca="1" si="426"/>
        <v>19044.035681355628</v>
      </c>
      <c r="R248" s="161">
        <f t="shared" ca="1" si="426"/>
        <v>19151.713427860945</v>
      </c>
      <c r="S248" s="161">
        <f t="shared" ca="1" si="426"/>
        <v>19259.999999999993</v>
      </c>
      <c r="T248" s="161">
        <f t="shared" ca="1" si="426"/>
        <v>19368.898840161419</v>
      </c>
      <c r="U248" s="161">
        <f t="shared" ca="1" si="426"/>
        <v>19478.413410197634</v>
      </c>
      <c r="V248" s="161">
        <f t="shared" ca="1" si="426"/>
        <v>11753.128314920925</v>
      </c>
      <c r="W248" s="161">
        <f t="shared" ca="1" si="426"/>
        <v>11819.582211170318</v>
      </c>
      <c r="X248" s="161">
        <f t="shared" ca="1" si="426"/>
        <v>11886.411847410664</v>
      </c>
      <c r="Y248" s="161">
        <f t="shared" ca="1" si="426"/>
        <v>11953.619348130502</v>
      </c>
      <c r="Z248" s="161">
        <f t="shared" ca="1" si="426"/>
        <v>12021.206849830531</v>
      </c>
      <c r="AA248" s="161">
        <f t="shared" ca="1" si="426"/>
        <v>20148.627501819243</v>
      </c>
      <c r="AB248" s="161">
        <f t="shared" ca="1" si="426"/>
        <v>20262.550771071201</v>
      </c>
      <c r="AC248" s="161">
        <f t="shared" ca="1" si="426"/>
        <v>20377.118179050518</v>
      </c>
      <c r="AD248" s="161">
        <f t="shared" ca="1" si="426"/>
        <v>20492.333367811207</v>
      </c>
      <c r="AE248" s="161">
        <f t="shared" ca="1" si="426"/>
        <v>20608.19999999999</v>
      </c>
      <c r="AF248" s="161">
        <f t="shared" ca="1" si="426"/>
        <v>20724.721758972715</v>
      </c>
      <c r="AG248" s="161">
        <f t="shared" ca="1" si="426"/>
        <v>20841.90234891147</v>
      </c>
      <c r="AH248" s="161">
        <f t="shared" ca="1" si="426"/>
        <v>12575.84729696539</v>
      </c>
      <c r="AI248" s="161">
        <f t="shared" ca="1" si="426"/>
        <v>12646.952965952241</v>
      </c>
      <c r="AJ248" s="161">
        <f t="shared" ca="1" si="426"/>
        <v>12718.460676729412</v>
      </c>
      <c r="AK248" s="161">
        <f t="shared" ca="1" si="426"/>
        <v>12790.372702499637</v>
      </c>
      <c r="AL248" s="161">
        <f t="shared" ca="1" si="426"/>
        <v>12862.69132931867</v>
      </c>
      <c r="AM248" s="161">
        <f t="shared" ref="AM248:BR248" ca="1" si="427">AM244*AM246*(1+AM265)</f>
        <v>21559.031426946589</v>
      </c>
      <c r="AN248" s="161">
        <f t="shared" ca="1" si="427"/>
        <v>21680.929325046189</v>
      </c>
      <c r="AO248" s="161">
        <f t="shared" ca="1" si="427"/>
        <v>21803.516451584059</v>
      </c>
      <c r="AP248" s="161">
        <f t="shared" ca="1" si="427"/>
        <v>21926.796703557997</v>
      </c>
      <c r="AQ248" s="161">
        <f t="shared" ca="1" si="427"/>
        <v>22050.773999999994</v>
      </c>
      <c r="AR248" s="161">
        <f t="shared" ca="1" si="427"/>
        <v>22175.452282100807</v>
      </c>
      <c r="AS248" s="161">
        <f t="shared" ca="1" si="427"/>
        <v>22300.835513335274</v>
      </c>
      <c r="AT248" s="161">
        <f t="shared" ca="1" si="427"/>
        <v>13456.15660775297</v>
      </c>
      <c r="AU248" s="161">
        <f t="shared" ca="1" si="427"/>
        <v>13532.239673568898</v>
      </c>
      <c r="AV248" s="161">
        <f t="shared" ca="1" si="427"/>
        <v>13608.75292410047</v>
      </c>
      <c r="AW248" s="161">
        <f t="shared" ca="1" si="427"/>
        <v>13685.698791674611</v>
      </c>
      <c r="AX248" s="161">
        <f t="shared" ca="1" si="427"/>
        <v>13763.079722370976</v>
      </c>
      <c r="AY248" s="161">
        <f t="shared" ca="1" si="427"/>
        <v>23068.163626832855</v>
      </c>
      <c r="AZ248" s="161">
        <f t="shared" ca="1" si="427"/>
        <v>23198.594377799422</v>
      </c>
      <c r="BA248" s="161">
        <f t="shared" ca="1" si="427"/>
        <v>23329.76260319494</v>
      </c>
      <c r="BB248" s="161">
        <f t="shared" ca="1" si="427"/>
        <v>23461.672472807055</v>
      </c>
      <c r="BC248" s="161">
        <f t="shared" ca="1" si="427"/>
        <v>23594.32817999999</v>
      </c>
      <c r="BD248" s="161">
        <f t="shared" ca="1" si="427"/>
        <v>23727.733941847862</v>
      </c>
      <c r="BE248" s="161">
        <f t="shared" ca="1" si="427"/>
        <v>23861.893999268741</v>
      </c>
      <c r="BF248" s="161">
        <f t="shared" ca="1" si="427"/>
        <v>14398.087570295676</v>
      </c>
      <c r="BG248" s="161">
        <f t="shared" ca="1" si="427"/>
        <v>14479.496450718721</v>
      </c>
      <c r="BH248" s="161">
        <f t="shared" ca="1" si="427"/>
        <v>14561.365628787504</v>
      </c>
      <c r="BI248" s="161">
        <f t="shared" ca="1" si="427"/>
        <v>14643.697707091833</v>
      </c>
      <c r="BJ248" s="161">
        <f t="shared" ca="1" si="427"/>
        <v>14726.495302936944</v>
      </c>
      <c r="BK248" s="161">
        <f t="shared" ca="1" si="427"/>
        <v>24682.935080711151</v>
      </c>
      <c r="BL248" s="161">
        <f t="shared" ca="1" si="427"/>
        <v>24822.495984245379</v>
      </c>
      <c r="BM248" s="161">
        <f t="shared" ca="1" si="427"/>
        <v>24962.845985418586</v>
      </c>
      <c r="BN248" s="161">
        <f t="shared" ca="1" si="427"/>
        <v>25103.989545903547</v>
      </c>
      <c r="BO248" s="161">
        <f t="shared" ca="1" si="427"/>
        <v>25245.931152599991</v>
      </c>
      <c r="BP248" s="161">
        <f t="shared" ca="1" si="427"/>
        <v>25388.675317777212</v>
      </c>
      <c r="BQ248" s="161">
        <f t="shared" ca="1" si="427"/>
        <v>25532.226579217553</v>
      </c>
      <c r="BR248" s="161">
        <f t="shared" ca="1" si="427"/>
        <v>15405.953700216374</v>
      </c>
      <c r="BS248" s="161">
        <f t="shared" ref="BS248:CX248" ca="1" si="428">BS244*BS246*(1+BS265)</f>
        <v>15493.061202269031</v>
      </c>
      <c r="BT248" s="161">
        <f t="shared" ca="1" si="428"/>
        <v>15580.661222802626</v>
      </c>
      <c r="BU248" s="161">
        <f t="shared" ca="1" si="428"/>
        <v>15668.756546588262</v>
      </c>
      <c r="BV248" s="161">
        <f t="shared" ca="1" si="428"/>
        <v>15757.349974142529</v>
      </c>
      <c r="BW248" s="161">
        <f t="shared" ca="1" si="428"/>
        <v>26410.740536360929</v>
      </c>
      <c r="BX248" s="161">
        <f t="shared" ca="1" si="428"/>
        <v>26560.070703142548</v>
      </c>
      <c r="BY248" s="161">
        <f t="shared" ca="1" si="428"/>
        <v>26710.245204397881</v>
      </c>
      <c r="BZ248" s="161">
        <f t="shared" ca="1" si="428"/>
        <v>26861.268814116789</v>
      </c>
      <c r="CA248" s="161">
        <f t="shared" ca="1" si="428"/>
        <v>27013.146333281984</v>
      </c>
      <c r="CB248" s="161">
        <f t="shared" ca="1" si="428"/>
        <v>27165.882590021614</v>
      </c>
      <c r="CC248" s="161">
        <f t="shared" ca="1" si="428"/>
        <v>27319.482439762778</v>
      </c>
      <c r="CD248" s="161">
        <f t="shared" ca="1" si="428"/>
        <v>16484.370459231515</v>
      </c>
      <c r="CE248" s="161">
        <f t="shared" ca="1" si="428"/>
        <v>16577.575486427861</v>
      </c>
      <c r="CF248" s="161">
        <f t="shared" ca="1" si="428"/>
        <v>16671.307508398811</v>
      </c>
      <c r="CG248" s="161">
        <f t="shared" ca="1" si="428"/>
        <v>16765.569504849438</v>
      </c>
      <c r="CH248" s="161">
        <f t="shared" ca="1" si="428"/>
        <v>16860.364472332505</v>
      </c>
      <c r="CI248" s="161">
        <f t="shared" ca="1" si="428"/>
        <v>28259.492373906192</v>
      </c>
      <c r="CJ248" s="161">
        <f t="shared" ca="1" si="428"/>
        <v>28419.275652362528</v>
      </c>
      <c r="CK248" s="161">
        <f t="shared" ca="1" si="428"/>
        <v>28579.962368705732</v>
      </c>
      <c r="CL248" s="161">
        <f t="shared" ca="1" si="428"/>
        <v>28741.557631104966</v>
      </c>
      <c r="CM248" s="161">
        <f t="shared" ca="1" si="428"/>
        <v>28904.06657661172</v>
      </c>
      <c r="CN248" s="161">
        <f t="shared" ca="1" si="428"/>
        <v>29067.494371323122</v>
      </c>
      <c r="CO248" s="161">
        <f t="shared" ca="1" si="428"/>
        <v>29231.846210546166</v>
      </c>
      <c r="CP248" s="161">
        <f t="shared" ca="1" si="428"/>
        <v>17638.27639137772</v>
      </c>
      <c r="CQ248" s="161">
        <f t="shared" ca="1" si="428"/>
        <v>17738.005770477808</v>
      </c>
      <c r="CR248" s="161">
        <f t="shared" ca="1" si="428"/>
        <v>17838.299033986721</v>
      </c>
      <c r="CS248" s="161">
        <f t="shared" ca="1" si="428"/>
        <v>17939.159370188892</v>
      </c>
      <c r="CT248" s="161">
        <f t="shared" ca="1" si="428"/>
        <v>18040.589985395778</v>
      </c>
      <c r="CU248" s="161">
        <f t="shared" ca="1" si="428"/>
        <v>30237.656840079617</v>
      </c>
      <c r="CV248" s="161">
        <f t="shared" ca="1" si="428"/>
        <v>30408.624948027897</v>
      </c>
      <c r="CW248" s="161">
        <f t="shared" ca="1" si="428"/>
        <v>30580.559734515125</v>
      </c>
      <c r="CX248" s="161">
        <f t="shared" ca="1" si="428"/>
        <v>30753.466665282303</v>
      </c>
      <c r="CY248" s="161">
        <f t="shared" ref="CY248:DV248" ca="1" si="429">CY244*CY246*(1+CY265)</f>
        <v>30927.351236974529</v>
      </c>
      <c r="CZ248" s="161">
        <f t="shared" ca="1" si="429"/>
        <v>31102.21897731573</v>
      </c>
      <c r="DA248" s="161">
        <f t="shared" ca="1" si="429"/>
        <v>31278.07544528439</v>
      </c>
      <c r="DB248" s="161">
        <f t="shared" ca="1" si="429"/>
        <v>18872.955738774159</v>
      </c>
      <c r="DC248" s="161">
        <f t="shared" ca="1" si="429"/>
        <v>18979.666174411253</v>
      </c>
      <c r="DD248" s="161">
        <f t="shared" ca="1" si="429"/>
        <v>19086.979966365794</v>
      </c>
      <c r="DE248" s="161">
        <f t="shared" ca="1" si="429"/>
        <v>19194.900526102116</v>
      </c>
      <c r="DF248" s="161">
        <f t="shared" ca="1" si="429"/>
        <v>19303.431284373477</v>
      </c>
      <c r="DG248" s="161">
        <f t="shared" ca="1" si="429"/>
        <v>32354.292818885191</v>
      </c>
      <c r="DH248" s="161">
        <f t="shared" ca="1" si="429"/>
        <v>32537.228694389851</v>
      </c>
      <c r="DI248" s="161">
        <f t="shared" ca="1" si="429"/>
        <v>32721.198915931185</v>
      </c>
      <c r="DJ248" s="161">
        <f t="shared" ca="1" si="429"/>
        <v>32906.209331852064</v>
      </c>
      <c r="DK248" s="161">
        <f t="shared" ca="1" si="429"/>
        <v>33092.265823562753</v>
      </c>
      <c r="DL248" s="161">
        <f t="shared" ca="1" si="429"/>
        <v>33279.374305727841</v>
      </c>
      <c r="DM248" s="161">
        <f t="shared" ca="1" si="429"/>
        <v>33467.540726454303</v>
      </c>
      <c r="DN248" s="161">
        <f t="shared" ca="1" si="429"/>
        <v>20194.062640488351</v>
      </c>
      <c r="DO248" s="161">
        <f t="shared" ca="1" si="429"/>
        <v>20308.242806620041</v>
      </c>
      <c r="DP248" s="161">
        <f t="shared" ca="1" si="429"/>
        <v>20423.068564011399</v>
      </c>
      <c r="DQ248" s="161">
        <f t="shared" ca="1" si="429"/>
        <v>20538.543562929262</v>
      </c>
      <c r="DR248" s="161">
        <f t="shared" ca="1" si="429"/>
        <v>20654.671474279621</v>
      </c>
      <c r="DS248" s="161">
        <f t="shared" ca="1" si="429"/>
        <v>34619.093316207152</v>
      </c>
      <c r="DT248" s="161">
        <f t="shared" ca="1" si="429"/>
        <v>34814.834702997134</v>
      </c>
      <c r="DU248" s="161">
        <f t="shared" ca="1" si="429"/>
        <v>35011.682840046364</v>
      </c>
      <c r="DV248" s="161">
        <f t="shared" ca="1" si="429"/>
        <v>35209.643985081711</v>
      </c>
      <c r="DW248" s="161"/>
      <c r="DX248" s="162">
        <f ca="1">SUM(G248:DW248)</f>
        <v>2514800.2940523122</v>
      </c>
    </row>
    <row r="249" spans="1:128" hidden="1" outlineLevel="1" x14ac:dyDescent="0.2">
      <c r="A249" s="335" t="str">
        <f>A$87</f>
        <v>Печное Топливо</v>
      </c>
      <c r="B249" s="184"/>
      <c r="C249" s="160" t="str">
        <f ca="1">C$247</f>
        <v>тыс. руб.</v>
      </c>
      <c r="D249" s="158">
        <f>D$247</f>
        <v>1</v>
      </c>
      <c r="E249" s="6"/>
      <c r="F249" s="6" t="s">
        <v>693</v>
      </c>
      <c r="G249" s="161">
        <f t="shared" ref="G249:AL249" ca="1" si="430">G245*G246*(1+G265)</f>
        <v>0</v>
      </c>
      <c r="H249" s="161">
        <f t="shared" ca="1" si="430"/>
        <v>0</v>
      </c>
      <c r="I249" s="161">
        <f t="shared" ca="1" si="430"/>
        <v>4551.031170606926</v>
      </c>
      <c r="J249" s="161">
        <f t="shared" ca="1" si="430"/>
        <v>8238.1740525146706</v>
      </c>
      <c r="K249" s="161">
        <f t="shared" ca="1" si="430"/>
        <v>11046.338515112449</v>
      </c>
      <c r="L249" s="161">
        <f t="shared" ca="1" si="430"/>
        <v>11108.79611907539</v>
      </c>
      <c r="M249" s="161">
        <f t="shared" ca="1" si="430"/>
        <v>11171.606867411685</v>
      </c>
      <c r="N249" s="161">
        <f t="shared" ca="1" si="430"/>
        <v>11234.772756850965</v>
      </c>
      <c r="O249" s="161">
        <f t="shared" ca="1" si="430"/>
        <v>18830.492992354437</v>
      </c>
      <c r="P249" s="161">
        <f t="shared" ca="1" si="430"/>
        <v>18936.963337449724</v>
      </c>
      <c r="Q249" s="161">
        <f t="shared" ca="1" si="430"/>
        <v>19044.035681355628</v>
      </c>
      <c r="R249" s="161">
        <f t="shared" ca="1" si="430"/>
        <v>19151.713427860945</v>
      </c>
      <c r="S249" s="161">
        <f t="shared" ca="1" si="430"/>
        <v>19259.999999999993</v>
      </c>
      <c r="T249" s="161">
        <f t="shared" ca="1" si="430"/>
        <v>19368.898840161419</v>
      </c>
      <c r="U249" s="161">
        <f t="shared" ca="1" si="430"/>
        <v>19478.413410197634</v>
      </c>
      <c r="V249" s="161">
        <f t="shared" ca="1" si="430"/>
        <v>11753.128314920925</v>
      </c>
      <c r="W249" s="161">
        <f t="shared" ca="1" si="430"/>
        <v>11819.582211170318</v>
      </c>
      <c r="X249" s="161">
        <f t="shared" ca="1" si="430"/>
        <v>11886.411847410664</v>
      </c>
      <c r="Y249" s="161">
        <f t="shared" ca="1" si="430"/>
        <v>11953.619348130502</v>
      </c>
      <c r="Z249" s="161">
        <f t="shared" ca="1" si="430"/>
        <v>12021.206849830531</v>
      </c>
      <c r="AA249" s="161">
        <f t="shared" ca="1" si="430"/>
        <v>20148.627501819243</v>
      </c>
      <c r="AB249" s="161">
        <f t="shared" ca="1" si="430"/>
        <v>20262.550771071201</v>
      </c>
      <c r="AC249" s="161">
        <f t="shared" ca="1" si="430"/>
        <v>20377.118179050518</v>
      </c>
      <c r="AD249" s="161">
        <f t="shared" ca="1" si="430"/>
        <v>20492.333367811207</v>
      </c>
      <c r="AE249" s="161">
        <f t="shared" ca="1" si="430"/>
        <v>20608.19999999999</v>
      </c>
      <c r="AF249" s="161">
        <f t="shared" ca="1" si="430"/>
        <v>20724.721758972715</v>
      </c>
      <c r="AG249" s="161">
        <f t="shared" ca="1" si="430"/>
        <v>20841.90234891147</v>
      </c>
      <c r="AH249" s="161">
        <f t="shared" ca="1" si="430"/>
        <v>12575.84729696539</v>
      </c>
      <c r="AI249" s="161">
        <f t="shared" ca="1" si="430"/>
        <v>12646.952965952241</v>
      </c>
      <c r="AJ249" s="161">
        <f t="shared" ca="1" si="430"/>
        <v>12718.460676729412</v>
      </c>
      <c r="AK249" s="161">
        <f t="shared" ca="1" si="430"/>
        <v>12790.372702499637</v>
      </c>
      <c r="AL249" s="161">
        <f t="shared" ca="1" si="430"/>
        <v>12862.69132931867</v>
      </c>
      <c r="AM249" s="161">
        <f t="shared" ref="AM249:BR249" ca="1" si="431">AM245*AM246*(1+AM265)</f>
        <v>21559.031426946589</v>
      </c>
      <c r="AN249" s="161">
        <f t="shared" ca="1" si="431"/>
        <v>21680.929325046189</v>
      </c>
      <c r="AO249" s="161">
        <f t="shared" ca="1" si="431"/>
        <v>21803.516451584059</v>
      </c>
      <c r="AP249" s="161">
        <f t="shared" ca="1" si="431"/>
        <v>21926.796703557997</v>
      </c>
      <c r="AQ249" s="161">
        <f t="shared" ca="1" si="431"/>
        <v>22050.773999999994</v>
      </c>
      <c r="AR249" s="161">
        <f t="shared" ca="1" si="431"/>
        <v>22175.452282100807</v>
      </c>
      <c r="AS249" s="161">
        <f t="shared" ca="1" si="431"/>
        <v>22300.835513335274</v>
      </c>
      <c r="AT249" s="161">
        <f t="shared" ca="1" si="431"/>
        <v>13456.15660775297</v>
      </c>
      <c r="AU249" s="161">
        <f t="shared" ca="1" si="431"/>
        <v>13532.239673568898</v>
      </c>
      <c r="AV249" s="161">
        <f t="shared" ca="1" si="431"/>
        <v>13608.75292410047</v>
      </c>
      <c r="AW249" s="161">
        <f t="shared" ca="1" si="431"/>
        <v>13685.698791674611</v>
      </c>
      <c r="AX249" s="161">
        <f t="shared" ca="1" si="431"/>
        <v>13763.079722370976</v>
      </c>
      <c r="AY249" s="161">
        <f t="shared" ca="1" si="431"/>
        <v>23068.163626832855</v>
      </c>
      <c r="AZ249" s="161">
        <f t="shared" ca="1" si="431"/>
        <v>23198.594377799422</v>
      </c>
      <c r="BA249" s="161">
        <f t="shared" ca="1" si="431"/>
        <v>23329.76260319494</v>
      </c>
      <c r="BB249" s="161">
        <f t="shared" ca="1" si="431"/>
        <v>23461.672472807055</v>
      </c>
      <c r="BC249" s="161">
        <f t="shared" ca="1" si="431"/>
        <v>23594.32817999999</v>
      </c>
      <c r="BD249" s="161">
        <f t="shared" ca="1" si="431"/>
        <v>23727.733941847862</v>
      </c>
      <c r="BE249" s="161">
        <f t="shared" ca="1" si="431"/>
        <v>23861.893999268741</v>
      </c>
      <c r="BF249" s="161">
        <f t="shared" ca="1" si="431"/>
        <v>14398.087570295676</v>
      </c>
      <c r="BG249" s="161">
        <f t="shared" ca="1" si="431"/>
        <v>14479.496450718721</v>
      </c>
      <c r="BH249" s="161">
        <f t="shared" ca="1" si="431"/>
        <v>14561.365628787504</v>
      </c>
      <c r="BI249" s="161">
        <f t="shared" ca="1" si="431"/>
        <v>14643.697707091833</v>
      </c>
      <c r="BJ249" s="161">
        <f t="shared" ca="1" si="431"/>
        <v>14726.495302936944</v>
      </c>
      <c r="BK249" s="161">
        <f t="shared" ca="1" si="431"/>
        <v>24682.935080711151</v>
      </c>
      <c r="BL249" s="161">
        <f t="shared" ca="1" si="431"/>
        <v>24822.495984245379</v>
      </c>
      <c r="BM249" s="161">
        <f t="shared" ca="1" si="431"/>
        <v>24962.845985418586</v>
      </c>
      <c r="BN249" s="161">
        <f t="shared" ca="1" si="431"/>
        <v>25103.989545903547</v>
      </c>
      <c r="BO249" s="161">
        <f t="shared" ca="1" si="431"/>
        <v>25245.931152599991</v>
      </c>
      <c r="BP249" s="161">
        <f t="shared" ca="1" si="431"/>
        <v>25388.675317777212</v>
      </c>
      <c r="BQ249" s="161">
        <f t="shared" ca="1" si="431"/>
        <v>25532.226579217553</v>
      </c>
      <c r="BR249" s="161">
        <f t="shared" ca="1" si="431"/>
        <v>15405.953700216374</v>
      </c>
      <c r="BS249" s="161">
        <f t="shared" ref="BS249:CX249" ca="1" si="432">BS245*BS246*(1+BS265)</f>
        <v>15493.061202269031</v>
      </c>
      <c r="BT249" s="161">
        <f t="shared" ca="1" si="432"/>
        <v>15580.661222802626</v>
      </c>
      <c r="BU249" s="161">
        <f t="shared" ca="1" si="432"/>
        <v>15668.756546588262</v>
      </c>
      <c r="BV249" s="161">
        <f t="shared" ca="1" si="432"/>
        <v>15757.349974142529</v>
      </c>
      <c r="BW249" s="161">
        <f t="shared" ca="1" si="432"/>
        <v>26410.740536360929</v>
      </c>
      <c r="BX249" s="161">
        <f t="shared" ca="1" si="432"/>
        <v>26560.070703142548</v>
      </c>
      <c r="BY249" s="161">
        <f t="shared" ca="1" si="432"/>
        <v>26710.245204397881</v>
      </c>
      <c r="BZ249" s="161">
        <f t="shared" ca="1" si="432"/>
        <v>26861.268814116789</v>
      </c>
      <c r="CA249" s="161">
        <f t="shared" ca="1" si="432"/>
        <v>27013.146333281984</v>
      </c>
      <c r="CB249" s="161">
        <f t="shared" ca="1" si="432"/>
        <v>27165.882590021614</v>
      </c>
      <c r="CC249" s="161">
        <f t="shared" ca="1" si="432"/>
        <v>27319.482439762778</v>
      </c>
      <c r="CD249" s="161">
        <f t="shared" ca="1" si="432"/>
        <v>16484.370459231515</v>
      </c>
      <c r="CE249" s="161">
        <f t="shared" ca="1" si="432"/>
        <v>16577.575486427861</v>
      </c>
      <c r="CF249" s="161">
        <f t="shared" ca="1" si="432"/>
        <v>16671.307508398811</v>
      </c>
      <c r="CG249" s="161">
        <f t="shared" ca="1" si="432"/>
        <v>16765.569504849438</v>
      </c>
      <c r="CH249" s="161">
        <f t="shared" ca="1" si="432"/>
        <v>16860.364472332505</v>
      </c>
      <c r="CI249" s="161">
        <f t="shared" ca="1" si="432"/>
        <v>28259.492373906192</v>
      </c>
      <c r="CJ249" s="161">
        <f t="shared" ca="1" si="432"/>
        <v>28419.275652362528</v>
      </c>
      <c r="CK249" s="161">
        <f t="shared" ca="1" si="432"/>
        <v>28579.962368705732</v>
      </c>
      <c r="CL249" s="161">
        <f t="shared" ca="1" si="432"/>
        <v>28741.557631104966</v>
      </c>
      <c r="CM249" s="161">
        <f t="shared" ca="1" si="432"/>
        <v>28904.06657661172</v>
      </c>
      <c r="CN249" s="161">
        <f t="shared" ca="1" si="432"/>
        <v>29067.494371323122</v>
      </c>
      <c r="CO249" s="161">
        <f t="shared" ca="1" si="432"/>
        <v>29231.846210546166</v>
      </c>
      <c r="CP249" s="161">
        <f t="shared" ca="1" si="432"/>
        <v>17638.27639137772</v>
      </c>
      <c r="CQ249" s="161">
        <f t="shared" ca="1" si="432"/>
        <v>17738.005770477808</v>
      </c>
      <c r="CR249" s="161">
        <f t="shared" ca="1" si="432"/>
        <v>17838.299033986721</v>
      </c>
      <c r="CS249" s="161">
        <f t="shared" ca="1" si="432"/>
        <v>17939.159370188892</v>
      </c>
      <c r="CT249" s="161">
        <f t="shared" ca="1" si="432"/>
        <v>18040.589985395778</v>
      </c>
      <c r="CU249" s="161">
        <f t="shared" ca="1" si="432"/>
        <v>30237.656840079617</v>
      </c>
      <c r="CV249" s="161">
        <f t="shared" ca="1" si="432"/>
        <v>30408.624948027897</v>
      </c>
      <c r="CW249" s="161">
        <f t="shared" ca="1" si="432"/>
        <v>30580.559734515125</v>
      </c>
      <c r="CX249" s="161">
        <f t="shared" ca="1" si="432"/>
        <v>30753.466665282303</v>
      </c>
      <c r="CY249" s="161">
        <f t="shared" ref="CY249:DV249" ca="1" si="433">CY245*CY246*(1+CY265)</f>
        <v>30927.351236974529</v>
      </c>
      <c r="CZ249" s="161">
        <f t="shared" ca="1" si="433"/>
        <v>31102.21897731573</v>
      </c>
      <c r="DA249" s="161">
        <f t="shared" ca="1" si="433"/>
        <v>31278.07544528439</v>
      </c>
      <c r="DB249" s="161">
        <f t="shared" ca="1" si="433"/>
        <v>18872.955738774159</v>
      </c>
      <c r="DC249" s="161">
        <f t="shared" ca="1" si="433"/>
        <v>18979.666174411253</v>
      </c>
      <c r="DD249" s="161">
        <f t="shared" ca="1" si="433"/>
        <v>19086.979966365794</v>
      </c>
      <c r="DE249" s="161">
        <f t="shared" ca="1" si="433"/>
        <v>19194.900526102116</v>
      </c>
      <c r="DF249" s="161">
        <f t="shared" ca="1" si="433"/>
        <v>19303.431284373477</v>
      </c>
      <c r="DG249" s="161">
        <f t="shared" ca="1" si="433"/>
        <v>32354.292818885191</v>
      </c>
      <c r="DH249" s="161">
        <f t="shared" ca="1" si="433"/>
        <v>32537.228694389851</v>
      </c>
      <c r="DI249" s="161">
        <f t="shared" ca="1" si="433"/>
        <v>32721.198915931185</v>
      </c>
      <c r="DJ249" s="161">
        <f t="shared" ca="1" si="433"/>
        <v>32906.209331852064</v>
      </c>
      <c r="DK249" s="161">
        <f t="shared" ca="1" si="433"/>
        <v>33092.265823562753</v>
      </c>
      <c r="DL249" s="161">
        <f t="shared" ca="1" si="433"/>
        <v>33279.374305727841</v>
      </c>
      <c r="DM249" s="161">
        <f t="shared" ca="1" si="433"/>
        <v>33467.540726454303</v>
      </c>
      <c r="DN249" s="161">
        <f t="shared" ca="1" si="433"/>
        <v>20194.062640488351</v>
      </c>
      <c r="DO249" s="161">
        <f t="shared" ca="1" si="433"/>
        <v>20308.242806620041</v>
      </c>
      <c r="DP249" s="161">
        <f t="shared" ca="1" si="433"/>
        <v>20423.068564011399</v>
      </c>
      <c r="DQ249" s="161">
        <f t="shared" ca="1" si="433"/>
        <v>20538.543562929262</v>
      </c>
      <c r="DR249" s="161">
        <f t="shared" ca="1" si="433"/>
        <v>20654.671474279621</v>
      </c>
      <c r="DS249" s="161">
        <f t="shared" ca="1" si="433"/>
        <v>34619.093316207152</v>
      </c>
      <c r="DT249" s="161">
        <f t="shared" ca="1" si="433"/>
        <v>34814.834702997134</v>
      </c>
      <c r="DU249" s="161">
        <f t="shared" ca="1" si="433"/>
        <v>35011.682840046364</v>
      </c>
      <c r="DV249" s="161">
        <f t="shared" ca="1" si="433"/>
        <v>35209.643985081711</v>
      </c>
      <c r="DW249" s="161"/>
      <c r="DX249" s="162">
        <f ca="1">SUM(G249:DW249)</f>
        <v>2514800.2940523122</v>
      </c>
    </row>
    <row r="250" spans="1:128" hidden="1" outlineLevel="1" x14ac:dyDescent="0.2">
      <c r="A250" s="168" t="str">
        <f ca="1">Language!A$664</f>
        <v>запасы сырья и материалов</v>
      </c>
      <c r="B250" s="184"/>
      <c r="C250" s="147" t="str">
        <f ca="1">CHOOSE(D250,CurName1,CurName2,CurName3)</f>
        <v>тыс. руб.</v>
      </c>
      <c r="D250" s="158">
        <f>D242</f>
        <v>1</v>
      </c>
      <c r="E250" s="154" t="s">
        <v>893</v>
      </c>
      <c r="F250" s="6" t="s">
        <v>3099</v>
      </c>
      <c r="G250" s="302">
        <f ca="1">IF(AND($B251=0,G$2&gt;1),F250,G247*$B251/Параметры!G$36)</f>
        <v>0</v>
      </c>
      <c r="H250" s="302">
        <f ca="1">IF(AND($B251=0,H$2&gt;1),G250,H247*$B251/Параметры!H$36)</f>
        <v>0</v>
      </c>
      <c r="I250" s="302">
        <f ca="1">IF(AND($B251=0,I$2&gt;1),H250,I247*$B251/Параметры!I$36)</f>
        <v>0</v>
      </c>
      <c r="J250" s="302">
        <f ca="1">IF(AND($B251=0,J$2&gt;1),I250,J247*$B251/Параметры!J$36)</f>
        <v>0</v>
      </c>
      <c r="K250" s="302">
        <f ca="1">IF(AND($B251=0,K$2&gt;1),J250,K247*$B251/Параметры!K$36)</f>
        <v>0</v>
      </c>
      <c r="L250" s="302">
        <f ca="1">IF(AND($B251=0,L$2&gt;1),K250,L247*$B251/Параметры!L$36)</f>
        <v>0</v>
      </c>
      <c r="M250" s="302">
        <f ca="1">IF(AND($B251=0,M$2&gt;1),L250,M247*$B251/Параметры!M$36)</f>
        <v>0</v>
      </c>
      <c r="N250" s="302">
        <f ca="1">IF(AND($B251=0,N$2&gt;1),M250,N247*$B251/Параметры!N$36)</f>
        <v>0</v>
      </c>
      <c r="O250" s="302">
        <f ca="1">IF(AND($B251=0,O$2&gt;1),N250,O247*$B251/Параметры!O$36)</f>
        <v>0</v>
      </c>
      <c r="P250" s="302">
        <f ca="1">IF(AND($B251=0,P$2&gt;1),O250,P247*$B251/Параметры!P$36)</f>
        <v>0</v>
      </c>
      <c r="Q250" s="302">
        <f ca="1">IF(AND($B251=0,Q$2&gt;1),P250,Q247*$B251/Параметры!Q$36)</f>
        <v>0</v>
      </c>
      <c r="R250" s="302">
        <f ca="1">IF(AND($B251=0,R$2&gt;1),Q250,R247*$B251/Параметры!R$36)</f>
        <v>0</v>
      </c>
      <c r="S250" s="302">
        <f ca="1">IF(AND($B251=0,S$2&gt;1),R250,S247*$B251/Параметры!S$36)</f>
        <v>0</v>
      </c>
      <c r="T250" s="302">
        <f ca="1">IF(AND($B251=0,T$2&gt;1),S250,T247*$B251/Параметры!T$36)</f>
        <v>0</v>
      </c>
      <c r="U250" s="302">
        <f ca="1">IF(AND($B251=0,U$2&gt;1),T250,U247*$B251/Параметры!U$36)</f>
        <v>0</v>
      </c>
      <c r="V250" s="302">
        <f ca="1">IF(AND($B251=0,V$2&gt;1),U250,V247*$B251/Параметры!V$36)</f>
        <v>0</v>
      </c>
      <c r="W250" s="302">
        <f ca="1">IF(AND($B251=0,W$2&gt;1),V250,W247*$B251/Параметры!W$36)</f>
        <v>0</v>
      </c>
      <c r="X250" s="302">
        <f ca="1">IF(AND($B251=0,X$2&gt;1),W250,X247*$B251/Параметры!X$36)</f>
        <v>0</v>
      </c>
      <c r="Y250" s="302">
        <f ca="1">IF(AND($B251=0,Y$2&gt;1),X250,Y247*$B251/Параметры!Y$36)</f>
        <v>0</v>
      </c>
      <c r="Z250" s="302">
        <f ca="1">IF(AND($B251=0,Z$2&gt;1),Y250,Z247*$B251/Параметры!Z$36)</f>
        <v>0</v>
      </c>
      <c r="AA250" s="302">
        <f ca="1">IF(AND($B251=0,AA$2&gt;1),Z250,AA247*$B251/Параметры!AA$36)</f>
        <v>0</v>
      </c>
      <c r="AB250" s="302">
        <f ca="1">IF(AND($B251=0,AB$2&gt;1),AA250,AB247*$B251/Параметры!AB$36)</f>
        <v>0</v>
      </c>
      <c r="AC250" s="302">
        <f ca="1">IF(AND($B251=0,AC$2&gt;1),AB250,AC247*$B251/Параметры!AC$36)</f>
        <v>0</v>
      </c>
      <c r="AD250" s="302">
        <f ca="1">IF(AND($B251=0,AD$2&gt;1),AC250,AD247*$B251/Параметры!AD$36)</f>
        <v>0</v>
      </c>
      <c r="AE250" s="302">
        <f ca="1">IF(AND($B251=0,AE$2&gt;1),AD250,AE247*$B251/Параметры!AE$36)</f>
        <v>0</v>
      </c>
      <c r="AF250" s="302">
        <f ca="1">IF(AND($B251=0,AF$2&gt;1),AE250,AF247*$B251/Параметры!AF$36)</f>
        <v>0</v>
      </c>
      <c r="AG250" s="302">
        <f ca="1">IF(AND($B251=0,AG$2&gt;1),AF250,AG247*$B251/Параметры!AG$36)</f>
        <v>0</v>
      </c>
      <c r="AH250" s="302">
        <f ca="1">IF(AND($B251=0,AH$2&gt;1),AG250,AH247*$B251/Параметры!AH$36)</f>
        <v>0</v>
      </c>
      <c r="AI250" s="302">
        <f ca="1">IF(AND($B251=0,AI$2&gt;1),AH250,AI247*$B251/Параметры!AI$36)</f>
        <v>0</v>
      </c>
      <c r="AJ250" s="302">
        <f ca="1">IF(AND($B251=0,AJ$2&gt;1),AI250,AJ247*$B251/Параметры!AJ$36)</f>
        <v>0</v>
      </c>
      <c r="AK250" s="302">
        <f ca="1">IF(AND($B251=0,AK$2&gt;1),AJ250,AK247*$B251/Параметры!AK$36)</f>
        <v>0</v>
      </c>
      <c r="AL250" s="302">
        <f ca="1">IF(AND($B251=0,AL$2&gt;1),AK250,AL247*$B251/Параметры!AL$36)</f>
        <v>0</v>
      </c>
      <c r="AM250" s="302">
        <f ca="1">IF(AND($B251=0,AM$2&gt;1),AL250,AM247*$B251/Параметры!AM$36)</f>
        <v>0</v>
      </c>
      <c r="AN250" s="302">
        <f ca="1">IF(AND($B251=0,AN$2&gt;1),AM250,AN247*$B251/Параметры!AN$36)</f>
        <v>0</v>
      </c>
      <c r="AO250" s="302">
        <f ca="1">IF(AND($B251=0,AO$2&gt;1),AN250,AO247*$B251/Параметры!AO$36)</f>
        <v>0</v>
      </c>
      <c r="AP250" s="302">
        <f ca="1">IF(AND($B251=0,AP$2&gt;1),AO250,AP247*$B251/Параметры!AP$36)</f>
        <v>0</v>
      </c>
      <c r="AQ250" s="302">
        <f ca="1">IF(AND($B251=0,AQ$2&gt;1),AP250,AQ247*$B251/Параметры!AQ$36)</f>
        <v>0</v>
      </c>
      <c r="AR250" s="302">
        <f ca="1">IF(AND($B251=0,AR$2&gt;1),AQ250,AR247*$B251/Параметры!AR$36)</f>
        <v>0</v>
      </c>
      <c r="AS250" s="302">
        <f ca="1">IF(AND($B251=0,AS$2&gt;1),AR250,AS247*$B251/Параметры!AS$36)</f>
        <v>0</v>
      </c>
      <c r="AT250" s="302">
        <f ca="1">IF(AND($B251=0,AT$2&gt;1),AS250,AT247*$B251/Параметры!AT$36)</f>
        <v>0</v>
      </c>
      <c r="AU250" s="302">
        <f ca="1">IF(AND($B251=0,AU$2&gt;1),AT250,AU247*$B251/Параметры!AU$36)</f>
        <v>0</v>
      </c>
      <c r="AV250" s="302">
        <f ca="1">IF(AND($B251=0,AV$2&gt;1),AU250,AV247*$B251/Параметры!AV$36)</f>
        <v>0</v>
      </c>
      <c r="AW250" s="302">
        <f ca="1">IF(AND($B251=0,AW$2&gt;1),AV250,AW247*$B251/Параметры!AW$36)</f>
        <v>0</v>
      </c>
      <c r="AX250" s="302">
        <f ca="1">IF(AND($B251=0,AX$2&gt;1),AW250,AX247*$B251/Параметры!AX$36)</f>
        <v>0</v>
      </c>
      <c r="AY250" s="302">
        <f ca="1">IF(AND($B251=0,AY$2&gt;1),AX250,AY247*$B251/Параметры!AY$36)</f>
        <v>0</v>
      </c>
      <c r="AZ250" s="302">
        <f ca="1">IF(AND($B251=0,AZ$2&gt;1),AY250,AZ247*$B251/Параметры!AZ$36)</f>
        <v>0</v>
      </c>
      <c r="BA250" s="302">
        <f ca="1">IF(AND($B251=0,BA$2&gt;1),AZ250,BA247*$B251/Параметры!BA$36)</f>
        <v>0</v>
      </c>
      <c r="BB250" s="302">
        <f ca="1">IF(AND($B251=0,BB$2&gt;1),BA250,BB247*$B251/Параметры!BB$36)</f>
        <v>0</v>
      </c>
      <c r="BC250" s="302">
        <f ca="1">IF(AND($B251=0,BC$2&gt;1),BB250,BC247*$B251/Параметры!BC$36)</f>
        <v>0</v>
      </c>
      <c r="BD250" s="302">
        <f ca="1">IF(AND($B251=0,BD$2&gt;1),BC250,BD247*$B251/Параметры!BD$36)</f>
        <v>0</v>
      </c>
      <c r="BE250" s="302">
        <f ca="1">IF(AND($B251=0,BE$2&gt;1),BD250,BE247*$B251/Параметры!BE$36)</f>
        <v>0</v>
      </c>
      <c r="BF250" s="302">
        <f ca="1">IF(AND($B251=0,BF$2&gt;1),BE250,BF247*$B251/Параметры!BF$36)</f>
        <v>0</v>
      </c>
      <c r="BG250" s="302">
        <f ca="1">IF(AND($B251=0,BG$2&gt;1),BF250,BG247*$B251/Параметры!BG$36)</f>
        <v>0</v>
      </c>
      <c r="BH250" s="302">
        <f ca="1">IF(AND($B251=0,BH$2&gt;1),BG250,BH247*$B251/Параметры!BH$36)</f>
        <v>0</v>
      </c>
      <c r="BI250" s="302">
        <f ca="1">IF(AND($B251=0,BI$2&gt;1),BH250,BI247*$B251/Параметры!BI$36)</f>
        <v>0</v>
      </c>
      <c r="BJ250" s="302">
        <f ca="1">IF(AND($B251=0,BJ$2&gt;1),BI250,BJ247*$B251/Параметры!BJ$36)</f>
        <v>0</v>
      </c>
      <c r="BK250" s="302">
        <f ca="1">IF(AND($B251=0,BK$2&gt;1),BJ250,BK247*$B251/Параметры!BK$36)</f>
        <v>0</v>
      </c>
      <c r="BL250" s="302">
        <f ca="1">IF(AND($B251=0,BL$2&gt;1),BK250,BL247*$B251/Параметры!BL$36)</f>
        <v>0</v>
      </c>
      <c r="BM250" s="302">
        <f ca="1">IF(AND($B251=0,BM$2&gt;1),BL250,BM247*$B251/Параметры!BM$36)</f>
        <v>0</v>
      </c>
      <c r="BN250" s="302">
        <f ca="1">IF(AND($B251=0,BN$2&gt;1),BM250,BN247*$B251/Параметры!BN$36)</f>
        <v>0</v>
      </c>
      <c r="BO250" s="302">
        <f ca="1">IF(AND($B251=0,BO$2&gt;1),BN250,BO247*$B251/Параметры!BO$36)</f>
        <v>0</v>
      </c>
      <c r="BP250" s="302">
        <f ca="1">IF(AND($B251=0,BP$2&gt;1),BO250,BP247*$B251/Параметры!BP$36)</f>
        <v>0</v>
      </c>
      <c r="BQ250" s="302">
        <f ca="1">IF(AND($B251=0,BQ$2&gt;1),BP250,BQ247*$B251/Параметры!BQ$36)</f>
        <v>0</v>
      </c>
      <c r="BR250" s="302">
        <f ca="1">IF(AND($B251=0,BR$2&gt;1),BQ250,BR247*$B251/Параметры!BR$36)</f>
        <v>0</v>
      </c>
      <c r="BS250" s="302">
        <f ca="1">IF(AND($B251=0,BS$2&gt;1),BR250,BS247*$B251/Параметры!BS$36)</f>
        <v>0</v>
      </c>
      <c r="BT250" s="302">
        <f ca="1">IF(AND($B251=0,BT$2&gt;1),BS250,BT247*$B251/Параметры!BT$36)</f>
        <v>0</v>
      </c>
      <c r="BU250" s="302">
        <f ca="1">IF(AND($B251=0,BU$2&gt;1),BT250,BU247*$B251/Параметры!BU$36)</f>
        <v>0</v>
      </c>
      <c r="BV250" s="302">
        <f ca="1">IF(AND($B251=0,BV$2&gt;1),BU250,BV247*$B251/Параметры!BV$36)</f>
        <v>0</v>
      </c>
      <c r="BW250" s="302">
        <f ca="1">IF(AND($B251=0,BW$2&gt;1),BV250,BW247*$B251/Параметры!BW$36)</f>
        <v>0</v>
      </c>
      <c r="BX250" s="302">
        <f ca="1">IF(AND($B251=0,BX$2&gt;1),BW250,BX247*$B251/Параметры!BX$36)</f>
        <v>0</v>
      </c>
      <c r="BY250" s="302">
        <f ca="1">IF(AND($B251=0,BY$2&gt;1),BX250,BY247*$B251/Параметры!BY$36)</f>
        <v>0</v>
      </c>
      <c r="BZ250" s="302">
        <f ca="1">IF(AND($B251=0,BZ$2&gt;1),BY250,BZ247*$B251/Параметры!BZ$36)</f>
        <v>0</v>
      </c>
      <c r="CA250" s="302">
        <f ca="1">IF(AND($B251=0,CA$2&gt;1),BZ250,CA247*$B251/Параметры!CA$36)</f>
        <v>0</v>
      </c>
      <c r="CB250" s="302">
        <f ca="1">IF(AND($B251=0,CB$2&gt;1),CA250,CB247*$B251/Параметры!CB$36)</f>
        <v>0</v>
      </c>
      <c r="CC250" s="302">
        <f ca="1">IF(AND($B251=0,CC$2&gt;1),CB250,CC247*$B251/Параметры!CC$36)</f>
        <v>0</v>
      </c>
      <c r="CD250" s="302">
        <f ca="1">IF(AND($B251=0,CD$2&gt;1),CC250,CD247*$B251/Параметры!CD$36)</f>
        <v>0</v>
      </c>
      <c r="CE250" s="302">
        <f ca="1">IF(AND($B251=0,CE$2&gt;1),CD250,CE247*$B251/Параметры!CE$36)</f>
        <v>0</v>
      </c>
      <c r="CF250" s="302">
        <f ca="1">IF(AND($B251=0,CF$2&gt;1),CE250,CF247*$B251/Параметры!CF$36)</f>
        <v>0</v>
      </c>
      <c r="CG250" s="302">
        <f ca="1">IF(AND($B251=0,CG$2&gt;1),CF250,CG247*$B251/Параметры!CG$36)</f>
        <v>0</v>
      </c>
      <c r="CH250" s="302">
        <f ca="1">IF(AND($B251=0,CH$2&gt;1),CG250,CH247*$B251/Параметры!CH$36)</f>
        <v>0</v>
      </c>
      <c r="CI250" s="302">
        <f ca="1">IF(AND($B251=0,CI$2&gt;1),CH250,CI247*$B251/Параметры!CI$36)</f>
        <v>0</v>
      </c>
      <c r="CJ250" s="302">
        <f ca="1">IF(AND($B251=0,CJ$2&gt;1),CI250,CJ247*$B251/Параметры!CJ$36)</f>
        <v>0</v>
      </c>
      <c r="CK250" s="302">
        <f ca="1">IF(AND($B251=0,CK$2&gt;1),CJ250,CK247*$B251/Параметры!CK$36)</f>
        <v>0</v>
      </c>
      <c r="CL250" s="302">
        <f ca="1">IF(AND($B251=0,CL$2&gt;1),CK250,CL247*$B251/Параметры!CL$36)</f>
        <v>0</v>
      </c>
      <c r="CM250" s="302">
        <f ca="1">IF(AND($B251=0,CM$2&gt;1),CL250,CM247*$B251/Параметры!CM$36)</f>
        <v>0</v>
      </c>
      <c r="CN250" s="302">
        <f ca="1">IF(AND($B251=0,CN$2&gt;1),CM250,CN247*$B251/Параметры!CN$36)</f>
        <v>0</v>
      </c>
      <c r="CO250" s="302">
        <f ca="1">IF(AND($B251=0,CO$2&gt;1),CN250,CO247*$B251/Параметры!CO$36)</f>
        <v>0</v>
      </c>
      <c r="CP250" s="302">
        <f ca="1">IF(AND($B251=0,CP$2&gt;1),CO250,CP247*$B251/Параметры!CP$36)</f>
        <v>0</v>
      </c>
      <c r="CQ250" s="302">
        <f ca="1">IF(AND($B251=0,CQ$2&gt;1),CP250,CQ247*$B251/Параметры!CQ$36)</f>
        <v>0</v>
      </c>
      <c r="CR250" s="302">
        <f ca="1">IF(AND($B251=0,CR$2&gt;1),CQ250,CR247*$B251/Параметры!CR$36)</f>
        <v>0</v>
      </c>
      <c r="CS250" s="302">
        <f ca="1">IF(AND($B251=0,CS$2&gt;1),CR250,CS247*$B251/Параметры!CS$36)</f>
        <v>0</v>
      </c>
      <c r="CT250" s="302">
        <f ca="1">IF(AND($B251=0,CT$2&gt;1),CS250,CT247*$B251/Параметры!CT$36)</f>
        <v>0</v>
      </c>
      <c r="CU250" s="302">
        <f ca="1">IF(AND($B251=0,CU$2&gt;1),CT250,CU247*$B251/Параметры!CU$36)</f>
        <v>0</v>
      </c>
      <c r="CV250" s="302">
        <f ca="1">IF(AND($B251=0,CV$2&gt;1),CU250,CV247*$B251/Параметры!CV$36)</f>
        <v>0</v>
      </c>
      <c r="CW250" s="302">
        <f ca="1">IF(AND($B251=0,CW$2&gt;1),CV250,CW247*$B251/Параметры!CW$36)</f>
        <v>0</v>
      </c>
      <c r="CX250" s="302">
        <f ca="1">IF(AND($B251=0,CX$2&gt;1),CW250,CX247*$B251/Параметры!CX$36)</f>
        <v>0</v>
      </c>
      <c r="CY250" s="302">
        <f ca="1">IF(AND($B251=0,CY$2&gt;1),CX250,CY247*$B251/Параметры!CY$36)</f>
        <v>0</v>
      </c>
      <c r="CZ250" s="302">
        <f ca="1">IF(AND($B251=0,CZ$2&gt;1),CY250,CZ247*$B251/Параметры!CZ$36)</f>
        <v>0</v>
      </c>
      <c r="DA250" s="302">
        <f ca="1">IF(AND($B251=0,DA$2&gt;1),CZ250,DA247*$B251/Параметры!DA$36)</f>
        <v>0</v>
      </c>
      <c r="DB250" s="302">
        <f ca="1">IF(AND($B251=0,DB$2&gt;1),DA250,DB247*$B251/Параметры!DB$36)</f>
        <v>0</v>
      </c>
      <c r="DC250" s="302">
        <f ca="1">IF(AND($B251=0,DC$2&gt;1),DB250,DC247*$B251/Параметры!DC$36)</f>
        <v>0</v>
      </c>
      <c r="DD250" s="302">
        <f ca="1">IF(AND($B251=0,DD$2&gt;1),DC250,DD247*$B251/Параметры!DD$36)</f>
        <v>0</v>
      </c>
      <c r="DE250" s="302">
        <f ca="1">IF(AND($B251=0,DE$2&gt;1),DD250,DE247*$B251/Параметры!DE$36)</f>
        <v>0</v>
      </c>
      <c r="DF250" s="302">
        <f ca="1">IF(AND($B251=0,DF$2&gt;1),DE250,DF247*$B251/Параметры!DF$36)</f>
        <v>0</v>
      </c>
      <c r="DG250" s="302">
        <f ca="1">IF(AND($B251=0,DG$2&gt;1),DF250,DG247*$B251/Параметры!DG$36)</f>
        <v>0</v>
      </c>
      <c r="DH250" s="302">
        <f ca="1">IF(AND($B251=0,DH$2&gt;1),DG250,DH247*$B251/Параметры!DH$36)</f>
        <v>0</v>
      </c>
      <c r="DI250" s="302">
        <f ca="1">IF(AND($B251=0,DI$2&gt;1),DH250,DI247*$B251/Параметры!DI$36)</f>
        <v>0</v>
      </c>
      <c r="DJ250" s="302">
        <f ca="1">IF(AND($B251=0,DJ$2&gt;1),DI250,DJ247*$B251/Параметры!DJ$36)</f>
        <v>0</v>
      </c>
      <c r="DK250" s="302">
        <f ca="1">IF(AND($B251=0,DK$2&gt;1),DJ250,DK247*$B251/Параметры!DK$36)</f>
        <v>0</v>
      </c>
      <c r="DL250" s="302">
        <f ca="1">IF(AND($B251=0,DL$2&gt;1),DK250,DL247*$B251/Параметры!DL$36)</f>
        <v>0</v>
      </c>
      <c r="DM250" s="302">
        <f ca="1">IF(AND($B251=0,DM$2&gt;1),DL250,DM247*$B251/Параметры!DM$36)</f>
        <v>0</v>
      </c>
      <c r="DN250" s="302">
        <f ca="1">IF(AND($B251=0,DN$2&gt;1),DM250,DN247*$B251/Параметры!DN$36)</f>
        <v>0</v>
      </c>
      <c r="DO250" s="302">
        <f ca="1">IF(AND($B251=0,DO$2&gt;1),DN250,DO247*$B251/Параметры!DO$36)</f>
        <v>0</v>
      </c>
      <c r="DP250" s="302">
        <f ca="1">IF(AND($B251=0,DP$2&gt;1),DO250,DP247*$B251/Параметры!DP$36)</f>
        <v>0</v>
      </c>
      <c r="DQ250" s="302">
        <f ca="1">IF(AND($B251=0,DQ$2&gt;1),DP250,DQ247*$B251/Параметры!DQ$36)</f>
        <v>0</v>
      </c>
      <c r="DR250" s="302">
        <f ca="1">IF(AND($B251=0,DR$2&gt;1),DQ250,DR247*$B251/Параметры!DR$36)</f>
        <v>0</v>
      </c>
      <c r="DS250" s="302">
        <f ca="1">IF(AND($B251=0,DS$2&gt;1),DR250,DS247*$B251/Параметры!DS$36)</f>
        <v>0</v>
      </c>
      <c r="DT250" s="302">
        <f ca="1">IF(AND($B251=0,DT$2&gt;1),DS250,DT247*$B251/Параметры!DT$36)</f>
        <v>0</v>
      </c>
      <c r="DU250" s="302">
        <f ca="1">IF(AND($B251=0,DU$2&gt;1),DT250,DU247*$B251/Параметры!DU$36)</f>
        <v>0</v>
      </c>
      <c r="DV250" s="302">
        <f ca="1">IF(AND($B251=0,DV$2&gt;1),DU250,DV247*$B251/Параметры!DV$36)</f>
        <v>0</v>
      </c>
      <c r="DW250" s="185"/>
      <c r="DX250" s="162"/>
    </row>
    <row r="251" spans="1:128" s="154" customFormat="1" hidden="1" outlineLevel="1" x14ac:dyDescent="0.2">
      <c r="A251" s="171" t="str">
        <f ca="1">Language!A$665</f>
        <v>средняя оборачиваемость запасов</v>
      </c>
      <c r="B251" s="303">
        <f>$B$517</f>
        <v>0</v>
      </c>
      <c r="C251" s="147" t="str">
        <f ca="1">Language!$A$1464</f>
        <v>дней</v>
      </c>
      <c r="D251" s="158"/>
      <c r="F251" s="6" t="s">
        <v>3100</v>
      </c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  <c r="AA251" s="169"/>
      <c r="AB251" s="169"/>
      <c r="AC251" s="169"/>
      <c r="AD251" s="169"/>
      <c r="AE251" s="169"/>
      <c r="AF251" s="169"/>
      <c r="AG251" s="169"/>
      <c r="AH251" s="169"/>
      <c r="AI251" s="169"/>
      <c r="AJ251" s="169"/>
      <c r="AK251" s="169"/>
      <c r="AL251" s="169"/>
      <c r="AM251" s="169"/>
      <c r="AN251" s="169"/>
      <c r="AO251" s="169"/>
      <c r="AP251" s="169"/>
      <c r="AQ251" s="169"/>
      <c r="AR251" s="169"/>
      <c r="AS251" s="169"/>
      <c r="AT251" s="169"/>
      <c r="AU251" s="169"/>
      <c r="AV251" s="169"/>
      <c r="AW251" s="169"/>
      <c r="AX251" s="169"/>
      <c r="AY251" s="169"/>
      <c r="AZ251" s="169"/>
      <c r="BA251" s="169"/>
      <c r="BB251" s="169"/>
      <c r="BC251" s="169"/>
      <c r="BD251" s="169"/>
      <c r="BE251" s="169"/>
      <c r="BF251" s="169"/>
      <c r="BG251" s="169"/>
      <c r="BH251" s="169"/>
      <c r="BI251" s="169"/>
      <c r="BJ251" s="169"/>
      <c r="BK251" s="169"/>
      <c r="BL251" s="169"/>
      <c r="BM251" s="169"/>
      <c r="BN251" s="169"/>
      <c r="BO251" s="169"/>
      <c r="BP251" s="169"/>
      <c r="BQ251" s="169"/>
      <c r="BR251" s="169"/>
      <c r="BS251" s="169"/>
      <c r="BT251" s="169"/>
      <c r="BU251" s="169"/>
      <c r="BV251" s="169"/>
      <c r="BW251" s="169"/>
      <c r="BX251" s="169"/>
      <c r="BY251" s="169"/>
      <c r="BZ251" s="169"/>
      <c r="CA251" s="169"/>
      <c r="CB251" s="169"/>
      <c r="CC251" s="169"/>
      <c r="CD251" s="169"/>
      <c r="CE251" s="169"/>
      <c r="CF251" s="169"/>
      <c r="CG251" s="169"/>
      <c r="CH251" s="169"/>
      <c r="CI251" s="169"/>
      <c r="CJ251" s="169"/>
      <c r="CK251" s="169"/>
      <c r="CL251" s="169"/>
      <c r="CM251" s="169"/>
      <c r="CN251" s="169"/>
      <c r="CO251" s="169"/>
      <c r="CP251" s="169"/>
      <c r="CQ251" s="169"/>
      <c r="CR251" s="169"/>
      <c r="CS251" s="169"/>
      <c r="CT251" s="169"/>
      <c r="CU251" s="169"/>
      <c r="CV251" s="169"/>
      <c r="CW251" s="169"/>
      <c r="CX251" s="169"/>
      <c r="CY251" s="169"/>
      <c r="CZ251" s="169"/>
      <c r="DA251" s="169"/>
      <c r="DB251" s="169"/>
      <c r="DC251" s="169"/>
      <c r="DD251" s="169"/>
      <c r="DE251" s="169"/>
      <c r="DF251" s="169"/>
      <c r="DG251" s="169"/>
      <c r="DH251" s="169"/>
      <c r="DI251" s="169"/>
      <c r="DJ251" s="169"/>
      <c r="DK251" s="169"/>
      <c r="DL251" s="169"/>
      <c r="DM251" s="169"/>
      <c r="DN251" s="169"/>
      <c r="DO251" s="169"/>
      <c r="DP251" s="169"/>
      <c r="DQ251" s="169"/>
      <c r="DR251" s="169"/>
      <c r="DS251" s="169"/>
      <c r="DT251" s="169"/>
      <c r="DU251" s="169"/>
      <c r="DV251" s="169"/>
      <c r="DW251" s="169"/>
      <c r="DX251" s="177"/>
    </row>
    <row r="252" spans="1:128" hidden="1" outlineLevel="1" x14ac:dyDescent="0.2">
      <c r="A252" s="168" t="str">
        <f ca="1">Language!A$666</f>
        <v>затраты в запасах готовой продукции</v>
      </c>
      <c r="B252" s="158"/>
      <c r="C252" s="147" t="str">
        <f ca="1">CHOOSE(D252,CurName1,CurName2,CurName3)</f>
        <v>тыс. руб.</v>
      </c>
      <c r="D252" s="158">
        <f>D242</f>
        <v>1</v>
      </c>
      <c r="E252" s="154" t="s">
        <v>894</v>
      </c>
      <c r="F252" s="6" t="s">
        <v>3099</v>
      </c>
      <c r="G252" s="302">
        <f ca="1">IF(AND($B253=0,G$2&gt;1),F252,G247*$B253/Параметры!G$36)</f>
        <v>0</v>
      </c>
      <c r="H252" s="302">
        <f ca="1">IF(AND($B253=0,H$2&gt;1),G252,H247*$B253/Параметры!H$36)</f>
        <v>0</v>
      </c>
      <c r="I252" s="302">
        <f ca="1">IF(AND($B253=0,I$2&gt;1),H252,I247*$B253/Параметры!I$36)</f>
        <v>0</v>
      </c>
      <c r="J252" s="302">
        <f ca="1">IF(AND($B253=0,J$2&gt;1),I252,J247*$B253/Параметры!J$36)</f>
        <v>0</v>
      </c>
      <c r="K252" s="302">
        <f ca="1">IF(AND($B253=0,K$2&gt;1),J252,K247*$B253/Параметры!K$36)</f>
        <v>0</v>
      </c>
      <c r="L252" s="302">
        <f ca="1">IF(AND($B253=0,L$2&gt;1),K252,L247*$B253/Параметры!L$36)</f>
        <v>0</v>
      </c>
      <c r="M252" s="302">
        <f ca="1">IF(AND($B253=0,M$2&gt;1),L252,M247*$B253/Параметры!M$36)</f>
        <v>0</v>
      </c>
      <c r="N252" s="302">
        <f ca="1">IF(AND($B253=0,N$2&gt;1),M252,N247*$B253/Параметры!N$36)</f>
        <v>0</v>
      </c>
      <c r="O252" s="302">
        <f ca="1">IF(AND($B253=0,O$2&gt;1),N252,O247*$B253/Параметры!O$36)</f>
        <v>0</v>
      </c>
      <c r="P252" s="302">
        <f ca="1">IF(AND($B253=0,P$2&gt;1),O252,P247*$B253/Параметры!P$36)</f>
        <v>0</v>
      </c>
      <c r="Q252" s="302">
        <f ca="1">IF(AND($B253=0,Q$2&gt;1),P252,Q247*$B253/Параметры!Q$36)</f>
        <v>0</v>
      </c>
      <c r="R252" s="302">
        <f ca="1">IF(AND($B253=0,R$2&gt;1),Q252,R247*$B253/Параметры!R$36)</f>
        <v>0</v>
      </c>
      <c r="S252" s="302">
        <f ca="1">IF(AND($B253=0,S$2&gt;1),R252,S247*$B253/Параметры!S$36)</f>
        <v>0</v>
      </c>
      <c r="T252" s="302">
        <f ca="1">IF(AND($B253=0,T$2&gt;1),S252,T247*$B253/Параметры!T$36)</f>
        <v>0</v>
      </c>
      <c r="U252" s="302">
        <f ca="1">IF(AND($B253=0,U$2&gt;1),T252,U247*$B253/Параметры!U$36)</f>
        <v>0</v>
      </c>
      <c r="V252" s="302">
        <f ca="1">IF(AND($B253=0,V$2&gt;1),U252,V247*$B253/Параметры!V$36)</f>
        <v>0</v>
      </c>
      <c r="W252" s="302">
        <f ca="1">IF(AND($B253=0,W$2&gt;1),V252,W247*$B253/Параметры!W$36)</f>
        <v>0</v>
      </c>
      <c r="X252" s="302">
        <f ca="1">IF(AND($B253=0,X$2&gt;1),W252,X247*$B253/Параметры!X$36)</f>
        <v>0</v>
      </c>
      <c r="Y252" s="302">
        <f ca="1">IF(AND($B253=0,Y$2&gt;1),X252,Y247*$B253/Параметры!Y$36)</f>
        <v>0</v>
      </c>
      <c r="Z252" s="302">
        <f ca="1">IF(AND($B253=0,Z$2&gt;1),Y252,Z247*$B253/Параметры!Z$36)</f>
        <v>0</v>
      </c>
      <c r="AA252" s="302">
        <f ca="1">IF(AND($B253=0,AA$2&gt;1),Z252,AA247*$B253/Параметры!AA$36)</f>
        <v>0</v>
      </c>
      <c r="AB252" s="302">
        <f ca="1">IF(AND($B253=0,AB$2&gt;1),AA252,AB247*$B253/Параметры!AB$36)</f>
        <v>0</v>
      </c>
      <c r="AC252" s="302">
        <f ca="1">IF(AND($B253=0,AC$2&gt;1),AB252,AC247*$B253/Параметры!AC$36)</f>
        <v>0</v>
      </c>
      <c r="AD252" s="302">
        <f ca="1">IF(AND($B253=0,AD$2&gt;1),AC252,AD247*$B253/Параметры!AD$36)</f>
        <v>0</v>
      </c>
      <c r="AE252" s="302">
        <f ca="1">IF(AND($B253=0,AE$2&gt;1),AD252,AE247*$B253/Параметры!AE$36)</f>
        <v>0</v>
      </c>
      <c r="AF252" s="302">
        <f ca="1">IF(AND($B253=0,AF$2&gt;1),AE252,AF247*$B253/Параметры!AF$36)</f>
        <v>0</v>
      </c>
      <c r="AG252" s="302">
        <f ca="1">IF(AND($B253=0,AG$2&gt;1),AF252,AG247*$B253/Параметры!AG$36)</f>
        <v>0</v>
      </c>
      <c r="AH252" s="302">
        <f ca="1">IF(AND($B253=0,AH$2&gt;1),AG252,AH247*$B253/Параметры!AH$36)</f>
        <v>0</v>
      </c>
      <c r="AI252" s="302">
        <f ca="1">IF(AND($B253=0,AI$2&gt;1),AH252,AI247*$B253/Параметры!AI$36)</f>
        <v>0</v>
      </c>
      <c r="AJ252" s="302">
        <f ca="1">IF(AND($B253=0,AJ$2&gt;1),AI252,AJ247*$B253/Параметры!AJ$36)</f>
        <v>0</v>
      </c>
      <c r="AK252" s="302">
        <f ca="1">IF(AND($B253=0,AK$2&gt;1),AJ252,AK247*$B253/Параметры!AK$36)</f>
        <v>0</v>
      </c>
      <c r="AL252" s="302">
        <f ca="1">IF(AND($B253=0,AL$2&gt;1),AK252,AL247*$B253/Параметры!AL$36)</f>
        <v>0</v>
      </c>
      <c r="AM252" s="302">
        <f ca="1">IF(AND($B253=0,AM$2&gt;1),AL252,AM247*$B253/Параметры!AM$36)</f>
        <v>0</v>
      </c>
      <c r="AN252" s="302">
        <f ca="1">IF(AND($B253=0,AN$2&gt;1),AM252,AN247*$B253/Параметры!AN$36)</f>
        <v>0</v>
      </c>
      <c r="AO252" s="302">
        <f ca="1">IF(AND($B253=0,AO$2&gt;1),AN252,AO247*$B253/Параметры!AO$36)</f>
        <v>0</v>
      </c>
      <c r="AP252" s="302">
        <f ca="1">IF(AND($B253=0,AP$2&gt;1),AO252,AP247*$B253/Параметры!AP$36)</f>
        <v>0</v>
      </c>
      <c r="AQ252" s="302">
        <f ca="1">IF(AND($B253=0,AQ$2&gt;1),AP252,AQ247*$B253/Параметры!AQ$36)</f>
        <v>0</v>
      </c>
      <c r="AR252" s="302">
        <f ca="1">IF(AND($B253=0,AR$2&gt;1),AQ252,AR247*$B253/Параметры!AR$36)</f>
        <v>0</v>
      </c>
      <c r="AS252" s="302">
        <f ca="1">IF(AND($B253=0,AS$2&gt;1),AR252,AS247*$B253/Параметры!AS$36)</f>
        <v>0</v>
      </c>
      <c r="AT252" s="302">
        <f ca="1">IF(AND($B253=0,AT$2&gt;1),AS252,AT247*$B253/Параметры!AT$36)</f>
        <v>0</v>
      </c>
      <c r="AU252" s="302">
        <f ca="1">IF(AND($B253=0,AU$2&gt;1),AT252,AU247*$B253/Параметры!AU$36)</f>
        <v>0</v>
      </c>
      <c r="AV252" s="302">
        <f ca="1">IF(AND($B253=0,AV$2&gt;1),AU252,AV247*$B253/Параметры!AV$36)</f>
        <v>0</v>
      </c>
      <c r="AW252" s="302">
        <f ca="1">IF(AND($B253=0,AW$2&gt;1),AV252,AW247*$B253/Параметры!AW$36)</f>
        <v>0</v>
      </c>
      <c r="AX252" s="302">
        <f ca="1">IF(AND($B253=0,AX$2&gt;1),AW252,AX247*$B253/Параметры!AX$36)</f>
        <v>0</v>
      </c>
      <c r="AY252" s="302">
        <f ca="1">IF(AND($B253=0,AY$2&gt;1),AX252,AY247*$B253/Параметры!AY$36)</f>
        <v>0</v>
      </c>
      <c r="AZ252" s="302">
        <f ca="1">IF(AND($B253=0,AZ$2&gt;1),AY252,AZ247*$B253/Параметры!AZ$36)</f>
        <v>0</v>
      </c>
      <c r="BA252" s="302">
        <f ca="1">IF(AND($B253=0,BA$2&gt;1),AZ252,BA247*$B253/Параметры!BA$36)</f>
        <v>0</v>
      </c>
      <c r="BB252" s="302">
        <f ca="1">IF(AND($B253=0,BB$2&gt;1),BA252,BB247*$B253/Параметры!BB$36)</f>
        <v>0</v>
      </c>
      <c r="BC252" s="302">
        <f ca="1">IF(AND($B253=0,BC$2&gt;1),BB252,BC247*$B253/Параметры!BC$36)</f>
        <v>0</v>
      </c>
      <c r="BD252" s="302">
        <f ca="1">IF(AND($B253=0,BD$2&gt;1),BC252,BD247*$B253/Параметры!BD$36)</f>
        <v>0</v>
      </c>
      <c r="BE252" s="302">
        <f ca="1">IF(AND($B253=0,BE$2&gt;1),BD252,BE247*$B253/Параметры!BE$36)</f>
        <v>0</v>
      </c>
      <c r="BF252" s="302">
        <f ca="1">IF(AND($B253=0,BF$2&gt;1),BE252,BF247*$B253/Параметры!BF$36)</f>
        <v>0</v>
      </c>
      <c r="BG252" s="302">
        <f ca="1">IF(AND($B253=0,BG$2&gt;1),BF252,BG247*$B253/Параметры!BG$36)</f>
        <v>0</v>
      </c>
      <c r="BH252" s="302">
        <f ca="1">IF(AND($B253=0,BH$2&gt;1),BG252,BH247*$B253/Параметры!BH$36)</f>
        <v>0</v>
      </c>
      <c r="BI252" s="302">
        <f ca="1">IF(AND($B253=0,BI$2&gt;1),BH252,BI247*$B253/Параметры!BI$36)</f>
        <v>0</v>
      </c>
      <c r="BJ252" s="302">
        <f ca="1">IF(AND($B253=0,BJ$2&gt;1),BI252,BJ247*$B253/Параметры!BJ$36)</f>
        <v>0</v>
      </c>
      <c r="BK252" s="302">
        <f ca="1">IF(AND($B253=0,BK$2&gt;1),BJ252,BK247*$B253/Параметры!BK$36)</f>
        <v>0</v>
      </c>
      <c r="BL252" s="302">
        <f ca="1">IF(AND($B253=0,BL$2&gt;1),BK252,BL247*$B253/Параметры!BL$36)</f>
        <v>0</v>
      </c>
      <c r="BM252" s="302">
        <f ca="1">IF(AND($B253=0,BM$2&gt;1),BL252,BM247*$B253/Параметры!BM$36)</f>
        <v>0</v>
      </c>
      <c r="BN252" s="302">
        <f ca="1">IF(AND($B253=0,BN$2&gt;1),BM252,BN247*$B253/Параметры!BN$36)</f>
        <v>0</v>
      </c>
      <c r="BO252" s="302">
        <f ca="1">IF(AND($B253=0,BO$2&gt;1),BN252,BO247*$B253/Параметры!BO$36)</f>
        <v>0</v>
      </c>
      <c r="BP252" s="302">
        <f ca="1">IF(AND($B253=0,BP$2&gt;1),BO252,BP247*$B253/Параметры!BP$36)</f>
        <v>0</v>
      </c>
      <c r="BQ252" s="302">
        <f ca="1">IF(AND($B253=0,BQ$2&gt;1),BP252,BQ247*$B253/Параметры!BQ$36)</f>
        <v>0</v>
      </c>
      <c r="BR252" s="302">
        <f ca="1">IF(AND($B253=0,BR$2&gt;1),BQ252,BR247*$B253/Параметры!BR$36)</f>
        <v>0</v>
      </c>
      <c r="BS252" s="302">
        <f ca="1">IF(AND($B253=0,BS$2&gt;1),BR252,BS247*$B253/Параметры!BS$36)</f>
        <v>0</v>
      </c>
      <c r="BT252" s="302">
        <f ca="1">IF(AND($B253=0,BT$2&gt;1),BS252,BT247*$B253/Параметры!BT$36)</f>
        <v>0</v>
      </c>
      <c r="BU252" s="302">
        <f ca="1">IF(AND($B253=0,BU$2&gt;1),BT252,BU247*$B253/Параметры!BU$36)</f>
        <v>0</v>
      </c>
      <c r="BV252" s="302">
        <f ca="1">IF(AND($B253=0,BV$2&gt;1),BU252,BV247*$B253/Параметры!BV$36)</f>
        <v>0</v>
      </c>
      <c r="BW252" s="302">
        <f ca="1">IF(AND($B253=0,BW$2&gt;1),BV252,BW247*$B253/Параметры!BW$36)</f>
        <v>0</v>
      </c>
      <c r="BX252" s="302">
        <f ca="1">IF(AND($B253=0,BX$2&gt;1),BW252,BX247*$B253/Параметры!BX$36)</f>
        <v>0</v>
      </c>
      <c r="BY252" s="302">
        <f ca="1">IF(AND($B253=0,BY$2&gt;1),BX252,BY247*$B253/Параметры!BY$36)</f>
        <v>0</v>
      </c>
      <c r="BZ252" s="302">
        <f ca="1">IF(AND($B253=0,BZ$2&gt;1),BY252,BZ247*$B253/Параметры!BZ$36)</f>
        <v>0</v>
      </c>
      <c r="CA252" s="302">
        <f ca="1">IF(AND($B253=0,CA$2&gt;1),BZ252,CA247*$B253/Параметры!CA$36)</f>
        <v>0</v>
      </c>
      <c r="CB252" s="302">
        <f ca="1">IF(AND($B253=0,CB$2&gt;1),CA252,CB247*$B253/Параметры!CB$36)</f>
        <v>0</v>
      </c>
      <c r="CC252" s="302">
        <f ca="1">IF(AND($B253=0,CC$2&gt;1),CB252,CC247*$B253/Параметры!CC$36)</f>
        <v>0</v>
      </c>
      <c r="CD252" s="302">
        <f ca="1">IF(AND($B253=0,CD$2&gt;1),CC252,CD247*$B253/Параметры!CD$36)</f>
        <v>0</v>
      </c>
      <c r="CE252" s="302">
        <f ca="1">IF(AND($B253=0,CE$2&gt;1),CD252,CE247*$B253/Параметры!CE$36)</f>
        <v>0</v>
      </c>
      <c r="CF252" s="302">
        <f ca="1">IF(AND($B253=0,CF$2&gt;1),CE252,CF247*$B253/Параметры!CF$36)</f>
        <v>0</v>
      </c>
      <c r="CG252" s="302">
        <f ca="1">IF(AND($B253=0,CG$2&gt;1),CF252,CG247*$B253/Параметры!CG$36)</f>
        <v>0</v>
      </c>
      <c r="CH252" s="302">
        <f ca="1">IF(AND($B253=0,CH$2&gt;1),CG252,CH247*$B253/Параметры!CH$36)</f>
        <v>0</v>
      </c>
      <c r="CI252" s="302">
        <f ca="1">IF(AND($B253=0,CI$2&gt;1),CH252,CI247*$B253/Параметры!CI$36)</f>
        <v>0</v>
      </c>
      <c r="CJ252" s="302">
        <f ca="1">IF(AND($B253=0,CJ$2&gt;1),CI252,CJ247*$B253/Параметры!CJ$36)</f>
        <v>0</v>
      </c>
      <c r="CK252" s="302">
        <f ca="1">IF(AND($B253=0,CK$2&gt;1),CJ252,CK247*$B253/Параметры!CK$36)</f>
        <v>0</v>
      </c>
      <c r="CL252" s="302">
        <f ca="1">IF(AND($B253=0,CL$2&gt;1),CK252,CL247*$B253/Параметры!CL$36)</f>
        <v>0</v>
      </c>
      <c r="CM252" s="302">
        <f ca="1">IF(AND($B253=0,CM$2&gt;1),CL252,CM247*$B253/Параметры!CM$36)</f>
        <v>0</v>
      </c>
      <c r="CN252" s="302">
        <f ca="1">IF(AND($B253=0,CN$2&gt;1),CM252,CN247*$B253/Параметры!CN$36)</f>
        <v>0</v>
      </c>
      <c r="CO252" s="302">
        <f ca="1">IF(AND($B253=0,CO$2&gt;1),CN252,CO247*$B253/Параметры!CO$36)</f>
        <v>0</v>
      </c>
      <c r="CP252" s="302">
        <f ca="1">IF(AND($B253=0,CP$2&gt;1),CO252,CP247*$B253/Параметры!CP$36)</f>
        <v>0</v>
      </c>
      <c r="CQ252" s="302">
        <f ca="1">IF(AND($B253=0,CQ$2&gt;1),CP252,CQ247*$B253/Параметры!CQ$36)</f>
        <v>0</v>
      </c>
      <c r="CR252" s="302">
        <f ca="1">IF(AND($B253=0,CR$2&gt;1),CQ252,CR247*$B253/Параметры!CR$36)</f>
        <v>0</v>
      </c>
      <c r="CS252" s="302">
        <f ca="1">IF(AND($B253=0,CS$2&gt;1),CR252,CS247*$B253/Параметры!CS$36)</f>
        <v>0</v>
      </c>
      <c r="CT252" s="302">
        <f ca="1">IF(AND($B253=0,CT$2&gt;1),CS252,CT247*$B253/Параметры!CT$36)</f>
        <v>0</v>
      </c>
      <c r="CU252" s="302">
        <f ca="1">IF(AND($B253=0,CU$2&gt;1),CT252,CU247*$B253/Параметры!CU$36)</f>
        <v>0</v>
      </c>
      <c r="CV252" s="302">
        <f ca="1">IF(AND($B253=0,CV$2&gt;1),CU252,CV247*$B253/Параметры!CV$36)</f>
        <v>0</v>
      </c>
      <c r="CW252" s="302">
        <f ca="1">IF(AND($B253=0,CW$2&gt;1),CV252,CW247*$B253/Параметры!CW$36)</f>
        <v>0</v>
      </c>
      <c r="CX252" s="302">
        <f ca="1">IF(AND($B253=0,CX$2&gt;1),CW252,CX247*$B253/Параметры!CX$36)</f>
        <v>0</v>
      </c>
      <c r="CY252" s="302">
        <f ca="1">IF(AND($B253=0,CY$2&gt;1),CX252,CY247*$B253/Параметры!CY$36)</f>
        <v>0</v>
      </c>
      <c r="CZ252" s="302">
        <f ca="1">IF(AND($B253=0,CZ$2&gt;1),CY252,CZ247*$B253/Параметры!CZ$36)</f>
        <v>0</v>
      </c>
      <c r="DA252" s="302">
        <f ca="1">IF(AND($B253=0,DA$2&gt;1),CZ252,DA247*$B253/Параметры!DA$36)</f>
        <v>0</v>
      </c>
      <c r="DB252" s="302">
        <f ca="1">IF(AND($B253=0,DB$2&gt;1),DA252,DB247*$B253/Параметры!DB$36)</f>
        <v>0</v>
      </c>
      <c r="DC252" s="302">
        <f ca="1">IF(AND($B253=0,DC$2&gt;1),DB252,DC247*$B253/Параметры!DC$36)</f>
        <v>0</v>
      </c>
      <c r="DD252" s="302">
        <f ca="1">IF(AND($B253=0,DD$2&gt;1),DC252,DD247*$B253/Параметры!DD$36)</f>
        <v>0</v>
      </c>
      <c r="DE252" s="302">
        <f ca="1">IF(AND($B253=0,DE$2&gt;1),DD252,DE247*$B253/Параметры!DE$36)</f>
        <v>0</v>
      </c>
      <c r="DF252" s="302">
        <f ca="1">IF(AND($B253=0,DF$2&gt;1),DE252,DF247*$B253/Параметры!DF$36)</f>
        <v>0</v>
      </c>
      <c r="DG252" s="302">
        <f ca="1">IF(AND($B253=0,DG$2&gt;1),DF252,DG247*$B253/Параметры!DG$36)</f>
        <v>0</v>
      </c>
      <c r="DH252" s="302">
        <f ca="1">IF(AND($B253=0,DH$2&gt;1),DG252,DH247*$B253/Параметры!DH$36)</f>
        <v>0</v>
      </c>
      <c r="DI252" s="302">
        <f ca="1">IF(AND($B253=0,DI$2&gt;1),DH252,DI247*$B253/Параметры!DI$36)</f>
        <v>0</v>
      </c>
      <c r="DJ252" s="302">
        <f ca="1">IF(AND($B253=0,DJ$2&gt;1),DI252,DJ247*$B253/Параметры!DJ$36)</f>
        <v>0</v>
      </c>
      <c r="DK252" s="302">
        <f ca="1">IF(AND($B253=0,DK$2&gt;1),DJ252,DK247*$B253/Параметры!DK$36)</f>
        <v>0</v>
      </c>
      <c r="DL252" s="302">
        <f ca="1">IF(AND($B253=0,DL$2&gt;1),DK252,DL247*$B253/Параметры!DL$36)</f>
        <v>0</v>
      </c>
      <c r="DM252" s="302">
        <f ca="1">IF(AND($B253=0,DM$2&gt;1),DL252,DM247*$B253/Параметры!DM$36)</f>
        <v>0</v>
      </c>
      <c r="DN252" s="302">
        <f ca="1">IF(AND($B253=0,DN$2&gt;1),DM252,DN247*$B253/Параметры!DN$36)</f>
        <v>0</v>
      </c>
      <c r="DO252" s="302">
        <f ca="1">IF(AND($B253=0,DO$2&gt;1),DN252,DO247*$B253/Параметры!DO$36)</f>
        <v>0</v>
      </c>
      <c r="DP252" s="302">
        <f ca="1">IF(AND($B253=0,DP$2&gt;1),DO252,DP247*$B253/Параметры!DP$36)</f>
        <v>0</v>
      </c>
      <c r="DQ252" s="302">
        <f ca="1">IF(AND($B253=0,DQ$2&gt;1),DP252,DQ247*$B253/Параметры!DQ$36)</f>
        <v>0</v>
      </c>
      <c r="DR252" s="302">
        <f ca="1">IF(AND($B253=0,DR$2&gt;1),DQ252,DR247*$B253/Параметры!DR$36)</f>
        <v>0</v>
      </c>
      <c r="DS252" s="302">
        <f ca="1">IF(AND($B253=0,DS$2&gt;1),DR252,DS247*$B253/Параметры!DS$36)</f>
        <v>0</v>
      </c>
      <c r="DT252" s="302">
        <f ca="1">IF(AND($B253=0,DT$2&gt;1),DS252,DT247*$B253/Параметры!DT$36)</f>
        <v>0</v>
      </c>
      <c r="DU252" s="302">
        <f ca="1">IF(AND($B253=0,DU$2&gt;1),DT252,DU247*$B253/Параметры!DU$36)</f>
        <v>0</v>
      </c>
      <c r="DV252" s="302">
        <f ca="1">IF(AND($B253=0,DV$2&gt;1),DU252,DV247*$B253/Параметры!DV$36)</f>
        <v>0</v>
      </c>
      <c r="DW252" s="169"/>
      <c r="DX252" s="177"/>
    </row>
    <row r="253" spans="1:128" s="154" customFormat="1" hidden="1" outlineLevel="1" x14ac:dyDescent="0.2">
      <c r="A253" s="171" t="str">
        <f ca="1">Language!A$667</f>
        <v>средняя оборачиваемость готовой продукции</v>
      </c>
      <c r="B253" s="303">
        <f>$B$529</f>
        <v>0</v>
      </c>
      <c r="C253" s="147" t="str">
        <f ca="1">Language!$A$1464</f>
        <v>дней</v>
      </c>
      <c r="D253" s="158"/>
      <c r="F253" s="6" t="s">
        <v>3100</v>
      </c>
      <c r="G253" s="169"/>
      <c r="H253" s="169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  <c r="AA253" s="169"/>
      <c r="AB253" s="169"/>
      <c r="AC253" s="169"/>
      <c r="AD253" s="169"/>
      <c r="AE253" s="169"/>
      <c r="AF253" s="169"/>
      <c r="AG253" s="169"/>
      <c r="AH253" s="169"/>
      <c r="AI253" s="169"/>
      <c r="AJ253" s="169"/>
      <c r="AK253" s="169"/>
      <c r="AL253" s="169"/>
      <c r="AM253" s="169"/>
      <c r="AN253" s="169"/>
      <c r="AO253" s="169"/>
      <c r="AP253" s="169"/>
      <c r="AQ253" s="169"/>
      <c r="AR253" s="169"/>
      <c r="AS253" s="169"/>
      <c r="AT253" s="169"/>
      <c r="AU253" s="169"/>
      <c r="AV253" s="169"/>
      <c r="AW253" s="169"/>
      <c r="AX253" s="169"/>
      <c r="AY253" s="169"/>
      <c r="AZ253" s="169"/>
      <c r="BA253" s="169"/>
      <c r="BB253" s="169"/>
      <c r="BC253" s="169"/>
      <c r="BD253" s="169"/>
      <c r="BE253" s="169"/>
      <c r="BF253" s="169"/>
      <c r="BG253" s="169"/>
      <c r="BH253" s="169"/>
      <c r="BI253" s="169"/>
      <c r="BJ253" s="169"/>
      <c r="BK253" s="169"/>
      <c r="BL253" s="169"/>
      <c r="BM253" s="169"/>
      <c r="BN253" s="169"/>
      <c r="BO253" s="169"/>
      <c r="BP253" s="169"/>
      <c r="BQ253" s="169"/>
      <c r="BR253" s="169"/>
      <c r="BS253" s="169"/>
      <c r="BT253" s="169"/>
      <c r="BU253" s="169"/>
      <c r="BV253" s="169"/>
      <c r="BW253" s="169"/>
      <c r="BX253" s="169"/>
      <c r="BY253" s="169"/>
      <c r="BZ253" s="169"/>
      <c r="CA253" s="169"/>
      <c r="CB253" s="169"/>
      <c r="CC253" s="169"/>
      <c r="CD253" s="169"/>
      <c r="CE253" s="169"/>
      <c r="CF253" s="169"/>
      <c r="CG253" s="169"/>
      <c r="CH253" s="169"/>
      <c r="CI253" s="169"/>
      <c r="CJ253" s="169"/>
      <c r="CK253" s="169"/>
      <c r="CL253" s="169"/>
      <c r="CM253" s="169"/>
      <c r="CN253" s="169"/>
      <c r="CO253" s="169"/>
      <c r="CP253" s="169"/>
      <c r="CQ253" s="169"/>
      <c r="CR253" s="169"/>
      <c r="CS253" s="169"/>
      <c r="CT253" s="169"/>
      <c r="CU253" s="169"/>
      <c r="CV253" s="169"/>
      <c r="CW253" s="169"/>
      <c r="CX253" s="169"/>
      <c r="CY253" s="169"/>
      <c r="CZ253" s="169"/>
      <c r="DA253" s="169"/>
      <c r="DB253" s="169"/>
      <c r="DC253" s="169"/>
      <c r="DD253" s="169"/>
      <c r="DE253" s="169"/>
      <c r="DF253" s="169"/>
      <c r="DG253" s="169"/>
      <c r="DH253" s="169"/>
      <c r="DI253" s="169"/>
      <c r="DJ253" s="169"/>
      <c r="DK253" s="169"/>
      <c r="DL253" s="169"/>
      <c r="DM253" s="169"/>
      <c r="DN253" s="169"/>
      <c r="DO253" s="169"/>
      <c r="DP253" s="169"/>
      <c r="DQ253" s="169"/>
      <c r="DR253" s="169"/>
      <c r="DS253" s="169"/>
      <c r="DT253" s="169"/>
      <c r="DU253" s="169"/>
      <c r="DV253" s="169"/>
      <c r="DW253" s="169"/>
      <c r="DX253" s="177"/>
    </row>
    <row r="254" spans="1:128" hidden="1" outlineLevel="1" x14ac:dyDescent="0.2">
      <c r="A254" s="168" t="str">
        <f ca="1">Language!A$668</f>
        <v>затраты в незавершенном производстве</v>
      </c>
      <c r="B254" s="158"/>
      <c r="C254" s="147" t="str">
        <f ca="1">CHOOSE(D254,CurName1,CurName2,CurName3)</f>
        <v>тыс. руб.</v>
      </c>
      <c r="D254" s="158">
        <f>D242</f>
        <v>1</v>
      </c>
      <c r="E254" s="154" t="s">
        <v>701</v>
      </c>
      <c r="F254" s="6" t="s">
        <v>3099</v>
      </c>
      <c r="G254" s="302">
        <f ca="1">IF(AND($B255=0,G$2&gt;1),F254,G247*$B255/Параметры!G$36)</f>
        <v>0</v>
      </c>
      <c r="H254" s="302">
        <f ca="1">IF(AND($B255=0,H$2&gt;1),G254,H247*$B255/Параметры!H$36)</f>
        <v>0</v>
      </c>
      <c r="I254" s="302">
        <f ca="1">IF(AND($B255=0,I$2&gt;1),H254,I247*$B255/Параметры!I$36)</f>
        <v>0</v>
      </c>
      <c r="J254" s="302">
        <f ca="1">IF(AND($B255=0,J$2&gt;1),I254,J247*$B255/Параметры!J$36)</f>
        <v>0</v>
      </c>
      <c r="K254" s="302">
        <f ca="1">IF(AND($B255=0,K$2&gt;1),J254,K247*$B255/Параметры!K$36)</f>
        <v>0</v>
      </c>
      <c r="L254" s="302">
        <f ca="1">IF(AND($B255=0,L$2&gt;1),K254,L247*$B255/Параметры!L$36)</f>
        <v>0</v>
      </c>
      <c r="M254" s="302">
        <f ca="1">IF(AND($B255=0,M$2&gt;1),L254,M247*$B255/Параметры!M$36)</f>
        <v>0</v>
      </c>
      <c r="N254" s="302">
        <f ca="1">IF(AND($B255=0,N$2&gt;1),M254,N247*$B255/Параметры!N$36)</f>
        <v>0</v>
      </c>
      <c r="O254" s="302">
        <f ca="1">IF(AND($B255=0,O$2&gt;1),N254,O247*$B255/Параметры!O$36)</f>
        <v>0</v>
      </c>
      <c r="P254" s="302">
        <f ca="1">IF(AND($B255=0,P$2&gt;1),O254,P247*$B255/Параметры!P$36)</f>
        <v>0</v>
      </c>
      <c r="Q254" s="302">
        <f ca="1">IF(AND($B255=0,Q$2&gt;1),P254,Q247*$B255/Параметры!Q$36)</f>
        <v>0</v>
      </c>
      <c r="R254" s="302">
        <f ca="1">IF(AND($B255=0,R$2&gt;1),Q254,R247*$B255/Параметры!R$36)</f>
        <v>0</v>
      </c>
      <c r="S254" s="302">
        <f ca="1">IF(AND($B255=0,S$2&gt;1),R254,S247*$B255/Параметры!S$36)</f>
        <v>0</v>
      </c>
      <c r="T254" s="302">
        <f ca="1">IF(AND($B255=0,T$2&gt;1),S254,T247*$B255/Параметры!T$36)</f>
        <v>0</v>
      </c>
      <c r="U254" s="302">
        <f ca="1">IF(AND($B255=0,U$2&gt;1),T254,U247*$B255/Параметры!U$36)</f>
        <v>0</v>
      </c>
      <c r="V254" s="302">
        <f ca="1">IF(AND($B255=0,V$2&gt;1),U254,V247*$B255/Параметры!V$36)</f>
        <v>0</v>
      </c>
      <c r="W254" s="302">
        <f ca="1">IF(AND($B255=0,W$2&gt;1),V254,W247*$B255/Параметры!W$36)</f>
        <v>0</v>
      </c>
      <c r="X254" s="302">
        <f ca="1">IF(AND($B255=0,X$2&gt;1),W254,X247*$B255/Параметры!X$36)</f>
        <v>0</v>
      </c>
      <c r="Y254" s="302">
        <f ca="1">IF(AND($B255=0,Y$2&gt;1),X254,Y247*$B255/Параметры!Y$36)</f>
        <v>0</v>
      </c>
      <c r="Z254" s="302">
        <f ca="1">IF(AND($B255=0,Z$2&gt;1),Y254,Z247*$B255/Параметры!Z$36)</f>
        <v>0</v>
      </c>
      <c r="AA254" s="302">
        <f ca="1">IF(AND($B255=0,AA$2&gt;1),Z254,AA247*$B255/Параметры!AA$36)</f>
        <v>0</v>
      </c>
      <c r="AB254" s="302">
        <f ca="1">IF(AND($B255=0,AB$2&gt;1),AA254,AB247*$B255/Параметры!AB$36)</f>
        <v>0</v>
      </c>
      <c r="AC254" s="302">
        <f ca="1">IF(AND($B255=0,AC$2&gt;1),AB254,AC247*$B255/Параметры!AC$36)</f>
        <v>0</v>
      </c>
      <c r="AD254" s="302">
        <f ca="1">IF(AND($B255=0,AD$2&gt;1),AC254,AD247*$B255/Параметры!AD$36)</f>
        <v>0</v>
      </c>
      <c r="AE254" s="302">
        <f ca="1">IF(AND($B255=0,AE$2&gt;1),AD254,AE247*$B255/Параметры!AE$36)</f>
        <v>0</v>
      </c>
      <c r="AF254" s="302">
        <f ca="1">IF(AND($B255=0,AF$2&gt;1),AE254,AF247*$B255/Параметры!AF$36)</f>
        <v>0</v>
      </c>
      <c r="AG254" s="302">
        <f ca="1">IF(AND($B255=0,AG$2&gt;1),AF254,AG247*$B255/Параметры!AG$36)</f>
        <v>0</v>
      </c>
      <c r="AH254" s="302">
        <f ca="1">IF(AND($B255=0,AH$2&gt;1),AG254,AH247*$B255/Параметры!AH$36)</f>
        <v>0</v>
      </c>
      <c r="AI254" s="302">
        <f ca="1">IF(AND($B255=0,AI$2&gt;1),AH254,AI247*$B255/Параметры!AI$36)</f>
        <v>0</v>
      </c>
      <c r="AJ254" s="302">
        <f ca="1">IF(AND($B255=0,AJ$2&gt;1),AI254,AJ247*$B255/Параметры!AJ$36)</f>
        <v>0</v>
      </c>
      <c r="AK254" s="302">
        <f ca="1">IF(AND($B255=0,AK$2&gt;1),AJ254,AK247*$B255/Параметры!AK$36)</f>
        <v>0</v>
      </c>
      <c r="AL254" s="302">
        <f ca="1">IF(AND($B255=0,AL$2&gt;1),AK254,AL247*$B255/Параметры!AL$36)</f>
        <v>0</v>
      </c>
      <c r="AM254" s="302">
        <f ca="1">IF(AND($B255=0,AM$2&gt;1),AL254,AM247*$B255/Параметры!AM$36)</f>
        <v>0</v>
      </c>
      <c r="AN254" s="302">
        <f ca="1">IF(AND($B255=0,AN$2&gt;1),AM254,AN247*$B255/Параметры!AN$36)</f>
        <v>0</v>
      </c>
      <c r="AO254" s="302">
        <f ca="1">IF(AND($B255=0,AO$2&gt;1),AN254,AO247*$B255/Параметры!AO$36)</f>
        <v>0</v>
      </c>
      <c r="AP254" s="302">
        <f ca="1">IF(AND($B255=0,AP$2&gt;1),AO254,AP247*$B255/Параметры!AP$36)</f>
        <v>0</v>
      </c>
      <c r="AQ254" s="302">
        <f ca="1">IF(AND($B255=0,AQ$2&gt;1),AP254,AQ247*$B255/Параметры!AQ$36)</f>
        <v>0</v>
      </c>
      <c r="AR254" s="302">
        <f ca="1">IF(AND($B255=0,AR$2&gt;1),AQ254,AR247*$B255/Параметры!AR$36)</f>
        <v>0</v>
      </c>
      <c r="AS254" s="302">
        <f ca="1">IF(AND($B255=0,AS$2&gt;1),AR254,AS247*$B255/Параметры!AS$36)</f>
        <v>0</v>
      </c>
      <c r="AT254" s="302">
        <f ca="1">IF(AND($B255=0,AT$2&gt;1),AS254,AT247*$B255/Параметры!AT$36)</f>
        <v>0</v>
      </c>
      <c r="AU254" s="302">
        <f ca="1">IF(AND($B255=0,AU$2&gt;1),AT254,AU247*$B255/Параметры!AU$36)</f>
        <v>0</v>
      </c>
      <c r="AV254" s="302">
        <f ca="1">IF(AND($B255=0,AV$2&gt;1),AU254,AV247*$B255/Параметры!AV$36)</f>
        <v>0</v>
      </c>
      <c r="AW254" s="302">
        <f ca="1">IF(AND($B255=0,AW$2&gt;1),AV254,AW247*$B255/Параметры!AW$36)</f>
        <v>0</v>
      </c>
      <c r="AX254" s="302">
        <f ca="1">IF(AND($B255=0,AX$2&gt;1),AW254,AX247*$B255/Параметры!AX$36)</f>
        <v>0</v>
      </c>
      <c r="AY254" s="302">
        <f ca="1">IF(AND($B255=0,AY$2&gt;1),AX254,AY247*$B255/Параметры!AY$36)</f>
        <v>0</v>
      </c>
      <c r="AZ254" s="302">
        <f ca="1">IF(AND($B255=0,AZ$2&gt;1),AY254,AZ247*$B255/Параметры!AZ$36)</f>
        <v>0</v>
      </c>
      <c r="BA254" s="302">
        <f ca="1">IF(AND($B255=0,BA$2&gt;1),AZ254,BA247*$B255/Параметры!BA$36)</f>
        <v>0</v>
      </c>
      <c r="BB254" s="302">
        <f ca="1">IF(AND($B255=0,BB$2&gt;1),BA254,BB247*$B255/Параметры!BB$36)</f>
        <v>0</v>
      </c>
      <c r="BC254" s="302">
        <f ca="1">IF(AND($B255=0,BC$2&gt;1),BB254,BC247*$B255/Параметры!BC$36)</f>
        <v>0</v>
      </c>
      <c r="BD254" s="302">
        <f ca="1">IF(AND($B255=0,BD$2&gt;1),BC254,BD247*$B255/Параметры!BD$36)</f>
        <v>0</v>
      </c>
      <c r="BE254" s="302">
        <f ca="1">IF(AND($B255=0,BE$2&gt;1),BD254,BE247*$B255/Параметры!BE$36)</f>
        <v>0</v>
      </c>
      <c r="BF254" s="302">
        <f ca="1">IF(AND($B255=0,BF$2&gt;1),BE254,BF247*$B255/Параметры!BF$36)</f>
        <v>0</v>
      </c>
      <c r="BG254" s="302">
        <f ca="1">IF(AND($B255=0,BG$2&gt;1),BF254,BG247*$B255/Параметры!BG$36)</f>
        <v>0</v>
      </c>
      <c r="BH254" s="302">
        <f ca="1">IF(AND($B255=0,BH$2&gt;1),BG254,BH247*$B255/Параметры!BH$36)</f>
        <v>0</v>
      </c>
      <c r="BI254" s="302">
        <f ca="1">IF(AND($B255=0,BI$2&gt;1),BH254,BI247*$B255/Параметры!BI$36)</f>
        <v>0</v>
      </c>
      <c r="BJ254" s="302">
        <f ca="1">IF(AND($B255=0,BJ$2&gt;1),BI254,BJ247*$B255/Параметры!BJ$36)</f>
        <v>0</v>
      </c>
      <c r="BK254" s="302">
        <f ca="1">IF(AND($B255=0,BK$2&gt;1),BJ254,BK247*$B255/Параметры!BK$36)</f>
        <v>0</v>
      </c>
      <c r="BL254" s="302">
        <f ca="1">IF(AND($B255=0,BL$2&gt;1),BK254,BL247*$B255/Параметры!BL$36)</f>
        <v>0</v>
      </c>
      <c r="BM254" s="302">
        <f ca="1">IF(AND($B255=0,BM$2&gt;1),BL254,BM247*$B255/Параметры!BM$36)</f>
        <v>0</v>
      </c>
      <c r="BN254" s="302">
        <f ca="1">IF(AND($B255=0,BN$2&gt;1),BM254,BN247*$B255/Параметры!BN$36)</f>
        <v>0</v>
      </c>
      <c r="BO254" s="302">
        <f ca="1">IF(AND($B255=0,BO$2&gt;1),BN254,BO247*$B255/Параметры!BO$36)</f>
        <v>0</v>
      </c>
      <c r="BP254" s="302">
        <f ca="1">IF(AND($B255=0,BP$2&gt;1),BO254,BP247*$B255/Параметры!BP$36)</f>
        <v>0</v>
      </c>
      <c r="BQ254" s="302">
        <f ca="1">IF(AND($B255=0,BQ$2&gt;1),BP254,BQ247*$B255/Параметры!BQ$36)</f>
        <v>0</v>
      </c>
      <c r="BR254" s="302">
        <f ca="1">IF(AND($B255=0,BR$2&gt;1),BQ254,BR247*$B255/Параметры!BR$36)</f>
        <v>0</v>
      </c>
      <c r="BS254" s="302">
        <f ca="1">IF(AND($B255=0,BS$2&gt;1),BR254,BS247*$B255/Параметры!BS$36)</f>
        <v>0</v>
      </c>
      <c r="BT254" s="302">
        <f ca="1">IF(AND($B255=0,BT$2&gt;1),BS254,BT247*$B255/Параметры!BT$36)</f>
        <v>0</v>
      </c>
      <c r="BU254" s="302">
        <f ca="1">IF(AND($B255=0,BU$2&gt;1),BT254,BU247*$B255/Параметры!BU$36)</f>
        <v>0</v>
      </c>
      <c r="BV254" s="302">
        <f ca="1">IF(AND($B255=0,BV$2&gt;1),BU254,BV247*$B255/Параметры!BV$36)</f>
        <v>0</v>
      </c>
      <c r="BW254" s="302">
        <f ca="1">IF(AND($B255=0,BW$2&gt;1),BV254,BW247*$B255/Параметры!BW$36)</f>
        <v>0</v>
      </c>
      <c r="BX254" s="302">
        <f ca="1">IF(AND($B255=0,BX$2&gt;1),BW254,BX247*$B255/Параметры!BX$36)</f>
        <v>0</v>
      </c>
      <c r="BY254" s="302">
        <f ca="1">IF(AND($B255=0,BY$2&gt;1),BX254,BY247*$B255/Параметры!BY$36)</f>
        <v>0</v>
      </c>
      <c r="BZ254" s="302">
        <f ca="1">IF(AND($B255=0,BZ$2&gt;1),BY254,BZ247*$B255/Параметры!BZ$36)</f>
        <v>0</v>
      </c>
      <c r="CA254" s="302">
        <f ca="1">IF(AND($B255=0,CA$2&gt;1),BZ254,CA247*$B255/Параметры!CA$36)</f>
        <v>0</v>
      </c>
      <c r="CB254" s="302">
        <f ca="1">IF(AND($B255=0,CB$2&gt;1),CA254,CB247*$B255/Параметры!CB$36)</f>
        <v>0</v>
      </c>
      <c r="CC254" s="302">
        <f ca="1">IF(AND($B255=0,CC$2&gt;1),CB254,CC247*$B255/Параметры!CC$36)</f>
        <v>0</v>
      </c>
      <c r="CD254" s="302">
        <f ca="1">IF(AND($B255=0,CD$2&gt;1),CC254,CD247*$B255/Параметры!CD$36)</f>
        <v>0</v>
      </c>
      <c r="CE254" s="302">
        <f ca="1">IF(AND($B255=0,CE$2&gt;1),CD254,CE247*$B255/Параметры!CE$36)</f>
        <v>0</v>
      </c>
      <c r="CF254" s="302">
        <f ca="1">IF(AND($B255=0,CF$2&gt;1),CE254,CF247*$B255/Параметры!CF$36)</f>
        <v>0</v>
      </c>
      <c r="CG254" s="302">
        <f ca="1">IF(AND($B255=0,CG$2&gt;1),CF254,CG247*$B255/Параметры!CG$36)</f>
        <v>0</v>
      </c>
      <c r="CH254" s="302">
        <f ca="1">IF(AND($B255=0,CH$2&gt;1),CG254,CH247*$B255/Параметры!CH$36)</f>
        <v>0</v>
      </c>
      <c r="CI254" s="302">
        <f ca="1">IF(AND($B255=0,CI$2&gt;1),CH254,CI247*$B255/Параметры!CI$36)</f>
        <v>0</v>
      </c>
      <c r="CJ254" s="302">
        <f ca="1">IF(AND($B255=0,CJ$2&gt;1),CI254,CJ247*$B255/Параметры!CJ$36)</f>
        <v>0</v>
      </c>
      <c r="CK254" s="302">
        <f ca="1">IF(AND($B255=0,CK$2&gt;1),CJ254,CK247*$B255/Параметры!CK$36)</f>
        <v>0</v>
      </c>
      <c r="CL254" s="302">
        <f ca="1">IF(AND($B255=0,CL$2&gt;1),CK254,CL247*$B255/Параметры!CL$36)</f>
        <v>0</v>
      </c>
      <c r="CM254" s="302">
        <f ca="1">IF(AND($B255=0,CM$2&gt;1),CL254,CM247*$B255/Параметры!CM$36)</f>
        <v>0</v>
      </c>
      <c r="CN254" s="302">
        <f ca="1">IF(AND($B255=0,CN$2&gt;1),CM254,CN247*$B255/Параметры!CN$36)</f>
        <v>0</v>
      </c>
      <c r="CO254" s="302">
        <f ca="1">IF(AND($B255=0,CO$2&gt;1),CN254,CO247*$B255/Параметры!CO$36)</f>
        <v>0</v>
      </c>
      <c r="CP254" s="302">
        <f ca="1">IF(AND($B255=0,CP$2&gt;1),CO254,CP247*$B255/Параметры!CP$36)</f>
        <v>0</v>
      </c>
      <c r="CQ254" s="302">
        <f ca="1">IF(AND($B255=0,CQ$2&gt;1),CP254,CQ247*$B255/Параметры!CQ$36)</f>
        <v>0</v>
      </c>
      <c r="CR254" s="302">
        <f ca="1">IF(AND($B255=0,CR$2&gt;1),CQ254,CR247*$B255/Параметры!CR$36)</f>
        <v>0</v>
      </c>
      <c r="CS254" s="302">
        <f ca="1">IF(AND($B255=0,CS$2&gt;1),CR254,CS247*$B255/Параметры!CS$36)</f>
        <v>0</v>
      </c>
      <c r="CT254" s="302">
        <f ca="1">IF(AND($B255=0,CT$2&gt;1),CS254,CT247*$B255/Параметры!CT$36)</f>
        <v>0</v>
      </c>
      <c r="CU254" s="302">
        <f ca="1">IF(AND($B255=0,CU$2&gt;1),CT254,CU247*$B255/Параметры!CU$36)</f>
        <v>0</v>
      </c>
      <c r="CV254" s="302">
        <f ca="1">IF(AND($B255=0,CV$2&gt;1),CU254,CV247*$B255/Параметры!CV$36)</f>
        <v>0</v>
      </c>
      <c r="CW254" s="302">
        <f ca="1">IF(AND($B255=0,CW$2&gt;1),CV254,CW247*$B255/Параметры!CW$36)</f>
        <v>0</v>
      </c>
      <c r="CX254" s="302">
        <f ca="1">IF(AND($B255=0,CX$2&gt;1),CW254,CX247*$B255/Параметры!CX$36)</f>
        <v>0</v>
      </c>
      <c r="CY254" s="302">
        <f ca="1">IF(AND($B255=0,CY$2&gt;1),CX254,CY247*$B255/Параметры!CY$36)</f>
        <v>0</v>
      </c>
      <c r="CZ254" s="302">
        <f ca="1">IF(AND($B255=0,CZ$2&gt;1),CY254,CZ247*$B255/Параметры!CZ$36)</f>
        <v>0</v>
      </c>
      <c r="DA254" s="302">
        <f ca="1">IF(AND($B255=0,DA$2&gt;1),CZ254,DA247*$B255/Параметры!DA$36)</f>
        <v>0</v>
      </c>
      <c r="DB254" s="302">
        <f ca="1">IF(AND($B255=0,DB$2&gt;1),DA254,DB247*$B255/Параметры!DB$36)</f>
        <v>0</v>
      </c>
      <c r="DC254" s="302">
        <f ca="1">IF(AND($B255=0,DC$2&gt;1),DB254,DC247*$B255/Параметры!DC$36)</f>
        <v>0</v>
      </c>
      <c r="DD254" s="302">
        <f ca="1">IF(AND($B255=0,DD$2&gt;1),DC254,DD247*$B255/Параметры!DD$36)</f>
        <v>0</v>
      </c>
      <c r="DE254" s="302">
        <f ca="1">IF(AND($B255=0,DE$2&gt;1),DD254,DE247*$B255/Параметры!DE$36)</f>
        <v>0</v>
      </c>
      <c r="DF254" s="302">
        <f ca="1">IF(AND($B255=0,DF$2&gt;1),DE254,DF247*$B255/Параметры!DF$36)</f>
        <v>0</v>
      </c>
      <c r="DG254" s="302">
        <f ca="1">IF(AND($B255=0,DG$2&gt;1),DF254,DG247*$B255/Параметры!DG$36)</f>
        <v>0</v>
      </c>
      <c r="DH254" s="302">
        <f ca="1">IF(AND($B255=0,DH$2&gt;1),DG254,DH247*$B255/Параметры!DH$36)</f>
        <v>0</v>
      </c>
      <c r="DI254" s="302">
        <f ca="1">IF(AND($B255=0,DI$2&gt;1),DH254,DI247*$B255/Параметры!DI$36)</f>
        <v>0</v>
      </c>
      <c r="DJ254" s="302">
        <f ca="1">IF(AND($B255=0,DJ$2&gt;1),DI254,DJ247*$B255/Параметры!DJ$36)</f>
        <v>0</v>
      </c>
      <c r="DK254" s="302">
        <f ca="1">IF(AND($B255=0,DK$2&gt;1),DJ254,DK247*$B255/Параметры!DK$36)</f>
        <v>0</v>
      </c>
      <c r="DL254" s="302">
        <f ca="1">IF(AND($B255=0,DL$2&gt;1),DK254,DL247*$B255/Параметры!DL$36)</f>
        <v>0</v>
      </c>
      <c r="DM254" s="302">
        <f ca="1">IF(AND($B255=0,DM$2&gt;1),DL254,DM247*$B255/Параметры!DM$36)</f>
        <v>0</v>
      </c>
      <c r="DN254" s="302">
        <f ca="1">IF(AND($B255=0,DN$2&gt;1),DM254,DN247*$B255/Параметры!DN$36)</f>
        <v>0</v>
      </c>
      <c r="DO254" s="302">
        <f ca="1">IF(AND($B255=0,DO$2&gt;1),DN254,DO247*$B255/Параметры!DO$36)</f>
        <v>0</v>
      </c>
      <c r="DP254" s="302">
        <f ca="1">IF(AND($B255=0,DP$2&gt;1),DO254,DP247*$B255/Параметры!DP$36)</f>
        <v>0</v>
      </c>
      <c r="DQ254" s="302">
        <f ca="1">IF(AND($B255=0,DQ$2&gt;1),DP254,DQ247*$B255/Параметры!DQ$36)</f>
        <v>0</v>
      </c>
      <c r="DR254" s="302">
        <f ca="1">IF(AND($B255=0,DR$2&gt;1),DQ254,DR247*$B255/Параметры!DR$36)</f>
        <v>0</v>
      </c>
      <c r="DS254" s="302">
        <f ca="1">IF(AND($B255=0,DS$2&gt;1),DR254,DS247*$B255/Параметры!DS$36)</f>
        <v>0</v>
      </c>
      <c r="DT254" s="302">
        <f ca="1">IF(AND($B255=0,DT$2&gt;1),DS254,DT247*$B255/Параметры!DT$36)</f>
        <v>0</v>
      </c>
      <c r="DU254" s="302">
        <f ca="1">IF(AND($B255=0,DU$2&gt;1),DT254,DU247*$B255/Параметры!DU$36)</f>
        <v>0</v>
      </c>
      <c r="DV254" s="302">
        <f ca="1">IF(AND($B255=0,DV$2&gt;1),DU254,DV247*$B255/Параметры!DV$36)</f>
        <v>0</v>
      </c>
      <c r="DW254" s="169"/>
      <c r="DX254" s="177"/>
    </row>
    <row r="255" spans="1:128" s="154" customFormat="1" hidden="1" outlineLevel="1" x14ac:dyDescent="0.2">
      <c r="A255" s="171" t="str">
        <f ca="1">Language!A$669</f>
        <v>длительность производственного цикла</v>
      </c>
      <c r="B255" s="303">
        <f>$B$523</f>
        <v>0</v>
      </c>
      <c r="C255" s="147" t="str">
        <f ca="1">Language!$A$1464</f>
        <v>дней</v>
      </c>
      <c r="D255" s="158"/>
      <c r="F255" s="6" t="s">
        <v>3100</v>
      </c>
      <c r="G255" s="169"/>
      <c r="H255" s="169"/>
      <c r="I255" s="169"/>
      <c r="J255" s="169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  <c r="Y255" s="169"/>
      <c r="Z255" s="169"/>
      <c r="AA255" s="169"/>
      <c r="AB255" s="169"/>
      <c r="AC255" s="169"/>
      <c r="AD255" s="169"/>
      <c r="AE255" s="169"/>
      <c r="AF255" s="169"/>
      <c r="AG255" s="169"/>
      <c r="AH255" s="169"/>
      <c r="AI255" s="169"/>
      <c r="AJ255" s="169"/>
      <c r="AK255" s="169"/>
      <c r="AL255" s="169"/>
      <c r="AM255" s="169"/>
      <c r="AN255" s="169"/>
      <c r="AO255" s="169"/>
      <c r="AP255" s="169"/>
      <c r="AQ255" s="169"/>
      <c r="AR255" s="169"/>
      <c r="AS255" s="169"/>
      <c r="AT255" s="169"/>
      <c r="AU255" s="169"/>
      <c r="AV255" s="169"/>
      <c r="AW255" s="169"/>
      <c r="AX255" s="169"/>
      <c r="AY255" s="169"/>
      <c r="AZ255" s="169"/>
      <c r="BA255" s="169"/>
      <c r="BB255" s="169"/>
      <c r="BC255" s="169"/>
      <c r="BD255" s="169"/>
      <c r="BE255" s="169"/>
      <c r="BF255" s="169"/>
      <c r="BG255" s="169"/>
      <c r="BH255" s="169"/>
      <c r="BI255" s="169"/>
      <c r="BJ255" s="169"/>
      <c r="BK255" s="169"/>
      <c r="BL255" s="169"/>
      <c r="BM255" s="169"/>
      <c r="BN255" s="169"/>
      <c r="BO255" s="169"/>
      <c r="BP255" s="169"/>
      <c r="BQ255" s="169"/>
      <c r="BR255" s="169"/>
      <c r="BS255" s="169"/>
      <c r="BT255" s="169"/>
      <c r="BU255" s="169"/>
      <c r="BV255" s="169"/>
      <c r="BW255" s="169"/>
      <c r="BX255" s="169"/>
      <c r="BY255" s="169"/>
      <c r="BZ255" s="169"/>
      <c r="CA255" s="169"/>
      <c r="CB255" s="169"/>
      <c r="CC255" s="169"/>
      <c r="CD255" s="169"/>
      <c r="CE255" s="169"/>
      <c r="CF255" s="169"/>
      <c r="CG255" s="169"/>
      <c r="CH255" s="169"/>
      <c r="CI255" s="169"/>
      <c r="CJ255" s="169"/>
      <c r="CK255" s="169"/>
      <c r="CL255" s="169"/>
      <c r="CM255" s="169"/>
      <c r="CN255" s="169"/>
      <c r="CO255" s="169"/>
      <c r="CP255" s="169"/>
      <c r="CQ255" s="169"/>
      <c r="CR255" s="169"/>
      <c r="CS255" s="169"/>
      <c r="CT255" s="169"/>
      <c r="CU255" s="169"/>
      <c r="CV255" s="169"/>
      <c r="CW255" s="169"/>
      <c r="CX255" s="169"/>
      <c r="CY255" s="169"/>
      <c r="CZ255" s="169"/>
      <c r="DA255" s="169"/>
      <c r="DB255" s="169"/>
      <c r="DC255" s="169"/>
      <c r="DD255" s="169"/>
      <c r="DE255" s="169"/>
      <c r="DF255" s="169"/>
      <c r="DG255" s="169"/>
      <c r="DH255" s="169"/>
      <c r="DI255" s="169"/>
      <c r="DJ255" s="169"/>
      <c r="DK255" s="169"/>
      <c r="DL255" s="169"/>
      <c r="DM255" s="169"/>
      <c r="DN255" s="169"/>
      <c r="DO255" s="169"/>
      <c r="DP255" s="169"/>
      <c r="DQ255" s="169"/>
      <c r="DR255" s="169"/>
      <c r="DS255" s="169"/>
      <c r="DT255" s="169"/>
      <c r="DU255" s="169"/>
      <c r="DV255" s="169"/>
      <c r="DW255" s="169"/>
      <c r="DX255" s="177"/>
    </row>
    <row r="256" spans="1:128" s="157" customFormat="1" hidden="1" outlineLevel="1" x14ac:dyDescent="0.2">
      <c r="A256" s="165" t="str">
        <f ca="1">Language!A$670</f>
        <v>общий расход за период, без НДС</v>
      </c>
      <c r="B256" s="184"/>
      <c r="C256" s="160" t="str">
        <f ca="1">CHOOSE(D256,CurName1,CurName2,CurName3)</f>
        <v>тыс. руб.</v>
      </c>
      <c r="D256" s="158">
        <f>D242</f>
        <v>1</v>
      </c>
      <c r="E256" s="154" t="s">
        <v>1898</v>
      </c>
      <c r="F256" s="6" t="s">
        <v>3082</v>
      </c>
      <c r="G256" s="186">
        <f t="shared" ref="G256:AL256" ca="1" si="434">G247+IF(G$2=1,G250+G252+G254,G250+G252+G254-F250-F252-F254)</f>
        <v>0</v>
      </c>
      <c r="H256" s="186">
        <f t="shared" ca="1" si="434"/>
        <v>0</v>
      </c>
      <c r="I256" s="186">
        <f t="shared" ca="1" si="434"/>
        <v>9102.0623412138521</v>
      </c>
      <c r="J256" s="186">
        <f t="shared" ca="1" si="434"/>
        <v>16476.348105029341</v>
      </c>
      <c r="K256" s="186">
        <f t="shared" ca="1" si="434"/>
        <v>22092.677030224899</v>
      </c>
      <c r="L256" s="186">
        <f t="shared" ca="1" si="434"/>
        <v>22217.592238150781</v>
      </c>
      <c r="M256" s="186">
        <f t="shared" ca="1" si="434"/>
        <v>22343.21373482337</v>
      </c>
      <c r="N256" s="186">
        <f t="shared" ca="1" si="434"/>
        <v>22469.545513701931</v>
      </c>
      <c r="O256" s="186">
        <f t="shared" ca="1" si="434"/>
        <v>37660.985984708874</v>
      </c>
      <c r="P256" s="186">
        <f t="shared" ca="1" si="434"/>
        <v>37873.926674899449</v>
      </c>
      <c r="Q256" s="186">
        <f t="shared" ca="1" si="434"/>
        <v>38088.071362711256</v>
      </c>
      <c r="R256" s="186">
        <f t="shared" ca="1" si="434"/>
        <v>38303.426855721889</v>
      </c>
      <c r="S256" s="186">
        <f t="shared" ca="1" si="434"/>
        <v>38519.999999999985</v>
      </c>
      <c r="T256" s="186">
        <f t="shared" ca="1" si="434"/>
        <v>38737.797680322838</v>
      </c>
      <c r="U256" s="186">
        <f t="shared" ca="1" si="434"/>
        <v>38956.826820395268</v>
      </c>
      <c r="V256" s="186">
        <f t="shared" ca="1" si="434"/>
        <v>23506.25662984185</v>
      </c>
      <c r="W256" s="186">
        <f t="shared" ca="1" si="434"/>
        <v>23639.164422340637</v>
      </c>
      <c r="X256" s="186">
        <f t="shared" ca="1" si="434"/>
        <v>23772.823694821327</v>
      </c>
      <c r="Y256" s="186">
        <f t="shared" ca="1" si="434"/>
        <v>23907.238696261003</v>
      </c>
      <c r="Z256" s="186">
        <f t="shared" ca="1" si="434"/>
        <v>24042.413699661061</v>
      </c>
      <c r="AA256" s="186">
        <f t="shared" ca="1" si="434"/>
        <v>40297.255003638486</v>
      </c>
      <c r="AB256" s="186">
        <f t="shared" ca="1" si="434"/>
        <v>40525.101542142402</v>
      </c>
      <c r="AC256" s="186">
        <f t="shared" ca="1" si="434"/>
        <v>40754.236358101036</v>
      </c>
      <c r="AD256" s="186">
        <f t="shared" ca="1" si="434"/>
        <v>40984.666735622413</v>
      </c>
      <c r="AE256" s="186">
        <f t="shared" ca="1" si="434"/>
        <v>41216.39999999998</v>
      </c>
      <c r="AF256" s="186">
        <f t="shared" ca="1" si="434"/>
        <v>41449.44351794543</v>
      </c>
      <c r="AG256" s="186">
        <f t="shared" ca="1" si="434"/>
        <v>41683.804697822939</v>
      </c>
      <c r="AH256" s="186">
        <f t="shared" ca="1" si="434"/>
        <v>25151.694593930781</v>
      </c>
      <c r="AI256" s="186">
        <f t="shared" ca="1" si="434"/>
        <v>25293.905931904483</v>
      </c>
      <c r="AJ256" s="186">
        <f t="shared" ca="1" si="434"/>
        <v>25436.921353458823</v>
      </c>
      <c r="AK256" s="186">
        <f t="shared" ca="1" si="434"/>
        <v>25580.745404999274</v>
      </c>
      <c r="AL256" s="186">
        <f t="shared" ca="1" si="434"/>
        <v>25725.38265863734</v>
      </c>
      <c r="AM256" s="186">
        <f t="shared" ref="AM256:BR256" ca="1" si="435">AM247+IF(AM$2=1,AM250+AM252+AM254,AM250+AM252+AM254-AL250-AL252-AL254)</f>
        <v>43118.062853893178</v>
      </c>
      <c r="AN256" s="186">
        <f t="shared" ca="1" si="435"/>
        <v>43361.858650092378</v>
      </c>
      <c r="AO256" s="186">
        <f t="shared" ca="1" si="435"/>
        <v>43607.032903168118</v>
      </c>
      <c r="AP256" s="186">
        <f t="shared" ca="1" si="435"/>
        <v>43853.593407115994</v>
      </c>
      <c r="AQ256" s="186">
        <f t="shared" ca="1" si="435"/>
        <v>44101.547999999988</v>
      </c>
      <c r="AR256" s="186">
        <f t="shared" ca="1" si="435"/>
        <v>44350.904564201614</v>
      </c>
      <c r="AS256" s="186">
        <f t="shared" ca="1" si="435"/>
        <v>44601.671026670549</v>
      </c>
      <c r="AT256" s="186">
        <f t="shared" ca="1" si="435"/>
        <v>26912.313215505939</v>
      </c>
      <c r="AU256" s="186">
        <f t="shared" ca="1" si="435"/>
        <v>27064.479347137796</v>
      </c>
      <c r="AV256" s="186">
        <f t="shared" ca="1" si="435"/>
        <v>27217.505848200941</v>
      </c>
      <c r="AW256" s="186">
        <f t="shared" ca="1" si="435"/>
        <v>27371.397583349222</v>
      </c>
      <c r="AX256" s="186">
        <f t="shared" ca="1" si="435"/>
        <v>27526.159444741952</v>
      </c>
      <c r="AY256" s="186">
        <f t="shared" ca="1" si="435"/>
        <v>46136.32725366571</v>
      </c>
      <c r="AZ256" s="186">
        <f t="shared" ca="1" si="435"/>
        <v>46397.188755598843</v>
      </c>
      <c r="BA256" s="186">
        <f t="shared" ca="1" si="435"/>
        <v>46659.525206389881</v>
      </c>
      <c r="BB256" s="186">
        <f t="shared" ca="1" si="435"/>
        <v>46923.34494561411</v>
      </c>
      <c r="BC256" s="186">
        <f t="shared" ca="1" si="435"/>
        <v>47188.656359999979</v>
      </c>
      <c r="BD256" s="186">
        <f t="shared" ca="1" si="435"/>
        <v>47455.467883695725</v>
      </c>
      <c r="BE256" s="186">
        <f t="shared" ca="1" si="435"/>
        <v>47723.787998537482</v>
      </c>
      <c r="BF256" s="186">
        <f t="shared" ca="1" si="435"/>
        <v>28796.175140591353</v>
      </c>
      <c r="BG256" s="186">
        <f t="shared" ca="1" si="435"/>
        <v>28958.992901437443</v>
      </c>
      <c r="BH256" s="186">
        <f t="shared" ca="1" si="435"/>
        <v>29122.731257575007</v>
      </c>
      <c r="BI256" s="186">
        <f t="shared" ca="1" si="435"/>
        <v>29287.395414183666</v>
      </c>
      <c r="BJ256" s="186">
        <f t="shared" ca="1" si="435"/>
        <v>29452.990605873889</v>
      </c>
      <c r="BK256" s="186">
        <f t="shared" ca="1" si="435"/>
        <v>49365.870161422303</v>
      </c>
      <c r="BL256" s="186">
        <f t="shared" ca="1" si="435"/>
        <v>49644.991968490758</v>
      </c>
      <c r="BM256" s="186">
        <f t="shared" ca="1" si="435"/>
        <v>49925.691970837172</v>
      </c>
      <c r="BN256" s="186">
        <f t="shared" ca="1" si="435"/>
        <v>50207.979091807094</v>
      </c>
      <c r="BO256" s="186">
        <f t="shared" ca="1" si="435"/>
        <v>50491.862305199982</v>
      </c>
      <c r="BP256" s="186">
        <f t="shared" ca="1" si="435"/>
        <v>50777.350635554423</v>
      </c>
      <c r="BQ256" s="186">
        <f t="shared" ca="1" si="435"/>
        <v>51064.453158435106</v>
      </c>
      <c r="BR256" s="186">
        <f t="shared" ca="1" si="435"/>
        <v>30811.907400432749</v>
      </c>
      <c r="BS256" s="186">
        <f t="shared" ref="BS256:CX256" ca="1" si="436">BS247+IF(BS$2=1,BS250+BS252+BS254,BS250+BS252+BS254-BR250-BR252-BR254)</f>
        <v>30986.122404538062</v>
      </c>
      <c r="BT256" s="186">
        <f t="shared" ca="1" si="436"/>
        <v>31161.322445605252</v>
      </c>
      <c r="BU256" s="186">
        <f t="shared" ca="1" si="436"/>
        <v>31337.513093176523</v>
      </c>
      <c r="BV256" s="186">
        <f t="shared" ca="1" si="436"/>
        <v>31514.699948285059</v>
      </c>
      <c r="BW256" s="186">
        <f t="shared" ca="1" si="436"/>
        <v>52821.481072721857</v>
      </c>
      <c r="BX256" s="186">
        <f t="shared" ca="1" si="436"/>
        <v>53120.141406285096</v>
      </c>
      <c r="BY256" s="186">
        <f t="shared" ca="1" si="436"/>
        <v>53420.490408795762</v>
      </c>
      <c r="BZ256" s="186">
        <f t="shared" ca="1" si="436"/>
        <v>53722.537628233578</v>
      </c>
      <c r="CA256" s="186">
        <f t="shared" ca="1" si="436"/>
        <v>54026.292666563968</v>
      </c>
      <c r="CB256" s="186">
        <f t="shared" ca="1" si="436"/>
        <v>54331.765180043229</v>
      </c>
      <c r="CC256" s="186">
        <f t="shared" ca="1" si="436"/>
        <v>54638.964879525556</v>
      </c>
      <c r="CD256" s="186">
        <f t="shared" ca="1" si="436"/>
        <v>32968.740918463031</v>
      </c>
      <c r="CE256" s="186">
        <f t="shared" ca="1" si="436"/>
        <v>33155.150972855721</v>
      </c>
      <c r="CF256" s="186">
        <f t="shared" ca="1" si="436"/>
        <v>33342.615016797623</v>
      </c>
      <c r="CG256" s="186">
        <f t="shared" ca="1" si="436"/>
        <v>33531.139009698876</v>
      </c>
      <c r="CH256" s="186">
        <f t="shared" ca="1" si="436"/>
        <v>33720.72894466501</v>
      </c>
      <c r="CI256" s="186">
        <f t="shared" ca="1" si="436"/>
        <v>56518.984747812385</v>
      </c>
      <c r="CJ256" s="186">
        <f t="shared" ca="1" si="436"/>
        <v>56838.551304725057</v>
      </c>
      <c r="CK256" s="186">
        <f t="shared" ca="1" si="436"/>
        <v>57159.924737411464</v>
      </c>
      <c r="CL256" s="186">
        <f t="shared" ca="1" si="436"/>
        <v>57483.115262209933</v>
      </c>
      <c r="CM256" s="186">
        <f t="shared" ca="1" si="436"/>
        <v>57808.13315322344</v>
      </c>
      <c r="CN256" s="186">
        <f t="shared" ca="1" si="436"/>
        <v>58134.988742646245</v>
      </c>
      <c r="CO256" s="186">
        <f t="shared" ca="1" si="436"/>
        <v>58463.692421092332</v>
      </c>
      <c r="CP256" s="186">
        <f t="shared" ca="1" si="436"/>
        <v>35276.55278275544</v>
      </c>
      <c r="CQ256" s="186">
        <f t="shared" ca="1" si="436"/>
        <v>35476.011540955617</v>
      </c>
      <c r="CR256" s="186">
        <f t="shared" ca="1" si="436"/>
        <v>35676.598067973442</v>
      </c>
      <c r="CS256" s="186">
        <f t="shared" ca="1" si="436"/>
        <v>35878.318740377785</v>
      </c>
      <c r="CT256" s="186">
        <f t="shared" ca="1" si="436"/>
        <v>36081.179970791556</v>
      </c>
      <c r="CU256" s="186">
        <f t="shared" ca="1" si="436"/>
        <v>60475.313680159234</v>
      </c>
      <c r="CV256" s="186">
        <f t="shared" ca="1" si="436"/>
        <v>60817.249896055793</v>
      </c>
      <c r="CW256" s="186">
        <f t="shared" ca="1" si="436"/>
        <v>61161.119469030251</v>
      </c>
      <c r="CX256" s="186">
        <f t="shared" ca="1" si="436"/>
        <v>61506.933330564607</v>
      </c>
      <c r="CY256" s="186">
        <f t="shared" ref="CY256:DV256" ca="1" si="437">CY247+IF(CY$2=1,CY250+CY252+CY254,CY250+CY252+CY254-CX250-CX252-CX254)</f>
        <v>61854.702473949059</v>
      </c>
      <c r="CZ256" s="186">
        <f t="shared" ca="1" si="437"/>
        <v>62204.437954631459</v>
      </c>
      <c r="DA256" s="186">
        <f t="shared" ca="1" si="437"/>
        <v>62556.150890568781</v>
      </c>
      <c r="DB256" s="186">
        <f t="shared" ca="1" si="437"/>
        <v>37745.911477548318</v>
      </c>
      <c r="DC256" s="186">
        <f t="shared" ca="1" si="437"/>
        <v>37959.332348822507</v>
      </c>
      <c r="DD256" s="186">
        <f t="shared" ca="1" si="437"/>
        <v>38173.959932731588</v>
      </c>
      <c r="DE256" s="186">
        <f t="shared" ca="1" si="437"/>
        <v>38389.801052204231</v>
      </c>
      <c r="DF256" s="186">
        <f t="shared" ca="1" si="437"/>
        <v>38606.862568746954</v>
      </c>
      <c r="DG256" s="186">
        <f t="shared" ca="1" si="437"/>
        <v>64708.585637770382</v>
      </c>
      <c r="DH256" s="186">
        <f t="shared" ca="1" si="437"/>
        <v>65074.457388779701</v>
      </c>
      <c r="DI256" s="186">
        <f t="shared" ca="1" si="437"/>
        <v>65442.39783186237</v>
      </c>
      <c r="DJ256" s="186">
        <f t="shared" ca="1" si="437"/>
        <v>65812.418663704128</v>
      </c>
      <c r="DK256" s="186">
        <f t="shared" ca="1" si="437"/>
        <v>66184.531647125506</v>
      </c>
      <c r="DL256" s="186">
        <f t="shared" ca="1" si="437"/>
        <v>66558.748611455681</v>
      </c>
      <c r="DM256" s="186">
        <f t="shared" ca="1" si="437"/>
        <v>66935.081452908606</v>
      </c>
      <c r="DN256" s="186">
        <f t="shared" ca="1" si="437"/>
        <v>40388.125280976703</v>
      </c>
      <c r="DO256" s="186">
        <f t="shared" ca="1" si="437"/>
        <v>40616.485613240082</v>
      </c>
      <c r="DP256" s="186">
        <f t="shared" ca="1" si="437"/>
        <v>40846.137128022798</v>
      </c>
      <c r="DQ256" s="186">
        <f t="shared" ca="1" si="437"/>
        <v>41077.087125858525</v>
      </c>
      <c r="DR256" s="186">
        <f t="shared" ca="1" si="437"/>
        <v>41309.342948559242</v>
      </c>
      <c r="DS256" s="186">
        <f t="shared" ca="1" si="437"/>
        <v>69238.186632414305</v>
      </c>
      <c r="DT256" s="186">
        <f t="shared" ca="1" si="437"/>
        <v>69629.669405994267</v>
      </c>
      <c r="DU256" s="186">
        <f t="shared" ca="1" si="437"/>
        <v>70023.365680092727</v>
      </c>
      <c r="DV256" s="186">
        <f t="shared" ca="1" si="437"/>
        <v>70419.287970163423</v>
      </c>
      <c r="DW256" s="186"/>
      <c r="DX256" s="167">
        <f ca="1">SUM(G256:DW256)</f>
        <v>5029600.5881046243</v>
      </c>
    </row>
    <row r="257" spans="1:128" s="157" customFormat="1" hidden="1" outlineLevel="1" x14ac:dyDescent="0.2">
      <c r="A257" s="165" t="str">
        <f ca="1">Language!A$647</f>
        <v>общий расход за период, с НДС</v>
      </c>
      <c r="B257" s="184"/>
      <c r="C257" s="160" t="str">
        <f ca="1">CHOOSE(D257,CurName1,CurName2,CurName3)</f>
        <v>тыс. руб.</v>
      </c>
      <c r="D257" s="158">
        <f>D242</f>
        <v>1</v>
      </c>
      <c r="E257" s="154" t="s">
        <v>1903</v>
      </c>
      <c r="F257" s="6" t="s">
        <v>3082</v>
      </c>
      <c r="G257" s="186">
        <f t="shared" ref="G257:BR257" ca="1" si="438">G256+G269</f>
        <v>0</v>
      </c>
      <c r="H257" s="186">
        <f t="shared" ca="1" si="438"/>
        <v>0</v>
      </c>
      <c r="I257" s="186">
        <f t="shared" ca="1" si="438"/>
        <v>10922.474809456622</v>
      </c>
      <c r="J257" s="186">
        <f t="shared" ca="1" si="438"/>
        <v>19771.617726035209</v>
      </c>
      <c r="K257" s="186">
        <f t="shared" ca="1" si="438"/>
        <v>26511.212436269878</v>
      </c>
      <c r="L257" s="186">
        <f t="shared" ca="1" si="438"/>
        <v>26661.110685780935</v>
      </c>
      <c r="M257" s="186">
        <f t="shared" ca="1" si="438"/>
        <v>26811.856481788043</v>
      </c>
      <c r="N257" s="186">
        <f t="shared" ca="1" si="438"/>
        <v>26963.454616442315</v>
      </c>
      <c r="O257" s="186">
        <f t="shared" ca="1" si="438"/>
        <v>45193.183181650646</v>
      </c>
      <c r="P257" s="186">
        <f t="shared" ca="1" si="438"/>
        <v>45448.712009879338</v>
      </c>
      <c r="Q257" s="186">
        <f t="shared" ca="1" si="438"/>
        <v>45705.685635253511</v>
      </c>
      <c r="R257" s="186">
        <f t="shared" ca="1" si="438"/>
        <v>45964.112226866266</v>
      </c>
      <c r="S257" s="186">
        <f t="shared" ca="1" si="438"/>
        <v>46223.999999999985</v>
      </c>
      <c r="T257" s="186">
        <f t="shared" ca="1" si="438"/>
        <v>46485.357216387405</v>
      </c>
      <c r="U257" s="186">
        <f t="shared" ca="1" si="438"/>
        <v>46748.192184474319</v>
      </c>
      <c r="V257" s="186">
        <f t="shared" ca="1" si="438"/>
        <v>28207.507955810219</v>
      </c>
      <c r="W257" s="186">
        <f t="shared" ca="1" si="438"/>
        <v>28366.997306808764</v>
      </c>
      <c r="X257" s="186">
        <f t="shared" ca="1" si="438"/>
        <v>28527.388433785592</v>
      </c>
      <c r="Y257" s="186">
        <f t="shared" ca="1" si="438"/>
        <v>28688.686435513206</v>
      </c>
      <c r="Z257" s="186">
        <f t="shared" ca="1" si="438"/>
        <v>28850.896439593274</v>
      </c>
      <c r="AA257" s="186">
        <f t="shared" ca="1" si="438"/>
        <v>48356.706004366184</v>
      </c>
      <c r="AB257" s="186">
        <f t="shared" ca="1" si="438"/>
        <v>48630.121850570882</v>
      </c>
      <c r="AC257" s="186">
        <f t="shared" ca="1" si="438"/>
        <v>48905.083629721245</v>
      </c>
      <c r="AD257" s="186">
        <f t="shared" ca="1" si="438"/>
        <v>49181.600082746896</v>
      </c>
      <c r="AE257" s="186">
        <f t="shared" ca="1" si="438"/>
        <v>49459.679999999978</v>
      </c>
      <c r="AF257" s="186">
        <f t="shared" ca="1" si="438"/>
        <v>49739.332221534518</v>
      </c>
      <c r="AG257" s="186">
        <f t="shared" ca="1" si="438"/>
        <v>50020.565637387524</v>
      </c>
      <c r="AH257" s="186">
        <f t="shared" ca="1" si="438"/>
        <v>30182.033512716938</v>
      </c>
      <c r="AI257" s="186">
        <f t="shared" ca="1" si="438"/>
        <v>30352.687118285379</v>
      </c>
      <c r="AJ257" s="186">
        <f t="shared" ca="1" si="438"/>
        <v>30524.305624150587</v>
      </c>
      <c r="AK257" s="186">
        <f t="shared" ca="1" si="438"/>
        <v>30696.894485999128</v>
      </c>
      <c r="AL257" s="186">
        <f t="shared" ca="1" si="438"/>
        <v>30870.459190364807</v>
      </c>
      <c r="AM257" s="186">
        <f t="shared" ca="1" si="438"/>
        <v>51741.675424671812</v>
      </c>
      <c r="AN257" s="186">
        <f t="shared" ca="1" si="438"/>
        <v>52034.23038011085</v>
      </c>
      <c r="AO257" s="186">
        <f t="shared" ca="1" si="438"/>
        <v>52328.43948380174</v>
      </c>
      <c r="AP257" s="186">
        <f t="shared" ca="1" si="438"/>
        <v>52624.312088539191</v>
      </c>
      <c r="AQ257" s="186">
        <f t="shared" ca="1" si="438"/>
        <v>52921.857599999988</v>
      </c>
      <c r="AR257" s="186">
        <f t="shared" ca="1" si="438"/>
        <v>53221.085477041939</v>
      </c>
      <c r="AS257" s="186">
        <f t="shared" ca="1" si="438"/>
        <v>53522.00523200466</v>
      </c>
      <c r="AT257" s="186">
        <f t="shared" ca="1" si="438"/>
        <v>32294.775858607129</v>
      </c>
      <c r="AU257" s="186">
        <f t="shared" ca="1" si="438"/>
        <v>32477.375216565357</v>
      </c>
      <c r="AV257" s="186">
        <f t="shared" ca="1" si="438"/>
        <v>32661.00701784113</v>
      </c>
      <c r="AW257" s="186">
        <f t="shared" ca="1" si="438"/>
        <v>32845.677100019064</v>
      </c>
      <c r="AX257" s="186">
        <f t="shared" ca="1" si="438"/>
        <v>33031.391333690342</v>
      </c>
      <c r="AY257" s="186">
        <f t="shared" ca="1" si="438"/>
        <v>55363.592704398849</v>
      </c>
      <c r="AZ257" s="186">
        <f t="shared" ca="1" si="438"/>
        <v>55676.62650671861</v>
      </c>
      <c r="BA257" s="186">
        <f t="shared" ca="1" si="438"/>
        <v>55991.430247667857</v>
      </c>
      <c r="BB257" s="186">
        <f t="shared" ca="1" si="438"/>
        <v>56308.013934736933</v>
      </c>
      <c r="BC257" s="186">
        <f t="shared" ca="1" si="438"/>
        <v>56626.387631999976</v>
      </c>
      <c r="BD257" s="186">
        <f t="shared" ca="1" si="438"/>
        <v>56946.561460434867</v>
      </c>
      <c r="BE257" s="186">
        <f t="shared" ca="1" si="438"/>
        <v>57268.545598244978</v>
      </c>
      <c r="BF257" s="186">
        <f t="shared" ca="1" si="438"/>
        <v>34555.410168709626</v>
      </c>
      <c r="BG257" s="186">
        <f t="shared" ca="1" si="438"/>
        <v>34750.791481724933</v>
      </c>
      <c r="BH257" s="186">
        <f t="shared" ca="1" si="438"/>
        <v>34947.27750909001</v>
      </c>
      <c r="BI257" s="186">
        <f t="shared" ca="1" si="438"/>
        <v>35144.874497020399</v>
      </c>
      <c r="BJ257" s="186">
        <f t="shared" ca="1" si="438"/>
        <v>35343.588727048671</v>
      </c>
      <c r="BK257" s="186">
        <f t="shared" ca="1" si="438"/>
        <v>59239.044193706766</v>
      </c>
      <c r="BL257" s="186">
        <f t="shared" ca="1" si="438"/>
        <v>59573.99036218891</v>
      </c>
      <c r="BM257" s="186">
        <f t="shared" ca="1" si="438"/>
        <v>59910.830365004607</v>
      </c>
      <c r="BN257" s="186">
        <f t="shared" ca="1" si="438"/>
        <v>60249.574910168514</v>
      </c>
      <c r="BO257" s="186">
        <f t="shared" ca="1" si="438"/>
        <v>60590.234766239977</v>
      </c>
      <c r="BP257" s="186">
        <f t="shared" ca="1" si="438"/>
        <v>60932.820762665309</v>
      </c>
      <c r="BQ257" s="186">
        <f t="shared" ca="1" si="438"/>
        <v>61277.343790122126</v>
      </c>
      <c r="BR257" s="186">
        <f t="shared" ca="1" si="438"/>
        <v>36974.2888805193</v>
      </c>
      <c r="BS257" s="186">
        <f t="shared" ref="BS257:DV257" ca="1" si="439">BS256+BS269</f>
        <v>37183.346885445673</v>
      </c>
      <c r="BT257" s="186">
        <f t="shared" ca="1" si="439"/>
        <v>37393.586934726307</v>
      </c>
      <c r="BU257" s="186">
        <f t="shared" ca="1" si="439"/>
        <v>37605.01571181183</v>
      </c>
      <c r="BV257" s="186">
        <f t="shared" ca="1" si="439"/>
        <v>37817.639937942069</v>
      </c>
      <c r="BW257" s="186">
        <f t="shared" ca="1" si="439"/>
        <v>63385.777287266232</v>
      </c>
      <c r="BX257" s="186">
        <f t="shared" ca="1" si="439"/>
        <v>63744.169687542118</v>
      </c>
      <c r="BY257" s="186">
        <f t="shared" ca="1" si="439"/>
        <v>64104.588490554917</v>
      </c>
      <c r="BZ257" s="186">
        <f t="shared" ca="1" si="439"/>
        <v>64467.045153880295</v>
      </c>
      <c r="CA257" s="186">
        <f t="shared" ca="1" si="439"/>
        <v>64831.551199876762</v>
      </c>
      <c r="CB257" s="186">
        <f t="shared" ca="1" si="439"/>
        <v>65198.118216051873</v>
      </c>
      <c r="CC257" s="186">
        <f t="shared" ca="1" si="439"/>
        <v>65566.757855430667</v>
      </c>
      <c r="CD257" s="186">
        <f t="shared" ca="1" si="439"/>
        <v>39562.48910215564</v>
      </c>
      <c r="CE257" s="186">
        <f t="shared" ca="1" si="439"/>
        <v>39786.181167426868</v>
      </c>
      <c r="CF257" s="186">
        <f t="shared" ca="1" si="439"/>
        <v>40011.138020157145</v>
      </c>
      <c r="CG257" s="186">
        <f t="shared" ca="1" si="439"/>
        <v>40237.366811638654</v>
      </c>
      <c r="CH257" s="186">
        <f t="shared" ca="1" si="439"/>
        <v>40464.874733598015</v>
      </c>
      <c r="CI257" s="186">
        <f t="shared" ca="1" si="439"/>
        <v>67822.781697374856</v>
      </c>
      <c r="CJ257" s="186">
        <f t="shared" ca="1" si="439"/>
        <v>68206.261565670065</v>
      </c>
      <c r="CK257" s="186">
        <f t="shared" ca="1" si="439"/>
        <v>68591.909684893762</v>
      </c>
      <c r="CL257" s="186">
        <f t="shared" ca="1" si="439"/>
        <v>68979.738314651913</v>
      </c>
      <c r="CM257" s="186">
        <f t="shared" ca="1" si="439"/>
        <v>69369.759783868125</v>
      </c>
      <c r="CN257" s="186">
        <f t="shared" ca="1" si="439"/>
        <v>69761.986491175499</v>
      </c>
      <c r="CO257" s="186">
        <f t="shared" ca="1" si="439"/>
        <v>70156.430905310801</v>
      </c>
      <c r="CP257" s="186">
        <f t="shared" ca="1" si="439"/>
        <v>42331.863339306525</v>
      </c>
      <c r="CQ257" s="186">
        <f t="shared" ca="1" si="439"/>
        <v>42571.213849146741</v>
      </c>
      <c r="CR257" s="186">
        <f t="shared" ca="1" si="439"/>
        <v>42811.917681568128</v>
      </c>
      <c r="CS257" s="186">
        <f t="shared" ca="1" si="439"/>
        <v>43053.982488453345</v>
      </c>
      <c r="CT257" s="186">
        <f t="shared" ca="1" si="439"/>
        <v>43297.415964949869</v>
      </c>
      <c r="CU257" s="186">
        <f t="shared" ca="1" si="439"/>
        <v>72570.37641619108</v>
      </c>
      <c r="CV257" s="186">
        <f t="shared" ca="1" si="439"/>
        <v>72980.699875266961</v>
      </c>
      <c r="CW257" s="186">
        <f t="shared" ca="1" si="439"/>
        <v>73393.343362836298</v>
      </c>
      <c r="CX257" s="186">
        <f t="shared" ca="1" si="439"/>
        <v>73808.319996677528</v>
      </c>
      <c r="CY257" s="186">
        <f t="shared" ca="1" si="439"/>
        <v>74225.642968738874</v>
      </c>
      <c r="CZ257" s="186">
        <f t="shared" ca="1" si="439"/>
        <v>74645.325545557745</v>
      </c>
      <c r="DA257" s="186">
        <f t="shared" ca="1" si="439"/>
        <v>75067.381068682531</v>
      </c>
      <c r="DB257" s="186">
        <f t="shared" ca="1" si="439"/>
        <v>45295.093773057983</v>
      </c>
      <c r="DC257" s="186">
        <f t="shared" ca="1" si="439"/>
        <v>45551.198818587007</v>
      </c>
      <c r="DD257" s="186">
        <f t="shared" ca="1" si="439"/>
        <v>45808.751919277907</v>
      </c>
      <c r="DE257" s="186">
        <f t="shared" ca="1" si="439"/>
        <v>46067.761262645079</v>
      </c>
      <c r="DF257" s="186">
        <f t="shared" ca="1" si="439"/>
        <v>46328.235082496343</v>
      </c>
      <c r="DG257" s="186">
        <f t="shared" ca="1" si="439"/>
        <v>77650.302765324464</v>
      </c>
      <c r="DH257" s="186">
        <f t="shared" ca="1" si="439"/>
        <v>78089.348866535642</v>
      </c>
      <c r="DI257" s="186">
        <f t="shared" ca="1" si="439"/>
        <v>78530.87739823485</v>
      </c>
      <c r="DJ257" s="186">
        <f t="shared" ca="1" si="439"/>
        <v>78974.902396444959</v>
      </c>
      <c r="DK257" s="186">
        <f t="shared" ca="1" si="439"/>
        <v>79421.437976550602</v>
      </c>
      <c r="DL257" s="186">
        <f t="shared" ca="1" si="439"/>
        <v>79870.498333746815</v>
      </c>
      <c r="DM257" s="186">
        <f t="shared" ca="1" si="439"/>
        <v>80322.097743490333</v>
      </c>
      <c r="DN257" s="186">
        <f t="shared" ca="1" si="439"/>
        <v>48465.750337172045</v>
      </c>
      <c r="DO257" s="186">
        <f t="shared" ca="1" si="439"/>
        <v>48739.782735888097</v>
      </c>
      <c r="DP257" s="186">
        <f t="shared" ca="1" si="439"/>
        <v>49015.364553627354</v>
      </c>
      <c r="DQ257" s="186">
        <f t="shared" ca="1" si="439"/>
        <v>49292.50455103023</v>
      </c>
      <c r="DR257" s="186">
        <f t="shared" ca="1" si="439"/>
        <v>49571.211538271091</v>
      </c>
      <c r="DS257" s="186">
        <f t="shared" ca="1" si="439"/>
        <v>83085.823958897163</v>
      </c>
      <c r="DT257" s="186">
        <f t="shared" ca="1" si="439"/>
        <v>83555.603287193124</v>
      </c>
      <c r="DU257" s="186">
        <f t="shared" ca="1" si="439"/>
        <v>84028.038816111279</v>
      </c>
      <c r="DV257" s="186">
        <f t="shared" ca="1" si="439"/>
        <v>84503.145564196107</v>
      </c>
      <c r="DW257" s="186"/>
      <c r="DX257" s="167">
        <f ca="1">SUM(G257:DW257)</f>
        <v>6035520.7057255451</v>
      </c>
    </row>
    <row r="258" spans="1:128" hidden="1" outlineLevel="1" x14ac:dyDescent="0.2">
      <c r="A258" s="168" t="str">
        <f ca="1">Language!A$671</f>
        <v>кредиторская задолженность</v>
      </c>
      <c r="B258" s="158"/>
      <c r="C258" s="147" t="str">
        <f ca="1">CHOOSE(D258,CurName1,CurName2,CurName3)</f>
        <v>тыс. руб.</v>
      </c>
      <c r="D258" s="158">
        <f>D242</f>
        <v>1</v>
      </c>
      <c r="E258" s="154" t="s">
        <v>895</v>
      </c>
      <c r="F258" s="6" t="s">
        <v>3099</v>
      </c>
      <c r="G258" s="304">
        <f ca="1">IF(AND($B259=0,G$2&gt;1),F258,(IF(Старт!$B$9+Старт!$B$10+Старт!$B$11=0,G256,G247)+G269)*$B259/Параметры!G$36)</f>
        <v>0</v>
      </c>
      <c r="H258" s="304">
        <f ca="1">IF(AND($B259=0,H$2&gt;1),G258,(IF(Старт!$B$9+Старт!$B$10+Старт!$B$11=0,H256,H247)+H269)*$B259/Параметры!H$36)</f>
        <v>0</v>
      </c>
      <c r="I258" s="304">
        <f ca="1">IF(AND($B259=0,I$2&gt;1),H258,(IF(Старт!$B$9+Старт!$B$10+Старт!$B$11=0,I256,I247)+I269)*$B259/Параметры!I$36)</f>
        <v>0</v>
      </c>
      <c r="J258" s="304">
        <f ca="1">IF(AND($B259=0,J$2&gt;1),I258,(IF(Старт!$B$9+Старт!$B$10+Старт!$B$11=0,J256,J247)+J269)*$B259/Параметры!J$36)</f>
        <v>0</v>
      </c>
      <c r="K258" s="304">
        <f ca="1">IF(AND($B259=0,K$2&gt;1),J258,(IF(Старт!$B$9+Старт!$B$10+Старт!$B$11=0,K256,K247)+K269)*$B259/Параметры!K$36)</f>
        <v>0</v>
      </c>
      <c r="L258" s="304">
        <f ca="1">IF(AND($B259=0,L$2&gt;1),K258,(IF(Старт!$B$9+Старт!$B$10+Старт!$B$11=0,L256,L247)+L269)*$B259/Параметры!L$36)</f>
        <v>0</v>
      </c>
      <c r="M258" s="304">
        <f ca="1">IF(AND($B259=0,M$2&gt;1),L258,(IF(Старт!$B$9+Старт!$B$10+Старт!$B$11=0,M256,M247)+M269)*$B259/Параметры!M$36)</f>
        <v>0</v>
      </c>
      <c r="N258" s="304">
        <f ca="1">IF(AND($B259=0,N$2&gt;1),M258,(IF(Старт!$B$9+Старт!$B$10+Старт!$B$11=0,N256,N247)+N269)*$B259/Параметры!N$36)</f>
        <v>0</v>
      </c>
      <c r="O258" s="304">
        <f ca="1">IF(AND($B259=0,O$2&gt;1),N258,(IF(Старт!$B$9+Старт!$B$10+Старт!$B$11=0,O256,O247)+O269)*$B259/Параметры!O$36)</f>
        <v>0</v>
      </c>
      <c r="P258" s="304">
        <f ca="1">IF(AND($B259=0,P$2&gt;1),O258,(IF(Старт!$B$9+Старт!$B$10+Старт!$B$11=0,P256,P247)+P269)*$B259/Параметры!P$36)</f>
        <v>0</v>
      </c>
      <c r="Q258" s="304">
        <f ca="1">IF(AND($B259=0,Q$2&gt;1),P258,(IF(Старт!$B$9+Старт!$B$10+Старт!$B$11=0,Q256,Q247)+Q269)*$B259/Параметры!Q$36)</f>
        <v>0</v>
      </c>
      <c r="R258" s="304">
        <f ca="1">IF(AND($B259=0,R$2&gt;1),Q258,(IF(Старт!$B$9+Старт!$B$10+Старт!$B$11=0,R256,R247)+R269)*$B259/Параметры!R$36)</f>
        <v>0</v>
      </c>
      <c r="S258" s="304">
        <f ca="1">IF(AND($B259=0,S$2&gt;1),R258,(IF(Старт!$B$9+Старт!$B$10+Старт!$B$11=0,S256,S247)+S269)*$B259/Параметры!S$36)</f>
        <v>0</v>
      </c>
      <c r="T258" s="304">
        <f ca="1">IF(AND($B259=0,T$2&gt;1),S258,(IF(Старт!$B$9+Старт!$B$10+Старт!$B$11=0,T256,T247)+T269)*$B259/Параметры!T$36)</f>
        <v>0</v>
      </c>
      <c r="U258" s="304">
        <f ca="1">IF(AND($B259=0,U$2&gt;1),T258,(IF(Старт!$B$9+Старт!$B$10+Старт!$B$11=0,U256,U247)+U269)*$B259/Параметры!U$36)</f>
        <v>0</v>
      </c>
      <c r="V258" s="304">
        <f ca="1">IF(AND($B259=0,V$2&gt;1),U258,(IF(Старт!$B$9+Старт!$B$10+Старт!$B$11=0,V256,V247)+V269)*$B259/Параметры!V$36)</f>
        <v>0</v>
      </c>
      <c r="W258" s="304">
        <f ca="1">IF(AND($B259=0,W$2&gt;1),V258,(IF(Старт!$B$9+Старт!$B$10+Старт!$B$11=0,W256,W247)+W269)*$B259/Параметры!W$36)</f>
        <v>0</v>
      </c>
      <c r="X258" s="304">
        <f ca="1">IF(AND($B259=0,X$2&gt;1),W258,(IF(Старт!$B$9+Старт!$B$10+Старт!$B$11=0,X256,X247)+X269)*$B259/Параметры!X$36)</f>
        <v>0</v>
      </c>
      <c r="Y258" s="304">
        <f ca="1">IF(AND($B259=0,Y$2&gt;1),X258,(IF(Старт!$B$9+Старт!$B$10+Старт!$B$11=0,Y256,Y247)+Y269)*$B259/Параметры!Y$36)</f>
        <v>0</v>
      </c>
      <c r="Z258" s="304">
        <f ca="1">IF(AND($B259=0,Z$2&gt;1),Y258,(IF(Старт!$B$9+Старт!$B$10+Старт!$B$11=0,Z256,Z247)+Z269)*$B259/Параметры!Z$36)</f>
        <v>0</v>
      </c>
      <c r="AA258" s="304">
        <f ca="1">IF(AND($B259=0,AA$2&gt;1),Z258,(IF(Старт!$B$9+Старт!$B$10+Старт!$B$11=0,AA256,AA247)+AA269)*$B259/Параметры!AA$36)</f>
        <v>0</v>
      </c>
      <c r="AB258" s="304">
        <f ca="1">IF(AND($B259=0,AB$2&gt;1),AA258,(IF(Старт!$B$9+Старт!$B$10+Старт!$B$11=0,AB256,AB247)+AB269)*$B259/Параметры!AB$36)</f>
        <v>0</v>
      </c>
      <c r="AC258" s="304">
        <f ca="1">IF(AND($B259=0,AC$2&gt;1),AB258,(IF(Старт!$B$9+Старт!$B$10+Старт!$B$11=0,AC256,AC247)+AC269)*$B259/Параметры!AC$36)</f>
        <v>0</v>
      </c>
      <c r="AD258" s="304">
        <f ca="1">IF(AND($B259=0,AD$2&gt;1),AC258,(IF(Старт!$B$9+Старт!$B$10+Старт!$B$11=0,AD256,AD247)+AD269)*$B259/Параметры!AD$36)</f>
        <v>0</v>
      </c>
      <c r="AE258" s="304">
        <f ca="1">IF(AND($B259=0,AE$2&gt;1),AD258,(IF(Старт!$B$9+Старт!$B$10+Старт!$B$11=0,AE256,AE247)+AE269)*$B259/Параметры!AE$36)</f>
        <v>0</v>
      </c>
      <c r="AF258" s="304">
        <f ca="1">IF(AND($B259=0,AF$2&gt;1),AE258,(IF(Старт!$B$9+Старт!$B$10+Старт!$B$11=0,AF256,AF247)+AF269)*$B259/Параметры!AF$36)</f>
        <v>0</v>
      </c>
      <c r="AG258" s="304">
        <f ca="1">IF(AND($B259=0,AG$2&gt;1),AF258,(IF(Старт!$B$9+Старт!$B$10+Старт!$B$11=0,AG256,AG247)+AG269)*$B259/Параметры!AG$36)</f>
        <v>0</v>
      </c>
      <c r="AH258" s="304">
        <f ca="1">IF(AND($B259=0,AH$2&gt;1),AG258,(IF(Старт!$B$9+Старт!$B$10+Старт!$B$11=0,AH256,AH247)+AH269)*$B259/Параметры!AH$36)</f>
        <v>0</v>
      </c>
      <c r="AI258" s="304">
        <f ca="1">IF(AND($B259=0,AI$2&gt;1),AH258,(IF(Старт!$B$9+Старт!$B$10+Старт!$B$11=0,AI256,AI247)+AI269)*$B259/Параметры!AI$36)</f>
        <v>0</v>
      </c>
      <c r="AJ258" s="304">
        <f ca="1">IF(AND($B259=0,AJ$2&gt;1),AI258,(IF(Старт!$B$9+Старт!$B$10+Старт!$B$11=0,AJ256,AJ247)+AJ269)*$B259/Параметры!AJ$36)</f>
        <v>0</v>
      </c>
      <c r="AK258" s="304">
        <f ca="1">IF(AND($B259=0,AK$2&gt;1),AJ258,(IF(Старт!$B$9+Старт!$B$10+Старт!$B$11=0,AK256,AK247)+AK269)*$B259/Параметры!AK$36)</f>
        <v>0</v>
      </c>
      <c r="AL258" s="304">
        <f ca="1">IF(AND($B259=0,AL$2&gt;1),AK258,(IF(Старт!$B$9+Старт!$B$10+Старт!$B$11=0,AL256,AL247)+AL269)*$B259/Параметры!AL$36)</f>
        <v>0</v>
      </c>
      <c r="AM258" s="304">
        <f ca="1">IF(AND($B259=0,AM$2&gt;1),AL258,(IF(Старт!$B$9+Старт!$B$10+Старт!$B$11=0,AM256,AM247)+AM269)*$B259/Параметры!AM$36)</f>
        <v>0</v>
      </c>
      <c r="AN258" s="304">
        <f ca="1">IF(AND($B259=0,AN$2&gt;1),AM258,(IF(Старт!$B$9+Старт!$B$10+Старт!$B$11=0,AN256,AN247)+AN269)*$B259/Параметры!AN$36)</f>
        <v>0</v>
      </c>
      <c r="AO258" s="304">
        <f ca="1">IF(AND($B259=0,AO$2&gt;1),AN258,(IF(Старт!$B$9+Старт!$B$10+Старт!$B$11=0,AO256,AO247)+AO269)*$B259/Параметры!AO$36)</f>
        <v>0</v>
      </c>
      <c r="AP258" s="304">
        <f ca="1">IF(AND($B259=0,AP$2&gt;1),AO258,(IF(Старт!$B$9+Старт!$B$10+Старт!$B$11=0,AP256,AP247)+AP269)*$B259/Параметры!AP$36)</f>
        <v>0</v>
      </c>
      <c r="AQ258" s="304">
        <f ca="1">IF(AND($B259=0,AQ$2&gt;1),AP258,(IF(Старт!$B$9+Старт!$B$10+Старт!$B$11=0,AQ256,AQ247)+AQ269)*$B259/Параметры!AQ$36)</f>
        <v>0</v>
      </c>
      <c r="AR258" s="304">
        <f ca="1">IF(AND($B259=0,AR$2&gt;1),AQ258,(IF(Старт!$B$9+Старт!$B$10+Старт!$B$11=0,AR256,AR247)+AR269)*$B259/Параметры!AR$36)</f>
        <v>0</v>
      </c>
      <c r="AS258" s="304">
        <f ca="1">IF(AND($B259=0,AS$2&gt;1),AR258,(IF(Старт!$B$9+Старт!$B$10+Старт!$B$11=0,AS256,AS247)+AS269)*$B259/Параметры!AS$36)</f>
        <v>0</v>
      </c>
      <c r="AT258" s="304">
        <f ca="1">IF(AND($B259=0,AT$2&gt;1),AS258,(IF(Старт!$B$9+Старт!$B$10+Старт!$B$11=0,AT256,AT247)+AT269)*$B259/Параметры!AT$36)</f>
        <v>0</v>
      </c>
      <c r="AU258" s="304">
        <f ca="1">IF(AND($B259=0,AU$2&gt;1),AT258,(IF(Старт!$B$9+Старт!$B$10+Старт!$B$11=0,AU256,AU247)+AU269)*$B259/Параметры!AU$36)</f>
        <v>0</v>
      </c>
      <c r="AV258" s="304">
        <f ca="1">IF(AND($B259=0,AV$2&gt;1),AU258,(IF(Старт!$B$9+Старт!$B$10+Старт!$B$11=0,AV256,AV247)+AV269)*$B259/Параметры!AV$36)</f>
        <v>0</v>
      </c>
      <c r="AW258" s="304">
        <f ca="1">IF(AND($B259=0,AW$2&gt;1),AV258,(IF(Старт!$B$9+Старт!$B$10+Старт!$B$11=0,AW256,AW247)+AW269)*$B259/Параметры!AW$36)</f>
        <v>0</v>
      </c>
      <c r="AX258" s="304">
        <f ca="1">IF(AND($B259=0,AX$2&gt;1),AW258,(IF(Старт!$B$9+Старт!$B$10+Старт!$B$11=0,AX256,AX247)+AX269)*$B259/Параметры!AX$36)</f>
        <v>0</v>
      </c>
      <c r="AY258" s="304">
        <f ca="1">IF(AND($B259=0,AY$2&gt;1),AX258,(IF(Старт!$B$9+Старт!$B$10+Старт!$B$11=0,AY256,AY247)+AY269)*$B259/Параметры!AY$36)</f>
        <v>0</v>
      </c>
      <c r="AZ258" s="304">
        <f ca="1">IF(AND($B259=0,AZ$2&gt;1),AY258,(IF(Старт!$B$9+Старт!$B$10+Старт!$B$11=0,AZ256,AZ247)+AZ269)*$B259/Параметры!AZ$36)</f>
        <v>0</v>
      </c>
      <c r="BA258" s="304">
        <f ca="1">IF(AND($B259=0,BA$2&gt;1),AZ258,(IF(Старт!$B$9+Старт!$B$10+Старт!$B$11=0,BA256,BA247)+BA269)*$B259/Параметры!BA$36)</f>
        <v>0</v>
      </c>
      <c r="BB258" s="304">
        <f ca="1">IF(AND($B259=0,BB$2&gt;1),BA258,(IF(Старт!$B$9+Старт!$B$10+Старт!$B$11=0,BB256,BB247)+BB269)*$B259/Параметры!BB$36)</f>
        <v>0</v>
      </c>
      <c r="BC258" s="304">
        <f ca="1">IF(AND($B259=0,BC$2&gt;1),BB258,(IF(Старт!$B$9+Старт!$B$10+Старт!$B$11=0,BC256,BC247)+BC269)*$B259/Параметры!BC$36)</f>
        <v>0</v>
      </c>
      <c r="BD258" s="304">
        <f ca="1">IF(AND($B259=0,BD$2&gt;1),BC258,(IF(Старт!$B$9+Старт!$B$10+Старт!$B$11=0,BD256,BD247)+BD269)*$B259/Параметры!BD$36)</f>
        <v>0</v>
      </c>
      <c r="BE258" s="304">
        <f ca="1">IF(AND($B259=0,BE$2&gt;1),BD258,(IF(Старт!$B$9+Старт!$B$10+Старт!$B$11=0,BE256,BE247)+BE269)*$B259/Параметры!BE$36)</f>
        <v>0</v>
      </c>
      <c r="BF258" s="304">
        <f ca="1">IF(AND($B259=0,BF$2&gt;1),BE258,(IF(Старт!$B$9+Старт!$B$10+Старт!$B$11=0,BF256,BF247)+BF269)*$B259/Параметры!BF$36)</f>
        <v>0</v>
      </c>
      <c r="BG258" s="304">
        <f ca="1">IF(AND($B259=0,BG$2&gt;1),BF258,(IF(Старт!$B$9+Старт!$B$10+Старт!$B$11=0,BG256,BG247)+BG269)*$B259/Параметры!BG$36)</f>
        <v>0</v>
      </c>
      <c r="BH258" s="304">
        <f ca="1">IF(AND($B259=0,BH$2&gt;1),BG258,(IF(Старт!$B$9+Старт!$B$10+Старт!$B$11=0,BH256,BH247)+BH269)*$B259/Параметры!BH$36)</f>
        <v>0</v>
      </c>
      <c r="BI258" s="304">
        <f ca="1">IF(AND($B259=0,BI$2&gt;1),BH258,(IF(Старт!$B$9+Старт!$B$10+Старт!$B$11=0,BI256,BI247)+BI269)*$B259/Параметры!BI$36)</f>
        <v>0</v>
      </c>
      <c r="BJ258" s="304">
        <f ca="1">IF(AND($B259=0,BJ$2&gt;1),BI258,(IF(Старт!$B$9+Старт!$B$10+Старт!$B$11=0,BJ256,BJ247)+BJ269)*$B259/Параметры!BJ$36)</f>
        <v>0</v>
      </c>
      <c r="BK258" s="304">
        <f ca="1">IF(AND($B259=0,BK$2&gt;1),BJ258,(IF(Старт!$B$9+Старт!$B$10+Старт!$B$11=0,BK256,BK247)+BK269)*$B259/Параметры!BK$36)</f>
        <v>0</v>
      </c>
      <c r="BL258" s="304">
        <f ca="1">IF(AND($B259=0,BL$2&gt;1),BK258,(IF(Старт!$B$9+Старт!$B$10+Старт!$B$11=0,BL256,BL247)+BL269)*$B259/Параметры!BL$36)</f>
        <v>0</v>
      </c>
      <c r="BM258" s="304">
        <f ca="1">IF(AND($B259=0,BM$2&gt;1),BL258,(IF(Старт!$B$9+Старт!$B$10+Старт!$B$11=0,BM256,BM247)+BM269)*$B259/Параметры!BM$36)</f>
        <v>0</v>
      </c>
      <c r="BN258" s="304">
        <f ca="1">IF(AND($B259=0,BN$2&gt;1),BM258,(IF(Старт!$B$9+Старт!$B$10+Старт!$B$11=0,BN256,BN247)+BN269)*$B259/Параметры!BN$36)</f>
        <v>0</v>
      </c>
      <c r="BO258" s="304">
        <f ca="1">IF(AND($B259=0,BO$2&gt;1),BN258,(IF(Старт!$B$9+Старт!$B$10+Старт!$B$11=0,BO256,BO247)+BO269)*$B259/Параметры!BO$36)</f>
        <v>0</v>
      </c>
      <c r="BP258" s="304">
        <f ca="1">IF(AND($B259=0,BP$2&gt;1),BO258,(IF(Старт!$B$9+Старт!$B$10+Старт!$B$11=0,BP256,BP247)+BP269)*$B259/Параметры!BP$36)</f>
        <v>0</v>
      </c>
      <c r="BQ258" s="304">
        <f ca="1">IF(AND($B259=0,BQ$2&gt;1),BP258,(IF(Старт!$B$9+Старт!$B$10+Старт!$B$11=0,BQ256,BQ247)+BQ269)*$B259/Параметры!BQ$36)</f>
        <v>0</v>
      </c>
      <c r="BR258" s="304">
        <f ca="1">IF(AND($B259=0,BR$2&gt;1),BQ258,(IF(Старт!$B$9+Старт!$B$10+Старт!$B$11=0,BR256,BR247)+BR269)*$B259/Параметры!BR$36)</f>
        <v>0</v>
      </c>
      <c r="BS258" s="304">
        <f ca="1">IF(AND($B259=0,BS$2&gt;1),BR258,(IF(Старт!$B$9+Старт!$B$10+Старт!$B$11=0,BS256,BS247)+BS269)*$B259/Параметры!BS$36)</f>
        <v>0</v>
      </c>
      <c r="BT258" s="304">
        <f ca="1">IF(AND($B259=0,BT$2&gt;1),BS258,(IF(Старт!$B$9+Старт!$B$10+Старт!$B$11=0,BT256,BT247)+BT269)*$B259/Параметры!BT$36)</f>
        <v>0</v>
      </c>
      <c r="BU258" s="304">
        <f ca="1">IF(AND($B259=0,BU$2&gt;1),BT258,(IF(Старт!$B$9+Старт!$B$10+Старт!$B$11=0,BU256,BU247)+BU269)*$B259/Параметры!BU$36)</f>
        <v>0</v>
      </c>
      <c r="BV258" s="304">
        <f ca="1">IF(AND($B259=0,BV$2&gt;1),BU258,(IF(Старт!$B$9+Старт!$B$10+Старт!$B$11=0,BV256,BV247)+BV269)*$B259/Параметры!BV$36)</f>
        <v>0</v>
      </c>
      <c r="BW258" s="304">
        <f ca="1">IF(AND($B259=0,BW$2&gt;1),BV258,(IF(Старт!$B$9+Старт!$B$10+Старт!$B$11=0,BW256,BW247)+BW269)*$B259/Параметры!BW$36)</f>
        <v>0</v>
      </c>
      <c r="BX258" s="304">
        <f ca="1">IF(AND($B259=0,BX$2&gt;1),BW258,(IF(Старт!$B$9+Старт!$B$10+Старт!$B$11=0,BX256,BX247)+BX269)*$B259/Параметры!BX$36)</f>
        <v>0</v>
      </c>
      <c r="BY258" s="304">
        <f ca="1">IF(AND($B259=0,BY$2&gt;1),BX258,(IF(Старт!$B$9+Старт!$B$10+Старт!$B$11=0,BY256,BY247)+BY269)*$B259/Параметры!BY$36)</f>
        <v>0</v>
      </c>
      <c r="BZ258" s="304">
        <f ca="1">IF(AND($B259=0,BZ$2&gt;1),BY258,(IF(Старт!$B$9+Старт!$B$10+Старт!$B$11=0,BZ256,BZ247)+BZ269)*$B259/Параметры!BZ$36)</f>
        <v>0</v>
      </c>
      <c r="CA258" s="304">
        <f ca="1">IF(AND($B259=0,CA$2&gt;1),BZ258,(IF(Старт!$B$9+Старт!$B$10+Старт!$B$11=0,CA256,CA247)+CA269)*$B259/Параметры!CA$36)</f>
        <v>0</v>
      </c>
      <c r="CB258" s="304">
        <f ca="1">IF(AND($B259=0,CB$2&gt;1),CA258,(IF(Старт!$B$9+Старт!$B$10+Старт!$B$11=0,CB256,CB247)+CB269)*$B259/Параметры!CB$36)</f>
        <v>0</v>
      </c>
      <c r="CC258" s="304">
        <f ca="1">IF(AND($B259=0,CC$2&gt;1),CB258,(IF(Старт!$B$9+Старт!$B$10+Старт!$B$11=0,CC256,CC247)+CC269)*$B259/Параметры!CC$36)</f>
        <v>0</v>
      </c>
      <c r="CD258" s="304">
        <f ca="1">IF(AND($B259=0,CD$2&gt;1),CC258,(IF(Старт!$B$9+Старт!$B$10+Старт!$B$11=0,CD256,CD247)+CD269)*$B259/Параметры!CD$36)</f>
        <v>0</v>
      </c>
      <c r="CE258" s="304">
        <f ca="1">IF(AND($B259=0,CE$2&gt;1),CD258,(IF(Старт!$B$9+Старт!$B$10+Старт!$B$11=0,CE256,CE247)+CE269)*$B259/Параметры!CE$36)</f>
        <v>0</v>
      </c>
      <c r="CF258" s="304">
        <f ca="1">IF(AND($B259=0,CF$2&gt;1),CE258,(IF(Старт!$B$9+Старт!$B$10+Старт!$B$11=0,CF256,CF247)+CF269)*$B259/Параметры!CF$36)</f>
        <v>0</v>
      </c>
      <c r="CG258" s="304">
        <f ca="1">IF(AND($B259=0,CG$2&gt;1),CF258,(IF(Старт!$B$9+Старт!$B$10+Старт!$B$11=0,CG256,CG247)+CG269)*$B259/Параметры!CG$36)</f>
        <v>0</v>
      </c>
      <c r="CH258" s="304">
        <f ca="1">IF(AND($B259=0,CH$2&gt;1),CG258,(IF(Старт!$B$9+Старт!$B$10+Старт!$B$11=0,CH256,CH247)+CH269)*$B259/Параметры!CH$36)</f>
        <v>0</v>
      </c>
      <c r="CI258" s="304">
        <f ca="1">IF(AND($B259=0,CI$2&gt;1),CH258,(IF(Старт!$B$9+Старт!$B$10+Старт!$B$11=0,CI256,CI247)+CI269)*$B259/Параметры!CI$36)</f>
        <v>0</v>
      </c>
      <c r="CJ258" s="304">
        <f ca="1">IF(AND($B259=0,CJ$2&gt;1),CI258,(IF(Старт!$B$9+Старт!$B$10+Старт!$B$11=0,CJ256,CJ247)+CJ269)*$B259/Параметры!CJ$36)</f>
        <v>0</v>
      </c>
      <c r="CK258" s="304">
        <f ca="1">IF(AND($B259=0,CK$2&gt;1),CJ258,(IF(Старт!$B$9+Старт!$B$10+Старт!$B$11=0,CK256,CK247)+CK269)*$B259/Параметры!CK$36)</f>
        <v>0</v>
      </c>
      <c r="CL258" s="304">
        <f ca="1">IF(AND($B259=0,CL$2&gt;1),CK258,(IF(Старт!$B$9+Старт!$B$10+Старт!$B$11=0,CL256,CL247)+CL269)*$B259/Параметры!CL$36)</f>
        <v>0</v>
      </c>
      <c r="CM258" s="304">
        <f ca="1">IF(AND($B259=0,CM$2&gt;1),CL258,(IF(Старт!$B$9+Старт!$B$10+Старт!$B$11=0,CM256,CM247)+CM269)*$B259/Параметры!CM$36)</f>
        <v>0</v>
      </c>
      <c r="CN258" s="304">
        <f ca="1">IF(AND($B259=0,CN$2&gt;1),CM258,(IF(Старт!$B$9+Старт!$B$10+Старт!$B$11=0,CN256,CN247)+CN269)*$B259/Параметры!CN$36)</f>
        <v>0</v>
      </c>
      <c r="CO258" s="304">
        <f ca="1">IF(AND($B259=0,CO$2&gt;1),CN258,(IF(Старт!$B$9+Старт!$B$10+Старт!$B$11=0,CO256,CO247)+CO269)*$B259/Параметры!CO$36)</f>
        <v>0</v>
      </c>
      <c r="CP258" s="304">
        <f ca="1">IF(AND($B259=0,CP$2&gt;1),CO258,(IF(Старт!$B$9+Старт!$B$10+Старт!$B$11=0,CP256,CP247)+CP269)*$B259/Параметры!CP$36)</f>
        <v>0</v>
      </c>
      <c r="CQ258" s="304">
        <f ca="1">IF(AND($B259=0,CQ$2&gt;1),CP258,(IF(Старт!$B$9+Старт!$B$10+Старт!$B$11=0,CQ256,CQ247)+CQ269)*$B259/Параметры!CQ$36)</f>
        <v>0</v>
      </c>
      <c r="CR258" s="304">
        <f ca="1">IF(AND($B259=0,CR$2&gt;1),CQ258,(IF(Старт!$B$9+Старт!$B$10+Старт!$B$11=0,CR256,CR247)+CR269)*$B259/Параметры!CR$36)</f>
        <v>0</v>
      </c>
      <c r="CS258" s="304">
        <f ca="1">IF(AND($B259=0,CS$2&gt;1),CR258,(IF(Старт!$B$9+Старт!$B$10+Старт!$B$11=0,CS256,CS247)+CS269)*$B259/Параметры!CS$36)</f>
        <v>0</v>
      </c>
      <c r="CT258" s="304">
        <f ca="1">IF(AND($B259=0,CT$2&gt;1),CS258,(IF(Старт!$B$9+Старт!$B$10+Старт!$B$11=0,CT256,CT247)+CT269)*$B259/Параметры!CT$36)</f>
        <v>0</v>
      </c>
      <c r="CU258" s="304">
        <f ca="1">IF(AND($B259=0,CU$2&gt;1),CT258,(IF(Старт!$B$9+Старт!$B$10+Старт!$B$11=0,CU256,CU247)+CU269)*$B259/Параметры!CU$36)</f>
        <v>0</v>
      </c>
      <c r="CV258" s="304">
        <f ca="1">IF(AND($B259=0,CV$2&gt;1),CU258,(IF(Старт!$B$9+Старт!$B$10+Старт!$B$11=0,CV256,CV247)+CV269)*$B259/Параметры!CV$36)</f>
        <v>0</v>
      </c>
      <c r="CW258" s="304">
        <f ca="1">IF(AND($B259=0,CW$2&gt;1),CV258,(IF(Старт!$B$9+Старт!$B$10+Старт!$B$11=0,CW256,CW247)+CW269)*$B259/Параметры!CW$36)</f>
        <v>0</v>
      </c>
      <c r="CX258" s="304">
        <f ca="1">IF(AND($B259=0,CX$2&gt;1),CW258,(IF(Старт!$B$9+Старт!$B$10+Старт!$B$11=0,CX256,CX247)+CX269)*$B259/Параметры!CX$36)</f>
        <v>0</v>
      </c>
      <c r="CY258" s="304">
        <f ca="1">IF(AND($B259=0,CY$2&gt;1),CX258,(IF(Старт!$B$9+Старт!$B$10+Старт!$B$11=0,CY256,CY247)+CY269)*$B259/Параметры!CY$36)</f>
        <v>0</v>
      </c>
      <c r="CZ258" s="304">
        <f ca="1">IF(AND($B259=0,CZ$2&gt;1),CY258,(IF(Старт!$B$9+Старт!$B$10+Старт!$B$11=0,CZ256,CZ247)+CZ269)*$B259/Параметры!CZ$36)</f>
        <v>0</v>
      </c>
      <c r="DA258" s="304">
        <f ca="1">IF(AND($B259=0,DA$2&gt;1),CZ258,(IF(Старт!$B$9+Старт!$B$10+Старт!$B$11=0,DA256,DA247)+DA269)*$B259/Параметры!DA$36)</f>
        <v>0</v>
      </c>
      <c r="DB258" s="304">
        <f ca="1">IF(AND($B259=0,DB$2&gt;1),DA258,(IF(Старт!$B$9+Старт!$B$10+Старт!$B$11=0,DB256,DB247)+DB269)*$B259/Параметры!DB$36)</f>
        <v>0</v>
      </c>
      <c r="DC258" s="304">
        <f ca="1">IF(AND($B259=0,DC$2&gt;1),DB258,(IF(Старт!$B$9+Старт!$B$10+Старт!$B$11=0,DC256,DC247)+DC269)*$B259/Параметры!DC$36)</f>
        <v>0</v>
      </c>
      <c r="DD258" s="304">
        <f ca="1">IF(AND($B259=0,DD$2&gt;1),DC258,(IF(Старт!$B$9+Старт!$B$10+Старт!$B$11=0,DD256,DD247)+DD269)*$B259/Параметры!DD$36)</f>
        <v>0</v>
      </c>
      <c r="DE258" s="304">
        <f ca="1">IF(AND($B259=0,DE$2&gt;1),DD258,(IF(Старт!$B$9+Старт!$B$10+Старт!$B$11=0,DE256,DE247)+DE269)*$B259/Параметры!DE$36)</f>
        <v>0</v>
      </c>
      <c r="DF258" s="304">
        <f ca="1">IF(AND($B259=0,DF$2&gt;1),DE258,(IF(Старт!$B$9+Старт!$B$10+Старт!$B$11=0,DF256,DF247)+DF269)*$B259/Параметры!DF$36)</f>
        <v>0</v>
      </c>
      <c r="DG258" s="304">
        <f ca="1">IF(AND($B259=0,DG$2&gt;1),DF258,(IF(Старт!$B$9+Старт!$B$10+Старт!$B$11=0,DG256,DG247)+DG269)*$B259/Параметры!DG$36)</f>
        <v>0</v>
      </c>
      <c r="DH258" s="304">
        <f ca="1">IF(AND($B259=0,DH$2&gt;1),DG258,(IF(Старт!$B$9+Старт!$B$10+Старт!$B$11=0,DH256,DH247)+DH269)*$B259/Параметры!DH$36)</f>
        <v>0</v>
      </c>
      <c r="DI258" s="304">
        <f ca="1">IF(AND($B259=0,DI$2&gt;1),DH258,(IF(Старт!$B$9+Старт!$B$10+Старт!$B$11=0,DI256,DI247)+DI269)*$B259/Параметры!DI$36)</f>
        <v>0</v>
      </c>
      <c r="DJ258" s="304">
        <f ca="1">IF(AND($B259=0,DJ$2&gt;1),DI258,(IF(Старт!$B$9+Старт!$B$10+Старт!$B$11=0,DJ256,DJ247)+DJ269)*$B259/Параметры!DJ$36)</f>
        <v>0</v>
      </c>
      <c r="DK258" s="304">
        <f ca="1">IF(AND($B259=0,DK$2&gt;1),DJ258,(IF(Старт!$B$9+Старт!$B$10+Старт!$B$11=0,DK256,DK247)+DK269)*$B259/Параметры!DK$36)</f>
        <v>0</v>
      </c>
      <c r="DL258" s="304">
        <f ca="1">IF(AND($B259=0,DL$2&gt;1),DK258,(IF(Старт!$B$9+Старт!$B$10+Старт!$B$11=0,DL256,DL247)+DL269)*$B259/Параметры!DL$36)</f>
        <v>0</v>
      </c>
      <c r="DM258" s="304">
        <f ca="1">IF(AND($B259=0,DM$2&gt;1),DL258,(IF(Старт!$B$9+Старт!$B$10+Старт!$B$11=0,DM256,DM247)+DM269)*$B259/Параметры!DM$36)</f>
        <v>0</v>
      </c>
      <c r="DN258" s="304">
        <f ca="1">IF(AND($B259=0,DN$2&gt;1),DM258,(IF(Старт!$B$9+Старт!$B$10+Старт!$B$11=0,DN256,DN247)+DN269)*$B259/Параметры!DN$36)</f>
        <v>0</v>
      </c>
      <c r="DO258" s="304">
        <f ca="1">IF(AND($B259=0,DO$2&gt;1),DN258,(IF(Старт!$B$9+Старт!$B$10+Старт!$B$11=0,DO256,DO247)+DO269)*$B259/Параметры!DO$36)</f>
        <v>0</v>
      </c>
      <c r="DP258" s="304">
        <f ca="1">IF(AND($B259=0,DP$2&gt;1),DO258,(IF(Старт!$B$9+Старт!$B$10+Старт!$B$11=0,DP256,DP247)+DP269)*$B259/Параметры!DP$36)</f>
        <v>0</v>
      </c>
      <c r="DQ258" s="304">
        <f ca="1">IF(AND($B259=0,DQ$2&gt;1),DP258,(IF(Старт!$B$9+Старт!$B$10+Старт!$B$11=0,DQ256,DQ247)+DQ269)*$B259/Параметры!DQ$36)</f>
        <v>0</v>
      </c>
      <c r="DR258" s="304">
        <f ca="1">IF(AND($B259=0,DR$2&gt;1),DQ258,(IF(Старт!$B$9+Старт!$B$10+Старт!$B$11=0,DR256,DR247)+DR269)*$B259/Параметры!DR$36)</f>
        <v>0</v>
      </c>
      <c r="DS258" s="304">
        <f ca="1">IF(AND($B259=0,DS$2&gt;1),DR258,(IF(Старт!$B$9+Старт!$B$10+Старт!$B$11=0,DS256,DS247)+DS269)*$B259/Параметры!DS$36)</f>
        <v>0</v>
      </c>
      <c r="DT258" s="304">
        <f ca="1">IF(AND($B259=0,DT$2&gt;1),DS258,(IF(Старт!$B$9+Старт!$B$10+Старт!$B$11=0,DT256,DT247)+DT269)*$B259/Параметры!DT$36)</f>
        <v>0</v>
      </c>
      <c r="DU258" s="304">
        <f ca="1">IF(AND($B259=0,DU$2&gt;1),DT258,(IF(Старт!$B$9+Старт!$B$10+Старт!$B$11=0,DU256,DU247)+DU269)*$B259/Параметры!DU$36)</f>
        <v>0</v>
      </c>
      <c r="DV258" s="304">
        <f ca="1">IF(AND($B259=0,DV$2&gt;1),DU258,(IF(Старт!$B$9+Старт!$B$10+Старт!$B$11=0,DV256,DV247)+DV269)*$B259/Параметры!DV$36)</f>
        <v>0</v>
      </c>
      <c r="DW258" s="172"/>
      <c r="DX258" s="170"/>
    </row>
    <row r="259" spans="1:128" s="154" customFormat="1" hidden="1" outlineLevel="1" x14ac:dyDescent="0.2">
      <c r="A259" s="171" t="str">
        <f ca="1">Language!A$672</f>
        <v>период отсрочки платежа</v>
      </c>
      <c r="B259" s="303">
        <f>$B$535</f>
        <v>0</v>
      </c>
      <c r="C259" s="147" t="str">
        <f ca="1">Language!$A$1464</f>
        <v>дней</v>
      </c>
      <c r="F259" s="6" t="s">
        <v>3100</v>
      </c>
      <c r="G259" s="169"/>
      <c r="H259" s="169"/>
      <c r="I259" s="169"/>
      <c r="J259" s="169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  <c r="Y259" s="169"/>
      <c r="Z259" s="169"/>
      <c r="AA259" s="169"/>
      <c r="AB259" s="169"/>
      <c r="AC259" s="169"/>
      <c r="AD259" s="169"/>
      <c r="AE259" s="169"/>
      <c r="AF259" s="169"/>
      <c r="AG259" s="169"/>
      <c r="AH259" s="169"/>
      <c r="AI259" s="169"/>
      <c r="AJ259" s="169"/>
      <c r="AK259" s="169"/>
      <c r="AL259" s="169"/>
      <c r="AM259" s="169"/>
      <c r="AN259" s="169"/>
      <c r="AO259" s="169"/>
      <c r="AP259" s="169"/>
      <c r="AQ259" s="169"/>
      <c r="AR259" s="169"/>
      <c r="AS259" s="169"/>
      <c r="AT259" s="169"/>
      <c r="AU259" s="169"/>
      <c r="AV259" s="169"/>
      <c r="AW259" s="169"/>
      <c r="AX259" s="169"/>
      <c r="AY259" s="169"/>
      <c r="AZ259" s="169"/>
      <c r="BA259" s="169"/>
      <c r="BB259" s="169"/>
      <c r="BC259" s="169"/>
      <c r="BD259" s="169"/>
      <c r="BE259" s="169"/>
      <c r="BF259" s="169"/>
      <c r="BG259" s="169"/>
      <c r="BH259" s="169"/>
      <c r="BI259" s="169"/>
      <c r="BJ259" s="169"/>
      <c r="BK259" s="169"/>
      <c r="BL259" s="169"/>
      <c r="BM259" s="169"/>
      <c r="BN259" s="169"/>
      <c r="BO259" s="169"/>
      <c r="BP259" s="169"/>
      <c r="BQ259" s="169"/>
      <c r="BR259" s="169"/>
      <c r="BS259" s="169"/>
      <c r="BT259" s="169"/>
      <c r="BU259" s="169"/>
      <c r="BV259" s="169"/>
      <c r="BW259" s="169"/>
      <c r="BX259" s="169"/>
      <c r="BY259" s="169"/>
      <c r="BZ259" s="169"/>
      <c r="CA259" s="169"/>
      <c r="CB259" s="169"/>
      <c r="CC259" s="169"/>
      <c r="CD259" s="169"/>
      <c r="CE259" s="169"/>
      <c r="CF259" s="169"/>
      <c r="CG259" s="169"/>
      <c r="CH259" s="169"/>
      <c r="CI259" s="169"/>
      <c r="CJ259" s="169"/>
      <c r="CK259" s="169"/>
      <c r="CL259" s="169"/>
      <c r="CM259" s="169"/>
      <c r="CN259" s="169"/>
      <c r="CO259" s="169"/>
      <c r="CP259" s="169"/>
      <c r="CQ259" s="169"/>
      <c r="CR259" s="169"/>
      <c r="CS259" s="169"/>
      <c r="CT259" s="169"/>
      <c r="CU259" s="169"/>
      <c r="CV259" s="169"/>
      <c r="CW259" s="169"/>
      <c r="CX259" s="169"/>
      <c r="CY259" s="169"/>
      <c r="CZ259" s="169"/>
      <c r="DA259" s="169"/>
      <c r="DB259" s="169"/>
      <c r="DC259" s="169"/>
      <c r="DD259" s="169"/>
      <c r="DE259" s="169"/>
      <c r="DF259" s="169"/>
      <c r="DG259" s="169"/>
      <c r="DH259" s="169"/>
      <c r="DI259" s="169"/>
      <c r="DJ259" s="169"/>
      <c r="DK259" s="169"/>
      <c r="DL259" s="169"/>
      <c r="DM259" s="169"/>
      <c r="DN259" s="169"/>
      <c r="DO259" s="169"/>
      <c r="DP259" s="169"/>
      <c r="DQ259" s="169"/>
      <c r="DR259" s="169"/>
      <c r="DS259" s="169"/>
      <c r="DT259" s="169"/>
      <c r="DU259" s="169"/>
      <c r="DV259" s="169"/>
      <c r="DW259" s="169"/>
      <c r="DX259" s="170"/>
    </row>
    <row r="260" spans="1:128" hidden="1" outlineLevel="1" x14ac:dyDescent="0.2">
      <c r="A260" s="168" t="str">
        <f ca="1">Language!A$673</f>
        <v>авансы уплаченные</v>
      </c>
      <c r="B260" s="158"/>
      <c r="C260" s="147" t="str">
        <f ca="1">CHOOSE(D260,CurName1,CurName2,CurName3)</f>
        <v>тыс. руб.</v>
      </c>
      <c r="D260" s="158">
        <f>D242</f>
        <v>1</v>
      </c>
      <c r="E260" s="154" t="s">
        <v>877</v>
      </c>
      <c r="F260" s="6" t="s">
        <v>3099</v>
      </c>
      <c r="G260" s="304">
        <f ca="1">IF(OR(AND($B261=0,G$2&gt;1),G$2=Prj_Len),F260,(IF(Старт!$B$9+Старт!$B$10+Старт!$B$11=0,OFFSET(G256,0,1),OFFSET(G247,0,1))+OFFSET(G269,0,1))*$B261/Параметры!G$36)</f>
        <v>0</v>
      </c>
      <c r="H260" s="304">
        <f ca="1">IF(OR(AND($B261=0,H$2&gt;1),H$2=Prj_Len),G260,(IF(Старт!$B$9+Старт!$B$10+Старт!$B$11=0,OFFSET(H256,0,1),OFFSET(H247,0,1))+OFFSET(H269,0,1))*$B261/Параметры!H$36)</f>
        <v>0</v>
      </c>
      <c r="I260" s="304">
        <f ca="1">IF(OR(AND($B261=0,I$2&gt;1),I$2=Prj_Len),H260,(IF(Старт!$B$9+Старт!$B$10+Старт!$B$11=0,OFFSET(I256,0,1),OFFSET(I247,0,1))+OFFSET(I269,0,1))*$B261/Параметры!I$36)</f>
        <v>0</v>
      </c>
      <c r="J260" s="304">
        <f ca="1">IF(OR(AND($B261=0,J$2&gt;1),J$2=Prj_Len),I260,(IF(Старт!$B$9+Старт!$B$10+Старт!$B$11=0,OFFSET(J256,0,1),OFFSET(J247,0,1))+OFFSET(J269,0,1))*$B261/Параметры!J$36)</f>
        <v>0</v>
      </c>
      <c r="K260" s="304">
        <f ca="1">IF(OR(AND($B261=0,K$2&gt;1),K$2=Prj_Len),J260,(IF(Старт!$B$9+Старт!$B$10+Старт!$B$11=0,OFFSET(K256,0,1),OFFSET(K247,0,1))+OFFSET(K269,0,1))*$B261/Параметры!K$36)</f>
        <v>0</v>
      </c>
      <c r="L260" s="304">
        <f ca="1">IF(OR(AND($B261=0,L$2&gt;1),L$2=Prj_Len),K260,(IF(Старт!$B$9+Старт!$B$10+Старт!$B$11=0,OFFSET(L256,0,1),OFFSET(L247,0,1))+OFFSET(L269,0,1))*$B261/Параметры!L$36)</f>
        <v>0</v>
      </c>
      <c r="M260" s="304">
        <f ca="1">IF(OR(AND($B261=0,M$2&gt;1),M$2=Prj_Len),L260,(IF(Старт!$B$9+Старт!$B$10+Старт!$B$11=0,OFFSET(M256,0,1),OFFSET(M247,0,1))+OFFSET(M269,0,1))*$B261/Параметры!M$36)</f>
        <v>0</v>
      </c>
      <c r="N260" s="304">
        <f ca="1">IF(OR(AND($B261=0,N$2&gt;1),N$2=Prj_Len),M260,(IF(Старт!$B$9+Старт!$B$10+Старт!$B$11=0,OFFSET(N256,0,1),OFFSET(N247,0,1))+OFFSET(N269,0,1))*$B261/Параметры!N$36)</f>
        <v>0</v>
      </c>
      <c r="O260" s="304">
        <f ca="1">IF(OR(AND($B261=0,O$2&gt;1),O$2=Prj_Len),N260,(IF(Старт!$B$9+Старт!$B$10+Старт!$B$11=0,OFFSET(O256,0,1),OFFSET(O247,0,1))+OFFSET(O269,0,1))*$B261/Параметры!O$36)</f>
        <v>0</v>
      </c>
      <c r="P260" s="304">
        <f ca="1">IF(OR(AND($B261=0,P$2&gt;1),P$2=Prj_Len),O260,(IF(Старт!$B$9+Старт!$B$10+Старт!$B$11=0,OFFSET(P256,0,1),OFFSET(P247,0,1))+OFFSET(P269,0,1))*$B261/Параметры!P$36)</f>
        <v>0</v>
      </c>
      <c r="Q260" s="304">
        <f ca="1">IF(OR(AND($B261=0,Q$2&gt;1),Q$2=Prj_Len),P260,(IF(Старт!$B$9+Старт!$B$10+Старт!$B$11=0,OFFSET(Q256,0,1),OFFSET(Q247,0,1))+OFFSET(Q269,0,1))*$B261/Параметры!Q$36)</f>
        <v>0</v>
      </c>
      <c r="R260" s="304">
        <f ca="1">IF(OR(AND($B261=0,R$2&gt;1),R$2=Prj_Len),Q260,(IF(Старт!$B$9+Старт!$B$10+Старт!$B$11=0,OFFSET(R256,0,1),OFFSET(R247,0,1))+OFFSET(R269,0,1))*$B261/Параметры!R$36)</f>
        <v>0</v>
      </c>
      <c r="S260" s="304">
        <f ca="1">IF(OR(AND($B261=0,S$2&gt;1),S$2=Prj_Len),R260,(IF(Старт!$B$9+Старт!$B$10+Старт!$B$11=0,OFFSET(S256,0,1),OFFSET(S247,0,1))+OFFSET(S269,0,1))*$B261/Параметры!S$36)</f>
        <v>0</v>
      </c>
      <c r="T260" s="304">
        <f ca="1">IF(OR(AND($B261=0,T$2&gt;1),T$2=Prj_Len),S260,(IF(Старт!$B$9+Старт!$B$10+Старт!$B$11=0,OFFSET(T256,0,1),OFFSET(T247,0,1))+OFFSET(T269,0,1))*$B261/Параметры!T$36)</f>
        <v>0</v>
      </c>
      <c r="U260" s="304">
        <f ca="1">IF(OR(AND($B261=0,U$2&gt;1),U$2=Prj_Len),T260,(IF(Старт!$B$9+Старт!$B$10+Старт!$B$11=0,OFFSET(U256,0,1),OFFSET(U247,0,1))+OFFSET(U269,0,1))*$B261/Параметры!U$36)</f>
        <v>0</v>
      </c>
      <c r="V260" s="304">
        <f ca="1">IF(OR(AND($B261=0,V$2&gt;1),V$2=Prj_Len),U260,(IF(Старт!$B$9+Старт!$B$10+Старт!$B$11=0,OFFSET(V256,0,1),OFFSET(V247,0,1))+OFFSET(V269,0,1))*$B261/Параметры!V$36)</f>
        <v>0</v>
      </c>
      <c r="W260" s="304">
        <f ca="1">IF(OR(AND($B261=0,W$2&gt;1),W$2=Prj_Len),V260,(IF(Старт!$B$9+Старт!$B$10+Старт!$B$11=0,OFFSET(W256,0,1),OFFSET(W247,0,1))+OFFSET(W269,0,1))*$B261/Параметры!W$36)</f>
        <v>0</v>
      </c>
      <c r="X260" s="304">
        <f ca="1">IF(OR(AND($B261=0,X$2&gt;1),X$2=Prj_Len),W260,(IF(Старт!$B$9+Старт!$B$10+Старт!$B$11=0,OFFSET(X256,0,1),OFFSET(X247,0,1))+OFFSET(X269,0,1))*$B261/Параметры!X$36)</f>
        <v>0</v>
      </c>
      <c r="Y260" s="304">
        <f ca="1">IF(OR(AND($B261=0,Y$2&gt;1),Y$2=Prj_Len),X260,(IF(Старт!$B$9+Старт!$B$10+Старт!$B$11=0,OFFSET(Y256,0,1),OFFSET(Y247,0,1))+OFFSET(Y269,0,1))*$B261/Параметры!Y$36)</f>
        <v>0</v>
      </c>
      <c r="Z260" s="304">
        <f ca="1">IF(OR(AND($B261=0,Z$2&gt;1),Z$2=Prj_Len),Y260,(IF(Старт!$B$9+Старт!$B$10+Старт!$B$11=0,OFFSET(Z256,0,1),OFFSET(Z247,0,1))+OFFSET(Z269,0,1))*$B261/Параметры!Z$36)</f>
        <v>0</v>
      </c>
      <c r="AA260" s="304">
        <f ca="1">IF(OR(AND($B261=0,AA$2&gt;1),AA$2=Prj_Len),Z260,(IF(Старт!$B$9+Старт!$B$10+Старт!$B$11=0,OFFSET(AA256,0,1),OFFSET(AA247,0,1))+OFFSET(AA269,0,1))*$B261/Параметры!AA$36)</f>
        <v>0</v>
      </c>
      <c r="AB260" s="304">
        <f ca="1">IF(OR(AND($B261=0,AB$2&gt;1),AB$2=Prj_Len),AA260,(IF(Старт!$B$9+Старт!$B$10+Старт!$B$11=0,OFFSET(AB256,0,1),OFFSET(AB247,0,1))+OFFSET(AB269,0,1))*$B261/Параметры!AB$36)</f>
        <v>0</v>
      </c>
      <c r="AC260" s="304">
        <f ca="1">IF(OR(AND($B261=0,AC$2&gt;1),AC$2=Prj_Len),AB260,(IF(Старт!$B$9+Старт!$B$10+Старт!$B$11=0,OFFSET(AC256,0,1),OFFSET(AC247,0,1))+OFFSET(AC269,0,1))*$B261/Параметры!AC$36)</f>
        <v>0</v>
      </c>
      <c r="AD260" s="304">
        <f ca="1">IF(OR(AND($B261=0,AD$2&gt;1),AD$2=Prj_Len),AC260,(IF(Старт!$B$9+Старт!$B$10+Старт!$B$11=0,OFFSET(AD256,0,1),OFFSET(AD247,0,1))+OFFSET(AD269,0,1))*$B261/Параметры!AD$36)</f>
        <v>0</v>
      </c>
      <c r="AE260" s="304">
        <f ca="1">IF(OR(AND($B261=0,AE$2&gt;1),AE$2=Prj_Len),AD260,(IF(Старт!$B$9+Старт!$B$10+Старт!$B$11=0,OFFSET(AE256,0,1),OFFSET(AE247,0,1))+OFFSET(AE269,0,1))*$B261/Параметры!AE$36)</f>
        <v>0</v>
      </c>
      <c r="AF260" s="304">
        <f ca="1">IF(OR(AND($B261=0,AF$2&gt;1),AF$2=Prj_Len),AE260,(IF(Старт!$B$9+Старт!$B$10+Старт!$B$11=0,OFFSET(AF256,0,1),OFFSET(AF247,0,1))+OFFSET(AF269,0,1))*$B261/Параметры!AF$36)</f>
        <v>0</v>
      </c>
      <c r="AG260" s="304">
        <f ca="1">IF(OR(AND($B261=0,AG$2&gt;1),AG$2=Prj_Len),AF260,(IF(Старт!$B$9+Старт!$B$10+Старт!$B$11=0,OFFSET(AG256,0,1),OFFSET(AG247,0,1))+OFFSET(AG269,0,1))*$B261/Параметры!AG$36)</f>
        <v>0</v>
      </c>
      <c r="AH260" s="304">
        <f ca="1">IF(OR(AND($B261=0,AH$2&gt;1),AH$2=Prj_Len),AG260,(IF(Старт!$B$9+Старт!$B$10+Старт!$B$11=0,OFFSET(AH256,0,1),OFFSET(AH247,0,1))+OFFSET(AH269,0,1))*$B261/Параметры!AH$36)</f>
        <v>0</v>
      </c>
      <c r="AI260" s="304">
        <f ca="1">IF(OR(AND($B261=0,AI$2&gt;1),AI$2=Prj_Len),AH260,(IF(Старт!$B$9+Старт!$B$10+Старт!$B$11=0,OFFSET(AI256,0,1),OFFSET(AI247,0,1))+OFFSET(AI269,0,1))*$B261/Параметры!AI$36)</f>
        <v>0</v>
      </c>
      <c r="AJ260" s="304">
        <f ca="1">IF(OR(AND($B261=0,AJ$2&gt;1),AJ$2=Prj_Len),AI260,(IF(Старт!$B$9+Старт!$B$10+Старт!$B$11=0,OFFSET(AJ256,0,1),OFFSET(AJ247,0,1))+OFFSET(AJ269,0,1))*$B261/Параметры!AJ$36)</f>
        <v>0</v>
      </c>
      <c r="AK260" s="304">
        <f ca="1">IF(OR(AND($B261=0,AK$2&gt;1),AK$2=Prj_Len),AJ260,(IF(Старт!$B$9+Старт!$B$10+Старт!$B$11=0,OFFSET(AK256,0,1),OFFSET(AK247,0,1))+OFFSET(AK269,0,1))*$B261/Параметры!AK$36)</f>
        <v>0</v>
      </c>
      <c r="AL260" s="304">
        <f ca="1">IF(OR(AND($B261=0,AL$2&gt;1),AL$2=Prj_Len),AK260,(IF(Старт!$B$9+Старт!$B$10+Старт!$B$11=0,OFFSET(AL256,0,1),OFFSET(AL247,0,1))+OFFSET(AL269,0,1))*$B261/Параметры!AL$36)</f>
        <v>0</v>
      </c>
      <c r="AM260" s="304">
        <f ca="1">IF(OR(AND($B261=0,AM$2&gt;1),AM$2=Prj_Len),AL260,(IF(Старт!$B$9+Старт!$B$10+Старт!$B$11=0,OFFSET(AM256,0,1),OFFSET(AM247,0,1))+OFFSET(AM269,0,1))*$B261/Параметры!AM$36)</f>
        <v>0</v>
      </c>
      <c r="AN260" s="304">
        <f ca="1">IF(OR(AND($B261=0,AN$2&gt;1),AN$2=Prj_Len),AM260,(IF(Старт!$B$9+Старт!$B$10+Старт!$B$11=0,OFFSET(AN256,0,1),OFFSET(AN247,0,1))+OFFSET(AN269,0,1))*$B261/Параметры!AN$36)</f>
        <v>0</v>
      </c>
      <c r="AO260" s="304">
        <f ca="1">IF(OR(AND($B261=0,AO$2&gt;1),AO$2=Prj_Len),AN260,(IF(Старт!$B$9+Старт!$B$10+Старт!$B$11=0,OFFSET(AO256,0,1),OFFSET(AO247,0,1))+OFFSET(AO269,0,1))*$B261/Параметры!AO$36)</f>
        <v>0</v>
      </c>
      <c r="AP260" s="304">
        <f ca="1">IF(OR(AND($B261=0,AP$2&gt;1),AP$2=Prj_Len),AO260,(IF(Старт!$B$9+Старт!$B$10+Старт!$B$11=0,OFFSET(AP256,0,1),OFFSET(AP247,0,1))+OFFSET(AP269,0,1))*$B261/Параметры!AP$36)</f>
        <v>0</v>
      </c>
      <c r="AQ260" s="304">
        <f ca="1">IF(OR(AND($B261=0,AQ$2&gt;1),AQ$2=Prj_Len),AP260,(IF(Старт!$B$9+Старт!$B$10+Старт!$B$11=0,OFFSET(AQ256,0,1),OFFSET(AQ247,0,1))+OFFSET(AQ269,0,1))*$B261/Параметры!AQ$36)</f>
        <v>0</v>
      </c>
      <c r="AR260" s="304">
        <f ca="1">IF(OR(AND($B261=0,AR$2&gt;1),AR$2=Prj_Len),AQ260,(IF(Старт!$B$9+Старт!$B$10+Старт!$B$11=0,OFFSET(AR256,0,1),OFFSET(AR247,0,1))+OFFSET(AR269,0,1))*$B261/Параметры!AR$36)</f>
        <v>0</v>
      </c>
      <c r="AS260" s="304">
        <f ca="1">IF(OR(AND($B261=0,AS$2&gt;1),AS$2=Prj_Len),AR260,(IF(Старт!$B$9+Старт!$B$10+Старт!$B$11=0,OFFSET(AS256,0,1),OFFSET(AS247,0,1))+OFFSET(AS269,0,1))*$B261/Параметры!AS$36)</f>
        <v>0</v>
      </c>
      <c r="AT260" s="304">
        <f ca="1">IF(OR(AND($B261=0,AT$2&gt;1),AT$2=Prj_Len),AS260,(IF(Старт!$B$9+Старт!$B$10+Старт!$B$11=0,OFFSET(AT256,0,1),OFFSET(AT247,0,1))+OFFSET(AT269,0,1))*$B261/Параметры!AT$36)</f>
        <v>0</v>
      </c>
      <c r="AU260" s="304">
        <f ca="1">IF(OR(AND($B261=0,AU$2&gt;1),AU$2=Prj_Len),AT260,(IF(Старт!$B$9+Старт!$B$10+Старт!$B$11=0,OFFSET(AU256,0,1),OFFSET(AU247,0,1))+OFFSET(AU269,0,1))*$B261/Параметры!AU$36)</f>
        <v>0</v>
      </c>
      <c r="AV260" s="304">
        <f ca="1">IF(OR(AND($B261=0,AV$2&gt;1),AV$2=Prj_Len),AU260,(IF(Старт!$B$9+Старт!$B$10+Старт!$B$11=0,OFFSET(AV256,0,1),OFFSET(AV247,0,1))+OFFSET(AV269,0,1))*$B261/Параметры!AV$36)</f>
        <v>0</v>
      </c>
      <c r="AW260" s="304">
        <f ca="1">IF(OR(AND($B261=0,AW$2&gt;1),AW$2=Prj_Len),AV260,(IF(Старт!$B$9+Старт!$B$10+Старт!$B$11=0,OFFSET(AW256,0,1),OFFSET(AW247,0,1))+OFFSET(AW269,0,1))*$B261/Параметры!AW$36)</f>
        <v>0</v>
      </c>
      <c r="AX260" s="304">
        <f ca="1">IF(OR(AND($B261=0,AX$2&gt;1),AX$2=Prj_Len),AW260,(IF(Старт!$B$9+Старт!$B$10+Старт!$B$11=0,OFFSET(AX256,0,1),OFFSET(AX247,0,1))+OFFSET(AX269,0,1))*$B261/Параметры!AX$36)</f>
        <v>0</v>
      </c>
      <c r="AY260" s="304">
        <f ca="1">IF(OR(AND($B261=0,AY$2&gt;1),AY$2=Prj_Len),AX260,(IF(Старт!$B$9+Старт!$B$10+Старт!$B$11=0,OFFSET(AY256,0,1),OFFSET(AY247,0,1))+OFFSET(AY269,0,1))*$B261/Параметры!AY$36)</f>
        <v>0</v>
      </c>
      <c r="AZ260" s="304">
        <f ca="1">IF(OR(AND($B261=0,AZ$2&gt;1),AZ$2=Prj_Len),AY260,(IF(Старт!$B$9+Старт!$B$10+Старт!$B$11=0,OFFSET(AZ256,0,1),OFFSET(AZ247,0,1))+OFFSET(AZ269,0,1))*$B261/Параметры!AZ$36)</f>
        <v>0</v>
      </c>
      <c r="BA260" s="304">
        <f ca="1">IF(OR(AND($B261=0,BA$2&gt;1),BA$2=Prj_Len),AZ260,(IF(Старт!$B$9+Старт!$B$10+Старт!$B$11=0,OFFSET(BA256,0,1),OFFSET(BA247,0,1))+OFFSET(BA269,0,1))*$B261/Параметры!BA$36)</f>
        <v>0</v>
      </c>
      <c r="BB260" s="304">
        <f ca="1">IF(OR(AND($B261=0,BB$2&gt;1),BB$2=Prj_Len),BA260,(IF(Старт!$B$9+Старт!$B$10+Старт!$B$11=0,OFFSET(BB256,0,1),OFFSET(BB247,0,1))+OFFSET(BB269,0,1))*$B261/Параметры!BB$36)</f>
        <v>0</v>
      </c>
      <c r="BC260" s="304">
        <f ca="1">IF(OR(AND($B261=0,BC$2&gt;1),BC$2=Prj_Len),BB260,(IF(Старт!$B$9+Старт!$B$10+Старт!$B$11=0,OFFSET(BC256,0,1),OFFSET(BC247,0,1))+OFFSET(BC269,0,1))*$B261/Параметры!BC$36)</f>
        <v>0</v>
      </c>
      <c r="BD260" s="304">
        <f ca="1">IF(OR(AND($B261=0,BD$2&gt;1),BD$2=Prj_Len),BC260,(IF(Старт!$B$9+Старт!$B$10+Старт!$B$11=0,OFFSET(BD256,0,1),OFFSET(BD247,0,1))+OFFSET(BD269,0,1))*$B261/Параметры!BD$36)</f>
        <v>0</v>
      </c>
      <c r="BE260" s="304">
        <f ca="1">IF(OR(AND($B261=0,BE$2&gt;1),BE$2=Prj_Len),BD260,(IF(Старт!$B$9+Старт!$B$10+Старт!$B$11=0,OFFSET(BE256,0,1),OFFSET(BE247,0,1))+OFFSET(BE269,0,1))*$B261/Параметры!BE$36)</f>
        <v>0</v>
      </c>
      <c r="BF260" s="304">
        <f ca="1">IF(OR(AND($B261=0,BF$2&gt;1),BF$2=Prj_Len),BE260,(IF(Старт!$B$9+Старт!$B$10+Старт!$B$11=0,OFFSET(BF256,0,1),OFFSET(BF247,0,1))+OFFSET(BF269,0,1))*$B261/Параметры!BF$36)</f>
        <v>0</v>
      </c>
      <c r="BG260" s="304">
        <f ca="1">IF(OR(AND($B261=0,BG$2&gt;1),BG$2=Prj_Len),BF260,(IF(Старт!$B$9+Старт!$B$10+Старт!$B$11=0,OFFSET(BG256,0,1),OFFSET(BG247,0,1))+OFFSET(BG269,0,1))*$B261/Параметры!BG$36)</f>
        <v>0</v>
      </c>
      <c r="BH260" s="304">
        <f ca="1">IF(OR(AND($B261=0,BH$2&gt;1),BH$2=Prj_Len),BG260,(IF(Старт!$B$9+Старт!$B$10+Старт!$B$11=0,OFFSET(BH256,0,1),OFFSET(BH247,0,1))+OFFSET(BH269,0,1))*$B261/Параметры!BH$36)</f>
        <v>0</v>
      </c>
      <c r="BI260" s="304">
        <f ca="1">IF(OR(AND($B261=0,BI$2&gt;1),BI$2=Prj_Len),BH260,(IF(Старт!$B$9+Старт!$B$10+Старт!$B$11=0,OFFSET(BI256,0,1),OFFSET(BI247,0,1))+OFFSET(BI269,0,1))*$B261/Параметры!BI$36)</f>
        <v>0</v>
      </c>
      <c r="BJ260" s="304">
        <f ca="1">IF(OR(AND($B261=0,BJ$2&gt;1),BJ$2=Prj_Len),BI260,(IF(Старт!$B$9+Старт!$B$10+Старт!$B$11=0,OFFSET(BJ256,0,1),OFFSET(BJ247,0,1))+OFFSET(BJ269,0,1))*$B261/Параметры!BJ$36)</f>
        <v>0</v>
      </c>
      <c r="BK260" s="304">
        <f ca="1">IF(OR(AND($B261=0,BK$2&gt;1),BK$2=Prj_Len),BJ260,(IF(Старт!$B$9+Старт!$B$10+Старт!$B$11=0,OFFSET(BK256,0,1),OFFSET(BK247,0,1))+OFFSET(BK269,0,1))*$B261/Параметры!BK$36)</f>
        <v>0</v>
      </c>
      <c r="BL260" s="304">
        <f ca="1">IF(OR(AND($B261=0,BL$2&gt;1),BL$2=Prj_Len),BK260,(IF(Старт!$B$9+Старт!$B$10+Старт!$B$11=0,OFFSET(BL256,0,1),OFFSET(BL247,0,1))+OFFSET(BL269,0,1))*$B261/Параметры!BL$36)</f>
        <v>0</v>
      </c>
      <c r="BM260" s="304">
        <f ca="1">IF(OR(AND($B261=0,BM$2&gt;1),BM$2=Prj_Len),BL260,(IF(Старт!$B$9+Старт!$B$10+Старт!$B$11=0,OFFSET(BM256,0,1),OFFSET(BM247,0,1))+OFFSET(BM269,0,1))*$B261/Параметры!BM$36)</f>
        <v>0</v>
      </c>
      <c r="BN260" s="304">
        <f ca="1">IF(OR(AND($B261=0,BN$2&gt;1),BN$2=Prj_Len),BM260,(IF(Старт!$B$9+Старт!$B$10+Старт!$B$11=0,OFFSET(BN256,0,1),OFFSET(BN247,0,1))+OFFSET(BN269,0,1))*$B261/Параметры!BN$36)</f>
        <v>0</v>
      </c>
      <c r="BO260" s="304">
        <f ca="1">IF(OR(AND($B261=0,BO$2&gt;1),BO$2=Prj_Len),BN260,(IF(Старт!$B$9+Старт!$B$10+Старт!$B$11=0,OFFSET(BO256,0,1),OFFSET(BO247,0,1))+OFFSET(BO269,0,1))*$B261/Параметры!BO$36)</f>
        <v>0</v>
      </c>
      <c r="BP260" s="304">
        <f ca="1">IF(OR(AND($B261=0,BP$2&gt;1),BP$2=Prj_Len),BO260,(IF(Старт!$B$9+Старт!$B$10+Старт!$B$11=0,OFFSET(BP256,0,1),OFFSET(BP247,0,1))+OFFSET(BP269,0,1))*$B261/Параметры!BP$36)</f>
        <v>0</v>
      </c>
      <c r="BQ260" s="304">
        <f ca="1">IF(OR(AND($B261=0,BQ$2&gt;1),BQ$2=Prj_Len),BP260,(IF(Старт!$B$9+Старт!$B$10+Старт!$B$11=0,OFFSET(BQ256,0,1),OFFSET(BQ247,0,1))+OFFSET(BQ269,0,1))*$B261/Параметры!BQ$36)</f>
        <v>0</v>
      </c>
      <c r="BR260" s="304">
        <f ca="1">IF(OR(AND($B261=0,BR$2&gt;1),BR$2=Prj_Len),BQ260,(IF(Старт!$B$9+Старт!$B$10+Старт!$B$11=0,OFFSET(BR256,0,1),OFFSET(BR247,0,1))+OFFSET(BR269,0,1))*$B261/Параметры!BR$36)</f>
        <v>0</v>
      </c>
      <c r="BS260" s="304">
        <f ca="1">IF(OR(AND($B261=0,BS$2&gt;1),BS$2=Prj_Len),BR260,(IF(Старт!$B$9+Старт!$B$10+Старт!$B$11=0,OFFSET(BS256,0,1),OFFSET(BS247,0,1))+OFFSET(BS269,0,1))*$B261/Параметры!BS$36)</f>
        <v>0</v>
      </c>
      <c r="BT260" s="304">
        <f ca="1">IF(OR(AND($B261=0,BT$2&gt;1),BT$2=Prj_Len),BS260,(IF(Старт!$B$9+Старт!$B$10+Старт!$B$11=0,OFFSET(BT256,0,1),OFFSET(BT247,0,1))+OFFSET(BT269,0,1))*$B261/Параметры!BT$36)</f>
        <v>0</v>
      </c>
      <c r="BU260" s="304">
        <f ca="1">IF(OR(AND($B261=0,BU$2&gt;1),BU$2=Prj_Len),BT260,(IF(Старт!$B$9+Старт!$B$10+Старт!$B$11=0,OFFSET(BU256,0,1),OFFSET(BU247,0,1))+OFFSET(BU269,0,1))*$B261/Параметры!BU$36)</f>
        <v>0</v>
      </c>
      <c r="BV260" s="304">
        <f ca="1">IF(OR(AND($B261=0,BV$2&gt;1),BV$2=Prj_Len),BU260,(IF(Старт!$B$9+Старт!$B$10+Старт!$B$11=0,OFFSET(BV256,0,1),OFFSET(BV247,0,1))+OFFSET(BV269,0,1))*$B261/Параметры!BV$36)</f>
        <v>0</v>
      </c>
      <c r="BW260" s="304">
        <f ca="1">IF(OR(AND($B261=0,BW$2&gt;1),BW$2=Prj_Len),BV260,(IF(Старт!$B$9+Старт!$B$10+Старт!$B$11=0,OFFSET(BW256,0,1),OFFSET(BW247,0,1))+OFFSET(BW269,0,1))*$B261/Параметры!BW$36)</f>
        <v>0</v>
      </c>
      <c r="BX260" s="304">
        <f ca="1">IF(OR(AND($B261=0,BX$2&gt;1),BX$2=Prj_Len),BW260,(IF(Старт!$B$9+Старт!$B$10+Старт!$B$11=0,OFFSET(BX256,0,1),OFFSET(BX247,0,1))+OFFSET(BX269,0,1))*$B261/Параметры!BX$36)</f>
        <v>0</v>
      </c>
      <c r="BY260" s="304">
        <f ca="1">IF(OR(AND($B261=0,BY$2&gt;1),BY$2=Prj_Len),BX260,(IF(Старт!$B$9+Старт!$B$10+Старт!$B$11=0,OFFSET(BY256,0,1),OFFSET(BY247,0,1))+OFFSET(BY269,0,1))*$B261/Параметры!BY$36)</f>
        <v>0</v>
      </c>
      <c r="BZ260" s="304">
        <f ca="1">IF(OR(AND($B261=0,BZ$2&gt;1),BZ$2=Prj_Len),BY260,(IF(Старт!$B$9+Старт!$B$10+Старт!$B$11=0,OFFSET(BZ256,0,1),OFFSET(BZ247,0,1))+OFFSET(BZ269,0,1))*$B261/Параметры!BZ$36)</f>
        <v>0</v>
      </c>
      <c r="CA260" s="304">
        <f ca="1">IF(OR(AND($B261=0,CA$2&gt;1),CA$2=Prj_Len),BZ260,(IF(Старт!$B$9+Старт!$B$10+Старт!$B$11=0,OFFSET(CA256,0,1),OFFSET(CA247,0,1))+OFFSET(CA269,0,1))*$B261/Параметры!CA$36)</f>
        <v>0</v>
      </c>
      <c r="CB260" s="304">
        <f ca="1">IF(OR(AND($B261=0,CB$2&gt;1),CB$2=Prj_Len),CA260,(IF(Старт!$B$9+Старт!$B$10+Старт!$B$11=0,OFFSET(CB256,0,1),OFFSET(CB247,0,1))+OFFSET(CB269,0,1))*$B261/Параметры!CB$36)</f>
        <v>0</v>
      </c>
      <c r="CC260" s="304">
        <f ca="1">IF(OR(AND($B261=0,CC$2&gt;1),CC$2=Prj_Len),CB260,(IF(Старт!$B$9+Старт!$B$10+Старт!$B$11=0,OFFSET(CC256,0,1),OFFSET(CC247,0,1))+OFFSET(CC269,0,1))*$B261/Параметры!CC$36)</f>
        <v>0</v>
      </c>
      <c r="CD260" s="304">
        <f ca="1">IF(OR(AND($B261=0,CD$2&gt;1),CD$2=Prj_Len),CC260,(IF(Старт!$B$9+Старт!$B$10+Старт!$B$11=0,OFFSET(CD256,0,1),OFFSET(CD247,0,1))+OFFSET(CD269,0,1))*$B261/Параметры!CD$36)</f>
        <v>0</v>
      </c>
      <c r="CE260" s="304">
        <f ca="1">IF(OR(AND($B261=0,CE$2&gt;1),CE$2=Prj_Len),CD260,(IF(Старт!$B$9+Старт!$B$10+Старт!$B$11=0,OFFSET(CE256,0,1),OFFSET(CE247,0,1))+OFFSET(CE269,0,1))*$B261/Параметры!CE$36)</f>
        <v>0</v>
      </c>
      <c r="CF260" s="304">
        <f ca="1">IF(OR(AND($B261=0,CF$2&gt;1),CF$2=Prj_Len),CE260,(IF(Старт!$B$9+Старт!$B$10+Старт!$B$11=0,OFFSET(CF256,0,1),OFFSET(CF247,0,1))+OFFSET(CF269,0,1))*$B261/Параметры!CF$36)</f>
        <v>0</v>
      </c>
      <c r="CG260" s="304">
        <f ca="1">IF(OR(AND($B261=0,CG$2&gt;1),CG$2=Prj_Len),CF260,(IF(Старт!$B$9+Старт!$B$10+Старт!$B$11=0,OFFSET(CG256,0,1),OFFSET(CG247,0,1))+OFFSET(CG269,0,1))*$B261/Параметры!CG$36)</f>
        <v>0</v>
      </c>
      <c r="CH260" s="304">
        <f ca="1">IF(OR(AND($B261=0,CH$2&gt;1),CH$2=Prj_Len),CG260,(IF(Старт!$B$9+Старт!$B$10+Старт!$B$11=0,OFFSET(CH256,0,1),OFFSET(CH247,0,1))+OFFSET(CH269,0,1))*$B261/Параметры!CH$36)</f>
        <v>0</v>
      </c>
      <c r="CI260" s="304">
        <f ca="1">IF(OR(AND($B261=0,CI$2&gt;1),CI$2=Prj_Len),CH260,(IF(Старт!$B$9+Старт!$B$10+Старт!$B$11=0,OFFSET(CI256,0,1),OFFSET(CI247,0,1))+OFFSET(CI269,0,1))*$B261/Параметры!CI$36)</f>
        <v>0</v>
      </c>
      <c r="CJ260" s="304">
        <f ca="1">IF(OR(AND($B261=0,CJ$2&gt;1),CJ$2=Prj_Len),CI260,(IF(Старт!$B$9+Старт!$B$10+Старт!$B$11=0,OFFSET(CJ256,0,1),OFFSET(CJ247,0,1))+OFFSET(CJ269,0,1))*$B261/Параметры!CJ$36)</f>
        <v>0</v>
      </c>
      <c r="CK260" s="304">
        <f ca="1">IF(OR(AND($B261=0,CK$2&gt;1),CK$2=Prj_Len),CJ260,(IF(Старт!$B$9+Старт!$B$10+Старт!$B$11=0,OFFSET(CK256,0,1),OFFSET(CK247,0,1))+OFFSET(CK269,0,1))*$B261/Параметры!CK$36)</f>
        <v>0</v>
      </c>
      <c r="CL260" s="304">
        <f ca="1">IF(OR(AND($B261=0,CL$2&gt;1),CL$2=Prj_Len),CK260,(IF(Старт!$B$9+Старт!$B$10+Старт!$B$11=0,OFFSET(CL256,0,1),OFFSET(CL247,0,1))+OFFSET(CL269,0,1))*$B261/Параметры!CL$36)</f>
        <v>0</v>
      </c>
      <c r="CM260" s="304">
        <f ca="1">IF(OR(AND($B261=0,CM$2&gt;1),CM$2=Prj_Len),CL260,(IF(Старт!$B$9+Старт!$B$10+Старт!$B$11=0,OFFSET(CM256,0,1),OFFSET(CM247,0,1))+OFFSET(CM269,0,1))*$B261/Параметры!CM$36)</f>
        <v>0</v>
      </c>
      <c r="CN260" s="304">
        <f ca="1">IF(OR(AND($B261=0,CN$2&gt;1),CN$2=Prj_Len),CM260,(IF(Старт!$B$9+Старт!$B$10+Старт!$B$11=0,OFFSET(CN256,0,1),OFFSET(CN247,0,1))+OFFSET(CN269,0,1))*$B261/Параметры!CN$36)</f>
        <v>0</v>
      </c>
      <c r="CO260" s="304">
        <f ca="1">IF(OR(AND($B261=0,CO$2&gt;1),CO$2=Prj_Len),CN260,(IF(Старт!$B$9+Старт!$B$10+Старт!$B$11=0,OFFSET(CO256,0,1),OFFSET(CO247,0,1))+OFFSET(CO269,0,1))*$B261/Параметры!CO$36)</f>
        <v>0</v>
      </c>
      <c r="CP260" s="304">
        <f ca="1">IF(OR(AND($B261=0,CP$2&gt;1),CP$2=Prj_Len),CO260,(IF(Старт!$B$9+Старт!$B$10+Старт!$B$11=0,OFFSET(CP256,0,1),OFFSET(CP247,0,1))+OFFSET(CP269,0,1))*$B261/Параметры!CP$36)</f>
        <v>0</v>
      </c>
      <c r="CQ260" s="304">
        <f ca="1">IF(OR(AND($B261=0,CQ$2&gt;1),CQ$2=Prj_Len),CP260,(IF(Старт!$B$9+Старт!$B$10+Старт!$B$11=0,OFFSET(CQ256,0,1),OFFSET(CQ247,0,1))+OFFSET(CQ269,0,1))*$B261/Параметры!CQ$36)</f>
        <v>0</v>
      </c>
      <c r="CR260" s="304">
        <f ca="1">IF(OR(AND($B261=0,CR$2&gt;1),CR$2=Prj_Len),CQ260,(IF(Старт!$B$9+Старт!$B$10+Старт!$B$11=0,OFFSET(CR256,0,1),OFFSET(CR247,0,1))+OFFSET(CR269,0,1))*$B261/Параметры!CR$36)</f>
        <v>0</v>
      </c>
      <c r="CS260" s="304">
        <f ca="1">IF(OR(AND($B261=0,CS$2&gt;1),CS$2=Prj_Len),CR260,(IF(Старт!$B$9+Старт!$B$10+Старт!$B$11=0,OFFSET(CS256,0,1),OFFSET(CS247,0,1))+OFFSET(CS269,0,1))*$B261/Параметры!CS$36)</f>
        <v>0</v>
      </c>
      <c r="CT260" s="304">
        <f ca="1">IF(OR(AND($B261=0,CT$2&gt;1),CT$2=Prj_Len),CS260,(IF(Старт!$B$9+Старт!$B$10+Старт!$B$11=0,OFFSET(CT256,0,1),OFFSET(CT247,0,1))+OFFSET(CT269,0,1))*$B261/Параметры!CT$36)</f>
        <v>0</v>
      </c>
      <c r="CU260" s="304">
        <f ca="1">IF(OR(AND($B261=0,CU$2&gt;1),CU$2=Prj_Len),CT260,(IF(Старт!$B$9+Старт!$B$10+Старт!$B$11=0,OFFSET(CU256,0,1),OFFSET(CU247,0,1))+OFFSET(CU269,0,1))*$B261/Параметры!CU$36)</f>
        <v>0</v>
      </c>
      <c r="CV260" s="304">
        <f ca="1">IF(OR(AND($B261=0,CV$2&gt;1),CV$2=Prj_Len),CU260,(IF(Старт!$B$9+Старт!$B$10+Старт!$B$11=0,OFFSET(CV256,0,1),OFFSET(CV247,0,1))+OFFSET(CV269,0,1))*$B261/Параметры!CV$36)</f>
        <v>0</v>
      </c>
      <c r="CW260" s="304">
        <f ca="1">IF(OR(AND($B261=0,CW$2&gt;1),CW$2=Prj_Len),CV260,(IF(Старт!$B$9+Старт!$B$10+Старт!$B$11=0,OFFSET(CW256,0,1),OFFSET(CW247,0,1))+OFFSET(CW269,0,1))*$B261/Параметры!CW$36)</f>
        <v>0</v>
      </c>
      <c r="CX260" s="304">
        <f ca="1">IF(OR(AND($B261=0,CX$2&gt;1),CX$2=Prj_Len),CW260,(IF(Старт!$B$9+Старт!$B$10+Старт!$B$11=0,OFFSET(CX256,0,1),OFFSET(CX247,0,1))+OFFSET(CX269,0,1))*$B261/Параметры!CX$36)</f>
        <v>0</v>
      </c>
      <c r="CY260" s="304">
        <f ca="1">IF(OR(AND($B261=0,CY$2&gt;1),CY$2=Prj_Len),CX260,(IF(Старт!$B$9+Старт!$B$10+Старт!$B$11=0,OFFSET(CY256,0,1),OFFSET(CY247,0,1))+OFFSET(CY269,0,1))*$B261/Параметры!CY$36)</f>
        <v>0</v>
      </c>
      <c r="CZ260" s="304">
        <f ca="1">IF(OR(AND($B261=0,CZ$2&gt;1),CZ$2=Prj_Len),CY260,(IF(Старт!$B$9+Старт!$B$10+Старт!$B$11=0,OFFSET(CZ256,0,1),OFFSET(CZ247,0,1))+OFFSET(CZ269,0,1))*$B261/Параметры!CZ$36)</f>
        <v>0</v>
      </c>
      <c r="DA260" s="304">
        <f ca="1">IF(OR(AND($B261=0,DA$2&gt;1),DA$2=Prj_Len),CZ260,(IF(Старт!$B$9+Старт!$B$10+Старт!$B$11=0,OFFSET(DA256,0,1),OFFSET(DA247,0,1))+OFFSET(DA269,0,1))*$B261/Параметры!DA$36)</f>
        <v>0</v>
      </c>
      <c r="DB260" s="304">
        <f ca="1">IF(OR(AND($B261=0,DB$2&gt;1),DB$2=Prj_Len),DA260,(IF(Старт!$B$9+Старт!$B$10+Старт!$B$11=0,OFFSET(DB256,0,1),OFFSET(DB247,0,1))+OFFSET(DB269,0,1))*$B261/Параметры!DB$36)</f>
        <v>0</v>
      </c>
      <c r="DC260" s="304">
        <f ca="1">IF(OR(AND($B261=0,DC$2&gt;1),DC$2=Prj_Len),DB260,(IF(Старт!$B$9+Старт!$B$10+Старт!$B$11=0,OFFSET(DC256,0,1),OFFSET(DC247,0,1))+OFFSET(DC269,0,1))*$B261/Параметры!DC$36)</f>
        <v>0</v>
      </c>
      <c r="DD260" s="304">
        <f ca="1">IF(OR(AND($B261=0,DD$2&gt;1),DD$2=Prj_Len),DC260,(IF(Старт!$B$9+Старт!$B$10+Старт!$B$11=0,OFFSET(DD256,0,1),OFFSET(DD247,0,1))+OFFSET(DD269,0,1))*$B261/Параметры!DD$36)</f>
        <v>0</v>
      </c>
      <c r="DE260" s="304">
        <f ca="1">IF(OR(AND($B261=0,DE$2&gt;1),DE$2=Prj_Len),DD260,(IF(Старт!$B$9+Старт!$B$10+Старт!$B$11=0,OFFSET(DE256,0,1),OFFSET(DE247,0,1))+OFFSET(DE269,0,1))*$B261/Параметры!DE$36)</f>
        <v>0</v>
      </c>
      <c r="DF260" s="304">
        <f ca="1">IF(OR(AND($B261=0,DF$2&gt;1),DF$2=Prj_Len),DE260,(IF(Старт!$B$9+Старт!$B$10+Старт!$B$11=0,OFFSET(DF256,0,1),OFFSET(DF247,0,1))+OFFSET(DF269,0,1))*$B261/Параметры!DF$36)</f>
        <v>0</v>
      </c>
      <c r="DG260" s="304">
        <f ca="1">IF(OR(AND($B261=0,DG$2&gt;1),DG$2=Prj_Len),DF260,(IF(Старт!$B$9+Старт!$B$10+Старт!$B$11=0,OFFSET(DG256,0,1),OFFSET(DG247,0,1))+OFFSET(DG269,0,1))*$B261/Параметры!DG$36)</f>
        <v>0</v>
      </c>
      <c r="DH260" s="304">
        <f ca="1">IF(OR(AND($B261=0,DH$2&gt;1),DH$2=Prj_Len),DG260,(IF(Старт!$B$9+Старт!$B$10+Старт!$B$11=0,OFFSET(DH256,0,1),OFFSET(DH247,0,1))+OFFSET(DH269,0,1))*$B261/Параметры!DH$36)</f>
        <v>0</v>
      </c>
      <c r="DI260" s="304">
        <f ca="1">IF(OR(AND($B261=0,DI$2&gt;1),DI$2=Prj_Len),DH260,(IF(Старт!$B$9+Старт!$B$10+Старт!$B$11=0,OFFSET(DI256,0,1),OFFSET(DI247,0,1))+OFFSET(DI269,0,1))*$B261/Параметры!DI$36)</f>
        <v>0</v>
      </c>
      <c r="DJ260" s="304">
        <f ca="1">IF(OR(AND($B261=0,DJ$2&gt;1),DJ$2=Prj_Len),DI260,(IF(Старт!$B$9+Старт!$B$10+Старт!$B$11=0,OFFSET(DJ256,0,1),OFFSET(DJ247,0,1))+OFFSET(DJ269,0,1))*$B261/Параметры!DJ$36)</f>
        <v>0</v>
      </c>
      <c r="DK260" s="304">
        <f ca="1">IF(OR(AND($B261=0,DK$2&gt;1),DK$2=Prj_Len),DJ260,(IF(Старт!$B$9+Старт!$B$10+Старт!$B$11=0,OFFSET(DK256,0,1),OFFSET(DK247,0,1))+OFFSET(DK269,0,1))*$B261/Параметры!DK$36)</f>
        <v>0</v>
      </c>
      <c r="DL260" s="304">
        <f ca="1">IF(OR(AND($B261=0,DL$2&gt;1),DL$2=Prj_Len),DK260,(IF(Старт!$B$9+Старт!$B$10+Старт!$B$11=0,OFFSET(DL256,0,1),OFFSET(DL247,0,1))+OFFSET(DL269,0,1))*$B261/Параметры!DL$36)</f>
        <v>0</v>
      </c>
      <c r="DM260" s="304">
        <f ca="1">IF(OR(AND($B261=0,DM$2&gt;1),DM$2=Prj_Len),DL260,(IF(Старт!$B$9+Старт!$B$10+Старт!$B$11=0,OFFSET(DM256,0,1),OFFSET(DM247,0,1))+OFFSET(DM269,0,1))*$B261/Параметры!DM$36)</f>
        <v>0</v>
      </c>
      <c r="DN260" s="304">
        <f ca="1">IF(OR(AND($B261=0,DN$2&gt;1),DN$2=Prj_Len),DM260,(IF(Старт!$B$9+Старт!$B$10+Старт!$B$11=0,OFFSET(DN256,0,1),OFFSET(DN247,0,1))+OFFSET(DN269,0,1))*$B261/Параметры!DN$36)</f>
        <v>0</v>
      </c>
      <c r="DO260" s="304">
        <f ca="1">IF(OR(AND($B261=0,DO$2&gt;1),DO$2=Prj_Len),DN260,(IF(Старт!$B$9+Старт!$B$10+Старт!$B$11=0,OFFSET(DO256,0,1),OFFSET(DO247,0,1))+OFFSET(DO269,0,1))*$B261/Параметры!DO$36)</f>
        <v>0</v>
      </c>
      <c r="DP260" s="304">
        <f ca="1">IF(OR(AND($B261=0,DP$2&gt;1),DP$2=Prj_Len),DO260,(IF(Старт!$B$9+Старт!$B$10+Старт!$B$11=0,OFFSET(DP256,0,1),OFFSET(DP247,0,1))+OFFSET(DP269,0,1))*$B261/Параметры!DP$36)</f>
        <v>0</v>
      </c>
      <c r="DQ260" s="304">
        <f ca="1">IF(OR(AND($B261=0,DQ$2&gt;1),DQ$2=Prj_Len),DP260,(IF(Старт!$B$9+Старт!$B$10+Старт!$B$11=0,OFFSET(DQ256,0,1),OFFSET(DQ247,0,1))+OFFSET(DQ269,0,1))*$B261/Параметры!DQ$36)</f>
        <v>0</v>
      </c>
      <c r="DR260" s="304">
        <f ca="1">IF(OR(AND($B261=0,DR$2&gt;1),DR$2=Prj_Len),DQ260,(IF(Старт!$B$9+Старт!$B$10+Старт!$B$11=0,OFFSET(DR256,0,1),OFFSET(DR247,0,1))+OFFSET(DR269,0,1))*$B261/Параметры!DR$36)</f>
        <v>0</v>
      </c>
      <c r="DS260" s="304">
        <f ca="1">IF(OR(AND($B261=0,DS$2&gt;1),DS$2=Prj_Len),DR260,(IF(Старт!$B$9+Старт!$B$10+Старт!$B$11=0,OFFSET(DS256,0,1),OFFSET(DS247,0,1))+OFFSET(DS269,0,1))*$B261/Параметры!DS$36)</f>
        <v>0</v>
      </c>
      <c r="DT260" s="304">
        <f ca="1">IF(OR(AND($B261=0,DT$2&gt;1),DT$2=Prj_Len),DS260,(IF(Старт!$B$9+Старт!$B$10+Старт!$B$11=0,OFFSET(DT256,0,1),OFFSET(DT247,0,1))+OFFSET(DT269,0,1))*$B261/Параметры!DT$36)</f>
        <v>0</v>
      </c>
      <c r="DU260" s="304">
        <f ca="1">IF(OR(AND($B261=0,DU$2&gt;1),DU$2=Prj_Len),DT260,(IF(Старт!$B$9+Старт!$B$10+Старт!$B$11=0,OFFSET(DU256,0,1),OFFSET(DU247,0,1))+OFFSET(DU269,0,1))*$B261/Параметры!DU$36)</f>
        <v>0</v>
      </c>
      <c r="DV260" s="304">
        <f ca="1">IF(OR(AND($B261=0,DV$2&gt;1),DV$2=Prj_Len),DU260,(IF(Старт!$B$9+Старт!$B$10+Старт!$B$11=0,OFFSET(DV256,0,1),OFFSET(DV247,0,1))+OFFSET(DV269,0,1))*$B261/Параметры!DV$36)</f>
        <v>0</v>
      </c>
      <c r="DW260" s="172"/>
      <c r="DX260" s="170"/>
    </row>
    <row r="261" spans="1:128" s="154" customFormat="1" hidden="1" outlineLevel="1" x14ac:dyDescent="0.2">
      <c r="A261" s="171" t="str">
        <f ca="1">Language!A$674</f>
        <v>период предоплаты</v>
      </c>
      <c r="B261" s="303">
        <f>$B$542</f>
        <v>0</v>
      </c>
      <c r="C261" s="147" t="str">
        <f ca="1">Language!$A$1464</f>
        <v>дней</v>
      </c>
      <c r="F261" s="6" t="s">
        <v>3100</v>
      </c>
      <c r="G261" s="169"/>
      <c r="H261" s="169"/>
      <c r="I261" s="169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  <c r="AA261" s="169"/>
      <c r="AB261" s="169"/>
      <c r="AC261" s="169"/>
      <c r="AD261" s="169"/>
      <c r="AE261" s="169"/>
      <c r="AF261" s="169"/>
      <c r="AG261" s="169"/>
      <c r="AH261" s="169"/>
      <c r="AI261" s="169"/>
      <c r="AJ261" s="169"/>
      <c r="AK261" s="169"/>
      <c r="AL261" s="169"/>
      <c r="AM261" s="169"/>
      <c r="AN261" s="169"/>
      <c r="AO261" s="169"/>
      <c r="AP261" s="169"/>
      <c r="AQ261" s="169"/>
      <c r="AR261" s="169"/>
      <c r="AS261" s="169"/>
      <c r="AT261" s="169"/>
      <c r="AU261" s="169"/>
      <c r="AV261" s="169"/>
      <c r="AW261" s="169"/>
      <c r="AX261" s="169"/>
      <c r="AY261" s="169"/>
      <c r="AZ261" s="169"/>
      <c r="BA261" s="169"/>
      <c r="BB261" s="169"/>
      <c r="BC261" s="169"/>
      <c r="BD261" s="169"/>
      <c r="BE261" s="169"/>
      <c r="BF261" s="169"/>
      <c r="BG261" s="169"/>
      <c r="BH261" s="169"/>
      <c r="BI261" s="169"/>
      <c r="BJ261" s="169"/>
      <c r="BK261" s="169"/>
      <c r="BL261" s="169"/>
      <c r="BM261" s="169"/>
      <c r="BN261" s="169"/>
      <c r="BO261" s="169"/>
      <c r="BP261" s="169"/>
      <c r="BQ261" s="169"/>
      <c r="BR261" s="169"/>
      <c r="BS261" s="169"/>
      <c r="BT261" s="169"/>
      <c r="BU261" s="169"/>
      <c r="BV261" s="169"/>
      <c r="BW261" s="169"/>
      <c r="BX261" s="169"/>
      <c r="BY261" s="169"/>
      <c r="BZ261" s="169"/>
      <c r="CA261" s="169"/>
      <c r="CB261" s="169"/>
      <c r="CC261" s="169"/>
      <c r="CD261" s="169"/>
      <c r="CE261" s="169"/>
      <c r="CF261" s="169"/>
      <c r="CG261" s="169"/>
      <c r="CH261" s="169"/>
      <c r="CI261" s="169"/>
      <c r="CJ261" s="169"/>
      <c r="CK261" s="169"/>
      <c r="CL261" s="169"/>
      <c r="CM261" s="169"/>
      <c r="CN261" s="169"/>
      <c r="CO261" s="169"/>
      <c r="CP261" s="169"/>
      <c r="CQ261" s="169"/>
      <c r="CR261" s="169"/>
      <c r="CS261" s="169"/>
      <c r="CT261" s="169"/>
      <c r="CU261" s="169"/>
      <c r="CV261" s="169"/>
      <c r="CW261" s="169"/>
      <c r="CX261" s="169"/>
      <c r="CY261" s="169"/>
      <c r="CZ261" s="169"/>
      <c r="DA261" s="169"/>
      <c r="DB261" s="169"/>
      <c r="DC261" s="169"/>
      <c r="DD261" s="169"/>
      <c r="DE261" s="169"/>
      <c r="DF261" s="169"/>
      <c r="DG261" s="169"/>
      <c r="DH261" s="169"/>
      <c r="DI261" s="169"/>
      <c r="DJ261" s="169"/>
      <c r="DK261" s="169"/>
      <c r="DL261" s="169"/>
      <c r="DM261" s="169"/>
      <c r="DN261" s="169"/>
      <c r="DO261" s="169"/>
      <c r="DP261" s="169"/>
      <c r="DQ261" s="169"/>
      <c r="DR261" s="169"/>
      <c r="DS261" s="169"/>
      <c r="DT261" s="169"/>
      <c r="DU261" s="169"/>
      <c r="DV261" s="169"/>
      <c r="DW261" s="169"/>
      <c r="DX261" s="170"/>
    </row>
    <row r="262" spans="1:128" s="157" customFormat="1" hidden="1" outlineLevel="1" x14ac:dyDescent="0.2">
      <c r="A262" s="165" t="str">
        <f ca="1">Language!A$675</f>
        <v>оплата расходов, с НДС</v>
      </c>
      <c r="C262" s="160" t="str">
        <f ca="1">CHOOSE(D262,CurName1,CurName2,CurName3)</f>
        <v>тыс. руб.</v>
      </c>
      <c r="D262" s="158">
        <f>D242</f>
        <v>1</v>
      </c>
      <c r="E262" s="154" t="s">
        <v>875</v>
      </c>
      <c r="F262" s="6" t="s">
        <v>3082</v>
      </c>
      <c r="G262" s="166">
        <f t="shared" ref="G262:AL262" ca="1" si="440">G256+G269-IF(G$2=1,G258,G258-F258)+IF(G$2=1,G260,G260-F260)</f>
        <v>0</v>
      </c>
      <c r="H262" s="166">
        <f t="shared" ca="1" si="440"/>
        <v>0</v>
      </c>
      <c r="I262" s="166">
        <f t="shared" ca="1" si="440"/>
        <v>10922.474809456622</v>
      </c>
      <c r="J262" s="166">
        <f t="shared" ca="1" si="440"/>
        <v>19771.617726035209</v>
      </c>
      <c r="K262" s="166">
        <f t="shared" ca="1" si="440"/>
        <v>26511.212436269878</v>
      </c>
      <c r="L262" s="166">
        <f t="shared" ca="1" si="440"/>
        <v>26661.110685780935</v>
      </c>
      <c r="M262" s="166">
        <f t="shared" ca="1" si="440"/>
        <v>26811.856481788043</v>
      </c>
      <c r="N262" s="166">
        <f t="shared" ca="1" si="440"/>
        <v>26963.454616442315</v>
      </c>
      <c r="O262" s="166">
        <f t="shared" ca="1" si="440"/>
        <v>45193.183181650646</v>
      </c>
      <c r="P262" s="166">
        <f t="shared" ca="1" si="440"/>
        <v>45448.712009879338</v>
      </c>
      <c r="Q262" s="166">
        <f t="shared" ca="1" si="440"/>
        <v>45705.685635253511</v>
      </c>
      <c r="R262" s="166">
        <f t="shared" ca="1" si="440"/>
        <v>45964.112226866266</v>
      </c>
      <c r="S262" s="166">
        <f t="shared" ca="1" si="440"/>
        <v>46223.999999999985</v>
      </c>
      <c r="T262" s="166">
        <f t="shared" ca="1" si="440"/>
        <v>46485.357216387405</v>
      </c>
      <c r="U262" s="166">
        <f t="shared" ca="1" si="440"/>
        <v>46748.192184474319</v>
      </c>
      <c r="V262" s="166">
        <f t="shared" ca="1" si="440"/>
        <v>28207.507955810219</v>
      </c>
      <c r="W262" s="166">
        <f t="shared" ca="1" si="440"/>
        <v>28366.997306808764</v>
      </c>
      <c r="X262" s="166">
        <f t="shared" ca="1" si="440"/>
        <v>28527.388433785592</v>
      </c>
      <c r="Y262" s="166">
        <f t="shared" ca="1" si="440"/>
        <v>28688.686435513206</v>
      </c>
      <c r="Z262" s="166">
        <f t="shared" ca="1" si="440"/>
        <v>28850.896439593274</v>
      </c>
      <c r="AA262" s="166">
        <f t="shared" ca="1" si="440"/>
        <v>48356.706004366184</v>
      </c>
      <c r="AB262" s="166">
        <f t="shared" ca="1" si="440"/>
        <v>48630.121850570882</v>
      </c>
      <c r="AC262" s="166">
        <f t="shared" ca="1" si="440"/>
        <v>48905.083629721245</v>
      </c>
      <c r="AD262" s="166">
        <f t="shared" ca="1" si="440"/>
        <v>49181.600082746896</v>
      </c>
      <c r="AE262" s="166">
        <f t="shared" ca="1" si="440"/>
        <v>49459.679999999978</v>
      </c>
      <c r="AF262" s="166">
        <f t="shared" ca="1" si="440"/>
        <v>49739.332221534518</v>
      </c>
      <c r="AG262" s="166">
        <f t="shared" ca="1" si="440"/>
        <v>50020.565637387524</v>
      </c>
      <c r="AH262" s="166">
        <f t="shared" ca="1" si="440"/>
        <v>30182.033512716938</v>
      </c>
      <c r="AI262" s="166">
        <f t="shared" ca="1" si="440"/>
        <v>30352.687118285379</v>
      </c>
      <c r="AJ262" s="166">
        <f t="shared" ca="1" si="440"/>
        <v>30524.305624150587</v>
      </c>
      <c r="AK262" s="166">
        <f t="shared" ca="1" si="440"/>
        <v>30696.894485999128</v>
      </c>
      <c r="AL262" s="166">
        <f t="shared" ca="1" si="440"/>
        <v>30870.459190364807</v>
      </c>
      <c r="AM262" s="166">
        <f t="shared" ref="AM262:BR262" ca="1" si="441">AM256+AM269-IF(AM$2=1,AM258,AM258-AL258)+IF(AM$2=1,AM260,AM260-AL260)</f>
        <v>51741.675424671812</v>
      </c>
      <c r="AN262" s="166">
        <f t="shared" ca="1" si="441"/>
        <v>52034.23038011085</v>
      </c>
      <c r="AO262" s="166">
        <f t="shared" ca="1" si="441"/>
        <v>52328.43948380174</v>
      </c>
      <c r="AP262" s="166">
        <f t="shared" ca="1" si="441"/>
        <v>52624.312088539191</v>
      </c>
      <c r="AQ262" s="166">
        <f t="shared" ca="1" si="441"/>
        <v>52921.857599999988</v>
      </c>
      <c r="AR262" s="166">
        <f t="shared" ca="1" si="441"/>
        <v>53221.085477041939</v>
      </c>
      <c r="AS262" s="166">
        <f t="shared" ca="1" si="441"/>
        <v>53522.00523200466</v>
      </c>
      <c r="AT262" s="166">
        <f t="shared" ca="1" si="441"/>
        <v>32294.775858607129</v>
      </c>
      <c r="AU262" s="166">
        <f t="shared" ca="1" si="441"/>
        <v>32477.375216565357</v>
      </c>
      <c r="AV262" s="166">
        <f t="shared" ca="1" si="441"/>
        <v>32661.00701784113</v>
      </c>
      <c r="AW262" s="166">
        <f t="shared" ca="1" si="441"/>
        <v>32845.677100019064</v>
      </c>
      <c r="AX262" s="166">
        <f t="shared" ca="1" si="441"/>
        <v>33031.391333690342</v>
      </c>
      <c r="AY262" s="166">
        <f t="shared" ca="1" si="441"/>
        <v>55363.592704398849</v>
      </c>
      <c r="AZ262" s="166">
        <f t="shared" ca="1" si="441"/>
        <v>55676.62650671861</v>
      </c>
      <c r="BA262" s="166">
        <f t="shared" ca="1" si="441"/>
        <v>55991.430247667857</v>
      </c>
      <c r="BB262" s="166">
        <f t="shared" ca="1" si="441"/>
        <v>56308.013934736933</v>
      </c>
      <c r="BC262" s="166">
        <f t="shared" ca="1" si="441"/>
        <v>56626.387631999976</v>
      </c>
      <c r="BD262" s="166">
        <f t="shared" ca="1" si="441"/>
        <v>56946.561460434867</v>
      </c>
      <c r="BE262" s="166">
        <f t="shared" ca="1" si="441"/>
        <v>57268.545598244978</v>
      </c>
      <c r="BF262" s="166">
        <f t="shared" ca="1" si="441"/>
        <v>34555.410168709626</v>
      </c>
      <c r="BG262" s="166">
        <f t="shared" ca="1" si="441"/>
        <v>34750.791481724933</v>
      </c>
      <c r="BH262" s="166">
        <f t="shared" ca="1" si="441"/>
        <v>34947.27750909001</v>
      </c>
      <c r="BI262" s="166">
        <f t="shared" ca="1" si="441"/>
        <v>35144.874497020399</v>
      </c>
      <c r="BJ262" s="166">
        <f t="shared" ca="1" si="441"/>
        <v>35343.588727048671</v>
      </c>
      <c r="BK262" s="166">
        <f t="shared" ca="1" si="441"/>
        <v>59239.044193706766</v>
      </c>
      <c r="BL262" s="166">
        <f t="shared" ca="1" si="441"/>
        <v>59573.99036218891</v>
      </c>
      <c r="BM262" s="166">
        <f t="shared" ca="1" si="441"/>
        <v>59910.830365004607</v>
      </c>
      <c r="BN262" s="166">
        <f t="shared" ca="1" si="441"/>
        <v>60249.574910168514</v>
      </c>
      <c r="BO262" s="166">
        <f t="shared" ca="1" si="441"/>
        <v>60590.234766239977</v>
      </c>
      <c r="BP262" s="166">
        <f t="shared" ca="1" si="441"/>
        <v>60932.820762665309</v>
      </c>
      <c r="BQ262" s="166">
        <f t="shared" ca="1" si="441"/>
        <v>61277.343790122126</v>
      </c>
      <c r="BR262" s="166">
        <f t="shared" ca="1" si="441"/>
        <v>36974.2888805193</v>
      </c>
      <c r="BS262" s="166">
        <f t="shared" ref="BS262:CX262" ca="1" si="442">BS256+BS269-IF(BS$2=1,BS258,BS258-BR258)+IF(BS$2=1,BS260,BS260-BR260)</f>
        <v>37183.346885445673</v>
      </c>
      <c r="BT262" s="166">
        <f t="shared" ca="1" si="442"/>
        <v>37393.586934726307</v>
      </c>
      <c r="BU262" s="166">
        <f t="shared" ca="1" si="442"/>
        <v>37605.01571181183</v>
      </c>
      <c r="BV262" s="166">
        <f t="shared" ca="1" si="442"/>
        <v>37817.639937942069</v>
      </c>
      <c r="BW262" s="166">
        <f t="shared" ca="1" si="442"/>
        <v>63385.777287266232</v>
      </c>
      <c r="BX262" s="166">
        <f t="shared" ca="1" si="442"/>
        <v>63744.169687542118</v>
      </c>
      <c r="BY262" s="166">
        <f t="shared" ca="1" si="442"/>
        <v>64104.588490554917</v>
      </c>
      <c r="BZ262" s="166">
        <f t="shared" ca="1" si="442"/>
        <v>64467.045153880295</v>
      </c>
      <c r="CA262" s="166">
        <f t="shared" ca="1" si="442"/>
        <v>64831.551199876762</v>
      </c>
      <c r="CB262" s="166">
        <f t="shared" ca="1" si="442"/>
        <v>65198.118216051873</v>
      </c>
      <c r="CC262" s="166">
        <f t="shared" ca="1" si="442"/>
        <v>65566.757855430667</v>
      </c>
      <c r="CD262" s="166">
        <f t="shared" ca="1" si="442"/>
        <v>39562.48910215564</v>
      </c>
      <c r="CE262" s="166">
        <f t="shared" ca="1" si="442"/>
        <v>39786.181167426868</v>
      </c>
      <c r="CF262" s="166">
        <f t="shared" ca="1" si="442"/>
        <v>40011.138020157145</v>
      </c>
      <c r="CG262" s="166">
        <f t="shared" ca="1" si="442"/>
        <v>40237.366811638654</v>
      </c>
      <c r="CH262" s="166">
        <f t="shared" ca="1" si="442"/>
        <v>40464.874733598015</v>
      </c>
      <c r="CI262" s="166">
        <f t="shared" ca="1" si="442"/>
        <v>67822.781697374856</v>
      </c>
      <c r="CJ262" s="166">
        <f t="shared" ca="1" si="442"/>
        <v>68206.261565670065</v>
      </c>
      <c r="CK262" s="166">
        <f t="shared" ca="1" si="442"/>
        <v>68591.909684893762</v>
      </c>
      <c r="CL262" s="166">
        <f t="shared" ca="1" si="442"/>
        <v>68979.738314651913</v>
      </c>
      <c r="CM262" s="166">
        <f t="shared" ca="1" si="442"/>
        <v>69369.759783868125</v>
      </c>
      <c r="CN262" s="166">
        <f t="shared" ca="1" si="442"/>
        <v>69761.986491175499</v>
      </c>
      <c r="CO262" s="166">
        <f t="shared" ca="1" si="442"/>
        <v>70156.430905310801</v>
      </c>
      <c r="CP262" s="166">
        <f t="shared" ca="1" si="442"/>
        <v>42331.863339306525</v>
      </c>
      <c r="CQ262" s="166">
        <f t="shared" ca="1" si="442"/>
        <v>42571.213849146741</v>
      </c>
      <c r="CR262" s="166">
        <f t="shared" ca="1" si="442"/>
        <v>42811.917681568128</v>
      </c>
      <c r="CS262" s="166">
        <f t="shared" ca="1" si="442"/>
        <v>43053.982488453345</v>
      </c>
      <c r="CT262" s="166">
        <f t="shared" ca="1" si="442"/>
        <v>43297.415964949869</v>
      </c>
      <c r="CU262" s="166">
        <f t="shared" ca="1" si="442"/>
        <v>72570.37641619108</v>
      </c>
      <c r="CV262" s="166">
        <f t="shared" ca="1" si="442"/>
        <v>72980.699875266961</v>
      </c>
      <c r="CW262" s="166">
        <f t="shared" ca="1" si="442"/>
        <v>73393.343362836298</v>
      </c>
      <c r="CX262" s="166">
        <f t="shared" ca="1" si="442"/>
        <v>73808.319996677528</v>
      </c>
      <c r="CY262" s="166">
        <f t="shared" ref="CY262:DV262" ca="1" si="443">CY256+CY269-IF(CY$2=1,CY258,CY258-CX258)+IF(CY$2=1,CY260,CY260-CX260)</f>
        <v>74225.642968738874</v>
      </c>
      <c r="CZ262" s="166">
        <f t="shared" ca="1" si="443"/>
        <v>74645.325545557745</v>
      </c>
      <c r="DA262" s="166">
        <f t="shared" ca="1" si="443"/>
        <v>75067.381068682531</v>
      </c>
      <c r="DB262" s="166">
        <f t="shared" ca="1" si="443"/>
        <v>45295.093773057983</v>
      </c>
      <c r="DC262" s="166">
        <f t="shared" ca="1" si="443"/>
        <v>45551.198818587007</v>
      </c>
      <c r="DD262" s="166">
        <f t="shared" ca="1" si="443"/>
        <v>45808.751919277907</v>
      </c>
      <c r="DE262" s="166">
        <f t="shared" ca="1" si="443"/>
        <v>46067.761262645079</v>
      </c>
      <c r="DF262" s="166">
        <f t="shared" ca="1" si="443"/>
        <v>46328.235082496343</v>
      </c>
      <c r="DG262" s="166">
        <f t="shared" ca="1" si="443"/>
        <v>77650.302765324464</v>
      </c>
      <c r="DH262" s="166">
        <f t="shared" ca="1" si="443"/>
        <v>78089.348866535642</v>
      </c>
      <c r="DI262" s="166">
        <f t="shared" ca="1" si="443"/>
        <v>78530.87739823485</v>
      </c>
      <c r="DJ262" s="166">
        <f t="shared" ca="1" si="443"/>
        <v>78974.902396444959</v>
      </c>
      <c r="DK262" s="166">
        <f t="shared" ca="1" si="443"/>
        <v>79421.437976550602</v>
      </c>
      <c r="DL262" s="166">
        <f t="shared" ca="1" si="443"/>
        <v>79870.498333746815</v>
      </c>
      <c r="DM262" s="166">
        <f t="shared" ca="1" si="443"/>
        <v>80322.097743490333</v>
      </c>
      <c r="DN262" s="166">
        <f t="shared" ca="1" si="443"/>
        <v>48465.750337172045</v>
      </c>
      <c r="DO262" s="166">
        <f t="shared" ca="1" si="443"/>
        <v>48739.782735888097</v>
      </c>
      <c r="DP262" s="166">
        <f t="shared" ca="1" si="443"/>
        <v>49015.364553627354</v>
      </c>
      <c r="DQ262" s="166">
        <f t="shared" ca="1" si="443"/>
        <v>49292.50455103023</v>
      </c>
      <c r="DR262" s="166">
        <f t="shared" ca="1" si="443"/>
        <v>49571.211538271091</v>
      </c>
      <c r="DS262" s="166">
        <f t="shared" ca="1" si="443"/>
        <v>83085.823958897163</v>
      </c>
      <c r="DT262" s="166">
        <f t="shared" ca="1" si="443"/>
        <v>83555.603287193124</v>
      </c>
      <c r="DU262" s="166">
        <f t="shared" ca="1" si="443"/>
        <v>84028.038816111279</v>
      </c>
      <c r="DV262" s="166">
        <f t="shared" ca="1" si="443"/>
        <v>84503.145564196107</v>
      </c>
      <c r="DW262" s="166"/>
      <c r="DX262" s="167">
        <f ca="1">SUM(G262:DW262)</f>
        <v>6035520.7057255451</v>
      </c>
    </row>
    <row r="263" spans="1:128" hidden="1" outlineLevel="1" x14ac:dyDescent="0.2">
      <c r="A263" s="168" t="str">
        <f ca="1">Language!A$676</f>
        <v>темп изменения цен</v>
      </c>
      <c r="B263" s="187"/>
      <c r="C263" s="147" t="str">
        <f ca="1">Language!$A$484</f>
        <v>% в год</v>
      </c>
      <c r="D263" s="158"/>
      <c r="F263" s="6" t="s">
        <v>3191</v>
      </c>
      <c r="G263" s="305">
        <f>CHOOSE($D242,Параметры!G$54,Параметры!G$62,Параметры!G$68)</f>
        <v>7.0000000000000007E-2</v>
      </c>
      <c r="H263" s="305">
        <f>CHOOSE($D242,Параметры!H$54,Параметры!H$62,Параметры!H$68)</f>
        <v>7.0000000000000007E-2</v>
      </c>
      <c r="I263" s="305">
        <f>CHOOSE($D242,Параметры!I$54,Параметры!I$62,Параметры!I$68)</f>
        <v>7.0000000000000007E-2</v>
      </c>
      <c r="J263" s="305">
        <f>CHOOSE($D242,Параметры!J$54,Параметры!J$62,Параметры!J$68)</f>
        <v>7.0000000000000007E-2</v>
      </c>
      <c r="K263" s="305">
        <f>CHOOSE($D242,Параметры!K$54,Параметры!K$62,Параметры!K$68)</f>
        <v>7.0000000000000007E-2</v>
      </c>
      <c r="L263" s="305">
        <f>CHOOSE($D242,Параметры!L$54,Параметры!L$62,Параметры!L$68)</f>
        <v>7.0000000000000007E-2</v>
      </c>
      <c r="M263" s="305">
        <f>CHOOSE($D242,Параметры!M$54,Параметры!M$62,Параметры!M$68)</f>
        <v>7.0000000000000007E-2</v>
      </c>
      <c r="N263" s="305">
        <f>CHOOSE($D242,Параметры!N$54,Параметры!N$62,Параметры!N$68)</f>
        <v>7.0000000000000007E-2</v>
      </c>
      <c r="O263" s="305">
        <f>CHOOSE($D242,Параметры!O$54,Параметры!O$62,Параметры!O$68)</f>
        <v>7.0000000000000007E-2</v>
      </c>
      <c r="P263" s="305">
        <f>CHOOSE($D242,Параметры!P$54,Параметры!P$62,Параметры!P$68)</f>
        <v>7.0000000000000007E-2</v>
      </c>
      <c r="Q263" s="305">
        <f>CHOOSE($D242,Параметры!Q$54,Параметры!Q$62,Параметры!Q$68)</f>
        <v>7.0000000000000007E-2</v>
      </c>
      <c r="R263" s="305">
        <f>CHOOSE($D242,Параметры!R$54,Параметры!R$62,Параметры!R$68)</f>
        <v>7.0000000000000007E-2</v>
      </c>
      <c r="S263" s="305">
        <f>CHOOSE($D242,Параметры!S$54,Параметры!S$62,Параметры!S$68)</f>
        <v>7.0000000000000007E-2</v>
      </c>
      <c r="T263" s="305">
        <f>CHOOSE($D242,Параметры!T$54,Параметры!T$62,Параметры!T$68)</f>
        <v>7.0000000000000007E-2</v>
      </c>
      <c r="U263" s="305">
        <f>CHOOSE($D242,Параметры!U$54,Параметры!U$62,Параметры!U$68)</f>
        <v>7.0000000000000007E-2</v>
      </c>
      <c r="V263" s="305">
        <f>CHOOSE($D242,Параметры!V$54,Параметры!V$62,Параметры!V$68)</f>
        <v>7.0000000000000007E-2</v>
      </c>
      <c r="W263" s="305">
        <f>CHOOSE($D242,Параметры!W$54,Параметры!W$62,Параметры!W$68)</f>
        <v>7.0000000000000007E-2</v>
      </c>
      <c r="X263" s="305">
        <f>CHOOSE($D242,Параметры!X$54,Параметры!X$62,Параметры!X$68)</f>
        <v>7.0000000000000007E-2</v>
      </c>
      <c r="Y263" s="305">
        <f>CHOOSE($D242,Параметры!Y$54,Параметры!Y$62,Параметры!Y$68)</f>
        <v>7.0000000000000007E-2</v>
      </c>
      <c r="Z263" s="305">
        <f>CHOOSE($D242,Параметры!Z$54,Параметры!Z$62,Параметры!Z$68)</f>
        <v>7.0000000000000007E-2</v>
      </c>
      <c r="AA263" s="305">
        <f>CHOOSE($D242,Параметры!AA$54,Параметры!AA$62,Параметры!AA$68)</f>
        <v>7.0000000000000007E-2</v>
      </c>
      <c r="AB263" s="305">
        <f>CHOOSE($D242,Параметры!AB$54,Параметры!AB$62,Параметры!AB$68)</f>
        <v>7.0000000000000007E-2</v>
      </c>
      <c r="AC263" s="305">
        <f>CHOOSE($D242,Параметры!AC$54,Параметры!AC$62,Параметры!AC$68)</f>
        <v>7.0000000000000007E-2</v>
      </c>
      <c r="AD263" s="305">
        <f>CHOOSE($D242,Параметры!AD$54,Параметры!AD$62,Параметры!AD$68)</f>
        <v>7.0000000000000007E-2</v>
      </c>
      <c r="AE263" s="305">
        <f>CHOOSE($D242,Параметры!AE$54,Параметры!AE$62,Параметры!AE$68)</f>
        <v>7.0000000000000007E-2</v>
      </c>
      <c r="AF263" s="305">
        <f>CHOOSE($D242,Параметры!AF$54,Параметры!AF$62,Параметры!AF$68)</f>
        <v>7.0000000000000007E-2</v>
      </c>
      <c r="AG263" s="305">
        <f>CHOOSE($D242,Параметры!AG$54,Параметры!AG$62,Параметры!AG$68)</f>
        <v>7.0000000000000007E-2</v>
      </c>
      <c r="AH263" s="305">
        <f>CHOOSE($D242,Параметры!AH$54,Параметры!AH$62,Параметры!AH$68)</f>
        <v>7.0000000000000007E-2</v>
      </c>
      <c r="AI263" s="305">
        <f>CHOOSE($D242,Параметры!AI$54,Параметры!AI$62,Параметры!AI$68)</f>
        <v>7.0000000000000007E-2</v>
      </c>
      <c r="AJ263" s="305">
        <f>CHOOSE($D242,Параметры!AJ$54,Параметры!AJ$62,Параметры!AJ$68)</f>
        <v>7.0000000000000007E-2</v>
      </c>
      <c r="AK263" s="305">
        <f>CHOOSE($D242,Параметры!AK$54,Параметры!AK$62,Параметры!AK$68)</f>
        <v>7.0000000000000007E-2</v>
      </c>
      <c r="AL263" s="305">
        <f>CHOOSE($D242,Параметры!AL$54,Параметры!AL$62,Параметры!AL$68)</f>
        <v>7.0000000000000007E-2</v>
      </c>
      <c r="AM263" s="305">
        <f>CHOOSE($D242,Параметры!AM$54,Параметры!AM$62,Параметры!AM$68)</f>
        <v>7.0000000000000007E-2</v>
      </c>
      <c r="AN263" s="305">
        <f>CHOOSE($D242,Параметры!AN$54,Параметры!AN$62,Параметры!AN$68)</f>
        <v>7.0000000000000007E-2</v>
      </c>
      <c r="AO263" s="305">
        <f>CHOOSE($D242,Параметры!AO$54,Параметры!AO$62,Параметры!AO$68)</f>
        <v>7.0000000000000007E-2</v>
      </c>
      <c r="AP263" s="305">
        <f>CHOOSE($D242,Параметры!AP$54,Параметры!AP$62,Параметры!AP$68)</f>
        <v>7.0000000000000007E-2</v>
      </c>
      <c r="AQ263" s="305">
        <f>CHOOSE($D242,Параметры!AQ$54,Параметры!AQ$62,Параметры!AQ$68)</f>
        <v>7.0000000000000007E-2</v>
      </c>
      <c r="AR263" s="305">
        <f>CHOOSE($D242,Параметры!AR$54,Параметры!AR$62,Параметры!AR$68)</f>
        <v>7.0000000000000007E-2</v>
      </c>
      <c r="AS263" s="305">
        <f>CHOOSE($D242,Параметры!AS$54,Параметры!AS$62,Параметры!AS$68)</f>
        <v>7.0000000000000007E-2</v>
      </c>
      <c r="AT263" s="305">
        <f>CHOOSE($D242,Параметры!AT$54,Параметры!AT$62,Параметры!AT$68)</f>
        <v>7.0000000000000007E-2</v>
      </c>
      <c r="AU263" s="305">
        <f>CHOOSE($D242,Параметры!AU$54,Параметры!AU$62,Параметры!AU$68)</f>
        <v>7.0000000000000007E-2</v>
      </c>
      <c r="AV263" s="305">
        <f>CHOOSE($D242,Параметры!AV$54,Параметры!AV$62,Параметры!AV$68)</f>
        <v>7.0000000000000007E-2</v>
      </c>
      <c r="AW263" s="305">
        <f>CHOOSE($D242,Параметры!AW$54,Параметры!AW$62,Параметры!AW$68)</f>
        <v>7.0000000000000007E-2</v>
      </c>
      <c r="AX263" s="305">
        <f>CHOOSE($D242,Параметры!AX$54,Параметры!AX$62,Параметры!AX$68)</f>
        <v>7.0000000000000007E-2</v>
      </c>
      <c r="AY263" s="305">
        <f>CHOOSE($D242,Параметры!AY$54,Параметры!AY$62,Параметры!AY$68)</f>
        <v>7.0000000000000007E-2</v>
      </c>
      <c r="AZ263" s="305">
        <f>CHOOSE($D242,Параметры!AZ$54,Параметры!AZ$62,Параметры!AZ$68)</f>
        <v>7.0000000000000007E-2</v>
      </c>
      <c r="BA263" s="305">
        <f>CHOOSE($D242,Параметры!BA$54,Параметры!BA$62,Параметры!BA$68)</f>
        <v>7.0000000000000007E-2</v>
      </c>
      <c r="BB263" s="305">
        <f>CHOOSE($D242,Параметры!BB$54,Параметры!BB$62,Параметры!BB$68)</f>
        <v>7.0000000000000007E-2</v>
      </c>
      <c r="BC263" s="305">
        <f>CHOOSE($D242,Параметры!BC$54,Параметры!BC$62,Параметры!BC$68)</f>
        <v>7.0000000000000007E-2</v>
      </c>
      <c r="BD263" s="305">
        <f>CHOOSE($D242,Параметры!BD$54,Параметры!BD$62,Параметры!BD$68)</f>
        <v>7.0000000000000007E-2</v>
      </c>
      <c r="BE263" s="305">
        <f>CHOOSE($D242,Параметры!BE$54,Параметры!BE$62,Параметры!BE$68)</f>
        <v>7.0000000000000007E-2</v>
      </c>
      <c r="BF263" s="305">
        <f>CHOOSE($D242,Параметры!BF$54,Параметры!BF$62,Параметры!BF$68)</f>
        <v>7.0000000000000007E-2</v>
      </c>
      <c r="BG263" s="305">
        <f>CHOOSE($D242,Параметры!BG$54,Параметры!BG$62,Параметры!BG$68)</f>
        <v>7.0000000000000007E-2</v>
      </c>
      <c r="BH263" s="305">
        <f>CHOOSE($D242,Параметры!BH$54,Параметры!BH$62,Параметры!BH$68)</f>
        <v>7.0000000000000007E-2</v>
      </c>
      <c r="BI263" s="305">
        <f>CHOOSE($D242,Параметры!BI$54,Параметры!BI$62,Параметры!BI$68)</f>
        <v>7.0000000000000007E-2</v>
      </c>
      <c r="BJ263" s="305">
        <f>CHOOSE($D242,Параметры!BJ$54,Параметры!BJ$62,Параметры!BJ$68)</f>
        <v>7.0000000000000007E-2</v>
      </c>
      <c r="BK263" s="305">
        <f>CHOOSE($D242,Параметры!BK$54,Параметры!BK$62,Параметры!BK$68)</f>
        <v>7.0000000000000007E-2</v>
      </c>
      <c r="BL263" s="305">
        <f>CHOOSE($D242,Параметры!BL$54,Параметры!BL$62,Параметры!BL$68)</f>
        <v>7.0000000000000007E-2</v>
      </c>
      <c r="BM263" s="305">
        <f>CHOOSE($D242,Параметры!BM$54,Параметры!BM$62,Параметры!BM$68)</f>
        <v>7.0000000000000007E-2</v>
      </c>
      <c r="BN263" s="305">
        <f>CHOOSE($D242,Параметры!BN$54,Параметры!BN$62,Параметры!BN$68)</f>
        <v>7.0000000000000007E-2</v>
      </c>
      <c r="BO263" s="305">
        <f>CHOOSE($D242,Параметры!BO$54,Параметры!BO$62,Параметры!BO$68)</f>
        <v>7.0000000000000007E-2</v>
      </c>
      <c r="BP263" s="305">
        <f>CHOOSE($D242,Параметры!BP$54,Параметры!BP$62,Параметры!BP$68)</f>
        <v>7.0000000000000007E-2</v>
      </c>
      <c r="BQ263" s="305">
        <f>CHOOSE($D242,Параметры!BQ$54,Параметры!BQ$62,Параметры!BQ$68)</f>
        <v>7.0000000000000007E-2</v>
      </c>
      <c r="BR263" s="305">
        <f>CHOOSE($D242,Параметры!BR$54,Параметры!BR$62,Параметры!BR$68)</f>
        <v>7.0000000000000007E-2</v>
      </c>
      <c r="BS263" s="305">
        <f>CHOOSE($D242,Параметры!BS$54,Параметры!BS$62,Параметры!BS$68)</f>
        <v>7.0000000000000007E-2</v>
      </c>
      <c r="BT263" s="305">
        <f>CHOOSE($D242,Параметры!BT$54,Параметры!BT$62,Параметры!BT$68)</f>
        <v>7.0000000000000007E-2</v>
      </c>
      <c r="BU263" s="305">
        <f>CHOOSE($D242,Параметры!BU$54,Параметры!BU$62,Параметры!BU$68)</f>
        <v>7.0000000000000007E-2</v>
      </c>
      <c r="BV263" s="305">
        <f>CHOOSE($D242,Параметры!BV$54,Параметры!BV$62,Параметры!BV$68)</f>
        <v>7.0000000000000007E-2</v>
      </c>
      <c r="BW263" s="305">
        <f>CHOOSE($D242,Параметры!BW$54,Параметры!BW$62,Параметры!BW$68)</f>
        <v>7.0000000000000007E-2</v>
      </c>
      <c r="BX263" s="305">
        <f>CHOOSE($D242,Параметры!BX$54,Параметры!BX$62,Параметры!BX$68)</f>
        <v>7.0000000000000007E-2</v>
      </c>
      <c r="BY263" s="305">
        <f>CHOOSE($D242,Параметры!BY$54,Параметры!BY$62,Параметры!BY$68)</f>
        <v>7.0000000000000007E-2</v>
      </c>
      <c r="BZ263" s="305">
        <f>CHOOSE($D242,Параметры!BZ$54,Параметры!BZ$62,Параметры!BZ$68)</f>
        <v>7.0000000000000007E-2</v>
      </c>
      <c r="CA263" s="305">
        <f>CHOOSE($D242,Параметры!CA$54,Параметры!CA$62,Параметры!CA$68)</f>
        <v>7.0000000000000007E-2</v>
      </c>
      <c r="CB263" s="305">
        <f>CHOOSE($D242,Параметры!CB$54,Параметры!CB$62,Параметры!CB$68)</f>
        <v>7.0000000000000007E-2</v>
      </c>
      <c r="CC263" s="305">
        <f>CHOOSE($D242,Параметры!CC$54,Параметры!CC$62,Параметры!CC$68)</f>
        <v>7.0000000000000007E-2</v>
      </c>
      <c r="CD263" s="305">
        <f>CHOOSE($D242,Параметры!CD$54,Параметры!CD$62,Параметры!CD$68)</f>
        <v>7.0000000000000007E-2</v>
      </c>
      <c r="CE263" s="305">
        <f>CHOOSE($D242,Параметры!CE$54,Параметры!CE$62,Параметры!CE$68)</f>
        <v>7.0000000000000007E-2</v>
      </c>
      <c r="CF263" s="305">
        <f>CHOOSE($D242,Параметры!CF$54,Параметры!CF$62,Параметры!CF$68)</f>
        <v>7.0000000000000007E-2</v>
      </c>
      <c r="CG263" s="305">
        <f>CHOOSE($D242,Параметры!CG$54,Параметры!CG$62,Параметры!CG$68)</f>
        <v>7.0000000000000007E-2</v>
      </c>
      <c r="CH263" s="305">
        <f>CHOOSE($D242,Параметры!CH$54,Параметры!CH$62,Параметры!CH$68)</f>
        <v>7.0000000000000007E-2</v>
      </c>
      <c r="CI263" s="305">
        <f>CHOOSE($D242,Параметры!CI$54,Параметры!CI$62,Параметры!CI$68)</f>
        <v>7.0000000000000007E-2</v>
      </c>
      <c r="CJ263" s="305">
        <f>CHOOSE($D242,Параметры!CJ$54,Параметры!CJ$62,Параметры!CJ$68)</f>
        <v>7.0000000000000007E-2</v>
      </c>
      <c r="CK263" s="305">
        <f>CHOOSE($D242,Параметры!CK$54,Параметры!CK$62,Параметры!CK$68)</f>
        <v>7.0000000000000007E-2</v>
      </c>
      <c r="CL263" s="305">
        <f>CHOOSE($D242,Параметры!CL$54,Параметры!CL$62,Параметры!CL$68)</f>
        <v>7.0000000000000007E-2</v>
      </c>
      <c r="CM263" s="305">
        <f>CHOOSE($D242,Параметры!CM$54,Параметры!CM$62,Параметры!CM$68)</f>
        <v>7.0000000000000007E-2</v>
      </c>
      <c r="CN263" s="305">
        <f>CHOOSE($D242,Параметры!CN$54,Параметры!CN$62,Параметры!CN$68)</f>
        <v>7.0000000000000007E-2</v>
      </c>
      <c r="CO263" s="305">
        <f>CHOOSE($D242,Параметры!CO$54,Параметры!CO$62,Параметры!CO$68)</f>
        <v>7.0000000000000007E-2</v>
      </c>
      <c r="CP263" s="305">
        <f>CHOOSE($D242,Параметры!CP$54,Параметры!CP$62,Параметры!CP$68)</f>
        <v>7.0000000000000007E-2</v>
      </c>
      <c r="CQ263" s="305">
        <f>CHOOSE($D242,Параметры!CQ$54,Параметры!CQ$62,Параметры!CQ$68)</f>
        <v>7.0000000000000007E-2</v>
      </c>
      <c r="CR263" s="305">
        <f>CHOOSE($D242,Параметры!CR$54,Параметры!CR$62,Параметры!CR$68)</f>
        <v>7.0000000000000007E-2</v>
      </c>
      <c r="CS263" s="305">
        <f>CHOOSE($D242,Параметры!CS$54,Параметры!CS$62,Параметры!CS$68)</f>
        <v>7.0000000000000007E-2</v>
      </c>
      <c r="CT263" s="305">
        <f>CHOOSE($D242,Параметры!CT$54,Параметры!CT$62,Параметры!CT$68)</f>
        <v>7.0000000000000007E-2</v>
      </c>
      <c r="CU263" s="305">
        <f>CHOOSE($D242,Параметры!CU$54,Параметры!CU$62,Параметры!CU$68)</f>
        <v>7.0000000000000007E-2</v>
      </c>
      <c r="CV263" s="305">
        <f>CHOOSE($D242,Параметры!CV$54,Параметры!CV$62,Параметры!CV$68)</f>
        <v>7.0000000000000007E-2</v>
      </c>
      <c r="CW263" s="305">
        <f>CHOOSE($D242,Параметры!CW$54,Параметры!CW$62,Параметры!CW$68)</f>
        <v>7.0000000000000007E-2</v>
      </c>
      <c r="CX263" s="305">
        <f>CHOOSE($D242,Параметры!CX$54,Параметры!CX$62,Параметры!CX$68)</f>
        <v>7.0000000000000007E-2</v>
      </c>
      <c r="CY263" s="305">
        <f>CHOOSE($D242,Параметры!CY$54,Параметры!CY$62,Параметры!CY$68)</f>
        <v>7.0000000000000007E-2</v>
      </c>
      <c r="CZ263" s="305">
        <f>CHOOSE($D242,Параметры!CZ$54,Параметры!CZ$62,Параметры!CZ$68)</f>
        <v>7.0000000000000007E-2</v>
      </c>
      <c r="DA263" s="305">
        <f>CHOOSE($D242,Параметры!DA$54,Параметры!DA$62,Параметры!DA$68)</f>
        <v>7.0000000000000007E-2</v>
      </c>
      <c r="DB263" s="305">
        <f>CHOOSE($D242,Параметры!DB$54,Параметры!DB$62,Параметры!DB$68)</f>
        <v>7.0000000000000007E-2</v>
      </c>
      <c r="DC263" s="305">
        <f>CHOOSE($D242,Параметры!DC$54,Параметры!DC$62,Параметры!DC$68)</f>
        <v>7.0000000000000007E-2</v>
      </c>
      <c r="DD263" s="305">
        <f>CHOOSE($D242,Параметры!DD$54,Параметры!DD$62,Параметры!DD$68)</f>
        <v>7.0000000000000007E-2</v>
      </c>
      <c r="DE263" s="305">
        <f>CHOOSE($D242,Параметры!DE$54,Параметры!DE$62,Параметры!DE$68)</f>
        <v>7.0000000000000007E-2</v>
      </c>
      <c r="DF263" s="305">
        <f>CHOOSE($D242,Параметры!DF$54,Параметры!DF$62,Параметры!DF$68)</f>
        <v>7.0000000000000007E-2</v>
      </c>
      <c r="DG263" s="305">
        <f>CHOOSE($D242,Параметры!DG$54,Параметры!DG$62,Параметры!DG$68)</f>
        <v>7.0000000000000007E-2</v>
      </c>
      <c r="DH263" s="305">
        <f>CHOOSE($D242,Параметры!DH$54,Параметры!DH$62,Параметры!DH$68)</f>
        <v>7.0000000000000007E-2</v>
      </c>
      <c r="DI263" s="305">
        <f>CHOOSE($D242,Параметры!DI$54,Параметры!DI$62,Параметры!DI$68)</f>
        <v>7.0000000000000007E-2</v>
      </c>
      <c r="DJ263" s="305">
        <f>CHOOSE($D242,Параметры!DJ$54,Параметры!DJ$62,Параметры!DJ$68)</f>
        <v>7.0000000000000007E-2</v>
      </c>
      <c r="DK263" s="305">
        <f>CHOOSE($D242,Параметры!DK$54,Параметры!DK$62,Параметры!DK$68)</f>
        <v>7.0000000000000007E-2</v>
      </c>
      <c r="DL263" s="305">
        <f>CHOOSE($D242,Параметры!DL$54,Параметры!DL$62,Параметры!DL$68)</f>
        <v>7.0000000000000007E-2</v>
      </c>
      <c r="DM263" s="305">
        <f>CHOOSE($D242,Параметры!DM$54,Параметры!DM$62,Параметры!DM$68)</f>
        <v>7.0000000000000007E-2</v>
      </c>
      <c r="DN263" s="305">
        <f>CHOOSE($D242,Параметры!DN$54,Параметры!DN$62,Параметры!DN$68)</f>
        <v>7.0000000000000007E-2</v>
      </c>
      <c r="DO263" s="305">
        <f>CHOOSE($D242,Параметры!DO$54,Параметры!DO$62,Параметры!DO$68)</f>
        <v>7.0000000000000007E-2</v>
      </c>
      <c r="DP263" s="305">
        <f>CHOOSE($D242,Параметры!DP$54,Параметры!DP$62,Параметры!DP$68)</f>
        <v>7.0000000000000007E-2</v>
      </c>
      <c r="DQ263" s="305">
        <f>CHOOSE($D242,Параметры!DQ$54,Параметры!DQ$62,Параметры!DQ$68)</f>
        <v>7.0000000000000007E-2</v>
      </c>
      <c r="DR263" s="305">
        <f>CHOOSE($D242,Параметры!DR$54,Параметры!DR$62,Параметры!DR$68)</f>
        <v>7.0000000000000007E-2</v>
      </c>
      <c r="DS263" s="305">
        <f>CHOOSE($D242,Параметры!DS$54,Параметры!DS$62,Параметры!DS$68)</f>
        <v>7.0000000000000007E-2</v>
      </c>
      <c r="DT263" s="305">
        <f>CHOOSE($D242,Параметры!DT$54,Параметры!DT$62,Параметры!DT$68)</f>
        <v>7.0000000000000007E-2</v>
      </c>
      <c r="DU263" s="305">
        <f>CHOOSE($D242,Параметры!DU$54,Параметры!DU$62,Параметры!DU$68)</f>
        <v>7.0000000000000007E-2</v>
      </c>
      <c r="DV263" s="305">
        <f>CHOOSE($D242,Параметры!DV$54,Параметры!DV$62,Параметры!DV$68)</f>
        <v>7.0000000000000007E-2</v>
      </c>
      <c r="DW263" s="174"/>
      <c r="DX263" s="170"/>
    </row>
    <row r="264" spans="1:128" hidden="1" outlineLevel="1" x14ac:dyDescent="0.2">
      <c r="A264" s="168" t="str">
        <f ca="1">Language!A$677</f>
        <v>ставка НДС</v>
      </c>
      <c r="B264" s="187"/>
      <c r="C264" s="147" t="s">
        <v>1</v>
      </c>
      <c r="D264" s="158"/>
      <c r="F264" s="6" t="s">
        <v>3191</v>
      </c>
      <c r="G264" s="305">
        <f>IF(G$2=1,Параметры!G$78,IF(F264=Параметры!F$78,Параметры!F$78,F264))</f>
        <v>0.2</v>
      </c>
      <c r="H264" s="305">
        <f>IF(H$2=1,Параметры!H$78,IF(G264=Параметры!G$78,Параметры!G$78,G264))</f>
        <v>0.2</v>
      </c>
      <c r="I264" s="305">
        <f>IF(I$2=1,Параметры!I$78,IF(H264=Параметры!H$78,Параметры!H$78,H264))</f>
        <v>0.2</v>
      </c>
      <c r="J264" s="305">
        <f>IF(J$2=1,Параметры!J$78,IF(I264=Параметры!I$78,Параметры!I$78,I264))</f>
        <v>0.2</v>
      </c>
      <c r="K264" s="305">
        <f>IF(K$2=1,Параметры!K$78,IF(J264=Параметры!J$78,Параметры!J$78,J264))</f>
        <v>0.2</v>
      </c>
      <c r="L264" s="305">
        <f>IF(L$2=1,Параметры!L$78,IF(K264=Параметры!K$78,Параметры!K$78,K264))</f>
        <v>0.2</v>
      </c>
      <c r="M264" s="305">
        <f>IF(M$2=1,Параметры!M$78,IF(L264=Параметры!L$78,Параметры!L$78,L264))</f>
        <v>0.2</v>
      </c>
      <c r="N264" s="305">
        <f>IF(N$2=1,Параметры!N$78,IF(M264=Параметры!M$78,Параметры!M$78,M264))</f>
        <v>0.2</v>
      </c>
      <c r="O264" s="305">
        <f>IF(O$2=1,Параметры!O$78,IF(N264=Параметры!N$78,Параметры!N$78,N264))</f>
        <v>0.2</v>
      </c>
      <c r="P264" s="305">
        <f>IF(P$2=1,Параметры!P$78,IF(O264=Параметры!O$78,Параметры!O$78,O264))</f>
        <v>0.2</v>
      </c>
      <c r="Q264" s="305">
        <f>IF(Q$2=1,Параметры!Q$78,IF(P264=Параметры!P$78,Параметры!P$78,P264))</f>
        <v>0.2</v>
      </c>
      <c r="R264" s="305">
        <f>IF(R$2=1,Параметры!R$78,IF(Q264=Параметры!Q$78,Параметры!Q$78,Q264))</f>
        <v>0.2</v>
      </c>
      <c r="S264" s="305">
        <f>IF(S$2=1,Параметры!S$78,IF(R264=Параметры!R$78,Параметры!R$78,R264))</f>
        <v>0.2</v>
      </c>
      <c r="T264" s="305">
        <f>IF(T$2=1,Параметры!T$78,IF(S264=Параметры!S$78,Параметры!S$78,S264))</f>
        <v>0.2</v>
      </c>
      <c r="U264" s="305">
        <f>IF(U$2=1,Параметры!U$78,IF(T264=Параметры!T$78,Параметры!T$78,T264))</f>
        <v>0.2</v>
      </c>
      <c r="V264" s="305">
        <f>IF(V$2=1,Параметры!V$78,IF(U264=Параметры!U$78,Параметры!U$78,U264))</f>
        <v>0.2</v>
      </c>
      <c r="W264" s="305">
        <f>IF(W$2=1,Параметры!W$78,IF(V264=Параметры!V$78,Параметры!V$78,V264))</f>
        <v>0.2</v>
      </c>
      <c r="X264" s="305">
        <f>IF(X$2=1,Параметры!X$78,IF(W264=Параметры!W$78,Параметры!W$78,W264))</f>
        <v>0.2</v>
      </c>
      <c r="Y264" s="305">
        <f>IF(Y$2=1,Параметры!Y$78,IF(X264=Параметры!X$78,Параметры!X$78,X264))</f>
        <v>0.2</v>
      </c>
      <c r="Z264" s="305">
        <f>IF(Z$2=1,Параметры!Z$78,IF(Y264=Параметры!Y$78,Параметры!Y$78,Y264))</f>
        <v>0.2</v>
      </c>
      <c r="AA264" s="305">
        <f>IF(AA$2=1,Параметры!AA$78,IF(Z264=Параметры!Z$78,Параметры!Z$78,Z264))</f>
        <v>0.2</v>
      </c>
      <c r="AB264" s="305">
        <f>IF(AB$2=1,Параметры!AB$78,IF(AA264=Параметры!AA$78,Параметры!AA$78,AA264))</f>
        <v>0.2</v>
      </c>
      <c r="AC264" s="305">
        <f>IF(AC$2=1,Параметры!AC$78,IF(AB264=Параметры!AB$78,Параметры!AB$78,AB264))</f>
        <v>0.2</v>
      </c>
      <c r="AD264" s="305">
        <f>IF(AD$2=1,Параметры!AD$78,IF(AC264=Параметры!AC$78,Параметры!AC$78,AC264))</f>
        <v>0.2</v>
      </c>
      <c r="AE264" s="305">
        <f>IF(AE$2=1,Параметры!AE$78,IF(AD264=Параметры!AD$78,Параметры!AD$78,AD264))</f>
        <v>0.2</v>
      </c>
      <c r="AF264" s="305">
        <f>IF(AF$2=1,Параметры!AF$78,IF(AE264=Параметры!AE$78,Параметры!AE$78,AE264))</f>
        <v>0.2</v>
      </c>
      <c r="AG264" s="305">
        <f>IF(AG$2=1,Параметры!AG$78,IF(AF264=Параметры!AF$78,Параметры!AF$78,AF264))</f>
        <v>0.2</v>
      </c>
      <c r="AH264" s="305">
        <f>IF(AH$2=1,Параметры!AH$78,IF(AG264=Параметры!AG$78,Параметры!AG$78,AG264))</f>
        <v>0.2</v>
      </c>
      <c r="AI264" s="305">
        <f>IF(AI$2=1,Параметры!AI$78,IF(AH264=Параметры!AH$78,Параметры!AH$78,AH264))</f>
        <v>0.2</v>
      </c>
      <c r="AJ264" s="305">
        <f>IF(AJ$2=1,Параметры!AJ$78,IF(AI264=Параметры!AI$78,Параметры!AI$78,AI264))</f>
        <v>0.2</v>
      </c>
      <c r="AK264" s="305">
        <f>IF(AK$2=1,Параметры!AK$78,IF(AJ264=Параметры!AJ$78,Параметры!AJ$78,AJ264))</f>
        <v>0.2</v>
      </c>
      <c r="AL264" s="305">
        <f>IF(AL$2=1,Параметры!AL$78,IF(AK264=Параметры!AK$78,Параметры!AK$78,AK264))</f>
        <v>0.2</v>
      </c>
      <c r="AM264" s="305">
        <f>IF(AM$2=1,Параметры!AM$78,IF(AL264=Параметры!AL$78,Параметры!AL$78,AL264))</f>
        <v>0.2</v>
      </c>
      <c r="AN264" s="305">
        <f>IF(AN$2=1,Параметры!AN$78,IF(AM264=Параметры!AM$78,Параметры!AM$78,AM264))</f>
        <v>0.2</v>
      </c>
      <c r="AO264" s="305">
        <f>IF(AO$2=1,Параметры!AO$78,IF(AN264=Параметры!AN$78,Параметры!AN$78,AN264))</f>
        <v>0.2</v>
      </c>
      <c r="AP264" s="305">
        <f>IF(AP$2=1,Параметры!AP$78,IF(AO264=Параметры!AO$78,Параметры!AO$78,AO264))</f>
        <v>0.2</v>
      </c>
      <c r="AQ264" s="305">
        <f>IF(AQ$2=1,Параметры!AQ$78,IF(AP264=Параметры!AP$78,Параметры!AP$78,AP264))</f>
        <v>0.2</v>
      </c>
      <c r="AR264" s="305">
        <f>IF(AR$2=1,Параметры!AR$78,IF(AQ264=Параметры!AQ$78,Параметры!AQ$78,AQ264))</f>
        <v>0.2</v>
      </c>
      <c r="AS264" s="305">
        <f>IF(AS$2=1,Параметры!AS$78,IF(AR264=Параметры!AR$78,Параметры!AR$78,AR264))</f>
        <v>0.2</v>
      </c>
      <c r="AT264" s="305">
        <f>IF(AT$2=1,Параметры!AT$78,IF(AS264=Параметры!AS$78,Параметры!AS$78,AS264))</f>
        <v>0.2</v>
      </c>
      <c r="AU264" s="305">
        <f>IF(AU$2=1,Параметры!AU$78,IF(AT264=Параметры!AT$78,Параметры!AT$78,AT264))</f>
        <v>0.2</v>
      </c>
      <c r="AV264" s="305">
        <f>IF(AV$2=1,Параметры!AV$78,IF(AU264=Параметры!AU$78,Параметры!AU$78,AU264))</f>
        <v>0.2</v>
      </c>
      <c r="AW264" s="305">
        <f>IF(AW$2=1,Параметры!AW$78,IF(AV264=Параметры!AV$78,Параметры!AV$78,AV264))</f>
        <v>0.2</v>
      </c>
      <c r="AX264" s="305">
        <f>IF(AX$2=1,Параметры!AX$78,IF(AW264=Параметры!AW$78,Параметры!AW$78,AW264))</f>
        <v>0.2</v>
      </c>
      <c r="AY264" s="305">
        <f>IF(AY$2=1,Параметры!AY$78,IF(AX264=Параметры!AX$78,Параметры!AX$78,AX264))</f>
        <v>0.2</v>
      </c>
      <c r="AZ264" s="305">
        <f>IF(AZ$2=1,Параметры!AZ$78,IF(AY264=Параметры!AY$78,Параметры!AY$78,AY264))</f>
        <v>0.2</v>
      </c>
      <c r="BA264" s="305">
        <f>IF(BA$2=1,Параметры!BA$78,IF(AZ264=Параметры!AZ$78,Параметры!AZ$78,AZ264))</f>
        <v>0.2</v>
      </c>
      <c r="BB264" s="305">
        <f>IF(BB$2=1,Параметры!BB$78,IF(BA264=Параметры!BA$78,Параметры!BA$78,BA264))</f>
        <v>0.2</v>
      </c>
      <c r="BC264" s="305">
        <f>IF(BC$2=1,Параметры!BC$78,IF(BB264=Параметры!BB$78,Параметры!BB$78,BB264))</f>
        <v>0.2</v>
      </c>
      <c r="BD264" s="305">
        <f>IF(BD$2=1,Параметры!BD$78,IF(BC264=Параметры!BC$78,Параметры!BC$78,BC264))</f>
        <v>0.2</v>
      </c>
      <c r="BE264" s="305">
        <f>IF(BE$2=1,Параметры!BE$78,IF(BD264=Параметры!BD$78,Параметры!BD$78,BD264))</f>
        <v>0.2</v>
      </c>
      <c r="BF264" s="305">
        <f>IF(BF$2=1,Параметры!BF$78,IF(BE264=Параметры!BE$78,Параметры!BE$78,BE264))</f>
        <v>0.2</v>
      </c>
      <c r="BG264" s="305">
        <f>IF(BG$2=1,Параметры!BG$78,IF(BF264=Параметры!BF$78,Параметры!BF$78,BF264))</f>
        <v>0.2</v>
      </c>
      <c r="BH264" s="305">
        <f>IF(BH$2=1,Параметры!BH$78,IF(BG264=Параметры!BG$78,Параметры!BG$78,BG264))</f>
        <v>0.2</v>
      </c>
      <c r="BI264" s="305">
        <f>IF(BI$2=1,Параметры!BI$78,IF(BH264=Параметры!BH$78,Параметры!BH$78,BH264))</f>
        <v>0.2</v>
      </c>
      <c r="BJ264" s="305">
        <f>IF(BJ$2=1,Параметры!BJ$78,IF(BI264=Параметры!BI$78,Параметры!BI$78,BI264))</f>
        <v>0.2</v>
      </c>
      <c r="BK264" s="305">
        <f>IF(BK$2=1,Параметры!BK$78,IF(BJ264=Параметры!BJ$78,Параметры!BJ$78,BJ264))</f>
        <v>0.2</v>
      </c>
      <c r="BL264" s="305">
        <f>IF(BL$2=1,Параметры!BL$78,IF(BK264=Параметры!BK$78,Параметры!BK$78,BK264))</f>
        <v>0.2</v>
      </c>
      <c r="BM264" s="305">
        <f>IF(BM$2=1,Параметры!BM$78,IF(BL264=Параметры!BL$78,Параметры!BL$78,BL264))</f>
        <v>0.2</v>
      </c>
      <c r="BN264" s="305">
        <f>IF(BN$2=1,Параметры!BN$78,IF(BM264=Параметры!BM$78,Параметры!BM$78,BM264))</f>
        <v>0.2</v>
      </c>
      <c r="BO264" s="305">
        <f>IF(BO$2=1,Параметры!BO$78,IF(BN264=Параметры!BN$78,Параметры!BN$78,BN264))</f>
        <v>0.2</v>
      </c>
      <c r="BP264" s="305">
        <f>IF(BP$2=1,Параметры!BP$78,IF(BO264=Параметры!BO$78,Параметры!BO$78,BO264))</f>
        <v>0.2</v>
      </c>
      <c r="BQ264" s="305">
        <f>IF(BQ$2=1,Параметры!BQ$78,IF(BP264=Параметры!BP$78,Параметры!BP$78,BP264))</f>
        <v>0.2</v>
      </c>
      <c r="BR264" s="305">
        <f>IF(BR$2=1,Параметры!BR$78,IF(BQ264=Параметры!BQ$78,Параметры!BQ$78,BQ264))</f>
        <v>0.2</v>
      </c>
      <c r="BS264" s="305">
        <f>IF(BS$2=1,Параметры!BS$78,IF(BR264=Параметры!BR$78,Параметры!BR$78,BR264))</f>
        <v>0.2</v>
      </c>
      <c r="BT264" s="305">
        <f>IF(BT$2=1,Параметры!BT$78,IF(BS264=Параметры!BS$78,Параметры!BS$78,BS264))</f>
        <v>0.2</v>
      </c>
      <c r="BU264" s="305">
        <f>IF(BU$2=1,Параметры!BU$78,IF(BT264=Параметры!BT$78,Параметры!BT$78,BT264))</f>
        <v>0.2</v>
      </c>
      <c r="BV264" s="305">
        <f>IF(BV$2=1,Параметры!BV$78,IF(BU264=Параметры!BU$78,Параметры!BU$78,BU264))</f>
        <v>0.2</v>
      </c>
      <c r="BW264" s="305">
        <f>IF(BW$2=1,Параметры!BW$78,IF(BV264=Параметры!BV$78,Параметры!BV$78,BV264))</f>
        <v>0.2</v>
      </c>
      <c r="BX264" s="305">
        <f>IF(BX$2=1,Параметры!BX$78,IF(BW264=Параметры!BW$78,Параметры!BW$78,BW264))</f>
        <v>0.2</v>
      </c>
      <c r="BY264" s="305">
        <f>IF(BY$2=1,Параметры!BY$78,IF(BX264=Параметры!BX$78,Параметры!BX$78,BX264))</f>
        <v>0.2</v>
      </c>
      <c r="BZ264" s="305">
        <f>IF(BZ$2=1,Параметры!BZ$78,IF(BY264=Параметры!BY$78,Параметры!BY$78,BY264))</f>
        <v>0.2</v>
      </c>
      <c r="CA264" s="305">
        <f>IF(CA$2=1,Параметры!CA$78,IF(BZ264=Параметры!BZ$78,Параметры!BZ$78,BZ264))</f>
        <v>0.2</v>
      </c>
      <c r="CB264" s="305">
        <f>IF(CB$2=1,Параметры!CB$78,IF(CA264=Параметры!CA$78,Параметры!CA$78,CA264))</f>
        <v>0.2</v>
      </c>
      <c r="CC264" s="305">
        <f>IF(CC$2=1,Параметры!CC$78,IF(CB264=Параметры!CB$78,Параметры!CB$78,CB264))</f>
        <v>0.2</v>
      </c>
      <c r="CD264" s="305">
        <f>IF(CD$2=1,Параметры!CD$78,IF(CC264=Параметры!CC$78,Параметры!CC$78,CC264))</f>
        <v>0.2</v>
      </c>
      <c r="CE264" s="305">
        <f>IF(CE$2=1,Параметры!CE$78,IF(CD264=Параметры!CD$78,Параметры!CD$78,CD264))</f>
        <v>0.2</v>
      </c>
      <c r="CF264" s="305">
        <f>IF(CF$2=1,Параметры!CF$78,IF(CE264=Параметры!CE$78,Параметры!CE$78,CE264))</f>
        <v>0.2</v>
      </c>
      <c r="CG264" s="305">
        <f>IF(CG$2=1,Параметры!CG$78,IF(CF264=Параметры!CF$78,Параметры!CF$78,CF264))</f>
        <v>0.2</v>
      </c>
      <c r="CH264" s="305">
        <f>IF(CH$2=1,Параметры!CH$78,IF(CG264=Параметры!CG$78,Параметры!CG$78,CG264))</f>
        <v>0.2</v>
      </c>
      <c r="CI264" s="305">
        <f>IF(CI$2=1,Параметры!CI$78,IF(CH264=Параметры!CH$78,Параметры!CH$78,CH264))</f>
        <v>0.2</v>
      </c>
      <c r="CJ264" s="305">
        <f>IF(CJ$2=1,Параметры!CJ$78,IF(CI264=Параметры!CI$78,Параметры!CI$78,CI264))</f>
        <v>0.2</v>
      </c>
      <c r="CK264" s="305">
        <f>IF(CK$2=1,Параметры!CK$78,IF(CJ264=Параметры!CJ$78,Параметры!CJ$78,CJ264))</f>
        <v>0.2</v>
      </c>
      <c r="CL264" s="305">
        <f>IF(CL$2=1,Параметры!CL$78,IF(CK264=Параметры!CK$78,Параметры!CK$78,CK264))</f>
        <v>0.2</v>
      </c>
      <c r="CM264" s="305">
        <f>IF(CM$2=1,Параметры!CM$78,IF(CL264=Параметры!CL$78,Параметры!CL$78,CL264))</f>
        <v>0.2</v>
      </c>
      <c r="CN264" s="305">
        <f>IF(CN$2=1,Параметры!CN$78,IF(CM264=Параметры!CM$78,Параметры!CM$78,CM264))</f>
        <v>0.2</v>
      </c>
      <c r="CO264" s="305">
        <f>IF(CO$2=1,Параметры!CO$78,IF(CN264=Параметры!CN$78,Параметры!CN$78,CN264))</f>
        <v>0.2</v>
      </c>
      <c r="CP264" s="305">
        <f>IF(CP$2=1,Параметры!CP$78,IF(CO264=Параметры!CO$78,Параметры!CO$78,CO264))</f>
        <v>0.2</v>
      </c>
      <c r="CQ264" s="305">
        <f>IF(CQ$2=1,Параметры!CQ$78,IF(CP264=Параметры!CP$78,Параметры!CP$78,CP264))</f>
        <v>0.2</v>
      </c>
      <c r="CR264" s="305">
        <f>IF(CR$2=1,Параметры!CR$78,IF(CQ264=Параметры!CQ$78,Параметры!CQ$78,CQ264))</f>
        <v>0.2</v>
      </c>
      <c r="CS264" s="305">
        <f>IF(CS$2=1,Параметры!CS$78,IF(CR264=Параметры!CR$78,Параметры!CR$78,CR264))</f>
        <v>0.2</v>
      </c>
      <c r="CT264" s="305">
        <f>IF(CT$2=1,Параметры!CT$78,IF(CS264=Параметры!CS$78,Параметры!CS$78,CS264))</f>
        <v>0.2</v>
      </c>
      <c r="CU264" s="305">
        <f>IF(CU$2=1,Параметры!CU$78,IF(CT264=Параметры!CT$78,Параметры!CT$78,CT264))</f>
        <v>0.2</v>
      </c>
      <c r="CV264" s="305">
        <f>IF(CV$2=1,Параметры!CV$78,IF(CU264=Параметры!CU$78,Параметры!CU$78,CU264))</f>
        <v>0.2</v>
      </c>
      <c r="CW264" s="305">
        <f>IF(CW$2=1,Параметры!CW$78,IF(CV264=Параметры!CV$78,Параметры!CV$78,CV264))</f>
        <v>0.2</v>
      </c>
      <c r="CX264" s="305">
        <f>IF(CX$2=1,Параметры!CX$78,IF(CW264=Параметры!CW$78,Параметры!CW$78,CW264))</f>
        <v>0.2</v>
      </c>
      <c r="CY264" s="305">
        <f>IF(CY$2=1,Параметры!CY$78,IF(CX264=Параметры!CX$78,Параметры!CX$78,CX264))</f>
        <v>0.2</v>
      </c>
      <c r="CZ264" s="305">
        <f>IF(CZ$2=1,Параметры!CZ$78,IF(CY264=Параметры!CY$78,Параметры!CY$78,CY264))</f>
        <v>0.2</v>
      </c>
      <c r="DA264" s="305">
        <f>IF(DA$2=1,Параметры!DA$78,IF(CZ264=Параметры!CZ$78,Параметры!CZ$78,CZ264))</f>
        <v>0.2</v>
      </c>
      <c r="DB264" s="305">
        <f>IF(DB$2=1,Параметры!DB$78,IF(DA264=Параметры!DA$78,Параметры!DA$78,DA264))</f>
        <v>0.2</v>
      </c>
      <c r="DC264" s="305">
        <f>IF(DC$2=1,Параметры!DC$78,IF(DB264=Параметры!DB$78,Параметры!DB$78,DB264))</f>
        <v>0.2</v>
      </c>
      <c r="DD264" s="305">
        <f>IF(DD$2=1,Параметры!DD$78,IF(DC264=Параметры!DC$78,Параметры!DC$78,DC264))</f>
        <v>0.2</v>
      </c>
      <c r="DE264" s="305">
        <f>IF(DE$2=1,Параметры!DE$78,IF(DD264=Параметры!DD$78,Параметры!DD$78,DD264))</f>
        <v>0.2</v>
      </c>
      <c r="DF264" s="305">
        <f>IF(DF$2=1,Параметры!DF$78,IF(DE264=Параметры!DE$78,Параметры!DE$78,DE264))</f>
        <v>0.2</v>
      </c>
      <c r="DG264" s="305">
        <f>IF(DG$2=1,Параметры!DG$78,IF(DF264=Параметры!DF$78,Параметры!DF$78,DF264))</f>
        <v>0.2</v>
      </c>
      <c r="DH264" s="305">
        <f>IF(DH$2=1,Параметры!DH$78,IF(DG264=Параметры!DG$78,Параметры!DG$78,DG264))</f>
        <v>0.2</v>
      </c>
      <c r="DI264" s="305">
        <f>IF(DI$2=1,Параметры!DI$78,IF(DH264=Параметры!DH$78,Параметры!DH$78,DH264))</f>
        <v>0.2</v>
      </c>
      <c r="DJ264" s="305">
        <f>IF(DJ$2=1,Параметры!DJ$78,IF(DI264=Параметры!DI$78,Параметры!DI$78,DI264))</f>
        <v>0.2</v>
      </c>
      <c r="DK264" s="305">
        <f>IF(DK$2=1,Параметры!DK$78,IF(DJ264=Параметры!DJ$78,Параметры!DJ$78,DJ264))</f>
        <v>0.2</v>
      </c>
      <c r="DL264" s="305">
        <f>IF(DL$2=1,Параметры!DL$78,IF(DK264=Параметры!DK$78,Параметры!DK$78,DK264))</f>
        <v>0.2</v>
      </c>
      <c r="DM264" s="305">
        <f>IF(DM$2=1,Параметры!DM$78,IF(DL264=Параметры!DL$78,Параметры!DL$78,DL264))</f>
        <v>0.2</v>
      </c>
      <c r="DN264" s="305">
        <f>IF(DN$2=1,Параметры!DN$78,IF(DM264=Параметры!DM$78,Параметры!DM$78,DM264))</f>
        <v>0.2</v>
      </c>
      <c r="DO264" s="305">
        <f>IF(DO$2=1,Параметры!DO$78,IF(DN264=Параметры!DN$78,Параметры!DN$78,DN264))</f>
        <v>0.2</v>
      </c>
      <c r="DP264" s="305">
        <f>IF(DP$2=1,Параметры!DP$78,IF(DO264=Параметры!DO$78,Параметры!DO$78,DO264))</f>
        <v>0.2</v>
      </c>
      <c r="DQ264" s="305">
        <f>IF(DQ$2=1,Параметры!DQ$78,IF(DP264=Параметры!DP$78,Параметры!DP$78,DP264))</f>
        <v>0.2</v>
      </c>
      <c r="DR264" s="305">
        <f>IF(DR$2=1,Параметры!DR$78,IF(DQ264=Параметры!DQ$78,Параметры!DQ$78,DQ264))</f>
        <v>0.2</v>
      </c>
      <c r="DS264" s="305">
        <f>IF(DS$2=1,Параметры!DS$78,IF(DR264=Параметры!DR$78,Параметры!DR$78,DR264))</f>
        <v>0.2</v>
      </c>
      <c r="DT264" s="305">
        <f>IF(DT$2=1,Параметры!DT$78,IF(DS264=Параметры!DS$78,Параметры!DS$78,DS264))</f>
        <v>0.2</v>
      </c>
      <c r="DU264" s="305">
        <f>IF(DU$2=1,Параметры!DU$78,IF(DT264=Параметры!DT$78,Параметры!DT$78,DT264))</f>
        <v>0.2</v>
      </c>
      <c r="DV264" s="305">
        <f>IF(DV$2=1,Параметры!DV$78,IF(DU264=Параметры!DU$78,Параметры!DU$78,DU264))</f>
        <v>0.2</v>
      </c>
      <c r="DW264" s="174"/>
      <c r="DX264" s="170"/>
    </row>
    <row r="265" spans="1:128" hidden="1" outlineLevel="1" x14ac:dyDescent="0.2">
      <c r="A265" s="168" t="str">
        <f ca="1">Language!A$678</f>
        <v>ставка импортной пошлины</v>
      </c>
      <c r="B265" s="187"/>
      <c r="C265" s="147" t="s">
        <v>1</v>
      </c>
      <c r="D265" s="158"/>
      <c r="F265" s="6" t="s">
        <v>3191</v>
      </c>
      <c r="G265" s="305">
        <v>0</v>
      </c>
      <c r="H265" s="305">
        <f t="shared" ref="H265:AM265" si="444">G265</f>
        <v>0</v>
      </c>
      <c r="I265" s="305">
        <f t="shared" si="444"/>
        <v>0</v>
      </c>
      <c r="J265" s="305">
        <f t="shared" si="444"/>
        <v>0</v>
      </c>
      <c r="K265" s="305">
        <f t="shared" si="444"/>
        <v>0</v>
      </c>
      <c r="L265" s="305">
        <f t="shared" si="444"/>
        <v>0</v>
      </c>
      <c r="M265" s="305">
        <f t="shared" si="444"/>
        <v>0</v>
      </c>
      <c r="N265" s="305">
        <f t="shared" si="444"/>
        <v>0</v>
      </c>
      <c r="O265" s="305">
        <f t="shared" si="444"/>
        <v>0</v>
      </c>
      <c r="P265" s="305">
        <f t="shared" si="444"/>
        <v>0</v>
      </c>
      <c r="Q265" s="305">
        <f t="shared" si="444"/>
        <v>0</v>
      </c>
      <c r="R265" s="305">
        <f t="shared" si="444"/>
        <v>0</v>
      </c>
      <c r="S265" s="305">
        <f t="shared" si="444"/>
        <v>0</v>
      </c>
      <c r="T265" s="305">
        <f t="shared" si="444"/>
        <v>0</v>
      </c>
      <c r="U265" s="305">
        <f t="shared" si="444"/>
        <v>0</v>
      </c>
      <c r="V265" s="305">
        <f t="shared" si="444"/>
        <v>0</v>
      </c>
      <c r="W265" s="305">
        <f t="shared" si="444"/>
        <v>0</v>
      </c>
      <c r="X265" s="305">
        <f t="shared" si="444"/>
        <v>0</v>
      </c>
      <c r="Y265" s="305">
        <f t="shared" si="444"/>
        <v>0</v>
      </c>
      <c r="Z265" s="305">
        <f t="shared" si="444"/>
        <v>0</v>
      </c>
      <c r="AA265" s="305">
        <f t="shared" si="444"/>
        <v>0</v>
      </c>
      <c r="AB265" s="305">
        <f t="shared" si="444"/>
        <v>0</v>
      </c>
      <c r="AC265" s="305">
        <f t="shared" si="444"/>
        <v>0</v>
      </c>
      <c r="AD265" s="305">
        <f t="shared" si="444"/>
        <v>0</v>
      </c>
      <c r="AE265" s="305">
        <f t="shared" si="444"/>
        <v>0</v>
      </c>
      <c r="AF265" s="305">
        <f t="shared" si="444"/>
        <v>0</v>
      </c>
      <c r="AG265" s="305">
        <f t="shared" si="444"/>
        <v>0</v>
      </c>
      <c r="AH265" s="305">
        <f t="shared" si="444"/>
        <v>0</v>
      </c>
      <c r="AI265" s="305">
        <f t="shared" si="444"/>
        <v>0</v>
      </c>
      <c r="AJ265" s="305">
        <f t="shared" si="444"/>
        <v>0</v>
      </c>
      <c r="AK265" s="305">
        <f t="shared" si="444"/>
        <v>0</v>
      </c>
      <c r="AL265" s="305">
        <f t="shared" si="444"/>
        <v>0</v>
      </c>
      <c r="AM265" s="305">
        <f t="shared" si="444"/>
        <v>0</v>
      </c>
      <c r="AN265" s="305">
        <f t="shared" ref="AN265:BS265" si="445">AM265</f>
        <v>0</v>
      </c>
      <c r="AO265" s="305">
        <f t="shared" si="445"/>
        <v>0</v>
      </c>
      <c r="AP265" s="305">
        <f t="shared" si="445"/>
        <v>0</v>
      </c>
      <c r="AQ265" s="305">
        <f t="shared" si="445"/>
        <v>0</v>
      </c>
      <c r="AR265" s="305">
        <f t="shared" si="445"/>
        <v>0</v>
      </c>
      <c r="AS265" s="305">
        <f t="shared" si="445"/>
        <v>0</v>
      </c>
      <c r="AT265" s="305">
        <f t="shared" si="445"/>
        <v>0</v>
      </c>
      <c r="AU265" s="305">
        <f t="shared" si="445"/>
        <v>0</v>
      </c>
      <c r="AV265" s="305">
        <f t="shared" si="445"/>
        <v>0</v>
      </c>
      <c r="AW265" s="305">
        <f t="shared" si="445"/>
        <v>0</v>
      </c>
      <c r="AX265" s="305">
        <f t="shared" si="445"/>
        <v>0</v>
      </c>
      <c r="AY265" s="305">
        <f t="shared" si="445"/>
        <v>0</v>
      </c>
      <c r="AZ265" s="305">
        <f t="shared" si="445"/>
        <v>0</v>
      </c>
      <c r="BA265" s="305">
        <f t="shared" si="445"/>
        <v>0</v>
      </c>
      <c r="BB265" s="305">
        <f t="shared" si="445"/>
        <v>0</v>
      </c>
      <c r="BC265" s="305">
        <f t="shared" si="445"/>
        <v>0</v>
      </c>
      <c r="BD265" s="305">
        <f t="shared" si="445"/>
        <v>0</v>
      </c>
      <c r="BE265" s="305">
        <f t="shared" si="445"/>
        <v>0</v>
      </c>
      <c r="BF265" s="305">
        <f t="shared" si="445"/>
        <v>0</v>
      </c>
      <c r="BG265" s="305">
        <f t="shared" si="445"/>
        <v>0</v>
      </c>
      <c r="BH265" s="305">
        <f t="shared" si="445"/>
        <v>0</v>
      </c>
      <c r="BI265" s="305">
        <f t="shared" si="445"/>
        <v>0</v>
      </c>
      <c r="BJ265" s="305">
        <f t="shared" si="445"/>
        <v>0</v>
      </c>
      <c r="BK265" s="305">
        <f t="shared" si="445"/>
        <v>0</v>
      </c>
      <c r="BL265" s="305">
        <f t="shared" si="445"/>
        <v>0</v>
      </c>
      <c r="BM265" s="305">
        <f t="shared" si="445"/>
        <v>0</v>
      </c>
      <c r="BN265" s="305">
        <f t="shared" si="445"/>
        <v>0</v>
      </c>
      <c r="BO265" s="305">
        <f t="shared" si="445"/>
        <v>0</v>
      </c>
      <c r="BP265" s="305">
        <f t="shared" si="445"/>
        <v>0</v>
      </c>
      <c r="BQ265" s="305">
        <f t="shared" si="445"/>
        <v>0</v>
      </c>
      <c r="BR265" s="305">
        <f t="shared" si="445"/>
        <v>0</v>
      </c>
      <c r="BS265" s="305">
        <f t="shared" si="445"/>
        <v>0</v>
      </c>
      <c r="BT265" s="305">
        <f t="shared" ref="BT265:CY265" si="446">BS265</f>
        <v>0</v>
      </c>
      <c r="BU265" s="305">
        <f t="shared" si="446"/>
        <v>0</v>
      </c>
      <c r="BV265" s="305">
        <f t="shared" si="446"/>
        <v>0</v>
      </c>
      <c r="BW265" s="305">
        <f t="shared" si="446"/>
        <v>0</v>
      </c>
      <c r="BX265" s="305">
        <f t="shared" si="446"/>
        <v>0</v>
      </c>
      <c r="BY265" s="305">
        <f t="shared" si="446"/>
        <v>0</v>
      </c>
      <c r="BZ265" s="305">
        <f t="shared" si="446"/>
        <v>0</v>
      </c>
      <c r="CA265" s="305">
        <f t="shared" si="446"/>
        <v>0</v>
      </c>
      <c r="CB265" s="305">
        <f t="shared" si="446"/>
        <v>0</v>
      </c>
      <c r="CC265" s="305">
        <f t="shared" si="446"/>
        <v>0</v>
      </c>
      <c r="CD265" s="305">
        <f t="shared" si="446"/>
        <v>0</v>
      </c>
      <c r="CE265" s="305">
        <f t="shared" si="446"/>
        <v>0</v>
      </c>
      <c r="CF265" s="305">
        <f t="shared" si="446"/>
        <v>0</v>
      </c>
      <c r="CG265" s="305">
        <f t="shared" si="446"/>
        <v>0</v>
      </c>
      <c r="CH265" s="305">
        <f t="shared" si="446"/>
        <v>0</v>
      </c>
      <c r="CI265" s="305">
        <f t="shared" si="446"/>
        <v>0</v>
      </c>
      <c r="CJ265" s="305">
        <f t="shared" si="446"/>
        <v>0</v>
      </c>
      <c r="CK265" s="305">
        <f t="shared" si="446"/>
        <v>0</v>
      </c>
      <c r="CL265" s="305">
        <f t="shared" si="446"/>
        <v>0</v>
      </c>
      <c r="CM265" s="305">
        <f t="shared" si="446"/>
        <v>0</v>
      </c>
      <c r="CN265" s="305">
        <f t="shared" si="446"/>
        <v>0</v>
      </c>
      <c r="CO265" s="305">
        <f t="shared" si="446"/>
        <v>0</v>
      </c>
      <c r="CP265" s="305">
        <f t="shared" si="446"/>
        <v>0</v>
      </c>
      <c r="CQ265" s="305">
        <f t="shared" si="446"/>
        <v>0</v>
      </c>
      <c r="CR265" s="305">
        <f t="shared" si="446"/>
        <v>0</v>
      </c>
      <c r="CS265" s="305">
        <f t="shared" si="446"/>
        <v>0</v>
      </c>
      <c r="CT265" s="305">
        <f t="shared" si="446"/>
        <v>0</v>
      </c>
      <c r="CU265" s="305">
        <f t="shared" si="446"/>
        <v>0</v>
      </c>
      <c r="CV265" s="305">
        <f t="shared" si="446"/>
        <v>0</v>
      </c>
      <c r="CW265" s="305">
        <f t="shared" si="446"/>
        <v>0</v>
      </c>
      <c r="CX265" s="305">
        <f t="shared" si="446"/>
        <v>0</v>
      </c>
      <c r="CY265" s="305">
        <f t="shared" si="446"/>
        <v>0</v>
      </c>
      <c r="CZ265" s="305">
        <f t="shared" ref="CZ265:DV265" si="447">CY265</f>
        <v>0</v>
      </c>
      <c r="DA265" s="305">
        <f t="shared" si="447"/>
        <v>0</v>
      </c>
      <c r="DB265" s="305">
        <f t="shared" si="447"/>
        <v>0</v>
      </c>
      <c r="DC265" s="305">
        <f t="shared" si="447"/>
        <v>0</v>
      </c>
      <c r="DD265" s="305">
        <f t="shared" si="447"/>
        <v>0</v>
      </c>
      <c r="DE265" s="305">
        <f t="shared" si="447"/>
        <v>0</v>
      </c>
      <c r="DF265" s="305">
        <f t="shared" si="447"/>
        <v>0</v>
      </c>
      <c r="DG265" s="305">
        <f t="shared" si="447"/>
        <v>0</v>
      </c>
      <c r="DH265" s="305">
        <f t="shared" si="447"/>
        <v>0</v>
      </c>
      <c r="DI265" s="305">
        <f t="shared" si="447"/>
        <v>0</v>
      </c>
      <c r="DJ265" s="305">
        <f t="shared" si="447"/>
        <v>0</v>
      </c>
      <c r="DK265" s="305">
        <f t="shared" si="447"/>
        <v>0</v>
      </c>
      <c r="DL265" s="305">
        <f t="shared" si="447"/>
        <v>0</v>
      </c>
      <c r="DM265" s="305">
        <f t="shared" si="447"/>
        <v>0</v>
      </c>
      <c r="DN265" s="305">
        <f t="shared" si="447"/>
        <v>0</v>
      </c>
      <c r="DO265" s="305">
        <f t="shared" si="447"/>
        <v>0</v>
      </c>
      <c r="DP265" s="305">
        <f t="shared" si="447"/>
        <v>0</v>
      </c>
      <c r="DQ265" s="305">
        <f t="shared" si="447"/>
        <v>0</v>
      </c>
      <c r="DR265" s="305">
        <f t="shared" si="447"/>
        <v>0</v>
      </c>
      <c r="DS265" s="305">
        <f t="shared" si="447"/>
        <v>0</v>
      </c>
      <c r="DT265" s="305">
        <f t="shared" si="447"/>
        <v>0</v>
      </c>
      <c r="DU265" s="305">
        <f t="shared" si="447"/>
        <v>0</v>
      </c>
      <c r="DV265" s="305">
        <f t="shared" si="447"/>
        <v>0</v>
      </c>
      <c r="DW265" s="174"/>
      <c r="DX265" s="170"/>
    </row>
    <row r="266" spans="1:128" hidden="1" outlineLevel="1" x14ac:dyDescent="0.2">
      <c r="A266" s="168" t="str">
        <f ca="1">Language!A$679</f>
        <v>коэффициент прироста цен к предыдущему периоду</v>
      </c>
      <c r="B266" s="187"/>
      <c r="C266" s="147" t="str">
        <f ca="1">Language!$A$1467</f>
        <v>раз</v>
      </c>
      <c r="D266" s="158"/>
      <c r="F266" s="6" t="s">
        <v>3083</v>
      </c>
      <c r="G266" s="175">
        <f ca="1">IF(G$2=1,1,IF(Prj_Inflation=1,POWER(1+OFFSET(G263,0,-1),Параметры!G$36/360),1))</f>
        <v>1</v>
      </c>
      <c r="H266" s="175">
        <f ca="1">IF(H$2=1,1,IF(Prj_Inflation=1,POWER(1+OFFSET(H263,0,-1),Параметры!H$36/360),1))</f>
        <v>1.0056541453874053</v>
      </c>
      <c r="I266" s="175">
        <f ca="1">IF(I$2=1,1,IF(Prj_Inflation=1,POWER(1+OFFSET(I263,0,-1),Параметры!I$36/360),1))</f>
        <v>1.0056541453874053</v>
      </c>
      <c r="J266" s="175">
        <f ca="1">IF(J$2=1,1,IF(Prj_Inflation=1,POWER(1+OFFSET(J263,0,-1),Параметры!J$36/360),1))</f>
        <v>1.0056541453874053</v>
      </c>
      <c r="K266" s="175">
        <f ca="1">IF(K$2=1,1,IF(Prj_Inflation=1,POWER(1+OFFSET(K263,0,-1),Параметры!K$36/360),1))</f>
        <v>1.0056541453874053</v>
      </c>
      <c r="L266" s="175">
        <f ca="1">IF(L$2=1,1,IF(Prj_Inflation=1,POWER(1+OFFSET(L263,0,-1),Параметры!L$36/360),1))</f>
        <v>1.0056541453874053</v>
      </c>
      <c r="M266" s="175">
        <f ca="1">IF(M$2=1,1,IF(Prj_Inflation=1,POWER(1+OFFSET(M263,0,-1),Параметры!M$36/360),1))</f>
        <v>1.0056541453874053</v>
      </c>
      <c r="N266" s="175">
        <f ca="1">IF(N$2=1,1,IF(Prj_Inflation=1,POWER(1+OFFSET(N263,0,-1),Параметры!N$36/360),1))</f>
        <v>1.0056541453874053</v>
      </c>
      <c r="O266" s="175">
        <f ca="1">IF(O$2=1,1,IF(Prj_Inflation=1,POWER(1+OFFSET(O263,0,-1),Параметры!O$36/360),1))</f>
        <v>1.0056541453874053</v>
      </c>
      <c r="P266" s="175">
        <f ca="1">IF(P$2=1,1,IF(Prj_Inflation=1,POWER(1+OFFSET(P263,0,-1),Параметры!P$36/360),1))</f>
        <v>1.0056541453874053</v>
      </c>
      <c r="Q266" s="175">
        <f ca="1">IF(Q$2=1,1,IF(Prj_Inflation=1,POWER(1+OFFSET(Q263,0,-1),Параметры!Q$36/360),1))</f>
        <v>1.0056541453874053</v>
      </c>
      <c r="R266" s="175">
        <f ca="1">IF(R$2=1,1,IF(Prj_Inflation=1,POWER(1+OFFSET(R263,0,-1),Параметры!R$36/360),1))</f>
        <v>1.0056541453874053</v>
      </c>
      <c r="S266" s="175">
        <f ca="1">IF(S$2=1,1,IF(Prj_Inflation=1,POWER(1+OFFSET(S263,0,-1),Параметры!S$36/360),1))</f>
        <v>1.0056541453874053</v>
      </c>
      <c r="T266" s="175">
        <f ca="1">IF(T$2=1,1,IF(Prj_Inflation=1,POWER(1+OFFSET(T263,0,-1),Параметры!T$36/360),1))</f>
        <v>1.0056541453874053</v>
      </c>
      <c r="U266" s="175">
        <f ca="1">IF(U$2=1,1,IF(Prj_Inflation=1,POWER(1+OFFSET(U263,0,-1),Параметры!U$36/360),1))</f>
        <v>1.0056541453874053</v>
      </c>
      <c r="V266" s="175">
        <f ca="1">IF(V$2=1,1,IF(Prj_Inflation=1,POWER(1+OFFSET(V263,0,-1),Параметры!V$36/360),1))</f>
        <v>1.0056541453874053</v>
      </c>
      <c r="W266" s="175">
        <f ca="1">IF(W$2=1,1,IF(Prj_Inflation=1,POWER(1+OFFSET(W263,0,-1),Параметры!W$36/360),1))</f>
        <v>1.0056541453874053</v>
      </c>
      <c r="X266" s="175">
        <f ca="1">IF(X$2=1,1,IF(Prj_Inflation=1,POWER(1+OFFSET(X263,0,-1),Параметры!X$36/360),1))</f>
        <v>1.0056541453874053</v>
      </c>
      <c r="Y266" s="175">
        <f ca="1">IF(Y$2=1,1,IF(Prj_Inflation=1,POWER(1+OFFSET(Y263,0,-1),Параметры!Y$36/360),1))</f>
        <v>1.0056541453874053</v>
      </c>
      <c r="Z266" s="175">
        <f ca="1">IF(Z$2=1,1,IF(Prj_Inflation=1,POWER(1+OFFSET(Z263,0,-1),Параметры!Z$36/360),1))</f>
        <v>1.0056541453874053</v>
      </c>
      <c r="AA266" s="175">
        <f ca="1">IF(AA$2=1,1,IF(Prj_Inflation=1,POWER(1+OFFSET(AA263,0,-1),Параметры!AA$36/360),1))</f>
        <v>1.0056541453874053</v>
      </c>
      <c r="AB266" s="175">
        <f ca="1">IF(AB$2=1,1,IF(Prj_Inflation=1,POWER(1+OFFSET(AB263,0,-1),Параметры!AB$36/360),1))</f>
        <v>1.0056541453874053</v>
      </c>
      <c r="AC266" s="175">
        <f ca="1">IF(AC$2=1,1,IF(Prj_Inflation=1,POWER(1+OFFSET(AC263,0,-1),Параметры!AC$36/360),1))</f>
        <v>1.0056541453874053</v>
      </c>
      <c r="AD266" s="175">
        <f ca="1">IF(AD$2=1,1,IF(Prj_Inflation=1,POWER(1+OFFSET(AD263,0,-1),Параметры!AD$36/360),1))</f>
        <v>1.0056541453874053</v>
      </c>
      <c r="AE266" s="175">
        <f ca="1">IF(AE$2=1,1,IF(Prj_Inflation=1,POWER(1+OFFSET(AE263,0,-1),Параметры!AE$36/360),1))</f>
        <v>1.0056541453874053</v>
      </c>
      <c r="AF266" s="175">
        <f ca="1">IF(AF$2=1,1,IF(Prj_Inflation=1,POWER(1+OFFSET(AF263,0,-1),Параметры!AF$36/360),1))</f>
        <v>1.0056541453874053</v>
      </c>
      <c r="AG266" s="175">
        <f ca="1">IF(AG$2=1,1,IF(Prj_Inflation=1,POWER(1+OFFSET(AG263,0,-1),Параметры!AG$36/360),1))</f>
        <v>1.0056541453874053</v>
      </c>
      <c r="AH266" s="175">
        <f ca="1">IF(AH$2=1,1,IF(Prj_Inflation=1,POWER(1+OFFSET(AH263,0,-1),Параметры!AH$36/360),1))</f>
        <v>1.0056541453874053</v>
      </c>
      <c r="AI266" s="175">
        <f ca="1">IF(AI$2=1,1,IF(Prj_Inflation=1,POWER(1+OFFSET(AI263,0,-1),Параметры!AI$36/360),1))</f>
        <v>1.0056541453874053</v>
      </c>
      <c r="AJ266" s="175">
        <f ca="1">IF(AJ$2=1,1,IF(Prj_Inflation=1,POWER(1+OFFSET(AJ263,0,-1),Параметры!AJ$36/360),1))</f>
        <v>1.0056541453874053</v>
      </c>
      <c r="AK266" s="175">
        <f ca="1">IF(AK$2=1,1,IF(Prj_Inflation=1,POWER(1+OFFSET(AK263,0,-1),Параметры!AK$36/360),1))</f>
        <v>1.0056541453874053</v>
      </c>
      <c r="AL266" s="175">
        <f ca="1">IF(AL$2=1,1,IF(Prj_Inflation=1,POWER(1+OFFSET(AL263,0,-1),Параметры!AL$36/360),1))</f>
        <v>1.0056541453874053</v>
      </c>
      <c r="AM266" s="175">
        <f ca="1">IF(AM$2=1,1,IF(Prj_Inflation=1,POWER(1+OFFSET(AM263,0,-1),Параметры!AM$36/360),1))</f>
        <v>1.0056541453874053</v>
      </c>
      <c r="AN266" s="175">
        <f ca="1">IF(AN$2=1,1,IF(Prj_Inflation=1,POWER(1+OFFSET(AN263,0,-1),Параметры!AN$36/360),1))</f>
        <v>1.0056541453874053</v>
      </c>
      <c r="AO266" s="175">
        <f ca="1">IF(AO$2=1,1,IF(Prj_Inflation=1,POWER(1+OFFSET(AO263,0,-1),Параметры!AO$36/360),1))</f>
        <v>1.0056541453874053</v>
      </c>
      <c r="AP266" s="175">
        <f ca="1">IF(AP$2=1,1,IF(Prj_Inflation=1,POWER(1+OFFSET(AP263,0,-1),Параметры!AP$36/360),1))</f>
        <v>1.0056541453874053</v>
      </c>
      <c r="AQ266" s="175">
        <f ca="1">IF(AQ$2=1,1,IF(Prj_Inflation=1,POWER(1+OFFSET(AQ263,0,-1),Параметры!AQ$36/360),1))</f>
        <v>1.0056541453874053</v>
      </c>
      <c r="AR266" s="175">
        <f ca="1">IF(AR$2=1,1,IF(Prj_Inflation=1,POWER(1+OFFSET(AR263,0,-1),Параметры!AR$36/360),1))</f>
        <v>1.0056541453874053</v>
      </c>
      <c r="AS266" s="175">
        <f ca="1">IF(AS$2=1,1,IF(Prj_Inflation=1,POWER(1+OFFSET(AS263,0,-1),Параметры!AS$36/360),1))</f>
        <v>1.0056541453874053</v>
      </c>
      <c r="AT266" s="175">
        <f ca="1">IF(AT$2=1,1,IF(Prj_Inflation=1,POWER(1+OFFSET(AT263,0,-1),Параметры!AT$36/360),1))</f>
        <v>1.0056541453874053</v>
      </c>
      <c r="AU266" s="175">
        <f ca="1">IF(AU$2=1,1,IF(Prj_Inflation=1,POWER(1+OFFSET(AU263,0,-1),Параметры!AU$36/360),1))</f>
        <v>1.0056541453874053</v>
      </c>
      <c r="AV266" s="175">
        <f ca="1">IF(AV$2=1,1,IF(Prj_Inflation=1,POWER(1+OFFSET(AV263,0,-1),Параметры!AV$36/360),1))</f>
        <v>1.0056541453874053</v>
      </c>
      <c r="AW266" s="175">
        <f ca="1">IF(AW$2=1,1,IF(Prj_Inflation=1,POWER(1+OFFSET(AW263,0,-1),Параметры!AW$36/360),1))</f>
        <v>1.0056541453874053</v>
      </c>
      <c r="AX266" s="175">
        <f ca="1">IF(AX$2=1,1,IF(Prj_Inflation=1,POWER(1+OFFSET(AX263,0,-1),Параметры!AX$36/360),1))</f>
        <v>1.0056541453874053</v>
      </c>
      <c r="AY266" s="175">
        <f ca="1">IF(AY$2=1,1,IF(Prj_Inflation=1,POWER(1+OFFSET(AY263,0,-1),Параметры!AY$36/360),1))</f>
        <v>1.0056541453874053</v>
      </c>
      <c r="AZ266" s="175">
        <f ca="1">IF(AZ$2=1,1,IF(Prj_Inflation=1,POWER(1+OFFSET(AZ263,0,-1),Параметры!AZ$36/360),1))</f>
        <v>1.0056541453874053</v>
      </c>
      <c r="BA266" s="175">
        <f ca="1">IF(BA$2=1,1,IF(Prj_Inflation=1,POWER(1+OFFSET(BA263,0,-1),Параметры!BA$36/360),1))</f>
        <v>1.0056541453874053</v>
      </c>
      <c r="BB266" s="175">
        <f ca="1">IF(BB$2=1,1,IF(Prj_Inflation=1,POWER(1+OFFSET(BB263,0,-1),Параметры!BB$36/360),1))</f>
        <v>1.0056541453874053</v>
      </c>
      <c r="BC266" s="175">
        <f ca="1">IF(BC$2=1,1,IF(Prj_Inflation=1,POWER(1+OFFSET(BC263,0,-1),Параметры!BC$36/360),1))</f>
        <v>1.0056541453874053</v>
      </c>
      <c r="BD266" s="175">
        <f ca="1">IF(BD$2=1,1,IF(Prj_Inflation=1,POWER(1+OFFSET(BD263,0,-1),Параметры!BD$36/360),1))</f>
        <v>1.0056541453874053</v>
      </c>
      <c r="BE266" s="175">
        <f ca="1">IF(BE$2=1,1,IF(Prj_Inflation=1,POWER(1+OFFSET(BE263,0,-1),Параметры!BE$36/360),1))</f>
        <v>1.0056541453874053</v>
      </c>
      <c r="BF266" s="175">
        <f ca="1">IF(BF$2=1,1,IF(Prj_Inflation=1,POWER(1+OFFSET(BF263,0,-1),Параметры!BF$36/360),1))</f>
        <v>1.0056541453874053</v>
      </c>
      <c r="BG266" s="175">
        <f ca="1">IF(BG$2=1,1,IF(Prj_Inflation=1,POWER(1+OFFSET(BG263,0,-1),Параметры!BG$36/360),1))</f>
        <v>1.0056541453874053</v>
      </c>
      <c r="BH266" s="175">
        <f ca="1">IF(BH$2=1,1,IF(Prj_Inflation=1,POWER(1+OFFSET(BH263,0,-1),Параметры!BH$36/360),1))</f>
        <v>1.0056541453874053</v>
      </c>
      <c r="BI266" s="175">
        <f ca="1">IF(BI$2=1,1,IF(Prj_Inflation=1,POWER(1+OFFSET(BI263,0,-1),Параметры!BI$36/360),1))</f>
        <v>1.0056541453874053</v>
      </c>
      <c r="BJ266" s="175">
        <f ca="1">IF(BJ$2=1,1,IF(Prj_Inflation=1,POWER(1+OFFSET(BJ263,0,-1),Параметры!BJ$36/360),1))</f>
        <v>1.0056541453874053</v>
      </c>
      <c r="BK266" s="175">
        <f ca="1">IF(BK$2=1,1,IF(Prj_Inflation=1,POWER(1+OFFSET(BK263,0,-1),Параметры!BK$36/360),1))</f>
        <v>1.0056541453874053</v>
      </c>
      <c r="BL266" s="175">
        <f ca="1">IF(BL$2=1,1,IF(Prj_Inflation=1,POWER(1+OFFSET(BL263,0,-1),Параметры!BL$36/360),1))</f>
        <v>1.0056541453874053</v>
      </c>
      <c r="BM266" s="175">
        <f ca="1">IF(BM$2=1,1,IF(Prj_Inflation=1,POWER(1+OFFSET(BM263,0,-1),Параметры!BM$36/360),1))</f>
        <v>1.0056541453874053</v>
      </c>
      <c r="BN266" s="175">
        <f ca="1">IF(BN$2=1,1,IF(Prj_Inflation=1,POWER(1+OFFSET(BN263,0,-1),Параметры!BN$36/360),1))</f>
        <v>1.0056541453874053</v>
      </c>
      <c r="BO266" s="175">
        <f ca="1">IF(BO$2=1,1,IF(Prj_Inflation=1,POWER(1+OFFSET(BO263,0,-1),Параметры!BO$36/360),1))</f>
        <v>1.0056541453874053</v>
      </c>
      <c r="BP266" s="175">
        <f ca="1">IF(BP$2=1,1,IF(Prj_Inflation=1,POWER(1+OFFSET(BP263,0,-1),Параметры!BP$36/360),1))</f>
        <v>1.0056541453874053</v>
      </c>
      <c r="BQ266" s="175">
        <f ca="1">IF(BQ$2=1,1,IF(Prj_Inflation=1,POWER(1+OFFSET(BQ263,0,-1),Параметры!BQ$36/360),1))</f>
        <v>1.0056541453874053</v>
      </c>
      <c r="BR266" s="175">
        <f ca="1">IF(BR$2=1,1,IF(Prj_Inflation=1,POWER(1+OFFSET(BR263,0,-1),Параметры!BR$36/360),1))</f>
        <v>1.0056541453874053</v>
      </c>
      <c r="BS266" s="175">
        <f ca="1">IF(BS$2=1,1,IF(Prj_Inflation=1,POWER(1+OFFSET(BS263,0,-1),Параметры!BS$36/360),1))</f>
        <v>1.0056541453874053</v>
      </c>
      <c r="BT266" s="175">
        <f ca="1">IF(BT$2=1,1,IF(Prj_Inflation=1,POWER(1+OFFSET(BT263,0,-1),Параметры!BT$36/360),1))</f>
        <v>1.0056541453874053</v>
      </c>
      <c r="BU266" s="175">
        <f ca="1">IF(BU$2=1,1,IF(Prj_Inflation=1,POWER(1+OFFSET(BU263,0,-1),Параметры!BU$36/360),1))</f>
        <v>1.0056541453874053</v>
      </c>
      <c r="BV266" s="175">
        <f ca="1">IF(BV$2=1,1,IF(Prj_Inflation=1,POWER(1+OFFSET(BV263,0,-1),Параметры!BV$36/360),1))</f>
        <v>1.0056541453874053</v>
      </c>
      <c r="BW266" s="175">
        <f ca="1">IF(BW$2=1,1,IF(Prj_Inflation=1,POWER(1+OFFSET(BW263,0,-1),Параметры!BW$36/360),1))</f>
        <v>1.0056541453874053</v>
      </c>
      <c r="BX266" s="175">
        <f ca="1">IF(BX$2=1,1,IF(Prj_Inflation=1,POWER(1+OFFSET(BX263,0,-1),Параметры!BX$36/360),1))</f>
        <v>1.0056541453874053</v>
      </c>
      <c r="BY266" s="175">
        <f ca="1">IF(BY$2=1,1,IF(Prj_Inflation=1,POWER(1+OFFSET(BY263,0,-1),Параметры!BY$36/360),1))</f>
        <v>1.0056541453874053</v>
      </c>
      <c r="BZ266" s="175">
        <f ca="1">IF(BZ$2=1,1,IF(Prj_Inflation=1,POWER(1+OFFSET(BZ263,0,-1),Параметры!BZ$36/360),1))</f>
        <v>1.0056541453874053</v>
      </c>
      <c r="CA266" s="175">
        <f ca="1">IF(CA$2=1,1,IF(Prj_Inflation=1,POWER(1+OFFSET(CA263,0,-1),Параметры!CA$36/360),1))</f>
        <v>1.0056541453874053</v>
      </c>
      <c r="CB266" s="175">
        <f ca="1">IF(CB$2=1,1,IF(Prj_Inflation=1,POWER(1+OFFSET(CB263,0,-1),Параметры!CB$36/360),1))</f>
        <v>1.0056541453874053</v>
      </c>
      <c r="CC266" s="175">
        <f ca="1">IF(CC$2=1,1,IF(Prj_Inflation=1,POWER(1+OFFSET(CC263,0,-1),Параметры!CC$36/360),1))</f>
        <v>1.0056541453874053</v>
      </c>
      <c r="CD266" s="175">
        <f ca="1">IF(CD$2=1,1,IF(Prj_Inflation=1,POWER(1+OFFSET(CD263,0,-1),Параметры!CD$36/360),1))</f>
        <v>1.0056541453874053</v>
      </c>
      <c r="CE266" s="175">
        <f ca="1">IF(CE$2=1,1,IF(Prj_Inflation=1,POWER(1+OFFSET(CE263,0,-1),Параметры!CE$36/360),1))</f>
        <v>1.0056541453874053</v>
      </c>
      <c r="CF266" s="175">
        <f ca="1">IF(CF$2=1,1,IF(Prj_Inflation=1,POWER(1+OFFSET(CF263,0,-1),Параметры!CF$36/360),1))</f>
        <v>1.0056541453874053</v>
      </c>
      <c r="CG266" s="175">
        <f ca="1">IF(CG$2=1,1,IF(Prj_Inflation=1,POWER(1+OFFSET(CG263,0,-1),Параметры!CG$36/360),1))</f>
        <v>1.0056541453874053</v>
      </c>
      <c r="CH266" s="175">
        <f ca="1">IF(CH$2=1,1,IF(Prj_Inflation=1,POWER(1+OFFSET(CH263,0,-1),Параметры!CH$36/360),1))</f>
        <v>1.0056541453874053</v>
      </c>
      <c r="CI266" s="175">
        <f ca="1">IF(CI$2=1,1,IF(Prj_Inflation=1,POWER(1+OFFSET(CI263,0,-1),Параметры!CI$36/360),1))</f>
        <v>1.0056541453874053</v>
      </c>
      <c r="CJ266" s="175">
        <f ca="1">IF(CJ$2=1,1,IF(Prj_Inflation=1,POWER(1+OFFSET(CJ263,0,-1),Параметры!CJ$36/360),1))</f>
        <v>1.0056541453874053</v>
      </c>
      <c r="CK266" s="175">
        <f ca="1">IF(CK$2=1,1,IF(Prj_Inflation=1,POWER(1+OFFSET(CK263,0,-1),Параметры!CK$36/360),1))</f>
        <v>1.0056541453874053</v>
      </c>
      <c r="CL266" s="175">
        <f ca="1">IF(CL$2=1,1,IF(Prj_Inflation=1,POWER(1+OFFSET(CL263,0,-1),Параметры!CL$36/360),1))</f>
        <v>1.0056541453874053</v>
      </c>
      <c r="CM266" s="175">
        <f ca="1">IF(CM$2=1,1,IF(Prj_Inflation=1,POWER(1+OFFSET(CM263,0,-1),Параметры!CM$36/360),1))</f>
        <v>1.0056541453874053</v>
      </c>
      <c r="CN266" s="175">
        <f ca="1">IF(CN$2=1,1,IF(Prj_Inflation=1,POWER(1+OFFSET(CN263,0,-1),Параметры!CN$36/360),1))</f>
        <v>1.0056541453874053</v>
      </c>
      <c r="CO266" s="175">
        <f ca="1">IF(CO$2=1,1,IF(Prj_Inflation=1,POWER(1+OFFSET(CO263,0,-1),Параметры!CO$36/360),1))</f>
        <v>1.0056541453874053</v>
      </c>
      <c r="CP266" s="175">
        <f ca="1">IF(CP$2=1,1,IF(Prj_Inflation=1,POWER(1+OFFSET(CP263,0,-1),Параметры!CP$36/360),1))</f>
        <v>1.0056541453874053</v>
      </c>
      <c r="CQ266" s="175">
        <f ca="1">IF(CQ$2=1,1,IF(Prj_Inflation=1,POWER(1+OFFSET(CQ263,0,-1),Параметры!CQ$36/360),1))</f>
        <v>1.0056541453874053</v>
      </c>
      <c r="CR266" s="175">
        <f ca="1">IF(CR$2=1,1,IF(Prj_Inflation=1,POWER(1+OFFSET(CR263,0,-1),Параметры!CR$36/360),1))</f>
        <v>1.0056541453874053</v>
      </c>
      <c r="CS266" s="175">
        <f ca="1">IF(CS$2=1,1,IF(Prj_Inflation=1,POWER(1+OFFSET(CS263,0,-1),Параметры!CS$36/360),1))</f>
        <v>1.0056541453874053</v>
      </c>
      <c r="CT266" s="175">
        <f ca="1">IF(CT$2=1,1,IF(Prj_Inflation=1,POWER(1+OFFSET(CT263,0,-1),Параметры!CT$36/360),1))</f>
        <v>1.0056541453874053</v>
      </c>
      <c r="CU266" s="175">
        <f ca="1">IF(CU$2=1,1,IF(Prj_Inflation=1,POWER(1+OFFSET(CU263,0,-1),Параметры!CU$36/360),1))</f>
        <v>1.0056541453874053</v>
      </c>
      <c r="CV266" s="175">
        <f ca="1">IF(CV$2=1,1,IF(Prj_Inflation=1,POWER(1+OFFSET(CV263,0,-1),Параметры!CV$36/360),1))</f>
        <v>1.0056541453874053</v>
      </c>
      <c r="CW266" s="175">
        <f ca="1">IF(CW$2=1,1,IF(Prj_Inflation=1,POWER(1+OFFSET(CW263,0,-1),Параметры!CW$36/360),1))</f>
        <v>1.0056541453874053</v>
      </c>
      <c r="CX266" s="175">
        <f ca="1">IF(CX$2=1,1,IF(Prj_Inflation=1,POWER(1+OFFSET(CX263,0,-1),Параметры!CX$36/360),1))</f>
        <v>1.0056541453874053</v>
      </c>
      <c r="CY266" s="175">
        <f ca="1">IF(CY$2=1,1,IF(Prj_Inflation=1,POWER(1+OFFSET(CY263,0,-1),Параметры!CY$36/360),1))</f>
        <v>1.0056541453874053</v>
      </c>
      <c r="CZ266" s="175">
        <f ca="1">IF(CZ$2=1,1,IF(Prj_Inflation=1,POWER(1+OFFSET(CZ263,0,-1),Параметры!CZ$36/360),1))</f>
        <v>1.0056541453874053</v>
      </c>
      <c r="DA266" s="175">
        <f ca="1">IF(DA$2=1,1,IF(Prj_Inflation=1,POWER(1+OFFSET(DA263,0,-1),Параметры!DA$36/360),1))</f>
        <v>1.0056541453874053</v>
      </c>
      <c r="DB266" s="175">
        <f ca="1">IF(DB$2=1,1,IF(Prj_Inflation=1,POWER(1+OFFSET(DB263,0,-1),Параметры!DB$36/360),1))</f>
        <v>1.0056541453874053</v>
      </c>
      <c r="DC266" s="175">
        <f ca="1">IF(DC$2=1,1,IF(Prj_Inflation=1,POWER(1+OFFSET(DC263,0,-1),Параметры!DC$36/360),1))</f>
        <v>1.0056541453874053</v>
      </c>
      <c r="DD266" s="175">
        <f ca="1">IF(DD$2=1,1,IF(Prj_Inflation=1,POWER(1+OFFSET(DD263,0,-1),Параметры!DD$36/360),1))</f>
        <v>1.0056541453874053</v>
      </c>
      <c r="DE266" s="175">
        <f ca="1">IF(DE$2=1,1,IF(Prj_Inflation=1,POWER(1+OFFSET(DE263,0,-1),Параметры!DE$36/360),1))</f>
        <v>1.0056541453874053</v>
      </c>
      <c r="DF266" s="175">
        <f ca="1">IF(DF$2=1,1,IF(Prj_Inflation=1,POWER(1+OFFSET(DF263,0,-1),Параметры!DF$36/360),1))</f>
        <v>1.0056541453874053</v>
      </c>
      <c r="DG266" s="175">
        <f ca="1">IF(DG$2=1,1,IF(Prj_Inflation=1,POWER(1+OFFSET(DG263,0,-1),Параметры!DG$36/360),1))</f>
        <v>1.0056541453874053</v>
      </c>
      <c r="DH266" s="175">
        <f ca="1">IF(DH$2=1,1,IF(Prj_Inflation=1,POWER(1+OFFSET(DH263,0,-1),Параметры!DH$36/360),1))</f>
        <v>1.0056541453874053</v>
      </c>
      <c r="DI266" s="175">
        <f ca="1">IF(DI$2=1,1,IF(Prj_Inflation=1,POWER(1+OFFSET(DI263,0,-1),Параметры!DI$36/360),1))</f>
        <v>1.0056541453874053</v>
      </c>
      <c r="DJ266" s="175">
        <f ca="1">IF(DJ$2=1,1,IF(Prj_Inflation=1,POWER(1+OFFSET(DJ263,0,-1),Параметры!DJ$36/360),1))</f>
        <v>1.0056541453874053</v>
      </c>
      <c r="DK266" s="175">
        <f ca="1">IF(DK$2=1,1,IF(Prj_Inflation=1,POWER(1+OFFSET(DK263,0,-1),Параметры!DK$36/360),1))</f>
        <v>1.0056541453874053</v>
      </c>
      <c r="DL266" s="175">
        <f ca="1">IF(DL$2=1,1,IF(Prj_Inflation=1,POWER(1+OFFSET(DL263,0,-1),Параметры!DL$36/360),1))</f>
        <v>1.0056541453874053</v>
      </c>
      <c r="DM266" s="175">
        <f ca="1">IF(DM$2=1,1,IF(Prj_Inflation=1,POWER(1+OFFSET(DM263,0,-1),Параметры!DM$36/360),1))</f>
        <v>1.0056541453874053</v>
      </c>
      <c r="DN266" s="175">
        <f ca="1">IF(DN$2=1,1,IF(Prj_Inflation=1,POWER(1+OFFSET(DN263,0,-1),Параметры!DN$36/360),1))</f>
        <v>1.0056541453874053</v>
      </c>
      <c r="DO266" s="175">
        <f ca="1">IF(DO$2=1,1,IF(Prj_Inflation=1,POWER(1+OFFSET(DO263,0,-1),Параметры!DO$36/360),1))</f>
        <v>1.0056541453874053</v>
      </c>
      <c r="DP266" s="175">
        <f ca="1">IF(DP$2=1,1,IF(Prj_Inflation=1,POWER(1+OFFSET(DP263,0,-1),Параметры!DP$36/360),1))</f>
        <v>1.0056541453874053</v>
      </c>
      <c r="DQ266" s="175">
        <f ca="1">IF(DQ$2=1,1,IF(Prj_Inflation=1,POWER(1+OFFSET(DQ263,0,-1),Параметры!DQ$36/360),1))</f>
        <v>1.0056541453874053</v>
      </c>
      <c r="DR266" s="175">
        <f ca="1">IF(DR$2=1,1,IF(Prj_Inflation=1,POWER(1+OFFSET(DR263,0,-1),Параметры!DR$36/360),1))</f>
        <v>1.0056541453874053</v>
      </c>
      <c r="DS266" s="175">
        <f ca="1">IF(DS$2=1,1,IF(Prj_Inflation=1,POWER(1+OFFSET(DS263,0,-1),Параметры!DS$36/360),1))</f>
        <v>1.0056541453874053</v>
      </c>
      <c r="DT266" s="175">
        <f ca="1">IF(DT$2=1,1,IF(Prj_Inflation=1,POWER(1+OFFSET(DT263,0,-1),Параметры!DT$36/360),1))</f>
        <v>1.0056541453874053</v>
      </c>
      <c r="DU266" s="175">
        <f ca="1">IF(DU$2=1,1,IF(Prj_Inflation=1,POWER(1+OFFSET(DU263,0,-1),Параметры!DU$36/360),1))</f>
        <v>1.0056541453874053</v>
      </c>
      <c r="DV266" s="175">
        <f ca="1">IF(DV$2=1,1,IF(Prj_Inflation=1,POWER(1+OFFSET(DV263,0,-1),Параметры!DV$36/360),1))</f>
        <v>1.0056541453874053</v>
      </c>
      <c r="DW266" s="175"/>
      <c r="DX266" s="170"/>
    </row>
    <row r="267" spans="1:128" hidden="1" outlineLevel="1" x14ac:dyDescent="0.2">
      <c r="A267" s="168" t="str">
        <f ca="1">Language!A$1476</f>
        <v>индексировать в начале года</v>
      </c>
      <c r="B267" s="306">
        <v>0</v>
      </c>
      <c r="C267" s="147" t="str">
        <f ca="1">IF(B267=1,Language!$A$1465,Language!$A$1466)</f>
        <v>Нет</v>
      </c>
      <c r="D267" s="158"/>
      <c r="F267" s="6" t="s">
        <v>3328</v>
      </c>
      <c r="G267" s="176" t="str">
        <f ca="1">IF(Prj_Inflation=1,IF($B267=1,IF(G$2=1,1,IF(Параметры!G$35=1,1+OFFSET(G263,0,-1),1)),"-"),1)</f>
        <v>-</v>
      </c>
      <c r="H267" s="176" t="str">
        <f ca="1">IF(Prj_Inflation=1,IF($B267=1,IF(H$2=1,1,IF(Параметры!H$35=1,1+OFFSET(H263,0,-1),1)),"-"),1)</f>
        <v>-</v>
      </c>
      <c r="I267" s="176" t="str">
        <f ca="1">IF(Prj_Inflation=1,IF($B267=1,IF(I$2=1,1,IF(Параметры!I$35=1,1+OFFSET(I263,0,-1),1)),"-"),1)</f>
        <v>-</v>
      </c>
      <c r="J267" s="176" t="str">
        <f ca="1">IF(Prj_Inflation=1,IF($B267=1,IF(J$2=1,1,IF(Параметры!J$35=1,1+OFFSET(J263,0,-1),1)),"-"),1)</f>
        <v>-</v>
      </c>
      <c r="K267" s="176" t="str">
        <f ca="1">IF(Prj_Inflation=1,IF($B267=1,IF(K$2=1,1,IF(Параметры!K$35=1,1+OFFSET(K263,0,-1),1)),"-"),1)</f>
        <v>-</v>
      </c>
      <c r="L267" s="176" t="str">
        <f ca="1">IF(Prj_Inflation=1,IF($B267=1,IF(L$2=1,1,IF(Параметры!L$35=1,1+OFFSET(L263,0,-1),1)),"-"),1)</f>
        <v>-</v>
      </c>
      <c r="M267" s="176" t="str">
        <f ca="1">IF(Prj_Inflation=1,IF($B267=1,IF(M$2=1,1,IF(Параметры!M$35=1,1+OFFSET(M263,0,-1),1)),"-"),1)</f>
        <v>-</v>
      </c>
      <c r="N267" s="176" t="str">
        <f ca="1">IF(Prj_Inflation=1,IF($B267=1,IF(N$2=1,1,IF(Параметры!N$35=1,1+OFFSET(N263,0,-1),1)),"-"),1)</f>
        <v>-</v>
      </c>
      <c r="O267" s="176" t="str">
        <f ca="1">IF(Prj_Inflation=1,IF($B267=1,IF(O$2=1,1,IF(Параметры!O$35=1,1+OFFSET(O263,0,-1),1)),"-"),1)</f>
        <v>-</v>
      </c>
      <c r="P267" s="176" t="str">
        <f ca="1">IF(Prj_Inflation=1,IF($B267=1,IF(P$2=1,1,IF(Параметры!P$35=1,1+OFFSET(P263,0,-1),1)),"-"),1)</f>
        <v>-</v>
      </c>
      <c r="Q267" s="176" t="str">
        <f ca="1">IF(Prj_Inflation=1,IF($B267=1,IF(Q$2=1,1,IF(Параметры!Q$35=1,1+OFFSET(Q263,0,-1),1)),"-"),1)</f>
        <v>-</v>
      </c>
      <c r="R267" s="176" t="str">
        <f ca="1">IF(Prj_Inflation=1,IF($B267=1,IF(R$2=1,1,IF(Параметры!R$35=1,1+OFFSET(R263,0,-1),1)),"-"),1)</f>
        <v>-</v>
      </c>
      <c r="S267" s="176" t="str">
        <f ca="1">IF(Prj_Inflation=1,IF($B267=1,IF(S$2=1,1,IF(Параметры!S$35=1,1+OFFSET(S263,0,-1),1)),"-"),1)</f>
        <v>-</v>
      </c>
      <c r="T267" s="176" t="str">
        <f ca="1">IF(Prj_Inflation=1,IF($B267=1,IF(T$2=1,1,IF(Параметры!T$35=1,1+OFFSET(T263,0,-1),1)),"-"),1)</f>
        <v>-</v>
      </c>
      <c r="U267" s="176" t="str">
        <f ca="1">IF(Prj_Inflation=1,IF($B267=1,IF(U$2=1,1,IF(Параметры!U$35=1,1+OFFSET(U263,0,-1),1)),"-"),1)</f>
        <v>-</v>
      </c>
      <c r="V267" s="176" t="str">
        <f ca="1">IF(Prj_Inflation=1,IF($B267=1,IF(V$2=1,1,IF(Параметры!V$35=1,1+OFFSET(V263,0,-1),1)),"-"),1)</f>
        <v>-</v>
      </c>
      <c r="W267" s="176" t="str">
        <f ca="1">IF(Prj_Inflation=1,IF($B267=1,IF(W$2=1,1,IF(Параметры!W$35=1,1+OFFSET(W263,0,-1),1)),"-"),1)</f>
        <v>-</v>
      </c>
      <c r="X267" s="176" t="str">
        <f ca="1">IF(Prj_Inflation=1,IF($B267=1,IF(X$2=1,1,IF(Параметры!X$35=1,1+OFFSET(X263,0,-1),1)),"-"),1)</f>
        <v>-</v>
      </c>
      <c r="Y267" s="176" t="str">
        <f ca="1">IF(Prj_Inflation=1,IF($B267=1,IF(Y$2=1,1,IF(Параметры!Y$35=1,1+OFFSET(Y263,0,-1),1)),"-"),1)</f>
        <v>-</v>
      </c>
      <c r="Z267" s="176" t="str">
        <f ca="1">IF(Prj_Inflation=1,IF($B267=1,IF(Z$2=1,1,IF(Параметры!Z$35=1,1+OFFSET(Z263,0,-1),1)),"-"),1)</f>
        <v>-</v>
      </c>
      <c r="AA267" s="176" t="str">
        <f ca="1">IF(Prj_Inflation=1,IF($B267=1,IF(AA$2=1,1,IF(Параметры!AA$35=1,1+OFFSET(AA263,0,-1),1)),"-"),1)</f>
        <v>-</v>
      </c>
      <c r="AB267" s="176" t="str">
        <f ca="1">IF(Prj_Inflation=1,IF($B267=1,IF(AB$2=1,1,IF(Параметры!AB$35=1,1+OFFSET(AB263,0,-1),1)),"-"),1)</f>
        <v>-</v>
      </c>
      <c r="AC267" s="176" t="str">
        <f ca="1">IF(Prj_Inflation=1,IF($B267=1,IF(AC$2=1,1,IF(Параметры!AC$35=1,1+OFFSET(AC263,0,-1),1)),"-"),1)</f>
        <v>-</v>
      </c>
      <c r="AD267" s="176" t="str">
        <f ca="1">IF(Prj_Inflation=1,IF($B267=1,IF(AD$2=1,1,IF(Параметры!AD$35=1,1+OFFSET(AD263,0,-1),1)),"-"),1)</f>
        <v>-</v>
      </c>
      <c r="AE267" s="176" t="str">
        <f ca="1">IF(Prj_Inflation=1,IF($B267=1,IF(AE$2=1,1,IF(Параметры!AE$35=1,1+OFFSET(AE263,0,-1),1)),"-"),1)</f>
        <v>-</v>
      </c>
      <c r="AF267" s="176" t="str">
        <f ca="1">IF(Prj_Inflation=1,IF($B267=1,IF(AF$2=1,1,IF(Параметры!AF$35=1,1+OFFSET(AF263,0,-1),1)),"-"),1)</f>
        <v>-</v>
      </c>
      <c r="AG267" s="176" t="str">
        <f ca="1">IF(Prj_Inflation=1,IF($B267=1,IF(AG$2=1,1,IF(Параметры!AG$35=1,1+OFFSET(AG263,0,-1),1)),"-"),1)</f>
        <v>-</v>
      </c>
      <c r="AH267" s="176" t="str">
        <f ca="1">IF(Prj_Inflation=1,IF($B267=1,IF(AH$2=1,1,IF(Параметры!AH$35=1,1+OFFSET(AH263,0,-1),1)),"-"),1)</f>
        <v>-</v>
      </c>
      <c r="AI267" s="176" t="str">
        <f ca="1">IF(Prj_Inflation=1,IF($B267=1,IF(AI$2=1,1,IF(Параметры!AI$35=1,1+OFFSET(AI263,0,-1),1)),"-"),1)</f>
        <v>-</v>
      </c>
      <c r="AJ267" s="176" t="str">
        <f ca="1">IF(Prj_Inflation=1,IF($B267=1,IF(AJ$2=1,1,IF(Параметры!AJ$35=1,1+OFFSET(AJ263,0,-1),1)),"-"),1)</f>
        <v>-</v>
      </c>
      <c r="AK267" s="176" t="str">
        <f ca="1">IF(Prj_Inflation=1,IF($B267=1,IF(AK$2=1,1,IF(Параметры!AK$35=1,1+OFFSET(AK263,0,-1),1)),"-"),1)</f>
        <v>-</v>
      </c>
      <c r="AL267" s="176" t="str">
        <f ca="1">IF(Prj_Inflation=1,IF($B267=1,IF(AL$2=1,1,IF(Параметры!AL$35=1,1+OFFSET(AL263,0,-1),1)),"-"),1)</f>
        <v>-</v>
      </c>
      <c r="AM267" s="176" t="str">
        <f ca="1">IF(Prj_Inflation=1,IF($B267=1,IF(AM$2=1,1,IF(Параметры!AM$35=1,1+OFFSET(AM263,0,-1),1)),"-"),1)</f>
        <v>-</v>
      </c>
      <c r="AN267" s="176" t="str">
        <f ca="1">IF(Prj_Inflation=1,IF($B267=1,IF(AN$2=1,1,IF(Параметры!AN$35=1,1+OFFSET(AN263,0,-1),1)),"-"),1)</f>
        <v>-</v>
      </c>
      <c r="AO267" s="176" t="str">
        <f ca="1">IF(Prj_Inflation=1,IF($B267=1,IF(AO$2=1,1,IF(Параметры!AO$35=1,1+OFFSET(AO263,0,-1),1)),"-"),1)</f>
        <v>-</v>
      </c>
      <c r="AP267" s="176" t="str">
        <f ca="1">IF(Prj_Inflation=1,IF($B267=1,IF(AP$2=1,1,IF(Параметры!AP$35=1,1+OFFSET(AP263,0,-1),1)),"-"),1)</f>
        <v>-</v>
      </c>
      <c r="AQ267" s="176" t="str">
        <f ca="1">IF(Prj_Inflation=1,IF($B267=1,IF(AQ$2=1,1,IF(Параметры!AQ$35=1,1+OFFSET(AQ263,0,-1),1)),"-"),1)</f>
        <v>-</v>
      </c>
      <c r="AR267" s="176" t="str">
        <f ca="1">IF(Prj_Inflation=1,IF($B267=1,IF(AR$2=1,1,IF(Параметры!AR$35=1,1+OFFSET(AR263,0,-1),1)),"-"),1)</f>
        <v>-</v>
      </c>
      <c r="AS267" s="176" t="str">
        <f ca="1">IF(Prj_Inflation=1,IF($B267=1,IF(AS$2=1,1,IF(Параметры!AS$35=1,1+OFFSET(AS263,0,-1),1)),"-"),1)</f>
        <v>-</v>
      </c>
      <c r="AT267" s="176" t="str">
        <f ca="1">IF(Prj_Inflation=1,IF($B267=1,IF(AT$2=1,1,IF(Параметры!AT$35=1,1+OFFSET(AT263,0,-1),1)),"-"),1)</f>
        <v>-</v>
      </c>
      <c r="AU267" s="176" t="str">
        <f ca="1">IF(Prj_Inflation=1,IF($B267=1,IF(AU$2=1,1,IF(Параметры!AU$35=1,1+OFFSET(AU263,0,-1),1)),"-"),1)</f>
        <v>-</v>
      </c>
      <c r="AV267" s="176" t="str">
        <f ca="1">IF(Prj_Inflation=1,IF($B267=1,IF(AV$2=1,1,IF(Параметры!AV$35=1,1+OFFSET(AV263,0,-1),1)),"-"),1)</f>
        <v>-</v>
      </c>
      <c r="AW267" s="176" t="str">
        <f ca="1">IF(Prj_Inflation=1,IF($B267=1,IF(AW$2=1,1,IF(Параметры!AW$35=1,1+OFFSET(AW263,0,-1),1)),"-"),1)</f>
        <v>-</v>
      </c>
      <c r="AX267" s="176" t="str">
        <f ca="1">IF(Prj_Inflation=1,IF($B267=1,IF(AX$2=1,1,IF(Параметры!AX$35=1,1+OFFSET(AX263,0,-1),1)),"-"),1)</f>
        <v>-</v>
      </c>
      <c r="AY267" s="176" t="str">
        <f ca="1">IF(Prj_Inflation=1,IF($B267=1,IF(AY$2=1,1,IF(Параметры!AY$35=1,1+OFFSET(AY263,0,-1),1)),"-"),1)</f>
        <v>-</v>
      </c>
      <c r="AZ267" s="176" t="str">
        <f ca="1">IF(Prj_Inflation=1,IF($B267=1,IF(AZ$2=1,1,IF(Параметры!AZ$35=1,1+OFFSET(AZ263,0,-1),1)),"-"),1)</f>
        <v>-</v>
      </c>
      <c r="BA267" s="176" t="str">
        <f ca="1">IF(Prj_Inflation=1,IF($B267=1,IF(BA$2=1,1,IF(Параметры!BA$35=1,1+OFFSET(BA263,0,-1),1)),"-"),1)</f>
        <v>-</v>
      </c>
      <c r="BB267" s="176" t="str">
        <f ca="1">IF(Prj_Inflation=1,IF($B267=1,IF(BB$2=1,1,IF(Параметры!BB$35=1,1+OFFSET(BB263,0,-1),1)),"-"),1)</f>
        <v>-</v>
      </c>
      <c r="BC267" s="176" t="str">
        <f ca="1">IF(Prj_Inflation=1,IF($B267=1,IF(BC$2=1,1,IF(Параметры!BC$35=1,1+OFFSET(BC263,0,-1),1)),"-"),1)</f>
        <v>-</v>
      </c>
      <c r="BD267" s="176" t="str">
        <f ca="1">IF(Prj_Inflation=1,IF($B267=1,IF(BD$2=1,1,IF(Параметры!BD$35=1,1+OFFSET(BD263,0,-1),1)),"-"),1)</f>
        <v>-</v>
      </c>
      <c r="BE267" s="176" t="str">
        <f ca="1">IF(Prj_Inflation=1,IF($B267=1,IF(BE$2=1,1,IF(Параметры!BE$35=1,1+OFFSET(BE263,0,-1),1)),"-"),1)</f>
        <v>-</v>
      </c>
      <c r="BF267" s="176" t="str">
        <f ca="1">IF(Prj_Inflation=1,IF($B267=1,IF(BF$2=1,1,IF(Параметры!BF$35=1,1+OFFSET(BF263,0,-1),1)),"-"),1)</f>
        <v>-</v>
      </c>
      <c r="BG267" s="176" t="str">
        <f ca="1">IF(Prj_Inflation=1,IF($B267=1,IF(BG$2=1,1,IF(Параметры!BG$35=1,1+OFFSET(BG263,0,-1),1)),"-"),1)</f>
        <v>-</v>
      </c>
      <c r="BH267" s="176" t="str">
        <f ca="1">IF(Prj_Inflation=1,IF($B267=1,IF(BH$2=1,1,IF(Параметры!BH$35=1,1+OFFSET(BH263,0,-1),1)),"-"),1)</f>
        <v>-</v>
      </c>
      <c r="BI267" s="176" t="str">
        <f ca="1">IF(Prj_Inflation=1,IF($B267=1,IF(BI$2=1,1,IF(Параметры!BI$35=1,1+OFFSET(BI263,0,-1),1)),"-"),1)</f>
        <v>-</v>
      </c>
      <c r="BJ267" s="176" t="str">
        <f ca="1">IF(Prj_Inflation=1,IF($B267=1,IF(BJ$2=1,1,IF(Параметры!BJ$35=1,1+OFFSET(BJ263,0,-1),1)),"-"),1)</f>
        <v>-</v>
      </c>
      <c r="BK267" s="176" t="str">
        <f ca="1">IF(Prj_Inflation=1,IF($B267=1,IF(BK$2=1,1,IF(Параметры!BK$35=1,1+OFFSET(BK263,0,-1),1)),"-"),1)</f>
        <v>-</v>
      </c>
      <c r="BL267" s="176" t="str">
        <f ca="1">IF(Prj_Inflation=1,IF($B267=1,IF(BL$2=1,1,IF(Параметры!BL$35=1,1+OFFSET(BL263,0,-1),1)),"-"),1)</f>
        <v>-</v>
      </c>
      <c r="BM267" s="176" t="str">
        <f ca="1">IF(Prj_Inflation=1,IF($B267=1,IF(BM$2=1,1,IF(Параметры!BM$35=1,1+OFFSET(BM263,0,-1),1)),"-"),1)</f>
        <v>-</v>
      </c>
      <c r="BN267" s="176" t="str">
        <f ca="1">IF(Prj_Inflation=1,IF($B267=1,IF(BN$2=1,1,IF(Параметры!BN$35=1,1+OFFSET(BN263,0,-1),1)),"-"),1)</f>
        <v>-</v>
      </c>
      <c r="BO267" s="176" t="str">
        <f ca="1">IF(Prj_Inflation=1,IF($B267=1,IF(BO$2=1,1,IF(Параметры!BO$35=1,1+OFFSET(BO263,0,-1),1)),"-"),1)</f>
        <v>-</v>
      </c>
      <c r="BP267" s="176" t="str">
        <f ca="1">IF(Prj_Inflation=1,IF($B267=1,IF(BP$2=1,1,IF(Параметры!BP$35=1,1+OFFSET(BP263,0,-1),1)),"-"),1)</f>
        <v>-</v>
      </c>
      <c r="BQ267" s="176" t="str">
        <f ca="1">IF(Prj_Inflation=1,IF($B267=1,IF(BQ$2=1,1,IF(Параметры!BQ$35=1,1+OFFSET(BQ263,0,-1),1)),"-"),1)</f>
        <v>-</v>
      </c>
      <c r="BR267" s="176" t="str">
        <f ca="1">IF(Prj_Inflation=1,IF($B267=1,IF(BR$2=1,1,IF(Параметры!BR$35=1,1+OFFSET(BR263,0,-1),1)),"-"),1)</f>
        <v>-</v>
      </c>
      <c r="BS267" s="176" t="str">
        <f ca="1">IF(Prj_Inflation=1,IF($B267=1,IF(BS$2=1,1,IF(Параметры!BS$35=1,1+OFFSET(BS263,0,-1),1)),"-"),1)</f>
        <v>-</v>
      </c>
      <c r="BT267" s="176" t="str">
        <f ca="1">IF(Prj_Inflation=1,IF($B267=1,IF(BT$2=1,1,IF(Параметры!BT$35=1,1+OFFSET(BT263,0,-1),1)),"-"),1)</f>
        <v>-</v>
      </c>
      <c r="BU267" s="176" t="str">
        <f ca="1">IF(Prj_Inflation=1,IF($B267=1,IF(BU$2=1,1,IF(Параметры!BU$35=1,1+OFFSET(BU263,0,-1),1)),"-"),1)</f>
        <v>-</v>
      </c>
      <c r="BV267" s="176" t="str">
        <f ca="1">IF(Prj_Inflation=1,IF($B267=1,IF(BV$2=1,1,IF(Параметры!BV$35=1,1+OFFSET(BV263,0,-1),1)),"-"),1)</f>
        <v>-</v>
      </c>
      <c r="BW267" s="176" t="str">
        <f ca="1">IF(Prj_Inflation=1,IF($B267=1,IF(BW$2=1,1,IF(Параметры!BW$35=1,1+OFFSET(BW263,0,-1),1)),"-"),1)</f>
        <v>-</v>
      </c>
      <c r="BX267" s="176" t="str">
        <f ca="1">IF(Prj_Inflation=1,IF($B267=1,IF(BX$2=1,1,IF(Параметры!BX$35=1,1+OFFSET(BX263,0,-1),1)),"-"),1)</f>
        <v>-</v>
      </c>
      <c r="BY267" s="176" t="str">
        <f ca="1">IF(Prj_Inflation=1,IF($B267=1,IF(BY$2=1,1,IF(Параметры!BY$35=1,1+OFFSET(BY263,0,-1),1)),"-"),1)</f>
        <v>-</v>
      </c>
      <c r="BZ267" s="176" t="str">
        <f ca="1">IF(Prj_Inflation=1,IF($B267=1,IF(BZ$2=1,1,IF(Параметры!BZ$35=1,1+OFFSET(BZ263,0,-1),1)),"-"),1)</f>
        <v>-</v>
      </c>
      <c r="CA267" s="176" t="str">
        <f ca="1">IF(Prj_Inflation=1,IF($B267=1,IF(CA$2=1,1,IF(Параметры!CA$35=1,1+OFFSET(CA263,0,-1),1)),"-"),1)</f>
        <v>-</v>
      </c>
      <c r="CB267" s="176" t="str">
        <f ca="1">IF(Prj_Inflation=1,IF($B267=1,IF(CB$2=1,1,IF(Параметры!CB$35=1,1+OFFSET(CB263,0,-1),1)),"-"),1)</f>
        <v>-</v>
      </c>
      <c r="CC267" s="176" t="str">
        <f ca="1">IF(Prj_Inflation=1,IF($B267=1,IF(CC$2=1,1,IF(Параметры!CC$35=1,1+OFFSET(CC263,0,-1),1)),"-"),1)</f>
        <v>-</v>
      </c>
      <c r="CD267" s="176" t="str">
        <f ca="1">IF(Prj_Inflation=1,IF($B267=1,IF(CD$2=1,1,IF(Параметры!CD$35=1,1+OFFSET(CD263,0,-1),1)),"-"),1)</f>
        <v>-</v>
      </c>
      <c r="CE267" s="176" t="str">
        <f ca="1">IF(Prj_Inflation=1,IF($B267=1,IF(CE$2=1,1,IF(Параметры!CE$35=1,1+OFFSET(CE263,0,-1),1)),"-"),1)</f>
        <v>-</v>
      </c>
      <c r="CF267" s="176" t="str">
        <f ca="1">IF(Prj_Inflation=1,IF($B267=1,IF(CF$2=1,1,IF(Параметры!CF$35=1,1+OFFSET(CF263,0,-1),1)),"-"),1)</f>
        <v>-</v>
      </c>
      <c r="CG267" s="176" t="str">
        <f ca="1">IF(Prj_Inflation=1,IF($B267=1,IF(CG$2=1,1,IF(Параметры!CG$35=1,1+OFFSET(CG263,0,-1),1)),"-"),1)</f>
        <v>-</v>
      </c>
      <c r="CH267" s="176" t="str">
        <f ca="1">IF(Prj_Inflation=1,IF($B267=1,IF(CH$2=1,1,IF(Параметры!CH$35=1,1+OFFSET(CH263,0,-1),1)),"-"),1)</f>
        <v>-</v>
      </c>
      <c r="CI267" s="176" t="str">
        <f ca="1">IF(Prj_Inflation=1,IF($B267=1,IF(CI$2=1,1,IF(Параметры!CI$35=1,1+OFFSET(CI263,0,-1),1)),"-"),1)</f>
        <v>-</v>
      </c>
      <c r="CJ267" s="176" t="str">
        <f ca="1">IF(Prj_Inflation=1,IF($B267=1,IF(CJ$2=1,1,IF(Параметры!CJ$35=1,1+OFFSET(CJ263,0,-1),1)),"-"),1)</f>
        <v>-</v>
      </c>
      <c r="CK267" s="176" t="str">
        <f ca="1">IF(Prj_Inflation=1,IF($B267=1,IF(CK$2=1,1,IF(Параметры!CK$35=1,1+OFFSET(CK263,0,-1),1)),"-"),1)</f>
        <v>-</v>
      </c>
      <c r="CL267" s="176" t="str">
        <f ca="1">IF(Prj_Inflation=1,IF($B267=1,IF(CL$2=1,1,IF(Параметры!CL$35=1,1+OFFSET(CL263,0,-1),1)),"-"),1)</f>
        <v>-</v>
      </c>
      <c r="CM267" s="176" t="str">
        <f ca="1">IF(Prj_Inflation=1,IF($B267=1,IF(CM$2=1,1,IF(Параметры!CM$35=1,1+OFFSET(CM263,0,-1),1)),"-"),1)</f>
        <v>-</v>
      </c>
      <c r="CN267" s="176" t="str">
        <f ca="1">IF(Prj_Inflation=1,IF($B267=1,IF(CN$2=1,1,IF(Параметры!CN$35=1,1+OFFSET(CN263,0,-1),1)),"-"),1)</f>
        <v>-</v>
      </c>
      <c r="CO267" s="176" t="str">
        <f ca="1">IF(Prj_Inflation=1,IF($B267=1,IF(CO$2=1,1,IF(Параметры!CO$35=1,1+OFFSET(CO263,0,-1),1)),"-"),1)</f>
        <v>-</v>
      </c>
      <c r="CP267" s="176" t="str">
        <f ca="1">IF(Prj_Inflation=1,IF($B267=1,IF(CP$2=1,1,IF(Параметры!CP$35=1,1+OFFSET(CP263,0,-1),1)),"-"),1)</f>
        <v>-</v>
      </c>
      <c r="CQ267" s="176" t="str">
        <f ca="1">IF(Prj_Inflation=1,IF($B267=1,IF(CQ$2=1,1,IF(Параметры!CQ$35=1,1+OFFSET(CQ263,0,-1),1)),"-"),1)</f>
        <v>-</v>
      </c>
      <c r="CR267" s="176" t="str">
        <f ca="1">IF(Prj_Inflation=1,IF($B267=1,IF(CR$2=1,1,IF(Параметры!CR$35=1,1+OFFSET(CR263,0,-1),1)),"-"),1)</f>
        <v>-</v>
      </c>
      <c r="CS267" s="176" t="str">
        <f ca="1">IF(Prj_Inflation=1,IF($B267=1,IF(CS$2=1,1,IF(Параметры!CS$35=1,1+OFFSET(CS263,0,-1),1)),"-"),1)</f>
        <v>-</v>
      </c>
      <c r="CT267" s="176" t="str">
        <f ca="1">IF(Prj_Inflation=1,IF($B267=1,IF(CT$2=1,1,IF(Параметры!CT$35=1,1+OFFSET(CT263,0,-1),1)),"-"),1)</f>
        <v>-</v>
      </c>
      <c r="CU267" s="176" t="str">
        <f ca="1">IF(Prj_Inflation=1,IF($B267=1,IF(CU$2=1,1,IF(Параметры!CU$35=1,1+OFFSET(CU263,0,-1),1)),"-"),1)</f>
        <v>-</v>
      </c>
      <c r="CV267" s="176" t="str">
        <f ca="1">IF(Prj_Inflation=1,IF($B267=1,IF(CV$2=1,1,IF(Параметры!CV$35=1,1+OFFSET(CV263,0,-1),1)),"-"),1)</f>
        <v>-</v>
      </c>
      <c r="CW267" s="176" t="str">
        <f ca="1">IF(Prj_Inflation=1,IF($B267=1,IF(CW$2=1,1,IF(Параметры!CW$35=1,1+OFFSET(CW263,0,-1),1)),"-"),1)</f>
        <v>-</v>
      </c>
      <c r="CX267" s="176" t="str">
        <f ca="1">IF(Prj_Inflation=1,IF($B267=1,IF(CX$2=1,1,IF(Параметры!CX$35=1,1+OFFSET(CX263,0,-1),1)),"-"),1)</f>
        <v>-</v>
      </c>
      <c r="CY267" s="176" t="str">
        <f ca="1">IF(Prj_Inflation=1,IF($B267=1,IF(CY$2=1,1,IF(Параметры!CY$35=1,1+OFFSET(CY263,0,-1),1)),"-"),1)</f>
        <v>-</v>
      </c>
      <c r="CZ267" s="176" t="str">
        <f ca="1">IF(Prj_Inflation=1,IF($B267=1,IF(CZ$2=1,1,IF(Параметры!CZ$35=1,1+OFFSET(CZ263,0,-1),1)),"-"),1)</f>
        <v>-</v>
      </c>
      <c r="DA267" s="176" t="str">
        <f ca="1">IF(Prj_Inflation=1,IF($B267=1,IF(DA$2=1,1,IF(Параметры!DA$35=1,1+OFFSET(DA263,0,-1),1)),"-"),1)</f>
        <v>-</v>
      </c>
      <c r="DB267" s="176" t="str">
        <f ca="1">IF(Prj_Inflation=1,IF($B267=1,IF(DB$2=1,1,IF(Параметры!DB$35=1,1+OFFSET(DB263,0,-1),1)),"-"),1)</f>
        <v>-</v>
      </c>
      <c r="DC267" s="176" t="str">
        <f ca="1">IF(Prj_Inflation=1,IF($B267=1,IF(DC$2=1,1,IF(Параметры!DC$35=1,1+OFFSET(DC263,0,-1),1)),"-"),1)</f>
        <v>-</v>
      </c>
      <c r="DD267" s="176" t="str">
        <f ca="1">IF(Prj_Inflation=1,IF($B267=1,IF(DD$2=1,1,IF(Параметры!DD$35=1,1+OFFSET(DD263,0,-1),1)),"-"),1)</f>
        <v>-</v>
      </c>
      <c r="DE267" s="176" t="str">
        <f ca="1">IF(Prj_Inflation=1,IF($B267=1,IF(DE$2=1,1,IF(Параметры!DE$35=1,1+OFFSET(DE263,0,-1),1)),"-"),1)</f>
        <v>-</v>
      </c>
      <c r="DF267" s="176" t="str">
        <f ca="1">IF(Prj_Inflation=1,IF($B267=1,IF(DF$2=1,1,IF(Параметры!DF$35=1,1+OFFSET(DF263,0,-1),1)),"-"),1)</f>
        <v>-</v>
      </c>
      <c r="DG267" s="176" t="str">
        <f ca="1">IF(Prj_Inflation=1,IF($B267=1,IF(DG$2=1,1,IF(Параметры!DG$35=1,1+OFFSET(DG263,0,-1),1)),"-"),1)</f>
        <v>-</v>
      </c>
      <c r="DH267" s="176" t="str">
        <f ca="1">IF(Prj_Inflation=1,IF($B267=1,IF(DH$2=1,1,IF(Параметры!DH$35=1,1+OFFSET(DH263,0,-1),1)),"-"),1)</f>
        <v>-</v>
      </c>
      <c r="DI267" s="176" t="str">
        <f ca="1">IF(Prj_Inflation=1,IF($B267=1,IF(DI$2=1,1,IF(Параметры!DI$35=1,1+OFFSET(DI263,0,-1),1)),"-"),1)</f>
        <v>-</v>
      </c>
      <c r="DJ267" s="176" t="str">
        <f ca="1">IF(Prj_Inflation=1,IF($B267=1,IF(DJ$2=1,1,IF(Параметры!DJ$35=1,1+OFFSET(DJ263,0,-1),1)),"-"),1)</f>
        <v>-</v>
      </c>
      <c r="DK267" s="176" t="str">
        <f ca="1">IF(Prj_Inflation=1,IF($B267=1,IF(DK$2=1,1,IF(Параметры!DK$35=1,1+OFFSET(DK263,0,-1),1)),"-"),1)</f>
        <v>-</v>
      </c>
      <c r="DL267" s="176" t="str">
        <f ca="1">IF(Prj_Inflation=1,IF($B267=1,IF(DL$2=1,1,IF(Параметры!DL$35=1,1+OFFSET(DL263,0,-1),1)),"-"),1)</f>
        <v>-</v>
      </c>
      <c r="DM267" s="176" t="str">
        <f ca="1">IF(Prj_Inflation=1,IF($B267=1,IF(DM$2=1,1,IF(Параметры!DM$35=1,1+OFFSET(DM263,0,-1),1)),"-"),1)</f>
        <v>-</v>
      </c>
      <c r="DN267" s="176" t="str">
        <f ca="1">IF(Prj_Inflation=1,IF($B267=1,IF(DN$2=1,1,IF(Параметры!DN$35=1,1+OFFSET(DN263,0,-1),1)),"-"),1)</f>
        <v>-</v>
      </c>
      <c r="DO267" s="176" t="str">
        <f ca="1">IF(Prj_Inflation=1,IF($B267=1,IF(DO$2=1,1,IF(Параметры!DO$35=1,1+OFFSET(DO263,0,-1),1)),"-"),1)</f>
        <v>-</v>
      </c>
      <c r="DP267" s="176" t="str">
        <f ca="1">IF(Prj_Inflation=1,IF($B267=1,IF(DP$2=1,1,IF(Параметры!DP$35=1,1+OFFSET(DP263,0,-1),1)),"-"),1)</f>
        <v>-</v>
      </c>
      <c r="DQ267" s="176" t="str">
        <f ca="1">IF(Prj_Inflation=1,IF($B267=1,IF(DQ$2=1,1,IF(Параметры!DQ$35=1,1+OFFSET(DQ263,0,-1),1)),"-"),1)</f>
        <v>-</v>
      </c>
      <c r="DR267" s="176" t="str">
        <f ca="1">IF(Prj_Inflation=1,IF($B267=1,IF(DR$2=1,1,IF(Параметры!DR$35=1,1+OFFSET(DR263,0,-1),1)),"-"),1)</f>
        <v>-</v>
      </c>
      <c r="DS267" s="176" t="str">
        <f ca="1">IF(Prj_Inflation=1,IF($B267=1,IF(DS$2=1,1,IF(Параметры!DS$35=1,1+OFFSET(DS263,0,-1),1)),"-"),1)</f>
        <v>-</v>
      </c>
      <c r="DT267" s="176" t="str">
        <f ca="1">IF(Prj_Inflation=1,IF($B267=1,IF(DT$2=1,1,IF(Параметры!DT$35=1,1+OFFSET(DT263,0,-1),1)),"-"),1)</f>
        <v>-</v>
      </c>
      <c r="DU267" s="176" t="str">
        <f ca="1">IF(Prj_Inflation=1,IF($B267=1,IF(DU$2=1,1,IF(Параметры!DU$35=1,1+OFFSET(DU263,0,-1),1)),"-"),1)</f>
        <v>-</v>
      </c>
      <c r="DV267" s="176" t="str">
        <f ca="1">IF(Prj_Inflation=1,IF($B267=1,IF(DV$2=1,1,IF(Параметры!DV$35=1,1+OFFSET(DV263,0,-1),1)),"-"),1)</f>
        <v>-</v>
      </c>
      <c r="DW267" s="175"/>
      <c r="DX267" s="170"/>
    </row>
    <row r="268" spans="1:128" hidden="1" outlineLevel="1" x14ac:dyDescent="0.2">
      <c r="A268" s="168" t="str">
        <f ca="1">Language!A$680</f>
        <v>пошлины начисленные</v>
      </c>
      <c r="B268" s="158"/>
      <c r="C268" s="147" t="str">
        <f ca="1">CHOOSE(D268,CurName1,CurName2,CurName3)</f>
        <v>тыс. руб.</v>
      </c>
      <c r="D268" s="158">
        <f>D242</f>
        <v>1</v>
      </c>
      <c r="E268" s="154" t="s">
        <v>892</v>
      </c>
      <c r="F268" s="6" t="s">
        <v>3082</v>
      </c>
      <c r="G268" s="169">
        <f t="shared" ref="G268:BR268" ca="1" si="448">G256*G265</f>
        <v>0</v>
      </c>
      <c r="H268" s="169">
        <f t="shared" ca="1" si="448"/>
        <v>0</v>
      </c>
      <c r="I268" s="169">
        <f t="shared" ca="1" si="448"/>
        <v>0</v>
      </c>
      <c r="J268" s="169">
        <f t="shared" ca="1" si="448"/>
        <v>0</v>
      </c>
      <c r="K268" s="169">
        <f t="shared" ca="1" si="448"/>
        <v>0</v>
      </c>
      <c r="L268" s="169">
        <f t="shared" ca="1" si="448"/>
        <v>0</v>
      </c>
      <c r="M268" s="169">
        <f t="shared" ca="1" si="448"/>
        <v>0</v>
      </c>
      <c r="N268" s="169">
        <f t="shared" ca="1" si="448"/>
        <v>0</v>
      </c>
      <c r="O268" s="169">
        <f t="shared" ca="1" si="448"/>
        <v>0</v>
      </c>
      <c r="P268" s="169">
        <f t="shared" ca="1" si="448"/>
        <v>0</v>
      </c>
      <c r="Q268" s="169">
        <f t="shared" ca="1" si="448"/>
        <v>0</v>
      </c>
      <c r="R268" s="169">
        <f t="shared" ca="1" si="448"/>
        <v>0</v>
      </c>
      <c r="S268" s="169">
        <f t="shared" ca="1" si="448"/>
        <v>0</v>
      </c>
      <c r="T268" s="169">
        <f t="shared" ca="1" si="448"/>
        <v>0</v>
      </c>
      <c r="U268" s="169">
        <f t="shared" ca="1" si="448"/>
        <v>0</v>
      </c>
      <c r="V268" s="169">
        <f t="shared" ca="1" si="448"/>
        <v>0</v>
      </c>
      <c r="W268" s="169">
        <f t="shared" ca="1" si="448"/>
        <v>0</v>
      </c>
      <c r="X268" s="169">
        <f t="shared" ca="1" si="448"/>
        <v>0</v>
      </c>
      <c r="Y268" s="169">
        <f t="shared" ca="1" si="448"/>
        <v>0</v>
      </c>
      <c r="Z268" s="169">
        <f t="shared" ca="1" si="448"/>
        <v>0</v>
      </c>
      <c r="AA268" s="169">
        <f t="shared" ca="1" si="448"/>
        <v>0</v>
      </c>
      <c r="AB268" s="169">
        <f t="shared" ca="1" si="448"/>
        <v>0</v>
      </c>
      <c r="AC268" s="169">
        <f t="shared" ca="1" si="448"/>
        <v>0</v>
      </c>
      <c r="AD268" s="169">
        <f t="shared" ca="1" si="448"/>
        <v>0</v>
      </c>
      <c r="AE268" s="169">
        <f t="shared" ca="1" si="448"/>
        <v>0</v>
      </c>
      <c r="AF268" s="169">
        <f t="shared" ca="1" si="448"/>
        <v>0</v>
      </c>
      <c r="AG268" s="169">
        <f t="shared" ca="1" si="448"/>
        <v>0</v>
      </c>
      <c r="AH268" s="169">
        <f t="shared" ca="1" si="448"/>
        <v>0</v>
      </c>
      <c r="AI268" s="169">
        <f t="shared" ca="1" si="448"/>
        <v>0</v>
      </c>
      <c r="AJ268" s="169">
        <f t="shared" ca="1" si="448"/>
        <v>0</v>
      </c>
      <c r="AK268" s="169">
        <f t="shared" ca="1" si="448"/>
        <v>0</v>
      </c>
      <c r="AL268" s="169">
        <f t="shared" ca="1" si="448"/>
        <v>0</v>
      </c>
      <c r="AM268" s="169">
        <f t="shared" ca="1" si="448"/>
        <v>0</v>
      </c>
      <c r="AN268" s="169">
        <f t="shared" ca="1" si="448"/>
        <v>0</v>
      </c>
      <c r="AO268" s="169">
        <f t="shared" ca="1" si="448"/>
        <v>0</v>
      </c>
      <c r="AP268" s="169">
        <f t="shared" ca="1" si="448"/>
        <v>0</v>
      </c>
      <c r="AQ268" s="169">
        <f t="shared" ca="1" si="448"/>
        <v>0</v>
      </c>
      <c r="AR268" s="169">
        <f t="shared" ca="1" si="448"/>
        <v>0</v>
      </c>
      <c r="AS268" s="169">
        <f t="shared" ca="1" si="448"/>
        <v>0</v>
      </c>
      <c r="AT268" s="169">
        <f t="shared" ca="1" si="448"/>
        <v>0</v>
      </c>
      <c r="AU268" s="169">
        <f t="shared" ca="1" si="448"/>
        <v>0</v>
      </c>
      <c r="AV268" s="169">
        <f t="shared" ca="1" si="448"/>
        <v>0</v>
      </c>
      <c r="AW268" s="169">
        <f t="shared" ca="1" si="448"/>
        <v>0</v>
      </c>
      <c r="AX268" s="169">
        <f t="shared" ca="1" si="448"/>
        <v>0</v>
      </c>
      <c r="AY268" s="169">
        <f t="shared" ca="1" si="448"/>
        <v>0</v>
      </c>
      <c r="AZ268" s="169">
        <f t="shared" ca="1" si="448"/>
        <v>0</v>
      </c>
      <c r="BA268" s="169">
        <f t="shared" ca="1" si="448"/>
        <v>0</v>
      </c>
      <c r="BB268" s="169">
        <f t="shared" ca="1" si="448"/>
        <v>0</v>
      </c>
      <c r="BC268" s="169">
        <f t="shared" ca="1" si="448"/>
        <v>0</v>
      </c>
      <c r="BD268" s="169">
        <f t="shared" ca="1" si="448"/>
        <v>0</v>
      </c>
      <c r="BE268" s="169">
        <f t="shared" ca="1" si="448"/>
        <v>0</v>
      </c>
      <c r="BF268" s="169">
        <f t="shared" ca="1" si="448"/>
        <v>0</v>
      </c>
      <c r="BG268" s="169">
        <f t="shared" ca="1" si="448"/>
        <v>0</v>
      </c>
      <c r="BH268" s="169">
        <f t="shared" ca="1" si="448"/>
        <v>0</v>
      </c>
      <c r="BI268" s="169">
        <f t="shared" ca="1" si="448"/>
        <v>0</v>
      </c>
      <c r="BJ268" s="169">
        <f t="shared" ca="1" si="448"/>
        <v>0</v>
      </c>
      <c r="BK268" s="169">
        <f t="shared" ca="1" si="448"/>
        <v>0</v>
      </c>
      <c r="BL268" s="169">
        <f t="shared" ca="1" si="448"/>
        <v>0</v>
      </c>
      <c r="BM268" s="169">
        <f t="shared" ca="1" si="448"/>
        <v>0</v>
      </c>
      <c r="BN268" s="169">
        <f t="shared" ca="1" si="448"/>
        <v>0</v>
      </c>
      <c r="BO268" s="169">
        <f t="shared" ca="1" si="448"/>
        <v>0</v>
      </c>
      <c r="BP268" s="169">
        <f t="shared" ca="1" si="448"/>
        <v>0</v>
      </c>
      <c r="BQ268" s="169">
        <f t="shared" ca="1" si="448"/>
        <v>0</v>
      </c>
      <c r="BR268" s="169">
        <f t="shared" ca="1" si="448"/>
        <v>0</v>
      </c>
      <c r="BS268" s="169">
        <f t="shared" ref="BS268:DV268" ca="1" si="449">BS256*BS265</f>
        <v>0</v>
      </c>
      <c r="BT268" s="169">
        <f t="shared" ca="1" si="449"/>
        <v>0</v>
      </c>
      <c r="BU268" s="169">
        <f t="shared" ca="1" si="449"/>
        <v>0</v>
      </c>
      <c r="BV268" s="169">
        <f t="shared" ca="1" si="449"/>
        <v>0</v>
      </c>
      <c r="BW268" s="169">
        <f t="shared" ca="1" si="449"/>
        <v>0</v>
      </c>
      <c r="BX268" s="169">
        <f t="shared" ca="1" si="449"/>
        <v>0</v>
      </c>
      <c r="BY268" s="169">
        <f t="shared" ca="1" si="449"/>
        <v>0</v>
      </c>
      <c r="BZ268" s="169">
        <f t="shared" ca="1" si="449"/>
        <v>0</v>
      </c>
      <c r="CA268" s="169">
        <f t="shared" ca="1" si="449"/>
        <v>0</v>
      </c>
      <c r="CB268" s="169">
        <f t="shared" ca="1" si="449"/>
        <v>0</v>
      </c>
      <c r="CC268" s="169">
        <f t="shared" ca="1" si="449"/>
        <v>0</v>
      </c>
      <c r="CD268" s="169">
        <f t="shared" ca="1" si="449"/>
        <v>0</v>
      </c>
      <c r="CE268" s="169">
        <f t="shared" ca="1" si="449"/>
        <v>0</v>
      </c>
      <c r="CF268" s="169">
        <f t="shared" ca="1" si="449"/>
        <v>0</v>
      </c>
      <c r="CG268" s="169">
        <f t="shared" ca="1" si="449"/>
        <v>0</v>
      </c>
      <c r="CH268" s="169">
        <f t="shared" ca="1" si="449"/>
        <v>0</v>
      </c>
      <c r="CI268" s="169">
        <f t="shared" ca="1" si="449"/>
        <v>0</v>
      </c>
      <c r="CJ268" s="169">
        <f t="shared" ca="1" si="449"/>
        <v>0</v>
      </c>
      <c r="CK268" s="169">
        <f t="shared" ca="1" si="449"/>
        <v>0</v>
      </c>
      <c r="CL268" s="169">
        <f t="shared" ca="1" si="449"/>
        <v>0</v>
      </c>
      <c r="CM268" s="169">
        <f t="shared" ca="1" si="449"/>
        <v>0</v>
      </c>
      <c r="CN268" s="169">
        <f t="shared" ca="1" si="449"/>
        <v>0</v>
      </c>
      <c r="CO268" s="169">
        <f t="shared" ca="1" si="449"/>
        <v>0</v>
      </c>
      <c r="CP268" s="169">
        <f t="shared" ca="1" si="449"/>
        <v>0</v>
      </c>
      <c r="CQ268" s="169">
        <f t="shared" ca="1" si="449"/>
        <v>0</v>
      </c>
      <c r="CR268" s="169">
        <f t="shared" ca="1" si="449"/>
        <v>0</v>
      </c>
      <c r="CS268" s="169">
        <f t="shared" ca="1" si="449"/>
        <v>0</v>
      </c>
      <c r="CT268" s="169">
        <f t="shared" ca="1" si="449"/>
        <v>0</v>
      </c>
      <c r="CU268" s="169">
        <f t="shared" ca="1" si="449"/>
        <v>0</v>
      </c>
      <c r="CV268" s="169">
        <f t="shared" ca="1" si="449"/>
        <v>0</v>
      </c>
      <c r="CW268" s="169">
        <f t="shared" ca="1" si="449"/>
        <v>0</v>
      </c>
      <c r="CX268" s="169">
        <f t="shared" ca="1" si="449"/>
        <v>0</v>
      </c>
      <c r="CY268" s="169">
        <f t="shared" ca="1" si="449"/>
        <v>0</v>
      </c>
      <c r="CZ268" s="169">
        <f t="shared" ca="1" si="449"/>
        <v>0</v>
      </c>
      <c r="DA268" s="169">
        <f t="shared" ca="1" si="449"/>
        <v>0</v>
      </c>
      <c r="DB268" s="169">
        <f t="shared" ca="1" si="449"/>
        <v>0</v>
      </c>
      <c r="DC268" s="169">
        <f t="shared" ca="1" si="449"/>
        <v>0</v>
      </c>
      <c r="DD268" s="169">
        <f t="shared" ca="1" si="449"/>
        <v>0</v>
      </c>
      <c r="DE268" s="169">
        <f t="shared" ca="1" si="449"/>
        <v>0</v>
      </c>
      <c r="DF268" s="169">
        <f t="shared" ca="1" si="449"/>
        <v>0</v>
      </c>
      <c r="DG268" s="169">
        <f t="shared" ca="1" si="449"/>
        <v>0</v>
      </c>
      <c r="DH268" s="169">
        <f t="shared" ca="1" si="449"/>
        <v>0</v>
      </c>
      <c r="DI268" s="169">
        <f t="shared" ca="1" si="449"/>
        <v>0</v>
      </c>
      <c r="DJ268" s="169">
        <f t="shared" ca="1" si="449"/>
        <v>0</v>
      </c>
      <c r="DK268" s="169">
        <f t="shared" ca="1" si="449"/>
        <v>0</v>
      </c>
      <c r="DL268" s="169">
        <f t="shared" ca="1" si="449"/>
        <v>0</v>
      </c>
      <c r="DM268" s="169">
        <f t="shared" ca="1" si="449"/>
        <v>0</v>
      </c>
      <c r="DN268" s="169">
        <f t="shared" ca="1" si="449"/>
        <v>0</v>
      </c>
      <c r="DO268" s="169">
        <f t="shared" ca="1" si="449"/>
        <v>0</v>
      </c>
      <c r="DP268" s="169">
        <f t="shared" ca="1" si="449"/>
        <v>0</v>
      </c>
      <c r="DQ268" s="169">
        <f t="shared" ca="1" si="449"/>
        <v>0</v>
      </c>
      <c r="DR268" s="169">
        <f t="shared" ca="1" si="449"/>
        <v>0</v>
      </c>
      <c r="DS268" s="169">
        <f t="shared" ca="1" si="449"/>
        <v>0</v>
      </c>
      <c r="DT268" s="169">
        <f t="shared" ca="1" si="449"/>
        <v>0</v>
      </c>
      <c r="DU268" s="169">
        <f t="shared" ca="1" si="449"/>
        <v>0</v>
      </c>
      <c r="DV268" s="169">
        <f t="shared" ca="1" si="449"/>
        <v>0</v>
      </c>
      <c r="DW268" s="169"/>
      <c r="DX268" s="177">
        <f ca="1">SUM(G268:DW268)</f>
        <v>0</v>
      </c>
    </row>
    <row r="269" spans="1:128" hidden="1" outlineLevel="1" x14ac:dyDescent="0.2">
      <c r="A269" s="168" t="str">
        <f ca="1">Language!A$681</f>
        <v>НДС начисленный</v>
      </c>
      <c r="B269" s="158"/>
      <c r="C269" s="147" t="str">
        <f ca="1">CHOOSE(D269,CurName1,CurName2,CurName3)</f>
        <v>тыс. руб.</v>
      </c>
      <c r="D269" s="158">
        <f>D242</f>
        <v>1</v>
      </c>
      <c r="E269" s="154" t="s">
        <v>729</v>
      </c>
      <c r="F269" s="6" t="s">
        <v>3082</v>
      </c>
      <c r="G269" s="169">
        <f ca="1">IF(Старт!$B$9+Старт!$B$10+Старт!$B$11=0,G256,G247)*G264</f>
        <v>0</v>
      </c>
      <c r="H269" s="169">
        <f ca="1">IF(Старт!$B$9+Старт!$B$10+Старт!$B$11=0,H256,H247)*H264</f>
        <v>0</v>
      </c>
      <c r="I269" s="169">
        <f ca="1">IF(Старт!$B$9+Старт!$B$10+Старт!$B$11=0,I256,I247)*I264</f>
        <v>1820.4124682427705</v>
      </c>
      <c r="J269" s="169">
        <f ca="1">IF(Старт!$B$9+Старт!$B$10+Старт!$B$11=0,J256,J247)*J264</f>
        <v>3295.2696210058684</v>
      </c>
      <c r="K269" s="169">
        <f ca="1">IF(Старт!$B$9+Старт!$B$10+Старт!$B$11=0,K256,K247)*K264</f>
        <v>4418.5354060449799</v>
      </c>
      <c r="L269" s="169">
        <f ca="1">IF(Старт!$B$9+Старт!$B$10+Старт!$B$11=0,L256,L247)*L264</f>
        <v>4443.5184476301565</v>
      </c>
      <c r="M269" s="169">
        <f ca="1">IF(Старт!$B$9+Старт!$B$10+Старт!$B$11=0,M256,M247)*M264</f>
        <v>4468.6427469646742</v>
      </c>
      <c r="N269" s="169">
        <f ca="1">IF(Старт!$B$9+Старт!$B$10+Старт!$B$11=0,N256,N247)*N264</f>
        <v>4493.9091027403865</v>
      </c>
      <c r="O269" s="169">
        <f ca="1">IF(Старт!$B$9+Старт!$B$10+Старт!$B$11=0,O256,O247)*O264</f>
        <v>7532.1971969417755</v>
      </c>
      <c r="P269" s="169">
        <f ca="1">IF(Старт!$B$9+Старт!$B$10+Старт!$B$11=0,P256,P247)*P264</f>
        <v>7574.7853349798897</v>
      </c>
      <c r="Q269" s="169">
        <f ca="1">IF(Старт!$B$9+Старт!$B$10+Старт!$B$11=0,Q256,Q247)*Q264</f>
        <v>7617.6142725422515</v>
      </c>
      <c r="R269" s="169">
        <f ca="1">IF(Старт!$B$9+Старт!$B$10+Старт!$B$11=0,R256,R247)*R264</f>
        <v>7660.6853711443782</v>
      </c>
      <c r="S269" s="169">
        <f ca="1">IF(Старт!$B$9+Старт!$B$10+Старт!$B$11=0,S256,S247)*S264</f>
        <v>7703.9999999999973</v>
      </c>
      <c r="T269" s="169">
        <f ca="1">IF(Старт!$B$9+Старт!$B$10+Старт!$B$11=0,T256,T247)*T264</f>
        <v>7747.5595360645675</v>
      </c>
      <c r="U269" s="169">
        <f ca="1">IF(Старт!$B$9+Старт!$B$10+Старт!$B$11=0,U256,U247)*U264</f>
        <v>7791.3653640790544</v>
      </c>
      <c r="V269" s="169">
        <f ca="1">IF(Старт!$B$9+Старт!$B$10+Старт!$B$11=0,V256,V247)*V264</f>
        <v>4701.2513259683701</v>
      </c>
      <c r="W269" s="169">
        <f ca="1">IF(Старт!$B$9+Старт!$B$10+Старт!$B$11=0,W256,W247)*W264</f>
        <v>4727.8328844681273</v>
      </c>
      <c r="X269" s="169">
        <f ca="1">IF(Старт!$B$9+Старт!$B$10+Старт!$B$11=0,X256,X247)*X264</f>
        <v>4754.5647389642654</v>
      </c>
      <c r="Y269" s="169">
        <f ca="1">IF(Старт!$B$9+Старт!$B$10+Старт!$B$11=0,Y256,Y247)*Y264</f>
        <v>4781.4477392522012</v>
      </c>
      <c r="Z269" s="169">
        <f ca="1">IF(Старт!$B$9+Старт!$B$10+Старт!$B$11=0,Z256,Z247)*Z264</f>
        <v>4808.4827399322121</v>
      </c>
      <c r="AA269" s="169">
        <f ca="1">IF(Старт!$B$9+Старт!$B$10+Старт!$B$11=0,AA256,AA247)*AA264</f>
        <v>8059.4510007276976</v>
      </c>
      <c r="AB269" s="169">
        <f ca="1">IF(Старт!$B$9+Старт!$B$10+Старт!$B$11=0,AB256,AB247)*AB264</f>
        <v>8105.0203084284803</v>
      </c>
      <c r="AC269" s="169">
        <f ca="1">IF(Старт!$B$9+Старт!$B$10+Старт!$B$11=0,AC256,AC247)*AC264</f>
        <v>8150.8472716202077</v>
      </c>
      <c r="AD269" s="169">
        <f ca="1">IF(Старт!$B$9+Старт!$B$10+Старт!$B$11=0,AD256,AD247)*AD264</f>
        <v>8196.9333471244827</v>
      </c>
      <c r="AE269" s="169">
        <f ca="1">IF(Старт!$B$9+Старт!$B$10+Старт!$B$11=0,AE256,AE247)*AE264</f>
        <v>8243.279999999997</v>
      </c>
      <c r="AF269" s="169">
        <f ca="1">IF(Старт!$B$9+Старт!$B$10+Старт!$B$11=0,AF256,AF247)*AF264</f>
        <v>8289.8887035890857</v>
      </c>
      <c r="AG269" s="169">
        <f ca="1">IF(Старт!$B$9+Старт!$B$10+Старт!$B$11=0,AG256,AG247)*AG264</f>
        <v>8336.7609395645886</v>
      </c>
      <c r="AH269" s="169">
        <f ca="1">IF(Старт!$B$9+Старт!$B$10+Старт!$B$11=0,AH256,AH247)*AH264</f>
        <v>5030.3389187861567</v>
      </c>
      <c r="AI269" s="169">
        <f ca="1">IF(Старт!$B$9+Старт!$B$10+Старт!$B$11=0,AI256,AI247)*AI264</f>
        <v>5058.7811863808965</v>
      </c>
      <c r="AJ269" s="169">
        <f ca="1">IF(Старт!$B$9+Старт!$B$10+Старт!$B$11=0,AJ256,AJ247)*AJ264</f>
        <v>5087.3842706917649</v>
      </c>
      <c r="AK269" s="169">
        <f ca="1">IF(Старт!$B$9+Старт!$B$10+Старт!$B$11=0,AK256,AK247)*AK264</f>
        <v>5116.149080999855</v>
      </c>
      <c r="AL269" s="169">
        <f ca="1">IF(Старт!$B$9+Старт!$B$10+Старт!$B$11=0,AL256,AL247)*AL264</f>
        <v>5145.0765317274681</v>
      </c>
      <c r="AM269" s="169">
        <f ca="1">IF(Старт!$B$9+Старт!$B$10+Старт!$B$11=0,AM256,AM247)*AM264</f>
        <v>8623.6125707786359</v>
      </c>
      <c r="AN269" s="169">
        <f ca="1">IF(Старт!$B$9+Старт!$B$10+Старт!$B$11=0,AN256,AN247)*AN264</f>
        <v>8672.3717300184762</v>
      </c>
      <c r="AO269" s="169">
        <f ca="1">IF(Старт!$B$9+Старт!$B$10+Старт!$B$11=0,AO256,AO247)*AO264</f>
        <v>8721.4065806336239</v>
      </c>
      <c r="AP269" s="169">
        <f ca="1">IF(Старт!$B$9+Старт!$B$10+Старт!$B$11=0,AP256,AP247)*AP264</f>
        <v>8770.7186814231991</v>
      </c>
      <c r="AQ269" s="169">
        <f ca="1">IF(Старт!$B$9+Старт!$B$10+Старт!$B$11=0,AQ256,AQ247)*AQ264</f>
        <v>8820.3095999999987</v>
      </c>
      <c r="AR269" s="169">
        <f ca="1">IF(Старт!$B$9+Старт!$B$10+Старт!$B$11=0,AR256,AR247)*AR264</f>
        <v>8870.1809128403238</v>
      </c>
      <c r="AS269" s="169">
        <f ca="1">IF(Старт!$B$9+Старт!$B$10+Старт!$B$11=0,AS256,AS247)*AS264</f>
        <v>8920.3342053341094</v>
      </c>
      <c r="AT269" s="169">
        <f ca="1">IF(Старт!$B$9+Старт!$B$10+Старт!$B$11=0,AT256,AT247)*AT264</f>
        <v>5382.4626431011884</v>
      </c>
      <c r="AU269" s="169">
        <f ca="1">IF(Старт!$B$9+Старт!$B$10+Старт!$B$11=0,AU256,AU247)*AU264</f>
        <v>5412.8958694275598</v>
      </c>
      <c r="AV269" s="169">
        <f ca="1">IF(Старт!$B$9+Старт!$B$10+Старт!$B$11=0,AV256,AV247)*AV264</f>
        <v>5443.5011696401889</v>
      </c>
      <c r="AW269" s="169">
        <f ca="1">IF(Старт!$B$9+Старт!$B$10+Старт!$B$11=0,AW256,AW247)*AW264</f>
        <v>5474.2795166698452</v>
      </c>
      <c r="AX269" s="169">
        <f ca="1">IF(Старт!$B$9+Старт!$B$10+Старт!$B$11=0,AX256,AX247)*AX264</f>
        <v>5505.2318889483904</v>
      </c>
      <c r="AY269" s="169">
        <f ca="1">IF(Старт!$B$9+Старт!$B$10+Старт!$B$11=0,AY256,AY247)*AY264</f>
        <v>9227.2654507331426</v>
      </c>
      <c r="AZ269" s="169">
        <f ca="1">IF(Старт!$B$9+Старт!$B$10+Старт!$B$11=0,AZ256,AZ247)*AZ264</f>
        <v>9279.437751119769</v>
      </c>
      <c r="BA269" s="169">
        <f ca="1">IF(Старт!$B$9+Старт!$B$10+Старт!$B$11=0,BA256,BA247)*BA264</f>
        <v>9331.9050412779761</v>
      </c>
      <c r="BB269" s="169">
        <f ca="1">IF(Старт!$B$9+Старт!$B$10+Старт!$B$11=0,BB256,BB247)*BB264</f>
        <v>9384.6689891228216</v>
      </c>
      <c r="BC269" s="169">
        <f ca="1">IF(Старт!$B$9+Старт!$B$10+Старт!$B$11=0,BC256,BC247)*BC264</f>
        <v>9437.7312719999954</v>
      </c>
      <c r="BD269" s="169">
        <f ca="1">IF(Старт!$B$9+Старт!$B$10+Старт!$B$11=0,BD256,BD247)*BD264</f>
        <v>9491.0935767391456</v>
      </c>
      <c r="BE269" s="169">
        <f ca="1">IF(Старт!$B$9+Старт!$B$10+Старт!$B$11=0,BE256,BE247)*BE264</f>
        <v>9544.7575997074964</v>
      </c>
      <c r="BF269" s="169">
        <f ca="1">IF(Старт!$B$9+Старт!$B$10+Старт!$B$11=0,BF256,BF247)*BF264</f>
        <v>5759.2350281182707</v>
      </c>
      <c r="BG269" s="169">
        <f ca="1">IF(Старт!$B$9+Старт!$B$10+Старт!$B$11=0,BG256,BG247)*BG264</f>
        <v>5791.7985802874891</v>
      </c>
      <c r="BH269" s="169">
        <f ca="1">IF(Старт!$B$9+Старт!$B$10+Старт!$B$11=0,BH256,BH247)*BH264</f>
        <v>5824.546251515002</v>
      </c>
      <c r="BI269" s="169">
        <f ca="1">IF(Старт!$B$9+Старт!$B$10+Старт!$B$11=0,BI256,BI247)*BI264</f>
        <v>5857.4790828367331</v>
      </c>
      <c r="BJ269" s="169">
        <f ca="1">IF(Старт!$B$9+Старт!$B$10+Старт!$B$11=0,BJ256,BJ247)*BJ264</f>
        <v>5890.5981211747785</v>
      </c>
      <c r="BK269" s="169">
        <f ca="1">IF(Старт!$B$9+Старт!$B$10+Старт!$B$11=0,BK256,BK247)*BK264</f>
        <v>9873.1740322844616</v>
      </c>
      <c r="BL269" s="169">
        <f ca="1">IF(Старт!$B$9+Старт!$B$10+Старт!$B$11=0,BL256,BL247)*BL264</f>
        <v>9928.9983936981516</v>
      </c>
      <c r="BM269" s="169">
        <f ca="1">IF(Старт!$B$9+Старт!$B$10+Старт!$B$11=0,BM256,BM247)*BM264</f>
        <v>9985.1383941674358</v>
      </c>
      <c r="BN269" s="169">
        <f ca="1">IF(Старт!$B$9+Старт!$B$10+Старт!$B$11=0,BN256,BN247)*BN264</f>
        <v>10041.59581836142</v>
      </c>
      <c r="BO269" s="169">
        <f ca="1">IF(Старт!$B$9+Старт!$B$10+Старт!$B$11=0,BO256,BO247)*BO264</f>
        <v>10098.372461039997</v>
      </c>
      <c r="BP269" s="169">
        <f ca="1">IF(Старт!$B$9+Старт!$B$10+Старт!$B$11=0,BP256,BP247)*BP264</f>
        <v>10155.470127110886</v>
      </c>
      <c r="BQ269" s="169">
        <f ca="1">IF(Старт!$B$9+Старт!$B$10+Старт!$B$11=0,BQ256,BQ247)*BQ264</f>
        <v>10212.890631687022</v>
      </c>
      <c r="BR269" s="169">
        <f ca="1">IF(Старт!$B$9+Старт!$B$10+Старт!$B$11=0,BR256,BR247)*BR264</f>
        <v>6162.3814800865503</v>
      </c>
      <c r="BS269" s="169">
        <f ca="1">IF(Старт!$B$9+Старт!$B$10+Старт!$B$11=0,BS256,BS247)*BS264</f>
        <v>6197.2244809076128</v>
      </c>
      <c r="BT269" s="169">
        <f ca="1">IF(Старт!$B$9+Старт!$B$10+Старт!$B$11=0,BT256,BT247)*BT264</f>
        <v>6232.2644891210512</v>
      </c>
      <c r="BU269" s="169">
        <f ca="1">IF(Старт!$B$9+Старт!$B$10+Старт!$B$11=0,BU256,BU247)*BU264</f>
        <v>6267.5026186353052</v>
      </c>
      <c r="BV269" s="169">
        <f ca="1">IF(Старт!$B$9+Старт!$B$10+Старт!$B$11=0,BV256,BV247)*BV264</f>
        <v>6302.9399896570121</v>
      </c>
      <c r="BW269" s="169">
        <f ca="1">IF(Старт!$B$9+Старт!$B$10+Старт!$B$11=0,BW256,BW247)*BW264</f>
        <v>10564.296214544373</v>
      </c>
      <c r="BX269" s="169">
        <f ca="1">IF(Старт!$B$9+Старт!$B$10+Старт!$B$11=0,BX256,BX247)*BX264</f>
        <v>10624.02828125702</v>
      </c>
      <c r="BY269" s="169">
        <f ca="1">IF(Старт!$B$9+Старт!$B$10+Старт!$B$11=0,BY256,BY247)*BY264</f>
        <v>10684.098081759154</v>
      </c>
      <c r="BZ269" s="169">
        <f ca="1">IF(Старт!$B$9+Старт!$B$10+Старт!$B$11=0,BZ256,BZ247)*BZ264</f>
        <v>10744.507525646717</v>
      </c>
      <c r="CA269" s="169">
        <f ca="1">IF(Старт!$B$9+Старт!$B$10+Старт!$B$11=0,CA256,CA247)*CA264</f>
        <v>10805.258533312794</v>
      </c>
      <c r="CB269" s="169">
        <f ca="1">IF(Старт!$B$9+Старт!$B$10+Старт!$B$11=0,CB256,CB247)*CB264</f>
        <v>10866.353036008646</v>
      </c>
      <c r="CC269" s="169">
        <f ca="1">IF(Старт!$B$9+Старт!$B$10+Старт!$B$11=0,CC256,CC247)*CC264</f>
        <v>10927.792975905111</v>
      </c>
      <c r="CD269" s="169">
        <f ca="1">IF(Старт!$B$9+Старт!$B$10+Старт!$B$11=0,CD256,CD247)*CD264</f>
        <v>6593.7481836926063</v>
      </c>
      <c r="CE269" s="169">
        <f ca="1">IF(Старт!$B$9+Старт!$B$10+Старт!$B$11=0,CE256,CE247)*CE264</f>
        <v>6631.0301945711444</v>
      </c>
      <c r="CF269" s="169">
        <f ca="1">IF(Старт!$B$9+Старт!$B$10+Старт!$B$11=0,CF256,CF247)*CF264</f>
        <v>6668.5230033595253</v>
      </c>
      <c r="CG269" s="169">
        <f ca="1">IF(Старт!$B$9+Старт!$B$10+Старт!$B$11=0,CG256,CG247)*CG264</f>
        <v>6706.2278019397754</v>
      </c>
      <c r="CH269" s="169">
        <f ca="1">IF(Старт!$B$9+Старт!$B$10+Старт!$B$11=0,CH256,CH247)*CH264</f>
        <v>6744.1457889330022</v>
      </c>
      <c r="CI269" s="169">
        <f ca="1">IF(Старт!$B$9+Старт!$B$10+Старт!$B$11=0,CI256,CI247)*CI264</f>
        <v>11303.796949562478</v>
      </c>
      <c r="CJ269" s="169">
        <f ca="1">IF(Старт!$B$9+Старт!$B$10+Старт!$B$11=0,CJ256,CJ247)*CJ264</f>
        <v>11367.710260945012</v>
      </c>
      <c r="CK269" s="169">
        <f ca="1">IF(Старт!$B$9+Старт!$B$10+Старт!$B$11=0,CK256,CK247)*CK264</f>
        <v>11431.984947482293</v>
      </c>
      <c r="CL269" s="169">
        <f ca="1">IF(Старт!$B$9+Старт!$B$10+Старт!$B$11=0,CL256,CL247)*CL264</f>
        <v>11496.623052441988</v>
      </c>
      <c r="CM269" s="169">
        <f ca="1">IF(Старт!$B$9+Старт!$B$10+Старт!$B$11=0,CM256,CM247)*CM264</f>
        <v>11561.626630644689</v>
      </c>
      <c r="CN269" s="169">
        <f ca="1">IF(Старт!$B$9+Старт!$B$10+Старт!$B$11=0,CN256,CN247)*CN264</f>
        <v>11626.997748529249</v>
      </c>
      <c r="CO269" s="169">
        <f ca="1">IF(Старт!$B$9+Старт!$B$10+Старт!$B$11=0,CO256,CO247)*CO264</f>
        <v>11692.738484218467</v>
      </c>
      <c r="CP269" s="169">
        <f ca="1">IF(Старт!$B$9+Старт!$B$10+Старт!$B$11=0,CP256,CP247)*CP264</f>
        <v>7055.3105565510887</v>
      </c>
      <c r="CQ269" s="169">
        <f ca="1">IF(Старт!$B$9+Старт!$B$10+Старт!$B$11=0,CQ256,CQ247)*CQ264</f>
        <v>7095.2023081911238</v>
      </c>
      <c r="CR269" s="169">
        <f ca="1">IF(Старт!$B$9+Старт!$B$10+Старт!$B$11=0,CR256,CR247)*CR264</f>
        <v>7135.3196135946891</v>
      </c>
      <c r="CS269" s="169">
        <f ca="1">IF(Старт!$B$9+Старт!$B$10+Старт!$B$11=0,CS256,CS247)*CS264</f>
        <v>7175.6637480755571</v>
      </c>
      <c r="CT269" s="169">
        <f ca="1">IF(Старт!$B$9+Старт!$B$10+Старт!$B$11=0,CT256,CT247)*CT264</f>
        <v>7216.2359941583118</v>
      </c>
      <c r="CU269" s="169">
        <f ca="1">IF(Старт!$B$9+Старт!$B$10+Старт!$B$11=0,CU256,CU247)*CU264</f>
        <v>12095.062736031847</v>
      </c>
      <c r="CV269" s="169">
        <f ca="1">IF(Старт!$B$9+Старт!$B$10+Старт!$B$11=0,CV256,CV247)*CV264</f>
        <v>12163.44997921116</v>
      </c>
      <c r="CW269" s="169">
        <f ca="1">IF(Старт!$B$9+Старт!$B$10+Старт!$B$11=0,CW256,CW247)*CW264</f>
        <v>12232.223893806051</v>
      </c>
      <c r="CX269" s="169">
        <f ca="1">IF(Старт!$B$9+Старт!$B$10+Старт!$B$11=0,CX256,CX247)*CX264</f>
        <v>12301.386666112921</v>
      </c>
      <c r="CY269" s="169">
        <f ca="1">IF(Старт!$B$9+Старт!$B$10+Старт!$B$11=0,CY256,CY247)*CY264</f>
        <v>12370.940494789813</v>
      </c>
      <c r="CZ269" s="169">
        <f ca="1">IF(Старт!$B$9+Старт!$B$10+Старт!$B$11=0,CZ256,CZ247)*CZ264</f>
        <v>12440.887590926293</v>
      </c>
      <c r="DA269" s="169">
        <f ca="1">IF(Старт!$B$9+Старт!$B$10+Старт!$B$11=0,DA256,DA247)*DA264</f>
        <v>12511.230178113758</v>
      </c>
      <c r="DB269" s="169">
        <f ca="1">IF(Старт!$B$9+Старт!$B$10+Старт!$B$11=0,DB256,DB247)*DB264</f>
        <v>7549.1822955096641</v>
      </c>
      <c r="DC269" s="169">
        <f ca="1">IF(Старт!$B$9+Старт!$B$10+Старт!$B$11=0,DC256,DC247)*DC264</f>
        <v>7591.8664697645017</v>
      </c>
      <c r="DD269" s="169">
        <f ca="1">IF(Старт!$B$9+Старт!$B$10+Старт!$B$11=0,DD256,DD247)*DD264</f>
        <v>7634.7919865463182</v>
      </c>
      <c r="DE269" s="169">
        <f ca="1">IF(Старт!$B$9+Старт!$B$10+Старт!$B$11=0,DE256,DE247)*DE264</f>
        <v>7677.9602104408468</v>
      </c>
      <c r="DF269" s="169">
        <f ca="1">IF(Старт!$B$9+Старт!$B$10+Старт!$B$11=0,DF256,DF247)*DF264</f>
        <v>7721.3725137493911</v>
      </c>
      <c r="DG269" s="169">
        <f ca="1">IF(Старт!$B$9+Старт!$B$10+Старт!$B$11=0,DG256,DG247)*DG264</f>
        <v>12941.717127554077</v>
      </c>
      <c r="DH269" s="169">
        <f ca="1">IF(Старт!$B$9+Старт!$B$10+Старт!$B$11=0,DH256,DH247)*DH264</f>
        <v>13014.89147775594</v>
      </c>
      <c r="DI269" s="169">
        <f ca="1">IF(Старт!$B$9+Старт!$B$10+Старт!$B$11=0,DI256,DI247)*DI264</f>
        <v>13088.479566372474</v>
      </c>
      <c r="DJ269" s="169">
        <f ca="1">IF(Старт!$B$9+Старт!$B$10+Старт!$B$11=0,DJ256,DJ247)*DJ264</f>
        <v>13162.483732740826</v>
      </c>
      <c r="DK269" s="169">
        <f ca="1">IF(Старт!$B$9+Старт!$B$10+Старт!$B$11=0,DK256,DK247)*DK264</f>
        <v>13236.906329425103</v>
      </c>
      <c r="DL269" s="169">
        <f ca="1">IF(Старт!$B$9+Старт!$B$10+Старт!$B$11=0,DL256,DL247)*DL264</f>
        <v>13311.749722291137</v>
      </c>
      <c r="DM269" s="169">
        <f ca="1">IF(Старт!$B$9+Старт!$B$10+Старт!$B$11=0,DM256,DM247)*DM264</f>
        <v>13387.016290581721</v>
      </c>
      <c r="DN269" s="169">
        <f ca="1">IF(Старт!$B$9+Старт!$B$10+Старт!$B$11=0,DN256,DN247)*DN264</f>
        <v>8077.6250561953411</v>
      </c>
      <c r="DO269" s="169">
        <f ca="1">IF(Старт!$B$9+Старт!$B$10+Старт!$B$11=0,DO256,DO247)*DO264</f>
        <v>8123.2971226480167</v>
      </c>
      <c r="DP269" s="169">
        <f ca="1">IF(Старт!$B$9+Старт!$B$10+Старт!$B$11=0,DP256,DP247)*DP264</f>
        <v>8169.2274256045603</v>
      </c>
      <c r="DQ269" s="169">
        <f ca="1">IF(Старт!$B$9+Старт!$B$10+Старт!$B$11=0,DQ256,DQ247)*DQ264</f>
        <v>8215.417425171705</v>
      </c>
      <c r="DR269" s="169">
        <f ca="1">IF(Старт!$B$9+Старт!$B$10+Старт!$B$11=0,DR256,DR247)*DR264</f>
        <v>8261.8685897118485</v>
      </c>
      <c r="DS269" s="169">
        <f ca="1">IF(Старт!$B$9+Старт!$B$10+Старт!$B$11=0,DS256,DS247)*DS264</f>
        <v>13847.637326482862</v>
      </c>
      <c r="DT269" s="169">
        <f ca="1">IF(Старт!$B$9+Старт!$B$10+Старт!$B$11=0,DT256,DT247)*DT264</f>
        <v>13925.933881198855</v>
      </c>
      <c r="DU269" s="169">
        <f ca="1">IF(Старт!$B$9+Старт!$B$10+Старт!$B$11=0,DU256,DU247)*DU264</f>
        <v>14004.673136018546</v>
      </c>
      <c r="DV269" s="169">
        <f ca="1">IF(Старт!$B$9+Старт!$B$10+Старт!$B$11=0,DV256,DV247)*DV264</f>
        <v>14083.857594032685</v>
      </c>
      <c r="DW269" s="169"/>
      <c r="DX269" s="177">
        <f ca="1">SUM(G269:DW269)</f>
        <v>1005920.1176209251</v>
      </c>
    </row>
    <row r="270" spans="1:128" x14ac:dyDescent="0.2">
      <c r="F270" s="6" t="s">
        <v>2961</v>
      </c>
    </row>
    <row r="271" spans="1:128" x14ac:dyDescent="0.2">
      <c r="A271" s="153" t="str">
        <f ca="1">Language!A$682</f>
        <v>Итого: Материальные затраты</v>
      </c>
      <c r="E271" s="154" t="s">
        <v>667</v>
      </c>
    </row>
    <row r="272" spans="1:128" collapsed="1" x14ac:dyDescent="0.2">
      <c r="A272" s="159" t="str">
        <f ca="1">Language!A$683</f>
        <v>Суммарные затраты в отчете о прибылях и убытках</v>
      </c>
      <c r="C272" s="178" t="str">
        <f t="shared" ref="C272:C283" ca="1" si="450">CurName1</f>
        <v>тыс. руб.</v>
      </c>
      <c r="F272" s="6" t="s">
        <v>2942</v>
      </c>
      <c r="G272" s="161">
        <f t="shared" ref="G272:AL272" ca="1" si="451">SUM(G$130,G$160,G$190,G$219,G$247)</f>
        <v>16794</v>
      </c>
      <c r="H272" s="161">
        <f t="shared" ca="1" si="451"/>
        <v>50666.867152908249</v>
      </c>
      <c r="I272" s="161">
        <f t="shared" ca="1" si="451"/>
        <v>86442.286054507946</v>
      </c>
      <c r="J272" s="161">
        <f t="shared" ca="1" si="451"/>
        <v>112066.62769437459</v>
      </c>
      <c r="K272" s="161">
        <f t="shared" ca="1" si="451"/>
        <v>135952.81127474649</v>
      </c>
      <c r="L272" s="161">
        <f t="shared" ca="1" si="451"/>
        <v>153995.68620068263</v>
      </c>
      <c r="M272" s="161">
        <f t="shared" ca="1" si="451"/>
        <v>172238.24887831972</v>
      </c>
      <c r="N272" s="161">
        <f t="shared" ca="1" si="451"/>
        <v>187188.16628827248</v>
      </c>
      <c r="O272" s="161">
        <f t="shared" ca="1" si="451"/>
        <v>234684.43416371345</v>
      </c>
      <c r="P272" s="161">
        <f t="shared" ca="1" si="451"/>
        <v>236011.37407463603</v>
      </c>
      <c r="Q272" s="161">
        <f t="shared" ca="1" si="451"/>
        <v>237345.8166967353</v>
      </c>
      <c r="R272" s="161">
        <f t="shared" ca="1" si="451"/>
        <v>238687.80445143106</v>
      </c>
      <c r="S272" s="161">
        <f t="shared" ca="1" si="451"/>
        <v>240037.38</v>
      </c>
      <c r="T272" s="161">
        <f t="shared" ca="1" si="451"/>
        <v>241394.58624493191</v>
      </c>
      <c r="U272" s="161">
        <f t="shared" ca="1" si="451"/>
        <v>242759.46633129328</v>
      </c>
      <c r="V272" s="161">
        <f t="shared" ca="1" si="451"/>
        <v>195824.74741905509</v>
      </c>
      <c r="W272" s="161">
        <f t="shared" ca="1" si="451"/>
        <v>196931.96901141442</v>
      </c>
      <c r="X272" s="161">
        <f t="shared" ca="1" si="451"/>
        <v>198045.45099563288</v>
      </c>
      <c r="Y272" s="161">
        <f t="shared" ca="1" si="451"/>
        <v>199165.2287688764</v>
      </c>
      <c r="Z272" s="161">
        <f t="shared" ca="1" si="451"/>
        <v>232069.39823597856</v>
      </c>
      <c r="AA272" s="161">
        <f t="shared" ca="1" si="451"/>
        <v>251112.34455517339</v>
      </c>
      <c r="AB272" s="161">
        <f t="shared" ca="1" si="451"/>
        <v>252532.17025986052</v>
      </c>
      <c r="AC272" s="161">
        <f t="shared" ca="1" si="451"/>
        <v>253960.02386550672</v>
      </c>
      <c r="AD272" s="161">
        <f t="shared" ca="1" si="451"/>
        <v>255395.95076303123</v>
      </c>
      <c r="AE272" s="161">
        <f t="shared" ca="1" si="451"/>
        <v>256839.99660000001</v>
      </c>
      <c r="AF272" s="161">
        <f t="shared" ca="1" si="451"/>
        <v>258292.20728207711</v>
      </c>
      <c r="AG272" s="161">
        <f t="shared" ca="1" si="451"/>
        <v>259752.62897448381</v>
      </c>
      <c r="AH272" s="161">
        <f t="shared" ca="1" si="451"/>
        <v>209532.47973838897</v>
      </c>
      <c r="AI272" s="161">
        <f t="shared" ca="1" si="451"/>
        <v>210717.20684221335</v>
      </c>
      <c r="AJ272" s="161">
        <f t="shared" ca="1" si="451"/>
        <v>211908.63256532722</v>
      </c>
      <c r="AK272" s="161">
        <f t="shared" ca="1" si="451"/>
        <v>213106.79478269781</v>
      </c>
      <c r="AL272" s="161">
        <f t="shared" ca="1" si="451"/>
        <v>248314.25611249704</v>
      </c>
      <c r="AM272" s="161">
        <f t="shared" ref="AM272:BR272" ca="1" si="452">SUM(AM$130,AM$160,AM$190,AM$219,AM$247)</f>
        <v>268690.2086740355</v>
      </c>
      <c r="AN272" s="161">
        <f t="shared" ca="1" si="452"/>
        <v>270209.42217805074</v>
      </c>
      <c r="AO272" s="161">
        <f t="shared" ca="1" si="452"/>
        <v>271737.22553609224</v>
      </c>
      <c r="AP272" s="161">
        <f t="shared" ca="1" si="452"/>
        <v>273273.66731644346</v>
      </c>
      <c r="AQ272" s="161">
        <f t="shared" ca="1" si="452"/>
        <v>274818.79636200005</v>
      </c>
      <c r="AR272" s="161">
        <f t="shared" ca="1" si="452"/>
        <v>276372.66179182247</v>
      </c>
      <c r="AS272" s="161">
        <f t="shared" ca="1" si="452"/>
        <v>277935.31300269766</v>
      </c>
      <c r="AT272" s="161">
        <f t="shared" ca="1" si="452"/>
        <v>224199.75332007618</v>
      </c>
      <c r="AU272" s="161">
        <f t="shared" ca="1" si="452"/>
        <v>225467.4113211683</v>
      </c>
      <c r="AV272" s="161">
        <f t="shared" ca="1" si="452"/>
        <v>226742.23684490009</v>
      </c>
      <c r="AW272" s="161">
        <f t="shared" ca="1" si="452"/>
        <v>228024.2704174867</v>
      </c>
      <c r="AX272" s="161">
        <f t="shared" ca="1" si="452"/>
        <v>265696.25404037186</v>
      </c>
      <c r="AY272" s="161">
        <f t="shared" ca="1" si="452"/>
        <v>287498.52328121796</v>
      </c>
      <c r="AZ272" s="161">
        <f t="shared" ca="1" si="452"/>
        <v>289124.08173051424</v>
      </c>
      <c r="BA272" s="161">
        <f t="shared" ca="1" si="452"/>
        <v>290758.83132361865</v>
      </c>
      <c r="BB272" s="161">
        <f t="shared" ca="1" si="452"/>
        <v>292402.82402859442</v>
      </c>
      <c r="BC272" s="161">
        <f t="shared" ca="1" si="452"/>
        <v>294056.11210733996</v>
      </c>
      <c r="BD272" s="161">
        <f t="shared" ca="1" si="452"/>
        <v>295718.74811724998</v>
      </c>
      <c r="BE272" s="161">
        <f t="shared" ca="1" si="452"/>
        <v>297390.78491288645</v>
      </c>
      <c r="BF272" s="161">
        <f t="shared" ca="1" si="452"/>
        <v>239893.73605248146</v>
      </c>
      <c r="BG272" s="161">
        <f t="shared" ca="1" si="452"/>
        <v>241250.13011365003</v>
      </c>
      <c r="BH272" s="161">
        <f t="shared" ca="1" si="452"/>
        <v>242614.19342404304</v>
      </c>
      <c r="BI272" s="161">
        <f t="shared" ca="1" si="452"/>
        <v>243985.96934671063</v>
      </c>
      <c r="BJ272" s="161">
        <f t="shared" ca="1" si="452"/>
        <v>284294.99182319781</v>
      </c>
      <c r="BK272" s="161">
        <f t="shared" ca="1" si="452"/>
        <v>307623.41991090315</v>
      </c>
      <c r="BL272" s="161">
        <f t="shared" ca="1" si="452"/>
        <v>309362.76745165023</v>
      </c>
      <c r="BM272" s="161">
        <f t="shared" ca="1" si="452"/>
        <v>311111.94951627188</v>
      </c>
      <c r="BN272" s="161">
        <f t="shared" ca="1" si="452"/>
        <v>312871.02171059599</v>
      </c>
      <c r="BO272" s="161">
        <f t="shared" ca="1" si="452"/>
        <v>314640.03995485377</v>
      </c>
      <c r="BP272" s="161">
        <f t="shared" ca="1" si="452"/>
        <v>316419.06048545748</v>
      </c>
      <c r="BQ272" s="161">
        <f t="shared" ca="1" si="452"/>
        <v>318208.1398567885</v>
      </c>
      <c r="BR272" s="161">
        <f t="shared" ca="1" si="452"/>
        <v>256686.29757615519</v>
      </c>
      <c r="BS272" s="161">
        <f t="shared" ref="BS272:CX272" ca="1" si="453">SUM(BS$130,BS$160,BS$190,BS$219,BS$247)</f>
        <v>258137.63922160555</v>
      </c>
      <c r="BT272" s="161">
        <f t="shared" ca="1" si="453"/>
        <v>259597.18696372604</v>
      </c>
      <c r="BU272" s="161">
        <f t="shared" ca="1" si="453"/>
        <v>261064.98720098039</v>
      </c>
      <c r="BV272" s="161">
        <f t="shared" ca="1" si="453"/>
        <v>304195.64125082165</v>
      </c>
      <c r="BW272" s="161">
        <f t="shared" ca="1" si="453"/>
        <v>329157.05930466624</v>
      </c>
      <c r="BX272" s="161">
        <f t="shared" ca="1" si="453"/>
        <v>331018.16117326566</v>
      </c>
      <c r="BY272" s="161">
        <f t="shared" ca="1" si="453"/>
        <v>332889.78598241089</v>
      </c>
      <c r="BZ272" s="161">
        <f t="shared" ca="1" si="453"/>
        <v>334771.99323033763</v>
      </c>
      <c r="CA272" s="161">
        <f t="shared" ca="1" si="453"/>
        <v>336664.84275169345</v>
      </c>
      <c r="CB272" s="161">
        <f t="shared" ca="1" si="453"/>
        <v>338568.3947194395</v>
      </c>
      <c r="CC272" s="161">
        <f t="shared" ca="1" si="453"/>
        <v>340482.70964676357</v>
      </c>
      <c r="CD272" s="161">
        <f t="shared" ca="1" si="453"/>
        <v>274654.33840648591</v>
      </c>
      <c r="CE272" s="161">
        <f t="shared" ca="1" si="453"/>
        <v>276207.27396711789</v>
      </c>
      <c r="CF272" s="161">
        <f t="shared" ca="1" si="453"/>
        <v>277768.99005118688</v>
      </c>
      <c r="CG272" s="161">
        <f t="shared" ca="1" si="453"/>
        <v>279339.53630504897</v>
      </c>
      <c r="CH272" s="161">
        <f t="shared" ca="1" si="453"/>
        <v>325489.33613837912</v>
      </c>
      <c r="CI272" s="161">
        <f t="shared" ca="1" si="453"/>
        <v>352198.05345599301</v>
      </c>
      <c r="CJ272" s="161">
        <f t="shared" ca="1" si="453"/>
        <v>354189.4324553943</v>
      </c>
      <c r="CK272" s="161">
        <f t="shared" ca="1" si="453"/>
        <v>356192.07100117975</v>
      </c>
      <c r="CL272" s="161">
        <f t="shared" ca="1" si="453"/>
        <v>358206.0327564613</v>
      </c>
      <c r="CM272" s="161">
        <f t="shared" ca="1" si="453"/>
        <v>360231.38174431195</v>
      </c>
      <c r="CN272" s="161">
        <f t="shared" ca="1" si="453"/>
        <v>362268.18234980025</v>
      </c>
      <c r="CO272" s="161">
        <f t="shared" ca="1" si="453"/>
        <v>364316.49932203698</v>
      </c>
      <c r="CP272" s="161">
        <f t="shared" ca="1" si="453"/>
        <v>293880.14209494001</v>
      </c>
      <c r="CQ272" s="161">
        <f t="shared" ca="1" si="453"/>
        <v>295541.78314481606</v>
      </c>
      <c r="CR272" s="161">
        <f t="shared" ca="1" si="453"/>
        <v>297212.81935476989</v>
      </c>
      <c r="CS272" s="161">
        <f t="shared" ca="1" si="453"/>
        <v>298893.30384640233</v>
      </c>
      <c r="CT272" s="161">
        <f t="shared" ca="1" si="453"/>
        <v>348273.58966806554</v>
      </c>
      <c r="CU272" s="161">
        <f t="shared" ca="1" si="453"/>
        <v>376851.91719791241</v>
      </c>
      <c r="CV272" s="161">
        <f t="shared" ca="1" si="453"/>
        <v>378982.69272727187</v>
      </c>
      <c r="CW272" s="161">
        <f t="shared" ca="1" si="453"/>
        <v>381125.51597126218</v>
      </c>
      <c r="CX272" s="161">
        <f t="shared" ca="1" si="453"/>
        <v>383280.45504941349</v>
      </c>
      <c r="CY272" s="161">
        <f t="shared" ref="CY272:DV272" ca="1" si="454">SUM(CY$130,CY$160,CY$190,CY$219,CY$247)</f>
        <v>385447.57846641372</v>
      </c>
      <c r="CZ272" s="161">
        <f t="shared" ca="1" si="454"/>
        <v>387626.9551142861</v>
      </c>
      <c r="DA272" s="161">
        <f t="shared" ca="1" si="454"/>
        <v>389818.6542745796</v>
      </c>
      <c r="DB272" s="161">
        <f t="shared" ca="1" si="454"/>
        <v>314451.75204158574</v>
      </c>
      <c r="DC272" s="161">
        <f t="shared" ca="1" si="454"/>
        <v>316229.70796495321</v>
      </c>
      <c r="DD272" s="161">
        <f t="shared" ca="1" si="454"/>
        <v>318017.71670960379</v>
      </c>
      <c r="DE272" s="161">
        <f t="shared" ca="1" si="454"/>
        <v>319815.83511565044</v>
      </c>
      <c r="DF272" s="161">
        <f t="shared" ca="1" si="454"/>
        <v>372652.74094483012</v>
      </c>
      <c r="DG272" s="161">
        <f t="shared" ca="1" si="454"/>
        <v>403231.55140176625</v>
      </c>
      <c r="DH272" s="161">
        <f t="shared" ca="1" si="454"/>
        <v>405511.48121818085</v>
      </c>
      <c r="DI272" s="161">
        <f t="shared" ca="1" si="454"/>
        <v>407804.30208925053</v>
      </c>
      <c r="DJ272" s="161">
        <f t="shared" ca="1" si="454"/>
        <v>410110.08690287243</v>
      </c>
      <c r="DK272" s="161">
        <f t="shared" ca="1" si="454"/>
        <v>412428.90895906271</v>
      </c>
      <c r="DL272" s="161">
        <f t="shared" ca="1" si="454"/>
        <v>414760.84197228617</v>
      </c>
      <c r="DM272" s="161">
        <f t="shared" ca="1" si="454"/>
        <v>417105.96007380006</v>
      </c>
      <c r="DN272" s="161">
        <f t="shared" ca="1" si="454"/>
        <v>336463.37468449661</v>
      </c>
      <c r="DO272" s="161">
        <f t="shared" ca="1" si="454"/>
        <v>338365.7875224998</v>
      </c>
      <c r="DP272" s="161">
        <f t="shared" ca="1" si="454"/>
        <v>340278.95687927591</v>
      </c>
      <c r="DQ272" s="161">
        <f t="shared" ca="1" si="454"/>
        <v>342202.94357374596</v>
      </c>
      <c r="DR272" s="161">
        <f t="shared" ca="1" si="454"/>
        <v>398738.43281096808</v>
      </c>
      <c r="DS272" s="161">
        <f t="shared" ca="1" si="454"/>
        <v>431457.75999988971</v>
      </c>
      <c r="DT272" s="161">
        <f t="shared" ca="1" si="454"/>
        <v>433897.28490345331</v>
      </c>
      <c r="DU272" s="161">
        <f t="shared" ca="1" si="454"/>
        <v>436350.60323549784</v>
      </c>
      <c r="DV272" s="161">
        <f t="shared" ca="1" si="454"/>
        <v>438817.79298607341</v>
      </c>
      <c r="DW272" s="161"/>
      <c r="DX272" s="167">
        <f t="shared" ref="DX272:DX278" ca="1" si="455">SUM(G272:DW272)</f>
        <v>34912084.644107081</v>
      </c>
    </row>
    <row r="273" spans="1:128" hidden="1" outlineLevel="1" x14ac:dyDescent="0.2">
      <c r="A273" s="159" t="str">
        <f ca="1">Language!A$688</f>
        <v>НДС начисленный</v>
      </c>
      <c r="C273" s="178" t="str">
        <f t="shared" ca="1" si="450"/>
        <v>тыс. руб.</v>
      </c>
      <c r="F273" s="6" t="s">
        <v>3084</v>
      </c>
      <c r="G273" s="161">
        <f t="shared" ref="G273:AL273" ca="1" si="456">SUM(G$153,G$183,G$213,G$241,G$269)</f>
        <v>3358.8</v>
      </c>
      <c r="H273" s="161">
        <f t="shared" ca="1" si="456"/>
        <v>10133.373430581651</v>
      </c>
      <c r="I273" s="161">
        <f t="shared" ca="1" si="456"/>
        <v>17288.45721090159</v>
      </c>
      <c r="J273" s="161">
        <f t="shared" ca="1" si="456"/>
        <v>22413.325538874917</v>
      </c>
      <c r="K273" s="161">
        <f t="shared" ca="1" si="456"/>
        <v>27190.562254949298</v>
      </c>
      <c r="L273" s="161">
        <f t="shared" ca="1" si="456"/>
        <v>30799.13724013653</v>
      </c>
      <c r="M273" s="161">
        <f t="shared" ca="1" si="456"/>
        <v>34447.649775663944</v>
      </c>
      <c r="N273" s="161">
        <f t="shared" ca="1" si="456"/>
        <v>37437.633257654496</v>
      </c>
      <c r="O273" s="161">
        <f t="shared" ca="1" si="456"/>
        <v>46936.88683274269</v>
      </c>
      <c r="P273" s="161">
        <f t="shared" ca="1" si="456"/>
        <v>47202.274814927208</v>
      </c>
      <c r="Q273" s="161">
        <f t="shared" ca="1" si="456"/>
        <v>47469.163339347062</v>
      </c>
      <c r="R273" s="161">
        <f t="shared" ca="1" si="456"/>
        <v>47737.560890286208</v>
      </c>
      <c r="S273" s="161">
        <f t="shared" ca="1" si="456"/>
        <v>48007.47600000001</v>
      </c>
      <c r="T273" s="161">
        <f t="shared" ca="1" si="456"/>
        <v>48278.917248986378</v>
      </c>
      <c r="U273" s="161">
        <f t="shared" ca="1" si="456"/>
        <v>48551.893266258645</v>
      </c>
      <c r="V273" s="161">
        <f t="shared" ca="1" si="456"/>
        <v>39164.949483811026</v>
      </c>
      <c r="W273" s="161">
        <f t="shared" ca="1" si="456"/>
        <v>39386.393802282881</v>
      </c>
      <c r="X273" s="161">
        <f t="shared" ca="1" si="456"/>
        <v>39609.090199126571</v>
      </c>
      <c r="Y273" s="161">
        <f t="shared" ca="1" si="456"/>
        <v>39833.045753775295</v>
      </c>
      <c r="Z273" s="161">
        <f t="shared" ca="1" si="456"/>
        <v>46413.87964719571</v>
      </c>
      <c r="AA273" s="161">
        <f t="shared" ca="1" si="456"/>
        <v>50222.468911034681</v>
      </c>
      <c r="AB273" s="161">
        <f t="shared" ca="1" si="456"/>
        <v>50506.434051972108</v>
      </c>
      <c r="AC273" s="161">
        <f t="shared" ca="1" si="456"/>
        <v>50792.004773101347</v>
      </c>
      <c r="AD273" s="161">
        <f t="shared" ca="1" si="456"/>
        <v>51079.19015260625</v>
      </c>
      <c r="AE273" s="161">
        <f t="shared" ca="1" si="456"/>
        <v>51367.99932000001</v>
      </c>
      <c r="AF273" s="161">
        <f t="shared" ca="1" si="456"/>
        <v>51658.441456415414</v>
      </c>
      <c r="AG273" s="161">
        <f t="shared" ca="1" si="456"/>
        <v>51950.525794896763</v>
      </c>
      <c r="AH273" s="161">
        <f t="shared" ca="1" si="456"/>
        <v>41906.49594767778</v>
      </c>
      <c r="AI273" s="161">
        <f t="shared" ca="1" si="456"/>
        <v>42143.441368442669</v>
      </c>
      <c r="AJ273" s="161">
        <f t="shared" ca="1" si="456"/>
        <v>42381.726513065441</v>
      </c>
      <c r="AK273" s="161">
        <f t="shared" ca="1" si="456"/>
        <v>42621.358956539567</v>
      </c>
      <c r="AL273" s="161">
        <f t="shared" ca="1" si="456"/>
        <v>49662.851222499419</v>
      </c>
      <c r="AM273" s="161">
        <f t="shared" ref="AM273:BR273" ca="1" si="457">SUM(AM$153,AM$183,AM$213,AM$241,AM$269)</f>
        <v>53738.041734807106</v>
      </c>
      <c r="AN273" s="161">
        <f t="shared" ca="1" si="457"/>
        <v>54041.884435610162</v>
      </c>
      <c r="AO273" s="161">
        <f t="shared" ca="1" si="457"/>
        <v>54347.445107218446</v>
      </c>
      <c r="AP273" s="161">
        <f t="shared" ca="1" si="457"/>
        <v>54654.733463288692</v>
      </c>
      <c r="AQ273" s="161">
        <f t="shared" ca="1" si="457"/>
        <v>54963.759272400013</v>
      </c>
      <c r="AR273" s="161">
        <f t="shared" ca="1" si="457"/>
        <v>55274.5323583645</v>
      </c>
      <c r="AS273" s="161">
        <f t="shared" ca="1" si="457"/>
        <v>55587.062600539532</v>
      </c>
      <c r="AT273" s="161">
        <f t="shared" ca="1" si="457"/>
        <v>44839.950664015239</v>
      </c>
      <c r="AU273" s="161">
        <f t="shared" ca="1" si="457"/>
        <v>45093.482264233666</v>
      </c>
      <c r="AV273" s="161">
        <f t="shared" ca="1" si="457"/>
        <v>45348.447368980036</v>
      </c>
      <c r="AW273" s="161">
        <f t="shared" ca="1" si="457"/>
        <v>45604.854083497339</v>
      </c>
      <c r="AX273" s="161">
        <f t="shared" ca="1" si="457"/>
        <v>53139.250808074372</v>
      </c>
      <c r="AY273" s="161">
        <f t="shared" ca="1" si="457"/>
        <v>57499.704656243601</v>
      </c>
      <c r="AZ273" s="161">
        <f t="shared" ca="1" si="457"/>
        <v>57824.816346102853</v>
      </c>
      <c r="BA273" s="161">
        <f t="shared" ca="1" si="457"/>
        <v>58151.766264723738</v>
      </c>
      <c r="BB273" s="161">
        <f t="shared" ca="1" si="457"/>
        <v>58480.564805718881</v>
      </c>
      <c r="BC273" s="161">
        <f t="shared" ca="1" si="457"/>
        <v>58811.222421468003</v>
      </c>
      <c r="BD273" s="161">
        <f t="shared" ca="1" si="457"/>
        <v>59143.749623450014</v>
      </c>
      <c r="BE273" s="161">
        <f t="shared" ca="1" si="457"/>
        <v>59478.156982577282</v>
      </c>
      <c r="BF273" s="161">
        <f t="shared" ca="1" si="457"/>
        <v>47978.747210496294</v>
      </c>
      <c r="BG273" s="161">
        <f t="shared" ca="1" si="457"/>
        <v>48250.02602273001</v>
      </c>
      <c r="BH273" s="161">
        <f t="shared" ca="1" si="457"/>
        <v>48522.838684808608</v>
      </c>
      <c r="BI273" s="161">
        <f t="shared" ca="1" si="457"/>
        <v>48797.193869342133</v>
      </c>
      <c r="BJ273" s="161">
        <f t="shared" ca="1" si="457"/>
        <v>56858.998364639556</v>
      </c>
      <c r="BK273" s="161">
        <f t="shared" ca="1" si="457"/>
        <v>61524.683982180635</v>
      </c>
      <c r="BL273" s="161">
        <f t="shared" ca="1" si="457"/>
        <v>61872.553490330043</v>
      </c>
      <c r="BM273" s="161">
        <f t="shared" ca="1" si="457"/>
        <v>62222.389903254392</v>
      </c>
      <c r="BN273" s="161">
        <f t="shared" ca="1" si="457"/>
        <v>62574.204342119214</v>
      </c>
      <c r="BO273" s="161">
        <f t="shared" ca="1" si="457"/>
        <v>62928.007990970749</v>
      </c>
      <c r="BP273" s="161">
        <f t="shared" ca="1" si="457"/>
        <v>63283.812097091512</v>
      </c>
      <c r="BQ273" s="161">
        <f t="shared" ca="1" si="457"/>
        <v>63641.627971357702</v>
      </c>
      <c r="BR273" s="161">
        <f t="shared" ca="1" si="457"/>
        <v>51337.259515231046</v>
      </c>
      <c r="BS273" s="161">
        <f t="shared" ref="BS273:CX273" ca="1" si="458">SUM(BS$153,BS$183,BS$213,BS$241,BS$269)</f>
        <v>51627.527844321114</v>
      </c>
      <c r="BT273" s="161">
        <f t="shared" ca="1" si="458"/>
        <v>51919.437392745211</v>
      </c>
      <c r="BU273" s="161">
        <f t="shared" ca="1" si="458"/>
        <v>52212.997440196079</v>
      </c>
      <c r="BV273" s="161">
        <f t="shared" ca="1" si="458"/>
        <v>60839.128250164329</v>
      </c>
      <c r="BW273" s="161">
        <f t="shared" ca="1" si="458"/>
        <v>65831.411860933265</v>
      </c>
      <c r="BX273" s="161">
        <f t="shared" ca="1" si="458"/>
        <v>66203.632234653138</v>
      </c>
      <c r="BY273" s="161">
        <f t="shared" ca="1" si="458"/>
        <v>66577.957196482181</v>
      </c>
      <c r="BZ273" s="161">
        <f t="shared" ca="1" si="458"/>
        <v>66954.398646067537</v>
      </c>
      <c r="CA273" s="161">
        <f t="shared" ca="1" si="458"/>
        <v>67332.968550338701</v>
      </c>
      <c r="CB273" s="161">
        <f t="shared" ca="1" si="458"/>
        <v>67713.678943887906</v>
      </c>
      <c r="CC273" s="161">
        <f t="shared" ca="1" si="458"/>
        <v>68096.541929352723</v>
      </c>
      <c r="CD273" s="161">
        <f t="shared" ca="1" si="458"/>
        <v>54930.867681297197</v>
      </c>
      <c r="CE273" s="161">
        <f t="shared" ca="1" si="458"/>
        <v>55241.454793423582</v>
      </c>
      <c r="CF273" s="161">
        <f t="shared" ca="1" si="458"/>
        <v>55553.798010237369</v>
      </c>
      <c r="CG273" s="161">
        <f t="shared" ca="1" si="458"/>
        <v>55867.907261009801</v>
      </c>
      <c r="CH273" s="161">
        <f t="shared" ca="1" si="458"/>
        <v>65097.86722767583</v>
      </c>
      <c r="CI273" s="161">
        <f t="shared" ca="1" si="458"/>
        <v>70439.610691198613</v>
      </c>
      <c r="CJ273" s="161">
        <f t="shared" ca="1" si="458"/>
        <v>70837.886491078869</v>
      </c>
      <c r="CK273" s="161">
        <f t="shared" ca="1" si="458"/>
        <v>71238.414200235929</v>
      </c>
      <c r="CL273" s="161">
        <f t="shared" ca="1" si="458"/>
        <v>71641.206551292256</v>
      </c>
      <c r="CM273" s="161">
        <f t="shared" ca="1" si="458"/>
        <v>72046.276348862404</v>
      </c>
      <c r="CN273" s="161">
        <f t="shared" ca="1" si="458"/>
        <v>72453.636469960053</v>
      </c>
      <c r="CO273" s="161">
        <f t="shared" ca="1" si="458"/>
        <v>72863.29986440741</v>
      </c>
      <c r="CP273" s="161">
        <f t="shared" ca="1" si="458"/>
        <v>58776.028418988004</v>
      </c>
      <c r="CQ273" s="161">
        <f t="shared" ca="1" si="458"/>
        <v>59108.356628963222</v>
      </c>
      <c r="CR273" s="161">
        <f t="shared" ca="1" si="458"/>
        <v>59442.563870953993</v>
      </c>
      <c r="CS273" s="161">
        <f t="shared" ca="1" si="458"/>
        <v>59778.660769280468</v>
      </c>
      <c r="CT273" s="161">
        <f t="shared" ca="1" si="458"/>
        <v>69654.717933613123</v>
      </c>
      <c r="CU273" s="161">
        <f t="shared" ca="1" si="458"/>
        <v>75370.383439582482</v>
      </c>
      <c r="CV273" s="161">
        <f t="shared" ca="1" si="458"/>
        <v>75796.538545454372</v>
      </c>
      <c r="CW273" s="161">
        <f t="shared" ca="1" si="458"/>
        <v>76225.103194252442</v>
      </c>
      <c r="CX273" s="161">
        <f t="shared" ca="1" si="458"/>
        <v>76656.091009882715</v>
      </c>
      <c r="CY273" s="161">
        <f t="shared" ref="CY273:DV273" ca="1" si="459">SUM(CY$153,CY$183,CY$213,CY$241,CY$269)</f>
        <v>77089.515693282752</v>
      </c>
      <c r="CZ273" s="161">
        <f t="shared" ca="1" si="459"/>
        <v>77525.39102285722</v>
      </c>
      <c r="DA273" s="161">
        <f t="shared" ca="1" si="459"/>
        <v>77963.730854915921</v>
      </c>
      <c r="DB273" s="161">
        <f t="shared" ca="1" si="459"/>
        <v>62890.35040831715</v>
      </c>
      <c r="DC273" s="161">
        <f t="shared" ca="1" si="459"/>
        <v>63245.941592990639</v>
      </c>
      <c r="DD273" s="161">
        <f t="shared" ca="1" si="459"/>
        <v>63603.543341920762</v>
      </c>
      <c r="DE273" s="161">
        <f t="shared" ca="1" si="459"/>
        <v>63963.167023130103</v>
      </c>
      <c r="DF273" s="161">
        <f t="shared" ca="1" si="459"/>
        <v>74530.54818896603</v>
      </c>
      <c r="DG273" s="161">
        <f t="shared" ca="1" si="459"/>
        <v>80646.310280353267</v>
      </c>
      <c r="DH273" s="161">
        <f t="shared" ca="1" si="459"/>
        <v>81102.29624363617</v>
      </c>
      <c r="DI273" s="161">
        <f t="shared" ca="1" si="459"/>
        <v>81560.860417850112</v>
      </c>
      <c r="DJ273" s="161">
        <f t="shared" ca="1" si="459"/>
        <v>82022.017380574485</v>
      </c>
      <c r="DK273" s="161">
        <f t="shared" ca="1" si="459"/>
        <v>82485.781791812537</v>
      </c>
      <c r="DL273" s="161">
        <f t="shared" ca="1" si="459"/>
        <v>82952.168394457243</v>
      </c>
      <c r="DM273" s="161">
        <f t="shared" ca="1" si="459"/>
        <v>83421.192014760018</v>
      </c>
      <c r="DN273" s="161">
        <f t="shared" ca="1" si="459"/>
        <v>67292.674936899319</v>
      </c>
      <c r="DO273" s="161">
        <f t="shared" ca="1" si="459"/>
        <v>67673.157504499963</v>
      </c>
      <c r="DP273" s="161">
        <f t="shared" ca="1" si="459"/>
        <v>68055.791375855202</v>
      </c>
      <c r="DQ273" s="161">
        <f t="shared" ca="1" si="459"/>
        <v>68440.588714749189</v>
      </c>
      <c r="DR273" s="161">
        <f t="shared" ca="1" si="459"/>
        <v>79747.686562193616</v>
      </c>
      <c r="DS273" s="161">
        <f t="shared" ca="1" si="459"/>
        <v>86291.551999977964</v>
      </c>
      <c r="DT273" s="161">
        <f t="shared" ca="1" si="459"/>
        <v>86779.45698069068</v>
      </c>
      <c r="DU273" s="161">
        <f t="shared" ca="1" si="459"/>
        <v>87270.120647099582</v>
      </c>
      <c r="DV273" s="161">
        <f t="shared" ca="1" si="459"/>
        <v>87763.55859721468</v>
      </c>
      <c r="DW273" s="161"/>
      <c r="DX273" s="167">
        <f t="shared" ca="1" si="455"/>
        <v>6982416.9288214138</v>
      </c>
    </row>
    <row r="274" spans="1:128" hidden="1" outlineLevel="1" x14ac:dyDescent="0.2">
      <c r="A274" s="159" t="str">
        <f ca="1">Language!A684</f>
        <v>Суммарные затраты в отчете о прибылях и убытках, с НДС</v>
      </c>
      <c r="C274" s="178" t="str">
        <f t="shared" ca="1" si="450"/>
        <v>тыс. руб.</v>
      </c>
      <c r="F274" s="6" t="s">
        <v>3082</v>
      </c>
      <c r="G274" s="161">
        <f t="shared" ref="G274:N274" ca="1" si="460">G272+G273</f>
        <v>20152.8</v>
      </c>
      <c r="H274" s="161">
        <f t="shared" ca="1" si="460"/>
        <v>60800.240583489896</v>
      </c>
      <c r="I274" s="161">
        <f t="shared" ca="1" si="460"/>
        <v>103730.74326540953</v>
      </c>
      <c r="J274" s="161">
        <f t="shared" ca="1" si="460"/>
        <v>134479.95323324951</v>
      </c>
      <c r="K274" s="161">
        <f t="shared" ca="1" si="460"/>
        <v>163143.37352969579</v>
      </c>
      <c r="L274" s="161">
        <f t="shared" ca="1" si="460"/>
        <v>184794.82344081916</v>
      </c>
      <c r="M274" s="161">
        <f t="shared" ca="1" si="460"/>
        <v>206685.89865398366</v>
      </c>
      <c r="N274" s="161">
        <f t="shared" ca="1" si="460"/>
        <v>224625.79954592697</v>
      </c>
      <c r="O274" s="161">
        <f t="shared" ref="O274:AT274" ca="1" si="461">O272+O273</f>
        <v>281621.32099645614</v>
      </c>
      <c r="P274" s="161">
        <f t="shared" ca="1" si="461"/>
        <v>283213.64888956322</v>
      </c>
      <c r="Q274" s="161">
        <f t="shared" ca="1" si="461"/>
        <v>284814.98003608239</v>
      </c>
      <c r="R274" s="161">
        <f t="shared" ca="1" si="461"/>
        <v>286425.36534171726</v>
      </c>
      <c r="S274" s="161">
        <f t="shared" ca="1" si="461"/>
        <v>288044.85600000003</v>
      </c>
      <c r="T274" s="161">
        <f t="shared" ca="1" si="461"/>
        <v>289673.50349391828</v>
      </c>
      <c r="U274" s="161">
        <f t="shared" ca="1" si="461"/>
        <v>291311.35959755193</v>
      </c>
      <c r="V274" s="161">
        <f t="shared" ca="1" si="461"/>
        <v>234989.69690286613</v>
      </c>
      <c r="W274" s="161">
        <f t="shared" ca="1" si="461"/>
        <v>236318.36281369731</v>
      </c>
      <c r="X274" s="161">
        <f t="shared" ca="1" si="461"/>
        <v>237654.54119475945</v>
      </c>
      <c r="Y274" s="161">
        <f t="shared" ca="1" si="461"/>
        <v>238998.27452265169</v>
      </c>
      <c r="Z274" s="161">
        <f t="shared" ca="1" si="461"/>
        <v>278483.27788317425</v>
      </c>
      <c r="AA274" s="161">
        <f t="shared" ca="1" si="461"/>
        <v>301334.81346620806</v>
      </c>
      <c r="AB274" s="161">
        <f t="shared" ca="1" si="461"/>
        <v>303038.60431183263</v>
      </c>
      <c r="AC274" s="161">
        <f t="shared" ca="1" si="461"/>
        <v>304752.02863860806</v>
      </c>
      <c r="AD274" s="161">
        <f t="shared" ca="1" si="461"/>
        <v>306475.14091563749</v>
      </c>
      <c r="AE274" s="161">
        <f t="shared" ca="1" si="461"/>
        <v>308207.99592000002</v>
      </c>
      <c r="AF274" s="161">
        <f t="shared" ca="1" si="461"/>
        <v>309950.64873849251</v>
      </c>
      <c r="AG274" s="161">
        <f t="shared" ca="1" si="461"/>
        <v>311703.15476938058</v>
      </c>
      <c r="AH274" s="161">
        <f t="shared" ca="1" si="461"/>
        <v>251438.97568606675</v>
      </c>
      <c r="AI274" s="161">
        <f t="shared" ca="1" si="461"/>
        <v>252860.64821065601</v>
      </c>
      <c r="AJ274" s="161">
        <f t="shared" ca="1" si="461"/>
        <v>254290.35907839268</v>
      </c>
      <c r="AK274" s="161">
        <f t="shared" ca="1" si="461"/>
        <v>255728.15373923737</v>
      </c>
      <c r="AL274" s="161">
        <f t="shared" ca="1" si="461"/>
        <v>297977.10733499646</v>
      </c>
      <c r="AM274" s="161">
        <f t="shared" ca="1" si="461"/>
        <v>322428.25040884258</v>
      </c>
      <c r="AN274" s="161">
        <f t="shared" ca="1" si="461"/>
        <v>324251.30661366088</v>
      </c>
      <c r="AO274" s="161">
        <f t="shared" ca="1" si="461"/>
        <v>326084.6706433107</v>
      </c>
      <c r="AP274" s="161">
        <f t="shared" ca="1" si="461"/>
        <v>327928.40077973215</v>
      </c>
      <c r="AQ274" s="161">
        <f t="shared" ca="1" si="461"/>
        <v>329782.55563440005</v>
      </c>
      <c r="AR274" s="161">
        <f t="shared" ca="1" si="461"/>
        <v>331647.19415018696</v>
      </c>
      <c r="AS274" s="161">
        <f t="shared" ca="1" si="461"/>
        <v>333522.37560323719</v>
      </c>
      <c r="AT274" s="161">
        <f t="shared" ca="1" si="461"/>
        <v>269039.70398409141</v>
      </c>
      <c r="AU274" s="161">
        <f t="shared" ref="AU274:BZ274" ca="1" si="462">AU272+AU273</f>
        <v>270560.89358540194</v>
      </c>
      <c r="AV274" s="161">
        <f t="shared" ca="1" si="462"/>
        <v>272090.6842138801</v>
      </c>
      <c r="AW274" s="161">
        <f t="shared" ca="1" si="462"/>
        <v>273629.12450098403</v>
      </c>
      <c r="AX274" s="161">
        <f t="shared" ca="1" si="462"/>
        <v>318835.50484844623</v>
      </c>
      <c r="AY274" s="161">
        <f t="shared" ca="1" si="462"/>
        <v>344998.22793746158</v>
      </c>
      <c r="AZ274" s="161">
        <f t="shared" ca="1" si="462"/>
        <v>346948.8980766171</v>
      </c>
      <c r="BA274" s="161">
        <f t="shared" ca="1" si="462"/>
        <v>348910.59758834238</v>
      </c>
      <c r="BB274" s="161">
        <f t="shared" ca="1" si="462"/>
        <v>350883.38883431331</v>
      </c>
      <c r="BC274" s="161">
        <f t="shared" ca="1" si="462"/>
        <v>352867.33452880796</v>
      </c>
      <c r="BD274" s="161">
        <f t="shared" ca="1" si="462"/>
        <v>354862.49774070003</v>
      </c>
      <c r="BE274" s="161">
        <f t="shared" ca="1" si="462"/>
        <v>356868.94189546374</v>
      </c>
      <c r="BF274" s="161">
        <f t="shared" ca="1" si="462"/>
        <v>287872.48326297774</v>
      </c>
      <c r="BG274" s="161">
        <f t="shared" ca="1" si="462"/>
        <v>289500.15613638004</v>
      </c>
      <c r="BH274" s="161">
        <f t="shared" ca="1" si="462"/>
        <v>291137.03210885165</v>
      </c>
      <c r="BI274" s="161">
        <f t="shared" ca="1" si="462"/>
        <v>292783.16321605275</v>
      </c>
      <c r="BJ274" s="161">
        <f t="shared" ca="1" si="462"/>
        <v>341153.99018783739</v>
      </c>
      <c r="BK274" s="161">
        <f t="shared" ca="1" si="462"/>
        <v>369148.10389308375</v>
      </c>
      <c r="BL274" s="161">
        <f t="shared" ca="1" si="462"/>
        <v>371235.32094198029</v>
      </c>
      <c r="BM274" s="161">
        <f t="shared" ca="1" si="462"/>
        <v>373334.33941952628</v>
      </c>
      <c r="BN274" s="161">
        <f t="shared" ca="1" si="462"/>
        <v>375445.22605271521</v>
      </c>
      <c r="BO274" s="161">
        <f t="shared" ca="1" si="462"/>
        <v>377568.04794582451</v>
      </c>
      <c r="BP274" s="161">
        <f t="shared" ca="1" si="462"/>
        <v>379702.872582549</v>
      </c>
      <c r="BQ274" s="161">
        <f t="shared" ca="1" si="462"/>
        <v>381849.76782814623</v>
      </c>
      <c r="BR274" s="161">
        <f t="shared" ca="1" si="462"/>
        <v>308023.55709138623</v>
      </c>
      <c r="BS274" s="161">
        <f t="shared" ca="1" si="462"/>
        <v>309765.16706592665</v>
      </c>
      <c r="BT274" s="161">
        <f t="shared" ca="1" si="462"/>
        <v>311516.62435647123</v>
      </c>
      <c r="BU274" s="161">
        <f t="shared" ca="1" si="462"/>
        <v>313277.98464117647</v>
      </c>
      <c r="BV274" s="161">
        <f t="shared" ca="1" si="462"/>
        <v>365034.76950098597</v>
      </c>
      <c r="BW274" s="161">
        <f t="shared" ca="1" si="462"/>
        <v>394988.47116559953</v>
      </c>
      <c r="BX274" s="161">
        <f t="shared" ca="1" si="462"/>
        <v>397221.79340791877</v>
      </c>
      <c r="BY274" s="161">
        <f t="shared" ca="1" si="462"/>
        <v>399467.74317889306</v>
      </c>
      <c r="BZ274" s="161">
        <f t="shared" ca="1" si="462"/>
        <v>401726.39187640516</v>
      </c>
      <c r="CA274" s="161">
        <f t="shared" ref="CA274:DF274" ca="1" si="463">CA272+CA273</f>
        <v>403997.81130203215</v>
      </c>
      <c r="CB274" s="161">
        <f t="shared" ca="1" si="463"/>
        <v>406282.07366332738</v>
      </c>
      <c r="CC274" s="161">
        <f t="shared" ca="1" si="463"/>
        <v>408579.25157611631</v>
      </c>
      <c r="CD274" s="161">
        <f t="shared" ca="1" si="463"/>
        <v>329585.2060877831</v>
      </c>
      <c r="CE274" s="161">
        <f t="shared" ca="1" si="463"/>
        <v>331448.72876054147</v>
      </c>
      <c r="CF274" s="161">
        <f t="shared" ca="1" si="463"/>
        <v>333322.78806142427</v>
      </c>
      <c r="CG274" s="161">
        <f t="shared" ca="1" si="463"/>
        <v>335207.44356605876</v>
      </c>
      <c r="CH274" s="161">
        <f t="shared" ca="1" si="463"/>
        <v>390587.20336605492</v>
      </c>
      <c r="CI274" s="161">
        <f t="shared" ca="1" si="463"/>
        <v>422637.66414719162</v>
      </c>
      <c r="CJ274" s="161">
        <f t="shared" ca="1" si="463"/>
        <v>425027.31894647318</v>
      </c>
      <c r="CK274" s="161">
        <f t="shared" ca="1" si="463"/>
        <v>427430.48520141566</v>
      </c>
      <c r="CL274" s="161">
        <f t="shared" ca="1" si="463"/>
        <v>429847.23930775357</v>
      </c>
      <c r="CM274" s="161">
        <f t="shared" ca="1" si="463"/>
        <v>432277.65809317434</v>
      </c>
      <c r="CN274" s="161">
        <f t="shared" ca="1" si="463"/>
        <v>434721.81881976029</v>
      </c>
      <c r="CO274" s="161">
        <f t="shared" ca="1" si="463"/>
        <v>437179.79918644438</v>
      </c>
      <c r="CP274" s="161">
        <f t="shared" ca="1" si="463"/>
        <v>352656.17051392799</v>
      </c>
      <c r="CQ274" s="161">
        <f t="shared" ca="1" si="463"/>
        <v>354650.13977377926</v>
      </c>
      <c r="CR274" s="161">
        <f t="shared" ca="1" si="463"/>
        <v>356655.38322572387</v>
      </c>
      <c r="CS274" s="161">
        <f t="shared" ca="1" si="463"/>
        <v>358671.96461568278</v>
      </c>
      <c r="CT274" s="161">
        <f t="shared" ca="1" si="463"/>
        <v>417928.30760167865</v>
      </c>
      <c r="CU274" s="161">
        <f t="shared" ca="1" si="463"/>
        <v>452222.30063749489</v>
      </c>
      <c r="CV274" s="161">
        <f t="shared" ca="1" si="463"/>
        <v>454779.23127272626</v>
      </c>
      <c r="CW274" s="161">
        <f t="shared" ca="1" si="463"/>
        <v>457350.6191655146</v>
      </c>
      <c r="CX274" s="161">
        <f t="shared" ca="1" si="463"/>
        <v>459936.54605929623</v>
      </c>
      <c r="CY274" s="161">
        <f t="shared" ca="1" si="463"/>
        <v>462537.09415969648</v>
      </c>
      <c r="CZ274" s="161">
        <f t="shared" ca="1" si="463"/>
        <v>465152.34613714332</v>
      </c>
      <c r="DA274" s="161">
        <f t="shared" ca="1" si="463"/>
        <v>467782.38512949552</v>
      </c>
      <c r="DB274" s="161">
        <f t="shared" ca="1" si="463"/>
        <v>377342.10244990292</v>
      </c>
      <c r="DC274" s="161">
        <f t="shared" ca="1" si="463"/>
        <v>379475.64955794386</v>
      </c>
      <c r="DD274" s="161">
        <f t="shared" ca="1" si="463"/>
        <v>381621.26005152456</v>
      </c>
      <c r="DE274" s="161">
        <f t="shared" ca="1" si="463"/>
        <v>383779.00213878055</v>
      </c>
      <c r="DF274" s="161">
        <f t="shared" ca="1" si="463"/>
        <v>447183.28913379612</v>
      </c>
      <c r="DG274" s="161">
        <f t="shared" ref="DG274:DV274" ca="1" si="464">DG272+DG273</f>
        <v>483877.86168211955</v>
      </c>
      <c r="DH274" s="161">
        <f t="shared" ca="1" si="464"/>
        <v>486613.77746181702</v>
      </c>
      <c r="DI274" s="161">
        <f t="shared" ca="1" si="464"/>
        <v>489365.16250710061</v>
      </c>
      <c r="DJ274" s="161">
        <f t="shared" ca="1" si="464"/>
        <v>492132.10428344691</v>
      </c>
      <c r="DK274" s="161">
        <f t="shared" ca="1" si="464"/>
        <v>494914.69075087528</v>
      </c>
      <c r="DL274" s="161">
        <f t="shared" ca="1" si="464"/>
        <v>497713.01036674343</v>
      </c>
      <c r="DM274" s="161">
        <f t="shared" ca="1" si="464"/>
        <v>500527.15208856005</v>
      </c>
      <c r="DN274" s="161">
        <f t="shared" ca="1" si="464"/>
        <v>403756.04962139594</v>
      </c>
      <c r="DO274" s="161">
        <f t="shared" ca="1" si="464"/>
        <v>406038.94502699975</v>
      </c>
      <c r="DP274" s="161">
        <f t="shared" ca="1" si="464"/>
        <v>408334.74825513113</v>
      </c>
      <c r="DQ274" s="161">
        <f t="shared" ca="1" si="464"/>
        <v>410643.53228849516</v>
      </c>
      <c r="DR274" s="161">
        <f t="shared" ca="1" si="464"/>
        <v>478486.11937316169</v>
      </c>
      <c r="DS274" s="161">
        <f t="shared" ca="1" si="464"/>
        <v>517749.31199986767</v>
      </c>
      <c r="DT274" s="161">
        <f t="shared" ca="1" si="464"/>
        <v>520676.74188414402</v>
      </c>
      <c r="DU274" s="161">
        <f t="shared" ca="1" si="464"/>
        <v>523620.72388259741</v>
      </c>
      <c r="DV274" s="161">
        <f t="shared" ca="1" si="464"/>
        <v>526581.35158328805</v>
      </c>
      <c r="DW274" s="161"/>
      <c r="DX274" s="167">
        <f t="shared" ca="1" si="455"/>
        <v>41894501.572928496</v>
      </c>
    </row>
    <row r="275" spans="1:128" hidden="1" outlineLevel="1" x14ac:dyDescent="0.2">
      <c r="A275" s="159" t="str">
        <f ca="1">Language!A$646</f>
        <v>Общий расход за период, без НДС</v>
      </c>
      <c r="C275" s="178" t="str">
        <f t="shared" ca="1" si="450"/>
        <v>тыс. руб.</v>
      </c>
      <c r="F275" s="6" t="s">
        <v>3090</v>
      </c>
      <c r="G275" s="161">
        <f t="shared" ref="G275:AL275" ca="1" si="465">SUM(G$140,G$170,G$200,G$228,G$256)</f>
        <v>16794</v>
      </c>
      <c r="H275" s="161">
        <f t="shared" ca="1" si="465"/>
        <v>50666.867152908249</v>
      </c>
      <c r="I275" s="161">
        <f t="shared" ca="1" si="465"/>
        <v>86442.286054507946</v>
      </c>
      <c r="J275" s="161">
        <f t="shared" ca="1" si="465"/>
        <v>112066.62769437459</v>
      </c>
      <c r="K275" s="161">
        <f t="shared" ca="1" si="465"/>
        <v>135952.81127474649</v>
      </c>
      <c r="L275" s="161">
        <f t="shared" ca="1" si="465"/>
        <v>153995.68620068263</v>
      </c>
      <c r="M275" s="161">
        <f t="shared" ca="1" si="465"/>
        <v>172238.24887831972</v>
      </c>
      <c r="N275" s="161">
        <f t="shared" ca="1" si="465"/>
        <v>187188.16628827248</v>
      </c>
      <c r="O275" s="161">
        <f t="shared" ca="1" si="465"/>
        <v>234684.43416371345</v>
      </c>
      <c r="P275" s="161">
        <f t="shared" ca="1" si="465"/>
        <v>236011.37407463603</v>
      </c>
      <c r="Q275" s="161">
        <f t="shared" ca="1" si="465"/>
        <v>237345.8166967353</v>
      </c>
      <c r="R275" s="161">
        <f t="shared" ca="1" si="465"/>
        <v>238687.80445143106</v>
      </c>
      <c r="S275" s="161">
        <f t="shared" ca="1" si="465"/>
        <v>240037.38</v>
      </c>
      <c r="T275" s="161">
        <f t="shared" ca="1" si="465"/>
        <v>241394.58624493191</v>
      </c>
      <c r="U275" s="161">
        <f t="shared" ca="1" si="465"/>
        <v>242759.46633129328</v>
      </c>
      <c r="V275" s="161">
        <f t="shared" ca="1" si="465"/>
        <v>195824.74741905509</v>
      </c>
      <c r="W275" s="161">
        <f t="shared" ca="1" si="465"/>
        <v>196931.96901141442</v>
      </c>
      <c r="X275" s="161">
        <f t="shared" ca="1" si="465"/>
        <v>198045.45099563288</v>
      </c>
      <c r="Y275" s="161">
        <f t="shared" ca="1" si="465"/>
        <v>199165.2287688764</v>
      </c>
      <c r="Z275" s="161">
        <f t="shared" ca="1" si="465"/>
        <v>232069.39823597856</v>
      </c>
      <c r="AA275" s="161">
        <f t="shared" ca="1" si="465"/>
        <v>251112.34455517339</v>
      </c>
      <c r="AB275" s="161">
        <f t="shared" ca="1" si="465"/>
        <v>252532.17025986052</v>
      </c>
      <c r="AC275" s="161">
        <f t="shared" ca="1" si="465"/>
        <v>253960.02386550672</v>
      </c>
      <c r="AD275" s="161">
        <f t="shared" ca="1" si="465"/>
        <v>255395.95076303123</v>
      </c>
      <c r="AE275" s="161">
        <f t="shared" ca="1" si="465"/>
        <v>256839.99660000001</v>
      </c>
      <c r="AF275" s="161">
        <f t="shared" ca="1" si="465"/>
        <v>258292.20728207711</v>
      </c>
      <c r="AG275" s="161">
        <f t="shared" ca="1" si="465"/>
        <v>259752.62897448381</v>
      </c>
      <c r="AH275" s="161">
        <f t="shared" ca="1" si="465"/>
        <v>209532.47973838897</v>
      </c>
      <c r="AI275" s="161">
        <f t="shared" ca="1" si="465"/>
        <v>210717.20684221335</v>
      </c>
      <c r="AJ275" s="161">
        <f t="shared" ca="1" si="465"/>
        <v>211908.63256532722</v>
      </c>
      <c r="AK275" s="161">
        <f t="shared" ca="1" si="465"/>
        <v>213106.79478269781</v>
      </c>
      <c r="AL275" s="161">
        <f t="shared" ca="1" si="465"/>
        <v>248314.25611249704</v>
      </c>
      <c r="AM275" s="161">
        <f t="shared" ref="AM275:BR275" ca="1" si="466">SUM(AM$140,AM$170,AM$200,AM$228,AM$256)</f>
        <v>268690.2086740355</v>
      </c>
      <c r="AN275" s="161">
        <f t="shared" ca="1" si="466"/>
        <v>270209.42217805074</v>
      </c>
      <c r="AO275" s="161">
        <f t="shared" ca="1" si="466"/>
        <v>271737.22553609224</v>
      </c>
      <c r="AP275" s="161">
        <f t="shared" ca="1" si="466"/>
        <v>273273.66731644346</v>
      </c>
      <c r="AQ275" s="161">
        <f t="shared" ca="1" si="466"/>
        <v>274818.79636200005</v>
      </c>
      <c r="AR275" s="161">
        <f t="shared" ca="1" si="466"/>
        <v>276372.66179182247</v>
      </c>
      <c r="AS275" s="161">
        <f t="shared" ca="1" si="466"/>
        <v>277935.31300269766</v>
      </c>
      <c r="AT275" s="161">
        <f t="shared" ca="1" si="466"/>
        <v>224199.75332007618</v>
      </c>
      <c r="AU275" s="161">
        <f t="shared" ca="1" si="466"/>
        <v>225467.4113211683</v>
      </c>
      <c r="AV275" s="161">
        <f t="shared" ca="1" si="466"/>
        <v>226742.23684490009</v>
      </c>
      <c r="AW275" s="161">
        <f t="shared" ca="1" si="466"/>
        <v>228024.2704174867</v>
      </c>
      <c r="AX275" s="161">
        <f t="shared" ca="1" si="466"/>
        <v>265696.25404037186</v>
      </c>
      <c r="AY275" s="161">
        <f t="shared" ca="1" si="466"/>
        <v>287498.52328121796</v>
      </c>
      <c r="AZ275" s="161">
        <f t="shared" ca="1" si="466"/>
        <v>289124.08173051424</v>
      </c>
      <c r="BA275" s="161">
        <f t="shared" ca="1" si="466"/>
        <v>290758.83132361865</v>
      </c>
      <c r="BB275" s="161">
        <f t="shared" ca="1" si="466"/>
        <v>292402.82402859442</v>
      </c>
      <c r="BC275" s="161">
        <f t="shared" ca="1" si="466"/>
        <v>294056.11210733996</v>
      </c>
      <c r="BD275" s="161">
        <f t="shared" ca="1" si="466"/>
        <v>295718.74811724998</v>
      </c>
      <c r="BE275" s="161">
        <f t="shared" ca="1" si="466"/>
        <v>297390.78491288645</v>
      </c>
      <c r="BF275" s="161">
        <f t="shared" ca="1" si="466"/>
        <v>239893.73605248146</v>
      </c>
      <c r="BG275" s="161">
        <f t="shared" ca="1" si="466"/>
        <v>241250.13011365003</v>
      </c>
      <c r="BH275" s="161">
        <f t="shared" ca="1" si="466"/>
        <v>242614.19342404304</v>
      </c>
      <c r="BI275" s="161">
        <f t="shared" ca="1" si="466"/>
        <v>243985.96934671063</v>
      </c>
      <c r="BJ275" s="161">
        <f t="shared" ca="1" si="466"/>
        <v>284294.99182319781</v>
      </c>
      <c r="BK275" s="161">
        <f t="shared" ca="1" si="466"/>
        <v>307623.41991090315</v>
      </c>
      <c r="BL275" s="161">
        <f t="shared" ca="1" si="466"/>
        <v>309362.76745165023</v>
      </c>
      <c r="BM275" s="161">
        <f t="shared" ca="1" si="466"/>
        <v>311111.94951627188</v>
      </c>
      <c r="BN275" s="161">
        <f t="shared" ca="1" si="466"/>
        <v>312871.02171059599</v>
      </c>
      <c r="BO275" s="161">
        <f t="shared" ca="1" si="466"/>
        <v>314640.03995485377</v>
      </c>
      <c r="BP275" s="161">
        <f t="shared" ca="1" si="466"/>
        <v>316419.06048545748</v>
      </c>
      <c r="BQ275" s="161">
        <f t="shared" ca="1" si="466"/>
        <v>318208.1398567885</v>
      </c>
      <c r="BR275" s="161">
        <f t="shared" ca="1" si="466"/>
        <v>256686.29757615519</v>
      </c>
      <c r="BS275" s="161">
        <f t="shared" ref="BS275:CX275" ca="1" si="467">SUM(BS$140,BS$170,BS$200,BS$228,BS$256)</f>
        <v>258137.63922160555</v>
      </c>
      <c r="BT275" s="161">
        <f t="shared" ca="1" si="467"/>
        <v>259597.18696372604</v>
      </c>
      <c r="BU275" s="161">
        <f t="shared" ca="1" si="467"/>
        <v>261064.98720098039</v>
      </c>
      <c r="BV275" s="161">
        <f t="shared" ca="1" si="467"/>
        <v>304195.64125082165</v>
      </c>
      <c r="BW275" s="161">
        <f t="shared" ca="1" si="467"/>
        <v>329157.05930466624</v>
      </c>
      <c r="BX275" s="161">
        <f t="shared" ca="1" si="467"/>
        <v>331018.16117326566</v>
      </c>
      <c r="BY275" s="161">
        <f t="shared" ca="1" si="467"/>
        <v>332889.78598241089</v>
      </c>
      <c r="BZ275" s="161">
        <f t="shared" ca="1" si="467"/>
        <v>334771.99323033763</v>
      </c>
      <c r="CA275" s="161">
        <f t="shared" ca="1" si="467"/>
        <v>336664.84275169345</v>
      </c>
      <c r="CB275" s="161">
        <f t="shared" ca="1" si="467"/>
        <v>338568.3947194395</v>
      </c>
      <c r="CC275" s="161">
        <f t="shared" ca="1" si="467"/>
        <v>340482.70964676357</v>
      </c>
      <c r="CD275" s="161">
        <f t="shared" ca="1" si="467"/>
        <v>274654.33840648591</v>
      </c>
      <c r="CE275" s="161">
        <f t="shared" ca="1" si="467"/>
        <v>276207.27396711789</v>
      </c>
      <c r="CF275" s="161">
        <f t="shared" ca="1" si="467"/>
        <v>277768.99005118688</v>
      </c>
      <c r="CG275" s="161">
        <f t="shared" ca="1" si="467"/>
        <v>279339.53630504897</v>
      </c>
      <c r="CH275" s="161">
        <f t="shared" ca="1" si="467"/>
        <v>325489.33613837912</v>
      </c>
      <c r="CI275" s="161">
        <f t="shared" ca="1" si="467"/>
        <v>352198.05345599301</v>
      </c>
      <c r="CJ275" s="161">
        <f t="shared" ca="1" si="467"/>
        <v>354189.4324553943</v>
      </c>
      <c r="CK275" s="161">
        <f t="shared" ca="1" si="467"/>
        <v>356192.07100117975</v>
      </c>
      <c r="CL275" s="161">
        <f t="shared" ca="1" si="467"/>
        <v>358206.0327564613</v>
      </c>
      <c r="CM275" s="161">
        <f t="shared" ca="1" si="467"/>
        <v>360231.38174431195</v>
      </c>
      <c r="CN275" s="161">
        <f t="shared" ca="1" si="467"/>
        <v>362268.18234980025</v>
      </c>
      <c r="CO275" s="161">
        <f t="shared" ca="1" si="467"/>
        <v>364316.49932203698</v>
      </c>
      <c r="CP275" s="161">
        <f t="shared" ca="1" si="467"/>
        <v>293880.14209494001</v>
      </c>
      <c r="CQ275" s="161">
        <f t="shared" ca="1" si="467"/>
        <v>295541.78314481606</v>
      </c>
      <c r="CR275" s="161">
        <f t="shared" ca="1" si="467"/>
        <v>297212.81935476989</v>
      </c>
      <c r="CS275" s="161">
        <f t="shared" ca="1" si="467"/>
        <v>298893.30384640233</v>
      </c>
      <c r="CT275" s="161">
        <f t="shared" ca="1" si="467"/>
        <v>348273.58966806554</v>
      </c>
      <c r="CU275" s="161">
        <f t="shared" ca="1" si="467"/>
        <v>376851.91719791241</v>
      </c>
      <c r="CV275" s="161">
        <f t="shared" ca="1" si="467"/>
        <v>378982.69272727187</v>
      </c>
      <c r="CW275" s="161">
        <f t="shared" ca="1" si="467"/>
        <v>381125.51597126218</v>
      </c>
      <c r="CX275" s="161">
        <f t="shared" ca="1" si="467"/>
        <v>383280.45504941349</v>
      </c>
      <c r="CY275" s="161">
        <f t="shared" ref="CY275:DV275" ca="1" si="468">SUM(CY$140,CY$170,CY$200,CY$228,CY$256)</f>
        <v>385447.57846641372</v>
      </c>
      <c r="CZ275" s="161">
        <f t="shared" ca="1" si="468"/>
        <v>387626.9551142861</v>
      </c>
      <c r="DA275" s="161">
        <f t="shared" ca="1" si="468"/>
        <v>389818.6542745796</v>
      </c>
      <c r="DB275" s="161">
        <f t="shared" ca="1" si="468"/>
        <v>314451.75204158574</v>
      </c>
      <c r="DC275" s="161">
        <f t="shared" ca="1" si="468"/>
        <v>316229.70796495321</v>
      </c>
      <c r="DD275" s="161">
        <f t="shared" ca="1" si="468"/>
        <v>318017.71670960379</v>
      </c>
      <c r="DE275" s="161">
        <f t="shared" ca="1" si="468"/>
        <v>319815.83511565044</v>
      </c>
      <c r="DF275" s="161">
        <f t="shared" ca="1" si="468"/>
        <v>372652.74094483012</v>
      </c>
      <c r="DG275" s="161">
        <f t="shared" ca="1" si="468"/>
        <v>403231.55140176625</v>
      </c>
      <c r="DH275" s="161">
        <f t="shared" ca="1" si="468"/>
        <v>405511.48121818085</v>
      </c>
      <c r="DI275" s="161">
        <f t="shared" ca="1" si="468"/>
        <v>407804.30208925053</v>
      </c>
      <c r="DJ275" s="161">
        <f t="shared" ca="1" si="468"/>
        <v>410110.08690287243</v>
      </c>
      <c r="DK275" s="161">
        <f t="shared" ca="1" si="468"/>
        <v>412428.90895906271</v>
      </c>
      <c r="DL275" s="161">
        <f t="shared" ca="1" si="468"/>
        <v>414760.84197228617</v>
      </c>
      <c r="DM275" s="161">
        <f t="shared" ca="1" si="468"/>
        <v>417105.96007380006</v>
      </c>
      <c r="DN275" s="161">
        <f t="shared" ca="1" si="468"/>
        <v>336463.37468449661</v>
      </c>
      <c r="DO275" s="161">
        <f t="shared" ca="1" si="468"/>
        <v>338365.7875224998</v>
      </c>
      <c r="DP275" s="161">
        <f t="shared" ca="1" si="468"/>
        <v>340278.95687927591</v>
      </c>
      <c r="DQ275" s="161">
        <f t="shared" ca="1" si="468"/>
        <v>342202.94357374596</v>
      </c>
      <c r="DR275" s="161">
        <f t="shared" ca="1" si="468"/>
        <v>398738.43281096808</v>
      </c>
      <c r="DS275" s="161">
        <f t="shared" ca="1" si="468"/>
        <v>431457.75999988971</v>
      </c>
      <c r="DT275" s="161">
        <f t="shared" ca="1" si="468"/>
        <v>433897.28490345331</v>
      </c>
      <c r="DU275" s="161">
        <f t="shared" ca="1" si="468"/>
        <v>436350.60323549784</v>
      </c>
      <c r="DV275" s="161">
        <f t="shared" ca="1" si="468"/>
        <v>438817.79298607341</v>
      </c>
      <c r="DW275" s="161"/>
      <c r="DX275" s="167">
        <f t="shared" ca="1" si="455"/>
        <v>34912084.644107081</v>
      </c>
    </row>
    <row r="276" spans="1:128" hidden="1" outlineLevel="1" x14ac:dyDescent="0.2">
      <c r="A276" s="159" t="str">
        <f ca="1">Language!A$648</f>
        <v>Общий расход за период, с НДС</v>
      </c>
      <c r="C276" s="178" t="str">
        <f t="shared" ca="1" si="450"/>
        <v>тыс. руб.</v>
      </c>
      <c r="F276" s="6" t="s">
        <v>3091</v>
      </c>
      <c r="G276" s="161">
        <f t="shared" ref="G276:AL276" ca="1" si="469">SUM(G$141,G$171,G$201,G$229,G$257)</f>
        <v>20152.8</v>
      </c>
      <c r="H276" s="161">
        <f t="shared" ca="1" si="469"/>
        <v>60800.240583489904</v>
      </c>
      <c r="I276" s="161">
        <f t="shared" ca="1" si="469"/>
        <v>103730.74326540952</v>
      </c>
      <c r="J276" s="161">
        <f t="shared" ca="1" si="469"/>
        <v>134479.95323324949</v>
      </c>
      <c r="K276" s="161">
        <f t="shared" ca="1" si="469"/>
        <v>163143.37352969579</v>
      </c>
      <c r="L276" s="161">
        <f t="shared" ca="1" si="469"/>
        <v>184794.82344081916</v>
      </c>
      <c r="M276" s="161">
        <f t="shared" ca="1" si="469"/>
        <v>206685.89865398363</v>
      </c>
      <c r="N276" s="161">
        <f t="shared" ca="1" si="469"/>
        <v>224625.79954592694</v>
      </c>
      <c r="O276" s="161">
        <f t="shared" ca="1" si="469"/>
        <v>281621.32099645608</v>
      </c>
      <c r="P276" s="161">
        <f t="shared" ca="1" si="469"/>
        <v>283213.64888956322</v>
      </c>
      <c r="Q276" s="161">
        <f t="shared" ca="1" si="469"/>
        <v>284814.98003608239</v>
      </c>
      <c r="R276" s="161">
        <f t="shared" ca="1" si="469"/>
        <v>286425.36534171726</v>
      </c>
      <c r="S276" s="161">
        <f t="shared" ca="1" si="469"/>
        <v>288044.85599999997</v>
      </c>
      <c r="T276" s="161">
        <f t="shared" ca="1" si="469"/>
        <v>289673.50349391822</v>
      </c>
      <c r="U276" s="161">
        <f t="shared" ca="1" si="469"/>
        <v>291311.35959755187</v>
      </c>
      <c r="V276" s="161">
        <f t="shared" ca="1" si="469"/>
        <v>234989.6969028661</v>
      </c>
      <c r="W276" s="161">
        <f t="shared" ca="1" si="469"/>
        <v>236318.36281369731</v>
      </c>
      <c r="X276" s="161">
        <f t="shared" ca="1" si="469"/>
        <v>237654.54119475945</v>
      </c>
      <c r="Y276" s="161">
        <f t="shared" ca="1" si="469"/>
        <v>238998.27452265174</v>
      </c>
      <c r="Z276" s="161">
        <f t="shared" ca="1" si="469"/>
        <v>278483.27788317425</v>
      </c>
      <c r="AA276" s="161">
        <f t="shared" ca="1" si="469"/>
        <v>301334.81346620806</v>
      </c>
      <c r="AB276" s="161">
        <f t="shared" ca="1" si="469"/>
        <v>303038.60431183263</v>
      </c>
      <c r="AC276" s="161">
        <f t="shared" ca="1" si="469"/>
        <v>304752.02863860806</v>
      </c>
      <c r="AD276" s="161">
        <f t="shared" ca="1" si="469"/>
        <v>306475.14091563749</v>
      </c>
      <c r="AE276" s="161">
        <f t="shared" ca="1" si="469"/>
        <v>308207.99592000002</v>
      </c>
      <c r="AF276" s="161">
        <f t="shared" ca="1" si="469"/>
        <v>309950.64873849251</v>
      </c>
      <c r="AG276" s="161">
        <f t="shared" ca="1" si="469"/>
        <v>311703.15476938052</v>
      </c>
      <c r="AH276" s="161">
        <f t="shared" ca="1" si="469"/>
        <v>251438.97568606673</v>
      </c>
      <c r="AI276" s="161">
        <f t="shared" ca="1" si="469"/>
        <v>252860.64821065607</v>
      </c>
      <c r="AJ276" s="161">
        <f t="shared" ca="1" si="469"/>
        <v>254290.35907839265</v>
      </c>
      <c r="AK276" s="161">
        <f t="shared" ca="1" si="469"/>
        <v>255728.15373923737</v>
      </c>
      <c r="AL276" s="161">
        <f t="shared" ca="1" si="469"/>
        <v>297977.10733499646</v>
      </c>
      <c r="AM276" s="161">
        <f t="shared" ref="AM276:BR276" ca="1" si="470">SUM(AM$141,AM$171,AM$201,AM$229,AM$257)</f>
        <v>322428.25040884258</v>
      </c>
      <c r="AN276" s="161">
        <f t="shared" ca="1" si="470"/>
        <v>324251.30661366094</v>
      </c>
      <c r="AO276" s="161">
        <f t="shared" ca="1" si="470"/>
        <v>326084.67064331064</v>
      </c>
      <c r="AP276" s="161">
        <f t="shared" ca="1" si="470"/>
        <v>327928.4007797321</v>
      </c>
      <c r="AQ276" s="161">
        <f t="shared" ca="1" si="470"/>
        <v>329782.55563440011</v>
      </c>
      <c r="AR276" s="161">
        <f t="shared" ca="1" si="470"/>
        <v>331647.19415018696</v>
      </c>
      <c r="AS276" s="161">
        <f t="shared" ca="1" si="470"/>
        <v>333522.37560323725</v>
      </c>
      <c r="AT276" s="161">
        <f t="shared" ca="1" si="470"/>
        <v>269039.70398409141</v>
      </c>
      <c r="AU276" s="161">
        <f t="shared" ca="1" si="470"/>
        <v>270560.89358540199</v>
      </c>
      <c r="AV276" s="161">
        <f t="shared" ca="1" si="470"/>
        <v>272090.68421388016</v>
      </c>
      <c r="AW276" s="161">
        <f t="shared" ca="1" si="470"/>
        <v>273629.12450098398</v>
      </c>
      <c r="AX276" s="161">
        <f t="shared" ca="1" si="470"/>
        <v>318835.50484844617</v>
      </c>
      <c r="AY276" s="161">
        <f t="shared" ca="1" si="470"/>
        <v>344998.22793746158</v>
      </c>
      <c r="AZ276" s="161">
        <f t="shared" ca="1" si="470"/>
        <v>346948.8980766171</v>
      </c>
      <c r="BA276" s="161">
        <f t="shared" ca="1" si="470"/>
        <v>348910.59758834238</v>
      </c>
      <c r="BB276" s="161">
        <f t="shared" ca="1" si="470"/>
        <v>350883.38883431331</v>
      </c>
      <c r="BC276" s="161">
        <f t="shared" ca="1" si="470"/>
        <v>352867.33452880796</v>
      </c>
      <c r="BD276" s="161">
        <f t="shared" ca="1" si="470"/>
        <v>354862.49774070003</v>
      </c>
      <c r="BE276" s="161">
        <f t="shared" ca="1" si="470"/>
        <v>356868.94189546374</v>
      </c>
      <c r="BF276" s="161">
        <f t="shared" ca="1" si="470"/>
        <v>287872.48326297774</v>
      </c>
      <c r="BG276" s="161">
        <f t="shared" ca="1" si="470"/>
        <v>289500.15613638004</v>
      </c>
      <c r="BH276" s="161">
        <f t="shared" ca="1" si="470"/>
        <v>291137.03210885165</v>
      </c>
      <c r="BI276" s="161">
        <f t="shared" ca="1" si="470"/>
        <v>292783.16321605275</v>
      </c>
      <c r="BJ276" s="161">
        <f t="shared" ca="1" si="470"/>
        <v>341153.99018783733</v>
      </c>
      <c r="BK276" s="161">
        <f t="shared" ca="1" si="470"/>
        <v>369148.10389308387</v>
      </c>
      <c r="BL276" s="161">
        <f t="shared" ca="1" si="470"/>
        <v>371235.32094198029</v>
      </c>
      <c r="BM276" s="161">
        <f t="shared" ca="1" si="470"/>
        <v>373334.33941952628</v>
      </c>
      <c r="BN276" s="161">
        <f t="shared" ca="1" si="470"/>
        <v>375445.22605271515</v>
      </c>
      <c r="BO276" s="161">
        <f t="shared" ca="1" si="470"/>
        <v>377568.04794582457</v>
      </c>
      <c r="BP276" s="161">
        <f t="shared" ca="1" si="470"/>
        <v>379702.87258254905</v>
      </c>
      <c r="BQ276" s="161">
        <f t="shared" ca="1" si="470"/>
        <v>381849.76782814617</v>
      </c>
      <c r="BR276" s="161">
        <f t="shared" ca="1" si="470"/>
        <v>308023.55709138623</v>
      </c>
      <c r="BS276" s="161">
        <f t="shared" ref="BS276:CX276" ca="1" si="471">SUM(BS$141,BS$171,BS$201,BS$229,BS$257)</f>
        <v>309765.16706592659</v>
      </c>
      <c r="BT276" s="161">
        <f t="shared" ca="1" si="471"/>
        <v>311516.62435647123</v>
      </c>
      <c r="BU276" s="161">
        <f t="shared" ca="1" si="471"/>
        <v>313277.98464117642</v>
      </c>
      <c r="BV276" s="161">
        <f t="shared" ca="1" si="471"/>
        <v>365034.76950098592</v>
      </c>
      <c r="BW276" s="161">
        <f t="shared" ca="1" si="471"/>
        <v>394988.47116559953</v>
      </c>
      <c r="BX276" s="161">
        <f t="shared" ca="1" si="471"/>
        <v>397221.79340791883</v>
      </c>
      <c r="BY276" s="161">
        <f t="shared" ca="1" si="471"/>
        <v>399467.74317889311</v>
      </c>
      <c r="BZ276" s="161">
        <f t="shared" ca="1" si="471"/>
        <v>401726.39187640522</v>
      </c>
      <c r="CA276" s="161">
        <f t="shared" ca="1" si="471"/>
        <v>403997.81130203215</v>
      </c>
      <c r="CB276" s="161">
        <f t="shared" ca="1" si="471"/>
        <v>406282.07366332738</v>
      </c>
      <c r="CC276" s="161">
        <f t="shared" ca="1" si="471"/>
        <v>408579.25157611631</v>
      </c>
      <c r="CD276" s="161">
        <f t="shared" ca="1" si="471"/>
        <v>329585.2060877831</v>
      </c>
      <c r="CE276" s="161">
        <f t="shared" ca="1" si="471"/>
        <v>331448.72876054142</v>
      </c>
      <c r="CF276" s="161">
        <f t="shared" ca="1" si="471"/>
        <v>333322.78806142427</v>
      </c>
      <c r="CG276" s="161">
        <f t="shared" ca="1" si="471"/>
        <v>335207.44356605882</v>
      </c>
      <c r="CH276" s="161">
        <f t="shared" ca="1" si="471"/>
        <v>390587.20336605498</v>
      </c>
      <c r="CI276" s="161">
        <f t="shared" ca="1" si="471"/>
        <v>422637.66414719156</v>
      </c>
      <c r="CJ276" s="161">
        <f t="shared" ca="1" si="471"/>
        <v>425027.31894647318</v>
      </c>
      <c r="CK276" s="161">
        <f t="shared" ca="1" si="471"/>
        <v>427430.48520141561</v>
      </c>
      <c r="CL276" s="161">
        <f t="shared" ca="1" si="471"/>
        <v>429847.23930775351</v>
      </c>
      <c r="CM276" s="161">
        <f t="shared" ca="1" si="471"/>
        <v>432277.65809317434</v>
      </c>
      <c r="CN276" s="161">
        <f t="shared" ca="1" si="471"/>
        <v>434721.81881976023</v>
      </c>
      <c r="CO276" s="161">
        <f t="shared" ca="1" si="471"/>
        <v>437179.79918644443</v>
      </c>
      <c r="CP276" s="161">
        <f t="shared" ca="1" si="471"/>
        <v>352656.17051392805</v>
      </c>
      <c r="CQ276" s="161">
        <f t="shared" ca="1" si="471"/>
        <v>354650.1397737792</v>
      </c>
      <c r="CR276" s="161">
        <f t="shared" ca="1" si="471"/>
        <v>356655.38322572387</v>
      </c>
      <c r="CS276" s="161">
        <f t="shared" ca="1" si="471"/>
        <v>358671.9646156829</v>
      </c>
      <c r="CT276" s="161">
        <f t="shared" ca="1" si="471"/>
        <v>417928.30760167865</v>
      </c>
      <c r="CU276" s="161">
        <f t="shared" ca="1" si="471"/>
        <v>452222.30063749489</v>
      </c>
      <c r="CV276" s="161">
        <f t="shared" ca="1" si="471"/>
        <v>454779.2312727262</v>
      </c>
      <c r="CW276" s="161">
        <f t="shared" ca="1" si="471"/>
        <v>457350.6191655146</v>
      </c>
      <c r="CX276" s="161">
        <f t="shared" ca="1" si="471"/>
        <v>459936.54605929618</v>
      </c>
      <c r="CY276" s="161">
        <f t="shared" ref="CY276:DV276" ca="1" si="472">SUM(CY$141,CY$171,CY$201,CY$229,CY$257)</f>
        <v>462537.09415969643</v>
      </c>
      <c r="CZ276" s="161">
        <f t="shared" ca="1" si="472"/>
        <v>465152.34613714344</v>
      </c>
      <c r="DA276" s="161">
        <f t="shared" ca="1" si="472"/>
        <v>467782.38512949547</v>
      </c>
      <c r="DB276" s="161">
        <f t="shared" ca="1" si="472"/>
        <v>377342.10244990292</v>
      </c>
      <c r="DC276" s="161">
        <f t="shared" ca="1" si="472"/>
        <v>379475.64955794381</v>
      </c>
      <c r="DD276" s="161">
        <f t="shared" ca="1" si="472"/>
        <v>381621.2600515245</v>
      </c>
      <c r="DE276" s="161">
        <f t="shared" ca="1" si="472"/>
        <v>383779.00213878055</v>
      </c>
      <c r="DF276" s="161">
        <f t="shared" ca="1" si="472"/>
        <v>447183.28913379618</v>
      </c>
      <c r="DG276" s="161">
        <f t="shared" ca="1" si="472"/>
        <v>483877.86168211955</v>
      </c>
      <c r="DH276" s="161">
        <f t="shared" ca="1" si="472"/>
        <v>486613.77746181696</v>
      </c>
      <c r="DI276" s="161">
        <f t="shared" ca="1" si="472"/>
        <v>489365.16250710061</v>
      </c>
      <c r="DJ276" s="161">
        <f t="shared" ca="1" si="472"/>
        <v>492132.10428344691</v>
      </c>
      <c r="DK276" s="161">
        <f t="shared" ca="1" si="472"/>
        <v>494914.69075087522</v>
      </c>
      <c r="DL276" s="161">
        <f t="shared" ca="1" si="472"/>
        <v>497713.01036674337</v>
      </c>
      <c r="DM276" s="161">
        <f t="shared" ca="1" si="472"/>
        <v>500527.15208856005</v>
      </c>
      <c r="DN276" s="161">
        <f t="shared" ca="1" si="472"/>
        <v>403756.049621396</v>
      </c>
      <c r="DO276" s="161">
        <f t="shared" ca="1" si="472"/>
        <v>406038.94502699981</v>
      </c>
      <c r="DP276" s="161">
        <f t="shared" ca="1" si="472"/>
        <v>408334.74825513107</v>
      </c>
      <c r="DQ276" s="161">
        <f t="shared" ca="1" si="472"/>
        <v>410643.53228849516</v>
      </c>
      <c r="DR276" s="161">
        <f t="shared" ca="1" si="472"/>
        <v>478486.11937316181</v>
      </c>
      <c r="DS276" s="161">
        <f t="shared" ca="1" si="472"/>
        <v>517749.31199986767</v>
      </c>
      <c r="DT276" s="161">
        <f t="shared" ca="1" si="472"/>
        <v>520676.74188414402</v>
      </c>
      <c r="DU276" s="161">
        <f t="shared" ca="1" si="472"/>
        <v>523620.72388259746</v>
      </c>
      <c r="DV276" s="161">
        <f t="shared" ca="1" si="472"/>
        <v>526581.35158328805</v>
      </c>
      <c r="DW276" s="161"/>
      <c r="DX276" s="167">
        <f t="shared" ca="1" si="455"/>
        <v>41894501.572928496</v>
      </c>
    </row>
    <row r="277" spans="1:128" hidden="1" outlineLevel="1" x14ac:dyDescent="0.2">
      <c r="A277" s="159" t="str">
        <f ca="1">Language!A$685</f>
        <v>Оплата материалов и комплектующих, с НДС</v>
      </c>
      <c r="C277" s="178" t="str">
        <f t="shared" ca="1" si="450"/>
        <v>тыс. руб.</v>
      </c>
      <c r="F277" s="6" t="s">
        <v>3086</v>
      </c>
      <c r="G277" s="161">
        <f t="shared" ref="G277:AL277" ca="1" si="473">SUM(G$146,G$176,G$206,G$234,G$262)</f>
        <v>20152.8</v>
      </c>
      <c r="H277" s="161">
        <f t="shared" ca="1" si="473"/>
        <v>60800.240583489904</v>
      </c>
      <c r="I277" s="161">
        <f t="shared" ca="1" si="473"/>
        <v>103730.74326540952</v>
      </c>
      <c r="J277" s="161">
        <f t="shared" ca="1" si="473"/>
        <v>134479.95323324949</v>
      </c>
      <c r="K277" s="161">
        <f t="shared" ca="1" si="473"/>
        <v>163143.37352969579</v>
      </c>
      <c r="L277" s="161">
        <f t="shared" ca="1" si="473"/>
        <v>184794.82344081916</v>
      </c>
      <c r="M277" s="161">
        <f t="shared" ca="1" si="473"/>
        <v>206685.89865398363</v>
      </c>
      <c r="N277" s="161">
        <f t="shared" ca="1" si="473"/>
        <v>224625.79954592694</v>
      </c>
      <c r="O277" s="161">
        <f t="shared" ca="1" si="473"/>
        <v>281621.32099645608</v>
      </c>
      <c r="P277" s="161">
        <f t="shared" ca="1" si="473"/>
        <v>283213.64888956322</v>
      </c>
      <c r="Q277" s="161">
        <f t="shared" ca="1" si="473"/>
        <v>284814.98003608239</v>
      </c>
      <c r="R277" s="161">
        <f t="shared" ca="1" si="473"/>
        <v>286425.36534171726</v>
      </c>
      <c r="S277" s="161">
        <f t="shared" ca="1" si="473"/>
        <v>288044.85599999997</v>
      </c>
      <c r="T277" s="161">
        <f t="shared" ca="1" si="473"/>
        <v>289673.50349391822</v>
      </c>
      <c r="U277" s="161">
        <f t="shared" ca="1" si="473"/>
        <v>291311.35959755187</v>
      </c>
      <c r="V277" s="161">
        <f t="shared" ca="1" si="473"/>
        <v>234989.6969028661</v>
      </c>
      <c r="W277" s="161">
        <f t="shared" ca="1" si="473"/>
        <v>236318.36281369731</v>
      </c>
      <c r="X277" s="161">
        <f t="shared" ca="1" si="473"/>
        <v>237654.54119475945</v>
      </c>
      <c r="Y277" s="161">
        <f t="shared" ca="1" si="473"/>
        <v>238998.27452265174</v>
      </c>
      <c r="Z277" s="161">
        <f t="shared" ca="1" si="473"/>
        <v>278483.27788317425</v>
      </c>
      <c r="AA277" s="161">
        <f t="shared" ca="1" si="473"/>
        <v>301334.81346620806</v>
      </c>
      <c r="AB277" s="161">
        <f t="shared" ca="1" si="473"/>
        <v>303038.60431183263</v>
      </c>
      <c r="AC277" s="161">
        <f t="shared" ca="1" si="473"/>
        <v>304752.02863860806</v>
      </c>
      <c r="AD277" s="161">
        <f t="shared" ca="1" si="473"/>
        <v>306475.14091563749</v>
      </c>
      <c r="AE277" s="161">
        <f t="shared" ca="1" si="473"/>
        <v>308207.99592000002</v>
      </c>
      <c r="AF277" s="161">
        <f t="shared" ca="1" si="473"/>
        <v>309950.64873849251</v>
      </c>
      <c r="AG277" s="161">
        <f t="shared" ca="1" si="473"/>
        <v>311703.15476938052</v>
      </c>
      <c r="AH277" s="161">
        <f t="shared" ca="1" si="473"/>
        <v>251438.97568606673</v>
      </c>
      <c r="AI277" s="161">
        <f t="shared" ca="1" si="473"/>
        <v>252860.64821065607</v>
      </c>
      <c r="AJ277" s="161">
        <f t="shared" ca="1" si="473"/>
        <v>254290.35907839265</v>
      </c>
      <c r="AK277" s="161">
        <f t="shared" ca="1" si="473"/>
        <v>255728.15373923737</v>
      </c>
      <c r="AL277" s="161">
        <f t="shared" ca="1" si="473"/>
        <v>297977.10733499646</v>
      </c>
      <c r="AM277" s="161">
        <f t="shared" ref="AM277:BR277" ca="1" si="474">SUM(AM$146,AM$176,AM$206,AM$234,AM$262)</f>
        <v>322428.25040884258</v>
      </c>
      <c r="AN277" s="161">
        <f t="shared" ca="1" si="474"/>
        <v>324251.30661366094</v>
      </c>
      <c r="AO277" s="161">
        <f t="shared" ca="1" si="474"/>
        <v>326084.67064331064</v>
      </c>
      <c r="AP277" s="161">
        <f t="shared" ca="1" si="474"/>
        <v>327928.4007797321</v>
      </c>
      <c r="AQ277" s="161">
        <f t="shared" ca="1" si="474"/>
        <v>329782.55563440011</v>
      </c>
      <c r="AR277" s="161">
        <f t="shared" ca="1" si="474"/>
        <v>331647.19415018696</v>
      </c>
      <c r="AS277" s="161">
        <f t="shared" ca="1" si="474"/>
        <v>333522.37560323725</v>
      </c>
      <c r="AT277" s="161">
        <f t="shared" ca="1" si="474"/>
        <v>269039.70398409141</v>
      </c>
      <c r="AU277" s="161">
        <f t="shared" ca="1" si="474"/>
        <v>270560.89358540199</v>
      </c>
      <c r="AV277" s="161">
        <f t="shared" ca="1" si="474"/>
        <v>272090.68421388016</v>
      </c>
      <c r="AW277" s="161">
        <f t="shared" ca="1" si="474"/>
        <v>273629.12450098398</v>
      </c>
      <c r="AX277" s="161">
        <f t="shared" ca="1" si="474"/>
        <v>318835.50484844617</v>
      </c>
      <c r="AY277" s="161">
        <f t="shared" ca="1" si="474"/>
        <v>344998.22793746158</v>
      </c>
      <c r="AZ277" s="161">
        <f t="shared" ca="1" si="474"/>
        <v>346948.8980766171</v>
      </c>
      <c r="BA277" s="161">
        <f t="shared" ca="1" si="474"/>
        <v>348910.59758834238</v>
      </c>
      <c r="BB277" s="161">
        <f t="shared" ca="1" si="474"/>
        <v>350883.38883431331</v>
      </c>
      <c r="BC277" s="161">
        <f t="shared" ca="1" si="474"/>
        <v>352867.33452880796</v>
      </c>
      <c r="BD277" s="161">
        <f t="shared" ca="1" si="474"/>
        <v>354862.49774070003</v>
      </c>
      <c r="BE277" s="161">
        <f t="shared" ca="1" si="474"/>
        <v>356868.94189546374</v>
      </c>
      <c r="BF277" s="161">
        <f t="shared" ca="1" si="474"/>
        <v>287872.48326297774</v>
      </c>
      <c r="BG277" s="161">
        <f t="shared" ca="1" si="474"/>
        <v>289500.15613638004</v>
      </c>
      <c r="BH277" s="161">
        <f t="shared" ca="1" si="474"/>
        <v>291137.03210885165</v>
      </c>
      <c r="BI277" s="161">
        <f t="shared" ca="1" si="474"/>
        <v>292783.16321605275</v>
      </c>
      <c r="BJ277" s="161">
        <f t="shared" ca="1" si="474"/>
        <v>341153.99018783733</v>
      </c>
      <c r="BK277" s="161">
        <f t="shared" ca="1" si="474"/>
        <v>369148.10389308387</v>
      </c>
      <c r="BL277" s="161">
        <f t="shared" ca="1" si="474"/>
        <v>371235.32094198029</v>
      </c>
      <c r="BM277" s="161">
        <f t="shared" ca="1" si="474"/>
        <v>373334.33941952628</v>
      </c>
      <c r="BN277" s="161">
        <f t="shared" ca="1" si="474"/>
        <v>375445.22605271515</v>
      </c>
      <c r="BO277" s="161">
        <f t="shared" ca="1" si="474"/>
        <v>377568.04794582457</v>
      </c>
      <c r="BP277" s="161">
        <f t="shared" ca="1" si="474"/>
        <v>379702.87258254905</v>
      </c>
      <c r="BQ277" s="161">
        <f t="shared" ca="1" si="474"/>
        <v>381849.76782814617</v>
      </c>
      <c r="BR277" s="161">
        <f t="shared" ca="1" si="474"/>
        <v>308023.55709138623</v>
      </c>
      <c r="BS277" s="161">
        <f t="shared" ref="BS277:CX277" ca="1" si="475">SUM(BS$146,BS$176,BS$206,BS$234,BS$262)</f>
        <v>309765.16706592659</v>
      </c>
      <c r="BT277" s="161">
        <f t="shared" ca="1" si="475"/>
        <v>311516.62435647123</v>
      </c>
      <c r="BU277" s="161">
        <f t="shared" ca="1" si="475"/>
        <v>313277.98464117642</v>
      </c>
      <c r="BV277" s="161">
        <f t="shared" ca="1" si="475"/>
        <v>365034.76950098592</v>
      </c>
      <c r="BW277" s="161">
        <f t="shared" ca="1" si="475"/>
        <v>394988.47116559953</v>
      </c>
      <c r="BX277" s="161">
        <f t="shared" ca="1" si="475"/>
        <v>397221.79340791883</v>
      </c>
      <c r="BY277" s="161">
        <f t="shared" ca="1" si="475"/>
        <v>399467.74317889311</v>
      </c>
      <c r="BZ277" s="161">
        <f t="shared" ca="1" si="475"/>
        <v>401726.39187640522</v>
      </c>
      <c r="CA277" s="161">
        <f t="shared" ca="1" si="475"/>
        <v>403997.81130203215</v>
      </c>
      <c r="CB277" s="161">
        <f t="shared" ca="1" si="475"/>
        <v>406282.07366332738</v>
      </c>
      <c r="CC277" s="161">
        <f t="shared" ca="1" si="475"/>
        <v>408579.25157611631</v>
      </c>
      <c r="CD277" s="161">
        <f t="shared" ca="1" si="475"/>
        <v>329585.2060877831</v>
      </c>
      <c r="CE277" s="161">
        <f t="shared" ca="1" si="475"/>
        <v>331448.72876054142</v>
      </c>
      <c r="CF277" s="161">
        <f t="shared" ca="1" si="475"/>
        <v>333322.78806142427</v>
      </c>
      <c r="CG277" s="161">
        <f t="shared" ca="1" si="475"/>
        <v>335207.44356605882</v>
      </c>
      <c r="CH277" s="161">
        <f t="shared" ca="1" si="475"/>
        <v>390587.20336605498</v>
      </c>
      <c r="CI277" s="161">
        <f t="shared" ca="1" si="475"/>
        <v>422637.66414719156</v>
      </c>
      <c r="CJ277" s="161">
        <f t="shared" ca="1" si="475"/>
        <v>425027.31894647318</v>
      </c>
      <c r="CK277" s="161">
        <f t="shared" ca="1" si="475"/>
        <v>427430.48520141561</v>
      </c>
      <c r="CL277" s="161">
        <f t="shared" ca="1" si="475"/>
        <v>429847.23930775351</v>
      </c>
      <c r="CM277" s="161">
        <f t="shared" ca="1" si="475"/>
        <v>432277.65809317434</v>
      </c>
      <c r="CN277" s="161">
        <f t="shared" ca="1" si="475"/>
        <v>434721.81881976023</v>
      </c>
      <c r="CO277" s="161">
        <f t="shared" ca="1" si="475"/>
        <v>437179.79918644443</v>
      </c>
      <c r="CP277" s="161">
        <f t="shared" ca="1" si="475"/>
        <v>352656.17051392805</v>
      </c>
      <c r="CQ277" s="161">
        <f t="shared" ca="1" si="475"/>
        <v>354650.1397737792</v>
      </c>
      <c r="CR277" s="161">
        <f t="shared" ca="1" si="475"/>
        <v>356655.38322572387</v>
      </c>
      <c r="CS277" s="161">
        <f t="shared" ca="1" si="475"/>
        <v>358671.9646156829</v>
      </c>
      <c r="CT277" s="161">
        <f t="shared" ca="1" si="475"/>
        <v>417928.30760167865</v>
      </c>
      <c r="CU277" s="161">
        <f t="shared" ca="1" si="475"/>
        <v>452222.30063749489</v>
      </c>
      <c r="CV277" s="161">
        <f t="shared" ca="1" si="475"/>
        <v>454779.2312727262</v>
      </c>
      <c r="CW277" s="161">
        <f t="shared" ca="1" si="475"/>
        <v>457350.6191655146</v>
      </c>
      <c r="CX277" s="161">
        <f t="shared" ca="1" si="475"/>
        <v>459936.54605929618</v>
      </c>
      <c r="CY277" s="161">
        <f t="shared" ref="CY277:DV277" ca="1" si="476">SUM(CY$146,CY$176,CY$206,CY$234,CY$262)</f>
        <v>462537.09415969643</v>
      </c>
      <c r="CZ277" s="161">
        <f t="shared" ca="1" si="476"/>
        <v>465152.34613714344</v>
      </c>
      <c r="DA277" s="161">
        <f t="shared" ca="1" si="476"/>
        <v>467782.38512949547</v>
      </c>
      <c r="DB277" s="161">
        <f t="shared" ca="1" si="476"/>
        <v>377342.10244990292</v>
      </c>
      <c r="DC277" s="161">
        <f t="shared" ca="1" si="476"/>
        <v>379475.64955794381</v>
      </c>
      <c r="DD277" s="161">
        <f t="shared" ca="1" si="476"/>
        <v>381621.2600515245</v>
      </c>
      <c r="DE277" s="161">
        <f t="shared" ca="1" si="476"/>
        <v>383779.00213878055</v>
      </c>
      <c r="DF277" s="161">
        <f t="shared" ca="1" si="476"/>
        <v>447183.28913379618</v>
      </c>
      <c r="DG277" s="161">
        <f t="shared" ca="1" si="476"/>
        <v>483877.86168211955</v>
      </c>
      <c r="DH277" s="161">
        <f t="shared" ca="1" si="476"/>
        <v>486613.77746181696</v>
      </c>
      <c r="DI277" s="161">
        <f t="shared" ca="1" si="476"/>
        <v>489365.16250710061</v>
      </c>
      <c r="DJ277" s="161">
        <f t="shared" ca="1" si="476"/>
        <v>492132.10428344691</v>
      </c>
      <c r="DK277" s="161">
        <f t="shared" ca="1" si="476"/>
        <v>494914.69075087522</v>
      </c>
      <c r="DL277" s="161">
        <f t="shared" ca="1" si="476"/>
        <v>497713.01036674337</v>
      </c>
      <c r="DM277" s="161">
        <f t="shared" ca="1" si="476"/>
        <v>500527.15208856005</v>
      </c>
      <c r="DN277" s="161">
        <f t="shared" ca="1" si="476"/>
        <v>403756.049621396</v>
      </c>
      <c r="DO277" s="161">
        <f t="shared" ca="1" si="476"/>
        <v>406038.94502699981</v>
      </c>
      <c r="DP277" s="161">
        <f t="shared" ca="1" si="476"/>
        <v>408334.74825513107</v>
      </c>
      <c r="DQ277" s="161">
        <f t="shared" ca="1" si="476"/>
        <v>410643.53228849516</v>
      </c>
      <c r="DR277" s="161">
        <f t="shared" ca="1" si="476"/>
        <v>478486.11937316181</v>
      </c>
      <c r="DS277" s="161">
        <f t="shared" ca="1" si="476"/>
        <v>517749.31199986767</v>
      </c>
      <c r="DT277" s="161">
        <f t="shared" ca="1" si="476"/>
        <v>520676.74188414402</v>
      </c>
      <c r="DU277" s="161">
        <f t="shared" ca="1" si="476"/>
        <v>523620.72388259746</v>
      </c>
      <c r="DV277" s="161">
        <f t="shared" ca="1" si="476"/>
        <v>526581.35158328805</v>
      </c>
      <c r="DW277" s="161"/>
      <c r="DX277" s="167">
        <f t="shared" ca="1" si="455"/>
        <v>41894501.572928496</v>
      </c>
    </row>
    <row r="278" spans="1:128" hidden="1" outlineLevel="1" x14ac:dyDescent="0.2">
      <c r="A278" s="159" t="str">
        <f ca="1">Language!A$689</f>
        <v>Начисленные импортные пошлины</v>
      </c>
      <c r="C278" s="178" t="str">
        <f t="shared" ca="1" si="450"/>
        <v>тыс. руб.</v>
      </c>
      <c r="F278" s="6" t="s">
        <v>3092</v>
      </c>
      <c r="G278" s="161">
        <f t="shared" ref="G278:AL278" ca="1" si="477">SUM(G$152,G$182,G$212,G$240,G$268)</f>
        <v>0</v>
      </c>
      <c r="H278" s="161">
        <f t="shared" ca="1" si="477"/>
        <v>0</v>
      </c>
      <c r="I278" s="161">
        <f t="shared" ca="1" si="477"/>
        <v>0</v>
      </c>
      <c r="J278" s="161">
        <f t="shared" ca="1" si="477"/>
        <v>0</v>
      </c>
      <c r="K278" s="161">
        <f t="shared" ca="1" si="477"/>
        <v>0</v>
      </c>
      <c r="L278" s="161">
        <f t="shared" ca="1" si="477"/>
        <v>0</v>
      </c>
      <c r="M278" s="161">
        <f t="shared" ca="1" si="477"/>
        <v>0</v>
      </c>
      <c r="N278" s="161">
        <f t="shared" ca="1" si="477"/>
        <v>0</v>
      </c>
      <c r="O278" s="161">
        <f t="shared" ca="1" si="477"/>
        <v>0</v>
      </c>
      <c r="P278" s="161">
        <f t="shared" ca="1" si="477"/>
        <v>0</v>
      </c>
      <c r="Q278" s="161">
        <f t="shared" ca="1" si="477"/>
        <v>0</v>
      </c>
      <c r="R278" s="161">
        <f t="shared" ca="1" si="477"/>
        <v>0</v>
      </c>
      <c r="S278" s="161">
        <f t="shared" ca="1" si="477"/>
        <v>0</v>
      </c>
      <c r="T278" s="161">
        <f t="shared" ca="1" si="477"/>
        <v>0</v>
      </c>
      <c r="U278" s="161">
        <f t="shared" ca="1" si="477"/>
        <v>0</v>
      </c>
      <c r="V278" s="161">
        <f t="shared" ca="1" si="477"/>
        <v>0</v>
      </c>
      <c r="W278" s="161">
        <f t="shared" ca="1" si="477"/>
        <v>0</v>
      </c>
      <c r="X278" s="161">
        <f t="shared" ca="1" si="477"/>
        <v>0</v>
      </c>
      <c r="Y278" s="161">
        <f t="shared" ca="1" si="477"/>
        <v>0</v>
      </c>
      <c r="Z278" s="161">
        <f t="shared" ca="1" si="477"/>
        <v>0</v>
      </c>
      <c r="AA278" s="161">
        <f t="shared" ca="1" si="477"/>
        <v>0</v>
      </c>
      <c r="AB278" s="161">
        <f t="shared" ca="1" si="477"/>
        <v>0</v>
      </c>
      <c r="AC278" s="161">
        <f t="shared" ca="1" si="477"/>
        <v>0</v>
      </c>
      <c r="AD278" s="161">
        <f t="shared" ca="1" si="477"/>
        <v>0</v>
      </c>
      <c r="AE278" s="161">
        <f t="shared" ca="1" si="477"/>
        <v>0</v>
      </c>
      <c r="AF278" s="161">
        <f t="shared" ca="1" si="477"/>
        <v>0</v>
      </c>
      <c r="AG278" s="161">
        <f t="shared" ca="1" si="477"/>
        <v>0</v>
      </c>
      <c r="AH278" s="161">
        <f t="shared" ca="1" si="477"/>
        <v>0</v>
      </c>
      <c r="AI278" s="161">
        <f t="shared" ca="1" si="477"/>
        <v>0</v>
      </c>
      <c r="AJ278" s="161">
        <f t="shared" ca="1" si="477"/>
        <v>0</v>
      </c>
      <c r="AK278" s="161">
        <f t="shared" ca="1" si="477"/>
        <v>0</v>
      </c>
      <c r="AL278" s="161">
        <f t="shared" ca="1" si="477"/>
        <v>0</v>
      </c>
      <c r="AM278" s="161">
        <f t="shared" ref="AM278:BR278" ca="1" si="478">SUM(AM$152,AM$182,AM$212,AM$240,AM$268)</f>
        <v>0</v>
      </c>
      <c r="AN278" s="161">
        <f t="shared" ca="1" si="478"/>
        <v>0</v>
      </c>
      <c r="AO278" s="161">
        <f t="shared" ca="1" si="478"/>
        <v>0</v>
      </c>
      <c r="AP278" s="161">
        <f t="shared" ca="1" si="478"/>
        <v>0</v>
      </c>
      <c r="AQ278" s="161">
        <f t="shared" ca="1" si="478"/>
        <v>0</v>
      </c>
      <c r="AR278" s="161">
        <f t="shared" ca="1" si="478"/>
        <v>0</v>
      </c>
      <c r="AS278" s="161">
        <f t="shared" ca="1" si="478"/>
        <v>0</v>
      </c>
      <c r="AT278" s="161">
        <f t="shared" ca="1" si="478"/>
        <v>0</v>
      </c>
      <c r="AU278" s="161">
        <f t="shared" ca="1" si="478"/>
        <v>0</v>
      </c>
      <c r="AV278" s="161">
        <f t="shared" ca="1" si="478"/>
        <v>0</v>
      </c>
      <c r="AW278" s="161">
        <f t="shared" ca="1" si="478"/>
        <v>0</v>
      </c>
      <c r="AX278" s="161">
        <f t="shared" ca="1" si="478"/>
        <v>0</v>
      </c>
      <c r="AY278" s="161">
        <f t="shared" ca="1" si="478"/>
        <v>0</v>
      </c>
      <c r="AZ278" s="161">
        <f t="shared" ca="1" si="478"/>
        <v>0</v>
      </c>
      <c r="BA278" s="161">
        <f t="shared" ca="1" si="478"/>
        <v>0</v>
      </c>
      <c r="BB278" s="161">
        <f t="shared" ca="1" si="478"/>
        <v>0</v>
      </c>
      <c r="BC278" s="161">
        <f t="shared" ca="1" si="478"/>
        <v>0</v>
      </c>
      <c r="BD278" s="161">
        <f t="shared" ca="1" si="478"/>
        <v>0</v>
      </c>
      <c r="BE278" s="161">
        <f t="shared" ca="1" si="478"/>
        <v>0</v>
      </c>
      <c r="BF278" s="161">
        <f t="shared" ca="1" si="478"/>
        <v>0</v>
      </c>
      <c r="BG278" s="161">
        <f t="shared" ca="1" si="478"/>
        <v>0</v>
      </c>
      <c r="BH278" s="161">
        <f t="shared" ca="1" si="478"/>
        <v>0</v>
      </c>
      <c r="BI278" s="161">
        <f t="shared" ca="1" si="478"/>
        <v>0</v>
      </c>
      <c r="BJ278" s="161">
        <f t="shared" ca="1" si="478"/>
        <v>0</v>
      </c>
      <c r="BK278" s="161">
        <f t="shared" ca="1" si="478"/>
        <v>0</v>
      </c>
      <c r="BL278" s="161">
        <f t="shared" ca="1" si="478"/>
        <v>0</v>
      </c>
      <c r="BM278" s="161">
        <f t="shared" ca="1" si="478"/>
        <v>0</v>
      </c>
      <c r="BN278" s="161">
        <f t="shared" ca="1" si="478"/>
        <v>0</v>
      </c>
      <c r="BO278" s="161">
        <f t="shared" ca="1" si="478"/>
        <v>0</v>
      </c>
      <c r="BP278" s="161">
        <f t="shared" ca="1" si="478"/>
        <v>0</v>
      </c>
      <c r="BQ278" s="161">
        <f t="shared" ca="1" si="478"/>
        <v>0</v>
      </c>
      <c r="BR278" s="161">
        <f t="shared" ca="1" si="478"/>
        <v>0</v>
      </c>
      <c r="BS278" s="161">
        <f t="shared" ref="BS278:CX278" ca="1" si="479">SUM(BS$152,BS$182,BS$212,BS$240,BS$268)</f>
        <v>0</v>
      </c>
      <c r="BT278" s="161">
        <f t="shared" ca="1" si="479"/>
        <v>0</v>
      </c>
      <c r="BU278" s="161">
        <f t="shared" ca="1" si="479"/>
        <v>0</v>
      </c>
      <c r="BV278" s="161">
        <f t="shared" ca="1" si="479"/>
        <v>0</v>
      </c>
      <c r="BW278" s="161">
        <f t="shared" ca="1" si="479"/>
        <v>0</v>
      </c>
      <c r="BX278" s="161">
        <f t="shared" ca="1" si="479"/>
        <v>0</v>
      </c>
      <c r="BY278" s="161">
        <f t="shared" ca="1" si="479"/>
        <v>0</v>
      </c>
      <c r="BZ278" s="161">
        <f t="shared" ca="1" si="479"/>
        <v>0</v>
      </c>
      <c r="CA278" s="161">
        <f t="shared" ca="1" si="479"/>
        <v>0</v>
      </c>
      <c r="CB278" s="161">
        <f t="shared" ca="1" si="479"/>
        <v>0</v>
      </c>
      <c r="CC278" s="161">
        <f t="shared" ca="1" si="479"/>
        <v>0</v>
      </c>
      <c r="CD278" s="161">
        <f t="shared" ca="1" si="479"/>
        <v>0</v>
      </c>
      <c r="CE278" s="161">
        <f t="shared" ca="1" si="479"/>
        <v>0</v>
      </c>
      <c r="CF278" s="161">
        <f t="shared" ca="1" si="479"/>
        <v>0</v>
      </c>
      <c r="CG278" s="161">
        <f t="shared" ca="1" si="479"/>
        <v>0</v>
      </c>
      <c r="CH278" s="161">
        <f t="shared" ca="1" si="479"/>
        <v>0</v>
      </c>
      <c r="CI278" s="161">
        <f t="shared" ca="1" si="479"/>
        <v>0</v>
      </c>
      <c r="CJ278" s="161">
        <f t="shared" ca="1" si="479"/>
        <v>0</v>
      </c>
      <c r="CK278" s="161">
        <f t="shared" ca="1" si="479"/>
        <v>0</v>
      </c>
      <c r="CL278" s="161">
        <f t="shared" ca="1" si="479"/>
        <v>0</v>
      </c>
      <c r="CM278" s="161">
        <f t="shared" ca="1" si="479"/>
        <v>0</v>
      </c>
      <c r="CN278" s="161">
        <f t="shared" ca="1" si="479"/>
        <v>0</v>
      </c>
      <c r="CO278" s="161">
        <f t="shared" ca="1" si="479"/>
        <v>0</v>
      </c>
      <c r="CP278" s="161">
        <f t="shared" ca="1" si="479"/>
        <v>0</v>
      </c>
      <c r="CQ278" s="161">
        <f t="shared" ca="1" si="479"/>
        <v>0</v>
      </c>
      <c r="CR278" s="161">
        <f t="shared" ca="1" si="479"/>
        <v>0</v>
      </c>
      <c r="CS278" s="161">
        <f t="shared" ca="1" si="479"/>
        <v>0</v>
      </c>
      <c r="CT278" s="161">
        <f t="shared" ca="1" si="479"/>
        <v>0</v>
      </c>
      <c r="CU278" s="161">
        <f t="shared" ca="1" si="479"/>
        <v>0</v>
      </c>
      <c r="CV278" s="161">
        <f t="shared" ca="1" si="479"/>
        <v>0</v>
      </c>
      <c r="CW278" s="161">
        <f t="shared" ca="1" si="479"/>
        <v>0</v>
      </c>
      <c r="CX278" s="161">
        <f t="shared" ca="1" si="479"/>
        <v>0</v>
      </c>
      <c r="CY278" s="161">
        <f t="shared" ref="CY278:DV278" ca="1" si="480">SUM(CY$152,CY$182,CY$212,CY$240,CY$268)</f>
        <v>0</v>
      </c>
      <c r="CZ278" s="161">
        <f t="shared" ca="1" si="480"/>
        <v>0</v>
      </c>
      <c r="DA278" s="161">
        <f t="shared" ca="1" si="480"/>
        <v>0</v>
      </c>
      <c r="DB278" s="161">
        <f t="shared" ca="1" si="480"/>
        <v>0</v>
      </c>
      <c r="DC278" s="161">
        <f t="shared" ca="1" si="480"/>
        <v>0</v>
      </c>
      <c r="DD278" s="161">
        <f t="shared" ca="1" si="480"/>
        <v>0</v>
      </c>
      <c r="DE278" s="161">
        <f t="shared" ca="1" si="480"/>
        <v>0</v>
      </c>
      <c r="DF278" s="161">
        <f t="shared" ca="1" si="480"/>
        <v>0</v>
      </c>
      <c r="DG278" s="161">
        <f t="shared" ca="1" si="480"/>
        <v>0</v>
      </c>
      <c r="DH278" s="161">
        <f t="shared" ca="1" si="480"/>
        <v>0</v>
      </c>
      <c r="DI278" s="161">
        <f t="shared" ca="1" si="480"/>
        <v>0</v>
      </c>
      <c r="DJ278" s="161">
        <f t="shared" ca="1" si="480"/>
        <v>0</v>
      </c>
      <c r="DK278" s="161">
        <f t="shared" ca="1" si="480"/>
        <v>0</v>
      </c>
      <c r="DL278" s="161">
        <f t="shared" ca="1" si="480"/>
        <v>0</v>
      </c>
      <c r="DM278" s="161">
        <f t="shared" ca="1" si="480"/>
        <v>0</v>
      </c>
      <c r="DN278" s="161">
        <f t="shared" ca="1" si="480"/>
        <v>0</v>
      </c>
      <c r="DO278" s="161">
        <f t="shared" ca="1" si="480"/>
        <v>0</v>
      </c>
      <c r="DP278" s="161">
        <f t="shared" ca="1" si="480"/>
        <v>0</v>
      </c>
      <c r="DQ278" s="161">
        <f t="shared" ca="1" si="480"/>
        <v>0</v>
      </c>
      <c r="DR278" s="161">
        <f t="shared" ca="1" si="480"/>
        <v>0</v>
      </c>
      <c r="DS278" s="161">
        <f t="shared" ca="1" si="480"/>
        <v>0</v>
      </c>
      <c r="DT278" s="161">
        <f t="shared" ca="1" si="480"/>
        <v>0</v>
      </c>
      <c r="DU278" s="161">
        <f t="shared" ca="1" si="480"/>
        <v>0</v>
      </c>
      <c r="DV278" s="161">
        <f t="shared" ca="1" si="480"/>
        <v>0</v>
      </c>
      <c r="DW278" s="161"/>
      <c r="DX278" s="167">
        <f t="shared" ca="1" si="455"/>
        <v>0</v>
      </c>
    </row>
    <row r="279" spans="1:128" hidden="1" outlineLevel="1" x14ac:dyDescent="0.2">
      <c r="A279" s="159" t="str">
        <f ca="1">Language!A$690</f>
        <v>Запасы материалов и комплектующих</v>
      </c>
      <c r="C279" s="178" t="str">
        <f t="shared" ca="1" si="450"/>
        <v>тыс. руб.</v>
      </c>
      <c r="F279" s="6" t="s">
        <v>3093</v>
      </c>
      <c r="G279" s="161">
        <f t="shared" ref="G279:AL279" ca="1" si="481">SUM(G$134,G$164,G$194,G$222,G$250)</f>
        <v>0</v>
      </c>
      <c r="H279" s="161">
        <f t="shared" ca="1" si="481"/>
        <v>0</v>
      </c>
      <c r="I279" s="161">
        <f t="shared" ca="1" si="481"/>
        <v>0</v>
      </c>
      <c r="J279" s="161">
        <f t="shared" ca="1" si="481"/>
        <v>0</v>
      </c>
      <c r="K279" s="161">
        <f t="shared" ca="1" si="481"/>
        <v>0</v>
      </c>
      <c r="L279" s="161">
        <f t="shared" ca="1" si="481"/>
        <v>0</v>
      </c>
      <c r="M279" s="161">
        <f t="shared" ca="1" si="481"/>
        <v>0</v>
      </c>
      <c r="N279" s="161">
        <f t="shared" ca="1" si="481"/>
        <v>0</v>
      </c>
      <c r="O279" s="161">
        <f t="shared" ca="1" si="481"/>
        <v>0</v>
      </c>
      <c r="P279" s="161">
        <f t="shared" ca="1" si="481"/>
        <v>0</v>
      </c>
      <c r="Q279" s="161">
        <f t="shared" ca="1" si="481"/>
        <v>0</v>
      </c>
      <c r="R279" s="161">
        <f t="shared" ca="1" si="481"/>
        <v>0</v>
      </c>
      <c r="S279" s="161">
        <f t="shared" ca="1" si="481"/>
        <v>0</v>
      </c>
      <c r="T279" s="161">
        <f t="shared" ca="1" si="481"/>
        <v>0</v>
      </c>
      <c r="U279" s="161">
        <f t="shared" ca="1" si="481"/>
        <v>0</v>
      </c>
      <c r="V279" s="161">
        <f t="shared" ca="1" si="481"/>
        <v>0</v>
      </c>
      <c r="W279" s="161">
        <f t="shared" ca="1" si="481"/>
        <v>0</v>
      </c>
      <c r="X279" s="161">
        <f t="shared" ca="1" si="481"/>
        <v>0</v>
      </c>
      <c r="Y279" s="161">
        <f t="shared" ca="1" si="481"/>
        <v>0</v>
      </c>
      <c r="Z279" s="161">
        <f t="shared" ca="1" si="481"/>
        <v>0</v>
      </c>
      <c r="AA279" s="161">
        <f t="shared" ca="1" si="481"/>
        <v>0</v>
      </c>
      <c r="AB279" s="161">
        <f t="shared" ca="1" si="481"/>
        <v>0</v>
      </c>
      <c r="AC279" s="161">
        <f t="shared" ca="1" si="481"/>
        <v>0</v>
      </c>
      <c r="AD279" s="161">
        <f t="shared" ca="1" si="481"/>
        <v>0</v>
      </c>
      <c r="AE279" s="161">
        <f t="shared" ca="1" si="481"/>
        <v>0</v>
      </c>
      <c r="AF279" s="161">
        <f t="shared" ca="1" si="481"/>
        <v>0</v>
      </c>
      <c r="AG279" s="161">
        <f t="shared" ca="1" si="481"/>
        <v>0</v>
      </c>
      <c r="AH279" s="161">
        <f t="shared" ca="1" si="481"/>
        <v>0</v>
      </c>
      <c r="AI279" s="161">
        <f t="shared" ca="1" si="481"/>
        <v>0</v>
      </c>
      <c r="AJ279" s="161">
        <f t="shared" ca="1" si="481"/>
        <v>0</v>
      </c>
      <c r="AK279" s="161">
        <f t="shared" ca="1" si="481"/>
        <v>0</v>
      </c>
      <c r="AL279" s="161">
        <f t="shared" ca="1" si="481"/>
        <v>0</v>
      </c>
      <c r="AM279" s="161">
        <f t="shared" ref="AM279:BR279" ca="1" si="482">SUM(AM$134,AM$164,AM$194,AM$222,AM$250)</f>
        <v>0</v>
      </c>
      <c r="AN279" s="161">
        <f t="shared" ca="1" si="482"/>
        <v>0</v>
      </c>
      <c r="AO279" s="161">
        <f t="shared" ca="1" si="482"/>
        <v>0</v>
      </c>
      <c r="AP279" s="161">
        <f t="shared" ca="1" si="482"/>
        <v>0</v>
      </c>
      <c r="AQ279" s="161">
        <f t="shared" ca="1" si="482"/>
        <v>0</v>
      </c>
      <c r="AR279" s="161">
        <f t="shared" ca="1" si="482"/>
        <v>0</v>
      </c>
      <c r="AS279" s="161">
        <f t="shared" ca="1" si="482"/>
        <v>0</v>
      </c>
      <c r="AT279" s="161">
        <f t="shared" ca="1" si="482"/>
        <v>0</v>
      </c>
      <c r="AU279" s="161">
        <f t="shared" ca="1" si="482"/>
        <v>0</v>
      </c>
      <c r="AV279" s="161">
        <f t="shared" ca="1" si="482"/>
        <v>0</v>
      </c>
      <c r="AW279" s="161">
        <f t="shared" ca="1" si="482"/>
        <v>0</v>
      </c>
      <c r="AX279" s="161">
        <f t="shared" ca="1" si="482"/>
        <v>0</v>
      </c>
      <c r="AY279" s="161">
        <f t="shared" ca="1" si="482"/>
        <v>0</v>
      </c>
      <c r="AZ279" s="161">
        <f t="shared" ca="1" si="482"/>
        <v>0</v>
      </c>
      <c r="BA279" s="161">
        <f t="shared" ca="1" si="482"/>
        <v>0</v>
      </c>
      <c r="BB279" s="161">
        <f t="shared" ca="1" si="482"/>
        <v>0</v>
      </c>
      <c r="BC279" s="161">
        <f t="shared" ca="1" si="482"/>
        <v>0</v>
      </c>
      <c r="BD279" s="161">
        <f t="shared" ca="1" si="482"/>
        <v>0</v>
      </c>
      <c r="BE279" s="161">
        <f t="shared" ca="1" si="482"/>
        <v>0</v>
      </c>
      <c r="BF279" s="161">
        <f t="shared" ca="1" si="482"/>
        <v>0</v>
      </c>
      <c r="BG279" s="161">
        <f t="shared" ca="1" si="482"/>
        <v>0</v>
      </c>
      <c r="BH279" s="161">
        <f t="shared" ca="1" si="482"/>
        <v>0</v>
      </c>
      <c r="BI279" s="161">
        <f t="shared" ca="1" si="482"/>
        <v>0</v>
      </c>
      <c r="BJ279" s="161">
        <f t="shared" ca="1" si="482"/>
        <v>0</v>
      </c>
      <c r="BK279" s="161">
        <f t="shared" ca="1" si="482"/>
        <v>0</v>
      </c>
      <c r="BL279" s="161">
        <f t="shared" ca="1" si="482"/>
        <v>0</v>
      </c>
      <c r="BM279" s="161">
        <f t="shared" ca="1" si="482"/>
        <v>0</v>
      </c>
      <c r="BN279" s="161">
        <f t="shared" ca="1" si="482"/>
        <v>0</v>
      </c>
      <c r="BO279" s="161">
        <f t="shared" ca="1" si="482"/>
        <v>0</v>
      </c>
      <c r="BP279" s="161">
        <f t="shared" ca="1" si="482"/>
        <v>0</v>
      </c>
      <c r="BQ279" s="161">
        <f t="shared" ca="1" si="482"/>
        <v>0</v>
      </c>
      <c r="BR279" s="161">
        <f t="shared" ca="1" si="482"/>
        <v>0</v>
      </c>
      <c r="BS279" s="161">
        <f t="shared" ref="BS279:CX279" ca="1" si="483">SUM(BS$134,BS$164,BS$194,BS$222,BS$250)</f>
        <v>0</v>
      </c>
      <c r="BT279" s="161">
        <f t="shared" ca="1" si="483"/>
        <v>0</v>
      </c>
      <c r="BU279" s="161">
        <f t="shared" ca="1" si="483"/>
        <v>0</v>
      </c>
      <c r="BV279" s="161">
        <f t="shared" ca="1" si="483"/>
        <v>0</v>
      </c>
      <c r="BW279" s="161">
        <f t="shared" ca="1" si="483"/>
        <v>0</v>
      </c>
      <c r="BX279" s="161">
        <f t="shared" ca="1" si="483"/>
        <v>0</v>
      </c>
      <c r="BY279" s="161">
        <f t="shared" ca="1" si="483"/>
        <v>0</v>
      </c>
      <c r="BZ279" s="161">
        <f t="shared" ca="1" si="483"/>
        <v>0</v>
      </c>
      <c r="CA279" s="161">
        <f t="shared" ca="1" si="483"/>
        <v>0</v>
      </c>
      <c r="CB279" s="161">
        <f t="shared" ca="1" si="483"/>
        <v>0</v>
      </c>
      <c r="CC279" s="161">
        <f t="shared" ca="1" si="483"/>
        <v>0</v>
      </c>
      <c r="CD279" s="161">
        <f t="shared" ca="1" si="483"/>
        <v>0</v>
      </c>
      <c r="CE279" s="161">
        <f t="shared" ca="1" si="483"/>
        <v>0</v>
      </c>
      <c r="CF279" s="161">
        <f t="shared" ca="1" si="483"/>
        <v>0</v>
      </c>
      <c r="CG279" s="161">
        <f t="shared" ca="1" si="483"/>
        <v>0</v>
      </c>
      <c r="CH279" s="161">
        <f t="shared" ca="1" si="483"/>
        <v>0</v>
      </c>
      <c r="CI279" s="161">
        <f t="shared" ca="1" si="483"/>
        <v>0</v>
      </c>
      <c r="CJ279" s="161">
        <f t="shared" ca="1" si="483"/>
        <v>0</v>
      </c>
      <c r="CK279" s="161">
        <f t="shared" ca="1" si="483"/>
        <v>0</v>
      </c>
      <c r="CL279" s="161">
        <f t="shared" ca="1" si="483"/>
        <v>0</v>
      </c>
      <c r="CM279" s="161">
        <f t="shared" ca="1" si="483"/>
        <v>0</v>
      </c>
      <c r="CN279" s="161">
        <f t="shared" ca="1" si="483"/>
        <v>0</v>
      </c>
      <c r="CO279" s="161">
        <f t="shared" ca="1" si="483"/>
        <v>0</v>
      </c>
      <c r="CP279" s="161">
        <f t="shared" ca="1" si="483"/>
        <v>0</v>
      </c>
      <c r="CQ279" s="161">
        <f t="shared" ca="1" si="483"/>
        <v>0</v>
      </c>
      <c r="CR279" s="161">
        <f t="shared" ca="1" si="483"/>
        <v>0</v>
      </c>
      <c r="CS279" s="161">
        <f t="shared" ca="1" si="483"/>
        <v>0</v>
      </c>
      <c r="CT279" s="161">
        <f t="shared" ca="1" si="483"/>
        <v>0</v>
      </c>
      <c r="CU279" s="161">
        <f t="shared" ca="1" si="483"/>
        <v>0</v>
      </c>
      <c r="CV279" s="161">
        <f t="shared" ca="1" si="483"/>
        <v>0</v>
      </c>
      <c r="CW279" s="161">
        <f t="shared" ca="1" si="483"/>
        <v>0</v>
      </c>
      <c r="CX279" s="161">
        <f t="shared" ca="1" si="483"/>
        <v>0</v>
      </c>
      <c r="CY279" s="161">
        <f t="shared" ref="CY279:DV279" ca="1" si="484">SUM(CY$134,CY$164,CY$194,CY$222,CY$250)</f>
        <v>0</v>
      </c>
      <c r="CZ279" s="161">
        <f t="shared" ca="1" si="484"/>
        <v>0</v>
      </c>
      <c r="DA279" s="161">
        <f t="shared" ca="1" si="484"/>
        <v>0</v>
      </c>
      <c r="DB279" s="161">
        <f t="shared" ca="1" si="484"/>
        <v>0</v>
      </c>
      <c r="DC279" s="161">
        <f t="shared" ca="1" si="484"/>
        <v>0</v>
      </c>
      <c r="DD279" s="161">
        <f t="shared" ca="1" si="484"/>
        <v>0</v>
      </c>
      <c r="DE279" s="161">
        <f t="shared" ca="1" si="484"/>
        <v>0</v>
      </c>
      <c r="DF279" s="161">
        <f t="shared" ca="1" si="484"/>
        <v>0</v>
      </c>
      <c r="DG279" s="161">
        <f t="shared" ca="1" si="484"/>
        <v>0</v>
      </c>
      <c r="DH279" s="161">
        <f t="shared" ca="1" si="484"/>
        <v>0</v>
      </c>
      <c r="DI279" s="161">
        <f t="shared" ca="1" si="484"/>
        <v>0</v>
      </c>
      <c r="DJ279" s="161">
        <f t="shared" ca="1" si="484"/>
        <v>0</v>
      </c>
      <c r="DK279" s="161">
        <f t="shared" ca="1" si="484"/>
        <v>0</v>
      </c>
      <c r="DL279" s="161">
        <f t="shared" ca="1" si="484"/>
        <v>0</v>
      </c>
      <c r="DM279" s="161">
        <f t="shared" ca="1" si="484"/>
        <v>0</v>
      </c>
      <c r="DN279" s="161">
        <f t="shared" ca="1" si="484"/>
        <v>0</v>
      </c>
      <c r="DO279" s="161">
        <f t="shared" ca="1" si="484"/>
        <v>0</v>
      </c>
      <c r="DP279" s="161">
        <f t="shared" ca="1" si="484"/>
        <v>0</v>
      </c>
      <c r="DQ279" s="161">
        <f t="shared" ca="1" si="484"/>
        <v>0</v>
      </c>
      <c r="DR279" s="161">
        <f t="shared" ca="1" si="484"/>
        <v>0</v>
      </c>
      <c r="DS279" s="161">
        <f t="shared" ca="1" si="484"/>
        <v>0</v>
      </c>
      <c r="DT279" s="161">
        <f t="shared" ca="1" si="484"/>
        <v>0</v>
      </c>
      <c r="DU279" s="161">
        <f t="shared" ca="1" si="484"/>
        <v>0</v>
      </c>
      <c r="DV279" s="161">
        <f t="shared" ca="1" si="484"/>
        <v>0</v>
      </c>
      <c r="DW279" s="161"/>
      <c r="DX279" s="167"/>
    </row>
    <row r="280" spans="1:128" hidden="1" outlineLevel="1" x14ac:dyDescent="0.2">
      <c r="A280" s="159" t="str">
        <f ca="1">Language!A$691</f>
        <v>Незавершенное производство</v>
      </c>
      <c r="C280" s="178" t="str">
        <f t="shared" ca="1" si="450"/>
        <v>тыс. руб.</v>
      </c>
      <c r="F280" s="6" t="s">
        <v>3094</v>
      </c>
      <c r="G280" s="161">
        <f t="shared" ref="G280:AL280" ca="1" si="485">SUM(G$138,G$168,G$198,G$226,G$254)</f>
        <v>0</v>
      </c>
      <c r="H280" s="161">
        <f t="shared" ca="1" si="485"/>
        <v>0</v>
      </c>
      <c r="I280" s="161">
        <f t="shared" ca="1" si="485"/>
        <v>0</v>
      </c>
      <c r="J280" s="161">
        <f t="shared" ca="1" si="485"/>
        <v>0</v>
      </c>
      <c r="K280" s="161">
        <f t="shared" ca="1" si="485"/>
        <v>0</v>
      </c>
      <c r="L280" s="161">
        <f t="shared" ca="1" si="485"/>
        <v>0</v>
      </c>
      <c r="M280" s="161">
        <f t="shared" ca="1" si="485"/>
        <v>0</v>
      </c>
      <c r="N280" s="161">
        <f t="shared" ca="1" si="485"/>
        <v>0</v>
      </c>
      <c r="O280" s="161">
        <f t="shared" ca="1" si="485"/>
        <v>0</v>
      </c>
      <c r="P280" s="161">
        <f t="shared" ca="1" si="485"/>
        <v>0</v>
      </c>
      <c r="Q280" s="161">
        <f t="shared" ca="1" si="485"/>
        <v>0</v>
      </c>
      <c r="R280" s="161">
        <f t="shared" ca="1" si="485"/>
        <v>0</v>
      </c>
      <c r="S280" s="161">
        <f t="shared" ca="1" si="485"/>
        <v>0</v>
      </c>
      <c r="T280" s="161">
        <f t="shared" ca="1" si="485"/>
        <v>0</v>
      </c>
      <c r="U280" s="161">
        <f t="shared" ca="1" si="485"/>
        <v>0</v>
      </c>
      <c r="V280" s="161">
        <f t="shared" ca="1" si="485"/>
        <v>0</v>
      </c>
      <c r="W280" s="161">
        <f t="shared" ca="1" si="485"/>
        <v>0</v>
      </c>
      <c r="X280" s="161">
        <f t="shared" ca="1" si="485"/>
        <v>0</v>
      </c>
      <c r="Y280" s="161">
        <f t="shared" ca="1" si="485"/>
        <v>0</v>
      </c>
      <c r="Z280" s="161">
        <f t="shared" ca="1" si="485"/>
        <v>0</v>
      </c>
      <c r="AA280" s="161">
        <f t="shared" ca="1" si="485"/>
        <v>0</v>
      </c>
      <c r="AB280" s="161">
        <f t="shared" ca="1" si="485"/>
        <v>0</v>
      </c>
      <c r="AC280" s="161">
        <f t="shared" ca="1" si="485"/>
        <v>0</v>
      </c>
      <c r="AD280" s="161">
        <f t="shared" ca="1" si="485"/>
        <v>0</v>
      </c>
      <c r="AE280" s="161">
        <f t="shared" ca="1" si="485"/>
        <v>0</v>
      </c>
      <c r="AF280" s="161">
        <f t="shared" ca="1" si="485"/>
        <v>0</v>
      </c>
      <c r="AG280" s="161">
        <f t="shared" ca="1" si="485"/>
        <v>0</v>
      </c>
      <c r="AH280" s="161">
        <f t="shared" ca="1" si="485"/>
        <v>0</v>
      </c>
      <c r="AI280" s="161">
        <f t="shared" ca="1" si="485"/>
        <v>0</v>
      </c>
      <c r="AJ280" s="161">
        <f t="shared" ca="1" si="485"/>
        <v>0</v>
      </c>
      <c r="AK280" s="161">
        <f t="shared" ca="1" si="485"/>
        <v>0</v>
      </c>
      <c r="AL280" s="161">
        <f t="shared" ca="1" si="485"/>
        <v>0</v>
      </c>
      <c r="AM280" s="161">
        <f t="shared" ref="AM280:BR280" ca="1" si="486">SUM(AM$138,AM$168,AM$198,AM$226,AM$254)</f>
        <v>0</v>
      </c>
      <c r="AN280" s="161">
        <f t="shared" ca="1" si="486"/>
        <v>0</v>
      </c>
      <c r="AO280" s="161">
        <f t="shared" ca="1" si="486"/>
        <v>0</v>
      </c>
      <c r="AP280" s="161">
        <f t="shared" ca="1" si="486"/>
        <v>0</v>
      </c>
      <c r="AQ280" s="161">
        <f t="shared" ca="1" si="486"/>
        <v>0</v>
      </c>
      <c r="AR280" s="161">
        <f t="shared" ca="1" si="486"/>
        <v>0</v>
      </c>
      <c r="AS280" s="161">
        <f t="shared" ca="1" si="486"/>
        <v>0</v>
      </c>
      <c r="AT280" s="161">
        <f t="shared" ca="1" si="486"/>
        <v>0</v>
      </c>
      <c r="AU280" s="161">
        <f t="shared" ca="1" si="486"/>
        <v>0</v>
      </c>
      <c r="AV280" s="161">
        <f t="shared" ca="1" si="486"/>
        <v>0</v>
      </c>
      <c r="AW280" s="161">
        <f t="shared" ca="1" si="486"/>
        <v>0</v>
      </c>
      <c r="AX280" s="161">
        <f t="shared" ca="1" si="486"/>
        <v>0</v>
      </c>
      <c r="AY280" s="161">
        <f t="shared" ca="1" si="486"/>
        <v>0</v>
      </c>
      <c r="AZ280" s="161">
        <f t="shared" ca="1" si="486"/>
        <v>0</v>
      </c>
      <c r="BA280" s="161">
        <f t="shared" ca="1" si="486"/>
        <v>0</v>
      </c>
      <c r="BB280" s="161">
        <f t="shared" ca="1" si="486"/>
        <v>0</v>
      </c>
      <c r="BC280" s="161">
        <f t="shared" ca="1" si="486"/>
        <v>0</v>
      </c>
      <c r="BD280" s="161">
        <f t="shared" ca="1" si="486"/>
        <v>0</v>
      </c>
      <c r="BE280" s="161">
        <f t="shared" ca="1" si="486"/>
        <v>0</v>
      </c>
      <c r="BF280" s="161">
        <f t="shared" ca="1" si="486"/>
        <v>0</v>
      </c>
      <c r="BG280" s="161">
        <f t="shared" ca="1" si="486"/>
        <v>0</v>
      </c>
      <c r="BH280" s="161">
        <f t="shared" ca="1" si="486"/>
        <v>0</v>
      </c>
      <c r="BI280" s="161">
        <f t="shared" ca="1" si="486"/>
        <v>0</v>
      </c>
      <c r="BJ280" s="161">
        <f t="shared" ca="1" si="486"/>
        <v>0</v>
      </c>
      <c r="BK280" s="161">
        <f t="shared" ca="1" si="486"/>
        <v>0</v>
      </c>
      <c r="BL280" s="161">
        <f t="shared" ca="1" si="486"/>
        <v>0</v>
      </c>
      <c r="BM280" s="161">
        <f t="shared" ca="1" si="486"/>
        <v>0</v>
      </c>
      <c r="BN280" s="161">
        <f t="shared" ca="1" si="486"/>
        <v>0</v>
      </c>
      <c r="BO280" s="161">
        <f t="shared" ca="1" si="486"/>
        <v>0</v>
      </c>
      <c r="BP280" s="161">
        <f t="shared" ca="1" si="486"/>
        <v>0</v>
      </c>
      <c r="BQ280" s="161">
        <f t="shared" ca="1" si="486"/>
        <v>0</v>
      </c>
      <c r="BR280" s="161">
        <f t="shared" ca="1" si="486"/>
        <v>0</v>
      </c>
      <c r="BS280" s="161">
        <f t="shared" ref="BS280:CX280" ca="1" si="487">SUM(BS$138,BS$168,BS$198,BS$226,BS$254)</f>
        <v>0</v>
      </c>
      <c r="BT280" s="161">
        <f t="shared" ca="1" si="487"/>
        <v>0</v>
      </c>
      <c r="BU280" s="161">
        <f t="shared" ca="1" si="487"/>
        <v>0</v>
      </c>
      <c r="BV280" s="161">
        <f t="shared" ca="1" si="487"/>
        <v>0</v>
      </c>
      <c r="BW280" s="161">
        <f t="shared" ca="1" si="487"/>
        <v>0</v>
      </c>
      <c r="BX280" s="161">
        <f t="shared" ca="1" si="487"/>
        <v>0</v>
      </c>
      <c r="BY280" s="161">
        <f t="shared" ca="1" si="487"/>
        <v>0</v>
      </c>
      <c r="BZ280" s="161">
        <f t="shared" ca="1" si="487"/>
        <v>0</v>
      </c>
      <c r="CA280" s="161">
        <f t="shared" ca="1" si="487"/>
        <v>0</v>
      </c>
      <c r="CB280" s="161">
        <f t="shared" ca="1" si="487"/>
        <v>0</v>
      </c>
      <c r="CC280" s="161">
        <f t="shared" ca="1" si="487"/>
        <v>0</v>
      </c>
      <c r="CD280" s="161">
        <f t="shared" ca="1" si="487"/>
        <v>0</v>
      </c>
      <c r="CE280" s="161">
        <f t="shared" ca="1" si="487"/>
        <v>0</v>
      </c>
      <c r="CF280" s="161">
        <f t="shared" ca="1" si="487"/>
        <v>0</v>
      </c>
      <c r="CG280" s="161">
        <f t="shared" ca="1" si="487"/>
        <v>0</v>
      </c>
      <c r="CH280" s="161">
        <f t="shared" ca="1" si="487"/>
        <v>0</v>
      </c>
      <c r="CI280" s="161">
        <f t="shared" ca="1" si="487"/>
        <v>0</v>
      </c>
      <c r="CJ280" s="161">
        <f t="shared" ca="1" si="487"/>
        <v>0</v>
      </c>
      <c r="CK280" s="161">
        <f t="shared" ca="1" si="487"/>
        <v>0</v>
      </c>
      <c r="CL280" s="161">
        <f t="shared" ca="1" si="487"/>
        <v>0</v>
      </c>
      <c r="CM280" s="161">
        <f t="shared" ca="1" si="487"/>
        <v>0</v>
      </c>
      <c r="CN280" s="161">
        <f t="shared" ca="1" si="487"/>
        <v>0</v>
      </c>
      <c r="CO280" s="161">
        <f t="shared" ca="1" si="487"/>
        <v>0</v>
      </c>
      <c r="CP280" s="161">
        <f t="shared" ca="1" si="487"/>
        <v>0</v>
      </c>
      <c r="CQ280" s="161">
        <f t="shared" ca="1" si="487"/>
        <v>0</v>
      </c>
      <c r="CR280" s="161">
        <f t="shared" ca="1" si="487"/>
        <v>0</v>
      </c>
      <c r="CS280" s="161">
        <f t="shared" ca="1" si="487"/>
        <v>0</v>
      </c>
      <c r="CT280" s="161">
        <f t="shared" ca="1" si="487"/>
        <v>0</v>
      </c>
      <c r="CU280" s="161">
        <f t="shared" ca="1" si="487"/>
        <v>0</v>
      </c>
      <c r="CV280" s="161">
        <f t="shared" ca="1" si="487"/>
        <v>0</v>
      </c>
      <c r="CW280" s="161">
        <f t="shared" ca="1" si="487"/>
        <v>0</v>
      </c>
      <c r="CX280" s="161">
        <f t="shared" ca="1" si="487"/>
        <v>0</v>
      </c>
      <c r="CY280" s="161">
        <f t="shared" ref="CY280:DV280" ca="1" si="488">SUM(CY$138,CY$168,CY$198,CY$226,CY$254)</f>
        <v>0</v>
      </c>
      <c r="CZ280" s="161">
        <f t="shared" ca="1" si="488"/>
        <v>0</v>
      </c>
      <c r="DA280" s="161">
        <f t="shared" ca="1" si="488"/>
        <v>0</v>
      </c>
      <c r="DB280" s="161">
        <f t="shared" ca="1" si="488"/>
        <v>0</v>
      </c>
      <c r="DC280" s="161">
        <f t="shared" ca="1" si="488"/>
        <v>0</v>
      </c>
      <c r="DD280" s="161">
        <f t="shared" ca="1" si="488"/>
        <v>0</v>
      </c>
      <c r="DE280" s="161">
        <f t="shared" ca="1" si="488"/>
        <v>0</v>
      </c>
      <c r="DF280" s="161">
        <f t="shared" ca="1" si="488"/>
        <v>0</v>
      </c>
      <c r="DG280" s="161">
        <f t="shared" ca="1" si="488"/>
        <v>0</v>
      </c>
      <c r="DH280" s="161">
        <f t="shared" ca="1" si="488"/>
        <v>0</v>
      </c>
      <c r="DI280" s="161">
        <f t="shared" ca="1" si="488"/>
        <v>0</v>
      </c>
      <c r="DJ280" s="161">
        <f t="shared" ca="1" si="488"/>
        <v>0</v>
      </c>
      <c r="DK280" s="161">
        <f t="shared" ca="1" si="488"/>
        <v>0</v>
      </c>
      <c r="DL280" s="161">
        <f t="shared" ca="1" si="488"/>
        <v>0</v>
      </c>
      <c r="DM280" s="161">
        <f t="shared" ca="1" si="488"/>
        <v>0</v>
      </c>
      <c r="DN280" s="161">
        <f t="shared" ca="1" si="488"/>
        <v>0</v>
      </c>
      <c r="DO280" s="161">
        <f t="shared" ca="1" si="488"/>
        <v>0</v>
      </c>
      <c r="DP280" s="161">
        <f t="shared" ca="1" si="488"/>
        <v>0</v>
      </c>
      <c r="DQ280" s="161">
        <f t="shared" ca="1" si="488"/>
        <v>0</v>
      </c>
      <c r="DR280" s="161">
        <f t="shared" ca="1" si="488"/>
        <v>0</v>
      </c>
      <c r="DS280" s="161">
        <f t="shared" ca="1" si="488"/>
        <v>0</v>
      </c>
      <c r="DT280" s="161">
        <f t="shared" ca="1" si="488"/>
        <v>0</v>
      </c>
      <c r="DU280" s="161">
        <f t="shared" ca="1" si="488"/>
        <v>0</v>
      </c>
      <c r="DV280" s="161">
        <f t="shared" ca="1" si="488"/>
        <v>0</v>
      </c>
      <c r="DW280" s="161"/>
      <c r="DX280" s="167"/>
    </row>
    <row r="281" spans="1:128" hidden="1" outlineLevel="1" x14ac:dyDescent="0.2">
      <c r="A281" s="159" t="str">
        <f ca="1">Language!A$692</f>
        <v>Запасы готовой продукции</v>
      </c>
      <c r="C281" s="178" t="str">
        <f t="shared" ca="1" si="450"/>
        <v>тыс. руб.</v>
      </c>
      <c r="F281" s="6" t="s">
        <v>3095</v>
      </c>
      <c r="G281" s="161">
        <f t="shared" ref="G281:AL281" ca="1" si="489">SUM(G$136,G$166,G$196,G$224,G$252)</f>
        <v>0</v>
      </c>
      <c r="H281" s="161">
        <f t="shared" ca="1" si="489"/>
        <v>0</v>
      </c>
      <c r="I281" s="161">
        <f t="shared" ca="1" si="489"/>
        <v>0</v>
      </c>
      <c r="J281" s="161">
        <f t="shared" ca="1" si="489"/>
        <v>0</v>
      </c>
      <c r="K281" s="161">
        <f t="shared" ca="1" si="489"/>
        <v>0</v>
      </c>
      <c r="L281" s="161">
        <f t="shared" ca="1" si="489"/>
        <v>0</v>
      </c>
      <c r="M281" s="161">
        <f t="shared" ca="1" si="489"/>
        <v>0</v>
      </c>
      <c r="N281" s="161">
        <f t="shared" ca="1" si="489"/>
        <v>0</v>
      </c>
      <c r="O281" s="161">
        <f t="shared" ca="1" si="489"/>
        <v>0</v>
      </c>
      <c r="P281" s="161">
        <f t="shared" ca="1" si="489"/>
        <v>0</v>
      </c>
      <c r="Q281" s="161">
        <f t="shared" ca="1" si="489"/>
        <v>0</v>
      </c>
      <c r="R281" s="161">
        <f t="shared" ca="1" si="489"/>
        <v>0</v>
      </c>
      <c r="S281" s="161">
        <f t="shared" ca="1" si="489"/>
        <v>0</v>
      </c>
      <c r="T281" s="161">
        <f t="shared" ca="1" si="489"/>
        <v>0</v>
      </c>
      <c r="U281" s="161">
        <f t="shared" ca="1" si="489"/>
        <v>0</v>
      </c>
      <c r="V281" s="161">
        <f t="shared" ca="1" si="489"/>
        <v>0</v>
      </c>
      <c r="W281" s="161">
        <f t="shared" ca="1" si="489"/>
        <v>0</v>
      </c>
      <c r="X281" s="161">
        <f t="shared" ca="1" si="489"/>
        <v>0</v>
      </c>
      <c r="Y281" s="161">
        <f t="shared" ca="1" si="489"/>
        <v>0</v>
      </c>
      <c r="Z281" s="161">
        <f t="shared" ca="1" si="489"/>
        <v>0</v>
      </c>
      <c r="AA281" s="161">
        <f t="shared" ca="1" si="489"/>
        <v>0</v>
      </c>
      <c r="AB281" s="161">
        <f t="shared" ca="1" si="489"/>
        <v>0</v>
      </c>
      <c r="AC281" s="161">
        <f t="shared" ca="1" si="489"/>
        <v>0</v>
      </c>
      <c r="AD281" s="161">
        <f t="shared" ca="1" si="489"/>
        <v>0</v>
      </c>
      <c r="AE281" s="161">
        <f t="shared" ca="1" si="489"/>
        <v>0</v>
      </c>
      <c r="AF281" s="161">
        <f t="shared" ca="1" si="489"/>
        <v>0</v>
      </c>
      <c r="AG281" s="161">
        <f t="shared" ca="1" si="489"/>
        <v>0</v>
      </c>
      <c r="AH281" s="161">
        <f t="shared" ca="1" si="489"/>
        <v>0</v>
      </c>
      <c r="AI281" s="161">
        <f t="shared" ca="1" si="489"/>
        <v>0</v>
      </c>
      <c r="AJ281" s="161">
        <f t="shared" ca="1" si="489"/>
        <v>0</v>
      </c>
      <c r="AK281" s="161">
        <f t="shared" ca="1" si="489"/>
        <v>0</v>
      </c>
      <c r="AL281" s="161">
        <f t="shared" ca="1" si="489"/>
        <v>0</v>
      </c>
      <c r="AM281" s="161">
        <f t="shared" ref="AM281:BR281" ca="1" si="490">SUM(AM$136,AM$166,AM$196,AM$224,AM$252)</f>
        <v>0</v>
      </c>
      <c r="AN281" s="161">
        <f t="shared" ca="1" si="490"/>
        <v>0</v>
      </c>
      <c r="AO281" s="161">
        <f t="shared" ca="1" si="490"/>
        <v>0</v>
      </c>
      <c r="AP281" s="161">
        <f t="shared" ca="1" si="490"/>
        <v>0</v>
      </c>
      <c r="AQ281" s="161">
        <f t="shared" ca="1" si="490"/>
        <v>0</v>
      </c>
      <c r="AR281" s="161">
        <f t="shared" ca="1" si="490"/>
        <v>0</v>
      </c>
      <c r="AS281" s="161">
        <f t="shared" ca="1" si="490"/>
        <v>0</v>
      </c>
      <c r="AT281" s="161">
        <f t="shared" ca="1" si="490"/>
        <v>0</v>
      </c>
      <c r="AU281" s="161">
        <f t="shared" ca="1" si="490"/>
        <v>0</v>
      </c>
      <c r="AV281" s="161">
        <f t="shared" ca="1" si="490"/>
        <v>0</v>
      </c>
      <c r="AW281" s="161">
        <f t="shared" ca="1" si="490"/>
        <v>0</v>
      </c>
      <c r="AX281" s="161">
        <f t="shared" ca="1" si="490"/>
        <v>0</v>
      </c>
      <c r="AY281" s="161">
        <f t="shared" ca="1" si="490"/>
        <v>0</v>
      </c>
      <c r="AZ281" s="161">
        <f t="shared" ca="1" si="490"/>
        <v>0</v>
      </c>
      <c r="BA281" s="161">
        <f t="shared" ca="1" si="490"/>
        <v>0</v>
      </c>
      <c r="BB281" s="161">
        <f t="shared" ca="1" si="490"/>
        <v>0</v>
      </c>
      <c r="BC281" s="161">
        <f t="shared" ca="1" si="490"/>
        <v>0</v>
      </c>
      <c r="BD281" s="161">
        <f t="shared" ca="1" si="490"/>
        <v>0</v>
      </c>
      <c r="BE281" s="161">
        <f t="shared" ca="1" si="490"/>
        <v>0</v>
      </c>
      <c r="BF281" s="161">
        <f t="shared" ca="1" si="490"/>
        <v>0</v>
      </c>
      <c r="BG281" s="161">
        <f t="shared" ca="1" si="490"/>
        <v>0</v>
      </c>
      <c r="BH281" s="161">
        <f t="shared" ca="1" si="490"/>
        <v>0</v>
      </c>
      <c r="BI281" s="161">
        <f t="shared" ca="1" si="490"/>
        <v>0</v>
      </c>
      <c r="BJ281" s="161">
        <f t="shared" ca="1" si="490"/>
        <v>0</v>
      </c>
      <c r="BK281" s="161">
        <f t="shared" ca="1" si="490"/>
        <v>0</v>
      </c>
      <c r="BL281" s="161">
        <f t="shared" ca="1" si="490"/>
        <v>0</v>
      </c>
      <c r="BM281" s="161">
        <f t="shared" ca="1" si="490"/>
        <v>0</v>
      </c>
      <c r="BN281" s="161">
        <f t="shared" ca="1" si="490"/>
        <v>0</v>
      </c>
      <c r="BO281" s="161">
        <f t="shared" ca="1" si="490"/>
        <v>0</v>
      </c>
      <c r="BP281" s="161">
        <f t="shared" ca="1" si="490"/>
        <v>0</v>
      </c>
      <c r="BQ281" s="161">
        <f t="shared" ca="1" si="490"/>
        <v>0</v>
      </c>
      <c r="BR281" s="161">
        <f t="shared" ca="1" si="490"/>
        <v>0</v>
      </c>
      <c r="BS281" s="161">
        <f t="shared" ref="BS281:CX281" ca="1" si="491">SUM(BS$136,BS$166,BS$196,BS$224,BS$252)</f>
        <v>0</v>
      </c>
      <c r="BT281" s="161">
        <f t="shared" ca="1" si="491"/>
        <v>0</v>
      </c>
      <c r="BU281" s="161">
        <f t="shared" ca="1" si="491"/>
        <v>0</v>
      </c>
      <c r="BV281" s="161">
        <f t="shared" ca="1" si="491"/>
        <v>0</v>
      </c>
      <c r="BW281" s="161">
        <f t="shared" ca="1" si="491"/>
        <v>0</v>
      </c>
      <c r="BX281" s="161">
        <f t="shared" ca="1" si="491"/>
        <v>0</v>
      </c>
      <c r="BY281" s="161">
        <f t="shared" ca="1" si="491"/>
        <v>0</v>
      </c>
      <c r="BZ281" s="161">
        <f t="shared" ca="1" si="491"/>
        <v>0</v>
      </c>
      <c r="CA281" s="161">
        <f t="shared" ca="1" si="491"/>
        <v>0</v>
      </c>
      <c r="CB281" s="161">
        <f t="shared" ca="1" si="491"/>
        <v>0</v>
      </c>
      <c r="CC281" s="161">
        <f t="shared" ca="1" si="491"/>
        <v>0</v>
      </c>
      <c r="CD281" s="161">
        <f t="shared" ca="1" si="491"/>
        <v>0</v>
      </c>
      <c r="CE281" s="161">
        <f t="shared" ca="1" si="491"/>
        <v>0</v>
      </c>
      <c r="CF281" s="161">
        <f t="shared" ca="1" si="491"/>
        <v>0</v>
      </c>
      <c r="CG281" s="161">
        <f t="shared" ca="1" si="491"/>
        <v>0</v>
      </c>
      <c r="CH281" s="161">
        <f t="shared" ca="1" si="491"/>
        <v>0</v>
      </c>
      <c r="CI281" s="161">
        <f t="shared" ca="1" si="491"/>
        <v>0</v>
      </c>
      <c r="CJ281" s="161">
        <f t="shared" ca="1" si="491"/>
        <v>0</v>
      </c>
      <c r="CK281" s="161">
        <f t="shared" ca="1" si="491"/>
        <v>0</v>
      </c>
      <c r="CL281" s="161">
        <f t="shared" ca="1" si="491"/>
        <v>0</v>
      </c>
      <c r="CM281" s="161">
        <f t="shared" ca="1" si="491"/>
        <v>0</v>
      </c>
      <c r="CN281" s="161">
        <f t="shared" ca="1" si="491"/>
        <v>0</v>
      </c>
      <c r="CO281" s="161">
        <f t="shared" ca="1" si="491"/>
        <v>0</v>
      </c>
      <c r="CP281" s="161">
        <f t="shared" ca="1" si="491"/>
        <v>0</v>
      </c>
      <c r="CQ281" s="161">
        <f t="shared" ca="1" si="491"/>
        <v>0</v>
      </c>
      <c r="CR281" s="161">
        <f t="shared" ca="1" si="491"/>
        <v>0</v>
      </c>
      <c r="CS281" s="161">
        <f t="shared" ca="1" si="491"/>
        <v>0</v>
      </c>
      <c r="CT281" s="161">
        <f t="shared" ca="1" si="491"/>
        <v>0</v>
      </c>
      <c r="CU281" s="161">
        <f t="shared" ca="1" si="491"/>
        <v>0</v>
      </c>
      <c r="CV281" s="161">
        <f t="shared" ca="1" si="491"/>
        <v>0</v>
      </c>
      <c r="CW281" s="161">
        <f t="shared" ca="1" si="491"/>
        <v>0</v>
      </c>
      <c r="CX281" s="161">
        <f t="shared" ca="1" si="491"/>
        <v>0</v>
      </c>
      <c r="CY281" s="161">
        <f t="shared" ref="CY281:DV281" ca="1" si="492">SUM(CY$136,CY$166,CY$196,CY$224,CY$252)</f>
        <v>0</v>
      </c>
      <c r="CZ281" s="161">
        <f t="shared" ca="1" si="492"/>
        <v>0</v>
      </c>
      <c r="DA281" s="161">
        <f t="shared" ca="1" si="492"/>
        <v>0</v>
      </c>
      <c r="DB281" s="161">
        <f t="shared" ca="1" si="492"/>
        <v>0</v>
      </c>
      <c r="DC281" s="161">
        <f t="shared" ca="1" si="492"/>
        <v>0</v>
      </c>
      <c r="DD281" s="161">
        <f t="shared" ca="1" si="492"/>
        <v>0</v>
      </c>
      <c r="DE281" s="161">
        <f t="shared" ca="1" si="492"/>
        <v>0</v>
      </c>
      <c r="DF281" s="161">
        <f t="shared" ca="1" si="492"/>
        <v>0</v>
      </c>
      <c r="DG281" s="161">
        <f t="shared" ca="1" si="492"/>
        <v>0</v>
      </c>
      <c r="DH281" s="161">
        <f t="shared" ca="1" si="492"/>
        <v>0</v>
      </c>
      <c r="DI281" s="161">
        <f t="shared" ca="1" si="492"/>
        <v>0</v>
      </c>
      <c r="DJ281" s="161">
        <f t="shared" ca="1" si="492"/>
        <v>0</v>
      </c>
      <c r="DK281" s="161">
        <f t="shared" ca="1" si="492"/>
        <v>0</v>
      </c>
      <c r="DL281" s="161">
        <f t="shared" ca="1" si="492"/>
        <v>0</v>
      </c>
      <c r="DM281" s="161">
        <f t="shared" ca="1" si="492"/>
        <v>0</v>
      </c>
      <c r="DN281" s="161">
        <f t="shared" ca="1" si="492"/>
        <v>0</v>
      </c>
      <c r="DO281" s="161">
        <f t="shared" ca="1" si="492"/>
        <v>0</v>
      </c>
      <c r="DP281" s="161">
        <f t="shared" ca="1" si="492"/>
        <v>0</v>
      </c>
      <c r="DQ281" s="161">
        <f t="shared" ca="1" si="492"/>
        <v>0</v>
      </c>
      <c r="DR281" s="161">
        <f t="shared" ca="1" si="492"/>
        <v>0</v>
      </c>
      <c r="DS281" s="161">
        <f t="shared" ca="1" si="492"/>
        <v>0</v>
      </c>
      <c r="DT281" s="161">
        <f t="shared" ca="1" si="492"/>
        <v>0</v>
      </c>
      <c r="DU281" s="161">
        <f t="shared" ca="1" si="492"/>
        <v>0</v>
      </c>
      <c r="DV281" s="161">
        <f t="shared" ca="1" si="492"/>
        <v>0</v>
      </c>
      <c r="DW281" s="161"/>
      <c r="DX281" s="167"/>
    </row>
    <row r="282" spans="1:128" hidden="1" outlineLevel="1" x14ac:dyDescent="0.2">
      <c r="A282" s="159" t="str">
        <f ca="1">Language!A$693</f>
        <v>Кредиторская задолженность</v>
      </c>
      <c r="C282" s="178" t="str">
        <f t="shared" ca="1" si="450"/>
        <v>тыс. руб.</v>
      </c>
      <c r="F282" s="6" t="s">
        <v>3096</v>
      </c>
      <c r="G282" s="161">
        <f t="shared" ref="G282:AL282" ca="1" si="493">SUM(G$142,G$172,G$202,G$230,G$258)</f>
        <v>0</v>
      </c>
      <c r="H282" s="161">
        <f t="shared" ca="1" si="493"/>
        <v>0</v>
      </c>
      <c r="I282" s="161">
        <f t="shared" ca="1" si="493"/>
        <v>0</v>
      </c>
      <c r="J282" s="161">
        <f t="shared" ca="1" si="493"/>
        <v>0</v>
      </c>
      <c r="K282" s="161">
        <f t="shared" ca="1" si="493"/>
        <v>0</v>
      </c>
      <c r="L282" s="161">
        <f t="shared" ca="1" si="493"/>
        <v>0</v>
      </c>
      <c r="M282" s="161">
        <f t="shared" ca="1" si="493"/>
        <v>0</v>
      </c>
      <c r="N282" s="161">
        <f t="shared" ca="1" si="493"/>
        <v>0</v>
      </c>
      <c r="O282" s="161">
        <f t="shared" ca="1" si="493"/>
        <v>0</v>
      </c>
      <c r="P282" s="161">
        <f t="shared" ca="1" si="493"/>
        <v>0</v>
      </c>
      <c r="Q282" s="161">
        <f t="shared" ca="1" si="493"/>
        <v>0</v>
      </c>
      <c r="R282" s="161">
        <f t="shared" ca="1" si="493"/>
        <v>0</v>
      </c>
      <c r="S282" s="161">
        <f t="shared" ca="1" si="493"/>
        <v>0</v>
      </c>
      <c r="T282" s="161">
        <f t="shared" ca="1" si="493"/>
        <v>0</v>
      </c>
      <c r="U282" s="161">
        <f t="shared" ca="1" si="493"/>
        <v>0</v>
      </c>
      <c r="V282" s="161">
        <f t="shared" ca="1" si="493"/>
        <v>0</v>
      </c>
      <c r="W282" s="161">
        <f t="shared" ca="1" si="493"/>
        <v>0</v>
      </c>
      <c r="X282" s="161">
        <f t="shared" ca="1" si="493"/>
        <v>0</v>
      </c>
      <c r="Y282" s="161">
        <f t="shared" ca="1" si="493"/>
        <v>0</v>
      </c>
      <c r="Z282" s="161">
        <f t="shared" ca="1" si="493"/>
        <v>0</v>
      </c>
      <c r="AA282" s="161">
        <f t="shared" ca="1" si="493"/>
        <v>0</v>
      </c>
      <c r="AB282" s="161">
        <f t="shared" ca="1" si="493"/>
        <v>0</v>
      </c>
      <c r="AC282" s="161">
        <f t="shared" ca="1" si="493"/>
        <v>0</v>
      </c>
      <c r="AD282" s="161">
        <f t="shared" ca="1" si="493"/>
        <v>0</v>
      </c>
      <c r="AE282" s="161">
        <f t="shared" ca="1" si="493"/>
        <v>0</v>
      </c>
      <c r="AF282" s="161">
        <f t="shared" ca="1" si="493"/>
        <v>0</v>
      </c>
      <c r="AG282" s="161">
        <f t="shared" ca="1" si="493"/>
        <v>0</v>
      </c>
      <c r="AH282" s="161">
        <f t="shared" ca="1" si="493"/>
        <v>0</v>
      </c>
      <c r="AI282" s="161">
        <f t="shared" ca="1" si="493"/>
        <v>0</v>
      </c>
      <c r="AJ282" s="161">
        <f t="shared" ca="1" si="493"/>
        <v>0</v>
      </c>
      <c r="AK282" s="161">
        <f t="shared" ca="1" si="493"/>
        <v>0</v>
      </c>
      <c r="AL282" s="161">
        <f t="shared" ca="1" si="493"/>
        <v>0</v>
      </c>
      <c r="AM282" s="161">
        <f t="shared" ref="AM282:BR282" ca="1" si="494">SUM(AM$142,AM$172,AM$202,AM$230,AM$258)</f>
        <v>0</v>
      </c>
      <c r="AN282" s="161">
        <f t="shared" ca="1" si="494"/>
        <v>0</v>
      </c>
      <c r="AO282" s="161">
        <f t="shared" ca="1" si="494"/>
        <v>0</v>
      </c>
      <c r="AP282" s="161">
        <f t="shared" ca="1" si="494"/>
        <v>0</v>
      </c>
      <c r="AQ282" s="161">
        <f t="shared" ca="1" si="494"/>
        <v>0</v>
      </c>
      <c r="AR282" s="161">
        <f t="shared" ca="1" si="494"/>
        <v>0</v>
      </c>
      <c r="AS282" s="161">
        <f t="shared" ca="1" si="494"/>
        <v>0</v>
      </c>
      <c r="AT282" s="161">
        <f t="shared" ca="1" si="494"/>
        <v>0</v>
      </c>
      <c r="AU282" s="161">
        <f t="shared" ca="1" si="494"/>
        <v>0</v>
      </c>
      <c r="AV282" s="161">
        <f t="shared" ca="1" si="494"/>
        <v>0</v>
      </c>
      <c r="AW282" s="161">
        <f t="shared" ca="1" si="494"/>
        <v>0</v>
      </c>
      <c r="AX282" s="161">
        <f t="shared" ca="1" si="494"/>
        <v>0</v>
      </c>
      <c r="AY282" s="161">
        <f t="shared" ca="1" si="494"/>
        <v>0</v>
      </c>
      <c r="AZ282" s="161">
        <f t="shared" ca="1" si="494"/>
        <v>0</v>
      </c>
      <c r="BA282" s="161">
        <f t="shared" ca="1" si="494"/>
        <v>0</v>
      </c>
      <c r="BB282" s="161">
        <f t="shared" ca="1" si="494"/>
        <v>0</v>
      </c>
      <c r="BC282" s="161">
        <f t="shared" ca="1" si="494"/>
        <v>0</v>
      </c>
      <c r="BD282" s="161">
        <f t="shared" ca="1" si="494"/>
        <v>0</v>
      </c>
      <c r="BE282" s="161">
        <f t="shared" ca="1" si="494"/>
        <v>0</v>
      </c>
      <c r="BF282" s="161">
        <f t="shared" ca="1" si="494"/>
        <v>0</v>
      </c>
      <c r="BG282" s="161">
        <f t="shared" ca="1" si="494"/>
        <v>0</v>
      </c>
      <c r="BH282" s="161">
        <f t="shared" ca="1" si="494"/>
        <v>0</v>
      </c>
      <c r="BI282" s="161">
        <f t="shared" ca="1" si="494"/>
        <v>0</v>
      </c>
      <c r="BJ282" s="161">
        <f t="shared" ca="1" si="494"/>
        <v>0</v>
      </c>
      <c r="BK282" s="161">
        <f t="shared" ca="1" si="494"/>
        <v>0</v>
      </c>
      <c r="BL282" s="161">
        <f t="shared" ca="1" si="494"/>
        <v>0</v>
      </c>
      <c r="BM282" s="161">
        <f t="shared" ca="1" si="494"/>
        <v>0</v>
      </c>
      <c r="BN282" s="161">
        <f t="shared" ca="1" si="494"/>
        <v>0</v>
      </c>
      <c r="BO282" s="161">
        <f t="shared" ca="1" si="494"/>
        <v>0</v>
      </c>
      <c r="BP282" s="161">
        <f t="shared" ca="1" si="494"/>
        <v>0</v>
      </c>
      <c r="BQ282" s="161">
        <f t="shared" ca="1" si="494"/>
        <v>0</v>
      </c>
      <c r="BR282" s="161">
        <f t="shared" ca="1" si="494"/>
        <v>0</v>
      </c>
      <c r="BS282" s="161">
        <f t="shared" ref="BS282:CX282" ca="1" si="495">SUM(BS$142,BS$172,BS$202,BS$230,BS$258)</f>
        <v>0</v>
      </c>
      <c r="BT282" s="161">
        <f t="shared" ca="1" si="495"/>
        <v>0</v>
      </c>
      <c r="BU282" s="161">
        <f t="shared" ca="1" si="495"/>
        <v>0</v>
      </c>
      <c r="BV282" s="161">
        <f t="shared" ca="1" si="495"/>
        <v>0</v>
      </c>
      <c r="BW282" s="161">
        <f t="shared" ca="1" si="495"/>
        <v>0</v>
      </c>
      <c r="BX282" s="161">
        <f t="shared" ca="1" si="495"/>
        <v>0</v>
      </c>
      <c r="BY282" s="161">
        <f t="shared" ca="1" si="495"/>
        <v>0</v>
      </c>
      <c r="BZ282" s="161">
        <f t="shared" ca="1" si="495"/>
        <v>0</v>
      </c>
      <c r="CA282" s="161">
        <f t="shared" ca="1" si="495"/>
        <v>0</v>
      </c>
      <c r="CB282" s="161">
        <f t="shared" ca="1" si="495"/>
        <v>0</v>
      </c>
      <c r="CC282" s="161">
        <f t="shared" ca="1" si="495"/>
        <v>0</v>
      </c>
      <c r="CD282" s="161">
        <f t="shared" ca="1" si="495"/>
        <v>0</v>
      </c>
      <c r="CE282" s="161">
        <f t="shared" ca="1" si="495"/>
        <v>0</v>
      </c>
      <c r="CF282" s="161">
        <f t="shared" ca="1" si="495"/>
        <v>0</v>
      </c>
      <c r="CG282" s="161">
        <f t="shared" ca="1" si="495"/>
        <v>0</v>
      </c>
      <c r="CH282" s="161">
        <f t="shared" ca="1" si="495"/>
        <v>0</v>
      </c>
      <c r="CI282" s="161">
        <f t="shared" ca="1" si="495"/>
        <v>0</v>
      </c>
      <c r="CJ282" s="161">
        <f t="shared" ca="1" si="495"/>
        <v>0</v>
      </c>
      <c r="CK282" s="161">
        <f t="shared" ca="1" si="495"/>
        <v>0</v>
      </c>
      <c r="CL282" s="161">
        <f t="shared" ca="1" si="495"/>
        <v>0</v>
      </c>
      <c r="CM282" s="161">
        <f t="shared" ca="1" si="495"/>
        <v>0</v>
      </c>
      <c r="CN282" s="161">
        <f t="shared" ca="1" si="495"/>
        <v>0</v>
      </c>
      <c r="CO282" s="161">
        <f t="shared" ca="1" si="495"/>
        <v>0</v>
      </c>
      <c r="CP282" s="161">
        <f t="shared" ca="1" si="495"/>
        <v>0</v>
      </c>
      <c r="CQ282" s="161">
        <f t="shared" ca="1" si="495"/>
        <v>0</v>
      </c>
      <c r="CR282" s="161">
        <f t="shared" ca="1" si="495"/>
        <v>0</v>
      </c>
      <c r="CS282" s="161">
        <f t="shared" ca="1" si="495"/>
        <v>0</v>
      </c>
      <c r="CT282" s="161">
        <f t="shared" ca="1" si="495"/>
        <v>0</v>
      </c>
      <c r="CU282" s="161">
        <f t="shared" ca="1" si="495"/>
        <v>0</v>
      </c>
      <c r="CV282" s="161">
        <f t="shared" ca="1" si="495"/>
        <v>0</v>
      </c>
      <c r="CW282" s="161">
        <f t="shared" ca="1" si="495"/>
        <v>0</v>
      </c>
      <c r="CX282" s="161">
        <f t="shared" ca="1" si="495"/>
        <v>0</v>
      </c>
      <c r="CY282" s="161">
        <f t="shared" ref="CY282:DV282" ca="1" si="496">SUM(CY$142,CY$172,CY$202,CY$230,CY$258)</f>
        <v>0</v>
      </c>
      <c r="CZ282" s="161">
        <f t="shared" ca="1" si="496"/>
        <v>0</v>
      </c>
      <c r="DA282" s="161">
        <f t="shared" ca="1" si="496"/>
        <v>0</v>
      </c>
      <c r="DB282" s="161">
        <f t="shared" ca="1" si="496"/>
        <v>0</v>
      </c>
      <c r="DC282" s="161">
        <f t="shared" ca="1" si="496"/>
        <v>0</v>
      </c>
      <c r="DD282" s="161">
        <f t="shared" ca="1" si="496"/>
        <v>0</v>
      </c>
      <c r="DE282" s="161">
        <f t="shared" ca="1" si="496"/>
        <v>0</v>
      </c>
      <c r="DF282" s="161">
        <f t="shared" ca="1" si="496"/>
        <v>0</v>
      </c>
      <c r="DG282" s="161">
        <f t="shared" ca="1" si="496"/>
        <v>0</v>
      </c>
      <c r="DH282" s="161">
        <f t="shared" ca="1" si="496"/>
        <v>0</v>
      </c>
      <c r="DI282" s="161">
        <f t="shared" ca="1" si="496"/>
        <v>0</v>
      </c>
      <c r="DJ282" s="161">
        <f t="shared" ca="1" si="496"/>
        <v>0</v>
      </c>
      <c r="DK282" s="161">
        <f t="shared" ca="1" si="496"/>
        <v>0</v>
      </c>
      <c r="DL282" s="161">
        <f t="shared" ca="1" si="496"/>
        <v>0</v>
      </c>
      <c r="DM282" s="161">
        <f t="shared" ca="1" si="496"/>
        <v>0</v>
      </c>
      <c r="DN282" s="161">
        <f t="shared" ca="1" si="496"/>
        <v>0</v>
      </c>
      <c r="DO282" s="161">
        <f t="shared" ca="1" si="496"/>
        <v>0</v>
      </c>
      <c r="DP282" s="161">
        <f t="shared" ca="1" si="496"/>
        <v>0</v>
      </c>
      <c r="DQ282" s="161">
        <f t="shared" ca="1" si="496"/>
        <v>0</v>
      </c>
      <c r="DR282" s="161">
        <f t="shared" ca="1" si="496"/>
        <v>0</v>
      </c>
      <c r="DS282" s="161">
        <f t="shared" ca="1" si="496"/>
        <v>0</v>
      </c>
      <c r="DT282" s="161">
        <f t="shared" ca="1" si="496"/>
        <v>0</v>
      </c>
      <c r="DU282" s="161">
        <f t="shared" ca="1" si="496"/>
        <v>0</v>
      </c>
      <c r="DV282" s="161">
        <f t="shared" ca="1" si="496"/>
        <v>0</v>
      </c>
      <c r="DW282" s="161"/>
      <c r="DX282" s="167"/>
    </row>
    <row r="283" spans="1:128" hidden="1" outlineLevel="1" x14ac:dyDescent="0.2">
      <c r="A283" s="159" t="str">
        <f ca="1">Language!A$694</f>
        <v>Авансы уплаченные</v>
      </c>
      <c r="C283" s="178" t="str">
        <f t="shared" ca="1" si="450"/>
        <v>тыс. руб.</v>
      </c>
      <c r="F283" s="6" t="s">
        <v>3088</v>
      </c>
      <c r="G283" s="161">
        <f t="shared" ref="G283:AL283" ca="1" si="497">SUM(G$144,G$174,G$204,G$232,G$260)</f>
        <v>0</v>
      </c>
      <c r="H283" s="161">
        <f t="shared" ca="1" si="497"/>
        <v>0</v>
      </c>
      <c r="I283" s="161">
        <f t="shared" ca="1" si="497"/>
        <v>0</v>
      </c>
      <c r="J283" s="161">
        <f t="shared" ca="1" si="497"/>
        <v>0</v>
      </c>
      <c r="K283" s="161">
        <f t="shared" ca="1" si="497"/>
        <v>0</v>
      </c>
      <c r="L283" s="161">
        <f t="shared" ca="1" si="497"/>
        <v>0</v>
      </c>
      <c r="M283" s="161">
        <f t="shared" ca="1" si="497"/>
        <v>0</v>
      </c>
      <c r="N283" s="161">
        <f t="shared" ca="1" si="497"/>
        <v>0</v>
      </c>
      <c r="O283" s="161">
        <f t="shared" ca="1" si="497"/>
        <v>0</v>
      </c>
      <c r="P283" s="161">
        <f t="shared" ca="1" si="497"/>
        <v>0</v>
      </c>
      <c r="Q283" s="161">
        <f t="shared" ca="1" si="497"/>
        <v>0</v>
      </c>
      <c r="R283" s="161">
        <f t="shared" ca="1" si="497"/>
        <v>0</v>
      </c>
      <c r="S283" s="161">
        <f t="shared" ca="1" si="497"/>
        <v>0</v>
      </c>
      <c r="T283" s="161">
        <f t="shared" ca="1" si="497"/>
        <v>0</v>
      </c>
      <c r="U283" s="161">
        <f t="shared" ca="1" si="497"/>
        <v>0</v>
      </c>
      <c r="V283" s="161">
        <f t="shared" ca="1" si="497"/>
        <v>0</v>
      </c>
      <c r="W283" s="161">
        <f t="shared" ca="1" si="497"/>
        <v>0</v>
      </c>
      <c r="X283" s="161">
        <f t="shared" ca="1" si="497"/>
        <v>0</v>
      </c>
      <c r="Y283" s="161">
        <f t="shared" ca="1" si="497"/>
        <v>0</v>
      </c>
      <c r="Z283" s="161">
        <f t="shared" ca="1" si="497"/>
        <v>0</v>
      </c>
      <c r="AA283" s="161">
        <f t="shared" ca="1" si="497"/>
        <v>0</v>
      </c>
      <c r="AB283" s="161">
        <f t="shared" ca="1" si="497"/>
        <v>0</v>
      </c>
      <c r="AC283" s="161">
        <f t="shared" ca="1" si="497"/>
        <v>0</v>
      </c>
      <c r="AD283" s="161">
        <f t="shared" ca="1" si="497"/>
        <v>0</v>
      </c>
      <c r="AE283" s="161">
        <f t="shared" ca="1" si="497"/>
        <v>0</v>
      </c>
      <c r="AF283" s="161">
        <f t="shared" ca="1" si="497"/>
        <v>0</v>
      </c>
      <c r="AG283" s="161">
        <f t="shared" ca="1" si="497"/>
        <v>0</v>
      </c>
      <c r="AH283" s="161">
        <f t="shared" ca="1" si="497"/>
        <v>0</v>
      </c>
      <c r="AI283" s="161">
        <f t="shared" ca="1" si="497"/>
        <v>0</v>
      </c>
      <c r="AJ283" s="161">
        <f t="shared" ca="1" si="497"/>
        <v>0</v>
      </c>
      <c r="AK283" s="161">
        <f t="shared" ca="1" si="497"/>
        <v>0</v>
      </c>
      <c r="AL283" s="161">
        <f t="shared" ca="1" si="497"/>
        <v>0</v>
      </c>
      <c r="AM283" s="161">
        <f t="shared" ref="AM283:BR283" ca="1" si="498">SUM(AM$144,AM$174,AM$204,AM$232,AM$260)</f>
        <v>0</v>
      </c>
      <c r="AN283" s="161">
        <f t="shared" ca="1" si="498"/>
        <v>0</v>
      </c>
      <c r="AO283" s="161">
        <f t="shared" ca="1" si="498"/>
        <v>0</v>
      </c>
      <c r="AP283" s="161">
        <f t="shared" ca="1" si="498"/>
        <v>0</v>
      </c>
      <c r="AQ283" s="161">
        <f t="shared" ca="1" si="498"/>
        <v>0</v>
      </c>
      <c r="AR283" s="161">
        <f t="shared" ca="1" si="498"/>
        <v>0</v>
      </c>
      <c r="AS283" s="161">
        <f t="shared" ca="1" si="498"/>
        <v>0</v>
      </c>
      <c r="AT283" s="161">
        <f t="shared" ca="1" si="498"/>
        <v>0</v>
      </c>
      <c r="AU283" s="161">
        <f t="shared" ca="1" si="498"/>
        <v>0</v>
      </c>
      <c r="AV283" s="161">
        <f t="shared" ca="1" si="498"/>
        <v>0</v>
      </c>
      <c r="AW283" s="161">
        <f t="shared" ca="1" si="498"/>
        <v>0</v>
      </c>
      <c r="AX283" s="161">
        <f t="shared" ca="1" si="498"/>
        <v>0</v>
      </c>
      <c r="AY283" s="161">
        <f t="shared" ca="1" si="498"/>
        <v>0</v>
      </c>
      <c r="AZ283" s="161">
        <f t="shared" ca="1" si="498"/>
        <v>0</v>
      </c>
      <c r="BA283" s="161">
        <f t="shared" ca="1" si="498"/>
        <v>0</v>
      </c>
      <c r="BB283" s="161">
        <f t="shared" ca="1" si="498"/>
        <v>0</v>
      </c>
      <c r="BC283" s="161">
        <f t="shared" ca="1" si="498"/>
        <v>0</v>
      </c>
      <c r="BD283" s="161">
        <f t="shared" ca="1" si="498"/>
        <v>0</v>
      </c>
      <c r="BE283" s="161">
        <f t="shared" ca="1" si="498"/>
        <v>0</v>
      </c>
      <c r="BF283" s="161">
        <f t="shared" ca="1" si="498"/>
        <v>0</v>
      </c>
      <c r="BG283" s="161">
        <f t="shared" ca="1" si="498"/>
        <v>0</v>
      </c>
      <c r="BH283" s="161">
        <f t="shared" ca="1" si="498"/>
        <v>0</v>
      </c>
      <c r="BI283" s="161">
        <f t="shared" ca="1" si="498"/>
        <v>0</v>
      </c>
      <c r="BJ283" s="161">
        <f t="shared" ca="1" si="498"/>
        <v>0</v>
      </c>
      <c r="BK283" s="161">
        <f t="shared" ca="1" si="498"/>
        <v>0</v>
      </c>
      <c r="BL283" s="161">
        <f t="shared" ca="1" si="498"/>
        <v>0</v>
      </c>
      <c r="BM283" s="161">
        <f t="shared" ca="1" si="498"/>
        <v>0</v>
      </c>
      <c r="BN283" s="161">
        <f t="shared" ca="1" si="498"/>
        <v>0</v>
      </c>
      <c r="BO283" s="161">
        <f t="shared" ca="1" si="498"/>
        <v>0</v>
      </c>
      <c r="BP283" s="161">
        <f t="shared" ca="1" si="498"/>
        <v>0</v>
      </c>
      <c r="BQ283" s="161">
        <f t="shared" ca="1" si="498"/>
        <v>0</v>
      </c>
      <c r="BR283" s="161">
        <f t="shared" ca="1" si="498"/>
        <v>0</v>
      </c>
      <c r="BS283" s="161">
        <f t="shared" ref="BS283:CX283" ca="1" si="499">SUM(BS$144,BS$174,BS$204,BS$232,BS$260)</f>
        <v>0</v>
      </c>
      <c r="BT283" s="161">
        <f t="shared" ca="1" si="499"/>
        <v>0</v>
      </c>
      <c r="BU283" s="161">
        <f t="shared" ca="1" si="499"/>
        <v>0</v>
      </c>
      <c r="BV283" s="161">
        <f t="shared" ca="1" si="499"/>
        <v>0</v>
      </c>
      <c r="BW283" s="161">
        <f t="shared" ca="1" si="499"/>
        <v>0</v>
      </c>
      <c r="BX283" s="161">
        <f t="shared" ca="1" si="499"/>
        <v>0</v>
      </c>
      <c r="BY283" s="161">
        <f t="shared" ca="1" si="499"/>
        <v>0</v>
      </c>
      <c r="BZ283" s="161">
        <f t="shared" ca="1" si="499"/>
        <v>0</v>
      </c>
      <c r="CA283" s="161">
        <f t="shared" ca="1" si="499"/>
        <v>0</v>
      </c>
      <c r="CB283" s="161">
        <f t="shared" ca="1" si="499"/>
        <v>0</v>
      </c>
      <c r="CC283" s="161">
        <f t="shared" ca="1" si="499"/>
        <v>0</v>
      </c>
      <c r="CD283" s="161">
        <f t="shared" ca="1" si="499"/>
        <v>0</v>
      </c>
      <c r="CE283" s="161">
        <f t="shared" ca="1" si="499"/>
        <v>0</v>
      </c>
      <c r="CF283" s="161">
        <f t="shared" ca="1" si="499"/>
        <v>0</v>
      </c>
      <c r="CG283" s="161">
        <f t="shared" ca="1" si="499"/>
        <v>0</v>
      </c>
      <c r="CH283" s="161">
        <f t="shared" ca="1" si="499"/>
        <v>0</v>
      </c>
      <c r="CI283" s="161">
        <f t="shared" ca="1" si="499"/>
        <v>0</v>
      </c>
      <c r="CJ283" s="161">
        <f t="shared" ca="1" si="499"/>
        <v>0</v>
      </c>
      <c r="CK283" s="161">
        <f t="shared" ca="1" si="499"/>
        <v>0</v>
      </c>
      <c r="CL283" s="161">
        <f t="shared" ca="1" si="499"/>
        <v>0</v>
      </c>
      <c r="CM283" s="161">
        <f t="shared" ca="1" si="499"/>
        <v>0</v>
      </c>
      <c r="CN283" s="161">
        <f t="shared" ca="1" si="499"/>
        <v>0</v>
      </c>
      <c r="CO283" s="161">
        <f t="shared" ca="1" si="499"/>
        <v>0</v>
      </c>
      <c r="CP283" s="161">
        <f t="shared" ca="1" si="499"/>
        <v>0</v>
      </c>
      <c r="CQ283" s="161">
        <f t="shared" ca="1" si="499"/>
        <v>0</v>
      </c>
      <c r="CR283" s="161">
        <f t="shared" ca="1" si="499"/>
        <v>0</v>
      </c>
      <c r="CS283" s="161">
        <f t="shared" ca="1" si="499"/>
        <v>0</v>
      </c>
      <c r="CT283" s="161">
        <f t="shared" ca="1" si="499"/>
        <v>0</v>
      </c>
      <c r="CU283" s="161">
        <f t="shared" ca="1" si="499"/>
        <v>0</v>
      </c>
      <c r="CV283" s="161">
        <f t="shared" ca="1" si="499"/>
        <v>0</v>
      </c>
      <c r="CW283" s="161">
        <f t="shared" ca="1" si="499"/>
        <v>0</v>
      </c>
      <c r="CX283" s="161">
        <f t="shared" ca="1" si="499"/>
        <v>0</v>
      </c>
      <c r="CY283" s="161">
        <f t="shared" ref="CY283:DV283" ca="1" si="500">SUM(CY$144,CY$174,CY$204,CY$232,CY$260)</f>
        <v>0</v>
      </c>
      <c r="CZ283" s="161">
        <f t="shared" ca="1" si="500"/>
        <v>0</v>
      </c>
      <c r="DA283" s="161">
        <f t="shared" ca="1" si="500"/>
        <v>0</v>
      </c>
      <c r="DB283" s="161">
        <f t="shared" ca="1" si="500"/>
        <v>0</v>
      </c>
      <c r="DC283" s="161">
        <f t="shared" ca="1" si="500"/>
        <v>0</v>
      </c>
      <c r="DD283" s="161">
        <f t="shared" ca="1" si="500"/>
        <v>0</v>
      </c>
      <c r="DE283" s="161">
        <f t="shared" ca="1" si="500"/>
        <v>0</v>
      </c>
      <c r="DF283" s="161">
        <f t="shared" ca="1" si="500"/>
        <v>0</v>
      </c>
      <c r="DG283" s="161">
        <f t="shared" ca="1" si="500"/>
        <v>0</v>
      </c>
      <c r="DH283" s="161">
        <f t="shared" ca="1" si="500"/>
        <v>0</v>
      </c>
      <c r="DI283" s="161">
        <f t="shared" ca="1" si="500"/>
        <v>0</v>
      </c>
      <c r="DJ283" s="161">
        <f t="shared" ca="1" si="500"/>
        <v>0</v>
      </c>
      <c r="DK283" s="161">
        <f t="shared" ca="1" si="500"/>
        <v>0</v>
      </c>
      <c r="DL283" s="161">
        <f t="shared" ca="1" si="500"/>
        <v>0</v>
      </c>
      <c r="DM283" s="161">
        <f t="shared" ca="1" si="500"/>
        <v>0</v>
      </c>
      <c r="DN283" s="161">
        <f t="shared" ca="1" si="500"/>
        <v>0</v>
      </c>
      <c r="DO283" s="161">
        <f t="shared" ca="1" si="500"/>
        <v>0</v>
      </c>
      <c r="DP283" s="161">
        <f t="shared" ca="1" si="500"/>
        <v>0</v>
      </c>
      <c r="DQ283" s="161">
        <f t="shared" ca="1" si="500"/>
        <v>0</v>
      </c>
      <c r="DR283" s="161">
        <f t="shared" ca="1" si="500"/>
        <v>0</v>
      </c>
      <c r="DS283" s="161">
        <f t="shared" ca="1" si="500"/>
        <v>0</v>
      </c>
      <c r="DT283" s="161">
        <f t="shared" ca="1" si="500"/>
        <v>0</v>
      </c>
      <c r="DU283" s="161">
        <f t="shared" ca="1" si="500"/>
        <v>0</v>
      </c>
      <c r="DV283" s="161">
        <f t="shared" ca="1" si="500"/>
        <v>0</v>
      </c>
      <c r="DW283" s="161"/>
      <c r="DX283" s="167"/>
    </row>
    <row r="284" spans="1:128" s="179" customFormat="1" hidden="1" outlineLevel="1" x14ac:dyDescent="0.2">
      <c r="A284" s="159" t="str">
        <f ca="1">Language!A$695</f>
        <v>Курсовые разницы</v>
      </c>
      <c r="B284" s="153"/>
      <c r="C284" s="178" t="str">
        <f ca="1">CurName1</f>
        <v>тыс. руб.</v>
      </c>
      <c r="D284" s="154"/>
      <c r="E284" s="154"/>
      <c r="F284" s="6" t="s">
        <v>3082</v>
      </c>
      <c r="G284" s="161">
        <f>IF(G$2=1,0,SUM($F272:G272)+SUM($F273:G273)-SUM($F277:G277)-G282+G283+G279+G280+G281-(SUM($F272:F272)+SUM($F273:F273)-SUM($F277:F277)-F282+F283+F279+F280+F281))</f>
        <v>0</v>
      </c>
      <c r="H284" s="161">
        <f ca="1">IF(H$2=1,0,SUM($F272:H272)+SUM($F273:H273)-SUM($F277:H277)-H282+H283+H279+H280+H281-(SUM($F272:G272)+SUM($F273:G273)-SUM($F277:G277)-G282+G283+G279+G280+G281))</f>
        <v>0</v>
      </c>
      <c r="I284" s="161">
        <f ca="1">IF(I$2=1,0,SUM($F272:I272)+SUM($F273:I273)-SUM($F277:I277)-I282+I283+I279+I280+I281-(SUM($F272:H272)+SUM($F273:H273)-SUM($F277:H277)-H282+H283+H279+H280+H281))</f>
        <v>0</v>
      </c>
      <c r="J284" s="161">
        <f ca="1">IF(J$2=1,0,SUM($F272:J272)+SUM($F273:J273)-SUM($F277:J277)-J282+J283+J279+J280+J281-(SUM($F272:I272)+SUM($F273:I273)-SUM($F277:I277)-I282+I283+I279+I280+I281))</f>
        <v>0</v>
      </c>
      <c r="K284" s="161">
        <f ca="1">IF(K$2=1,0,SUM($F272:K272)+SUM($F273:K273)-SUM($F277:K277)-K282+K283+K279+K280+K281-(SUM($F272:J272)+SUM($F273:J273)-SUM($F277:J277)-J282+J283+J279+J280+J281))</f>
        <v>0</v>
      </c>
      <c r="L284" s="161">
        <f ca="1">IF(L$2=1,0,SUM($F272:L272)+SUM($F273:L273)-SUM($F277:L277)-L282+L283+L279+L280+L281-(SUM($F272:K272)+SUM($F273:K273)-SUM($F277:K277)-K282+K283+K279+K280+K281))</f>
        <v>0</v>
      </c>
      <c r="M284" s="161">
        <f ca="1">IF(M$2=1,0,SUM($F272:M272)+SUM($F273:M273)-SUM($F277:M277)-M282+M283+M279+M280+M281-(SUM($F272:L272)+SUM($F273:L273)-SUM($F277:L277)-L282+L283+L279+L280+L281))</f>
        <v>1.1641532182693481E-10</v>
      </c>
      <c r="N284" s="161">
        <f ca="1">IF(N$2=1,0,SUM($F272:N272)+SUM($F273:N273)-SUM($F277:N277)-N282+N283+N279+N280+N281-(SUM($F272:M272)+SUM($F273:M273)-SUM($F277:M277)-M282+M283+M279+M280+M281))</f>
        <v>1.1641532182693481E-10</v>
      </c>
      <c r="O284" s="161">
        <f ca="1">IF(O$2=1,0,SUM($F272:O272)+SUM($F273:O273)-SUM($F277:O277)-O282+O283+O279+O280+O281-(SUM($F272:N272)+SUM($F273:N273)-SUM($F277:N277)-N282+N283+N279+N280+N281))</f>
        <v>0</v>
      </c>
      <c r="P284" s="161">
        <f ca="1">IF(P$2=1,0,SUM($F272:P272)+SUM($F273:P273)-SUM($F277:P277)-P282+P283+P279+P280+P281-(SUM($F272:O272)+SUM($F273:O273)-SUM($F277:O277)-O282+O283+O279+O280+O281))</f>
        <v>0</v>
      </c>
      <c r="Q284" s="161">
        <f ca="1">IF(Q$2=1,0,SUM($F272:Q272)+SUM($F273:Q273)-SUM($F277:Q277)-Q282+Q283+Q279+Q280+Q281-(SUM($F272:P272)+SUM($F273:P273)-SUM($F277:P277)-P282+P283+P279+P280+P281))</f>
        <v>0</v>
      </c>
      <c r="R284" s="161">
        <f ca="1">IF(R$2=1,0,SUM($F272:R272)+SUM($F273:R273)-SUM($F277:R277)-R282+R283+R279+R280+R281-(SUM($F272:Q272)+SUM($F273:Q273)-SUM($F277:Q277)-Q282+Q283+Q279+Q280+Q281))</f>
        <v>2.3283064365386963E-10</v>
      </c>
      <c r="S284" s="161">
        <f ca="1">IF(S$2=1,0,SUM($F272:S272)+SUM($F273:S273)-SUM($F277:S277)-S282+S283+S279+S280+S281-(SUM($F272:R272)+SUM($F273:R273)-SUM($F277:R277)-R282+R283+R279+R280+R281))</f>
        <v>0</v>
      </c>
      <c r="T284" s="161">
        <f ca="1">IF(T$2=1,0,SUM($F272:T272)+SUM($F273:T273)-SUM($F277:T277)-T282+T283+T279+T280+T281-(SUM($F272:S272)+SUM($F273:S273)-SUM($F277:S277)-S282+S283+S279+S280+S281))</f>
        <v>0</v>
      </c>
      <c r="U284" s="161">
        <f ca="1">IF(U$2=1,0,SUM($F272:U272)+SUM($F273:U273)-SUM($F277:U277)-U282+U283+U279+U280+U281-(SUM($F272:T272)+SUM($F273:T273)-SUM($F277:T277)-T282+T283+T279+T280+T281))</f>
        <v>4.6566128730773926E-10</v>
      </c>
      <c r="V284" s="161">
        <f ca="1">IF(V$2=1,0,SUM($F272:V272)+SUM($F273:V273)-SUM($F277:V277)-V282+V283+V279+V280+V281-(SUM($F272:U272)+SUM($F273:U273)-SUM($F277:U277)-U282+U283+U279+U280+U281))</f>
        <v>0</v>
      </c>
      <c r="W284" s="161">
        <f ca="1">IF(W$2=1,0,SUM($F272:W272)+SUM($F273:W273)-SUM($F277:W277)-W282+W283+W279+W280+W281-(SUM($F272:V272)+SUM($F273:V273)-SUM($F277:V277)-V282+V283+V279+V280+V281))</f>
        <v>0</v>
      </c>
      <c r="X284" s="161">
        <f ca="1">IF(X$2=1,0,SUM($F272:X272)+SUM($F273:X273)-SUM($F277:X277)-X282+X283+X279+X280+X281-(SUM($F272:W272)+SUM($F273:W273)-SUM($F277:W277)-W282+W283+W279+W280+W281))</f>
        <v>4.6566128730773926E-10</v>
      </c>
      <c r="Y284" s="161">
        <f ca="1">IF(Y$2=1,0,SUM($F272:Y272)+SUM($F273:Y273)-SUM($F277:Y277)-Y282+Y283+Y279+Y280+Y281-(SUM($F272:X272)+SUM($F273:X273)-SUM($F277:X277)-X282+X283+X279+X280+X281))</f>
        <v>-4.6566128730773926E-10</v>
      </c>
      <c r="Z284" s="161">
        <f ca="1">IF(Z$2=1,0,SUM($F272:Z272)+SUM($F273:Z273)-SUM($F277:Z277)-Z282+Z283+Z279+Z280+Z281-(SUM($F272:Y272)+SUM($F273:Y273)-SUM($F277:Y277)-Y282+Y283+Y279+Y280+Y281))</f>
        <v>0</v>
      </c>
      <c r="AA284" s="161">
        <f ca="1">IF(AA$2=1,0,SUM($F272:AA272)+SUM($F273:AA273)-SUM($F277:AA277)-AA282+AA283+AA279+AA280+AA281-(SUM($F272:Z272)+SUM($F273:Z273)-SUM($F277:Z277)-Z282+Z283+Z279+Z280+Z281))</f>
        <v>0</v>
      </c>
      <c r="AB284" s="161">
        <f ca="1">IF(AB$2=1,0,SUM($F272:AB272)+SUM($F273:AB273)-SUM($F277:AB277)-AB282+AB283+AB279+AB280+AB281-(SUM($F272:AA272)+SUM($F273:AA273)-SUM($F277:AA277)-AA282+AA283+AA279+AA280+AA281))</f>
        <v>0</v>
      </c>
      <c r="AC284" s="161">
        <f ca="1">IF(AC$2=1,0,SUM($F272:AC272)+SUM($F273:AC273)-SUM($F277:AC277)-AC282+AC283+AC279+AC280+AC281-(SUM($F272:AB272)+SUM($F273:AB273)-SUM($F277:AB277)-AB282+AB283+AB279+AB280+AB281))</f>
        <v>0</v>
      </c>
      <c r="AD284" s="161">
        <f ca="1">IF(AD$2=1,0,SUM($F272:AD272)+SUM($F273:AD273)-SUM($F277:AD277)-AD282+AD283+AD279+AD280+AD281-(SUM($F272:AC272)+SUM($F273:AC273)-SUM($F277:AC277)-AC282+AC283+AC279+AC280+AC281))</f>
        <v>-9.3132257461547852E-10</v>
      </c>
      <c r="AE284" s="161">
        <f ca="1">IF(AE$2=1,0,SUM($F272:AE272)+SUM($F273:AE273)-SUM($F277:AE277)-AE282+AE283+AE279+AE280+AE281-(SUM($F272:AD272)+SUM($F273:AD273)-SUM($F277:AD277)-AD282+AD283+AD279+AD280+AD281))</f>
        <v>9.3132257461547852E-10</v>
      </c>
      <c r="AF284" s="161">
        <f ca="1">IF(AF$2=1,0,SUM($F272:AF272)+SUM($F273:AF273)-SUM($F277:AF277)-AF282+AF283+AF279+AF280+AF281-(SUM($F272:AE272)+SUM($F273:AE273)-SUM($F277:AE277)-AE282+AE283+AE279+AE280+AE281))</f>
        <v>9.3132257461547852E-10</v>
      </c>
      <c r="AG284" s="161">
        <f ca="1">IF(AG$2=1,0,SUM($F272:AG272)+SUM($F273:AG273)-SUM($F277:AG277)-AG282+AG283+AG279+AG280+AG281-(SUM($F272:AF272)+SUM($F273:AF273)-SUM($F277:AF277)-AF282+AF283+AF279+AF280+AF281))</f>
        <v>0</v>
      </c>
      <c r="AH284" s="161">
        <f ca="1">IF(AH$2=1,0,SUM($F272:AH272)+SUM($F273:AH273)-SUM($F277:AH277)-AH282+AH283+AH279+AH280+AH281-(SUM($F272:AG272)+SUM($F273:AG273)-SUM($F277:AG277)-AG282+AG283+AG279+AG280+AG281))</f>
        <v>9.3132257461547852E-10</v>
      </c>
      <c r="AI284" s="161">
        <f ca="1">IF(AI$2=1,0,SUM($F272:AI272)+SUM($F273:AI273)-SUM($F277:AI277)-AI282+AI283+AI279+AI280+AI281-(SUM($F272:AH272)+SUM($F273:AH273)-SUM($F277:AH277)-AH282+AH283+AH279+AH280+AH281))</f>
        <v>-9.3132257461547852E-10</v>
      </c>
      <c r="AJ284" s="161">
        <f ca="1">IF(AJ$2=1,0,SUM($F272:AJ272)+SUM($F273:AJ273)-SUM($F277:AJ277)-AJ282+AJ283+AJ279+AJ280+AJ281-(SUM($F272:AI272)+SUM($F273:AI273)-SUM($F277:AI277)-AI282+AI283+AI279+AI280+AI281))</f>
        <v>0</v>
      </c>
      <c r="AK284" s="161">
        <f ca="1">IF(AK$2=1,0,SUM($F272:AK272)+SUM($F273:AK273)-SUM($F277:AK277)-AK282+AK283+AK279+AK280+AK281-(SUM($F272:AJ272)+SUM($F273:AJ273)-SUM($F277:AJ277)-AJ282+AJ283+AJ279+AJ280+AJ281))</f>
        <v>9.3132257461547852E-10</v>
      </c>
      <c r="AL284" s="161">
        <f ca="1">IF(AL$2=1,0,SUM($F272:AL272)+SUM($F273:AL273)-SUM($F277:AL277)-AL282+AL283+AL279+AL280+AL281-(SUM($F272:AK272)+SUM($F273:AK273)-SUM($F277:AK277)-AK282+AK283+AK279+AK280+AK281))</f>
        <v>0</v>
      </c>
      <c r="AM284" s="161">
        <f ca="1">IF(AM$2=1,0,SUM($F272:AM272)+SUM($F273:AM273)-SUM($F277:AM277)-AM282+AM283+AM279+AM280+AM281-(SUM($F272:AL272)+SUM($F273:AL273)-SUM($F277:AL277)-AL282+AL283+AL279+AL280+AL281))</f>
        <v>9.3132257461547852E-10</v>
      </c>
      <c r="AN284" s="161">
        <f ca="1">IF(AN$2=1,0,SUM($F272:AN272)+SUM($F273:AN273)-SUM($F277:AN277)-AN282+AN283+AN279+AN280+AN281-(SUM($F272:AM272)+SUM($F273:AM273)-SUM($F277:AM277)-AM282+AM283+AM279+AM280+AM281))</f>
        <v>0</v>
      </c>
      <c r="AO284" s="161">
        <f ca="1">IF(AO$2=1,0,SUM($F272:AO272)+SUM($F273:AO273)-SUM($F277:AO277)-AO282+AO283+AO279+AO280+AO281-(SUM($F272:AN272)+SUM($F273:AN273)-SUM($F277:AN277)-AN282+AN283+AN279+AN280+AN281))</f>
        <v>-1.862645149230957E-9</v>
      </c>
      <c r="AP284" s="161">
        <f ca="1">IF(AP$2=1,0,SUM($F272:AP272)+SUM($F273:AP273)-SUM($F277:AP277)-AP282+AP283+AP279+AP280+AP281-(SUM($F272:AO272)+SUM($F273:AO273)-SUM($F277:AO277)-AO282+AO283+AO279+AO280+AO281))</f>
        <v>1.862645149230957E-9</v>
      </c>
      <c r="AQ284" s="161">
        <f ca="1">IF(AQ$2=1,0,SUM($F272:AQ272)+SUM($F273:AQ273)-SUM($F277:AQ277)-AQ282+AQ283+AQ279+AQ280+AQ281-(SUM($F272:AP272)+SUM($F273:AP273)-SUM($F277:AP277)-AP282+AP283+AP279+AP280+AP281))</f>
        <v>-1.862645149230957E-9</v>
      </c>
      <c r="AR284" s="161">
        <f ca="1">IF(AR$2=1,0,SUM($F272:AR272)+SUM($F273:AR273)-SUM($F277:AR277)-AR282+AR283+AR279+AR280+AR281-(SUM($F272:AQ272)+SUM($F273:AQ273)-SUM($F277:AQ277)-AQ282+AQ283+AQ279+AQ280+AQ281))</f>
        <v>1.862645149230957E-9</v>
      </c>
      <c r="AS284" s="161">
        <f ca="1">IF(AS$2=1,0,SUM($F272:AS272)+SUM($F273:AS273)-SUM($F277:AS277)-AS282+AS283+AS279+AS280+AS281-(SUM($F272:AR272)+SUM($F273:AR273)-SUM($F277:AR277)-AR282+AR283+AR279+AR280+AR281))</f>
        <v>-1.862645149230957E-9</v>
      </c>
      <c r="AT284" s="161">
        <f ca="1">IF(AT$2=1,0,SUM($F272:AT272)+SUM($F273:AT273)-SUM($F277:AT277)-AT282+AT283+AT279+AT280+AT281-(SUM($F272:AS272)+SUM($F273:AS273)-SUM($F277:AS277)-AS282+AS283+AS279+AS280+AS281))</f>
        <v>0</v>
      </c>
      <c r="AU284" s="161">
        <f ca="1">IF(AU$2=1,0,SUM($F272:AU272)+SUM($F273:AU273)-SUM($F277:AU277)-AU282+AU283+AU279+AU280+AU281-(SUM($F272:AT272)+SUM($F273:AT273)-SUM($F277:AT277)-AT282+AT283+AT279+AT280+AT281))</f>
        <v>0</v>
      </c>
      <c r="AV284" s="161">
        <f ca="1">IF(AV$2=1,0,SUM($F272:AV272)+SUM($F273:AV273)-SUM($F277:AV277)-AV282+AV283+AV279+AV280+AV281-(SUM($F272:AU272)+SUM($F273:AU273)-SUM($F277:AU277)-AU282+AU283+AU279+AU280+AU281))</f>
        <v>0</v>
      </c>
      <c r="AW284" s="161">
        <f ca="1">IF(AW$2=1,0,SUM($F272:AW272)+SUM($F273:AW273)-SUM($F277:AW277)-AW282+AW283+AW279+AW280+AW281-(SUM($F272:AV272)+SUM($F273:AV273)-SUM($F277:AV277)-AV282+AV283+AV279+AV280+AV281))</f>
        <v>0</v>
      </c>
      <c r="AX284" s="161">
        <f ca="1">IF(AX$2=1,0,SUM($F272:AX272)+SUM($F273:AX273)-SUM($F277:AX277)-AX282+AX283+AX279+AX280+AX281-(SUM($F272:AW272)+SUM($F273:AW273)-SUM($F277:AW277)-AW282+AW283+AW279+AW280+AW281))</f>
        <v>0</v>
      </c>
      <c r="AY284" s="161">
        <f ca="1">IF(AY$2=1,0,SUM($F272:AY272)+SUM($F273:AY273)-SUM($F277:AY277)-AY282+AY283+AY279+AY280+AY281-(SUM($F272:AX272)+SUM($F273:AX273)-SUM($F277:AX277)-AX282+AX283+AX279+AX280+AX281))</f>
        <v>0</v>
      </c>
      <c r="AZ284" s="161">
        <f ca="1">IF(AZ$2=1,0,SUM($F272:AZ272)+SUM($F273:AZ273)-SUM($F277:AZ277)-AZ282+AZ283+AZ279+AZ280+AZ281-(SUM($F272:AY272)+SUM($F273:AY273)-SUM($F277:AY277)-AY282+AY283+AY279+AY280+AY281))</f>
        <v>1.862645149230957E-9</v>
      </c>
      <c r="BA284" s="161">
        <f ca="1">IF(BA$2=1,0,SUM($F272:BA272)+SUM($F273:BA273)-SUM($F277:BA277)-BA282+BA283+BA279+BA280+BA281-(SUM($F272:AZ272)+SUM($F273:AZ273)-SUM($F277:AZ277)-AZ282+AZ283+AZ279+AZ280+AZ281))</f>
        <v>0</v>
      </c>
      <c r="BB284" s="161">
        <f ca="1">IF(BB$2=1,0,SUM($F272:BB272)+SUM($F273:BB273)-SUM($F277:BB277)-BB282+BB283+BB279+BB280+BB281-(SUM($F272:BA272)+SUM($F273:BA273)-SUM($F277:BA277)-BA282+BA283+BA279+BA280+BA281))</f>
        <v>0</v>
      </c>
      <c r="BC284" s="161">
        <f ca="1">IF(BC$2=1,0,SUM($F272:BC272)+SUM($F273:BC273)-SUM($F277:BC277)-BC282+BC283+BC279+BC280+BC281-(SUM($F272:BB272)+SUM($F273:BB273)-SUM($F277:BB277)-BB282+BB283+BB279+BB280+BB281))</f>
        <v>1.862645149230957E-9</v>
      </c>
      <c r="BD284" s="161">
        <f ca="1">IF(BD$2=1,0,SUM($F272:BD272)+SUM($F273:BD273)-SUM($F277:BD277)-BD282+BD283+BD279+BD280+BD281-(SUM($F272:BC272)+SUM($F273:BC273)-SUM($F277:BC277)-BC282+BC283+BC279+BC280+BC281))</f>
        <v>-1.862645149230957E-9</v>
      </c>
      <c r="BE284" s="161">
        <f ca="1">IF(BE$2=1,0,SUM($F272:BE272)+SUM($F273:BE273)-SUM($F277:BE277)-BE282+BE283+BE279+BE280+BE281-(SUM($F272:BD272)+SUM($F273:BD273)-SUM($F277:BD277)-BD282+BD283+BD279+BD280+BD281))</f>
        <v>-1.862645149230957E-9</v>
      </c>
      <c r="BF284" s="161">
        <f ca="1">IF(BF$2=1,0,SUM($F272:BF272)+SUM($F273:BF273)-SUM($F277:BF277)-BF282+BF283+BF279+BF280+BF281-(SUM($F272:BE272)+SUM($F273:BE273)-SUM($F277:BE277)-BE282+BE283+BE279+BE280+BE281))</f>
        <v>0</v>
      </c>
      <c r="BG284" s="161">
        <f ca="1">IF(BG$2=1,0,SUM($F272:BG272)+SUM($F273:BG273)-SUM($F277:BG277)-BG282+BG283+BG279+BG280+BG281-(SUM($F272:BF272)+SUM($F273:BF273)-SUM($F277:BF277)-BF282+BF283+BF279+BF280+BF281))</f>
        <v>0</v>
      </c>
      <c r="BH284" s="161">
        <f ca="1">IF(BH$2=1,0,SUM($F272:BH272)+SUM($F273:BH273)-SUM($F277:BH277)-BH282+BH283+BH279+BH280+BH281-(SUM($F272:BG272)+SUM($F273:BG273)-SUM($F277:BG277)-BG282+BG283+BG279+BG280+BG281))</f>
        <v>0</v>
      </c>
      <c r="BI284" s="161">
        <f ca="1">IF(BI$2=1,0,SUM($F272:BI272)+SUM($F273:BI273)-SUM($F277:BI277)-BI282+BI283+BI279+BI280+BI281-(SUM($F272:BH272)+SUM($F273:BH273)-SUM($F277:BH277)-BH282+BH283+BH279+BH280+BH281))</f>
        <v>0</v>
      </c>
      <c r="BJ284" s="161">
        <f ca="1">IF(BJ$2=1,0,SUM($F272:BJ272)+SUM($F273:BJ273)-SUM($F277:BJ277)-BJ282+BJ283+BJ279+BJ280+BJ281-(SUM($F272:BI272)+SUM($F273:BI273)-SUM($F277:BI277)-BI282+BI283+BI279+BI280+BI281))</f>
        <v>0</v>
      </c>
      <c r="BK284" s="161">
        <f ca="1">IF(BK$2=1,0,SUM($F272:BK272)+SUM($F273:BK273)-SUM($F277:BK277)-BK282+BK283+BK279+BK280+BK281-(SUM($F272:BJ272)+SUM($F273:BJ273)-SUM($F277:BJ277)-BJ282+BJ283+BJ279+BJ280+BJ281))</f>
        <v>1.862645149230957E-9</v>
      </c>
      <c r="BL284" s="161">
        <f ca="1">IF(BL$2=1,0,SUM($F272:BL272)+SUM($F273:BL273)-SUM($F277:BL277)-BL282+BL283+BL279+BL280+BL281-(SUM($F272:BK272)+SUM($F273:BK273)-SUM($F277:BK277)-BK282+BK283+BK279+BK280+BK281))</f>
        <v>-1.862645149230957E-9</v>
      </c>
      <c r="BM284" s="161">
        <f ca="1">IF(BM$2=1,0,SUM($F272:BM272)+SUM($F273:BM273)-SUM($F277:BM277)-BM282+BM283+BM279+BM280+BM281-(SUM($F272:BL272)+SUM($F273:BL273)-SUM($F277:BL277)-BL282+BL283+BL279+BL280+BL281))</f>
        <v>0</v>
      </c>
      <c r="BN284" s="161">
        <f ca="1">IF(BN$2=1,0,SUM($F272:BN272)+SUM($F273:BN273)-SUM($F277:BN277)-BN282+BN283+BN279+BN280+BN281-(SUM($F272:BM272)+SUM($F273:BM273)-SUM($F277:BM277)-BM282+BM283+BM279+BM280+BM281))</f>
        <v>-1.862645149230957E-9</v>
      </c>
      <c r="BO284" s="161">
        <f ca="1">IF(BO$2=1,0,SUM($F272:BO272)+SUM($F273:BO273)-SUM($F277:BO277)-BO282+BO283+BO279+BO280+BO281-(SUM($F272:BN272)+SUM($F273:BN273)-SUM($F277:BN277)-BN282+BN283+BN279+BN280+BN281))</f>
        <v>3.7252902984619141E-9</v>
      </c>
      <c r="BP284" s="161">
        <f ca="1">IF(BP$2=1,0,SUM($F272:BP272)+SUM($F273:BP273)-SUM($F277:BP277)-BP282+BP283+BP279+BP280+BP281-(SUM($F272:BO272)+SUM($F273:BO273)-SUM($F277:BO277)-BO282+BO283+BO279+BO280+BO281))</f>
        <v>0</v>
      </c>
      <c r="BQ284" s="161">
        <f ca="1">IF(BQ$2=1,0,SUM($F272:BQ272)+SUM($F273:BQ273)-SUM($F277:BQ277)-BQ282+BQ283+BQ279+BQ280+BQ281-(SUM($F272:BP272)+SUM($F273:BP273)-SUM($F277:BP277)-BP282+BP283+BP279+BP280+BP281))</f>
        <v>0</v>
      </c>
      <c r="BR284" s="161">
        <f ca="1">IF(BR$2=1,0,SUM($F272:BR272)+SUM($F273:BR273)-SUM($F277:BR277)-BR282+BR283+BR279+BR280+BR281-(SUM($F272:BQ272)+SUM($F273:BQ273)-SUM($F277:BQ277)-BQ282+BQ283+BQ279+BQ280+BQ281))</f>
        <v>0</v>
      </c>
      <c r="BS284" s="161">
        <f ca="1">IF(BS$2=1,0,SUM($F272:BS272)+SUM($F273:BS273)-SUM($F277:BS277)-BS282+BS283+BS279+BS280+BS281-(SUM($F272:BR272)+SUM($F273:BR273)-SUM($F277:BR277)-BR282+BR283+BR279+BR280+BR281))</f>
        <v>0</v>
      </c>
      <c r="BT284" s="161">
        <f ca="1">IF(BT$2=1,0,SUM($F272:BT272)+SUM($F273:BT273)-SUM($F277:BT277)-BT282+BT283+BT279+BT280+BT281-(SUM($F272:BS272)+SUM($F273:BS273)-SUM($F277:BS277)-BS282+BS283+BS279+BS280+BS281))</f>
        <v>0</v>
      </c>
      <c r="BU284" s="161">
        <f ca="1">IF(BU$2=1,0,SUM($F272:BU272)+SUM($F273:BU273)-SUM($F277:BU277)-BU282+BU283+BU279+BU280+BU281-(SUM($F272:BT272)+SUM($F273:BT273)-SUM($F277:BT277)-BT282+BT283+BT279+BT280+BT281))</f>
        <v>3.7252902984619141E-9</v>
      </c>
      <c r="BV284" s="161">
        <f ca="1">IF(BV$2=1,0,SUM($F272:BV272)+SUM($F273:BV273)-SUM($F277:BV277)-BV282+BV283+BV279+BV280+BV281-(SUM($F272:BU272)+SUM($F273:BU273)-SUM($F277:BU277)-BU282+BU283+BU279+BU280+BU281))</f>
        <v>0</v>
      </c>
      <c r="BW284" s="161">
        <f ca="1">IF(BW$2=1,0,SUM($F272:BW272)+SUM($F273:BW273)-SUM($F277:BW277)-BW282+BW283+BW279+BW280+BW281-(SUM($F272:BV272)+SUM($F273:BV273)-SUM($F277:BV277)-BV282+BV283+BV279+BV280+BV281))</f>
        <v>-3.7252902984619141E-9</v>
      </c>
      <c r="BX284" s="161">
        <f ca="1">IF(BX$2=1,0,SUM($F272:BX272)+SUM($F273:BX273)-SUM($F277:BX277)-BX282+BX283+BX279+BX280+BX281-(SUM($F272:BW272)+SUM($F273:BW273)-SUM($F277:BW277)-BW282+BW283+BW279+BW280+BW281))</f>
        <v>3.7252902984619141E-9</v>
      </c>
      <c r="BY284" s="161">
        <f ca="1">IF(BY$2=1,0,SUM($F272:BY272)+SUM($F273:BY273)-SUM($F277:BY277)-BY282+BY283+BY279+BY280+BY281-(SUM($F272:BX272)+SUM($F273:BX273)-SUM($F277:BX277)-BX282+BX283+BX279+BX280+BX281))</f>
        <v>0</v>
      </c>
      <c r="BZ284" s="161">
        <f ca="1">IF(BZ$2=1,0,SUM($F272:BZ272)+SUM($F273:BZ273)-SUM($F277:BZ277)-BZ282+BZ283+BZ279+BZ280+BZ281-(SUM($F272:BY272)+SUM($F273:BY273)-SUM($F277:BY277)-BY282+BY283+BY279+BY280+BY281))</f>
        <v>0</v>
      </c>
      <c r="CA284" s="161">
        <f ca="1">IF(CA$2=1,0,SUM($F272:CA272)+SUM($F273:CA273)-SUM($F277:CA277)-CA282+CA283+CA279+CA280+CA281-(SUM($F272:BZ272)+SUM($F273:BZ273)-SUM($F277:BZ277)-BZ282+BZ283+BZ279+BZ280+BZ281))</f>
        <v>0</v>
      </c>
      <c r="CB284" s="161">
        <f ca="1">IF(CB$2=1,0,SUM($F272:CB272)+SUM($F273:CB273)-SUM($F277:CB277)-CB282+CB283+CB279+CB280+CB281-(SUM($F272:CA272)+SUM($F273:CA273)-SUM($F277:CA277)-CA282+CA283+CA279+CA280+CA281))</f>
        <v>0</v>
      </c>
      <c r="CC284" s="161">
        <f ca="1">IF(CC$2=1,0,SUM($F272:CC272)+SUM($F273:CC273)-SUM($F277:CC277)-CC282+CC283+CC279+CC280+CC281-(SUM($F272:CB272)+SUM($F273:CB273)-SUM($F277:CB277)-CB282+CB283+CB279+CB280+CB281))</f>
        <v>0</v>
      </c>
      <c r="CD284" s="161">
        <f ca="1">IF(CD$2=1,0,SUM($F272:CD272)+SUM($F273:CD273)-SUM($F277:CD277)-CD282+CD283+CD279+CD280+CD281-(SUM($F272:CC272)+SUM($F273:CC273)-SUM($F277:CC277)-CC282+CC283+CC279+CC280+CC281))</f>
        <v>-3.7252902984619141E-9</v>
      </c>
      <c r="CE284" s="161">
        <f ca="1">IF(CE$2=1,0,SUM($F272:CE272)+SUM($F273:CE273)-SUM($F277:CE277)-CE282+CE283+CE279+CE280+CE281-(SUM($F272:CD272)+SUM($F273:CD273)-SUM($F277:CD277)-CD282+CD283+CD279+CD280+CD281))</f>
        <v>0</v>
      </c>
      <c r="CF284" s="161">
        <f ca="1">IF(CF$2=1,0,SUM($F272:CF272)+SUM($F273:CF273)-SUM($F277:CF277)-CF282+CF283+CF279+CF280+CF281-(SUM($F272:CE272)+SUM($F273:CE273)-SUM($F277:CE277)-CE282+CE283+CE279+CE280+CE281))</f>
        <v>0</v>
      </c>
      <c r="CG284" s="161">
        <f ca="1">IF(CG$2=1,0,SUM($F272:CG272)+SUM($F273:CG273)-SUM($F277:CG277)-CG282+CG283+CG279+CG280+CG281-(SUM($F272:CF272)+SUM($F273:CF273)-SUM($F277:CF277)-CF282+CF283+CF279+CF280+CF281))</f>
        <v>0</v>
      </c>
      <c r="CH284" s="161">
        <f ca="1">IF(CH$2=1,0,SUM($F272:CH272)+SUM($F273:CH273)-SUM($F277:CH277)-CH282+CH283+CH279+CH280+CH281-(SUM($F272:CG272)+SUM($F273:CG273)-SUM($F277:CG277)-CG282+CG283+CG279+CG280+CG281))</f>
        <v>0</v>
      </c>
      <c r="CI284" s="161">
        <f ca="1">IF(CI$2=1,0,SUM($F272:CI272)+SUM($F273:CI273)-SUM($F277:CI277)-CI282+CI283+CI279+CI280+CI281-(SUM($F272:CH272)+SUM($F273:CH273)-SUM($F277:CH277)-CH282+CH283+CH279+CH280+CH281))</f>
        <v>0</v>
      </c>
      <c r="CJ284" s="161">
        <f ca="1">IF(CJ$2=1,0,SUM($F272:CJ272)+SUM($F273:CJ273)-SUM($F277:CJ277)-CJ282+CJ283+CJ279+CJ280+CJ281-(SUM($F272:CI272)+SUM($F273:CI273)-SUM($F277:CI277)-CI282+CI283+CI279+CI280+CI281))</f>
        <v>0</v>
      </c>
      <c r="CK284" s="161">
        <f ca="1">IF(CK$2=1,0,SUM($F272:CK272)+SUM($F273:CK273)-SUM($F277:CK277)-CK282+CK283+CK279+CK280+CK281-(SUM($F272:CJ272)+SUM($F273:CJ273)-SUM($F277:CJ277)-CJ282+CJ283+CJ279+CJ280+CJ281))</f>
        <v>3.7252902984619141E-9</v>
      </c>
      <c r="CL284" s="161">
        <f ca="1">IF(CL$2=1,0,SUM($F272:CL272)+SUM($F273:CL273)-SUM($F277:CL277)-CL282+CL283+CL279+CL280+CL281-(SUM($F272:CK272)+SUM($F273:CK273)-SUM($F277:CK277)-CK282+CK283+CK279+CK280+CK281))</f>
        <v>0</v>
      </c>
      <c r="CM284" s="161">
        <f ca="1">IF(CM$2=1,0,SUM($F272:CM272)+SUM($F273:CM273)-SUM($F277:CM277)-CM282+CM283+CM279+CM280+CM281-(SUM($F272:CL272)+SUM($F273:CL273)-SUM($F277:CL277)-CL282+CL283+CL279+CL280+CL281))</f>
        <v>0</v>
      </c>
      <c r="CN284" s="161">
        <f ca="1">IF(CN$2=1,0,SUM($F272:CN272)+SUM($F273:CN273)-SUM($F277:CN277)-CN282+CN283+CN279+CN280+CN281-(SUM($F272:CM272)+SUM($F273:CM273)-SUM($F277:CM277)-CM282+CM283+CM279+CM280+CM281))</f>
        <v>0</v>
      </c>
      <c r="CO284" s="161">
        <f ca="1">IF(CO$2=1,0,SUM($F272:CO272)+SUM($F273:CO273)-SUM($F277:CO277)-CO282+CO283+CO279+CO280+CO281-(SUM($F272:CN272)+SUM($F273:CN273)-SUM($F277:CN277)-CN282+CN283+CN279+CN280+CN281))</f>
        <v>0</v>
      </c>
      <c r="CP284" s="161">
        <f ca="1">IF(CP$2=1,0,SUM($F272:CP272)+SUM($F273:CP273)-SUM($F277:CP277)-CP282+CP283+CP279+CP280+CP281-(SUM($F272:CO272)+SUM($F273:CO273)-SUM($F277:CO277)-CO282+CO283+CO279+CO280+CO281))</f>
        <v>0</v>
      </c>
      <c r="CQ284" s="161">
        <f ca="1">IF(CQ$2=1,0,SUM($F272:CQ272)+SUM($F273:CQ273)-SUM($F277:CQ277)-CQ282+CQ283+CQ279+CQ280+CQ281-(SUM($F272:CP272)+SUM($F273:CP273)-SUM($F277:CP277)-CP282+CP283+CP279+CP280+CP281))</f>
        <v>0</v>
      </c>
      <c r="CR284" s="161">
        <f ca="1">IF(CR$2=1,0,SUM($F272:CR272)+SUM($F273:CR273)-SUM($F277:CR277)-CR282+CR283+CR279+CR280+CR281-(SUM($F272:CQ272)+SUM($F273:CQ273)-SUM($F277:CQ277)-CQ282+CQ283+CQ279+CQ280+CQ281))</f>
        <v>0</v>
      </c>
      <c r="CS284" s="161">
        <f ca="1">IF(CS$2=1,0,SUM($F272:CS272)+SUM($F273:CS273)-SUM($F277:CS277)-CS282+CS283+CS279+CS280+CS281-(SUM($F272:CR272)+SUM($F273:CR273)-SUM($F277:CR277)-CR282+CR283+CR279+CR280+CR281))</f>
        <v>0</v>
      </c>
      <c r="CT284" s="161">
        <f ca="1">IF(CT$2=1,0,SUM($F272:CT272)+SUM($F273:CT273)-SUM($F277:CT277)-CT282+CT283+CT279+CT280+CT281-(SUM($F272:CS272)+SUM($F273:CS273)-SUM($F277:CS277)-CS282+CS283+CS279+CS280+CS281))</f>
        <v>-3.7252902984619141E-9</v>
      </c>
      <c r="CU284" s="161">
        <f ca="1">IF(CU$2=1,0,SUM($F272:CU272)+SUM($F273:CU273)-SUM($F277:CU277)-CU282+CU283+CU279+CU280+CU281-(SUM($F272:CT272)+SUM($F273:CT273)-SUM($F277:CT277)-CT282+CT283+CT279+CT280+CT281))</f>
        <v>3.7252902984619141E-9</v>
      </c>
      <c r="CV284" s="161">
        <f ca="1">IF(CV$2=1,0,SUM($F272:CV272)+SUM($F273:CV273)-SUM($F277:CV277)-CV282+CV283+CV279+CV280+CV281-(SUM($F272:CU272)+SUM($F273:CU273)-SUM($F277:CU277)-CU282+CU283+CU279+CU280+CU281))</f>
        <v>-3.7252902984619141E-9</v>
      </c>
      <c r="CW284" s="161">
        <f ca="1">IF(CW$2=1,0,SUM($F272:CW272)+SUM($F273:CW273)-SUM($F277:CW277)-CW282+CW283+CW279+CW280+CW281-(SUM($F272:CV272)+SUM($F273:CV273)-SUM($F277:CV277)-CV282+CV283+CV279+CV280+CV281))</f>
        <v>0</v>
      </c>
      <c r="CX284" s="161">
        <f ca="1">IF(CX$2=1,0,SUM($F272:CX272)+SUM($F273:CX273)-SUM($F277:CX277)-CX282+CX283+CX279+CX280+CX281-(SUM($F272:CW272)+SUM($F273:CW273)-SUM($F277:CW277)-CW282+CW283+CW279+CW280+CW281))</f>
        <v>3.7252902984619141E-9</v>
      </c>
      <c r="CY284" s="161">
        <f ca="1">IF(CY$2=1,0,SUM($F272:CY272)+SUM($F273:CY273)-SUM($F277:CY277)-CY282+CY283+CY279+CY280+CY281-(SUM($F272:CX272)+SUM($F273:CX273)-SUM($F277:CX277)-CX282+CX283+CX279+CX280+CX281))</f>
        <v>0</v>
      </c>
      <c r="CZ284" s="161">
        <f ca="1">IF(CZ$2=1,0,SUM($F272:CZ272)+SUM($F273:CZ273)-SUM($F277:CZ277)-CZ282+CZ283+CZ279+CZ280+CZ281-(SUM($F272:CY272)+SUM($F273:CY273)-SUM($F277:CY277)-CY282+CY283+CY279+CY280+CY281))</f>
        <v>0</v>
      </c>
      <c r="DA284" s="161">
        <f ca="1">IF(DA$2=1,0,SUM($F272:DA272)+SUM($F273:DA273)-SUM($F277:DA277)-DA282+DA283+DA279+DA280+DA281-(SUM($F272:CZ272)+SUM($F273:CZ273)-SUM($F277:CZ277)-CZ282+CZ283+CZ279+CZ280+CZ281))</f>
        <v>0</v>
      </c>
      <c r="DB284" s="161">
        <f ca="1">IF(DB$2=1,0,SUM($F272:DB272)+SUM($F273:DB273)-SUM($F277:DB277)-DB282+DB283+DB279+DB280+DB281-(SUM($F272:DA272)+SUM($F273:DA273)-SUM($F277:DA277)-DA282+DA283+DA279+DA280+DA281))</f>
        <v>0</v>
      </c>
      <c r="DC284" s="161">
        <f ca="1">IF(DC$2=1,0,SUM($F272:DC272)+SUM($F273:DC273)-SUM($F277:DC277)-DC282+DC283+DC279+DC280+DC281-(SUM($F272:DB272)+SUM($F273:DB273)-SUM($F277:DB277)-DB282+DB283+DB279+DB280+DB281))</f>
        <v>0</v>
      </c>
      <c r="DD284" s="161">
        <f ca="1">IF(DD$2=1,0,SUM($F272:DD272)+SUM($F273:DD273)-SUM($F277:DD277)-DD282+DD283+DD279+DD280+DD281-(SUM($F272:DC272)+SUM($F273:DC273)-SUM($F277:DC277)-DC282+DC283+DC279+DC280+DC281))</f>
        <v>-3.7252902984619141E-9</v>
      </c>
      <c r="DE284" s="161">
        <f ca="1">IF(DE$2=1,0,SUM($F272:DE272)+SUM($F273:DE273)-SUM($F277:DE277)-DE282+DE283+DE279+DE280+DE281-(SUM($F272:DD272)+SUM($F273:DD273)-SUM($F277:DD277)-DD282+DD283+DD279+DD280+DD281))</f>
        <v>-3.7252902984619141E-9</v>
      </c>
      <c r="DF284" s="161">
        <f ca="1">IF(DF$2=1,0,SUM($F272:DF272)+SUM($F273:DF273)-SUM($F277:DF277)-DF282+DF283+DF279+DF280+DF281-(SUM($F272:DE272)+SUM($F273:DE273)-SUM($F277:DE277)-DE282+DE283+DE279+DE280+DE281))</f>
        <v>0</v>
      </c>
      <c r="DG284" s="161">
        <f ca="1">IF(DG$2=1,0,SUM($F272:DG272)+SUM($F273:DG273)-SUM($F277:DG277)-DG282+DG283+DG279+DG280+DG281-(SUM($F272:DF272)+SUM($F273:DF273)-SUM($F277:DF277)-DF282+DF283+DF279+DF280+DF281))</f>
        <v>7.4505805969238281E-9</v>
      </c>
      <c r="DH284" s="161">
        <f ca="1">IF(DH$2=1,0,SUM($F272:DH272)+SUM($F273:DH273)-SUM($F277:DH277)-DH282+DH283+DH279+DH280+DH281-(SUM($F272:DG272)+SUM($F273:DG273)-SUM($F277:DG277)-DG282+DG283+DG279+DG280+DG281))</f>
        <v>0</v>
      </c>
      <c r="DI284" s="161">
        <f ca="1">IF(DI$2=1,0,SUM($F272:DI272)+SUM($F273:DI273)-SUM($F277:DI277)-DI282+DI283+DI279+DI280+DI281-(SUM($F272:DH272)+SUM($F273:DH273)-SUM($F277:DH277)-DH282+DH283+DH279+DH280+DH281))</f>
        <v>0</v>
      </c>
      <c r="DJ284" s="161">
        <f ca="1">IF(DJ$2=1,0,SUM($F272:DJ272)+SUM($F273:DJ273)-SUM($F277:DJ277)-DJ282+DJ283+DJ279+DJ280+DJ281-(SUM($F272:DI272)+SUM($F273:DI273)-SUM($F277:DI277)-DI282+DI283+DI279+DI280+DI281))</f>
        <v>0</v>
      </c>
      <c r="DK284" s="161">
        <f ca="1">IF(DK$2=1,0,SUM($F272:DK272)+SUM($F273:DK273)-SUM($F277:DK277)-DK282+DK283+DK279+DK280+DK281-(SUM($F272:DJ272)+SUM($F273:DJ273)-SUM($F277:DJ277)-DJ282+DJ283+DJ279+DJ280+DJ281))</f>
        <v>0</v>
      </c>
      <c r="DL284" s="161">
        <f ca="1">IF(DL$2=1,0,SUM($F272:DL272)+SUM($F273:DL273)-SUM($F277:DL277)-DL282+DL283+DL279+DL280+DL281-(SUM($F272:DK272)+SUM($F273:DK273)-SUM($F277:DK277)-DK282+DK283+DK279+DK280+DK281))</f>
        <v>0</v>
      </c>
      <c r="DM284" s="161">
        <f ca="1">IF(DM$2=1,0,SUM($F272:DM272)+SUM($F273:DM273)-SUM($F277:DM277)-DM282+DM283+DM279+DM280+DM281-(SUM($F272:DL272)+SUM($F273:DL273)-SUM($F277:DL277)-DL282+DL283+DL279+DL280+DL281))</f>
        <v>0</v>
      </c>
      <c r="DN284" s="161">
        <f ca="1">IF(DN$2=1,0,SUM($F272:DN272)+SUM($F273:DN273)-SUM($F277:DN277)-DN282+DN283+DN279+DN280+DN281-(SUM($F272:DM272)+SUM($F273:DM273)-SUM($F277:DM277)-DM282+DM283+DM279+DM280+DM281))</f>
        <v>0</v>
      </c>
      <c r="DO284" s="161">
        <f ca="1">IF(DO$2=1,0,SUM($F272:DO272)+SUM($F273:DO273)-SUM($F277:DO277)-DO282+DO283+DO279+DO280+DO281-(SUM($F272:DN272)+SUM($F273:DN273)-SUM($F277:DN277)-DN282+DN283+DN279+DN280+DN281))</f>
        <v>-7.4505805969238281E-9</v>
      </c>
      <c r="DP284" s="161">
        <f ca="1">IF(DP$2=1,0,SUM($F272:DP272)+SUM($F273:DP273)-SUM($F277:DP277)-DP282+DP283+DP279+DP280+DP281-(SUM($F272:DO272)+SUM($F273:DO273)-SUM($F277:DO277)-DO282+DO283+DO279+DO280+DO281))</f>
        <v>0</v>
      </c>
      <c r="DQ284" s="161">
        <f ca="1">IF(DQ$2=1,0,SUM($F272:DQ272)+SUM($F273:DQ273)-SUM($F277:DQ277)-DQ282+DQ283+DQ279+DQ280+DQ281-(SUM($F272:DP272)+SUM($F273:DP273)-SUM($F277:DP277)-DP282+DP283+DP279+DP280+DP281))</f>
        <v>7.4505805969238281E-9</v>
      </c>
      <c r="DR284" s="161">
        <f ca="1">IF(DR$2=1,0,SUM($F272:DR272)+SUM($F273:DR273)-SUM($F277:DR277)-DR282+DR283+DR279+DR280+DR281-(SUM($F272:DQ272)+SUM($F273:DQ273)-SUM($F277:DQ277)-DQ282+DQ283+DQ279+DQ280+DQ281))</f>
        <v>-7.4505805969238281E-9</v>
      </c>
      <c r="DS284" s="161">
        <f ca="1">IF(DS$2=1,0,SUM($F272:DS272)+SUM($F273:DS273)-SUM($F277:DS277)-DS282+DS283+DS279+DS280+DS281-(SUM($F272:DR272)+SUM($F273:DR273)-SUM($F277:DR277)-DR282+DR283+DR279+DR280+DR281))</f>
        <v>0</v>
      </c>
      <c r="DT284" s="161">
        <f ca="1">IF(DT$2=1,0,SUM($F272:DT272)+SUM($F273:DT273)-SUM($F277:DT277)-DT282+DT283+DT279+DT280+DT281-(SUM($F272:DS272)+SUM($F273:DS273)-SUM($F277:DS277)-DS282+DS283+DS279+DS280+DS281))</f>
        <v>0</v>
      </c>
      <c r="DU284" s="161">
        <f ca="1">IF(DU$2=1,0,SUM($F272:DU272)+SUM($F273:DU273)-SUM($F277:DU277)-DU282+DU283+DU279+DU280+DU281-(SUM($F272:DT272)+SUM($F273:DT273)-SUM($F277:DT277)-DT282+DT283+DT279+DT280+DT281))</f>
        <v>0</v>
      </c>
      <c r="DV284" s="161">
        <f ca="1">IF(DV$2=1,0,SUM($F272:DV272)+SUM($F273:DV273)-SUM($F277:DV277)-DV282+DV283+DV279+DV280+DV281-(SUM($F272:DU272)+SUM($F273:DU273)-SUM($F277:DU277)-DU282+DU283+DU279+DU280+DU281))</f>
        <v>0</v>
      </c>
      <c r="DW284" s="161"/>
      <c r="DX284" s="167">
        <f ca="1">SUM(G284:DW284)</f>
        <v>0</v>
      </c>
    </row>
    <row r="285" spans="1:128" x14ac:dyDescent="0.2">
      <c r="A285" s="180"/>
      <c r="B285" s="180"/>
      <c r="C285" s="180"/>
      <c r="D285" s="181"/>
      <c r="E285" s="181" t="s">
        <v>765</v>
      </c>
      <c r="F285" s="14" t="s">
        <v>2961</v>
      </c>
      <c r="G285" s="180"/>
      <c r="H285" s="180"/>
      <c r="I285" s="180"/>
      <c r="J285" s="180"/>
      <c r="K285" s="180"/>
      <c r="L285" s="180"/>
      <c r="M285" s="180"/>
      <c r="N285" s="180"/>
      <c r="O285" s="180"/>
      <c r="P285" s="180"/>
      <c r="Q285" s="180"/>
      <c r="R285" s="180"/>
      <c r="S285" s="180"/>
      <c r="T285" s="180"/>
      <c r="U285" s="180"/>
      <c r="V285" s="180"/>
      <c r="W285" s="180"/>
      <c r="X285" s="180"/>
      <c r="Y285" s="180"/>
      <c r="Z285" s="180"/>
      <c r="AA285" s="180"/>
      <c r="AB285" s="180"/>
      <c r="AC285" s="180"/>
      <c r="AD285" s="180"/>
      <c r="AE285" s="180"/>
      <c r="AF285" s="180"/>
      <c r="AG285" s="180"/>
      <c r="AH285" s="180"/>
      <c r="AI285" s="180"/>
      <c r="AJ285" s="180"/>
      <c r="AK285" s="180"/>
      <c r="AL285" s="180"/>
      <c r="AM285" s="180"/>
      <c r="AN285" s="180"/>
      <c r="AO285" s="180"/>
      <c r="AP285" s="180"/>
      <c r="AQ285" s="180"/>
      <c r="AR285" s="180"/>
      <c r="AS285" s="180"/>
      <c r="AT285" s="180"/>
      <c r="AU285" s="180"/>
      <c r="AV285" s="180"/>
      <c r="AW285" s="180"/>
      <c r="AX285" s="180"/>
      <c r="AY285" s="180"/>
      <c r="AZ285" s="180"/>
      <c r="BA285" s="180"/>
      <c r="BB285" s="180"/>
      <c r="BC285" s="180"/>
      <c r="BD285" s="180"/>
      <c r="BE285" s="180"/>
      <c r="BF285" s="180"/>
      <c r="BG285" s="180"/>
      <c r="BH285" s="180"/>
      <c r="BI285" s="180"/>
      <c r="BJ285" s="180"/>
      <c r="BK285" s="180"/>
      <c r="BL285" s="180"/>
      <c r="BM285" s="180"/>
      <c r="BN285" s="180"/>
      <c r="BO285" s="180"/>
      <c r="BP285" s="180"/>
      <c r="BQ285" s="180"/>
      <c r="BR285" s="180"/>
      <c r="BS285" s="180"/>
      <c r="BT285" s="180"/>
      <c r="BU285" s="180"/>
      <c r="BV285" s="180"/>
      <c r="BW285" s="180"/>
      <c r="BX285" s="180"/>
      <c r="BY285" s="180"/>
      <c r="BZ285" s="180"/>
      <c r="CA285" s="180"/>
      <c r="CB285" s="180"/>
      <c r="CC285" s="180"/>
      <c r="CD285" s="180"/>
      <c r="CE285" s="180"/>
      <c r="CF285" s="180"/>
      <c r="CG285" s="180"/>
      <c r="CH285" s="180"/>
      <c r="CI285" s="180"/>
      <c r="CJ285" s="180"/>
      <c r="CK285" s="180"/>
      <c r="CL285" s="180"/>
      <c r="CM285" s="180"/>
      <c r="CN285" s="180"/>
      <c r="CO285" s="180"/>
      <c r="CP285" s="180"/>
      <c r="CQ285" s="180"/>
      <c r="CR285" s="180"/>
      <c r="CS285" s="180"/>
      <c r="CT285" s="180"/>
      <c r="CU285" s="180"/>
      <c r="CV285" s="180"/>
      <c r="CW285" s="180"/>
      <c r="CX285" s="180"/>
      <c r="CY285" s="180"/>
      <c r="CZ285" s="180"/>
      <c r="DA285" s="180"/>
      <c r="DB285" s="180"/>
      <c r="DC285" s="180"/>
      <c r="DD285" s="180"/>
      <c r="DE285" s="180"/>
      <c r="DF285" s="180"/>
      <c r="DG285" s="180"/>
      <c r="DH285" s="180"/>
      <c r="DI285" s="180"/>
      <c r="DJ285" s="180"/>
      <c r="DK285" s="180"/>
      <c r="DL285" s="180"/>
      <c r="DM285" s="180"/>
      <c r="DN285" s="180"/>
      <c r="DO285" s="180"/>
      <c r="DP285" s="180"/>
      <c r="DQ285" s="180"/>
      <c r="DR285" s="180"/>
      <c r="DS285" s="180"/>
      <c r="DT285" s="180"/>
      <c r="DU285" s="180"/>
      <c r="DV285" s="180"/>
      <c r="DW285" s="180"/>
      <c r="DX285" s="188"/>
    </row>
    <row r="288" spans="1:128" s="152" customFormat="1" ht="25.5" customHeight="1" thickBot="1" x14ac:dyDescent="0.25">
      <c r="A288" s="274" t="str">
        <f ca="1">Language!A$696</f>
        <v>ПЕРСОНАЛ</v>
      </c>
      <c r="B288" s="275"/>
      <c r="C288" s="276"/>
      <c r="D288" s="277"/>
      <c r="E288" s="277" t="s">
        <v>791</v>
      </c>
      <c r="F288" s="271" t="s">
        <v>3236</v>
      </c>
      <c r="G288" s="278" t="str">
        <f ca="1">Параметры!G$40</f>
        <v>авг.22</v>
      </c>
      <c r="H288" s="278" t="str">
        <f ca="1">Параметры!H$40</f>
        <v>сен.22</v>
      </c>
      <c r="I288" s="278" t="str">
        <f ca="1">Параметры!I$40</f>
        <v>окт.22</v>
      </c>
      <c r="J288" s="278" t="str">
        <f ca="1">Параметры!J$40</f>
        <v>ноя.22</v>
      </c>
      <c r="K288" s="278" t="str">
        <f ca="1">Параметры!K$40</f>
        <v>дек.22</v>
      </c>
      <c r="L288" s="278" t="str">
        <f ca="1">Параметры!L$40</f>
        <v>янв.23</v>
      </c>
      <c r="M288" s="278" t="str">
        <f ca="1">Параметры!M$40</f>
        <v>фев.23</v>
      </c>
      <c r="N288" s="278" t="str">
        <f ca="1">Параметры!N$40</f>
        <v>мар.23</v>
      </c>
      <c r="O288" s="278" t="str">
        <f ca="1">Параметры!O$40</f>
        <v>апр.23</v>
      </c>
      <c r="P288" s="278" t="str">
        <f ca="1">Параметры!P$40</f>
        <v>май.23</v>
      </c>
      <c r="Q288" s="278" t="str">
        <f ca="1">Параметры!Q$40</f>
        <v>июн.23</v>
      </c>
      <c r="R288" s="278" t="str">
        <f ca="1">Параметры!R$40</f>
        <v>июл.23</v>
      </c>
      <c r="S288" s="278" t="str">
        <f ca="1">Параметры!S$40</f>
        <v>авг.23</v>
      </c>
      <c r="T288" s="278" t="str">
        <f ca="1">Параметры!T$40</f>
        <v>сен.23</v>
      </c>
      <c r="U288" s="278" t="str">
        <f ca="1">Параметры!U$40</f>
        <v>окт.23</v>
      </c>
      <c r="V288" s="278" t="str">
        <f ca="1">Параметры!V$40</f>
        <v>ноя.23</v>
      </c>
      <c r="W288" s="278" t="str">
        <f ca="1">Параметры!W$40</f>
        <v>дек.23</v>
      </c>
      <c r="X288" s="278" t="str">
        <f ca="1">Параметры!X$40</f>
        <v>янв.24</v>
      </c>
      <c r="Y288" s="278" t="str">
        <f ca="1">Параметры!Y$40</f>
        <v>фев.24</v>
      </c>
      <c r="Z288" s="278" t="str">
        <f ca="1">Параметры!Z$40</f>
        <v>мар.24</v>
      </c>
      <c r="AA288" s="278" t="str">
        <f ca="1">Параметры!AA$40</f>
        <v>апр.24</v>
      </c>
      <c r="AB288" s="278" t="str">
        <f ca="1">Параметры!AB$40</f>
        <v>май.24</v>
      </c>
      <c r="AC288" s="278" t="str">
        <f ca="1">Параметры!AC$40</f>
        <v>июн.24</v>
      </c>
      <c r="AD288" s="278" t="str">
        <f ca="1">Параметры!AD$40</f>
        <v>июл.24</v>
      </c>
      <c r="AE288" s="278" t="str">
        <f ca="1">Параметры!AE$40</f>
        <v>авг.24</v>
      </c>
      <c r="AF288" s="278" t="str">
        <f ca="1">Параметры!AF$40</f>
        <v>сен.24</v>
      </c>
      <c r="AG288" s="278" t="str">
        <f ca="1">Параметры!AG$40</f>
        <v>окт.24</v>
      </c>
      <c r="AH288" s="278" t="str">
        <f ca="1">Параметры!AH$40</f>
        <v>ноя.24</v>
      </c>
      <c r="AI288" s="278" t="str">
        <f ca="1">Параметры!AI$40</f>
        <v>дек.24</v>
      </c>
      <c r="AJ288" s="278" t="str">
        <f ca="1">Параметры!AJ$40</f>
        <v>янв.25</v>
      </c>
      <c r="AK288" s="278" t="str">
        <f ca="1">Параметры!AK$40</f>
        <v>фев.25</v>
      </c>
      <c r="AL288" s="278" t="str">
        <f ca="1">Параметры!AL$40</f>
        <v>мар.25</v>
      </c>
      <c r="AM288" s="278" t="str">
        <f ca="1">Параметры!AM$40</f>
        <v>апр.25</v>
      </c>
      <c r="AN288" s="278" t="str">
        <f ca="1">Параметры!AN$40</f>
        <v>май.25</v>
      </c>
      <c r="AO288" s="278" t="str">
        <f ca="1">Параметры!AO$40</f>
        <v>июн.25</v>
      </c>
      <c r="AP288" s="278" t="str">
        <f ca="1">Параметры!AP$40</f>
        <v>июл.25</v>
      </c>
      <c r="AQ288" s="278" t="str">
        <f ca="1">Параметры!AQ$40</f>
        <v>авг.25</v>
      </c>
      <c r="AR288" s="278" t="str">
        <f ca="1">Параметры!AR$40</f>
        <v>сен.25</v>
      </c>
      <c r="AS288" s="278" t="str">
        <f ca="1">Параметры!AS$40</f>
        <v>окт.25</v>
      </c>
      <c r="AT288" s="278" t="str">
        <f ca="1">Параметры!AT$40</f>
        <v>ноя.25</v>
      </c>
      <c r="AU288" s="278" t="str">
        <f ca="1">Параметры!AU$40</f>
        <v>дек.25</v>
      </c>
      <c r="AV288" s="278" t="str">
        <f ca="1">Параметры!AV$40</f>
        <v>янв.26</v>
      </c>
      <c r="AW288" s="278" t="str">
        <f ca="1">Параметры!AW$40</f>
        <v>фев.26</v>
      </c>
      <c r="AX288" s="278" t="str">
        <f ca="1">Параметры!AX$40</f>
        <v>мар.26</v>
      </c>
      <c r="AY288" s="278" t="str">
        <f ca="1">Параметры!AY$40</f>
        <v>апр.26</v>
      </c>
      <c r="AZ288" s="278" t="str">
        <f ca="1">Параметры!AZ$40</f>
        <v>май.26</v>
      </c>
      <c r="BA288" s="278" t="str">
        <f ca="1">Параметры!BA$40</f>
        <v>июн.26</v>
      </c>
      <c r="BB288" s="278" t="str">
        <f ca="1">Параметры!BB$40</f>
        <v>июл.26</v>
      </c>
      <c r="BC288" s="278" t="str">
        <f ca="1">Параметры!BC$40</f>
        <v>авг.26</v>
      </c>
      <c r="BD288" s="278" t="str">
        <f ca="1">Параметры!BD$40</f>
        <v>сен.26</v>
      </c>
      <c r="BE288" s="278" t="str">
        <f ca="1">Параметры!BE$40</f>
        <v>окт.26</v>
      </c>
      <c r="BF288" s="278" t="str">
        <f ca="1">Параметры!BF$40</f>
        <v>ноя.26</v>
      </c>
      <c r="BG288" s="278" t="str">
        <f ca="1">Параметры!BG$40</f>
        <v>дек.26</v>
      </c>
      <c r="BH288" s="278" t="str">
        <f ca="1">Параметры!BH$40</f>
        <v>янв.27</v>
      </c>
      <c r="BI288" s="278" t="str">
        <f ca="1">Параметры!BI$40</f>
        <v>фев.27</v>
      </c>
      <c r="BJ288" s="278" t="str">
        <f ca="1">Параметры!BJ$40</f>
        <v>мар.27</v>
      </c>
      <c r="BK288" s="278" t="str">
        <f ca="1">Параметры!BK$40</f>
        <v>апр.27</v>
      </c>
      <c r="BL288" s="278" t="str">
        <f ca="1">Параметры!BL$40</f>
        <v>май.27</v>
      </c>
      <c r="BM288" s="278" t="str">
        <f ca="1">Параметры!BM$40</f>
        <v>июн.27</v>
      </c>
      <c r="BN288" s="278" t="str">
        <f ca="1">Параметры!BN$40</f>
        <v>июл.27</v>
      </c>
      <c r="BO288" s="278" t="str">
        <f ca="1">Параметры!BO$40</f>
        <v>авг.27</v>
      </c>
      <c r="BP288" s="278" t="str">
        <f ca="1">Параметры!BP$40</f>
        <v>сен.27</v>
      </c>
      <c r="BQ288" s="278" t="str">
        <f ca="1">Параметры!BQ$40</f>
        <v>окт.27</v>
      </c>
      <c r="BR288" s="278" t="str">
        <f ca="1">Параметры!BR$40</f>
        <v>ноя.27</v>
      </c>
      <c r="BS288" s="278" t="str">
        <f ca="1">Параметры!BS$40</f>
        <v>дек.27</v>
      </c>
      <c r="BT288" s="278" t="str">
        <f ca="1">Параметры!BT$40</f>
        <v>янв.28</v>
      </c>
      <c r="BU288" s="278" t="str">
        <f ca="1">Параметры!BU$40</f>
        <v>фев.28</v>
      </c>
      <c r="BV288" s="278" t="str">
        <f ca="1">Параметры!BV$40</f>
        <v>мар.28</v>
      </c>
      <c r="BW288" s="278" t="str">
        <f ca="1">Параметры!BW$40</f>
        <v>апр.28</v>
      </c>
      <c r="BX288" s="278" t="str">
        <f ca="1">Параметры!BX$40</f>
        <v>май.28</v>
      </c>
      <c r="BY288" s="278" t="str">
        <f ca="1">Параметры!BY$40</f>
        <v>июн.28</v>
      </c>
      <c r="BZ288" s="278" t="str">
        <f ca="1">Параметры!BZ$40</f>
        <v>июл.28</v>
      </c>
      <c r="CA288" s="278" t="str">
        <f ca="1">Параметры!CA$40</f>
        <v>авг.28</v>
      </c>
      <c r="CB288" s="278" t="str">
        <f ca="1">Параметры!CB$40</f>
        <v>сен.28</v>
      </c>
      <c r="CC288" s="278" t="str">
        <f ca="1">Параметры!CC$40</f>
        <v>окт.28</v>
      </c>
      <c r="CD288" s="278" t="str">
        <f ca="1">Параметры!CD$40</f>
        <v>ноя.28</v>
      </c>
      <c r="CE288" s="278" t="str">
        <f ca="1">Параметры!CE$40</f>
        <v>дек.28</v>
      </c>
      <c r="CF288" s="278" t="str">
        <f ca="1">Параметры!CF$40</f>
        <v>янв.29</v>
      </c>
      <c r="CG288" s="278" t="str">
        <f ca="1">Параметры!CG$40</f>
        <v>фев.29</v>
      </c>
      <c r="CH288" s="278" t="str">
        <f ca="1">Параметры!CH$40</f>
        <v>мар.29</v>
      </c>
      <c r="CI288" s="278" t="str">
        <f ca="1">Параметры!CI$40</f>
        <v>апр.29</v>
      </c>
      <c r="CJ288" s="278" t="str">
        <f ca="1">Параметры!CJ$40</f>
        <v>май.29</v>
      </c>
      <c r="CK288" s="278" t="str">
        <f ca="1">Параметры!CK$40</f>
        <v>июн.29</v>
      </c>
      <c r="CL288" s="278" t="str">
        <f ca="1">Параметры!CL$40</f>
        <v>июл.29</v>
      </c>
      <c r="CM288" s="278" t="str">
        <f ca="1">Параметры!CM$40</f>
        <v>авг.29</v>
      </c>
      <c r="CN288" s="278" t="str">
        <f ca="1">Параметры!CN$40</f>
        <v>сен.29</v>
      </c>
      <c r="CO288" s="278" t="str">
        <f ca="1">Параметры!CO$40</f>
        <v>окт.29</v>
      </c>
      <c r="CP288" s="278" t="str">
        <f ca="1">Параметры!CP$40</f>
        <v>ноя.29</v>
      </c>
      <c r="CQ288" s="278" t="str">
        <f ca="1">Параметры!CQ$40</f>
        <v>дек.29</v>
      </c>
      <c r="CR288" s="278" t="str">
        <f ca="1">Параметры!CR$40</f>
        <v>янв.30</v>
      </c>
      <c r="CS288" s="278" t="str">
        <f ca="1">Параметры!CS$40</f>
        <v>фев.30</v>
      </c>
      <c r="CT288" s="278" t="str">
        <f ca="1">Параметры!CT$40</f>
        <v>мар.30</v>
      </c>
      <c r="CU288" s="278" t="str">
        <f ca="1">Параметры!CU$40</f>
        <v>апр.30</v>
      </c>
      <c r="CV288" s="278" t="str">
        <f ca="1">Параметры!CV$40</f>
        <v>май.30</v>
      </c>
      <c r="CW288" s="278" t="str">
        <f ca="1">Параметры!CW$40</f>
        <v>июн.30</v>
      </c>
      <c r="CX288" s="278" t="str">
        <f ca="1">Параметры!CX$40</f>
        <v>июл.30</v>
      </c>
      <c r="CY288" s="278" t="str">
        <f ca="1">Параметры!CY$40</f>
        <v>авг.30</v>
      </c>
      <c r="CZ288" s="278" t="str">
        <f ca="1">Параметры!CZ$40</f>
        <v>сен.30</v>
      </c>
      <c r="DA288" s="278" t="str">
        <f ca="1">Параметры!DA$40</f>
        <v>окт.30</v>
      </c>
      <c r="DB288" s="278" t="str">
        <f ca="1">Параметры!DB$40</f>
        <v>ноя.30</v>
      </c>
      <c r="DC288" s="278" t="str">
        <f ca="1">Параметры!DC$40</f>
        <v>дек.30</v>
      </c>
      <c r="DD288" s="278" t="str">
        <f ca="1">Параметры!DD$40</f>
        <v>янв.31</v>
      </c>
      <c r="DE288" s="278" t="str">
        <f ca="1">Параметры!DE$40</f>
        <v>фев.31</v>
      </c>
      <c r="DF288" s="278" t="str">
        <f ca="1">Параметры!DF$40</f>
        <v>мар.31</v>
      </c>
      <c r="DG288" s="278" t="str">
        <f ca="1">Параметры!DG$40</f>
        <v>апр.31</v>
      </c>
      <c r="DH288" s="278" t="str">
        <f ca="1">Параметры!DH$40</f>
        <v>май.31</v>
      </c>
      <c r="DI288" s="278" t="str">
        <f ca="1">Параметры!DI$40</f>
        <v>июн.31</v>
      </c>
      <c r="DJ288" s="278" t="str">
        <f ca="1">Параметры!DJ$40</f>
        <v>июл.31</v>
      </c>
      <c r="DK288" s="278" t="str">
        <f ca="1">Параметры!DK$40</f>
        <v>авг.31</v>
      </c>
      <c r="DL288" s="278" t="str">
        <f ca="1">Параметры!DL$40</f>
        <v>сен.31</v>
      </c>
      <c r="DM288" s="278" t="str">
        <f ca="1">Параметры!DM$40</f>
        <v>окт.31</v>
      </c>
      <c r="DN288" s="278" t="str">
        <f ca="1">Параметры!DN$40</f>
        <v>ноя.31</v>
      </c>
      <c r="DO288" s="278" t="str">
        <f ca="1">Параметры!DO$40</f>
        <v>дек.31</v>
      </c>
      <c r="DP288" s="278" t="str">
        <f ca="1">Параметры!DP$40</f>
        <v>янв.32</v>
      </c>
      <c r="DQ288" s="278" t="str">
        <f ca="1">Параметры!DQ$40</f>
        <v>фев.32</v>
      </c>
      <c r="DR288" s="278" t="str">
        <f ca="1">Параметры!DR$40</f>
        <v>мар.32</v>
      </c>
      <c r="DS288" s="278" t="str">
        <f ca="1">Параметры!DS$40</f>
        <v>апр.32</v>
      </c>
      <c r="DT288" s="278" t="str">
        <f ca="1">Параметры!DT$40</f>
        <v>май.32</v>
      </c>
      <c r="DU288" s="278" t="str">
        <f ca="1">Параметры!DU$40</f>
        <v>июн.32</v>
      </c>
      <c r="DV288" s="278" t="str">
        <f ca="1">Параметры!DV$40</f>
        <v>июл.32</v>
      </c>
      <c r="DW288" s="278"/>
      <c r="DX288" s="279" t="str">
        <f ca="1">Language!$A$1463</f>
        <v>ИТОГО</v>
      </c>
    </row>
    <row r="289" spans="1:128" ht="13.5" thickTop="1" x14ac:dyDescent="0.2">
      <c r="F289" s="6" t="s">
        <v>2961</v>
      </c>
    </row>
    <row r="290" spans="1:128" x14ac:dyDescent="0.2">
      <c r="A290" s="191" t="str">
        <f ca="1">Language!A$711</f>
        <v>Производственный персонал</v>
      </c>
      <c r="B290" s="180"/>
      <c r="C290" s="180"/>
      <c r="D290" s="181"/>
      <c r="E290" s="181" t="s">
        <v>669</v>
      </c>
      <c r="F290" s="181" t="s">
        <v>3418</v>
      </c>
      <c r="G290" s="180"/>
      <c r="H290" s="180"/>
      <c r="I290" s="180"/>
      <c r="J290" s="180"/>
      <c r="K290" s="180"/>
      <c r="L290" s="180"/>
      <c r="M290" s="180"/>
      <c r="N290" s="180"/>
      <c r="O290" s="180"/>
      <c r="P290" s="180"/>
      <c r="Q290" s="180"/>
      <c r="R290" s="180"/>
      <c r="S290" s="180"/>
      <c r="T290" s="180"/>
      <c r="U290" s="180"/>
      <c r="V290" s="180"/>
      <c r="W290" s="180"/>
      <c r="X290" s="180"/>
      <c r="Y290" s="180"/>
      <c r="Z290" s="180"/>
      <c r="AA290" s="180"/>
      <c r="AB290" s="180"/>
      <c r="AC290" s="180"/>
      <c r="AD290" s="180"/>
      <c r="AE290" s="180"/>
      <c r="AF290" s="180"/>
      <c r="AG290" s="180"/>
      <c r="AH290" s="180"/>
      <c r="AI290" s="180"/>
      <c r="AJ290" s="180"/>
      <c r="AK290" s="180"/>
      <c r="AL290" s="180"/>
      <c r="AM290" s="180"/>
      <c r="AN290" s="180"/>
      <c r="AO290" s="180"/>
      <c r="AP290" s="180"/>
      <c r="AQ290" s="180"/>
      <c r="AR290" s="180"/>
      <c r="AS290" s="180"/>
      <c r="AT290" s="180"/>
      <c r="AU290" s="180"/>
      <c r="AV290" s="180"/>
      <c r="AW290" s="180"/>
      <c r="AX290" s="180"/>
      <c r="AY290" s="180"/>
      <c r="AZ290" s="180"/>
      <c r="BA290" s="180"/>
      <c r="BB290" s="180"/>
      <c r="BC290" s="180"/>
      <c r="BD290" s="180"/>
      <c r="BE290" s="180"/>
      <c r="BF290" s="180"/>
      <c r="BG290" s="180"/>
      <c r="BH290" s="180"/>
      <c r="BI290" s="180"/>
      <c r="BJ290" s="180"/>
      <c r="BK290" s="180"/>
      <c r="BL290" s="180"/>
      <c r="BM290" s="180"/>
      <c r="BN290" s="180"/>
      <c r="BO290" s="180"/>
      <c r="BP290" s="180"/>
      <c r="BQ290" s="180"/>
      <c r="BR290" s="180"/>
      <c r="BS290" s="180"/>
      <c r="BT290" s="180"/>
      <c r="BU290" s="180"/>
      <c r="BV290" s="180"/>
      <c r="BW290" s="180"/>
      <c r="BX290" s="180"/>
      <c r="BY290" s="180"/>
      <c r="BZ290" s="180"/>
      <c r="CA290" s="180"/>
      <c r="CB290" s="180"/>
      <c r="CC290" s="180"/>
      <c r="CD290" s="180"/>
      <c r="CE290" s="180"/>
      <c r="CF290" s="180"/>
      <c r="CG290" s="180"/>
      <c r="CH290" s="180"/>
      <c r="CI290" s="180"/>
      <c r="CJ290" s="180"/>
      <c r="CK290" s="180"/>
      <c r="CL290" s="180"/>
      <c r="CM290" s="180"/>
      <c r="CN290" s="180"/>
      <c r="CO290" s="180"/>
      <c r="CP290" s="180"/>
      <c r="CQ290" s="180"/>
      <c r="CR290" s="180"/>
      <c r="CS290" s="180"/>
      <c r="CT290" s="180"/>
      <c r="CU290" s="180"/>
      <c r="CV290" s="180"/>
      <c r="CW290" s="180"/>
      <c r="CX290" s="180"/>
      <c r="CY290" s="180"/>
      <c r="CZ290" s="180"/>
      <c r="DA290" s="180"/>
      <c r="DB290" s="180"/>
      <c r="DC290" s="180"/>
      <c r="DD290" s="180"/>
      <c r="DE290" s="180"/>
      <c r="DF290" s="180"/>
      <c r="DG290" s="180"/>
      <c r="DH290" s="180"/>
      <c r="DI290" s="180"/>
      <c r="DJ290" s="180"/>
      <c r="DK290" s="180"/>
      <c r="DL290" s="180"/>
      <c r="DM290" s="180"/>
      <c r="DN290" s="180"/>
      <c r="DO290" s="180"/>
      <c r="DP290" s="180"/>
      <c r="DQ290" s="180"/>
      <c r="DR290" s="180"/>
      <c r="DS290" s="180"/>
      <c r="DT290" s="180"/>
      <c r="DU290" s="180"/>
      <c r="DV290" s="180"/>
      <c r="DW290" s="180"/>
      <c r="DX290" s="188"/>
    </row>
    <row r="291" spans="1:128" x14ac:dyDescent="0.2">
      <c r="F291" s="6" t="s">
        <v>2961</v>
      </c>
    </row>
    <row r="292" spans="1:128" x14ac:dyDescent="0.2">
      <c r="A292" s="298" t="s">
        <v>3398</v>
      </c>
      <c r="B292" s="189"/>
      <c r="C292" s="160"/>
      <c r="D292" s="158">
        <v>1</v>
      </c>
      <c r="F292" s="154" t="s">
        <v>3399</v>
      </c>
      <c r="G292" s="190"/>
      <c r="H292" s="190"/>
      <c r="I292" s="190"/>
      <c r="J292" s="190"/>
      <c r="K292" s="190"/>
      <c r="L292" s="190"/>
      <c r="M292" s="190"/>
      <c r="N292" s="190"/>
      <c r="O292" s="190"/>
      <c r="P292" s="190"/>
      <c r="Q292" s="190"/>
      <c r="R292" s="190"/>
      <c r="S292" s="190"/>
      <c r="T292" s="190"/>
      <c r="U292" s="190"/>
      <c r="V292" s="190"/>
      <c r="W292" s="190"/>
      <c r="X292" s="190"/>
      <c r="Y292" s="190"/>
      <c r="Z292" s="190"/>
      <c r="AA292" s="190"/>
      <c r="AB292" s="190"/>
      <c r="AC292" s="190"/>
      <c r="AD292" s="190"/>
      <c r="AE292" s="190"/>
      <c r="AF292" s="190"/>
      <c r="AG292" s="190"/>
      <c r="AH292" s="190"/>
      <c r="AI292" s="190"/>
      <c r="AJ292" s="190"/>
      <c r="AK292" s="190"/>
      <c r="AL292" s="190"/>
      <c r="AM292" s="190"/>
      <c r="AN292" s="190"/>
      <c r="AO292" s="190"/>
      <c r="AP292" s="190"/>
      <c r="AQ292" s="190"/>
      <c r="AR292" s="190"/>
      <c r="AS292" s="190"/>
      <c r="AT292" s="190"/>
      <c r="AU292" s="190"/>
      <c r="AV292" s="190"/>
      <c r="AW292" s="190"/>
      <c r="AX292" s="190"/>
      <c r="AY292" s="190"/>
      <c r="AZ292" s="190"/>
      <c r="BA292" s="190"/>
      <c r="BB292" s="190"/>
      <c r="BC292" s="190"/>
      <c r="BD292" s="190"/>
      <c r="BE292" s="190"/>
      <c r="BF292" s="190"/>
      <c r="BG292" s="190"/>
      <c r="BH292" s="190"/>
      <c r="BI292" s="190"/>
      <c r="BJ292" s="190"/>
      <c r="BK292" s="190"/>
      <c r="BL292" s="190"/>
      <c r="BM292" s="190"/>
      <c r="BN292" s="190"/>
      <c r="BO292" s="190"/>
      <c r="BP292" s="190"/>
      <c r="BQ292" s="190"/>
      <c r="BR292" s="190"/>
      <c r="BS292" s="190"/>
      <c r="BT292" s="190"/>
      <c r="BU292" s="190"/>
      <c r="BV292" s="190"/>
      <c r="BW292" s="190"/>
      <c r="BX292" s="190"/>
      <c r="BY292" s="190"/>
      <c r="BZ292" s="190"/>
      <c r="CA292" s="190"/>
      <c r="CB292" s="190"/>
      <c r="CC292" s="190"/>
      <c r="CD292" s="190"/>
      <c r="CE292" s="190"/>
      <c r="CF292" s="190"/>
      <c r="CG292" s="190"/>
      <c r="CH292" s="190"/>
      <c r="CI292" s="190"/>
      <c r="CJ292" s="190"/>
      <c r="CK292" s="190"/>
      <c r="CL292" s="190"/>
      <c r="CM292" s="190"/>
      <c r="CN292" s="190"/>
      <c r="CO292" s="190"/>
      <c r="CP292" s="190"/>
      <c r="CQ292" s="190"/>
      <c r="CR292" s="190"/>
      <c r="CS292" s="190"/>
      <c r="CT292" s="190"/>
      <c r="CU292" s="190"/>
      <c r="CV292" s="190"/>
      <c r="CW292" s="190"/>
      <c r="CX292" s="190"/>
      <c r="CY292" s="190"/>
      <c r="CZ292" s="190"/>
      <c r="DA292" s="190"/>
      <c r="DB292" s="190"/>
      <c r="DC292" s="190"/>
      <c r="DD292" s="190"/>
      <c r="DE292" s="190"/>
      <c r="DF292" s="190"/>
      <c r="DG292" s="190"/>
      <c r="DH292" s="190"/>
      <c r="DI292" s="190"/>
      <c r="DJ292" s="190"/>
      <c r="DK292" s="190"/>
      <c r="DL292" s="190"/>
      <c r="DM292" s="190"/>
      <c r="DN292" s="190"/>
      <c r="DO292" s="190"/>
      <c r="DP292" s="190"/>
      <c r="DQ292" s="190"/>
      <c r="DR292" s="190"/>
      <c r="DS292" s="190"/>
      <c r="DT292" s="190"/>
      <c r="DU292" s="190"/>
      <c r="DV292" s="190"/>
      <c r="DW292" s="190"/>
    </row>
    <row r="293" spans="1:128" x14ac:dyDescent="0.2">
      <c r="A293" s="159" t="str">
        <f ca="1">Language!A$705</f>
        <v>численность</v>
      </c>
      <c r="B293" s="310">
        <v>1</v>
      </c>
      <c r="C293" s="160" t="str">
        <f ca="1">Language!$A$1473</f>
        <v>человек</v>
      </c>
      <c r="D293" s="158"/>
      <c r="E293" s="154" t="s">
        <v>769</v>
      </c>
      <c r="F293" s="154" t="s">
        <v>696</v>
      </c>
      <c r="G293" s="311">
        <f t="shared" ref="G293:DV293" si="501">IF(G$2&gt;Prj_Invest, $B293, 0)</f>
        <v>1</v>
      </c>
      <c r="H293" s="311">
        <f t="shared" si="501"/>
        <v>1</v>
      </c>
      <c r="I293" s="311">
        <f t="shared" si="501"/>
        <v>1</v>
      </c>
      <c r="J293" s="311">
        <f t="shared" si="501"/>
        <v>1</v>
      </c>
      <c r="K293" s="311">
        <f t="shared" si="501"/>
        <v>1</v>
      </c>
      <c r="L293" s="311">
        <f t="shared" si="501"/>
        <v>1</v>
      </c>
      <c r="M293" s="311">
        <f t="shared" si="501"/>
        <v>1</v>
      </c>
      <c r="N293" s="311">
        <f t="shared" si="501"/>
        <v>1</v>
      </c>
      <c r="O293" s="311">
        <f t="shared" si="501"/>
        <v>1</v>
      </c>
      <c r="P293" s="311">
        <f t="shared" si="501"/>
        <v>1</v>
      </c>
      <c r="Q293" s="311">
        <f t="shared" si="501"/>
        <v>1</v>
      </c>
      <c r="R293" s="311">
        <f t="shared" si="501"/>
        <v>1</v>
      </c>
      <c r="S293" s="311">
        <f t="shared" si="501"/>
        <v>1</v>
      </c>
      <c r="T293" s="311">
        <f t="shared" si="501"/>
        <v>1</v>
      </c>
      <c r="U293" s="311">
        <f t="shared" si="501"/>
        <v>1</v>
      </c>
      <c r="V293" s="311">
        <f t="shared" si="501"/>
        <v>1</v>
      </c>
      <c r="W293" s="311">
        <f t="shared" si="501"/>
        <v>1</v>
      </c>
      <c r="X293" s="311">
        <f t="shared" si="501"/>
        <v>1</v>
      </c>
      <c r="Y293" s="311">
        <f t="shared" si="501"/>
        <v>1</v>
      </c>
      <c r="Z293" s="311">
        <f t="shared" si="501"/>
        <v>1</v>
      </c>
      <c r="AA293" s="311">
        <f t="shared" si="501"/>
        <v>1</v>
      </c>
      <c r="AB293" s="311">
        <f t="shared" si="501"/>
        <v>1</v>
      </c>
      <c r="AC293" s="311">
        <f t="shared" si="501"/>
        <v>1</v>
      </c>
      <c r="AD293" s="311">
        <f t="shared" si="501"/>
        <v>1</v>
      </c>
      <c r="AE293" s="311">
        <f t="shared" si="501"/>
        <v>1</v>
      </c>
      <c r="AF293" s="311">
        <f t="shared" si="501"/>
        <v>1</v>
      </c>
      <c r="AG293" s="311">
        <f t="shared" si="501"/>
        <v>1</v>
      </c>
      <c r="AH293" s="311">
        <f t="shared" si="501"/>
        <v>1</v>
      </c>
      <c r="AI293" s="311">
        <f t="shared" si="501"/>
        <v>1</v>
      </c>
      <c r="AJ293" s="311">
        <f t="shared" si="501"/>
        <v>1</v>
      </c>
      <c r="AK293" s="311">
        <f t="shared" si="501"/>
        <v>1</v>
      </c>
      <c r="AL293" s="311">
        <f t="shared" si="501"/>
        <v>1</v>
      </c>
      <c r="AM293" s="311">
        <f t="shared" si="501"/>
        <v>1</v>
      </c>
      <c r="AN293" s="311">
        <f t="shared" si="501"/>
        <v>1</v>
      </c>
      <c r="AO293" s="311">
        <f t="shared" si="501"/>
        <v>1</v>
      </c>
      <c r="AP293" s="311">
        <f t="shared" si="501"/>
        <v>1</v>
      </c>
      <c r="AQ293" s="311">
        <f t="shared" si="501"/>
        <v>1</v>
      </c>
      <c r="AR293" s="311">
        <f t="shared" si="501"/>
        <v>1</v>
      </c>
      <c r="AS293" s="311">
        <f t="shared" si="501"/>
        <v>1</v>
      </c>
      <c r="AT293" s="311">
        <f t="shared" si="501"/>
        <v>1</v>
      </c>
      <c r="AU293" s="311">
        <f t="shared" si="501"/>
        <v>1</v>
      </c>
      <c r="AV293" s="311">
        <f t="shared" si="501"/>
        <v>1</v>
      </c>
      <c r="AW293" s="311">
        <f t="shared" si="501"/>
        <v>1</v>
      </c>
      <c r="AX293" s="311">
        <f t="shared" si="501"/>
        <v>1</v>
      </c>
      <c r="AY293" s="311">
        <f t="shared" si="501"/>
        <v>1</v>
      </c>
      <c r="AZ293" s="311">
        <f t="shared" si="501"/>
        <v>1</v>
      </c>
      <c r="BA293" s="311">
        <f t="shared" si="501"/>
        <v>1</v>
      </c>
      <c r="BB293" s="311">
        <f t="shared" si="501"/>
        <v>1</v>
      </c>
      <c r="BC293" s="311">
        <f t="shared" si="501"/>
        <v>1</v>
      </c>
      <c r="BD293" s="311">
        <f t="shared" si="501"/>
        <v>1</v>
      </c>
      <c r="BE293" s="311">
        <f t="shared" si="501"/>
        <v>1</v>
      </c>
      <c r="BF293" s="311">
        <f t="shared" si="501"/>
        <v>1</v>
      </c>
      <c r="BG293" s="311">
        <f t="shared" si="501"/>
        <v>1</v>
      </c>
      <c r="BH293" s="311">
        <f t="shared" si="501"/>
        <v>1</v>
      </c>
      <c r="BI293" s="311">
        <f t="shared" si="501"/>
        <v>1</v>
      </c>
      <c r="BJ293" s="311">
        <f t="shared" si="501"/>
        <v>1</v>
      </c>
      <c r="BK293" s="311">
        <f t="shared" si="501"/>
        <v>1</v>
      </c>
      <c r="BL293" s="311">
        <f t="shared" si="501"/>
        <v>1</v>
      </c>
      <c r="BM293" s="311">
        <f t="shared" si="501"/>
        <v>1</v>
      </c>
      <c r="BN293" s="311">
        <f t="shared" si="501"/>
        <v>1</v>
      </c>
      <c r="BO293" s="311">
        <f t="shared" si="501"/>
        <v>1</v>
      </c>
      <c r="BP293" s="311">
        <f t="shared" si="501"/>
        <v>1</v>
      </c>
      <c r="BQ293" s="311">
        <f t="shared" si="501"/>
        <v>1</v>
      </c>
      <c r="BR293" s="311">
        <f t="shared" si="501"/>
        <v>1</v>
      </c>
      <c r="BS293" s="311">
        <f t="shared" si="501"/>
        <v>1</v>
      </c>
      <c r="BT293" s="311">
        <f t="shared" si="501"/>
        <v>1</v>
      </c>
      <c r="BU293" s="311">
        <f t="shared" si="501"/>
        <v>1</v>
      </c>
      <c r="BV293" s="311">
        <f t="shared" si="501"/>
        <v>1</v>
      </c>
      <c r="BW293" s="311">
        <f t="shared" si="501"/>
        <v>1</v>
      </c>
      <c r="BX293" s="311">
        <f t="shared" si="501"/>
        <v>1</v>
      </c>
      <c r="BY293" s="311">
        <f t="shared" si="501"/>
        <v>1</v>
      </c>
      <c r="BZ293" s="311">
        <f t="shared" si="501"/>
        <v>1</v>
      </c>
      <c r="CA293" s="311">
        <f t="shared" si="501"/>
        <v>1</v>
      </c>
      <c r="CB293" s="311">
        <f t="shared" si="501"/>
        <v>1</v>
      </c>
      <c r="CC293" s="311">
        <f t="shared" si="501"/>
        <v>1</v>
      </c>
      <c r="CD293" s="311">
        <f t="shared" si="501"/>
        <v>1</v>
      </c>
      <c r="CE293" s="311">
        <f t="shared" si="501"/>
        <v>1</v>
      </c>
      <c r="CF293" s="311">
        <f t="shared" si="501"/>
        <v>1</v>
      </c>
      <c r="CG293" s="311">
        <f t="shared" si="501"/>
        <v>1</v>
      </c>
      <c r="CH293" s="311">
        <f t="shared" si="501"/>
        <v>1</v>
      </c>
      <c r="CI293" s="311">
        <f t="shared" si="501"/>
        <v>1</v>
      </c>
      <c r="CJ293" s="311">
        <f t="shared" si="501"/>
        <v>1</v>
      </c>
      <c r="CK293" s="311">
        <f t="shared" si="501"/>
        <v>1</v>
      </c>
      <c r="CL293" s="311">
        <f t="shared" si="501"/>
        <v>1</v>
      </c>
      <c r="CM293" s="311">
        <f t="shared" si="501"/>
        <v>1</v>
      </c>
      <c r="CN293" s="311">
        <f t="shared" si="501"/>
        <v>1</v>
      </c>
      <c r="CO293" s="311">
        <f t="shared" si="501"/>
        <v>1</v>
      </c>
      <c r="CP293" s="311">
        <f t="shared" si="501"/>
        <v>1</v>
      </c>
      <c r="CQ293" s="311">
        <f t="shared" si="501"/>
        <v>1</v>
      </c>
      <c r="CR293" s="311">
        <f t="shared" si="501"/>
        <v>1</v>
      </c>
      <c r="CS293" s="311">
        <f t="shared" si="501"/>
        <v>1</v>
      </c>
      <c r="CT293" s="311">
        <f t="shared" si="501"/>
        <v>1</v>
      </c>
      <c r="CU293" s="311">
        <f t="shared" si="501"/>
        <v>1</v>
      </c>
      <c r="CV293" s="311">
        <f t="shared" si="501"/>
        <v>1</v>
      </c>
      <c r="CW293" s="311">
        <f t="shared" si="501"/>
        <v>1</v>
      </c>
      <c r="CX293" s="311">
        <f t="shared" si="501"/>
        <v>1</v>
      </c>
      <c r="CY293" s="311">
        <f t="shared" si="501"/>
        <v>1</v>
      </c>
      <c r="CZ293" s="311">
        <f t="shared" si="501"/>
        <v>1</v>
      </c>
      <c r="DA293" s="311">
        <f t="shared" si="501"/>
        <v>1</v>
      </c>
      <c r="DB293" s="311">
        <f t="shared" si="501"/>
        <v>1</v>
      </c>
      <c r="DC293" s="311">
        <f t="shared" si="501"/>
        <v>1</v>
      </c>
      <c r="DD293" s="311">
        <f t="shared" si="501"/>
        <v>1</v>
      </c>
      <c r="DE293" s="311">
        <f t="shared" si="501"/>
        <v>1</v>
      </c>
      <c r="DF293" s="311">
        <f t="shared" si="501"/>
        <v>1</v>
      </c>
      <c r="DG293" s="311">
        <f t="shared" si="501"/>
        <v>1</v>
      </c>
      <c r="DH293" s="311">
        <f t="shared" si="501"/>
        <v>1</v>
      </c>
      <c r="DI293" s="311">
        <f t="shared" si="501"/>
        <v>1</v>
      </c>
      <c r="DJ293" s="311">
        <f t="shared" si="501"/>
        <v>1</v>
      </c>
      <c r="DK293" s="311">
        <f t="shared" si="501"/>
        <v>1</v>
      </c>
      <c r="DL293" s="311">
        <f t="shared" si="501"/>
        <v>1</v>
      </c>
      <c r="DM293" s="311">
        <f t="shared" si="501"/>
        <v>1</v>
      </c>
      <c r="DN293" s="311">
        <f t="shared" si="501"/>
        <v>1</v>
      </c>
      <c r="DO293" s="311">
        <f t="shared" si="501"/>
        <v>1</v>
      </c>
      <c r="DP293" s="311">
        <f t="shared" si="501"/>
        <v>1</v>
      </c>
      <c r="DQ293" s="311">
        <f t="shared" si="501"/>
        <v>1</v>
      </c>
      <c r="DR293" s="311">
        <f t="shared" si="501"/>
        <v>1</v>
      </c>
      <c r="DS293" s="311">
        <f t="shared" si="501"/>
        <v>1</v>
      </c>
      <c r="DT293" s="311">
        <f t="shared" si="501"/>
        <v>1</v>
      </c>
      <c r="DU293" s="311">
        <f t="shared" si="501"/>
        <v>1</v>
      </c>
      <c r="DV293" s="311">
        <f t="shared" si="501"/>
        <v>1</v>
      </c>
      <c r="DW293" s="186"/>
    </row>
    <row r="294" spans="1:128" x14ac:dyDescent="0.2">
      <c r="A294" s="159" t="str">
        <f ca="1">Language!A$706</f>
        <v>средний оклад, в месяц</v>
      </c>
      <c r="B294" s="299">
        <v>80</v>
      </c>
      <c r="C294" s="160" t="str">
        <f ca="1">CHOOSE(D292,CurName1,CurName2,CurName3)</f>
        <v>тыс. руб.</v>
      </c>
      <c r="E294" s="154" t="s">
        <v>770</v>
      </c>
      <c r="F294" s="154" t="s">
        <v>1921</v>
      </c>
      <c r="G294" s="300">
        <f t="shared" ref="G294:AL294" ca="1" si="502">IF(G$2=1,$B294,F294)*IF($B298=1,G298,G297)</f>
        <v>80</v>
      </c>
      <c r="H294" s="300">
        <f t="shared" ca="1" si="502"/>
        <v>80.452331630992418</v>
      </c>
      <c r="I294" s="300">
        <f t="shared" ca="1" si="502"/>
        <v>80.907220810789795</v>
      </c>
      <c r="J294" s="300">
        <f t="shared" ca="1" si="502"/>
        <v>81.364682000144896</v>
      </c>
      <c r="K294" s="300">
        <f t="shared" ca="1" si="502"/>
        <v>81.824729741573705</v>
      </c>
      <c r="L294" s="300">
        <f t="shared" ca="1" si="502"/>
        <v>82.287378659817705</v>
      </c>
      <c r="M294" s="300">
        <f t="shared" ca="1" si="502"/>
        <v>82.752643462308782</v>
      </c>
      <c r="N294" s="300">
        <f t="shared" ca="1" si="502"/>
        <v>83.220538939636782</v>
      </c>
      <c r="O294" s="300">
        <f t="shared" ca="1" si="502"/>
        <v>83.691079966019714</v>
      </c>
      <c r="P294" s="300">
        <f t="shared" ca="1" si="502"/>
        <v>84.16428149977655</v>
      </c>
      <c r="Q294" s="300">
        <f t="shared" ca="1" si="502"/>
        <v>84.640158583802787</v>
      </c>
      <c r="R294" s="300">
        <f t="shared" ca="1" si="502"/>
        <v>85.118726346048646</v>
      </c>
      <c r="S294" s="300">
        <f t="shared" ca="1" si="502"/>
        <v>85.599999999999966</v>
      </c>
      <c r="T294" s="300">
        <f t="shared" ca="1" si="502"/>
        <v>86.083994845161854</v>
      </c>
      <c r="U294" s="300">
        <f t="shared" ca="1" si="502"/>
        <v>86.570726267545041</v>
      </c>
      <c r="V294" s="300">
        <f t="shared" ca="1" si="502"/>
        <v>87.060209740155003</v>
      </c>
      <c r="W294" s="300">
        <f t="shared" ca="1" si="502"/>
        <v>87.552460823483841</v>
      </c>
      <c r="X294" s="300">
        <f t="shared" ca="1" si="502"/>
        <v>88.047495166004921</v>
      </c>
      <c r="Y294" s="300">
        <f t="shared" ca="1" si="502"/>
        <v>88.54532850467038</v>
      </c>
      <c r="Z294" s="300">
        <f t="shared" ca="1" si="502"/>
        <v>89.045976665411345</v>
      </c>
      <c r="AA294" s="300">
        <f t="shared" ca="1" si="502"/>
        <v>89.549455563641075</v>
      </c>
      <c r="AB294" s="300">
        <f t="shared" ca="1" si="502"/>
        <v>90.055781204760891</v>
      </c>
      <c r="AC294" s="300">
        <f t="shared" ca="1" si="502"/>
        <v>90.564969684668966</v>
      </c>
      <c r="AD294" s="300">
        <f t="shared" ca="1" si="502"/>
        <v>91.077037190272037</v>
      </c>
      <c r="AE294" s="300">
        <f t="shared" ca="1" si="502"/>
        <v>91.591999999999956</v>
      </c>
      <c r="AF294" s="300">
        <f t="shared" ca="1" si="502"/>
        <v>92.109874484323186</v>
      </c>
      <c r="AG294" s="300">
        <f t="shared" ca="1" si="502"/>
        <v>92.630677106273197</v>
      </c>
      <c r="AH294" s="300">
        <f t="shared" ca="1" si="502"/>
        <v>93.154424421965857</v>
      </c>
      <c r="AI294" s="300">
        <f t="shared" ca="1" si="502"/>
        <v>93.681133081127712</v>
      </c>
      <c r="AJ294" s="300">
        <f t="shared" ca="1" si="502"/>
        <v>94.210819827625272</v>
      </c>
      <c r="AK294" s="300">
        <f t="shared" ca="1" si="502"/>
        <v>94.743501499997308</v>
      </c>
      <c r="AL294" s="300">
        <f t="shared" ca="1" si="502"/>
        <v>95.279195031990142</v>
      </c>
      <c r="AM294" s="300">
        <f t="shared" ref="AM294:BR294" ca="1" si="503">IF(AM$2=1,$B294,AL294)*IF($B298=1,AM298,AM297)</f>
        <v>95.817917453095959</v>
      </c>
      <c r="AN294" s="300">
        <f t="shared" ca="1" si="503"/>
        <v>96.359685889094166</v>
      </c>
      <c r="AO294" s="300">
        <f t="shared" ca="1" si="503"/>
        <v>96.904517562595814</v>
      </c>
      <c r="AP294" s="300">
        <f t="shared" ca="1" si="503"/>
        <v>97.452429793591094</v>
      </c>
      <c r="AQ294" s="300">
        <f t="shared" ca="1" si="503"/>
        <v>98.003439999999969</v>
      </c>
      <c r="AR294" s="300">
        <f t="shared" ca="1" si="503"/>
        <v>98.557565698225815</v>
      </c>
      <c r="AS294" s="300">
        <f t="shared" ca="1" si="503"/>
        <v>99.114824503712327</v>
      </c>
      <c r="AT294" s="300">
        <f t="shared" ca="1" si="503"/>
        <v>99.675234131503473</v>
      </c>
      <c r="AU294" s="300">
        <f t="shared" ca="1" si="503"/>
        <v>100.23881239680665</v>
      </c>
      <c r="AV294" s="300">
        <f t="shared" ca="1" si="503"/>
        <v>100.80557721555904</v>
      </c>
      <c r="AW294" s="300">
        <f t="shared" ca="1" si="503"/>
        <v>101.37554660499713</v>
      </c>
      <c r="AX294" s="300">
        <f t="shared" ca="1" si="503"/>
        <v>101.94873868422945</v>
      </c>
      <c r="AY294" s="300">
        <f t="shared" ca="1" si="503"/>
        <v>102.52517167481268</v>
      </c>
      <c r="AZ294" s="300">
        <f t="shared" ca="1" si="503"/>
        <v>103.10486390133076</v>
      </c>
      <c r="BA294" s="300">
        <f t="shared" ca="1" si="503"/>
        <v>103.68783379197751</v>
      </c>
      <c r="BB294" s="300">
        <f t="shared" ca="1" si="503"/>
        <v>104.27409987914247</v>
      </c>
      <c r="BC294" s="300">
        <f t="shared" ca="1" si="503"/>
        <v>104.86368079999995</v>
      </c>
      <c r="BD294" s="300">
        <f t="shared" ca="1" si="503"/>
        <v>105.45659529710161</v>
      </c>
      <c r="BE294" s="300">
        <f t="shared" ca="1" si="503"/>
        <v>106.05286221897218</v>
      </c>
      <c r="BF294" s="300">
        <f t="shared" ca="1" si="503"/>
        <v>106.65250052070871</v>
      </c>
      <c r="BG294" s="300">
        <f t="shared" ca="1" si="503"/>
        <v>107.25552926458312</v>
      </c>
      <c r="BH294" s="300">
        <f t="shared" ca="1" si="503"/>
        <v>107.86196762064817</v>
      </c>
      <c r="BI294" s="300">
        <f t="shared" ca="1" si="503"/>
        <v>108.47183486734691</v>
      </c>
      <c r="BJ294" s="300">
        <f t="shared" ca="1" si="503"/>
        <v>109.08515039212551</v>
      </c>
      <c r="BK294" s="300">
        <f t="shared" ca="1" si="503"/>
        <v>109.70193369204956</v>
      </c>
      <c r="BL294" s="300">
        <f t="shared" ca="1" si="503"/>
        <v>110.3222043744239</v>
      </c>
      <c r="BM294" s="300">
        <f t="shared" ca="1" si="503"/>
        <v>110.94598215741594</v>
      </c>
      <c r="BN294" s="300">
        <f t="shared" ca="1" si="503"/>
        <v>111.57328687068244</v>
      </c>
      <c r="BO294" s="300">
        <f t="shared" ca="1" si="503"/>
        <v>112.20413845599995</v>
      </c>
      <c r="BP294" s="300">
        <f t="shared" ca="1" si="503"/>
        <v>112.83855696789873</v>
      </c>
      <c r="BQ294" s="300">
        <f t="shared" ca="1" si="503"/>
        <v>113.47656257430023</v>
      </c>
      <c r="BR294" s="300">
        <f t="shared" ca="1" si="503"/>
        <v>114.11817555715832</v>
      </c>
      <c r="BS294" s="300">
        <f t="shared" ref="BS294:CX294" ca="1" si="504">IF(BS$2=1,$B294,BR294)*IF($B298=1,BS298,BS297)</f>
        <v>114.76341631310393</v>
      </c>
      <c r="BT294" s="300">
        <f t="shared" ca="1" si="504"/>
        <v>115.41230535409353</v>
      </c>
      <c r="BU294" s="300">
        <f t="shared" ca="1" si="504"/>
        <v>116.06486330806119</v>
      </c>
      <c r="BV294" s="300">
        <f t="shared" ca="1" si="504"/>
        <v>116.72111091957429</v>
      </c>
      <c r="BW294" s="300">
        <f t="shared" ca="1" si="504"/>
        <v>117.38106905049301</v>
      </c>
      <c r="BX294" s="300">
        <f t="shared" ca="1" si="504"/>
        <v>118.04475868063355</v>
      </c>
      <c r="BY294" s="300">
        <f t="shared" ca="1" si="504"/>
        <v>118.71220090843502</v>
      </c>
      <c r="BZ294" s="300">
        <f t="shared" ca="1" si="504"/>
        <v>119.38341695163018</v>
      </c>
      <c r="CA294" s="300">
        <f t="shared" ca="1" si="504"/>
        <v>120.05842814791993</v>
      </c>
      <c r="CB294" s="300">
        <f t="shared" ca="1" si="504"/>
        <v>120.73725595565162</v>
      </c>
      <c r="CC294" s="300">
        <f t="shared" ca="1" si="504"/>
        <v>121.41992195450123</v>
      </c>
      <c r="CD294" s="300">
        <f t="shared" ca="1" si="504"/>
        <v>122.10644784615938</v>
      </c>
      <c r="CE294" s="300">
        <f t="shared" ca="1" si="504"/>
        <v>122.79685545502119</v>
      </c>
      <c r="CF294" s="300">
        <f t="shared" ca="1" si="504"/>
        <v>123.49116672888007</v>
      </c>
      <c r="CG294" s="300">
        <f t="shared" ca="1" si="504"/>
        <v>124.18940373962546</v>
      </c>
      <c r="CH294" s="300">
        <f t="shared" ca="1" si="504"/>
        <v>124.89158868394448</v>
      </c>
      <c r="CI294" s="300">
        <f t="shared" ca="1" si="504"/>
        <v>125.59774388402752</v>
      </c>
      <c r="CJ294" s="300">
        <f t="shared" ca="1" si="504"/>
        <v>126.3078917882779</v>
      </c>
      <c r="CK294" s="300">
        <f t="shared" ca="1" si="504"/>
        <v>127.02205497202547</v>
      </c>
      <c r="CL294" s="300">
        <f t="shared" ca="1" si="504"/>
        <v>127.74025613824429</v>
      </c>
      <c r="CM294" s="300">
        <f t="shared" ca="1" si="504"/>
        <v>128.46251811827432</v>
      </c>
      <c r="CN294" s="300">
        <f t="shared" ca="1" si="504"/>
        <v>129.18886387254722</v>
      </c>
      <c r="CO294" s="300">
        <f t="shared" ca="1" si="504"/>
        <v>129.91931649131629</v>
      </c>
      <c r="CP294" s="300">
        <f t="shared" ca="1" si="504"/>
        <v>130.65389919539052</v>
      </c>
      <c r="CQ294" s="300">
        <f t="shared" ca="1" si="504"/>
        <v>131.39263533687264</v>
      </c>
      <c r="CR294" s="300">
        <f t="shared" ca="1" si="504"/>
        <v>132.13554839990164</v>
      </c>
      <c r="CS294" s="300">
        <f t="shared" ca="1" si="504"/>
        <v>132.88266200139921</v>
      </c>
      <c r="CT294" s="300">
        <f t="shared" ca="1" si="504"/>
        <v>133.63399989182057</v>
      </c>
      <c r="CU294" s="300">
        <f t="shared" ca="1" si="504"/>
        <v>134.38958595590941</v>
      </c>
      <c r="CV294" s="300">
        <f t="shared" ca="1" si="504"/>
        <v>135.14944421345731</v>
      </c>
      <c r="CW294" s="300">
        <f t="shared" ca="1" si="504"/>
        <v>135.91359882006722</v>
      </c>
      <c r="CX294" s="300">
        <f t="shared" ca="1" si="504"/>
        <v>136.68207406792135</v>
      </c>
      <c r="CY294" s="300">
        <f t="shared" ref="CY294:DV294" ca="1" si="505">IF(CY$2=1,$B294,CX294)*IF($B298=1,CY298,CY297)</f>
        <v>137.45489438655346</v>
      </c>
      <c r="CZ294" s="300">
        <f t="shared" ca="1" si="505"/>
        <v>138.23208434362547</v>
      </c>
      <c r="DA294" s="300">
        <f t="shared" ca="1" si="505"/>
        <v>139.01366864570841</v>
      </c>
      <c r="DB294" s="300">
        <f t="shared" ca="1" si="505"/>
        <v>139.79967213906784</v>
      </c>
      <c r="DC294" s="300">
        <f t="shared" ca="1" si="505"/>
        <v>140.59011981045373</v>
      </c>
      <c r="DD294" s="300">
        <f t="shared" ca="1" si="505"/>
        <v>141.38503678789476</v>
      </c>
      <c r="DE294" s="300">
        <f t="shared" ca="1" si="505"/>
        <v>142.18444834149716</v>
      </c>
      <c r="DF294" s="300">
        <f t="shared" ca="1" si="505"/>
        <v>142.98837988424799</v>
      </c>
      <c r="DG294" s="300">
        <f t="shared" ca="1" si="505"/>
        <v>143.79685697282306</v>
      </c>
      <c r="DH294" s="300">
        <f t="shared" ca="1" si="505"/>
        <v>144.60990530839933</v>
      </c>
      <c r="DI294" s="300">
        <f t="shared" ca="1" si="505"/>
        <v>145.42755073747193</v>
      </c>
      <c r="DJ294" s="300">
        <f t="shared" ca="1" si="505"/>
        <v>146.24981925267585</v>
      </c>
      <c r="DK294" s="300">
        <f t="shared" ca="1" si="505"/>
        <v>147.07673699361223</v>
      </c>
      <c r="DL294" s="300">
        <f t="shared" ca="1" si="505"/>
        <v>147.90833024767929</v>
      </c>
      <c r="DM294" s="300">
        <f t="shared" ca="1" si="505"/>
        <v>148.74462545090802</v>
      </c>
      <c r="DN294" s="300">
        <f t="shared" ca="1" si="505"/>
        <v>149.58564918880259</v>
      </c>
      <c r="DO294" s="300">
        <f t="shared" ca="1" si="505"/>
        <v>150.43142819718548</v>
      </c>
      <c r="DP294" s="300">
        <f t="shared" ca="1" si="505"/>
        <v>151.28198936304739</v>
      </c>
      <c r="DQ294" s="300">
        <f t="shared" ca="1" si="505"/>
        <v>152.13735972540195</v>
      </c>
      <c r="DR294" s="300">
        <f t="shared" ca="1" si="505"/>
        <v>152.99756647614535</v>
      </c>
      <c r="DS294" s="300">
        <f t="shared" ca="1" si="505"/>
        <v>153.86263696092067</v>
      </c>
      <c r="DT294" s="300">
        <f t="shared" ca="1" si="505"/>
        <v>154.73259867998726</v>
      </c>
      <c r="DU294" s="300">
        <f t="shared" ca="1" si="505"/>
        <v>155.60747928909495</v>
      </c>
      <c r="DV294" s="300">
        <f t="shared" ca="1" si="505"/>
        <v>156.48730660036315</v>
      </c>
      <c r="DW294" s="161"/>
    </row>
    <row r="295" spans="1:128" collapsed="1" x14ac:dyDescent="0.2">
      <c r="A295" s="159" t="str">
        <f ca="1">Language!A$707</f>
        <v>заработная плата</v>
      </c>
      <c r="B295" s="189" t="str">
        <f ca="1">Language!$A$1469</f>
        <v>за период</v>
      </c>
      <c r="C295" s="160" t="str">
        <f ca="1">CHOOSE(D295,CurName1,CurName2,CurName3)</f>
        <v>тыс. руб.</v>
      </c>
      <c r="D295" s="158">
        <f>D292</f>
        <v>1</v>
      </c>
      <c r="E295" s="154" t="s">
        <v>728</v>
      </c>
      <c r="F295" s="6" t="s">
        <v>3364</v>
      </c>
      <c r="G295" s="161">
        <f ca="1">G293*G294*Параметры!G$37</f>
        <v>80</v>
      </c>
      <c r="H295" s="161">
        <f ca="1">H293*H294*Параметры!H$37</f>
        <v>80.452331630992418</v>
      </c>
      <c r="I295" s="161">
        <f ca="1">I293*I294*Параметры!I$37</f>
        <v>80.907220810789795</v>
      </c>
      <c r="J295" s="161">
        <f ca="1">J293*J294*Параметры!J$37</f>
        <v>81.364682000144896</v>
      </c>
      <c r="K295" s="161">
        <f ca="1">K293*K294*Параметры!K$37</f>
        <v>81.824729741573705</v>
      </c>
      <c r="L295" s="161">
        <f ca="1">L293*L294*Параметры!L$37</f>
        <v>82.287378659817705</v>
      </c>
      <c r="M295" s="161">
        <f ca="1">M293*M294*Параметры!M$37</f>
        <v>82.752643462308782</v>
      </c>
      <c r="N295" s="161">
        <f ca="1">N293*N294*Параметры!N$37</f>
        <v>83.220538939636782</v>
      </c>
      <c r="O295" s="161">
        <f ca="1">O293*O294*Параметры!O$37</f>
        <v>83.691079966019714</v>
      </c>
      <c r="P295" s="161">
        <f ca="1">P293*P294*Параметры!P$37</f>
        <v>84.16428149977655</v>
      </c>
      <c r="Q295" s="161">
        <f ca="1">Q293*Q294*Параметры!Q$37</f>
        <v>84.640158583802787</v>
      </c>
      <c r="R295" s="161">
        <f ca="1">R293*R294*Параметры!R$37</f>
        <v>85.118726346048646</v>
      </c>
      <c r="S295" s="161">
        <f ca="1">S293*S294*Параметры!S$37</f>
        <v>85.599999999999966</v>
      </c>
      <c r="T295" s="161">
        <f ca="1">T293*T294*Параметры!T$37</f>
        <v>86.083994845161854</v>
      </c>
      <c r="U295" s="161">
        <f ca="1">U293*U294*Параметры!U$37</f>
        <v>86.570726267545041</v>
      </c>
      <c r="V295" s="161">
        <f ca="1">V293*V294*Параметры!V$37</f>
        <v>87.060209740155003</v>
      </c>
      <c r="W295" s="161">
        <f ca="1">W293*W294*Параметры!W$37</f>
        <v>87.552460823483841</v>
      </c>
      <c r="X295" s="161">
        <f ca="1">X293*X294*Параметры!X$37</f>
        <v>88.047495166004921</v>
      </c>
      <c r="Y295" s="161">
        <f ca="1">Y293*Y294*Параметры!Y$37</f>
        <v>88.54532850467038</v>
      </c>
      <c r="Z295" s="161">
        <f ca="1">Z293*Z294*Параметры!Z$37</f>
        <v>89.045976665411345</v>
      </c>
      <c r="AA295" s="161">
        <f ca="1">AA293*AA294*Параметры!AA$37</f>
        <v>89.549455563641075</v>
      </c>
      <c r="AB295" s="161">
        <f ca="1">AB293*AB294*Параметры!AB$37</f>
        <v>90.055781204760891</v>
      </c>
      <c r="AC295" s="161">
        <f ca="1">AC293*AC294*Параметры!AC$37</f>
        <v>90.564969684668966</v>
      </c>
      <c r="AD295" s="161">
        <f ca="1">AD293*AD294*Параметры!AD$37</f>
        <v>91.077037190272037</v>
      </c>
      <c r="AE295" s="161">
        <f ca="1">AE293*AE294*Параметры!AE$37</f>
        <v>91.591999999999956</v>
      </c>
      <c r="AF295" s="161">
        <f ca="1">AF293*AF294*Параметры!AF$37</f>
        <v>92.109874484323186</v>
      </c>
      <c r="AG295" s="161">
        <f ca="1">AG293*AG294*Параметры!AG$37</f>
        <v>92.630677106273197</v>
      </c>
      <c r="AH295" s="161">
        <f ca="1">AH293*AH294*Параметры!AH$37</f>
        <v>93.154424421965857</v>
      </c>
      <c r="AI295" s="161">
        <f ca="1">AI293*AI294*Параметры!AI$37</f>
        <v>93.681133081127712</v>
      </c>
      <c r="AJ295" s="161">
        <f ca="1">AJ293*AJ294*Параметры!AJ$37</f>
        <v>94.210819827625272</v>
      </c>
      <c r="AK295" s="161">
        <f ca="1">AK293*AK294*Параметры!AK$37</f>
        <v>94.743501499997308</v>
      </c>
      <c r="AL295" s="161">
        <f ca="1">AL293*AL294*Параметры!AL$37</f>
        <v>95.279195031990142</v>
      </c>
      <c r="AM295" s="161">
        <f ca="1">AM293*AM294*Параметры!AM$37</f>
        <v>95.817917453095959</v>
      </c>
      <c r="AN295" s="161">
        <f ca="1">AN293*AN294*Параметры!AN$37</f>
        <v>96.359685889094166</v>
      </c>
      <c r="AO295" s="161">
        <f ca="1">AO293*AO294*Параметры!AO$37</f>
        <v>96.904517562595814</v>
      </c>
      <c r="AP295" s="161">
        <f ca="1">AP293*AP294*Параметры!AP$37</f>
        <v>97.452429793591094</v>
      </c>
      <c r="AQ295" s="161">
        <f ca="1">AQ293*AQ294*Параметры!AQ$37</f>
        <v>98.003439999999969</v>
      </c>
      <c r="AR295" s="161">
        <f ca="1">AR293*AR294*Параметры!AR$37</f>
        <v>98.557565698225815</v>
      </c>
      <c r="AS295" s="161">
        <f ca="1">AS293*AS294*Параметры!AS$37</f>
        <v>99.114824503712327</v>
      </c>
      <c r="AT295" s="161">
        <f ca="1">AT293*AT294*Параметры!AT$37</f>
        <v>99.675234131503473</v>
      </c>
      <c r="AU295" s="161">
        <f ca="1">AU293*AU294*Параметры!AU$37</f>
        <v>100.23881239680665</v>
      </c>
      <c r="AV295" s="161">
        <f ca="1">AV293*AV294*Параметры!AV$37</f>
        <v>100.80557721555904</v>
      </c>
      <c r="AW295" s="161">
        <f ca="1">AW293*AW294*Параметры!AW$37</f>
        <v>101.37554660499713</v>
      </c>
      <c r="AX295" s="161">
        <f ca="1">AX293*AX294*Параметры!AX$37</f>
        <v>101.94873868422945</v>
      </c>
      <c r="AY295" s="161">
        <f ca="1">AY293*AY294*Параметры!AY$37</f>
        <v>102.52517167481268</v>
      </c>
      <c r="AZ295" s="161">
        <f ca="1">AZ293*AZ294*Параметры!AZ$37</f>
        <v>103.10486390133076</v>
      </c>
      <c r="BA295" s="161">
        <f ca="1">BA293*BA294*Параметры!BA$37</f>
        <v>103.68783379197751</v>
      </c>
      <c r="BB295" s="161">
        <f ca="1">BB293*BB294*Параметры!BB$37</f>
        <v>104.27409987914247</v>
      </c>
      <c r="BC295" s="161">
        <f ca="1">BC293*BC294*Параметры!BC$37</f>
        <v>104.86368079999995</v>
      </c>
      <c r="BD295" s="161">
        <f ca="1">BD293*BD294*Параметры!BD$37</f>
        <v>105.45659529710161</v>
      </c>
      <c r="BE295" s="161">
        <f ca="1">BE293*BE294*Параметры!BE$37</f>
        <v>106.05286221897218</v>
      </c>
      <c r="BF295" s="161">
        <f ca="1">BF293*BF294*Параметры!BF$37</f>
        <v>106.65250052070871</v>
      </c>
      <c r="BG295" s="161">
        <f ca="1">BG293*BG294*Параметры!BG$37</f>
        <v>107.25552926458312</v>
      </c>
      <c r="BH295" s="161">
        <f ca="1">BH293*BH294*Параметры!BH$37</f>
        <v>107.86196762064817</v>
      </c>
      <c r="BI295" s="161">
        <f ca="1">BI293*BI294*Параметры!BI$37</f>
        <v>108.47183486734691</v>
      </c>
      <c r="BJ295" s="161">
        <f ca="1">BJ293*BJ294*Параметры!BJ$37</f>
        <v>109.08515039212551</v>
      </c>
      <c r="BK295" s="161">
        <f ca="1">BK293*BK294*Параметры!BK$37</f>
        <v>109.70193369204956</v>
      </c>
      <c r="BL295" s="161">
        <f ca="1">BL293*BL294*Параметры!BL$37</f>
        <v>110.3222043744239</v>
      </c>
      <c r="BM295" s="161">
        <f ca="1">BM293*BM294*Параметры!BM$37</f>
        <v>110.94598215741594</v>
      </c>
      <c r="BN295" s="161">
        <f ca="1">BN293*BN294*Параметры!BN$37</f>
        <v>111.57328687068244</v>
      </c>
      <c r="BO295" s="161">
        <f ca="1">BO293*BO294*Параметры!BO$37</f>
        <v>112.20413845599995</v>
      </c>
      <c r="BP295" s="161">
        <f ca="1">BP293*BP294*Параметры!BP$37</f>
        <v>112.83855696789873</v>
      </c>
      <c r="BQ295" s="161">
        <f ca="1">BQ293*BQ294*Параметры!BQ$37</f>
        <v>113.47656257430023</v>
      </c>
      <c r="BR295" s="161">
        <f ca="1">BR293*BR294*Параметры!BR$37</f>
        <v>114.11817555715832</v>
      </c>
      <c r="BS295" s="161">
        <f ca="1">BS293*BS294*Параметры!BS$37</f>
        <v>114.76341631310393</v>
      </c>
      <c r="BT295" s="161">
        <f ca="1">BT293*BT294*Параметры!BT$37</f>
        <v>115.41230535409353</v>
      </c>
      <c r="BU295" s="161">
        <f ca="1">BU293*BU294*Параметры!BU$37</f>
        <v>116.06486330806119</v>
      </c>
      <c r="BV295" s="161">
        <f ca="1">BV293*BV294*Параметры!BV$37</f>
        <v>116.72111091957429</v>
      </c>
      <c r="BW295" s="161">
        <f ca="1">BW293*BW294*Параметры!BW$37</f>
        <v>117.38106905049301</v>
      </c>
      <c r="BX295" s="161">
        <f ca="1">BX293*BX294*Параметры!BX$37</f>
        <v>118.04475868063355</v>
      </c>
      <c r="BY295" s="161">
        <f ca="1">BY293*BY294*Параметры!BY$37</f>
        <v>118.71220090843502</v>
      </c>
      <c r="BZ295" s="161">
        <f ca="1">BZ293*BZ294*Параметры!BZ$37</f>
        <v>119.38341695163018</v>
      </c>
      <c r="CA295" s="161">
        <f ca="1">CA293*CA294*Параметры!CA$37</f>
        <v>120.05842814791993</v>
      </c>
      <c r="CB295" s="161">
        <f ca="1">CB293*CB294*Параметры!CB$37</f>
        <v>120.73725595565162</v>
      </c>
      <c r="CC295" s="161">
        <f ca="1">CC293*CC294*Параметры!CC$37</f>
        <v>121.41992195450123</v>
      </c>
      <c r="CD295" s="161">
        <f ca="1">CD293*CD294*Параметры!CD$37</f>
        <v>122.10644784615938</v>
      </c>
      <c r="CE295" s="161">
        <f ca="1">CE293*CE294*Параметры!CE$37</f>
        <v>122.79685545502119</v>
      </c>
      <c r="CF295" s="161">
        <f ca="1">CF293*CF294*Параметры!CF$37</f>
        <v>123.49116672888007</v>
      </c>
      <c r="CG295" s="161">
        <f ca="1">CG293*CG294*Параметры!CG$37</f>
        <v>124.18940373962546</v>
      </c>
      <c r="CH295" s="161">
        <f ca="1">CH293*CH294*Параметры!CH$37</f>
        <v>124.89158868394448</v>
      </c>
      <c r="CI295" s="161">
        <f ca="1">CI293*CI294*Параметры!CI$37</f>
        <v>125.59774388402752</v>
      </c>
      <c r="CJ295" s="161">
        <f ca="1">CJ293*CJ294*Параметры!CJ$37</f>
        <v>126.3078917882779</v>
      </c>
      <c r="CK295" s="161">
        <f ca="1">CK293*CK294*Параметры!CK$37</f>
        <v>127.02205497202547</v>
      </c>
      <c r="CL295" s="161">
        <f ca="1">CL293*CL294*Параметры!CL$37</f>
        <v>127.74025613824429</v>
      </c>
      <c r="CM295" s="161">
        <f ca="1">CM293*CM294*Параметры!CM$37</f>
        <v>128.46251811827432</v>
      </c>
      <c r="CN295" s="161">
        <f ca="1">CN293*CN294*Параметры!CN$37</f>
        <v>129.18886387254722</v>
      </c>
      <c r="CO295" s="161">
        <f ca="1">CO293*CO294*Параметры!CO$37</f>
        <v>129.91931649131629</v>
      </c>
      <c r="CP295" s="161">
        <f ca="1">CP293*CP294*Параметры!CP$37</f>
        <v>130.65389919539052</v>
      </c>
      <c r="CQ295" s="161">
        <f ca="1">CQ293*CQ294*Параметры!CQ$37</f>
        <v>131.39263533687264</v>
      </c>
      <c r="CR295" s="161">
        <f ca="1">CR293*CR294*Параметры!CR$37</f>
        <v>132.13554839990164</v>
      </c>
      <c r="CS295" s="161">
        <f ca="1">CS293*CS294*Параметры!CS$37</f>
        <v>132.88266200139921</v>
      </c>
      <c r="CT295" s="161">
        <f ca="1">CT293*CT294*Параметры!CT$37</f>
        <v>133.63399989182057</v>
      </c>
      <c r="CU295" s="161">
        <f ca="1">CU293*CU294*Параметры!CU$37</f>
        <v>134.38958595590941</v>
      </c>
      <c r="CV295" s="161">
        <f ca="1">CV293*CV294*Параметры!CV$37</f>
        <v>135.14944421345731</v>
      </c>
      <c r="CW295" s="161">
        <f ca="1">CW293*CW294*Параметры!CW$37</f>
        <v>135.91359882006722</v>
      </c>
      <c r="CX295" s="161">
        <f ca="1">CX293*CX294*Параметры!CX$37</f>
        <v>136.68207406792135</v>
      </c>
      <c r="CY295" s="161">
        <f ca="1">CY293*CY294*Параметры!CY$37</f>
        <v>137.45489438655346</v>
      </c>
      <c r="CZ295" s="161">
        <f ca="1">CZ293*CZ294*Параметры!CZ$37</f>
        <v>138.23208434362547</v>
      </c>
      <c r="DA295" s="161">
        <f ca="1">DA293*DA294*Параметры!DA$37</f>
        <v>139.01366864570841</v>
      </c>
      <c r="DB295" s="161">
        <f ca="1">DB293*DB294*Параметры!DB$37</f>
        <v>139.79967213906784</v>
      </c>
      <c r="DC295" s="161">
        <f ca="1">DC293*DC294*Параметры!DC$37</f>
        <v>140.59011981045373</v>
      </c>
      <c r="DD295" s="161">
        <f ca="1">DD293*DD294*Параметры!DD$37</f>
        <v>141.38503678789476</v>
      </c>
      <c r="DE295" s="161">
        <f ca="1">DE293*DE294*Параметры!DE$37</f>
        <v>142.18444834149716</v>
      </c>
      <c r="DF295" s="161">
        <f ca="1">DF293*DF294*Параметры!DF$37</f>
        <v>142.98837988424799</v>
      </c>
      <c r="DG295" s="161">
        <f ca="1">DG293*DG294*Параметры!DG$37</f>
        <v>143.79685697282306</v>
      </c>
      <c r="DH295" s="161">
        <f ca="1">DH293*DH294*Параметры!DH$37</f>
        <v>144.60990530839933</v>
      </c>
      <c r="DI295" s="161">
        <f ca="1">DI293*DI294*Параметры!DI$37</f>
        <v>145.42755073747193</v>
      </c>
      <c r="DJ295" s="161">
        <f ca="1">DJ293*DJ294*Параметры!DJ$37</f>
        <v>146.24981925267585</v>
      </c>
      <c r="DK295" s="161">
        <f ca="1">DK293*DK294*Параметры!DK$37</f>
        <v>147.07673699361223</v>
      </c>
      <c r="DL295" s="161">
        <f ca="1">DL293*DL294*Параметры!DL$37</f>
        <v>147.90833024767929</v>
      </c>
      <c r="DM295" s="161">
        <f ca="1">DM293*DM294*Параметры!DM$37</f>
        <v>148.74462545090802</v>
      </c>
      <c r="DN295" s="161">
        <f ca="1">DN293*DN294*Параметры!DN$37</f>
        <v>149.58564918880259</v>
      </c>
      <c r="DO295" s="161">
        <f ca="1">DO293*DO294*Параметры!DO$37</f>
        <v>150.43142819718548</v>
      </c>
      <c r="DP295" s="161">
        <f ca="1">DP293*DP294*Параметры!DP$37</f>
        <v>151.28198936304739</v>
      </c>
      <c r="DQ295" s="161">
        <f ca="1">DQ293*DQ294*Параметры!DQ$37</f>
        <v>152.13735972540195</v>
      </c>
      <c r="DR295" s="161">
        <f ca="1">DR293*DR294*Параметры!DR$37</f>
        <v>152.99756647614535</v>
      </c>
      <c r="DS295" s="161">
        <f ca="1">DS293*DS294*Параметры!DS$37</f>
        <v>153.86263696092067</v>
      </c>
      <c r="DT295" s="161">
        <f ca="1">DT293*DT294*Параметры!DT$37</f>
        <v>154.73259867998726</v>
      </c>
      <c r="DU295" s="161">
        <f ca="1">DU293*DU294*Параметры!DU$37</f>
        <v>155.60747928909495</v>
      </c>
      <c r="DV295" s="161">
        <f ca="1">DV293*DV294*Параметры!DV$37</f>
        <v>156.48730660036315</v>
      </c>
      <c r="DW295" s="161"/>
      <c r="DX295" s="162">
        <f ca="1">SUM(G295:DW295)</f>
        <v>13684.13850049083</v>
      </c>
    </row>
    <row r="296" spans="1:128" hidden="1" outlineLevel="1" x14ac:dyDescent="0.2">
      <c r="A296" s="168" t="str">
        <f ca="1">Language!A$709</f>
        <v>темп изменения цен</v>
      </c>
      <c r="B296" s="173"/>
      <c r="C296" s="147" t="str">
        <f ca="1">Language!$A$484</f>
        <v>% в год</v>
      </c>
      <c r="D296" s="158"/>
      <c r="F296" s="6" t="s">
        <v>3191</v>
      </c>
      <c r="G296" s="305">
        <f>CHOOSE($D292,Параметры!G$56,Параметры!G$62,Параметры!G$68)</f>
        <v>7.0000000000000007E-2</v>
      </c>
      <c r="H296" s="305">
        <f>CHOOSE($D292,Параметры!H$56,Параметры!H$62,Параметры!H$68)</f>
        <v>7.0000000000000007E-2</v>
      </c>
      <c r="I296" s="305">
        <f>CHOOSE($D292,Параметры!I$56,Параметры!I$62,Параметры!I$68)</f>
        <v>7.0000000000000007E-2</v>
      </c>
      <c r="J296" s="305">
        <f>CHOOSE($D292,Параметры!J$56,Параметры!J$62,Параметры!J$68)</f>
        <v>7.0000000000000007E-2</v>
      </c>
      <c r="K296" s="305">
        <f>CHOOSE($D292,Параметры!K$56,Параметры!K$62,Параметры!K$68)</f>
        <v>7.0000000000000007E-2</v>
      </c>
      <c r="L296" s="305">
        <f>CHOOSE($D292,Параметры!L$56,Параметры!L$62,Параметры!L$68)</f>
        <v>7.0000000000000007E-2</v>
      </c>
      <c r="M296" s="305">
        <f>CHOOSE($D292,Параметры!M$56,Параметры!M$62,Параметры!M$68)</f>
        <v>7.0000000000000007E-2</v>
      </c>
      <c r="N296" s="305">
        <f>CHOOSE($D292,Параметры!N$56,Параметры!N$62,Параметры!N$68)</f>
        <v>7.0000000000000007E-2</v>
      </c>
      <c r="O296" s="305">
        <f>CHOOSE($D292,Параметры!O$56,Параметры!O$62,Параметры!O$68)</f>
        <v>7.0000000000000007E-2</v>
      </c>
      <c r="P296" s="305">
        <f>CHOOSE($D292,Параметры!P$56,Параметры!P$62,Параметры!P$68)</f>
        <v>7.0000000000000007E-2</v>
      </c>
      <c r="Q296" s="305">
        <f>CHOOSE($D292,Параметры!Q$56,Параметры!Q$62,Параметры!Q$68)</f>
        <v>7.0000000000000007E-2</v>
      </c>
      <c r="R296" s="305">
        <f>CHOOSE($D292,Параметры!R$56,Параметры!R$62,Параметры!R$68)</f>
        <v>7.0000000000000007E-2</v>
      </c>
      <c r="S296" s="305">
        <f>CHOOSE($D292,Параметры!S$56,Параметры!S$62,Параметры!S$68)</f>
        <v>7.0000000000000007E-2</v>
      </c>
      <c r="T296" s="305">
        <f>CHOOSE($D292,Параметры!T$56,Параметры!T$62,Параметры!T$68)</f>
        <v>7.0000000000000007E-2</v>
      </c>
      <c r="U296" s="305">
        <f>CHOOSE($D292,Параметры!U$56,Параметры!U$62,Параметры!U$68)</f>
        <v>7.0000000000000007E-2</v>
      </c>
      <c r="V296" s="305">
        <f>CHOOSE($D292,Параметры!V$56,Параметры!V$62,Параметры!V$68)</f>
        <v>7.0000000000000007E-2</v>
      </c>
      <c r="W296" s="305">
        <f>CHOOSE($D292,Параметры!W$56,Параметры!W$62,Параметры!W$68)</f>
        <v>7.0000000000000007E-2</v>
      </c>
      <c r="X296" s="305">
        <f>CHOOSE($D292,Параметры!X$56,Параметры!X$62,Параметры!X$68)</f>
        <v>7.0000000000000007E-2</v>
      </c>
      <c r="Y296" s="305">
        <f>CHOOSE($D292,Параметры!Y$56,Параметры!Y$62,Параметры!Y$68)</f>
        <v>7.0000000000000007E-2</v>
      </c>
      <c r="Z296" s="305">
        <f>CHOOSE($D292,Параметры!Z$56,Параметры!Z$62,Параметры!Z$68)</f>
        <v>7.0000000000000007E-2</v>
      </c>
      <c r="AA296" s="305">
        <f>CHOOSE($D292,Параметры!AA$56,Параметры!AA$62,Параметры!AA$68)</f>
        <v>7.0000000000000007E-2</v>
      </c>
      <c r="AB296" s="305">
        <f>CHOOSE($D292,Параметры!AB$56,Параметры!AB$62,Параметры!AB$68)</f>
        <v>7.0000000000000007E-2</v>
      </c>
      <c r="AC296" s="305">
        <f>CHOOSE($D292,Параметры!AC$56,Параметры!AC$62,Параметры!AC$68)</f>
        <v>7.0000000000000007E-2</v>
      </c>
      <c r="AD296" s="305">
        <f>CHOOSE($D292,Параметры!AD$56,Параметры!AD$62,Параметры!AD$68)</f>
        <v>7.0000000000000007E-2</v>
      </c>
      <c r="AE296" s="305">
        <f>CHOOSE($D292,Параметры!AE$56,Параметры!AE$62,Параметры!AE$68)</f>
        <v>7.0000000000000007E-2</v>
      </c>
      <c r="AF296" s="305">
        <f>CHOOSE($D292,Параметры!AF$56,Параметры!AF$62,Параметры!AF$68)</f>
        <v>7.0000000000000007E-2</v>
      </c>
      <c r="AG296" s="305">
        <f>CHOOSE($D292,Параметры!AG$56,Параметры!AG$62,Параметры!AG$68)</f>
        <v>7.0000000000000007E-2</v>
      </c>
      <c r="AH296" s="305">
        <f>CHOOSE($D292,Параметры!AH$56,Параметры!AH$62,Параметры!AH$68)</f>
        <v>7.0000000000000007E-2</v>
      </c>
      <c r="AI296" s="305">
        <f>CHOOSE($D292,Параметры!AI$56,Параметры!AI$62,Параметры!AI$68)</f>
        <v>7.0000000000000007E-2</v>
      </c>
      <c r="AJ296" s="305">
        <f>CHOOSE($D292,Параметры!AJ$56,Параметры!AJ$62,Параметры!AJ$68)</f>
        <v>7.0000000000000007E-2</v>
      </c>
      <c r="AK296" s="305">
        <f>CHOOSE($D292,Параметры!AK$56,Параметры!AK$62,Параметры!AK$68)</f>
        <v>7.0000000000000007E-2</v>
      </c>
      <c r="AL296" s="305">
        <f>CHOOSE($D292,Параметры!AL$56,Параметры!AL$62,Параметры!AL$68)</f>
        <v>7.0000000000000007E-2</v>
      </c>
      <c r="AM296" s="305">
        <f>CHOOSE($D292,Параметры!AM$56,Параметры!AM$62,Параметры!AM$68)</f>
        <v>7.0000000000000007E-2</v>
      </c>
      <c r="AN296" s="305">
        <f>CHOOSE($D292,Параметры!AN$56,Параметры!AN$62,Параметры!AN$68)</f>
        <v>7.0000000000000007E-2</v>
      </c>
      <c r="AO296" s="305">
        <f>CHOOSE($D292,Параметры!AO$56,Параметры!AO$62,Параметры!AO$68)</f>
        <v>7.0000000000000007E-2</v>
      </c>
      <c r="AP296" s="305">
        <f>CHOOSE($D292,Параметры!AP$56,Параметры!AP$62,Параметры!AP$68)</f>
        <v>7.0000000000000007E-2</v>
      </c>
      <c r="AQ296" s="305">
        <f>CHOOSE($D292,Параметры!AQ$56,Параметры!AQ$62,Параметры!AQ$68)</f>
        <v>7.0000000000000007E-2</v>
      </c>
      <c r="AR296" s="305">
        <f>CHOOSE($D292,Параметры!AR$56,Параметры!AR$62,Параметры!AR$68)</f>
        <v>7.0000000000000007E-2</v>
      </c>
      <c r="AS296" s="305">
        <f>CHOOSE($D292,Параметры!AS$56,Параметры!AS$62,Параметры!AS$68)</f>
        <v>7.0000000000000007E-2</v>
      </c>
      <c r="AT296" s="305">
        <f>CHOOSE($D292,Параметры!AT$56,Параметры!AT$62,Параметры!AT$68)</f>
        <v>7.0000000000000007E-2</v>
      </c>
      <c r="AU296" s="305">
        <f>CHOOSE($D292,Параметры!AU$56,Параметры!AU$62,Параметры!AU$68)</f>
        <v>7.0000000000000007E-2</v>
      </c>
      <c r="AV296" s="305">
        <f>CHOOSE($D292,Параметры!AV$56,Параметры!AV$62,Параметры!AV$68)</f>
        <v>7.0000000000000007E-2</v>
      </c>
      <c r="AW296" s="305">
        <f>CHOOSE($D292,Параметры!AW$56,Параметры!AW$62,Параметры!AW$68)</f>
        <v>7.0000000000000007E-2</v>
      </c>
      <c r="AX296" s="305">
        <f>CHOOSE($D292,Параметры!AX$56,Параметры!AX$62,Параметры!AX$68)</f>
        <v>7.0000000000000007E-2</v>
      </c>
      <c r="AY296" s="305">
        <f>CHOOSE($D292,Параметры!AY$56,Параметры!AY$62,Параметры!AY$68)</f>
        <v>7.0000000000000007E-2</v>
      </c>
      <c r="AZ296" s="305">
        <f>CHOOSE($D292,Параметры!AZ$56,Параметры!AZ$62,Параметры!AZ$68)</f>
        <v>7.0000000000000007E-2</v>
      </c>
      <c r="BA296" s="305">
        <f>CHOOSE($D292,Параметры!BA$56,Параметры!BA$62,Параметры!BA$68)</f>
        <v>7.0000000000000007E-2</v>
      </c>
      <c r="BB296" s="305">
        <f>CHOOSE($D292,Параметры!BB$56,Параметры!BB$62,Параметры!BB$68)</f>
        <v>7.0000000000000007E-2</v>
      </c>
      <c r="BC296" s="305">
        <f>CHOOSE($D292,Параметры!BC$56,Параметры!BC$62,Параметры!BC$68)</f>
        <v>7.0000000000000007E-2</v>
      </c>
      <c r="BD296" s="305">
        <f>CHOOSE($D292,Параметры!BD$56,Параметры!BD$62,Параметры!BD$68)</f>
        <v>7.0000000000000007E-2</v>
      </c>
      <c r="BE296" s="305">
        <f>CHOOSE($D292,Параметры!BE$56,Параметры!BE$62,Параметры!BE$68)</f>
        <v>7.0000000000000007E-2</v>
      </c>
      <c r="BF296" s="305">
        <f>CHOOSE($D292,Параметры!BF$56,Параметры!BF$62,Параметры!BF$68)</f>
        <v>7.0000000000000007E-2</v>
      </c>
      <c r="BG296" s="305">
        <f>CHOOSE($D292,Параметры!BG$56,Параметры!BG$62,Параметры!BG$68)</f>
        <v>7.0000000000000007E-2</v>
      </c>
      <c r="BH296" s="305">
        <f>CHOOSE($D292,Параметры!BH$56,Параметры!BH$62,Параметры!BH$68)</f>
        <v>7.0000000000000007E-2</v>
      </c>
      <c r="BI296" s="305">
        <f>CHOOSE($D292,Параметры!BI$56,Параметры!BI$62,Параметры!BI$68)</f>
        <v>7.0000000000000007E-2</v>
      </c>
      <c r="BJ296" s="305">
        <f>CHOOSE($D292,Параметры!BJ$56,Параметры!BJ$62,Параметры!BJ$68)</f>
        <v>7.0000000000000007E-2</v>
      </c>
      <c r="BK296" s="305">
        <f>CHOOSE($D292,Параметры!BK$56,Параметры!BK$62,Параметры!BK$68)</f>
        <v>7.0000000000000007E-2</v>
      </c>
      <c r="BL296" s="305">
        <f>CHOOSE($D292,Параметры!BL$56,Параметры!BL$62,Параметры!BL$68)</f>
        <v>7.0000000000000007E-2</v>
      </c>
      <c r="BM296" s="305">
        <f>CHOOSE($D292,Параметры!BM$56,Параметры!BM$62,Параметры!BM$68)</f>
        <v>7.0000000000000007E-2</v>
      </c>
      <c r="BN296" s="305">
        <f>CHOOSE($D292,Параметры!BN$56,Параметры!BN$62,Параметры!BN$68)</f>
        <v>7.0000000000000007E-2</v>
      </c>
      <c r="BO296" s="305">
        <f>CHOOSE($D292,Параметры!BO$56,Параметры!BO$62,Параметры!BO$68)</f>
        <v>7.0000000000000007E-2</v>
      </c>
      <c r="BP296" s="305">
        <f>CHOOSE($D292,Параметры!BP$56,Параметры!BP$62,Параметры!BP$68)</f>
        <v>7.0000000000000007E-2</v>
      </c>
      <c r="BQ296" s="305">
        <f>CHOOSE($D292,Параметры!BQ$56,Параметры!BQ$62,Параметры!BQ$68)</f>
        <v>7.0000000000000007E-2</v>
      </c>
      <c r="BR296" s="305">
        <f>CHOOSE($D292,Параметры!BR$56,Параметры!BR$62,Параметры!BR$68)</f>
        <v>7.0000000000000007E-2</v>
      </c>
      <c r="BS296" s="305">
        <f>CHOOSE($D292,Параметры!BS$56,Параметры!BS$62,Параметры!BS$68)</f>
        <v>7.0000000000000007E-2</v>
      </c>
      <c r="BT296" s="305">
        <f>CHOOSE($D292,Параметры!BT$56,Параметры!BT$62,Параметры!BT$68)</f>
        <v>7.0000000000000007E-2</v>
      </c>
      <c r="BU296" s="305">
        <f>CHOOSE($D292,Параметры!BU$56,Параметры!BU$62,Параметры!BU$68)</f>
        <v>7.0000000000000007E-2</v>
      </c>
      <c r="BV296" s="305">
        <f>CHOOSE($D292,Параметры!BV$56,Параметры!BV$62,Параметры!BV$68)</f>
        <v>7.0000000000000007E-2</v>
      </c>
      <c r="BW296" s="305">
        <f>CHOOSE($D292,Параметры!BW$56,Параметры!BW$62,Параметры!BW$68)</f>
        <v>7.0000000000000007E-2</v>
      </c>
      <c r="BX296" s="305">
        <f>CHOOSE($D292,Параметры!BX$56,Параметры!BX$62,Параметры!BX$68)</f>
        <v>7.0000000000000007E-2</v>
      </c>
      <c r="BY296" s="305">
        <f>CHOOSE($D292,Параметры!BY$56,Параметры!BY$62,Параметры!BY$68)</f>
        <v>7.0000000000000007E-2</v>
      </c>
      <c r="BZ296" s="305">
        <f>CHOOSE($D292,Параметры!BZ$56,Параметры!BZ$62,Параметры!BZ$68)</f>
        <v>7.0000000000000007E-2</v>
      </c>
      <c r="CA296" s="305">
        <f>CHOOSE($D292,Параметры!CA$56,Параметры!CA$62,Параметры!CA$68)</f>
        <v>7.0000000000000007E-2</v>
      </c>
      <c r="CB296" s="305">
        <f>CHOOSE($D292,Параметры!CB$56,Параметры!CB$62,Параметры!CB$68)</f>
        <v>7.0000000000000007E-2</v>
      </c>
      <c r="CC296" s="305">
        <f>CHOOSE($D292,Параметры!CC$56,Параметры!CC$62,Параметры!CC$68)</f>
        <v>7.0000000000000007E-2</v>
      </c>
      <c r="CD296" s="305">
        <f>CHOOSE($D292,Параметры!CD$56,Параметры!CD$62,Параметры!CD$68)</f>
        <v>7.0000000000000007E-2</v>
      </c>
      <c r="CE296" s="305">
        <f>CHOOSE($D292,Параметры!CE$56,Параметры!CE$62,Параметры!CE$68)</f>
        <v>7.0000000000000007E-2</v>
      </c>
      <c r="CF296" s="305">
        <f>CHOOSE($D292,Параметры!CF$56,Параметры!CF$62,Параметры!CF$68)</f>
        <v>7.0000000000000007E-2</v>
      </c>
      <c r="CG296" s="305">
        <f>CHOOSE($D292,Параметры!CG$56,Параметры!CG$62,Параметры!CG$68)</f>
        <v>7.0000000000000007E-2</v>
      </c>
      <c r="CH296" s="305">
        <f>CHOOSE($D292,Параметры!CH$56,Параметры!CH$62,Параметры!CH$68)</f>
        <v>7.0000000000000007E-2</v>
      </c>
      <c r="CI296" s="305">
        <f>CHOOSE($D292,Параметры!CI$56,Параметры!CI$62,Параметры!CI$68)</f>
        <v>7.0000000000000007E-2</v>
      </c>
      <c r="CJ296" s="305">
        <f>CHOOSE($D292,Параметры!CJ$56,Параметры!CJ$62,Параметры!CJ$68)</f>
        <v>7.0000000000000007E-2</v>
      </c>
      <c r="CK296" s="305">
        <f>CHOOSE($D292,Параметры!CK$56,Параметры!CK$62,Параметры!CK$68)</f>
        <v>7.0000000000000007E-2</v>
      </c>
      <c r="CL296" s="305">
        <f>CHOOSE($D292,Параметры!CL$56,Параметры!CL$62,Параметры!CL$68)</f>
        <v>7.0000000000000007E-2</v>
      </c>
      <c r="CM296" s="305">
        <f>CHOOSE($D292,Параметры!CM$56,Параметры!CM$62,Параметры!CM$68)</f>
        <v>7.0000000000000007E-2</v>
      </c>
      <c r="CN296" s="305">
        <f>CHOOSE($D292,Параметры!CN$56,Параметры!CN$62,Параметры!CN$68)</f>
        <v>7.0000000000000007E-2</v>
      </c>
      <c r="CO296" s="305">
        <f>CHOOSE($D292,Параметры!CO$56,Параметры!CO$62,Параметры!CO$68)</f>
        <v>7.0000000000000007E-2</v>
      </c>
      <c r="CP296" s="305">
        <f>CHOOSE($D292,Параметры!CP$56,Параметры!CP$62,Параметры!CP$68)</f>
        <v>7.0000000000000007E-2</v>
      </c>
      <c r="CQ296" s="305">
        <f>CHOOSE($D292,Параметры!CQ$56,Параметры!CQ$62,Параметры!CQ$68)</f>
        <v>7.0000000000000007E-2</v>
      </c>
      <c r="CR296" s="305">
        <f>CHOOSE($D292,Параметры!CR$56,Параметры!CR$62,Параметры!CR$68)</f>
        <v>7.0000000000000007E-2</v>
      </c>
      <c r="CS296" s="305">
        <f>CHOOSE($D292,Параметры!CS$56,Параметры!CS$62,Параметры!CS$68)</f>
        <v>7.0000000000000007E-2</v>
      </c>
      <c r="CT296" s="305">
        <f>CHOOSE($D292,Параметры!CT$56,Параметры!CT$62,Параметры!CT$68)</f>
        <v>7.0000000000000007E-2</v>
      </c>
      <c r="CU296" s="305">
        <f>CHOOSE($D292,Параметры!CU$56,Параметры!CU$62,Параметры!CU$68)</f>
        <v>7.0000000000000007E-2</v>
      </c>
      <c r="CV296" s="305">
        <f>CHOOSE($D292,Параметры!CV$56,Параметры!CV$62,Параметры!CV$68)</f>
        <v>7.0000000000000007E-2</v>
      </c>
      <c r="CW296" s="305">
        <f>CHOOSE($D292,Параметры!CW$56,Параметры!CW$62,Параметры!CW$68)</f>
        <v>7.0000000000000007E-2</v>
      </c>
      <c r="CX296" s="305">
        <f>CHOOSE($D292,Параметры!CX$56,Параметры!CX$62,Параметры!CX$68)</f>
        <v>7.0000000000000007E-2</v>
      </c>
      <c r="CY296" s="305">
        <f>CHOOSE($D292,Параметры!CY$56,Параметры!CY$62,Параметры!CY$68)</f>
        <v>7.0000000000000007E-2</v>
      </c>
      <c r="CZ296" s="305">
        <f>CHOOSE($D292,Параметры!CZ$56,Параметры!CZ$62,Параметры!CZ$68)</f>
        <v>7.0000000000000007E-2</v>
      </c>
      <c r="DA296" s="305">
        <f>CHOOSE($D292,Параметры!DA$56,Параметры!DA$62,Параметры!DA$68)</f>
        <v>7.0000000000000007E-2</v>
      </c>
      <c r="DB296" s="305">
        <f>CHOOSE($D292,Параметры!DB$56,Параметры!DB$62,Параметры!DB$68)</f>
        <v>7.0000000000000007E-2</v>
      </c>
      <c r="DC296" s="305">
        <f>CHOOSE($D292,Параметры!DC$56,Параметры!DC$62,Параметры!DC$68)</f>
        <v>7.0000000000000007E-2</v>
      </c>
      <c r="DD296" s="305">
        <f>CHOOSE($D292,Параметры!DD$56,Параметры!DD$62,Параметры!DD$68)</f>
        <v>7.0000000000000007E-2</v>
      </c>
      <c r="DE296" s="305">
        <f>CHOOSE($D292,Параметры!DE$56,Параметры!DE$62,Параметры!DE$68)</f>
        <v>7.0000000000000007E-2</v>
      </c>
      <c r="DF296" s="305">
        <f>CHOOSE($D292,Параметры!DF$56,Параметры!DF$62,Параметры!DF$68)</f>
        <v>7.0000000000000007E-2</v>
      </c>
      <c r="DG296" s="305">
        <f>CHOOSE($D292,Параметры!DG$56,Параметры!DG$62,Параметры!DG$68)</f>
        <v>7.0000000000000007E-2</v>
      </c>
      <c r="DH296" s="305">
        <f>CHOOSE($D292,Параметры!DH$56,Параметры!DH$62,Параметры!DH$68)</f>
        <v>7.0000000000000007E-2</v>
      </c>
      <c r="DI296" s="305">
        <f>CHOOSE($D292,Параметры!DI$56,Параметры!DI$62,Параметры!DI$68)</f>
        <v>7.0000000000000007E-2</v>
      </c>
      <c r="DJ296" s="305">
        <f>CHOOSE($D292,Параметры!DJ$56,Параметры!DJ$62,Параметры!DJ$68)</f>
        <v>7.0000000000000007E-2</v>
      </c>
      <c r="DK296" s="305">
        <f>CHOOSE($D292,Параметры!DK$56,Параметры!DK$62,Параметры!DK$68)</f>
        <v>7.0000000000000007E-2</v>
      </c>
      <c r="DL296" s="305">
        <f>CHOOSE($D292,Параметры!DL$56,Параметры!DL$62,Параметры!DL$68)</f>
        <v>7.0000000000000007E-2</v>
      </c>
      <c r="DM296" s="305">
        <f>CHOOSE($D292,Параметры!DM$56,Параметры!DM$62,Параметры!DM$68)</f>
        <v>7.0000000000000007E-2</v>
      </c>
      <c r="DN296" s="305">
        <f>CHOOSE($D292,Параметры!DN$56,Параметры!DN$62,Параметры!DN$68)</f>
        <v>7.0000000000000007E-2</v>
      </c>
      <c r="DO296" s="305">
        <f>CHOOSE($D292,Параметры!DO$56,Параметры!DO$62,Параметры!DO$68)</f>
        <v>7.0000000000000007E-2</v>
      </c>
      <c r="DP296" s="305">
        <f>CHOOSE($D292,Параметры!DP$56,Параметры!DP$62,Параметры!DP$68)</f>
        <v>7.0000000000000007E-2</v>
      </c>
      <c r="DQ296" s="305">
        <f>CHOOSE($D292,Параметры!DQ$56,Параметры!DQ$62,Параметры!DQ$68)</f>
        <v>7.0000000000000007E-2</v>
      </c>
      <c r="DR296" s="305">
        <f>CHOOSE($D292,Параметры!DR$56,Параметры!DR$62,Параметры!DR$68)</f>
        <v>7.0000000000000007E-2</v>
      </c>
      <c r="DS296" s="305">
        <f>CHOOSE($D292,Параметры!DS$56,Параметры!DS$62,Параметры!DS$68)</f>
        <v>7.0000000000000007E-2</v>
      </c>
      <c r="DT296" s="305">
        <f>CHOOSE($D292,Параметры!DT$56,Параметры!DT$62,Параметры!DT$68)</f>
        <v>7.0000000000000007E-2</v>
      </c>
      <c r="DU296" s="305">
        <f>CHOOSE($D292,Параметры!DU$56,Параметры!DU$62,Параметры!DU$68)</f>
        <v>7.0000000000000007E-2</v>
      </c>
      <c r="DV296" s="305">
        <f>CHOOSE($D292,Параметры!DV$56,Параметры!DV$62,Параметры!DV$68)</f>
        <v>7.0000000000000007E-2</v>
      </c>
      <c r="DW296" s="174"/>
      <c r="DX296" s="170"/>
    </row>
    <row r="297" spans="1:128" hidden="1" outlineLevel="1" x14ac:dyDescent="0.2">
      <c r="A297" s="168" t="str">
        <f ca="1">Language!A$679</f>
        <v>коэффициент прироста цен к предыдущему периоду</v>
      </c>
      <c r="B297" s="173"/>
      <c r="C297" s="147" t="str">
        <f ca="1">Language!$A$1467</f>
        <v>раз</v>
      </c>
      <c r="D297" s="158"/>
      <c r="F297" s="6" t="s">
        <v>3190</v>
      </c>
      <c r="G297" s="175">
        <f ca="1">IF(G$2=1,1,IF(Prj_Inflation=1, (1+OFFSET(G296,0,-1))^(Параметры!G$36/360), 1))</f>
        <v>1</v>
      </c>
      <c r="H297" s="175">
        <f ca="1">IF(H$2=1,1,IF(Prj_Inflation=1, (1+OFFSET(H296,0,-1))^(Параметры!H$36/360), 1))</f>
        <v>1.0056541453874053</v>
      </c>
      <c r="I297" s="175">
        <f ca="1">IF(I$2=1,1,IF(Prj_Inflation=1, (1+OFFSET(I296,0,-1))^(Параметры!I$36/360), 1))</f>
        <v>1.0056541453874053</v>
      </c>
      <c r="J297" s="175">
        <f ca="1">IF(J$2=1,1,IF(Prj_Inflation=1, (1+OFFSET(J296,0,-1))^(Параметры!J$36/360), 1))</f>
        <v>1.0056541453874053</v>
      </c>
      <c r="K297" s="175">
        <f ca="1">IF(K$2=1,1,IF(Prj_Inflation=1, (1+OFFSET(K296,0,-1))^(Параметры!K$36/360), 1))</f>
        <v>1.0056541453874053</v>
      </c>
      <c r="L297" s="175">
        <f ca="1">IF(L$2=1,1,IF(Prj_Inflation=1, (1+OFFSET(L296,0,-1))^(Параметры!L$36/360), 1))</f>
        <v>1.0056541453874053</v>
      </c>
      <c r="M297" s="175">
        <f ca="1">IF(M$2=1,1,IF(Prj_Inflation=1, (1+OFFSET(M296,0,-1))^(Параметры!M$36/360), 1))</f>
        <v>1.0056541453874053</v>
      </c>
      <c r="N297" s="175">
        <f ca="1">IF(N$2=1,1,IF(Prj_Inflation=1, (1+OFFSET(N296,0,-1))^(Параметры!N$36/360), 1))</f>
        <v>1.0056541453874053</v>
      </c>
      <c r="O297" s="175">
        <f ca="1">IF(O$2=1,1,IF(Prj_Inflation=1, (1+OFFSET(O296,0,-1))^(Параметры!O$36/360), 1))</f>
        <v>1.0056541453874053</v>
      </c>
      <c r="P297" s="175">
        <f ca="1">IF(P$2=1,1,IF(Prj_Inflation=1, (1+OFFSET(P296,0,-1))^(Параметры!P$36/360), 1))</f>
        <v>1.0056541453874053</v>
      </c>
      <c r="Q297" s="175">
        <f ca="1">IF(Q$2=1,1,IF(Prj_Inflation=1, (1+OFFSET(Q296,0,-1))^(Параметры!Q$36/360), 1))</f>
        <v>1.0056541453874053</v>
      </c>
      <c r="R297" s="175">
        <f ca="1">IF(R$2=1,1,IF(Prj_Inflation=1, (1+OFFSET(R296,0,-1))^(Параметры!R$36/360), 1))</f>
        <v>1.0056541453874053</v>
      </c>
      <c r="S297" s="175">
        <f ca="1">IF(S$2=1,1,IF(Prj_Inflation=1, (1+OFFSET(S296,0,-1))^(Параметры!S$36/360), 1))</f>
        <v>1.0056541453874053</v>
      </c>
      <c r="T297" s="175">
        <f ca="1">IF(T$2=1,1,IF(Prj_Inflation=1, (1+OFFSET(T296,0,-1))^(Параметры!T$36/360), 1))</f>
        <v>1.0056541453874053</v>
      </c>
      <c r="U297" s="175">
        <f ca="1">IF(U$2=1,1,IF(Prj_Inflation=1, (1+OFFSET(U296,0,-1))^(Параметры!U$36/360), 1))</f>
        <v>1.0056541453874053</v>
      </c>
      <c r="V297" s="175">
        <f ca="1">IF(V$2=1,1,IF(Prj_Inflation=1, (1+OFFSET(V296,0,-1))^(Параметры!V$36/360), 1))</f>
        <v>1.0056541453874053</v>
      </c>
      <c r="W297" s="175">
        <f ca="1">IF(W$2=1,1,IF(Prj_Inflation=1, (1+OFFSET(W296,0,-1))^(Параметры!W$36/360), 1))</f>
        <v>1.0056541453874053</v>
      </c>
      <c r="X297" s="175">
        <f ca="1">IF(X$2=1,1,IF(Prj_Inflation=1, (1+OFFSET(X296,0,-1))^(Параметры!X$36/360), 1))</f>
        <v>1.0056541453874053</v>
      </c>
      <c r="Y297" s="175">
        <f ca="1">IF(Y$2=1,1,IF(Prj_Inflation=1, (1+OFFSET(Y296,0,-1))^(Параметры!Y$36/360), 1))</f>
        <v>1.0056541453874053</v>
      </c>
      <c r="Z297" s="175">
        <f ca="1">IF(Z$2=1,1,IF(Prj_Inflation=1, (1+OFFSET(Z296,0,-1))^(Параметры!Z$36/360), 1))</f>
        <v>1.0056541453874053</v>
      </c>
      <c r="AA297" s="175">
        <f ca="1">IF(AA$2=1,1,IF(Prj_Inflation=1, (1+OFFSET(AA296,0,-1))^(Параметры!AA$36/360), 1))</f>
        <v>1.0056541453874053</v>
      </c>
      <c r="AB297" s="175">
        <f ca="1">IF(AB$2=1,1,IF(Prj_Inflation=1, (1+OFFSET(AB296,0,-1))^(Параметры!AB$36/360), 1))</f>
        <v>1.0056541453874053</v>
      </c>
      <c r="AC297" s="175">
        <f ca="1">IF(AC$2=1,1,IF(Prj_Inflation=1, (1+OFFSET(AC296,0,-1))^(Параметры!AC$36/360), 1))</f>
        <v>1.0056541453874053</v>
      </c>
      <c r="AD297" s="175">
        <f ca="1">IF(AD$2=1,1,IF(Prj_Inflation=1, (1+OFFSET(AD296,0,-1))^(Параметры!AD$36/360), 1))</f>
        <v>1.0056541453874053</v>
      </c>
      <c r="AE297" s="175">
        <f ca="1">IF(AE$2=1,1,IF(Prj_Inflation=1, (1+OFFSET(AE296,0,-1))^(Параметры!AE$36/360), 1))</f>
        <v>1.0056541453874053</v>
      </c>
      <c r="AF297" s="175">
        <f ca="1">IF(AF$2=1,1,IF(Prj_Inflation=1, (1+OFFSET(AF296,0,-1))^(Параметры!AF$36/360), 1))</f>
        <v>1.0056541453874053</v>
      </c>
      <c r="AG297" s="175">
        <f ca="1">IF(AG$2=1,1,IF(Prj_Inflation=1, (1+OFFSET(AG296,0,-1))^(Параметры!AG$36/360), 1))</f>
        <v>1.0056541453874053</v>
      </c>
      <c r="AH297" s="175">
        <f ca="1">IF(AH$2=1,1,IF(Prj_Inflation=1, (1+OFFSET(AH296,0,-1))^(Параметры!AH$36/360), 1))</f>
        <v>1.0056541453874053</v>
      </c>
      <c r="AI297" s="175">
        <f ca="1">IF(AI$2=1,1,IF(Prj_Inflation=1, (1+OFFSET(AI296,0,-1))^(Параметры!AI$36/360), 1))</f>
        <v>1.0056541453874053</v>
      </c>
      <c r="AJ297" s="175">
        <f ca="1">IF(AJ$2=1,1,IF(Prj_Inflation=1, (1+OFFSET(AJ296,0,-1))^(Параметры!AJ$36/360), 1))</f>
        <v>1.0056541453874053</v>
      </c>
      <c r="AK297" s="175">
        <f ca="1">IF(AK$2=1,1,IF(Prj_Inflation=1, (1+OFFSET(AK296,0,-1))^(Параметры!AK$36/360), 1))</f>
        <v>1.0056541453874053</v>
      </c>
      <c r="AL297" s="175">
        <f ca="1">IF(AL$2=1,1,IF(Prj_Inflation=1, (1+OFFSET(AL296,0,-1))^(Параметры!AL$36/360), 1))</f>
        <v>1.0056541453874053</v>
      </c>
      <c r="AM297" s="175">
        <f ca="1">IF(AM$2=1,1,IF(Prj_Inflation=1, (1+OFFSET(AM296,0,-1))^(Параметры!AM$36/360), 1))</f>
        <v>1.0056541453874053</v>
      </c>
      <c r="AN297" s="175">
        <f ca="1">IF(AN$2=1,1,IF(Prj_Inflation=1, (1+OFFSET(AN296,0,-1))^(Параметры!AN$36/360), 1))</f>
        <v>1.0056541453874053</v>
      </c>
      <c r="AO297" s="175">
        <f ca="1">IF(AO$2=1,1,IF(Prj_Inflation=1, (1+OFFSET(AO296,0,-1))^(Параметры!AO$36/360), 1))</f>
        <v>1.0056541453874053</v>
      </c>
      <c r="AP297" s="175">
        <f ca="1">IF(AP$2=1,1,IF(Prj_Inflation=1, (1+OFFSET(AP296,0,-1))^(Параметры!AP$36/360), 1))</f>
        <v>1.0056541453874053</v>
      </c>
      <c r="AQ297" s="175">
        <f ca="1">IF(AQ$2=1,1,IF(Prj_Inflation=1, (1+OFFSET(AQ296,0,-1))^(Параметры!AQ$36/360), 1))</f>
        <v>1.0056541453874053</v>
      </c>
      <c r="AR297" s="175">
        <f ca="1">IF(AR$2=1,1,IF(Prj_Inflation=1, (1+OFFSET(AR296,0,-1))^(Параметры!AR$36/360), 1))</f>
        <v>1.0056541453874053</v>
      </c>
      <c r="AS297" s="175">
        <f ca="1">IF(AS$2=1,1,IF(Prj_Inflation=1, (1+OFFSET(AS296,0,-1))^(Параметры!AS$36/360), 1))</f>
        <v>1.0056541453874053</v>
      </c>
      <c r="AT297" s="175">
        <f ca="1">IF(AT$2=1,1,IF(Prj_Inflation=1, (1+OFFSET(AT296,0,-1))^(Параметры!AT$36/360), 1))</f>
        <v>1.0056541453874053</v>
      </c>
      <c r="AU297" s="175">
        <f ca="1">IF(AU$2=1,1,IF(Prj_Inflation=1, (1+OFFSET(AU296,0,-1))^(Параметры!AU$36/360), 1))</f>
        <v>1.0056541453874053</v>
      </c>
      <c r="AV297" s="175">
        <f ca="1">IF(AV$2=1,1,IF(Prj_Inflation=1, (1+OFFSET(AV296,0,-1))^(Параметры!AV$36/360), 1))</f>
        <v>1.0056541453874053</v>
      </c>
      <c r="AW297" s="175">
        <f ca="1">IF(AW$2=1,1,IF(Prj_Inflation=1, (1+OFFSET(AW296,0,-1))^(Параметры!AW$36/360), 1))</f>
        <v>1.0056541453874053</v>
      </c>
      <c r="AX297" s="175">
        <f ca="1">IF(AX$2=1,1,IF(Prj_Inflation=1, (1+OFFSET(AX296,0,-1))^(Параметры!AX$36/360), 1))</f>
        <v>1.0056541453874053</v>
      </c>
      <c r="AY297" s="175">
        <f ca="1">IF(AY$2=1,1,IF(Prj_Inflation=1, (1+OFFSET(AY296,0,-1))^(Параметры!AY$36/360), 1))</f>
        <v>1.0056541453874053</v>
      </c>
      <c r="AZ297" s="175">
        <f ca="1">IF(AZ$2=1,1,IF(Prj_Inflation=1, (1+OFFSET(AZ296,0,-1))^(Параметры!AZ$36/360), 1))</f>
        <v>1.0056541453874053</v>
      </c>
      <c r="BA297" s="175">
        <f ca="1">IF(BA$2=1,1,IF(Prj_Inflation=1, (1+OFFSET(BA296,0,-1))^(Параметры!BA$36/360), 1))</f>
        <v>1.0056541453874053</v>
      </c>
      <c r="BB297" s="175">
        <f ca="1">IF(BB$2=1,1,IF(Prj_Inflation=1, (1+OFFSET(BB296,0,-1))^(Параметры!BB$36/360), 1))</f>
        <v>1.0056541453874053</v>
      </c>
      <c r="BC297" s="175">
        <f ca="1">IF(BC$2=1,1,IF(Prj_Inflation=1, (1+OFFSET(BC296,0,-1))^(Параметры!BC$36/360), 1))</f>
        <v>1.0056541453874053</v>
      </c>
      <c r="BD297" s="175">
        <f ca="1">IF(BD$2=1,1,IF(Prj_Inflation=1, (1+OFFSET(BD296,0,-1))^(Параметры!BD$36/360), 1))</f>
        <v>1.0056541453874053</v>
      </c>
      <c r="BE297" s="175">
        <f ca="1">IF(BE$2=1,1,IF(Prj_Inflation=1, (1+OFFSET(BE296,0,-1))^(Параметры!BE$36/360), 1))</f>
        <v>1.0056541453874053</v>
      </c>
      <c r="BF297" s="175">
        <f ca="1">IF(BF$2=1,1,IF(Prj_Inflation=1, (1+OFFSET(BF296,0,-1))^(Параметры!BF$36/360), 1))</f>
        <v>1.0056541453874053</v>
      </c>
      <c r="BG297" s="175">
        <f ca="1">IF(BG$2=1,1,IF(Prj_Inflation=1, (1+OFFSET(BG296,0,-1))^(Параметры!BG$36/360), 1))</f>
        <v>1.0056541453874053</v>
      </c>
      <c r="BH297" s="175">
        <f ca="1">IF(BH$2=1,1,IF(Prj_Inflation=1, (1+OFFSET(BH296,0,-1))^(Параметры!BH$36/360), 1))</f>
        <v>1.0056541453874053</v>
      </c>
      <c r="BI297" s="175">
        <f ca="1">IF(BI$2=1,1,IF(Prj_Inflation=1, (1+OFFSET(BI296,0,-1))^(Параметры!BI$36/360), 1))</f>
        <v>1.0056541453874053</v>
      </c>
      <c r="BJ297" s="175">
        <f ca="1">IF(BJ$2=1,1,IF(Prj_Inflation=1, (1+OFFSET(BJ296,0,-1))^(Параметры!BJ$36/360), 1))</f>
        <v>1.0056541453874053</v>
      </c>
      <c r="BK297" s="175">
        <f ca="1">IF(BK$2=1,1,IF(Prj_Inflation=1, (1+OFFSET(BK296,0,-1))^(Параметры!BK$36/360), 1))</f>
        <v>1.0056541453874053</v>
      </c>
      <c r="BL297" s="175">
        <f ca="1">IF(BL$2=1,1,IF(Prj_Inflation=1, (1+OFFSET(BL296,0,-1))^(Параметры!BL$36/360), 1))</f>
        <v>1.0056541453874053</v>
      </c>
      <c r="BM297" s="175">
        <f ca="1">IF(BM$2=1,1,IF(Prj_Inflation=1, (1+OFFSET(BM296,0,-1))^(Параметры!BM$36/360), 1))</f>
        <v>1.0056541453874053</v>
      </c>
      <c r="BN297" s="175">
        <f ca="1">IF(BN$2=1,1,IF(Prj_Inflation=1, (1+OFFSET(BN296,0,-1))^(Параметры!BN$36/360), 1))</f>
        <v>1.0056541453874053</v>
      </c>
      <c r="BO297" s="175">
        <f ca="1">IF(BO$2=1,1,IF(Prj_Inflation=1, (1+OFFSET(BO296,0,-1))^(Параметры!BO$36/360), 1))</f>
        <v>1.0056541453874053</v>
      </c>
      <c r="BP297" s="175">
        <f ca="1">IF(BP$2=1,1,IF(Prj_Inflation=1, (1+OFFSET(BP296,0,-1))^(Параметры!BP$36/360), 1))</f>
        <v>1.0056541453874053</v>
      </c>
      <c r="BQ297" s="175">
        <f ca="1">IF(BQ$2=1,1,IF(Prj_Inflation=1, (1+OFFSET(BQ296,0,-1))^(Параметры!BQ$36/360), 1))</f>
        <v>1.0056541453874053</v>
      </c>
      <c r="BR297" s="175">
        <f ca="1">IF(BR$2=1,1,IF(Prj_Inflation=1, (1+OFFSET(BR296,0,-1))^(Параметры!BR$36/360), 1))</f>
        <v>1.0056541453874053</v>
      </c>
      <c r="BS297" s="175">
        <f ca="1">IF(BS$2=1,1,IF(Prj_Inflation=1, (1+OFFSET(BS296,0,-1))^(Параметры!BS$36/360), 1))</f>
        <v>1.0056541453874053</v>
      </c>
      <c r="BT297" s="175">
        <f ca="1">IF(BT$2=1,1,IF(Prj_Inflation=1, (1+OFFSET(BT296,0,-1))^(Параметры!BT$36/360), 1))</f>
        <v>1.0056541453874053</v>
      </c>
      <c r="BU297" s="175">
        <f ca="1">IF(BU$2=1,1,IF(Prj_Inflation=1, (1+OFFSET(BU296,0,-1))^(Параметры!BU$36/360), 1))</f>
        <v>1.0056541453874053</v>
      </c>
      <c r="BV297" s="175">
        <f ca="1">IF(BV$2=1,1,IF(Prj_Inflation=1, (1+OFFSET(BV296,0,-1))^(Параметры!BV$36/360), 1))</f>
        <v>1.0056541453874053</v>
      </c>
      <c r="BW297" s="175">
        <f ca="1">IF(BW$2=1,1,IF(Prj_Inflation=1, (1+OFFSET(BW296,0,-1))^(Параметры!BW$36/360), 1))</f>
        <v>1.0056541453874053</v>
      </c>
      <c r="BX297" s="175">
        <f ca="1">IF(BX$2=1,1,IF(Prj_Inflation=1, (1+OFFSET(BX296,0,-1))^(Параметры!BX$36/360), 1))</f>
        <v>1.0056541453874053</v>
      </c>
      <c r="BY297" s="175">
        <f ca="1">IF(BY$2=1,1,IF(Prj_Inflation=1, (1+OFFSET(BY296,0,-1))^(Параметры!BY$36/360), 1))</f>
        <v>1.0056541453874053</v>
      </c>
      <c r="BZ297" s="175">
        <f ca="1">IF(BZ$2=1,1,IF(Prj_Inflation=1, (1+OFFSET(BZ296,0,-1))^(Параметры!BZ$36/360), 1))</f>
        <v>1.0056541453874053</v>
      </c>
      <c r="CA297" s="175">
        <f ca="1">IF(CA$2=1,1,IF(Prj_Inflation=1, (1+OFFSET(CA296,0,-1))^(Параметры!CA$36/360), 1))</f>
        <v>1.0056541453874053</v>
      </c>
      <c r="CB297" s="175">
        <f ca="1">IF(CB$2=1,1,IF(Prj_Inflation=1, (1+OFFSET(CB296,0,-1))^(Параметры!CB$36/360), 1))</f>
        <v>1.0056541453874053</v>
      </c>
      <c r="CC297" s="175">
        <f ca="1">IF(CC$2=1,1,IF(Prj_Inflation=1, (1+OFFSET(CC296,0,-1))^(Параметры!CC$36/360), 1))</f>
        <v>1.0056541453874053</v>
      </c>
      <c r="CD297" s="175">
        <f ca="1">IF(CD$2=1,1,IF(Prj_Inflation=1, (1+OFFSET(CD296,0,-1))^(Параметры!CD$36/360), 1))</f>
        <v>1.0056541453874053</v>
      </c>
      <c r="CE297" s="175">
        <f ca="1">IF(CE$2=1,1,IF(Prj_Inflation=1, (1+OFFSET(CE296,0,-1))^(Параметры!CE$36/360), 1))</f>
        <v>1.0056541453874053</v>
      </c>
      <c r="CF297" s="175">
        <f ca="1">IF(CF$2=1,1,IF(Prj_Inflation=1, (1+OFFSET(CF296,0,-1))^(Параметры!CF$36/360), 1))</f>
        <v>1.0056541453874053</v>
      </c>
      <c r="CG297" s="175">
        <f ca="1">IF(CG$2=1,1,IF(Prj_Inflation=1, (1+OFFSET(CG296,0,-1))^(Параметры!CG$36/360), 1))</f>
        <v>1.0056541453874053</v>
      </c>
      <c r="CH297" s="175">
        <f ca="1">IF(CH$2=1,1,IF(Prj_Inflation=1, (1+OFFSET(CH296,0,-1))^(Параметры!CH$36/360), 1))</f>
        <v>1.0056541453874053</v>
      </c>
      <c r="CI297" s="175">
        <f ca="1">IF(CI$2=1,1,IF(Prj_Inflation=1, (1+OFFSET(CI296,0,-1))^(Параметры!CI$36/360), 1))</f>
        <v>1.0056541453874053</v>
      </c>
      <c r="CJ297" s="175">
        <f ca="1">IF(CJ$2=1,1,IF(Prj_Inflation=1, (1+OFFSET(CJ296,0,-1))^(Параметры!CJ$36/360), 1))</f>
        <v>1.0056541453874053</v>
      </c>
      <c r="CK297" s="175">
        <f ca="1">IF(CK$2=1,1,IF(Prj_Inflation=1, (1+OFFSET(CK296,0,-1))^(Параметры!CK$36/360), 1))</f>
        <v>1.0056541453874053</v>
      </c>
      <c r="CL297" s="175">
        <f ca="1">IF(CL$2=1,1,IF(Prj_Inflation=1, (1+OFFSET(CL296,0,-1))^(Параметры!CL$36/360), 1))</f>
        <v>1.0056541453874053</v>
      </c>
      <c r="CM297" s="175">
        <f ca="1">IF(CM$2=1,1,IF(Prj_Inflation=1, (1+OFFSET(CM296,0,-1))^(Параметры!CM$36/360), 1))</f>
        <v>1.0056541453874053</v>
      </c>
      <c r="CN297" s="175">
        <f ca="1">IF(CN$2=1,1,IF(Prj_Inflation=1, (1+OFFSET(CN296,0,-1))^(Параметры!CN$36/360), 1))</f>
        <v>1.0056541453874053</v>
      </c>
      <c r="CO297" s="175">
        <f ca="1">IF(CO$2=1,1,IF(Prj_Inflation=1, (1+OFFSET(CO296,0,-1))^(Параметры!CO$36/360), 1))</f>
        <v>1.0056541453874053</v>
      </c>
      <c r="CP297" s="175">
        <f ca="1">IF(CP$2=1,1,IF(Prj_Inflation=1, (1+OFFSET(CP296,0,-1))^(Параметры!CP$36/360), 1))</f>
        <v>1.0056541453874053</v>
      </c>
      <c r="CQ297" s="175">
        <f ca="1">IF(CQ$2=1,1,IF(Prj_Inflation=1, (1+OFFSET(CQ296,0,-1))^(Параметры!CQ$36/360), 1))</f>
        <v>1.0056541453874053</v>
      </c>
      <c r="CR297" s="175">
        <f ca="1">IF(CR$2=1,1,IF(Prj_Inflation=1, (1+OFFSET(CR296,0,-1))^(Параметры!CR$36/360), 1))</f>
        <v>1.0056541453874053</v>
      </c>
      <c r="CS297" s="175">
        <f ca="1">IF(CS$2=1,1,IF(Prj_Inflation=1, (1+OFFSET(CS296,0,-1))^(Параметры!CS$36/360), 1))</f>
        <v>1.0056541453874053</v>
      </c>
      <c r="CT297" s="175">
        <f ca="1">IF(CT$2=1,1,IF(Prj_Inflation=1, (1+OFFSET(CT296,0,-1))^(Параметры!CT$36/360), 1))</f>
        <v>1.0056541453874053</v>
      </c>
      <c r="CU297" s="175">
        <f ca="1">IF(CU$2=1,1,IF(Prj_Inflation=1, (1+OFFSET(CU296,0,-1))^(Параметры!CU$36/360), 1))</f>
        <v>1.0056541453874053</v>
      </c>
      <c r="CV297" s="175">
        <f ca="1">IF(CV$2=1,1,IF(Prj_Inflation=1, (1+OFFSET(CV296,0,-1))^(Параметры!CV$36/360), 1))</f>
        <v>1.0056541453874053</v>
      </c>
      <c r="CW297" s="175">
        <f ca="1">IF(CW$2=1,1,IF(Prj_Inflation=1, (1+OFFSET(CW296,0,-1))^(Параметры!CW$36/360), 1))</f>
        <v>1.0056541453874053</v>
      </c>
      <c r="CX297" s="175">
        <f ca="1">IF(CX$2=1,1,IF(Prj_Inflation=1, (1+OFFSET(CX296,0,-1))^(Параметры!CX$36/360), 1))</f>
        <v>1.0056541453874053</v>
      </c>
      <c r="CY297" s="175">
        <f ca="1">IF(CY$2=1,1,IF(Prj_Inflation=1, (1+OFFSET(CY296,0,-1))^(Параметры!CY$36/360), 1))</f>
        <v>1.0056541453874053</v>
      </c>
      <c r="CZ297" s="175">
        <f ca="1">IF(CZ$2=1,1,IF(Prj_Inflation=1, (1+OFFSET(CZ296,0,-1))^(Параметры!CZ$36/360), 1))</f>
        <v>1.0056541453874053</v>
      </c>
      <c r="DA297" s="175">
        <f ca="1">IF(DA$2=1,1,IF(Prj_Inflation=1, (1+OFFSET(DA296,0,-1))^(Параметры!DA$36/360), 1))</f>
        <v>1.0056541453874053</v>
      </c>
      <c r="DB297" s="175">
        <f ca="1">IF(DB$2=1,1,IF(Prj_Inflation=1, (1+OFFSET(DB296,0,-1))^(Параметры!DB$36/360), 1))</f>
        <v>1.0056541453874053</v>
      </c>
      <c r="DC297" s="175">
        <f ca="1">IF(DC$2=1,1,IF(Prj_Inflation=1, (1+OFFSET(DC296,0,-1))^(Параметры!DC$36/360), 1))</f>
        <v>1.0056541453874053</v>
      </c>
      <c r="DD297" s="175">
        <f ca="1">IF(DD$2=1,1,IF(Prj_Inflation=1, (1+OFFSET(DD296,0,-1))^(Параметры!DD$36/360), 1))</f>
        <v>1.0056541453874053</v>
      </c>
      <c r="DE297" s="175">
        <f ca="1">IF(DE$2=1,1,IF(Prj_Inflation=1, (1+OFFSET(DE296,0,-1))^(Параметры!DE$36/360), 1))</f>
        <v>1.0056541453874053</v>
      </c>
      <c r="DF297" s="175">
        <f ca="1">IF(DF$2=1,1,IF(Prj_Inflation=1, (1+OFFSET(DF296,0,-1))^(Параметры!DF$36/360), 1))</f>
        <v>1.0056541453874053</v>
      </c>
      <c r="DG297" s="175">
        <f ca="1">IF(DG$2=1,1,IF(Prj_Inflation=1, (1+OFFSET(DG296,0,-1))^(Параметры!DG$36/360), 1))</f>
        <v>1.0056541453874053</v>
      </c>
      <c r="DH297" s="175">
        <f ca="1">IF(DH$2=1,1,IF(Prj_Inflation=1, (1+OFFSET(DH296,0,-1))^(Параметры!DH$36/360), 1))</f>
        <v>1.0056541453874053</v>
      </c>
      <c r="DI297" s="175">
        <f ca="1">IF(DI$2=1,1,IF(Prj_Inflation=1, (1+OFFSET(DI296,0,-1))^(Параметры!DI$36/360), 1))</f>
        <v>1.0056541453874053</v>
      </c>
      <c r="DJ297" s="175">
        <f ca="1">IF(DJ$2=1,1,IF(Prj_Inflation=1, (1+OFFSET(DJ296,0,-1))^(Параметры!DJ$36/360), 1))</f>
        <v>1.0056541453874053</v>
      </c>
      <c r="DK297" s="175">
        <f ca="1">IF(DK$2=1,1,IF(Prj_Inflation=1, (1+OFFSET(DK296,0,-1))^(Параметры!DK$36/360), 1))</f>
        <v>1.0056541453874053</v>
      </c>
      <c r="DL297" s="175">
        <f ca="1">IF(DL$2=1,1,IF(Prj_Inflation=1, (1+OFFSET(DL296,0,-1))^(Параметры!DL$36/360), 1))</f>
        <v>1.0056541453874053</v>
      </c>
      <c r="DM297" s="175">
        <f ca="1">IF(DM$2=1,1,IF(Prj_Inflation=1, (1+OFFSET(DM296,0,-1))^(Параметры!DM$36/360), 1))</f>
        <v>1.0056541453874053</v>
      </c>
      <c r="DN297" s="175">
        <f ca="1">IF(DN$2=1,1,IF(Prj_Inflation=1, (1+OFFSET(DN296,0,-1))^(Параметры!DN$36/360), 1))</f>
        <v>1.0056541453874053</v>
      </c>
      <c r="DO297" s="175">
        <f ca="1">IF(DO$2=1,1,IF(Prj_Inflation=1, (1+OFFSET(DO296,0,-1))^(Параметры!DO$36/360), 1))</f>
        <v>1.0056541453874053</v>
      </c>
      <c r="DP297" s="175">
        <f ca="1">IF(DP$2=1,1,IF(Prj_Inflation=1, (1+OFFSET(DP296,0,-1))^(Параметры!DP$36/360), 1))</f>
        <v>1.0056541453874053</v>
      </c>
      <c r="DQ297" s="175">
        <f ca="1">IF(DQ$2=1,1,IF(Prj_Inflation=1, (1+OFFSET(DQ296,0,-1))^(Параметры!DQ$36/360), 1))</f>
        <v>1.0056541453874053</v>
      </c>
      <c r="DR297" s="175">
        <f ca="1">IF(DR$2=1,1,IF(Prj_Inflation=1, (1+OFFSET(DR296,0,-1))^(Параметры!DR$36/360), 1))</f>
        <v>1.0056541453874053</v>
      </c>
      <c r="DS297" s="175">
        <f ca="1">IF(DS$2=1,1,IF(Prj_Inflation=1, (1+OFFSET(DS296,0,-1))^(Параметры!DS$36/360), 1))</f>
        <v>1.0056541453874053</v>
      </c>
      <c r="DT297" s="175">
        <f ca="1">IF(DT$2=1,1,IF(Prj_Inflation=1, (1+OFFSET(DT296,0,-1))^(Параметры!DT$36/360), 1))</f>
        <v>1.0056541453874053</v>
      </c>
      <c r="DU297" s="175">
        <f ca="1">IF(DU$2=1,1,IF(Prj_Inflation=1, (1+OFFSET(DU296,0,-1))^(Параметры!DU$36/360), 1))</f>
        <v>1.0056541453874053</v>
      </c>
      <c r="DV297" s="175">
        <f ca="1">IF(DV$2=1,1,IF(Prj_Inflation=1, (1+OFFSET(DV296,0,-1))^(Параметры!DV$36/360), 1))</f>
        <v>1.0056541453874053</v>
      </c>
      <c r="DW297" s="175"/>
      <c r="DX297" s="170"/>
    </row>
    <row r="298" spans="1:128" hidden="1" outlineLevel="1" x14ac:dyDescent="0.2">
      <c r="A298" s="168" t="str">
        <f ca="1">Language!A$1476</f>
        <v>индексировать в начале года</v>
      </c>
      <c r="B298" s="306">
        <v>0</v>
      </c>
      <c r="C298" s="147" t="str">
        <f ca="1">IF(B298=1,Language!$A$1465,Language!$A$1466)</f>
        <v>Нет</v>
      </c>
      <c r="D298" s="158"/>
      <c r="F298" s="6" t="s">
        <v>3328</v>
      </c>
      <c r="G298" s="176" t="str">
        <f ca="1">IF(Prj_Inflation=1,IF($B298=1,IF(G$2=1,1,IF(Параметры!G$35=1,1+OFFSET(G296,0,-1),1)),"-"),1)</f>
        <v>-</v>
      </c>
      <c r="H298" s="176" t="str">
        <f ca="1">IF(Prj_Inflation=1,IF($B298=1,IF(H$2=1,1,IF(Параметры!H$35=1,1+OFFSET(H296,0,-1),1)),"-"),1)</f>
        <v>-</v>
      </c>
      <c r="I298" s="176" t="str">
        <f ca="1">IF(Prj_Inflation=1,IF($B298=1,IF(I$2=1,1,IF(Параметры!I$35=1,1+OFFSET(I296,0,-1),1)),"-"),1)</f>
        <v>-</v>
      </c>
      <c r="J298" s="176" t="str">
        <f ca="1">IF(Prj_Inflation=1,IF($B298=1,IF(J$2=1,1,IF(Параметры!J$35=1,1+OFFSET(J296,0,-1),1)),"-"),1)</f>
        <v>-</v>
      </c>
      <c r="K298" s="176" t="str">
        <f ca="1">IF(Prj_Inflation=1,IF($B298=1,IF(K$2=1,1,IF(Параметры!K$35=1,1+OFFSET(K296,0,-1),1)),"-"),1)</f>
        <v>-</v>
      </c>
      <c r="L298" s="176" t="str">
        <f ca="1">IF(Prj_Inflation=1,IF($B298=1,IF(L$2=1,1,IF(Параметры!L$35=1,1+OFFSET(L296,0,-1),1)),"-"),1)</f>
        <v>-</v>
      </c>
      <c r="M298" s="176" t="str">
        <f ca="1">IF(Prj_Inflation=1,IF($B298=1,IF(M$2=1,1,IF(Параметры!M$35=1,1+OFFSET(M296,0,-1),1)),"-"),1)</f>
        <v>-</v>
      </c>
      <c r="N298" s="176" t="str">
        <f ca="1">IF(Prj_Inflation=1,IF($B298=1,IF(N$2=1,1,IF(Параметры!N$35=1,1+OFFSET(N296,0,-1),1)),"-"),1)</f>
        <v>-</v>
      </c>
      <c r="O298" s="176" t="str">
        <f ca="1">IF(Prj_Inflation=1,IF($B298=1,IF(O$2=1,1,IF(Параметры!O$35=1,1+OFFSET(O296,0,-1),1)),"-"),1)</f>
        <v>-</v>
      </c>
      <c r="P298" s="176" t="str">
        <f ca="1">IF(Prj_Inflation=1,IF($B298=1,IF(P$2=1,1,IF(Параметры!P$35=1,1+OFFSET(P296,0,-1),1)),"-"),1)</f>
        <v>-</v>
      </c>
      <c r="Q298" s="176" t="str">
        <f ca="1">IF(Prj_Inflation=1,IF($B298=1,IF(Q$2=1,1,IF(Параметры!Q$35=1,1+OFFSET(Q296,0,-1),1)),"-"),1)</f>
        <v>-</v>
      </c>
      <c r="R298" s="176" t="str">
        <f ca="1">IF(Prj_Inflation=1,IF($B298=1,IF(R$2=1,1,IF(Параметры!R$35=1,1+OFFSET(R296,0,-1),1)),"-"),1)</f>
        <v>-</v>
      </c>
      <c r="S298" s="176" t="str">
        <f ca="1">IF(Prj_Inflation=1,IF($B298=1,IF(S$2=1,1,IF(Параметры!S$35=1,1+OFFSET(S296,0,-1),1)),"-"),1)</f>
        <v>-</v>
      </c>
      <c r="T298" s="176" t="str">
        <f ca="1">IF(Prj_Inflation=1,IF($B298=1,IF(T$2=1,1,IF(Параметры!T$35=1,1+OFFSET(T296,0,-1),1)),"-"),1)</f>
        <v>-</v>
      </c>
      <c r="U298" s="176" t="str">
        <f ca="1">IF(Prj_Inflation=1,IF($B298=1,IF(U$2=1,1,IF(Параметры!U$35=1,1+OFFSET(U296,0,-1),1)),"-"),1)</f>
        <v>-</v>
      </c>
      <c r="V298" s="176" t="str">
        <f ca="1">IF(Prj_Inflation=1,IF($B298=1,IF(V$2=1,1,IF(Параметры!V$35=1,1+OFFSET(V296,0,-1),1)),"-"),1)</f>
        <v>-</v>
      </c>
      <c r="W298" s="176" t="str">
        <f ca="1">IF(Prj_Inflation=1,IF($B298=1,IF(W$2=1,1,IF(Параметры!W$35=1,1+OFFSET(W296,0,-1),1)),"-"),1)</f>
        <v>-</v>
      </c>
      <c r="X298" s="176" t="str">
        <f ca="1">IF(Prj_Inflation=1,IF($B298=1,IF(X$2=1,1,IF(Параметры!X$35=1,1+OFFSET(X296,0,-1),1)),"-"),1)</f>
        <v>-</v>
      </c>
      <c r="Y298" s="176" t="str">
        <f ca="1">IF(Prj_Inflation=1,IF($B298=1,IF(Y$2=1,1,IF(Параметры!Y$35=1,1+OFFSET(Y296,0,-1),1)),"-"),1)</f>
        <v>-</v>
      </c>
      <c r="Z298" s="176" t="str">
        <f ca="1">IF(Prj_Inflation=1,IF($B298=1,IF(Z$2=1,1,IF(Параметры!Z$35=1,1+OFFSET(Z296,0,-1),1)),"-"),1)</f>
        <v>-</v>
      </c>
      <c r="AA298" s="176" t="str">
        <f ca="1">IF(Prj_Inflation=1,IF($B298=1,IF(AA$2=1,1,IF(Параметры!AA$35=1,1+OFFSET(AA296,0,-1),1)),"-"),1)</f>
        <v>-</v>
      </c>
      <c r="AB298" s="176" t="str">
        <f ca="1">IF(Prj_Inflation=1,IF($B298=1,IF(AB$2=1,1,IF(Параметры!AB$35=1,1+OFFSET(AB296,0,-1),1)),"-"),1)</f>
        <v>-</v>
      </c>
      <c r="AC298" s="176" t="str">
        <f ca="1">IF(Prj_Inflation=1,IF($B298=1,IF(AC$2=1,1,IF(Параметры!AC$35=1,1+OFFSET(AC296,0,-1),1)),"-"),1)</f>
        <v>-</v>
      </c>
      <c r="AD298" s="176" t="str">
        <f ca="1">IF(Prj_Inflation=1,IF($B298=1,IF(AD$2=1,1,IF(Параметры!AD$35=1,1+OFFSET(AD296,0,-1),1)),"-"),1)</f>
        <v>-</v>
      </c>
      <c r="AE298" s="176" t="str">
        <f ca="1">IF(Prj_Inflation=1,IF($B298=1,IF(AE$2=1,1,IF(Параметры!AE$35=1,1+OFFSET(AE296,0,-1),1)),"-"),1)</f>
        <v>-</v>
      </c>
      <c r="AF298" s="176" t="str">
        <f ca="1">IF(Prj_Inflation=1,IF($B298=1,IF(AF$2=1,1,IF(Параметры!AF$35=1,1+OFFSET(AF296,0,-1),1)),"-"),1)</f>
        <v>-</v>
      </c>
      <c r="AG298" s="176" t="str">
        <f ca="1">IF(Prj_Inflation=1,IF($B298=1,IF(AG$2=1,1,IF(Параметры!AG$35=1,1+OFFSET(AG296,0,-1),1)),"-"),1)</f>
        <v>-</v>
      </c>
      <c r="AH298" s="176" t="str">
        <f ca="1">IF(Prj_Inflation=1,IF($B298=1,IF(AH$2=1,1,IF(Параметры!AH$35=1,1+OFFSET(AH296,0,-1),1)),"-"),1)</f>
        <v>-</v>
      </c>
      <c r="AI298" s="176" t="str">
        <f ca="1">IF(Prj_Inflation=1,IF($B298=1,IF(AI$2=1,1,IF(Параметры!AI$35=1,1+OFFSET(AI296,0,-1),1)),"-"),1)</f>
        <v>-</v>
      </c>
      <c r="AJ298" s="176" t="str">
        <f ca="1">IF(Prj_Inflation=1,IF($B298=1,IF(AJ$2=1,1,IF(Параметры!AJ$35=1,1+OFFSET(AJ296,0,-1),1)),"-"),1)</f>
        <v>-</v>
      </c>
      <c r="AK298" s="176" t="str">
        <f ca="1">IF(Prj_Inflation=1,IF($B298=1,IF(AK$2=1,1,IF(Параметры!AK$35=1,1+OFFSET(AK296,0,-1),1)),"-"),1)</f>
        <v>-</v>
      </c>
      <c r="AL298" s="176" t="str">
        <f ca="1">IF(Prj_Inflation=1,IF($B298=1,IF(AL$2=1,1,IF(Параметры!AL$35=1,1+OFFSET(AL296,0,-1),1)),"-"),1)</f>
        <v>-</v>
      </c>
      <c r="AM298" s="176" t="str">
        <f ca="1">IF(Prj_Inflation=1,IF($B298=1,IF(AM$2=1,1,IF(Параметры!AM$35=1,1+OFFSET(AM296,0,-1),1)),"-"),1)</f>
        <v>-</v>
      </c>
      <c r="AN298" s="176" t="str">
        <f ca="1">IF(Prj_Inflation=1,IF($B298=1,IF(AN$2=1,1,IF(Параметры!AN$35=1,1+OFFSET(AN296,0,-1),1)),"-"),1)</f>
        <v>-</v>
      </c>
      <c r="AO298" s="176" t="str">
        <f ca="1">IF(Prj_Inflation=1,IF($B298=1,IF(AO$2=1,1,IF(Параметры!AO$35=1,1+OFFSET(AO296,0,-1),1)),"-"),1)</f>
        <v>-</v>
      </c>
      <c r="AP298" s="176" t="str">
        <f ca="1">IF(Prj_Inflation=1,IF($B298=1,IF(AP$2=1,1,IF(Параметры!AP$35=1,1+OFFSET(AP296,0,-1),1)),"-"),1)</f>
        <v>-</v>
      </c>
      <c r="AQ298" s="176" t="str">
        <f ca="1">IF(Prj_Inflation=1,IF($B298=1,IF(AQ$2=1,1,IF(Параметры!AQ$35=1,1+OFFSET(AQ296,0,-1),1)),"-"),1)</f>
        <v>-</v>
      </c>
      <c r="AR298" s="176" t="str">
        <f ca="1">IF(Prj_Inflation=1,IF($B298=1,IF(AR$2=1,1,IF(Параметры!AR$35=1,1+OFFSET(AR296,0,-1),1)),"-"),1)</f>
        <v>-</v>
      </c>
      <c r="AS298" s="176" t="str">
        <f ca="1">IF(Prj_Inflation=1,IF($B298=1,IF(AS$2=1,1,IF(Параметры!AS$35=1,1+OFFSET(AS296,0,-1),1)),"-"),1)</f>
        <v>-</v>
      </c>
      <c r="AT298" s="176" t="str">
        <f ca="1">IF(Prj_Inflation=1,IF($B298=1,IF(AT$2=1,1,IF(Параметры!AT$35=1,1+OFFSET(AT296,0,-1),1)),"-"),1)</f>
        <v>-</v>
      </c>
      <c r="AU298" s="176" t="str">
        <f ca="1">IF(Prj_Inflation=1,IF($B298=1,IF(AU$2=1,1,IF(Параметры!AU$35=1,1+OFFSET(AU296,0,-1),1)),"-"),1)</f>
        <v>-</v>
      </c>
      <c r="AV298" s="176" t="str">
        <f ca="1">IF(Prj_Inflation=1,IF($B298=1,IF(AV$2=1,1,IF(Параметры!AV$35=1,1+OFFSET(AV296,0,-1),1)),"-"),1)</f>
        <v>-</v>
      </c>
      <c r="AW298" s="176" t="str">
        <f ca="1">IF(Prj_Inflation=1,IF($B298=1,IF(AW$2=1,1,IF(Параметры!AW$35=1,1+OFFSET(AW296,0,-1),1)),"-"),1)</f>
        <v>-</v>
      </c>
      <c r="AX298" s="176" t="str">
        <f ca="1">IF(Prj_Inflation=1,IF($B298=1,IF(AX$2=1,1,IF(Параметры!AX$35=1,1+OFFSET(AX296,0,-1),1)),"-"),1)</f>
        <v>-</v>
      </c>
      <c r="AY298" s="176" t="str">
        <f ca="1">IF(Prj_Inflation=1,IF($B298=1,IF(AY$2=1,1,IF(Параметры!AY$35=1,1+OFFSET(AY296,0,-1),1)),"-"),1)</f>
        <v>-</v>
      </c>
      <c r="AZ298" s="176" t="str">
        <f ca="1">IF(Prj_Inflation=1,IF($B298=1,IF(AZ$2=1,1,IF(Параметры!AZ$35=1,1+OFFSET(AZ296,0,-1),1)),"-"),1)</f>
        <v>-</v>
      </c>
      <c r="BA298" s="176" t="str">
        <f ca="1">IF(Prj_Inflation=1,IF($B298=1,IF(BA$2=1,1,IF(Параметры!BA$35=1,1+OFFSET(BA296,0,-1),1)),"-"),1)</f>
        <v>-</v>
      </c>
      <c r="BB298" s="176" t="str">
        <f ca="1">IF(Prj_Inflation=1,IF($B298=1,IF(BB$2=1,1,IF(Параметры!BB$35=1,1+OFFSET(BB296,0,-1),1)),"-"),1)</f>
        <v>-</v>
      </c>
      <c r="BC298" s="176" t="str">
        <f ca="1">IF(Prj_Inflation=1,IF($B298=1,IF(BC$2=1,1,IF(Параметры!BC$35=1,1+OFFSET(BC296,0,-1),1)),"-"),1)</f>
        <v>-</v>
      </c>
      <c r="BD298" s="176" t="str">
        <f ca="1">IF(Prj_Inflation=1,IF($B298=1,IF(BD$2=1,1,IF(Параметры!BD$35=1,1+OFFSET(BD296,0,-1),1)),"-"),1)</f>
        <v>-</v>
      </c>
      <c r="BE298" s="176" t="str">
        <f ca="1">IF(Prj_Inflation=1,IF($B298=1,IF(BE$2=1,1,IF(Параметры!BE$35=1,1+OFFSET(BE296,0,-1),1)),"-"),1)</f>
        <v>-</v>
      </c>
      <c r="BF298" s="176" t="str">
        <f ca="1">IF(Prj_Inflation=1,IF($B298=1,IF(BF$2=1,1,IF(Параметры!BF$35=1,1+OFFSET(BF296,0,-1),1)),"-"),1)</f>
        <v>-</v>
      </c>
      <c r="BG298" s="176" t="str">
        <f ca="1">IF(Prj_Inflation=1,IF($B298=1,IF(BG$2=1,1,IF(Параметры!BG$35=1,1+OFFSET(BG296,0,-1),1)),"-"),1)</f>
        <v>-</v>
      </c>
      <c r="BH298" s="176" t="str">
        <f ca="1">IF(Prj_Inflation=1,IF($B298=1,IF(BH$2=1,1,IF(Параметры!BH$35=1,1+OFFSET(BH296,0,-1),1)),"-"),1)</f>
        <v>-</v>
      </c>
      <c r="BI298" s="176" t="str">
        <f ca="1">IF(Prj_Inflation=1,IF($B298=1,IF(BI$2=1,1,IF(Параметры!BI$35=1,1+OFFSET(BI296,0,-1),1)),"-"),1)</f>
        <v>-</v>
      </c>
      <c r="BJ298" s="176" t="str">
        <f ca="1">IF(Prj_Inflation=1,IF($B298=1,IF(BJ$2=1,1,IF(Параметры!BJ$35=1,1+OFFSET(BJ296,0,-1),1)),"-"),1)</f>
        <v>-</v>
      </c>
      <c r="BK298" s="176" t="str">
        <f ca="1">IF(Prj_Inflation=1,IF($B298=1,IF(BK$2=1,1,IF(Параметры!BK$35=1,1+OFFSET(BK296,0,-1),1)),"-"),1)</f>
        <v>-</v>
      </c>
      <c r="BL298" s="176" t="str">
        <f ca="1">IF(Prj_Inflation=1,IF($B298=1,IF(BL$2=1,1,IF(Параметры!BL$35=1,1+OFFSET(BL296,0,-1),1)),"-"),1)</f>
        <v>-</v>
      </c>
      <c r="BM298" s="176" t="str">
        <f ca="1">IF(Prj_Inflation=1,IF($B298=1,IF(BM$2=1,1,IF(Параметры!BM$35=1,1+OFFSET(BM296,0,-1),1)),"-"),1)</f>
        <v>-</v>
      </c>
      <c r="BN298" s="176" t="str">
        <f ca="1">IF(Prj_Inflation=1,IF($B298=1,IF(BN$2=1,1,IF(Параметры!BN$35=1,1+OFFSET(BN296,0,-1),1)),"-"),1)</f>
        <v>-</v>
      </c>
      <c r="BO298" s="176" t="str">
        <f ca="1">IF(Prj_Inflation=1,IF($B298=1,IF(BO$2=1,1,IF(Параметры!BO$35=1,1+OFFSET(BO296,0,-1),1)),"-"),1)</f>
        <v>-</v>
      </c>
      <c r="BP298" s="176" t="str">
        <f ca="1">IF(Prj_Inflation=1,IF($B298=1,IF(BP$2=1,1,IF(Параметры!BP$35=1,1+OFFSET(BP296,0,-1),1)),"-"),1)</f>
        <v>-</v>
      </c>
      <c r="BQ298" s="176" t="str">
        <f ca="1">IF(Prj_Inflation=1,IF($B298=1,IF(BQ$2=1,1,IF(Параметры!BQ$35=1,1+OFFSET(BQ296,0,-1),1)),"-"),1)</f>
        <v>-</v>
      </c>
      <c r="BR298" s="176" t="str">
        <f ca="1">IF(Prj_Inflation=1,IF($B298=1,IF(BR$2=1,1,IF(Параметры!BR$35=1,1+OFFSET(BR296,0,-1),1)),"-"),1)</f>
        <v>-</v>
      </c>
      <c r="BS298" s="176" t="str">
        <f ca="1">IF(Prj_Inflation=1,IF($B298=1,IF(BS$2=1,1,IF(Параметры!BS$35=1,1+OFFSET(BS296,0,-1),1)),"-"),1)</f>
        <v>-</v>
      </c>
      <c r="BT298" s="176" t="str">
        <f ca="1">IF(Prj_Inflation=1,IF($B298=1,IF(BT$2=1,1,IF(Параметры!BT$35=1,1+OFFSET(BT296,0,-1),1)),"-"),1)</f>
        <v>-</v>
      </c>
      <c r="BU298" s="176" t="str">
        <f ca="1">IF(Prj_Inflation=1,IF($B298=1,IF(BU$2=1,1,IF(Параметры!BU$35=1,1+OFFSET(BU296,0,-1),1)),"-"),1)</f>
        <v>-</v>
      </c>
      <c r="BV298" s="176" t="str">
        <f ca="1">IF(Prj_Inflation=1,IF($B298=1,IF(BV$2=1,1,IF(Параметры!BV$35=1,1+OFFSET(BV296,0,-1),1)),"-"),1)</f>
        <v>-</v>
      </c>
      <c r="BW298" s="176" t="str">
        <f ca="1">IF(Prj_Inflation=1,IF($B298=1,IF(BW$2=1,1,IF(Параметры!BW$35=1,1+OFFSET(BW296,0,-1),1)),"-"),1)</f>
        <v>-</v>
      </c>
      <c r="BX298" s="176" t="str">
        <f ca="1">IF(Prj_Inflation=1,IF($B298=1,IF(BX$2=1,1,IF(Параметры!BX$35=1,1+OFFSET(BX296,0,-1),1)),"-"),1)</f>
        <v>-</v>
      </c>
      <c r="BY298" s="176" t="str">
        <f ca="1">IF(Prj_Inflation=1,IF($B298=1,IF(BY$2=1,1,IF(Параметры!BY$35=1,1+OFFSET(BY296,0,-1),1)),"-"),1)</f>
        <v>-</v>
      </c>
      <c r="BZ298" s="176" t="str">
        <f ca="1">IF(Prj_Inflation=1,IF($B298=1,IF(BZ$2=1,1,IF(Параметры!BZ$35=1,1+OFFSET(BZ296,0,-1),1)),"-"),1)</f>
        <v>-</v>
      </c>
      <c r="CA298" s="176" t="str">
        <f ca="1">IF(Prj_Inflation=1,IF($B298=1,IF(CA$2=1,1,IF(Параметры!CA$35=1,1+OFFSET(CA296,0,-1),1)),"-"),1)</f>
        <v>-</v>
      </c>
      <c r="CB298" s="176" t="str">
        <f ca="1">IF(Prj_Inflation=1,IF($B298=1,IF(CB$2=1,1,IF(Параметры!CB$35=1,1+OFFSET(CB296,0,-1),1)),"-"),1)</f>
        <v>-</v>
      </c>
      <c r="CC298" s="176" t="str">
        <f ca="1">IF(Prj_Inflation=1,IF($B298=1,IF(CC$2=1,1,IF(Параметры!CC$35=1,1+OFFSET(CC296,0,-1),1)),"-"),1)</f>
        <v>-</v>
      </c>
      <c r="CD298" s="176" t="str">
        <f ca="1">IF(Prj_Inflation=1,IF($B298=1,IF(CD$2=1,1,IF(Параметры!CD$35=1,1+OFFSET(CD296,0,-1),1)),"-"),1)</f>
        <v>-</v>
      </c>
      <c r="CE298" s="176" t="str">
        <f ca="1">IF(Prj_Inflation=1,IF($B298=1,IF(CE$2=1,1,IF(Параметры!CE$35=1,1+OFFSET(CE296,0,-1),1)),"-"),1)</f>
        <v>-</v>
      </c>
      <c r="CF298" s="176" t="str">
        <f ca="1">IF(Prj_Inflation=1,IF($B298=1,IF(CF$2=1,1,IF(Параметры!CF$35=1,1+OFFSET(CF296,0,-1),1)),"-"),1)</f>
        <v>-</v>
      </c>
      <c r="CG298" s="176" t="str">
        <f ca="1">IF(Prj_Inflation=1,IF($B298=1,IF(CG$2=1,1,IF(Параметры!CG$35=1,1+OFFSET(CG296,0,-1),1)),"-"),1)</f>
        <v>-</v>
      </c>
      <c r="CH298" s="176" t="str">
        <f ca="1">IF(Prj_Inflation=1,IF($B298=1,IF(CH$2=1,1,IF(Параметры!CH$35=1,1+OFFSET(CH296,0,-1),1)),"-"),1)</f>
        <v>-</v>
      </c>
      <c r="CI298" s="176" t="str">
        <f ca="1">IF(Prj_Inflation=1,IF($B298=1,IF(CI$2=1,1,IF(Параметры!CI$35=1,1+OFFSET(CI296,0,-1),1)),"-"),1)</f>
        <v>-</v>
      </c>
      <c r="CJ298" s="176" t="str">
        <f ca="1">IF(Prj_Inflation=1,IF($B298=1,IF(CJ$2=1,1,IF(Параметры!CJ$35=1,1+OFFSET(CJ296,0,-1),1)),"-"),1)</f>
        <v>-</v>
      </c>
      <c r="CK298" s="176" t="str">
        <f ca="1">IF(Prj_Inflation=1,IF($B298=1,IF(CK$2=1,1,IF(Параметры!CK$35=1,1+OFFSET(CK296,0,-1),1)),"-"),1)</f>
        <v>-</v>
      </c>
      <c r="CL298" s="176" t="str">
        <f ca="1">IF(Prj_Inflation=1,IF($B298=1,IF(CL$2=1,1,IF(Параметры!CL$35=1,1+OFFSET(CL296,0,-1),1)),"-"),1)</f>
        <v>-</v>
      </c>
      <c r="CM298" s="176" t="str">
        <f ca="1">IF(Prj_Inflation=1,IF($B298=1,IF(CM$2=1,1,IF(Параметры!CM$35=1,1+OFFSET(CM296,0,-1),1)),"-"),1)</f>
        <v>-</v>
      </c>
      <c r="CN298" s="176" t="str">
        <f ca="1">IF(Prj_Inflation=1,IF($B298=1,IF(CN$2=1,1,IF(Параметры!CN$35=1,1+OFFSET(CN296,0,-1),1)),"-"),1)</f>
        <v>-</v>
      </c>
      <c r="CO298" s="176" t="str">
        <f ca="1">IF(Prj_Inflation=1,IF($B298=1,IF(CO$2=1,1,IF(Параметры!CO$35=1,1+OFFSET(CO296,0,-1),1)),"-"),1)</f>
        <v>-</v>
      </c>
      <c r="CP298" s="176" t="str">
        <f ca="1">IF(Prj_Inflation=1,IF($B298=1,IF(CP$2=1,1,IF(Параметры!CP$35=1,1+OFFSET(CP296,0,-1),1)),"-"),1)</f>
        <v>-</v>
      </c>
      <c r="CQ298" s="176" t="str">
        <f ca="1">IF(Prj_Inflation=1,IF($B298=1,IF(CQ$2=1,1,IF(Параметры!CQ$35=1,1+OFFSET(CQ296,0,-1),1)),"-"),1)</f>
        <v>-</v>
      </c>
      <c r="CR298" s="176" t="str">
        <f ca="1">IF(Prj_Inflation=1,IF($B298=1,IF(CR$2=1,1,IF(Параметры!CR$35=1,1+OFFSET(CR296,0,-1),1)),"-"),1)</f>
        <v>-</v>
      </c>
      <c r="CS298" s="176" t="str">
        <f ca="1">IF(Prj_Inflation=1,IF($B298=1,IF(CS$2=1,1,IF(Параметры!CS$35=1,1+OFFSET(CS296,0,-1),1)),"-"),1)</f>
        <v>-</v>
      </c>
      <c r="CT298" s="176" t="str">
        <f ca="1">IF(Prj_Inflation=1,IF($B298=1,IF(CT$2=1,1,IF(Параметры!CT$35=1,1+OFFSET(CT296,0,-1),1)),"-"),1)</f>
        <v>-</v>
      </c>
      <c r="CU298" s="176" t="str">
        <f ca="1">IF(Prj_Inflation=1,IF($B298=1,IF(CU$2=1,1,IF(Параметры!CU$35=1,1+OFFSET(CU296,0,-1),1)),"-"),1)</f>
        <v>-</v>
      </c>
      <c r="CV298" s="176" t="str">
        <f ca="1">IF(Prj_Inflation=1,IF($B298=1,IF(CV$2=1,1,IF(Параметры!CV$35=1,1+OFFSET(CV296,0,-1),1)),"-"),1)</f>
        <v>-</v>
      </c>
      <c r="CW298" s="176" t="str">
        <f ca="1">IF(Prj_Inflation=1,IF($B298=1,IF(CW$2=1,1,IF(Параметры!CW$35=1,1+OFFSET(CW296,0,-1),1)),"-"),1)</f>
        <v>-</v>
      </c>
      <c r="CX298" s="176" t="str">
        <f ca="1">IF(Prj_Inflation=1,IF($B298=1,IF(CX$2=1,1,IF(Параметры!CX$35=1,1+OFFSET(CX296,0,-1),1)),"-"),1)</f>
        <v>-</v>
      </c>
      <c r="CY298" s="176" t="str">
        <f ca="1">IF(Prj_Inflation=1,IF($B298=1,IF(CY$2=1,1,IF(Параметры!CY$35=1,1+OFFSET(CY296,0,-1),1)),"-"),1)</f>
        <v>-</v>
      </c>
      <c r="CZ298" s="176" t="str">
        <f ca="1">IF(Prj_Inflation=1,IF($B298=1,IF(CZ$2=1,1,IF(Параметры!CZ$35=1,1+OFFSET(CZ296,0,-1),1)),"-"),1)</f>
        <v>-</v>
      </c>
      <c r="DA298" s="176" t="str">
        <f ca="1">IF(Prj_Inflation=1,IF($B298=1,IF(DA$2=1,1,IF(Параметры!DA$35=1,1+OFFSET(DA296,0,-1),1)),"-"),1)</f>
        <v>-</v>
      </c>
      <c r="DB298" s="176" t="str">
        <f ca="1">IF(Prj_Inflation=1,IF($B298=1,IF(DB$2=1,1,IF(Параметры!DB$35=1,1+OFFSET(DB296,0,-1),1)),"-"),1)</f>
        <v>-</v>
      </c>
      <c r="DC298" s="176" t="str">
        <f ca="1">IF(Prj_Inflation=1,IF($B298=1,IF(DC$2=1,1,IF(Параметры!DC$35=1,1+OFFSET(DC296,0,-1),1)),"-"),1)</f>
        <v>-</v>
      </c>
      <c r="DD298" s="176" t="str">
        <f ca="1">IF(Prj_Inflation=1,IF($B298=1,IF(DD$2=1,1,IF(Параметры!DD$35=1,1+OFFSET(DD296,0,-1),1)),"-"),1)</f>
        <v>-</v>
      </c>
      <c r="DE298" s="176" t="str">
        <f ca="1">IF(Prj_Inflation=1,IF($B298=1,IF(DE$2=1,1,IF(Параметры!DE$35=1,1+OFFSET(DE296,0,-1),1)),"-"),1)</f>
        <v>-</v>
      </c>
      <c r="DF298" s="176" t="str">
        <f ca="1">IF(Prj_Inflation=1,IF($B298=1,IF(DF$2=1,1,IF(Параметры!DF$35=1,1+OFFSET(DF296,0,-1),1)),"-"),1)</f>
        <v>-</v>
      </c>
      <c r="DG298" s="176" t="str">
        <f ca="1">IF(Prj_Inflation=1,IF($B298=1,IF(DG$2=1,1,IF(Параметры!DG$35=1,1+OFFSET(DG296,0,-1),1)),"-"),1)</f>
        <v>-</v>
      </c>
      <c r="DH298" s="176" t="str">
        <f ca="1">IF(Prj_Inflation=1,IF($B298=1,IF(DH$2=1,1,IF(Параметры!DH$35=1,1+OFFSET(DH296,0,-1),1)),"-"),1)</f>
        <v>-</v>
      </c>
      <c r="DI298" s="176" t="str">
        <f ca="1">IF(Prj_Inflation=1,IF($B298=1,IF(DI$2=1,1,IF(Параметры!DI$35=1,1+OFFSET(DI296,0,-1),1)),"-"),1)</f>
        <v>-</v>
      </c>
      <c r="DJ298" s="176" t="str">
        <f ca="1">IF(Prj_Inflation=1,IF($B298=1,IF(DJ$2=1,1,IF(Параметры!DJ$35=1,1+OFFSET(DJ296,0,-1),1)),"-"),1)</f>
        <v>-</v>
      </c>
      <c r="DK298" s="176" t="str">
        <f ca="1">IF(Prj_Inflation=1,IF($B298=1,IF(DK$2=1,1,IF(Параметры!DK$35=1,1+OFFSET(DK296,0,-1),1)),"-"),1)</f>
        <v>-</v>
      </c>
      <c r="DL298" s="176" t="str">
        <f ca="1">IF(Prj_Inflation=1,IF($B298=1,IF(DL$2=1,1,IF(Параметры!DL$35=1,1+OFFSET(DL296,0,-1),1)),"-"),1)</f>
        <v>-</v>
      </c>
      <c r="DM298" s="176" t="str">
        <f ca="1">IF(Prj_Inflation=1,IF($B298=1,IF(DM$2=1,1,IF(Параметры!DM$35=1,1+OFFSET(DM296,0,-1),1)),"-"),1)</f>
        <v>-</v>
      </c>
      <c r="DN298" s="176" t="str">
        <f ca="1">IF(Prj_Inflation=1,IF($B298=1,IF(DN$2=1,1,IF(Параметры!DN$35=1,1+OFFSET(DN296,0,-1),1)),"-"),1)</f>
        <v>-</v>
      </c>
      <c r="DO298" s="176" t="str">
        <f ca="1">IF(Prj_Inflation=1,IF($B298=1,IF(DO$2=1,1,IF(Параметры!DO$35=1,1+OFFSET(DO296,0,-1),1)),"-"),1)</f>
        <v>-</v>
      </c>
      <c r="DP298" s="176" t="str">
        <f ca="1">IF(Prj_Inflation=1,IF($B298=1,IF(DP$2=1,1,IF(Параметры!DP$35=1,1+OFFSET(DP296,0,-1),1)),"-"),1)</f>
        <v>-</v>
      </c>
      <c r="DQ298" s="176" t="str">
        <f ca="1">IF(Prj_Inflation=1,IF($B298=1,IF(DQ$2=1,1,IF(Параметры!DQ$35=1,1+OFFSET(DQ296,0,-1),1)),"-"),1)</f>
        <v>-</v>
      </c>
      <c r="DR298" s="176" t="str">
        <f ca="1">IF(Prj_Inflation=1,IF($B298=1,IF(DR$2=1,1,IF(Параметры!DR$35=1,1+OFFSET(DR296,0,-1),1)),"-"),1)</f>
        <v>-</v>
      </c>
      <c r="DS298" s="176" t="str">
        <f ca="1">IF(Prj_Inflation=1,IF($B298=1,IF(DS$2=1,1,IF(Параметры!DS$35=1,1+OFFSET(DS296,0,-1),1)),"-"),1)</f>
        <v>-</v>
      </c>
      <c r="DT298" s="176" t="str">
        <f ca="1">IF(Prj_Inflation=1,IF($B298=1,IF(DT$2=1,1,IF(Параметры!DT$35=1,1+OFFSET(DT296,0,-1),1)),"-"),1)</f>
        <v>-</v>
      </c>
      <c r="DU298" s="176" t="str">
        <f ca="1">IF(Prj_Inflation=1,IF($B298=1,IF(DU$2=1,1,IF(Параметры!DU$35=1,1+OFFSET(DU296,0,-1),1)),"-"),1)</f>
        <v>-</v>
      </c>
      <c r="DV298" s="176" t="str">
        <f ca="1">IF(Prj_Inflation=1,IF($B298=1,IF(DV$2=1,1,IF(Параметры!DV$35=1,1+OFFSET(DV296,0,-1),1)),"-"),1)</f>
        <v>-</v>
      </c>
      <c r="DW298" s="175"/>
      <c r="DX298" s="170"/>
    </row>
    <row r="299" spans="1:128" hidden="1" outlineLevel="1" x14ac:dyDescent="0.2">
      <c r="A299" s="168" t="str">
        <f ca="1">Language!A$708</f>
        <v>социальные взносы</v>
      </c>
      <c r="B299" s="173"/>
      <c r="C299" s="147" t="str">
        <f ca="1">CHOOSE(D299,CurName1,CurName2,CurName3)</f>
        <v>тыс. руб.</v>
      </c>
      <c r="D299" s="158">
        <f>D292</f>
        <v>1</v>
      </c>
      <c r="E299" s="154" t="s">
        <v>1178</v>
      </c>
      <c r="F299" s="6" t="s">
        <v>3082</v>
      </c>
      <c r="G299" s="169">
        <f ca="1">G295*Параметры!G$97</f>
        <v>24.800000000000004</v>
      </c>
      <c r="H299" s="169">
        <f ca="1">H295*Параметры!H$97</f>
        <v>24.940222805607654</v>
      </c>
      <c r="I299" s="169">
        <f ca="1">I295*Параметры!I$97</f>
        <v>25.081238451344841</v>
      </c>
      <c r="J299" s="169">
        <f ca="1">J295*Параметры!J$97</f>
        <v>25.223051420044921</v>
      </c>
      <c r="K299" s="169">
        <f ca="1">K295*Параметры!K$97</f>
        <v>25.365666219887853</v>
      </c>
      <c r="L299" s="169">
        <f ca="1">L295*Параметры!L$97</f>
        <v>25.509087384543491</v>
      </c>
      <c r="M299" s="169">
        <f ca="1">M295*Параметры!M$97</f>
        <v>25.653319473315726</v>
      </c>
      <c r="N299" s="169">
        <f ca="1">N295*Параметры!N$97</f>
        <v>25.798367071287405</v>
      </c>
      <c r="O299" s="169">
        <f ca="1">O295*Параметры!O$97</f>
        <v>25.944234789466115</v>
      </c>
      <c r="P299" s="169">
        <f ca="1">P295*Параметры!P$97</f>
        <v>26.090927264930734</v>
      </c>
      <c r="Q299" s="169">
        <f ca="1">Q295*Параметры!Q$97</f>
        <v>26.238449160978867</v>
      </c>
      <c r="R299" s="169">
        <f ca="1">R295*Параметры!R$97</f>
        <v>26.386805167275085</v>
      </c>
      <c r="S299" s="169">
        <f ca="1">S295*Параметры!S$97</f>
        <v>26.535999999999994</v>
      </c>
      <c r="T299" s="169">
        <f ca="1">T295*Параметры!T$97</f>
        <v>26.686038402000179</v>
      </c>
      <c r="U299" s="169">
        <f ca="1">U295*Параметры!U$97</f>
        <v>26.836925142938966</v>
      </c>
      <c r="V299" s="169">
        <f ca="1">V295*Параметры!V$97</f>
        <v>26.988665019448057</v>
      </c>
      <c r="W299" s="169">
        <f ca="1">W295*Параметры!W$97</f>
        <v>27.141262855279994</v>
      </c>
      <c r="X299" s="169">
        <f ca="1">X295*Параметры!X$97</f>
        <v>27.294723501461529</v>
      </c>
      <c r="Y299" s="169">
        <f ca="1">Y295*Параметры!Y$97</f>
        <v>27.449051836447822</v>
      </c>
      <c r="Z299" s="169">
        <f ca="1">Z295*Параметры!Z$97</f>
        <v>27.604252766277522</v>
      </c>
      <c r="AA299" s="169">
        <f ca="1">AA295*Параметры!AA$97</f>
        <v>27.760331224728738</v>
      </c>
      <c r="AB299" s="169">
        <f ca="1">AB295*Параметры!AB$97</f>
        <v>27.917292173475882</v>
      </c>
      <c r="AC299" s="169">
        <f ca="1">AC295*Параметры!AC$97</f>
        <v>28.075140602247384</v>
      </c>
      <c r="AD299" s="169">
        <f ca="1">AD295*Параметры!AD$97</f>
        <v>28.233881528984337</v>
      </c>
      <c r="AE299" s="169">
        <f ca="1">AE295*Параметры!AE$97</f>
        <v>28.393519999999992</v>
      </c>
      <c r="AF299" s="169">
        <f ca="1">AF295*Параметры!AF$97</f>
        <v>28.554061090140191</v>
      </c>
      <c r="AG299" s="169">
        <f ca="1">AG295*Параметры!AG$97</f>
        <v>28.715509902944696</v>
      </c>
      <c r="AH299" s="169">
        <f ca="1">AH295*Параметры!AH$97</f>
        <v>28.877871570809422</v>
      </c>
      <c r="AI299" s="169">
        <f ca="1">AI295*Параметры!AI$97</f>
        <v>29.041151255149597</v>
      </c>
      <c r="AJ299" s="169">
        <f ca="1">AJ295*Параметры!AJ$97</f>
        <v>29.205354146563838</v>
      </c>
      <c r="AK299" s="169">
        <f ca="1">AK295*Параметры!AK$97</f>
        <v>29.37048546499917</v>
      </c>
      <c r="AL299" s="169">
        <f ca="1">AL295*Параметры!AL$97</f>
        <v>29.536550459916949</v>
      </c>
      <c r="AM299" s="169">
        <f ca="1">AM295*Параметры!AM$97</f>
        <v>29.703554410459752</v>
      </c>
      <c r="AN299" s="169">
        <f ca="1">AN295*Параметры!AN$97</f>
        <v>29.871502625619197</v>
      </c>
      <c r="AO299" s="169">
        <f ca="1">AO295*Параметры!AO$97</f>
        <v>30.040400444404707</v>
      </c>
      <c r="AP299" s="169">
        <f ca="1">AP295*Параметры!AP$97</f>
        <v>30.210253236013244</v>
      </c>
      <c r="AQ299" s="169">
        <f ca="1">AQ295*Параметры!AQ$97</f>
        <v>30.381066399999995</v>
      </c>
      <c r="AR299" s="169">
        <f ca="1">AR295*Параметры!AR$97</f>
        <v>30.552845366450008</v>
      </c>
      <c r="AS299" s="169">
        <f ca="1">AS295*Параметры!AS$97</f>
        <v>30.725595596150828</v>
      </c>
      <c r="AT299" s="169">
        <f ca="1">AT295*Параметры!AT$97</f>
        <v>30.899322580766082</v>
      </c>
      <c r="AU299" s="169">
        <f ca="1">AU295*Параметры!AU$97</f>
        <v>31.074031843010069</v>
      </c>
      <c r="AV299" s="169">
        <f ca="1">AV295*Параметры!AV$97</f>
        <v>31.249728936823306</v>
      </c>
      <c r="AW299" s="169">
        <f ca="1">AW295*Параметры!AW$97</f>
        <v>31.426419447549115</v>
      </c>
      <c r="AX299" s="169">
        <f ca="1">AX295*Параметры!AX$97</f>
        <v>31.604108992111136</v>
      </c>
      <c r="AY299" s="169">
        <f ca="1">AY295*Параметры!AY$97</f>
        <v>31.782803219191937</v>
      </c>
      <c r="AZ299" s="169">
        <f ca="1">AZ295*Параметры!AZ$97</f>
        <v>31.962507809412539</v>
      </c>
      <c r="BA299" s="169">
        <f ca="1">BA295*Параметры!BA$97</f>
        <v>32.143228475513034</v>
      </c>
      <c r="BB299" s="169">
        <f ca="1">BB295*Параметры!BB$97</f>
        <v>32.324970962534174</v>
      </c>
      <c r="BC299" s="169">
        <f ca="1">BC295*Параметры!BC$97</f>
        <v>32.507741047999993</v>
      </c>
      <c r="BD299" s="169">
        <f ca="1">BD295*Параметры!BD$97</f>
        <v>32.691544542101504</v>
      </c>
      <c r="BE299" s="169">
        <f ca="1">BE295*Параметры!BE$97</f>
        <v>32.876387287881379</v>
      </c>
      <c r="BF299" s="169">
        <f ca="1">BF295*Параметры!BF$97</f>
        <v>33.062275161419706</v>
      </c>
      <c r="BG299" s="169">
        <f ca="1">BG295*Параметры!BG$97</f>
        <v>33.24921407202077</v>
      </c>
      <c r="BH299" s="169">
        <f ca="1">BH295*Параметры!BH$97</f>
        <v>33.437209962400942</v>
      </c>
      <c r="BI299" s="169">
        <f ca="1">BI295*Параметры!BI$97</f>
        <v>33.626268808877548</v>
      </c>
      <c r="BJ299" s="169">
        <f ca="1">BJ295*Параметры!BJ$97</f>
        <v>33.816396621558916</v>
      </c>
      <c r="BK299" s="169">
        <f ca="1">BK295*Параметры!BK$97</f>
        <v>34.007599444535373</v>
      </c>
      <c r="BL299" s="169">
        <f ca="1">BL295*Параметры!BL$97</f>
        <v>34.199883356071417</v>
      </c>
      <c r="BM299" s="169">
        <f ca="1">BM295*Параметры!BM$97</f>
        <v>34.393254468798951</v>
      </c>
      <c r="BN299" s="169">
        <f ca="1">BN295*Параметры!BN$97</f>
        <v>34.58771892991156</v>
      </c>
      <c r="BO299" s="169">
        <f ca="1">BO295*Параметры!BO$97</f>
        <v>34.783282921359991</v>
      </c>
      <c r="BP299" s="169">
        <f ca="1">BP295*Параметры!BP$97</f>
        <v>34.97995266004861</v>
      </c>
      <c r="BQ299" s="169">
        <f ca="1">BQ295*Параметры!BQ$97</f>
        <v>35.177734398033081</v>
      </c>
      <c r="BR299" s="169">
        <f ca="1">BR295*Параметры!BR$97</f>
        <v>35.376634422719086</v>
      </c>
      <c r="BS299" s="169">
        <f ca="1">BS295*Параметры!BS$97</f>
        <v>35.576659057062223</v>
      </c>
      <c r="BT299" s="169">
        <f ca="1">BT295*Параметры!BT$97</f>
        <v>35.777814659769</v>
      </c>
      <c r="BU299" s="169">
        <f ca="1">BU295*Параметры!BU$97</f>
        <v>35.980107625498974</v>
      </c>
      <c r="BV299" s="169">
        <f ca="1">BV295*Параметры!BV$97</f>
        <v>36.183544385068032</v>
      </c>
      <c r="BW299" s="169">
        <f ca="1">BW295*Параметры!BW$97</f>
        <v>36.388131405652842</v>
      </c>
      <c r="BX299" s="169">
        <f ca="1">BX295*Параметры!BX$97</f>
        <v>36.593875190996407</v>
      </c>
      <c r="BY299" s="169">
        <f ca="1">BY295*Параметры!BY$97</f>
        <v>36.800782281614865</v>
      </c>
      <c r="BZ299" s="169">
        <f ca="1">BZ295*Параметры!BZ$97</f>
        <v>37.008859255005362</v>
      </c>
      <c r="CA299" s="169">
        <f ca="1">CA295*Параметры!CA$97</f>
        <v>37.218112725855185</v>
      </c>
      <c r="CB299" s="169">
        <f ca="1">CB295*Параметры!CB$97</f>
        <v>37.428549346252005</v>
      </c>
      <c r="CC299" s="169">
        <f ca="1">CC295*Параметры!CC$97</f>
        <v>37.640175805895389</v>
      </c>
      <c r="CD299" s="169">
        <f ca="1">CD295*Параметры!CD$97</f>
        <v>37.852998832309417</v>
      </c>
      <c r="CE299" s="169">
        <f ca="1">CE295*Параметры!CE$97</f>
        <v>38.067025191056572</v>
      </c>
      <c r="CF299" s="169">
        <f ca="1">CF295*Параметры!CF$97</f>
        <v>38.282261685952832</v>
      </c>
      <c r="CG299" s="169">
        <f ca="1">CG295*Параметры!CG$97</f>
        <v>38.498715159283897</v>
      </c>
      <c r="CH299" s="169">
        <f ca="1">CH295*Параметры!CH$97</f>
        <v>38.716392492022791</v>
      </c>
      <c r="CI299" s="169">
        <f ca="1">CI295*Параметры!CI$97</f>
        <v>38.935300604048535</v>
      </c>
      <c r="CJ299" s="169">
        <f ca="1">CJ295*Параметры!CJ$97</f>
        <v>39.155446454366157</v>
      </c>
      <c r="CK299" s="169">
        <f ca="1">CK295*Параметры!CK$97</f>
        <v>39.376837041327903</v>
      </c>
      <c r="CL299" s="169">
        <f ca="1">CL295*Параметры!CL$97</f>
        <v>39.599479402855735</v>
      </c>
      <c r="CM299" s="169">
        <f ca="1">CM295*Параметры!CM$97</f>
        <v>39.823380616665048</v>
      </c>
      <c r="CN299" s="169">
        <f ca="1">CN295*Параметры!CN$97</f>
        <v>40.048547800489644</v>
      </c>
      <c r="CO299" s="169">
        <f ca="1">CO295*Параметры!CO$97</f>
        <v>40.274988112308058</v>
      </c>
      <c r="CP299" s="169">
        <f ca="1">CP295*Параметры!CP$97</f>
        <v>40.502708750571067</v>
      </c>
      <c r="CQ299" s="169">
        <f ca="1">CQ295*Параметры!CQ$97</f>
        <v>40.731716954430524</v>
      </c>
      <c r="CR299" s="169">
        <f ca="1">CR295*Параметры!CR$97</f>
        <v>40.962020003969513</v>
      </c>
      <c r="CS299" s="169">
        <f ca="1">CS295*Параметры!CS$97</f>
        <v>41.193625220433759</v>
      </c>
      <c r="CT299" s="169">
        <f ca="1">CT295*Параметры!CT$97</f>
        <v>41.426539966464382</v>
      </c>
      <c r="CU299" s="169">
        <f ca="1">CU295*Параметры!CU$97</f>
        <v>41.660771646331924</v>
      </c>
      <c r="CV299" s="169">
        <f ca="1">CV295*Параметры!CV$97</f>
        <v>41.896327706171775</v>
      </c>
      <c r="CW299" s="169">
        <f ca="1">CW295*Параметры!CW$97</f>
        <v>42.133215634220846</v>
      </c>
      <c r="CX299" s="169">
        <f ca="1">CX295*Параметры!CX$97</f>
        <v>42.371442961055628</v>
      </c>
      <c r="CY299" s="169">
        <f ca="1">CY295*Параметры!CY$97</f>
        <v>42.611017259831584</v>
      </c>
      <c r="CZ299" s="169">
        <f ca="1">CZ295*Параметры!CZ$97</f>
        <v>42.851946146523908</v>
      </c>
      <c r="DA299" s="169">
        <f ca="1">DA295*Параметры!DA$97</f>
        <v>43.094237280169615</v>
      </c>
      <c r="DB299" s="169">
        <f ca="1">DB295*Параметры!DB$97</f>
        <v>43.337898363111037</v>
      </c>
      <c r="DC299" s="169">
        <f ca="1">DC295*Параметры!DC$97</f>
        <v>43.582937141240663</v>
      </c>
      <c r="DD299" s="169">
        <f ca="1">DD295*Параметры!DD$97</f>
        <v>43.829361404247386</v>
      </c>
      <c r="DE299" s="169">
        <f ca="1">DE295*Параметры!DE$97</f>
        <v>44.07717898586413</v>
      </c>
      <c r="DF299" s="169">
        <f ca="1">DF295*Параметры!DF$97</f>
        <v>44.326397764116884</v>
      </c>
      <c r="DG299" s="169">
        <f ca="1">DG295*Параметры!DG$97</f>
        <v>44.577025661575156</v>
      </c>
      <c r="DH299" s="169">
        <f ca="1">DH295*Параметры!DH$97</f>
        <v>44.8290706456038</v>
      </c>
      <c r="DI299" s="169">
        <f ca="1">DI295*Параметры!DI$97</f>
        <v>45.082540728616308</v>
      </c>
      <c r="DJ299" s="169">
        <f ca="1">DJ295*Параметры!DJ$97</f>
        <v>45.337443968329524</v>
      </c>
      <c r="DK299" s="169">
        <f ca="1">DK295*Параметры!DK$97</f>
        <v>45.593788468019802</v>
      </c>
      <c r="DL299" s="169">
        <f ca="1">DL295*Параметры!DL$97</f>
        <v>45.851582376780584</v>
      </c>
      <c r="DM299" s="169">
        <f ca="1">DM295*Параметры!DM$97</f>
        <v>46.110833889781496</v>
      </c>
      <c r="DN299" s="169">
        <f ca="1">DN295*Параметры!DN$97</f>
        <v>46.37155124852881</v>
      </c>
      <c r="DO299" s="169">
        <f ca="1">DO295*Параметры!DO$97</f>
        <v>46.633742741127506</v>
      </c>
      <c r="DP299" s="169">
        <f ca="1">DP295*Параметры!DP$97</f>
        <v>46.897416702544696</v>
      </c>
      <c r="DQ299" s="169">
        <f ca="1">DQ295*Параметры!DQ$97</f>
        <v>47.16258151487461</v>
      </c>
      <c r="DR299" s="169">
        <f ca="1">DR295*Параметры!DR$97</f>
        <v>47.429245607605068</v>
      </c>
      <c r="DS299" s="169">
        <f ca="1">DS295*Параметры!DS$97</f>
        <v>47.697417457885415</v>
      </c>
      <c r="DT299" s="169">
        <f ca="1">DT295*Параметры!DT$97</f>
        <v>47.967105590796059</v>
      </c>
      <c r="DU299" s="169">
        <f ca="1">DU295*Параметры!DU$97</f>
        <v>48.238318579619445</v>
      </c>
      <c r="DV299" s="169">
        <f ca="1">DV295*Параметры!DV$97</f>
        <v>48.511065046112584</v>
      </c>
      <c r="DW299" s="169"/>
      <c r="DX299" s="177">
        <f ca="1">SUM(G299:DW299)</f>
        <v>4242.0829351521561</v>
      </c>
    </row>
    <row r="300" spans="1:128" s="157" customFormat="1" hidden="1" outlineLevel="1" x14ac:dyDescent="0.2">
      <c r="A300" s="165" t="str">
        <f ca="1">Language!A$1503</f>
        <v>затраты на персонал, с соц. взносами</v>
      </c>
      <c r="B300" s="189"/>
      <c r="C300" s="160" t="str">
        <f ca="1">CHOOSE(D300,CurName1,CurName2,CurName3)</f>
        <v>тыс. руб.</v>
      </c>
      <c r="D300" s="158">
        <f>D292</f>
        <v>1</v>
      </c>
      <c r="E300" s="154" t="s">
        <v>1898</v>
      </c>
      <c r="F300" s="6" t="s">
        <v>3082</v>
      </c>
      <c r="G300" s="166">
        <f t="shared" ref="G300:BR300" ca="1" si="506">G295+G299</f>
        <v>104.80000000000001</v>
      </c>
      <c r="H300" s="166">
        <f t="shared" ca="1" si="506"/>
        <v>105.39255443660008</v>
      </c>
      <c r="I300" s="166">
        <f t="shared" ca="1" si="506"/>
        <v>105.98845926213464</v>
      </c>
      <c r="J300" s="166">
        <f t="shared" ca="1" si="506"/>
        <v>106.58773342018982</v>
      </c>
      <c r="K300" s="166">
        <f t="shared" ca="1" si="506"/>
        <v>107.19039596146156</v>
      </c>
      <c r="L300" s="166">
        <f t="shared" ca="1" si="506"/>
        <v>107.7964660443612</v>
      </c>
      <c r="M300" s="166">
        <f t="shared" ca="1" si="506"/>
        <v>108.4059629356245</v>
      </c>
      <c r="N300" s="166">
        <f t="shared" ca="1" si="506"/>
        <v>109.01890601092418</v>
      </c>
      <c r="O300" s="166">
        <f t="shared" ca="1" si="506"/>
        <v>109.63531475548584</v>
      </c>
      <c r="P300" s="166">
        <f t="shared" ca="1" si="506"/>
        <v>110.25520876470728</v>
      </c>
      <c r="Q300" s="166">
        <f t="shared" ca="1" si="506"/>
        <v>110.87860774478165</v>
      </c>
      <c r="R300" s="166">
        <f t="shared" ca="1" si="506"/>
        <v>111.50553151332373</v>
      </c>
      <c r="S300" s="166">
        <f t="shared" ca="1" si="506"/>
        <v>112.13599999999997</v>
      </c>
      <c r="T300" s="166">
        <f t="shared" ca="1" si="506"/>
        <v>112.77003324716203</v>
      </c>
      <c r="U300" s="166">
        <f t="shared" ca="1" si="506"/>
        <v>113.40765141048401</v>
      </c>
      <c r="V300" s="166">
        <f t="shared" ca="1" si="506"/>
        <v>114.04887475960305</v>
      </c>
      <c r="W300" s="166">
        <f t="shared" ca="1" si="506"/>
        <v>114.69372367876383</v>
      </c>
      <c r="X300" s="166">
        <f t="shared" ca="1" si="506"/>
        <v>115.34221866746645</v>
      </c>
      <c r="Y300" s="166">
        <f t="shared" ca="1" si="506"/>
        <v>115.9943803411182</v>
      </c>
      <c r="Z300" s="166">
        <f t="shared" ca="1" si="506"/>
        <v>116.65022943168887</v>
      </c>
      <c r="AA300" s="166">
        <f t="shared" ca="1" si="506"/>
        <v>117.30978678836982</v>
      </c>
      <c r="AB300" s="166">
        <f t="shared" ca="1" si="506"/>
        <v>117.97307337823678</v>
      </c>
      <c r="AC300" s="166">
        <f t="shared" ca="1" si="506"/>
        <v>118.64011028691635</v>
      </c>
      <c r="AD300" s="166">
        <f t="shared" ca="1" si="506"/>
        <v>119.31091871925638</v>
      </c>
      <c r="AE300" s="166">
        <f t="shared" ca="1" si="506"/>
        <v>119.98551999999995</v>
      </c>
      <c r="AF300" s="166">
        <f t="shared" ca="1" si="506"/>
        <v>120.66393557446338</v>
      </c>
      <c r="AG300" s="166">
        <f t="shared" ca="1" si="506"/>
        <v>121.34618700921789</v>
      </c>
      <c r="AH300" s="166">
        <f t="shared" ca="1" si="506"/>
        <v>122.03229599277527</v>
      </c>
      <c r="AI300" s="166">
        <f t="shared" ca="1" si="506"/>
        <v>122.72228433627731</v>
      </c>
      <c r="AJ300" s="166">
        <f t="shared" ca="1" si="506"/>
        <v>123.41617397418911</v>
      </c>
      <c r="AK300" s="166">
        <f t="shared" ca="1" si="506"/>
        <v>124.11398696499649</v>
      </c>
      <c r="AL300" s="166">
        <f t="shared" ca="1" si="506"/>
        <v>124.81574549190709</v>
      </c>
      <c r="AM300" s="166">
        <f t="shared" ca="1" si="506"/>
        <v>125.52147186355572</v>
      </c>
      <c r="AN300" s="166">
        <f t="shared" ca="1" si="506"/>
        <v>126.23118851471337</v>
      </c>
      <c r="AO300" s="166">
        <f t="shared" ca="1" si="506"/>
        <v>126.94491800700052</v>
      </c>
      <c r="AP300" s="166">
        <f t="shared" ca="1" si="506"/>
        <v>127.66268302960434</v>
      </c>
      <c r="AQ300" s="166">
        <f t="shared" ca="1" si="506"/>
        <v>128.38450639999996</v>
      </c>
      <c r="AR300" s="166">
        <f t="shared" ca="1" si="506"/>
        <v>129.11041106467582</v>
      </c>
      <c r="AS300" s="166">
        <f t="shared" ca="1" si="506"/>
        <v>129.84042009986317</v>
      </c>
      <c r="AT300" s="166">
        <f t="shared" ca="1" si="506"/>
        <v>130.57455671226955</v>
      </c>
      <c r="AU300" s="166">
        <f t="shared" ca="1" si="506"/>
        <v>131.31284423981671</v>
      </c>
      <c r="AV300" s="166">
        <f t="shared" ca="1" si="506"/>
        <v>132.05530615238234</v>
      </c>
      <c r="AW300" s="166">
        <f t="shared" ca="1" si="506"/>
        <v>132.80196605254625</v>
      </c>
      <c r="AX300" s="166">
        <f t="shared" ca="1" si="506"/>
        <v>133.5528476763406</v>
      </c>
      <c r="AY300" s="166">
        <f t="shared" ca="1" si="506"/>
        <v>134.30797489400462</v>
      </c>
      <c r="AZ300" s="166">
        <f t="shared" ca="1" si="506"/>
        <v>135.06737171074329</v>
      </c>
      <c r="BA300" s="166">
        <f t="shared" ca="1" si="506"/>
        <v>135.83106226749055</v>
      </c>
      <c r="BB300" s="166">
        <f t="shared" ca="1" si="506"/>
        <v>136.59907084167665</v>
      </c>
      <c r="BC300" s="166">
        <f t="shared" ca="1" si="506"/>
        <v>137.37142184799995</v>
      </c>
      <c r="BD300" s="166">
        <f t="shared" ca="1" si="506"/>
        <v>138.14813983920311</v>
      </c>
      <c r="BE300" s="166">
        <f t="shared" ca="1" si="506"/>
        <v>138.92924950685355</v>
      </c>
      <c r="BF300" s="166">
        <f t="shared" ca="1" si="506"/>
        <v>139.71477568212842</v>
      </c>
      <c r="BG300" s="166">
        <f t="shared" ca="1" si="506"/>
        <v>140.50474333660389</v>
      </c>
      <c r="BH300" s="166">
        <f t="shared" ca="1" si="506"/>
        <v>141.29917758304913</v>
      </c>
      <c r="BI300" s="166">
        <f t="shared" ca="1" si="506"/>
        <v>142.09810367622447</v>
      </c>
      <c r="BJ300" s="166">
        <f t="shared" ca="1" si="506"/>
        <v>142.90154701368442</v>
      </c>
      <c r="BK300" s="166">
        <f t="shared" ca="1" si="506"/>
        <v>143.70953313658492</v>
      </c>
      <c r="BL300" s="166">
        <f t="shared" ca="1" si="506"/>
        <v>144.52208773049531</v>
      </c>
      <c r="BM300" s="166">
        <f t="shared" ca="1" si="506"/>
        <v>145.3392366262149</v>
      </c>
      <c r="BN300" s="166">
        <f t="shared" ca="1" si="506"/>
        <v>146.16100580059401</v>
      </c>
      <c r="BO300" s="166">
        <f t="shared" ca="1" si="506"/>
        <v>146.98742137735994</v>
      </c>
      <c r="BP300" s="166">
        <f t="shared" ca="1" si="506"/>
        <v>147.81850962794732</v>
      </c>
      <c r="BQ300" s="166">
        <f t="shared" ca="1" si="506"/>
        <v>148.65429697233333</v>
      </c>
      <c r="BR300" s="166">
        <f t="shared" ca="1" si="506"/>
        <v>149.4948099798774</v>
      </c>
      <c r="BS300" s="166">
        <f t="shared" ref="BS300:DV300" ca="1" si="507">BS295+BS299</f>
        <v>150.34007537016615</v>
      </c>
      <c r="BT300" s="166">
        <f t="shared" ca="1" si="507"/>
        <v>151.19012001386253</v>
      </c>
      <c r="BU300" s="166">
        <f t="shared" ca="1" si="507"/>
        <v>152.04497093356017</v>
      </c>
      <c r="BV300" s="166">
        <f t="shared" ca="1" si="507"/>
        <v>152.90465530464232</v>
      </c>
      <c r="BW300" s="166">
        <f t="shared" ca="1" si="507"/>
        <v>153.76920045614585</v>
      </c>
      <c r="BX300" s="166">
        <f t="shared" ca="1" si="507"/>
        <v>154.63863387162996</v>
      </c>
      <c r="BY300" s="166">
        <f t="shared" ca="1" si="507"/>
        <v>155.51298319004988</v>
      </c>
      <c r="BZ300" s="166">
        <f t="shared" ca="1" si="507"/>
        <v>156.39227620663553</v>
      </c>
      <c r="CA300" s="166">
        <f t="shared" ca="1" si="507"/>
        <v>157.2765408737751</v>
      </c>
      <c r="CB300" s="166">
        <f t="shared" ca="1" si="507"/>
        <v>158.16580530190362</v>
      </c>
      <c r="CC300" s="166">
        <f t="shared" ca="1" si="507"/>
        <v>159.06009776039662</v>
      </c>
      <c r="CD300" s="166">
        <f t="shared" ca="1" si="507"/>
        <v>159.95944667846879</v>
      </c>
      <c r="CE300" s="166">
        <f t="shared" ca="1" si="507"/>
        <v>160.86388064607775</v>
      </c>
      <c r="CF300" s="166">
        <f t="shared" ca="1" si="507"/>
        <v>161.77342841483289</v>
      </c>
      <c r="CG300" s="166">
        <f t="shared" ca="1" si="507"/>
        <v>162.68811889890935</v>
      </c>
      <c r="CH300" s="166">
        <f t="shared" ca="1" si="507"/>
        <v>163.60798117596727</v>
      </c>
      <c r="CI300" s="166">
        <f t="shared" ca="1" si="507"/>
        <v>164.53304448807606</v>
      </c>
      <c r="CJ300" s="166">
        <f t="shared" ca="1" si="507"/>
        <v>165.46333824264406</v>
      </c>
      <c r="CK300" s="166">
        <f t="shared" ca="1" si="507"/>
        <v>166.39889201335336</v>
      </c>
      <c r="CL300" s="166">
        <f t="shared" ca="1" si="507"/>
        <v>167.33973554110003</v>
      </c>
      <c r="CM300" s="166">
        <f t="shared" ca="1" si="507"/>
        <v>168.28589873493937</v>
      </c>
      <c r="CN300" s="166">
        <f t="shared" ca="1" si="507"/>
        <v>169.23741167303686</v>
      </c>
      <c r="CO300" s="166">
        <f t="shared" ca="1" si="507"/>
        <v>170.19430460362435</v>
      </c>
      <c r="CP300" s="166">
        <f t="shared" ca="1" si="507"/>
        <v>171.15660794596158</v>
      </c>
      <c r="CQ300" s="166">
        <f t="shared" ca="1" si="507"/>
        <v>172.12435229130318</v>
      </c>
      <c r="CR300" s="166">
        <f t="shared" ca="1" si="507"/>
        <v>173.09756840387115</v>
      </c>
      <c r="CS300" s="166">
        <f t="shared" ca="1" si="507"/>
        <v>174.07628722183296</v>
      </c>
      <c r="CT300" s="166">
        <f t="shared" ca="1" si="507"/>
        <v>175.06053985828495</v>
      </c>
      <c r="CU300" s="166">
        <f t="shared" ca="1" si="507"/>
        <v>176.05035760224132</v>
      </c>
      <c r="CV300" s="166">
        <f t="shared" ca="1" si="507"/>
        <v>177.04577191962909</v>
      </c>
      <c r="CW300" s="166">
        <f t="shared" ca="1" si="507"/>
        <v>178.04681445428807</v>
      </c>
      <c r="CX300" s="166">
        <f t="shared" ca="1" si="507"/>
        <v>179.05351702897698</v>
      </c>
      <c r="CY300" s="166">
        <f t="shared" ca="1" si="507"/>
        <v>180.06591164638505</v>
      </c>
      <c r="CZ300" s="166">
        <f t="shared" ca="1" si="507"/>
        <v>181.08403049014939</v>
      </c>
      <c r="DA300" s="166">
        <f t="shared" ca="1" si="507"/>
        <v>182.10790592587801</v>
      </c>
      <c r="DB300" s="166">
        <f t="shared" ca="1" si="507"/>
        <v>183.13757050217887</v>
      </c>
      <c r="DC300" s="166">
        <f t="shared" ca="1" si="507"/>
        <v>184.17305695169438</v>
      </c>
      <c r="DD300" s="166">
        <f t="shared" ca="1" si="507"/>
        <v>185.21439819214214</v>
      </c>
      <c r="DE300" s="166">
        <f t="shared" ca="1" si="507"/>
        <v>186.26162732736128</v>
      </c>
      <c r="DF300" s="166">
        <f t="shared" ca="1" si="507"/>
        <v>187.31477764836487</v>
      </c>
      <c r="DG300" s="166">
        <f t="shared" ca="1" si="507"/>
        <v>188.37388263439823</v>
      </c>
      <c r="DH300" s="166">
        <f t="shared" ca="1" si="507"/>
        <v>189.43897595400313</v>
      </c>
      <c r="DI300" s="166">
        <f t="shared" ca="1" si="507"/>
        <v>190.51009146608823</v>
      </c>
      <c r="DJ300" s="166">
        <f t="shared" ca="1" si="507"/>
        <v>191.58726322100537</v>
      </c>
      <c r="DK300" s="166">
        <f t="shared" ca="1" si="507"/>
        <v>192.67052546163202</v>
      </c>
      <c r="DL300" s="166">
        <f t="shared" ca="1" si="507"/>
        <v>193.75991262445987</v>
      </c>
      <c r="DM300" s="166">
        <f t="shared" ca="1" si="507"/>
        <v>194.85545934068952</v>
      </c>
      <c r="DN300" s="166">
        <f t="shared" ca="1" si="507"/>
        <v>195.95720043733141</v>
      </c>
      <c r="DO300" s="166">
        <f t="shared" ca="1" si="507"/>
        <v>197.06517093831297</v>
      </c>
      <c r="DP300" s="166">
        <f t="shared" ca="1" si="507"/>
        <v>198.17940606559208</v>
      </c>
      <c r="DQ300" s="166">
        <f t="shared" ca="1" si="507"/>
        <v>199.29994124027655</v>
      </c>
      <c r="DR300" s="166">
        <f t="shared" ca="1" si="507"/>
        <v>200.42681208375041</v>
      </c>
      <c r="DS300" s="166">
        <f t="shared" ca="1" si="507"/>
        <v>201.56005441880609</v>
      </c>
      <c r="DT300" s="166">
        <f t="shared" ca="1" si="507"/>
        <v>202.69970427078331</v>
      </c>
      <c r="DU300" s="166">
        <f t="shared" ca="1" si="507"/>
        <v>203.84579786871439</v>
      </c>
      <c r="DV300" s="166">
        <f t="shared" ca="1" si="507"/>
        <v>204.99837164647573</v>
      </c>
      <c r="DW300" s="166"/>
      <c r="DX300" s="167">
        <f ca="1">SUM(G300:DW300)</f>
        <v>17926.221435642983</v>
      </c>
    </row>
    <row r="301" spans="1:128" x14ac:dyDescent="0.2">
      <c r="A301" s="298" t="s">
        <v>3413</v>
      </c>
      <c r="B301" s="189"/>
      <c r="C301" s="160"/>
      <c r="D301" s="158">
        <v>1</v>
      </c>
      <c r="F301" s="154" t="s">
        <v>3401</v>
      </c>
      <c r="G301" s="190"/>
      <c r="H301" s="190"/>
      <c r="I301" s="190"/>
      <c r="J301" s="190"/>
      <c r="K301" s="190"/>
      <c r="L301" s="190"/>
      <c r="M301" s="190"/>
      <c r="N301" s="190"/>
      <c r="O301" s="190"/>
      <c r="P301" s="190"/>
      <c r="Q301" s="190"/>
      <c r="R301" s="190"/>
      <c r="S301" s="190"/>
      <c r="T301" s="190"/>
      <c r="U301" s="190"/>
      <c r="V301" s="190"/>
      <c r="W301" s="190"/>
      <c r="X301" s="190"/>
      <c r="Y301" s="190"/>
      <c r="Z301" s="190"/>
      <c r="AA301" s="190"/>
      <c r="AB301" s="190"/>
      <c r="AC301" s="190"/>
      <c r="AD301" s="190"/>
      <c r="AE301" s="190"/>
      <c r="AF301" s="190"/>
      <c r="AG301" s="190"/>
      <c r="AH301" s="190"/>
      <c r="AI301" s="190"/>
      <c r="AJ301" s="190"/>
      <c r="AK301" s="190"/>
      <c r="AL301" s="190"/>
      <c r="AM301" s="190"/>
      <c r="AN301" s="190"/>
      <c r="AO301" s="190"/>
      <c r="AP301" s="190"/>
      <c r="AQ301" s="190"/>
      <c r="AR301" s="190"/>
      <c r="AS301" s="190"/>
      <c r="AT301" s="190"/>
      <c r="AU301" s="190"/>
      <c r="AV301" s="190"/>
      <c r="AW301" s="190"/>
      <c r="AX301" s="190"/>
      <c r="AY301" s="190"/>
      <c r="AZ301" s="190"/>
      <c r="BA301" s="190"/>
      <c r="BB301" s="190"/>
      <c r="BC301" s="190"/>
      <c r="BD301" s="190"/>
      <c r="BE301" s="190"/>
      <c r="BF301" s="190"/>
      <c r="BG301" s="190"/>
      <c r="BH301" s="190"/>
      <c r="BI301" s="190"/>
      <c r="BJ301" s="190"/>
      <c r="BK301" s="190"/>
      <c r="BL301" s="190"/>
      <c r="BM301" s="190"/>
      <c r="BN301" s="190"/>
      <c r="BO301" s="190"/>
      <c r="BP301" s="190"/>
      <c r="BQ301" s="190"/>
      <c r="BR301" s="190"/>
      <c r="BS301" s="190"/>
      <c r="BT301" s="190"/>
      <c r="BU301" s="190"/>
      <c r="BV301" s="190"/>
      <c r="BW301" s="190"/>
      <c r="BX301" s="190"/>
      <c r="BY301" s="190"/>
      <c r="BZ301" s="190"/>
      <c r="CA301" s="190"/>
      <c r="CB301" s="190"/>
      <c r="CC301" s="190"/>
      <c r="CD301" s="190"/>
      <c r="CE301" s="190"/>
      <c r="CF301" s="190"/>
      <c r="CG301" s="190"/>
      <c r="CH301" s="190"/>
      <c r="CI301" s="190"/>
      <c r="CJ301" s="190"/>
      <c r="CK301" s="190"/>
      <c r="CL301" s="190"/>
      <c r="CM301" s="190"/>
      <c r="CN301" s="190"/>
      <c r="CO301" s="190"/>
      <c r="CP301" s="190"/>
      <c r="CQ301" s="190"/>
      <c r="CR301" s="190"/>
      <c r="CS301" s="190"/>
      <c r="CT301" s="190"/>
      <c r="CU301" s="190"/>
      <c r="CV301" s="190"/>
      <c r="CW301" s="190"/>
      <c r="CX301" s="190"/>
      <c r="CY301" s="190"/>
      <c r="CZ301" s="190"/>
      <c r="DA301" s="190"/>
      <c r="DB301" s="190"/>
      <c r="DC301" s="190"/>
      <c r="DD301" s="190"/>
      <c r="DE301" s="190"/>
      <c r="DF301" s="190"/>
      <c r="DG301" s="190"/>
      <c r="DH301" s="190"/>
      <c r="DI301" s="190"/>
      <c r="DJ301" s="190"/>
      <c r="DK301" s="190"/>
      <c r="DL301" s="190"/>
      <c r="DM301" s="190"/>
      <c r="DN301" s="190"/>
      <c r="DO301" s="190"/>
      <c r="DP301" s="190"/>
      <c r="DQ301" s="190"/>
      <c r="DR301" s="190"/>
      <c r="DS301" s="190"/>
      <c r="DT301" s="190"/>
      <c r="DU301" s="190"/>
      <c r="DV301" s="190"/>
      <c r="DW301" s="190"/>
    </row>
    <row r="302" spans="1:128" x14ac:dyDescent="0.2">
      <c r="A302" s="159" t="str">
        <f ca="1">Language!A$705</f>
        <v>численность</v>
      </c>
      <c r="B302" s="310">
        <v>1</v>
      </c>
      <c r="C302" s="160" t="str">
        <f ca="1">Language!$A$1473</f>
        <v>человек</v>
      </c>
      <c r="D302" s="158"/>
      <c r="E302" s="154" t="s">
        <v>769</v>
      </c>
      <c r="F302" s="154" t="s">
        <v>696</v>
      </c>
      <c r="G302" s="311">
        <f t="shared" ref="G302:DV302" si="508">IF(G$2&gt;Prj_Invest, $B302, 0)</f>
        <v>1</v>
      </c>
      <c r="H302" s="311">
        <f t="shared" si="508"/>
        <v>1</v>
      </c>
      <c r="I302" s="311">
        <f t="shared" si="508"/>
        <v>1</v>
      </c>
      <c r="J302" s="311">
        <f t="shared" si="508"/>
        <v>1</v>
      </c>
      <c r="K302" s="311">
        <f t="shared" si="508"/>
        <v>1</v>
      </c>
      <c r="L302" s="311">
        <f t="shared" si="508"/>
        <v>1</v>
      </c>
      <c r="M302" s="311">
        <f t="shared" si="508"/>
        <v>1</v>
      </c>
      <c r="N302" s="311">
        <f t="shared" si="508"/>
        <v>1</v>
      </c>
      <c r="O302" s="311">
        <f t="shared" si="508"/>
        <v>1</v>
      </c>
      <c r="P302" s="311">
        <f t="shared" si="508"/>
        <v>1</v>
      </c>
      <c r="Q302" s="311">
        <f t="shared" si="508"/>
        <v>1</v>
      </c>
      <c r="R302" s="311">
        <f t="shared" si="508"/>
        <v>1</v>
      </c>
      <c r="S302" s="311">
        <f t="shared" si="508"/>
        <v>1</v>
      </c>
      <c r="T302" s="311">
        <f t="shared" si="508"/>
        <v>1</v>
      </c>
      <c r="U302" s="311">
        <f t="shared" si="508"/>
        <v>1</v>
      </c>
      <c r="V302" s="311">
        <f t="shared" si="508"/>
        <v>1</v>
      </c>
      <c r="W302" s="311">
        <f t="shared" si="508"/>
        <v>1</v>
      </c>
      <c r="X302" s="311">
        <f t="shared" si="508"/>
        <v>1</v>
      </c>
      <c r="Y302" s="311">
        <f t="shared" si="508"/>
        <v>1</v>
      </c>
      <c r="Z302" s="311">
        <f t="shared" si="508"/>
        <v>1</v>
      </c>
      <c r="AA302" s="311">
        <f t="shared" si="508"/>
        <v>1</v>
      </c>
      <c r="AB302" s="311">
        <f t="shared" si="508"/>
        <v>1</v>
      </c>
      <c r="AC302" s="311">
        <f t="shared" si="508"/>
        <v>1</v>
      </c>
      <c r="AD302" s="311">
        <f t="shared" si="508"/>
        <v>1</v>
      </c>
      <c r="AE302" s="311">
        <f t="shared" si="508"/>
        <v>1</v>
      </c>
      <c r="AF302" s="311">
        <f t="shared" si="508"/>
        <v>1</v>
      </c>
      <c r="AG302" s="311">
        <f t="shared" si="508"/>
        <v>1</v>
      </c>
      <c r="AH302" s="311">
        <f t="shared" si="508"/>
        <v>1</v>
      </c>
      <c r="AI302" s="311">
        <f t="shared" si="508"/>
        <v>1</v>
      </c>
      <c r="AJ302" s="311">
        <f t="shared" si="508"/>
        <v>1</v>
      </c>
      <c r="AK302" s="311">
        <f t="shared" si="508"/>
        <v>1</v>
      </c>
      <c r="AL302" s="311">
        <f t="shared" si="508"/>
        <v>1</v>
      </c>
      <c r="AM302" s="311">
        <f t="shared" si="508"/>
        <v>1</v>
      </c>
      <c r="AN302" s="311">
        <f t="shared" si="508"/>
        <v>1</v>
      </c>
      <c r="AO302" s="311">
        <f t="shared" si="508"/>
        <v>1</v>
      </c>
      <c r="AP302" s="311">
        <f t="shared" si="508"/>
        <v>1</v>
      </c>
      <c r="AQ302" s="311">
        <f t="shared" si="508"/>
        <v>1</v>
      </c>
      <c r="AR302" s="311">
        <f t="shared" si="508"/>
        <v>1</v>
      </c>
      <c r="AS302" s="311">
        <f t="shared" si="508"/>
        <v>1</v>
      </c>
      <c r="AT302" s="311">
        <f t="shared" si="508"/>
        <v>1</v>
      </c>
      <c r="AU302" s="311">
        <f t="shared" si="508"/>
        <v>1</v>
      </c>
      <c r="AV302" s="311">
        <f t="shared" si="508"/>
        <v>1</v>
      </c>
      <c r="AW302" s="311">
        <f t="shared" si="508"/>
        <v>1</v>
      </c>
      <c r="AX302" s="311">
        <f t="shared" si="508"/>
        <v>1</v>
      </c>
      <c r="AY302" s="311">
        <f t="shared" si="508"/>
        <v>1</v>
      </c>
      <c r="AZ302" s="311">
        <f t="shared" si="508"/>
        <v>1</v>
      </c>
      <c r="BA302" s="311">
        <f t="shared" si="508"/>
        <v>1</v>
      </c>
      <c r="BB302" s="311">
        <f t="shared" si="508"/>
        <v>1</v>
      </c>
      <c r="BC302" s="311">
        <f t="shared" si="508"/>
        <v>1</v>
      </c>
      <c r="BD302" s="311">
        <f t="shared" si="508"/>
        <v>1</v>
      </c>
      <c r="BE302" s="311">
        <f t="shared" si="508"/>
        <v>1</v>
      </c>
      <c r="BF302" s="311">
        <f t="shared" si="508"/>
        <v>1</v>
      </c>
      <c r="BG302" s="311">
        <f t="shared" si="508"/>
        <v>1</v>
      </c>
      <c r="BH302" s="311">
        <f t="shared" si="508"/>
        <v>1</v>
      </c>
      <c r="BI302" s="311">
        <f t="shared" si="508"/>
        <v>1</v>
      </c>
      <c r="BJ302" s="311">
        <f t="shared" si="508"/>
        <v>1</v>
      </c>
      <c r="BK302" s="311">
        <f t="shared" si="508"/>
        <v>1</v>
      </c>
      <c r="BL302" s="311">
        <f t="shared" si="508"/>
        <v>1</v>
      </c>
      <c r="BM302" s="311">
        <f t="shared" si="508"/>
        <v>1</v>
      </c>
      <c r="BN302" s="311">
        <f t="shared" si="508"/>
        <v>1</v>
      </c>
      <c r="BO302" s="311">
        <f t="shared" si="508"/>
        <v>1</v>
      </c>
      <c r="BP302" s="311">
        <f t="shared" si="508"/>
        <v>1</v>
      </c>
      <c r="BQ302" s="311">
        <f t="shared" si="508"/>
        <v>1</v>
      </c>
      <c r="BR302" s="311">
        <f t="shared" si="508"/>
        <v>1</v>
      </c>
      <c r="BS302" s="311">
        <f t="shared" si="508"/>
        <v>1</v>
      </c>
      <c r="BT302" s="311">
        <f t="shared" si="508"/>
        <v>1</v>
      </c>
      <c r="BU302" s="311">
        <f t="shared" si="508"/>
        <v>1</v>
      </c>
      <c r="BV302" s="311">
        <f t="shared" si="508"/>
        <v>1</v>
      </c>
      <c r="BW302" s="311">
        <f t="shared" si="508"/>
        <v>1</v>
      </c>
      <c r="BX302" s="311">
        <f t="shared" si="508"/>
        <v>1</v>
      </c>
      <c r="BY302" s="311">
        <f t="shared" si="508"/>
        <v>1</v>
      </c>
      <c r="BZ302" s="311">
        <f t="shared" si="508"/>
        <v>1</v>
      </c>
      <c r="CA302" s="311">
        <f t="shared" si="508"/>
        <v>1</v>
      </c>
      <c r="CB302" s="311">
        <f t="shared" si="508"/>
        <v>1</v>
      </c>
      <c r="CC302" s="311">
        <f t="shared" si="508"/>
        <v>1</v>
      </c>
      <c r="CD302" s="311">
        <f t="shared" si="508"/>
        <v>1</v>
      </c>
      <c r="CE302" s="311">
        <f t="shared" si="508"/>
        <v>1</v>
      </c>
      <c r="CF302" s="311">
        <f t="shared" si="508"/>
        <v>1</v>
      </c>
      <c r="CG302" s="311">
        <f t="shared" si="508"/>
        <v>1</v>
      </c>
      <c r="CH302" s="311">
        <f t="shared" si="508"/>
        <v>1</v>
      </c>
      <c r="CI302" s="311">
        <f t="shared" si="508"/>
        <v>1</v>
      </c>
      <c r="CJ302" s="311">
        <f t="shared" si="508"/>
        <v>1</v>
      </c>
      <c r="CK302" s="311">
        <f t="shared" si="508"/>
        <v>1</v>
      </c>
      <c r="CL302" s="311">
        <f t="shared" si="508"/>
        <v>1</v>
      </c>
      <c r="CM302" s="311">
        <f t="shared" si="508"/>
        <v>1</v>
      </c>
      <c r="CN302" s="311">
        <f t="shared" si="508"/>
        <v>1</v>
      </c>
      <c r="CO302" s="311">
        <f t="shared" si="508"/>
        <v>1</v>
      </c>
      <c r="CP302" s="311">
        <f t="shared" si="508"/>
        <v>1</v>
      </c>
      <c r="CQ302" s="311">
        <f t="shared" si="508"/>
        <v>1</v>
      </c>
      <c r="CR302" s="311">
        <f t="shared" si="508"/>
        <v>1</v>
      </c>
      <c r="CS302" s="311">
        <f t="shared" si="508"/>
        <v>1</v>
      </c>
      <c r="CT302" s="311">
        <f t="shared" si="508"/>
        <v>1</v>
      </c>
      <c r="CU302" s="311">
        <f t="shared" si="508"/>
        <v>1</v>
      </c>
      <c r="CV302" s="311">
        <f t="shared" si="508"/>
        <v>1</v>
      </c>
      <c r="CW302" s="311">
        <f t="shared" si="508"/>
        <v>1</v>
      </c>
      <c r="CX302" s="311">
        <f t="shared" si="508"/>
        <v>1</v>
      </c>
      <c r="CY302" s="311">
        <f t="shared" si="508"/>
        <v>1</v>
      </c>
      <c r="CZ302" s="311">
        <f t="shared" si="508"/>
        <v>1</v>
      </c>
      <c r="DA302" s="311">
        <f t="shared" si="508"/>
        <v>1</v>
      </c>
      <c r="DB302" s="311">
        <f t="shared" si="508"/>
        <v>1</v>
      </c>
      <c r="DC302" s="311">
        <f t="shared" si="508"/>
        <v>1</v>
      </c>
      <c r="DD302" s="311">
        <f t="shared" si="508"/>
        <v>1</v>
      </c>
      <c r="DE302" s="311">
        <f t="shared" si="508"/>
        <v>1</v>
      </c>
      <c r="DF302" s="311">
        <f t="shared" si="508"/>
        <v>1</v>
      </c>
      <c r="DG302" s="311">
        <f t="shared" si="508"/>
        <v>1</v>
      </c>
      <c r="DH302" s="311">
        <f t="shared" si="508"/>
        <v>1</v>
      </c>
      <c r="DI302" s="311">
        <f t="shared" si="508"/>
        <v>1</v>
      </c>
      <c r="DJ302" s="311">
        <f t="shared" si="508"/>
        <v>1</v>
      </c>
      <c r="DK302" s="311">
        <f t="shared" si="508"/>
        <v>1</v>
      </c>
      <c r="DL302" s="311">
        <f t="shared" si="508"/>
        <v>1</v>
      </c>
      <c r="DM302" s="311">
        <f t="shared" si="508"/>
        <v>1</v>
      </c>
      <c r="DN302" s="311">
        <f t="shared" si="508"/>
        <v>1</v>
      </c>
      <c r="DO302" s="311">
        <f t="shared" si="508"/>
        <v>1</v>
      </c>
      <c r="DP302" s="311">
        <f t="shared" si="508"/>
        <v>1</v>
      </c>
      <c r="DQ302" s="311">
        <f t="shared" si="508"/>
        <v>1</v>
      </c>
      <c r="DR302" s="311">
        <f t="shared" si="508"/>
        <v>1</v>
      </c>
      <c r="DS302" s="311">
        <f t="shared" si="508"/>
        <v>1</v>
      </c>
      <c r="DT302" s="311">
        <f t="shared" si="508"/>
        <v>1</v>
      </c>
      <c r="DU302" s="311">
        <f t="shared" si="508"/>
        <v>1</v>
      </c>
      <c r="DV302" s="311">
        <f t="shared" si="508"/>
        <v>1</v>
      </c>
      <c r="DW302" s="186"/>
    </row>
    <row r="303" spans="1:128" x14ac:dyDescent="0.2">
      <c r="A303" s="159" t="str">
        <f ca="1">Language!A$706</f>
        <v>средний оклад, в месяц</v>
      </c>
      <c r="B303" s="299">
        <v>60</v>
      </c>
      <c r="C303" s="160" t="str">
        <f ca="1">CHOOSE(D301,CurName1,CurName2,CurName3)</f>
        <v>тыс. руб.</v>
      </c>
      <c r="E303" s="154" t="s">
        <v>770</v>
      </c>
      <c r="F303" s="154" t="s">
        <v>1921</v>
      </c>
      <c r="G303" s="300">
        <f t="shared" ref="G303:AL303" ca="1" si="509">IF(G$2=1,$B303,F303)*IF($B307=1,G307,G306)</f>
        <v>60</v>
      </c>
      <c r="H303" s="300">
        <f t="shared" ca="1" si="509"/>
        <v>60.339248723244317</v>
      </c>
      <c r="I303" s="300">
        <f t="shared" ca="1" si="509"/>
        <v>60.680415608092346</v>
      </c>
      <c r="J303" s="300">
        <f t="shared" ca="1" si="509"/>
        <v>61.023511500108675</v>
      </c>
      <c r="K303" s="300">
        <f t="shared" ca="1" si="509"/>
        <v>61.36854730618029</v>
      </c>
      <c r="L303" s="300">
        <f t="shared" ca="1" si="509"/>
        <v>61.715533994863293</v>
      </c>
      <c r="M303" s="300">
        <f t="shared" ca="1" si="509"/>
        <v>62.064482596731601</v>
      </c>
      <c r="N303" s="300">
        <f t="shared" ca="1" si="509"/>
        <v>62.415404204727608</v>
      </c>
      <c r="O303" s="300">
        <f t="shared" ca="1" si="509"/>
        <v>62.768309974514807</v>
      </c>
      <c r="P303" s="300">
        <f t="shared" ca="1" si="509"/>
        <v>63.123211124832437</v>
      </c>
      <c r="Q303" s="300">
        <f t="shared" ca="1" si="509"/>
        <v>63.480118937852119</v>
      </c>
      <c r="R303" s="300">
        <f t="shared" ca="1" si="509"/>
        <v>63.839044759536513</v>
      </c>
      <c r="S303" s="300">
        <f t="shared" ca="1" si="509"/>
        <v>64.2</v>
      </c>
      <c r="T303" s="300">
        <f t="shared" ca="1" si="509"/>
        <v>64.562996133871422</v>
      </c>
      <c r="U303" s="300">
        <f t="shared" ca="1" si="509"/>
        <v>64.928044700658816</v>
      </c>
      <c r="V303" s="300">
        <f t="shared" ca="1" si="509"/>
        <v>65.295157305116291</v>
      </c>
      <c r="W303" s="300">
        <f t="shared" ca="1" si="509"/>
        <v>65.664345617612909</v>
      </c>
      <c r="X303" s="300">
        <f t="shared" ca="1" si="509"/>
        <v>66.035621374503719</v>
      </c>
      <c r="Y303" s="300">
        <f t="shared" ca="1" si="509"/>
        <v>66.408996378502806</v>
      </c>
      <c r="Z303" s="300">
        <f t="shared" ca="1" si="509"/>
        <v>66.784482499058527</v>
      </c>
      <c r="AA303" s="300">
        <f t="shared" ca="1" si="509"/>
        <v>67.162091672730824</v>
      </c>
      <c r="AB303" s="300">
        <f t="shared" ca="1" si="509"/>
        <v>67.541835903570686</v>
      </c>
      <c r="AC303" s="300">
        <f t="shared" ca="1" si="509"/>
        <v>67.923727263501746</v>
      </c>
      <c r="AD303" s="300">
        <f t="shared" ca="1" si="509"/>
        <v>68.307777892704053</v>
      </c>
      <c r="AE303" s="300">
        <f t="shared" ca="1" si="509"/>
        <v>68.693999999999988</v>
      </c>
      <c r="AF303" s="300">
        <f t="shared" ca="1" si="509"/>
        <v>69.0824058632424</v>
      </c>
      <c r="AG303" s="300">
        <f t="shared" ca="1" si="509"/>
        <v>69.473007829704912</v>
      </c>
      <c r="AH303" s="300">
        <f t="shared" ca="1" si="509"/>
        <v>69.865818316474403</v>
      </c>
      <c r="AI303" s="300">
        <f t="shared" ca="1" si="509"/>
        <v>70.260849810845798</v>
      </c>
      <c r="AJ303" s="300">
        <f t="shared" ca="1" si="509"/>
        <v>70.658114870718961</v>
      </c>
      <c r="AK303" s="300">
        <f t="shared" ca="1" si="509"/>
        <v>71.057626124997995</v>
      </c>
      <c r="AL303" s="300">
        <f t="shared" ca="1" si="509"/>
        <v>71.459396273992624</v>
      </c>
      <c r="AM303" s="300">
        <f t="shared" ref="AM303:BR303" ca="1" si="510">IF(AM$2=1,$B303,AL303)*IF($B307=1,AM307,AM306)</f>
        <v>71.863438089821983</v>
      </c>
      <c r="AN303" s="300">
        <f t="shared" ca="1" si="510"/>
        <v>72.269764416820635</v>
      </c>
      <c r="AO303" s="300">
        <f t="shared" ca="1" si="510"/>
        <v>72.678388171946864</v>
      </c>
      <c r="AP303" s="300">
        <f t="shared" ca="1" si="510"/>
        <v>73.089322345193324</v>
      </c>
      <c r="AQ303" s="300">
        <f t="shared" ca="1" si="510"/>
        <v>73.50257999999998</v>
      </c>
      <c r="AR303" s="300">
        <f t="shared" ca="1" si="510"/>
        <v>73.918174273669365</v>
      </c>
      <c r="AS303" s="300">
        <f t="shared" ca="1" si="510"/>
        <v>74.336118377784246</v>
      </c>
      <c r="AT303" s="300">
        <f t="shared" ca="1" si="510"/>
        <v>74.756425598627601</v>
      </c>
      <c r="AU303" s="300">
        <f t="shared" ca="1" si="510"/>
        <v>75.179109297604981</v>
      </c>
      <c r="AV303" s="300">
        <f t="shared" ca="1" si="510"/>
        <v>75.60418291166927</v>
      </c>
      <c r="AW303" s="300">
        <f t="shared" ca="1" si="510"/>
        <v>76.031659953747834</v>
      </c>
      <c r="AX303" s="300">
        <f t="shared" ca="1" si="510"/>
        <v>76.461554013172091</v>
      </c>
      <c r="AY303" s="300">
        <f t="shared" ca="1" si="510"/>
        <v>76.893878756109501</v>
      </c>
      <c r="AZ303" s="300">
        <f t="shared" ca="1" si="510"/>
        <v>77.328647925998055</v>
      </c>
      <c r="BA303" s="300">
        <f t="shared" ca="1" si="510"/>
        <v>77.765875343983126</v>
      </c>
      <c r="BB303" s="300">
        <f t="shared" ca="1" si="510"/>
        <v>78.205574909356841</v>
      </c>
      <c r="BC303" s="300">
        <f t="shared" ca="1" si="510"/>
        <v>78.647760599999955</v>
      </c>
      <c r="BD303" s="300">
        <f t="shared" ca="1" si="510"/>
        <v>79.092446472826197</v>
      </c>
      <c r="BE303" s="300">
        <f t="shared" ca="1" si="510"/>
        <v>79.539646664229124</v>
      </c>
      <c r="BF303" s="300">
        <f t="shared" ca="1" si="510"/>
        <v>79.989375390531521</v>
      </c>
      <c r="BG303" s="300">
        <f t="shared" ca="1" si="510"/>
        <v>80.441646948437324</v>
      </c>
      <c r="BH303" s="300">
        <f t="shared" ca="1" si="510"/>
        <v>80.896475715486119</v>
      </c>
      <c r="BI303" s="300">
        <f t="shared" ca="1" si="510"/>
        <v>81.353876150510175</v>
      </c>
      <c r="BJ303" s="300">
        <f t="shared" ca="1" si="510"/>
        <v>81.813862794094121</v>
      </c>
      <c r="BK303" s="300">
        <f t="shared" ca="1" si="510"/>
        <v>82.276450269037156</v>
      </c>
      <c r="BL303" s="300">
        <f t="shared" ca="1" si="510"/>
        <v>82.741653280817914</v>
      </c>
      <c r="BM303" s="300">
        <f t="shared" ca="1" si="510"/>
        <v>83.209486618061931</v>
      </c>
      <c r="BN303" s="300">
        <f t="shared" ca="1" si="510"/>
        <v>83.679965153011807</v>
      </c>
      <c r="BO303" s="300">
        <f t="shared" ca="1" si="510"/>
        <v>84.153103841999936</v>
      </c>
      <c r="BP303" s="300">
        <f t="shared" ca="1" si="510"/>
        <v>84.628917725924012</v>
      </c>
      <c r="BQ303" s="300">
        <f t="shared" ca="1" si="510"/>
        <v>85.107421930725152</v>
      </c>
      <c r="BR303" s="300">
        <f t="shared" ca="1" si="510"/>
        <v>85.588631667868711</v>
      </c>
      <c r="BS303" s="300">
        <f t="shared" ref="BS303:CX303" ca="1" si="511">IF(BS$2=1,$B303,BR303)*IF($B307=1,BS307,BS306)</f>
        <v>86.072562234827913</v>
      </c>
      <c r="BT303" s="300">
        <f t="shared" ca="1" si="511"/>
        <v>86.559229015570125</v>
      </c>
      <c r="BU303" s="300">
        <f t="shared" ca="1" si="511"/>
        <v>87.048647481045862</v>
      </c>
      <c r="BV303" s="300">
        <f t="shared" ca="1" si="511"/>
        <v>87.540833189680683</v>
      </c>
      <c r="BW303" s="300">
        <f t="shared" ca="1" si="511"/>
        <v>88.03580178786973</v>
      </c>
      <c r="BX303" s="300">
        <f t="shared" ca="1" si="511"/>
        <v>88.533569010475134</v>
      </c>
      <c r="BY303" s="300">
        <f t="shared" ca="1" si="511"/>
        <v>89.034150681326238</v>
      </c>
      <c r="BZ303" s="300">
        <f t="shared" ca="1" si="511"/>
        <v>89.537562713722608</v>
      </c>
      <c r="CA303" s="300">
        <f t="shared" ca="1" si="511"/>
        <v>90.043821110939916</v>
      </c>
      <c r="CB303" s="300">
        <f t="shared" ca="1" si="511"/>
        <v>90.552941966738686</v>
      </c>
      <c r="CC303" s="300">
        <f t="shared" ca="1" si="511"/>
        <v>91.064941465875904</v>
      </c>
      <c r="CD303" s="300">
        <f t="shared" ca="1" si="511"/>
        <v>91.579835884619513</v>
      </c>
      <c r="CE303" s="300">
        <f t="shared" ca="1" si="511"/>
        <v>92.097641591265869</v>
      </c>
      <c r="CF303" s="300">
        <f t="shared" ca="1" si="511"/>
        <v>92.618375046660034</v>
      </c>
      <c r="CG303" s="300">
        <f t="shared" ca="1" si="511"/>
        <v>93.142052804719086</v>
      </c>
      <c r="CH303" s="300">
        <f t="shared" ca="1" si="511"/>
        <v>93.668691512958347</v>
      </c>
      <c r="CI303" s="300">
        <f t="shared" ca="1" si="511"/>
        <v>94.198307913020628</v>
      </c>
      <c r="CJ303" s="300">
        <f t="shared" ca="1" si="511"/>
        <v>94.730918841208421</v>
      </c>
      <c r="CK303" s="300">
        <f t="shared" ca="1" si="511"/>
        <v>95.266541229019097</v>
      </c>
      <c r="CL303" s="300">
        <f t="shared" ca="1" si="511"/>
        <v>95.805192103683211</v>
      </c>
      <c r="CM303" s="300">
        <f t="shared" ca="1" si="511"/>
        <v>96.346888588705724</v>
      </c>
      <c r="CN303" s="300">
        <f t="shared" ca="1" si="511"/>
        <v>96.891647904410405</v>
      </c>
      <c r="CO303" s="300">
        <f t="shared" ca="1" si="511"/>
        <v>97.439487368487221</v>
      </c>
      <c r="CP303" s="300">
        <f t="shared" ca="1" si="511"/>
        <v>97.990424396542892</v>
      </c>
      <c r="CQ303" s="300">
        <f t="shared" ca="1" si="511"/>
        <v>98.54447650265449</v>
      </c>
      <c r="CR303" s="300">
        <f t="shared" ca="1" si="511"/>
        <v>99.101661299926235</v>
      </c>
      <c r="CS303" s="300">
        <f t="shared" ca="1" si="511"/>
        <v>99.661996501049416</v>
      </c>
      <c r="CT303" s="300">
        <f t="shared" ca="1" si="511"/>
        <v>100.22549991886542</v>
      </c>
      <c r="CU303" s="300">
        <f t="shared" ca="1" si="511"/>
        <v>100.79218946693206</v>
      </c>
      <c r="CV303" s="300">
        <f t="shared" ca="1" si="511"/>
        <v>101.36208316009299</v>
      </c>
      <c r="CW303" s="300">
        <f t="shared" ca="1" si="511"/>
        <v>101.93519911505042</v>
      </c>
      <c r="CX303" s="300">
        <f t="shared" ca="1" si="511"/>
        <v>102.51155555094103</v>
      </c>
      <c r="CY303" s="300">
        <f t="shared" ref="CY303:DV303" ca="1" si="512">IF(CY$2=1,$B303,CX303)*IF($B307=1,CY307,CY306)</f>
        <v>103.09117078991513</v>
      </c>
      <c r="CZ303" s="300">
        <f t="shared" ca="1" si="512"/>
        <v>103.67406325771913</v>
      </c>
      <c r="DA303" s="300">
        <f t="shared" ca="1" si="512"/>
        <v>104.26025148428133</v>
      </c>
      <c r="DB303" s="300">
        <f t="shared" ca="1" si="512"/>
        <v>104.84975410430089</v>
      </c>
      <c r="DC303" s="300">
        <f t="shared" ca="1" si="512"/>
        <v>105.44258985784029</v>
      </c>
      <c r="DD303" s="300">
        <f t="shared" ca="1" si="512"/>
        <v>106.03877759092106</v>
      </c>
      <c r="DE303" s="300">
        <f t="shared" ca="1" si="512"/>
        <v>106.63833625612286</v>
      </c>
      <c r="DF303" s="300">
        <f t="shared" ca="1" si="512"/>
        <v>107.24128491318598</v>
      </c>
      <c r="DG303" s="300">
        <f t="shared" ca="1" si="512"/>
        <v>107.84764272961728</v>
      </c>
      <c r="DH303" s="300">
        <f t="shared" ca="1" si="512"/>
        <v>108.45742898129947</v>
      </c>
      <c r="DI303" s="300">
        <f t="shared" ca="1" si="512"/>
        <v>109.07066305310393</v>
      </c>
      <c r="DJ303" s="300">
        <f t="shared" ca="1" si="512"/>
        <v>109.68736443950687</v>
      </c>
      <c r="DK303" s="300">
        <f t="shared" ca="1" si="512"/>
        <v>110.30755274520915</v>
      </c>
      <c r="DL303" s="300">
        <f t="shared" ca="1" si="512"/>
        <v>110.93124768575944</v>
      </c>
      <c r="DM303" s="300">
        <f t="shared" ca="1" si="512"/>
        <v>111.558469088181</v>
      </c>
      <c r="DN303" s="300">
        <f t="shared" ca="1" si="512"/>
        <v>112.18923689160194</v>
      </c>
      <c r="DO303" s="300">
        <f t="shared" ca="1" si="512"/>
        <v>112.82357114788911</v>
      </c>
      <c r="DP303" s="300">
        <f t="shared" ca="1" si="512"/>
        <v>113.46149202228554</v>
      </c>
      <c r="DQ303" s="300">
        <f t="shared" ca="1" si="512"/>
        <v>114.10301979405146</v>
      </c>
      <c r="DR303" s="300">
        <f t="shared" ca="1" si="512"/>
        <v>114.74817485710901</v>
      </c>
      <c r="DS303" s="300">
        <f t="shared" ca="1" si="512"/>
        <v>115.3969777206905</v>
      </c>
      <c r="DT303" s="300">
        <f t="shared" ca="1" si="512"/>
        <v>116.04944900999045</v>
      </c>
      <c r="DU303" s="300">
        <f t="shared" ca="1" si="512"/>
        <v>116.70560946682122</v>
      </c>
      <c r="DV303" s="300">
        <f t="shared" ca="1" si="512"/>
        <v>117.36547995027236</v>
      </c>
      <c r="DW303" s="161"/>
    </row>
    <row r="304" spans="1:128" collapsed="1" x14ac:dyDescent="0.2">
      <c r="A304" s="159" t="str">
        <f ca="1">Language!A$707</f>
        <v>заработная плата</v>
      </c>
      <c r="B304" s="189" t="str">
        <f ca="1">Language!$A$1469</f>
        <v>за период</v>
      </c>
      <c r="C304" s="160" t="str">
        <f ca="1">CHOOSE(D304,CurName1,CurName2,CurName3)</f>
        <v>тыс. руб.</v>
      </c>
      <c r="D304" s="158">
        <f>D301</f>
        <v>1</v>
      </c>
      <c r="E304" s="154" t="s">
        <v>728</v>
      </c>
      <c r="F304" s="6" t="s">
        <v>3364</v>
      </c>
      <c r="G304" s="161">
        <f ca="1">G302*G303*Параметры!G$37</f>
        <v>60</v>
      </c>
      <c r="H304" s="161">
        <f ca="1">H302*H303*Параметры!H$37</f>
        <v>60.339248723244317</v>
      </c>
      <c r="I304" s="161">
        <f ca="1">I302*I303*Параметры!I$37</f>
        <v>60.680415608092346</v>
      </c>
      <c r="J304" s="161">
        <f ca="1">J302*J303*Параметры!J$37</f>
        <v>61.023511500108675</v>
      </c>
      <c r="K304" s="161">
        <f ca="1">K302*K303*Параметры!K$37</f>
        <v>61.36854730618029</v>
      </c>
      <c r="L304" s="161">
        <f ca="1">L302*L303*Параметры!L$37</f>
        <v>61.715533994863293</v>
      </c>
      <c r="M304" s="161">
        <f ca="1">M302*M303*Параметры!M$37</f>
        <v>62.064482596731601</v>
      </c>
      <c r="N304" s="161">
        <f ca="1">N302*N303*Параметры!N$37</f>
        <v>62.415404204727608</v>
      </c>
      <c r="O304" s="161">
        <f ca="1">O302*O303*Параметры!O$37</f>
        <v>62.768309974514807</v>
      </c>
      <c r="P304" s="161">
        <f ca="1">P302*P303*Параметры!P$37</f>
        <v>63.123211124832437</v>
      </c>
      <c r="Q304" s="161">
        <f ca="1">Q302*Q303*Параметры!Q$37</f>
        <v>63.480118937852119</v>
      </c>
      <c r="R304" s="161">
        <f ca="1">R302*R303*Параметры!R$37</f>
        <v>63.839044759536513</v>
      </c>
      <c r="S304" s="161">
        <f ca="1">S302*S303*Параметры!S$37</f>
        <v>64.2</v>
      </c>
      <c r="T304" s="161">
        <f ca="1">T302*T303*Параметры!T$37</f>
        <v>64.562996133871422</v>
      </c>
      <c r="U304" s="161">
        <f ca="1">U302*U303*Параметры!U$37</f>
        <v>64.928044700658816</v>
      </c>
      <c r="V304" s="161">
        <f ca="1">V302*V303*Параметры!V$37</f>
        <v>65.295157305116291</v>
      </c>
      <c r="W304" s="161">
        <f ca="1">W302*W303*Параметры!W$37</f>
        <v>65.664345617612909</v>
      </c>
      <c r="X304" s="161">
        <f ca="1">X302*X303*Параметры!X$37</f>
        <v>66.035621374503719</v>
      </c>
      <c r="Y304" s="161">
        <f ca="1">Y302*Y303*Параметры!Y$37</f>
        <v>66.408996378502806</v>
      </c>
      <c r="Z304" s="161">
        <f ca="1">Z302*Z303*Параметры!Z$37</f>
        <v>66.784482499058527</v>
      </c>
      <c r="AA304" s="161">
        <f ca="1">AA302*AA303*Параметры!AA$37</f>
        <v>67.162091672730824</v>
      </c>
      <c r="AB304" s="161">
        <f ca="1">AB302*AB303*Параметры!AB$37</f>
        <v>67.541835903570686</v>
      </c>
      <c r="AC304" s="161">
        <f ca="1">AC302*AC303*Параметры!AC$37</f>
        <v>67.923727263501746</v>
      </c>
      <c r="AD304" s="161">
        <f ca="1">AD302*AD303*Параметры!AD$37</f>
        <v>68.307777892704053</v>
      </c>
      <c r="AE304" s="161">
        <f ca="1">AE302*AE303*Параметры!AE$37</f>
        <v>68.693999999999988</v>
      </c>
      <c r="AF304" s="161">
        <f ca="1">AF302*AF303*Параметры!AF$37</f>
        <v>69.0824058632424</v>
      </c>
      <c r="AG304" s="161">
        <f ca="1">AG302*AG303*Параметры!AG$37</f>
        <v>69.473007829704912</v>
      </c>
      <c r="AH304" s="161">
        <f ca="1">AH302*AH303*Параметры!AH$37</f>
        <v>69.865818316474403</v>
      </c>
      <c r="AI304" s="161">
        <f ca="1">AI302*AI303*Параметры!AI$37</f>
        <v>70.260849810845798</v>
      </c>
      <c r="AJ304" s="161">
        <f ca="1">AJ302*AJ303*Параметры!AJ$37</f>
        <v>70.658114870718961</v>
      </c>
      <c r="AK304" s="161">
        <f ca="1">AK302*AK303*Параметры!AK$37</f>
        <v>71.057626124997995</v>
      </c>
      <c r="AL304" s="161">
        <f ca="1">AL302*AL303*Параметры!AL$37</f>
        <v>71.459396273992624</v>
      </c>
      <c r="AM304" s="161">
        <f ca="1">AM302*AM303*Параметры!AM$37</f>
        <v>71.863438089821983</v>
      </c>
      <c r="AN304" s="161">
        <f ca="1">AN302*AN303*Параметры!AN$37</f>
        <v>72.269764416820635</v>
      </c>
      <c r="AO304" s="161">
        <f ca="1">AO302*AO303*Параметры!AO$37</f>
        <v>72.678388171946864</v>
      </c>
      <c r="AP304" s="161">
        <f ca="1">AP302*AP303*Параметры!AP$37</f>
        <v>73.089322345193324</v>
      </c>
      <c r="AQ304" s="161">
        <f ca="1">AQ302*AQ303*Параметры!AQ$37</f>
        <v>73.50257999999998</v>
      </c>
      <c r="AR304" s="161">
        <f ca="1">AR302*AR303*Параметры!AR$37</f>
        <v>73.918174273669365</v>
      </c>
      <c r="AS304" s="161">
        <f ca="1">AS302*AS303*Параметры!AS$37</f>
        <v>74.336118377784246</v>
      </c>
      <c r="AT304" s="161">
        <f ca="1">AT302*AT303*Параметры!AT$37</f>
        <v>74.756425598627601</v>
      </c>
      <c r="AU304" s="161">
        <f ca="1">AU302*AU303*Параметры!AU$37</f>
        <v>75.179109297604981</v>
      </c>
      <c r="AV304" s="161">
        <f ca="1">AV302*AV303*Параметры!AV$37</f>
        <v>75.60418291166927</v>
      </c>
      <c r="AW304" s="161">
        <f ca="1">AW302*AW303*Параметры!AW$37</f>
        <v>76.031659953747834</v>
      </c>
      <c r="AX304" s="161">
        <f ca="1">AX302*AX303*Параметры!AX$37</f>
        <v>76.461554013172091</v>
      </c>
      <c r="AY304" s="161">
        <f ca="1">AY302*AY303*Параметры!AY$37</f>
        <v>76.893878756109501</v>
      </c>
      <c r="AZ304" s="161">
        <f ca="1">AZ302*AZ303*Параметры!AZ$37</f>
        <v>77.328647925998055</v>
      </c>
      <c r="BA304" s="161">
        <f ca="1">BA302*BA303*Параметры!BA$37</f>
        <v>77.765875343983126</v>
      </c>
      <c r="BB304" s="161">
        <f ca="1">BB302*BB303*Параметры!BB$37</f>
        <v>78.205574909356841</v>
      </c>
      <c r="BC304" s="161">
        <f ca="1">BC302*BC303*Параметры!BC$37</f>
        <v>78.647760599999955</v>
      </c>
      <c r="BD304" s="161">
        <f ca="1">BD302*BD303*Параметры!BD$37</f>
        <v>79.092446472826197</v>
      </c>
      <c r="BE304" s="161">
        <f ca="1">BE302*BE303*Параметры!BE$37</f>
        <v>79.539646664229124</v>
      </c>
      <c r="BF304" s="161">
        <f ca="1">BF302*BF303*Параметры!BF$37</f>
        <v>79.989375390531521</v>
      </c>
      <c r="BG304" s="161">
        <f ca="1">BG302*BG303*Параметры!BG$37</f>
        <v>80.441646948437324</v>
      </c>
      <c r="BH304" s="161">
        <f ca="1">BH302*BH303*Параметры!BH$37</f>
        <v>80.896475715486119</v>
      </c>
      <c r="BI304" s="161">
        <f ca="1">BI302*BI303*Параметры!BI$37</f>
        <v>81.353876150510175</v>
      </c>
      <c r="BJ304" s="161">
        <f ca="1">BJ302*BJ303*Параметры!BJ$37</f>
        <v>81.813862794094121</v>
      </c>
      <c r="BK304" s="161">
        <f ca="1">BK302*BK303*Параметры!BK$37</f>
        <v>82.276450269037156</v>
      </c>
      <c r="BL304" s="161">
        <f ca="1">BL302*BL303*Параметры!BL$37</f>
        <v>82.741653280817914</v>
      </c>
      <c r="BM304" s="161">
        <f ca="1">BM302*BM303*Параметры!BM$37</f>
        <v>83.209486618061931</v>
      </c>
      <c r="BN304" s="161">
        <f ca="1">BN302*BN303*Параметры!BN$37</f>
        <v>83.679965153011807</v>
      </c>
      <c r="BO304" s="161">
        <f ca="1">BO302*BO303*Параметры!BO$37</f>
        <v>84.153103841999936</v>
      </c>
      <c r="BP304" s="161">
        <f ca="1">BP302*BP303*Параметры!BP$37</f>
        <v>84.628917725924012</v>
      </c>
      <c r="BQ304" s="161">
        <f ca="1">BQ302*BQ303*Параметры!BQ$37</f>
        <v>85.107421930725152</v>
      </c>
      <c r="BR304" s="161">
        <f ca="1">BR302*BR303*Параметры!BR$37</f>
        <v>85.588631667868711</v>
      </c>
      <c r="BS304" s="161">
        <f ca="1">BS302*BS303*Параметры!BS$37</f>
        <v>86.072562234827913</v>
      </c>
      <c r="BT304" s="161">
        <f ca="1">BT302*BT303*Параметры!BT$37</f>
        <v>86.559229015570125</v>
      </c>
      <c r="BU304" s="161">
        <f ca="1">BU302*BU303*Параметры!BU$37</f>
        <v>87.048647481045862</v>
      </c>
      <c r="BV304" s="161">
        <f ca="1">BV302*BV303*Параметры!BV$37</f>
        <v>87.540833189680683</v>
      </c>
      <c r="BW304" s="161">
        <f ca="1">BW302*BW303*Параметры!BW$37</f>
        <v>88.03580178786973</v>
      </c>
      <c r="BX304" s="161">
        <f ca="1">BX302*BX303*Параметры!BX$37</f>
        <v>88.533569010475134</v>
      </c>
      <c r="BY304" s="161">
        <f ca="1">BY302*BY303*Параметры!BY$37</f>
        <v>89.034150681326238</v>
      </c>
      <c r="BZ304" s="161">
        <f ca="1">BZ302*BZ303*Параметры!BZ$37</f>
        <v>89.537562713722608</v>
      </c>
      <c r="CA304" s="161">
        <f ca="1">CA302*CA303*Параметры!CA$37</f>
        <v>90.043821110939916</v>
      </c>
      <c r="CB304" s="161">
        <f ca="1">CB302*CB303*Параметры!CB$37</f>
        <v>90.552941966738686</v>
      </c>
      <c r="CC304" s="161">
        <f ca="1">CC302*CC303*Параметры!CC$37</f>
        <v>91.064941465875904</v>
      </c>
      <c r="CD304" s="161">
        <f ca="1">CD302*CD303*Параметры!CD$37</f>
        <v>91.579835884619513</v>
      </c>
      <c r="CE304" s="161">
        <f ca="1">CE302*CE303*Параметры!CE$37</f>
        <v>92.097641591265869</v>
      </c>
      <c r="CF304" s="161">
        <f ca="1">CF302*CF303*Параметры!CF$37</f>
        <v>92.618375046660034</v>
      </c>
      <c r="CG304" s="161">
        <f ca="1">CG302*CG303*Параметры!CG$37</f>
        <v>93.142052804719086</v>
      </c>
      <c r="CH304" s="161">
        <f ca="1">CH302*CH303*Параметры!CH$37</f>
        <v>93.668691512958347</v>
      </c>
      <c r="CI304" s="161">
        <f ca="1">CI302*CI303*Параметры!CI$37</f>
        <v>94.198307913020628</v>
      </c>
      <c r="CJ304" s="161">
        <f ca="1">CJ302*CJ303*Параметры!CJ$37</f>
        <v>94.730918841208421</v>
      </c>
      <c r="CK304" s="161">
        <f ca="1">CK302*CK303*Параметры!CK$37</f>
        <v>95.266541229019097</v>
      </c>
      <c r="CL304" s="161">
        <f ca="1">CL302*CL303*Параметры!CL$37</f>
        <v>95.805192103683211</v>
      </c>
      <c r="CM304" s="161">
        <f ca="1">CM302*CM303*Параметры!CM$37</f>
        <v>96.346888588705724</v>
      </c>
      <c r="CN304" s="161">
        <f ca="1">CN302*CN303*Параметры!CN$37</f>
        <v>96.891647904410405</v>
      </c>
      <c r="CO304" s="161">
        <f ca="1">CO302*CO303*Параметры!CO$37</f>
        <v>97.439487368487221</v>
      </c>
      <c r="CP304" s="161">
        <f ca="1">CP302*CP303*Параметры!CP$37</f>
        <v>97.990424396542892</v>
      </c>
      <c r="CQ304" s="161">
        <f ca="1">CQ302*CQ303*Параметры!CQ$37</f>
        <v>98.54447650265449</v>
      </c>
      <c r="CR304" s="161">
        <f ca="1">CR302*CR303*Параметры!CR$37</f>
        <v>99.101661299926235</v>
      </c>
      <c r="CS304" s="161">
        <f ca="1">CS302*CS303*Параметры!CS$37</f>
        <v>99.661996501049416</v>
      </c>
      <c r="CT304" s="161">
        <f ca="1">CT302*CT303*Параметры!CT$37</f>
        <v>100.22549991886542</v>
      </c>
      <c r="CU304" s="161">
        <f ca="1">CU302*CU303*Параметры!CU$37</f>
        <v>100.79218946693206</v>
      </c>
      <c r="CV304" s="161">
        <f ca="1">CV302*CV303*Параметры!CV$37</f>
        <v>101.36208316009299</v>
      </c>
      <c r="CW304" s="161">
        <f ca="1">CW302*CW303*Параметры!CW$37</f>
        <v>101.93519911505042</v>
      </c>
      <c r="CX304" s="161">
        <f ca="1">CX302*CX303*Параметры!CX$37</f>
        <v>102.51155555094103</v>
      </c>
      <c r="CY304" s="161">
        <f ca="1">CY302*CY303*Параметры!CY$37</f>
        <v>103.09117078991513</v>
      </c>
      <c r="CZ304" s="161">
        <f ca="1">CZ302*CZ303*Параметры!CZ$37</f>
        <v>103.67406325771913</v>
      </c>
      <c r="DA304" s="161">
        <f ca="1">DA302*DA303*Параметры!DA$37</f>
        <v>104.26025148428133</v>
      </c>
      <c r="DB304" s="161">
        <f ca="1">DB302*DB303*Параметры!DB$37</f>
        <v>104.84975410430089</v>
      </c>
      <c r="DC304" s="161">
        <f ca="1">DC302*DC303*Параметры!DC$37</f>
        <v>105.44258985784029</v>
      </c>
      <c r="DD304" s="161">
        <f ca="1">DD302*DD303*Параметры!DD$37</f>
        <v>106.03877759092106</v>
      </c>
      <c r="DE304" s="161">
        <f ca="1">DE302*DE303*Параметры!DE$37</f>
        <v>106.63833625612286</v>
      </c>
      <c r="DF304" s="161">
        <f ca="1">DF302*DF303*Параметры!DF$37</f>
        <v>107.24128491318598</v>
      </c>
      <c r="DG304" s="161">
        <f ca="1">DG302*DG303*Параметры!DG$37</f>
        <v>107.84764272961728</v>
      </c>
      <c r="DH304" s="161">
        <f ca="1">DH302*DH303*Параметры!DH$37</f>
        <v>108.45742898129947</v>
      </c>
      <c r="DI304" s="161">
        <f ca="1">DI302*DI303*Параметры!DI$37</f>
        <v>109.07066305310393</v>
      </c>
      <c r="DJ304" s="161">
        <f ca="1">DJ302*DJ303*Параметры!DJ$37</f>
        <v>109.68736443950687</v>
      </c>
      <c r="DK304" s="161">
        <f ca="1">DK302*DK303*Параметры!DK$37</f>
        <v>110.30755274520915</v>
      </c>
      <c r="DL304" s="161">
        <f ca="1">DL302*DL303*Параметры!DL$37</f>
        <v>110.93124768575944</v>
      </c>
      <c r="DM304" s="161">
        <f ca="1">DM302*DM303*Параметры!DM$37</f>
        <v>111.558469088181</v>
      </c>
      <c r="DN304" s="161">
        <f ca="1">DN302*DN303*Параметры!DN$37</f>
        <v>112.18923689160194</v>
      </c>
      <c r="DO304" s="161">
        <f ca="1">DO302*DO303*Параметры!DO$37</f>
        <v>112.82357114788911</v>
      </c>
      <c r="DP304" s="161">
        <f ca="1">DP302*DP303*Параметры!DP$37</f>
        <v>113.46149202228554</v>
      </c>
      <c r="DQ304" s="161">
        <f ca="1">DQ302*DQ303*Параметры!DQ$37</f>
        <v>114.10301979405146</v>
      </c>
      <c r="DR304" s="161">
        <f ca="1">DR302*DR303*Параметры!DR$37</f>
        <v>114.74817485710901</v>
      </c>
      <c r="DS304" s="161">
        <f ca="1">DS302*DS303*Параметры!DS$37</f>
        <v>115.3969777206905</v>
      </c>
      <c r="DT304" s="161">
        <f ca="1">DT302*DT303*Параметры!DT$37</f>
        <v>116.04944900999045</v>
      </c>
      <c r="DU304" s="161">
        <f ca="1">DU302*DU303*Параметры!DU$37</f>
        <v>116.70560946682122</v>
      </c>
      <c r="DV304" s="161">
        <f ca="1">DV302*DV303*Параметры!DV$37</f>
        <v>117.36547995027236</v>
      </c>
      <c r="DW304" s="161"/>
      <c r="DX304" s="162">
        <f ca="1">SUM(G304:DW304)</f>
        <v>10263.103875368117</v>
      </c>
    </row>
    <row r="305" spans="1:128" hidden="1" outlineLevel="1" x14ac:dyDescent="0.2">
      <c r="A305" s="168" t="str">
        <f ca="1">Language!A$709</f>
        <v>темп изменения цен</v>
      </c>
      <c r="B305" s="173"/>
      <c r="C305" s="147" t="str">
        <f ca="1">Language!$A$484</f>
        <v>% в год</v>
      </c>
      <c r="D305" s="158"/>
      <c r="F305" s="6" t="s">
        <v>3191</v>
      </c>
      <c r="G305" s="305">
        <f>CHOOSE($D301,Параметры!G$56,Параметры!G$62,Параметры!G$68)</f>
        <v>7.0000000000000007E-2</v>
      </c>
      <c r="H305" s="305">
        <f>CHOOSE($D301,Параметры!H$56,Параметры!H$62,Параметры!H$68)</f>
        <v>7.0000000000000007E-2</v>
      </c>
      <c r="I305" s="305">
        <f>CHOOSE($D301,Параметры!I$56,Параметры!I$62,Параметры!I$68)</f>
        <v>7.0000000000000007E-2</v>
      </c>
      <c r="J305" s="305">
        <f>CHOOSE($D301,Параметры!J$56,Параметры!J$62,Параметры!J$68)</f>
        <v>7.0000000000000007E-2</v>
      </c>
      <c r="K305" s="305">
        <f>CHOOSE($D301,Параметры!K$56,Параметры!K$62,Параметры!K$68)</f>
        <v>7.0000000000000007E-2</v>
      </c>
      <c r="L305" s="305">
        <f>CHOOSE($D301,Параметры!L$56,Параметры!L$62,Параметры!L$68)</f>
        <v>7.0000000000000007E-2</v>
      </c>
      <c r="M305" s="305">
        <f>CHOOSE($D301,Параметры!M$56,Параметры!M$62,Параметры!M$68)</f>
        <v>7.0000000000000007E-2</v>
      </c>
      <c r="N305" s="305">
        <f>CHOOSE($D301,Параметры!N$56,Параметры!N$62,Параметры!N$68)</f>
        <v>7.0000000000000007E-2</v>
      </c>
      <c r="O305" s="305">
        <f>CHOOSE($D301,Параметры!O$56,Параметры!O$62,Параметры!O$68)</f>
        <v>7.0000000000000007E-2</v>
      </c>
      <c r="P305" s="305">
        <f>CHOOSE($D301,Параметры!P$56,Параметры!P$62,Параметры!P$68)</f>
        <v>7.0000000000000007E-2</v>
      </c>
      <c r="Q305" s="305">
        <f>CHOOSE($D301,Параметры!Q$56,Параметры!Q$62,Параметры!Q$68)</f>
        <v>7.0000000000000007E-2</v>
      </c>
      <c r="R305" s="305">
        <f>CHOOSE($D301,Параметры!R$56,Параметры!R$62,Параметры!R$68)</f>
        <v>7.0000000000000007E-2</v>
      </c>
      <c r="S305" s="305">
        <f>CHOOSE($D301,Параметры!S$56,Параметры!S$62,Параметры!S$68)</f>
        <v>7.0000000000000007E-2</v>
      </c>
      <c r="T305" s="305">
        <f>CHOOSE($D301,Параметры!T$56,Параметры!T$62,Параметры!T$68)</f>
        <v>7.0000000000000007E-2</v>
      </c>
      <c r="U305" s="305">
        <f>CHOOSE($D301,Параметры!U$56,Параметры!U$62,Параметры!U$68)</f>
        <v>7.0000000000000007E-2</v>
      </c>
      <c r="V305" s="305">
        <f>CHOOSE($D301,Параметры!V$56,Параметры!V$62,Параметры!V$68)</f>
        <v>7.0000000000000007E-2</v>
      </c>
      <c r="W305" s="305">
        <f>CHOOSE($D301,Параметры!W$56,Параметры!W$62,Параметры!W$68)</f>
        <v>7.0000000000000007E-2</v>
      </c>
      <c r="X305" s="305">
        <f>CHOOSE($D301,Параметры!X$56,Параметры!X$62,Параметры!X$68)</f>
        <v>7.0000000000000007E-2</v>
      </c>
      <c r="Y305" s="305">
        <f>CHOOSE($D301,Параметры!Y$56,Параметры!Y$62,Параметры!Y$68)</f>
        <v>7.0000000000000007E-2</v>
      </c>
      <c r="Z305" s="305">
        <f>CHOOSE($D301,Параметры!Z$56,Параметры!Z$62,Параметры!Z$68)</f>
        <v>7.0000000000000007E-2</v>
      </c>
      <c r="AA305" s="305">
        <f>CHOOSE($D301,Параметры!AA$56,Параметры!AA$62,Параметры!AA$68)</f>
        <v>7.0000000000000007E-2</v>
      </c>
      <c r="AB305" s="305">
        <f>CHOOSE($D301,Параметры!AB$56,Параметры!AB$62,Параметры!AB$68)</f>
        <v>7.0000000000000007E-2</v>
      </c>
      <c r="AC305" s="305">
        <f>CHOOSE($D301,Параметры!AC$56,Параметры!AC$62,Параметры!AC$68)</f>
        <v>7.0000000000000007E-2</v>
      </c>
      <c r="AD305" s="305">
        <f>CHOOSE($D301,Параметры!AD$56,Параметры!AD$62,Параметры!AD$68)</f>
        <v>7.0000000000000007E-2</v>
      </c>
      <c r="AE305" s="305">
        <f>CHOOSE($D301,Параметры!AE$56,Параметры!AE$62,Параметры!AE$68)</f>
        <v>7.0000000000000007E-2</v>
      </c>
      <c r="AF305" s="305">
        <f>CHOOSE($D301,Параметры!AF$56,Параметры!AF$62,Параметры!AF$68)</f>
        <v>7.0000000000000007E-2</v>
      </c>
      <c r="AG305" s="305">
        <f>CHOOSE($D301,Параметры!AG$56,Параметры!AG$62,Параметры!AG$68)</f>
        <v>7.0000000000000007E-2</v>
      </c>
      <c r="AH305" s="305">
        <f>CHOOSE($D301,Параметры!AH$56,Параметры!AH$62,Параметры!AH$68)</f>
        <v>7.0000000000000007E-2</v>
      </c>
      <c r="AI305" s="305">
        <f>CHOOSE($D301,Параметры!AI$56,Параметры!AI$62,Параметры!AI$68)</f>
        <v>7.0000000000000007E-2</v>
      </c>
      <c r="AJ305" s="305">
        <f>CHOOSE($D301,Параметры!AJ$56,Параметры!AJ$62,Параметры!AJ$68)</f>
        <v>7.0000000000000007E-2</v>
      </c>
      <c r="AK305" s="305">
        <f>CHOOSE($D301,Параметры!AK$56,Параметры!AK$62,Параметры!AK$68)</f>
        <v>7.0000000000000007E-2</v>
      </c>
      <c r="AL305" s="305">
        <f>CHOOSE($D301,Параметры!AL$56,Параметры!AL$62,Параметры!AL$68)</f>
        <v>7.0000000000000007E-2</v>
      </c>
      <c r="AM305" s="305">
        <f>CHOOSE($D301,Параметры!AM$56,Параметры!AM$62,Параметры!AM$68)</f>
        <v>7.0000000000000007E-2</v>
      </c>
      <c r="AN305" s="305">
        <f>CHOOSE($D301,Параметры!AN$56,Параметры!AN$62,Параметры!AN$68)</f>
        <v>7.0000000000000007E-2</v>
      </c>
      <c r="AO305" s="305">
        <f>CHOOSE($D301,Параметры!AO$56,Параметры!AO$62,Параметры!AO$68)</f>
        <v>7.0000000000000007E-2</v>
      </c>
      <c r="AP305" s="305">
        <f>CHOOSE($D301,Параметры!AP$56,Параметры!AP$62,Параметры!AP$68)</f>
        <v>7.0000000000000007E-2</v>
      </c>
      <c r="AQ305" s="305">
        <f>CHOOSE($D301,Параметры!AQ$56,Параметры!AQ$62,Параметры!AQ$68)</f>
        <v>7.0000000000000007E-2</v>
      </c>
      <c r="AR305" s="305">
        <f>CHOOSE($D301,Параметры!AR$56,Параметры!AR$62,Параметры!AR$68)</f>
        <v>7.0000000000000007E-2</v>
      </c>
      <c r="AS305" s="305">
        <f>CHOOSE($D301,Параметры!AS$56,Параметры!AS$62,Параметры!AS$68)</f>
        <v>7.0000000000000007E-2</v>
      </c>
      <c r="AT305" s="305">
        <f>CHOOSE($D301,Параметры!AT$56,Параметры!AT$62,Параметры!AT$68)</f>
        <v>7.0000000000000007E-2</v>
      </c>
      <c r="AU305" s="305">
        <f>CHOOSE($D301,Параметры!AU$56,Параметры!AU$62,Параметры!AU$68)</f>
        <v>7.0000000000000007E-2</v>
      </c>
      <c r="AV305" s="305">
        <f>CHOOSE($D301,Параметры!AV$56,Параметры!AV$62,Параметры!AV$68)</f>
        <v>7.0000000000000007E-2</v>
      </c>
      <c r="AW305" s="305">
        <f>CHOOSE($D301,Параметры!AW$56,Параметры!AW$62,Параметры!AW$68)</f>
        <v>7.0000000000000007E-2</v>
      </c>
      <c r="AX305" s="305">
        <f>CHOOSE($D301,Параметры!AX$56,Параметры!AX$62,Параметры!AX$68)</f>
        <v>7.0000000000000007E-2</v>
      </c>
      <c r="AY305" s="305">
        <f>CHOOSE($D301,Параметры!AY$56,Параметры!AY$62,Параметры!AY$68)</f>
        <v>7.0000000000000007E-2</v>
      </c>
      <c r="AZ305" s="305">
        <f>CHOOSE($D301,Параметры!AZ$56,Параметры!AZ$62,Параметры!AZ$68)</f>
        <v>7.0000000000000007E-2</v>
      </c>
      <c r="BA305" s="305">
        <f>CHOOSE($D301,Параметры!BA$56,Параметры!BA$62,Параметры!BA$68)</f>
        <v>7.0000000000000007E-2</v>
      </c>
      <c r="BB305" s="305">
        <f>CHOOSE($D301,Параметры!BB$56,Параметры!BB$62,Параметры!BB$68)</f>
        <v>7.0000000000000007E-2</v>
      </c>
      <c r="BC305" s="305">
        <f>CHOOSE($D301,Параметры!BC$56,Параметры!BC$62,Параметры!BC$68)</f>
        <v>7.0000000000000007E-2</v>
      </c>
      <c r="BD305" s="305">
        <f>CHOOSE($D301,Параметры!BD$56,Параметры!BD$62,Параметры!BD$68)</f>
        <v>7.0000000000000007E-2</v>
      </c>
      <c r="BE305" s="305">
        <f>CHOOSE($D301,Параметры!BE$56,Параметры!BE$62,Параметры!BE$68)</f>
        <v>7.0000000000000007E-2</v>
      </c>
      <c r="BF305" s="305">
        <f>CHOOSE($D301,Параметры!BF$56,Параметры!BF$62,Параметры!BF$68)</f>
        <v>7.0000000000000007E-2</v>
      </c>
      <c r="BG305" s="305">
        <f>CHOOSE($D301,Параметры!BG$56,Параметры!BG$62,Параметры!BG$68)</f>
        <v>7.0000000000000007E-2</v>
      </c>
      <c r="BH305" s="305">
        <f>CHOOSE($D301,Параметры!BH$56,Параметры!BH$62,Параметры!BH$68)</f>
        <v>7.0000000000000007E-2</v>
      </c>
      <c r="BI305" s="305">
        <f>CHOOSE($D301,Параметры!BI$56,Параметры!BI$62,Параметры!BI$68)</f>
        <v>7.0000000000000007E-2</v>
      </c>
      <c r="BJ305" s="305">
        <f>CHOOSE($D301,Параметры!BJ$56,Параметры!BJ$62,Параметры!BJ$68)</f>
        <v>7.0000000000000007E-2</v>
      </c>
      <c r="BK305" s="305">
        <f>CHOOSE($D301,Параметры!BK$56,Параметры!BK$62,Параметры!BK$68)</f>
        <v>7.0000000000000007E-2</v>
      </c>
      <c r="BL305" s="305">
        <f>CHOOSE($D301,Параметры!BL$56,Параметры!BL$62,Параметры!BL$68)</f>
        <v>7.0000000000000007E-2</v>
      </c>
      <c r="BM305" s="305">
        <f>CHOOSE($D301,Параметры!BM$56,Параметры!BM$62,Параметры!BM$68)</f>
        <v>7.0000000000000007E-2</v>
      </c>
      <c r="BN305" s="305">
        <f>CHOOSE($D301,Параметры!BN$56,Параметры!BN$62,Параметры!BN$68)</f>
        <v>7.0000000000000007E-2</v>
      </c>
      <c r="BO305" s="305">
        <f>CHOOSE($D301,Параметры!BO$56,Параметры!BO$62,Параметры!BO$68)</f>
        <v>7.0000000000000007E-2</v>
      </c>
      <c r="BP305" s="305">
        <f>CHOOSE($D301,Параметры!BP$56,Параметры!BP$62,Параметры!BP$68)</f>
        <v>7.0000000000000007E-2</v>
      </c>
      <c r="BQ305" s="305">
        <f>CHOOSE($D301,Параметры!BQ$56,Параметры!BQ$62,Параметры!BQ$68)</f>
        <v>7.0000000000000007E-2</v>
      </c>
      <c r="BR305" s="305">
        <f>CHOOSE($D301,Параметры!BR$56,Параметры!BR$62,Параметры!BR$68)</f>
        <v>7.0000000000000007E-2</v>
      </c>
      <c r="BS305" s="305">
        <f>CHOOSE($D301,Параметры!BS$56,Параметры!BS$62,Параметры!BS$68)</f>
        <v>7.0000000000000007E-2</v>
      </c>
      <c r="BT305" s="305">
        <f>CHOOSE($D301,Параметры!BT$56,Параметры!BT$62,Параметры!BT$68)</f>
        <v>7.0000000000000007E-2</v>
      </c>
      <c r="BU305" s="305">
        <f>CHOOSE($D301,Параметры!BU$56,Параметры!BU$62,Параметры!BU$68)</f>
        <v>7.0000000000000007E-2</v>
      </c>
      <c r="BV305" s="305">
        <f>CHOOSE($D301,Параметры!BV$56,Параметры!BV$62,Параметры!BV$68)</f>
        <v>7.0000000000000007E-2</v>
      </c>
      <c r="BW305" s="305">
        <f>CHOOSE($D301,Параметры!BW$56,Параметры!BW$62,Параметры!BW$68)</f>
        <v>7.0000000000000007E-2</v>
      </c>
      <c r="BX305" s="305">
        <f>CHOOSE($D301,Параметры!BX$56,Параметры!BX$62,Параметры!BX$68)</f>
        <v>7.0000000000000007E-2</v>
      </c>
      <c r="BY305" s="305">
        <f>CHOOSE($D301,Параметры!BY$56,Параметры!BY$62,Параметры!BY$68)</f>
        <v>7.0000000000000007E-2</v>
      </c>
      <c r="BZ305" s="305">
        <f>CHOOSE($D301,Параметры!BZ$56,Параметры!BZ$62,Параметры!BZ$68)</f>
        <v>7.0000000000000007E-2</v>
      </c>
      <c r="CA305" s="305">
        <f>CHOOSE($D301,Параметры!CA$56,Параметры!CA$62,Параметры!CA$68)</f>
        <v>7.0000000000000007E-2</v>
      </c>
      <c r="CB305" s="305">
        <f>CHOOSE($D301,Параметры!CB$56,Параметры!CB$62,Параметры!CB$68)</f>
        <v>7.0000000000000007E-2</v>
      </c>
      <c r="CC305" s="305">
        <f>CHOOSE($D301,Параметры!CC$56,Параметры!CC$62,Параметры!CC$68)</f>
        <v>7.0000000000000007E-2</v>
      </c>
      <c r="CD305" s="305">
        <f>CHOOSE($D301,Параметры!CD$56,Параметры!CD$62,Параметры!CD$68)</f>
        <v>7.0000000000000007E-2</v>
      </c>
      <c r="CE305" s="305">
        <f>CHOOSE($D301,Параметры!CE$56,Параметры!CE$62,Параметры!CE$68)</f>
        <v>7.0000000000000007E-2</v>
      </c>
      <c r="CF305" s="305">
        <f>CHOOSE($D301,Параметры!CF$56,Параметры!CF$62,Параметры!CF$68)</f>
        <v>7.0000000000000007E-2</v>
      </c>
      <c r="CG305" s="305">
        <f>CHOOSE($D301,Параметры!CG$56,Параметры!CG$62,Параметры!CG$68)</f>
        <v>7.0000000000000007E-2</v>
      </c>
      <c r="CH305" s="305">
        <f>CHOOSE($D301,Параметры!CH$56,Параметры!CH$62,Параметры!CH$68)</f>
        <v>7.0000000000000007E-2</v>
      </c>
      <c r="CI305" s="305">
        <f>CHOOSE($D301,Параметры!CI$56,Параметры!CI$62,Параметры!CI$68)</f>
        <v>7.0000000000000007E-2</v>
      </c>
      <c r="CJ305" s="305">
        <f>CHOOSE($D301,Параметры!CJ$56,Параметры!CJ$62,Параметры!CJ$68)</f>
        <v>7.0000000000000007E-2</v>
      </c>
      <c r="CK305" s="305">
        <f>CHOOSE($D301,Параметры!CK$56,Параметры!CK$62,Параметры!CK$68)</f>
        <v>7.0000000000000007E-2</v>
      </c>
      <c r="CL305" s="305">
        <f>CHOOSE($D301,Параметры!CL$56,Параметры!CL$62,Параметры!CL$68)</f>
        <v>7.0000000000000007E-2</v>
      </c>
      <c r="CM305" s="305">
        <f>CHOOSE($D301,Параметры!CM$56,Параметры!CM$62,Параметры!CM$68)</f>
        <v>7.0000000000000007E-2</v>
      </c>
      <c r="CN305" s="305">
        <f>CHOOSE($D301,Параметры!CN$56,Параметры!CN$62,Параметры!CN$68)</f>
        <v>7.0000000000000007E-2</v>
      </c>
      <c r="CO305" s="305">
        <f>CHOOSE($D301,Параметры!CO$56,Параметры!CO$62,Параметры!CO$68)</f>
        <v>7.0000000000000007E-2</v>
      </c>
      <c r="CP305" s="305">
        <f>CHOOSE($D301,Параметры!CP$56,Параметры!CP$62,Параметры!CP$68)</f>
        <v>7.0000000000000007E-2</v>
      </c>
      <c r="CQ305" s="305">
        <f>CHOOSE($D301,Параметры!CQ$56,Параметры!CQ$62,Параметры!CQ$68)</f>
        <v>7.0000000000000007E-2</v>
      </c>
      <c r="CR305" s="305">
        <f>CHOOSE($D301,Параметры!CR$56,Параметры!CR$62,Параметры!CR$68)</f>
        <v>7.0000000000000007E-2</v>
      </c>
      <c r="CS305" s="305">
        <f>CHOOSE($D301,Параметры!CS$56,Параметры!CS$62,Параметры!CS$68)</f>
        <v>7.0000000000000007E-2</v>
      </c>
      <c r="CT305" s="305">
        <f>CHOOSE($D301,Параметры!CT$56,Параметры!CT$62,Параметры!CT$68)</f>
        <v>7.0000000000000007E-2</v>
      </c>
      <c r="CU305" s="305">
        <f>CHOOSE($D301,Параметры!CU$56,Параметры!CU$62,Параметры!CU$68)</f>
        <v>7.0000000000000007E-2</v>
      </c>
      <c r="CV305" s="305">
        <f>CHOOSE($D301,Параметры!CV$56,Параметры!CV$62,Параметры!CV$68)</f>
        <v>7.0000000000000007E-2</v>
      </c>
      <c r="CW305" s="305">
        <f>CHOOSE($D301,Параметры!CW$56,Параметры!CW$62,Параметры!CW$68)</f>
        <v>7.0000000000000007E-2</v>
      </c>
      <c r="CX305" s="305">
        <f>CHOOSE($D301,Параметры!CX$56,Параметры!CX$62,Параметры!CX$68)</f>
        <v>7.0000000000000007E-2</v>
      </c>
      <c r="CY305" s="305">
        <f>CHOOSE($D301,Параметры!CY$56,Параметры!CY$62,Параметры!CY$68)</f>
        <v>7.0000000000000007E-2</v>
      </c>
      <c r="CZ305" s="305">
        <f>CHOOSE($D301,Параметры!CZ$56,Параметры!CZ$62,Параметры!CZ$68)</f>
        <v>7.0000000000000007E-2</v>
      </c>
      <c r="DA305" s="305">
        <f>CHOOSE($D301,Параметры!DA$56,Параметры!DA$62,Параметры!DA$68)</f>
        <v>7.0000000000000007E-2</v>
      </c>
      <c r="DB305" s="305">
        <f>CHOOSE($D301,Параметры!DB$56,Параметры!DB$62,Параметры!DB$68)</f>
        <v>7.0000000000000007E-2</v>
      </c>
      <c r="DC305" s="305">
        <f>CHOOSE($D301,Параметры!DC$56,Параметры!DC$62,Параметры!DC$68)</f>
        <v>7.0000000000000007E-2</v>
      </c>
      <c r="DD305" s="305">
        <f>CHOOSE($D301,Параметры!DD$56,Параметры!DD$62,Параметры!DD$68)</f>
        <v>7.0000000000000007E-2</v>
      </c>
      <c r="DE305" s="305">
        <f>CHOOSE($D301,Параметры!DE$56,Параметры!DE$62,Параметры!DE$68)</f>
        <v>7.0000000000000007E-2</v>
      </c>
      <c r="DF305" s="305">
        <f>CHOOSE($D301,Параметры!DF$56,Параметры!DF$62,Параметры!DF$68)</f>
        <v>7.0000000000000007E-2</v>
      </c>
      <c r="DG305" s="305">
        <f>CHOOSE($D301,Параметры!DG$56,Параметры!DG$62,Параметры!DG$68)</f>
        <v>7.0000000000000007E-2</v>
      </c>
      <c r="DH305" s="305">
        <f>CHOOSE($D301,Параметры!DH$56,Параметры!DH$62,Параметры!DH$68)</f>
        <v>7.0000000000000007E-2</v>
      </c>
      <c r="DI305" s="305">
        <f>CHOOSE($D301,Параметры!DI$56,Параметры!DI$62,Параметры!DI$68)</f>
        <v>7.0000000000000007E-2</v>
      </c>
      <c r="DJ305" s="305">
        <f>CHOOSE($D301,Параметры!DJ$56,Параметры!DJ$62,Параметры!DJ$68)</f>
        <v>7.0000000000000007E-2</v>
      </c>
      <c r="DK305" s="305">
        <f>CHOOSE($D301,Параметры!DK$56,Параметры!DK$62,Параметры!DK$68)</f>
        <v>7.0000000000000007E-2</v>
      </c>
      <c r="DL305" s="305">
        <f>CHOOSE($D301,Параметры!DL$56,Параметры!DL$62,Параметры!DL$68)</f>
        <v>7.0000000000000007E-2</v>
      </c>
      <c r="DM305" s="305">
        <f>CHOOSE($D301,Параметры!DM$56,Параметры!DM$62,Параметры!DM$68)</f>
        <v>7.0000000000000007E-2</v>
      </c>
      <c r="DN305" s="305">
        <f>CHOOSE($D301,Параметры!DN$56,Параметры!DN$62,Параметры!DN$68)</f>
        <v>7.0000000000000007E-2</v>
      </c>
      <c r="DO305" s="305">
        <f>CHOOSE($D301,Параметры!DO$56,Параметры!DO$62,Параметры!DO$68)</f>
        <v>7.0000000000000007E-2</v>
      </c>
      <c r="DP305" s="305">
        <f>CHOOSE($D301,Параметры!DP$56,Параметры!DP$62,Параметры!DP$68)</f>
        <v>7.0000000000000007E-2</v>
      </c>
      <c r="DQ305" s="305">
        <f>CHOOSE($D301,Параметры!DQ$56,Параметры!DQ$62,Параметры!DQ$68)</f>
        <v>7.0000000000000007E-2</v>
      </c>
      <c r="DR305" s="305">
        <f>CHOOSE($D301,Параметры!DR$56,Параметры!DR$62,Параметры!DR$68)</f>
        <v>7.0000000000000007E-2</v>
      </c>
      <c r="DS305" s="305">
        <f>CHOOSE($D301,Параметры!DS$56,Параметры!DS$62,Параметры!DS$68)</f>
        <v>7.0000000000000007E-2</v>
      </c>
      <c r="DT305" s="305">
        <f>CHOOSE($D301,Параметры!DT$56,Параметры!DT$62,Параметры!DT$68)</f>
        <v>7.0000000000000007E-2</v>
      </c>
      <c r="DU305" s="305">
        <f>CHOOSE($D301,Параметры!DU$56,Параметры!DU$62,Параметры!DU$68)</f>
        <v>7.0000000000000007E-2</v>
      </c>
      <c r="DV305" s="305">
        <f>CHOOSE($D301,Параметры!DV$56,Параметры!DV$62,Параметры!DV$68)</f>
        <v>7.0000000000000007E-2</v>
      </c>
      <c r="DW305" s="174"/>
      <c r="DX305" s="170"/>
    </row>
    <row r="306" spans="1:128" hidden="1" outlineLevel="1" x14ac:dyDescent="0.2">
      <c r="A306" s="168" t="str">
        <f ca="1">Language!A$679</f>
        <v>коэффициент прироста цен к предыдущему периоду</v>
      </c>
      <c r="B306" s="173"/>
      <c r="C306" s="147" t="str">
        <f ca="1">Language!$A$1467</f>
        <v>раз</v>
      </c>
      <c r="D306" s="158"/>
      <c r="F306" s="6" t="s">
        <v>3190</v>
      </c>
      <c r="G306" s="175">
        <f ca="1">IF(G$2=1,1,IF(Prj_Inflation=1, (1+OFFSET(G305,0,-1))^(Параметры!G$36/360), 1))</f>
        <v>1</v>
      </c>
      <c r="H306" s="175">
        <f ca="1">IF(H$2=1,1,IF(Prj_Inflation=1, (1+OFFSET(H305,0,-1))^(Параметры!H$36/360), 1))</f>
        <v>1.0056541453874053</v>
      </c>
      <c r="I306" s="175">
        <f ca="1">IF(I$2=1,1,IF(Prj_Inflation=1, (1+OFFSET(I305,0,-1))^(Параметры!I$36/360), 1))</f>
        <v>1.0056541453874053</v>
      </c>
      <c r="J306" s="175">
        <f ca="1">IF(J$2=1,1,IF(Prj_Inflation=1, (1+OFFSET(J305,0,-1))^(Параметры!J$36/360), 1))</f>
        <v>1.0056541453874053</v>
      </c>
      <c r="K306" s="175">
        <f ca="1">IF(K$2=1,1,IF(Prj_Inflation=1, (1+OFFSET(K305,0,-1))^(Параметры!K$36/360), 1))</f>
        <v>1.0056541453874053</v>
      </c>
      <c r="L306" s="175">
        <f ca="1">IF(L$2=1,1,IF(Prj_Inflation=1, (1+OFFSET(L305,0,-1))^(Параметры!L$36/360), 1))</f>
        <v>1.0056541453874053</v>
      </c>
      <c r="M306" s="175">
        <f ca="1">IF(M$2=1,1,IF(Prj_Inflation=1, (1+OFFSET(M305,0,-1))^(Параметры!M$36/360), 1))</f>
        <v>1.0056541453874053</v>
      </c>
      <c r="N306" s="175">
        <f ca="1">IF(N$2=1,1,IF(Prj_Inflation=1, (1+OFFSET(N305,0,-1))^(Параметры!N$36/360), 1))</f>
        <v>1.0056541453874053</v>
      </c>
      <c r="O306" s="175">
        <f ca="1">IF(O$2=1,1,IF(Prj_Inflation=1, (1+OFFSET(O305,0,-1))^(Параметры!O$36/360), 1))</f>
        <v>1.0056541453874053</v>
      </c>
      <c r="P306" s="175">
        <f ca="1">IF(P$2=1,1,IF(Prj_Inflation=1, (1+OFFSET(P305,0,-1))^(Параметры!P$36/360), 1))</f>
        <v>1.0056541453874053</v>
      </c>
      <c r="Q306" s="175">
        <f ca="1">IF(Q$2=1,1,IF(Prj_Inflation=1, (1+OFFSET(Q305,0,-1))^(Параметры!Q$36/360), 1))</f>
        <v>1.0056541453874053</v>
      </c>
      <c r="R306" s="175">
        <f ca="1">IF(R$2=1,1,IF(Prj_Inflation=1, (1+OFFSET(R305,0,-1))^(Параметры!R$36/360), 1))</f>
        <v>1.0056541453874053</v>
      </c>
      <c r="S306" s="175">
        <f ca="1">IF(S$2=1,1,IF(Prj_Inflation=1, (1+OFFSET(S305,0,-1))^(Параметры!S$36/360), 1))</f>
        <v>1.0056541453874053</v>
      </c>
      <c r="T306" s="175">
        <f ca="1">IF(T$2=1,1,IF(Prj_Inflation=1, (1+OFFSET(T305,0,-1))^(Параметры!T$36/360), 1))</f>
        <v>1.0056541453874053</v>
      </c>
      <c r="U306" s="175">
        <f ca="1">IF(U$2=1,1,IF(Prj_Inflation=1, (1+OFFSET(U305,0,-1))^(Параметры!U$36/360), 1))</f>
        <v>1.0056541453874053</v>
      </c>
      <c r="V306" s="175">
        <f ca="1">IF(V$2=1,1,IF(Prj_Inflation=1, (1+OFFSET(V305,0,-1))^(Параметры!V$36/360), 1))</f>
        <v>1.0056541453874053</v>
      </c>
      <c r="W306" s="175">
        <f ca="1">IF(W$2=1,1,IF(Prj_Inflation=1, (1+OFFSET(W305,0,-1))^(Параметры!W$36/360), 1))</f>
        <v>1.0056541453874053</v>
      </c>
      <c r="X306" s="175">
        <f ca="1">IF(X$2=1,1,IF(Prj_Inflation=1, (1+OFFSET(X305,0,-1))^(Параметры!X$36/360), 1))</f>
        <v>1.0056541453874053</v>
      </c>
      <c r="Y306" s="175">
        <f ca="1">IF(Y$2=1,1,IF(Prj_Inflation=1, (1+OFFSET(Y305,0,-1))^(Параметры!Y$36/360), 1))</f>
        <v>1.0056541453874053</v>
      </c>
      <c r="Z306" s="175">
        <f ca="1">IF(Z$2=1,1,IF(Prj_Inflation=1, (1+OFFSET(Z305,0,-1))^(Параметры!Z$36/360), 1))</f>
        <v>1.0056541453874053</v>
      </c>
      <c r="AA306" s="175">
        <f ca="1">IF(AA$2=1,1,IF(Prj_Inflation=1, (1+OFFSET(AA305,0,-1))^(Параметры!AA$36/360), 1))</f>
        <v>1.0056541453874053</v>
      </c>
      <c r="AB306" s="175">
        <f ca="1">IF(AB$2=1,1,IF(Prj_Inflation=1, (1+OFFSET(AB305,0,-1))^(Параметры!AB$36/360), 1))</f>
        <v>1.0056541453874053</v>
      </c>
      <c r="AC306" s="175">
        <f ca="1">IF(AC$2=1,1,IF(Prj_Inflation=1, (1+OFFSET(AC305,0,-1))^(Параметры!AC$36/360), 1))</f>
        <v>1.0056541453874053</v>
      </c>
      <c r="AD306" s="175">
        <f ca="1">IF(AD$2=1,1,IF(Prj_Inflation=1, (1+OFFSET(AD305,0,-1))^(Параметры!AD$36/360), 1))</f>
        <v>1.0056541453874053</v>
      </c>
      <c r="AE306" s="175">
        <f ca="1">IF(AE$2=1,1,IF(Prj_Inflation=1, (1+OFFSET(AE305,0,-1))^(Параметры!AE$36/360), 1))</f>
        <v>1.0056541453874053</v>
      </c>
      <c r="AF306" s="175">
        <f ca="1">IF(AF$2=1,1,IF(Prj_Inflation=1, (1+OFFSET(AF305,0,-1))^(Параметры!AF$36/360), 1))</f>
        <v>1.0056541453874053</v>
      </c>
      <c r="AG306" s="175">
        <f ca="1">IF(AG$2=1,1,IF(Prj_Inflation=1, (1+OFFSET(AG305,0,-1))^(Параметры!AG$36/360), 1))</f>
        <v>1.0056541453874053</v>
      </c>
      <c r="AH306" s="175">
        <f ca="1">IF(AH$2=1,1,IF(Prj_Inflation=1, (1+OFFSET(AH305,0,-1))^(Параметры!AH$36/360), 1))</f>
        <v>1.0056541453874053</v>
      </c>
      <c r="AI306" s="175">
        <f ca="1">IF(AI$2=1,1,IF(Prj_Inflation=1, (1+OFFSET(AI305,0,-1))^(Параметры!AI$36/360), 1))</f>
        <v>1.0056541453874053</v>
      </c>
      <c r="AJ306" s="175">
        <f ca="1">IF(AJ$2=1,1,IF(Prj_Inflation=1, (1+OFFSET(AJ305,0,-1))^(Параметры!AJ$36/360), 1))</f>
        <v>1.0056541453874053</v>
      </c>
      <c r="AK306" s="175">
        <f ca="1">IF(AK$2=1,1,IF(Prj_Inflation=1, (1+OFFSET(AK305,0,-1))^(Параметры!AK$36/360), 1))</f>
        <v>1.0056541453874053</v>
      </c>
      <c r="AL306" s="175">
        <f ca="1">IF(AL$2=1,1,IF(Prj_Inflation=1, (1+OFFSET(AL305,0,-1))^(Параметры!AL$36/360), 1))</f>
        <v>1.0056541453874053</v>
      </c>
      <c r="AM306" s="175">
        <f ca="1">IF(AM$2=1,1,IF(Prj_Inflation=1, (1+OFFSET(AM305,0,-1))^(Параметры!AM$36/360), 1))</f>
        <v>1.0056541453874053</v>
      </c>
      <c r="AN306" s="175">
        <f ca="1">IF(AN$2=1,1,IF(Prj_Inflation=1, (1+OFFSET(AN305,0,-1))^(Параметры!AN$36/360), 1))</f>
        <v>1.0056541453874053</v>
      </c>
      <c r="AO306" s="175">
        <f ca="1">IF(AO$2=1,1,IF(Prj_Inflation=1, (1+OFFSET(AO305,0,-1))^(Параметры!AO$36/360), 1))</f>
        <v>1.0056541453874053</v>
      </c>
      <c r="AP306" s="175">
        <f ca="1">IF(AP$2=1,1,IF(Prj_Inflation=1, (1+OFFSET(AP305,0,-1))^(Параметры!AP$36/360), 1))</f>
        <v>1.0056541453874053</v>
      </c>
      <c r="AQ306" s="175">
        <f ca="1">IF(AQ$2=1,1,IF(Prj_Inflation=1, (1+OFFSET(AQ305,0,-1))^(Параметры!AQ$36/360), 1))</f>
        <v>1.0056541453874053</v>
      </c>
      <c r="AR306" s="175">
        <f ca="1">IF(AR$2=1,1,IF(Prj_Inflation=1, (1+OFFSET(AR305,0,-1))^(Параметры!AR$36/360), 1))</f>
        <v>1.0056541453874053</v>
      </c>
      <c r="AS306" s="175">
        <f ca="1">IF(AS$2=1,1,IF(Prj_Inflation=1, (1+OFFSET(AS305,0,-1))^(Параметры!AS$36/360), 1))</f>
        <v>1.0056541453874053</v>
      </c>
      <c r="AT306" s="175">
        <f ca="1">IF(AT$2=1,1,IF(Prj_Inflation=1, (1+OFFSET(AT305,0,-1))^(Параметры!AT$36/360), 1))</f>
        <v>1.0056541453874053</v>
      </c>
      <c r="AU306" s="175">
        <f ca="1">IF(AU$2=1,1,IF(Prj_Inflation=1, (1+OFFSET(AU305,0,-1))^(Параметры!AU$36/360), 1))</f>
        <v>1.0056541453874053</v>
      </c>
      <c r="AV306" s="175">
        <f ca="1">IF(AV$2=1,1,IF(Prj_Inflation=1, (1+OFFSET(AV305,0,-1))^(Параметры!AV$36/360), 1))</f>
        <v>1.0056541453874053</v>
      </c>
      <c r="AW306" s="175">
        <f ca="1">IF(AW$2=1,1,IF(Prj_Inflation=1, (1+OFFSET(AW305,0,-1))^(Параметры!AW$36/360), 1))</f>
        <v>1.0056541453874053</v>
      </c>
      <c r="AX306" s="175">
        <f ca="1">IF(AX$2=1,1,IF(Prj_Inflation=1, (1+OFFSET(AX305,0,-1))^(Параметры!AX$36/360), 1))</f>
        <v>1.0056541453874053</v>
      </c>
      <c r="AY306" s="175">
        <f ca="1">IF(AY$2=1,1,IF(Prj_Inflation=1, (1+OFFSET(AY305,0,-1))^(Параметры!AY$36/360), 1))</f>
        <v>1.0056541453874053</v>
      </c>
      <c r="AZ306" s="175">
        <f ca="1">IF(AZ$2=1,1,IF(Prj_Inflation=1, (1+OFFSET(AZ305,0,-1))^(Параметры!AZ$36/360), 1))</f>
        <v>1.0056541453874053</v>
      </c>
      <c r="BA306" s="175">
        <f ca="1">IF(BA$2=1,1,IF(Prj_Inflation=1, (1+OFFSET(BA305,0,-1))^(Параметры!BA$36/360), 1))</f>
        <v>1.0056541453874053</v>
      </c>
      <c r="BB306" s="175">
        <f ca="1">IF(BB$2=1,1,IF(Prj_Inflation=1, (1+OFFSET(BB305,0,-1))^(Параметры!BB$36/360), 1))</f>
        <v>1.0056541453874053</v>
      </c>
      <c r="BC306" s="175">
        <f ca="1">IF(BC$2=1,1,IF(Prj_Inflation=1, (1+OFFSET(BC305,0,-1))^(Параметры!BC$36/360), 1))</f>
        <v>1.0056541453874053</v>
      </c>
      <c r="BD306" s="175">
        <f ca="1">IF(BD$2=1,1,IF(Prj_Inflation=1, (1+OFFSET(BD305,0,-1))^(Параметры!BD$36/360), 1))</f>
        <v>1.0056541453874053</v>
      </c>
      <c r="BE306" s="175">
        <f ca="1">IF(BE$2=1,1,IF(Prj_Inflation=1, (1+OFFSET(BE305,0,-1))^(Параметры!BE$36/360), 1))</f>
        <v>1.0056541453874053</v>
      </c>
      <c r="BF306" s="175">
        <f ca="1">IF(BF$2=1,1,IF(Prj_Inflation=1, (1+OFFSET(BF305,0,-1))^(Параметры!BF$36/360), 1))</f>
        <v>1.0056541453874053</v>
      </c>
      <c r="BG306" s="175">
        <f ca="1">IF(BG$2=1,1,IF(Prj_Inflation=1, (1+OFFSET(BG305,0,-1))^(Параметры!BG$36/360), 1))</f>
        <v>1.0056541453874053</v>
      </c>
      <c r="BH306" s="175">
        <f ca="1">IF(BH$2=1,1,IF(Prj_Inflation=1, (1+OFFSET(BH305,0,-1))^(Параметры!BH$36/360), 1))</f>
        <v>1.0056541453874053</v>
      </c>
      <c r="BI306" s="175">
        <f ca="1">IF(BI$2=1,1,IF(Prj_Inflation=1, (1+OFFSET(BI305,0,-1))^(Параметры!BI$36/360), 1))</f>
        <v>1.0056541453874053</v>
      </c>
      <c r="BJ306" s="175">
        <f ca="1">IF(BJ$2=1,1,IF(Prj_Inflation=1, (1+OFFSET(BJ305,0,-1))^(Параметры!BJ$36/360), 1))</f>
        <v>1.0056541453874053</v>
      </c>
      <c r="BK306" s="175">
        <f ca="1">IF(BK$2=1,1,IF(Prj_Inflation=1, (1+OFFSET(BK305,0,-1))^(Параметры!BK$36/360), 1))</f>
        <v>1.0056541453874053</v>
      </c>
      <c r="BL306" s="175">
        <f ca="1">IF(BL$2=1,1,IF(Prj_Inflation=1, (1+OFFSET(BL305,0,-1))^(Параметры!BL$36/360), 1))</f>
        <v>1.0056541453874053</v>
      </c>
      <c r="BM306" s="175">
        <f ca="1">IF(BM$2=1,1,IF(Prj_Inflation=1, (1+OFFSET(BM305,0,-1))^(Параметры!BM$36/360), 1))</f>
        <v>1.0056541453874053</v>
      </c>
      <c r="BN306" s="175">
        <f ca="1">IF(BN$2=1,1,IF(Prj_Inflation=1, (1+OFFSET(BN305,0,-1))^(Параметры!BN$36/360), 1))</f>
        <v>1.0056541453874053</v>
      </c>
      <c r="BO306" s="175">
        <f ca="1">IF(BO$2=1,1,IF(Prj_Inflation=1, (1+OFFSET(BO305,0,-1))^(Параметры!BO$36/360), 1))</f>
        <v>1.0056541453874053</v>
      </c>
      <c r="BP306" s="175">
        <f ca="1">IF(BP$2=1,1,IF(Prj_Inflation=1, (1+OFFSET(BP305,0,-1))^(Параметры!BP$36/360), 1))</f>
        <v>1.0056541453874053</v>
      </c>
      <c r="BQ306" s="175">
        <f ca="1">IF(BQ$2=1,1,IF(Prj_Inflation=1, (1+OFFSET(BQ305,0,-1))^(Параметры!BQ$36/360), 1))</f>
        <v>1.0056541453874053</v>
      </c>
      <c r="BR306" s="175">
        <f ca="1">IF(BR$2=1,1,IF(Prj_Inflation=1, (1+OFFSET(BR305,0,-1))^(Параметры!BR$36/360), 1))</f>
        <v>1.0056541453874053</v>
      </c>
      <c r="BS306" s="175">
        <f ca="1">IF(BS$2=1,1,IF(Prj_Inflation=1, (1+OFFSET(BS305,0,-1))^(Параметры!BS$36/360), 1))</f>
        <v>1.0056541453874053</v>
      </c>
      <c r="BT306" s="175">
        <f ca="1">IF(BT$2=1,1,IF(Prj_Inflation=1, (1+OFFSET(BT305,0,-1))^(Параметры!BT$36/360), 1))</f>
        <v>1.0056541453874053</v>
      </c>
      <c r="BU306" s="175">
        <f ca="1">IF(BU$2=1,1,IF(Prj_Inflation=1, (1+OFFSET(BU305,0,-1))^(Параметры!BU$36/360), 1))</f>
        <v>1.0056541453874053</v>
      </c>
      <c r="BV306" s="175">
        <f ca="1">IF(BV$2=1,1,IF(Prj_Inflation=1, (1+OFFSET(BV305,0,-1))^(Параметры!BV$36/360), 1))</f>
        <v>1.0056541453874053</v>
      </c>
      <c r="BW306" s="175">
        <f ca="1">IF(BW$2=1,1,IF(Prj_Inflation=1, (1+OFFSET(BW305,0,-1))^(Параметры!BW$36/360), 1))</f>
        <v>1.0056541453874053</v>
      </c>
      <c r="BX306" s="175">
        <f ca="1">IF(BX$2=1,1,IF(Prj_Inflation=1, (1+OFFSET(BX305,0,-1))^(Параметры!BX$36/360), 1))</f>
        <v>1.0056541453874053</v>
      </c>
      <c r="BY306" s="175">
        <f ca="1">IF(BY$2=1,1,IF(Prj_Inflation=1, (1+OFFSET(BY305,0,-1))^(Параметры!BY$36/360), 1))</f>
        <v>1.0056541453874053</v>
      </c>
      <c r="BZ306" s="175">
        <f ca="1">IF(BZ$2=1,1,IF(Prj_Inflation=1, (1+OFFSET(BZ305,0,-1))^(Параметры!BZ$36/360), 1))</f>
        <v>1.0056541453874053</v>
      </c>
      <c r="CA306" s="175">
        <f ca="1">IF(CA$2=1,1,IF(Prj_Inflation=1, (1+OFFSET(CA305,0,-1))^(Параметры!CA$36/360), 1))</f>
        <v>1.0056541453874053</v>
      </c>
      <c r="CB306" s="175">
        <f ca="1">IF(CB$2=1,1,IF(Prj_Inflation=1, (1+OFFSET(CB305,0,-1))^(Параметры!CB$36/360), 1))</f>
        <v>1.0056541453874053</v>
      </c>
      <c r="CC306" s="175">
        <f ca="1">IF(CC$2=1,1,IF(Prj_Inflation=1, (1+OFFSET(CC305,0,-1))^(Параметры!CC$36/360), 1))</f>
        <v>1.0056541453874053</v>
      </c>
      <c r="CD306" s="175">
        <f ca="1">IF(CD$2=1,1,IF(Prj_Inflation=1, (1+OFFSET(CD305,0,-1))^(Параметры!CD$36/360), 1))</f>
        <v>1.0056541453874053</v>
      </c>
      <c r="CE306" s="175">
        <f ca="1">IF(CE$2=1,1,IF(Prj_Inflation=1, (1+OFFSET(CE305,0,-1))^(Параметры!CE$36/360), 1))</f>
        <v>1.0056541453874053</v>
      </c>
      <c r="CF306" s="175">
        <f ca="1">IF(CF$2=1,1,IF(Prj_Inflation=1, (1+OFFSET(CF305,0,-1))^(Параметры!CF$36/360), 1))</f>
        <v>1.0056541453874053</v>
      </c>
      <c r="CG306" s="175">
        <f ca="1">IF(CG$2=1,1,IF(Prj_Inflation=1, (1+OFFSET(CG305,0,-1))^(Параметры!CG$36/360), 1))</f>
        <v>1.0056541453874053</v>
      </c>
      <c r="CH306" s="175">
        <f ca="1">IF(CH$2=1,1,IF(Prj_Inflation=1, (1+OFFSET(CH305,0,-1))^(Параметры!CH$36/360), 1))</f>
        <v>1.0056541453874053</v>
      </c>
      <c r="CI306" s="175">
        <f ca="1">IF(CI$2=1,1,IF(Prj_Inflation=1, (1+OFFSET(CI305,0,-1))^(Параметры!CI$36/360), 1))</f>
        <v>1.0056541453874053</v>
      </c>
      <c r="CJ306" s="175">
        <f ca="1">IF(CJ$2=1,1,IF(Prj_Inflation=1, (1+OFFSET(CJ305,0,-1))^(Параметры!CJ$36/360), 1))</f>
        <v>1.0056541453874053</v>
      </c>
      <c r="CK306" s="175">
        <f ca="1">IF(CK$2=1,1,IF(Prj_Inflation=1, (1+OFFSET(CK305,0,-1))^(Параметры!CK$36/360), 1))</f>
        <v>1.0056541453874053</v>
      </c>
      <c r="CL306" s="175">
        <f ca="1">IF(CL$2=1,1,IF(Prj_Inflation=1, (1+OFFSET(CL305,0,-1))^(Параметры!CL$36/360), 1))</f>
        <v>1.0056541453874053</v>
      </c>
      <c r="CM306" s="175">
        <f ca="1">IF(CM$2=1,1,IF(Prj_Inflation=1, (1+OFFSET(CM305,0,-1))^(Параметры!CM$36/360), 1))</f>
        <v>1.0056541453874053</v>
      </c>
      <c r="CN306" s="175">
        <f ca="1">IF(CN$2=1,1,IF(Prj_Inflation=1, (1+OFFSET(CN305,0,-1))^(Параметры!CN$36/360), 1))</f>
        <v>1.0056541453874053</v>
      </c>
      <c r="CO306" s="175">
        <f ca="1">IF(CO$2=1,1,IF(Prj_Inflation=1, (1+OFFSET(CO305,0,-1))^(Параметры!CO$36/360), 1))</f>
        <v>1.0056541453874053</v>
      </c>
      <c r="CP306" s="175">
        <f ca="1">IF(CP$2=1,1,IF(Prj_Inflation=1, (1+OFFSET(CP305,0,-1))^(Параметры!CP$36/360), 1))</f>
        <v>1.0056541453874053</v>
      </c>
      <c r="CQ306" s="175">
        <f ca="1">IF(CQ$2=1,1,IF(Prj_Inflation=1, (1+OFFSET(CQ305,0,-1))^(Параметры!CQ$36/360), 1))</f>
        <v>1.0056541453874053</v>
      </c>
      <c r="CR306" s="175">
        <f ca="1">IF(CR$2=1,1,IF(Prj_Inflation=1, (1+OFFSET(CR305,0,-1))^(Параметры!CR$36/360), 1))</f>
        <v>1.0056541453874053</v>
      </c>
      <c r="CS306" s="175">
        <f ca="1">IF(CS$2=1,1,IF(Prj_Inflation=1, (1+OFFSET(CS305,0,-1))^(Параметры!CS$36/360), 1))</f>
        <v>1.0056541453874053</v>
      </c>
      <c r="CT306" s="175">
        <f ca="1">IF(CT$2=1,1,IF(Prj_Inflation=1, (1+OFFSET(CT305,0,-1))^(Параметры!CT$36/360), 1))</f>
        <v>1.0056541453874053</v>
      </c>
      <c r="CU306" s="175">
        <f ca="1">IF(CU$2=1,1,IF(Prj_Inflation=1, (1+OFFSET(CU305,0,-1))^(Параметры!CU$36/360), 1))</f>
        <v>1.0056541453874053</v>
      </c>
      <c r="CV306" s="175">
        <f ca="1">IF(CV$2=1,1,IF(Prj_Inflation=1, (1+OFFSET(CV305,0,-1))^(Параметры!CV$36/360), 1))</f>
        <v>1.0056541453874053</v>
      </c>
      <c r="CW306" s="175">
        <f ca="1">IF(CW$2=1,1,IF(Prj_Inflation=1, (1+OFFSET(CW305,0,-1))^(Параметры!CW$36/360), 1))</f>
        <v>1.0056541453874053</v>
      </c>
      <c r="CX306" s="175">
        <f ca="1">IF(CX$2=1,1,IF(Prj_Inflation=1, (1+OFFSET(CX305,0,-1))^(Параметры!CX$36/360), 1))</f>
        <v>1.0056541453874053</v>
      </c>
      <c r="CY306" s="175">
        <f ca="1">IF(CY$2=1,1,IF(Prj_Inflation=1, (1+OFFSET(CY305,0,-1))^(Параметры!CY$36/360), 1))</f>
        <v>1.0056541453874053</v>
      </c>
      <c r="CZ306" s="175">
        <f ca="1">IF(CZ$2=1,1,IF(Prj_Inflation=1, (1+OFFSET(CZ305,0,-1))^(Параметры!CZ$36/360), 1))</f>
        <v>1.0056541453874053</v>
      </c>
      <c r="DA306" s="175">
        <f ca="1">IF(DA$2=1,1,IF(Prj_Inflation=1, (1+OFFSET(DA305,0,-1))^(Параметры!DA$36/360), 1))</f>
        <v>1.0056541453874053</v>
      </c>
      <c r="DB306" s="175">
        <f ca="1">IF(DB$2=1,1,IF(Prj_Inflation=1, (1+OFFSET(DB305,0,-1))^(Параметры!DB$36/360), 1))</f>
        <v>1.0056541453874053</v>
      </c>
      <c r="DC306" s="175">
        <f ca="1">IF(DC$2=1,1,IF(Prj_Inflation=1, (1+OFFSET(DC305,0,-1))^(Параметры!DC$36/360), 1))</f>
        <v>1.0056541453874053</v>
      </c>
      <c r="DD306" s="175">
        <f ca="1">IF(DD$2=1,1,IF(Prj_Inflation=1, (1+OFFSET(DD305,0,-1))^(Параметры!DD$36/360), 1))</f>
        <v>1.0056541453874053</v>
      </c>
      <c r="DE306" s="175">
        <f ca="1">IF(DE$2=1,1,IF(Prj_Inflation=1, (1+OFFSET(DE305,0,-1))^(Параметры!DE$36/360), 1))</f>
        <v>1.0056541453874053</v>
      </c>
      <c r="DF306" s="175">
        <f ca="1">IF(DF$2=1,1,IF(Prj_Inflation=1, (1+OFFSET(DF305,0,-1))^(Параметры!DF$36/360), 1))</f>
        <v>1.0056541453874053</v>
      </c>
      <c r="DG306" s="175">
        <f ca="1">IF(DG$2=1,1,IF(Prj_Inflation=1, (1+OFFSET(DG305,0,-1))^(Параметры!DG$36/360), 1))</f>
        <v>1.0056541453874053</v>
      </c>
      <c r="DH306" s="175">
        <f ca="1">IF(DH$2=1,1,IF(Prj_Inflation=1, (1+OFFSET(DH305,0,-1))^(Параметры!DH$36/360), 1))</f>
        <v>1.0056541453874053</v>
      </c>
      <c r="DI306" s="175">
        <f ca="1">IF(DI$2=1,1,IF(Prj_Inflation=1, (1+OFFSET(DI305,0,-1))^(Параметры!DI$36/360), 1))</f>
        <v>1.0056541453874053</v>
      </c>
      <c r="DJ306" s="175">
        <f ca="1">IF(DJ$2=1,1,IF(Prj_Inflation=1, (1+OFFSET(DJ305,0,-1))^(Параметры!DJ$36/360), 1))</f>
        <v>1.0056541453874053</v>
      </c>
      <c r="DK306" s="175">
        <f ca="1">IF(DK$2=1,1,IF(Prj_Inflation=1, (1+OFFSET(DK305,0,-1))^(Параметры!DK$36/360), 1))</f>
        <v>1.0056541453874053</v>
      </c>
      <c r="DL306" s="175">
        <f ca="1">IF(DL$2=1,1,IF(Prj_Inflation=1, (1+OFFSET(DL305,0,-1))^(Параметры!DL$36/360), 1))</f>
        <v>1.0056541453874053</v>
      </c>
      <c r="DM306" s="175">
        <f ca="1">IF(DM$2=1,1,IF(Prj_Inflation=1, (1+OFFSET(DM305,0,-1))^(Параметры!DM$36/360), 1))</f>
        <v>1.0056541453874053</v>
      </c>
      <c r="DN306" s="175">
        <f ca="1">IF(DN$2=1,1,IF(Prj_Inflation=1, (1+OFFSET(DN305,0,-1))^(Параметры!DN$36/360), 1))</f>
        <v>1.0056541453874053</v>
      </c>
      <c r="DO306" s="175">
        <f ca="1">IF(DO$2=1,1,IF(Prj_Inflation=1, (1+OFFSET(DO305,0,-1))^(Параметры!DO$36/360), 1))</f>
        <v>1.0056541453874053</v>
      </c>
      <c r="DP306" s="175">
        <f ca="1">IF(DP$2=1,1,IF(Prj_Inflation=1, (1+OFFSET(DP305,0,-1))^(Параметры!DP$36/360), 1))</f>
        <v>1.0056541453874053</v>
      </c>
      <c r="DQ306" s="175">
        <f ca="1">IF(DQ$2=1,1,IF(Prj_Inflation=1, (1+OFFSET(DQ305,0,-1))^(Параметры!DQ$36/360), 1))</f>
        <v>1.0056541453874053</v>
      </c>
      <c r="DR306" s="175">
        <f ca="1">IF(DR$2=1,1,IF(Prj_Inflation=1, (1+OFFSET(DR305,0,-1))^(Параметры!DR$36/360), 1))</f>
        <v>1.0056541453874053</v>
      </c>
      <c r="DS306" s="175">
        <f ca="1">IF(DS$2=1,1,IF(Prj_Inflation=1, (1+OFFSET(DS305,0,-1))^(Параметры!DS$36/360), 1))</f>
        <v>1.0056541453874053</v>
      </c>
      <c r="DT306" s="175">
        <f ca="1">IF(DT$2=1,1,IF(Prj_Inflation=1, (1+OFFSET(DT305,0,-1))^(Параметры!DT$36/360), 1))</f>
        <v>1.0056541453874053</v>
      </c>
      <c r="DU306" s="175">
        <f ca="1">IF(DU$2=1,1,IF(Prj_Inflation=1, (1+OFFSET(DU305,0,-1))^(Параметры!DU$36/360), 1))</f>
        <v>1.0056541453874053</v>
      </c>
      <c r="DV306" s="175">
        <f ca="1">IF(DV$2=1,1,IF(Prj_Inflation=1, (1+OFFSET(DV305,0,-1))^(Параметры!DV$36/360), 1))</f>
        <v>1.0056541453874053</v>
      </c>
      <c r="DW306" s="175"/>
      <c r="DX306" s="170"/>
    </row>
    <row r="307" spans="1:128" hidden="1" outlineLevel="1" x14ac:dyDescent="0.2">
      <c r="A307" s="168" t="str">
        <f ca="1">Language!A$1476</f>
        <v>индексировать в начале года</v>
      </c>
      <c r="B307" s="306">
        <v>0</v>
      </c>
      <c r="C307" s="147" t="str">
        <f ca="1">IF(B307=1,Language!$A$1465,Language!$A$1466)</f>
        <v>Нет</v>
      </c>
      <c r="D307" s="158"/>
      <c r="F307" s="6" t="s">
        <v>3328</v>
      </c>
      <c r="G307" s="176" t="str">
        <f ca="1">IF(Prj_Inflation=1,IF($B307=1,IF(G$2=1,1,IF(Параметры!G$35=1,1+OFFSET(G305,0,-1),1)),"-"),1)</f>
        <v>-</v>
      </c>
      <c r="H307" s="176" t="str">
        <f ca="1">IF(Prj_Inflation=1,IF($B307=1,IF(H$2=1,1,IF(Параметры!H$35=1,1+OFFSET(H305,0,-1),1)),"-"),1)</f>
        <v>-</v>
      </c>
      <c r="I307" s="176" t="str">
        <f ca="1">IF(Prj_Inflation=1,IF($B307=1,IF(I$2=1,1,IF(Параметры!I$35=1,1+OFFSET(I305,0,-1),1)),"-"),1)</f>
        <v>-</v>
      </c>
      <c r="J307" s="176" t="str">
        <f ca="1">IF(Prj_Inflation=1,IF($B307=1,IF(J$2=1,1,IF(Параметры!J$35=1,1+OFFSET(J305,0,-1),1)),"-"),1)</f>
        <v>-</v>
      </c>
      <c r="K307" s="176" t="str">
        <f ca="1">IF(Prj_Inflation=1,IF($B307=1,IF(K$2=1,1,IF(Параметры!K$35=1,1+OFFSET(K305,0,-1),1)),"-"),1)</f>
        <v>-</v>
      </c>
      <c r="L307" s="176" t="str">
        <f ca="1">IF(Prj_Inflation=1,IF($B307=1,IF(L$2=1,1,IF(Параметры!L$35=1,1+OFFSET(L305,0,-1),1)),"-"),1)</f>
        <v>-</v>
      </c>
      <c r="M307" s="176" t="str">
        <f ca="1">IF(Prj_Inflation=1,IF($B307=1,IF(M$2=1,1,IF(Параметры!M$35=1,1+OFFSET(M305,0,-1),1)),"-"),1)</f>
        <v>-</v>
      </c>
      <c r="N307" s="176" t="str">
        <f ca="1">IF(Prj_Inflation=1,IF($B307=1,IF(N$2=1,1,IF(Параметры!N$35=1,1+OFFSET(N305,0,-1),1)),"-"),1)</f>
        <v>-</v>
      </c>
      <c r="O307" s="176" t="str">
        <f ca="1">IF(Prj_Inflation=1,IF($B307=1,IF(O$2=1,1,IF(Параметры!O$35=1,1+OFFSET(O305,0,-1),1)),"-"),1)</f>
        <v>-</v>
      </c>
      <c r="P307" s="176" t="str">
        <f ca="1">IF(Prj_Inflation=1,IF($B307=1,IF(P$2=1,1,IF(Параметры!P$35=1,1+OFFSET(P305,0,-1),1)),"-"),1)</f>
        <v>-</v>
      </c>
      <c r="Q307" s="176" t="str">
        <f ca="1">IF(Prj_Inflation=1,IF($B307=1,IF(Q$2=1,1,IF(Параметры!Q$35=1,1+OFFSET(Q305,0,-1),1)),"-"),1)</f>
        <v>-</v>
      </c>
      <c r="R307" s="176" t="str">
        <f ca="1">IF(Prj_Inflation=1,IF($B307=1,IF(R$2=1,1,IF(Параметры!R$35=1,1+OFFSET(R305,0,-1),1)),"-"),1)</f>
        <v>-</v>
      </c>
      <c r="S307" s="176" t="str">
        <f ca="1">IF(Prj_Inflation=1,IF($B307=1,IF(S$2=1,1,IF(Параметры!S$35=1,1+OFFSET(S305,0,-1),1)),"-"),1)</f>
        <v>-</v>
      </c>
      <c r="T307" s="176" t="str">
        <f ca="1">IF(Prj_Inflation=1,IF($B307=1,IF(T$2=1,1,IF(Параметры!T$35=1,1+OFFSET(T305,0,-1),1)),"-"),1)</f>
        <v>-</v>
      </c>
      <c r="U307" s="176" t="str">
        <f ca="1">IF(Prj_Inflation=1,IF($B307=1,IF(U$2=1,1,IF(Параметры!U$35=1,1+OFFSET(U305,0,-1),1)),"-"),1)</f>
        <v>-</v>
      </c>
      <c r="V307" s="176" t="str">
        <f ca="1">IF(Prj_Inflation=1,IF($B307=1,IF(V$2=1,1,IF(Параметры!V$35=1,1+OFFSET(V305,0,-1),1)),"-"),1)</f>
        <v>-</v>
      </c>
      <c r="W307" s="176" t="str">
        <f ca="1">IF(Prj_Inflation=1,IF($B307=1,IF(W$2=1,1,IF(Параметры!W$35=1,1+OFFSET(W305,0,-1),1)),"-"),1)</f>
        <v>-</v>
      </c>
      <c r="X307" s="176" t="str">
        <f ca="1">IF(Prj_Inflation=1,IF($B307=1,IF(X$2=1,1,IF(Параметры!X$35=1,1+OFFSET(X305,0,-1),1)),"-"),1)</f>
        <v>-</v>
      </c>
      <c r="Y307" s="176" t="str">
        <f ca="1">IF(Prj_Inflation=1,IF($B307=1,IF(Y$2=1,1,IF(Параметры!Y$35=1,1+OFFSET(Y305,0,-1),1)),"-"),1)</f>
        <v>-</v>
      </c>
      <c r="Z307" s="176" t="str">
        <f ca="1">IF(Prj_Inflation=1,IF($B307=1,IF(Z$2=1,1,IF(Параметры!Z$35=1,1+OFFSET(Z305,0,-1),1)),"-"),1)</f>
        <v>-</v>
      </c>
      <c r="AA307" s="176" t="str">
        <f ca="1">IF(Prj_Inflation=1,IF($B307=1,IF(AA$2=1,1,IF(Параметры!AA$35=1,1+OFFSET(AA305,0,-1),1)),"-"),1)</f>
        <v>-</v>
      </c>
      <c r="AB307" s="176" t="str">
        <f ca="1">IF(Prj_Inflation=1,IF($B307=1,IF(AB$2=1,1,IF(Параметры!AB$35=1,1+OFFSET(AB305,0,-1),1)),"-"),1)</f>
        <v>-</v>
      </c>
      <c r="AC307" s="176" t="str">
        <f ca="1">IF(Prj_Inflation=1,IF($B307=1,IF(AC$2=1,1,IF(Параметры!AC$35=1,1+OFFSET(AC305,0,-1),1)),"-"),1)</f>
        <v>-</v>
      </c>
      <c r="AD307" s="176" t="str">
        <f ca="1">IF(Prj_Inflation=1,IF($B307=1,IF(AD$2=1,1,IF(Параметры!AD$35=1,1+OFFSET(AD305,0,-1),1)),"-"),1)</f>
        <v>-</v>
      </c>
      <c r="AE307" s="176" t="str">
        <f ca="1">IF(Prj_Inflation=1,IF($B307=1,IF(AE$2=1,1,IF(Параметры!AE$35=1,1+OFFSET(AE305,0,-1),1)),"-"),1)</f>
        <v>-</v>
      </c>
      <c r="AF307" s="176" t="str">
        <f ca="1">IF(Prj_Inflation=1,IF($B307=1,IF(AF$2=1,1,IF(Параметры!AF$35=1,1+OFFSET(AF305,0,-1),1)),"-"),1)</f>
        <v>-</v>
      </c>
      <c r="AG307" s="176" t="str">
        <f ca="1">IF(Prj_Inflation=1,IF($B307=1,IF(AG$2=1,1,IF(Параметры!AG$35=1,1+OFFSET(AG305,0,-1),1)),"-"),1)</f>
        <v>-</v>
      </c>
      <c r="AH307" s="176" t="str">
        <f ca="1">IF(Prj_Inflation=1,IF($B307=1,IF(AH$2=1,1,IF(Параметры!AH$35=1,1+OFFSET(AH305,0,-1),1)),"-"),1)</f>
        <v>-</v>
      </c>
      <c r="AI307" s="176" t="str">
        <f ca="1">IF(Prj_Inflation=1,IF($B307=1,IF(AI$2=1,1,IF(Параметры!AI$35=1,1+OFFSET(AI305,0,-1),1)),"-"),1)</f>
        <v>-</v>
      </c>
      <c r="AJ307" s="176" t="str">
        <f ca="1">IF(Prj_Inflation=1,IF($B307=1,IF(AJ$2=1,1,IF(Параметры!AJ$35=1,1+OFFSET(AJ305,0,-1),1)),"-"),1)</f>
        <v>-</v>
      </c>
      <c r="AK307" s="176" t="str">
        <f ca="1">IF(Prj_Inflation=1,IF($B307=1,IF(AK$2=1,1,IF(Параметры!AK$35=1,1+OFFSET(AK305,0,-1),1)),"-"),1)</f>
        <v>-</v>
      </c>
      <c r="AL307" s="176" t="str">
        <f ca="1">IF(Prj_Inflation=1,IF($B307=1,IF(AL$2=1,1,IF(Параметры!AL$35=1,1+OFFSET(AL305,0,-1),1)),"-"),1)</f>
        <v>-</v>
      </c>
      <c r="AM307" s="176" t="str">
        <f ca="1">IF(Prj_Inflation=1,IF($B307=1,IF(AM$2=1,1,IF(Параметры!AM$35=1,1+OFFSET(AM305,0,-1),1)),"-"),1)</f>
        <v>-</v>
      </c>
      <c r="AN307" s="176" t="str">
        <f ca="1">IF(Prj_Inflation=1,IF($B307=1,IF(AN$2=1,1,IF(Параметры!AN$35=1,1+OFFSET(AN305,0,-1),1)),"-"),1)</f>
        <v>-</v>
      </c>
      <c r="AO307" s="176" t="str">
        <f ca="1">IF(Prj_Inflation=1,IF($B307=1,IF(AO$2=1,1,IF(Параметры!AO$35=1,1+OFFSET(AO305,0,-1),1)),"-"),1)</f>
        <v>-</v>
      </c>
      <c r="AP307" s="176" t="str">
        <f ca="1">IF(Prj_Inflation=1,IF($B307=1,IF(AP$2=1,1,IF(Параметры!AP$35=1,1+OFFSET(AP305,0,-1),1)),"-"),1)</f>
        <v>-</v>
      </c>
      <c r="AQ307" s="176" t="str">
        <f ca="1">IF(Prj_Inflation=1,IF($B307=1,IF(AQ$2=1,1,IF(Параметры!AQ$35=1,1+OFFSET(AQ305,0,-1),1)),"-"),1)</f>
        <v>-</v>
      </c>
      <c r="AR307" s="176" t="str">
        <f ca="1">IF(Prj_Inflation=1,IF($B307=1,IF(AR$2=1,1,IF(Параметры!AR$35=1,1+OFFSET(AR305,0,-1),1)),"-"),1)</f>
        <v>-</v>
      </c>
      <c r="AS307" s="176" t="str">
        <f ca="1">IF(Prj_Inflation=1,IF($B307=1,IF(AS$2=1,1,IF(Параметры!AS$35=1,1+OFFSET(AS305,0,-1),1)),"-"),1)</f>
        <v>-</v>
      </c>
      <c r="AT307" s="176" t="str">
        <f ca="1">IF(Prj_Inflation=1,IF($B307=1,IF(AT$2=1,1,IF(Параметры!AT$35=1,1+OFFSET(AT305,0,-1),1)),"-"),1)</f>
        <v>-</v>
      </c>
      <c r="AU307" s="176" t="str">
        <f ca="1">IF(Prj_Inflation=1,IF($B307=1,IF(AU$2=1,1,IF(Параметры!AU$35=1,1+OFFSET(AU305,0,-1),1)),"-"),1)</f>
        <v>-</v>
      </c>
      <c r="AV307" s="176" t="str">
        <f ca="1">IF(Prj_Inflation=1,IF($B307=1,IF(AV$2=1,1,IF(Параметры!AV$35=1,1+OFFSET(AV305,0,-1),1)),"-"),1)</f>
        <v>-</v>
      </c>
      <c r="AW307" s="176" t="str">
        <f ca="1">IF(Prj_Inflation=1,IF($B307=1,IF(AW$2=1,1,IF(Параметры!AW$35=1,1+OFFSET(AW305,0,-1),1)),"-"),1)</f>
        <v>-</v>
      </c>
      <c r="AX307" s="176" t="str">
        <f ca="1">IF(Prj_Inflation=1,IF($B307=1,IF(AX$2=1,1,IF(Параметры!AX$35=1,1+OFFSET(AX305,0,-1),1)),"-"),1)</f>
        <v>-</v>
      </c>
      <c r="AY307" s="176" t="str">
        <f ca="1">IF(Prj_Inflation=1,IF($B307=1,IF(AY$2=1,1,IF(Параметры!AY$35=1,1+OFFSET(AY305,0,-1),1)),"-"),1)</f>
        <v>-</v>
      </c>
      <c r="AZ307" s="176" t="str">
        <f ca="1">IF(Prj_Inflation=1,IF($B307=1,IF(AZ$2=1,1,IF(Параметры!AZ$35=1,1+OFFSET(AZ305,0,-1),1)),"-"),1)</f>
        <v>-</v>
      </c>
      <c r="BA307" s="176" t="str">
        <f ca="1">IF(Prj_Inflation=1,IF($B307=1,IF(BA$2=1,1,IF(Параметры!BA$35=1,1+OFFSET(BA305,0,-1),1)),"-"),1)</f>
        <v>-</v>
      </c>
      <c r="BB307" s="176" t="str">
        <f ca="1">IF(Prj_Inflation=1,IF($B307=1,IF(BB$2=1,1,IF(Параметры!BB$35=1,1+OFFSET(BB305,0,-1),1)),"-"),1)</f>
        <v>-</v>
      </c>
      <c r="BC307" s="176" t="str">
        <f ca="1">IF(Prj_Inflation=1,IF($B307=1,IF(BC$2=1,1,IF(Параметры!BC$35=1,1+OFFSET(BC305,0,-1),1)),"-"),1)</f>
        <v>-</v>
      </c>
      <c r="BD307" s="176" t="str">
        <f ca="1">IF(Prj_Inflation=1,IF($B307=1,IF(BD$2=1,1,IF(Параметры!BD$35=1,1+OFFSET(BD305,0,-1),1)),"-"),1)</f>
        <v>-</v>
      </c>
      <c r="BE307" s="176" t="str">
        <f ca="1">IF(Prj_Inflation=1,IF($B307=1,IF(BE$2=1,1,IF(Параметры!BE$35=1,1+OFFSET(BE305,0,-1),1)),"-"),1)</f>
        <v>-</v>
      </c>
      <c r="BF307" s="176" t="str">
        <f ca="1">IF(Prj_Inflation=1,IF($B307=1,IF(BF$2=1,1,IF(Параметры!BF$35=1,1+OFFSET(BF305,0,-1),1)),"-"),1)</f>
        <v>-</v>
      </c>
      <c r="BG307" s="176" t="str">
        <f ca="1">IF(Prj_Inflation=1,IF($B307=1,IF(BG$2=1,1,IF(Параметры!BG$35=1,1+OFFSET(BG305,0,-1),1)),"-"),1)</f>
        <v>-</v>
      </c>
      <c r="BH307" s="176" t="str">
        <f ca="1">IF(Prj_Inflation=1,IF($B307=1,IF(BH$2=1,1,IF(Параметры!BH$35=1,1+OFFSET(BH305,0,-1),1)),"-"),1)</f>
        <v>-</v>
      </c>
      <c r="BI307" s="176" t="str">
        <f ca="1">IF(Prj_Inflation=1,IF($B307=1,IF(BI$2=1,1,IF(Параметры!BI$35=1,1+OFFSET(BI305,0,-1),1)),"-"),1)</f>
        <v>-</v>
      </c>
      <c r="BJ307" s="176" t="str">
        <f ca="1">IF(Prj_Inflation=1,IF($B307=1,IF(BJ$2=1,1,IF(Параметры!BJ$35=1,1+OFFSET(BJ305,0,-1),1)),"-"),1)</f>
        <v>-</v>
      </c>
      <c r="BK307" s="176" t="str">
        <f ca="1">IF(Prj_Inflation=1,IF($B307=1,IF(BK$2=1,1,IF(Параметры!BK$35=1,1+OFFSET(BK305,0,-1),1)),"-"),1)</f>
        <v>-</v>
      </c>
      <c r="BL307" s="176" t="str">
        <f ca="1">IF(Prj_Inflation=1,IF($B307=1,IF(BL$2=1,1,IF(Параметры!BL$35=1,1+OFFSET(BL305,0,-1),1)),"-"),1)</f>
        <v>-</v>
      </c>
      <c r="BM307" s="176" t="str">
        <f ca="1">IF(Prj_Inflation=1,IF($B307=1,IF(BM$2=1,1,IF(Параметры!BM$35=1,1+OFFSET(BM305,0,-1),1)),"-"),1)</f>
        <v>-</v>
      </c>
      <c r="BN307" s="176" t="str">
        <f ca="1">IF(Prj_Inflation=1,IF($B307=1,IF(BN$2=1,1,IF(Параметры!BN$35=1,1+OFFSET(BN305,0,-1),1)),"-"),1)</f>
        <v>-</v>
      </c>
      <c r="BO307" s="176" t="str">
        <f ca="1">IF(Prj_Inflation=1,IF($B307=1,IF(BO$2=1,1,IF(Параметры!BO$35=1,1+OFFSET(BO305,0,-1),1)),"-"),1)</f>
        <v>-</v>
      </c>
      <c r="BP307" s="176" t="str">
        <f ca="1">IF(Prj_Inflation=1,IF($B307=1,IF(BP$2=1,1,IF(Параметры!BP$35=1,1+OFFSET(BP305,0,-1),1)),"-"),1)</f>
        <v>-</v>
      </c>
      <c r="BQ307" s="176" t="str">
        <f ca="1">IF(Prj_Inflation=1,IF($B307=1,IF(BQ$2=1,1,IF(Параметры!BQ$35=1,1+OFFSET(BQ305,0,-1),1)),"-"),1)</f>
        <v>-</v>
      </c>
      <c r="BR307" s="176" t="str">
        <f ca="1">IF(Prj_Inflation=1,IF($B307=1,IF(BR$2=1,1,IF(Параметры!BR$35=1,1+OFFSET(BR305,0,-1),1)),"-"),1)</f>
        <v>-</v>
      </c>
      <c r="BS307" s="176" t="str">
        <f ca="1">IF(Prj_Inflation=1,IF($B307=1,IF(BS$2=1,1,IF(Параметры!BS$35=1,1+OFFSET(BS305,0,-1),1)),"-"),1)</f>
        <v>-</v>
      </c>
      <c r="BT307" s="176" t="str">
        <f ca="1">IF(Prj_Inflation=1,IF($B307=1,IF(BT$2=1,1,IF(Параметры!BT$35=1,1+OFFSET(BT305,0,-1),1)),"-"),1)</f>
        <v>-</v>
      </c>
      <c r="BU307" s="176" t="str">
        <f ca="1">IF(Prj_Inflation=1,IF($B307=1,IF(BU$2=1,1,IF(Параметры!BU$35=1,1+OFFSET(BU305,0,-1),1)),"-"),1)</f>
        <v>-</v>
      </c>
      <c r="BV307" s="176" t="str">
        <f ca="1">IF(Prj_Inflation=1,IF($B307=1,IF(BV$2=1,1,IF(Параметры!BV$35=1,1+OFFSET(BV305,0,-1),1)),"-"),1)</f>
        <v>-</v>
      </c>
      <c r="BW307" s="176" t="str">
        <f ca="1">IF(Prj_Inflation=1,IF($B307=1,IF(BW$2=1,1,IF(Параметры!BW$35=1,1+OFFSET(BW305,0,-1),1)),"-"),1)</f>
        <v>-</v>
      </c>
      <c r="BX307" s="176" t="str">
        <f ca="1">IF(Prj_Inflation=1,IF($B307=1,IF(BX$2=1,1,IF(Параметры!BX$35=1,1+OFFSET(BX305,0,-1),1)),"-"),1)</f>
        <v>-</v>
      </c>
      <c r="BY307" s="176" t="str">
        <f ca="1">IF(Prj_Inflation=1,IF($B307=1,IF(BY$2=1,1,IF(Параметры!BY$35=1,1+OFFSET(BY305,0,-1),1)),"-"),1)</f>
        <v>-</v>
      </c>
      <c r="BZ307" s="176" t="str">
        <f ca="1">IF(Prj_Inflation=1,IF($B307=1,IF(BZ$2=1,1,IF(Параметры!BZ$35=1,1+OFFSET(BZ305,0,-1),1)),"-"),1)</f>
        <v>-</v>
      </c>
      <c r="CA307" s="176" t="str">
        <f ca="1">IF(Prj_Inflation=1,IF($B307=1,IF(CA$2=1,1,IF(Параметры!CA$35=1,1+OFFSET(CA305,0,-1),1)),"-"),1)</f>
        <v>-</v>
      </c>
      <c r="CB307" s="176" t="str">
        <f ca="1">IF(Prj_Inflation=1,IF($B307=1,IF(CB$2=1,1,IF(Параметры!CB$35=1,1+OFFSET(CB305,0,-1),1)),"-"),1)</f>
        <v>-</v>
      </c>
      <c r="CC307" s="176" t="str">
        <f ca="1">IF(Prj_Inflation=1,IF($B307=1,IF(CC$2=1,1,IF(Параметры!CC$35=1,1+OFFSET(CC305,0,-1),1)),"-"),1)</f>
        <v>-</v>
      </c>
      <c r="CD307" s="176" t="str">
        <f ca="1">IF(Prj_Inflation=1,IF($B307=1,IF(CD$2=1,1,IF(Параметры!CD$35=1,1+OFFSET(CD305,0,-1),1)),"-"),1)</f>
        <v>-</v>
      </c>
      <c r="CE307" s="176" t="str">
        <f ca="1">IF(Prj_Inflation=1,IF($B307=1,IF(CE$2=1,1,IF(Параметры!CE$35=1,1+OFFSET(CE305,0,-1),1)),"-"),1)</f>
        <v>-</v>
      </c>
      <c r="CF307" s="176" t="str">
        <f ca="1">IF(Prj_Inflation=1,IF($B307=1,IF(CF$2=1,1,IF(Параметры!CF$35=1,1+OFFSET(CF305,0,-1),1)),"-"),1)</f>
        <v>-</v>
      </c>
      <c r="CG307" s="176" t="str">
        <f ca="1">IF(Prj_Inflation=1,IF($B307=1,IF(CG$2=1,1,IF(Параметры!CG$35=1,1+OFFSET(CG305,0,-1),1)),"-"),1)</f>
        <v>-</v>
      </c>
      <c r="CH307" s="176" t="str">
        <f ca="1">IF(Prj_Inflation=1,IF($B307=1,IF(CH$2=1,1,IF(Параметры!CH$35=1,1+OFFSET(CH305,0,-1),1)),"-"),1)</f>
        <v>-</v>
      </c>
      <c r="CI307" s="176" t="str">
        <f ca="1">IF(Prj_Inflation=1,IF($B307=1,IF(CI$2=1,1,IF(Параметры!CI$35=1,1+OFFSET(CI305,0,-1),1)),"-"),1)</f>
        <v>-</v>
      </c>
      <c r="CJ307" s="176" t="str">
        <f ca="1">IF(Prj_Inflation=1,IF($B307=1,IF(CJ$2=1,1,IF(Параметры!CJ$35=1,1+OFFSET(CJ305,0,-1),1)),"-"),1)</f>
        <v>-</v>
      </c>
      <c r="CK307" s="176" t="str">
        <f ca="1">IF(Prj_Inflation=1,IF($B307=1,IF(CK$2=1,1,IF(Параметры!CK$35=1,1+OFFSET(CK305,0,-1),1)),"-"),1)</f>
        <v>-</v>
      </c>
      <c r="CL307" s="176" t="str">
        <f ca="1">IF(Prj_Inflation=1,IF($B307=1,IF(CL$2=1,1,IF(Параметры!CL$35=1,1+OFFSET(CL305,0,-1),1)),"-"),1)</f>
        <v>-</v>
      </c>
      <c r="CM307" s="176" t="str">
        <f ca="1">IF(Prj_Inflation=1,IF($B307=1,IF(CM$2=1,1,IF(Параметры!CM$35=1,1+OFFSET(CM305,0,-1),1)),"-"),1)</f>
        <v>-</v>
      </c>
      <c r="CN307" s="176" t="str">
        <f ca="1">IF(Prj_Inflation=1,IF($B307=1,IF(CN$2=1,1,IF(Параметры!CN$35=1,1+OFFSET(CN305,0,-1),1)),"-"),1)</f>
        <v>-</v>
      </c>
      <c r="CO307" s="176" t="str">
        <f ca="1">IF(Prj_Inflation=1,IF($B307=1,IF(CO$2=1,1,IF(Параметры!CO$35=1,1+OFFSET(CO305,0,-1),1)),"-"),1)</f>
        <v>-</v>
      </c>
      <c r="CP307" s="176" t="str">
        <f ca="1">IF(Prj_Inflation=1,IF($B307=1,IF(CP$2=1,1,IF(Параметры!CP$35=1,1+OFFSET(CP305,0,-1),1)),"-"),1)</f>
        <v>-</v>
      </c>
      <c r="CQ307" s="176" t="str">
        <f ca="1">IF(Prj_Inflation=1,IF($B307=1,IF(CQ$2=1,1,IF(Параметры!CQ$35=1,1+OFFSET(CQ305,0,-1),1)),"-"),1)</f>
        <v>-</v>
      </c>
      <c r="CR307" s="176" t="str">
        <f ca="1">IF(Prj_Inflation=1,IF($B307=1,IF(CR$2=1,1,IF(Параметры!CR$35=1,1+OFFSET(CR305,0,-1),1)),"-"),1)</f>
        <v>-</v>
      </c>
      <c r="CS307" s="176" t="str">
        <f ca="1">IF(Prj_Inflation=1,IF($B307=1,IF(CS$2=1,1,IF(Параметры!CS$35=1,1+OFFSET(CS305,0,-1),1)),"-"),1)</f>
        <v>-</v>
      </c>
      <c r="CT307" s="176" t="str">
        <f ca="1">IF(Prj_Inflation=1,IF($B307=1,IF(CT$2=1,1,IF(Параметры!CT$35=1,1+OFFSET(CT305,0,-1),1)),"-"),1)</f>
        <v>-</v>
      </c>
      <c r="CU307" s="176" t="str">
        <f ca="1">IF(Prj_Inflation=1,IF($B307=1,IF(CU$2=1,1,IF(Параметры!CU$35=1,1+OFFSET(CU305,0,-1),1)),"-"),1)</f>
        <v>-</v>
      </c>
      <c r="CV307" s="176" t="str">
        <f ca="1">IF(Prj_Inflation=1,IF($B307=1,IF(CV$2=1,1,IF(Параметры!CV$35=1,1+OFFSET(CV305,0,-1),1)),"-"),1)</f>
        <v>-</v>
      </c>
      <c r="CW307" s="176" t="str">
        <f ca="1">IF(Prj_Inflation=1,IF($B307=1,IF(CW$2=1,1,IF(Параметры!CW$35=1,1+OFFSET(CW305,0,-1),1)),"-"),1)</f>
        <v>-</v>
      </c>
      <c r="CX307" s="176" t="str">
        <f ca="1">IF(Prj_Inflation=1,IF($B307=1,IF(CX$2=1,1,IF(Параметры!CX$35=1,1+OFFSET(CX305,0,-1),1)),"-"),1)</f>
        <v>-</v>
      </c>
      <c r="CY307" s="176" t="str">
        <f ca="1">IF(Prj_Inflation=1,IF($B307=1,IF(CY$2=1,1,IF(Параметры!CY$35=1,1+OFFSET(CY305,0,-1),1)),"-"),1)</f>
        <v>-</v>
      </c>
      <c r="CZ307" s="176" t="str">
        <f ca="1">IF(Prj_Inflation=1,IF($B307=1,IF(CZ$2=1,1,IF(Параметры!CZ$35=1,1+OFFSET(CZ305,0,-1),1)),"-"),1)</f>
        <v>-</v>
      </c>
      <c r="DA307" s="176" t="str">
        <f ca="1">IF(Prj_Inflation=1,IF($B307=1,IF(DA$2=1,1,IF(Параметры!DA$35=1,1+OFFSET(DA305,0,-1),1)),"-"),1)</f>
        <v>-</v>
      </c>
      <c r="DB307" s="176" t="str">
        <f ca="1">IF(Prj_Inflation=1,IF($B307=1,IF(DB$2=1,1,IF(Параметры!DB$35=1,1+OFFSET(DB305,0,-1),1)),"-"),1)</f>
        <v>-</v>
      </c>
      <c r="DC307" s="176" t="str">
        <f ca="1">IF(Prj_Inflation=1,IF($B307=1,IF(DC$2=1,1,IF(Параметры!DC$35=1,1+OFFSET(DC305,0,-1),1)),"-"),1)</f>
        <v>-</v>
      </c>
      <c r="DD307" s="176" t="str">
        <f ca="1">IF(Prj_Inflation=1,IF($B307=1,IF(DD$2=1,1,IF(Параметры!DD$35=1,1+OFFSET(DD305,0,-1),1)),"-"),1)</f>
        <v>-</v>
      </c>
      <c r="DE307" s="176" t="str">
        <f ca="1">IF(Prj_Inflation=1,IF($B307=1,IF(DE$2=1,1,IF(Параметры!DE$35=1,1+OFFSET(DE305,0,-1),1)),"-"),1)</f>
        <v>-</v>
      </c>
      <c r="DF307" s="176" t="str">
        <f ca="1">IF(Prj_Inflation=1,IF($B307=1,IF(DF$2=1,1,IF(Параметры!DF$35=1,1+OFFSET(DF305,0,-1),1)),"-"),1)</f>
        <v>-</v>
      </c>
      <c r="DG307" s="176" t="str">
        <f ca="1">IF(Prj_Inflation=1,IF($B307=1,IF(DG$2=1,1,IF(Параметры!DG$35=1,1+OFFSET(DG305,0,-1),1)),"-"),1)</f>
        <v>-</v>
      </c>
      <c r="DH307" s="176" t="str">
        <f ca="1">IF(Prj_Inflation=1,IF($B307=1,IF(DH$2=1,1,IF(Параметры!DH$35=1,1+OFFSET(DH305,0,-1),1)),"-"),1)</f>
        <v>-</v>
      </c>
      <c r="DI307" s="176" t="str">
        <f ca="1">IF(Prj_Inflation=1,IF($B307=1,IF(DI$2=1,1,IF(Параметры!DI$35=1,1+OFFSET(DI305,0,-1),1)),"-"),1)</f>
        <v>-</v>
      </c>
      <c r="DJ307" s="176" t="str">
        <f ca="1">IF(Prj_Inflation=1,IF($B307=1,IF(DJ$2=1,1,IF(Параметры!DJ$35=1,1+OFFSET(DJ305,0,-1),1)),"-"),1)</f>
        <v>-</v>
      </c>
      <c r="DK307" s="176" t="str">
        <f ca="1">IF(Prj_Inflation=1,IF($B307=1,IF(DK$2=1,1,IF(Параметры!DK$35=1,1+OFFSET(DK305,0,-1),1)),"-"),1)</f>
        <v>-</v>
      </c>
      <c r="DL307" s="176" t="str">
        <f ca="1">IF(Prj_Inflation=1,IF($B307=1,IF(DL$2=1,1,IF(Параметры!DL$35=1,1+OFFSET(DL305,0,-1),1)),"-"),1)</f>
        <v>-</v>
      </c>
      <c r="DM307" s="176" t="str">
        <f ca="1">IF(Prj_Inflation=1,IF($B307=1,IF(DM$2=1,1,IF(Параметры!DM$35=1,1+OFFSET(DM305,0,-1),1)),"-"),1)</f>
        <v>-</v>
      </c>
      <c r="DN307" s="176" t="str">
        <f ca="1">IF(Prj_Inflation=1,IF($B307=1,IF(DN$2=1,1,IF(Параметры!DN$35=1,1+OFFSET(DN305,0,-1),1)),"-"),1)</f>
        <v>-</v>
      </c>
      <c r="DO307" s="176" t="str">
        <f ca="1">IF(Prj_Inflation=1,IF($B307=1,IF(DO$2=1,1,IF(Параметры!DO$35=1,1+OFFSET(DO305,0,-1),1)),"-"),1)</f>
        <v>-</v>
      </c>
      <c r="DP307" s="176" t="str">
        <f ca="1">IF(Prj_Inflation=1,IF($B307=1,IF(DP$2=1,1,IF(Параметры!DP$35=1,1+OFFSET(DP305,0,-1),1)),"-"),1)</f>
        <v>-</v>
      </c>
      <c r="DQ307" s="176" t="str">
        <f ca="1">IF(Prj_Inflation=1,IF($B307=1,IF(DQ$2=1,1,IF(Параметры!DQ$35=1,1+OFFSET(DQ305,0,-1),1)),"-"),1)</f>
        <v>-</v>
      </c>
      <c r="DR307" s="176" t="str">
        <f ca="1">IF(Prj_Inflation=1,IF($B307=1,IF(DR$2=1,1,IF(Параметры!DR$35=1,1+OFFSET(DR305,0,-1),1)),"-"),1)</f>
        <v>-</v>
      </c>
      <c r="DS307" s="176" t="str">
        <f ca="1">IF(Prj_Inflation=1,IF($B307=1,IF(DS$2=1,1,IF(Параметры!DS$35=1,1+OFFSET(DS305,0,-1),1)),"-"),1)</f>
        <v>-</v>
      </c>
      <c r="DT307" s="176" t="str">
        <f ca="1">IF(Prj_Inflation=1,IF($B307=1,IF(DT$2=1,1,IF(Параметры!DT$35=1,1+OFFSET(DT305,0,-1),1)),"-"),1)</f>
        <v>-</v>
      </c>
      <c r="DU307" s="176" t="str">
        <f ca="1">IF(Prj_Inflation=1,IF($B307=1,IF(DU$2=1,1,IF(Параметры!DU$35=1,1+OFFSET(DU305,0,-1),1)),"-"),1)</f>
        <v>-</v>
      </c>
      <c r="DV307" s="176" t="str">
        <f ca="1">IF(Prj_Inflation=1,IF($B307=1,IF(DV$2=1,1,IF(Параметры!DV$35=1,1+OFFSET(DV305,0,-1),1)),"-"),1)</f>
        <v>-</v>
      </c>
      <c r="DW307" s="175"/>
      <c r="DX307" s="170"/>
    </row>
    <row r="308" spans="1:128" hidden="1" outlineLevel="1" x14ac:dyDescent="0.2">
      <c r="A308" s="168" t="str">
        <f ca="1">Language!A$708</f>
        <v>социальные взносы</v>
      </c>
      <c r="B308" s="173"/>
      <c r="C308" s="147" t="str">
        <f ca="1">CHOOSE(D308,CurName1,CurName2,CurName3)</f>
        <v>тыс. руб.</v>
      </c>
      <c r="D308" s="158">
        <f>D301</f>
        <v>1</v>
      </c>
      <c r="E308" s="154" t="s">
        <v>1178</v>
      </c>
      <c r="F308" s="6" t="s">
        <v>3082</v>
      </c>
      <c r="G308" s="169">
        <f ca="1">G304*Параметры!G$97</f>
        <v>18.600000000000001</v>
      </c>
      <c r="H308" s="169">
        <f ca="1">H304*Параметры!H$97</f>
        <v>18.705167104205742</v>
      </c>
      <c r="I308" s="169">
        <f ca="1">I304*Параметры!I$97</f>
        <v>18.81092883850863</v>
      </c>
      <c r="J308" s="169">
        <f ca="1">J304*Параметры!J$97</f>
        <v>18.917288565033694</v>
      </c>
      <c r="K308" s="169">
        <f ca="1">K304*Параметры!K$97</f>
        <v>19.024249664915892</v>
      </c>
      <c r="L308" s="169">
        <f ca="1">L304*Параметры!L$97</f>
        <v>19.131815538407626</v>
      </c>
      <c r="M308" s="169">
        <f ca="1">M304*Параметры!M$97</f>
        <v>19.2399896049868</v>
      </c>
      <c r="N308" s="169">
        <f ca="1">N304*Параметры!N$97</f>
        <v>19.348775303465562</v>
      </c>
      <c r="O308" s="169">
        <f ca="1">O304*Параметры!O$97</f>
        <v>19.458176092099592</v>
      </c>
      <c r="P308" s="169">
        <f ca="1">P304*Параметры!P$97</f>
        <v>19.568195448698059</v>
      </c>
      <c r="Q308" s="169">
        <f ca="1">Q304*Параметры!Q$97</f>
        <v>19.678836870734159</v>
      </c>
      <c r="R308" s="169">
        <f ca="1">R304*Параметры!R$97</f>
        <v>19.790103875456321</v>
      </c>
      <c r="S308" s="169">
        <f ca="1">S304*Параметры!S$97</f>
        <v>19.902000000000005</v>
      </c>
      <c r="T308" s="169">
        <f ca="1">T304*Параметры!T$97</f>
        <v>20.014528801500145</v>
      </c>
      <c r="U308" s="169">
        <f ca="1">U304*Параметры!U$97</f>
        <v>20.127693857204235</v>
      </c>
      <c r="V308" s="169">
        <f ca="1">V304*Параметры!V$97</f>
        <v>20.241498764586055</v>
      </c>
      <c r="W308" s="169">
        <f ca="1">W304*Параметры!W$97</f>
        <v>20.355947141460007</v>
      </c>
      <c r="X308" s="169">
        <f ca="1">X304*Параметры!X$97</f>
        <v>20.471042626096157</v>
      </c>
      <c r="Y308" s="169">
        <f ca="1">Y304*Параметры!Y$97</f>
        <v>20.586788877335874</v>
      </c>
      <c r="Z308" s="169">
        <f ca="1">Z304*Параметры!Z$97</f>
        <v>20.703189574708148</v>
      </c>
      <c r="AA308" s="169">
        <f ca="1">AA304*Параметры!AA$97</f>
        <v>20.820248418546559</v>
      </c>
      <c r="AB308" s="169">
        <f ca="1">AB304*Параметры!AB$97</f>
        <v>20.937969130106914</v>
      </c>
      <c r="AC308" s="169">
        <f ca="1">AC304*Параметры!AC$97</f>
        <v>21.056355451685544</v>
      </c>
      <c r="AD308" s="169">
        <f ca="1">AD304*Параметры!AD$97</f>
        <v>21.175411146738259</v>
      </c>
      <c r="AE308" s="169">
        <f ca="1">AE304*Параметры!AE$97</f>
        <v>21.29514</v>
      </c>
      <c r="AF308" s="169">
        <f ca="1">AF304*Параметры!AF$97</f>
        <v>21.415545817605146</v>
      </c>
      <c r="AG308" s="169">
        <f ca="1">AG304*Параметры!AG$97</f>
        <v>21.536632427208527</v>
      </c>
      <c r="AH308" s="169">
        <f ca="1">AH304*Параметры!AH$97</f>
        <v>21.658403678107067</v>
      </c>
      <c r="AI308" s="169">
        <f ca="1">AI304*Параметры!AI$97</f>
        <v>21.7808634413622</v>
      </c>
      <c r="AJ308" s="169">
        <f ca="1">AJ304*Параметры!AJ$97</f>
        <v>21.904015609922883</v>
      </c>
      <c r="AK308" s="169">
        <f ca="1">AK304*Параметры!AK$97</f>
        <v>22.027864098749383</v>
      </c>
      <c r="AL308" s="169">
        <f ca="1">AL304*Параметры!AL$97</f>
        <v>22.152412844937718</v>
      </c>
      <c r="AM308" s="169">
        <f ca="1">AM304*Параметры!AM$97</f>
        <v>22.277665807844819</v>
      </c>
      <c r="AN308" s="169">
        <f ca="1">AN304*Параметры!AN$97</f>
        <v>22.4036269692144</v>
      </c>
      <c r="AO308" s="169">
        <f ca="1">AO304*Параметры!AO$97</f>
        <v>22.530300333303533</v>
      </c>
      <c r="AP308" s="169">
        <f ca="1">AP304*Параметры!AP$97</f>
        <v>22.657689927009933</v>
      </c>
      <c r="AQ308" s="169">
        <f ca="1">AQ304*Параметры!AQ$97</f>
        <v>22.785799799999999</v>
      </c>
      <c r="AR308" s="169">
        <f ca="1">AR304*Параметры!AR$97</f>
        <v>22.914634024837508</v>
      </c>
      <c r="AS308" s="169">
        <f ca="1">AS304*Параметры!AS$97</f>
        <v>23.044196697113119</v>
      </c>
      <c r="AT308" s="169">
        <f ca="1">AT304*Параметры!AT$97</f>
        <v>23.174491935574562</v>
      </c>
      <c r="AU308" s="169">
        <f ca="1">AU304*Параметры!AU$97</f>
        <v>23.30552388225755</v>
      </c>
      <c r="AV308" s="169">
        <f ca="1">AV304*Параметры!AV$97</f>
        <v>23.437296702617477</v>
      </c>
      <c r="AW308" s="169">
        <f ca="1">AW304*Параметры!AW$97</f>
        <v>23.569814585661831</v>
      </c>
      <c r="AX308" s="169">
        <f ca="1">AX304*Параметры!AX$97</f>
        <v>23.703081744083352</v>
      </c>
      <c r="AY308" s="169">
        <f ca="1">AY304*Параметры!AY$97</f>
        <v>23.83710241439395</v>
      </c>
      <c r="AZ308" s="169">
        <f ca="1">AZ304*Параметры!AZ$97</f>
        <v>23.9718808570594</v>
      </c>
      <c r="BA308" s="169">
        <f ca="1">BA304*Параметры!BA$97</f>
        <v>24.107421356634774</v>
      </c>
      <c r="BB308" s="169">
        <f ca="1">BB304*Параметры!BB$97</f>
        <v>24.243728221900625</v>
      </c>
      <c r="BC308" s="169">
        <f ca="1">BC304*Параметры!BC$97</f>
        <v>24.380805785999989</v>
      </c>
      <c r="BD308" s="169">
        <f ca="1">BD304*Параметры!BD$97</f>
        <v>24.518658406576126</v>
      </c>
      <c r="BE308" s="169">
        <f ca="1">BE304*Параметры!BE$97</f>
        <v>24.657290465911032</v>
      </c>
      <c r="BF308" s="169">
        <f ca="1">BF304*Параметры!BF$97</f>
        <v>24.796706371064776</v>
      </c>
      <c r="BG308" s="169">
        <f ca="1">BG304*Параметры!BG$97</f>
        <v>24.936910554015576</v>
      </c>
      <c r="BH308" s="169">
        <f ca="1">BH304*Параметры!BH$97</f>
        <v>25.0779074718007</v>
      </c>
      <c r="BI308" s="169">
        <f ca="1">BI304*Параметры!BI$97</f>
        <v>25.219701606658159</v>
      </c>
      <c r="BJ308" s="169">
        <f ca="1">BJ304*Параметры!BJ$97</f>
        <v>25.362297466169181</v>
      </c>
      <c r="BK308" s="169">
        <f ca="1">BK304*Параметры!BK$97</f>
        <v>25.505699583401523</v>
      </c>
      <c r="BL308" s="169">
        <f ca="1">BL304*Параметры!BL$97</f>
        <v>25.649912517053558</v>
      </c>
      <c r="BM308" s="169">
        <f ca="1">BM304*Параметры!BM$97</f>
        <v>25.794940851599204</v>
      </c>
      <c r="BN308" s="169">
        <f ca="1">BN304*Параметры!BN$97</f>
        <v>25.940789197433663</v>
      </c>
      <c r="BO308" s="169">
        <f ca="1">BO304*Параметры!BO$97</f>
        <v>26.087462191019984</v>
      </c>
      <c r="BP308" s="169">
        <f ca="1">BP304*Параметры!BP$97</f>
        <v>26.234964495036447</v>
      </c>
      <c r="BQ308" s="169">
        <f ca="1">BQ304*Параметры!BQ$97</f>
        <v>26.3833007985248</v>
      </c>
      <c r="BR308" s="169">
        <f ca="1">BR304*Параметры!BR$97</f>
        <v>26.532475817039305</v>
      </c>
      <c r="BS308" s="169">
        <f ca="1">BS304*Параметры!BS$97</f>
        <v>26.682494292796658</v>
      </c>
      <c r="BT308" s="169">
        <f ca="1">BT304*Параметры!BT$97</f>
        <v>26.833360994826744</v>
      </c>
      <c r="BU308" s="169">
        <f ca="1">BU304*Параметры!BU$97</f>
        <v>26.985080719124223</v>
      </c>
      <c r="BV308" s="169">
        <f ca="1">BV304*Параметры!BV$97</f>
        <v>27.137658288801017</v>
      </c>
      <c r="BW308" s="169">
        <f ca="1">BW304*Параметры!BW$97</f>
        <v>27.291098554239621</v>
      </c>
      <c r="BX308" s="169">
        <f ca="1">BX304*Параметры!BX$97</f>
        <v>27.445406393247296</v>
      </c>
      <c r="BY308" s="169">
        <f ca="1">BY304*Параметры!BY$97</f>
        <v>27.60058671121114</v>
      </c>
      <c r="BZ308" s="169">
        <f ca="1">BZ304*Параметры!BZ$97</f>
        <v>27.756644441254014</v>
      </c>
      <c r="CA308" s="169">
        <f ca="1">CA304*Параметры!CA$97</f>
        <v>27.91358454439138</v>
      </c>
      <c r="CB308" s="169">
        <f ca="1">CB304*Параметры!CB$97</f>
        <v>28.071412009688999</v>
      </c>
      <c r="CC308" s="169">
        <f ca="1">CC304*Параметры!CC$97</f>
        <v>28.230131854421536</v>
      </c>
      <c r="CD308" s="169">
        <f ca="1">CD304*Параметры!CD$97</f>
        <v>28.389749124232054</v>
      </c>
      <c r="CE308" s="169">
        <f ca="1">CE304*Параметры!CE$97</f>
        <v>28.550268893292426</v>
      </c>
      <c r="CF308" s="169">
        <f ca="1">CF304*Параметры!CF$97</f>
        <v>28.711696264464617</v>
      </c>
      <c r="CG308" s="169">
        <f ca="1">CG304*Параметры!CG$97</f>
        <v>28.874036369462921</v>
      </c>
      <c r="CH308" s="169">
        <f ca="1">CH304*Параметры!CH$97</f>
        <v>29.037294369017093</v>
      </c>
      <c r="CI308" s="169">
        <f ca="1">CI304*Параметры!CI$97</f>
        <v>29.201475453036398</v>
      </c>
      <c r="CJ308" s="169">
        <f ca="1">CJ304*Параметры!CJ$97</f>
        <v>29.366584840774614</v>
      </c>
      <c r="CK308" s="169">
        <f ca="1">CK304*Параметры!CK$97</f>
        <v>29.532627780995924</v>
      </c>
      <c r="CL308" s="169">
        <f ca="1">CL304*Параметры!CL$97</f>
        <v>29.699609552141801</v>
      </c>
      <c r="CM308" s="169">
        <f ca="1">CM304*Параметры!CM$97</f>
        <v>29.867535462498779</v>
      </c>
      <c r="CN308" s="169">
        <f ca="1">CN304*Параметры!CN$97</f>
        <v>30.036410850367229</v>
      </c>
      <c r="CO308" s="169">
        <f ca="1">CO304*Параметры!CO$97</f>
        <v>30.206241084231042</v>
      </c>
      <c r="CP308" s="169">
        <f ca="1">CP304*Параметры!CP$97</f>
        <v>30.377031562928302</v>
      </c>
      <c r="CQ308" s="169">
        <f ca="1">CQ304*Параметры!CQ$97</f>
        <v>30.548787715822897</v>
      </c>
      <c r="CR308" s="169">
        <f ca="1">CR304*Параметры!CR$97</f>
        <v>30.721515002977139</v>
      </c>
      <c r="CS308" s="169">
        <f ca="1">CS304*Параметры!CS$97</f>
        <v>30.895218915325323</v>
      </c>
      <c r="CT308" s="169">
        <f ca="1">CT304*Параметры!CT$97</f>
        <v>31.069904974848289</v>
      </c>
      <c r="CU308" s="169">
        <f ca="1">CU304*Параметры!CU$97</f>
        <v>31.245578734748943</v>
      </c>
      <c r="CV308" s="169">
        <f ca="1">CV304*Параметры!CV$97</f>
        <v>31.422245779628835</v>
      </c>
      <c r="CW308" s="169">
        <f ca="1">CW304*Параметры!CW$97</f>
        <v>31.599911725665638</v>
      </c>
      <c r="CX308" s="169">
        <f ca="1">CX304*Параметры!CX$97</f>
        <v>31.778582220791723</v>
      </c>
      <c r="CY308" s="169">
        <f ca="1">CY304*Параметры!CY$97</f>
        <v>31.958262944873695</v>
      </c>
      <c r="CZ308" s="169">
        <f ca="1">CZ304*Параметры!CZ$97</f>
        <v>32.138959609892936</v>
      </c>
      <c r="DA308" s="169">
        <f ca="1">DA304*Параметры!DA$97</f>
        <v>32.32067796012722</v>
      </c>
      <c r="DB308" s="169">
        <f ca="1">DB304*Параметры!DB$97</f>
        <v>32.503423772333278</v>
      </c>
      <c r="DC308" s="169">
        <f ca="1">DC304*Параметры!DC$97</f>
        <v>32.687202855930494</v>
      </c>
      <c r="DD308" s="169">
        <f ca="1">DD304*Параметры!DD$97</f>
        <v>32.872021053185534</v>
      </c>
      <c r="DE308" s="169">
        <f ca="1">DE304*Параметры!DE$97</f>
        <v>33.057884239398092</v>
      </c>
      <c r="DF308" s="169">
        <f ca="1">DF304*Параметры!DF$97</f>
        <v>33.244798323087657</v>
      </c>
      <c r="DG308" s="169">
        <f ca="1">DG304*Параметры!DG$97</f>
        <v>33.432769246181358</v>
      </c>
      <c r="DH308" s="169">
        <f ca="1">DH304*Параметры!DH$97</f>
        <v>33.621802984202844</v>
      </c>
      <c r="DI308" s="169">
        <f ca="1">DI304*Параметры!DI$97</f>
        <v>33.811905546462221</v>
      </c>
      <c r="DJ308" s="169">
        <f ca="1">DJ304*Параметры!DJ$97</f>
        <v>34.003082976247136</v>
      </c>
      <c r="DK308" s="169">
        <f ca="1">DK304*Параметры!DK$97</f>
        <v>34.195341351014839</v>
      </c>
      <c r="DL308" s="169">
        <f ca="1">DL304*Параметры!DL$97</f>
        <v>34.388686782585431</v>
      </c>
      <c r="DM308" s="169">
        <f ca="1">DM304*Параметры!DM$97</f>
        <v>34.583125417336113</v>
      </c>
      <c r="DN308" s="169">
        <f ca="1">DN304*Параметры!DN$97</f>
        <v>34.778663436396606</v>
      </c>
      <c r="DO308" s="169">
        <f ca="1">DO304*Параметры!DO$97</f>
        <v>34.975307055845633</v>
      </c>
      <c r="DP308" s="169">
        <f ca="1">DP304*Параметры!DP$97</f>
        <v>35.173062526908524</v>
      </c>
      <c r="DQ308" s="169">
        <f ca="1">DQ304*Параметры!DQ$97</f>
        <v>35.371936136155959</v>
      </c>
      <c r="DR308" s="169">
        <f ca="1">DR304*Параметры!DR$97</f>
        <v>35.571934205703798</v>
      </c>
      <c r="DS308" s="169">
        <f ca="1">DS304*Параметры!DS$97</f>
        <v>35.773063093414059</v>
      </c>
      <c r="DT308" s="169">
        <f ca="1">DT304*Параметры!DT$97</f>
        <v>35.975329193097046</v>
      </c>
      <c r="DU308" s="169">
        <f ca="1">DU304*Параметры!DU$97</f>
        <v>36.17873893471458</v>
      </c>
      <c r="DV308" s="169">
        <f ca="1">DV304*Параметры!DV$97</f>
        <v>36.38329878458444</v>
      </c>
      <c r="DW308" s="169"/>
      <c r="DX308" s="177">
        <f ca="1">SUM(G308:DW308)</f>
        <v>3181.5622013641168</v>
      </c>
    </row>
    <row r="309" spans="1:128" s="157" customFormat="1" hidden="1" outlineLevel="1" x14ac:dyDescent="0.2">
      <c r="A309" s="165" t="str">
        <f ca="1">Language!A$1503</f>
        <v>затраты на персонал, с соц. взносами</v>
      </c>
      <c r="B309" s="189"/>
      <c r="C309" s="160" t="str">
        <f ca="1">CHOOSE(D309,CurName1,CurName2,CurName3)</f>
        <v>тыс. руб.</v>
      </c>
      <c r="D309" s="158">
        <f>D301</f>
        <v>1</v>
      </c>
      <c r="E309" s="154" t="s">
        <v>1898</v>
      </c>
      <c r="F309" s="6" t="s">
        <v>3082</v>
      </c>
      <c r="G309" s="166">
        <f t="shared" ref="G309:BR309" ca="1" si="513">G304+G308</f>
        <v>78.599999999999994</v>
      </c>
      <c r="H309" s="166">
        <f t="shared" ca="1" si="513"/>
        <v>79.044415827450052</v>
      </c>
      <c r="I309" s="166">
        <f t="shared" ca="1" si="513"/>
        <v>79.491344446600976</v>
      </c>
      <c r="J309" s="166">
        <f t="shared" ca="1" si="513"/>
        <v>79.940800065142369</v>
      </c>
      <c r="K309" s="166">
        <f t="shared" ca="1" si="513"/>
        <v>80.392796971096175</v>
      </c>
      <c r="L309" s="166">
        <f t="shared" ca="1" si="513"/>
        <v>80.847349533270915</v>
      </c>
      <c r="M309" s="166">
        <f t="shared" ca="1" si="513"/>
        <v>81.304472201718397</v>
      </c>
      <c r="N309" s="166">
        <f t="shared" ca="1" si="513"/>
        <v>81.764179508193166</v>
      </c>
      <c r="O309" s="166">
        <f t="shared" ca="1" si="513"/>
        <v>82.226486066614399</v>
      </c>
      <c r="P309" s="166">
        <f t="shared" ca="1" si="513"/>
        <v>82.6914065735305</v>
      </c>
      <c r="Q309" s="166">
        <f t="shared" ca="1" si="513"/>
        <v>83.158955808586285</v>
      </c>
      <c r="R309" s="166">
        <f t="shared" ca="1" si="513"/>
        <v>83.629148634992831</v>
      </c>
      <c r="S309" s="166">
        <f t="shared" ca="1" si="513"/>
        <v>84.102000000000004</v>
      </c>
      <c r="T309" s="166">
        <f t="shared" ca="1" si="513"/>
        <v>84.577524935371571</v>
      </c>
      <c r="U309" s="166">
        <f t="shared" ca="1" si="513"/>
        <v>85.055738557863052</v>
      </c>
      <c r="V309" s="166">
        <f t="shared" ca="1" si="513"/>
        <v>85.536656069702346</v>
      </c>
      <c r="W309" s="166">
        <f t="shared" ca="1" si="513"/>
        <v>86.020292759072916</v>
      </c>
      <c r="X309" s="166">
        <f t="shared" ca="1" si="513"/>
        <v>86.506664000599869</v>
      </c>
      <c r="Y309" s="166">
        <f t="shared" ca="1" si="513"/>
        <v>86.995785255838683</v>
      </c>
      <c r="Z309" s="166">
        <f t="shared" ca="1" si="513"/>
        <v>87.487672073766674</v>
      </c>
      <c r="AA309" s="166">
        <f t="shared" ca="1" si="513"/>
        <v>87.982340091277379</v>
      </c>
      <c r="AB309" s="166">
        <f t="shared" ca="1" si="513"/>
        <v>88.479805033677593</v>
      </c>
      <c r="AC309" s="166">
        <f t="shared" ca="1" si="513"/>
        <v>88.980082715187294</v>
      </c>
      <c r="AD309" s="166">
        <f t="shared" ca="1" si="513"/>
        <v>89.483189039442308</v>
      </c>
      <c r="AE309" s="166">
        <f t="shared" ca="1" si="513"/>
        <v>89.989139999999992</v>
      </c>
      <c r="AF309" s="166">
        <f t="shared" ca="1" si="513"/>
        <v>90.497951680847549</v>
      </c>
      <c r="AG309" s="166">
        <f t="shared" ca="1" si="513"/>
        <v>91.009640256913443</v>
      </c>
      <c r="AH309" s="166">
        <f t="shared" ca="1" si="513"/>
        <v>91.524221994581467</v>
      </c>
      <c r="AI309" s="166">
        <f t="shared" ca="1" si="513"/>
        <v>92.041713252207998</v>
      </c>
      <c r="AJ309" s="166">
        <f t="shared" ca="1" si="513"/>
        <v>92.562130480641841</v>
      </c>
      <c r="AK309" s="166">
        <f t="shared" ca="1" si="513"/>
        <v>93.085490223747371</v>
      </c>
      <c r="AL309" s="166">
        <f t="shared" ca="1" si="513"/>
        <v>93.611809118930339</v>
      </c>
      <c r="AM309" s="166">
        <f t="shared" ca="1" si="513"/>
        <v>94.141103897666795</v>
      </c>
      <c r="AN309" s="166">
        <f t="shared" ca="1" si="513"/>
        <v>94.673391386035036</v>
      </c>
      <c r="AO309" s="166">
        <f t="shared" ca="1" si="513"/>
        <v>95.208688505250393</v>
      </c>
      <c r="AP309" s="166">
        <f t="shared" ca="1" si="513"/>
        <v>95.74701227220325</v>
      </c>
      <c r="AQ309" s="166">
        <f t="shared" ca="1" si="513"/>
        <v>96.288379799999973</v>
      </c>
      <c r="AR309" s="166">
        <f t="shared" ca="1" si="513"/>
        <v>96.832808298506876</v>
      </c>
      <c r="AS309" s="166">
        <f t="shared" ca="1" si="513"/>
        <v>97.380315074897368</v>
      </c>
      <c r="AT309" s="166">
        <f t="shared" ca="1" si="513"/>
        <v>97.930917534202166</v>
      </c>
      <c r="AU309" s="166">
        <f t="shared" ca="1" si="513"/>
        <v>98.484633179862527</v>
      </c>
      <c r="AV309" s="166">
        <f t="shared" ca="1" si="513"/>
        <v>99.041479614286743</v>
      </c>
      <c r="AW309" s="166">
        <f t="shared" ca="1" si="513"/>
        <v>99.601474539409665</v>
      </c>
      <c r="AX309" s="166">
        <f t="shared" ca="1" si="513"/>
        <v>100.16463575725544</v>
      </c>
      <c r="AY309" s="166">
        <f t="shared" ca="1" si="513"/>
        <v>100.73098117050345</v>
      </c>
      <c r="AZ309" s="166">
        <f t="shared" ca="1" si="513"/>
        <v>101.30052878305746</v>
      </c>
      <c r="BA309" s="166">
        <f t="shared" ca="1" si="513"/>
        <v>101.8732967006179</v>
      </c>
      <c r="BB309" s="166">
        <f t="shared" ca="1" si="513"/>
        <v>102.44930313125747</v>
      </c>
      <c r="BC309" s="166">
        <f t="shared" ca="1" si="513"/>
        <v>103.02856638599994</v>
      </c>
      <c r="BD309" s="166">
        <f t="shared" ca="1" si="513"/>
        <v>103.61110487940232</v>
      </c>
      <c r="BE309" s="166">
        <f t="shared" ca="1" si="513"/>
        <v>104.19693713014016</v>
      </c>
      <c r="BF309" s="166">
        <f t="shared" ca="1" si="513"/>
        <v>104.78608176159629</v>
      </c>
      <c r="BG309" s="166">
        <f t="shared" ca="1" si="513"/>
        <v>105.37855750245291</v>
      </c>
      <c r="BH309" s="166">
        <f t="shared" ca="1" si="513"/>
        <v>105.97438318728682</v>
      </c>
      <c r="BI309" s="166">
        <f t="shared" ca="1" si="513"/>
        <v>106.57357775716834</v>
      </c>
      <c r="BJ309" s="166">
        <f t="shared" ca="1" si="513"/>
        <v>107.1761602602633</v>
      </c>
      <c r="BK309" s="166">
        <f t="shared" ca="1" si="513"/>
        <v>107.78214985243868</v>
      </c>
      <c r="BL309" s="166">
        <f t="shared" ca="1" si="513"/>
        <v>108.39156579787146</v>
      </c>
      <c r="BM309" s="166">
        <f t="shared" ca="1" si="513"/>
        <v>109.00442746966114</v>
      </c>
      <c r="BN309" s="166">
        <f t="shared" ca="1" si="513"/>
        <v>109.62075435044547</v>
      </c>
      <c r="BO309" s="166">
        <f t="shared" ca="1" si="513"/>
        <v>110.24056603301992</v>
      </c>
      <c r="BP309" s="166">
        <f t="shared" ca="1" si="513"/>
        <v>110.86388222096046</v>
      </c>
      <c r="BQ309" s="166">
        <f t="shared" ca="1" si="513"/>
        <v>111.49072272924995</v>
      </c>
      <c r="BR309" s="166">
        <f t="shared" ca="1" si="513"/>
        <v>112.12110748490801</v>
      </c>
      <c r="BS309" s="166">
        <f t="shared" ref="BS309:DV309" ca="1" si="514">BS304+BS308</f>
        <v>112.75505652762457</v>
      </c>
      <c r="BT309" s="166">
        <f t="shared" ca="1" si="514"/>
        <v>113.39259001039687</v>
      </c>
      <c r="BU309" s="166">
        <f t="shared" ca="1" si="514"/>
        <v>114.03372820017009</v>
      </c>
      <c r="BV309" s="166">
        <f t="shared" ca="1" si="514"/>
        <v>114.6784914784817</v>
      </c>
      <c r="BW309" s="166">
        <f t="shared" ca="1" si="514"/>
        <v>115.32690034210935</v>
      </c>
      <c r="BX309" s="166">
        <f t="shared" ca="1" si="514"/>
        <v>115.97897540372243</v>
      </c>
      <c r="BY309" s="166">
        <f t="shared" ca="1" si="514"/>
        <v>116.63473739253737</v>
      </c>
      <c r="BZ309" s="166">
        <f t="shared" ca="1" si="514"/>
        <v>117.29420715497662</v>
      </c>
      <c r="CA309" s="166">
        <f t="shared" ca="1" si="514"/>
        <v>117.9574056553313</v>
      </c>
      <c r="CB309" s="166">
        <f t="shared" ca="1" si="514"/>
        <v>118.62435397642768</v>
      </c>
      <c r="CC309" s="166">
        <f t="shared" ca="1" si="514"/>
        <v>119.29507332029743</v>
      </c>
      <c r="CD309" s="166">
        <f t="shared" ca="1" si="514"/>
        <v>119.96958500885157</v>
      </c>
      <c r="CE309" s="166">
        <f t="shared" ca="1" si="514"/>
        <v>120.6479104845583</v>
      </c>
      <c r="CF309" s="166">
        <f t="shared" ca="1" si="514"/>
        <v>121.33007131112466</v>
      </c>
      <c r="CG309" s="166">
        <f t="shared" ca="1" si="514"/>
        <v>122.01608917418201</v>
      </c>
      <c r="CH309" s="166">
        <f t="shared" ca="1" si="514"/>
        <v>122.70598588197544</v>
      </c>
      <c r="CI309" s="166">
        <f t="shared" ca="1" si="514"/>
        <v>123.39978336605702</v>
      </c>
      <c r="CJ309" s="166">
        <f t="shared" ca="1" si="514"/>
        <v>124.09750368198303</v>
      </c>
      <c r="CK309" s="166">
        <f t="shared" ca="1" si="514"/>
        <v>124.79916901001502</v>
      </c>
      <c r="CL309" s="166">
        <f t="shared" ca="1" si="514"/>
        <v>125.50480165582502</v>
      </c>
      <c r="CM309" s="166">
        <f t="shared" ca="1" si="514"/>
        <v>126.2144240512045</v>
      </c>
      <c r="CN309" s="166">
        <f t="shared" ca="1" si="514"/>
        <v>126.92805875477764</v>
      </c>
      <c r="CO309" s="166">
        <f t="shared" ca="1" si="514"/>
        <v>127.64572845271826</v>
      </c>
      <c r="CP309" s="166">
        <f t="shared" ca="1" si="514"/>
        <v>128.36745595947119</v>
      </c>
      <c r="CQ309" s="166">
        <f t="shared" ca="1" si="514"/>
        <v>129.09326421847737</v>
      </c>
      <c r="CR309" s="166">
        <f t="shared" ca="1" si="514"/>
        <v>129.82317630290336</v>
      </c>
      <c r="CS309" s="166">
        <f t="shared" ca="1" si="514"/>
        <v>130.55721541637473</v>
      </c>
      <c r="CT309" s="166">
        <f t="shared" ca="1" si="514"/>
        <v>131.29540489371371</v>
      </c>
      <c r="CU309" s="166">
        <f t="shared" ca="1" si="514"/>
        <v>132.03776820168099</v>
      </c>
      <c r="CV309" s="166">
        <f t="shared" ca="1" si="514"/>
        <v>132.78432893972183</v>
      </c>
      <c r="CW309" s="166">
        <f t="shared" ca="1" si="514"/>
        <v>133.53511084071607</v>
      </c>
      <c r="CX309" s="166">
        <f t="shared" ca="1" si="514"/>
        <v>134.29013777173276</v>
      </c>
      <c r="CY309" s="166">
        <f t="shared" ca="1" si="514"/>
        <v>135.04943373478881</v>
      </c>
      <c r="CZ309" s="166">
        <f t="shared" ca="1" si="514"/>
        <v>135.81302286761206</v>
      </c>
      <c r="DA309" s="166">
        <f t="shared" ca="1" si="514"/>
        <v>136.58092944440855</v>
      </c>
      <c r="DB309" s="166">
        <f t="shared" ca="1" si="514"/>
        <v>137.35317787663416</v>
      </c>
      <c r="DC309" s="166">
        <f t="shared" ca="1" si="514"/>
        <v>138.12979271377077</v>
      </c>
      <c r="DD309" s="166">
        <f t="shared" ca="1" si="514"/>
        <v>138.91079864410659</v>
      </c>
      <c r="DE309" s="166">
        <f t="shared" ca="1" si="514"/>
        <v>139.69622049552095</v>
      </c>
      <c r="DF309" s="166">
        <f t="shared" ca="1" si="514"/>
        <v>140.48608323627363</v>
      </c>
      <c r="DG309" s="166">
        <f t="shared" ca="1" si="514"/>
        <v>141.28041197579864</v>
      </c>
      <c r="DH309" s="166">
        <f t="shared" ca="1" si="514"/>
        <v>142.07923196550232</v>
      </c>
      <c r="DI309" s="166">
        <f t="shared" ca="1" si="514"/>
        <v>142.88256859956616</v>
      </c>
      <c r="DJ309" s="166">
        <f t="shared" ca="1" si="514"/>
        <v>143.69044741575399</v>
      </c>
      <c r="DK309" s="166">
        <f t="shared" ca="1" si="514"/>
        <v>144.502894096224</v>
      </c>
      <c r="DL309" s="166">
        <f t="shared" ca="1" si="514"/>
        <v>145.31993446834488</v>
      </c>
      <c r="DM309" s="166">
        <f t="shared" ca="1" si="514"/>
        <v>146.14159450551711</v>
      </c>
      <c r="DN309" s="166">
        <f t="shared" ca="1" si="514"/>
        <v>146.96790032799854</v>
      </c>
      <c r="DO309" s="166">
        <f t="shared" ca="1" si="514"/>
        <v>147.79887820373474</v>
      </c>
      <c r="DP309" s="166">
        <f t="shared" ca="1" si="514"/>
        <v>148.63455454919406</v>
      </c>
      <c r="DQ309" s="166">
        <f t="shared" ca="1" si="514"/>
        <v>149.47495593020741</v>
      </c>
      <c r="DR309" s="166">
        <f t="shared" ca="1" si="514"/>
        <v>150.3201090628128</v>
      </c>
      <c r="DS309" s="166">
        <f t="shared" ca="1" si="514"/>
        <v>151.17004081410457</v>
      </c>
      <c r="DT309" s="166">
        <f t="shared" ca="1" si="514"/>
        <v>152.02477820308749</v>
      </c>
      <c r="DU309" s="166">
        <f t="shared" ca="1" si="514"/>
        <v>152.88434840153579</v>
      </c>
      <c r="DV309" s="166">
        <f t="shared" ca="1" si="514"/>
        <v>153.74877873485678</v>
      </c>
      <c r="DW309" s="166"/>
      <c r="DX309" s="167">
        <f ca="1">SUM(G309:DW309)</f>
        <v>13444.666076732241</v>
      </c>
    </row>
    <row r="310" spans="1:128" x14ac:dyDescent="0.2">
      <c r="A310" s="298" t="s">
        <v>3414</v>
      </c>
      <c r="B310" s="189"/>
      <c r="C310" s="160"/>
      <c r="D310" s="158">
        <v>1</v>
      </c>
      <c r="F310" s="154" t="s">
        <v>3403</v>
      </c>
      <c r="G310" s="190"/>
      <c r="H310" s="190"/>
      <c r="I310" s="190"/>
      <c r="J310" s="190"/>
      <c r="K310" s="190"/>
      <c r="L310" s="190"/>
      <c r="M310" s="190"/>
      <c r="N310" s="190"/>
      <c r="O310" s="190"/>
      <c r="P310" s="190"/>
      <c r="Q310" s="190"/>
      <c r="R310" s="190"/>
      <c r="S310" s="190"/>
      <c r="T310" s="190"/>
      <c r="U310" s="190"/>
      <c r="V310" s="190"/>
      <c r="W310" s="190"/>
      <c r="X310" s="190"/>
      <c r="Y310" s="190"/>
      <c r="Z310" s="190"/>
      <c r="AA310" s="190"/>
      <c r="AB310" s="190"/>
      <c r="AC310" s="190"/>
      <c r="AD310" s="190"/>
      <c r="AE310" s="190"/>
      <c r="AF310" s="190"/>
      <c r="AG310" s="190"/>
      <c r="AH310" s="190"/>
      <c r="AI310" s="190"/>
      <c r="AJ310" s="190"/>
      <c r="AK310" s="190"/>
      <c r="AL310" s="190"/>
      <c r="AM310" s="190"/>
      <c r="AN310" s="190"/>
      <c r="AO310" s="190"/>
      <c r="AP310" s="190"/>
      <c r="AQ310" s="190"/>
      <c r="AR310" s="190"/>
      <c r="AS310" s="190"/>
      <c r="AT310" s="190"/>
      <c r="AU310" s="190"/>
      <c r="AV310" s="190"/>
      <c r="AW310" s="190"/>
      <c r="AX310" s="190"/>
      <c r="AY310" s="190"/>
      <c r="AZ310" s="190"/>
      <c r="BA310" s="190"/>
      <c r="BB310" s="190"/>
      <c r="BC310" s="190"/>
      <c r="BD310" s="190"/>
      <c r="BE310" s="190"/>
      <c r="BF310" s="190"/>
      <c r="BG310" s="190"/>
      <c r="BH310" s="190"/>
      <c r="BI310" s="190"/>
      <c r="BJ310" s="190"/>
      <c r="BK310" s="190"/>
      <c r="BL310" s="190"/>
      <c r="BM310" s="190"/>
      <c r="BN310" s="190"/>
      <c r="BO310" s="190"/>
      <c r="BP310" s="190"/>
      <c r="BQ310" s="190"/>
      <c r="BR310" s="190"/>
      <c r="BS310" s="190"/>
      <c r="BT310" s="190"/>
      <c r="BU310" s="190"/>
      <c r="BV310" s="190"/>
      <c r="BW310" s="190"/>
      <c r="BX310" s="190"/>
      <c r="BY310" s="190"/>
      <c r="BZ310" s="190"/>
      <c r="CA310" s="190"/>
      <c r="CB310" s="190"/>
      <c r="CC310" s="190"/>
      <c r="CD310" s="190"/>
      <c r="CE310" s="190"/>
      <c r="CF310" s="190"/>
      <c r="CG310" s="190"/>
      <c r="CH310" s="190"/>
      <c r="CI310" s="190"/>
      <c r="CJ310" s="190"/>
      <c r="CK310" s="190"/>
      <c r="CL310" s="190"/>
      <c r="CM310" s="190"/>
      <c r="CN310" s="190"/>
      <c r="CO310" s="190"/>
      <c r="CP310" s="190"/>
      <c r="CQ310" s="190"/>
      <c r="CR310" s="190"/>
      <c r="CS310" s="190"/>
      <c r="CT310" s="190"/>
      <c r="CU310" s="190"/>
      <c r="CV310" s="190"/>
      <c r="CW310" s="190"/>
      <c r="CX310" s="190"/>
      <c r="CY310" s="190"/>
      <c r="CZ310" s="190"/>
      <c r="DA310" s="190"/>
      <c r="DB310" s="190"/>
      <c r="DC310" s="190"/>
      <c r="DD310" s="190"/>
      <c r="DE310" s="190"/>
      <c r="DF310" s="190"/>
      <c r="DG310" s="190"/>
      <c r="DH310" s="190"/>
      <c r="DI310" s="190"/>
      <c r="DJ310" s="190"/>
      <c r="DK310" s="190"/>
      <c r="DL310" s="190"/>
      <c r="DM310" s="190"/>
      <c r="DN310" s="190"/>
      <c r="DO310" s="190"/>
      <c r="DP310" s="190"/>
      <c r="DQ310" s="190"/>
      <c r="DR310" s="190"/>
      <c r="DS310" s="190"/>
      <c r="DT310" s="190"/>
      <c r="DU310" s="190"/>
      <c r="DV310" s="190"/>
      <c r="DW310" s="190"/>
    </row>
    <row r="311" spans="1:128" x14ac:dyDescent="0.2">
      <c r="A311" s="159" t="str">
        <f ca="1">Language!A$705</f>
        <v>численность</v>
      </c>
      <c r="B311" s="310">
        <v>8</v>
      </c>
      <c r="C311" s="160" t="str">
        <f ca="1">Language!$A$1473</f>
        <v>человек</v>
      </c>
      <c r="D311" s="158"/>
      <c r="E311" s="154" t="s">
        <v>769</v>
      </c>
      <c r="F311" s="154" t="s">
        <v>696</v>
      </c>
      <c r="G311" s="311">
        <f t="shared" ref="G311:DV311" si="515">IF(G$2&gt;Prj_Invest, $B311, 0)</f>
        <v>8</v>
      </c>
      <c r="H311" s="311">
        <f t="shared" si="515"/>
        <v>8</v>
      </c>
      <c r="I311" s="311">
        <f t="shared" si="515"/>
        <v>8</v>
      </c>
      <c r="J311" s="311">
        <f t="shared" si="515"/>
        <v>8</v>
      </c>
      <c r="K311" s="311">
        <f t="shared" si="515"/>
        <v>8</v>
      </c>
      <c r="L311" s="311">
        <f t="shared" si="515"/>
        <v>8</v>
      </c>
      <c r="M311" s="311">
        <f t="shared" si="515"/>
        <v>8</v>
      </c>
      <c r="N311" s="311">
        <f t="shared" si="515"/>
        <v>8</v>
      </c>
      <c r="O311" s="311">
        <f t="shared" si="515"/>
        <v>8</v>
      </c>
      <c r="P311" s="311">
        <f t="shared" si="515"/>
        <v>8</v>
      </c>
      <c r="Q311" s="311">
        <f t="shared" si="515"/>
        <v>8</v>
      </c>
      <c r="R311" s="311">
        <f t="shared" si="515"/>
        <v>8</v>
      </c>
      <c r="S311" s="311">
        <f t="shared" si="515"/>
        <v>8</v>
      </c>
      <c r="T311" s="311">
        <f t="shared" si="515"/>
        <v>8</v>
      </c>
      <c r="U311" s="311">
        <f t="shared" si="515"/>
        <v>8</v>
      </c>
      <c r="V311" s="311">
        <f t="shared" si="515"/>
        <v>8</v>
      </c>
      <c r="W311" s="311">
        <f t="shared" si="515"/>
        <v>8</v>
      </c>
      <c r="X311" s="311">
        <f t="shared" si="515"/>
        <v>8</v>
      </c>
      <c r="Y311" s="311">
        <f t="shared" si="515"/>
        <v>8</v>
      </c>
      <c r="Z311" s="311">
        <f t="shared" si="515"/>
        <v>8</v>
      </c>
      <c r="AA311" s="311">
        <f t="shared" si="515"/>
        <v>8</v>
      </c>
      <c r="AB311" s="311">
        <f t="shared" si="515"/>
        <v>8</v>
      </c>
      <c r="AC311" s="311">
        <f t="shared" si="515"/>
        <v>8</v>
      </c>
      <c r="AD311" s="311">
        <f t="shared" si="515"/>
        <v>8</v>
      </c>
      <c r="AE311" s="311">
        <f t="shared" si="515"/>
        <v>8</v>
      </c>
      <c r="AF311" s="311">
        <f t="shared" si="515"/>
        <v>8</v>
      </c>
      <c r="AG311" s="311">
        <f t="shared" si="515"/>
        <v>8</v>
      </c>
      <c r="AH311" s="311">
        <f t="shared" si="515"/>
        <v>8</v>
      </c>
      <c r="AI311" s="311">
        <f t="shared" si="515"/>
        <v>8</v>
      </c>
      <c r="AJ311" s="311">
        <f t="shared" si="515"/>
        <v>8</v>
      </c>
      <c r="AK311" s="311">
        <f t="shared" si="515"/>
        <v>8</v>
      </c>
      <c r="AL311" s="311">
        <f t="shared" si="515"/>
        <v>8</v>
      </c>
      <c r="AM311" s="311">
        <f t="shared" si="515"/>
        <v>8</v>
      </c>
      <c r="AN311" s="311">
        <f t="shared" si="515"/>
        <v>8</v>
      </c>
      <c r="AO311" s="311">
        <f t="shared" si="515"/>
        <v>8</v>
      </c>
      <c r="AP311" s="311">
        <f t="shared" si="515"/>
        <v>8</v>
      </c>
      <c r="AQ311" s="311">
        <f t="shared" si="515"/>
        <v>8</v>
      </c>
      <c r="AR311" s="311">
        <f t="shared" si="515"/>
        <v>8</v>
      </c>
      <c r="AS311" s="311">
        <f t="shared" si="515"/>
        <v>8</v>
      </c>
      <c r="AT311" s="311">
        <f t="shared" si="515"/>
        <v>8</v>
      </c>
      <c r="AU311" s="311">
        <f t="shared" si="515"/>
        <v>8</v>
      </c>
      <c r="AV311" s="311">
        <f t="shared" si="515"/>
        <v>8</v>
      </c>
      <c r="AW311" s="311">
        <f t="shared" si="515"/>
        <v>8</v>
      </c>
      <c r="AX311" s="311">
        <f t="shared" si="515"/>
        <v>8</v>
      </c>
      <c r="AY311" s="311">
        <f t="shared" si="515"/>
        <v>8</v>
      </c>
      <c r="AZ311" s="311">
        <f t="shared" si="515"/>
        <v>8</v>
      </c>
      <c r="BA311" s="311">
        <f t="shared" si="515"/>
        <v>8</v>
      </c>
      <c r="BB311" s="311">
        <f t="shared" si="515"/>
        <v>8</v>
      </c>
      <c r="BC311" s="311">
        <f t="shared" si="515"/>
        <v>8</v>
      </c>
      <c r="BD311" s="311">
        <f t="shared" si="515"/>
        <v>8</v>
      </c>
      <c r="BE311" s="311">
        <f t="shared" si="515"/>
        <v>8</v>
      </c>
      <c r="BF311" s="311">
        <f t="shared" si="515"/>
        <v>8</v>
      </c>
      <c r="BG311" s="311">
        <f t="shared" si="515"/>
        <v>8</v>
      </c>
      <c r="BH311" s="311">
        <f t="shared" si="515"/>
        <v>8</v>
      </c>
      <c r="BI311" s="311">
        <f t="shared" si="515"/>
        <v>8</v>
      </c>
      <c r="BJ311" s="311">
        <f t="shared" si="515"/>
        <v>8</v>
      </c>
      <c r="BK311" s="311">
        <f t="shared" si="515"/>
        <v>8</v>
      </c>
      <c r="BL311" s="311">
        <f t="shared" si="515"/>
        <v>8</v>
      </c>
      <c r="BM311" s="311">
        <f t="shared" si="515"/>
        <v>8</v>
      </c>
      <c r="BN311" s="311">
        <f t="shared" si="515"/>
        <v>8</v>
      </c>
      <c r="BO311" s="311">
        <f t="shared" si="515"/>
        <v>8</v>
      </c>
      <c r="BP311" s="311">
        <f t="shared" si="515"/>
        <v>8</v>
      </c>
      <c r="BQ311" s="311">
        <f t="shared" si="515"/>
        <v>8</v>
      </c>
      <c r="BR311" s="311">
        <f t="shared" si="515"/>
        <v>8</v>
      </c>
      <c r="BS311" s="311">
        <f t="shared" si="515"/>
        <v>8</v>
      </c>
      <c r="BT311" s="311">
        <f t="shared" si="515"/>
        <v>8</v>
      </c>
      <c r="BU311" s="311">
        <f t="shared" si="515"/>
        <v>8</v>
      </c>
      <c r="BV311" s="311">
        <f t="shared" si="515"/>
        <v>8</v>
      </c>
      <c r="BW311" s="311">
        <f t="shared" si="515"/>
        <v>8</v>
      </c>
      <c r="BX311" s="311">
        <f t="shared" si="515"/>
        <v>8</v>
      </c>
      <c r="BY311" s="311">
        <f t="shared" si="515"/>
        <v>8</v>
      </c>
      <c r="BZ311" s="311">
        <f t="shared" si="515"/>
        <v>8</v>
      </c>
      <c r="CA311" s="311">
        <f t="shared" si="515"/>
        <v>8</v>
      </c>
      <c r="CB311" s="311">
        <f t="shared" si="515"/>
        <v>8</v>
      </c>
      <c r="CC311" s="311">
        <f t="shared" si="515"/>
        <v>8</v>
      </c>
      <c r="CD311" s="311">
        <f t="shared" si="515"/>
        <v>8</v>
      </c>
      <c r="CE311" s="311">
        <f t="shared" si="515"/>
        <v>8</v>
      </c>
      <c r="CF311" s="311">
        <f t="shared" si="515"/>
        <v>8</v>
      </c>
      <c r="CG311" s="311">
        <f t="shared" si="515"/>
        <v>8</v>
      </c>
      <c r="CH311" s="311">
        <f t="shared" si="515"/>
        <v>8</v>
      </c>
      <c r="CI311" s="311">
        <f t="shared" si="515"/>
        <v>8</v>
      </c>
      <c r="CJ311" s="311">
        <f t="shared" si="515"/>
        <v>8</v>
      </c>
      <c r="CK311" s="311">
        <f t="shared" si="515"/>
        <v>8</v>
      </c>
      <c r="CL311" s="311">
        <f t="shared" si="515"/>
        <v>8</v>
      </c>
      <c r="CM311" s="311">
        <f t="shared" si="515"/>
        <v>8</v>
      </c>
      <c r="CN311" s="311">
        <f t="shared" si="515"/>
        <v>8</v>
      </c>
      <c r="CO311" s="311">
        <f t="shared" si="515"/>
        <v>8</v>
      </c>
      <c r="CP311" s="311">
        <f t="shared" si="515"/>
        <v>8</v>
      </c>
      <c r="CQ311" s="311">
        <f t="shared" si="515"/>
        <v>8</v>
      </c>
      <c r="CR311" s="311">
        <f t="shared" si="515"/>
        <v>8</v>
      </c>
      <c r="CS311" s="311">
        <f t="shared" si="515"/>
        <v>8</v>
      </c>
      <c r="CT311" s="311">
        <f t="shared" si="515"/>
        <v>8</v>
      </c>
      <c r="CU311" s="311">
        <f t="shared" si="515"/>
        <v>8</v>
      </c>
      <c r="CV311" s="311">
        <f t="shared" si="515"/>
        <v>8</v>
      </c>
      <c r="CW311" s="311">
        <f t="shared" si="515"/>
        <v>8</v>
      </c>
      <c r="CX311" s="311">
        <f t="shared" si="515"/>
        <v>8</v>
      </c>
      <c r="CY311" s="311">
        <f t="shared" si="515"/>
        <v>8</v>
      </c>
      <c r="CZ311" s="311">
        <f t="shared" si="515"/>
        <v>8</v>
      </c>
      <c r="DA311" s="311">
        <f t="shared" si="515"/>
        <v>8</v>
      </c>
      <c r="DB311" s="311">
        <f t="shared" si="515"/>
        <v>8</v>
      </c>
      <c r="DC311" s="311">
        <f t="shared" si="515"/>
        <v>8</v>
      </c>
      <c r="DD311" s="311">
        <f t="shared" si="515"/>
        <v>8</v>
      </c>
      <c r="DE311" s="311">
        <f t="shared" si="515"/>
        <v>8</v>
      </c>
      <c r="DF311" s="311">
        <f t="shared" si="515"/>
        <v>8</v>
      </c>
      <c r="DG311" s="311">
        <f t="shared" si="515"/>
        <v>8</v>
      </c>
      <c r="DH311" s="311">
        <f t="shared" si="515"/>
        <v>8</v>
      </c>
      <c r="DI311" s="311">
        <f t="shared" si="515"/>
        <v>8</v>
      </c>
      <c r="DJ311" s="311">
        <f t="shared" si="515"/>
        <v>8</v>
      </c>
      <c r="DK311" s="311">
        <f t="shared" si="515"/>
        <v>8</v>
      </c>
      <c r="DL311" s="311">
        <f t="shared" si="515"/>
        <v>8</v>
      </c>
      <c r="DM311" s="311">
        <f t="shared" si="515"/>
        <v>8</v>
      </c>
      <c r="DN311" s="311">
        <f t="shared" si="515"/>
        <v>8</v>
      </c>
      <c r="DO311" s="311">
        <f t="shared" si="515"/>
        <v>8</v>
      </c>
      <c r="DP311" s="311">
        <f t="shared" si="515"/>
        <v>8</v>
      </c>
      <c r="DQ311" s="311">
        <f t="shared" si="515"/>
        <v>8</v>
      </c>
      <c r="DR311" s="311">
        <f t="shared" si="515"/>
        <v>8</v>
      </c>
      <c r="DS311" s="311">
        <f t="shared" si="515"/>
        <v>8</v>
      </c>
      <c r="DT311" s="311">
        <f t="shared" si="515"/>
        <v>8</v>
      </c>
      <c r="DU311" s="311">
        <f t="shared" si="515"/>
        <v>8</v>
      </c>
      <c r="DV311" s="311">
        <f t="shared" si="515"/>
        <v>8</v>
      </c>
      <c r="DW311" s="186"/>
    </row>
    <row r="312" spans="1:128" x14ac:dyDescent="0.2">
      <c r="A312" s="159" t="str">
        <f ca="1">Language!A$706</f>
        <v>средний оклад, в месяц</v>
      </c>
      <c r="B312" s="299">
        <v>50</v>
      </c>
      <c r="C312" s="160" t="str">
        <f ca="1">CHOOSE(D310,CurName1,CurName2,CurName3)</f>
        <v>тыс. руб.</v>
      </c>
      <c r="E312" s="154" t="s">
        <v>770</v>
      </c>
      <c r="F312" s="154" t="s">
        <v>1921</v>
      </c>
      <c r="G312" s="300">
        <f t="shared" ref="G312:AL312" ca="1" si="516">IF(G$2=1,$B312,F312)*IF($B316=1,G316,G315)</f>
        <v>50</v>
      </c>
      <c r="H312" s="300">
        <f t="shared" ca="1" si="516"/>
        <v>50.282707269370263</v>
      </c>
      <c r="I312" s="300">
        <f t="shared" ca="1" si="516"/>
        <v>50.567013006743622</v>
      </c>
      <c r="J312" s="300">
        <f t="shared" ca="1" si="516"/>
        <v>50.852926250090562</v>
      </c>
      <c r="K312" s="300">
        <f t="shared" ca="1" si="516"/>
        <v>51.140456088483575</v>
      </c>
      <c r="L312" s="300">
        <f t="shared" ca="1" si="516"/>
        <v>51.429611662386073</v>
      </c>
      <c r="M312" s="300">
        <f t="shared" ca="1" si="516"/>
        <v>51.720402163943</v>
      </c>
      <c r="N312" s="300">
        <f t="shared" ca="1" si="516"/>
        <v>52.012836837273007</v>
      </c>
      <c r="O312" s="300">
        <f t="shared" ca="1" si="516"/>
        <v>52.306924978762339</v>
      </c>
      <c r="P312" s="300">
        <f t="shared" ca="1" si="516"/>
        <v>52.60267593736036</v>
      </c>
      <c r="Q312" s="300">
        <f t="shared" ca="1" si="516"/>
        <v>52.90009911487676</v>
      </c>
      <c r="R312" s="300">
        <f t="shared" ca="1" si="516"/>
        <v>53.199203966280422</v>
      </c>
      <c r="S312" s="300">
        <f t="shared" ca="1" si="516"/>
        <v>53.5</v>
      </c>
      <c r="T312" s="300">
        <f t="shared" ca="1" si="516"/>
        <v>53.802496778226185</v>
      </c>
      <c r="U312" s="300">
        <f t="shared" ca="1" si="516"/>
        <v>54.106703917215683</v>
      </c>
      <c r="V312" s="300">
        <f t="shared" ca="1" si="516"/>
        <v>54.412631087596914</v>
      </c>
      <c r="W312" s="300">
        <f t="shared" ca="1" si="516"/>
        <v>54.720288014677436</v>
      </c>
      <c r="X312" s="300">
        <f t="shared" ca="1" si="516"/>
        <v>55.029684478753111</v>
      </c>
      <c r="Y312" s="300">
        <f t="shared" ca="1" si="516"/>
        <v>55.340830315419019</v>
      </c>
      <c r="Z312" s="300">
        <f t="shared" ca="1" si="516"/>
        <v>55.653735415882124</v>
      </c>
      <c r="AA312" s="300">
        <f t="shared" ca="1" si="516"/>
        <v>55.968409727275706</v>
      </c>
      <c r="AB312" s="300">
        <f t="shared" ca="1" si="516"/>
        <v>56.28486325297559</v>
      </c>
      <c r="AC312" s="300">
        <f t="shared" ca="1" si="516"/>
        <v>56.603106052918136</v>
      </c>
      <c r="AD312" s="300">
        <f t="shared" ca="1" si="516"/>
        <v>56.923148243920053</v>
      </c>
      <c r="AE312" s="300">
        <f t="shared" ca="1" si="516"/>
        <v>57.244999999999997</v>
      </c>
      <c r="AF312" s="300">
        <f t="shared" ca="1" si="516"/>
        <v>57.568671552702014</v>
      </c>
      <c r="AG312" s="300">
        <f t="shared" ca="1" si="516"/>
        <v>57.894173191420776</v>
      </c>
      <c r="AH312" s="300">
        <f t="shared" ca="1" si="516"/>
        <v>58.221515263728691</v>
      </c>
      <c r="AI312" s="300">
        <f t="shared" ca="1" si="516"/>
        <v>58.550708175704848</v>
      </c>
      <c r="AJ312" s="300">
        <f t="shared" ca="1" si="516"/>
        <v>58.88176239226582</v>
      </c>
      <c r="AK312" s="300">
        <f t="shared" ca="1" si="516"/>
        <v>59.214688437498346</v>
      </c>
      <c r="AL312" s="300">
        <f t="shared" ca="1" si="516"/>
        <v>59.549496894993865</v>
      </c>
      <c r="AM312" s="300">
        <f t="shared" ref="AM312:BR312" ca="1" si="517">IF(AM$2=1,$B312,AL312)*IF($B316=1,AM316,AM315)</f>
        <v>59.886198408185003</v>
      </c>
      <c r="AN312" s="300">
        <f t="shared" ca="1" si="517"/>
        <v>60.224803680683877</v>
      </c>
      <c r="AO312" s="300">
        <f t="shared" ca="1" si="517"/>
        <v>60.565323476622403</v>
      </c>
      <c r="AP312" s="300">
        <f t="shared" ca="1" si="517"/>
        <v>60.907768620994453</v>
      </c>
      <c r="AQ312" s="300">
        <f t="shared" ca="1" si="517"/>
        <v>61.252149999999993</v>
      </c>
      <c r="AR312" s="300">
        <f t="shared" ca="1" si="517"/>
        <v>61.598478561391147</v>
      </c>
      <c r="AS312" s="300">
        <f t="shared" ca="1" si="517"/>
        <v>61.946765314820219</v>
      </c>
      <c r="AT312" s="300">
        <f t="shared" ca="1" si="517"/>
        <v>62.297021332189686</v>
      </c>
      <c r="AU312" s="300">
        <f t="shared" ca="1" si="517"/>
        <v>62.649257748004175</v>
      </c>
      <c r="AV312" s="300">
        <f t="shared" ca="1" si="517"/>
        <v>63.00348575972442</v>
      </c>
      <c r="AW312" s="300">
        <f t="shared" ca="1" si="517"/>
        <v>63.359716628123216</v>
      </c>
      <c r="AX312" s="300">
        <f t="shared" ca="1" si="517"/>
        <v>63.717961677643423</v>
      </c>
      <c r="AY312" s="300">
        <f t="shared" ca="1" si="517"/>
        <v>64.078232296757932</v>
      </c>
      <c r="AZ312" s="300">
        <f t="shared" ca="1" si="517"/>
        <v>64.440539938331725</v>
      </c>
      <c r="BA312" s="300">
        <f t="shared" ca="1" si="517"/>
        <v>64.804896119985955</v>
      </c>
      <c r="BB312" s="300">
        <f t="shared" ca="1" si="517"/>
        <v>65.171312424464048</v>
      </c>
      <c r="BC312" s="300">
        <f t="shared" ca="1" si="517"/>
        <v>65.539800499999984</v>
      </c>
      <c r="BD312" s="300">
        <f t="shared" ca="1" si="517"/>
        <v>65.910372060688516</v>
      </c>
      <c r="BE312" s="300">
        <f t="shared" ca="1" si="517"/>
        <v>66.283038886857625</v>
      </c>
      <c r="BF312" s="300">
        <f t="shared" ca="1" si="517"/>
        <v>66.65781282544296</v>
      </c>
      <c r="BG312" s="300">
        <f t="shared" ca="1" si="517"/>
        <v>67.034705790364455</v>
      </c>
      <c r="BH312" s="300">
        <f t="shared" ca="1" si="517"/>
        <v>67.41372976290512</v>
      </c>
      <c r="BI312" s="300">
        <f t="shared" ca="1" si="517"/>
        <v>67.794896792091834</v>
      </c>
      <c r="BJ312" s="300">
        <f t="shared" ca="1" si="517"/>
        <v>68.178218995078453</v>
      </c>
      <c r="BK312" s="300">
        <f t="shared" ca="1" si="517"/>
        <v>68.563708557530987</v>
      </c>
      <c r="BL312" s="300">
        <f t="shared" ca="1" si="517"/>
        <v>68.951377734014955</v>
      </c>
      <c r="BM312" s="300">
        <f t="shared" ca="1" si="517"/>
        <v>69.341238848384975</v>
      </c>
      <c r="BN312" s="300">
        <f t="shared" ca="1" si="517"/>
        <v>69.733304294176534</v>
      </c>
      <c r="BO312" s="300">
        <f t="shared" ca="1" si="517"/>
        <v>70.127586534999978</v>
      </c>
      <c r="BP312" s="300">
        <f t="shared" ca="1" si="517"/>
        <v>70.524098104936712</v>
      </c>
      <c r="BQ312" s="300">
        <f t="shared" ca="1" si="517"/>
        <v>70.922851608937663</v>
      </c>
      <c r="BR312" s="300">
        <f t="shared" ca="1" si="517"/>
        <v>71.323859723223961</v>
      </c>
      <c r="BS312" s="300">
        <f t="shared" ref="BS312:CX312" ca="1" si="518">IF(BS$2=1,$B312,BR312)*IF($B316=1,BS316,BS315)</f>
        <v>71.727135195689968</v>
      </c>
      <c r="BT312" s="300">
        <f t="shared" ca="1" si="518"/>
        <v>72.132690846308478</v>
      </c>
      <c r="BU312" s="300">
        <f t="shared" ca="1" si="518"/>
        <v>72.540539567538261</v>
      </c>
      <c r="BV312" s="300">
        <f t="shared" ca="1" si="518"/>
        <v>72.950694324733945</v>
      </c>
      <c r="BW312" s="300">
        <f t="shared" ca="1" si="518"/>
        <v>73.363168156558146</v>
      </c>
      <c r="BX312" s="300">
        <f t="shared" ca="1" si="518"/>
        <v>73.777974175395983</v>
      </c>
      <c r="BY312" s="300">
        <f t="shared" ca="1" si="518"/>
        <v>74.195125567771896</v>
      </c>
      <c r="BZ312" s="300">
        <f t="shared" ca="1" si="518"/>
        <v>74.61463559476887</v>
      </c>
      <c r="CA312" s="300">
        <f t="shared" ca="1" si="518"/>
        <v>75.036517592449954</v>
      </c>
      <c r="CB312" s="300">
        <f t="shared" ca="1" si="518"/>
        <v>75.460784972282255</v>
      </c>
      <c r="CC312" s="300">
        <f t="shared" ca="1" si="518"/>
        <v>75.887451221563268</v>
      </c>
      <c r="CD312" s="300">
        <f t="shared" ca="1" si="518"/>
        <v>76.316529903849613</v>
      </c>
      <c r="CE312" s="300">
        <f t="shared" ca="1" si="518"/>
        <v>76.748034659388239</v>
      </c>
      <c r="CF312" s="300">
        <f t="shared" ca="1" si="518"/>
        <v>77.181979205550036</v>
      </c>
      <c r="CG312" s="300">
        <f t="shared" ca="1" si="518"/>
        <v>77.618377337265912</v>
      </c>
      <c r="CH312" s="300">
        <f t="shared" ca="1" si="518"/>
        <v>78.057242927465296</v>
      </c>
      <c r="CI312" s="300">
        <f t="shared" ca="1" si="518"/>
        <v>78.498589927517202</v>
      </c>
      <c r="CJ312" s="300">
        <f t="shared" ca="1" si="518"/>
        <v>78.942432367673689</v>
      </c>
      <c r="CK312" s="300">
        <f t="shared" ca="1" si="518"/>
        <v>79.388784357515931</v>
      </c>
      <c r="CL312" s="300">
        <f t="shared" ca="1" si="518"/>
        <v>79.837660086402693</v>
      </c>
      <c r="CM312" s="300">
        <f t="shared" ca="1" si="518"/>
        <v>80.289073823921456</v>
      </c>
      <c r="CN312" s="300">
        <f t="shared" ca="1" si="518"/>
        <v>80.743039920342028</v>
      </c>
      <c r="CO312" s="300">
        <f t="shared" ca="1" si="518"/>
        <v>81.199572807072713</v>
      </c>
      <c r="CP312" s="300">
        <f t="shared" ca="1" si="518"/>
        <v>81.658686997119105</v>
      </c>
      <c r="CQ312" s="300">
        <f t="shared" ca="1" si="518"/>
        <v>82.120397085545434</v>
      </c>
      <c r="CR312" s="300">
        <f t="shared" ca="1" si="518"/>
        <v>82.584717749938562</v>
      </c>
      <c r="CS312" s="300">
        <f t="shared" ca="1" si="518"/>
        <v>83.051663750874539</v>
      </c>
      <c r="CT312" s="300">
        <f t="shared" ca="1" si="518"/>
        <v>83.521249932387875</v>
      </c>
      <c r="CU312" s="300">
        <f t="shared" ca="1" si="518"/>
        <v>83.99349122244341</v>
      </c>
      <c r="CV312" s="300">
        <f t="shared" ca="1" si="518"/>
        <v>84.468402633410861</v>
      </c>
      <c r="CW312" s="300">
        <f t="shared" ca="1" si="518"/>
        <v>84.945999262542045</v>
      </c>
      <c r="CX312" s="300">
        <f t="shared" ca="1" si="518"/>
        <v>85.426296292450886</v>
      </c>
      <c r="CY312" s="300">
        <f t="shared" ref="CY312:DV312" ca="1" si="519">IF(CY$2=1,$B312,CX312)*IF($B316=1,CY316,CY315)</f>
        <v>85.909308991595964</v>
      </c>
      <c r="CZ312" s="300">
        <f t="shared" ca="1" si="519"/>
        <v>86.395052714765967</v>
      </c>
      <c r="DA312" s="300">
        <f t="shared" ca="1" si="519"/>
        <v>86.8835429035678</v>
      </c>
      <c r="DB312" s="300">
        <f t="shared" ca="1" si="519"/>
        <v>87.37479508691743</v>
      </c>
      <c r="DC312" s="300">
        <f t="shared" ca="1" si="519"/>
        <v>87.868824881533612</v>
      </c>
      <c r="DD312" s="300">
        <f t="shared" ca="1" si="519"/>
        <v>88.365647992434262</v>
      </c>
      <c r="DE312" s="300">
        <f t="shared" ca="1" si="519"/>
        <v>88.865280213435767</v>
      </c>
      <c r="DF312" s="300">
        <f t="shared" ca="1" si="519"/>
        <v>89.367737427655044</v>
      </c>
      <c r="DG312" s="300">
        <f t="shared" ca="1" si="519"/>
        <v>89.873035608014462</v>
      </c>
      <c r="DH312" s="300">
        <f t="shared" ca="1" si="519"/>
        <v>90.381190817749626</v>
      </c>
      <c r="DI312" s="300">
        <f t="shared" ca="1" si="519"/>
        <v>90.892219210920004</v>
      </c>
      <c r="DJ312" s="300">
        <f t="shared" ca="1" si="519"/>
        <v>91.406137032922459</v>
      </c>
      <c r="DK312" s="300">
        <f t="shared" ca="1" si="519"/>
        <v>91.922960621007689</v>
      </c>
      <c r="DL312" s="300">
        <f t="shared" ca="1" si="519"/>
        <v>92.442706404799594</v>
      </c>
      <c r="DM312" s="300">
        <f t="shared" ca="1" si="519"/>
        <v>92.965390906817547</v>
      </c>
      <c r="DN312" s="300">
        <f t="shared" ca="1" si="519"/>
        <v>93.491030743001659</v>
      </c>
      <c r="DO312" s="300">
        <f t="shared" ca="1" si="519"/>
        <v>94.019642623240969</v>
      </c>
      <c r="DP312" s="300">
        <f t="shared" ca="1" si="519"/>
        <v>94.55124335190466</v>
      </c>
      <c r="DQ312" s="300">
        <f t="shared" ca="1" si="519"/>
        <v>95.085849828376269</v>
      </c>
      <c r="DR312" s="300">
        <f t="shared" ca="1" si="519"/>
        <v>95.623479047590891</v>
      </c>
      <c r="DS312" s="300">
        <f t="shared" ca="1" si="519"/>
        <v>96.164148100575474</v>
      </c>
      <c r="DT312" s="300">
        <f t="shared" ca="1" si="519"/>
        <v>96.707874174992099</v>
      </c>
      <c r="DU312" s="300">
        <f t="shared" ca="1" si="519"/>
        <v>97.254674555684403</v>
      </c>
      <c r="DV312" s="300">
        <f t="shared" ca="1" si="519"/>
        <v>97.804566625227025</v>
      </c>
      <c r="DW312" s="161"/>
    </row>
    <row r="313" spans="1:128" collapsed="1" x14ac:dyDescent="0.2">
      <c r="A313" s="159" t="str">
        <f ca="1">Language!A$707</f>
        <v>заработная плата</v>
      </c>
      <c r="B313" s="189" t="str">
        <f ca="1">Language!$A$1469</f>
        <v>за период</v>
      </c>
      <c r="C313" s="160" t="str">
        <f ca="1">CHOOSE(D313,CurName1,CurName2,CurName3)</f>
        <v>тыс. руб.</v>
      </c>
      <c r="D313" s="158">
        <f>D310</f>
        <v>1</v>
      </c>
      <c r="E313" s="154" t="s">
        <v>728</v>
      </c>
      <c r="F313" s="6" t="s">
        <v>3364</v>
      </c>
      <c r="G313" s="161">
        <f ca="1">G311*G312*Параметры!G$37</f>
        <v>400</v>
      </c>
      <c r="H313" s="161">
        <f ca="1">H311*H312*Параметры!H$37</f>
        <v>402.26165815496211</v>
      </c>
      <c r="I313" s="161">
        <f ca="1">I311*I312*Параметры!I$37</f>
        <v>404.53610405394897</v>
      </c>
      <c r="J313" s="161">
        <f ca="1">J311*J312*Параметры!J$37</f>
        <v>406.82341000072449</v>
      </c>
      <c r="K313" s="161">
        <f ca="1">K311*K312*Параметры!K$37</f>
        <v>409.1236487078686</v>
      </c>
      <c r="L313" s="161">
        <f ca="1">L311*L312*Параметры!L$37</f>
        <v>411.43689329908858</v>
      </c>
      <c r="M313" s="161">
        <f ca="1">M311*M312*Параметры!M$37</f>
        <v>413.763217311544</v>
      </c>
      <c r="N313" s="161">
        <f ca="1">N311*N312*Параметры!N$37</f>
        <v>416.10269469818405</v>
      </c>
      <c r="O313" s="161">
        <f ca="1">O311*O312*Параметры!O$37</f>
        <v>418.45539983009871</v>
      </c>
      <c r="P313" s="161">
        <f ca="1">P311*P312*Параметры!P$37</f>
        <v>420.82140749888288</v>
      </c>
      <c r="Q313" s="161">
        <f ca="1">Q311*Q312*Параметры!Q$37</f>
        <v>423.20079291901408</v>
      </c>
      <c r="R313" s="161">
        <f ca="1">R311*R312*Параметры!R$37</f>
        <v>425.59363173024337</v>
      </c>
      <c r="S313" s="161">
        <f ca="1">S311*S312*Параметры!S$37</f>
        <v>428</v>
      </c>
      <c r="T313" s="161">
        <f ca="1">T311*T312*Параметры!T$37</f>
        <v>430.41997422580948</v>
      </c>
      <c r="U313" s="161">
        <f ca="1">U311*U312*Параметры!U$37</f>
        <v>432.85363133772546</v>
      </c>
      <c r="V313" s="161">
        <f ca="1">V311*V312*Параметры!V$37</f>
        <v>435.30104870077531</v>
      </c>
      <c r="W313" s="161">
        <f ca="1">W311*W312*Параметры!W$37</f>
        <v>437.76230411741949</v>
      </c>
      <c r="X313" s="161">
        <f ca="1">X311*X312*Параметры!X$37</f>
        <v>440.23747583002489</v>
      </c>
      <c r="Y313" s="161">
        <f ca="1">Y311*Y312*Параметры!Y$37</f>
        <v>442.72664252335215</v>
      </c>
      <c r="Z313" s="161">
        <f ca="1">Z311*Z312*Параметры!Z$37</f>
        <v>445.229883327057</v>
      </c>
      <c r="AA313" s="161">
        <f ca="1">AA311*AA312*Параметры!AA$37</f>
        <v>447.74727781820565</v>
      </c>
      <c r="AB313" s="161">
        <f ca="1">AB311*AB312*Параметры!AB$37</f>
        <v>450.27890602380472</v>
      </c>
      <c r="AC313" s="161">
        <f ca="1">AC311*AC312*Параметры!AC$37</f>
        <v>452.82484842334509</v>
      </c>
      <c r="AD313" s="161">
        <f ca="1">AD311*AD312*Параметры!AD$37</f>
        <v>455.38518595136043</v>
      </c>
      <c r="AE313" s="161">
        <f ca="1">AE311*AE312*Параметры!AE$37</f>
        <v>457.96</v>
      </c>
      <c r="AF313" s="161">
        <f ca="1">AF311*AF312*Параметры!AF$37</f>
        <v>460.54937242161611</v>
      </c>
      <c r="AG313" s="161">
        <f ca="1">AG311*AG312*Параметры!AG$37</f>
        <v>463.15338553136621</v>
      </c>
      <c r="AH313" s="161">
        <f ca="1">AH311*AH312*Параметры!AH$37</f>
        <v>465.77212210982952</v>
      </c>
      <c r="AI313" s="161">
        <f ca="1">AI311*AI312*Параметры!AI$37</f>
        <v>468.40566540563879</v>
      </c>
      <c r="AJ313" s="161">
        <f ca="1">AJ311*AJ312*Параметры!AJ$37</f>
        <v>471.05409913812656</v>
      </c>
      <c r="AK313" s="161">
        <f ca="1">AK311*AK312*Параметры!AK$37</f>
        <v>473.71750749998677</v>
      </c>
      <c r="AL313" s="161">
        <f ca="1">AL311*AL312*Параметры!AL$37</f>
        <v>476.39597515995092</v>
      </c>
      <c r="AM313" s="161">
        <f ca="1">AM311*AM312*Параметры!AM$37</f>
        <v>479.08958726548002</v>
      </c>
      <c r="AN313" s="161">
        <f ca="1">AN311*AN312*Параметры!AN$37</f>
        <v>481.79842944547102</v>
      </c>
      <c r="AO313" s="161">
        <f ca="1">AO311*AO312*Параметры!AO$37</f>
        <v>484.52258781297922</v>
      </c>
      <c r="AP313" s="161">
        <f ca="1">AP311*AP312*Параметры!AP$37</f>
        <v>487.26214896795562</v>
      </c>
      <c r="AQ313" s="161">
        <f ca="1">AQ311*AQ312*Параметры!AQ$37</f>
        <v>490.01719999999995</v>
      </c>
      <c r="AR313" s="161">
        <f ca="1">AR311*AR312*Параметры!AR$37</f>
        <v>492.78782849112918</v>
      </c>
      <c r="AS313" s="161">
        <f ca="1">AS311*AS312*Параметры!AS$37</f>
        <v>495.57412251856175</v>
      </c>
      <c r="AT313" s="161">
        <f ca="1">AT311*AT312*Параметры!AT$37</f>
        <v>498.37617065751749</v>
      </c>
      <c r="AU313" s="161">
        <f ca="1">AU311*AU312*Параметры!AU$37</f>
        <v>501.1940619840334</v>
      </c>
      <c r="AV313" s="161">
        <f ca="1">AV311*AV312*Параметры!AV$37</f>
        <v>504.02788607779536</v>
      </c>
      <c r="AW313" s="161">
        <f ca="1">AW311*AW312*Параметры!AW$37</f>
        <v>506.87773302498573</v>
      </c>
      <c r="AX313" s="161">
        <f ca="1">AX311*AX312*Параметры!AX$37</f>
        <v>509.74369342114738</v>
      </c>
      <c r="AY313" s="161">
        <f ca="1">AY311*AY312*Параметры!AY$37</f>
        <v>512.62585837406345</v>
      </c>
      <c r="AZ313" s="161">
        <f ca="1">AZ311*AZ312*Параметры!AZ$37</f>
        <v>515.5243195066538</v>
      </c>
      <c r="BA313" s="161">
        <f ca="1">BA311*BA312*Параметры!BA$37</f>
        <v>518.43916895988764</v>
      </c>
      <c r="BB313" s="161">
        <f ca="1">BB311*BB312*Параметры!BB$37</f>
        <v>521.37049939571239</v>
      </c>
      <c r="BC313" s="161">
        <f ca="1">BC311*BC312*Параметры!BC$37</f>
        <v>524.31840399999987</v>
      </c>
      <c r="BD313" s="161">
        <f ca="1">BD311*BD312*Параметры!BD$37</f>
        <v>527.28297648550813</v>
      </c>
      <c r="BE313" s="161">
        <f ca="1">BE311*BE312*Параметры!BE$37</f>
        <v>530.264311094861</v>
      </c>
      <c r="BF313" s="161">
        <f ca="1">BF311*BF312*Параметры!BF$37</f>
        <v>533.26250260354368</v>
      </c>
      <c r="BG313" s="161">
        <f ca="1">BG311*BG312*Параметры!BG$37</f>
        <v>536.27764632291564</v>
      </c>
      <c r="BH313" s="161">
        <f ca="1">BH311*BH312*Параметры!BH$37</f>
        <v>539.30983810324096</v>
      </c>
      <c r="BI313" s="161">
        <f ca="1">BI311*BI312*Параметры!BI$37</f>
        <v>542.35917433673467</v>
      </c>
      <c r="BJ313" s="161">
        <f ca="1">BJ311*BJ312*Параметры!BJ$37</f>
        <v>545.42575196062762</v>
      </c>
      <c r="BK313" s="161">
        <f ca="1">BK311*BK312*Параметры!BK$37</f>
        <v>548.50966846024789</v>
      </c>
      <c r="BL313" s="161">
        <f ca="1">BL311*BL312*Параметры!BL$37</f>
        <v>551.61102187211964</v>
      </c>
      <c r="BM313" s="161">
        <f ca="1">BM311*BM312*Параметры!BM$37</f>
        <v>554.7299107870798</v>
      </c>
      <c r="BN313" s="161">
        <f ca="1">BN311*BN312*Параметры!BN$37</f>
        <v>557.86643435341227</v>
      </c>
      <c r="BO313" s="161">
        <f ca="1">BO311*BO312*Параметры!BO$37</f>
        <v>561.02069227999982</v>
      </c>
      <c r="BP313" s="161">
        <f ca="1">BP311*BP312*Параметры!BP$37</f>
        <v>564.1927848394937</v>
      </c>
      <c r="BQ313" s="161">
        <f ca="1">BQ311*BQ312*Параметры!BQ$37</f>
        <v>567.3828128715013</v>
      </c>
      <c r="BR313" s="161">
        <f ca="1">BR311*BR312*Параметры!BR$37</f>
        <v>570.59087778579169</v>
      </c>
      <c r="BS313" s="161">
        <f ca="1">BS311*BS312*Параметры!BS$37</f>
        <v>573.81708156551974</v>
      </c>
      <c r="BT313" s="161">
        <f ca="1">BT311*BT312*Параметры!BT$37</f>
        <v>577.06152677046782</v>
      </c>
      <c r="BU313" s="161">
        <f ca="1">BU311*BU312*Параметры!BU$37</f>
        <v>580.32431654030609</v>
      </c>
      <c r="BV313" s="161">
        <f ca="1">BV311*BV312*Параметры!BV$37</f>
        <v>583.60555459787156</v>
      </c>
      <c r="BW313" s="161">
        <f ca="1">BW311*BW312*Параметры!BW$37</f>
        <v>586.90534525246517</v>
      </c>
      <c r="BX313" s="161">
        <f ca="1">BX311*BX312*Параметры!BX$37</f>
        <v>590.22379340316786</v>
      </c>
      <c r="BY313" s="161">
        <f ca="1">BY311*BY312*Параметры!BY$37</f>
        <v>593.56100454217517</v>
      </c>
      <c r="BZ313" s="161">
        <f ca="1">BZ311*BZ312*Параметры!BZ$37</f>
        <v>596.91708475815096</v>
      </c>
      <c r="CA313" s="161">
        <f ca="1">CA311*CA312*Параметры!CA$37</f>
        <v>600.29214073959963</v>
      </c>
      <c r="CB313" s="161">
        <f ca="1">CB311*CB312*Параметры!CB$37</f>
        <v>603.68627977825804</v>
      </c>
      <c r="CC313" s="161">
        <f ca="1">CC311*CC312*Параметры!CC$37</f>
        <v>607.09960977250614</v>
      </c>
      <c r="CD313" s="161">
        <f ca="1">CD311*CD312*Параметры!CD$37</f>
        <v>610.5322392307969</v>
      </c>
      <c r="CE313" s="161">
        <f ca="1">CE311*CE312*Параметры!CE$37</f>
        <v>613.98427727510591</v>
      </c>
      <c r="CF313" s="161">
        <f ca="1">CF311*CF312*Параметры!CF$37</f>
        <v>617.45583364440029</v>
      </c>
      <c r="CG313" s="161">
        <f ca="1">CG311*CG312*Параметры!CG$37</f>
        <v>620.94701869812729</v>
      </c>
      <c r="CH313" s="161">
        <f ca="1">CH311*CH312*Параметры!CH$37</f>
        <v>624.45794341972237</v>
      </c>
      <c r="CI313" s="161">
        <f ca="1">CI311*CI312*Параметры!CI$37</f>
        <v>627.98871942013761</v>
      </c>
      <c r="CJ313" s="161">
        <f ca="1">CJ311*CJ312*Параметры!CJ$37</f>
        <v>631.53945894138951</v>
      </c>
      <c r="CK313" s="161">
        <f ca="1">CK311*CK312*Параметры!CK$37</f>
        <v>635.11027486012745</v>
      </c>
      <c r="CL313" s="161">
        <f ca="1">CL311*CL312*Параметры!CL$37</f>
        <v>638.70128069122154</v>
      </c>
      <c r="CM313" s="161">
        <f ca="1">CM311*CM312*Параметры!CM$37</f>
        <v>642.31259059137165</v>
      </c>
      <c r="CN313" s="161">
        <f ca="1">CN311*CN312*Параметры!CN$37</f>
        <v>645.94431936273622</v>
      </c>
      <c r="CO313" s="161">
        <f ca="1">CO311*CO312*Параметры!CO$37</f>
        <v>649.5965824565817</v>
      </c>
      <c r="CP313" s="161">
        <f ca="1">CP311*CP312*Параметры!CP$37</f>
        <v>653.26949597695284</v>
      </c>
      <c r="CQ313" s="161">
        <f ca="1">CQ311*CQ312*Параметры!CQ$37</f>
        <v>656.96317668436348</v>
      </c>
      <c r="CR313" s="161">
        <f ca="1">CR311*CR312*Параметры!CR$37</f>
        <v>660.6777419995085</v>
      </c>
      <c r="CS313" s="161">
        <f ca="1">CS311*CS312*Параметры!CS$37</f>
        <v>664.41331000699631</v>
      </c>
      <c r="CT313" s="161">
        <f ca="1">CT311*CT312*Параметры!CT$37</f>
        <v>668.169999459103</v>
      </c>
      <c r="CU313" s="161">
        <f ca="1">CU311*CU312*Параметры!CU$37</f>
        <v>671.94792977954728</v>
      </c>
      <c r="CV313" s="161">
        <f ca="1">CV311*CV312*Параметры!CV$37</f>
        <v>675.74722106728689</v>
      </c>
      <c r="CW313" s="161">
        <f ca="1">CW311*CW312*Параметры!CW$37</f>
        <v>679.56799410033636</v>
      </c>
      <c r="CX313" s="161">
        <f ca="1">CX311*CX312*Параметры!CX$37</f>
        <v>683.41037033960708</v>
      </c>
      <c r="CY313" s="161">
        <f ca="1">CY311*CY312*Параметры!CY$37</f>
        <v>687.27447193276771</v>
      </c>
      <c r="CZ313" s="161">
        <f ca="1">CZ311*CZ312*Параметры!CZ$37</f>
        <v>691.16042171812774</v>
      </c>
      <c r="DA313" s="161">
        <f ca="1">DA311*DA312*Параметры!DA$37</f>
        <v>695.0683432285424</v>
      </c>
      <c r="DB313" s="161">
        <f ca="1">DB311*DB312*Параметры!DB$37</f>
        <v>698.99836069533944</v>
      </c>
      <c r="DC313" s="161">
        <f ca="1">DC311*DC312*Параметры!DC$37</f>
        <v>702.9505990522689</v>
      </c>
      <c r="DD313" s="161">
        <f ca="1">DD311*DD312*Параметры!DD$37</f>
        <v>706.9251839394741</v>
      </c>
      <c r="DE313" s="161">
        <f ca="1">DE311*DE312*Параметры!DE$37</f>
        <v>710.92224170748614</v>
      </c>
      <c r="DF313" s="161">
        <f ca="1">DF311*DF312*Параметры!DF$37</f>
        <v>714.94189942124035</v>
      </c>
      <c r="DG313" s="161">
        <f ca="1">DG311*DG312*Параметры!DG$37</f>
        <v>718.98428486411569</v>
      </c>
      <c r="DH313" s="161">
        <f ca="1">DH311*DH312*Параметры!DH$37</f>
        <v>723.04952654199701</v>
      </c>
      <c r="DI313" s="161">
        <f ca="1">DI311*DI312*Параметры!DI$37</f>
        <v>727.13775368736003</v>
      </c>
      <c r="DJ313" s="161">
        <f ca="1">DJ311*DJ312*Параметры!DJ$37</f>
        <v>731.24909626337967</v>
      </c>
      <c r="DK313" s="161">
        <f ca="1">DK311*DK312*Параметры!DK$37</f>
        <v>735.38368496806152</v>
      </c>
      <c r="DL313" s="161">
        <f ca="1">DL311*DL312*Параметры!DL$37</f>
        <v>739.54165123839675</v>
      </c>
      <c r="DM313" s="161">
        <f ca="1">DM311*DM312*Параметры!DM$37</f>
        <v>743.72312725454037</v>
      </c>
      <c r="DN313" s="161">
        <f ca="1">DN311*DN312*Параметры!DN$37</f>
        <v>747.92824594401327</v>
      </c>
      <c r="DO313" s="161">
        <f ca="1">DO311*DO312*Параметры!DO$37</f>
        <v>752.15714098592775</v>
      </c>
      <c r="DP313" s="161">
        <f ca="1">DP311*DP312*Параметры!DP$37</f>
        <v>756.40994681523728</v>
      </c>
      <c r="DQ313" s="161">
        <f ca="1">DQ311*DQ312*Параметры!DQ$37</f>
        <v>760.68679862701015</v>
      </c>
      <c r="DR313" s="161">
        <f ca="1">DR311*DR312*Параметры!DR$37</f>
        <v>764.98783238072713</v>
      </c>
      <c r="DS313" s="161">
        <f ca="1">DS311*DS312*Параметры!DS$37</f>
        <v>769.31318480460379</v>
      </c>
      <c r="DT313" s="161">
        <f ca="1">DT311*DT312*Параметры!DT$37</f>
        <v>773.66299339993679</v>
      </c>
      <c r="DU313" s="161">
        <f ca="1">DU311*DU312*Параметры!DU$37</f>
        <v>778.03739644547522</v>
      </c>
      <c r="DV313" s="161">
        <f ca="1">DV311*DV312*Параметры!DV$37</f>
        <v>782.4365330018162</v>
      </c>
      <c r="DW313" s="161"/>
      <c r="DX313" s="162">
        <f ca="1">SUM(G313:DW313)</f>
        <v>68420.692502454142</v>
      </c>
    </row>
    <row r="314" spans="1:128" hidden="1" outlineLevel="1" x14ac:dyDescent="0.2">
      <c r="A314" s="168" t="str">
        <f ca="1">Language!A$709</f>
        <v>темп изменения цен</v>
      </c>
      <c r="B314" s="173"/>
      <c r="C314" s="147" t="str">
        <f ca="1">Language!$A$484</f>
        <v>% в год</v>
      </c>
      <c r="D314" s="158"/>
      <c r="F314" s="6" t="s">
        <v>3191</v>
      </c>
      <c r="G314" s="305">
        <f>CHOOSE($D310,Параметры!G$56,Параметры!G$62,Параметры!G$68)</f>
        <v>7.0000000000000007E-2</v>
      </c>
      <c r="H314" s="305">
        <f>CHOOSE($D310,Параметры!H$56,Параметры!H$62,Параметры!H$68)</f>
        <v>7.0000000000000007E-2</v>
      </c>
      <c r="I314" s="305">
        <f>CHOOSE($D310,Параметры!I$56,Параметры!I$62,Параметры!I$68)</f>
        <v>7.0000000000000007E-2</v>
      </c>
      <c r="J314" s="305">
        <f>CHOOSE($D310,Параметры!J$56,Параметры!J$62,Параметры!J$68)</f>
        <v>7.0000000000000007E-2</v>
      </c>
      <c r="K314" s="305">
        <f>CHOOSE($D310,Параметры!K$56,Параметры!K$62,Параметры!K$68)</f>
        <v>7.0000000000000007E-2</v>
      </c>
      <c r="L314" s="305">
        <f>CHOOSE($D310,Параметры!L$56,Параметры!L$62,Параметры!L$68)</f>
        <v>7.0000000000000007E-2</v>
      </c>
      <c r="M314" s="305">
        <f>CHOOSE($D310,Параметры!M$56,Параметры!M$62,Параметры!M$68)</f>
        <v>7.0000000000000007E-2</v>
      </c>
      <c r="N314" s="305">
        <f>CHOOSE($D310,Параметры!N$56,Параметры!N$62,Параметры!N$68)</f>
        <v>7.0000000000000007E-2</v>
      </c>
      <c r="O314" s="305">
        <f>CHOOSE($D310,Параметры!O$56,Параметры!O$62,Параметры!O$68)</f>
        <v>7.0000000000000007E-2</v>
      </c>
      <c r="P314" s="305">
        <f>CHOOSE($D310,Параметры!P$56,Параметры!P$62,Параметры!P$68)</f>
        <v>7.0000000000000007E-2</v>
      </c>
      <c r="Q314" s="305">
        <f>CHOOSE($D310,Параметры!Q$56,Параметры!Q$62,Параметры!Q$68)</f>
        <v>7.0000000000000007E-2</v>
      </c>
      <c r="R314" s="305">
        <f>CHOOSE($D310,Параметры!R$56,Параметры!R$62,Параметры!R$68)</f>
        <v>7.0000000000000007E-2</v>
      </c>
      <c r="S314" s="305">
        <f>CHOOSE($D310,Параметры!S$56,Параметры!S$62,Параметры!S$68)</f>
        <v>7.0000000000000007E-2</v>
      </c>
      <c r="T314" s="305">
        <f>CHOOSE($D310,Параметры!T$56,Параметры!T$62,Параметры!T$68)</f>
        <v>7.0000000000000007E-2</v>
      </c>
      <c r="U314" s="305">
        <f>CHOOSE($D310,Параметры!U$56,Параметры!U$62,Параметры!U$68)</f>
        <v>7.0000000000000007E-2</v>
      </c>
      <c r="V314" s="305">
        <f>CHOOSE($D310,Параметры!V$56,Параметры!V$62,Параметры!V$68)</f>
        <v>7.0000000000000007E-2</v>
      </c>
      <c r="W314" s="305">
        <f>CHOOSE($D310,Параметры!W$56,Параметры!W$62,Параметры!W$68)</f>
        <v>7.0000000000000007E-2</v>
      </c>
      <c r="X314" s="305">
        <f>CHOOSE($D310,Параметры!X$56,Параметры!X$62,Параметры!X$68)</f>
        <v>7.0000000000000007E-2</v>
      </c>
      <c r="Y314" s="305">
        <f>CHOOSE($D310,Параметры!Y$56,Параметры!Y$62,Параметры!Y$68)</f>
        <v>7.0000000000000007E-2</v>
      </c>
      <c r="Z314" s="305">
        <f>CHOOSE($D310,Параметры!Z$56,Параметры!Z$62,Параметры!Z$68)</f>
        <v>7.0000000000000007E-2</v>
      </c>
      <c r="AA314" s="305">
        <f>CHOOSE($D310,Параметры!AA$56,Параметры!AA$62,Параметры!AA$68)</f>
        <v>7.0000000000000007E-2</v>
      </c>
      <c r="AB314" s="305">
        <f>CHOOSE($D310,Параметры!AB$56,Параметры!AB$62,Параметры!AB$68)</f>
        <v>7.0000000000000007E-2</v>
      </c>
      <c r="AC314" s="305">
        <f>CHOOSE($D310,Параметры!AC$56,Параметры!AC$62,Параметры!AC$68)</f>
        <v>7.0000000000000007E-2</v>
      </c>
      <c r="AD314" s="305">
        <f>CHOOSE($D310,Параметры!AD$56,Параметры!AD$62,Параметры!AD$68)</f>
        <v>7.0000000000000007E-2</v>
      </c>
      <c r="AE314" s="305">
        <f>CHOOSE($D310,Параметры!AE$56,Параметры!AE$62,Параметры!AE$68)</f>
        <v>7.0000000000000007E-2</v>
      </c>
      <c r="AF314" s="305">
        <f>CHOOSE($D310,Параметры!AF$56,Параметры!AF$62,Параметры!AF$68)</f>
        <v>7.0000000000000007E-2</v>
      </c>
      <c r="AG314" s="305">
        <f>CHOOSE($D310,Параметры!AG$56,Параметры!AG$62,Параметры!AG$68)</f>
        <v>7.0000000000000007E-2</v>
      </c>
      <c r="AH314" s="305">
        <f>CHOOSE($D310,Параметры!AH$56,Параметры!AH$62,Параметры!AH$68)</f>
        <v>7.0000000000000007E-2</v>
      </c>
      <c r="AI314" s="305">
        <f>CHOOSE($D310,Параметры!AI$56,Параметры!AI$62,Параметры!AI$68)</f>
        <v>7.0000000000000007E-2</v>
      </c>
      <c r="AJ314" s="305">
        <f>CHOOSE($D310,Параметры!AJ$56,Параметры!AJ$62,Параметры!AJ$68)</f>
        <v>7.0000000000000007E-2</v>
      </c>
      <c r="AK314" s="305">
        <f>CHOOSE($D310,Параметры!AK$56,Параметры!AK$62,Параметры!AK$68)</f>
        <v>7.0000000000000007E-2</v>
      </c>
      <c r="AL314" s="305">
        <f>CHOOSE($D310,Параметры!AL$56,Параметры!AL$62,Параметры!AL$68)</f>
        <v>7.0000000000000007E-2</v>
      </c>
      <c r="AM314" s="305">
        <f>CHOOSE($D310,Параметры!AM$56,Параметры!AM$62,Параметры!AM$68)</f>
        <v>7.0000000000000007E-2</v>
      </c>
      <c r="AN314" s="305">
        <f>CHOOSE($D310,Параметры!AN$56,Параметры!AN$62,Параметры!AN$68)</f>
        <v>7.0000000000000007E-2</v>
      </c>
      <c r="AO314" s="305">
        <f>CHOOSE($D310,Параметры!AO$56,Параметры!AO$62,Параметры!AO$68)</f>
        <v>7.0000000000000007E-2</v>
      </c>
      <c r="AP314" s="305">
        <f>CHOOSE($D310,Параметры!AP$56,Параметры!AP$62,Параметры!AP$68)</f>
        <v>7.0000000000000007E-2</v>
      </c>
      <c r="AQ314" s="305">
        <f>CHOOSE($D310,Параметры!AQ$56,Параметры!AQ$62,Параметры!AQ$68)</f>
        <v>7.0000000000000007E-2</v>
      </c>
      <c r="AR314" s="305">
        <f>CHOOSE($D310,Параметры!AR$56,Параметры!AR$62,Параметры!AR$68)</f>
        <v>7.0000000000000007E-2</v>
      </c>
      <c r="AS314" s="305">
        <f>CHOOSE($D310,Параметры!AS$56,Параметры!AS$62,Параметры!AS$68)</f>
        <v>7.0000000000000007E-2</v>
      </c>
      <c r="AT314" s="305">
        <f>CHOOSE($D310,Параметры!AT$56,Параметры!AT$62,Параметры!AT$68)</f>
        <v>7.0000000000000007E-2</v>
      </c>
      <c r="AU314" s="305">
        <f>CHOOSE($D310,Параметры!AU$56,Параметры!AU$62,Параметры!AU$68)</f>
        <v>7.0000000000000007E-2</v>
      </c>
      <c r="AV314" s="305">
        <f>CHOOSE($D310,Параметры!AV$56,Параметры!AV$62,Параметры!AV$68)</f>
        <v>7.0000000000000007E-2</v>
      </c>
      <c r="AW314" s="305">
        <f>CHOOSE($D310,Параметры!AW$56,Параметры!AW$62,Параметры!AW$68)</f>
        <v>7.0000000000000007E-2</v>
      </c>
      <c r="AX314" s="305">
        <f>CHOOSE($D310,Параметры!AX$56,Параметры!AX$62,Параметры!AX$68)</f>
        <v>7.0000000000000007E-2</v>
      </c>
      <c r="AY314" s="305">
        <f>CHOOSE($D310,Параметры!AY$56,Параметры!AY$62,Параметры!AY$68)</f>
        <v>7.0000000000000007E-2</v>
      </c>
      <c r="AZ314" s="305">
        <f>CHOOSE($D310,Параметры!AZ$56,Параметры!AZ$62,Параметры!AZ$68)</f>
        <v>7.0000000000000007E-2</v>
      </c>
      <c r="BA314" s="305">
        <f>CHOOSE($D310,Параметры!BA$56,Параметры!BA$62,Параметры!BA$68)</f>
        <v>7.0000000000000007E-2</v>
      </c>
      <c r="BB314" s="305">
        <f>CHOOSE($D310,Параметры!BB$56,Параметры!BB$62,Параметры!BB$68)</f>
        <v>7.0000000000000007E-2</v>
      </c>
      <c r="BC314" s="305">
        <f>CHOOSE($D310,Параметры!BC$56,Параметры!BC$62,Параметры!BC$68)</f>
        <v>7.0000000000000007E-2</v>
      </c>
      <c r="BD314" s="305">
        <f>CHOOSE($D310,Параметры!BD$56,Параметры!BD$62,Параметры!BD$68)</f>
        <v>7.0000000000000007E-2</v>
      </c>
      <c r="BE314" s="305">
        <f>CHOOSE($D310,Параметры!BE$56,Параметры!BE$62,Параметры!BE$68)</f>
        <v>7.0000000000000007E-2</v>
      </c>
      <c r="BF314" s="305">
        <f>CHOOSE($D310,Параметры!BF$56,Параметры!BF$62,Параметры!BF$68)</f>
        <v>7.0000000000000007E-2</v>
      </c>
      <c r="BG314" s="305">
        <f>CHOOSE($D310,Параметры!BG$56,Параметры!BG$62,Параметры!BG$68)</f>
        <v>7.0000000000000007E-2</v>
      </c>
      <c r="BH314" s="305">
        <f>CHOOSE($D310,Параметры!BH$56,Параметры!BH$62,Параметры!BH$68)</f>
        <v>7.0000000000000007E-2</v>
      </c>
      <c r="BI314" s="305">
        <f>CHOOSE($D310,Параметры!BI$56,Параметры!BI$62,Параметры!BI$68)</f>
        <v>7.0000000000000007E-2</v>
      </c>
      <c r="BJ314" s="305">
        <f>CHOOSE($D310,Параметры!BJ$56,Параметры!BJ$62,Параметры!BJ$68)</f>
        <v>7.0000000000000007E-2</v>
      </c>
      <c r="BK314" s="305">
        <f>CHOOSE($D310,Параметры!BK$56,Параметры!BK$62,Параметры!BK$68)</f>
        <v>7.0000000000000007E-2</v>
      </c>
      <c r="BL314" s="305">
        <f>CHOOSE($D310,Параметры!BL$56,Параметры!BL$62,Параметры!BL$68)</f>
        <v>7.0000000000000007E-2</v>
      </c>
      <c r="BM314" s="305">
        <f>CHOOSE($D310,Параметры!BM$56,Параметры!BM$62,Параметры!BM$68)</f>
        <v>7.0000000000000007E-2</v>
      </c>
      <c r="BN314" s="305">
        <f>CHOOSE($D310,Параметры!BN$56,Параметры!BN$62,Параметры!BN$68)</f>
        <v>7.0000000000000007E-2</v>
      </c>
      <c r="BO314" s="305">
        <f>CHOOSE($D310,Параметры!BO$56,Параметры!BO$62,Параметры!BO$68)</f>
        <v>7.0000000000000007E-2</v>
      </c>
      <c r="BP314" s="305">
        <f>CHOOSE($D310,Параметры!BP$56,Параметры!BP$62,Параметры!BP$68)</f>
        <v>7.0000000000000007E-2</v>
      </c>
      <c r="BQ314" s="305">
        <f>CHOOSE($D310,Параметры!BQ$56,Параметры!BQ$62,Параметры!BQ$68)</f>
        <v>7.0000000000000007E-2</v>
      </c>
      <c r="BR314" s="305">
        <f>CHOOSE($D310,Параметры!BR$56,Параметры!BR$62,Параметры!BR$68)</f>
        <v>7.0000000000000007E-2</v>
      </c>
      <c r="BS314" s="305">
        <f>CHOOSE($D310,Параметры!BS$56,Параметры!BS$62,Параметры!BS$68)</f>
        <v>7.0000000000000007E-2</v>
      </c>
      <c r="BT314" s="305">
        <f>CHOOSE($D310,Параметры!BT$56,Параметры!BT$62,Параметры!BT$68)</f>
        <v>7.0000000000000007E-2</v>
      </c>
      <c r="BU314" s="305">
        <f>CHOOSE($D310,Параметры!BU$56,Параметры!BU$62,Параметры!BU$68)</f>
        <v>7.0000000000000007E-2</v>
      </c>
      <c r="BV314" s="305">
        <f>CHOOSE($D310,Параметры!BV$56,Параметры!BV$62,Параметры!BV$68)</f>
        <v>7.0000000000000007E-2</v>
      </c>
      <c r="BW314" s="305">
        <f>CHOOSE($D310,Параметры!BW$56,Параметры!BW$62,Параметры!BW$68)</f>
        <v>7.0000000000000007E-2</v>
      </c>
      <c r="BX314" s="305">
        <f>CHOOSE($D310,Параметры!BX$56,Параметры!BX$62,Параметры!BX$68)</f>
        <v>7.0000000000000007E-2</v>
      </c>
      <c r="BY314" s="305">
        <f>CHOOSE($D310,Параметры!BY$56,Параметры!BY$62,Параметры!BY$68)</f>
        <v>7.0000000000000007E-2</v>
      </c>
      <c r="BZ314" s="305">
        <f>CHOOSE($D310,Параметры!BZ$56,Параметры!BZ$62,Параметры!BZ$68)</f>
        <v>7.0000000000000007E-2</v>
      </c>
      <c r="CA314" s="305">
        <f>CHOOSE($D310,Параметры!CA$56,Параметры!CA$62,Параметры!CA$68)</f>
        <v>7.0000000000000007E-2</v>
      </c>
      <c r="CB314" s="305">
        <f>CHOOSE($D310,Параметры!CB$56,Параметры!CB$62,Параметры!CB$68)</f>
        <v>7.0000000000000007E-2</v>
      </c>
      <c r="CC314" s="305">
        <f>CHOOSE($D310,Параметры!CC$56,Параметры!CC$62,Параметры!CC$68)</f>
        <v>7.0000000000000007E-2</v>
      </c>
      <c r="CD314" s="305">
        <f>CHOOSE($D310,Параметры!CD$56,Параметры!CD$62,Параметры!CD$68)</f>
        <v>7.0000000000000007E-2</v>
      </c>
      <c r="CE314" s="305">
        <f>CHOOSE($D310,Параметры!CE$56,Параметры!CE$62,Параметры!CE$68)</f>
        <v>7.0000000000000007E-2</v>
      </c>
      <c r="CF314" s="305">
        <f>CHOOSE($D310,Параметры!CF$56,Параметры!CF$62,Параметры!CF$68)</f>
        <v>7.0000000000000007E-2</v>
      </c>
      <c r="CG314" s="305">
        <f>CHOOSE($D310,Параметры!CG$56,Параметры!CG$62,Параметры!CG$68)</f>
        <v>7.0000000000000007E-2</v>
      </c>
      <c r="CH314" s="305">
        <f>CHOOSE($D310,Параметры!CH$56,Параметры!CH$62,Параметры!CH$68)</f>
        <v>7.0000000000000007E-2</v>
      </c>
      <c r="CI314" s="305">
        <f>CHOOSE($D310,Параметры!CI$56,Параметры!CI$62,Параметры!CI$68)</f>
        <v>7.0000000000000007E-2</v>
      </c>
      <c r="CJ314" s="305">
        <f>CHOOSE($D310,Параметры!CJ$56,Параметры!CJ$62,Параметры!CJ$68)</f>
        <v>7.0000000000000007E-2</v>
      </c>
      <c r="CK314" s="305">
        <f>CHOOSE($D310,Параметры!CK$56,Параметры!CK$62,Параметры!CK$68)</f>
        <v>7.0000000000000007E-2</v>
      </c>
      <c r="CL314" s="305">
        <f>CHOOSE($D310,Параметры!CL$56,Параметры!CL$62,Параметры!CL$68)</f>
        <v>7.0000000000000007E-2</v>
      </c>
      <c r="CM314" s="305">
        <f>CHOOSE($D310,Параметры!CM$56,Параметры!CM$62,Параметры!CM$68)</f>
        <v>7.0000000000000007E-2</v>
      </c>
      <c r="CN314" s="305">
        <f>CHOOSE($D310,Параметры!CN$56,Параметры!CN$62,Параметры!CN$68)</f>
        <v>7.0000000000000007E-2</v>
      </c>
      <c r="CO314" s="305">
        <f>CHOOSE($D310,Параметры!CO$56,Параметры!CO$62,Параметры!CO$68)</f>
        <v>7.0000000000000007E-2</v>
      </c>
      <c r="CP314" s="305">
        <f>CHOOSE($D310,Параметры!CP$56,Параметры!CP$62,Параметры!CP$68)</f>
        <v>7.0000000000000007E-2</v>
      </c>
      <c r="CQ314" s="305">
        <f>CHOOSE($D310,Параметры!CQ$56,Параметры!CQ$62,Параметры!CQ$68)</f>
        <v>7.0000000000000007E-2</v>
      </c>
      <c r="CR314" s="305">
        <f>CHOOSE($D310,Параметры!CR$56,Параметры!CR$62,Параметры!CR$68)</f>
        <v>7.0000000000000007E-2</v>
      </c>
      <c r="CS314" s="305">
        <f>CHOOSE($D310,Параметры!CS$56,Параметры!CS$62,Параметры!CS$68)</f>
        <v>7.0000000000000007E-2</v>
      </c>
      <c r="CT314" s="305">
        <f>CHOOSE($D310,Параметры!CT$56,Параметры!CT$62,Параметры!CT$68)</f>
        <v>7.0000000000000007E-2</v>
      </c>
      <c r="CU314" s="305">
        <f>CHOOSE($D310,Параметры!CU$56,Параметры!CU$62,Параметры!CU$68)</f>
        <v>7.0000000000000007E-2</v>
      </c>
      <c r="CV314" s="305">
        <f>CHOOSE($D310,Параметры!CV$56,Параметры!CV$62,Параметры!CV$68)</f>
        <v>7.0000000000000007E-2</v>
      </c>
      <c r="CW314" s="305">
        <f>CHOOSE($D310,Параметры!CW$56,Параметры!CW$62,Параметры!CW$68)</f>
        <v>7.0000000000000007E-2</v>
      </c>
      <c r="CX314" s="305">
        <f>CHOOSE($D310,Параметры!CX$56,Параметры!CX$62,Параметры!CX$68)</f>
        <v>7.0000000000000007E-2</v>
      </c>
      <c r="CY314" s="305">
        <f>CHOOSE($D310,Параметры!CY$56,Параметры!CY$62,Параметры!CY$68)</f>
        <v>7.0000000000000007E-2</v>
      </c>
      <c r="CZ314" s="305">
        <f>CHOOSE($D310,Параметры!CZ$56,Параметры!CZ$62,Параметры!CZ$68)</f>
        <v>7.0000000000000007E-2</v>
      </c>
      <c r="DA314" s="305">
        <f>CHOOSE($D310,Параметры!DA$56,Параметры!DA$62,Параметры!DA$68)</f>
        <v>7.0000000000000007E-2</v>
      </c>
      <c r="DB314" s="305">
        <f>CHOOSE($D310,Параметры!DB$56,Параметры!DB$62,Параметры!DB$68)</f>
        <v>7.0000000000000007E-2</v>
      </c>
      <c r="DC314" s="305">
        <f>CHOOSE($D310,Параметры!DC$56,Параметры!DC$62,Параметры!DC$68)</f>
        <v>7.0000000000000007E-2</v>
      </c>
      <c r="DD314" s="305">
        <f>CHOOSE($D310,Параметры!DD$56,Параметры!DD$62,Параметры!DD$68)</f>
        <v>7.0000000000000007E-2</v>
      </c>
      <c r="DE314" s="305">
        <f>CHOOSE($D310,Параметры!DE$56,Параметры!DE$62,Параметры!DE$68)</f>
        <v>7.0000000000000007E-2</v>
      </c>
      <c r="DF314" s="305">
        <f>CHOOSE($D310,Параметры!DF$56,Параметры!DF$62,Параметры!DF$68)</f>
        <v>7.0000000000000007E-2</v>
      </c>
      <c r="DG314" s="305">
        <f>CHOOSE($D310,Параметры!DG$56,Параметры!DG$62,Параметры!DG$68)</f>
        <v>7.0000000000000007E-2</v>
      </c>
      <c r="DH314" s="305">
        <f>CHOOSE($D310,Параметры!DH$56,Параметры!DH$62,Параметры!DH$68)</f>
        <v>7.0000000000000007E-2</v>
      </c>
      <c r="DI314" s="305">
        <f>CHOOSE($D310,Параметры!DI$56,Параметры!DI$62,Параметры!DI$68)</f>
        <v>7.0000000000000007E-2</v>
      </c>
      <c r="DJ314" s="305">
        <f>CHOOSE($D310,Параметры!DJ$56,Параметры!DJ$62,Параметры!DJ$68)</f>
        <v>7.0000000000000007E-2</v>
      </c>
      <c r="DK314" s="305">
        <f>CHOOSE($D310,Параметры!DK$56,Параметры!DK$62,Параметры!DK$68)</f>
        <v>7.0000000000000007E-2</v>
      </c>
      <c r="DL314" s="305">
        <f>CHOOSE($D310,Параметры!DL$56,Параметры!DL$62,Параметры!DL$68)</f>
        <v>7.0000000000000007E-2</v>
      </c>
      <c r="DM314" s="305">
        <f>CHOOSE($D310,Параметры!DM$56,Параметры!DM$62,Параметры!DM$68)</f>
        <v>7.0000000000000007E-2</v>
      </c>
      <c r="DN314" s="305">
        <f>CHOOSE($D310,Параметры!DN$56,Параметры!DN$62,Параметры!DN$68)</f>
        <v>7.0000000000000007E-2</v>
      </c>
      <c r="DO314" s="305">
        <f>CHOOSE($D310,Параметры!DO$56,Параметры!DO$62,Параметры!DO$68)</f>
        <v>7.0000000000000007E-2</v>
      </c>
      <c r="DP314" s="305">
        <f>CHOOSE($D310,Параметры!DP$56,Параметры!DP$62,Параметры!DP$68)</f>
        <v>7.0000000000000007E-2</v>
      </c>
      <c r="DQ314" s="305">
        <f>CHOOSE($D310,Параметры!DQ$56,Параметры!DQ$62,Параметры!DQ$68)</f>
        <v>7.0000000000000007E-2</v>
      </c>
      <c r="DR314" s="305">
        <f>CHOOSE($D310,Параметры!DR$56,Параметры!DR$62,Параметры!DR$68)</f>
        <v>7.0000000000000007E-2</v>
      </c>
      <c r="DS314" s="305">
        <f>CHOOSE($D310,Параметры!DS$56,Параметры!DS$62,Параметры!DS$68)</f>
        <v>7.0000000000000007E-2</v>
      </c>
      <c r="DT314" s="305">
        <f>CHOOSE($D310,Параметры!DT$56,Параметры!DT$62,Параметры!DT$68)</f>
        <v>7.0000000000000007E-2</v>
      </c>
      <c r="DU314" s="305">
        <f>CHOOSE($D310,Параметры!DU$56,Параметры!DU$62,Параметры!DU$68)</f>
        <v>7.0000000000000007E-2</v>
      </c>
      <c r="DV314" s="305">
        <f>CHOOSE($D310,Параметры!DV$56,Параметры!DV$62,Параметры!DV$68)</f>
        <v>7.0000000000000007E-2</v>
      </c>
      <c r="DW314" s="174"/>
      <c r="DX314" s="170"/>
    </row>
    <row r="315" spans="1:128" hidden="1" outlineLevel="1" x14ac:dyDescent="0.2">
      <c r="A315" s="168" t="str">
        <f ca="1">Language!A$679</f>
        <v>коэффициент прироста цен к предыдущему периоду</v>
      </c>
      <c r="B315" s="173"/>
      <c r="C315" s="147" t="str">
        <f ca="1">Language!$A$1467</f>
        <v>раз</v>
      </c>
      <c r="D315" s="158"/>
      <c r="F315" s="6" t="s">
        <v>3190</v>
      </c>
      <c r="G315" s="175">
        <f ca="1">IF(G$2=1,1,IF(Prj_Inflation=1, (1+OFFSET(G314,0,-1))^(Параметры!G$36/360), 1))</f>
        <v>1</v>
      </c>
      <c r="H315" s="175">
        <f ca="1">IF(H$2=1,1,IF(Prj_Inflation=1, (1+OFFSET(H314,0,-1))^(Параметры!H$36/360), 1))</f>
        <v>1.0056541453874053</v>
      </c>
      <c r="I315" s="175">
        <f ca="1">IF(I$2=1,1,IF(Prj_Inflation=1, (1+OFFSET(I314,0,-1))^(Параметры!I$36/360), 1))</f>
        <v>1.0056541453874053</v>
      </c>
      <c r="J315" s="175">
        <f ca="1">IF(J$2=1,1,IF(Prj_Inflation=1, (1+OFFSET(J314,0,-1))^(Параметры!J$36/360), 1))</f>
        <v>1.0056541453874053</v>
      </c>
      <c r="K315" s="175">
        <f ca="1">IF(K$2=1,1,IF(Prj_Inflation=1, (1+OFFSET(K314,0,-1))^(Параметры!K$36/360), 1))</f>
        <v>1.0056541453874053</v>
      </c>
      <c r="L315" s="175">
        <f ca="1">IF(L$2=1,1,IF(Prj_Inflation=1, (1+OFFSET(L314,0,-1))^(Параметры!L$36/360), 1))</f>
        <v>1.0056541453874053</v>
      </c>
      <c r="M315" s="175">
        <f ca="1">IF(M$2=1,1,IF(Prj_Inflation=1, (1+OFFSET(M314,0,-1))^(Параметры!M$36/360), 1))</f>
        <v>1.0056541453874053</v>
      </c>
      <c r="N315" s="175">
        <f ca="1">IF(N$2=1,1,IF(Prj_Inflation=1, (1+OFFSET(N314,0,-1))^(Параметры!N$36/360), 1))</f>
        <v>1.0056541453874053</v>
      </c>
      <c r="O315" s="175">
        <f ca="1">IF(O$2=1,1,IF(Prj_Inflation=1, (1+OFFSET(O314,0,-1))^(Параметры!O$36/360), 1))</f>
        <v>1.0056541453874053</v>
      </c>
      <c r="P315" s="175">
        <f ca="1">IF(P$2=1,1,IF(Prj_Inflation=1, (1+OFFSET(P314,0,-1))^(Параметры!P$36/360), 1))</f>
        <v>1.0056541453874053</v>
      </c>
      <c r="Q315" s="175">
        <f ca="1">IF(Q$2=1,1,IF(Prj_Inflation=1, (1+OFFSET(Q314,0,-1))^(Параметры!Q$36/360), 1))</f>
        <v>1.0056541453874053</v>
      </c>
      <c r="R315" s="175">
        <f ca="1">IF(R$2=1,1,IF(Prj_Inflation=1, (1+OFFSET(R314,0,-1))^(Параметры!R$36/360), 1))</f>
        <v>1.0056541453874053</v>
      </c>
      <c r="S315" s="175">
        <f ca="1">IF(S$2=1,1,IF(Prj_Inflation=1, (1+OFFSET(S314,0,-1))^(Параметры!S$36/360), 1))</f>
        <v>1.0056541453874053</v>
      </c>
      <c r="T315" s="175">
        <f ca="1">IF(T$2=1,1,IF(Prj_Inflation=1, (1+OFFSET(T314,0,-1))^(Параметры!T$36/360), 1))</f>
        <v>1.0056541453874053</v>
      </c>
      <c r="U315" s="175">
        <f ca="1">IF(U$2=1,1,IF(Prj_Inflation=1, (1+OFFSET(U314,0,-1))^(Параметры!U$36/360), 1))</f>
        <v>1.0056541453874053</v>
      </c>
      <c r="V315" s="175">
        <f ca="1">IF(V$2=1,1,IF(Prj_Inflation=1, (1+OFFSET(V314,0,-1))^(Параметры!V$36/360), 1))</f>
        <v>1.0056541453874053</v>
      </c>
      <c r="W315" s="175">
        <f ca="1">IF(W$2=1,1,IF(Prj_Inflation=1, (1+OFFSET(W314,0,-1))^(Параметры!W$36/360), 1))</f>
        <v>1.0056541453874053</v>
      </c>
      <c r="X315" s="175">
        <f ca="1">IF(X$2=1,1,IF(Prj_Inflation=1, (1+OFFSET(X314,0,-1))^(Параметры!X$36/360), 1))</f>
        <v>1.0056541453874053</v>
      </c>
      <c r="Y315" s="175">
        <f ca="1">IF(Y$2=1,1,IF(Prj_Inflation=1, (1+OFFSET(Y314,0,-1))^(Параметры!Y$36/360), 1))</f>
        <v>1.0056541453874053</v>
      </c>
      <c r="Z315" s="175">
        <f ca="1">IF(Z$2=1,1,IF(Prj_Inflation=1, (1+OFFSET(Z314,0,-1))^(Параметры!Z$36/360), 1))</f>
        <v>1.0056541453874053</v>
      </c>
      <c r="AA315" s="175">
        <f ca="1">IF(AA$2=1,1,IF(Prj_Inflation=1, (1+OFFSET(AA314,0,-1))^(Параметры!AA$36/360), 1))</f>
        <v>1.0056541453874053</v>
      </c>
      <c r="AB315" s="175">
        <f ca="1">IF(AB$2=1,1,IF(Prj_Inflation=1, (1+OFFSET(AB314,0,-1))^(Параметры!AB$36/360), 1))</f>
        <v>1.0056541453874053</v>
      </c>
      <c r="AC315" s="175">
        <f ca="1">IF(AC$2=1,1,IF(Prj_Inflation=1, (1+OFFSET(AC314,0,-1))^(Параметры!AC$36/360), 1))</f>
        <v>1.0056541453874053</v>
      </c>
      <c r="AD315" s="175">
        <f ca="1">IF(AD$2=1,1,IF(Prj_Inflation=1, (1+OFFSET(AD314,0,-1))^(Параметры!AD$36/360), 1))</f>
        <v>1.0056541453874053</v>
      </c>
      <c r="AE315" s="175">
        <f ca="1">IF(AE$2=1,1,IF(Prj_Inflation=1, (1+OFFSET(AE314,0,-1))^(Параметры!AE$36/360), 1))</f>
        <v>1.0056541453874053</v>
      </c>
      <c r="AF315" s="175">
        <f ca="1">IF(AF$2=1,1,IF(Prj_Inflation=1, (1+OFFSET(AF314,0,-1))^(Параметры!AF$36/360), 1))</f>
        <v>1.0056541453874053</v>
      </c>
      <c r="AG315" s="175">
        <f ca="1">IF(AG$2=1,1,IF(Prj_Inflation=1, (1+OFFSET(AG314,0,-1))^(Параметры!AG$36/360), 1))</f>
        <v>1.0056541453874053</v>
      </c>
      <c r="AH315" s="175">
        <f ca="1">IF(AH$2=1,1,IF(Prj_Inflation=1, (1+OFFSET(AH314,0,-1))^(Параметры!AH$36/360), 1))</f>
        <v>1.0056541453874053</v>
      </c>
      <c r="AI315" s="175">
        <f ca="1">IF(AI$2=1,1,IF(Prj_Inflation=1, (1+OFFSET(AI314,0,-1))^(Параметры!AI$36/360), 1))</f>
        <v>1.0056541453874053</v>
      </c>
      <c r="AJ315" s="175">
        <f ca="1">IF(AJ$2=1,1,IF(Prj_Inflation=1, (1+OFFSET(AJ314,0,-1))^(Параметры!AJ$36/360), 1))</f>
        <v>1.0056541453874053</v>
      </c>
      <c r="AK315" s="175">
        <f ca="1">IF(AK$2=1,1,IF(Prj_Inflation=1, (1+OFFSET(AK314,0,-1))^(Параметры!AK$36/360), 1))</f>
        <v>1.0056541453874053</v>
      </c>
      <c r="AL315" s="175">
        <f ca="1">IF(AL$2=1,1,IF(Prj_Inflation=1, (1+OFFSET(AL314,0,-1))^(Параметры!AL$36/360), 1))</f>
        <v>1.0056541453874053</v>
      </c>
      <c r="AM315" s="175">
        <f ca="1">IF(AM$2=1,1,IF(Prj_Inflation=1, (1+OFFSET(AM314,0,-1))^(Параметры!AM$36/360), 1))</f>
        <v>1.0056541453874053</v>
      </c>
      <c r="AN315" s="175">
        <f ca="1">IF(AN$2=1,1,IF(Prj_Inflation=1, (1+OFFSET(AN314,0,-1))^(Параметры!AN$36/360), 1))</f>
        <v>1.0056541453874053</v>
      </c>
      <c r="AO315" s="175">
        <f ca="1">IF(AO$2=1,1,IF(Prj_Inflation=1, (1+OFFSET(AO314,0,-1))^(Параметры!AO$36/360), 1))</f>
        <v>1.0056541453874053</v>
      </c>
      <c r="AP315" s="175">
        <f ca="1">IF(AP$2=1,1,IF(Prj_Inflation=1, (1+OFFSET(AP314,0,-1))^(Параметры!AP$36/360), 1))</f>
        <v>1.0056541453874053</v>
      </c>
      <c r="AQ315" s="175">
        <f ca="1">IF(AQ$2=1,1,IF(Prj_Inflation=1, (1+OFFSET(AQ314,0,-1))^(Параметры!AQ$36/360), 1))</f>
        <v>1.0056541453874053</v>
      </c>
      <c r="AR315" s="175">
        <f ca="1">IF(AR$2=1,1,IF(Prj_Inflation=1, (1+OFFSET(AR314,0,-1))^(Параметры!AR$36/360), 1))</f>
        <v>1.0056541453874053</v>
      </c>
      <c r="AS315" s="175">
        <f ca="1">IF(AS$2=1,1,IF(Prj_Inflation=1, (1+OFFSET(AS314,0,-1))^(Параметры!AS$36/360), 1))</f>
        <v>1.0056541453874053</v>
      </c>
      <c r="AT315" s="175">
        <f ca="1">IF(AT$2=1,1,IF(Prj_Inflation=1, (1+OFFSET(AT314,0,-1))^(Параметры!AT$36/360), 1))</f>
        <v>1.0056541453874053</v>
      </c>
      <c r="AU315" s="175">
        <f ca="1">IF(AU$2=1,1,IF(Prj_Inflation=1, (1+OFFSET(AU314,0,-1))^(Параметры!AU$36/360), 1))</f>
        <v>1.0056541453874053</v>
      </c>
      <c r="AV315" s="175">
        <f ca="1">IF(AV$2=1,1,IF(Prj_Inflation=1, (1+OFFSET(AV314,0,-1))^(Параметры!AV$36/360), 1))</f>
        <v>1.0056541453874053</v>
      </c>
      <c r="AW315" s="175">
        <f ca="1">IF(AW$2=1,1,IF(Prj_Inflation=1, (1+OFFSET(AW314,0,-1))^(Параметры!AW$36/360), 1))</f>
        <v>1.0056541453874053</v>
      </c>
      <c r="AX315" s="175">
        <f ca="1">IF(AX$2=1,1,IF(Prj_Inflation=1, (1+OFFSET(AX314,0,-1))^(Параметры!AX$36/360), 1))</f>
        <v>1.0056541453874053</v>
      </c>
      <c r="AY315" s="175">
        <f ca="1">IF(AY$2=1,1,IF(Prj_Inflation=1, (1+OFFSET(AY314,0,-1))^(Параметры!AY$36/360), 1))</f>
        <v>1.0056541453874053</v>
      </c>
      <c r="AZ315" s="175">
        <f ca="1">IF(AZ$2=1,1,IF(Prj_Inflation=1, (1+OFFSET(AZ314,0,-1))^(Параметры!AZ$36/360), 1))</f>
        <v>1.0056541453874053</v>
      </c>
      <c r="BA315" s="175">
        <f ca="1">IF(BA$2=1,1,IF(Prj_Inflation=1, (1+OFFSET(BA314,0,-1))^(Параметры!BA$36/360), 1))</f>
        <v>1.0056541453874053</v>
      </c>
      <c r="BB315" s="175">
        <f ca="1">IF(BB$2=1,1,IF(Prj_Inflation=1, (1+OFFSET(BB314,0,-1))^(Параметры!BB$36/360), 1))</f>
        <v>1.0056541453874053</v>
      </c>
      <c r="BC315" s="175">
        <f ca="1">IF(BC$2=1,1,IF(Prj_Inflation=1, (1+OFFSET(BC314,0,-1))^(Параметры!BC$36/360), 1))</f>
        <v>1.0056541453874053</v>
      </c>
      <c r="BD315" s="175">
        <f ca="1">IF(BD$2=1,1,IF(Prj_Inflation=1, (1+OFFSET(BD314,0,-1))^(Параметры!BD$36/360), 1))</f>
        <v>1.0056541453874053</v>
      </c>
      <c r="BE315" s="175">
        <f ca="1">IF(BE$2=1,1,IF(Prj_Inflation=1, (1+OFFSET(BE314,0,-1))^(Параметры!BE$36/360), 1))</f>
        <v>1.0056541453874053</v>
      </c>
      <c r="BF315" s="175">
        <f ca="1">IF(BF$2=1,1,IF(Prj_Inflation=1, (1+OFFSET(BF314,0,-1))^(Параметры!BF$36/360), 1))</f>
        <v>1.0056541453874053</v>
      </c>
      <c r="BG315" s="175">
        <f ca="1">IF(BG$2=1,1,IF(Prj_Inflation=1, (1+OFFSET(BG314,0,-1))^(Параметры!BG$36/360), 1))</f>
        <v>1.0056541453874053</v>
      </c>
      <c r="BH315" s="175">
        <f ca="1">IF(BH$2=1,1,IF(Prj_Inflation=1, (1+OFFSET(BH314,0,-1))^(Параметры!BH$36/360), 1))</f>
        <v>1.0056541453874053</v>
      </c>
      <c r="BI315" s="175">
        <f ca="1">IF(BI$2=1,1,IF(Prj_Inflation=1, (1+OFFSET(BI314,0,-1))^(Параметры!BI$36/360), 1))</f>
        <v>1.0056541453874053</v>
      </c>
      <c r="BJ315" s="175">
        <f ca="1">IF(BJ$2=1,1,IF(Prj_Inflation=1, (1+OFFSET(BJ314,0,-1))^(Параметры!BJ$36/360), 1))</f>
        <v>1.0056541453874053</v>
      </c>
      <c r="BK315" s="175">
        <f ca="1">IF(BK$2=1,1,IF(Prj_Inflation=1, (1+OFFSET(BK314,0,-1))^(Параметры!BK$36/360), 1))</f>
        <v>1.0056541453874053</v>
      </c>
      <c r="BL315" s="175">
        <f ca="1">IF(BL$2=1,1,IF(Prj_Inflation=1, (1+OFFSET(BL314,0,-1))^(Параметры!BL$36/360), 1))</f>
        <v>1.0056541453874053</v>
      </c>
      <c r="BM315" s="175">
        <f ca="1">IF(BM$2=1,1,IF(Prj_Inflation=1, (1+OFFSET(BM314,0,-1))^(Параметры!BM$36/360), 1))</f>
        <v>1.0056541453874053</v>
      </c>
      <c r="BN315" s="175">
        <f ca="1">IF(BN$2=1,1,IF(Prj_Inflation=1, (1+OFFSET(BN314,0,-1))^(Параметры!BN$36/360), 1))</f>
        <v>1.0056541453874053</v>
      </c>
      <c r="BO315" s="175">
        <f ca="1">IF(BO$2=1,1,IF(Prj_Inflation=1, (1+OFFSET(BO314,0,-1))^(Параметры!BO$36/360), 1))</f>
        <v>1.0056541453874053</v>
      </c>
      <c r="BP315" s="175">
        <f ca="1">IF(BP$2=1,1,IF(Prj_Inflation=1, (1+OFFSET(BP314,0,-1))^(Параметры!BP$36/360), 1))</f>
        <v>1.0056541453874053</v>
      </c>
      <c r="BQ315" s="175">
        <f ca="1">IF(BQ$2=1,1,IF(Prj_Inflation=1, (1+OFFSET(BQ314,0,-1))^(Параметры!BQ$36/360), 1))</f>
        <v>1.0056541453874053</v>
      </c>
      <c r="BR315" s="175">
        <f ca="1">IF(BR$2=1,1,IF(Prj_Inflation=1, (1+OFFSET(BR314,0,-1))^(Параметры!BR$36/360), 1))</f>
        <v>1.0056541453874053</v>
      </c>
      <c r="BS315" s="175">
        <f ca="1">IF(BS$2=1,1,IF(Prj_Inflation=1, (1+OFFSET(BS314,0,-1))^(Параметры!BS$36/360), 1))</f>
        <v>1.0056541453874053</v>
      </c>
      <c r="BT315" s="175">
        <f ca="1">IF(BT$2=1,1,IF(Prj_Inflation=1, (1+OFFSET(BT314,0,-1))^(Параметры!BT$36/360), 1))</f>
        <v>1.0056541453874053</v>
      </c>
      <c r="BU315" s="175">
        <f ca="1">IF(BU$2=1,1,IF(Prj_Inflation=1, (1+OFFSET(BU314,0,-1))^(Параметры!BU$36/360), 1))</f>
        <v>1.0056541453874053</v>
      </c>
      <c r="BV315" s="175">
        <f ca="1">IF(BV$2=1,1,IF(Prj_Inflation=1, (1+OFFSET(BV314,0,-1))^(Параметры!BV$36/360), 1))</f>
        <v>1.0056541453874053</v>
      </c>
      <c r="BW315" s="175">
        <f ca="1">IF(BW$2=1,1,IF(Prj_Inflation=1, (1+OFFSET(BW314,0,-1))^(Параметры!BW$36/360), 1))</f>
        <v>1.0056541453874053</v>
      </c>
      <c r="BX315" s="175">
        <f ca="1">IF(BX$2=1,1,IF(Prj_Inflation=1, (1+OFFSET(BX314,0,-1))^(Параметры!BX$36/360), 1))</f>
        <v>1.0056541453874053</v>
      </c>
      <c r="BY315" s="175">
        <f ca="1">IF(BY$2=1,1,IF(Prj_Inflation=1, (1+OFFSET(BY314,0,-1))^(Параметры!BY$36/360), 1))</f>
        <v>1.0056541453874053</v>
      </c>
      <c r="BZ315" s="175">
        <f ca="1">IF(BZ$2=1,1,IF(Prj_Inflation=1, (1+OFFSET(BZ314,0,-1))^(Параметры!BZ$36/360), 1))</f>
        <v>1.0056541453874053</v>
      </c>
      <c r="CA315" s="175">
        <f ca="1">IF(CA$2=1,1,IF(Prj_Inflation=1, (1+OFFSET(CA314,0,-1))^(Параметры!CA$36/360), 1))</f>
        <v>1.0056541453874053</v>
      </c>
      <c r="CB315" s="175">
        <f ca="1">IF(CB$2=1,1,IF(Prj_Inflation=1, (1+OFFSET(CB314,0,-1))^(Параметры!CB$36/360), 1))</f>
        <v>1.0056541453874053</v>
      </c>
      <c r="CC315" s="175">
        <f ca="1">IF(CC$2=1,1,IF(Prj_Inflation=1, (1+OFFSET(CC314,0,-1))^(Параметры!CC$36/360), 1))</f>
        <v>1.0056541453874053</v>
      </c>
      <c r="CD315" s="175">
        <f ca="1">IF(CD$2=1,1,IF(Prj_Inflation=1, (1+OFFSET(CD314,0,-1))^(Параметры!CD$36/360), 1))</f>
        <v>1.0056541453874053</v>
      </c>
      <c r="CE315" s="175">
        <f ca="1">IF(CE$2=1,1,IF(Prj_Inflation=1, (1+OFFSET(CE314,0,-1))^(Параметры!CE$36/360), 1))</f>
        <v>1.0056541453874053</v>
      </c>
      <c r="CF315" s="175">
        <f ca="1">IF(CF$2=1,1,IF(Prj_Inflation=1, (1+OFFSET(CF314,0,-1))^(Параметры!CF$36/360), 1))</f>
        <v>1.0056541453874053</v>
      </c>
      <c r="CG315" s="175">
        <f ca="1">IF(CG$2=1,1,IF(Prj_Inflation=1, (1+OFFSET(CG314,0,-1))^(Параметры!CG$36/360), 1))</f>
        <v>1.0056541453874053</v>
      </c>
      <c r="CH315" s="175">
        <f ca="1">IF(CH$2=1,1,IF(Prj_Inflation=1, (1+OFFSET(CH314,0,-1))^(Параметры!CH$36/360), 1))</f>
        <v>1.0056541453874053</v>
      </c>
      <c r="CI315" s="175">
        <f ca="1">IF(CI$2=1,1,IF(Prj_Inflation=1, (1+OFFSET(CI314,0,-1))^(Параметры!CI$36/360), 1))</f>
        <v>1.0056541453874053</v>
      </c>
      <c r="CJ315" s="175">
        <f ca="1">IF(CJ$2=1,1,IF(Prj_Inflation=1, (1+OFFSET(CJ314,0,-1))^(Параметры!CJ$36/360), 1))</f>
        <v>1.0056541453874053</v>
      </c>
      <c r="CK315" s="175">
        <f ca="1">IF(CK$2=1,1,IF(Prj_Inflation=1, (1+OFFSET(CK314,0,-1))^(Параметры!CK$36/360), 1))</f>
        <v>1.0056541453874053</v>
      </c>
      <c r="CL315" s="175">
        <f ca="1">IF(CL$2=1,1,IF(Prj_Inflation=1, (1+OFFSET(CL314,0,-1))^(Параметры!CL$36/360), 1))</f>
        <v>1.0056541453874053</v>
      </c>
      <c r="CM315" s="175">
        <f ca="1">IF(CM$2=1,1,IF(Prj_Inflation=1, (1+OFFSET(CM314,0,-1))^(Параметры!CM$36/360), 1))</f>
        <v>1.0056541453874053</v>
      </c>
      <c r="CN315" s="175">
        <f ca="1">IF(CN$2=1,1,IF(Prj_Inflation=1, (1+OFFSET(CN314,0,-1))^(Параметры!CN$36/360), 1))</f>
        <v>1.0056541453874053</v>
      </c>
      <c r="CO315" s="175">
        <f ca="1">IF(CO$2=1,1,IF(Prj_Inflation=1, (1+OFFSET(CO314,0,-1))^(Параметры!CO$36/360), 1))</f>
        <v>1.0056541453874053</v>
      </c>
      <c r="CP315" s="175">
        <f ca="1">IF(CP$2=1,1,IF(Prj_Inflation=1, (1+OFFSET(CP314,0,-1))^(Параметры!CP$36/360), 1))</f>
        <v>1.0056541453874053</v>
      </c>
      <c r="CQ315" s="175">
        <f ca="1">IF(CQ$2=1,1,IF(Prj_Inflation=1, (1+OFFSET(CQ314,0,-1))^(Параметры!CQ$36/360), 1))</f>
        <v>1.0056541453874053</v>
      </c>
      <c r="CR315" s="175">
        <f ca="1">IF(CR$2=1,1,IF(Prj_Inflation=1, (1+OFFSET(CR314,0,-1))^(Параметры!CR$36/360), 1))</f>
        <v>1.0056541453874053</v>
      </c>
      <c r="CS315" s="175">
        <f ca="1">IF(CS$2=1,1,IF(Prj_Inflation=1, (1+OFFSET(CS314,0,-1))^(Параметры!CS$36/360), 1))</f>
        <v>1.0056541453874053</v>
      </c>
      <c r="CT315" s="175">
        <f ca="1">IF(CT$2=1,1,IF(Prj_Inflation=1, (1+OFFSET(CT314,0,-1))^(Параметры!CT$36/360), 1))</f>
        <v>1.0056541453874053</v>
      </c>
      <c r="CU315" s="175">
        <f ca="1">IF(CU$2=1,1,IF(Prj_Inflation=1, (1+OFFSET(CU314,0,-1))^(Параметры!CU$36/360), 1))</f>
        <v>1.0056541453874053</v>
      </c>
      <c r="CV315" s="175">
        <f ca="1">IF(CV$2=1,1,IF(Prj_Inflation=1, (1+OFFSET(CV314,0,-1))^(Параметры!CV$36/360), 1))</f>
        <v>1.0056541453874053</v>
      </c>
      <c r="CW315" s="175">
        <f ca="1">IF(CW$2=1,1,IF(Prj_Inflation=1, (1+OFFSET(CW314,0,-1))^(Параметры!CW$36/360), 1))</f>
        <v>1.0056541453874053</v>
      </c>
      <c r="CX315" s="175">
        <f ca="1">IF(CX$2=1,1,IF(Prj_Inflation=1, (1+OFFSET(CX314,0,-1))^(Параметры!CX$36/360), 1))</f>
        <v>1.0056541453874053</v>
      </c>
      <c r="CY315" s="175">
        <f ca="1">IF(CY$2=1,1,IF(Prj_Inflation=1, (1+OFFSET(CY314,0,-1))^(Параметры!CY$36/360), 1))</f>
        <v>1.0056541453874053</v>
      </c>
      <c r="CZ315" s="175">
        <f ca="1">IF(CZ$2=1,1,IF(Prj_Inflation=1, (1+OFFSET(CZ314,0,-1))^(Параметры!CZ$36/360), 1))</f>
        <v>1.0056541453874053</v>
      </c>
      <c r="DA315" s="175">
        <f ca="1">IF(DA$2=1,1,IF(Prj_Inflation=1, (1+OFFSET(DA314,0,-1))^(Параметры!DA$36/360), 1))</f>
        <v>1.0056541453874053</v>
      </c>
      <c r="DB315" s="175">
        <f ca="1">IF(DB$2=1,1,IF(Prj_Inflation=1, (1+OFFSET(DB314,0,-1))^(Параметры!DB$36/360), 1))</f>
        <v>1.0056541453874053</v>
      </c>
      <c r="DC315" s="175">
        <f ca="1">IF(DC$2=1,1,IF(Prj_Inflation=1, (1+OFFSET(DC314,0,-1))^(Параметры!DC$36/360), 1))</f>
        <v>1.0056541453874053</v>
      </c>
      <c r="DD315" s="175">
        <f ca="1">IF(DD$2=1,1,IF(Prj_Inflation=1, (1+OFFSET(DD314,0,-1))^(Параметры!DD$36/360), 1))</f>
        <v>1.0056541453874053</v>
      </c>
      <c r="DE315" s="175">
        <f ca="1">IF(DE$2=1,1,IF(Prj_Inflation=1, (1+OFFSET(DE314,0,-1))^(Параметры!DE$36/360), 1))</f>
        <v>1.0056541453874053</v>
      </c>
      <c r="DF315" s="175">
        <f ca="1">IF(DF$2=1,1,IF(Prj_Inflation=1, (1+OFFSET(DF314,0,-1))^(Параметры!DF$36/360), 1))</f>
        <v>1.0056541453874053</v>
      </c>
      <c r="DG315" s="175">
        <f ca="1">IF(DG$2=1,1,IF(Prj_Inflation=1, (1+OFFSET(DG314,0,-1))^(Параметры!DG$36/360), 1))</f>
        <v>1.0056541453874053</v>
      </c>
      <c r="DH315" s="175">
        <f ca="1">IF(DH$2=1,1,IF(Prj_Inflation=1, (1+OFFSET(DH314,0,-1))^(Параметры!DH$36/360), 1))</f>
        <v>1.0056541453874053</v>
      </c>
      <c r="DI315" s="175">
        <f ca="1">IF(DI$2=1,1,IF(Prj_Inflation=1, (1+OFFSET(DI314,0,-1))^(Параметры!DI$36/360), 1))</f>
        <v>1.0056541453874053</v>
      </c>
      <c r="DJ315" s="175">
        <f ca="1">IF(DJ$2=1,1,IF(Prj_Inflation=1, (1+OFFSET(DJ314,0,-1))^(Параметры!DJ$36/360), 1))</f>
        <v>1.0056541453874053</v>
      </c>
      <c r="DK315" s="175">
        <f ca="1">IF(DK$2=1,1,IF(Prj_Inflation=1, (1+OFFSET(DK314,0,-1))^(Параметры!DK$36/360), 1))</f>
        <v>1.0056541453874053</v>
      </c>
      <c r="DL315" s="175">
        <f ca="1">IF(DL$2=1,1,IF(Prj_Inflation=1, (1+OFFSET(DL314,0,-1))^(Параметры!DL$36/360), 1))</f>
        <v>1.0056541453874053</v>
      </c>
      <c r="DM315" s="175">
        <f ca="1">IF(DM$2=1,1,IF(Prj_Inflation=1, (1+OFFSET(DM314,0,-1))^(Параметры!DM$36/360), 1))</f>
        <v>1.0056541453874053</v>
      </c>
      <c r="DN315" s="175">
        <f ca="1">IF(DN$2=1,1,IF(Prj_Inflation=1, (1+OFFSET(DN314,0,-1))^(Параметры!DN$36/360), 1))</f>
        <v>1.0056541453874053</v>
      </c>
      <c r="DO315" s="175">
        <f ca="1">IF(DO$2=1,1,IF(Prj_Inflation=1, (1+OFFSET(DO314,0,-1))^(Параметры!DO$36/360), 1))</f>
        <v>1.0056541453874053</v>
      </c>
      <c r="DP315" s="175">
        <f ca="1">IF(DP$2=1,1,IF(Prj_Inflation=1, (1+OFFSET(DP314,0,-1))^(Параметры!DP$36/360), 1))</f>
        <v>1.0056541453874053</v>
      </c>
      <c r="DQ315" s="175">
        <f ca="1">IF(DQ$2=1,1,IF(Prj_Inflation=1, (1+OFFSET(DQ314,0,-1))^(Параметры!DQ$36/360), 1))</f>
        <v>1.0056541453874053</v>
      </c>
      <c r="DR315" s="175">
        <f ca="1">IF(DR$2=1,1,IF(Prj_Inflation=1, (1+OFFSET(DR314,0,-1))^(Параметры!DR$36/360), 1))</f>
        <v>1.0056541453874053</v>
      </c>
      <c r="DS315" s="175">
        <f ca="1">IF(DS$2=1,1,IF(Prj_Inflation=1, (1+OFFSET(DS314,0,-1))^(Параметры!DS$36/360), 1))</f>
        <v>1.0056541453874053</v>
      </c>
      <c r="DT315" s="175">
        <f ca="1">IF(DT$2=1,1,IF(Prj_Inflation=1, (1+OFFSET(DT314,0,-1))^(Параметры!DT$36/360), 1))</f>
        <v>1.0056541453874053</v>
      </c>
      <c r="DU315" s="175">
        <f ca="1">IF(DU$2=1,1,IF(Prj_Inflation=1, (1+OFFSET(DU314,0,-1))^(Параметры!DU$36/360), 1))</f>
        <v>1.0056541453874053</v>
      </c>
      <c r="DV315" s="175">
        <f ca="1">IF(DV$2=1,1,IF(Prj_Inflation=1, (1+OFFSET(DV314,0,-1))^(Параметры!DV$36/360), 1))</f>
        <v>1.0056541453874053</v>
      </c>
      <c r="DW315" s="175"/>
      <c r="DX315" s="170"/>
    </row>
    <row r="316" spans="1:128" hidden="1" outlineLevel="1" x14ac:dyDescent="0.2">
      <c r="A316" s="168" t="str">
        <f ca="1">Language!A$1476</f>
        <v>индексировать в начале года</v>
      </c>
      <c r="B316" s="306">
        <v>0</v>
      </c>
      <c r="C316" s="147" t="str">
        <f ca="1">IF(B316=1,Language!$A$1465,Language!$A$1466)</f>
        <v>Нет</v>
      </c>
      <c r="D316" s="158"/>
      <c r="F316" s="6" t="s">
        <v>3328</v>
      </c>
      <c r="G316" s="176" t="str">
        <f ca="1">IF(Prj_Inflation=1,IF($B316=1,IF(G$2=1,1,IF(Параметры!G$35=1,1+OFFSET(G314,0,-1),1)),"-"),1)</f>
        <v>-</v>
      </c>
      <c r="H316" s="176" t="str">
        <f ca="1">IF(Prj_Inflation=1,IF($B316=1,IF(H$2=1,1,IF(Параметры!H$35=1,1+OFFSET(H314,0,-1),1)),"-"),1)</f>
        <v>-</v>
      </c>
      <c r="I316" s="176" t="str">
        <f ca="1">IF(Prj_Inflation=1,IF($B316=1,IF(I$2=1,1,IF(Параметры!I$35=1,1+OFFSET(I314,0,-1),1)),"-"),1)</f>
        <v>-</v>
      </c>
      <c r="J316" s="176" t="str">
        <f ca="1">IF(Prj_Inflation=1,IF($B316=1,IF(J$2=1,1,IF(Параметры!J$35=1,1+OFFSET(J314,0,-1),1)),"-"),1)</f>
        <v>-</v>
      </c>
      <c r="K316" s="176" t="str">
        <f ca="1">IF(Prj_Inflation=1,IF($B316=1,IF(K$2=1,1,IF(Параметры!K$35=1,1+OFFSET(K314,0,-1),1)),"-"),1)</f>
        <v>-</v>
      </c>
      <c r="L316" s="176" t="str">
        <f ca="1">IF(Prj_Inflation=1,IF($B316=1,IF(L$2=1,1,IF(Параметры!L$35=1,1+OFFSET(L314,0,-1),1)),"-"),1)</f>
        <v>-</v>
      </c>
      <c r="M316" s="176" t="str">
        <f ca="1">IF(Prj_Inflation=1,IF($B316=1,IF(M$2=1,1,IF(Параметры!M$35=1,1+OFFSET(M314,0,-1),1)),"-"),1)</f>
        <v>-</v>
      </c>
      <c r="N316" s="176" t="str">
        <f ca="1">IF(Prj_Inflation=1,IF($B316=1,IF(N$2=1,1,IF(Параметры!N$35=1,1+OFFSET(N314,0,-1),1)),"-"),1)</f>
        <v>-</v>
      </c>
      <c r="O316" s="176" t="str">
        <f ca="1">IF(Prj_Inflation=1,IF($B316=1,IF(O$2=1,1,IF(Параметры!O$35=1,1+OFFSET(O314,0,-1),1)),"-"),1)</f>
        <v>-</v>
      </c>
      <c r="P316" s="176" t="str">
        <f ca="1">IF(Prj_Inflation=1,IF($B316=1,IF(P$2=1,1,IF(Параметры!P$35=1,1+OFFSET(P314,0,-1),1)),"-"),1)</f>
        <v>-</v>
      </c>
      <c r="Q316" s="176" t="str">
        <f ca="1">IF(Prj_Inflation=1,IF($B316=1,IF(Q$2=1,1,IF(Параметры!Q$35=1,1+OFFSET(Q314,0,-1),1)),"-"),1)</f>
        <v>-</v>
      </c>
      <c r="R316" s="176" t="str">
        <f ca="1">IF(Prj_Inflation=1,IF($B316=1,IF(R$2=1,1,IF(Параметры!R$35=1,1+OFFSET(R314,0,-1),1)),"-"),1)</f>
        <v>-</v>
      </c>
      <c r="S316" s="176" t="str">
        <f ca="1">IF(Prj_Inflation=1,IF($B316=1,IF(S$2=1,1,IF(Параметры!S$35=1,1+OFFSET(S314,0,-1),1)),"-"),1)</f>
        <v>-</v>
      </c>
      <c r="T316" s="176" t="str">
        <f ca="1">IF(Prj_Inflation=1,IF($B316=1,IF(T$2=1,1,IF(Параметры!T$35=1,1+OFFSET(T314,0,-1),1)),"-"),1)</f>
        <v>-</v>
      </c>
      <c r="U316" s="176" t="str">
        <f ca="1">IF(Prj_Inflation=1,IF($B316=1,IF(U$2=1,1,IF(Параметры!U$35=1,1+OFFSET(U314,0,-1),1)),"-"),1)</f>
        <v>-</v>
      </c>
      <c r="V316" s="176" t="str">
        <f ca="1">IF(Prj_Inflation=1,IF($B316=1,IF(V$2=1,1,IF(Параметры!V$35=1,1+OFFSET(V314,0,-1),1)),"-"),1)</f>
        <v>-</v>
      </c>
      <c r="W316" s="176" t="str">
        <f ca="1">IF(Prj_Inflation=1,IF($B316=1,IF(W$2=1,1,IF(Параметры!W$35=1,1+OFFSET(W314,0,-1),1)),"-"),1)</f>
        <v>-</v>
      </c>
      <c r="X316" s="176" t="str">
        <f ca="1">IF(Prj_Inflation=1,IF($B316=1,IF(X$2=1,1,IF(Параметры!X$35=1,1+OFFSET(X314,0,-1),1)),"-"),1)</f>
        <v>-</v>
      </c>
      <c r="Y316" s="176" t="str">
        <f ca="1">IF(Prj_Inflation=1,IF($B316=1,IF(Y$2=1,1,IF(Параметры!Y$35=1,1+OFFSET(Y314,0,-1),1)),"-"),1)</f>
        <v>-</v>
      </c>
      <c r="Z316" s="176" t="str">
        <f ca="1">IF(Prj_Inflation=1,IF($B316=1,IF(Z$2=1,1,IF(Параметры!Z$35=1,1+OFFSET(Z314,0,-1),1)),"-"),1)</f>
        <v>-</v>
      </c>
      <c r="AA316" s="176" t="str">
        <f ca="1">IF(Prj_Inflation=1,IF($B316=1,IF(AA$2=1,1,IF(Параметры!AA$35=1,1+OFFSET(AA314,0,-1),1)),"-"),1)</f>
        <v>-</v>
      </c>
      <c r="AB316" s="176" t="str">
        <f ca="1">IF(Prj_Inflation=1,IF($B316=1,IF(AB$2=1,1,IF(Параметры!AB$35=1,1+OFFSET(AB314,0,-1),1)),"-"),1)</f>
        <v>-</v>
      </c>
      <c r="AC316" s="176" t="str">
        <f ca="1">IF(Prj_Inflation=1,IF($B316=1,IF(AC$2=1,1,IF(Параметры!AC$35=1,1+OFFSET(AC314,0,-1),1)),"-"),1)</f>
        <v>-</v>
      </c>
      <c r="AD316" s="176" t="str">
        <f ca="1">IF(Prj_Inflation=1,IF($B316=1,IF(AD$2=1,1,IF(Параметры!AD$35=1,1+OFFSET(AD314,0,-1),1)),"-"),1)</f>
        <v>-</v>
      </c>
      <c r="AE316" s="176" t="str">
        <f ca="1">IF(Prj_Inflation=1,IF($B316=1,IF(AE$2=1,1,IF(Параметры!AE$35=1,1+OFFSET(AE314,0,-1),1)),"-"),1)</f>
        <v>-</v>
      </c>
      <c r="AF316" s="176" t="str">
        <f ca="1">IF(Prj_Inflation=1,IF($B316=1,IF(AF$2=1,1,IF(Параметры!AF$35=1,1+OFFSET(AF314,0,-1),1)),"-"),1)</f>
        <v>-</v>
      </c>
      <c r="AG316" s="176" t="str">
        <f ca="1">IF(Prj_Inflation=1,IF($B316=1,IF(AG$2=1,1,IF(Параметры!AG$35=1,1+OFFSET(AG314,0,-1),1)),"-"),1)</f>
        <v>-</v>
      </c>
      <c r="AH316" s="176" t="str">
        <f ca="1">IF(Prj_Inflation=1,IF($B316=1,IF(AH$2=1,1,IF(Параметры!AH$35=1,1+OFFSET(AH314,0,-1),1)),"-"),1)</f>
        <v>-</v>
      </c>
      <c r="AI316" s="176" t="str">
        <f ca="1">IF(Prj_Inflation=1,IF($B316=1,IF(AI$2=1,1,IF(Параметры!AI$35=1,1+OFFSET(AI314,0,-1),1)),"-"),1)</f>
        <v>-</v>
      </c>
      <c r="AJ316" s="176" t="str">
        <f ca="1">IF(Prj_Inflation=1,IF($B316=1,IF(AJ$2=1,1,IF(Параметры!AJ$35=1,1+OFFSET(AJ314,0,-1),1)),"-"),1)</f>
        <v>-</v>
      </c>
      <c r="AK316" s="176" t="str">
        <f ca="1">IF(Prj_Inflation=1,IF($B316=1,IF(AK$2=1,1,IF(Параметры!AK$35=1,1+OFFSET(AK314,0,-1),1)),"-"),1)</f>
        <v>-</v>
      </c>
      <c r="AL316" s="176" t="str">
        <f ca="1">IF(Prj_Inflation=1,IF($B316=1,IF(AL$2=1,1,IF(Параметры!AL$35=1,1+OFFSET(AL314,0,-1),1)),"-"),1)</f>
        <v>-</v>
      </c>
      <c r="AM316" s="176" t="str">
        <f ca="1">IF(Prj_Inflation=1,IF($B316=1,IF(AM$2=1,1,IF(Параметры!AM$35=1,1+OFFSET(AM314,0,-1),1)),"-"),1)</f>
        <v>-</v>
      </c>
      <c r="AN316" s="176" t="str">
        <f ca="1">IF(Prj_Inflation=1,IF($B316=1,IF(AN$2=1,1,IF(Параметры!AN$35=1,1+OFFSET(AN314,0,-1),1)),"-"),1)</f>
        <v>-</v>
      </c>
      <c r="AO316" s="176" t="str">
        <f ca="1">IF(Prj_Inflation=1,IF($B316=1,IF(AO$2=1,1,IF(Параметры!AO$35=1,1+OFFSET(AO314,0,-1),1)),"-"),1)</f>
        <v>-</v>
      </c>
      <c r="AP316" s="176" t="str">
        <f ca="1">IF(Prj_Inflation=1,IF($B316=1,IF(AP$2=1,1,IF(Параметры!AP$35=1,1+OFFSET(AP314,0,-1),1)),"-"),1)</f>
        <v>-</v>
      </c>
      <c r="AQ316" s="176" t="str">
        <f ca="1">IF(Prj_Inflation=1,IF($B316=1,IF(AQ$2=1,1,IF(Параметры!AQ$35=1,1+OFFSET(AQ314,0,-1),1)),"-"),1)</f>
        <v>-</v>
      </c>
      <c r="AR316" s="176" t="str">
        <f ca="1">IF(Prj_Inflation=1,IF($B316=1,IF(AR$2=1,1,IF(Параметры!AR$35=1,1+OFFSET(AR314,0,-1),1)),"-"),1)</f>
        <v>-</v>
      </c>
      <c r="AS316" s="176" t="str">
        <f ca="1">IF(Prj_Inflation=1,IF($B316=1,IF(AS$2=1,1,IF(Параметры!AS$35=1,1+OFFSET(AS314,0,-1),1)),"-"),1)</f>
        <v>-</v>
      </c>
      <c r="AT316" s="176" t="str">
        <f ca="1">IF(Prj_Inflation=1,IF($B316=1,IF(AT$2=1,1,IF(Параметры!AT$35=1,1+OFFSET(AT314,0,-1),1)),"-"),1)</f>
        <v>-</v>
      </c>
      <c r="AU316" s="176" t="str">
        <f ca="1">IF(Prj_Inflation=1,IF($B316=1,IF(AU$2=1,1,IF(Параметры!AU$35=1,1+OFFSET(AU314,0,-1),1)),"-"),1)</f>
        <v>-</v>
      </c>
      <c r="AV316" s="176" t="str">
        <f ca="1">IF(Prj_Inflation=1,IF($B316=1,IF(AV$2=1,1,IF(Параметры!AV$35=1,1+OFFSET(AV314,0,-1),1)),"-"),1)</f>
        <v>-</v>
      </c>
      <c r="AW316" s="176" t="str">
        <f ca="1">IF(Prj_Inflation=1,IF($B316=1,IF(AW$2=1,1,IF(Параметры!AW$35=1,1+OFFSET(AW314,0,-1),1)),"-"),1)</f>
        <v>-</v>
      </c>
      <c r="AX316" s="176" t="str">
        <f ca="1">IF(Prj_Inflation=1,IF($B316=1,IF(AX$2=1,1,IF(Параметры!AX$35=1,1+OFFSET(AX314,0,-1),1)),"-"),1)</f>
        <v>-</v>
      </c>
      <c r="AY316" s="176" t="str">
        <f ca="1">IF(Prj_Inflation=1,IF($B316=1,IF(AY$2=1,1,IF(Параметры!AY$35=1,1+OFFSET(AY314,0,-1),1)),"-"),1)</f>
        <v>-</v>
      </c>
      <c r="AZ316" s="176" t="str">
        <f ca="1">IF(Prj_Inflation=1,IF($B316=1,IF(AZ$2=1,1,IF(Параметры!AZ$35=1,1+OFFSET(AZ314,0,-1),1)),"-"),1)</f>
        <v>-</v>
      </c>
      <c r="BA316" s="176" t="str">
        <f ca="1">IF(Prj_Inflation=1,IF($B316=1,IF(BA$2=1,1,IF(Параметры!BA$35=1,1+OFFSET(BA314,0,-1),1)),"-"),1)</f>
        <v>-</v>
      </c>
      <c r="BB316" s="176" t="str">
        <f ca="1">IF(Prj_Inflation=1,IF($B316=1,IF(BB$2=1,1,IF(Параметры!BB$35=1,1+OFFSET(BB314,0,-1),1)),"-"),1)</f>
        <v>-</v>
      </c>
      <c r="BC316" s="176" t="str">
        <f ca="1">IF(Prj_Inflation=1,IF($B316=1,IF(BC$2=1,1,IF(Параметры!BC$35=1,1+OFFSET(BC314,0,-1),1)),"-"),1)</f>
        <v>-</v>
      </c>
      <c r="BD316" s="176" t="str">
        <f ca="1">IF(Prj_Inflation=1,IF($B316=1,IF(BD$2=1,1,IF(Параметры!BD$35=1,1+OFFSET(BD314,0,-1),1)),"-"),1)</f>
        <v>-</v>
      </c>
      <c r="BE316" s="176" t="str">
        <f ca="1">IF(Prj_Inflation=1,IF($B316=1,IF(BE$2=1,1,IF(Параметры!BE$35=1,1+OFFSET(BE314,0,-1),1)),"-"),1)</f>
        <v>-</v>
      </c>
      <c r="BF316" s="176" t="str">
        <f ca="1">IF(Prj_Inflation=1,IF($B316=1,IF(BF$2=1,1,IF(Параметры!BF$35=1,1+OFFSET(BF314,0,-1),1)),"-"),1)</f>
        <v>-</v>
      </c>
      <c r="BG316" s="176" t="str">
        <f ca="1">IF(Prj_Inflation=1,IF($B316=1,IF(BG$2=1,1,IF(Параметры!BG$35=1,1+OFFSET(BG314,0,-1),1)),"-"),1)</f>
        <v>-</v>
      </c>
      <c r="BH316" s="176" t="str">
        <f ca="1">IF(Prj_Inflation=1,IF($B316=1,IF(BH$2=1,1,IF(Параметры!BH$35=1,1+OFFSET(BH314,0,-1),1)),"-"),1)</f>
        <v>-</v>
      </c>
      <c r="BI316" s="176" t="str">
        <f ca="1">IF(Prj_Inflation=1,IF($B316=1,IF(BI$2=1,1,IF(Параметры!BI$35=1,1+OFFSET(BI314,0,-1),1)),"-"),1)</f>
        <v>-</v>
      </c>
      <c r="BJ316" s="176" t="str">
        <f ca="1">IF(Prj_Inflation=1,IF($B316=1,IF(BJ$2=1,1,IF(Параметры!BJ$35=1,1+OFFSET(BJ314,0,-1),1)),"-"),1)</f>
        <v>-</v>
      </c>
      <c r="BK316" s="176" t="str">
        <f ca="1">IF(Prj_Inflation=1,IF($B316=1,IF(BK$2=1,1,IF(Параметры!BK$35=1,1+OFFSET(BK314,0,-1),1)),"-"),1)</f>
        <v>-</v>
      </c>
      <c r="BL316" s="176" t="str">
        <f ca="1">IF(Prj_Inflation=1,IF($B316=1,IF(BL$2=1,1,IF(Параметры!BL$35=1,1+OFFSET(BL314,0,-1),1)),"-"),1)</f>
        <v>-</v>
      </c>
      <c r="BM316" s="176" t="str">
        <f ca="1">IF(Prj_Inflation=1,IF($B316=1,IF(BM$2=1,1,IF(Параметры!BM$35=1,1+OFFSET(BM314,0,-1),1)),"-"),1)</f>
        <v>-</v>
      </c>
      <c r="BN316" s="176" t="str">
        <f ca="1">IF(Prj_Inflation=1,IF($B316=1,IF(BN$2=1,1,IF(Параметры!BN$35=1,1+OFFSET(BN314,0,-1),1)),"-"),1)</f>
        <v>-</v>
      </c>
      <c r="BO316" s="176" t="str">
        <f ca="1">IF(Prj_Inflation=1,IF($B316=1,IF(BO$2=1,1,IF(Параметры!BO$35=1,1+OFFSET(BO314,0,-1),1)),"-"),1)</f>
        <v>-</v>
      </c>
      <c r="BP316" s="176" t="str">
        <f ca="1">IF(Prj_Inflation=1,IF($B316=1,IF(BP$2=1,1,IF(Параметры!BP$35=1,1+OFFSET(BP314,0,-1),1)),"-"),1)</f>
        <v>-</v>
      </c>
      <c r="BQ316" s="176" t="str">
        <f ca="1">IF(Prj_Inflation=1,IF($B316=1,IF(BQ$2=1,1,IF(Параметры!BQ$35=1,1+OFFSET(BQ314,0,-1),1)),"-"),1)</f>
        <v>-</v>
      </c>
      <c r="BR316" s="176" t="str">
        <f ca="1">IF(Prj_Inflation=1,IF($B316=1,IF(BR$2=1,1,IF(Параметры!BR$35=1,1+OFFSET(BR314,0,-1),1)),"-"),1)</f>
        <v>-</v>
      </c>
      <c r="BS316" s="176" t="str">
        <f ca="1">IF(Prj_Inflation=1,IF($B316=1,IF(BS$2=1,1,IF(Параметры!BS$35=1,1+OFFSET(BS314,0,-1),1)),"-"),1)</f>
        <v>-</v>
      </c>
      <c r="BT316" s="176" t="str">
        <f ca="1">IF(Prj_Inflation=1,IF($B316=1,IF(BT$2=1,1,IF(Параметры!BT$35=1,1+OFFSET(BT314,0,-1),1)),"-"),1)</f>
        <v>-</v>
      </c>
      <c r="BU316" s="176" t="str">
        <f ca="1">IF(Prj_Inflation=1,IF($B316=1,IF(BU$2=1,1,IF(Параметры!BU$35=1,1+OFFSET(BU314,0,-1),1)),"-"),1)</f>
        <v>-</v>
      </c>
      <c r="BV316" s="176" t="str">
        <f ca="1">IF(Prj_Inflation=1,IF($B316=1,IF(BV$2=1,1,IF(Параметры!BV$35=1,1+OFFSET(BV314,0,-1),1)),"-"),1)</f>
        <v>-</v>
      </c>
      <c r="BW316" s="176" t="str">
        <f ca="1">IF(Prj_Inflation=1,IF($B316=1,IF(BW$2=1,1,IF(Параметры!BW$35=1,1+OFFSET(BW314,0,-1),1)),"-"),1)</f>
        <v>-</v>
      </c>
      <c r="BX316" s="176" t="str">
        <f ca="1">IF(Prj_Inflation=1,IF($B316=1,IF(BX$2=1,1,IF(Параметры!BX$35=1,1+OFFSET(BX314,0,-1),1)),"-"),1)</f>
        <v>-</v>
      </c>
      <c r="BY316" s="176" t="str">
        <f ca="1">IF(Prj_Inflation=1,IF($B316=1,IF(BY$2=1,1,IF(Параметры!BY$35=1,1+OFFSET(BY314,0,-1),1)),"-"),1)</f>
        <v>-</v>
      </c>
      <c r="BZ316" s="176" t="str">
        <f ca="1">IF(Prj_Inflation=1,IF($B316=1,IF(BZ$2=1,1,IF(Параметры!BZ$35=1,1+OFFSET(BZ314,0,-1),1)),"-"),1)</f>
        <v>-</v>
      </c>
      <c r="CA316" s="176" t="str">
        <f ca="1">IF(Prj_Inflation=1,IF($B316=1,IF(CA$2=1,1,IF(Параметры!CA$35=1,1+OFFSET(CA314,0,-1),1)),"-"),1)</f>
        <v>-</v>
      </c>
      <c r="CB316" s="176" t="str">
        <f ca="1">IF(Prj_Inflation=1,IF($B316=1,IF(CB$2=1,1,IF(Параметры!CB$35=1,1+OFFSET(CB314,0,-1),1)),"-"),1)</f>
        <v>-</v>
      </c>
      <c r="CC316" s="176" t="str">
        <f ca="1">IF(Prj_Inflation=1,IF($B316=1,IF(CC$2=1,1,IF(Параметры!CC$35=1,1+OFFSET(CC314,0,-1),1)),"-"),1)</f>
        <v>-</v>
      </c>
      <c r="CD316" s="176" t="str">
        <f ca="1">IF(Prj_Inflation=1,IF($B316=1,IF(CD$2=1,1,IF(Параметры!CD$35=1,1+OFFSET(CD314,0,-1),1)),"-"),1)</f>
        <v>-</v>
      </c>
      <c r="CE316" s="176" t="str">
        <f ca="1">IF(Prj_Inflation=1,IF($B316=1,IF(CE$2=1,1,IF(Параметры!CE$35=1,1+OFFSET(CE314,0,-1),1)),"-"),1)</f>
        <v>-</v>
      </c>
      <c r="CF316" s="176" t="str">
        <f ca="1">IF(Prj_Inflation=1,IF($B316=1,IF(CF$2=1,1,IF(Параметры!CF$35=1,1+OFFSET(CF314,0,-1),1)),"-"),1)</f>
        <v>-</v>
      </c>
      <c r="CG316" s="176" t="str">
        <f ca="1">IF(Prj_Inflation=1,IF($B316=1,IF(CG$2=1,1,IF(Параметры!CG$35=1,1+OFFSET(CG314,0,-1),1)),"-"),1)</f>
        <v>-</v>
      </c>
      <c r="CH316" s="176" t="str">
        <f ca="1">IF(Prj_Inflation=1,IF($B316=1,IF(CH$2=1,1,IF(Параметры!CH$35=1,1+OFFSET(CH314,0,-1),1)),"-"),1)</f>
        <v>-</v>
      </c>
      <c r="CI316" s="176" t="str">
        <f ca="1">IF(Prj_Inflation=1,IF($B316=1,IF(CI$2=1,1,IF(Параметры!CI$35=1,1+OFFSET(CI314,0,-1),1)),"-"),1)</f>
        <v>-</v>
      </c>
      <c r="CJ316" s="176" t="str">
        <f ca="1">IF(Prj_Inflation=1,IF($B316=1,IF(CJ$2=1,1,IF(Параметры!CJ$35=1,1+OFFSET(CJ314,0,-1),1)),"-"),1)</f>
        <v>-</v>
      </c>
      <c r="CK316" s="176" t="str">
        <f ca="1">IF(Prj_Inflation=1,IF($B316=1,IF(CK$2=1,1,IF(Параметры!CK$35=1,1+OFFSET(CK314,0,-1),1)),"-"),1)</f>
        <v>-</v>
      </c>
      <c r="CL316" s="176" t="str">
        <f ca="1">IF(Prj_Inflation=1,IF($B316=1,IF(CL$2=1,1,IF(Параметры!CL$35=1,1+OFFSET(CL314,0,-1),1)),"-"),1)</f>
        <v>-</v>
      </c>
      <c r="CM316" s="176" t="str">
        <f ca="1">IF(Prj_Inflation=1,IF($B316=1,IF(CM$2=1,1,IF(Параметры!CM$35=1,1+OFFSET(CM314,0,-1),1)),"-"),1)</f>
        <v>-</v>
      </c>
      <c r="CN316" s="176" t="str">
        <f ca="1">IF(Prj_Inflation=1,IF($B316=1,IF(CN$2=1,1,IF(Параметры!CN$35=1,1+OFFSET(CN314,0,-1),1)),"-"),1)</f>
        <v>-</v>
      </c>
      <c r="CO316" s="176" t="str">
        <f ca="1">IF(Prj_Inflation=1,IF($B316=1,IF(CO$2=1,1,IF(Параметры!CO$35=1,1+OFFSET(CO314,0,-1),1)),"-"),1)</f>
        <v>-</v>
      </c>
      <c r="CP316" s="176" t="str">
        <f ca="1">IF(Prj_Inflation=1,IF($B316=1,IF(CP$2=1,1,IF(Параметры!CP$35=1,1+OFFSET(CP314,0,-1),1)),"-"),1)</f>
        <v>-</v>
      </c>
      <c r="CQ316" s="176" t="str">
        <f ca="1">IF(Prj_Inflation=1,IF($B316=1,IF(CQ$2=1,1,IF(Параметры!CQ$35=1,1+OFFSET(CQ314,0,-1),1)),"-"),1)</f>
        <v>-</v>
      </c>
      <c r="CR316" s="176" t="str">
        <f ca="1">IF(Prj_Inflation=1,IF($B316=1,IF(CR$2=1,1,IF(Параметры!CR$35=1,1+OFFSET(CR314,0,-1),1)),"-"),1)</f>
        <v>-</v>
      </c>
      <c r="CS316" s="176" t="str">
        <f ca="1">IF(Prj_Inflation=1,IF($B316=1,IF(CS$2=1,1,IF(Параметры!CS$35=1,1+OFFSET(CS314,0,-1),1)),"-"),1)</f>
        <v>-</v>
      </c>
      <c r="CT316" s="176" t="str">
        <f ca="1">IF(Prj_Inflation=1,IF($B316=1,IF(CT$2=1,1,IF(Параметры!CT$35=1,1+OFFSET(CT314,0,-1),1)),"-"),1)</f>
        <v>-</v>
      </c>
      <c r="CU316" s="176" t="str">
        <f ca="1">IF(Prj_Inflation=1,IF($B316=1,IF(CU$2=1,1,IF(Параметры!CU$35=1,1+OFFSET(CU314,0,-1),1)),"-"),1)</f>
        <v>-</v>
      </c>
      <c r="CV316" s="176" t="str">
        <f ca="1">IF(Prj_Inflation=1,IF($B316=1,IF(CV$2=1,1,IF(Параметры!CV$35=1,1+OFFSET(CV314,0,-1),1)),"-"),1)</f>
        <v>-</v>
      </c>
      <c r="CW316" s="176" t="str">
        <f ca="1">IF(Prj_Inflation=1,IF($B316=1,IF(CW$2=1,1,IF(Параметры!CW$35=1,1+OFFSET(CW314,0,-1),1)),"-"),1)</f>
        <v>-</v>
      </c>
      <c r="CX316" s="176" t="str">
        <f ca="1">IF(Prj_Inflation=1,IF($B316=1,IF(CX$2=1,1,IF(Параметры!CX$35=1,1+OFFSET(CX314,0,-1),1)),"-"),1)</f>
        <v>-</v>
      </c>
      <c r="CY316" s="176" t="str">
        <f ca="1">IF(Prj_Inflation=1,IF($B316=1,IF(CY$2=1,1,IF(Параметры!CY$35=1,1+OFFSET(CY314,0,-1),1)),"-"),1)</f>
        <v>-</v>
      </c>
      <c r="CZ316" s="176" t="str">
        <f ca="1">IF(Prj_Inflation=1,IF($B316=1,IF(CZ$2=1,1,IF(Параметры!CZ$35=1,1+OFFSET(CZ314,0,-1),1)),"-"),1)</f>
        <v>-</v>
      </c>
      <c r="DA316" s="176" t="str">
        <f ca="1">IF(Prj_Inflation=1,IF($B316=1,IF(DA$2=1,1,IF(Параметры!DA$35=1,1+OFFSET(DA314,0,-1),1)),"-"),1)</f>
        <v>-</v>
      </c>
      <c r="DB316" s="176" t="str">
        <f ca="1">IF(Prj_Inflation=1,IF($B316=1,IF(DB$2=1,1,IF(Параметры!DB$35=1,1+OFFSET(DB314,0,-1),1)),"-"),1)</f>
        <v>-</v>
      </c>
      <c r="DC316" s="176" t="str">
        <f ca="1">IF(Prj_Inflation=1,IF($B316=1,IF(DC$2=1,1,IF(Параметры!DC$35=1,1+OFFSET(DC314,0,-1),1)),"-"),1)</f>
        <v>-</v>
      </c>
      <c r="DD316" s="176" t="str">
        <f ca="1">IF(Prj_Inflation=1,IF($B316=1,IF(DD$2=1,1,IF(Параметры!DD$35=1,1+OFFSET(DD314,0,-1),1)),"-"),1)</f>
        <v>-</v>
      </c>
      <c r="DE316" s="176" t="str">
        <f ca="1">IF(Prj_Inflation=1,IF($B316=1,IF(DE$2=1,1,IF(Параметры!DE$35=1,1+OFFSET(DE314,0,-1),1)),"-"),1)</f>
        <v>-</v>
      </c>
      <c r="DF316" s="176" t="str">
        <f ca="1">IF(Prj_Inflation=1,IF($B316=1,IF(DF$2=1,1,IF(Параметры!DF$35=1,1+OFFSET(DF314,0,-1),1)),"-"),1)</f>
        <v>-</v>
      </c>
      <c r="DG316" s="176" t="str">
        <f ca="1">IF(Prj_Inflation=1,IF($B316=1,IF(DG$2=1,1,IF(Параметры!DG$35=1,1+OFFSET(DG314,0,-1),1)),"-"),1)</f>
        <v>-</v>
      </c>
      <c r="DH316" s="176" t="str">
        <f ca="1">IF(Prj_Inflation=1,IF($B316=1,IF(DH$2=1,1,IF(Параметры!DH$35=1,1+OFFSET(DH314,0,-1),1)),"-"),1)</f>
        <v>-</v>
      </c>
      <c r="DI316" s="176" t="str">
        <f ca="1">IF(Prj_Inflation=1,IF($B316=1,IF(DI$2=1,1,IF(Параметры!DI$35=1,1+OFFSET(DI314,0,-1),1)),"-"),1)</f>
        <v>-</v>
      </c>
      <c r="DJ316" s="176" t="str">
        <f ca="1">IF(Prj_Inflation=1,IF($B316=1,IF(DJ$2=1,1,IF(Параметры!DJ$35=1,1+OFFSET(DJ314,0,-1),1)),"-"),1)</f>
        <v>-</v>
      </c>
      <c r="DK316" s="176" t="str">
        <f ca="1">IF(Prj_Inflation=1,IF($B316=1,IF(DK$2=1,1,IF(Параметры!DK$35=1,1+OFFSET(DK314,0,-1),1)),"-"),1)</f>
        <v>-</v>
      </c>
      <c r="DL316" s="176" t="str">
        <f ca="1">IF(Prj_Inflation=1,IF($B316=1,IF(DL$2=1,1,IF(Параметры!DL$35=1,1+OFFSET(DL314,0,-1),1)),"-"),1)</f>
        <v>-</v>
      </c>
      <c r="DM316" s="176" t="str">
        <f ca="1">IF(Prj_Inflation=1,IF($B316=1,IF(DM$2=1,1,IF(Параметры!DM$35=1,1+OFFSET(DM314,0,-1),1)),"-"),1)</f>
        <v>-</v>
      </c>
      <c r="DN316" s="176" t="str">
        <f ca="1">IF(Prj_Inflation=1,IF($B316=1,IF(DN$2=1,1,IF(Параметры!DN$35=1,1+OFFSET(DN314,0,-1),1)),"-"),1)</f>
        <v>-</v>
      </c>
      <c r="DO316" s="176" t="str">
        <f ca="1">IF(Prj_Inflation=1,IF($B316=1,IF(DO$2=1,1,IF(Параметры!DO$35=1,1+OFFSET(DO314,0,-1),1)),"-"),1)</f>
        <v>-</v>
      </c>
      <c r="DP316" s="176" t="str">
        <f ca="1">IF(Prj_Inflation=1,IF($B316=1,IF(DP$2=1,1,IF(Параметры!DP$35=1,1+OFFSET(DP314,0,-1),1)),"-"),1)</f>
        <v>-</v>
      </c>
      <c r="DQ316" s="176" t="str">
        <f ca="1">IF(Prj_Inflation=1,IF($B316=1,IF(DQ$2=1,1,IF(Параметры!DQ$35=1,1+OFFSET(DQ314,0,-1),1)),"-"),1)</f>
        <v>-</v>
      </c>
      <c r="DR316" s="176" t="str">
        <f ca="1">IF(Prj_Inflation=1,IF($B316=1,IF(DR$2=1,1,IF(Параметры!DR$35=1,1+OFFSET(DR314,0,-1),1)),"-"),1)</f>
        <v>-</v>
      </c>
      <c r="DS316" s="176" t="str">
        <f ca="1">IF(Prj_Inflation=1,IF($B316=1,IF(DS$2=1,1,IF(Параметры!DS$35=1,1+OFFSET(DS314,0,-1),1)),"-"),1)</f>
        <v>-</v>
      </c>
      <c r="DT316" s="176" t="str">
        <f ca="1">IF(Prj_Inflation=1,IF($B316=1,IF(DT$2=1,1,IF(Параметры!DT$35=1,1+OFFSET(DT314,0,-1),1)),"-"),1)</f>
        <v>-</v>
      </c>
      <c r="DU316" s="176" t="str">
        <f ca="1">IF(Prj_Inflation=1,IF($B316=1,IF(DU$2=1,1,IF(Параметры!DU$35=1,1+OFFSET(DU314,0,-1),1)),"-"),1)</f>
        <v>-</v>
      </c>
      <c r="DV316" s="176" t="str">
        <f ca="1">IF(Prj_Inflation=1,IF($B316=1,IF(DV$2=1,1,IF(Параметры!DV$35=1,1+OFFSET(DV314,0,-1),1)),"-"),1)</f>
        <v>-</v>
      </c>
      <c r="DW316" s="175"/>
      <c r="DX316" s="170"/>
    </row>
    <row r="317" spans="1:128" hidden="1" outlineLevel="1" x14ac:dyDescent="0.2">
      <c r="A317" s="168" t="str">
        <f ca="1">Language!A$708</f>
        <v>социальные взносы</v>
      </c>
      <c r="B317" s="173"/>
      <c r="C317" s="147" t="str">
        <f ca="1">CHOOSE(D317,CurName1,CurName2,CurName3)</f>
        <v>тыс. руб.</v>
      </c>
      <c r="D317" s="158">
        <f>D310</f>
        <v>1</v>
      </c>
      <c r="E317" s="154" t="s">
        <v>1178</v>
      </c>
      <c r="F317" s="6" t="s">
        <v>3082</v>
      </c>
      <c r="G317" s="169">
        <f ca="1">G313*Параметры!G$97</f>
        <v>124.00000000000003</v>
      </c>
      <c r="H317" s="169">
        <f ca="1">H313*Параметры!H$97</f>
        <v>124.70111402803828</v>
      </c>
      <c r="I317" s="169">
        <f ca="1">I313*Параметры!I$97</f>
        <v>125.40619225672421</v>
      </c>
      <c r="J317" s="169">
        <f ca="1">J313*Параметры!J$97</f>
        <v>126.11525710022461</v>
      </c>
      <c r="K317" s="169">
        <f ca="1">K313*Параметры!K$97</f>
        <v>126.82833109943928</v>
      </c>
      <c r="L317" s="169">
        <f ca="1">L313*Параметры!L$97</f>
        <v>127.54543692271749</v>
      </c>
      <c r="M317" s="169">
        <f ca="1">M313*Параметры!M$97</f>
        <v>128.26659736657865</v>
      </c>
      <c r="N317" s="169">
        <f ca="1">N313*Параметры!N$97</f>
        <v>128.99183535643706</v>
      </c>
      <c r="O317" s="169">
        <f ca="1">O313*Параметры!O$97</f>
        <v>129.72117394733061</v>
      </c>
      <c r="P317" s="169">
        <f ca="1">P313*Параметры!P$97</f>
        <v>130.45463632465371</v>
      </c>
      <c r="Q317" s="169">
        <f ca="1">Q313*Параметры!Q$97</f>
        <v>131.19224580489438</v>
      </c>
      <c r="R317" s="169">
        <f ca="1">R313*Параметры!R$97</f>
        <v>131.93402583637547</v>
      </c>
      <c r="S317" s="169">
        <f ca="1">S313*Параметры!S$97</f>
        <v>132.68000000000004</v>
      </c>
      <c r="T317" s="169">
        <f ca="1">T313*Параметры!T$97</f>
        <v>133.43019201000095</v>
      </c>
      <c r="U317" s="169">
        <f ca="1">U313*Параметры!U$97</f>
        <v>134.1846257146949</v>
      </c>
      <c r="V317" s="169">
        <f ca="1">V313*Параметры!V$97</f>
        <v>134.94332509724038</v>
      </c>
      <c r="W317" s="169">
        <f ca="1">W313*Параметры!W$97</f>
        <v>135.70631427640006</v>
      </c>
      <c r="X317" s="169">
        <f ca="1">X313*Параметры!X$97</f>
        <v>136.47361750730775</v>
      </c>
      <c r="Y317" s="169">
        <f ca="1">Y313*Параметры!Y$97</f>
        <v>137.24525918223918</v>
      </c>
      <c r="Z317" s="169">
        <f ca="1">Z313*Параметры!Z$97</f>
        <v>138.0212638313877</v>
      </c>
      <c r="AA317" s="169">
        <f ca="1">AA313*Параметры!AA$97</f>
        <v>138.80165612364377</v>
      </c>
      <c r="AB317" s="169">
        <f ca="1">AB313*Параметры!AB$97</f>
        <v>139.58646086737949</v>
      </c>
      <c r="AC317" s="169">
        <f ca="1">AC313*Параметры!AC$97</f>
        <v>140.37570301123699</v>
      </c>
      <c r="AD317" s="169">
        <f ca="1">AD313*Параметры!AD$97</f>
        <v>141.16940764492176</v>
      </c>
      <c r="AE317" s="169">
        <f ca="1">AE313*Параметры!AE$97</f>
        <v>141.9676</v>
      </c>
      <c r="AF317" s="169">
        <f ca="1">AF313*Параметры!AF$97</f>
        <v>142.77030545070102</v>
      </c>
      <c r="AG317" s="169">
        <f ca="1">AG313*Параметры!AG$97</f>
        <v>143.57754951472356</v>
      </c>
      <c r="AH317" s="169">
        <f ca="1">AH313*Параметры!AH$97</f>
        <v>144.38935785404718</v>
      </c>
      <c r="AI317" s="169">
        <f ca="1">AI313*Параметры!AI$97</f>
        <v>145.20575627574806</v>
      </c>
      <c r="AJ317" s="169">
        <f ca="1">AJ313*Параметры!AJ$97</f>
        <v>146.02677073281927</v>
      </c>
      <c r="AK317" s="169">
        <f ca="1">AK313*Параметры!AK$97</f>
        <v>146.85242732499592</v>
      </c>
      <c r="AL317" s="169">
        <f ca="1">AL313*Параметры!AL$97</f>
        <v>147.68275229958482</v>
      </c>
      <c r="AM317" s="169">
        <f ca="1">AM313*Параметры!AM$97</f>
        <v>148.51777205229882</v>
      </c>
      <c r="AN317" s="169">
        <f ca="1">AN313*Параметры!AN$97</f>
        <v>149.35751312809603</v>
      </c>
      <c r="AO317" s="169">
        <f ca="1">AO313*Параметры!AO$97</f>
        <v>150.20200222202359</v>
      </c>
      <c r="AP317" s="169">
        <f ca="1">AP313*Параметры!AP$97</f>
        <v>151.05126618006628</v>
      </c>
      <c r="AQ317" s="169">
        <f ca="1">AQ313*Параметры!AQ$97</f>
        <v>151.90533200000002</v>
      </c>
      <c r="AR317" s="169">
        <f ca="1">AR313*Параметры!AR$97</f>
        <v>152.76422683225007</v>
      </c>
      <c r="AS317" s="169">
        <f ca="1">AS313*Параметры!AS$97</f>
        <v>153.62797798075417</v>
      </c>
      <c r="AT317" s="169">
        <f ca="1">AT313*Параметры!AT$97</f>
        <v>154.49661290383045</v>
      </c>
      <c r="AU317" s="169">
        <f ca="1">AU313*Параметры!AU$97</f>
        <v>155.37015921505039</v>
      </c>
      <c r="AV317" s="169">
        <f ca="1">AV313*Параметры!AV$97</f>
        <v>156.24864468411658</v>
      </c>
      <c r="AW317" s="169">
        <f ca="1">AW313*Параметры!AW$97</f>
        <v>157.1320972377456</v>
      </c>
      <c r="AX317" s="169">
        <f ca="1">AX313*Параметры!AX$97</f>
        <v>158.02054496055572</v>
      </c>
      <c r="AY317" s="169">
        <f ca="1">AY313*Параметры!AY$97</f>
        <v>158.91401609595971</v>
      </c>
      <c r="AZ317" s="169">
        <f ca="1">AZ313*Параметры!AZ$97</f>
        <v>159.8125390470627</v>
      </c>
      <c r="BA317" s="169">
        <f ca="1">BA313*Параметры!BA$97</f>
        <v>160.71614237756521</v>
      </c>
      <c r="BB317" s="169">
        <f ca="1">BB313*Параметры!BB$97</f>
        <v>161.62485481267086</v>
      </c>
      <c r="BC317" s="169">
        <f ca="1">BC313*Параметры!BC$97</f>
        <v>162.53870523999998</v>
      </c>
      <c r="BD317" s="169">
        <f ca="1">BD313*Параметры!BD$97</f>
        <v>163.45772271050754</v>
      </c>
      <c r="BE317" s="169">
        <f ca="1">BE313*Параметры!BE$97</f>
        <v>164.38193643940693</v>
      </c>
      <c r="BF317" s="169">
        <f ca="1">BF313*Параметры!BF$97</f>
        <v>165.31137580709856</v>
      </c>
      <c r="BG317" s="169">
        <f ca="1">BG313*Параметры!BG$97</f>
        <v>166.24607036010389</v>
      </c>
      <c r="BH317" s="169">
        <f ca="1">BH313*Параметры!BH$97</f>
        <v>167.18604981200474</v>
      </c>
      <c r="BI317" s="169">
        <f ca="1">BI313*Параметры!BI$97</f>
        <v>168.13134404438779</v>
      </c>
      <c r="BJ317" s="169">
        <f ca="1">BJ313*Параметры!BJ$97</f>
        <v>169.0819831077946</v>
      </c>
      <c r="BK317" s="169">
        <f ca="1">BK313*Параметры!BK$97</f>
        <v>170.03799722267686</v>
      </c>
      <c r="BL317" s="169">
        <f ca="1">BL313*Параметры!BL$97</f>
        <v>170.99941678035711</v>
      </c>
      <c r="BM317" s="169">
        <f ca="1">BM313*Параметры!BM$97</f>
        <v>171.96627234399477</v>
      </c>
      <c r="BN317" s="169">
        <f ca="1">BN313*Параметры!BN$97</f>
        <v>172.93859464955784</v>
      </c>
      <c r="BO317" s="169">
        <f ca="1">BO313*Параметры!BO$97</f>
        <v>173.91641460679998</v>
      </c>
      <c r="BP317" s="169">
        <f ca="1">BP313*Параметры!BP$97</f>
        <v>174.89976330024308</v>
      </c>
      <c r="BQ317" s="169">
        <f ca="1">BQ313*Параметры!BQ$97</f>
        <v>175.88867199016542</v>
      </c>
      <c r="BR317" s="169">
        <f ca="1">BR313*Параметры!BR$97</f>
        <v>176.88317211359546</v>
      </c>
      <c r="BS317" s="169">
        <f ca="1">BS313*Параметры!BS$97</f>
        <v>177.88329528531116</v>
      </c>
      <c r="BT317" s="169">
        <f ca="1">BT313*Параметры!BT$97</f>
        <v>178.88907329884506</v>
      </c>
      <c r="BU317" s="169">
        <f ca="1">BU313*Параметры!BU$97</f>
        <v>179.90053812749491</v>
      </c>
      <c r="BV317" s="169">
        <f ca="1">BV313*Параметры!BV$97</f>
        <v>180.9177219253402</v>
      </c>
      <c r="BW317" s="169">
        <f ca="1">BW313*Параметры!BW$97</f>
        <v>181.94065702826424</v>
      </c>
      <c r="BX317" s="169">
        <f ca="1">BX313*Параметры!BX$97</f>
        <v>182.96937595498207</v>
      </c>
      <c r="BY317" s="169">
        <f ca="1">BY313*Параметры!BY$97</f>
        <v>184.00391140807434</v>
      </c>
      <c r="BZ317" s="169">
        <f ca="1">BZ313*Параметры!BZ$97</f>
        <v>185.04429627502682</v>
      </c>
      <c r="CA317" s="169">
        <f ca="1">CA313*Параметры!CA$97</f>
        <v>186.09056362927592</v>
      </c>
      <c r="CB317" s="169">
        <f ca="1">CB313*Параметры!CB$97</f>
        <v>187.14274673126002</v>
      </c>
      <c r="CC317" s="169">
        <f ca="1">CC313*Параметры!CC$97</f>
        <v>188.20087902947694</v>
      </c>
      <c r="CD317" s="169">
        <f ca="1">CD313*Параметры!CD$97</f>
        <v>189.26499416154707</v>
      </c>
      <c r="CE317" s="169">
        <f ca="1">CE313*Параметры!CE$97</f>
        <v>190.33512595528288</v>
      </c>
      <c r="CF317" s="169">
        <f ca="1">CF313*Параметры!CF$97</f>
        <v>191.41130842976412</v>
      </c>
      <c r="CG317" s="169">
        <f ca="1">CG313*Параметры!CG$97</f>
        <v>192.49357579641949</v>
      </c>
      <c r="CH317" s="169">
        <f ca="1">CH313*Параметры!CH$97</f>
        <v>193.58196246011397</v>
      </c>
      <c r="CI317" s="169">
        <f ca="1">CI313*Параметры!CI$97</f>
        <v>194.67650302024271</v>
      </c>
      <c r="CJ317" s="169">
        <f ca="1">CJ313*Параметры!CJ$97</f>
        <v>195.77723227183077</v>
      </c>
      <c r="CK317" s="169">
        <f ca="1">CK313*Параметры!CK$97</f>
        <v>196.88418520663953</v>
      </c>
      <c r="CL317" s="169">
        <f ca="1">CL313*Параметры!CL$97</f>
        <v>197.9973970142787</v>
      </c>
      <c r="CM317" s="169">
        <f ca="1">CM313*Параметры!CM$97</f>
        <v>199.11690308332524</v>
      </c>
      <c r="CN317" s="169">
        <f ca="1">CN313*Параметры!CN$97</f>
        <v>200.24273900244827</v>
      </c>
      <c r="CO317" s="169">
        <f ca="1">CO313*Параметры!CO$97</f>
        <v>201.37494056154037</v>
      </c>
      <c r="CP317" s="169">
        <f ca="1">CP313*Параметры!CP$97</f>
        <v>202.51354375285541</v>
      </c>
      <c r="CQ317" s="169">
        <f ca="1">CQ313*Параметры!CQ$97</f>
        <v>203.65858477215272</v>
      </c>
      <c r="CR317" s="169">
        <f ca="1">CR313*Параметры!CR$97</f>
        <v>204.81010001984768</v>
      </c>
      <c r="CS317" s="169">
        <f ca="1">CS313*Параметры!CS$97</f>
        <v>205.9681261021689</v>
      </c>
      <c r="CT317" s="169">
        <f ca="1">CT313*Параметры!CT$97</f>
        <v>207.13269983232198</v>
      </c>
      <c r="CU317" s="169">
        <f ca="1">CU313*Параметры!CU$97</f>
        <v>208.30385823165969</v>
      </c>
      <c r="CV317" s="169">
        <f ca="1">CV313*Параметры!CV$97</f>
        <v>209.48163853085896</v>
      </c>
      <c r="CW317" s="169">
        <f ca="1">CW313*Параметры!CW$97</f>
        <v>210.66607817110432</v>
      </c>
      <c r="CX317" s="169">
        <f ca="1">CX313*Параметры!CX$97</f>
        <v>211.85721480527823</v>
      </c>
      <c r="CY317" s="169">
        <f ca="1">CY313*Параметры!CY$97</f>
        <v>213.05508629915803</v>
      </c>
      <c r="CZ317" s="169">
        <f ca="1">CZ313*Параметры!CZ$97</f>
        <v>214.25973073261963</v>
      </c>
      <c r="DA317" s="169">
        <f ca="1">DA313*Параметры!DA$97</f>
        <v>215.47118640084818</v>
      </c>
      <c r="DB317" s="169">
        <f ca="1">DB313*Параметры!DB$97</f>
        <v>216.68949181555527</v>
      </c>
      <c r="DC317" s="169">
        <f ca="1">DC313*Параметры!DC$97</f>
        <v>217.91468570620339</v>
      </c>
      <c r="DD317" s="169">
        <f ca="1">DD313*Параметры!DD$97</f>
        <v>219.14680702123701</v>
      </c>
      <c r="DE317" s="169">
        <f ca="1">DE313*Параметры!DE$97</f>
        <v>220.38589492932073</v>
      </c>
      <c r="DF317" s="169">
        <f ca="1">DF313*Параметры!DF$97</f>
        <v>221.63198882058455</v>
      </c>
      <c r="DG317" s="169">
        <f ca="1">DG313*Параметры!DG$97</f>
        <v>222.8851283078759</v>
      </c>
      <c r="DH317" s="169">
        <f ca="1">DH313*Параметры!DH$97</f>
        <v>224.1453532280191</v>
      </c>
      <c r="DI317" s="169">
        <f ca="1">DI313*Параметры!DI$97</f>
        <v>225.41270364308164</v>
      </c>
      <c r="DJ317" s="169">
        <f ca="1">DJ313*Параметры!DJ$97</f>
        <v>226.68721984164773</v>
      </c>
      <c r="DK317" s="169">
        <f ca="1">DK313*Параметры!DK$97</f>
        <v>227.96894234009912</v>
      </c>
      <c r="DL317" s="169">
        <f ca="1">DL313*Параметры!DL$97</f>
        <v>229.25791188390303</v>
      </c>
      <c r="DM317" s="169">
        <f ca="1">DM313*Параметры!DM$97</f>
        <v>230.55416944890754</v>
      </c>
      <c r="DN317" s="169">
        <f ca="1">DN313*Параметры!DN$97</f>
        <v>231.85775624264414</v>
      </c>
      <c r="DO317" s="169">
        <f ca="1">DO313*Параметры!DO$97</f>
        <v>233.16871370563766</v>
      </c>
      <c r="DP317" s="169">
        <f ca="1">DP313*Параметры!DP$97</f>
        <v>234.48708351272359</v>
      </c>
      <c r="DQ317" s="169">
        <f ca="1">DQ313*Параметры!DQ$97</f>
        <v>235.81290757437318</v>
      </c>
      <c r="DR317" s="169">
        <f ca="1">DR313*Параметры!DR$97</f>
        <v>237.14622803802544</v>
      </c>
      <c r="DS317" s="169">
        <f ca="1">DS313*Параметры!DS$97</f>
        <v>238.48708728942722</v>
      </c>
      <c r="DT317" s="169">
        <f ca="1">DT313*Параметры!DT$97</f>
        <v>239.83552795398046</v>
      </c>
      <c r="DU317" s="169">
        <f ca="1">DU313*Параметры!DU$97</f>
        <v>241.19159289809735</v>
      </c>
      <c r="DV317" s="169">
        <f ca="1">DV313*Параметры!DV$97</f>
        <v>242.55532523056306</v>
      </c>
      <c r="DW317" s="169"/>
      <c r="DX317" s="177">
        <f ca="1">SUM(G317:DW317)</f>
        <v>21210.414675760785</v>
      </c>
    </row>
    <row r="318" spans="1:128" s="157" customFormat="1" hidden="1" outlineLevel="1" x14ac:dyDescent="0.2">
      <c r="A318" s="165" t="str">
        <f ca="1">Language!A$1503</f>
        <v>затраты на персонал, с соц. взносами</v>
      </c>
      <c r="B318" s="189"/>
      <c r="C318" s="160" t="str">
        <f ca="1">CHOOSE(D318,CurName1,CurName2,CurName3)</f>
        <v>тыс. руб.</v>
      </c>
      <c r="D318" s="158">
        <f>D310</f>
        <v>1</v>
      </c>
      <c r="E318" s="154" t="s">
        <v>1898</v>
      </c>
      <c r="F318" s="6" t="s">
        <v>3082</v>
      </c>
      <c r="G318" s="166">
        <f t="shared" ref="G318:BR318" ca="1" si="520">G313+G317</f>
        <v>524</v>
      </c>
      <c r="H318" s="166">
        <f t="shared" ca="1" si="520"/>
        <v>526.96277218300042</v>
      </c>
      <c r="I318" s="166">
        <f t="shared" ca="1" si="520"/>
        <v>529.94229631067321</v>
      </c>
      <c r="J318" s="166">
        <f t="shared" ca="1" si="520"/>
        <v>532.93866710094915</v>
      </c>
      <c r="K318" s="166">
        <f t="shared" ca="1" si="520"/>
        <v>535.95197980730791</v>
      </c>
      <c r="L318" s="166">
        <f t="shared" ca="1" si="520"/>
        <v>538.98233022180602</v>
      </c>
      <c r="M318" s="166">
        <f t="shared" ca="1" si="520"/>
        <v>542.02981467812265</v>
      </c>
      <c r="N318" s="166">
        <f t="shared" ca="1" si="520"/>
        <v>545.09453005462115</v>
      </c>
      <c r="O318" s="166">
        <f t="shared" ca="1" si="520"/>
        <v>548.17657377742933</v>
      </c>
      <c r="P318" s="166">
        <f t="shared" ca="1" si="520"/>
        <v>551.27604382353661</v>
      </c>
      <c r="Q318" s="166">
        <f t="shared" ca="1" si="520"/>
        <v>554.39303872390849</v>
      </c>
      <c r="R318" s="166">
        <f t="shared" ca="1" si="520"/>
        <v>557.52765756661881</v>
      </c>
      <c r="S318" s="166">
        <f t="shared" ca="1" si="520"/>
        <v>560.68000000000006</v>
      </c>
      <c r="T318" s="166">
        <f t="shared" ca="1" si="520"/>
        <v>563.85016623581043</v>
      </c>
      <c r="U318" s="166">
        <f t="shared" ca="1" si="520"/>
        <v>567.03825705242036</v>
      </c>
      <c r="V318" s="166">
        <f t="shared" ca="1" si="520"/>
        <v>570.24437379801566</v>
      </c>
      <c r="W318" s="166">
        <f t="shared" ca="1" si="520"/>
        <v>573.4686183938195</v>
      </c>
      <c r="X318" s="166">
        <f t="shared" ca="1" si="520"/>
        <v>576.71109333733261</v>
      </c>
      <c r="Y318" s="166">
        <f t="shared" ca="1" si="520"/>
        <v>579.97190170559134</v>
      </c>
      <c r="Z318" s="166">
        <f t="shared" ca="1" si="520"/>
        <v>583.25114715844472</v>
      </c>
      <c r="AA318" s="166">
        <f t="shared" ca="1" si="520"/>
        <v>586.54893394184944</v>
      </c>
      <c r="AB318" s="166">
        <f t="shared" ca="1" si="520"/>
        <v>589.86536689118418</v>
      </c>
      <c r="AC318" s="166">
        <f t="shared" ca="1" si="520"/>
        <v>593.20055143458205</v>
      </c>
      <c r="AD318" s="166">
        <f t="shared" ca="1" si="520"/>
        <v>596.55459359628219</v>
      </c>
      <c r="AE318" s="166">
        <f t="shared" ca="1" si="520"/>
        <v>599.92759999999998</v>
      </c>
      <c r="AF318" s="166">
        <f t="shared" ca="1" si="520"/>
        <v>603.31967787231713</v>
      </c>
      <c r="AG318" s="166">
        <f t="shared" ca="1" si="520"/>
        <v>606.73093504608983</v>
      </c>
      <c r="AH318" s="166">
        <f t="shared" ca="1" si="520"/>
        <v>610.16147996387667</v>
      </c>
      <c r="AI318" s="166">
        <f t="shared" ca="1" si="520"/>
        <v>613.6114216813869</v>
      </c>
      <c r="AJ318" s="166">
        <f t="shared" ca="1" si="520"/>
        <v>617.08086987094589</v>
      </c>
      <c r="AK318" s="166">
        <f t="shared" ca="1" si="520"/>
        <v>620.56993482498274</v>
      </c>
      <c r="AL318" s="166">
        <f t="shared" ca="1" si="520"/>
        <v>624.07872745953568</v>
      </c>
      <c r="AM318" s="166">
        <f t="shared" ca="1" si="520"/>
        <v>627.6073593177789</v>
      </c>
      <c r="AN318" s="166">
        <f t="shared" ca="1" si="520"/>
        <v>631.15594257356702</v>
      </c>
      <c r="AO318" s="166">
        <f t="shared" ca="1" si="520"/>
        <v>634.72459003500285</v>
      </c>
      <c r="AP318" s="166">
        <f t="shared" ca="1" si="520"/>
        <v>638.31341514802193</v>
      </c>
      <c r="AQ318" s="166">
        <f t="shared" ca="1" si="520"/>
        <v>641.92253199999993</v>
      </c>
      <c r="AR318" s="166">
        <f t="shared" ca="1" si="520"/>
        <v>645.55205532337925</v>
      </c>
      <c r="AS318" s="166">
        <f t="shared" ca="1" si="520"/>
        <v>649.20210049931597</v>
      </c>
      <c r="AT318" s="166">
        <f t="shared" ca="1" si="520"/>
        <v>652.87278356134789</v>
      </c>
      <c r="AU318" s="166">
        <f t="shared" ca="1" si="520"/>
        <v>656.56422119908382</v>
      </c>
      <c r="AV318" s="166">
        <f t="shared" ca="1" si="520"/>
        <v>660.276530761912</v>
      </c>
      <c r="AW318" s="166">
        <f t="shared" ca="1" si="520"/>
        <v>664.00983026273138</v>
      </c>
      <c r="AX318" s="166">
        <f t="shared" ca="1" si="520"/>
        <v>667.76423838170308</v>
      </c>
      <c r="AY318" s="166">
        <f t="shared" ca="1" si="520"/>
        <v>671.53987447002316</v>
      </c>
      <c r="AZ318" s="166">
        <f t="shared" ca="1" si="520"/>
        <v>675.33685855371652</v>
      </c>
      <c r="BA318" s="166">
        <f t="shared" ca="1" si="520"/>
        <v>679.15531133745287</v>
      </c>
      <c r="BB318" s="166">
        <f t="shared" ca="1" si="520"/>
        <v>682.99535420838322</v>
      </c>
      <c r="BC318" s="166">
        <f t="shared" ca="1" si="520"/>
        <v>686.85710923999989</v>
      </c>
      <c r="BD318" s="166">
        <f t="shared" ca="1" si="520"/>
        <v>690.74069919601561</v>
      </c>
      <c r="BE318" s="166">
        <f t="shared" ca="1" si="520"/>
        <v>694.6462475342679</v>
      </c>
      <c r="BF318" s="166">
        <f t="shared" ca="1" si="520"/>
        <v>698.57387841064224</v>
      </c>
      <c r="BG318" s="166">
        <f t="shared" ca="1" si="520"/>
        <v>702.52371668301953</v>
      </c>
      <c r="BH318" s="166">
        <f t="shared" ca="1" si="520"/>
        <v>706.4958879152457</v>
      </c>
      <c r="BI318" s="166">
        <f t="shared" ca="1" si="520"/>
        <v>710.49051838112246</v>
      </c>
      <c r="BJ318" s="166">
        <f t="shared" ca="1" si="520"/>
        <v>714.50773506842222</v>
      </c>
      <c r="BK318" s="166">
        <f t="shared" ca="1" si="520"/>
        <v>718.54766568292473</v>
      </c>
      <c r="BL318" s="166">
        <f t="shared" ca="1" si="520"/>
        <v>722.61043865247677</v>
      </c>
      <c r="BM318" s="166">
        <f t="shared" ca="1" si="520"/>
        <v>726.69618313107458</v>
      </c>
      <c r="BN318" s="166">
        <f t="shared" ca="1" si="520"/>
        <v>730.80502900297006</v>
      </c>
      <c r="BO318" s="166">
        <f t="shared" ca="1" si="520"/>
        <v>734.93710688679982</v>
      </c>
      <c r="BP318" s="166">
        <f t="shared" ca="1" si="520"/>
        <v>739.09254813973678</v>
      </c>
      <c r="BQ318" s="166">
        <f t="shared" ca="1" si="520"/>
        <v>743.27148486166675</v>
      </c>
      <c r="BR318" s="166">
        <f t="shared" ca="1" si="520"/>
        <v>747.47404989938718</v>
      </c>
      <c r="BS318" s="166">
        <f t="shared" ref="BS318:DV318" ca="1" si="521">BS313+BS317</f>
        <v>751.70037685083093</v>
      </c>
      <c r="BT318" s="166">
        <f t="shared" ca="1" si="521"/>
        <v>755.95060006931294</v>
      </c>
      <c r="BU318" s="166">
        <f t="shared" ca="1" si="521"/>
        <v>760.22485466780097</v>
      </c>
      <c r="BV318" s="166">
        <f t="shared" ca="1" si="521"/>
        <v>764.52327652321173</v>
      </c>
      <c r="BW318" s="166">
        <f t="shared" ca="1" si="521"/>
        <v>768.84600228072941</v>
      </c>
      <c r="BX318" s="166">
        <f t="shared" ca="1" si="521"/>
        <v>773.19316935814993</v>
      </c>
      <c r="BY318" s="166">
        <f t="shared" ca="1" si="521"/>
        <v>777.56491595024954</v>
      </c>
      <c r="BZ318" s="166">
        <f t="shared" ca="1" si="521"/>
        <v>781.96138103317776</v>
      </c>
      <c r="CA318" s="166">
        <f t="shared" ca="1" si="521"/>
        <v>786.38270436887558</v>
      </c>
      <c r="CB318" s="166">
        <f t="shared" ca="1" si="521"/>
        <v>790.82902650951803</v>
      </c>
      <c r="CC318" s="166">
        <f t="shared" ca="1" si="521"/>
        <v>795.30048880198308</v>
      </c>
      <c r="CD318" s="166">
        <f t="shared" ca="1" si="521"/>
        <v>799.79723339234397</v>
      </c>
      <c r="CE318" s="166">
        <f t="shared" ca="1" si="521"/>
        <v>804.31940323038884</v>
      </c>
      <c r="CF318" s="166">
        <f t="shared" ca="1" si="521"/>
        <v>808.86714207416435</v>
      </c>
      <c r="CG318" s="166">
        <f t="shared" ca="1" si="521"/>
        <v>813.44059449454676</v>
      </c>
      <c r="CH318" s="166">
        <f t="shared" ca="1" si="521"/>
        <v>818.0399058798364</v>
      </c>
      <c r="CI318" s="166">
        <f t="shared" ca="1" si="521"/>
        <v>822.66522244038038</v>
      </c>
      <c r="CJ318" s="166">
        <f t="shared" ca="1" si="521"/>
        <v>827.31669121322034</v>
      </c>
      <c r="CK318" s="166">
        <f t="shared" ca="1" si="521"/>
        <v>831.99446006676703</v>
      </c>
      <c r="CL318" s="166">
        <f t="shared" ca="1" si="521"/>
        <v>836.69867770550024</v>
      </c>
      <c r="CM318" s="166">
        <f t="shared" ca="1" si="521"/>
        <v>841.42949367469691</v>
      </c>
      <c r="CN318" s="166">
        <f t="shared" ca="1" si="521"/>
        <v>846.1870583651845</v>
      </c>
      <c r="CO318" s="166">
        <f t="shared" ca="1" si="521"/>
        <v>850.97152301812207</v>
      </c>
      <c r="CP318" s="166">
        <f t="shared" ca="1" si="521"/>
        <v>855.78303972980825</v>
      </c>
      <c r="CQ318" s="166">
        <f t="shared" ca="1" si="521"/>
        <v>860.6217614565162</v>
      </c>
      <c r="CR318" s="166">
        <f t="shared" ca="1" si="521"/>
        <v>865.48784201935621</v>
      </c>
      <c r="CS318" s="166">
        <f t="shared" ca="1" si="521"/>
        <v>870.38143610916518</v>
      </c>
      <c r="CT318" s="166">
        <f t="shared" ca="1" si="521"/>
        <v>875.30269929142491</v>
      </c>
      <c r="CU318" s="166">
        <f t="shared" ca="1" si="521"/>
        <v>880.25178801120694</v>
      </c>
      <c r="CV318" s="166">
        <f t="shared" ca="1" si="521"/>
        <v>885.22885959814585</v>
      </c>
      <c r="CW318" s="166">
        <f t="shared" ca="1" si="521"/>
        <v>890.23407227144071</v>
      </c>
      <c r="CX318" s="166">
        <f t="shared" ca="1" si="521"/>
        <v>895.26758514488529</v>
      </c>
      <c r="CY318" s="166">
        <f t="shared" ca="1" si="521"/>
        <v>900.32955823192572</v>
      </c>
      <c r="CZ318" s="166">
        <f t="shared" ca="1" si="521"/>
        <v>905.42015245074731</v>
      </c>
      <c r="DA318" s="166">
        <f t="shared" ca="1" si="521"/>
        <v>910.53952962939059</v>
      </c>
      <c r="DB318" s="166">
        <f t="shared" ca="1" si="521"/>
        <v>915.68785251089469</v>
      </c>
      <c r="DC318" s="166">
        <f t="shared" ca="1" si="521"/>
        <v>920.86528475847228</v>
      </c>
      <c r="DD318" s="166">
        <f t="shared" ca="1" si="521"/>
        <v>926.0719909607111</v>
      </c>
      <c r="DE318" s="166">
        <f t="shared" ca="1" si="521"/>
        <v>931.30813663680692</v>
      </c>
      <c r="DF318" s="166">
        <f t="shared" ca="1" si="521"/>
        <v>936.57388824182487</v>
      </c>
      <c r="DG318" s="166">
        <f t="shared" ca="1" si="521"/>
        <v>941.8694131719916</v>
      </c>
      <c r="DH318" s="166">
        <f t="shared" ca="1" si="521"/>
        <v>947.19487977001609</v>
      </c>
      <c r="DI318" s="166">
        <f t="shared" ca="1" si="521"/>
        <v>952.55045733044165</v>
      </c>
      <c r="DJ318" s="166">
        <f t="shared" ca="1" si="521"/>
        <v>957.93631610502734</v>
      </c>
      <c r="DK318" s="166">
        <f t="shared" ca="1" si="521"/>
        <v>963.35262730816066</v>
      </c>
      <c r="DL318" s="166">
        <f t="shared" ca="1" si="521"/>
        <v>968.79956312229979</v>
      </c>
      <c r="DM318" s="166">
        <f t="shared" ca="1" si="521"/>
        <v>974.27729670344797</v>
      </c>
      <c r="DN318" s="166">
        <f t="shared" ca="1" si="521"/>
        <v>979.78600218665747</v>
      </c>
      <c r="DO318" s="166">
        <f t="shared" ca="1" si="521"/>
        <v>985.32585469156538</v>
      </c>
      <c r="DP318" s="166">
        <f t="shared" ca="1" si="521"/>
        <v>990.89703032796092</v>
      </c>
      <c r="DQ318" s="166">
        <f t="shared" ca="1" si="521"/>
        <v>996.49970620138333</v>
      </c>
      <c r="DR318" s="166">
        <f t="shared" ca="1" si="521"/>
        <v>1002.1340604187526</v>
      </c>
      <c r="DS318" s="166">
        <f t="shared" ca="1" si="521"/>
        <v>1007.800272094031</v>
      </c>
      <c r="DT318" s="166">
        <f t="shared" ca="1" si="521"/>
        <v>1013.4985213539172</v>
      </c>
      <c r="DU318" s="166">
        <f t="shared" ca="1" si="521"/>
        <v>1019.2289893435726</v>
      </c>
      <c r="DV318" s="166">
        <f t="shared" ca="1" si="521"/>
        <v>1024.9918582323792</v>
      </c>
      <c r="DW318" s="166"/>
      <c r="DX318" s="167">
        <f ca="1">SUM(G318:DW318)</f>
        <v>89631.107178214967</v>
      </c>
    </row>
    <row r="319" spans="1:128" x14ac:dyDescent="0.2">
      <c r="A319" s="298" t="s">
        <v>3416</v>
      </c>
      <c r="B319" s="189"/>
      <c r="C319" s="160"/>
      <c r="D319" s="158">
        <v>1</v>
      </c>
      <c r="F319" s="154" t="s">
        <v>3419</v>
      </c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  <c r="S319" s="190"/>
      <c r="T319" s="190"/>
      <c r="U319" s="190"/>
      <c r="V319" s="190"/>
      <c r="W319" s="190"/>
      <c r="X319" s="190"/>
      <c r="Y319" s="190"/>
      <c r="Z319" s="190"/>
      <c r="AA319" s="190"/>
      <c r="AB319" s="190"/>
      <c r="AC319" s="190"/>
      <c r="AD319" s="190"/>
      <c r="AE319" s="190"/>
      <c r="AF319" s="190"/>
      <c r="AG319" s="190"/>
      <c r="AH319" s="190"/>
      <c r="AI319" s="190"/>
      <c r="AJ319" s="190"/>
      <c r="AK319" s="190"/>
      <c r="AL319" s="190"/>
      <c r="AM319" s="190"/>
      <c r="AN319" s="190"/>
      <c r="AO319" s="190"/>
      <c r="AP319" s="190"/>
      <c r="AQ319" s="190"/>
      <c r="AR319" s="190"/>
      <c r="AS319" s="190"/>
      <c r="AT319" s="190"/>
      <c r="AU319" s="190"/>
      <c r="AV319" s="190"/>
      <c r="AW319" s="190"/>
      <c r="AX319" s="190"/>
      <c r="AY319" s="190"/>
      <c r="AZ319" s="190"/>
      <c r="BA319" s="190"/>
      <c r="BB319" s="190"/>
      <c r="BC319" s="190"/>
      <c r="BD319" s="190"/>
      <c r="BE319" s="190"/>
      <c r="BF319" s="190"/>
      <c r="BG319" s="190"/>
      <c r="BH319" s="190"/>
      <c r="BI319" s="190"/>
      <c r="BJ319" s="190"/>
      <c r="BK319" s="190"/>
      <c r="BL319" s="190"/>
      <c r="BM319" s="190"/>
      <c r="BN319" s="190"/>
      <c r="BO319" s="190"/>
      <c r="BP319" s="190"/>
      <c r="BQ319" s="190"/>
      <c r="BR319" s="190"/>
      <c r="BS319" s="190"/>
      <c r="BT319" s="190"/>
      <c r="BU319" s="190"/>
      <c r="BV319" s="190"/>
      <c r="BW319" s="190"/>
      <c r="BX319" s="190"/>
      <c r="BY319" s="190"/>
      <c r="BZ319" s="190"/>
      <c r="CA319" s="190"/>
      <c r="CB319" s="190"/>
      <c r="CC319" s="190"/>
      <c r="CD319" s="190"/>
      <c r="CE319" s="190"/>
      <c r="CF319" s="190"/>
      <c r="CG319" s="190"/>
      <c r="CH319" s="190"/>
      <c r="CI319" s="190"/>
      <c r="CJ319" s="190"/>
      <c r="CK319" s="190"/>
      <c r="CL319" s="190"/>
      <c r="CM319" s="190"/>
      <c r="CN319" s="190"/>
      <c r="CO319" s="190"/>
      <c r="CP319" s="190"/>
      <c r="CQ319" s="190"/>
      <c r="CR319" s="190"/>
      <c r="CS319" s="190"/>
      <c r="CT319" s="190"/>
      <c r="CU319" s="190"/>
      <c r="CV319" s="190"/>
      <c r="CW319" s="190"/>
      <c r="CX319" s="190"/>
      <c r="CY319" s="190"/>
      <c r="CZ319" s="190"/>
      <c r="DA319" s="190"/>
      <c r="DB319" s="190"/>
      <c r="DC319" s="190"/>
      <c r="DD319" s="190"/>
      <c r="DE319" s="190"/>
      <c r="DF319" s="190"/>
      <c r="DG319" s="190"/>
      <c r="DH319" s="190"/>
      <c r="DI319" s="190"/>
      <c r="DJ319" s="190"/>
      <c r="DK319" s="190"/>
      <c r="DL319" s="190"/>
      <c r="DM319" s="190"/>
      <c r="DN319" s="190"/>
      <c r="DO319" s="190"/>
      <c r="DP319" s="190"/>
      <c r="DQ319" s="190"/>
      <c r="DR319" s="190"/>
      <c r="DS319" s="190"/>
      <c r="DT319" s="190"/>
      <c r="DU319" s="190"/>
      <c r="DV319" s="190"/>
      <c r="DW319" s="190"/>
    </row>
    <row r="320" spans="1:128" x14ac:dyDescent="0.2">
      <c r="A320" s="159" t="str">
        <f ca="1">Language!A$705</f>
        <v>численность</v>
      </c>
      <c r="B320" s="310">
        <v>1</v>
      </c>
      <c r="C320" s="160" t="str">
        <f ca="1">Language!$A$1473</f>
        <v>человек</v>
      </c>
      <c r="D320" s="158"/>
      <c r="E320" s="154" t="s">
        <v>769</v>
      </c>
      <c r="F320" s="154" t="s">
        <v>696</v>
      </c>
      <c r="G320" s="311">
        <f t="shared" ref="G320:DV320" si="522">IF(G$2&gt;Prj_Invest, $B320, 0)</f>
        <v>1</v>
      </c>
      <c r="H320" s="311">
        <f t="shared" si="522"/>
        <v>1</v>
      </c>
      <c r="I320" s="311">
        <f t="shared" si="522"/>
        <v>1</v>
      </c>
      <c r="J320" s="311">
        <f t="shared" si="522"/>
        <v>1</v>
      </c>
      <c r="K320" s="311">
        <f t="shared" si="522"/>
        <v>1</v>
      </c>
      <c r="L320" s="311">
        <f t="shared" si="522"/>
        <v>1</v>
      </c>
      <c r="M320" s="311">
        <f t="shared" si="522"/>
        <v>1</v>
      </c>
      <c r="N320" s="311">
        <f t="shared" si="522"/>
        <v>1</v>
      </c>
      <c r="O320" s="311">
        <f t="shared" si="522"/>
        <v>1</v>
      </c>
      <c r="P320" s="311">
        <f t="shared" si="522"/>
        <v>1</v>
      </c>
      <c r="Q320" s="311">
        <f t="shared" si="522"/>
        <v>1</v>
      </c>
      <c r="R320" s="311">
        <f t="shared" si="522"/>
        <v>1</v>
      </c>
      <c r="S320" s="311">
        <f t="shared" si="522"/>
        <v>1</v>
      </c>
      <c r="T320" s="311">
        <f t="shared" si="522"/>
        <v>1</v>
      </c>
      <c r="U320" s="311">
        <f t="shared" si="522"/>
        <v>1</v>
      </c>
      <c r="V320" s="311">
        <f t="shared" si="522"/>
        <v>1</v>
      </c>
      <c r="W320" s="311">
        <f t="shared" si="522"/>
        <v>1</v>
      </c>
      <c r="X320" s="311">
        <f t="shared" si="522"/>
        <v>1</v>
      </c>
      <c r="Y320" s="311">
        <f t="shared" si="522"/>
        <v>1</v>
      </c>
      <c r="Z320" s="311">
        <f t="shared" si="522"/>
        <v>1</v>
      </c>
      <c r="AA320" s="311">
        <f t="shared" si="522"/>
        <v>1</v>
      </c>
      <c r="AB320" s="311">
        <f t="shared" si="522"/>
        <v>1</v>
      </c>
      <c r="AC320" s="311">
        <f t="shared" si="522"/>
        <v>1</v>
      </c>
      <c r="AD320" s="311">
        <f t="shared" si="522"/>
        <v>1</v>
      </c>
      <c r="AE320" s="311">
        <f t="shared" si="522"/>
        <v>1</v>
      </c>
      <c r="AF320" s="311">
        <f t="shared" si="522"/>
        <v>1</v>
      </c>
      <c r="AG320" s="311">
        <f t="shared" si="522"/>
        <v>1</v>
      </c>
      <c r="AH320" s="311">
        <f t="shared" si="522"/>
        <v>1</v>
      </c>
      <c r="AI320" s="311">
        <f t="shared" si="522"/>
        <v>1</v>
      </c>
      <c r="AJ320" s="311">
        <f t="shared" si="522"/>
        <v>1</v>
      </c>
      <c r="AK320" s="311">
        <f t="shared" si="522"/>
        <v>1</v>
      </c>
      <c r="AL320" s="311">
        <f t="shared" si="522"/>
        <v>1</v>
      </c>
      <c r="AM320" s="311">
        <f t="shared" si="522"/>
        <v>1</v>
      </c>
      <c r="AN320" s="311">
        <f t="shared" si="522"/>
        <v>1</v>
      </c>
      <c r="AO320" s="311">
        <f t="shared" si="522"/>
        <v>1</v>
      </c>
      <c r="AP320" s="311">
        <f t="shared" si="522"/>
        <v>1</v>
      </c>
      <c r="AQ320" s="311">
        <f t="shared" si="522"/>
        <v>1</v>
      </c>
      <c r="AR320" s="311">
        <f t="shared" si="522"/>
        <v>1</v>
      </c>
      <c r="AS320" s="311">
        <f t="shared" si="522"/>
        <v>1</v>
      </c>
      <c r="AT320" s="311">
        <f t="shared" si="522"/>
        <v>1</v>
      </c>
      <c r="AU320" s="311">
        <f t="shared" si="522"/>
        <v>1</v>
      </c>
      <c r="AV320" s="311">
        <f t="shared" si="522"/>
        <v>1</v>
      </c>
      <c r="AW320" s="311">
        <f t="shared" si="522"/>
        <v>1</v>
      </c>
      <c r="AX320" s="311">
        <f t="shared" si="522"/>
        <v>1</v>
      </c>
      <c r="AY320" s="311">
        <f t="shared" si="522"/>
        <v>1</v>
      </c>
      <c r="AZ320" s="311">
        <f t="shared" si="522"/>
        <v>1</v>
      </c>
      <c r="BA320" s="311">
        <f t="shared" si="522"/>
        <v>1</v>
      </c>
      <c r="BB320" s="311">
        <f t="shared" si="522"/>
        <v>1</v>
      </c>
      <c r="BC320" s="311">
        <f t="shared" si="522"/>
        <v>1</v>
      </c>
      <c r="BD320" s="311">
        <f t="shared" si="522"/>
        <v>1</v>
      </c>
      <c r="BE320" s="311">
        <f t="shared" si="522"/>
        <v>1</v>
      </c>
      <c r="BF320" s="311">
        <f t="shared" si="522"/>
        <v>1</v>
      </c>
      <c r="BG320" s="311">
        <f t="shared" si="522"/>
        <v>1</v>
      </c>
      <c r="BH320" s="311">
        <f t="shared" si="522"/>
        <v>1</v>
      </c>
      <c r="BI320" s="311">
        <f t="shared" si="522"/>
        <v>1</v>
      </c>
      <c r="BJ320" s="311">
        <f t="shared" si="522"/>
        <v>1</v>
      </c>
      <c r="BK320" s="311">
        <f t="shared" si="522"/>
        <v>1</v>
      </c>
      <c r="BL320" s="311">
        <f t="shared" si="522"/>
        <v>1</v>
      </c>
      <c r="BM320" s="311">
        <f t="shared" si="522"/>
        <v>1</v>
      </c>
      <c r="BN320" s="311">
        <f t="shared" si="522"/>
        <v>1</v>
      </c>
      <c r="BO320" s="311">
        <f t="shared" si="522"/>
        <v>1</v>
      </c>
      <c r="BP320" s="311">
        <f t="shared" si="522"/>
        <v>1</v>
      </c>
      <c r="BQ320" s="311">
        <f t="shared" si="522"/>
        <v>1</v>
      </c>
      <c r="BR320" s="311">
        <f t="shared" si="522"/>
        <v>1</v>
      </c>
      <c r="BS320" s="311">
        <f t="shared" si="522"/>
        <v>1</v>
      </c>
      <c r="BT320" s="311">
        <f t="shared" si="522"/>
        <v>1</v>
      </c>
      <c r="BU320" s="311">
        <f t="shared" si="522"/>
        <v>1</v>
      </c>
      <c r="BV320" s="311">
        <f t="shared" si="522"/>
        <v>1</v>
      </c>
      <c r="BW320" s="311">
        <f t="shared" si="522"/>
        <v>1</v>
      </c>
      <c r="BX320" s="311">
        <f t="shared" si="522"/>
        <v>1</v>
      </c>
      <c r="BY320" s="311">
        <f t="shared" si="522"/>
        <v>1</v>
      </c>
      <c r="BZ320" s="311">
        <f t="shared" si="522"/>
        <v>1</v>
      </c>
      <c r="CA320" s="311">
        <f t="shared" si="522"/>
        <v>1</v>
      </c>
      <c r="CB320" s="311">
        <f t="shared" si="522"/>
        <v>1</v>
      </c>
      <c r="CC320" s="311">
        <f t="shared" si="522"/>
        <v>1</v>
      </c>
      <c r="CD320" s="311">
        <f t="shared" si="522"/>
        <v>1</v>
      </c>
      <c r="CE320" s="311">
        <f t="shared" si="522"/>
        <v>1</v>
      </c>
      <c r="CF320" s="311">
        <f t="shared" si="522"/>
        <v>1</v>
      </c>
      <c r="CG320" s="311">
        <f t="shared" si="522"/>
        <v>1</v>
      </c>
      <c r="CH320" s="311">
        <f t="shared" si="522"/>
        <v>1</v>
      </c>
      <c r="CI320" s="311">
        <f t="shared" si="522"/>
        <v>1</v>
      </c>
      <c r="CJ320" s="311">
        <f t="shared" si="522"/>
        <v>1</v>
      </c>
      <c r="CK320" s="311">
        <f t="shared" si="522"/>
        <v>1</v>
      </c>
      <c r="CL320" s="311">
        <f t="shared" si="522"/>
        <v>1</v>
      </c>
      <c r="CM320" s="311">
        <f t="shared" si="522"/>
        <v>1</v>
      </c>
      <c r="CN320" s="311">
        <f t="shared" si="522"/>
        <v>1</v>
      </c>
      <c r="CO320" s="311">
        <f t="shared" si="522"/>
        <v>1</v>
      </c>
      <c r="CP320" s="311">
        <f t="shared" si="522"/>
        <v>1</v>
      </c>
      <c r="CQ320" s="311">
        <f t="shared" si="522"/>
        <v>1</v>
      </c>
      <c r="CR320" s="311">
        <f t="shared" si="522"/>
        <v>1</v>
      </c>
      <c r="CS320" s="311">
        <f t="shared" si="522"/>
        <v>1</v>
      </c>
      <c r="CT320" s="311">
        <f t="shared" si="522"/>
        <v>1</v>
      </c>
      <c r="CU320" s="311">
        <f t="shared" si="522"/>
        <v>1</v>
      </c>
      <c r="CV320" s="311">
        <f t="shared" si="522"/>
        <v>1</v>
      </c>
      <c r="CW320" s="311">
        <f t="shared" si="522"/>
        <v>1</v>
      </c>
      <c r="CX320" s="311">
        <f t="shared" si="522"/>
        <v>1</v>
      </c>
      <c r="CY320" s="311">
        <f t="shared" si="522"/>
        <v>1</v>
      </c>
      <c r="CZ320" s="311">
        <f t="shared" si="522"/>
        <v>1</v>
      </c>
      <c r="DA320" s="311">
        <f t="shared" si="522"/>
        <v>1</v>
      </c>
      <c r="DB320" s="311">
        <f t="shared" si="522"/>
        <v>1</v>
      </c>
      <c r="DC320" s="311">
        <f t="shared" si="522"/>
        <v>1</v>
      </c>
      <c r="DD320" s="311">
        <f t="shared" si="522"/>
        <v>1</v>
      </c>
      <c r="DE320" s="311">
        <f t="shared" si="522"/>
        <v>1</v>
      </c>
      <c r="DF320" s="311">
        <f t="shared" si="522"/>
        <v>1</v>
      </c>
      <c r="DG320" s="311">
        <f t="shared" si="522"/>
        <v>1</v>
      </c>
      <c r="DH320" s="311">
        <f t="shared" si="522"/>
        <v>1</v>
      </c>
      <c r="DI320" s="311">
        <f t="shared" si="522"/>
        <v>1</v>
      </c>
      <c r="DJ320" s="311">
        <f t="shared" si="522"/>
        <v>1</v>
      </c>
      <c r="DK320" s="311">
        <f t="shared" si="522"/>
        <v>1</v>
      </c>
      <c r="DL320" s="311">
        <f t="shared" si="522"/>
        <v>1</v>
      </c>
      <c r="DM320" s="311">
        <f t="shared" si="522"/>
        <v>1</v>
      </c>
      <c r="DN320" s="311">
        <f t="shared" si="522"/>
        <v>1</v>
      </c>
      <c r="DO320" s="311">
        <f t="shared" si="522"/>
        <v>1</v>
      </c>
      <c r="DP320" s="311">
        <f t="shared" si="522"/>
        <v>1</v>
      </c>
      <c r="DQ320" s="311">
        <f t="shared" si="522"/>
        <v>1</v>
      </c>
      <c r="DR320" s="311">
        <f t="shared" si="522"/>
        <v>1</v>
      </c>
      <c r="DS320" s="311">
        <f t="shared" si="522"/>
        <v>1</v>
      </c>
      <c r="DT320" s="311">
        <f t="shared" si="522"/>
        <v>1</v>
      </c>
      <c r="DU320" s="311">
        <f t="shared" si="522"/>
        <v>1</v>
      </c>
      <c r="DV320" s="311">
        <f t="shared" si="522"/>
        <v>1</v>
      </c>
      <c r="DW320" s="186"/>
    </row>
    <row r="321" spans="1:128" x14ac:dyDescent="0.2">
      <c r="A321" s="159" t="str">
        <f ca="1">Language!A$706</f>
        <v>средний оклад, в месяц</v>
      </c>
      <c r="B321" s="299">
        <v>50</v>
      </c>
      <c r="C321" s="160" t="str">
        <f ca="1">CHOOSE(D319,CurName1,CurName2,CurName3)</f>
        <v>тыс. руб.</v>
      </c>
      <c r="E321" s="154" t="s">
        <v>770</v>
      </c>
      <c r="F321" s="154" t="s">
        <v>1921</v>
      </c>
      <c r="G321" s="300">
        <f t="shared" ref="G321:AL321" ca="1" si="523">IF(G$2=1,$B321,F321)*IF($B325=1,G325,G324)</f>
        <v>50</v>
      </c>
      <c r="H321" s="300">
        <f t="shared" ca="1" si="523"/>
        <v>50.282707269370263</v>
      </c>
      <c r="I321" s="300">
        <f t="shared" ca="1" si="523"/>
        <v>50.567013006743622</v>
      </c>
      <c r="J321" s="300">
        <f t="shared" ca="1" si="523"/>
        <v>50.852926250090562</v>
      </c>
      <c r="K321" s="300">
        <f t="shared" ca="1" si="523"/>
        <v>51.140456088483575</v>
      </c>
      <c r="L321" s="300">
        <f t="shared" ca="1" si="523"/>
        <v>51.429611662386073</v>
      </c>
      <c r="M321" s="300">
        <f t="shared" ca="1" si="523"/>
        <v>51.720402163943</v>
      </c>
      <c r="N321" s="300">
        <f t="shared" ca="1" si="523"/>
        <v>52.012836837273007</v>
      </c>
      <c r="O321" s="300">
        <f t="shared" ca="1" si="523"/>
        <v>52.306924978762339</v>
      </c>
      <c r="P321" s="300">
        <f t="shared" ca="1" si="523"/>
        <v>52.60267593736036</v>
      </c>
      <c r="Q321" s="300">
        <f t="shared" ca="1" si="523"/>
        <v>52.90009911487676</v>
      </c>
      <c r="R321" s="300">
        <f t="shared" ca="1" si="523"/>
        <v>53.199203966280422</v>
      </c>
      <c r="S321" s="300">
        <f t="shared" ca="1" si="523"/>
        <v>53.5</v>
      </c>
      <c r="T321" s="300">
        <f t="shared" ca="1" si="523"/>
        <v>53.802496778226185</v>
      </c>
      <c r="U321" s="300">
        <f t="shared" ca="1" si="523"/>
        <v>54.106703917215683</v>
      </c>
      <c r="V321" s="300">
        <f t="shared" ca="1" si="523"/>
        <v>54.412631087596914</v>
      </c>
      <c r="W321" s="300">
        <f t="shared" ca="1" si="523"/>
        <v>54.720288014677436</v>
      </c>
      <c r="X321" s="300">
        <f t="shared" ca="1" si="523"/>
        <v>55.029684478753111</v>
      </c>
      <c r="Y321" s="300">
        <f t="shared" ca="1" si="523"/>
        <v>55.340830315419019</v>
      </c>
      <c r="Z321" s="300">
        <f t="shared" ca="1" si="523"/>
        <v>55.653735415882124</v>
      </c>
      <c r="AA321" s="300">
        <f t="shared" ca="1" si="523"/>
        <v>55.968409727275706</v>
      </c>
      <c r="AB321" s="300">
        <f t="shared" ca="1" si="523"/>
        <v>56.28486325297559</v>
      </c>
      <c r="AC321" s="300">
        <f t="shared" ca="1" si="523"/>
        <v>56.603106052918136</v>
      </c>
      <c r="AD321" s="300">
        <f t="shared" ca="1" si="523"/>
        <v>56.923148243920053</v>
      </c>
      <c r="AE321" s="300">
        <f t="shared" ca="1" si="523"/>
        <v>57.244999999999997</v>
      </c>
      <c r="AF321" s="300">
        <f t="shared" ca="1" si="523"/>
        <v>57.568671552702014</v>
      </c>
      <c r="AG321" s="300">
        <f t="shared" ca="1" si="523"/>
        <v>57.894173191420776</v>
      </c>
      <c r="AH321" s="300">
        <f t="shared" ca="1" si="523"/>
        <v>58.221515263728691</v>
      </c>
      <c r="AI321" s="300">
        <f t="shared" ca="1" si="523"/>
        <v>58.550708175704848</v>
      </c>
      <c r="AJ321" s="300">
        <f t="shared" ca="1" si="523"/>
        <v>58.88176239226582</v>
      </c>
      <c r="AK321" s="300">
        <f t="shared" ca="1" si="523"/>
        <v>59.214688437498346</v>
      </c>
      <c r="AL321" s="300">
        <f t="shared" ca="1" si="523"/>
        <v>59.549496894993865</v>
      </c>
      <c r="AM321" s="300">
        <f t="shared" ref="AM321:BR321" ca="1" si="524">IF(AM$2=1,$B321,AL321)*IF($B325=1,AM325,AM324)</f>
        <v>59.886198408185003</v>
      </c>
      <c r="AN321" s="300">
        <f t="shared" ca="1" si="524"/>
        <v>60.224803680683877</v>
      </c>
      <c r="AO321" s="300">
        <f t="shared" ca="1" si="524"/>
        <v>60.565323476622403</v>
      </c>
      <c r="AP321" s="300">
        <f t="shared" ca="1" si="524"/>
        <v>60.907768620994453</v>
      </c>
      <c r="AQ321" s="300">
        <f t="shared" ca="1" si="524"/>
        <v>61.252149999999993</v>
      </c>
      <c r="AR321" s="300">
        <f t="shared" ca="1" si="524"/>
        <v>61.598478561391147</v>
      </c>
      <c r="AS321" s="300">
        <f t="shared" ca="1" si="524"/>
        <v>61.946765314820219</v>
      </c>
      <c r="AT321" s="300">
        <f t="shared" ca="1" si="524"/>
        <v>62.297021332189686</v>
      </c>
      <c r="AU321" s="300">
        <f t="shared" ca="1" si="524"/>
        <v>62.649257748004175</v>
      </c>
      <c r="AV321" s="300">
        <f t="shared" ca="1" si="524"/>
        <v>63.00348575972442</v>
      </c>
      <c r="AW321" s="300">
        <f t="shared" ca="1" si="524"/>
        <v>63.359716628123216</v>
      </c>
      <c r="AX321" s="300">
        <f t="shared" ca="1" si="524"/>
        <v>63.717961677643423</v>
      </c>
      <c r="AY321" s="300">
        <f t="shared" ca="1" si="524"/>
        <v>64.078232296757932</v>
      </c>
      <c r="AZ321" s="300">
        <f t="shared" ca="1" si="524"/>
        <v>64.440539938331725</v>
      </c>
      <c r="BA321" s="300">
        <f t="shared" ca="1" si="524"/>
        <v>64.804896119985955</v>
      </c>
      <c r="BB321" s="300">
        <f t="shared" ca="1" si="524"/>
        <v>65.171312424464048</v>
      </c>
      <c r="BC321" s="300">
        <f t="shared" ca="1" si="524"/>
        <v>65.539800499999984</v>
      </c>
      <c r="BD321" s="300">
        <f t="shared" ca="1" si="524"/>
        <v>65.910372060688516</v>
      </c>
      <c r="BE321" s="300">
        <f t="shared" ca="1" si="524"/>
        <v>66.283038886857625</v>
      </c>
      <c r="BF321" s="300">
        <f t="shared" ca="1" si="524"/>
        <v>66.65781282544296</v>
      </c>
      <c r="BG321" s="300">
        <f t="shared" ca="1" si="524"/>
        <v>67.034705790364455</v>
      </c>
      <c r="BH321" s="300">
        <f t="shared" ca="1" si="524"/>
        <v>67.41372976290512</v>
      </c>
      <c r="BI321" s="300">
        <f t="shared" ca="1" si="524"/>
        <v>67.794896792091834</v>
      </c>
      <c r="BJ321" s="300">
        <f t="shared" ca="1" si="524"/>
        <v>68.178218995078453</v>
      </c>
      <c r="BK321" s="300">
        <f t="shared" ca="1" si="524"/>
        <v>68.563708557530987</v>
      </c>
      <c r="BL321" s="300">
        <f t="shared" ca="1" si="524"/>
        <v>68.951377734014955</v>
      </c>
      <c r="BM321" s="300">
        <f t="shared" ca="1" si="524"/>
        <v>69.341238848384975</v>
      </c>
      <c r="BN321" s="300">
        <f t="shared" ca="1" si="524"/>
        <v>69.733304294176534</v>
      </c>
      <c r="BO321" s="300">
        <f t="shared" ca="1" si="524"/>
        <v>70.127586534999978</v>
      </c>
      <c r="BP321" s="300">
        <f t="shared" ca="1" si="524"/>
        <v>70.524098104936712</v>
      </c>
      <c r="BQ321" s="300">
        <f t="shared" ca="1" si="524"/>
        <v>70.922851608937663</v>
      </c>
      <c r="BR321" s="300">
        <f t="shared" ca="1" si="524"/>
        <v>71.323859723223961</v>
      </c>
      <c r="BS321" s="300">
        <f t="shared" ref="BS321:CX321" ca="1" si="525">IF(BS$2=1,$B321,BR321)*IF($B325=1,BS325,BS324)</f>
        <v>71.727135195689968</v>
      </c>
      <c r="BT321" s="300">
        <f t="shared" ca="1" si="525"/>
        <v>72.132690846308478</v>
      </c>
      <c r="BU321" s="300">
        <f t="shared" ca="1" si="525"/>
        <v>72.540539567538261</v>
      </c>
      <c r="BV321" s="300">
        <f t="shared" ca="1" si="525"/>
        <v>72.950694324733945</v>
      </c>
      <c r="BW321" s="300">
        <f t="shared" ca="1" si="525"/>
        <v>73.363168156558146</v>
      </c>
      <c r="BX321" s="300">
        <f t="shared" ca="1" si="525"/>
        <v>73.777974175395983</v>
      </c>
      <c r="BY321" s="300">
        <f t="shared" ca="1" si="525"/>
        <v>74.195125567771896</v>
      </c>
      <c r="BZ321" s="300">
        <f t="shared" ca="1" si="525"/>
        <v>74.61463559476887</v>
      </c>
      <c r="CA321" s="300">
        <f t="shared" ca="1" si="525"/>
        <v>75.036517592449954</v>
      </c>
      <c r="CB321" s="300">
        <f t="shared" ca="1" si="525"/>
        <v>75.460784972282255</v>
      </c>
      <c r="CC321" s="300">
        <f t="shared" ca="1" si="525"/>
        <v>75.887451221563268</v>
      </c>
      <c r="CD321" s="300">
        <f t="shared" ca="1" si="525"/>
        <v>76.316529903849613</v>
      </c>
      <c r="CE321" s="300">
        <f t="shared" ca="1" si="525"/>
        <v>76.748034659388239</v>
      </c>
      <c r="CF321" s="300">
        <f t="shared" ca="1" si="525"/>
        <v>77.181979205550036</v>
      </c>
      <c r="CG321" s="300">
        <f t="shared" ca="1" si="525"/>
        <v>77.618377337265912</v>
      </c>
      <c r="CH321" s="300">
        <f t="shared" ca="1" si="525"/>
        <v>78.057242927465296</v>
      </c>
      <c r="CI321" s="300">
        <f t="shared" ca="1" si="525"/>
        <v>78.498589927517202</v>
      </c>
      <c r="CJ321" s="300">
        <f t="shared" ca="1" si="525"/>
        <v>78.942432367673689</v>
      </c>
      <c r="CK321" s="300">
        <f t="shared" ca="1" si="525"/>
        <v>79.388784357515931</v>
      </c>
      <c r="CL321" s="300">
        <f t="shared" ca="1" si="525"/>
        <v>79.837660086402693</v>
      </c>
      <c r="CM321" s="300">
        <f t="shared" ca="1" si="525"/>
        <v>80.289073823921456</v>
      </c>
      <c r="CN321" s="300">
        <f t="shared" ca="1" si="525"/>
        <v>80.743039920342028</v>
      </c>
      <c r="CO321" s="300">
        <f t="shared" ca="1" si="525"/>
        <v>81.199572807072713</v>
      </c>
      <c r="CP321" s="300">
        <f t="shared" ca="1" si="525"/>
        <v>81.658686997119105</v>
      </c>
      <c r="CQ321" s="300">
        <f t="shared" ca="1" si="525"/>
        <v>82.120397085545434</v>
      </c>
      <c r="CR321" s="300">
        <f t="shared" ca="1" si="525"/>
        <v>82.584717749938562</v>
      </c>
      <c r="CS321" s="300">
        <f t="shared" ca="1" si="525"/>
        <v>83.051663750874539</v>
      </c>
      <c r="CT321" s="300">
        <f t="shared" ca="1" si="525"/>
        <v>83.521249932387875</v>
      </c>
      <c r="CU321" s="300">
        <f t="shared" ca="1" si="525"/>
        <v>83.99349122244341</v>
      </c>
      <c r="CV321" s="300">
        <f t="shared" ca="1" si="525"/>
        <v>84.468402633410861</v>
      </c>
      <c r="CW321" s="300">
        <f t="shared" ca="1" si="525"/>
        <v>84.945999262542045</v>
      </c>
      <c r="CX321" s="300">
        <f t="shared" ca="1" si="525"/>
        <v>85.426296292450886</v>
      </c>
      <c r="CY321" s="300">
        <f t="shared" ref="CY321:DV321" ca="1" si="526">IF(CY$2=1,$B321,CX321)*IF($B325=1,CY325,CY324)</f>
        <v>85.909308991595964</v>
      </c>
      <c r="CZ321" s="300">
        <f t="shared" ca="1" si="526"/>
        <v>86.395052714765967</v>
      </c>
      <c r="DA321" s="300">
        <f t="shared" ca="1" si="526"/>
        <v>86.8835429035678</v>
      </c>
      <c r="DB321" s="300">
        <f t="shared" ca="1" si="526"/>
        <v>87.37479508691743</v>
      </c>
      <c r="DC321" s="300">
        <f t="shared" ca="1" si="526"/>
        <v>87.868824881533612</v>
      </c>
      <c r="DD321" s="300">
        <f t="shared" ca="1" si="526"/>
        <v>88.365647992434262</v>
      </c>
      <c r="DE321" s="300">
        <f t="shared" ca="1" si="526"/>
        <v>88.865280213435767</v>
      </c>
      <c r="DF321" s="300">
        <f t="shared" ca="1" si="526"/>
        <v>89.367737427655044</v>
      </c>
      <c r="DG321" s="300">
        <f t="shared" ca="1" si="526"/>
        <v>89.873035608014462</v>
      </c>
      <c r="DH321" s="300">
        <f t="shared" ca="1" si="526"/>
        <v>90.381190817749626</v>
      </c>
      <c r="DI321" s="300">
        <f t="shared" ca="1" si="526"/>
        <v>90.892219210920004</v>
      </c>
      <c r="DJ321" s="300">
        <f t="shared" ca="1" si="526"/>
        <v>91.406137032922459</v>
      </c>
      <c r="DK321" s="300">
        <f t="shared" ca="1" si="526"/>
        <v>91.922960621007689</v>
      </c>
      <c r="DL321" s="300">
        <f t="shared" ca="1" si="526"/>
        <v>92.442706404799594</v>
      </c>
      <c r="DM321" s="300">
        <f t="shared" ca="1" si="526"/>
        <v>92.965390906817547</v>
      </c>
      <c r="DN321" s="300">
        <f t="shared" ca="1" si="526"/>
        <v>93.491030743001659</v>
      </c>
      <c r="DO321" s="300">
        <f t="shared" ca="1" si="526"/>
        <v>94.019642623240969</v>
      </c>
      <c r="DP321" s="300">
        <f t="shared" ca="1" si="526"/>
        <v>94.55124335190466</v>
      </c>
      <c r="DQ321" s="300">
        <f t="shared" ca="1" si="526"/>
        <v>95.085849828376269</v>
      </c>
      <c r="DR321" s="300">
        <f t="shared" ca="1" si="526"/>
        <v>95.623479047590891</v>
      </c>
      <c r="DS321" s="300">
        <f t="shared" ca="1" si="526"/>
        <v>96.164148100575474</v>
      </c>
      <c r="DT321" s="300">
        <f t="shared" ca="1" si="526"/>
        <v>96.707874174992099</v>
      </c>
      <c r="DU321" s="300">
        <f t="shared" ca="1" si="526"/>
        <v>97.254674555684403</v>
      </c>
      <c r="DV321" s="300">
        <f t="shared" ca="1" si="526"/>
        <v>97.804566625227025</v>
      </c>
      <c r="DW321" s="161"/>
    </row>
    <row r="322" spans="1:128" collapsed="1" x14ac:dyDescent="0.2">
      <c r="A322" s="159" t="str">
        <f ca="1">Language!A$707</f>
        <v>заработная плата</v>
      </c>
      <c r="B322" s="189" t="str">
        <f ca="1">Language!$A$1469</f>
        <v>за период</v>
      </c>
      <c r="C322" s="160" t="str">
        <f ca="1">CHOOSE(D322,CurName1,CurName2,CurName3)</f>
        <v>тыс. руб.</v>
      </c>
      <c r="D322" s="158">
        <f>D319</f>
        <v>1</v>
      </c>
      <c r="E322" s="154" t="s">
        <v>728</v>
      </c>
      <c r="F322" s="6" t="s">
        <v>3364</v>
      </c>
      <c r="G322" s="161">
        <f ca="1">G320*G321*Параметры!G$37</f>
        <v>50</v>
      </c>
      <c r="H322" s="161">
        <f ca="1">H320*H321*Параметры!H$37</f>
        <v>50.282707269370263</v>
      </c>
      <c r="I322" s="161">
        <f ca="1">I320*I321*Параметры!I$37</f>
        <v>50.567013006743622</v>
      </c>
      <c r="J322" s="161">
        <f ca="1">J320*J321*Параметры!J$37</f>
        <v>50.852926250090562</v>
      </c>
      <c r="K322" s="161">
        <f ca="1">K320*K321*Параметры!K$37</f>
        <v>51.140456088483575</v>
      </c>
      <c r="L322" s="161">
        <f ca="1">L320*L321*Параметры!L$37</f>
        <v>51.429611662386073</v>
      </c>
      <c r="M322" s="161">
        <f ca="1">M320*M321*Параметры!M$37</f>
        <v>51.720402163943</v>
      </c>
      <c r="N322" s="161">
        <f ca="1">N320*N321*Параметры!N$37</f>
        <v>52.012836837273007</v>
      </c>
      <c r="O322" s="161">
        <f ca="1">O320*O321*Параметры!O$37</f>
        <v>52.306924978762339</v>
      </c>
      <c r="P322" s="161">
        <f ca="1">P320*P321*Параметры!P$37</f>
        <v>52.60267593736036</v>
      </c>
      <c r="Q322" s="161">
        <f ca="1">Q320*Q321*Параметры!Q$37</f>
        <v>52.90009911487676</v>
      </c>
      <c r="R322" s="161">
        <f ca="1">R320*R321*Параметры!R$37</f>
        <v>53.199203966280422</v>
      </c>
      <c r="S322" s="161">
        <f ca="1">S320*S321*Параметры!S$37</f>
        <v>53.5</v>
      </c>
      <c r="T322" s="161">
        <f ca="1">T320*T321*Параметры!T$37</f>
        <v>53.802496778226185</v>
      </c>
      <c r="U322" s="161">
        <f ca="1">U320*U321*Параметры!U$37</f>
        <v>54.106703917215683</v>
      </c>
      <c r="V322" s="161">
        <f ca="1">V320*V321*Параметры!V$37</f>
        <v>54.412631087596914</v>
      </c>
      <c r="W322" s="161">
        <f ca="1">W320*W321*Параметры!W$37</f>
        <v>54.720288014677436</v>
      </c>
      <c r="X322" s="161">
        <f ca="1">X320*X321*Параметры!X$37</f>
        <v>55.029684478753111</v>
      </c>
      <c r="Y322" s="161">
        <f ca="1">Y320*Y321*Параметры!Y$37</f>
        <v>55.340830315419019</v>
      </c>
      <c r="Z322" s="161">
        <f ca="1">Z320*Z321*Параметры!Z$37</f>
        <v>55.653735415882124</v>
      </c>
      <c r="AA322" s="161">
        <f ca="1">AA320*AA321*Параметры!AA$37</f>
        <v>55.968409727275706</v>
      </c>
      <c r="AB322" s="161">
        <f ca="1">AB320*AB321*Параметры!AB$37</f>
        <v>56.28486325297559</v>
      </c>
      <c r="AC322" s="161">
        <f ca="1">AC320*AC321*Параметры!AC$37</f>
        <v>56.603106052918136</v>
      </c>
      <c r="AD322" s="161">
        <f ca="1">AD320*AD321*Параметры!AD$37</f>
        <v>56.923148243920053</v>
      </c>
      <c r="AE322" s="161">
        <f ca="1">AE320*AE321*Параметры!AE$37</f>
        <v>57.244999999999997</v>
      </c>
      <c r="AF322" s="161">
        <f ca="1">AF320*AF321*Параметры!AF$37</f>
        <v>57.568671552702014</v>
      </c>
      <c r="AG322" s="161">
        <f ca="1">AG320*AG321*Параметры!AG$37</f>
        <v>57.894173191420776</v>
      </c>
      <c r="AH322" s="161">
        <f ca="1">AH320*AH321*Параметры!AH$37</f>
        <v>58.221515263728691</v>
      </c>
      <c r="AI322" s="161">
        <f ca="1">AI320*AI321*Параметры!AI$37</f>
        <v>58.550708175704848</v>
      </c>
      <c r="AJ322" s="161">
        <f ca="1">AJ320*AJ321*Параметры!AJ$37</f>
        <v>58.88176239226582</v>
      </c>
      <c r="AK322" s="161">
        <f ca="1">AK320*AK321*Параметры!AK$37</f>
        <v>59.214688437498346</v>
      </c>
      <c r="AL322" s="161">
        <f ca="1">AL320*AL321*Параметры!AL$37</f>
        <v>59.549496894993865</v>
      </c>
      <c r="AM322" s="161">
        <f ca="1">AM320*AM321*Параметры!AM$37</f>
        <v>59.886198408185003</v>
      </c>
      <c r="AN322" s="161">
        <f ca="1">AN320*AN321*Параметры!AN$37</f>
        <v>60.224803680683877</v>
      </c>
      <c r="AO322" s="161">
        <f ca="1">AO320*AO321*Параметры!AO$37</f>
        <v>60.565323476622403</v>
      </c>
      <c r="AP322" s="161">
        <f ca="1">AP320*AP321*Параметры!AP$37</f>
        <v>60.907768620994453</v>
      </c>
      <c r="AQ322" s="161">
        <f ca="1">AQ320*AQ321*Параметры!AQ$37</f>
        <v>61.252149999999993</v>
      </c>
      <c r="AR322" s="161">
        <f ca="1">AR320*AR321*Параметры!AR$37</f>
        <v>61.598478561391147</v>
      </c>
      <c r="AS322" s="161">
        <f ca="1">AS320*AS321*Параметры!AS$37</f>
        <v>61.946765314820219</v>
      </c>
      <c r="AT322" s="161">
        <f ca="1">AT320*AT321*Параметры!AT$37</f>
        <v>62.297021332189686</v>
      </c>
      <c r="AU322" s="161">
        <f ca="1">AU320*AU321*Параметры!AU$37</f>
        <v>62.649257748004175</v>
      </c>
      <c r="AV322" s="161">
        <f ca="1">AV320*AV321*Параметры!AV$37</f>
        <v>63.00348575972442</v>
      </c>
      <c r="AW322" s="161">
        <f ca="1">AW320*AW321*Параметры!AW$37</f>
        <v>63.359716628123216</v>
      </c>
      <c r="AX322" s="161">
        <f ca="1">AX320*AX321*Параметры!AX$37</f>
        <v>63.717961677643423</v>
      </c>
      <c r="AY322" s="161">
        <f ca="1">AY320*AY321*Параметры!AY$37</f>
        <v>64.078232296757932</v>
      </c>
      <c r="AZ322" s="161">
        <f ca="1">AZ320*AZ321*Параметры!AZ$37</f>
        <v>64.440539938331725</v>
      </c>
      <c r="BA322" s="161">
        <f ca="1">BA320*BA321*Параметры!BA$37</f>
        <v>64.804896119985955</v>
      </c>
      <c r="BB322" s="161">
        <f ca="1">BB320*BB321*Параметры!BB$37</f>
        <v>65.171312424464048</v>
      </c>
      <c r="BC322" s="161">
        <f ca="1">BC320*BC321*Параметры!BC$37</f>
        <v>65.539800499999984</v>
      </c>
      <c r="BD322" s="161">
        <f ca="1">BD320*BD321*Параметры!BD$37</f>
        <v>65.910372060688516</v>
      </c>
      <c r="BE322" s="161">
        <f ca="1">BE320*BE321*Параметры!BE$37</f>
        <v>66.283038886857625</v>
      </c>
      <c r="BF322" s="161">
        <f ca="1">BF320*BF321*Параметры!BF$37</f>
        <v>66.65781282544296</v>
      </c>
      <c r="BG322" s="161">
        <f ca="1">BG320*BG321*Параметры!BG$37</f>
        <v>67.034705790364455</v>
      </c>
      <c r="BH322" s="161">
        <f ca="1">BH320*BH321*Параметры!BH$37</f>
        <v>67.41372976290512</v>
      </c>
      <c r="BI322" s="161">
        <f ca="1">BI320*BI321*Параметры!BI$37</f>
        <v>67.794896792091834</v>
      </c>
      <c r="BJ322" s="161">
        <f ca="1">BJ320*BJ321*Параметры!BJ$37</f>
        <v>68.178218995078453</v>
      </c>
      <c r="BK322" s="161">
        <f ca="1">BK320*BK321*Параметры!BK$37</f>
        <v>68.563708557530987</v>
      </c>
      <c r="BL322" s="161">
        <f ca="1">BL320*BL321*Параметры!BL$37</f>
        <v>68.951377734014955</v>
      </c>
      <c r="BM322" s="161">
        <f ca="1">BM320*BM321*Параметры!BM$37</f>
        <v>69.341238848384975</v>
      </c>
      <c r="BN322" s="161">
        <f ca="1">BN320*BN321*Параметры!BN$37</f>
        <v>69.733304294176534</v>
      </c>
      <c r="BO322" s="161">
        <f ca="1">BO320*BO321*Параметры!BO$37</f>
        <v>70.127586534999978</v>
      </c>
      <c r="BP322" s="161">
        <f ca="1">BP320*BP321*Параметры!BP$37</f>
        <v>70.524098104936712</v>
      </c>
      <c r="BQ322" s="161">
        <f ca="1">BQ320*BQ321*Параметры!BQ$37</f>
        <v>70.922851608937663</v>
      </c>
      <c r="BR322" s="161">
        <f ca="1">BR320*BR321*Параметры!BR$37</f>
        <v>71.323859723223961</v>
      </c>
      <c r="BS322" s="161">
        <f ca="1">BS320*BS321*Параметры!BS$37</f>
        <v>71.727135195689968</v>
      </c>
      <c r="BT322" s="161">
        <f ca="1">BT320*BT321*Параметры!BT$37</f>
        <v>72.132690846308478</v>
      </c>
      <c r="BU322" s="161">
        <f ca="1">BU320*BU321*Параметры!BU$37</f>
        <v>72.540539567538261</v>
      </c>
      <c r="BV322" s="161">
        <f ca="1">BV320*BV321*Параметры!BV$37</f>
        <v>72.950694324733945</v>
      </c>
      <c r="BW322" s="161">
        <f ca="1">BW320*BW321*Параметры!BW$37</f>
        <v>73.363168156558146</v>
      </c>
      <c r="BX322" s="161">
        <f ca="1">BX320*BX321*Параметры!BX$37</f>
        <v>73.777974175395983</v>
      </c>
      <c r="BY322" s="161">
        <f ca="1">BY320*BY321*Параметры!BY$37</f>
        <v>74.195125567771896</v>
      </c>
      <c r="BZ322" s="161">
        <f ca="1">BZ320*BZ321*Параметры!BZ$37</f>
        <v>74.61463559476887</v>
      </c>
      <c r="CA322" s="161">
        <f ca="1">CA320*CA321*Параметры!CA$37</f>
        <v>75.036517592449954</v>
      </c>
      <c r="CB322" s="161">
        <f ca="1">CB320*CB321*Параметры!CB$37</f>
        <v>75.460784972282255</v>
      </c>
      <c r="CC322" s="161">
        <f ca="1">CC320*CC321*Параметры!CC$37</f>
        <v>75.887451221563268</v>
      </c>
      <c r="CD322" s="161">
        <f ca="1">CD320*CD321*Параметры!CD$37</f>
        <v>76.316529903849613</v>
      </c>
      <c r="CE322" s="161">
        <f ca="1">CE320*CE321*Параметры!CE$37</f>
        <v>76.748034659388239</v>
      </c>
      <c r="CF322" s="161">
        <f ca="1">CF320*CF321*Параметры!CF$37</f>
        <v>77.181979205550036</v>
      </c>
      <c r="CG322" s="161">
        <f ca="1">CG320*CG321*Параметры!CG$37</f>
        <v>77.618377337265912</v>
      </c>
      <c r="CH322" s="161">
        <f ca="1">CH320*CH321*Параметры!CH$37</f>
        <v>78.057242927465296</v>
      </c>
      <c r="CI322" s="161">
        <f ca="1">CI320*CI321*Параметры!CI$37</f>
        <v>78.498589927517202</v>
      </c>
      <c r="CJ322" s="161">
        <f ca="1">CJ320*CJ321*Параметры!CJ$37</f>
        <v>78.942432367673689</v>
      </c>
      <c r="CK322" s="161">
        <f ca="1">CK320*CK321*Параметры!CK$37</f>
        <v>79.388784357515931</v>
      </c>
      <c r="CL322" s="161">
        <f ca="1">CL320*CL321*Параметры!CL$37</f>
        <v>79.837660086402693</v>
      </c>
      <c r="CM322" s="161">
        <f ca="1">CM320*CM321*Параметры!CM$37</f>
        <v>80.289073823921456</v>
      </c>
      <c r="CN322" s="161">
        <f ca="1">CN320*CN321*Параметры!CN$37</f>
        <v>80.743039920342028</v>
      </c>
      <c r="CO322" s="161">
        <f ca="1">CO320*CO321*Параметры!CO$37</f>
        <v>81.199572807072713</v>
      </c>
      <c r="CP322" s="161">
        <f ca="1">CP320*CP321*Параметры!CP$37</f>
        <v>81.658686997119105</v>
      </c>
      <c r="CQ322" s="161">
        <f ca="1">CQ320*CQ321*Параметры!CQ$37</f>
        <v>82.120397085545434</v>
      </c>
      <c r="CR322" s="161">
        <f ca="1">CR320*CR321*Параметры!CR$37</f>
        <v>82.584717749938562</v>
      </c>
      <c r="CS322" s="161">
        <f ca="1">CS320*CS321*Параметры!CS$37</f>
        <v>83.051663750874539</v>
      </c>
      <c r="CT322" s="161">
        <f ca="1">CT320*CT321*Параметры!CT$37</f>
        <v>83.521249932387875</v>
      </c>
      <c r="CU322" s="161">
        <f ca="1">CU320*CU321*Параметры!CU$37</f>
        <v>83.99349122244341</v>
      </c>
      <c r="CV322" s="161">
        <f ca="1">CV320*CV321*Параметры!CV$37</f>
        <v>84.468402633410861</v>
      </c>
      <c r="CW322" s="161">
        <f ca="1">CW320*CW321*Параметры!CW$37</f>
        <v>84.945999262542045</v>
      </c>
      <c r="CX322" s="161">
        <f ca="1">CX320*CX321*Параметры!CX$37</f>
        <v>85.426296292450886</v>
      </c>
      <c r="CY322" s="161">
        <f ca="1">CY320*CY321*Параметры!CY$37</f>
        <v>85.909308991595964</v>
      </c>
      <c r="CZ322" s="161">
        <f ca="1">CZ320*CZ321*Параметры!CZ$37</f>
        <v>86.395052714765967</v>
      </c>
      <c r="DA322" s="161">
        <f ca="1">DA320*DA321*Параметры!DA$37</f>
        <v>86.8835429035678</v>
      </c>
      <c r="DB322" s="161">
        <f ca="1">DB320*DB321*Параметры!DB$37</f>
        <v>87.37479508691743</v>
      </c>
      <c r="DC322" s="161">
        <f ca="1">DC320*DC321*Параметры!DC$37</f>
        <v>87.868824881533612</v>
      </c>
      <c r="DD322" s="161">
        <f ca="1">DD320*DD321*Параметры!DD$37</f>
        <v>88.365647992434262</v>
      </c>
      <c r="DE322" s="161">
        <f ca="1">DE320*DE321*Параметры!DE$37</f>
        <v>88.865280213435767</v>
      </c>
      <c r="DF322" s="161">
        <f ca="1">DF320*DF321*Параметры!DF$37</f>
        <v>89.367737427655044</v>
      </c>
      <c r="DG322" s="161">
        <f ca="1">DG320*DG321*Параметры!DG$37</f>
        <v>89.873035608014462</v>
      </c>
      <c r="DH322" s="161">
        <f ca="1">DH320*DH321*Параметры!DH$37</f>
        <v>90.381190817749626</v>
      </c>
      <c r="DI322" s="161">
        <f ca="1">DI320*DI321*Параметры!DI$37</f>
        <v>90.892219210920004</v>
      </c>
      <c r="DJ322" s="161">
        <f ca="1">DJ320*DJ321*Параметры!DJ$37</f>
        <v>91.406137032922459</v>
      </c>
      <c r="DK322" s="161">
        <f ca="1">DK320*DK321*Параметры!DK$37</f>
        <v>91.922960621007689</v>
      </c>
      <c r="DL322" s="161">
        <f ca="1">DL320*DL321*Параметры!DL$37</f>
        <v>92.442706404799594</v>
      </c>
      <c r="DM322" s="161">
        <f ca="1">DM320*DM321*Параметры!DM$37</f>
        <v>92.965390906817547</v>
      </c>
      <c r="DN322" s="161">
        <f ca="1">DN320*DN321*Параметры!DN$37</f>
        <v>93.491030743001659</v>
      </c>
      <c r="DO322" s="161">
        <f ca="1">DO320*DO321*Параметры!DO$37</f>
        <v>94.019642623240969</v>
      </c>
      <c r="DP322" s="161">
        <f ca="1">DP320*DP321*Параметры!DP$37</f>
        <v>94.55124335190466</v>
      </c>
      <c r="DQ322" s="161">
        <f ca="1">DQ320*DQ321*Параметры!DQ$37</f>
        <v>95.085849828376269</v>
      </c>
      <c r="DR322" s="161">
        <f ca="1">DR320*DR321*Параметры!DR$37</f>
        <v>95.623479047590891</v>
      </c>
      <c r="DS322" s="161">
        <f ca="1">DS320*DS321*Параметры!DS$37</f>
        <v>96.164148100575474</v>
      </c>
      <c r="DT322" s="161">
        <f ca="1">DT320*DT321*Параметры!DT$37</f>
        <v>96.707874174992099</v>
      </c>
      <c r="DU322" s="161">
        <f ca="1">DU320*DU321*Параметры!DU$37</f>
        <v>97.254674555684403</v>
      </c>
      <c r="DV322" s="161">
        <f ca="1">DV320*DV321*Параметры!DV$37</f>
        <v>97.804566625227025</v>
      </c>
      <c r="DW322" s="161"/>
      <c r="DX322" s="162">
        <f ca="1">SUM(G322:DW322)</f>
        <v>8552.5865628067677</v>
      </c>
    </row>
    <row r="323" spans="1:128" hidden="1" outlineLevel="1" x14ac:dyDescent="0.2">
      <c r="A323" s="168" t="str">
        <f ca="1">Language!A$709</f>
        <v>темп изменения цен</v>
      </c>
      <c r="B323" s="173"/>
      <c r="C323" s="147" t="str">
        <f ca="1">Language!$A$484</f>
        <v>% в год</v>
      </c>
      <c r="D323" s="158"/>
      <c r="F323" s="6" t="s">
        <v>3191</v>
      </c>
      <c r="G323" s="305">
        <f>CHOOSE($D319,Параметры!G$56,Параметры!G$62,Параметры!G$68)</f>
        <v>7.0000000000000007E-2</v>
      </c>
      <c r="H323" s="305">
        <f>CHOOSE($D319,Параметры!H$56,Параметры!H$62,Параметры!H$68)</f>
        <v>7.0000000000000007E-2</v>
      </c>
      <c r="I323" s="305">
        <f>CHOOSE($D319,Параметры!I$56,Параметры!I$62,Параметры!I$68)</f>
        <v>7.0000000000000007E-2</v>
      </c>
      <c r="J323" s="305">
        <f>CHOOSE($D319,Параметры!J$56,Параметры!J$62,Параметры!J$68)</f>
        <v>7.0000000000000007E-2</v>
      </c>
      <c r="K323" s="305">
        <f>CHOOSE($D319,Параметры!K$56,Параметры!K$62,Параметры!K$68)</f>
        <v>7.0000000000000007E-2</v>
      </c>
      <c r="L323" s="305">
        <f>CHOOSE($D319,Параметры!L$56,Параметры!L$62,Параметры!L$68)</f>
        <v>7.0000000000000007E-2</v>
      </c>
      <c r="M323" s="305">
        <f>CHOOSE($D319,Параметры!M$56,Параметры!M$62,Параметры!M$68)</f>
        <v>7.0000000000000007E-2</v>
      </c>
      <c r="N323" s="305">
        <f>CHOOSE($D319,Параметры!N$56,Параметры!N$62,Параметры!N$68)</f>
        <v>7.0000000000000007E-2</v>
      </c>
      <c r="O323" s="305">
        <f>CHOOSE($D319,Параметры!O$56,Параметры!O$62,Параметры!O$68)</f>
        <v>7.0000000000000007E-2</v>
      </c>
      <c r="P323" s="305">
        <f>CHOOSE($D319,Параметры!P$56,Параметры!P$62,Параметры!P$68)</f>
        <v>7.0000000000000007E-2</v>
      </c>
      <c r="Q323" s="305">
        <f>CHOOSE($D319,Параметры!Q$56,Параметры!Q$62,Параметры!Q$68)</f>
        <v>7.0000000000000007E-2</v>
      </c>
      <c r="R323" s="305">
        <f>CHOOSE($D319,Параметры!R$56,Параметры!R$62,Параметры!R$68)</f>
        <v>7.0000000000000007E-2</v>
      </c>
      <c r="S323" s="305">
        <f>CHOOSE($D319,Параметры!S$56,Параметры!S$62,Параметры!S$68)</f>
        <v>7.0000000000000007E-2</v>
      </c>
      <c r="T323" s="305">
        <f>CHOOSE($D319,Параметры!T$56,Параметры!T$62,Параметры!T$68)</f>
        <v>7.0000000000000007E-2</v>
      </c>
      <c r="U323" s="305">
        <f>CHOOSE($D319,Параметры!U$56,Параметры!U$62,Параметры!U$68)</f>
        <v>7.0000000000000007E-2</v>
      </c>
      <c r="V323" s="305">
        <f>CHOOSE($D319,Параметры!V$56,Параметры!V$62,Параметры!V$68)</f>
        <v>7.0000000000000007E-2</v>
      </c>
      <c r="W323" s="305">
        <f>CHOOSE($D319,Параметры!W$56,Параметры!W$62,Параметры!W$68)</f>
        <v>7.0000000000000007E-2</v>
      </c>
      <c r="X323" s="305">
        <f>CHOOSE($D319,Параметры!X$56,Параметры!X$62,Параметры!X$68)</f>
        <v>7.0000000000000007E-2</v>
      </c>
      <c r="Y323" s="305">
        <f>CHOOSE($D319,Параметры!Y$56,Параметры!Y$62,Параметры!Y$68)</f>
        <v>7.0000000000000007E-2</v>
      </c>
      <c r="Z323" s="305">
        <f>CHOOSE($D319,Параметры!Z$56,Параметры!Z$62,Параметры!Z$68)</f>
        <v>7.0000000000000007E-2</v>
      </c>
      <c r="AA323" s="305">
        <f>CHOOSE($D319,Параметры!AA$56,Параметры!AA$62,Параметры!AA$68)</f>
        <v>7.0000000000000007E-2</v>
      </c>
      <c r="AB323" s="305">
        <f>CHOOSE($D319,Параметры!AB$56,Параметры!AB$62,Параметры!AB$68)</f>
        <v>7.0000000000000007E-2</v>
      </c>
      <c r="AC323" s="305">
        <f>CHOOSE($D319,Параметры!AC$56,Параметры!AC$62,Параметры!AC$68)</f>
        <v>7.0000000000000007E-2</v>
      </c>
      <c r="AD323" s="305">
        <f>CHOOSE($D319,Параметры!AD$56,Параметры!AD$62,Параметры!AD$68)</f>
        <v>7.0000000000000007E-2</v>
      </c>
      <c r="AE323" s="305">
        <f>CHOOSE($D319,Параметры!AE$56,Параметры!AE$62,Параметры!AE$68)</f>
        <v>7.0000000000000007E-2</v>
      </c>
      <c r="AF323" s="305">
        <f>CHOOSE($D319,Параметры!AF$56,Параметры!AF$62,Параметры!AF$68)</f>
        <v>7.0000000000000007E-2</v>
      </c>
      <c r="AG323" s="305">
        <f>CHOOSE($D319,Параметры!AG$56,Параметры!AG$62,Параметры!AG$68)</f>
        <v>7.0000000000000007E-2</v>
      </c>
      <c r="AH323" s="305">
        <f>CHOOSE($D319,Параметры!AH$56,Параметры!AH$62,Параметры!AH$68)</f>
        <v>7.0000000000000007E-2</v>
      </c>
      <c r="AI323" s="305">
        <f>CHOOSE($D319,Параметры!AI$56,Параметры!AI$62,Параметры!AI$68)</f>
        <v>7.0000000000000007E-2</v>
      </c>
      <c r="AJ323" s="305">
        <f>CHOOSE($D319,Параметры!AJ$56,Параметры!AJ$62,Параметры!AJ$68)</f>
        <v>7.0000000000000007E-2</v>
      </c>
      <c r="AK323" s="305">
        <f>CHOOSE($D319,Параметры!AK$56,Параметры!AK$62,Параметры!AK$68)</f>
        <v>7.0000000000000007E-2</v>
      </c>
      <c r="AL323" s="305">
        <f>CHOOSE($D319,Параметры!AL$56,Параметры!AL$62,Параметры!AL$68)</f>
        <v>7.0000000000000007E-2</v>
      </c>
      <c r="AM323" s="305">
        <f>CHOOSE($D319,Параметры!AM$56,Параметры!AM$62,Параметры!AM$68)</f>
        <v>7.0000000000000007E-2</v>
      </c>
      <c r="AN323" s="305">
        <f>CHOOSE($D319,Параметры!AN$56,Параметры!AN$62,Параметры!AN$68)</f>
        <v>7.0000000000000007E-2</v>
      </c>
      <c r="AO323" s="305">
        <f>CHOOSE($D319,Параметры!AO$56,Параметры!AO$62,Параметры!AO$68)</f>
        <v>7.0000000000000007E-2</v>
      </c>
      <c r="AP323" s="305">
        <f>CHOOSE($D319,Параметры!AP$56,Параметры!AP$62,Параметры!AP$68)</f>
        <v>7.0000000000000007E-2</v>
      </c>
      <c r="AQ323" s="305">
        <f>CHOOSE($D319,Параметры!AQ$56,Параметры!AQ$62,Параметры!AQ$68)</f>
        <v>7.0000000000000007E-2</v>
      </c>
      <c r="AR323" s="305">
        <f>CHOOSE($D319,Параметры!AR$56,Параметры!AR$62,Параметры!AR$68)</f>
        <v>7.0000000000000007E-2</v>
      </c>
      <c r="AS323" s="305">
        <f>CHOOSE($D319,Параметры!AS$56,Параметры!AS$62,Параметры!AS$68)</f>
        <v>7.0000000000000007E-2</v>
      </c>
      <c r="AT323" s="305">
        <f>CHOOSE($D319,Параметры!AT$56,Параметры!AT$62,Параметры!AT$68)</f>
        <v>7.0000000000000007E-2</v>
      </c>
      <c r="AU323" s="305">
        <f>CHOOSE($D319,Параметры!AU$56,Параметры!AU$62,Параметры!AU$68)</f>
        <v>7.0000000000000007E-2</v>
      </c>
      <c r="AV323" s="305">
        <f>CHOOSE($D319,Параметры!AV$56,Параметры!AV$62,Параметры!AV$68)</f>
        <v>7.0000000000000007E-2</v>
      </c>
      <c r="AW323" s="305">
        <f>CHOOSE($D319,Параметры!AW$56,Параметры!AW$62,Параметры!AW$68)</f>
        <v>7.0000000000000007E-2</v>
      </c>
      <c r="AX323" s="305">
        <f>CHOOSE($D319,Параметры!AX$56,Параметры!AX$62,Параметры!AX$68)</f>
        <v>7.0000000000000007E-2</v>
      </c>
      <c r="AY323" s="305">
        <f>CHOOSE($D319,Параметры!AY$56,Параметры!AY$62,Параметры!AY$68)</f>
        <v>7.0000000000000007E-2</v>
      </c>
      <c r="AZ323" s="305">
        <f>CHOOSE($D319,Параметры!AZ$56,Параметры!AZ$62,Параметры!AZ$68)</f>
        <v>7.0000000000000007E-2</v>
      </c>
      <c r="BA323" s="305">
        <f>CHOOSE($D319,Параметры!BA$56,Параметры!BA$62,Параметры!BA$68)</f>
        <v>7.0000000000000007E-2</v>
      </c>
      <c r="BB323" s="305">
        <f>CHOOSE($D319,Параметры!BB$56,Параметры!BB$62,Параметры!BB$68)</f>
        <v>7.0000000000000007E-2</v>
      </c>
      <c r="BC323" s="305">
        <f>CHOOSE($D319,Параметры!BC$56,Параметры!BC$62,Параметры!BC$68)</f>
        <v>7.0000000000000007E-2</v>
      </c>
      <c r="BD323" s="305">
        <f>CHOOSE($D319,Параметры!BD$56,Параметры!BD$62,Параметры!BD$68)</f>
        <v>7.0000000000000007E-2</v>
      </c>
      <c r="BE323" s="305">
        <f>CHOOSE($D319,Параметры!BE$56,Параметры!BE$62,Параметры!BE$68)</f>
        <v>7.0000000000000007E-2</v>
      </c>
      <c r="BF323" s="305">
        <f>CHOOSE($D319,Параметры!BF$56,Параметры!BF$62,Параметры!BF$68)</f>
        <v>7.0000000000000007E-2</v>
      </c>
      <c r="BG323" s="305">
        <f>CHOOSE($D319,Параметры!BG$56,Параметры!BG$62,Параметры!BG$68)</f>
        <v>7.0000000000000007E-2</v>
      </c>
      <c r="BH323" s="305">
        <f>CHOOSE($D319,Параметры!BH$56,Параметры!BH$62,Параметры!BH$68)</f>
        <v>7.0000000000000007E-2</v>
      </c>
      <c r="BI323" s="305">
        <f>CHOOSE($D319,Параметры!BI$56,Параметры!BI$62,Параметры!BI$68)</f>
        <v>7.0000000000000007E-2</v>
      </c>
      <c r="BJ323" s="305">
        <f>CHOOSE($D319,Параметры!BJ$56,Параметры!BJ$62,Параметры!BJ$68)</f>
        <v>7.0000000000000007E-2</v>
      </c>
      <c r="BK323" s="305">
        <f>CHOOSE($D319,Параметры!BK$56,Параметры!BK$62,Параметры!BK$68)</f>
        <v>7.0000000000000007E-2</v>
      </c>
      <c r="BL323" s="305">
        <f>CHOOSE($D319,Параметры!BL$56,Параметры!BL$62,Параметры!BL$68)</f>
        <v>7.0000000000000007E-2</v>
      </c>
      <c r="BM323" s="305">
        <f>CHOOSE($D319,Параметры!BM$56,Параметры!BM$62,Параметры!BM$68)</f>
        <v>7.0000000000000007E-2</v>
      </c>
      <c r="BN323" s="305">
        <f>CHOOSE($D319,Параметры!BN$56,Параметры!BN$62,Параметры!BN$68)</f>
        <v>7.0000000000000007E-2</v>
      </c>
      <c r="BO323" s="305">
        <f>CHOOSE($D319,Параметры!BO$56,Параметры!BO$62,Параметры!BO$68)</f>
        <v>7.0000000000000007E-2</v>
      </c>
      <c r="BP323" s="305">
        <f>CHOOSE($D319,Параметры!BP$56,Параметры!BP$62,Параметры!BP$68)</f>
        <v>7.0000000000000007E-2</v>
      </c>
      <c r="BQ323" s="305">
        <f>CHOOSE($D319,Параметры!BQ$56,Параметры!BQ$62,Параметры!BQ$68)</f>
        <v>7.0000000000000007E-2</v>
      </c>
      <c r="BR323" s="305">
        <f>CHOOSE($D319,Параметры!BR$56,Параметры!BR$62,Параметры!BR$68)</f>
        <v>7.0000000000000007E-2</v>
      </c>
      <c r="BS323" s="305">
        <f>CHOOSE($D319,Параметры!BS$56,Параметры!BS$62,Параметры!BS$68)</f>
        <v>7.0000000000000007E-2</v>
      </c>
      <c r="BT323" s="305">
        <f>CHOOSE($D319,Параметры!BT$56,Параметры!BT$62,Параметры!BT$68)</f>
        <v>7.0000000000000007E-2</v>
      </c>
      <c r="BU323" s="305">
        <f>CHOOSE($D319,Параметры!BU$56,Параметры!BU$62,Параметры!BU$68)</f>
        <v>7.0000000000000007E-2</v>
      </c>
      <c r="BV323" s="305">
        <f>CHOOSE($D319,Параметры!BV$56,Параметры!BV$62,Параметры!BV$68)</f>
        <v>7.0000000000000007E-2</v>
      </c>
      <c r="BW323" s="305">
        <f>CHOOSE($D319,Параметры!BW$56,Параметры!BW$62,Параметры!BW$68)</f>
        <v>7.0000000000000007E-2</v>
      </c>
      <c r="BX323" s="305">
        <f>CHOOSE($D319,Параметры!BX$56,Параметры!BX$62,Параметры!BX$68)</f>
        <v>7.0000000000000007E-2</v>
      </c>
      <c r="BY323" s="305">
        <f>CHOOSE($D319,Параметры!BY$56,Параметры!BY$62,Параметры!BY$68)</f>
        <v>7.0000000000000007E-2</v>
      </c>
      <c r="BZ323" s="305">
        <f>CHOOSE($D319,Параметры!BZ$56,Параметры!BZ$62,Параметры!BZ$68)</f>
        <v>7.0000000000000007E-2</v>
      </c>
      <c r="CA323" s="305">
        <f>CHOOSE($D319,Параметры!CA$56,Параметры!CA$62,Параметры!CA$68)</f>
        <v>7.0000000000000007E-2</v>
      </c>
      <c r="CB323" s="305">
        <f>CHOOSE($D319,Параметры!CB$56,Параметры!CB$62,Параметры!CB$68)</f>
        <v>7.0000000000000007E-2</v>
      </c>
      <c r="CC323" s="305">
        <f>CHOOSE($D319,Параметры!CC$56,Параметры!CC$62,Параметры!CC$68)</f>
        <v>7.0000000000000007E-2</v>
      </c>
      <c r="CD323" s="305">
        <f>CHOOSE($D319,Параметры!CD$56,Параметры!CD$62,Параметры!CD$68)</f>
        <v>7.0000000000000007E-2</v>
      </c>
      <c r="CE323" s="305">
        <f>CHOOSE($D319,Параметры!CE$56,Параметры!CE$62,Параметры!CE$68)</f>
        <v>7.0000000000000007E-2</v>
      </c>
      <c r="CF323" s="305">
        <f>CHOOSE($D319,Параметры!CF$56,Параметры!CF$62,Параметры!CF$68)</f>
        <v>7.0000000000000007E-2</v>
      </c>
      <c r="CG323" s="305">
        <f>CHOOSE($D319,Параметры!CG$56,Параметры!CG$62,Параметры!CG$68)</f>
        <v>7.0000000000000007E-2</v>
      </c>
      <c r="CH323" s="305">
        <f>CHOOSE($D319,Параметры!CH$56,Параметры!CH$62,Параметры!CH$68)</f>
        <v>7.0000000000000007E-2</v>
      </c>
      <c r="CI323" s="305">
        <f>CHOOSE($D319,Параметры!CI$56,Параметры!CI$62,Параметры!CI$68)</f>
        <v>7.0000000000000007E-2</v>
      </c>
      <c r="CJ323" s="305">
        <f>CHOOSE($D319,Параметры!CJ$56,Параметры!CJ$62,Параметры!CJ$68)</f>
        <v>7.0000000000000007E-2</v>
      </c>
      <c r="CK323" s="305">
        <f>CHOOSE($D319,Параметры!CK$56,Параметры!CK$62,Параметры!CK$68)</f>
        <v>7.0000000000000007E-2</v>
      </c>
      <c r="CL323" s="305">
        <f>CHOOSE($D319,Параметры!CL$56,Параметры!CL$62,Параметры!CL$68)</f>
        <v>7.0000000000000007E-2</v>
      </c>
      <c r="CM323" s="305">
        <f>CHOOSE($D319,Параметры!CM$56,Параметры!CM$62,Параметры!CM$68)</f>
        <v>7.0000000000000007E-2</v>
      </c>
      <c r="CN323" s="305">
        <f>CHOOSE($D319,Параметры!CN$56,Параметры!CN$62,Параметры!CN$68)</f>
        <v>7.0000000000000007E-2</v>
      </c>
      <c r="CO323" s="305">
        <f>CHOOSE($D319,Параметры!CO$56,Параметры!CO$62,Параметры!CO$68)</f>
        <v>7.0000000000000007E-2</v>
      </c>
      <c r="CP323" s="305">
        <f>CHOOSE($D319,Параметры!CP$56,Параметры!CP$62,Параметры!CP$68)</f>
        <v>7.0000000000000007E-2</v>
      </c>
      <c r="CQ323" s="305">
        <f>CHOOSE($D319,Параметры!CQ$56,Параметры!CQ$62,Параметры!CQ$68)</f>
        <v>7.0000000000000007E-2</v>
      </c>
      <c r="CR323" s="305">
        <f>CHOOSE($D319,Параметры!CR$56,Параметры!CR$62,Параметры!CR$68)</f>
        <v>7.0000000000000007E-2</v>
      </c>
      <c r="CS323" s="305">
        <f>CHOOSE($D319,Параметры!CS$56,Параметры!CS$62,Параметры!CS$68)</f>
        <v>7.0000000000000007E-2</v>
      </c>
      <c r="CT323" s="305">
        <f>CHOOSE($D319,Параметры!CT$56,Параметры!CT$62,Параметры!CT$68)</f>
        <v>7.0000000000000007E-2</v>
      </c>
      <c r="CU323" s="305">
        <f>CHOOSE($D319,Параметры!CU$56,Параметры!CU$62,Параметры!CU$68)</f>
        <v>7.0000000000000007E-2</v>
      </c>
      <c r="CV323" s="305">
        <f>CHOOSE($D319,Параметры!CV$56,Параметры!CV$62,Параметры!CV$68)</f>
        <v>7.0000000000000007E-2</v>
      </c>
      <c r="CW323" s="305">
        <f>CHOOSE($D319,Параметры!CW$56,Параметры!CW$62,Параметры!CW$68)</f>
        <v>7.0000000000000007E-2</v>
      </c>
      <c r="CX323" s="305">
        <f>CHOOSE($D319,Параметры!CX$56,Параметры!CX$62,Параметры!CX$68)</f>
        <v>7.0000000000000007E-2</v>
      </c>
      <c r="CY323" s="305">
        <f>CHOOSE($D319,Параметры!CY$56,Параметры!CY$62,Параметры!CY$68)</f>
        <v>7.0000000000000007E-2</v>
      </c>
      <c r="CZ323" s="305">
        <f>CHOOSE($D319,Параметры!CZ$56,Параметры!CZ$62,Параметры!CZ$68)</f>
        <v>7.0000000000000007E-2</v>
      </c>
      <c r="DA323" s="305">
        <f>CHOOSE($D319,Параметры!DA$56,Параметры!DA$62,Параметры!DA$68)</f>
        <v>7.0000000000000007E-2</v>
      </c>
      <c r="DB323" s="305">
        <f>CHOOSE($D319,Параметры!DB$56,Параметры!DB$62,Параметры!DB$68)</f>
        <v>7.0000000000000007E-2</v>
      </c>
      <c r="DC323" s="305">
        <f>CHOOSE($D319,Параметры!DC$56,Параметры!DC$62,Параметры!DC$68)</f>
        <v>7.0000000000000007E-2</v>
      </c>
      <c r="DD323" s="305">
        <f>CHOOSE($D319,Параметры!DD$56,Параметры!DD$62,Параметры!DD$68)</f>
        <v>7.0000000000000007E-2</v>
      </c>
      <c r="DE323" s="305">
        <f>CHOOSE($D319,Параметры!DE$56,Параметры!DE$62,Параметры!DE$68)</f>
        <v>7.0000000000000007E-2</v>
      </c>
      <c r="DF323" s="305">
        <f>CHOOSE($D319,Параметры!DF$56,Параметры!DF$62,Параметры!DF$68)</f>
        <v>7.0000000000000007E-2</v>
      </c>
      <c r="DG323" s="305">
        <f>CHOOSE($D319,Параметры!DG$56,Параметры!DG$62,Параметры!DG$68)</f>
        <v>7.0000000000000007E-2</v>
      </c>
      <c r="DH323" s="305">
        <f>CHOOSE($D319,Параметры!DH$56,Параметры!DH$62,Параметры!DH$68)</f>
        <v>7.0000000000000007E-2</v>
      </c>
      <c r="DI323" s="305">
        <f>CHOOSE($D319,Параметры!DI$56,Параметры!DI$62,Параметры!DI$68)</f>
        <v>7.0000000000000007E-2</v>
      </c>
      <c r="DJ323" s="305">
        <f>CHOOSE($D319,Параметры!DJ$56,Параметры!DJ$62,Параметры!DJ$68)</f>
        <v>7.0000000000000007E-2</v>
      </c>
      <c r="DK323" s="305">
        <f>CHOOSE($D319,Параметры!DK$56,Параметры!DK$62,Параметры!DK$68)</f>
        <v>7.0000000000000007E-2</v>
      </c>
      <c r="DL323" s="305">
        <f>CHOOSE($D319,Параметры!DL$56,Параметры!DL$62,Параметры!DL$68)</f>
        <v>7.0000000000000007E-2</v>
      </c>
      <c r="DM323" s="305">
        <f>CHOOSE($D319,Параметры!DM$56,Параметры!DM$62,Параметры!DM$68)</f>
        <v>7.0000000000000007E-2</v>
      </c>
      <c r="DN323" s="305">
        <f>CHOOSE($D319,Параметры!DN$56,Параметры!DN$62,Параметры!DN$68)</f>
        <v>7.0000000000000007E-2</v>
      </c>
      <c r="DO323" s="305">
        <f>CHOOSE($D319,Параметры!DO$56,Параметры!DO$62,Параметры!DO$68)</f>
        <v>7.0000000000000007E-2</v>
      </c>
      <c r="DP323" s="305">
        <f>CHOOSE($D319,Параметры!DP$56,Параметры!DP$62,Параметры!DP$68)</f>
        <v>7.0000000000000007E-2</v>
      </c>
      <c r="DQ323" s="305">
        <f>CHOOSE($D319,Параметры!DQ$56,Параметры!DQ$62,Параметры!DQ$68)</f>
        <v>7.0000000000000007E-2</v>
      </c>
      <c r="DR323" s="305">
        <f>CHOOSE($D319,Параметры!DR$56,Параметры!DR$62,Параметры!DR$68)</f>
        <v>7.0000000000000007E-2</v>
      </c>
      <c r="DS323" s="305">
        <f>CHOOSE($D319,Параметры!DS$56,Параметры!DS$62,Параметры!DS$68)</f>
        <v>7.0000000000000007E-2</v>
      </c>
      <c r="DT323" s="305">
        <f>CHOOSE($D319,Параметры!DT$56,Параметры!DT$62,Параметры!DT$68)</f>
        <v>7.0000000000000007E-2</v>
      </c>
      <c r="DU323" s="305">
        <f>CHOOSE($D319,Параметры!DU$56,Параметры!DU$62,Параметры!DU$68)</f>
        <v>7.0000000000000007E-2</v>
      </c>
      <c r="DV323" s="305">
        <f>CHOOSE($D319,Параметры!DV$56,Параметры!DV$62,Параметры!DV$68)</f>
        <v>7.0000000000000007E-2</v>
      </c>
      <c r="DW323" s="174"/>
      <c r="DX323" s="170"/>
    </row>
    <row r="324" spans="1:128" hidden="1" outlineLevel="1" x14ac:dyDescent="0.2">
      <c r="A324" s="168" t="str">
        <f ca="1">Language!A$679</f>
        <v>коэффициент прироста цен к предыдущему периоду</v>
      </c>
      <c r="B324" s="173"/>
      <c r="C324" s="147" t="str">
        <f ca="1">Language!$A$1467</f>
        <v>раз</v>
      </c>
      <c r="D324" s="158"/>
      <c r="F324" s="6" t="s">
        <v>3190</v>
      </c>
      <c r="G324" s="175">
        <f ca="1">IF(G$2=1,1,IF(Prj_Inflation=1, (1+OFFSET(G323,0,-1))^(Параметры!G$36/360), 1))</f>
        <v>1</v>
      </c>
      <c r="H324" s="175">
        <f ca="1">IF(H$2=1,1,IF(Prj_Inflation=1, (1+OFFSET(H323,0,-1))^(Параметры!H$36/360), 1))</f>
        <v>1.0056541453874053</v>
      </c>
      <c r="I324" s="175">
        <f ca="1">IF(I$2=1,1,IF(Prj_Inflation=1, (1+OFFSET(I323,0,-1))^(Параметры!I$36/360), 1))</f>
        <v>1.0056541453874053</v>
      </c>
      <c r="J324" s="175">
        <f ca="1">IF(J$2=1,1,IF(Prj_Inflation=1, (1+OFFSET(J323,0,-1))^(Параметры!J$36/360), 1))</f>
        <v>1.0056541453874053</v>
      </c>
      <c r="K324" s="175">
        <f ca="1">IF(K$2=1,1,IF(Prj_Inflation=1, (1+OFFSET(K323,0,-1))^(Параметры!K$36/360), 1))</f>
        <v>1.0056541453874053</v>
      </c>
      <c r="L324" s="175">
        <f ca="1">IF(L$2=1,1,IF(Prj_Inflation=1, (1+OFFSET(L323,0,-1))^(Параметры!L$36/360), 1))</f>
        <v>1.0056541453874053</v>
      </c>
      <c r="M324" s="175">
        <f ca="1">IF(M$2=1,1,IF(Prj_Inflation=1, (1+OFFSET(M323,0,-1))^(Параметры!M$36/360), 1))</f>
        <v>1.0056541453874053</v>
      </c>
      <c r="N324" s="175">
        <f ca="1">IF(N$2=1,1,IF(Prj_Inflation=1, (1+OFFSET(N323,0,-1))^(Параметры!N$36/360), 1))</f>
        <v>1.0056541453874053</v>
      </c>
      <c r="O324" s="175">
        <f ca="1">IF(O$2=1,1,IF(Prj_Inflation=1, (1+OFFSET(O323,0,-1))^(Параметры!O$36/360), 1))</f>
        <v>1.0056541453874053</v>
      </c>
      <c r="P324" s="175">
        <f ca="1">IF(P$2=1,1,IF(Prj_Inflation=1, (1+OFFSET(P323,0,-1))^(Параметры!P$36/360), 1))</f>
        <v>1.0056541453874053</v>
      </c>
      <c r="Q324" s="175">
        <f ca="1">IF(Q$2=1,1,IF(Prj_Inflation=1, (1+OFFSET(Q323,0,-1))^(Параметры!Q$36/360), 1))</f>
        <v>1.0056541453874053</v>
      </c>
      <c r="R324" s="175">
        <f ca="1">IF(R$2=1,1,IF(Prj_Inflation=1, (1+OFFSET(R323,0,-1))^(Параметры!R$36/360), 1))</f>
        <v>1.0056541453874053</v>
      </c>
      <c r="S324" s="175">
        <f ca="1">IF(S$2=1,1,IF(Prj_Inflation=1, (1+OFFSET(S323,0,-1))^(Параметры!S$36/360), 1))</f>
        <v>1.0056541453874053</v>
      </c>
      <c r="T324" s="175">
        <f ca="1">IF(T$2=1,1,IF(Prj_Inflation=1, (1+OFFSET(T323,0,-1))^(Параметры!T$36/360), 1))</f>
        <v>1.0056541453874053</v>
      </c>
      <c r="U324" s="175">
        <f ca="1">IF(U$2=1,1,IF(Prj_Inflation=1, (1+OFFSET(U323,0,-1))^(Параметры!U$36/360), 1))</f>
        <v>1.0056541453874053</v>
      </c>
      <c r="V324" s="175">
        <f ca="1">IF(V$2=1,1,IF(Prj_Inflation=1, (1+OFFSET(V323,0,-1))^(Параметры!V$36/360), 1))</f>
        <v>1.0056541453874053</v>
      </c>
      <c r="W324" s="175">
        <f ca="1">IF(W$2=1,1,IF(Prj_Inflation=1, (1+OFFSET(W323,0,-1))^(Параметры!W$36/360), 1))</f>
        <v>1.0056541453874053</v>
      </c>
      <c r="X324" s="175">
        <f ca="1">IF(X$2=1,1,IF(Prj_Inflation=1, (1+OFFSET(X323,0,-1))^(Параметры!X$36/360), 1))</f>
        <v>1.0056541453874053</v>
      </c>
      <c r="Y324" s="175">
        <f ca="1">IF(Y$2=1,1,IF(Prj_Inflation=1, (1+OFFSET(Y323,0,-1))^(Параметры!Y$36/360), 1))</f>
        <v>1.0056541453874053</v>
      </c>
      <c r="Z324" s="175">
        <f ca="1">IF(Z$2=1,1,IF(Prj_Inflation=1, (1+OFFSET(Z323,0,-1))^(Параметры!Z$36/360), 1))</f>
        <v>1.0056541453874053</v>
      </c>
      <c r="AA324" s="175">
        <f ca="1">IF(AA$2=1,1,IF(Prj_Inflation=1, (1+OFFSET(AA323,0,-1))^(Параметры!AA$36/360), 1))</f>
        <v>1.0056541453874053</v>
      </c>
      <c r="AB324" s="175">
        <f ca="1">IF(AB$2=1,1,IF(Prj_Inflation=1, (1+OFFSET(AB323,0,-1))^(Параметры!AB$36/360), 1))</f>
        <v>1.0056541453874053</v>
      </c>
      <c r="AC324" s="175">
        <f ca="1">IF(AC$2=1,1,IF(Prj_Inflation=1, (1+OFFSET(AC323,0,-1))^(Параметры!AC$36/360), 1))</f>
        <v>1.0056541453874053</v>
      </c>
      <c r="AD324" s="175">
        <f ca="1">IF(AD$2=1,1,IF(Prj_Inflation=1, (1+OFFSET(AD323,0,-1))^(Параметры!AD$36/360), 1))</f>
        <v>1.0056541453874053</v>
      </c>
      <c r="AE324" s="175">
        <f ca="1">IF(AE$2=1,1,IF(Prj_Inflation=1, (1+OFFSET(AE323,0,-1))^(Параметры!AE$36/360), 1))</f>
        <v>1.0056541453874053</v>
      </c>
      <c r="AF324" s="175">
        <f ca="1">IF(AF$2=1,1,IF(Prj_Inflation=1, (1+OFFSET(AF323,0,-1))^(Параметры!AF$36/360), 1))</f>
        <v>1.0056541453874053</v>
      </c>
      <c r="AG324" s="175">
        <f ca="1">IF(AG$2=1,1,IF(Prj_Inflation=1, (1+OFFSET(AG323,0,-1))^(Параметры!AG$36/360), 1))</f>
        <v>1.0056541453874053</v>
      </c>
      <c r="AH324" s="175">
        <f ca="1">IF(AH$2=1,1,IF(Prj_Inflation=1, (1+OFFSET(AH323,0,-1))^(Параметры!AH$36/360), 1))</f>
        <v>1.0056541453874053</v>
      </c>
      <c r="AI324" s="175">
        <f ca="1">IF(AI$2=1,1,IF(Prj_Inflation=1, (1+OFFSET(AI323,0,-1))^(Параметры!AI$36/360), 1))</f>
        <v>1.0056541453874053</v>
      </c>
      <c r="AJ324" s="175">
        <f ca="1">IF(AJ$2=1,1,IF(Prj_Inflation=1, (1+OFFSET(AJ323,0,-1))^(Параметры!AJ$36/360), 1))</f>
        <v>1.0056541453874053</v>
      </c>
      <c r="AK324" s="175">
        <f ca="1">IF(AK$2=1,1,IF(Prj_Inflation=1, (1+OFFSET(AK323,0,-1))^(Параметры!AK$36/360), 1))</f>
        <v>1.0056541453874053</v>
      </c>
      <c r="AL324" s="175">
        <f ca="1">IF(AL$2=1,1,IF(Prj_Inflation=1, (1+OFFSET(AL323,0,-1))^(Параметры!AL$36/360), 1))</f>
        <v>1.0056541453874053</v>
      </c>
      <c r="AM324" s="175">
        <f ca="1">IF(AM$2=1,1,IF(Prj_Inflation=1, (1+OFFSET(AM323,0,-1))^(Параметры!AM$36/360), 1))</f>
        <v>1.0056541453874053</v>
      </c>
      <c r="AN324" s="175">
        <f ca="1">IF(AN$2=1,1,IF(Prj_Inflation=1, (1+OFFSET(AN323,0,-1))^(Параметры!AN$36/360), 1))</f>
        <v>1.0056541453874053</v>
      </c>
      <c r="AO324" s="175">
        <f ca="1">IF(AO$2=1,1,IF(Prj_Inflation=1, (1+OFFSET(AO323,0,-1))^(Параметры!AO$36/360), 1))</f>
        <v>1.0056541453874053</v>
      </c>
      <c r="AP324" s="175">
        <f ca="1">IF(AP$2=1,1,IF(Prj_Inflation=1, (1+OFFSET(AP323,0,-1))^(Параметры!AP$36/360), 1))</f>
        <v>1.0056541453874053</v>
      </c>
      <c r="AQ324" s="175">
        <f ca="1">IF(AQ$2=1,1,IF(Prj_Inflation=1, (1+OFFSET(AQ323,0,-1))^(Параметры!AQ$36/360), 1))</f>
        <v>1.0056541453874053</v>
      </c>
      <c r="AR324" s="175">
        <f ca="1">IF(AR$2=1,1,IF(Prj_Inflation=1, (1+OFFSET(AR323,0,-1))^(Параметры!AR$36/360), 1))</f>
        <v>1.0056541453874053</v>
      </c>
      <c r="AS324" s="175">
        <f ca="1">IF(AS$2=1,1,IF(Prj_Inflation=1, (1+OFFSET(AS323,0,-1))^(Параметры!AS$36/360), 1))</f>
        <v>1.0056541453874053</v>
      </c>
      <c r="AT324" s="175">
        <f ca="1">IF(AT$2=1,1,IF(Prj_Inflation=1, (1+OFFSET(AT323,0,-1))^(Параметры!AT$36/360), 1))</f>
        <v>1.0056541453874053</v>
      </c>
      <c r="AU324" s="175">
        <f ca="1">IF(AU$2=1,1,IF(Prj_Inflation=1, (1+OFFSET(AU323,0,-1))^(Параметры!AU$36/360), 1))</f>
        <v>1.0056541453874053</v>
      </c>
      <c r="AV324" s="175">
        <f ca="1">IF(AV$2=1,1,IF(Prj_Inflation=1, (1+OFFSET(AV323,0,-1))^(Параметры!AV$36/360), 1))</f>
        <v>1.0056541453874053</v>
      </c>
      <c r="AW324" s="175">
        <f ca="1">IF(AW$2=1,1,IF(Prj_Inflation=1, (1+OFFSET(AW323,0,-1))^(Параметры!AW$36/360), 1))</f>
        <v>1.0056541453874053</v>
      </c>
      <c r="AX324" s="175">
        <f ca="1">IF(AX$2=1,1,IF(Prj_Inflation=1, (1+OFFSET(AX323,0,-1))^(Параметры!AX$36/360), 1))</f>
        <v>1.0056541453874053</v>
      </c>
      <c r="AY324" s="175">
        <f ca="1">IF(AY$2=1,1,IF(Prj_Inflation=1, (1+OFFSET(AY323,0,-1))^(Параметры!AY$36/360), 1))</f>
        <v>1.0056541453874053</v>
      </c>
      <c r="AZ324" s="175">
        <f ca="1">IF(AZ$2=1,1,IF(Prj_Inflation=1, (1+OFFSET(AZ323,0,-1))^(Параметры!AZ$36/360), 1))</f>
        <v>1.0056541453874053</v>
      </c>
      <c r="BA324" s="175">
        <f ca="1">IF(BA$2=1,1,IF(Prj_Inflation=1, (1+OFFSET(BA323,0,-1))^(Параметры!BA$36/360), 1))</f>
        <v>1.0056541453874053</v>
      </c>
      <c r="BB324" s="175">
        <f ca="1">IF(BB$2=1,1,IF(Prj_Inflation=1, (1+OFFSET(BB323,0,-1))^(Параметры!BB$36/360), 1))</f>
        <v>1.0056541453874053</v>
      </c>
      <c r="BC324" s="175">
        <f ca="1">IF(BC$2=1,1,IF(Prj_Inflation=1, (1+OFFSET(BC323,0,-1))^(Параметры!BC$36/360), 1))</f>
        <v>1.0056541453874053</v>
      </c>
      <c r="BD324" s="175">
        <f ca="1">IF(BD$2=1,1,IF(Prj_Inflation=1, (1+OFFSET(BD323,0,-1))^(Параметры!BD$36/360), 1))</f>
        <v>1.0056541453874053</v>
      </c>
      <c r="BE324" s="175">
        <f ca="1">IF(BE$2=1,1,IF(Prj_Inflation=1, (1+OFFSET(BE323,0,-1))^(Параметры!BE$36/360), 1))</f>
        <v>1.0056541453874053</v>
      </c>
      <c r="BF324" s="175">
        <f ca="1">IF(BF$2=1,1,IF(Prj_Inflation=1, (1+OFFSET(BF323,0,-1))^(Параметры!BF$36/360), 1))</f>
        <v>1.0056541453874053</v>
      </c>
      <c r="BG324" s="175">
        <f ca="1">IF(BG$2=1,1,IF(Prj_Inflation=1, (1+OFFSET(BG323,0,-1))^(Параметры!BG$36/360), 1))</f>
        <v>1.0056541453874053</v>
      </c>
      <c r="BH324" s="175">
        <f ca="1">IF(BH$2=1,1,IF(Prj_Inflation=1, (1+OFFSET(BH323,0,-1))^(Параметры!BH$36/360), 1))</f>
        <v>1.0056541453874053</v>
      </c>
      <c r="BI324" s="175">
        <f ca="1">IF(BI$2=1,1,IF(Prj_Inflation=1, (1+OFFSET(BI323,0,-1))^(Параметры!BI$36/360), 1))</f>
        <v>1.0056541453874053</v>
      </c>
      <c r="BJ324" s="175">
        <f ca="1">IF(BJ$2=1,1,IF(Prj_Inflation=1, (1+OFFSET(BJ323,0,-1))^(Параметры!BJ$36/360), 1))</f>
        <v>1.0056541453874053</v>
      </c>
      <c r="BK324" s="175">
        <f ca="1">IF(BK$2=1,1,IF(Prj_Inflation=1, (1+OFFSET(BK323,0,-1))^(Параметры!BK$36/360), 1))</f>
        <v>1.0056541453874053</v>
      </c>
      <c r="BL324" s="175">
        <f ca="1">IF(BL$2=1,1,IF(Prj_Inflation=1, (1+OFFSET(BL323,0,-1))^(Параметры!BL$36/360), 1))</f>
        <v>1.0056541453874053</v>
      </c>
      <c r="BM324" s="175">
        <f ca="1">IF(BM$2=1,1,IF(Prj_Inflation=1, (1+OFFSET(BM323,0,-1))^(Параметры!BM$36/360), 1))</f>
        <v>1.0056541453874053</v>
      </c>
      <c r="BN324" s="175">
        <f ca="1">IF(BN$2=1,1,IF(Prj_Inflation=1, (1+OFFSET(BN323,0,-1))^(Параметры!BN$36/360), 1))</f>
        <v>1.0056541453874053</v>
      </c>
      <c r="BO324" s="175">
        <f ca="1">IF(BO$2=1,1,IF(Prj_Inflation=1, (1+OFFSET(BO323,0,-1))^(Параметры!BO$36/360), 1))</f>
        <v>1.0056541453874053</v>
      </c>
      <c r="BP324" s="175">
        <f ca="1">IF(BP$2=1,1,IF(Prj_Inflation=1, (1+OFFSET(BP323,0,-1))^(Параметры!BP$36/360), 1))</f>
        <v>1.0056541453874053</v>
      </c>
      <c r="BQ324" s="175">
        <f ca="1">IF(BQ$2=1,1,IF(Prj_Inflation=1, (1+OFFSET(BQ323,0,-1))^(Параметры!BQ$36/360), 1))</f>
        <v>1.0056541453874053</v>
      </c>
      <c r="BR324" s="175">
        <f ca="1">IF(BR$2=1,1,IF(Prj_Inflation=1, (1+OFFSET(BR323,0,-1))^(Параметры!BR$36/360), 1))</f>
        <v>1.0056541453874053</v>
      </c>
      <c r="BS324" s="175">
        <f ca="1">IF(BS$2=1,1,IF(Prj_Inflation=1, (1+OFFSET(BS323,0,-1))^(Параметры!BS$36/360), 1))</f>
        <v>1.0056541453874053</v>
      </c>
      <c r="BT324" s="175">
        <f ca="1">IF(BT$2=1,1,IF(Prj_Inflation=1, (1+OFFSET(BT323,0,-1))^(Параметры!BT$36/360), 1))</f>
        <v>1.0056541453874053</v>
      </c>
      <c r="BU324" s="175">
        <f ca="1">IF(BU$2=1,1,IF(Prj_Inflation=1, (1+OFFSET(BU323,0,-1))^(Параметры!BU$36/360), 1))</f>
        <v>1.0056541453874053</v>
      </c>
      <c r="BV324" s="175">
        <f ca="1">IF(BV$2=1,1,IF(Prj_Inflation=1, (1+OFFSET(BV323,0,-1))^(Параметры!BV$36/360), 1))</f>
        <v>1.0056541453874053</v>
      </c>
      <c r="BW324" s="175">
        <f ca="1">IF(BW$2=1,1,IF(Prj_Inflation=1, (1+OFFSET(BW323,0,-1))^(Параметры!BW$36/360), 1))</f>
        <v>1.0056541453874053</v>
      </c>
      <c r="BX324" s="175">
        <f ca="1">IF(BX$2=1,1,IF(Prj_Inflation=1, (1+OFFSET(BX323,0,-1))^(Параметры!BX$36/360), 1))</f>
        <v>1.0056541453874053</v>
      </c>
      <c r="BY324" s="175">
        <f ca="1">IF(BY$2=1,1,IF(Prj_Inflation=1, (1+OFFSET(BY323,0,-1))^(Параметры!BY$36/360), 1))</f>
        <v>1.0056541453874053</v>
      </c>
      <c r="BZ324" s="175">
        <f ca="1">IF(BZ$2=1,1,IF(Prj_Inflation=1, (1+OFFSET(BZ323,0,-1))^(Параметры!BZ$36/360), 1))</f>
        <v>1.0056541453874053</v>
      </c>
      <c r="CA324" s="175">
        <f ca="1">IF(CA$2=1,1,IF(Prj_Inflation=1, (1+OFFSET(CA323,0,-1))^(Параметры!CA$36/360), 1))</f>
        <v>1.0056541453874053</v>
      </c>
      <c r="CB324" s="175">
        <f ca="1">IF(CB$2=1,1,IF(Prj_Inflation=1, (1+OFFSET(CB323,0,-1))^(Параметры!CB$36/360), 1))</f>
        <v>1.0056541453874053</v>
      </c>
      <c r="CC324" s="175">
        <f ca="1">IF(CC$2=1,1,IF(Prj_Inflation=1, (1+OFFSET(CC323,0,-1))^(Параметры!CC$36/360), 1))</f>
        <v>1.0056541453874053</v>
      </c>
      <c r="CD324" s="175">
        <f ca="1">IF(CD$2=1,1,IF(Prj_Inflation=1, (1+OFFSET(CD323,0,-1))^(Параметры!CD$36/360), 1))</f>
        <v>1.0056541453874053</v>
      </c>
      <c r="CE324" s="175">
        <f ca="1">IF(CE$2=1,1,IF(Prj_Inflation=1, (1+OFFSET(CE323,0,-1))^(Параметры!CE$36/360), 1))</f>
        <v>1.0056541453874053</v>
      </c>
      <c r="CF324" s="175">
        <f ca="1">IF(CF$2=1,1,IF(Prj_Inflation=1, (1+OFFSET(CF323,0,-1))^(Параметры!CF$36/360), 1))</f>
        <v>1.0056541453874053</v>
      </c>
      <c r="CG324" s="175">
        <f ca="1">IF(CG$2=1,1,IF(Prj_Inflation=1, (1+OFFSET(CG323,0,-1))^(Параметры!CG$36/360), 1))</f>
        <v>1.0056541453874053</v>
      </c>
      <c r="CH324" s="175">
        <f ca="1">IF(CH$2=1,1,IF(Prj_Inflation=1, (1+OFFSET(CH323,0,-1))^(Параметры!CH$36/360), 1))</f>
        <v>1.0056541453874053</v>
      </c>
      <c r="CI324" s="175">
        <f ca="1">IF(CI$2=1,1,IF(Prj_Inflation=1, (1+OFFSET(CI323,0,-1))^(Параметры!CI$36/360), 1))</f>
        <v>1.0056541453874053</v>
      </c>
      <c r="CJ324" s="175">
        <f ca="1">IF(CJ$2=1,1,IF(Prj_Inflation=1, (1+OFFSET(CJ323,0,-1))^(Параметры!CJ$36/360), 1))</f>
        <v>1.0056541453874053</v>
      </c>
      <c r="CK324" s="175">
        <f ca="1">IF(CK$2=1,1,IF(Prj_Inflation=1, (1+OFFSET(CK323,0,-1))^(Параметры!CK$36/360), 1))</f>
        <v>1.0056541453874053</v>
      </c>
      <c r="CL324" s="175">
        <f ca="1">IF(CL$2=1,1,IF(Prj_Inflation=1, (1+OFFSET(CL323,0,-1))^(Параметры!CL$36/360), 1))</f>
        <v>1.0056541453874053</v>
      </c>
      <c r="CM324" s="175">
        <f ca="1">IF(CM$2=1,1,IF(Prj_Inflation=1, (1+OFFSET(CM323,0,-1))^(Параметры!CM$36/360), 1))</f>
        <v>1.0056541453874053</v>
      </c>
      <c r="CN324" s="175">
        <f ca="1">IF(CN$2=1,1,IF(Prj_Inflation=1, (1+OFFSET(CN323,0,-1))^(Параметры!CN$36/360), 1))</f>
        <v>1.0056541453874053</v>
      </c>
      <c r="CO324" s="175">
        <f ca="1">IF(CO$2=1,1,IF(Prj_Inflation=1, (1+OFFSET(CO323,0,-1))^(Параметры!CO$36/360), 1))</f>
        <v>1.0056541453874053</v>
      </c>
      <c r="CP324" s="175">
        <f ca="1">IF(CP$2=1,1,IF(Prj_Inflation=1, (1+OFFSET(CP323,0,-1))^(Параметры!CP$36/360), 1))</f>
        <v>1.0056541453874053</v>
      </c>
      <c r="CQ324" s="175">
        <f ca="1">IF(CQ$2=1,1,IF(Prj_Inflation=1, (1+OFFSET(CQ323,0,-1))^(Параметры!CQ$36/360), 1))</f>
        <v>1.0056541453874053</v>
      </c>
      <c r="CR324" s="175">
        <f ca="1">IF(CR$2=1,1,IF(Prj_Inflation=1, (1+OFFSET(CR323,0,-1))^(Параметры!CR$36/360), 1))</f>
        <v>1.0056541453874053</v>
      </c>
      <c r="CS324" s="175">
        <f ca="1">IF(CS$2=1,1,IF(Prj_Inflation=1, (1+OFFSET(CS323,0,-1))^(Параметры!CS$36/360), 1))</f>
        <v>1.0056541453874053</v>
      </c>
      <c r="CT324" s="175">
        <f ca="1">IF(CT$2=1,1,IF(Prj_Inflation=1, (1+OFFSET(CT323,0,-1))^(Параметры!CT$36/360), 1))</f>
        <v>1.0056541453874053</v>
      </c>
      <c r="CU324" s="175">
        <f ca="1">IF(CU$2=1,1,IF(Prj_Inflation=1, (1+OFFSET(CU323,0,-1))^(Параметры!CU$36/360), 1))</f>
        <v>1.0056541453874053</v>
      </c>
      <c r="CV324" s="175">
        <f ca="1">IF(CV$2=1,1,IF(Prj_Inflation=1, (1+OFFSET(CV323,0,-1))^(Параметры!CV$36/360), 1))</f>
        <v>1.0056541453874053</v>
      </c>
      <c r="CW324" s="175">
        <f ca="1">IF(CW$2=1,1,IF(Prj_Inflation=1, (1+OFFSET(CW323,0,-1))^(Параметры!CW$36/360), 1))</f>
        <v>1.0056541453874053</v>
      </c>
      <c r="CX324" s="175">
        <f ca="1">IF(CX$2=1,1,IF(Prj_Inflation=1, (1+OFFSET(CX323,0,-1))^(Параметры!CX$36/360), 1))</f>
        <v>1.0056541453874053</v>
      </c>
      <c r="CY324" s="175">
        <f ca="1">IF(CY$2=1,1,IF(Prj_Inflation=1, (1+OFFSET(CY323,0,-1))^(Параметры!CY$36/360), 1))</f>
        <v>1.0056541453874053</v>
      </c>
      <c r="CZ324" s="175">
        <f ca="1">IF(CZ$2=1,1,IF(Prj_Inflation=1, (1+OFFSET(CZ323,0,-1))^(Параметры!CZ$36/360), 1))</f>
        <v>1.0056541453874053</v>
      </c>
      <c r="DA324" s="175">
        <f ca="1">IF(DA$2=1,1,IF(Prj_Inflation=1, (1+OFFSET(DA323,0,-1))^(Параметры!DA$36/360), 1))</f>
        <v>1.0056541453874053</v>
      </c>
      <c r="DB324" s="175">
        <f ca="1">IF(DB$2=1,1,IF(Prj_Inflation=1, (1+OFFSET(DB323,0,-1))^(Параметры!DB$36/360), 1))</f>
        <v>1.0056541453874053</v>
      </c>
      <c r="DC324" s="175">
        <f ca="1">IF(DC$2=1,1,IF(Prj_Inflation=1, (1+OFFSET(DC323,0,-1))^(Параметры!DC$36/360), 1))</f>
        <v>1.0056541453874053</v>
      </c>
      <c r="DD324" s="175">
        <f ca="1">IF(DD$2=1,1,IF(Prj_Inflation=1, (1+OFFSET(DD323,0,-1))^(Параметры!DD$36/360), 1))</f>
        <v>1.0056541453874053</v>
      </c>
      <c r="DE324" s="175">
        <f ca="1">IF(DE$2=1,1,IF(Prj_Inflation=1, (1+OFFSET(DE323,0,-1))^(Параметры!DE$36/360), 1))</f>
        <v>1.0056541453874053</v>
      </c>
      <c r="DF324" s="175">
        <f ca="1">IF(DF$2=1,1,IF(Prj_Inflation=1, (1+OFFSET(DF323,0,-1))^(Параметры!DF$36/360), 1))</f>
        <v>1.0056541453874053</v>
      </c>
      <c r="DG324" s="175">
        <f ca="1">IF(DG$2=1,1,IF(Prj_Inflation=1, (1+OFFSET(DG323,0,-1))^(Параметры!DG$36/360), 1))</f>
        <v>1.0056541453874053</v>
      </c>
      <c r="DH324" s="175">
        <f ca="1">IF(DH$2=1,1,IF(Prj_Inflation=1, (1+OFFSET(DH323,0,-1))^(Параметры!DH$36/360), 1))</f>
        <v>1.0056541453874053</v>
      </c>
      <c r="DI324" s="175">
        <f ca="1">IF(DI$2=1,1,IF(Prj_Inflation=1, (1+OFFSET(DI323,0,-1))^(Параметры!DI$36/360), 1))</f>
        <v>1.0056541453874053</v>
      </c>
      <c r="DJ324" s="175">
        <f ca="1">IF(DJ$2=1,1,IF(Prj_Inflation=1, (1+OFFSET(DJ323,0,-1))^(Параметры!DJ$36/360), 1))</f>
        <v>1.0056541453874053</v>
      </c>
      <c r="DK324" s="175">
        <f ca="1">IF(DK$2=1,1,IF(Prj_Inflation=1, (1+OFFSET(DK323,0,-1))^(Параметры!DK$36/360), 1))</f>
        <v>1.0056541453874053</v>
      </c>
      <c r="DL324" s="175">
        <f ca="1">IF(DL$2=1,1,IF(Prj_Inflation=1, (1+OFFSET(DL323,0,-1))^(Параметры!DL$36/360), 1))</f>
        <v>1.0056541453874053</v>
      </c>
      <c r="DM324" s="175">
        <f ca="1">IF(DM$2=1,1,IF(Prj_Inflation=1, (1+OFFSET(DM323,0,-1))^(Параметры!DM$36/360), 1))</f>
        <v>1.0056541453874053</v>
      </c>
      <c r="DN324" s="175">
        <f ca="1">IF(DN$2=1,1,IF(Prj_Inflation=1, (1+OFFSET(DN323,0,-1))^(Параметры!DN$36/360), 1))</f>
        <v>1.0056541453874053</v>
      </c>
      <c r="DO324" s="175">
        <f ca="1">IF(DO$2=1,1,IF(Prj_Inflation=1, (1+OFFSET(DO323,0,-1))^(Параметры!DO$36/360), 1))</f>
        <v>1.0056541453874053</v>
      </c>
      <c r="DP324" s="175">
        <f ca="1">IF(DP$2=1,1,IF(Prj_Inflation=1, (1+OFFSET(DP323,0,-1))^(Параметры!DP$36/360), 1))</f>
        <v>1.0056541453874053</v>
      </c>
      <c r="DQ324" s="175">
        <f ca="1">IF(DQ$2=1,1,IF(Prj_Inflation=1, (1+OFFSET(DQ323,0,-1))^(Параметры!DQ$36/360), 1))</f>
        <v>1.0056541453874053</v>
      </c>
      <c r="DR324" s="175">
        <f ca="1">IF(DR$2=1,1,IF(Prj_Inflation=1, (1+OFFSET(DR323,0,-1))^(Параметры!DR$36/360), 1))</f>
        <v>1.0056541453874053</v>
      </c>
      <c r="DS324" s="175">
        <f ca="1">IF(DS$2=1,1,IF(Prj_Inflation=1, (1+OFFSET(DS323,0,-1))^(Параметры!DS$36/360), 1))</f>
        <v>1.0056541453874053</v>
      </c>
      <c r="DT324" s="175">
        <f ca="1">IF(DT$2=1,1,IF(Prj_Inflation=1, (1+OFFSET(DT323,0,-1))^(Параметры!DT$36/360), 1))</f>
        <v>1.0056541453874053</v>
      </c>
      <c r="DU324" s="175">
        <f ca="1">IF(DU$2=1,1,IF(Prj_Inflation=1, (1+OFFSET(DU323,0,-1))^(Параметры!DU$36/360), 1))</f>
        <v>1.0056541453874053</v>
      </c>
      <c r="DV324" s="175">
        <f ca="1">IF(DV$2=1,1,IF(Prj_Inflation=1, (1+OFFSET(DV323,0,-1))^(Параметры!DV$36/360), 1))</f>
        <v>1.0056541453874053</v>
      </c>
      <c r="DW324" s="175"/>
      <c r="DX324" s="170"/>
    </row>
    <row r="325" spans="1:128" hidden="1" outlineLevel="1" x14ac:dyDescent="0.2">
      <c r="A325" s="168" t="str">
        <f ca="1">Language!A$1476</f>
        <v>индексировать в начале года</v>
      </c>
      <c r="B325" s="306">
        <v>0</v>
      </c>
      <c r="C325" s="147" t="str">
        <f ca="1">IF(B325=1,Language!$A$1465,Language!$A$1466)</f>
        <v>Нет</v>
      </c>
      <c r="D325" s="158"/>
      <c r="F325" s="6" t="s">
        <v>3328</v>
      </c>
      <c r="G325" s="176" t="str">
        <f ca="1">IF(Prj_Inflation=1,IF($B325=1,IF(G$2=1,1,IF(Параметры!G$35=1,1+OFFSET(G323,0,-1),1)),"-"),1)</f>
        <v>-</v>
      </c>
      <c r="H325" s="176" t="str">
        <f ca="1">IF(Prj_Inflation=1,IF($B325=1,IF(H$2=1,1,IF(Параметры!H$35=1,1+OFFSET(H323,0,-1),1)),"-"),1)</f>
        <v>-</v>
      </c>
      <c r="I325" s="176" t="str">
        <f ca="1">IF(Prj_Inflation=1,IF($B325=1,IF(I$2=1,1,IF(Параметры!I$35=1,1+OFFSET(I323,0,-1),1)),"-"),1)</f>
        <v>-</v>
      </c>
      <c r="J325" s="176" t="str">
        <f ca="1">IF(Prj_Inflation=1,IF($B325=1,IF(J$2=1,1,IF(Параметры!J$35=1,1+OFFSET(J323,0,-1),1)),"-"),1)</f>
        <v>-</v>
      </c>
      <c r="K325" s="176" t="str">
        <f ca="1">IF(Prj_Inflation=1,IF($B325=1,IF(K$2=1,1,IF(Параметры!K$35=1,1+OFFSET(K323,0,-1),1)),"-"),1)</f>
        <v>-</v>
      </c>
      <c r="L325" s="176" t="str">
        <f ca="1">IF(Prj_Inflation=1,IF($B325=1,IF(L$2=1,1,IF(Параметры!L$35=1,1+OFFSET(L323,0,-1),1)),"-"),1)</f>
        <v>-</v>
      </c>
      <c r="M325" s="176" t="str">
        <f ca="1">IF(Prj_Inflation=1,IF($B325=1,IF(M$2=1,1,IF(Параметры!M$35=1,1+OFFSET(M323,0,-1),1)),"-"),1)</f>
        <v>-</v>
      </c>
      <c r="N325" s="176" t="str">
        <f ca="1">IF(Prj_Inflation=1,IF($B325=1,IF(N$2=1,1,IF(Параметры!N$35=1,1+OFFSET(N323,0,-1),1)),"-"),1)</f>
        <v>-</v>
      </c>
      <c r="O325" s="176" t="str">
        <f ca="1">IF(Prj_Inflation=1,IF($B325=1,IF(O$2=1,1,IF(Параметры!O$35=1,1+OFFSET(O323,0,-1),1)),"-"),1)</f>
        <v>-</v>
      </c>
      <c r="P325" s="176" t="str">
        <f ca="1">IF(Prj_Inflation=1,IF($B325=1,IF(P$2=1,1,IF(Параметры!P$35=1,1+OFFSET(P323,0,-1),1)),"-"),1)</f>
        <v>-</v>
      </c>
      <c r="Q325" s="176" t="str">
        <f ca="1">IF(Prj_Inflation=1,IF($B325=1,IF(Q$2=1,1,IF(Параметры!Q$35=1,1+OFFSET(Q323,0,-1),1)),"-"),1)</f>
        <v>-</v>
      </c>
      <c r="R325" s="176" t="str">
        <f ca="1">IF(Prj_Inflation=1,IF($B325=1,IF(R$2=1,1,IF(Параметры!R$35=1,1+OFFSET(R323,0,-1),1)),"-"),1)</f>
        <v>-</v>
      </c>
      <c r="S325" s="176" t="str">
        <f ca="1">IF(Prj_Inflation=1,IF($B325=1,IF(S$2=1,1,IF(Параметры!S$35=1,1+OFFSET(S323,0,-1),1)),"-"),1)</f>
        <v>-</v>
      </c>
      <c r="T325" s="176" t="str">
        <f ca="1">IF(Prj_Inflation=1,IF($B325=1,IF(T$2=1,1,IF(Параметры!T$35=1,1+OFFSET(T323,0,-1),1)),"-"),1)</f>
        <v>-</v>
      </c>
      <c r="U325" s="176" t="str">
        <f ca="1">IF(Prj_Inflation=1,IF($B325=1,IF(U$2=1,1,IF(Параметры!U$35=1,1+OFFSET(U323,0,-1),1)),"-"),1)</f>
        <v>-</v>
      </c>
      <c r="V325" s="176" t="str">
        <f ca="1">IF(Prj_Inflation=1,IF($B325=1,IF(V$2=1,1,IF(Параметры!V$35=1,1+OFFSET(V323,0,-1),1)),"-"),1)</f>
        <v>-</v>
      </c>
      <c r="W325" s="176" t="str">
        <f ca="1">IF(Prj_Inflation=1,IF($B325=1,IF(W$2=1,1,IF(Параметры!W$35=1,1+OFFSET(W323,0,-1),1)),"-"),1)</f>
        <v>-</v>
      </c>
      <c r="X325" s="176" t="str">
        <f ca="1">IF(Prj_Inflation=1,IF($B325=1,IF(X$2=1,1,IF(Параметры!X$35=1,1+OFFSET(X323,0,-1),1)),"-"),1)</f>
        <v>-</v>
      </c>
      <c r="Y325" s="176" t="str">
        <f ca="1">IF(Prj_Inflation=1,IF($B325=1,IF(Y$2=1,1,IF(Параметры!Y$35=1,1+OFFSET(Y323,0,-1),1)),"-"),1)</f>
        <v>-</v>
      </c>
      <c r="Z325" s="176" t="str">
        <f ca="1">IF(Prj_Inflation=1,IF($B325=1,IF(Z$2=1,1,IF(Параметры!Z$35=1,1+OFFSET(Z323,0,-1),1)),"-"),1)</f>
        <v>-</v>
      </c>
      <c r="AA325" s="176" t="str">
        <f ca="1">IF(Prj_Inflation=1,IF($B325=1,IF(AA$2=1,1,IF(Параметры!AA$35=1,1+OFFSET(AA323,0,-1),1)),"-"),1)</f>
        <v>-</v>
      </c>
      <c r="AB325" s="176" t="str">
        <f ca="1">IF(Prj_Inflation=1,IF($B325=1,IF(AB$2=1,1,IF(Параметры!AB$35=1,1+OFFSET(AB323,0,-1),1)),"-"),1)</f>
        <v>-</v>
      </c>
      <c r="AC325" s="176" t="str">
        <f ca="1">IF(Prj_Inflation=1,IF($B325=1,IF(AC$2=1,1,IF(Параметры!AC$35=1,1+OFFSET(AC323,0,-1),1)),"-"),1)</f>
        <v>-</v>
      </c>
      <c r="AD325" s="176" t="str">
        <f ca="1">IF(Prj_Inflation=1,IF($B325=1,IF(AD$2=1,1,IF(Параметры!AD$35=1,1+OFFSET(AD323,0,-1),1)),"-"),1)</f>
        <v>-</v>
      </c>
      <c r="AE325" s="176" t="str">
        <f ca="1">IF(Prj_Inflation=1,IF($B325=1,IF(AE$2=1,1,IF(Параметры!AE$35=1,1+OFFSET(AE323,0,-1),1)),"-"),1)</f>
        <v>-</v>
      </c>
      <c r="AF325" s="176" t="str">
        <f ca="1">IF(Prj_Inflation=1,IF($B325=1,IF(AF$2=1,1,IF(Параметры!AF$35=1,1+OFFSET(AF323,0,-1),1)),"-"),1)</f>
        <v>-</v>
      </c>
      <c r="AG325" s="176" t="str">
        <f ca="1">IF(Prj_Inflation=1,IF($B325=1,IF(AG$2=1,1,IF(Параметры!AG$35=1,1+OFFSET(AG323,0,-1),1)),"-"),1)</f>
        <v>-</v>
      </c>
      <c r="AH325" s="176" t="str">
        <f ca="1">IF(Prj_Inflation=1,IF($B325=1,IF(AH$2=1,1,IF(Параметры!AH$35=1,1+OFFSET(AH323,0,-1),1)),"-"),1)</f>
        <v>-</v>
      </c>
      <c r="AI325" s="176" t="str">
        <f ca="1">IF(Prj_Inflation=1,IF($B325=1,IF(AI$2=1,1,IF(Параметры!AI$35=1,1+OFFSET(AI323,0,-1),1)),"-"),1)</f>
        <v>-</v>
      </c>
      <c r="AJ325" s="176" t="str">
        <f ca="1">IF(Prj_Inflation=1,IF($B325=1,IF(AJ$2=1,1,IF(Параметры!AJ$35=1,1+OFFSET(AJ323,0,-1),1)),"-"),1)</f>
        <v>-</v>
      </c>
      <c r="AK325" s="176" t="str">
        <f ca="1">IF(Prj_Inflation=1,IF($B325=1,IF(AK$2=1,1,IF(Параметры!AK$35=1,1+OFFSET(AK323,0,-1),1)),"-"),1)</f>
        <v>-</v>
      </c>
      <c r="AL325" s="176" t="str">
        <f ca="1">IF(Prj_Inflation=1,IF($B325=1,IF(AL$2=1,1,IF(Параметры!AL$35=1,1+OFFSET(AL323,0,-1),1)),"-"),1)</f>
        <v>-</v>
      </c>
      <c r="AM325" s="176" t="str">
        <f ca="1">IF(Prj_Inflation=1,IF($B325=1,IF(AM$2=1,1,IF(Параметры!AM$35=1,1+OFFSET(AM323,0,-1),1)),"-"),1)</f>
        <v>-</v>
      </c>
      <c r="AN325" s="176" t="str">
        <f ca="1">IF(Prj_Inflation=1,IF($B325=1,IF(AN$2=1,1,IF(Параметры!AN$35=1,1+OFFSET(AN323,0,-1),1)),"-"),1)</f>
        <v>-</v>
      </c>
      <c r="AO325" s="176" t="str">
        <f ca="1">IF(Prj_Inflation=1,IF($B325=1,IF(AO$2=1,1,IF(Параметры!AO$35=1,1+OFFSET(AO323,0,-1),1)),"-"),1)</f>
        <v>-</v>
      </c>
      <c r="AP325" s="176" t="str">
        <f ca="1">IF(Prj_Inflation=1,IF($B325=1,IF(AP$2=1,1,IF(Параметры!AP$35=1,1+OFFSET(AP323,0,-1),1)),"-"),1)</f>
        <v>-</v>
      </c>
      <c r="AQ325" s="176" t="str">
        <f ca="1">IF(Prj_Inflation=1,IF($B325=1,IF(AQ$2=1,1,IF(Параметры!AQ$35=1,1+OFFSET(AQ323,0,-1),1)),"-"),1)</f>
        <v>-</v>
      </c>
      <c r="AR325" s="176" t="str">
        <f ca="1">IF(Prj_Inflation=1,IF($B325=1,IF(AR$2=1,1,IF(Параметры!AR$35=1,1+OFFSET(AR323,0,-1),1)),"-"),1)</f>
        <v>-</v>
      </c>
      <c r="AS325" s="176" t="str">
        <f ca="1">IF(Prj_Inflation=1,IF($B325=1,IF(AS$2=1,1,IF(Параметры!AS$35=1,1+OFFSET(AS323,0,-1),1)),"-"),1)</f>
        <v>-</v>
      </c>
      <c r="AT325" s="176" t="str">
        <f ca="1">IF(Prj_Inflation=1,IF($B325=1,IF(AT$2=1,1,IF(Параметры!AT$35=1,1+OFFSET(AT323,0,-1),1)),"-"),1)</f>
        <v>-</v>
      </c>
      <c r="AU325" s="176" t="str">
        <f ca="1">IF(Prj_Inflation=1,IF($B325=1,IF(AU$2=1,1,IF(Параметры!AU$35=1,1+OFFSET(AU323,0,-1),1)),"-"),1)</f>
        <v>-</v>
      </c>
      <c r="AV325" s="176" t="str">
        <f ca="1">IF(Prj_Inflation=1,IF($B325=1,IF(AV$2=1,1,IF(Параметры!AV$35=1,1+OFFSET(AV323,0,-1),1)),"-"),1)</f>
        <v>-</v>
      </c>
      <c r="AW325" s="176" t="str">
        <f ca="1">IF(Prj_Inflation=1,IF($B325=1,IF(AW$2=1,1,IF(Параметры!AW$35=1,1+OFFSET(AW323,0,-1),1)),"-"),1)</f>
        <v>-</v>
      </c>
      <c r="AX325" s="176" t="str">
        <f ca="1">IF(Prj_Inflation=1,IF($B325=1,IF(AX$2=1,1,IF(Параметры!AX$35=1,1+OFFSET(AX323,0,-1),1)),"-"),1)</f>
        <v>-</v>
      </c>
      <c r="AY325" s="176" t="str">
        <f ca="1">IF(Prj_Inflation=1,IF($B325=1,IF(AY$2=1,1,IF(Параметры!AY$35=1,1+OFFSET(AY323,0,-1),1)),"-"),1)</f>
        <v>-</v>
      </c>
      <c r="AZ325" s="176" t="str">
        <f ca="1">IF(Prj_Inflation=1,IF($B325=1,IF(AZ$2=1,1,IF(Параметры!AZ$35=1,1+OFFSET(AZ323,0,-1),1)),"-"),1)</f>
        <v>-</v>
      </c>
      <c r="BA325" s="176" t="str">
        <f ca="1">IF(Prj_Inflation=1,IF($B325=1,IF(BA$2=1,1,IF(Параметры!BA$35=1,1+OFFSET(BA323,0,-1),1)),"-"),1)</f>
        <v>-</v>
      </c>
      <c r="BB325" s="176" t="str">
        <f ca="1">IF(Prj_Inflation=1,IF($B325=1,IF(BB$2=1,1,IF(Параметры!BB$35=1,1+OFFSET(BB323,0,-1),1)),"-"),1)</f>
        <v>-</v>
      </c>
      <c r="BC325" s="176" t="str">
        <f ca="1">IF(Prj_Inflation=1,IF($B325=1,IF(BC$2=1,1,IF(Параметры!BC$35=1,1+OFFSET(BC323,0,-1),1)),"-"),1)</f>
        <v>-</v>
      </c>
      <c r="BD325" s="176" t="str">
        <f ca="1">IF(Prj_Inflation=1,IF($B325=1,IF(BD$2=1,1,IF(Параметры!BD$35=1,1+OFFSET(BD323,0,-1),1)),"-"),1)</f>
        <v>-</v>
      </c>
      <c r="BE325" s="176" t="str">
        <f ca="1">IF(Prj_Inflation=1,IF($B325=1,IF(BE$2=1,1,IF(Параметры!BE$35=1,1+OFFSET(BE323,0,-1),1)),"-"),1)</f>
        <v>-</v>
      </c>
      <c r="BF325" s="176" t="str">
        <f ca="1">IF(Prj_Inflation=1,IF($B325=1,IF(BF$2=1,1,IF(Параметры!BF$35=1,1+OFFSET(BF323,0,-1),1)),"-"),1)</f>
        <v>-</v>
      </c>
      <c r="BG325" s="176" t="str">
        <f ca="1">IF(Prj_Inflation=1,IF($B325=1,IF(BG$2=1,1,IF(Параметры!BG$35=1,1+OFFSET(BG323,0,-1),1)),"-"),1)</f>
        <v>-</v>
      </c>
      <c r="BH325" s="176" t="str">
        <f ca="1">IF(Prj_Inflation=1,IF($B325=1,IF(BH$2=1,1,IF(Параметры!BH$35=1,1+OFFSET(BH323,0,-1),1)),"-"),1)</f>
        <v>-</v>
      </c>
      <c r="BI325" s="176" t="str">
        <f ca="1">IF(Prj_Inflation=1,IF($B325=1,IF(BI$2=1,1,IF(Параметры!BI$35=1,1+OFFSET(BI323,0,-1),1)),"-"),1)</f>
        <v>-</v>
      </c>
      <c r="BJ325" s="176" t="str">
        <f ca="1">IF(Prj_Inflation=1,IF($B325=1,IF(BJ$2=1,1,IF(Параметры!BJ$35=1,1+OFFSET(BJ323,0,-1),1)),"-"),1)</f>
        <v>-</v>
      </c>
      <c r="BK325" s="176" t="str">
        <f ca="1">IF(Prj_Inflation=1,IF($B325=1,IF(BK$2=1,1,IF(Параметры!BK$35=1,1+OFFSET(BK323,0,-1),1)),"-"),1)</f>
        <v>-</v>
      </c>
      <c r="BL325" s="176" t="str">
        <f ca="1">IF(Prj_Inflation=1,IF($B325=1,IF(BL$2=1,1,IF(Параметры!BL$35=1,1+OFFSET(BL323,0,-1),1)),"-"),1)</f>
        <v>-</v>
      </c>
      <c r="BM325" s="176" t="str">
        <f ca="1">IF(Prj_Inflation=1,IF($B325=1,IF(BM$2=1,1,IF(Параметры!BM$35=1,1+OFFSET(BM323,0,-1),1)),"-"),1)</f>
        <v>-</v>
      </c>
      <c r="BN325" s="176" t="str">
        <f ca="1">IF(Prj_Inflation=1,IF($B325=1,IF(BN$2=1,1,IF(Параметры!BN$35=1,1+OFFSET(BN323,0,-1),1)),"-"),1)</f>
        <v>-</v>
      </c>
      <c r="BO325" s="176" t="str">
        <f ca="1">IF(Prj_Inflation=1,IF($B325=1,IF(BO$2=1,1,IF(Параметры!BO$35=1,1+OFFSET(BO323,0,-1),1)),"-"),1)</f>
        <v>-</v>
      </c>
      <c r="BP325" s="176" t="str">
        <f ca="1">IF(Prj_Inflation=1,IF($B325=1,IF(BP$2=1,1,IF(Параметры!BP$35=1,1+OFFSET(BP323,0,-1),1)),"-"),1)</f>
        <v>-</v>
      </c>
      <c r="BQ325" s="176" t="str">
        <f ca="1">IF(Prj_Inflation=1,IF($B325=1,IF(BQ$2=1,1,IF(Параметры!BQ$35=1,1+OFFSET(BQ323,0,-1),1)),"-"),1)</f>
        <v>-</v>
      </c>
      <c r="BR325" s="176" t="str">
        <f ca="1">IF(Prj_Inflation=1,IF($B325=1,IF(BR$2=1,1,IF(Параметры!BR$35=1,1+OFFSET(BR323,0,-1),1)),"-"),1)</f>
        <v>-</v>
      </c>
      <c r="BS325" s="176" t="str">
        <f ca="1">IF(Prj_Inflation=1,IF($B325=1,IF(BS$2=1,1,IF(Параметры!BS$35=1,1+OFFSET(BS323,0,-1),1)),"-"),1)</f>
        <v>-</v>
      </c>
      <c r="BT325" s="176" t="str">
        <f ca="1">IF(Prj_Inflation=1,IF($B325=1,IF(BT$2=1,1,IF(Параметры!BT$35=1,1+OFFSET(BT323,0,-1),1)),"-"),1)</f>
        <v>-</v>
      </c>
      <c r="BU325" s="176" t="str">
        <f ca="1">IF(Prj_Inflation=1,IF($B325=1,IF(BU$2=1,1,IF(Параметры!BU$35=1,1+OFFSET(BU323,0,-1),1)),"-"),1)</f>
        <v>-</v>
      </c>
      <c r="BV325" s="176" t="str">
        <f ca="1">IF(Prj_Inflation=1,IF($B325=1,IF(BV$2=1,1,IF(Параметры!BV$35=1,1+OFFSET(BV323,0,-1),1)),"-"),1)</f>
        <v>-</v>
      </c>
      <c r="BW325" s="176" t="str">
        <f ca="1">IF(Prj_Inflation=1,IF($B325=1,IF(BW$2=1,1,IF(Параметры!BW$35=1,1+OFFSET(BW323,0,-1),1)),"-"),1)</f>
        <v>-</v>
      </c>
      <c r="BX325" s="176" t="str">
        <f ca="1">IF(Prj_Inflation=1,IF($B325=1,IF(BX$2=1,1,IF(Параметры!BX$35=1,1+OFFSET(BX323,0,-1),1)),"-"),1)</f>
        <v>-</v>
      </c>
      <c r="BY325" s="176" t="str">
        <f ca="1">IF(Prj_Inflation=1,IF($B325=1,IF(BY$2=1,1,IF(Параметры!BY$35=1,1+OFFSET(BY323,0,-1),1)),"-"),1)</f>
        <v>-</v>
      </c>
      <c r="BZ325" s="176" t="str">
        <f ca="1">IF(Prj_Inflation=1,IF($B325=1,IF(BZ$2=1,1,IF(Параметры!BZ$35=1,1+OFFSET(BZ323,0,-1),1)),"-"),1)</f>
        <v>-</v>
      </c>
      <c r="CA325" s="176" t="str">
        <f ca="1">IF(Prj_Inflation=1,IF($B325=1,IF(CA$2=1,1,IF(Параметры!CA$35=1,1+OFFSET(CA323,0,-1),1)),"-"),1)</f>
        <v>-</v>
      </c>
      <c r="CB325" s="176" t="str">
        <f ca="1">IF(Prj_Inflation=1,IF($B325=1,IF(CB$2=1,1,IF(Параметры!CB$35=1,1+OFFSET(CB323,0,-1),1)),"-"),1)</f>
        <v>-</v>
      </c>
      <c r="CC325" s="176" t="str">
        <f ca="1">IF(Prj_Inflation=1,IF($B325=1,IF(CC$2=1,1,IF(Параметры!CC$35=1,1+OFFSET(CC323,0,-1),1)),"-"),1)</f>
        <v>-</v>
      </c>
      <c r="CD325" s="176" t="str">
        <f ca="1">IF(Prj_Inflation=1,IF($B325=1,IF(CD$2=1,1,IF(Параметры!CD$35=1,1+OFFSET(CD323,0,-1),1)),"-"),1)</f>
        <v>-</v>
      </c>
      <c r="CE325" s="176" t="str">
        <f ca="1">IF(Prj_Inflation=1,IF($B325=1,IF(CE$2=1,1,IF(Параметры!CE$35=1,1+OFFSET(CE323,0,-1),1)),"-"),1)</f>
        <v>-</v>
      </c>
      <c r="CF325" s="176" t="str">
        <f ca="1">IF(Prj_Inflation=1,IF($B325=1,IF(CF$2=1,1,IF(Параметры!CF$35=1,1+OFFSET(CF323,0,-1),1)),"-"),1)</f>
        <v>-</v>
      </c>
      <c r="CG325" s="176" t="str">
        <f ca="1">IF(Prj_Inflation=1,IF($B325=1,IF(CG$2=1,1,IF(Параметры!CG$35=1,1+OFFSET(CG323,0,-1),1)),"-"),1)</f>
        <v>-</v>
      </c>
      <c r="CH325" s="176" t="str">
        <f ca="1">IF(Prj_Inflation=1,IF($B325=1,IF(CH$2=1,1,IF(Параметры!CH$35=1,1+OFFSET(CH323,0,-1),1)),"-"),1)</f>
        <v>-</v>
      </c>
      <c r="CI325" s="176" t="str">
        <f ca="1">IF(Prj_Inflation=1,IF($B325=1,IF(CI$2=1,1,IF(Параметры!CI$35=1,1+OFFSET(CI323,0,-1),1)),"-"),1)</f>
        <v>-</v>
      </c>
      <c r="CJ325" s="176" t="str">
        <f ca="1">IF(Prj_Inflation=1,IF($B325=1,IF(CJ$2=1,1,IF(Параметры!CJ$35=1,1+OFFSET(CJ323,0,-1),1)),"-"),1)</f>
        <v>-</v>
      </c>
      <c r="CK325" s="176" t="str">
        <f ca="1">IF(Prj_Inflation=1,IF($B325=1,IF(CK$2=1,1,IF(Параметры!CK$35=1,1+OFFSET(CK323,0,-1),1)),"-"),1)</f>
        <v>-</v>
      </c>
      <c r="CL325" s="176" t="str">
        <f ca="1">IF(Prj_Inflation=1,IF($B325=1,IF(CL$2=1,1,IF(Параметры!CL$35=1,1+OFFSET(CL323,0,-1),1)),"-"),1)</f>
        <v>-</v>
      </c>
      <c r="CM325" s="176" t="str">
        <f ca="1">IF(Prj_Inflation=1,IF($B325=1,IF(CM$2=1,1,IF(Параметры!CM$35=1,1+OFFSET(CM323,0,-1),1)),"-"),1)</f>
        <v>-</v>
      </c>
      <c r="CN325" s="176" t="str">
        <f ca="1">IF(Prj_Inflation=1,IF($B325=1,IF(CN$2=1,1,IF(Параметры!CN$35=1,1+OFFSET(CN323,0,-1),1)),"-"),1)</f>
        <v>-</v>
      </c>
      <c r="CO325" s="176" t="str">
        <f ca="1">IF(Prj_Inflation=1,IF($B325=1,IF(CO$2=1,1,IF(Параметры!CO$35=1,1+OFFSET(CO323,0,-1),1)),"-"),1)</f>
        <v>-</v>
      </c>
      <c r="CP325" s="176" t="str">
        <f ca="1">IF(Prj_Inflation=1,IF($B325=1,IF(CP$2=1,1,IF(Параметры!CP$35=1,1+OFFSET(CP323,0,-1),1)),"-"),1)</f>
        <v>-</v>
      </c>
      <c r="CQ325" s="176" t="str">
        <f ca="1">IF(Prj_Inflation=1,IF($B325=1,IF(CQ$2=1,1,IF(Параметры!CQ$35=1,1+OFFSET(CQ323,0,-1),1)),"-"),1)</f>
        <v>-</v>
      </c>
      <c r="CR325" s="176" t="str">
        <f ca="1">IF(Prj_Inflation=1,IF($B325=1,IF(CR$2=1,1,IF(Параметры!CR$35=1,1+OFFSET(CR323,0,-1),1)),"-"),1)</f>
        <v>-</v>
      </c>
      <c r="CS325" s="176" t="str">
        <f ca="1">IF(Prj_Inflation=1,IF($B325=1,IF(CS$2=1,1,IF(Параметры!CS$35=1,1+OFFSET(CS323,0,-1),1)),"-"),1)</f>
        <v>-</v>
      </c>
      <c r="CT325" s="176" t="str">
        <f ca="1">IF(Prj_Inflation=1,IF($B325=1,IF(CT$2=1,1,IF(Параметры!CT$35=1,1+OFFSET(CT323,0,-1),1)),"-"),1)</f>
        <v>-</v>
      </c>
      <c r="CU325" s="176" t="str">
        <f ca="1">IF(Prj_Inflation=1,IF($B325=1,IF(CU$2=1,1,IF(Параметры!CU$35=1,1+OFFSET(CU323,0,-1),1)),"-"),1)</f>
        <v>-</v>
      </c>
      <c r="CV325" s="176" t="str">
        <f ca="1">IF(Prj_Inflation=1,IF($B325=1,IF(CV$2=1,1,IF(Параметры!CV$35=1,1+OFFSET(CV323,0,-1),1)),"-"),1)</f>
        <v>-</v>
      </c>
      <c r="CW325" s="176" t="str">
        <f ca="1">IF(Prj_Inflation=1,IF($B325=1,IF(CW$2=1,1,IF(Параметры!CW$35=1,1+OFFSET(CW323,0,-1),1)),"-"),1)</f>
        <v>-</v>
      </c>
      <c r="CX325" s="176" t="str">
        <f ca="1">IF(Prj_Inflation=1,IF($B325=1,IF(CX$2=1,1,IF(Параметры!CX$35=1,1+OFFSET(CX323,0,-1),1)),"-"),1)</f>
        <v>-</v>
      </c>
      <c r="CY325" s="176" t="str">
        <f ca="1">IF(Prj_Inflation=1,IF($B325=1,IF(CY$2=1,1,IF(Параметры!CY$35=1,1+OFFSET(CY323,0,-1),1)),"-"),1)</f>
        <v>-</v>
      </c>
      <c r="CZ325" s="176" t="str">
        <f ca="1">IF(Prj_Inflation=1,IF($B325=1,IF(CZ$2=1,1,IF(Параметры!CZ$35=1,1+OFFSET(CZ323,0,-1),1)),"-"),1)</f>
        <v>-</v>
      </c>
      <c r="DA325" s="176" t="str">
        <f ca="1">IF(Prj_Inflation=1,IF($B325=1,IF(DA$2=1,1,IF(Параметры!DA$35=1,1+OFFSET(DA323,0,-1),1)),"-"),1)</f>
        <v>-</v>
      </c>
      <c r="DB325" s="176" t="str">
        <f ca="1">IF(Prj_Inflation=1,IF($B325=1,IF(DB$2=1,1,IF(Параметры!DB$35=1,1+OFFSET(DB323,0,-1),1)),"-"),1)</f>
        <v>-</v>
      </c>
      <c r="DC325" s="176" t="str">
        <f ca="1">IF(Prj_Inflation=1,IF($B325=1,IF(DC$2=1,1,IF(Параметры!DC$35=1,1+OFFSET(DC323,0,-1),1)),"-"),1)</f>
        <v>-</v>
      </c>
      <c r="DD325" s="176" t="str">
        <f ca="1">IF(Prj_Inflation=1,IF($B325=1,IF(DD$2=1,1,IF(Параметры!DD$35=1,1+OFFSET(DD323,0,-1),1)),"-"),1)</f>
        <v>-</v>
      </c>
      <c r="DE325" s="176" t="str">
        <f ca="1">IF(Prj_Inflation=1,IF($B325=1,IF(DE$2=1,1,IF(Параметры!DE$35=1,1+OFFSET(DE323,0,-1),1)),"-"),1)</f>
        <v>-</v>
      </c>
      <c r="DF325" s="176" t="str">
        <f ca="1">IF(Prj_Inflation=1,IF($B325=1,IF(DF$2=1,1,IF(Параметры!DF$35=1,1+OFFSET(DF323,0,-1),1)),"-"),1)</f>
        <v>-</v>
      </c>
      <c r="DG325" s="176" t="str">
        <f ca="1">IF(Prj_Inflation=1,IF($B325=1,IF(DG$2=1,1,IF(Параметры!DG$35=1,1+OFFSET(DG323,0,-1),1)),"-"),1)</f>
        <v>-</v>
      </c>
      <c r="DH325" s="176" t="str">
        <f ca="1">IF(Prj_Inflation=1,IF($B325=1,IF(DH$2=1,1,IF(Параметры!DH$35=1,1+OFFSET(DH323,0,-1),1)),"-"),1)</f>
        <v>-</v>
      </c>
      <c r="DI325" s="176" t="str">
        <f ca="1">IF(Prj_Inflation=1,IF($B325=1,IF(DI$2=1,1,IF(Параметры!DI$35=1,1+OFFSET(DI323,0,-1),1)),"-"),1)</f>
        <v>-</v>
      </c>
      <c r="DJ325" s="176" t="str">
        <f ca="1">IF(Prj_Inflation=1,IF($B325=1,IF(DJ$2=1,1,IF(Параметры!DJ$35=1,1+OFFSET(DJ323,0,-1),1)),"-"),1)</f>
        <v>-</v>
      </c>
      <c r="DK325" s="176" t="str">
        <f ca="1">IF(Prj_Inflation=1,IF($B325=1,IF(DK$2=1,1,IF(Параметры!DK$35=1,1+OFFSET(DK323,0,-1),1)),"-"),1)</f>
        <v>-</v>
      </c>
      <c r="DL325" s="176" t="str">
        <f ca="1">IF(Prj_Inflation=1,IF($B325=1,IF(DL$2=1,1,IF(Параметры!DL$35=1,1+OFFSET(DL323,0,-1),1)),"-"),1)</f>
        <v>-</v>
      </c>
      <c r="DM325" s="176" t="str">
        <f ca="1">IF(Prj_Inflation=1,IF($B325=1,IF(DM$2=1,1,IF(Параметры!DM$35=1,1+OFFSET(DM323,0,-1),1)),"-"),1)</f>
        <v>-</v>
      </c>
      <c r="DN325" s="176" t="str">
        <f ca="1">IF(Prj_Inflation=1,IF($B325=1,IF(DN$2=1,1,IF(Параметры!DN$35=1,1+OFFSET(DN323,0,-1),1)),"-"),1)</f>
        <v>-</v>
      </c>
      <c r="DO325" s="176" t="str">
        <f ca="1">IF(Prj_Inflation=1,IF($B325=1,IF(DO$2=1,1,IF(Параметры!DO$35=1,1+OFFSET(DO323,0,-1),1)),"-"),1)</f>
        <v>-</v>
      </c>
      <c r="DP325" s="176" t="str">
        <f ca="1">IF(Prj_Inflation=1,IF($B325=1,IF(DP$2=1,1,IF(Параметры!DP$35=1,1+OFFSET(DP323,0,-1),1)),"-"),1)</f>
        <v>-</v>
      </c>
      <c r="DQ325" s="176" t="str">
        <f ca="1">IF(Prj_Inflation=1,IF($B325=1,IF(DQ$2=1,1,IF(Параметры!DQ$35=1,1+OFFSET(DQ323,0,-1),1)),"-"),1)</f>
        <v>-</v>
      </c>
      <c r="DR325" s="176" t="str">
        <f ca="1">IF(Prj_Inflation=1,IF($B325=1,IF(DR$2=1,1,IF(Параметры!DR$35=1,1+OFFSET(DR323,0,-1),1)),"-"),1)</f>
        <v>-</v>
      </c>
      <c r="DS325" s="176" t="str">
        <f ca="1">IF(Prj_Inflation=1,IF($B325=1,IF(DS$2=1,1,IF(Параметры!DS$35=1,1+OFFSET(DS323,0,-1),1)),"-"),1)</f>
        <v>-</v>
      </c>
      <c r="DT325" s="176" t="str">
        <f ca="1">IF(Prj_Inflation=1,IF($B325=1,IF(DT$2=1,1,IF(Параметры!DT$35=1,1+OFFSET(DT323,0,-1),1)),"-"),1)</f>
        <v>-</v>
      </c>
      <c r="DU325" s="176" t="str">
        <f ca="1">IF(Prj_Inflation=1,IF($B325=1,IF(DU$2=1,1,IF(Параметры!DU$35=1,1+OFFSET(DU323,0,-1),1)),"-"),1)</f>
        <v>-</v>
      </c>
      <c r="DV325" s="176" t="str">
        <f ca="1">IF(Prj_Inflation=1,IF($B325=1,IF(DV$2=1,1,IF(Параметры!DV$35=1,1+OFFSET(DV323,0,-1),1)),"-"),1)</f>
        <v>-</v>
      </c>
      <c r="DW325" s="175"/>
      <c r="DX325" s="170"/>
    </row>
    <row r="326" spans="1:128" hidden="1" outlineLevel="1" x14ac:dyDescent="0.2">
      <c r="A326" s="168" t="str">
        <f ca="1">Language!A$708</f>
        <v>социальные взносы</v>
      </c>
      <c r="B326" s="173"/>
      <c r="C326" s="147" t="str">
        <f ca="1">CHOOSE(D326,CurName1,CurName2,CurName3)</f>
        <v>тыс. руб.</v>
      </c>
      <c r="D326" s="158">
        <f>D319</f>
        <v>1</v>
      </c>
      <c r="E326" s="154" t="s">
        <v>1178</v>
      </c>
      <c r="F326" s="6" t="s">
        <v>3082</v>
      </c>
      <c r="G326" s="169">
        <f ca="1">G322*Параметры!G$97</f>
        <v>15.500000000000004</v>
      </c>
      <c r="H326" s="169">
        <f ca="1">H322*Параметры!H$97</f>
        <v>15.587639253504785</v>
      </c>
      <c r="I326" s="169">
        <f ca="1">I322*Параметры!I$97</f>
        <v>15.675774032090526</v>
      </c>
      <c r="J326" s="169">
        <f ca="1">J322*Параметры!J$97</f>
        <v>15.764407137528076</v>
      </c>
      <c r="K326" s="169">
        <f ca="1">K322*Параметры!K$97</f>
        <v>15.85354138742991</v>
      </c>
      <c r="L326" s="169">
        <f ca="1">L322*Параметры!L$97</f>
        <v>15.943179615339686</v>
      </c>
      <c r="M326" s="169">
        <f ca="1">M322*Параметры!M$97</f>
        <v>16.033324670822331</v>
      </c>
      <c r="N326" s="169">
        <f ca="1">N322*Параметры!N$97</f>
        <v>16.123979419554633</v>
      </c>
      <c r="O326" s="169">
        <f ca="1">O322*Параметры!O$97</f>
        <v>16.215146743416327</v>
      </c>
      <c r="P326" s="169">
        <f ca="1">P322*Параметры!P$97</f>
        <v>16.306829540581713</v>
      </c>
      <c r="Q326" s="169">
        <f ca="1">Q322*Параметры!Q$97</f>
        <v>16.399030725611798</v>
      </c>
      <c r="R326" s="169">
        <f ca="1">R322*Параметры!R$97</f>
        <v>16.491753229546934</v>
      </c>
      <c r="S326" s="169">
        <f ca="1">S322*Параметры!S$97</f>
        <v>16.585000000000004</v>
      </c>
      <c r="T326" s="169">
        <f ca="1">T322*Параметры!T$97</f>
        <v>16.678774001250119</v>
      </c>
      <c r="U326" s="169">
        <f ca="1">U322*Параметры!U$97</f>
        <v>16.773078214336863</v>
      </c>
      <c r="V326" s="169">
        <f ca="1">V322*Параметры!V$97</f>
        <v>16.867915637155047</v>
      </c>
      <c r="W326" s="169">
        <f ca="1">W322*Параметры!W$97</f>
        <v>16.963289284550008</v>
      </c>
      <c r="X326" s="169">
        <f ca="1">X322*Параметры!X$97</f>
        <v>17.059202188413469</v>
      </c>
      <c r="Y326" s="169">
        <f ca="1">Y322*Параметры!Y$97</f>
        <v>17.155657397779898</v>
      </c>
      <c r="Z326" s="169">
        <f ca="1">Z322*Параметры!Z$97</f>
        <v>17.252657978923462</v>
      </c>
      <c r="AA326" s="169">
        <f ca="1">AA322*Параметры!AA$97</f>
        <v>17.350207015455471</v>
      </c>
      <c r="AB326" s="169">
        <f ca="1">AB322*Параметры!AB$97</f>
        <v>17.448307608422436</v>
      </c>
      <c r="AC326" s="169">
        <f ca="1">AC322*Параметры!AC$97</f>
        <v>17.546962876404624</v>
      </c>
      <c r="AD326" s="169">
        <f ca="1">AD322*Параметры!AD$97</f>
        <v>17.64617595561522</v>
      </c>
      <c r="AE326" s="169">
        <f ca="1">AE322*Параметры!AE$97</f>
        <v>17.745950000000001</v>
      </c>
      <c r="AF326" s="169">
        <f ca="1">AF322*Параметры!AF$97</f>
        <v>17.846288181337627</v>
      </c>
      <c r="AG326" s="169">
        <f ca="1">AG322*Параметры!AG$97</f>
        <v>17.947193689340445</v>
      </c>
      <c r="AH326" s="169">
        <f ca="1">AH322*Параметры!AH$97</f>
        <v>18.048669731755897</v>
      </c>
      <c r="AI326" s="169">
        <f ca="1">AI322*Параметры!AI$97</f>
        <v>18.150719534468507</v>
      </c>
      <c r="AJ326" s="169">
        <f ca="1">AJ322*Параметры!AJ$97</f>
        <v>18.253346341602409</v>
      </c>
      <c r="AK326" s="169">
        <f ca="1">AK322*Параметры!AK$97</f>
        <v>18.356553415624489</v>
      </c>
      <c r="AL326" s="169">
        <f ca="1">AL322*Параметры!AL$97</f>
        <v>18.460344037448102</v>
      </c>
      <c r="AM326" s="169">
        <f ca="1">AM322*Параметры!AM$97</f>
        <v>18.564721506537353</v>
      </c>
      <c r="AN326" s="169">
        <f ca="1">AN322*Параметры!AN$97</f>
        <v>18.669689141012004</v>
      </c>
      <c r="AO326" s="169">
        <f ca="1">AO322*Параметры!AO$97</f>
        <v>18.775250277752949</v>
      </c>
      <c r="AP326" s="169">
        <f ca="1">AP322*Параметры!AP$97</f>
        <v>18.881408272508285</v>
      </c>
      <c r="AQ326" s="169">
        <f ca="1">AQ322*Параметры!AQ$97</f>
        <v>18.988166500000002</v>
      </c>
      <c r="AR326" s="169">
        <f ca="1">AR322*Параметры!AR$97</f>
        <v>19.095528354031259</v>
      </c>
      <c r="AS326" s="169">
        <f ca="1">AS322*Параметры!AS$97</f>
        <v>19.203497247594271</v>
      </c>
      <c r="AT326" s="169">
        <f ca="1">AT322*Параметры!AT$97</f>
        <v>19.312076612978807</v>
      </c>
      <c r="AU326" s="169">
        <f ca="1">AU322*Параметры!AU$97</f>
        <v>19.421269901881299</v>
      </c>
      <c r="AV326" s="169">
        <f ca="1">AV322*Параметры!AV$97</f>
        <v>19.531080585514573</v>
      </c>
      <c r="AW326" s="169">
        <f ca="1">AW322*Параметры!AW$97</f>
        <v>19.6415121547182</v>
      </c>
      <c r="AX326" s="169">
        <f ca="1">AX322*Параметры!AX$97</f>
        <v>19.752568120069466</v>
      </c>
      <c r="AY326" s="169">
        <f ca="1">AY322*Параметры!AY$97</f>
        <v>19.864252011994964</v>
      </c>
      <c r="AZ326" s="169">
        <f ca="1">AZ322*Параметры!AZ$97</f>
        <v>19.976567380882837</v>
      </c>
      <c r="BA326" s="169">
        <f ca="1">BA322*Параметры!BA$97</f>
        <v>20.089517797195651</v>
      </c>
      <c r="BB326" s="169">
        <f ca="1">BB322*Параметры!BB$97</f>
        <v>20.203106851583858</v>
      </c>
      <c r="BC326" s="169">
        <f ca="1">BC322*Параметры!BC$97</f>
        <v>20.317338154999998</v>
      </c>
      <c r="BD326" s="169">
        <f ca="1">BD322*Параметры!BD$97</f>
        <v>20.432215338813442</v>
      </c>
      <c r="BE326" s="169">
        <f ca="1">BE322*Параметры!BE$97</f>
        <v>20.547742054925866</v>
      </c>
      <c r="BF326" s="169">
        <f ca="1">BF322*Параметры!BF$97</f>
        <v>20.66392197588732</v>
      </c>
      <c r="BG326" s="169">
        <f ca="1">BG322*Параметры!BG$97</f>
        <v>20.780758795012986</v>
      </c>
      <c r="BH326" s="169">
        <f ca="1">BH322*Параметры!BH$97</f>
        <v>20.898256226500592</v>
      </c>
      <c r="BI326" s="169">
        <f ca="1">BI322*Параметры!BI$97</f>
        <v>21.016418005548474</v>
      </c>
      <c r="BJ326" s="169">
        <f ca="1">BJ322*Параметры!BJ$97</f>
        <v>21.135247888474325</v>
      </c>
      <c r="BK326" s="169">
        <f ca="1">BK322*Параметры!BK$97</f>
        <v>21.254749652834608</v>
      </c>
      <c r="BL326" s="169">
        <f ca="1">BL322*Параметры!BL$97</f>
        <v>21.374927097544639</v>
      </c>
      <c r="BM326" s="169">
        <f ca="1">BM322*Параметры!BM$97</f>
        <v>21.495784042999347</v>
      </c>
      <c r="BN326" s="169">
        <f ca="1">BN322*Параметры!BN$97</f>
        <v>21.61732433119473</v>
      </c>
      <c r="BO326" s="169">
        <f ca="1">BO322*Параметры!BO$97</f>
        <v>21.739551825849997</v>
      </c>
      <c r="BP326" s="169">
        <f ca="1">BP322*Параметры!BP$97</f>
        <v>21.862470412530385</v>
      </c>
      <c r="BQ326" s="169">
        <f ca="1">BQ322*Параметры!BQ$97</f>
        <v>21.986083998770678</v>
      </c>
      <c r="BR326" s="169">
        <f ca="1">BR322*Параметры!BR$97</f>
        <v>22.110396514199433</v>
      </c>
      <c r="BS326" s="169">
        <f ca="1">BS322*Параметры!BS$97</f>
        <v>22.235411910663895</v>
      </c>
      <c r="BT326" s="169">
        <f ca="1">BT322*Параметры!BT$97</f>
        <v>22.361134162355633</v>
      </c>
      <c r="BU326" s="169">
        <f ca="1">BU322*Параметры!BU$97</f>
        <v>22.487567265936864</v>
      </c>
      <c r="BV326" s="169">
        <f ca="1">BV322*Параметры!BV$97</f>
        <v>22.614715240667525</v>
      </c>
      <c r="BW326" s="169">
        <f ca="1">BW322*Параметры!BW$97</f>
        <v>22.74258212853303</v>
      </c>
      <c r="BX326" s="169">
        <f ca="1">BX322*Параметры!BX$97</f>
        <v>22.871171994372759</v>
      </c>
      <c r="BY326" s="169">
        <f ca="1">BY322*Параметры!BY$97</f>
        <v>23.000488926009293</v>
      </c>
      <c r="BZ326" s="169">
        <f ca="1">BZ322*Параметры!BZ$97</f>
        <v>23.130537034378353</v>
      </c>
      <c r="CA326" s="169">
        <f ca="1">CA322*Параметры!CA$97</f>
        <v>23.26132045365949</v>
      </c>
      <c r="CB326" s="169">
        <f ca="1">CB322*Параметры!CB$97</f>
        <v>23.392843341407502</v>
      </c>
      <c r="CC326" s="169">
        <f ca="1">CC322*Параметры!CC$97</f>
        <v>23.525109878684617</v>
      </c>
      <c r="CD326" s="169">
        <f ca="1">CD322*Параметры!CD$97</f>
        <v>23.658124270193383</v>
      </c>
      <c r="CE326" s="169">
        <f ca="1">CE322*Параметры!CE$97</f>
        <v>23.79189074441036</v>
      </c>
      <c r="CF326" s="169">
        <f ca="1">CF322*Параметры!CF$97</f>
        <v>23.926413553720515</v>
      </c>
      <c r="CG326" s="169">
        <f ca="1">CG322*Параметры!CG$97</f>
        <v>24.061696974552437</v>
      </c>
      <c r="CH326" s="169">
        <f ca="1">CH322*Параметры!CH$97</f>
        <v>24.197745307514246</v>
      </c>
      <c r="CI326" s="169">
        <f ca="1">CI322*Параметры!CI$97</f>
        <v>24.334562877530338</v>
      </c>
      <c r="CJ326" s="169">
        <f ca="1">CJ322*Параметры!CJ$97</f>
        <v>24.472154033978846</v>
      </c>
      <c r="CK326" s="169">
        <f ca="1">CK322*Параметры!CK$97</f>
        <v>24.610523150829941</v>
      </c>
      <c r="CL326" s="169">
        <f ca="1">CL322*Параметры!CL$97</f>
        <v>24.749674626784838</v>
      </c>
      <c r="CM326" s="169">
        <f ca="1">CM322*Параметры!CM$97</f>
        <v>24.889612885415655</v>
      </c>
      <c r="CN326" s="169">
        <f ca="1">CN322*Параметры!CN$97</f>
        <v>25.030342375306034</v>
      </c>
      <c r="CO326" s="169">
        <f ca="1">CO322*Параметры!CO$97</f>
        <v>25.171867570192546</v>
      </c>
      <c r="CP326" s="169">
        <f ca="1">CP322*Параметры!CP$97</f>
        <v>25.314192969106927</v>
      </c>
      <c r="CQ326" s="169">
        <f ca="1">CQ322*Параметры!CQ$97</f>
        <v>25.45732309651909</v>
      </c>
      <c r="CR326" s="169">
        <f ca="1">CR322*Параметры!CR$97</f>
        <v>25.60126250248096</v>
      </c>
      <c r="CS326" s="169">
        <f ca="1">CS322*Параметры!CS$97</f>
        <v>25.746015762771112</v>
      </c>
      <c r="CT326" s="169">
        <f ca="1">CT322*Параметры!CT$97</f>
        <v>25.891587479040247</v>
      </c>
      <c r="CU326" s="169">
        <f ca="1">CU322*Параметры!CU$97</f>
        <v>26.037982278957461</v>
      </c>
      <c r="CV326" s="169">
        <f ca="1">CV322*Параметры!CV$97</f>
        <v>26.18520481635737</v>
      </c>
      <c r="CW326" s="169">
        <f ca="1">CW322*Параметры!CW$97</f>
        <v>26.33325977138804</v>
      </c>
      <c r="CX326" s="169">
        <f ca="1">CX322*Параметры!CX$97</f>
        <v>26.482151850659779</v>
      </c>
      <c r="CY326" s="169">
        <f ca="1">CY322*Параметры!CY$97</f>
        <v>26.631885787394754</v>
      </c>
      <c r="CZ326" s="169">
        <f ca="1">CZ322*Параметры!CZ$97</f>
        <v>26.782466341577454</v>
      </c>
      <c r="DA326" s="169">
        <f ca="1">DA322*Параметры!DA$97</f>
        <v>26.933898300106023</v>
      </c>
      <c r="DB326" s="169">
        <f ca="1">DB322*Параметры!DB$97</f>
        <v>27.086186476944409</v>
      </c>
      <c r="DC326" s="169">
        <f ca="1">DC322*Параметры!DC$97</f>
        <v>27.239335713275423</v>
      </c>
      <c r="DD326" s="169">
        <f ca="1">DD322*Параметры!DD$97</f>
        <v>27.393350877654626</v>
      </c>
      <c r="DE326" s="169">
        <f ca="1">DE322*Параметры!DE$97</f>
        <v>27.548236866165091</v>
      </c>
      <c r="DF326" s="169">
        <f ca="1">DF322*Параметры!DF$97</f>
        <v>27.703998602573069</v>
      </c>
      <c r="DG326" s="169">
        <f ca="1">DG322*Параметры!DG$97</f>
        <v>27.860641038484488</v>
      </c>
      <c r="DH326" s="169">
        <f ca="1">DH322*Параметры!DH$97</f>
        <v>28.018169153502388</v>
      </c>
      <c r="DI326" s="169">
        <f ca="1">DI322*Параметры!DI$97</f>
        <v>28.176587955385205</v>
      </c>
      <c r="DJ326" s="169">
        <f ca="1">DJ322*Параметры!DJ$97</f>
        <v>28.335902480205966</v>
      </c>
      <c r="DK326" s="169">
        <f ca="1">DK322*Параметры!DK$97</f>
        <v>28.49611779251239</v>
      </c>
      <c r="DL326" s="169">
        <f ca="1">DL322*Параметры!DL$97</f>
        <v>28.657238985487879</v>
      </c>
      <c r="DM326" s="169">
        <f ca="1">DM322*Параметры!DM$97</f>
        <v>28.819271181113443</v>
      </c>
      <c r="DN326" s="169">
        <f ca="1">DN322*Параметры!DN$97</f>
        <v>28.982219530330518</v>
      </c>
      <c r="DO326" s="169">
        <f ca="1">DO322*Параметры!DO$97</f>
        <v>29.146089213204707</v>
      </c>
      <c r="DP326" s="169">
        <f ca="1">DP322*Параметры!DP$97</f>
        <v>29.310885439090448</v>
      </c>
      <c r="DQ326" s="169">
        <f ca="1">DQ322*Параметры!DQ$97</f>
        <v>29.476613446796648</v>
      </c>
      <c r="DR326" s="169">
        <f ca="1">DR322*Параметры!DR$97</f>
        <v>29.64327850475318</v>
      </c>
      <c r="DS326" s="169">
        <f ca="1">DS322*Параметры!DS$97</f>
        <v>29.810885911178403</v>
      </c>
      <c r="DT326" s="169">
        <f ca="1">DT322*Параметры!DT$97</f>
        <v>29.979440994247557</v>
      </c>
      <c r="DU326" s="169">
        <f ca="1">DU322*Параметры!DU$97</f>
        <v>30.148949112262169</v>
      </c>
      <c r="DV326" s="169">
        <f ca="1">DV322*Параметры!DV$97</f>
        <v>30.319415653820382</v>
      </c>
      <c r="DW326" s="169"/>
      <c r="DX326" s="177">
        <f ca="1">SUM(G326:DW326)</f>
        <v>2651.3018344700981</v>
      </c>
    </row>
    <row r="327" spans="1:128" s="157" customFormat="1" hidden="1" outlineLevel="1" x14ac:dyDescent="0.2">
      <c r="A327" s="165" t="str">
        <f ca="1">Language!A$1503</f>
        <v>затраты на персонал, с соц. взносами</v>
      </c>
      <c r="B327" s="189"/>
      <c r="C327" s="160" t="str">
        <f ca="1">CHOOSE(D327,CurName1,CurName2,CurName3)</f>
        <v>тыс. руб.</v>
      </c>
      <c r="D327" s="158">
        <f>D319</f>
        <v>1</v>
      </c>
      <c r="E327" s="154" t="s">
        <v>1898</v>
      </c>
      <c r="F327" s="6" t="s">
        <v>3082</v>
      </c>
      <c r="G327" s="166">
        <f t="shared" ref="G327:BR327" ca="1" si="527">G322+G326</f>
        <v>65.5</v>
      </c>
      <c r="H327" s="166">
        <f t="shared" ca="1" si="527"/>
        <v>65.870346522875053</v>
      </c>
      <c r="I327" s="166">
        <f t="shared" ca="1" si="527"/>
        <v>66.242787038834152</v>
      </c>
      <c r="J327" s="166">
        <f t="shared" ca="1" si="527"/>
        <v>66.617333387618643</v>
      </c>
      <c r="K327" s="166">
        <f t="shared" ca="1" si="527"/>
        <v>66.993997475913488</v>
      </c>
      <c r="L327" s="166">
        <f t="shared" ca="1" si="527"/>
        <v>67.372791277725753</v>
      </c>
      <c r="M327" s="166">
        <f t="shared" ca="1" si="527"/>
        <v>67.753726834765331</v>
      </c>
      <c r="N327" s="166">
        <f t="shared" ca="1" si="527"/>
        <v>68.136816256827643</v>
      </c>
      <c r="O327" s="166">
        <f t="shared" ca="1" si="527"/>
        <v>68.522071722178666</v>
      </c>
      <c r="P327" s="166">
        <f t="shared" ca="1" si="527"/>
        <v>68.909505477942076</v>
      </c>
      <c r="Q327" s="166">
        <f t="shared" ca="1" si="527"/>
        <v>69.299129840488561</v>
      </c>
      <c r="R327" s="166">
        <f t="shared" ca="1" si="527"/>
        <v>69.690957195827352</v>
      </c>
      <c r="S327" s="166">
        <f t="shared" ca="1" si="527"/>
        <v>70.085000000000008</v>
      </c>
      <c r="T327" s="166">
        <f t="shared" ca="1" si="527"/>
        <v>70.481270779476304</v>
      </c>
      <c r="U327" s="166">
        <f t="shared" ca="1" si="527"/>
        <v>70.879782131552545</v>
      </c>
      <c r="V327" s="166">
        <f t="shared" ca="1" si="527"/>
        <v>71.280546724751957</v>
      </c>
      <c r="W327" s="166">
        <f t="shared" ca="1" si="527"/>
        <v>71.683577299227437</v>
      </c>
      <c r="X327" s="166">
        <f t="shared" ca="1" si="527"/>
        <v>72.088886667166577</v>
      </c>
      <c r="Y327" s="166">
        <f t="shared" ca="1" si="527"/>
        <v>72.496487713198917</v>
      </c>
      <c r="Z327" s="166">
        <f t="shared" ca="1" si="527"/>
        <v>72.90639339480559</v>
      </c>
      <c r="AA327" s="166">
        <f t="shared" ca="1" si="527"/>
        <v>73.31861674273118</v>
      </c>
      <c r="AB327" s="166">
        <f t="shared" ca="1" si="527"/>
        <v>73.733170861398023</v>
      </c>
      <c r="AC327" s="166">
        <f t="shared" ca="1" si="527"/>
        <v>74.150068929322757</v>
      </c>
      <c r="AD327" s="166">
        <f t="shared" ca="1" si="527"/>
        <v>74.569324199535274</v>
      </c>
      <c r="AE327" s="166">
        <f t="shared" ca="1" si="527"/>
        <v>74.990949999999998</v>
      </c>
      <c r="AF327" s="166">
        <f t="shared" ca="1" si="527"/>
        <v>75.414959734039641</v>
      </c>
      <c r="AG327" s="166">
        <f t="shared" ca="1" si="527"/>
        <v>75.841366880761228</v>
      </c>
      <c r="AH327" s="166">
        <f t="shared" ca="1" si="527"/>
        <v>76.270184995484584</v>
      </c>
      <c r="AI327" s="166">
        <f t="shared" ca="1" si="527"/>
        <v>76.701427710173363</v>
      </c>
      <c r="AJ327" s="166">
        <f t="shared" ca="1" si="527"/>
        <v>77.135108733868236</v>
      </c>
      <c r="AK327" s="166">
        <f t="shared" ca="1" si="527"/>
        <v>77.571241853122842</v>
      </c>
      <c r="AL327" s="166">
        <f t="shared" ca="1" si="527"/>
        <v>78.009840932441961</v>
      </c>
      <c r="AM327" s="166">
        <f t="shared" ca="1" si="527"/>
        <v>78.450919914722363</v>
      </c>
      <c r="AN327" s="166">
        <f t="shared" ca="1" si="527"/>
        <v>78.894492821695877</v>
      </c>
      <c r="AO327" s="166">
        <f t="shared" ca="1" si="527"/>
        <v>79.340573754375356</v>
      </c>
      <c r="AP327" s="166">
        <f t="shared" ca="1" si="527"/>
        <v>79.789176893502741</v>
      </c>
      <c r="AQ327" s="166">
        <f t="shared" ca="1" si="527"/>
        <v>80.240316499999992</v>
      </c>
      <c r="AR327" s="166">
        <f t="shared" ca="1" si="527"/>
        <v>80.694006915422406</v>
      </c>
      <c r="AS327" s="166">
        <f t="shared" ca="1" si="527"/>
        <v>81.150262562414497</v>
      </c>
      <c r="AT327" s="166">
        <f t="shared" ca="1" si="527"/>
        <v>81.609097945168486</v>
      </c>
      <c r="AU327" s="166">
        <f t="shared" ca="1" si="527"/>
        <v>82.070527649885477</v>
      </c>
      <c r="AV327" s="166">
        <f t="shared" ca="1" si="527"/>
        <v>82.534566345239</v>
      </c>
      <c r="AW327" s="166">
        <f t="shared" ca="1" si="527"/>
        <v>83.001228782841423</v>
      </c>
      <c r="AX327" s="166">
        <f t="shared" ca="1" si="527"/>
        <v>83.470529797712885</v>
      </c>
      <c r="AY327" s="166">
        <f t="shared" ca="1" si="527"/>
        <v>83.942484308752896</v>
      </c>
      <c r="AZ327" s="166">
        <f t="shared" ca="1" si="527"/>
        <v>84.417107319214566</v>
      </c>
      <c r="BA327" s="166">
        <f t="shared" ca="1" si="527"/>
        <v>84.894413917181609</v>
      </c>
      <c r="BB327" s="166">
        <f t="shared" ca="1" si="527"/>
        <v>85.374419276047902</v>
      </c>
      <c r="BC327" s="166">
        <f t="shared" ca="1" si="527"/>
        <v>85.857138654999986</v>
      </c>
      <c r="BD327" s="166">
        <f t="shared" ca="1" si="527"/>
        <v>86.342587399501951</v>
      </c>
      <c r="BE327" s="166">
        <f t="shared" ca="1" si="527"/>
        <v>86.830780941783487</v>
      </c>
      <c r="BF327" s="166">
        <f t="shared" ca="1" si="527"/>
        <v>87.32173480133028</v>
      </c>
      <c r="BG327" s="166">
        <f t="shared" ca="1" si="527"/>
        <v>87.815464585377441</v>
      </c>
      <c r="BH327" s="166">
        <f t="shared" ca="1" si="527"/>
        <v>88.311985989405713</v>
      </c>
      <c r="BI327" s="166">
        <f t="shared" ca="1" si="527"/>
        <v>88.811314797640307</v>
      </c>
      <c r="BJ327" s="166">
        <f t="shared" ca="1" si="527"/>
        <v>89.313466883552778</v>
      </c>
      <c r="BK327" s="166">
        <f t="shared" ca="1" si="527"/>
        <v>89.818458210365591</v>
      </c>
      <c r="BL327" s="166">
        <f t="shared" ca="1" si="527"/>
        <v>90.326304831559597</v>
      </c>
      <c r="BM327" s="166">
        <f t="shared" ca="1" si="527"/>
        <v>90.837022891384322</v>
      </c>
      <c r="BN327" s="166">
        <f t="shared" ca="1" si="527"/>
        <v>91.350628625371257</v>
      </c>
      <c r="BO327" s="166">
        <f t="shared" ca="1" si="527"/>
        <v>91.867138360849978</v>
      </c>
      <c r="BP327" s="166">
        <f t="shared" ca="1" si="527"/>
        <v>92.386568517467097</v>
      </c>
      <c r="BQ327" s="166">
        <f t="shared" ca="1" si="527"/>
        <v>92.908935607708344</v>
      </c>
      <c r="BR327" s="166">
        <f t="shared" ca="1" si="527"/>
        <v>93.434256237423398</v>
      </c>
      <c r="BS327" s="166">
        <f t="shared" ref="BS327:DV327" ca="1" si="528">BS322+BS326</f>
        <v>93.962547106353867</v>
      </c>
      <c r="BT327" s="166">
        <f t="shared" ca="1" si="528"/>
        <v>94.493825008664118</v>
      </c>
      <c r="BU327" s="166">
        <f t="shared" ca="1" si="528"/>
        <v>95.028106833475121</v>
      </c>
      <c r="BV327" s="166">
        <f t="shared" ca="1" si="528"/>
        <v>95.565409565401467</v>
      </c>
      <c r="BW327" s="166">
        <f t="shared" ca="1" si="528"/>
        <v>96.105750285091176</v>
      </c>
      <c r="BX327" s="166">
        <f t="shared" ca="1" si="528"/>
        <v>96.649146169768741</v>
      </c>
      <c r="BY327" s="166">
        <f t="shared" ca="1" si="528"/>
        <v>97.195614493781193</v>
      </c>
      <c r="BZ327" s="166">
        <f t="shared" ca="1" si="528"/>
        <v>97.74517262914722</v>
      </c>
      <c r="CA327" s="166">
        <f t="shared" ca="1" si="528"/>
        <v>98.297838046109447</v>
      </c>
      <c r="CB327" s="166">
        <f t="shared" ca="1" si="528"/>
        <v>98.853628313689754</v>
      </c>
      <c r="CC327" s="166">
        <f t="shared" ca="1" si="528"/>
        <v>99.412561100247885</v>
      </c>
      <c r="CD327" s="166">
        <f t="shared" ca="1" si="528"/>
        <v>99.974654174042996</v>
      </c>
      <c r="CE327" s="166">
        <f t="shared" ca="1" si="528"/>
        <v>100.53992540379861</v>
      </c>
      <c r="CF327" s="166">
        <f t="shared" ca="1" si="528"/>
        <v>101.10839275927054</v>
      </c>
      <c r="CG327" s="166">
        <f t="shared" ca="1" si="528"/>
        <v>101.68007431181834</v>
      </c>
      <c r="CH327" s="166">
        <f t="shared" ca="1" si="528"/>
        <v>102.25498823497955</v>
      </c>
      <c r="CI327" s="166">
        <f t="shared" ca="1" si="528"/>
        <v>102.83315280504755</v>
      </c>
      <c r="CJ327" s="166">
        <f t="shared" ca="1" si="528"/>
        <v>103.41458640165254</v>
      </c>
      <c r="CK327" s="166">
        <f t="shared" ca="1" si="528"/>
        <v>103.99930750834588</v>
      </c>
      <c r="CL327" s="166">
        <f t="shared" ca="1" si="528"/>
        <v>104.58733471318753</v>
      </c>
      <c r="CM327" s="166">
        <f t="shared" ca="1" si="528"/>
        <v>105.17868670933711</v>
      </c>
      <c r="CN327" s="166">
        <f t="shared" ca="1" si="528"/>
        <v>105.77338229564806</v>
      </c>
      <c r="CO327" s="166">
        <f t="shared" ca="1" si="528"/>
        <v>106.37144037726526</v>
      </c>
      <c r="CP327" s="166">
        <f t="shared" ca="1" si="528"/>
        <v>106.97287996622603</v>
      </c>
      <c r="CQ327" s="166">
        <f t="shared" ca="1" si="528"/>
        <v>107.57772018206452</v>
      </c>
      <c r="CR327" s="166">
        <f t="shared" ca="1" si="528"/>
        <v>108.18598025241953</v>
      </c>
      <c r="CS327" s="166">
        <f t="shared" ca="1" si="528"/>
        <v>108.79767951364565</v>
      </c>
      <c r="CT327" s="166">
        <f t="shared" ca="1" si="528"/>
        <v>109.41283741142811</v>
      </c>
      <c r="CU327" s="166">
        <f t="shared" ca="1" si="528"/>
        <v>110.03147350140087</v>
      </c>
      <c r="CV327" s="166">
        <f t="shared" ca="1" si="528"/>
        <v>110.65360744976823</v>
      </c>
      <c r="CW327" s="166">
        <f t="shared" ca="1" si="528"/>
        <v>111.27925903393009</v>
      </c>
      <c r="CX327" s="166">
        <f t="shared" ca="1" si="528"/>
        <v>111.90844814311066</v>
      </c>
      <c r="CY327" s="166">
        <f t="shared" ca="1" si="528"/>
        <v>112.54119477899071</v>
      </c>
      <c r="CZ327" s="166">
        <f t="shared" ca="1" si="528"/>
        <v>113.17751905634341</v>
      </c>
      <c r="DA327" s="166">
        <f t="shared" ca="1" si="528"/>
        <v>113.81744120367382</v>
      </c>
      <c r="DB327" s="166">
        <f t="shared" ca="1" si="528"/>
        <v>114.46098156386184</v>
      </c>
      <c r="DC327" s="166">
        <f t="shared" ca="1" si="528"/>
        <v>115.10816059480904</v>
      </c>
      <c r="DD327" s="166">
        <f t="shared" ca="1" si="528"/>
        <v>115.75899887008889</v>
      </c>
      <c r="DE327" s="166">
        <f t="shared" ca="1" si="528"/>
        <v>116.41351707960087</v>
      </c>
      <c r="DF327" s="166">
        <f t="shared" ca="1" si="528"/>
        <v>117.07173603022811</v>
      </c>
      <c r="DG327" s="166">
        <f t="shared" ca="1" si="528"/>
        <v>117.73367664649895</v>
      </c>
      <c r="DH327" s="166">
        <f t="shared" ca="1" si="528"/>
        <v>118.39935997125201</v>
      </c>
      <c r="DI327" s="166">
        <f t="shared" ca="1" si="528"/>
        <v>119.06880716630521</v>
      </c>
      <c r="DJ327" s="166">
        <f t="shared" ca="1" si="528"/>
        <v>119.74203951312842</v>
      </c>
      <c r="DK327" s="166">
        <f t="shared" ca="1" si="528"/>
        <v>120.41907841352008</v>
      </c>
      <c r="DL327" s="166">
        <f t="shared" ca="1" si="528"/>
        <v>121.09994539028747</v>
      </c>
      <c r="DM327" s="166">
        <f t="shared" ca="1" si="528"/>
        <v>121.784662087931</v>
      </c>
      <c r="DN327" s="166">
        <f t="shared" ca="1" si="528"/>
        <v>122.47325027333218</v>
      </c>
      <c r="DO327" s="166">
        <f t="shared" ca="1" si="528"/>
        <v>123.16573183644567</v>
      </c>
      <c r="DP327" s="166">
        <f t="shared" ca="1" si="528"/>
        <v>123.86212879099511</v>
      </c>
      <c r="DQ327" s="166">
        <f t="shared" ca="1" si="528"/>
        <v>124.56246327517292</v>
      </c>
      <c r="DR327" s="166">
        <f t="shared" ca="1" si="528"/>
        <v>125.26675755234407</v>
      </c>
      <c r="DS327" s="166">
        <f t="shared" ca="1" si="528"/>
        <v>125.97503401175388</v>
      </c>
      <c r="DT327" s="166">
        <f t="shared" ca="1" si="528"/>
        <v>126.68731516923965</v>
      </c>
      <c r="DU327" s="166">
        <f t="shared" ca="1" si="528"/>
        <v>127.40362366794658</v>
      </c>
      <c r="DV327" s="166">
        <f t="shared" ca="1" si="528"/>
        <v>128.1239822790474</v>
      </c>
      <c r="DW327" s="166"/>
      <c r="DX327" s="167">
        <f ca="1">SUM(G327:DW327)</f>
        <v>11203.888397276871</v>
      </c>
    </row>
    <row r="328" spans="1:128" x14ac:dyDescent="0.2">
      <c r="A328" s="298" t="s">
        <v>3421</v>
      </c>
      <c r="B328" s="189"/>
      <c r="C328" s="160"/>
      <c r="D328" s="158">
        <v>1</v>
      </c>
      <c r="F328" s="154" t="s">
        <v>3422</v>
      </c>
      <c r="G328" s="190"/>
      <c r="H328" s="190"/>
      <c r="I328" s="190"/>
      <c r="J328" s="190"/>
      <c r="K328" s="190"/>
      <c r="L328" s="190"/>
      <c r="M328" s="190"/>
      <c r="N328" s="190"/>
      <c r="O328" s="190"/>
      <c r="P328" s="190"/>
      <c r="Q328" s="190"/>
      <c r="R328" s="190"/>
      <c r="S328" s="190"/>
      <c r="T328" s="190"/>
      <c r="U328" s="190"/>
      <c r="V328" s="190"/>
      <c r="W328" s="190"/>
      <c r="X328" s="190"/>
      <c r="Y328" s="190"/>
      <c r="Z328" s="190"/>
      <c r="AA328" s="190"/>
      <c r="AB328" s="190"/>
      <c r="AC328" s="190"/>
      <c r="AD328" s="190"/>
      <c r="AE328" s="190"/>
      <c r="AF328" s="190"/>
      <c r="AG328" s="190"/>
      <c r="AH328" s="190"/>
      <c r="AI328" s="190"/>
      <c r="AJ328" s="190"/>
      <c r="AK328" s="190"/>
      <c r="AL328" s="190"/>
      <c r="AM328" s="190"/>
      <c r="AN328" s="190"/>
      <c r="AO328" s="190"/>
      <c r="AP328" s="190"/>
      <c r="AQ328" s="190"/>
      <c r="AR328" s="190"/>
      <c r="AS328" s="190"/>
      <c r="AT328" s="190"/>
      <c r="AU328" s="190"/>
      <c r="AV328" s="190"/>
      <c r="AW328" s="190"/>
      <c r="AX328" s="190"/>
      <c r="AY328" s="190"/>
      <c r="AZ328" s="190"/>
      <c r="BA328" s="190"/>
      <c r="BB328" s="190"/>
      <c r="BC328" s="190"/>
      <c r="BD328" s="190"/>
      <c r="BE328" s="190"/>
      <c r="BF328" s="190"/>
      <c r="BG328" s="190"/>
      <c r="BH328" s="190"/>
      <c r="BI328" s="190"/>
      <c r="BJ328" s="190"/>
      <c r="BK328" s="190"/>
      <c r="BL328" s="190"/>
      <c r="BM328" s="190"/>
      <c r="BN328" s="190"/>
      <c r="BO328" s="190"/>
      <c r="BP328" s="190"/>
      <c r="BQ328" s="190"/>
      <c r="BR328" s="190"/>
      <c r="BS328" s="190"/>
      <c r="BT328" s="190"/>
      <c r="BU328" s="190"/>
      <c r="BV328" s="190"/>
      <c r="BW328" s="190"/>
      <c r="BX328" s="190"/>
      <c r="BY328" s="190"/>
      <c r="BZ328" s="190"/>
      <c r="CA328" s="190"/>
      <c r="CB328" s="190"/>
      <c r="CC328" s="190"/>
      <c r="CD328" s="190"/>
      <c r="CE328" s="190"/>
      <c r="CF328" s="190"/>
      <c r="CG328" s="190"/>
      <c r="CH328" s="190"/>
      <c r="CI328" s="190"/>
      <c r="CJ328" s="190"/>
      <c r="CK328" s="190"/>
      <c r="CL328" s="190"/>
      <c r="CM328" s="190"/>
      <c r="CN328" s="190"/>
      <c r="CO328" s="190"/>
      <c r="CP328" s="190"/>
      <c r="CQ328" s="190"/>
      <c r="CR328" s="190"/>
      <c r="CS328" s="190"/>
      <c r="CT328" s="190"/>
      <c r="CU328" s="190"/>
      <c r="CV328" s="190"/>
      <c r="CW328" s="190"/>
      <c r="CX328" s="190"/>
      <c r="CY328" s="190"/>
      <c r="CZ328" s="190"/>
      <c r="DA328" s="190"/>
      <c r="DB328" s="190"/>
      <c r="DC328" s="190"/>
      <c r="DD328" s="190"/>
      <c r="DE328" s="190"/>
      <c r="DF328" s="190"/>
      <c r="DG328" s="190"/>
      <c r="DH328" s="190"/>
      <c r="DI328" s="190"/>
      <c r="DJ328" s="190"/>
      <c r="DK328" s="190"/>
      <c r="DL328" s="190"/>
      <c r="DM328" s="190"/>
      <c r="DN328" s="190"/>
      <c r="DO328" s="190"/>
      <c r="DP328" s="190"/>
      <c r="DQ328" s="190"/>
      <c r="DR328" s="190"/>
      <c r="DS328" s="190"/>
      <c r="DT328" s="190"/>
      <c r="DU328" s="190"/>
      <c r="DV328" s="190"/>
      <c r="DW328" s="190"/>
    </row>
    <row r="329" spans="1:128" x14ac:dyDescent="0.2">
      <c r="A329" s="159" t="str">
        <f ca="1">Language!A$705</f>
        <v>численность</v>
      </c>
      <c r="B329" s="310">
        <v>1</v>
      </c>
      <c r="C329" s="160" t="str">
        <f ca="1">Language!$A$1473</f>
        <v>человек</v>
      </c>
      <c r="D329" s="158"/>
      <c r="E329" s="154" t="s">
        <v>769</v>
      </c>
      <c r="F329" s="154" t="s">
        <v>696</v>
      </c>
      <c r="G329" s="311">
        <f t="shared" ref="G329:DV329" si="529">IF(G$2&gt;Prj_Invest, $B329, 0)</f>
        <v>1</v>
      </c>
      <c r="H329" s="311">
        <f t="shared" si="529"/>
        <v>1</v>
      </c>
      <c r="I329" s="311">
        <f t="shared" si="529"/>
        <v>1</v>
      </c>
      <c r="J329" s="311">
        <f t="shared" si="529"/>
        <v>1</v>
      </c>
      <c r="K329" s="311">
        <f t="shared" si="529"/>
        <v>1</v>
      </c>
      <c r="L329" s="311">
        <f t="shared" si="529"/>
        <v>1</v>
      </c>
      <c r="M329" s="311">
        <f t="shared" si="529"/>
        <v>1</v>
      </c>
      <c r="N329" s="311">
        <f t="shared" si="529"/>
        <v>1</v>
      </c>
      <c r="O329" s="311">
        <f t="shared" si="529"/>
        <v>1</v>
      </c>
      <c r="P329" s="311">
        <f t="shared" si="529"/>
        <v>1</v>
      </c>
      <c r="Q329" s="311">
        <f t="shared" si="529"/>
        <v>1</v>
      </c>
      <c r="R329" s="311">
        <f t="shared" si="529"/>
        <v>1</v>
      </c>
      <c r="S329" s="311">
        <f t="shared" si="529"/>
        <v>1</v>
      </c>
      <c r="T329" s="311">
        <f t="shared" si="529"/>
        <v>1</v>
      </c>
      <c r="U329" s="311">
        <f t="shared" si="529"/>
        <v>1</v>
      </c>
      <c r="V329" s="311">
        <f t="shared" si="529"/>
        <v>1</v>
      </c>
      <c r="W329" s="311">
        <f t="shared" si="529"/>
        <v>1</v>
      </c>
      <c r="X329" s="311">
        <f t="shared" si="529"/>
        <v>1</v>
      </c>
      <c r="Y329" s="311">
        <f t="shared" si="529"/>
        <v>1</v>
      </c>
      <c r="Z329" s="311">
        <f t="shared" si="529"/>
        <v>1</v>
      </c>
      <c r="AA329" s="311">
        <f t="shared" si="529"/>
        <v>1</v>
      </c>
      <c r="AB329" s="311">
        <f t="shared" si="529"/>
        <v>1</v>
      </c>
      <c r="AC329" s="311">
        <f t="shared" si="529"/>
        <v>1</v>
      </c>
      <c r="AD329" s="311">
        <f t="shared" si="529"/>
        <v>1</v>
      </c>
      <c r="AE329" s="311">
        <f t="shared" si="529"/>
        <v>1</v>
      </c>
      <c r="AF329" s="311">
        <f t="shared" si="529"/>
        <v>1</v>
      </c>
      <c r="AG329" s="311">
        <f t="shared" si="529"/>
        <v>1</v>
      </c>
      <c r="AH329" s="311">
        <f t="shared" si="529"/>
        <v>1</v>
      </c>
      <c r="AI329" s="311">
        <f t="shared" si="529"/>
        <v>1</v>
      </c>
      <c r="AJ329" s="311">
        <f t="shared" si="529"/>
        <v>1</v>
      </c>
      <c r="AK329" s="311">
        <f t="shared" si="529"/>
        <v>1</v>
      </c>
      <c r="AL329" s="311">
        <f t="shared" si="529"/>
        <v>1</v>
      </c>
      <c r="AM329" s="311">
        <f t="shared" si="529"/>
        <v>1</v>
      </c>
      <c r="AN329" s="311">
        <f t="shared" si="529"/>
        <v>1</v>
      </c>
      <c r="AO329" s="311">
        <f t="shared" si="529"/>
        <v>1</v>
      </c>
      <c r="AP329" s="311">
        <f t="shared" si="529"/>
        <v>1</v>
      </c>
      <c r="AQ329" s="311">
        <f t="shared" si="529"/>
        <v>1</v>
      </c>
      <c r="AR329" s="311">
        <f t="shared" si="529"/>
        <v>1</v>
      </c>
      <c r="AS329" s="311">
        <f t="shared" si="529"/>
        <v>1</v>
      </c>
      <c r="AT329" s="311">
        <f t="shared" si="529"/>
        <v>1</v>
      </c>
      <c r="AU329" s="311">
        <f t="shared" si="529"/>
        <v>1</v>
      </c>
      <c r="AV329" s="311">
        <f t="shared" si="529"/>
        <v>1</v>
      </c>
      <c r="AW329" s="311">
        <f t="shared" si="529"/>
        <v>1</v>
      </c>
      <c r="AX329" s="311">
        <f t="shared" si="529"/>
        <v>1</v>
      </c>
      <c r="AY329" s="311">
        <f t="shared" si="529"/>
        <v>1</v>
      </c>
      <c r="AZ329" s="311">
        <f t="shared" si="529"/>
        <v>1</v>
      </c>
      <c r="BA329" s="311">
        <f t="shared" si="529"/>
        <v>1</v>
      </c>
      <c r="BB329" s="311">
        <f t="shared" si="529"/>
        <v>1</v>
      </c>
      <c r="BC329" s="311">
        <f t="shared" si="529"/>
        <v>1</v>
      </c>
      <c r="BD329" s="311">
        <f t="shared" si="529"/>
        <v>1</v>
      </c>
      <c r="BE329" s="311">
        <f t="shared" si="529"/>
        <v>1</v>
      </c>
      <c r="BF329" s="311">
        <f t="shared" si="529"/>
        <v>1</v>
      </c>
      <c r="BG329" s="311">
        <f t="shared" si="529"/>
        <v>1</v>
      </c>
      <c r="BH329" s="311">
        <f t="shared" si="529"/>
        <v>1</v>
      </c>
      <c r="BI329" s="311">
        <f t="shared" si="529"/>
        <v>1</v>
      </c>
      <c r="BJ329" s="311">
        <f t="shared" si="529"/>
        <v>1</v>
      </c>
      <c r="BK329" s="311">
        <f t="shared" si="529"/>
        <v>1</v>
      </c>
      <c r="BL329" s="311">
        <f t="shared" si="529"/>
        <v>1</v>
      </c>
      <c r="BM329" s="311">
        <f t="shared" si="529"/>
        <v>1</v>
      </c>
      <c r="BN329" s="311">
        <f t="shared" si="529"/>
        <v>1</v>
      </c>
      <c r="BO329" s="311">
        <f t="shared" si="529"/>
        <v>1</v>
      </c>
      <c r="BP329" s="311">
        <f t="shared" si="529"/>
        <v>1</v>
      </c>
      <c r="BQ329" s="311">
        <f t="shared" si="529"/>
        <v>1</v>
      </c>
      <c r="BR329" s="311">
        <f t="shared" si="529"/>
        <v>1</v>
      </c>
      <c r="BS329" s="311">
        <f t="shared" si="529"/>
        <v>1</v>
      </c>
      <c r="BT329" s="311">
        <f t="shared" si="529"/>
        <v>1</v>
      </c>
      <c r="BU329" s="311">
        <f t="shared" si="529"/>
        <v>1</v>
      </c>
      <c r="BV329" s="311">
        <f t="shared" si="529"/>
        <v>1</v>
      </c>
      <c r="BW329" s="311">
        <f t="shared" si="529"/>
        <v>1</v>
      </c>
      <c r="BX329" s="311">
        <f t="shared" si="529"/>
        <v>1</v>
      </c>
      <c r="BY329" s="311">
        <f t="shared" si="529"/>
        <v>1</v>
      </c>
      <c r="BZ329" s="311">
        <f t="shared" si="529"/>
        <v>1</v>
      </c>
      <c r="CA329" s="311">
        <f t="shared" si="529"/>
        <v>1</v>
      </c>
      <c r="CB329" s="311">
        <f t="shared" si="529"/>
        <v>1</v>
      </c>
      <c r="CC329" s="311">
        <f t="shared" si="529"/>
        <v>1</v>
      </c>
      <c r="CD329" s="311">
        <f t="shared" si="529"/>
        <v>1</v>
      </c>
      <c r="CE329" s="311">
        <f t="shared" si="529"/>
        <v>1</v>
      </c>
      <c r="CF329" s="311">
        <f t="shared" si="529"/>
        <v>1</v>
      </c>
      <c r="CG329" s="311">
        <f t="shared" si="529"/>
        <v>1</v>
      </c>
      <c r="CH329" s="311">
        <f t="shared" si="529"/>
        <v>1</v>
      </c>
      <c r="CI329" s="311">
        <f t="shared" si="529"/>
        <v>1</v>
      </c>
      <c r="CJ329" s="311">
        <f t="shared" si="529"/>
        <v>1</v>
      </c>
      <c r="CK329" s="311">
        <f t="shared" si="529"/>
        <v>1</v>
      </c>
      <c r="CL329" s="311">
        <f t="shared" si="529"/>
        <v>1</v>
      </c>
      <c r="CM329" s="311">
        <f t="shared" si="529"/>
        <v>1</v>
      </c>
      <c r="CN329" s="311">
        <f t="shared" si="529"/>
        <v>1</v>
      </c>
      <c r="CO329" s="311">
        <f t="shared" si="529"/>
        <v>1</v>
      </c>
      <c r="CP329" s="311">
        <f t="shared" si="529"/>
        <v>1</v>
      </c>
      <c r="CQ329" s="311">
        <f t="shared" si="529"/>
        <v>1</v>
      </c>
      <c r="CR329" s="311">
        <f t="shared" si="529"/>
        <v>1</v>
      </c>
      <c r="CS329" s="311">
        <f t="shared" si="529"/>
        <v>1</v>
      </c>
      <c r="CT329" s="311">
        <f t="shared" si="529"/>
        <v>1</v>
      </c>
      <c r="CU329" s="311">
        <f t="shared" si="529"/>
        <v>1</v>
      </c>
      <c r="CV329" s="311">
        <f t="shared" si="529"/>
        <v>1</v>
      </c>
      <c r="CW329" s="311">
        <f t="shared" si="529"/>
        <v>1</v>
      </c>
      <c r="CX329" s="311">
        <f t="shared" si="529"/>
        <v>1</v>
      </c>
      <c r="CY329" s="311">
        <f t="shared" si="529"/>
        <v>1</v>
      </c>
      <c r="CZ329" s="311">
        <f t="shared" si="529"/>
        <v>1</v>
      </c>
      <c r="DA329" s="311">
        <f t="shared" si="529"/>
        <v>1</v>
      </c>
      <c r="DB329" s="311">
        <f t="shared" si="529"/>
        <v>1</v>
      </c>
      <c r="DC329" s="311">
        <f t="shared" si="529"/>
        <v>1</v>
      </c>
      <c r="DD329" s="311">
        <f t="shared" si="529"/>
        <v>1</v>
      </c>
      <c r="DE329" s="311">
        <f t="shared" si="529"/>
        <v>1</v>
      </c>
      <c r="DF329" s="311">
        <f t="shared" si="529"/>
        <v>1</v>
      </c>
      <c r="DG329" s="311">
        <f t="shared" si="529"/>
        <v>1</v>
      </c>
      <c r="DH329" s="311">
        <f t="shared" si="529"/>
        <v>1</v>
      </c>
      <c r="DI329" s="311">
        <f t="shared" si="529"/>
        <v>1</v>
      </c>
      <c r="DJ329" s="311">
        <f t="shared" si="529"/>
        <v>1</v>
      </c>
      <c r="DK329" s="311">
        <f t="shared" si="529"/>
        <v>1</v>
      </c>
      <c r="DL329" s="311">
        <f t="shared" si="529"/>
        <v>1</v>
      </c>
      <c r="DM329" s="311">
        <f t="shared" si="529"/>
        <v>1</v>
      </c>
      <c r="DN329" s="311">
        <f t="shared" si="529"/>
        <v>1</v>
      </c>
      <c r="DO329" s="311">
        <f t="shared" si="529"/>
        <v>1</v>
      </c>
      <c r="DP329" s="311">
        <f t="shared" si="529"/>
        <v>1</v>
      </c>
      <c r="DQ329" s="311">
        <f t="shared" si="529"/>
        <v>1</v>
      </c>
      <c r="DR329" s="311">
        <f t="shared" si="529"/>
        <v>1</v>
      </c>
      <c r="DS329" s="311">
        <f t="shared" si="529"/>
        <v>1</v>
      </c>
      <c r="DT329" s="311">
        <f t="shared" si="529"/>
        <v>1</v>
      </c>
      <c r="DU329" s="311">
        <f t="shared" si="529"/>
        <v>1</v>
      </c>
      <c r="DV329" s="311">
        <f t="shared" si="529"/>
        <v>1</v>
      </c>
      <c r="DW329" s="186"/>
    </row>
    <row r="330" spans="1:128" x14ac:dyDescent="0.2">
      <c r="A330" s="159" t="str">
        <f ca="1">Language!A$706</f>
        <v>средний оклад, в месяц</v>
      </c>
      <c r="B330" s="299">
        <v>50</v>
      </c>
      <c r="C330" s="160" t="str">
        <f ca="1">CHOOSE(D328,CurName1,CurName2,CurName3)</f>
        <v>тыс. руб.</v>
      </c>
      <c r="E330" s="154" t="s">
        <v>770</v>
      </c>
      <c r="F330" s="154" t="s">
        <v>1921</v>
      </c>
      <c r="G330" s="300">
        <f t="shared" ref="G330:AL330" ca="1" si="530">IF(G$2=1,$B330,F330)*IF($B334=1,G334,G333)</f>
        <v>50</v>
      </c>
      <c r="H330" s="300">
        <f t="shared" ca="1" si="530"/>
        <v>50.282707269370263</v>
      </c>
      <c r="I330" s="300">
        <f t="shared" ca="1" si="530"/>
        <v>50.567013006743622</v>
      </c>
      <c r="J330" s="300">
        <f t="shared" ca="1" si="530"/>
        <v>50.852926250090562</v>
      </c>
      <c r="K330" s="300">
        <f t="shared" ca="1" si="530"/>
        <v>51.140456088483575</v>
      </c>
      <c r="L330" s="300">
        <f t="shared" ca="1" si="530"/>
        <v>51.429611662386073</v>
      </c>
      <c r="M330" s="300">
        <f t="shared" ca="1" si="530"/>
        <v>51.720402163943</v>
      </c>
      <c r="N330" s="300">
        <f t="shared" ca="1" si="530"/>
        <v>52.012836837273007</v>
      </c>
      <c r="O330" s="300">
        <f t="shared" ca="1" si="530"/>
        <v>52.306924978762339</v>
      </c>
      <c r="P330" s="300">
        <f t="shared" ca="1" si="530"/>
        <v>52.60267593736036</v>
      </c>
      <c r="Q330" s="300">
        <f t="shared" ca="1" si="530"/>
        <v>52.90009911487676</v>
      </c>
      <c r="R330" s="300">
        <f t="shared" ca="1" si="530"/>
        <v>53.199203966280422</v>
      </c>
      <c r="S330" s="300">
        <f t="shared" ca="1" si="530"/>
        <v>53.5</v>
      </c>
      <c r="T330" s="300">
        <f t="shared" ca="1" si="530"/>
        <v>53.802496778226185</v>
      </c>
      <c r="U330" s="300">
        <f t="shared" ca="1" si="530"/>
        <v>54.106703917215683</v>
      </c>
      <c r="V330" s="300">
        <f t="shared" ca="1" si="530"/>
        <v>54.412631087596914</v>
      </c>
      <c r="W330" s="300">
        <f t="shared" ca="1" si="530"/>
        <v>54.720288014677436</v>
      </c>
      <c r="X330" s="300">
        <f t="shared" ca="1" si="530"/>
        <v>55.029684478753111</v>
      </c>
      <c r="Y330" s="300">
        <f t="shared" ca="1" si="530"/>
        <v>55.340830315419019</v>
      </c>
      <c r="Z330" s="300">
        <f t="shared" ca="1" si="530"/>
        <v>55.653735415882124</v>
      </c>
      <c r="AA330" s="300">
        <f t="shared" ca="1" si="530"/>
        <v>55.968409727275706</v>
      </c>
      <c r="AB330" s="300">
        <f t="shared" ca="1" si="530"/>
        <v>56.28486325297559</v>
      </c>
      <c r="AC330" s="300">
        <f t="shared" ca="1" si="530"/>
        <v>56.603106052918136</v>
      </c>
      <c r="AD330" s="300">
        <f t="shared" ca="1" si="530"/>
        <v>56.923148243920053</v>
      </c>
      <c r="AE330" s="300">
        <f t="shared" ca="1" si="530"/>
        <v>57.244999999999997</v>
      </c>
      <c r="AF330" s="300">
        <f t="shared" ca="1" si="530"/>
        <v>57.568671552702014</v>
      </c>
      <c r="AG330" s="300">
        <f t="shared" ca="1" si="530"/>
        <v>57.894173191420776</v>
      </c>
      <c r="AH330" s="300">
        <f t="shared" ca="1" si="530"/>
        <v>58.221515263728691</v>
      </c>
      <c r="AI330" s="300">
        <f t="shared" ca="1" si="530"/>
        <v>58.550708175704848</v>
      </c>
      <c r="AJ330" s="300">
        <f t="shared" ca="1" si="530"/>
        <v>58.88176239226582</v>
      </c>
      <c r="AK330" s="300">
        <f t="shared" ca="1" si="530"/>
        <v>59.214688437498346</v>
      </c>
      <c r="AL330" s="300">
        <f t="shared" ca="1" si="530"/>
        <v>59.549496894993865</v>
      </c>
      <c r="AM330" s="300">
        <f t="shared" ref="AM330:BR330" ca="1" si="531">IF(AM$2=1,$B330,AL330)*IF($B334=1,AM334,AM333)</f>
        <v>59.886198408185003</v>
      </c>
      <c r="AN330" s="300">
        <f t="shared" ca="1" si="531"/>
        <v>60.224803680683877</v>
      </c>
      <c r="AO330" s="300">
        <f t="shared" ca="1" si="531"/>
        <v>60.565323476622403</v>
      </c>
      <c r="AP330" s="300">
        <f t="shared" ca="1" si="531"/>
        <v>60.907768620994453</v>
      </c>
      <c r="AQ330" s="300">
        <f t="shared" ca="1" si="531"/>
        <v>61.252149999999993</v>
      </c>
      <c r="AR330" s="300">
        <f t="shared" ca="1" si="531"/>
        <v>61.598478561391147</v>
      </c>
      <c r="AS330" s="300">
        <f t="shared" ca="1" si="531"/>
        <v>61.946765314820219</v>
      </c>
      <c r="AT330" s="300">
        <f t="shared" ca="1" si="531"/>
        <v>62.297021332189686</v>
      </c>
      <c r="AU330" s="300">
        <f t="shared" ca="1" si="531"/>
        <v>62.649257748004175</v>
      </c>
      <c r="AV330" s="300">
        <f t="shared" ca="1" si="531"/>
        <v>63.00348575972442</v>
      </c>
      <c r="AW330" s="300">
        <f t="shared" ca="1" si="531"/>
        <v>63.359716628123216</v>
      </c>
      <c r="AX330" s="300">
        <f t="shared" ca="1" si="531"/>
        <v>63.717961677643423</v>
      </c>
      <c r="AY330" s="300">
        <f t="shared" ca="1" si="531"/>
        <v>64.078232296757932</v>
      </c>
      <c r="AZ330" s="300">
        <f t="shared" ca="1" si="531"/>
        <v>64.440539938331725</v>
      </c>
      <c r="BA330" s="300">
        <f t="shared" ca="1" si="531"/>
        <v>64.804896119985955</v>
      </c>
      <c r="BB330" s="300">
        <f t="shared" ca="1" si="531"/>
        <v>65.171312424464048</v>
      </c>
      <c r="BC330" s="300">
        <f t="shared" ca="1" si="531"/>
        <v>65.539800499999984</v>
      </c>
      <c r="BD330" s="300">
        <f t="shared" ca="1" si="531"/>
        <v>65.910372060688516</v>
      </c>
      <c r="BE330" s="300">
        <f t="shared" ca="1" si="531"/>
        <v>66.283038886857625</v>
      </c>
      <c r="BF330" s="300">
        <f t="shared" ca="1" si="531"/>
        <v>66.65781282544296</v>
      </c>
      <c r="BG330" s="300">
        <f t="shared" ca="1" si="531"/>
        <v>67.034705790364455</v>
      </c>
      <c r="BH330" s="300">
        <f t="shared" ca="1" si="531"/>
        <v>67.41372976290512</v>
      </c>
      <c r="BI330" s="300">
        <f t="shared" ca="1" si="531"/>
        <v>67.794896792091834</v>
      </c>
      <c r="BJ330" s="300">
        <f t="shared" ca="1" si="531"/>
        <v>68.178218995078453</v>
      </c>
      <c r="BK330" s="300">
        <f t="shared" ca="1" si="531"/>
        <v>68.563708557530987</v>
      </c>
      <c r="BL330" s="300">
        <f t="shared" ca="1" si="531"/>
        <v>68.951377734014955</v>
      </c>
      <c r="BM330" s="300">
        <f t="shared" ca="1" si="531"/>
        <v>69.341238848384975</v>
      </c>
      <c r="BN330" s="300">
        <f t="shared" ca="1" si="531"/>
        <v>69.733304294176534</v>
      </c>
      <c r="BO330" s="300">
        <f t="shared" ca="1" si="531"/>
        <v>70.127586534999978</v>
      </c>
      <c r="BP330" s="300">
        <f t="shared" ca="1" si="531"/>
        <v>70.524098104936712</v>
      </c>
      <c r="BQ330" s="300">
        <f t="shared" ca="1" si="531"/>
        <v>70.922851608937663</v>
      </c>
      <c r="BR330" s="300">
        <f t="shared" ca="1" si="531"/>
        <v>71.323859723223961</v>
      </c>
      <c r="BS330" s="300">
        <f t="shared" ref="BS330:CX330" ca="1" si="532">IF(BS$2=1,$B330,BR330)*IF($B334=1,BS334,BS333)</f>
        <v>71.727135195689968</v>
      </c>
      <c r="BT330" s="300">
        <f t="shared" ca="1" si="532"/>
        <v>72.132690846308478</v>
      </c>
      <c r="BU330" s="300">
        <f t="shared" ca="1" si="532"/>
        <v>72.540539567538261</v>
      </c>
      <c r="BV330" s="300">
        <f t="shared" ca="1" si="532"/>
        <v>72.950694324733945</v>
      </c>
      <c r="BW330" s="300">
        <f t="shared" ca="1" si="532"/>
        <v>73.363168156558146</v>
      </c>
      <c r="BX330" s="300">
        <f t="shared" ca="1" si="532"/>
        <v>73.777974175395983</v>
      </c>
      <c r="BY330" s="300">
        <f t="shared" ca="1" si="532"/>
        <v>74.195125567771896</v>
      </c>
      <c r="BZ330" s="300">
        <f t="shared" ca="1" si="532"/>
        <v>74.61463559476887</v>
      </c>
      <c r="CA330" s="300">
        <f t="shared" ca="1" si="532"/>
        <v>75.036517592449954</v>
      </c>
      <c r="CB330" s="300">
        <f t="shared" ca="1" si="532"/>
        <v>75.460784972282255</v>
      </c>
      <c r="CC330" s="300">
        <f t="shared" ca="1" si="532"/>
        <v>75.887451221563268</v>
      </c>
      <c r="CD330" s="300">
        <f t="shared" ca="1" si="532"/>
        <v>76.316529903849613</v>
      </c>
      <c r="CE330" s="300">
        <f t="shared" ca="1" si="532"/>
        <v>76.748034659388239</v>
      </c>
      <c r="CF330" s="300">
        <f t="shared" ca="1" si="532"/>
        <v>77.181979205550036</v>
      </c>
      <c r="CG330" s="300">
        <f t="shared" ca="1" si="532"/>
        <v>77.618377337265912</v>
      </c>
      <c r="CH330" s="300">
        <f t="shared" ca="1" si="532"/>
        <v>78.057242927465296</v>
      </c>
      <c r="CI330" s="300">
        <f t="shared" ca="1" si="532"/>
        <v>78.498589927517202</v>
      </c>
      <c r="CJ330" s="300">
        <f t="shared" ca="1" si="532"/>
        <v>78.942432367673689</v>
      </c>
      <c r="CK330" s="300">
        <f t="shared" ca="1" si="532"/>
        <v>79.388784357515931</v>
      </c>
      <c r="CL330" s="300">
        <f t="shared" ca="1" si="532"/>
        <v>79.837660086402693</v>
      </c>
      <c r="CM330" s="300">
        <f t="shared" ca="1" si="532"/>
        <v>80.289073823921456</v>
      </c>
      <c r="CN330" s="300">
        <f t="shared" ca="1" si="532"/>
        <v>80.743039920342028</v>
      </c>
      <c r="CO330" s="300">
        <f t="shared" ca="1" si="532"/>
        <v>81.199572807072713</v>
      </c>
      <c r="CP330" s="300">
        <f t="shared" ca="1" si="532"/>
        <v>81.658686997119105</v>
      </c>
      <c r="CQ330" s="300">
        <f t="shared" ca="1" si="532"/>
        <v>82.120397085545434</v>
      </c>
      <c r="CR330" s="300">
        <f t="shared" ca="1" si="532"/>
        <v>82.584717749938562</v>
      </c>
      <c r="CS330" s="300">
        <f t="shared" ca="1" si="532"/>
        <v>83.051663750874539</v>
      </c>
      <c r="CT330" s="300">
        <f t="shared" ca="1" si="532"/>
        <v>83.521249932387875</v>
      </c>
      <c r="CU330" s="300">
        <f t="shared" ca="1" si="532"/>
        <v>83.99349122244341</v>
      </c>
      <c r="CV330" s="300">
        <f t="shared" ca="1" si="532"/>
        <v>84.468402633410861</v>
      </c>
      <c r="CW330" s="300">
        <f t="shared" ca="1" si="532"/>
        <v>84.945999262542045</v>
      </c>
      <c r="CX330" s="300">
        <f t="shared" ca="1" si="532"/>
        <v>85.426296292450886</v>
      </c>
      <c r="CY330" s="300">
        <f t="shared" ref="CY330:DV330" ca="1" si="533">IF(CY$2=1,$B330,CX330)*IF($B334=1,CY334,CY333)</f>
        <v>85.909308991595964</v>
      </c>
      <c r="CZ330" s="300">
        <f t="shared" ca="1" si="533"/>
        <v>86.395052714765967</v>
      </c>
      <c r="DA330" s="300">
        <f t="shared" ca="1" si="533"/>
        <v>86.8835429035678</v>
      </c>
      <c r="DB330" s="300">
        <f t="shared" ca="1" si="533"/>
        <v>87.37479508691743</v>
      </c>
      <c r="DC330" s="300">
        <f t="shared" ca="1" si="533"/>
        <v>87.868824881533612</v>
      </c>
      <c r="DD330" s="300">
        <f t="shared" ca="1" si="533"/>
        <v>88.365647992434262</v>
      </c>
      <c r="DE330" s="300">
        <f t="shared" ca="1" si="533"/>
        <v>88.865280213435767</v>
      </c>
      <c r="DF330" s="300">
        <f t="shared" ca="1" si="533"/>
        <v>89.367737427655044</v>
      </c>
      <c r="DG330" s="300">
        <f t="shared" ca="1" si="533"/>
        <v>89.873035608014462</v>
      </c>
      <c r="DH330" s="300">
        <f t="shared" ca="1" si="533"/>
        <v>90.381190817749626</v>
      </c>
      <c r="DI330" s="300">
        <f t="shared" ca="1" si="533"/>
        <v>90.892219210920004</v>
      </c>
      <c r="DJ330" s="300">
        <f t="shared" ca="1" si="533"/>
        <v>91.406137032922459</v>
      </c>
      <c r="DK330" s="300">
        <f t="shared" ca="1" si="533"/>
        <v>91.922960621007689</v>
      </c>
      <c r="DL330" s="300">
        <f t="shared" ca="1" si="533"/>
        <v>92.442706404799594</v>
      </c>
      <c r="DM330" s="300">
        <f t="shared" ca="1" si="533"/>
        <v>92.965390906817547</v>
      </c>
      <c r="DN330" s="300">
        <f t="shared" ca="1" si="533"/>
        <v>93.491030743001659</v>
      </c>
      <c r="DO330" s="300">
        <f t="shared" ca="1" si="533"/>
        <v>94.019642623240969</v>
      </c>
      <c r="DP330" s="300">
        <f t="shared" ca="1" si="533"/>
        <v>94.55124335190466</v>
      </c>
      <c r="DQ330" s="300">
        <f t="shared" ca="1" si="533"/>
        <v>95.085849828376269</v>
      </c>
      <c r="DR330" s="300">
        <f t="shared" ca="1" si="533"/>
        <v>95.623479047590891</v>
      </c>
      <c r="DS330" s="300">
        <f t="shared" ca="1" si="533"/>
        <v>96.164148100575474</v>
      </c>
      <c r="DT330" s="300">
        <f t="shared" ca="1" si="533"/>
        <v>96.707874174992099</v>
      </c>
      <c r="DU330" s="300">
        <f t="shared" ca="1" si="533"/>
        <v>97.254674555684403</v>
      </c>
      <c r="DV330" s="300">
        <f t="shared" ca="1" si="533"/>
        <v>97.804566625227025</v>
      </c>
      <c r="DW330" s="161"/>
    </row>
    <row r="331" spans="1:128" collapsed="1" x14ac:dyDescent="0.2">
      <c r="A331" s="159" t="str">
        <f ca="1">Language!A$707</f>
        <v>заработная плата</v>
      </c>
      <c r="B331" s="189" t="str">
        <f ca="1">Language!$A$1469</f>
        <v>за период</v>
      </c>
      <c r="C331" s="160" t="str">
        <f ca="1">CHOOSE(D331,CurName1,CurName2,CurName3)</f>
        <v>тыс. руб.</v>
      </c>
      <c r="D331" s="158">
        <f>D328</f>
        <v>1</v>
      </c>
      <c r="E331" s="154" t="s">
        <v>728</v>
      </c>
      <c r="F331" s="6" t="s">
        <v>3364</v>
      </c>
      <c r="G331" s="161">
        <f ca="1">G329*G330*Параметры!G$37</f>
        <v>50</v>
      </c>
      <c r="H331" s="161">
        <f ca="1">H329*H330*Параметры!H$37</f>
        <v>50.282707269370263</v>
      </c>
      <c r="I331" s="161">
        <f ca="1">I329*I330*Параметры!I$37</f>
        <v>50.567013006743622</v>
      </c>
      <c r="J331" s="161">
        <f ca="1">J329*J330*Параметры!J$37</f>
        <v>50.852926250090562</v>
      </c>
      <c r="K331" s="161">
        <f ca="1">K329*K330*Параметры!K$37</f>
        <v>51.140456088483575</v>
      </c>
      <c r="L331" s="161">
        <f ca="1">L329*L330*Параметры!L$37</f>
        <v>51.429611662386073</v>
      </c>
      <c r="M331" s="161">
        <f ca="1">M329*M330*Параметры!M$37</f>
        <v>51.720402163943</v>
      </c>
      <c r="N331" s="161">
        <f ca="1">N329*N330*Параметры!N$37</f>
        <v>52.012836837273007</v>
      </c>
      <c r="O331" s="161">
        <f ca="1">O329*O330*Параметры!O$37</f>
        <v>52.306924978762339</v>
      </c>
      <c r="P331" s="161">
        <f ca="1">P329*P330*Параметры!P$37</f>
        <v>52.60267593736036</v>
      </c>
      <c r="Q331" s="161">
        <f ca="1">Q329*Q330*Параметры!Q$37</f>
        <v>52.90009911487676</v>
      </c>
      <c r="R331" s="161">
        <f ca="1">R329*R330*Параметры!R$37</f>
        <v>53.199203966280422</v>
      </c>
      <c r="S331" s="161">
        <f ca="1">S329*S330*Параметры!S$37</f>
        <v>53.5</v>
      </c>
      <c r="T331" s="161">
        <f ca="1">T329*T330*Параметры!T$37</f>
        <v>53.802496778226185</v>
      </c>
      <c r="U331" s="161">
        <f ca="1">U329*U330*Параметры!U$37</f>
        <v>54.106703917215683</v>
      </c>
      <c r="V331" s="161">
        <f ca="1">V329*V330*Параметры!V$37</f>
        <v>54.412631087596914</v>
      </c>
      <c r="W331" s="161">
        <f ca="1">W329*W330*Параметры!W$37</f>
        <v>54.720288014677436</v>
      </c>
      <c r="X331" s="161">
        <f ca="1">X329*X330*Параметры!X$37</f>
        <v>55.029684478753111</v>
      </c>
      <c r="Y331" s="161">
        <f ca="1">Y329*Y330*Параметры!Y$37</f>
        <v>55.340830315419019</v>
      </c>
      <c r="Z331" s="161">
        <f ca="1">Z329*Z330*Параметры!Z$37</f>
        <v>55.653735415882124</v>
      </c>
      <c r="AA331" s="161">
        <f ca="1">AA329*AA330*Параметры!AA$37</f>
        <v>55.968409727275706</v>
      </c>
      <c r="AB331" s="161">
        <f ca="1">AB329*AB330*Параметры!AB$37</f>
        <v>56.28486325297559</v>
      </c>
      <c r="AC331" s="161">
        <f ca="1">AC329*AC330*Параметры!AC$37</f>
        <v>56.603106052918136</v>
      </c>
      <c r="AD331" s="161">
        <f ca="1">AD329*AD330*Параметры!AD$37</f>
        <v>56.923148243920053</v>
      </c>
      <c r="AE331" s="161">
        <f ca="1">AE329*AE330*Параметры!AE$37</f>
        <v>57.244999999999997</v>
      </c>
      <c r="AF331" s="161">
        <f ca="1">AF329*AF330*Параметры!AF$37</f>
        <v>57.568671552702014</v>
      </c>
      <c r="AG331" s="161">
        <f ca="1">AG329*AG330*Параметры!AG$37</f>
        <v>57.894173191420776</v>
      </c>
      <c r="AH331" s="161">
        <f ca="1">AH329*AH330*Параметры!AH$37</f>
        <v>58.221515263728691</v>
      </c>
      <c r="AI331" s="161">
        <f ca="1">AI329*AI330*Параметры!AI$37</f>
        <v>58.550708175704848</v>
      </c>
      <c r="AJ331" s="161">
        <f ca="1">AJ329*AJ330*Параметры!AJ$37</f>
        <v>58.88176239226582</v>
      </c>
      <c r="AK331" s="161">
        <f ca="1">AK329*AK330*Параметры!AK$37</f>
        <v>59.214688437498346</v>
      </c>
      <c r="AL331" s="161">
        <f ca="1">AL329*AL330*Параметры!AL$37</f>
        <v>59.549496894993865</v>
      </c>
      <c r="AM331" s="161">
        <f ca="1">AM329*AM330*Параметры!AM$37</f>
        <v>59.886198408185003</v>
      </c>
      <c r="AN331" s="161">
        <f ca="1">AN329*AN330*Параметры!AN$37</f>
        <v>60.224803680683877</v>
      </c>
      <c r="AO331" s="161">
        <f ca="1">AO329*AO330*Параметры!AO$37</f>
        <v>60.565323476622403</v>
      </c>
      <c r="AP331" s="161">
        <f ca="1">AP329*AP330*Параметры!AP$37</f>
        <v>60.907768620994453</v>
      </c>
      <c r="AQ331" s="161">
        <f ca="1">AQ329*AQ330*Параметры!AQ$37</f>
        <v>61.252149999999993</v>
      </c>
      <c r="AR331" s="161">
        <f ca="1">AR329*AR330*Параметры!AR$37</f>
        <v>61.598478561391147</v>
      </c>
      <c r="AS331" s="161">
        <f ca="1">AS329*AS330*Параметры!AS$37</f>
        <v>61.946765314820219</v>
      </c>
      <c r="AT331" s="161">
        <f ca="1">AT329*AT330*Параметры!AT$37</f>
        <v>62.297021332189686</v>
      </c>
      <c r="AU331" s="161">
        <f ca="1">AU329*AU330*Параметры!AU$37</f>
        <v>62.649257748004175</v>
      </c>
      <c r="AV331" s="161">
        <f ca="1">AV329*AV330*Параметры!AV$37</f>
        <v>63.00348575972442</v>
      </c>
      <c r="AW331" s="161">
        <f ca="1">AW329*AW330*Параметры!AW$37</f>
        <v>63.359716628123216</v>
      </c>
      <c r="AX331" s="161">
        <f ca="1">AX329*AX330*Параметры!AX$37</f>
        <v>63.717961677643423</v>
      </c>
      <c r="AY331" s="161">
        <f ca="1">AY329*AY330*Параметры!AY$37</f>
        <v>64.078232296757932</v>
      </c>
      <c r="AZ331" s="161">
        <f ca="1">AZ329*AZ330*Параметры!AZ$37</f>
        <v>64.440539938331725</v>
      </c>
      <c r="BA331" s="161">
        <f ca="1">BA329*BA330*Параметры!BA$37</f>
        <v>64.804896119985955</v>
      </c>
      <c r="BB331" s="161">
        <f ca="1">BB329*BB330*Параметры!BB$37</f>
        <v>65.171312424464048</v>
      </c>
      <c r="BC331" s="161">
        <f ca="1">BC329*BC330*Параметры!BC$37</f>
        <v>65.539800499999984</v>
      </c>
      <c r="BD331" s="161">
        <f ca="1">BD329*BD330*Параметры!BD$37</f>
        <v>65.910372060688516</v>
      </c>
      <c r="BE331" s="161">
        <f ca="1">BE329*BE330*Параметры!BE$37</f>
        <v>66.283038886857625</v>
      </c>
      <c r="BF331" s="161">
        <f ca="1">BF329*BF330*Параметры!BF$37</f>
        <v>66.65781282544296</v>
      </c>
      <c r="BG331" s="161">
        <f ca="1">BG329*BG330*Параметры!BG$37</f>
        <v>67.034705790364455</v>
      </c>
      <c r="BH331" s="161">
        <f ca="1">BH329*BH330*Параметры!BH$37</f>
        <v>67.41372976290512</v>
      </c>
      <c r="BI331" s="161">
        <f ca="1">BI329*BI330*Параметры!BI$37</f>
        <v>67.794896792091834</v>
      </c>
      <c r="BJ331" s="161">
        <f ca="1">BJ329*BJ330*Параметры!BJ$37</f>
        <v>68.178218995078453</v>
      </c>
      <c r="BK331" s="161">
        <f ca="1">BK329*BK330*Параметры!BK$37</f>
        <v>68.563708557530987</v>
      </c>
      <c r="BL331" s="161">
        <f ca="1">BL329*BL330*Параметры!BL$37</f>
        <v>68.951377734014955</v>
      </c>
      <c r="BM331" s="161">
        <f ca="1">BM329*BM330*Параметры!BM$37</f>
        <v>69.341238848384975</v>
      </c>
      <c r="BN331" s="161">
        <f ca="1">BN329*BN330*Параметры!BN$37</f>
        <v>69.733304294176534</v>
      </c>
      <c r="BO331" s="161">
        <f ca="1">BO329*BO330*Параметры!BO$37</f>
        <v>70.127586534999978</v>
      </c>
      <c r="BP331" s="161">
        <f ca="1">BP329*BP330*Параметры!BP$37</f>
        <v>70.524098104936712</v>
      </c>
      <c r="BQ331" s="161">
        <f ca="1">BQ329*BQ330*Параметры!BQ$37</f>
        <v>70.922851608937663</v>
      </c>
      <c r="BR331" s="161">
        <f ca="1">BR329*BR330*Параметры!BR$37</f>
        <v>71.323859723223961</v>
      </c>
      <c r="BS331" s="161">
        <f ca="1">BS329*BS330*Параметры!BS$37</f>
        <v>71.727135195689968</v>
      </c>
      <c r="BT331" s="161">
        <f ca="1">BT329*BT330*Параметры!BT$37</f>
        <v>72.132690846308478</v>
      </c>
      <c r="BU331" s="161">
        <f ca="1">BU329*BU330*Параметры!BU$37</f>
        <v>72.540539567538261</v>
      </c>
      <c r="BV331" s="161">
        <f ca="1">BV329*BV330*Параметры!BV$37</f>
        <v>72.950694324733945</v>
      </c>
      <c r="BW331" s="161">
        <f ca="1">BW329*BW330*Параметры!BW$37</f>
        <v>73.363168156558146</v>
      </c>
      <c r="BX331" s="161">
        <f ca="1">BX329*BX330*Параметры!BX$37</f>
        <v>73.777974175395983</v>
      </c>
      <c r="BY331" s="161">
        <f ca="1">BY329*BY330*Параметры!BY$37</f>
        <v>74.195125567771896</v>
      </c>
      <c r="BZ331" s="161">
        <f ca="1">BZ329*BZ330*Параметры!BZ$37</f>
        <v>74.61463559476887</v>
      </c>
      <c r="CA331" s="161">
        <f ca="1">CA329*CA330*Параметры!CA$37</f>
        <v>75.036517592449954</v>
      </c>
      <c r="CB331" s="161">
        <f ca="1">CB329*CB330*Параметры!CB$37</f>
        <v>75.460784972282255</v>
      </c>
      <c r="CC331" s="161">
        <f ca="1">CC329*CC330*Параметры!CC$37</f>
        <v>75.887451221563268</v>
      </c>
      <c r="CD331" s="161">
        <f ca="1">CD329*CD330*Параметры!CD$37</f>
        <v>76.316529903849613</v>
      </c>
      <c r="CE331" s="161">
        <f ca="1">CE329*CE330*Параметры!CE$37</f>
        <v>76.748034659388239</v>
      </c>
      <c r="CF331" s="161">
        <f ca="1">CF329*CF330*Параметры!CF$37</f>
        <v>77.181979205550036</v>
      </c>
      <c r="CG331" s="161">
        <f ca="1">CG329*CG330*Параметры!CG$37</f>
        <v>77.618377337265912</v>
      </c>
      <c r="CH331" s="161">
        <f ca="1">CH329*CH330*Параметры!CH$37</f>
        <v>78.057242927465296</v>
      </c>
      <c r="CI331" s="161">
        <f ca="1">CI329*CI330*Параметры!CI$37</f>
        <v>78.498589927517202</v>
      </c>
      <c r="CJ331" s="161">
        <f ca="1">CJ329*CJ330*Параметры!CJ$37</f>
        <v>78.942432367673689</v>
      </c>
      <c r="CK331" s="161">
        <f ca="1">CK329*CK330*Параметры!CK$37</f>
        <v>79.388784357515931</v>
      </c>
      <c r="CL331" s="161">
        <f ca="1">CL329*CL330*Параметры!CL$37</f>
        <v>79.837660086402693</v>
      </c>
      <c r="CM331" s="161">
        <f ca="1">CM329*CM330*Параметры!CM$37</f>
        <v>80.289073823921456</v>
      </c>
      <c r="CN331" s="161">
        <f ca="1">CN329*CN330*Параметры!CN$37</f>
        <v>80.743039920342028</v>
      </c>
      <c r="CO331" s="161">
        <f ca="1">CO329*CO330*Параметры!CO$37</f>
        <v>81.199572807072713</v>
      </c>
      <c r="CP331" s="161">
        <f ca="1">CP329*CP330*Параметры!CP$37</f>
        <v>81.658686997119105</v>
      </c>
      <c r="CQ331" s="161">
        <f ca="1">CQ329*CQ330*Параметры!CQ$37</f>
        <v>82.120397085545434</v>
      </c>
      <c r="CR331" s="161">
        <f ca="1">CR329*CR330*Параметры!CR$37</f>
        <v>82.584717749938562</v>
      </c>
      <c r="CS331" s="161">
        <f ca="1">CS329*CS330*Параметры!CS$37</f>
        <v>83.051663750874539</v>
      </c>
      <c r="CT331" s="161">
        <f ca="1">CT329*CT330*Параметры!CT$37</f>
        <v>83.521249932387875</v>
      </c>
      <c r="CU331" s="161">
        <f ca="1">CU329*CU330*Параметры!CU$37</f>
        <v>83.99349122244341</v>
      </c>
      <c r="CV331" s="161">
        <f ca="1">CV329*CV330*Параметры!CV$37</f>
        <v>84.468402633410861</v>
      </c>
      <c r="CW331" s="161">
        <f ca="1">CW329*CW330*Параметры!CW$37</f>
        <v>84.945999262542045</v>
      </c>
      <c r="CX331" s="161">
        <f ca="1">CX329*CX330*Параметры!CX$37</f>
        <v>85.426296292450886</v>
      </c>
      <c r="CY331" s="161">
        <f ca="1">CY329*CY330*Параметры!CY$37</f>
        <v>85.909308991595964</v>
      </c>
      <c r="CZ331" s="161">
        <f ca="1">CZ329*CZ330*Параметры!CZ$37</f>
        <v>86.395052714765967</v>
      </c>
      <c r="DA331" s="161">
        <f ca="1">DA329*DA330*Параметры!DA$37</f>
        <v>86.8835429035678</v>
      </c>
      <c r="DB331" s="161">
        <f ca="1">DB329*DB330*Параметры!DB$37</f>
        <v>87.37479508691743</v>
      </c>
      <c r="DC331" s="161">
        <f ca="1">DC329*DC330*Параметры!DC$37</f>
        <v>87.868824881533612</v>
      </c>
      <c r="DD331" s="161">
        <f ca="1">DD329*DD330*Параметры!DD$37</f>
        <v>88.365647992434262</v>
      </c>
      <c r="DE331" s="161">
        <f ca="1">DE329*DE330*Параметры!DE$37</f>
        <v>88.865280213435767</v>
      </c>
      <c r="DF331" s="161">
        <f ca="1">DF329*DF330*Параметры!DF$37</f>
        <v>89.367737427655044</v>
      </c>
      <c r="DG331" s="161">
        <f ca="1">DG329*DG330*Параметры!DG$37</f>
        <v>89.873035608014462</v>
      </c>
      <c r="DH331" s="161">
        <f ca="1">DH329*DH330*Параметры!DH$37</f>
        <v>90.381190817749626</v>
      </c>
      <c r="DI331" s="161">
        <f ca="1">DI329*DI330*Параметры!DI$37</f>
        <v>90.892219210920004</v>
      </c>
      <c r="DJ331" s="161">
        <f ca="1">DJ329*DJ330*Параметры!DJ$37</f>
        <v>91.406137032922459</v>
      </c>
      <c r="DK331" s="161">
        <f ca="1">DK329*DK330*Параметры!DK$37</f>
        <v>91.922960621007689</v>
      </c>
      <c r="DL331" s="161">
        <f ca="1">DL329*DL330*Параметры!DL$37</f>
        <v>92.442706404799594</v>
      </c>
      <c r="DM331" s="161">
        <f ca="1">DM329*DM330*Параметры!DM$37</f>
        <v>92.965390906817547</v>
      </c>
      <c r="DN331" s="161">
        <f ca="1">DN329*DN330*Параметры!DN$37</f>
        <v>93.491030743001659</v>
      </c>
      <c r="DO331" s="161">
        <f ca="1">DO329*DO330*Параметры!DO$37</f>
        <v>94.019642623240969</v>
      </c>
      <c r="DP331" s="161">
        <f ca="1">DP329*DP330*Параметры!DP$37</f>
        <v>94.55124335190466</v>
      </c>
      <c r="DQ331" s="161">
        <f ca="1">DQ329*DQ330*Параметры!DQ$37</f>
        <v>95.085849828376269</v>
      </c>
      <c r="DR331" s="161">
        <f ca="1">DR329*DR330*Параметры!DR$37</f>
        <v>95.623479047590891</v>
      </c>
      <c r="DS331" s="161">
        <f ca="1">DS329*DS330*Параметры!DS$37</f>
        <v>96.164148100575474</v>
      </c>
      <c r="DT331" s="161">
        <f ca="1">DT329*DT330*Параметры!DT$37</f>
        <v>96.707874174992099</v>
      </c>
      <c r="DU331" s="161">
        <f ca="1">DU329*DU330*Параметры!DU$37</f>
        <v>97.254674555684403</v>
      </c>
      <c r="DV331" s="161">
        <f ca="1">DV329*DV330*Параметры!DV$37</f>
        <v>97.804566625227025</v>
      </c>
      <c r="DW331" s="161"/>
      <c r="DX331" s="162">
        <f ca="1">SUM(G331:DW331)</f>
        <v>8552.5865628067677</v>
      </c>
    </row>
    <row r="332" spans="1:128" hidden="1" outlineLevel="1" x14ac:dyDescent="0.2">
      <c r="A332" s="168" t="str">
        <f ca="1">Language!A$709</f>
        <v>темп изменения цен</v>
      </c>
      <c r="B332" s="173"/>
      <c r="C332" s="147" t="str">
        <f ca="1">Language!$A$484</f>
        <v>% в год</v>
      </c>
      <c r="D332" s="158"/>
      <c r="F332" s="6" t="s">
        <v>3191</v>
      </c>
      <c r="G332" s="305">
        <f>CHOOSE($D328,Параметры!G$56,Параметры!G$62,Параметры!G$68)</f>
        <v>7.0000000000000007E-2</v>
      </c>
      <c r="H332" s="305">
        <f>CHOOSE($D328,Параметры!H$56,Параметры!H$62,Параметры!H$68)</f>
        <v>7.0000000000000007E-2</v>
      </c>
      <c r="I332" s="305">
        <f>CHOOSE($D328,Параметры!I$56,Параметры!I$62,Параметры!I$68)</f>
        <v>7.0000000000000007E-2</v>
      </c>
      <c r="J332" s="305">
        <f>CHOOSE($D328,Параметры!J$56,Параметры!J$62,Параметры!J$68)</f>
        <v>7.0000000000000007E-2</v>
      </c>
      <c r="K332" s="305">
        <f>CHOOSE($D328,Параметры!K$56,Параметры!K$62,Параметры!K$68)</f>
        <v>7.0000000000000007E-2</v>
      </c>
      <c r="L332" s="305">
        <f>CHOOSE($D328,Параметры!L$56,Параметры!L$62,Параметры!L$68)</f>
        <v>7.0000000000000007E-2</v>
      </c>
      <c r="M332" s="305">
        <f>CHOOSE($D328,Параметры!M$56,Параметры!M$62,Параметры!M$68)</f>
        <v>7.0000000000000007E-2</v>
      </c>
      <c r="N332" s="305">
        <f>CHOOSE($D328,Параметры!N$56,Параметры!N$62,Параметры!N$68)</f>
        <v>7.0000000000000007E-2</v>
      </c>
      <c r="O332" s="305">
        <f>CHOOSE($D328,Параметры!O$56,Параметры!O$62,Параметры!O$68)</f>
        <v>7.0000000000000007E-2</v>
      </c>
      <c r="P332" s="305">
        <f>CHOOSE($D328,Параметры!P$56,Параметры!P$62,Параметры!P$68)</f>
        <v>7.0000000000000007E-2</v>
      </c>
      <c r="Q332" s="305">
        <f>CHOOSE($D328,Параметры!Q$56,Параметры!Q$62,Параметры!Q$68)</f>
        <v>7.0000000000000007E-2</v>
      </c>
      <c r="R332" s="305">
        <f>CHOOSE($D328,Параметры!R$56,Параметры!R$62,Параметры!R$68)</f>
        <v>7.0000000000000007E-2</v>
      </c>
      <c r="S332" s="305">
        <f>CHOOSE($D328,Параметры!S$56,Параметры!S$62,Параметры!S$68)</f>
        <v>7.0000000000000007E-2</v>
      </c>
      <c r="T332" s="305">
        <f>CHOOSE($D328,Параметры!T$56,Параметры!T$62,Параметры!T$68)</f>
        <v>7.0000000000000007E-2</v>
      </c>
      <c r="U332" s="305">
        <f>CHOOSE($D328,Параметры!U$56,Параметры!U$62,Параметры!U$68)</f>
        <v>7.0000000000000007E-2</v>
      </c>
      <c r="V332" s="305">
        <f>CHOOSE($D328,Параметры!V$56,Параметры!V$62,Параметры!V$68)</f>
        <v>7.0000000000000007E-2</v>
      </c>
      <c r="W332" s="305">
        <f>CHOOSE($D328,Параметры!W$56,Параметры!W$62,Параметры!W$68)</f>
        <v>7.0000000000000007E-2</v>
      </c>
      <c r="X332" s="305">
        <f>CHOOSE($D328,Параметры!X$56,Параметры!X$62,Параметры!X$68)</f>
        <v>7.0000000000000007E-2</v>
      </c>
      <c r="Y332" s="305">
        <f>CHOOSE($D328,Параметры!Y$56,Параметры!Y$62,Параметры!Y$68)</f>
        <v>7.0000000000000007E-2</v>
      </c>
      <c r="Z332" s="305">
        <f>CHOOSE($D328,Параметры!Z$56,Параметры!Z$62,Параметры!Z$68)</f>
        <v>7.0000000000000007E-2</v>
      </c>
      <c r="AA332" s="305">
        <f>CHOOSE($D328,Параметры!AA$56,Параметры!AA$62,Параметры!AA$68)</f>
        <v>7.0000000000000007E-2</v>
      </c>
      <c r="AB332" s="305">
        <f>CHOOSE($D328,Параметры!AB$56,Параметры!AB$62,Параметры!AB$68)</f>
        <v>7.0000000000000007E-2</v>
      </c>
      <c r="AC332" s="305">
        <f>CHOOSE($D328,Параметры!AC$56,Параметры!AC$62,Параметры!AC$68)</f>
        <v>7.0000000000000007E-2</v>
      </c>
      <c r="AD332" s="305">
        <f>CHOOSE($D328,Параметры!AD$56,Параметры!AD$62,Параметры!AD$68)</f>
        <v>7.0000000000000007E-2</v>
      </c>
      <c r="AE332" s="305">
        <f>CHOOSE($D328,Параметры!AE$56,Параметры!AE$62,Параметры!AE$68)</f>
        <v>7.0000000000000007E-2</v>
      </c>
      <c r="AF332" s="305">
        <f>CHOOSE($D328,Параметры!AF$56,Параметры!AF$62,Параметры!AF$68)</f>
        <v>7.0000000000000007E-2</v>
      </c>
      <c r="AG332" s="305">
        <f>CHOOSE($D328,Параметры!AG$56,Параметры!AG$62,Параметры!AG$68)</f>
        <v>7.0000000000000007E-2</v>
      </c>
      <c r="AH332" s="305">
        <f>CHOOSE($D328,Параметры!AH$56,Параметры!AH$62,Параметры!AH$68)</f>
        <v>7.0000000000000007E-2</v>
      </c>
      <c r="AI332" s="305">
        <f>CHOOSE($D328,Параметры!AI$56,Параметры!AI$62,Параметры!AI$68)</f>
        <v>7.0000000000000007E-2</v>
      </c>
      <c r="AJ332" s="305">
        <f>CHOOSE($D328,Параметры!AJ$56,Параметры!AJ$62,Параметры!AJ$68)</f>
        <v>7.0000000000000007E-2</v>
      </c>
      <c r="AK332" s="305">
        <f>CHOOSE($D328,Параметры!AK$56,Параметры!AK$62,Параметры!AK$68)</f>
        <v>7.0000000000000007E-2</v>
      </c>
      <c r="AL332" s="305">
        <f>CHOOSE($D328,Параметры!AL$56,Параметры!AL$62,Параметры!AL$68)</f>
        <v>7.0000000000000007E-2</v>
      </c>
      <c r="AM332" s="305">
        <f>CHOOSE($D328,Параметры!AM$56,Параметры!AM$62,Параметры!AM$68)</f>
        <v>7.0000000000000007E-2</v>
      </c>
      <c r="AN332" s="305">
        <f>CHOOSE($D328,Параметры!AN$56,Параметры!AN$62,Параметры!AN$68)</f>
        <v>7.0000000000000007E-2</v>
      </c>
      <c r="AO332" s="305">
        <f>CHOOSE($D328,Параметры!AO$56,Параметры!AO$62,Параметры!AO$68)</f>
        <v>7.0000000000000007E-2</v>
      </c>
      <c r="AP332" s="305">
        <f>CHOOSE($D328,Параметры!AP$56,Параметры!AP$62,Параметры!AP$68)</f>
        <v>7.0000000000000007E-2</v>
      </c>
      <c r="AQ332" s="305">
        <f>CHOOSE($D328,Параметры!AQ$56,Параметры!AQ$62,Параметры!AQ$68)</f>
        <v>7.0000000000000007E-2</v>
      </c>
      <c r="AR332" s="305">
        <f>CHOOSE($D328,Параметры!AR$56,Параметры!AR$62,Параметры!AR$68)</f>
        <v>7.0000000000000007E-2</v>
      </c>
      <c r="AS332" s="305">
        <f>CHOOSE($D328,Параметры!AS$56,Параметры!AS$62,Параметры!AS$68)</f>
        <v>7.0000000000000007E-2</v>
      </c>
      <c r="AT332" s="305">
        <f>CHOOSE($D328,Параметры!AT$56,Параметры!AT$62,Параметры!AT$68)</f>
        <v>7.0000000000000007E-2</v>
      </c>
      <c r="AU332" s="305">
        <f>CHOOSE($D328,Параметры!AU$56,Параметры!AU$62,Параметры!AU$68)</f>
        <v>7.0000000000000007E-2</v>
      </c>
      <c r="AV332" s="305">
        <f>CHOOSE($D328,Параметры!AV$56,Параметры!AV$62,Параметры!AV$68)</f>
        <v>7.0000000000000007E-2</v>
      </c>
      <c r="AW332" s="305">
        <f>CHOOSE($D328,Параметры!AW$56,Параметры!AW$62,Параметры!AW$68)</f>
        <v>7.0000000000000007E-2</v>
      </c>
      <c r="AX332" s="305">
        <f>CHOOSE($D328,Параметры!AX$56,Параметры!AX$62,Параметры!AX$68)</f>
        <v>7.0000000000000007E-2</v>
      </c>
      <c r="AY332" s="305">
        <f>CHOOSE($D328,Параметры!AY$56,Параметры!AY$62,Параметры!AY$68)</f>
        <v>7.0000000000000007E-2</v>
      </c>
      <c r="AZ332" s="305">
        <f>CHOOSE($D328,Параметры!AZ$56,Параметры!AZ$62,Параметры!AZ$68)</f>
        <v>7.0000000000000007E-2</v>
      </c>
      <c r="BA332" s="305">
        <f>CHOOSE($D328,Параметры!BA$56,Параметры!BA$62,Параметры!BA$68)</f>
        <v>7.0000000000000007E-2</v>
      </c>
      <c r="BB332" s="305">
        <f>CHOOSE($D328,Параметры!BB$56,Параметры!BB$62,Параметры!BB$68)</f>
        <v>7.0000000000000007E-2</v>
      </c>
      <c r="BC332" s="305">
        <f>CHOOSE($D328,Параметры!BC$56,Параметры!BC$62,Параметры!BC$68)</f>
        <v>7.0000000000000007E-2</v>
      </c>
      <c r="BD332" s="305">
        <f>CHOOSE($D328,Параметры!BD$56,Параметры!BD$62,Параметры!BD$68)</f>
        <v>7.0000000000000007E-2</v>
      </c>
      <c r="BE332" s="305">
        <f>CHOOSE($D328,Параметры!BE$56,Параметры!BE$62,Параметры!BE$68)</f>
        <v>7.0000000000000007E-2</v>
      </c>
      <c r="BF332" s="305">
        <f>CHOOSE($D328,Параметры!BF$56,Параметры!BF$62,Параметры!BF$68)</f>
        <v>7.0000000000000007E-2</v>
      </c>
      <c r="BG332" s="305">
        <f>CHOOSE($D328,Параметры!BG$56,Параметры!BG$62,Параметры!BG$68)</f>
        <v>7.0000000000000007E-2</v>
      </c>
      <c r="BH332" s="305">
        <f>CHOOSE($D328,Параметры!BH$56,Параметры!BH$62,Параметры!BH$68)</f>
        <v>7.0000000000000007E-2</v>
      </c>
      <c r="BI332" s="305">
        <f>CHOOSE($D328,Параметры!BI$56,Параметры!BI$62,Параметры!BI$68)</f>
        <v>7.0000000000000007E-2</v>
      </c>
      <c r="BJ332" s="305">
        <f>CHOOSE($D328,Параметры!BJ$56,Параметры!BJ$62,Параметры!BJ$68)</f>
        <v>7.0000000000000007E-2</v>
      </c>
      <c r="BK332" s="305">
        <f>CHOOSE($D328,Параметры!BK$56,Параметры!BK$62,Параметры!BK$68)</f>
        <v>7.0000000000000007E-2</v>
      </c>
      <c r="BL332" s="305">
        <f>CHOOSE($D328,Параметры!BL$56,Параметры!BL$62,Параметры!BL$68)</f>
        <v>7.0000000000000007E-2</v>
      </c>
      <c r="BM332" s="305">
        <f>CHOOSE($D328,Параметры!BM$56,Параметры!BM$62,Параметры!BM$68)</f>
        <v>7.0000000000000007E-2</v>
      </c>
      <c r="BN332" s="305">
        <f>CHOOSE($D328,Параметры!BN$56,Параметры!BN$62,Параметры!BN$68)</f>
        <v>7.0000000000000007E-2</v>
      </c>
      <c r="BO332" s="305">
        <f>CHOOSE($D328,Параметры!BO$56,Параметры!BO$62,Параметры!BO$68)</f>
        <v>7.0000000000000007E-2</v>
      </c>
      <c r="BP332" s="305">
        <f>CHOOSE($D328,Параметры!BP$56,Параметры!BP$62,Параметры!BP$68)</f>
        <v>7.0000000000000007E-2</v>
      </c>
      <c r="BQ332" s="305">
        <f>CHOOSE($D328,Параметры!BQ$56,Параметры!BQ$62,Параметры!BQ$68)</f>
        <v>7.0000000000000007E-2</v>
      </c>
      <c r="BR332" s="305">
        <f>CHOOSE($D328,Параметры!BR$56,Параметры!BR$62,Параметры!BR$68)</f>
        <v>7.0000000000000007E-2</v>
      </c>
      <c r="BS332" s="305">
        <f>CHOOSE($D328,Параметры!BS$56,Параметры!BS$62,Параметры!BS$68)</f>
        <v>7.0000000000000007E-2</v>
      </c>
      <c r="BT332" s="305">
        <f>CHOOSE($D328,Параметры!BT$56,Параметры!BT$62,Параметры!BT$68)</f>
        <v>7.0000000000000007E-2</v>
      </c>
      <c r="BU332" s="305">
        <f>CHOOSE($D328,Параметры!BU$56,Параметры!BU$62,Параметры!BU$68)</f>
        <v>7.0000000000000007E-2</v>
      </c>
      <c r="BV332" s="305">
        <f>CHOOSE($D328,Параметры!BV$56,Параметры!BV$62,Параметры!BV$68)</f>
        <v>7.0000000000000007E-2</v>
      </c>
      <c r="BW332" s="305">
        <f>CHOOSE($D328,Параметры!BW$56,Параметры!BW$62,Параметры!BW$68)</f>
        <v>7.0000000000000007E-2</v>
      </c>
      <c r="BX332" s="305">
        <f>CHOOSE($D328,Параметры!BX$56,Параметры!BX$62,Параметры!BX$68)</f>
        <v>7.0000000000000007E-2</v>
      </c>
      <c r="BY332" s="305">
        <f>CHOOSE($D328,Параметры!BY$56,Параметры!BY$62,Параметры!BY$68)</f>
        <v>7.0000000000000007E-2</v>
      </c>
      <c r="BZ332" s="305">
        <f>CHOOSE($D328,Параметры!BZ$56,Параметры!BZ$62,Параметры!BZ$68)</f>
        <v>7.0000000000000007E-2</v>
      </c>
      <c r="CA332" s="305">
        <f>CHOOSE($D328,Параметры!CA$56,Параметры!CA$62,Параметры!CA$68)</f>
        <v>7.0000000000000007E-2</v>
      </c>
      <c r="CB332" s="305">
        <f>CHOOSE($D328,Параметры!CB$56,Параметры!CB$62,Параметры!CB$68)</f>
        <v>7.0000000000000007E-2</v>
      </c>
      <c r="CC332" s="305">
        <f>CHOOSE($D328,Параметры!CC$56,Параметры!CC$62,Параметры!CC$68)</f>
        <v>7.0000000000000007E-2</v>
      </c>
      <c r="CD332" s="305">
        <f>CHOOSE($D328,Параметры!CD$56,Параметры!CD$62,Параметры!CD$68)</f>
        <v>7.0000000000000007E-2</v>
      </c>
      <c r="CE332" s="305">
        <f>CHOOSE($D328,Параметры!CE$56,Параметры!CE$62,Параметры!CE$68)</f>
        <v>7.0000000000000007E-2</v>
      </c>
      <c r="CF332" s="305">
        <f>CHOOSE($D328,Параметры!CF$56,Параметры!CF$62,Параметры!CF$68)</f>
        <v>7.0000000000000007E-2</v>
      </c>
      <c r="CG332" s="305">
        <f>CHOOSE($D328,Параметры!CG$56,Параметры!CG$62,Параметры!CG$68)</f>
        <v>7.0000000000000007E-2</v>
      </c>
      <c r="CH332" s="305">
        <f>CHOOSE($D328,Параметры!CH$56,Параметры!CH$62,Параметры!CH$68)</f>
        <v>7.0000000000000007E-2</v>
      </c>
      <c r="CI332" s="305">
        <f>CHOOSE($D328,Параметры!CI$56,Параметры!CI$62,Параметры!CI$68)</f>
        <v>7.0000000000000007E-2</v>
      </c>
      <c r="CJ332" s="305">
        <f>CHOOSE($D328,Параметры!CJ$56,Параметры!CJ$62,Параметры!CJ$68)</f>
        <v>7.0000000000000007E-2</v>
      </c>
      <c r="CK332" s="305">
        <f>CHOOSE($D328,Параметры!CK$56,Параметры!CK$62,Параметры!CK$68)</f>
        <v>7.0000000000000007E-2</v>
      </c>
      <c r="CL332" s="305">
        <f>CHOOSE($D328,Параметры!CL$56,Параметры!CL$62,Параметры!CL$68)</f>
        <v>7.0000000000000007E-2</v>
      </c>
      <c r="CM332" s="305">
        <f>CHOOSE($D328,Параметры!CM$56,Параметры!CM$62,Параметры!CM$68)</f>
        <v>7.0000000000000007E-2</v>
      </c>
      <c r="CN332" s="305">
        <f>CHOOSE($D328,Параметры!CN$56,Параметры!CN$62,Параметры!CN$68)</f>
        <v>7.0000000000000007E-2</v>
      </c>
      <c r="CO332" s="305">
        <f>CHOOSE($D328,Параметры!CO$56,Параметры!CO$62,Параметры!CO$68)</f>
        <v>7.0000000000000007E-2</v>
      </c>
      <c r="CP332" s="305">
        <f>CHOOSE($D328,Параметры!CP$56,Параметры!CP$62,Параметры!CP$68)</f>
        <v>7.0000000000000007E-2</v>
      </c>
      <c r="CQ332" s="305">
        <f>CHOOSE($D328,Параметры!CQ$56,Параметры!CQ$62,Параметры!CQ$68)</f>
        <v>7.0000000000000007E-2</v>
      </c>
      <c r="CR332" s="305">
        <f>CHOOSE($D328,Параметры!CR$56,Параметры!CR$62,Параметры!CR$68)</f>
        <v>7.0000000000000007E-2</v>
      </c>
      <c r="CS332" s="305">
        <f>CHOOSE($D328,Параметры!CS$56,Параметры!CS$62,Параметры!CS$68)</f>
        <v>7.0000000000000007E-2</v>
      </c>
      <c r="CT332" s="305">
        <f>CHOOSE($D328,Параметры!CT$56,Параметры!CT$62,Параметры!CT$68)</f>
        <v>7.0000000000000007E-2</v>
      </c>
      <c r="CU332" s="305">
        <f>CHOOSE($D328,Параметры!CU$56,Параметры!CU$62,Параметры!CU$68)</f>
        <v>7.0000000000000007E-2</v>
      </c>
      <c r="CV332" s="305">
        <f>CHOOSE($D328,Параметры!CV$56,Параметры!CV$62,Параметры!CV$68)</f>
        <v>7.0000000000000007E-2</v>
      </c>
      <c r="CW332" s="305">
        <f>CHOOSE($D328,Параметры!CW$56,Параметры!CW$62,Параметры!CW$68)</f>
        <v>7.0000000000000007E-2</v>
      </c>
      <c r="CX332" s="305">
        <f>CHOOSE($D328,Параметры!CX$56,Параметры!CX$62,Параметры!CX$68)</f>
        <v>7.0000000000000007E-2</v>
      </c>
      <c r="CY332" s="305">
        <f>CHOOSE($D328,Параметры!CY$56,Параметры!CY$62,Параметры!CY$68)</f>
        <v>7.0000000000000007E-2</v>
      </c>
      <c r="CZ332" s="305">
        <f>CHOOSE($D328,Параметры!CZ$56,Параметры!CZ$62,Параметры!CZ$68)</f>
        <v>7.0000000000000007E-2</v>
      </c>
      <c r="DA332" s="305">
        <f>CHOOSE($D328,Параметры!DA$56,Параметры!DA$62,Параметры!DA$68)</f>
        <v>7.0000000000000007E-2</v>
      </c>
      <c r="DB332" s="305">
        <f>CHOOSE($D328,Параметры!DB$56,Параметры!DB$62,Параметры!DB$68)</f>
        <v>7.0000000000000007E-2</v>
      </c>
      <c r="DC332" s="305">
        <f>CHOOSE($D328,Параметры!DC$56,Параметры!DC$62,Параметры!DC$68)</f>
        <v>7.0000000000000007E-2</v>
      </c>
      <c r="DD332" s="305">
        <f>CHOOSE($D328,Параметры!DD$56,Параметры!DD$62,Параметры!DD$68)</f>
        <v>7.0000000000000007E-2</v>
      </c>
      <c r="DE332" s="305">
        <f>CHOOSE($D328,Параметры!DE$56,Параметры!DE$62,Параметры!DE$68)</f>
        <v>7.0000000000000007E-2</v>
      </c>
      <c r="DF332" s="305">
        <f>CHOOSE($D328,Параметры!DF$56,Параметры!DF$62,Параметры!DF$68)</f>
        <v>7.0000000000000007E-2</v>
      </c>
      <c r="DG332" s="305">
        <f>CHOOSE($D328,Параметры!DG$56,Параметры!DG$62,Параметры!DG$68)</f>
        <v>7.0000000000000007E-2</v>
      </c>
      <c r="DH332" s="305">
        <f>CHOOSE($D328,Параметры!DH$56,Параметры!DH$62,Параметры!DH$68)</f>
        <v>7.0000000000000007E-2</v>
      </c>
      <c r="DI332" s="305">
        <f>CHOOSE($D328,Параметры!DI$56,Параметры!DI$62,Параметры!DI$68)</f>
        <v>7.0000000000000007E-2</v>
      </c>
      <c r="DJ332" s="305">
        <f>CHOOSE($D328,Параметры!DJ$56,Параметры!DJ$62,Параметры!DJ$68)</f>
        <v>7.0000000000000007E-2</v>
      </c>
      <c r="DK332" s="305">
        <f>CHOOSE($D328,Параметры!DK$56,Параметры!DK$62,Параметры!DK$68)</f>
        <v>7.0000000000000007E-2</v>
      </c>
      <c r="DL332" s="305">
        <f>CHOOSE($D328,Параметры!DL$56,Параметры!DL$62,Параметры!DL$68)</f>
        <v>7.0000000000000007E-2</v>
      </c>
      <c r="DM332" s="305">
        <f>CHOOSE($D328,Параметры!DM$56,Параметры!DM$62,Параметры!DM$68)</f>
        <v>7.0000000000000007E-2</v>
      </c>
      <c r="DN332" s="305">
        <f>CHOOSE($D328,Параметры!DN$56,Параметры!DN$62,Параметры!DN$68)</f>
        <v>7.0000000000000007E-2</v>
      </c>
      <c r="DO332" s="305">
        <f>CHOOSE($D328,Параметры!DO$56,Параметры!DO$62,Параметры!DO$68)</f>
        <v>7.0000000000000007E-2</v>
      </c>
      <c r="DP332" s="305">
        <f>CHOOSE($D328,Параметры!DP$56,Параметры!DP$62,Параметры!DP$68)</f>
        <v>7.0000000000000007E-2</v>
      </c>
      <c r="DQ332" s="305">
        <f>CHOOSE($D328,Параметры!DQ$56,Параметры!DQ$62,Параметры!DQ$68)</f>
        <v>7.0000000000000007E-2</v>
      </c>
      <c r="DR332" s="305">
        <f>CHOOSE($D328,Параметры!DR$56,Параметры!DR$62,Параметры!DR$68)</f>
        <v>7.0000000000000007E-2</v>
      </c>
      <c r="DS332" s="305">
        <f>CHOOSE($D328,Параметры!DS$56,Параметры!DS$62,Параметры!DS$68)</f>
        <v>7.0000000000000007E-2</v>
      </c>
      <c r="DT332" s="305">
        <f>CHOOSE($D328,Параметры!DT$56,Параметры!DT$62,Параметры!DT$68)</f>
        <v>7.0000000000000007E-2</v>
      </c>
      <c r="DU332" s="305">
        <f>CHOOSE($D328,Параметры!DU$56,Параметры!DU$62,Параметры!DU$68)</f>
        <v>7.0000000000000007E-2</v>
      </c>
      <c r="DV332" s="305">
        <f>CHOOSE($D328,Параметры!DV$56,Параметры!DV$62,Параметры!DV$68)</f>
        <v>7.0000000000000007E-2</v>
      </c>
      <c r="DW332" s="174"/>
      <c r="DX332" s="170"/>
    </row>
    <row r="333" spans="1:128" hidden="1" outlineLevel="1" x14ac:dyDescent="0.2">
      <c r="A333" s="168" t="str">
        <f ca="1">Language!A$679</f>
        <v>коэффициент прироста цен к предыдущему периоду</v>
      </c>
      <c r="B333" s="173"/>
      <c r="C333" s="147" t="str">
        <f ca="1">Language!$A$1467</f>
        <v>раз</v>
      </c>
      <c r="D333" s="158"/>
      <c r="F333" s="6" t="s">
        <v>3190</v>
      </c>
      <c r="G333" s="175">
        <f ca="1">IF(G$2=1,1,IF(Prj_Inflation=1, (1+OFFSET(G332,0,-1))^(Параметры!G$36/360), 1))</f>
        <v>1</v>
      </c>
      <c r="H333" s="175">
        <f ca="1">IF(H$2=1,1,IF(Prj_Inflation=1, (1+OFFSET(H332,0,-1))^(Параметры!H$36/360), 1))</f>
        <v>1.0056541453874053</v>
      </c>
      <c r="I333" s="175">
        <f ca="1">IF(I$2=1,1,IF(Prj_Inflation=1, (1+OFFSET(I332,0,-1))^(Параметры!I$36/360), 1))</f>
        <v>1.0056541453874053</v>
      </c>
      <c r="J333" s="175">
        <f ca="1">IF(J$2=1,1,IF(Prj_Inflation=1, (1+OFFSET(J332,0,-1))^(Параметры!J$36/360), 1))</f>
        <v>1.0056541453874053</v>
      </c>
      <c r="K333" s="175">
        <f ca="1">IF(K$2=1,1,IF(Prj_Inflation=1, (1+OFFSET(K332,0,-1))^(Параметры!K$36/360), 1))</f>
        <v>1.0056541453874053</v>
      </c>
      <c r="L333" s="175">
        <f ca="1">IF(L$2=1,1,IF(Prj_Inflation=1, (1+OFFSET(L332,0,-1))^(Параметры!L$36/360), 1))</f>
        <v>1.0056541453874053</v>
      </c>
      <c r="M333" s="175">
        <f ca="1">IF(M$2=1,1,IF(Prj_Inflation=1, (1+OFFSET(M332,0,-1))^(Параметры!M$36/360), 1))</f>
        <v>1.0056541453874053</v>
      </c>
      <c r="N333" s="175">
        <f ca="1">IF(N$2=1,1,IF(Prj_Inflation=1, (1+OFFSET(N332,0,-1))^(Параметры!N$36/360), 1))</f>
        <v>1.0056541453874053</v>
      </c>
      <c r="O333" s="175">
        <f ca="1">IF(O$2=1,1,IF(Prj_Inflation=1, (1+OFFSET(O332,0,-1))^(Параметры!O$36/360), 1))</f>
        <v>1.0056541453874053</v>
      </c>
      <c r="P333" s="175">
        <f ca="1">IF(P$2=1,1,IF(Prj_Inflation=1, (1+OFFSET(P332,0,-1))^(Параметры!P$36/360), 1))</f>
        <v>1.0056541453874053</v>
      </c>
      <c r="Q333" s="175">
        <f ca="1">IF(Q$2=1,1,IF(Prj_Inflation=1, (1+OFFSET(Q332,0,-1))^(Параметры!Q$36/360), 1))</f>
        <v>1.0056541453874053</v>
      </c>
      <c r="R333" s="175">
        <f ca="1">IF(R$2=1,1,IF(Prj_Inflation=1, (1+OFFSET(R332,0,-1))^(Параметры!R$36/360), 1))</f>
        <v>1.0056541453874053</v>
      </c>
      <c r="S333" s="175">
        <f ca="1">IF(S$2=1,1,IF(Prj_Inflation=1, (1+OFFSET(S332,0,-1))^(Параметры!S$36/360), 1))</f>
        <v>1.0056541453874053</v>
      </c>
      <c r="T333" s="175">
        <f ca="1">IF(T$2=1,1,IF(Prj_Inflation=1, (1+OFFSET(T332,0,-1))^(Параметры!T$36/360), 1))</f>
        <v>1.0056541453874053</v>
      </c>
      <c r="U333" s="175">
        <f ca="1">IF(U$2=1,1,IF(Prj_Inflation=1, (1+OFFSET(U332,0,-1))^(Параметры!U$36/360), 1))</f>
        <v>1.0056541453874053</v>
      </c>
      <c r="V333" s="175">
        <f ca="1">IF(V$2=1,1,IF(Prj_Inflation=1, (1+OFFSET(V332,0,-1))^(Параметры!V$36/360), 1))</f>
        <v>1.0056541453874053</v>
      </c>
      <c r="W333" s="175">
        <f ca="1">IF(W$2=1,1,IF(Prj_Inflation=1, (1+OFFSET(W332,0,-1))^(Параметры!W$36/360), 1))</f>
        <v>1.0056541453874053</v>
      </c>
      <c r="X333" s="175">
        <f ca="1">IF(X$2=1,1,IF(Prj_Inflation=1, (1+OFFSET(X332,0,-1))^(Параметры!X$36/360), 1))</f>
        <v>1.0056541453874053</v>
      </c>
      <c r="Y333" s="175">
        <f ca="1">IF(Y$2=1,1,IF(Prj_Inflation=1, (1+OFFSET(Y332,0,-1))^(Параметры!Y$36/360), 1))</f>
        <v>1.0056541453874053</v>
      </c>
      <c r="Z333" s="175">
        <f ca="1">IF(Z$2=1,1,IF(Prj_Inflation=1, (1+OFFSET(Z332,0,-1))^(Параметры!Z$36/360), 1))</f>
        <v>1.0056541453874053</v>
      </c>
      <c r="AA333" s="175">
        <f ca="1">IF(AA$2=1,1,IF(Prj_Inflation=1, (1+OFFSET(AA332,0,-1))^(Параметры!AA$36/360), 1))</f>
        <v>1.0056541453874053</v>
      </c>
      <c r="AB333" s="175">
        <f ca="1">IF(AB$2=1,1,IF(Prj_Inflation=1, (1+OFFSET(AB332,0,-1))^(Параметры!AB$36/360), 1))</f>
        <v>1.0056541453874053</v>
      </c>
      <c r="AC333" s="175">
        <f ca="1">IF(AC$2=1,1,IF(Prj_Inflation=1, (1+OFFSET(AC332,0,-1))^(Параметры!AC$36/360), 1))</f>
        <v>1.0056541453874053</v>
      </c>
      <c r="AD333" s="175">
        <f ca="1">IF(AD$2=1,1,IF(Prj_Inflation=1, (1+OFFSET(AD332,0,-1))^(Параметры!AD$36/360), 1))</f>
        <v>1.0056541453874053</v>
      </c>
      <c r="AE333" s="175">
        <f ca="1">IF(AE$2=1,1,IF(Prj_Inflation=1, (1+OFFSET(AE332,0,-1))^(Параметры!AE$36/360), 1))</f>
        <v>1.0056541453874053</v>
      </c>
      <c r="AF333" s="175">
        <f ca="1">IF(AF$2=1,1,IF(Prj_Inflation=1, (1+OFFSET(AF332,0,-1))^(Параметры!AF$36/360), 1))</f>
        <v>1.0056541453874053</v>
      </c>
      <c r="AG333" s="175">
        <f ca="1">IF(AG$2=1,1,IF(Prj_Inflation=1, (1+OFFSET(AG332,0,-1))^(Параметры!AG$36/360), 1))</f>
        <v>1.0056541453874053</v>
      </c>
      <c r="AH333" s="175">
        <f ca="1">IF(AH$2=1,1,IF(Prj_Inflation=1, (1+OFFSET(AH332,0,-1))^(Параметры!AH$36/360), 1))</f>
        <v>1.0056541453874053</v>
      </c>
      <c r="AI333" s="175">
        <f ca="1">IF(AI$2=1,1,IF(Prj_Inflation=1, (1+OFFSET(AI332,0,-1))^(Параметры!AI$36/360), 1))</f>
        <v>1.0056541453874053</v>
      </c>
      <c r="AJ333" s="175">
        <f ca="1">IF(AJ$2=1,1,IF(Prj_Inflation=1, (1+OFFSET(AJ332,0,-1))^(Параметры!AJ$36/360), 1))</f>
        <v>1.0056541453874053</v>
      </c>
      <c r="AK333" s="175">
        <f ca="1">IF(AK$2=1,1,IF(Prj_Inflation=1, (1+OFFSET(AK332,0,-1))^(Параметры!AK$36/360), 1))</f>
        <v>1.0056541453874053</v>
      </c>
      <c r="AL333" s="175">
        <f ca="1">IF(AL$2=1,1,IF(Prj_Inflation=1, (1+OFFSET(AL332,0,-1))^(Параметры!AL$36/360), 1))</f>
        <v>1.0056541453874053</v>
      </c>
      <c r="AM333" s="175">
        <f ca="1">IF(AM$2=1,1,IF(Prj_Inflation=1, (1+OFFSET(AM332,0,-1))^(Параметры!AM$36/360), 1))</f>
        <v>1.0056541453874053</v>
      </c>
      <c r="AN333" s="175">
        <f ca="1">IF(AN$2=1,1,IF(Prj_Inflation=1, (1+OFFSET(AN332,0,-1))^(Параметры!AN$36/360), 1))</f>
        <v>1.0056541453874053</v>
      </c>
      <c r="AO333" s="175">
        <f ca="1">IF(AO$2=1,1,IF(Prj_Inflation=1, (1+OFFSET(AO332,0,-1))^(Параметры!AO$36/360), 1))</f>
        <v>1.0056541453874053</v>
      </c>
      <c r="AP333" s="175">
        <f ca="1">IF(AP$2=1,1,IF(Prj_Inflation=1, (1+OFFSET(AP332,0,-1))^(Параметры!AP$36/360), 1))</f>
        <v>1.0056541453874053</v>
      </c>
      <c r="AQ333" s="175">
        <f ca="1">IF(AQ$2=1,1,IF(Prj_Inflation=1, (1+OFFSET(AQ332,0,-1))^(Параметры!AQ$36/360), 1))</f>
        <v>1.0056541453874053</v>
      </c>
      <c r="AR333" s="175">
        <f ca="1">IF(AR$2=1,1,IF(Prj_Inflation=1, (1+OFFSET(AR332,0,-1))^(Параметры!AR$36/360), 1))</f>
        <v>1.0056541453874053</v>
      </c>
      <c r="AS333" s="175">
        <f ca="1">IF(AS$2=1,1,IF(Prj_Inflation=1, (1+OFFSET(AS332,0,-1))^(Параметры!AS$36/360), 1))</f>
        <v>1.0056541453874053</v>
      </c>
      <c r="AT333" s="175">
        <f ca="1">IF(AT$2=1,1,IF(Prj_Inflation=1, (1+OFFSET(AT332,0,-1))^(Параметры!AT$36/360), 1))</f>
        <v>1.0056541453874053</v>
      </c>
      <c r="AU333" s="175">
        <f ca="1">IF(AU$2=1,1,IF(Prj_Inflation=1, (1+OFFSET(AU332,0,-1))^(Параметры!AU$36/360), 1))</f>
        <v>1.0056541453874053</v>
      </c>
      <c r="AV333" s="175">
        <f ca="1">IF(AV$2=1,1,IF(Prj_Inflation=1, (1+OFFSET(AV332,0,-1))^(Параметры!AV$36/360), 1))</f>
        <v>1.0056541453874053</v>
      </c>
      <c r="AW333" s="175">
        <f ca="1">IF(AW$2=1,1,IF(Prj_Inflation=1, (1+OFFSET(AW332,0,-1))^(Параметры!AW$36/360), 1))</f>
        <v>1.0056541453874053</v>
      </c>
      <c r="AX333" s="175">
        <f ca="1">IF(AX$2=1,1,IF(Prj_Inflation=1, (1+OFFSET(AX332,0,-1))^(Параметры!AX$36/360), 1))</f>
        <v>1.0056541453874053</v>
      </c>
      <c r="AY333" s="175">
        <f ca="1">IF(AY$2=1,1,IF(Prj_Inflation=1, (1+OFFSET(AY332,0,-1))^(Параметры!AY$36/360), 1))</f>
        <v>1.0056541453874053</v>
      </c>
      <c r="AZ333" s="175">
        <f ca="1">IF(AZ$2=1,1,IF(Prj_Inflation=1, (1+OFFSET(AZ332,0,-1))^(Параметры!AZ$36/360), 1))</f>
        <v>1.0056541453874053</v>
      </c>
      <c r="BA333" s="175">
        <f ca="1">IF(BA$2=1,1,IF(Prj_Inflation=1, (1+OFFSET(BA332,0,-1))^(Параметры!BA$36/360), 1))</f>
        <v>1.0056541453874053</v>
      </c>
      <c r="BB333" s="175">
        <f ca="1">IF(BB$2=1,1,IF(Prj_Inflation=1, (1+OFFSET(BB332,0,-1))^(Параметры!BB$36/360), 1))</f>
        <v>1.0056541453874053</v>
      </c>
      <c r="BC333" s="175">
        <f ca="1">IF(BC$2=1,1,IF(Prj_Inflation=1, (1+OFFSET(BC332,0,-1))^(Параметры!BC$36/360), 1))</f>
        <v>1.0056541453874053</v>
      </c>
      <c r="BD333" s="175">
        <f ca="1">IF(BD$2=1,1,IF(Prj_Inflation=1, (1+OFFSET(BD332,0,-1))^(Параметры!BD$36/360), 1))</f>
        <v>1.0056541453874053</v>
      </c>
      <c r="BE333" s="175">
        <f ca="1">IF(BE$2=1,1,IF(Prj_Inflation=1, (1+OFFSET(BE332,0,-1))^(Параметры!BE$36/360), 1))</f>
        <v>1.0056541453874053</v>
      </c>
      <c r="BF333" s="175">
        <f ca="1">IF(BF$2=1,1,IF(Prj_Inflation=1, (1+OFFSET(BF332,0,-1))^(Параметры!BF$36/360), 1))</f>
        <v>1.0056541453874053</v>
      </c>
      <c r="BG333" s="175">
        <f ca="1">IF(BG$2=1,1,IF(Prj_Inflation=1, (1+OFFSET(BG332,0,-1))^(Параметры!BG$36/360), 1))</f>
        <v>1.0056541453874053</v>
      </c>
      <c r="BH333" s="175">
        <f ca="1">IF(BH$2=1,1,IF(Prj_Inflation=1, (1+OFFSET(BH332,0,-1))^(Параметры!BH$36/360), 1))</f>
        <v>1.0056541453874053</v>
      </c>
      <c r="BI333" s="175">
        <f ca="1">IF(BI$2=1,1,IF(Prj_Inflation=1, (1+OFFSET(BI332,0,-1))^(Параметры!BI$36/360), 1))</f>
        <v>1.0056541453874053</v>
      </c>
      <c r="BJ333" s="175">
        <f ca="1">IF(BJ$2=1,1,IF(Prj_Inflation=1, (1+OFFSET(BJ332,0,-1))^(Параметры!BJ$36/360), 1))</f>
        <v>1.0056541453874053</v>
      </c>
      <c r="BK333" s="175">
        <f ca="1">IF(BK$2=1,1,IF(Prj_Inflation=1, (1+OFFSET(BK332,0,-1))^(Параметры!BK$36/360), 1))</f>
        <v>1.0056541453874053</v>
      </c>
      <c r="BL333" s="175">
        <f ca="1">IF(BL$2=1,1,IF(Prj_Inflation=1, (1+OFFSET(BL332,0,-1))^(Параметры!BL$36/360), 1))</f>
        <v>1.0056541453874053</v>
      </c>
      <c r="BM333" s="175">
        <f ca="1">IF(BM$2=1,1,IF(Prj_Inflation=1, (1+OFFSET(BM332,0,-1))^(Параметры!BM$36/360), 1))</f>
        <v>1.0056541453874053</v>
      </c>
      <c r="BN333" s="175">
        <f ca="1">IF(BN$2=1,1,IF(Prj_Inflation=1, (1+OFFSET(BN332,0,-1))^(Параметры!BN$36/360), 1))</f>
        <v>1.0056541453874053</v>
      </c>
      <c r="BO333" s="175">
        <f ca="1">IF(BO$2=1,1,IF(Prj_Inflation=1, (1+OFFSET(BO332,0,-1))^(Параметры!BO$36/360), 1))</f>
        <v>1.0056541453874053</v>
      </c>
      <c r="BP333" s="175">
        <f ca="1">IF(BP$2=1,1,IF(Prj_Inflation=1, (1+OFFSET(BP332,0,-1))^(Параметры!BP$36/360), 1))</f>
        <v>1.0056541453874053</v>
      </c>
      <c r="BQ333" s="175">
        <f ca="1">IF(BQ$2=1,1,IF(Prj_Inflation=1, (1+OFFSET(BQ332,0,-1))^(Параметры!BQ$36/360), 1))</f>
        <v>1.0056541453874053</v>
      </c>
      <c r="BR333" s="175">
        <f ca="1">IF(BR$2=1,1,IF(Prj_Inflation=1, (1+OFFSET(BR332,0,-1))^(Параметры!BR$36/360), 1))</f>
        <v>1.0056541453874053</v>
      </c>
      <c r="BS333" s="175">
        <f ca="1">IF(BS$2=1,1,IF(Prj_Inflation=1, (1+OFFSET(BS332,0,-1))^(Параметры!BS$36/360), 1))</f>
        <v>1.0056541453874053</v>
      </c>
      <c r="BT333" s="175">
        <f ca="1">IF(BT$2=1,1,IF(Prj_Inflation=1, (1+OFFSET(BT332,0,-1))^(Параметры!BT$36/360), 1))</f>
        <v>1.0056541453874053</v>
      </c>
      <c r="BU333" s="175">
        <f ca="1">IF(BU$2=1,1,IF(Prj_Inflation=1, (1+OFFSET(BU332,0,-1))^(Параметры!BU$36/360), 1))</f>
        <v>1.0056541453874053</v>
      </c>
      <c r="BV333" s="175">
        <f ca="1">IF(BV$2=1,1,IF(Prj_Inflation=1, (1+OFFSET(BV332,0,-1))^(Параметры!BV$36/360), 1))</f>
        <v>1.0056541453874053</v>
      </c>
      <c r="BW333" s="175">
        <f ca="1">IF(BW$2=1,1,IF(Prj_Inflation=1, (1+OFFSET(BW332,0,-1))^(Параметры!BW$36/360), 1))</f>
        <v>1.0056541453874053</v>
      </c>
      <c r="BX333" s="175">
        <f ca="1">IF(BX$2=1,1,IF(Prj_Inflation=1, (1+OFFSET(BX332,0,-1))^(Параметры!BX$36/360), 1))</f>
        <v>1.0056541453874053</v>
      </c>
      <c r="BY333" s="175">
        <f ca="1">IF(BY$2=1,1,IF(Prj_Inflation=1, (1+OFFSET(BY332,0,-1))^(Параметры!BY$36/360), 1))</f>
        <v>1.0056541453874053</v>
      </c>
      <c r="BZ333" s="175">
        <f ca="1">IF(BZ$2=1,1,IF(Prj_Inflation=1, (1+OFFSET(BZ332,0,-1))^(Параметры!BZ$36/360), 1))</f>
        <v>1.0056541453874053</v>
      </c>
      <c r="CA333" s="175">
        <f ca="1">IF(CA$2=1,1,IF(Prj_Inflation=1, (1+OFFSET(CA332,0,-1))^(Параметры!CA$36/360), 1))</f>
        <v>1.0056541453874053</v>
      </c>
      <c r="CB333" s="175">
        <f ca="1">IF(CB$2=1,1,IF(Prj_Inflation=1, (1+OFFSET(CB332,0,-1))^(Параметры!CB$36/360), 1))</f>
        <v>1.0056541453874053</v>
      </c>
      <c r="CC333" s="175">
        <f ca="1">IF(CC$2=1,1,IF(Prj_Inflation=1, (1+OFFSET(CC332,0,-1))^(Параметры!CC$36/360), 1))</f>
        <v>1.0056541453874053</v>
      </c>
      <c r="CD333" s="175">
        <f ca="1">IF(CD$2=1,1,IF(Prj_Inflation=1, (1+OFFSET(CD332,0,-1))^(Параметры!CD$36/360), 1))</f>
        <v>1.0056541453874053</v>
      </c>
      <c r="CE333" s="175">
        <f ca="1">IF(CE$2=1,1,IF(Prj_Inflation=1, (1+OFFSET(CE332,0,-1))^(Параметры!CE$36/360), 1))</f>
        <v>1.0056541453874053</v>
      </c>
      <c r="CF333" s="175">
        <f ca="1">IF(CF$2=1,1,IF(Prj_Inflation=1, (1+OFFSET(CF332,0,-1))^(Параметры!CF$36/360), 1))</f>
        <v>1.0056541453874053</v>
      </c>
      <c r="CG333" s="175">
        <f ca="1">IF(CG$2=1,1,IF(Prj_Inflation=1, (1+OFFSET(CG332,0,-1))^(Параметры!CG$36/360), 1))</f>
        <v>1.0056541453874053</v>
      </c>
      <c r="CH333" s="175">
        <f ca="1">IF(CH$2=1,1,IF(Prj_Inflation=1, (1+OFFSET(CH332,0,-1))^(Параметры!CH$36/360), 1))</f>
        <v>1.0056541453874053</v>
      </c>
      <c r="CI333" s="175">
        <f ca="1">IF(CI$2=1,1,IF(Prj_Inflation=1, (1+OFFSET(CI332,0,-1))^(Параметры!CI$36/360), 1))</f>
        <v>1.0056541453874053</v>
      </c>
      <c r="CJ333" s="175">
        <f ca="1">IF(CJ$2=1,1,IF(Prj_Inflation=1, (1+OFFSET(CJ332,0,-1))^(Параметры!CJ$36/360), 1))</f>
        <v>1.0056541453874053</v>
      </c>
      <c r="CK333" s="175">
        <f ca="1">IF(CK$2=1,1,IF(Prj_Inflation=1, (1+OFFSET(CK332,0,-1))^(Параметры!CK$36/360), 1))</f>
        <v>1.0056541453874053</v>
      </c>
      <c r="CL333" s="175">
        <f ca="1">IF(CL$2=1,1,IF(Prj_Inflation=1, (1+OFFSET(CL332,0,-1))^(Параметры!CL$36/360), 1))</f>
        <v>1.0056541453874053</v>
      </c>
      <c r="CM333" s="175">
        <f ca="1">IF(CM$2=1,1,IF(Prj_Inflation=1, (1+OFFSET(CM332,0,-1))^(Параметры!CM$36/360), 1))</f>
        <v>1.0056541453874053</v>
      </c>
      <c r="CN333" s="175">
        <f ca="1">IF(CN$2=1,1,IF(Prj_Inflation=1, (1+OFFSET(CN332,0,-1))^(Параметры!CN$36/360), 1))</f>
        <v>1.0056541453874053</v>
      </c>
      <c r="CO333" s="175">
        <f ca="1">IF(CO$2=1,1,IF(Prj_Inflation=1, (1+OFFSET(CO332,0,-1))^(Параметры!CO$36/360), 1))</f>
        <v>1.0056541453874053</v>
      </c>
      <c r="CP333" s="175">
        <f ca="1">IF(CP$2=1,1,IF(Prj_Inflation=1, (1+OFFSET(CP332,0,-1))^(Параметры!CP$36/360), 1))</f>
        <v>1.0056541453874053</v>
      </c>
      <c r="CQ333" s="175">
        <f ca="1">IF(CQ$2=1,1,IF(Prj_Inflation=1, (1+OFFSET(CQ332,0,-1))^(Параметры!CQ$36/360), 1))</f>
        <v>1.0056541453874053</v>
      </c>
      <c r="CR333" s="175">
        <f ca="1">IF(CR$2=1,1,IF(Prj_Inflation=1, (1+OFFSET(CR332,0,-1))^(Параметры!CR$36/360), 1))</f>
        <v>1.0056541453874053</v>
      </c>
      <c r="CS333" s="175">
        <f ca="1">IF(CS$2=1,1,IF(Prj_Inflation=1, (1+OFFSET(CS332,0,-1))^(Параметры!CS$36/360), 1))</f>
        <v>1.0056541453874053</v>
      </c>
      <c r="CT333" s="175">
        <f ca="1">IF(CT$2=1,1,IF(Prj_Inflation=1, (1+OFFSET(CT332,0,-1))^(Параметры!CT$36/360), 1))</f>
        <v>1.0056541453874053</v>
      </c>
      <c r="CU333" s="175">
        <f ca="1">IF(CU$2=1,1,IF(Prj_Inflation=1, (1+OFFSET(CU332,0,-1))^(Параметры!CU$36/360), 1))</f>
        <v>1.0056541453874053</v>
      </c>
      <c r="CV333" s="175">
        <f ca="1">IF(CV$2=1,1,IF(Prj_Inflation=1, (1+OFFSET(CV332,0,-1))^(Параметры!CV$36/360), 1))</f>
        <v>1.0056541453874053</v>
      </c>
      <c r="CW333" s="175">
        <f ca="1">IF(CW$2=1,1,IF(Prj_Inflation=1, (1+OFFSET(CW332,0,-1))^(Параметры!CW$36/360), 1))</f>
        <v>1.0056541453874053</v>
      </c>
      <c r="CX333" s="175">
        <f ca="1">IF(CX$2=1,1,IF(Prj_Inflation=1, (1+OFFSET(CX332,0,-1))^(Параметры!CX$36/360), 1))</f>
        <v>1.0056541453874053</v>
      </c>
      <c r="CY333" s="175">
        <f ca="1">IF(CY$2=1,1,IF(Prj_Inflation=1, (1+OFFSET(CY332,0,-1))^(Параметры!CY$36/360), 1))</f>
        <v>1.0056541453874053</v>
      </c>
      <c r="CZ333" s="175">
        <f ca="1">IF(CZ$2=1,1,IF(Prj_Inflation=1, (1+OFFSET(CZ332,0,-1))^(Параметры!CZ$36/360), 1))</f>
        <v>1.0056541453874053</v>
      </c>
      <c r="DA333" s="175">
        <f ca="1">IF(DA$2=1,1,IF(Prj_Inflation=1, (1+OFFSET(DA332,0,-1))^(Параметры!DA$36/360), 1))</f>
        <v>1.0056541453874053</v>
      </c>
      <c r="DB333" s="175">
        <f ca="1">IF(DB$2=1,1,IF(Prj_Inflation=1, (1+OFFSET(DB332,0,-1))^(Параметры!DB$36/360), 1))</f>
        <v>1.0056541453874053</v>
      </c>
      <c r="DC333" s="175">
        <f ca="1">IF(DC$2=1,1,IF(Prj_Inflation=1, (1+OFFSET(DC332,0,-1))^(Параметры!DC$36/360), 1))</f>
        <v>1.0056541453874053</v>
      </c>
      <c r="DD333" s="175">
        <f ca="1">IF(DD$2=1,1,IF(Prj_Inflation=1, (1+OFFSET(DD332,0,-1))^(Параметры!DD$36/360), 1))</f>
        <v>1.0056541453874053</v>
      </c>
      <c r="DE333" s="175">
        <f ca="1">IF(DE$2=1,1,IF(Prj_Inflation=1, (1+OFFSET(DE332,0,-1))^(Параметры!DE$36/360), 1))</f>
        <v>1.0056541453874053</v>
      </c>
      <c r="DF333" s="175">
        <f ca="1">IF(DF$2=1,1,IF(Prj_Inflation=1, (1+OFFSET(DF332,0,-1))^(Параметры!DF$36/360), 1))</f>
        <v>1.0056541453874053</v>
      </c>
      <c r="DG333" s="175">
        <f ca="1">IF(DG$2=1,1,IF(Prj_Inflation=1, (1+OFFSET(DG332,0,-1))^(Параметры!DG$36/360), 1))</f>
        <v>1.0056541453874053</v>
      </c>
      <c r="DH333" s="175">
        <f ca="1">IF(DH$2=1,1,IF(Prj_Inflation=1, (1+OFFSET(DH332,0,-1))^(Параметры!DH$36/360), 1))</f>
        <v>1.0056541453874053</v>
      </c>
      <c r="DI333" s="175">
        <f ca="1">IF(DI$2=1,1,IF(Prj_Inflation=1, (1+OFFSET(DI332,0,-1))^(Параметры!DI$36/360), 1))</f>
        <v>1.0056541453874053</v>
      </c>
      <c r="DJ333" s="175">
        <f ca="1">IF(DJ$2=1,1,IF(Prj_Inflation=1, (1+OFFSET(DJ332,0,-1))^(Параметры!DJ$36/360), 1))</f>
        <v>1.0056541453874053</v>
      </c>
      <c r="DK333" s="175">
        <f ca="1">IF(DK$2=1,1,IF(Prj_Inflation=1, (1+OFFSET(DK332,0,-1))^(Параметры!DK$36/360), 1))</f>
        <v>1.0056541453874053</v>
      </c>
      <c r="DL333" s="175">
        <f ca="1">IF(DL$2=1,1,IF(Prj_Inflation=1, (1+OFFSET(DL332,0,-1))^(Параметры!DL$36/360), 1))</f>
        <v>1.0056541453874053</v>
      </c>
      <c r="DM333" s="175">
        <f ca="1">IF(DM$2=1,1,IF(Prj_Inflation=1, (1+OFFSET(DM332,0,-1))^(Параметры!DM$36/360), 1))</f>
        <v>1.0056541453874053</v>
      </c>
      <c r="DN333" s="175">
        <f ca="1">IF(DN$2=1,1,IF(Prj_Inflation=1, (1+OFFSET(DN332,0,-1))^(Параметры!DN$36/360), 1))</f>
        <v>1.0056541453874053</v>
      </c>
      <c r="DO333" s="175">
        <f ca="1">IF(DO$2=1,1,IF(Prj_Inflation=1, (1+OFFSET(DO332,0,-1))^(Параметры!DO$36/360), 1))</f>
        <v>1.0056541453874053</v>
      </c>
      <c r="DP333" s="175">
        <f ca="1">IF(DP$2=1,1,IF(Prj_Inflation=1, (1+OFFSET(DP332,0,-1))^(Параметры!DP$36/360), 1))</f>
        <v>1.0056541453874053</v>
      </c>
      <c r="DQ333" s="175">
        <f ca="1">IF(DQ$2=1,1,IF(Prj_Inflation=1, (1+OFFSET(DQ332,0,-1))^(Параметры!DQ$36/360), 1))</f>
        <v>1.0056541453874053</v>
      </c>
      <c r="DR333" s="175">
        <f ca="1">IF(DR$2=1,1,IF(Prj_Inflation=1, (1+OFFSET(DR332,0,-1))^(Параметры!DR$36/360), 1))</f>
        <v>1.0056541453874053</v>
      </c>
      <c r="DS333" s="175">
        <f ca="1">IF(DS$2=1,1,IF(Prj_Inflation=1, (1+OFFSET(DS332,0,-1))^(Параметры!DS$36/360), 1))</f>
        <v>1.0056541453874053</v>
      </c>
      <c r="DT333" s="175">
        <f ca="1">IF(DT$2=1,1,IF(Prj_Inflation=1, (1+OFFSET(DT332,0,-1))^(Параметры!DT$36/360), 1))</f>
        <v>1.0056541453874053</v>
      </c>
      <c r="DU333" s="175">
        <f ca="1">IF(DU$2=1,1,IF(Prj_Inflation=1, (1+OFFSET(DU332,0,-1))^(Параметры!DU$36/360), 1))</f>
        <v>1.0056541453874053</v>
      </c>
      <c r="DV333" s="175">
        <f ca="1">IF(DV$2=1,1,IF(Prj_Inflation=1, (1+OFFSET(DV332,0,-1))^(Параметры!DV$36/360), 1))</f>
        <v>1.0056541453874053</v>
      </c>
      <c r="DW333" s="175"/>
      <c r="DX333" s="170"/>
    </row>
    <row r="334" spans="1:128" hidden="1" outlineLevel="1" x14ac:dyDescent="0.2">
      <c r="A334" s="168" t="str">
        <f ca="1">Language!A$1476</f>
        <v>индексировать в начале года</v>
      </c>
      <c r="B334" s="306">
        <v>0</v>
      </c>
      <c r="C334" s="147" t="str">
        <f ca="1">IF(B334=1,Language!$A$1465,Language!$A$1466)</f>
        <v>Нет</v>
      </c>
      <c r="D334" s="158"/>
      <c r="F334" s="6" t="s">
        <v>3328</v>
      </c>
      <c r="G334" s="176" t="str">
        <f ca="1">IF(Prj_Inflation=1,IF($B334=1,IF(G$2=1,1,IF(Параметры!G$35=1,1+OFFSET(G332,0,-1),1)),"-"),1)</f>
        <v>-</v>
      </c>
      <c r="H334" s="176" t="str">
        <f ca="1">IF(Prj_Inflation=1,IF($B334=1,IF(H$2=1,1,IF(Параметры!H$35=1,1+OFFSET(H332,0,-1),1)),"-"),1)</f>
        <v>-</v>
      </c>
      <c r="I334" s="176" t="str">
        <f ca="1">IF(Prj_Inflation=1,IF($B334=1,IF(I$2=1,1,IF(Параметры!I$35=1,1+OFFSET(I332,0,-1),1)),"-"),1)</f>
        <v>-</v>
      </c>
      <c r="J334" s="176" t="str">
        <f ca="1">IF(Prj_Inflation=1,IF($B334=1,IF(J$2=1,1,IF(Параметры!J$35=1,1+OFFSET(J332,0,-1),1)),"-"),1)</f>
        <v>-</v>
      </c>
      <c r="K334" s="176" t="str">
        <f ca="1">IF(Prj_Inflation=1,IF($B334=1,IF(K$2=1,1,IF(Параметры!K$35=1,1+OFFSET(K332,0,-1),1)),"-"),1)</f>
        <v>-</v>
      </c>
      <c r="L334" s="176" t="str">
        <f ca="1">IF(Prj_Inflation=1,IF($B334=1,IF(L$2=1,1,IF(Параметры!L$35=1,1+OFFSET(L332,0,-1),1)),"-"),1)</f>
        <v>-</v>
      </c>
      <c r="M334" s="176" t="str">
        <f ca="1">IF(Prj_Inflation=1,IF($B334=1,IF(M$2=1,1,IF(Параметры!M$35=1,1+OFFSET(M332,0,-1),1)),"-"),1)</f>
        <v>-</v>
      </c>
      <c r="N334" s="176" t="str">
        <f ca="1">IF(Prj_Inflation=1,IF($B334=1,IF(N$2=1,1,IF(Параметры!N$35=1,1+OFFSET(N332,0,-1),1)),"-"),1)</f>
        <v>-</v>
      </c>
      <c r="O334" s="176" t="str">
        <f ca="1">IF(Prj_Inflation=1,IF($B334=1,IF(O$2=1,1,IF(Параметры!O$35=1,1+OFFSET(O332,0,-1),1)),"-"),1)</f>
        <v>-</v>
      </c>
      <c r="P334" s="176" t="str">
        <f ca="1">IF(Prj_Inflation=1,IF($B334=1,IF(P$2=1,1,IF(Параметры!P$35=1,1+OFFSET(P332,0,-1),1)),"-"),1)</f>
        <v>-</v>
      </c>
      <c r="Q334" s="176" t="str">
        <f ca="1">IF(Prj_Inflation=1,IF($B334=1,IF(Q$2=1,1,IF(Параметры!Q$35=1,1+OFFSET(Q332,0,-1),1)),"-"),1)</f>
        <v>-</v>
      </c>
      <c r="R334" s="176" t="str">
        <f ca="1">IF(Prj_Inflation=1,IF($B334=1,IF(R$2=1,1,IF(Параметры!R$35=1,1+OFFSET(R332,0,-1),1)),"-"),1)</f>
        <v>-</v>
      </c>
      <c r="S334" s="176" t="str">
        <f ca="1">IF(Prj_Inflation=1,IF($B334=1,IF(S$2=1,1,IF(Параметры!S$35=1,1+OFFSET(S332,0,-1),1)),"-"),1)</f>
        <v>-</v>
      </c>
      <c r="T334" s="176" t="str">
        <f ca="1">IF(Prj_Inflation=1,IF($B334=1,IF(T$2=1,1,IF(Параметры!T$35=1,1+OFFSET(T332,0,-1),1)),"-"),1)</f>
        <v>-</v>
      </c>
      <c r="U334" s="176" t="str">
        <f ca="1">IF(Prj_Inflation=1,IF($B334=1,IF(U$2=1,1,IF(Параметры!U$35=1,1+OFFSET(U332,0,-1),1)),"-"),1)</f>
        <v>-</v>
      </c>
      <c r="V334" s="176" t="str">
        <f ca="1">IF(Prj_Inflation=1,IF($B334=1,IF(V$2=1,1,IF(Параметры!V$35=1,1+OFFSET(V332,0,-1),1)),"-"),1)</f>
        <v>-</v>
      </c>
      <c r="W334" s="176" t="str">
        <f ca="1">IF(Prj_Inflation=1,IF($B334=1,IF(W$2=1,1,IF(Параметры!W$35=1,1+OFFSET(W332,0,-1),1)),"-"),1)</f>
        <v>-</v>
      </c>
      <c r="X334" s="176" t="str">
        <f ca="1">IF(Prj_Inflation=1,IF($B334=1,IF(X$2=1,1,IF(Параметры!X$35=1,1+OFFSET(X332,0,-1),1)),"-"),1)</f>
        <v>-</v>
      </c>
      <c r="Y334" s="176" t="str">
        <f ca="1">IF(Prj_Inflation=1,IF($B334=1,IF(Y$2=1,1,IF(Параметры!Y$35=1,1+OFFSET(Y332,0,-1),1)),"-"),1)</f>
        <v>-</v>
      </c>
      <c r="Z334" s="176" t="str">
        <f ca="1">IF(Prj_Inflation=1,IF($B334=1,IF(Z$2=1,1,IF(Параметры!Z$35=1,1+OFFSET(Z332,0,-1),1)),"-"),1)</f>
        <v>-</v>
      </c>
      <c r="AA334" s="176" t="str">
        <f ca="1">IF(Prj_Inflation=1,IF($B334=1,IF(AA$2=1,1,IF(Параметры!AA$35=1,1+OFFSET(AA332,0,-1),1)),"-"),1)</f>
        <v>-</v>
      </c>
      <c r="AB334" s="176" t="str">
        <f ca="1">IF(Prj_Inflation=1,IF($B334=1,IF(AB$2=1,1,IF(Параметры!AB$35=1,1+OFFSET(AB332,0,-1),1)),"-"),1)</f>
        <v>-</v>
      </c>
      <c r="AC334" s="176" t="str">
        <f ca="1">IF(Prj_Inflation=1,IF($B334=1,IF(AC$2=1,1,IF(Параметры!AC$35=1,1+OFFSET(AC332,0,-1),1)),"-"),1)</f>
        <v>-</v>
      </c>
      <c r="AD334" s="176" t="str">
        <f ca="1">IF(Prj_Inflation=1,IF($B334=1,IF(AD$2=1,1,IF(Параметры!AD$35=1,1+OFFSET(AD332,0,-1),1)),"-"),1)</f>
        <v>-</v>
      </c>
      <c r="AE334" s="176" t="str">
        <f ca="1">IF(Prj_Inflation=1,IF($B334=1,IF(AE$2=1,1,IF(Параметры!AE$35=1,1+OFFSET(AE332,0,-1),1)),"-"),1)</f>
        <v>-</v>
      </c>
      <c r="AF334" s="176" t="str">
        <f ca="1">IF(Prj_Inflation=1,IF($B334=1,IF(AF$2=1,1,IF(Параметры!AF$35=1,1+OFFSET(AF332,0,-1),1)),"-"),1)</f>
        <v>-</v>
      </c>
      <c r="AG334" s="176" t="str">
        <f ca="1">IF(Prj_Inflation=1,IF($B334=1,IF(AG$2=1,1,IF(Параметры!AG$35=1,1+OFFSET(AG332,0,-1),1)),"-"),1)</f>
        <v>-</v>
      </c>
      <c r="AH334" s="176" t="str">
        <f ca="1">IF(Prj_Inflation=1,IF($B334=1,IF(AH$2=1,1,IF(Параметры!AH$35=1,1+OFFSET(AH332,0,-1),1)),"-"),1)</f>
        <v>-</v>
      </c>
      <c r="AI334" s="176" t="str">
        <f ca="1">IF(Prj_Inflation=1,IF($B334=1,IF(AI$2=1,1,IF(Параметры!AI$35=1,1+OFFSET(AI332,0,-1),1)),"-"),1)</f>
        <v>-</v>
      </c>
      <c r="AJ334" s="176" t="str">
        <f ca="1">IF(Prj_Inflation=1,IF($B334=1,IF(AJ$2=1,1,IF(Параметры!AJ$35=1,1+OFFSET(AJ332,0,-1),1)),"-"),1)</f>
        <v>-</v>
      </c>
      <c r="AK334" s="176" t="str">
        <f ca="1">IF(Prj_Inflation=1,IF($B334=1,IF(AK$2=1,1,IF(Параметры!AK$35=1,1+OFFSET(AK332,0,-1),1)),"-"),1)</f>
        <v>-</v>
      </c>
      <c r="AL334" s="176" t="str">
        <f ca="1">IF(Prj_Inflation=1,IF($B334=1,IF(AL$2=1,1,IF(Параметры!AL$35=1,1+OFFSET(AL332,0,-1),1)),"-"),1)</f>
        <v>-</v>
      </c>
      <c r="AM334" s="176" t="str">
        <f ca="1">IF(Prj_Inflation=1,IF($B334=1,IF(AM$2=1,1,IF(Параметры!AM$35=1,1+OFFSET(AM332,0,-1),1)),"-"),1)</f>
        <v>-</v>
      </c>
      <c r="AN334" s="176" t="str">
        <f ca="1">IF(Prj_Inflation=1,IF($B334=1,IF(AN$2=1,1,IF(Параметры!AN$35=1,1+OFFSET(AN332,0,-1),1)),"-"),1)</f>
        <v>-</v>
      </c>
      <c r="AO334" s="176" t="str">
        <f ca="1">IF(Prj_Inflation=1,IF($B334=1,IF(AO$2=1,1,IF(Параметры!AO$35=1,1+OFFSET(AO332,0,-1),1)),"-"),1)</f>
        <v>-</v>
      </c>
      <c r="AP334" s="176" t="str">
        <f ca="1">IF(Prj_Inflation=1,IF($B334=1,IF(AP$2=1,1,IF(Параметры!AP$35=1,1+OFFSET(AP332,0,-1),1)),"-"),1)</f>
        <v>-</v>
      </c>
      <c r="AQ334" s="176" t="str">
        <f ca="1">IF(Prj_Inflation=1,IF($B334=1,IF(AQ$2=1,1,IF(Параметры!AQ$35=1,1+OFFSET(AQ332,0,-1),1)),"-"),1)</f>
        <v>-</v>
      </c>
      <c r="AR334" s="176" t="str">
        <f ca="1">IF(Prj_Inflation=1,IF($B334=1,IF(AR$2=1,1,IF(Параметры!AR$35=1,1+OFFSET(AR332,0,-1),1)),"-"),1)</f>
        <v>-</v>
      </c>
      <c r="AS334" s="176" t="str">
        <f ca="1">IF(Prj_Inflation=1,IF($B334=1,IF(AS$2=1,1,IF(Параметры!AS$35=1,1+OFFSET(AS332,0,-1),1)),"-"),1)</f>
        <v>-</v>
      </c>
      <c r="AT334" s="176" t="str">
        <f ca="1">IF(Prj_Inflation=1,IF($B334=1,IF(AT$2=1,1,IF(Параметры!AT$35=1,1+OFFSET(AT332,0,-1),1)),"-"),1)</f>
        <v>-</v>
      </c>
      <c r="AU334" s="176" t="str">
        <f ca="1">IF(Prj_Inflation=1,IF($B334=1,IF(AU$2=1,1,IF(Параметры!AU$35=1,1+OFFSET(AU332,0,-1),1)),"-"),1)</f>
        <v>-</v>
      </c>
      <c r="AV334" s="176" t="str">
        <f ca="1">IF(Prj_Inflation=1,IF($B334=1,IF(AV$2=1,1,IF(Параметры!AV$35=1,1+OFFSET(AV332,0,-1),1)),"-"),1)</f>
        <v>-</v>
      </c>
      <c r="AW334" s="176" t="str">
        <f ca="1">IF(Prj_Inflation=1,IF($B334=1,IF(AW$2=1,1,IF(Параметры!AW$35=1,1+OFFSET(AW332,0,-1),1)),"-"),1)</f>
        <v>-</v>
      </c>
      <c r="AX334" s="176" t="str">
        <f ca="1">IF(Prj_Inflation=1,IF($B334=1,IF(AX$2=1,1,IF(Параметры!AX$35=1,1+OFFSET(AX332,0,-1),1)),"-"),1)</f>
        <v>-</v>
      </c>
      <c r="AY334" s="176" t="str">
        <f ca="1">IF(Prj_Inflation=1,IF($B334=1,IF(AY$2=1,1,IF(Параметры!AY$35=1,1+OFFSET(AY332,0,-1),1)),"-"),1)</f>
        <v>-</v>
      </c>
      <c r="AZ334" s="176" t="str">
        <f ca="1">IF(Prj_Inflation=1,IF($B334=1,IF(AZ$2=1,1,IF(Параметры!AZ$35=1,1+OFFSET(AZ332,0,-1),1)),"-"),1)</f>
        <v>-</v>
      </c>
      <c r="BA334" s="176" t="str">
        <f ca="1">IF(Prj_Inflation=1,IF($B334=1,IF(BA$2=1,1,IF(Параметры!BA$35=1,1+OFFSET(BA332,0,-1),1)),"-"),1)</f>
        <v>-</v>
      </c>
      <c r="BB334" s="176" t="str">
        <f ca="1">IF(Prj_Inflation=1,IF($B334=1,IF(BB$2=1,1,IF(Параметры!BB$35=1,1+OFFSET(BB332,0,-1),1)),"-"),1)</f>
        <v>-</v>
      </c>
      <c r="BC334" s="176" t="str">
        <f ca="1">IF(Prj_Inflation=1,IF($B334=1,IF(BC$2=1,1,IF(Параметры!BC$35=1,1+OFFSET(BC332,0,-1),1)),"-"),1)</f>
        <v>-</v>
      </c>
      <c r="BD334" s="176" t="str">
        <f ca="1">IF(Prj_Inflation=1,IF($B334=1,IF(BD$2=1,1,IF(Параметры!BD$35=1,1+OFFSET(BD332,0,-1),1)),"-"),1)</f>
        <v>-</v>
      </c>
      <c r="BE334" s="176" t="str">
        <f ca="1">IF(Prj_Inflation=1,IF($B334=1,IF(BE$2=1,1,IF(Параметры!BE$35=1,1+OFFSET(BE332,0,-1),1)),"-"),1)</f>
        <v>-</v>
      </c>
      <c r="BF334" s="176" t="str">
        <f ca="1">IF(Prj_Inflation=1,IF($B334=1,IF(BF$2=1,1,IF(Параметры!BF$35=1,1+OFFSET(BF332,0,-1),1)),"-"),1)</f>
        <v>-</v>
      </c>
      <c r="BG334" s="176" t="str">
        <f ca="1">IF(Prj_Inflation=1,IF($B334=1,IF(BG$2=1,1,IF(Параметры!BG$35=1,1+OFFSET(BG332,0,-1),1)),"-"),1)</f>
        <v>-</v>
      </c>
      <c r="BH334" s="176" t="str">
        <f ca="1">IF(Prj_Inflation=1,IF($B334=1,IF(BH$2=1,1,IF(Параметры!BH$35=1,1+OFFSET(BH332,0,-1),1)),"-"),1)</f>
        <v>-</v>
      </c>
      <c r="BI334" s="176" t="str">
        <f ca="1">IF(Prj_Inflation=1,IF($B334=1,IF(BI$2=1,1,IF(Параметры!BI$35=1,1+OFFSET(BI332,0,-1),1)),"-"),1)</f>
        <v>-</v>
      </c>
      <c r="BJ334" s="176" t="str">
        <f ca="1">IF(Prj_Inflation=1,IF($B334=1,IF(BJ$2=1,1,IF(Параметры!BJ$35=1,1+OFFSET(BJ332,0,-1),1)),"-"),1)</f>
        <v>-</v>
      </c>
      <c r="BK334" s="176" t="str">
        <f ca="1">IF(Prj_Inflation=1,IF($B334=1,IF(BK$2=1,1,IF(Параметры!BK$35=1,1+OFFSET(BK332,0,-1),1)),"-"),1)</f>
        <v>-</v>
      </c>
      <c r="BL334" s="176" t="str">
        <f ca="1">IF(Prj_Inflation=1,IF($B334=1,IF(BL$2=1,1,IF(Параметры!BL$35=1,1+OFFSET(BL332,0,-1),1)),"-"),1)</f>
        <v>-</v>
      </c>
      <c r="BM334" s="176" t="str">
        <f ca="1">IF(Prj_Inflation=1,IF($B334=1,IF(BM$2=1,1,IF(Параметры!BM$35=1,1+OFFSET(BM332,0,-1),1)),"-"),1)</f>
        <v>-</v>
      </c>
      <c r="BN334" s="176" t="str">
        <f ca="1">IF(Prj_Inflation=1,IF($B334=1,IF(BN$2=1,1,IF(Параметры!BN$35=1,1+OFFSET(BN332,0,-1),1)),"-"),1)</f>
        <v>-</v>
      </c>
      <c r="BO334" s="176" t="str">
        <f ca="1">IF(Prj_Inflation=1,IF($B334=1,IF(BO$2=1,1,IF(Параметры!BO$35=1,1+OFFSET(BO332,0,-1),1)),"-"),1)</f>
        <v>-</v>
      </c>
      <c r="BP334" s="176" t="str">
        <f ca="1">IF(Prj_Inflation=1,IF($B334=1,IF(BP$2=1,1,IF(Параметры!BP$35=1,1+OFFSET(BP332,0,-1),1)),"-"),1)</f>
        <v>-</v>
      </c>
      <c r="BQ334" s="176" t="str">
        <f ca="1">IF(Prj_Inflation=1,IF($B334=1,IF(BQ$2=1,1,IF(Параметры!BQ$35=1,1+OFFSET(BQ332,0,-1),1)),"-"),1)</f>
        <v>-</v>
      </c>
      <c r="BR334" s="176" t="str">
        <f ca="1">IF(Prj_Inflation=1,IF($B334=1,IF(BR$2=1,1,IF(Параметры!BR$35=1,1+OFFSET(BR332,0,-1),1)),"-"),1)</f>
        <v>-</v>
      </c>
      <c r="BS334" s="176" t="str">
        <f ca="1">IF(Prj_Inflation=1,IF($B334=1,IF(BS$2=1,1,IF(Параметры!BS$35=1,1+OFFSET(BS332,0,-1),1)),"-"),1)</f>
        <v>-</v>
      </c>
      <c r="BT334" s="176" t="str">
        <f ca="1">IF(Prj_Inflation=1,IF($B334=1,IF(BT$2=1,1,IF(Параметры!BT$35=1,1+OFFSET(BT332,0,-1),1)),"-"),1)</f>
        <v>-</v>
      </c>
      <c r="BU334" s="176" t="str">
        <f ca="1">IF(Prj_Inflation=1,IF($B334=1,IF(BU$2=1,1,IF(Параметры!BU$35=1,1+OFFSET(BU332,0,-1),1)),"-"),1)</f>
        <v>-</v>
      </c>
      <c r="BV334" s="176" t="str">
        <f ca="1">IF(Prj_Inflation=1,IF($B334=1,IF(BV$2=1,1,IF(Параметры!BV$35=1,1+OFFSET(BV332,0,-1),1)),"-"),1)</f>
        <v>-</v>
      </c>
      <c r="BW334" s="176" t="str">
        <f ca="1">IF(Prj_Inflation=1,IF($B334=1,IF(BW$2=1,1,IF(Параметры!BW$35=1,1+OFFSET(BW332,0,-1),1)),"-"),1)</f>
        <v>-</v>
      </c>
      <c r="BX334" s="176" t="str">
        <f ca="1">IF(Prj_Inflation=1,IF($B334=1,IF(BX$2=1,1,IF(Параметры!BX$35=1,1+OFFSET(BX332,0,-1),1)),"-"),1)</f>
        <v>-</v>
      </c>
      <c r="BY334" s="176" t="str">
        <f ca="1">IF(Prj_Inflation=1,IF($B334=1,IF(BY$2=1,1,IF(Параметры!BY$35=1,1+OFFSET(BY332,0,-1),1)),"-"),1)</f>
        <v>-</v>
      </c>
      <c r="BZ334" s="176" t="str">
        <f ca="1">IF(Prj_Inflation=1,IF($B334=1,IF(BZ$2=1,1,IF(Параметры!BZ$35=1,1+OFFSET(BZ332,0,-1),1)),"-"),1)</f>
        <v>-</v>
      </c>
      <c r="CA334" s="176" t="str">
        <f ca="1">IF(Prj_Inflation=1,IF($B334=1,IF(CA$2=1,1,IF(Параметры!CA$35=1,1+OFFSET(CA332,0,-1),1)),"-"),1)</f>
        <v>-</v>
      </c>
      <c r="CB334" s="176" t="str">
        <f ca="1">IF(Prj_Inflation=1,IF($B334=1,IF(CB$2=1,1,IF(Параметры!CB$35=1,1+OFFSET(CB332,0,-1),1)),"-"),1)</f>
        <v>-</v>
      </c>
      <c r="CC334" s="176" t="str">
        <f ca="1">IF(Prj_Inflation=1,IF($B334=1,IF(CC$2=1,1,IF(Параметры!CC$35=1,1+OFFSET(CC332,0,-1),1)),"-"),1)</f>
        <v>-</v>
      </c>
      <c r="CD334" s="176" t="str">
        <f ca="1">IF(Prj_Inflation=1,IF($B334=1,IF(CD$2=1,1,IF(Параметры!CD$35=1,1+OFFSET(CD332,0,-1),1)),"-"),1)</f>
        <v>-</v>
      </c>
      <c r="CE334" s="176" t="str">
        <f ca="1">IF(Prj_Inflation=1,IF($B334=1,IF(CE$2=1,1,IF(Параметры!CE$35=1,1+OFFSET(CE332,0,-1),1)),"-"),1)</f>
        <v>-</v>
      </c>
      <c r="CF334" s="176" t="str">
        <f ca="1">IF(Prj_Inflation=1,IF($B334=1,IF(CF$2=1,1,IF(Параметры!CF$35=1,1+OFFSET(CF332,0,-1),1)),"-"),1)</f>
        <v>-</v>
      </c>
      <c r="CG334" s="176" t="str">
        <f ca="1">IF(Prj_Inflation=1,IF($B334=1,IF(CG$2=1,1,IF(Параметры!CG$35=1,1+OFFSET(CG332,0,-1),1)),"-"),1)</f>
        <v>-</v>
      </c>
      <c r="CH334" s="176" t="str">
        <f ca="1">IF(Prj_Inflation=1,IF($B334=1,IF(CH$2=1,1,IF(Параметры!CH$35=1,1+OFFSET(CH332,0,-1),1)),"-"),1)</f>
        <v>-</v>
      </c>
      <c r="CI334" s="176" t="str">
        <f ca="1">IF(Prj_Inflation=1,IF($B334=1,IF(CI$2=1,1,IF(Параметры!CI$35=1,1+OFFSET(CI332,0,-1),1)),"-"),1)</f>
        <v>-</v>
      </c>
      <c r="CJ334" s="176" t="str">
        <f ca="1">IF(Prj_Inflation=1,IF($B334=1,IF(CJ$2=1,1,IF(Параметры!CJ$35=1,1+OFFSET(CJ332,0,-1),1)),"-"),1)</f>
        <v>-</v>
      </c>
      <c r="CK334" s="176" t="str">
        <f ca="1">IF(Prj_Inflation=1,IF($B334=1,IF(CK$2=1,1,IF(Параметры!CK$35=1,1+OFFSET(CK332,0,-1),1)),"-"),1)</f>
        <v>-</v>
      </c>
      <c r="CL334" s="176" t="str">
        <f ca="1">IF(Prj_Inflation=1,IF($B334=1,IF(CL$2=1,1,IF(Параметры!CL$35=1,1+OFFSET(CL332,0,-1),1)),"-"),1)</f>
        <v>-</v>
      </c>
      <c r="CM334" s="176" t="str">
        <f ca="1">IF(Prj_Inflation=1,IF($B334=1,IF(CM$2=1,1,IF(Параметры!CM$35=1,1+OFFSET(CM332,0,-1),1)),"-"),1)</f>
        <v>-</v>
      </c>
      <c r="CN334" s="176" t="str">
        <f ca="1">IF(Prj_Inflation=1,IF($B334=1,IF(CN$2=1,1,IF(Параметры!CN$35=1,1+OFFSET(CN332,0,-1),1)),"-"),1)</f>
        <v>-</v>
      </c>
      <c r="CO334" s="176" t="str">
        <f ca="1">IF(Prj_Inflation=1,IF($B334=1,IF(CO$2=1,1,IF(Параметры!CO$35=1,1+OFFSET(CO332,0,-1),1)),"-"),1)</f>
        <v>-</v>
      </c>
      <c r="CP334" s="176" t="str">
        <f ca="1">IF(Prj_Inflation=1,IF($B334=1,IF(CP$2=1,1,IF(Параметры!CP$35=1,1+OFFSET(CP332,0,-1),1)),"-"),1)</f>
        <v>-</v>
      </c>
      <c r="CQ334" s="176" t="str">
        <f ca="1">IF(Prj_Inflation=1,IF($B334=1,IF(CQ$2=1,1,IF(Параметры!CQ$35=1,1+OFFSET(CQ332,0,-1),1)),"-"),1)</f>
        <v>-</v>
      </c>
      <c r="CR334" s="176" t="str">
        <f ca="1">IF(Prj_Inflation=1,IF($B334=1,IF(CR$2=1,1,IF(Параметры!CR$35=1,1+OFFSET(CR332,0,-1),1)),"-"),1)</f>
        <v>-</v>
      </c>
      <c r="CS334" s="176" t="str">
        <f ca="1">IF(Prj_Inflation=1,IF($B334=1,IF(CS$2=1,1,IF(Параметры!CS$35=1,1+OFFSET(CS332,0,-1),1)),"-"),1)</f>
        <v>-</v>
      </c>
      <c r="CT334" s="176" t="str">
        <f ca="1">IF(Prj_Inflation=1,IF($B334=1,IF(CT$2=1,1,IF(Параметры!CT$35=1,1+OFFSET(CT332,0,-1),1)),"-"),1)</f>
        <v>-</v>
      </c>
      <c r="CU334" s="176" t="str">
        <f ca="1">IF(Prj_Inflation=1,IF($B334=1,IF(CU$2=1,1,IF(Параметры!CU$35=1,1+OFFSET(CU332,0,-1),1)),"-"),1)</f>
        <v>-</v>
      </c>
      <c r="CV334" s="176" t="str">
        <f ca="1">IF(Prj_Inflation=1,IF($B334=1,IF(CV$2=1,1,IF(Параметры!CV$35=1,1+OFFSET(CV332,0,-1),1)),"-"),1)</f>
        <v>-</v>
      </c>
      <c r="CW334" s="176" t="str">
        <f ca="1">IF(Prj_Inflation=1,IF($B334=1,IF(CW$2=1,1,IF(Параметры!CW$35=1,1+OFFSET(CW332,0,-1),1)),"-"),1)</f>
        <v>-</v>
      </c>
      <c r="CX334" s="176" t="str">
        <f ca="1">IF(Prj_Inflation=1,IF($B334=1,IF(CX$2=1,1,IF(Параметры!CX$35=1,1+OFFSET(CX332,0,-1),1)),"-"),1)</f>
        <v>-</v>
      </c>
      <c r="CY334" s="176" t="str">
        <f ca="1">IF(Prj_Inflation=1,IF($B334=1,IF(CY$2=1,1,IF(Параметры!CY$35=1,1+OFFSET(CY332,0,-1),1)),"-"),1)</f>
        <v>-</v>
      </c>
      <c r="CZ334" s="176" t="str">
        <f ca="1">IF(Prj_Inflation=1,IF($B334=1,IF(CZ$2=1,1,IF(Параметры!CZ$35=1,1+OFFSET(CZ332,0,-1),1)),"-"),1)</f>
        <v>-</v>
      </c>
      <c r="DA334" s="176" t="str">
        <f ca="1">IF(Prj_Inflation=1,IF($B334=1,IF(DA$2=1,1,IF(Параметры!DA$35=1,1+OFFSET(DA332,0,-1),1)),"-"),1)</f>
        <v>-</v>
      </c>
      <c r="DB334" s="176" t="str">
        <f ca="1">IF(Prj_Inflation=1,IF($B334=1,IF(DB$2=1,1,IF(Параметры!DB$35=1,1+OFFSET(DB332,0,-1),1)),"-"),1)</f>
        <v>-</v>
      </c>
      <c r="DC334" s="176" t="str">
        <f ca="1">IF(Prj_Inflation=1,IF($B334=1,IF(DC$2=1,1,IF(Параметры!DC$35=1,1+OFFSET(DC332,0,-1),1)),"-"),1)</f>
        <v>-</v>
      </c>
      <c r="DD334" s="176" t="str">
        <f ca="1">IF(Prj_Inflation=1,IF($B334=1,IF(DD$2=1,1,IF(Параметры!DD$35=1,1+OFFSET(DD332,0,-1),1)),"-"),1)</f>
        <v>-</v>
      </c>
      <c r="DE334" s="176" t="str">
        <f ca="1">IF(Prj_Inflation=1,IF($B334=1,IF(DE$2=1,1,IF(Параметры!DE$35=1,1+OFFSET(DE332,0,-1),1)),"-"),1)</f>
        <v>-</v>
      </c>
      <c r="DF334" s="176" t="str">
        <f ca="1">IF(Prj_Inflation=1,IF($B334=1,IF(DF$2=1,1,IF(Параметры!DF$35=1,1+OFFSET(DF332,0,-1),1)),"-"),1)</f>
        <v>-</v>
      </c>
      <c r="DG334" s="176" t="str">
        <f ca="1">IF(Prj_Inflation=1,IF($B334=1,IF(DG$2=1,1,IF(Параметры!DG$35=1,1+OFFSET(DG332,0,-1),1)),"-"),1)</f>
        <v>-</v>
      </c>
      <c r="DH334" s="176" t="str">
        <f ca="1">IF(Prj_Inflation=1,IF($B334=1,IF(DH$2=1,1,IF(Параметры!DH$35=1,1+OFFSET(DH332,0,-1),1)),"-"),1)</f>
        <v>-</v>
      </c>
      <c r="DI334" s="176" t="str">
        <f ca="1">IF(Prj_Inflation=1,IF($B334=1,IF(DI$2=1,1,IF(Параметры!DI$35=1,1+OFFSET(DI332,0,-1),1)),"-"),1)</f>
        <v>-</v>
      </c>
      <c r="DJ334" s="176" t="str">
        <f ca="1">IF(Prj_Inflation=1,IF($B334=1,IF(DJ$2=1,1,IF(Параметры!DJ$35=1,1+OFFSET(DJ332,0,-1),1)),"-"),1)</f>
        <v>-</v>
      </c>
      <c r="DK334" s="176" t="str">
        <f ca="1">IF(Prj_Inflation=1,IF($B334=1,IF(DK$2=1,1,IF(Параметры!DK$35=1,1+OFFSET(DK332,0,-1),1)),"-"),1)</f>
        <v>-</v>
      </c>
      <c r="DL334" s="176" t="str">
        <f ca="1">IF(Prj_Inflation=1,IF($B334=1,IF(DL$2=1,1,IF(Параметры!DL$35=1,1+OFFSET(DL332,0,-1),1)),"-"),1)</f>
        <v>-</v>
      </c>
      <c r="DM334" s="176" t="str">
        <f ca="1">IF(Prj_Inflation=1,IF($B334=1,IF(DM$2=1,1,IF(Параметры!DM$35=1,1+OFFSET(DM332,0,-1),1)),"-"),1)</f>
        <v>-</v>
      </c>
      <c r="DN334" s="176" t="str">
        <f ca="1">IF(Prj_Inflation=1,IF($B334=1,IF(DN$2=1,1,IF(Параметры!DN$35=1,1+OFFSET(DN332,0,-1),1)),"-"),1)</f>
        <v>-</v>
      </c>
      <c r="DO334" s="176" t="str">
        <f ca="1">IF(Prj_Inflation=1,IF($B334=1,IF(DO$2=1,1,IF(Параметры!DO$35=1,1+OFFSET(DO332,0,-1),1)),"-"),1)</f>
        <v>-</v>
      </c>
      <c r="DP334" s="176" t="str">
        <f ca="1">IF(Prj_Inflation=1,IF($B334=1,IF(DP$2=1,1,IF(Параметры!DP$35=1,1+OFFSET(DP332,0,-1),1)),"-"),1)</f>
        <v>-</v>
      </c>
      <c r="DQ334" s="176" t="str">
        <f ca="1">IF(Prj_Inflation=1,IF($B334=1,IF(DQ$2=1,1,IF(Параметры!DQ$35=1,1+OFFSET(DQ332,0,-1),1)),"-"),1)</f>
        <v>-</v>
      </c>
      <c r="DR334" s="176" t="str">
        <f ca="1">IF(Prj_Inflation=1,IF($B334=1,IF(DR$2=1,1,IF(Параметры!DR$35=1,1+OFFSET(DR332,0,-1),1)),"-"),1)</f>
        <v>-</v>
      </c>
      <c r="DS334" s="176" t="str">
        <f ca="1">IF(Prj_Inflation=1,IF($B334=1,IF(DS$2=1,1,IF(Параметры!DS$35=1,1+OFFSET(DS332,0,-1),1)),"-"),1)</f>
        <v>-</v>
      </c>
      <c r="DT334" s="176" t="str">
        <f ca="1">IF(Prj_Inflation=1,IF($B334=1,IF(DT$2=1,1,IF(Параметры!DT$35=1,1+OFFSET(DT332,0,-1),1)),"-"),1)</f>
        <v>-</v>
      </c>
      <c r="DU334" s="176" t="str">
        <f ca="1">IF(Prj_Inflation=1,IF($B334=1,IF(DU$2=1,1,IF(Параметры!DU$35=1,1+OFFSET(DU332,0,-1),1)),"-"),1)</f>
        <v>-</v>
      </c>
      <c r="DV334" s="176" t="str">
        <f ca="1">IF(Prj_Inflation=1,IF($B334=1,IF(DV$2=1,1,IF(Параметры!DV$35=1,1+OFFSET(DV332,0,-1),1)),"-"),1)</f>
        <v>-</v>
      </c>
      <c r="DW334" s="175"/>
      <c r="DX334" s="170"/>
    </row>
    <row r="335" spans="1:128" hidden="1" outlineLevel="1" x14ac:dyDescent="0.2">
      <c r="A335" s="168" t="str">
        <f ca="1">Language!A$708</f>
        <v>социальные взносы</v>
      </c>
      <c r="B335" s="173"/>
      <c r="C335" s="147" t="str">
        <f ca="1">CHOOSE(D335,CurName1,CurName2,CurName3)</f>
        <v>тыс. руб.</v>
      </c>
      <c r="D335" s="158">
        <f>D328</f>
        <v>1</v>
      </c>
      <c r="E335" s="154" t="s">
        <v>1178</v>
      </c>
      <c r="F335" s="6" t="s">
        <v>3082</v>
      </c>
      <c r="G335" s="169">
        <f ca="1">G331*Параметры!G$97</f>
        <v>15.500000000000004</v>
      </c>
      <c r="H335" s="169">
        <f ca="1">H331*Параметры!H$97</f>
        <v>15.587639253504785</v>
      </c>
      <c r="I335" s="169">
        <f ca="1">I331*Параметры!I$97</f>
        <v>15.675774032090526</v>
      </c>
      <c r="J335" s="169">
        <f ca="1">J331*Параметры!J$97</f>
        <v>15.764407137528076</v>
      </c>
      <c r="K335" s="169">
        <f ca="1">K331*Параметры!K$97</f>
        <v>15.85354138742991</v>
      </c>
      <c r="L335" s="169">
        <f ca="1">L331*Параметры!L$97</f>
        <v>15.943179615339686</v>
      </c>
      <c r="M335" s="169">
        <f ca="1">M331*Параметры!M$97</f>
        <v>16.033324670822331</v>
      </c>
      <c r="N335" s="169">
        <f ca="1">N331*Параметры!N$97</f>
        <v>16.123979419554633</v>
      </c>
      <c r="O335" s="169">
        <f ca="1">O331*Параметры!O$97</f>
        <v>16.215146743416327</v>
      </c>
      <c r="P335" s="169">
        <f ca="1">P331*Параметры!P$97</f>
        <v>16.306829540581713</v>
      </c>
      <c r="Q335" s="169">
        <f ca="1">Q331*Параметры!Q$97</f>
        <v>16.399030725611798</v>
      </c>
      <c r="R335" s="169">
        <f ca="1">R331*Параметры!R$97</f>
        <v>16.491753229546934</v>
      </c>
      <c r="S335" s="169">
        <f ca="1">S331*Параметры!S$97</f>
        <v>16.585000000000004</v>
      </c>
      <c r="T335" s="169">
        <f ca="1">T331*Параметры!T$97</f>
        <v>16.678774001250119</v>
      </c>
      <c r="U335" s="169">
        <f ca="1">U331*Параметры!U$97</f>
        <v>16.773078214336863</v>
      </c>
      <c r="V335" s="169">
        <f ca="1">V331*Параметры!V$97</f>
        <v>16.867915637155047</v>
      </c>
      <c r="W335" s="169">
        <f ca="1">W331*Параметры!W$97</f>
        <v>16.963289284550008</v>
      </c>
      <c r="X335" s="169">
        <f ca="1">X331*Параметры!X$97</f>
        <v>17.059202188413469</v>
      </c>
      <c r="Y335" s="169">
        <f ca="1">Y331*Параметры!Y$97</f>
        <v>17.155657397779898</v>
      </c>
      <c r="Z335" s="169">
        <f ca="1">Z331*Параметры!Z$97</f>
        <v>17.252657978923462</v>
      </c>
      <c r="AA335" s="169">
        <f ca="1">AA331*Параметры!AA$97</f>
        <v>17.350207015455471</v>
      </c>
      <c r="AB335" s="169">
        <f ca="1">AB331*Параметры!AB$97</f>
        <v>17.448307608422436</v>
      </c>
      <c r="AC335" s="169">
        <f ca="1">AC331*Параметры!AC$97</f>
        <v>17.546962876404624</v>
      </c>
      <c r="AD335" s="169">
        <f ca="1">AD331*Параметры!AD$97</f>
        <v>17.64617595561522</v>
      </c>
      <c r="AE335" s="169">
        <f ca="1">AE331*Параметры!AE$97</f>
        <v>17.745950000000001</v>
      </c>
      <c r="AF335" s="169">
        <f ca="1">AF331*Параметры!AF$97</f>
        <v>17.846288181337627</v>
      </c>
      <c r="AG335" s="169">
        <f ca="1">AG331*Параметры!AG$97</f>
        <v>17.947193689340445</v>
      </c>
      <c r="AH335" s="169">
        <f ca="1">AH331*Параметры!AH$97</f>
        <v>18.048669731755897</v>
      </c>
      <c r="AI335" s="169">
        <f ca="1">AI331*Параметры!AI$97</f>
        <v>18.150719534468507</v>
      </c>
      <c r="AJ335" s="169">
        <f ca="1">AJ331*Параметры!AJ$97</f>
        <v>18.253346341602409</v>
      </c>
      <c r="AK335" s="169">
        <f ca="1">AK331*Параметры!AK$97</f>
        <v>18.356553415624489</v>
      </c>
      <c r="AL335" s="169">
        <f ca="1">AL331*Параметры!AL$97</f>
        <v>18.460344037448102</v>
      </c>
      <c r="AM335" s="169">
        <f ca="1">AM331*Параметры!AM$97</f>
        <v>18.564721506537353</v>
      </c>
      <c r="AN335" s="169">
        <f ca="1">AN331*Параметры!AN$97</f>
        <v>18.669689141012004</v>
      </c>
      <c r="AO335" s="169">
        <f ca="1">AO331*Параметры!AO$97</f>
        <v>18.775250277752949</v>
      </c>
      <c r="AP335" s="169">
        <f ca="1">AP331*Параметры!AP$97</f>
        <v>18.881408272508285</v>
      </c>
      <c r="AQ335" s="169">
        <f ca="1">AQ331*Параметры!AQ$97</f>
        <v>18.988166500000002</v>
      </c>
      <c r="AR335" s="169">
        <f ca="1">AR331*Параметры!AR$97</f>
        <v>19.095528354031259</v>
      </c>
      <c r="AS335" s="169">
        <f ca="1">AS331*Параметры!AS$97</f>
        <v>19.203497247594271</v>
      </c>
      <c r="AT335" s="169">
        <f ca="1">AT331*Параметры!AT$97</f>
        <v>19.312076612978807</v>
      </c>
      <c r="AU335" s="169">
        <f ca="1">AU331*Параметры!AU$97</f>
        <v>19.421269901881299</v>
      </c>
      <c r="AV335" s="169">
        <f ca="1">AV331*Параметры!AV$97</f>
        <v>19.531080585514573</v>
      </c>
      <c r="AW335" s="169">
        <f ca="1">AW331*Параметры!AW$97</f>
        <v>19.6415121547182</v>
      </c>
      <c r="AX335" s="169">
        <f ca="1">AX331*Параметры!AX$97</f>
        <v>19.752568120069466</v>
      </c>
      <c r="AY335" s="169">
        <f ca="1">AY331*Параметры!AY$97</f>
        <v>19.864252011994964</v>
      </c>
      <c r="AZ335" s="169">
        <f ca="1">AZ331*Параметры!AZ$97</f>
        <v>19.976567380882837</v>
      </c>
      <c r="BA335" s="169">
        <f ca="1">BA331*Параметры!BA$97</f>
        <v>20.089517797195651</v>
      </c>
      <c r="BB335" s="169">
        <f ca="1">BB331*Параметры!BB$97</f>
        <v>20.203106851583858</v>
      </c>
      <c r="BC335" s="169">
        <f ca="1">BC331*Параметры!BC$97</f>
        <v>20.317338154999998</v>
      </c>
      <c r="BD335" s="169">
        <f ca="1">BD331*Параметры!BD$97</f>
        <v>20.432215338813442</v>
      </c>
      <c r="BE335" s="169">
        <f ca="1">BE331*Параметры!BE$97</f>
        <v>20.547742054925866</v>
      </c>
      <c r="BF335" s="169">
        <f ca="1">BF331*Параметры!BF$97</f>
        <v>20.66392197588732</v>
      </c>
      <c r="BG335" s="169">
        <f ca="1">BG331*Параметры!BG$97</f>
        <v>20.780758795012986</v>
      </c>
      <c r="BH335" s="169">
        <f ca="1">BH331*Параметры!BH$97</f>
        <v>20.898256226500592</v>
      </c>
      <c r="BI335" s="169">
        <f ca="1">BI331*Параметры!BI$97</f>
        <v>21.016418005548474</v>
      </c>
      <c r="BJ335" s="169">
        <f ca="1">BJ331*Параметры!BJ$97</f>
        <v>21.135247888474325</v>
      </c>
      <c r="BK335" s="169">
        <f ca="1">BK331*Параметры!BK$97</f>
        <v>21.254749652834608</v>
      </c>
      <c r="BL335" s="169">
        <f ca="1">BL331*Параметры!BL$97</f>
        <v>21.374927097544639</v>
      </c>
      <c r="BM335" s="169">
        <f ca="1">BM331*Параметры!BM$97</f>
        <v>21.495784042999347</v>
      </c>
      <c r="BN335" s="169">
        <f ca="1">BN331*Параметры!BN$97</f>
        <v>21.61732433119473</v>
      </c>
      <c r="BO335" s="169">
        <f ca="1">BO331*Параметры!BO$97</f>
        <v>21.739551825849997</v>
      </c>
      <c r="BP335" s="169">
        <f ca="1">BP331*Параметры!BP$97</f>
        <v>21.862470412530385</v>
      </c>
      <c r="BQ335" s="169">
        <f ca="1">BQ331*Параметры!BQ$97</f>
        <v>21.986083998770678</v>
      </c>
      <c r="BR335" s="169">
        <f ca="1">BR331*Параметры!BR$97</f>
        <v>22.110396514199433</v>
      </c>
      <c r="BS335" s="169">
        <f ca="1">BS331*Параметры!BS$97</f>
        <v>22.235411910663895</v>
      </c>
      <c r="BT335" s="169">
        <f ca="1">BT331*Параметры!BT$97</f>
        <v>22.361134162355633</v>
      </c>
      <c r="BU335" s="169">
        <f ca="1">BU331*Параметры!BU$97</f>
        <v>22.487567265936864</v>
      </c>
      <c r="BV335" s="169">
        <f ca="1">BV331*Параметры!BV$97</f>
        <v>22.614715240667525</v>
      </c>
      <c r="BW335" s="169">
        <f ca="1">BW331*Параметры!BW$97</f>
        <v>22.74258212853303</v>
      </c>
      <c r="BX335" s="169">
        <f ca="1">BX331*Параметры!BX$97</f>
        <v>22.871171994372759</v>
      </c>
      <c r="BY335" s="169">
        <f ca="1">BY331*Параметры!BY$97</f>
        <v>23.000488926009293</v>
      </c>
      <c r="BZ335" s="169">
        <f ca="1">BZ331*Параметры!BZ$97</f>
        <v>23.130537034378353</v>
      </c>
      <c r="CA335" s="169">
        <f ca="1">CA331*Параметры!CA$97</f>
        <v>23.26132045365949</v>
      </c>
      <c r="CB335" s="169">
        <f ca="1">CB331*Параметры!CB$97</f>
        <v>23.392843341407502</v>
      </c>
      <c r="CC335" s="169">
        <f ca="1">CC331*Параметры!CC$97</f>
        <v>23.525109878684617</v>
      </c>
      <c r="CD335" s="169">
        <f ca="1">CD331*Параметры!CD$97</f>
        <v>23.658124270193383</v>
      </c>
      <c r="CE335" s="169">
        <f ca="1">CE331*Параметры!CE$97</f>
        <v>23.79189074441036</v>
      </c>
      <c r="CF335" s="169">
        <f ca="1">CF331*Параметры!CF$97</f>
        <v>23.926413553720515</v>
      </c>
      <c r="CG335" s="169">
        <f ca="1">CG331*Параметры!CG$97</f>
        <v>24.061696974552437</v>
      </c>
      <c r="CH335" s="169">
        <f ca="1">CH331*Параметры!CH$97</f>
        <v>24.197745307514246</v>
      </c>
      <c r="CI335" s="169">
        <f ca="1">CI331*Параметры!CI$97</f>
        <v>24.334562877530338</v>
      </c>
      <c r="CJ335" s="169">
        <f ca="1">CJ331*Параметры!CJ$97</f>
        <v>24.472154033978846</v>
      </c>
      <c r="CK335" s="169">
        <f ca="1">CK331*Параметры!CK$97</f>
        <v>24.610523150829941</v>
      </c>
      <c r="CL335" s="169">
        <f ca="1">CL331*Параметры!CL$97</f>
        <v>24.749674626784838</v>
      </c>
      <c r="CM335" s="169">
        <f ca="1">CM331*Параметры!CM$97</f>
        <v>24.889612885415655</v>
      </c>
      <c r="CN335" s="169">
        <f ca="1">CN331*Параметры!CN$97</f>
        <v>25.030342375306034</v>
      </c>
      <c r="CO335" s="169">
        <f ca="1">CO331*Параметры!CO$97</f>
        <v>25.171867570192546</v>
      </c>
      <c r="CP335" s="169">
        <f ca="1">CP331*Параметры!CP$97</f>
        <v>25.314192969106927</v>
      </c>
      <c r="CQ335" s="169">
        <f ca="1">CQ331*Параметры!CQ$97</f>
        <v>25.45732309651909</v>
      </c>
      <c r="CR335" s="169">
        <f ca="1">CR331*Параметры!CR$97</f>
        <v>25.60126250248096</v>
      </c>
      <c r="CS335" s="169">
        <f ca="1">CS331*Параметры!CS$97</f>
        <v>25.746015762771112</v>
      </c>
      <c r="CT335" s="169">
        <f ca="1">CT331*Параметры!CT$97</f>
        <v>25.891587479040247</v>
      </c>
      <c r="CU335" s="169">
        <f ca="1">CU331*Параметры!CU$97</f>
        <v>26.037982278957461</v>
      </c>
      <c r="CV335" s="169">
        <f ca="1">CV331*Параметры!CV$97</f>
        <v>26.18520481635737</v>
      </c>
      <c r="CW335" s="169">
        <f ca="1">CW331*Параметры!CW$97</f>
        <v>26.33325977138804</v>
      </c>
      <c r="CX335" s="169">
        <f ca="1">CX331*Параметры!CX$97</f>
        <v>26.482151850659779</v>
      </c>
      <c r="CY335" s="169">
        <f ca="1">CY331*Параметры!CY$97</f>
        <v>26.631885787394754</v>
      </c>
      <c r="CZ335" s="169">
        <f ca="1">CZ331*Параметры!CZ$97</f>
        <v>26.782466341577454</v>
      </c>
      <c r="DA335" s="169">
        <f ca="1">DA331*Параметры!DA$97</f>
        <v>26.933898300106023</v>
      </c>
      <c r="DB335" s="169">
        <f ca="1">DB331*Параметры!DB$97</f>
        <v>27.086186476944409</v>
      </c>
      <c r="DC335" s="169">
        <f ca="1">DC331*Параметры!DC$97</f>
        <v>27.239335713275423</v>
      </c>
      <c r="DD335" s="169">
        <f ca="1">DD331*Параметры!DD$97</f>
        <v>27.393350877654626</v>
      </c>
      <c r="DE335" s="169">
        <f ca="1">DE331*Параметры!DE$97</f>
        <v>27.548236866165091</v>
      </c>
      <c r="DF335" s="169">
        <f ca="1">DF331*Параметры!DF$97</f>
        <v>27.703998602573069</v>
      </c>
      <c r="DG335" s="169">
        <f ca="1">DG331*Параметры!DG$97</f>
        <v>27.860641038484488</v>
      </c>
      <c r="DH335" s="169">
        <f ca="1">DH331*Параметры!DH$97</f>
        <v>28.018169153502388</v>
      </c>
      <c r="DI335" s="169">
        <f ca="1">DI331*Параметры!DI$97</f>
        <v>28.176587955385205</v>
      </c>
      <c r="DJ335" s="169">
        <f ca="1">DJ331*Параметры!DJ$97</f>
        <v>28.335902480205966</v>
      </c>
      <c r="DK335" s="169">
        <f ca="1">DK331*Параметры!DK$97</f>
        <v>28.49611779251239</v>
      </c>
      <c r="DL335" s="169">
        <f ca="1">DL331*Параметры!DL$97</f>
        <v>28.657238985487879</v>
      </c>
      <c r="DM335" s="169">
        <f ca="1">DM331*Параметры!DM$97</f>
        <v>28.819271181113443</v>
      </c>
      <c r="DN335" s="169">
        <f ca="1">DN331*Параметры!DN$97</f>
        <v>28.982219530330518</v>
      </c>
      <c r="DO335" s="169">
        <f ca="1">DO331*Параметры!DO$97</f>
        <v>29.146089213204707</v>
      </c>
      <c r="DP335" s="169">
        <f ca="1">DP331*Параметры!DP$97</f>
        <v>29.310885439090448</v>
      </c>
      <c r="DQ335" s="169">
        <f ca="1">DQ331*Параметры!DQ$97</f>
        <v>29.476613446796648</v>
      </c>
      <c r="DR335" s="169">
        <f ca="1">DR331*Параметры!DR$97</f>
        <v>29.64327850475318</v>
      </c>
      <c r="DS335" s="169">
        <f ca="1">DS331*Параметры!DS$97</f>
        <v>29.810885911178403</v>
      </c>
      <c r="DT335" s="169">
        <f ca="1">DT331*Параметры!DT$97</f>
        <v>29.979440994247557</v>
      </c>
      <c r="DU335" s="169">
        <f ca="1">DU331*Параметры!DU$97</f>
        <v>30.148949112262169</v>
      </c>
      <c r="DV335" s="169">
        <f ca="1">DV331*Параметры!DV$97</f>
        <v>30.319415653820382</v>
      </c>
      <c r="DW335" s="169"/>
      <c r="DX335" s="177">
        <f ca="1">SUM(G335:DW335)</f>
        <v>2651.3018344700981</v>
      </c>
    </row>
    <row r="336" spans="1:128" s="157" customFormat="1" hidden="1" outlineLevel="1" x14ac:dyDescent="0.2">
      <c r="A336" s="165" t="str">
        <f ca="1">Language!A$1503</f>
        <v>затраты на персонал, с соц. взносами</v>
      </c>
      <c r="B336" s="189"/>
      <c r="C336" s="160" t="str">
        <f ca="1">CHOOSE(D336,CurName1,CurName2,CurName3)</f>
        <v>тыс. руб.</v>
      </c>
      <c r="D336" s="158">
        <f>D328</f>
        <v>1</v>
      </c>
      <c r="E336" s="154" t="s">
        <v>1898</v>
      </c>
      <c r="F336" s="6" t="s">
        <v>3082</v>
      </c>
      <c r="G336" s="166">
        <f t="shared" ref="G336:BR336" ca="1" si="534">G331+G335</f>
        <v>65.5</v>
      </c>
      <c r="H336" s="166">
        <f t="shared" ca="1" si="534"/>
        <v>65.870346522875053</v>
      </c>
      <c r="I336" s="166">
        <f t="shared" ca="1" si="534"/>
        <v>66.242787038834152</v>
      </c>
      <c r="J336" s="166">
        <f t="shared" ca="1" si="534"/>
        <v>66.617333387618643</v>
      </c>
      <c r="K336" s="166">
        <f t="shared" ca="1" si="534"/>
        <v>66.993997475913488</v>
      </c>
      <c r="L336" s="166">
        <f t="shared" ca="1" si="534"/>
        <v>67.372791277725753</v>
      </c>
      <c r="M336" s="166">
        <f t="shared" ca="1" si="534"/>
        <v>67.753726834765331</v>
      </c>
      <c r="N336" s="166">
        <f t="shared" ca="1" si="534"/>
        <v>68.136816256827643</v>
      </c>
      <c r="O336" s="166">
        <f t="shared" ca="1" si="534"/>
        <v>68.522071722178666</v>
      </c>
      <c r="P336" s="166">
        <f t="shared" ca="1" si="534"/>
        <v>68.909505477942076</v>
      </c>
      <c r="Q336" s="166">
        <f t="shared" ca="1" si="534"/>
        <v>69.299129840488561</v>
      </c>
      <c r="R336" s="166">
        <f t="shared" ca="1" si="534"/>
        <v>69.690957195827352</v>
      </c>
      <c r="S336" s="166">
        <f t="shared" ca="1" si="534"/>
        <v>70.085000000000008</v>
      </c>
      <c r="T336" s="166">
        <f t="shared" ca="1" si="534"/>
        <v>70.481270779476304</v>
      </c>
      <c r="U336" s="166">
        <f t="shared" ca="1" si="534"/>
        <v>70.879782131552545</v>
      </c>
      <c r="V336" s="166">
        <f t="shared" ca="1" si="534"/>
        <v>71.280546724751957</v>
      </c>
      <c r="W336" s="166">
        <f t="shared" ca="1" si="534"/>
        <v>71.683577299227437</v>
      </c>
      <c r="X336" s="166">
        <f t="shared" ca="1" si="534"/>
        <v>72.088886667166577</v>
      </c>
      <c r="Y336" s="166">
        <f t="shared" ca="1" si="534"/>
        <v>72.496487713198917</v>
      </c>
      <c r="Z336" s="166">
        <f t="shared" ca="1" si="534"/>
        <v>72.90639339480559</v>
      </c>
      <c r="AA336" s="166">
        <f t="shared" ca="1" si="534"/>
        <v>73.31861674273118</v>
      </c>
      <c r="AB336" s="166">
        <f t="shared" ca="1" si="534"/>
        <v>73.733170861398023</v>
      </c>
      <c r="AC336" s="166">
        <f t="shared" ca="1" si="534"/>
        <v>74.150068929322757</v>
      </c>
      <c r="AD336" s="166">
        <f t="shared" ca="1" si="534"/>
        <v>74.569324199535274</v>
      </c>
      <c r="AE336" s="166">
        <f t="shared" ca="1" si="534"/>
        <v>74.990949999999998</v>
      </c>
      <c r="AF336" s="166">
        <f t="shared" ca="1" si="534"/>
        <v>75.414959734039641</v>
      </c>
      <c r="AG336" s="166">
        <f t="shared" ca="1" si="534"/>
        <v>75.841366880761228</v>
      </c>
      <c r="AH336" s="166">
        <f t="shared" ca="1" si="534"/>
        <v>76.270184995484584</v>
      </c>
      <c r="AI336" s="166">
        <f t="shared" ca="1" si="534"/>
        <v>76.701427710173363</v>
      </c>
      <c r="AJ336" s="166">
        <f t="shared" ca="1" si="534"/>
        <v>77.135108733868236</v>
      </c>
      <c r="AK336" s="166">
        <f t="shared" ca="1" si="534"/>
        <v>77.571241853122842</v>
      </c>
      <c r="AL336" s="166">
        <f t="shared" ca="1" si="534"/>
        <v>78.009840932441961</v>
      </c>
      <c r="AM336" s="166">
        <f t="shared" ca="1" si="534"/>
        <v>78.450919914722363</v>
      </c>
      <c r="AN336" s="166">
        <f t="shared" ca="1" si="534"/>
        <v>78.894492821695877</v>
      </c>
      <c r="AO336" s="166">
        <f t="shared" ca="1" si="534"/>
        <v>79.340573754375356</v>
      </c>
      <c r="AP336" s="166">
        <f t="shared" ca="1" si="534"/>
        <v>79.789176893502741</v>
      </c>
      <c r="AQ336" s="166">
        <f t="shared" ca="1" si="534"/>
        <v>80.240316499999992</v>
      </c>
      <c r="AR336" s="166">
        <f t="shared" ca="1" si="534"/>
        <v>80.694006915422406</v>
      </c>
      <c r="AS336" s="166">
        <f t="shared" ca="1" si="534"/>
        <v>81.150262562414497</v>
      </c>
      <c r="AT336" s="166">
        <f t="shared" ca="1" si="534"/>
        <v>81.609097945168486</v>
      </c>
      <c r="AU336" s="166">
        <f t="shared" ca="1" si="534"/>
        <v>82.070527649885477</v>
      </c>
      <c r="AV336" s="166">
        <f t="shared" ca="1" si="534"/>
        <v>82.534566345239</v>
      </c>
      <c r="AW336" s="166">
        <f t="shared" ca="1" si="534"/>
        <v>83.001228782841423</v>
      </c>
      <c r="AX336" s="166">
        <f t="shared" ca="1" si="534"/>
        <v>83.470529797712885</v>
      </c>
      <c r="AY336" s="166">
        <f t="shared" ca="1" si="534"/>
        <v>83.942484308752896</v>
      </c>
      <c r="AZ336" s="166">
        <f t="shared" ca="1" si="534"/>
        <v>84.417107319214566</v>
      </c>
      <c r="BA336" s="166">
        <f t="shared" ca="1" si="534"/>
        <v>84.894413917181609</v>
      </c>
      <c r="BB336" s="166">
        <f t="shared" ca="1" si="534"/>
        <v>85.374419276047902</v>
      </c>
      <c r="BC336" s="166">
        <f t="shared" ca="1" si="534"/>
        <v>85.857138654999986</v>
      </c>
      <c r="BD336" s="166">
        <f t="shared" ca="1" si="534"/>
        <v>86.342587399501951</v>
      </c>
      <c r="BE336" s="166">
        <f t="shared" ca="1" si="534"/>
        <v>86.830780941783487</v>
      </c>
      <c r="BF336" s="166">
        <f t="shared" ca="1" si="534"/>
        <v>87.32173480133028</v>
      </c>
      <c r="BG336" s="166">
        <f t="shared" ca="1" si="534"/>
        <v>87.815464585377441</v>
      </c>
      <c r="BH336" s="166">
        <f t="shared" ca="1" si="534"/>
        <v>88.311985989405713</v>
      </c>
      <c r="BI336" s="166">
        <f t="shared" ca="1" si="534"/>
        <v>88.811314797640307</v>
      </c>
      <c r="BJ336" s="166">
        <f t="shared" ca="1" si="534"/>
        <v>89.313466883552778</v>
      </c>
      <c r="BK336" s="166">
        <f t="shared" ca="1" si="534"/>
        <v>89.818458210365591</v>
      </c>
      <c r="BL336" s="166">
        <f t="shared" ca="1" si="534"/>
        <v>90.326304831559597</v>
      </c>
      <c r="BM336" s="166">
        <f t="shared" ca="1" si="534"/>
        <v>90.837022891384322</v>
      </c>
      <c r="BN336" s="166">
        <f t="shared" ca="1" si="534"/>
        <v>91.350628625371257</v>
      </c>
      <c r="BO336" s="166">
        <f t="shared" ca="1" si="534"/>
        <v>91.867138360849978</v>
      </c>
      <c r="BP336" s="166">
        <f t="shared" ca="1" si="534"/>
        <v>92.386568517467097</v>
      </c>
      <c r="BQ336" s="166">
        <f t="shared" ca="1" si="534"/>
        <v>92.908935607708344</v>
      </c>
      <c r="BR336" s="166">
        <f t="shared" ca="1" si="534"/>
        <v>93.434256237423398</v>
      </c>
      <c r="BS336" s="166">
        <f t="shared" ref="BS336:DV336" ca="1" si="535">BS331+BS335</f>
        <v>93.962547106353867</v>
      </c>
      <c r="BT336" s="166">
        <f t="shared" ca="1" si="535"/>
        <v>94.493825008664118</v>
      </c>
      <c r="BU336" s="166">
        <f t="shared" ca="1" si="535"/>
        <v>95.028106833475121</v>
      </c>
      <c r="BV336" s="166">
        <f t="shared" ca="1" si="535"/>
        <v>95.565409565401467</v>
      </c>
      <c r="BW336" s="166">
        <f t="shared" ca="1" si="535"/>
        <v>96.105750285091176</v>
      </c>
      <c r="BX336" s="166">
        <f t="shared" ca="1" si="535"/>
        <v>96.649146169768741</v>
      </c>
      <c r="BY336" s="166">
        <f t="shared" ca="1" si="535"/>
        <v>97.195614493781193</v>
      </c>
      <c r="BZ336" s="166">
        <f t="shared" ca="1" si="535"/>
        <v>97.74517262914722</v>
      </c>
      <c r="CA336" s="166">
        <f t="shared" ca="1" si="535"/>
        <v>98.297838046109447</v>
      </c>
      <c r="CB336" s="166">
        <f t="shared" ca="1" si="535"/>
        <v>98.853628313689754</v>
      </c>
      <c r="CC336" s="166">
        <f t="shared" ca="1" si="535"/>
        <v>99.412561100247885</v>
      </c>
      <c r="CD336" s="166">
        <f t="shared" ca="1" si="535"/>
        <v>99.974654174042996</v>
      </c>
      <c r="CE336" s="166">
        <f t="shared" ca="1" si="535"/>
        <v>100.53992540379861</v>
      </c>
      <c r="CF336" s="166">
        <f t="shared" ca="1" si="535"/>
        <v>101.10839275927054</v>
      </c>
      <c r="CG336" s="166">
        <f t="shared" ca="1" si="535"/>
        <v>101.68007431181834</v>
      </c>
      <c r="CH336" s="166">
        <f t="shared" ca="1" si="535"/>
        <v>102.25498823497955</v>
      </c>
      <c r="CI336" s="166">
        <f t="shared" ca="1" si="535"/>
        <v>102.83315280504755</v>
      </c>
      <c r="CJ336" s="166">
        <f t="shared" ca="1" si="535"/>
        <v>103.41458640165254</v>
      </c>
      <c r="CK336" s="166">
        <f t="shared" ca="1" si="535"/>
        <v>103.99930750834588</v>
      </c>
      <c r="CL336" s="166">
        <f t="shared" ca="1" si="535"/>
        <v>104.58733471318753</v>
      </c>
      <c r="CM336" s="166">
        <f t="shared" ca="1" si="535"/>
        <v>105.17868670933711</v>
      </c>
      <c r="CN336" s="166">
        <f t="shared" ca="1" si="535"/>
        <v>105.77338229564806</v>
      </c>
      <c r="CO336" s="166">
        <f t="shared" ca="1" si="535"/>
        <v>106.37144037726526</v>
      </c>
      <c r="CP336" s="166">
        <f t="shared" ca="1" si="535"/>
        <v>106.97287996622603</v>
      </c>
      <c r="CQ336" s="166">
        <f t="shared" ca="1" si="535"/>
        <v>107.57772018206452</v>
      </c>
      <c r="CR336" s="166">
        <f t="shared" ca="1" si="535"/>
        <v>108.18598025241953</v>
      </c>
      <c r="CS336" s="166">
        <f t="shared" ca="1" si="535"/>
        <v>108.79767951364565</v>
      </c>
      <c r="CT336" s="166">
        <f t="shared" ca="1" si="535"/>
        <v>109.41283741142811</v>
      </c>
      <c r="CU336" s="166">
        <f t="shared" ca="1" si="535"/>
        <v>110.03147350140087</v>
      </c>
      <c r="CV336" s="166">
        <f t="shared" ca="1" si="535"/>
        <v>110.65360744976823</v>
      </c>
      <c r="CW336" s="166">
        <f t="shared" ca="1" si="535"/>
        <v>111.27925903393009</v>
      </c>
      <c r="CX336" s="166">
        <f t="shared" ca="1" si="535"/>
        <v>111.90844814311066</v>
      </c>
      <c r="CY336" s="166">
        <f t="shared" ca="1" si="535"/>
        <v>112.54119477899071</v>
      </c>
      <c r="CZ336" s="166">
        <f t="shared" ca="1" si="535"/>
        <v>113.17751905634341</v>
      </c>
      <c r="DA336" s="166">
        <f t="shared" ca="1" si="535"/>
        <v>113.81744120367382</v>
      </c>
      <c r="DB336" s="166">
        <f t="shared" ca="1" si="535"/>
        <v>114.46098156386184</v>
      </c>
      <c r="DC336" s="166">
        <f t="shared" ca="1" si="535"/>
        <v>115.10816059480904</v>
      </c>
      <c r="DD336" s="166">
        <f t="shared" ca="1" si="535"/>
        <v>115.75899887008889</v>
      </c>
      <c r="DE336" s="166">
        <f t="shared" ca="1" si="535"/>
        <v>116.41351707960087</v>
      </c>
      <c r="DF336" s="166">
        <f t="shared" ca="1" si="535"/>
        <v>117.07173603022811</v>
      </c>
      <c r="DG336" s="166">
        <f t="shared" ca="1" si="535"/>
        <v>117.73367664649895</v>
      </c>
      <c r="DH336" s="166">
        <f t="shared" ca="1" si="535"/>
        <v>118.39935997125201</v>
      </c>
      <c r="DI336" s="166">
        <f t="shared" ca="1" si="535"/>
        <v>119.06880716630521</v>
      </c>
      <c r="DJ336" s="166">
        <f t="shared" ca="1" si="535"/>
        <v>119.74203951312842</v>
      </c>
      <c r="DK336" s="166">
        <f t="shared" ca="1" si="535"/>
        <v>120.41907841352008</v>
      </c>
      <c r="DL336" s="166">
        <f t="shared" ca="1" si="535"/>
        <v>121.09994539028747</v>
      </c>
      <c r="DM336" s="166">
        <f t="shared" ca="1" si="535"/>
        <v>121.784662087931</v>
      </c>
      <c r="DN336" s="166">
        <f t="shared" ca="1" si="535"/>
        <v>122.47325027333218</v>
      </c>
      <c r="DO336" s="166">
        <f t="shared" ca="1" si="535"/>
        <v>123.16573183644567</v>
      </c>
      <c r="DP336" s="166">
        <f t="shared" ca="1" si="535"/>
        <v>123.86212879099511</v>
      </c>
      <c r="DQ336" s="166">
        <f t="shared" ca="1" si="535"/>
        <v>124.56246327517292</v>
      </c>
      <c r="DR336" s="166">
        <f t="shared" ca="1" si="535"/>
        <v>125.26675755234407</v>
      </c>
      <c r="DS336" s="166">
        <f t="shared" ca="1" si="535"/>
        <v>125.97503401175388</v>
      </c>
      <c r="DT336" s="166">
        <f t="shared" ca="1" si="535"/>
        <v>126.68731516923965</v>
      </c>
      <c r="DU336" s="166">
        <f t="shared" ca="1" si="535"/>
        <v>127.40362366794658</v>
      </c>
      <c r="DV336" s="166">
        <f t="shared" ca="1" si="535"/>
        <v>128.1239822790474</v>
      </c>
      <c r="DW336" s="166"/>
      <c r="DX336" s="167">
        <f ca="1">SUM(G336:DW336)</f>
        <v>11203.888397276871</v>
      </c>
    </row>
    <row r="337" spans="1:128" x14ac:dyDescent="0.2">
      <c r="A337" s="298" t="s">
        <v>3415</v>
      </c>
      <c r="B337" s="189"/>
      <c r="C337" s="160"/>
      <c r="D337" s="158">
        <v>1</v>
      </c>
      <c r="F337" s="154" t="s">
        <v>3405</v>
      </c>
      <c r="G337" s="190"/>
      <c r="H337" s="190"/>
      <c r="I337" s="190"/>
      <c r="J337" s="190"/>
      <c r="K337" s="190"/>
      <c r="L337" s="190"/>
      <c r="M337" s="190"/>
      <c r="N337" s="190"/>
      <c r="O337" s="190"/>
      <c r="P337" s="190"/>
      <c r="Q337" s="190"/>
      <c r="R337" s="190"/>
      <c r="S337" s="190"/>
      <c r="T337" s="190"/>
      <c r="U337" s="190"/>
      <c r="V337" s="190"/>
      <c r="W337" s="190"/>
      <c r="X337" s="190"/>
      <c r="Y337" s="190"/>
      <c r="Z337" s="190"/>
      <c r="AA337" s="190"/>
      <c r="AB337" s="190"/>
      <c r="AC337" s="190"/>
      <c r="AD337" s="190"/>
      <c r="AE337" s="190"/>
      <c r="AF337" s="190"/>
      <c r="AG337" s="190"/>
      <c r="AH337" s="190"/>
      <c r="AI337" s="190"/>
      <c r="AJ337" s="190"/>
      <c r="AK337" s="190"/>
      <c r="AL337" s="190"/>
      <c r="AM337" s="190"/>
      <c r="AN337" s="190"/>
      <c r="AO337" s="190"/>
      <c r="AP337" s="190"/>
      <c r="AQ337" s="190"/>
      <c r="AR337" s="190"/>
      <c r="AS337" s="190"/>
      <c r="AT337" s="190"/>
      <c r="AU337" s="190"/>
      <c r="AV337" s="190"/>
      <c r="AW337" s="190"/>
      <c r="AX337" s="190"/>
      <c r="AY337" s="190"/>
      <c r="AZ337" s="190"/>
      <c r="BA337" s="190"/>
      <c r="BB337" s="190"/>
      <c r="BC337" s="190"/>
      <c r="BD337" s="190"/>
      <c r="BE337" s="190"/>
      <c r="BF337" s="190"/>
      <c r="BG337" s="190"/>
      <c r="BH337" s="190"/>
      <c r="BI337" s="190"/>
      <c r="BJ337" s="190"/>
      <c r="BK337" s="190"/>
      <c r="BL337" s="190"/>
      <c r="BM337" s="190"/>
      <c r="BN337" s="190"/>
      <c r="BO337" s="190"/>
      <c r="BP337" s="190"/>
      <c r="BQ337" s="190"/>
      <c r="BR337" s="190"/>
      <c r="BS337" s="190"/>
      <c r="BT337" s="190"/>
      <c r="BU337" s="190"/>
      <c r="BV337" s="190"/>
      <c r="BW337" s="190"/>
      <c r="BX337" s="190"/>
      <c r="BY337" s="190"/>
      <c r="BZ337" s="190"/>
      <c r="CA337" s="190"/>
      <c r="CB337" s="190"/>
      <c r="CC337" s="190"/>
      <c r="CD337" s="190"/>
      <c r="CE337" s="190"/>
      <c r="CF337" s="190"/>
      <c r="CG337" s="190"/>
      <c r="CH337" s="190"/>
      <c r="CI337" s="190"/>
      <c r="CJ337" s="190"/>
      <c r="CK337" s="190"/>
      <c r="CL337" s="190"/>
      <c r="CM337" s="190"/>
      <c r="CN337" s="190"/>
      <c r="CO337" s="190"/>
      <c r="CP337" s="190"/>
      <c r="CQ337" s="190"/>
      <c r="CR337" s="190"/>
      <c r="CS337" s="190"/>
      <c r="CT337" s="190"/>
      <c r="CU337" s="190"/>
      <c r="CV337" s="190"/>
      <c r="CW337" s="190"/>
      <c r="CX337" s="190"/>
      <c r="CY337" s="190"/>
      <c r="CZ337" s="190"/>
      <c r="DA337" s="190"/>
      <c r="DB337" s="190"/>
      <c r="DC337" s="190"/>
      <c r="DD337" s="190"/>
      <c r="DE337" s="190"/>
      <c r="DF337" s="190"/>
      <c r="DG337" s="190"/>
      <c r="DH337" s="190"/>
      <c r="DI337" s="190"/>
      <c r="DJ337" s="190"/>
      <c r="DK337" s="190"/>
      <c r="DL337" s="190"/>
      <c r="DM337" s="190"/>
      <c r="DN337" s="190"/>
      <c r="DO337" s="190"/>
      <c r="DP337" s="190"/>
      <c r="DQ337" s="190"/>
      <c r="DR337" s="190"/>
      <c r="DS337" s="190"/>
      <c r="DT337" s="190"/>
      <c r="DU337" s="190"/>
      <c r="DV337" s="190"/>
      <c r="DW337" s="190"/>
    </row>
    <row r="338" spans="1:128" x14ac:dyDescent="0.2">
      <c r="A338" s="159" t="str">
        <f ca="1">Language!A$705</f>
        <v>численность</v>
      </c>
      <c r="B338" s="310">
        <v>8</v>
      </c>
      <c r="C338" s="160" t="str">
        <f ca="1">Language!$A$1473</f>
        <v>человек</v>
      </c>
      <c r="D338" s="158"/>
      <c r="E338" s="154" t="s">
        <v>769</v>
      </c>
      <c r="F338" s="154" t="s">
        <v>696</v>
      </c>
      <c r="G338" s="311">
        <f t="shared" ref="G338:DV338" si="536">IF(G$2&gt;Prj_Invest, $B338, 0)</f>
        <v>8</v>
      </c>
      <c r="H338" s="311">
        <f t="shared" si="536"/>
        <v>8</v>
      </c>
      <c r="I338" s="311">
        <f t="shared" si="536"/>
        <v>8</v>
      </c>
      <c r="J338" s="311">
        <f t="shared" si="536"/>
        <v>8</v>
      </c>
      <c r="K338" s="311">
        <f t="shared" si="536"/>
        <v>8</v>
      </c>
      <c r="L338" s="311">
        <f t="shared" si="536"/>
        <v>8</v>
      </c>
      <c r="M338" s="311">
        <f t="shared" si="536"/>
        <v>8</v>
      </c>
      <c r="N338" s="311">
        <f t="shared" si="536"/>
        <v>8</v>
      </c>
      <c r="O338" s="311">
        <f t="shared" si="536"/>
        <v>8</v>
      </c>
      <c r="P338" s="311">
        <f t="shared" si="536"/>
        <v>8</v>
      </c>
      <c r="Q338" s="311">
        <f t="shared" si="536"/>
        <v>8</v>
      </c>
      <c r="R338" s="311">
        <f t="shared" si="536"/>
        <v>8</v>
      </c>
      <c r="S338" s="311">
        <f t="shared" si="536"/>
        <v>8</v>
      </c>
      <c r="T338" s="311">
        <f t="shared" si="536"/>
        <v>8</v>
      </c>
      <c r="U338" s="311">
        <f t="shared" si="536"/>
        <v>8</v>
      </c>
      <c r="V338" s="311">
        <f t="shared" si="536"/>
        <v>8</v>
      </c>
      <c r="W338" s="311">
        <f t="shared" si="536"/>
        <v>8</v>
      </c>
      <c r="X338" s="311">
        <f t="shared" si="536"/>
        <v>8</v>
      </c>
      <c r="Y338" s="311">
        <f t="shared" si="536"/>
        <v>8</v>
      </c>
      <c r="Z338" s="311">
        <f t="shared" si="536"/>
        <v>8</v>
      </c>
      <c r="AA338" s="311">
        <f t="shared" si="536"/>
        <v>8</v>
      </c>
      <c r="AB338" s="311">
        <f t="shared" si="536"/>
        <v>8</v>
      </c>
      <c r="AC338" s="311">
        <f t="shared" si="536"/>
        <v>8</v>
      </c>
      <c r="AD338" s="311">
        <f t="shared" si="536"/>
        <v>8</v>
      </c>
      <c r="AE338" s="311">
        <f t="shared" si="536"/>
        <v>8</v>
      </c>
      <c r="AF338" s="311">
        <f t="shared" si="536"/>
        <v>8</v>
      </c>
      <c r="AG338" s="311">
        <f t="shared" si="536"/>
        <v>8</v>
      </c>
      <c r="AH338" s="311">
        <f t="shared" si="536"/>
        <v>8</v>
      </c>
      <c r="AI338" s="311">
        <f t="shared" si="536"/>
        <v>8</v>
      </c>
      <c r="AJ338" s="311">
        <f t="shared" si="536"/>
        <v>8</v>
      </c>
      <c r="AK338" s="311">
        <f t="shared" si="536"/>
        <v>8</v>
      </c>
      <c r="AL338" s="311">
        <f t="shared" si="536"/>
        <v>8</v>
      </c>
      <c r="AM338" s="311">
        <f t="shared" si="536"/>
        <v>8</v>
      </c>
      <c r="AN338" s="311">
        <f t="shared" si="536"/>
        <v>8</v>
      </c>
      <c r="AO338" s="311">
        <f t="shared" si="536"/>
        <v>8</v>
      </c>
      <c r="AP338" s="311">
        <f t="shared" si="536"/>
        <v>8</v>
      </c>
      <c r="AQ338" s="311">
        <f t="shared" si="536"/>
        <v>8</v>
      </c>
      <c r="AR338" s="311">
        <f t="shared" si="536"/>
        <v>8</v>
      </c>
      <c r="AS338" s="311">
        <f t="shared" si="536"/>
        <v>8</v>
      </c>
      <c r="AT338" s="311">
        <f t="shared" si="536"/>
        <v>8</v>
      </c>
      <c r="AU338" s="311">
        <f t="shared" si="536"/>
        <v>8</v>
      </c>
      <c r="AV338" s="311">
        <f t="shared" si="536"/>
        <v>8</v>
      </c>
      <c r="AW338" s="311">
        <f t="shared" si="536"/>
        <v>8</v>
      </c>
      <c r="AX338" s="311">
        <f t="shared" si="536"/>
        <v>8</v>
      </c>
      <c r="AY338" s="311">
        <f t="shared" si="536"/>
        <v>8</v>
      </c>
      <c r="AZ338" s="311">
        <f t="shared" si="536"/>
        <v>8</v>
      </c>
      <c r="BA338" s="311">
        <f t="shared" si="536"/>
        <v>8</v>
      </c>
      <c r="BB338" s="311">
        <f t="shared" si="536"/>
        <v>8</v>
      </c>
      <c r="BC338" s="311">
        <f t="shared" si="536"/>
        <v>8</v>
      </c>
      <c r="BD338" s="311">
        <f t="shared" si="536"/>
        <v>8</v>
      </c>
      <c r="BE338" s="311">
        <f t="shared" si="536"/>
        <v>8</v>
      </c>
      <c r="BF338" s="311">
        <f t="shared" si="536"/>
        <v>8</v>
      </c>
      <c r="BG338" s="311">
        <f t="shared" si="536"/>
        <v>8</v>
      </c>
      <c r="BH338" s="311">
        <f t="shared" si="536"/>
        <v>8</v>
      </c>
      <c r="BI338" s="311">
        <f t="shared" si="536"/>
        <v>8</v>
      </c>
      <c r="BJ338" s="311">
        <f t="shared" si="536"/>
        <v>8</v>
      </c>
      <c r="BK338" s="311">
        <f t="shared" si="536"/>
        <v>8</v>
      </c>
      <c r="BL338" s="311">
        <f t="shared" si="536"/>
        <v>8</v>
      </c>
      <c r="BM338" s="311">
        <f t="shared" si="536"/>
        <v>8</v>
      </c>
      <c r="BN338" s="311">
        <f t="shared" si="536"/>
        <v>8</v>
      </c>
      <c r="BO338" s="311">
        <f t="shared" si="536"/>
        <v>8</v>
      </c>
      <c r="BP338" s="311">
        <f t="shared" si="536"/>
        <v>8</v>
      </c>
      <c r="BQ338" s="311">
        <f t="shared" si="536"/>
        <v>8</v>
      </c>
      <c r="BR338" s="311">
        <f t="shared" si="536"/>
        <v>8</v>
      </c>
      <c r="BS338" s="311">
        <f t="shared" si="536"/>
        <v>8</v>
      </c>
      <c r="BT338" s="311">
        <f t="shared" si="536"/>
        <v>8</v>
      </c>
      <c r="BU338" s="311">
        <f t="shared" si="536"/>
        <v>8</v>
      </c>
      <c r="BV338" s="311">
        <f t="shared" si="536"/>
        <v>8</v>
      </c>
      <c r="BW338" s="311">
        <f t="shared" si="536"/>
        <v>8</v>
      </c>
      <c r="BX338" s="311">
        <f t="shared" si="536"/>
        <v>8</v>
      </c>
      <c r="BY338" s="311">
        <f t="shared" si="536"/>
        <v>8</v>
      </c>
      <c r="BZ338" s="311">
        <f t="shared" si="536"/>
        <v>8</v>
      </c>
      <c r="CA338" s="311">
        <f t="shared" si="536"/>
        <v>8</v>
      </c>
      <c r="CB338" s="311">
        <f t="shared" si="536"/>
        <v>8</v>
      </c>
      <c r="CC338" s="311">
        <f t="shared" si="536"/>
        <v>8</v>
      </c>
      <c r="CD338" s="311">
        <f t="shared" si="536"/>
        <v>8</v>
      </c>
      <c r="CE338" s="311">
        <f t="shared" si="536"/>
        <v>8</v>
      </c>
      <c r="CF338" s="311">
        <f t="shared" si="536"/>
        <v>8</v>
      </c>
      <c r="CG338" s="311">
        <f t="shared" si="536"/>
        <v>8</v>
      </c>
      <c r="CH338" s="311">
        <f t="shared" si="536"/>
        <v>8</v>
      </c>
      <c r="CI338" s="311">
        <f t="shared" si="536"/>
        <v>8</v>
      </c>
      <c r="CJ338" s="311">
        <f t="shared" si="536"/>
        <v>8</v>
      </c>
      <c r="CK338" s="311">
        <f t="shared" si="536"/>
        <v>8</v>
      </c>
      <c r="CL338" s="311">
        <f t="shared" si="536"/>
        <v>8</v>
      </c>
      <c r="CM338" s="311">
        <f t="shared" si="536"/>
        <v>8</v>
      </c>
      <c r="CN338" s="311">
        <f t="shared" si="536"/>
        <v>8</v>
      </c>
      <c r="CO338" s="311">
        <f t="shared" si="536"/>
        <v>8</v>
      </c>
      <c r="CP338" s="311">
        <f t="shared" si="536"/>
        <v>8</v>
      </c>
      <c r="CQ338" s="311">
        <f t="shared" si="536"/>
        <v>8</v>
      </c>
      <c r="CR338" s="311">
        <f t="shared" si="536"/>
        <v>8</v>
      </c>
      <c r="CS338" s="311">
        <f t="shared" si="536"/>
        <v>8</v>
      </c>
      <c r="CT338" s="311">
        <f t="shared" si="536"/>
        <v>8</v>
      </c>
      <c r="CU338" s="311">
        <f t="shared" si="536"/>
        <v>8</v>
      </c>
      <c r="CV338" s="311">
        <f t="shared" si="536"/>
        <v>8</v>
      </c>
      <c r="CW338" s="311">
        <f t="shared" si="536"/>
        <v>8</v>
      </c>
      <c r="CX338" s="311">
        <f t="shared" si="536"/>
        <v>8</v>
      </c>
      <c r="CY338" s="311">
        <f t="shared" si="536"/>
        <v>8</v>
      </c>
      <c r="CZ338" s="311">
        <f t="shared" si="536"/>
        <v>8</v>
      </c>
      <c r="DA338" s="311">
        <f t="shared" si="536"/>
        <v>8</v>
      </c>
      <c r="DB338" s="311">
        <f t="shared" si="536"/>
        <v>8</v>
      </c>
      <c r="DC338" s="311">
        <f t="shared" si="536"/>
        <v>8</v>
      </c>
      <c r="DD338" s="311">
        <f t="shared" si="536"/>
        <v>8</v>
      </c>
      <c r="DE338" s="311">
        <f t="shared" si="536"/>
        <v>8</v>
      </c>
      <c r="DF338" s="311">
        <f t="shared" si="536"/>
        <v>8</v>
      </c>
      <c r="DG338" s="311">
        <f t="shared" si="536"/>
        <v>8</v>
      </c>
      <c r="DH338" s="311">
        <f t="shared" si="536"/>
        <v>8</v>
      </c>
      <c r="DI338" s="311">
        <f t="shared" si="536"/>
        <v>8</v>
      </c>
      <c r="DJ338" s="311">
        <f t="shared" si="536"/>
        <v>8</v>
      </c>
      <c r="DK338" s="311">
        <f t="shared" si="536"/>
        <v>8</v>
      </c>
      <c r="DL338" s="311">
        <f t="shared" si="536"/>
        <v>8</v>
      </c>
      <c r="DM338" s="311">
        <f t="shared" si="536"/>
        <v>8</v>
      </c>
      <c r="DN338" s="311">
        <f t="shared" si="536"/>
        <v>8</v>
      </c>
      <c r="DO338" s="311">
        <f t="shared" si="536"/>
        <v>8</v>
      </c>
      <c r="DP338" s="311">
        <f t="shared" si="536"/>
        <v>8</v>
      </c>
      <c r="DQ338" s="311">
        <f t="shared" si="536"/>
        <v>8</v>
      </c>
      <c r="DR338" s="311">
        <f t="shared" si="536"/>
        <v>8</v>
      </c>
      <c r="DS338" s="311">
        <f t="shared" si="536"/>
        <v>8</v>
      </c>
      <c r="DT338" s="311">
        <f t="shared" si="536"/>
        <v>8</v>
      </c>
      <c r="DU338" s="311">
        <f t="shared" si="536"/>
        <v>8</v>
      </c>
      <c r="DV338" s="311">
        <f t="shared" si="536"/>
        <v>8</v>
      </c>
      <c r="DW338" s="186"/>
    </row>
    <row r="339" spans="1:128" x14ac:dyDescent="0.2">
      <c r="A339" s="159" t="str">
        <f ca="1">Language!A$706</f>
        <v>средний оклад, в месяц</v>
      </c>
      <c r="B339" s="299">
        <v>50</v>
      </c>
      <c r="C339" s="160" t="str">
        <f ca="1">CHOOSE(D337,CurName1,CurName2,CurName3)</f>
        <v>тыс. руб.</v>
      </c>
      <c r="E339" s="154" t="s">
        <v>770</v>
      </c>
      <c r="F339" s="154" t="s">
        <v>1921</v>
      </c>
      <c r="G339" s="300">
        <f t="shared" ref="G339:AL339" ca="1" si="537">IF(G$2=1,$B339,F339)*IF($B343=1,G343,G342)</f>
        <v>50</v>
      </c>
      <c r="H339" s="300">
        <f t="shared" ca="1" si="537"/>
        <v>50.282707269370263</v>
      </c>
      <c r="I339" s="300">
        <f t="shared" ca="1" si="537"/>
        <v>50.567013006743622</v>
      </c>
      <c r="J339" s="300">
        <f t="shared" ca="1" si="537"/>
        <v>50.852926250090562</v>
      </c>
      <c r="K339" s="300">
        <f t="shared" ca="1" si="537"/>
        <v>51.140456088483575</v>
      </c>
      <c r="L339" s="300">
        <f t="shared" ca="1" si="537"/>
        <v>51.429611662386073</v>
      </c>
      <c r="M339" s="300">
        <f t="shared" ca="1" si="537"/>
        <v>51.720402163943</v>
      </c>
      <c r="N339" s="300">
        <f t="shared" ca="1" si="537"/>
        <v>52.012836837273007</v>
      </c>
      <c r="O339" s="300">
        <f t="shared" ca="1" si="537"/>
        <v>52.306924978762339</v>
      </c>
      <c r="P339" s="300">
        <f t="shared" ca="1" si="537"/>
        <v>52.60267593736036</v>
      </c>
      <c r="Q339" s="300">
        <f t="shared" ca="1" si="537"/>
        <v>52.90009911487676</v>
      </c>
      <c r="R339" s="300">
        <f t="shared" ca="1" si="537"/>
        <v>53.199203966280422</v>
      </c>
      <c r="S339" s="300">
        <f t="shared" ca="1" si="537"/>
        <v>53.5</v>
      </c>
      <c r="T339" s="300">
        <f t="shared" ca="1" si="537"/>
        <v>53.802496778226185</v>
      </c>
      <c r="U339" s="300">
        <f t="shared" ca="1" si="537"/>
        <v>54.106703917215683</v>
      </c>
      <c r="V339" s="300">
        <f t="shared" ca="1" si="537"/>
        <v>54.412631087596914</v>
      </c>
      <c r="W339" s="300">
        <f t="shared" ca="1" si="537"/>
        <v>54.720288014677436</v>
      </c>
      <c r="X339" s="300">
        <f t="shared" ca="1" si="537"/>
        <v>55.029684478753111</v>
      </c>
      <c r="Y339" s="300">
        <f t="shared" ca="1" si="537"/>
        <v>55.340830315419019</v>
      </c>
      <c r="Z339" s="300">
        <f t="shared" ca="1" si="537"/>
        <v>55.653735415882124</v>
      </c>
      <c r="AA339" s="300">
        <f t="shared" ca="1" si="537"/>
        <v>55.968409727275706</v>
      </c>
      <c r="AB339" s="300">
        <f t="shared" ca="1" si="537"/>
        <v>56.28486325297559</v>
      </c>
      <c r="AC339" s="300">
        <f t="shared" ca="1" si="537"/>
        <v>56.603106052918136</v>
      </c>
      <c r="AD339" s="300">
        <f t="shared" ca="1" si="537"/>
        <v>56.923148243920053</v>
      </c>
      <c r="AE339" s="300">
        <f t="shared" ca="1" si="537"/>
        <v>57.244999999999997</v>
      </c>
      <c r="AF339" s="300">
        <f t="shared" ca="1" si="537"/>
        <v>57.568671552702014</v>
      </c>
      <c r="AG339" s="300">
        <f t="shared" ca="1" si="537"/>
        <v>57.894173191420776</v>
      </c>
      <c r="AH339" s="300">
        <f t="shared" ca="1" si="537"/>
        <v>58.221515263728691</v>
      </c>
      <c r="AI339" s="300">
        <f t="shared" ca="1" si="537"/>
        <v>58.550708175704848</v>
      </c>
      <c r="AJ339" s="300">
        <f t="shared" ca="1" si="537"/>
        <v>58.88176239226582</v>
      </c>
      <c r="AK339" s="300">
        <f t="shared" ca="1" si="537"/>
        <v>59.214688437498346</v>
      </c>
      <c r="AL339" s="300">
        <f t="shared" ca="1" si="537"/>
        <v>59.549496894993865</v>
      </c>
      <c r="AM339" s="300">
        <f t="shared" ref="AM339:BR339" ca="1" si="538">IF(AM$2=1,$B339,AL339)*IF($B343=1,AM343,AM342)</f>
        <v>59.886198408185003</v>
      </c>
      <c r="AN339" s="300">
        <f t="shared" ca="1" si="538"/>
        <v>60.224803680683877</v>
      </c>
      <c r="AO339" s="300">
        <f t="shared" ca="1" si="538"/>
        <v>60.565323476622403</v>
      </c>
      <c r="AP339" s="300">
        <f t="shared" ca="1" si="538"/>
        <v>60.907768620994453</v>
      </c>
      <c r="AQ339" s="300">
        <f t="shared" ca="1" si="538"/>
        <v>61.252149999999993</v>
      </c>
      <c r="AR339" s="300">
        <f t="shared" ca="1" si="538"/>
        <v>61.598478561391147</v>
      </c>
      <c r="AS339" s="300">
        <f t="shared" ca="1" si="538"/>
        <v>61.946765314820219</v>
      </c>
      <c r="AT339" s="300">
        <f t="shared" ca="1" si="538"/>
        <v>62.297021332189686</v>
      </c>
      <c r="AU339" s="300">
        <f t="shared" ca="1" si="538"/>
        <v>62.649257748004175</v>
      </c>
      <c r="AV339" s="300">
        <f t="shared" ca="1" si="538"/>
        <v>63.00348575972442</v>
      </c>
      <c r="AW339" s="300">
        <f t="shared" ca="1" si="538"/>
        <v>63.359716628123216</v>
      </c>
      <c r="AX339" s="300">
        <f t="shared" ca="1" si="538"/>
        <v>63.717961677643423</v>
      </c>
      <c r="AY339" s="300">
        <f t="shared" ca="1" si="538"/>
        <v>64.078232296757932</v>
      </c>
      <c r="AZ339" s="300">
        <f t="shared" ca="1" si="538"/>
        <v>64.440539938331725</v>
      </c>
      <c r="BA339" s="300">
        <f t="shared" ca="1" si="538"/>
        <v>64.804896119985955</v>
      </c>
      <c r="BB339" s="300">
        <f t="shared" ca="1" si="538"/>
        <v>65.171312424464048</v>
      </c>
      <c r="BC339" s="300">
        <f t="shared" ca="1" si="538"/>
        <v>65.539800499999984</v>
      </c>
      <c r="BD339" s="300">
        <f t="shared" ca="1" si="538"/>
        <v>65.910372060688516</v>
      </c>
      <c r="BE339" s="300">
        <f t="shared" ca="1" si="538"/>
        <v>66.283038886857625</v>
      </c>
      <c r="BF339" s="300">
        <f t="shared" ca="1" si="538"/>
        <v>66.65781282544296</v>
      </c>
      <c r="BG339" s="300">
        <f t="shared" ca="1" si="538"/>
        <v>67.034705790364455</v>
      </c>
      <c r="BH339" s="300">
        <f t="shared" ca="1" si="538"/>
        <v>67.41372976290512</v>
      </c>
      <c r="BI339" s="300">
        <f t="shared" ca="1" si="538"/>
        <v>67.794896792091834</v>
      </c>
      <c r="BJ339" s="300">
        <f t="shared" ca="1" si="538"/>
        <v>68.178218995078453</v>
      </c>
      <c r="BK339" s="300">
        <f t="shared" ca="1" si="538"/>
        <v>68.563708557530987</v>
      </c>
      <c r="BL339" s="300">
        <f t="shared" ca="1" si="538"/>
        <v>68.951377734014955</v>
      </c>
      <c r="BM339" s="300">
        <f t="shared" ca="1" si="538"/>
        <v>69.341238848384975</v>
      </c>
      <c r="BN339" s="300">
        <f t="shared" ca="1" si="538"/>
        <v>69.733304294176534</v>
      </c>
      <c r="BO339" s="300">
        <f t="shared" ca="1" si="538"/>
        <v>70.127586534999978</v>
      </c>
      <c r="BP339" s="300">
        <f t="shared" ca="1" si="538"/>
        <v>70.524098104936712</v>
      </c>
      <c r="BQ339" s="300">
        <f t="shared" ca="1" si="538"/>
        <v>70.922851608937663</v>
      </c>
      <c r="BR339" s="300">
        <f t="shared" ca="1" si="538"/>
        <v>71.323859723223961</v>
      </c>
      <c r="BS339" s="300">
        <f t="shared" ref="BS339:CX339" ca="1" si="539">IF(BS$2=1,$B339,BR339)*IF($B343=1,BS343,BS342)</f>
        <v>71.727135195689968</v>
      </c>
      <c r="BT339" s="300">
        <f t="shared" ca="1" si="539"/>
        <v>72.132690846308478</v>
      </c>
      <c r="BU339" s="300">
        <f t="shared" ca="1" si="539"/>
        <v>72.540539567538261</v>
      </c>
      <c r="BV339" s="300">
        <f t="shared" ca="1" si="539"/>
        <v>72.950694324733945</v>
      </c>
      <c r="BW339" s="300">
        <f t="shared" ca="1" si="539"/>
        <v>73.363168156558146</v>
      </c>
      <c r="BX339" s="300">
        <f t="shared" ca="1" si="539"/>
        <v>73.777974175395983</v>
      </c>
      <c r="BY339" s="300">
        <f t="shared" ca="1" si="539"/>
        <v>74.195125567771896</v>
      </c>
      <c r="BZ339" s="300">
        <f t="shared" ca="1" si="539"/>
        <v>74.61463559476887</v>
      </c>
      <c r="CA339" s="300">
        <f t="shared" ca="1" si="539"/>
        <v>75.036517592449954</v>
      </c>
      <c r="CB339" s="300">
        <f t="shared" ca="1" si="539"/>
        <v>75.460784972282255</v>
      </c>
      <c r="CC339" s="300">
        <f t="shared" ca="1" si="539"/>
        <v>75.887451221563268</v>
      </c>
      <c r="CD339" s="300">
        <f t="shared" ca="1" si="539"/>
        <v>76.316529903849613</v>
      </c>
      <c r="CE339" s="300">
        <f t="shared" ca="1" si="539"/>
        <v>76.748034659388239</v>
      </c>
      <c r="CF339" s="300">
        <f t="shared" ca="1" si="539"/>
        <v>77.181979205550036</v>
      </c>
      <c r="CG339" s="300">
        <f t="shared" ca="1" si="539"/>
        <v>77.618377337265912</v>
      </c>
      <c r="CH339" s="300">
        <f t="shared" ca="1" si="539"/>
        <v>78.057242927465296</v>
      </c>
      <c r="CI339" s="300">
        <f t="shared" ca="1" si="539"/>
        <v>78.498589927517202</v>
      </c>
      <c r="CJ339" s="300">
        <f t="shared" ca="1" si="539"/>
        <v>78.942432367673689</v>
      </c>
      <c r="CK339" s="300">
        <f t="shared" ca="1" si="539"/>
        <v>79.388784357515931</v>
      </c>
      <c r="CL339" s="300">
        <f t="shared" ca="1" si="539"/>
        <v>79.837660086402693</v>
      </c>
      <c r="CM339" s="300">
        <f t="shared" ca="1" si="539"/>
        <v>80.289073823921456</v>
      </c>
      <c r="CN339" s="300">
        <f t="shared" ca="1" si="539"/>
        <v>80.743039920342028</v>
      </c>
      <c r="CO339" s="300">
        <f t="shared" ca="1" si="539"/>
        <v>81.199572807072713</v>
      </c>
      <c r="CP339" s="300">
        <f t="shared" ca="1" si="539"/>
        <v>81.658686997119105</v>
      </c>
      <c r="CQ339" s="300">
        <f t="shared" ca="1" si="539"/>
        <v>82.120397085545434</v>
      </c>
      <c r="CR339" s="300">
        <f t="shared" ca="1" si="539"/>
        <v>82.584717749938562</v>
      </c>
      <c r="CS339" s="300">
        <f t="shared" ca="1" si="539"/>
        <v>83.051663750874539</v>
      </c>
      <c r="CT339" s="300">
        <f t="shared" ca="1" si="539"/>
        <v>83.521249932387875</v>
      </c>
      <c r="CU339" s="300">
        <f t="shared" ca="1" si="539"/>
        <v>83.99349122244341</v>
      </c>
      <c r="CV339" s="300">
        <f t="shared" ca="1" si="539"/>
        <v>84.468402633410861</v>
      </c>
      <c r="CW339" s="300">
        <f t="shared" ca="1" si="539"/>
        <v>84.945999262542045</v>
      </c>
      <c r="CX339" s="300">
        <f t="shared" ca="1" si="539"/>
        <v>85.426296292450886</v>
      </c>
      <c r="CY339" s="300">
        <f t="shared" ref="CY339:DV339" ca="1" si="540">IF(CY$2=1,$B339,CX339)*IF($B343=1,CY343,CY342)</f>
        <v>85.909308991595964</v>
      </c>
      <c r="CZ339" s="300">
        <f t="shared" ca="1" si="540"/>
        <v>86.395052714765967</v>
      </c>
      <c r="DA339" s="300">
        <f t="shared" ca="1" si="540"/>
        <v>86.8835429035678</v>
      </c>
      <c r="DB339" s="300">
        <f t="shared" ca="1" si="540"/>
        <v>87.37479508691743</v>
      </c>
      <c r="DC339" s="300">
        <f t="shared" ca="1" si="540"/>
        <v>87.868824881533612</v>
      </c>
      <c r="DD339" s="300">
        <f t="shared" ca="1" si="540"/>
        <v>88.365647992434262</v>
      </c>
      <c r="DE339" s="300">
        <f t="shared" ca="1" si="540"/>
        <v>88.865280213435767</v>
      </c>
      <c r="DF339" s="300">
        <f t="shared" ca="1" si="540"/>
        <v>89.367737427655044</v>
      </c>
      <c r="DG339" s="300">
        <f t="shared" ca="1" si="540"/>
        <v>89.873035608014462</v>
      </c>
      <c r="DH339" s="300">
        <f t="shared" ca="1" si="540"/>
        <v>90.381190817749626</v>
      </c>
      <c r="DI339" s="300">
        <f t="shared" ca="1" si="540"/>
        <v>90.892219210920004</v>
      </c>
      <c r="DJ339" s="300">
        <f t="shared" ca="1" si="540"/>
        <v>91.406137032922459</v>
      </c>
      <c r="DK339" s="300">
        <f t="shared" ca="1" si="540"/>
        <v>91.922960621007689</v>
      </c>
      <c r="DL339" s="300">
        <f t="shared" ca="1" si="540"/>
        <v>92.442706404799594</v>
      </c>
      <c r="DM339" s="300">
        <f t="shared" ca="1" si="540"/>
        <v>92.965390906817547</v>
      </c>
      <c r="DN339" s="300">
        <f t="shared" ca="1" si="540"/>
        <v>93.491030743001659</v>
      </c>
      <c r="DO339" s="300">
        <f t="shared" ca="1" si="540"/>
        <v>94.019642623240969</v>
      </c>
      <c r="DP339" s="300">
        <f t="shared" ca="1" si="540"/>
        <v>94.55124335190466</v>
      </c>
      <c r="DQ339" s="300">
        <f t="shared" ca="1" si="540"/>
        <v>95.085849828376269</v>
      </c>
      <c r="DR339" s="300">
        <f t="shared" ca="1" si="540"/>
        <v>95.623479047590891</v>
      </c>
      <c r="DS339" s="300">
        <f t="shared" ca="1" si="540"/>
        <v>96.164148100575474</v>
      </c>
      <c r="DT339" s="300">
        <f t="shared" ca="1" si="540"/>
        <v>96.707874174992099</v>
      </c>
      <c r="DU339" s="300">
        <f t="shared" ca="1" si="540"/>
        <v>97.254674555684403</v>
      </c>
      <c r="DV339" s="300">
        <f t="shared" ca="1" si="540"/>
        <v>97.804566625227025</v>
      </c>
      <c r="DW339" s="161"/>
    </row>
    <row r="340" spans="1:128" collapsed="1" x14ac:dyDescent="0.2">
      <c r="A340" s="159" t="str">
        <f ca="1">Language!A$707</f>
        <v>заработная плата</v>
      </c>
      <c r="B340" s="189" t="str">
        <f ca="1">Language!$A$1469</f>
        <v>за период</v>
      </c>
      <c r="C340" s="160" t="str">
        <f ca="1">CHOOSE(D340,CurName1,CurName2,CurName3)</f>
        <v>тыс. руб.</v>
      </c>
      <c r="D340" s="158">
        <f>D337</f>
        <v>1</v>
      </c>
      <c r="E340" s="154" t="s">
        <v>728</v>
      </c>
      <c r="F340" s="6" t="s">
        <v>3364</v>
      </c>
      <c r="G340" s="161">
        <f ca="1">G338*G339*Параметры!G$37</f>
        <v>400</v>
      </c>
      <c r="H340" s="161">
        <f ca="1">H338*H339*Параметры!H$37</f>
        <v>402.26165815496211</v>
      </c>
      <c r="I340" s="161">
        <f ca="1">I338*I339*Параметры!I$37</f>
        <v>404.53610405394897</v>
      </c>
      <c r="J340" s="161">
        <f ca="1">J338*J339*Параметры!J$37</f>
        <v>406.82341000072449</v>
      </c>
      <c r="K340" s="161">
        <f ca="1">K338*K339*Параметры!K$37</f>
        <v>409.1236487078686</v>
      </c>
      <c r="L340" s="161">
        <f ca="1">L338*L339*Параметры!L$37</f>
        <v>411.43689329908858</v>
      </c>
      <c r="M340" s="161">
        <f ca="1">M338*M339*Параметры!M$37</f>
        <v>413.763217311544</v>
      </c>
      <c r="N340" s="161">
        <f ca="1">N338*N339*Параметры!N$37</f>
        <v>416.10269469818405</v>
      </c>
      <c r="O340" s="161">
        <f ca="1">O338*O339*Параметры!O$37</f>
        <v>418.45539983009871</v>
      </c>
      <c r="P340" s="161">
        <f ca="1">P338*P339*Параметры!P$37</f>
        <v>420.82140749888288</v>
      </c>
      <c r="Q340" s="161">
        <f ca="1">Q338*Q339*Параметры!Q$37</f>
        <v>423.20079291901408</v>
      </c>
      <c r="R340" s="161">
        <f ca="1">R338*R339*Параметры!R$37</f>
        <v>425.59363173024337</v>
      </c>
      <c r="S340" s="161">
        <f ca="1">S338*S339*Параметры!S$37</f>
        <v>428</v>
      </c>
      <c r="T340" s="161">
        <f ca="1">T338*T339*Параметры!T$37</f>
        <v>430.41997422580948</v>
      </c>
      <c r="U340" s="161">
        <f ca="1">U338*U339*Параметры!U$37</f>
        <v>432.85363133772546</v>
      </c>
      <c r="V340" s="161">
        <f ca="1">V338*V339*Параметры!V$37</f>
        <v>435.30104870077531</v>
      </c>
      <c r="W340" s="161">
        <f ca="1">W338*W339*Параметры!W$37</f>
        <v>437.76230411741949</v>
      </c>
      <c r="X340" s="161">
        <f ca="1">X338*X339*Параметры!X$37</f>
        <v>440.23747583002489</v>
      </c>
      <c r="Y340" s="161">
        <f ca="1">Y338*Y339*Параметры!Y$37</f>
        <v>442.72664252335215</v>
      </c>
      <c r="Z340" s="161">
        <f ca="1">Z338*Z339*Параметры!Z$37</f>
        <v>445.229883327057</v>
      </c>
      <c r="AA340" s="161">
        <f ca="1">AA338*AA339*Параметры!AA$37</f>
        <v>447.74727781820565</v>
      </c>
      <c r="AB340" s="161">
        <f ca="1">AB338*AB339*Параметры!AB$37</f>
        <v>450.27890602380472</v>
      </c>
      <c r="AC340" s="161">
        <f ca="1">AC338*AC339*Параметры!AC$37</f>
        <v>452.82484842334509</v>
      </c>
      <c r="AD340" s="161">
        <f ca="1">AD338*AD339*Параметры!AD$37</f>
        <v>455.38518595136043</v>
      </c>
      <c r="AE340" s="161">
        <f ca="1">AE338*AE339*Параметры!AE$37</f>
        <v>457.96</v>
      </c>
      <c r="AF340" s="161">
        <f ca="1">AF338*AF339*Параметры!AF$37</f>
        <v>460.54937242161611</v>
      </c>
      <c r="AG340" s="161">
        <f ca="1">AG338*AG339*Параметры!AG$37</f>
        <v>463.15338553136621</v>
      </c>
      <c r="AH340" s="161">
        <f ca="1">AH338*AH339*Параметры!AH$37</f>
        <v>465.77212210982952</v>
      </c>
      <c r="AI340" s="161">
        <f ca="1">AI338*AI339*Параметры!AI$37</f>
        <v>468.40566540563879</v>
      </c>
      <c r="AJ340" s="161">
        <f ca="1">AJ338*AJ339*Параметры!AJ$37</f>
        <v>471.05409913812656</v>
      </c>
      <c r="AK340" s="161">
        <f ca="1">AK338*AK339*Параметры!AK$37</f>
        <v>473.71750749998677</v>
      </c>
      <c r="AL340" s="161">
        <f ca="1">AL338*AL339*Параметры!AL$37</f>
        <v>476.39597515995092</v>
      </c>
      <c r="AM340" s="161">
        <f ca="1">AM338*AM339*Параметры!AM$37</f>
        <v>479.08958726548002</v>
      </c>
      <c r="AN340" s="161">
        <f ca="1">AN338*AN339*Параметры!AN$37</f>
        <v>481.79842944547102</v>
      </c>
      <c r="AO340" s="161">
        <f ca="1">AO338*AO339*Параметры!AO$37</f>
        <v>484.52258781297922</v>
      </c>
      <c r="AP340" s="161">
        <f ca="1">AP338*AP339*Параметры!AP$37</f>
        <v>487.26214896795562</v>
      </c>
      <c r="AQ340" s="161">
        <f ca="1">AQ338*AQ339*Параметры!AQ$37</f>
        <v>490.01719999999995</v>
      </c>
      <c r="AR340" s="161">
        <f ca="1">AR338*AR339*Параметры!AR$37</f>
        <v>492.78782849112918</v>
      </c>
      <c r="AS340" s="161">
        <f ca="1">AS338*AS339*Параметры!AS$37</f>
        <v>495.57412251856175</v>
      </c>
      <c r="AT340" s="161">
        <f ca="1">AT338*AT339*Параметры!AT$37</f>
        <v>498.37617065751749</v>
      </c>
      <c r="AU340" s="161">
        <f ca="1">AU338*AU339*Параметры!AU$37</f>
        <v>501.1940619840334</v>
      </c>
      <c r="AV340" s="161">
        <f ca="1">AV338*AV339*Параметры!AV$37</f>
        <v>504.02788607779536</v>
      </c>
      <c r="AW340" s="161">
        <f ca="1">AW338*AW339*Параметры!AW$37</f>
        <v>506.87773302498573</v>
      </c>
      <c r="AX340" s="161">
        <f ca="1">AX338*AX339*Параметры!AX$37</f>
        <v>509.74369342114738</v>
      </c>
      <c r="AY340" s="161">
        <f ca="1">AY338*AY339*Параметры!AY$37</f>
        <v>512.62585837406345</v>
      </c>
      <c r="AZ340" s="161">
        <f ca="1">AZ338*AZ339*Параметры!AZ$37</f>
        <v>515.5243195066538</v>
      </c>
      <c r="BA340" s="161">
        <f ca="1">BA338*BA339*Параметры!BA$37</f>
        <v>518.43916895988764</v>
      </c>
      <c r="BB340" s="161">
        <f ca="1">BB338*BB339*Параметры!BB$37</f>
        <v>521.37049939571239</v>
      </c>
      <c r="BC340" s="161">
        <f ca="1">BC338*BC339*Параметры!BC$37</f>
        <v>524.31840399999987</v>
      </c>
      <c r="BD340" s="161">
        <f ca="1">BD338*BD339*Параметры!BD$37</f>
        <v>527.28297648550813</v>
      </c>
      <c r="BE340" s="161">
        <f ca="1">BE338*BE339*Параметры!BE$37</f>
        <v>530.264311094861</v>
      </c>
      <c r="BF340" s="161">
        <f ca="1">BF338*BF339*Параметры!BF$37</f>
        <v>533.26250260354368</v>
      </c>
      <c r="BG340" s="161">
        <f ca="1">BG338*BG339*Параметры!BG$37</f>
        <v>536.27764632291564</v>
      </c>
      <c r="BH340" s="161">
        <f ca="1">BH338*BH339*Параметры!BH$37</f>
        <v>539.30983810324096</v>
      </c>
      <c r="BI340" s="161">
        <f ca="1">BI338*BI339*Параметры!BI$37</f>
        <v>542.35917433673467</v>
      </c>
      <c r="BJ340" s="161">
        <f ca="1">BJ338*BJ339*Параметры!BJ$37</f>
        <v>545.42575196062762</v>
      </c>
      <c r="BK340" s="161">
        <f ca="1">BK338*BK339*Параметры!BK$37</f>
        <v>548.50966846024789</v>
      </c>
      <c r="BL340" s="161">
        <f ca="1">BL338*BL339*Параметры!BL$37</f>
        <v>551.61102187211964</v>
      </c>
      <c r="BM340" s="161">
        <f ca="1">BM338*BM339*Параметры!BM$37</f>
        <v>554.7299107870798</v>
      </c>
      <c r="BN340" s="161">
        <f ca="1">BN338*BN339*Параметры!BN$37</f>
        <v>557.86643435341227</v>
      </c>
      <c r="BO340" s="161">
        <f ca="1">BO338*BO339*Параметры!BO$37</f>
        <v>561.02069227999982</v>
      </c>
      <c r="BP340" s="161">
        <f ca="1">BP338*BP339*Параметры!BP$37</f>
        <v>564.1927848394937</v>
      </c>
      <c r="BQ340" s="161">
        <f ca="1">BQ338*BQ339*Параметры!BQ$37</f>
        <v>567.3828128715013</v>
      </c>
      <c r="BR340" s="161">
        <f ca="1">BR338*BR339*Параметры!BR$37</f>
        <v>570.59087778579169</v>
      </c>
      <c r="BS340" s="161">
        <f ca="1">BS338*BS339*Параметры!BS$37</f>
        <v>573.81708156551974</v>
      </c>
      <c r="BT340" s="161">
        <f ca="1">BT338*BT339*Параметры!BT$37</f>
        <v>577.06152677046782</v>
      </c>
      <c r="BU340" s="161">
        <f ca="1">BU338*BU339*Параметры!BU$37</f>
        <v>580.32431654030609</v>
      </c>
      <c r="BV340" s="161">
        <f ca="1">BV338*BV339*Параметры!BV$37</f>
        <v>583.60555459787156</v>
      </c>
      <c r="BW340" s="161">
        <f ca="1">BW338*BW339*Параметры!BW$37</f>
        <v>586.90534525246517</v>
      </c>
      <c r="BX340" s="161">
        <f ca="1">BX338*BX339*Параметры!BX$37</f>
        <v>590.22379340316786</v>
      </c>
      <c r="BY340" s="161">
        <f ca="1">BY338*BY339*Параметры!BY$37</f>
        <v>593.56100454217517</v>
      </c>
      <c r="BZ340" s="161">
        <f ca="1">BZ338*BZ339*Параметры!BZ$37</f>
        <v>596.91708475815096</v>
      </c>
      <c r="CA340" s="161">
        <f ca="1">CA338*CA339*Параметры!CA$37</f>
        <v>600.29214073959963</v>
      </c>
      <c r="CB340" s="161">
        <f ca="1">CB338*CB339*Параметры!CB$37</f>
        <v>603.68627977825804</v>
      </c>
      <c r="CC340" s="161">
        <f ca="1">CC338*CC339*Параметры!CC$37</f>
        <v>607.09960977250614</v>
      </c>
      <c r="CD340" s="161">
        <f ca="1">CD338*CD339*Параметры!CD$37</f>
        <v>610.5322392307969</v>
      </c>
      <c r="CE340" s="161">
        <f ca="1">CE338*CE339*Параметры!CE$37</f>
        <v>613.98427727510591</v>
      </c>
      <c r="CF340" s="161">
        <f ca="1">CF338*CF339*Параметры!CF$37</f>
        <v>617.45583364440029</v>
      </c>
      <c r="CG340" s="161">
        <f ca="1">CG338*CG339*Параметры!CG$37</f>
        <v>620.94701869812729</v>
      </c>
      <c r="CH340" s="161">
        <f ca="1">CH338*CH339*Параметры!CH$37</f>
        <v>624.45794341972237</v>
      </c>
      <c r="CI340" s="161">
        <f ca="1">CI338*CI339*Параметры!CI$37</f>
        <v>627.98871942013761</v>
      </c>
      <c r="CJ340" s="161">
        <f ca="1">CJ338*CJ339*Параметры!CJ$37</f>
        <v>631.53945894138951</v>
      </c>
      <c r="CK340" s="161">
        <f ca="1">CK338*CK339*Параметры!CK$37</f>
        <v>635.11027486012745</v>
      </c>
      <c r="CL340" s="161">
        <f ca="1">CL338*CL339*Параметры!CL$37</f>
        <v>638.70128069122154</v>
      </c>
      <c r="CM340" s="161">
        <f ca="1">CM338*CM339*Параметры!CM$37</f>
        <v>642.31259059137165</v>
      </c>
      <c r="CN340" s="161">
        <f ca="1">CN338*CN339*Параметры!CN$37</f>
        <v>645.94431936273622</v>
      </c>
      <c r="CO340" s="161">
        <f ca="1">CO338*CO339*Параметры!CO$37</f>
        <v>649.5965824565817</v>
      </c>
      <c r="CP340" s="161">
        <f ca="1">CP338*CP339*Параметры!CP$37</f>
        <v>653.26949597695284</v>
      </c>
      <c r="CQ340" s="161">
        <f ca="1">CQ338*CQ339*Параметры!CQ$37</f>
        <v>656.96317668436348</v>
      </c>
      <c r="CR340" s="161">
        <f ca="1">CR338*CR339*Параметры!CR$37</f>
        <v>660.6777419995085</v>
      </c>
      <c r="CS340" s="161">
        <f ca="1">CS338*CS339*Параметры!CS$37</f>
        <v>664.41331000699631</v>
      </c>
      <c r="CT340" s="161">
        <f ca="1">CT338*CT339*Параметры!CT$37</f>
        <v>668.169999459103</v>
      </c>
      <c r="CU340" s="161">
        <f ca="1">CU338*CU339*Параметры!CU$37</f>
        <v>671.94792977954728</v>
      </c>
      <c r="CV340" s="161">
        <f ca="1">CV338*CV339*Параметры!CV$37</f>
        <v>675.74722106728689</v>
      </c>
      <c r="CW340" s="161">
        <f ca="1">CW338*CW339*Параметры!CW$37</f>
        <v>679.56799410033636</v>
      </c>
      <c r="CX340" s="161">
        <f ca="1">CX338*CX339*Параметры!CX$37</f>
        <v>683.41037033960708</v>
      </c>
      <c r="CY340" s="161">
        <f ca="1">CY338*CY339*Параметры!CY$37</f>
        <v>687.27447193276771</v>
      </c>
      <c r="CZ340" s="161">
        <f ca="1">CZ338*CZ339*Параметры!CZ$37</f>
        <v>691.16042171812774</v>
      </c>
      <c r="DA340" s="161">
        <f ca="1">DA338*DA339*Параметры!DA$37</f>
        <v>695.0683432285424</v>
      </c>
      <c r="DB340" s="161">
        <f ca="1">DB338*DB339*Параметры!DB$37</f>
        <v>698.99836069533944</v>
      </c>
      <c r="DC340" s="161">
        <f ca="1">DC338*DC339*Параметры!DC$37</f>
        <v>702.9505990522689</v>
      </c>
      <c r="DD340" s="161">
        <f ca="1">DD338*DD339*Параметры!DD$37</f>
        <v>706.9251839394741</v>
      </c>
      <c r="DE340" s="161">
        <f ca="1">DE338*DE339*Параметры!DE$37</f>
        <v>710.92224170748614</v>
      </c>
      <c r="DF340" s="161">
        <f ca="1">DF338*DF339*Параметры!DF$37</f>
        <v>714.94189942124035</v>
      </c>
      <c r="DG340" s="161">
        <f ca="1">DG338*DG339*Параметры!DG$37</f>
        <v>718.98428486411569</v>
      </c>
      <c r="DH340" s="161">
        <f ca="1">DH338*DH339*Параметры!DH$37</f>
        <v>723.04952654199701</v>
      </c>
      <c r="DI340" s="161">
        <f ca="1">DI338*DI339*Параметры!DI$37</f>
        <v>727.13775368736003</v>
      </c>
      <c r="DJ340" s="161">
        <f ca="1">DJ338*DJ339*Параметры!DJ$37</f>
        <v>731.24909626337967</v>
      </c>
      <c r="DK340" s="161">
        <f ca="1">DK338*DK339*Параметры!DK$37</f>
        <v>735.38368496806152</v>
      </c>
      <c r="DL340" s="161">
        <f ca="1">DL338*DL339*Параметры!DL$37</f>
        <v>739.54165123839675</v>
      </c>
      <c r="DM340" s="161">
        <f ca="1">DM338*DM339*Параметры!DM$37</f>
        <v>743.72312725454037</v>
      </c>
      <c r="DN340" s="161">
        <f ca="1">DN338*DN339*Параметры!DN$37</f>
        <v>747.92824594401327</v>
      </c>
      <c r="DO340" s="161">
        <f ca="1">DO338*DO339*Параметры!DO$37</f>
        <v>752.15714098592775</v>
      </c>
      <c r="DP340" s="161">
        <f ca="1">DP338*DP339*Параметры!DP$37</f>
        <v>756.40994681523728</v>
      </c>
      <c r="DQ340" s="161">
        <f ca="1">DQ338*DQ339*Параметры!DQ$37</f>
        <v>760.68679862701015</v>
      </c>
      <c r="DR340" s="161">
        <f ca="1">DR338*DR339*Параметры!DR$37</f>
        <v>764.98783238072713</v>
      </c>
      <c r="DS340" s="161">
        <f ca="1">DS338*DS339*Параметры!DS$37</f>
        <v>769.31318480460379</v>
      </c>
      <c r="DT340" s="161">
        <f ca="1">DT338*DT339*Параметры!DT$37</f>
        <v>773.66299339993679</v>
      </c>
      <c r="DU340" s="161">
        <f ca="1">DU338*DU339*Параметры!DU$37</f>
        <v>778.03739644547522</v>
      </c>
      <c r="DV340" s="161">
        <f ca="1">DV338*DV339*Параметры!DV$37</f>
        <v>782.4365330018162</v>
      </c>
      <c r="DW340" s="161"/>
      <c r="DX340" s="162">
        <f ca="1">SUM(G340:DW340)</f>
        <v>68420.692502454142</v>
      </c>
    </row>
    <row r="341" spans="1:128" hidden="1" outlineLevel="1" x14ac:dyDescent="0.2">
      <c r="A341" s="168" t="str">
        <f ca="1">Language!A$709</f>
        <v>темп изменения цен</v>
      </c>
      <c r="B341" s="173"/>
      <c r="C341" s="147" t="str">
        <f ca="1">Language!$A$484</f>
        <v>% в год</v>
      </c>
      <c r="D341" s="158"/>
      <c r="F341" s="6" t="s">
        <v>3191</v>
      </c>
      <c r="G341" s="305">
        <f>CHOOSE($D337,Параметры!G$56,Параметры!G$62,Параметры!G$68)</f>
        <v>7.0000000000000007E-2</v>
      </c>
      <c r="H341" s="305">
        <f>CHOOSE($D337,Параметры!H$56,Параметры!H$62,Параметры!H$68)</f>
        <v>7.0000000000000007E-2</v>
      </c>
      <c r="I341" s="305">
        <f>CHOOSE($D337,Параметры!I$56,Параметры!I$62,Параметры!I$68)</f>
        <v>7.0000000000000007E-2</v>
      </c>
      <c r="J341" s="305">
        <f>CHOOSE($D337,Параметры!J$56,Параметры!J$62,Параметры!J$68)</f>
        <v>7.0000000000000007E-2</v>
      </c>
      <c r="K341" s="305">
        <f>CHOOSE($D337,Параметры!K$56,Параметры!K$62,Параметры!K$68)</f>
        <v>7.0000000000000007E-2</v>
      </c>
      <c r="L341" s="305">
        <f>CHOOSE($D337,Параметры!L$56,Параметры!L$62,Параметры!L$68)</f>
        <v>7.0000000000000007E-2</v>
      </c>
      <c r="M341" s="305">
        <f>CHOOSE($D337,Параметры!M$56,Параметры!M$62,Параметры!M$68)</f>
        <v>7.0000000000000007E-2</v>
      </c>
      <c r="N341" s="305">
        <f>CHOOSE($D337,Параметры!N$56,Параметры!N$62,Параметры!N$68)</f>
        <v>7.0000000000000007E-2</v>
      </c>
      <c r="O341" s="305">
        <f>CHOOSE($D337,Параметры!O$56,Параметры!O$62,Параметры!O$68)</f>
        <v>7.0000000000000007E-2</v>
      </c>
      <c r="P341" s="305">
        <f>CHOOSE($D337,Параметры!P$56,Параметры!P$62,Параметры!P$68)</f>
        <v>7.0000000000000007E-2</v>
      </c>
      <c r="Q341" s="305">
        <f>CHOOSE($D337,Параметры!Q$56,Параметры!Q$62,Параметры!Q$68)</f>
        <v>7.0000000000000007E-2</v>
      </c>
      <c r="R341" s="305">
        <f>CHOOSE($D337,Параметры!R$56,Параметры!R$62,Параметры!R$68)</f>
        <v>7.0000000000000007E-2</v>
      </c>
      <c r="S341" s="305">
        <f>CHOOSE($D337,Параметры!S$56,Параметры!S$62,Параметры!S$68)</f>
        <v>7.0000000000000007E-2</v>
      </c>
      <c r="T341" s="305">
        <f>CHOOSE($D337,Параметры!T$56,Параметры!T$62,Параметры!T$68)</f>
        <v>7.0000000000000007E-2</v>
      </c>
      <c r="U341" s="305">
        <f>CHOOSE($D337,Параметры!U$56,Параметры!U$62,Параметры!U$68)</f>
        <v>7.0000000000000007E-2</v>
      </c>
      <c r="V341" s="305">
        <f>CHOOSE($D337,Параметры!V$56,Параметры!V$62,Параметры!V$68)</f>
        <v>7.0000000000000007E-2</v>
      </c>
      <c r="W341" s="305">
        <f>CHOOSE($D337,Параметры!W$56,Параметры!W$62,Параметры!W$68)</f>
        <v>7.0000000000000007E-2</v>
      </c>
      <c r="X341" s="305">
        <f>CHOOSE($D337,Параметры!X$56,Параметры!X$62,Параметры!X$68)</f>
        <v>7.0000000000000007E-2</v>
      </c>
      <c r="Y341" s="305">
        <f>CHOOSE($D337,Параметры!Y$56,Параметры!Y$62,Параметры!Y$68)</f>
        <v>7.0000000000000007E-2</v>
      </c>
      <c r="Z341" s="305">
        <f>CHOOSE($D337,Параметры!Z$56,Параметры!Z$62,Параметры!Z$68)</f>
        <v>7.0000000000000007E-2</v>
      </c>
      <c r="AA341" s="305">
        <f>CHOOSE($D337,Параметры!AA$56,Параметры!AA$62,Параметры!AA$68)</f>
        <v>7.0000000000000007E-2</v>
      </c>
      <c r="AB341" s="305">
        <f>CHOOSE($D337,Параметры!AB$56,Параметры!AB$62,Параметры!AB$68)</f>
        <v>7.0000000000000007E-2</v>
      </c>
      <c r="AC341" s="305">
        <f>CHOOSE($D337,Параметры!AC$56,Параметры!AC$62,Параметры!AC$68)</f>
        <v>7.0000000000000007E-2</v>
      </c>
      <c r="AD341" s="305">
        <f>CHOOSE($D337,Параметры!AD$56,Параметры!AD$62,Параметры!AD$68)</f>
        <v>7.0000000000000007E-2</v>
      </c>
      <c r="AE341" s="305">
        <f>CHOOSE($D337,Параметры!AE$56,Параметры!AE$62,Параметры!AE$68)</f>
        <v>7.0000000000000007E-2</v>
      </c>
      <c r="AF341" s="305">
        <f>CHOOSE($D337,Параметры!AF$56,Параметры!AF$62,Параметры!AF$68)</f>
        <v>7.0000000000000007E-2</v>
      </c>
      <c r="AG341" s="305">
        <f>CHOOSE($D337,Параметры!AG$56,Параметры!AG$62,Параметры!AG$68)</f>
        <v>7.0000000000000007E-2</v>
      </c>
      <c r="AH341" s="305">
        <f>CHOOSE($D337,Параметры!AH$56,Параметры!AH$62,Параметры!AH$68)</f>
        <v>7.0000000000000007E-2</v>
      </c>
      <c r="AI341" s="305">
        <f>CHOOSE($D337,Параметры!AI$56,Параметры!AI$62,Параметры!AI$68)</f>
        <v>7.0000000000000007E-2</v>
      </c>
      <c r="AJ341" s="305">
        <f>CHOOSE($D337,Параметры!AJ$56,Параметры!AJ$62,Параметры!AJ$68)</f>
        <v>7.0000000000000007E-2</v>
      </c>
      <c r="AK341" s="305">
        <f>CHOOSE($D337,Параметры!AK$56,Параметры!AK$62,Параметры!AK$68)</f>
        <v>7.0000000000000007E-2</v>
      </c>
      <c r="AL341" s="305">
        <f>CHOOSE($D337,Параметры!AL$56,Параметры!AL$62,Параметры!AL$68)</f>
        <v>7.0000000000000007E-2</v>
      </c>
      <c r="AM341" s="305">
        <f>CHOOSE($D337,Параметры!AM$56,Параметры!AM$62,Параметры!AM$68)</f>
        <v>7.0000000000000007E-2</v>
      </c>
      <c r="AN341" s="305">
        <f>CHOOSE($D337,Параметры!AN$56,Параметры!AN$62,Параметры!AN$68)</f>
        <v>7.0000000000000007E-2</v>
      </c>
      <c r="AO341" s="305">
        <f>CHOOSE($D337,Параметры!AO$56,Параметры!AO$62,Параметры!AO$68)</f>
        <v>7.0000000000000007E-2</v>
      </c>
      <c r="AP341" s="305">
        <f>CHOOSE($D337,Параметры!AP$56,Параметры!AP$62,Параметры!AP$68)</f>
        <v>7.0000000000000007E-2</v>
      </c>
      <c r="AQ341" s="305">
        <f>CHOOSE($D337,Параметры!AQ$56,Параметры!AQ$62,Параметры!AQ$68)</f>
        <v>7.0000000000000007E-2</v>
      </c>
      <c r="AR341" s="305">
        <f>CHOOSE($D337,Параметры!AR$56,Параметры!AR$62,Параметры!AR$68)</f>
        <v>7.0000000000000007E-2</v>
      </c>
      <c r="AS341" s="305">
        <f>CHOOSE($D337,Параметры!AS$56,Параметры!AS$62,Параметры!AS$68)</f>
        <v>7.0000000000000007E-2</v>
      </c>
      <c r="AT341" s="305">
        <f>CHOOSE($D337,Параметры!AT$56,Параметры!AT$62,Параметры!AT$68)</f>
        <v>7.0000000000000007E-2</v>
      </c>
      <c r="AU341" s="305">
        <f>CHOOSE($D337,Параметры!AU$56,Параметры!AU$62,Параметры!AU$68)</f>
        <v>7.0000000000000007E-2</v>
      </c>
      <c r="AV341" s="305">
        <f>CHOOSE($D337,Параметры!AV$56,Параметры!AV$62,Параметры!AV$68)</f>
        <v>7.0000000000000007E-2</v>
      </c>
      <c r="AW341" s="305">
        <f>CHOOSE($D337,Параметры!AW$56,Параметры!AW$62,Параметры!AW$68)</f>
        <v>7.0000000000000007E-2</v>
      </c>
      <c r="AX341" s="305">
        <f>CHOOSE($D337,Параметры!AX$56,Параметры!AX$62,Параметры!AX$68)</f>
        <v>7.0000000000000007E-2</v>
      </c>
      <c r="AY341" s="305">
        <f>CHOOSE($D337,Параметры!AY$56,Параметры!AY$62,Параметры!AY$68)</f>
        <v>7.0000000000000007E-2</v>
      </c>
      <c r="AZ341" s="305">
        <f>CHOOSE($D337,Параметры!AZ$56,Параметры!AZ$62,Параметры!AZ$68)</f>
        <v>7.0000000000000007E-2</v>
      </c>
      <c r="BA341" s="305">
        <f>CHOOSE($D337,Параметры!BA$56,Параметры!BA$62,Параметры!BA$68)</f>
        <v>7.0000000000000007E-2</v>
      </c>
      <c r="BB341" s="305">
        <f>CHOOSE($D337,Параметры!BB$56,Параметры!BB$62,Параметры!BB$68)</f>
        <v>7.0000000000000007E-2</v>
      </c>
      <c r="BC341" s="305">
        <f>CHOOSE($D337,Параметры!BC$56,Параметры!BC$62,Параметры!BC$68)</f>
        <v>7.0000000000000007E-2</v>
      </c>
      <c r="BD341" s="305">
        <f>CHOOSE($D337,Параметры!BD$56,Параметры!BD$62,Параметры!BD$68)</f>
        <v>7.0000000000000007E-2</v>
      </c>
      <c r="BE341" s="305">
        <f>CHOOSE($D337,Параметры!BE$56,Параметры!BE$62,Параметры!BE$68)</f>
        <v>7.0000000000000007E-2</v>
      </c>
      <c r="BF341" s="305">
        <f>CHOOSE($D337,Параметры!BF$56,Параметры!BF$62,Параметры!BF$68)</f>
        <v>7.0000000000000007E-2</v>
      </c>
      <c r="BG341" s="305">
        <f>CHOOSE($D337,Параметры!BG$56,Параметры!BG$62,Параметры!BG$68)</f>
        <v>7.0000000000000007E-2</v>
      </c>
      <c r="BH341" s="305">
        <f>CHOOSE($D337,Параметры!BH$56,Параметры!BH$62,Параметры!BH$68)</f>
        <v>7.0000000000000007E-2</v>
      </c>
      <c r="BI341" s="305">
        <f>CHOOSE($D337,Параметры!BI$56,Параметры!BI$62,Параметры!BI$68)</f>
        <v>7.0000000000000007E-2</v>
      </c>
      <c r="BJ341" s="305">
        <f>CHOOSE($D337,Параметры!BJ$56,Параметры!BJ$62,Параметры!BJ$68)</f>
        <v>7.0000000000000007E-2</v>
      </c>
      <c r="BK341" s="305">
        <f>CHOOSE($D337,Параметры!BK$56,Параметры!BK$62,Параметры!BK$68)</f>
        <v>7.0000000000000007E-2</v>
      </c>
      <c r="BL341" s="305">
        <f>CHOOSE($D337,Параметры!BL$56,Параметры!BL$62,Параметры!BL$68)</f>
        <v>7.0000000000000007E-2</v>
      </c>
      <c r="BM341" s="305">
        <f>CHOOSE($D337,Параметры!BM$56,Параметры!BM$62,Параметры!BM$68)</f>
        <v>7.0000000000000007E-2</v>
      </c>
      <c r="BN341" s="305">
        <f>CHOOSE($D337,Параметры!BN$56,Параметры!BN$62,Параметры!BN$68)</f>
        <v>7.0000000000000007E-2</v>
      </c>
      <c r="BO341" s="305">
        <f>CHOOSE($D337,Параметры!BO$56,Параметры!BO$62,Параметры!BO$68)</f>
        <v>7.0000000000000007E-2</v>
      </c>
      <c r="BP341" s="305">
        <f>CHOOSE($D337,Параметры!BP$56,Параметры!BP$62,Параметры!BP$68)</f>
        <v>7.0000000000000007E-2</v>
      </c>
      <c r="BQ341" s="305">
        <f>CHOOSE($D337,Параметры!BQ$56,Параметры!BQ$62,Параметры!BQ$68)</f>
        <v>7.0000000000000007E-2</v>
      </c>
      <c r="BR341" s="305">
        <f>CHOOSE($D337,Параметры!BR$56,Параметры!BR$62,Параметры!BR$68)</f>
        <v>7.0000000000000007E-2</v>
      </c>
      <c r="BS341" s="305">
        <f>CHOOSE($D337,Параметры!BS$56,Параметры!BS$62,Параметры!BS$68)</f>
        <v>7.0000000000000007E-2</v>
      </c>
      <c r="BT341" s="305">
        <f>CHOOSE($D337,Параметры!BT$56,Параметры!BT$62,Параметры!BT$68)</f>
        <v>7.0000000000000007E-2</v>
      </c>
      <c r="BU341" s="305">
        <f>CHOOSE($D337,Параметры!BU$56,Параметры!BU$62,Параметры!BU$68)</f>
        <v>7.0000000000000007E-2</v>
      </c>
      <c r="BV341" s="305">
        <f>CHOOSE($D337,Параметры!BV$56,Параметры!BV$62,Параметры!BV$68)</f>
        <v>7.0000000000000007E-2</v>
      </c>
      <c r="BW341" s="305">
        <f>CHOOSE($D337,Параметры!BW$56,Параметры!BW$62,Параметры!BW$68)</f>
        <v>7.0000000000000007E-2</v>
      </c>
      <c r="BX341" s="305">
        <f>CHOOSE($D337,Параметры!BX$56,Параметры!BX$62,Параметры!BX$68)</f>
        <v>7.0000000000000007E-2</v>
      </c>
      <c r="BY341" s="305">
        <f>CHOOSE($D337,Параметры!BY$56,Параметры!BY$62,Параметры!BY$68)</f>
        <v>7.0000000000000007E-2</v>
      </c>
      <c r="BZ341" s="305">
        <f>CHOOSE($D337,Параметры!BZ$56,Параметры!BZ$62,Параметры!BZ$68)</f>
        <v>7.0000000000000007E-2</v>
      </c>
      <c r="CA341" s="305">
        <f>CHOOSE($D337,Параметры!CA$56,Параметры!CA$62,Параметры!CA$68)</f>
        <v>7.0000000000000007E-2</v>
      </c>
      <c r="CB341" s="305">
        <f>CHOOSE($D337,Параметры!CB$56,Параметры!CB$62,Параметры!CB$68)</f>
        <v>7.0000000000000007E-2</v>
      </c>
      <c r="CC341" s="305">
        <f>CHOOSE($D337,Параметры!CC$56,Параметры!CC$62,Параметры!CC$68)</f>
        <v>7.0000000000000007E-2</v>
      </c>
      <c r="CD341" s="305">
        <f>CHOOSE($D337,Параметры!CD$56,Параметры!CD$62,Параметры!CD$68)</f>
        <v>7.0000000000000007E-2</v>
      </c>
      <c r="CE341" s="305">
        <f>CHOOSE($D337,Параметры!CE$56,Параметры!CE$62,Параметры!CE$68)</f>
        <v>7.0000000000000007E-2</v>
      </c>
      <c r="CF341" s="305">
        <f>CHOOSE($D337,Параметры!CF$56,Параметры!CF$62,Параметры!CF$68)</f>
        <v>7.0000000000000007E-2</v>
      </c>
      <c r="CG341" s="305">
        <f>CHOOSE($D337,Параметры!CG$56,Параметры!CG$62,Параметры!CG$68)</f>
        <v>7.0000000000000007E-2</v>
      </c>
      <c r="CH341" s="305">
        <f>CHOOSE($D337,Параметры!CH$56,Параметры!CH$62,Параметры!CH$68)</f>
        <v>7.0000000000000007E-2</v>
      </c>
      <c r="CI341" s="305">
        <f>CHOOSE($D337,Параметры!CI$56,Параметры!CI$62,Параметры!CI$68)</f>
        <v>7.0000000000000007E-2</v>
      </c>
      <c r="CJ341" s="305">
        <f>CHOOSE($D337,Параметры!CJ$56,Параметры!CJ$62,Параметры!CJ$68)</f>
        <v>7.0000000000000007E-2</v>
      </c>
      <c r="CK341" s="305">
        <f>CHOOSE($D337,Параметры!CK$56,Параметры!CK$62,Параметры!CK$68)</f>
        <v>7.0000000000000007E-2</v>
      </c>
      <c r="CL341" s="305">
        <f>CHOOSE($D337,Параметры!CL$56,Параметры!CL$62,Параметры!CL$68)</f>
        <v>7.0000000000000007E-2</v>
      </c>
      <c r="CM341" s="305">
        <f>CHOOSE($D337,Параметры!CM$56,Параметры!CM$62,Параметры!CM$68)</f>
        <v>7.0000000000000007E-2</v>
      </c>
      <c r="CN341" s="305">
        <f>CHOOSE($D337,Параметры!CN$56,Параметры!CN$62,Параметры!CN$68)</f>
        <v>7.0000000000000007E-2</v>
      </c>
      <c r="CO341" s="305">
        <f>CHOOSE($D337,Параметры!CO$56,Параметры!CO$62,Параметры!CO$68)</f>
        <v>7.0000000000000007E-2</v>
      </c>
      <c r="CP341" s="305">
        <f>CHOOSE($D337,Параметры!CP$56,Параметры!CP$62,Параметры!CP$68)</f>
        <v>7.0000000000000007E-2</v>
      </c>
      <c r="CQ341" s="305">
        <f>CHOOSE($D337,Параметры!CQ$56,Параметры!CQ$62,Параметры!CQ$68)</f>
        <v>7.0000000000000007E-2</v>
      </c>
      <c r="CR341" s="305">
        <f>CHOOSE($D337,Параметры!CR$56,Параметры!CR$62,Параметры!CR$68)</f>
        <v>7.0000000000000007E-2</v>
      </c>
      <c r="CS341" s="305">
        <f>CHOOSE($D337,Параметры!CS$56,Параметры!CS$62,Параметры!CS$68)</f>
        <v>7.0000000000000007E-2</v>
      </c>
      <c r="CT341" s="305">
        <f>CHOOSE($D337,Параметры!CT$56,Параметры!CT$62,Параметры!CT$68)</f>
        <v>7.0000000000000007E-2</v>
      </c>
      <c r="CU341" s="305">
        <f>CHOOSE($D337,Параметры!CU$56,Параметры!CU$62,Параметры!CU$68)</f>
        <v>7.0000000000000007E-2</v>
      </c>
      <c r="CV341" s="305">
        <f>CHOOSE($D337,Параметры!CV$56,Параметры!CV$62,Параметры!CV$68)</f>
        <v>7.0000000000000007E-2</v>
      </c>
      <c r="CW341" s="305">
        <f>CHOOSE($D337,Параметры!CW$56,Параметры!CW$62,Параметры!CW$68)</f>
        <v>7.0000000000000007E-2</v>
      </c>
      <c r="CX341" s="305">
        <f>CHOOSE($D337,Параметры!CX$56,Параметры!CX$62,Параметры!CX$68)</f>
        <v>7.0000000000000007E-2</v>
      </c>
      <c r="CY341" s="305">
        <f>CHOOSE($D337,Параметры!CY$56,Параметры!CY$62,Параметры!CY$68)</f>
        <v>7.0000000000000007E-2</v>
      </c>
      <c r="CZ341" s="305">
        <f>CHOOSE($D337,Параметры!CZ$56,Параметры!CZ$62,Параметры!CZ$68)</f>
        <v>7.0000000000000007E-2</v>
      </c>
      <c r="DA341" s="305">
        <f>CHOOSE($D337,Параметры!DA$56,Параметры!DA$62,Параметры!DA$68)</f>
        <v>7.0000000000000007E-2</v>
      </c>
      <c r="DB341" s="305">
        <f>CHOOSE($D337,Параметры!DB$56,Параметры!DB$62,Параметры!DB$68)</f>
        <v>7.0000000000000007E-2</v>
      </c>
      <c r="DC341" s="305">
        <f>CHOOSE($D337,Параметры!DC$56,Параметры!DC$62,Параметры!DC$68)</f>
        <v>7.0000000000000007E-2</v>
      </c>
      <c r="DD341" s="305">
        <f>CHOOSE($D337,Параметры!DD$56,Параметры!DD$62,Параметры!DD$68)</f>
        <v>7.0000000000000007E-2</v>
      </c>
      <c r="DE341" s="305">
        <f>CHOOSE($D337,Параметры!DE$56,Параметры!DE$62,Параметры!DE$68)</f>
        <v>7.0000000000000007E-2</v>
      </c>
      <c r="DF341" s="305">
        <f>CHOOSE($D337,Параметры!DF$56,Параметры!DF$62,Параметры!DF$68)</f>
        <v>7.0000000000000007E-2</v>
      </c>
      <c r="DG341" s="305">
        <f>CHOOSE($D337,Параметры!DG$56,Параметры!DG$62,Параметры!DG$68)</f>
        <v>7.0000000000000007E-2</v>
      </c>
      <c r="DH341" s="305">
        <f>CHOOSE($D337,Параметры!DH$56,Параметры!DH$62,Параметры!DH$68)</f>
        <v>7.0000000000000007E-2</v>
      </c>
      <c r="DI341" s="305">
        <f>CHOOSE($D337,Параметры!DI$56,Параметры!DI$62,Параметры!DI$68)</f>
        <v>7.0000000000000007E-2</v>
      </c>
      <c r="DJ341" s="305">
        <f>CHOOSE($D337,Параметры!DJ$56,Параметры!DJ$62,Параметры!DJ$68)</f>
        <v>7.0000000000000007E-2</v>
      </c>
      <c r="DK341" s="305">
        <f>CHOOSE($D337,Параметры!DK$56,Параметры!DK$62,Параметры!DK$68)</f>
        <v>7.0000000000000007E-2</v>
      </c>
      <c r="DL341" s="305">
        <f>CHOOSE($D337,Параметры!DL$56,Параметры!DL$62,Параметры!DL$68)</f>
        <v>7.0000000000000007E-2</v>
      </c>
      <c r="DM341" s="305">
        <f>CHOOSE($D337,Параметры!DM$56,Параметры!DM$62,Параметры!DM$68)</f>
        <v>7.0000000000000007E-2</v>
      </c>
      <c r="DN341" s="305">
        <f>CHOOSE($D337,Параметры!DN$56,Параметры!DN$62,Параметры!DN$68)</f>
        <v>7.0000000000000007E-2</v>
      </c>
      <c r="DO341" s="305">
        <f>CHOOSE($D337,Параметры!DO$56,Параметры!DO$62,Параметры!DO$68)</f>
        <v>7.0000000000000007E-2</v>
      </c>
      <c r="DP341" s="305">
        <f>CHOOSE($D337,Параметры!DP$56,Параметры!DP$62,Параметры!DP$68)</f>
        <v>7.0000000000000007E-2</v>
      </c>
      <c r="DQ341" s="305">
        <f>CHOOSE($D337,Параметры!DQ$56,Параметры!DQ$62,Параметры!DQ$68)</f>
        <v>7.0000000000000007E-2</v>
      </c>
      <c r="DR341" s="305">
        <f>CHOOSE($D337,Параметры!DR$56,Параметры!DR$62,Параметры!DR$68)</f>
        <v>7.0000000000000007E-2</v>
      </c>
      <c r="DS341" s="305">
        <f>CHOOSE($D337,Параметры!DS$56,Параметры!DS$62,Параметры!DS$68)</f>
        <v>7.0000000000000007E-2</v>
      </c>
      <c r="DT341" s="305">
        <f>CHOOSE($D337,Параметры!DT$56,Параметры!DT$62,Параметры!DT$68)</f>
        <v>7.0000000000000007E-2</v>
      </c>
      <c r="DU341" s="305">
        <f>CHOOSE($D337,Параметры!DU$56,Параметры!DU$62,Параметры!DU$68)</f>
        <v>7.0000000000000007E-2</v>
      </c>
      <c r="DV341" s="305">
        <f>CHOOSE($D337,Параметры!DV$56,Параметры!DV$62,Параметры!DV$68)</f>
        <v>7.0000000000000007E-2</v>
      </c>
      <c r="DW341" s="174"/>
      <c r="DX341" s="170"/>
    </row>
    <row r="342" spans="1:128" hidden="1" outlineLevel="1" x14ac:dyDescent="0.2">
      <c r="A342" s="168" t="str">
        <f ca="1">Language!A$679</f>
        <v>коэффициент прироста цен к предыдущему периоду</v>
      </c>
      <c r="B342" s="173"/>
      <c r="C342" s="147" t="str">
        <f ca="1">Language!$A$1467</f>
        <v>раз</v>
      </c>
      <c r="D342" s="158"/>
      <c r="F342" s="6" t="s">
        <v>3190</v>
      </c>
      <c r="G342" s="175">
        <f ca="1">IF(G$2=1,1,IF(Prj_Inflation=1, (1+OFFSET(G341,0,-1))^(Параметры!G$36/360), 1))</f>
        <v>1</v>
      </c>
      <c r="H342" s="175">
        <f ca="1">IF(H$2=1,1,IF(Prj_Inflation=1, (1+OFFSET(H341,0,-1))^(Параметры!H$36/360), 1))</f>
        <v>1.0056541453874053</v>
      </c>
      <c r="I342" s="175">
        <f ca="1">IF(I$2=1,1,IF(Prj_Inflation=1, (1+OFFSET(I341,0,-1))^(Параметры!I$36/360), 1))</f>
        <v>1.0056541453874053</v>
      </c>
      <c r="J342" s="175">
        <f ca="1">IF(J$2=1,1,IF(Prj_Inflation=1, (1+OFFSET(J341,0,-1))^(Параметры!J$36/360), 1))</f>
        <v>1.0056541453874053</v>
      </c>
      <c r="K342" s="175">
        <f ca="1">IF(K$2=1,1,IF(Prj_Inflation=1, (1+OFFSET(K341,0,-1))^(Параметры!K$36/360), 1))</f>
        <v>1.0056541453874053</v>
      </c>
      <c r="L342" s="175">
        <f ca="1">IF(L$2=1,1,IF(Prj_Inflation=1, (1+OFFSET(L341,0,-1))^(Параметры!L$36/360), 1))</f>
        <v>1.0056541453874053</v>
      </c>
      <c r="M342" s="175">
        <f ca="1">IF(M$2=1,1,IF(Prj_Inflation=1, (1+OFFSET(M341,0,-1))^(Параметры!M$36/360), 1))</f>
        <v>1.0056541453874053</v>
      </c>
      <c r="N342" s="175">
        <f ca="1">IF(N$2=1,1,IF(Prj_Inflation=1, (1+OFFSET(N341,0,-1))^(Параметры!N$36/360), 1))</f>
        <v>1.0056541453874053</v>
      </c>
      <c r="O342" s="175">
        <f ca="1">IF(O$2=1,1,IF(Prj_Inflation=1, (1+OFFSET(O341,0,-1))^(Параметры!O$36/360), 1))</f>
        <v>1.0056541453874053</v>
      </c>
      <c r="P342" s="175">
        <f ca="1">IF(P$2=1,1,IF(Prj_Inflation=1, (1+OFFSET(P341,0,-1))^(Параметры!P$36/360), 1))</f>
        <v>1.0056541453874053</v>
      </c>
      <c r="Q342" s="175">
        <f ca="1">IF(Q$2=1,1,IF(Prj_Inflation=1, (1+OFFSET(Q341,0,-1))^(Параметры!Q$36/360), 1))</f>
        <v>1.0056541453874053</v>
      </c>
      <c r="R342" s="175">
        <f ca="1">IF(R$2=1,1,IF(Prj_Inflation=1, (1+OFFSET(R341,0,-1))^(Параметры!R$36/360), 1))</f>
        <v>1.0056541453874053</v>
      </c>
      <c r="S342" s="175">
        <f ca="1">IF(S$2=1,1,IF(Prj_Inflation=1, (1+OFFSET(S341,0,-1))^(Параметры!S$36/360), 1))</f>
        <v>1.0056541453874053</v>
      </c>
      <c r="T342" s="175">
        <f ca="1">IF(T$2=1,1,IF(Prj_Inflation=1, (1+OFFSET(T341,0,-1))^(Параметры!T$36/360), 1))</f>
        <v>1.0056541453874053</v>
      </c>
      <c r="U342" s="175">
        <f ca="1">IF(U$2=1,1,IF(Prj_Inflation=1, (1+OFFSET(U341,0,-1))^(Параметры!U$36/360), 1))</f>
        <v>1.0056541453874053</v>
      </c>
      <c r="V342" s="175">
        <f ca="1">IF(V$2=1,1,IF(Prj_Inflation=1, (1+OFFSET(V341,0,-1))^(Параметры!V$36/360), 1))</f>
        <v>1.0056541453874053</v>
      </c>
      <c r="W342" s="175">
        <f ca="1">IF(W$2=1,1,IF(Prj_Inflation=1, (1+OFFSET(W341,0,-1))^(Параметры!W$36/360), 1))</f>
        <v>1.0056541453874053</v>
      </c>
      <c r="X342" s="175">
        <f ca="1">IF(X$2=1,1,IF(Prj_Inflation=1, (1+OFFSET(X341,0,-1))^(Параметры!X$36/360), 1))</f>
        <v>1.0056541453874053</v>
      </c>
      <c r="Y342" s="175">
        <f ca="1">IF(Y$2=1,1,IF(Prj_Inflation=1, (1+OFFSET(Y341,0,-1))^(Параметры!Y$36/360), 1))</f>
        <v>1.0056541453874053</v>
      </c>
      <c r="Z342" s="175">
        <f ca="1">IF(Z$2=1,1,IF(Prj_Inflation=1, (1+OFFSET(Z341,0,-1))^(Параметры!Z$36/360), 1))</f>
        <v>1.0056541453874053</v>
      </c>
      <c r="AA342" s="175">
        <f ca="1">IF(AA$2=1,1,IF(Prj_Inflation=1, (1+OFFSET(AA341,0,-1))^(Параметры!AA$36/360), 1))</f>
        <v>1.0056541453874053</v>
      </c>
      <c r="AB342" s="175">
        <f ca="1">IF(AB$2=1,1,IF(Prj_Inflation=1, (1+OFFSET(AB341,0,-1))^(Параметры!AB$36/360), 1))</f>
        <v>1.0056541453874053</v>
      </c>
      <c r="AC342" s="175">
        <f ca="1">IF(AC$2=1,1,IF(Prj_Inflation=1, (1+OFFSET(AC341,0,-1))^(Параметры!AC$36/360), 1))</f>
        <v>1.0056541453874053</v>
      </c>
      <c r="AD342" s="175">
        <f ca="1">IF(AD$2=1,1,IF(Prj_Inflation=1, (1+OFFSET(AD341,0,-1))^(Параметры!AD$36/360), 1))</f>
        <v>1.0056541453874053</v>
      </c>
      <c r="AE342" s="175">
        <f ca="1">IF(AE$2=1,1,IF(Prj_Inflation=1, (1+OFFSET(AE341,0,-1))^(Параметры!AE$36/360), 1))</f>
        <v>1.0056541453874053</v>
      </c>
      <c r="AF342" s="175">
        <f ca="1">IF(AF$2=1,1,IF(Prj_Inflation=1, (1+OFFSET(AF341,0,-1))^(Параметры!AF$36/360), 1))</f>
        <v>1.0056541453874053</v>
      </c>
      <c r="AG342" s="175">
        <f ca="1">IF(AG$2=1,1,IF(Prj_Inflation=1, (1+OFFSET(AG341,0,-1))^(Параметры!AG$36/360), 1))</f>
        <v>1.0056541453874053</v>
      </c>
      <c r="AH342" s="175">
        <f ca="1">IF(AH$2=1,1,IF(Prj_Inflation=1, (1+OFFSET(AH341,0,-1))^(Параметры!AH$36/360), 1))</f>
        <v>1.0056541453874053</v>
      </c>
      <c r="AI342" s="175">
        <f ca="1">IF(AI$2=1,1,IF(Prj_Inflation=1, (1+OFFSET(AI341,0,-1))^(Параметры!AI$36/360), 1))</f>
        <v>1.0056541453874053</v>
      </c>
      <c r="AJ342" s="175">
        <f ca="1">IF(AJ$2=1,1,IF(Prj_Inflation=1, (1+OFFSET(AJ341,0,-1))^(Параметры!AJ$36/360), 1))</f>
        <v>1.0056541453874053</v>
      </c>
      <c r="AK342" s="175">
        <f ca="1">IF(AK$2=1,1,IF(Prj_Inflation=1, (1+OFFSET(AK341,0,-1))^(Параметры!AK$36/360), 1))</f>
        <v>1.0056541453874053</v>
      </c>
      <c r="AL342" s="175">
        <f ca="1">IF(AL$2=1,1,IF(Prj_Inflation=1, (1+OFFSET(AL341,0,-1))^(Параметры!AL$36/360), 1))</f>
        <v>1.0056541453874053</v>
      </c>
      <c r="AM342" s="175">
        <f ca="1">IF(AM$2=1,1,IF(Prj_Inflation=1, (1+OFFSET(AM341,0,-1))^(Параметры!AM$36/360), 1))</f>
        <v>1.0056541453874053</v>
      </c>
      <c r="AN342" s="175">
        <f ca="1">IF(AN$2=1,1,IF(Prj_Inflation=1, (1+OFFSET(AN341,0,-1))^(Параметры!AN$36/360), 1))</f>
        <v>1.0056541453874053</v>
      </c>
      <c r="AO342" s="175">
        <f ca="1">IF(AO$2=1,1,IF(Prj_Inflation=1, (1+OFFSET(AO341,0,-1))^(Параметры!AO$36/360), 1))</f>
        <v>1.0056541453874053</v>
      </c>
      <c r="AP342" s="175">
        <f ca="1">IF(AP$2=1,1,IF(Prj_Inflation=1, (1+OFFSET(AP341,0,-1))^(Параметры!AP$36/360), 1))</f>
        <v>1.0056541453874053</v>
      </c>
      <c r="AQ342" s="175">
        <f ca="1">IF(AQ$2=1,1,IF(Prj_Inflation=1, (1+OFFSET(AQ341,0,-1))^(Параметры!AQ$36/360), 1))</f>
        <v>1.0056541453874053</v>
      </c>
      <c r="AR342" s="175">
        <f ca="1">IF(AR$2=1,1,IF(Prj_Inflation=1, (1+OFFSET(AR341,0,-1))^(Параметры!AR$36/360), 1))</f>
        <v>1.0056541453874053</v>
      </c>
      <c r="AS342" s="175">
        <f ca="1">IF(AS$2=1,1,IF(Prj_Inflation=1, (1+OFFSET(AS341,0,-1))^(Параметры!AS$36/360), 1))</f>
        <v>1.0056541453874053</v>
      </c>
      <c r="AT342" s="175">
        <f ca="1">IF(AT$2=1,1,IF(Prj_Inflation=1, (1+OFFSET(AT341,0,-1))^(Параметры!AT$36/360), 1))</f>
        <v>1.0056541453874053</v>
      </c>
      <c r="AU342" s="175">
        <f ca="1">IF(AU$2=1,1,IF(Prj_Inflation=1, (1+OFFSET(AU341,0,-1))^(Параметры!AU$36/360), 1))</f>
        <v>1.0056541453874053</v>
      </c>
      <c r="AV342" s="175">
        <f ca="1">IF(AV$2=1,1,IF(Prj_Inflation=1, (1+OFFSET(AV341,0,-1))^(Параметры!AV$36/360), 1))</f>
        <v>1.0056541453874053</v>
      </c>
      <c r="AW342" s="175">
        <f ca="1">IF(AW$2=1,1,IF(Prj_Inflation=1, (1+OFFSET(AW341,0,-1))^(Параметры!AW$36/360), 1))</f>
        <v>1.0056541453874053</v>
      </c>
      <c r="AX342" s="175">
        <f ca="1">IF(AX$2=1,1,IF(Prj_Inflation=1, (1+OFFSET(AX341,0,-1))^(Параметры!AX$36/360), 1))</f>
        <v>1.0056541453874053</v>
      </c>
      <c r="AY342" s="175">
        <f ca="1">IF(AY$2=1,1,IF(Prj_Inflation=1, (1+OFFSET(AY341,0,-1))^(Параметры!AY$36/360), 1))</f>
        <v>1.0056541453874053</v>
      </c>
      <c r="AZ342" s="175">
        <f ca="1">IF(AZ$2=1,1,IF(Prj_Inflation=1, (1+OFFSET(AZ341,0,-1))^(Параметры!AZ$36/360), 1))</f>
        <v>1.0056541453874053</v>
      </c>
      <c r="BA342" s="175">
        <f ca="1">IF(BA$2=1,1,IF(Prj_Inflation=1, (1+OFFSET(BA341,0,-1))^(Параметры!BA$36/360), 1))</f>
        <v>1.0056541453874053</v>
      </c>
      <c r="BB342" s="175">
        <f ca="1">IF(BB$2=1,1,IF(Prj_Inflation=1, (1+OFFSET(BB341,0,-1))^(Параметры!BB$36/360), 1))</f>
        <v>1.0056541453874053</v>
      </c>
      <c r="BC342" s="175">
        <f ca="1">IF(BC$2=1,1,IF(Prj_Inflation=1, (1+OFFSET(BC341,0,-1))^(Параметры!BC$36/360), 1))</f>
        <v>1.0056541453874053</v>
      </c>
      <c r="BD342" s="175">
        <f ca="1">IF(BD$2=1,1,IF(Prj_Inflation=1, (1+OFFSET(BD341,0,-1))^(Параметры!BD$36/360), 1))</f>
        <v>1.0056541453874053</v>
      </c>
      <c r="BE342" s="175">
        <f ca="1">IF(BE$2=1,1,IF(Prj_Inflation=1, (1+OFFSET(BE341,0,-1))^(Параметры!BE$36/360), 1))</f>
        <v>1.0056541453874053</v>
      </c>
      <c r="BF342" s="175">
        <f ca="1">IF(BF$2=1,1,IF(Prj_Inflation=1, (1+OFFSET(BF341,0,-1))^(Параметры!BF$36/360), 1))</f>
        <v>1.0056541453874053</v>
      </c>
      <c r="BG342" s="175">
        <f ca="1">IF(BG$2=1,1,IF(Prj_Inflation=1, (1+OFFSET(BG341,0,-1))^(Параметры!BG$36/360), 1))</f>
        <v>1.0056541453874053</v>
      </c>
      <c r="BH342" s="175">
        <f ca="1">IF(BH$2=1,1,IF(Prj_Inflation=1, (1+OFFSET(BH341,0,-1))^(Параметры!BH$36/360), 1))</f>
        <v>1.0056541453874053</v>
      </c>
      <c r="BI342" s="175">
        <f ca="1">IF(BI$2=1,1,IF(Prj_Inflation=1, (1+OFFSET(BI341,0,-1))^(Параметры!BI$36/360), 1))</f>
        <v>1.0056541453874053</v>
      </c>
      <c r="BJ342" s="175">
        <f ca="1">IF(BJ$2=1,1,IF(Prj_Inflation=1, (1+OFFSET(BJ341,0,-1))^(Параметры!BJ$36/360), 1))</f>
        <v>1.0056541453874053</v>
      </c>
      <c r="BK342" s="175">
        <f ca="1">IF(BK$2=1,1,IF(Prj_Inflation=1, (1+OFFSET(BK341,0,-1))^(Параметры!BK$36/360), 1))</f>
        <v>1.0056541453874053</v>
      </c>
      <c r="BL342" s="175">
        <f ca="1">IF(BL$2=1,1,IF(Prj_Inflation=1, (1+OFFSET(BL341,0,-1))^(Параметры!BL$36/360), 1))</f>
        <v>1.0056541453874053</v>
      </c>
      <c r="BM342" s="175">
        <f ca="1">IF(BM$2=1,1,IF(Prj_Inflation=1, (1+OFFSET(BM341,0,-1))^(Параметры!BM$36/360), 1))</f>
        <v>1.0056541453874053</v>
      </c>
      <c r="BN342" s="175">
        <f ca="1">IF(BN$2=1,1,IF(Prj_Inflation=1, (1+OFFSET(BN341,0,-1))^(Параметры!BN$36/360), 1))</f>
        <v>1.0056541453874053</v>
      </c>
      <c r="BO342" s="175">
        <f ca="1">IF(BO$2=1,1,IF(Prj_Inflation=1, (1+OFFSET(BO341,0,-1))^(Параметры!BO$36/360), 1))</f>
        <v>1.0056541453874053</v>
      </c>
      <c r="BP342" s="175">
        <f ca="1">IF(BP$2=1,1,IF(Prj_Inflation=1, (1+OFFSET(BP341,0,-1))^(Параметры!BP$36/360), 1))</f>
        <v>1.0056541453874053</v>
      </c>
      <c r="BQ342" s="175">
        <f ca="1">IF(BQ$2=1,1,IF(Prj_Inflation=1, (1+OFFSET(BQ341,0,-1))^(Параметры!BQ$36/360), 1))</f>
        <v>1.0056541453874053</v>
      </c>
      <c r="BR342" s="175">
        <f ca="1">IF(BR$2=1,1,IF(Prj_Inflation=1, (1+OFFSET(BR341,0,-1))^(Параметры!BR$36/360), 1))</f>
        <v>1.0056541453874053</v>
      </c>
      <c r="BS342" s="175">
        <f ca="1">IF(BS$2=1,1,IF(Prj_Inflation=1, (1+OFFSET(BS341,0,-1))^(Параметры!BS$36/360), 1))</f>
        <v>1.0056541453874053</v>
      </c>
      <c r="BT342" s="175">
        <f ca="1">IF(BT$2=1,1,IF(Prj_Inflation=1, (1+OFFSET(BT341,0,-1))^(Параметры!BT$36/360), 1))</f>
        <v>1.0056541453874053</v>
      </c>
      <c r="BU342" s="175">
        <f ca="1">IF(BU$2=1,1,IF(Prj_Inflation=1, (1+OFFSET(BU341,0,-1))^(Параметры!BU$36/360), 1))</f>
        <v>1.0056541453874053</v>
      </c>
      <c r="BV342" s="175">
        <f ca="1">IF(BV$2=1,1,IF(Prj_Inflation=1, (1+OFFSET(BV341,0,-1))^(Параметры!BV$36/360), 1))</f>
        <v>1.0056541453874053</v>
      </c>
      <c r="BW342" s="175">
        <f ca="1">IF(BW$2=1,1,IF(Prj_Inflation=1, (1+OFFSET(BW341,0,-1))^(Параметры!BW$36/360), 1))</f>
        <v>1.0056541453874053</v>
      </c>
      <c r="BX342" s="175">
        <f ca="1">IF(BX$2=1,1,IF(Prj_Inflation=1, (1+OFFSET(BX341,0,-1))^(Параметры!BX$36/360), 1))</f>
        <v>1.0056541453874053</v>
      </c>
      <c r="BY342" s="175">
        <f ca="1">IF(BY$2=1,1,IF(Prj_Inflation=1, (1+OFFSET(BY341,0,-1))^(Параметры!BY$36/360), 1))</f>
        <v>1.0056541453874053</v>
      </c>
      <c r="BZ342" s="175">
        <f ca="1">IF(BZ$2=1,1,IF(Prj_Inflation=1, (1+OFFSET(BZ341,0,-1))^(Параметры!BZ$36/360), 1))</f>
        <v>1.0056541453874053</v>
      </c>
      <c r="CA342" s="175">
        <f ca="1">IF(CA$2=1,1,IF(Prj_Inflation=1, (1+OFFSET(CA341,0,-1))^(Параметры!CA$36/360), 1))</f>
        <v>1.0056541453874053</v>
      </c>
      <c r="CB342" s="175">
        <f ca="1">IF(CB$2=1,1,IF(Prj_Inflation=1, (1+OFFSET(CB341,0,-1))^(Параметры!CB$36/360), 1))</f>
        <v>1.0056541453874053</v>
      </c>
      <c r="CC342" s="175">
        <f ca="1">IF(CC$2=1,1,IF(Prj_Inflation=1, (1+OFFSET(CC341,0,-1))^(Параметры!CC$36/360), 1))</f>
        <v>1.0056541453874053</v>
      </c>
      <c r="CD342" s="175">
        <f ca="1">IF(CD$2=1,1,IF(Prj_Inflation=1, (1+OFFSET(CD341,0,-1))^(Параметры!CD$36/360), 1))</f>
        <v>1.0056541453874053</v>
      </c>
      <c r="CE342" s="175">
        <f ca="1">IF(CE$2=1,1,IF(Prj_Inflation=1, (1+OFFSET(CE341,0,-1))^(Параметры!CE$36/360), 1))</f>
        <v>1.0056541453874053</v>
      </c>
      <c r="CF342" s="175">
        <f ca="1">IF(CF$2=1,1,IF(Prj_Inflation=1, (1+OFFSET(CF341,0,-1))^(Параметры!CF$36/360), 1))</f>
        <v>1.0056541453874053</v>
      </c>
      <c r="CG342" s="175">
        <f ca="1">IF(CG$2=1,1,IF(Prj_Inflation=1, (1+OFFSET(CG341,0,-1))^(Параметры!CG$36/360), 1))</f>
        <v>1.0056541453874053</v>
      </c>
      <c r="CH342" s="175">
        <f ca="1">IF(CH$2=1,1,IF(Prj_Inflation=1, (1+OFFSET(CH341,0,-1))^(Параметры!CH$36/360), 1))</f>
        <v>1.0056541453874053</v>
      </c>
      <c r="CI342" s="175">
        <f ca="1">IF(CI$2=1,1,IF(Prj_Inflation=1, (1+OFFSET(CI341,0,-1))^(Параметры!CI$36/360), 1))</f>
        <v>1.0056541453874053</v>
      </c>
      <c r="CJ342" s="175">
        <f ca="1">IF(CJ$2=1,1,IF(Prj_Inflation=1, (1+OFFSET(CJ341,0,-1))^(Параметры!CJ$36/360), 1))</f>
        <v>1.0056541453874053</v>
      </c>
      <c r="CK342" s="175">
        <f ca="1">IF(CK$2=1,1,IF(Prj_Inflation=1, (1+OFFSET(CK341,0,-1))^(Параметры!CK$36/360), 1))</f>
        <v>1.0056541453874053</v>
      </c>
      <c r="CL342" s="175">
        <f ca="1">IF(CL$2=1,1,IF(Prj_Inflation=1, (1+OFFSET(CL341,0,-1))^(Параметры!CL$36/360), 1))</f>
        <v>1.0056541453874053</v>
      </c>
      <c r="CM342" s="175">
        <f ca="1">IF(CM$2=1,1,IF(Prj_Inflation=1, (1+OFFSET(CM341,0,-1))^(Параметры!CM$36/360), 1))</f>
        <v>1.0056541453874053</v>
      </c>
      <c r="CN342" s="175">
        <f ca="1">IF(CN$2=1,1,IF(Prj_Inflation=1, (1+OFFSET(CN341,0,-1))^(Параметры!CN$36/360), 1))</f>
        <v>1.0056541453874053</v>
      </c>
      <c r="CO342" s="175">
        <f ca="1">IF(CO$2=1,1,IF(Prj_Inflation=1, (1+OFFSET(CO341,0,-1))^(Параметры!CO$36/360), 1))</f>
        <v>1.0056541453874053</v>
      </c>
      <c r="CP342" s="175">
        <f ca="1">IF(CP$2=1,1,IF(Prj_Inflation=1, (1+OFFSET(CP341,0,-1))^(Параметры!CP$36/360), 1))</f>
        <v>1.0056541453874053</v>
      </c>
      <c r="CQ342" s="175">
        <f ca="1">IF(CQ$2=1,1,IF(Prj_Inflation=1, (1+OFFSET(CQ341,0,-1))^(Параметры!CQ$36/360), 1))</f>
        <v>1.0056541453874053</v>
      </c>
      <c r="CR342" s="175">
        <f ca="1">IF(CR$2=1,1,IF(Prj_Inflation=1, (1+OFFSET(CR341,0,-1))^(Параметры!CR$36/360), 1))</f>
        <v>1.0056541453874053</v>
      </c>
      <c r="CS342" s="175">
        <f ca="1">IF(CS$2=1,1,IF(Prj_Inflation=1, (1+OFFSET(CS341,0,-1))^(Параметры!CS$36/360), 1))</f>
        <v>1.0056541453874053</v>
      </c>
      <c r="CT342" s="175">
        <f ca="1">IF(CT$2=1,1,IF(Prj_Inflation=1, (1+OFFSET(CT341,0,-1))^(Параметры!CT$36/360), 1))</f>
        <v>1.0056541453874053</v>
      </c>
      <c r="CU342" s="175">
        <f ca="1">IF(CU$2=1,1,IF(Prj_Inflation=1, (1+OFFSET(CU341,0,-1))^(Параметры!CU$36/360), 1))</f>
        <v>1.0056541453874053</v>
      </c>
      <c r="CV342" s="175">
        <f ca="1">IF(CV$2=1,1,IF(Prj_Inflation=1, (1+OFFSET(CV341,0,-1))^(Параметры!CV$36/360), 1))</f>
        <v>1.0056541453874053</v>
      </c>
      <c r="CW342" s="175">
        <f ca="1">IF(CW$2=1,1,IF(Prj_Inflation=1, (1+OFFSET(CW341,0,-1))^(Параметры!CW$36/360), 1))</f>
        <v>1.0056541453874053</v>
      </c>
      <c r="CX342" s="175">
        <f ca="1">IF(CX$2=1,1,IF(Prj_Inflation=1, (1+OFFSET(CX341,0,-1))^(Параметры!CX$36/360), 1))</f>
        <v>1.0056541453874053</v>
      </c>
      <c r="CY342" s="175">
        <f ca="1">IF(CY$2=1,1,IF(Prj_Inflation=1, (1+OFFSET(CY341,0,-1))^(Параметры!CY$36/360), 1))</f>
        <v>1.0056541453874053</v>
      </c>
      <c r="CZ342" s="175">
        <f ca="1">IF(CZ$2=1,1,IF(Prj_Inflation=1, (1+OFFSET(CZ341,0,-1))^(Параметры!CZ$36/360), 1))</f>
        <v>1.0056541453874053</v>
      </c>
      <c r="DA342" s="175">
        <f ca="1">IF(DA$2=1,1,IF(Prj_Inflation=1, (1+OFFSET(DA341,0,-1))^(Параметры!DA$36/360), 1))</f>
        <v>1.0056541453874053</v>
      </c>
      <c r="DB342" s="175">
        <f ca="1">IF(DB$2=1,1,IF(Prj_Inflation=1, (1+OFFSET(DB341,0,-1))^(Параметры!DB$36/360), 1))</f>
        <v>1.0056541453874053</v>
      </c>
      <c r="DC342" s="175">
        <f ca="1">IF(DC$2=1,1,IF(Prj_Inflation=1, (1+OFFSET(DC341,0,-1))^(Параметры!DC$36/360), 1))</f>
        <v>1.0056541453874053</v>
      </c>
      <c r="DD342" s="175">
        <f ca="1">IF(DD$2=1,1,IF(Prj_Inflation=1, (1+OFFSET(DD341,0,-1))^(Параметры!DD$36/360), 1))</f>
        <v>1.0056541453874053</v>
      </c>
      <c r="DE342" s="175">
        <f ca="1">IF(DE$2=1,1,IF(Prj_Inflation=1, (1+OFFSET(DE341,0,-1))^(Параметры!DE$36/360), 1))</f>
        <v>1.0056541453874053</v>
      </c>
      <c r="DF342" s="175">
        <f ca="1">IF(DF$2=1,1,IF(Prj_Inflation=1, (1+OFFSET(DF341,0,-1))^(Параметры!DF$36/360), 1))</f>
        <v>1.0056541453874053</v>
      </c>
      <c r="DG342" s="175">
        <f ca="1">IF(DG$2=1,1,IF(Prj_Inflation=1, (1+OFFSET(DG341,0,-1))^(Параметры!DG$36/360), 1))</f>
        <v>1.0056541453874053</v>
      </c>
      <c r="DH342" s="175">
        <f ca="1">IF(DH$2=1,1,IF(Prj_Inflation=1, (1+OFFSET(DH341,0,-1))^(Параметры!DH$36/360), 1))</f>
        <v>1.0056541453874053</v>
      </c>
      <c r="DI342" s="175">
        <f ca="1">IF(DI$2=1,1,IF(Prj_Inflation=1, (1+OFFSET(DI341,0,-1))^(Параметры!DI$36/360), 1))</f>
        <v>1.0056541453874053</v>
      </c>
      <c r="DJ342" s="175">
        <f ca="1">IF(DJ$2=1,1,IF(Prj_Inflation=1, (1+OFFSET(DJ341,0,-1))^(Параметры!DJ$36/360), 1))</f>
        <v>1.0056541453874053</v>
      </c>
      <c r="DK342" s="175">
        <f ca="1">IF(DK$2=1,1,IF(Prj_Inflation=1, (1+OFFSET(DK341,0,-1))^(Параметры!DK$36/360), 1))</f>
        <v>1.0056541453874053</v>
      </c>
      <c r="DL342" s="175">
        <f ca="1">IF(DL$2=1,1,IF(Prj_Inflation=1, (1+OFFSET(DL341,0,-1))^(Параметры!DL$36/360), 1))</f>
        <v>1.0056541453874053</v>
      </c>
      <c r="DM342" s="175">
        <f ca="1">IF(DM$2=1,1,IF(Prj_Inflation=1, (1+OFFSET(DM341,0,-1))^(Параметры!DM$36/360), 1))</f>
        <v>1.0056541453874053</v>
      </c>
      <c r="DN342" s="175">
        <f ca="1">IF(DN$2=1,1,IF(Prj_Inflation=1, (1+OFFSET(DN341,0,-1))^(Параметры!DN$36/360), 1))</f>
        <v>1.0056541453874053</v>
      </c>
      <c r="DO342" s="175">
        <f ca="1">IF(DO$2=1,1,IF(Prj_Inflation=1, (1+OFFSET(DO341,0,-1))^(Параметры!DO$36/360), 1))</f>
        <v>1.0056541453874053</v>
      </c>
      <c r="DP342" s="175">
        <f ca="1">IF(DP$2=1,1,IF(Prj_Inflation=1, (1+OFFSET(DP341,0,-1))^(Параметры!DP$36/360), 1))</f>
        <v>1.0056541453874053</v>
      </c>
      <c r="DQ342" s="175">
        <f ca="1">IF(DQ$2=1,1,IF(Prj_Inflation=1, (1+OFFSET(DQ341,0,-1))^(Параметры!DQ$36/360), 1))</f>
        <v>1.0056541453874053</v>
      </c>
      <c r="DR342" s="175">
        <f ca="1">IF(DR$2=1,1,IF(Prj_Inflation=1, (1+OFFSET(DR341,0,-1))^(Параметры!DR$36/360), 1))</f>
        <v>1.0056541453874053</v>
      </c>
      <c r="DS342" s="175">
        <f ca="1">IF(DS$2=1,1,IF(Prj_Inflation=1, (1+OFFSET(DS341,0,-1))^(Параметры!DS$36/360), 1))</f>
        <v>1.0056541453874053</v>
      </c>
      <c r="DT342" s="175">
        <f ca="1">IF(DT$2=1,1,IF(Prj_Inflation=1, (1+OFFSET(DT341,0,-1))^(Параметры!DT$36/360), 1))</f>
        <v>1.0056541453874053</v>
      </c>
      <c r="DU342" s="175">
        <f ca="1">IF(DU$2=1,1,IF(Prj_Inflation=1, (1+OFFSET(DU341,0,-1))^(Параметры!DU$36/360), 1))</f>
        <v>1.0056541453874053</v>
      </c>
      <c r="DV342" s="175">
        <f ca="1">IF(DV$2=1,1,IF(Prj_Inflation=1, (1+OFFSET(DV341,0,-1))^(Параметры!DV$36/360), 1))</f>
        <v>1.0056541453874053</v>
      </c>
      <c r="DW342" s="175"/>
      <c r="DX342" s="170"/>
    </row>
    <row r="343" spans="1:128" hidden="1" outlineLevel="1" x14ac:dyDescent="0.2">
      <c r="A343" s="168" t="str">
        <f ca="1">Language!A$1476</f>
        <v>индексировать в начале года</v>
      </c>
      <c r="B343" s="306">
        <v>0</v>
      </c>
      <c r="C343" s="147" t="str">
        <f ca="1">IF(B343=1,Language!$A$1465,Language!$A$1466)</f>
        <v>Нет</v>
      </c>
      <c r="D343" s="158"/>
      <c r="F343" s="6" t="s">
        <v>3328</v>
      </c>
      <c r="G343" s="176" t="str">
        <f ca="1">IF(Prj_Inflation=1,IF($B343=1,IF(G$2=1,1,IF(Параметры!G$35=1,1+OFFSET(G341,0,-1),1)),"-"),1)</f>
        <v>-</v>
      </c>
      <c r="H343" s="176" t="str">
        <f ca="1">IF(Prj_Inflation=1,IF($B343=1,IF(H$2=1,1,IF(Параметры!H$35=1,1+OFFSET(H341,0,-1),1)),"-"),1)</f>
        <v>-</v>
      </c>
      <c r="I343" s="176" t="str">
        <f ca="1">IF(Prj_Inflation=1,IF($B343=1,IF(I$2=1,1,IF(Параметры!I$35=1,1+OFFSET(I341,0,-1),1)),"-"),1)</f>
        <v>-</v>
      </c>
      <c r="J343" s="176" t="str">
        <f ca="1">IF(Prj_Inflation=1,IF($B343=1,IF(J$2=1,1,IF(Параметры!J$35=1,1+OFFSET(J341,0,-1),1)),"-"),1)</f>
        <v>-</v>
      </c>
      <c r="K343" s="176" t="str">
        <f ca="1">IF(Prj_Inflation=1,IF($B343=1,IF(K$2=1,1,IF(Параметры!K$35=1,1+OFFSET(K341,0,-1),1)),"-"),1)</f>
        <v>-</v>
      </c>
      <c r="L343" s="176" t="str">
        <f ca="1">IF(Prj_Inflation=1,IF($B343=1,IF(L$2=1,1,IF(Параметры!L$35=1,1+OFFSET(L341,0,-1),1)),"-"),1)</f>
        <v>-</v>
      </c>
      <c r="M343" s="176" t="str">
        <f ca="1">IF(Prj_Inflation=1,IF($B343=1,IF(M$2=1,1,IF(Параметры!M$35=1,1+OFFSET(M341,0,-1),1)),"-"),1)</f>
        <v>-</v>
      </c>
      <c r="N343" s="176" t="str">
        <f ca="1">IF(Prj_Inflation=1,IF($B343=1,IF(N$2=1,1,IF(Параметры!N$35=1,1+OFFSET(N341,0,-1),1)),"-"),1)</f>
        <v>-</v>
      </c>
      <c r="O343" s="176" t="str">
        <f ca="1">IF(Prj_Inflation=1,IF($B343=1,IF(O$2=1,1,IF(Параметры!O$35=1,1+OFFSET(O341,0,-1),1)),"-"),1)</f>
        <v>-</v>
      </c>
      <c r="P343" s="176" t="str">
        <f ca="1">IF(Prj_Inflation=1,IF($B343=1,IF(P$2=1,1,IF(Параметры!P$35=1,1+OFFSET(P341,0,-1),1)),"-"),1)</f>
        <v>-</v>
      </c>
      <c r="Q343" s="176" t="str">
        <f ca="1">IF(Prj_Inflation=1,IF($B343=1,IF(Q$2=1,1,IF(Параметры!Q$35=1,1+OFFSET(Q341,0,-1),1)),"-"),1)</f>
        <v>-</v>
      </c>
      <c r="R343" s="176" t="str">
        <f ca="1">IF(Prj_Inflation=1,IF($B343=1,IF(R$2=1,1,IF(Параметры!R$35=1,1+OFFSET(R341,0,-1),1)),"-"),1)</f>
        <v>-</v>
      </c>
      <c r="S343" s="176" t="str">
        <f ca="1">IF(Prj_Inflation=1,IF($B343=1,IF(S$2=1,1,IF(Параметры!S$35=1,1+OFFSET(S341,0,-1),1)),"-"),1)</f>
        <v>-</v>
      </c>
      <c r="T343" s="176" t="str">
        <f ca="1">IF(Prj_Inflation=1,IF($B343=1,IF(T$2=1,1,IF(Параметры!T$35=1,1+OFFSET(T341,0,-1),1)),"-"),1)</f>
        <v>-</v>
      </c>
      <c r="U343" s="176" t="str">
        <f ca="1">IF(Prj_Inflation=1,IF($B343=1,IF(U$2=1,1,IF(Параметры!U$35=1,1+OFFSET(U341,0,-1),1)),"-"),1)</f>
        <v>-</v>
      </c>
      <c r="V343" s="176" t="str">
        <f ca="1">IF(Prj_Inflation=1,IF($B343=1,IF(V$2=1,1,IF(Параметры!V$35=1,1+OFFSET(V341,0,-1),1)),"-"),1)</f>
        <v>-</v>
      </c>
      <c r="W343" s="176" t="str">
        <f ca="1">IF(Prj_Inflation=1,IF($B343=1,IF(W$2=1,1,IF(Параметры!W$35=1,1+OFFSET(W341,0,-1),1)),"-"),1)</f>
        <v>-</v>
      </c>
      <c r="X343" s="176" t="str">
        <f ca="1">IF(Prj_Inflation=1,IF($B343=1,IF(X$2=1,1,IF(Параметры!X$35=1,1+OFFSET(X341,0,-1),1)),"-"),1)</f>
        <v>-</v>
      </c>
      <c r="Y343" s="176" t="str">
        <f ca="1">IF(Prj_Inflation=1,IF($B343=1,IF(Y$2=1,1,IF(Параметры!Y$35=1,1+OFFSET(Y341,0,-1),1)),"-"),1)</f>
        <v>-</v>
      </c>
      <c r="Z343" s="176" t="str">
        <f ca="1">IF(Prj_Inflation=1,IF($B343=1,IF(Z$2=1,1,IF(Параметры!Z$35=1,1+OFFSET(Z341,0,-1),1)),"-"),1)</f>
        <v>-</v>
      </c>
      <c r="AA343" s="176" t="str">
        <f ca="1">IF(Prj_Inflation=1,IF($B343=1,IF(AA$2=1,1,IF(Параметры!AA$35=1,1+OFFSET(AA341,0,-1),1)),"-"),1)</f>
        <v>-</v>
      </c>
      <c r="AB343" s="176" t="str">
        <f ca="1">IF(Prj_Inflation=1,IF($B343=1,IF(AB$2=1,1,IF(Параметры!AB$35=1,1+OFFSET(AB341,0,-1),1)),"-"),1)</f>
        <v>-</v>
      </c>
      <c r="AC343" s="176" t="str">
        <f ca="1">IF(Prj_Inflation=1,IF($B343=1,IF(AC$2=1,1,IF(Параметры!AC$35=1,1+OFFSET(AC341,0,-1),1)),"-"),1)</f>
        <v>-</v>
      </c>
      <c r="AD343" s="176" t="str">
        <f ca="1">IF(Prj_Inflation=1,IF($B343=1,IF(AD$2=1,1,IF(Параметры!AD$35=1,1+OFFSET(AD341,0,-1),1)),"-"),1)</f>
        <v>-</v>
      </c>
      <c r="AE343" s="176" t="str">
        <f ca="1">IF(Prj_Inflation=1,IF($B343=1,IF(AE$2=1,1,IF(Параметры!AE$35=1,1+OFFSET(AE341,0,-1),1)),"-"),1)</f>
        <v>-</v>
      </c>
      <c r="AF343" s="176" t="str">
        <f ca="1">IF(Prj_Inflation=1,IF($B343=1,IF(AF$2=1,1,IF(Параметры!AF$35=1,1+OFFSET(AF341,0,-1),1)),"-"),1)</f>
        <v>-</v>
      </c>
      <c r="AG343" s="176" t="str">
        <f ca="1">IF(Prj_Inflation=1,IF($B343=1,IF(AG$2=1,1,IF(Параметры!AG$35=1,1+OFFSET(AG341,0,-1),1)),"-"),1)</f>
        <v>-</v>
      </c>
      <c r="AH343" s="176" t="str">
        <f ca="1">IF(Prj_Inflation=1,IF($B343=1,IF(AH$2=1,1,IF(Параметры!AH$35=1,1+OFFSET(AH341,0,-1),1)),"-"),1)</f>
        <v>-</v>
      </c>
      <c r="AI343" s="176" t="str">
        <f ca="1">IF(Prj_Inflation=1,IF($B343=1,IF(AI$2=1,1,IF(Параметры!AI$35=1,1+OFFSET(AI341,0,-1),1)),"-"),1)</f>
        <v>-</v>
      </c>
      <c r="AJ343" s="176" t="str">
        <f ca="1">IF(Prj_Inflation=1,IF($B343=1,IF(AJ$2=1,1,IF(Параметры!AJ$35=1,1+OFFSET(AJ341,0,-1),1)),"-"),1)</f>
        <v>-</v>
      </c>
      <c r="AK343" s="176" t="str">
        <f ca="1">IF(Prj_Inflation=1,IF($B343=1,IF(AK$2=1,1,IF(Параметры!AK$35=1,1+OFFSET(AK341,0,-1),1)),"-"),1)</f>
        <v>-</v>
      </c>
      <c r="AL343" s="176" t="str">
        <f ca="1">IF(Prj_Inflation=1,IF($B343=1,IF(AL$2=1,1,IF(Параметры!AL$35=1,1+OFFSET(AL341,0,-1),1)),"-"),1)</f>
        <v>-</v>
      </c>
      <c r="AM343" s="176" t="str">
        <f ca="1">IF(Prj_Inflation=1,IF($B343=1,IF(AM$2=1,1,IF(Параметры!AM$35=1,1+OFFSET(AM341,0,-1),1)),"-"),1)</f>
        <v>-</v>
      </c>
      <c r="AN343" s="176" t="str">
        <f ca="1">IF(Prj_Inflation=1,IF($B343=1,IF(AN$2=1,1,IF(Параметры!AN$35=1,1+OFFSET(AN341,0,-1),1)),"-"),1)</f>
        <v>-</v>
      </c>
      <c r="AO343" s="176" t="str">
        <f ca="1">IF(Prj_Inflation=1,IF($B343=1,IF(AO$2=1,1,IF(Параметры!AO$35=1,1+OFFSET(AO341,0,-1),1)),"-"),1)</f>
        <v>-</v>
      </c>
      <c r="AP343" s="176" t="str">
        <f ca="1">IF(Prj_Inflation=1,IF($B343=1,IF(AP$2=1,1,IF(Параметры!AP$35=1,1+OFFSET(AP341,0,-1),1)),"-"),1)</f>
        <v>-</v>
      </c>
      <c r="AQ343" s="176" t="str">
        <f ca="1">IF(Prj_Inflation=1,IF($B343=1,IF(AQ$2=1,1,IF(Параметры!AQ$35=1,1+OFFSET(AQ341,0,-1),1)),"-"),1)</f>
        <v>-</v>
      </c>
      <c r="AR343" s="176" t="str">
        <f ca="1">IF(Prj_Inflation=1,IF($B343=1,IF(AR$2=1,1,IF(Параметры!AR$35=1,1+OFFSET(AR341,0,-1),1)),"-"),1)</f>
        <v>-</v>
      </c>
      <c r="AS343" s="176" t="str">
        <f ca="1">IF(Prj_Inflation=1,IF($B343=1,IF(AS$2=1,1,IF(Параметры!AS$35=1,1+OFFSET(AS341,0,-1),1)),"-"),1)</f>
        <v>-</v>
      </c>
      <c r="AT343" s="176" t="str">
        <f ca="1">IF(Prj_Inflation=1,IF($B343=1,IF(AT$2=1,1,IF(Параметры!AT$35=1,1+OFFSET(AT341,0,-1),1)),"-"),1)</f>
        <v>-</v>
      </c>
      <c r="AU343" s="176" t="str">
        <f ca="1">IF(Prj_Inflation=1,IF($B343=1,IF(AU$2=1,1,IF(Параметры!AU$35=1,1+OFFSET(AU341,0,-1),1)),"-"),1)</f>
        <v>-</v>
      </c>
      <c r="AV343" s="176" t="str">
        <f ca="1">IF(Prj_Inflation=1,IF($B343=1,IF(AV$2=1,1,IF(Параметры!AV$35=1,1+OFFSET(AV341,0,-1),1)),"-"),1)</f>
        <v>-</v>
      </c>
      <c r="AW343" s="176" t="str">
        <f ca="1">IF(Prj_Inflation=1,IF($B343=1,IF(AW$2=1,1,IF(Параметры!AW$35=1,1+OFFSET(AW341,0,-1),1)),"-"),1)</f>
        <v>-</v>
      </c>
      <c r="AX343" s="176" t="str">
        <f ca="1">IF(Prj_Inflation=1,IF($B343=1,IF(AX$2=1,1,IF(Параметры!AX$35=1,1+OFFSET(AX341,0,-1),1)),"-"),1)</f>
        <v>-</v>
      </c>
      <c r="AY343" s="176" t="str">
        <f ca="1">IF(Prj_Inflation=1,IF($B343=1,IF(AY$2=1,1,IF(Параметры!AY$35=1,1+OFFSET(AY341,0,-1),1)),"-"),1)</f>
        <v>-</v>
      </c>
      <c r="AZ343" s="176" t="str">
        <f ca="1">IF(Prj_Inflation=1,IF($B343=1,IF(AZ$2=1,1,IF(Параметры!AZ$35=1,1+OFFSET(AZ341,0,-1),1)),"-"),1)</f>
        <v>-</v>
      </c>
      <c r="BA343" s="176" t="str">
        <f ca="1">IF(Prj_Inflation=1,IF($B343=1,IF(BA$2=1,1,IF(Параметры!BA$35=1,1+OFFSET(BA341,0,-1),1)),"-"),1)</f>
        <v>-</v>
      </c>
      <c r="BB343" s="176" t="str">
        <f ca="1">IF(Prj_Inflation=1,IF($B343=1,IF(BB$2=1,1,IF(Параметры!BB$35=1,1+OFFSET(BB341,0,-1),1)),"-"),1)</f>
        <v>-</v>
      </c>
      <c r="BC343" s="176" t="str">
        <f ca="1">IF(Prj_Inflation=1,IF($B343=1,IF(BC$2=1,1,IF(Параметры!BC$35=1,1+OFFSET(BC341,0,-1),1)),"-"),1)</f>
        <v>-</v>
      </c>
      <c r="BD343" s="176" t="str">
        <f ca="1">IF(Prj_Inflation=1,IF($B343=1,IF(BD$2=1,1,IF(Параметры!BD$35=1,1+OFFSET(BD341,0,-1),1)),"-"),1)</f>
        <v>-</v>
      </c>
      <c r="BE343" s="176" t="str">
        <f ca="1">IF(Prj_Inflation=1,IF($B343=1,IF(BE$2=1,1,IF(Параметры!BE$35=1,1+OFFSET(BE341,0,-1),1)),"-"),1)</f>
        <v>-</v>
      </c>
      <c r="BF343" s="176" t="str">
        <f ca="1">IF(Prj_Inflation=1,IF($B343=1,IF(BF$2=1,1,IF(Параметры!BF$35=1,1+OFFSET(BF341,0,-1),1)),"-"),1)</f>
        <v>-</v>
      </c>
      <c r="BG343" s="176" t="str">
        <f ca="1">IF(Prj_Inflation=1,IF($B343=1,IF(BG$2=1,1,IF(Параметры!BG$35=1,1+OFFSET(BG341,0,-1),1)),"-"),1)</f>
        <v>-</v>
      </c>
      <c r="BH343" s="176" t="str">
        <f ca="1">IF(Prj_Inflation=1,IF($B343=1,IF(BH$2=1,1,IF(Параметры!BH$35=1,1+OFFSET(BH341,0,-1),1)),"-"),1)</f>
        <v>-</v>
      </c>
      <c r="BI343" s="176" t="str">
        <f ca="1">IF(Prj_Inflation=1,IF($B343=1,IF(BI$2=1,1,IF(Параметры!BI$35=1,1+OFFSET(BI341,0,-1),1)),"-"),1)</f>
        <v>-</v>
      </c>
      <c r="BJ343" s="176" t="str">
        <f ca="1">IF(Prj_Inflation=1,IF($B343=1,IF(BJ$2=1,1,IF(Параметры!BJ$35=1,1+OFFSET(BJ341,0,-1),1)),"-"),1)</f>
        <v>-</v>
      </c>
      <c r="BK343" s="176" t="str">
        <f ca="1">IF(Prj_Inflation=1,IF($B343=1,IF(BK$2=1,1,IF(Параметры!BK$35=1,1+OFFSET(BK341,0,-1),1)),"-"),1)</f>
        <v>-</v>
      </c>
      <c r="BL343" s="176" t="str">
        <f ca="1">IF(Prj_Inflation=1,IF($B343=1,IF(BL$2=1,1,IF(Параметры!BL$35=1,1+OFFSET(BL341,0,-1),1)),"-"),1)</f>
        <v>-</v>
      </c>
      <c r="BM343" s="176" t="str">
        <f ca="1">IF(Prj_Inflation=1,IF($B343=1,IF(BM$2=1,1,IF(Параметры!BM$35=1,1+OFFSET(BM341,0,-1),1)),"-"),1)</f>
        <v>-</v>
      </c>
      <c r="BN343" s="176" t="str">
        <f ca="1">IF(Prj_Inflation=1,IF($B343=1,IF(BN$2=1,1,IF(Параметры!BN$35=1,1+OFFSET(BN341,0,-1),1)),"-"),1)</f>
        <v>-</v>
      </c>
      <c r="BO343" s="176" t="str">
        <f ca="1">IF(Prj_Inflation=1,IF($B343=1,IF(BO$2=1,1,IF(Параметры!BO$35=1,1+OFFSET(BO341,0,-1),1)),"-"),1)</f>
        <v>-</v>
      </c>
      <c r="BP343" s="176" t="str">
        <f ca="1">IF(Prj_Inflation=1,IF($B343=1,IF(BP$2=1,1,IF(Параметры!BP$35=1,1+OFFSET(BP341,0,-1),1)),"-"),1)</f>
        <v>-</v>
      </c>
      <c r="BQ343" s="176" t="str">
        <f ca="1">IF(Prj_Inflation=1,IF($B343=1,IF(BQ$2=1,1,IF(Параметры!BQ$35=1,1+OFFSET(BQ341,0,-1),1)),"-"),1)</f>
        <v>-</v>
      </c>
      <c r="BR343" s="176" t="str">
        <f ca="1">IF(Prj_Inflation=1,IF($B343=1,IF(BR$2=1,1,IF(Параметры!BR$35=1,1+OFFSET(BR341,0,-1),1)),"-"),1)</f>
        <v>-</v>
      </c>
      <c r="BS343" s="176" t="str">
        <f ca="1">IF(Prj_Inflation=1,IF($B343=1,IF(BS$2=1,1,IF(Параметры!BS$35=1,1+OFFSET(BS341,0,-1),1)),"-"),1)</f>
        <v>-</v>
      </c>
      <c r="BT343" s="176" t="str">
        <f ca="1">IF(Prj_Inflation=1,IF($B343=1,IF(BT$2=1,1,IF(Параметры!BT$35=1,1+OFFSET(BT341,0,-1),1)),"-"),1)</f>
        <v>-</v>
      </c>
      <c r="BU343" s="176" t="str">
        <f ca="1">IF(Prj_Inflation=1,IF($B343=1,IF(BU$2=1,1,IF(Параметры!BU$35=1,1+OFFSET(BU341,0,-1),1)),"-"),1)</f>
        <v>-</v>
      </c>
      <c r="BV343" s="176" t="str">
        <f ca="1">IF(Prj_Inflation=1,IF($B343=1,IF(BV$2=1,1,IF(Параметры!BV$35=1,1+OFFSET(BV341,0,-1),1)),"-"),1)</f>
        <v>-</v>
      </c>
      <c r="BW343" s="176" t="str">
        <f ca="1">IF(Prj_Inflation=1,IF($B343=1,IF(BW$2=1,1,IF(Параметры!BW$35=1,1+OFFSET(BW341,0,-1),1)),"-"),1)</f>
        <v>-</v>
      </c>
      <c r="BX343" s="176" t="str">
        <f ca="1">IF(Prj_Inflation=1,IF($B343=1,IF(BX$2=1,1,IF(Параметры!BX$35=1,1+OFFSET(BX341,0,-1),1)),"-"),1)</f>
        <v>-</v>
      </c>
      <c r="BY343" s="176" t="str">
        <f ca="1">IF(Prj_Inflation=1,IF($B343=1,IF(BY$2=1,1,IF(Параметры!BY$35=1,1+OFFSET(BY341,0,-1),1)),"-"),1)</f>
        <v>-</v>
      </c>
      <c r="BZ343" s="176" t="str">
        <f ca="1">IF(Prj_Inflation=1,IF($B343=1,IF(BZ$2=1,1,IF(Параметры!BZ$35=1,1+OFFSET(BZ341,0,-1),1)),"-"),1)</f>
        <v>-</v>
      </c>
      <c r="CA343" s="176" t="str">
        <f ca="1">IF(Prj_Inflation=1,IF($B343=1,IF(CA$2=1,1,IF(Параметры!CA$35=1,1+OFFSET(CA341,0,-1),1)),"-"),1)</f>
        <v>-</v>
      </c>
      <c r="CB343" s="176" t="str">
        <f ca="1">IF(Prj_Inflation=1,IF($B343=1,IF(CB$2=1,1,IF(Параметры!CB$35=1,1+OFFSET(CB341,0,-1),1)),"-"),1)</f>
        <v>-</v>
      </c>
      <c r="CC343" s="176" t="str">
        <f ca="1">IF(Prj_Inflation=1,IF($B343=1,IF(CC$2=1,1,IF(Параметры!CC$35=1,1+OFFSET(CC341,0,-1),1)),"-"),1)</f>
        <v>-</v>
      </c>
      <c r="CD343" s="176" t="str">
        <f ca="1">IF(Prj_Inflation=1,IF($B343=1,IF(CD$2=1,1,IF(Параметры!CD$35=1,1+OFFSET(CD341,0,-1),1)),"-"),1)</f>
        <v>-</v>
      </c>
      <c r="CE343" s="176" t="str">
        <f ca="1">IF(Prj_Inflation=1,IF($B343=1,IF(CE$2=1,1,IF(Параметры!CE$35=1,1+OFFSET(CE341,0,-1),1)),"-"),1)</f>
        <v>-</v>
      </c>
      <c r="CF343" s="176" t="str">
        <f ca="1">IF(Prj_Inflation=1,IF($B343=1,IF(CF$2=1,1,IF(Параметры!CF$35=1,1+OFFSET(CF341,0,-1),1)),"-"),1)</f>
        <v>-</v>
      </c>
      <c r="CG343" s="176" t="str">
        <f ca="1">IF(Prj_Inflation=1,IF($B343=1,IF(CG$2=1,1,IF(Параметры!CG$35=1,1+OFFSET(CG341,0,-1),1)),"-"),1)</f>
        <v>-</v>
      </c>
      <c r="CH343" s="176" t="str">
        <f ca="1">IF(Prj_Inflation=1,IF($B343=1,IF(CH$2=1,1,IF(Параметры!CH$35=1,1+OFFSET(CH341,0,-1),1)),"-"),1)</f>
        <v>-</v>
      </c>
      <c r="CI343" s="176" t="str">
        <f ca="1">IF(Prj_Inflation=1,IF($B343=1,IF(CI$2=1,1,IF(Параметры!CI$35=1,1+OFFSET(CI341,0,-1),1)),"-"),1)</f>
        <v>-</v>
      </c>
      <c r="CJ343" s="176" t="str">
        <f ca="1">IF(Prj_Inflation=1,IF($B343=1,IF(CJ$2=1,1,IF(Параметры!CJ$35=1,1+OFFSET(CJ341,0,-1),1)),"-"),1)</f>
        <v>-</v>
      </c>
      <c r="CK343" s="176" t="str">
        <f ca="1">IF(Prj_Inflation=1,IF($B343=1,IF(CK$2=1,1,IF(Параметры!CK$35=1,1+OFFSET(CK341,0,-1),1)),"-"),1)</f>
        <v>-</v>
      </c>
      <c r="CL343" s="176" t="str">
        <f ca="1">IF(Prj_Inflation=1,IF($B343=1,IF(CL$2=1,1,IF(Параметры!CL$35=1,1+OFFSET(CL341,0,-1),1)),"-"),1)</f>
        <v>-</v>
      </c>
      <c r="CM343" s="176" t="str">
        <f ca="1">IF(Prj_Inflation=1,IF($B343=1,IF(CM$2=1,1,IF(Параметры!CM$35=1,1+OFFSET(CM341,0,-1),1)),"-"),1)</f>
        <v>-</v>
      </c>
      <c r="CN343" s="176" t="str">
        <f ca="1">IF(Prj_Inflation=1,IF($B343=1,IF(CN$2=1,1,IF(Параметры!CN$35=1,1+OFFSET(CN341,0,-1),1)),"-"),1)</f>
        <v>-</v>
      </c>
      <c r="CO343" s="176" t="str">
        <f ca="1">IF(Prj_Inflation=1,IF($B343=1,IF(CO$2=1,1,IF(Параметры!CO$35=1,1+OFFSET(CO341,0,-1),1)),"-"),1)</f>
        <v>-</v>
      </c>
      <c r="CP343" s="176" t="str">
        <f ca="1">IF(Prj_Inflation=1,IF($B343=1,IF(CP$2=1,1,IF(Параметры!CP$35=1,1+OFFSET(CP341,0,-1),1)),"-"),1)</f>
        <v>-</v>
      </c>
      <c r="CQ343" s="176" t="str">
        <f ca="1">IF(Prj_Inflation=1,IF($B343=1,IF(CQ$2=1,1,IF(Параметры!CQ$35=1,1+OFFSET(CQ341,0,-1),1)),"-"),1)</f>
        <v>-</v>
      </c>
      <c r="CR343" s="176" t="str">
        <f ca="1">IF(Prj_Inflation=1,IF($B343=1,IF(CR$2=1,1,IF(Параметры!CR$35=1,1+OFFSET(CR341,0,-1),1)),"-"),1)</f>
        <v>-</v>
      </c>
      <c r="CS343" s="176" t="str">
        <f ca="1">IF(Prj_Inflation=1,IF($B343=1,IF(CS$2=1,1,IF(Параметры!CS$35=1,1+OFFSET(CS341,0,-1),1)),"-"),1)</f>
        <v>-</v>
      </c>
      <c r="CT343" s="176" t="str">
        <f ca="1">IF(Prj_Inflation=1,IF($B343=1,IF(CT$2=1,1,IF(Параметры!CT$35=1,1+OFFSET(CT341,0,-1),1)),"-"),1)</f>
        <v>-</v>
      </c>
      <c r="CU343" s="176" t="str">
        <f ca="1">IF(Prj_Inflation=1,IF($B343=1,IF(CU$2=1,1,IF(Параметры!CU$35=1,1+OFFSET(CU341,0,-1),1)),"-"),1)</f>
        <v>-</v>
      </c>
      <c r="CV343" s="176" t="str">
        <f ca="1">IF(Prj_Inflation=1,IF($B343=1,IF(CV$2=1,1,IF(Параметры!CV$35=1,1+OFFSET(CV341,0,-1),1)),"-"),1)</f>
        <v>-</v>
      </c>
      <c r="CW343" s="176" t="str">
        <f ca="1">IF(Prj_Inflation=1,IF($B343=1,IF(CW$2=1,1,IF(Параметры!CW$35=1,1+OFFSET(CW341,0,-1),1)),"-"),1)</f>
        <v>-</v>
      </c>
      <c r="CX343" s="176" t="str">
        <f ca="1">IF(Prj_Inflation=1,IF($B343=1,IF(CX$2=1,1,IF(Параметры!CX$35=1,1+OFFSET(CX341,0,-1),1)),"-"),1)</f>
        <v>-</v>
      </c>
      <c r="CY343" s="176" t="str">
        <f ca="1">IF(Prj_Inflation=1,IF($B343=1,IF(CY$2=1,1,IF(Параметры!CY$35=1,1+OFFSET(CY341,0,-1),1)),"-"),1)</f>
        <v>-</v>
      </c>
      <c r="CZ343" s="176" t="str">
        <f ca="1">IF(Prj_Inflation=1,IF($B343=1,IF(CZ$2=1,1,IF(Параметры!CZ$35=1,1+OFFSET(CZ341,0,-1),1)),"-"),1)</f>
        <v>-</v>
      </c>
      <c r="DA343" s="176" t="str">
        <f ca="1">IF(Prj_Inflation=1,IF($B343=1,IF(DA$2=1,1,IF(Параметры!DA$35=1,1+OFFSET(DA341,0,-1),1)),"-"),1)</f>
        <v>-</v>
      </c>
      <c r="DB343" s="176" t="str">
        <f ca="1">IF(Prj_Inflation=1,IF($B343=1,IF(DB$2=1,1,IF(Параметры!DB$35=1,1+OFFSET(DB341,0,-1),1)),"-"),1)</f>
        <v>-</v>
      </c>
      <c r="DC343" s="176" t="str">
        <f ca="1">IF(Prj_Inflation=1,IF($B343=1,IF(DC$2=1,1,IF(Параметры!DC$35=1,1+OFFSET(DC341,0,-1),1)),"-"),1)</f>
        <v>-</v>
      </c>
      <c r="DD343" s="176" t="str">
        <f ca="1">IF(Prj_Inflation=1,IF($B343=1,IF(DD$2=1,1,IF(Параметры!DD$35=1,1+OFFSET(DD341,0,-1),1)),"-"),1)</f>
        <v>-</v>
      </c>
      <c r="DE343" s="176" t="str">
        <f ca="1">IF(Prj_Inflation=1,IF($B343=1,IF(DE$2=1,1,IF(Параметры!DE$35=1,1+OFFSET(DE341,0,-1),1)),"-"),1)</f>
        <v>-</v>
      </c>
      <c r="DF343" s="176" t="str">
        <f ca="1">IF(Prj_Inflation=1,IF($B343=1,IF(DF$2=1,1,IF(Параметры!DF$35=1,1+OFFSET(DF341,0,-1),1)),"-"),1)</f>
        <v>-</v>
      </c>
      <c r="DG343" s="176" t="str">
        <f ca="1">IF(Prj_Inflation=1,IF($B343=1,IF(DG$2=1,1,IF(Параметры!DG$35=1,1+OFFSET(DG341,0,-1),1)),"-"),1)</f>
        <v>-</v>
      </c>
      <c r="DH343" s="176" t="str">
        <f ca="1">IF(Prj_Inflation=1,IF($B343=1,IF(DH$2=1,1,IF(Параметры!DH$35=1,1+OFFSET(DH341,0,-1),1)),"-"),1)</f>
        <v>-</v>
      </c>
      <c r="DI343" s="176" t="str">
        <f ca="1">IF(Prj_Inflation=1,IF($B343=1,IF(DI$2=1,1,IF(Параметры!DI$35=1,1+OFFSET(DI341,0,-1),1)),"-"),1)</f>
        <v>-</v>
      </c>
      <c r="DJ343" s="176" t="str">
        <f ca="1">IF(Prj_Inflation=1,IF($B343=1,IF(DJ$2=1,1,IF(Параметры!DJ$35=1,1+OFFSET(DJ341,0,-1),1)),"-"),1)</f>
        <v>-</v>
      </c>
      <c r="DK343" s="176" t="str">
        <f ca="1">IF(Prj_Inflation=1,IF($B343=1,IF(DK$2=1,1,IF(Параметры!DK$35=1,1+OFFSET(DK341,0,-1),1)),"-"),1)</f>
        <v>-</v>
      </c>
      <c r="DL343" s="176" t="str">
        <f ca="1">IF(Prj_Inflation=1,IF($B343=1,IF(DL$2=1,1,IF(Параметры!DL$35=1,1+OFFSET(DL341,0,-1),1)),"-"),1)</f>
        <v>-</v>
      </c>
      <c r="DM343" s="176" t="str">
        <f ca="1">IF(Prj_Inflation=1,IF($B343=1,IF(DM$2=1,1,IF(Параметры!DM$35=1,1+OFFSET(DM341,0,-1),1)),"-"),1)</f>
        <v>-</v>
      </c>
      <c r="DN343" s="176" t="str">
        <f ca="1">IF(Prj_Inflation=1,IF($B343=1,IF(DN$2=1,1,IF(Параметры!DN$35=1,1+OFFSET(DN341,0,-1),1)),"-"),1)</f>
        <v>-</v>
      </c>
      <c r="DO343" s="176" t="str">
        <f ca="1">IF(Prj_Inflation=1,IF($B343=1,IF(DO$2=1,1,IF(Параметры!DO$35=1,1+OFFSET(DO341,0,-1),1)),"-"),1)</f>
        <v>-</v>
      </c>
      <c r="DP343" s="176" t="str">
        <f ca="1">IF(Prj_Inflation=1,IF($B343=1,IF(DP$2=1,1,IF(Параметры!DP$35=1,1+OFFSET(DP341,0,-1),1)),"-"),1)</f>
        <v>-</v>
      </c>
      <c r="DQ343" s="176" t="str">
        <f ca="1">IF(Prj_Inflation=1,IF($B343=1,IF(DQ$2=1,1,IF(Параметры!DQ$35=1,1+OFFSET(DQ341,0,-1),1)),"-"),1)</f>
        <v>-</v>
      </c>
      <c r="DR343" s="176" t="str">
        <f ca="1">IF(Prj_Inflation=1,IF($B343=1,IF(DR$2=1,1,IF(Параметры!DR$35=1,1+OFFSET(DR341,0,-1),1)),"-"),1)</f>
        <v>-</v>
      </c>
      <c r="DS343" s="176" t="str">
        <f ca="1">IF(Prj_Inflation=1,IF($B343=1,IF(DS$2=1,1,IF(Параметры!DS$35=1,1+OFFSET(DS341,0,-1),1)),"-"),1)</f>
        <v>-</v>
      </c>
      <c r="DT343" s="176" t="str">
        <f ca="1">IF(Prj_Inflation=1,IF($B343=1,IF(DT$2=1,1,IF(Параметры!DT$35=1,1+OFFSET(DT341,0,-1),1)),"-"),1)</f>
        <v>-</v>
      </c>
      <c r="DU343" s="176" t="str">
        <f ca="1">IF(Prj_Inflation=1,IF($B343=1,IF(DU$2=1,1,IF(Параметры!DU$35=1,1+OFFSET(DU341,0,-1),1)),"-"),1)</f>
        <v>-</v>
      </c>
      <c r="DV343" s="176" t="str">
        <f ca="1">IF(Prj_Inflation=1,IF($B343=1,IF(DV$2=1,1,IF(Параметры!DV$35=1,1+OFFSET(DV341,0,-1),1)),"-"),1)</f>
        <v>-</v>
      </c>
      <c r="DW343" s="175"/>
      <c r="DX343" s="170"/>
    </row>
    <row r="344" spans="1:128" hidden="1" outlineLevel="1" x14ac:dyDescent="0.2">
      <c r="A344" s="168" t="str">
        <f ca="1">Language!A$708</f>
        <v>социальные взносы</v>
      </c>
      <c r="B344" s="173"/>
      <c r="C344" s="147" t="str">
        <f ca="1">CHOOSE(D344,CurName1,CurName2,CurName3)</f>
        <v>тыс. руб.</v>
      </c>
      <c r="D344" s="158">
        <f>D337</f>
        <v>1</v>
      </c>
      <c r="E344" s="154" t="s">
        <v>1178</v>
      </c>
      <c r="F344" s="6" t="s">
        <v>3082</v>
      </c>
      <c r="G344" s="169">
        <f ca="1">G340*Параметры!G$97</f>
        <v>124.00000000000003</v>
      </c>
      <c r="H344" s="169">
        <f ca="1">H340*Параметры!H$97</f>
        <v>124.70111402803828</v>
      </c>
      <c r="I344" s="169">
        <f ca="1">I340*Параметры!I$97</f>
        <v>125.40619225672421</v>
      </c>
      <c r="J344" s="169">
        <f ca="1">J340*Параметры!J$97</f>
        <v>126.11525710022461</v>
      </c>
      <c r="K344" s="169">
        <f ca="1">K340*Параметры!K$97</f>
        <v>126.82833109943928</v>
      </c>
      <c r="L344" s="169">
        <f ca="1">L340*Параметры!L$97</f>
        <v>127.54543692271749</v>
      </c>
      <c r="M344" s="169">
        <f ca="1">M340*Параметры!M$97</f>
        <v>128.26659736657865</v>
      </c>
      <c r="N344" s="169">
        <f ca="1">N340*Параметры!N$97</f>
        <v>128.99183535643706</v>
      </c>
      <c r="O344" s="169">
        <f ca="1">O340*Параметры!O$97</f>
        <v>129.72117394733061</v>
      </c>
      <c r="P344" s="169">
        <f ca="1">P340*Параметры!P$97</f>
        <v>130.45463632465371</v>
      </c>
      <c r="Q344" s="169">
        <f ca="1">Q340*Параметры!Q$97</f>
        <v>131.19224580489438</v>
      </c>
      <c r="R344" s="169">
        <f ca="1">R340*Параметры!R$97</f>
        <v>131.93402583637547</v>
      </c>
      <c r="S344" s="169">
        <f ca="1">S340*Параметры!S$97</f>
        <v>132.68000000000004</v>
      </c>
      <c r="T344" s="169">
        <f ca="1">T340*Параметры!T$97</f>
        <v>133.43019201000095</v>
      </c>
      <c r="U344" s="169">
        <f ca="1">U340*Параметры!U$97</f>
        <v>134.1846257146949</v>
      </c>
      <c r="V344" s="169">
        <f ca="1">V340*Параметры!V$97</f>
        <v>134.94332509724038</v>
      </c>
      <c r="W344" s="169">
        <f ca="1">W340*Параметры!W$97</f>
        <v>135.70631427640006</v>
      </c>
      <c r="X344" s="169">
        <f ca="1">X340*Параметры!X$97</f>
        <v>136.47361750730775</v>
      </c>
      <c r="Y344" s="169">
        <f ca="1">Y340*Параметры!Y$97</f>
        <v>137.24525918223918</v>
      </c>
      <c r="Z344" s="169">
        <f ca="1">Z340*Параметры!Z$97</f>
        <v>138.0212638313877</v>
      </c>
      <c r="AA344" s="169">
        <f ca="1">AA340*Параметры!AA$97</f>
        <v>138.80165612364377</v>
      </c>
      <c r="AB344" s="169">
        <f ca="1">AB340*Параметры!AB$97</f>
        <v>139.58646086737949</v>
      </c>
      <c r="AC344" s="169">
        <f ca="1">AC340*Параметры!AC$97</f>
        <v>140.37570301123699</v>
      </c>
      <c r="AD344" s="169">
        <f ca="1">AD340*Параметры!AD$97</f>
        <v>141.16940764492176</v>
      </c>
      <c r="AE344" s="169">
        <f ca="1">AE340*Параметры!AE$97</f>
        <v>141.9676</v>
      </c>
      <c r="AF344" s="169">
        <f ca="1">AF340*Параметры!AF$97</f>
        <v>142.77030545070102</v>
      </c>
      <c r="AG344" s="169">
        <f ca="1">AG340*Параметры!AG$97</f>
        <v>143.57754951472356</v>
      </c>
      <c r="AH344" s="169">
        <f ca="1">AH340*Параметры!AH$97</f>
        <v>144.38935785404718</v>
      </c>
      <c r="AI344" s="169">
        <f ca="1">AI340*Параметры!AI$97</f>
        <v>145.20575627574806</v>
      </c>
      <c r="AJ344" s="169">
        <f ca="1">AJ340*Параметры!AJ$97</f>
        <v>146.02677073281927</v>
      </c>
      <c r="AK344" s="169">
        <f ca="1">AK340*Параметры!AK$97</f>
        <v>146.85242732499592</v>
      </c>
      <c r="AL344" s="169">
        <f ca="1">AL340*Параметры!AL$97</f>
        <v>147.68275229958482</v>
      </c>
      <c r="AM344" s="169">
        <f ca="1">AM340*Параметры!AM$97</f>
        <v>148.51777205229882</v>
      </c>
      <c r="AN344" s="169">
        <f ca="1">AN340*Параметры!AN$97</f>
        <v>149.35751312809603</v>
      </c>
      <c r="AO344" s="169">
        <f ca="1">AO340*Параметры!AO$97</f>
        <v>150.20200222202359</v>
      </c>
      <c r="AP344" s="169">
        <f ca="1">AP340*Параметры!AP$97</f>
        <v>151.05126618006628</v>
      </c>
      <c r="AQ344" s="169">
        <f ca="1">AQ340*Параметры!AQ$97</f>
        <v>151.90533200000002</v>
      </c>
      <c r="AR344" s="169">
        <f ca="1">AR340*Параметры!AR$97</f>
        <v>152.76422683225007</v>
      </c>
      <c r="AS344" s="169">
        <f ca="1">AS340*Параметры!AS$97</f>
        <v>153.62797798075417</v>
      </c>
      <c r="AT344" s="169">
        <f ca="1">AT340*Параметры!AT$97</f>
        <v>154.49661290383045</v>
      </c>
      <c r="AU344" s="169">
        <f ca="1">AU340*Параметры!AU$97</f>
        <v>155.37015921505039</v>
      </c>
      <c r="AV344" s="169">
        <f ca="1">AV340*Параметры!AV$97</f>
        <v>156.24864468411658</v>
      </c>
      <c r="AW344" s="169">
        <f ca="1">AW340*Параметры!AW$97</f>
        <v>157.1320972377456</v>
      </c>
      <c r="AX344" s="169">
        <f ca="1">AX340*Параметры!AX$97</f>
        <v>158.02054496055572</v>
      </c>
      <c r="AY344" s="169">
        <f ca="1">AY340*Параметры!AY$97</f>
        <v>158.91401609595971</v>
      </c>
      <c r="AZ344" s="169">
        <f ca="1">AZ340*Параметры!AZ$97</f>
        <v>159.8125390470627</v>
      </c>
      <c r="BA344" s="169">
        <f ca="1">BA340*Параметры!BA$97</f>
        <v>160.71614237756521</v>
      </c>
      <c r="BB344" s="169">
        <f ca="1">BB340*Параметры!BB$97</f>
        <v>161.62485481267086</v>
      </c>
      <c r="BC344" s="169">
        <f ca="1">BC340*Параметры!BC$97</f>
        <v>162.53870523999998</v>
      </c>
      <c r="BD344" s="169">
        <f ca="1">BD340*Параметры!BD$97</f>
        <v>163.45772271050754</v>
      </c>
      <c r="BE344" s="169">
        <f ca="1">BE340*Параметры!BE$97</f>
        <v>164.38193643940693</v>
      </c>
      <c r="BF344" s="169">
        <f ca="1">BF340*Параметры!BF$97</f>
        <v>165.31137580709856</v>
      </c>
      <c r="BG344" s="169">
        <f ca="1">BG340*Параметры!BG$97</f>
        <v>166.24607036010389</v>
      </c>
      <c r="BH344" s="169">
        <f ca="1">BH340*Параметры!BH$97</f>
        <v>167.18604981200474</v>
      </c>
      <c r="BI344" s="169">
        <f ca="1">BI340*Параметры!BI$97</f>
        <v>168.13134404438779</v>
      </c>
      <c r="BJ344" s="169">
        <f ca="1">BJ340*Параметры!BJ$97</f>
        <v>169.0819831077946</v>
      </c>
      <c r="BK344" s="169">
        <f ca="1">BK340*Параметры!BK$97</f>
        <v>170.03799722267686</v>
      </c>
      <c r="BL344" s="169">
        <f ca="1">BL340*Параметры!BL$97</f>
        <v>170.99941678035711</v>
      </c>
      <c r="BM344" s="169">
        <f ca="1">BM340*Параметры!BM$97</f>
        <v>171.96627234399477</v>
      </c>
      <c r="BN344" s="169">
        <f ca="1">BN340*Параметры!BN$97</f>
        <v>172.93859464955784</v>
      </c>
      <c r="BO344" s="169">
        <f ca="1">BO340*Параметры!BO$97</f>
        <v>173.91641460679998</v>
      </c>
      <c r="BP344" s="169">
        <f ca="1">BP340*Параметры!BP$97</f>
        <v>174.89976330024308</v>
      </c>
      <c r="BQ344" s="169">
        <f ca="1">BQ340*Параметры!BQ$97</f>
        <v>175.88867199016542</v>
      </c>
      <c r="BR344" s="169">
        <f ca="1">BR340*Параметры!BR$97</f>
        <v>176.88317211359546</v>
      </c>
      <c r="BS344" s="169">
        <f ca="1">BS340*Параметры!BS$97</f>
        <v>177.88329528531116</v>
      </c>
      <c r="BT344" s="169">
        <f ca="1">BT340*Параметры!BT$97</f>
        <v>178.88907329884506</v>
      </c>
      <c r="BU344" s="169">
        <f ca="1">BU340*Параметры!BU$97</f>
        <v>179.90053812749491</v>
      </c>
      <c r="BV344" s="169">
        <f ca="1">BV340*Параметры!BV$97</f>
        <v>180.9177219253402</v>
      </c>
      <c r="BW344" s="169">
        <f ca="1">BW340*Параметры!BW$97</f>
        <v>181.94065702826424</v>
      </c>
      <c r="BX344" s="169">
        <f ca="1">BX340*Параметры!BX$97</f>
        <v>182.96937595498207</v>
      </c>
      <c r="BY344" s="169">
        <f ca="1">BY340*Параметры!BY$97</f>
        <v>184.00391140807434</v>
      </c>
      <c r="BZ344" s="169">
        <f ca="1">BZ340*Параметры!BZ$97</f>
        <v>185.04429627502682</v>
      </c>
      <c r="CA344" s="169">
        <f ca="1">CA340*Параметры!CA$97</f>
        <v>186.09056362927592</v>
      </c>
      <c r="CB344" s="169">
        <f ca="1">CB340*Параметры!CB$97</f>
        <v>187.14274673126002</v>
      </c>
      <c r="CC344" s="169">
        <f ca="1">CC340*Параметры!CC$97</f>
        <v>188.20087902947694</v>
      </c>
      <c r="CD344" s="169">
        <f ca="1">CD340*Параметры!CD$97</f>
        <v>189.26499416154707</v>
      </c>
      <c r="CE344" s="169">
        <f ca="1">CE340*Параметры!CE$97</f>
        <v>190.33512595528288</v>
      </c>
      <c r="CF344" s="169">
        <f ca="1">CF340*Параметры!CF$97</f>
        <v>191.41130842976412</v>
      </c>
      <c r="CG344" s="169">
        <f ca="1">CG340*Параметры!CG$97</f>
        <v>192.49357579641949</v>
      </c>
      <c r="CH344" s="169">
        <f ca="1">CH340*Параметры!CH$97</f>
        <v>193.58196246011397</v>
      </c>
      <c r="CI344" s="169">
        <f ca="1">CI340*Параметры!CI$97</f>
        <v>194.67650302024271</v>
      </c>
      <c r="CJ344" s="169">
        <f ca="1">CJ340*Параметры!CJ$97</f>
        <v>195.77723227183077</v>
      </c>
      <c r="CK344" s="169">
        <f ca="1">CK340*Параметры!CK$97</f>
        <v>196.88418520663953</v>
      </c>
      <c r="CL344" s="169">
        <f ca="1">CL340*Параметры!CL$97</f>
        <v>197.9973970142787</v>
      </c>
      <c r="CM344" s="169">
        <f ca="1">CM340*Параметры!CM$97</f>
        <v>199.11690308332524</v>
      </c>
      <c r="CN344" s="169">
        <f ca="1">CN340*Параметры!CN$97</f>
        <v>200.24273900244827</v>
      </c>
      <c r="CO344" s="169">
        <f ca="1">CO340*Параметры!CO$97</f>
        <v>201.37494056154037</v>
      </c>
      <c r="CP344" s="169">
        <f ca="1">CP340*Параметры!CP$97</f>
        <v>202.51354375285541</v>
      </c>
      <c r="CQ344" s="169">
        <f ca="1">CQ340*Параметры!CQ$97</f>
        <v>203.65858477215272</v>
      </c>
      <c r="CR344" s="169">
        <f ca="1">CR340*Параметры!CR$97</f>
        <v>204.81010001984768</v>
      </c>
      <c r="CS344" s="169">
        <f ca="1">CS340*Параметры!CS$97</f>
        <v>205.9681261021689</v>
      </c>
      <c r="CT344" s="169">
        <f ca="1">CT340*Параметры!CT$97</f>
        <v>207.13269983232198</v>
      </c>
      <c r="CU344" s="169">
        <f ca="1">CU340*Параметры!CU$97</f>
        <v>208.30385823165969</v>
      </c>
      <c r="CV344" s="169">
        <f ca="1">CV340*Параметры!CV$97</f>
        <v>209.48163853085896</v>
      </c>
      <c r="CW344" s="169">
        <f ca="1">CW340*Параметры!CW$97</f>
        <v>210.66607817110432</v>
      </c>
      <c r="CX344" s="169">
        <f ca="1">CX340*Параметры!CX$97</f>
        <v>211.85721480527823</v>
      </c>
      <c r="CY344" s="169">
        <f ca="1">CY340*Параметры!CY$97</f>
        <v>213.05508629915803</v>
      </c>
      <c r="CZ344" s="169">
        <f ca="1">CZ340*Параметры!CZ$97</f>
        <v>214.25973073261963</v>
      </c>
      <c r="DA344" s="169">
        <f ca="1">DA340*Параметры!DA$97</f>
        <v>215.47118640084818</v>
      </c>
      <c r="DB344" s="169">
        <f ca="1">DB340*Параметры!DB$97</f>
        <v>216.68949181555527</v>
      </c>
      <c r="DC344" s="169">
        <f ca="1">DC340*Параметры!DC$97</f>
        <v>217.91468570620339</v>
      </c>
      <c r="DD344" s="169">
        <f ca="1">DD340*Параметры!DD$97</f>
        <v>219.14680702123701</v>
      </c>
      <c r="DE344" s="169">
        <f ca="1">DE340*Параметры!DE$97</f>
        <v>220.38589492932073</v>
      </c>
      <c r="DF344" s="169">
        <f ca="1">DF340*Параметры!DF$97</f>
        <v>221.63198882058455</v>
      </c>
      <c r="DG344" s="169">
        <f ca="1">DG340*Параметры!DG$97</f>
        <v>222.8851283078759</v>
      </c>
      <c r="DH344" s="169">
        <f ca="1">DH340*Параметры!DH$97</f>
        <v>224.1453532280191</v>
      </c>
      <c r="DI344" s="169">
        <f ca="1">DI340*Параметры!DI$97</f>
        <v>225.41270364308164</v>
      </c>
      <c r="DJ344" s="169">
        <f ca="1">DJ340*Параметры!DJ$97</f>
        <v>226.68721984164773</v>
      </c>
      <c r="DK344" s="169">
        <f ca="1">DK340*Параметры!DK$97</f>
        <v>227.96894234009912</v>
      </c>
      <c r="DL344" s="169">
        <f ca="1">DL340*Параметры!DL$97</f>
        <v>229.25791188390303</v>
      </c>
      <c r="DM344" s="169">
        <f ca="1">DM340*Параметры!DM$97</f>
        <v>230.55416944890754</v>
      </c>
      <c r="DN344" s="169">
        <f ca="1">DN340*Параметры!DN$97</f>
        <v>231.85775624264414</v>
      </c>
      <c r="DO344" s="169">
        <f ca="1">DO340*Параметры!DO$97</f>
        <v>233.16871370563766</v>
      </c>
      <c r="DP344" s="169">
        <f ca="1">DP340*Параметры!DP$97</f>
        <v>234.48708351272359</v>
      </c>
      <c r="DQ344" s="169">
        <f ca="1">DQ340*Параметры!DQ$97</f>
        <v>235.81290757437318</v>
      </c>
      <c r="DR344" s="169">
        <f ca="1">DR340*Параметры!DR$97</f>
        <v>237.14622803802544</v>
      </c>
      <c r="DS344" s="169">
        <f ca="1">DS340*Параметры!DS$97</f>
        <v>238.48708728942722</v>
      </c>
      <c r="DT344" s="169">
        <f ca="1">DT340*Параметры!DT$97</f>
        <v>239.83552795398046</v>
      </c>
      <c r="DU344" s="169">
        <f ca="1">DU340*Параметры!DU$97</f>
        <v>241.19159289809735</v>
      </c>
      <c r="DV344" s="169">
        <f ca="1">DV340*Параметры!DV$97</f>
        <v>242.55532523056306</v>
      </c>
      <c r="DW344" s="169"/>
      <c r="DX344" s="177">
        <f ca="1">SUM(G344:DW344)</f>
        <v>21210.414675760785</v>
      </c>
    </row>
    <row r="345" spans="1:128" s="157" customFormat="1" hidden="1" outlineLevel="1" x14ac:dyDescent="0.2">
      <c r="A345" s="165" t="str">
        <f ca="1">Language!A$1503</f>
        <v>затраты на персонал, с соц. взносами</v>
      </c>
      <c r="B345" s="189"/>
      <c r="C345" s="160" t="str">
        <f ca="1">CHOOSE(D345,CurName1,CurName2,CurName3)</f>
        <v>тыс. руб.</v>
      </c>
      <c r="D345" s="158">
        <f>D337</f>
        <v>1</v>
      </c>
      <c r="E345" s="154" t="s">
        <v>1898</v>
      </c>
      <c r="F345" s="6" t="s">
        <v>3082</v>
      </c>
      <c r="G345" s="166">
        <f t="shared" ref="G345:BR345" ca="1" si="541">G340+G344</f>
        <v>524</v>
      </c>
      <c r="H345" s="166">
        <f t="shared" ca="1" si="541"/>
        <v>526.96277218300042</v>
      </c>
      <c r="I345" s="166">
        <f t="shared" ca="1" si="541"/>
        <v>529.94229631067321</v>
      </c>
      <c r="J345" s="166">
        <f t="shared" ca="1" si="541"/>
        <v>532.93866710094915</v>
      </c>
      <c r="K345" s="166">
        <f t="shared" ca="1" si="541"/>
        <v>535.95197980730791</v>
      </c>
      <c r="L345" s="166">
        <f t="shared" ca="1" si="541"/>
        <v>538.98233022180602</v>
      </c>
      <c r="M345" s="166">
        <f t="shared" ca="1" si="541"/>
        <v>542.02981467812265</v>
      </c>
      <c r="N345" s="166">
        <f t="shared" ca="1" si="541"/>
        <v>545.09453005462115</v>
      </c>
      <c r="O345" s="166">
        <f t="shared" ca="1" si="541"/>
        <v>548.17657377742933</v>
      </c>
      <c r="P345" s="166">
        <f t="shared" ca="1" si="541"/>
        <v>551.27604382353661</v>
      </c>
      <c r="Q345" s="166">
        <f t="shared" ca="1" si="541"/>
        <v>554.39303872390849</v>
      </c>
      <c r="R345" s="166">
        <f t="shared" ca="1" si="541"/>
        <v>557.52765756661881</v>
      </c>
      <c r="S345" s="166">
        <f t="shared" ca="1" si="541"/>
        <v>560.68000000000006</v>
      </c>
      <c r="T345" s="166">
        <f t="shared" ca="1" si="541"/>
        <v>563.85016623581043</v>
      </c>
      <c r="U345" s="166">
        <f t="shared" ca="1" si="541"/>
        <v>567.03825705242036</v>
      </c>
      <c r="V345" s="166">
        <f t="shared" ca="1" si="541"/>
        <v>570.24437379801566</v>
      </c>
      <c r="W345" s="166">
        <f t="shared" ca="1" si="541"/>
        <v>573.4686183938195</v>
      </c>
      <c r="X345" s="166">
        <f t="shared" ca="1" si="541"/>
        <v>576.71109333733261</v>
      </c>
      <c r="Y345" s="166">
        <f t="shared" ca="1" si="541"/>
        <v>579.97190170559134</v>
      </c>
      <c r="Z345" s="166">
        <f t="shared" ca="1" si="541"/>
        <v>583.25114715844472</v>
      </c>
      <c r="AA345" s="166">
        <f t="shared" ca="1" si="541"/>
        <v>586.54893394184944</v>
      </c>
      <c r="AB345" s="166">
        <f t="shared" ca="1" si="541"/>
        <v>589.86536689118418</v>
      </c>
      <c r="AC345" s="166">
        <f t="shared" ca="1" si="541"/>
        <v>593.20055143458205</v>
      </c>
      <c r="AD345" s="166">
        <f t="shared" ca="1" si="541"/>
        <v>596.55459359628219</v>
      </c>
      <c r="AE345" s="166">
        <f t="shared" ca="1" si="541"/>
        <v>599.92759999999998</v>
      </c>
      <c r="AF345" s="166">
        <f t="shared" ca="1" si="541"/>
        <v>603.31967787231713</v>
      </c>
      <c r="AG345" s="166">
        <f t="shared" ca="1" si="541"/>
        <v>606.73093504608983</v>
      </c>
      <c r="AH345" s="166">
        <f t="shared" ca="1" si="541"/>
        <v>610.16147996387667</v>
      </c>
      <c r="AI345" s="166">
        <f t="shared" ca="1" si="541"/>
        <v>613.6114216813869</v>
      </c>
      <c r="AJ345" s="166">
        <f t="shared" ca="1" si="541"/>
        <v>617.08086987094589</v>
      </c>
      <c r="AK345" s="166">
        <f t="shared" ca="1" si="541"/>
        <v>620.56993482498274</v>
      </c>
      <c r="AL345" s="166">
        <f t="shared" ca="1" si="541"/>
        <v>624.07872745953568</v>
      </c>
      <c r="AM345" s="166">
        <f t="shared" ca="1" si="541"/>
        <v>627.6073593177789</v>
      </c>
      <c r="AN345" s="166">
        <f t="shared" ca="1" si="541"/>
        <v>631.15594257356702</v>
      </c>
      <c r="AO345" s="166">
        <f t="shared" ca="1" si="541"/>
        <v>634.72459003500285</v>
      </c>
      <c r="AP345" s="166">
        <f t="shared" ca="1" si="541"/>
        <v>638.31341514802193</v>
      </c>
      <c r="AQ345" s="166">
        <f t="shared" ca="1" si="541"/>
        <v>641.92253199999993</v>
      </c>
      <c r="AR345" s="166">
        <f t="shared" ca="1" si="541"/>
        <v>645.55205532337925</v>
      </c>
      <c r="AS345" s="166">
        <f t="shared" ca="1" si="541"/>
        <v>649.20210049931597</v>
      </c>
      <c r="AT345" s="166">
        <f t="shared" ca="1" si="541"/>
        <v>652.87278356134789</v>
      </c>
      <c r="AU345" s="166">
        <f t="shared" ca="1" si="541"/>
        <v>656.56422119908382</v>
      </c>
      <c r="AV345" s="166">
        <f t="shared" ca="1" si="541"/>
        <v>660.276530761912</v>
      </c>
      <c r="AW345" s="166">
        <f t="shared" ca="1" si="541"/>
        <v>664.00983026273138</v>
      </c>
      <c r="AX345" s="166">
        <f t="shared" ca="1" si="541"/>
        <v>667.76423838170308</v>
      </c>
      <c r="AY345" s="166">
        <f t="shared" ca="1" si="541"/>
        <v>671.53987447002316</v>
      </c>
      <c r="AZ345" s="166">
        <f t="shared" ca="1" si="541"/>
        <v>675.33685855371652</v>
      </c>
      <c r="BA345" s="166">
        <f t="shared" ca="1" si="541"/>
        <v>679.15531133745287</v>
      </c>
      <c r="BB345" s="166">
        <f t="shared" ca="1" si="541"/>
        <v>682.99535420838322</v>
      </c>
      <c r="BC345" s="166">
        <f t="shared" ca="1" si="541"/>
        <v>686.85710923999989</v>
      </c>
      <c r="BD345" s="166">
        <f t="shared" ca="1" si="541"/>
        <v>690.74069919601561</v>
      </c>
      <c r="BE345" s="166">
        <f t="shared" ca="1" si="541"/>
        <v>694.6462475342679</v>
      </c>
      <c r="BF345" s="166">
        <f t="shared" ca="1" si="541"/>
        <v>698.57387841064224</v>
      </c>
      <c r="BG345" s="166">
        <f t="shared" ca="1" si="541"/>
        <v>702.52371668301953</v>
      </c>
      <c r="BH345" s="166">
        <f t="shared" ca="1" si="541"/>
        <v>706.4958879152457</v>
      </c>
      <c r="BI345" s="166">
        <f t="shared" ca="1" si="541"/>
        <v>710.49051838112246</v>
      </c>
      <c r="BJ345" s="166">
        <f t="shared" ca="1" si="541"/>
        <v>714.50773506842222</v>
      </c>
      <c r="BK345" s="166">
        <f t="shared" ca="1" si="541"/>
        <v>718.54766568292473</v>
      </c>
      <c r="BL345" s="166">
        <f t="shared" ca="1" si="541"/>
        <v>722.61043865247677</v>
      </c>
      <c r="BM345" s="166">
        <f t="shared" ca="1" si="541"/>
        <v>726.69618313107458</v>
      </c>
      <c r="BN345" s="166">
        <f t="shared" ca="1" si="541"/>
        <v>730.80502900297006</v>
      </c>
      <c r="BO345" s="166">
        <f t="shared" ca="1" si="541"/>
        <v>734.93710688679982</v>
      </c>
      <c r="BP345" s="166">
        <f t="shared" ca="1" si="541"/>
        <v>739.09254813973678</v>
      </c>
      <c r="BQ345" s="166">
        <f t="shared" ca="1" si="541"/>
        <v>743.27148486166675</v>
      </c>
      <c r="BR345" s="166">
        <f t="shared" ca="1" si="541"/>
        <v>747.47404989938718</v>
      </c>
      <c r="BS345" s="166">
        <f t="shared" ref="BS345:DV345" ca="1" si="542">BS340+BS344</f>
        <v>751.70037685083093</v>
      </c>
      <c r="BT345" s="166">
        <f t="shared" ca="1" si="542"/>
        <v>755.95060006931294</v>
      </c>
      <c r="BU345" s="166">
        <f t="shared" ca="1" si="542"/>
        <v>760.22485466780097</v>
      </c>
      <c r="BV345" s="166">
        <f t="shared" ca="1" si="542"/>
        <v>764.52327652321173</v>
      </c>
      <c r="BW345" s="166">
        <f t="shared" ca="1" si="542"/>
        <v>768.84600228072941</v>
      </c>
      <c r="BX345" s="166">
        <f t="shared" ca="1" si="542"/>
        <v>773.19316935814993</v>
      </c>
      <c r="BY345" s="166">
        <f t="shared" ca="1" si="542"/>
        <v>777.56491595024954</v>
      </c>
      <c r="BZ345" s="166">
        <f t="shared" ca="1" si="542"/>
        <v>781.96138103317776</v>
      </c>
      <c r="CA345" s="166">
        <f t="shared" ca="1" si="542"/>
        <v>786.38270436887558</v>
      </c>
      <c r="CB345" s="166">
        <f t="shared" ca="1" si="542"/>
        <v>790.82902650951803</v>
      </c>
      <c r="CC345" s="166">
        <f t="shared" ca="1" si="542"/>
        <v>795.30048880198308</v>
      </c>
      <c r="CD345" s="166">
        <f t="shared" ca="1" si="542"/>
        <v>799.79723339234397</v>
      </c>
      <c r="CE345" s="166">
        <f t="shared" ca="1" si="542"/>
        <v>804.31940323038884</v>
      </c>
      <c r="CF345" s="166">
        <f t="shared" ca="1" si="542"/>
        <v>808.86714207416435</v>
      </c>
      <c r="CG345" s="166">
        <f t="shared" ca="1" si="542"/>
        <v>813.44059449454676</v>
      </c>
      <c r="CH345" s="166">
        <f t="shared" ca="1" si="542"/>
        <v>818.0399058798364</v>
      </c>
      <c r="CI345" s="166">
        <f t="shared" ca="1" si="542"/>
        <v>822.66522244038038</v>
      </c>
      <c r="CJ345" s="166">
        <f t="shared" ca="1" si="542"/>
        <v>827.31669121322034</v>
      </c>
      <c r="CK345" s="166">
        <f t="shared" ca="1" si="542"/>
        <v>831.99446006676703</v>
      </c>
      <c r="CL345" s="166">
        <f t="shared" ca="1" si="542"/>
        <v>836.69867770550024</v>
      </c>
      <c r="CM345" s="166">
        <f t="shared" ca="1" si="542"/>
        <v>841.42949367469691</v>
      </c>
      <c r="CN345" s="166">
        <f t="shared" ca="1" si="542"/>
        <v>846.1870583651845</v>
      </c>
      <c r="CO345" s="166">
        <f t="shared" ca="1" si="542"/>
        <v>850.97152301812207</v>
      </c>
      <c r="CP345" s="166">
        <f t="shared" ca="1" si="542"/>
        <v>855.78303972980825</v>
      </c>
      <c r="CQ345" s="166">
        <f t="shared" ca="1" si="542"/>
        <v>860.6217614565162</v>
      </c>
      <c r="CR345" s="166">
        <f t="shared" ca="1" si="542"/>
        <v>865.48784201935621</v>
      </c>
      <c r="CS345" s="166">
        <f t="shared" ca="1" si="542"/>
        <v>870.38143610916518</v>
      </c>
      <c r="CT345" s="166">
        <f t="shared" ca="1" si="542"/>
        <v>875.30269929142491</v>
      </c>
      <c r="CU345" s="166">
        <f t="shared" ca="1" si="542"/>
        <v>880.25178801120694</v>
      </c>
      <c r="CV345" s="166">
        <f t="shared" ca="1" si="542"/>
        <v>885.22885959814585</v>
      </c>
      <c r="CW345" s="166">
        <f t="shared" ca="1" si="542"/>
        <v>890.23407227144071</v>
      </c>
      <c r="CX345" s="166">
        <f t="shared" ca="1" si="542"/>
        <v>895.26758514488529</v>
      </c>
      <c r="CY345" s="166">
        <f t="shared" ca="1" si="542"/>
        <v>900.32955823192572</v>
      </c>
      <c r="CZ345" s="166">
        <f t="shared" ca="1" si="542"/>
        <v>905.42015245074731</v>
      </c>
      <c r="DA345" s="166">
        <f t="shared" ca="1" si="542"/>
        <v>910.53952962939059</v>
      </c>
      <c r="DB345" s="166">
        <f t="shared" ca="1" si="542"/>
        <v>915.68785251089469</v>
      </c>
      <c r="DC345" s="166">
        <f t="shared" ca="1" si="542"/>
        <v>920.86528475847228</v>
      </c>
      <c r="DD345" s="166">
        <f t="shared" ca="1" si="542"/>
        <v>926.0719909607111</v>
      </c>
      <c r="DE345" s="166">
        <f t="shared" ca="1" si="542"/>
        <v>931.30813663680692</v>
      </c>
      <c r="DF345" s="166">
        <f t="shared" ca="1" si="542"/>
        <v>936.57388824182487</v>
      </c>
      <c r="DG345" s="166">
        <f t="shared" ca="1" si="542"/>
        <v>941.8694131719916</v>
      </c>
      <c r="DH345" s="166">
        <f t="shared" ca="1" si="542"/>
        <v>947.19487977001609</v>
      </c>
      <c r="DI345" s="166">
        <f t="shared" ca="1" si="542"/>
        <v>952.55045733044165</v>
      </c>
      <c r="DJ345" s="166">
        <f t="shared" ca="1" si="542"/>
        <v>957.93631610502734</v>
      </c>
      <c r="DK345" s="166">
        <f t="shared" ca="1" si="542"/>
        <v>963.35262730816066</v>
      </c>
      <c r="DL345" s="166">
        <f t="shared" ca="1" si="542"/>
        <v>968.79956312229979</v>
      </c>
      <c r="DM345" s="166">
        <f t="shared" ca="1" si="542"/>
        <v>974.27729670344797</v>
      </c>
      <c r="DN345" s="166">
        <f t="shared" ca="1" si="542"/>
        <v>979.78600218665747</v>
      </c>
      <c r="DO345" s="166">
        <f t="shared" ca="1" si="542"/>
        <v>985.32585469156538</v>
      </c>
      <c r="DP345" s="166">
        <f t="shared" ca="1" si="542"/>
        <v>990.89703032796092</v>
      </c>
      <c r="DQ345" s="166">
        <f t="shared" ca="1" si="542"/>
        <v>996.49970620138333</v>
      </c>
      <c r="DR345" s="166">
        <f t="shared" ca="1" si="542"/>
        <v>1002.1340604187526</v>
      </c>
      <c r="DS345" s="166">
        <f t="shared" ca="1" si="542"/>
        <v>1007.800272094031</v>
      </c>
      <c r="DT345" s="166">
        <f t="shared" ca="1" si="542"/>
        <v>1013.4985213539172</v>
      </c>
      <c r="DU345" s="166">
        <f t="shared" ca="1" si="542"/>
        <v>1019.2289893435726</v>
      </c>
      <c r="DV345" s="166">
        <f t="shared" ca="1" si="542"/>
        <v>1024.9918582323792</v>
      </c>
      <c r="DW345" s="166"/>
      <c r="DX345" s="167">
        <f ca="1">SUM(G345:DW345)</f>
        <v>89631.107178214967</v>
      </c>
    </row>
    <row r="346" spans="1:128" x14ac:dyDescent="0.2">
      <c r="F346" s="154" t="s">
        <v>2961</v>
      </c>
    </row>
    <row r="347" spans="1:128" x14ac:dyDescent="0.2">
      <c r="A347" s="191" t="str">
        <f ca="1">Language!A$712</f>
        <v>Административный персонал</v>
      </c>
      <c r="B347" s="180"/>
      <c r="C347" s="180"/>
      <c r="D347" s="181"/>
      <c r="E347" s="181" t="s">
        <v>670</v>
      </c>
      <c r="F347" s="181" t="s">
        <v>3397</v>
      </c>
      <c r="G347" s="180"/>
      <c r="H347" s="180"/>
      <c r="I347" s="180"/>
      <c r="J347" s="180"/>
      <c r="K347" s="180"/>
      <c r="L347" s="180"/>
      <c r="M347" s="180"/>
      <c r="N347" s="180"/>
      <c r="O347" s="180"/>
      <c r="P347" s="180"/>
      <c r="Q347" s="180"/>
      <c r="R347" s="180"/>
      <c r="S347" s="180"/>
      <c r="T347" s="180"/>
      <c r="U347" s="180"/>
      <c r="V347" s="180"/>
      <c r="W347" s="180"/>
      <c r="X347" s="180"/>
      <c r="Y347" s="180"/>
      <c r="Z347" s="180"/>
      <c r="AA347" s="180"/>
      <c r="AB347" s="180"/>
      <c r="AC347" s="180"/>
      <c r="AD347" s="180"/>
      <c r="AE347" s="180"/>
      <c r="AF347" s="180"/>
      <c r="AG347" s="180"/>
      <c r="AH347" s="180"/>
      <c r="AI347" s="180"/>
      <c r="AJ347" s="180"/>
      <c r="AK347" s="180"/>
      <c r="AL347" s="180"/>
      <c r="AM347" s="180"/>
      <c r="AN347" s="180"/>
      <c r="AO347" s="180"/>
      <c r="AP347" s="180"/>
      <c r="AQ347" s="180"/>
      <c r="AR347" s="180"/>
      <c r="AS347" s="180"/>
      <c r="AT347" s="180"/>
      <c r="AU347" s="180"/>
      <c r="AV347" s="180"/>
      <c r="AW347" s="180"/>
      <c r="AX347" s="180"/>
      <c r="AY347" s="180"/>
      <c r="AZ347" s="180"/>
      <c r="BA347" s="180"/>
      <c r="BB347" s="180"/>
      <c r="BC347" s="180"/>
      <c r="BD347" s="180"/>
      <c r="BE347" s="180"/>
      <c r="BF347" s="180"/>
      <c r="BG347" s="180"/>
      <c r="BH347" s="180"/>
      <c r="BI347" s="180"/>
      <c r="BJ347" s="180"/>
      <c r="BK347" s="180"/>
      <c r="BL347" s="180"/>
      <c r="BM347" s="180"/>
      <c r="BN347" s="180"/>
      <c r="BO347" s="180"/>
      <c r="BP347" s="180"/>
      <c r="BQ347" s="180"/>
      <c r="BR347" s="180"/>
      <c r="BS347" s="180"/>
      <c r="BT347" s="180"/>
      <c r="BU347" s="180"/>
      <c r="BV347" s="180"/>
      <c r="BW347" s="180"/>
      <c r="BX347" s="180"/>
      <c r="BY347" s="180"/>
      <c r="BZ347" s="180"/>
      <c r="CA347" s="180"/>
      <c r="CB347" s="180"/>
      <c r="CC347" s="180"/>
      <c r="CD347" s="180"/>
      <c r="CE347" s="180"/>
      <c r="CF347" s="180"/>
      <c r="CG347" s="180"/>
      <c r="CH347" s="180"/>
      <c r="CI347" s="180"/>
      <c r="CJ347" s="180"/>
      <c r="CK347" s="180"/>
      <c r="CL347" s="180"/>
      <c r="CM347" s="180"/>
      <c r="CN347" s="180"/>
      <c r="CO347" s="180"/>
      <c r="CP347" s="180"/>
      <c r="CQ347" s="180"/>
      <c r="CR347" s="180"/>
      <c r="CS347" s="180"/>
      <c r="CT347" s="180"/>
      <c r="CU347" s="180"/>
      <c r="CV347" s="180"/>
      <c r="CW347" s="180"/>
      <c r="CX347" s="180"/>
      <c r="CY347" s="180"/>
      <c r="CZ347" s="180"/>
      <c r="DA347" s="180"/>
      <c r="DB347" s="180"/>
      <c r="DC347" s="180"/>
      <c r="DD347" s="180"/>
      <c r="DE347" s="180"/>
      <c r="DF347" s="180"/>
      <c r="DG347" s="180"/>
      <c r="DH347" s="180"/>
      <c r="DI347" s="180"/>
      <c r="DJ347" s="180"/>
      <c r="DK347" s="180"/>
      <c r="DL347" s="180"/>
      <c r="DM347" s="180"/>
      <c r="DN347" s="180"/>
      <c r="DO347" s="180"/>
      <c r="DP347" s="180"/>
      <c r="DQ347" s="180"/>
      <c r="DR347" s="180"/>
      <c r="DS347" s="180"/>
      <c r="DT347" s="180"/>
      <c r="DU347" s="180"/>
      <c r="DV347" s="180"/>
      <c r="DW347" s="180"/>
      <c r="DX347" s="188"/>
    </row>
    <row r="348" spans="1:128" x14ac:dyDescent="0.2">
      <c r="F348" s="6" t="s">
        <v>2961</v>
      </c>
    </row>
    <row r="349" spans="1:128" x14ac:dyDescent="0.2">
      <c r="A349" s="298" t="s">
        <v>3393</v>
      </c>
      <c r="B349" s="189"/>
      <c r="C349" s="160"/>
      <c r="D349" s="158">
        <v>1</v>
      </c>
      <c r="F349" s="154" t="s">
        <v>3407</v>
      </c>
      <c r="G349" s="190"/>
      <c r="H349" s="190"/>
      <c r="I349" s="190"/>
      <c r="J349" s="190"/>
      <c r="K349" s="190"/>
      <c r="L349" s="190"/>
      <c r="M349" s="190"/>
      <c r="N349" s="190"/>
      <c r="O349" s="190"/>
      <c r="P349" s="190"/>
      <c r="Q349" s="190"/>
      <c r="R349" s="190"/>
      <c r="S349" s="190"/>
      <c r="T349" s="190"/>
      <c r="U349" s="190"/>
      <c r="V349" s="190"/>
      <c r="W349" s="190"/>
      <c r="X349" s="190"/>
      <c r="Y349" s="190"/>
      <c r="Z349" s="190"/>
      <c r="AA349" s="190"/>
      <c r="AB349" s="190"/>
      <c r="AC349" s="190"/>
      <c r="AD349" s="190"/>
      <c r="AE349" s="190"/>
      <c r="AF349" s="190"/>
      <c r="AG349" s="190"/>
      <c r="AH349" s="190"/>
      <c r="AI349" s="190"/>
      <c r="AJ349" s="190"/>
      <c r="AK349" s="190"/>
      <c r="AL349" s="190"/>
      <c r="AM349" s="190"/>
      <c r="AN349" s="190"/>
      <c r="AO349" s="190"/>
      <c r="AP349" s="190"/>
      <c r="AQ349" s="190"/>
      <c r="AR349" s="190"/>
      <c r="AS349" s="190"/>
      <c r="AT349" s="190"/>
      <c r="AU349" s="190"/>
      <c r="AV349" s="190"/>
      <c r="AW349" s="190"/>
      <c r="AX349" s="190"/>
      <c r="AY349" s="190"/>
      <c r="AZ349" s="190"/>
      <c r="BA349" s="190"/>
      <c r="BB349" s="190"/>
      <c r="BC349" s="190"/>
      <c r="BD349" s="190"/>
      <c r="BE349" s="190"/>
      <c r="BF349" s="190"/>
      <c r="BG349" s="190"/>
      <c r="BH349" s="190"/>
      <c r="BI349" s="190"/>
      <c r="BJ349" s="190"/>
      <c r="BK349" s="190"/>
      <c r="BL349" s="190"/>
      <c r="BM349" s="190"/>
      <c r="BN349" s="190"/>
      <c r="BO349" s="190"/>
      <c r="BP349" s="190"/>
      <c r="BQ349" s="190"/>
      <c r="BR349" s="190"/>
      <c r="BS349" s="190"/>
      <c r="BT349" s="190"/>
      <c r="BU349" s="190"/>
      <c r="BV349" s="190"/>
      <c r="BW349" s="190"/>
      <c r="BX349" s="190"/>
      <c r="BY349" s="190"/>
      <c r="BZ349" s="190"/>
      <c r="CA349" s="190"/>
      <c r="CB349" s="190"/>
      <c r="CC349" s="190"/>
      <c r="CD349" s="190"/>
      <c r="CE349" s="190"/>
      <c r="CF349" s="190"/>
      <c r="CG349" s="190"/>
      <c r="CH349" s="190"/>
      <c r="CI349" s="190"/>
      <c r="CJ349" s="190"/>
      <c r="CK349" s="190"/>
      <c r="CL349" s="190"/>
      <c r="CM349" s="190"/>
      <c r="CN349" s="190"/>
      <c r="CO349" s="190"/>
      <c r="CP349" s="190"/>
      <c r="CQ349" s="190"/>
      <c r="CR349" s="190"/>
      <c r="CS349" s="190"/>
      <c r="CT349" s="190"/>
      <c r="CU349" s="190"/>
      <c r="CV349" s="190"/>
      <c r="CW349" s="190"/>
      <c r="CX349" s="190"/>
      <c r="CY349" s="190"/>
      <c r="CZ349" s="190"/>
      <c r="DA349" s="190"/>
      <c r="DB349" s="190"/>
      <c r="DC349" s="190"/>
      <c r="DD349" s="190"/>
      <c r="DE349" s="190"/>
      <c r="DF349" s="190"/>
      <c r="DG349" s="190"/>
      <c r="DH349" s="190"/>
      <c r="DI349" s="190"/>
      <c r="DJ349" s="190"/>
      <c r="DK349" s="190"/>
      <c r="DL349" s="190"/>
      <c r="DM349" s="190"/>
      <c r="DN349" s="190"/>
      <c r="DO349" s="190"/>
      <c r="DP349" s="190"/>
      <c r="DQ349" s="190"/>
      <c r="DR349" s="190"/>
      <c r="DS349" s="190"/>
      <c r="DT349" s="190"/>
      <c r="DU349" s="190"/>
      <c r="DV349" s="190"/>
      <c r="DW349" s="190"/>
    </row>
    <row r="350" spans="1:128" x14ac:dyDescent="0.2">
      <c r="A350" s="159" t="str">
        <f ca="1">Language!A$705</f>
        <v>численность</v>
      </c>
      <c r="B350" s="310">
        <v>1</v>
      </c>
      <c r="C350" s="160" t="str">
        <f ca="1">Language!$A$1473</f>
        <v>человек</v>
      </c>
      <c r="D350" s="158"/>
      <c r="E350" s="154" t="s">
        <v>769</v>
      </c>
      <c r="F350" s="154" t="s">
        <v>696</v>
      </c>
      <c r="G350" s="311">
        <f t="shared" ref="G350:DV350" si="543">IF(G$2&gt;Prj_Invest, $B350, 0)</f>
        <v>1</v>
      </c>
      <c r="H350" s="311">
        <f t="shared" si="543"/>
        <v>1</v>
      </c>
      <c r="I350" s="311">
        <f t="shared" si="543"/>
        <v>1</v>
      </c>
      <c r="J350" s="311">
        <f t="shared" si="543"/>
        <v>1</v>
      </c>
      <c r="K350" s="311">
        <f t="shared" si="543"/>
        <v>1</v>
      </c>
      <c r="L350" s="311">
        <f t="shared" si="543"/>
        <v>1</v>
      </c>
      <c r="M350" s="311">
        <f t="shared" si="543"/>
        <v>1</v>
      </c>
      <c r="N350" s="311">
        <f t="shared" si="543"/>
        <v>1</v>
      </c>
      <c r="O350" s="311">
        <f t="shared" si="543"/>
        <v>1</v>
      </c>
      <c r="P350" s="311">
        <f t="shared" si="543"/>
        <v>1</v>
      </c>
      <c r="Q350" s="311">
        <f t="shared" si="543"/>
        <v>1</v>
      </c>
      <c r="R350" s="311">
        <f t="shared" si="543"/>
        <v>1</v>
      </c>
      <c r="S350" s="311">
        <f t="shared" si="543"/>
        <v>1</v>
      </c>
      <c r="T350" s="311">
        <f t="shared" si="543"/>
        <v>1</v>
      </c>
      <c r="U350" s="311">
        <f t="shared" si="543"/>
        <v>1</v>
      </c>
      <c r="V350" s="311">
        <f t="shared" si="543"/>
        <v>1</v>
      </c>
      <c r="W350" s="311">
        <f t="shared" si="543"/>
        <v>1</v>
      </c>
      <c r="X350" s="311">
        <f t="shared" si="543"/>
        <v>1</v>
      </c>
      <c r="Y350" s="311">
        <f t="shared" si="543"/>
        <v>1</v>
      </c>
      <c r="Z350" s="311">
        <f t="shared" si="543"/>
        <v>1</v>
      </c>
      <c r="AA350" s="311">
        <f t="shared" si="543"/>
        <v>1</v>
      </c>
      <c r="AB350" s="311">
        <f t="shared" si="543"/>
        <v>1</v>
      </c>
      <c r="AC350" s="311">
        <f t="shared" si="543"/>
        <v>1</v>
      </c>
      <c r="AD350" s="311">
        <f t="shared" si="543"/>
        <v>1</v>
      </c>
      <c r="AE350" s="311">
        <f t="shared" si="543"/>
        <v>1</v>
      </c>
      <c r="AF350" s="311">
        <f t="shared" si="543"/>
        <v>1</v>
      </c>
      <c r="AG350" s="311">
        <f t="shared" si="543"/>
        <v>1</v>
      </c>
      <c r="AH350" s="311">
        <f t="shared" si="543"/>
        <v>1</v>
      </c>
      <c r="AI350" s="311">
        <f t="shared" si="543"/>
        <v>1</v>
      </c>
      <c r="AJ350" s="311">
        <f t="shared" si="543"/>
        <v>1</v>
      </c>
      <c r="AK350" s="311">
        <f t="shared" si="543"/>
        <v>1</v>
      </c>
      <c r="AL350" s="311">
        <f t="shared" si="543"/>
        <v>1</v>
      </c>
      <c r="AM350" s="311">
        <f t="shared" si="543"/>
        <v>1</v>
      </c>
      <c r="AN350" s="311">
        <f t="shared" si="543"/>
        <v>1</v>
      </c>
      <c r="AO350" s="311">
        <f t="shared" si="543"/>
        <v>1</v>
      </c>
      <c r="AP350" s="311">
        <f t="shared" si="543"/>
        <v>1</v>
      </c>
      <c r="AQ350" s="311">
        <f t="shared" si="543"/>
        <v>1</v>
      </c>
      <c r="AR350" s="311">
        <f t="shared" si="543"/>
        <v>1</v>
      </c>
      <c r="AS350" s="311">
        <f t="shared" si="543"/>
        <v>1</v>
      </c>
      <c r="AT350" s="311">
        <f t="shared" si="543"/>
        <v>1</v>
      </c>
      <c r="AU350" s="311">
        <f t="shared" si="543"/>
        <v>1</v>
      </c>
      <c r="AV350" s="311">
        <f t="shared" si="543"/>
        <v>1</v>
      </c>
      <c r="AW350" s="311">
        <f t="shared" si="543"/>
        <v>1</v>
      </c>
      <c r="AX350" s="311">
        <f t="shared" si="543"/>
        <v>1</v>
      </c>
      <c r="AY350" s="311">
        <f t="shared" si="543"/>
        <v>1</v>
      </c>
      <c r="AZ350" s="311">
        <f t="shared" si="543"/>
        <v>1</v>
      </c>
      <c r="BA350" s="311">
        <f t="shared" si="543"/>
        <v>1</v>
      </c>
      <c r="BB350" s="311">
        <f t="shared" si="543"/>
        <v>1</v>
      </c>
      <c r="BC350" s="311">
        <f t="shared" si="543"/>
        <v>1</v>
      </c>
      <c r="BD350" s="311">
        <f t="shared" si="543"/>
        <v>1</v>
      </c>
      <c r="BE350" s="311">
        <f t="shared" si="543"/>
        <v>1</v>
      </c>
      <c r="BF350" s="311">
        <f t="shared" si="543"/>
        <v>1</v>
      </c>
      <c r="BG350" s="311">
        <f t="shared" si="543"/>
        <v>1</v>
      </c>
      <c r="BH350" s="311">
        <f t="shared" si="543"/>
        <v>1</v>
      </c>
      <c r="BI350" s="311">
        <f t="shared" si="543"/>
        <v>1</v>
      </c>
      <c r="BJ350" s="311">
        <f t="shared" si="543"/>
        <v>1</v>
      </c>
      <c r="BK350" s="311">
        <f t="shared" si="543"/>
        <v>1</v>
      </c>
      <c r="BL350" s="311">
        <f t="shared" si="543"/>
        <v>1</v>
      </c>
      <c r="BM350" s="311">
        <f t="shared" si="543"/>
        <v>1</v>
      </c>
      <c r="BN350" s="311">
        <f t="shared" si="543"/>
        <v>1</v>
      </c>
      <c r="BO350" s="311">
        <f t="shared" si="543"/>
        <v>1</v>
      </c>
      <c r="BP350" s="311">
        <f t="shared" si="543"/>
        <v>1</v>
      </c>
      <c r="BQ350" s="311">
        <f t="shared" si="543"/>
        <v>1</v>
      </c>
      <c r="BR350" s="311">
        <f t="shared" si="543"/>
        <v>1</v>
      </c>
      <c r="BS350" s="311">
        <f t="shared" si="543"/>
        <v>1</v>
      </c>
      <c r="BT350" s="311">
        <f t="shared" si="543"/>
        <v>1</v>
      </c>
      <c r="BU350" s="311">
        <f t="shared" si="543"/>
        <v>1</v>
      </c>
      <c r="BV350" s="311">
        <f t="shared" si="543"/>
        <v>1</v>
      </c>
      <c r="BW350" s="311">
        <f t="shared" si="543"/>
        <v>1</v>
      </c>
      <c r="BX350" s="311">
        <f t="shared" si="543"/>
        <v>1</v>
      </c>
      <c r="BY350" s="311">
        <f t="shared" si="543"/>
        <v>1</v>
      </c>
      <c r="BZ350" s="311">
        <f t="shared" si="543"/>
        <v>1</v>
      </c>
      <c r="CA350" s="311">
        <f t="shared" si="543"/>
        <v>1</v>
      </c>
      <c r="CB350" s="311">
        <f t="shared" si="543"/>
        <v>1</v>
      </c>
      <c r="CC350" s="311">
        <f t="shared" si="543"/>
        <v>1</v>
      </c>
      <c r="CD350" s="311">
        <f t="shared" si="543"/>
        <v>1</v>
      </c>
      <c r="CE350" s="311">
        <f t="shared" si="543"/>
        <v>1</v>
      </c>
      <c r="CF350" s="311">
        <f t="shared" si="543"/>
        <v>1</v>
      </c>
      <c r="CG350" s="311">
        <f t="shared" si="543"/>
        <v>1</v>
      </c>
      <c r="CH350" s="311">
        <f t="shared" si="543"/>
        <v>1</v>
      </c>
      <c r="CI350" s="311">
        <f t="shared" si="543"/>
        <v>1</v>
      </c>
      <c r="CJ350" s="311">
        <f t="shared" si="543"/>
        <v>1</v>
      </c>
      <c r="CK350" s="311">
        <f t="shared" si="543"/>
        <v>1</v>
      </c>
      <c r="CL350" s="311">
        <f t="shared" si="543"/>
        <v>1</v>
      </c>
      <c r="CM350" s="311">
        <f t="shared" si="543"/>
        <v>1</v>
      </c>
      <c r="CN350" s="311">
        <f t="shared" si="543"/>
        <v>1</v>
      </c>
      <c r="CO350" s="311">
        <f t="shared" si="543"/>
        <v>1</v>
      </c>
      <c r="CP350" s="311">
        <f t="shared" si="543"/>
        <v>1</v>
      </c>
      <c r="CQ350" s="311">
        <f t="shared" si="543"/>
        <v>1</v>
      </c>
      <c r="CR350" s="311">
        <f t="shared" si="543"/>
        <v>1</v>
      </c>
      <c r="CS350" s="311">
        <f t="shared" si="543"/>
        <v>1</v>
      </c>
      <c r="CT350" s="311">
        <f t="shared" si="543"/>
        <v>1</v>
      </c>
      <c r="CU350" s="311">
        <f t="shared" si="543"/>
        <v>1</v>
      </c>
      <c r="CV350" s="311">
        <f t="shared" si="543"/>
        <v>1</v>
      </c>
      <c r="CW350" s="311">
        <f t="shared" si="543"/>
        <v>1</v>
      </c>
      <c r="CX350" s="311">
        <f t="shared" si="543"/>
        <v>1</v>
      </c>
      <c r="CY350" s="311">
        <f t="shared" si="543"/>
        <v>1</v>
      </c>
      <c r="CZ350" s="311">
        <f t="shared" si="543"/>
        <v>1</v>
      </c>
      <c r="DA350" s="311">
        <f t="shared" si="543"/>
        <v>1</v>
      </c>
      <c r="DB350" s="311">
        <f t="shared" si="543"/>
        <v>1</v>
      </c>
      <c r="DC350" s="311">
        <f t="shared" si="543"/>
        <v>1</v>
      </c>
      <c r="DD350" s="311">
        <f t="shared" si="543"/>
        <v>1</v>
      </c>
      <c r="DE350" s="311">
        <f t="shared" si="543"/>
        <v>1</v>
      </c>
      <c r="DF350" s="311">
        <f t="shared" si="543"/>
        <v>1</v>
      </c>
      <c r="DG350" s="311">
        <f t="shared" si="543"/>
        <v>1</v>
      </c>
      <c r="DH350" s="311">
        <f t="shared" si="543"/>
        <v>1</v>
      </c>
      <c r="DI350" s="311">
        <f t="shared" si="543"/>
        <v>1</v>
      </c>
      <c r="DJ350" s="311">
        <f t="shared" si="543"/>
        <v>1</v>
      </c>
      <c r="DK350" s="311">
        <f t="shared" si="543"/>
        <v>1</v>
      </c>
      <c r="DL350" s="311">
        <f t="shared" si="543"/>
        <v>1</v>
      </c>
      <c r="DM350" s="311">
        <f t="shared" si="543"/>
        <v>1</v>
      </c>
      <c r="DN350" s="311">
        <f t="shared" si="543"/>
        <v>1</v>
      </c>
      <c r="DO350" s="311">
        <f t="shared" si="543"/>
        <v>1</v>
      </c>
      <c r="DP350" s="311">
        <f t="shared" si="543"/>
        <v>1</v>
      </c>
      <c r="DQ350" s="311">
        <f t="shared" si="543"/>
        <v>1</v>
      </c>
      <c r="DR350" s="311">
        <f t="shared" si="543"/>
        <v>1</v>
      </c>
      <c r="DS350" s="311">
        <f t="shared" si="543"/>
        <v>1</v>
      </c>
      <c r="DT350" s="311">
        <f t="shared" si="543"/>
        <v>1</v>
      </c>
      <c r="DU350" s="311">
        <f t="shared" si="543"/>
        <v>1</v>
      </c>
      <c r="DV350" s="311">
        <f t="shared" si="543"/>
        <v>1</v>
      </c>
      <c r="DW350" s="186"/>
    </row>
    <row r="351" spans="1:128" x14ac:dyDescent="0.2">
      <c r="A351" s="159" t="str">
        <f ca="1">Language!A$706</f>
        <v>средний оклад, в месяц</v>
      </c>
      <c r="B351" s="299">
        <v>100</v>
      </c>
      <c r="C351" s="160" t="str">
        <f ca="1">CHOOSE(D349,CurName1,CurName2,CurName3)</f>
        <v>тыс. руб.</v>
      </c>
      <c r="E351" s="154" t="s">
        <v>770</v>
      </c>
      <c r="F351" s="154" t="s">
        <v>1921</v>
      </c>
      <c r="G351" s="300">
        <f t="shared" ref="G351:AL351" ca="1" si="544">IF(G$2=1,$B351,F351)*IF($B355=1,G355,G354)</f>
        <v>100</v>
      </c>
      <c r="H351" s="300">
        <f t="shared" ca="1" si="544"/>
        <v>100.56541453874053</v>
      </c>
      <c r="I351" s="300">
        <f t="shared" ca="1" si="544"/>
        <v>101.13402601348724</v>
      </c>
      <c r="J351" s="300">
        <f t="shared" ca="1" si="544"/>
        <v>101.70585250018112</v>
      </c>
      <c r="K351" s="300">
        <f t="shared" ca="1" si="544"/>
        <v>102.28091217696715</v>
      </c>
      <c r="L351" s="300">
        <f t="shared" ca="1" si="544"/>
        <v>102.85922332477215</v>
      </c>
      <c r="M351" s="300">
        <f t="shared" ca="1" si="544"/>
        <v>103.440804327886</v>
      </c>
      <c r="N351" s="300">
        <f t="shared" ca="1" si="544"/>
        <v>104.02567367454601</v>
      </c>
      <c r="O351" s="300">
        <f t="shared" ca="1" si="544"/>
        <v>104.61384995752468</v>
      </c>
      <c r="P351" s="300">
        <f t="shared" ca="1" si="544"/>
        <v>105.20535187472072</v>
      </c>
      <c r="Q351" s="300">
        <f t="shared" ca="1" si="544"/>
        <v>105.80019822975352</v>
      </c>
      <c r="R351" s="300">
        <f t="shared" ca="1" si="544"/>
        <v>106.39840793256084</v>
      </c>
      <c r="S351" s="300">
        <f t="shared" ca="1" si="544"/>
        <v>107</v>
      </c>
      <c r="T351" s="300">
        <f t="shared" ca="1" si="544"/>
        <v>107.60499355645237</v>
      </c>
      <c r="U351" s="300">
        <f t="shared" ca="1" si="544"/>
        <v>108.21340783443137</v>
      </c>
      <c r="V351" s="300">
        <f t="shared" ca="1" si="544"/>
        <v>108.82526217519383</v>
      </c>
      <c r="W351" s="300">
        <f t="shared" ca="1" si="544"/>
        <v>109.44057602935487</v>
      </c>
      <c r="X351" s="300">
        <f t="shared" ca="1" si="544"/>
        <v>110.05936895750622</v>
      </c>
      <c r="Y351" s="300">
        <f t="shared" ca="1" si="544"/>
        <v>110.68166063083804</v>
      </c>
      <c r="Z351" s="300">
        <f t="shared" ca="1" si="544"/>
        <v>111.30747083176425</v>
      </c>
      <c r="AA351" s="300">
        <f t="shared" ca="1" si="544"/>
        <v>111.93681945455141</v>
      </c>
      <c r="AB351" s="300">
        <f t="shared" ca="1" si="544"/>
        <v>112.56972650595118</v>
      </c>
      <c r="AC351" s="300">
        <f t="shared" ca="1" si="544"/>
        <v>113.20621210583627</v>
      </c>
      <c r="AD351" s="300">
        <f t="shared" ca="1" si="544"/>
        <v>113.84629648784011</v>
      </c>
      <c r="AE351" s="300">
        <f t="shared" ca="1" si="544"/>
        <v>114.49</v>
      </c>
      <c r="AF351" s="300">
        <f t="shared" ca="1" si="544"/>
        <v>115.13734310540403</v>
      </c>
      <c r="AG351" s="300">
        <f t="shared" ca="1" si="544"/>
        <v>115.78834638284155</v>
      </c>
      <c r="AH351" s="300">
        <f t="shared" ca="1" si="544"/>
        <v>116.44303052745738</v>
      </c>
      <c r="AI351" s="300">
        <f t="shared" ca="1" si="544"/>
        <v>117.1014163514097</v>
      </c>
      <c r="AJ351" s="300">
        <f t="shared" ca="1" si="544"/>
        <v>117.76352478453164</v>
      </c>
      <c r="AK351" s="300">
        <f t="shared" ca="1" si="544"/>
        <v>118.42937687499669</v>
      </c>
      <c r="AL351" s="300">
        <f t="shared" ca="1" si="544"/>
        <v>119.09899378998773</v>
      </c>
      <c r="AM351" s="300">
        <f t="shared" ref="AM351:BR351" ca="1" si="545">IF(AM$2=1,$B351,AL351)*IF($B355=1,AM355,AM354)</f>
        <v>119.77239681637001</v>
      </c>
      <c r="AN351" s="300">
        <f t="shared" ca="1" si="545"/>
        <v>120.44960736136775</v>
      </c>
      <c r="AO351" s="300">
        <f t="shared" ca="1" si="545"/>
        <v>121.13064695324481</v>
      </c>
      <c r="AP351" s="300">
        <f t="shared" ca="1" si="545"/>
        <v>121.81553724198891</v>
      </c>
      <c r="AQ351" s="300">
        <f t="shared" ca="1" si="545"/>
        <v>122.50429999999999</v>
      </c>
      <c r="AR351" s="300">
        <f t="shared" ca="1" si="545"/>
        <v>123.19695712278229</v>
      </c>
      <c r="AS351" s="300">
        <f t="shared" ca="1" si="545"/>
        <v>123.89353062964044</v>
      </c>
      <c r="AT351" s="300">
        <f t="shared" ca="1" si="545"/>
        <v>124.59404266437937</v>
      </c>
      <c r="AU351" s="300">
        <f t="shared" ca="1" si="545"/>
        <v>125.29851549600835</v>
      </c>
      <c r="AV351" s="300">
        <f t="shared" ca="1" si="545"/>
        <v>126.00697151944884</v>
      </c>
      <c r="AW351" s="300">
        <f t="shared" ca="1" si="545"/>
        <v>126.71943325624643</v>
      </c>
      <c r="AX351" s="300">
        <f t="shared" ca="1" si="545"/>
        <v>127.43592335528685</v>
      </c>
      <c r="AY351" s="300">
        <f t="shared" ca="1" si="545"/>
        <v>128.15646459351586</v>
      </c>
      <c r="AZ351" s="300">
        <f t="shared" ca="1" si="545"/>
        <v>128.88107987666345</v>
      </c>
      <c r="BA351" s="300">
        <f t="shared" ca="1" si="545"/>
        <v>129.60979223997191</v>
      </c>
      <c r="BB351" s="300">
        <f t="shared" ca="1" si="545"/>
        <v>130.3426248489281</v>
      </c>
      <c r="BC351" s="300">
        <f t="shared" ca="1" si="545"/>
        <v>131.07960099999997</v>
      </c>
      <c r="BD351" s="300">
        <f t="shared" ca="1" si="545"/>
        <v>131.82074412137703</v>
      </c>
      <c r="BE351" s="300">
        <f t="shared" ca="1" si="545"/>
        <v>132.56607777371525</v>
      </c>
      <c r="BF351" s="300">
        <f t="shared" ca="1" si="545"/>
        <v>133.31562565088592</v>
      </c>
      <c r="BG351" s="300">
        <f t="shared" ca="1" si="545"/>
        <v>134.06941158072891</v>
      </c>
      <c r="BH351" s="300">
        <f t="shared" ca="1" si="545"/>
        <v>134.82745952581024</v>
      </c>
      <c r="BI351" s="300">
        <f t="shared" ca="1" si="545"/>
        <v>135.58979358418367</v>
      </c>
      <c r="BJ351" s="300">
        <f t="shared" ca="1" si="545"/>
        <v>136.35643799015691</v>
      </c>
      <c r="BK351" s="300">
        <f t="shared" ca="1" si="545"/>
        <v>137.12741711506197</v>
      </c>
      <c r="BL351" s="300">
        <f t="shared" ca="1" si="545"/>
        <v>137.90275546802991</v>
      </c>
      <c r="BM351" s="300">
        <f t="shared" ca="1" si="545"/>
        <v>138.68247769676995</v>
      </c>
      <c r="BN351" s="300">
        <f t="shared" ca="1" si="545"/>
        <v>139.46660858835307</v>
      </c>
      <c r="BO351" s="300">
        <f t="shared" ca="1" si="545"/>
        <v>140.25517306999996</v>
      </c>
      <c r="BP351" s="300">
        <f t="shared" ca="1" si="545"/>
        <v>141.04819620987342</v>
      </c>
      <c r="BQ351" s="300">
        <f t="shared" ca="1" si="545"/>
        <v>141.84570321787533</v>
      </c>
      <c r="BR351" s="300">
        <f t="shared" ca="1" si="545"/>
        <v>142.64771944644792</v>
      </c>
      <c r="BS351" s="300">
        <f t="shared" ref="BS351:CX351" ca="1" si="546">IF(BS$2=1,$B351,BR351)*IF($B355=1,BS355,BS354)</f>
        <v>143.45427039137994</v>
      </c>
      <c r="BT351" s="300">
        <f t="shared" ca="1" si="546"/>
        <v>144.26538169261696</v>
      </c>
      <c r="BU351" s="300">
        <f t="shared" ca="1" si="546"/>
        <v>145.08107913507652</v>
      </c>
      <c r="BV351" s="300">
        <f t="shared" ca="1" si="546"/>
        <v>145.90138864946789</v>
      </c>
      <c r="BW351" s="300">
        <f t="shared" ca="1" si="546"/>
        <v>146.72633631311629</v>
      </c>
      <c r="BX351" s="300">
        <f t="shared" ca="1" si="546"/>
        <v>147.55594835079197</v>
      </c>
      <c r="BY351" s="300">
        <f t="shared" ca="1" si="546"/>
        <v>148.39025113554379</v>
      </c>
      <c r="BZ351" s="300">
        <f t="shared" ca="1" si="546"/>
        <v>149.22927118953774</v>
      </c>
      <c r="CA351" s="300">
        <f t="shared" ca="1" si="546"/>
        <v>150.07303518489991</v>
      </c>
      <c r="CB351" s="300">
        <f t="shared" ca="1" si="546"/>
        <v>150.92156994456451</v>
      </c>
      <c r="CC351" s="300">
        <f t="shared" ca="1" si="546"/>
        <v>151.77490244312654</v>
      </c>
      <c r="CD351" s="300">
        <f t="shared" ca="1" si="546"/>
        <v>152.63305980769923</v>
      </c>
      <c r="CE351" s="300">
        <f t="shared" ca="1" si="546"/>
        <v>153.49606931877648</v>
      </c>
      <c r="CF351" s="300">
        <f t="shared" ca="1" si="546"/>
        <v>154.36395841110007</v>
      </c>
      <c r="CG351" s="300">
        <f t="shared" ca="1" si="546"/>
        <v>155.23675467453182</v>
      </c>
      <c r="CH351" s="300">
        <f t="shared" ca="1" si="546"/>
        <v>156.11448585493059</v>
      </c>
      <c r="CI351" s="300">
        <f t="shared" ca="1" si="546"/>
        <v>156.9971798550344</v>
      </c>
      <c r="CJ351" s="300">
        <f t="shared" ca="1" si="546"/>
        <v>157.88486473534738</v>
      </c>
      <c r="CK351" s="300">
        <f t="shared" ca="1" si="546"/>
        <v>158.77756871503186</v>
      </c>
      <c r="CL351" s="300">
        <f t="shared" ca="1" si="546"/>
        <v>159.67532017280539</v>
      </c>
      <c r="CM351" s="300">
        <f t="shared" ca="1" si="546"/>
        <v>160.57814764784291</v>
      </c>
      <c r="CN351" s="300">
        <f t="shared" ca="1" si="546"/>
        <v>161.48607984068406</v>
      </c>
      <c r="CO351" s="300">
        <f t="shared" ca="1" si="546"/>
        <v>162.39914561414543</v>
      </c>
      <c r="CP351" s="300">
        <f t="shared" ca="1" si="546"/>
        <v>163.31737399423821</v>
      </c>
      <c r="CQ351" s="300">
        <f t="shared" ca="1" si="546"/>
        <v>164.24079417109087</v>
      </c>
      <c r="CR351" s="300">
        <f t="shared" ca="1" si="546"/>
        <v>165.16943549987712</v>
      </c>
      <c r="CS351" s="300">
        <f t="shared" ca="1" si="546"/>
        <v>166.10332750174908</v>
      </c>
      <c r="CT351" s="300">
        <f t="shared" ca="1" si="546"/>
        <v>167.04249986477575</v>
      </c>
      <c r="CU351" s="300">
        <f t="shared" ca="1" si="546"/>
        <v>167.98698244488682</v>
      </c>
      <c r="CV351" s="300">
        <f t="shared" ca="1" si="546"/>
        <v>168.93680526682172</v>
      </c>
      <c r="CW351" s="300">
        <f t="shared" ca="1" si="546"/>
        <v>169.89199852508409</v>
      </c>
      <c r="CX351" s="300">
        <f t="shared" ca="1" si="546"/>
        <v>170.85259258490177</v>
      </c>
      <c r="CY351" s="300">
        <f t="shared" ref="CY351:DV351" ca="1" si="547">IF(CY$2=1,$B351,CX351)*IF($B355=1,CY355,CY354)</f>
        <v>171.81861798319193</v>
      </c>
      <c r="CZ351" s="300">
        <f t="shared" ca="1" si="547"/>
        <v>172.79010542953193</v>
      </c>
      <c r="DA351" s="300">
        <f t="shared" ca="1" si="547"/>
        <v>173.7670858071356</v>
      </c>
      <c r="DB351" s="300">
        <f t="shared" ca="1" si="547"/>
        <v>174.74959017383486</v>
      </c>
      <c r="DC351" s="300">
        <f t="shared" ca="1" si="547"/>
        <v>175.73764976306722</v>
      </c>
      <c r="DD351" s="300">
        <f t="shared" ca="1" si="547"/>
        <v>176.73129598486852</v>
      </c>
      <c r="DE351" s="300">
        <f t="shared" ca="1" si="547"/>
        <v>177.73056042687153</v>
      </c>
      <c r="DF351" s="300">
        <f t="shared" ca="1" si="547"/>
        <v>178.73547485531009</v>
      </c>
      <c r="DG351" s="300">
        <f t="shared" ca="1" si="547"/>
        <v>179.74607121602892</v>
      </c>
      <c r="DH351" s="300">
        <f t="shared" ca="1" si="547"/>
        <v>180.76238163549925</v>
      </c>
      <c r="DI351" s="300">
        <f t="shared" ca="1" si="547"/>
        <v>181.78443842184001</v>
      </c>
      <c r="DJ351" s="300">
        <f t="shared" ca="1" si="547"/>
        <v>182.81227406584492</v>
      </c>
      <c r="DK351" s="300">
        <f t="shared" ca="1" si="547"/>
        <v>183.84592124201538</v>
      </c>
      <c r="DL351" s="300">
        <f t="shared" ca="1" si="547"/>
        <v>184.88541280959919</v>
      </c>
      <c r="DM351" s="300">
        <f t="shared" ca="1" si="547"/>
        <v>185.93078181363509</v>
      </c>
      <c r="DN351" s="300">
        <f t="shared" ca="1" si="547"/>
        <v>186.98206148600332</v>
      </c>
      <c r="DO351" s="300">
        <f t="shared" ca="1" si="547"/>
        <v>188.03928524648194</v>
      </c>
      <c r="DP351" s="300">
        <f t="shared" ca="1" si="547"/>
        <v>189.10248670380932</v>
      </c>
      <c r="DQ351" s="300">
        <f t="shared" ca="1" si="547"/>
        <v>190.17169965675254</v>
      </c>
      <c r="DR351" s="300">
        <f t="shared" ca="1" si="547"/>
        <v>191.24695809518178</v>
      </c>
      <c r="DS351" s="300">
        <f t="shared" ca="1" si="547"/>
        <v>192.32829620115095</v>
      </c>
      <c r="DT351" s="300">
        <f t="shared" ca="1" si="547"/>
        <v>193.4157483499842</v>
      </c>
      <c r="DU351" s="300">
        <f t="shared" ca="1" si="547"/>
        <v>194.50934911136881</v>
      </c>
      <c r="DV351" s="300">
        <f t="shared" ca="1" si="547"/>
        <v>195.60913325045405</v>
      </c>
      <c r="DW351" s="161"/>
    </row>
    <row r="352" spans="1:128" collapsed="1" x14ac:dyDescent="0.2">
      <c r="A352" s="159" t="str">
        <f ca="1">Language!A$707</f>
        <v>заработная плата</v>
      </c>
      <c r="B352" s="189" t="str">
        <f ca="1">Language!$A$1469</f>
        <v>за период</v>
      </c>
      <c r="C352" s="160" t="str">
        <f ca="1">CHOOSE(D352,CurName1,CurName2,CurName3)</f>
        <v>тыс. руб.</v>
      </c>
      <c r="D352" s="158">
        <f>D349</f>
        <v>1</v>
      </c>
      <c r="E352" s="154" t="s">
        <v>728</v>
      </c>
      <c r="F352" s="6" t="s">
        <v>3364</v>
      </c>
      <c r="G352" s="161">
        <f ca="1">G350*G351*Параметры!G$37</f>
        <v>100</v>
      </c>
      <c r="H352" s="161">
        <f ca="1">H350*H351*Параметры!H$37</f>
        <v>100.56541453874053</v>
      </c>
      <c r="I352" s="161">
        <f ca="1">I350*I351*Параметры!I$37</f>
        <v>101.13402601348724</v>
      </c>
      <c r="J352" s="161">
        <f ca="1">J350*J351*Параметры!J$37</f>
        <v>101.70585250018112</v>
      </c>
      <c r="K352" s="161">
        <f ca="1">K350*K351*Параметры!K$37</f>
        <v>102.28091217696715</v>
      </c>
      <c r="L352" s="161">
        <f ca="1">L350*L351*Параметры!L$37</f>
        <v>102.85922332477215</v>
      </c>
      <c r="M352" s="161">
        <f ca="1">M350*M351*Параметры!M$37</f>
        <v>103.440804327886</v>
      </c>
      <c r="N352" s="161">
        <f ca="1">N350*N351*Параметры!N$37</f>
        <v>104.02567367454601</v>
      </c>
      <c r="O352" s="161">
        <f ca="1">O350*O351*Параметры!O$37</f>
        <v>104.61384995752468</v>
      </c>
      <c r="P352" s="161">
        <f ca="1">P350*P351*Параметры!P$37</f>
        <v>105.20535187472072</v>
      </c>
      <c r="Q352" s="161">
        <f ca="1">Q350*Q351*Параметры!Q$37</f>
        <v>105.80019822975352</v>
      </c>
      <c r="R352" s="161">
        <f ca="1">R350*R351*Параметры!R$37</f>
        <v>106.39840793256084</v>
      </c>
      <c r="S352" s="161">
        <f ca="1">S350*S351*Параметры!S$37</f>
        <v>107</v>
      </c>
      <c r="T352" s="161">
        <f ca="1">T350*T351*Параметры!T$37</f>
        <v>107.60499355645237</v>
      </c>
      <c r="U352" s="161">
        <f ca="1">U350*U351*Параметры!U$37</f>
        <v>108.21340783443137</v>
      </c>
      <c r="V352" s="161">
        <f ca="1">V350*V351*Параметры!V$37</f>
        <v>108.82526217519383</v>
      </c>
      <c r="W352" s="161">
        <f ca="1">W350*W351*Параметры!W$37</f>
        <v>109.44057602935487</v>
      </c>
      <c r="X352" s="161">
        <f ca="1">X350*X351*Параметры!X$37</f>
        <v>110.05936895750622</v>
      </c>
      <c r="Y352" s="161">
        <f ca="1">Y350*Y351*Параметры!Y$37</f>
        <v>110.68166063083804</v>
      </c>
      <c r="Z352" s="161">
        <f ca="1">Z350*Z351*Параметры!Z$37</f>
        <v>111.30747083176425</v>
      </c>
      <c r="AA352" s="161">
        <f ca="1">AA350*AA351*Параметры!AA$37</f>
        <v>111.93681945455141</v>
      </c>
      <c r="AB352" s="161">
        <f ca="1">AB350*AB351*Параметры!AB$37</f>
        <v>112.56972650595118</v>
      </c>
      <c r="AC352" s="161">
        <f ca="1">AC350*AC351*Параметры!AC$37</f>
        <v>113.20621210583627</v>
      </c>
      <c r="AD352" s="161">
        <f ca="1">AD350*AD351*Параметры!AD$37</f>
        <v>113.84629648784011</v>
      </c>
      <c r="AE352" s="161">
        <f ca="1">AE350*AE351*Параметры!AE$37</f>
        <v>114.49</v>
      </c>
      <c r="AF352" s="161">
        <f ca="1">AF350*AF351*Параметры!AF$37</f>
        <v>115.13734310540403</v>
      </c>
      <c r="AG352" s="161">
        <f ca="1">AG350*AG351*Параметры!AG$37</f>
        <v>115.78834638284155</v>
      </c>
      <c r="AH352" s="161">
        <f ca="1">AH350*AH351*Параметры!AH$37</f>
        <v>116.44303052745738</v>
      </c>
      <c r="AI352" s="161">
        <f ca="1">AI350*AI351*Параметры!AI$37</f>
        <v>117.1014163514097</v>
      </c>
      <c r="AJ352" s="161">
        <f ca="1">AJ350*AJ351*Параметры!AJ$37</f>
        <v>117.76352478453164</v>
      </c>
      <c r="AK352" s="161">
        <f ca="1">AK350*AK351*Параметры!AK$37</f>
        <v>118.42937687499669</v>
      </c>
      <c r="AL352" s="161">
        <f ca="1">AL350*AL351*Параметры!AL$37</f>
        <v>119.09899378998773</v>
      </c>
      <c r="AM352" s="161">
        <f ca="1">AM350*AM351*Параметры!AM$37</f>
        <v>119.77239681637001</v>
      </c>
      <c r="AN352" s="161">
        <f ca="1">AN350*AN351*Параметры!AN$37</f>
        <v>120.44960736136775</v>
      </c>
      <c r="AO352" s="161">
        <f ca="1">AO350*AO351*Параметры!AO$37</f>
        <v>121.13064695324481</v>
      </c>
      <c r="AP352" s="161">
        <f ca="1">AP350*AP351*Параметры!AP$37</f>
        <v>121.81553724198891</v>
      </c>
      <c r="AQ352" s="161">
        <f ca="1">AQ350*AQ351*Параметры!AQ$37</f>
        <v>122.50429999999999</v>
      </c>
      <c r="AR352" s="161">
        <f ca="1">AR350*AR351*Параметры!AR$37</f>
        <v>123.19695712278229</v>
      </c>
      <c r="AS352" s="161">
        <f ca="1">AS350*AS351*Параметры!AS$37</f>
        <v>123.89353062964044</v>
      </c>
      <c r="AT352" s="161">
        <f ca="1">AT350*AT351*Параметры!AT$37</f>
        <v>124.59404266437937</v>
      </c>
      <c r="AU352" s="161">
        <f ca="1">AU350*AU351*Параметры!AU$37</f>
        <v>125.29851549600835</v>
      </c>
      <c r="AV352" s="161">
        <f ca="1">AV350*AV351*Параметры!AV$37</f>
        <v>126.00697151944884</v>
      </c>
      <c r="AW352" s="161">
        <f ca="1">AW350*AW351*Параметры!AW$37</f>
        <v>126.71943325624643</v>
      </c>
      <c r="AX352" s="161">
        <f ca="1">AX350*AX351*Параметры!AX$37</f>
        <v>127.43592335528685</v>
      </c>
      <c r="AY352" s="161">
        <f ca="1">AY350*AY351*Параметры!AY$37</f>
        <v>128.15646459351586</v>
      </c>
      <c r="AZ352" s="161">
        <f ca="1">AZ350*AZ351*Параметры!AZ$37</f>
        <v>128.88107987666345</v>
      </c>
      <c r="BA352" s="161">
        <f ca="1">BA350*BA351*Параметры!BA$37</f>
        <v>129.60979223997191</v>
      </c>
      <c r="BB352" s="161">
        <f ca="1">BB350*BB351*Параметры!BB$37</f>
        <v>130.3426248489281</v>
      </c>
      <c r="BC352" s="161">
        <f ca="1">BC350*BC351*Параметры!BC$37</f>
        <v>131.07960099999997</v>
      </c>
      <c r="BD352" s="161">
        <f ca="1">BD350*BD351*Параметры!BD$37</f>
        <v>131.82074412137703</v>
      </c>
      <c r="BE352" s="161">
        <f ca="1">BE350*BE351*Параметры!BE$37</f>
        <v>132.56607777371525</v>
      </c>
      <c r="BF352" s="161">
        <f ca="1">BF350*BF351*Параметры!BF$37</f>
        <v>133.31562565088592</v>
      </c>
      <c r="BG352" s="161">
        <f ca="1">BG350*BG351*Параметры!BG$37</f>
        <v>134.06941158072891</v>
      </c>
      <c r="BH352" s="161">
        <f ca="1">BH350*BH351*Параметры!BH$37</f>
        <v>134.82745952581024</v>
      </c>
      <c r="BI352" s="161">
        <f ca="1">BI350*BI351*Параметры!BI$37</f>
        <v>135.58979358418367</v>
      </c>
      <c r="BJ352" s="161">
        <f ca="1">BJ350*BJ351*Параметры!BJ$37</f>
        <v>136.35643799015691</v>
      </c>
      <c r="BK352" s="161">
        <f ca="1">BK350*BK351*Параметры!BK$37</f>
        <v>137.12741711506197</v>
      </c>
      <c r="BL352" s="161">
        <f ca="1">BL350*BL351*Параметры!BL$37</f>
        <v>137.90275546802991</v>
      </c>
      <c r="BM352" s="161">
        <f ca="1">BM350*BM351*Параметры!BM$37</f>
        <v>138.68247769676995</v>
      </c>
      <c r="BN352" s="161">
        <f ca="1">BN350*BN351*Параметры!BN$37</f>
        <v>139.46660858835307</v>
      </c>
      <c r="BO352" s="161">
        <f ca="1">BO350*BO351*Параметры!BO$37</f>
        <v>140.25517306999996</v>
      </c>
      <c r="BP352" s="161">
        <f ca="1">BP350*BP351*Параметры!BP$37</f>
        <v>141.04819620987342</v>
      </c>
      <c r="BQ352" s="161">
        <f ca="1">BQ350*BQ351*Параметры!BQ$37</f>
        <v>141.84570321787533</v>
      </c>
      <c r="BR352" s="161">
        <f ca="1">BR350*BR351*Параметры!BR$37</f>
        <v>142.64771944644792</v>
      </c>
      <c r="BS352" s="161">
        <f ca="1">BS350*BS351*Параметры!BS$37</f>
        <v>143.45427039137994</v>
      </c>
      <c r="BT352" s="161">
        <f ca="1">BT350*BT351*Параметры!BT$37</f>
        <v>144.26538169261696</v>
      </c>
      <c r="BU352" s="161">
        <f ca="1">BU350*BU351*Параметры!BU$37</f>
        <v>145.08107913507652</v>
      </c>
      <c r="BV352" s="161">
        <f ca="1">BV350*BV351*Параметры!BV$37</f>
        <v>145.90138864946789</v>
      </c>
      <c r="BW352" s="161">
        <f ca="1">BW350*BW351*Параметры!BW$37</f>
        <v>146.72633631311629</v>
      </c>
      <c r="BX352" s="161">
        <f ca="1">BX350*BX351*Параметры!BX$37</f>
        <v>147.55594835079197</v>
      </c>
      <c r="BY352" s="161">
        <f ca="1">BY350*BY351*Параметры!BY$37</f>
        <v>148.39025113554379</v>
      </c>
      <c r="BZ352" s="161">
        <f ca="1">BZ350*BZ351*Параметры!BZ$37</f>
        <v>149.22927118953774</v>
      </c>
      <c r="CA352" s="161">
        <f ca="1">CA350*CA351*Параметры!CA$37</f>
        <v>150.07303518489991</v>
      </c>
      <c r="CB352" s="161">
        <f ca="1">CB350*CB351*Параметры!CB$37</f>
        <v>150.92156994456451</v>
      </c>
      <c r="CC352" s="161">
        <f ca="1">CC350*CC351*Параметры!CC$37</f>
        <v>151.77490244312654</v>
      </c>
      <c r="CD352" s="161">
        <f ca="1">CD350*CD351*Параметры!CD$37</f>
        <v>152.63305980769923</v>
      </c>
      <c r="CE352" s="161">
        <f ca="1">CE350*CE351*Параметры!CE$37</f>
        <v>153.49606931877648</v>
      </c>
      <c r="CF352" s="161">
        <f ca="1">CF350*CF351*Параметры!CF$37</f>
        <v>154.36395841110007</v>
      </c>
      <c r="CG352" s="161">
        <f ca="1">CG350*CG351*Параметры!CG$37</f>
        <v>155.23675467453182</v>
      </c>
      <c r="CH352" s="161">
        <f ca="1">CH350*CH351*Параметры!CH$37</f>
        <v>156.11448585493059</v>
      </c>
      <c r="CI352" s="161">
        <f ca="1">CI350*CI351*Параметры!CI$37</f>
        <v>156.9971798550344</v>
      </c>
      <c r="CJ352" s="161">
        <f ca="1">CJ350*CJ351*Параметры!CJ$37</f>
        <v>157.88486473534738</v>
      </c>
      <c r="CK352" s="161">
        <f ca="1">CK350*CK351*Параметры!CK$37</f>
        <v>158.77756871503186</v>
      </c>
      <c r="CL352" s="161">
        <f ca="1">CL350*CL351*Параметры!CL$37</f>
        <v>159.67532017280539</v>
      </c>
      <c r="CM352" s="161">
        <f ca="1">CM350*CM351*Параметры!CM$37</f>
        <v>160.57814764784291</v>
      </c>
      <c r="CN352" s="161">
        <f ca="1">CN350*CN351*Параметры!CN$37</f>
        <v>161.48607984068406</v>
      </c>
      <c r="CO352" s="161">
        <f ca="1">CO350*CO351*Параметры!CO$37</f>
        <v>162.39914561414543</v>
      </c>
      <c r="CP352" s="161">
        <f ca="1">CP350*CP351*Параметры!CP$37</f>
        <v>163.31737399423821</v>
      </c>
      <c r="CQ352" s="161">
        <f ca="1">CQ350*CQ351*Параметры!CQ$37</f>
        <v>164.24079417109087</v>
      </c>
      <c r="CR352" s="161">
        <f ca="1">CR350*CR351*Параметры!CR$37</f>
        <v>165.16943549987712</v>
      </c>
      <c r="CS352" s="161">
        <f ca="1">CS350*CS351*Параметры!CS$37</f>
        <v>166.10332750174908</v>
      </c>
      <c r="CT352" s="161">
        <f ca="1">CT350*CT351*Параметры!CT$37</f>
        <v>167.04249986477575</v>
      </c>
      <c r="CU352" s="161">
        <f ca="1">CU350*CU351*Параметры!CU$37</f>
        <v>167.98698244488682</v>
      </c>
      <c r="CV352" s="161">
        <f ca="1">CV350*CV351*Параметры!CV$37</f>
        <v>168.93680526682172</v>
      </c>
      <c r="CW352" s="161">
        <f ca="1">CW350*CW351*Параметры!CW$37</f>
        <v>169.89199852508409</v>
      </c>
      <c r="CX352" s="161">
        <f ca="1">CX350*CX351*Параметры!CX$37</f>
        <v>170.85259258490177</v>
      </c>
      <c r="CY352" s="161">
        <f ca="1">CY350*CY351*Параметры!CY$37</f>
        <v>171.81861798319193</v>
      </c>
      <c r="CZ352" s="161">
        <f ca="1">CZ350*CZ351*Параметры!CZ$37</f>
        <v>172.79010542953193</v>
      </c>
      <c r="DA352" s="161">
        <f ca="1">DA350*DA351*Параметры!DA$37</f>
        <v>173.7670858071356</v>
      </c>
      <c r="DB352" s="161">
        <f ca="1">DB350*DB351*Параметры!DB$37</f>
        <v>174.74959017383486</v>
      </c>
      <c r="DC352" s="161">
        <f ca="1">DC350*DC351*Параметры!DC$37</f>
        <v>175.73764976306722</v>
      </c>
      <c r="DD352" s="161">
        <f ca="1">DD350*DD351*Параметры!DD$37</f>
        <v>176.73129598486852</v>
      </c>
      <c r="DE352" s="161">
        <f ca="1">DE350*DE351*Параметры!DE$37</f>
        <v>177.73056042687153</v>
      </c>
      <c r="DF352" s="161">
        <f ca="1">DF350*DF351*Параметры!DF$37</f>
        <v>178.73547485531009</v>
      </c>
      <c r="DG352" s="161">
        <f ca="1">DG350*DG351*Параметры!DG$37</f>
        <v>179.74607121602892</v>
      </c>
      <c r="DH352" s="161">
        <f ca="1">DH350*DH351*Параметры!DH$37</f>
        <v>180.76238163549925</v>
      </c>
      <c r="DI352" s="161">
        <f ca="1">DI350*DI351*Параметры!DI$37</f>
        <v>181.78443842184001</v>
      </c>
      <c r="DJ352" s="161">
        <f ca="1">DJ350*DJ351*Параметры!DJ$37</f>
        <v>182.81227406584492</v>
      </c>
      <c r="DK352" s="161">
        <f ca="1">DK350*DK351*Параметры!DK$37</f>
        <v>183.84592124201538</v>
      </c>
      <c r="DL352" s="161">
        <f ca="1">DL350*DL351*Параметры!DL$37</f>
        <v>184.88541280959919</v>
      </c>
      <c r="DM352" s="161">
        <f ca="1">DM350*DM351*Параметры!DM$37</f>
        <v>185.93078181363509</v>
      </c>
      <c r="DN352" s="161">
        <f ca="1">DN350*DN351*Параметры!DN$37</f>
        <v>186.98206148600332</v>
      </c>
      <c r="DO352" s="161">
        <f ca="1">DO350*DO351*Параметры!DO$37</f>
        <v>188.03928524648194</v>
      </c>
      <c r="DP352" s="161">
        <f ca="1">DP350*DP351*Параметры!DP$37</f>
        <v>189.10248670380932</v>
      </c>
      <c r="DQ352" s="161">
        <f ca="1">DQ350*DQ351*Параметры!DQ$37</f>
        <v>190.17169965675254</v>
      </c>
      <c r="DR352" s="161">
        <f ca="1">DR350*DR351*Параметры!DR$37</f>
        <v>191.24695809518178</v>
      </c>
      <c r="DS352" s="161">
        <f ca="1">DS350*DS351*Параметры!DS$37</f>
        <v>192.32829620115095</v>
      </c>
      <c r="DT352" s="161">
        <f ca="1">DT350*DT351*Параметры!DT$37</f>
        <v>193.4157483499842</v>
      </c>
      <c r="DU352" s="161">
        <f ca="1">DU350*DU351*Параметры!DU$37</f>
        <v>194.50934911136881</v>
      </c>
      <c r="DV352" s="161">
        <f ca="1">DV350*DV351*Параметры!DV$37</f>
        <v>195.60913325045405</v>
      </c>
      <c r="DW352" s="161"/>
      <c r="DX352" s="162">
        <f ca="1">SUM(G352:DW352)</f>
        <v>17105.173125613535</v>
      </c>
    </row>
    <row r="353" spans="1:128" hidden="1" outlineLevel="1" x14ac:dyDescent="0.2">
      <c r="A353" s="168" t="str">
        <f ca="1">Language!A$709</f>
        <v>темп изменения цен</v>
      </c>
      <c r="B353" s="173"/>
      <c r="C353" s="147" t="str">
        <f ca="1">Language!$A$484</f>
        <v>% в год</v>
      </c>
      <c r="D353" s="158"/>
      <c r="F353" s="6" t="s">
        <v>3191</v>
      </c>
      <c r="G353" s="305">
        <f>CHOOSE($D349,Параметры!G$56,Параметры!G$62,Параметры!G$68)</f>
        <v>7.0000000000000007E-2</v>
      </c>
      <c r="H353" s="305">
        <f>CHOOSE($D349,Параметры!H$56,Параметры!H$62,Параметры!H$68)</f>
        <v>7.0000000000000007E-2</v>
      </c>
      <c r="I353" s="305">
        <f>CHOOSE($D349,Параметры!I$56,Параметры!I$62,Параметры!I$68)</f>
        <v>7.0000000000000007E-2</v>
      </c>
      <c r="J353" s="305">
        <f>CHOOSE($D349,Параметры!J$56,Параметры!J$62,Параметры!J$68)</f>
        <v>7.0000000000000007E-2</v>
      </c>
      <c r="K353" s="305">
        <f>CHOOSE($D349,Параметры!K$56,Параметры!K$62,Параметры!K$68)</f>
        <v>7.0000000000000007E-2</v>
      </c>
      <c r="L353" s="305">
        <f>CHOOSE($D349,Параметры!L$56,Параметры!L$62,Параметры!L$68)</f>
        <v>7.0000000000000007E-2</v>
      </c>
      <c r="M353" s="305">
        <f>CHOOSE($D349,Параметры!M$56,Параметры!M$62,Параметры!M$68)</f>
        <v>7.0000000000000007E-2</v>
      </c>
      <c r="N353" s="305">
        <f>CHOOSE($D349,Параметры!N$56,Параметры!N$62,Параметры!N$68)</f>
        <v>7.0000000000000007E-2</v>
      </c>
      <c r="O353" s="305">
        <f>CHOOSE($D349,Параметры!O$56,Параметры!O$62,Параметры!O$68)</f>
        <v>7.0000000000000007E-2</v>
      </c>
      <c r="P353" s="305">
        <f>CHOOSE($D349,Параметры!P$56,Параметры!P$62,Параметры!P$68)</f>
        <v>7.0000000000000007E-2</v>
      </c>
      <c r="Q353" s="305">
        <f>CHOOSE($D349,Параметры!Q$56,Параметры!Q$62,Параметры!Q$68)</f>
        <v>7.0000000000000007E-2</v>
      </c>
      <c r="R353" s="305">
        <f>CHOOSE($D349,Параметры!R$56,Параметры!R$62,Параметры!R$68)</f>
        <v>7.0000000000000007E-2</v>
      </c>
      <c r="S353" s="305">
        <f>CHOOSE($D349,Параметры!S$56,Параметры!S$62,Параметры!S$68)</f>
        <v>7.0000000000000007E-2</v>
      </c>
      <c r="T353" s="305">
        <f>CHOOSE($D349,Параметры!T$56,Параметры!T$62,Параметры!T$68)</f>
        <v>7.0000000000000007E-2</v>
      </c>
      <c r="U353" s="305">
        <f>CHOOSE($D349,Параметры!U$56,Параметры!U$62,Параметры!U$68)</f>
        <v>7.0000000000000007E-2</v>
      </c>
      <c r="V353" s="305">
        <f>CHOOSE($D349,Параметры!V$56,Параметры!V$62,Параметры!V$68)</f>
        <v>7.0000000000000007E-2</v>
      </c>
      <c r="W353" s="305">
        <f>CHOOSE($D349,Параметры!W$56,Параметры!W$62,Параметры!W$68)</f>
        <v>7.0000000000000007E-2</v>
      </c>
      <c r="X353" s="305">
        <f>CHOOSE($D349,Параметры!X$56,Параметры!X$62,Параметры!X$68)</f>
        <v>7.0000000000000007E-2</v>
      </c>
      <c r="Y353" s="305">
        <f>CHOOSE($D349,Параметры!Y$56,Параметры!Y$62,Параметры!Y$68)</f>
        <v>7.0000000000000007E-2</v>
      </c>
      <c r="Z353" s="305">
        <f>CHOOSE($D349,Параметры!Z$56,Параметры!Z$62,Параметры!Z$68)</f>
        <v>7.0000000000000007E-2</v>
      </c>
      <c r="AA353" s="305">
        <f>CHOOSE($D349,Параметры!AA$56,Параметры!AA$62,Параметры!AA$68)</f>
        <v>7.0000000000000007E-2</v>
      </c>
      <c r="AB353" s="305">
        <f>CHOOSE($D349,Параметры!AB$56,Параметры!AB$62,Параметры!AB$68)</f>
        <v>7.0000000000000007E-2</v>
      </c>
      <c r="AC353" s="305">
        <f>CHOOSE($D349,Параметры!AC$56,Параметры!AC$62,Параметры!AC$68)</f>
        <v>7.0000000000000007E-2</v>
      </c>
      <c r="AD353" s="305">
        <f>CHOOSE($D349,Параметры!AD$56,Параметры!AD$62,Параметры!AD$68)</f>
        <v>7.0000000000000007E-2</v>
      </c>
      <c r="AE353" s="305">
        <f>CHOOSE($D349,Параметры!AE$56,Параметры!AE$62,Параметры!AE$68)</f>
        <v>7.0000000000000007E-2</v>
      </c>
      <c r="AF353" s="305">
        <f>CHOOSE($D349,Параметры!AF$56,Параметры!AF$62,Параметры!AF$68)</f>
        <v>7.0000000000000007E-2</v>
      </c>
      <c r="AG353" s="305">
        <f>CHOOSE($D349,Параметры!AG$56,Параметры!AG$62,Параметры!AG$68)</f>
        <v>7.0000000000000007E-2</v>
      </c>
      <c r="AH353" s="305">
        <f>CHOOSE($D349,Параметры!AH$56,Параметры!AH$62,Параметры!AH$68)</f>
        <v>7.0000000000000007E-2</v>
      </c>
      <c r="AI353" s="305">
        <f>CHOOSE($D349,Параметры!AI$56,Параметры!AI$62,Параметры!AI$68)</f>
        <v>7.0000000000000007E-2</v>
      </c>
      <c r="AJ353" s="305">
        <f>CHOOSE($D349,Параметры!AJ$56,Параметры!AJ$62,Параметры!AJ$68)</f>
        <v>7.0000000000000007E-2</v>
      </c>
      <c r="AK353" s="305">
        <f>CHOOSE($D349,Параметры!AK$56,Параметры!AK$62,Параметры!AK$68)</f>
        <v>7.0000000000000007E-2</v>
      </c>
      <c r="AL353" s="305">
        <f>CHOOSE($D349,Параметры!AL$56,Параметры!AL$62,Параметры!AL$68)</f>
        <v>7.0000000000000007E-2</v>
      </c>
      <c r="AM353" s="305">
        <f>CHOOSE($D349,Параметры!AM$56,Параметры!AM$62,Параметры!AM$68)</f>
        <v>7.0000000000000007E-2</v>
      </c>
      <c r="AN353" s="305">
        <f>CHOOSE($D349,Параметры!AN$56,Параметры!AN$62,Параметры!AN$68)</f>
        <v>7.0000000000000007E-2</v>
      </c>
      <c r="AO353" s="305">
        <f>CHOOSE($D349,Параметры!AO$56,Параметры!AO$62,Параметры!AO$68)</f>
        <v>7.0000000000000007E-2</v>
      </c>
      <c r="AP353" s="305">
        <f>CHOOSE($D349,Параметры!AP$56,Параметры!AP$62,Параметры!AP$68)</f>
        <v>7.0000000000000007E-2</v>
      </c>
      <c r="AQ353" s="305">
        <f>CHOOSE($D349,Параметры!AQ$56,Параметры!AQ$62,Параметры!AQ$68)</f>
        <v>7.0000000000000007E-2</v>
      </c>
      <c r="AR353" s="305">
        <f>CHOOSE($D349,Параметры!AR$56,Параметры!AR$62,Параметры!AR$68)</f>
        <v>7.0000000000000007E-2</v>
      </c>
      <c r="AS353" s="305">
        <f>CHOOSE($D349,Параметры!AS$56,Параметры!AS$62,Параметры!AS$68)</f>
        <v>7.0000000000000007E-2</v>
      </c>
      <c r="AT353" s="305">
        <f>CHOOSE($D349,Параметры!AT$56,Параметры!AT$62,Параметры!AT$68)</f>
        <v>7.0000000000000007E-2</v>
      </c>
      <c r="AU353" s="305">
        <f>CHOOSE($D349,Параметры!AU$56,Параметры!AU$62,Параметры!AU$68)</f>
        <v>7.0000000000000007E-2</v>
      </c>
      <c r="AV353" s="305">
        <f>CHOOSE($D349,Параметры!AV$56,Параметры!AV$62,Параметры!AV$68)</f>
        <v>7.0000000000000007E-2</v>
      </c>
      <c r="AW353" s="305">
        <f>CHOOSE($D349,Параметры!AW$56,Параметры!AW$62,Параметры!AW$68)</f>
        <v>7.0000000000000007E-2</v>
      </c>
      <c r="AX353" s="305">
        <f>CHOOSE($D349,Параметры!AX$56,Параметры!AX$62,Параметры!AX$68)</f>
        <v>7.0000000000000007E-2</v>
      </c>
      <c r="AY353" s="305">
        <f>CHOOSE($D349,Параметры!AY$56,Параметры!AY$62,Параметры!AY$68)</f>
        <v>7.0000000000000007E-2</v>
      </c>
      <c r="AZ353" s="305">
        <f>CHOOSE($D349,Параметры!AZ$56,Параметры!AZ$62,Параметры!AZ$68)</f>
        <v>7.0000000000000007E-2</v>
      </c>
      <c r="BA353" s="305">
        <f>CHOOSE($D349,Параметры!BA$56,Параметры!BA$62,Параметры!BA$68)</f>
        <v>7.0000000000000007E-2</v>
      </c>
      <c r="BB353" s="305">
        <f>CHOOSE($D349,Параметры!BB$56,Параметры!BB$62,Параметры!BB$68)</f>
        <v>7.0000000000000007E-2</v>
      </c>
      <c r="BC353" s="305">
        <f>CHOOSE($D349,Параметры!BC$56,Параметры!BC$62,Параметры!BC$68)</f>
        <v>7.0000000000000007E-2</v>
      </c>
      <c r="BD353" s="305">
        <f>CHOOSE($D349,Параметры!BD$56,Параметры!BD$62,Параметры!BD$68)</f>
        <v>7.0000000000000007E-2</v>
      </c>
      <c r="BE353" s="305">
        <f>CHOOSE($D349,Параметры!BE$56,Параметры!BE$62,Параметры!BE$68)</f>
        <v>7.0000000000000007E-2</v>
      </c>
      <c r="BF353" s="305">
        <f>CHOOSE($D349,Параметры!BF$56,Параметры!BF$62,Параметры!BF$68)</f>
        <v>7.0000000000000007E-2</v>
      </c>
      <c r="BG353" s="305">
        <f>CHOOSE($D349,Параметры!BG$56,Параметры!BG$62,Параметры!BG$68)</f>
        <v>7.0000000000000007E-2</v>
      </c>
      <c r="BH353" s="305">
        <f>CHOOSE($D349,Параметры!BH$56,Параметры!BH$62,Параметры!BH$68)</f>
        <v>7.0000000000000007E-2</v>
      </c>
      <c r="BI353" s="305">
        <f>CHOOSE($D349,Параметры!BI$56,Параметры!BI$62,Параметры!BI$68)</f>
        <v>7.0000000000000007E-2</v>
      </c>
      <c r="BJ353" s="305">
        <f>CHOOSE($D349,Параметры!BJ$56,Параметры!BJ$62,Параметры!BJ$68)</f>
        <v>7.0000000000000007E-2</v>
      </c>
      <c r="BK353" s="305">
        <f>CHOOSE($D349,Параметры!BK$56,Параметры!BK$62,Параметры!BK$68)</f>
        <v>7.0000000000000007E-2</v>
      </c>
      <c r="BL353" s="305">
        <f>CHOOSE($D349,Параметры!BL$56,Параметры!BL$62,Параметры!BL$68)</f>
        <v>7.0000000000000007E-2</v>
      </c>
      <c r="BM353" s="305">
        <f>CHOOSE($D349,Параметры!BM$56,Параметры!BM$62,Параметры!BM$68)</f>
        <v>7.0000000000000007E-2</v>
      </c>
      <c r="BN353" s="305">
        <f>CHOOSE($D349,Параметры!BN$56,Параметры!BN$62,Параметры!BN$68)</f>
        <v>7.0000000000000007E-2</v>
      </c>
      <c r="BO353" s="305">
        <f>CHOOSE($D349,Параметры!BO$56,Параметры!BO$62,Параметры!BO$68)</f>
        <v>7.0000000000000007E-2</v>
      </c>
      <c r="BP353" s="305">
        <f>CHOOSE($D349,Параметры!BP$56,Параметры!BP$62,Параметры!BP$68)</f>
        <v>7.0000000000000007E-2</v>
      </c>
      <c r="BQ353" s="305">
        <f>CHOOSE($D349,Параметры!BQ$56,Параметры!BQ$62,Параметры!BQ$68)</f>
        <v>7.0000000000000007E-2</v>
      </c>
      <c r="BR353" s="305">
        <f>CHOOSE($D349,Параметры!BR$56,Параметры!BR$62,Параметры!BR$68)</f>
        <v>7.0000000000000007E-2</v>
      </c>
      <c r="BS353" s="305">
        <f>CHOOSE($D349,Параметры!BS$56,Параметры!BS$62,Параметры!BS$68)</f>
        <v>7.0000000000000007E-2</v>
      </c>
      <c r="BT353" s="305">
        <f>CHOOSE($D349,Параметры!BT$56,Параметры!BT$62,Параметры!BT$68)</f>
        <v>7.0000000000000007E-2</v>
      </c>
      <c r="BU353" s="305">
        <f>CHOOSE($D349,Параметры!BU$56,Параметры!BU$62,Параметры!BU$68)</f>
        <v>7.0000000000000007E-2</v>
      </c>
      <c r="BV353" s="305">
        <f>CHOOSE($D349,Параметры!BV$56,Параметры!BV$62,Параметры!BV$68)</f>
        <v>7.0000000000000007E-2</v>
      </c>
      <c r="BW353" s="305">
        <f>CHOOSE($D349,Параметры!BW$56,Параметры!BW$62,Параметры!BW$68)</f>
        <v>7.0000000000000007E-2</v>
      </c>
      <c r="BX353" s="305">
        <f>CHOOSE($D349,Параметры!BX$56,Параметры!BX$62,Параметры!BX$68)</f>
        <v>7.0000000000000007E-2</v>
      </c>
      <c r="BY353" s="305">
        <f>CHOOSE($D349,Параметры!BY$56,Параметры!BY$62,Параметры!BY$68)</f>
        <v>7.0000000000000007E-2</v>
      </c>
      <c r="BZ353" s="305">
        <f>CHOOSE($D349,Параметры!BZ$56,Параметры!BZ$62,Параметры!BZ$68)</f>
        <v>7.0000000000000007E-2</v>
      </c>
      <c r="CA353" s="305">
        <f>CHOOSE($D349,Параметры!CA$56,Параметры!CA$62,Параметры!CA$68)</f>
        <v>7.0000000000000007E-2</v>
      </c>
      <c r="CB353" s="305">
        <f>CHOOSE($D349,Параметры!CB$56,Параметры!CB$62,Параметры!CB$68)</f>
        <v>7.0000000000000007E-2</v>
      </c>
      <c r="CC353" s="305">
        <f>CHOOSE($D349,Параметры!CC$56,Параметры!CC$62,Параметры!CC$68)</f>
        <v>7.0000000000000007E-2</v>
      </c>
      <c r="CD353" s="305">
        <f>CHOOSE($D349,Параметры!CD$56,Параметры!CD$62,Параметры!CD$68)</f>
        <v>7.0000000000000007E-2</v>
      </c>
      <c r="CE353" s="305">
        <f>CHOOSE($D349,Параметры!CE$56,Параметры!CE$62,Параметры!CE$68)</f>
        <v>7.0000000000000007E-2</v>
      </c>
      <c r="CF353" s="305">
        <f>CHOOSE($D349,Параметры!CF$56,Параметры!CF$62,Параметры!CF$68)</f>
        <v>7.0000000000000007E-2</v>
      </c>
      <c r="CG353" s="305">
        <f>CHOOSE($D349,Параметры!CG$56,Параметры!CG$62,Параметры!CG$68)</f>
        <v>7.0000000000000007E-2</v>
      </c>
      <c r="CH353" s="305">
        <f>CHOOSE($D349,Параметры!CH$56,Параметры!CH$62,Параметры!CH$68)</f>
        <v>7.0000000000000007E-2</v>
      </c>
      <c r="CI353" s="305">
        <f>CHOOSE($D349,Параметры!CI$56,Параметры!CI$62,Параметры!CI$68)</f>
        <v>7.0000000000000007E-2</v>
      </c>
      <c r="CJ353" s="305">
        <f>CHOOSE($D349,Параметры!CJ$56,Параметры!CJ$62,Параметры!CJ$68)</f>
        <v>7.0000000000000007E-2</v>
      </c>
      <c r="CK353" s="305">
        <f>CHOOSE($D349,Параметры!CK$56,Параметры!CK$62,Параметры!CK$68)</f>
        <v>7.0000000000000007E-2</v>
      </c>
      <c r="CL353" s="305">
        <f>CHOOSE($D349,Параметры!CL$56,Параметры!CL$62,Параметры!CL$68)</f>
        <v>7.0000000000000007E-2</v>
      </c>
      <c r="CM353" s="305">
        <f>CHOOSE($D349,Параметры!CM$56,Параметры!CM$62,Параметры!CM$68)</f>
        <v>7.0000000000000007E-2</v>
      </c>
      <c r="CN353" s="305">
        <f>CHOOSE($D349,Параметры!CN$56,Параметры!CN$62,Параметры!CN$68)</f>
        <v>7.0000000000000007E-2</v>
      </c>
      <c r="CO353" s="305">
        <f>CHOOSE($D349,Параметры!CO$56,Параметры!CO$62,Параметры!CO$68)</f>
        <v>7.0000000000000007E-2</v>
      </c>
      <c r="CP353" s="305">
        <f>CHOOSE($D349,Параметры!CP$56,Параметры!CP$62,Параметры!CP$68)</f>
        <v>7.0000000000000007E-2</v>
      </c>
      <c r="CQ353" s="305">
        <f>CHOOSE($D349,Параметры!CQ$56,Параметры!CQ$62,Параметры!CQ$68)</f>
        <v>7.0000000000000007E-2</v>
      </c>
      <c r="CR353" s="305">
        <f>CHOOSE($D349,Параметры!CR$56,Параметры!CR$62,Параметры!CR$68)</f>
        <v>7.0000000000000007E-2</v>
      </c>
      <c r="CS353" s="305">
        <f>CHOOSE($D349,Параметры!CS$56,Параметры!CS$62,Параметры!CS$68)</f>
        <v>7.0000000000000007E-2</v>
      </c>
      <c r="CT353" s="305">
        <f>CHOOSE($D349,Параметры!CT$56,Параметры!CT$62,Параметры!CT$68)</f>
        <v>7.0000000000000007E-2</v>
      </c>
      <c r="CU353" s="305">
        <f>CHOOSE($D349,Параметры!CU$56,Параметры!CU$62,Параметры!CU$68)</f>
        <v>7.0000000000000007E-2</v>
      </c>
      <c r="CV353" s="305">
        <f>CHOOSE($D349,Параметры!CV$56,Параметры!CV$62,Параметры!CV$68)</f>
        <v>7.0000000000000007E-2</v>
      </c>
      <c r="CW353" s="305">
        <f>CHOOSE($D349,Параметры!CW$56,Параметры!CW$62,Параметры!CW$68)</f>
        <v>7.0000000000000007E-2</v>
      </c>
      <c r="CX353" s="305">
        <f>CHOOSE($D349,Параметры!CX$56,Параметры!CX$62,Параметры!CX$68)</f>
        <v>7.0000000000000007E-2</v>
      </c>
      <c r="CY353" s="305">
        <f>CHOOSE($D349,Параметры!CY$56,Параметры!CY$62,Параметры!CY$68)</f>
        <v>7.0000000000000007E-2</v>
      </c>
      <c r="CZ353" s="305">
        <f>CHOOSE($D349,Параметры!CZ$56,Параметры!CZ$62,Параметры!CZ$68)</f>
        <v>7.0000000000000007E-2</v>
      </c>
      <c r="DA353" s="305">
        <f>CHOOSE($D349,Параметры!DA$56,Параметры!DA$62,Параметры!DA$68)</f>
        <v>7.0000000000000007E-2</v>
      </c>
      <c r="DB353" s="305">
        <f>CHOOSE($D349,Параметры!DB$56,Параметры!DB$62,Параметры!DB$68)</f>
        <v>7.0000000000000007E-2</v>
      </c>
      <c r="DC353" s="305">
        <f>CHOOSE($D349,Параметры!DC$56,Параметры!DC$62,Параметры!DC$68)</f>
        <v>7.0000000000000007E-2</v>
      </c>
      <c r="DD353" s="305">
        <f>CHOOSE($D349,Параметры!DD$56,Параметры!DD$62,Параметры!DD$68)</f>
        <v>7.0000000000000007E-2</v>
      </c>
      <c r="DE353" s="305">
        <f>CHOOSE($D349,Параметры!DE$56,Параметры!DE$62,Параметры!DE$68)</f>
        <v>7.0000000000000007E-2</v>
      </c>
      <c r="DF353" s="305">
        <f>CHOOSE($D349,Параметры!DF$56,Параметры!DF$62,Параметры!DF$68)</f>
        <v>7.0000000000000007E-2</v>
      </c>
      <c r="DG353" s="305">
        <f>CHOOSE($D349,Параметры!DG$56,Параметры!DG$62,Параметры!DG$68)</f>
        <v>7.0000000000000007E-2</v>
      </c>
      <c r="DH353" s="305">
        <f>CHOOSE($D349,Параметры!DH$56,Параметры!DH$62,Параметры!DH$68)</f>
        <v>7.0000000000000007E-2</v>
      </c>
      <c r="DI353" s="305">
        <f>CHOOSE($D349,Параметры!DI$56,Параметры!DI$62,Параметры!DI$68)</f>
        <v>7.0000000000000007E-2</v>
      </c>
      <c r="DJ353" s="305">
        <f>CHOOSE($D349,Параметры!DJ$56,Параметры!DJ$62,Параметры!DJ$68)</f>
        <v>7.0000000000000007E-2</v>
      </c>
      <c r="DK353" s="305">
        <f>CHOOSE($D349,Параметры!DK$56,Параметры!DK$62,Параметры!DK$68)</f>
        <v>7.0000000000000007E-2</v>
      </c>
      <c r="DL353" s="305">
        <f>CHOOSE($D349,Параметры!DL$56,Параметры!DL$62,Параметры!DL$68)</f>
        <v>7.0000000000000007E-2</v>
      </c>
      <c r="DM353" s="305">
        <f>CHOOSE($D349,Параметры!DM$56,Параметры!DM$62,Параметры!DM$68)</f>
        <v>7.0000000000000007E-2</v>
      </c>
      <c r="DN353" s="305">
        <f>CHOOSE($D349,Параметры!DN$56,Параметры!DN$62,Параметры!DN$68)</f>
        <v>7.0000000000000007E-2</v>
      </c>
      <c r="DO353" s="305">
        <f>CHOOSE($D349,Параметры!DO$56,Параметры!DO$62,Параметры!DO$68)</f>
        <v>7.0000000000000007E-2</v>
      </c>
      <c r="DP353" s="305">
        <f>CHOOSE($D349,Параметры!DP$56,Параметры!DP$62,Параметры!DP$68)</f>
        <v>7.0000000000000007E-2</v>
      </c>
      <c r="DQ353" s="305">
        <f>CHOOSE($D349,Параметры!DQ$56,Параметры!DQ$62,Параметры!DQ$68)</f>
        <v>7.0000000000000007E-2</v>
      </c>
      <c r="DR353" s="305">
        <f>CHOOSE($D349,Параметры!DR$56,Параметры!DR$62,Параметры!DR$68)</f>
        <v>7.0000000000000007E-2</v>
      </c>
      <c r="DS353" s="305">
        <f>CHOOSE($D349,Параметры!DS$56,Параметры!DS$62,Параметры!DS$68)</f>
        <v>7.0000000000000007E-2</v>
      </c>
      <c r="DT353" s="305">
        <f>CHOOSE($D349,Параметры!DT$56,Параметры!DT$62,Параметры!DT$68)</f>
        <v>7.0000000000000007E-2</v>
      </c>
      <c r="DU353" s="305">
        <f>CHOOSE($D349,Параметры!DU$56,Параметры!DU$62,Параметры!DU$68)</f>
        <v>7.0000000000000007E-2</v>
      </c>
      <c r="DV353" s="305">
        <f>CHOOSE($D349,Параметры!DV$56,Параметры!DV$62,Параметры!DV$68)</f>
        <v>7.0000000000000007E-2</v>
      </c>
      <c r="DW353" s="174"/>
      <c r="DX353" s="170"/>
    </row>
    <row r="354" spans="1:128" hidden="1" outlineLevel="1" x14ac:dyDescent="0.2">
      <c r="A354" s="168" t="str">
        <f ca="1">Language!A$679</f>
        <v>коэффициент прироста цен к предыдущему периоду</v>
      </c>
      <c r="B354" s="173"/>
      <c r="C354" s="147" t="str">
        <f ca="1">Language!$A$1467</f>
        <v>раз</v>
      </c>
      <c r="D354" s="158"/>
      <c r="F354" s="6" t="s">
        <v>3190</v>
      </c>
      <c r="G354" s="175">
        <f ca="1">IF(G$2=1,1,IF(Prj_Inflation=1, (1+OFFSET(G353,0,-1))^(Параметры!G$36/360), 1))</f>
        <v>1</v>
      </c>
      <c r="H354" s="175">
        <f ca="1">IF(H$2=1,1,IF(Prj_Inflation=1, (1+OFFSET(H353,0,-1))^(Параметры!H$36/360), 1))</f>
        <v>1.0056541453874053</v>
      </c>
      <c r="I354" s="175">
        <f ca="1">IF(I$2=1,1,IF(Prj_Inflation=1, (1+OFFSET(I353,0,-1))^(Параметры!I$36/360), 1))</f>
        <v>1.0056541453874053</v>
      </c>
      <c r="J354" s="175">
        <f ca="1">IF(J$2=1,1,IF(Prj_Inflation=1, (1+OFFSET(J353,0,-1))^(Параметры!J$36/360), 1))</f>
        <v>1.0056541453874053</v>
      </c>
      <c r="K354" s="175">
        <f ca="1">IF(K$2=1,1,IF(Prj_Inflation=1, (1+OFFSET(K353,0,-1))^(Параметры!K$36/360), 1))</f>
        <v>1.0056541453874053</v>
      </c>
      <c r="L354" s="175">
        <f ca="1">IF(L$2=1,1,IF(Prj_Inflation=1, (1+OFFSET(L353,0,-1))^(Параметры!L$36/360), 1))</f>
        <v>1.0056541453874053</v>
      </c>
      <c r="M354" s="175">
        <f ca="1">IF(M$2=1,1,IF(Prj_Inflation=1, (1+OFFSET(M353,0,-1))^(Параметры!M$36/360), 1))</f>
        <v>1.0056541453874053</v>
      </c>
      <c r="N354" s="175">
        <f ca="1">IF(N$2=1,1,IF(Prj_Inflation=1, (1+OFFSET(N353,0,-1))^(Параметры!N$36/360), 1))</f>
        <v>1.0056541453874053</v>
      </c>
      <c r="O354" s="175">
        <f ca="1">IF(O$2=1,1,IF(Prj_Inflation=1, (1+OFFSET(O353,0,-1))^(Параметры!O$36/360), 1))</f>
        <v>1.0056541453874053</v>
      </c>
      <c r="P354" s="175">
        <f ca="1">IF(P$2=1,1,IF(Prj_Inflation=1, (1+OFFSET(P353,0,-1))^(Параметры!P$36/360), 1))</f>
        <v>1.0056541453874053</v>
      </c>
      <c r="Q354" s="175">
        <f ca="1">IF(Q$2=1,1,IF(Prj_Inflation=1, (1+OFFSET(Q353,0,-1))^(Параметры!Q$36/360), 1))</f>
        <v>1.0056541453874053</v>
      </c>
      <c r="R354" s="175">
        <f ca="1">IF(R$2=1,1,IF(Prj_Inflation=1, (1+OFFSET(R353,0,-1))^(Параметры!R$36/360), 1))</f>
        <v>1.0056541453874053</v>
      </c>
      <c r="S354" s="175">
        <f ca="1">IF(S$2=1,1,IF(Prj_Inflation=1, (1+OFFSET(S353,0,-1))^(Параметры!S$36/360), 1))</f>
        <v>1.0056541453874053</v>
      </c>
      <c r="T354" s="175">
        <f ca="1">IF(T$2=1,1,IF(Prj_Inflation=1, (1+OFFSET(T353,0,-1))^(Параметры!T$36/360), 1))</f>
        <v>1.0056541453874053</v>
      </c>
      <c r="U354" s="175">
        <f ca="1">IF(U$2=1,1,IF(Prj_Inflation=1, (1+OFFSET(U353,0,-1))^(Параметры!U$36/360), 1))</f>
        <v>1.0056541453874053</v>
      </c>
      <c r="V354" s="175">
        <f ca="1">IF(V$2=1,1,IF(Prj_Inflation=1, (1+OFFSET(V353,0,-1))^(Параметры!V$36/360), 1))</f>
        <v>1.0056541453874053</v>
      </c>
      <c r="W354" s="175">
        <f ca="1">IF(W$2=1,1,IF(Prj_Inflation=1, (1+OFFSET(W353,0,-1))^(Параметры!W$36/360), 1))</f>
        <v>1.0056541453874053</v>
      </c>
      <c r="X354" s="175">
        <f ca="1">IF(X$2=1,1,IF(Prj_Inflation=1, (1+OFFSET(X353,0,-1))^(Параметры!X$36/360), 1))</f>
        <v>1.0056541453874053</v>
      </c>
      <c r="Y354" s="175">
        <f ca="1">IF(Y$2=1,1,IF(Prj_Inflation=1, (1+OFFSET(Y353,0,-1))^(Параметры!Y$36/360), 1))</f>
        <v>1.0056541453874053</v>
      </c>
      <c r="Z354" s="175">
        <f ca="1">IF(Z$2=1,1,IF(Prj_Inflation=1, (1+OFFSET(Z353,0,-1))^(Параметры!Z$36/360), 1))</f>
        <v>1.0056541453874053</v>
      </c>
      <c r="AA354" s="175">
        <f ca="1">IF(AA$2=1,1,IF(Prj_Inflation=1, (1+OFFSET(AA353,0,-1))^(Параметры!AA$36/360), 1))</f>
        <v>1.0056541453874053</v>
      </c>
      <c r="AB354" s="175">
        <f ca="1">IF(AB$2=1,1,IF(Prj_Inflation=1, (1+OFFSET(AB353,0,-1))^(Параметры!AB$36/360), 1))</f>
        <v>1.0056541453874053</v>
      </c>
      <c r="AC354" s="175">
        <f ca="1">IF(AC$2=1,1,IF(Prj_Inflation=1, (1+OFFSET(AC353,0,-1))^(Параметры!AC$36/360), 1))</f>
        <v>1.0056541453874053</v>
      </c>
      <c r="AD354" s="175">
        <f ca="1">IF(AD$2=1,1,IF(Prj_Inflation=1, (1+OFFSET(AD353,0,-1))^(Параметры!AD$36/360), 1))</f>
        <v>1.0056541453874053</v>
      </c>
      <c r="AE354" s="175">
        <f ca="1">IF(AE$2=1,1,IF(Prj_Inflation=1, (1+OFFSET(AE353,0,-1))^(Параметры!AE$36/360), 1))</f>
        <v>1.0056541453874053</v>
      </c>
      <c r="AF354" s="175">
        <f ca="1">IF(AF$2=1,1,IF(Prj_Inflation=1, (1+OFFSET(AF353,0,-1))^(Параметры!AF$36/360), 1))</f>
        <v>1.0056541453874053</v>
      </c>
      <c r="AG354" s="175">
        <f ca="1">IF(AG$2=1,1,IF(Prj_Inflation=1, (1+OFFSET(AG353,0,-1))^(Параметры!AG$36/360), 1))</f>
        <v>1.0056541453874053</v>
      </c>
      <c r="AH354" s="175">
        <f ca="1">IF(AH$2=1,1,IF(Prj_Inflation=1, (1+OFFSET(AH353,0,-1))^(Параметры!AH$36/360), 1))</f>
        <v>1.0056541453874053</v>
      </c>
      <c r="AI354" s="175">
        <f ca="1">IF(AI$2=1,1,IF(Prj_Inflation=1, (1+OFFSET(AI353,0,-1))^(Параметры!AI$36/360), 1))</f>
        <v>1.0056541453874053</v>
      </c>
      <c r="AJ354" s="175">
        <f ca="1">IF(AJ$2=1,1,IF(Prj_Inflation=1, (1+OFFSET(AJ353,0,-1))^(Параметры!AJ$36/360), 1))</f>
        <v>1.0056541453874053</v>
      </c>
      <c r="AK354" s="175">
        <f ca="1">IF(AK$2=1,1,IF(Prj_Inflation=1, (1+OFFSET(AK353,0,-1))^(Параметры!AK$36/360), 1))</f>
        <v>1.0056541453874053</v>
      </c>
      <c r="AL354" s="175">
        <f ca="1">IF(AL$2=1,1,IF(Prj_Inflation=1, (1+OFFSET(AL353,0,-1))^(Параметры!AL$36/360), 1))</f>
        <v>1.0056541453874053</v>
      </c>
      <c r="AM354" s="175">
        <f ca="1">IF(AM$2=1,1,IF(Prj_Inflation=1, (1+OFFSET(AM353,0,-1))^(Параметры!AM$36/360), 1))</f>
        <v>1.0056541453874053</v>
      </c>
      <c r="AN354" s="175">
        <f ca="1">IF(AN$2=1,1,IF(Prj_Inflation=1, (1+OFFSET(AN353,0,-1))^(Параметры!AN$36/360), 1))</f>
        <v>1.0056541453874053</v>
      </c>
      <c r="AO354" s="175">
        <f ca="1">IF(AO$2=1,1,IF(Prj_Inflation=1, (1+OFFSET(AO353,0,-1))^(Параметры!AO$36/360), 1))</f>
        <v>1.0056541453874053</v>
      </c>
      <c r="AP354" s="175">
        <f ca="1">IF(AP$2=1,1,IF(Prj_Inflation=1, (1+OFFSET(AP353,0,-1))^(Параметры!AP$36/360), 1))</f>
        <v>1.0056541453874053</v>
      </c>
      <c r="AQ354" s="175">
        <f ca="1">IF(AQ$2=1,1,IF(Prj_Inflation=1, (1+OFFSET(AQ353,0,-1))^(Параметры!AQ$36/360), 1))</f>
        <v>1.0056541453874053</v>
      </c>
      <c r="AR354" s="175">
        <f ca="1">IF(AR$2=1,1,IF(Prj_Inflation=1, (1+OFFSET(AR353,0,-1))^(Параметры!AR$36/360), 1))</f>
        <v>1.0056541453874053</v>
      </c>
      <c r="AS354" s="175">
        <f ca="1">IF(AS$2=1,1,IF(Prj_Inflation=1, (1+OFFSET(AS353,0,-1))^(Параметры!AS$36/360), 1))</f>
        <v>1.0056541453874053</v>
      </c>
      <c r="AT354" s="175">
        <f ca="1">IF(AT$2=1,1,IF(Prj_Inflation=1, (1+OFFSET(AT353,0,-1))^(Параметры!AT$36/360), 1))</f>
        <v>1.0056541453874053</v>
      </c>
      <c r="AU354" s="175">
        <f ca="1">IF(AU$2=1,1,IF(Prj_Inflation=1, (1+OFFSET(AU353,0,-1))^(Параметры!AU$36/360), 1))</f>
        <v>1.0056541453874053</v>
      </c>
      <c r="AV354" s="175">
        <f ca="1">IF(AV$2=1,1,IF(Prj_Inflation=1, (1+OFFSET(AV353,0,-1))^(Параметры!AV$36/360), 1))</f>
        <v>1.0056541453874053</v>
      </c>
      <c r="AW354" s="175">
        <f ca="1">IF(AW$2=1,1,IF(Prj_Inflation=1, (1+OFFSET(AW353,0,-1))^(Параметры!AW$36/360), 1))</f>
        <v>1.0056541453874053</v>
      </c>
      <c r="AX354" s="175">
        <f ca="1">IF(AX$2=1,1,IF(Prj_Inflation=1, (1+OFFSET(AX353,0,-1))^(Параметры!AX$36/360), 1))</f>
        <v>1.0056541453874053</v>
      </c>
      <c r="AY354" s="175">
        <f ca="1">IF(AY$2=1,1,IF(Prj_Inflation=1, (1+OFFSET(AY353,0,-1))^(Параметры!AY$36/360), 1))</f>
        <v>1.0056541453874053</v>
      </c>
      <c r="AZ354" s="175">
        <f ca="1">IF(AZ$2=1,1,IF(Prj_Inflation=1, (1+OFFSET(AZ353,0,-1))^(Параметры!AZ$36/360), 1))</f>
        <v>1.0056541453874053</v>
      </c>
      <c r="BA354" s="175">
        <f ca="1">IF(BA$2=1,1,IF(Prj_Inflation=1, (1+OFFSET(BA353,0,-1))^(Параметры!BA$36/360), 1))</f>
        <v>1.0056541453874053</v>
      </c>
      <c r="BB354" s="175">
        <f ca="1">IF(BB$2=1,1,IF(Prj_Inflation=1, (1+OFFSET(BB353,0,-1))^(Параметры!BB$36/360), 1))</f>
        <v>1.0056541453874053</v>
      </c>
      <c r="BC354" s="175">
        <f ca="1">IF(BC$2=1,1,IF(Prj_Inflation=1, (1+OFFSET(BC353,0,-1))^(Параметры!BC$36/360), 1))</f>
        <v>1.0056541453874053</v>
      </c>
      <c r="BD354" s="175">
        <f ca="1">IF(BD$2=1,1,IF(Prj_Inflation=1, (1+OFFSET(BD353,0,-1))^(Параметры!BD$36/360), 1))</f>
        <v>1.0056541453874053</v>
      </c>
      <c r="BE354" s="175">
        <f ca="1">IF(BE$2=1,1,IF(Prj_Inflation=1, (1+OFFSET(BE353,0,-1))^(Параметры!BE$36/360), 1))</f>
        <v>1.0056541453874053</v>
      </c>
      <c r="BF354" s="175">
        <f ca="1">IF(BF$2=1,1,IF(Prj_Inflation=1, (1+OFFSET(BF353,0,-1))^(Параметры!BF$36/360), 1))</f>
        <v>1.0056541453874053</v>
      </c>
      <c r="BG354" s="175">
        <f ca="1">IF(BG$2=1,1,IF(Prj_Inflation=1, (1+OFFSET(BG353,0,-1))^(Параметры!BG$36/360), 1))</f>
        <v>1.0056541453874053</v>
      </c>
      <c r="BH354" s="175">
        <f ca="1">IF(BH$2=1,1,IF(Prj_Inflation=1, (1+OFFSET(BH353,0,-1))^(Параметры!BH$36/360), 1))</f>
        <v>1.0056541453874053</v>
      </c>
      <c r="BI354" s="175">
        <f ca="1">IF(BI$2=1,1,IF(Prj_Inflation=1, (1+OFFSET(BI353,0,-1))^(Параметры!BI$36/360), 1))</f>
        <v>1.0056541453874053</v>
      </c>
      <c r="BJ354" s="175">
        <f ca="1">IF(BJ$2=1,1,IF(Prj_Inflation=1, (1+OFFSET(BJ353,0,-1))^(Параметры!BJ$36/360), 1))</f>
        <v>1.0056541453874053</v>
      </c>
      <c r="BK354" s="175">
        <f ca="1">IF(BK$2=1,1,IF(Prj_Inflation=1, (1+OFFSET(BK353,0,-1))^(Параметры!BK$36/360), 1))</f>
        <v>1.0056541453874053</v>
      </c>
      <c r="BL354" s="175">
        <f ca="1">IF(BL$2=1,1,IF(Prj_Inflation=1, (1+OFFSET(BL353,0,-1))^(Параметры!BL$36/360), 1))</f>
        <v>1.0056541453874053</v>
      </c>
      <c r="BM354" s="175">
        <f ca="1">IF(BM$2=1,1,IF(Prj_Inflation=1, (1+OFFSET(BM353,0,-1))^(Параметры!BM$36/360), 1))</f>
        <v>1.0056541453874053</v>
      </c>
      <c r="BN354" s="175">
        <f ca="1">IF(BN$2=1,1,IF(Prj_Inflation=1, (1+OFFSET(BN353,0,-1))^(Параметры!BN$36/360), 1))</f>
        <v>1.0056541453874053</v>
      </c>
      <c r="BO354" s="175">
        <f ca="1">IF(BO$2=1,1,IF(Prj_Inflation=1, (1+OFFSET(BO353,0,-1))^(Параметры!BO$36/360), 1))</f>
        <v>1.0056541453874053</v>
      </c>
      <c r="BP354" s="175">
        <f ca="1">IF(BP$2=1,1,IF(Prj_Inflation=1, (1+OFFSET(BP353,0,-1))^(Параметры!BP$36/360), 1))</f>
        <v>1.0056541453874053</v>
      </c>
      <c r="BQ354" s="175">
        <f ca="1">IF(BQ$2=1,1,IF(Prj_Inflation=1, (1+OFFSET(BQ353,0,-1))^(Параметры!BQ$36/360), 1))</f>
        <v>1.0056541453874053</v>
      </c>
      <c r="BR354" s="175">
        <f ca="1">IF(BR$2=1,1,IF(Prj_Inflation=1, (1+OFFSET(BR353,0,-1))^(Параметры!BR$36/360), 1))</f>
        <v>1.0056541453874053</v>
      </c>
      <c r="BS354" s="175">
        <f ca="1">IF(BS$2=1,1,IF(Prj_Inflation=1, (1+OFFSET(BS353,0,-1))^(Параметры!BS$36/360), 1))</f>
        <v>1.0056541453874053</v>
      </c>
      <c r="BT354" s="175">
        <f ca="1">IF(BT$2=1,1,IF(Prj_Inflation=1, (1+OFFSET(BT353,0,-1))^(Параметры!BT$36/360), 1))</f>
        <v>1.0056541453874053</v>
      </c>
      <c r="BU354" s="175">
        <f ca="1">IF(BU$2=1,1,IF(Prj_Inflation=1, (1+OFFSET(BU353,0,-1))^(Параметры!BU$36/360), 1))</f>
        <v>1.0056541453874053</v>
      </c>
      <c r="BV354" s="175">
        <f ca="1">IF(BV$2=1,1,IF(Prj_Inflation=1, (1+OFFSET(BV353,0,-1))^(Параметры!BV$36/360), 1))</f>
        <v>1.0056541453874053</v>
      </c>
      <c r="BW354" s="175">
        <f ca="1">IF(BW$2=1,1,IF(Prj_Inflation=1, (1+OFFSET(BW353,0,-1))^(Параметры!BW$36/360), 1))</f>
        <v>1.0056541453874053</v>
      </c>
      <c r="BX354" s="175">
        <f ca="1">IF(BX$2=1,1,IF(Prj_Inflation=1, (1+OFFSET(BX353,0,-1))^(Параметры!BX$36/360), 1))</f>
        <v>1.0056541453874053</v>
      </c>
      <c r="BY354" s="175">
        <f ca="1">IF(BY$2=1,1,IF(Prj_Inflation=1, (1+OFFSET(BY353,0,-1))^(Параметры!BY$36/360), 1))</f>
        <v>1.0056541453874053</v>
      </c>
      <c r="BZ354" s="175">
        <f ca="1">IF(BZ$2=1,1,IF(Prj_Inflation=1, (1+OFFSET(BZ353,0,-1))^(Параметры!BZ$36/360), 1))</f>
        <v>1.0056541453874053</v>
      </c>
      <c r="CA354" s="175">
        <f ca="1">IF(CA$2=1,1,IF(Prj_Inflation=1, (1+OFFSET(CA353,0,-1))^(Параметры!CA$36/360), 1))</f>
        <v>1.0056541453874053</v>
      </c>
      <c r="CB354" s="175">
        <f ca="1">IF(CB$2=1,1,IF(Prj_Inflation=1, (1+OFFSET(CB353,0,-1))^(Параметры!CB$36/360), 1))</f>
        <v>1.0056541453874053</v>
      </c>
      <c r="CC354" s="175">
        <f ca="1">IF(CC$2=1,1,IF(Prj_Inflation=1, (1+OFFSET(CC353,0,-1))^(Параметры!CC$36/360), 1))</f>
        <v>1.0056541453874053</v>
      </c>
      <c r="CD354" s="175">
        <f ca="1">IF(CD$2=1,1,IF(Prj_Inflation=1, (1+OFFSET(CD353,0,-1))^(Параметры!CD$36/360), 1))</f>
        <v>1.0056541453874053</v>
      </c>
      <c r="CE354" s="175">
        <f ca="1">IF(CE$2=1,1,IF(Prj_Inflation=1, (1+OFFSET(CE353,0,-1))^(Параметры!CE$36/360), 1))</f>
        <v>1.0056541453874053</v>
      </c>
      <c r="CF354" s="175">
        <f ca="1">IF(CF$2=1,1,IF(Prj_Inflation=1, (1+OFFSET(CF353,0,-1))^(Параметры!CF$36/360), 1))</f>
        <v>1.0056541453874053</v>
      </c>
      <c r="CG354" s="175">
        <f ca="1">IF(CG$2=1,1,IF(Prj_Inflation=1, (1+OFFSET(CG353,0,-1))^(Параметры!CG$36/360), 1))</f>
        <v>1.0056541453874053</v>
      </c>
      <c r="CH354" s="175">
        <f ca="1">IF(CH$2=1,1,IF(Prj_Inflation=1, (1+OFFSET(CH353,0,-1))^(Параметры!CH$36/360), 1))</f>
        <v>1.0056541453874053</v>
      </c>
      <c r="CI354" s="175">
        <f ca="1">IF(CI$2=1,1,IF(Prj_Inflation=1, (1+OFFSET(CI353,0,-1))^(Параметры!CI$36/360), 1))</f>
        <v>1.0056541453874053</v>
      </c>
      <c r="CJ354" s="175">
        <f ca="1">IF(CJ$2=1,1,IF(Prj_Inflation=1, (1+OFFSET(CJ353,0,-1))^(Параметры!CJ$36/360), 1))</f>
        <v>1.0056541453874053</v>
      </c>
      <c r="CK354" s="175">
        <f ca="1">IF(CK$2=1,1,IF(Prj_Inflation=1, (1+OFFSET(CK353,0,-1))^(Параметры!CK$36/360), 1))</f>
        <v>1.0056541453874053</v>
      </c>
      <c r="CL354" s="175">
        <f ca="1">IF(CL$2=1,1,IF(Prj_Inflation=1, (1+OFFSET(CL353,0,-1))^(Параметры!CL$36/360), 1))</f>
        <v>1.0056541453874053</v>
      </c>
      <c r="CM354" s="175">
        <f ca="1">IF(CM$2=1,1,IF(Prj_Inflation=1, (1+OFFSET(CM353,0,-1))^(Параметры!CM$36/360), 1))</f>
        <v>1.0056541453874053</v>
      </c>
      <c r="CN354" s="175">
        <f ca="1">IF(CN$2=1,1,IF(Prj_Inflation=1, (1+OFFSET(CN353,0,-1))^(Параметры!CN$36/360), 1))</f>
        <v>1.0056541453874053</v>
      </c>
      <c r="CO354" s="175">
        <f ca="1">IF(CO$2=1,1,IF(Prj_Inflation=1, (1+OFFSET(CO353,0,-1))^(Параметры!CO$36/360), 1))</f>
        <v>1.0056541453874053</v>
      </c>
      <c r="CP354" s="175">
        <f ca="1">IF(CP$2=1,1,IF(Prj_Inflation=1, (1+OFFSET(CP353,0,-1))^(Параметры!CP$36/360), 1))</f>
        <v>1.0056541453874053</v>
      </c>
      <c r="CQ354" s="175">
        <f ca="1">IF(CQ$2=1,1,IF(Prj_Inflation=1, (1+OFFSET(CQ353,0,-1))^(Параметры!CQ$36/360), 1))</f>
        <v>1.0056541453874053</v>
      </c>
      <c r="CR354" s="175">
        <f ca="1">IF(CR$2=1,1,IF(Prj_Inflation=1, (1+OFFSET(CR353,0,-1))^(Параметры!CR$36/360), 1))</f>
        <v>1.0056541453874053</v>
      </c>
      <c r="CS354" s="175">
        <f ca="1">IF(CS$2=1,1,IF(Prj_Inflation=1, (1+OFFSET(CS353,0,-1))^(Параметры!CS$36/360), 1))</f>
        <v>1.0056541453874053</v>
      </c>
      <c r="CT354" s="175">
        <f ca="1">IF(CT$2=1,1,IF(Prj_Inflation=1, (1+OFFSET(CT353,0,-1))^(Параметры!CT$36/360), 1))</f>
        <v>1.0056541453874053</v>
      </c>
      <c r="CU354" s="175">
        <f ca="1">IF(CU$2=1,1,IF(Prj_Inflation=1, (1+OFFSET(CU353,0,-1))^(Параметры!CU$36/360), 1))</f>
        <v>1.0056541453874053</v>
      </c>
      <c r="CV354" s="175">
        <f ca="1">IF(CV$2=1,1,IF(Prj_Inflation=1, (1+OFFSET(CV353,0,-1))^(Параметры!CV$36/360), 1))</f>
        <v>1.0056541453874053</v>
      </c>
      <c r="CW354" s="175">
        <f ca="1">IF(CW$2=1,1,IF(Prj_Inflation=1, (1+OFFSET(CW353,0,-1))^(Параметры!CW$36/360), 1))</f>
        <v>1.0056541453874053</v>
      </c>
      <c r="CX354" s="175">
        <f ca="1">IF(CX$2=1,1,IF(Prj_Inflation=1, (1+OFFSET(CX353,0,-1))^(Параметры!CX$36/360), 1))</f>
        <v>1.0056541453874053</v>
      </c>
      <c r="CY354" s="175">
        <f ca="1">IF(CY$2=1,1,IF(Prj_Inflation=1, (1+OFFSET(CY353,0,-1))^(Параметры!CY$36/360), 1))</f>
        <v>1.0056541453874053</v>
      </c>
      <c r="CZ354" s="175">
        <f ca="1">IF(CZ$2=1,1,IF(Prj_Inflation=1, (1+OFFSET(CZ353,0,-1))^(Параметры!CZ$36/360), 1))</f>
        <v>1.0056541453874053</v>
      </c>
      <c r="DA354" s="175">
        <f ca="1">IF(DA$2=1,1,IF(Prj_Inflation=1, (1+OFFSET(DA353,0,-1))^(Параметры!DA$36/360), 1))</f>
        <v>1.0056541453874053</v>
      </c>
      <c r="DB354" s="175">
        <f ca="1">IF(DB$2=1,1,IF(Prj_Inflation=1, (1+OFFSET(DB353,0,-1))^(Параметры!DB$36/360), 1))</f>
        <v>1.0056541453874053</v>
      </c>
      <c r="DC354" s="175">
        <f ca="1">IF(DC$2=1,1,IF(Prj_Inflation=1, (1+OFFSET(DC353,0,-1))^(Параметры!DC$36/360), 1))</f>
        <v>1.0056541453874053</v>
      </c>
      <c r="DD354" s="175">
        <f ca="1">IF(DD$2=1,1,IF(Prj_Inflation=1, (1+OFFSET(DD353,0,-1))^(Параметры!DD$36/360), 1))</f>
        <v>1.0056541453874053</v>
      </c>
      <c r="DE354" s="175">
        <f ca="1">IF(DE$2=1,1,IF(Prj_Inflation=1, (1+OFFSET(DE353,0,-1))^(Параметры!DE$36/360), 1))</f>
        <v>1.0056541453874053</v>
      </c>
      <c r="DF354" s="175">
        <f ca="1">IF(DF$2=1,1,IF(Prj_Inflation=1, (1+OFFSET(DF353,0,-1))^(Параметры!DF$36/360), 1))</f>
        <v>1.0056541453874053</v>
      </c>
      <c r="DG354" s="175">
        <f ca="1">IF(DG$2=1,1,IF(Prj_Inflation=1, (1+OFFSET(DG353,0,-1))^(Параметры!DG$36/360), 1))</f>
        <v>1.0056541453874053</v>
      </c>
      <c r="DH354" s="175">
        <f ca="1">IF(DH$2=1,1,IF(Prj_Inflation=1, (1+OFFSET(DH353,0,-1))^(Параметры!DH$36/360), 1))</f>
        <v>1.0056541453874053</v>
      </c>
      <c r="DI354" s="175">
        <f ca="1">IF(DI$2=1,1,IF(Prj_Inflation=1, (1+OFFSET(DI353,0,-1))^(Параметры!DI$36/360), 1))</f>
        <v>1.0056541453874053</v>
      </c>
      <c r="DJ354" s="175">
        <f ca="1">IF(DJ$2=1,1,IF(Prj_Inflation=1, (1+OFFSET(DJ353,0,-1))^(Параметры!DJ$36/360), 1))</f>
        <v>1.0056541453874053</v>
      </c>
      <c r="DK354" s="175">
        <f ca="1">IF(DK$2=1,1,IF(Prj_Inflation=1, (1+OFFSET(DK353,0,-1))^(Параметры!DK$36/360), 1))</f>
        <v>1.0056541453874053</v>
      </c>
      <c r="DL354" s="175">
        <f ca="1">IF(DL$2=1,1,IF(Prj_Inflation=1, (1+OFFSET(DL353,0,-1))^(Параметры!DL$36/360), 1))</f>
        <v>1.0056541453874053</v>
      </c>
      <c r="DM354" s="175">
        <f ca="1">IF(DM$2=1,1,IF(Prj_Inflation=1, (1+OFFSET(DM353,0,-1))^(Параметры!DM$36/360), 1))</f>
        <v>1.0056541453874053</v>
      </c>
      <c r="DN354" s="175">
        <f ca="1">IF(DN$2=1,1,IF(Prj_Inflation=1, (1+OFFSET(DN353,0,-1))^(Параметры!DN$36/360), 1))</f>
        <v>1.0056541453874053</v>
      </c>
      <c r="DO354" s="175">
        <f ca="1">IF(DO$2=1,1,IF(Prj_Inflation=1, (1+OFFSET(DO353,0,-1))^(Параметры!DO$36/360), 1))</f>
        <v>1.0056541453874053</v>
      </c>
      <c r="DP354" s="175">
        <f ca="1">IF(DP$2=1,1,IF(Prj_Inflation=1, (1+OFFSET(DP353,0,-1))^(Параметры!DP$36/360), 1))</f>
        <v>1.0056541453874053</v>
      </c>
      <c r="DQ354" s="175">
        <f ca="1">IF(DQ$2=1,1,IF(Prj_Inflation=1, (1+OFFSET(DQ353,0,-1))^(Параметры!DQ$36/360), 1))</f>
        <v>1.0056541453874053</v>
      </c>
      <c r="DR354" s="175">
        <f ca="1">IF(DR$2=1,1,IF(Prj_Inflation=1, (1+OFFSET(DR353,0,-1))^(Параметры!DR$36/360), 1))</f>
        <v>1.0056541453874053</v>
      </c>
      <c r="DS354" s="175">
        <f ca="1">IF(DS$2=1,1,IF(Prj_Inflation=1, (1+OFFSET(DS353,0,-1))^(Параметры!DS$36/360), 1))</f>
        <v>1.0056541453874053</v>
      </c>
      <c r="DT354" s="175">
        <f ca="1">IF(DT$2=1,1,IF(Prj_Inflation=1, (1+OFFSET(DT353,0,-1))^(Параметры!DT$36/360), 1))</f>
        <v>1.0056541453874053</v>
      </c>
      <c r="DU354" s="175">
        <f ca="1">IF(DU$2=1,1,IF(Prj_Inflation=1, (1+OFFSET(DU353,0,-1))^(Параметры!DU$36/360), 1))</f>
        <v>1.0056541453874053</v>
      </c>
      <c r="DV354" s="175">
        <f ca="1">IF(DV$2=1,1,IF(Prj_Inflation=1, (1+OFFSET(DV353,0,-1))^(Параметры!DV$36/360), 1))</f>
        <v>1.0056541453874053</v>
      </c>
      <c r="DW354" s="175"/>
      <c r="DX354" s="170"/>
    </row>
    <row r="355" spans="1:128" hidden="1" outlineLevel="1" x14ac:dyDescent="0.2">
      <c r="A355" s="168" t="str">
        <f ca="1">Language!A$1476</f>
        <v>индексировать в начале года</v>
      </c>
      <c r="B355" s="306">
        <v>0</v>
      </c>
      <c r="C355" s="147" t="str">
        <f ca="1">IF(B355=1,Language!$A$1465,Language!$A$1466)</f>
        <v>Нет</v>
      </c>
      <c r="D355" s="158"/>
      <c r="F355" s="6" t="s">
        <v>3328</v>
      </c>
      <c r="G355" s="176" t="str">
        <f ca="1">IF(Prj_Inflation=1,IF($B355=1,IF(G$2=1,1,IF(Параметры!G$35=1,1+OFFSET(G353,0,-1),1)),"-"),1)</f>
        <v>-</v>
      </c>
      <c r="H355" s="176" t="str">
        <f ca="1">IF(Prj_Inflation=1,IF($B355=1,IF(H$2=1,1,IF(Параметры!H$35=1,1+OFFSET(H353,0,-1),1)),"-"),1)</f>
        <v>-</v>
      </c>
      <c r="I355" s="176" t="str">
        <f ca="1">IF(Prj_Inflation=1,IF($B355=1,IF(I$2=1,1,IF(Параметры!I$35=1,1+OFFSET(I353,0,-1),1)),"-"),1)</f>
        <v>-</v>
      </c>
      <c r="J355" s="176" t="str">
        <f ca="1">IF(Prj_Inflation=1,IF($B355=1,IF(J$2=1,1,IF(Параметры!J$35=1,1+OFFSET(J353,0,-1),1)),"-"),1)</f>
        <v>-</v>
      </c>
      <c r="K355" s="176" t="str">
        <f ca="1">IF(Prj_Inflation=1,IF($B355=1,IF(K$2=1,1,IF(Параметры!K$35=1,1+OFFSET(K353,0,-1),1)),"-"),1)</f>
        <v>-</v>
      </c>
      <c r="L355" s="176" t="str">
        <f ca="1">IF(Prj_Inflation=1,IF($B355=1,IF(L$2=1,1,IF(Параметры!L$35=1,1+OFFSET(L353,0,-1),1)),"-"),1)</f>
        <v>-</v>
      </c>
      <c r="M355" s="176" t="str">
        <f ca="1">IF(Prj_Inflation=1,IF($B355=1,IF(M$2=1,1,IF(Параметры!M$35=1,1+OFFSET(M353,0,-1),1)),"-"),1)</f>
        <v>-</v>
      </c>
      <c r="N355" s="176" t="str">
        <f ca="1">IF(Prj_Inflation=1,IF($B355=1,IF(N$2=1,1,IF(Параметры!N$35=1,1+OFFSET(N353,0,-1),1)),"-"),1)</f>
        <v>-</v>
      </c>
      <c r="O355" s="176" t="str">
        <f ca="1">IF(Prj_Inflation=1,IF($B355=1,IF(O$2=1,1,IF(Параметры!O$35=1,1+OFFSET(O353,0,-1),1)),"-"),1)</f>
        <v>-</v>
      </c>
      <c r="P355" s="176" t="str">
        <f ca="1">IF(Prj_Inflation=1,IF($B355=1,IF(P$2=1,1,IF(Параметры!P$35=1,1+OFFSET(P353,0,-1),1)),"-"),1)</f>
        <v>-</v>
      </c>
      <c r="Q355" s="176" t="str">
        <f ca="1">IF(Prj_Inflation=1,IF($B355=1,IF(Q$2=1,1,IF(Параметры!Q$35=1,1+OFFSET(Q353,0,-1),1)),"-"),1)</f>
        <v>-</v>
      </c>
      <c r="R355" s="176" t="str">
        <f ca="1">IF(Prj_Inflation=1,IF($B355=1,IF(R$2=1,1,IF(Параметры!R$35=1,1+OFFSET(R353,0,-1),1)),"-"),1)</f>
        <v>-</v>
      </c>
      <c r="S355" s="176" t="str">
        <f ca="1">IF(Prj_Inflation=1,IF($B355=1,IF(S$2=1,1,IF(Параметры!S$35=1,1+OFFSET(S353,0,-1),1)),"-"),1)</f>
        <v>-</v>
      </c>
      <c r="T355" s="176" t="str">
        <f ca="1">IF(Prj_Inflation=1,IF($B355=1,IF(T$2=1,1,IF(Параметры!T$35=1,1+OFFSET(T353,0,-1),1)),"-"),1)</f>
        <v>-</v>
      </c>
      <c r="U355" s="176" t="str">
        <f ca="1">IF(Prj_Inflation=1,IF($B355=1,IF(U$2=1,1,IF(Параметры!U$35=1,1+OFFSET(U353,0,-1),1)),"-"),1)</f>
        <v>-</v>
      </c>
      <c r="V355" s="176" t="str">
        <f ca="1">IF(Prj_Inflation=1,IF($B355=1,IF(V$2=1,1,IF(Параметры!V$35=1,1+OFFSET(V353,0,-1),1)),"-"),1)</f>
        <v>-</v>
      </c>
      <c r="W355" s="176" t="str">
        <f ca="1">IF(Prj_Inflation=1,IF($B355=1,IF(W$2=1,1,IF(Параметры!W$35=1,1+OFFSET(W353,0,-1),1)),"-"),1)</f>
        <v>-</v>
      </c>
      <c r="X355" s="176" t="str">
        <f ca="1">IF(Prj_Inflation=1,IF($B355=1,IF(X$2=1,1,IF(Параметры!X$35=1,1+OFFSET(X353,0,-1),1)),"-"),1)</f>
        <v>-</v>
      </c>
      <c r="Y355" s="176" t="str">
        <f ca="1">IF(Prj_Inflation=1,IF($B355=1,IF(Y$2=1,1,IF(Параметры!Y$35=1,1+OFFSET(Y353,0,-1),1)),"-"),1)</f>
        <v>-</v>
      </c>
      <c r="Z355" s="176" t="str">
        <f ca="1">IF(Prj_Inflation=1,IF($B355=1,IF(Z$2=1,1,IF(Параметры!Z$35=1,1+OFFSET(Z353,0,-1),1)),"-"),1)</f>
        <v>-</v>
      </c>
      <c r="AA355" s="176" t="str">
        <f ca="1">IF(Prj_Inflation=1,IF($B355=1,IF(AA$2=1,1,IF(Параметры!AA$35=1,1+OFFSET(AA353,0,-1),1)),"-"),1)</f>
        <v>-</v>
      </c>
      <c r="AB355" s="176" t="str">
        <f ca="1">IF(Prj_Inflation=1,IF($B355=1,IF(AB$2=1,1,IF(Параметры!AB$35=1,1+OFFSET(AB353,0,-1),1)),"-"),1)</f>
        <v>-</v>
      </c>
      <c r="AC355" s="176" t="str">
        <f ca="1">IF(Prj_Inflation=1,IF($B355=1,IF(AC$2=1,1,IF(Параметры!AC$35=1,1+OFFSET(AC353,0,-1),1)),"-"),1)</f>
        <v>-</v>
      </c>
      <c r="AD355" s="176" t="str">
        <f ca="1">IF(Prj_Inflation=1,IF($B355=1,IF(AD$2=1,1,IF(Параметры!AD$35=1,1+OFFSET(AD353,0,-1),1)),"-"),1)</f>
        <v>-</v>
      </c>
      <c r="AE355" s="176" t="str">
        <f ca="1">IF(Prj_Inflation=1,IF($B355=1,IF(AE$2=1,1,IF(Параметры!AE$35=1,1+OFFSET(AE353,0,-1),1)),"-"),1)</f>
        <v>-</v>
      </c>
      <c r="AF355" s="176" t="str">
        <f ca="1">IF(Prj_Inflation=1,IF($B355=1,IF(AF$2=1,1,IF(Параметры!AF$35=1,1+OFFSET(AF353,0,-1),1)),"-"),1)</f>
        <v>-</v>
      </c>
      <c r="AG355" s="176" t="str">
        <f ca="1">IF(Prj_Inflation=1,IF($B355=1,IF(AG$2=1,1,IF(Параметры!AG$35=1,1+OFFSET(AG353,0,-1),1)),"-"),1)</f>
        <v>-</v>
      </c>
      <c r="AH355" s="176" t="str">
        <f ca="1">IF(Prj_Inflation=1,IF($B355=1,IF(AH$2=1,1,IF(Параметры!AH$35=1,1+OFFSET(AH353,0,-1),1)),"-"),1)</f>
        <v>-</v>
      </c>
      <c r="AI355" s="176" t="str">
        <f ca="1">IF(Prj_Inflation=1,IF($B355=1,IF(AI$2=1,1,IF(Параметры!AI$35=1,1+OFFSET(AI353,0,-1),1)),"-"),1)</f>
        <v>-</v>
      </c>
      <c r="AJ355" s="176" t="str">
        <f ca="1">IF(Prj_Inflation=1,IF($B355=1,IF(AJ$2=1,1,IF(Параметры!AJ$35=1,1+OFFSET(AJ353,0,-1),1)),"-"),1)</f>
        <v>-</v>
      </c>
      <c r="AK355" s="176" t="str">
        <f ca="1">IF(Prj_Inflation=1,IF($B355=1,IF(AK$2=1,1,IF(Параметры!AK$35=1,1+OFFSET(AK353,0,-1),1)),"-"),1)</f>
        <v>-</v>
      </c>
      <c r="AL355" s="176" t="str">
        <f ca="1">IF(Prj_Inflation=1,IF($B355=1,IF(AL$2=1,1,IF(Параметры!AL$35=1,1+OFFSET(AL353,0,-1),1)),"-"),1)</f>
        <v>-</v>
      </c>
      <c r="AM355" s="176" t="str">
        <f ca="1">IF(Prj_Inflation=1,IF($B355=1,IF(AM$2=1,1,IF(Параметры!AM$35=1,1+OFFSET(AM353,0,-1),1)),"-"),1)</f>
        <v>-</v>
      </c>
      <c r="AN355" s="176" t="str">
        <f ca="1">IF(Prj_Inflation=1,IF($B355=1,IF(AN$2=1,1,IF(Параметры!AN$35=1,1+OFFSET(AN353,0,-1),1)),"-"),1)</f>
        <v>-</v>
      </c>
      <c r="AO355" s="176" t="str">
        <f ca="1">IF(Prj_Inflation=1,IF($B355=1,IF(AO$2=1,1,IF(Параметры!AO$35=1,1+OFFSET(AO353,0,-1),1)),"-"),1)</f>
        <v>-</v>
      </c>
      <c r="AP355" s="176" t="str">
        <f ca="1">IF(Prj_Inflation=1,IF($B355=1,IF(AP$2=1,1,IF(Параметры!AP$35=1,1+OFFSET(AP353,0,-1),1)),"-"),1)</f>
        <v>-</v>
      </c>
      <c r="AQ355" s="176" t="str">
        <f ca="1">IF(Prj_Inflation=1,IF($B355=1,IF(AQ$2=1,1,IF(Параметры!AQ$35=1,1+OFFSET(AQ353,0,-1),1)),"-"),1)</f>
        <v>-</v>
      </c>
      <c r="AR355" s="176" t="str">
        <f ca="1">IF(Prj_Inflation=1,IF($B355=1,IF(AR$2=1,1,IF(Параметры!AR$35=1,1+OFFSET(AR353,0,-1),1)),"-"),1)</f>
        <v>-</v>
      </c>
      <c r="AS355" s="176" t="str">
        <f ca="1">IF(Prj_Inflation=1,IF($B355=1,IF(AS$2=1,1,IF(Параметры!AS$35=1,1+OFFSET(AS353,0,-1),1)),"-"),1)</f>
        <v>-</v>
      </c>
      <c r="AT355" s="176" t="str">
        <f ca="1">IF(Prj_Inflation=1,IF($B355=1,IF(AT$2=1,1,IF(Параметры!AT$35=1,1+OFFSET(AT353,0,-1),1)),"-"),1)</f>
        <v>-</v>
      </c>
      <c r="AU355" s="176" t="str">
        <f ca="1">IF(Prj_Inflation=1,IF($B355=1,IF(AU$2=1,1,IF(Параметры!AU$35=1,1+OFFSET(AU353,0,-1),1)),"-"),1)</f>
        <v>-</v>
      </c>
      <c r="AV355" s="176" t="str">
        <f ca="1">IF(Prj_Inflation=1,IF($B355=1,IF(AV$2=1,1,IF(Параметры!AV$35=1,1+OFFSET(AV353,0,-1),1)),"-"),1)</f>
        <v>-</v>
      </c>
      <c r="AW355" s="176" t="str">
        <f ca="1">IF(Prj_Inflation=1,IF($B355=1,IF(AW$2=1,1,IF(Параметры!AW$35=1,1+OFFSET(AW353,0,-1),1)),"-"),1)</f>
        <v>-</v>
      </c>
      <c r="AX355" s="176" t="str">
        <f ca="1">IF(Prj_Inflation=1,IF($B355=1,IF(AX$2=1,1,IF(Параметры!AX$35=1,1+OFFSET(AX353,0,-1),1)),"-"),1)</f>
        <v>-</v>
      </c>
      <c r="AY355" s="176" t="str">
        <f ca="1">IF(Prj_Inflation=1,IF($B355=1,IF(AY$2=1,1,IF(Параметры!AY$35=1,1+OFFSET(AY353,0,-1),1)),"-"),1)</f>
        <v>-</v>
      </c>
      <c r="AZ355" s="176" t="str">
        <f ca="1">IF(Prj_Inflation=1,IF($B355=1,IF(AZ$2=1,1,IF(Параметры!AZ$35=1,1+OFFSET(AZ353,0,-1),1)),"-"),1)</f>
        <v>-</v>
      </c>
      <c r="BA355" s="176" t="str">
        <f ca="1">IF(Prj_Inflation=1,IF($B355=1,IF(BA$2=1,1,IF(Параметры!BA$35=1,1+OFFSET(BA353,0,-1),1)),"-"),1)</f>
        <v>-</v>
      </c>
      <c r="BB355" s="176" t="str">
        <f ca="1">IF(Prj_Inflation=1,IF($B355=1,IF(BB$2=1,1,IF(Параметры!BB$35=1,1+OFFSET(BB353,0,-1),1)),"-"),1)</f>
        <v>-</v>
      </c>
      <c r="BC355" s="176" t="str">
        <f ca="1">IF(Prj_Inflation=1,IF($B355=1,IF(BC$2=1,1,IF(Параметры!BC$35=1,1+OFFSET(BC353,0,-1),1)),"-"),1)</f>
        <v>-</v>
      </c>
      <c r="BD355" s="176" t="str">
        <f ca="1">IF(Prj_Inflation=1,IF($B355=1,IF(BD$2=1,1,IF(Параметры!BD$35=1,1+OFFSET(BD353,0,-1),1)),"-"),1)</f>
        <v>-</v>
      </c>
      <c r="BE355" s="176" t="str">
        <f ca="1">IF(Prj_Inflation=1,IF($B355=1,IF(BE$2=1,1,IF(Параметры!BE$35=1,1+OFFSET(BE353,0,-1),1)),"-"),1)</f>
        <v>-</v>
      </c>
      <c r="BF355" s="176" t="str">
        <f ca="1">IF(Prj_Inflation=1,IF($B355=1,IF(BF$2=1,1,IF(Параметры!BF$35=1,1+OFFSET(BF353,0,-1),1)),"-"),1)</f>
        <v>-</v>
      </c>
      <c r="BG355" s="176" t="str">
        <f ca="1">IF(Prj_Inflation=1,IF($B355=1,IF(BG$2=1,1,IF(Параметры!BG$35=1,1+OFFSET(BG353,0,-1),1)),"-"),1)</f>
        <v>-</v>
      </c>
      <c r="BH355" s="176" t="str">
        <f ca="1">IF(Prj_Inflation=1,IF($B355=1,IF(BH$2=1,1,IF(Параметры!BH$35=1,1+OFFSET(BH353,0,-1),1)),"-"),1)</f>
        <v>-</v>
      </c>
      <c r="BI355" s="176" t="str">
        <f ca="1">IF(Prj_Inflation=1,IF($B355=1,IF(BI$2=1,1,IF(Параметры!BI$35=1,1+OFFSET(BI353,0,-1),1)),"-"),1)</f>
        <v>-</v>
      </c>
      <c r="BJ355" s="176" t="str">
        <f ca="1">IF(Prj_Inflation=1,IF($B355=1,IF(BJ$2=1,1,IF(Параметры!BJ$35=1,1+OFFSET(BJ353,0,-1),1)),"-"),1)</f>
        <v>-</v>
      </c>
      <c r="BK355" s="176" t="str">
        <f ca="1">IF(Prj_Inflation=1,IF($B355=1,IF(BK$2=1,1,IF(Параметры!BK$35=1,1+OFFSET(BK353,0,-1),1)),"-"),1)</f>
        <v>-</v>
      </c>
      <c r="BL355" s="176" t="str">
        <f ca="1">IF(Prj_Inflation=1,IF($B355=1,IF(BL$2=1,1,IF(Параметры!BL$35=1,1+OFFSET(BL353,0,-1),1)),"-"),1)</f>
        <v>-</v>
      </c>
      <c r="BM355" s="176" t="str">
        <f ca="1">IF(Prj_Inflation=1,IF($B355=1,IF(BM$2=1,1,IF(Параметры!BM$35=1,1+OFFSET(BM353,0,-1),1)),"-"),1)</f>
        <v>-</v>
      </c>
      <c r="BN355" s="176" t="str">
        <f ca="1">IF(Prj_Inflation=1,IF($B355=1,IF(BN$2=1,1,IF(Параметры!BN$35=1,1+OFFSET(BN353,0,-1),1)),"-"),1)</f>
        <v>-</v>
      </c>
      <c r="BO355" s="176" t="str">
        <f ca="1">IF(Prj_Inflation=1,IF($B355=1,IF(BO$2=1,1,IF(Параметры!BO$35=1,1+OFFSET(BO353,0,-1),1)),"-"),1)</f>
        <v>-</v>
      </c>
      <c r="BP355" s="176" t="str">
        <f ca="1">IF(Prj_Inflation=1,IF($B355=1,IF(BP$2=1,1,IF(Параметры!BP$35=1,1+OFFSET(BP353,0,-1),1)),"-"),1)</f>
        <v>-</v>
      </c>
      <c r="BQ355" s="176" t="str">
        <f ca="1">IF(Prj_Inflation=1,IF($B355=1,IF(BQ$2=1,1,IF(Параметры!BQ$35=1,1+OFFSET(BQ353,0,-1),1)),"-"),1)</f>
        <v>-</v>
      </c>
      <c r="BR355" s="176" t="str">
        <f ca="1">IF(Prj_Inflation=1,IF($B355=1,IF(BR$2=1,1,IF(Параметры!BR$35=1,1+OFFSET(BR353,0,-1),1)),"-"),1)</f>
        <v>-</v>
      </c>
      <c r="BS355" s="176" t="str">
        <f ca="1">IF(Prj_Inflation=1,IF($B355=1,IF(BS$2=1,1,IF(Параметры!BS$35=1,1+OFFSET(BS353,0,-1),1)),"-"),1)</f>
        <v>-</v>
      </c>
      <c r="BT355" s="176" t="str">
        <f ca="1">IF(Prj_Inflation=1,IF($B355=1,IF(BT$2=1,1,IF(Параметры!BT$35=1,1+OFFSET(BT353,0,-1),1)),"-"),1)</f>
        <v>-</v>
      </c>
      <c r="BU355" s="176" t="str">
        <f ca="1">IF(Prj_Inflation=1,IF($B355=1,IF(BU$2=1,1,IF(Параметры!BU$35=1,1+OFFSET(BU353,0,-1),1)),"-"),1)</f>
        <v>-</v>
      </c>
      <c r="BV355" s="176" t="str">
        <f ca="1">IF(Prj_Inflation=1,IF($B355=1,IF(BV$2=1,1,IF(Параметры!BV$35=1,1+OFFSET(BV353,0,-1),1)),"-"),1)</f>
        <v>-</v>
      </c>
      <c r="BW355" s="176" t="str">
        <f ca="1">IF(Prj_Inflation=1,IF($B355=1,IF(BW$2=1,1,IF(Параметры!BW$35=1,1+OFFSET(BW353,0,-1),1)),"-"),1)</f>
        <v>-</v>
      </c>
      <c r="BX355" s="176" t="str">
        <f ca="1">IF(Prj_Inflation=1,IF($B355=1,IF(BX$2=1,1,IF(Параметры!BX$35=1,1+OFFSET(BX353,0,-1),1)),"-"),1)</f>
        <v>-</v>
      </c>
      <c r="BY355" s="176" t="str">
        <f ca="1">IF(Prj_Inflation=1,IF($B355=1,IF(BY$2=1,1,IF(Параметры!BY$35=1,1+OFFSET(BY353,0,-1),1)),"-"),1)</f>
        <v>-</v>
      </c>
      <c r="BZ355" s="176" t="str">
        <f ca="1">IF(Prj_Inflation=1,IF($B355=1,IF(BZ$2=1,1,IF(Параметры!BZ$35=1,1+OFFSET(BZ353,0,-1),1)),"-"),1)</f>
        <v>-</v>
      </c>
      <c r="CA355" s="176" t="str">
        <f ca="1">IF(Prj_Inflation=1,IF($B355=1,IF(CA$2=1,1,IF(Параметры!CA$35=1,1+OFFSET(CA353,0,-1),1)),"-"),1)</f>
        <v>-</v>
      </c>
      <c r="CB355" s="176" t="str">
        <f ca="1">IF(Prj_Inflation=1,IF($B355=1,IF(CB$2=1,1,IF(Параметры!CB$35=1,1+OFFSET(CB353,0,-1),1)),"-"),1)</f>
        <v>-</v>
      </c>
      <c r="CC355" s="176" t="str">
        <f ca="1">IF(Prj_Inflation=1,IF($B355=1,IF(CC$2=1,1,IF(Параметры!CC$35=1,1+OFFSET(CC353,0,-1),1)),"-"),1)</f>
        <v>-</v>
      </c>
      <c r="CD355" s="176" t="str">
        <f ca="1">IF(Prj_Inflation=1,IF($B355=1,IF(CD$2=1,1,IF(Параметры!CD$35=1,1+OFFSET(CD353,0,-1),1)),"-"),1)</f>
        <v>-</v>
      </c>
      <c r="CE355" s="176" t="str">
        <f ca="1">IF(Prj_Inflation=1,IF($B355=1,IF(CE$2=1,1,IF(Параметры!CE$35=1,1+OFFSET(CE353,0,-1),1)),"-"),1)</f>
        <v>-</v>
      </c>
      <c r="CF355" s="176" t="str">
        <f ca="1">IF(Prj_Inflation=1,IF($B355=1,IF(CF$2=1,1,IF(Параметры!CF$35=1,1+OFFSET(CF353,0,-1),1)),"-"),1)</f>
        <v>-</v>
      </c>
      <c r="CG355" s="176" t="str">
        <f ca="1">IF(Prj_Inflation=1,IF($B355=1,IF(CG$2=1,1,IF(Параметры!CG$35=1,1+OFFSET(CG353,0,-1),1)),"-"),1)</f>
        <v>-</v>
      </c>
      <c r="CH355" s="176" t="str">
        <f ca="1">IF(Prj_Inflation=1,IF($B355=1,IF(CH$2=1,1,IF(Параметры!CH$35=1,1+OFFSET(CH353,0,-1),1)),"-"),1)</f>
        <v>-</v>
      </c>
      <c r="CI355" s="176" t="str">
        <f ca="1">IF(Prj_Inflation=1,IF($B355=1,IF(CI$2=1,1,IF(Параметры!CI$35=1,1+OFFSET(CI353,0,-1),1)),"-"),1)</f>
        <v>-</v>
      </c>
      <c r="CJ355" s="176" t="str">
        <f ca="1">IF(Prj_Inflation=1,IF($B355=1,IF(CJ$2=1,1,IF(Параметры!CJ$35=1,1+OFFSET(CJ353,0,-1),1)),"-"),1)</f>
        <v>-</v>
      </c>
      <c r="CK355" s="176" t="str">
        <f ca="1">IF(Prj_Inflation=1,IF($B355=1,IF(CK$2=1,1,IF(Параметры!CK$35=1,1+OFFSET(CK353,0,-1),1)),"-"),1)</f>
        <v>-</v>
      </c>
      <c r="CL355" s="176" t="str">
        <f ca="1">IF(Prj_Inflation=1,IF($B355=1,IF(CL$2=1,1,IF(Параметры!CL$35=1,1+OFFSET(CL353,0,-1),1)),"-"),1)</f>
        <v>-</v>
      </c>
      <c r="CM355" s="176" t="str">
        <f ca="1">IF(Prj_Inflation=1,IF($B355=1,IF(CM$2=1,1,IF(Параметры!CM$35=1,1+OFFSET(CM353,0,-1),1)),"-"),1)</f>
        <v>-</v>
      </c>
      <c r="CN355" s="176" t="str">
        <f ca="1">IF(Prj_Inflation=1,IF($B355=1,IF(CN$2=1,1,IF(Параметры!CN$35=1,1+OFFSET(CN353,0,-1),1)),"-"),1)</f>
        <v>-</v>
      </c>
      <c r="CO355" s="176" t="str">
        <f ca="1">IF(Prj_Inflation=1,IF($B355=1,IF(CO$2=1,1,IF(Параметры!CO$35=1,1+OFFSET(CO353,0,-1),1)),"-"),1)</f>
        <v>-</v>
      </c>
      <c r="CP355" s="176" t="str">
        <f ca="1">IF(Prj_Inflation=1,IF($B355=1,IF(CP$2=1,1,IF(Параметры!CP$35=1,1+OFFSET(CP353,0,-1),1)),"-"),1)</f>
        <v>-</v>
      </c>
      <c r="CQ355" s="176" t="str">
        <f ca="1">IF(Prj_Inflation=1,IF($B355=1,IF(CQ$2=1,1,IF(Параметры!CQ$35=1,1+OFFSET(CQ353,0,-1),1)),"-"),1)</f>
        <v>-</v>
      </c>
      <c r="CR355" s="176" t="str">
        <f ca="1">IF(Prj_Inflation=1,IF($B355=1,IF(CR$2=1,1,IF(Параметры!CR$35=1,1+OFFSET(CR353,0,-1),1)),"-"),1)</f>
        <v>-</v>
      </c>
      <c r="CS355" s="176" t="str">
        <f ca="1">IF(Prj_Inflation=1,IF($B355=1,IF(CS$2=1,1,IF(Параметры!CS$35=1,1+OFFSET(CS353,0,-1),1)),"-"),1)</f>
        <v>-</v>
      </c>
      <c r="CT355" s="176" t="str">
        <f ca="1">IF(Prj_Inflation=1,IF($B355=1,IF(CT$2=1,1,IF(Параметры!CT$35=1,1+OFFSET(CT353,0,-1),1)),"-"),1)</f>
        <v>-</v>
      </c>
      <c r="CU355" s="176" t="str">
        <f ca="1">IF(Prj_Inflation=1,IF($B355=1,IF(CU$2=1,1,IF(Параметры!CU$35=1,1+OFFSET(CU353,0,-1),1)),"-"),1)</f>
        <v>-</v>
      </c>
      <c r="CV355" s="176" t="str">
        <f ca="1">IF(Prj_Inflation=1,IF($B355=1,IF(CV$2=1,1,IF(Параметры!CV$35=1,1+OFFSET(CV353,0,-1),1)),"-"),1)</f>
        <v>-</v>
      </c>
      <c r="CW355" s="176" t="str">
        <f ca="1">IF(Prj_Inflation=1,IF($B355=1,IF(CW$2=1,1,IF(Параметры!CW$35=1,1+OFFSET(CW353,0,-1),1)),"-"),1)</f>
        <v>-</v>
      </c>
      <c r="CX355" s="176" t="str">
        <f ca="1">IF(Prj_Inflation=1,IF($B355=1,IF(CX$2=1,1,IF(Параметры!CX$35=1,1+OFFSET(CX353,0,-1),1)),"-"),1)</f>
        <v>-</v>
      </c>
      <c r="CY355" s="176" t="str">
        <f ca="1">IF(Prj_Inflation=1,IF($B355=1,IF(CY$2=1,1,IF(Параметры!CY$35=1,1+OFFSET(CY353,0,-1),1)),"-"),1)</f>
        <v>-</v>
      </c>
      <c r="CZ355" s="176" t="str">
        <f ca="1">IF(Prj_Inflation=1,IF($B355=1,IF(CZ$2=1,1,IF(Параметры!CZ$35=1,1+OFFSET(CZ353,0,-1),1)),"-"),1)</f>
        <v>-</v>
      </c>
      <c r="DA355" s="176" t="str">
        <f ca="1">IF(Prj_Inflation=1,IF($B355=1,IF(DA$2=1,1,IF(Параметры!DA$35=1,1+OFFSET(DA353,0,-1),1)),"-"),1)</f>
        <v>-</v>
      </c>
      <c r="DB355" s="176" t="str">
        <f ca="1">IF(Prj_Inflation=1,IF($B355=1,IF(DB$2=1,1,IF(Параметры!DB$35=1,1+OFFSET(DB353,0,-1),1)),"-"),1)</f>
        <v>-</v>
      </c>
      <c r="DC355" s="176" t="str">
        <f ca="1">IF(Prj_Inflation=1,IF($B355=1,IF(DC$2=1,1,IF(Параметры!DC$35=1,1+OFFSET(DC353,0,-1),1)),"-"),1)</f>
        <v>-</v>
      </c>
      <c r="DD355" s="176" t="str">
        <f ca="1">IF(Prj_Inflation=1,IF($B355=1,IF(DD$2=1,1,IF(Параметры!DD$35=1,1+OFFSET(DD353,0,-1),1)),"-"),1)</f>
        <v>-</v>
      </c>
      <c r="DE355" s="176" t="str">
        <f ca="1">IF(Prj_Inflation=1,IF($B355=1,IF(DE$2=1,1,IF(Параметры!DE$35=1,1+OFFSET(DE353,0,-1),1)),"-"),1)</f>
        <v>-</v>
      </c>
      <c r="DF355" s="176" t="str">
        <f ca="1">IF(Prj_Inflation=1,IF($B355=1,IF(DF$2=1,1,IF(Параметры!DF$35=1,1+OFFSET(DF353,0,-1),1)),"-"),1)</f>
        <v>-</v>
      </c>
      <c r="DG355" s="176" t="str">
        <f ca="1">IF(Prj_Inflation=1,IF($B355=1,IF(DG$2=1,1,IF(Параметры!DG$35=1,1+OFFSET(DG353,0,-1),1)),"-"),1)</f>
        <v>-</v>
      </c>
      <c r="DH355" s="176" t="str">
        <f ca="1">IF(Prj_Inflation=1,IF($B355=1,IF(DH$2=1,1,IF(Параметры!DH$35=1,1+OFFSET(DH353,0,-1),1)),"-"),1)</f>
        <v>-</v>
      </c>
      <c r="DI355" s="176" t="str">
        <f ca="1">IF(Prj_Inflation=1,IF($B355=1,IF(DI$2=1,1,IF(Параметры!DI$35=1,1+OFFSET(DI353,0,-1),1)),"-"),1)</f>
        <v>-</v>
      </c>
      <c r="DJ355" s="176" t="str">
        <f ca="1">IF(Prj_Inflation=1,IF($B355=1,IF(DJ$2=1,1,IF(Параметры!DJ$35=1,1+OFFSET(DJ353,0,-1),1)),"-"),1)</f>
        <v>-</v>
      </c>
      <c r="DK355" s="176" t="str">
        <f ca="1">IF(Prj_Inflation=1,IF($B355=1,IF(DK$2=1,1,IF(Параметры!DK$35=1,1+OFFSET(DK353,0,-1),1)),"-"),1)</f>
        <v>-</v>
      </c>
      <c r="DL355" s="176" t="str">
        <f ca="1">IF(Prj_Inflation=1,IF($B355=1,IF(DL$2=1,1,IF(Параметры!DL$35=1,1+OFFSET(DL353,0,-1),1)),"-"),1)</f>
        <v>-</v>
      </c>
      <c r="DM355" s="176" t="str">
        <f ca="1">IF(Prj_Inflation=1,IF($B355=1,IF(DM$2=1,1,IF(Параметры!DM$35=1,1+OFFSET(DM353,0,-1),1)),"-"),1)</f>
        <v>-</v>
      </c>
      <c r="DN355" s="176" t="str">
        <f ca="1">IF(Prj_Inflation=1,IF($B355=1,IF(DN$2=1,1,IF(Параметры!DN$35=1,1+OFFSET(DN353,0,-1),1)),"-"),1)</f>
        <v>-</v>
      </c>
      <c r="DO355" s="176" t="str">
        <f ca="1">IF(Prj_Inflation=1,IF($B355=1,IF(DO$2=1,1,IF(Параметры!DO$35=1,1+OFFSET(DO353,0,-1),1)),"-"),1)</f>
        <v>-</v>
      </c>
      <c r="DP355" s="176" t="str">
        <f ca="1">IF(Prj_Inflation=1,IF($B355=1,IF(DP$2=1,1,IF(Параметры!DP$35=1,1+OFFSET(DP353,0,-1),1)),"-"),1)</f>
        <v>-</v>
      </c>
      <c r="DQ355" s="176" t="str">
        <f ca="1">IF(Prj_Inflation=1,IF($B355=1,IF(DQ$2=1,1,IF(Параметры!DQ$35=1,1+OFFSET(DQ353,0,-1),1)),"-"),1)</f>
        <v>-</v>
      </c>
      <c r="DR355" s="176" t="str">
        <f ca="1">IF(Prj_Inflation=1,IF($B355=1,IF(DR$2=1,1,IF(Параметры!DR$35=1,1+OFFSET(DR353,0,-1),1)),"-"),1)</f>
        <v>-</v>
      </c>
      <c r="DS355" s="176" t="str">
        <f ca="1">IF(Prj_Inflation=1,IF($B355=1,IF(DS$2=1,1,IF(Параметры!DS$35=1,1+OFFSET(DS353,0,-1),1)),"-"),1)</f>
        <v>-</v>
      </c>
      <c r="DT355" s="176" t="str">
        <f ca="1">IF(Prj_Inflation=1,IF($B355=1,IF(DT$2=1,1,IF(Параметры!DT$35=1,1+OFFSET(DT353,0,-1),1)),"-"),1)</f>
        <v>-</v>
      </c>
      <c r="DU355" s="176" t="str">
        <f ca="1">IF(Prj_Inflation=1,IF($B355=1,IF(DU$2=1,1,IF(Параметры!DU$35=1,1+OFFSET(DU353,0,-1),1)),"-"),1)</f>
        <v>-</v>
      </c>
      <c r="DV355" s="176" t="str">
        <f ca="1">IF(Prj_Inflation=1,IF($B355=1,IF(DV$2=1,1,IF(Параметры!DV$35=1,1+OFFSET(DV353,0,-1),1)),"-"),1)</f>
        <v>-</v>
      </c>
      <c r="DW355" s="175"/>
      <c r="DX355" s="170"/>
    </row>
    <row r="356" spans="1:128" hidden="1" outlineLevel="1" x14ac:dyDescent="0.2">
      <c r="A356" s="168" t="str">
        <f ca="1">Language!A$708</f>
        <v>социальные взносы</v>
      </c>
      <c r="B356" s="173"/>
      <c r="C356" s="147" t="str">
        <f ca="1">CHOOSE(D356,CurName1,CurName2,CurName3)</f>
        <v>тыс. руб.</v>
      </c>
      <c r="D356" s="158">
        <f>D349</f>
        <v>1</v>
      </c>
      <c r="E356" s="154" t="s">
        <v>1178</v>
      </c>
      <c r="F356" s="6" t="s">
        <v>3082</v>
      </c>
      <c r="G356" s="169">
        <f ca="1">G352*Параметры!G$97</f>
        <v>31.000000000000007</v>
      </c>
      <c r="H356" s="169">
        <f ca="1">H352*Параметры!H$97</f>
        <v>31.175278507009569</v>
      </c>
      <c r="I356" s="169">
        <f ca="1">I352*Параметры!I$97</f>
        <v>31.351548064181053</v>
      </c>
      <c r="J356" s="169">
        <f ca="1">J352*Параметры!J$97</f>
        <v>31.528814275056153</v>
      </c>
      <c r="K356" s="169">
        <f ca="1">K352*Параметры!K$97</f>
        <v>31.707082774859821</v>
      </c>
      <c r="L356" s="169">
        <f ca="1">L352*Параметры!L$97</f>
        <v>31.886359230679371</v>
      </c>
      <c r="M356" s="169">
        <f ca="1">M352*Параметры!M$97</f>
        <v>32.066649341644663</v>
      </c>
      <c r="N356" s="169">
        <f ca="1">N352*Параметры!N$97</f>
        <v>32.247958839109266</v>
      </c>
      <c r="O356" s="169">
        <f ca="1">O352*Параметры!O$97</f>
        <v>32.430293486832653</v>
      </c>
      <c r="P356" s="169">
        <f ca="1">P352*Параметры!P$97</f>
        <v>32.613659081163426</v>
      </c>
      <c r="Q356" s="169">
        <f ca="1">Q352*Параметры!Q$97</f>
        <v>32.798061451223596</v>
      </c>
      <c r="R356" s="169">
        <f ca="1">R352*Параметры!R$97</f>
        <v>32.983506459093867</v>
      </c>
      <c r="S356" s="169">
        <f ca="1">S352*Параметры!S$97</f>
        <v>33.170000000000009</v>
      </c>
      <c r="T356" s="169">
        <f ca="1">T352*Параметры!T$97</f>
        <v>33.357548002500238</v>
      </c>
      <c r="U356" s="169">
        <f ca="1">U352*Параметры!U$97</f>
        <v>33.546156428673726</v>
      </c>
      <c r="V356" s="169">
        <f ca="1">V352*Параметры!V$97</f>
        <v>33.735831274310094</v>
      </c>
      <c r="W356" s="169">
        <f ca="1">W352*Параметры!W$97</f>
        <v>33.926578569100016</v>
      </c>
      <c r="X356" s="169">
        <f ca="1">X352*Параметры!X$97</f>
        <v>34.118404376826938</v>
      </c>
      <c r="Y356" s="169">
        <f ca="1">Y352*Параметры!Y$97</f>
        <v>34.311314795559795</v>
      </c>
      <c r="Z356" s="169">
        <f ca="1">Z352*Параметры!Z$97</f>
        <v>34.505315957846925</v>
      </c>
      <c r="AA356" s="169">
        <f ca="1">AA352*Параметры!AA$97</f>
        <v>34.700414030910942</v>
      </c>
      <c r="AB356" s="169">
        <f ca="1">AB352*Параметры!AB$97</f>
        <v>34.896615216844872</v>
      </c>
      <c r="AC356" s="169">
        <f ca="1">AC352*Параметры!AC$97</f>
        <v>35.093925752809248</v>
      </c>
      <c r="AD356" s="169">
        <f ca="1">AD352*Параметры!AD$97</f>
        <v>35.29235191123044</v>
      </c>
      <c r="AE356" s="169">
        <f ca="1">AE352*Параметры!AE$97</f>
        <v>35.491900000000001</v>
      </c>
      <c r="AF356" s="169">
        <f ca="1">AF352*Параметры!AF$97</f>
        <v>35.692576362675254</v>
      </c>
      <c r="AG356" s="169">
        <f ca="1">AG352*Параметры!AG$97</f>
        <v>35.894387378680889</v>
      </c>
      <c r="AH356" s="169">
        <f ca="1">AH352*Параметры!AH$97</f>
        <v>36.097339463511794</v>
      </c>
      <c r="AI356" s="169">
        <f ca="1">AI352*Параметры!AI$97</f>
        <v>36.301439068937015</v>
      </c>
      <c r="AJ356" s="169">
        <f ca="1">AJ352*Параметры!AJ$97</f>
        <v>36.506692683204818</v>
      </c>
      <c r="AK356" s="169">
        <f ca="1">AK352*Параметры!AK$97</f>
        <v>36.713106831248979</v>
      </c>
      <c r="AL356" s="169">
        <f ca="1">AL352*Параметры!AL$97</f>
        <v>36.920688074896205</v>
      </c>
      <c r="AM356" s="169">
        <f ca="1">AM352*Параметры!AM$97</f>
        <v>37.129443013074706</v>
      </c>
      <c r="AN356" s="169">
        <f ca="1">AN352*Параметры!AN$97</f>
        <v>37.339378282024008</v>
      </c>
      <c r="AO356" s="169">
        <f ca="1">AO352*Параметры!AO$97</f>
        <v>37.550500555505899</v>
      </c>
      <c r="AP356" s="169">
        <f ca="1">AP352*Параметры!AP$97</f>
        <v>37.76281654501657</v>
      </c>
      <c r="AQ356" s="169">
        <f ca="1">AQ352*Параметры!AQ$97</f>
        <v>37.976333000000004</v>
      </c>
      <c r="AR356" s="169">
        <f ca="1">AR352*Параметры!AR$97</f>
        <v>38.191056708062519</v>
      </c>
      <c r="AS356" s="169">
        <f ca="1">AS352*Параметры!AS$97</f>
        <v>38.406994495188542</v>
      </c>
      <c r="AT356" s="169">
        <f ca="1">AT352*Параметры!AT$97</f>
        <v>38.624153225957613</v>
      </c>
      <c r="AU356" s="169">
        <f ca="1">AU352*Параметры!AU$97</f>
        <v>38.842539803762598</v>
      </c>
      <c r="AV356" s="169">
        <f ca="1">AV352*Параметры!AV$97</f>
        <v>39.062161171029146</v>
      </c>
      <c r="AW356" s="169">
        <f ca="1">AW352*Параметры!AW$97</f>
        <v>39.283024309436399</v>
      </c>
      <c r="AX356" s="169">
        <f ca="1">AX352*Параметры!AX$97</f>
        <v>39.505136240138931</v>
      </c>
      <c r="AY356" s="169">
        <f ca="1">AY352*Параметры!AY$97</f>
        <v>39.728504023989927</v>
      </c>
      <c r="AZ356" s="169">
        <f ca="1">AZ352*Параметры!AZ$97</f>
        <v>39.953134761765675</v>
      </c>
      <c r="BA356" s="169">
        <f ca="1">BA352*Параметры!BA$97</f>
        <v>40.179035594391301</v>
      </c>
      <c r="BB356" s="169">
        <f ca="1">BB352*Параметры!BB$97</f>
        <v>40.406213703167715</v>
      </c>
      <c r="BC356" s="169">
        <f ca="1">BC352*Параметры!BC$97</f>
        <v>40.634676309999996</v>
      </c>
      <c r="BD356" s="169">
        <f ca="1">BD352*Параметры!BD$97</f>
        <v>40.864430677626885</v>
      </c>
      <c r="BE356" s="169">
        <f ca="1">BE352*Параметры!BE$97</f>
        <v>41.095484109851732</v>
      </c>
      <c r="BF356" s="169">
        <f ca="1">BF352*Параметры!BF$97</f>
        <v>41.327843951774639</v>
      </c>
      <c r="BG356" s="169">
        <f ca="1">BG352*Параметры!BG$97</f>
        <v>41.561517590025971</v>
      </c>
      <c r="BH356" s="169">
        <f ca="1">BH352*Параметры!BH$97</f>
        <v>41.796512453001185</v>
      </c>
      <c r="BI356" s="169">
        <f ca="1">BI352*Параметры!BI$97</f>
        <v>42.032836011096947</v>
      </c>
      <c r="BJ356" s="169">
        <f ca="1">BJ352*Параметры!BJ$97</f>
        <v>42.27049577694865</v>
      </c>
      <c r="BK356" s="169">
        <f ca="1">BK352*Параметры!BK$97</f>
        <v>42.509499305669216</v>
      </c>
      <c r="BL356" s="169">
        <f ca="1">BL352*Параметры!BL$97</f>
        <v>42.749854195089277</v>
      </c>
      <c r="BM356" s="169">
        <f ca="1">BM352*Параметры!BM$97</f>
        <v>42.991568085998694</v>
      </c>
      <c r="BN356" s="169">
        <f ca="1">BN352*Параметры!BN$97</f>
        <v>43.234648662389461</v>
      </c>
      <c r="BO356" s="169">
        <f ca="1">BO352*Параметры!BO$97</f>
        <v>43.479103651699994</v>
      </c>
      <c r="BP356" s="169">
        <f ca="1">BP352*Параметры!BP$97</f>
        <v>43.72494082506077</v>
      </c>
      <c r="BQ356" s="169">
        <f ca="1">BQ352*Параметры!BQ$97</f>
        <v>43.972167997541355</v>
      </c>
      <c r="BR356" s="169">
        <f ca="1">BR352*Параметры!BR$97</f>
        <v>44.220793028398866</v>
      </c>
      <c r="BS356" s="169">
        <f ca="1">BS352*Параметры!BS$97</f>
        <v>44.470823821327791</v>
      </c>
      <c r="BT356" s="169">
        <f ca="1">BT352*Параметры!BT$97</f>
        <v>44.722268324711266</v>
      </c>
      <c r="BU356" s="169">
        <f ca="1">BU352*Параметры!BU$97</f>
        <v>44.975134531873728</v>
      </c>
      <c r="BV356" s="169">
        <f ca="1">BV352*Параметры!BV$97</f>
        <v>45.229430481335051</v>
      </c>
      <c r="BW356" s="169">
        <f ca="1">BW352*Параметры!BW$97</f>
        <v>45.48516425706606</v>
      </c>
      <c r="BX356" s="169">
        <f ca="1">BX352*Параметры!BX$97</f>
        <v>45.742343988745517</v>
      </c>
      <c r="BY356" s="169">
        <f ca="1">BY352*Параметры!BY$97</f>
        <v>46.000977852018586</v>
      </c>
      <c r="BZ356" s="169">
        <f ca="1">BZ352*Параметры!BZ$97</f>
        <v>46.261074068756706</v>
      </c>
      <c r="CA356" s="169">
        <f ca="1">CA352*Параметры!CA$97</f>
        <v>46.52264090731898</v>
      </c>
      <c r="CB356" s="169">
        <f ca="1">CB352*Параметры!CB$97</f>
        <v>46.785686682815005</v>
      </c>
      <c r="CC356" s="169">
        <f ca="1">CC352*Параметры!CC$97</f>
        <v>47.050219757369234</v>
      </c>
      <c r="CD356" s="169">
        <f ca="1">CD352*Параметры!CD$97</f>
        <v>47.316248540386766</v>
      </c>
      <c r="CE356" s="169">
        <f ca="1">CE352*Параметры!CE$97</f>
        <v>47.583781488820719</v>
      </c>
      <c r="CF356" s="169">
        <f ca="1">CF352*Параметры!CF$97</f>
        <v>47.85282710744103</v>
      </c>
      <c r="CG356" s="169">
        <f ca="1">CG352*Параметры!CG$97</f>
        <v>48.123393949104873</v>
      </c>
      <c r="CH356" s="169">
        <f ca="1">CH352*Параметры!CH$97</f>
        <v>48.395490615028493</v>
      </c>
      <c r="CI356" s="169">
        <f ca="1">CI352*Параметры!CI$97</f>
        <v>48.669125755060676</v>
      </c>
      <c r="CJ356" s="169">
        <f ca="1">CJ352*Параметры!CJ$97</f>
        <v>48.944308067957692</v>
      </c>
      <c r="CK356" s="169">
        <f ca="1">CK352*Параметры!CK$97</f>
        <v>49.221046301659882</v>
      </c>
      <c r="CL356" s="169">
        <f ca="1">CL352*Параметры!CL$97</f>
        <v>49.499349253569676</v>
      </c>
      <c r="CM356" s="169">
        <f ca="1">CM352*Параметры!CM$97</f>
        <v>49.77922577083131</v>
      </c>
      <c r="CN356" s="169">
        <f ca="1">CN352*Параметры!CN$97</f>
        <v>50.060684750612069</v>
      </c>
      <c r="CO356" s="169">
        <f ca="1">CO352*Параметры!CO$97</f>
        <v>50.343735140385093</v>
      </c>
      <c r="CP356" s="169">
        <f ca="1">CP352*Параметры!CP$97</f>
        <v>50.628385938213853</v>
      </c>
      <c r="CQ356" s="169">
        <f ca="1">CQ352*Параметры!CQ$97</f>
        <v>50.91464619303818</v>
      </c>
      <c r="CR356" s="169">
        <f ca="1">CR352*Параметры!CR$97</f>
        <v>51.20252500496192</v>
      </c>
      <c r="CS356" s="169">
        <f ca="1">CS352*Параметры!CS$97</f>
        <v>51.492031525542224</v>
      </c>
      <c r="CT356" s="169">
        <f ca="1">CT352*Параметры!CT$97</f>
        <v>51.783174958080494</v>
      </c>
      <c r="CU356" s="169">
        <f ca="1">CU352*Параметры!CU$97</f>
        <v>52.075964557914922</v>
      </c>
      <c r="CV356" s="169">
        <f ca="1">CV352*Параметры!CV$97</f>
        <v>52.37040963271474</v>
      </c>
      <c r="CW356" s="169">
        <f ca="1">CW352*Параметры!CW$97</f>
        <v>52.666519542776079</v>
      </c>
      <c r="CX356" s="169">
        <f ca="1">CX352*Параметры!CX$97</f>
        <v>52.964303701319558</v>
      </c>
      <c r="CY356" s="169">
        <f ca="1">CY352*Параметры!CY$97</f>
        <v>53.263771574789509</v>
      </c>
      <c r="CZ356" s="169">
        <f ca="1">CZ352*Параметры!CZ$97</f>
        <v>53.564932683154908</v>
      </c>
      <c r="DA356" s="169">
        <f ca="1">DA352*Параметры!DA$97</f>
        <v>53.867796600212046</v>
      </c>
      <c r="DB356" s="169">
        <f ca="1">DB352*Параметры!DB$97</f>
        <v>54.172372953888818</v>
      </c>
      <c r="DC356" s="169">
        <f ca="1">DC352*Параметры!DC$97</f>
        <v>54.478671426550846</v>
      </c>
      <c r="DD356" s="169">
        <f ca="1">DD352*Параметры!DD$97</f>
        <v>54.786701755309252</v>
      </c>
      <c r="DE356" s="169">
        <f ca="1">DE352*Параметры!DE$97</f>
        <v>55.096473732330182</v>
      </c>
      <c r="DF356" s="169">
        <f ca="1">DF352*Параметры!DF$97</f>
        <v>55.407997205146138</v>
      </c>
      <c r="DG356" s="169">
        <f ca="1">DG352*Параметры!DG$97</f>
        <v>55.721282076968976</v>
      </c>
      <c r="DH356" s="169">
        <f ca="1">DH352*Параметры!DH$97</f>
        <v>56.036338307004776</v>
      </c>
      <c r="DI356" s="169">
        <f ca="1">DI352*Параметры!DI$97</f>
        <v>56.35317591077041</v>
      </c>
      <c r="DJ356" s="169">
        <f ca="1">DJ352*Параметры!DJ$97</f>
        <v>56.671804960411933</v>
      </c>
      <c r="DK356" s="169">
        <f ca="1">DK352*Параметры!DK$97</f>
        <v>56.99223558502478</v>
      </c>
      <c r="DL356" s="169">
        <f ca="1">DL352*Параметры!DL$97</f>
        <v>57.314477970975759</v>
      </c>
      <c r="DM356" s="169">
        <f ca="1">DM352*Параметры!DM$97</f>
        <v>57.638542362226886</v>
      </c>
      <c r="DN356" s="169">
        <f ca="1">DN352*Параметры!DN$97</f>
        <v>57.964439060661036</v>
      </c>
      <c r="DO356" s="169">
        <f ca="1">DO352*Параметры!DO$97</f>
        <v>58.292178426409414</v>
      </c>
      <c r="DP356" s="169">
        <f ca="1">DP352*Параметры!DP$97</f>
        <v>58.621770878180897</v>
      </c>
      <c r="DQ356" s="169">
        <f ca="1">DQ352*Параметры!DQ$97</f>
        <v>58.953226893593296</v>
      </c>
      <c r="DR356" s="169">
        <f ca="1">DR352*Параметры!DR$97</f>
        <v>59.28655700950636</v>
      </c>
      <c r="DS356" s="169">
        <f ca="1">DS352*Параметры!DS$97</f>
        <v>59.621771822356806</v>
      </c>
      <c r="DT356" s="169">
        <f ca="1">DT352*Параметры!DT$97</f>
        <v>59.958881988495115</v>
      </c>
      <c r="DU356" s="169">
        <f ca="1">DU352*Параметры!DU$97</f>
        <v>60.297898224524339</v>
      </c>
      <c r="DV356" s="169">
        <f ca="1">DV352*Параметры!DV$97</f>
        <v>60.638831307640764</v>
      </c>
      <c r="DW356" s="169"/>
      <c r="DX356" s="177">
        <f ca="1">SUM(G356:DW356)</f>
        <v>5302.6036689401963</v>
      </c>
    </row>
    <row r="357" spans="1:128" s="157" customFormat="1" hidden="1" outlineLevel="1" x14ac:dyDescent="0.2">
      <c r="A357" s="165" t="str">
        <f ca="1">Language!A$1503</f>
        <v>затраты на персонал, с соц. взносами</v>
      </c>
      <c r="B357" s="189"/>
      <c r="C357" s="160" t="str">
        <f ca="1">CHOOSE(D357,CurName1,CurName2,CurName3)</f>
        <v>тыс. руб.</v>
      </c>
      <c r="D357" s="158">
        <f>D349</f>
        <v>1</v>
      </c>
      <c r="E357" s="154" t="s">
        <v>1898</v>
      </c>
      <c r="F357" s="6" t="s">
        <v>3082</v>
      </c>
      <c r="G357" s="166">
        <f t="shared" ref="G357:BR357" ca="1" si="548">G352+G356</f>
        <v>131</v>
      </c>
      <c r="H357" s="166">
        <f t="shared" ca="1" si="548"/>
        <v>131.74069304575011</v>
      </c>
      <c r="I357" s="166">
        <f t="shared" ca="1" si="548"/>
        <v>132.4855740776683</v>
      </c>
      <c r="J357" s="166">
        <f t="shared" ca="1" si="548"/>
        <v>133.23466677523729</v>
      </c>
      <c r="K357" s="166">
        <f t="shared" ca="1" si="548"/>
        <v>133.98799495182698</v>
      </c>
      <c r="L357" s="166">
        <f t="shared" ca="1" si="548"/>
        <v>134.74558255545151</v>
      </c>
      <c r="M357" s="166">
        <f t="shared" ca="1" si="548"/>
        <v>135.50745366953066</v>
      </c>
      <c r="N357" s="166">
        <f t="shared" ca="1" si="548"/>
        <v>136.27363251365529</v>
      </c>
      <c r="O357" s="166">
        <f t="shared" ca="1" si="548"/>
        <v>137.04414344435733</v>
      </c>
      <c r="P357" s="166">
        <f t="shared" ca="1" si="548"/>
        <v>137.81901095588415</v>
      </c>
      <c r="Q357" s="166">
        <f t="shared" ca="1" si="548"/>
        <v>138.59825968097712</v>
      </c>
      <c r="R357" s="166">
        <f t="shared" ca="1" si="548"/>
        <v>139.3819143916547</v>
      </c>
      <c r="S357" s="166">
        <f t="shared" ca="1" si="548"/>
        <v>140.17000000000002</v>
      </c>
      <c r="T357" s="166">
        <f t="shared" ca="1" si="548"/>
        <v>140.96254155895261</v>
      </c>
      <c r="U357" s="166">
        <f t="shared" ca="1" si="548"/>
        <v>141.75956426310509</v>
      </c>
      <c r="V357" s="166">
        <f t="shared" ca="1" si="548"/>
        <v>142.56109344950391</v>
      </c>
      <c r="W357" s="166">
        <f t="shared" ca="1" si="548"/>
        <v>143.36715459845487</v>
      </c>
      <c r="X357" s="166">
        <f t="shared" ca="1" si="548"/>
        <v>144.17777333433315</v>
      </c>
      <c r="Y357" s="166">
        <f t="shared" ca="1" si="548"/>
        <v>144.99297542639783</v>
      </c>
      <c r="Z357" s="166">
        <f t="shared" ca="1" si="548"/>
        <v>145.81278678961118</v>
      </c>
      <c r="AA357" s="166">
        <f t="shared" ca="1" si="548"/>
        <v>146.63723348546236</v>
      </c>
      <c r="AB357" s="166">
        <f t="shared" ca="1" si="548"/>
        <v>147.46634172279605</v>
      </c>
      <c r="AC357" s="166">
        <f t="shared" ca="1" si="548"/>
        <v>148.30013785864551</v>
      </c>
      <c r="AD357" s="166">
        <f t="shared" ca="1" si="548"/>
        <v>149.13864839907055</v>
      </c>
      <c r="AE357" s="166">
        <f t="shared" ca="1" si="548"/>
        <v>149.9819</v>
      </c>
      <c r="AF357" s="166">
        <f t="shared" ca="1" si="548"/>
        <v>150.82991946807928</v>
      </c>
      <c r="AG357" s="166">
        <f t="shared" ca="1" si="548"/>
        <v>151.68273376152246</v>
      </c>
      <c r="AH357" s="166">
        <f t="shared" ca="1" si="548"/>
        <v>152.54036999096917</v>
      </c>
      <c r="AI357" s="166">
        <f t="shared" ca="1" si="548"/>
        <v>153.40285542034673</v>
      </c>
      <c r="AJ357" s="166">
        <f t="shared" ca="1" si="548"/>
        <v>154.27021746773647</v>
      </c>
      <c r="AK357" s="166">
        <f t="shared" ca="1" si="548"/>
        <v>155.14248370624568</v>
      </c>
      <c r="AL357" s="166">
        <f t="shared" ca="1" si="548"/>
        <v>156.01968186488392</v>
      </c>
      <c r="AM357" s="166">
        <f t="shared" ca="1" si="548"/>
        <v>156.90183982944473</v>
      </c>
      <c r="AN357" s="166">
        <f t="shared" ca="1" si="548"/>
        <v>157.78898564339175</v>
      </c>
      <c r="AO357" s="166">
        <f t="shared" ca="1" si="548"/>
        <v>158.68114750875071</v>
      </c>
      <c r="AP357" s="166">
        <f t="shared" ca="1" si="548"/>
        <v>159.57835378700548</v>
      </c>
      <c r="AQ357" s="166">
        <f t="shared" ca="1" si="548"/>
        <v>160.48063299999998</v>
      </c>
      <c r="AR357" s="166">
        <f t="shared" ca="1" si="548"/>
        <v>161.38801383084481</v>
      </c>
      <c r="AS357" s="166">
        <f t="shared" ca="1" si="548"/>
        <v>162.30052512482899</v>
      </c>
      <c r="AT357" s="166">
        <f t="shared" ca="1" si="548"/>
        <v>163.21819589033697</v>
      </c>
      <c r="AU357" s="166">
        <f t="shared" ca="1" si="548"/>
        <v>164.14105529977095</v>
      </c>
      <c r="AV357" s="166">
        <f t="shared" ca="1" si="548"/>
        <v>165.069132690478</v>
      </c>
      <c r="AW357" s="166">
        <f t="shared" ca="1" si="548"/>
        <v>166.00245756568285</v>
      </c>
      <c r="AX357" s="166">
        <f t="shared" ca="1" si="548"/>
        <v>166.94105959542577</v>
      </c>
      <c r="AY357" s="166">
        <f t="shared" ca="1" si="548"/>
        <v>167.88496861750579</v>
      </c>
      <c r="AZ357" s="166">
        <f t="shared" ca="1" si="548"/>
        <v>168.83421463842913</v>
      </c>
      <c r="BA357" s="166">
        <f t="shared" ca="1" si="548"/>
        <v>169.78882783436322</v>
      </c>
      <c r="BB357" s="166">
        <f t="shared" ca="1" si="548"/>
        <v>170.7488385520958</v>
      </c>
      <c r="BC357" s="166">
        <f t="shared" ca="1" si="548"/>
        <v>171.71427730999997</v>
      </c>
      <c r="BD357" s="166">
        <f t="shared" ca="1" si="548"/>
        <v>172.6851747990039</v>
      </c>
      <c r="BE357" s="166">
        <f t="shared" ca="1" si="548"/>
        <v>173.66156188356697</v>
      </c>
      <c r="BF357" s="166">
        <f t="shared" ca="1" si="548"/>
        <v>174.64346960266056</v>
      </c>
      <c r="BG357" s="166">
        <f t="shared" ca="1" si="548"/>
        <v>175.63092917075488</v>
      </c>
      <c r="BH357" s="166">
        <f t="shared" ca="1" si="548"/>
        <v>176.62397197881143</v>
      </c>
      <c r="BI357" s="166">
        <f t="shared" ca="1" si="548"/>
        <v>177.62262959528061</v>
      </c>
      <c r="BJ357" s="166">
        <f t="shared" ca="1" si="548"/>
        <v>178.62693376710556</v>
      </c>
      <c r="BK357" s="166">
        <f t="shared" ca="1" si="548"/>
        <v>179.63691642073118</v>
      </c>
      <c r="BL357" s="166">
        <f t="shared" ca="1" si="548"/>
        <v>180.65260966311919</v>
      </c>
      <c r="BM357" s="166">
        <f t="shared" ca="1" si="548"/>
        <v>181.67404578276864</v>
      </c>
      <c r="BN357" s="166">
        <f t="shared" ca="1" si="548"/>
        <v>182.70125725074251</v>
      </c>
      <c r="BO357" s="166">
        <f t="shared" ca="1" si="548"/>
        <v>183.73427672169996</v>
      </c>
      <c r="BP357" s="166">
        <f t="shared" ca="1" si="548"/>
        <v>184.77313703493419</v>
      </c>
      <c r="BQ357" s="166">
        <f t="shared" ca="1" si="548"/>
        <v>185.81787121541669</v>
      </c>
      <c r="BR357" s="166">
        <f t="shared" ca="1" si="548"/>
        <v>186.8685124748468</v>
      </c>
      <c r="BS357" s="166">
        <f t="shared" ref="BS357:DV357" ca="1" si="549">BS352+BS356</f>
        <v>187.92509421270773</v>
      </c>
      <c r="BT357" s="166">
        <f t="shared" ca="1" si="549"/>
        <v>188.98765001732824</v>
      </c>
      <c r="BU357" s="166">
        <f t="shared" ca="1" si="549"/>
        <v>190.05621366695024</v>
      </c>
      <c r="BV357" s="166">
        <f t="shared" ca="1" si="549"/>
        <v>191.13081913080293</v>
      </c>
      <c r="BW357" s="166">
        <f t="shared" ca="1" si="549"/>
        <v>192.21150057018235</v>
      </c>
      <c r="BX357" s="166">
        <f t="shared" ca="1" si="549"/>
        <v>193.29829233953748</v>
      </c>
      <c r="BY357" s="166">
        <f t="shared" ca="1" si="549"/>
        <v>194.39122898756239</v>
      </c>
      <c r="BZ357" s="166">
        <f t="shared" ca="1" si="549"/>
        <v>195.49034525829444</v>
      </c>
      <c r="CA357" s="166">
        <f t="shared" ca="1" si="549"/>
        <v>196.59567609221889</v>
      </c>
      <c r="CB357" s="166">
        <f t="shared" ca="1" si="549"/>
        <v>197.70725662737951</v>
      </c>
      <c r="CC357" s="166">
        <f t="shared" ca="1" si="549"/>
        <v>198.82512220049577</v>
      </c>
      <c r="CD357" s="166">
        <f t="shared" ca="1" si="549"/>
        <v>199.94930834808599</v>
      </c>
      <c r="CE357" s="166">
        <f t="shared" ca="1" si="549"/>
        <v>201.07985080759721</v>
      </c>
      <c r="CF357" s="166">
        <f t="shared" ca="1" si="549"/>
        <v>202.21678551854109</v>
      </c>
      <c r="CG357" s="166">
        <f t="shared" ca="1" si="549"/>
        <v>203.36014862363669</v>
      </c>
      <c r="CH357" s="166">
        <f t="shared" ca="1" si="549"/>
        <v>204.5099764699591</v>
      </c>
      <c r="CI357" s="166">
        <f t="shared" ca="1" si="549"/>
        <v>205.66630561009509</v>
      </c>
      <c r="CJ357" s="166">
        <f t="shared" ca="1" si="549"/>
        <v>206.82917280330508</v>
      </c>
      <c r="CK357" s="166">
        <f t="shared" ca="1" si="549"/>
        <v>207.99861501669176</v>
      </c>
      <c r="CL357" s="166">
        <f t="shared" ca="1" si="549"/>
        <v>209.17466942637506</v>
      </c>
      <c r="CM357" s="166">
        <f t="shared" ca="1" si="549"/>
        <v>210.35737341867423</v>
      </c>
      <c r="CN357" s="166">
        <f t="shared" ca="1" si="549"/>
        <v>211.54676459129612</v>
      </c>
      <c r="CO357" s="166">
        <f t="shared" ca="1" si="549"/>
        <v>212.74288075453052</v>
      </c>
      <c r="CP357" s="166">
        <f t="shared" ca="1" si="549"/>
        <v>213.94575993245206</v>
      </c>
      <c r="CQ357" s="166">
        <f t="shared" ca="1" si="549"/>
        <v>215.15544036412905</v>
      </c>
      <c r="CR357" s="166">
        <f t="shared" ca="1" si="549"/>
        <v>216.37196050483905</v>
      </c>
      <c r="CS357" s="166">
        <f t="shared" ca="1" si="549"/>
        <v>217.59535902729129</v>
      </c>
      <c r="CT357" s="166">
        <f t="shared" ca="1" si="549"/>
        <v>218.82567482285623</v>
      </c>
      <c r="CU357" s="166">
        <f t="shared" ca="1" si="549"/>
        <v>220.06294700280174</v>
      </c>
      <c r="CV357" s="166">
        <f t="shared" ca="1" si="549"/>
        <v>221.30721489953646</v>
      </c>
      <c r="CW357" s="166">
        <f t="shared" ca="1" si="549"/>
        <v>222.55851806786018</v>
      </c>
      <c r="CX357" s="166">
        <f t="shared" ca="1" si="549"/>
        <v>223.81689628622132</v>
      </c>
      <c r="CY357" s="166">
        <f t="shared" ca="1" si="549"/>
        <v>225.08238955798143</v>
      </c>
      <c r="CZ357" s="166">
        <f t="shared" ca="1" si="549"/>
        <v>226.35503811268683</v>
      </c>
      <c r="DA357" s="166">
        <f t="shared" ca="1" si="549"/>
        <v>227.63488240734765</v>
      </c>
      <c r="DB357" s="166">
        <f t="shared" ca="1" si="549"/>
        <v>228.92196312772367</v>
      </c>
      <c r="DC357" s="166">
        <f t="shared" ca="1" si="549"/>
        <v>230.21632118961807</v>
      </c>
      <c r="DD357" s="166">
        <f t="shared" ca="1" si="549"/>
        <v>231.51799774017778</v>
      </c>
      <c r="DE357" s="166">
        <f t="shared" ca="1" si="549"/>
        <v>232.82703415920173</v>
      </c>
      <c r="DF357" s="166">
        <f t="shared" ca="1" si="549"/>
        <v>234.14347206045622</v>
      </c>
      <c r="DG357" s="166">
        <f t="shared" ca="1" si="549"/>
        <v>235.4673532929979</v>
      </c>
      <c r="DH357" s="166">
        <f t="shared" ca="1" si="549"/>
        <v>236.79871994250402</v>
      </c>
      <c r="DI357" s="166">
        <f t="shared" ca="1" si="549"/>
        <v>238.13761433261041</v>
      </c>
      <c r="DJ357" s="166">
        <f t="shared" ca="1" si="549"/>
        <v>239.48407902625684</v>
      </c>
      <c r="DK357" s="166">
        <f t="shared" ca="1" si="549"/>
        <v>240.83815682704017</v>
      </c>
      <c r="DL357" s="166">
        <f t="shared" ca="1" si="549"/>
        <v>242.19989078057495</v>
      </c>
      <c r="DM357" s="166">
        <f t="shared" ca="1" si="549"/>
        <v>243.56932417586199</v>
      </c>
      <c r="DN357" s="166">
        <f t="shared" ca="1" si="549"/>
        <v>244.94650054666437</v>
      </c>
      <c r="DO357" s="166">
        <f t="shared" ca="1" si="549"/>
        <v>246.33146367289135</v>
      </c>
      <c r="DP357" s="166">
        <f t="shared" ca="1" si="549"/>
        <v>247.72425758199023</v>
      </c>
      <c r="DQ357" s="166">
        <f t="shared" ca="1" si="549"/>
        <v>249.12492655034583</v>
      </c>
      <c r="DR357" s="166">
        <f t="shared" ca="1" si="549"/>
        <v>250.53351510468815</v>
      </c>
      <c r="DS357" s="166">
        <f t="shared" ca="1" si="549"/>
        <v>251.95006802350775</v>
      </c>
      <c r="DT357" s="166">
        <f t="shared" ca="1" si="549"/>
        <v>253.37463033847931</v>
      </c>
      <c r="DU357" s="166">
        <f t="shared" ca="1" si="549"/>
        <v>254.80724733589315</v>
      </c>
      <c r="DV357" s="166">
        <f t="shared" ca="1" si="549"/>
        <v>256.24796455809479</v>
      </c>
      <c r="DW357" s="166"/>
      <c r="DX357" s="167">
        <f ca="1">SUM(G357:DW357)</f>
        <v>22407.776794553742</v>
      </c>
    </row>
    <row r="358" spans="1:128" x14ac:dyDescent="0.2">
      <c r="A358" s="298" t="s">
        <v>3395</v>
      </c>
      <c r="B358" s="189"/>
      <c r="C358" s="160"/>
      <c r="D358" s="158">
        <v>1</v>
      </c>
      <c r="F358" s="154" t="s">
        <v>3409</v>
      </c>
      <c r="G358" s="190"/>
      <c r="H358" s="190"/>
      <c r="I358" s="190"/>
      <c r="J358" s="190"/>
      <c r="K358" s="190"/>
      <c r="L358" s="190"/>
      <c r="M358" s="190"/>
      <c r="N358" s="190"/>
      <c r="O358" s="190"/>
      <c r="P358" s="190"/>
      <c r="Q358" s="190"/>
      <c r="R358" s="190"/>
      <c r="S358" s="190"/>
      <c r="T358" s="190"/>
      <c r="U358" s="190"/>
      <c r="V358" s="190"/>
      <c r="W358" s="190"/>
      <c r="X358" s="190"/>
      <c r="Y358" s="190"/>
      <c r="Z358" s="190"/>
      <c r="AA358" s="190"/>
      <c r="AB358" s="190"/>
      <c r="AC358" s="190"/>
      <c r="AD358" s="190"/>
      <c r="AE358" s="190"/>
      <c r="AF358" s="190"/>
      <c r="AG358" s="190"/>
      <c r="AH358" s="190"/>
      <c r="AI358" s="190"/>
      <c r="AJ358" s="190"/>
      <c r="AK358" s="190"/>
      <c r="AL358" s="190"/>
      <c r="AM358" s="190"/>
      <c r="AN358" s="190"/>
      <c r="AO358" s="190"/>
      <c r="AP358" s="190"/>
      <c r="AQ358" s="190"/>
      <c r="AR358" s="190"/>
      <c r="AS358" s="190"/>
      <c r="AT358" s="190"/>
      <c r="AU358" s="190"/>
      <c r="AV358" s="190"/>
      <c r="AW358" s="190"/>
      <c r="AX358" s="190"/>
      <c r="AY358" s="190"/>
      <c r="AZ358" s="190"/>
      <c r="BA358" s="190"/>
      <c r="BB358" s="190"/>
      <c r="BC358" s="190"/>
      <c r="BD358" s="190"/>
      <c r="BE358" s="190"/>
      <c r="BF358" s="190"/>
      <c r="BG358" s="190"/>
      <c r="BH358" s="190"/>
      <c r="BI358" s="190"/>
      <c r="BJ358" s="190"/>
      <c r="BK358" s="190"/>
      <c r="BL358" s="190"/>
      <c r="BM358" s="190"/>
      <c r="BN358" s="190"/>
      <c r="BO358" s="190"/>
      <c r="BP358" s="190"/>
      <c r="BQ358" s="190"/>
      <c r="BR358" s="190"/>
      <c r="BS358" s="190"/>
      <c r="BT358" s="190"/>
      <c r="BU358" s="190"/>
      <c r="BV358" s="190"/>
      <c r="BW358" s="190"/>
      <c r="BX358" s="190"/>
      <c r="BY358" s="190"/>
      <c r="BZ358" s="190"/>
      <c r="CA358" s="190"/>
      <c r="CB358" s="190"/>
      <c r="CC358" s="190"/>
      <c r="CD358" s="190"/>
      <c r="CE358" s="190"/>
      <c r="CF358" s="190"/>
      <c r="CG358" s="190"/>
      <c r="CH358" s="190"/>
      <c r="CI358" s="190"/>
      <c r="CJ358" s="190"/>
      <c r="CK358" s="190"/>
      <c r="CL358" s="190"/>
      <c r="CM358" s="190"/>
      <c r="CN358" s="190"/>
      <c r="CO358" s="190"/>
      <c r="CP358" s="190"/>
      <c r="CQ358" s="190"/>
      <c r="CR358" s="190"/>
      <c r="CS358" s="190"/>
      <c r="CT358" s="190"/>
      <c r="CU358" s="190"/>
      <c r="CV358" s="190"/>
      <c r="CW358" s="190"/>
      <c r="CX358" s="190"/>
      <c r="CY358" s="190"/>
      <c r="CZ358" s="190"/>
      <c r="DA358" s="190"/>
      <c r="DB358" s="190"/>
      <c r="DC358" s="190"/>
      <c r="DD358" s="190"/>
      <c r="DE358" s="190"/>
      <c r="DF358" s="190"/>
      <c r="DG358" s="190"/>
      <c r="DH358" s="190"/>
      <c r="DI358" s="190"/>
      <c r="DJ358" s="190"/>
      <c r="DK358" s="190"/>
      <c r="DL358" s="190"/>
      <c r="DM358" s="190"/>
      <c r="DN358" s="190"/>
      <c r="DO358" s="190"/>
      <c r="DP358" s="190"/>
      <c r="DQ358" s="190"/>
      <c r="DR358" s="190"/>
      <c r="DS358" s="190"/>
      <c r="DT358" s="190"/>
      <c r="DU358" s="190"/>
      <c r="DV358" s="190"/>
      <c r="DW358" s="190"/>
    </row>
    <row r="359" spans="1:128" x14ac:dyDescent="0.2">
      <c r="A359" s="159" t="str">
        <f ca="1">Language!A$705</f>
        <v>численность</v>
      </c>
      <c r="B359" s="310">
        <v>1</v>
      </c>
      <c r="C359" s="160" t="str">
        <f ca="1">Language!$A$1473</f>
        <v>человек</v>
      </c>
      <c r="D359" s="158"/>
      <c r="E359" s="154" t="s">
        <v>769</v>
      </c>
      <c r="F359" s="154" t="s">
        <v>696</v>
      </c>
      <c r="G359" s="311">
        <f t="shared" ref="G359:DV359" si="550">IF(G$2&gt;Prj_Invest, $B359, 0)</f>
        <v>1</v>
      </c>
      <c r="H359" s="311">
        <f t="shared" si="550"/>
        <v>1</v>
      </c>
      <c r="I359" s="311">
        <f t="shared" si="550"/>
        <v>1</v>
      </c>
      <c r="J359" s="311">
        <f t="shared" si="550"/>
        <v>1</v>
      </c>
      <c r="K359" s="311">
        <f t="shared" si="550"/>
        <v>1</v>
      </c>
      <c r="L359" s="311">
        <f t="shared" si="550"/>
        <v>1</v>
      </c>
      <c r="M359" s="311">
        <f t="shared" si="550"/>
        <v>1</v>
      </c>
      <c r="N359" s="311">
        <f t="shared" si="550"/>
        <v>1</v>
      </c>
      <c r="O359" s="311">
        <f t="shared" si="550"/>
        <v>1</v>
      </c>
      <c r="P359" s="311">
        <f t="shared" si="550"/>
        <v>1</v>
      </c>
      <c r="Q359" s="311">
        <f t="shared" si="550"/>
        <v>1</v>
      </c>
      <c r="R359" s="311">
        <f t="shared" si="550"/>
        <v>1</v>
      </c>
      <c r="S359" s="311">
        <f t="shared" si="550"/>
        <v>1</v>
      </c>
      <c r="T359" s="311">
        <f t="shared" si="550"/>
        <v>1</v>
      </c>
      <c r="U359" s="311">
        <f t="shared" si="550"/>
        <v>1</v>
      </c>
      <c r="V359" s="311">
        <f t="shared" si="550"/>
        <v>1</v>
      </c>
      <c r="W359" s="311">
        <f t="shared" si="550"/>
        <v>1</v>
      </c>
      <c r="X359" s="311">
        <f t="shared" si="550"/>
        <v>1</v>
      </c>
      <c r="Y359" s="311">
        <f t="shared" si="550"/>
        <v>1</v>
      </c>
      <c r="Z359" s="311">
        <f t="shared" si="550"/>
        <v>1</v>
      </c>
      <c r="AA359" s="311">
        <f t="shared" si="550"/>
        <v>1</v>
      </c>
      <c r="AB359" s="311">
        <f t="shared" si="550"/>
        <v>1</v>
      </c>
      <c r="AC359" s="311">
        <f t="shared" si="550"/>
        <v>1</v>
      </c>
      <c r="AD359" s="311">
        <f t="shared" si="550"/>
        <v>1</v>
      </c>
      <c r="AE359" s="311">
        <f t="shared" si="550"/>
        <v>1</v>
      </c>
      <c r="AF359" s="311">
        <f t="shared" si="550"/>
        <v>1</v>
      </c>
      <c r="AG359" s="311">
        <f t="shared" si="550"/>
        <v>1</v>
      </c>
      <c r="AH359" s="311">
        <f t="shared" si="550"/>
        <v>1</v>
      </c>
      <c r="AI359" s="311">
        <f t="shared" si="550"/>
        <v>1</v>
      </c>
      <c r="AJ359" s="311">
        <f t="shared" si="550"/>
        <v>1</v>
      </c>
      <c r="AK359" s="311">
        <f t="shared" si="550"/>
        <v>1</v>
      </c>
      <c r="AL359" s="311">
        <f t="shared" si="550"/>
        <v>1</v>
      </c>
      <c r="AM359" s="311">
        <f t="shared" si="550"/>
        <v>1</v>
      </c>
      <c r="AN359" s="311">
        <f t="shared" si="550"/>
        <v>1</v>
      </c>
      <c r="AO359" s="311">
        <f t="shared" si="550"/>
        <v>1</v>
      </c>
      <c r="AP359" s="311">
        <f t="shared" si="550"/>
        <v>1</v>
      </c>
      <c r="AQ359" s="311">
        <f t="shared" si="550"/>
        <v>1</v>
      </c>
      <c r="AR359" s="311">
        <f t="shared" si="550"/>
        <v>1</v>
      </c>
      <c r="AS359" s="311">
        <f t="shared" si="550"/>
        <v>1</v>
      </c>
      <c r="AT359" s="311">
        <f t="shared" si="550"/>
        <v>1</v>
      </c>
      <c r="AU359" s="311">
        <f t="shared" si="550"/>
        <v>1</v>
      </c>
      <c r="AV359" s="311">
        <f t="shared" si="550"/>
        <v>1</v>
      </c>
      <c r="AW359" s="311">
        <f t="shared" si="550"/>
        <v>1</v>
      </c>
      <c r="AX359" s="311">
        <f t="shared" si="550"/>
        <v>1</v>
      </c>
      <c r="AY359" s="311">
        <f t="shared" si="550"/>
        <v>1</v>
      </c>
      <c r="AZ359" s="311">
        <f t="shared" si="550"/>
        <v>1</v>
      </c>
      <c r="BA359" s="311">
        <f t="shared" si="550"/>
        <v>1</v>
      </c>
      <c r="BB359" s="311">
        <f t="shared" si="550"/>
        <v>1</v>
      </c>
      <c r="BC359" s="311">
        <f t="shared" si="550"/>
        <v>1</v>
      </c>
      <c r="BD359" s="311">
        <f t="shared" si="550"/>
        <v>1</v>
      </c>
      <c r="BE359" s="311">
        <f t="shared" si="550"/>
        <v>1</v>
      </c>
      <c r="BF359" s="311">
        <f t="shared" si="550"/>
        <v>1</v>
      </c>
      <c r="BG359" s="311">
        <f t="shared" si="550"/>
        <v>1</v>
      </c>
      <c r="BH359" s="311">
        <f t="shared" si="550"/>
        <v>1</v>
      </c>
      <c r="BI359" s="311">
        <f t="shared" si="550"/>
        <v>1</v>
      </c>
      <c r="BJ359" s="311">
        <f t="shared" si="550"/>
        <v>1</v>
      </c>
      <c r="BK359" s="311">
        <f t="shared" si="550"/>
        <v>1</v>
      </c>
      <c r="BL359" s="311">
        <f t="shared" si="550"/>
        <v>1</v>
      </c>
      <c r="BM359" s="311">
        <f t="shared" si="550"/>
        <v>1</v>
      </c>
      <c r="BN359" s="311">
        <f t="shared" si="550"/>
        <v>1</v>
      </c>
      <c r="BO359" s="311">
        <f t="shared" si="550"/>
        <v>1</v>
      </c>
      <c r="BP359" s="311">
        <f t="shared" si="550"/>
        <v>1</v>
      </c>
      <c r="BQ359" s="311">
        <f t="shared" si="550"/>
        <v>1</v>
      </c>
      <c r="BR359" s="311">
        <f t="shared" si="550"/>
        <v>1</v>
      </c>
      <c r="BS359" s="311">
        <f t="shared" si="550"/>
        <v>1</v>
      </c>
      <c r="BT359" s="311">
        <f t="shared" si="550"/>
        <v>1</v>
      </c>
      <c r="BU359" s="311">
        <f t="shared" si="550"/>
        <v>1</v>
      </c>
      <c r="BV359" s="311">
        <f t="shared" si="550"/>
        <v>1</v>
      </c>
      <c r="BW359" s="311">
        <f t="shared" si="550"/>
        <v>1</v>
      </c>
      <c r="BX359" s="311">
        <f t="shared" si="550"/>
        <v>1</v>
      </c>
      <c r="BY359" s="311">
        <f t="shared" si="550"/>
        <v>1</v>
      </c>
      <c r="BZ359" s="311">
        <f t="shared" si="550"/>
        <v>1</v>
      </c>
      <c r="CA359" s="311">
        <f t="shared" si="550"/>
        <v>1</v>
      </c>
      <c r="CB359" s="311">
        <f t="shared" si="550"/>
        <v>1</v>
      </c>
      <c r="CC359" s="311">
        <f t="shared" si="550"/>
        <v>1</v>
      </c>
      <c r="CD359" s="311">
        <f t="shared" si="550"/>
        <v>1</v>
      </c>
      <c r="CE359" s="311">
        <f t="shared" si="550"/>
        <v>1</v>
      </c>
      <c r="CF359" s="311">
        <f t="shared" si="550"/>
        <v>1</v>
      </c>
      <c r="CG359" s="311">
        <f t="shared" si="550"/>
        <v>1</v>
      </c>
      <c r="CH359" s="311">
        <f t="shared" si="550"/>
        <v>1</v>
      </c>
      <c r="CI359" s="311">
        <f t="shared" si="550"/>
        <v>1</v>
      </c>
      <c r="CJ359" s="311">
        <f t="shared" si="550"/>
        <v>1</v>
      </c>
      <c r="CK359" s="311">
        <f t="shared" si="550"/>
        <v>1</v>
      </c>
      <c r="CL359" s="311">
        <f t="shared" si="550"/>
        <v>1</v>
      </c>
      <c r="CM359" s="311">
        <f t="shared" si="550"/>
        <v>1</v>
      </c>
      <c r="CN359" s="311">
        <f t="shared" si="550"/>
        <v>1</v>
      </c>
      <c r="CO359" s="311">
        <f t="shared" si="550"/>
        <v>1</v>
      </c>
      <c r="CP359" s="311">
        <f t="shared" si="550"/>
        <v>1</v>
      </c>
      <c r="CQ359" s="311">
        <f t="shared" si="550"/>
        <v>1</v>
      </c>
      <c r="CR359" s="311">
        <f t="shared" si="550"/>
        <v>1</v>
      </c>
      <c r="CS359" s="311">
        <f t="shared" si="550"/>
        <v>1</v>
      </c>
      <c r="CT359" s="311">
        <f t="shared" si="550"/>
        <v>1</v>
      </c>
      <c r="CU359" s="311">
        <f t="shared" si="550"/>
        <v>1</v>
      </c>
      <c r="CV359" s="311">
        <f t="shared" si="550"/>
        <v>1</v>
      </c>
      <c r="CW359" s="311">
        <f t="shared" si="550"/>
        <v>1</v>
      </c>
      <c r="CX359" s="311">
        <f t="shared" si="550"/>
        <v>1</v>
      </c>
      <c r="CY359" s="311">
        <f t="shared" si="550"/>
        <v>1</v>
      </c>
      <c r="CZ359" s="311">
        <f t="shared" si="550"/>
        <v>1</v>
      </c>
      <c r="DA359" s="311">
        <f t="shared" si="550"/>
        <v>1</v>
      </c>
      <c r="DB359" s="311">
        <f t="shared" si="550"/>
        <v>1</v>
      </c>
      <c r="DC359" s="311">
        <f t="shared" si="550"/>
        <v>1</v>
      </c>
      <c r="DD359" s="311">
        <f t="shared" si="550"/>
        <v>1</v>
      </c>
      <c r="DE359" s="311">
        <f t="shared" si="550"/>
        <v>1</v>
      </c>
      <c r="DF359" s="311">
        <f t="shared" si="550"/>
        <v>1</v>
      </c>
      <c r="DG359" s="311">
        <f t="shared" si="550"/>
        <v>1</v>
      </c>
      <c r="DH359" s="311">
        <f t="shared" si="550"/>
        <v>1</v>
      </c>
      <c r="DI359" s="311">
        <f t="shared" si="550"/>
        <v>1</v>
      </c>
      <c r="DJ359" s="311">
        <f t="shared" si="550"/>
        <v>1</v>
      </c>
      <c r="DK359" s="311">
        <f t="shared" si="550"/>
        <v>1</v>
      </c>
      <c r="DL359" s="311">
        <f t="shared" si="550"/>
        <v>1</v>
      </c>
      <c r="DM359" s="311">
        <f t="shared" si="550"/>
        <v>1</v>
      </c>
      <c r="DN359" s="311">
        <f t="shared" si="550"/>
        <v>1</v>
      </c>
      <c r="DO359" s="311">
        <f t="shared" si="550"/>
        <v>1</v>
      </c>
      <c r="DP359" s="311">
        <f t="shared" si="550"/>
        <v>1</v>
      </c>
      <c r="DQ359" s="311">
        <f t="shared" si="550"/>
        <v>1</v>
      </c>
      <c r="DR359" s="311">
        <f t="shared" si="550"/>
        <v>1</v>
      </c>
      <c r="DS359" s="311">
        <f t="shared" si="550"/>
        <v>1</v>
      </c>
      <c r="DT359" s="311">
        <f t="shared" si="550"/>
        <v>1</v>
      </c>
      <c r="DU359" s="311">
        <f t="shared" si="550"/>
        <v>1</v>
      </c>
      <c r="DV359" s="311">
        <f t="shared" si="550"/>
        <v>1</v>
      </c>
      <c r="DW359" s="186"/>
    </row>
    <row r="360" spans="1:128" x14ac:dyDescent="0.2">
      <c r="A360" s="159" t="str">
        <f ca="1">Language!A$706</f>
        <v>средний оклад, в месяц</v>
      </c>
      <c r="B360" s="299">
        <v>70</v>
      </c>
      <c r="C360" s="160" t="str">
        <f ca="1">CHOOSE(D358,CurName1,CurName2,CurName3)</f>
        <v>тыс. руб.</v>
      </c>
      <c r="E360" s="154" t="s">
        <v>770</v>
      </c>
      <c r="F360" s="154" t="s">
        <v>1921</v>
      </c>
      <c r="G360" s="300">
        <f t="shared" ref="G360:AL360" ca="1" si="551">IF(G$2=1,$B360,F360)*IF($B364=1,G364,G363)</f>
        <v>70</v>
      </c>
      <c r="H360" s="300">
        <f t="shared" ca="1" si="551"/>
        <v>70.395790177118371</v>
      </c>
      <c r="I360" s="300">
        <f t="shared" ca="1" si="551"/>
        <v>70.793818209441071</v>
      </c>
      <c r="J360" s="300">
        <f t="shared" ca="1" si="551"/>
        <v>71.194096750126789</v>
      </c>
      <c r="K360" s="300">
        <f t="shared" ca="1" si="551"/>
        <v>71.596638523877004</v>
      </c>
      <c r="L360" s="300">
        <f t="shared" ca="1" si="551"/>
        <v>72.001456327340506</v>
      </c>
      <c r="M360" s="300">
        <f t="shared" ca="1" si="551"/>
        <v>72.408563029520195</v>
      </c>
      <c r="N360" s="300">
        <f t="shared" ca="1" si="551"/>
        <v>72.817971572182202</v>
      </c>
      <c r="O360" s="300">
        <f t="shared" ca="1" si="551"/>
        <v>73.229694970267261</v>
      </c>
      <c r="P360" s="300">
        <f t="shared" ca="1" si="551"/>
        <v>73.643746312304486</v>
      </c>
      <c r="Q360" s="300">
        <f t="shared" ca="1" si="551"/>
        <v>74.060138760827442</v>
      </c>
      <c r="R360" s="300">
        <f t="shared" ca="1" si="551"/>
        <v>74.478885552792576</v>
      </c>
      <c r="S360" s="300">
        <f t="shared" ca="1" si="551"/>
        <v>74.899999999999977</v>
      </c>
      <c r="T360" s="300">
        <f t="shared" ca="1" si="551"/>
        <v>75.323495489516631</v>
      </c>
      <c r="U360" s="300">
        <f t="shared" ca="1" si="551"/>
        <v>75.749385484101921</v>
      </c>
      <c r="V360" s="300">
        <f t="shared" ca="1" si="551"/>
        <v>76.177683522635647</v>
      </c>
      <c r="W360" s="300">
        <f t="shared" ca="1" si="551"/>
        <v>76.608403220548382</v>
      </c>
      <c r="X360" s="300">
        <f t="shared" ca="1" si="551"/>
        <v>77.041558270254328</v>
      </c>
      <c r="Y360" s="300">
        <f t="shared" ca="1" si="551"/>
        <v>77.4771624415866</v>
      </c>
      <c r="Z360" s="300">
        <f t="shared" ca="1" si="551"/>
        <v>77.915229582234943</v>
      </c>
      <c r="AA360" s="300">
        <f t="shared" ca="1" si="551"/>
        <v>78.355773618185964</v>
      </c>
      <c r="AB360" s="300">
        <f t="shared" ca="1" si="551"/>
        <v>78.798808554165802</v>
      </c>
      <c r="AC360" s="300">
        <f t="shared" ca="1" si="551"/>
        <v>79.244348474085371</v>
      </c>
      <c r="AD360" s="300">
        <f t="shared" ca="1" si="551"/>
        <v>79.692407541488052</v>
      </c>
      <c r="AE360" s="300">
        <f t="shared" ca="1" si="551"/>
        <v>80.142999999999972</v>
      </c>
      <c r="AF360" s="300">
        <f t="shared" ca="1" si="551"/>
        <v>80.5961401737828</v>
      </c>
      <c r="AG360" s="300">
        <f t="shared" ca="1" si="551"/>
        <v>81.051842467989061</v>
      </c>
      <c r="AH360" s="300">
        <f t="shared" ca="1" si="551"/>
        <v>81.510121369220144</v>
      </c>
      <c r="AI360" s="300">
        <f t="shared" ca="1" si="551"/>
        <v>81.970991445986769</v>
      </c>
      <c r="AJ360" s="300">
        <f t="shared" ca="1" si="551"/>
        <v>82.434467349172138</v>
      </c>
      <c r="AK360" s="300">
        <f t="shared" ca="1" si="551"/>
        <v>82.900563812497666</v>
      </c>
      <c r="AL360" s="300">
        <f t="shared" ca="1" si="551"/>
        <v>83.369295652991397</v>
      </c>
      <c r="AM360" s="300">
        <f t="shared" ref="AM360:BR360" ca="1" si="552">IF(AM$2=1,$B360,AL360)*IF($B364=1,AM364,AM363)</f>
        <v>83.840677771458985</v>
      </c>
      <c r="AN360" s="300">
        <f t="shared" ca="1" si="552"/>
        <v>84.314725152957408</v>
      </c>
      <c r="AO360" s="300">
        <f t="shared" ca="1" si="552"/>
        <v>84.791452867271346</v>
      </c>
      <c r="AP360" s="300">
        <f t="shared" ca="1" si="552"/>
        <v>85.270876069392216</v>
      </c>
      <c r="AQ360" s="300">
        <f t="shared" ca="1" si="552"/>
        <v>85.753009999999975</v>
      </c>
      <c r="AR360" s="300">
        <f t="shared" ca="1" si="552"/>
        <v>86.237869985947597</v>
      </c>
      <c r="AS360" s="300">
        <f t="shared" ca="1" si="552"/>
        <v>86.725471440748294</v>
      </c>
      <c r="AT360" s="300">
        <f t="shared" ca="1" si="552"/>
        <v>87.215829865065544</v>
      </c>
      <c r="AU360" s="300">
        <f t="shared" ca="1" si="552"/>
        <v>87.70896084720583</v>
      </c>
      <c r="AV360" s="300">
        <f t="shared" ca="1" si="552"/>
        <v>88.204880063614169</v>
      </c>
      <c r="AW360" s="300">
        <f t="shared" ca="1" si="552"/>
        <v>88.703603279372487</v>
      </c>
      <c r="AX360" s="300">
        <f t="shared" ca="1" si="552"/>
        <v>89.205146348700779</v>
      </c>
      <c r="AY360" s="300">
        <f t="shared" ca="1" si="552"/>
        <v>89.709525215461099</v>
      </c>
      <c r="AZ360" s="300">
        <f t="shared" ca="1" si="552"/>
        <v>90.216755913664414</v>
      </c>
      <c r="BA360" s="300">
        <f t="shared" ca="1" si="552"/>
        <v>90.726854567980325</v>
      </c>
      <c r="BB360" s="300">
        <f t="shared" ca="1" si="552"/>
        <v>91.239837394249662</v>
      </c>
      <c r="BC360" s="300">
        <f t="shared" ca="1" si="552"/>
        <v>91.755720699999969</v>
      </c>
      <c r="BD360" s="300">
        <f t="shared" ca="1" si="552"/>
        <v>92.27452088496392</v>
      </c>
      <c r="BE360" s="300">
        <f t="shared" ca="1" si="552"/>
        <v>92.796254441600666</v>
      </c>
      <c r="BF360" s="300">
        <f t="shared" ca="1" si="552"/>
        <v>93.320937955620124</v>
      </c>
      <c r="BG360" s="300">
        <f t="shared" ca="1" si="552"/>
        <v>93.848588106510221</v>
      </c>
      <c r="BH360" s="300">
        <f t="shared" ca="1" si="552"/>
        <v>94.379221668067146</v>
      </c>
      <c r="BI360" s="300">
        <f t="shared" ca="1" si="552"/>
        <v>94.912855508928544</v>
      </c>
      <c r="BJ360" s="300">
        <f t="shared" ca="1" si="552"/>
        <v>95.449506593109817</v>
      </c>
      <c r="BK360" s="300">
        <f t="shared" ca="1" si="552"/>
        <v>95.989191980543353</v>
      </c>
      <c r="BL360" s="300">
        <f t="shared" ca="1" si="552"/>
        <v>96.531928827620902</v>
      </c>
      <c r="BM360" s="300">
        <f t="shared" ca="1" si="552"/>
        <v>97.077734387738928</v>
      </c>
      <c r="BN360" s="300">
        <f t="shared" ca="1" si="552"/>
        <v>97.626626011847122</v>
      </c>
      <c r="BO360" s="300">
        <f t="shared" ca="1" si="552"/>
        <v>98.178621148999952</v>
      </c>
      <c r="BP360" s="300">
        <f t="shared" ca="1" si="552"/>
        <v>98.733737346911383</v>
      </c>
      <c r="BQ360" s="300">
        <f t="shared" ca="1" si="552"/>
        <v>99.291992252512699</v>
      </c>
      <c r="BR360" s="300">
        <f t="shared" ca="1" si="552"/>
        <v>99.853403612513517</v>
      </c>
      <c r="BS360" s="300">
        <f t="shared" ref="BS360:CX360" ca="1" si="553">IF(BS$2=1,$B360,BR360)*IF($B364=1,BS364,BS363)</f>
        <v>100.41798927396593</v>
      </c>
      <c r="BT360" s="300">
        <f t="shared" ca="1" si="553"/>
        <v>100.98576718483184</v>
      </c>
      <c r="BU360" s="300">
        <f t="shared" ca="1" si="553"/>
        <v>101.55675539455355</v>
      </c>
      <c r="BV360" s="300">
        <f t="shared" ca="1" si="553"/>
        <v>102.13097205462751</v>
      </c>
      <c r="BW360" s="300">
        <f t="shared" ca="1" si="553"/>
        <v>102.7084354191814</v>
      </c>
      <c r="BX360" s="300">
        <f t="shared" ca="1" si="553"/>
        <v>103.28916384555437</v>
      </c>
      <c r="BY360" s="300">
        <f t="shared" ca="1" si="553"/>
        <v>103.87317579488065</v>
      </c>
      <c r="BZ360" s="300">
        <f t="shared" ca="1" si="553"/>
        <v>104.46048983267642</v>
      </c>
      <c r="CA360" s="300">
        <f t="shared" ca="1" si="553"/>
        <v>105.05112462942994</v>
      </c>
      <c r="CB360" s="300">
        <f t="shared" ca="1" si="553"/>
        <v>105.64509896119516</v>
      </c>
      <c r="CC360" s="300">
        <f t="shared" ca="1" si="553"/>
        <v>106.24243171018857</v>
      </c>
      <c r="CD360" s="300">
        <f t="shared" ca="1" si="553"/>
        <v>106.84314186538946</v>
      </c>
      <c r="CE360" s="300">
        <f t="shared" ca="1" si="553"/>
        <v>107.44724852314353</v>
      </c>
      <c r="CF360" s="300">
        <f t="shared" ca="1" si="553"/>
        <v>108.05477088777005</v>
      </c>
      <c r="CG360" s="300">
        <f t="shared" ca="1" si="553"/>
        <v>108.66572827217226</v>
      </c>
      <c r="CH360" s="300">
        <f t="shared" ca="1" si="553"/>
        <v>109.2801400984514</v>
      </c>
      <c r="CI360" s="300">
        <f t="shared" ca="1" si="553"/>
        <v>109.89802589852405</v>
      </c>
      <c r="CJ360" s="300">
        <f t="shared" ca="1" si="553"/>
        <v>110.51940531474314</v>
      </c>
      <c r="CK360" s="300">
        <f t="shared" ca="1" si="553"/>
        <v>111.14429810052226</v>
      </c>
      <c r="CL360" s="300">
        <f t="shared" ca="1" si="553"/>
        <v>111.77272412096373</v>
      </c>
      <c r="CM360" s="300">
        <f t="shared" ca="1" si="553"/>
        <v>112.40470335348999</v>
      </c>
      <c r="CN360" s="300">
        <f t="shared" ca="1" si="553"/>
        <v>113.04025588847878</v>
      </c>
      <c r="CO360" s="300">
        <f t="shared" ca="1" si="553"/>
        <v>113.67940192990173</v>
      </c>
      <c r="CP360" s="300">
        <f t="shared" ca="1" si="553"/>
        <v>114.32216179596668</v>
      </c>
      <c r="CQ360" s="300">
        <f t="shared" ca="1" si="553"/>
        <v>114.96855591976355</v>
      </c>
      <c r="CR360" s="300">
        <f t="shared" ca="1" si="553"/>
        <v>115.61860484991392</v>
      </c>
      <c r="CS360" s="300">
        <f t="shared" ca="1" si="553"/>
        <v>116.27232925122429</v>
      </c>
      <c r="CT360" s="300">
        <f t="shared" ca="1" si="553"/>
        <v>116.92974990534297</v>
      </c>
      <c r="CU360" s="300">
        <f t="shared" ca="1" si="553"/>
        <v>117.59088771142072</v>
      </c>
      <c r="CV360" s="300">
        <f t="shared" ca="1" si="553"/>
        <v>118.25576368677514</v>
      </c>
      <c r="CW360" s="300">
        <f t="shared" ca="1" si="553"/>
        <v>118.9243989675588</v>
      </c>
      <c r="CX360" s="300">
        <f t="shared" ca="1" si="553"/>
        <v>119.59681480943117</v>
      </c>
      <c r="CY360" s="300">
        <f t="shared" ref="CY360:DV360" ca="1" si="554">IF(CY$2=1,$B360,CX360)*IF($B364=1,CY364,CY363)</f>
        <v>120.27303258823427</v>
      </c>
      <c r="CZ360" s="300">
        <f t="shared" ca="1" si="554"/>
        <v>120.95307380067229</v>
      </c>
      <c r="DA360" s="300">
        <f t="shared" ca="1" si="554"/>
        <v>121.63696006499485</v>
      </c>
      <c r="DB360" s="300">
        <f t="shared" ca="1" si="554"/>
        <v>122.32471312168434</v>
      </c>
      <c r="DC360" s="300">
        <f t="shared" ca="1" si="554"/>
        <v>123.01635483414698</v>
      </c>
      <c r="DD360" s="300">
        <f t="shared" ca="1" si="554"/>
        <v>123.71190718940788</v>
      </c>
      <c r="DE360" s="300">
        <f t="shared" ca="1" si="554"/>
        <v>124.41139229880999</v>
      </c>
      <c r="DF360" s="300">
        <f t="shared" ca="1" si="554"/>
        <v>125.11483239871697</v>
      </c>
      <c r="DG360" s="300">
        <f t="shared" ca="1" si="554"/>
        <v>125.82224985122016</v>
      </c>
      <c r="DH360" s="300">
        <f t="shared" ca="1" si="554"/>
        <v>126.53366714484939</v>
      </c>
      <c r="DI360" s="300">
        <f t="shared" ca="1" si="554"/>
        <v>127.24910689528791</v>
      </c>
      <c r="DJ360" s="300">
        <f t="shared" ca="1" si="554"/>
        <v>127.96859184609134</v>
      </c>
      <c r="DK360" s="300">
        <f t="shared" ca="1" si="554"/>
        <v>128.69214486941067</v>
      </c>
      <c r="DL360" s="300">
        <f t="shared" ca="1" si="554"/>
        <v>129.41978896671935</v>
      </c>
      <c r="DM360" s="300">
        <f t="shared" ca="1" si="554"/>
        <v>130.15154726954449</v>
      </c>
      <c r="DN360" s="300">
        <f t="shared" ca="1" si="554"/>
        <v>130.88744304020224</v>
      </c>
      <c r="DO360" s="300">
        <f t="shared" ca="1" si="554"/>
        <v>131.62749967253728</v>
      </c>
      <c r="DP360" s="300">
        <f t="shared" ca="1" si="554"/>
        <v>132.37174069266644</v>
      </c>
      <c r="DQ360" s="300">
        <f t="shared" ca="1" si="554"/>
        <v>133.12018975972668</v>
      </c>
      <c r="DR360" s="300">
        <f t="shared" ca="1" si="554"/>
        <v>133.87287066662716</v>
      </c>
      <c r="DS360" s="300">
        <f t="shared" ca="1" si="554"/>
        <v>134.62980734080557</v>
      </c>
      <c r="DT360" s="300">
        <f t="shared" ca="1" si="554"/>
        <v>135.39102384498884</v>
      </c>
      <c r="DU360" s="300">
        <f t="shared" ca="1" si="554"/>
        <v>136.15654437795806</v>
      </c>
      <c r="DV360" s="300">
        <f t="shared" ca="1" si="554"/>
        <v>136.92639327531774</v>
      </c>
      <c r="DW360" s="161"/>
    </row>
    <row r="361" spans="1:128" collapsed="1" x14ac:dyDescent="0.2">
      <c r="A361" s="159" t="str">
        <f ca="1">Language!A$707</f>
        <v>заработная плата</v>
      </c>
      <c r="B361" s="189" t="str">
        <f ca="1">Language!$A$1469</f>
        <v>за период</v>
      </c>
      <c r="C361" s="160" t="str">
        <f ca="1">CHOOSE(D361,CurName1,CurName2,CurName3)</f>
        <v>тыс. руб.</v>
      </c>
      <c r="D361" s="158">
        <f>D358</f>
        <v>1</v>
      </c>
      <c r="E361" s="154" t="s">
        <v>728</v>
      </c>
      <c r="F361" s="6" t="s">
        <v>3364</v>
      </c>
      <c r="G361" s="161">
        <f ca="1">G359*G360*Параметры!G$37</f>
        <v>70</v>
      </c>
      <c r="H361" s="161">
        <f ca="1">H359*H360*Параметры!H$37</f>
        <v>70.395790177118371</v>
      </c>
      <c r="I361" s="161">
        <f ca="1">I359*I360*Параметры!I$37</f>
        <v>70.793818209441071</v>
      </c>
      <c r="J361" s="161">
        <f ca="1">J359*J360*Параметры!J$37</f>
        <v>71.194096750126789</v>
      </c>
      <c r="K361" s="161">
        <f ca="1">K359*K360*Параметры!K$37</f>
        <v>71.596638523877004</v>
      </c>
      <c r="L361" s="161">
        <f ca="1">L359*L360*Параметры!L$37</f>
        <v>72.001456327340506</v>
      </c>
      <c r="M361" s="161">
        <f ca="1">M359*M360*Параметры!M$37</f>
        <v>72.408563029520195</v>
      </c>
      <c r="N361" s="161">
        <f ca="1">N359*N360*Параметры!N$37</f>
        <v>72.817971572182202</v>
      </c>
      <c r="O361" s="161">
        <f ca="1">O359*O360*Параметры!O$37</f>
        <v>73.229694970267261</v>
      </c>
      <c r="P361" s="161">
        <f ca="1">P359*P360*Параметры!P$37</f>
        <v>73.643746312304486</v>
      </c>
      <c r="Q361" s="161">
        <f ca="1">Q359*Q360*Параметры!Q$37</f>
        <v>74.060138760827442</v>
      </c>
      <c r="R361" s="161">
        <f ca="1">R359*R360*Параметры!R$37</f>
        <v>74.478885552792576</v>
      </c>
      <c r="S361" s="161">
        <f ca="1">S359*S360*Параметры!S$37</f>
        <v>74.899999999999977</v>
      </c>
      <c r="T361" s="161">
        <f ca="1">T359*T360*Параметры!T$37</f>
        <v>75.323495489516631</v>
      </c>
      <c r="U361" s="161">
        <f ca="1">U359*U360*Параметры!U$37</f>
        <v>75.749385484101921</v>
      </c>
      <c r="V361" s="161">
        <f ca="1">V359*V360*Параметры!V$37</f>
        <v>76.177683522635647</v>
      </c>
      <c r="W361" s="161">
        <f ca="1">W359*W360*Параметры!W$37</f>
        <v>76.608403220548382</v>
      </c>
      <c r="X361" s="161">
        <f ca="1">X359*X360*Параметры!X$37</f>
        <v>77.041558270254328</v>
      </c>
      <c r="Y361" s="161">
        <f ca="1">Y359*Y360*Параметры!Y$37</f>
        <v>77.4771624415866</v>
      </c>
      <c r="Z361" s="161">
        <f ca="1">Z359*Z360*Параметры!Z$37</f>
        <v>77.915229582234943</v>
      </c>
      <c r="AA361" s="161">
        <f ca="1">AA359*AA360*Параметры!AA$37</f>
        <v>78.355773618185964</v>
      </c>
      <c r="AB361" s="161">
        <f ca="1">AB359*AB360*Параметры!AB$37</f>
        <v>78.798808554165802</v>
      </c>
      <c r="AC361" s="161">
        <f ca="1">AC359*AC360*Параметры!AC$37</f>
        <v>79.244348474085371</v>
      </c>
      <c r="AD361" s="161">
        <f ca="1">AD359*AD360*Параметры!AD$37</f>
        <v>79.692407541488052</v>
      </c>
      <c r="AE361" s="161">
        <f ca="1">AE359*AE360*Параметры!AE$37</f>
        <v>80.142999999999972</v>
      </c>
      <c r="AF361" s="161">
        <f ca="1">AF359*AF360*Параметры!AF$37</f>
        <v>80.5961401737828</v>
      </c>
      <c r="AG361" s="161">
        <f ca="1">AG359*AG360*Параметры!AG$37</f>
        <v>81.051842467989061</v>
      </c>
      <c r="AH361" s="161">
        <f ca="1">AH359*AH360*Параметры!AH$37</f>
        <v>81.510121369220144</v>
      </c>
      <c r="AI361" s="161">
        <f ca="1">AI359*AI360*Параметры!AI$37</f>
        <v>81.970991445986769</v>
      </c>
      <c r="AJ361" s="161">
        <f ca="1">AJ359*AJ360*Параметры!AJ$37</f>
        <v>82.434467349172138</v>
      </c>
      <c r="AK361" s="161">
        <f ca="1">AK359*AK360*Параметры!AK$37</f>
        <v>82.900563812497666</v>
      </c>
      <c r="AL361" s="161">
        <f ca="1">AL359*AL360*Параметры!AL$37</f>
        <v>83.369295652991397</v>
      </c>
      <c r="AM361" s="161">
        <f ca="1">AM359*AM360*Параметры!AM$37</f>
        <v>83.840677771458985</v>
      </c>
      <c r="AN361" s="161">
        <f ca="1">AN359*AN360*Параметры!AN$37</f>
        <v>84.314725152957408</v>
      </c>
      <c r="AO361" s="161">
        <f ca="1">AO359*AO360*Параметры!AO$37</f>
        <v>84.791452867271346</v>
      </c>
      <c r="AP361" s="161">
        <f ca="1">AP359*AP360*Параметры!AP$37</f>
        <v>85.270876069392216</v>
      </c>
      <c r="AQ361" s="161">
        <f ca="1">AQ359*AQ360*Параметры!AQ$37</f>
        <v>85.753009999999975</v>
      </c>
      <c r="AR361" s="161">
        <f ca="1">AR359*AR360*Параметры!AR$37</f>
        <v>86.237869985947597</v>
      </c>
      <c r="AS361" s="161">
        <f ca="1">AS359*AS360*Параметры!AS$37</f>
        <v>86.725471440748294</v>
      </c>
      <c r="AT361" s="161">
        <f ca="1">AT359*AT360*Параметры!AT$37</f>
        <v>87.215829865065544</v>
      </c>
      <c r="AU361" s="161">
        <f ca="1">AU359*AU360*Параметры!AU$37</f>
        <v>87.70896084720583</v>
      </c>
      <c r="AV361" s="161">
        <f ca="1">AV359*AV360*Параметры!AV$37</f>
        <v>88.204880063614169</v>
      </c>
      <c r="AW361" s="161">
        <f ca="1">AW359*AW360*Параметры!AW$37</f>
        <v>88.703603279372487</v>
      </c>
      <c r="AX361" s="161">
        <f ca="1">AX359*AX360*Параметры!AX$37</f>
        <v>89.205146348700779</v>
      </c>
      <c r="AY361" s="161">
        <f ca="1">AY359*AY360*Параметры!AY$37</f>
        <v>89.709525215461099</v>
      </c>
      <c r="AZ361" s="161">
        <f ca="1">AZ359*AZ360*Параметры!AZ$37</f>
        <v>90.216755913664414</v>
      </c>
      <c r="BA361" s="161">
        <f ca="1">BA359*BA360*Параметры!BA$37</f>
        <v>90.726854567980325</v>
      </c>
      <c r="BB361" s="161">
        <f ca="1">BB359*BB360*Параметры!BB$37</f>
        <v>91.239837394249662</v>
      </c>
      <c r="BC361" s="161">
        <f ca="1">BC359*BC360*Параметры!BC$37</f>
        <v>91.755720699999969</v>
      </c>
      <c r="BD361" s="161">
        <f ca="1">BD359*BD360*Параметры!BD$37</f>
        <v>92.27452088496392</v>
      </c>
      <c r="BE361" s="161">
        <f ca="1">BE359*BE360*Параметры!BE$37</f>
        <v>92.796254441600666</v>
      </c>
      <c r="BF361" s="161">
        <f ca="1">BF359*BF360*Параметры!BF$37</f>
        <v>93.320937955620124</v>
      </c>
      <c r="BG361" s="161">
        <f ca="1">BG359*BG360*Параметры!BG$37</f>
        <v>93.848588106510221</v>
      </c>
      <c r="BH361" s="161">
        <f ca="1">BH359*BH360*Параметры!BH$37</f>
        <v>94.379221668067146</v>
      </c>
      <c r="BI361" s="161">
        <f ca="1">BI359*BI360*Параметры!BI$37</f>
        <v>94.912855508928544</v>
      </c>
      <c r="BJ361" s="161">
        <f ca="1">BJ359*BJ360*Параметры!BJ$37</f>
        <v>95.449506593109817</v>
      </c>
      <c r="BK361" s="161">
        <f ca="1">BK359*BK360*Параметры!BK$37</f>
        <v>95.989191980543353</v>
      </c>
      <c r="BL361" s="161">
        <f ca="1">BL359*BL360*Параметры!BL$37</f>
        <v>96.531928827620902</v>
      </c>
      <c r="BM361" s="161">
        <f ca="1">BM359*BM360*Параметры!BM$37</f>
        <v>97.077734387738928</v>
      </c>
      <c r="BN361" s="161">
        <f ca="1">BN359*BN360*Параметры!BN$37</f>
        <v>97.626626011847122</v>
      </c>
      <c r="BO361" s="161">
        <f ca="1">BO359*BO360*Параметры!BO$37</f>
        <v>98.178621148999952</v>
      </c>
      <c r="BP361" s="161">
        <f ca="1">BP359*BP360*Параметры!BP$37</f>
        <v>98.733737346911383</v>
      </c>
      <c r="BQ361" s="161">
        <f ca="1">BQ359*BQ360*Параметры!BQ$37</f>
        <v>99.291992252512699</v>
      </c>
      <c r="BR361" s="161">
        <f ca="1">BR359*BR360*Параметры!BR$37</f>
        <v>99.853403612513517</v>
      </c>
      <c r="BS361" s="161">
        <f ca="1">BS359*BS360*Параметры!BS$37</f>
        <v>100.41798927396593</v>
      </c>
      <c r="BT361" s="161">
        <f ca="1">BT359*BT360*Параметры!BT$37</f>
        <v>100.98576718483184</v>
      </c>
      <c r="BU361" s="161">
        <f ca="1">BU359*BU360*Параметры!BU$37</f>
        <v>101.55675539455355</v>
      </c>
      <c r="BV361" s="161">
        <f ca="1">BV359*BV360*Параметры!BV$37</f>
        <v>102.13097205462751</v>
      </c>
      <c r="BW361" s="161">
        <f ca="1">BW359*BW360*Параметры!BW$37</f>
        <v>102.7084354191814</v>
      </c>
      <c r="BX361" s="161">
        <f ca="1">BX359*BX360*Параметры!BX$37</f>
        <v>103.28916384555437</v>
      </c>
      <c r="BY361" s="161">
        <f ca="1">BY359*BY360*Параметры!BY$37</f>
        <v>103.87317579488065</v>
      </c>
      <c r="BZ361" s="161">
        <f ca="1">BZ359*BZ360*Параметры!BZ$37</f>
        <v>104.46048983267642</v>
      </c>
      <c r="CA361" s="161">
        <f ca="1">CA359*CA360*Параметры!CA$37</f>
        <v>105.05112462942994</v>
      </c>
      <c r="CB361" s="161">
        <f ca="1">CB359*CB360*Параметры!CB$37</f>
        <v>105.64509896119516</v>
      </c>
      <c r="CC361" s="161">
        <f ca="1">CC359*CC360*Параметры!CC$37</f>
        <v>106.24243171018857</v>
      </c>
      <c r="CD361" s="161">
        <f ca="1">CD359*CD360*Параметры!CD$37</f>
        <v>106.84314186538946</v>
      </c>
      <c r="CE361" s="161">
        <f ca="1">CE359*CE360*Параметры!CE$37</f>
        <v>107.44724852314353</v>
      </c>
      <c r="CF361" s="161">
        <f ca="1">CF359*CF360*Параметры!CF$37</f>
        <v>108.05477088777005</v>
      </c>
      <c r="CG361" s="161">
        <f ca="1">CG359*CG360*Параметры!CG$37</f>
        <v>108.66572827217226</v>
      </c>
      <c r="CH361" s="161">
        <f ca="1">CH359*CH360*Параметры!CH$37</f>
        <v>109.2801400984514</v>
      </c>
      <c r="CI361" s="161">
        <f ca="1">CI359*CI360*Параметры!CI$37</f>
        <v>109.89802589852405</v>
      </c>
      <c r="CJ361" s="161">
        <f ca="1">CJ359*CJ360*Параметры!CJ$37</f>
        <v>110.51940531474314</v>
      </c>
      <c r="CK361" s="161">
        <f ca="1">CK359*CK360*Параметры!CK$37</f>
        <v>111.14429810052226</v>
      </c>
      <c r="CL361" s="161">
        <f ca="1">CL359*CL360*Параметры!CL$37</f>
        <v>111.77272412096373</v>
      </c>
      <c r="CM361" s="161">
        <f ca="1">CM359*CM360*Параметры!CM$37</f>
        <v>112.40470335348999</v>
      </c>
      <c r="CN361" s="161">
        <f ca="1">CN359*CN360*Параметры!CN$37</f>
        <v>113.04025588847878</v>
      </c>
      <c r="CO361" s="161">
        <f ca="1">CO359*CO360*Параметры!CO$37</f>
        <v>113.67940192990173</v>
      </c>
      <c r="CP361" s="161">
        <f ca="1">CP359*CP360*Параметры!CP$37</f>
        <v>114.32216179596668</v>
      </c>
      <c r="CQ361" s="161">
        <f ca="1">CQ359*CQ360*Параметры!CQ$37</f>
        <v>114.96855591976355</v>
      </c>
      <c r="CR361" s="161">
        <f ca="1">CR359*CR360*Параметры!CR$37</f>
        <v>115.61860484991392</v>
      </c>
      <c r="CS361" s="161">
        <f ca="1">CS359*CS360*Параметры!CS$37</f>
        <v>116.27232925122429</v>
      </c>
      <c r="CT361" s="161">
        <f ca="1">CT359*CT360*Параметры!CT$37</f>
        <v>116.92974990534297</v>
      </c>
      <c r="CU361" s="161">
        <f ca="1">CU359*CU360*Параметры!CU$37</f>
        <v>117.59088771142072</v>
      </c>
      <c r="CV361" s="161">
        <f ca="1">CV359*CV360*Параметры!CV$37</f>
        <v>118.25576368677514</v>
      </c>
      <c r="CW361" s="161">
        <f ca="1">CW359*CW360*Параметры!CW$37</f>
        <v>118.9243989675588</v>
      </c>
      <c r="CX361" s="161">
        <f ca="1">CX359*CX360*Параметры!CX$37</f>
        <v>119.59681480943117</v>
      </c>
      <c r="CY361" s="161">
        <f ca="1">CY359*CY360*Параметры!CY$37</f>
        <v>120.27303258823427</v>
      </c>
      <c r="CZ361" s="161">
        <f ca="1">CZ359*CZ360*Параметры!CZ$37</f>
        <v>120.95307380067229</v>
      </c>
      <c r="DA361" s="161">
        <f ca="1">DA359*DA360*Параметры!DA$37</f>
        <v>121.63696006499485</v>
      </c>
      <c r="DB361" s="161">
        <f ca="1">DB359*DB360*Параметры!DB$37</f>
        <v>122.32471312168434</v>
      </c>
      <c r="DC361" s="161">
        <f ca="1">DC359*DC360*Параметры!DC$37</f>
        <v>123.01635483414698</v>
      </c>
      <c r="DD361" s="161">
        <f ca="1">DD359*DD360*Параметры!DD$37</f>
        <v>123.71190718940788</v>
      </c>
      <c r="DE361" s="161">
        <f ca="1">DE359*DE360*Параметры!DE$37</f>
        <v>124.41139229880999</v>
      </c>
      <c r="DF361" s="161">
        <f ca="1">DF359*DF360*Параметры!DF$37</f>
        <v>125.11483239871697</v>
      </c>
      <c r="DG361" s="161">
        <f ca="1">DG359*DG360*Параметры!DG$37</f>
        <v>125.82224985122016</v>
      </c>
      <c r="DH361" s="161">
        <f ca="1">DH359*DH360*Параметры!DH$37</f>
        <v>126.53366714484939</v>
      </c>
      <c r="DI361" s="161">
        <f ca="1">DI359*DI360*Параметры!DI$37</f>
        <v>127.24910689528791</v>
      </c>
      <c r="DJ361" s="161">
        <f ca="1">DJ359*DJ360*Параметры!DJ$37</f>
        <v>127.96859184609134</v>
      </c>
      <c r="DK361" s="161">
        <f ca="1">DK359*DK360*Параметры!DK$37</f>
        <v>128.69214486941067</v>
      </c>
      <c r="DL361" s="161">
        <f ca="1">DL359*DL360*Параметры!DL$37</f>
        <v>129.41978896671935</v>
      </c>
      <c r="DM361" s="161">
        <f ca="1">DM359*DM360*Параметры!DM$37</f>
        <v>130.15154726954449</v>
      </c>
      <c r="DN361" s="161">
        <f ca="1">DN359*DN360*Параметры!DN$37</f>
        <v>130.88744304020224</v>
      </c>
      <c r="DO361" s="161">
        <f ca="1">DO359*DO360*Параметры!DO$37</f>
        <v>131.62749967253728</v>
      </c>
      <c r="DP361" s="161">
        <f ca="1">DP359*DP360*Параметры!DP$37</f>
        <v>132.37174069266644</v>
      </c>
      <c r="DQ361" s="161">
        <f ca="1">DQ359*DQ360*Параметры!DQ$37</f>
        <v>133.12018975972668</v>
      </c>
      <c r="DR361" s="161">
        <f ca="1">DR359*DR360*Параметры!DR$37</f>
        <v>133.87287066662716</v>
      </c>
      <c r="DS361" s="161">
        <f ca="1">DS359*DS360*Параметры!DS$37</f>
        <v>134.62980734080557</v>
      </c>
      <c r="DT361" s="161">
        <f ca="1">DT359*DT360*Параметры!DT$37</f>
        <v>135.39102384498884</v>
      </c>
      <c r="DU361" s="161">
        <f ca="1">DU359*DU360*Параметры!DU$37</f>
        <v>136.15654437795806</v>
      </c>
      <c r="DV361" s="161">
        <f ca="1">DV359*DV360*Параметры!DV$37</f>
        <v>136.92639327531774</v>
      </c>
      <c r="DW361" s="161"/>
      <c r="DX361" s="162">
        <f ca="1">SUM(G361:DW361)</f>
        <v>11973.621187929475</v>
      </c>
    </row>
    <row r="362" spans="1:128" hidden="1" outlineLevel="1" x14ac:dyDescent="0.2">
      <c r="A362" s="168" t="str">
        <f ca="1">Language!A$709</f>
        <v>темп изменения цен</v>
      </c>
      <c r="B362" s="173"/>
      <c r="C362" s="147" t="str">
        <f ca="1">Language!$A$484</f>
        <v>% в год</v>
      </c>
      <c r="D362" s="158"/>
      <c r="F362" s="6" t="s">
        <v>3191</v>
      </c>
      <c r="G362" s="305">
        <f>CHOOSE($D358,Параметры!G$56,Параметры!G$62,Параметры!G$68)</f>
        <v>7.0000000000000007E-2</v>
      </c>
      <c r="H362" s="305">
        <f>CHOOSE($D358,Параметры!H$56,Параметры!H$62,Параметры!H$68)</f>
        <v>7.0000000000000007E-2</v>
      </c>
      <c r="I362" s="305">
        <f>CHOOSE($D358,Параметры!I$56,Параметры!I$62,Параметры!I$68)</f>
        <v>7.0000000000000007E-2</v>
      </c>
      <c r="J362" s="305">
        <f>CHOOSE($D358,Параметры!J$56,Параметры!J$62,Параметры!J$68)</f>
        <v>7.0000000000000007E-2</v>
      </c>
      <c r="K362" s="305">
        <f>CHOOSE($D358,Параметры!K$56,Параметры!K$62,Параметры!K$68)</f>
        <v>7.0000000000000007E-2</v>
      </c>
      <c r="L362" s="305">
        <f>CHOOSE($D358,Параметры!L$56,Параметры!L$62,Параметры!L$68)</f>
        <v>7.0000000000000007E-2</v>
      </c>
      <c r="M362" s="305">
        <f>CHOOSE($D358,Параметры!M$56,Параметры!M$62,Параметры!M$68)</f>
        <v>7.0000000000000007E-2</v>
      </c>
      <c r="N362" s="305">
        <f>CHOOSE($D358,Параметры!N$56,Параметры!N$62,Параметры!N$68)</f>
        <v>7.0000000000000007E-2</v>
      </c>
      <c r="O362" s="305">
        <f>CHOOSE($D358,Параметры!O$56,Параметры!O$62,Параметры!O$68)</f>
        <v>7.0000000000000007E-2</v>
      </c>
      <c r="P362" s="305">
        <f>CHOOSE($D358,Параметры!P$56,Параметры!P$62,Параметры!P$68)</f>
        <v>7.0000000000000007E-2</v>
      </c>
      <c r="Q362" s="305">
        <f>CHOOSE($D358,Параметры!Q$56,Параметры!Q$62,Параметры!Q$68)</f>
        <v>7.0000000000000007E-2</v>
      </c>
      <c r="R362" s="305">
        <f>CHOOSE($D358,Параметры!R$56,Параметры!R$62,Параметры!R$68)</f>
        <v>7.0000000000000007E-2</v>
      </c>
      <c r="S362" s="305">
        <f>CHOOSE($D358,Параметры!S$56,Параметры!S$62,Параметры!S$68)</f>
        <v>7.0000000000000007E-2</v>
      </c>
      <c r="T362" s="305">
        <f>CHOOSE($D358,Параметры!T$56,Параметры!T$62,Параметры!T$68)</f>
        <v>7.0000000000000007E-2</v>
      </c>
      <c r="U362" s="305">
        <f>CHOOSE($D358,Параметры!U$56,Параметры!U$62,Параметры!U$68)</f>
        <v>7.0000000000000007E-2</v>
      </c>
      <c r="V362" s="305">
        <f>CHOOSE($D358,Параметры!V$56,Параметры!V$62,Параметры!V$68)</f>
        <v>7.0000000000000007E-2</v>
      </c>
      <c r="W362" s="305">
        <f>CHOOSE($D358,Параметры!W$56,Параметры!W$62,Параметры!W$68)</f>
        <v>7.0000000000000007E-2</v>
      </c>
      <c r="X362" s="305">
        <f>CHOOSE($D358,Параметры!X$56,Параметры!X$62,Параметры!X$68)</f>
        <v>7.0000000000000007E-2</v>
      </c>
      <c r="Y362" s="305">
        <f>CHOOSE($D358,Параметры!Y$56,Параметры!Y$62,Параметры!Y$68)</f>
        <v>7.0000000000000007E-2</v>
      </c>
      <c r="Z362" s="305">
        <f>CHOOSE($D358,Параметры!Z$56,Параметры!Z$62,Параметры!Z$68)</f>
        <v>7.0000000000000007E-2</v>
      </c>
      <c r="AA362" s="305">
        <f>CHOOSE($D358,Параметры!AA$56,Параметры!AA$62,Параметры!AA$68)</f>
        <v>7.0000000000000007E-2</v>
      </c>
      <c r="AB362" s="305">
        <f>CHOOSE($D358,Параметры!AB$56,Параметры!AB$62,Параметры!AB$68)</f>
        <v>7.0000000000000007E-2</v>
      </c>
      <c r="AC362" s="305">
        <f>CHOOSE($D358,Параметры!AC$56,Параметры!AC$62,Параметры!AC$68)</f>
        <v>7.0000000000000007E-2</v>
      </c>
      <c r="AD362" s="305">
        <f>CHOOSE($D358,Параметры!AD$56,Параметры!AD$62,Параметры!AD$68)</f>
        <v>7.0000000000000007E-2</v>
      </c>
      <c r="AE362" s="305">
        <f>CHOOSE($D358,Параметры!AE$56,Параметры!AE$62,Параметры!AE$68)</f>
        <v>7.0000000000000007E-2</v>
      </c>
      <c r="AF362" s="305">
        <f>CHOOSE($D358,Параметры!AF$56,Параметры!AF$62,Параметры!AF$68)</f>
        <v>7.0000000000000007E-2</v>
      </c>
      <c r="AG362" s="305">
        <f>CHOOSE($D358,Параметры!AG$56,Параметры!AG$62,Параметры!AG$68)</f>
        <v>7.0000000000000007E-2</v>
      </c>
      <c r="AH362" s="305">
        <f>CHOOSE($D358,Параметры!AH$56,Параметры!AH$62,Параметры!AH$68)</f>
        <v>7.0000000000000007E-2</v>
      </c>
      <c r="AI362" s="305">
        <f>CHOOSE($D358,Параметры!AI$56,Параметры!AI$62,Параметры!AI$68)</f>
        <v>7.0000000000000007E-2</v>
      </c>
      <c r="AJ362" s="305">
        <f>CHOOSE($D358,Параметры!AJ$56,Параметры!AJ$62,Параметры!AJ$68)</f>
        <v>7.0000000000000007E-2</v>
      </c>
      <c r="AK362" s="305">
        <f>CHOOSE($D358,Параметры!AK$56,Параметры!AK$62,Параметры!AK$68)</f>
        <v>7.0000000000000007E-2</v>
      </c>
      <c r="AL362" s="305">
        <f>CHOOSE($D358,Параметры!AL$56,Параметры!AL$62,Параметры!AL$68)</f>
        <v>7.0000000000000007E-2</v>
      </c>
      <c r="AM362" s="305">
        <f>CHOOSE($D358,Параметры!AM$56,Параметры!AM$62,Параметры!AM$68)</f>
        <v>7.0000000000000007E-2</v>
      </c>
      <c r="AN362" s="305">
        <f>CHOOSE($D358,Параметры!AN$56,Параметры!AN$62,Параметры!AN$68)</f>
        <v>7.0000000000000007E-2</v>
      </c>
      <c r="AO362" s="305">
        <f>CHOOSE($D358,Параметры!AO$56,Параметры!AO$62,Параметры!AO$68)</f>
        <v>7.0000000000000007E-2</v>
      </c>
      <c r="AP362" s="305">
        <f>CHOOSE($D358,Параметры!AP$56,Параметры!AP$62,Параметры!AP$68)</f>
        <v>7.0000000000000007E-2</v>
      </c>
      <c r="AQ362" s="305">
        <f>CHOOSE($D358,Параметры!AQ$56,Параметры!AQ$62,Параметры!AQ$68)</f>
        <v>7.0000000000000007E-2</v>
      </c>
      <c r="AR362" s="305">
        <f>CHOOSE($D358,Параметры!AR$56,Параметры!AR$62,Параметры!AR$68)</f>
        <v>7.0000000000000007E-2</v>
      </c>
      <c r="AS362" s="305">
        <f>CHOOSE($D358,Параметры!AS$56,Параметры!AS$62,Параметры!AS$68)</f>
        <v>7.0000000000000007E-2</v>
      </c>
      <c r="AT362" s="305">
        <f>CHOOSE($D358,Параметры!AT$56,Параметры!AT$62,Параметры!AT$68)</f>
        <v>7.0000000000000007E-2</v>
      </c>
      <c r="AU362" s="305">
        <f>CHOOSE($D358,Параметры!AU$56,Параметры!AU$62,Параметры!AU$68)</f>
        <v>7.0000000000000007E-2</v>
      </c>
      <c r="AV362" s="305">
        <f>CHOOSE($D358,Параметры!AV$56,Параметры!AV$62,Параметры!AV$68)</f>
        <v>7.0000000000000007E-2</v>
      </c>
      <c r="AW362" s="305">
        <f>CHOOSE($D358,Параметры!AW$56,Параметры!AW$62,Параметры!AW$68)</f>
        <v>7.0000000000000007E-2</v>
      </c>
      <c r="AX362" s="305">
        <f>CHOOSE($D358,Параметры!AX$56,Параметры!AX$62,Параметры!AX$68)</f>
        <v>7.0000000000000007E-2</v>
      </c>
      <c r="AY362" s="305">
        <f>CHOOSE($D358,Параметры!AY$56,Параметры!AY$62,Параметры!AY$68)</f>
        <v>7.0000000000000007E-2</v>
      </c>
      <c r="AZ362" s="305">
        <f>CHOOSE($D358,Параметры!AZ$56,Параметры!AZ$62,Параметры!AZ$68)</f>
        <v>7.0000000000000007E-2</v>
      </c>
      <c r="BA362" s="305">
        <f>CHOOSE($D358,Параметры!BA$56,Параметры!BA$62,Параметры!BA$68)</f>
        <v>7.0000000000000007E-2</v>
      </c>
      <c r="BB362" s="305">
        <f>CHOOSE($D358,Параметры!BB$56,Параметры!BB$62,Параметры!BB$68)</f>
        <v>7.0000000000000007E-2</v>
      </c>
      <c r="BC362" s="305">
        <f>CHOOSE($D358,Параметры!BC$56,Параметры!BC$62,Параметры!BC$68)</f>
        <v>7.0000000000000007E-2</v>
      </c>
      <c r="BD362" s="305">
        <f>CHOOSE($D358,Параметры!BD$56,Параметры!BD$62,Параметры!BD$68)</f>
        <v>7.0000000000000007E-2</v>
      </c>
      <c r="BE362" s="305">
        <f>CHOOSE($D358,Параметры!BE$56,Параметры!BE$62,Параметры!BE$68)</f>
        <v>7.0000000000000007E-2</v>
      </c>
      <c r="BF362" s="305">
        <f>CHOOSE($D358,Параметры!BF$56,Параметры!BF$62,Параметры!BF$68)</f>
        <v>7.0000000000000007E-2</v>
      </c>
      <c r="BG362" s="305">
        <f>CHOOSE($D358,Параметры!BG$56,Параметры!BG$62,Параметры!BG$68)</f>
        <v>7.0000000000000007E-2</v>
      </c>
      <c r="BH362" s="305">
        <f>CHOOSE($D358,Параметры!BH$56,Параметры!BH$62,Параметры!BH$68)</f>
        <v>7.0000000000000007E-2</v>
      </c>
      <c r="BI362" s="305">
        <f>CHOOSE($D358,Параметры!BI$56,Параметры!BI$62,Параметры!BI$68)</f>
        <v>7.0000000000000007E-2</v>
      </c>
      <c r="BJ362" s="305">
        <f>CHOOSE($D358,Параметры!BJ$56,Параметры!BJ$62,Параметры!BJ$68)</f>
        <v>7.0000000000000007E-2</v>
      </c>
      <c r="BK362" s="305">
        <f>CHOOSE($D358,Параметры!BK$56,Параметры!BK$62,Параметры!BK$68)</f>
        <v>7.0000000000000007E-2</v>
      </c>
      <c r="BL362" s="305">
        <f>CHOOSE($D358,Параметры!BL$56,Параметры!BL$62,Параметры!BL$68)</f>
        <v>7.0000000000000007E-2</v>
      </c>
      <c r="BM362" s="305">
        <f>CHOOSE($D358,Параметры!BM$56,Параметры!BM$62,Параметры!BM$68)</f>
        <v>7.0000000000000007E-2</v>
      </c>
      <c r="BN362" s="305">
        <f>CHOOSE($D358,Параметры!BN$56,Параметры!BN$62,Параметры!BN$68)</f>
        <v>7.0000000000000007E-2</v>
      </c>
      <c r="BO362" s="305">
        <f>CHOOSE($D358,Параметры!BO$56,Параметры!BO$62,Параметры!BO$68)</f>
        <v>7.0000000000000007E-2</v>
      </c>
      <c r="BP362" s="305">
        <f>CHOOSE($D358,Параметры!BP$56,Параметры!BP$62,Параметры!BP$68)</f>
        <v>7.0000000000000007E-2</v>
      </c>
      <c r="BQ362" s="305">
        <f>CHOOSE($D358,Параметры!BQ$56,Параметры!BQ$62,Параметры!BQ$68)</f>
        <v>7.0000000000000007E-2</v>
      </c>
      <c r="BR362" s="305">
        <f>CHOOSE($D358,Параметры!BR$56,Параметры!BR$62,Параметры!BR$68)</f>
        <v>7.0000000000000007E-2</v>
      </c>
      <c r="BS362" s="305">
        <f>CHOOSE($D358,Параметры!BS$56,Параметры!BS$62,Параметры!BS$68)</f>
        <v>7.0000000000000007E-2</v>
      </c>
      <c r="BT362" s="305">
        <f>CHOOSE($D358,Параметры!BT$56,Параметры!BT$62,Параметры!BT$68)</f>
        <v>7.0000000000000007E-2</v>
      </c>
      <c r="BU362" s="305">
        <f>CHOOSE($D358,Параметры!BU$56,Параметры!BU$62,Параметры!BU$68)</f>
        <v>7.0000000000000007E-2</v>
      </c>
      <c r="BV362" s="305">
        <f>CHOOSE($D358,Параметры!BV$56,Параметры!BV$62,Параметры!BV$68)</f>
        <v>7.0000000000000007E-2</v>
      </c>
      <c r="BW362" s="305">
        <f>CHOOSE($D358,Параметры!BW$56,Параметры!BW$62,Параметры!BW$68)</f>
        <v>7.0000000000000007E-2</v>
      </c>
      <c r="BX362" s="305">
        <f>CHOOSE($D358,Параметры!BX$56,Параметры!BX$62,Параметры!BX$68)</f>
        <v>7.0000000000000007E-2</v>
      </c>
      <c r="BY362" s="305">
        <f>CHOOSE($D358,Параметры!BY$56,Параметры!BY$62,Параметры!BY$68)</f>
        <v>7.0000000000000007E-2</v>
      </c>
      <c r="BZ362" s="305">
        <f>CHOOSE($D358,Параметры!BZ$56,Параметры!BZ$62,Параметры!BZ$68)</f>
        <v>7.0000000000000007E-2</v>
      </c>
      <c r="CA362" s="305">
        <f>CHOOSE($D358,Параметры!CA$56,Параметры!CA$62,Параметры!CA$68)</f>
        <v>7.0000000000000007E-2</v>
      </c>
      <c r="CB362" s="305">
        <f>CHOOSE($D358,Параметры!CB$56,Параметры!CB$62,Параметры!CB$68)</f>
        <v>7.0000000000000007E-2</v>
      </c>
      <c r="CC362" s="305">
        <f>CHOOSE($D358,Параметры!CC$56,Параметры!CC$62,Параметры!CC$68)</f>
        <v>7.0000000000000007E-2</v>
      </c>
      <c r="CD362" s="305">
        <f>CHOOSE($D358,Параметры!CD$56,Параметры!CD$62,Параметры!CD$68)</f>
        <v>7.0000000000000007E-2</v>
      </c>
      <c r="CE362" s="305">
        <f>CHOOSE($D358,Параметры!CE$56,Параметры!CE$62,Параметры!CE$68)</f>
        <v>7.0000000000000007E-2</v>
      </c>
      <c r="CF362" s="305">
        <f>CHOOSE($D358,Параметры!CF$56,Параметры!CF$62,Параметры!CF$68)</f>
        <v>7.0000000000000007E-2</v>
      </c>
      <c r="CG362" s="305">
        <f>CHOOSE($D358,Параметры!CG$56,Параметры!CG$62,Параметры!CG$68)</f>
        <v>7.0000000000000007E-2</v>
      </c>
      <c r="CH362" s="305">
        <f>CHOOSE($D358,Параметры!CH$56,Параметры!CH$62,Параметры!CH$68)</f>
        <v>7.0000000000000007E-2</v>
      </c>
      <c r="CI362" s="305">
        <f>CHOOSE($D358,Параметры!CI$56,Параметры!CI$62,Параметры!CI$68)</f>
        <v>7.0000000000000007E-2</v>
      </c>
      <c r="CJ362" s="305">
        <f>CHOOSE($D358,Параметры!CJ$56,Параметры!CJ$62,Параметры!CJ$68)</f>
        <v>7.0000000000000007E-2</v>
      </c>
      <c r="CK362" s="305">
        <f>CHOOSE($D358,Параметры!CK$56,Параметры!CK$62,Параметры!CK$68)</f>
        <v>7.0000000000000007E-2</v>
      </c>
      <c r="CL362" s="305">
        <f>CHOOSE($D358,Параметры!CL$56,Параметры!CL$62,Параметры!CL$68)</f>
        <v>7.0000000000000007E-2</v>
      </c>
      <c r="CM362" s="305">
        <f>CHOOSE($D358,Параметры!CM$56,Параметры!CM$62,Параметры!CM$68)</f>
        <v>7.0000000000000007E-2</v>
      </c>
      <c r="CN362" s="305">
        <f>CHOOSE($D358,Параметры!CN$56,Параметры!CN$62,Параметры!CN$68)</f>
        <v>7.0000000000000007E-2</v>
      </c>
      <c r="CO362" s="305">
        <f>CHOOSE($D358,Параметры!CO$56,Параметры!CO$62,Параметры!CO$68)</f>
        <v>7.0000000000000007E-2</v>
      </c>
      <c r="CP362" s="305">
        <f>CHOOSE($D358,Параметры!CP$56,Параметры!CP$62,Параметры!CP$68)</f>
        <v>7.0000000000000007E-2</v>
      </c>
      <c r="CQ362" s="305">
        <f>CHOOSE($D358,Параметры!CQ$56,Параметры!CQ$62,Параметры!CQ$68)</f>
        <v>7.0000000000000007E-2</v>
      </c>
      <c r="CR362" s="305">
        <f>CHOOSE($D358,Параметры!CR$56,Параметры!CR$62,Параметры!CR$68)</f>
        <v>7.0000000000000007E-2</v>
      </c>
      <c r="CS362" s="305">
        <f>CHOOSE($D358,Параметры!CS$56,Параметры!CS$62,Параметры!CS$68)</f>
        <v>7.0000000000000007E-2</v>
      </c>
      <c r="CT362" s="305">
        <f>CHOOSE($D358,Параметры!CT$56,Параметры!CT$62,Параметры!CT$68)</f>
        <v>7.0000000000000007E-2</v>
      </c>
      <c r="CU362" s="305">
        <f>CHOOSE($D358,Параметры!CU$56,Параметры!CU$62,Параметры!CU$68)</f>
        <v>7.0000000000000007E-2</v>
      </c>
      <c r="CV362" s="305">
        <f>CHOOSE($D358,Параметры!CV$56,Параметры!CV$62,Параметры!CV$68)</f>
        <v>7.0000000000000007E-2</v>
      </c>
      <c r="CW362" s="305">
        <f>CHOOSE($D358,Параметры!CW$56,Параметры!CW$62,Параметры!CW$68)</f>
        <v>7.0000000000000007E-2</v>
      </c>
      <c r="CX362" s="305">
        <f>CHOOSE($D358,Параметры!CX$56,Параметры!CX$62,Параметры!CX$68)</f>
        <v>7.0000000000000007E-2</v>
      </c>
      <c r="CY362" s="305">
        <f>CHOOSE($D358,Параметры!CY$56,Параметры!CY$62,Параметры!CY$68)</f>
        <v>7.0000000000000007E-2</v>
      </c>
      <c r="CZ362" s="305">
        <f>CHOOSE($D358,Параметры!CZ$56,Параметры!CZ$62,Параметры!CZ$68)</f>
        <v>7.0000000000000007E-2</v>
      </c>
      <c r="DA362" s="305">
        <f>CHOOSE($D358,Параметры!DA$56,Параметры!DA$62,Параметры!DA$68)</f>
        <v>7.0000000000000007E-2</v>
      </c>
      <c r="DB362" s="305">
        <f>CHOOSE($D358,Параметры!DB$56,Параметры!DB$62,Параметры!DB$68)</f>
        <v>7.0000000000000007E-2</v>
      </c>
      <c r="DC362" s="305">
        <f>CHOOSE($D358,Параметры!DC$56,Параметры!DC$62,Параметры!DC$68)</f>
        <v>7.0000000000000007E-2</v>
      </c>
      <c r="DD362" s="305">
        <f>CHOOSE($D358,Параметры!DD$56,Параметры!DD$62,Параметры!DD$68)</f>
        <v>7.0000000000000007E-2</v>
      </c>
      <c r="DE362" s="305">
        <f>CHOOSE($D358,Параметры!DE$56,Параметры!DE$62,Параметры!DE$68)</f>
        <v>7.0000000000000007E-2</v>
      </c>
      <c r="DF362" s="305">
        <f>CHOOSE($D358,Параметры!DF$56,Параметры!DF$62,Параметры!DF$68)</f>
        <v>7.0000000000000007E-2</v>
      </c>
      <c r="DG362" s="305">
        <f>CHOOSE($D358,Параметры!DG$56,Параметры!DG$62,Параметры!DG$68)</f>
        <v>7.0000000000000007E-2</v>
      </c>
      <c r="DH362" s="305">
        <f>CHOOSE($D358,Параметры!DH$56,Параметры!DH$62,Параметры!DH$68)</f>
        <v>7.0000000000000007E-2</v>
      </c>
      <c r="DI362" s="305">
        <f>CHOOSE($D358,Параметры!DI$56,Параметры!DI$62,Параметры!DI$68)</f>
        <v>7.0000000000000007E-2</v>
      </c>
      <c r="DJ362" s="305">
        <f>CHOOSE($D358,Параметры!DJ$56,Параметры!DJ$62,Параметры!DJ$68)</f>
        <v>7.0000000000000007E-2</v>
      </c>
      <c r="DK362" s="305">
        <f>CHOOSE($D358,Параметры!DK$56,Параметры!DK$62,Параметры!DK$68)</f>
        <v>7.0000000000000007E-2</v>
      </c>
      <c r="DL362" s="305">
        <f>CHOOSE($D358,Параметры!DL$56,Параметры!DL$62,Параметры!DL$68)</f>
        <v>7.0000000000000007E-2</v>
      </c>
      <c r="DM362" s="305">
        <f>CHOOSE($D358,Параметры!DM$56,Параметры!DM$62,Параметры!DM$68)</f>
        <v>7.0000000000000007E-2</v>
      </c>
      <c r="DN362" s="305">
        <f>CHOOSE($D358,Параметры!DN$56,Параметры!DN$62,Параметры!DN$68)</f>
        <v>7.0000000000000007E-2</v>
      </c>
      <c r="DO362" s="305">
        <f>CHOOSE($D358,Параметры!DO$56,Параметры!DO$62,Параметры!DO$68)</f>
        <v>7.0000000000000007E-2</v>
      </c>
      <c r="DP362" s="305">
        <f>CHOOSE($D358,Параметры!DP$56,Параметры!DP$62,Параметры!DP$68)</f>
        <v>7.0000000000000007E-2</v>
      </c>
      <c r="DQ362" s="305">
        <f>CHOOSE($D358,Параметры!DQ$56,Параметры!DQ$62,Параметры!DQ$68)</f>
        <v>7.0000000000000007E-2</v>
      </c>
      <c r="DR362" s="305">
        <f>CHOOSE($D358,Параметры!DR$56,Параметры!DR$62,Параметры!DR$68)</f>
        <v>7.0000000000000007E-2</v>
      </c>
      <c r="DS362" s="305">
        <f>CHOOSE($D358,Параметры!DS$56,Параметры!DS$62,Параметры!DS$68)</f>
        <v>7.0000000000000007E-2</v>
      </c>
      <c r="DT362" s="305">
        <f>CHOOSE($D358,Параметры!DT$56,Параметры!DT$62,Параметры!DT$68)</f>
        <v>7.0000000000000007E-2</v>
      </c>
      <c r="DU362" s="305">
        <f>CHOOSE($D358,Параметры!DU$56,Параметры!DU$62,Параметры!DU$68)</f>
        <v>7.0000000000000007E-2</v>
      </c>
      <c r="DV362" s="305">
        <f>CHOOSE($D358,Параметры!DV$56,Параметры!DV$62,Параметры!DV$68)</f>
        <v>7.0000000000000007E-2</v>
      </c>
      <c r="DW362" s="174"/>
      <c r="DX362" s="170"/>
    </row>
    <row r="363" spans="1:128" hidden="1" outlineLevel="1" x14ac:dyDescent="0.2">
      <c r="A363" s="168" t="str">
        <f ca="1">Language!A$679</f>
        <v>коэффициент прироста цен к предыдущему периоду</v>
      </c>
      <c r="B363" s="173"/>
      <c r="C363" s="147" t="str">
        <f ca="1">Language!$A$1467</f>
        <v>раз</v>
      </c>
      <c r="D363" s="158"/>
      <c r="F363" s="6" t="s">
        <v>3190</v>
      </c>
      <c r="G363" s="175">
        <f ca="1">IF(G$2=1,1,IF(Prj_Inflation=1, (1+OFFSET(G362,0,-1))^(Параметры!G$36/360), 1))</f>
        <v>1</v>
      </c>
      <c r="H363" s="175">
        <f ca="1">IF(H$2=1,1,IF(Prj_Inflation=1, (1+OFFSET(H362,0,-1))^(Параметры!H$36/360), 1))</f>
        <v>1.0056541453874053</v>
      </c>
      <c r="I363" s="175">
        <f ca="1">IF(I$2=1,1,IF(Prj_Inflation=1, (1+OFFSET(I362,0,-1))^(Параметры!I$36/360), 1))</f>
        <v>1.0056541453874053</v>
      </c>
      <c r="J363" s="175">
        <f ca="1">IF(J$2=1,1,IF(Prj_Inflation=1, (1+OFFSET(J362,0,-1))^(Параметры!J$36/360), 1))</f>
        <v>1.0056541453874053</v>
      </c>
      <c r="K363" s="175">
        <f ca="1">IF(K$2=1,1,IF(Prj_Inflation=1, (1+OFFSET(K362,0,-1))^(Параметры!K$36/360), 1))</f>
        <v>1.0056541453874053</v>
      </c>
      <c r="L363" s="175">
        <f ca="1">IF(L$2=1,1,IF(Prj_Inflation=1, (1+OFFSET(L362,0,-1))^(Параметры!L$36/360), 1))</f>
        <v>1.0056541453874053</v>
      </c>
      <c r="M363" s="175">
        <f ca="1">IF(M$2=1,1,IF(Prj_Inflation=1, (1+OFFSET(M362,0,-1))^(Параметры!M$36/360), 1))</f>
        <v>1.0056541453874053</v>
      </c>
      <c r="N363" s="175">
        <f ca="1">IF(N$2=1,1,IF(Prj_Inflation=1, (1+OFFSET(N362,0,-1))^(Параметры!N$36/360), 1))</f>
        <v>1.0056541453874053</v>
      </c>
      <c r="O363" s="175">
        <f ca="1">IF(O$2=1,1,IF(Prj_Inflation=1, (1+OFFSET(O362,0,-1))^(Параметры!O$36/360), 1))</f>
        <v>1.0056541453874053</v>
      </c>
      <c r="P363" s="175">
        <f ca="1">IF(P$2=1,1,IF(Prj_Inflation=1, (1+OFFSET(P362,0,-1))^(Параметры!P$36/360), 1))</f>
        <v>1.0056541453874053</v>
      </c>
      <c r="Q363" s="175">
        <f ca="1">IF(Q$2=1,1,IF(Prj_Inflation=1, (1+OFFSET(Q362,0,-1))^(Параметры!Q$36/360), 1))</f>
        <v>1.0056541453874053</v>
      </c>
      <c r="R363" s="175">
        <f ca="1">IF(R$2=1,1,IF(Prj_Inflation=1, (1+OFFSET(R362,0,-1))^(Параметры!R$36/360), 1))</f>
        <v>1.0056541453874053</v>
      </c>
      <c r="S363" s="175">
        <f ca="1">IF(S$2=1,1,IF(Prj_Inflation=1, (1+OFFSET(S362,0,-1))^(Параметры!S$36/360), 1))</f>
        <v>1.0056541453874053</v>
      </c>
      <c r="T363" s="175">
        <f ca="1">IF(T$2=1,1,IF(Prj_Inflation=1, (1+OFFSET(T362,0,-1))^(Параметры!T$36/360), 1))</f>
        <v>1.0056541453874053</v>
      </c>
      <c r="U363" s="175">
        <f ca="1">IF(U$2=1,1,IF(Prj_Inflation=1, (1+OFFSET(U362,0,-1))^(Параметры!U$36/360), 1))</f>
        <v>1.0056541453874053</v>
      </c>
      <c r="V363" s="175">
        <f ca="1">IF(V$2=1,1,IF(Prj_Inflation=1, (1+OFFSET(V362,0,-1))^(Параметры!V$36/360), 1))</f>
        <v>1.0056541453874053</v>
      </c>
      <c r="W363" s="175">
        <f ca="1">IF(W$2=1,1,IF(Prj_Inflation=1, (1+OFFSET(W362,0,-1))^(Параметры!W$36/360), 1))</f>
        <v>1.0056541453874053</v>
      </c>
      <c r="X363" s="175">
        <f ca="1">IF(X$2=1,1,IF(Prj_Inflation=1, (1+OFFSET(X362,0,-1))^(Параметры!X$36/360), 1))</f>
        <v>1.0056541453874053</v>
      </c>
      <c r="Y363" s="175">
        <f ca="1">IF(Y$2=1,1,IF(Prj_Inflation=1, (1+OFFSET(Y362,0,-1))^(Параметры!Y$36/360), 1))</f>
        <v>1.0056541453874053</v>
      </c>
      <c r="Z363" s="175">
        <f ca="1">IF(Z$2=1,1,IF(Prj_Inflation=1, (1+OFFSET(Z362,0,-1))^(Параметры!Z$36/360), 1))</f>
        <v>1.0056541453874053</v>
      </c>
      <c r="AA363" s="175">
        <f ca="1">IF(AA$2=1,1,IF(Prj_Inflation=1, (1+OFFSET(AA362,0,-1))^(Параметры!AA$36/360), 1))</f>
        <v>1.0056541453874053</v>
      </c>
      <c r="AB363" s="175">
        <f ca="1">IF(AB$2=1,1,IF(Prj_Inflation=1, (1+OFFSET(AB362,0,-1))^(Параметры!AB$36/360), 1))</f>
        <v>1.0056541453874053</v>
      </c>
      <c r="AC363" s="175">
        <f ca="1">IF(AC$2=1,1,IF(Prj_Inflation=1, (1+OFFSET(AC362,0,-1))^(Параметры!AC$36/360), 1))</f>
        <v>1.0056541453874053</v>
      </c>
      <c r="AD363" s="175">
        <f ca="1">IF(AD$2=1,1,IF(Prj_Inflation=1, (1+OFFSET(AD362,0,-1))^(Параметры!AD$36/360), 1))</f>
        <v>1.0056541453874053</v>
      </c>
      <c r="AE363" s="175">
        <f ca="1">IF(AE$2=1,1,IF(Prj_Inflation=1, (1+OFFSET(AE362,0,-1))^(Параметры!AE$36/360), 1))</f>
        <v>1.0056541453874053</v>
      </c>
      <c r="AF363" s="175">
        <f ca="1">IF(AF$2=1,1,IF(Prj_Inflation=1, (1+OFFSET(AF362,0,-1))^(Параметры!AF$36/360), 1))</f>
        <v>1.0056541453874053</v>
      </c>
      <c r="AG363" s="175">
        <f ca="1">IF(AG$2=1,1,IF(Prj_Inflation=1, (1+OFFSET(AG362,0,-1))^(Параметры!AG$36/360), 1))</f>
        <v>1.0056541453874053</v>
      </c>
      <c r="AH363" s="175">
        <f ca="1">IF(AH$2=1,1,IF(Prj_Inflation=1, (1+OFFSET(AH362,0,-1))^(Параметры!AH$36/360), 1))</f>
        <v>1.0056541453874053</v>
      </c>
      <c r="AI363" s="175">
        <f ca="1">IF(AI$2=1,1,IF(Prj_Inflation=1, (1+OFFSET(AI362,0,-1))^(Параметры!AI$36/360), 1))</f>
        <v>1.0056541453874053</v>
      </c>
      <c r="AJ363" s="175">
        <f ca="1">IF(AJ$2=1,1,IF(Prj_Inflation=1, (1+OFFSET(AJ362,0,-1))^(Параметры!AJ$36/360), 1))</f>
        <v>1.0056541453874053</v>
      </c>
      <c r="AK363" s="175">
        <f ca="1">IF(AK$2=1,1,IF(Prj_Inflation=1, (1+OFFSET(AK362,0,-1))^(Параметры!AK$36/360), 1))</f>
        <v>1.0056541453874053</v>
      </c>
      <c r="AL363" s="175">
        <f ca="1">IF(AL$2=1,1,IF(Prj_Inflation=1, (1+OFFSET(AL362,0,-1))^(Параметры!AL$36/360), 1))</f>
        <v>1.0056541453874053</v>
      </c>
      <c r="AM363" s="175">
        <f ca="1">IF(AM$2=1,1,IF(Prj_Inflation=1, (1+OFFSET(AM362,0,-1))^(Параметры!AM$36/360), 1))</f>
        <v>1.0056541453874053</v>
      </c>
      <c r="AN363" s="175">
        <f ca="1">IF(AN$2=1,1,IF(Prj_Inflation=1, (1+OFFSET(AN362,0,-1))^(Параметры!AN$36/360), 1))</f>
        <v>1.0056541453874053</v>
      </c>
      <c r="AO363" s="175">
        <f ca="1">IF(AO$2=1,1,IF(Prj_Inflation=1, (1+OFFSET(AO362,0,-1))^(Параметры!AO$36/360), 1))</f>
        <v>1.0056541453874053</v>
      </c>
      <c r="AP363" s="175">
        <f ca="1">IF(AP$2=1,1,IF(Prj_Inflation=1, (1+OFFSET(AP362,0,-1))^(Параметры!AP$36/360), 1))</f>
        <v>1.0056541453874053</v>
      </c>
      <c r="AQ363" s="175">
        <f ca="1">IF(AQ$2=1,1,IF(Prj_Inflation=1, (1+OFFSET(AQ362,0,-1))^(Параметры!AQ$36/360), 1))</f>
        <v>1.0056541453874053</v>
      </c>
      <c r="AR363" s="175">
        <f ca="1">IF(AR$2=1,1,IF(Prj_Inflation=1, (1+OFFSET(AR362,0,-1))^(Параметры!AR$36/360), 1))</f>
        <v>1.0056541453874053</v>
      </c>
      <c r="AS363" s="175">
        <f ca="1">IF(AS$2=1,1,IF(Prj_Inflation=1, (1+OFFSET(AS362,0,-1))^(Параметры!AS$36/360), 1))</f>
        <v>1.0056541453874053</v>
      </c>
      <c r="AT363" s="175">
        <f ca="1">IF(AT$2=1,1,IF(Prj_Inflation=1, (1+OFFSET(AT362,0,-1))^(Параметры!AT$36/360), 1))</f>
        <v>1.0056541453874053</v>
      </c>
      <c r="AU363" s="175">
        <f ca="1">IF(AU$2=1,1,IF(Prj_Inflation=1, (1+OFFSET(AU362,0,-1))^(Параметры!AU$36/360), 1))</f>
        <v>1.0056541453874053</v>
      </c>
      <c r="AV363" s="175">
        <f ca="1">IF(AV$2=1,1,IF(Prj_Inflation=1, (1+OFFSET(AV362,0,-1))^(Параметры!AV$36/360), 1))</f>
        <v>1.0056541453874053</v>
      </c>
      <c r="AW363" s="175">
        <f ca="1">IF(AW$2=1,1,IF(Prj_Inflation=1, (1+OFFSET(AW362,0,-1))^(Параметры!AW$36/360), 1))</f>
        <v>1.0056541453874053</v>
      </c>
      <c r="AX363" s="175">
        <f ca="1">IF(AX$2=1,1,IF(Prj_Inflation=1, (1+OFFSET(AX362,0,-1))^(Параметры!AX$36/360), 1))</f>
        <v>1.0056541453874053</v>
      </c>
      <c r="AY363" s="175">
        <f ca="1">IF(AY$2=1,1,IF(Prj_Inflation=1, (1+OFFSET(AY362,0,-1))^(Параметры!AY$36/360), 1))</f>
        <v>1.0056541453874053</v>
      </c>
      <c r="AZ363" s="175">
        <f ca="1">IF(AZ$2=1,1,IF(Prj_Inflation=1, (1+OFFSET(AZ362,0,-1))^(Параметры!AZ$36/360), 1))</f>
        <v>1.0056541453874053</v>
      </c>
      <c r="BA363" s="175">
        <f ca="1">IF(BA$2=1,1,IF(Prj_Inflation=1, (1+OFFSET(BA362,0,-1))^(Параметры!BA$36/360), 1))</f>
        <v>1.0056541453874053</v>
      </c>
      <c r="BB363" s="175">
        <f ca="1">IF(BB$2=1,1,IF(Prj_Inflation=1, (1+OFFSET(BB362,0,-1))^(Параметры!BB$36/360), 1))</f>
        <v>1.0056541453874053</v>
      </c>
      <c r="BC363" s="175">
        <f ca="1">IF(BC$2=1,1,IF(Prj_Inflation=1, (1+OFFSET(BC362,0,-1))^(Параметры!BC$36/360), 1))</f>
        <v>1.0056541453874053</v>
      </c>
      <c r="BD363" s="175">
        <f ca="1">IF(BD$2=1,1,IF(Prj_Inflation=1, (1+OFFSET(BD362,0,-1))^(Параметры!BD$36/360), 1))</f>
        <v>1.0056541453874053</v>
      </c>
      <c r="BE363" s="175">
        <f ca="1">IF(BE$2=1,1,IF(Prj_Inflation=1, (1+OFFSET(BE362,0,-1))^(Параметры!BE$36/360), 1))</f>
        <v>1.0056541453874053</v>
      </c>
      <c r="BF363" s="175">
        <f ca="1">IF(BF$2=1,1,IF(Prj_Inflation=1, (1+OFFSET(BF362,0,-1))^(Параметры!BF$36/360), 1))</f>
        <v>1.0056541453874053</v>
      </c>
      <c r="BG363" s="175">
        <f ca="1">IF(BG$2=1,1,IF(Prj_Inflation=1, (1+OFFSET(BG362,0,-1))^(Параметры!BG$36/360), 1))</f>
        <v>1.0056541453874053</v>
      </c>
      <c r="BH363" s="175">
        <f ca="1">IF(BH$2=1,1,IF(Prj_Inflation=1, (1+OFFSET(BH362,0,-1))^(Параметры!BH$36/360), 1))</f>
        <v>1.0056541453874053</v>
      </c>
      <c r="BI363" s="175">
        <f ca="1">IF(BI$2=1,1,IF(Prj_Inflation=1, (1+OFFSET(BI362,0,-1))^(Параметры!BI$36/360), 1))</f>
        <v>1.0056541453874053</v>
      </c>
      <c r="BJ363" s="175">
        <f ca="1">IF(BJ$2=1,1,IF(Prj_Inflation=1, (1+OFFSET(BJ362,0,-1))^(Параметры!BJ$36/360), 1))</f>
        <v>1.0056541453874053</v>
      </c>
      <c r="BK363" s="175">
        <f ca="1">IF(BK$2=1,1,IF(Prj_Inflation=1, (1+OFFSET(BK362,0,-1))^(Параметры!BK$36/360), 1))</f>
        <v>1.0056541453874053</v>
      </c>
      <c r="BL363" s="175">
        <f ca="1">IF(BL$2=1,1,IF(Prj_Inflation=1, (1+OFFSET(BL362,0,-1))^(Параметры!BL$36/360), 1))</f>
        <v>1.0056541453874053</v>
      </c>
      <c r="BM363" s="175">
        <f ca="1">IF(BM$2=1,1,IF(Prj_Inflation=1, (1+OFFSET(BM362,0,-1))^(Параметры!BM$36/360), 1))</f>
        <v>1.0056541453874053</v>
      </c>
      <c r="BN363" s="175">
        <f ca="1">IF(BN$2=1,1,IF(Prj_Inflation=1, (1+OFFSET(BN362,0,-1))^(Параметры!BN$36/360), 1))</f>
        <v>1.0056541453874053</v>
      </c>
      <c r="BO363" s="175">
        <f ca="1">IF(BO$2=1,1,IF(Prj_Inflation=1, (1+OFFSET(BO362,0,-1))^(Параметры!BO$36/360), 1))</f>
        <v>1.0056541453874053</v>
      </c>
      <c r="BP363" s="175">
        <f ca="1">IF(BP$2=1,1,IF(Prj_Inflation=1, (1+OFFSET(BP362,0,-1))^(Параметры!BP$36/360), 1))</f>
        <v>1.0056541453874053</v>
      </c>
      <c r="BQ363" s="175">
        <f ca="1">IF(BQ$2=1,1,IF(Prj_Inflation=1, (1+OFFSET(BQ362,0,-1))^(Параметры!BQ$36/360), 1))</f>
        <v>1.0056541453874053</v>
      </c>
      <c r="BR363" s="175">
        <f ca="1">IF(BR$2=1,1,IF(Prj_Inflation=1, (1+OFFSET(BR362,0,-1))^(Параметры!BR$36/360), 1))</f>
        <v>1.0056541453874053</v>
      </c>
      <c r="BS363" s="175">
        <f ca="1">IF(BS$2=1,1,IF(Prj_Inflation=1, (1+OFFSET(BS362,0,-1))^(Параметры!BS$36/360), 1))</f>
        <v>1.0056541453874053</v>
      </c>
      <c r="BT363" s="175">
        <f ca="1">IF(BT$2=1,1,IF(Prj_Inflation=1, (1+OFFSET(BT362,0,-1))^(Параметры!BT$36/360), 1))</f>
        <v>1.0056541453874053</v>
      </c>
      <c r="BU363" s="175">
        <f ca="1">IF(BU$2=1,1,IF(Prj_Inflation=1, (1+OFFSET(BU362,0,-1))^(Параметры!BU$36/360), 1))</f>
        <v>1.0056541453874053</v>
      </c>
      <c r="BV363" s="175">
        <f ca="1">IF(BV$2=1,1,IF(Prj_Inflation=1, (1+OFFSET(BV362,0,-1))^(Параметры!BV$36/360), 1))</f>
        <v>1.0056541453874053</v>
      </c>
      <c r="BW363" s="175">
        <f ca="1">IF(BW$2=1,1,IF(Prj_Inflation=1, (1+OFFSET(BW362,0,-1))^(Параметры!BW$36/360), 1))</f>
        <v>1.0056541453874053</v>
      </c>
      <c r="BX363" s="175">
        <f ca="1">IF(BX$2=1,1,IF(Prj_Inflation=1, (1+OFFSET(BX362,0,-1))^(Параметры!BX$36/360), 1))</f>
        <v>1.0056541453874053</v>
      </c>
      <c r="BY363" s="175">
        <f ca="1">IF(BY$2=1,1,IF(Prj_Inflation=1, (1+OFFSET(BY362,0,-1))^(Параметры!BY$36/360), 1))</f>
        <v>1.0056541453874053</v>
      </c>
      <c r="BZ363" s="175">
        <f ca="1">IF(BZ$2=1,1,IF(Prj_Inflation=1, (1+OFFSET(BZ362,0,-1))^(Параметры!BZ$36/360), 1))</f>
        <v>1.0056541453874053</v>
      </c>
      <c r="CA363" s="175">
        <f ca="1">IF(CA$2=1,1,IF(Prj_Inflation=1, (1+OFFSET(CA362,0,-1))^(Параметры!CA$36/360), 1))</f>
        <v>1.0056541453874053</v>
      </c>
      <c r="CB363" s="175">
        <f ca="1">IF(CB$2=1,1,IF(Prj_Inflation=1, (1+OFFSET(CB362,0,-1))^(Параметры!CB$36/360), 1))</f>
        <v>1.0056541453874053</v>
      </c>
      <c r="CC363" s="175">
        <f ca="1">IF(CC$2=1,1,IF(Prj_Inflation=1, (1+OFFSET(CC362,0,-1))^(Параметры!CC$36/360), 1))</f>
        <v>1.0056541453874053</v>
      </c>
      <c r="CD363" s="175">
        <f ca="1">IF(CD$2=1,1,IF(Prj_Inflation=1, (1+OFFSET(CD362,0,-1))^(Параметры!CD$36/360), 1))</f>
        <v>1.0056541453874053</v>
      </c>
      <c r="CE363" s="175">
        <f ca="1">IF(CE$2=1,1,IF(Prj_Inflation=1, (1+OFFSET(CE362,0,-1))^(Параметры!CE$36/360), 1))</f>
        <v>1.0056541453874053</v>
      </c>
      <c r="CF363" s="175">
        <f ca="1">IF(CF$2=1,1,IF(Prj_Inflation=1, (1+OFFSET(CF362,0,-1))^(Параметры!CF$36/360), 1))</f>
        <v>1.0056541453874053</v>
      </c>
      <c r="CG363" s="175">
        <f ca="1">IF(CG$2=1,1,IF(Prj_Inflation=1, (1+OFFSET(CG362,0,-1))^(Параметры!CG$36/360), 1))</f>
        <v>1.0056541453874053</v>
      </c>
      <c r="CH363" s="175">
        <f ca="1">IF(CH$2=1,1,IF(Prj_Inflation=1, (1+OFFSET(CH362,0,-1))^(Параметры!CH$36/360), 1))</f>
        <v>1.0056541453874053</v>
      </c>
      <c r="CI363" s="175">
        <f ca="1">IF(CI$2=1,1,IF(Prj_Inflation=1, (1+OFFSET(CI362,0,-1))^(Параметры!CI$36/360), 1))</f>
        <v>1.0056541453874053</v>
      </c>
      <c r="CJ363" s="175">
        <f ca="1">IF(CJ$2=1,1,IF(Prj_Inflation=1, (1+OFFSET(CJ362,0,-1))^(Параметры!CJ$36/360), 1))</f>
        <v>1.0056541453874053</v>
      </c>
      <c r="CK363" s="175">
        <f ca="1">IF(CK$2=1,1,IF(Prj_Inflation=1, (1+OFFSET(CK362,0,-1))^(Параметры!CK$36/360), 1))</f>
        <v>1.0056541453874053</v>
      </c>
      <c r="CL363" s="175">
        <f ca="1">IF(CL$2=1,1,IF(Prj_Inflation=1, (1+OFFSET(CL362,0,-1))^(Параметры!CL$36/360), 1))</f>
        <v>1.0056541453874053</v>
      </c>
      <c r="CM363" s="175">
        <f ca="1">IF(CM$2=1,1,IF(Prj_Inflation=1, (1+OFFSET(CM362,0,-1))^(Параметры!CM$36/360), 1))</f>
        <v>1.0056541453874053</v>
      </c>
      <c r="CN363" s="175">
        <f ca="1">IF(CN$2=1,1,IF(Prj_Inflation=1, (1+OFFSET(CN362,0,-1))^(Параметры!CN$36/360), 1))</f>
        <v>1.0056541453874053</v>
      </c>
      <c r="CO363" s="175">
        <f ca="1">IF(CO$2=1,1,IF(Prj_Inflation=1, (1+OFFSET(CO362,0,-1))^(Параметры!CO$36/360), 1))</f>
        <v>1.0056541453874053</v>
      </c>
      <c r="CP363" s="175">
        <f ca="1">IF(CP$2=1,1,IF(Prj_Inflation=1, (1+OFFSET(CP362,0,-1))^(Параметры!CP$36/360), 1))</f>
        <v>1.0056541453874053</v>
      </c>
      <c r="CQ363" s="175">
        <f ca="1">IF(CQ$2=1,1,IF(Prj_Inflation=1, (1+OFFSET(CQ362,0,-1))^(Параметры!CQ$36/360), 1))</f>
        <v>1.0056541453874053</v>
      </c>
      <c r="CR363" s="175">
        <f ca="1">IF(CR$2=1,1,IF(Prj_Inflation=1, (1+OFFSET(CR362,0,-1))^(Параметры!CR$36/360), 1))</f>
        <v>1.0056541453874053</v>
      </c>
      <c r="CS363" s="175">
        <f ca="1">IF(CS$2=1,1,IF(Prj_Inflation=1, (1+OFFSET(CS362,0,-1))^(Параметры!CS$36/360), 1))</f>
        <v>1.0056541453874053</v>
      </c>
      <c r="CT363" s="175">
        <f ca="1">IF(CT$2=1,1,IF(Prj_Inflation=1, (1+OFFSET(CT362,0,-1))^(Параметры!CT$36/360), 1))</f>
        <v>1.0056541453874053</v>
      </c>
      <c r="CU363" s="175">
        <f ca="1">IF(CU$2=1,1,IF(Prj_Inflation=1, (1+OFFSET(CU362,0,-1))^(Параметры!CU$36/360), 1))</f>
        <v>1.0056541453874053</v>
      </c>
      <c r="CV363" s="175">
        <f ca="1">IF(CV$2=1,1,IF(Prj_Inflation=1, (1+OFFSET(CV362,0,-1))^(Параметры!CV$36/360), 1))</f>
        <v>1.0056541453874053</v>
      </c>
      <c r="CW363" s="175">
        <f ca="1">IF(CW$2=1,1,IF(Prj_Inflation=1, (1+OFFSET(CW362,0,-1))^(Параметры!CW$36/360), 1))</f>
        <v>1.0056541453874053</v>
      </c>
      <c r="CX363" s="175">
        <f ca="1">IF(CX$2=1,1,IF(Prj_Inflation=1, (1+OFFSET(CX362,0,-1))^(Параметры!CX$36/360), 1))</f>
        <v>1.0056541453874053</v>
      </c>
      <c r="CY363" s="175">
        <f ca="1">IF(CY$2=1,1,IF(Prj_Inflation=1, (1+OFFSET(CY362,0,-1))^(Параметры!CY$36/360), 1))</f>
        <v>1.0056541453874053</v>
      </c>
      <c r="CZ363" s="175">
        <f ca="1">IF(CZ$2=1,1,IF(Prj_Inflation=1, (1+OFFSET(CZ362,0,-1))^(Параметры!CZ$36/360), 1))</f>
        <v>1.0056541453874053</v>
      </c>
      <c r="DA363" s="175">
        <f ca="1">IF(DA$2=1,1,IF(Prj_Inflation=1, (1+OFFSET(DA362,0,-1))^(Параметры!DA$36/360), 1))</f>
        <v>1.0056541453874053</v>
      </c>
      <c r="DB363" s="175">
        <f ca="1">IF(DB$2=1,1,IF(Prj_Inflation=1, (1+OFFSET(DB362,0,-1))^(Параметры!DB$36/360), 1))</f>
        <v>1.0056541453874053</v>
      </c>
      <c r="DC363" s="175">
        <f ca="1">IF(DC$2=1,1,IF(Prj_Inflation=1, (1+OFFSET(DC362,0,-1))^(Параметры!DC$36/360), 1))</f>
        <v>1.0056541453874053</v>
      </c>
      <c r="DD363" s="175">
        <f ca="1">IF(DD$2=1,1,IF(Prj_Inflation=1, (1+OFFSET(DD362,0,-1))^(Параметры!DD$36/360), 1))</f>
        <v>1.0056541453874053</v>
      </c>
      <c r="DE363" s="175">
        <f ca="1">IF(DE$2=1,1,IF(Prj_Inflation=1, (1+OFFSET(DE362,0,-1))^(Параметры!DE$36/360), 1))</f>
        <v>1.0056541453874053</v>
      </c>
      <c r="DF363" s="175">
        <f ca="1">IF(DF$2=1,1,IF(Prj_Inflation=1, (1+OFFSET(DF362,0,-1))^(Параметры!DF$36/360), 1))</f>
        <v>1.0056541453874053</v>
      </c>
      <c r="DG363" s="175">
        <f ca="1">IF(DG$2=1,1,IF(Prj_Inflation=1, (1+OFFSET(DG362,0,-1))^(Параметры!DG$36/360), 1))</f>
        <v>1.0056541453874053</v>
      </c>
      <c r="DH363" s="175">
        <f ca="1">IF(DH$2=1,1,IF(Prj_Inflation=1, (1+OFFSET(DH362,0,-1))^(Параметры!DH$36/360), 1))</f>
        <v>1.0056541453874053</v>
      </c>
      <c r="DI363" s="175">
        <f ca="1">IF(DI$2=1,1,IF(Prj_Inflation=1, (1+OFFSET(DI362,0,-1))^(Параметры!DI$36/360), 1))</f>
        <v>1.0056541453874053</v>
      </c>
      <c r="DJ363" s="175">
        <f ca="1">IF(DJ$2=1,1,IF(Prj_Inflation=1, (1+OFFSET(DJ362,0,-1))^(Параметры!DJ$36/360), 1))</f>
        <v>1.0056541453874053</v>
      </c>
      <c r="DK363" s="175">
        <f ca="1">IF(DK$2=1,1,IF(Prj_Inflation=1, (1+OFFSET(DK362,0,-1))^(Параметры!DK$36/360), 1))</f>
        <v>1.0056541453874053</v>
      </c>
      <c r="DL363" s="175">
        <f ca="1">IF(DL$2=1,1,IF(Prj_Inflation=1, (1+OFFSET(DL362,0,-1))^(Параметры!DL$36/360), 1))</f>
        <v>1.0056541453874053</v>
      </c>
      <c r="DM363" s="175">
        <f ca="1">IF(DM$2=1,1,IF(Prj_Inflation=1, (1+OFFSET(DM362,0,-1))^(Параметры!DM$36/360), 1))</f>
        <v>1.0056541453874053</v>
      </c>
      <c r="DN363" s="175">
        <f ca="1">IF(DN$2=1,1,IF(Prj_Inflation=1, (1+OFFSET(DN362,0,-1))^(Параметры!DN$36/360), 1))</f>
        <v>1.0056541453874053</v>
      </c>
      <c r="DO363" s="175">
        <f ca="1">IF(DO$2=1,1,IF(Prj_Inflation=1, (1+OFFSET(DO362,0,-1))^(Параметры!DO$36/360), 1))</f>
        <v>1.0056541453874053</v>
      </c>
      <c r="DP363" s="175">
        <f ca="1">IF(DP$2=1,1,IF(Prj_Inflation=1, (1+OFFSET(DP362,0,-1))^(Параметры!DP$36/360), 1))</f>
        <v>1.0056541453874053</v>
      </c>
      <c r="DQ363" s="175">
        <f ca="1">IF(DQ$2=1,1,IF(Prj_Inflation=1, (1+OFFSET(DQ362,0,-1))^(Параметры!DQ$36/360), 1))</f>
        <v>1.0056541453874053</v>
      </c>
      <c r="DR363" s="175">
        <f ca="1">IF(DR$2=1,1,IF(Prj_Inflation=1, (1+OFFSET(DR362,0,-1))^(Параметры!DR$36/360), 1))</f>
        <v>1.0056541453874053</v>
      </c>
      <c r="DS363" s="175">
        <f ca="1">IF(DS$2=1,1,IF(Prj_Inflation=1, (1+OFFSET(DS362,0,-1))^(Параметры!DS$36/360), 1))</f>
        <v>1.0056541453874053</v>
      </c>
      <c r="DT363" s="175">
        <f ca="1">IF(DT$2=1,1,IF(Prj_Inflation=1, (1+OFFSET(DT362,0,-1))^(Параметры!DT$36/360), 1))</f>
        <v>1.0056541453874053</v>
      </c>
      <c r="DU363" s="175">
        <f ca="1">IF(DU$2=1,1,IF(Prj_Inflation=1, (1+OFFSET(DU362,0,-1))^(Параметры!DU$36/360), 1))</f>
        <v>1.0056541453874053</v>
      </c>
      <c r="DV363" s="175">
        <f ca="1">IF(DV$2=1,1,IF(Prj_Inflation=1, (1+OFFSET(DV362,0,-1))^(Параметры!DV$36/360), 1))</f>
        <v>1.0056541453874053</v>
      </c>
      <c r="DW363" s="175"/>
      <c r="DX363" s="170"/>
    </row>
    <row r="364" spans="1:128" hidden="1" outlineLevel="1" x14ac:dyDescent="0.2">
      <c r="A364" s="168" t="str">
        <f ca="1">Language!A$1476</f>
        <v>индексировать в начале года</v>
      </c>
      <c r="B364" s="306">
        <v>0</v>
      </c>
      <c r="C364" s="147" t="str">
        <f ca="1">IF(B364=1,Language!$A$1465,Language!$A$1466)</f>
        <v>Нет</v>
      </c>
      <c r="D364" s="158"/>
      <c r="F364" s="6" t="s">
        <v>3328</v>
      </c>
      <c r="G364" s="176" t="str">
        <f ca="1">IF(Prj_Inflation=1,IF($B364=1,IF(G$2=1,1,IF(Параметры!G$35=1,1+OFFSET(G362,0,-1),1)),"-"),1)</f>
        <v>-</v>
      </c>
      <c r="H364" s="176" t="str">
        <f ca="1">IF(Prj_Inflation=1,IF($B364=1,IF(H$2=1,1,IF(Параметры!H$35=1,1+OFFSET(H362,0,-1),1)),"-"),1)</f>
        <v>-</v>
      </c>
      <c r="I364" s="176" t="str">
        <f ca="1">IF(Prj_Inflation=1,IF($B364=1,IF(I$2=1,1,IF(Параметры!I$35=1,1+OFFSET(I362,0,-1),1)),"-"),1)</f>
        <v>-</v>
      </c>
      <c r="J364" s="176" t="str">
        <f ca="1">IF(Prj_Inflation=1,IF($B364=1,IF(J$2=1,1,IF(Параметры!J$35=1,1+OFFSET(J362,0,-1),1)),"-"),1)</f>
        <v>-</v>
      </c>
      <c r="K364" s="176" t="str">
        <f ca="1">IF(Prj_Inflation=1,IF($B364=1,IF(K$2=1,1,IF(Параметры!K$35=1,1+OFFSET(K362,0,-1),1)),"-"),1)</f>
        <v>-</v>
      </c>
      <c r="L364" s="176" t="str">
        <f ca="1">IF(Prj_Inflation=1,IF($B364=1,IF(L$2=1,1,IF(Параметры!L$35=1,1+OFFSET(L362,0,-1),1)),"-"),1)</f>
        <v>-</v>
      </c>
      <c r="M364" s="176" t="str">
        <f ca="1">IF(Prj_Inflation=1,IF($B364=1,IF(M$2=1,1,IF(Параметры!M$35=1,1+OFFSET(M362,0,-1),1)),"-"),1)</f>
        <v>-</v>
      </c>
      <c r="N364" s="176" t="str">
        <f ca="1">IF(Prj_Inflation=1,IF($B364=1,IF(N$2=1,1,IF(Параметры!N$35=1,1+OFFSET(N362,0,-1),1)),"-"),1)</f>
        <v>-</v>
      </c>
      <c r="O364" s="176" t="str">
        <f ca="1">IF(Prj_Inflation=1,IF($B364=1,IF(O$2=1,1,IF(Параметры!O$35=1,1+OFFSET(O362,0,-1),1)),"-"),1)</f>
        <v>-</v>
      </c>
      <c r="P364" s="176" t="str">
        <f ca="1">IF(Prj_Inflation=1,IF($B364=1,IF(P$2=1,1,IF(Параметры!P$35=1,1+OFFSET(P362,0,-1),1)),"-"),1)</f>
        <v>-</v>
      </c>
      <c r="Q364" s="176" t="str">
        <f ca="1">IF(Prj_Inflation=1,IF($B364=1,IF(Q$2=1,1,IF(Параметры!Q$35=1,1+OFFSET(Q362,0,-1),1)),"-"),1)</f>
        <v>-</v>
      </c>
      <c r="R364" s="176" t="str">
        <f ca="1">IF(Prj_Inflation=1,IF($B364=1,IF(R$2=1,1,IF(Параметры!R$35=1,1+OFFSET(R362,0,-1),1)),"-"),1)</f>
        <v>-</v>
      </c>
      <c r="S364" s="176" t="str">
        <f ca="1">IF(Prj_Inflation=1,IF($B364=1,IF(S$2=1,1,IF(Параметры!S$35=1,1+OFFSET(S362,0,-1),1)),"-"),1)</f>
        <v>-</v>
      </c>
      <c r="T364" s="176" t="str">
        <f ca="1">IF(Prj_Inflation=1,IF($B364=1,IF(T$2=1,1,IF(Параметры!T$35=1,1+OFFSET(T362,0,-1),1)),"-"),1)</f>
        <v>-</v>
      </c>
      <c r="U364" s="176" t="str">
        <f ca="1">IF(Prj_Inflation=1,IF($B364=1,IF(U$2=1,1,IF(Параметры!U$35=1,1+OFFSET(U362,0,-1),1)),"-"),1)</f>
        <v>-</v>
      </c>
      <c r="V364" s="176" t="str">
        <f ca="1">IF(Prj_Inflation=1,IF($B364=1,IF(V$2=1,1,IF(Параметры!V$35=1,1+OFFSET(V362,0,-1),1)),"-"),1)</f>
        <v>-</v>
      </c>
      <c r="W364" s="176" t="str">
        <f ca="1">IF(Prj_Inflation=1,IF($B364=1,IF(W$2=1,1,IF(Параметры!W$35=1,1+OFFSET(W362,0,-1),1)),"-"),1)</f>
        <v>-</v>
      </c>
      <c r="X364" s="176" t="str">
        <f ca="1">IF(Prj_Inflation=1,IF($B364=1,IF(X$2=1,1,IF(Параметры!X$35=1,1+OFFSET(X362,0,-1),1)),"-"),1)</f>
        <v>-</v>
      </c>
      <c r="Y364" s="176" t="str">
        <f ca="1">IF(Prj_Inflation=1,IF($B364=1,IF(Y$2=1,1,IF(Параметры!Y$35=1,1+OFFSET(Y362,0,-1),1)),"-"),1)</f>
        <v>-</v>
      </c>
      <c r="Z364" s="176" t="str">
        <f ca="1">IF(Prj_Inflation=1,IF($B364=1,IF(Z$2=1,1,IF(Параметры!Z$35=1,1+OFFSET(Z362,0,-1),1)),"-"),1)</f>
        <v>-</v>
      </c>
      <c r="AA364" s="176" t="str">
        <f ca="1">IF(Prj_Inflation=1,IF($B364=1,IF(AA$2=1,1,IF(Параметры!AA$35=1,1+OFFSET(AA362,0,-1),1)),"-"),1)</f>
        <v>-</v>
      </c>
      <c r="AB364" s="176" t="str">
        <f ca="1">IF(Prj_Inflation=1,IF($B364=1,IF(AB$2=1,1,IF(Параметры!AB$35=1,1+OFFSET(AB362,0,-1),1)),"-"),1)</f>
        <v>-</v>
      </c>
      <c r="AC364" s="176" t="str">
        <f ca="1">IF(Prj_Inflation=1,IF($B364=1,IF(AC$2=1,1,IF(Параметры!AC$35=1,1+OFFSET(AC362,0,-1),1)),"-"),1)</f>
        <v>-</v>
      </c>
      <c r="AD364" s="176" t="str">
        <f ca="1">IF(Prj_Inflation=1,IF($B364=1,IF(AD$2=1,1,IF(Параметры!AD$35=1,1+OFFSET(AD362,0,-1),1)),"-"),1)</f>
        <v>-</v>
      </c>
      <c r="AE364" s="176" t="str">
        <f ca="1">IF(Prj_Inflation=1,IF($B364=1,IF(AE$2=1,1,IF(Параметры!AE$35=1,1+OFFSET(AE362,0,-1),1)),"-"),1)</f>
        <v>-</v>
      </c>
      <c r="AF364" s="176" t="str">
        <f ca="1">IF(Prj_Inflation=1,IF($B364=1,IF(AF$2=1,1,IF(Параметры!AF$35=1,1+OFFSET(AF362,0,-1),1)),"-"),1)</f>
        <v>-</v>
      </c>
      <c r="AG364" s="176" t="str">
        <f ca="1">IF(Prj_Inflation=1,IF($B364=1,IF(AG$2=1,1,IF(Параметры!AG$35=1,1+OFFSET(AG362,0,-1),1)),"-"),1)</f>
        <v>-</v>
      </c>
      <c r="AH364" s="176" t="str">
        <f ca="1">IF(Prj_Inflation=1,IF($B364=1,IF(AH$2=1,1,IF(Параметры!AH$35=1,1+OFFSET(AH362,0,-1),1)),"-"),1)</f>
        <v>-</v>
      </c>
      <c r="AI364" s="176" t="str">
        <f ca="1">IF(Prj_Inflation=1,IF($B364=1,IF(AI$2=1,1,IF(Параметры!AI$35=1,1+OFFSET(AI362,0,-1),1)),"-"),1)</f>
        <v>-</v>
      </c>
      <c r="AJ364" s="176" t="str">
        <f ca="1">IF(Prj_Inflation=1,IF($B364=1,IF(AJ$2=1,1,IF(Параметры!AJ$35=1,1+OFFSET(AJ362,0,-1),1)),"-"),1)</f>
        <v>-</v>
      </c>
      <c r="AK364" s="176" t="str">
        <f ca="1">IF(Prj_Inflation=1,IF($B364=1,IF(AK$2=1,1,IF(Параметры!AK$35=1,1+OFFSET(AK362,0,-1),1)),"-"),1)</f>
        <v>-</v>
      </c>
      <c r="AL364" s="176" t="str">
        <f ca="1">IF(Prj_Inflation=1,IF($B364=1,IF(AL$2=1,1,IF(Параметры!AL$35=1,1+OFFSET(AL362,0,-1),1)),"-"),1)</f>
        <v>-</v>
      </c>
      <c r="AM364" s="176" t="str">
        <f ca="1">IF(Prj_Inflation=1,IF($B364=1,IF(AM$2=1,1,IF(Параметры!AM$35=1,1+OFFSET(AM362,0,-1),1)),"-"),1)</f>
        <v>-</v>
      </c>
      <c r="AN364" s="176" t="str">
        <f ca="1">IF(Prj_Inflation=1,IF($B364=1,IF(AN$2=1,1,IF(Параметры!AN$35=1,1+OFFSET(AN362,0,-1),1)),"-"),1)</f>
        <v>-</v>
      </c>
      <c r="AO364" s="176" t="str">
        <f ca="1">IF(Prj_Inflation=1,IF($B364=1,IF(AO$2=1,1,IF(Параметры!AO$35=1,1+OFFSET(AO362,0,-1),1)),"-"),1)</f>
        <v>-</v>
      </c>
      <c r="AP364" s="176" t="str">
        <f ca="1">IF(Prj_Inflation=1,IF($B364=1,IF(AP$2=1,1,IF(Параметры!AP$35=1,1+OFFSET(AP362,0,-1),1)),"-"),1)</f>
        <v>-</v>
      </c>
      <c r="AQ364" s="176" t="str">
        <f ca="1">IF(Prj_Inflation=1,IF($B364=1,IF(AQ$2=1,1,IF(Параметры!AQ$35=1,1+OFFSET(AQ362,0,-1),1)),"-"),1)</f>
        <v>-</v>
      </c>
      <c r="AR364" s="176" t="str">
        <f ca="1">IF(Prj_Inflation=1,IF($B364=1,IF(AR$2=1,1,IF(Параметры!AR$35=1,1+OFFSET(AR362,0,-1),1)),"-"),1)</f>
        <v>-</v>
      </c>
      <c r="AS364" s="176" t="str">
        <f ca="1">IF(Prj_Inflation=1,IF($B364=1,IF(AS$2=1,1,IF(Параметры!AS$35=1,1+OFFSET(AS362,0,-1),1)),"-"),1)</f>
        <v>-</v>
      </c>
      <c r="AT364" s="176" t="str">
        <f ca="1">IF(Prj_Inflation=1,IF($B364=1,IF(AT$2=1,1,IF(Параметры!AT$35=1,1+OFFSET(AT362,0,-1),1)),"-"),1)</f>
        <v>-</v>
      </c>
      <c r="AU364" s="176" t="str">
        <f ca="1">IF(Prj_Inflation=1,IF($B364=1,IF(AU$2=1,1,IF(Параметры!AU$35=1,1+OFFSET(AU362,0,-1),1)),"-"),1)</f>
        <v>-</v>
      </c>
      <c r="AV364" s="176" t="str">
        <f ca="1">IF(Prj_Inflation=1,IF($B364=1,IF(AV$2=1,1,IF(Параметры!AV$35=1,1+OFFSET(AV362,0,-1),1)),"-"),1)</f>
        <v>-</v>
      </c>
      <c r="AW364" s="176" t="str">
        <f ca="1">IF(Prj_Inflation=1,IF($B364=1,IF(AW$2=1,1,IF(Параметры!AW$35=1,1+OFFSET(AW362,0,-1),1)),"-"),1)</f>
        <v>-</v>
      </c>
      <c r="AX364" s="176" t="str">
        <f ca="1">IF(Prj_Inflation=1,IF($B364=1,IF(AX$2=1,1,IF(Параметры!AX$35=1,1+OFFSET(AX362,0,-1),1)),"-"),1)</f>
        <v>-</v>
      </c>
      <c r="AY364" s="176" t="str">
        <f ca="1">IF(Prj_Inflation=1,IF($B364=1,IF(AY$2=1,1,IF(Параметры!AY$35=1,1+OFFSET(AY362,0,-1),1)),"-"),1)</f>
        <v>-</v>
      </c>
      <c r="AZ364" s="176" t="str">
        <f ca="1">IF(Prj_Inflation=1,IF($B364=1,IF(AZ$2=1,1,IF(Параметры!AZ$35=1,1+OFFSET(AZ362,0,-1),1)),"-"),1)</f>
        <v>-</v>
      </c>
      <c r="BA364" s="176" t="str">
        <f ca="1">IF(Prj_Inflation=1,IF($B364=1,IF(BA$2=1,1,IF(Параметры!BA$35=1,1+OFFSET(BA362,0,-1),1)),"-"),1)</f>
        <v>-</v>
      </c>
      <c r="BB364" s="176" t="str">
        <f ca="1">IF(Prj_Inflation=1,IF($B364=1,IF(BB$2=1,1,IF(Параметры!BB$35=1,1+OFFSET(BB362,0,-1),1)),"-"),1)</f>
        <v>-</v>
      </c>
      <c r="BC364" s="176" t="str">
        <f ca="1">IF(Prj_Inflation=1,IF($B364=1,IF(BC$2=1,1,IF(Параметры!BC$35=1,1+OFFSET(BC362,0,-1),1)),"-"),1)</f>
        <v>-</v>
      </c>
      <c r="BD364" s="176" t="str">
        <f ca="1">IF(Prj_Inflation=1,IF($B364=1,IF(BD$2=1,1,IF(Параметры!BD$35=1,1+OFFSET(BD362,0,-1),1)),"-"),1)</f>
        <v>-</v>
      </c>
      <c r="BE364" s="176" t="str">
        <f ca="1">IF(Prj_Inflation=1,IF($B364=1,IF(BE$2=1,1,IF(Параметры!BE$35=1,1+OFFSET(BE362,0,-1),1)),"-"),1)</f>
        <v>-</v>
      </c>
      <c r="BF364" s="176" t="str">
        <f ca="1">IF(Prj_Inflation=1,IF($B364=1,IF(BF$2=1,1,IF(Параметры!BF$35=1,1+OFFSET(BF362,0,-1),1)),"-"),1)</f>
        <v>-</v>
      </c>
      <c r="BG364" s="176" t="str">
        <f ca="1">IF(Prj_Inflation=1,IF($B364=1,IF(BG$2=1,1,IF(Параметры!BG$35=1,1+OFFSET(BG362,0,-1),1)),"-"),1)</f>
        <v>-</v>
      </c>
      <c r="BH364" s="176" t="str">
        <f ca="1">IF(Prj_Inflation=1,IF($B364=1,IF(BH$2=1,1,IF(Параметры!BH$35=1,1+OFFSET(BH362,0,-1),1)),"-"),1)</f>
        <v>-</v>
      </c>
      <c r="BI364" s="176" t="str">
        <f ca="1">IF(Prj_Inflation=1,IF($B364=1,IF(BI$2=1,1,IF(Параметры!BI$35=1,1+OFFSET(BI362,0,-1),1)),"-"),1)</f>
        <v>-</v>
      </c>
      <c r="BJ364" s="176" t="str">
        <f ca="1">IF(Prj_Inflation=1,IF($B364=1,IF(BJ$2=1,1,IF(Параметры!BJ$35=1,1+OFFSET(BJ362,0,-1),1)),"-"),1)</f>
        <v>-</v>
      </c>
      <c r="BK364" s="176" t="str">
        <f ca="1">IF(Prj_Inflation=1,IF($B364=1,IF(BK$2=1,1,IF(Параметры!BK$35=1,1+OFFSET(BK362,0,-1),1)),"-"),1)</f>
        <v>-</v>
      </c>
      <c r="BL364" s="176" t="str">
        <f ca="1">IF(Prj_Inflation=1,IF($B364=1,IF(BL$2=1,1,IF(Параметры!BL$35=1,1+OFFSET(BL362,0,-1),1)),"-"),1)</f>
        <v>-</v>
      </c>
      <c r="BM364" s="176" t="str">
        <f ca="1">IF(Prj_Inflation=1,IF($B364=1,IF(BM$2=1,1,IF(Параметры!BM$35=1,1+OFFSET(BM362,0,-1),1)),"-"),1)</f>
        <v>-</v>
      </c>
      <c r="BN364" s="176" t="str">
        <f ca="1">IF(Prj_Inflation=1,IF($B364=1,IF(BN$2=1,1,IF(Параметры!BN$35=1,1+OFFSET(BN362,0,-1),1)),"-"),1)</f>
        <v>-</v>
      </c>
      <c r="BO364" s="176" t="str">
        <f ca="1">IF(Prj_Inflation=1,IF($B364=1,IF(BO$2=1,1,IF(Параметры!BO$35=1,1+OFFSET(BO362,0,-1),1)),"-"),1)</f>
        <v>-</v>
      </c>
      <c r="BP364" s="176" t="str">
        <f ca="1">IF(Prj_Inflation=1,IF($B364=1,IF(BP$2=1,1,IF(Параметры!BP$35=1,1+OFFSET(BP362,0,-1),1)),"-"),1)</f>
        <v>-</v>
      </c>
      <c r="BQ364" s="176" t="str">
        <f ca="1">IF(Prj_Inflation=1,IF($B364=1,IF(BQ$2=1,1,IF(Параметры!BQ$35=1,1+OFFSET(BQ362,0,-1),1)),"-"),1)</f>
        <v>-</v>
      </c>
      <c r="BR364" s="176" t="str">
        <f ca="1">IF(Prj_Inflation=1,IF($B364=1,IF(BR$2=1,1,IF(Параметры!BR$35=1,1+OFFSET(BR362,0,-1),1)),"-"),1)</f>
        <v>-</v>
      </c>
      <c r="BS364" s="176" t="str">
        <f ca="1">IF(Prj_Inflation=1,IF($B364=1,IF(BS$2=1,1,IF(Параметры!BS$35=1,1+OFFSET(BS362,0,-1),1)),"-"),1)</f>
        <v>-</v>
      </c>
      <c r="BT364" s="176" t="str">
        <f ca="1">IF(Prj_Inflation=1,IF($B364=1,IF(BT$2=1,1,IF(Параметры!BT$35=1,1+OFFSET(BT362,0,-1),1)),"-"),1)</f>
        <v>-</v>
      </c>
      <c r="BU364" s="176" t="str">
        <f ca="1">IF(Prj_Inflation=1,IF($B364=1,IF(BU$2=1,1,IF(Параметры!BU$35=1,1+OFFSET(BU362,0,-1),1)),"-"),1)</f>
        <v>-</v>
      </c>
      <c r="BV364" s="176" t="str">
        <f ca="1">IF(Prj_Inflation=1,IF($B364=1,IF(BV$2=1,1,IF(Параметры!BV$35=1,1+OFFSET(BV362,0,-1),1)),"-"),1)</f>
        <v>-</v>
      </c>
      <c r="BW364" s="176" t="str">
        <f ca="1">IF(Prj_Inflation=1,IF($B364=1,IF(BW$2=1,1,IF(Параметры!BW$35=1,1+OFFSET(BW362,0,-1),1)),"-"),1)</f>
        <v>-</v>
      </c>
      <c r="BX364" s="176" t="str">
        <f ca="1">IF(Prj_Inflation=1,IF($B364=1,IF(BX$2=1,1,IF(Параметры!BX$35=1,1+OFFSET(BX362,0,-1),1)),"-"),1)</f>
        <v>-</v>
      </c>
      <c r="BY364" s="176" t="str">
        <f ca="1">IF(Prj_Inflation=1,IF($B364=1,IF(BY$2=1,1,IF(Параметры!BY$35=1,1+OFFSET(BY362,0,-1),1)),"-"),1)</f>
        <v>-</v>
      </c>
      <c r="BZ364" s="176" t="str">
        <f ca="1">IF(Prj_Inflation=1,IF($B364=1,IF(BZ$2=1,1,IF(Параметры!BZ$35=1,1+OFFSET(BZ362,0,-1),1)),"-"),1)</f>
        <v>-</v>
      </c>
      <c r="CA364" s="176" t="str">
        <f ca="1">IF(Prj_Inflation=1,IF($B364=1,IF(CA$2=1,1,IF(Параметры!CA$35=1,1+OFFSET(CA362,0,-1),1)),"-"),1)</f>
        <v>-</v>
      </c>
      <c r="CB364" s="176" t="str">
        <f ca="1">IF(Prj_Inflation=1,IF($B364=1,IF(CB$2=1,1,IF(Параметры!CB$35=1,1+OFFSET(CB362,0,-1),1)),"-"),1)</f>
        <v>-</v>
      </c>
      <c r="CC364" s="176" t="str">
        <f ca="1">IF(Prj_Inflation=1,IF($B364=1,IF(CC$2=1,1,IF(Параметры!CC$35=1,1+OFFSET(CC362,0,-1),1)),"-"),1)</f>
        <v>-</v>
      </c>
      <c r="CD364" s="176" t="str">
        <f ca="1">IF(Prj_Inflation=1,IF($B364=1,IF(CD$2=1,1,IF(Параметры!CD$35=1,1+OFFSET(CD362,0,-1),1)),"-"),1)</f>
        <v>-</v>
      </c>
      <c r="CE364" s="176" t="str">
        <f ca="1">IF(Prj_Inflation=1,IF($B364=1,IF(CE$2=1,1,IF(Параметры!CE$35=1,1+OFFSET(CE362,0,-1),1)),"-"),1)</f>
        <v>-</v>
      </c>
      <c r="CF364" s="176" t="str">
        <f ca="1">IF(Prj_Inflation=1,IF($B364=1,IF(CF$2=1,1,IF(Параметры!CF$35=1,1+OFFSET(CF362,0,-1),1)),"-"),1)</f>
        <v>-</v>
      </c>
      <c r="CG364" s="176" t="str">
        <f ca="1">IF(Prj_Inflation=1,IF($B364=1,IF(CG$2=1,1,IF(Параметры!CG$35=1,1+OFFSET(CG362,0,-1),1)),"-"),1)</f>
        <v>-</v>
      </c>
      <c r="CH364" s="176" t="str">
        <f ca="1">IF(Prj_Inflation=1,IF($B364=1,IF(CH$2=1,1,IF(Параметры!CH$35=1,1+OFFSET(CH362,0,-1),1)),"-"),1)</f>
        <v>-</v>
      </c>
      <c r="CI364" s="176" t="str">
        <f ca="1">IF(Prj_Inflation=1,IF($B364=1,IF(CI$2=1,1,IF(Параметры!CI$35=1,1+OFFSET(CI362,0,-1),1)),"-"),1)</f>
        <v>-</v>
      </c>
      <c r="CJ364" s="176" t="str">
        <f ca="1">IF(Prj_Inflation=1,IF($B364=1,IF(CJ$2=1,1,IF(Параметры!CJ$35=1,1+OFFSET(CJ362,0,-1),1)),"-"),1)</f>
        <v>-</v>
      </c>
      <c r="CK364" s="176" t="str">
        <f ca="1">IF(Prj_Inflation=1,IF($B364=1,IF(CK$2=1,1,IF(Параметры!CK$35=1,1+OFFSET(CK362,0,-1),1)),"-"),1)</f>
        <v>-</v>
      </c>
      <c r="CL364" s="176" t="str">
        <f ca="1">IF(Prj_Inflation=1,IF($B364=1,IF(CL$2=1,1,IF(Параметры!CL$35=1,1+OFFSET(CL362,0,-1),1)),"-"),1)</f>
        <v>-</v>
      </c>
      <c r="CM364" s="176" t="str">
        <f ca="1">IF(Prj_Inflation=1,IF($B364=1,IF(CM$2=1,1,IF(Параметры!CM$35=1,1+OFFSET(CM362,0,-1),1)),"-"),1)</f>
        <v>-</v>
      </c>
      <c r="CN364" s="176" t="str">
        <f ca="1">IF(Prj_Inflation=1,IF($B364=1,IF(CN$2=1,1,IF(Параметры!CN$35=1,1+OFFSET(CN362,0,-1),1)),"-"),1)</f>
        <v>-</v>
      </c>
      <c r="CO364" s="176" t="str">
        <f ca="1">IF(Prj_Inflation=1,IF($B364=1,IF(CO$2=1,1,IF(Параметры!CO$35=1,1+OFFSET(CO362,0,-1),1)),"-"),1)</f>
        <v>-</v>
      </c>
      <c r="CP364" s="176" t="str">
        <f ca="1">IF(Prj_Inflation=1,IF($B364=1,IF(CP$2=1,1,IF(Параметры!CP$35=1,1+OFFSET(CP362,0,-1),1)),"-"),1)</f>
        <v>-</v>
      </c>
      <c r="CQ364" s="176" t="str">
        <f ca="1">IF(Prj_Inflation=1,IF($B364=1,IF(CQ$2=1,1,IF(Параметры!CQ$35=1,1+OFFSET(CQ362,0,-1),1)),"-"),1)</f>
        <v>-</v>
      </c>
      <c r="CR364" s="176" t="str">
        <f ca="1">IF(Prj_Inflation=1,IF($B364=1,IF(CR$2=1,1,IF(Параметры!CR$35=1,1+OFFSET(CR362,0,-1),1)),"-"),1)</f>
        <v>-</v>
      </c>
      <c r="CS364" s="176" t="str">
        <f ca="1">IF(Prj_Inflation=1,IF($B364=1,IF(CS$2=1,1,IF(Параметры!CS$35=1,1+OFFSET(CS362,0,-1),1)),"-"),1)</f>
        <v>-</v>
      </c>
      <c r="CT364" s="176" t="str">
        <f ca="1">IF(Prj_Inflation=1,IF($B364=1,IF(CT$2=1,1,IF(Параметры!CT$35=1,1+OFFSET(CT362,0,-1),1)),"-"),1)</f>
        <v>-</v>
      </c>
      <c r="CU364" s="176" t="str">
        <f ca="1">IF(Prj_Inflation=1,IF($B364=1,IF(CU$2=1,1,IF(Параметры!CU$35=1,1+OFFSET(CU362,0,-1),1)),"-"),1)</f>
        <v>-</v>
      </c>
      <c r="CV364" s="176" t="str">
        <f ca="1">IF(Prj_Inflation=1,IF($B364=1,IF(CV$2=1,1,IF(Параметры!CV$35=1,1+OFFSET(CV362,0,-1),1)),"-"),1)</f>
        <v>-</v>
      </c>
      <c r="CW364" s="176" t="str">
        <f ca="1">IF(Prj_Inflation=1,IF($B364=1,IF(CW$2=1,1,IF(Параметры!CW$35=1,1+OFFSET(CW362,0,-1),1)),"-"),1)</f>
        <v>-</v>
      </c>
      <c r="CX364" s="176" t="str">
        <f ca="1">IF(Prj_Inflation=1,IF($B364=1,IF(CX$2=1,1,IF(Параметры!CX$35=1,1+OFFSET(CX362,0,-1),1)),"-"),1)</f>
        <v>-</v>
      </c>
      <c r="CY364" s="176" t="str">
        <f ca="1">IF(Prj_Inflation=1,IF($B364=1,IF(CY$2=1,1,IF(Параметры!CY$35=1,1+OFFSET(CY362,0,-1),1)),"-"),1)</f>
        <v>-</v>
      </c>
      <c r="CZ364" s="176" t="str">
        <f ca="1">IF(Prj_Inflation=1,IF($B364=1,IF(CZ$2=1,1,IF(Параметры!CZ$35=1,1+OFFSET(CZ362,0,-1),1)),"-"),1)</f>
        <v>-</v>
      </c>
      <c r="DA364" s="176" t="str">
        <f ca="1">IF(Prj_Inflation=1,IF($B364=1,IF(DA$2=1,1,IF(Параметры!DA$35=1,1+OFFSET(DA362,0,-1),1)),"-"),1)</f>
        <v>-</v>
      </c>
      <c r="DB364" s="176" t="str">
        <f ca="1">IF(Prj_Inflation=1,IF($B364=1,IF(DB$2=1,1,IF(Параметры!DB$35=1,1+OFFSET(DB362,0,-1),1)),"-"),1)</f>
        <v>-</v>
      </c>
      <c r="DC364" s="176" t="str">
        <f ca="1">IF(Prj_Inflation=1,IF($B364=1,IF(DC$2=1,1,IF(Параметры!DC$35=1,1+OFFSET(DC362,0,-1),1)),"-"),1)</f>
        <v>-</v>
      </c>
      <c r="DD364" s="176" t="str">
        <f ca="1">IF(Prj_Inflation=1,IF($B364=1,IF(DD$2=1,1,IF(Параметры!DD$35=1,1+OFFSET(DD362,0,-1),1)),"-"),1)</f>
        <v>-</v>
      </c>
      <c r="DE364" s="176" t="str">
        <f ca="1">IF(Prj_Inflation=1,IF($B364=1,IF(DE$2=1,1,IF(Параметры!DE$35=1,1+OFFSET(DE362,0,-1),1)),"-"),1)</f>
        <v>-</v>
      </c>
      <c r="DF364" s="176" t="str">
        <f ca="1">IF(Prj_Inflation=1,IF($B364=1,IF(DF$2=1,1,IF(Параметры!DF$35=1,1+OFFSET(DF362,0,-1),1)),"-"),1)</f>
        <v>-</v>
      </c>
      <c r="DG364" s="176" t="str">
        <f ca="1">IF(Prj_Inflation=1,IF($B364=1,IF(DG$2=1,1,IF(Параметры!DG$35=1,1+OFFSET(DG362,0,-1),1)),"-"),1)</f>
        <v>-</v>
      </c>
      <c r="DH364" s="176" t="str">
        <f ca="1">IF(Prj_Inflation=1,IF($B364=1,IF(DH$2=1,1,IF(Параметры!DH$35=1,1+OFFSET(DH362,0,-1),1)),"-"),1)</f>
        <v>-</v>
      </c>
      <c r="DI364" s="176" t="str">
        <f ca="1">IF(Prj_Inflation=1,IF($B364=1,IF(DI$2=1,1,IF(Параметры!DI$35=1,1+OFFSET(DI362,0,-1),1)),"-"),1)</f>
        <v>-</v>
      </c>
      <c r="DJ364" s="176" t="str">
        <f ca="1">IF(Prj_Inflation=1,IF($B364=1,IF(DJ$2=1,1,IF(Параметры!DJ$35=1,1+OFFSET(DJ362,0,-1),1)),"-"),1)</f>
        <v>-</v>
      </c>
      <c r="DK364" s="176" t="str">
        <f ca="1">IF(Prj_Inflation=1,IF($B364=1,IF(DK$2=1,1,IF(Параметры!DK$35=1,1+OFFSET(DK362,0,-1),1)),"-"),1)</f>
        <v>-</v>
      </c>
      <c r="DL364" s="176" t="str">
        <f ca="1">IF(Prj_Inflation=1,IF($B364=1,IF(DL$2=1,1,IF(Параметры!DL$35=1,1+OFFSET(DL362,0,-1),1)),"-"),1)</f>
        <v>-</v>
      </c>
      <c r="DM364" s="176" t="str">
        <f ca="1">IF(Prj_Inflation=1,IF($B364=1,IF(DM$2=1,1,IF(Параметры!DM$35=1,1+OFFSET(DM362,0,-1),1)),"-"),1)</f>
        <v>-</v>
      </c>
      <c r="DN364" s="176" t="str">
        <f ca="1">IF(Prj_Inflation=1,IF($B364=1,IF(DN$2=1,1,IF(Параметры!DN$35=1,1+OFFSET(DN362,0,-1),1)),"-"),1)</f>
        <v>-</v>
      </c>
      <c r="DO364" s="176" t="str">
        <f ca="1">IF(Prj_Inflation=1,IF($B364=1,IF(DO$2=1,1,IF(Параметры!DO$35=1,1+OFFSET(DO362,0,-1),1)),"-"),1)</f>
        <v>-</v>
      </c>
      <c r="DP364" s="176" t="str">
        <f ca="1">IF(Prj_Inflation=1,IF($B364=1,IF(DP$2=1,1,IF(Параметры!DP$35=1,1+OFFSET(DP362,0,-1),1)),"-"),1)</f>
        <v>-</v>
      </c>
      <c r="DQ364" s="176" t="str">
        <f ca="1">IF(Prj_Inflation=1,IF($B364=1,IF(DQ$2=1,1,IF(Параметры!DQ$35=1,1+OFFSET(DQ362,0,-1),1)),"-"),1)</f>
        <v>-</v>
      </c>
      <c r="DR364" s="176" t="str">
        <f ca="1">IF(Prj_Inflation=1,IF($B364=1,IF(DR$2=1,1,IF(Параметры!DR$35=1,1+OFFSET(DR362,0,-1),1)),"-"),1)</f>
        <v>-</v>
      </c>
      <c r="DS364" s="176" t="str">
        <f ca="1">IF(Prj_Inflation=1,IF($B364=1,IF(DS$2=1,1,IF(Параметры!DS$35=1,1+OFFSET(DS362,0,-1),1)),"-"),1)</f>
        <v>-</v>
      </c>
      <c r="DT364" s="176" t="str">
        <f ca="1">IF(Prj_Inflation=1,IF($B364=1,IF(DT$2=1,1,IF(Параметры!DT$35=1,1+OFFSET(DT362,0,-1),1)),"-"),1)</f>
        <v>-</v>
      </c>
      <c r="DU364" s="176" t="str">
        <f ca="1">IF(Prj_Inflation=1,IF($B364=1,IF(DU$2=1,1,IF(Параметры!DU$35=1,1+OFFSET(DU362,0,-1),1)),"-"),1)</f>
        <v>-</v>
      </c>
      <c r="DV364" s="176" t="str">
        <f ca="1">IF(Prj_Inflation=1,IF($B364=1,IF(DV$2=1,1,IF(Параметры!DV$35=1,1+OFFSET(DV362,0,-1),1)),"-"),1)</f>
        <v>-</v>
      </c>
      <c r="DW364" s="175"/>
      <c r="DX364" s="170"/>
    </row>
    <row r="365" spans="1:128" hidden="1" outlineLevel="1" x14ac:dyDescent="0.2">
      <c r="A365" s="168" t="str">
        <f ca="1">Language!A$708</f>
        <v>социальные взносы</v>
      </c>
      <c r="B365" s="173"/>
      <c r="C365" s="147" t="str">
        <f ca="1">CHOOSE(D365,CurName1,CurName2,CurName3)</f>
        <v>тыс. руб.</v>
      </c>
      <c r="D365" s="158">
        <f>D358</f>
        <v>1</v>
      </c>
      <c r="E365" s="154" t="s">
        <v>1178</v>
      </c>
      <c r="F365" s="6" t="s">
        <v>3082</v>
      </c>
      <c r="G365" s="169">
        <f ca="1">G361*Параметры!G$97</f>
        <v>21.700000000000003</v>
      </c>
      <c r="H365" s="169">
        <f ca="1">H361*Параметры!H$97</f>
        <v>21.822694954906698</v>
      </c>
      <c r="I365" s="169">
        <f ca="1">I361*Параметры!I$97</f>
        <v>21.946083644926734</v>
      </c>
      <c r="J365" s="169">
        <f ca="1">J361*Параметры!J$97</f>
        <v>22.070169992539309</v>
      </c>
      <c r="K365" s="169">
        <f ca="1">K361*Параметры!K$97</f>
        <v>22.194957942401874</v>
      </c>
      <c r="L365" s="169">
        <f ca="1">L361*Параметры!L$97</f>
        <v>22.32045146147556</v>
      </c>
      <c r="M365" s="169">
        <f ca="1">M361*Параметры!M$97</f>
        <v>22.446654539151265</v>
      </c>
      <c r="N365" s="169">
        <f ca="1">N361*Параметры!N$97</f>
        <v>22.573571187376487</v>
      </c>
      <c r="O365" s="169">
        <f ca="1">O361*Параметры!O$97</f>
        <v>22.701205440782854</v>
      </c>
      <c r="P365" s="169">
        <f ca="1">P361*Параметры!P$97</f>
        <v>22.829561356814395</v>
      </c>
      <c r="Q365" s="169">
        <f ca="1">Q361*Параметры!Q$97</f>
        <v>22.958643015856509</v>
      </c>
      <c r="R365" s="169">
        <f ca="1">R361*Параметры!R$97</f>
        <v>23.088454521365701</v>
      </c>
      <c r="S365" s="169">
        <f ca="1">S361*Параметры!S$97</f>
        <v>23.218999999999998</v>
      </c>
      <c r="T365" s="169">
        <f ca="1">T361*Параметры!T$97</f>
        <v>23.35028360175016</v>
      </c>
      <c r="U365" s="169">
        <f ca="1">U361*Параметры!U$97</f>
        <v>23.482309500071601</v>
      </c>
      <c r="V365" s="169">
        <f ca="1">V361*Параметры!V$97</f>
        <v>23.615081892017056</v>
      </c>
      <c r="W365" s="169">
        <f ca="1">W361*Параметры!W$97</f>
        <v>23.748604998370002</v>
      </c>
      <c r="X365" s="169">
        <f ca="1">X361*Параметры!X$97</f>
        <v>23.882883063778845</v>
      </c>
      <c r="Y365" s="169">
        <f ca="1">Y361*Параметры!Y$97</f>
        <v>24.01792035689185</v>
      </c>
      <c r="Z365" s="169">
        <f ca="1">Z361*Параметры!Z$97</f>
        <v>24.153721170492837</v>
      </c>
      <c r="AA365" s="169">
        <f ca="1">AA361*Параметры!AA$97</f>
        <v>24.290289821637653</v>
      </c>
      <c r="AB365" s="169">
        <f ca="1">AB361*Параметры!AB$97</f>
        <v>24.427630651791404</v>
      </c>
      <c r="AC365" s="169">
        <f ca="1">AC361*Параметры!AC$97</f>
        <v>24.565748026966467</v>
      </c>
      <c r="AD365" s="169">
        <f ca="1">AD361*Параметры!AD$97</f>
        <v>24.704646337861302</v>
      </c>
      <c r="AE365" s="169">
        <f ca="1">AE361*Параметры!AE$97</f>
        <v>24.844329999999996</v>
      </c>
      <c r="AF365" s="169">
        <f ca="1">AF361*Параметры!AF$97</f>
        <v>24.984803453872672</v>
      </c>
      <c r="AG365" s="169">
        <f ca="1">AG361*Параметры!AG$97</f>
        <v>25.126071165076613</v>
      </c>
      <c r="AH365" s="169">
        <f ca="1">AH361*Параметры!AH$97</f>
        <v>25.268137624458248</v>
      </c>
      <c r="AI365" s="169">
        <f ca="1">AI361*Параметры!AI$97</f>
        <v>25.411007348255904</v>
      </c>
      <c r="AJ365" s="169">
        <f ca="1">AJ361*Параметры!AJ$97</f>
        <v>25.554684878243368</v>
      </c>
      <c r="AK365" s="169">
        <f ca="1">AK361*Параметры!AK$97</f>
        <v>25.69917478187428</v>
      </c>
      <c r="AL365" s="169">
        <f ca="1">AL361*Параметры!AL$97</f>
        <v>25.844481652427337</v>
      </c>
      <c r="AM365" s="169">
        <f ca="1">AM361*Параметры!AM$97</f>
        <v>25.990610109152289</v>
      </c>
      <c r="AN365" s="169">
        <f ca="1">AN361*Параметры!AN$97</f>
        <v>26.1375647974168</v>
      </c>
      <c r="AO365" s="169">
        <f ca="1">AO361*Параметры!AO$97</f>
        <v>26.285350388854123</v>
      </c>
      <c r="AP365" s="169">
        <f ca="1">AP361*Параметры!AP$97</f>
        <v>26.433971581511592</v>
      </c>
      <c r="AQ365" s="169">
        <f ca="1">AQ361*Параметры!AQ$97</f>
        <v>26.583433099999997</v>
      </c>
      <c r="AR365" s="169">
        <f ca="1">AR361*Параметры!AR$97</f>
        <v>26.733739695643759</v>
      </c>
      <c r="AS365" s="169">
        <f ca="1">AS361*Параметры!AS$97</f>
        <v>26.884896146631977</v>
      </c>
      <c r="AT365" s="169">
        <f ca="1">AT361*Параметры!AT$97</f>
        <v>27.036907258170324</v>
      </c>
      <c r="AU365" s="169">
        <f ca="1">AU361*Параметры!AU$97</f>
        <v>27.189777862633811</v>
      </c>
      <c r="AV365" s="169">
        <f ca="1">AV361*Параметры!AV$97</f>
        <v>27.343512819720399</v>
      </c>
      <c r="AW365" s="169">
        <f ca="1">AW361*Параметры!AW$97</f>
        <v>27.498117016605477</v>
      </c>
      <c r="AX365" s="169">
        <f ca="1">AX361*Параметры!AX$97</f>
        <v>27.653595368097246</v>
      </c>
      <c r="AY365" s="169">
        <f ca="1">AY361*Параметры!AY$97</f>
        <v>27.809952816792947</v>
      </c>
      <c r="AZ365" s="169">
        <f ca="1">AZ361*Параметры!AZ$97</f>
        <v>27.967194333235973</v>
      </c>
      <c r="BA365" s="169">
        <f ca="1">BA361*Параметры!BA$97</f>
        <v>28.125324916073907</v>
      </c>
      <c r="BB365" s="169">
        <f ca="1">BB361*Параметры!BB$97</f>
        <v>28.284349592217399</v>
      </c>
      <c r="BC365" s="169">
        <f ca="1">BC361*Параметры!BC$97</f>
        <v>28.444273416999994</v>
      </c>
      <c r="BD365" s="169">
        <f ca="1">BD361*Параметры!BD$97</f>
        <v>28.60510147433882</v>
      </c>
      <c r="BE365" s="169">
        <f ca="1">BE361*Параметры!BE$97</f>
        <v>28.766838876896212</v>
      </c>
      <c r="BF365" s="169">
        <f ca="1">BF361*Параметры!BF$97</f>
        <v>28.929490766242242</v>
      </c>
      <c r="BG365" s="169">
        <f ca="1">BG361*Параметры!BG$97</f>
        <v>29.093062313018173</v>
      </c>
      <c r="BH365" s="169">
        <f ca="1">BH361*Параметры!BH$97</f>
        <v>29.257558717100821</v>
      </c>
      <c r="BI365" s="169">
        <f ca="1">BI361*Параметры!BI$97</f>
        <v>29.422985207767855</v>
      </c>
      <c r="BJ365" s="169">
        <f ca="1">BJ361*Параметры!BJ$97</f>
        <v>29.589347043864048</v>
      </c>
      <c r="BK365" s="169">
        <f ca="1">BK361*Параметры!BK$97</f>
        <v>29.756649513968444</v>
      </c>
      <c r="BL365" s="169">
        <f ca="1">BL361*Параметры!BL$97</f>
        <v>29.924897936562484</v>
      </c>
      <c r="BM365" s="169">
        <f ca="1">BM361*Параметры!BM$97</f>
        <v>30.094097660199072</v>
      </c>
      <c r="BN365" s="169">
        <f ca="1">BN361*Параметры!BN$97</f>
        <v>30.264254063672613</v>
      </c>
      <c r="BO365" s="169">
        <f ca="1">BO361*Параметры!BO$97</f>
        <v>30.435372556189989</v>
      </c>
      <c r="BP365" s="169">
        <f ca="1">BP361*Параметры!BP$97</f>
        <v>30.607458577542534</v>
      </c>
      <c r="BQ365" s="169">
        <f ca="1">BQ361*Параметры!BQ$97</f>
        <v>30.780517598278941</v>
      </c>
      <c r="BR365" s="169">
        <f ca="1">BR361*Параметры!BR$97</f>
        <v>30.954555119879196</v>
      </c>
      <c r="BS365" s="169">
        <f ca="1">BS361*Параметры!BS$97</f>
        <v>31.129576674929442</v>
      </c>
      <c r="BT365" s="169">
        <f ca="1">BT361*Параметры!BT$97</f>
        <v>31.305587827297877</v>
      </c>
      <c r="BU365" s="169">
        <f ca="1">BU361*Параметры!BU$97</f>
        <v>31.482594172311604</v>
      </c>
      <c r="BV365" s="169">
        <f ca="1">BV361*Параметры!BV$97</f>
        <v>31.660601336934533</v>
      </c>
      <c r="BW365" s="169">
        <f ca="1">BW361*Параметры!BW$97</f>
        <v>31.839614979946241</v>
      </c>
      <c r="BX365" s="169">
        <f ca="1">BX361*Параметры!BX$97</f>
        <v>32.019640792121862</v>
      </c>
      <c r="BY365" s="169">
        <f ca="1">BY361*Параметры!BY$97</f>
        <v>32.200684496413011</v>
      </c>
      <c r="BZ365" s="169">
        <f ca="1">BZ361*Параметры!BZ$97</f>
        <v>32.382751848129693</v>
      </c>
      <c r="CA365" s="169">
        <f ca="1">CA361*Параметры!CA$97</f>
        <v>32.565848635123288</v>
      </c>
      <c r="CB365" s="169">
        <f ca="1">CB361*Параметры!CB$97</f>
        <v>32.749980677970505</v>
      </c>
      <c r="CC365" s="169">
        <f ca="1">CC361*Параметры!CC$97</f>
        <v>32.935153830158463</v>
      </c>
      <c r="CD365" s="169">
        <f ca="1">CD361*Параметры!CD$97</f>
        <v>33.121373978270739</v>
      </c>
      <c r="CE365" s="169">
        <f ca="1">CE361*Параметры!CE$97</f>
        <v>33.308647042174499</v>
      </c>
      <c r="CF365" s="169">
        <f ca="1">CF361*Параметры!CF$97</f>
        <v>33.496978975208719</v>
      </c>
      <c r="CG365" s="169">
        <f ca="1">CG361*Параметры!CG$97</f>
        <v>33.686375764373409</v>
      </c>
      <c r="CH365" s="169">
        <f ca="1">CH361*Параметры!CH$97</f>
        <v>33.876843430519941</v>
      </c>
      <c r="CI365" s="169">
        <f ca="1">CI361*Параметры!CI$97</f>
        <v>34.068388028542465</v>
      </c>
      <c r="CJ365" s="169">
        <f ca="1">CJ361*Параметры!CJ$97</f>
        <v>34.261015647570382</v>
      </c>
      <c r="CK365" s="169">
        <f ca="1">CK361*Параметры!CK$97</f>
        <v>34.454732411161906</v>
      </c>
      <c r="CL365" s="169">
        <f ca="1">CL361*Параметры!CL$97</f>
        <v>34.649544477498765</v>
      </c>
      <c r="CM365" s="169">
        <f ca="1">CM361*Параметры!CM$97</f>
        <v>34.845458039581906</v>
      </c>
      <c r="CN365" s="169">
        <f ca="1">CN361*Параметры!CN$97</f>
        <v>35.042479325428431</v>
      </c>
      <c r="CO365" s="169">
        <f ca="1">CO361*Параметры!CO$97</f>
        <v>35.240614598269545</v>
      </c>
      <c r="CP365" s="169">
        <f ca="1">CP361*Параметры!CP$97</f>
        <v>35.439870156749677</v>
      </c>
      <c r="CQ365" s="169">
        <f ca="1">CQ361*Параметры!CQ$97</f>
        <v>35.640252335126704</v>
      </c>
      <c r="CR365" s="169">
        <f ca="1">CR361*Параметры!CR$97</f>
        <v>35.841767503473321</v>
      </c>
      <c r="CS365" s="169">
        <f ca="1">CS361*Параметры!CS$97</f>
        <v>36.044422067879538</v>
      </c>
      <c r="CT365" s="169">
        <f ca="1">CT361*Параметры!CT$97</f>
        <v>36.24822247065633</v>
      </c>
      <c r="CU365" s="169">
        <f ca="1">CU361*Параметры!CU$97</f>
        <v>36.453175190540428</v>
      </c>
      <c r="CV365" s="169">
        <f ca="1">CV361*Параметры!CV$97</f>
        <v>36.659286742900299</v>
      </c>
      <c r="CW365" s="169">
        <f ca="1">CW361*Параметры!CW$97</f>
        <v>36.866563679943233</v>
      </c>
      <c r="CX365" s="169">
        <f ca="1">CX361*Параметры!CX$97</f>
        <v>37.07501259092367</v>
      </c>
      <c r="CY365" s="169">
        <f ca="1">CY361*Параметры!CY$97</f>
        <v>37.284640102352633</v>
      </c>
      <c r="CZ365" s="169">
        <f ca="1">CZ361*Параметры!CZ$97</f>
        <v>37.495452878208418</v>
      </c>
      <c r="DA365" s="169">
        <f ca="1">DA361*Параметры!DA$97</f>
        <v>37.707457620148411</v>
      </c>
      <c r="DB365" s="169">
        <f ca="1">DB361*Параметры!DB$97</f>
        <v>37.920661067722151</v>
      </c>
      <c r="DC365" s="169">
        <f ca="1">DC361*Параметры!DC$97</f>
        <v>38.135069998585571</v>
      </c>
      <c r="DD365" s="169">
        <f ca="1">DD361*Параметры!DD$97</f>
        <v>38.35069122871645</v>
      </c>
      <c r="DE365" s="169">
        <f ca="1">DE361*Параметры!DE$97</f>
        <v>38.5675316126311</v>
      </c>
      <c r="DF365" s="169">
        <f ca="1">DF361*Параметры!DF$97</f>
        <v>38.78559804360227</v>
      </c>
      <c r="DG365" s="169">
        <f ca="1">DG361*Параметры!DG$97</f>
        <v>39.004897453878257</v>
      </c>
      <c r="DH365" s="169">
        <f ca="1">DH361*Параметры!DH$97</f>
        <v>39.225436814903318</v>
      </c>
      <c r="DI365" s="169">
        <f ca="1">DI361*Параметры!DI$97</f>
        <v>39.447223137539261</v>
      </c>
      <c r="DJ365" s="169">
        <f ca="1">DJ361*Параметры!DJ$97</f>
        <v>39.670263472288326</v>
      </c>
      <c r="DK365" s="169">
        <f ca="1">DK361*Параметры!DK$97</f>
        <v>39.894564909517314</v>
      </c>
      <c r="DL365" s="169">
        <f ca="1">DL361*Параметры!DL$97</f>
        <v>40.120134579683004</v>
      </c>
      <c r="DM365" s="169">
        <f ca="1">DM361*Параметры!DM$97</f>
        <v>40.346979653558797</v>
      </c>
      <c r="DN365" s="169">
        <f ca="1">DN361*Параметры!DN$97</f>
        <v>40.575107342462701</v>
      </c>
      <c r="DO365" s="169">
        <f ca="1">DO361*Параметры!DO$97</f>
        <v>40.804524898486562</v>
      </c>
      <c r="DP365" s="169">
        <f ca="1">DP361*Параметры!DP$97</f>
        <v>41.035239614726599</v>
      </c>
      <c r="DQ365" s="169">
        <f ca="1">DQ361*Параметры!DQ$97</f>
        <v>41.267258825515277</v>
      </c>
      <c r="DR365" s="169">
        <f ca="1">DR361*Параметры!DR$97</f>
        <v>41.500589906654426</v>
      </c>
      <c r="DS365" s="169">
        <f ca="1">DS361*Параметры!DS$97</f>
        <v>41.735240275649737</v>
      </c>
      <c r="DT365" s="169">
        <f ca="1">DT361*Параметры!DT$97</f>
        <v>41.971217391946546</v>
      </c>
      <c r="DU365" s="169">
        <f ca="1">DU361*Параметры!DU$97</f>
        <v>42.208528757167002</v>
      </c>
      <c r="DV365" s="169">
        <f ca="1">DV361*Параметры!DV$97</f>
        <v>42.447181915348509</v>
      </c>
      <c r="DW365" s="169"/>
      <c r="DX365" s="177">
        <f ca="1">SUM(G365:DW365)</f>
        <v>3711.8225682581374</v>
      </c>
    </row>
    <row r="366" spans="1:128" s="157" customFormat="1" hidden="1" outlineLevel="1" x14ac:dyDescent="0.2">
      <c r="A366" s="165" t="str">
        <f ca="1">Language!A$1503</f>
        <v>затраты на персонал, с соц. взносами</v>
      </c>
      <c r="B366" s="189"/>
      <c r="C366" s="160" t="str">
        <f ca="1">CHOOSE(D366,CurName1,CurName2,CurName3)</f>
        <v>тыс. руб.</v>
      </c>
      <c r="D366" s="158">
        <f>D358</f>
        <v>1</v>
      </c>
      <c r="E366" s="154" t="s">
        <v>1898</v>
      </c>
      <c r="F366" s="6" t="s">
        <v>3082</v>
      </c>
      <c r="G366" s="166">
        <f t="shared" ref="G366:BR366" ca="1" si="555">G361+G365</f>
        <v>91.7</v>
      </c>
      <c r="H366" s="166">
        <f t="shared" ca="1" si="555"/>
        <v>92.218485132025066</v>
      </c>
      <c r="I366" s="166">
        <f t="shared" ca="1" si="555"/>
        <v>92.739901854367801</v>
      </c>
      <c r="J366" s="166">
        <f t="shared" ca="1" si="555"/>
        <v>93.264266742666095</v>
      </c>
      <c r="K366" s="166">
        <f t="shared" ca="1" si="555"/>
        <v>93.791596466278875</v>
      </c>
      <c r="L366" s="166">
        <f t="shared" ca="1" si="555"/>
        <v>94.321907788816063</v>
      </c>
      <c r="M366" s="166">
        <f t="shared" ca="1" si="555"/>
        <v>94.855217568671463</v>
      </c>
      <c r="N366" s="166">
        <f t="shared" ca="1" si="555"/>
        <v>95.391542759558689</v>
      </c>
      <c r="O366" s="166">
        <f t="shared" ca="1" si="555"/>
        <v>95.930900411050118</v>
      </c>
      <c r="P366" s="166">
        <f t="shared" ca="1" si="555"/>
        <v>96.473307669118881</v>
      </c>
      <c r="Q366" s="166">
        <f t="shared" ca="1" si="555"/>
        <v>97.018781776683952</v>
      </c>
      <c r="R366" s="166">
        <f t="shared" ca="1" si="555"/>
        <v>97.567340074158281</v>
      </c>
      <c r="S366" s="166">
        <f t="shared" ca="1" si="555"/>
        <v>98.118999999999971</v>
      </c>
      <c r="T366" s="166">
        <f t="shared" ca="1" si="555"/>
        <v>98.673779091266795</v>
      </c>
      <c r="U366" s="166">
        <f t="shared" ca="1" si="555"/>
        <v>99.231694984173515</v>
      </c>
      <c r="V366" s="166">
        <f t="shared" ca="1" si="555"/>
        <v>99.792765414652706</v>
      </c>
      <c r="W366" s="166">
        <f t="shared" ca="1" si="555"/>
        <v>100.35700821891838</v>
      </c>
      <c r="X366" s="166">
        <f t="shared" ca="1" si="555"/>
        <v>100.92444133403318</v>
      </c>
      <c r="Y366" s="166">
        <f t="shared" ca="1" si="555"/>
        <v>101.49508279847845</v>
      </c>
      <c r="Z366" s="166">
        <f t="shared" ca="1" si="555"/>
        <v>102.06895075272777</v>
      </c>
      <c r="AA366" s="166">
        <f t="shared" ca="1" si="555"/>
        <v>102.64606343982362</v>
      </c>
      <c r="AB366" s="166">
        <f t="shared" ca="1" si="555"/>
        <v>103.22643920595721</v>
      </c>
      <c r="AC366" s="166">
        <f t="shared" ca="1" si="555"/>
        <v>103.81009650105185</v>
      </c>
      <c r="AD366" s="166">
        <f t="shared" ca="1" si="555"/>
        <v>104.39705387934936</v>
      </c>
      <c r="AE366" s="166">
        <f t="shared" ca="1" si="555"/>
        <v>104.98732999999997</v>
      </c>
      <c r="AF366" s="166">
        <f t="shared" ca="1" si="555"/>
        <v>105.58094362765547</v>
      </c>
      <c r="AG366" s="166">
        <f t="shared" ca="1" si="555"/>
        <v>106.17791363306567</v>
      </c>
      <c r="AH366" s="166">
        <f t="shared" ca="1" si="555"/>
        <v>106.77825899367839</v>
      </c>
      <c r="AI366" s="166">
        <f t="shared" ca="1" si="555"/>
        <v>107.38199879424268</v>
      </c>
      <c r="AJ366" s="166">
        <f t="shared" ca="1" si="555"/>
        <v>107.9891522274155</v>
      </c>
      <c r="AK366" s="166">
        <f t="shared" ca="1" si="555"/>
        <v>108.59973859437194</v>
      </c>
      <c r="AL366" s="166">
        <f t="shared" ca="1" si="555"/>
        <v>109.21377730541873</v>
      </c>
      <c r="AM366" s="166">
        <f t="shared" ca="1" si="555"/>
        <v>109.83128788061127</v>
      </c>
      <c r="AN366" s="166">
        <f t="shared" ca="1" si="555"/>
        <v>110.45228995037421</v>
      </c>
      <c r="AO366" s="166">
        <f t="shared" ca="1" si="555"/>
        <v>111.07680325612547</v>
      </c>
      <c r="AP366" s="166">
        <f t="shared" ca="1" si="555"/>
        <v>111.70484765090382</v>
      </c>
      <c r="AQ366" s="166">
        <f t="shared" ca="1" si="555"/>
        <v>112.33644309999997</v>
      </c>
      <c r="AR366" s="166">
        <f t="shared" ca="1" si="555"/>
        <v>112.97160968159136</v>
      </c>
      <c r="AS366" s="166">
        <f t="shared" ca="1" si="555"/>
        <v>113.61036758738027</v>
      </c>
      <c r="AT366" s="166">
        <f t="shared" ca="1" si="555"/>
        <v>114.25273712323587</v>
      </c>
      <c r="AU366" s="166">
        <f t="shared" ca="1" si="555"/>
        <v>114.89873870983965</v>
      </c>
      <c r="AV366" s="166">
        <f t="shared" ca="1" si="555"/>
        <v>115.54839288333457</v>
      </c>
      <c r="AW366" s="166">
        <f t="shared" ca="1" si="555"/>
        <v>116.20172029597796</v>
      </c>
      <c r="AX366" s="166">
        <f t="shared" ca="1" si="555"/>
        <v>116.85874171679802</v>
      </c>
      <c r="AY366" s="166">
        <f t="shared" ca="1" si="555"/>
        <v>117.51947803225404</v>
      </c>
      <c r="AZ366" s="166">
        <f t="shared" ca="1" si="555"/>
        <v>118.18395024690039</v>
      </c>
      <c r="BA366" s="166">
        <f t="shared" ca="1" si="555"/>
        <v>118.85217948405423</v>
      </c>
      <c r="BB366" s="166">
        <f t="shared" ca="1" si="555"/>
        <v>119.52418698646706</v>
      </c>
      <c r="BC366" s="166">
        <f t="shared" ca="1" si="555"/>
        <v>120.19999411699996</v>
      </c>
      <c r="BD366" s="166">
        <f t="shared" ca="1" si="555"/>
        <v>120.87962235930274</v>
      </c>
      <c r="BE366" s="166">
        <f t="shared" ca="1" si="555"/>
        <v>121.56309331849688</v>
      </c>
      <c r="BF366" s="166">
        <f t="shared" ca="1" si="555"/>
        <v>122.25042872186236</v>
      </c>
      <c r="BG366" s="166">
        <f t="shared" ca="1" si="555"/>
        <v>122.9416504195284</v>
      </c>
      <c r="BH366" s="166">
        <f t="shared" ca="1" si="555"/>
        <v>123.63678038516797</v>
      </c>
      <c r="BI366" s="166">
        <f t="shared" ca="1" si="555"/>
        <v>124.3358407166964</v>
      </c>
      <c r="BJ366" s="166">
        <f t="shared" ca="1" si="555"/>
        <v>125.03885363697387</v>
      </c>
      <c r="BK366" s="166">
        <f t="shared" ca="1" si="555"/>
        <v>125.74584149451179</v>
      </c>
      <c r="BL366" s="166">
        <f t="shared" ca="1" si="555"/>
        <v>126.45682676418339</v>
      </c>
      <c r="BM366" s="166">
        <f t="shared" ca="1" si="555"/>
        <v>127.171832047938</v>
      </c>
      <c r="BN366" s="166">
        <f t="shared" ca="1" si="555"/>
        <v>127.89088007551973</v>
      </c>
      <c r="BO366" s="166">
        <f t="shared" ca="1" si="555"/>
        <v>128.61399370518996</v>
      </c>
      <c r="BP366" s="166">
        <f t="shared" ca="1" si="555"/>
        <v>129.34119592445393</v>
      </c>
      <c r="BQ366" s="166">
        <f t="shared" ca="1" si="555"/>
        <v>130.07250985079165</v>
      </c>
      <c r="BR366" s="166">
        <f t="shared" ca="1" si="555"/>
        <v>130.80795873239271</v>
      </c>
      <c r="BS366" s="166">
        <f t="shared" ref="BS366:DV366" ca="1" si="556">BS361+BS365</f>
        <v>131.54756594889537</v>
      </c>
      <c r="BT366" s="166">
        <f t="shared" ca="1" si="556"/>
        <v>132.29135501212971</v>
      </c>
      <c r="BU366" s="166">
        <f t="shared" ca="1" si="556"/>
        <v>133.03934956686516</v>
      </c>
      <c r="BV366" s="166">
        <f t="shared" ca="1" si="556"/>
        <v>133.79157339156205</v>
      </c>
      <c r="BW366" s="166">
        <f t="shared" ca="1" si="556"/>
        <v>134.54805039912765</v>
      </c>
      <c r="BX366" s="166">
        <f t="shared" ca="1" si="556"/>
        <v>135.30880463767625</v>
      </c>
      <c r="BY366" s="166">
        <f t="shared" ca="1" si="556"/>
        <v>136.07386029129367</v>
      </c>
      <c r="BZ366" s="166">
        <f t="shared" ca="1" si="556"/>
        <v>136.8432416808061</v>
      </c>
      <c r="CA366" s="166">
        <f t="shared" ca="1" si="556"/>
        <v>137.61697326455322</v>
      </c>
      <c r="CB366" s="166">
        <f t="shared" ca="1" si="556"/>
        <v>138.39507963916566</v>
      </c>
      <c r="CC366" s="166">
        <f t="shared" ca="1" si="556"/>
        <v>139.17758554034702</v>
      </c>
      <c r="CD366" s="166">
        <f t="shared" ca="1" si="556"/>
        <v>139.96451584366019</v>
      </c>
      <c r="CE366" s="166">
        <f t="shared" ca="1" si="556"/>
        <v>140.75589556531804</v>
      </c>
      <c r="CF366" s="166">
        <f t="shared" ca="1" si="556"/>
        <v>141.55174986297877</v>
      </c>
      <c r="CG366" s="166">
        <f t="shared" ca="1" si="556"/>
        <v>142.35210403654565</v>
      </c>
      <c r="CH366" s="166">
        <f t="shared" ca="1" si="556"/>
        <v>143.15698352897135</v>
      </c>
      <c r="CI366" s="166">
        <f t="shared" ca="1" si="556"/>
        <v>143.96641392706653</v>
      </c>
      <c r="CJ366" s="166">
        <f t="shared" ca="1" si="556"/>
        <v>144.78042096231351</v>
      </c>
      <c r="CK366" s="166">
        <f t="shared" ca="1" si="556"/>
        <v>145.59903051168416</v>
      </c>
      <c r="CL366" s="166">
        <f t="shared" ca="1" si="556"/>
        <v>146.42226859846249</v>
      </c>
      <c r="CM366" s="166">
        <f t="shared" ca="1" si="556"/>
        <v>147.25016139307189</v>
      </c>
      <c r="CN366" s="166">
        <f t="shared" ca="1" si="556"/>
        <v>148.0827352139072</v>
      </c>
      <c r="CO366" s="166">
        <f t="shared" ca="1" si="556"/>
        <v>148.92001652817129</v>
      </c>
      <c r="CP366" s="166">
        <f t="shared" ca="1" si="556"/>
        <v>149.76203195271637</v>
      </c>
      <c r="CQ366" s="166">
        <f t="shared" ca="1" si="556"/>
        <v>150.60880825489025</v>
      </c>
      <c r="CR366" s="166">
        <f t="shared" ca="1" si="556"/>
        <v>151.46037235338724</v>
      </c>
      <c r="CS366" s="166">
        <f t="shared" ca="1" si="556"/>
        <v>152.31675131910384</v>
      </c>
      <c r="CT366" s="166">
        <f t="shared" ca="1" si="556"/>
        <v>153.1779723759993</v>
      </c>
      <c r="CU366" s="166">
        <f t="shared" ca="1" si="556"/>
        <v>154.04406290196115</v>
      </c>
      <c r="CV366" s="166">
        <f t="shared" ca="1" si="556"/>
        <v>154.91505042967543</v>
      </c>
      <c r="CW366" s="166">
        <f t="shared" ca="1" si="556"/>
        <v>155.79096264750203</v>
      </c>
      <c r="CX366" s="166">
        <f t="shared" ca="1" si="556"/>
        <v>156.67182740035483</v>
      </c>
      <c r="CY366" s="166">
        <f t="shared" ca="1" si="556"/>
        <v>157.55767269058691</v>
      </c>
      <c r="CZ366" s="166">
        <f t="shared" ca="1" si="556"/>
        <v>158.44852667888071</v>
      </c>
      <c r="DA366" s="166">
        <f t="shared" ca="1" si="556"/>
        <v>159.34441768514327</v>
      </c>
      <c r="DB366" s="166">
        <f t="shared" ca="1" si="556"/>
        <v>160.2453741894065</v>
      </c>
      <c r="DC366" s="166">
        <f t="shared" ca="1" si="556"/>
        <v>161.15142483273254</v>
      </c>
      <c r="DD366" s="166">
        <f t="shared" ca="1" si="556"/>
        <v>162.06259841812434</v>
      </c>
      <c r="DE366" s="166">
        <f t="shared" ca="1" si="556"/>
        <v>162.97892391144109</v>
      </c>
      <c r="DF366" s="166">
        <f t="shared" ca="1" si="556"/>
        <v>163.90043044231925</v>
      </c>
      <c r="DG366" s="166">
        <f t="shared" ca="1" si="556"/>
        <v>164.82714730509844</v>
      </c>
      <c r="DH366" s="166">
        <f t="shared" ca="1" si="556"/>
        <v>165.75910395975271</v>
      </c>
      <c r="DI366" s="166">
        <f t="shared" ca="1" si="556"/>
        <v>166.69633003282718</v>
      </c>
      <c r="DJ366" s="166">
        <f t="shared" ca="1" si="556"/>
        <v>167.63885531837968</v>
      </c>
      <c r="DK366" s="166">
        <f t="shared" ca="1" si="556"/>
        <v>168.58670977892797</v>
      </c>
      <c r="DL366" s="166">
        <f t="shared" ca="1" si="556"/>
        <v>169.53992354640235</v>
      </c>
      <c r="DM366" s="166">
        <f t="shared" ca="1" si="556"/>
        <v>170.4985269231033</v>
      </c>
      <c r="DN366" s="166">
        <f t="shared" ca="1" si="556"/>
        <v>171.46255038266494</v>
      </c>
      <c r="DO366" s="166">
        <f t="shared" ca="1" si="556"/>
        <v>172.43202457102385</v>
      </c>
      <c r="DP366" s="166">
        <f t="shared" ca="1" si="556"/>
        <v>173.40698030739304</v>
      </c>
      <c r="DQ366" s="166">
        <f t="shared" ca="1" si="556"/>
        <v>174.38744858524197</v>
      </c>
      <c r="DR366" s="166">
        <f t="shared" ca="1" si="556"/>
        <v>175.37346057328159</v>
      </c>
      <c r="DS366" s="166">
        <f t="shared" ca="1" si="556"/>
        <v>176.36504761645531</v>
      </c>
      <c r="DT366" s="166">
        <f t="shared" ca="1" si="556"/>
        <v>177.36224123693538</v>
      </c>
      <c r="DU366" s="166">
        <f t="shared" ca="1" si="556"/>
        <v>178.36507313512504</v>
      </c>
      <c r="DV366" s="166">
        <f t="shared" ca="1" si="556"/>
        <v>179.37357519066626</v>
      </c>
      <c r="DW366" s="166"/>
      <c r="DX366" s="167">
        <f ca="1">SUM(G366:DW366)</f>
        <v>15685.443756187609</v>
      </c>
    </row>
    <row r="367" spans="1:128" x14ac:dyDescent="0.2">
      <c r="A367" s="298" t="s">
        <v>3394</v>
      </c>
      <c r="B367" s="189"/>
      <c r="C367" s="160"/>
      <c r="D367" s="158">
        <v>1</v>
      </c>
      <c r="F367" s="154" t="s">
        <v>3411</v>
      </c>
      <c r="G367" s="190"/>
      <c r="H367" s="190"/>
      <c r="I367" s="190"/>
      <c r="J367" s="190"/>
      <c r="K367" s="190"/>
      <c r="L367" s="190"/>
      <c r="M367" s="190"/>
      <c r="N367" s="190"/>
      <c r="O367" s="190"/>
      <c r="P367" s="190"/>
      <c r="Q367" s="190"/>
      <c r="R367" s="190"/>
      <c r="S367" s="190"/>
      <c r="T367" s="190"/>
      <c r="U367" s="190"/>
      <c r="V367" s="190"/>
      <c r="W367" s="190"/>
      <c r="X367" s="190"/>
      <c r="Y367" s="190"/>
      <c r="Z367" s="190"/>
      <c r="AA367" s="190"/>
      <c r="AB367" s="190"/>
      <c r="AC367" s="190"/>
      <c r="AD367" s="190"/>
      <c r="AE367" s="190"/>
      <c r="AF367" s="190"/>
      <c r="AG367" s="190"/>
      <c r="AH367" s="190"/>
      <c r="AI367" s="190"/>
      <c r="AJ367" s="190"/>
      <c r="AK367" s="190"/>
      <c r="AL367" s="190"/>
      <c r="AM367" s="190"/>
      <c r="AN367" s="190"/>
      <c r="AO367" s="190"/>
      <c r="AP367" s="190"/>
      <c r="AQ367" s="190"/>
      <c r="AR367" s="190"/>
      <c r="AS367" s="190"/>
      <c r="AT367" s="190"/>
      <c r="AU367" s="190"/>
      <c r="AV367" s="190"/>
      <c r="AW367" s="190"/>
      <c r="AX367" s="190"/>
      <c r="AY367" s="190"/>
      <c r="AZ367" s="190"/>
      <c r="BA367" s="190"/>
      <c r="BB367" s="190"/>
      <c r="BC367" s="190"/>
      <c r="BD367" s="190"/>
      <c r="BE367" s="190"/>
      <c r="BF367" s="190"/>
      <c r="BG367" s="190"/>
      <c r="BH367" s="190"/>
      <c r="BI367" s="190"/>
      <c r="BJ367" s="190"/>
      <c r="BK367" s="190"/>
      <c r="BL367" s="190"/>
      <c r="BM367" s="190"/>
      <c r="BN367" s="190"/>
      <c r="BO367" s="190"/>
      <c r="BP367" s="190"/>
      <c r="BQ367" s="190"/>
      <c r="BR367" s="190"/>
      <c r="BS367" s="190"/>
      <c r="BT367" s="190"/>
      <c r="BU367" s="190"/>
      <c r="BV367" s="190"/>
      <c r="BW367" s="190"/>
      <c r="BX367" s="190"/>
      <c r="BY367" s="190"/>
      <c r="BZ367" s="190"/>
      <c r="CA367" s="190"/>
      <c r="CB367" s="190"/>
      <c r="CC367" s="190"/>
      <c r="CD367" s="190"/>
      <c r="CE367" s="190"/>
      <c r="CF367" s="190"/>
      <c r="CG367" s="190"/>
      <c r="CH367" s="190"/>
      <c r="CI367" s="190"/>
      <c r="CJ367" s="190"/>
      <c r="CK367" s="190"/>
      <c r="CL367" s="190"/>
      <c r="CM367" s="190"/>
      <c r="CN367" s="190"/>
      <c r="CO367" s="190"/>
      <c r="CP367" s="190"/>
      <c r="CQ367" s="190"/>
      <c r="CR367" s="190"/>
      <c r="CS367" s="190"/>
      <c r="CT367" s="190"/>
      <c r="CU367" s="190"/>
      <c r="CV367" s="190"/>
      <c r="CW367" s="190"/>
      <c r="CX367" s="190"/>
      <c r="CY367" s="190"/>
      <c r="CZ367" s="190"/>
      <c r="DA367" s="190"/>
      <c r="DB367" s="190"/>
      <c r="DC367" s="190"/>
      <c r="DD367" s="190"/>
      <c r="DE367" s="190"/>
      <c r="DF367" s="190"/>
      <c r="DG367" s="190"/>
      <c r="DH367" s="190"/>
      <c r="DI367" s="190"/>
      <c r="DJ367" s="190"/>
      <c r="DK367" s="190"/>
      <c r="DL367" s="190"/>
      <c r="DM367" s="190"/>
      <c r="DN367" s="190"/>
      <c r="DO367" s="190"/>
      <c r="DP367" s="190"/>
      <c r="DQ367" s="190"/>
      <c r="DR367" s="190"/>
      <c r="DS367" s="190"/>
      <c r="DT367" s="190"/>
      <c r="DU367" s="190"/>
      <c r="DV367" s="190"/>
      <c r="DW367" s="190"/>
    </row>
    <row r="368" spans="1:128" x14ac:dyDescent="0.2">
      <c r="A368" s="159" t="str">
        <f ca="1">Language!A$705</f>
        <v>численность</v>
      </c>
      <c r="B368" s="310">
        <v>1</v>
      </c>
      <c r="C368" s="160" t="str">
        <f ca="1">Language!$A$1473</f>
        <v>человек</v>
      </c>
      <c r="D368" s="158"/>
      <c r="E368" s="154" t="s">
        <v>769</v>
      </c>
      <c r="F368" s="154" t="s">
        <v>696</v>
      </c>
      <c r="G368" s="311">
        <f t="shared" ref="G368:DV368" si="557">IF(G$2&gt;Prj_Invest, $B368, 0)</f>
        <v>1</v>
      </c>
      <c r="H368" s="311">
        <f t="shared" si="557"/>
        <v>1</v>
      </c>
      <c r="I368" s="311">
        <f t="shared" si="557"/>
        <v>1</v>
      </c>
      <c r="J368" s="311">
        <f t="shared" si="557"/>
        <v>1</v>
      </c>
      <c r="K368" s="311">
        <f t="shared" si="557"/>
        <v>1</v>
      </c>
      <c r="L368" s="311">
        <f t="shared" si="557"/>
        <v>1</v>
      </c>
      <c r="M368" s="311">
        <f t="shared" si="557"/>
        <v>1</v>
      </c>
      <c r="N368" s="311">
        <f t="shared" si="557"/>
        <v>1</v>
      </c>
      <c r="O368" s="311">
        <f t="shared" si="557"/>
        <v>1</v>
      </c>
      <c r="P368" s="311">
        <f t="shared" si="557"/>
        <v>1</v>
      </c>
      <c r="Q368" s="311">
        <f t="shared" si="557"/>
        <v>1</v>
      </c>
      <c r="R368" s="311">
        <f t="shared" si="557"/>
        <v>1</v>
      </c>
      <c r="S368" s="311">
        <f t="shared" si="557"/>
        <v>1</v>
      </c>
      <c r="T368" s="311">
        <f t="shared" si="557"/>
        <v>1</v>
      </c>
      <c r="U368" s="311">
        <f t="shared" si="557"/>
        <v>1</v>
      </c>
      <c r="V368" s="311">
        <f t="shared" si="557"/>
        <v>1</v>
      </c>
      <c r="W368" s="311">
        <f t="shared" si="557"/>
        <v>1</v>
      </c>
      <c r="X368" s="311">
        <f t="shared" si="557"/>
        <v>1</v>
      </c>
      <c r="Y368" s="311">
        <f t="shared" si="557"/>
        <v>1</v>
      </c>
      <c r="Z368" s="311">
        <f t="shared" si="557"/>
        <v>1</v>
      </c>
      <c r="AA368" s="311">
        <f t="shared" si="557"/>
        <v>1</v>
      </c>
      <c r="AB368" s="311">
        <f t="shared" si="557"/>
        <v>1</v>
      </c>
      <c r="AC368" s="311">
        <f t="shared" si="557"/>
        <v>1</v>
      </c>
      <c r="AD368" s="311">
        <f t="shared" si="557"/>
        <v>1</v>
      </c>
      <c r="AE368" s="311">
        <f t="shared" si="557"/>
        <v>1</v>
      </c>
      <c r="AF368" s="311">
        <f t="shared" si="557"/>
        <v>1</v>
      </c>
      <c r="AG368" s="311">
        <f t="shared" si="557"/>
        <v>1</v>
      </c>
      <c r="AH368" s="311">
        <f t="shared" si="557"/>
        <v>1</v>
      </c>
      <c r="AI368" s="311">
        <f t="shared" si="557"/>
        <v>1</v>
      </c>
      <c r="AJ368" s="311">
        <f t="shared" si="557"/>
        <v>1</v>
      </c>
      <c r="AK368" s="311">
        <f t="shared" si="557"/>
        <v>1</v>
      </c>
      <c r="AL368" s="311">
        <f t="shared" si="557"/>
        <v>1</v>
      </c>
      <c r="AM368" s="311">
        <f t="shared" si="557"/>
        <v>1</v>
      </c>
      <c r="AN368" s="311">
        <f t="shared" si="557"/>
        <v>1</v>
      </c>
      <c r="AO368" s="311">
        <f t="shared" si="557"/>
        <v>1</v>
      </c>
      <c r="AP368" s="311">
        <f t="shared" si="557"/>
        <v>1</v>
      </c>
      <c r="AQ368" s="311">
        <f t="shared" si="557"/>
        <v>1</v>
      </c>
      <c r="AR368" s="311">
        <f t="shared" si="557"/>
        <v>1</v>
      </c>
      <c r="AS368" s="311">
        <f t="shared" si="557"/>
        <v>1</v>
      </c>
      <c r="AT368" s="311">
        <f t="shared" si="557"/>
        <v>1</v>
      </c>
      <c r="AU368" s="311">
        <f t="shared" si="557"/>
        <v>1</v>
      </c>
      <c r="AV368" s="311">
        <f t="shared" si="557"/>
        <v>1</v>
      </c>
      <c r="AW368" s="311">
        <f t="shared" si="557"/>
        <v>1</v>
      </c>
      <c r="AX368" s="311">
        <f t="shared" si="557"/>
        <v>1</v>
      </c>
      <c r="AY368" s="311">
        <f t="shared" si="557"/>
        <v>1</v>
      </c>
      <c r="AZ368" s="311">
        <f t="shared" si="557"/>
        <v>1</v>
      </c>
      <c r="BA368" s="311">
        <f t="shared" si="557"/>
        <v>1</v>
      </c>
      <c r="BB368" s="311">
        <f t="shared" si="557"/>
        <v>1</v>
      </c>
      <c r="BC368" s="311">
        <f t="shared" si="557"/>
        <v>1</v>
      </c>
      <c r="BD368" s="311">
        <f t="shared" si="557"/>
        <v>1</v>
      </c>
      <c r="BE368" s="311">
        <f t="shared" si="557"/>
        <v>1</v>
      </c>
      <c r="BF368" s="311">
        <f t="shared" si="557"/>
        <v>1</v>
      </c>
      <c r="BG368" s="311">
        <f t="shared" si="557"/>
        <v>1</v>
      </c>
      <c r="BH368" s="311">
        <f t="shared" si="557"/>
        <v>1</v>
      </c>
      <c r="BI368" s="311">
        <f t="shared" si="557"/>
        <v>1</v>
      </c>
      <c r="BJ368" s="311">
        <f t="shared" si="557"/>
        <v>1</v>
      </c>
      <c r="BK368" s="311">
        <f t="shared" si="557"/>
        <v>1</v>
      </c>
      <c r="BL368" s="311">
        <f t="shared" si="557"/>
        <v>1</v>
      </c>
      <c r="BM368" s="311">
        <f t="shared" si="557"/>
        <v>1</v>
      </c>
      <c r="BN368" s="311">
        <f t="shared" si="557"/>
        <v>1</v>
      </c>
      <c r="BO368" s="311">
        <f t="shared" si="557"/>
        <v>1</v>
      </c>
      <c r="BP368" s="311">
        <f t="shared" si="557"/>
        <v>1</v>
      </c>
      <c r="BQ368" s="311">
        <f t="shared" si="557"/>
        <v>1</v>
      </c>
      <c r="BR368" s="311">
        <f t="shared" si="557"/>
        <v>1</v>
      </c>
      <c r="BS368" s="311">
        <f t="shared" si="557"/>
        <v>1</v>
      </c>
      <c r="BT368" s="311">
        <f t="shared" si="557"/>
        <v>1</v>
      </c>
      <c r="BU368" s="311">
        <f t="shared" si="557"/>
        <v>1</v>
      </c>
      <c r="BV368" s="311">
        <f t="shared" si="557"/>
        <v>1</v>
      </c>
      <c r="BW368" s="311">
        <f t="shared" si="557"/>
        <v>1</v>
      </c>
      <c r="BX368" s="311">
        <f t="shared" si="557"/>
        <v>1</v>
      </c>
      <c r="BY368" s="311">
        <f t="shared" si="557"/>
        <v>1</v>
      </c>
      <c r="BZ368" s="311">
        <f t="shared" si="557"/>
        <v>1</v>
      </c>
      <c r="CA368" s="311">
        <f t="shared" si="557"/>
        <v>1</v>
      </c>
      <c r="CB368" s="311">
        <f t="shared" si="557"/>
        <v>1</v>
      </c>
      <c r="CC368" s="311">
        <f t="shared" si="557"/>
        <v>1</v>
      </c>
      <c r="CD368" s="311">
        <f t="shared" si="557"/>
        <v>1</v>
      </c>
      <c r="CE368" s="311">
        <f t="shared" si="557"/>
        <v>1</v>
      </c>
      <c r="CF368" s="311">
        <f t="shared" si="557"/>
        <v>1</v>
      </c>
      <c r="CG368" s="311">
        <f t="shared" si="557"/>
        <v>1</v>
      </c>
      <c r="CH368" s="311">
        <f t="shared" si="557"/>
        <v>1</v>
      </c>
      <c r="CI368" s="311">
        <f t="shared" si="557"/>
        <v>1</v>
      </c>
      <c r="CJ368" s="311">
        <f t="shared" si="557"/>
        <v>1</v>
      </c>
      <c r="CK368" s="311">
        <f t="shared" si="557"/>
        <v>1</v>
      </c>
      <c r="CL368" s="311">
        <f t="shared" si="557"/>
        <v>1</v>
      </c>
      <c r="CM368" s="311">
        <f t="shared" si="557"/>
        <v>1</v>
      </c>
      <c r="CN368" s="311">
        <f t="shared" si="557"/>
        <v>1</v>
      </c>
      <c r="CO368" s="311">
        <f t="shared" si="557"/>
        <v>1</v>
      </c>
      <c r="CP368" s="311">
        <f t="shared" si="557"/>
        <v>1</v>
      </c>
      <c r="CQ368" s="311">
        <f t="shared" si="557"/>
        <v>1</v>
      </c>
      <c r="CR368" s="311">
        <f t="shared" si="557"/>
        <v>1</v>
      </c>
      <c r="CS368" s="311">
        <f t="shared" si="557"/>
        <v>1</v>
      </c>
      <c r="CT368" s="311">
        <f t="shared" si="557"/>
        <v>1</v>
      </c>
      <c r="CU368" s="311">
        <f t="shared" si="557"/>
        <v>1</v>
      </c>
      <c r="CV368" s="311">
        <f t="shared" si="557"/>
        <v>1</v>
      </c>
      <c r="CW368" s="311">
        <f t="shared" si="557"/>
        <v>1</v>
      </c>
      <c r="CX368" s="311">
        <f t="shared" si="557"/>
        <v>1</v>
      </c>
      <c r="CY368" s="311">
        <f t="shared" si="557"/>
        <v>1</v>
      </c>
      <c r="CZ368" s="311">
        <f t="shared" si="557"/>
        <v>1</v>
      </c>
      <c r="DA368" s="311">
        <f t="shared" si="557"/>
        <v>1</v>
      </c>
      <c r="DB368" s="311">
        <f t="shared" si="557"/>
        <v>1</v>
      </c>
      <c r="DC368" s="311">
        <f t="shared" si="557"/>
        <v>1</v>
      </c>
      <c r="DD368" s="311">
        <f t="shared" si="557"/>
        <v>1</v>
      </c>
      <c r="DE368" s="311">
        <f t="shared" si="557"/>
        <v>1</v>
      </c>
      <c r="DF368" s="311">
        <f t="shared" si="557"/>
        <v>1</v>
      </c>
      <c r="DG368" s="311">
        <f t="shared" si="557"/>
        <v>1</v>
      </c>
      <c r="DH368" s="311">
        <f t="shared" si="557"/>
        <v>1</v>
      </c>
      <c r="DI368" s="311">
        <f t="shared" si="557"/>
        <v>1</v>
      </c>
      <c r="DJ368" s="311">
        <f t="shared" si="557"/>
        <v>1</v>
      </c>
      <c r="DK368" s="311">
        <f t="shared" si="557"/>
        <v>1</v>
      </c>
      <c r="DL368" s="311">
        <f t="shared" si="557"/>
        <v>1</v>
      </c>
      <c r="DM368" s="311">
        <f t="shared" si="557"/>
        <v>1</v>
      </c>
      <c r="DN368" s="311">
        <f t="shared" si="557"/>
        <v>1</v>
      </c>
      <c r="DO368" s="311">
        <f t="shared" si="557"/>
        <v>1</v>
      </c>
      <c r="DP368" s="311">
        <f t="shared" si="557"/>
        <v>1</v>
      </c>
      <c r="DQ368" s="311">
        <f t="shared" si="557"/>
        <v>1</v>
      </c>
      <c r="DR368" s="311">
        <f t="shared" si="557"/>
        <v>1</v>
      </c>
      <c r="DS368" s="311">
        <f t="shared" si="557"/>
        <v>1</v>
      </c>
      <c r="DT368" s="311">
        <f t="shared" si="557"/>
        <v>1</v>
      </c>
      <c r="DU368" s="311">
        <f t="shared" si="557"/>
        <v>1</v>
      </c>
      <c r="DV368" s="311">
        <f t="shared" si="557"/>
        <v>1</v>
      </c>
      <c r="DW368" s="186"/>
    </row>
    <row r="369" spans="1:128" x14ac:dyDescent="0.2">
      <c r="A369" s="159" t="str">
        <f ca="1">Language!A$706</f>
        <v>средний оклад, в месяц</v>
      </c>
      <c r="B369" s="299">
        <v>80</v>
      </c>
      <c r="C369" s="160" t="str">
        <f ca="1">CHOOSE(D367,CurName1,CurName2,CurName3)</f>
        <v>тыс. руб.</v>
      </c>
      <c r="E369" s="154" t="s">
        <v>770</v>
      </c>
      <c r="F369" s="154" t="s">
        <v>1921</v>
      </c>
      <c r="G369" s="300">
        <f t="shared" ref="G369:AL369" ca="1" si="558">IF(G$2=1,$B369,F369)*IF($B373=1,G373,G372)</f>
        <v>80</v>
      </c>
      <c r="H369" s="300">
        <f t="shared" ca="1" si="558"/>
        <v>80.452331630992418</v>
      </c>
      <c r="I369" s="300">
        <f t="shared" ca="1" si="558"/>
        <v>80.907220810789795</v>
      </c>
      <c r="J369" s="300">
        <f t="shared" ca="1" si="558"/>
        <v>81.364682000144896</v>
      </c>
      <c r="K369" s="300">
        <f t="shared" ca="1" si="558"/>
        <v>81.824729741573705</v>
      </c>
      <c r="L369" s="300">
        <f t="shared" ca="1" si="558"/>
        <v>82.287378659817705</v>
      </c>
      <c r="M369" s="300">
        <f t="shared" ca="1" si="558"/>
        <v>82.752643462308782</v>
      </c>
      <c r="N369" s="300">
        <f t="shared" ca="1" si="558"/>
        <v>83.220538939636782</v>
      </c>
      <c r="O369" s="300">
        <f t="shared" ca="1" si="558"/>
        <v>83.691079966019714</v>
      </c>
      <c r="P369" s="300">
        <f t="shared" ca="1" si="558"/>
        <v>84.16428149977655</v>
      </c>
      <c r="Q369" s="300">
        <f t="shared" ca="1" si="558"/>
        <v>84.640158583802787</v>
      </c>
      <c r="R369" s="300">
        <f t="shared" ca="1" si="558"/>
        <v>85.118726346048646</v>
      </c>
      <c r="S369" s="300">
        <f t="shared" ca="1" si="558"/>
        <v>85.599999999999966</v>
      </c>
      <c r="T369" s="300">
        <f t="shared" ca="1" si="558"/>
        <v>86.083994845161854</v>
      </c>
      <c r="U369" s="300">
        <f t="shared" ca="1" si="558"/>
        <v>86.570726267545041</v>
      </c>
      <c r="V369" s="300">
        <f t="shared" ca="1" si="558"/>
        <v>87.060209740155003</v>
      </c>
      <c r="W369" s="300">
        <f t="shared" ca="1" si="558"/>
        <v>87.552460823483841</v>
      </c>
      <c r="X369" s="300">
        <f t="shared" ca="1" si="558"/>
        <v>88.047495166004921</v>
      </c>
      <c r="Y369" s="300">
        <f t="shared" ca="1" si="558"/>
        <v>88.54532850467038</v>
      </c>
      <c r="Z369" s="300">
        <f t="shared" ca="1" si="558"/>
        <v>89.045976665411345</v>
      </c>
      <c r="AA369" s="300">
        <f t="shared" ca="1" si="558"/>
        <v>89.549455563641075</v>
      </c>
      <c r="AB369" s="300">
        <f t="shared" ca="1" si="558"/>
        <v>90.055781204760891</v>
      </c>
      <c r="AC369" s="300">
        <f t="shared" ca="1" si="558"/>
        <v>90.564969684668966</v>
      </c>
      <c r="AD369" s="300">
        <f t="shared" ca="1" si="558"/>
        <v>91.077037190272037</v>
      </c>
      <c r="AE369" s="300">
        <f t="shared" ca="1" si="558"/>
        <v>91.591999999999956</v>
      </c>
      <c r="AF369" s="300">
        <f t="shared" ca="1" si="558"/>
        <v>92.109874484323186</v>
      </c>
      <c r="AG369" s="300">
        <f t="shared" ca="1" si="558"/>
        <v>92.630677106273197</v>
      </c>
      <c r="AH369" s="300">
        <f t="shared" ca="1" si="558"/>
        <v>93.154424421965857</v>
      </c>
      <c r="AI369" s="300">
        <f t="shared" ca="1" si="558"/>
        <v>93.681133081127712</v>
      </c>
      <c r="AJ369" s="300">
        <f t="shared" ca="1" si="558"/>
        <v>94.210819827625272</v>
      </c>
      <c r="AK369" s="300">
        <f t="shared" ca="1" si="558"/>
        <v>94.743501499997308</v>
      </c>
      <c r="AL369" s="300">
        <f t="shared" ca="1" si="558"/>
        <v>95.279195031990142</v>
      </c>
      <c r="AM369" s="300">
        <f t="shared" ref="AM369:BR369" ca="1" si="559">IF(AM$2=1,$B369,AL369)*IF($B373=1,AM373,AM372)</f>
        <v>95.817917453095959</v>
      </c>
      <c r="AN369" s="300">
        <f t="shared" ca="1" si="559"/>
        <v>96.359685889094166</v>
      </c>
      <c r="AO369" s="300">
        <f t="shared" ca="1" si="559"/>
        <v>96.904517562595814</v>
      </c>
      <c r="AP369" s="300">
        <f t="shared" ca="1" si="559"/>
        <v>97.452429793591094</v>
      </c>
      <c r="AQ369" s="300">
        <f t="shared" ca="1" si="559"/>
        <v>98.003439999999969</v>
      </c>
      <c r="AR369" s="300">
        <f t="shared" ca="1" si="559"/>
        <v>98.557565698225815</v>
      </c>
      <c r="AS369" s="300">
        <f t="shared" ca="1" si="559"/>
        <v>99.114824503712327</v>
      </c>
      <c r="AT369" s="300">
        <f t="shared" ca="1" si="559"/>
        <v>99.675234131503473</v>
      </c>
      <c r="AU369" s="300">
        <f t="shared" ca="1" si="559"/>
        <v>100.23881239680665</v>
      </c>
      <c r="AV369" s="300">
        <f t="shared" ca="1" si="559"/>
        <v>100.80557721555904</v>
      </c>
      <c r="AW369" s="300">
        <f t="shared" ca="1" si="559"/>
        <v>101.37554660499713</v>
      </c>
      <c r="AX369" s="300">
        <f t="shared" ca="1" si="559"/>
        <v>101.94873868422945</v>
      </c>
      <c r="AY369" s="300">
        <f t="shared" ca="1" si="559"/>
        <v>102.52517167481268</v>
      </c>
      <c r="AZ369" s="300">
        <f t="shared" ca="1" si="559"/>
        <v>103.10486390133076</v>
      </c>
      <c r="BA369" s="300">
        <f t="shared" ca="1" si="559"/>
        <v>103.68783379197751</v>
      </c>
      <c r="BB369" s="300">
        <f t="shared" ca="1" si="559"/>
        <v>104.27409987914247</v>
      </c>
      <c r="BC369" s="300">
        <f t="shared" ca="1" si="559"/>
        <v>104.86368079999995</v>
      </c>
      <c r="BD369" s="300">
        <f t="shared" ca="1" si="559"/>
        <v>105.45659529710161</v>
      </c>
      <c r="BE369" s="300">
        <f t="shared" ca="1" si="559"/>
        <v>106.05286221897218</v>
      </c>
      <c r="BF369" s="300">
        <f t="shared" ca="1" si="559"/>
        <v>106.65250052070871</v>
      </c>
      <c r="BG369" s="300">
        <f t="shared" ca="1" si="559"/>
        <v>107.25552926458312</v>
      </c>
      <c r="BH369" s="300">
        <f t="shared" ca="1" si="559"/>
        <v>107.86196762064817</v>
      </c>
      <c r="BI369" s="300">
        <f t="shared" ca="1" si="559"/>
        <v>108.47183486734691</v>
      </c>
      <c r="BJ369" s="300">
        <f t="shared" ca="1" si="559"/>
        <v>109.08515039212551</v>
      </c>
      <c r="BK369" s="300">
        <f t="shared" ca="1" si="559"/>
        <v>109.70193369204956</v>
      </c>
      <c r="BL369" s="300">
        <f t="shared" ca="1" si="559"/>
        <v>110.3222043744239</v>
      </c>
      <c r="BM369" s="300">
        <f t="shared" ca="1" si="559"/>
        <v>110.94598215741594</v>
      </c>
      <c r="BN369" s="300">
        <f t="shared" ca="1" si="559"/>
        <v>111.57328687068244</v>
      </c>
      <c r="BO369" s="300">
        <f t="shared" ca="1" si="559"/>
        <v>112.20413845599995</v>
      </c>
      <c r="BP369" s="300">
        <f t="shared" ca="1" si="559"/>
        <v>112.83855696789873</v>
      </c>
      <c r="BQ369" s="300">
        <f t="shared" ca="1" si="559"/>
        <v>113.47656257430023</v>
      </c>
      <c r="BR369" s="300">
        <f t="shared" ca="1" si="559"/>
        <v>114.11817555715832</v>
      </c>
      <c r="BS369" s="300">
        <f t="shared" ref="BS369:CX369" ca="1" si="560">IF(BS$2=1,$B369,BR369)*IF($B373=1,BS373,BS372)</f>
        <v>114.76341631310393</v>
      </c>
      <c r="BT369" s="300">
        <f t="shared" ca="1" si="560"/>
        <v>115.41230535409353</v>
      </c>
      <c r="BU369" s="300">
        <f t="shared" ca="1" si="560"/>
        <v>116.06486330806119</v>
      </c>
      <c r="BV369" s="300">
        <f t="shared" ca="1" si="560"/>
        <v>116.72111091957429</v>
      </c>
      <c r="BW369" s="300">
        <f t="shared" ca="1" si="560"/>
        <v>117.38106905049301</v>
      </c>
      <c r="BX369" s="300">
        <f t="shared" ca="1" si="560"/>
        <v>118.04475868063355</v>
      </c>
      <c r="BY369" s="300">
        <f t="shared" ca="1" si="560"/>
        <v>118.71220090843502</v>
      </c>
      <c r="BZ369" s="300">
        <f t="shared" ca="1" si="560"/>
        <v>119.38341695163018</v>
      </c>
      <c r="CA369" s="300">
        <f t="shared" ca="1" si="560"/>
        <v>120.05842814791993</v>
      </c>
      <c r="CB369" s="300">
        <f t="shared" ca="1" si="560"/>
        <v>120.73725595565162</v>
      </c>
      <c r="CC369" s="300">
        <f t="shared" ca="1" si="560"/>
        <v>121.41992195450123</v>
      </c>
      <c r="CD369" s="300">
        <f t="shared" ca="1" si="560"/>
        <v>122.10644784615938</v>
      </c>
      <c r="CE369" s="300">
        <f t="shared" ca="1" si="560"/>
        <v>122.79685545502119</v>
      </c>
      <c r="CF369" s="300">
        <f t="shared" ca="1" si="560"/>
        <v>123.49116672888007</v>
      </c>
      <c r="CG369" s="300">
        <f t="shared" ca="1" si="560"/>
        <v>124.18940373962546</v>
      </c>
      <c r="CH369" s="300">
        <f t="shared" ca="1" si="560"/>
        <v>124.89158868394448</v>
      </c>
      <c r="CI369" s="300">
        <f t="shared" ca="1" si="560"/>
        <v>125.59774388402752</v>
      </c>
      <c r="CJ369" s="300">
        <f t="shared" ca="1" si="560"/>
        <v>126.3078917882779</v>
      </c>
      <c r="CK369" s="300">
        <f t="shared" ca="1" si="560"/>
        <v>127.02205497202547</v>
      </c>
      <c r="CL369" s="300">
        <f t="shared" ca="1" si="560"/>
        <v>127.74025613824429</v>
      </c>
      <c r="CM369" s="300">
        <f t="shared" ca="1" si="560"/>
        <v>128.46251811827432</v>
      </c>
      <c r="CN369" s="300">
        <f t="shared" ca="1" si="560"/>
        <v>129.18886387254722</v>
      </c>
      <c r="CO369" s="300">
        <f t="shared" ca="1" si="560"/>
        <v>129.91931649131629</v>
      </c>
      <c r="CP369" s="300">
        <f t="shared" ca="1" si="560"/>
        <v>130.65389919539052</v>
      </c>
      <c r="CQ369" s="300">
        <f t="shared" ca="1" si="560"/>
        <v>131.39263533687264</v>
      </c>
      <c r="CR369" s="300">
        <f t="shared" ca="1" si="560"/>
        <v>132.13554839990164</v>
      </c>
      <c r="CS369" s="300">
        <f t="shared" ca="1" si="560"/>
        <v>132.88266200139921</v>
      </c>
      <c r="CT369" s="300">
        <f t="shared" ca="1" si="560"/>
        <v>133.63399989182057</v>
      </c>
      <c r="CU369" s="300">
        <f t="shared" ca="1" si="560"/>
        <v>134.38958595590941</v>
      </c>
      <c r="CV369" s="300">
        <f t="shared" ca="1" si="560"/>
        <v>135.14944421345731</v>
      </c>
      <c r="CW369" s="300">
        <f t="shared" ca="1" si="560"/>
        <v>135.91359882006722</v>
      </c>
      <c r="CX369" s="300">
        <f t="shared" ca="1" si="560"/>
        <v>136.68207406792135</v>
      </c>
      <c r="CY369" s="300">
        <f t="shared" ref="CY369:DV369" ca="1" si="561">IF(CY$2=1,$B369,CX369)*IF($B373=1,CY373,CY372)</f>
        <v>137.45489438655346</v>
      </c>
      <c r="CZ369" s="300">
        <f t="shared" ca="1" si="561"/>
        <v>138.23208434362547</v>
      </c>
      <c r="DA369" s="300">
        <f t="shared" ca="1" si="561"/>
        <v>139.01366864570841</v>
      </c>
      <c r="DB369" s="300">
        <f t="shared" ca="1" si="561"/>
        <v>139.79967213906784</v>
      </c>
      <c r="DC369" s="300">
        <f t="shared" ca="1" si="561"/>
        <v>140.59011981045373</v>
      </c>
      <c r="DD369" s="300">
        <f t="shared" ca="1" si="561"/>
        <v>141.38503678789476</v>
      </c>
      <c r="DE369" s="300">
        <f t="shared" ca="1" si="561"/>
        <v>142.18444834149716</v>
      </c>
      <c r="DF369" s="300">
        <f t="shared" ca="1" si="561"/>
        <v>142.98837988424799</v>
      </c>
      <c r="DG369" s="300">
        <f t="shared" ca="1" si="561"/>
        <v>143.79685697282306</v>
      </c>
      <c r="DH369" s="300">
        <f t="shared" ca="1" si="561"/>
        <v>144.60990530839933</v>
      </c>
      <c r="DI369" s="300">
        <f t="shared" ca="1" si="561"/>
        <v>145.42755073747193</v>
      </c>
      <c r="DJ369" s="300">
        <f t="shared" ca="1" si="561"/>
        <v>146.24981925267585</v>
      </c>
      <c r="DK369" s="300">
        <f t="shared" ca="1" si="561"/>
        <v>147.07673699361223</v>
      </c>
      <c r="DL369" s="300">
        <f t="shared" ca="1" si="561"/>
        <v>147.90833024767929</v>
      </c>
      <c r="DM369" s="300">
        <f t="shared" ca="1" si="561"/>
        <v>148.74462545090802</v>
      </c>
      <c r="DN369" s="300">
        <f t="shared" ca="1" si="561"/>
        <v>149.58564918880259</v>
      </c>
      <c r="DO369" s="300">
        <f t="shared" ca="1" si="561"/>
        <v>150.43142819718548</v>
      </c>
      <c r="DP369" s="300">
        <f t="shared" ca="1" si="561"/>
        <v>151.28198936304739</v>
      </c>
      <c r="DQ369" s="300">
        <f t="shared" ca="1" si="561"/>
        <v>152.13735972540195</v>
      </c>
      <c r="DR369" s="300">
        <f t="shared" ca="1" si="561"/>
        <v>152.99756647614535</v>
      </c>
      <c r="DS369" s="300">
        <f t="shared" ca="1" si="561"/>
        <v>153.86263696092067</v>
      </c>
      <c r="DT369" s="300">
        <f t="shared" ca="1" si="561"/>
        <v>154.73259867998726</v>
      </c>
      <c r="DU369" s="300">
        <f t="shared" ca="1" si="561"/>
        <v>155.60747928909495</v>
      </c>
      <c r="DV369" s="300">
        <f t="shared" ca="1" si="561"/>
        <v>156.48730660036315</v>
      </c>
      <c r="DW369" s="161"/>
    </row>
    <row r="370" spans="1:128" collapsed="1" x14ac:dyDescent="0.2">
      <c r="A370" s="159" t="str">
        <f ca="1">Language!A$707</f>
        <v>заработная плата</v>
      </c>
      <c r="B370" s="189" t="str">
        <f ca="1">Language!$A$1469</f>
        <v>за период</v>
      </c>
      <c r="C370" s="160" t="str">
        <f ca="1">CHOOSE(D370,CurName1,CurName2,CurName3)</f>
        <v>тыс. руб.</v>
      </c>
      <c r="D370" s="158">
        <f>D367</f>
        <v>1</v>
      </c>
      <c r="E370" s="154" t="s">
        <v>728</v>
      </c>
      <c r="F370" s="6" t="s">
        <v>3364</v>
      </c>
      <c r="G370" s="161">
        <f ca="1">G368*G369*Параметры!G$37</f>
        <v>80</v>
      </c>
      <c r="H370" s="161">
        <f ca="1">H368*H369*Параметры!H$37</f>
        <v>80.452331630992418</v>
      </c>
      <c r="I370" s="161">
        <f ca="1">I368*I369*Параметры!I$37</f>
        <v>80.907220810789795</v>
      </c>
      <c r="J370" s="161">
        <f ca="1">J368*J369*Параметры!J$37</f>
        <v>81.364682000144896</v>
      </c>
      <c r="K370" s="161">
        <f ca="1">K368*K369*Параметры!K$37</f>
        <v>81.824729741573705</v>
      </c>
      <c r="L370" s="161">
        <f ca="1">L368*L369*Параметры!L$37</f>
        <v>82.287378659817705</v>
      </c>
      <c r="M370" s="161">
        <f ca="1">M368*M369*Параметры!M$37</f>
        <v>82.752643462308782</v>
      </c>
      <c r="N370" s="161">
        <f ca="1">N368*N369*Параметры!N$37</f>
        <v>83.220538939636782</v>
      </c>
      <c r="O370" s="161">
        <f ca="1">O368*O369*Параметры!O$37</f>
        <v>83.691079966019714</v>
      </c>
      <c r="P370" s="161">
        <f ca="1">P368*P369*Параметры!P$37</f>
        <v>84.16428149977655</v>
      </c>
      <c r="Q370" s="161">
        <f ca="1">Q368*Q369*Параметры!Q$37</f>
        <v>84.640158583802787</v>
      </c>
      <c r="R370" s="161">
        <f ca="1">R368*R369*Параметры!R$37</f>
        <v>85.118726346048646</v>
      </c>
      <c r="S370" s="161">
        <f ca="1">S368*S369*Параметры!S$37</f>
        <v>85.599999999999966</v>
      </c>
      <c r="T370" s="161">
        <f ca="1">T368*T369*Параметры!T$37</f>
        <v>86.083994845161854</v>
      </c>
      <c r="U370" s="161">
        <f ca="1">U368*U369*Параметры!U$37</f>
        <v>86.570726267545041</v>
      </c>
      <c r="V370" s="161">
        <f ca="1">V368*V369*Параметры!V$37</f>
        <v>87.060209740155003</v>
      </c>
      <c r="W370" s="161">
        <f ca="1">W368*W369*Параметры!W$37</f>
        <v>87.552460823483841</v>
      </c>
      <c r="X370" s="161">
        <f ca="1">X368*X369*Параметры!X$37</f>
        <v>88.047495166004921</v>
      </c>
      <c r="Y370" s="161">
        <f ca="1">Y368*Y369*Параметры!Y$37</f>
        <v>88.54532850467038</v>
      </c>
      <c r="Z370" s="161">
        <f ca="1">Z368*Z369*Параметры!Z$37</f>
        <v>89.045976665411345</v>
      </c>
      <c r="AA370" s="161">
        <f ca="1">AA368*AA369*Параметры!AA$37</f>
        <v>89.549455563641075</v>
      </c>
      <c r="AB370" s="161">
        <f ca="1">AB368*AB369*Параметры!AB$37</f>
        <v>90.055781204760891</v>
      </c>
      <c r="AC370" s="161">
        <f ca="1">AC368*AC369*Параметры!AC$37</f>
        <v>90.564969684668966</v>
      </c>
      <c r="AD370" s="161">
        <f ca="1">AD368*AD369*Параметры!AD$37</f>
        <v>91.077037190272037</v>
      </c>
      <c r="AE370" s="161">
        <f ca="1">AE368*AE369*Параметры!AE$37</f>
        <v>91.591999999999956</v>
      </c>
      <c r="AF370" s="161">
        <f ca="1">AF368*AF369*Параметры!AF$37</f>
        <v>92.109874484323186</v>
      </c>
      <c r="AG370" s="161">
        <f ca="1">AG368*AG369*Параметры!AG$37</f>
        <v>92.630677106273197</v>
      </c>
      <c r="AH370" s="161">
        <f ca="1">AH368*AH369*Параметры!AH$37</f>
        <v>93.154424421965857</v>
      </c>
      <c r="AI370" s="161">
        <f ca="1">AI368*AI369*Параметры!AI$37</f>
        <v>93.681133081127712</v>
      </c>
      <c r="AJ370" s="161">
        <f ca="1">AJ368*AJ369*Параметры!AJ$37</f>
        <v>94.210819827625272</v>
      </c>
      <c r="AK370" s="161">
        <f ca="1">AK368*AK369*Параметры!AK$37</f>
        <v>94.743501499997308</v>
      </c>
      <c r="AL370" s="161">
        <f ca="1">AL368*AL369*Параметры!AL$37</f>
        <v>95.279195031990142</v>
      </c>
      <c r="AM370" s="161">
        <f ca="1">AM368*AM369*Параметры!AM$37</f>
        <v>95.817917453095959</v>
      </c>
      <c r="AN370" s="161">
        <f ca="1">AN368*AN369*Параметры!AN$37</f>
        <v>96.359685889094166</v>
      </c>
      <c r="AO370" s="161">
        <f ca="1">AO368*AO369*Параметры!AO$37</f>
        <v>96.904517562595814</v>
      </c>
      <c r="AP370" s="161">
        <f ca="1">AP368*AP369*Параметры!AP$37</f>
        <v>97.452429793591094</v>
      </c>
      <c r="AQ370" s="161">
        <f ca="1">AQ368*AQ369*Параметры!AQ$37</f>
        <v>98.003439999999969</v>
      </c>
      <c r="AR370" s="161">
        <f ca="1">AR368*AR369*Параметры!AR$37</f>
        <v>98.557565698225815</v>
      </c>
      <c r="AS370" s="161">
        <f ca="1">AS368*AS369*Параметры!AS$37</f>
        <v>99.114824503712327</v>
      </c>
      <c r="AT370" s="161">
        <f ca="1">AT368*AT369*Параметры!AT$37</f>
        <v>99.675234131503473</v>
      </c>
      <c r="AU370" s="161">
        <f ca="1">AU368*AU369*Параметры!AU$37</f>
        <v>100.23881239680665</v>
      </c>
      <c r="AV370" s="161">
        <f ca="1">AV368*AV369*Параметры!AV$37</f>
        <v>100.80557721555904</v>
      </c>
      <c r="AW370" s="161">
        <f ca="1">AW368*AW369*Параметры!AW$37</f>
        <v>101.37554660499713</v>
      </c>
      <c r="AX370" s="161">
        <f ca="1">AX368*AX369*Параметры!AX$37</f>
        <v>101.94873868422945</v>
      </c>
      <c r="AY370" s="161">
        <f ca="1">AY368*AY369*Параметры!AY$37</f>
        <v>102.52517167481268</v>
      </c>
      <c r="AZ370" s="161">
        <f ca="1">AZ368*AZ369*Параметры!AZ$37</f>
        <v>103.10486390133076</v>
      </c>
      <c r="BA370" s="161">
        <f ca="1">BA368*BA369*Параметры!BA$37</f>
        <v>103.68783379197751</v>
      </c>
      <c r="BB370" s="161">
        <f ca="1">BB368*BB369*Параметры!BB$37</f>
        <v>104.27409987914247</v>
      </c>
      <c r="BC370" s="161">
        <f ca="1">BC368*BC369*Параметры!BC$37</f>
        <v>104.86368079999995</v>
      </c>
      <c r="BD370" s="161">
        <f ca="1">BD368*BD369*Параметры!BD$37</f>
        <v>105.45659529710161</v>
      </c>
      <c r="BE370" s="161">
        <f ca="1">BE368*BE369*Параметры!BE$37</f>
        <v>106.05286221897218</v>
      </c>
      <c r="BF370" s="161">
        <f ca="1">BF368*BF369*Параметры!BF$37</f>
        <v>106.65250052070871</v>
      </c>
      <c r="BG370" s="161">
        <f ca="1">BG368*BG369*Параметры!BG$37</f>
        <v>107.25552926458312</v>
      </c>
      <c r="BH370" s="161">
        <f ca="1">BH368*BH369*Параметры!BH$37</f>
        <v>107.86196762064817</v>
      </c>
      <c r="BI370" s="161">
        <f ca="1">BI368*BI369*Параметры!BI$37</f>
        <v>108.47183486734691</v>
      </c>
      <c r="BJ370" s="161">
        <f ca="1">BJ368*BJ369*Параметры!BJ$37</f>
        <v>109.08515039212551</v>
      </c>
      <c r="BK370" s="161">
        <f ca="1">BK368*BK369*Параметры!BK$37</f>
        <v>109.70193369204956</v>
      </c>
      <c r="BL370" s="161">
        <f ca="1">BL368*BL369*Параметры!BL$37</f>
        <v>110.3222043744239</v>
      </c>
      <c r="BM370" s="161">
        <f ca="1">BM368*BM369*Параметры!BM$37</f>
        <v>110.94598215741594</v>
      </c>
      <c r="BN370" s="161">
        <f ca="1">BN368*BN369*Параметры!BN$37</f>
        <v>111.57328687068244</v>
      </c>
      <c r="BO370" s="161">
        <f ca="1">BO368*BO369*Параметры!BO$37</f>
        <v>112.20413845599995</v>
      </c>
      <c r="BP370" s="161">
        <f ca="1">BP368*BP369*Параметры!BP$37</f>
        <v>112.83855696789873</v>
      </c>
      <c r="BQ370" s="161">
        <f ca="1">BQ368*BQ369*Параметры!BQ$37</f>
        <v>113.47656257430023</v>
      </c>
      <c r="BR370" s="161">
        <f ca="1">BR368*BR369*Параметры!BR$37</f>
        <v>114.11817555715832</v>
      </c>
      <c r="BS370" s="161">
        <f ca="1">BS368*BS369*Параметры!BS$37</f>
        <v>114.76341631310393</v>
      </c>
      <c r="BT370" s="161">
        <f ca="1">BT368*BT369*Параметры!BT$37</f>
        <v>115.41230535409353</v>
      </c>
      <c r="BU370" s="161">
        <f ca="1">BU368*BU369*Параметры!BU$37</f>
        <v>116.06486330806119</v>
      </c>
      <c r="BV370" s="161">
        <f ca="1">BV368*BV369*Параметры!BV$37</f>
        <v>116.72111091957429</v>
      </c>
      <c r="BW370" s="161">
        <f ca="1">BW368*BW369*Параметры!BW$37</f>
        <v>117.38106905049301</v>
      </c>
      <c r="BX370" s="161">
        <f ca="1">BX368*BX369*Параметры!BX$37</f>
        <v>118.04475868063355</v>
      </c>
      <c r="BY370" s="161">
        <f ca="1">BY368*BY369*Параметры!BY$37</f>
        <v>118.71220090843502</v>
      </c>
      <c r="BZ370" s="161">
        <f ca="1">BZ368*BZ369*Параметры!BZ$37</f>
        <v>119.38341695163018</v>
      </c>
      <c r="CA370" s="161">
        <f ca="1">CA368*CA369*Параметры!CA$37</f>
        <v>120.05842814791993</v>
      </c>
      <c r="CB370" s="161">
        <f ca="1">CB368*CB369*Параметры!CB$37</f>
        <v>120.73725595565162</v>
      </c>
      <c r="CC370" s="161">
        <f ca="1">CC368*CC369*Параметры!CC$37</f>
        <v>121.41992195450123</v>
      </c>
      <c r="CD370" s="161">
        <f ca="1">CD368*CD369*Параметры!CD$37</f>
        <v>122.10644784615938</v>
      </c>
      <c r="CE370" s="161">
        <f ca="1">CE368*CE369*Параметры!CE$37</f>
        <v>122.79685545502119</v>
      </c>
      <c r="CF370" s="161">
        <f ca="1">CF368*CF369*Параметры!CF$37</f>
        <v>123.49116672888007</v>
      </c>
      <c r="CG370" s="161">
        <f ca="1">CG368*CG369*Параметры!CG$37</f>
        <v>124.18940373962546</v>
      </c>
      <c r="CH370" s="161">
        <f ca="1">CH368*CH369*Параметры!CH$37</f>
        <v>124.89158868394448</v>
      </c>
      <c r="CI370" s="161">
        <f ca="1">CI368*CI369*Параметры!CI$37</f>
        <v>125.59774388402752</v>
      </c>
      <c r="CJ370" s="161">
        <f ca="1">CJ368*CJ369*Параметры!CJ$37</f>
        <v>126.3078917882779</v>
      </c>
      <c r="CK370" s="161">
        <f ca="1">CK368*CK369*Параметры!CK$37</f>
        <v>127.02205497202547</v>
      </c>
      <c r="CL370" s="161">
        <f ca="1">CL368*CL369*Параметры!CL$37</f>
        <v>127.74025613824429</v>
      </c>
      <c r="CM370" s="161">
        <f ca="1">CM368*CM369*Параметры!CM$37</f>
        <v>128.46251811827432</v>
      </c>
      <c r="CN370" s="161">
        <f ca="1">CN368*CN369*Параметры!CN$37</f>
        <v>129.18886387254722</v>
      </c>
      <c r="CO370" s="161">
        <f ca="1">CO368*CO369*Параметры!CO$37</f>
        <v>129.91931649131629</v>
      </c>
      <c r="CP370" s="161">
        <f ca="1">CP368*CP369*Параметры!CP$37</f>
        <v>130.65389919539052</v>
      </c>
      <c r="CQ370" s="161">
        <f ca="1">CQ368*CQ369*Параметры!CQ$37</f>
        <v>131.39263533687264</v>
      </c>
      <c r="CR370" s="161">
        <f ca="1">CR368*CR369*Параметры!CR$37</f>
        <v>132.13554839990164</v>
      </c>
      <c r="CS370" s="161">
        <f ca="1">CS368*CS369*Параметры!CS$37</f>
        <v>132.88266200139921</v>
      </c>
      <c r="CT370" s="161">
        <f ca="1">CT368*CT369*Параметры!CT$37</f>
        <v>133.63399989182057</v>
      </c>
      <c r="CU370" s="161">
        <f ca="1">CU368*CU369*Параметры!CU$37</f>
        <v>134.38958595590941</v>
      </c>
      <c r="CV370" s="161">
        <f ca="1">CV368*CV369*Параметры!CV$37</f>
        <v>135.14944421345731</v>
      </c>
      <c r="CW370" s="161">
        <f ca="1">CW368*CW369*Параметры!CW$37</f>
        <v>135.91359882006722</v>
      </c>
      <c r="CX370" s="161">
        <f ca="1">CX368*CX369*Параметры!CX$37</f>
        <v>136.68207406792135</v>
      </c>
      <c r="CY370" s="161">
        <f ca="1">CY368*CY369*Параметры!CY$37</f>
        <v>137.45489438655346</v>
      </c>
      <c r="CZ370" s="161">
        <f ca="1">CZ368*CZ369*Параметры!CZ$37</f>
        <v>138.23208434362547</v>
      </c>
      <c r="DA370" s="161">
        <f ca="1">DA368*DA369*Параметры!DA$37</f>
        <v>139.01366864570841</v>
      </c>
      <c r="DB370" s="161">
        <f ca="1">DB368*DB369*Параметры!DB$37</f>
        <v>139.79967213906784</v>
      </c>
      <c r="DC370" s="161">
        <f ca="1">DC368*DC369*Параметры!DC$37</f>
        <v>140.59011981045373</v>
      </c>
      <c r="DD370" s="161">
        <f ca="1">DD368*DD369*Параметры!DD$37</f>
        <v>141.38503678789476</v>
      </c>
      <c r="DE370" s="161">
        <f ca="1">DE368*DE369*Параметры!DE$37</f>
        <v>142.18444834149716</v>
      </c>
      <c r="DF370" s="161">
        <f ca="1">DF368*DF369*Параметры!DF$37</f>
        <v>142.98837988424799</v>
      </c>
      <c r="DG370" s="161">
        <f ca="1">DG368*DG369*Параметры!DG$37</f>
        <v>143.79685697282306</v>
      </c>
      <c r="DH370" s="161">
        <f ca="1">DH368*DH369*Параметры!DH$37</f>
        <v>144.60990530839933</v>
      </c>
      <c r="DI370" s="161">
        <f ca="1">DI368*DI369*Параметры!DI$37</f>
        <v>145.42755073747193</v>
      </c>
      <c r="DJ370" s="161">
        <f ca="1">DJ368*DJ369*Параметры!DJ$37</f>
        <v>146.24981925267585</v>
      </c>
      <c r="DK370" s="161">
        <f ca="1">DK368*DK369*Параметры!DK$37</f>
        <v>147.07673699361223</v>
      </c>
      <c r="DL370" s="161">
        <f ca="1">DL368*DL369*Параметры!DL$37</f>
        <v>147.90833024767929</v>
      </c>
      <c r="DM370" s="161">
        <f ca="1">DM368*DM369*Параметры!DM$37</f>
        <v>148.74462545090802</v>
      </c>
      <c r="DN370" s="161">
        <f ca="1">DN368*DN369*Параметры!DN$37</f>
        <v>149.58564918880259</v>
      </c>
      <c r="DO370" s="161">
        <f ca="1">DO368*DO369*Параметры!DO$37</f>
        <v>150.43142819718548</v>
      </c>
      <c r="DP370" s="161">
        <f ca="1">DP368*DP369*Параметры!DP$37</f>
        <v>151.28198936304739</v>
      </c>
      <c r="DQ370" s="161">
        <f ca="1">DQ368*DQ369*Параметры!DQ$37</f>
        <v>152.13735972540195</v>
      </c>
      <c r="DR370" s="161">
        <f ca="1">DR368*DR369*Параметры!DR$37</f>
        <v>152.99756647614535</v>
      </c>
      <c r="DS370" s="161">
        <f ca="1">DS368*DS369*Параметры!DS$37</f>
        <v>153.86263696092067</v>
      </c>
      <c r="DT370" s="161">
        <f ca="1">DT368*DT369*Параметры!DT$37</f>
        <v>154.73259867998726</v>
      </c>
      <c r="DU370" s="161">
        <f ca="1">DU368*DU369*Параметры!DU$37</f>
        <v>155.60747928909495</v>
      </c>
      <c r="DV370" s="161">
        <f ca="1">DV368*DV369*Параметры!DV$37</f>
        <v>156.48730660036315</v>
      </c>
      <c r="DW370" s="161"/>
      <c r="DX370" s="162">
        <f ca="1">SUM(G370:DW370)</f>
        <v>13684.13850049083</v>
      </c>
    </row>
    <row r="371" spans="1:128" hidden="1" outlineLevel="1" x14ac:dyDescent="0.2">
      <c r="A371" s="168" t="str">
        <f ca="1">Language!A$709</f>
        <v>темп изменения цен</v>
      </c>
      <c r="B371" s="173"/>
      <c r="C371" s="147" t="str">
        <f ca="1">Language!$A$484</f>
        <v>% в год</v>
      </c>
      <c r="D371" s="158"/>
      <c r="F371" s="6" t="s">
        <v>3191</v>
      </c>
      <c r="G371" s="305">
        <f>CHOOSE($D367,Параметры!G$56,Параметры!G$62,Параметры!G$68)</f>
        <v>7.0000000000000007E-2</v>
      </c>
      <c r="H371" s="305">
        <f>CHOOSE($D367,Параметры!H$56,Параметры!H$62,Параметры!H$68)</f>
        <v>7.0000000000000007E-2</v>
      </c>
      <c r="I371" s="305">
        <f>CHOOSE($D367,Параметры!I$56,Параметры!I$62,Параметры!I$68)</f>
        <v>7.0000000000000007E-2</v>
      </c>
      <c r="J371" s="305">
        <f>CHOOSE($D367,Параметры!J$56,Параметры!J$62,Параметры!J$68)</f>
        <v>7.0000000000000007E-2</v>
      </c>
      <c r="K371" s="305">
        <f>CHOOSE($D367,Параметры!K$56,Параметры!K$62,Параметры!K$68)</f>
        <v>7.0000000000000007E-2</v>
      </c>
      <c r="L371" s="305">
        <f>CHOOSE($D367,Параметры!L$56,Параметры!L$62,Параметры!L$68)</f>
        <v>7.0000000000000007E-2</v>
      </c>
      <c r="M371" s="305">
        <f>CHOOSE($D367,Параметры!M$56,Параметры!M$62,Параметры!M$68)</f>
        <v>7.0000000000000007E-2</v>
      </c>
      <c r="N371" s="305">
        <f>CHOOSE($D367,Параметры!N$56,Параметры!N$62,Параметры!N$68)</f>
        <v>7.0000000000000007E-2</v>
      </c>
      <c r="O371" s="305">
        <f>CHOOSE($D367,Параметры!O$56,Параметры!O$62,Параметры!O$68)</f>
        <v>7.0000000000000007E-2</v>
      </c>
      <c r="P371" s="305">
        <f>CHOOSE($D367,Параметры!P$56,Параметры!P$62,Параметры!P$68)</f>
        <v>7.0000000000000007E-2</v>
      </c>
      <c r="Q371" s="305">
        <f>CHOOSE($D367,Параметры!Q$56,Параметры!Q$62,Параметры!Q$68)</f>
        <v>7.0000000000000007E-2</v>
      </c>
      <c r="R371" s="305">
        <f>CHOOSE($D367,Параметры!R$56,Параметры!R$62,Параметры!R$68)</f>
        <v>7.0000000000000007E-2</v>
      </c>
      <c r="S371" s="305">
        <f>CHOOSE($D367,Параметры!S$56,Параметры!S$62,Параметры!S$68)</f>
        <v>7.0000000000000007E-2</v>
      </c>
      <c r="T371" s="305">
        <f>CHOOSE($D367,Параметры!T$56,Параметры!T$62,Параметры!T$68)</f>
        <v>7.0000000000000007E-2</v>
      </c>
      <c r="U371" s="305">
        <f>CHOOSE($D367,Параметры!U$56,Параметры!U$62,Параметры!U$68)</f>
        <v>7.0000000000000007E-2</v>
      </c>
      <c r="V371" s="305">
        <f>CHOOSE($D367,Параметры!V$56,Параметры!V$62,Параметры!V$68)</f>
        <v>7.0000000000000007E-2</v>
      </c>
      <c r="W371" s="305">
        <f>CHOOSE($D367,Параметры!W$56,Параметры!W$62,Параметры!W$68)</f>
        <v>7.0000000000000007E-2</v>
      </c>
      <c r="X371" s="305">
        <f>CHOOSE($D367,Параметры!X$56,Параметры!X$62,Параметры!X$68)</f>
        <v>7.0000000000000007E-2</v>
      </c>
      <c r="Y371" s="305">
        <f>CHOOSE($D367,Параметры!Y$56,Параметры!Y$62,Параметры!Y$68)</f>
        <v>7.0000000000000007E-2</v>
      </c>
      <c r="Z371" s="305">
        <f>CHOOSE($D367,Параметры!Z$56,Параметры!Z$62,Параметры!Z$68)</f>
        <v>7.0000000000000007E-2</v>
      </c>
      <c r="AA371" s="305">
        <f>CHOOSE($D367,Параметры!AA$56,Параметры!AA$62,Параметры!AA$68)</f>
        <v>7.0000000000000007E-2</v>
      </c>
      <c r="AB371" s="305">
        <f>CHOOSE($D367,Параметры!AB$56,Параметры!AB$62,Параметры!AB$68)</f>
        <v>7.0000000000000007E-2</v>
      </c>
      <c r="AC371" s="305">
        <f>CHOOSE($D367,Параметры!AC$56,Параметры!AC$62,Параметры!AC$68)</f>
        <v>7.0000000000000007E-2</v>
      </c>
      <c r="AD371" s="305">
        <f>CHOOSE($D367,Параметры!AD$56,Параметры!AD$62,Параметры!AD$68)</f>
        <v>7.0000000000000007E-2</v>
      </c>
      <c r="AE371" s="305">
        <f>CHOOSE($D367,Параметры!AE$56,Параметры!AE$62,Параметры!AE$68)</f>
        <v>7.0000000000000007E-2</v>
      </c>
      <c r="AF371" s="305">
        <f>CHOOSE($D367,Параметры!AF$56,Параметры!AF$62,Параметры!AF$68)</f>
        <v>7.0000000000000007E-2</v>
      </c>
      <c r="AG371" s="305">
        <f>CHOOSE($D367,Параметры!AG$56,Параметры!AG$62,Параметры!AG$68)</f>
        <v>7.0000000000000007E-2</v>
      </c>
      <c r="AH371" s="305">
        <f>CHOOSE($D367,Параметры!AH$56,Параметры!AH$62,Параметры!AH$68)</f>
        <v>7.0000000000000007E-2</v>
      </c>
      <c r="AI371" s="305">
        <f>CHOOSE($D367,Параметры!AI$56,Параметры!AI$62,Параметры!AI$68)</f>
        <v>7.0000000000000007E-2</v>
      </c>
      <c r="AJ371" s="305">
        <f>CHOOSE($D367,Параметры!AJ$56,Параметры!AJ$62,Параметры!AJ$68)</f>
        <v>7.0000000000000007E-2</v>
      </c>
      <c r="AK371" s="305">
        <f>CHOOSE($D367,Параметры!AK$56,Параметры!AK$62,Параметры!AK$68)</f>
        <v>7.0000000000000007E-2</v>
      </c>
      <c r="AL371" s="305">
        <f>CHOOSE($D367,Параметры!AL$56,Параметры!AL$62,Параметры!AL$68)</f>
        <v>7.0000000000000007E-2</v>
      </c>
      <c r="AM371" s="305">
        <f>CHOOSE($D367,Параметры!AM$56,Параметры!AM$62,Параметры!AM$68)</f>
        <v>7.0000000000000007E-2</v>
      </c>
      <c r="AN371" s="305">
        <f>CHOOSE($D367,Параметры!AN$56,Параметры!AN$62,Параметры!AN$68)</f>
        <v>7.0000000000000007E-2</v>
      </c>
      <c r="AO371" s="305">
        <f>CHOOSE($D367,Параметры!AO$56,Параметры!AO$62,Параметры!AO$68)</f>
        <v>7.0000000000000007E-2</v>
      </c>
      <c r="AP371" s="305">
        <f>CHOOSE($D367,Параметры!AP$56,Параметры!AP$62,Параметры!AP$68)</f>
        <v>7.0000000000000007E-2</v>
      </c>
      <c r="AQ371" s="305">
        <f>CHOOSE($D367,Параметры!AQ$56,Параметры!AQ$62,Параметры!AQ$68)</f>
        <v>7.0000000000000007E-2</v>
      </c>
      <c r="AR371" s="305">
        <f>CHOOSE($D367,Параметры!AR$56,Параметры!AR$62,Параметры!AR$68)</f>
        <v>7.0000000000000007E-2</v>
      </c>
      <c r="AS371" s="305">
        <f>CHOOSE($D367,Параметры!AS$56,Параметры!AS$62,Параметры!AS$68)</f>
        <v>7.0000000000000007E-2</v>
      </c>
      <c r="AT371" s="305">
        <f>CHOOSE($D367,Параметры!AT$56,Параметры!AT$62,Параметры!AT$68)</f>
        <v>7.0000000000000007E-2</v>
      </c>
      <c r="AU371" s="305">
        <f>CHOOSE($D367,Параметры!AU$56,Параметры!AU$62,Параметры!AU$68)</f>
        <v>7.0000000000000007E-2</v>
      </c>
      <c r="AV371" s="305">
        <f>CHOOSE($D367,Параметры!AV$56,Параметры!AV$62,Параметры!AV$68)</f>
        <v>7.0000000000000007E-2</v>
      </c>
      <c r="AW371" s="305">
        <f>CHOOSE($D367,Параметры!AW$56,Параметры!AW$62,Параметры!AW$68)</f>
        <v>7.0000000000000007E-2</v>
      </c>
      <c r="AX371" s="305">
        <f>CHOOSE($D367,Параметры!AX$56,Параметры!AX$62,Параметры!AX$68)</f>
        <v>7.0000000000000007E-2</v>
      </c>
      <c r="AY371" s="305">
        <f>CHOOSE($D367,Параметры!AY$56,Параметры!AY$62,Параметры!AY$68)</f>
        <v>7.0000000000000007E-2</v>
      </c>
      <c r="AZ371" s="305">
        <f>CHOOSE($D367,Параметры!AZ$56,Параметры!AZ$62,Параметры!AZ$68)</f>
        <v>7.0000000000000007E-2</v>
      </c>
      <c r="BA371" s="305">
        <f>CHOOSE($D367,Параметры!BA$56,Параметры!BA$62,Параметры!BA$68)</f>
        <v>7.0000000000000007E-2</v>
      </c>
      <c r="BB371" s="305">
        <f>CHOOSE($D367,Параметры!BB$56,Параметры!BB$62,Параметры!BB$68)</f>
        <v>7.0000000000000007E-2</v>
      </c>
      <c r="BC371" s="305">
        <f>CHOOSE($D367,Параметры!BC$56,Параметры!BC$62,Параметры!BC$68)</f>
        <v>7.0000000000000007E-2</v>
      </c>
      <c r="BD371" s="305">
        <f>CHOOSE($D367,Параметры!BD$56,Параметры!BD$62,Параметры!BD$68)</f>
        <v>7.0000000000000007E-2</v>
      </c>
      <c r="BE371" s="305">
        <f>CHOOSE($D367,Параметры!BE$56,Параметры!BE$62,Параметры!BE$68)</f>
        <v>7.0000000000000007E-2</v>
      </c>
      <c r="BF371" s="305">
        <f>CHOOSE($D367,Параметры!BF$56,Параметры!BF$62,Параметры!BF$68)</f>
        <v>7.0000000000000007E-2</v>
      </c>
      <c r="BG371" s="305">
        <f>CHOOSE($D367,Параметры!BG$56,Параметры!BG$62,Параметры!BG$68)</f>
        <v>7.0000000000000007E-2</v>
      </c>
      <c r="BH371" s="305">
        <f>CHOOSE($D367,Параметры!BH$56,Параметры!BH$62,Параметры!BH$68)</f>
        <v>7.0000000000000007E-2</v>
      </c>
      <c r="BI371" s="305">
        <f>CHOOSE($D367,Параметры!BI$56,Параметры!BI$62,Параметры!BI$68)</f>
        <v>7.0000000000000007E-2</v>
      </c>
      <c r="BJ371" s="305">
        <f>CHOOSE($D367,Параметры!BJ$56,Параметры!BJ$62,Параметры!BJ$68)</f>
        <v>7.0000000000000007E-2</v>
      </c>
      <c r="BK371" s="305">
        <f>CHOOSE($D367,Параметры!BK$56,Параметры!BK$62,Параметры!BK$68)</f>
        <v>7.0000000000000007E-2</v>
      </c>
      <c r="BL371" s="305">
        <f>CHOOSE($D367,Параметры!BL$56,Параметры!BL$62,Параметры!BL$68)</f>
        <v>7.0000000000000007E-2</v>
      </c>
      <c r="BM371" s="305">
        <f>CHOOSE($D367,Параметры!BM$56,Параметры!BM$62,Параметры!BM$68)</f>
        <v>7.0000000000000007E-2</v>
      </c>
      <c r="BN371" s="305">
        <f>CHOOSE($D367,Параметры!BN$56,Параметры!BN$62,Параметры!BN$68)</f>
        <v>7.0000000000000007E-2</v>
      </c>
      <c r="BO371" s="305">
        <f>CHOOSE($D367,Параметры!BO$56,Параметры!BO$62,Параметры!BO$68)</f>
        <v>7.0000000000000007E-2</v>
      </c>
      <c r="BP371" s="305">
        <f>CHOOSE($D367,Параметры!BP$56,Параметры!BP$62,Параметры!BP$68)</f>
        <v>7.0000000000000007E-2</v>
      </c>
      <c r="BQ371" s="305">
        <f>CHOOSE($D367,Параметры!BQ$56,Параметры!BQ$62,Параметры!BQ$68)</f>
        <v>7.0000000000000007E-2</v>
      </c>
      <c r="BR371" s="305">
        <f>CHOOSE($D367,Параметры!BR$56,Параметры!BR$62,Параметры!BR$68)</f>
        <v>7.0000000000000007E-2</v>
      </c>
      <c r="BS371" s="305">
        <f>CHOOSE($D367,Параметры!BS$56,Параметры!BS$62,Параметры!BS$68)</f>
        <v>7.0000000000000007E-2</v>
      </c>
      <c r="BT371" s="305">
        <f>CHOOSE($D367,Параметры!BT$56,Параметры!BT$62,Параметры!BT$68)</f>
        <v>7.0000000000000007E-2</v>
      </c>
      <c r="BU371" s="305">
        <f>CHOOSE($D367,Параметры!BU$56,Параметры!BU$62,Параметры!BU$68)</f>
        <v>7.0000000000000007E-2</v>
      </c>
      <c r="BV371" s="305">
        <f>CHOOSE($D367,Параметры!BV$56,Параметры!BV$62,Параметры!BV$68)</f>
        <v>7.0000000000000007E-2</v>
      </c>
      <c r="BW371" s="305">
        <f>CHOOSE($D367,Параметры!BW$56,Параметры!BW$62,Параметры!BW$68)</f>
        <v>7.0000000000000007E-2</v>
      </c>
      <c r="BX371" s="305">
        <f>CHOOSE($D367,Параметры!BX$56,Параметры!BX$62,Параметры!BX$68)</f>
        <v>7.0000000000000007E-2</v>
      </c>
      <c r="BY371" s="305">
        <f>CHOOSE($D367,Параметры!BY$56,Параметры!BY$62,Параметры!BY$68)</f>
        <v>7.0000000000000007E-2</v>
      </c>
      <c r="BZ371" s="305">
        <f>CHOOSE($D367,Параметры!BZ$56,Параметры!BZ$62,Параметры!BZ$68)</f>
        <v>7.0000000000000007E-2</v>
      </c>
      <c r="CA371" s="305">
        <f>CHOOSE($D367,Параметры!CA$56,Параметры!CA$62,Параметры!CA$68)</f>
        <v>7.0000000000000007E-2</v>
      </c>
      <c r="CB371" s="305">
        <f>CHOOSE($D367,Параметры!CB$56,Параметры!CB$62,Параметры!CB$68)</f>
        <v>7.0000000000000007E-2</v>
      </c>
      <c r="CC371" s="305">
        <f>CHOOSE($D367,Параметры!CC$56,Параметры!CC$62,Параметры!CC$68)</f>
        <v>7.0000000000000007E-2</v>
      </c>
      <c r="CD371" s="305">
        <f>CHOOSE($D367,Параметры!CD$56,Параметры!CD$62,Параметры!CD$68)</f>
        <v>7.0000000000000007E-2</v>
      </c>
      <c r="CE371" s="305">
        <f>CHOOSE($D367,Параметры!CE$56,Параметры!CE$62,Параметры!CE$68)</f>
        <v>7.0000000000000007E-2</v>
      </c>
      <c r="CF371" s="305">
        <f>CHOOSE($D367,Параметры!CF$56,Параметры!CF$62,Параметры!CF$68)</f>
        <v>7.0000000000000007E-2</v>
      </c>
      <c r="CG371" s="305">
        <f>CHOOSE($D367,Параметры!CG$56,Параметры!CG$62,Параметры!CG$68)</f>
        <v>7.0000000000000007E-2</v>
      </c>
      <c r="CH371" s="305">
        <f>CHOOSE($D367,Параметры!CH$56,Параметры!CH$62,Параметры!CH$68)</f>
        <v>7.0000000000000007E-2</v>
      </c>
      <c r="CI371" s="305">
        <f>CHOOSE($D367,Параметры!CI$56,Параметры!CI$62,Параметры!CI$68)</f>
        <v>7.0000000000000007E-2</v>
      </c>
      <c r="CJ371" s="305">
        <f>CHOOSE($D367,Параметры!CJ$56,Параметры!CJ$62,Параметры!CJ$68)</f>
        <v>7.0000000000000007E-2</v>
      </c>
      <c r="CK371" s="305">
        <f>CHOOSE($D367,Параметры!CK$56,Параметры!CK$62,Параметры!CK$68)</f>
        <v>7.0000000000000007E-2</v>
      </c>
      <c r="CL371" s="305">
        <f>CHOOSE($D367,Параметры!CL$56,Параметры!CL$62,Параметры!CL$68)</f>
        <v>7.0000000000000007E-2</v>
      </c>
      <c r="CM371" s="305">
        <f>CHOOSE($D367,Параметры!CM$56,Параметры!CM$62,Параметры!CM$68)</f>
        <v>7.0000000000000007E-2</v>
      </c>
      <c r="CN371" s="305">
        <f>CHOOSE($D367,Параметры!CN$56,Параметры!CN$62,Параметры!CN$68)</f>
        <v>7.0000000000000007E-2</v>
      </c>
      <c r="CO371" s="305">
        <f>CHOOSE($D367,Параметры!CO$56,Параметры!CO$62,Параметры!CO$68)</f>
        <v>7.0000000000000007E-2</v>
      </c>
      <c r="CP371" s="305">
        <f>CHOOSE($D367,Параметры!CP$56,Параметры!CP$62,Параметры!CP$68)</f>
        <v>7.0000000000000007E-2</v>
      </c>
      <c r="CQ371" s="305">
        <f>CHOOSE($D367,Параметры!CQ$56,Параметры!CQ$62,Параметры!CQ$68)</f>
        <v>7.0000000000000007E-2</v>
      </c>
      <c r="CR371" s="305">
        <f>CHOOSE($D367,Параметры!CR$56,Параметры!CR$62,Параметры!CR$68)</f>
        <v>7.0000000000000007E-2</v>
      </c>
      <c r="CS371" s="305">
        <f>CHOOSE($D367,Параметры!CS$56,Параметры!CS$62,Параметры!CS$68)</f>
        <v>7.0000000000000007E-2</v>
      </c>
      <c r="CT371" s="305">
        <f>CHOOSE($D367,Параметры!CT$56,Параметры!CT$62,Параметры!CT$68)</f>
        <v>7.0000000000000007E-2</v>
      </c>
      <c r="CU371" s="305">
        <f>CHOOSE($D367,Параметры!CU$56,Параметры!CU$62,Параметры!CU$68)</f>
        <v>7.0000000000000007E-2</v>
      </c>
      <c r="CV371" s="305">
        <f>CHOOSE($D367,Параметры!CV$56,Параметры!CV$62,Параметры!CV$68)</f>
        <v>7.0000000000000007E-2</v>
      </c>
      <c r="CW371" s="305">
        <f>CHOOSE($D367,Параметры!CW$56,Параметры!CW$62,Параметры!CW$68)</f>
        <v>7.0000000000000007E-2</v>
      </c>
      <c r="CX371" s="305">
        <f>CHOOSE($D367,Параметры!CX$56,Параметры!CX$62,Параметры!CX$68)</f>
        <v>7.0000000000000007E-2</v>
      </c>
      <c r="CY371" s="305">
        <f>CHOOSE($D367,Параметры!CY$56,Параметры!CY$62,Параметры!CY$68)</f>
        <v>7.0000000000000007E-2</v>
      </c>
      <c r="CZ371" s="305">
        <f>CHOOSE($D367,Параметры!CZ$56,Параметры!CZ$62,Параметры!CZ$68)</f>
        <v>7.0000000000000007E-2</v>
      </c>
      <c r="DA371" s="305">
        <f>CHOOSE($D367,Параметры!DA$56,Параметры!DA$62,Параметры!DA$68)</f>
        <v>7.0000000000000007E-2</v>
      </c>
      <c r="DB371" s="305">
        <f>CHOOSE($D367,Параметры!DB$56,Параметры!DB$62,Параметры!DB$68)</f>
        <v>7.0000000000000007E-2</v>
      </c>
      <c r="DC371" s="305">
        <f>CHOOSE($D367,Параметры!DC$56,Параметры!DC$62,Параметры!DC$68)</f>
        <v>7.0000000000000007E-2</v>
      </c>
      <c r="DD371" s="305">
        <f>CHOOSE($D367,Параметры!DD$56,Параметры!DD$62,Параметры!DD$68)</f>
        <v>7.0000000000000007E-2</v>
      </c>
      <c r="DE371" s="305">
        <f>CHOOSE($D367,Параметры!DE$56,Параметры!DE$62,Параметры!DE$68)</f>
        <v>7.0000000000000007E-2</v>
      </c>
      <c r="DF371" s="305">
        <f>CHOOSE($D367,Параметры!DF$56,Параметры!DF$62,Параметры!DF$68)</f>
        <v>7.0000000000000007E-2</v>
      </c>
      <c r="DG371" s="305">
        <f>CHOOSE($D367,Параметры!DG$56,Параметры!DG$62,Параметры!DG$68)</f>
        <v>7.0000000000000007E-2</v>
      </c>
      <c r="DH371" s="305">
        <f>CHOOSE($D367,Параметры!DH$56,Параметры!DH$62,Параметры!DH$68)</f>
        <v>7.0000000000000007E-2</v>
      </c>
      <c r="DI371" s="305">
        <f>CHOOSE($D367,Параметры!DI$56,Параметры!DI$62,Параметры!DI$68)</f>
        <v>7.0000000000000007E-2</v>
      </c>
      <c r="DJ371" s="305">
        <f>CHOOSE($D367,Параметры!DJ$56,Параметры!DJ$62,Параметры!DJ$68)</f>
        <v>7.0000000000000007E-2</v>
      </c>
      <c r="DK371" s="305">
        <f>CHOOSE($D367,Параметры!DK$56,Параметры!DK$62,Параметры!DK$68)</f>
        <v>7.0000000000000007E-2</v>
      </c>
      <c r="DL371" s="305">
        <f>CHOOSE($D367,Параметры!DL$56,Параметры!DL$62,Параметры!DL$68)</f>
        <v>7.0000000000000007E-2</v>
      </c>
      <c r="DM371" s="305">
        <f>CHOOSE($D367,Параметры!DM$56,Параметры!DM$62,Параметры!DM$68)</f>
        <v>7.0000000000000007E-2</v>
      </c>
      <c r="DN371" s="305">
        <f>CHOOSE($D367,Параметры!DN$56,Параметры!DN$62,Параметры!DN$68)</f>
        <v>7.0000000000000007E-2</v>
      </c>
      <c r="DO371" s="305">
        <f>CHOOSE($D367,Параметры!DO$56,Параметры!DO$62,Параметры!DO$68)</f>
        <v>7.0000000000000007E-2</v>
      </c>
      <c r="DP371" s="305">
        <f>CHOOSE($D367,Параметры!DP$56,Параметры!DP$62,Параметры!DP$68)</f>
        <v>7.0000000000000007E-2</v>
      </c>
      <c r="DQ371" s="305">
        <f>CHOOSE($D367,Параметры!DQ$56,Параметры!DQ$62,Параметры!DQ$68)</f>
        <v>7.0000000000000007E-2</v>
      </c>
      <c r="DR371" s="305">
        <f>CHOOSE($D367,Параметры!DR$56,Параметры!DR$62,Параметры!DR$68)</f>
        <v>7.0000000000000007E-2</v>
      </c>
      <c r="DS371" s="305">
        <f>CHOOSE($D367,Параметры!DS$56,Параметры!DS$62,Параметры!DS$68)</f>
        <v>7.0000000000000007E-2</v>
      </c>
      <c r="DT371" s="305">
        <f>CHOOSE($D367,Параметры!DT$56,Параметры!DT$62,Параметры!DT$68)</f>
        <v>7.0000000000000007E-2</v>
      </c>
      <c r="DU371" s="305">
        <f>CHOOSE($D367,Параметры!DU$56,Параметры!DU$62,Параметры!DU$68)</f>
        <v>7.0000000000000007E-2</v>
      </c>
      <c r="DV371" s="305">
        <f>CHOOSE($D367,Параметры!DV$56,Параметры!DV$62,Параметры!DV$68)</f>
        <v>7.0000000000000007E-2</v>
      </c>
      <c r="DW371" s="174"/>
      <c r="DX371" s="170"/>
    </row>
    <row r="372" spans="1:128" hidden="1" outlineLevel="1" x14ac:dyDescent="0.2">
      <c r="A372" s="168" t="str">
        <f ca="1">Language!A$679</f>
        <v>коэффициент прироста цен к предыдущему периоду</v>
      </c>
      <c r="B372" s="173"/>
      <c r="C372" s="147" t="str">
        <f ca="1">Language!$A$1467</f>
        <v>раз</v>
      </c>
      <c r="D372" s="158"/>
      <c r="F372" s="6" t="s">
        <v>3190</v>
      </c>
      <c r="G372" s="175">
        <f ca="1">IF(G$2=1,1,IF(Prj_Inflation=1, (1+OFFSET(G371,0,-1))^(Параметры!G$36/360), 1))</f>
        <v>1</v>
      </c>
      <c r="H372" s="175">
        <f ca="1">IF(H$2=1,1,IF(Prj_Inflation=1, (1+OFFSET(H371,0,-1))^(Параметры!H$36/360), 1))</f>
        <v>1.0056541453874053</v>
      </c>
      <c r="I372" s="175">
        <f ca="1">IF(I$2=1,1,IF(Prj_Inflation=1, (1+OFFSET(I371,0,-1))^(Параметры!I$36/360), 1))</f>
        <v>1.0056541453874053</v>
      </c>
      <c r="J372" s="175">
        <f ca="1">IF(J$2=1,1,IF(Prj_Inflation=1, (1+OFFSET(J371,0,-1))^(Параметры!J$36/360), 1))</f>
        <v>1.0056541453874053</v>
      </c>
      <c r="K372" s="175">
        <f ca="1">IF(K$2=1,1,IF(Prj_Inflation=1, (1+OFFSET(K371,0,-1))^(Параметры!K$36/360), 1))</f>
        <v>1.0056541453874053</v>
      </c>
      <c r="L372" s="175">
        <f ca="1">IF(L$2=1,1,IF(Prj_Inflation=1, (1+OFFSET(L371,0,-1))^(Параметры!L$36/360), 1))</f>
        <v>1.0056541453874053</v>
      </c>
      <c r="M372" s="175">
        <f ca="1">IF(M$2=1,1,IF(Prj_Inflation=1, (1+OFFSET(M371,0,-1))^(Параметры!M$36/360), 1))</f>
        <v>1.0056541453874053</v>
      </c>
      <c r="N372" s="175">
        <f ca="1">IF(N$2=1,1,IF(Prj_Inflation=1, (1+OFFSET(N371,0,-1))^(Параметры!N$36/360), 1))</f>
        <v>1.0056541453874053</v>
      </c>
      <c r="O372" s="175">
        <f ca="1">IF(O$2=1,1,IF(Prj_Inflation=1, (1+OFFSET(O371,0,-1))^(Параметры!O$36/360), 1))</f>
        <v>1.0056541453874053</v>
      </c>
      <c r="P372" s="175">
        <f ca="1">IF(P$2=1,1,IF(Prj_Inflation=1, (1+OFFSET(P371,0,-1))^(Параметры!P$36/360), 1))</f>
        <v>1.0056541453874053</v>
      </c>
      <c r="Q372" s="175">
        <f ca="1">IF(Q$2=1,1,IF(Prj_Inflation=1, (1+OFFSET(Q371,0,-1))^(Параметры!Q$36/360), 1))</f>
        <v>1.0056541453874053</v>
      </c>
      <c r="R372" s="175">
        <f ca="1">IF(R$2=1,1,IF(Prj_Inflation=1, (1+OFFSET(R371,0,-1))^(Параметры!R$36/360), 1))</f>
        <v>1.0056541453874053</v>
      </c>
      <c r="S372" s="175">
        <f ca="1">IF(S$2=1,1,IF(Prj_Inflation=1, (1+OFFSET(S371,0,-1))^(Параметры!S$36/360), 1))</f>
        <v>1.0056541453874053</v>
      </c>
      <c r="T372" s="175">
        <f ca="1">IF(T$2=1,1,IF(Prj_Inflation=1, (1+OFFSET(T371,0,-1))^(Параметры!T$36/360), 1))</f>
        <v>1.0056541453874053</v>
      </c>
      <c r="U372" s="175">
        <f ca="1">IF(U$2=1,1,IF(Prj_Inflation=1, (1+OFFSET(U371,0,-1))^(Параметры!U$36/360), 1))</f>
        <v>1.0056541453874053</v>
      </c>
      <c r="V372" s="175">
        <f ca="1">IF(V$2=1,1,IF(Prj_Inflation=1, (1+OFFSET(V371,0,-1))^(Параметры!V$36/360), 1))</f>
        <v>1.0056541453874053</v>
      </c>
      <c r="W372" s="175">
        <f ca="1">IF(W$2=1,1,IF(Prj_Inflation=1, (1+OFFSET(W371,0,-1))^(Параметры!W$36/360), 1))</f>
        <v>1.0056541453874053</v>
      </c>
      <c r="X372" s="175">
        <f ca="1">IF(X$2=1,1,IF(Prj_Inflation=1, (1+OFFSET(X371,0,-1))^(Параметры!X$36/360), 1))</f>
        <v>1.0056541453874053</v>
      </c>
      <c r="Y372" s="175">
        <f ca="1">IF(Y$2=1,1,IF(Prj_Inflation=1, (1+OFFSET(Y371,0,-1))^(Параметры!Y$36/360), 1))</f>
        <v>1.0056541453874053</v>
      </c>
      <c r="Z372" s="175">
        <f ca="1">IF(Z$2=1,1,IF(Prj_Inflation=1, (1+OFFSET(Z371,0,-1))^(Параметры!Z$36/360), 1))</f>
        <v>1.0056541453874053</v>
      </c>
      <c r="AA372" s="175">
        <f ca="1">IF(AA$2=1,1,IF(Prj_Inflation=1, (1+OFFSET(AA371,0,-1))^(Параметры!AA$36/360), 1))</f>
        <v>1.0056541453874053</v>
      </c>
      <c r="AB372" s="175">
        <f ca="1">IF(AB$2=1,1,IF(Prj_Inflation=1, (1+OFFSET(AB371,0,-1))^(Параметры!AB$36/360), 1))</f>
        <v>1.0056541453874053</v>
      </c>
      <c r="AC372" s="175">
        <f ca="1">IF(AC$2=1,1,IF(Prj_Inflation=1, (1+OFFSET(AC371,0,-1))^(Параметры!AC$36/360), 1))</f>
        <v>1.0056541453874053</v>
      </c>
      <c r="AD372" s="175">
        <f ca="1">IF(AD$2=1,1,IF(Prj_Inflation=1, (1+OFFSET(AD371,0,-1))^(Параметры!AD$36/360), 1))</f>
        <v>1.0056541453874053</v>
      </c>
      <c r="AE372" s="175">
        <f ca="1">IF(AE$2=1,1,IF(Prj_Inflation=1, (1+OFFSET(AE371,0,-1))^(Параметры!AE$36/360), 1))</f>
        <v>1.0056541453874053</v>
      </c>
      <c r="AF372" s="175">
        <f ca="1">IF(AF$2=1,1,IF(Prj_Inflation=1, (1+OFFSET(AF371,0,-1))^(Параметры!AF$36/360), 1))</f>
        <v>1.0056541453874053</v>
      </c>
      <c r="AG372" s="175">
        <f ca="1">IF(AG$2=1,1,IF(Prj_Inflation=1, (1+OFFSET(AG371,0,-1))^(Параметры!AG$36/360), 1))</f>
        <v>1.0056541453874053</v>
      </c>
      <c r="AH372" s="175">
        <f ca="1">IF(AH$2=1,1,IF(Prj_Inflation=1, (1+OFFSET(AH371,0,-1))^(Параметры!AH$36/360), 1))</f>
        <v>1.0056541453874053</v>
      </c>
      <c r="AI372" s="175">
        <f ca="1">IF(AI$2=1,1,IF(Prj_Inflation=1, (1+OFFSET(AI371,0,-1))^(Параметры!AI$36/360), 1))</f>
        <v>1.0056541453874053</v>
      </c>
      <c r="AJ372" s="175">
        <f ca="1">IF(AJ$2=1,1,IF(Prj_Inflation=1, (1+OFFSET(AJ371,0,-1))^(Параметры!AJ$36/360), 1))</f>
        <v>1.0056541453874053</v>
      </c>
      <c r="AK372" s="175">
        <f ca="1">IF(AK$2=1,1,IF(Prj_Inflation=1, (1+OFFSET(AK371,0,-1))^(Параметры!AK$36/360), 1))</f>
        <v>1.0056541453874053</v>
      </c>
      <c r="AL372" s="175">
        <f ca="1">IF(AL$2=1,1,IF(Prj_Inflation=1, (1+OFFSET(AL371,0,-1))^(Параметры!AL$36/360), 1))</f>
        <v>1.0056541453874053</v>
      </c>
      <c r="AM372" s="175">
        <f ca="1">IF(AM$2=1,1,IF(Prj_Inflation=1, (1+OFFSET(AM371,0,-1))^(Параметры!AM$36/360), 1))</f>
        <v>1.0056541453874053</v>
      </c>
      <c r="AN372" s="175">
        <f ca="1">IF(AN$2=1,1,IF(Prj_Inflation=1, (1+OFFSET(AN371,0,-1))^(Параметры!AN$36/360), 1))</f>
        <v>1.0056541453874053</v>
      </c>
      <c r="AO372" s="175">
        <f ca="1">IF(AO$2=1,1,IF(Prj_Inflation=1, (1+OFFSET(AO371,0,-1))^(Параметры!AO$36/360), 1))</f>
        <v>1.0056541453874053</v>
      </c>
      <c r="AP372" s="175">
        <f ca="1">IF(AP$2=1,1,IF(Prj_Inflation=1, (1+OFFSET(AP371,0,-1))^(Параметры!AP$36/360), 1))</f>
        <v>1.0056541453874053</v>
      </c>
      <c r="AQ372" s="175">
        <f ca="1">IF(AQ$2=1,1,IF(Prj_Inflation=1, (1+OFFSET(AQ371,0,-1))^(Параметры!AQ$36/360), 1))</f>
        <v>1.0056541453874053</v>
      </c>
      <c r="AR372" s="175">
        <f ca="1">IF(AR$2=1,1,IF(Prj_Inflation=1, (1+OFFSET(AR371,0,-1))^(Параметры!AR$36/360), 1))</f>
        <v>1.0056541453874053</v>
      </c>
      <c r="AS372" s="175">
        <f ca="1">IF(AS$2=1,1,IF(Prj_Inflation=1, (1+OFFSET(AS371,0,-1))^(Параметры!AS$36/360), 1))</f>
        <v>1.0056541453874053</v>
      </c>
      <c r="AT372" s="175">
        <f ca="1">IF(AT$2=1,1,IF(Prj_Inflation=1, (1+OFFSET(AT371,0,-1))^(Параметры!AT$36/360), 1))</f>
        <v>1.0056541453874053</v>
      </c>
      <c r="AU372" s="175">
        <f ca="1">IF(AU$2=1,1,IF(Prj_Inflation=1, (1+OFFSET(AU371,0,-1))^(Параметры!AU$36/360), 1))</f>
        <v>1.0056541453874053</v>
      </c>
      <c r="AV372" s="175">
        <f ca="1">IF(AV$2=1,1,IF(Prj_Inflation=1, (1+OFFSET(AV371,0,-1))^(Параметры!AV$36/360), 1))</f>
        <v>1.0056541453874053</v>
      </c>
      <c r="AW372" s="175">
        <f ca="1">IF(AW$2=1,1,IF(Prj_Inflation=1, (1+OFFSET(AW371,0,-1))^(Параметры!AW$36/360), 1))</f>
        <v>1.0056541453874053</v>
      </c>
      <c r="AX372" s="175">
        <f ca="1">IF(AX$2=1,1,IF(Prj_Inflation=1, (1+OFFSET(AX371,0,-1))^(Параметры!AX$36/360), 1))</f>
        <v>1.0056541453874053</v>
      </c>
      <c r="AY372" s="175">
        <f ca="1">IF(AY$2=1,1,IF(Prj_Inflation=1, (1+OFFSET(AY371,0,-1))^(Параметры!AY$36/360), 1))</f>
        <v>1.0056541453874053</v>
      </c>
      <c r="AZ372" s="175">
        <f ca="1">IF(AZ$2=1,1,IF(Prj_Inflation=1, (1+OFFSET(AZ371,0,-1))^(Параметры!AZ$36/360), 1))</f>
        <v>1.0056541453874053</v>
      </c>
      <c r="BA372" s="175">
        <f ca="1">IF(BA$2=1,1,IF(Prj_Inflation=1, (1+OFFSET(BA371,0,-1))^(Параметры!BA$36/360), 1))</f>
        <v>1.0056541453874053</v>
      </c>
      <c r="BB372" s="175">
        <f ca="1">IF(BB$2=1,1,IF(Prj_Inflation=1, (1+OFFSET(BB371,0,-1))^(Параметры!BB$36/360), 1))</f>
        <v>1.0056541453874053</v>
      </c>
      <c r="BC372" s="175">
        <f ca="1">IF(BC$2=1,1,IF(Prj_Inflation=1, (1+OFFSET(BC371,0,-1))^(Параметры!BC$36/360), 1))</f>
        <v>1.0056541453874053</v>
      </c>
      <c r="BD372" s="175">
        <f ca="1">IF(BD$2=1,1,IF(Prj_Inflation=1, (1+OFFSET(BD371,0,-1))^(Параметры!BD$36/360), 1))</f>
        <v>1.0056541453874053</v>
      </c>
      <c r="BE372" s="175">
        <f ca="1">IF(BE$2=1,1,IF(Prj_Inflation=1, (1+OFFSET(BE371,0,-1))^(Параметры!BE$36/360), 1))</f>
        <v>1.0056541453874053</v>
      </c>
      <c r="BF372" s="175">
        <f ca="1">IF(BF$2=1,1,IF(Prj_Inflation=1, (1+OFFSET(BF371,0,-1))^(Параметры!BF$36/360), 1))</f>
        <v>1.0056541453874053</v>
      </c>
      <c r="BG372" s="175">
        <f ca="1">IF(BG$2=1,1,IF(Prj_Inflation=1, (1+OFFSET(BG371,0,-1))^(Параметры!BG$36/360), 1))</f>
        <v>1.0056541453874053</v>
      </c>
      <c r="BH372" s="175">
        <f ca="1">IF(BH$2=1,1,IF(Prj_Inflation=1, (1+OFFSET(BH371,0,-1))^(Параметры!BH$36/360), 1))</f>
        <v>1.0056541453874053</v>
      </c>
      <c r="BI372" s="175">
        <f ca="1">IF(BI$2=1,1,IF(Prj_Inflation=1, (1+OFFSET(BI371,0,-1))^(Параметры!BI$36/360), 1))</f>
        <v>1.0056541453874053</v>
      </c>
      <c r="BJ372" s="175">
        <f ca="1">IF(BJ$2=1,1,IF(Prj_Inflation=1, (1+OFFSET(BJ371,0,-1))^(Параметры!BJ$36/360), 1))</f>
        <v>1.0056541453874053</v>
      </c>
      <c r="BK372" s="175">
        <f ca="1">IF(BK$2=1,1,IF(Prj_Inflation=1, (1+OFFSET(BK371,0,-1))^(Параметры!BK$36/360), 1))</f>
        <v>1.0056541453874053</v>
      </c>
      <c r="BL372" s="175">
        <f ca="1">IF(BL$2=1,1,IF(Prj_Inflation=1, (1+OFFSET(BL371,0,-1))^(Параметры!BL$36/360), 1))</f>
        <v>1.0056541453874053</v>
      </c>
      <c r="BM372" s="175">
        <f ca="1">IF(BM$2=1,1,IF(Prj_Inflation=1, (1+OFFSET(BM371,0,-1))^(Параметры!BM$36/360), 1))</f>
        <v>1.0056541453874053</v>
      </c>
      <c r="BN372" s="175">
        <f ca="1">IF(BN$2=1,1,IF(Prj_Inflation=1, (1+OFFSET(BN371,0,-1))^(Параметры!BN$36/360), 1))</f>
        <v>1.0056541453874053</v>
      </c>
      <c r="BO372" s="175">
        <f ca="1">IF(BO$2=1,1,IF(Prj_Inflation=1, (1+OFFSET(BO371,0,-1))^(Параметры!BO$36/360), 1))</f>
        <v>1.0056541453874053</v>
      </c>
      <c r="BP372" s="175">
        <f ca="1">IF(BP$2=1,1,IF(Prj_Inflation=1, (1+OFFSET(BP371,0,-1))^(Параметры!BP$36/360), 1))</f>
        <v>1.0056541453874053</v>
      </c>
      <c r="BQ372" s="175">
        <f ca="1">IF(BQ$2=1,1,IF(Prj_Inflation=1, (1+OFFSET(BQ371,0,-1))^(Параметры!BQ$36/360), 1))</f>
        <v>1.0056541453874053</v>
      </c>
      <c r="BR372" s="175">
        <f ca="1">IF(BR$2=1,1,IF(Prj_Inflation=1, (1+OFFSET(BR371,0,-1))^(Параметры!BR$36/360), 1))</f>
        <v>1.0056541453874053</v>
      </c>
      <c r="BS372" s="175">
        <f ca="1">IF(BS$2=1,1,IF(Prj_Inflation=1, (1+OFFSET(BS371,0,-1))^(Параметры!BS$36/360), 1))</f>
        <v>1.0056541453874053</v>
      </c>
      <c r="BT372" s="175">
        <f ca="1">IF(BT$2=1,1,IF(Prj_Inflation=1, (1+OFFSET(BT371,0,-1))^(Параметры!BT$36/360), 1))</f>
        <v>1.0056541453874053</v>
      </c>
      <c r="BU372" s="175">
        <f ca="1">IF(BU$2=1,1,IF(Prj_Inflation=1, (1+OFFSET(BU371,0,-1))^(Параметры!BU$36/360), 1))</f>
        <v>1.0056541453874053</v>
      </c>
      <c r="BV372" s="175">
        <f ca="1">IF(BV$2=1,1,IF(Prj_Inflation=1, (1+OFFSET(BV371,0,-1))^(Параметры!BV$36/360), 1))</f>
        <v>1.0056541453874053</v>
      </c>
      <c r="BW372" s="175">
        <f ca="1">IF(BW$2=1,1,IF(Prj_Inflation=1, (1+OFFSET(BW371,0,-1))^(Параметры!BW$36/360), 1))</f>
        <v>1.0056541453874053</v>
      </c>
      <c r="BX372" s="175">
        <f ca="1">IF(BX$2=1,1,IF(Prj_Inflation=1, (1+OFFSET(BX371,0,-1))^(Параметры!BX$36/360), 1))</f>
        <v>1.0056541453874053</v>
      </c>
      <c r="BY372" s="175">
        <f ca="1">IF(BY$2=1,1,IF(Prj_Inflation=1, (1+OFFSET(BY371,0,-1))^(Параметры!BY$36/360), 1))</f>
        <v>1.0056541453874053</v>
      </c>
      <c r="BZ372" s="175">
        <f ca="1">IF(BZ$2=1,1,IF(Prj_Inflation=1, (1+OFFSET(BZ371,0,-1))^(Параметры!BZ$36/360), 1))</f>
        <v>1.0056541453874053</v>
      </c>
      <c r="CA372" s="175">
        <f ca="1">IF(CA$2=1,1,IF(Prj_Inflation=1, (1+OFFSET(CA371,0,-1))^(Параметры!CA$36/360), 1))</f>
        <v>1.0056541453874053</v>
      </c>
      <c r="CB372" s="175">
        <f ca="1">IF(CB$2=1,1,IF(Prj_Inflation=1, (1+OFFSET(CB371,0,-1))^(Параметры!CB$36/360), 1))</f>
        <v>1.0056541453874053</v>
      </c>
      <c r="CC372" s="175">
        <f ca="1">IF(CC$2=1,1,IF(Prj_Inflation=1, (1+OFFSET(CC371,0,-1))^(Параметры!CC$36/360), 1))</f>
        <v>1.0056541453874053</v>
      </c>
      <c r="CD372" s="175">
        <f ca="1">IF(CD$2=1,1,IF(Prj_Inflation=1, (1+OFFSET(CD371,0,-1))^(Параметры!CD$36/360), 1))</f>
        <v>1.0056541453874053</v>
      </c>
      <c r="CE372" s="175">
        <f ca="1">IF(CE$2=1,1,IF(Prj_Inflation=1, (1+OFFSET(CE371,0,-1))^(Параметры!CE$36/360), 1))</f>
        <v>1.0056541453874053</v>
      </c>
      <c r="CF372" s="175">
        <f ca="1">IF(CF$2=1,1,IF(Prj_Inflation=1, (1+OFFSET(CF371,0,-1))^(Параметры!CF$36/360), 1))</f>
        <v>1.0056541453874053</v>
      </c>
      <c r="CG372" s="175">
        <f ca="1">IF(CG$2=1,1,IF(Prj_Inflation=1, (1+OFFSET(CG371,0,-1))^(Параметры!CG$36/360), 1))</f>
        <v>1.0056541453874053</v>
      </c>
      <c r="CH372" s="175">
        <f ca="1">IF(CH$2=1,1,IF(Prj_Inflation=1, (1+OFFSET(CH371,0,-1))^(Параметры!CH$36/360), 1))</f>
        <v>1.0056541453874053</v>
      </c>
      <c r="CI372" s="175">
        <f ca="1">IF(CI$2=1,1,IF(Prj_Inflation=1, (1+OFFSET(CI371,0,-1))^(Параметры!CI$36/360), 1))</f>
        <v>1.0056541453874053</v>
      </c>
      <c r="CJ372" s="175">
        <f ca="1">IF(CJ$2=1,1,IF(Prj_Inflation=1, (1+OFFSET(CJ371,0,-1))^(Параметры!CJ$36/360), 1))</f>
        <v>1.0056541453874053</v>
      </c>
      <c r="CK372" s="175">
        <f ca="1">IF(CK$2=1,1,IF(Prj_Inflation=1, (1+OFFSET(CK371,0,-1))^(Параметры!CK$36/360), 1))</f>
        <v>1.0056541453874053</v>
      </c>
      <c r="CL372" s="175">
        <f ca="1">IF(CL$2=1,1,IF(Prj_Inflation=1, (1+OFFSET(CL371,0,-1))^(Параметры!CL$36/360), 1))</f>
        <v>1.0056541453874053</v>
      </c>
      <c r="CM372" s="175">
        <f ca="1">IF(CM$2=1,1,IF(Prj_Inflation=1, (1+OFFSET(CM371,0,-1))^(Параметры!CM$36/360), 1))</f>
        <v>1.0056541453874053</v>
      </c>
      <c r="CN372" s="175">
        <f ca="1">IF(CN$2=1,1,IF(Prj_Inflation=1, (1+OFFSET(CN371,0,-1))^(Параметры!CN$36/360), 1))</f>
        <v>1.0056541453874053</v>
      </c>
      <c r="CO372" s="175">
        <f ca="1">IF(CO$2=1,1,IF(Prj_Inflation=1, (1+OFFSET(CO371,0,-1))^(Параметры!CO$36/360), 1))</f>
        <v>1.0056541453874053</v>
      </c>
      <c r="CP372" s="175">
        <f ca="1">IF(CP$2=1,1,IF(Prj_Inflation=1, (1+OFFSET(CP371,0,-1))^(Параметры!CP$36/360), 1))</f>
        <v>1.0056541453874053</v>
      </c>
      <c r="CQ372" s="175">
        <f ca="1">IF(CQ$2=1,1,IF(Prj_Inflation=1, (1+OFFSET(CQ371,0,-1))^(Параметры!CQ$36/360), 1))</f>
        <v>1.0056541453874053</v>
      </c>
      <c r="CR372" s="175">
        <f ca="1">IF(CR$2=1,1,IF(Prj_Inflation=1, (1+OFFSET(CR371,0,-1))^(Параметры!CR$36/360), 1))</f>
        <v>1.0056541453874053</v>
      </c>
      <c r="CS372" s="175">
        <f ca="1">IF(CS$2=1,1,IF(Prj_Inflation=1, (1+OFFSET(CS371,0,-1))^(Параметры!CS$36/360), 1))</f>
        <v>1.0056541453874053</v>
      </c>
      <c r="CT372" s="175">
        <f ca="1">IF(CT$2=1,1,IF(Prj_Inflation=1, (1+OFFSET(CT371,0,-1))^(Параметры!CT$36/360), 1))</f>
        <v>1.0056541453874053</v>
      </c>
      <c r="CU372" s="175">
        <f ca="1">IF(CU$2=1,1,IF(Prj_Inflation=1, (1+OFFSET(CU371,0,-1))^(Параметры!CU$36/360), 1))</f>
        <v>1.0056541453874053</v>
      </c>
      <c r="CV372" s="175">
        <f ca="1">IF(CV$2=1,1,IF(Prj_Inflation=1, (1+OFFSET(CV371,0,-1))^(Параметры!CV$36/360), 1))</f>
        <v>1.0056541453874053</v>
      </c>
      <c r="CW372" s="175">
        <f ca="1">IF(CW$2=1,1,IF(Prj_Inflation=1, (1+OFFSET(CW371,0,-1))^(Параметры!CW$36/360), 1))</f>
        <v>1.0056541453874053</v>
      </c>
      <c r="CX372" s="175">
        <f ca="1">IF(CX$2=1,1,IF(Prj_Inflation=1, (1+OFFSET(CX371,0,-1))^(Параметры!CX$36/360), 1))</f>
        <v>1.0056541453874053</v>
      </c>
      <c r="CY372" s="175">
        <f ca="1">IF(CY$2=1,1,IF(Prj_Inflation=1, (1+OFFSET(CY371,0,-1))^(Параметры!CY$36/360), 1))</f>
        <v>1.0056541453874053</v>
      </c>
      <c r="CZ372" s="175">
        <f ca="1">IF(CZ$2=1,1,IF(Prj_Inflation=1, (1+OFFSET(CZ371,0,-1))^(Параметры!CZ$36/360), 1))</f>
        <v>1.0056541453874053</v>
      </c>
      <c r="DA372" s="175">
        <f ca="1">IF(DA$2=1,1,IF(Prj_Inflation=1, (1+OFFSET(DA371,0,-1))^(Параметры!DA$36/360), 1))</f>
        <v>1.0056541453874053</v>
      </c>
      <c r="DB372" s="175">
        <f ca="1">IF(DB$2=1,1,IF(Prj_Inflation=1, (1+OFFSET(DB371,0,-1))^(Параметры!DB$36/360), 1))</f>
        <v>1.0056541453874053</v>
      </c>
      <c r="DC372" s="175">
        <f ca="1">IF(DC$2=1,1,IF(Prj_Inflation=1, (1+OFFSET(DC371,0,-1))^(Параметры!DC$36/360), 1))</f>
        <v>1.0056541453874053</v>
      </c>
      <c r="DD372" s="175">
        <f ca="1">IF(DD$2=1,1,IF(Prj_Inflation=1, (1+OFFSET(DD371,0,-1))^(Параметры!DD$36/360), 1))</f>
        <v>1.0056541453874053</v>
      </c>
      <c r="DE372" s="175">
        <f ca="1">IF(DE$2=1,1,IF(Prj_Inflation=1, (1+OFFSET(DE371,0,-1))^(Параметры!DE$36/360), 1))</f>
        <v>1.0056541453874053</v>
      </c>
      <c r="DF372" s="175">
        <f ca="1">IF(DF$2=1,1,IF(Prj_Inflation=1, (1+OFFSET(DF371,0,-1))^(Параметры!DF$36/360), 1))</f>
        <v>1.0056541453874053</v>
      </c>
      <c r="DG372" s="175">
        <f ca="1">IF(DG$2=1,1,IF(Prj_Inflation=1, (1+OFFSET(DG371,0,-1))^(Параметры!DG$36/360), 1))</f>
        <v>1.0056541453874053</v>
      </c>
      <c r="DH372" s="175">
        <f ca="1">IF(DH$2=1,1,IF(Prj_Inflation=1, (1+OFFSET(DH371,0,-1))^(Параметры!DH$36/360), 1))</f>
        <v>1.0056541453874053</v>
      </c>
      <c r="DI372" s="175">
        <f ca="1">IF(DI$2=1,1,IF(Prj_Inflation=1, (1+OFFSET(DI371,0,-1))^(Параметры!DI$36/360), 1))</f>
        <v>1.0056541453874053</v>
      </c>
      <c r="DJ372" s="175">
        <f ca="1">IF(DJ$2=1,1,IF(Prj_Inflation=1, (1+OFFSET(DJ371,0,-1))^(Параметры!DJ$36/360), 1))</f>
        <v>1.0056541453874053</v>
      </c>
      <c r="DK372" s="175">
        <f ca="1">IF(DK$2=1,1,IF(Prj_Inflation=1, (1+OFFSET(DK371,0,-1))^(Параметры!DK$36/360), 1))</f>
        <v>1.0056541453874053</v>
      </c>
      <c r="DL372" s="175">
        <f ca="1">IF(DL$2=1,1,IF(Prj_Inflation=1, (1+OFFSET(DL371,0,-1))^(Параметры!DL$36/360), 1))</f>
        <v>1.0056541453874053</v>
      </c>
      <c r="DM372" s="175">
        <f ca="1">IF(DM$2=1,1,IF(Prj_Inflation=1, (1+OFFSET(DM371,0,-1))^(Параметры!DM$36/360), 1))</f>
        <v>1.0056541453874053</v>
      </c>
      <c r="DN372" s="175">
        <f ca="1">IF(DN$2=1,1,IF(Prj_Inflation=1, (1+OFFSET(DN371,0,-1))^(Параметры!DN$36/360), 1))</f>
        <v>1.0056541453874053</v>
      </c>
      <c r="DO372" s="175">
        <f ca="1">IF(DO$2=1,1,IF(Prj_Inflation=1, (1+OFFSET(DO371,0,-1))^(Параметры!DO$36/360), 1))</f>
        <v>1.0056541453874053</v>
      </c>
      <c r="DP372" s="175">
        <f ca="1">IF(DP$2=1,1,IF(Prj_Inflation=1, (1+OFFSET(DP371,0,-1))^(Параметры!DP$36/360), 1))</f>
        <v>1.0056541453874053</v>
      </c>
      <c r="DQ372" s="175">
        <f ca="1">IF(DQ$2=1,1,IF(Prj_Inflation=1, (1+OFFSET(DQ371,0,-1))^(Параметры!DQ$36/360), 1))</f>
        <v>1.0056541453874053</v>
      </c>
      <c r="DR372" s="175">
        <f ca="1">IF(DR$2=1,1,IF(Prj_Inflation=1, (1+OFFSET(DR371,0,-1))^(Параметры!DR$36/360), 1))</f>
        <v>1.0056541453874053</v>
      </c>
      <c r="DS372" s="175">
        <f ca="1">IF(DS$2=1,1,IF(Prj_Inflation=1, (1+OFFSET(DS371,0,-1))^(Параметры!DS$36/360), 1))</f>
        <v>1.0056541453874053</v>
      </c>
      <c r="DT372" s="175">
        <f ca="1">IF(DT$2=1,1,IF(Prj_Inflation=1, (1+OFFSET(DT371,0,-1))^(Параметры!DT$36/360), 1))</f>
        <v>1.0056541453874053</v>
      </c>
      <c r="DU372" s="175">
        <f ca="1">IF(DU$2=1,1,IF(Prj_Inflation=1, (1+OFFSET(DU371,0,-1))^(Параметры!DU$36/360), 1))</f>
        <v>1.0056541453874053</v>
      </c>
      <c r="DV372" s="175">
        <f ca="1">IF(DV$2=1,1,IF(Prj_Inflation=1, (1+OFFSET(DV371,0,-1))^(Параметры!DV$36/360), 1))</f>
        <v>1.0056541453874053</v>
      </c>
      <c r="DW372" s="175"/>
      <c r="DX372" s="170"/>
    </row>
    <row r="373" spans="1:128" hidden="1" outlineLevel="1" x14ac:dyDescent="0.2">
      <c r="A373" s="168" t="str">
        <f ca="1">Language!A$1476</f>
        <v>индексировать в начале года</v>
      </c>
      <c r="B373" s="306">
        <v>0</v>
      </c>
      <c r="C373" s="147" t="str">
        <f ca="1">IF(B373=1,Language!$A$1465,Language!$A$1466)</f>
        <v>Нет</v>
      </c>
      <c r="D373" s="158"/>
      <c r="F373" s="6" t="s">
        <v>3328</v>
      </c>
      <c r="G373" s="176" t="str">
        <f ca="1">IF(Prj_Inflation=1,IF($B373=1,IF(G$2=1,1,IF(Параметры!G$35=1,1+OFFSET(G371,0,-1),1)),"-"),1)</f>
        <v>-</v>
      </c>
      <c r="H373" s="176" t="str">
        <f ca="1">IF(Prj_Inflation=1,IF($B373=1,IF(H$2=1,1,IF(Параметры!H$35=1,1+OFFSET(H371,0,-1),1)),"-"),1)</f>
        <v>-</v>
      </c>
      <c r="I373" s="176" t="str">
        <f ca="1">IF(Prj_Inflation=1,IF($B373=1,IF(I$2=1,1,IF(Параметры!I$35=1,1+OFFSET(I371,0,-1),1)),"-"),1)</f>
        <v>-</v>
      </c>
      <c r="J373" s="176" t="str">
        <f ca="1">IF(Prj_Inflation=1,IF($B373=1,IF(J$2=1,1,IF(Параметры!J$35=1,1+OFFSET(J371,0,-1),1)),"-"),1)</f>
        <v>-</v>
      </c>
      <c r="K373" s="176" t="str">
        <f ca="1">IF(Prj_Inflation=1,IF($B373=1,IF(K$2=1,1,IF(Параметры!K$35=1,1+OFFSET(K371,0,-1),1)),"-"),1)</f>
        <v>-</v>
      </c>
      <c r="L373" s="176" t="str">
        <f ca="1">IF(Prj_Inflation=1,IF($B373=1,IF(L$2=1,1,IF(Параметры!L$35=1,1+OFFSET(L371,0,-1),1)),"-"),1)</f>
        <v>-</v>
      </c>
      <c r="M373" s="176" t="str">
        <f ca="1">IF(Prj_Inflation=1,IF($B373=1,IF(M$2=1,1,IF(Параметры!M$35=1,1+OFFSET(M371,0,-1),1)),"-"),1)</f>
        <v>-</v>
      </c>
      <c r="N373" s="176" t="str">
        <f ca="1">IF(Prj_Inflation=1,IF($B373=1,IF(N$2=1,1,IF(Параметры!N$35=1,1+OFFSET(N371,0,-1),1)),"-"),1)</f>
        <v>-</v>
      </c>
      <c r="O373" s="176" t="str">
        <f ca="1">IF(Prj_Inflation=1,IF($B373=1,IF(O$2=1,1,IF(Параметры!O$35=1,1+OFFSET(O371,0,-1),1)),"-"),1)</f>
        <v>-</v>
      </c>
      <c r="P373" s="176" t="str">
        <f ca="1">IF(Prj_Inflation=1,IF($B373=1,IF(P$2=1,1,IF(Параметры!P$35=1,1+OFFSET(P371,0,-1),1)),"-"),1)</f>
        <v>-</v>
      </c>
      <c r="Q373" s="176" t="str">
        <f ca="1">IF(Prj_Inflation=1,IF($B373=1,IF(Q$2=1,1,IF(Параметры!Q$35=1,1+OFFSET(Q371,0,-1),1)),"-"),1)</f>
        <v>-</v>
      </c>
      <c r="R373" s="176" t="str">
        <f ca="1">IF(Prj_Inflation=1,IF($B373=1,IF(R$2=1,1,IF(Параметры!R$35=1,1+OFFSET(R371,0,-1),1)),"-"),1)</f>
        <v>-</v>
      </c>
      <c r="S373" s="176" t="str">
        <f ca="1">IF(Prj_Inflation=1,IF($B373=1,IF(S$2=1,1,IF(Параметры!S$35=1,1+OFFSET(S371,0,-1),1)),"-"),1)</f>
        <v>-</v>
      </c>
      <c r="T373" s="176" t="str">
        <f ca="1">IF(Prj_Inflation=1,IF($B373=1,IF(T$2=1,1,IF(Параметры!T$35=1,1+OFFSET(T371,0,-1),1)),"-"),1)</f>
        <v>-</v>
      </c>
      <c r="U373" s="176" t="str">
        <f ca="1">IF(Prj_Inflation=1,IF($B373=1,IF(U$2=1,1,IF(Параметры!U$35=1,1+OFFSET(U371,0,-1),1)),"-"),1)</f>
        <v>-</v>
      </c>
      <c r="V373" s="176" t="str">
        <f ca="1">IF(Prj_Inflation=1,IF($B373=1,IF(V$2=1,1,IF(Параметры!V$35=1,1+OFFSET(V371,0,-1),1)),"-"),1)</f>
        <v>-</v>
      </c>
      <c r="W373" s="176" t="str">
        <f ca="1">IF(Prj_Inflation=1,IF($B373=1,IF(W$2=1,1,IF(Параметры!W$35=1,1+OFFSET(W371,0,-1),1)),"-"),1)</f>
        <v>-</v>
      </c>
      <c r="X373" s="176" t="str">
        <f ca="1">IF(Prj_Inflation=1,IF($B373=1,IF(X$2=1,1,IF(Параметры!X$35=1,1+OFFSET(X371,0,-1),1)),"-"),1)</f>
        <v>-</v>
      </c>
      <c r="Y373" s="176" t="str">
        <f ca="1">IF(Prj_Inflation=1,IF($B373=1,IF(Y$2=1,1,IF(Параметры!Y$35=1,1+OFFSET(Y371,0,-1),1)),"-"),1)</f>
        <v>-</v>
      </c>
      <c r="Z373" s="176" t="str">
        <f ca="1">IF(Prj_Inflation=1,IF($B373=1,IF(Z$2=1,1,IF(Параметры!Z$35=1,1+OFFSET(Z371,0,-1),1)),"-"),1)</f>
        <v>-</v>
      </c>
      <c r="AA373" s="176" t="str">
        <f ca="1">IF(Prj_Inflation=1,IF($B373=1,IF(AA$2=1,1,IF(Параметры!AA$35=1,1+OFFSET(AA371,0,-1),1)),"-"),1)</f>
        <v>-</v>
      </c>
      <c r="AB373" s="176" t="str">
        <f ca="1">IF(Prj_Inflation=1,IF($B373=1,IF(AB$2=1,1,IF(Параметры!AB$35=1,1+OFFSET(AB371,0,-1),1)),"-"),1)</f>
        <v>-</v>
      </c>
      <c r="AC373" s="176" t="str">
        <f ca="1">IF(Prj_Inflation=1,IF($B373=1,IF(AC$2=1,1,IF(Параметры!AC$35=1,1+OFFSET(AC371,0,-1),1)),"-"),1)</f>
        <v>-</v>
      </c>
      <c r="AD373" s="176" t="str">
        <f ca="1">IF(Prj_Inflation=1,IF($B373=1,IF(AD$2=1,1,IF(Параметры!AD$35=1,1+OFFSET(AD371,0,-1),1)),"-"),1)</f>
        <v>-</v>
      </c>
      <c r="AE373" s="176" t="str">
        <f ca="1">IF(Prj_Inflation=1,IF($B373=1,IF(AE$2=1,1,IF(Параметры!AE$35=1,1+OFFSET(AE371,0,-1),1)),"-"),1)</f>
        <v>-</v>
      </c>
      <c r="AF373" s="176" t="str">
        <f ca="1">IF(Prj_Inflation=1,IF($B373=1,IF(AF$2=1,1,IF(Параметры!AF$35=1,1+OFFSET(AF371,0,-1),1)),"-"),1)</f>
        <v>-</v>
      </c>
      <c r="AG373" s="176" t="str">
        <f ca="1">IF(Prj_Inflation=1,IF($B373=1,IF(AG$2=1,1,IF(Параметры!AG$35=1,1+OFFSET(AG371,0,-1),1)),"-"),1)</f>
        <v>-</v>
      </c>
      <c r="AH373" s="176" t="str">
        <f ca="1">IF(Prj_Inflation=1,IF($B373=1,IF(AH$2=1,1,IF(Параметры!AH$35=1,1+OFFSET(AH371,0,-1),1)),"-"),1)</f>
        <v>-</v>
      </c>
      <c r="AI373" s="176" t="str">
        <f ca="1">IF(Prj_Inflation=1,IF($B373=1,IF(AI$2=1,1,IF(Параметры!AI$35=1,1+OFFSET(AI371,0,-1),1)),"-"),1)</f>
        <v>-</v>
      </c>
      <c r="AJ373" s="176" t="str">
        <f ca="1">IF(Prj_Inflation=1,IF($B373=1,IF(AJ$2=1,1,IF(Параметры!AJ$35=1,1+OFFSET(AJ371,0,-1),1)),"-"),1)</f>
        <v>-</v>
      </c>
      <c r="AK373" s="176" t="str">
        <f ca="1">IF(Prj_Inflation=1,IF($B373=1,IF(AK$2=1,1,IF(Параметры!AK$35=1,1+OFFSET(AK371,0,-1),1)),"-"),1)</f>
        <v>-</v>
      </c>
      <c r="AL373" s="176" t="str">
        <f ca="1">IF(Prj_Inflation=1,IF($B373=1,IF(AL$2=1,1,IF(Параметры!AL$35=1,1+OFFSET(AL371,0,-1),1)),"-"),1)</f>
        <v>-</v>
      </c>
      <c r="AM373" s="176" t="str">
        <f ca="1">IF(Prj_Inflation=1,IF($B373=1,IF(AM$2=1,1,IF(Параметры!AM$35=1,1+OFFSET(AM371,0,-1),1)),"-"),1)</f>
        <v>-</v>
      </c>
      <c r="AN373" s="176" t="str">
        <f ca="1">IF(Prj_Inflation=1,IF($B373=1,IF(AN$2=1,1,IF(Параметры!AN$35=1,1+OFFSET(AN371,0,-1),1)),"-"),1)</f>
        <v>-</v>
      </c>
      <c r="AO373" s="176" t="str">
        <f ca="1">IF(Prj_Inflation=1,IF($B373=1,IF(AO$2=1,1,IF(Параметры!AO$35=1,1+OFFSET(AO371,0,-1),1)),"-"),1)</f>
        <v>-</v>
      </c>
      <c r="AP373" s="176" t="str">
        <f ca="1">IF(Prj_Inflation=1,IF($B373=1,IF(AP$2=1,1,IF(Параметры!AP$35=1,1+OFFSET(AP371,0,-1),1)),"-"),1)</f>
        <v>-</v>
      </c>
      <c r="AQ373" s="176" t="str">
        <f ca="1">IF(Prj_Inflation=1,IF($B373=1,IF(AQ$2=1,1,IF(Параметры!AQ$35=1,1+OFFSET(AQ371,0,-1),1)),"-"),1)</f>
        <v>-</v>
      </c>
      <c r="AR373" s="176" t="str">
        <f ca="1">IF(Prj_Inflation=1,IF($B373=1,IF(AR$2=1,1,IF(Параметры!AR$35=1,1+OFFSET(AR371,0,-1),1)),"-"),1)</f>
        <v>-</v>
      </c>
      <c r="AS373" s="176" t="str">
        <f ca="1">IF(Prj_Inflation=1,IF($B373=1,IF(AS$2=1,1,IF(Параметры!AS$35=1,1+OFFSET(AS371,0,-1),1)),"-"),1)</f>
        <v>-</v>
      </c>
      <c r="AT373" s="176" t="str">
        <f ca="1">IF(Prj_Inflation=1,IF($B373=1,IF(AT$2=1,1,IF(Параметры!AT$35=1,1+OFFSET(AT371,0,-1),1)),"-"),1)</f>
        <v>-</v>
      </c>
      <c r="AU373" s="176" t="str">
        <f ca="1">IF(Prj_Inflation=1,IF($B373=1,IF(AU$2=1,1,IF(Параметры!AU$35=1,1+OFFSET(AU371,0,-1),1)),"-"),1)</f>
        <v>-</v>
      </c>
      <c r="AV373" s="176" t="str">
        <f ca="1">IF(Prj_Inflation=1,IF($B373=1,IF(AV$2=1,1,IF(Параметры!AV$35=1,1+OFFSET(AV371,0,-1),1)),"-"),1)</f>
        <v>-</v>
      </c>
      <c r="AW373" s="176" t="str">
        <f ca="1">IF(Prj_Inflation=1,IF($B373=1,IF(AW$2=1,1,IF(Параметры!AW$35=1,1+OFFSET(AW371,0,-1),1)),"-"),1)</f>
        <v>-</v>
      </c>
      <c r="AX373" s="176" t="str">
        <f ca="1">IF(Prj_Inflation=1,IF($B373=1,IF(AX$2=1,1,IF(Параметры!AX$35=1,1+OFFSET(AX371,0,-1),1)),"-"),1)</f>
        <v>-</v>
      </c>
      <c r="AY373" s="176" t="str">
        <f ca="1">IF(Prj_Inflation=1,IF($B373=1,IF(AY$2=1,1,IF(Параметры!AY$35=1,1+OFFSET(AY371,0,-1),1)),"-"),1)</f>
        <v>-</v>
      </c>
      <c r="AZ373" s="176" t="str">
        <f ca="1">IF(Prj_Inflation=1,IF($B373=1,IF(AZ$2=1,1,IF(Параметры!AZ$35=1,1+OFFSET(AZ371,0,-1),1)),"-"),1)</f>
        <v>-</v>
      </c>
      <c r="BA373" s="176" t="str">
        <f ca="1">IF(Prj_Inflation=1,IF($B373=1,IF(BA$2=1,1,IF(Параметры!BA$35=1,1+OFFSET(BA371,0,-1),1)),"-"),1)</f>
        <v>-</v>
      </c>
      <c r="BB373" s="176" t="str">
        <f ca="1">IF(Prj_Inflation=1,IF($B373=1,IF(BB$2=1,1,IF(Параметры!BB$35=1,1+OFFSET(BB371,0,-1),1)),"-"),1)</f>
        <v>-</v>
      </c>
      <c r="BC373" s="176" t="str">
        <f ca="1">IF(Prj_Inflation=1,IF($B373=1,IF(BC$2=1,1,IF(Параметры!BC$35=1,1+OFFSET(BC371,0,-1),1)),"-"),1)</f>
        <v>-</v>
      </c>
      <c r="BD373" s="176" t="str">
        <f ca="1">IF(Prj_Inflation=1,IF($B373=1,IF(BD$2=1,1,IF(Параметры!BD$35=1,1+OFFSET(BD371,0,-1),1)),"-"),1)</f>
        <v>-</v>
      </c>
      <c r="BE373" s="176" t="str">
        <f ca="1">IF(Prj_Inflation=1,IF($B373=1,IF(BE$2=1,1,IF(Параметры!BE$35=1,1+OFFSET(BE371,0,-1),1)),"-"),1)</f>
        <v>-</v>
      </c>
      <c r="BF373" s="176" t="str">
        <f ca="1">IF(Prj_Inflation=1,IF($B373=1,IF(BF$2=1,1,IF(Параметры!BF$35=1,1+OFFSET(BF371,0,-1),1)),"-"),1)</f>
        <v>-</v>
      </c>
      <c r="BG373" s="176" t="str">
        <f ca="1">IF(Prj_Inflation=1,IF($B373=1,IF(BG$2=1,1,IF(Параметры!BG$35=1,1+OFFSET(BG371,0,-1),1)),"-"),1)</f>
        <v>-</v>
      </c>
      <c r="BH373" s="176" t="str">
        <f ca="1">IF(Prj_Inflation=1,IF($B373=1,IF(BH$2=1,1,IF(Параметры!BH$35=1,1+OFFSET(BH371,0,-1),1)),"-"),1)</f>
        <v>-</v>
      </c>
      <c r="BI373" s="176" t="str">
        <f ca="1">IF(Prj_Inflation=1,IF($B373=1,IF(BI$2=1,1,IF(Параметры!BI$35=1,1+OFFSET(BI371,0,-1),1)),"-"),1)</f>
        <v>-</v>
      </c>
      <c r="BJ373" s="176" t="str">
        <f ca="1">IF(Prj_Inflation=1,IF($B373=1,IF(BJ$2=1,1,IF(Параметры!BJ$35=1,1+OFFSET(BJ371,0,-1),1)),"-"),1)</f>
        <v>-</v>
      </c>
      <c r="BK373" s="176" t="str">
        <f ca="1">IF(Prj_Inflation=1,IF($B373=1,IF(BK$2=1,1,IF(Параметры!BK$35=1,1+OFFSET(BK371,0,-1),1)),"-"),1)</f>
        <v>-</v>
      </c>
      <c r="BL373" s="176" t="str">
        <f ca="1">IF(Prj_Inflation=1,IF($B373=1,IF(BL$2=1,1,IF(Параметры!BL$35=1,1+OFFSET(BL371,0,-1),1)),"-"),1)</f>
        <v>-</v>
      </c>
      <c r="BM373" s="176" t="str">
        <f ca="1">IF(Prj_Inflation=1,IF($B373=1,IF(BM$2=1,1,IF(Параметры!BM$35=1,1+OFFSET(BM371,0,-1),1)),"-"),1)</f>
        <v>-</v>
      </c>
      <c r="BN373" s="176" t="str">
        <f ca="1">IF(Prj_Inflation=1,IF($B373=1,IF(BN$2=1,1,IF(Параметры!BN$35=1,1+OFFSET(BN371,0,-1),1)),"-"),1)</f>
        <v>-</v>
      </c>
      <c r="BO373" s="176" t="str">
        <f ca="1">IF(Prj_Inflation=1,IF($B373=1,IF(BO$2=1,1,IF(Параметры!BO$35=1,1+OFFSET(BO371,0,-1),1)),"-"),1)</f>
        <v>-</v>
      </c>
      <c r="BP373" s="176" t="str">
        <f ca="1">IF(Prj_Inflation=1,IF($B373=1,IF(BP$2=1,1,IF(Параметры!BP$35=1,1+OFFSET(BP371,0,-1),1)),"-"),1)</f>
        <v>-</v>
      </c>
      <c r="BQ373" s="176" t="str">
        <f ca="1">IF(Prj_Inflation=1,IF($B373=1,IF(BQ$2=1,1,IF(Параметры!BQ$35=1,1+OFFSET(BQ371,0,-1),1)),"-"),1)</f>
        <v>-</v>
      </c>
      <c r="BR373" s="176" t="str">
        <f ca="1">IF(Prj_Inflation=1,IF($B373=1,IF(BR$2=1,1,IF(Параметры!BR$35=1,1+OFFSET(BR371,0,-1),1)),"-"),1)</f>
        <v>-</v>
      </c>
      <c r="BS373" s="176" t="str">
        <f ca="1">IF(Prj_Inflation=1,IF($B373=1,IF(BS$2=1,1,IF(Параметры!BS$35=1,1+OFFSET(BS371,0,-1),1)),"-"),1)</f>
        <v>-</v>
      </c>
      <c r="BT373" s="176" t="str">
        <f ca="1">IF(Prj_Inflation=1,IF($B373=1,IF(BT$2=1,1,IF(Параметры!BT$35=1,1+OFFSET(BT371,0,-1),1)),"-"),1)</f>
        <v>-</v>
      </c>
      <c r="BU373" s="176" t="str">
        <f ca="1">IF(Prj_Inflation=1,IF($B373=1,IF(BU$2=1,1,IF(Параметры!BU$35=1,1+OFFSET(BU371,0,-1),1)),"-"),1)</f>
        <v>-</v>
      </c>
      <c r="BV373" s="176" t="str">
        <f ca="1">IF(Prj_Inflation=1,IF($B373=1,IF(BV$2=1,1,IF(Параметры!BV$35=1,1+OFFSET(BV371,0,-1),1)),"-"),1)</f>
        <v>-</v>
      </c>
      <c r="BW373" s="176" t="str">
        <f ca="1">IF(Prj_Inflation=1,IF($B373=1,IF(BW$2=1,1,IF(Параметры!BW$35=1,1+OFFSET(BW371,0,-1),1)),"-"),1)</f>
        <v>-</v>
      </c>
      <c r="BX373" s="176" t="str">
        <f ca="1">IF(Prj_Inflation=1,IF($B373=1,IF(BX$2=1,1,IF(Параметры!BX$35=1,1+OFFSET(BX371,0,-1),1)),"-"),1)</f>
        <v>-</v>
      </c>
      <c r="BY373" s="176" t="str">
        <f ca="1">IF(Prj_Inflation=1,IF($B373=1,IF(BY$2=1,1,IF(Параметры!BY$35=1,1+OFFSET(BY371,0,-1),1)),"-"),1)</f>
        <v>-</v>
      </c>
      <c r="BZ373" s="176" t="str">
        <f ca="1">IF(Prj_Inflation=1,IF($B373=1,IF(BZ$2=1,1,IF(Параметры!BZ$35=1,1+OFFSET(BZ371,0,-1),1)),"-"),1)</f>
        <v>-</v>
      </c>
      <c r="CA373" s="176" t="str">
        <f ca="1">IF(Prj_Inflation=1,IF($B373=1,IF(CA$2=1,1,IF(Параметры!CA$35=1,1+OFFSET(CA371,0,-1),1)),"-"),1)</f>
        <v>-</v>
      </c>
      <c r="CB373" s="176" t="str">
        <f ca="1">IF(Prj_Inflation=1,IF($B373=1,IF(CB$2=1,1,IF(Параметры!CB$35=1,1+OFFSET(CB371,0,-1),1)),"-"),1)</f>
        <v>-</v>
      </c>
      <c r="CC373" s="176" t="str">
        <f ca="1">IF(Prj_Inflation=1,IF($B373=1,IF(CC$2=1,1,IF(Параметры!CC$35=1,1+OFFSET(CC371,0,-1),1)),"-"),1)</f>
        <v>-</v>
      </c>
      <c r="CD373" s="176" t="str">
        <f ca="1">IF(Prj_Inflation=1,IF($B373=1,IF(CD$2=1,1,IF(Параметры!CD$35=1,1+OFFSET(CD371,0,-1),1)),"-"),1)</f>
        <v>-</v>
      </c>
      <c r="CE373" s="176" t="str">
        <f ca="1">IF(Prj_Inflation=1,IF($B373=1,IF(CE$2=1,1,IF(Параметры!CE$35=1,1+OFFSET(CE371,0,-1),1)),"-"),1)</f>
        <v>-</v>
      </c>
      <c r="CF373" s="176" t="str">
        <f ca="1">IF(Prj_Inflation=1,IF($B373=1,IF(CF$2=1,1,IF(Параметры!CF$35=1,1+OFFSET(CF371,0,-1),1)),"-"),1)</f>
        <v>-</v>
      </c>
      <c r="CG373" s="176" t="str">
        <f ca="1">IF(Prj_Inflation=1,IF($B373=1,IF(CG$2=1,1,IF(Параметры!CG$35=1,1+OFFSET(CG371,0,-1),1)),"-"),1)</f>
        <v>-</v>
      </c>
      <c r="CH373" s="176" t="str">
        <f ca="1">IF(Prj_Inflation=1,IF($B373=1,IF(CH$2=1,1,IF(Параметры!CH$35=1,1+OFFSET(CH371,0,-1),1)),"-"),1)</f>
        <v>-</v>
      </c>
      <c r="CI373" s="176" t="str">
        <f ca="1">IF(Prj_Inflation=1,IF($B373=1,IF(CI$2=1,1,IF(Параметры!CI$35=1,1+OFFSET(CI371,0,-1),1)),"-"),1)</f>
        <v>-</v>
      </c>
      <c r="CJ373" s="176" t="str">
        <f ca="1">IF(Prj_Inflation=1,IF($B373=1,IF(CJ$2=1,1,IF(Параметры!CJ$35=1,1+OFFSET(CJ371,0,-1),1)),"-"),1)</f>
        <v>-</v>
      </c>
      <c r="CK373" s="176" t="str">
        <f ca="1">IF(Prj_Inflation=1,IF($B373=1,IF(CK$2=1,1,IF(Параметры!CK$35=1,1+OFFSET(CK371,0,-1),1)),"-"),1)</f>
        <v>-</v>
      </c>
      <c r="CL373" s="176" t="str">
        <f ca="1">IF(Prj_Inflation=1,IF($B373=1,IF(CL$2=1,1,IF(Параметры!CL$35=1,1+OFFSET(CL371,0,-1),1)),"-"),1)</f>
        <v>-</v>
      </c>
      <c r="CM373" s="176" t="str">
        <f ca="1">IF(Prj_Inflation=1,IF($B373=1,IF(CM$2=1,1,IF(Параметры!CM$35=1,1+OFFSET(CM371,0,-1),1)),"-"),1)</f>
        <v>-</v>
      </c>
      <c r="CN373" s="176" t="str">
        <f ca="1">IF(Prj_Inflation=1,IF($B373=1,IF(CN$2=1,1,IF(Параметры!CN$35=1,1+OFFSET(CN371,0,-1),1)),"-"),1)</f>
        <v>-</v>
      </c>
      <c r="CO373" s="176" t="str">
        <f ca="1">IF(Prj_Inflation=1,IF($B373=1,IF(CO$2=1,1,IF(Параметры!CO$35=1,1+OFFSET(CO371,0,-1),1)),"-"),1)</f>
        <v>-</v>
      </c>
      <c r="CP373" s="176" t="str">
        <f ca="1">IF(Prj_Inflation=1,IF($B373=1,IF(CP$2=1,1,IF(Параметры!CP$35=1,1+OFFSET(CP371,0,-1),1)),"-"),1)</f>
        <v>-</v>
      </c>
      <c r="CQ373" s="176" t="str">
        <f ca="1">IF(Prj_Inflation=1,IF($B373=1,IF(CQ$2=1,1,IF(Параметры!CQ$35=1,1+OFFSET(CQ371,0,-1),1)),"-"),1)</f>
        <v>-</v>
      </c>
      <c r="CR373" s="176" t="str">
        <f ca="1">IF(Prj_Inflation=1,IF($B373=1,IF(CR$2=1,1,IF(Параметры!CR$35=1,1+OFFSET(CR371,0,-1),1)),"-"),1)</f>
        <v>-</v>
      </c>
      <c r="CS373" s="176" t="str">
        <f ca="1">IF(Prj_Inflation=1,IF($B373=1,IF(CS$2=1,1,IF(Параметры!CS$35=1,1+OFFSET(CS371,0,-1),1)),"-"),1)</f>
        <v>-</v>
      </c>
      <c r="CT373" s="176" t="str">
        <f ca="1">IF(Prj_Inflation=1,IF($B373=1,IF(CT$2=1,1,IF(Параметры!CT$35=1,1+OFFSET(CT371,0,-1),1)),"-"),1)</f>
        <v>-</v>
      </c>
      <c r="CU373" s="176" t="str">
        <f ca="1">IF(Prj_Inflation=1,IF($B373=1,IF(CU$2=1,1,IF(Параметры!CU$35=1,1+OFFSET(CU371,0,-1),1)),"-"),1)</f>
        <v>-</v>
      </c>
      <c r="CV373" s="176" t="str">
        <f ca="1">IF(Prj_Inflation=1,IF($B373=1,IF(CV$2=1,1,IF(Параметры!CV$35=1,1+OFFSET(CV371,0,-1),1)),"-"),1)</f>
        <v>-</v>
      </c>
      <c r="CW373" s="176" t="str">
        <f ca="1">IF(Prj_Inflation=1,IF($B373=1,IF(CW$2=1,1,IF(Параметры!CW$35=1,1+OFFSET(CW371,0,-1),1)),"-"),1)</f>
        <v>-</v>
      </c>
      <c r="CX373" s="176" t="str">
        <f ca="1">IF(Prj_Inflation=1,IF($B373=1,IF(CX$2=1,1,IF(Параметры!CX$35=1,1+OFFSET(CX371,0,-1),1)),"-"),1)</f>
        <v>-</v>
      </c>
      <c r="CY373" s="176" t="str">
        <f ca="1">IF(Prj_Inflation=1,IF($B373=1,IF(CY$2=1,1,IF(Параметры!CY$35=1,1+OFFSET(CY371,0,-1),1)),"-"),1)</f>
        <v>-</v>
      </c>
      <c r="CZ373" s="176" t="str">
        <f ca="1">IF(Prj_Inflation=1,IF($B373=1,IF(CZ$2=1,1,IF(Параметры!CZ$35=1,1+OFFSET(CZ371,0,-1),1)),"-"),1)</f>
        <v>-</v>
      </c>
      <c r="DA373" s="176" t="str">
        <f ca="1">IF(Prj_Inflation=1,IF($B373=1,IF(DA$2=1,1,IF(Параметры!DA$35=1,1+OFFSET(DA371,0,-1),1)),"-"),1)</f>
        <v>-</v>
      </c>
      <c r="DB373" s="176" t="str">
        <f ca="1">IF(Prj_Inflation=1,IF($B373=1,IF(DB$2=1,1,IF(Параметры!DB$35=1,1+OFFSET(DB371,0,-1),1)),"-"),1)</f>
        <v>-</v>
      </c>
      <c r="DC373" s="176" t="str">
        <f ca="1">IF(Prj_Inflation=1,IF($B373=1,IF(DC$2=1,1,IF(Параметры!DC$35=1,1+OFFSET(DC371,0,-1),1)),"-"),1)</f>
        <v>-</v>
      </c>
      <c r="DD373" s="176" t="str">
        <f ca="1">IF(Prj_Inflation=1,IF($B373=1,IF(DD$2=1,1,IF(Параметры!DD$35=1,1+OFFSET(DD371,0,-1),1)),"-"),1)</f>
        <v>-</v>
      </c>
      <c r="DE373" s="176" t="str">
        <f ca="1">IF(Prj_Inflation=1,IF($B373=1,IF(DE$2=1,1,IF(Параметры!DE$35=1,1+OFFSET(DE371,0,-1),1)),"-"),1)</f>
        <v>-</v>
      </c>
      <c r="DF373" s="176" t="str">
        <f ca="1">IF(Prj_Inflation=1,IF($B373=1,IF(DF$2=1,1,IF(Параметры!DF$35=1,1+OFFSET(DF371,0,-1),1)),"-"),1)</f>
        <v>-</v>
      </c>
      <c r="DG373" s="176" t="str">
        <f ca="1">IF(Prj_Inflation=1,IF($B373=1,IF(DG$2=1,1,IF(Параметры!DG$35=1,1+OFFSET(DG371,0,-1),1)),"-"),1)</f>
        <v>-</v>
      </c>
      <c r="DH373" s="176" t="str">
        <f ca="1">IF(Prj_Inflation=1,IF($B373=1,IF(DH$2=1,1,IF(Параметры!DH$35=1,1+OFFSET(DH371,0,-1),1)),"-"),1)</f>
        <v>-</v>
      </c>
      <c r="DI373" s="176" t="str">
        <f ca="1">IF(Prj_Inflation=1,IF($B373=1,IF(DI$2=1,1,IF(Параметры!DI$35=1,1+OFFSET(DI371,0,-1),1)),"-"),1)</f>
        <v>-</v>
      </c>
      <c r="DJ373" s="176" t="str">
        <f ca="1">IF(Prj_Inflation=1,IF($B373=1,IF(DJ$2=1,1,IF(Параметры!DJ$35=1,1+OFFSET(DJ371,0,-1),1)),"-"),1)</f>
        <v>-</v>
      </c>
      <c r="DK373" s="176" t="str">
        <f ca="1">IF(Prj_Inflation=1,IF($B373=1,IF(DK$2=1,1,IF(Параметры!DK$35=1,1+OFFSET(DK371,0,-1),1)),"-"),1)</f>
        <v>-</v>
      </c>
      <c r="DL373" s="176" t="str">
        <f ca="1">IF(Prj_Inflation=1,IF($B373=1,IF(DL$2=1,1,IF(Параметры!DL$35=1,1+OFFSET(DL371,0,-1),1)),"-"),1)</f>
        <v>-</v>
      </c>
      <c r="DM373" s="176" t="str">
        <f ca="1">IF(Prj_Inflation=1,IF($B373=1,IF(DM$2=1,1,IF(Параметры!DM$35=1,1+OFFSET(DM371,0,-1),1)),"-"),1)</f>
        <v>-</v>
      </c>
      <c r="DN373" s="176" t="str">
        <f ca="1">IF(Prj_Inflation=1,IF($B373=1,IF(DN$2=1,1,IF(Параметры!DN$35=1,1+OFFSET(DN371,0,-1),1)),"-"),1)</f>
        <v>-</v>
      </c>
      <c r="DO373" s="176" t="str">
        <f ca="1">IF(Prj_Inflation=1,IF($B373=1,IF(DO$2=1,1,IF(Параметры!DO$35=1,1+OFFSET(DO371,0,-1),1)),"-"),1)</f>
        <v>-</v>
      </c>
      <c r="DP373" s="176" t="str">
        <f ca="1">IF(Prj_Inflation=1,IF($B373=1,IF(DP$2=1,1,IF(Параметры!DP$35=1,1+OFFSET(DP371,0,-1),1)),"-"),1)</f>
        <v>-</v>
      </c>
      <c r="DQ373" s="176" t="str">
        <f ca="1">IF(Prj_Inflation=1,IF($B373=1,IF(DQ$2=1,1,IF(Параметры!DQ$35=1,1+OFFSET(DQ371,0,-1),1)),"-"),1)</f>
        <v>-</v>
      </c>
      <c r="DR373" s="176" t="str">
        <f ca="1">IF(Prj_Inflation=1,IF($B373=1,IF(DR$2=1,1,IF(Параметры!DR$35=1,1+OFFSET(DR371,0,-1),1)),"-"),1)</f>
        <v>-</v>
      </c>
      <c r="DS373" s="176" t="str">
        <f ca="1">IF(Prj_Inflation=1,IF($B373=1,IF(DS$2=1,1,IF(Параметры!DS$35=1,1+OFFSET(DS371,0,-1),1)),"-"),1)</f>
        <v>-</v>
      </c>
      <c r="DT373" s="176" t="str">
        <f ca="1">IF(Prj_Inflation=1,IF($B373=1,IF(DT$2=1,1,IF(Параметры!DT$35=1,1+OFFSET(DT371,0,-1),1)),"-"),1)</f>
        <v>-</v>
      </c>
      <c r="DU373" s="176" t="str">
        <f ca="1">IF(Prj_Inflation=1,IF($B373=1,IF(DU$2=1,1,IF(Параметры!DU$35=1,1+OFFSET(DU371,0,-1),1)),"-"),1)</f>
        <v>-</v>
      </c>
      <c r="DV373" s="176" t="str">
        <f ca="1">IF(Prj_Inflation=1,IF($B373=1,IF(DV$2=1,1,IF(Параметры!DV$35=1,1+OFFSET(DV371,0,-1),1)),"-"),1)</f>
        <v>-</v>
      </c>
      <c r="DW373" s="175"/>
      <c r="DX373" s="170"/>
    </row>
    <row r="374" spans="1:128" hidden="1" outlineLevel="1" x14ac:dyDescent="0.2">
      <c r="A374" s="168" t="str">
        <f ca="1">Language!A$708</f>
        <v>социальные взносы</v>
      </c>
      <c r="B374" s="173"/>
      <c r="C374" s="147" t="str">
        <f ca="1">CHOOSE(D374,CurName1,CurName2,CurName3)</f>
        <v>тыс. руб.</v>
      </c>
      <c r="D374" s="158">
        <f>D367</f>
        <v>1</v>
      </c>
      <c r="E374" s="154" t="s">
        <v>1178</v>
      </c>
      <c r="F374" s="6" t="s">
        <v>3082</v>
      </c>
      <c r="G374" s="169">
        <f ca="1">G370*Параметры!G$97</f>
        <v>24.800000000000004</v>
      </c>
      <c r="H374" s="169">
        <f ca="1">H370*Параметры!H$97</f>
        <v>24.940222805607654</v>
      </c>
      <c r="I374" s="169">
        <f ca="1">I370*Параметры!I$97</f>
        <v>25.081238451344841</v>
      </c>
      <c r="J374" s="169">
        <f ca="1">J370*Параметры!J$97</f>
        <v>25.223051420044921</v>
      </c>
      <c r="K374" s="169">
        <f ca="1">K370*Параметры!K$97</f>
        <v>25.365666219887853</v>
      </c>
      <c r="L374" s="169">
        <f ca="1">L370*Параметры!L$97</f>
        <v>25.509087384543491</v>
      </c>
      <c r="M374" s="169">
        <f ca="1">M370*Параметры!M$97</f>
        <v>25.653319473315726</v>
      </c>
      <c r="N374" s="169">
        <f ca="1">N370*Параметры!N$97</f>
        <v>25.798367071287405</v>
      </c>
      <c r="O374" s="169">
        <f ca="1">O370*Параметры!O$97</f>
        <v>25.944234789466115</v>
      </c>
      <c r="P374" s="169">
        <f ca="1">P370*Параметры!P$97</f>
        <v>26.090927264930734</v>
      </c>
      <c r="Q374" s="169">
        <f ca="1">Q370*Параметры!Q$97</f>
        <v>26.238449160978867</v>
      </c>
      <c r="R374" s="169">
        <f ca="1">R370*Параметры!R$97</f>
        <v>26.386805167275085</v>
      </c>
      <c r="S374" s="169">
        <f ca="1">S370*Параметры!S$97</f>
        <v>26.535999999999994</v>
      </c>
      <c r="T374" s="169">
        <f ca="1">T370*Параметры!T$97</f>
        <v>26.686038402000179</v>
      </c>
      <c r="U374" s="169">
        <f ca="1">U370*Параметры!U$97</f>
        <v>26.836925142938966</v>
      </c>
      <c r="V374" s="169">
        <f ca="1">V370*Параметры!V$97</f>
        <v>26.988665019448057</v>
      </c>
      <c r="W374" s="169">
        <f ca="1">W370*Параметры!W$97</f>
        <v>27.141262855279994</v>
      </c>
      <c r="X374" s="169">
        <f ca="1">X370*Параметры!X$97</f>
        <v>27.294723501461529</v>
      </c>
      <c r="Y374" s="169">
        <f ca="1">Y370*Параметры!Y$97</f>
        <v>27.449051836447822</v>
      </c>
      <c r="Z374" s="169">
        <f ca="1">Z370*Параметры!Z$97</f>
        <v>27.604252766277522</v>
      </c>
      <c r="AA374" s="169">
        <f ca="1">AA370*Параметры!AA$97</f>
        <v>27.760331224728738</v>
      </c>
      <c r="AB374" s="169">
        <f ca="1">AB370*Параметры!AB$97</f>
        <v>27.917292173475882</v>
      </c>
      <c r="AC374" s="169">
        <f ca="1">AC370*Параметры!AC$97</f>
        <v>28.075140602247384</v>
      </c>
      <c r="AD374" s="169">
        <f ca="1">AD370*Параметры!AD$97</f>
        <v>28.233881528984337</v>
      </c>
      <c r="AE374" s="169">
        <f ca="1">AE370*Параметры!AE$97</f>
        <v>28.393519999999992</v>
      </c>
      <c r="AF374" s="169">
        <f ca="1">AF370*Параметры!AF$97</f>
        <v>28.554061090140191</v>
      </c>
      <c r="AG374" s="169">
        <f ca="1">AG370*Параметры!AG$97</f>
        <v>28.715509902944696</v>
      </c>
      <c r="AH374" s="169">
        <f ca="1">AH370*Параметры!AH$97</f>
        <v>28.877871570809422</v>
      </c>
      <c r="AI374" s="169">
        <f ca="1">AI370*Параметры!AI$97</f>
        <v>29.041151255149597</v>
      </c>
      <c r="AJ374" s="169">
        <f ca="1">AJ370*Параметры!AJ$97</f>
        <v>29.205354146563838</v>
      </c>
      <c r="AK374" s="169">
        <f ca="1">AK370*Параметры!AK$97</f>
        <v>29.37048546499917</v>
      </c>
      <c r="AL374" s="169">
        <f ca="1">AL370*Параметры!AL$97</f>
        <v>29.536550459916949</v>
      </c>
      <c r="AM374" s="169">
        <f ca="1">AM370*Параметры!AM$97</f>
        <v>29.703554410459752</v>
      </c>
      <c r="AN374" s="169">
        <f ca="1">AN370*Параметры!AN$97</f>
        <v>29.871502625619197</v>
      </c>
      <c r="AO374" s="169">
        <f ca="1">AO370*Параметры!AO$97</f>
        <v>30.040400444404707</v>
      </c>
      <c r="AP374" s="169">
        <f ca="1">AP370*Параметры!AP$97</f>
        <v>30.210253236013244</v>
      </c>
      <c r="AQ374" s="169">
        <f ca="1">AQ370*Параметры!AQ$97</f>
        <v>30.381066399999995</v>
      </c>
      <c r="AR374" s="169">
        <f ca="1">AR370*Параметры!AR$97</f>
        <v>30.552845366450008</v>
      </c>
      <c r="AS374" s="169">
        <f ca="1">AS370*Параметры!AS$97</f>
        <v>30.725595596150828</v>
      </c>
      <c r="AT374" s="169">
        <f ca="1">AT370*Параметры!AT$97</f>
        <v>30.899322580766082</v>
      </c>
      <c r="AU374" s="169">
        <f ca="1">AU370*Параметры!AU$97</f>
        <v>31.074031843010069</v>
      </c>
      <c r="AV374" s="169">
        <f ca="1">AV370*Параметры!AV$97</f>
        <v>31.249728936823306</v>
      </c>
      <c r="AW374" s="169">
        <f ca="1">AW370*Параметры!AW$97</f>
        <v>31.426419447549115</v>
      </c>
      <c r="AX374" s="169">
        <f ca="1">AX370*Параметры!AX$97</f>
        <v>31.604108992111136</v>
      </c>
      <c r="AY374" s="169">
        <f ca="1">AY370*Параметры!AY$97</f>
        <v>31.782803219191937</v>
      </c>
      <c r="AZ374" s="169">
        <f ca="1">AZ370*Параметры!AZ$97</f>
        <v>31.962507809412539</v>
      </c>
      <c r="BA374" s="169">
        <f ca="1">BA370*Параметры!BA$97</f>
        <v>32.143228475513034</v>
      </c>
      <c r="BB374" s="169">
        <f ca="1">BB370*Параметры!BB$97</f>
        <v>32.324970962534174</v>
      </c>
      <c r="BC374" s="169">
        <f ca="1">BC370*Параметры!BC$97</f>
        <v>32.507741047999993</v>
      </c>
      <c r="BD374" s="169">
        <f ca="1">BD370*Параметры!BD$97</f>
        <v>32.691544542101504</v>
      </c>
      <c r="BE374" s="169">
        <f ca="1">BE370*Параметры!BE$97</f>
        <v>32.876387287881379</v>
      </c>
      <c r="BF374" s="169">
        <f ca="1">BF370*Параметры!BF$97</f>
        <v>33.062275161419706</v>
      </c>
      <c r="BG374" s="169">
        <f ca="1">BG370*Параметры!BG$97</f>
        <v>33.24921407202077</v>
      </c>
      <c r="BH374" s="169">
        <f ca="1">BH370*Параметры!BH$97</f>
        <v>33.437209962400942</v>
      </c>
      <c r="BI374" s="169">
        <f ca="1">BI370*Параметры!BI$97</f>
        <v>33.626268808877548</v>
      </c>
      <c r="BJ374" s="169">
        <f ca="1">BJ370*Параметры!BJ$97</f>
        <v>33.816396621558916</v>
      </c>
      <c r="BK374" s="169">
        <f ca="1">BK370*Параметры!BK$97</f>
        <v>34.007599444535373</v>
      </c>
      <c r="BL374" s="169">
        <f ca="1">BL370*Параметры!BL$97</f>
        <v>34.199883356071417</v>
      </c>
      <c r="BM374" s="169">
        <f ca="1">BM370*Параметры!BM$97</f>
        <v>34.393254468798951</v>
      </c>
      <c r="BN374" s="169">
        <f ca="1">BN370*Параметры!BN$97</f>
        <v>34.58771892991156</v>
      </c>
      <c r="BO374" s="169">
        <f ca="1">BO370*Параметры!BO$97</f>
        <v>34.783282921359991</v>
      </c>
      <c r="BP374" s="169">
        <f ca="1">BP370*Параметры!BP$97</f>
        <v>34.97995266004861</v>
      </c>
      <c r="BQ374" s="169">
        <f ca="1">BQ370*Параметры!BQ$97</f>
        <v>35.177734398033081</v>
      </c>
      <c r="BR374" s="169">
        <f ca="1">BR370*Параметры!BR$97</f>
        <v>35.376634422719086</v>
      </c>
      <c r="BS374" s="169">
        <f ca="1">BS370*Параметры!BS$97</f>
        <v>35.576659057062223</v>
      </c>
      <c r="BT374" s="169">
        <f ca="1">BT370*Параметры!BT$97</f>
        <v>35.777814659769</v>
      </c>
      <c r="BU374" s="169">
        <f ca="1">BU370*Параметры!BU$97</f>
        <v>35.980107625498974</v>
      </c>
      <c r="BV374" s="169">
        <f ca="1">BV370*Параметры!BV$97</f>
        <v>36.183544385068032</v>
      </c>
      <c r="BW374" s="169">
        <f ca="1">BW370*Параметры!BW$97</f>
        <v>36.388131405652842</v>
      </c>
      <c r="BX374" s="169">
        <f ca="1">BX370*Параметры!BX$97</f>
        <v>36.593875190996407</v>
      </c>
      <c r="BY374" s="169">
        <f ca="1">BY370*Параметры!BY$97</f>
        <v>36.800782281614865</v>
      </c>
      <c r="BZ374" s="169">
        <f ca="1">BZ370*Параметры!BZ$97</f>
        <v>37.008859255005362</v>
      </c>
      <c r="CA374" s="169">
        <f ca="1">CA370*Параметры!CA$97</f>
        <v>37.218112725855185</v>
      </c>
      <c r="CB374" s="169">
        <f ca="1">CB370*Параметры!CB$97</f>
        <v>37.428549346252005</v>
      </c>
      <c r="CC374" s="169">
        <f ca="1">CC370*Параметры!CC$97</f>
        <v>37.640175805895389</v>
      </c>
      <c r="CD374" s="169">
        <f ca="1">CD370*Параметры!CD$97</f>
        <v>37.852998832309417</v>
      </c>
      <c r="CE374" s="169">
        <f ca="1">CE370*Параметры!CE$97</f>
        <v>38.067025191056572</v>
      </c>
      <c r="CF374" s="169">
        <f ca="1">CF370*Параметры!CF$97</f>
        <v>38.282261685952832</v>
      </c>
      <c r="CG374" s="169">
        <f ca="1">CG370*Параметры!CG$97</f>
        <v>38.498715159283897</v>
      </c>
      <c r="CH374" s="169">
        <f ca="1">CH370*Параметры!CH$97</f>
        <v>38.716392492022791</v>
      </c>
      <c r="CI374" s="169">
        <f ca="1">CI370*Параметры!CI$97</f>
        <v>38.935300604048535</v>
      </c>
      <c r="CJ374" s="169">
        <f ca="1">CJ370*Параметры!CJ$97</f>
        <v>39.155446454366157</v>
      </c>
      <c r="CK374" s="169">
        <f ca="1">CK370*Параметры!CK$97</f>
        <v>39.376837041327903</v>
      </c>
      <c r="CL374" s="169">
        <f ca="1">CL370*Параметры!CL$97</f>
        <v>39.599479402855735</v>
      </c>
      <c r="CM374" s="169">
        <f ca="1">CM370*Параметры!CM$97</f>
        <v>39.823380616665048</v>
      </c>
      <c r="CN374" s="169">
        <f ca="1">CN370*Параметры!CN$97</f>
        <v>40.048547800489644</v>
      </c>
      <c r="CO374" s="169">
        <f ca="1">CO370*Параметры!CO$97</f>
        <v>40.274988112308058</v>
      </c>
      <c r="CP374" s="169">
        <f ca="1">CP370*Параметры!CP$97</f>
        <v>40.502708750571067</v>
      </c>
      <c r="CQ374" s="169">
        <f ca="1">CQ370*Параметры!CQ$97</f>
        <v>40.731716954430524</v>
      </c>
      <c r="CR374" s="169">
        <f ca="1">CR370*Параметры!CR$97</f>
        <v>40.962020003969513</v>
      </c>
      <c r="CS374" s="169">
        <f ca="1">CS370*Параметры!CS$97</f>
        <v>41.193625220433759</v>
      </c>
      <c r="CT374" s="169">
        <f ca="1">CT370*Параметры!CT$97</f>
        <v>41.426539966464382</v>
      </c>
      <c r="CU374" s="169">
        <f ca="1">CU370*Параметры!CU$97</f>
        <v>41.660771646331924</v>
      </c>
      <c r="CV374" s="169">
        <f ca="1">CV370*Параметры!CV$97</f>
        <v>41.896327706171775</v>
      </c>
      <c r="CW374" s="169">
        <f ca="1">CW370*Параметры!CW$97</f>
        <v>42.133215634220846</v>
      </c>
      <c r="CX374" s="169">
        <f ca="1">CX370*Параметры!CX$97</f>
        <v>42.371442961055628</v>
      </c>
      <c r="CY374" s="169">
        <f ca="1">CY370*Параметры!CY$97</f>
        <v>42.611017259831584</v>
      </c>
      <c r="CZ374" s="169">
        <f ca="1">CZ370*Параметры!CZ$97</f>
        <v>42.851946146523908</v>
      </c>
      <c r="DA374" s="169">
        <f ca="1">DA370*Параметры!DA$97</f>
        <v>43.094237280169615</v>
      </c>
      <c r="DB374" s="169">
        <f ca="1">DB370*Параметры!DB$97</f>
        <v>43.337898363111037</v>
      </c>
      <c r="DC374" s="169">
        <f ca="1">DC370*Параметры!DC$97</f>
        <v>43.582937141240663</v>
      </c>
      <c r="DD374" s="169">
        <f ca="1">DD370*Параметры!DD$97</f>
        <v>43.829361404247386</v>
      </c>
      <c r="DE374" s="169">
        <f ca="1">DE370*Параметры!DE$97</f>
        <v>44.07717898586413</v>
      </c>
      <c r="DF374" s="169">
        <f ca="1">DF370*Параметры!DF$97</f>
        <v>44.326397764116884</v>
      </c>
      <c r="DG374" s="169">
        <f ca="1">DG370*Параметры!DG$97</f>
        <v>44.577025661575156</v>
      </c>
      <c r="DH374" s="169">
        <f ca="1">DH370*Параметры!DH$97</f>
        <v>44.8290706456038</v>
      </c>
      <c r="DI374" s="169">
        <f ca="1">DI370*Параметры!DI$97</f>
        <v>45.082540728616308</v>
      </c>
      <c r="DJ374" s="169">
        <f ca="1">DJ370*Параметры!DJ$97</f>
        <v>45.337443968329524</v>
      </c>
      <c r="DK374" s="169">
        <f ca="1">DK370*Параметры!DK$97</f>
        <v>45.593788468019802</v>
      </c>
      <c r="DL374" s="169">
        <f ca="1">DL370*Параметры!DL$97</f>
        <v>45.851582376780584</v>
      </c>
      <c r="DM374" s="169">
        <f ca="1">DM370*Параметры!DM$97</f>
        <v>46.110833889781496</v>
      </c>
      <c r="DN374" s="169">
        <f ca="1">DN370*Параметры!DN$97</f>
        <v>46.37155124852881</v>
      </c>
      <c r="DO374" s="169">
        <f ca="1">DO370*Параметры!DO$97</f>
        <v>46.633742741127506</v>
      </c>
      <c r="DP374" s="169">
        <f ca="1">DP370*Параметры!DP$97</f>
        <v>46.897416702544696</v>
      </c>
      <c r="DQ374" s="169">
        <f ca="1">DQ370*Параметры!DQ$97</f>
        <v>47.16258151487461</v>
      </c>
      <c r="DR374" s="169">
        <f ca="1">DR370*Параметры!DR$97</f>
        <v>47.429245607605068</v>
      </c>
      <c r="DS374" s="169">
        <f ca="1">DS370*Параметры!DS$97</f>
        <v>47.697417457885415</v>
      </c>
      <c r="DT374" s="169">
        <f ca="1">DT370*Параметры!DT$97</f>
        <v>47.967105590796059</v>
      </c>
      <c r="DU374" s="169">
        <f ca="1">DU370*Параметры!DU$97</f>
        <v>48.238318579619445</v>
      </c>
      <c r="DV374" s="169">
        <f ca="1">DV370*Параметры!DV$97</f>
        <v>48.511065046112584</v>
      </c>
      <c r="DW374" s="169"/>
      <c r="DX374" s="177">
        <f ca="1">SUM(G374:DW374)</f>
        <v>4242.0829351521561</v>
      </c>
    </row>
    <row r="375" spans="1:128" s="157" customFormat="1" hidden="1" outlineLevel="1" x14ac:dyDescent="0.2">
      <c r="A375" s="165" t="str">
        <f ca="1">Language!A$1503</f>
        <v>затраты на персонал, с соц. взносами</v>
      </c>
      <c r="B375" s="189"/>
      <c r="C375" s="160" t="str">
        <f ca="1">CHOOSE(D375,CurName1,CurName2,CurName3)</f>
        <v>тыс. руб.</v>
      </c>
      <c r="D375" s="158">
        <f>D367</f>
        <v>1</v>
      </c>
      <c r="E375" s="154" t="s">
        <v>1898</v>
      </c>
      <c r="F375" s="6" t="s">
        <v>3082</v>
      </c>
      <c r="G375" s="166">
        <f t="shared" ref="G375:BR375" ca="1" si="562">G370+G374</f>
        <v>104.80000000000001</v>
      </c>
      <c r="H375" s="166">
        <f t="shared" ca="1" si="562"/>
        <v>105.39255443660008</v>
      </c>
      <c r="I375" s="166">
        <f t="shared" ca="1" si="562"/>
        <v>105.98845926213464</v>
      </c>
      <c r="J375" s="166">
        <f t="shared" ca="1" si="562"/>
        <v>106.58773342018982</v>
      </c>
      <c r="K375" s="166">
        <f t="shared" ca="1" si="562"/>
        <v>107.19039596146156</v>
      </c>
      <c r="L375" s="166">
        <f t="shared" ca="1" si="562"/>
        <v>107.7964660443612</v>
      </c>
      <c r="M375" s="166">
        <f t="shared" ca="1" si="562"/>
        <v>108.4059629356245</v>
      </c>
      <c r="N375" s="166">
        <f t="shared" ca="1" si="562"/>
        <v>109.01890601092418</v>
      </c>
      <c r="O375" s="166">
        <f t="shared" ca="1" si="562"/>
        <v>109.63531475548584</v>
      </c>
      <c r="P375" s="166">
        <f t="shared" ca="1" si="562"/>
        <v>110.25520876470728</v>
      </c>
      <c r="Q375" s="166">
        <f t="shared" ca="1" si="562"/>
        <v>110.87860774478165</v>
      </c>
      <c r="R375" s="166">
        <f t="shared" ca="1" si="562"/>
        <v>111.50553151332373</v>
      </c>
      <c r="S375" s="166">
        <f t="shared" ca="1" si="562"/>
        <v>112.13599999999997</v>
      </c>
      <c r="T375" s="166">
        <f t="shared" ca="1" si="562"/>
        <v>112.77003324716203</v>
      </c>
      <c r="U375" s="166">
        <f t="shared" ca="1" si="562"/>
        <v>113.40765141048401</v>
      </c>
      <c r="V375" s="166">
        <f t="shared" ca="1" si="562"/>
        <v>114.04887475960305</v>
      </c>
      <c r="W375" s="166">
        <f t="shared" ca="1" si="562"/>
        <v>114.69372367876383</v>
      </c>
      <c r="X375" s="166">
        <f t="shared" ca="1" si="562"/>
        <v>115.34221866746645</v>
      </c>
      <c r="Y375" s="166">
        <f t="shared" ca="1" si="562"/>
        <v>115.9943803411182</v>
      </c>
      <c r="Z375" s="166">
        <f t="shared" ca="1" si="562"/>
        <v>116.65022943168887</v>
      </c>
      <c r="AA375" s="166">
        <f t="shared" ca="1" si="562"/>
        <v>117.30978678836982</v>
      </c>
      <c r="AB375" s="166">
        <f t="shared" ca="1" si="562"/>
        <v>117.97307337823678</v>
      </c>
      <c r="AC375" s="166">
        <f t="shared" ca="1" si="562"/>
        <v>118.64011028691635</v>
      </c>
      <c r="AD375" s="166">
        <f t="shared" ca="1" si="562"/>
        <v>119.31091871925638</v>
      </c>
      <c r="AE375" s="166">
        <f t="shared" ca="1" si="562"/>
        <v>119.98551999999995</v>
      </c>
      <c r="AF375" s="166">
        <f t="shared" ca="1" si="562"/>
        <v>120.66393557446338</v>
      </c>
      <c r="AG375" s="166">
        <f t="shared" ca="1" si="562"/>
        <v>121.34618700921789</v>
      </c>
      <c r="AH375" s="166">
        <f t="shared" ca="1" si="562"/>
        <v>122.03229599277527</v>
      </c>
      <c r="AI375" s="166">
        <f t="shared" ca="1" si="562"/>
        <v>122.72228433627731</v>
      </c>
      <c r="AJ375" s="166">
        <f t="shared" ca="1" si="562"/>
        <v>123.41617397418911</v>
      </c>
      <c r="AK375" s="166">
        <f t="shared" ca="1" si="562"/>
        <v>124.11398696499649</v>
      </c>
      <c r="AL375" s="166">
        <f t="shared" ca="1" si="562"/>
        <v>124.81574549190709</v>
      </c>
      <c r="AM375" s="166">
        <f t="shared" ca="1" si="562"/>
        <v>125.52147186355572</v>
      </c>
      <c r="AN375" s="166">
        <f t="shared" ca="1" si="562"/>
        <v>126.23118851471337</v>
      </c>
      <c r="AO375" s="166">
        <f t="shared" ca="1" si="562"/>
        <v>126.94491800700052</v>
      </c>
      <c r="AP375" s="166">
        <f t="shared" ca="1" si="562"/>
        <v>127.66268302960434</v>
      </c>
      <c r="AQ375" s="166">
        <f t="shared" ca="1" si="562"/>
        <v>128.38450639999996</v>
      </c>
      <c r="AR375" s="166">
        <f t="shared" ca="1" si="562"/>
        <v>129.11041106467582</v>
      </c>
      <c r="AS375" s="166">
        <f t="shared" ca="1" si="562"/>
        <v>129.84042009986317</v>
      </c>
      <c r="AT375" s="166">
        <f t="shared" ca="1" si="562"/>
        <v>130.57455671226955</v>
      </c>
      <c r="AU375" s="166">
        <f t="shared" ca="1" si="562"/>
        <v>131.31284423981671</v>
      </c>
      <c r="AV375" s="166">
        <f t="shared" ca="1" si="562"/>
        <v>132.05530615238234</v>
      </c>
      <c r="AW375" s="166">
        <f t="shared" ca="1" si="562"/>
        <v>132.80196605254625</v>
      </c>
      <c r="AX375" s="166">
        <f t="shared" ca="1" si="562"/>
        <v>133.5528476763406</v>
      </c>
      <c r="AY375" s="166">
        <f t="shared" ca="1" si="562"/>
        <v>134.30797489400462</v>
      </c>
      <c r="AZ375" s="166">
        <f t="shared" ca="1" si="562"/>
        <v>135.06737171074329</v>
      </c>
      <c r="BA375" s="166">
        <f t="shared" ca="1" si="562"/>
        <v>135.83106226749055</v>
      </c>
      <c r="BB375" s="166">
        <f t="shared" ca="1" si="562"/>
        <v>136.59907084167665</v>
      </c>
      <c r="BC375" s="166">
        <f t="shared" ca="1" si="562"/>
        <v>137.37142184799995</v>
      </c>
      <c r="BD375" s="166">
        <f t="shared" ca="1" si="562"/>
        <v>138.14813983920311</v>
      </c>
      <c r="BE375" s="166">
        <f t="shared" ca="1" si="562"/>
        <v>138.92924950685355</v>
      </c>
      <c r="BF375" s="166">
        <f t="shared" ca="1" si="562"/>
        <v>139.71477568212842</v>
      </c>
      <c r="BG375" s="166">
        <f t="shared" ca="1" si="562"/>
        <v>140.50474333660389</v>
      </c>
      <c r="BH375" s="166">
        <f t="shared" ca="1" si="562"/>
        <v>141.29917758304913</v>
      </c>
      <c r="BI375" s="166">
        <f t="shared" ca="1" si="562"/>
        <v>142.09810367622447</v>
      </c>
      <c r="BJ375" s="166">
        <f t="shared" ca="1" si="562"/>
        <v>142.90154701368442</v>
      </c>
      <c r="BK375" s="166">
        <f t="shared" ca="1" si="562"/>
        <v>143.70953313658492</v>
      </c>
      <c r="BL375" s="166">
        <f t="shared" ca="1" si="562"/>
        <v>144.52208773049531</v>
      </c>
      <c r="BM375" s="166">
        <f t="shared" ca="1" si="562"/>
        <v>145.3392366262149</v>
      </c>
      <c r="BN375" s="166">
        <f t="shared" ca="1" si="562"/>
        <v>146.16100580059401</v>
      </c>
      <c r="BO375" s="166">
        <f t="shared" ca="1" si="562"/>
        <v>146.98742137735994</v>
      </c>
      <c r="BP375" s="166">
        <f t="shared" ca="1" si="562"/>
        <v>147.81850962794732</v>
      </c>
      <c r="BQ375" s="166">
        <f t="shared" ca="1" si="562"/>
        <v>148.65429697233333</v>
      </c>
      <c r="BR375" s="166">
        <f t="shared" ca="1" si="562"/>
        <v>149.4948099798774</v>
      </c>
      <c r="BS375" s="166">
        <f t="shared" ref="BS375:DV375" ca="1" si="563">BS370+BS374</f>
        <v>150.34007537016615</v>
      </c>
      <c r="BT375" s="166">
        <f t="shared" ca="1" si="563"/>
        <v>151.19012001386253</v>
      </c>
      <c r="BU375" s="166">
        <f t="shared" ca="1" si="563"/>
        <v>152.04497093356017</v>
      </c>
      <c r="BV375" s="166">
        <f t="shared" ca="1" si="563"/>
        <v>152.90465530464232</v>
      </c>
      <c r="BW375" s="166">
        <f t="shared" ca="1" si="563"/>
        <v>153.76920045614585</v>
      </c>
      <c r="BX375" s="166">
        <f t="shared" ca="1" si="563"/>
        <v>154.63863387162996</v>
      </c>
      <c r="BY375" s="166">
        <f t="shared" ca="1" si="563"/>
        <v>155.51298319004988</v>
      </c>
      <c r="BZ375" s="166">
        <f t="shared" ca="1" si="563"/>
        <v>156.39227620663553</v>
      </c>
      <c r="CA375" s="166">
        <f t="shared" ca="1" si="563"/>
        <v>157.2765408737751</v>
      </c>
      <c r="CB375" s="166">
        <f t="shared" ca="1" si="563"/>
        <v>158.16580530190362</v>
      </c>
      <c r="CC375" s="166">
        <f t="shared" ca="1" si="563"/>
        <v>159.06009776039662</v>
      </c>
      <c r="CD375" s="166">
        <f t="shared" ca="1" si="563"/>
        <v>159.95944667846879</v>
      </c>
      <c r="CE375" s="166">
        <f t="shared" ca="1" si="563"/>
        <v>160.86388064607775</v>
      </c>
      <c r="CF375" s="166">
        <f t="shared" ca="1" si="563"/>
        <v>161.77342841483289</v>
      </c>
      <c r="CG375" s="166">
        <f t="shared" ca="1" si="563"/>
        <v>162.68811889890935</v>
      </c>
      <c r="CH375" s="166">
        <f t="shared" ca="1" si="563"/>
        <v>163.60798117596727</v>
      </c>
      <c r="CI375" s="166">
        <f t="shared" ca="1" si="563"/>
        <v>164.53304448807606</v>
      </c>
      <c r="CJ375" s="166">
        <f t="shared" ca="1" si="563"/>
        <v>165.46333824264406</v>
      </c>
      <c r="CK375" s="166">
        <f t="shared" ca="1" si="563"/>
        <v>166.39889201335336</v>
      </c>
      <c r="CL375" s="166">
        <f t="shared" ca="1" si="563"/>
        <v>167.33973554110003</v>
      </c>
      <c r="CM375" s="166">
        <f t="shared" ca="1" si="563"/>
        <v>168.28589873493937</v>
      </c>
      <c r="CN375" s="166">
        <f t="shared" ca="1" si="563"/>
        <v>169.23741167303686</v>
      </c>
      <c r="CO375" s="166">
        <f t="shared" ca="1" si="563"/>
        <v>170.19430460362435</v>
      </c>
      <c r="CP375" s="166">
        <f t="shared" ca="1" si="563"/>
        <v>171.15660794596158</v>
      </c>
      <c r="CQ375" s="166">
        <f t="shared" ca="1" si="563"/>
        <v>172.12435229130318</v>
      </c>
      <c r="CR375" s="166">
        <f t="shared" ca="1" si="563"/>
        <v>173.09756840387115</v>
      </c>
      <c r="CS375" s="166">
        <f t="shared" ca="1" si="563"/>
        <v>174.07628722183296</v>
      </c>
      <c r="CT375" s="166">
        <f t="shared" ca="1" si="563"/>
        <v>175.06053985828495</v>
      </c>
      <c r="CU375" s="166">
        <f t="shared" ca="1" si="563"/>
        <v>176.05035760224132</v>
      </c>
      <c r="CV375" s="166">
        <f t="shared" ca="1" si="563"/>
        <v>177.04577191962909</v>
      </c>
      <c r="CW375" s="166">
        <f t="shared" ca="1" si="563"/>
        <v>178.04681445428807</v>
      </c>
      <c r="CX375" s="166">
        <f t="shared" ca="1" si="563"/>
        <v>179.05351702897698</v>
      </c>
      <c r="CY375" s="166">
        <f t="shared" ca="1" si="563"/>
        <v>180.06591164638505</v>
      </c>
      <c r="CZ375" s="166">
        <f t="shared" ca="1" si="563"/>
        <v>181.08403049014939</v>
      </c>
      <c r="DA375" s="166">
        <f t="shared" ca="1" si="563"/>
        <v>182.10790592587801</v>
      </c>
      <c r="DB375" s="166">
        <f t="shared" ca="1" si="563"/>
        <v>183.13757050217887</v>
      </c>
      <c r="DC375" s="166">
        <f t="shared" ca="1" si="563"/>
        <v>184.17305695169438</v>
      </c>
      <c r="DD375" s="166">
        <f t="shared" ca="1" si="563"/>
        <v>185.21439819214214</v>
      </c>
      <c r="DE375" s="166">
        <f t="shared" ca="1" si="563"/>
        <v>186.26162732736128</v>
      </c>
      <c r="DF375" s="166">
        <f t="shared" ca="1" si="563"/>
        <v>187.31477764836487</v>
      </c>
      <c r="DG375" s="166">
        <f t="shared" ca="1" si="563"/>
        <v>188.37388263439823</v>
      </c>
      <c r="DH375" s="166">
        <f t="shared" ca="1" si="563"/>
        <v>189.43897595400313</v>
      </c>
      <c r="DI375" s="166">
        <f t="shared" ca="1" si="563"/>
        <v>190.51009146608823</v>
      </c>
      <c r="DJ375" s="166">
        <f t="shared" ca="1" si="563"/>
        <v>191.58726322100537</v>
      </c>
      <c r="DK375" s="166">
        <f t="shared" ca="1" si="563"/>
        <v>192.67052546163202</v>
      </c>
      <c r="DL375" s="166">
        <f t="shared" ca="1" si="563"/>
        <v>193.75991262445987</v>
      </c>
      <c r="DM375" s="166">
        <f t="shared" ca="1" si="563"/>
        <v>194.85545934068952</v>
      </c>
      <c r="DN375" s="166">
        <f t="shared" ca="1" si="563"/>
        <v>195.95720043733141</v>
      </c>
      <c r="DO375" s="166">
        <f t="shared" ca="1" si="563"/>
        <v>197.06517093831297</v>
      </c>
      <c r="DP375" s="166">
        <f t="shared" ca="1" si="563"/>
        <v>198.17940606559208</v>
      </c>
      <c r="DQ375" s="166">
        <f t="shared" ca="1" si="563"/>
        <v>199.29994124027655</v>
      </c>
      <c r="DR375" s="166">
        <f t="shared" ca="1" si="563"/>
        <v>200.42681208375041</v>
      </c>
      <c r="DS375" s="166">
        <f t="shared" ca="1" si="563"/>
        <v>201.56005441880609</v>
      </c>
      <c r="DT375" s="166">
        <f t="shared" ca="1" si="563"/>
        <v>202.69970427078331</v>
      </c>
      <c r="DU375" s="166">
        <f t="shared" ca="1" si="563"/>
        <v>203.84579786871439</v>
      </c>
      <c r="DV375" s="166">
        <f t="shared" ca="1" si="563"/>
        <v>204.99837164647573</v>
      </c>
      <c r="DW375" s="166"/>
      <c r="DX375" s="167">
        <f ca="1">SUM(G375:DW375)</f>
        <v>17926.221435642983</v>
      </c>
    </row>
    <row r="376" spans="1:128" x14ac:dyDescent="0.2">
      <c r="F376" s="154" t="s">
        <v>2961</v>
      </c>
    </row>
    <row r="377" spans="1:128" hidden="1" x14ac:dyDescent="0.2">
      <c r="A377" s="191" t="str">
        <f ca="1">Language!A$713</f>
        <v>Коммерческий персонал</v>
      </c>
      <c r="B377" s="180"/>
      <c r="C377" s="180"/>
      <c r="D377" s="181"/>
      <c r="E377" s="181" t="s">
        <v>684</v>
      </c>
      <c r="F377" s="181" t="s">
        <v>1825</v>
      </c>
      <c r="G377" s="180"/>
      <c r="H377" s="180"/>
      <c r="I377" s="180"/>
      <c r="J377" s="180"/>
      <c r="K377" s="180"/>
      <c r="L377" s="180"/>
      <c r="M377" s="180"/>
      <c r="N377" s="180"/>
      <c r="O377" s="180"/>
      <c r="P377" s="180"/>
      <c r="Q377" s="180"/>
      <c r="R377" s="180"/>
      <c r="S377" s="180"/>
      <c r="T377" s="180"/>
      <c r="U377" s="180"/>
      <c r="V377" s="180"/>
      <c r="W377" s="180"/>
      <c r="X377" s="180"/>
      <c r="Y377" s="180"/>
      <c r="Z377" s="180"/>
      <c r="AA377" s="180"/>
      <c r="AB377" s="180"/>
      <c r="AC377" s="180"/>
      <c r="AD377" s="180"/>
      <c r="AE377" s="180"/>
      <c r="AF377" s="180"/>
      <c r="AG377" s="180"/>
      <c r="AH377" s="180"/>
      <c r="AI377" s="180"/>
      <c r="AJ377" s="180"/>
      <c r="AK377" s="180"/>
      <c r="AL377" s="180"/>
      <c r="AM377" s="180"/>
      <c r="AN377" s="180"/>
      <c r="AO377" s="180"/>
      <c r="AP377" s="180"/>
      <c r="AQ377" s="180"/>
      <c r="AR377" s="180"/>
      <c r="AS377" s="180"/>
      <c r="AT377" s="180"/>
      <c r="AU377" s="180"/>
      <c r="AV377" s="180"/>
      <c r="AW377" s="180"/>
      <c r="AX377" s="180"/>
      <c r="AY377" s="180"/>
      <c r="AZ377" s="180"/>
      <c r="BA377" s="180"/>
      <c r="BB377" s="180"/>
      <c r="BC377" s="180"/>
      <c r="BD377" s="180"/>
      <c r="BE377" s="180"/>
      <c r="BF377" s="180"/>
      <c r="BG377" s="180"/>
      <c r="BH377" s="180"/>
      <c r="BI377" s="180"/>
      <c r="BJ377" s="180"/>
      <c r="BK377" s="180"/>
      <c r="BL377" s="180"/>
      <c r="BM377" s="180"/>
      <c r="BN377" s="180"/>
      <c r="BO377" s="180"/>
      <c r="BP377" s="180"/>
      <c r="BQ377" s="180"/>
      <c r="BR377" s="180"/>
      <c r="BS377" s="180"/>
      <c r="BT377" s="180"/>
      <c r="BU377" s="180"/>
      <c r="BV377" s="180"/>
      <c r="BW377" s="180"/>
      <c r="BX377" s="180"/>
      <c r="BY377" s="180"/>
      <c r="BZ377" s="180"/>
      <c r="CA377" s="180"/>
      <c r="CB377" s="180"/>
      <c r="CC377" s="180"/>
      <c r="CD377" s="180"/>
      <c r="CE377" s="180"/>
      <c r="CF377" s="180"/>
      <c r="CG377" s="180"/>
      <c r="CH377" s="180"/>
      <c r="CI377" s="180"/>
      <c r="CJ377" s="180"/>
      <c r="CK377" s="180"/>
      <c r="CL377" s="180"/>
      <c r="CM377" s="180"/>
      <c r="CN377" s="180"/>
      <c r="CO377" s="180"/>
      <c r="CP377" s="180"/>
      <c r="CQ377" s="180"/>
      <c r="CR377" s="180"/>
      <c r="CS377" s="180"/>
      <c r="CT377" s="180"/>
      <c r="CU377" s="180"/>
      <c r="CV377" s="180"/>
      <c r="CW377" s="180"/>
      <c r="CX377" s="180"/>
      <c r="CY377" s="180"/>
      <c r="CZ377" s="180"/>
      <c r="DA377" s="180"/>
      <c r="DB377" s="180"/>
      <c r="DC377" s="180"/>
      <c r="DD377" s="180"/>
      <c r="DE377" s="180"/>
      <c r="DF377" s="180"/>
      <c r="DG377" s="180"/>
      <c r="DH377" s="180"/>
      <c r="DI377" s="180"/>
      <c r="DJ377" s="180"/>
      <c r="DK377" s="180"/>
      <c r="DL377" s="180"/>
      <c r="DM377" s="180"/>
      <c r="DN377" s="180"/>
      <c r="DO377" s="180"/>
      <c r="DP377" s="180"/>
      <c r="DQ377" s="180"/>
      <c r="DR377" s="180"/>
      <c r="DS377" s="180"/>
      <c r="DT377" s="180"/>
      <c r="DU377" s="180"/>
      <c r="DV377" s="180"/>
      <c r="DW377" s="180"/>
      <c r="DX377" s="188"/>
    </row>
    <row r="378" spans="1:128" hidden="1" x14ac:dyDescent="0.2">
      <c r="F378" s="6" t="s">
        <v>2961</v>
      </c>
    </row>
    <row r="379" spans="1:128" hidden="1" x14ac:dyDescent="0.2">
      <c r="E379" s="154" t="s">
        <v>667</v>
      </c>
      <c r="F379" s="6" t="s">
        <v>2961</v>
      </c>
    </row>
    <row r="380" spans="1:128" collapsed="1" x14ac:dyDescent="0.2">
      <c r="A380" s="153" t="str">
        <f ca="1">Language!A$714</f>
        <v>Затраты на производственный персонал, с соц. взносами</v>
      </c>
      <c r="B380" s="192"/>
      <c r="C380" s="178" t="str">
        <f t="shared" ref="C380:C413" ca="1" si="564">CurName1</f>
        <v>тыс. руб.</v>
      </c>
      <c r="D380" s="158">
        <v>1</v>
      </c>
      <c r="F380" s="6" t="s">
        <v>2962</v>
      </c>
      <c r="G380" s="161">
        <f t="shared" ref="G380:N380" ca="1" si="565">G381+G382</f>
        <v>1362.4</v>
      </c>
      <c r="H380" s="161">
        <f t="shared" ca="1" si="565"/>
        <v>1370.1032076758008</v>
      </c>
      <c r="I380" s="161">
        <f t="shared" ca="1" si="565"/>
        <v>1377.8499704077503</v>
      </c>
      <c r="J380" s="161">
        <f t="shared" ca="1" si="565"/>
        <v>1385.6405344624677</v>
      </c>
      <c r="K380" s="161">
        <f t="shared" ca="1" si="565"/>
        <v>1393.4751474990005</v>
      </c>
      <c r="L380" s="161">
        <f t="shared" ca="1" si="565"/>
        <v>1401.3540585766957</v>
      </c>
      <c r="M380" s="161">
        <f t="shared" ca="1" si="565"/>
        <v>1409.2775181631189</v>
      </c>
      <c r="N380" s="161">
        <f t="shared" ca="1" si="565"/>
        <v>1417.2457781420148</v>
      </c>
      <c r="O380" s="161">
        <f t="shared" ref="O380:AT380" ca="1" si="566">O381+O382</f>
        <v>1425.2590918213164</v>
      </c>
      <c r="P380" s="161">
        <f t="shared" ca="1" si="566"/>
        <v>1433.3177139411948</v>
      </c>
      <c r="Q380" s="161">
        <f t="shared" ca="1" si="566"/>
        <v>1441.4219006821618</v>
      </c>
      <c r="R380" s="161">
        <f t="shared" ca="1" si="566"/>
        <v>1449.5719096732089</v>
      </c>
      <c r="S380" s="161">
        <f t="shared" ca="1" si="566"/>
        <v>1457.768</v>
      </c>
      <c r="T380" s="161">
        <f t="shared" ca="1" si="566"/>
        <v>1466.0104322131072</v>
      </c>
      <c r="U380" s="161">
        <f t="shared" ca="1" si="566"/>
        <v>1474.2994683362929</v>
      </c>
      <c r="V380" s="161">
        <f t="shared" ca="1" si="566"/>
        <v>1482.6353718748405</v>
      </c>
      <c r="W380" s="161">
        <f t="shared" ca="1" si="566"/>
        <v>1491.0184078239306</v>
      </c>
      <c r="X380" s="161">
        <f t="shared" ca="1" si="566"/>
        <v>1499.4488426770647</v>
      </c>
      <c r="Y380" s="161">
        <f t="shared" ca="1" si="566"/>
        <v>1507.9269444345373</v>
      </c>
      <c r="Z380" s="161">
        <f t="shared" ca="1" si="566"/>
        <v>1516.452982611956</v>
      </c>
      <c r="AA380" s="161">
        <f t="shared" ca="1" si="566"/>
        <v>1525.0272282488086</v>
      </c>
      <c r="AB380" s="161">
        <f t="shared" ca="1" si="566"/>
        <v>1533.6499539170786</v>
      </c>
      <c r="AC380" s="161">
        <f t="shared" ca="1" si="566"/>
        <v>1542.3214337299137</v>
      </c>
      <c r="AD380" s="161">
        <f t="shared" ca="1" si="566"/>
        <v>1551.0419433503337</v>
      </c>
      <c r="AE380" s="161">
        <f t="shared" ca="1" si="566"/>
        <v>1559.81176</v>
      </c>
      <c r="AF380" s="161">
        <f t="shared" ca="1" si="566"/>
        <v>1568.6311624680245</v>
      </c>
      <c r="AG380" s="161">
        <f t="shared" ca="1" si="566"/>
        <v>1577.5004311198331</v>
      </c>
      <c r="AH380" s="161">
        <f t="shared" ca="1" si="566"/>
        <v>1586.4198479060792</v>
      </c>
      <c r="AI380" s="161">
        <f t="shared" ca="1" si="566"/>
        <v>1595.3896963716056</v>
      </c>
      <c r="AJ380" s="161">
        <f t="shared" ca="1" si="566"/>
        <v>1604.4102616644591</v>
      </c>
      <c r="AK380" s="161">
        <f t="shared" ca="1" si="566"/>
        <v>1613.4818305449548</v>
      </c>
      <c r="AL380" s="161">
        <f t="shared" ca="1" si="566"/>
        <v>1622.6046913947926</v>
      </c>
      <c r="AM380" s="161">
        <f t="shared" ca="1" si="566"/>
        <v>1631.7791342262249</v>
      </c>
      <c r="AN380" s="161">
        <f t="shared" ca="1" si="566"/>
        <v>1641.0054506912743</v>
      </c>
      <c r="AO380" s="161">
        <f t="shared" ca="1" si="566"/>
        <v>1650.2839340910075</v>
      </c>
      <c r="AP380" s="161">
        <f t="shared" ca="1" si="566"/>
        <v>1659.614879384857</v>
      </c>
      <c r="AQ380" s="161">
        <f t="shared" ca="1" si="566"/>
        <v>1668.9985831999998</v>
      </c>
      <c r="AR380" s="161">
        <f t="shared" ca="1" si="566"/>
        <v>1678.4353438407861</v>
      </c>
      <c r="AS380" s="161">
        <f t="shared" ca="1" si="566"/>
        <v>1687.9254612982215</v>
      </c>
      <c r="AT380" s="161">
        <f t="shared" ca="1" si="566"/>
        <v>1697.4692372595046</v>
      </c>
      <c r="AU380" s="161">
        <f t="shared" ref="AU380:BZ380" ca="1" si="567">AU381+AU382</f>
        <v>1707.0669751176179</v>
      </c>
      <c r="AV380" s="161">
        <f t="shared" ca="1" si="567"/>
        <v>1716.7189799809707</v>
      </c>
      <c r="AW380" s="161">
        <f t="shared" ca="1" si="567"/>
        <v>1726.4255586831014</v>
      </c>
      <c r="AX380" s="161">
        <f t="shared" ca="1" si="567"/>
        <v>1736.1870197924281</v>
      </c>
      <c r="AY380" s="161">
        <f t="shared" ca="1" si="567"/>
        <v>1746.0036736220602</v>
      </c>
      <c r="AZ380" s="161">
        <f t="shared" ca="1" si="567"/>
        <v>1755.8758322396627</v>
      </c>
      <c r="BA380" s="161">
        <f t="shared" ca="1" si="567"/>
        <v>1765.8038094773774</v>
      </c>
      <c r="BB380" s="161">
        <f t="shared" ca="1" si="567"/>
        <v>1775.7879209417965</v>
      </c>
      <c r="BC380" s="161">
        <f t="shared" ca="1" si="567"/>
        <v>1785.8284840239994</v>
      </c>
      <c r="BD380" s="161">
        <f t="shared" ca="1" si="567"/>
        <v>1795.9258179096407</v>
      </c>
      <c r="BE380" s="161">
        <f t="shared" ca="1" si="567"/>
        <v>1806.0802435890964</v>
      </c>
      <c r="BF380" s="161">
        <f t="shared" ca="1" si="567"/>
        <v>1816.2920838676698</v>
      </c>
      <c r="BG380" s="161">
        <f t="shared" ca="1" si="567"/>
        <v>1826.5616633758507</v>
      </c>
      <c r="BH380" s="161">
        <f t="shared" ca="1" si="567"/>
        <v>1836.8893085796387</v>
      </c>
      <c r="BI380" s="161">
        <f t="shared" ca="1" si="567"/>
        <v>1847.2753477909182</v>
      </c>
      <c r="BJ380" s="161">
        <f t="shared" ca="1" si="567"/>
        <v>1857.7201111778977</v>
      </c>
      <c r="BK380" s="161">
        <f t="shared" ca="1" si="567"/>
        <v>1868.223930775604</v>
      </c>
      <c r="BL380" s="161">
        <f t="shared" ca="1" si="567"/>
        <v>1878.7871404964394</v>
      </c>
      <c r="BM380" s="161">
        <f t="shared" ca="1" si="567"/>
        <v>1889.4100761407938</v>
      </c>
      <c r="BN380" s="161">
        <f t="shared" ca="1" si="567"/>
        <v>1900.0930754077222</v>
      </c>
      <c r="BO380" s="161">
        <f t="shared" ca="1" si="567"/>
        <v>1910.8364779056794</v>
      </c>
      <c r="BP380" s="161">
        <f t="shared" ca="1" si="567"/>
        <v>1921.6406251633155</v>
      </c>
      <c r="BQ380" s="161">
        <f t="shared" ca="1" si="567"/>
        <v>1932.5058606403334</v>
      </c>
      <c r="BR380" s="161">
        <f t="shared" ca="1" si="567"/>
        <v>1943.4325297384062</v>
      </c>
      <c r="BS380" s="161">
        <f t="shared" ca="1" si="567"/>
        <v>1954.4209798121601</v>
      </c>
      <c r="BT380" s="161">
        <f t="shared" ca="1" si="567"/>
        <v>1965.4715601802136</v>
      </c>
      <c r="BU380" s="161">
        <f t="shared" ca="1" si="567"/>
        <v>1976.5846221362826</v>
      </c>
      <c r="BV380" s="161">
        <f t="shared" ca="1" si="567"/>
        <v>1987.7605189603505</v>
      </c>
      <c r="BW380" s="161">
        <f t="shared" ca="1" si="567"/>
        <v>1998.9996059298962</v>
      </c>
      <c r="BX380" s="161">
        <f t="shared" ca="1" si="567"/>
        <v>2010.30224033119</v>
      </c>
      <c r="BY380" s="161">
        <f t="shared" ca="1" si="567"/>
        <v>2021.6687814706488</v>
      </c>
      <c r="BZ380" s="161">
        <f t="shared" ca="1" si="567"/>
        <v>2033.099590686262</v>
      </c>
      <c r="CA380" s="161">
        <f t="shared" ref="CA380:DF380" ca="1" si="568">CA381+CA382</f>
        <v>2044.5950313590765</v>
      </c>
      <c r="CB380" s="161">
        <f t="shared" ca="1" si="568"/>
        <v>2056.1554689247469</v>
      </c>
      <c r="CC380" s="161">
        <f t="shared" ca="1" si="568"/>
        <v>2067.7812708851561</v>
      </c>
      <c r="CD380" s="161">
        <f t="shared" ca="1" si="568"/>
        <v>2079.4728068200943</v>
      </c>
      <c r="CE380" s="161">
        <f t="shared" ca="1" si="568"/>
        <v>2091.230448399011</v>
      </c>
      <c r="CF380" s="161">
        <f t="shared" ca="1" si="568"/>
        <v>2103.0545693928279</v>
      </c>
      <c r="CG380" s="161">
        <f t="shared" ca="1" si="568"/>
        <v>2114.9455456858213</v>
      </c>
      <c r="CH380" s="161">
        <f t="shared" ca="1" si="568"/>
        <v>2126.9037552875743</v>
      </c>
      <c r="CI380" s="161">
        <f t="shared" ca="1" si="568"/>
        <v>2138.9295783449888</v>
      </c>
      <c r="CJ380" s="161">
        <f t="shared" ca="1" si="568"/>
        <v>2151.023397154373</v>
      </c>
      <c r="CK380" s="161">
        <f t="shared" ca="1" si="568"/>
        <v>2163.1855961735941</v>
      </c>
      <c r="CL380" s="161">
        <f t="shared" ca="1" si="568"/>
        <v>2175.4165620343006</v>
      </c>
      <c r="CM380" s="161">
        <f t="shared" ca="1" si="568"/>
        <v>2187.7166835542121</v>
      </c>
      <c r="CN380" s="161">
        <f t="shared" ca="1" si="568"/>
        <v>2200.0863517494795</v>
      </c>
      <c r="CO380" s="161">
        <f t="shared" ca="1" si="568"/>
        <v>2212.5259598471175</v>
      </c>
      <c r="CP380" s="161">
        <f t="shared" ca="1" si="568"/>
        <v>2225.0359032975011</v>
      </c>
      <c r="CQ380" s="161">
        <f t="shared" ca="1" si="568"/>
        <v>2237.6165797869421</v>
      </c>
      <c r="CR380" s="161">
        <f t="shared" ca="1" si="568"/>
        <v>2250.268389250326</v>
      </c>
      <c r="CS380" s="161">
        <f t="shared" ca="1" si="568"/>
        <v>2262.9917338838295</v>
      </c>
      <c r="CT380" s="161">
        <f t="shared" ca="1" si="568"/>
        <v>2275.7870181577046</v>
      </c>
      <c r="CU380" s="161">
        <f t="shared" ca="1" si="568"/>
        <v>2288.6546488291378</v>
      </c>
      <c r="CV380" s="161">
        <f t="shared" ca="1" si="568"/>
        <v>2301.5950349551795</v>
      </c>
      <c r="CW380" s="161">
        <f t="shared" ca="1" si="568"/>
        <v>2314.6085879057455</v>
      </c>
      <c r="CX380" s="161">
        <f t="shared" ca="1" si="568"/>
        <v>2327.6957213767018</v>
      </c>
      <c r="CY380" s="161">
        <f t="shared" ca="1" si="568"/>
        <v>2340.8568514030067</v>
      </c>
      <c r="CZ380" s="161">
        <f t="shared" ca="1" si="568"/>
        <v>2354.0923963719429</v>
      </c>
      <c r="DA380" s="161">
        <f t="shared" ca="1" si="568"/>
        <v>2367.4027770364155</v>
      </c>
      <c r="DB380" s="161">
        <f t="shared" ca="1" si="568"/>
        <v>2380.7884165283258</v>
      </c>
      <c r="DC380" s="161">
        <f t="shared" ca="1" si="568"/>
        <v>2394.2497403720276</v>
      </c>
      <c r="DD380" s="161">
        <f t="shared" ca="1" si="568"/>
        <v>2407.787176497849</v>
      </c>
      <c r="DE380" s="161">
        <f t="shared" ca="1" si="568"/>
        <v>2421.4011552556976</v>
      </c>
      <c r="DF380" s="161">
        <f t="shared" ca="1" si="568"/>
        <v>2435.0921094287446</v>
      </c>
      <c r="DG380" s="161">
        <f t="shared" ref="DG380:DV380" ca="1" si="569">DG381+DG382</f>
        <v>2448.860474247178</v>
      </c>
      <c r="DH380" s="161">
        <f t="shared" ca="1" si="569"/>
        <v>2462.706687402042</v>
      </c>
      <c r="DI380" s="161">
        <f t="shared" ca="1" si="569"/>
        <v>2476.6311890591483</v>
      </c>
      <c r="DJ380" s="161">
        <f t="shared" ca="1" si="569"/>
        <v>2490.634421873071</v>
      </c>
      <c r="DK380" s="161">
        <f t="shared" ca="1" si="569"/>
        <v>2504.7168310012175</v>
      </c>
      <c r="DL380" s="161">
        <f t="shared" ca="1" si="569"/>
        <v>2518.878864117979</v>
      </c>
      <c r="DM380" s="161">
        <f t="shared" ca="1" si="569"/>
        <v>2533.1209714289644</v>
      </c>
      <c r="DN380" s="161">
        <f t="shared" ca="1" si="569"/>
        <v>2547.4436056853092</v>
      </c>
      <c r="DO380" s="161">
        <f t="shared" ca="1" si="569"/>
        <v>2561.8472221980701</v>
      </c>
      <c r="DP380" s="161">
        <f t="shared" ca="1" si="569"/>
        <v>2576.3322788526984</v>
      </c>
      <c r="DQ380" s="161">
        <f t="shared" ca="1" si="569"/>
        <v>2590.8992361235964</v>
      </c>
      <c r="DR380" s="161">
        <f t="shared" ca="1" si="569"/>
        <v>2605.5485570887568</v>
      </c>
      <c r="DS380" s="161">
        <f t="shared" ca="1" si="569"/>
        <v>2620.28070744448</v>
      </c>
      <c r="DT380" s="161">
        <f t="shared" ca="1" si="569"/>
        <v>2635.0961555201848</v>
      </c>
      <c r="DU380" s="161">
        <f t="shared" ca="1" si="569"/>
        <v>2649.9953722932887</v>
      </c>
      <c r="DV380" s="161">
        <f t="shared" ca="1" si="569"/>
        <v>2664.9788314041857</v>
      </c>
      <c r="DW380" s="161"/>
      <c r="DX380" s="162">
        <f ca="1">SUM(G380:DW380)</f>
        <v>233040.87866335892</v>
      </c>
    </row>
    <row r="381" spans="1:128" hidden="1" outlineLevel="1" x14ac:dyDescent="0.2">
      <c r="A381" s="159" t="str">
        <f ca="1">Language!A$715</f>
        <v>заработная плата</v>
      </c>
      <c r="B381" s="192"/>
      <c r="C381" s="178" t="str">
        <f t="shared" ca="1" si="564"/>
        <v>тыс. руб.</v>
      </c>
      <c r="D381" s="158">
        <v>1</v>
      </c>
      <c r="F381" s="6" t="s">
        <v>3097</v>
      </c>
      <c r="G381" s="161">
        <f t="shared" ref="G381:AL381" ca="1" si="570">SUM(G$295,G$304,G$313,G$322,G$331,G$340)</f>
        <v>1040</v>
      </c>
      <c r="H381" s="161">
        <f t="shared" ca="1" si="570"/>
        <v>1045.8803112029013</v>
      </c>
      <c r="I381" s="161">
        <f t="shared" ca="1" si="570"/>
        <v>1051.7938705402673</v>
      </c>
      <c r="J381" s="161">
        <f t="shared" ca="1" si="570"/>
        <v>1057.7408660018837</v>
      </c>
      <c r="K381" s="161">
        <f t="shared" ca="1" si="570"/>
        <v>1063.7214866404584</v>
      </c>
      <c r="L381" s="161">
        <f t="shared" ca="1" si="570"/>
        <v>1069.7359225776302</v>
      </c>
      <c r="M381" s="161">
        <f t="shared" ca="1" si="570"/>
        <v>1075.7843650100144</v>
      </c>
      <c r="N381" s="161">
        <f t="shared" ca="1" si="570"/>
        <v>1081.8670062152785</v>
      </c>
      <c r="O381" s="161">
        <f t="shared" ca="1" si="570"/>
        <v>1087.9840395582567</v>
      </c>
      <c r="P381" s="161">
        <f t="shared" ca="1" si="570"/>
        <v>1094.1356594970953</v>
      </c>
      <c r="Q381" s="161">
        <f t="shared" ca="1" si="570"/>
        <v>1100.3220615894365</v>
      </c>
      <c r="R381" s="161">
        <f t="shared" ca="1" si="570"/>
        <v>1106.5434424986327</v>
      </c>
      <c r="S381" s="161">
        <f t="shared" ca="1" si="570"/>
        <v>1112.8</v>
      </c>
      <c r="T381" s="161">
        <f t="shared" ca="1" si="570"/>
        <v>1119.0919329871047</v>
      </c>
      <c r="U381" s="161">
        <f t="shared" ca="1" si="570"/>
        <v>1125.4194414780861</v>
      </c>
      <c r="V381" s="161">
        <f t="shared" ca="1" si="570"/>
        <v>1131.7827266220156</v>
      </c>
      <c r="W381" s="161">
        <f t="shared" ca="1" si="570"/>
        <v>1138.1819907052904</v>
      </c>
      <c r="X381" s="161">
        <f t="shared" ca="1" si="570"/>
        <v>1144.6174371580646</v>
      </c>
      <c r="Y381" s="161">
        <f t="shared" ca="1" si="570"/>
        <v>1151.0892705607155</v>
      </c>
      <c r="Z381" s="161">
        <f t="shared" ca="1" si="570"/>
        <v>1157.5976966503481</v>
      </c>
      <c r="AA381" s="161">
        <f t="shared" ca="1" si="570"/>
        <v>1164.1429223273346</v>
      </c>
      <c r="AB381" s="161">
        <f t="shared" ca="1" si="570"/>
        <v>1170.7251556618921</v>
      </c>
      <c r="AC381" s="161">
        <f t="shared" ca="1" si="570"/>
        <v>1177.3446059006974</v>
      </c>
      <c r="AD381" s="161">
        <f t="shared" ca="1" si="570"/>
        <v>1184.0014834735371</v>
      </c>
      <c r="AE381" s="161">
        <f t="shared" ca="1" si="570"/>
        <v>1190.6959999999999</v>
      </c>
      <c r="AF381" s="161">
        <f t="shared" ca="1" si="570"/>
        <v>1197.4283682962018</v>
      </c>
      <c r="AG381" s="161">
        <f t="shared" ca="1" si="570"/>
        <v>1204.198802381552</v>
      </c>
      <c r="AH381" s="161">
        <f t="shared" ca="1" si="570"/>
        <v>1211.0075174855567</v>
      </c>
      <c r="AI381" s="161">
        <f t="shared" ca="1" si="570"/>
        <v>1217.8547300546606</v>
      </c>
      <c r="AJ381" s="161">
        <f t="shared" ca="1" si="570"/>
        <v>1224.7406577591289</v>
      </c>
      <c r="AK381" s="161">
        <f t="shared" ca="1" si="570"/>
        <v>1231.6655194999655</v>
      </c>
      <c r="AL381" s="161">
        <f t="shared" ca="1" si="570"/>
        <v>1238.6295354158722</v>
      </c>
      <c r="AM381" s="161">
        <f t="shared" ref="AM381:BR381" ca="1" si="571">SUM(AM$295,AM$304,AM$313,AM$322,AM$331,AM$340)</f>
        <v>1245.632926890248</v>
      </c>
      <c r="AN381" s="161">
        <f t="shared" ca="1" si="571"/>
        <v>1252.6759165582246</v>
      </c>
      <c r="AO381" s="161">
        <f t="shared" ca="1" si="571"/>
        <v>1259.7587283137461</v>
      </c>
      <c r="AP381" s="161">
        <f t="shared" ca="1" si="571"/>
        <v>1266.8815873166848</v>
      </c>
      <c r="AQ381" s="161">
        <f t="shared" ca="1" si="571"/>
        <v>1274.0447199999999</v>
      </c>
      <c r="AR381" s="161">
        <f t="shared" ca="1" si="571"/>
        <v>1281.2483540769358</v>
      </c>
      <c r="AS381" s="161">
        <f t="shared" ca="1" si="571"/>
        <v>1288.4927185482607</v>
      </c>
      <c r="AT381" s="161">
        <f t="shared" ca="1" si="571"/>
        <v>1295.7780437095455</v>
      </c>
      <c r="AU381" s="161">
        <f t="shared" ca="1" si="571"/>
        <v>1303.1045611584868</v>
      </c>
      <c r="AV381" s="161">
        <f t="shared" ca="1" si="571"/>
        <v>1310.4725038022677</v>
      </c>
      <c r="AW381" s="161">
        <f t="shared" ca="1" si="571"/>
        <v>1317.8821058649628</v>
      </c>
      <c r="AX381" s="161">
        <f t="shared" ca="1" si="571"/>
        <v>1325.3336028949832</v>
      </c>
      <c r="AY381" s="161">
        <f t="shared" ca="1" si="571"/>
        <v>1332.827231772565</v>
      </c>
      <c r="AZ381" s="161">
        <f t="shared" ca="1" si="571"/>
        <v>1340.3632307172998</v>
      </c>
      <c r="BA381" s="161">
        <f t="shared" ca="1" si="571"/>
        <v>1347.941839295708</v>
      </c>
      <c r="BB381" s="161">
        <f t="shared" ca="1" si="571"/>
        <v>1355.5632984288522</v>
      </c>
      <c r="BC381" s="161">
        <f t="shared" ca="1" si="571"/>
        <v>1363.2278503999996</v>
      </c>
      <c r="BD381" s="161">
        <f t="shared" ca="1" si="571"/>
        <v>1370.9357388623212</v>
      </c>
      <c r="BE381" s="161">
        <f t="shared" ca="1" si="571"/>
        <v>1378.6872088466384</v>
      </c>
      <c r="BF381" s="161">
        <f t="shared" ca="1" si="571"/>
        <v>1386.4825067692136</v>
      </c>
      <c r="BG381" s="161">
        <f t="shared" ca="1" si="571"/>
        <v>1394.3218804395806</v>
      </c>
      <c r="BH381" s="161">
        <f t="shared" ca="1" si="571"/>
        <v>1402.2055790684265</v>
      </c>
      <c r="BI381" s="161">
        <f t="shared" ca="1" si="571"/>
        <v>1410.1338532755101</v>
      </c>
      <c r="BJ381" s="161">
        <f t="shared" ca="1" si="571"/>
        <v>1418.1069550976317</v>
      </c>
      <c r="BK381" s="161">
        <f t="shared" ca="1" si="571"/>
        <v>1426.1251379966443</v>
      </c>
      <c r="BL381" s="161">
        <f t="shared" ca="1" si="571"/>
        <v>1434.1886568675109</v>
      </c>
      <c r="BM381" s="161">
        <f t="shared" ca="1" si="571"/>
        <v>1442.2977680464073</v>
      </c>
      <c r="BN381" s="161">
        <f t="shared" ca="1" si="571"/>
        <v>1450.4527293188717</v>
      </c>
      <c r="BO381" s="161">
        <f t="shared" ca="1" si="571"/>
        <v>1458.6537999279994</v>
      </c>
      <c r="BP381" s="161">
        <f t="shared" ca="1" si="571"/>
        <v>1466.9012405826834</v>
      </c>
      <c r="BQ381" s="161">
        <f t="shared" ca="1" si="571"/>
        <v>1475.1953134659034</v>
      </c>
      <c r="BR381" s="161">
        <f t="shared" ca="1" si="571"/>
        <v>1483.5362822430582</v>
      </c>
      <c r="BS381" s="161">
        <f t="shared" ref="BS381:CX381" ca="1" si="572">SUM(BS$295,BS$304,BS$313,BS$322,BS$331,BS$340)</f>
        <v>1491.9244120703511</v>
      </c>
      <c r="BT381" s="161">
        <f t="shared" ca="1" si="572"/>
        <v>1500.3599696032163</v>
      </c>
      <c r="BU381" s="161">
        <f t="shared" ca="1" si="572"/>
        <v>1508.8432230047958</v>
      </c>
      <c r="BV381" s="161">
        <f t="shared" ca="1" si="572"/>
        <v>1517.374441954466</v>
      </c>
      <c r="BW381" s="161">
        <f t="shared" ca="1" si="572"/>
        <v>1525.9538976564093</v>
      </c>
      <c r="BX381" s="161">
        <f t="shared" ca="1" si="572"/>
        <v>1534.5818628482366</v>
      </c>
      <c r="BY381" s="161">
        <f t="shared" ca="1" si="572"/>
        <v>1543.2586118096556</v>
      </c>
      <c r="BZ381" s="161">
        <f t="shared" ca="1" si="572"/>
        <v>1551.9844203711923</v>
      </c>
      <c r="CA381" s="161">
        <f t="shared" ca="1" si="572"/>
        <v>1560.7595659229592</v>
      </c>
      <c r="CB381" s="161">
        <f t="shared" ca="1" si="572"/>
        <v>1569.5843274234708</v>
      </c>
      <c r="CC381" s="161">
        <f t="shared" ca="1" si="572"/>
        <v>1578.4589854085161</v>
      </c>
      <c r="CD381" s="161">
        <f t="shared" ca="1" si="572"/>
        <v>1587.3838220000721</v>
      </c>
      <c r="CE381" s="161">
        <f t="shared" ca="1" si="572"/>
        <v>1596.3591209152755</v>
      </c>
      <c r="CF381" s="161">
        <f t="shared" ca="1" si="572"/>
        <v>1605.385167475441</v>
      </c>
      <c r="CG381" s="161">
        <f t="shared" ca="1" si="572"/>
        <v>1614.4622486151309</v>
      </c>
      <c r="CH381" s="161">
        <f t="shared" ca="1" si="572"/>
        <v>1623.5906528912781</v>
      </c>
      <c r="CI381" s="161">
        <f t="shared" ca="1" si="572"/>
        <v>1632.7706704923578</v>
      </c>
      <c r="CJ381" s="161">
        <f t="shared" ca="1" si="572"/>
        <v>1642.0025932476128</v>
      </c>
      <c r="CK381" s="161">
        <f t="shared" ca="1" si="572"/>
        <v>1651.2867146363315</v>
      </c>
      <c r="CL381" s="161">
        <f t="shared" ca="1" si="572"/>
        <v>1660.623329797176</v>
      </c>
      <c r="CM381" s="161">
        <f t="shared" ca="1" si="572"/>
        <v>1670.0127355375662</v>
      </c>
      <c r="CN381" s="161">
        <f t="shared" ca="1" si="572"/>
        <v>1679.455230343114</v>
      </c>
      <c r="CO381" s="161">
        <f t="shared" ca="1" si="572"/>
        <v>1688.9511143871123</v>
      </c>
      <c r="CP381" s="161">
        <f t="shared" ca="1" si="572"/>
        <v>1698.5006895400772</v>
      </c>
      <c r="CQ381" s="161">
        <f t="shared" ca="1" si="572"/>
        <v>1708.104259379345</v>
      </c>
      <c r="CR381" s="161">
        <f t="shared" ca="1" si="572"/>
        <v>1717.7621291987221</v>
      </c>
      <c r="CS381" s="161">
        <f t="shared" ca="1" si="572"/>
        <v>1727.4746060181906</v>
      </c>
      <c r="CT381" s="161">
        <f t="shared" ca="1" si="572"/>
        <v>1737.2419985936676</v>
      </c>
      <c r="CU381" s="161">
        <f t="shared" ca="1" si="572"/>
        <v>1747.0646174268227</v>
      </c>
      <c r="CV381" s="161">
        <f t="shared" ca="1" si="572"/>
        <v>1756.942774774946</v>
      </c>
      <c r="CW381" s="161">
        <f t="shared" ca="1" si="572"/>
        <v>1766.8767846608744</v>
      </c>
      <c r="CX381" s="161">
        <f t="shared" ca="1" si="572"/>
        <v>1776.8669628829784</v>
      </c>
      <c r="CY381" s="161">
        <f t="shared" ref="CY381:DV381" ca="1" si="573">SUM(CY$295,CY$304,CY$313,CY$322,CY$331,CY$340)</f>
        <v>1786.9136270251959</v>
      </c>
      <c r="CZ381" s="161">
        <f t="shared" ca="1" si="573"/>
        <v>1797.017096467132</v>
      </c>
      <c r="DA381" s="161">
        <f t="shared" ca="1" si="573"/>
        <v>1807.1776923942102</v>
      </c>
      <c r="DB381" s="161">
        <f t="shared" ca="1" si="573"/>
        <v>1817.3957378078824</v>
      </c>
      <c r="DC381" s="161">
        <f t="shared" ca="1" si="573"/>
        <v>1827.671557535899</v>
      </c>
      <c r="DD381" s="161">
        <f t="shared" ca="1" si="573"/>
        <v>1838.0054782426328</v>
      </c>
      <c r="DE381" s="161">
        <f t="shared" ca="1" si="573"/>
        <v>1848.3978284394639</v>
      </c>
      <c r="DF381" s="161">
        <f t="shared" ca="1" si="573"/>
        <v>1858.848938495225</v>
      </c>
      <c r="DG381" s="161">
        <f t="shared" ca="1" si="573"/>
        <v>1869.3591406467008</v>
      </c>
      <c r="DH381" s="161">
        <f t="shared" ca="1" si="573"/>
        <v>1879.9287690091921</v>
      </c>
      <c r="DI381" s="161">
        <f t="shared" ca="1" si="573"/>
        <v>1890.5581595871358</v>
      </c>
      <c r="DJ381" s="161">
        <f t="shared" ca="1" si="573"/>
        <v>1901.2476502847871</v>
      </c>
      <c r="DK381" s="161">
        <f t="shared" ca="1" si="573"/>
        <v>1911.9975809169598</v>
      </c>
      <c r="DL381" s="161">
        <f t="shared" ca="1" si="573"/>
        <v>1922.8082932198313</v>
      </c>
      <c r="DM381" s="161">
        <f t="shared" ca="1" si="573"/>
        <v>1933.6801308618046</v>
      </c>
      <c r="DN381" s="161">
        <f t="shared" ca="1" si="573"/>
        <v>1944.6134394544342</v>
      </c>
      <c r="DO381" s="161">
        <f t="shared" ca="1" si="573"/>
        <v>1955.6085665634121</v>
      </c>
      <c r="DP381" s="161">
        <f t="shared" ca="1" si="573"/>
        <v>1966.6658617196172</v>
      </c>
      <c r="DQ381" s="161">
        <f t="shared" ca="1" si="573"/>
        <v>1977.7856764302262</v>
      </c>
      <c r="DR381" s="161">
        <f t="shared" ca="1" si="573"/>
        <v>1988.9683641898905</v>
      </c>
      <c r="DS381" s="161">
        <f t="shared" ca="1" si="573"/>
        <v>2000.2142804919695</v>
      </c>
      <c r="DT381" s="161">
        <f t="shared" ca="1" si="573"/>
        <v>2011.5237828398356</v>
      </c>
      <c r="DU381" s="161">
        <f t="shared" ca="1" si="573"/>
        <v>2022.8972307582355</v>
      </c>
      <c r="DV381" s="161">
        <f t="shared" ca="1" si="573"/>
        <v>2034.3349858047218</v>
      </c>
      <c r="DW381" s="161"/>
      <c r="DX381" s="162">
        <f ca="1">SUM(G381:DW381)</f>
        <v>177893.80050638077</v>
      </c>
    </row>
    <row r="382" spans="1:128" hidden="1" outlineLevel="1" x14ac:dyDescent="0.2">
      <c r="A382" s="159" t="str">
        <f ca="1">Language!A$716</f>
        <v>социальные взносы</v>
      </c>
      <c r="B382" s="192"/>
      <c r="C382" s="178" t="str">
        <f t="shared" ca="1" si="564"/>
        <v>тыс. руб.</v>
      </c>
      <c r="D382" s="158">
        <v>1</v>
      </c>
      <c r="F382" s="6" t="s">
        <v>3098</v>
      </c>
      <c r="G382" s="161">
        <f t="shared" ref="G382:AL382" ca="1" si="574">SUM(G$299,G$308,G$317,G$326,G$335,G$344)</f>
        <v>322.40000000000009</v>
      </c>
      <c r="H382" s="161">
        <f t="shared" ca="1" si="574"/>
        <v>324.22289647289955</v>
      </c>
      <c r="I382" s="161">
        <f t="shared" ca="1" si="574"/>
        <v>326.05609986748289</v>
      </c>
      <c r="J382" s="161">
        <f t="shared" ca="1" si="574"/>
        <v>327.899668460584</v>
      </c>
      <c r="K382" s="161">
        <f t="shared" ca="1" si="574"/>
        <v>329.75366085854216</v>
      </c>
      <c r="L382" s="161">
        <f t="shared" ca="1" si="574"/>
        <v>331.61813599906549</v>
      </c>
      <c r="M382" s="161">
        <f t="shared" ca="1" si="574"/>
        <v>333.49315315310452</v>
      </c>
      <c r="N382" s="161">
        <f t="shared" ca="1" si="574"/>
        <v>335.37877192673636</v>
      </c>
      <c r="O382" s="161">
        <f t="shared" ca="1" si="574"/>
        <v>337.27505226305959</v>
      </c>
      <c r="P382" s="161">
        <f t="shared" ca="1" si="574"/>
        <v>339.18205444409961</v>
      </c>
      <c r="Q382" s="161">
        <f t="shared" ca="1" si="574"/>
        <v>341.09983909272535</v>
      </c>
      <c r="R382" s="161">
        <f t="shared" ca="1" si="574"/>
        <v>343.02846717457624</v>
      </c>
      <c r="S382" s="161">
        <f t="shared" ca="1" si="574"/>
        <v>344.96800000000007</v>
      </c>
      <c r="T382" s="161">
        <f t="shared" ca="1" si="574"/>
        <v>346.9184992260025</v>
      </c>
      <c r="U382" s="161">
        <f t="shared" ca="1" si="574"/>
        <v>348.88002685820675</v>
      </c>
      <c r="V382" s="161">
        <f t="shared" ca="1" si="574"/>
        <v>350.85264525282497</v>
      </c>
      <c r="W382" s="161">
        <f t="shared" ca="1" si="574"/>
        <v>352.83641711864016</v>
      </c>
      <c r="X382" s="161">
        <f t="shared" ca="1" si="574"/>
        <v>354.8314055190001</v>
      </c>
      <c r="Y382" s="161">
        <f t="shared" ca="1" si="574"/>
        <v>356.83767387382181</v>
      </c>
      <c r="Z382" s="161">
        <f t="shared" ca="1" si="574"/>
        <v>358.85528596160793</v>
      </c>
      <c r="AA382" s="161">
        <f t="shared" ca="1" si="574"/>
        <v>360.88430592147381</v>
      </c>
      <c r="AB382" s="161">
        <f t="shared" ca="1" si="574"/>
        <v>362.9247982551866</v>
      </c>
      <c r="AC382" s="161">
        <f t="shared" ca="1" si="574"/>
        <v>364.97682782921618</v>
      </c>
      <c r="AD382" s="161">
        <f t="shared" ca="1" si="574"/>
        <v>367.04045987679655</v>
      </c>
      <c r="AE382" s="161">
        <f t="shared" ca="1" si="574"/>
        <v>369.11576000000002</v>
      </c>
      <c r="AF382" s="161">
        <f t="shared" ca="1" si="574"/>
        <v>371.20279417182263</v>
      </c>
      <c r="AG382" s="161">
        <f t="shared" ca="1" si="574"/>
        <v>373.30162873828124</v>
      </c>
      <c r="AH382" s="161">
        <f t="shared" ca="1" si="574"/>
        <v>375.41233042052261</v>
      </c>
      <c r="AI382" s="161">
        <f t="shared" ca="1" si="574"/>
        <v>377.53496631694497</v>
      </c>
      <c r="AJ382" s="161">
        <f t="shared" ca="1" si="574"/>
        <v>379.66960390533012</v>
      </c>
      <c r="AK382" s="161">
        <f t="shared" ca="1" si="574"/>
        <v>381.81631104498933</v>
      </c>
      <c r="AL382" s="161">
        <f t="shared" ca="1" si="574"/>
        <v>383.9751559789205</v>
      </c>
      <c r="AM382" s="161">
        <f t="shared" ref="AM382:BR382" ca="1" si="575">SUM(AM$299,AM$308,AM$317,AM$326,AM$335,AM$344)</f>
        <v>386.1462073359769</v>
      </c>
      <c r="AN382" s="161">
        <f t="shared" ca="1" si="575"/>
        <v>388.32953413304972</v>
      </c>
      <c r="AO382" s="161">
        <f t="shared" ca="1" si="575"/>
        <v>390.52520577726136</v>
      </c>
      <c r="AP382" s="161">
        <f t="shared" ca="1" si="575"/>
        <v>392.73329206817232</v>
      </c>
      <c r="AQ382" s="161">
        <f t="shared" ca="1" si="575"/>
        <v>394.9538632</v>
      </c>
      <c r="AR382" s="161">
        <f t="shared" ca="1" si="575"/>
        <v>397.18698976385019</v>
      </c>
      <c r="AS382" s="161">
        <f t="shared" ca="1" si="575"/>
        <v>399.43274274996082</v>
      </c>
      <c r="AT382" s="161">
        <f t="shared" ca="1" si="575"/>
        <v>401.69119354995917</v>
      </c>
      <c r="AU382" s="161">
        <f t="shared" ca="1" si="575"/>
        <v>403.96241395913103</v>
      </c>
      <c r="AV382" s="161">
        <f t="shared" ca="1" si="575"/>
        <v>406.24647617870312</v>
      </c>
      <c r="AW382" s="161">
        <f t="shared" ca="1" si="575"/>
        <v>408.54345281813858</v>
      </c>
      <c r="AX382" s="161">
        <f t="shared" ca="1" si="575"/>
        <v>410.85341689744484</v>
      </c>
      <c r="AY382" s="161">
        <f t="shared" ca="1" si="575"/>
        <v>413.17644184949523</v>
      </c>
      <c r="AZ382" s="161">
        <f t="shared" ca="1" si="575"/>
        <v>415.51260152236301</v>
      </c>
      <c r="BA382" s="161">
        <f t="shared" ca="1" si="575"/>
        <v>417.86197018166956</v>
      </c>
      <c r="BB382" s="161">
        <f t="shared" ca="1" si="575"/>
        <v>420.22462251294428</v>
      </c>
      <c r="BC382" s="161">
        <f t="shared" ca="1" si="575"/>
        <v>422.6006336239999</v>
      </c>
      <c r="BD382" s="161">
        <f t="shared" ca="1" si="575"/>
        <v>424.99007904731963</v>
      </c>
      <c r="BE382" s="161">
        <f t="shared" ca="1" si="575"/>
        <v>427.39303474245798</v>
      </c>
      <c r="BF382" s="161">
        <f t="shared" ca="1" si="575"/>
        <v>429.8095770984562</v>
      </c>
      <c r="BG382" s="161">
        <f t="shared" ca="1" si="575"/>
        <v>432.2397829362701</v>
      </c>
      <c r="BH382" s="161">
        <f t="shared" ca="1" si="575"/>
        <v>434.68372951121228</v>
      </c>
      <c r="BI382" s="161">
        <f t="shared" ca="1" si="575"/>
        <v>437.14149451540823</v>
      </c>
      <c r="BJ382" s="161">
        <f t="shared" ca="1" si="575"/>
        <v>439.61315608026598</v>
      </c>
      <c r="BK382" s="161">
        <f t="shared" ca="1" si="575"/>
        <v>442.09879277895982</v>
      </c>
      <c r="BL382" s="161">
        <f t="shared" ca="1" si="575"/>
        <v>444.59848362892842</v>
      </c>
      <c r="BM382" s="161">
        <f t="shared" ca="1" si="575"/>
        <v>447.11230809438638</v>
      </c>
      <c r="BN382" s="161">
        <f t="shared" ca="1" si="575"/>
        <v>449.64034608885038</v>
      </c>
      <c r="BO382" s="161">
        <f t="shared" ca="1" si="575"/>
        <v>452.18267797767999</v>
      </c>
      <c r="BP382" s="161">
        <f t="shared" ca="1" si="575"/>
        <v>454.73938458063202</v>
      </c>
      <c r="BQ382" s="161">
        <f t="shared" ca="1" si="575"/>
        <v>457.31054717442998</v>
      </c>
      <c r="BR382" s="161">
        <f t="shared" ca="1" si="575"/>
        <v>459.89624749534812</v>
      </c>
      <c r="BS382" s="161">
        <f t="shared" ref="BS382:CX382" ca="1" si="576">SUM(BS$299,BS$308,BS$317,BS$326,BS$335,BS$344)</f>
        <v>462.49656774180903</v>
      </c>
      <c r="BT382" s="161">
        <f t="shared" ca="1" si="576"/>
        <v>465.11159057699717</v>
      </c>
      <c r="BU382" s="161">
        <f t="shared" ca="1" si="576"/>
        <v>467.74139913148679</v>
      </c>
      <c r="BV382" s="161">
        <f t="shared" ca="1" si="576"/>
        <v>470.38607700588454</v>
      </c>
      <c r="BW382" s="161">
        <f t="shared" ca="1" si="576"/>
        <v>473.04570827348698</v>
      </c>
      <c r="BX382" s="161">
        <f t="shared" ca="1" si="576"/>
        <v>475.72037748295338</v>
      </c>
      <c r="BY382" s="161">
        <f t="shared" ca="1" si="576"/>
        <v>478.41016966099323</v>
      </c>
      <c r="BZ382" s="161">
        <f t="shared" ca="1" si="576"/>
        <v>481.11517031506969</v>
      </c>
      <c r="CA382" s="161">
        <f t="shared" ca="1" si="576"/>
        <v>483.83546543611737</v>
      </c>
      <c r="CB382" s="161">
        <f t="shared" ca="1" si="576"/>
        <v>486.57114150127609</v>
      </c>
      <c r="CC382" s="161">
        <f t="shared" ca="1" si="576"/>
        <v>489.32228547663999</v>
      </c>
      <c r="CD382" s="161">
        <f t="shared" ca="1" si="576"/>
        <v>492.08898482002235</v>
      </c>
      <c r="CE382" s="161">
        <f t="shared" ca="1" si="576"/>
        <v>494.87132748373546</v>
      </c>
      <c r="CF382" s="161">
        <f t="shared" ca="1" si="576"/>
        <v>497.66940191738672</v>
      </c>
      <c r="CG382" s="161">
        <f t="shared" ca="1" si="576"/>
        <v>500.4832970706907</v>
      </c>
      <c r="CH382" s="161">
        <f t="shared" ca="1" si="576"/>
        <v>503.3131023962963</v>
      </c>
      <c r="CI382" s="161">
        <f t="shared" ca="1" si="576"/>
        <v>506.15890785263105</v>
      </c>
      <c r="CJ382" s="161">
        <f t="shared" ca="1" si="576"/>
        <v>509.02080390675997</v>
      </c>
      <c r="CK382" s="161">
        <f t="shared" ca="1" si="576"/>
        <v>511.89888153726275</v>
      </c>
      <c r="CL382" s="161">
        <f t="shared" ca="1" si="576"/>
        <v>514.79323223712458</v>
      </c>
      <c r="CM382" s="161">
        <f t="shared" ca="1" si="576"/>
        <v>517.70394801664565</v>
      </c>
      <c r="CN382" s="161">
        <f t="shared" ca="1" si="576"/>
        <v>520.63112140636554</v>
      </c>
      <c r="CO382" s="161">
        <f t="shared" ca="1" si="576"/>
        <v>523.57484546000501</v>
      </c>
      <c r="CP382" s="161">
        <f t="shared" ca="1" si="576"/>
        <v>526.535213757424</v>
      </c>
      <c r="CQ382" s="161">
        <f t="shared" ca="1" si="576"/>
        <v>529.51232040759703</v>
      </c>
      <c r="CR382" s="161">
        <f t="shared" ca="1" si="576"/>
        <v>532.50626005160393</v>
      </c>
      <c r="CS382" s="161">
        <f t="shared" ca="1" si="576"/>
        <v>535.51712786563905</v>
      </c>
      <c r="CT382" s="161">
        <f t="shared" ca="1" si="576"/>
        <v>538.54501956403715</v>
      </c>
      <c r="CU382" s="161">
        <f t="shared" ca="1" si="576"/>
        <v>541.59003140231516</v>
      </c>
      <c r="CV382" s="161">
        <f t="shared" ca="1" si="576"/>
        <v>544.65226018023327</v>
      </c>
      <c r="CW382" s="161">
        <f t="shared" ca="1" si="576"/>
        <v>547.73180324487123</v>
      </c>
      <c r="CX382" s="161">
        <f t="shared" ca="1" si="576"/>
        <v>550.82875849372329</v>
      </c>
      <c r="CY382" s="161">
        <f t="shared" ref="CY382:DV382" ca="1" si="577">SUM(CY$299,CY$308,CY$317,CY$326,CY$335,CY$344)</f>
        <v>553.94322437781091</v>
      </c>
      <c r="CZ382" s="161">
        <f t="shared" ca="1" si="577"/>
        <v>557.075299904811</v>
      </c>
      <c r="DA382" s="161">
        <f t="shared" ca="1" si="577"/>
        <v>560.22508464220527</v>
      </c>
      <c r="DB382" s="161">
        <f t="shared" ca="1" si="577"/>
        <v>563.39267872044366</v>
      </c>
      <c r="DC382" s="161">
        <f t="shared" ca="1" si="577"/>
        <v>566.57818283612869</v>
      </c>
      <c r="DD382" s="161">
        <f t="shared" ca="1" si="577"/>
        <v>569.78169825521616</v>
      </c>
      <c r="DE382" s="161">
        <f t="shared" ca="1" si="577"/>
        <v>573.00332681623388</v>
      </c>
      <c r="DF382" s="161">
        <f t="shared" ca="1" si="577"/>
        <v>576.24317093351976</v>
      </c>
      <c r="DG382" s="161">
        <f t="shared" ca="1" si="577"/>
        <v>579.50133360047721</v>
      </c>
      <c r="DH382" s="161">
        <f t="shared" ca="1" si="577"/>
        <v>582.77791839284964</v>
      </c>
      <c r="DI382" s="161">
        <f t="shared" ca="1" si="577"/>
        <v>586.07302947201231</v>
      </c>
      <c r="DJ382" s="161">
        <f t="shared" ca="1" si="577"/>
        <v>589.38677158828409</v>
      </c>
      <c r="DK382" s="161">
        <f t="shared" ca="1" si="577"/>
        <v>592.71925008425762</v>
      </c>
      <c r="DL382" s="161">
        <f t="shared" ca="1" si="577"/>
        <v>596.07057089814782</v>
      </c>
      <c r="DM382" s="161">
        <f t="shared" ca="1" si="577"/>
        <v>599.44084056715951</v>
      </c>
      <c r="DN382" s="161">
        <f t="shared" ca="1" si="577"/>
        <v>602.83016623087474</v>
      </c>
      <c r="DO382" s="161">
        <f t="shared" ca="1" si="577"/>
        <v>606.2386556346579</v>
      </c>
      <c r="DP382" s="161">
        <f t="shared" ca="1" si="577"/>
        <v>609.66641713308127</v>
      </c>
      <c r="DQ382" s="161">
        <f t="shared" ca="1" si="577"/>
        <v>613.11355969337023</v>
      </c>
      <c r="DR382" s="161">
        <f t="shared" ca="1" si="577"/>
        <v>616.58019289886613</v>
      </c>
      <c r="DS382" s="161">
        <f t="shared" ca="1" si="577"/>
        <v>620.06642695251071</v>
      </c>
      <c r="DT382" s="161">
        <f t="shared" ca="1" si="577"/>
        <v>623.57237268034919</v>
      </c>
      <c r="DU382" s="161">
        <f t="shared" ca="1" si="577"/>
        <v>627.09814153505317</v>
      </c>
      <c r="DV382" s="161">
        <f t="shared" ca="1" si="577"/>
        <v>630.64384559946393</v>
      </c>
      <c r="DW382" s="161"/>
      <c r="DX382" s="162">
        <f ca="1">SUM(G382:DW382)</f>
        <v>55147.078156978059</v>
      </c>
    </row>
    <row r="383" spans="1:128" s="154" customFormat="1" hidden="1" outlineLevel="1" x14ac:dyDescent="0.2">
      <c r="A383" s="168" t="str">
        <f ca="1">Language!A$718</f>
        <v>затраты в запасах готовой продукции</v>
      </c>
      <c r="B383" s="147"/>
      <c r="C383" s="147" t="str">
        <f t="shared" ca="1" si="564"/>
        <v>тыс. руб.</v>
      </c>
      <c r="D383" s="158"/>
      <c r="F383" s="6" t="s">
        <v>3099</v>
      </c>
      <c r="G383" s="302">
        <f ca="1">IF(AND($B384=0,G$2&gt;1),F383,G380*$B384/Параметры!G$36)</f>
        <v>0</v>
      </c>
      <c r="H383" s="302">
        <f ca="1">IF(AND($B384=0,H$2&gt;1),G383,H380*$B384/Параметры!H$36)</f>
        <v>0</v>
      </c>
      <c r="I383" s="302">
        <f ca="1">IF(AND($B384=0,I$2&gt;1),H383,I380*$B384/Параметры!I$36)</f>
        <v>0</v>
      </c>
      <c r="J383" s="302">
        <f ca="1">IF(AND($B384=0,J$2&gt;1),I383,J380*$B384/Параметры!J$36)</f>
        <v>0</v>
      </c>
      <c r="K383" s="302">
        <f ca="1">IF(AND($B384=0,K$2&gt;1),J383,K380*$B384/Параметры!K$36)</f>
        <v>0</v>
      </c>
      <c r="L383" s="302">
        <f ca="1">IF(AND($B384=0,L$2&gt;1),K383,L380*$B384/Параметры!L$36)</f>
        <v>0</v>
      </c>
      <c r="M383" s="302">
        <f ca="1">IF(AND($B384=0,M$2&gt;1),L383,M380*$B384/Параметры!M$36)</f>
        <v>0</v>
      </c>
      <c r="N383" s="302">
        <f ca="1">IF(AND($B384=0,N$2&gt;1),M383,N380*$B384/Параметры!N$36)</f>
        <v>0</v>
      </c>
      <c r="O383" s="302">
        <f ca="1">IF(AND($B384=0,O$2&gt;1),N383,O380*$B384/Параметры!O$36)</f>
        <v>0</v>
      </c>
      <c r="P383" s="302">
        <f ca="1">IF(AND($B384=0,P$2&gt;1),O383,P380*$B384/Параметры!P$36)</f>
        <v>0</v>
      </c>
      <c r="Q383" s="302">
        <f ca="1">IF(AND($B384=0,Q$2&gt;1),P383,Q380*$B384/Параметры!Q$36)</f>
        <v>0</v>
      </c>
      <c r="R383" s="302">
        <f ca="1">IF(AND($B384=0,R$2&gt;1),Q383,R380*$B384/Параметры!R$36)</f>
        <v>0</v>
      </c>
      <c r="S383" s="302">
        <f ca="1">IF(AND($B384=0,S$2&gt;1),R383,S380*$B384/Параметры!S$36)</f>
        <v>0</v>
      </c>
      <c r="T383" s="302">
        <f ca="1">IF(AND($B384=0,T$2&gt;1),S383,T380*$B384/Параметры!T$36)</f>
        <v>0</v>
      </c>
      <c r="U383" s="302">
        <f ca="1">IF(AND($B384=0,U$2&gt;1),T383,U380*$B384/Параметры!U$36)</f>
        <v>0</v>
      </c>
      <c r="V383" s="302">
        <f ca="1">IF(AND($B384=0,V$2&gt;1),U383,V380*$B384/Параметры!V$36)</f>
        <v>0</v>
      </c>
      <c r="W383" s="302">
        <f ca="1">IF(AND($B384=0,W$2&gt;1),V383,W380*$B384/Параметры!W$36)</f>
        <v>0</v>
      </c>
      <c r="X383" s="302">
        <f ca="1">IF(AND($B384=0,X$2&gt;1),W383,X380*$B384/Параметры!X$36)</f>
        <v>0</v>
      </c>
      <c r="Y383" s="302">
        <f ca="1">IF(AND($B384=0,Y$2&gt;1),X383,Y380*$B384/Параметры!Y$36)</f>
        <v>0</v>
      </c>
      <c r="Z383" s="302">
        <f ca="1">IF(AND($B384=0,Z$2&gt;1),Y383,Z380*$B384/Параметры!Z$36)</f>
        <v>0</v>
      </c>
      <c r="AA383" s="302">
        <f ca="1">IF(AND($B384=0,AA$2&gt;1),Z383,AA380*$B384/Параметры!AA$36)</f>
        <v>0</v>
      </c>
      <c r="AB383" s="302">
        <f ca="1">IF(AND($B384=0,AB$2&gt;1),AA383,AB380*$B384/Параметры!AB$36)</f>
        <v>0</v>
      </c>
      <c r="AC383" s="302">
        <f ca="1">IF(AND($B384=0,AC$2&gt;1),AB383,AC380*$B384/Параметры!AC$36)</f>
        <v>0</v>
      </c>
      <c r="AD383" s="302">
        <f ca="1">IF(AND($B384=0,AD$2&gt;1),AC383,AD380*$B384/Параметры!AD$36)</f>
        <v>0</v>
      </c>
      <c r="AE383" s="302">
        <f ca="1">IF(AND($B384=0,AE$2&gt;1),AD383,AE380*$B384/Параметры!AE$36)</f>
        <v>0</v>
      </c>
      <c r="AF383" s="302">
        <f ca="1">IF(AND($B384=0,AF$2&gt;1),AE383,AF380*$B384/Параметры!AF$36)</f>
        <v>0</v>
      </c>
      <c r="AG383" s="302">
        <f ca="1">IF(AND($B384=0,AG$2&gt;1),AF383,AG380*$B384/Параметры!AG$36)</f>
        <v>0</v>
      </c>
      <c r="AH383" s="302">
        <f ca="1">IF(AND($B384=0,AH$2&gt;1),AG383,AH380*$B384/Параметры!AH$36)</f>
        <v>0</v>
      </c>
      <c r="AI383" s="302">
        <f ca="1">IF(AND($B384=0,AI$2&gt;1),AH383,AI380*$B384/Параметры!AI$36)</f>
        <v>0</v>
      </c>
      <c r="AJ383" s="302">
        <f ca="1">IF(AND($B384=0,AJ$2&gt;1),AI383,AJ380*$B384/Параметры!AJ$36)</f>
        <v>0</v>
      </c>
      <c r="AK383" s="302">
        <f ca="1">IF(AND($B384=0,AK$2&gt;1),AJ383,AK380*$B384/Параметры!AK$36)</f>
        <v>0</v>
      </c>
      <c r="AL383" s="302">
        <f ca="1">IF(AND($B384=0,AL$2&gt;1),AK383,AL380*$B384/Параметры!AL$36)</f>
        <v>0</v>
      </c>
      <c r="AM383" s="302">
        <f ca="1">IF(AND($B384=0,AM$2&gt;1),AL383,AM380*$B384/Параметры!AM$36)</f>
        <v>0</v>
      </c>
      <c r="AN383" s="302">
        <f ca="1">IF(AND($B384=0,AN$2&gt;1),AM383,AN380*$B384/Параметры!AN$36)</f>
        <v>0</v>
      </c>
      <c r="AO383" s="302">
        <f ca="1">IF(AND($B384=0,AO$2&gt;1),AN383,AO380*$B384/Параметры!AO$36)</f>
        <v>0</v>
      </c>
      <c r="AP383" s="302">
        <f ca="1">IF(AND($B384=0,AP$2&gt;1),AO383,AP380*$B384/Параметры!AP$36)</f>
        <v>0</v>
      </c>
      <c r="AQ383" s="302">
        <f ca="1">IF(AND($B384=0,AQ$2&gt;1),AP383,AQ380*$B384/Параметры!AQ$36)</f>
        <v>0</v>
      </c>
      <c r="AR383" s="302">
        <f ca="1">IF(AND($B384=0,AR$2&gt;1),AQ383,AR380*$B384/Параметры!AR$36)</f>
        <v>0</v>
      </c>
      <c r="AS383" s="302">
        <f ca="1">IF(AND($B384=0,AS$2&gt;1),AR383,AS380*$B384/Параметры!AS$36)</f>
        <v>0</v>
      </c>
      <c r="AT383" s="302">
        <f ca="1">IF(AND($B384=0,AT$2&gt;1),AS383,AT380*$B384/Параметры!AT$36)</f>
        <v>0</v>
      </c>
      <c r="AU383" s="302">
        <f ca="1">IF(AND($B384=0,AU$2&gt;1),AT383,AU380*$B384/Параметры!AU$36)</f>
        <v>0</v>
      </c>
      <c r="AV383" s="302">
        <f ca="1">IF(AND($B384=0,AV$2&gt;1),AU383,AV380*$B384/Параметры!AV$36)</f>
        <v>0</v>
      </c>
      <c r="AW383" s="302">
        <f ca="1">IF(AND($B384=0,AW$2&gt;1),AV383,AW380*$B384/Параметры!AW$36)</f>
        <v>0</v>
      </c>
      <c r="AX383" s="302">
        <f ca="1">IF(AND($B384=0,AX$2&gt;1),AW383,AX380*$B384/Параметры!AX$36)</f>
        <v>0</v>
      </c>
      <c r="AY383" s="302">
        <f ca="1">IF(AND($B384=0,AY$2&gt;1),AX383,AY380*$B384/Параметры!AY$36)</f>
        <v>0</v>
      </c>
      <c r="AZ383" s="302">
        <f ca="1">IF(AND($B384=0,AZ$2&gt;1),AY383,AZ380*$B384/Параметры!AZ$36)</f>
        <v>0</v>
      </c>
      <c r="BA383" s="302">
        <f ca="1">IF(AND($B384=0,BA$2&gt;1),AZ383,BA380*$B384/Параметры!BA$36)</f>
        <v>0</v>
      </c>
      <c r="BB383" s="302">
        <f ca="1">IF(AND($B384=0,BB$2&gt;1),BA383,BB380*$B384/Параметры!BB$36)</f>
        <v>0</v>
      </c>
      <c r="BC383" s="302">
        <f ca="1">IF(AND($B384=0,BC$2&gt;1),BB383,BC380*$B384/Параметры!BC$36)</f>
        <v>0</v>
      </c>
      <c r="BD383" s="302">
        <f ca="1">IF(AND($B384=0,BD$2&gt;1),BC383,BD380*$B384/Параметры!BD$36)</f>
        <v>0</v>
      </c>
      <c r="BE383" s="302">
        <f ca="1">IF(AND($B384=0,BE$2&gt;1),BD383,BE380*$B384/Параметры!BE$36)</f>
        <v>0</v>
      </c>
      <c r="BF383" s="302">
        <f ca="1">IF(AND($B384=0,BF$2&gt;1),BE383,BF380*$B384/Параметры!BF$36)</f>
        <v>0</v>
      </c>
      <c r="BG383" s="302">
        <f ca="1">IF(AND($B384=0,BG$2&gt;1),BF383,BG380*$B384/Параметры!BG$36)</f>
        <v>0</v>
      </c>
      <c r="BH383" s="302">
        <f ca="1">IF(AND($B384=0,BH$2&gt;1),BG383,BH380*$B384/Параметры!BH$36)</f>
        <v>0</v>
      </c>
      <c r="BI383" s="302">
        <f ca="1">IF(AND($B384=0,BI$2&gt;1),BH383,BI380*$B384/Параметры!BI$36)</f>
        <v>0</v>
      </c>
      <c r="BJ383" s="302">
        <f ca="1">IF(AND($B384=0,BJ$2&gt;1),BI383,BJ380*$B384/Параметры!BJ$36)</f>
        <v>0</v>
      </c>
      <c r="BK383" s="302">
        <f ca="1">IF(AND($B384=0,BK$2&gt;1),BJ383,BK380*$B384/Параметры!BK$36)</f>
        <v>0</v>
      </c>
      <c r="BL383" s="302">
        <f ca="1">IF(AND($B384=0,BL$2&gt;1),BK383,BL380*$B384/Параметры!BL$36)</f>
        <v>0</v>
      </c>
      <c r="BM383" s="302">
        <f ca="1">IF(AND($B384=0,BM$2&gt;1),BL383,BM380*$B384/Параметры!BM$36)</f>
        <v>0</v>
      </c>
      <c r="BN383" s="302">
        <f ca="1">IF(AND($B384=0,BN$2&gt;1),BM383,BN380*$B384/Параметры!BN$36)</f>
        <v>0</v>
      </c>
      <c r="BO383" s="302">
        <f ca="1">IF(AND($B384=0,BO$2&gt;1),BN383,BO380*$B384/Параметры!BO$36)</f>
        <v>0</v>
      </c>
      <c r="BP383" s="302">
        <f ca="1">IF(AND($B384=0,BP$2&gt;1),BO383,BP380*$B384/Параметры!BP$36)</f>
        <v>0</v>
      </c>
      <c r="BQ383" s="302">
        <f ca="1">IF(AND($B384=0,BQ$2&gt;1),BP383,BQ380*$B384/Параметры!BQ$36)</f>
        <v>0</v>
      </c>
      <c r="BR383" s="302">
        <f ca="1">IF(AND($B384=0,BR$2&gt;1),BQ383,BR380*$B384/Параметры!BR$36)</f>
        <v>0</v>
      </c>
      <c r="BS383" s="302">
        <f ca="1">IF(AND($B384=0,BS$2&gt;1),BR383,BS380*$B384/Параметры!BS$36)</f>
        <v>0</v>
      </c>
      <c r="BT383" s="302">
        <f ca="1">IF(AND($B384=0,BT$2&gt;1),BS383,BT380*$B384/Параметры!BT$36)</f>
        <v>0</v>
      </c>
      <c r="BU383" s="302">
        <f ca="1">IF(AND($B384=0,BU$2&gt;1),BT383,BU380*$B384/Параметры!BU$36)</f>
        <v>0</v>
      </c>
      <c r="BV383" s="302">
        <f ca="1">IF(AND($B384=0,BV$2&gt;1),BU383,BV380*$B384/Параметры!BV$36)</f>
        <v>0</v>
      </c>
      <c r="BW383" s="302">
        <f ca="1">IF(AND($B384=0,BW$2&gt;1),BV383,BW380*$B384/Параметры!BW$36)</f>
        <v>0</v>
      </c>
      <c r="BX383" s="302">
        <f ca="1">IF(AND($B384=0,BX$2&gt;1),BW383,BX380*$B384/Параметры!BX$36)</f>
        <v>0</v>
      </c>
      <c r="BY383" s="302">
        <f ca="1">IF(AND($B384=0,BY$2&gt;1),BX383,BY380*$B384/Параметры!BY$36)</f>
        <v>0</v>
      </c>
      <c r="BZ383" s="302">
        <f ca="1">IF(AND($B384=0,BZ$2&gt;1),BY383,BZ380*$B384/Параметры!BZ$36)</f>
        <v>0</v>
      </c>
      <c r="CA383" s="302">
        <f ca="1">IF(AND($B384=0,CA$2&gt;1),BZ383,CA380*$B384/Параметры!CA$36)</f>
        <v>0</v>
      </c>
      <c r="CB383" s="302">
        <f ca="1">IF(AND($B384=0,CB$2&gt;1),CA383,CB380*$B384/Параметры!CB$36)</f>
        <v>0</v>
      </c>
      <c r="CC383" s="302">
        <f ca="1">IF(AND($B384=0,CC$2&gt;1),CB383,CC380*$B384/Параметры!CC$36)</f>
        <v>0</v>
      </c>
      <c r="CD383" s="302">
        <f ca="1">IF(AND($B384=0,CD$2&gt;1),CC383,CD380*$B384/Параметры!CD$36)</f>
        <v>0</v>
      </c>
      <c r="CE383" s="302">
        <f ca="1">IF(AND($B384=0,CE$2&gt;1),CD383,CE380*$B384/Параметры!CE$36)</f>
        <v>0</v>
      </c>
      <c r="CF383" s="302">
        <f ca="1">IF(AND($B384=0,CF$2&gt;1),CE383,CF380*$B384/Параметры!CF$36)</f>
        <v>0</v>
      </c>
      <c r="CG383" s="302">
        <f ca="1">IF(AND($B384=0,CG$2&gt;1),CF383,CG380*$B384/Параметры!CG$36)</f>
        <v>0</v>
      </c>
      <c r="CH383" s="302">
        <f ca="1">IF(AND($B384=0,CH$2&gt;1),CG383,CH380*$B384/Параметры!CH$36)</f>
        <v>0</v>
      </c>
      <c r="CI383" s="302">
        <f ca="1">IF(AND($B384=0,CI$2&gt;1),CH383,CI380*$B384/Параметры!CI$36)</f>
        <v>0</v>
      </c>
      <c r="CJ383" s="302">
        <f ca="1">IF(AND($B384=0,CJ$2&gt;1),CI383,CJ380*$B384/Параметры!CJ$36)</f>
        <v>0</v>
      </c>
      <c r="CK383" s="302">
        <f ca="1">IF(AND($B384=0,CK$2&gt;1),CJ383,CK380*$B384/Параметры!CK$36)</f>
        <v>0</v>
      </c>
      <c r="CL383" s="302">
        <f ca="1">IF(AND($B384=0,CL$2&gt;1),CK383,CL380*$B384/Параметры!CL$36)</f>
        <v>0</v>
      </c>
      <c r="CM383" s="302">
        <f ca="1">IF(AND($B384=0,CM$2&gt;1),CL383,CM380*$B384/Параметры!CM$36)</f>
        <v>0</v>
      </c>
      <c r="CN383" s="302">
        <f ca="1">IF(AND($B384=0,CN$2&gt;1),CM383,CN380*$B384/Параметры!CN$36)</f>
        <v>0</v>
      </c>
      <c r="CO383" s="302">
        <f ca="1">IF(AND($B384=0,CO$2&gt;1),CN383,CO380*$B384/Параметры!CO$36)</f>
        <v>0</v>
      </c>
      <c r="CP383" s="302">
        <f ca="1">IF(AND($B384=0,CP$2&gt;1),CO383,CP380*$B384/Параметры!CP$36)</f>
        <v>0</v>
      </c>
      <c r="CQ383" s="302">
        <f ca="1">IF(AND($B384=0,CQ$2&gt;1),CP383,CQ380*$B384/Параметры!CQ$36)</f>
        <v>0</v>
      </c>
      <c r="CR383" s="302">
        <f ca="1">IF(AND($B384=0,CR$2&gt;1),CQ383,CR380*$B384/Параметры!CR$36)</f>
        <v>0</v>
      </c>
      <c r="CS383" s="302">
        <f ca="1">IF(AND($B384=0,CS$2&gt;1),CR383,CS380*$B384/Параметры!CS$36)</f>
        <v>0</v>
      </c>
      <c r="CT383" s="302">
        <f ca="1">IF(AND($B384=0,CT$2&gt;1),CS383,CT380*$B384/Параметры!CT$36)</f>
        <v>0</v>
      </c>
      <c r="CU383" s="302">
        <f ca="1">IF(AND($B384=0,CU$2&gt;1),CT383,CU380*$B384/Параметры!CU$36)</f>
        <v>0</v>
      </c>
      <c r="CV383" s="302">
        <f ca="1">IF(AND($B384=0,CV$2&gt;1),CU383,CV380*$B384/Параметры!CV$36)</f>
        <v>0</v>
      </c>
      <c r="CW383" s="302">
        <f ca="1">IF(AND($B384=0,CW$2&gt;1),CV383,CW380*$B384/Параметры!CW$36)</f>
        <v>0</v>
      </c>
      <c r="CX383" s="302">
        <f ca="1">IF(AND($B384=0,CX$2&gt;1),CW383,CX380*$B384/Параметры!CX$36)</f>
        <v>0</v>
      </c>
      <c r="CY383" s="302">
        <f ca="1">IF(AND($B384=0,CY$2&gt;1),CX383,CY380*$B384/Параметры!CY$36)</f>
        <v>0</v>
      </c>
      <c r="CZ383" s="302">
        <f ca="1">IF(AND($B384=0,CZ$2&gt;1),CY383,CZ380*$B384/Параметры!CZ$36)</f>
        <v>0</v>
      </c>
      <c r="DA383" s="302">
        <f ca="1">IF(AND($B384=0,DA$2&gt;1),CZ383,DA380*$B384/Параметры!DA$36)</f>
        <v>0</v>
      </c>
      <c r="DB383" s="302">
        <f ca="1">IF(AND($B384=0,DB$2&gt;1),DA383,DB380*$B384/Параметры!DB$36)</f>
        <v>0</v>
      </c>
      <c r="DC383" s="302">
        <f ca="1">IF(AND($B384=0,DC$2&gt;1),DB383,DC380*$B384/Параметры!DC$36)</f>
        <v>0</v>
      </c>
      <c r="DD383" s="302">
        <f ca="1">IF(AND($B384=0,DD$2&gt;1),DC383,DD380*$B384/Параметры!DD$36)</f>
        <v>0</v>
      </c>
      <c r="DE383" s="302">
        <f ca="1">IF(AND($B384=0,DE$2&gt;1),DD383,DE380*$B384/Параметры!DE$36)</f>
        <v>0</v>
      </c>
      <c r="DF383" s="302">
        <f ca="1">IF(AND($B384=0,DF$2&gt;1),DE383,DF380*$B384/Параметры!DF$36)</f>
        <v>0</v>
      </c>
      <c r="DG383" s="302">
        <f ca="1">IF(AND($B384=0,DG$2&gt;1),DF383,DG380*$B384/Параметры!DG$36)</f>
        <v>0</v>
      </c>
      <c r="DH383" s="302">
        <f ca="1">IF(AND($B384=0,DH$2&gt;1),DG383,DH380*$B384/Параметры!DH$36)</f>
        <v>0</v>
      </c>
      <c r="DI383" s="302">
        <f ca="1">IF(AND($B384=0,DI$2&gt;1),DH383,DI380*$B384/Параметры!DI$36)</f>
        <v>0</v>
      </c>
      <c r="DJ383" s="302">
        <f ca="1">IF(AND($B384=0,DJ$2&gt;1),DI383,DJ380*$B384/Параметры!DJ$36)</f>
        <v>0</v>
      </c>
      <c r="DK383" s="302">
        <f ca="1">IF(AND($B384=0,DK$2&gt;1),DJ383,DK380*$B384/Параметры!DK$36)</f>
        <v>0</v>
      </c>
      <c r="DL383" s="302">
        <f ca="1">IF(AND($B384=0,DL$2&gt;1),DK383,DL380*$B384/Параметры!DL$36)</f>
        <v>0</v>
      </c>
      <c r="DM383" s="302">
        <f ca="1">IF(AND($B384=0,DM$2&gt;1),DL383,DM380*$B384/Параметры!DM$36)</f>
        <v>0</v>
      </c>
      <c r="DN383" s="302">
        <f ca="1">IF(AND($B384=0,DN$2&gt;1),DM383,DN380*$B384/Параметры!DN$36)</f>
        <v>0</v>
      </c>
      <c r="DO383" s="302">
        <f ca="1">IF(AND($B384=0,DO$2&gt;1),DN383,DO380*$B384/Параметры!DO$36)</f>
        <v>0</v>
      </c>
      <c r="DP383" s="302">
        <f ca="1">IF(AND($B384=0,DP$2&gt;1),DO383,DP380*$B384/Параметры!DP$36)</f>
        <v>0</v>
      </c>
      <c r="DQ383" s="302">
        <f ca="1">IF(AND($B384=0,DQ$2&gt;1),DP383,DQ380*$B384/Параметры!DQ$36)</f>
        <v>0</v>
      </c>
      <c r="DR383" s="302">
        <f ca="1">IF(AND($B384=0,DR$2&gt;1),DQ383,DR380*$B384/Параметры!DR$36)</f>
        <v>0</v>
      </c>
      <c r="DS383" s="302">
        <f ca="1">IF(AND($B384=0,DS$2&gt;1),DR383,DS380*$B384/Параметры!DS$36)</f>
        <v>0</v>
      </c>
      <c r="DT383" s="302">
        <f ca="1">IF(AND($B384=0,DT$2&gt;1),DS383,DT380*$B384/Параметры!DT$36)</f>
        <v>0</v>
      </c>
      <c r="DU383" s="302">
        <f ca="1">IF(AND($B384=0,DU$2&gt;1),DT383,DU380*$B384/Параметры!DU$36)</f>
        <v>0</v>
      </c>
      <c r="DV383" s="302">
        <f ca="1">IF(AND($B384=0,DV$2&gt;1),DU383,DV380*$B384/Параметры!DV$36)</f>
        <v>0</v>
      </c>
      <c r="DW383" s="169"/>
      <c r="DX383" s="177"/>
    </row>
    <row r="384" spans="1:128" s="154" customFormat="1" hidden="1" outlineLevel="1" x14ac:dyDescent="0.2">
      <c r="A384" s="171" t="str">
        <f ca="1">Language!A$717</f>
        <v>периодичность отгрузки</v>
      </c>
      <c r="B384" s="303">
        <v>0</v>
      </c>
      <c r="C384" s="147" t="str">
        <f ca="1">Language!$A$1464</f>
        <v>дней</v>
      </c>
      <c r="D384" s="158"/>
      <c r="F384" s="6" t="s">
        <v>3100</v>
      </c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  <c r="U384" s="169"/>
      <c r="V384" s="169"/>
      <c r="W384" s="169"/>
      <c r="X384" s="169"/>
      <c r="Y384" s="169"/>
      <c r="Z384" s="169"/>
      <c r="AA384" s="169"/>
      <c r="AB384" s="169"/>
      <c r="AC384" s="169"/>
      <c r="AD384" s="169"/>
      <c r="AE384" s="169"/>
      <c r="AF384" s="169"/>
      <c r="AG384" s="169"/>
      <c r="AH384" s="169"/>
      <c r="AI384" s="169"/>
      <c r="AJ384" s="169"/>
      <c r="AK384" s="169"/>
      <c r="AL384" s="169"/>
      <c r="AM384" s="169"/>
      <c r="AN384" s="169"/>
      <c r="AO384" s="169"/>
      <c r="AP384" s="169"/>
      <c r="AQ384" s="169"/>
      <c r="AR384" s="169"/>
      <c r="AS384" s="169"/>
      <c r="AT384" s="169"/>
      <c r="AU384" s="169"/>
      <c r="AV384" s="169"/>
      <c r="AW384" s="169"/>
      <c r="AX384" s="169"/>
      <c r="AY384" s="169"/>
      <c r="AZ384" s="169"/>
      <c r="BA384" s="169"/>
      <c r="BB384" s="169"/>
      <c r="BC384" s="169"/>
      <c r="BD384" s="169"/>
      <c r="BE384" s="169"/>
      <c r="BF384" s="169"/>
      <c r="BG384" s="169"/>
      <c r="BH384" s="169"/>
      <c r="BI384" s="169"/>
      <c r="BJ384" s="169"/>
      <c r="BK384" s="169"/>
      <c r="BL384" s="169"/>
      <c r="BM384" s="169"/>
      <c r="BN384" s="169"/>
      <c r="BO384" s="169"/>
      <c r="BP384" s="169"/>
      <c r="BQ384" s="169"/>
      <c r="BR384" s="169"/>
      <c r="BS384" s="169"/>
      <c r="BT384" s="169"/>
      <c r="BU384" s="169"/>
      <c r="BV384" s="169"/>
      <c r="BW384" s="169"/>
      <c r="BX384" s="169"/>
      <c r="BY384" s="169"/>
      <c r="BZ384" s="169"/>
      <c r="CA384" s="169"/>
      <c r="CB384" s="169"/>
      <c r="CC384" s="169"/>
      <c r="CD384" s="169"/>
      <c r="CE384" s="169"/>
      <c r="CF384" s="169"/>
      <c r="CG384" s="169"/>
      <c r="CH384" s="169"/>
      <c r="CI384" s="169"/>
      <c r="CJ384" s="169"/>
      <c r="CK384" s="169"/>
      <c r="CL384" s="169"/>
      <c r="CM384" s="169"/>
      <c r="CN384" s="169"/>
      <c r="CO384" s="169"/>
      <c r="CP384" s="169"/>
      <c r="CQ384" s="169"/>
      <c r="CR384" s="169"/>
      <c r="CS384" s="169"/>
      <c r="CT384" s="169"/>
      <c r="CU384" s="169"/>
      <c r="CV384" s="169"/>
      <c r="CW384" s="169"/>
      <c r="CX384" s="169"/>
      <c r="CY384" s="169"/>
      <c r="CZ384" s="169"/>
      <c r="DA384" s="169"/>
      <c r="DB384" s="169"/>
      <c r="DC384" s="169"/>
      <c r="DD384" s="169"/>
      <c r="DE384" s="169"/>
      <c r="DF384" s="169"/>
      <c r="DG384" s="169"/>
      <c r="DH384" s="169"/>
      <c r="DI384" s="169"/>
      <c r="DJ384" s="169"/>
      <c r="DK384" s="169"/>
      <c r="DL384" s="169"/>
      <c r="DM384" s="169"/>
      <c r="DN384" s="169"/>
      <c r="DO384" s="169"/>
      <c r="DP384" s="169"/>
      <c r="DQ384" s="169"/>
      <c r="DR384" s="169"/>
      <c r="DS384" s="169"/>
      <c r="DT384" s="169"/>
      <c r="DU384" s="169"/>
      <c r="DV384" s="169"/>
      <c r="DW384" s="169"/>
      <c r="DX384" s="177"/>
    </row>
    <row r="385" spans="1:128" s="154" customFormat="1" hidden="1" outlineLevel="1" x14ac:dyDescent="0.2">
      <c r="A385" s="168" t="str">
        <f ca="1">Language!A$720</f>
        <v>затраты в незавершенном производстве</v>
      </c>
      <c r="B385" s="147"/>
      <c r="C385" s="147" t="str">
        <f t="shared" ca="1" si="564"/>
        <v>тыс. руб.</v>
      </c>
      <c r="D385" s="158"/>
      <c r="F385" s="6" t="s">
        <v>3099</v>
      </c>
      <c r="G385" s="302">
        <f ca="1">IF(AND($B386=0,G$2&gt;1),F385,G380*$B386/Параметры!G$36)</f>
        <v>0</v>
      </c>
      <c r="H385" s="302">
        <f ca="1">IF(AND($B386=0,H$2&gt;1),G385,H380*$B386/Параметры!H$36)</f>
        <v>0</v>
      </c>
      <c r="I385" s="302">
        <f ca="1">IF(AND($B386=0,I$2&gt;1),H385,I380*$B386/Параметры!I$36)</f>
        <v>0</v>
      </c>
      <c r="J385" s="302">
        <f ca="1">IF(AND($B386=0,J$2&gt;1),I385,J380*$B386/Параметры!J$36)</f>
        <v>0</v>
      </c>
      <c r="K385" s="302">
        <f ca="1">IF(AND($B386=0,K$2&gt;1),J385,K380*$B386/Параметры!K$36)</f>
        <v>0</v>
      </c>
      <c r="L385" s="302">
        <f ca="1">IF(AND($B386=0,L$2&gt;1),K385,L380*$B386/Параметры!L$36)</f>
        <v>0</v>
      </c>
      <c r="M385" s="302">
        <f ca="1">IF(AND($B386=0,M$2&gt;1),L385,M380*$B386/Параметры!M$36)</f>
        <v>0</v>
      </c>
      <c r="N385" s="302">
        <f ca="1">IF(AND($B386=0,N$2&gt;1),M385,N380*$B386/Параметры!N$36)</f>
        <v>0</v>
      </c>
      <c r="O385" s="302">
        <f ca="1">IF(AND($B386=0,O$2&gt;1),N385,O380*$B386/Параметры!O$36)</f>
        <v>0</v>
      </c>
      <c r="P385" s="302">
        <f ca="1">IF(AND($B386=0,P$2&gt;1),O385,P380*$B386/Параметры!P$36)</f>
        <v>0</v>
      </c>
      <c r="Q385" s="302">
        <f ca="1">IF(AND($B386=0,Q$2&gt;1),P385,Q380*$B386/Параметры!Q$36)</f>
        <v>0</v>
      </c>
      <c r="R385" s="302">
        <f ca="1">IF(AND($B386=0,R$2&gt;1),Q385,R380*$B386/Параметры!R$36)</f>
        <v>0</v>
      </c>
      <c r="S385" s="302">
        <f ca="1">IF(AND($B386=0,S$2&gt;1),R385,S380*$B386/Параметры!S$36)</f>
        <v>0</v>
      </c>
      <c r="T385" s="302">
        <f ca="1">IF(AND($B386=0,T$2&gt;1),S385,T380*$B386/Параметры!T$36)</f>
        <v>0</v>
      </c>
      <c r="U385" s="302">
        <f ca="1">IF(AND($B386=0,U$2&gt;1),T385,U380*$B386/Параметры!U$36)</f>
        <v>0</v>
      </c>
      <c r="V385" s="302">
        <f ca="1">IF(AND($B386=0,V$2&gt;1),U385,V380*$B386/Параметры!V$36)</f>
        <v>0</v>
      </c>
      <c r="W385" s="302">
        <f ca="1">IF(AND($B386=0,W$2&gt;1),V385,W380*$B386/Параметры!W$36)</f>
        <v>0</v>
      </c>
      <c r="X385" s="302">
        <f ca="1">IF(AND($B386=0,X$2&gt;1),W385,X380*$B386/Параметры!X$36)</f>
        <v>0</v>
      </c>
      <c r="Y385" s="302">
        <f ca="1">IF(AND($B386=0,Y$2&gt;1),X385,Y380*$B386/Параметры!Y$36)</f>
        <v>0</v>
      </c>
      <c r="Z385" s="302">
        <f ca="1">IF(AND($B386=0,Z$2&gt;1),Y385,Z380*$B386/Параметры!Z$36)</f>
        <v>0</v>
      </c>
      <c r="AA385" s="302">
        <f ca="1">IF(AND($B386=0,AA$2&gt;1),Z385,AA380*$B386/Параметры!AA$36)</f>
        <v>0</v>
      </c>
      <c r="AB385" s="302">
        <f ca="1">IF(AND($B386=0,AB$2&gt;1),AA385,AB380*$B386/Параметры!AB$36)</f>
        <v>0</v>
      </c>
      <c r="AC385" s="302">
        <f ca="1">IF(AND($B386=0,AC$2&gt;1),AB385,AC380*$B386/Параметры!AC$36)</f>
        <v>0</v>
      </c>
      <c r="AD385" s="302">
        <f ca="1">IF(AND($B386=0,AD$2&gt;1),AC385,AD380*$B386/Параметры!AD$36)</f>
        <v>0</v>
      </c>
      <c r="AE385" s="302">
        <f ca="1">IF(AND($B386=0,AE$2&gt;1),AD385,AE380*$B386/Параметры!AE$36)</f>
        <v>0</v>
      </c>
      <c r="AF385" s="302">
        <f ca="1">IF(AND($B386=0,AF$2&gt;1),AE385,AF380*$B386/Параметры!AF$36)</f>
        <v>0</v>
      </c>
      <c r="AG385" s="302">
        <f ca="1">IF(AND($B386=0,AG$2&gt;1),AF385,AG380*$B386/Параметры!AG$36)</f>
        <v>0</v>
      </c>
      <c r="AH385" s="302">
        <f ca="1">IF(AND($B386=0,AH$2&gt;1),AG385,AH380*$B386/Параметры!AH$36)</f>
        <v>0</v>
      </c>
      <c r="AI385" s="302">
        <f ca="1">IF(AND($B386=0,AI$2&gt;1),AH385,AI380*$B386/Параметры!AI$36)</f>
        <v>0</v>
      </c>
      <c r="AJ385" s="302">
        <f ca="1">IF(AND($B386=0,AJ$2&gt;1),AI385,AJ380*$B386/Параметры!AJ$36)</f>
        <v>0</v>
      </c>
      <c r="AK385" s="302">
        <f ca="1">IF(AND($B386=0,AK$2&gt;1),AJ385,AK380*$B386/Параметры!AK$36)</f>
        <v>0</v>
      </c>
      <c r="AL385" s="302">
        <f ca="1">IF(AND($B386=0,AL$2&gt;1),AK385,AL380*$B386/Параметры!AL$36)</f>
        <v>0</v>
      </c>
      <c r="AM385" s="302">
        <f ca="1">IF(AND($B386=0,AM$2&gt;1),AL385,AM380*$B386/Параметры!AM$36)</f>
        <v>0</v>
      </c>
      <c r="AN385" s="302">
        <f ca="1">IF(AND($B386=0,AN$2&gt;1),AM385,AN380*$B386/Параметры!AN$36)</f>
        <v>0</v>
      </c>
      <c r="AO385" s="302">
        <f ca="1">IF(AND($B386=0,AO$2&gt;1),AN385,AO380*$B386/Параметры!AO$36)</f>
        <v>0</v>
      </c>
      <c r="AP385" s="302">
        <f ca="1">IF(AND($B386=0,AP$2&gt;1),AO385,AP380*$B386/Параметры!AP$36)</f>
        <v>0</v>
      </c>
      <c r="AQ385" s="302">
        <f ca="1">IF(AND($B386=0,AQ$2&gt;1),AP385,AQ380*$B386/Параметры!AQ$36)</f>
        <v>0</v>
      </c>
      <c r="AR385" s="302">
        <f ca="1">IF(AND($B386=0,AR$2&gt;1),AQ385,AR380*$B386/Параметры!AR$36)</f>
        <v>0</v>
      </c>
      <c r="AS385" s="302">
        <f ca="1">IF(AND($B386=0,AS$2&gt;1),AR385,AS380*$B386/Параметры!AS$36)</f>
        <v>0</v>
      </c>
      <c r="AT385" s="302">
        <f ca="1">IF(AND($B386=0,AT$2&gt;1),AS385,AT380*$B386/Параметры!AT$36)</f>
        <v>0</v>
      </c>
      <c r="AU385" s="302">
        <f ca="1">IF(AND($B386=0,AU$2&gt;1),AT385,AU380*$B386/Параметры!AU$36)</f>
        <v>0</v>
      </c>
      <c r="AV385" s="302">
        <f ca="1">IF(AND($B386=0,AV$2&gt;1),AU385,AV380*$B386/Параметры!AV$36)</f>
        <v>0</v>
      </c>
      <c r="AW385" s="302">
        <f ca="1">IF(AND($B386=0,AW$2&gt;1),AV385,AW380*$B386/Параметры!AW$36)</f>
        <v>0</v>
      </c>
      <c r="AX385" s="302">
        <f ca="1">IF(AND($B386=0,AX$2&gt;1),AW385,AX380*$B386/Параметры!AX$36)</f>
        <v>0</v>
      </c>
      <c r="AY385" s="302">
        <f ca="1">IF(AND($B386=0,AY$2&gt;1),AX385,AY380*$B386/Параметры!AY$36)</f>
        <v>0</v>
      </c>
      <c r="AZ385" s="302">
        <f ca="1">IF(AND($B386=0,AZ$2&gt;1),AY385,AZ380*$B386/Параметры!AZ$36)</f>
        <v>0</v>
      </c>
      <c r="BA385" s="302">
        <f ca="1">IF(AND($B386=0,BA$2&gt;1),AZ385,BA380*$B386/Параметры!BA$36)</f>
        <v>0</v>
      </c>
      <c r="BB385" s="302">
        <f ca="1">IF(AND($B386=0,BB$2&gt;1),BA385,BB380*$B386/Параметры!BB$36)</f>
        <v>0</v>
      </c>
      <c r="BC385" s="302">
        <f ca="1">IF(AND($B386=0,BC$2&gt;1),BB385,BC380*$B386/Параметры!BC$36)</f>
        <v>0</v>
      </c>
      <c r="BD385" s="302">
        <f ca="1">IF(AND($B386=0,BD$2&gt;1),BC385,BD380*$B386/Параметры!BD$36)</f>
        <v>0</v>
      </c>
      <c r="BE385" s="302">
        <f ca="1">IF(AND($B386=0,BE$2&gt;1),BD385,BE380*$B386/Параметры!BE$36)</f>
        <v>0</v>
      </c>
      <c r="BF385" s="302">
        <f ca="1">IF(AND($B386=0,BF$2&gt;1),BE385,BF380*$B386/Параметры!BF$36)</f>
        <v>0</v>
      </c>
      <c r="BG385" s="302">
        <f ca="1">IF(AND($B386=0,BG$2&gt;1),BF385,BG380*$B386/Параметры!BG$36)</f>
        <v>0</v>
      </c>
      <c r="BH385" s="302">
        <f ca="1">IF(AND($B386=0,BH$2&gt;1),BG385,BH380*$B386/Параметры!BH$36)</f>
        <v>0</v>
      </c>
      <c r="BI385" s="302">
        <f ca="1">IF(AND($B386=0,BI$2&gt;1),BH385,BI380*$B386/Параметры!BI$36)</f>
        <v>0</v>
      </c>
      <c r="BJ385" s="302">
        <f ca="1">IF(AND($B386=0,BJ$2&gt;1),BI385,BJ380*$B386/Параметры!BJ$36)</f>
        <v>0</v>
      </c>
      <c r="BK385" s="302">
        <f ca="1">IF(AND($B386=0,BK$2&gt;1),BJ385,BK380*$B386/Параметры!BK$36)</f>
        <v>0</v>
      </c>
      <c r="BL385" s="302">
        <f ca="1">IF(AND($B386=0,BL$2&gt;1),BK385,BL380*$B386/Параметры!BL$36)</f>
        <v>0</v>
      </c>
      <c r="BM385" s="302">
        <f ca="1">IF(AND($B386=0,BM$2&gt;1),BL385,BM380*$B386/Параметры!BM$36)</f>
        <v>0</v>
      </c>
      <c r="BN385" s="302">
        <f ca="1">IF(AND($B386=0,BN$2&gt;1),BM385,BN380*$B386/Параметры!BN$36)</f>
        <v>0</v>
      </c>
      <c r="BO385" s="302">
        <f ca="1">IF(AND($B386=0,BO$2&gt;1),BN385,BO380*$B386/Параметры!BO$36)</f>
        <v>0</v>
      </c>
      <c r="BP385" s="302">
        <f ca="1">IF(AND($B386=0,BP$2&gt;1),BO385,BP380*$B386/Параметры!BP$36)</f>
        <v>0</v>
      </c>
      <c r="BQ385" s="302">
        <f ca="1">IF(AND($B386=0,BQ$2&gt;1),BP385,BQ380*$B386/Параметры!BQ$36)</f>
        <v>0</v>
      </c>
      <c r="BR385" s="302">
        <f ca="1">IF(AND($B386=0,BR$2&gt;1),BQ385,BR380*$B386/Параметры!BR$36)</f>
        <v>0</v>
      </c>
      <c r="BS385" s="302">
        <f ca="1">IF(AND($B386=0,BS$2&gt;1),BR385,BS380*$B386/Параметры!BS$36)</f>
        <v>0</v>
      </c>
      <c r="BT385" s="302">
        <f ca="1">IF(AND($B386=0,BT$2&gt;1),BS385,BT380*$B386/Параметры!BT$36)</f>
        <v>0</v>
      </c>
      <c r="BU385" s="302">
        <f ca="1">IF(AND($B386=0,BU$2&gt;1),BT385,BU380*$B386/Параметры!BU$36)</f>
        <v>0</v>
      </c>
      <c r="BV385" s="302">
        <f ca="1">IF(AND($B386=0,BV$2&gt;1),BU385,BV380*$B386/Параметры!BV$36)</f>
        <v>0</v>
      </c>
      <c r="BW385" s="302">
        <f ca="1">IF(AND($B386=0,BW$2&gt;1),BV385,BW380*$B386/Параметры!BW$36)</f>
        <v>0</v>
      </c>
      <c r="BX385" s="302">
        <f ca="1">IF(AND($B386=0,BX$2&gt;1),BW385,BX380*$B386/Параметры!BX$36)</f>
        <v>0</v>
      </c>
      <c r="BY385" s="302">
        <f ca="1">IF(AND($B386=0,BY$2&gt;1),BX385,BY380*$B386/Параметры!BY$36)</f>
        <v>0</v>
      </c>
      <c r="BZ385" s="302">
        <f ca="1">IF(AND($B386=0,BZ$2&gt;1),BY385,BZ380*$B386/Параметры!BZ$36)</f>
        <v>0</v>
      </c>
      <c r="CA385" s="302">
        <f ca="1">IF(AND($B386=0,CA$2&gt;1),BZ385,CA380*$B386/Параметры!CA$36)</f>
        <v>0</v>
      </c>
      <c r="CB385" s="302">
        <f ca="1">IF(AND($B386=0,CB$2&gt;1),CA385,CB380*$B386/Параметры!CB$36)</f>
        <v>0</v>
      </c>
      <c r="CC385" s="302">
        <f ca="1">IF(AND($B386=0,CC$2&gt;1),CB385,CC380*$B386/Параметры!CC$36)</f>
        <v>0</v>
      </c>
      <c r="CD385" s="302">
        <f ca="1">IF(AND($B386=0,CD$2&gt;1),CC385,CD380*$B386/Параметры!CD$36)</f>
        <v>0</v>
      </c>
      <c r="CE385" s="302">
        <f ca="1">IF(AND($B386=0,CE$2&gt;1),CD385,CE380*$B386/Параметры!CE$36)</f>
        <v>0</v>
      </c>
      <c r="CF385" s="302">
        <f ca="1">IF(AND($B386=0,CF$2&gt;1),CE385,CF380*$B386/Параметры!CF$36)</f>
        <v>0</v>
      </c>
      <c r="CG385" s="302">
        <f ca="1">IF(AND($B386=0,CG$2&gt;1),CF385,CG380*$B386/Параметры!CG$36)</f>
        <v>0</v>
      </c>
      <c r="CH385" s="302">
        <f ca="1">IF(AND($B386=0,CH$2&gt;1),CG385,CH380*$B386/Параметры!CH$36)</f>
        <v>0</v>
      </c>
      <c r="CI385" s="302">
        <f ca="1">IF(AND($B386=0,CI$2&gt;1),CH385,CI380*$B386/Параметры!CI$36)</f>
        <v>0</v>
      </c>
      <c r="CJ385" s="302">
        <f ca="1">IF(AND($B386=0,CJ$2&gt;1),CI385,CJ380*$B386/Параметры!CJ$36)</f>
        <v>0</v>
      </c>
      <c r="CK385" s="302">
        <f ca="1">IF(AND($B386=0,CK$2&gt;1),CJ385,CK380*$B386/Параметры!CK$36)</f>
        <v>0</v>
      </c>
      <c r="CL385" s="302">
        <f ca="1">IF(AND($B386=0,CL$2&gt;1),CK385,CL380*$B386/Параметры!CL$36)</f>
        <v>0</v>
      </c>
      <c r="CM385" s="302">
        <f ca="1">IF(AND($B386=0,CM$2&gt;1),CL385,CM380*$B386/Параметры!CM$36)</f>
        <v>0</v>
      </c>
      <c r="CN385" s="302">
        <f ca="1">IF(AND($B386=0,CN$2&gt;1),CM385,CN380*$B386/Параметры!CN$36)</f>
        <v>0</v>
      </c>
      <c r="CO385" s="302">
        <f ca="1">IF(AND($B386=0,CO$2&gt;1),CN385,CO380*$B386/Параметры!CO$36)</f>
        <v>0</v>
      </c>
      <c r="CP385" s="302">
        <f ca="1">IF(AND($B386=0,CP$2&gt;1),CO385,CP380*$B386/Параметры!CP$36)</f>
        <v>0</v>
      </c>
      <c r="CQ385" s="302">
        <f ca="1">IF(AND($B386=0,CQ$2&gt;1),CP385,CQ380*$B386/Параметры!CQ$36)</f>
        <v>0</v>
      </c>
      <c r="CR385" s="302">
        <f ca="1">IF(AND($B386=0,CR$2&gt;1),CQ385,CR380*$B386/Параметры!CR$36)</f>
        <v>0</v>
      </c>
      <c r="CS385" s="302">
        <f ca="1">IF(AND($B386=0,CS$2&gt;1),CR385,CS380*$B386/Параметры!CS$36)</f>
        <v>0</v>
      </c>
      <c r="CT385" s="302">
        <f ca="1">IF(AND($B386=0,CT$2&gt;1),CS385,CT380*$B386/Параметры!CT$36)</f>
        <v>0</v>
      </c>
      <c r="CU385" s="302">
        <f ca="1">IF(AND($B386=0,CU$2&gt;1),CT385,CU380*$B386/Параметры!CU$36)</f>
        <v>0</v>
      </c>
      <c r="CV385" s="302">
        <f ca="1">IF(AND($B386=0,CV$2&gt;1),CU385,CV380*$B386/Параметры!CV$36)</f>
        <v>0</v>
      </c>
      <c r="CW385" s="302">
        <f ca="1">IF(AND($B386=0,CW$2&gt;1),CV385,CW380*$B386/Параметры!CW$36)</f>
        <v>0</v>
      </c>
      <c r="CX385" s="302">
        <f ca="1">IF(AND($B386=0,CX$2&gt;1),CW385,CX380*$B386/Параметры!CX$36)</f>
        <v>0</v>
      </c>
      <c r="CY385" s="302">
        <f ca="1">IF(AND($B386=0,CY$2&gt;1),CX385,CY380*$B386/Параметры!CY$36)</f>
        <v>0</v>
      </c>
      <c r="CZ385" s="302">
        <f ca="1">IF(AND($B386=0,CZ$2&gt;1),CY385,CZ380*$B386/Параметры!CZ$36)</f>
        <v>0</v>
      </c>
      <c r="DA385" s="302">
        <f ca="1">IF(AND($B386=0,DA$2&gt;1),CZ385,DA380*$B386/Параметры!DA$36)</f>
        <v>0</v>
      </c>
      <c r="DB385" s="302">
        <f ca="1">IF(AND($B386=0,DB$2&gt;1),DA385,DB380*$B386/Параметры!DB$36)</f>
        <v>0</v>
      </c>
      <c r="DC385" s="302">
        <f ca="1">IF(AND($B386=0,DC$2&gt;1),DB385,DC380*$B386/Параметры!DC$36)</f>
        <v>0</v>
      </c>
      <c r="DD385" s="302">
        <f ca="1">IF(AND($B386=0,DD$2&gt;1),DC385,DD380*$B386/Параметры!DD$36)</f>
        <v>0</v>
      </c>
      <c r="DE385" s="302">
        <f ca="1">IF(AND($B386=0,DE$2&gt;1),DD385,DE380*$B386/Параметры!DE$36)</f>
        <v>0</v>
      </c>
      <c r="DF385" s="302">
        <f ca="1">IF(AND($B386=0,DF$2&gt;1),DE385,DF380*$B386/Параметры!DF$36)</f>
        <v>0</v>
      </c>
      <c r="DG385" s="302">
        <f ca="1">IF(AND($B386=0,DG$2&gt;1),DF385,DG380*$B386/Параметры!DG$36)</f>
        <v>0</v>
      </c>
      <c r="DH385" s="302">
        <f ca="1">IF(AND($B386=0,DH$2&gt;1),DG385,DH380*$B386/Параметры!DH$36)</f>
        <v>0</v>
      </c>
      <c r="DI385" s="302">
        <f ca="1">IF(AND($B386=0,DI$2&gt;1),DH385,DI380*$B386/Параметры!DI$36)</f>
        <v>0</v>
      </c>
      <c r="DJ385" s="302">
        <f ca="1">IF(AND($B386=0,DJ$2&gt;1),DI385,DJ380*$B386/Параметры!DJ$36)</f>
        <v>0</v>
      </c>
      <c r="DK385" s="302">
        <f ca="1">IF(AND($B386=0,DK$2&gt;1),DJ385,DK380*$B386/Параметры!DK$36)</f>
        <v>0</v>
      </c>
      <c r="DL385" s="302">
        <f ca="1">IF(AND($B386=0,DL$2&gt;1),DK385,DL380*$B386/Параметры!DL$36)</f>
        <v>0</v>
      </c>
      <c r="DM385" s="302">
        <f ca="1">IF(AND($B386=0,DM$2&gt;1),DL385,DM380*$B386/Параметры!DM$36)</f>
        <v>0</v>
      </c>
      <c r="DN385" s="302">
        <f ca="1">IF(AND($B386=0,DN$2&gt;1),DM385,DN380*$B386/Параметры!DN$36)</f>
        <v>0</v>
      </c>
      <c r="DO385" s="302">
        <f ca="1">IF(AND($B386=0,DO$2&gt;1),DN385,DO380*$B386/Параметры!DO$36)</f>
        <v>0</v>
      </c>
      <c r="DP385" s="302">
        <f ca="1">IF(AND($B386=0,DP$2&gt;1),DO385,DP380*$B386/Параметры!DP$36)</f>
        <v>0</v>
      </c>
      <c r="DQ385" s="302">
        <f ca="1">IF(AND($B386=0,DQ$2&gt;1),DP385,DQ380*$B386/Параметры!DQ$36)</f>
        <v>0</v>
      </c>
      <c r="DR385" s="302">
        <f ca="1">IF(AND($B386=0,DR$2&gt;1),DQ385,DR380*$B386/Параметры!DR$36)</f>
        <v>0</v>
      </c>
      <c r="DS385" s="302">
        <f ca="1">IF(AND($B386=0,DS$2&gt;1),DR385,DS380*$B386/Параметры!DS$36)</f>
        <v>0</v>
      </c>
      <c r="DT385" s="302">
        <f ca="1">IF(AND($B386=0,DT$2&gt;1),DS385,DT380*$B386/Параметры!DT$36)</f>
        <v>0</v>
      </c>
      <c r="DU385" s="302">
        <f ca="1">IF(AND($B386=0,DU$2&gt;1),DT385,DU380*$B386/Параметры!DU$36)</f>
        <v>0</v>
      </c>
      <c r="DV385" s="302">
        <f ca="1">IF(AND($B386=0,DV$2&gt;1),DU385,DV380*$B386/Параметры!DV$36)</f>
        <v>0</v>
      </c>
      <c r="DW385" s="169"/>
      <c r="DX385" s="177"/>
    </row>
    <row r="386" spans="1:128" s="154" customFormat="1" hidden="1" outlineLevel="1" x14ac:dyDescent="0.2">
      <c r="A386" s="171" t="str">
        <f ca="1">Language!A$719</f>
        <v>длительность производственного цикла</v>
      </c>
      <c r="B386" s="303">
        <v>0</v>
      </c>
      <c r="C386" s="147" t="str">
        <f ca="1">Language!$A$1464</f>
        <v>дней</v>
      </c>
      <c r="D386" s="158"/>
      <c r="F386" s="6" t="s">
        <v>3100</v>
      </c>
      <c r="G386" s="169"/>
      <c r="H386" s="169"/>
      <c r="I386" s="169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  <c r="U386" s="169"/>
      <c r="V386" s="169"/>
      <c r="W386" s="169"/>
      <c r="X386" s="169"/>
      <c r="Y386" s="169"/>
      <c r="Z386" s="169"/>
      <c r="AA386" s="169"/>
      <c r="AB386" s="169"/>
      <c r="AC386" s="169"/>
      <c r="AD386" s="169"/>
      <c r="AE386" s="169"/>
      <c r="AF386" s="169"/>
      <c r="AG386" s="169"/>
      <c r="AH386" s="169"/>
      <c r="AI386" s="169"/>
      <c r="AJ386" s="169"/>
      <c r="AK386" s="169"/>
      <c r="AL386" s="169"/>
      <c r="AM386" s="169"/>
      <c r="AN386" s="169"/>
      <c r="AO386" s="169"/>
      <c r="AP386" s="169"/>
      <c r="AQ386" s="169"/>
      <c r="AR386" s="169"/>
      <c r="AS386" s="169"/>
      <c r="AT386" s="169"/>
      <c r="AU386" s="169"/>
      <c r="AV386" s="169"/>
      <c r="AW386" s="169"/>
      <c r="AX386" s="169"/>
      <c r="AY386" s="169"/>
      <c r="AZ386" s="169"/>
      <c r="BA386" s="169"/>
      <c r="BB386" s="169"/>
      <c r="BC386" s="169"/>
      <c r="BD386" s="169"/>
      <c r="BE386" s="169"/>
      <c r="BF386" s="169"/>
      <c r="BG386" s="169"/>
      <c r="BH386" s="169"/>
      <c r="BI386" s="169"/>
      <c r="BJ386" s="169"/>
      <c r="BK386" s="169"/>
      <c r="BL386" s="169"/>
      <c r="BM386" s="169"/>
      <c r="BN386" s="169"/>
      <c r="BO386" s="169"/>
      <c r="BP386" s="169"/>
      <c r="BQ386" s="169"/>
      <c r="BR386" s="169"/>
      <c r="BS386" s="169"/>
      <c r="BT386" s="169"/>
      <c r="BU386" s="169"/>
      <c r="BV386" s="169"/>
      <c r="BW386" s="169"/>
      <c r="BX386" s="169"/>
      <c r="BY386" s="169"/>
      <c r="BZ386" s="169"/>
      <c r="CA386" s="169"/>
      <c r="CB386" s="169"/>
      <c r="CC386" s="169"/>
      <c r="CD386" s="169"/>
      <c r="CE386" s="169"/>
      <c r="CF386" s="169"/>
      <c r="CG386" s="169"/>
      <c r="CH386" s="169"/>
      <c r="CI386" s="169"/>
      <c r="CJ386" s="169"/>
      <c r="CK386" s="169"/>
      <c r="CL386" s="169"/>
      <c r="CM386" s="169"/>
      <c r="CN386" s="169"/>
      <c r="CO386" s="169"/>
      <c r="CP386" s="169"/>
      <c r="CQ386" s="169"/>
      <c r="CR386" s="169"/>
      <c r="CS386" s="169"/>
      <c r="CT386" s="169"/>
      <c r="CU386" s="169"/>
      <c r="CV386" s="169"/>
      <c r="CW386" s="169"/>
      <c r="CX386" s="169"/>
      <c r="CY386" s="169"/>
      <c r="CZ386" s="169"/>
      <c r="DA386" s="169"/>
      <c r="DB386" s="169"/>
      <c r="DC386" s="169"/>
      <c r="DD386" s="169"/>
      <c r="DE386" s="169"/>
      <c r="DF386" s="169"/>
      <c r="DG386" s="169"/>
      <c r="DH386" s="169"/>
      <c r="DI386" s="169"/>
      <c r="DJ386" s="169"/>
      <c r="DK386" s="169"/>
      <c r="DL386" s="169"/>
      <c r="DM386" s="169"/>
      <c r="DN386" s="169"/>
      <c r="DO386" s="169"/>
      <c r="DP386" s="169"/>
      <c r="DQ386" s="169"/>
      <c r="DR386" s="169"/>
      <c r="DS386" s="169"/>
      <c r="DT386" s="169"/>
      <c r="DU386" s="169"/>
      <c r="DV386" s="169"/>
      <c r="DW386" s="169"/>
      <c r="DX386" s="177"/>
    </row>
    <row r="387" spans="1:128" hidden="1" outlineLevel="1" x14ac:dyDescent="0.2">
      <c r="A387" s="159" t="str">
        <f ca="1">Language!A$721</f>
        <v>списано на продажи в отчете о прибылях и убытках</v>
      </c>
      <c r="B387" s="147"/>
      <c r="C387" s="178" t="str">
        <f t="shared" ca="1" si="564"/>
        <v>тыс. руб.</v>
      </c>
      <c r="D387" s="158"/>
      <c r="F387" s="6" t="s">
        <v>3082</v>
      </c>
      <c r="G387" s="185">
        <f t="shared" ref="G387:DV387" ca="1" si="578">G380-IF(G$2=1, G383+G385, G383+G385-F383-F385)</f>
        <v>1362.4</v>
      </c>
      <c r="H387" s="185">
        <f t="shared" ca="1" si="578"/>
        <v>1370.1032076758008</v>
      </c>
      <c r="I387" s="185">
        <f t="shared" ca="1" si="578"/>
        <v>1377.8499704077503</v>
      </c>
      <c r="J387" s="185">
        <f t="shared" ca="1" si="578"/>
        <v>1385.6405344624677</v>
      </c>
      <c r="K387" s="185">
        <f t="shared" ca="1" si="578"/>
        <v>1393.4751474990005</v>
      </c>
      <c r="L387" s="185">
        <f t="shared" ca="1" si="578"/>
        <v>1401.3540585766957</v>
      </c>
      <c r="M387" s="185">
        <f t="shared" ca="1" si="578"/>
        <v>1409.2775181631189</v>
      </c>
      <c r="N387" s="185">
        <f t="shared" ca="1" si="578"/>
        <v>1417.2457781420148</v>
      </c>
      <c r="O387" s="185">
        <f t="shared" ca="1" si="578"/>
        <v>1425.2590918213164</v>
      </c>
      <c r="P387" s="185">
        <f t="shared" ca="1" si="578"/>
        <v>1433.3177139411948</v>
      </c>
      <c r="Q387" s="185">
        <f t="shared" ca="1" si="578"/>
        <v>1441.4219006821618</v>
      </c>
      <c r="R387" s="185">
        <f t="shared" ca="1" si="578"/>
        <v>1449.5719096732089</v>
      </c>
      <c r="S387" s="185">
        <f t="shared" ca="1" si="578"/>
        <v>1457.768</v>
      </c>
      <c r="T387" s="185">
        <f t="shared" ca="1" si="578"/>
        <v>1466.0104322131072</v>
      </c>
      <c r="U387" s="185">
        <f t="shared" ca="1" si="578"/>
        <v>1474.2994683362929</v>
      </c>
      <c r="V387" s="185">
        <f t="shared" ca="1" si="578"/>
        <v>1482.6353718748405</v>
      </c>
      <c r="W387" s="185">
        <f t="shared" ca="1" si="578"/>
        <v>1491.0184078239306</v>
      </c>
      <c r="X387" s="185">
        <f t="shared" ca="1" si="578"/>
        <v>1499.4488426770647</v>
      </c>
      <c r="Y387" s="185">
        <f t="shared" ca="1" si="578"/>
        <v>1507.9269444345373</v>
      </c>
      <c r="Z387" s="185">
        <f t="shared" ca="1" si="578"/>
        <v>1516.452982611956</v>
      </c>
      <c r="AA387" s="185">
        <f t="shared" ca="1" si="578"/>
        <v>1525.0272282488086</v>
      </c>
      <c r="AB387" s="185">
        <f t="shared" ca="1" si="578"/>
        <v>1533.6499539170786</v>
      </c>
      <c r="AC387" s="185">
        <f t="shared" ca="1" si="578"/>
        <v>1542.3214337299137</v>
      </c>
      <c r="AD387" s="185">
        <f t="shared" ca="1" si="578"/>
        <v>1551.0419433503337</v>
      </c>
      <c r="AE387" s="185">
        <f t="shared" ca="1" si="578"/>
        <v>1559.81176</v>
      </c>
      <c r="AF387" s="185">
        <f t="shared" ca="1" si="578"/>
        <v>1568.6311624680245</v>
      </c>
      <c r="AG387" s="185">
        <f t="shared" ca="1" si="578"/>
        <v>1577.5004311198331</v>
      </c>
      <c r="AH387" s="185">
        <f t="shared" ca="1" si="578"/>
        <v>1586.4198479060792</v>
      </c>
      <c r="AI387" s="185">
        <f t="shared" ca="1" si="578"/>
        <v>1595.3896963716056</v>
      </c>
      <c r="AJ387" s="185">
        <f t="shared" ca="1" si="578"/>
        <v>1604.4102616644591</v>
      </c>
      <c r="AK387" s="185">
        <f t="shared" ca="1" si="578"/>
        <v>1613.4818305449548</v>
      </c>
      <c r="AL387" s="185">
        <f t="shared" ca="1" si="578"/>
        <v>1622.6046913947926</v>
      </c>
      <c r="AM387" s="185">
        <f t="shared" ca="1" si="578"/>
        <v>1631.7791342262249</v>
      </c>
      <c r="AN387" s="185">
        <f t="shared" ca="1" si="578"/>
        <v>1641.0054506912743</v>
      </c>
      <c r="AO387" s="185">
        <f t="shared" ca="1" si="578"/>
        <v>1650.2839340910075</v>
      </c>
      <c r="AP387" s="185">
        <f t="shared" ca="1" si="578"/>
        <v>1659.614879384857</v>
      </c>
      <c r="AQ387" s="185">
        <f t="shared" ca="1" si="578"/>
        <v>1668.9985831999998</v>
      </c>
      <c r="AR387" s="185">
        <f t="shared" ca="1" si="578"/>
        <v>1678.4353438407861</v>
      </c>
      <c r="AS387" s="185">
        <f t="shared" ca="1" si="578"/>
        <v>1687.9254612982215</v>
      </c>
      <c r="AT387" s="185">
        <f t="shared" ca="1" si="578"/>
        <v>1697.4692372595046</v>
      </c>
      <c r="AU387" s="185">
        <f t="shared" ca="1" si="578"/>
        <v>1707.0669751176179</v>
      </c>
      <c r="AV387" s="185">
        <f t="shared" ca="1" si="578"/>
        <v>1716.7189799809707</v>
      </c>
      <c r="AW387" s="185">
        <f t="shared" ca="1" si="578"/>
        <v>1726.4255586831014</v>
      </c>
      <c r="AX387" s="185">
        <f t="shared" ca="1" si="578"/>
        <v>1736.1870197924281</v>
      </c>
      <c r="AY387" s="185">
        <f t="shared" ca="1" si="578"/>
        <v>1746.0036736220602</v>
      </c>
      <c r="AZ387" s="185">
        <f t="shared" ca="1" si="578"/>
        <v>1755.8758322396627</v>
      </c>
      <c r="BA387" s="185">
        <f t="shared" ca="1" si="578"/>
        <v>1765.8038094773774</v>
      </c>
      <c r="BB387" s="185">
        <f t="shared" ca="1" si="578"/>
        <v>1775.7879209417965</v>
      </c>
      <c r="BC387" s="185">
        <f t="shared" ca="1" si="578"/>
        <v>1785.8284840239994</v>
      </c>
      <c r="BD387" s="185">
        <f t="shared" ca="1" si="578"/>
        <v>1795.9258179096407</v>
      </c>
      <c r="BE387" s="185">
        <f t="shared" ca="1" si="578"/>
        <v>1806.0802435890964</v>
      </c>
      <c r="BF387" s="185">
        <f t="shared" ca="1" si="578"/>
        <v>1816.2920838676698</v>
      </c>
      <c r="BG387" s="185">
        <f t="shared" ca="1" si="578"/>
        <v>1826.5616633758507</v>
      </c>
      <c r="BH387" s="185">
        <f t="shared" ca="1" si="578"/>
        <v>1836.8893085796387</v>
      </c>
      <c r="BI387" s="185">
        <f t="shared" ca="1" si="578"/>
        <v>1847.2753477909182</v>
      </c>
      <c r="BJ387" s="185">
        <f t="shared" ca="1" si="578"/>
        <v>1857.7201111778977</v>
      </c>
      <c r="BK387" s="185">
        <f t="shared" ca="1" si="578"/>
        <v>1868.223930775604</v>
      </c>
      <c r="BL387" s="185">
        <f t="shared" ca="1" si="578"/>
        <v>1878.7871404964394</v>
      </c>
      <c r="BM387" s="185">
        <f t="shared" ca="1" si="578"/>
        <v>1889.4100761407938</v>
      </c>
      <c r="BN387" s="185">
        <f t="shared" ca="1" si="578"/>
        <v>1900.0930754077222</v>
      </c>
      <c r="BO387" s="185">
        <f t="shared" ca="1" si="578"/>
        <v>1910.8364779056794</v>
      </c>
      <c r="BP387" s="185">
        <f t="shared" ca="1" si="578"/>
        <v>1921.6406251633155</v>
      </c>
      <c r="BQ387" s="185">
        <f t="shared" ca="1" si="578"/>
        <v>1932.5058606403334</v>
      </c>
      <c r="BR387" s="185">
        <f t="shared" ca="1" si="578"/>
        <v>1943.4325297384062</v>
      </c>
      <c r="BS387" s="185">
        <f t="shared" ca="1" si="578"/>
        <v>1954.4209798121601</v>
      </c>
      <c r="BT387" s="185">
        <f t="shared" ca="1" si="578"/>
        <v>1965.4715601802136</v>
      </c>
      <c r="BU387" s="185">
        <f t="shared" ca="1" si="578"/>
        <v>1976.5846221362826</v>
      </c>
      <c r="BV387" s="185">
        <f t="shared" ca="1" si="578"/>
        <v>1987.7605189603505</v>
      </c>
      <c r="BW387" s="185">
        <f t="shared" ca="1" si="578"/>
        <v>1998.9996059298962</v>
      </c>
      <c r="BX387" s="185">
        <f t="shared" ca="1" si="578"/>
        <v>2010.30224033119</v>
      </c>
      <c r="BY387" s="185">
        <f t="shared" ca="1" si="578"/>
        <v>2021.6687814706488</v>
      </c>
      <c r="BZ387" s="185">
        <f t="shared" ca="1" si="578"/>
        <v>2033.099590686262</v>
      </c>
      <c r="CA387" s="185">
        <f t="shared" ca="1" si="578"/>
        <v>2044.5950313590765</v>
      </c>
      <c r="CB387" s="185">
        <f t="shared" ca="1" si="578"/>
        <v>2056.1554689247469</v>
      </c>
      <c r="CC387" s="185">
        <f t="shared" ca="1" si="578"/>
        <v>2067.7812708851561</v>
      </c>
      <c r="CD387" s="185">
        <f t="shared" ca="1" si="578"/>
        <v>2079.4728068200943</v>
      </c>
      <c r="CE387" s="185">
        <f t="shared" ca="1" si="578"/>
        <v>2091.230448399011</v>
      </c>
      <c r="CF387" s="185">
        <f t="shared" ca="1" si="578"/>
        <v>2103.0545693928279</v>
      </c>
      <c r="CG387" s="185">
        <f t="shared" ca="1" si="578"/>
        <v>2114.9455456858213</v>
      </c>
      <c r="CH387" s="185">
        <f t="shared" ca="1" si="578"/>
        <v>2126.9037552875743</v>
      </c>
      <c r="CI387" s="185">
        <f t="shared" ca="1" si="578"/>
        <v>2138.9295783449888</v>
      </c>
      <c r="CJ387" s="185">
        <f t="shared" ca="1" si="578"/>
        <v>2151.023397154373</v>
      </c>
      <c r="CK387" s="185">
        <f t="shared" ca="1" si="578"/>
        <v>2163.1855961735941</v>
      </c>
      <c r="CL387" s="185">
        <f t="shared" ca="1" si="578"/>
        <v>2175.4165620343006</v>
      </c>
      <c r="CM387" s="185">
        <f t="shared" ca="1" si="578"/>
        <v>2187.7166835542121</v>
      </c>
      <c r="CN387" s="185">
        <f t="shared" ca="1" si="578"/>
        <v>2200.0863517494795</v>
      </c>
      <c r="CO387" s="185">
        <f t="shared" ca="1" si="578"/>
        <v>2212.5259598471175</v>
      </c>
      <c r="CP387" s="185">
        <f t="shared" ca="1" si="578"/>
        <v>2225.0359032975011</v>
      </c>
      <c r="CQ387" s="185">
        <f t="shared" ca="1" si="578"/>
        <v>2237.6165797869421</v>
      </c>
      <c r="CR387" s="185">
        <f t="shared" ca="1" si="578"/>
        <v>2250.268389250326</v>
      </c>
      <c r="CS387" s="185">
        <f t="shared" ca="1" si="578"/>
        <v>2262.9917338838295</v>
      </c>
      <c r="CT387" s="185">
        <f t="shared" ca="1" si="578"/>
        <v>2275.7870181577046</v>
      </c>
      <c r="CU387" s="185">
        <f t="shared" ca="1" si="578"/>
        <v>2288.6546488291378</v>
      </c>
      <c r="CV387" s="185">
        <f t="shared" ca="1" si="578"/>
        <v>2301.5950349551795</v>
      </c>
      <c r="CW387" s="185">
        <f t="shared" ca="1" si="578"/>
        <v>2314.6085879057455</v>
      </c>
      <c r="CX387" s="185">
        <f t="shared" ca="1" si="578"/>
        <v>2327.6957213767018</v>
      </c>
      <c r="CY387" s="185">
        <f t="shared" ca="1" si="578"/>
        <v>2340.8568514030067</v>
      </c>
      <c r="CZ387" s="185">
        <f t="shared" ca="1" si="578"/>
        <v>2354.0923963719429</v>
      </c>
      <c r="DA387" s="185">
        <f t="shared" ca="1" si="578"/>
        <v>2367.4027770364155</v>
      </c>
      <c r="DB387" s="185">
        <f t="shared" ca="1" si="578"/>
        <v>2380.7884165283258</v>
      </c>
      <c r="DC387" s="185">
        <f t="shared" ca="1" si="578"/>
        <v>2394.2497403720276</v>
      </c>
      <c r="DD387" s="185">
        <f t="shared" ca="1" si="578"/>
        <v>2407.787176497849</v>
      </c>
      <c r="DE387" s="185">
        <f t="shared" ca="1" si="578"/>
        <v>2421.4011552556976</v>
      </c>
      <c r="DF387" s="185">
        <f t="shared" ca="1" si="578"/>
        <v>2435.0921094287446</v>
      </c>
      <c r="DG387" s="185">
        <f t="shared" ca="1" si="578"/>
        <v>2448.860474247178</v>
      </c>
      <c r="DH387" s="185">
        <f t="shared" ca="1" si="578"/>
        <v>2462.706687402042</v>
      </c>
      <c r="DI387" s="185">
        <f t="shared" ca="1" si="578"/>
        <v>2476.6311890591483</v>
      </c>
      <c r="DJ387" s="185">
        <f t="shared" ca="1" si="578"/>
        <v>2490.634421873071</v>
      </c>
      <c r="DK387" s="185">
        <f t="shared" ca="1" si="578"/>
        <v>2504.7168310012175</v>
      </c>
      <c r="DL387" s="185">
        <f t="shared" ca="1" si="578"/>
        <v>2518.878864117979</v>
      </c>
      <c r="DM387" s="185">
        <f t="shared" ca="1" si="578"/>
        <v>2533.1209714289644</v>
      </c>
      <c r="DN387" s="185">
        <f t="shared" ca="1" si="578"/>
        <v>2547.4436056853092</v>
      </c>
      <c r="DO387" s="185">
        <f t="shared" ca="1" si="578"/>
        <v>2561.8472221980701</v>
      </c>
      <c r="DP387" s="185">
        <f t="shared" ca="1" si="578"/>
        <v>2576.3322788526984</v>
      </c>
      <c r="DQ387" s="185">
        <f t="shared" ca="1" si="578"/>
        <v>2590.8992361235964</v>
      </c>
      <c r="DR387" s="185">
        <f t="shared" ca="1" si="578"/>
        <v>2605.5485570887568</v>
      </c>
      <c r="DS387" s="185">
        <f t="shared" ca="1" si="578"/>
        <v>2620.28070744448</v>
      </c>
      <c r="DT387" s="185">
        <f t="shared" ca="1" si="578"/>
        <v>2635.0961555201848</v>
      </c>
      <c r="DU387" s="185">
        <f t="shared" ca="1" si="578"/>
        <v>2649.9953722932887</v>
      </c>
      <c r="DV387" s="185">
        <f t="shared" ca="1" si="578"/>
        <v>2664.9788314041857</v>
      </c>
      <c r="DW387" s="185"/>
      <c r="DX387" s="162">
        <f ca="1">SUM(G387:DW387)</f>
        <v>233040.87866335892</v>
      </c>
    </row>
    <row r="388" spans="1:128" collapsed="1" x14ac:dyDescent="0.2">
      <c r="A388" s="153" t="str">
        <f ca="1">Language!A$722</f>
        <v>Затраты на административный персонал, с соц. взносами</v>
      </c>
      <c r="B388" s="173"/>
      <c r="C388" s="178" t="str">
        <f t="shared" ca="1" si="564"/>
        <v>тыс. руб.</v>
      </c>
      <c r="D388" s="158">
        <v>1</v>
      </c>
      <c r="F388" s="6" t="s">
        <v>2962</v>
      </c>
      <c r="G388" s="161">
        <f t="shared" ref="G388:N388" ca="1" si="579">G389+G390</f>
        <v>327.5</v>
      </c>
      <c r="H388" s="161">
        <f t="shared" ca="1" si="579"/>
        <v>329.35173261437524</v>
      </c>
      <c r="I388" s="161">
        <f t="shared" ca="1" si="579"/>
        <v>331.21393519417074</v>
      </c>
      <c r="J388" s="161">
        <f t="shared" ca="1" si="579"/>
        <v>333.08666693809317</v>
      </c>
      <c r="K388" s="161">
        <f t="shared" ca="1" si="579"/>
        <v>334.96998737956744</v>
      </c>
      <c r="L388" s="161">
        <f t="shared" ca="1" si="579"/>
        <v>336.86395638862876</v>
      </c>
      <c r="M388" s="161">
        <f t="shared" ca="1" si="579"/>
        <v>338.76863417382668</v>
      </c>
      <c r="N388" s="161">
        <f t="shared" ca="1" si="579"/>
        <v>340.68408128413813</v>
      </c>
      <c r="O388" s="161">
        <f t="shared" ref="O388:AT388" ca="1" si="580">O389+O390</f>
        <v>342.61035861089323</v>
      </c>
      <c r="P388" s="161">
        <f t="shared" ca="1" si="580"/>
        <v>344.54752738971035</v>
      </c>
      <c r="Q388" s="161">
        <f t="shared" ca="1" si="580"/>
        <v>346.49564920244273</v>
      </c>
      <c r="R388" s="161">
        <f t="shared" ca="1" si="580"/>
        <v>348.45478597913672</v>
      </c>
      <c r="S388" s="161">
        <f t="shared" ca="1" si="580"/>
        <v>350.42499999999995</v>
      </c>
      <c r="T388" s="161">
        <f t="shared" ca="1" si="580"/>
        <v>352.40635389738145</v>
      </c>
      <c r="U388" s="161">
        <f t="shared" ca="1" si="580"/>
        <v>354.3989106577626</v>
      </c>
      <c r="V388" s="161">
        <f t="shared" ca="1" si="580"/>
        <v>356.40273362375967</v>
      </c>
      <c r="W388" s="161">
        <f t="shared" ca="1" si="580"/>
        <v>358.4178864961371</v>
      </c>
      <c r="X388" s="161">
        <f t="shared" ca="1" si="580"/>
        <v>360.4444333358328</v>
      </c>
      <c r="Y388" s="161">
        <f t="shared" ca="1" si="580"/>
        <v>362.48243856599447</v>
      </c>
      <c r="Z388" s="161">
        <f t="shared" ca="1" si="580"/>
        <v>364.5319669740278</v>
      </c>
      <c r="AA388" s="161">
        <f t="shared" ca="1" si="580"/>
        <v>366.59308371365574</v>
      </c>
      <c r="AB388" s="161">
        <f t="shared" ca="1" si="580"/>
        <v>368.66585430699001</v>
      </c>
      <c r="AC388" s="161">
        <f t="shared" ca="1" si="580"/>
        <v>370.75034464661371</v>
      </c>
      <c r="AD388" s="161">
        <f t="shared" ca="1" si="580"/>
        <v>372.84662099767627</v>
      </c>
      <c r="AE388" s="161">
        <f t="shared" ca="1" si="580"/>
        <v>374.95474999999988</v>
      </c>
      <c r="AF388" s="161">
        <f t="shared" ca="1" si="580"/>
        <v>377.07479867019816</v>
      </c>
      <c r="AG388" s="161">
        <f t="shared" ca="1" si="580"/>
        <v>379.206834403806</v>
      </c>
      <c r="AH388" s="161">
        <f t="shared" ca="1" si="580"/>
        <v>381.35092497742289</v>
      </c>
      <c r="AI388" s="161">
        <f t="shared" ca="1" si="580"/>
        <v>383.50713855086667</v>
      </c>
      <c r="AJ388" s="161">
        <f t="shared" ca="1" si="580"/>
        <v>385.6755436693411</v>
      </c>
      <c r="AK388" s="161">
        <f t="shared" ca="1" si="580"/>
        <v>387.8562092656141</v>
      </c>
      <c r="AL388" s="161">
        <f t="shared" ca="1" si="580"/>
        <v>390.04920466220977</v>
      </c>
      <c r="AM388" s="161">
        <f t="shared" ca="1" si="580"/>
        <v>392.2545995736117</v>
      </c>
      <c r="AN388" s="161">
        <f t="shared" ca="1" si="580"/>
        <v>394.4724641084793</v>
      </c>
      <c r="AO388" s="161">
        <f t="shared" ca="1" si="580"/>
        <v>396.70286877187669</v>
      </c>
      <c r="AP388" s="161">
        <f t="shared" ca="1" si="580"/>
        <v>398.94588446751362</v>
      </c>
      <c r="AQ388" s="161">
        <f t="shared" ca="1" si="580"/>
        <v>401.20158249999992</v>
      </c>
      <c r="AR388" s="161">
        <f t="shared" ca="1" si="580"/>
        <v>403.47003457711196</v>
      </c>
      <c r="AS388" s="161">
        <f t="shared" ca="1" si="580"/>
        <v>405.7513128120724</v>
      </c>
      <c r="AT388" s="161">
        <f t="shared" ca="1" si="580"/>
        <v>408.04548972584246</v>
      </c>
      <c r="AU388" s="161">
        <f t="shared" ref="AU388:BZ388" ca="1" si="581">AU389+AU390</f>
        <v>410.35263824942734</v>
      </c>
      <c r="AV388" s="161">
        <f t="shared" ca="1" si="581"/>
        <v>412.67283172619489</v>
      </c>
      <c r="AW388" s="161">
        <f t="shared" ca="1" si="581"/>
        <v>415.00614391420697</v>
      </c>
      <c r="AX388" s="161">
        <f t="shared" ca="1" si="581"/>
        <v>417.3526489885644</v>
      </c>
      <c r="AY388" s="161">
        <f t="shared" ca="1" si="581"/>
        <v>419.71242154376444</v>
      </c>
      <c r="AZ388" s="161">
        <f t="shared" ca="1" si="581"/>
        <v>422.08553659607281</v>
      </c>
      <c r="BA388" s="161">
        <f t="shared" ca="1" si="581"/>
        <v>424.472069585908</v>
      </c>
      <c r="BB388" s="161">
        <f t="shared" ca="1" si="581"/>
        <v>426.8720963802395</v>
      </c>
      <c r="BC388" s="161">
        <f t="shared" ca="1" si="581"/>
        <v>429.28569327499986</v>
      </c>
      <c r="BD388" s="161">
        <f t="shared" ca="1" si="581"/>
        <v>431.71293699750981</v>
      </c>
      <c r="BE388" s="161">
        <f t="shared" ca="1" si="581"/>
        <v>434.15390470891737</v>
      </c>
      <c r="BF388" s="161">
        <f t="shared" ca="1" si="581"/>
        <v>436.60867400665137</v>
      </c>
      <c r="BG388" s="161">
        <f t="shared" ca="1" si="581"/>
        <v>439.07732292688718</v>
      </c>
      <c r="BH388" s="161">
        <f t="shared" ca="1" si="581"/>
        <v>441.55992994702848</v>
      </c>
      <c r="BI388" s="161">
        <f t="shared" ca="1" si="581"/>
        <v>444.05657398820142</v>
      </c>
      <c r="BJ388" s="161">
        <f t="shared" ca="1" si="581"/>
        <v>446.56733441776385</v>
      </c>
      <c r="BK388" s="161">
        <f t="shared" ca="1" si="581"/>
        <v>449.09229105182794</v>
      </c>
      <c r="BL388" s="161">
        <f t="shared" ca="1" si="581"/>
        <v>451.63152415779791</v>
      </c>
      <c r="BM388" s="161">
        <f t="shared" ca="1" si="581"/>
        <v>454.18511445692155</v>
      </c>
      <c r="BN388" s="161">
        <f t="shared" ca="1" si="581"/>
        <v>456.75314312685623</v>
      </c>
      <c r="BO388" s="161">
        <f t="shared" ca="1" si="581"/>
        <v>459.33569180424985</v>
      </c>
      <c r="BP388" s="161">
        <f t="shared" ca="1" si="581"/>
        <v>461.93284258733547</v>
      </c>
      <c r="BQ388" s="161">
        <f t="shared" ca="1" si="581"/>
        <v>464.54467803854163</v>
      </c>
      <c r="BR388" s="161">
        <f t="shared" ca="1" si="581"/>
        <v>467.1712811871169</v>
      </c>
      <c r="BS388" s="161">
        <f t="shared" ca="1" si="581"/>
        <v>469.81273553176925</v>
      </c>
      <c r="BT388" s="161">
        <f t="shared" ca="1" si="581"/>
        <v>472.4691250433205</v>
      </c>
      <c r="BU388" s="161">
        <f t="shared" ca="1" si="581"/>
        <v>475.14053416737556</v>
      </c>
      <c r="BV388" s="161">
        <f t="shared" ca="1" si="581"/>
        <v>477.82704782700728</v>
      </c>
      <c r="BW388" s="161">
        <f t="shared" ca="1" si="581"/>
        <v>480.52875142545588</v>
      </c>
      <c r="BX388" s="161">
        <f t="shared" ca="1" si="581"/>
        <v>483.24573084884366</v>
      </c>
      <c r="BY388" s="161">
        <f t="shared" ca="1" si="581"/>
        <v>485.97807246890591</v>
      </c>
      <c r="BZ388" s="161">
        <f t="shared" ca="1" si="581"/>
        <v>488.72586314573607</v>
      </c>
      <c r="CA388" s="161">
        <f t="shared" ref="CA388:DF388" ca="1" si="582">CA389+CA390</f>
        <v>491.48919023054725</v>
      </c>
      <c r="CB388" s="161">
        <f t="shared" ca="1" si="582"/>
        <v>494.26814156844881</v>
      </c>
      <c r="CC388" s="161">
        <f t="shared" ca="1" si="582"/>
        <v>497.06280550123938</v>
      </c>
      <c r="CD388" s="161">
        <f t="shared" ca="1" si="582"/>
        <v>499.87327087021492</v>
      </c>
      <c r="CE388" s="161">
        <f t="shared" ca="1" si="582"/>
        <v>502.69962701899294</v>
      </c>
      <c r="CF388" s="161">
        <f t="shared" ca="1" si="582"/>
        <v>505.54196379635277</v>
      </c>
      <c r="CG388" s="161">
        <f t="shared" ca="1" si="582"/>
        <v>508.4003715590917</v>
      </c>
      <c r="CH388" s="161">
        <f t="shared" ca="1" si="582"/>
        <v>511.27494117489766</v>
      </c>
      <c r="CI388" s="161">
        <f t="shared" ca="1" si="582"/>
        <v>514.16576402523765</v>
      </c>
      <c r="CJ388" s="161">
        <f t="shared" ca="1" si="582"/>
        <v>517.07293200826268</v>
      </c>
      <c r="CK388" s="161">
        <f t="shared" ca="1" si="582"/>
        <v>519.99653754172925</v>
      </c>
      <c r="CL388" s="161">
        <f t="shared" ca="1" si="582"/>
        <v>522.93667356593755</v>
      </c>
      <c r="CM388" s="161">
        <f t="shared" ca="1" si="582"/>
        <v>525.89343354668551</v>
      </c>
      <c r="CN388" s="161">
        <f t="shared" ca="1" si="582"/>
        <v>528.86691147824024</v>
      </c>
      <c r="CO388" s="161">
        <f t="shared" ca="1" si="582"/>
        <v>531.85720188632615</v>
      </c>
      <c r="CP388" s="161">
        <f t="shared" ca="1" si="582"/>
        <v>534.86439983112996</v>
      </c>
      <c r="CQ388" s="161">
        <f t="shared" ca="1" si="582"/>
        <v>537.88860091032245</v>
      </c>
      <c r="CR388" s="161">
        <f t="shared" ca="1" si="582"/>
        <v>540.92990126209747</v>
      </c>
      <c r="CS388" s="161">
        <f t="shared" ca="1" si="582"/>
        <v>543.98839756822804</v>
      </c>
      <c r="CT388" s="161">
        <f t="shared" ca="1" si="582"/>
        <v>547.06418705714054</v>
      </c>
      <c r="CU388" s="161">
        <f t="shared" ca="1" si="582"/>
        <v>550.15736750700421</v>
      </c>
      <c r="CV388" s="161">
        <f t="shared" ca="1" si="582"/>
        <v>553.26803724884098</v>
      </c>
      <c r="CW388" s="161">
        <f t="shared" ca="1" si="582"/>
        <v>556.39629516965033</v>
      </c>
      <c r="CX388" s="161">
        <f t="shared" ca="1" si="582"/>
        <v>559.54224071555313</v>
      </c>
      <c r="CY388" s="161">
        <f t="shared" ca="1" si="582"/>
        <v>562.70597389495333</v>
      </c>
      <c r="CZ388" s="161">
        <f t="shared" ca="1" si="582"/>
        <v>565.88759528171693</v>
      </c>
      <c r="DA388" s="161">
        <f t="shared" ca="1" si="582"/>
        <v>569.08720601836887</v>
      </c>
      <c r="DB388" s="161">
        <f t="shared" ca="1" si="582"/>
        <v>572.30490781930905</v>
      </c>
      <c r="DC388" s="161">
        <f t="shared" ca="1" si="582"/>
        <v>575.54080297404494</v>
      </c>
      <c r="DD388" s="161">
        <f t="shared" ca="1" si="582"/>
        <v>578.7949943504442</v>
      </c>
      <c r="DE388" s="161">
        <f t="shared" ca="1" si="582"/>
        <v>582.0675853980041</v>
      </c>
      <c r="DF388" s="161">
        <f t="shared" ca="1" si="582"/>
        <v>585.35868015114033</v>
      </c>
      <c r="DG388" s="161">
        <f t="shared" ref="DG388:DV388" ca="1" si="583">DG389+DG390</f>
        <v>588.66838323249453</v>
      </c>
      <c r="DH388" s="161">
        <f t="shared" ca="1" si="583"/>
        <v>591.99679985625994</v>
      </c>
      <c r="DI388" s="161">
        <f t="shared" ca="1" si="583"/>
        <v>595.34403583152584</v>
      </c>
      <c r="DJ388" s="161">
        <f t="shared" ca="1" si="583"/>
        <v>598.71019756564192</v>
      </c>
      <c r="DK388" s="161">
        <f t="shared" ca="1" si="583"/>
        <v>602.09539206760019</v>
      </c>
      <c r="DL388" s="161">
        <f t="shared" ca="1" si="583"/>
        <v>605.4997269514372</v>
      </c>
      <c r="DM388" s="161">
        <f t="shared" ca="1" si="583"/>
        <v>608.92331043965487</v>
      </c>
      <c r="DN388" s="161">
        <f t="shared" ca="1" si="583"/>
        <v>612.36625136666066</v>
      </c>
      <c r="DO388" s="161">
        <f t="shared" ca="1" si="583"/>
        <v>615.82865918222819</v>
      </c>
      <c r="DP388" s="161">
        <f t="shared" ca="1" si="583"/>
        <v>619.31064395497526</v>
      </c>
      <c r="DQ388" s="161">
        <f t="shared" ca="1" si="583"/>
        <v>622.81231637586438</v>
      </c>
      <c r="DR388" s="161">
        <f t="shared" ca="1" si="583"/>
        <v>626.33378776172015</v>
      </c>
      <c r="DS388" s="161">
        <f t="shared" ca="1" si="583"/>
        <v>629.87517005876919</v>
      </c>
      <c r="DT388" s="161">
        <f t="shared" ca="1" si="583"/>
        <v>633.43657584619814</v>
      </c>
      <c r="DU388" s="161">
        <f t="shared" ca="1" si="583"/>
        <v>637.01811833973261</v>
      </c>
      <c r="DV388" s="161">
        <f t="shared" ca="1" si="583"/>
        <v>640.61991139523684</v>
      </c>
      <c r="DW388" s="161"/>
      <c r="DX388" s="162">
        <f ca="1">SUM(G388:DW388)</f>
        <v>56019.441986384329</v>
      </c>
    </row>
    <row r="389" spans="1:128" hidden="1" outlineLevel="1" x14ac:dyDescent="0.2">
      <c r="A389" s="159" t="str">
        <f ca="1">Language!A$723</f>
        <v>заработная плата</v>
      </c>
      <c r="B389" s="173"/>
      <c r="C389" s="178" t="str">
        <f t="shared" ca="1" si="564"/>
        <v>тыс. руб.</v>
      </c>
      <c r="D389" s="158">
        <v>1</v>
      </c>
      <c r="F389" s="6" t="s">
        <v>3101</v>
      </c>
      <c r="G389" s="161">
        <f t="shared" ref="G389:AL389" ca="1" si="584">SUM(G$352,G$361,G$370)</f>
        <v>250</v>
      </c>
      <c r="H389" s="161">
        <f t="shared" ca="1" si="584"/>
        <v>251.41353634685134</v>
      </c>
      <c r="I389" s="161">
        <f t="shared" ca="1" si="584"/>
        <v>252.83506503371811</v>
      </c>
      <c r="J389" s="161">
        <f t="shared" ca="1" si="584"/>
        <v>254.26463125045279</v>
      </c>
      <c r="K389" s="161">
        <f t="shared" ca="1" si="584"/>
        <v>255.70228044241787</v>
      </c>
      <c r="L389" s="161">
        <f t="shared" ca="1" si="584"/>
        <v>257.14805831193036</v>
      </c>
      <c r="M389" s="161">
        <f t="shared" ca="1" si="584"/>
        <v>258.60201081971502</v>
      </c>
      <c r="N389" s="161">
        <f t="shared" ca="1" si="584"/>
        <v>260.06418418636497</v>
      </c>
      <c r="O389" s="161">
        <f t="shared" ca="1" si="584"/>
        <v>261.53462489381161</v>
      </c>
      <c r="P389" s="161">
        <f t="shared" ca="1" si="584"/>
        <v>263.01337968680178</v>
      </c>
      <c r="Q389" s="161">
        <f t="shared" ca="1" si="584"/>
        <v>264.50049557438376</v>
      </c>
      <c r="R389" s="161">
        <f t="shared" ca="1" si="584"/>
        <v>265.99601983140207</v>
      </c>
      <c r="S389" s="161">
        <f t="shared" ca="1" si="584"/>
        <v>267.49999999999994</v>
      </c>
      <c r="T389" s="161">
        <f t="shared" ca="1" si="584"/>
        <v>269.01248389113084</v>
      </c>
      <c r="U389" s="161">
        <f t="shared" ca="1" si="584"/>
        <v>270.53351958607834</v>
      </c>
      <c r="V389" s="161">
        <f t="shared" ca="1" si="584"/>
        <v>272.06315543798451</v>
      </c>
      <c r="W389" s="161">
        <f t="shared" ca="1" si="584"/>
        <v>273.6014400733871</v>
      </c>
      <c r="X389" s="161">
        <f t="shared" ca="1" si="584"/>
        <v>275.14842239376549</v>
      </c>
      <c r="Y389" s="161">
        <f t="shared" ca="1" si="584"/>
        <v>276.70415157709499</v>
      </c>
      <c r="Z389" s="161">
        <f t="shared" ca="1" si="584"/>
        <v>278.26867707941051</v>
      </c>
      <c r="AA389" s="161">
        <f t="shared" ca="1" si="584"/>
        <v>279.84204863637842</v>
      </c>
      <c r="AB389" s="161">
        <f t="shared" ca="1" si="584"/>
        <v>281.42431626487786</v>
      </c>
      <c r="AC389" s="161">
        <f t="shared" ca="1" si="584"/>
        <v>283.01553026459061</v>
      </c>
      <c r="AD389" s="161">
        <f t="shared" ca="1" si="584"/>
        <v>284.61574121960018</v>
      </c>
      <c r="AE389" s="161">
        <f t="shared" ca="1" si="584"/>
        <v>286.22499999999991</v>
      </c>
      <c r="AF389" s="161">
        <f t="shared" ca="1" si="584"/>
        <v>287.84335776351003</v>
      </c>
      <c r="AG389" s="161">
        <f t="shared" ca="1" si="584"/>
        <v>289.4708659571038</v>
      </c>
      <c r="AH389" s="161">
        <f t="shared" ca="1" si="584"/>
        <v>291.1075763186434</v>
      </c>
      <c r="AI389" s="161">
        <f t="shared" ca="1" si="584"/>
        <v>292.75354087852418</v>
      </c>
      <c r="AJ389" s="161">
        <f t="shared" ca="1" si="584"/>
        <v>294.40881196132909</v>
      </c>
      <c r="AK389" s="161">
        <f t="shared" ca="1" si="584"/>
        <v>296.07344218749165</v>
      </c>
      <c r="AL389" s="161">
        <f t="shared" ca="1" si="584"/>
        <v>297.74748447496927</v>
      </c>
      <c r="AM389" s="161">
        <f t="shared" ref="AM389:BR389" ca="1" si="585">SUM(AM$352,AM$361,AM$370)</f>
        <v>299.43099204092493</v>
      </c>
      <c r="AN389" s="161">
        <f t="shared" ca="1" si="585"/>
        <v>301.12401840341931</v>
      </c>
      <c r="AO389" s="161">
        <f t="shared" ca="1" si="585"/>
        <v>302.82661738311197</v>
      </c>
      <c r="AP389" s="161">
        <f t="shared" ca="1" si="585"/>
        <v>304.53884310497222</v>
      </c>
      <c r="AQ389" s="161">
        <f t="shared" ca="1" si="585"/>
        <v>306.26074999999992</v>
      </c>
      <c r="AR389" s="161">
        <f t="shared" ca="1" si="585"/>
        <v>307.99239280695571</v>
      </c>
      <c r="AS389" s="161">
        <f t="shared" ca="1" si="585"/>
        <v>309.73382657410104</v>
      </c>
      <c r="AT389" s="161">
        <f t="shared" ca="1" si="585"/>
        <v>311.48510666094842</v>
      </c>
      <c r="AU389" s="161">
        <f t="shared" ca="1" si="585"/>
        <v>313.24628874002087</v>
      </c>
      <c r="AV389" s="161">
        <f t="shared" ca="1" si="585"/>
        <v>315.01742879862206</v>
      </c>
      <c r="AW389" s="161">
        <f t="shared" ca="1" si="585"/>
        <v>316.79858314061602</v>
      </c>
      <c r="AX389" s="161">
        <f t="shared" ca="1" si="585"/>
        <v>318.58980838821708</v>
      </c>
      <c r="AY389" s="161">
        <f t="shared" ca="1" si="585"/>
        <v>320.39116148378963</v>
      </c>
      <c r="AZ389" s="161">
        <f t="shared" ca="1" si="585"/>
        <v>322.20269969165861</v>
      </c>
      <c r="BA389" s="161">
        <f t="shared" ca="1" si="585"/>
        <v>324.02448059992975</v>
      </c>
      <c r="BB389" s="161">
        <f t="shared" ca="1" si="585"/>
        <v>325.85656212232021</v>
      </c>
      <c r="BC389" s="161">
        <f t="shared" ca="1" si="585"/>
        <v>327.69900249999989</v>
      </c>
      <c r="BD389" s="161">
        <f t="shared" ca="1" si="585"/>
        <v>329.5518603034426</v>
      </c>
      <c r="BE389" s="161">
        <f t="shared" ca="1" si="585"/>
        <v>331.41519443428808</v>
      </c>
      <c r="BF389" s="161">
        <f t="shared" ca="1" si="585"/>
        <v>333.28906412721477</v>
      </c>
      <c r="BG389" s="161">
        <f t="shared" ca="1" si="585"/>
        <v>335.17352895182228</v>
      </c>
      <c r="BH389" s="161">
        <f t="shared" ca="1" si="585"/>
        <v>337.06864881452555</v>
      </c>
      <c r="BI389" s="161">
        <f t="shared" ca="1" si="585"/>
        <v>338.97448396045911</v>
      </c>
      <c r="BJ389" s="161">
        <f t="shared" ca="1" si="585"/>
        <v>340.89109497539221</v>
      </c>
      <c r="BK389" s="161">
        <f t="shared" ca="1" si="585"/>
        <v>342.81854278765491</v>
      </c>
      <c r="BL389" s="161">
        <f t="shared" ca="1" si="585"/>
        <v>344.75688867007472</v>
      </c>
      <c r="BM389" s="161">
        <f t="shared" ca="1" si="585"/>
        <v>346.70619424192483</v>
      </c>
      <c r="BN389" s="161">
        <f t="shared" ca="1" si="585"/>
        <v>348.66652147088263</v>
      </c>
      <c r="BO389" s="161">
        <f t="shared" ca="1" si="585"/>
        <v>350.63793267499989</v>
      </c>
      <c r="BP389" s="161">
        <f t="shared" ca="1" si="585"/>
        <v>352.62049052468353</v>
      </c>
      <c r="BQ389" s="161">
        <f t="shared" ca="1" si="585"/>
        <v>354.61425804468826</v>
      </c>
      <c r="BR389" s="161">
        <f t="shared" ca="1" si="585"/>
        <v>356.61929861611975</v>
      </c>
      <c r="BS389" s="161">
        <f t="shared" ref="BS389:CX389" ca="1" si="586">SUM(BS$352,BS$361,BS$370)</f>
        <v>358.6356759784498</v>
      </c>
      <c r="BT389" s="161">
        <f t="shared" ca="1" si="586"/>
        <v>360.66345423154235</v>
      </c>
      <c r="BU389" s="161">
        <f t="shared" ca="1" si="586"/>
        <v>362.70269783769129</v>
      </c>
      <c r="BV389" s="161">
        <f t="shared" ca="1" si="586"/>
        <v>364.75347162366967</v>
      </c>
      <c r="BW389" s="161">
        <f t="shared" ca="1" si="586"/>
        <v>366.8158407827907</v>
      </c>
      <c r="BX389" s="161">
        <f t="shared" ca="1" si="586"/>
        <v>368.8898708769799</v>
      </c>
      <c r="BY389" s="161">
        <f t="shared" ca="1" si="586"/>
        <v>370.97562783885945</v>
      </c>
      <c r="BZ389" s="161">
        <f t="shared" ca="1" si="586"/>
        <v>373.07317797384434</v>
      </c>
      <c r="CA389" s="161">
        <f t="shared" ca="1" si="586"/>
        <v>375.18258796224978</v>
      </c>
      <c r="CB389" s="161">
        <f t="shared" ca="1" si="586"/>
        <v>377.3039248614113</v>
      </c>
      <c r="CC389" s="161">
        <f t="shared" ca="1" si="586"/>
        <v>379.43725610781632</v>
      </c>
      <c r="CD389" s="161">
        <f t="shared" ca="1" si="586"/>
        <v>381.58264951924804</v>
      </c>
      <c r="CE389" s="161">
        <f t="shared" ca="1" si="586"/>
        <v>383.74017329694118</v>
      </c>
      <c r="CF389" s="161">
        <f t="shared" ca="1" si="586"/>
        <v>385.90989602775016</v>
      </c>
      <c r="CG389" s="161">
        <f t="shared" ca="1" si="586"/>
        <v>388.09188668632953</v>
      </c>
      <c r="CH389" s="161">
        <f t="shared" ca="1" si="586"/>
        <v>390.28621463732645</v>
      </c>
      <c r="CI389" s="161">
        <f t="shared" ca="1" si="586"/>
        <v>392.49294963758598</v>
      </c>
      <c r="CJ389" s="161">
        <f t="shared" ca="1" si="586"/>
        <v>394.71216183836844</v>
      </c>
      <c r="CK389" s="161">
        <f t="shared" ca="1" si="586"/>
        <v>396.9439217875796</v>
      </c>
      <c r="CL389" s="161">
        <f t="shared" ca="1" si="586"/>
        <v>399.18830043201342</v>
      </c>
      <c r="CM389" s="161">
        <f t="shared" ca="1" si="586"/>
        <v>401.44536911960722</v>
      </c>
      <c r="CN389" s="161">
        <f t="shared" ca="1" si="586"/>
        <v>403.71519960171008</v>
      </c>
      <c r="CO389" s="161">
        <f t="shared" ca="1" si="586"/>
        <v>405.99786403536348</v>
      </c>
      <c r="CP389" s="161">
        <f t="shared" ca="1" si="586"/>
        <v>408.29343498559541</v>
      </c>
      <c r="CQ389" s="161">
        <f t="shared" ca="1" si="586"/>
        <v>410.60198542772707</v>
      </c>
      <c r="CR389" s="161">
        <f t="shared" ca="1" si="586"/>
        <v>412.92358874969273</v>
      </c>
      <c r="CS389" s="161">
        <f t="shared" ca="1" si="586"/>
        <v>415.25831875437257</v>
      </c>
      <c r="CT389" s="161">
        <f t="shared" ca="1" si="586"/>
        <v>417.60624966193927</v>
      </c>
      <c r="CU389" s="161">
        <f t="shared" ca="1" si="586"/>
        <v>419.96745611221695</v>
      </c>
      <c r="CV389" s="161">
        <f t="shared" ca="1" si="586"/>
        <v>422.34201316705412</v>
      </c>
      <c r="CW389" s="161">
        <f t="shared" ca="1" si="586"/>
        <v>424.72999631271011</v>
      </c>
      <c r="CX389" s="161">
        <f t="shared" ca="1" si="586"/>
        <v>427.13148146225427</v>
      </c>
      <c r="CY389" s="161">
        <f t="shared" ref="CY389:DV389" ca="1" si="587">SUM(CY$352,CY$361,CY$370)</f>
        <v>429.54654495797968</v>
      </c>
      <c r="CZ389" s="161">
        <f t="shared" ca="1" si="587"/>
        <v>431.97526357382969</v>
      </c>
      <c r="DA389" s="161">
        <f t="shared" ca="1" si="587"/>
        <v>434.41771451783882</v>
      </c>
      <c r="DB389" s="161">
        <f t="shared" ca="1" si="587"/>
        <v>436.87397543458701</v>
      </c>
      <c r="DC389" s="161">
        <f t="shared" ca="1" si="587"/>
        <v>439.34412440766789</v>
      </c>
      <c r="DD389" s="161">
        <f t="shared" ca="1" si="587"/>
        <v>441.82823996217115</v>
      </c>
      <c r="DE389" s="161">
        <f t="shared" ca="1" si="587"/>
        <v>444.32640106717867</v>
      </c>
      <c r="DF389" s="161">
        <f t="shared" ca="1" si="587"/>
        <v>446.83868713827502</v>
      </c>
      <c r="DG389" s="161">
        <f t="shared" ca="1" si="587"/>
        <v>449.36517804007212</v>
      </c>
      <c r="DH389" s="161">
        <f t="shared" ca="1" si="587"/>
        <v>451.90595408874799</v>
      </c>
      <c r="DI389" s="161">
        <f t="shared" ca="1" si="587"/>
        <v>454.46109605459981</v>
      </c>
      <c r="DJ389" s="161">
        <f t="shared" ca="1" si="587"/>
        <v>457.03068516461212</v>
      </c>
      <c r="DK389" s="161">
        <f t="shared" ca="1" si="587"/>
        <v>459.61480310503828</v>
      </c>
      <c r="DL389" s="161">
        <f t="shared" ca="1" si="587"/>
        <v>462.2135320239978</v>
      </c>
      <c r="DM389" s="161">
        <f t="shared" ca="1" si="587"/>
        <v>464.82695453408763</v>
      </c>
      <c r="DN389" s="161">
        <f t="shared" ca="1" si="587"/>
        <v>467.45515371500812</v>
      </c>
      <c r="DO389" s="161">
        <f t="shared" ca="1" si="587"/>
        <v>470.0982131162047</v>
      </c>
      <c r="DP389" s="161">
        <f t="shared" ca="1" si="587"/>
        <v>472.75621675952311</v>
      </c>
      <c r="DQ389" s="161">
        <f t="shared" ca="1" si="587"/>
        <v>475.42924914188114</v>
      </c>
      <c r="DR389" s="161">
        <f t="shared" ca="1" si="587"/>
        <v>478.11739523795427</v>
      </c>
      <c r="DS389" s="161">
        <f t="shared" ca="1" si="587"/>
        <v>480.82074050287719</v>
      </c>
      <c r="DT389" s="161">
        <f t="shared" ca="1" si="587"/>
        <v>483.53937087496035</v>
      </c>
      <c r="DU389" s="161">
        <f t="shared" ca="1" si="587"/>
        <v>486.27337277842184</v>
      </c>
      <c r="DV389" s="161">
        <f t="shared" ca="1" si="587"/>
        <v>489.02283312613497</v>
      </c>
      <c r="DW389" s="161"/>
      <c r="DX389" s="162">
        <f ca="1">SUM(G389:DW389)</f>
        <v>42762.932814033833</v>
      </c>
    </row>
    <row r="390" spans="1:128" hidden="1" outlineLevel="1" x14ac:dyDescent="0.2">
      <c r="A390" s="159" t="str">
        <f ca="1">Language!A$724</f>
        <v>социальные взносы</v>
      </c>
      <c r="B390" s="173"/>
      <c r="C390" s="178" t="str">
        <f t="shared" ca="1" si="564"/>
        <v>тыс. руб.</v>
      </c>
      <c r="D390" s="158">
        <v>1</v>
      </c>
      <c r="F390" s="6" t="s">
        <v>3102</v>
      </c>
      <c r="G390" s="161">
        <f t="shared" ref="G390:AL390" ca="1" si="588">SUM(G$356,G$365,G$374)</f>
        <v>77.500000000000014</v>
      </c>
      <c r="H390" s="161">
        <f t="shared" ca="1" si="588"/>
        <v>77.938196267523921</v>
      </c>
      <c r="I390" s="161">
        <f t="shared" ca="1" si="588"/>
        <v>78.378870160452635</v>
      </c>
      <c r="J390" s="161">
        <f t="shared" ca="1" si="588"/>
        <v>78.82203568764038</v>
      </c>
      <c r="K390" s="161">
        <f t="shared" ca="1" si="588"/>
        <v>79.267706937149555</v>
      </c>
      <c r="L390" s="161">
        <f t="shared" ca="1" si="588"/>
        <v>79.715898076698423</v>
      </c>
      <c r="M390" s="161">
        <f t="shared" ca="1" si="588"/>
        <v>80.166623354111664</v>
      </c>
      <c r="N390" s="161">
        <f t="shared" ca="1" si="588"/>
        <v>80.619897097773162</v>
      </c>
      <c r="O390" s="161">
        <f t="shared" ca="1" si="588"/>
        <v>81.075733717081619</v>
      </c>
      <c r="P390" s="161">
        <f t="shared" ca="1" si="588"/>
        <v>81.534147702908555</v>
      </c>
      <c r="Q390" s="161">
        <f t="shared" ca="1" si="588"/>
        <v>81.995153628058972</v>
      </c>
      <c r="R390" s="161">
        <f t="shared" ca="1" si="588"/>
        <v>82.45876614773465</v>
      </c>
      <c r="S390" s="161">
        <f t="shared" ca="1" si="588"/>
        <v>82.925000000000011</v>
      </c>
      <c r="T390" s="161">
        <f t="shared" ca="1" si="588"/>
        <v>83.39387000625058</v>
      </c>
      <c r="U390" s="161">
        <f t="shared" ca="1" si="588"/>
        <v>83.865391071684286</v>
      </c>
      <c r="V390" s="161">
        <f t="shared" ca="1" si="588"/>
        <v>84.339578185775196</v>
      </c>
      <c r="W390" s="161">
        <f t="shared" ca="1" si="588"/>
        <v>84.816446422750005</v>
      </c>
      <c r="X390" s="161">
        <f t="shared" ca="1" si="588"/>
        <v>85.296010942067312</v>
      </c>
      <c r="Y390" s="161">
        <f t="shared" ca="1" si="588"/>
        <v>85.778286988899467</v>
      </c>
      <c r="Z390" s="161">
        <f t="shared" ca="1" si="588"/>
        <v>86.263289894617287</v>
      </c>
      <c r="AA390" s="161">
        <f t="shared" ca="1" si="588"/>
        <v>86.751035077277322</v>
      </c>
      <c r="AB390" s="161">
        <f t="shared" ca="1" si="588"/>
        <v>87.241538042112154</v>
      </c>
      <c r="AC390" s="161">
        <f t="shared" ca="1" si="588"/>
        <v>87.734814382023103</v>
      </c>
      <c r="AD390" s="161">
        <f t="shared" ca="1" si="588"/>
        <v>88.230879778076087</v>
      </c>
      <c r="AE390" s="161">
        <f t="shared" ca="1" si="588"/>
        <v>88.729749999999996</v>
      </c>
      <c r="AF390" s="161">
        <f t="shared" ca="1" si="588"/>
        <v>89.231440906688121</v>
      </c>
      <c r="AG390" s="161">
        <f t="shared" ca="1" si="588"/>
        <v>89.735968446702202</v>
      </c>
      <c r="AH390" s="161">
        <f t="shared" ca="1" si="588"/>
        <v>90.243348658779468</v>
      </c>
      <c r="AI390" s="161">
        <f t="shared" ca="1" si="588"/>
        <v>90.753597672342522</v>
      </c>
      <c r="AJ390" s="161">
        <f t="shared" ca="1" si="588"/>
        <v>91.266731708012017</v>
      </c>
      <c r="AK390" s="161">
        <f t="shared" ca="1" si="588"/>
        <v>91.782767078122419</v>
      </c>
      <c r="AL390" s="161">
        <f t="shared" ca="1" si="588"/>
        <v>92.301720187240491</v>
      </c>
      <c r="AM390" s="161">
        <f t="shared" ref="AM390:BR390" ca="1" si="589">SUM(AM$356,AM$365,AM$374)</f>
        <v>92.823607532686736</v>
      </c>
      <c r="AN390" s="161">
        <f t="shared" ca="1" si="589"/>
        <v>93.348445705060001</v>
      </c>
      <c r="AO390" s="161">
        <f t="shared" ca="1" si="589"/>
        <v>93.876251388764729</v>
      </c>
      <c r="AP390" s="161">
        <f t="shared" ca="1" si="589"/>
        <v>94.407041362541406</v>
      </c>
      <c r="AQ390" s="161">
        <f t="shared" ca="1" si="589"/>
        <v>94.940832499999999</v>
      </c>
      <c r="AR390" s="161">
        <f t="shared" ca="1" si="589"/>
        <v>95.477641770156282</v>
      </c>
      <c r="AS390" s="161">
        <f t="shared" ca="1" si="589"/>
        <v>96.01748623797134</v>
      </c>
      <c r="AT390" s="161">
        <f t="shared" ca="1" si="589"/>
        <v>96.560383064894026</v>
      </c>
      <c r="AU390" s="161">
        <f t="shared" ca="1" si="589"/>
        <v>97.106349509406471</v>
      </c>
      <c r="AV390" s="161">
        <f t="shared" ca="1" si="589"/>
        <v>97.655402927572851</v>
      </c>
      <c r="AW390" s="161">
        <f t="shared" ca="1" si="589"/>
        <v>98.207560773590984</v>
      </c>
      <c r="AX390" s="161">
        <f t="shared" ca="1" si="589"/>
        <v>98.762840600347317</v>
      </c>
      <c r="AY390" s="161">
        <f t="shared" ca="1" si="589"/>
        <v>99.321260059974804</v>
      </c>
      <c r="AZ390" s="161">
        <f t="shared" ca="1" si="589"/>
        <v>99.882836904414191</v>
      </c>
      <c r="BA390" s="161">
        <f t="shared" ca="1" si="589"/>
        <v>100.44758898597826</v>
      </c>
      <c r="BB390" s="161">
        <f t="shared" ca="1" si="589"/>
        <v>101.01553425791928</v>
      </c>
      <c r="BC390" s="161">
        <f t="shared" ca="1" si="589"/>
        <v>101.58669077499999</v>
      </c>
      <c r="BD390" s="161">
        <f t="shared" ca="1" si="589"/>
        <v>102.16107669406722</v>
      </c>
      <c r="BE390" s="161">
        <f t="shared" ca="1" si="589"/>
        <v>102.73871027462931</v>
      </c>
      <c r="BF390" s="161">
        <f t="shared" ca="1" si="589"/>
        <v>103.31960987943658</v>
      </c>
      <c r="BG390" s="161">
        <f t="shared" ca="1" si="589"/>
        <v>103.90379397506493</v>
      </c>
      <c r="BH390" s="161">
        <f t="shared" ca="1" si="589"/>
        <v>104.49128113250295</v>
      </c>
      <c r="BI390" s="161">
        <f t="shared" ca="1" si="589"/>
        <v>105.08209002774234</v>
      </c>
      <c r="BJ390" s="161">
        <f t="shared" ca="1" si="589"/>
        <v>105.67623944237161</v>
      </c>
      <c r="BK390" s="161">
        <f t="shared" ca="1" si="589"/>
        <v>106.27374826417304</v>
      </c>
      <c r="BL390" s="161">
        <f t="shared" ca="1" si="589"/>
        <v>106.87463548772317</v>
      </c>
      <c r="BM390" s="161">
        <f t="shared" ca="1" si="589"/>
        <v>107.47892021499672</v>
      </c>
      <c r="BN390" s="161">
        <f t="shared" ca="1" si="589"/>
        <v>108.08662165597363</v>
      </c>
      <c r="BO390" s="161">
        <f t="shared" ca="1" si="589"/>
        <v>108.69775912924996</v>
      </c>
      <c r="BP390" s="161">
        <f t="shared" ca="1" si="589"/>
        <v>109.31235206265191</v>
      </c>
      <c r="BQ390" s="161">
        <f t="shared" ca="1" si="589"/>
        <v>109.93041999385338</v>
      </c>
      <c r="BR390" s="161">
        <f t="shared" ca="1" si="589"/>
        <v>110.55198257099715</v>
      </c>
      <c r="BS390" s="161">
        <f t="shared" ref="BS390:CX390" ca="1" si="590">SUM(BS$356,BS$365,BS$374)</f>
        <v>111.17705955331945</v>
      </c>
      <c r="BT390" s="161">
        <f t="shared" ca="1" si="590"/>
        <v>111.80567081177816</v>
      </c>
      <c r="BU390" s="161">
        <f t="shared" ca="1" si="590"/>
        <v>112.4378363296843</v>
      </c>
      <c r="BV390" s="161">
        <f t="shared" ca="1" si="590"/>
        <v>113.07357620333762</v>
      </c>
      <c r="BW390" s="161">
        <f t="shared" ca="1" si="590"/>
        <v>113.71291064266515</v>
      </c>
      <c r="BX390" s="161">
        <f t="shared" ca="1" si="590"/>
        <v>114.35585997186379</v>
      </c>
      <c r="BY390" s="161">
        <f t="shared" ca="1" si="590"/>
        <v>115.00244463004645</v>
      </c>
      <c r="BZ390" s="161">
        <f t="shared" ca="1" si="590"/>
        <v>115.65268517189176</v>
      </c>
      <c r="CA390" s="161">
        <f t="shared" ca="1" si="590"/>
        <v>116.30660226829744</v>
      </c>
      <c r="CB390" s="161">
        <f t="shared" ca="1" si="590"/>
        <v>116.96421670703751</v>
      </c>
      <c r="CC390" s="161">
        <f t="shared" ca="1" si="590"/>
        <v>117.62554939342309</v>
      </c>
      <c r="CD390" s="161">
        <f t="shared" ca="1" si="590"/>
        <v>118.29062135096692</v>
      </c>
      <c r="CE390" s="161">
        <f t="shared" ca="1" si="590"/>
        <v>118.95945372205179</v>
      </c>
      <c r="CF390" s="161">
        <f t="shared" ca="1" si="590"/>
        <v>119.63206776860258</v>
      </c>
      <c r="CG390" s="161">
        <f t="shared" ca="1" si="590"/>
        <v>120.30848487276219</v>
      </c>
      <c r="CH390" s="161">
        <f t="shared" ca="1" si="590"/>
        <v>120.98872653757122</v>
      </c>
      <c r="CI390" s="161">
        <f t="shared" ca="1" si="590"/>
        <v>121.67281438765167</v>
      </c>
      <c r="CJ390" s="161">
        <f t="shared" ca="1" si="590"/>
        <v>122.36077016989422</v>
      </c>
      <c r="CK390" s="161">
        <f t="shared" ca="1" si="590"/>
        <v>123.0526157541497</v>
      </c>
      <c r="CL390" s="161">
        <f t="shared" ca="1" si="590"/>
        <v>123.74837313392418</v>
      </c>
      <c r="CM390" s="161">
        <f t="shared" ca="1" si="590"/>
        <v>124.44806442707826</v>
      </c>
      <c r="CN390" s="161">
        <f t="shared" ca="1" si="590"/>
        <v>125.15171187653014</v>
      </c>
      <c r="CO390" s="161">
        <f t="shared" ca="1" si="590"/>
        <v>125.8593378509627</v>
      </c>
      <c r="CP390" s="161">
        <f t="shared" ca="1" si="590"/>
        <v>126.5709648455346</v>
      </c>
      <c r="CQ390" s="161">
        <f t="shared" ca="1" si="590"/>
        <v>127.28661548259541</v>
      </c>
      <c r="CR390" s="161">
        <f t="shared" ca="1" si="590"/>
        <v>128.00631251240475</v>
      </c>
      <c r="CS390" s="161">
        <f t="shared" ca="1" si="590"/>
        <v>128.73007881385553</v>
      </c>
      <c r="CT390" s="161">
        <f t="shared" ca="1" si="590"/>
        <v>129.45793739520121</v>
      </c>
      <c r="CU390" s="161">
        <f t="shared" ca="1" si="590"/>
        <v>130.18991139478726</v>
      </c>
      <c r="CV390" s="161">
        <f t="shared" ca="1" si="590"/>
        <v>130.92602408178681</v>
      </c>
      <c r="CW390" s="161">
        <f t="shared" ca="1" si="590"/>
        <v>131.66629885694016</v>
      </c>
      <c r="CX390" s="161">
        <f t="shared" ca="1" si="590"/>
        <v>132.41075925329886</v>
      </c>
      <c r="CY390" s="161">
        <f t="shared" ref="CY390:DV390" ca="1" si="591">SUM(CY$356,CY$365,CY$374)</f>
        <v>133.15942893697371</v>
      </c>
      <c r="CZ390" s="161">
        <f t="shared" ca="1" si="591"/>
        <v>133.91233170788723</v>
      </c>
      <c r="DA390" s="161">
        <f t="shared" ca="1" si="591"/>
        <v>134.66949150053006</v>
      </c>
      <c r="DB390" s="161">
        <f t="shared" ca="1" si="591"/>
        <v>135.43093238472201</v>
      </c>
      <c r="DC390" s="161">
        <f t="shared" ca="1" si="591"/>
        <v>136.1966785663771</v>
      </c>
      <c r="DD390" s="161">
        <f t="shared" ca="1" si="591"/>
        <v>136.96675438827307</v>
      </c>
      <c r="DE390" s="161">
        <f t="shared" ca="1" si="591"/>
        <v>137.7411843308254</v>
      </c>
      <c r="DF390" s="161">
        <f t="shared" ca="1" si="591"/>
        <v>138.51999301286529</v>
      </c>
      <c r="DG390" s="161">
        <f t="shared" ca="1" si="591"/>
        <v>139.30320519242238</v>
      </c>
      <c r="DH390" s="161">
        <f t="shared" ca="1" si="591"/>
        <v>140.09084576751189</v>
      </c>
      <c r="DI390" s="161">
        <f t="shared" ca="1" si="591"/>
        <v>140.88293977692598</v>
      </c>
      <c r="DJ390" s="161">
        <f t="shared" ca="1" si="591"/>
        <v>141.6795124010298</v>
      </c>
      <c r="DK390" s="161">
        <f t="shared" ca="1" si="591"/>
        <v>142.48058896256188</v>
      </c>
      <c r="DL390" s="161">
        <f t="shared" ca="1" si="591"/>
        <v>143.28619492743934</v>
      </c>
      <c r="DM390" s="161">
        <f t="shared" ca="1" si="591"/>
        <v>144.09635590556718</v>
      </c>
      <c r="DN390" s="161">
        <f t="shared" ca="1" si="591"/>
        <v>144.91109765165254</v>
      </c>
      <c r="DO390" s="161">
        <f t="shared" ca="1" si="591"/>
        <v>145.73044606602349</v>
      </c>
      <c r="DP390" s="161">
        <f t="shared" ca="1" si="591"/>
        <v>146.55442719545218</v>
      </c>
      <c r="DQ390" s="161">
        <f t="shared" ca="1" si="591"/>
        <v>147.38306723398318</v>
      </c>
      <c r="DR390" s="161">
        <f t="shared" ca="1" si="591"/>
        <v>148.21639252376588</v>
      </c>
      <c r="DS390" s="161">
        <f t="shared" ca="1" si="591"/>
        <v>149.05442955589197</v>
      </c>
      <c r="DT390" s="161">
        <f t="shared" ca="1" si="591"/>
        <v>149.89720497123773</v>
      </c>
      <c r="DU390" s="161">
        <f t="shared" ca="1" si="591"/>
        <v>150.74474556131076</v>
      </c>
      <c r="DV390" s="161">
        <f t="shared" ca="1" si="591"/>
        <v>151.59707826910184</v>
      </c>
      <c r="DW390" s="161"/>
      <c r="DX390" s="162">
        <f ca="1">SUM(G390:DW390)</f>
        <v>13256.509172350496</v>
      </c>
    </row>
    <row r="391" spans="1:128" s="154" customFormat="1" hidden="1" outlineLevel="1" x14ac:dyDescent="0.2">
      <c r="A391" s="168" t="str">
        <f ca="1">Language!A$726</f>
        <v>затраты в запасах готовой продукции</v>
      </c>
      <c r="B391" s="147"/>
      <c r="C391" s="147" t="str">
        <f t="shared" ca="1" si="564"/>
        <v>тыс. руб.</v>
      </c>
      <c r="D391" s="158"/>
      <c r="F391" s="6" t="s">
        <v>3099</v>
      </c>
      <c r="G391" s="302">
        <f ca="1">IF(AND($B392=0,G$2&gt;1),F391,G388*$B392/Параметры!G$36)</f>
        <v>0</v>
      </c>
      <c r="H391" s="302">
        <f ca="1">IF(AND($B392=0,H$2&gt;1),G391,H388*$B392/Параметры!H$36)</f>
        <v>0</v>
      </c>
      <c r="I391" s="302">
        <f ca="1">IF(AND($B392=0,I$2&gt;1),H391,I388*$B392/Параметры!I$36)</f>
        <v>0</v>
      </c>
      <c r="J391" s="302">
        <f ca="1">IF(AND($B392=0,J$2&gt;1),I391,J388*$B392/Параметры!J$36)</f>
        <v>0</v>
      </c>
      <c r="K391" s="302">
        <f ca="1">IF(AND($B392=0,K$2&gt;1),J391,K388*$B392/Параметры!K$36)</f>
        <v>0</v>
      </c>
      <c r="L391" s="302">
        <f ca="1">IF(AND($B392=0,L$2&gt;1),K391,L388*$B392/Параметры!L$36)</f>
        <v>0</v>
      </c>
      <c r="M391" s="302">
        <f ca="1">IF(AND($B392=0,M$2&gt;1),L391,M388*$B392/Параметры!M$36)</f>
        <v>0</v>
      </c>
      <c r="N391" s="302">
        <f ca="1">IF(AND($B392=0,N$2&gt;1),M391,N388*$B392/Параметры!N$36)</f>
        <v>0</v>
      </c>
      <c r="O391" s="302">
        <f ca="1">IF(AND($B392=0,O$2&gt;1),N391,O388*$B392/Параметры!O$36)</f>
        <v>0</v>
      </c>
      <c r="P391" s="302">
        <f ca="1">IF(AND($B392=0,P$2&gt;1),O391,P388*$B392/Параметры!P$36)</f>
        <v>0</v>
      </c>
      <c r="Q391" s="302">
        <f ca="1">IF(AND($B392=0,Q$2&gt;1),P391,Q388*$B392/Параметры!Q$36)</f>
        <v>0</v>
      </c>
      <c r="R391" s="302">
        <f ca="1">IF(AND($B392=0,R$2&gt;1),Q391,R388*$B392/Параметры!R$36)</f>
        <v>0</v>
      </c>
      <c r="S391" s="302">
        <f ca="1">IF(AND($B392=0,S$2&gt;1),R391,S388*$B392/Параметры!S$36)</f>
        <v>0</v>
      </c>
      <c r="T391" s="302">
        <f ca="1">IF(AND($B392=0,T$2&gt;1),S391,T388*$B392/Параметры!T$36)</f>
        <v>0</v>
      </c>
      <c r="U391" s="302">
        <f ca="1">IF(AND($B392=0,U$2&gt;1),T391,U388*$B392/Параметры!U$36)</f>
        <v>0</v>
      </c>
      <c r="V391" s="302">
        <f ca="1">IF(AND($B392=0,V$2&gt;1),U391,V388*$B392/Параметры!V$36)</f>
        <v>0</v>
      </c>
      <c r="W391" s="302">
        <f ca="1">IF(AND($B392=0,W$2&gt;1),V391,W388*$B392/Параметры!W$36)</f>
        <v>0</v>
      </c>
      <c r="X391" s="302">
        <f ca="1">IF(AND($B392=0,X$2&gt;1),W391,X388*$B392/Параметры!X$36)</f>
        <v>0</v>
      </c>
      <c r="Y391" s="302">
        <f ca="1">IF(AND($B392=0,Y$2&gt;1),X391,Y388*$B392/Параметры!Y$36)</f>
        <v>0</v>
      </c>
      <c r="Z391" s="302">
        <f ca="1">IF(AND($B392=0,Z$2&gt;1),Y391,Z388*$B392/Параметры!Z$36)</f>
        <v>0</v>
      </c>
      <c r="AA391" s="302">
        <f ca="1">IF(AND($B392=0,AA$2&gt;1),Z391,AA388*$B392/Параметры!AA$36)</f>
        <v>0</v>
      </c>
      <c r="AB391" s="302">
        <f ca="1">IF(AND($B392=0,AB$2&gt;1),AA391,AB388*$B392/Параметры!AB$36)</f>
        <v>0</v>
      </c>
      <c r="AC391" s="302">
        <f ca="1">IF(AND($B392=0,AC$2&gt;1),AB391,AC388*$B392/Параметры!AC$36)</f>
        <v>0</v>
      </c>
      <c r="AD391" s="302">
        <f ca="1">IF(AND($B392=0,AD$2&gt;1),AC391,AD388*$B392/Параметры!AD$36)</f>
        <v>0</v>
      </c>
      <c r="AE391" s="302">
        <f ca="1">IF(AND($B392=0,AE$2&gt;1),AD391,AE388*$B392/Параметры!AE$36)</f>
        <v>0</v>
      </c>
      <c r="AF391" s="302">
        <f ca="1">IF(AND($B392=0,AF$2&gt;1),AE391,AF388*$B392/Параметры!AF$36)</f>
        <v>0</v>
      </c>
      <c r="AG391" s="302">
        <f ca="1">IF(AND($B392=0,AG$2&gt;1),AF391,AG388*$B392/Параметры!AG$36)</f>
        <v>0</v>
      </c>
      <c r="AH391" s="302">
        <f ca="1">IF(AND($B392=0,AH$2&gt;1),AG391,AH388*$B392/Параметры!AH$36)</f>
        <v>0</v>
      </c>
      <c r="AI391" s="302">
        <f ca="1">IF(AND($B392=0,AI$2&gt;1),AH391,AI388*$B392/Параметры!AI$36)</f>
        <v>0</v>
      </c>
      <c r="AJ391" s="302">
        <f ca="1">IF(AND($B392=0,AJ$2&gt;1),AI391,AJ388*$B392/Параметры!AJ$36)</f>
        <v>0</v>
      </c>
      <c r="AK391" s="302">
        <f ca="1">IF(AND($B392=0,AK$2&gt;1),AJ391,AK388*$B392/Параметры!AK$36)</f>
        <v>0</v>
      </c>
      <c r="AL391" s="302">
        <f ca="1">IF(AND($B392=0,AL$2&gt;1),AK391,AL388*$B392/Параметры!AL$36)</f>
        <v>0</v>
      </c>
      <c r="AM391" s="302">
        <f ca="1">IF(AND($B392=0,AM$2&gt;1),AL391,AM388*$B392/Параметры!AM$36)</f>
        <v>0</v>
      </c>
      <c r="AN391" s="302">
        <f ca="1">IF(AND($B392=0,AN$2&gt;1),AM391,AN388*$B392/Параметры!AN$36)</f>
        <v>0</v>
      </c>
      <c r="AO391" s="302">
        <f ca="1">IF(AND($B392=0,AO$2&gt;1),AN391,AO388*$B392/Параметры!AO$36)</f>
        <v>0</v>
      </c>
      <c r="AP391" s="302">
        <f ca="1">IF(AND($B392=0,AP$2&gt;1),AO391,AP388*$B392/Параметры!AP$36)</f>
        <v>0</v>
      </c>
      <c r="AQ391" s="302">
        <f ca="1">IF(AND($B392=0,AQ$2&gt;1),AP391,AQ388*$B392/Параметры!AQ$36)</f>
        <v>0</v>
      </c>
      <c r="AR391" s="302">
        <f ca="1">IF(AND($B392=0,AR$2&gt;1),AQ391,AR388*$B392/Параметры!AR$36)</f>
        <v>0</v>
      </c>
      <c r="AS391" s="302">
        <f ca="1">IF(AND($B392=0,AS$2&gt;1),AR391,AS388*$B392/Параметры!AS$36)</f>
        <v>0</v>
      </c>
      <c r="AT391" s="302">
        <f ca="1">IF(AND($B392=0,AT$2&gt;1),AS391,AT388*$B392/Параметры!AT$36)</f>
        <v>0</v>
      </c>
      <c r="AU391" s="302">
        <f ca="1">IF(AND($B392=0,AU$2&gt;1),AT391,AU388*$B392/Параметры!AU$36)</f>
        <v>0</v>
      </c>
      <c r="AV391" s="302">
        <f ca="1">IF(AND($B392=0,AV$2&gt;1),AU391,AV388*$B392/Параметры!AV$36)</f>
        <v>0</v>
      </c>
      <c r="AW391" s="302">
        <f ca="1">IF(AND($B392=0,AW$2&gt;1),AV391,AW388*$B392/Параметры!AW$36)</f>
        <v>0</v>
      </c>
      <c r="AX391" s="302">
        <f ca="1">IF(AND($B392=0,AX$2&gt;1),AW391,AX388*$B392/Параметры!AX$36)</f>
        <v>0</v>
      </c>
      <c r="AY391" s="302">
        <f ca="1">IF(AND($B392=0,AY$2&gt;1),AX391,AY388*$B392/Параметры!AY$36)</f>
        <v>0</v>
      </c>
      <c r="AZ391" s="302">
        <f ca="1">IF(AND($B392=0,AZ$2&gt;1),AY391,AZ388*$B392/Параметры!AZ$36)</f>
        <v>0</v>
      </c>
      <c r="BA391" s="302">
        <f ca="1">IF(AND($B392=0,BA$2&gt;1),AZ391,BA388*$B392/Параметры!BA$36)</f>
        <v>0</v>
      </c>
      <c r="BB391" s="302">
        <f ca="1">IF(AND($B392=0,BB$2&gt;1),BA391,BB388*$B392/Параметры!BB$36)</f>
        <v>0</v>
      </c>
      <c r="BC391" s="302">
        <f ca="1">IF(AND($B392=0,BC$2&gt;1),BB391,BC388*$B392/Параметры!BC$36)</f>
        <v>0</v>
      </c>
      <c r="BD391" s="302">
        <f ca="1">IF(AND($B392=0,BD$2&gt;1),BC391,BD388*$B392/Параметры!BD$36)</f>
        <v>0</v>
      </c>
      <c r="BE391" s="302">
        <f ca="1">IF(AND($B392=0,BE$2&gt;1),BD391,BE388*$B392/Параметры!BE$36)</f>
        <v>0</v>
      </c>
      <c r="BF391" s="302">
        <f ca="1">IF(AND($B392=0,BF$2&gt;1),BE391,BF388*$B392/Параметры!BF$36)</f>
        <v>0</v>
      </c>
      <c r="BG391" s="302">
        <f ca="1">IF(AND($B392=0,BG$2&gt;1),BF391,BG388*$B392/Параметры!BG$36)</f>
        <v>0</v>
      </c>
      <c r="BH391" s="302">
        <f ca="1">IF(AND($B392=0,BH$2&gt;1),BG391,BH388*$B392/Параметры!BH$36)</f>
        <v>0</v>
      </c>
      <c r="BI391" s="302">
        <f ca="1">IF(AND($B392=0,BI$2&gt;1),BH391,BI388*$B392/Параметры!BI$36)</f>
        <v>0</v>
      </c>
      <c r="BJ391" s="302">
        <f ca="1">IF(AND($B392=0,BJ$2&gt;1),BI391,BJ388*$B392/Параметры!BJ$36)</f>
        <v>0</v>
      </c>
      <c r="BK391" s="302">
        <f ca="1">IF(AND($B392=0,BK$2&gt;1),BJ391,BK388*$B392/Параметры!BK$36)</f>
        <v>0</v>
      </c>
      <c r="BL391" s="302">
        <f ca="1">IF(AND($B392=0,BL$2&gt;1),BK391,BL388*$B392/Параметры!BL$36)</f>
        <v>0</v>
      </c>
      <c r="BM391" s="302">
        <f ca="1">IF(AND($B392=0,BM$2&gt;1),BL391,BM388*$B392/Параметры!BM$36)</f>
        <v>0</v>
      </c>
      <c r="BN391" s="302">
        <f ca="1">IF(AND($B392=0,BN$2&gt;1),BM391,BN388*$B392/Параметры!BN$36)</f>
        <v>0</v>
      </c>
      <c r="BO391" s="302">
        <f ca="1">IF(AND($B392=0,BO$2&gt;1),BN391,BO388*$B392/Параметры!BO$36)</f>
        <v>0</v>
      </c>
      <c r="BP391" s="302">
        <f ca="1">IF(AND($B392=0,BP$2&gt;1),BO391,BP388*$B392/Параметры!BP$36)</f>
        <v>0</v>
      </c>
      <c r="BQ391" s="302">
        <f ca="1">IF(AND($B392=0,BQ$2&gt;1),BP391,BQ388*$B392/Параметры!BQ$36)</f>
        <v>0</v>
      </c>
      <c r="BR391" s="302">
        <f ca="1">IF(AND($B392=0,BR$2&gt;1),BQ391,BR388*$B392/Параметры!BR$36)</f>
        <v>0</v>
      </c>
      <c r="BS391" s="302">
        <f ca="1">IF(AND($B392=0,BS$2&gt;1),BR391,BS388*$B392/Параметры!BS$36)</f>
        <v>0</v>
      </c>
      <c r="BT391" s="302">
        <f ca="1">IF(AND($B392=0,BT$2&gt;1),BS391,BT388*$B392/Параметры!BT$36)</f>
        <v>0</v>
      </c>
      <c r="BU391" s="302">
        <f ca="1">IF(AND($B392=0,BU$2&gt;1),BT391,BU388*$B392/Параметры!BU$36)</f>
        <v>0</v>
      </c>
      <c r="BV391" s="302">
        <f ca="1">IF(AND($B392=0,BV$2&gt;1),BU391,BV388*$B392/Параметры!BV$36)</f>
        <v>0</v>
      </c>
      <c r="BW391" s="302">
        <f ca="1">IF(AND($B392=0,BW$2&gt;1),BV391,BW388*$B392/Параметры!BW$36)</f>
        <v>0</v>
      </c>
      <c r="BX391" s="302">
        <f ca="1">IF(AND($B392=0,BX$2&gt;1),BW391,BX388*$B392/Параметры!BX$36)</f>
        <v>0</v>
      </c>
      <c r="BY391" s="302">
        <f ca="1">IF(AND($B392=0,BY$2&gt;1),BX391,BY388*$B392/Параметры!BY$36)</f>
        <v>0</v>
      </c>
      <c r="BZ391" s="302">
        <f ca="1">IF(AND($B392=0,BZ$2&gt;1),BY391,BZ388*$B392/Параметры!BZ$36)</f>
        <v>0</v>
      </c>
      <c r="CA391" s="302">
        <f ca="1">IF(AND($B392=0,CA$2&gt;1),BZ391,CA388*$B392/Параметры!CA$36)</f>
        <v>0</v>
      </c>
      <c r="CB391" s="302">
        <f ca="1">IF(AND($B392=0,CB$2&gt;1),CA391,CB388*$B392/Параметры!CB$36)</f>
        <v>0</v>
      </c>
      <c r="CC391" s="302">
        <f ca="1">IF(AND($B392=0,CC$2&gt;1),CB391,CC388*$B392/Параметры!CC$36)</f>
        <v>0</v>
      </c>
      <c r="CD391" s="302">
        <f ca="1">IF(AND($B392=0,CD$2&gt;1),CC391,CD388*$B392/Параметры!CD$36)</f>
        <v>0</v>
      </c>
      <c r="CE391" s="302">
        <f ca="1">IF(AND($B392=0,CE$2&gt;1),CD391,CE388*$B392/Параметры!CE$36)</f>
        <v>0</v>
      </c>
      <c r="CF391" s="302">
        <f ca="1">IF(AND($B392=0,CF$2&gt;1),CE391,CF388*$B392/Параметры!CF$36)</f>
        <v>0</v>
      </c>
      <c r="CG391" s="302">
        <f ca="1">IF(AND($B392=0,CG$2&gt;1),CF391,CG388*$B392/Параметры!CG$36)</f>
        <v>0</v>
      </c>
      <c r="CH391" s="302">
        <f ca="1">IF(AND($B392=0,CH$2&gt;1),CG391,CH388*$B392/Параметры!CH$36)</f>
        <v>0</v>
      </c>
      <c r="CI391" s="302">
        <f ca="1">IF(AND($B392=0,CI$2&gt;1),CH391,CI388*$B392/Параметры!CI$36)</f>
        <v>0</v>
      </c>
      <c r="CJ391" s="302">
        <f ca="1">IF(AND($B392=0,CJ$2&gt;1),CI391,CJ388*$B392/Параметры!CJ$36)</f>
        <v>0</v>
      </c>
      <c r="CK391" s="302">
        <f ca="1">IF(AND($B392=0,CK$2&gt;1),CJ391,CK388*$B392/Параметры!CK$36)</f>
        <v>0</v>
      </c>
      <c r="CL391" s="302">
        <f ca="1">IF(AND($B392=0,CL$2&gt;1),CK391,CL388*$B392/Параметры!CL$36)</f>
        <v>0</v>
      </c>
      <c r="CM391" s="302">
        <f ca="1">IF(AND($B392=0,CM$2&gt;1),CL391,CM388*$B392/Параметры!CM$36)</f>
        <v>0</v>
      </c>
      <c r="CN391" s="302">
        <f ca="1">IF(AND($B392=0,CN$2&gt;1),CM391,CN388*$B392/Параметры!CN$36)</f>
        <v>0</v>
      </c>
      <c r="CO391" s="302">
        <f ca="1">IF(AND($B392=0,CO$2&gt;1),CN391,CO388*$B392/Параметры!CO$36)</f>
        <v>0</v>
      </c>
      <c r="CP391" s="302">
        <f ca="1">IF(AND($B392=0,CP$2&gt;1),CO391,CP388*$B392/Параметры!CP$36)</f>
        <v>0</v>
      </c>
      <c r="CQ391" s="302">
        <f ca="1">IF(AND($B392=0,CQ$2&gt;1),CP391,CQ388*$B392/Параметры!CQ$36)</f>
        <v>0</v>
      </c>
      <c r="CR391" s="302">
        <f ca="1">IF(AND($B392=0,CR$2&gt;1),CQ391,CR388*$B392/Параметры!CR$36)</f>
        <v>0</v>
      </c>
      <c r="CS391" s="302">
        <f ca="1">IF(AND($B392=0,CS$2&gt;1),CR391,CS388*$B392/Параметры!CS$36)</f>
        <v>0</v>
      </c>
      <c r="CT391" s="302">
        <f ca="1">IF(AND($B392=0,CT$2&gt;1),CS391,CT388*$B392/Параметры!CT$36)</f>
        <v>0</v>
      </c>
      <c r="CU391" s="302">
        <f ca="1">IF(AND($B392=0,CU$2&gt;1),CT391,CU388*$B392/Параметры!CU$36)</f>
        <v>0</v>
      </c>
      <c r="CV391" s="302">
        <f ca="1">IF(AND($B392=0,CV$2&gt;1),CU391,CV388*$B392/Параметры!CV$36)</f>
        <v>0</v>
      </c>
      <c r="CW391" s="302">
        <f ca="1">IF(AND($B392=0,CW$2&gt;1),CV391,CW388*$B392/Параметры!CW$36)</f>
        <v>0</v>
      </c>
      <c r="CX391" s="302">
        <f ca="1">IF(AND($B392=0,CX$2&gt;1),CW391,CX388*$B392/Параметры!CX$36)</f>
        <v>0</v>
      </c>
      <c r="CY391" s="302">
        <f ca="1">IF(AND($B392=0,CY$2&gt;1),CX391,CY388*$B392/Параметры!CY$36)</f>
        <v>0</v>
      </c>
      <c r="CZ391" s="302">
        <f ca="1">IF(AND($B392=0,CZ$2&gt;1),CY391,CZ388*$B392/Параметры!CZ$36)</f>
        <v>0</v>
      </c>
      <c r="DA391" s="302">
        <f ca="1">IF(AND($B392=0,DA$2&gt;1),CZ391,DA388*$B392/Параметры!DA$36)</f>
        <v>0</v>
      </c>
      <c r="DB391" s="302">
        <f ca="1">IF(AND($B392=0,DB$2&gt;1),DA391,DB388*$B392/Параметры!DB$36)</f>
        <v>0</v>
      </c>
      <c r="DC391" s="302">
        <f ca="1">IF(AND($B392=0,DC$2&gt;1),DB391,DC388*$B392/Параметры!DC$36)</f>
        <v>0</v>
      </c>
      <c r="DD391" s="302">
        <f ca="1">IF(AND($B392=0,DD$2&gt;1),DC391,DD388*$B392/Параметры!DD$36)</f>
        <v>0</v>
      </c>
      <c r="DE391" s="302">
        <f ca="1">IF(AND($B392=0,DE$2&gt;1),DD391,DE388*$B392/Параметры!DE$36)</f>
        <v>0</v>
      </c>
      <c r="DF391" s="302">
        <f ca="1">IF(AND($B392=0,DF$2&gt;1),DE391,DF388*$B392/Параметры!DF$36)</f>
        <v>0</v>
      </c>
      <c r="DG391" s="302">
        <f ca="1">IF(AND($B392=0,DG$2&gt;1),DF391,DG388*$B392/Параметры!DG$36)</f>
        <v>0</v>
      </c>
      <c r="DH391" s="302">
        <f ca="1">IF(AND($B392=0,DH$2&gt;1),DG391,DH388*$B392/Параметры!DH$36)</f>
        <v>0</v>
      </c>
      <c r="DI391" s="302">
        <f ca="1">IF(AND($B392=0,DI$2&gt;1),DH391,DI388*$B392/Параметры!DI$36)</f>
        <v>0</v>
      </c>
      <c r="DJ391" s="302">
        <f ca="1">IF(AND($B392=0,DJ$2&gt;1),DI391,DJ388*$B392/Параметры!DJ$36)</f>
        <v>0</v>
      </c>
      <c r="DK391" s="302">
        <f ca="1">IF(AND($B392=0,DK$2&gt;1),DJ391,DK388*$B392/Параметры!DK$36)</f>
        <v>0</v>
      </c>
      <c r="DL391" s="302">
        <f ca="1">IF(AND($B392=0,DL$2&gt;1),DK391,DL388*$B392/Параметры!DL$36)</f>
        <v>0</v>
      </c>
      <c r="DM391" s="302">
        <f ca="1">IF(AND($B392=0,DM$2&gt;1),DL391,DM388*$B392/Параметры!DM$36)</f>
        <v>0</v>
      </c>
      <c r="DN391" s="302">
        <f ca="1">IF(AND($B392=0,DN$2&gt;1),DM391,DN388*$B392/Параметры!DN$36)</f>
        <v>0</v>
      </c>
      <c r="DO391" s="302">
        <f ca="1">IF(AND($B392=0,DO$2&gt;1),DN391,DO388*$B392/Параметры!DO$36)</f>
        <v>0</v>
      </c>
      <c r="DP391" s="302">
        <f ca="1">IF(AND($B392=0,DP$2&gt;1),DO391,DP388*$B392/Параметры!DP$36)</f>
        <v>0</v>
      </c>
      <c r="DQ391" s="302">
        <f ca="1">IF(AND($B392=0,DQ$2&gt;1),DP391,DQ388*$B392/Параметры!DQ$36)</f>
        <v>0</v>
      </c>
      <c r="DR391" s="302">
        <f ca="1">IF(AND($B392=0,DR$2&gt;1),DQ391,DR388*$B392/Параметры!DR$36)</f>
        <v>0</v>
      </c>
      <c r="DS391" s="302">
        <f ca="1">IF(AND($B392=0,DS$2&gt;1),DR391,DS388*$B392/Параметры!DS$36)</f>
        <v>0</v>
      </c>
      <c r="DT391" s="302">
        <f ca="1">IF(AND($B392=0,DT$2&gt;1),DS391,DT388*$B392/Параметры!DT$36)</f>
        <v>0</v>
      </c>
      <c r="DU391" s="302">
        <f ca="1">IF(AND($B392=0,DU$2&gt;1),DT391,DU388*$B392/Параметры!DU$36)</f>
        <v>0</v>
      </c>
      <c r="DV391" s="302">
        <f ca="1">IF(AND($B392=0,DV$2&gt;1),DU391,DV388*$B392/Параметры!DV$36)</f>
        <v>0</v>
      </c>
      <c r="DW391" s="169"/>
      <c r="DX391" s="177"/>
    </row>
    <row r="392" spans="1:128" s="154" customFormat="1" hidden="1" outlineLevel="1" x14ac:dyDescent="0.2">
      <c r="A392" s="171" t="str">
        <f ca="1">Language!A$725</f>
        <v>периодичность отгрузки</v>
      </c>
      <c r="B392" s="303">
        <v>0</v>
      </c>
      <c r="C392" s="147" t="str">
        <f ca="1">Language!$A$1464</f>
        <v>дней</v>
      </c>
      <c r="D392" s="158"/>
      <c r="F392" s="6" t="s">
        <v>3100</v>
      </c>
      <c r="G392" s="169"/>
      <c r="H392" s="169"/>
      <c r="I392" s="169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  <c r="U392" s="169"/>
      <c r="V392" s="169"/>
      <c r="W392" s="169"/>
      <c r="X392" s="169"/>
      <c r="Y392" s="169"/>
      <c r="Z392" s="169"/>
      <c r="AA392" s="169"/>
      <c r="AB392" s="169"/>
      <c r="AC392" s="169"/>
      <c r="AD392" s="169"/>
      <c r="AE392" s="169"/>
      <c r="AF392" s="169"/>
      <c r="AG392" s="169"/>
      <c r="AH392" s="169"/>
      <c r="AI392" s="169"/>
      <c r="AJ392" s="169"/>
      <c r="AK392" s="169"/>
      <c r="AL392" s="169"/>
      <c r="AM392" s="169"/>
      <c r="AN392" s="169"/>
      <c r="AO392" s="169"/>
      <c r="AP392" s="169"/>
      <c r="AQ392" s="169"/>
      <c r="AR392" s="169"/>
      <c r="AS392" s="169"/>
      <c r="AT392" s="169"/>
      <c r="AU392" s="169"/>
      <c r="AV392" s="169"/>
      <c r="AW392" s="169"/>
      <c r="AX392" s="169"/>
      <c r="AY392" s="169"/>
      <c r="AZ392" s="169"/>
      <c r="BA392" s="169"/>
      <c r="BB392" s="169"/>
      <c r="BC392" s="169"/>
      <c r="BD392" s="169"/>
      <c r="BE392" s="169"/>
      <c r="BF392" s="169"/>
      <c r="BG392" s="169"/>
      <c r="BH392" s="169"/>
      <c r="BI392" s="169"/>
      <c r="BJ392" s="169"/>
      <c r="BK392" s="169"/>
      <c r="BL392" s="169"/>
      <c r="BM392" s="169"/>
      <c r="BN392" s="169"/>
      <c r="BO392" s="169"/>
      <c r="BP392" s="169"/>
      <c r="BQ392" s="169"/>
      <c r="BR392" s="169"/>
      <c r="BS392" s="169"/>
      <c r="BT392" s="169"/>
      <c r="BU392" s="169"/>
      <c r="BV392" s="169"/>
      <c r="BW392" s="169"/>
      <c r="BX392" s="169"/>
      <c r="BY392" s="169"/>
      <c r="BZ392" s="169"/>
      <c r="CA392" s="169"/>
      <c r="CB392" s="169"/>
      <c r="CC392" s="169"/>
      <c r="CD392" s="169"/>
      <c r="CE392" s="169"/>
      <c r="CF392" s="169"/>
      <c r="CG392" s="169"/>
      <c r="CH392" s="169"/>
      <c r="CI392" s="169"/>
      <c r="CJ392" s="169"/>
      <c r="CK392" s="169"/>
      <c r="CL392" s="169"/>
      <c r="CM392" s="169"/>
      <c r="CN392" s="169"/>
      <c r="CO392" s="169"/>
      <c r="CP392" s="169"/>
      <c r="CQ392" s="169"/>
      <c r="CR392" s="169"/>
      <c r="CS392" s="169"/>
      <c r="CT392" s="169"/>
      <c r="CU392" s="169"/>
      <c r="CV392" s="169"/>
      <c r="CW392" s="169"/>
      <c r="CX392" s="169"/>
      <c r="CY392" s="169"/>
      <c r="CZ392" s="169"/>
      <c r="DA392" s="169"/>
      <c r="DB392" s="169"/>
      <c r="DC392" s="169"/>
      <c r="DD392" s="169"/>
      <c r="DE392" s="169"/>
      <c r="DF392" s="169"/>
      <c r="DG392" s="169"/>
      <c r="DH392" s="169"/>
      <c r="DI392" s="169"/>
      <c r="DJ392" s="169"/>
      <c r="DK392" s="169"/>
      <c r="DL392" s="169"/>
      <c r="DM392" s="169"/>
      <c r="DN392" s="169"/>
      <c r="DO392" s="169"/>
      <c r="DP392" s="169"/>
      <c r="DQ392" s="169"/>
      <c r="DR392" s="169"/>
      <c r="DS392" s="169"/>
      <c r="DT392" s="169"/>
      <c r="DU392" s="169"/>
      <c r="DV392" s="169"/>
      <c r="DW392" s="169"/>
      <c r="DX392" s="177"/>
    </row>
    <row r="393" spans="1:128" s="154" customFormat="1" hidden="1" outlineLevel="1" x14ac:dyDescent="0.2">
      <c r="A393" s="168" t="str">
        <f ca="1">Language!A$728</f>
        <v>затраты в незавершенном производстве</v>
      </c>
      <c r="B393" s="147"/>
      <c r="C393" s="147" t="str">
        <f t="shared" ca="1" si="564"/>
        <v>тыс. руб.</v>
      </c>
      <c r="D393" s="158"/>
      <c r="F393" s="6" t="s">
        <v>3099</v>
      </c>
      <c r="G393" s="302">
        <f ca="1">IF(AND($B394=0,G$2&gt;1),F393,G388*$B394/Параметры!G$36)</f>
        <v>0</v>
      </c>
      <c r="H393" s="302">
        <f ca="1">IF(AND($B394=0,H$2&gt;1),G393,H388*$B394/Параметры!H$36)</f>
        <v>0</v>
      </c>
      <c r="I393" s="302">
        <f ca="1">IF(AND($B394=0,I$2&gt;1),H393,I388*$B394/Параметры!I$36)</f>
        <v>0</v>
      </c>
      <c r="J393" s="302">
        <f ca="1">IF(AND($B394=0,J$2&gt;1),I393,J388*$B394/Параметры!J$36)</f>
        <v>0</v>
      </c>
      <c r="K393" s="302">
        <f ca="1">IF(AND($B394=0,K$2&gt;1),J393,K388*$B394/Параметры!K$36)</f>
        <v>0</v>
      </c>
      <c r="L393" s="302">
        <f ca="1">IF(AND($B394=0,L$2&gt;1),K393,L388*$B394/Параметры!L$36)</f>
        <v>0</v>
      </c>
      <c r="M393" s="302">
        <f ca="1">IF(AND($B394=0,M$2&gt;1),L393,M388*$B394/Параметры!M$36)</f>
        <v>0</v>
      </c>
      <c r="N393" s="302">
        <f ca="1">IF(AND($B394=0,N$2&gt;1),M393,N388*$B394/Параметры!N$36)</f>
        <v>0</v>
      </c>
      <c r="O393" s="302">
        <f ca="1">IF(AND($B394=0,O$2&gt;1),N393,O388*$B394/Параметры!O$36)</f>
        <v>0</v>
      </c>
      <c r="P393" s="302">
        <f ca="1">IF(AND($B394=0,P$2&gt;1),O393,P388*$B394/Параметры!P$36)</f>
        <v>0</v>
      </c>
      <c r="Q393" s="302">
        <f ca="1">IF(AND($B394=0,Q$2&gt;1),P393,Q388*$B394/Параметры!Q$36)</f>
        <v>0</v>
      </c>
      <c r="R393" s="302">
        <f ca="1">IF(AND($B394=0,R$2&gt;1),Q393,R388*$B394/Параметры!R$36)</f>
        <v>0</v>
      </c>
      <c r="S393" s="302">
        <f ca="1">IF(AND($B394=0,S$2&gt;1),R393,S388*$B394/Параметры!S$36)</f>
        <v>0</v>
      </c>
      <c r="T393" s="302">
        <f ca="1">IF(AND($B394=0,T$2&gt;1),S393,T388*$B394/Параметры!T$36)</f>
        <v>0</v>
      </c>
      <c r="U393" s="302">
        <f ca="1">IF(AND($B394=0,U$2&gt;1),T393,U388*$B394/Параметры!U$36)</f>
        <v>0</v>
      </c>
      <c r="V393" s="302">
        <f ca="1">IF(AND($B394=0,V$2&gt;1),U393,V388*$B394/Параметры!V$36)</f>
        <v>0</v>
      </c>
      <c r="W393" s="302">
        <f ca="1">IF(AND($B394=0,W$2&gt;1),V393,W388*$B394/Параметры!W$36)</f>
        <v>0</v>
      </c>
      <c r="X393" s="302">
        <f ca="1">IF(AND($B394=0,X$2&gt;1),W393,X388*$B394/Параметры!X$36)</f>
        <v>0</v>
      </c>
      <c r="Y393" s="302">
        <f ca="1">IF(AND($B394=0,Y$2&gt;1),X393,Y388*$B394/Параметры!Y$36)</f>
        <v>0</v>
      </c>
      <c r="Z393" s="302">
        <f ca="1">IF(AND($B394=0,Z$2&gt;1),Y393,Z388*$B394/Параметры!Z$36)</f>
        <v>0</v>
      </c>
      <c r="AA393" s="302">
        <f ca="1">IF(AND($B394=0,AA$2&gt;1),Z393,AA388*$B394/Параметры!AA$36)</f>
        <v>0</v>
      </c>
      <c r="AB393" s="302">
        <f ca="1">IF(AND($B394=0,AB$2&gt;1),AA393,AB388*$B394/Параметры!AB$36)</f>
        <v>0</v>
      </c>
      <c r="AC393" s="302">
        <f ca="1">IF(AND($B394=0,AC$2&gt;1),AB393,AC388*$B394/Параметры!AC$36)</f>
        <v>0</v>
      </c>
      <c r="AD393" s="302">
        <f ca="1">IF(AND($B394=0,AD$2&gt;1),AC393,AD388*$B394/Параметры!AD$36)</f>
        <v>0</v>
      </c>
      <c r="AE393" s="302">
        <f ca="1">IF(AND($B394=0,AE$2&gt;1),AD393,AE388*$B394/Параметры!AE$36)</f>
        <v>0</v>
      </c>
      <c r="AF393" s="302">
        <f ca="1">IF(AND($B394=0,AF$2&gt;1),AE393,AF388*$B394/Параметры!AF$36)</f>
        <v>0</v>
      </c>
      <c r="AG393" s="302">
        <f ca="1">IF(AND($B394=0,AG$2&gt;1),AF393,AG388*$B394/Параметры!AG$36)</f>
        <v>0</v>
      </c>
      <c r="AH393" s="302">
        <f ca="1">IF(AND($B394=0,AH$2&gt;1),AG393,AH388*$B394/Параметры!AH$36)</f>
        <v>0</v>
      </c>
      <c r="AI393" s="302">
        <f ca="1">IF(AND($B394=0,AI$2&gt;1),AH393,AI388*$B394/Параметры!AI$36)</f>
        <v>0</v>
      </c>
      <c r="AJ393" s="302">
        <f ca="1">IF(AND($B394=0,AJ$2&gt;1),AI393,AJ388*$B394/Параметры!AJ$36)</f>
        <v>0</v>
      </c>
      <c r="AK393" s="302">
        <f ca="1">IF(AND($B394=0,AK$2&gt;1),AJ393,AK388*$B394/Параметры!AK$36)</f>
        <v>0</v>
      </c>
      <c r="AL393" s="302">
        <f ca="1">IF(AND($B394=0,AL$2&gt;1),AK393,AL388*$B394/Параметры!AL$36)</f>
        <v>0</v>
      </c>
      <c r="AM393" s="302">
        <f ca="1">IF(AND($B394=0,AM$2&gt;1),AL393,AM388*$B394/Параметры!AM$36)</f>
        <v>0</v>
      </c>
      <c r="AN393" s="302">
        <f ca="1">IF(AND($B394=0,AN$2&gt;1),AM393,AN388*$B394/Параметры!AN$36)</f>
        <v>0</v>
      </c>
      <c r="AO393" s="302">
        <f ca="1">IF(AND($B394=0,AO$2&gt;1),AN393,AO388*$B394/Параметры!AO$36)</f>
        <v>0</v>
      </c>
      <c r="AP393" s="302">
        <f ca="1">IF(AND($B394=0,AP$2&gt;1),AO393,AP388*$B394/Параметры!AP$36)</f>
        <v>0</v>
      </c>
      <c r="AQ393" s="302">
        <f ca="1">IF(AND($B394=0,AQ$2&gt;1),AP393,AQ388*$B394/Параметры!AQ$36)</f>
        <v>0</v>
      </c>
      <c r="AR393" s="302">
        <f ca="1">IF(AND($B394=0,AR$2&gt;1),AQ393,AR388*$B394/Параметры!AR$36)</f>
        <v>0</v>
      </c>
      <c r="AS393" s="302">
        <f ca="1">IF(AND($B394=0,AS$2&gt;1),AR393,AS388*$B394/Параметры!AS$36)</f>
        <v>0</v>
      </c>
      <c r="AT393" s="302">
        <f ca="1">IF(AND($B394=0,AT$2&gt;1),AS393,AT388*$B394/Параметры!AT$36)</f>
        <v>0</v>
      </c>
      <c r="AU393" s="302">
        <f ca="1">IF(AND($B394=0,AU$2&gt;1),AT393,AU388*$B394/Параметры!AU$36)</f>
        <v>0</v>
      </c>
      <c r="AV393" s="302">
        <f ca="1">IF(AND($B394=0,AV$2&gt;1),AU393,AV388*$B394/Параметры!AV$36)</f>
        <v>0</v>
      </c>
      <c r="AW393" s="302">
        <f ca="1">IF(AND($B394=0,AW$2&gt;1),AV393,AW388*$B394/Параметры!AW$36)</f>
        <v>0</v>
      </c>
      <c r="AX393" s="302">
        <f ca="1">IF(AND($B394=0,AX$2&gt;1),AW393,AX388*$B394/Параметры!AX$36)</f>
        <v>0</v>
      </c>
      <c r="AY393" s="302">
        <f ca="1">IF(AND($B394=0,AY$2&gt;1),AX393,AY388*$B394/Параметры!AY$36)</f>
        <v>0</v>
      </c>
      <c r="AZ393" s="302">
        <f ca="1">IF(AND($B394=0,AZ$2&gt;1),AY393,AZ388*$B394/Параметры!AZ$36)</f>
        <v>0</v>
      </c>
      <c r="BA393" s="302">
        <f ca="1">IF(AND($B394=0,BA$2&gt;1),AZ393,BA388*$B394/Параметры!BA$36)</f>
        <v>0</v>
      </c>
      <c r="BB393" s="302">
        <f ca="1">IF(AND($B394=0,BB$2&gt;1),BA393,BB388*$B394/Параметры!BB$36)</f>
        <v>0</v>
      </c>
      <c r="BC393" s="302">
        <f ca="1">IF(AND($B394=0,BC$2&gt;1),BB393,BC388*$B394/Параметры!BC$36)</f>
        <v>0</v>
      </c>
      <c r="BD393" s="302">
        <f ca="1">IF(AND($B394=0,BD$2&gt;1),BC393,BD388*$B394/Параметры!BD$36)</f>
        <v>0</v>
      </c>
      <c r="BE393" s="302">
        <f ca="1">IF(AND($B394=0,BE$2&gt;1),BD393,BE388*$B394/Параметры!BE$36)</f>
        <v>0</v>
      </c>
      <c r="BF393" s="302">
        <f ca="1">IF(AND($B394=0,BF$2&gt;1),BE393,BF388*$B394/Параметры!BF$36)</f>
        <v>0</v>
      </c>
      <c r="BG393" s="302">
        <f ca="1">IF(AND($B394=0,BG$2&gt;1),BF393,BG388*$B394/Параметры!BG$36)</f>
        <v>0</v>
      </c>
      <c r="BH393" s="302">
        <f ca="1">IF(AND($B394=0,BH$2&gt;1),BG393,BH388*$B394/Параметры!BH$36)</f>
        <v>0</v>
      </c>
      <c r="BI393" s="302">
        <f ca="1">IF(AND($B394=0,BI$2&gt;1),BH393,BI388*$B394/Параметры!BI$36)</f>
        <v>0</v>
      </c>
      <c r="BJ393" s="302">
        <f ca="1">IF(AND($B394=0,BJ$2&gt;1),BI393,BJ388*$B394/Параметры!BJ$36)</f>
        <v>0</v>
      </c>
      <c r="BK393" s="302">
        <f ca="1">IF(AND($B394=0,BK$2&gt;1),BJ393,BK388*$B394/Параметры!BK$36)</f>
        <v>0</v>
      </c>
      <c r="BL393" s="302">
        <f ca="1">IF(AND($B394=0,BL$2&gt;1),BK393,BL388*$B394/Параметры!BL$36)</f>
        <v>0</v>
      </c>
      <c r="BM393" s="302">
        <f ca="1">IF(AND($B394=0,BM$2&gt;1),BL393,BM388*$B394/Параметры!BM$36)</f>
        <v>0</v>
      </c>
      <c r="BN393" s="302">
        <f ca="1">IF(AND($B394=0,BN$2&gt;1),BM393,BN388*$B394/Параметры!BN$36)</f>
        <v>0</v>
      </c>
      <c r="BO393" s="302">
        <f ca="1">IF(AND($B394=0,BO$2&gt;1),BN393,BO388*$B394/Параметры!BO$36)</f>
        <v>0</v>
      </c>
      <c r="BP393" s="302">
        <f ca="1">IF(AND($B394=0,BP$2&gt;1),BO393,BP388*$B394/Параметры!BP$36)</f>
        <v>0</v>
      </c>
      <c r="BQ393" s="302">
        <f ca="1">IF(AND($B394=0,BQ$2&gt;1),BP393,BQ388*$B394/Параметры!BQ$36)</f>
        <v>0</v>
      </c>
      <c r="BR393" s="302">
        <f ca="1">IF(AND($B394=0,BR$2&gt;1),BQ393,BR388*$B394/Параметры!BR$36)</f>
        <v>0</v>
      </c>
      <c r="BS393" s="302">
        <f ca="1">IF(AND($B394=0,BS$2&gt;1),BR393,BS388*$B394/Параметры!BS$36)</f>
        <v>0</v>
      </c>
      <c r="BT393" s="302">
        <f ca="1">IF(AND($B394=0,BT$2&gt;1),BS393,BT388*$B394/Параметры!BT$36)</f>
        <v>0</v>
      </c>
      <c r="BU393" s="302">
        <f ca="1">IF(AND($B394=0,BU$2&gt;1),BT393,BU388*$B394/Параметры!BU$36)</f>
        <v>0</v>
      </c>
      <c r="BV393" s="302">
        <f ca="1">IF(AND($B394=0,BV$2&gt;1),BU393,BV388*$B394/Параметры!BV$36)</f>
        <v>0</v>
      </c>
      <c r="BW393" s="302">
        <f ca="1">IF(AND($B394=0,BW$2&gt;1),BV393,BW388*$B394/Параметры!BW$36)</f>
        <v>0</v>
      </c>
      <c r="BX393" s="302">
        <f ca="1">IF(AND($B394=0,BX$2&gt;1),BW393,BX388*$B394/Параметры!BX$36)</f>
        <v>0</v>
      </c>
      <c r="BY393" s="302">
        <f ca="1">IF(AND($B394=0,BY$2&gt;1),BX393,BY388*$B394/Параметры!BY$36)</f>
        <v>0</v>
      </c>
      <c r="BZ393" s="302">
        <f ca="1">IF(AND($B394=0,BZ$2&gt;1),BY393,BZ388*$B394/Параметры!BZ$36)</f>
        <v>0</v>
      </c>
      <c r="CA393" s="302">
        <f ca="1">IF(AND($B394=0,CA$2&gt;1),BZ393,CA388*$B394/Параметры!CA$36)</f>
        <v>0</v>
      </c>
      <c r="CB393" s="302">
        <f ca="1">IF(AND($B394=0,CB$2&gt;1),CA393,CB388*$B394/Параметры!CB$36)</f>
        <v>0</v>
      </c>
      <c r="CC393" s="302">
        <f ca="1">IF(AND($B394=0,CC$2&gt;1),CB393,CC388*$B394/Параметры!CC$36)</f>
        <v>0</v>
      </c>
      <c r="CD393" s="302">
        <f ca="1">IF(AND($B394=0,CD$2&gt;1),CC393,CD388*$B394/Параметры!CD$36)</f>
        <v>0</v>
      </c>
      <c r="CE393" s="302">
        <f ca="1">IF(AND($B394=0,CE$2&gt;1),CD393,CE388*$B394/Параметры!CE$36)</f>
        <v>0</v>
      </c>
      <c r="CF393" s="302">
        <f ca="1">IF(AND($B394=0,CF$2&gt;1),CE393,CF388*$B394/Параметры!CF$36)</f>
        <v>0</v>
      </c>
      <c r="CG393" s="302">
        <f ca="1">IF(AND($B394=0,CG$2&gt;1),CF393,CG388*$B394/Параметры!CG$36)</f>
        <v>0</v>
      </c>
      <c r="CH393" s="302">
        <f ca="1">IF(AND($B394=0,CH$2&gt;1),CG393,CH388*$B394/Параметры!CH$36)</f>
        <v>0</v>
      </c>
      <c r="CI393" s="302">
        <f ca="1">IF(AND($B394=0,CI$2&gt;1),CH393,CI388*$B394/Параметры!CI$36)</f>
        <v>0</v>
      </c>
      <c r="CJ393" s="302">
        <f ca="1">IF(AND($B394=0,CJ$2&gt;1),CI393,CJ388*$B394/Параметры!CJ$36)</f>
        <v>0</v>
      </c>
      <c r="CK393" s="302">
        <f ca="1">IF(AND($B394=0,CK$2&gt;1),CJ393,CK388*$B394/Параметры!CK$36)</f>
        <v>0</v>
      </c>
      <c r="CL393" s="302">
        <f ca="1">IF(AND($B394=0,CL$2&gt;1),CK393,CL388*$B394/Параметры!CL$36)</f>
        <v>0</v>
      </c>
      <c r="CM393" s="302">
        <f ca="1">IF(AND($B394=0,CM$2&gt;1),CL393,CM388*$B394/Параметры!CM$36)</f>
        <v>0</v>
      </c>
      <c r="CN393" s="302">
        <f ca="1">IF(AND($B394=0,CN$2&gt;1),CM393,CN388*$B394/Параметры!CN$36)</f>
        <v>0</v>
      </c>
      <c r="CO393" s="302">
        <f ca="1">IF(AND($B394=0,CO$2&gt;1),CN393,CO388*$B394/Параметры!CO$36)</f>
        <v>0</v>
      </c>
      <c r="CP393" s="302">
        <f ca="1">IF(AND($B394=0,CP$2&gt;1),CO393,CP388*$B394/Параметры!CP$36)</f>
        <v>0</v>
      </c>
      <c r="CQ393" s="302">
        <f ca="1">IF(AND($B394=0,CQ$2&gt;1),CP393,CQ388*$B394/Параметры!CQ$36)</f>
        <v>0</v>
      </c>
      <c r="CR393" s="302">
        <f ca="1">IF(AND($B394=0,CR$2&gt;1),CQ393,CR388*$B394/Параметры!CR$36)</f>
        <v>0</v>
      </c>
      <c r="CS393" s="302">
        <f ca="1">IF(AND($B394=0,CS$2&gt;1),CR393,CS388*$B394/Параметры!CS$36)</f>
        <v>0</v>
      </c>
      <c r="CT393" s="302">
        <f ca="1">IF(AND($B394=0,CT$2&gt;1),CS393,CT388*$B394/Параметры!CT$36)</f>
        <v>0</v>
      </c>
      <c r="CU393" s="302">
        <f ca="1">IF(AND($B394=0,CU$2&gt;1),CT393,CU388*$B394/Параметры!CU$36)</f>
        <v>0</v>
      </c>
      <c r="CV393" s="302">
        <f ca="1">IF(AND($B394=0,CV$2&gt;1),CU393,CV388*$B394/Параметры!CV$36)</f>
        <v>0</v>
      </c>
      <c r="CW393" s="302">
        <f ca="1">IF(AND($B394=0,CW$2&gt;1),CV393,CW388*$B394/Параметры!CW$36)</f>
        <v>0</v>
      </c>
      <c r="CX393" s="302">
        <f ca="1">IF(AND($B394=0,CX$2&gt;1),CW393,CX388*$B394/Параметры!CX$36)</f>
        <v>0</v>
      </c>
      <c r="CY393" s="302">
        <f ca="1">IF(AND($B394=0,CY$2&gt;1),CX393,CY388*$B394/Параметры!CY$36)</f>
        <v>0</v>
      </c>
      <c r="CZ393" s="302">
        <f ca="1">IF(AND($B394=0,CZ$2&gt;1),CY393,CZ388*$B394/Параметры!CZ$36)</f>
        <v>0</v>
      </c>
      <c r="DA393" s="302">
        <f ca="1">IF(AND($B394=0,DA$2&gt;1),CZ393,DA388*$B394/Параметры!DA$36)</f>
        <v>0</v>
      </c>
      <c r="DB393" s="302">
        <f ca="1">IF(AND($B394=0,DB$2&gt;1),DA393,DB388*$B394/Параметры!DB$36)</f>
        <v>0</v>
      </c>
      <c r="DC393" s="302">
        <f ca="1">IF(AND($B394=0,DC$2&gt;1),DB393,DC388*$B394/Параметры!DC$36)</f>
        <v>0</v>
      </c>
      <c r="DD393" s="302">
        <f ca="1">IF(AND($B394=0,DD$2&gt;1),DC393,DD388*$B394/Параметры!DD$36)</f>
        <v>0</v>
      </c>
      <c r="DE393" s="302">
        <f ca="1">IF(AND($B394=0,DE$2&gt;1),DD393,DE388*$B394/Параметры!DE$36)</f>
        <v>0</v>
      </c>
      <c r="DF393" s="302">
        <f ca="1">IF(AND($B394=0,DF$2&gt;1),DE393,DF388*$B394/Параметры!DF$36)</f>
        <v>0</v>
      </c>
      <c r="DG393" s="302">
        <f ca="1">IF(AND($B394=0,DG$2&gt;1),DF393,DG388*$B394/Параметры!DG$36)</f>
        <v>0</v>
      </c>
      <c r="DH393" s="302">
        <f ca="1">IF(AND($B394=0,DH$2&gt;1),DG393,DH388*$B394/Параметры!DH$36)</f>
        <v>0</v>
      </c>
      <c r="DI393" s="302">
        <f ca="1">IF(AND($B394=0,DI$2&gt;1),DH393,DI388*$B394/Параметры!DI$36)</f>
        <v>0</v>
      </c>
      <c r="DJ393" s="302">
        <f ca="1">IF(AND($B394=0,DJ$2&gt;1),DI393,DJ388*$B394/Параметры!DJ$36)</f>
        <v>0</v>
      </c>
      <c r="DK393" s="302">
        <f ca="1">IF(AND($B394=0,DK$2&gt;1),DJ393,DK388*$B394/Параметры!DK$36)</f>
        <v>0</v>
      </c>
      <c r="DL393" s="302">
        <f ca="1">IF(AND($B394=0,DL$2&gt;1),DK393,DL388*$B394/Параметры!DL$36)</f>
        <v>0</v>
      </c>
      <c r="DM393" s="302">
        <f ca="1">IF(AND($B394=0,DM$2&gt;1),DL393,DM388*$B394/Параметры!DM$36)</f>
        <v>0</v>
      </c>
      <c r="DN393" s="302">
        <f ca="1">IF(AND($B394=0,DN$2&gt;1),DM393,DN388*$B394/Параметры!DN$36)</f>
        <v>0</v>
      </c>
      <c r="DO393" s="302">
        <f ca="1">IF(AND($B394=0,DO$2&gt;1),DN393,DO388*$B394/Параметры!DO$36)</f>
        <v>0</v>
      </c>
      <c r="DP393" s="302">
        <f ca="1">IF(AND($B394=0,DP$2&gt;1),DO393,DP388*$B394/Параметры!DP$36)</f>
        <v>0</v>
      </c>
      <c r="DQ393" s="302">
        <f ca="1">IF(AND($B394=0,DQ$2&gt;1),DP393,DQ388*$B394/Параметры!DQ$36)</f>
        <v>0</v>
      </c>
      <c r="DR393" s="302">
        <f ca="1">IF(AND($B394=0,DR$2&gt;1),DQ393,DR388*$B394/Параметры!DR$36)</f>
        <v>0</v>
      </c>
      <c r="DS393" s="302">
        <f ca="1">IF(AND($B394=0,DS$2&gt;1),DR393,DS388*$B394/Параметры!DS$36)</f>
        <v>0</v>
      </c>
      <c r="DT393" s="302">
        <f ca="1">IF(AND($B394=0,DT$2&gt;1),DS393,DT388*$B394/Параметры!DT$36)</f>
        <v>0</v>
      </c>
      <c r="DU393" s="302">
        <f ca="1">IF(AND($B394=0,DU$2&gt;1),DT393,DU388*$B394/Параметры!DU$36)</f>
        <v>0</v>
      </c>
      <c r="DV393" s="302">
        <f ca="1">IF(AND($B394=0,DV$2&gt;1),DU393,DV388*$B394/Параметры!DV$36)</f>
        <v>0</v>
      </c>
      <c r="DW393" s="169"/>
      <c r="DX393" s="177"/>
    </row>
    <row r="394" spans="1:128" s="154" customFormat="1" hidden="1" outlineLevel="1" x14ac:dyDescent="0.2">
      <c r="A394" s="171" t="str">
        <f ca="1">Language!A$727</f>
        <v>длительность производственного цикла</v>
      </c>
      <c r="B394" s="303">
        <v>0</v>
      </c>
      <c r="C394" s="147" t="str">
        <f ca="1">Language!$A$1464</f>
        <v>дней</v>
      </c>
      <c r="D394" s="158"/>
      <c r="F394" s="6" t="s">
        <v>3100</v>
      </c>
      <c r="G394" s="169"/>
      <c r="H394" s="169"/>
      <c r="I394" s="169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  <c r="Y394" s="169"/>
      <c r="Z394" s="169"/>
      <c r="AA394" s="169"/>
      <c r="AB394" s="169"/>
      <c r="AC394" s="169"/>
      <c r="AD394" s="169"/>
      <c r="AE394" s="169"/>
      <c r="AF394" s="169"/>
      <c r="AG394" s="169"/>
      <c r="AH394" s="169"/>
      <c r="AI394" s="169"/>
      <c r="AJ394" s="169"/>
      <c r="AK394" s="169"/>
      <c r="AL394" s="169"/>
      <c r="AM394" s="169"/>
      <c r="AN394" s="169"/>
      <c r="AO394" s="169"/>
      <c r="AP394" s="169"/>
      <c r="AQ394" s="169"/>
      <c r="AR394" s="169"/>
      <c r="AS394" s="169"/>
      <c r="AT394" s="169"/>
      <c r="AU394" s="169"/>
      <c r="AV394" s="169"/>
      <c r="AW394" s="169"/>
      <c r="AX394" s="169"/>
      <c r="AY394" s="169"/>
      <c r="AZ394" s="169"/>
      <c r="BA394" s="169"/>
      <c r="BB394" s="169"/>
      <c r="BC394" s="169"/>
      <c r="BD394" s="169"/>
      <c r="BE394" s="169"/>
      <c r="BF394" s="169"/>
      <c r="BG394" s="169"/>
      <c r="BH394" s="169"/>
      <c r="BI394" s="169"/>
      <c r="BJ394" s="169"/>
      <c r="BK394" s="169"/>
      <c r="BL394" s="169"/>
      <c r="BM394" s="169"/>
      <c r="BN394" s="169"/>
      <c r="BO394" s="169"/>
      <c r="BP394" s="169"/>
      <c r="BQ394" s="169"/>
      <c r="BR394" s="169"/>
      <c r="BS394" s="169"/>
      <c r="BT394" s="169"/>
      <c r="BU394" s="169"/>
      <c r="BV394" s="169"/>
      <c r="BW394" s="169"/>
      <c r="BX394" s="169"/>
      <c r="BY394" s="169"/>
      <c r="BZ394" s="169"/>
      <c r="CA394" s="169"/>
      <c r="CB394" s="169"/>
      <c r="CC394" s="169"/>
      <c r="CD394" s="169"/>
      <c r="CE394" s="169"/>
      <c r="CF394" s="169"/>
      <c r="CG394" s="169"/>
      <c r="CH394" s="169"/>
      <c r="CI394" s="169"/>
      <c r="CJ394" s="169"/>
      <c r="CK394" s="169"/>
      <c r="CL394" s="169"/>
      <c r="CM394" s="169"/>
      <c r="CN394" s="169"/>
      <c r="CO394" s="169"/>
      <c r="CP394" s="169"/>
      <c r="CQ394" s="169"/>
      <c r="CR394" s="169"/>
      <c r="CS394" s="169"/>
      <c r="CT394" s="169"/>
      <c r="CU394" s="169"/>
      <c r="CV394" s="169"/>
      <c r="CW394" s="169"/>
      <c r="CX394" s="169"/>
      <c r="CY394" s="169"/>
      <c r="CZ394" s="169"/>
      <c r="DA394" s="169"/>
      <c r="DB394" s="169"/>
      <c r="DC394" s="169"/>
      <c r="DD394" s="169"/>
      <c r="DE394" s="169"/>
      <c r="DF394" s="169"/>
      <c r="DG394" s="169"/>
      <c r="DH394" s="169"/>
      <c r="DI394" s="169"/>
      <c r="DJ394" s="169"/>
      <c r="DK394" s="169"/>
      <c r="DL394" s="169"/>
      <c r="DM394" s="169"/>
      <c r="DN394" s="169"/>
      <c r="DO394" s="169"/>
      <c r="DP394" s="169"/>
      <c r="DQ394" s="169"/>
      <c r="DR394" s="169"/>
      <c r="DS394" s="169"/>
      <c r="DT394" s="169"/>
      <c r="DU394" s="169"/>
      <c r="DV394" s="169"/>
      <c r="DW394" s="169"/>
      <c r="DX394" s="177"/>
    </row>
    <row r="395" spans="1:128" hidden="1" outlineLevel="1" x14ac:dyDescent="0.2">
      <c r="A395" s="159" t="str">
        <f ca="1">Language!A$729</f>
        <v>списано на продажи в отчете о прибылях и убытках</v>
      </c>
      <c r="B395" s="147"/>
      <c r="C395" s="178" t="str">
        <f t="shared" ca="1" si="564"/>
        <v>тыс. руб.</v>
      </c>
      <c r="D395" s="158"/>
      <c r="F395" s="6" t="s">
        <v>3082</v>
      </c>
      <c r="G395" s="185">
        <f t="shared" ref="G395:DV395" ca="1" si="592">G388-IF(G$2=1, G391+G393, G391+G393-F391-F393)</f>
        <v>327.5</v>
      </c>
      <c r="H395" s="185">
        <f t="shared" ca="1" si="592"/>
        <v>329.35173261437524</v>
      </c>
      <c r="I395" s="185">
        <f t="shared" ca="1" si="592"/>
        <v>331.21393519417074</v>
      </c>
      <c r="J395" s="185">
        <f t="shared" ca="1" si="592"/>
        <v>333.08666693809317</v>
      </c>
      <c r="K395" s="185">
        <f t="shared" ca="1" si="592"/>
        <v>334.96998737956744</v>
      </c>
      <c r="L395" s="185">
        <f t="shared" ca="1" si="592"/>
        <v>336.86395638862876</v>
      </c>
      <c r="M395" s="185">
        <f t="shared" ca="1" si="592"/>
        <v>338.76863417382668</v>
      </c>
      <c r="N395" s="185">
        <f t="shared" ca="1" si="592"/>
        <v>340.68408128413813</v>
      </c>
      <c r="O395" s="185">
        <f t="shared" ca="1" si="592"/>
        <v>342.61035861089323</v>
      </c>
      <c r="P395" s="185">
        <f t="shared" ca="1" si="592"/>
        <v>344.54752738971035</v>
      </c>
      <c r="Q395" s="185">
        <f t="shared" ca="1" si="592"/>
        <v>346.49564920244273</v>
      </c>
      <c r="R395" s="185">
        <f t="shared" ca="1" si="592"/>
        <v>348.45478597913672</v>
      </c>
      <c r="S395" s="185">
        <f t="shared" ca="1" si="592"/>
        <v>350.42499999999995</v>
      </c>
      <c r="T395" s="185">
        <f t="shared" ca="1" si="592"/>
        <v>352.40635389738145</v>
      </c>
      <c r="U395" s="185">
        <f t="shared" ca="1" si="592"/>
        <v>354.3989106577626</v>
      </c>
      <c r="V395" s="185">
        <f t="shared" ca="1" si="592"/>
        <v>356.40273362375967</v>
      </c>
      <c r="W395" s="185">
        <f t="shared" ca="1" si="592"/>
        <v>358.4178864961371</v>
      </c>
      <c r="X395" s="185">
        <f t="shared" ca="1" si="592"/>
        <v>360.4444333358328</v>
      </c>
      <c r="Y395" s="185">
        <f t="shared" ca="1" si="592"/>
        <v>362.48243856599447</v>
      </c>
      <c r="Z395" s="185">
        <f t="shared" ca="1" si="592"/>
        <v>364.5319669740278</v>
      </c>
      <c r="AA395" s="185">
        <f t="shared" ca="1" si="592"/>
        <v>366.59308371365574</v>
      </c>
      <c r="AB395" s="185">
        <f t="shared" ca="1" si="592"/>
        <v>368.66585430699001</v>
      </c>
      <c r="AC395" s="185">
        <f t="shared" ca="1" si="592"/>
        <v>370.75034464661371</v>
      </c>
      <c r="AD395" s="185">
        <f t="shared" ca="1" si="592"/>
        <v>372.84662099767627</v>
      </c>
      <c r="AE395" s="185">
        <f t="shared" ca="1" si="592"/>
        <v>374.95474999999988</v>
      </c>
      <c r="AF395" s="185">
        <f t="shared" ca="1" si="592"/>
        <v>377.07479867019816</v>
      </c>
      <c r="AG395" s="185">
        <f t="shared" ca="1" si="592"/>
        <v>379.206834403806</v>
      </c>
      <c r="AH395" s="185">
        <f t="shared" ca="1" si="592"/>
        <v>381.35092497742289</v>
      </c>
      <c r="AI395" s="185">
        <f t="shared" ca="1" si="592"/>
        <v>383.50713855086667</v>
      </c>
      <c r="AJ395" s="185">
        <f t="shared" ca="1" si="592"/>
        <v>385.6755436693411</v>
      </c>
      <c r="AK395" s="185">
        <f t="shared" ca="1" si="592"/>
        <v>387.8562092656141</v>
      </c>
      <c r="AL395" s="185">
        <f t="shared" ca="1" si="592"/>
        <v>390.04920466220977</v>
      </c>
      <c r="AM395" s="185">
        <f t="shared" ca="1" si="592"/>
        <v>392.2545995736117</v>
      </c>
      <c r="AN395" s="185">
        <f t="shared" ca="1" si="592"/>
        <v>394.4724641084793</v>
      </c>
      <c r="AO395" s="185">
        <f t="shared" ca="1" si="592"/>
        <v>396.70286877187669</v>
      </c>
      <c r="AP395" s="185">
        <f t="shared" ca="1" si="592"/>
        <v>398.94588446751362</v>
      </c>
      <c r="AQ395" s="185">
        <f t="shared" ca="1" si="592"/>
        <v>401.20158249999992</v>
      </c>
      <c r="AR395" s="185">
        <f t="shared" ca="1" si="592"/>
        <v>403.47003457711196</v>
      </c>
      <c r="AS395" s="185">
        <f t="shared" ca="1" si="592"/>
        <v>405.7513128120724</v>
      </c>
      <c r="AT395" s="185">
        <f t="shared" ca="1" si="592"/>
        <v>408.04548972584246</v>
      </c>
      <c r="AU395" s="185">
        <f t="shared" ca="1" si="592"/>
        <v>410.35263824942734</v>
      </c>
      <c r="AV395" s="185">
        <f t="shared" ca="1" si="592"/>
        <v>412.67283172619489</v>
      </c>
      <c r="AW395" s="185">
        <f t="shared" ca="1" si="592"/>
        <v>415.00614391420697</v>
      </c>
      <c r="AX395" s="185">
        <f t="shared" ca="1" si="592"/>
        <v>417.3526489885644</v>
      </c>
      <c r="AY395" s="185">
        <f t="shared" ca="1" si="592"/>
        <v>419.71242154376444</v>
      </c>
      <c r="AZ395" s="185">
        <f t="shared" ca="1" si="592"/>
        <v>422.08553659607281</v>
      </c>
      <c r="BA395" s="185">
        <f t="shared" ca="1" si="592"/>
        <v>424.472069585908</v>
      </c>
      <c r="BB395" s="185">
        <f t="shared" ca="1" si="592"/>
        <v>426.8720963802395</v>
      </c>
      <c r="BC395" s="185">
        <f t="shared" ca="1" si="592"/>
        <v>429.28569327499986</v>
      </c>
      <c r="BD395" s="185">
        <f t="shared" ca="1" si="592"/>
        <v>431.71293699750981</v>
      </c>
      <c r="BE395" s="185">
        <f t="shared" ca="1" si="592"/>
        <v>434.15390470891737</v>
      </c>
      <c r="BF395" s="185">
        <f t="shared" ca="1" si="592"/>
        <v>436.60867400665137</v>
      </c>
      <c r="BG395" s="185">
        <f t="shared" ca="1" si="592"/>
        <v>439.07732292688718</v>
      </c>
      <c r="BH395" s="185">
        <f t="shared" ca="1" si="592"/>
        <v>441.55992994702848</v>
      </c>
      <c r="BI395" s="185">
        <f t="shared" ca="1" si="592"/>
        <v>444.05657398820142</v>
      </c>
      <c r="BJ395" s="185">
        <f t="shared" ca="1" si="592"/>
        <v>446.56733441776385</v>
      </c>
      <c r="BK395" s="185">
        <f t="shared" ca="1" si="592"/>
        <v>449.09229105182794</v>
      </c>
      <c r="BL395" s="185">
        <f t="shared" ca="1" si="592"/>
        <v>451.63152415779791</v>
      </c>
      <c r="BM395" s="185">
        <f t="shared" ca="1" si="592"/>
        <v>454.18511445692155</v>
      </c>
      <c r="BN395" s="185">
        <f t="shared" ca="1" si="592"/>
        <v>456.75314312685623</v>
      </c>
      <c r="BO395" s="185">
        <f t="shared" ca="1" si="592"/>
        <v>459.33569180424985</v>
      </c>
      <c r="BP395" s="185">
        <f t="shared" ca="1" si="592"/>
        <v>461.93284258733547</v>
      </c>
      <c r="BQ395" s="185">
        <f t="shared" ca="1" si="592"/>
        <v>464.54467803854163</v>
      </c>
      <c r="BR395" s="185">
        <f t="shared" ca="1" si="592"/>
        <v>467.1712811871169</v>
      </c>
      <c r="BS395" s="185">
        <f t="shared" ca="1" si="592"/>
        <v>469.81273553176925</v>
      </c>
      <c r="BT395" s="185">
        <f t="shared" ca="1" si="592"/>
        <v>472.4691250433205</v>
      </c>
      <c r="BU395" s="185">
        <f t="shared" ca="1" si="592"/>
        <v>475.14053416737556</v>
      </c>
      <c r="BV395" s="185">
        <f t="shared" ca="1" si="592"/>
        <v>477.82704782700728</v>
      </c>
      <c r="BW395" s="185">
        <f t="shared" ca="1" si="592"/>
        <v>480.52875142545588</v>
      </c>
      <c r="BX395" s="185">
        <f t="shared" ca="1" si="592"/>
        <v>483.24573084884366</v>
      </c>
      <c r="BY395" s="185">
        <f t="shared" ca="1" si="592"/>
        <v>485.97807246890591</v>
      </c>
      <c r="BZ395" s="185">
        <f t="shared" ca="1" si="592"/>
        <v>488.72586314573607</v>
      </c>
      <c r="CA395" s="185">
        <f t="shared" ca="1" si="592"/>
        <v>491.48919023054725</v>
      </c>
      <c r="CB395" s="185">
        <f t="shared" ca="1" si="592"/>
        <v>494.26814156844881</v>
      </c>
      <c r="CC395" s="185">
        <f t="shared" ca="1" si="592"/>
        <v>497.06280550123938</v>
      </c>
      <c r="CD395" s="185">
        <f t="shared" ca="1" si="592"/>
        <v>499.87327087021492</v>
      </c>
      <c r="CE395" s="185">
        <f t="shared" ca="1" si="592"/>
        <v>502.69962701899294</v>
      </c>
      <c r="CF395" s="185">
        <f t="shared" ca="1" si="592"/>
        <v>505.54196379635277</v>
      </c>
      <c r="CG395" s="185">
        <f t="shared" ca="1" si="592"/>
        <v>508.4003715590917</v>
      </c>
      <c r="CH395" s="185">
        <f t="shared" ca="1" si="592"/>
        <v>511.27494117489766</v>
      </c>
      <c r="CI395" s="185">
        <f t="shared" ca="1" si="592"/>
        <v>514.16576402523765</v>
      </c>
      <c r="CJ395" s="185">
        <f t="shared" ca="1" si="592"/>
        <v>517.07293200826268</v>
      </c>
      <c r="CK395" s="185">
        <f t="shared" ca="1" si="592"/>
        <v>519.99653754172925</v>
      </c>
      <c r="CL395" s="185">
        <f t="shared" ca="1" si="592"/>
        <v>522.93667356593755</v>
      </c>
      <c r="CM395" s="185">
        <f t="shared" ca="1" si="592"/>
        <v>525.89343354668551</v>
      </c>
      <c r="CN395" s="185">
        <f t="shared" ca="1" si="592"/>
        <v>528.86691147824024</v>
      </c>
      <c r="CO395" s="185">
        <f t="shared" ca="1" si="592"/>
        <v>531.85720188632615</v>
      </c>
      <c r="CP395" s="185">
        <f t="shared" ca="1" si="592"/>
        <v>534.86439983112996</v>
      </c>
      <c r="CQ395" s="185">
        <f t="shared" ca="1" si="592"/>
        <v>537.88860091032245</v>
      </c>
      <c r="CR395" s="185">
        <f t="shared" ca="1" si="592"/>
        <v>540.92990126209747</v>
      </c>
      <c r="CS395" s="185">
        <f t="shared" ca="1" si="592"/>
        <v>543.98839756822804</v>
      </c>
      <c r="CT395" s="185">
        <f t="shared" ca="1" si="592"/>
        <v>547.06418705714054</v>
      </c>
      <c r="CU395" s="185">
        <f t="shared" ca="1" si="592"/>
        <v>550.15736750700421</v>
      </c>
      <c r="CV395" s="185">
        <f t="shared" ca="1" si="592"/>
        <v>553.26803724884098</v>
      </c>
      <c r="CW395" s="185">
        <f t="shared" ca="1" si="592"/>
        <v>556.39629516965033</v>
      </c>
      <c r="CX395" s="185">
        <f t="shared" ca="1" si="592"/>
        <v>559.54224071555313</v>
      </c>
      <c r="CY395" s="185">
        <f t="shared" ca="1" si="592"/>
        <v>562.70597389495333</v>
      </c>
      <c r="CZ395" s="185">
        <f t="shared" ca="1" si="592"/>
        <v>565.88759528171693</v>
      </c>
      <c r="DA395" s="185">
        <f t="shared" ca="1" si="592"/>
        <v>569.08720601836887</v>
      </c>
      <c r="DB395" s="185">
        <f t="shared" ca="1" si="592"/>
        <v>572.30490781930905</v>
      </c>
      <c r="DC395" s="185">
        <f t="shared" ca="1" si="592"/>
        <v>575.54080297404494</v>
      </c>
      <c r="DD395" s="185">
        <f t="shared" ca="1" si="592"/>
        <v>578.7949943504442</v>
      </c>
      <c r="DE395" s="185">
        <f t="shared" ca="1" si="592"/>
        <v>582.0675853980041</v>
      </c>
      <c r="DF395" s="185">
        <f t="shared" ca="1" si="592"/>
        <v>585.35868015114033</v>
      </c>
      <c r="DG395" s="185">
        <f t="shared" ca="1" si="592"/>
        <v>588.66838323249453</v>
      </c>
      <c r="DH395" s="185">
        <f t="shared" ca="1" si="592"/>
        <v>591.99679985625994</v>
      </c>
      <c r="DI395" s="185">
        <f t="shared" ca="1" si="592"/>
        <v>595.34403583152584</v>
      </c>
      <c r="DJ395" s="185">
        <f t="shared" ca="1" si="592"/>
        <v>598.71019756564192</v>
      </c>
      <c r="DK395" s="185">
        <f t="shared" ca="1" si="592"/>
        <v>602.09539206760019</v>
      </c>
      <c r="DL395" s="185">
        <f t="shared" ca="1" si="592"/>
        <v>605.4997269514372</v>
      </c>
      <c r="DM395" s="185">
        <f t="shared" ca="1" si="592"/>
        <v>608.92331043965487</v>
      </c>
      <c r="DN395" s="185">
        <f t="shared" ca="1" si="592"/>
        <v>612.36625136666066</v>
      </c>
      <c r="DO395" s="185">
        <f t="shared" ca="1" si="592"/>
        <v>615.82865918222819</v>
      </c>
      <c r="DP395" s="185">
        <f t="shared" ca="1" si="592"/>
        <v>619.31064395497526</v>
      </c>
      <c r="DQ395" s="185">
        <f t="shared" ca="1" si="592"/>
        <v>622.81231637586438</v>
      </c>
      <c r="DR395" s="185">
        <f t="shared" ca="1" si="592"/>
        <v>626.33378776172015</v>
      </c>
      <c r="DS395" s="185">
        <f t="shared" ca="1" si="592"/>
        <v>629.87517005876919</v>
      </c>
      <c r="DT395" s="185">
        <f t="shared" ca="1" si="592"/>
        <v>633.43657584619814</v>
      </c>
      <c r="DU395" s="185">
        <f t="shared" ca="1" si="592"/>
        <v>637.01811833973261</v>
      </c>
      <c r="DV395" s="185">
        <f t="shared" ca="1" si="592"/>
        <v>640.61991139523684</v>
      </c>
      <c r="DW395" s="185"/>
      <c r="DX395" s="162">
        <f ca="1">SUM(G395:DW395)</f>
        <v>56019.441986384329</v>
      </c>
    </row>
    <row r="396" spans="1:128" collapsed="1" x14ac:dyDescent="0.2">
      <c r="A396" s="153" t="str">
        <f ca="1">Language!A$730</f>
        <v>Затраты на коммерческий персонал, с соц. взносами</v>
      </c>
      <c r="B396" s="173"/>
      <c r="C396" s="178" t="str">
        <f t="shared" ca="1" si="564"/>
        <v>тыс. руб.</v>
      </c>
      <c r="D396" s="158">
        <v>1</v>
      </c>
      <c r="F396" s="6" t="s">
        <v>2962</v>
      </c>
      <c r="G396" s="161">
        <f t="shared" ref="G396:N396" si="593">G397+G398</f>
        <v>0</v>
      </c>
      <c r="H396" s="161">
        <f t="shared" si="593"/>
        <v>0</v>
      </c>
      <c r="I396" s="161">
        <f t="shared" si="593"/>
        <v>0</v>
      </c>
      <c r="J396" s="161">
        <f t="shared" si="593"/>
        <v>0</v>
      </c>
      <c r="K396" s="161">
        <f t="shared" si="593"/>
        <v>0</v>
      </c>
      <c r="L396" s="161">
        <f t="shared" si="593"/>
        <v>0</v>
      </c>
      <c r="M396" s="161">
        <f t="shared" si="593"/>
        <v>0</v>
      </c>
      <c r="N396" s="161">
        <f t="shared" si="593"/>
        <v>0</v>
      </c>
      <c r="O396" s="161">
        <f t="shared" ref="O396:AT396" si="594">O397+O398</f>
        <v>0</v>
      </c>
      <c r="P396" s="161">
        <f t="shared" si="594"/>
        <v>0</v>
      </c>
      <c r="Q396" s="161">
        <f t="shared" si="594"/>
        <v>0</v>
      </c>
      <c r="R396" s="161">
        <f t="shared" si="594"/>
        <v>0</v>
      </c>
      <c r="S396" s="161">
        <f t="shared" si="594"/>
        <v>0</v>
      </c>
      <c r="T396" s="161">
        <f t="shared" si="594"/>
        <v>0</v>
      </c>
      <c r="U396" s="161">
        <f t="shared" si="594"/>
        <v>0</v>
      </c>
      <c r="V396" s="161">
        <f t="shared" si="594"/>
        <v>0</v>
      </c>
      <c r="W396" s="161">
        <f t="shared" si="594"/>
        <v>0</v>
      </c>
      <c r="X396" s="161">
        <f t="shared" si="594"/>
        <v>0</v>
      </c>
      <c r="Y396" s="161">
        <f t="shared" si="594"/>
        <v>0</v>
      </c>
      <c r="Z396" s="161">
        <f t="shared" si="594"/>
        <v>0</v>
      </c>
      <c r="AA396" s="161">
        <f t="shared" si="594"/>
        <v>0</v>
      </c>
      <c r="AB396" s="161">
        <f t="shared" si="594"/>
        <v>0</v>
      </c>
      <c r="AC396" s="161">
        <f t="shared" si="594"/>
        <v>0</v>
      </c>
      <c r="AD396" s="161">
        <f t="shared" si="594"/>
        <v>0</v>
      </c>
      <c r="AE396" s="161">
        <f t="shared" si="594"/>
        <v>0</v>
      </c>
      <c r="AF396" s="161">
        <f t="shared" si="594"/>
        <v>0</v>
      </c>
      <c r="AG396" s="161">
        <f t="shared" si="594"/>
        <v>0</v>
      </c>
      <c r="AH396" s="161">
        <f t="shared" si="594"/>
        <v>0</v>
      </c>
      <c r="AI396" s="161">
        <f t="shared" si="594"/>
        <v>0</v>
      </c>
      <c r="AJ396" s="161">
        <f t="shared" si="594"/>
        <v>0</v>
      </c>
      <c r="AK396" s="161">
        <f t="shared" si="594"/>
        <v>0</v>
      </c>
      <c r="AL396" s="161">
        <f t="shared" si="594"/>
        <v>0</v>
      </c>
      <c r="AM396" s="161">
        <f t="shared" si="594"/>
        <v>0</v>
      </c>
      <c r="AN396" s="161">
        <f t="shared" si="594"/>
        <v>0</v>
      </c>
      <c r="AO396" s="161">
        <f t="shared" si="594"/>
        <v>0</v>
      </c>
      <c r="AP396" s="161">
        <f t="shared" si="594"/>
        <v>0</v>
      </c>
      <c r="AQ396" s="161">
        <f t="shared" si="594"/>
        <v>0</v>
      </c>
      <c r="AR396" s="161">
        <f t="shared" si="594"/>
        <v>0</v>
      </c>
      <c r="AS396" s="161">
        <f t="shared" si="594"/>
        <v>0</v>
      </c>
      <c r="AT396" s="161">
        <f t="shared" si="594"/>
        <v>0</v>
      </c>
      <c r="AU396" s="161">
        <f t="shared" ref="AU396:BZ396" si="595">AU397+AU398</f>
        <v>0</v>
      </c>
      <c r="AV396" s="161">
        <f t="shared" si="595"/>
        <v>0</v>
      </c>
      <c r="AW396" s="161">
        <f t="shared" si="595"/>
        <v>0</v>
      </c>
      <c r="AX396" s="161">
        <f t="shared" si="595"/>
        <v>0</v>
      </c>
      <c r="AY396" s="161">
        <f t="shared" si="595"/>
        <v>0</v>
      </c>
      <c r="AZ396" s="161">
        <f t="shared" si="595"/>
        <v>0</v>
      </c>
      <c r="BA396" s="161">
        <f t="shared" si="595"/>
        <v>0</v>
      </c>
      <c r="BB396" s="161">
        <f t="shared" si="595"/>
        <v>0</v>
      </c>
      <c r="BC396" s="161">
        <f t="shared" si="595"/>
        <v>0</v>
      </c>
      <c r="BD396" s="161">
        <f t="shared" si="595"/>
        <v>0</v>
      </c>
      <c r="BE396" s="161">
        <f t="shared" si="595"/>
        <v>0</v>
      </c>
      <c r="BF396" s="161">
        <f t="shared" si="595"/>
        <v>0</v>
      </c>
      <c r="BG396" s="161">
        <f t="shared" si="595"/>
        <v>0</v>
      </c>
      <c r="BH396" s="161">
        <f t="shared" si="595"/>
        <v>0</v>
      </c>
      <c r="BI396" s="161">
        <f t="shared" si="595"/>
        <v>0</v>
      </c>
      <c r="BJ396" s="161">
        <f t="shared" si="595"/>
        <v>0</v>
      </c>
      <c r="BK396" s="161">
        <f t="shared" si="595"/>
        <v>0</v>
      </c>
      <c r="BL396" s="161">
        <f t="shared" si="595"/>
        <v>0</v>
      </c>
      <c r="BM396" s="161">
        <f t="shared" si="595"/>
        <v>0</v>
      </c>
      <c r="BN396" s="161">
        <f t="shared" si="595"/>
        <v>0</v>
      </c>
      <c r="BO396" s="161">
        <f t="shared" si="595"/>
        <v>0</v>
      </c>
      <c r="BP396" s="161">
        <f t="shared" si="595"/>
        <v>0</v>
      </c>
      <c r="BQ396" s="161">
        <f t="shared" si="595"/>
        <v>0</v>
      </c>
      <c r="BR396" s="161">
        <f t="shared" si="595"/>
        <v>0</v>
      </c>
      <c r="BS396" s="161">
        <f t="shared" si="595"/>
        <v>0</v>
      </c>
      <c r="BT396" s="161">
        <f t="shared" si="595"/>
        <v>0</v>
      </c>
      <c r="BU396" s="161">
        <f t="shared" si="595"/>
        <v>0</v>
      </c>
      <c r="BV396" s="161">
        <f t="shared" si="595"/>
        <v>0</v>
      </c>
      <c r="BW396" s="161">
        <f t="shared" si="595"/>
        <v>0</v>
      </c>
      <c r="BX396" s="161">
        <f t="shared" si="595"/>
        <v>0</v>
      </c>
      <c r="BY396" s="161">
        <f t="shared" si="595"/>
        <v>0</v>
      </c>
      <c r="BZ396" s="161">
        <f t="shared" si="595"/>
        <v>0</v>
      </c>
      <c r="CA396" s="161">
        <f t="shared" ref="CA396:DF396" si="596">CA397+CA398</f>
        <v>0</v>
      </c>
      <c r="CB396" s="161">
        <f t="shared" si="596"/>
        <v>0</v>
      </c>
      <c r="CC396" s="161">
        <f t="shared" si="596"/>
        <v>0</v>
      </c>
      <c r="CD396" s="161">
        <f t="shared" si="596"/>
        <v>0</v>
      </c>
      <c r="CE396" s="161">
        <f t="shared" si="596"/>
        <v>0</v>
      </c>
      <c r="CF396" s="161">
        <f t="shared" si="596"/>
        <v>0</v>
      </c>
      <c r="CG396" s="161">
        <f t="shared" si="596"/>
        <v>0</v>
      </c>
      <c r="CH396" s="161">
        <f t="shared" si="596"/>
        <v>0</v>
      </c>
      <c r="CI396" s="161">
        <f t="shared" si="596"/>
        <v>0</v>
      </c>
      <c r="CJ396" s="161">
        <f t="shared" si="596"/>
        <v>0</v>
      </c>
      <c r="CK396" s="161">
        <f t="shared" si="596"/>
        <v>0</v>
      </c>
      <c r="CL396" s="161">
        <f t="shared" si="596"/>
        <v>0</v>
      </c>
      <c r="CM396" s="161">
        <f t="shared" si="596"/>
        <v>0</v>
      </c>
      <c r="CN396" s="161">
        <f t="shared" si="596"/>
        <v>0</v>
      </c>
      <c r="CO396" s="161">
        <f t="shared" si="596"/>
        <v>0</v>
      </c>
      <c r="CP396" s="161">
        <f t="shared" si="596"/>
        <v>0</v>
      </c>
      <c r="CQ396" s="161">
        <f t="shared" si="596"/>
        <v>0</v>
      </c>
      <c r="CR396" s="161">
        <f t="shared" si="596"/>
        <v>0</v>
      </c>
      <c r="CS396" s="161">
        <f t="shared" si="596"/>
        <v>0</v>
      </c>
      <c r="CT396" s="161">
        <f t="shared" si="596"/>
        <v>0</v>
      </c>
      <c r="CU396" s="161">
        <f t="shared" si="596"/>
        <v>0</v>
      </c>
      <c r="CV396" s="161">
        <f t="shared" si="596"/>
        <v>0</v>
      </c>
      <c r="CW396" s="161">
        <f t="shared" si="596"/>
        <v>0</v>
      </c>
      <c r="CX396" s="161">
        <f t="shared" si="596"/>
        <v>0</v>
      </c>
      <c r="CY396" s="161">
        <f t="shared" si="596"/>
        <v>0</v>
      </c>
      <c r="CZ396" s="161">
        <f t="shared" si="596"/>
        <v>0</v>
      </c>
      <c r="DA396" s="161">
        <f t="shared" si="596"/>
        <v>0</v>
      </c>
      <c r="DB396" s="161">
        <f t="shared" si="596"/>
        <v>0</v>
      </c>
      <c r="DC396" s="161">
        <f t="shared" si="596"/>
        <v>0</v>
      </c>
      <c r="DD396" s="161">
        <f t="shared" si="596"/>
        <v>0</v>
      </c>
      <c r="DE396" s="161">
        <f t="shared" si="596"/>
        <v>0</v>
      </c>
      <c r="DF396" s="161">
        <f t="shared" si="596"/>
        <v>0</v>
      </c>
      <c r="DG396" s="161">
        <f t="shared" ref="DG396:DV396" si="597">DG397+DG398</f>
        <v>0</v>
      </c>
      <c r="DH396" s="161">
        <f t="shared" si="597"/>
        <v>0</v>
      </c>
      <c r="DI396" s="161">
        <f t="shared" si="597"/>
        <v>0</v>
      </c>
      <c r="DJ396" s="161">
        <f t="shared" si="597"/>
        <v>0</v>
      </c>
      <c r="DK396" s="161">
        <f t="shared" si="597"/>
        <v>0</v>
      </c>
      <c r="DL396" s="161">
        <f t="shared" si="597"/>
        <v>0</v>
      </c>
      <c r="DM396" s="161">
        <f t="shared" si="597"/>
        <v>0</v>
      </c>
      <c r="DN396" s="161">
        <f t="shared" si="597"/>
        <v>0</v>
      </c>
      <c r="DO396" s="161">
        <f t="shared" si="597"/>
        <v>0</v>
      </c>
      <c r="DP396" s="161">
        <f t="shared" si="597"/>
        <v>0</v>
      </c>
      <c r="DQ396" s="161">
        <f t="shared" si="597"/>
        <v>0</v>
      </c>
      <c r="DR396" s="161">
        <f t="shared" si="597"/>
        <v>0</v>
      </c>
      <c r="DS396" s="161">
        <f t="shared" si="597"/>
        <v>0</v>
      </c>
      <c r="DT396" s="161">
        <f t="shared" si="597"/>
        <v>0</v>
      </c>
      <c r="DU396" s="161">
        <f t="shared" si="597"/>
        <v>0</v>
      </c>
      <c r="DV396" s="161">
        <f t="shared" si="597"/>
        <v>0</v>
      </c>
      <c r="DW396" s="161"/>
      <c r="DX396" s="162">
        <f>SUM(G396:DW396)</f>
        <v>0</v>
      </c>
    </row>
    <row r="397" spans="1:128" hidden="1" outlineLevel="1" x14ac:dyDescent="0.2">
      <c r="A397" s="159" t="str">
        <f ca="1">Language!A$731</f>
        <v>заработная плата</v>
      </c>
      <c r="B397" s="173"/>
      <c r="C397" s="178" t="str">
        <f t="shared" ca="1" si="564"/>
        <v>тыс. руб.</v>
      </c>
      <c r="D397" s="158">
        <v>1</v>
      </c>
      <c r="F397" s="6" t="s">
        <v>3103</v>
      </c>
      <c r="G397" s="161">
        <v>0</v>
      </c>
      <c r="H397" s="161">
        <v>0</v>
      </c>
      <c r="I397" s="161">
        <v>0</v>
      </c>
      <c r="J397" s="161">
        <v>0</v>
      </c>
      <c r="K397" s="161">
        <v>0</v>
      </c>
      <c r="L397" s="161">
        <v>0</v>
      </c>
      <c r="M397" s="161">
        <v>0</v>
      </c>
      <c r="N397" s="161">
        <v>0</v>
      </c>
      <c r="O397" s="161">
        <v>0</v>
      </c>
      <c r="P397" s="161">
        <v>0</v>
      </c>
      <c r="Q397" s="161">
        <v>0</v>
      </c>
      <c r="R397" s="161">
        <v>0</v>
      </c>
      <c r="S397" s="161">
        <v>0</v>
      </c>
      <c r="T397" s="161">
        <v>0</v>
      </c>
      <c r="U397" s="161">
        <v>0</v>
      </c>
      <c r="V397" s="161">
        <v>0</v>
      </c>
      <c r="W397" s="161">
        <v>0</v>
      </c>
      <c r="X397" s="161">
        <v>0</v>
      </c>
      <c r="Y397" s="161">
        <v>0</v>
      </c>
      <c r="Z397" s="161">
        <v>0</v>
      </c>
      <c r="AA397" s="161">
        <v>0</v>
      </c>
      <c r="AB397" s="161">
        <v>0</v>
      </c>
      <c r="AC397" s="161">
        <v>0</v>
      </c>
      <c r="AD397" s="161">
        <v>0</v>
      </c>
      <c r="AE397" s="161">
        <v>0</v>
      </c>
      <c r="AF397" s="161">
        <v>0</v>
      </c>
      <c r="AG397" s="161">
        <v>0</v>
      </c>
      <c r="AH397" s="161">
        <v>0</v>
      </c>
      <c r="AI397" s="161">
        <v>0</v>
      </c>
      <c r="AJ397" s="161">
        <v>0</v>
      </c>
      <c r="AK397" s="161">
        <v>0</v>
      </c>
      <c r="AL397" s="161">
        <v>0</v>
      </c>
      <c r="AM397" s="161">
        <v>0</v>
      </c>
      <c r="AN397" s="161">
        <v>0</v>
      </c>
      <c r="AO397" s="161">
        <v>0</v>
      </c>
      <c r="AP397" s="161">
        <v>0</v>
      </c>
      <c r="AQ397" s="161">
        <v>0</v>
      </c>
      <c r="AR397" s="161">
        <v>0</v>
      </c>
      <c r="AS397" s="161">
        <v>0</v>
      </c>
      <c r="AT397" s="161">
        <v>0</v>
      </c>
      <c r="AU397" s="161">
        <v>0</v>
      </c>
      <c r="AV397" s="161">
        <v>0</v>
      </c>
      <c r="AW397" s="161">
        <v>0</v>
      </c>
      <c r="AX397" s="161">
        <v>0</v>
      </c>
      <c r="AY397" s="161">
        <v>0</v>
      </c>
      <c r="AZ397" s="161">
        <v>0</v>
      </c>
      <c r="BA397" s="161">
        <v>0</v>
      </c>
      <c r="BB397" s="161">
        <v>0</v>
      </c>
      <c r="BC397" s="161">
        <v>0</v>
      </c>
      <c r="BD397" s="161">
        <v>0</v>
      </c>
      <c r="BE397" s="161">
        <v>0</v>
      </c>
      <c r="BF397" s="161">
        <v>0</v>
      </c>
      <c r="BG397" s="161">
        <v>0</v>
      </c>
      <c r="BH397" s="161">
        <v>0</v>
      </c>
      <c r="BI397" s="161">
        <v>0</v>
      </c>
      <c r="BJ397" s="161">
        <v>0</v>
      </c>
      <c r="BK397" s="161">
        <v>0</v>
      </c>
      <c r="BL397" s="161">
        <v>0</v>
      </c>
      <c r="BM397" s="161">
        <v>0</v>
      </c>
      <c r="BN397" s="161">
        <v>0</v>
      </c>
      <c r="BO397" s="161">
        <v>0</v>
      </c>
      <c r="BP397" s="161">
        <v>0</v>
      </c>
      <c r="BQ397" s="161">
        <v>0</v>
      </c>
      <c r="BR397" s="161">
        <v>0</v>
      </c>
      <c r="BS397" s="161">
        <v>0</v>
      </c>
      <c r="BT397" s="161">
        <v>0</v>
      </c>
      <c r="BU397" s="161">
        <v>0</v>
      </c>
      <c r="BV397" s="161">
        <v>0</v>
      </c>
      <c r="BW397" s="161">
        <v>0</v>
      </c>
      <c r="BX397" s="161">
        <v>0</v>
      </c>
      <c r="BY397" s="161">
        <v>0</v>
      </c>
      <c r="BZ397" s="161">
        <v>0</v>
      </c>
      <c r="CA397" s="161">
        <v>0</v>
      </c>
      <c r="CB397" s="161">
        <v>0</v>
      </c>
      <c r="CC397" s="161">
        <v>0</v>
      </c>
      <c r="CD397" s="161">
        <v>0</v>
      </c>
      <c r="CE397" s="161">
        <v>0</v>
      </c>
      <c r="CF397" s="161">
        <v>0</v>
      </c>
      <c r="CG397" s="161">
        <v>0</v>
      </c>
      <c r="CH397" s="161">
        <v>0</v>
      </c>
      <c r="CI397" s="161">
        <v>0</v>
      </c>
      <c r="CJ397" s="161">
        <v>0</v>
      </c>
      <c r="CK397" s="161">
        <v>0</v>
      </c>
      <c r="CL397" s="161">
        <v>0</v>
      </c>
      <c r="CM397" s="161">
        <v>0</v>
      </c>
      <c r="CN397" s="161">
        <v>0</v>
      </c>
      <c r="CO397" s="161">
        <v>0</v>
      </c>
      <c r="CP397" s="161">
        <v>0</v>
      </c>
      <c r="CQ397" s="161">
        <v>0</v>
      </c>
      <c r="CR397" s="161">
        <v>0</v>
      </c>
      <c r="CS397" s="161">
        <v>0</v>
      </c>
      <c r="CT397" s="161">
        <v>0</v>
      </c>
      <c r="CU397" s="161">
        <v>0</v>
      </c>
      <c r="CV397" s="161">
        <v>0</v>
      </c>
      <c r="CW397" s="161">
        <v>0</v>
      </c>
      <c r="CX397" s="161">
        <v>0</v>
      </c>
      <c r="CY397" s="161">
        <v>0</v>
      </c>
      <c r="CZ397" s="161">
        <v>0</v>
      </c>
      <c r="DA397" s="161">
        <v>0</v>
      </c>
      <c r="DB397" s="161">
        <v>0</v>
      </c>
      <c r="DC397" s="161">
        <v>0</v>
      </c>
      <c r="DD397" s="161">
        <v>0</v>
      </c>
      <c r="DE397" s="161">
        <v>0</v>
      </c>
      <c r="DF397" s="161">
        <v>0</v>
      </c>
      <c r="DG397" s="161">
        <v>0</v>
      </c>
      <c r="DH397" s="161">
        <v>0</v>
      </c>
      <c r="DI397" s="161">
        <v>0</v>
      </c>
      <c r="DJ397" s="161">
        <v>0</v>
      </c>
      <c r="DK397" s="161">
        <v>0</v>
      </c>
      <c r="DL397" s="161">
        <v>0</v>
      </c>
      <c r="DM397" s="161">
        <v>0</v>
      </c>
      <c r="DN397" s="161">
        <v>0</v>
      </c>
      <c r="DO397" s="161">
        <v>0</v>
      </c>
      <c r="DP397" s="161">
        <v>0</v>
      </c>
      <c r="DQ397" s="161">
        <v>0</v>
      </c>
      <c r="DR397" s="161">
        <v>0</v>
      </c>
      <c r="DS397" s="161">
        <v>0</v>
      </c>
      <c r="DT397" s="161">
        <v>0</v>
      </c>
      <c r="DU397" s="161">
        <v>0</v>
      </c>
      <c r="DV397" s="161">
        <v>0</v>
      </c>
      <c r="DW397" s="161"/>
      <c r="DX397" s="162">
        <f>SUM(G397:DW397)</f>
        <v>0</v>
      </c>
    </row>
    <row r="398" spans="1:128" hidden="1" outlineLevel="1" x14ac:dyDescent="0.2">
      <c r="A398" s="159" t="str">
        <f ca="1">Language!A$732</f>
        <v>социальные взносы</v>
      </c>
      <c r="B398" s="173"/>
      <c r="C398" s="178" t="str">
        <f t="shared" ca="1" si="564"/>
        <v>тыс. руб.</v>
      </c>
      <c r="D398" s="158">
        <v>1</v>
      </c>
      <c r="F398" s="6" t="s">
        <v>3104</v>
      </c>
      <c r="G398" s="161">
        <v>0</v>
      </c>
      <c r="H398" s="161">
        <v>0</v>
      </c>
      <c r="I398" s="161">
        <v>0</v>
      </c>
      <c r="J398" s="161">
        <v>0</v>
      </c>
      <c r="K398" s="161">
        <v>0</v>
      </c>
      <c r="L398" s="161">
        <v>0</v>
      </c>
      <c r="M398" s="161">
        <v>0</v>
      </c>
      <c r="N398" s="161">
        <v>0</v>
      </c>
      <c r="O398" s="161">
        <v>0</v>
      </c>
      <c r="P398" s="161">
        <v>0</v>
      </c>
      <c r="Q398" s="161">
        <v>0</v>
      </c>
      <c r="R398" s="161">
        <v>0</v>
      </c>
      <c r="S398" s="161">
        <v>0</v>
      </c>
      <c r="T398" s="161">
        <v>0</v>
      </c>
      <c r="U398" s="161">
        <v>0</v>
      </c>
      <c r="V398" s="161">
        <v>0</v>
      </c>
      <c r="W398" s="161">
        <v>0</v>
      </c>
      <c r="X398" s="161">
        <v>0</v>
      </c>
      <c r="Y398" s="161">
        <v>0</v>
      </c>
      <c r="Z398" s="161">
        <v>0</v>
      </c>
      <c r="AA398" s="161">
        <v>0</v>
      </c>
      <c r="AB398" s="161">
        <v>0</v>
      </c>
      <c r="AC398" s="161">
        <v>0</v>
      </c>
      <c r="AD398" s="161">
        <v>0</v>
      </c>
      <c r="AE398" s="161">
        <v>0</v>
      </c>
      <c r="AF398" s="161">
        <v>0</v>
      </c>
      <c r="AG398" s="161">
        <v>0</v>
      </c>
      <c r="AH398" s="161">
        <v>0</v>
      </c>
      <c r="AI398" s="161">
        <v>0</v>
      </c>
      <c r="AJ398" s="161">
        <v>0</v>
      </c>
      <c r="AK398" s="161">
        <v>0</v>
      </c>
      <c r="AL398" s="161">
        <v>0</v>
      </c>
      <c r="AM398" s="161">
        <v>0</v>
      </c>
      <c r="AN398" s="161">
        <v>0</v>
      </c>
      <c r="AO398" s="161">
        <v>0</v>
      </c>
      <c r="AP398" s="161">
        <v>0</v>
      </c>
      <c r="AQ398" s="161">
        <v>0</v>
      </c>
      <c r="AR398" s="161">
        <v>0</v>
      </c>
      <c r="AS398" s="161">
        <v>0</v>
      </c>
      <c r="AT398" s="161">
        <v>0</v>
      </c>
      <c r="AU398" s="161">
        <v>0</v>
      </c>
      <c r="AV398" s="161">
        <v>0</v>
      </c>
      <c r="AW398" s="161">
        <v>0</v>
      </c>
      <c r="AX398" s="161">
        <v>0</v>
      </c>
      <c r="AY398" s="161">
        <v>0</v>
      </c>
      <c r="AZ398" s="161">
        <v>0</v>
      </c>
      <c r="BA398" s="161">
        <v>0</v>
      </c>
      <c r="BB398" s="161">
        <v>0</v>
      </c>
      <c r="BC398" s="161">
        <v>0</v>
      </c>
      <c r="BD398" s="161">
        <v>0</v>
      </c>
      <c r="BE398" s="161">
        <v>0</v>
      </c>
      <c r="BF398" s="161">
        <v>0</v>
      </c>
      <c r="BG398" s="161">
        <v>0</v>
      </c>
      <c r="BH398" s="161">
        <v>0</v>
      </c>
      <c r="BI398" s="161">
        <v>0</v>
      </c>
      <c r="BJ398" s="161">
        <v>0</v>
      </c>
      <c r="BK398" s="161">
        <v>0</v>
      </c>
      <c r="BL398" s="161">
        <v>0</v>
      </c>
      <c r="BM398" s="161">
        <v>0</v>
      </c>
      <c r="BN398" s="161">
        <v>0</v>
      </c>
      <c r="BO398" s="161">
        <v>0</v>
      </c>
      <c r="BP398" s="161">
        <v>0</v>
      </c>
      <c r="BQ398" s="161">
        <v>0</v>
      </c>
      <c r="BR398" s="161">
        <v>0</v>
      </c>
      <c r="BS398" s="161">
        <v>0</v>
      </c>
      <c r="BT398" s="161">
        <v>0</v>
      </c>
      <c r="BU398" s="161">
        <v>0</v>
      </c>
      <c r="BV398" s="161">
        <v>0</v>
      </c>
      <c r="BW398" s="161">
        <v>0</v>
      </c>
      <c r="BX398" s="161">
        <v>0</v>
      </c>
      <c r="BY398" s="161">
        <v>0</v>
      </c>
      <c r="BZ398" s="161">
        <v>0</v>
      </c>
      <c r="CA398" s="161">
        <v>0</v>
      </c>
      <c r="CB398" s="161">
        <v>0</v>
      </c>
      <c r="CC398" s="161">
        <v>0</v>
      </c>
      <c r="CD398" s="161">
        <v>0</v>
      </c>
      <c r="CE398" s="161">
        <v>0</v>
      </c>
      <c r="CF398" s="161">
        <v>0</v>
      </c>
      <c r="CG398" s="161">
        <v>0</v>
      </c>
      <c r="CH398" s="161">
        <v>0</v>
      </c>
      <c r="CI398" s="161">
        <v>0</v>
      </c>
      <c r="CJ398" s="161">
        <v>0</v>
      </c>
      <c r="CK398" s="161">
        <v>0</v>
      </c>
      <c r="CL398" s="161">
        <v>0</v>
      </c>
      <c r="CM398" s="161">
        <v>0</v>
      </c>
      <c r="CN398" s="161">
        <v>0</v>
      </c>
      <c r="CO398" s="161">
        <v>0</v>
      </c>
      <c r="CP398" s="161">
        <v>0</v>
      </c>
      <c r="CQ398" s="161">
        <v>0</v>
      </c>
      <c r="CR398" s="161">
        <v>0</v>
      </c>
      <c r="CS398" s="161">
        <v>0</v>
      </c>
      <c r="CT398" s="161">
        <v>0</v>
      </c>
      <c r="CU398" s="161">
        <v>0</v>
      </c>
      <c r="CV398" s="161">
        <v>0</v>
      </c>
      <c r="CW398" s="161">
        <v>0</v>
      </c>
      <c r="CX398" s="161">
        <v>0</v>
      </c>
      <c r="CY398" s="161">
        <v>0</v>
      </c>
      <c r="CZ398" s="161">
        <v>0</v>
      </c>
      <c r="DA398" s="161">
        <v>0</v>
      </c>
      <c r="DB398" s="161">
        <v>0</v>
      </c>
      <c r="DC398" s="161">
        <v>0</v>
      </c>
      <c r="DD398" s="161">
        <v>0</v>
      </c>
      <c r="DE398" s="161">
        <v>0</v>
      </c>
      <c r="DF398" s="161">
        <v>0</v>
      </c>
      <c r="DG398" s="161">
        <v>0</v>
      </c>
      <c r="DH398" s="161">
        <v>0</v>
      </c>
      <c r="DI398" s="161">
        <v>0</v>
      </c>
      <c r="DJ398" s="161">
        <v>0</v>
      </c>
      <c r="DK398" s="161">
        <v>0</v>
      </c>
      <c r="DL398" s="161">
        <v>0</v>
      </c>
      <c r="DM398" s="161">
        <v>0</v>
      </c>
      <c r="DN398" s="161">
        <v>0</v>
      </c>
      <c r="DO398" s="161">
        <v>0</v>
      </c>
      <c r="DP398" s="161">
        <v>0</v>
      </c>
      <c r="DQ398" s="161">
        <v>0</v>
      </c>
      <c r="DR398" s="161">
        <v>0</v>
      </c>
      <c r="DS398" s="161">
        <v>0</v>
      </c>
      <c r="DT398" s="161">
        <v>0</v>
      </c>
      <c r="DU398" s="161">
        <v>0</v>
      </c>
      <c r="DV398" s="161">
        <v>0</v>
      </c>
      <c r="DW398" s="161"/>
      <c r="DX398" s="162">
        <f>SUM(G398:DW398)</f>
        <v>0</v>
      </c>
    </row>
    <row r="399" spans="1:128" s="154" customFormat="1" hidden="1" outlineLevel="1" x14ac:dyDescent="0.2">
      <c r="A399" s="168" t="str">
        <f ca="1">Language!A$734</f>
        <v>затраты в запасах готовой продукции</v>
      </c>
      <c r="B399" s="147"/>
      <c r="C399" s="147" t="str">
        <f t="shared" ca="1" si="564"/>
        <v>тыс. руб.</v>
      </c>
      <c r="D399" s="158"/>
      <c r="F399" s="6" t="s">
        <v>3099</v>
      </c>
      <c r="G399" s="302">
        <f>IF(AND($B400=0,G$2&gt;1),F399,G396*$B400/Параметры!G$36)</f>
        <v>0</v>
      </c>
      <c r="H399" s="302">
        <f>IF(AND($B400=0,H$2&gt;1),G399,H396*$B400/Параметры!H$36)</f>
        <v>0</v>
      </c>
      <c r="I399" s="302">
        <f>IF(AND($B400=0,I$2&gt;1),H399,I396*$B400/Параметры!I$36)</f>
        <v>0</v>
      </c>
      <c r="J399" s="302">
        <f>IF(AND($B400=0,J$2&gt;1),I399,J396*$B400/Параметры!J$36)</f>
        <v>0</v>
      </c>
      <c r="K399" s="302">
        <f>IF(AND($B400=0,K$2&gt;1),J399,K396*$B400/Параметры!K$36)</f>
        <v>0</v>
      </c>
      <c r="L399" s="302">
        <f>IF(AND($B400=0,L$2&gt;1),K399,L396*$B400/Параметры!L$36)</f>
        <v>0</v>
      </c>
      <c r="M399" s="302">
        <f>IF(AND($B400=0,M$2&gt;1),L399,M396*$B400/Параметры!M$36)</f>
        <v>0</v>
      </c>
      <c r="N399" s="302">
        <f>IF(AND($B400=0,N$2&gt;1),M399,N396*$B400/Параметры!N$36)</f>
        <v>0</v>
      </c>
      <c r="O399" s="302">
        <f>IF(AND($B400=0,O$2&gt;1),N399,O396*$B400/Параметры!O$36)</f>
        <v>0</v>
      </c>
      <c r="P399" s="302">
        <f>IF(AND($B400=0,P$2&gt;1),O399,P396*$B400/Параметры!P$36)</f>
        <v>0</v>
      </c>
      <c r="Q399" s="302">
        <f>IF(AND($B400=0,Q$2&gt;1),P399,Q396*$B400/Параметры!Q$36)</f>
        <v>0</v>
      </c>
      <c r="R399" s="302">
        <f>IF(AND($B400=0,R$2&gt;1),Q399,R396*$B400/Параметры!R$36)</f>
        <v>0</v>
      </c>
      <c r="S399" s="302">
        <f>IF(AND($B400=0,S$2&gt;1),R399,S396*$B400/Параметры!S$36)</f>
        <v>0</v>
      </c>
      <c r="T399" s="302">
        <f>IF(AND($B400=0,T$2&gt;1),S399,T396*$B400/Параметры!T$36)</f>
        <v>0</v>
      </c>
      <c r="U399" s="302">
        <f>IF(AND($B400=0,U$2&gt;1),T399,U396*$B400/Параметры!U$36)</f>
        <v>0</v>
      </c>
      <c r="V399" s="302">
        <f>IF(AND($B400=0,V$2&gt;1),U399,V396*$B400/Параметры!V$36)</f>
        <v>0</v>
      </c>
      <c r="W399" s="302">
        <f>IF(AND($B400=0,W$2&gt;1),V399,W396*$B400/Параметры!W$36)</f>
        <v>0</v>
      </c>
      <c r="X399" s="302">
        <f>IF(AND($B400=0,X$2&gt;1),W399,X396*$B400/Параметры!X$36)</f>
        <v>0</v>
      </c>
      <c r="Y399" s="302">
        <f>IF(AND($B400=0,Y$2&gt;1),X399,Y396*$B400/Параметры!Y$36)</f>
        <v>0</v>
      </c>
      <c r="Z399" s="302">
        <f>IF(AND($B400=0,Z$2&gt;1),Y399,Z396*$B400/Параметры!Z$36)</f>
        <v>0</v>
      </c>
      <c r="AA399" s="302">
        <f>IF(AND($B400=0,AA$2&gt;1),Z399,AA396*$B400/Параметры!AA$36)</f>
        <v>0</v>
      </c>
      <c r="AB399" s="302">
        <f>IF(AND($B400=0,AB$2&gt;1),AA399,AB396*$B400/Параметры!AB$36)</f>
        <v>0</v>
      </c>
      <c r="AC399" s="302">
        <f>IF(AND($B400=0,AC$2&gt;1),AB399,AC396*$B400/Параметры!AC$36)</f>
        <v>0</v>
      </c>
      <c r="AD399" s="302">
        <f>IF(AND($B400=0,AD$2&gt;1),AC399,AD396*$B400/Параметры!AD$36)</f>
        <v>0</v>
      </c>
      <c r="AE399" s="302">
        <f>IF(AND($B400=0,AE$2&gt;1),AD399,AE396*$B400/Параметры!AE$36)</f>
        <v>0</v>
      </c>
      <c r="AF399" s="302">
        <f>IF(AND($B400=0,AF$2&gt;1),AE399,AF396*$B400/Параметры!AF$36)</f>
        <v>0</v>
      </c>
      <c r="AG399" s="302">
        <f>IF(AND($B400=0,AG$2&gt;1),AF399,AG396*$B400/Параметры!AG$36)</f>
        <v>0</v>
      </c>
      <c r="AH399" s="302">
        <f>IF(AND($B400=0,AH$2&gt;1),AG399,AH396*$B400/Параметры!AH$36)</f>
        <v>0</v>
      </c>
      <c r="AI399" s="302">
        <f>IF(AND($B400=0,AI$2&gt;1),AH399,AI396*$B400/Параметры!AI$36)</f>
        <v>0</v>
      </c>
      <c r="AJ399" s="302">
        <f>IF(AND($B400=0,AJ$2&gt;1),AI399,AJ396*$B400/Параметры!AJ$36)</f>
        <v>0</v>
      </c>
      <c r="AK399" s="302">
        <f>IF(AND($B400=0,AK$2&gt;1),AJ399,AK396*$B400/Параметры!AK$36)</f>
        <v>0</v>
      </c>
      <c r="AL399" s="302">
        <f>IF(AND($B400=0,AL$2&gt;1),AK399,AL396*$B400/Параметры!AL$36)</f>
        <v>0</v>
      </c>
      <c r="AM399" s="302">
        <f>IF(AND($B400=0,AM$2&gt;1),AL399,AM396*$B400/Параметры!AM$36)</f>
        <v>0</v>
      </c>
      <c r="AN399" s="302">
        <f>IF(AND($B400=0,AN$2&gt;1),AM399,AN396*$B400/Параметры!AN$36)</f>
        <v>0</v>
      </c>
      <c r="AO399" s="302">
        <f>IF(AND($B400=0,AO$2&gt;1),AN399,AO396*$B400/Параметры!AO$36)</f>
        <v>0</v>
      </c>
      <c r="AP399" s="302">
        <f>IF(AND($B400=0,AP$2&gt;1),AO399,AP396*$B400/Параметры!AP$36)</f>
        <v>0</v>
      </c>
      <c r="AQ399" s="302">
        <f>IF(AND($B400=0,AQ$2&gt;1),AP399,AQ396*$B400/Параметры!AQ$36)</f>
        <v>0</v>
      </c>
      <c r="AR399" s="302">
        <f>IF(AND($B400=0,AR$2&gt;1),AQ399,AR396*$B400/Параметры!AR$36)</f>
        <v>0</v>
      </c>
      <c r="AS399" s="302">
        <f>IF(AND($B400=0,AS$2&gt;1),AR399,AS396*$B400/Параметры!AS$36)</f>
        <v>0</v>
      </c>
      <c r="AT399" s="302">
        <f>IF(AND($B400=0,AT$2&gt;1),AS399,AT396*$B400/Параметры!AT$36)</f>
        <v>0</v>
      </c>
      <c r="AU399" s="302">
        <f>IF(AND($B400=0,AU$2&gt;1),AT399,AU396*$B400/Параметры!AU$36)</f>
        <v>0</v>
      </c>
      <c r="AV399" s="302">
        <f>IF(AND($B400=0,AV$2&gt;1),AU399,AV396*$B400/Параметры!AV$36)</f>
        <v>0</v>
      </c>
      <c r="AW399" s="302">
        <f>IF(AND($B400=0,AW$2&gt;1),AV399,AW396*$B400/Параметры!AW$36)</f>
        <v>0</v>
      </c>
      <c r="AX399" s="302">
        <f>IF(AND($B400=0,AX$2&gt;1),AW399,AX396*$B400/Параметры!AX$36)</f>
        <v>0</v>
      </c>
      <c r="AY399" s="302">
        <f>IF(AND($B400=0,AY$2&gt;1),AX399,AY396*$B400/Параметры!AY$36)</f>
        <v>0</v>
      </c>
      <c r="AZ399" s="302">
        <f>IF(AND($B400=0,AZ$2&gt;1),AY399,AZ396*$B400/Параметры!AZ$36)</f>
        <v>0</v>
      </c>
      <c r="BA399" s="302">
        <f>IF(AND($B400=0,BA$2&gt;1),AZ399,BA396*$B400/Параметры!BA$36)</f>
        <v>0</v>
      </c>
      <c r="BB399" s="302">
        <f>IF(AND($B400=0,BB$2&gt;1),BA399,BB396*$B400/Параметры!BB$36)</f>
        <v>0</v>
      </c>
      <c r="BC399" s="302">
        <f>IF(AND($B400=0,BC$2&gt;1),BB399,BC396*$B400/Параметры!BC$36)</f>
        <v>0</v>
      </c>
      <c r="BD399" s="302">
        <f>IF(AND($B400=0,BD$2&gt;1),BC399,BD396*$B400/Параметры!BD$36)</f>
        <v>0</v>
      </c>
      <c r="BE399" s="302">
        <f>IF(AND($B400=0,BE$2&gt;1),BD399,BE396*$B400/Параметры!BE$36)</f>
        <v>0</v>
      </c>
      <c r="BF399" s="302">
        <f>IF(AND($B400=0,BF$2&gt;1),BE399,BF396*$B400/Параметры!BF$36)</f>
        <v>0</v>
      </c>
      <c r="BG399" s="302">
        <f>IF(AND($B400=0,BG$2&gt;1),BF399,BG396*$B400/Параметры!BG$36)</f>
        <v>0</v>
      </c>
      <c r="BH399" s="302">
        <f>IF(AND($B400=0,BH$2&gt;1),BG399,BH396*$B400/Параметры!BH$36)</f>
        <v>0</v>
      </c>
      <c r="BI399" s="302">
        <f>IF(AND($B400=0,BI$2&gt;1),BH399,BI396*$B400/Параметры!BI$36)</f>
        <v>0</v>
      </c>
      <c r="BJ399" s="302">
        <f>IF(AND($B400=0,BJ$2&gt;1),BI399,BJ396*$B400/Параметры!BJ$36)</f>
        <v>0</v>
      </c>
      <c r="BK399" s="302">
        <f>IF(AND($B400=0,BK$2&gt;1),BJ399,BK396*$B400/Параметры!BK$36)</f>
        <v>0</v>
      </c>
      <c r="BL399" s="302">
        <f>IF(AND($B400=0,BL$2&gt;1),BK399,BL396*$B400/Параметры!BL$36)</f>
        <v>0</v>
      </c>
      <c r="BM399" s="302">
        <f>IF(AND($B400=0,BM$2&gt;1),BL399,BM396*$B400/Параметры!BM$36)</f>
        <v>0</v>
      </c>
      <c r="BN399" s="302">
        <f>IF(AND($B400=0,BN$2&gt;1),BM399,BN396*$B400/Параметры!BN$36)</f>
        <v>0</v>
      </c>
      <c r="BO399" s="302">
        <f>IF(AND($B400=0,BO$2&gt;1),BN399,BO396*$B400/Параметры!BO$36)</f>
        <v>0</v>
      </c>
      <c r="BP399" s="302">
        <f>IF(AND($B400=0,BP$2&gt;1),BO399,BP396*$B400/Параметры!BP$36)</f>
        <v>0</v>
      </c>
      <c r="BQ399" s="302">
        <f>IF(AND($B400=0,BQ$2&gt;1),BP399,BQ396*$B400/Параметры!BQ$36)</f>
        <v>0</v>
      </c>
      <c r="BR399" s="302">
        <f>IF(AND($B400=0,BR$2&gt;1),BQ399,BR396*$B400/Параметры!BR$36)</f>
        <v>0</v>
      </c>
      <c r="BS399" s="302">
        <f>IF(AND($B400=0,BS$2&gt;1),BR399,BS396*$B400/Параметры!BS$36)</f>
        <v>0</v>
      </c>
      <c r="BT399" s="302">
        <f>IF(AND($B400=0,BT$2&gt;1),BS399,BT396*$B400/Параметры!BT$36)</f>
        <v>0</v>
      </c>
      <c r="BU399" s="302">
        <f>IF(AND($B400=0,BU$2&gt;1),BT399,BU396*$B400/Параметры!BU$36)</f>
        <v>0</v>
      </c>
      <c r="BV399" s="302">
        <f>IF(AND($B400=0,BV$2&gt;1),BU399,BV396*$B400/Параметры!BV$36)</f>
        <v>0</v>
      </c>
      <c r="BW399" s="302">
        <f>IF(AND($B400=0,BW$2&gt;1),BV399,BW396*$B400/Параметры!BW$36)</f>
        <v>0</v>
      </c>
      <c r="BX399" s="302">
        <f>IF(AND($B400=0,BX$2&gt;1),BW399,BX396*$B400/Параметры!BX$36)</f>
        <v>0</v>
      </c>
      <c r="BY399" s="302">
        <f>IF(AND($B400=0,BY$2&gt;1),BX399,BY396*$B400/Параметры!BY$36)</f>
        <v>0</v>
      </c>
      <c r="BZ399" s="302">
        <f>IF(AND($B400=0,BZ$2&gt;1),BY399,BZ396*$B400/Параметры!BZ$36)</f>
        <v>0</v>
      </c>
      <c r="CA399" s="302">
        <f>IF(AND($B400=0,CA$2&gt;1),BZ399,CA396*$B400/Параметры!CA$36)</f>
        <v>0</v>
      </c>
      <c r="CB399" s="302">
        <f>IF(AND($B400=0,CB$2&gt;1),CA399,CB396*$B400/Параметры!CB$36)</f>
        <v>0</v>
      </c>
      <c r="CC399" s="302">
        <f>IF(AND($B400=0,CC$2&gt;1),CB399,CC396*$B400/Параметры!CC$36)</f>
        <v>0</v>
      </c>
      <c r="CD399" s="302">
        <f>IF(AND($B400=0,CD$2&gt;1),CC399,CD396*$B400/Параметры!CD$36)</f>
        <v>0</v>
      </c>
      <c r="CE399" s="302">
        <f>IF(AND($B400=0,CE$2&gt;1),CD399,CE396*$B400/Параметры!CE$36)</f>
        <v>0</v>
      </c>
      <c r="CF399" s="302">
        <f>IF(AND($B400=0,CF$2&gt;1),CE399,CF396*$B400/Параметры!CF$36)</f>
        <v>0</v>
      </c>
      <c r="CG399" s="302">
        <f>IF(AND($B400=0,CG$2&gt;1),CF399,CG396*$B400/Параметры!CG$36)</f>
        <v>0</v>
      </c>
      <c r="CH399" s="302">
        <f>IF(AND($B400=0,CH$2&gt;1),CG399,CH396*$B400/Параметры!CH$36)</f>
        <v>0</v>
      </c>
      <c r="CI399" s="302">
        <f>IF(AND($B400=0,CI$2&gt;1),CH399,CI396*$B400/Параметры!CI$36)</f>
        <v>0</v>
      </c>
      <c r="CJ399" s="302">
        <f>IF(AND($B400=0,CJ$2&gt;1),CI399,CJ396*$B400/Параметры!CJ$36)</f>
        <v>0</v>
      </c>
      <c r="CK399" s="302">
        <f>IF(AND($B400=0,CK$2&gt;1),CJ399,CK396*$B400/Параметры!CK$36)</f>
        <v>0</v>
      </c>
      <c r="CL399" s="302">
        <f>IF(AND($B400=0,CL$2&gt;1),CK399,CL396*$B400/Параметры!CL$36)</f>
        <v>0</v>
      </c>
      <c r="CM399" s="302">
        <f>IF(AND($B400=0,CM$2&gt;1),CL399,CM396*$B400/Параметры!CM$36)</f>
        <v>0</v>
      </c>
      <c r="CN399" s="302">
        <f>IF(AND($B400=0,CN$2&gt;1),CM399,CN396*$B400/Параметры!CN$36)</f>
        <v>0</v>
      </c>
      <c r="CO399" s="302">
        <f>IF(AND($B400=0,CO$2&gt;1),CN399,CO396*$B400/Параметры!CO$36)</f>
        <v>0</v>
      </c>
      <c r="CP399" s="302">
        <f>IF(AND($B400=0,CP$2&gt;1),CO399,CP396*$B400/Параметры!CP$36)</f>
        <v>0</v>
      </c>
      <c r="CQ399" s="302">
        <f>IF(AND($B400=0,CQ$2&gt;1),CP399,CQ396*$B400/Параметры!CQ$36)</f>
        <v>0</v>
      </c>
      <c r="CR399" s="302">
        <f>IF(AND($B400=0,CR$2&gt;1),CQ399,CR396*$B400/Параметры!CR$36)</f>
        <v>0</v>
      </c>
      <c r="CS399" s="302">
        <f>IF(AND($B400=0,CS$2&gt;1),CR399,CS396*$B400/Параметры!CS$36)</f>
        <v>0</v>
      </c>
      <c r="CT399" s="302">
        <f>IF(AND($B400=0,CT$2&gt;1),CS399,CT396*$B400/Параметры!CT$36)</f>
        <v>0</v>
      </c>
      <c r="CU399" s="302">
        <f>IF(AND($B400=0,CU$2&gt;1),CT399,CU396*$B400/Параметры!CU$36)</f>
        <v>0</v>
      </c>
      <c r="CV399" s="302">
        <f>IF(AND($B400=0,CV$2&gt;1),CU399,CV396*$B400/Параметры!CV$36)</f>
        <v>0</v>
      </c>
      <c r="CW399" s="302">
        <f>IF(AND($B400=0,CW$2&gt;1),CV399,CW396*$B400/Параметры!CW$36)</f>
        <v>0</v>
      </c>
      <c r="CX399" s="302">
        <f>IF(AND($B400=0,CX$2&gt;1),CW399,CX396*$B400/Параметры!CX$36)</f>
        <v>0</v>
      </c>
      <c r="CY399" s="302">
        <f>IF(AND($B400=0,CY$2&gt;1),CX399,CY396*$B400/Параметры!CY$36)</f>
        <v>0</v>
      </c>
      <c r="CZ399" s="302">
        <f>IF(AND($B400=0,CZ$2&gt;1),CY399,CZ396*$B400/Параметры!CZ$36)</f>
        <v>0</v>
      </c>
      <c r="DA399" s="302">
        <f>IF(AND($B400=0,DA$2&gt;1),CZ399,DA396*$B400/Параметры!DA$36)</f>
        <v>0</v>
      </c>
      <c r="DB399" s="302">
        <f>IF(AND($B400=0,DB$2&gt;1),DA399,DB396*$B400/Параметры!DB$36)</f>
        <v>0</v>
      </c>
      <c r="DC399" s="302">
        <f>IF(AND($B400=0,DC$2&gt;1),DB399,DC396*$B400/Параметры!DC$36)</f>
        <v>0</v>
      </c>
      <c r="DD399" s="302">
        <f>IF(AND($B400=0,DD$2&gt;1),DC399,DD396*$B400/Параметры!DD$36)</f>
        <v>0</v>
      </c>
      <c r="DE399" s="302">
        <f>IF(AND($B400=0,DE$2&gt;1),DD399,DE396*$B400/Параметры!DE$36)</f>
        <v>0</v>
      </c>
      <c r="DF399" s="302">
        <f>IF(AND($B400=0,DF$2&gt;1),DE399,DF396*$B400/Параметры!DF$36)</f>
        <v>0</v>
      </c>
      <c r="DG399" s="302">
        <f>IF(AND($B400=0,DG$2&gt;1),DF399,DG396*$B400/Параметры!DG$36)</f>
        <v>0</v>
      </c>
      <c r="DH399" s="302">
        <f>IF(AND($B400=0,DH$2&gt;1),DG399,DH396*$B400/Параметры!DH$36)</f>
        <v>0</v>
      </c>
      <c r="DI399" s="302">
        <f>IF(AND($B400=0,DI$2&gt;1),DH399,DI396*$B400/Параметры!DI$36)</f>
        <v>0</v>
      </c>
      <c r="DJ399" s="302">
        <f>IF(AND($B400=0,DJ$2&gt;1),DI399,DJ396*$B400/Параметры!DJ$36)</f>
        <v>0</v>
      </c>
      <c r="DK399" s="302">
        <f>IF(AND($B400=0,DK$2&gt;1),DJ399,DK396*$B400/Параметры!DK$36)</f>
        <v>0</v>
      </c>
      <c r="DL399" s="302">
        <f>IF(AND($B400=0,DL$2&gt;1),DK399,DL396*$B400/Параметры!DL$36)</f>
        <v>0</v>
      </c>
      <c r="DM399" s="302">
        <f>IF(AND($B400=0,DM$2&gt;1),DL399,DM396*$B400/Параметры!DM$36)</f>
        <v>0</v>
      </c>
      <c r="DN399" s="302">
        <f>IF(AND($B400=0,DN$2&gt;1),DM399,DN396*$B400/Параметры!DN$36)</f>
        <v>0</v>
      </c>
      <c r="DO399" s="302">
        <f>IF(AND($B400=0,DO$2&gt;1),DN399,DO396*$B400/Параметры!DO$36)</f>
        <v>0</v>
      </c>
      <c r="DP399" s="302">
        <f>IF(AND($B400=0,DP$2&gt;1),DO399,DP396*$B400/Параметры!DP$36)</f>
        <v>0</v>
      </c>
      <c r="DQ399" s="302">
        <f>IF(AND($B400=0,DQ$2&gt;1),DP399,DQ396*$B400/Параметры!DQ$36)</f>
        <v>0</v>
      </c>
      <c r="DR399" s="302">
        <f>IF(AND($B400=0,DR$2&gt;1),DQ399,DR396*$B400/Параметры!DR$36)</f>
        <v>0</v>
      </c>
      <c r="DS399" s="302">
        <f>IF(AND($B400=0,DS$2&gt;1),DR399,DS396*$B400/Параметры!DS$36)</f>
        <v>0</v>
      </c>
      <c r="DT399" s="302">
        <f>IF(AND($B400=0,DT$2&gt;1),DS399,DT396*$B400/Параметры!DT$36)</f>
        <v>0</v>
      </c>
      <c r="DU399" s="302">
        <f>IF(AND($B400=0,DU$2&gt;1),DT399,DU396*$B400/Параметры!DU$36)</f>
        <v>0</v>
      </c>
      <c r="DV399" s="302">
        <f>IF(AND($B400=0,DV$2&gt;1),DU399,DV396*$B400/Параметры!DV$36)</f>
        <v>0</v>
      </c>
      <c r="DW399" s="169"/>
      <c r="DX399" s="177"/>
    </row>
    <row r="400" spans="1:128" s="154" customFormat="1" hidden="1" outlineLevel="1" x14ac:dyDescent="0.2">
      <c r="A400" s="171" t="str">
        <f ca="1">Language!A$733</f>
        <v>периодичность отгрузки</v>
      </c>
      <c r="B400" s="303">
        <v>0</v>
      </c>
      <c r="C400" s="147" t="str">
        <f ca="1">Language!$A$1464</f>
        <v>дней</v>
      </c>
      <c r="D400" s="158"/>
      <c r="F400" s="6" t="s">
        <v>3100</v>
      </c>
      <c r="G400" s="169"/>
      <c r="H400" s="169"/>
      <c r="I400" s="169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  <c r="U400" s="169"/>
      <c r="V400" s="169"/>
      <c r="W400" s="169"/>
      <c r="X400" s="169"/>
      <c r="Y400" s="169"/>
      <c r="Z400" s="169"/>
      <c r="AA400" s="169"/>
      <c r="AB400" s="169"/>
      <c r="AC400" s="169"/>
      <c r="AD400" s="169"/>
      <c r="AE400" s="169"/>
      <c r="AF400" s="169"/>
      <c r="AG400" s="169"/>
      <c r="AH400" s="169"/>
      <c r="AI400" s="169"/>
      <c r="AJ400" s="169"/>
      <c r="AK400" s="169"/>
      <c r="AL400" s="169"/>
      <c r="AM400" s="169"/>
      <c r="AN400" s="169"/>
      <c r="AO400" s="169"/>
      <c r="AP400" s="169"/>
      <c r="AQ400" s="169"/>
      <c r="AR400" s="169"/>
      <c r="AS400" s="169"/>
      <c r="AT400" s="169"/>
      <c r="AU400" s="169"/>
      <c r="AV400" s="169"/>
      <c r="AW400" s="169"/>
      <c r="AX400" s="169"/>
      <c r="AY400" s="169"/>
      <c r="AZ400" s="169"/>
      <c r="BA400" s="169"/>
      <c r="BB400" s="169"/>
      <c r="BC400" s="169"/>
      <c r="BD400" s="169"/>
      <c r="BE400" s="169"/>
      <c r="BF400" s="169"/>
      <c r="BG400" s="169"/>
      <c r="BH400" s="169"/>
      <c r="BI400" s="169"/>
      <c r="BJ400" s="169"/>
      <c r="BK400" s="169"/>
      <c r="BL400" s="169"/>
      <c r="BM400" s="169"/>
      <c r="BN400" s="169"/>
      <c r="BO400" s="169"/>
      <c r="BP400" s="169"/>
      <c r="BQ400" s="169"/>
      <c r="BR400" s="169"/>
      <c r="BS400" s="169"/>
      <c r="BT400" s="169"/>
      <c r="BU400" s="169"/>
      <c r="BV400" s="169"/>
      <c r="BW400" s="169"/>
      <c r="BX400" s="169"/>
      <c r="BY400" s="169"/>
      <c r="BZ400" s="169"/>
      <c r="CA400" s="169"/>
      <c r="CB400" s="169"/>
      <c r="CC400" s="169"/>
      <c r="CD400" s="169"/>
      <c r="CE400" s="169"/>
      <c r="CF400" s="169"/>
      <c r="CG400" s="169"/>
      <c r="CH400" s="169"/>
      <c r="CI400" s="169"/>
      <c r="CJ400" s="169"/>
      <c r="CK400" s="169"/>
      <c r="CL400" s="169"/>
      <c r="CM400" s="169"/>
      <c r="CN400" s="169"/>
      <c r="CO400" s="169"/>
      <c r="CP400" s="169"/>
      <c r="CQ400" s="169"/>
      <c r="CR400" s="169"/>
      <c r="CS400" s="169"/>
      <c r="CT400" s="169"/>
      <c r="CU400" s="169"/>
      <c r="CV400" s="169"/>
      <c r="CW400" s="169"/>
      <c r="CX400" s="169"/>
      <c r="CY400" s="169"/>
      <c r="CZ400" s="169"/>
      <c r="DA400" s="169"/>
      <c r="DB400" s="169"/>
      <c r="DC400" s="169"/>
      <c r="DD400" s="169"/>
      <c r="DE400" s="169"/>
      <c r="DF400" s="169"/>
      <c r="DG400" s="169"/>
      <c r="DH400" s="169"/>
      <c r="DI400" s="169"/>
      <c r="DJ400" s="169"/>
      <c r="DK400" s="169"/>
      <c r="DL400" s="169"/>
      <c r="DM400" s="169"/>
      <c r="DN400" s="169"/>
      <c r="DO400" s="169"/>
      <c r="DP400" s="169"/>
      <c r="DQ400" s="169"/>
      <c r="DR400" s="169"/>
      <c r="DS400" s="169"/>
      <c r="DT400" s="169"/>
      <c r="DU400" s="169"/>
      <c r="DV400" s="169"/>
      <c r="DW400" s="169"/>
      <c r="DX400" s="177"/>
    </row>
    <row r="401" spans="1:128" s="154" customFormat="1" hidden="1" outlineLevel="1" x14ac:dyDescent="0.2">
      <c r="A401" s="168" t="str">
        <f ca="1">Language!A$736</f>
        <v>затраты в незавершенном производстве</v>
      </c>
      <c r="B401" s="147"/>
      <c r="C401" s="147" t="str">
        <f t="shared" ca="1" si="564"/>
        <v>тыс. руб.</v>
      </c>
      <c r="D401" s="158"/>
      <c r="F401" s="6" t="s">
        <v>3099</v>
      </c>
      <c r="G401" s="302">
        <f>IF(AND($B402=0,G$2&gt;1),F401,G396*$B402/Параметры!G$36)</f>
        <v>0</v>
      </c>
      <c r="H401" s="302">
        <f>IF(AND($B402=0,H$2&gt;1),G401,H396*$B402/Параметры!H$36)</f>
        <v>0</v>
      </c>
      <c r="I401" s="302">
        <f>IF(AND($B402=0,I$2&gt;1),H401,I396*$B402/Параметры!I$36)</f>
        <v>0</v>
      </c>
      <c r="J401" s="302">
        <f>IF(AND($B402=0,J$2&gt;1),I401,J396*$B402/Параметры!J$36)</f>
        <v>0</v>
      </c>
      <c r="K401" s="302">
        <f>IF(AND($B402=0,K$2&gt;1),J401,K396*$B402/Параметры!K$36)</f>
        <v>0</v>
      </c>
      <c r="L401" s="302">
        <f>IF(AND($B402=0,L$2&gt;1),K401,L396*$B402/Параметры!L$36)</f>
        <v>0</v>
      </c>
      <c r="M401" s="302">
        <f>IF(AND($B402=0,M$2&gt;1),L401,M396*$B402/Параметры!M$36)</f>
        <v>0</v>
      </c>
      <c r="N401" s="302">
        <f>IF(AND($B402=0,N$2&gt;1),M401,N396*$B402/Параметры!N$36)</f>
        <v>0</v>
      </c>
      <c r="O401" s="302">
        <f>IF(AND($B402=0,O$2&gt;1),N401,O396*$B402/Параметры!O$36)</f>
        <v>0</v>
      </c>
      <c r="P401" s="302">
        <f>IF(AND($B402=0,P$2&gt;1),O401,P396*$B402/Параметры!P$36)</f>
        <v>0</v>
      </c>
      <c r="Q401" s="302">
        <f>IF(AND($B402=0,Q$2&gt;1),P401,Q396*$B402/Параметры!Q$36)</f>
        <v>0</v>
      </c>
      <c r="R401" s="302">
        <f>IF(AND($B402=0,R$2&gt;1),Q401,R396*$B402/Параметры!R$36)</f>
        <v>0</v>
      </c>
      <c r="S401" s="302">
        <f>IF(AND($B402=0,S$2&gt;1),R401,S396*$B402/Параметры!S$36)</f>
        <v>0</v>
      </c>
      <c r="T401" s="302">
        <f>IF(AND($B402=0,T$2&gt;1),S401,T396*$B402/Параметры!T$36)</f>
        <v>0</v>
      </c>
      <c r="U401" s="302">
        <f>IF(AND($B402=0,U$2&gt;1),T401,U396*$B402/Параметры!U$36)</f>
        <v>0</v>
      </c>
      <c r="V401" s="302">
        <f>IF(AND($B402=0,V$2&gt;1),U401,V396*$B402/Параметры!V$36)</f>
        <v>0</v>
      </c>
      <c r="W401" s="302">
        <f>IF(AND($B402=0,W$2&gt;1),V401,W396*$B402/Параметры!W$36)</f>
        <v>0</v>
      </c>
      <c r="X401" s="302">
        <f>IF(AND($B402=0,X$2&gt;1),W401,X396*$B402/Параметры!X$36)</f>
        <v>0</v>
      </c>
      <c r="Y401" s="302">
        <f>IF(AND($B402=0,Y$2&gt;1),X401,Y396*$B402/Параметры!Y$36)</f>
        <v>0</v>
      </c>
      <c r="Z401" s="302">
        <f>IF(AND($B402=0,Z$2&gt;1),Y401,Z396*$B402/Параметры!Z$36)</f>
        <v>0</v>
      </c>
      <c r="AA401" s="302">
        <f>IF(AND($B402=0,AA$2&gt;1),Z401,AA396*$B402/Параметры!AA$36)</f>
        <v>0</v>
      </c>
      <c r="AB401" s="302">
        <f>IF(AND($B402=0,AB$2&gt;1),AA401,AB396*$B402/Параметры!AB$36)</f>
        <v>0</v>
      </c>
      <c r="AC401" s="302">
        <f>IF(AND($B402=0,AC$2&gt;1),AB401,AC396*$B402/Параметры!AC$36)</f>
        <v>0</v>
      </c>
      <c r="AD401" s="302">
        <f>IF(AND($B402=0,AD$2&gt;1),AC401,AD396*$B402/Параметры!AD$36)</f>
        <v>0</v>
      </c>
      <c r="AE401" s="302">
        <f>IF(AND($B402=0,AE$2&gt;1),AD401,AE396*$B402/Параметры!AE$36)</f>
        <v>0</v>
      </c>
      <c r="AF401" s="302">
        <f>IF(AND($B402=0,AF$2&gt;1),AE401,AF396*$B402/Параметры!AF$36)</f>
        <v>0</v>
      </c>
      <c r="AG401" s="302">
        <f>IF(AND($B402=0,AG$2&gt;1),AF401,AG396*$B402/Параметры!AG$36)</f>
        <v>0</v>
      </c>
      <c r="AH401" s="302">
        <f>IF(AND($B402=0,AH$2&gt;1),AG401,AH396*$B402/Параметры!AH$36)</f>
        <v>0</v>
      </c>
      <c r="AI401" s="302">
        <f>IF(AND($B402=0,AI$2&gt;1),AH401,AI396*$B402/Параметры!AI$36)</f>
        <v>0</v>
      </c>
      <c r="AJ401" s="302">
        <f>IF(AND($B402=0,AJ$2&gt;1),AI401,AJ396*$B402/Параметры!AJ$36)</f>
        <v>0</v>
      </c>
      <c r="AK401" s="302">
        <f>IF(AND($B402=0,AK$2&gt;1),AJ401,AK396*$B402/Параметры!AK$36)</f>
        <v>0</v>
      </c>
      <c r="AL401" s="302">
        <f>IF(AND($B402=0,AL$2&gt;1),AK401,AL396*$B402/Параметры!AL$36)</f>
        <v>0</v>
      </c>
      <c r="AM401" s="302">
        <f>IF(AND($B402=0,AM$2&gt;1),AL401,AM396*$B402/Параметры!AM$36)</f>
        <v>0</v>
      </c>
      <c r="AN401" s="302">
        <f>IF(AND($B402=0,AN$2&gt;1),AM401,AN396*$B402/Параметры!AN$36)</f>
        <v>0</v>
      </c>
      <c r="AO401" s="302">
        <f>IF(AND($B402=0,AO$2&gt;1),AN401,AO396*$B402/Параметры!AO$36)</f>
        <v>0</v>
      </c>
      <c r="AP401" s="302">
        <f>IF(AND($B402=0,AP$2&gt;1),AO401,AP396*$B402/Параметры!AP$36)</f>
        <v>0</v>
      </c>
      <c r="AQ401" s="302">
        <f>IF(AND($B402=0,AQ$2&gt;1),AP401,AQ396*$B402/Параметры!AQ$36)</f>
        <v>0</v>
      </c>
      <c r="AR401" s="302">
        <f>IF(AND($B402=0,AR$2&gt;1),AQ401,AR396*$B402/Параметры!AR$36)</f>
        <v>0</v>
      </c>
      <c r="AS401" s="302">
        <f>IF(AND($B402=0,AS$2&gt;1),AR401,AS396*$B402/Параметры!AS$36)</f>
        <v>0</v>
      </c>
      <c r="AT401" s="302">
        <f>IF(AND($B402=0,AT$2&gt;1),AS401,AT396*$B402/Параметры!AT$36)</f>
        <v>0</v>
      </c>
      <c r="AU401" s="302">
        <f>IF(AND($B402=0,AU$2&gt;1),AT401,AU396*$B402/Параметры!AU$36)</f>
        <v>0</v>
      </c>
      <c r="AV401" s="302">
        <f>IF(AND($B402=0,AV$2&gt;1),AU401,AV396*$B402/Параметры!AV$36)</f>
        <v>0</v>
      </c>
      <c r="AW401" s="302">
        <f>IF(AND($B402=0,AW$2&gt;1),AV401,AW396*$B402/Параметры!AW$36)</f>
        <v>0</v>
      </c>
      <c r="AX401" s="302">
        <f>IF(AND($B402=0,AX$2&gt;1),AW401,AX396*$B402/Параметры!AX$36)</f>
        <v>0</v>
      </c>
      <c r="AY401" s="302">
        <f>IF(AND($B402=0,AY$2&gt;1),AX401,AY396*$B402/Параметры!AY$36)</f>
        <v>0</v>
      </c>
      <c r="AZ401" s="302">
        <f>IF(AND($B402=0,AZ$2&gt;1),AY401,AZ396*$B402/Параметры!AZ$36)</f>
        <v>0</v>
      </c>
      <c r="BA401" s="302">
        <f>IF(AND($B402=0,BA$2&gt;1),AZ401,BA396*$B402/Параметры!BA$36)</f>
        <v>0</v>
      </c>
      <c r="BB401" s="302">
        <f>IF(AND($B402=0,BB$2&gt;1),BA401,BB396*$B402/Параметры!BB$36)</f>
        <v>0</v>
      </c>
      <c r="BC401" s="302">
        <f>IF(AND($B402=0,BC$2&gt;1),BB401,BC396*$B402/Параметры!BC$36)</f>
        <v>0</v>
      </c>
      <c r="BD401" s="302">
        <f>IF(AND($B402=0,BD$2&gt;1),BC401,BD396*$B402/Параметры!BD$36)</f>
        <v>0</v>
      </c>
      <c r="BE401" s="302">
        <f>IF(AND($B402=0,BE$2&gt;1),BD401,BE396*$B402/Параметры!BE$36)</f>
        <v>0</v>
      </c>
      <c r="BF401" s="302">
        <f>IF(AND($B402=0,BF$2&gt;1),BE401,BF396*$B402/Параметры!BF$36)</f>
        <v>0</v>
      </c>
      <c r="BG401" s="302">
        <f>IF(AND($B402=0,BG$2&gt;1),BF401,BG396*$B402/Параметры!BG$36)</f>
        <v>0</v>
      </c>
      <c r="BH401" s="302">
        <f>IF(AND($B402=0,BH$2&gt;1),BG401,BH396*$B402/Параметры!BH$36)</f>
        <v>0</v>
      </c>
      <c r="BI401" s="302">
        <f>IF(AND($B402=0,BI$2&gt;1),BH401,BI396*$B402/Параметры!BI$36)</f>
        <v>0</v>
      </c>
      <c r="BJ401" s="302">
        <f>IF(AND($B402=0,BJ$2&gt;1),BI401,BJ396*$B402/Параметры!BJ$36)</f>
        <v>0</v>
      </c>
      <c r="BK401" s="302">
        <f>IF(AND($B402=0,BK$2&gt;1),BJ401,BK396*$B402/Параметры!BK$36)</f>
        <v>0</v>
      </c>
      <c r="BL401" s="302">
        <f>IF(AND($B402=0,BL$2&gt;1),BK401,BL396*$B402/Параметры!BL$36)</f>
        <v>0</v>
      </c>
      <c r="BM401" s="302">
        <f>IF(AND($B402=0,BM$2&gt;1),BL401,BM396*$B402/Параметры!BM$36)</f>
        <v>0</v>
      </c>
      <c r="BN401" s="302">
        <f>IF(AND($B402=0,BN$2&gt;1),BM401,BN396*$B402/Параметры!BN$36)</f>
        <v>0</v>
      </c>
      <c r="BO401" s="302">
        <f>IF(AND($B402=0,BO$2&gt;1),BN401,BO396*$B402/Параметры!BO$36)</f>
        <v>0</v>
      </c>
      <c r="BP401" s="302">
        <f>IF(AND($B402=0,BP$2&gt;1),BO401,BP396*$B402/Параметры!BP$36)</f>
        <v>0</v>
      </c>
      <c r="BQ401" s="302">
        <f>IF(AND($B402=0,BQ$2&gt;1),BP401,BQ396*$B402/Параметры!BQ$36)</f>
        <v>0</v>
      </c>
      <c r="BR401" s="302">
        <f>IF(AND($B402=0,BR$2&gt;1),BQ401,BR396*$B402/Параметры!BR$36)</f>
        <v>0</v>
      </c>
      <c r="BS401" s="302">
        <f>IF(AND($B402=0,BS$2&gt;1),BR401,BS396*$B402/Параметры!BS$36)</f>
        <v>0</v>
      </c>
      <c r="BT401" s="302">
        <f>IF(AND($B402=0,BT$2&gt;1),BS401,BT396*$B402/Параметры!BT$36)</f>
        <v>0</v>
      </c>
      <c r="BU401" s="302">
        <f>IF(AND($B402=0,BU$2&gt;1),BT401,BU396*$B402/Параметры!BU$36)</f>
        <v>0</v>
      </c>
      <c r="BV401" s="302">
        <f>IF(AND($B402=0,BV$2&gt;1),BU401,BV396*$B402/Параметры!BV$36)</f>
        <v>0</v>
      </c>
      <c r="BW401" s="302">
        <f>IF(AND($B402=0,BW$2&gt;1),BV401,BW396*$B402/Параметры!BW$36)</f>
        <v>0</v>
      </c>
      <c r="BX401" s="302">
        <f>IF(AND($B402=0,BX$2&gt;1),BW401,BX396*$B402/Параметры!BX$36)</f>
        <v>0</v>
      </c>
      <c r="BY401" s="302">
        <f>IF(AND($B402=0,BY$2&gt;1),BX401,BY396*$B402/Параметры!BY$36)</f>
        <v>0</v>
      </c>
      <c r="BZ401" s="302">
        <f>IF(AND($B402=0,BZ$2&gt;1),BY401,BZ396*$B402/Параметры!BZ$36)</f>
        <v>0</v>
      </c>
      <c r="CA401" s="302">
        <f>IF(AND($B402=0,CA$2&gt;1),BZ401,CA396*$B402/Параметры!CA$36)</f>
        <v>0</v>
      </c>
      <c r="CB401" s="302">
        <f>IF(AND($B402=0,CB$2&gt;1),CA401,CB396*$B402/Параметры!CB$36)</f>
        <v>0</v>
      </c>
      <c r="CC401" s="302">
        <f>IF(AND($B402=0,CC$2&gt;1),CB401,CC396*$B402/Параметры!CC$36)</f>
        <v>0</v>
      </c>
      <c r="CD401" s="302">
        <f>IF(AND($B402=0,CD$2&gt;1),CC401,CD396*$B402/Параметры!CD$36)</f>
        <v>0</v>
      </c>
      <c r="CE401" s="302">
        <f>IF(AND($B402=0,CE$2&gt;1),CD401,CE396*$B402/Параметры!CE$36)</f>
        <v>0</v>
      </c>
      <c r="CF401" s="302">
        <f>IF(AND($B402=0,CF$2&gt;1),CE401,CF396*$B402/Параметры!CF$36)</f>
        <v>0</v>
      </c>
      <c r="CG401" s="302">
        <f>IF(AND($B402=0,CG$2&gt;1),CF401,CG396*$B402/Параметры!CG$36)</f>
        <v>0</v>
      </c>
      <c r="CH401" s="302">
        <f>IF(AND($B402=0,CH$2&gt;1),CG401,CH396*$B402/Параметры!CH$36)</f>
        <v>0</v>
      </c>
      <c r="CI401" s="302">
        <f>IF(AND($B402=0,CI$2&gt;1),CH401,CI396*$B402/Параметры!CI$36)</f>
        <v>0</v>
      </c>
      <c r="CJ401" s="302">
        <f>IF(AND($B402=0,CJ$2&gt;1),CI401,CJ396*$B402/Параметры!CJ$36)</f>
        <v>0</v>
      </c>
      <c r="CK401" s="302">
        <f>IF(AND($B402=0,CK$2&gt;1),CJ401,CK396*$B402/Параметры!CK$36)</f>
        <v>0</v>
      </c>
      <c r="CL401" s="302">
        <f>IF(AND($B402=0,CL$2&gt;1),CK401,CL396*$B402/Параметры!CL$36)</f>
        <v>0</v>
      </c>
      <c r="CM401" s="302">
        <f>IF(AND($B402=0,CM$2&gt;1),CL401,CM396*$B402/Параметры!CM$36)</f>
        <v>0</v>
      </c>
      <c r="CN401" s="302">
        <f>IF(AND($B402=0,CN$2&gt;1),CM401,CN396*$B402/Параметры!CN$36)</f>
        <v>0</v>
      </c>
      <c r="CO401" s="302">
        <f>IF(AND($B402=0,CO$2&gt;1),CN401,CO396*$B402/Параметры!CO$36)</f>
        <v>0</v>
      </c>
      <c r="CP401" s="302">
        <f>IF(AND($B402=0,CP$2&gt;1),CO401,CP396*$B402/Параметры!CP$36)</f>
        <v>0</v>
      </c>
      <c r="CQ401" s="302">
        <f>IF(AND($B402=0,CQ$2&gt;1),CP401,CQ396*$B402/Параметры!CQ$36)</f>
        <v>0</v>
      </c>
      <c r="CR401" s="302">
        <f>IF(AND($B402=0,CR$2&gt;1),CQ401,CR396*$B402/Параметры!CR$36)</f>
        <v>0</v>
      </c>
      <c r="CS401" s="302">
        <f>IF(AND($B402=0,CS$2&gt;1),CR401,CS396*$B402/Параметры!CS$36)</f>
        <v>0</v>
      </c>
      <c r="CT401" s="302">
        <f>IF(AND($B402=0,CT$2&gt;1),CS401,CT396*$B402/Параметры!CT$36)</f>
        <v>0</v>
      </c>
      <c r="CU401" s="302">
        <f>IF(AND($B402=0,CU$2&gt;1),CT401,CU396*$B402/Параметры!CU$36)</f>
        <v>0</v>
      </c>
      <c r="CV401" s="302">
        <f>IF(AND($B402=0,CV$2&gt;1),CU401,CV396*$B402/Параметры!CV$36)</f>
        <v>0</v>
      </c>
      <c r="CW401" s="302">
        <f>IF(AND($B402=0,CW$2&gt;1),CV401,CW396*$B402/Параметры!CW$36)</f>
        <v>0</v>
      </c>
      <c r="CX401" s="302">
        <f>IF(AND($B402=0,CX$2&gt;1),CW401,CX396*$B402/Параметры!CX$36)</f>
        <v>0</v>
      </c>
      <c r="CY401" s="302">
        <f>IF(AND($B402=0,CY$2&gt;1),CX401,CY396*$B402/Параметры!CY$36)</f>
        <v>0</v>
      </c>
      <c r="CZ401" s="302">
        <f>IF(AND($B402=0,CZ$2&gt;1),CY401,CZ396*$B402/Параметры!CZ$36)</f>
        <v>0</v>
      </c>
      <c r="DA401" s="302">
        <f>IF(AND($B402=0,DA$2&gt;1),CZ401,DA396*$B402/Параметры!DA$36)</f>
        <v>0</v>
      </c>
      <c r="DB401" s="302">
        <f>IF(AND($B402=0,DB$2&gt;1),DA401,DB396*$B402/Параметры!DB$36)</f>
        <v>0</v>
      </c>
      <c r="DC401" s="302">
        <f>IF(AND($B402=0,DC$2&gt;1),DB401,DC396*$B402/Параметры!DC$36)</f>
        <v>0</v>
      </c>
      <c r="DD401" s="302">
        <f>IF(AND($B402=0,DD$2&gt;1),DC401,DD396*$B402/Параметры!DD$36)</f>
        <v>0</v>
      </c>
      <c r="DE401" s="302">
        <f>IF(AND($B402=0,DE$2&gt;1),DD401,DE396*$B402/Параметры!DE$36)</f>
        <v>0</v>
      </c>
      <c r="DF401" s="302">
        <f>IF(AND($B402=0,DF$2&gt;1),DE401,DF396*$B402/Параметры!DF$36)</f>
        <v>0</v>
      </c>
      <c r="DG401" s="302">
        <f>IF(AND($B402=0,DG$2&gt;1),DF401,DG396*$B402/Параметры!DG$36)</f>
        <v>0</v>
      </c>
      <c r="DH401" s="302">
        <f>IF(AND($B402=0,DH$2&gt;1),DG401,DH396*$B402/Параметры!DH$36)</f>
        <v>0</v>
      </c>
      <c r="DI401" s="302">
        <f>IF(AND($B402=0,DI$2&gt;1),DH401,DI396*$B402/Параметры!DI$36)</f>
        <v>0</v>
      </c>
      <c r="DJ401" s="302">
        <f>IF(AND($B402=0,DJ$2&gt;1),DI401,DJ396*$B402/Параметры!DJ$36)</f>
        <v>0</v>
      </c>
      <c r="DK401" s="302">
        <f>IF(AND($B402=0,DK$2&gt;1),DJ401,DK396*$B402/Параметры!DK$36)</f>
        <v>0</v>
      </c>
      <c r="DL401" s="302">
        <f>IF(AND($B402=0,DL$2&gt;1),DK401,DL396*$B402/Параметры!DL$36)</f>
        <v>0</v>
      </c>
      <c r="DM401" s="302">
        <f>IF(AND($B402=0,DM$2&gt;1),DL401,DM396*$B402/Параметры!DM$36)</f>
        <v>0</v>
      </c>
      <c r="DN401" s="302">
        <f>IF(AND($B402=0,DN$2&gt;1),DM401,DN396*$B402/Параметры!DN$36)</f>
        <v>0</v>
      </c>
      <c r="DO401" s="302">
        <f>IF(AND($B402=0,DO$2&gt;1),DN401,DO396*$B402/Параметры!DO$36)</f>
        <v>0</v>
      </c>
      <c r="DP401" s="302">
        <f>IF(AND($B402=0,DP$2&gt;1),DO401,DP396*$B402/Параметры!DP$36)</f>
        <v>0</v>
      </c>
      <c r="DQ401" s="302">
        <f>IF(AND($B402=0,DQ$2&gt;1),DP401,DQ396*$B402/Параметры!DQ$36)</f>
        <v>0</v>
      </c>
      <c r="DR401" s="302">
        <f>IF(AND($B402=0,DR$2&gt;1),DQ401,DR396*$B402/Параметры!DR$36)</f>
        <v>0</v>
      </c>
      <c r="DS401" s="302">
        <f>IF(AND($B402=0,DS$2&gt;1),DR401,DS396*$B402/Параметры!DS$36)</f>
        <v>0</v>
      </c>
      <c r="DT401" s="302">
        <f>IF(AND($B402=0,DT$2&gt;1),DS401,DT396*$B402/Параметры!DT$36)</f>
        <v>0</v>
      </c>
      <c r="DU401" s="302">
        <f>IF(AND($B402=0,DU$2&gt;1),DT401,DU396*$B402/Параметры!DU$36)</f>
        <v>0</v>
      </c>
      <c r="DV401" s="302">
        <f>IF(AND($B402=0,DV$2&gt;1),DU401,DV396*$B402/Параметры!DV$36)</f>
        <v>0</v>
      </c>
      <c r="DW401" s="169"/>
      <c r="DX401" s="177"/>
    </row>
    <row r="402" spans="1:128" s="154" customFormat="1" hidden="1" outlineLevel="1" x14ac:dyDescent="0.2">
      <c r="A402" s="171" t="str">
        <f ca="1">Language!A$735</f>
        <v>длительность производственного цикла</v>
      </c>
      <c r="B402" s="303">
        <v>0</v>
      </c>
      <c r="C402" s="147" t="str">
        <f ca="1">Language!$A$1464</f>
        <v>дней</v>
      </c>
      <c r="D402" s="158"/>
      <c r="F402" s="6" t="s">
        <v>3100</v>
      </c>
      <c r="G402" s="169"/>
      <c r="H402" s="169"/>
      <c r="I402" s="169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  <c r="U402" s="169"/>
      <c r="V402" s="169"/>
      <c r="W402" s="169"/>
      <c r="X402" s="169"/>
      <c r="Y402" s="169"/>
      <c r="Z402" s="169"/>
      <c r="AA402" s="169"/>
      <c r="AB402" s="169"/>
      <c r="AC402" s="169"/>
      <c r="AD402" s="169"/>
      <c r="AE402" s="169"/>
      <c r="AF402" s="169"/>
      <c r="AG402" s="169"/>
      <c r="AH402" s="169"/>
      <c r="AI402" s="169"/>
      <c r="AJ402" s="169"/>
      <c r="AK402" s="169"/>
      <c r="AL402" s="169"/>
      <c r="AM402" s="169"/>
      <c r="AN402" s="169"/>
      <c r="AO402" s="169"/>
      <c r="AP402" s="169"/>
      <c r="AQ402" s="169"/>
      <c r="AR402" s="169"/>
      <c r="AS402" s="169"/>
      <c r="AT402" s="169"/>
      <c r="AU402" s="169"/>
      <c r="AV402" s="169"/>
      <c r="AW402" s="169"/>
      <c r="AX402" s="169"/>
      <c r="AY402" s="169"/>
      <c r="AZ402" s="169"/>
      <c r="BA402" s="169"/>
      <c r="BB402" s="169"/>
      <c r="BC402" s="169"/>
      <c r="BD402" s="169"/>
      <c r="BE402" s="169"/>
      <c r="BF402" s="169"/>
      <c r="BG402" s="169"/>
      <c r="BH402" s="169"/>
      <c r="BI402" s="169"/>
      <c r="BJ402" s="169"/>
      <c r="BK402" s="169"/>
      <c r="BL402" s="169"/>
      <c r="BM402" s="169"/>
      <c r="BN402" s="169"/>
      <c r="BO402" s="169"/>
      <c r="BP402" s="169"/>
      <c r="BQ402" s="169"/>
      <c r="BR402" s="169"/>
      <c r="BS402" s="169"/>
      <c r="BT402" s="169"/>
      <c r="BU402" s="169"/>
      <c r="BV402" s="169"/>
      <c r="BW402" s="169"/>
      <c r="BX402" s="169"/>
      <c r="BY402" s="169"/>
      <c r="BZ402" s="169"/>
      <c r="CA402" s="169"/>
      <c r="CB402" s="169"/>
      <c r="CC402" s="169"/>
      <c r="CD402" s="169"/>
      <c r="CE402" s="169"/>
      <c r="CF402" s="169"/>
      <c r="CG402" s="169"/>
      <c r="CH402" s="169"/>
      <c r="CI402" s="169"/>
      <c r="CJ402" s="169"/>
      <c r="CK402" s="169"/>
      <c r="CL402" s="169"/>
      <c r="CM402" s="169"/>
      <c r="CN402" s="169"/>
      <c r="CO402" s="169"/>
      <c r="CP402" s="169"/>
      <c r="CQ402" s="169"/>
      <c r="CR402" s="169"/>
      <c r="CS402" s="169"/>
      <c r="CT402" s="169"/>
      <c r="CU402" s="169"/>
      <c r="CV402" s="169"/>
      <c r="CW402" s="169"/>
      <c r="CX402" s="169"/>
      <c r="CY402" s="169"/>
      <c r="CZ402" s="169"/>
      <c r="DA402" s="169"/>
      <c r="DB402" s="169"/>
      <c r="DC402" s="169"/>
      <c r="DD402" s="169"/>
      <c r="DE402" s="169"/>
      <c r="DF402" s="169"/>
      <c r="DG402" s="169"/>
      <c r="DH402" s="169"/>
      <c r="DI402" s="169"/>
      <c r="DJ402" s="169"/>
      <c r="DK402" s="169"/>
      <c r="DL402" s="169"/>
      <c r="DM402" s="169"/>
      <c r="DN402" s="169"/>
      <c r="DO402" s="169"/>
      <c r="DP402" s="169"/>
      <c r="DQ402" s="169"/>
      <c r="DR402" s="169"/>
      <c r="DS402" s="169"/>
      <c r="DT402" s="169"/>
      <c r="DU402" s="169"/>
      <c r="DV402" s="169"/>
      <c r="DW402" s="169"/>
      <c r="DX402" s="177"/>
    </row>
    <row r="403" spans="1:128" hidden="1" outlineLevel="1" x14ac:dyDescent="0.2">
      <c r="A403" s="159" t="str">
        <f ca="1">Language!A$737</f>
        <v>списано на продажи в отчете о прибылях и убытках</v>
      </c>
      <c r="B403" s="147"/>
      <c r="C403" s="178" t="str">
        <f t="shared" ca="1" si="564"/>
        <v>тыс. руб.</v>
      </c>
      <c r="D403" s="158"/>
      <c r="F403" s="6" t="s">
        <v>3082</v>
      </c>
      <c r="G403" s="185">
        <f t="shared" ref="G403:DV403" si="598">G396-IF(G$2=1, G399+G401, G399+G401-F399-F401)</f>
        <v>0</v>
      </c>
      <c r="H403" s="185">
        <f t="shared" si="598"/>
        <v>0</v>
      </c>
      <c r="I403" s="185">
        <f t="shared" si="598"/>
        <v>0</v>
      </c>
      <c r="J403" s="185">
        <f t="shared" si="598"/>
        <v>0</v>
      </c>
      <c r="K403" s="185">
        <f t="shared" si="598"/>
        <v>0</v>
      </c>
      <c r="L403" s="185">
        <f t="shared" si="598"/>
        <v>0</v>
      </c>
      <c r="M403" s="185">
        <f t="shared" si="598"/>
        <v>0</v>
      </c>
      <c r="N403" s="185">
        <f t="shared" si="598"/>
        <v>0</v>
      </c>
      <c r="O403" s="185">
        <f t="shared" si="598"/>
        <v>0</v>
      </c>
      <c r="P403" s="185">
        <f t="shared" si="598"/>
        <v>0</v>
      </c>
      <c r="Q403" s="185">
        <f t="shared" si="598"/>
        <v>0</v>
      </c>
      <c r="R403" s="185">
        <f t="shared" si="598"/>
        <v>0</v>
      </c>
      <c r="S403" s="185">
        <f t="shared" si="598"/>
        <v>0</v>
      </c>
      <c r="T403" s="185">
        <f t="shared" si="598"/>
        <v>0</v>
      </c>
      <c r="U403" s="185">
        <f t="shared" si="598"/>
        <v>0</v>
      </c>
      <c r="V403" s="185">
        <f t="shared" si="598"/>
        <v>0</v>
      </c>
      <c r="W403" s="185">
        <f t="shared" si="598"/>
        <v>0</v>
      </c>
      <c r="X403" s="185">
        <f t="shared" si="598"/>
        <v>0</v>
      </c>
      <c r="Y403" s="185">
        <f t="shared" si="598"/>
        <v>0</v>
      </c>
      <c r="Z403" s="185">
        <f t="shared" si="598"/>
        <v>0</v>
      </c>
      <c r="AA403" s="185">
        <f t="shared" si="598"/>
        <v>0</v>
      </c>
      <c r="AB403" s="185">
        <f t="shared" si="598"/>
        <v>0</v>
      </c>
      <c r="AC403" s="185">
        <f t="shared" si="598"/>
        <v>0</v>
      </c>
      <c r="AD403" s="185">
        <f t="shared" si="598"/>
        <v>0</v>
      </c>
      <c r="AE403" s="185">
        <f t="shared" si="598"/>
        <v>0</v>
      </c>
      <c r="AF403" s="185">
        <f t="shared" si="598"/>
        <v>0</v>
      </c>
      <c r="AG403" s="185">
        <f t="shared" si="598"/>
        <v>0</v>
      </c>
      <c r="AH403" s="185">
        <f t="shared" si="598"/>
        <v>0</v>
      </c>
      <c r="AI403" s="185">
        <f t="shared" si="598"/>
        <v>0</v>
      </c>
      <c r="AJ403" s="185">
        <f t="shared" si="598"/>
        <v>0</v>
      </c>
      <c r="AK403" s="185">
        <f t="shared" si="598"/>
        <v>0</v>
      </c>
      <c r="AL403" s="185">
        <f t="shared" si="598"/>
        <v>0</v>
      </c>
      <c r="AM403" s="185">
        <f t="shared" si="598"/>
        <v>0</v>
      </c>
      <c r="AN403" s="185">
        <f t="shared" si="598"/>
        <v>0</v>
      </c>
      <c r="AO403" s="185">
        <f t="shared" si="598"/>
        <v>0</v>
      </c>
      <c r="AP403" s="185">
        <f t="shared" si="598"/>
        <v>0</v>
      </c>
      <c r="AQ403" s="185">
        <f t="shared" si="598"/>
        <v>0</v>
      </c>
      <c r="AR403" s="185">
        <f t="shared" si="598"/>
        <v>0</v>
      </c>
      <c r="AS403" s="185">
        <f t="shared" si="598"/>
        <v>0</v>
      </c>
      <c r="AT403" s="185">
        <f t="shared" si="598"/>
        <v>0</v>
      </c>
      <c r="AU403" s="185">
        <f t="shared" si="598"/>
        <v>0</v>
      </c>
      <c r="AV403" s="185">
        <f t="shared" si="598"/>
        <v>0</v>
      </c>
      <c r="AW403" s="185">
        <f t="shared" si="598"/>
        <v>0</v>
      </c>
      <c r="AX403" s="185">
        <f t="shared" si="598"/>
        <v>0</v>
      </c>
      <c r="AY403" s="185">
        <f t="shared" si="598"/>
        <v>0</v>
      </c>
      <c r="AZ403" s="185">
        <f t="shared" si="598"/>
        <v>0</v>
      </c>
      <c r="BA403" s="185">
        <f t="shared" si="598"/>
        <v>0</v>
      </c>
      <c r="BB403" s="185">
        <f t="shared" si="598"/>
        <v>0</v>
      </c>
      <c r="BC403" s="185">
        <f t="shared" si="598"/>
        <v>0</v>
      </c>
      <c r="BD403" s="185">
        <f t="shared" si="598"/>
        <v>0</v>
      </c>
      <c r="BE403" s="185">
        <f t="shared" si="598"/>
        <v>0</v>
      </c>
      <c r="BF403" s="185">
        <f t="shared" si="598"/>
        <v>0</v>
      </c>
      <c r="BG403" s="185">
        <f t="shared" si="598"/>
        <v>0</v>
      </c>
      <c r="BH403" s="185">
        <f t="shared" si="598"/>
        <v>0</v>
      </c>
      <c r="BI403" s="185">
        <f t="shared" si="598"/>
        <v>0</v>
      </c>
      <c r="BJ403" s="185">
        <f t="shared" si="598"/>
        <v>0</v>
      </c>
      <c r="BK403" s="185">
        <f t="shared" si="598"/>
        <v>0</v>
      </c>
      <c r="BL403" s="185">
        <f t="shared" si="598"/>
        <v>0</v>
      </c>
      <c r="BM403" s="185">
        <f t="shared" si="598"/>
        <v>0</v>
      </c>
      <c r="BN403" s="185">
        <f t="shared" si="598"/>
        <v>0</v>
      </c>
      <c r="BO403" s="185">
        <f t="shared" si="598"/>
        <v>0</v>
      </c>
      <c r="BP403" s="185">
        <f t="shared" si="598"/>
        <v>0</v>
      </c>
      <c r="BQ403" s="185">
        <f t="shared" si="598"/>
        <v>0</v>
      </c>
      <c r="BR403" s="185">
        <f t="shared" si="598"/>
        <v>0</v>
      </c>
      <c r="BS403" s="185">
        <f t="shared" si="598"/>
        <v>0</v>
      </c>
      <c r="BT403" s="185">
        <f t="shared" si="598"/>
        <v>0</v>
      </c>
      <c r="BU403" s="185">
        <f t="shared" si="598"/>
        <v>0</v>
      </c>
      <c r="BV403" s="185">
        <f t="shared" si="598"/>
        <v>0</v>
      </c>
      <c r="BW403" s="185">
        <f t="shared" si="598"/>
        <v>0</v>
      </c>
      <c r="BX403" s="185">
        <f t="shared" si="598"/>
        <v>0</v>
      </c>
      <c r="BY403" s="185">
        <f t="shared" si="598"/>
        <v>0</v>
      </c>
      <c r="BZ403" s="185">
        <f t="shared" si="598"/>
        <v>0</v>
      </c>
      <c r="CA403" s="185">
        <f t="shared" si="598"/>
        <v>0</v>
      </c>
      <c r="CB403" s="185">
        <f t="shared" si="598"/>
        <v>0</v>
      </c>
      <c r="CC403" s="185">
        <f t="shared" si="598"/>
        <v>0</v>
      </c>
      <c r="CD403" s="185">
        <f t="shared" si="598"/>
        <v>0</v>
      </c>
      <c r="CE403" s="185">
        <f t="shared" si="598"/>
        <v>0</v>
      </c>
      <c r="CF403" s="185">
        <f t="shared" si="598"/>
        <v>0</v>
      </c>
      <c r="CG403" s="185">
        <f t="shared" si="598"/>
        <v>0</v>
      </c>
      <c r="CH403" s="185">
        <f t="shared" si="598"/>
        <v>0</v>
      </c>
      <c r="CI403" s="185">
        <f t="shared" si="598"/>
        <v>0</v>
      </c>
      <c r="CJ403" s="185">
        <f t="shared" si="598"/>
        <v>0</v>
      </c>
      <c r="CK403" s="185">
        <f t="shared" si="598"/>
        <v>0</v>
      </c>
      <c r="CL403" s="185">
        <f t="shared" si="598"/>
        <v>0</v>
      </c>
      <c r="CM403" s="185">
        <f t="shared" si="598"/>
        <v>0</v>
      </c>
      <c r="CN403" s="185">
        <f t="shared" si="598"/>
        <v>0</v>
      </c>
      <c r="CO403" s="185">
        <f t="shared" si="598"/>
        <v>0</v>
      </c>
      <c r="CP403" s="185">
        <f t="shared" si="598"/>
        <v>0</v>
      </c>
      <c r="CQ403" s="185">
        <f t="shared" si="598"/>
        <v>0</v>
      </c>
      <c r="CR403" s="185">
        <f t="shared" si="598"/>
        <v>0</v>
      </c>
      <c r="CS403" s="185">
        <f t="shared" si="598"/>
        <v>0</v>
      </c>
      <c r="CT403" s="185">
        <f t="shared" si="598"/>
        <v>0</v>
      </c>
      <c r="CU403" s="185">
        <f t="shared" si="598"/>
        <v>0</v>
      </c>
      <c r="CV403" s="185">
        <f t="shared" si="598"/>
        <v>0</v>
      </c>
      <c r="CW403" s="185">
        <f t="shared" si="598"/>
        <v>0</v>
      </c>
      <c r="CX403" s="185">
        <f t="shared" si="598"/>
        <v>0</v>
      </c>
      <c r="CY403" s="185">
        <f t="shared" si="598"/>
        <v>0</v>
      </c>
      <c r="CZ403" s="185">
        <f t="shared" si="598"/>
        <v>0</v>
      </c>
      <c r="DA403" s="185">
        <f t="shared" si="598"/>
        <v>0</v>
      </c>
      <c r="DB403" s="185">
        <f t="shared" si="598"/>
        <v>0</v>
      </c>
      <c r="DC403" s="185">
        <f t="shared" si="598"/>
        <v>0</v>
      </c>
      <c r="DD403" s="185">
        <f t="shared" si="598"/>
        <v>0</v>
      </c>
      <c r="DE403" s="185">
        <f t="shared" si="598"/>
        <v>0</v>
      </c>
      <c r="DF403" s="185">
        <f t="shared" si="598"/>
        <v>0</v>
      </c>
      <c r="DG403" s="185">
        <f t="shared" si="598"/>
        <v>0</v>
      </c>
      <c r="DH403" s="185">
        <f t="shared" si="598"/>
        <v>0</v>
      </c>
      <c r="DI403" s="185">
        <f t="shared" si="598"/>
        <v>0</v>
      </c>
      <c r="DJ403" s="185">
        <f t="shared" si="598"/>
        <v>0</v>
      </c>
      <c r="DK403" s="185">
        <f t="shared" si="598"/>
        <v>0</v>
      </c>
      <c r="DL403" s="185">
        <f t="shared" si="598"/>
        <v>0</v>
      </c>
      <c r="DM403" s="185">
        <f t="shared" si="598"/>
        <v>0</v>
      </c>
      <c r="DN403" s="185">
        <f t="shared" si="598"/>
        <v>0</v>
      </c>
      <c r="DO403" s="185">
        <f t="shared" si="598"/>
        <v>0</v>
      </c>
      <c r="DP403" s="185">
        <f t="shared" si="598"/>
        <v>0</v>
      </c>
      <c r="DQ403" s="185">
        <f t="shared" si="598"/>
        <v>0</v>
      </c>
      <c r="DR403" s="185">
        <f t="shared" si="598"/>
        <v>0</v>
      </c>
      <c r="DS403" s="185">
        <f t="shared" si="598"/>
        <v>0</v>
      </c>
      <c r="DT403" s="185">
        <f t="shared" si="598"/>
        <v>0</v>
      </c>
      <c r="DU403" s="185">
        <f t="shared" si="598"/>
        <v>0</v>
      </c>
      <c r="DV403" s="185">
        <f t="shared" si="598"/>
        <v>0</v>
      </c>
      <c r="DW403" s="185"/>
      <c r="DX403" s="162">
        <f>SUM(G403:DW403)</f>
        <v>0</v>
      </c>
    </row>
    <row r="404" spans="1:128" x14ac:dyDescent="0.2">
      <c r="A404" s="179" t="str">
        <f ca="1">Language!A$738</f>
        <v>Итого: затраты на персонал, с соц. взносами</v>
      </c>
      <c r="B404" s="193"/>
      <c r="C404" s="178" t="str">
        <f t="shared" ca="1" si="564"/>
        <v>тыс. руб.</v>
      </c>
      <c r="D404" s="158">
        <v>1</v>
      </c>
      <c r="F404" s="6" t="s">
        <v>693</v>
      </c>
      <c r="G404" s="194">
        <f t="shared" ref="G404:N404" ca="1" si="599">G380+G388+G396</f>
        <v>1689.9</v>
      </c>
      <c r="H404" s="194">
        <f t="shared" ca="1" si="599"/>
        <v>1699.4549402901762</v>
      </c>
      <c r="I404" s="194">
        <f t="shared" ca="1" si="599"/>
        <v>1709.0639056019211</v>
      </c>
      <c r="J404" s="194">
        <f t="shared" ca="1" si="599"/>
        <v>1718.7272014005609</v>
      </c>
      <c r="K404" s="194">
        <f t="shared" ca="1" si="599"/>
        <v>1728.4451348785678</v>
      </c>
      <c r="L404" s="194">
        <f t="shared" ca="1" si="599"/>
        <v>1738.2180149653245</v>
      </c>
      <c r="M404" s="194">
        <f t="shared" ca="1" si="599"/>
        <v>1748.0461523369456</v>
      </c>
      <c r="N404" s="194">
        <f t="shared" ca="1" si="599"/>
        <v>1757.9298594261529</v>
      </c>
      <c r="O404" s="194">
        <f t="shared" ref="O404:AT404" ca="1" si="600">O380+O388+O396</f>
        <v>1767.8694504322095</v>
      </c>
      <c r="P404" s="194">
        <f t="shared" ca="1" si="600"/>
        <v>1777.8652413309051</v>
      </c>
      <c r="Q404" s="194">
        <f t="shared" ca="1" si="600"/>
        <v>1787.9175498846046</v>
      </c>
      <c r="R404" s="194">
        <f t="shared" ca="1" si="600"/>
        <v>1798.0266956523456</v>
      </c>
      <c r="S404" s="194">
        <f t="shared" ca="1" si="600"/>
        <v>1808.193</v>
      </c>
      <c r="T404" s="194">
        <f t="shared" ca="1" si="600"/>
        <v>1818.4167861104886</v>
      </c>
      <c r="U404" s="194">
        <f t="shared" ca="1" si="600"/>
        <v>1828.6983789940555</v>
      </c>
      <c r="V404" s="194">
        <f t="shared" ca="1" si="600"/>
        <v>1839.0381054986001</v>
      </c>
      <c r="W404" s="194">
        <f t="shared" ca="1" si="600"/>
        <v>1849.4362943200676</v>
      </c>
      <c r="X404" s="194">
        <f t="shared" ca="1" si="600"/>
        <v>1859.8932760128976</v>
      </c>
      <c r="Y404" s="194">
        <f t="shared" ca="1" si="600"/>
        <v>1870.4093830005318</v>
      </c>
      <c r="Z404" s="194">
        <f t="shared" ca="1" si="600"/>
        <v>1880.9849495859839</v>
      </c>
      <c r="AA404" s="194">
        <f t="shared" ca="1" si="600"/>
        <v>1891.6203119624643</v>
      </c>
      <c r="AB404" s="194">
        <f t="shared" ca="1" si="600"/>
        <v>1902.3158082240686</v>
      </c>
      <c r="AC404" s="194">
        <f t="shared" ca="1" si="600"/>
        <v>1913.0717783765274</v>
      </c>
      <c r="AD404" s="194">
        <f t="shared" ca="1" si="600"/>
        <v>1923.8885643480098</v>
      </c>
      <c r="AE404" s="194">
        <f t="shared" ca="1" si="600"/>
        <v>1934.7665099999999</v>
      </c>
      <c r="AF404" s="194">
        <f t="shared" ca="1" si="600"/>
        <v>1945.7059611382226</v>
      </c>
      <c r="AG404" s="194">
        <f t="shared" ca="1" si="600"/>
        <v>1956.7072655236391</v>
      </c>
      <c r="AH404" s="194">
        <f t="shared" ca="1" si="600"/>
        <v>1967.7707728835021</v>
      </c>
      <c r="AI404" s="194">
        <f t="shared" ca="1" si="600"/>
        <v>1978.8968349224724</v>
      </c>
      <c r="AJ404" s="194">
        <f t="shared" ca="1" si="600"/>
        <v>1990.0858053338002</v>
      </c>
      <c r="AK404" s="194">
        <f t="shared" ca="1" si="600"/>
        <v>2001.3380398105689</v>
      </c>
      <c r="AL404" s="194">
        <f t="shared" ca="1" si="600"/>
        <v>2012.6538960570024</v>
      </c>
      <c r="AM404" s="194">
        <f t="shared" ca="1" si="600"/>
        <v>2024.0337337998367</v>
      </c>
      <c r="AN404" s="194">
        <f t="shared" ca="1" si="600"/>
        <v>2035.4779147997535</v>
      </c>
      <c r="AO404" s="194">
        <f t="shared" ca="1" si="600"/>
        <v>2046.9868028628841</v>
      </c>
      <c r="AP404" s="194">
        <f t="shared" ca="1" si="600"/>
        <v>2058.5607638523707</v>
      </c>
      <c r="AQ404" s="194">
        <f t="shared" ca="1" si="600"/>
        <v>2070.2001656999996</v>
      </c>
      <c r="AR404" s="194">
        <f t="shared" ca="1" si="600"/>
        <v>2081.9053784178982</v>
      </c>
      <c r="AS404" s="194">
        <f t="shared" ca="1" si="600"/>
        <v>2093.676774110294</v>
      </c>
      <c r="AT404" s="194">
        <f t="shared" ca="1" si="600"/>
        <v>2105.5147269853469</v>
      </c>
      <c r="AU404" s="194">
        <f t="shared" ref="AU404:BZ404" ca="1" si="601">AU380+AU388+AU396</f>
        <v>2117.4196133670453</v>
      </c>
      <c r="AV404" s="194">
        <f t="shared" ca="1" si="601"/>
        <v>2129.3918117071657</v>
      </c>
      <c r="AW404" s="194">
        <f t="shared" ca="1" si="601"/>
        <v>2141.4317025973082</v>
      </c>
      <c r="AX404" s="194">
        <f t="shared" ca="1" si="601"/>
        <v>2153.5396687809925</v>
      </c>
      <c r="AY404" s="194">
        <f t="shared" ca="1" si="601"/>
        <v>2165.7160951658248</v>
      </c>
      <c r="AZ404" s="194">
        <f t="shared" ca="1" si="601"/>
        <v>2177.9613688357354</v>
      </c>
      <c r="BA404" s="194">
        <f t="shared" ca="1" si="601"/>
        <v>2190.2758790632852</v>
      </c>
      <c r="BB404" s="194">
        <f t="shared" ca="1" si="601"/>
        <v>2202.6600173220359</v>
      </c>
      <c r="BC404" s="194">
        <f t="shared" ca="1" si="601"/>
        <v>2215.1141772989995</v>
      </c>
      <c r="BD404" s="194">
        <f t="shared" ca="1" si="601"/>
        <v>2227.6387549071505</v>
      </c>
      <c r="BE404" s="194">
        <f t="shared" ca="1" si="601"/>
        <v>2240.2341482980137</v>
      </c>
      <c r="BF404" s="194">
        <f t="shared" ca="1" si="601"/>
        <v>2252.9007578743212</v>
      </c>
      <c r="BG404" s="194">
        <f t="shared" ca="1" si="601"/>
        <v>2265.638986302738</v>
      </c>
      <c r="BH404" s="194">
        <f t="shared" ca="1" si="601"/>
        <v>2278.4492385266672</v>
      </c>
      <c r="BI404" s="194">
        <f t="shared" ca="1" si="601"/>
        <v>2291.3319217791195</v>
      </c>
      <c r="BJ404" s="194">
        <f t="shared" ca="1" si="601"/>
        <v>2304.2874455956617</v>
      </c>
      <c r="BK404" s="194">
        <f t="shared" ca="1" si="601"/>
        <v>2317.3162218274319</v>
      </c>
      <c r="BL404" s="194">
        <f t="shared" ca="1" si="601"/>
        <v>2330.4186646542375</v>
      </c>
      <c r="BM404" s="194">
        <f t="shared" ca="1" si="601"/>
        <v>2343.5951905977154</v>
      </c>
      <c r="BN404" s="194">
        <f t="shared" ca="1" si="601"/>
        <v>2356.8462185345784</v>
      </c>
      <c r="BO404" s="194">
        <f t="shared" ca="1" si="601"/>
        <v>2370.1721697099292</v>
      </c>
      <c r="BP404" s="194">
        <f t="shared" ca="1" si="601"/>
        <v>2383.5734677506507</v>
      </c>
      <c r="BQ404" s="194">
        <f t="shared" ca="1" si="601"/>
        <v>2397.050538678875</v>
      </c>
      <c r="BR404" s="194">
        <f t="shared" ca="1" si="601"/>
        <v>2410.6038109255232</v>
      </c>
      <c r="BS404" s="194">
        <f t="shared" ca="1" si="601"/>
        <v>2424.2337153439294</v>
      </c>
      <c r="BT404" s="194">
        <f t="shared" ca="1" si="601"/>
        <v>2437.9406852235343</v>
      </c>
      <c r="BU404" s="194">
        <f t="shared" ca="1" si="601"/>
        <v>2451.725156303658</v>
      </c>
      <c r="BV404" s="194">
        <f t="shared" ca="1" si="601"/>
        <v>2465.5875667873579</v>
      </c>
      <c r="BW404" s="194">
        <f t="shared" ca="1" si="601"/>
        <v>2479.528357355352</v>
      </c>
      <c r="BX404" s="194">
        <f t="shared" ca="1" si="601"/>
        <v>2493.5479711800335</v>
      </c>
      <c r="BY404" s="194">
        <f t="shared" ca="1" si="601"/>
        <v>2507.6468539395546</v>
      </c>
      <c r="BZ404" s="194">
        <f t="shared" ca="1" si="601"/>
        <v>2521.8254538319979</v>
      </c>
      <c r="CA404" s="194">
        <f t="shared" ref="CA404:DF404" ca="1" si="602">CA380+CA388+CA396</f>
        <v>2536.0842215896237</v>
      </c>
      <c r="CB404" s="194">
        <f t="shared" ca="1" si="602"/>
        <v>2550.4236104931956</v>
      </c>
      <c r="CC404" s="194">
        <f t="shared" ca="1" si="602"/>
        <v>2564.8440763863955</v>
      </c>
      <c r="CD404" s="194">
        <f t="shared" ca="1" si="602"/>
        <v>2579.3460776903094</v>
      </c>
      <c r="CE404" s="194">
        <f t="shared" ca="1" si="602"/>
        <v>2593.930075418004</v>
      </c>
      <c r="CF404" s="194">
        <f t="shared" ca="1" si="602"/>
        <v>2608.5965331891807</v>
      </c>
      <c r="CG404" s="194">
        <f t="shared" ca="1" si="602"/>
        <v>2623.3459172449129</v>
      </c>
      <c r="CH404" s="194">
        <f t="shared" ca="1" si="602"/>
        <v>2638.1786964624721</v>
      </c>
      <c r="CI404" s="194">
        <f t="shared" ca="1" si="602"/>
        <v>2653.0953423702267</v>
      </c>
      <c r="CJ404" s="194">
        <f t="shared" ca="1" si="602"/>
        <v>2668.0963291626358</v>
      </c>
      <c r="CK404" s="194">
        <f t="shared" ca="1" si="602"/>
        <v>2683.1821337153233</v>
      </c>
      <c r="CL404" s="194">
        <f t="shared" ca="1" si="602"/>
        <v>2698.3532356002379</v>
      </c>
      <c r="CM404" s="194">
        <f t="shared" ca="1" si="602"/>
        <v>2713.6101171008977</v>
      </c>
      <c r="CN404" s="194">
        <f t="shared" ca="1" si="602"/>
        <v>2728.9532632277196</v>
      </c>
      <c r="CO404" s="194">
        <f t="shared" ca="1" si="602"/>
        <v>2744.3831617334436</v>
      </c>
      <c r="CP404" s="194">
        <f t="shared" ca="1" si="602"/>
        <v>2759.9003031286311</v>
      </c>
      <c r="CQ404" s="194">
        <f t="shared" ca="1" si="602"/>
        <v>2775.5051806972647</v>
      </c>
      <c r="CR404" s="194">
        <f t="shared" ca="1" si="602"/>
        <v>2791.1982905124232</v>
      </c>
      <c r="CS404" s="194">
        <f t="shared" ca="1" si="602"/>
        <v>2806.9801314520573</v>
      </c>
      <c r="CT404" s="194">
        <f t="shared" ca="1" si="602"/>
        <v>2822.8512052148453</v>
      </c>
      <c r="CU404" s="194">
        <f t="shared" ca="1" si="602"/>
        <v>2838.8120163361418</v>
      </c>
      <c r="CV404" s="194">
        <f t="shared" ca="1" si="602"/>
        <v>2854.8630722040207</v>
      </c>
      <c r="CW404" s="194">
        <f t="shared" ca="1" si="602"/>
        <v>2871.0048830753958</v>
      </c>
      <c r="CX404" s="194">
        <f t="shared" ca="1" si="602"/>
        <v>2887.2379620922547</v>
      </c>
      <c r="CY404" s="194">
        <f t="shared" ca="1" si="602"/>
        <v>2903.56282529796</v>
      </c>
      <c r="CZ404" s="194">
        <f t="shared" ca="1" si="602"/>
        <v>2919.9799916536599</v>
      </c>
      <c r="DA404" s="194">
        <f t="shared" ca="1" si="602"/>
        <v>2936.4899830547843</v>
      </c>
      <c r="DB404" s="194">
        <f t="shared" ca="1" si="602"/>
        <v>2953.0933243476347</v>
      </c>
      <c r="DC404" s="194">
        <f t="shared" ca="1" si="602"/>
        <v>2969.7905433460728</v>
      </c>
      <c r="DD404" s="194">
        <f t="shared" ca="1" si="602"/>
        <v>2986.5821708482931</v>
      </c>
      <c r="DE404" s="194">
        <f t="shared" ca="1" si="602"/>
        <v>3003.4687406537018</v>
      </c>
      <c r="DF404" s="194">
        <f t="shared" ca="1" si="602"/>
        <v>3020.4507895798852</v>
      </c>
      <c r="DG404" s="194">
        <f t="shared" ref="DG404:DV404" ca="1" si="603">DG380+DG388+DG396</f>
        <v>3037.5288574796723</v>
      </c>
      <c r="DH404" s="194">
        <f t="shared" ca="1" si="603"/>
        <v>3054.7034872583017</v>
      </c>
      <c r="DI404" s="194">
        <f t="shared" ca="1" si="603"/>
        <v>3071.9752248906743</v>
      </c>
      <c r="DJ404" s="194">
        <f t="shared" ca="1" si="603"/>
        <v>3089.3446194387129</v>
      </c>
      <c r="DK404" s="194">
        <f t="shared" ca="1" si="603"/>
        <v>3106.8122230688177</v>
      </c>
      <c r="DL404" s="194">
        <f t="shared" ca="1" si="603"/>
        <v>3124.378591069416</v>
      </c>
      <c r="DM404" s="194">
        <f t="shared" ca="1" si="603"/>
        <v>3142.0442818686192</v>
      </c>
      <c r="DN404" s="194">
        <f t="shared" ca="1" si="603"/>
        <v>3159.8098570519696</v>
      </c>
      <c r="DO404" s="194">
        <f t="shared" ca="1" si="603"/>
        <v>3177.6758813802981</v>
      </c>
      <c r="DP404" s="194">
        <f t="shared" ca="1" si="603"/>
        <v>3195.6429228076736</v>
      </c>
      <c r="DQ404" s="194">
        <f t="shared" ca="1" si="603"/>
        <v>3213.7115524994606</v>
      </c>
      <c r="DR404" s="194">
        <f t="shared" ca="1" si="603"/>
        <v>3231.8823448504768</v>
      </c>
      <c r="DS404" s="194">
        <f t="shared" ca="1" si="603"/>
        <v>3250.155877503249</v>
      </c>
      <c r="DT404" s="194">
        <f t="shared" ca="1" si="603"/>
        <v>3268.5327313663829</v>
      </c>
      <c r="DU404" s="194">
        <f t="shared" ca="1" si="603"/>
        <v>3287.0134906330213</v>
      </c>
      <c r="DV404" s="194">
        <f t="shared" ca="1" si="603"/>
        <v>3305.5987427994223</v>
      </c>
      <c r="DW404" s="194"/>
      <c r="DX404" s="195">
        <f ca="1">SUM(G404:DW404)</f>
        <v>289060.3206497432</v>
      </c>
    </row>
    <row r="405" spans="1:128" collapsed="1" x14ac:dyDescent="0.2">
      <c r="A405" s="153" t="str">
        <f ca="1">Language!A$739</f>
        <v>Численность персонала</v>
      </c>
      <c r="B405" s="173"/>
      <c r="C405" s="178" t="str">
        <f ca="1">Language!$A$1473</f>
        <v>человек</v>
      </c>
      <c r="D405" s="158"/>
      <c r="F405" s="6" t="s">
        <v>3105</v>
      </c>
      <c r="G405" s="161">
        <f t="shared" ref="G405:AL405" si="604">SUM(G$293,G$302,G$311,G$320,G$329,G$338,G$350,G$359,G$368)</f>
        <v>23</v>
      </c>
      <c r="H405" s="161">
        <f t="shared" si="604"/>
        <v>23</v>
      </c>
      <c r="I405" s="161">
        <f t="shared" si="604"/>
        <v>23</v>
      </c>
      <c r="J405" s="161">
        <f t="shared" si="604"/>
        <v>23</v>
      </c>
      <c r="K405" s="161">
        <f t="shared" si="604"/>
        <v>23</v>
      </c>
      <c r="L405" s="161">
        <f t="shared" si="604"/>
        <v>23</v>
      </c>
      <c r="M405" s="161">
        <f t="shared" si="604"/>
        <v>23</v>
      </c>
      <c r="N405" s="161">
        <f t="shared" si="604"/>
        <v>23</v>
      </c>
      <c r="O405" s="161">
        <f t="shared" si="604"/>
        <v>23</v>
      </c>
      <c r="P405" s="161">
        <f t="shared" si="604"/>
        <v>23</v>
      </c>
      <c r="Q405" s="161">
        <f t="shared" si="604"/>
        <v>23</v>
      </c>
      <c r="R405" s="161">
        <f t="shared" si="604"/>
        <v>23</v>
      </c>
      <c r="S405" s="161">
        <f t="shared" si="604"/>
        <v>23</v>
      </c>
      <c r="T405" s="161">
        <f t="shared" si="604"/>
        <v>23</v>
      </c>
      <c r="U405" s="161">
        <f t="shared" si="604"/>
        <v>23</v>
      </c>
      <c r="V405" s="161">
        <f t="shared" si="604"/>
        <v>23</v>
      </c>
      <c r="W405" s="161">
        <f t="shared" si="604"/>
        <v>23</v>
      </c>
      <c r="X405" s="161">
        <f t="shared" si="604"/>
        <v>23</v>
      </c>
      <c r="Y405" s="161">
        <f t="shared" si="604"/>
        <v>23</v>
      </c>
      <c r="Z405" s="161">
        <f t="shared" si="604"/>
        <v>23</v>
      </c>
      <c r="AA405" s="161">
        <f t="shared" si="604"/>
        <v>23</v>
      </c>
      <c r="AB405" s="161">
        <f t="shared" si="604"/>
        <v>23</v>
      </c>
      <c r="AC405" s="161">
        <f t="shared" si="604"/>
        <v>23</v>
      </c>
      <c r="AD405" s="161">
        <f t="shared" si="604"/>
        <v>23</v>
      </c>
      <c r="AE405" s="161">
        <f t="shared" si="604"/>
        <v>23</v>
      </c>
      <c r="AF405" s="161">
        <f t="shared" si="604"/>
        <v>23</v>
      </c>
      <c r="AG405" s="161">
        <f t="shared" si="604"/>
        <v>23</v>
      </c>
      <c r="AH405" s="161">
        <f t="shared" si="604"/>
        <v>23</v>
      </c>
      <c r="AI405" s="161">
        <f t="shared" si="604"/>
        <v>23</v>
      </c>
      <c r="AJ405" s="161">
        <f t="shared" si="604"/>
        <v>23</v>
      </c>
      <c r="AK405" s="161">
        <f t="shared" si="604"/>
        <v>23</v>
      </c>
      <c r="AL405" s="161">
        <f t="shared" si="604"/>
        <v>23</v>
      </c>
      <c r="AM405" s="161">
        <f t="shared" ref="AM405:BR405" si="605">SUM(AM$293,AM$302,AM$311,AM$320,AM$329,AM$338,AM$350,AM$359,AM$368)</f>
        <v>23</v>
      </c>
      <c r="AN405" s="161">
        <f t="shared" si="605"/>
        <v>23</v>
      </c>
      <c r="AO405" s="161">
        <f t="shared" si="605"/>
        <v>23</v>
      </c>
      <c r="AP405" s="161">
        <f t="shared" si="605"/>
        <v>23</v>
      </c>
      <c r="AQ405" s="161">
        <f t="shared" si="605"/>
        <v>23</v>
      </c>
      <c r="AR405" s="161">
        <f t="shared" si="605"/>
        <v>23</v>
      </c>
      <c r="AS405" s="161">
        <f t="shared" si="605"/>
        <v>23</v>
      </c>
      <c r="AT405" s="161">
        <f t="shared" si="605"/>
        <v>23</v>
      </c>
      <c r="AU405" s="161">
        <f t="shared" si="605"/>
        <v>23</v>
      </c>
      <c r="AV405" s="161">
        <f t="shared" si="605"/>
        <v>23</v>
      </c>
      <c r="AW405" s="161">
        <f t="shared" si="605"/>
        <v>23</v>
      </c>
      <c r="AX405" s="161">
        <f t="shared" si="605"/>
        <v>23</v>
      </c>
      <c r="AY405" s="161">
        <f t="shared" si="605"/>
        <v>23</v>
      </c>
      <c r="AZ405" s="161">
        <f t="shared" si="605"/>
        <v>23</v>
      </c>
      <c r="BA405" s="161">
        <f t="shared" si="605"/>
        <v>23</v>
      </c>
      <c r="BB405" s="161">
        <f t="shared" si="605"/>
        <v>23</v>
      </c>
      <c r="BC405" s="161">
        <f t="shared" si="605"/>
        <v>23</v>
      </c>
      <c r="BD405" s="161">
        <f t="shared" si="605"/>
        <v>23</v>
      </c>
      <c r="BE405" s="161">
        <f t="shared" si="605"/>
        <v>23</v>
      </c>
      <c r="BF405" s="161">
        <f t="shared" si="605"/>
        <v>23</v>
      </c>
      <c r="BG405" s="161">
        <f t="shared" si="605"/>
        <v>23</v>
      </c>
      <c r="BH405" s="161">
        <f t="shared" si="605"/>
        <v>23</v>
      </c>
      <c r="BI405" s="161">
        <f t="shared" si="605"/>
        <v>23</v>
      </c>
      <c r="BJ405" s="161">
        <f t="shared" si="605"/>
        <v>23</v>
      </c>
      <c r="BK405" s="161">
        <f t="shared" si="605"/>
        <v>23</v>
      </c>
      <c r="BL405" s="161">
        <f t="shared" si="605"/>
        <v>23</v>
      </c>
      <c r="BM405" s="161">
        <f t="shared" si="605"/>
        <v>23</v>
      </c>
      <c r="BN405" s="161">
        <f t="shared" si="605"/>
        <v>23</v>
      </c>
      <c r="BO405" s="161">
        <f t="shared" si="605"/>
        <v>23</v>
      </c>
      <c r="BP405" s="161">
        <f t="shared" si="605"/>
        <v>23</v>
      </c>
      <c r="BQ405" s="161">
        <f t="shared" si="605"/>
        <v>23</v>
      </c>
      <c r="BR405" s="161">
        <f t="shared" si="605"/>
        <v>23</v>
      </c>
      <c r="BS405" s="161">
        <f t="shared" ref="BS405:CX405" si="606">SUM(BS$293,BS$302,BS$311,BS$320,BS$329,BS$338,BS$350,BS$359,BS$368)</f>
        <v>23</v>
      </c>
      <c r="BT405" s="161">
        <f t="shared" si="606"/>
        <v>23</v>
      </c>
      <c r="BU405" s="161">
        <f t="shared" si="606"/>
        <v>23</v>
      </c>
      <c r="BV405" s="161">
        <f t="shared" si="606"/>
        <v>23</v>
      </c>
      <c r="BW405" s="161">
        <f t="shared" si="606"/>
        <v>23</v>
      </c>
      <c r="BX405" s="161">
        <f t="shared" si="606"/>
        <v>23</v>
      </c>
      <c r="BY405" s="161">
        <f t="shared" si="606"/>
        <v>23</v>
      </c>
      <c r="BZ405" s="161">
        <f t="shared" si="606"/>
        <v>23</v>
      </c>
      <c r="CA405" s="161">
        <f t="shared" si="606"/>
        <v>23</v>
      </c>
      <c r="CB405" s="161">
        <f t="shared" si="606"/>
        <v>23</v>
      </c>
      <c r="CC405" s="161">
        <f t="shared" si="606"/>
        <v>23</v>
      </c>
      <c r="CD405" s="161">
        <f t="shared" si="606"/>
        <v>23</v>
      </c>
      <c r="CE405" s="161">
        <f t="shared" si="606"/>
        <v>23</v>
      </c>
      <c r="CF405" s="161">
        <f t="shared" si="606"/>
        <v>23</v>
      </c>
      <c r="CG405" s="161">
        <f t="shared" si="606"/>
        <v>23</v>
      </c>
      <c r="CH405" s="161">
        <f t="shared" si="606"/>
        <v>23</v>
      </c>
      <c r="CI405" s="161">
        <f t="shared" si="606"/>
        <v>23</v>
      </c>
      <c r="CJ405" s="161">
        <f t="shared" si="606"/>
        <v>23</v>
      </c>
      <c r="CK405" s="161">
        <f t="shared" si="606"/>
        <v>23</v>
      </c>
      <c r="CL405" s="161">
        <f t="shared" si="606"/>
        <v>23</v>
      </c>
      <c r="CM405" s="161">
        <f t="shared" si="606"/>
        <v>23</v>
      </c>
      <c r="CN405" s="161">
        <f t="shared" si="606"/>
        <v>23</v>
      </c>
      <c r="CO405" s="161">
        <f t="shared" si="606"/>
        <v>23</v>
      </c>
      <c r="CP405" s="161">
        <f t="shared" si="606"/>
        <v>23</v>
      </c>
      <c r="CQ405" s="161">
        <f t="shared" si="606"/>
        <v>23</v>
      </c>
      <c r="CR405" s="161">
        <f t="shared" si="606"/>
        <v>23</v>
      </c>
      <c r="CS405" s="161">
        <f t="shared" si="606"/>
        <v>23</v>
      </c>
      <c r="CT405" s="161">
        <f t="shared" si="606"/>
        <v>23</v>
      </c>
      <c r="CU405" s="161">
        <f t="shared" si="606"/>
        <v>23</v>
      </c>
      <c r="CV405" s="161">
        <f t="shared" si="606"/>
        <v>23</v>
      </c>
      <c r="CW405" s="161">
        <f t="shared" si="606"/>
        <v>23</v>
      </c>
      <c r="CX405" s="161">
        <f t="shared" si="606"/>
        <v>23</v>
      </c>
      <c r="CY405" s="161">
        <f t="shared" ref="CY405:DV405" si="607">SUM(CY$293,CY$302,CY$311,CY$320,CY$329,CY$338,CY$350,CY$359,CY$368)</f>
        <v>23</v>
      </c>
      <c r="CZ405" s="161">
        <f t="shared" si="607"/>
        <v>23</v>
      </c>
      <c r="DA405" s="161">
        <f t="shared" si="607"/>
        <v>23</v>
      </c>
      <c r="DB405" s="161">
        <f t="shared" si="607"/>
        <v>23</v>
      </c>
      <c r="DC405" s="161">
        <f t="shared" si="607"/>
        <v>23</v>
      </c>
      <c r="DD405" s="161">
        <f t="shared" si="607"/>
        <v>23</v>
      </c>
      <c r="DE405" s="161">
        <f t="shared" si="607"/>
        <v>23</v>
      </c>
      <c r="DF405" s="161">
        <f t="shared" si="607"/>
        <v>23</v>
      </c>
      <c r="DG405" s="161">
        <f t="shared" si="607"/>
        <v>23</v>
      </c>
      <c r="DH405" s="161">
        <f t="shared" si="607"/>
        <v>23</v>
      </c>
      <c r="DI405" s="161">
        <f t="shared" si="607"/>
        <v>23</v>
      </c>
      <c r="DJ405" s="161">
        <f t="shared" si="607"/>
        <v>23</v>
      </c>
      <c r="DK405" s="161">
        <f t="shared" si="607"/>
        <v>23</v>
      </c>
      <c r="DL405" s="161">
        <f t="shared" si="607"/>
        <v>23</v>
      </c>
      <c r="DM405" s="161">
        <f t="shared" si="607"/>
        <v>23</v>
      </c>
      <c r="DN405" s="161">
        <f t="shared" si="607"/>
        <v>23</v>
      </c>
      <c r="DO405" s="161">
        <f t="shared" si="607"/>
        <v>23</v>
      </c>
      <c r="DP405" s="161">
        <f t="shared" si="607"/>
        <v>23</v>
      </c>
      <c r="DQ405" s="161">
        <f t="shared" si="607"/>
        <v>23</v>
      </c>
      <c r="DR405" s="161">
        <f t="shared" si="607"/>
        <v>23</v>
      </c>
      <c r="DS405" s="161">
        <f t="shared" si="607"/>
        <v>23</v>
      </c>
      <c r="DT405" s="161">
        <f t="shared" si="607"/>
        <v>23</v>
      </c>
      <c r="DU405" s="161">
        <f t="shared" si="607"/>
        <v>23</v>
      </c>
      <c r="DV405" s="161">
        <f t="shared" si="607"/>
        <v>23</v>
      </c>
      <c r="DW405" s="161"/>
      <c r="DX405" s="162"/>
    </row>
    <row r="406" spans="1:128" hidden="1" outlineLevel="1" x14ac:dyDescent="0.2">
      <c r="A406" s="159" t="str">
        <f ca="1">Language!A$740</f>
        <v>заработная плата</v>
      </c>
      <c r="B406" s="173"/>
      <c r="C406" s="178" t="str">
        <f t="shared" ca="1" si="564"/>
        <v>тыс. руб.</v>
      </c>
      <c r="D406" s="158">
        <v>1</v>
      </c>
      <c r="F406" s="6" t="s">
        <v>3082</v>
      </c>
      <c r="G406" s="161">
        <f t="shared" ref="G406:J407" ca="1" si="608">G381+G389+G397</f>
        <v>1290</v>
      </c>
      <c r="H406" s="161">
        <f t="shared" ca="1" si="608"/>
        <v>1297.2938475497526</v>
      </c>
      <c r="I406" s="161">
        <f t="shared" ca="1" si="608"/>
        <v>1304.6289355739855</v>
      </c>
      <c r="J406" s="161">
        <f t="shared" ca="1" si="608"/>
        <v>1312.0054972523365</v>
      </c>
      <c r="K406" s="161">
        <f t="shared" ref="K406:AP406" ca="1" si="609">K381+K389+K397</f>
        <v>1319.4237670828761</v>
      </c>
      <c r="L406" s="161">
        <f t="shared" ca="1" si="609"/>
        <v>1326.8839808895605</v>
      </c>
      <c r="M406" s="161">
        <f t="shared" ca="1" si="609"/>
        <v>1334.3863758297293</v>
      </c>
      <c r="N406" s="161">
        <f t="shared" ca="1" si="609"/>
        <v>1341.9311904016436</v>
      </c>
      <c r="O406" s="161">
        <f t="shared" ca="1" si="609"/>
        <v>1349.5186644520682</v>
      </c>
      <c r="P406" s="161">
        <f t="shared" ca="1" si="609"/>
        <v>1357.149039183897</v>
      </c>
      <c r="Q406" s="161">
        <f t="shared" ca="1" si="609"/>
        <v>1364.8225571638204</v>
      </c>
      <c r="R406" s="161">
        <f t="shared" ca="1" si="609"/>
        <v>1372.5394623300347</v>
      </c>
      <c r="S406" s="161">
        <f t="shared" ca="1" si="609"/>
        <v>1380.3</v>
      </c>
      <c r="T406" s="161">
        <f t="shared" ca="1" si="609"/>
        <v>1388.1044168782355</v>
      </c>
      <c r="U406" s="161">
        <f t="shared" ca="1" si="609"/>
        <v>1395.9529610641644</v>
      </c>
      <c r="V406" s="161">
        <f t="shared" ca="1" si="609"/>
        <v>1403.8458820600001</v>
      </c>
      <c r="W406" s="161">
        <f t="shared" ca="1" si="609"/>
        <v>1411.7834307786775</v>
      </c>
      <c r="X406" s="161">
        <f t="shared" ca="1" si="609"/>
        <v>1419.7658595518301</v>
      </c>
      <c r="Y406" s="161">
        <f t="shared" ca="1" si="609"/>
        <v>1427.7934221378105</v>
      </c>
      <c r="Z406" s="161">
        <f t="shared" ca="1" si="609"/>
        <v>1435.8663737297586</v>
      </c>
      <c r="AA406" s="161">
        <f t="shared" ca="1" si="609"/>
        <v>1443.9849709637131</v>
      </c>
      <c r="AB406" s="161">
        <f t="shared" ca="1" si="609"/>
        <v>1452.14947192677</v>
      </c>
      <c r="AC406" s="161">
        <f t="shared" ca="1" si="609"/>
        <v>1460.3601361652879</v>
      </c>
      <c r="AD406" s="161">
        <f t="shared" ca="1" si="609"/>
        <v>1468.6172246931374</v>
      </c>
      <c r="AE406" s="161">
        <f t="shared" ca="1" si="609"/>
        <v>1476.9209999999998</v>
      </c>
      <c r="AF406" s="161">
        <f t="shared" ca="1" si="609"/>
        <v>1485.2717260597119</v>
      </c>
      <c r="AG406" s="161">
        <f t="shared" ca="1" si="609"/>
        <v>1493.6696683386558</v>
      </c>
      <c r="AH406" s="161">
        <f t="shared" ca="1" si="609"/>
        <v>1502.1150938042001</v>
      </c>
      <c r="AI406" s="161">
        <f t="shared" ca="1" si="609"/>
        <v>1510.6082709331849</v>
      </c>
      <c r="AJ406" s="161">
        <f t="shared" ca="1" si="609"/>
        <v>1519.149469720458</v>
      </c>
      <c r="AK406" s="161">
        <f t="shared" ca="1" si="609"/>
        <v>1527.738961687457</v>
      </c>
      <c r="AL406" s="161">
        <f t="shared" ca="1" si="609"/>
        <v>1536.3770198908414</v>
      </c>
      <c r="AM406" s="161">
        <f t="shared" ca="1" si="609"/>
        <v>1545.0639189311728</v>
      </c>
      <c r="AN406" s="161">
        <f t="shared" ca="1" si="609"/>
        <v>1553.7999349616439</v>
      </c>
      <c r="AO406" s="161">
        <f t="shared" ca="1" si="609"/>
        <v>1562.585345696858</v>
      </c>
      <c r="AP406" s="161">
        <f t="shared" ca="1" si="609"/>
        <v>1571.4204304216569</v>
      </c>
      <c r="AQ406" s="161">
        <f t="shared" ref="AQ406:BV406" ca="1" si="610">AQ381+AQ389+AQ397</f>
        <v>1580.3054699999998</v>
      </c>
      <c r="AR406" s="161">
        <f t="shared" ca="1" si="610"/>
        <v>1589.2407468838915</v>
      </c>
      <c r="AS406" s="161">
        <f t="shared" ca="1" si="610"/>
        <v>1598.2265451223616</v>
      </c>
      <c r="AT406" s="161">
        <f t="shared" ca="1" si="610"/>
        <v>1607.2631503704938</v>
      </c>
      <c r="AU406" s="161">
        <f t="shared" ca="1" si="610"/>
        <v>1616.3508498985077</v>
      </c>
      <c r="AV406" s="161">
        <f t="shared" ca="1" si="610"/>
        <v>1625.4899326008899</v>
      </c>
      <c r="AW406" s="161">
        <f t="shared" ca="1" si="610"/>
        <v>1634.6806890055789</v>
      </c>
      <c r="AX406" s="161">
        <f t="shared" ca="1" si="610"/>
        <v>1643.9234112832003</v>
      </c>
      <c r="AY406" s="161">
        <f t="shared" ca="1" si="610"/>
        <v>1653.2183932563546</v>
      </c>
      <c r="AZ406" s="161">
        <f t="shared" ca="1" si="610"/>
        <v>1662.5659304089584</v>
      </c>
      <c r="BA406" s="161">
        <f t="shared" ca="1" si="610"/>
        <v>1671.9663198956378</v>
      </c>
      <c r="BB406" s="161">
        <f t="shared" ca="1" si="610"/>
        <v>1681.4198605511724</v>
      </c>
      <c r="BC406" s="161">
        <f t="shared" ca="1" si="610"/>
        <v>1690.9268528999996</v>
      </c>
      <c r="BD406" s="161">
        <f t="shared" ca="1" si="610"/>
        <v>1700.4875991657636</v>
      </c>
      <c r="BE406" s="161">
        <f t="shared" ca="1" si="610"/>
        <v>1710.1024032809264</v>
      </c>
      <c r="BF406" s="161">
        <f t="shared" ca="1" si="610"/>
        <v>1719.7715708964283</v>
      </c>
      <c r="BG406" s="161">
        <f t="shared" ca="1" si="610"/>
        <v>1729.495409391403</v>
      </c>
      <c r="BH406" s="161">
        <f t="shared" ca="1" si="610"/>
        <v>1739.2742278829519</v>
      </c>
      <c r="BI406" s="161">
        <f t="shared" ca="1" si="610"/>
        <v>1749.1083372359692</v>
      </c>
      <c r="BJ406" s="161">
        <f t="shared" ca="1" si="610"/>
        <v>1758.9980500730239</v>
      </c>
      <c r="BK406" s="161">
        <f t="shared" ca="1" si="610"/>
        <v>1768.9436807842992</v>
      </c>
      <c r="BL406" s="161">
        <f t="shared" ca="1" si="610"/>
        <v>1778.9455455375855</v>
      </c>
      <c r="BM406" s="161">
        <f t="shared" ca="1" si="610"/>
        <v>1789.0039622883321</v>
      </c>
      <c r="BN406" s="161">
        <f t="shared" ca="1" si="610"/>
        <v>1799.1192507897542</v>
      </c>
      <c r="BO406" s="161">
        <f t="shared" ca="1" si="610"/>
        <v>1809.2917326029992</v>
      </c>
      <c r="BP406" s="161">
        <f t="shared" ca="1" si="610"/>
        <v>1819.521731107367</v>
      </c>
      <c r="BQ406" s="161">
        <f t="shared" ca="1" si="610"/>
        <v>1829.8095715105917</v>
      </c>
      <c r="BR406" s="161">
        <f t="shared" ca="1" si="610"/>
        <v>1840.1555808591779</v>
      </c>
      <c r="BS406" s="161">
        <f t="shared" ca="1" si="610"/>
        <v>1850.5600880488009</v>
      </c>
      <c r="BT406" s="161">
        <f t="shared" ca="1" si="610"/>
        <v>1861.0234238347587</v>
      </c>
      <c r="BU406" s="161">
        <f t="shared" ca="1" si="610"/>
        <v>1871.5459208424872</v>
      </c>
      <c r="BV406" s="161">
        <f t="shared" ca="1" si="610"/>
        <v>1882.1279135781356</v>
      </c>
      <c r="BW406" s="161">
        <f t="shared" ref="BW406:DB406" ca="1" si="611">BW381+BW389+BW397</f>
        <v>1892.7697384392</v>
      </c>
      <c r="BX406" s="161">
        <f t="shared" ca="1" si="611"/>
        <v>1903.4717337252164</v>
      </c>
      <c r="BY406" s="161">
        <f t="shared" ca="1" si="611"/>
        <v>1914.2342396485151</v>
      </c>
      <c r="BZ406" s="161">
        <f t="shared" ca="1" si="611"/>
        <v>1925.0575983450367</v>
      </c>
      <c r="CA406" s="161">
        <f t="shared" ca="1" si="611"/>
        <v>1935.9421538852089</v>
      </c>
      <c r="CB406" s="161">
        <f t="shared" ca="1" si="611"/>
        <v>1946.8882522848821</v>
      </c>
      <c r="CC406" s="161">
        <f t="shared" ca="1" si="611"/>
        <v>1957.8962415163323</v>
      </c>
      <c r="CD406" s="161">
        <f t="shared" ca="1" si="611"/>
        <v>1968.9664715193201</v>
      </c>
      <c r="CE406" s="161">
        <f t="shared" ca="1" si="611"/>
        <v>1980.0992942122166</v>
      </c>
      <c r="CF406" s="161">
        <f t="shared" ca="1" si="611"/>
        <v>1991.2950635031912</v>
      </c>
      <c r="CG406" s="161">
        <f t="shared" ca="1" si="611"/>
        <v>2002.5541353014605</v>
      </c>
      <c r="CH406" s="161">
        <f t="shared" ca="1" si="611"/>
        <v>2013.8768675286046</v>
      </c>
      <c r="CI406" s="161">
        <f t="shared" ca="1" si="611"/>
        <v>2025.2636201299438</v>
      </c>
      <c r="CJ406" s="161">
        <f t="shared" ca="1" si="611"/>
        <v>2036.7147550859813</v>
      </c>
      <c r="CK406" s="161">
        <f t="shared" ca="1" si="611"/>
        <v>2048.2306364239112</v>
      </c>
      <c r="CL406" s="161">
        <f t="shared" ca="1" si="611"/>
        <v>2059.8116302291892</v>
      </c>
      <c r="CM406" s="161">
        <f t="shared" ca="1" si="611"/>
        <v>2071.4581046571734</v>
      </c>
      <c r="CN406" s="161">
        <f t="shared" ca="1" si="611"/>
        <v>2083.1704299448238</v>
      </c>
      <c r="CO406" s="161">
        <f t="shared" ca="1" si="611"/>
        <v>2094.9489784224756</v>
      </c>
      <c r="CP406" s="161">
        <f t="shared" ca="1" si="611"/>
        <v>2106.7941245256725</v>
      </c>
      <c r="CQ406" s="161">
        <f t="shared" ca="1" si="611"/>
        <v>2118.7062448070719</v>
      </c>
      <c r="CR406" s="161">
        <f t="shared" ca="1" si="611"/>
        <v>2130.685717948415</v>
      </c>
      <c r="CS406" s="161">
        <f t="shared" ca="1" si="611"/>
        <v>2142.7329247725629</v>
      </c>
      <c r="CT406" s="161">
        <f t="shared" ca="1" si="611"/>
        <v>2154.8482482556069</v>
      </c>
      <c r="CU406" s="161">
        <f t="shared" ca="1" si="611"/>
        <v>2167.0320735390396</v>
      </c>
      <c r="CV406" s="161">
        <f t="shared" ca="1" si="611"/>
        <v>2179.2847879420001</v>
      </c>
      <c r="CW406" s="161">
        <f t="shared" ca="1" si="611"/>
        <v>2191.6067809735846</v>
      </c>
      <c r="CX406" s="161">
        <f t="shared" ca="1" si="611"/>
        <v>2203.9984443452327</v>
      </c>
      <c r="CY406" s="161">
        <f t="shared" ca="1" si="611"/>
        <v>2216.4601719831753</v>
      </c>
      <c r="CZ406" s="161">
        <f t="shared" ca="1" si="611"/>
        <v>2228.9923600409616</v>
      </c>
      <c r="DA406" s="161">
        <f t="shared" ca="1" si="611"/>
        <v>2241.5954069120489</v>
      </c>
      <c r="DB406" s="161">
        <f t="shared" ca="1" si="611"/>
        <v>2254.2697132424692</v>
      </c>
      <c r="DC406" s="161">
        <f t="shared" ref="DC406:DV406" ca="1" si="612">DC381+DC389+DC397</f>
        <v>2267.015681943567</v>
      </c>
      <c r="DD406" s="161">
        <f t="shared" ca="1" si="612"/>
        <v>2279.833718204804</v>
      </c>
      <c r="DE406" s="161">
        <f t="shared" ca="1" si="612"/>
        <v>2292.7242295066426</v>
      </c>
      <c r="DF406" s="161">
        <f t="shared" ca="1" si="612"/>
        <v>2305.6876256334999</v>
      </c>
      <c r="DG406" s="161">
        <f t="shared" ca="1" si="612"/>
        <v>2318.7243186867727</v>
      </c>
      <c r="DH406" s="161">
        <f t="shared" ca="1" si="612"/>
        <v>2331.8347230979402</v>
      </c>
      <c r="DI406" s="161">
        <f t="shared" ca="1" si="612"/>
        <v>2345.0192556417355</v>
      </c>
      <c r="DJ406" s="161">
        <f t="shared" ca="1" si="612"/>
        <v>2358.2783354493995</v>
      </c>
      <c r="DK406" s="161">
        <f t="shared" ca="1" si="612"/>
        <v>2371.612384021998</v>
      </c>
      <c r="DL406" s="161">
        <f t="shared" ca="1" si="612"/>
        <v>2385.021825243829</v>
      </c>
      <c r="DM406" s="161">
        <f t="shared" ca="1" si="612"/>
        <v>2398.5070853958923</v>
      </c>
      <c r="DN406" s="161">
        <f t="shared" ca="1" si="612"/>
        <v>2412.0685931694425</v>
      </c>
      <c r="DO406" s="161">
        <f t="shared" ca="1" si="612"/>
        <v>2425.7067796796168</v>
      </c>
      <c r="DP406" s="161">
        <f t="shared" ca="1" si="612"/>
        <v>2439.4220784791405</v>
      </c>
      <c r="DQ406" s="161">
        <f t="shared" ca="1" si="612"/>
        <v>2453.2149255721074</v>
      </c>
      <c r="DR406" s="161">
        <f t="shared" ca="1" si="612"/>
        <v>2467.085759427845</v>
      </c>
      <c r="DS406" s="161">
        <f t="shared" ca="1" si="612"/>
        <v>2481.0350209948465</v>
      </c>
      <c r="DT406" s="161">
        <f t="shared" ca="1" si="612"/>
        <v>2495.063153714796</v>
      </c>
      <c r="DU406" s="161">
        <f t="shared" ca="1" si="612"/>
        <v>2509.1706035366574</v>
      </c>
      <c r="DV406" s="161">
        <f t="shared" ca="1" si="612"/>
        <v>2523.3578189308569</v>
      </c>
      <c r="DW406" s="161"/>
      <c r="DX406" s="162">
        <f ca="1">SUM(G406:DW406)</f>
        <v>220656.73332041464</v>
      </c>
    </row>
    <row r="407" spans="1:128" hidden="1" outlineLevel="1" x14ac:dyDescent="0.2">
      <c r="A407" s="159" t="str">
        <f ca="1">Language!A$741</f>
        <v>социальные взносы</v>
      </c>
      <c r="B407" s="173"/>
      <c r="C407" s="178" t="str">
        <f t="shared" ca="1" si="564"/>
        <v>тыс. руб.</v>
      </c>
      <c r="D407" s="158">
        <v>1</v>
      </c>
      <c r="F407" s="6" t="s">
        <v>3082</v>
      </c>
      <c r="G407" s="161">
        <f t="shared" ca="1" si="608"/>
        <v>399.90000000000009</v>
      </c>
      <c r="H407" s="161">
        <f t="shared" ca="1" si="608"/>
        <v>402.16109274042344</v>
      </c>
      <c r="I407" s="161">
        <f t="shared" ca="1" si="608"/>
        <v>404.43497002793549</v>
      </c>
      <c r="J407" s="161">
        <f t="shared" ca="1" si="608"/>
        <v>406.72170414822438</v>
      </c>
      <c r="K407" s="161">
        <f t="shared" ref="K407:AP407" ca="1" si="613">K382+K390+K398</f>
        <v>409.02136779569173</v>
      </c>
      <c r="L407" s="161">
        <f t="shared" ca="1" si="613"/>
        <v>411.3340340757639</v>
      </c>
      <c r="M407" s="161">
        <f t="shared" ca="1" si="613"/>
        <v>413.65977650721618</v>
      </c>
      <c r="N407" s="161">
        <f t="shared" ca="1" si="613"/>
        <v>415.99866902450952</v>
      </c>
      <c r="O407" s="161">
        <f t="shared" ca="1" si="613"/>
        <v>418.35078598014121</v>
      </c>
      <c r="P407" s="161">
        <f t="shared" ca="1" si="613"/>
        <v>420.71620214700818</v>
      </c>
      <c r="Q407" s="161">
        <f t="shared" ca="1" si="613"/>
        <v>423.09499272078432</v>
      </c>
      <c r="R407" s="161">
        <f t="shared" ca="1" si="613"/>
        <v>425.48723332231089</v>
      </c>
      <c r="S407" s="161">
        <f t="shared" ca="1" si="613"/>
        <v>427.89300000000009</v>
      </c>
      <c r="T407" s="161">
        <f t="shared" ca="1" si="613"/>
        <v>430.3123692322531</v>
      </c>
      <c r="U407" s="161">
        <f t="shared" ca="1" si="613"/>
        <v>432.745417929891</v>
      </c>
      <c r="V407" s="161">
        <f t="shared" ca="1" si="613"/>
        <v>435.19222343860019</v>
      </c>
      <c r="W407" s="161">
        <f t="shared" ca="1" si="613"/>
        <v>437.65286354139016</v>
      </c>
      <c r="X407" s="161">
        <f t="shared" ca="1" si="613"/>
        <v>440.12741646106741</v>
      </c>
      <c r="Y407" s="161">
        <f t="shared" ca="1" si="613"/>
        <v>442.61596086272129</v>
      </c>
      <c r="Z407" s="161">
        <f t="shared" ca="1" si="613"/>
        <v>445.11857585622522</v>
      </c>
      <c r="AA407" s="161">
        <f t="shared" ca="1" si="613"/>
        <v>447.63534099875113</v>
      </c>
      <c r="AB407" s="161">
        <f t="shared" ca="1" si="613"/>
        <v>450.16633629729876</v>
      </c>
      <c r="AC407" s="161">
        <f t="shared" ca="1" si="613"/>
        <v>452.71164221123928</v>
      </c>
      <c r="AD407" s="161">
        <f t="shared" ca="1" si="613"/>
        <v>455.27133965487263</v>
      </c>
      <c r="AE407" s="161">
        <f t="shared" ca="1" si="613"/>
        <v>457.84550999999999</v>
      </c>
      <c r="AF407" s="161">
        <f t="shared" ca="1" si="613"/>
        <v>460.43423507851077</v>
      </c>
      <c r="AG407" s="161">
        <f t="shared" ca="1" si="613"/>
        <v>463.03759718498344</v>
      </c>
      <c r="AH407" s="161">
        <f t="shared" ca="1" si="613"/>
        <v>465.6556790793021</v>
      </c>
      <c r="AI407" s="161">
        <f t="shared" ca="1" si="613"/>
        <v>468.28856398928747</v>
      </c>
      <c r="AJ407" s="161">
        <f t="shared" ca="1" si="613"/>
        <v>470.93633561334212</v>
      </c>
      <c r="AK407" s="161">
        <f t="shared" ca="1" si="613"/>
        <v>473.59907812311178</v>
      </c>
      <c r="AL407" s="161">
        <f t="shared" ca="1" si="613"/>
        <v>476.276876166161</v>
      </c>
      <c r="AM407" s="161">
        <f t="shared" ca="1" si="613"/>
        <v>478.96981486866366</v>
      </c>
      <c r="AN407" s="161">
        <f t="shared" ca="1" si="613"/>
        <v>481.67797983810971</v>
      </c>
      <c r="AO407" s="161">
        <f t="shared" ca="1" si="613"/>
        <v>484.40145716602609</v>
      </c>
      <c r="AP407" s="161">
        <f t="shared" ca="1" si="613"/>
        <v>487.14033343071372</v>
      </c>
      <c r="AQ407" s="161">
        <f t="shared" ref="AQ407:BV407" ca="1" si="614">AQ382+AQ390+AQ398</f>
        <v>489.8946957</v>
      </c>
      <c r="AR407" s="161">
        <f t="shared" ca="1" si="614"/>
        <v>492.6646315340065</v>
      </c>
      <c r="AS407" s="161">
        <f t="shared" ca="1" si="614"/>
        <v>495.45022898793218</v>
      </c>
      <c r="AT407" s="161">
        <f t="shared" ca="1" si="614"/>
        <v>498.25157661485321</v>
      </c>
      <c r="AU407" s="161">
        <f t="shared" ca="1" si="614"/>
        <v>501.0687634685375</v>
      </c>
      <c r="AV407" s="161">
        <f t="shared" ca="1" si="614"/>
        <v>503.90187910627594</v>
      </c>
      <c r="AW407" s="161">
        <f t="shared" ca="1" si="614"/>
        <v>506.75101359172959</v>
      </c>
      <c r="AX407" s="161">
        <f t="shared" ca="1" si="614"/>
        <v>509.61625749779216</v>
      </c>
      <c r="AY407" s="161">
        <f t="shared" ca="1" si="614"/>
        <v>512.49770190947004</v>
      </c>
      <c r="AZ407" s="161">
        <f t="shared" ca="1" si="614"/>
        <v>515.39543842677722</v>
      </c>
      <c r="BA407" s="161">
        <f t="shared" ca="1" si="614"/>
        <v>518.30955916764788</v>
      </c>
      <c r="BB407" s="161">
        <f t="shared" ca="1" si="614"/>
        <v>521.24015677086356</v>
      </c>
      <c r="BC407" s="161">
        <f t="shared" ca="1" si="614"/>
        <v>524.18732439899986</v>
      </c>
      <c r="BD407" s="161">
        <f t="shared" ca="1" si="614"/>
        <v>527.1511557413869</v>
      </c>
      <c r="BE407" s="161">
        <f t="shared" ca="1" si="614"/>
        <v>530.13174501708727</v>
      </c>
      <c r="BF407" s="161">
        <f t="shared" ca="1" si="614"/>
        <v>533.1291869778928</v>
      </c>
      <c r="BG407" s="161">
        <f t="shared" ca="1" si="614"/>
        <v>536.143576911335</v>
      </c>
      <c r="BH407" s="161">
        <f t="shared" ca="1" si="614"/>
        <v>539.17501064371527</v>
      </c>
      <c r="BI407" s="161">
        <f t="shared" ca="1" si="614"/>
        <v>542.22358454315054</v>
      </c>
      <c r="BJ407" s="161">
        <f t="shared" ca="1" si="614"/>
        <v>545.28939552263762</v>
      </c>
      <c r="BK407" s="161">
        <f t="shared" ca="1" si="614"/>
        <v>548.37254104313286</v>
      </c>
      <c r="BL407" s="161">
        <f t="shared" ca="1" si="614"/>
        <v>551.47311911665156</v>
      </c>
      <c r="BM407" s="161">
        <f t="shared" ca="1" si="614"/>
        <v>554.59122830938304</v>
      </c>
      <c r="BN407" s="161">
        <f t="shared" ca="1" si="614"/>
        <v>557.72696774482404</v>
      </c>
      <c r="BO407" s="161">
        <f t="shared" ca="1" si="614"/>
        <v>560.88043710693</v>
      </c>
      <c r="BP407" s="161">
        <f t="shared" ca="1" si="614"/>
        <v>564.0517366432839</v>
      </c>
      <c r="BQ407" s="161">
        <f t="shared" ca="1" si="614"/>
        <v>567.2409671682833</v>
      </c>
      <c r="BR407" s="161">
        <f t="shared" ca="1" si="614"/>
        <v>570.44823006634533</v>
      </c>
      <c r="BS407" s="161">
        <f t="shared" ca="1" si="614"/>
        <v>573.67362729512843</v>
      </c>
      <c r="BT407" s="161">
        <f t="shared" ca="1" si="614"/>
        <v>576.91726138877539</v>
      </c>
      <c r="BU407" s="161">
        <f t="shared" ca="1" si="614"/>
        <v>580.17923546117106</v>
      </c>
      <c r="BV407" s="161">
        <f t="shared" ca="1" si="614"/>
        <v>583.45965320922221</v>
      </c>
      <c r="BW407" s="161">
        <f t="shared" ref="BW407:DB407" ca="1" si="615">BW382+BW390+BW398</f>
        <v>586.75861891615216</v>
      </c>
      <c r="BX407" s="161">
        <f t="shared" ca="1" si="615"/>
        <v>590.07623745481715</v>
      </c>
      <c r="BY407" s="161">
        <f t="shared" ca="1" si="615"/>
        <v>593.41261429103974</v>
      </c>
      <c r="BZ407" s="161">
        <f t="shared" ca="1" si="615"/>
        <v>596.76785548696148</v>
      </c>
      <c r="CA407" s="161">
        <f t="shared" ca="1" si="615"/>
        <v>600.14206770441479</v>
      </c>
      <c r="CB407" s="161">
        <f t="shared" ca="1" si="615"/>
        <v>603.5353582083136</v>
      </c>
      <c r="CC407" s="161">
        <f t="shared" ca="1" si="615"/>
        <v>606.94783487006305</v>
      </c>
      <c r="CD407" s="161">
        <f t="shared" ca="1" si="615"/>
        <v>610.37960617098929</v>
      </c>
      <c r="CE407" s="161">
        <f t="shared" ca="1" si="615"/>
        <v>613.83078120578728</v>
      </c>
      <c r="CF407" s="161">
        <f t="shared" ca="1" si="615"/>
        <v>617.30146968598933</v>
      </c>
      <c r="CG407" s="161">
        <f t="shared" ca="1" si="615"/>
        <v>620.79178194345286</v>
      </c>
      <c r="CH407" s="161">
        <f t="shared" ca="1" si="615"/>
        <v>624.30182893386757</v>
      </c>
      <c r="CI407" s="161">
        <f t="shared" ca="1" si="615"/>
        <v>627.83172224028272</v>
      </c>
      <c r="CJ407" s="161">
        <f t="shared" ca="1" si="615"/>
        <v>631.38157407665415</v>
      </c>
      <c r="CK407" s="161">
        <f t="shared" ca="1" si="615"/>
        <v>634.95149729141247</v>
      </c>
      <c r="CL407" s="161">
        <f t="shared" ca="1" si="615"/>
        <v>638.54160537104872</v>
      </c>
      <c r="CM407" s="161">
        <f t="shared" ca="1" si="615"/>
        <v>642.15201244372395</v>
      </c>
      <c r="CN407" s="161">
        <f t="shared" ca="1" si="615"/>
        <v>645.78283328289569</v>
      </c>
      <c r="CO407" s="161">
        <f t="shared" ca="1" si="615"/>
        <v>649.43418331096768</v>
      </c>
      <c r="CP407" s="161">
        <f t="shared" ca="1" si="615"/>
        <v>653.10617860295861</v>
      </c>
      <c r="CQ407" s="161">
        <f t="shared" ca="1" si="615"/>
        <v>656.79893589019241</v>
      </c>
      <c r="CR407" s="161">
        <f t="shared" ca="1" si="615"/>
        <v>660.51257256400868</v>
      </c>
      <c r="CS407" s="161">
        <f t="shared" ca="1" si="615"/>
        <v>664.24720667949464</v>
      </c>
      <c r="CT407" s="161">
        <f t="shared" ca="1" si="615"/>
        <v>668.00295695923842</v>
      </c>
      <c r="CU407" s="161">
        <f t="shared" ca="1" si="615"/>
        <v>671.77994279710242</v>
      </c>
      <c r="CV407" s="161">
        <f t="shared" ca="1" si="615"/>
        <v>675.57828426202013</v>
      </c>
      <c r="CW407" s="161">
        <f t="shared" ca="1" si="615"/>
        <v>679.39810210181145</v>
      </c>
      <c r="CX407" s="161">
        <f t="shared" ca="1" si="615"/>
        <v>683.23951774702209</v>
      </c>
      <c r="CY407" s="161">
        <f t="shared" ca="1" si="615"/>
        <v>687.10265331478467</v>
      </c>
      <c r="CZ407" s="161">
        <f t="shared" ca="1" si="615"/>
        <v>690.98763161269824</v>
      </c>
      <c r="DA407" s="161">
        <f t="shared" ca="1" si="615"/>
        <v>694.89457614273533</v>
      </c>
      <c r="DB407" s="161">
        <f t="shared" ca="1" si="615"/>
        <v>698.8236111051657</v>
      </c>
      <c r="DC407" s="161">
        <f t="shared" ref="DC407:DV407" ca="1" si="616">DC382+DC390+DC398</f>
        <v>702.77486140250585</v>
      </c>
      <c r="DD407" s="161">
        <f t="shared" ca="1" si="616"/>
        <v>706.74845264348926</v>
      </c>
      <c r="DE407" s="161">
        <f t="shared" ca="1" si="616"/>
        <v>710.74451114705926</v>
      </c>
      <c r="DF407" s="161">
        <f t="shared" ca="1" si="616"/>
        <v>714.76316394638502</v>
      </c>
      <c r="DG407" s="161">
        <f t="shared" ca="1" si="616"/>
        <v>718.80453879289962</v>
      </c>
      <c r="DH407" s="161">
        <f t="shared" ca="1" si="616"/>
        <v>722.86876416036148</v>
      </c>
      <c r="DI407" s="161">
        <f t="shared" ca="1" si="616"/>
        <v>726.95596924893835</v>
      </c>
      <c r="DJ407" s="161">
        <f t="shared" ca="1" si="616"/>
        <v>731.06628398931389</v>
      </c>
      <c r="DK407" s="161">
        <f t="shared" ca="1" si="616"/>
        <v>735.19983904681953</v>
      </c>
      <c r="DL407" s="161">
        <f t="shared" ca="1" si="616"/>
        <v>739.35676582558722</v>
      </c>
      <c r="DM407" s="161">
        <f t="shared" ca="1" si="616"/>
        <v>743.53719647272669</v>
      </c>
      <c r="DN407" s="161">
        <f t="shared" ca="1" si="616"/>
        <v>747.74126388252728</v>
      </c>
      <c r="DO407" s="161">
        <f t="shared" ca="1" si="616"/>
        <v>751.96910170068145</v>
      </c>
      <c r="DP407" s="161">
        <f t="shared" ca="1" si="616"/>
        <v>756.22084432853342</v>
      </c>
      <c r="DQ407" s="161">
        <f t="shared" ca="1" si="616"/>
        <v>760.49662692735342</v>
      </c>
      <c r="DR407" s="161">
        <f t="shared" ca="1" si="616"/>
        <v>764.79658542263201</v>
      </c>
      <c r="DS407" s="161">
        <f t="shared" ca="1" si="616"/>
        <v>769.12085650840265</v>
      </c>
      <c r="DT407" s="161">
        <f t="shared" ca="1" si="616"/>
        <v>773.46957765158686</v>
      </c>
      <c r="DU407" s="161">
        <f t="shared" ca="1" si="616"/>
        <v>777.84288709636394</v>
      </c>
      <c r="DV407" s="161">
        <f t="shared" ca="1" si="616"/>
        <v>782.2409238685658</v>
      </c>
      <c r="DW407" s="161"/>
      <c r="DX407" s="162">
        <f ca="1">SUM(G407:DW407)</f>
        <v>68403.587329328555</v>
      </c>
    </row>
    <row r="408" spans="1:128" s="154" customFormat="1" hidden="1" outlineLevel="1" x14ac:dyDescent="0.2">
      <c r="A408" s="168" t="str">
        <f ca="1">Language!A$743</f>
        <v>задолженность по заработной плате</v>
      </c>
      <c r="B408" s="147"/>
      <c r="C408" s="147" t="str">
        <f t="shared" ca="1" si="564"/>
        <v>тыс. руб.</v>
      </c>
      <c r="D408" s="158"/>
      <c r="F408" s="6" t="s">
        <v>3099</v>
      </c>
      <c r="G408" s="304">
        <f ca="1">IF(AND($B409=0,G$2&gt;1),F408,G406*$B409/Параметры!G$36)</f>
        <v>645</v>
      </c>
      <c r="H408" s="304">
        <f ca="1">IF(AND($B409=0,H$2&gt;1),G408,H406*$B409/Параметры!H$36)</f>
        <v>648.64692377487631</v>
      </c>
      <c r="I408" s="304">
        <f ca="1">IF(AND($B409=0,I$2&gt;1),H408,I406*$B409/Параметры!I$36)</f>
        <v>652.31446778699274</v>
      </c>
      <c r="J408" s="304">
        <f ca="1">IF(AND($B409=0,J$2&gt;1),I408,J406*$B409/Параметры!J$36)</f>
        <v>656.00274862616823</v>
      </c>
      <c r="K408" s="304">
        <f ca="1">IF(AND($B409=0,K$2&gt;1),J408,K406*$B409/Параметры!K$36)</f>
        <v>659.71188354143806</v>
      </c>
      <c r="L408" s="304">
        <f ca="1">IF(AND($B409=0,L$2&gt;1),K408,L406*$B409/Параметры!L$36)</f>
        <v>663.44199044478023</v>
      </c>
      <c r="M408" s="304">
        <f ca="1">IF(AND($B409=0,M$2&gt;1),L408,M406*$B409/Параметры!M$36)</f>
        <v>667.19318791486467</v>
      </c>
      <c r="N408" s="304">
        <f ca="1">IF(AND($B409=0,N$2&gt;1),M408,N406*$B409/Параметры!N$36)</f>
        <v>670.96559520082178</v>
      </c>
      <c r="O408" s="304">
        <f ca="1">IF(AND($B409=0,O$2&gt;1),N408,O406*$B409/Параметры!O$36)</f>
        <v>674.75933222603408</v>
      </c>
      <c r="P408" s="304">
        <f ca="1">IF(AND($B409=0,P$2&gt;1),O408,P406*$B409/Параметры!P$36)</f>
        <v>678.5745195919485</v>
      </c>
      <c r="Q408" s="304">
        <f ca="1">IF(AND($B409=0,Q$2&gt;1),P408,Q406*$B409/Параметры!Q$36)</f>
        <v>682.41127858191021</v>
      </c>
      <c r="R408" s="304">
        <f ca="1">IF(AND($B409=0,R$2&gt;1),Q408,R406*$B409/Параметры!R$36)</f>
        <v>686.26973116501733</v>
      </c>
      <c r="S408" s="304">
        <f ca="1">IF(AND($B409=0,S$2&gt;1),R408,S406*$B409/Параметры!S$36)</f>
        <v>690.15</v>
      </c>
      <c r="T408" s="304">
        <f ca="1">IF(AND($B409=0,T$2&gt;1),S408,T406*$B409/Параметры!T$36)</f>
        <v>694.05220843911775</v>
      </c>
      <c r="U408" s="304">
        <f ca="1">IF(AND($B409=0,U$2&gt;1),T408,U406*$B409/Параметры!U$36)</f>
        <v>697.97648053208218</v>
      </c>
      <c r="V408" s="304">
        <f ca="1">IF(AND($B409=0,V$2&gt;1),U408,V406*$B409/Параметры!V$36)</f>
        <v>701.92294103000006</v>
      </c>
      <c r="W408" s="304">
        <f ca="1">IF(AND($B409=0,W$2&gt;1),V408,W406*$B409/Параметры!W$36)</f>
        <v>705.89171538933874</v>
      </c>
      <c r="X408" s="304">
        <f ca="1">IF(AND($B409=0,X$2&gt;1),W408,X406*$B409/Параметры!X$36)</f>
        <v>709.88292977591504</v>
      </c>
      <c r="Y408" s="304">
        <f ca="1">IF(AND($B409=0,Y$2&gt;1),X408,Y406*$B409/Параметры!Y$36)</f>
        <v>713.89671106890523</v>
      </c>
      <c r="Z408" s="304">
        <f ca="1">IF(AND($B409=0,Z$2&gt;1),Y408,Z406*$B409/Параметры!Z$36)</f>
        <v>717.9331868648793</v>
      </c>
      <c r="AA408" s="304">
        <f ca="1">IF(AND($B409=0,AA$2&gt;1),Z408,AA406*$B409/Параметры!AA$36)</f>
        <v>721.99248548185653</v>
      </c>
      <c r="AB408" s="304">
        <f ca="1">IF(AND($B409=0,AB$2&gt;1),AA408,AB406*$B409/Параметры!AB$36)</f>
        <v>726.07473596338502</v>
      </c>
      <c r="AC408" s="304">
        <f ca="1">IF(AND($B409=0,AC$2&gt;1),AB408,AC406*$B409/Параметры!AC$36)</f>
        <v>730.18006808264397</v>
      </c>
      <c r="AD408" s="304">
        <f ca="1">IF(AND($B409=0,AD$2&gt;1),AC408,AD406*$B409/Параметры!AD$36)</f>
        <v>734.30861234656868</v>
      </c>
      <c r="AE408" s="304">
        <f ca="1">IF(AND($B409=0,AE$2&gt;1),AD408,AE406*$B409/Параметры!AE$36)</f>
        <v>738.46049999999991</v>
      </c>
      <c r="AF408" s="304">
        <f ca="1">IF(AND($B409=0,AF$2&gt;1),AE408,AF406*$B409/Параметры!AF$36)</f>
        <v>742.63586302985595</v>
      </c>
      <c r="AG408" s="304">
        <f ca="1">IF(AND($B409=0,AG$2&gt;1),AF408,AG406*$B409/Параметры!AG$36)</f>
        <v>746.83483416932791</v>
      </c>
      <c r="AH408" s="304">
        <f ca="1">IF(AND($B409=0,AH$2&gt;1),AG408,AH406*$B409/Параметры!AH$36)</f>
        <v>751.05754690210006</v>
      </c>
      <c r="AI408" s="304">
        <f ca="1">IF(AND($B409=0,AI$2&gt;1),AH408,AI406*$B409/Параметры!AI$36)</f>
        <v>755.30413546659247</v>
      </c>
      <c r="AJ408" s="304">
        <f ca="1">IF(AND($B409=0,AJ$2&gt;1),AI408,AJ406*$B409/Параметры!AJ$36)</f>
        <v>759.574734860229</v>
      </c>
      <c r="AK408" s="304">
        <f ca="1">IF(AND($B409=0,AK$2&gt;1),AJ408,AK406*$B409/Параметры!AK$36)</f>
        <v>763.86948084372852</v>
      </c>
      <c r="AL408" s="304">
        <f ca="1">IF(AND($B409=0,AL$2&gt;1),AK408,AL406*$B409/Параметры!AL$36)</f>
        <v>768.18850994542072</v>
      </c>
      <c r="AM408" s="304">
        <f ca="1">IF(AND($B409=0,AM$2&gt;1),AL408,AM406*$B409/Параметры!AM$36)</f>
        <v>772.5319594655864</v>
      </c>
      <c r="AN408" s="304">
        <f ca="1">IF(AND($B409=0,AN$2&gt;1),AM408,AN406*$B409/Параметры!AN$36)</f>
        <v>776.89996748082194</v>
      </c>
      <c r="AO408" s="304">
        <f ca="1">IF(AND($B409=0,AO$2&gt;1),AN408,AO406*$B409/Параметры!AO$36)</f>
        <v>781.29267284842899</v>
      </c>
      <c r="AP408" s="304">
        <f ca="1">IF(AND($B409=0,AP$2&gt;1),AO408,AP406*$B409/Параметры!AP$36)</f>
        <v>785.71021521082844</v>
      </c>
      <c r="AQ408" s="304">
        <f ca="1">IF(AND($B409=0,AQ$2&gt;1),AP408,AQ406*$B409/Параметры!AQ$36)</f>
        <v>790.15273499999989</v>
      </c>
      <c r="AR408" s="304">
        <f ca="1">IF(AND($B409=0,AR$2&gt;1),AQ408,AR406*$B409/Параметры!AR$36)</f>
        <v>794.62037344194573</v>
      </c>
      <c r="AS408" s="304">
        <f ca="1">IF(AND($B409=0,AS$2&gt;1),AR408,AS406*$B409/Параметры!AS$36)</f>
        <v>799.11327256118079</v>
      </c>
      <c r="AT408" s="304">
        <f ca="1">IF(AND($B409=0,AT$2&gt;1),AS408,AT406*$B409/Параметры!AT$36)</f>
        <v>803.6315751852469</v>
      </c>
      <c r="AU408" s="304">
        <f ca="1">IF(AND($B409=0,AU$2&gt;1),AT408,AU406*$B409/Параметры!AU$36)</f>
        <v>808.17542494925385</v>
      </c>
      <c r="AV408" s="304">
        <f ca="1">IF(AND($B409=0,AV$2&gt;1),AU408,AV406*$B409/Параметры!AV$36)</f>
        <v>812.74496630044496</v>
      </c>
      <c r="AW408" s="304">
        <f ca="1">IF(AND($B409=0,AW$2&gt;1),AV408,AW406*$B409/Параметры!AW$36)</f>
        <v>817.34034450278943</v>
      </c>
      <c r="AX408" s="304">
        <f ca="1">IF(AND($B409=0,AX$2&gt;1),AW408,AX406*$B409/Параметры!AX$36)</f>
        <v>821.96170564160013</v>
      </c>
      <c r="AY408" s="304">
        <f ca="1">IF(AND($B409=0,AY$2&gt;1),AX408,AY406*$B409/Параметры!AY$36)</f>
        <v>826.6091966281773</v>
      </c>
      <c r="AZ408" s="304">
        <f ca="1">IF(AND($B409=0,AZ$2&gt;1),AY408,AZ406*$B409/Параметры!AZ$36)</f>
        <v>831.28296520447918</v>
      </c>
      <c r="BA408" s="304">
        <f ca="1">IF(AND($B409=0,BA$2&gt;1),AZ408,BA406*$B409/Параметры!BA$36)</f>
        <v>835.98315994781888</v>
      </c>
      <c r="BB408" s="304">
        <f ca="1">IF(AND($B409=0,BB$2&gt;1),BA408,BB406*$B409/Параметры!BB$36)</f>
        <v>840.7099302755862</v>
      </c>
      <c r="BC408" s="304">
        <f ca="1">IF(AND($B409=0,BC$2&gt;1),BB408,BC406*$B409/Параметры!BC$36)</f>
        <v>845.46342644999982</v>
      </c>
      <c r="BD408" s="304">
        <f ca="1">IF(AND($B409=0,BD$2&gt;1),BC408,BD406*$B409/Параметры!BD$36)</f>
        <v>850.24379958288182</v>
      </c>
      <c r="BE408" s="304">
        <f ca="1">IF(AND($B409=0,BE$2&gt;1),BD408,BE406*$B409/Параметры!BE$36)</f>
        <v>855.0512016404632</v>
      </c>
      <c r="BF408" s="304">
        <f ca="1">IF(AND($B409=0,BF$2&gt;1),BE408,BF406*$B409/Параметры!BF$36)</f>
        <v>859.88578544821416</v>
      </c>
      <c r="BG408" s="304">
        <f ca="1">IF(AND($B409=0,BG$2&gt;1),BF408,BG406*$B409/Параметры!BG$36)</f>
        <v>864.74770469570149</v>
      </c>
      <c r="BH408" s="304">
        <f ca="1">IF(AND($B409=0,BH$2&gt;1),BG408,BH406*$B409/Параметры!BH$36)</f>
        <v>869.63711394147583</v>
      </c>
      <c r="BI408" s="304">
        <f ca="1">IF(AND($B409=0,BI$2&gt;1),BH408,BI406*$B409/Параметры!BI$36)</f>
        <v>874.5541686179846</v>
      </c>
      <c r="BJ408" s="304">
        <f ca="1">IF(AND($B409=0,BJ$2&gt;1),BI408,BJ406*$B409/Параметры!BJ$36)</f>
        <v>879.49902503651197</v>
      </c>
      <c r="BK408" s="304">
        <f ca="1">IF(AND($B409=0,BK$2&gt;1),BJ408,BK406*$B409/Параметры!BK$36)</f>
        <v>884.4718403921496</v>
      </c>
      <c r="BL408" s="304">
        <f ca="1">IF(AND($B409=0,BL$2&gt;1),BK408,BL406*$B409/Параметры!BL$36)</f>
        <v>889.47277276879277</v>
      </c>
      <c r="BM408" s="304">
        <f ca="1">IF(AND($B409=0,BM$2&gt;1),BL408,BM406*$B409/Параметры!BM$36)</f>
        <v>894.50198114416605</v>
      </c>
      <c r="BN408" s="304">
        <f ca="1">IF(AND($B409=0,BN$2&gt;1),BM408,BN406*$B409/Параметры!BN$36)</f>
        <v>899.55962539487712</v>
      </c>
      <c r="BO408" s="304">
        <f ca="1">IF(AND($B409=0,BO$2&gt;1),BN408,BO406*$B409/Параметры!BO$36)</f>
        <v>904.64586630149961</v>
      </c>
      <c r="BP408" s="304">
        <f ca="1">IF(AND($B409=0,BP$2&gt;1),BO408,BP406*$B409/Параметры!BP$36)</f>
        <v>909.76086555368352</v>
      </c>
      <c r="BQ408" s="304">
        <f ca="1">IF(AND($B409=0,BQ$2&gt;1),BP408,BQ406*$B409/Параметры!BQ$36)</f>
        <v>914.90478575529585</v>
      </c>
      <c r="BR408" s="304">
        <f ca="1">IF(AND($B409=0,BR$2&gt;1),BQ408,BR406*$B409/Параметры!BR$36)</f>
        <v>920.07779042958896</v>
      </c>
      <c r="BS408" s="304">
        <f ca="1">IF(AND($B409=0,BS$2&gt;1),BR408,BS406*$B409/Параметры!BS$36)</f>
        <v>925.28004402440047</v>
      </c>
      <c r="BT408" s="304">
        <f ca="1">IF(AND($B409=0,BT$2&gt;1),BS408,BT406*$B409/Параметры!BT$36)</f>
        <v>930.51171191737933</v>
      </c>
      <c r="BU408" s="304">
        <f ca="1">IF(AND($B409=0,BU$2&gt;1),BT408,BU406*$B409/Параметры!BU$36)</f>
        <v>935.77296042124362</v>
      </c>
      <c r="BV408" s="304">
        <f ca="1">IF(AND($B409=0,BV$2&gt;1),BU408,BV406*$B409/Параметры!BV$36)</f>
        <v>941.06395678906779</v>
      </c>
      <c r="BW408" s="304">
        <f ca="1">IF(AND($B409=0,BW$2&gt;1),BV408,BW406*$B409/Параметры!BW$36)</f>
        <v>946.38486921959998</v>
      </c>
      <c r="BX408" s="304">
        <f ca="1">IF(AND($B409=0,BX$2&gt;1),BW408,BX406*$B409/Параметры!BX$36)</f>
        <v>951.73586686260819</v>
      </c>
      <c r="BY408" s="304">
        <f ca="1">IF(AND($B409=0,BY$2&gt;1),BX408,BY406*$B409/Параметры!BY$36)</f>
        <v>957.11711982425754</v>
      </c>
      <c r="BZ408" s="304">
        <f ca="1">IF(AND($B409=0,BZ$2&gt;1),BY408,BZ406*$B409/Параметры!BZ$36)</f>
        <v>962.52879917251835</v>
      </c>
      <c r="CA408" s="304">
        <f ca="1">IF(AND($B409=0,CA$2&gt;1),BZ408,CA406*$B409/Параметры!CA$36)</f>
        <v>967.97107694260444</v>
      </c>
      <c r="CB408" s="304">
        <f ca="1">IF(AND($B409=0,CB$2&gt;1),CA408,CB406*$B409/Параметры!CB$36)</f>
        <v>973.44412614244106</v>
      </c>
      <c r="CC408" s="304">
        <f ca="1">IF(AND($B409=0,CC$2&gt;1),CB408,CC406*$B409/Параметры!CC$36)</f>
        <v>978.94812075816617</v>
      </c>
      <c r="CD408" s="304">
        <f ca="1">IF(AND($B409=0,CD$2&gt;1),CC408,CD406*$B409/Параметры!CD$36)</f>
        <v>984.48323575966003</v>
      </c>
      <c r="CE408" s="304">
        <f ca="1">IF(AND($B409=0,CE$2&gt;1),CD408,CE406*$B409/Параметры!CE$36)</f>
        <v>990.0496471061083</v>
      </c>
      <c r="CF408" s="304">
        <f ca="1">IF(AND($B409=0,CF$2&gt;1),CE408,CF406*$B409/Параметры!CF$36)</f>
        <v>995.64753175159558</v>
      </c>
      <c r="CG408" s="304">
        <f ca="1">IF(AND($B409=0,CG$2&gt;1),CF408,CG406*$B409/Параметры!CG$36)</f>
        <v>1001.2770676507303</v>
      </c>
      <c r="CH408" s="304">
        <f ca="1">IF(AND($B409=0,CH$2&gt;1),CG408,CH406*$B409/Параметры!CH$36)</f>
        <v>1006.9384337643023</v>
      </c>
      <c r="CI408" s="304">
        <f ca="1">IF(AND($B409=0,CI$2&gt;1),CH408,CI406*$B409/Параметры!CI$36)</f>
        <v>1012.6318100649719</v>
      </c>
      <c r="CJ408" s="304">
        <f ca="1">IF(AND($B409=0,CJ$2&gt;1),CI408,CJ406*$B409/Параметры!CJ$36)</f>
        <v>1018.3573775429907</v>
      </c>
      <c r="CK408" s="304">
        <f ca="1">IF(AND($B409=0,CK$2&gt;1),CJ408,CK406*$B409/Параметры!CK$36)</f>
        <v>1024.1153182119556</v>
      </c>
      <c r="CL408" s="304">
        <f ca="1">IF(AND($B409=0,CL$2&gt;1),CK408,CL406*$B409/Параметры!CL$36)</f>
        <v>1029.9058151145946</v>
      </c>
      <c r="CM408" s="304">
        <f ca="1">IF(AND($B409=0,CM$2&gt;1),CL408,CM406*$B409/Параметры!CM$36)</f>
        <v>1035.7290523285867</v>
      </c>
      <c r="CN408" s="304">
        <f ca="1">IF(AND($B409=0,CN$2&gt;1),CM408,CN406*$B409/Параметры!CN$36)</f>
        <v>1041.5852149724119</v>
      </c>
      <c r="CO408" s="304">
        <f ca="1">IF(AND($B409=0,CO$2&gt;1),CN408,CO406*$B409/Параметры!CO$36)</f>
        <v>1047.4744892112378</v>
      </c>
      <c r="CP408" s="304">
        <f ca="1">IF(AND($B409=0,CP$2&gt;1),CO408,CP406*$B409/Параметры!CP$36)</f>
        <v>1053.3970622628362</v>
      </c>
      <c r="CQ408" s="304">
        <f ca="1">IF(AND($B409=0,CQ$2&gt;1),CP408,CQ406*$B409/Параметры!CQ$36)</f>
        <v>1059.353122403536</v>
      </c>
      <c r="CR408" s="304">
        <f ca="1">IF(AND($B409=0,CR$2&gt;1),CQ408,CR406*$B409/Параметры!CR$36)</f>
        <v>1065.3428589742075</v>
      </c>
      <c r="CS408" s="304">
        <f ca="1">IF(AND($B409=0,CS$2&gt;1),CR408,CS406*$B409/Параметры!CS$36)</f>
        <v>1071.3664623862815</v>
      </c>
      <c r="CT408" s="304">
        <f ca="1">IF(AND($B409=0,CT$2&gt;1),CS408,CT406*$B409/Параметры!CT$36)</f>
        <v>1077.4241241278035</v>
      </c>
      <c r="CU408" s="304">
        <f ca="1">IF(AND($B409=0,CU$2&gt;1),CT408,CU406*$B409/Параметры!CU$36)</f>
        <v>1083.5160367695198</v>
      </c>
      <c r="CV408" s="304">
        <f ca="1">IF(AND($B409=0,CV$2&gt;1),CU408,CV406*$B409/Параметры!CV$36)</f>
        <v>1089.642393971</v>
      </c>
      <c r="CW408" s="304">
        <f ca="1">IF(AND($B409=0,CW$2&gt;1),CV408,CW406*$B409/Параметры!CW$36)</f>
        <v>1095.8033904867923</v>
      </c>
      <c r="CX408" s="304">
        <f ca="1">IF(AND($B409=0,CX$2&gt;1),CW408,CX406*$B409/Параметры!CX$36)</f>
        <v>1101.9992221726163</v>
      </c>
      <c r="CY408" s="304">
        <f ca="1">IF(AND($B409=0,CY$2&gt;1),CX408,CY406*$B409/Параметры!CY$36)</f>
        <v>1108.2300859915877</v>
      </c>
      <c r="CZ408" s="304">
        <f ca="1">IF(AND($B409=0,CZ$2&gt;1),CY408,CZ406*$B409/Параметры!CZ$36)</f>
        <v>1114.4961800204808</v>
      </c>
      <c r="DA408" s="304">
        <f ca="1">IF(AND($B409=0,DA$2&gt;1),CZ408,DA406*$B409/Параметры!DA$36)</f>
        <v>1120.7977034560245</v>
      </c>
      <c r="DB408" s="304">
        <f ca="1">IF(AND($B409=0,DB$2&gt;1),DA408,DB406*$B409/Параметры!DB$36)</f>
        <v>1127.1348566212348</v>
      </c>
      <c r="DC408" s="304">
        <f ca="1">IF(AND($B409=0,DC$2&gt;1),DB408,DC406*$B409/Параметры!DC$36)</f>
        <v>1133.5078409717835</v>
      </c>
      <c r="DD408" s="304">
        <f ca="1">IF(AND($B409=0,DD$2&gt;1),DC408,DD406*$B409/Параметры!DD$36)</f>
        <v>1139.916859102402</v>
      </c>
      <c r="DE408" s="304">
        <f ca="1">IF(AND($B409=0,DE$2&gt;1),DD408,DE406*$B409/Параметры!DE$36)</f>
        <v>1146.3621147533215</v>
      </c>
      <c r="DF408" s="304">
        <f ca="1">IF(AND($B409=0,DF$2&gt;1),DE408,DF406*$B409/Параметры!DF$36)</f>
        <v>1152.84381281675</v>
      </c>
      <c r="DG408" s="304">
        <f ca="1">IF(AND($B409=0,DG$2&gt;1),DF408,DG406*$B409/Параметры!DG$36)</f>
        <v>1159.3621593433863</v>
      </c>
      <c r="DH408" s="304">
        <f ca="1">IF(AND($B409=0,DH$2&gt;1),DG408,DH406*$B409/Параметры!DH$36)</f>
        <v>1165.9173615489701</v>
      </c>
      <c r="DI408" s="304">
        <f ca="1">IF(AND($B409=0,DI$2&gt;1),DH408,DI406*$B409/Параметры!DI$36)</f>
        <v>1172.5096278208678</v>
      </c>
      <c r="DJ408" s="304">
        <f ca="1">IF(AND($B409=0,DJ$2&gt;1),DI408,DJ406*$B409/Параметры!DJ$36)</f>
        <v>1179.1391677246997</v>
      </c>
      <c r="DK408" s="304">
        <f ca="1">IF(AND($B409=0,DK$2&gt;1),DJ408,DK406*$B409/Параметры!DK$36)</f>
        <v>1185.806192010999</v>
      </c>
      <c r="DL408" s="304">
        <f ca="1">IF(AND($B409=0,DL$2&gt;1),DK408,DL406*$B409/Параметры!DL$36)</f>
        <v>1192.5109126219145</v>
      </c>
      <c r="DM408" s="304">
        <f ca="1">IF(AND($B409=0,DM$2&gt;1),DL408,DM406*$B409/Параметры!DM$36)</f>
        <v>1199.2535426979462</v>
      </c>
      <c r="DN408" s="304">
        <f ca="1">IF(AND($B409=0,DN$2&gt;1),DM408,DN406*$B409/Параметры!DN$36)</f>
        <v>1206.034296584721</v>
      </c>
      <c r="DO408" s="304">
        <f ca="1">IF(AND($B409=0,DO$2&gt;1),DN408,DO406*$B409/Параметры!DO$36)</f>
        <v>1212.8533898398084</v>
      </c>
      <c r="DP408" s="304">
        <f ca="1">IF(AND($B409=0,DP$2&gt;1),DO408,DP406*$B409/Параметры!DP$36)</f>
        <v>1219.7110392395703</v>
      </c>
      <c r="DQ408" s="304">
        <f ca="1">IF(AND($B409=0,DQ$2&gt;1),DP408,DQ406*$B409/Параметры!DQ$36)</f>
        <v>1226.6074627860537</v>
      </c>
      <c r="DR408" s="304">
        <f ca="1">IF(AND($B409=0,DR$2&gt;1),DQ408,DR406*$B409/Параметры!DR$36)</f>
        <v>1233.5428797139225</v>
      </c>
      <c r="DS408" s="304">
        <f ca="1">IF(AND($B409=0,DS$2&gt;1),DR408,DS406*$B409/Параметры!DS$36)</f>
        <v>1240.5175104974232</v>
      </c>
      <c r="DT408" s="304">
        <f ca="1">IF(AND($B409=0,DT$2&gt;1),DS408,DT406*$B409/Параметры!DT$36)</f>
        <v>1247.531576857398</v>
      </c>
      <c r="DU408" s="304">
        <f ca="1">IF(AND($B409=0,DU$2&gt;1),DT408,DU406*$B409/Параметры!DU$36)</f>
        <v>1254.5853017683287</v>
      </c>
      <c r="DV408" s="304">
        <f ca="1">IF(AND($B409=0,DV$2&gt;1),DU408,DV406*$B409/Параметры!DV$36)</f>
        <v>1261.6789094654284</v>
      </c>
      <c r="DW408" s="172"/>
      <c r="DX408" s="170"/>
    </row>
    <row r="409" spans="1:128" s="154" customFormat="1" hidden="1" outlineLevel="1" x14ac:dyDescent="0.2">
      <c r="A409" s="171" t="str">
        <f ca="1">Language!A$742</f>
        <v>периодичность выплаты заработной платы</v>
      </c>
      <c r="B409" s="196">
        <f>B548</f>
        <v>15</v>
      </c>
      <c r="C409" s="147" t="str">
        <f ca="1">Language!$A$1464</f>
        <v>дней</v>
      </c>
      <c r="D409" s="158"/>
      <c r="F409" s="6" t="s">
        <v>2961</v>
      </c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9"/>
      <c r="S409" s="169"/>
      <c r="T409" s="169"/>
      <c r="U409" s="169"/>
      <c r="V409" s="169"/>
      <c r="W409" s="169"/>
      <c r="X409" s="169"/>
      <c r="Y409" s="169"/>
      <c r="Z409" s="169"/>
      <c r="AA409" s="169"/>
      <c r="AB409" s="169"/>
      <c r="AC409" s="169"/>
      <c r="AD409" s="169"/>
      <c r="AE409" s="169"/>
      <c r="AF409" s="169"/>
      <c r="AG409" s="169"/>
      <c r="AH409" s="169"/>
      <c r="AI409" s="169"/>
      <c r="AJ409" s="169"/>
      <c r="AK409" s="169"/>
      <c r="AL409" s="169"/>
      <c r="AM409" s="169"/>
      <c r="AN409" s="169"/>
      <c r="AO409" s="169"/>
      <c r="AP409" s="169"/>
      <c r="AQ409" s="169"/>
      <c r="AR409" s="169"/>
      <c r="AS409" s="169"/>
      <c r="AT409" s="169"/>
      <c r="AU409" s="169"/>
      <c r="AV409" s="169"/>
      <c r="AW409" s="169"/>
      <c r="AX409" s="169"/>
      <c r="AY409" s="169"/>
      <c r="AZ409" s="169"/>
      <c r="BA409" s="169"/>
      <c r="BB409" s="169"/>
      <c r="BC409" s="169"/>
      <c r="BD409" s="169"/>
      <c r="BE409" s="169"/>
      <c r="BF409" s="169"/>
      <c r="BG409" s="169"/>
      <c r="BH409" s="169"/>
      <c r="BI409" s="169"/>
      <c r="BJ409" s="169"/>
      <c r="BK409" s="169"/>
      <c r="BL409" s="169"/>
      <c r="BM409" s="169"/>
      <c r="BN409" s="169"/>
      <c r="BO409" s="169"/>
      <c r="BP409" s="169"/>
      <c r="BQ409" s="169"/>
      <c r="BR409" s="169"/>
      <c r="BS409" s="169"/>
      <c r="BT409" s="169"/>
      <c r="BU409" s="169"/>
      <c r="BV409" s="169"/>
      <c r="BW409" s="169"/>
      <c r="BX409" s="169"/>
      <c r="BY409" s="169"/>
      <c r="BZ409" s="169"/>
      <c r="CA409" s="169"/>
      <c r="CB409" s="169"/>
      <c r="CC409" s="169"/>
      <c r="CD409" s="169"/>
      <c r="CE409" s="169"/>
      <c r="CF409" s="169"/>
      <c r="CG409" s="169"/>
      <c r="CH409" s="169"/>
      <c r="CI409" s="169"/>
      <c r="CJ409" s="169"/>
      <c r="CK409" s="169"/>
      <c r="CL409" s="169"/>
      <c r="CM409" s="169"/>
      <c r="CN409" s="169"/>
      <c r="CO409" s="169"/>
      <c r="CP409" s="169"/>
      <c r="CQ409" s="169"/>
      <c r="CR409" s="169"/>
      <c r="CS409" s="169"/>
      <c r="CT409" s="169"/>
      <c r="CU409" s="169"/>
      <c r="CV409" s="169"/>
      <c r="CW409" s="169"/>
      <c r="CX409" s="169"/>
      <c r="CY409" s="169"/>
      <c r="CZ409" s="169"/>
      <c r="DA409" s="169"/>
      <c r="DB409" s="169"/>
      <c r="DC409" s="169"/>
      <c r="DD409" s="169"/>
      <c r="DE409" s="169"/>
      <c r="DF409" s="169"/>
      <c r="DG409" s="169"/>
      <c r="DH409" s="169"/>
      <c r="DI409" s="169"/>
      <c r="DJ409" s="169"/>
      <c r="DK409" s="169"/>
      <c r="DL409" s="169"/>
      <c r="DM409" s="169"/>
      <c r="DN409" s="169"/>
      <c r="DO409" s="169"/>
      <c r="DP409" s="169"/>
      <c r="DQ409" s="169"/>
      <c r="DR409" s="169"/>
      <c r="DS409" s="169"/>
      <c r="DT409" s="169"/>
      <c r="DU409" s="169"/>
      <c r="DV409" s="169"/>
      <c r="DW409" s="169"/>
      <c r="DX409" s="170"/>
    </row>
    <row r="410" spans="1:128" s="154" customFormat="1" hidden="1" outlineLevel="1" x14ac:dyDescent="0.2">
      <c r="A410" s="168" t="str">
        <f ca="1">Language!A$745</f>
        <v>задолженность перед внебюджетными фондами</v>
      </c>
      <c r="B410" s="147"/>
      <c r="C410" s="147" t="str">
        <f t="shared" ca="1" si="564"/>
        <v>тыс. руб.</v>
      </c>
      <c r="D410" s="158"/>
      <c r="F410" s="6" t="s">
        <v>3099</v>
      </c>
      <c r="G410" s="304">
        <f ca="1">IF(AND($B411=0,G$2&gt;1),F410,G407*$B411/Параметры!G$36)</f>
        <v>399.90000000000015</v>
      </c>
      <c r="H410" s="304">
        <f ca="1">IF(AND($B411=0,H$2&gt;1),G410,H407*$B411/Параметры!H$36)</f>
        <v>402.16109274042344</v>
      </c>
      <c r="I410" s="304">
        <f ca="1">IF(AND($B411=0,I$2&gt;1),H410,I407*$B411/Параметры!I$36)</f>
        <v>404.43497002793549</v>
      </c>
      <c r="J410" s="304">
        <f ca="1">IF(AND($B411=0,J$2&gt;1),I410,J407*$B411/Параметры!J$36)</f>
        <v>406.72170414822438</v>
      </c>
      <c r="K410" s="304">
        <f ca="1">IF(AND($B411=0,K$2&gt;1),J410,K407*$B411/Параметры!K$36)</f>
        <v>409.02136779569173</v>
      </c>
      <c r="L410" s="304">
        <f ca="1">IF(AND($B411=0,L$2&gt;1),K410,L407*$B411/Параметры!L$36)</f>
        <v>411.3340340757639</v>
      </c>
      <c r="M410" s="304">
        <f ca="1">IF(AND($B411=0,M$2&gt;1),L410,M407*$B411/Параметры!M$36)</f>
        <v>413.65977650721618</v>
      </c>
      <c r="N410" s="304">
        <f ca="1">IF(AND($B411=0,N$2&gt;1),M410,N407*$B411/Параметры!N$36)</f>
        <v>415.99866902450952</v>
      </c>
      <c r="O410" s="304">
        <f ca="1">IF(AND($B411=0,O$2&gt;1),N410,O407*$B411/Параметры!O$36)</f>
        <v>418.35078598014121</v>
      </c>
      <c r="P410" s="304">
        <f ca="1">IF(AND($B411=0,P$2&gt;1),O410,P407*$B411/Параметры!P$36)</f>
        <v>420.71620214700818</v>
      </c>
      <c r="Q410" s="304">
        <f ca="1">IF(AND($B411=0,Q$2&gt;1),P410,Q407*$B411/Параметры!Q$36)</f>
        <v>423.09499272078432</v>
      </c>
      <c r="R410" s="304">
        <f ca="1">IF(AND($B411=0,R$2&gt;1),Q410,R407*$B411/Параметры!R$36)</f>
        <v>425.48723332231089</v>
      </c>
      <c r="S410" s="304">
        <f ca="1">IF(AND($B411=0,S$2&gt;1),R410,S407*$B411/Параметры!S$36)</f>
        <v>427.89300000000009</v>
      </c>
      <c r="T410" s="304">
        <f ca="1">IF(AND($B411=0,T$2&gt;1),S410,T407*$B411/Параметры!T$36)</f>
        <v>430.3123692322531</v>
      </c>
      <c r="U410" s="304">
        <f ca="1">IF(AND($B411=0,U$2&gt;1),T410,U407*$B411/Параметры!U$36)</f>
        <v>432.745417929891</v>
      </c>
      <c r="V410" s="304">
        <f ca="1">IF(AND($B411=0,V$2&gt;1),U410,V407*$B411/Параметры!V$36)</f>
        <v>435.19222343860019</v>
      </c>
      <c r="W410" s="304">
        <f ca="1">IF(AND($B411=0,W$2&gt;1),V410,W407*$B411/Параметры!W$36)</f>
        <v>437.6528635413901</v>
      </c>
      <c r="X410" s="304">
        <f ca="1">IF(AND($B411=0,X$2&gt;1),W410,X407*$B411/Параметры!X$36)</f>
        <v>440.12741646106741</v>
      </c>
      <c r="Y410" s="304">
        <f ca="1">IF(AND($B411=0,Y$2&gt;1),X410,Y407*$B411/Параметры!Y$36)</f>
        <v>442.61596086272129</v>
      </c>
      <c r="Z410" s="304">
        <f ca="1">IF(AND($B411=0,Z$2&gt;1),Y410,Z407*$B411/Параметры!Z$36)</f>
        <v>445.11857585622522</v>
      </c>
      <c r="AA410" s="304">
        <f ca="1">IF(AND($B411=0,AA$2&gt;1),Z410,AA407*$B411/Параметры!AA$36)</f>
        <v>447.63534099875113</v>
      </c>
      <c r="AB410" s="304">
        <f ca="1">IF(AND($B411=0,AB$2&gt;1),AA410,AB407*$B411/Параметры!AB$36)</f>
        <v>450.16633629729876</v>
      </c>
      <c r="AC410" s="304">
        <f ca="1">IF(AND($B411=0,AC$2&gt;1),AB410,AC407*$B411/Параметры!AC$36)</f>
        <v>452.71164221123928</v>
      </c>
      <c r="AD410" s="304">
        <f ca="1">IF(AND($B411=0,AD$2&gt;1),AC410,AD407*$B411/Параметры!AD$36)</f>
        <v>455.27133965487263</v>
      </c>
      <c r="AE410" s="304">
        <f ca="1">IF(AND($B411=0,AE$2&gt;1),AD410,AE407*$B411/Параметры!AE$36)</f>
        <v>457.84550999999999</v>
      </c>
      <c r="AF410" s="304">
        <f ca="1">IF(AND($B411=0,AF$2&gt;1),AE410,AF407*$B411/Параметры!AF$36)</f>
        <v>460.43423507851077</v>
      </c>
      <c r="AG410" s="304">
        <f ca="1">IF(AND($B411=0,AG$2&gt;1),AF410,AG407*$B411/Параметры!AG$36)</f>
        <v>463.03759718498344</v>
      </c>
      <c r="AH410" s="304">
        <f ca="1">IF(AND($B411=0,AH$2&gt;1),AG410,AH407*$B411/Параметры!AH$36)</f>
        <v>465.6556790793021</v>
      </c>
      <c r="AI410" s="304">
        <f ca="1">IF(AND($B411=0,AI$2&gt;1),AH410,AI407*$B411/Параметры!AI$36)</f>
        <v>468.28856398928747</v>
      </c>
      <c r="AJ410" s="304">
        <f ca="1">IF(AND($B411=0,AJ$2&gt;1),AI410,AJ407*$B411/Параметры!AJ$36)</f>
        <v>470.93633561334212</v>
      </c>
      <c r="AK410" s="304">
        <f ca="1">IF(AND($B411=0,AK$2&gt;1),AJ410,AK407*$B411/Параметры!AK$36)</f>
        <v>473.59907812311178</v>
      </c>
      <c r="AL410" s="304">
        <f ca="1">IF(AND($B411=0,AL$2&gt;1),AK410,AL407*$B411/Параметры!AL$36)</f>
        <v>476.276876166161</v>
      </c>
      <c r="AM410" s="304">
        <f ca="1">IF(AND($B411=0,AM$2&gt;1),AL410,AM407*$B411/Параметры!AM$36)</f>
        <v>478.96981486866366</v>
      </c>
      <c r="AN410" s="304">
        <f ca="1">IF(AND($B411=0,AN$2&gt;1),AM410,AN407*$B411/Параметры!AN$36)</f>
        <v>481.67797983810971</v>
      </c>
      <c r="AO410" s="304">
        <f ca="1">IF(AND($B411=0,AO$2&gt;1),AN410,AO407*$B411/Параметры!AO$36)</f>
        <v>484.40145716602609</v>
      </c>
      <c r="AP410" s="304">
        <f ca="1">IF(AND($B411=0,AP$2&gt;1),AO410,AP407*$B411/Параметры!AP$36)</f>
        <v>487.14033343071372</v>
      </c>
      <c r="AQ410" s="304">
        <f ca="1">IF(AND($B411=0,AQ$2&gt;1),AP410,AQ407*$B411/Параметры!AQ$36)</f>
        <v>489.8946957</v>
      </c>
      <c r="AR410" s="304">
        <f ca="1">IF(AND($B411=0,AR$2&gt;1),AQ410,AR407*$B411/Параметры!AR$36)</f>
        <v>492.6646315340065</v>
      </c>
      <c r="AS410" s="304">
        <f ca="1">IF(AND($B411=0,AS$2&gt;1),AR410,AS407*$B411/Параметры!AS$36)</f>
        <v>495.45022898793218</v>
      </c>
      <c r="AT410" s="304">
        <f ca="1">IF(AND($B411=0,AT$2&gt;1),AS410,AT407*$B411/Параметры!AT$36)</f>
        <v>498.25157661485321</v>
      </c>
      <c r="AU410" s="304">
        <f ca="1">IF(AND($B411=0,AU$2&gt;1),AT410,AU407*$B411/Параметры!AU$36)</f>
        <v>501.0687634685375</v>
      </c>
      <c r="AV410" s="304">
        <f ca="1">IF(AND($B411=0,AV$2&gt;1),AU410,AV407*$B411/Параметры!AV$36)</f>
        <v>503.90187910627594</v>
      </c>
      <c r="AW410" s="304">
        <f ca="1">IF(AND($B411=0,AW$2&gt;1),AV410,AW407*$B411/Параметры!AW$36)</f>
        <v>506.75101359172965</v>
      </c>
      <c r="AX410" s="304">
        <f ca="1">IF(AND($B411=0,AX$2&gt;1),AW410,AX407*$B411/Параметры!AX$36)</f>
        <v>509.61625749779216</v>
      </c>
      <c r="AY410" s="304">
        <f ca="1">IF(AND($B411=0,AY$2&gt;1),AX410,AY407*$B411/Параметры!AY$36)</f>
        <v>512.49770190947004</v>
      </c>
      <c r="AZ410" s="304">
        <f ca="1">IF(AND($B411=0,AZ$2&gt;1),AY410,AZ407*$B411/Параметры!AZ$36)</f>
        <v>515.39543842677722</v>
      </c>
      <c r="BA410" s="304">
        <f ca="1">IF(AND($B411=0,BA$2&gt;1),AZ410,BA407*$B411/Параметры!BA$36)</f>
        <v>518.30955916764788</v>
      </c>
      <c r="BB410" s="304">
        <f ca="1">IF(AND($B411=0,BB$2&gt;1),BA410,BB407*$B411/Параметры!BB$36)</f>
        <v>521.24015677086356</v>
      </c>
      <c r="BC410" s="304">
        <f ca="1">IF(AND($B411=0,BC$2&gt;1),BB410,BC407*$B411/Параметры!BC$36)</f>
        <v>524.18732439899986</v>
      </c>
      <c r="BD410" s="304">
        <f ca="1">IF(AND($B411=0,BD$2&gt;1),BC410,BD407*$B411/Параметры!BD$36)</f>
        <v>527.1511557413869</v>
      </c>
      <c r="BE410" s="304">
        <f ca="1">IF(AND($B411=0,BE$2&gt;1),BD410,BE407*$B411/Параметры!BE$36)</f>
        <v>530.13174501708727</v>
      </c>
      <c r="BF410" s="304">
        <f ca="1">IF(AND($B411=0,BF$2&gt;1),BE410,BF407*$B411/Параметры!BF$36)</f>
        <v>533.1291869778928</v>
      </c>
      <c r="BG410" s="304">
        <f ca="1">IF(AND($B411=0,BG$2&gt;1),BF410,BG407*$B411/Параметры!BG$36)</f>
        <v>536.143576911335</v>
      </c>
      <c r="BH410" s="304">
        <f ca="1">IF(AND($B411=0,BH$2&gt;1),BG410,BH407*$B411/Параметры!BH$36)</f>
        <v>539.17501064371527</v>
      </c>
      <c r="BI410" s="304">
        <f ca="1">IF(AND($B411=0,BI$2&gt;1),BH410,BI407*$B411/Параметры!BI$36)</f>
        <v>542.22358454315054</v>
      </c>
      <c r="BJ410" s="304">
        <f ca="1">IF(AND($B411=0,BJ$2&gt;1),BI410,BJ407*$B411/Параметры!BJ$36)</f>
        <v>545.28939552263762</v>
      </c>
      <c r="BK410" s="304">
        <f ca="1">IF(AND($B411=0,BK$2&gt;1),BJ410,BK407*$B411/Параметры!BK$36)</f>
        <v>548.37254104313286</v>
      </c>
      <c r="BL410" s="304">
        <f ca="1">IF(AND($B411=0,BL$2&gt;1),BK410,BL407*$B411/Параметры!BL$36)</f>
        <v>551.47311911665156</v>
      </c>
      <c r="BM410" s="304">
        <f ca="1">IF(AND($B411=0,BM$2&gt;1),BL410,BM407*$B411/Параметры!BM$36)</f>
        <v>554.59122830938315</v>
      </c>
      <c r="BN410" s="304">
        <f ca="1">IF(AND($B411=0,BN$2&gt;1),BM410,BN407*$B411/Параметры!BN$36)</f>
        <v>557.72696774482404</v>
      </c>
      <c r="BO410" s="304">
        <f ca="1">IF(AND($B411=0,BO$2&gt;1),BN410,BO407*$B411/Параметры!BO$36)</f>
        <v>560.88043710692989</v>
      </c>
      <c r="BP410" s="304">
        <f ca="1">IF(AND($B411=0,BP$2&gt;1),BO410,BP407*$B411/Параметры!BP$36)</f>
        <v>564.0517366432839</v>
      </c>
      <c r="BQ410" s="304">
        <f ca="1">IF(AND($B411=0,BQ$2&gt;1),BP410,BQ407*$B411/Параметры!BQ$36)</f>
        <v>567.2409671682833</v>
      </c>
      <c r="BR410" s="304">
        <f ca="1">IF(AND($B411=0,BR$2&gt;1),BQ410,BR407*$B411/Параметры!BR$36)</f>
        <v>570.44823006634533</v>
      </c>
      <c r="BS410" s="304">
        <f ca="1">IF(AND($B411=0,BS$2&gt;1),BR410,BS407*$B411/Параметры!BS$36)</f>
        <v>573.67362729512854</v>
      </c>
      <c r="BT410" s="304">
        <f ca="1">IF(AND($B411=0,BT$2&gt;1),BS410,BT407*$B411/Параметры!BT$36)</f>
        <v>576.91726138877539</v>
      </c>
      <c r="BU410" s="304">
        <f ca="1">IF(AND($B411=0,BU$2&gt;1),BT410,BU407*$B411/Параметры!BU$36)</f>
        <v>580.17923546117106</v>
      </c>
      <c r="BV410" s="304">
        <f ca="1">IF(AND($B411=0,BV$2&gt;1),BU410,BV407*$B411/Параметры!BV$36)</f>
        <v>583.45965320922221</v>
      </c>
      <c r="BW410" s="304">
        <f ca="1">IF(AND($B411=0,BW$2&gt;1),BV410,BW407*$B411/Параметры!BW$36)</f>
        <v>586.75861891615216</v>
      </c>
      <c r="BX410" s="304">
        <f ca="1">IF(AND($B411=0,BX$2&gt;1),BW410,BX407*$B411/Параметры!BX$36)</f>
        <v>590.07623745481715</v>
      </c>
      <c r="BY410" s="304">
        <f ca="1">IF(AND($B411=0,BY$2&gt;1),BX410,BY407*$B411/Параметры!BY$36)</f>
        <v>593.41261429103974</v>
      </c>
      <c r="BZ410" s="304">
        <f ca="1">IF(AND($B411=0,BZ$2&gt;1),BY410,BZ407*$B411/Параметры!BZ$36)</f>
        <v>596.76785548696148</v>
      </c>
      <c r="CA410" s="304">
        <f ca="1">IF(AND($B411=0,CA$2&gt;1),BZ410,CA407*$B411/Параметры!CA$36)</f>
        <v>600.14206770441479</v>
      </c>
      <c r="CB410" s="304">
        <f ca="1">IF(AND($B411=0,CB$2&gt;1),CA410,CB407*$B411/Параметры!CB$36)</f>
        <v>603.5353582083136</v>
      </c>
      <c r="CC410" s="304">
        <f ca="1">IF(AND($B411=0,CC$2&gt;1),CB410,CC407*$B411/Параметры!CC$36)</f>
        <v>606.94783487006305</v>
      </c>
      <c r="CD410" s="304">
        <f ca="1">IF(AND($B411=0,CD$2&gt;1),CC410,CD407*$B411/Параметры!CD$36)</f>
        <v>610.37960617098929</v>
      </c>
      <c r="CE410" s="304">
        <f ca="1">IF(AND($B411=0,CE$2&gt;1),CD410,CE407*$B411/Параметры!CE$36)</f>
        <v>613.83078120578728</v>
      </c>
      <c r="CF410" s="304">
        <f ca="1">IF(AND($B411=0,CF$2&gt;1),CE410,CF407*$B411/Параметры!CF$36)</f>
        <v>617.30146968598933</v>
      </c>
      <c r="CG410" s="304">
        <f ca="1">IF(AND($B411=0,CG$2&gt;1),CF410,CG407*$B411/Параметры!CG$36)</f>
        <v>620.79178194345286</v>
      </c>
      <c r="CH410" s="304">
        <f ca="1">IF(AND($B411=0,CH$2&gt;1),CG410,CH407*$B411/Параметры!CH$36)</f>
        <v>624.30182893386757</v>
      </c>
      <c r="CI410" s="304">
        <f ca="1">IF(AND($B411=0,CI$2&gt;1),CH410,CI407*$B411/Параметры!CI$36)</f>
        <v>627.83172224028272</v>
      </c>
      <c r="CJ410" s="304">
        <f ca="1">IF(AND($B411=0,CJ$2&gt;1),CI410,CJ407*$B411/Параметры!CJ$36)</f>
        <v>631.38157407665415</v>
      </c>
      <c r="CK410" s="304">
        <f ca="1">IF(AND($B411=0,CK$2&gt;1),CJ410,CK407*$B411/Параметры!CK$36)</f>
        <v>634.95149729141247</v>
      </c>
      <c r="CL410" s="304">
        <f ca="1">IF(AND($B411=0,CL$2&gt;1),CK410,CL407*$B411/Параметры!CL$36)</f>
        <v>638.54160537104872</v>
      </c>
      <c r="CM410" s="304">
        <f ca="1">IF(AND($B411=0,CM$2&gt;1),CL410,CM407*$B411/Параметры!CM$36)</f>
        <v>642.15201244372395</v>
      </c>
      <c r="CN410" s="304">
        <f ca="1">IF(AND($B411=0,CN$2&gt;1),CM410,CN407*$B411/Параметры!CN$36)</f>
        <v>645.78283328289569</v>
      </c>
      <c r="CO410" s="304">
        <f ca="1">IF(AND($B411=0,CO$2&gt;1),CN410,CO407*$B411/Параметры!CO$36)</f>
        <v>649.43418331096768</v>
      </c>
      <c r="CP410" s="304">
        <f ca="1">IF(AND($B411=0,CP$2&gt;1),CO410,CP407*$B411/Параметры!CP$36)</f>
        <v>653.10617860295861</v>
      </c>
      <c r="CQ410" s="304">
        <f ca="1">IF(AND($B411=0,CQ$2&gt;1),CP410,CQ407*$B411/Параметры!CQ$36)</f>
        <v>656.79893589019241</v>
      </c>
      <c r="CR410" s="304">
        <f ca="1">IF(AND($B411=0,CR$2&gt;1),CQ410,CR407*$B411/Параметры!CR$36)</f>
        <v>660.51257256400868</v>
      </c>
      <c r="CS410" s="304">
        <f ca="1">IF(AND($B411=0,CS$2&gt;1),CR410,CS407*$B411/Параметры!CS$36)</f>
        <v>664.24720667949464</v>
      </c>
      <c r="CT410" s="304">
        <f ca="1">IF(AND($B411=0,CT$2&gt;1),CS410,CT407*$B411/Параметры!CT$36)</f>
        <v>668.00295695923842</v>
      </c>
      <c r="CU410" s="304">
        <f ca="1">IF(AND($B411=0,CU$2&gt;1),CT410,CU407*$B411/Параметры!CU$36)</f>
        <v>671.77994279710242</v>
      </c>
      <c r="CV410" s="304">
        <f ca="1">IF(AND($B411=0,CV$2&gt;1),CU410,CV407*$B411/Параметры!CV$36)</f>
        <v>675.57828426202002</v>
      </c>
      <c r="CW410" s="304">
        <f ca="1">IF(AND($B411=0,CW$2&gt;1),CV410,CW407*$B411/Параметры!CW$36)</f>
        <v>679.39810210181145</v>
      </c>
      <c r="CX410" s="304">
        <f ca="1">IF(AND($B411=0,CX$2&gt;1),CW410,CX407*$B411/Параметры!CX$36)</f>
        <v>683.23951774702209</v>
      </c>
      <c r="CY410" s="304">
        <f ca="1">IF(AND($B411=0,CY$2&gt;1),CX410,CY407*$B411/Параметры!CY$36)</f>
        <v>687.10265331478467</v>
      </c>
      <c r="CZ410" s="304">
        <f ca="1">IF(AND($B411=0,CZ$2&gt;1),CY410,CZ407*$B411/Параметры!CZ$36)</f>
        <v>690.98763161269824</v>
      </c>
      <c r="DA410" s="304">
        <f ca="1">IF(AND($B411=0,DA$2&gt;1),CZ410,DA407*$B411/Параметры!DA$36)</f>
        <v>694.89457614273533</v>
      </c>
      <c r="DB410" s="304">
        <f ca="1">IF(AND($B411=0,DB$2&gt;1),DA410,DB407*$B411/Параметры!DB$36)</f>
        <v>698.8236111051657</v>
      </c>
      <c r="DC410" s="304">
        <f ca="1">IF(AND($B411=0,DC$2&gt;1),DB410,DC407*$B411/Параметры!DC$36)</f>
        <v>702.77486140250585</v>
      </c>
      <c r="DD410" s="304">
        <f ca="1">IF(AND($B411=0,DD$2&gt;1),DC410,DD407*$B411/Параметры!DD$36)</f>
        <v>706.74845264348926</v>
      </c>
      <c r="DE410" s="304">
        <f ca="1">IF(AND($B411=0,DE$2&gt;1),DD410,DE407*$B411/Параметры!DE$36)</f>
        <v>710.74451114705926</v>
      </c>
      <c r="DF410" s="304">
        <f ca="1">IF(AND($B411=0,DF$2&gt;1),DE410,DF407*$B411/Параметры!DF$36)</f>
        <v>714.76316394638502</v>
      </c>
      <c r="DG410" s="304">
        <f ca="1">IF(AND($B411=0,DG$2&gt;1),DF410,DG407*$B411/Параметры!DG$36)</f>
        <v>718.80453879289962</v>
      </c>
      <c r="DH410" s="304">
        <f ca="1">IF(AND($B411=0,DH$2&gt;1),DG410,DH407*$B411/Параметры!DH$36)</f>
        <v>722.86876416036148</v>
      </c>
      <c r="DI410" s="304">
        <f ca="1">IF(AND($B411=0,DI$2&gt;1),DH410,DI407*$B411/Параметры!DI$36)</f>
        <v>726.95596924893835</v>
      </c>
      <c r="DJ410" s="304">
        <f ca="1">IF(AND($B411=0,DJ$2&gt;1),DI410,DJ407*$B411/Параметры!DJ$36)</f>
        <v>731.06628398931389</v>
      </c>
      <c r="DK410" s="304">
        <f ca="1">IF(AND($B411=0,DK$2&gt;1),DJ410,DK407*$B411/Параметры!DK$36)</f>
        <v>735.19983904681953</v>
      </c>
      <c r="DL410" s="304">
        <f ca="1">IF(AND($B411=0,DL$2&gt;1),DK410,DL407*$B411/Параметры!DL$36)</f>
        <v>739.35676582558722</v>
      </c>
      <c r="DM410" s="304">
        <f ca="1">IF(AND($B411=0,DM$2&gt;1),DL410,DM407*$B411/Параметры!DM$36)</f>
        <v>743.53719647272669</v>
      </c>
      <c r="DN410" s="304">
        <f ca="1">IF(AND($B411=0,DN$2&gt;1),DM410,DN407*$B411/Параметры!DN$36)</f>
        <v>747.74126388252728</v>
      </c>
      <c r="DO410" s="304">
        <f ca="1">IF(AND($B411=0,DO$2&gt;1),DN410,DO407*$B411/Параметры!DO$36)</f>
        <v>751.96910170068145</v>
      </c>
      <c r="DP410" s="304">
        <f ca="1">IF(AND($B411=0,DP$2&gt;1),DO410,DP407*$B411/Параметры!DP$36)</f>
        <v>756.22084432853342</v>
      </c>
      <c r="DQ410" s="304">
        <f ca="1">IF(AND($B411=0,DQ$2&gt;1),DP410,DQ407*$B411/Параметры!DQ$36)</f>
        <v>760.49662692735342</v>
      </c>
      <c r="DR410" s="304">
        <f ca="1">IF(AND($B411=0,DR$2&gt;1),DQ410,DR407*$B411/Параметры!DR$36)</f>
        <v>764.79658542263201</v>
      </c>
      <c r="DS410" s="304">
        <f ca="1">IF(AND($B411=0,DS$2&gt;1),DR410,DS407*$B411/Параметры!DS$36)</f>
        <v>769.12085650840265</v>
      </c>
      <c r="DT410" s="304">
        <f ca="1">IF(AND($B411=0,DT$2&gt;1),DS410,DT407*$B411/Параметры!DT$36)</f>
        <v>773.46957765158686</v>
      </c>
      <c r="DU410" s="304">
        <f ca="1">IF(AND($B411=0,DU$2&gt;1),DT410,DU407*$B411/Параметры!DU$36)</f>
        <v>777.84288709636394</v>
      </c>
      <c r="DV410" s="304">
        <f ca="1">IF(AND($B411=0,DV$2&gt;1),DU410,DV407*$B411/Параметры!DV$36)</f>
        <v>782.2409238685658</v>
      </c>
      <c r="DW410" s="172"/>
      <c r="DX410" s="170"/>
    </row>
    <row r="411" spans="1:128" s="154" customFormat="1" hidden="1" outlineLevel="1" x14ac:dyDescent="0.2">
      <c r="A411" s="171" t="str">
        <f ca="1">Language!A$744</f>
        <v>периодичность социальных взносов</v>
      </c>
      <c r="B411" s="196">
        <f>Параметры!B98</f>
        <v>30</v>
      </c>
      <c r="C411" s="147" t="str">
        <f ca="1">Language!$A$1464</f>
        <v>дней</v>
      </c>
      <c r="D411" s="158"/>
      <c r="F411" s="6" t="s">
        <v>2961</v>
      </c>
      <c r="G411" s="169"/>
      <c r="H411" s="169"/>
      <c r="I411" s="169"/>
      <c r="J411" s="169"/>
      <c r="K411" s="169"/>
      <c r="L411" s="169"/>
      <c r="M411" s="169"/>
      <c r="N411" s="169"/>
      <c r="O411" s="169"/>
      <c r="P411" s="169"/>
      <c r="Q411" s="169"/>
      <c r="R411" s="169"/>
      <c r="S411" s="169"/>
      <c r="T411" s="169"/>
      <c r="U411" s="169"/>
      <c r="V411" s="169"/>
      <c r="W411" s="169"/>
      <c r="X411" s="169"/>
      <c r="Y411" s="169"/>
      <c r="Z411" s="169"/>
      <c r="AA411" s="169"/>
      <c r="AB411" s="169"/>
      <c r="AC411" s="169"/>
      <c r="AD411" s="169"/>
      <c r="AE411" s="169"/>
      <c r="AF411" s="169"/>
      <c r="AG411" s="169"/>
      <c r="AH411" s="169"/>
      <c r="AI411" s="169"/>
      <c r="AJ411" s="169"/>
      <c r="AK411" s="169"/>
      <c r="AL411" s="169"/>
      <c r="AM411" s="169"/>
      <c r="AN411" s="169"/>
      <c r="AO411" s="169"/>
      <c r="AP411" s="169"/>
      <c r="AQ411" s="169"/>
      <c r="AR411" s="169"/>
      <c r="AS411" s="169"/>
      <c r="AT411" s="169"/>
      <c r="AU411" s="169"/>
      <c r="AV411" s="169"/>
      <c r="AW411" s="169"/>
      <c r="AX411" s="169"/>
      <c r="AY411" s="169"/>
      <c r="AZ411" s="169"/>
      <c r="BA411" s="169"/>
      <c r="BB411" s="169"/>
      <c r="BC411" s="169"/>
      <c r="BD411" s="169"/>
      <c r="BE411" s="169"/>
      <c r="BF411" s="169"/>
      <c r="BG411" s="169"/>
      <c r="BH411" s="169"/>
      <c r="BI411" s="169"/>
      <c r="BJ411" s="169"/>
      <c r="BK411" s="169"/>
      <c r="BL411" s="169"/>
      <c r="BM411" s="169"/>
      <c r="BN411" s="169"/>
      <c r="BO411" s="169"/>
      <c r="BP411" s="169"/>
      <c r="BQ411" s="169"/>
      <c r="BR411" s="169"/>
      <c r="BS411" s="169"/>
      <c r="BT411" s="169"/>
      <c r="BU411" s="169"/>
      <c r="BV411" s="169"/>
      <c r="BW411" s="169"/>
      <c r="BX411" s="169"/>
      <c r="BY411" s="169"/>
      <c r="BZ411" s="169"/>
      <c r="CA411" s="169"/>
      <c r="CB411" s="169"/>
      <c r="CC411" s="169"/>
      <c r="CD411" s="169"/>
      <c r="CE411" s="169"/>
      <c r="CF411" s="169"/>
      <c r="CG411" s="169"/>
      <c r="CH411" s="169"/>
      <c r="CI411" s="169"/>
      <c r="CJ411" s="169"/>
      <c r="CK411" s="169"/>
      <c r="CL411" s="169"/>
      <c r="CM411" s="169"/>
      <c r="CN411" s="169"/>
      <c r="CO411" s="169"/>
      <c r="CP411" s="169"/>
      <c r="CQ411" s="169"/>
      <c r="CR411" s="169"/>
      <c r="CS411" s="169"/>
      <c r="CT411" s="169"/>
      <c r="CU411" s="169"/>
      <c r="CV411" s="169"/>
      <c r="CW411" s="169"/>
      <c r="CX411" s="169"/>
      <c r="CY411" s="169"/>
      <c r="CZ411" s="169"/>
      <c r="DA411" s="169"/>
      <c r="DB411" s="169"/>
      <c r="DC411" s="169"/>
      <c r="DD411" s="169"/>
      <c r="DE411" s="169"/>
      <c r="DF411" s="169"/>
      <c r="DG411" s="169"/>
      <c r="DH411" s="169"/>
      <c r="DI411" s="169"/>
      <c r="DJ411" s="169"/>
      <c r="DK411" s="169"/>
      <c r="DL411" s="169"/>
      <c r="DM411" s="169"/>
      <c r="DN411" s="169"/>
      <c r="DO411" s="169"/>
      <c r="DP411" s="169"/>
      <c r="DQ411" s="169"/>
      <c r="DR411" s="169"/>
      <c r="DS411" s="169"/>
      <c r="DT411" s="169"/>
      <c r="DU411" s="169"/>
      <c r="DV411" s="169"/>
      <c r="DW411" s="169"/>
      <c r="DX411" s="170"/>
    </row>
    <row r="412" spans="1:128" hidden="1" outlineLevel="1" x14ac:dyDescent="0.2">
      <c r="A412" s="159" t="str">
        <f ca="1">Language!A$746</f>
        <v>оплата расходов на заработную плату</v>
      </c>
      <c r="C412" s="178" t="str">
        <f t="shared" ca="1" si="564"/>
        <v>тыс. руб.</v>
      </c>
      <c r="D412" s="158"/>
      <c r="F412" s="6" t="s">
        <v>3082</v>
      </c>
      <c r="G412" s="161">
        <f t="shared" ref="G412:DV412" ca="1" si="617">G406 - IF(G$2=1, G408, G408-F408)</f>
        <v>645</v>
      </c>
      <c r="H412" s="161">
        <f t="shared" ca="1" si="617"/>
        <v>1293.6469237748763</v>
      </c>
      <c r="I412" s="161">
        <f t="shared" ca="1" si="617"/>
        <v>1300.961391561869</v>
      </c>
      <c r="J412" s="161">
        <f t="shared" ca="1" si="617"/>
        <v>1308.3172164131611</v>
      </c>
      <c r="K412" s="161">
        <f t="shared" ca="1" si="617"/>
        <v>1315.7146321676064</v>
      </c>
      <c r="L412" s="161">
        <f t="shared" ca="1" si="617"/>
        <v>1323.1538739862183</v>
      </c>
      <c r="M412" s="161">
        <f t="shared" ca="1" si="617"/>
        <v>1330.6351783596449</v>
      </c>
      <c r="N412" s="161">
        <f t="shared" ca="1" si="617"/>
        <v>1338.1587831156864</v>
      </c>
      <c r="O412" s="161">
        <f t="shared" ca="1" si="617"/>
        <v>1345.7249274268559</v>
      </c>
      <c r="P412" s="161">
        <f t="shared" ca="1" si="617"/>
        <v>1353.3338518179826</v>
      </c>
      <c r="Q412" s="161">
        <f t="shared" ca="1" si="617"/>
        <v>1360.9857981738587</v>
      </c>
      <c r="R412" s="161">
        <f t="shared" ca="1" si="617"/>
        <v>1368.6810097469274</v>
      </c>
      <c r="S412" s="161">
        <f t="shared" ca="1" si="617"/>
        <v>1376.4197311650173</v>
      </c>
      <c r="T412" s="161">
        <f t="shared" ca="1" si="617"/>
        <v>1384.2022084391178</v>
      </c>
      <c r="U412" s="161">
        <f t="shared" ca="1" si="617"/>
        <v>1392.0286889711999</v>
      </c>
      <c r="V412" s="161">
        <f t="shared" ca="1" si="617"/>
        <v>1399.8994215620824</v>
      </c>
      <c r="W412" s="161">
        <f t="shared" ca="1" si="617"/>
        <v>1407.8146564193389</v>
      </c>
      <c r="X412" s="161">
        <f t="shared" ca="1" si="617"/>
        <v>1415.7746451652538</v>
      </c>
      <c r="Y412" s="161">
        <f t="shared" ca="1" si="617"/>
        <v>1423.7796408448203</v>
      </c>
      <c r="Z412" s="161">
        <f t="shared" ca="1" si="617"/>
        <v>1431.8298979337847</v>
      </c>
      <c r="AA412" s="161">
        <f t="shared" ca="1" si="617"/>
        <v>1439.9256723467358</v>
      </c>
      <c r="AB412" s="161">
        <f t="shared" ca="1" si="617"/>
        <v>1448.0672214452416</v>
      </c>
      <c r="AC412" s="161">
        <f t="shared" ca="1" si="617"/>
        <v>1456.254804046029</v>
      </c>
      <c r="AD412" s="161">
        <f t="shared" ca="1" si="617"/>
        <v>1464.4886804292128</v>
      </c>
      <c r="AE412" s="161">
        <f t="shared" ca="1" si="617"/>
        <v>1472.7691123465686</v>
      </c>
      <c r="AF412" s="161">
        <f t="shared" ca="1" si="617"/>
        <v>1481.0963630298559</v>
      </c>
      <c r="AG412" s="161">
        <f t="shared" ca="1" si="617"/>
        <v>1489.4706971991839</v>
      </c>
      <c r="AH412" s="161">
        <f t="shared" ca="1" si="617"/>
        <v>1497.892381071428</v>
      </c>
      <c r="AI412" s="161">
        <f t="shared" ca="1" si="617"/>
        <v>1506.3616823686925</v>
      </c>
      <c r="AJ412" s="161">
        <f t="shared" ca="1" si="617"/>
        <v>1514.8788703268215</v>
      </c>
      <c r="AK412" s="161">
        <f t="shared" ca="1" si="617"/>
        <v>1523.4442157039575</v>
      </c>
      <c r="AL412" s="161">
        <f t="shared" ca="1" si="617"/>
        <v>1532.0579907891492</v>
      </c>
      <c r="AM412" s="161">
        <f t="shared" ca="1" si="617"/>
        <v>1540.7204694110071</v>
      </c>
      <c r="AN412" s="161">
        <f t="shared" ca="1" si="617"/>
        <v>1549.4319269464083</v>
      </c>
      <c r="AO412" s="161">
        <f t="shared" ca="1" si="617"/>
        <v>1558.1926403292509</v>
      </c>
      <c r="AP412" s="161">
        <f t="shared" ca="1" si="617"/>
        <v>1567.0028880592574</v>
      </c>
      <c r="AQ412" s="161">
        <f t="shared" ca="1" si="617"/>
        <v>1575.8629502108283</v>
      </c>
      <c r="AR412" s="161">
        <f t="shared" ca="1" si="617"/>
        <v>1584.7731084419456</v>
      </c>
      <c r="AS412" s="161">
        <f t="shared" ca="1" si="617"/>
        <v>1593.7336460031265</v>
      </c>
      <c r="AT412" s="161">
        <f t="shared" ca="1" si="617"/>
        <v>1602.7448477464277</v>
      </c>
      <c r="AU412" s="161">
        <f t="shared" ca="1" si="617"/>
        <v>1611.8070001345009</v>
      </c>
      <c r="AV412" s="161">
        <f t="shared" ca="1" si="617"/>
        <v>1620.9203912496987</v>
      </c>
      <c r="AW412" s="161">
        <f t="shared" ca="1" si="617"/>
        <v>1630.0853108032343</v>
      </c>
      <c r="AX412" s="161">
        <f t="shared" ca="1" si="617"/>
        <v>1639.3020501443896</v>
      </c>
      <c r="AY412" s="161">
        <f t="shared" ca="1" si="617"/>
        <v>1648.5709022697774</v>
      </c>
      <c r="AZ412" s="161">
        <f t="shared" ca="1" si="617"/>
        <v>1657.8921618326565</v>
      </c>
      <c r="BA412" s="161">
        <f t="shared" ca="1" si="617"/>
        <v>1667.2661251522982</v>
      </c>
      <c r="BB412" s="161">
        <f t="shared" ca="1" si="617"/>
        <v>1676.6930902234051</v>
      </c>
      <c r="BC412" s="161">
        <f t="shared" ca="1" si="617"/>
        <v>1686.173356725586</v>
      </c>
      <c r="BD412" s="161">
        <f t="shared" ca="1" si="617"/>
        <v>1695.7072260328816</v>
      </c>
      <c r="BE412" s="161">
        <f t="shared" ca="1" si="617"/>
        <v>1705.295001223345</v>
      </c>
      <c r="BF412" s="161">
        <f t="shared" ca="1" si="617"/>
        <v>1714.9369870886774</v>
      </c>
      <c r="BG412" s="161">
        <f t="shared" ca="1" si="617"/>
        <v>1724.6334901439157</v>
      </c>
      <c r="BH412" s="161">
        <f t="shared" ca="1" si="617"/>
        <v>1734.3848186371774</v>
      </c>
      <c r="BI412" s="161">
        <f t="shared" ca="1" si="617"/>
        <v>1744.1912825594604</v>
      </c>
      <c r="BJ412" s="161">
        <f t="shared" ca="1" si="617"/>
        <v>1754.0531936544967</v>
      </c>
      <c r="BK412" s="161">
        <f t="shared" ca="1" si="617"/>
        <v>1763.9708654286615</v>
      </c>
      <c r="BL412" s="161">
        <f t="shared" ca="1" si="617"/>
        <v>1773.9446131609425</v>
      </c>
      <c r="BM412" s="161">
        <f t="shared" ca="1" si="617"/>
        <v>1783.9747539129589</v>
      </c>
      <c r="BN412" s="161">
        <f t="shared" ca="1" si="617"/>
        <v>1794.0616065390432</v>
      </c>
      <c r="BO412" s="161">
        <f t="shared" ca="1" si="617"/>
        <v>1804.2054916963766</v>
      </c>
      <c r="BP412" s="161">
        <f t="shared" ca="1" si="617"/>
        <v>1814.4067318551831</v>
      </c>
      <c r="BQ412" s="161">
        <f t="shared" ca="1" si="617"/>
        <v>1824.6656513089792</v>
      </c>
      <c r="BR412" s="161">
        <f t="shared" ca="1" si="617"/>
        <v>1834.9825761848847</v>
      </c>
      <c r="BS412" s="161">
        <f t="shared" ca="1" si="617"/>
        <v>1845.3578344539894</v>
      </c>
      <c r="BT412" s="161">
        <f t="shared" ca="1" si="617"/>
        <v>1855.7917559417797</v>
      </c>
      <c r="BU412" s="161">
        <f t="shared" ca="1" si="617"/>
        <v>1866.2846723386228</v>
      </c>
      <c r="BV412" s="161">
        <f t="shared" ca="1" si="617"/>
        <v>1876.8369172103114</v>
      </c>
      <c r="BW412" s="161">
        <f t="shared" ca="1" si="617"/>
        <v>1887.4488260086678</v>
      </c>
      <c r="BX412" s="161">
        <f t="shared" ca="1" si="617"/>
        <v>1898.1207360822082</v>
      </c>
      <c r="BY412" s="161">
        <f t="shared" ca="1" si="617"/>
        <v>1908.8529866868657</v>
      </c>
      <c r="BZ412" s="161">
        <f t="shared" ca="1" si="617"/>
        <v>1919.6459189967759</v>
      </c>
      <c r="CA412" s="161">
        <f t="shared" ca="1" si="617"/>
        <v>1930.4998761151228</v>
      </c>
      <c r="CB412" s="161">
        <f t="shared" ca="1" si="617"/>
        <v>1941.4152030850455</v>
      </c>
      <c r="CC412" s="161">
        <f t="shared" ca="1" si="617"/>
        <v>1952.3922469006072</v>
      </c>
      <c r="CD412" s="161">
        <f t="shared" ca="1" si="617"/>
        <v>1963.4313565178263</v>
      </c>
      <c r="CE412" s="161">
        <f t="shared" ca="1" si="617"/>
        <v>1974.5328828657684</v>
      </c>
      <c r="CF412" s="161">
        <f t="shared" ca="1" si="617"/>
        <v>1985.6971788577039</v>
      </c>
      <c r="CG412" s="161">
        <f t="shared" ca="1" si="617"/>
        <v>1996.9245994023258</v>
      </c>
      <c r="CH412" s="161">
        <f t="shared" ca="1" si="617"/>
        <v>2008.2155014150326</v>
      </c>
      <c r="CI412" s="161">
        <f t="shared" ca="1" si="617"/>
        <v>2019.5702438292742</v>
      </c>
      <c r="CJ412" s="161">
        <f t="shared" ca="1" si="617"/>
        <v>2030.9891876079625</v>
      </c>
      <c r="CK412" s="161">
        <f t="shared" ca="1" si="617"/>
        <v>2042.4726957549462</v>
      </c>
      <c r="CL412" s="161">
        <f t="shared" ca="1" si="617"/>
        <v>2054.0211333265502</v>
      </c>
      <c r="CM412" s="161">
        <f t="shared" ca="1" si="617"/>
        <v>2065.6348674431811</v>
      </c>
      <c r="CN412" s="161">
        <f t="shared" ca="1" si="617"/>
        <v>2077.3142673009988</v>
      </c>
      <c r="CO412" s="161">
        <f t="shared" ca="1" si="617"/>
        <v>2089.05970418365</v>
      </c>
      <c r="CP412" s="161">
        <f t="shared" ca="1" si="617"/>
        <v>2100.8715514740743</v>
      </c>
      <c r="CQ412" s="161">
        <f t="shared" ca="1" si="617"/>
        <v>2112.7501846663722</v>
      </c>
      <c r="CR412" s="161">
        <f t="shared" ca="1" si="617"/>
        <v>2124.6959813777435</v>
      </c>
      <c r="CS412" s="161">
        <f t="shared" ca="1" si="617"/>
        <v>2136.709321360489</v>
      </c>
      <c r="CT412" s="161">
        <f t="shared" ca="1" si="617"/>
        <v>2148.7905865140847</v>
      </c>
      <c r="CU412" s="161">
        <f t="shared" ca="1" si="617"/>
        <v>2160.940160897323</v>
      </c>
      <c r="CV412" s="161">
        <f t="shared" ca="1" si="617"/>
        <v>2173.1584307405201</v>
      </c>
      <c r="CW412" s="161">
        <f t="shared" ca="1" si="617"/>
        <v>2185.4457844577923</v>
      </c>
      <c r="CX412" s="161">
        <f t="shared" ca="1" si="617"/>
        <v>2197.8026126594086</v>
      </c>
      <c r="CY412" s="161">
        <f t="shared" ca="1" si="617"/>
        <v>2210.2293081642038</v>
      </c>
      <c r="CZ412" s="161">
        <f t="shared" ca="1" si="617"/>
        <v>2222.7262660120687</v>
      </c>
      <c r="DA412" s="161">
        <f t="shared" ca="1" si="617"/>
        <v>2235.2938834765055</v>
      </c>
      <c r="DB412" s="161">
        <f t="shared" ca="1" si="617"/>
        <v>2247.932560077259</v>
      </c>
      <c r="DC412" s="161">
        <f t="shared" ca="1" si="617"/>
        <v>2260.6426975930181</v>
      </c>
      <c r="DD412" s="161">
        <f t="shared" ca="1" si="617"/>
        <v>2273.4247000741852</v>
      </c>
      <c r="DE412" s="161">
        <f t="shared" ca="1" si="617"/>
        <v>2286.2789738557231</v>
      </c>
      <c r="DF412" s="161">
        <f t="shared" ca="1" si="617"/>
        <v>2299.2059275700713</v>
      </c>
      <c r="DG412" s="161">
        <f t="shared" ca="1" si="617"/>
        <v>2312.2059721601363</v>
      </c>
      <c r="DH412" s="161">
        <f t="shared" ca="1" si="617"/>
        <v>2325.2795208923562</v>
      </c>
      <c r="DI412" s="161">
        <f t="shared" ca="1" si="617"/>
        <v>2338.4269893698379</v>
      </c>
      <c r="DJ412" s="161">
        <f t="shared" ca="1" si="617"/>
        <v>2351.6487955455677</v>
      </c>
      <c r="DK412" s="161">
        <f t="shared" ca="1" si="617"/>
        <v>2364.9453597356987</v>
      </c>
      <c r="DL412" s="161">
        <f t="shared" ca="1" si="617"/>
        <v>2378.3171046329135</v>
      </c>
      <c r="DM412" s="161">
        <f t="shared" ca="1" si="617"/>
        <v>2391.7644553198606</v>
      </c>
      <c r="DN412" s="161">
        <f t="shared" ca="1" si="617"/>
        <v>2405.2878392826678</v>
      </c>
      <c r="DO412" s="161">
        <f t="shared" ca="1" si="617"/>
        <v>2418.8876864245294</v>
      </c>
      <c r="DP412" s="161">
        <f t="shared" ca="1" si="617"/>
        <v>2432.5644290793789</v>
      </c>
      <c r="DQ412" s="161">
        <f t="shared" ca="1" si="617"/>
        <v>2446.3185020256242</v>
      </c>
      <c r="DR412" s="161">
        <f t="shared" ca="1" si="617"/>
        <v>2460.1503424999764</v>
      </c>
      <c r="DS412" s="161">
        <f t="shared" ca="1" si="617"/>
        <v>2474.0603902113457</v>
      </c>
      <c r="DT412" s="161">
        <f t="shared" ca="1" si="617"/>
        <v>2488.0490873548215</v>
      </c>
      <c r="DU412" s="161">
        <f t="shared" ca="1" si="617"/>
        <v>2502.1168786257267</v>
      </c>
      <c r="DV412" s="161">
        <f t="shared" ca="1" si="617"/>
        <v>2516.2642112337571</v>
      </c>
      <c r="DW412" s="161"/>
      <c r="DX412" s="162">
        <f ca="1">SUM(G412:DW412)</f>
        <v>219395.05441094923</v>
      </c>
    </row>
    <row r="413" spans="1:128" hidden="1" outlineLevel="1" x14ac:dyDescent="0.2">
      <c r="A413" s="159" t="str">
        <f ca="1">Language!A$747</f>
        <v>оплата социальных взносов</v>
      </c>
      <c r="C413" s="178" t="str">
        <f t="shared" ca="1" si="564"/>
        <v>тыс. руб.</v>
      </c>
      <c r="D413" s="158"/>
      <c r="F413" s="6" t="s">
        <v>3082</v>
      </c>
      <c r="G413" s="161">
        <f t="shared" ref="G413:DV413" ca="1" si="618">G407 - IF(G$2=1, G410, G410-F410)</f>
        <v>0</v>
      </c>
      <c r="H413" s="161">
        <f t="shared" ca="1" si="618"/>
        <v>399.90000000000015</v>
      </c>
      <c r="I413" s="161">
        <f t="shared" ca="1" si="618"/>
        <v>402.16109274042344</v>
      </c>
      <c r="J413" s="161">
        <f t="shared" ca="1" si="618"/>
        <v>404.43497002793549</v>
      </c>
      <c r="K413" s="161">
        <f t="shared" ca="1" si="618"/>
        <v>406.72170414822438</v>
      </c>
      <c r="L413" s="161">
        <f t="shared" ca="1" si="618"/>
        <v>409.02136779569173</v>
      </c>
      <c r="M413" s="161">
        <f t="shared" ca="1" si="618"/>
        <v>411.3340340757639</v>
      </c>
      <c r="N413" s="161">
        <f t="shared" ca="1" si="618"/>
        <v>413.65977650721618</v>
      </c>
      <c r="O413" s="161">
        <f t="shared" ca="1" si="618"/>
        <v>415.99866902450952</v>
      </c>
      <c r="P413" s="161">
        <f t="shared" ca="1" si="618"/>
        <v>418.35078598014121</v>
      </c>
      <c r="Q413" s="161">
        <f t="shared" ca="1" si="618"/>
        <v>420.71620214700818</v>
      </c>
      <c r="R413" s="161">
        <f t="shared" ca="1" si="618"/>
        <v>423.09499272078432</v>
      </c>
      <c r="S413" s="161">
        <f t="shared" ca="1" si="618"/>
        <v>425.48723332231089</v>
      </c>
      <c r="T413" s="161">
        <f t="shared" ca="1" si="618"/>
        <v>427.89300000000009</v>
      </c>
      <c r="U413" s="161">
        <f t="shared" ca="1" si="618"/>
        <v>430.3123692322531</v>
      </c>
      <c r="V413" s="161">
        <f t="shared" ca="1" si="618"/>
        <v>432.745417929891</v>
      </c>
      <c r="W413" s="161">
        <f t="shared" ca="1" si="618"/>
        <v>435.19222343860025</v>
      </c>
      <c r="X413" s="161">
        <f t="shared" ca="1" si="618"/>
        <v>437.6528635413901</v>
      </c>
      <c r="Y413" s="161">
        <f t="shared" ca="1" si="618"/>
        <v>440.12741646106741</v>
      </c>
      <c r="Z413" s="161">
        <f t="shared" ca="1" si="618"/>
        <v>442.61596086272129</v>
      </c>
      <c r="AA413" s="161">
        <f t="shared" ca="1" si="618"/>
        <v>445.11857585622522</v>
      </c>
      <c r="AB413" s="161">
        <f t="shared" ca="1" si="618"/>
        <v>447.63534099875113</v>
      </c>
      <c r="AC413" s="161">
        <f t="shared" ca="1" si="618"/>
        <v>450.16633629729876</v>
      </c>
      <c r="AD413" s="161">
        <f t="shared" ca="1" si="618"/>
        <v>452.71164221123928</v>
      </c>
      <c r="AE413" s="161">
        <f t="shared" ca="1" si="618"/>
        <v>455.27133965487263</v>
      </c>
      <c r="AF413" s="161">
        <f t="shared" ca="1" si="618"/>
        <v>457.84550999999999</v>
      </c>
      <c r="AG413" s="161">
        <f t="shared" ca="1" si="618"/>
        <v>460.43423507851077</v>
      </c>
      <c r="AH413" s="161">
        <f t="shared" ca="1" si="618"/>
        <v>463.03759718498344</v>
      </c>
      <c r="AI413" s="161">
        <f t="shared" ca="1" si="618"/>
        <v>465.6556790793021</v>
      </c>
      <c r="AJ413" s="161">
        <f t="shared" ca="1" si="618"/>
        <v>468.28856398928747</v>
      </c>
      <c r="AK413" s="161">
        <f t="shared" ca="1" si="618"/>
        <v>470.93633561334212</v>
      </c>
      <c r="AL413" s="161">
        <f t="shared" ca="1" si="618"/>
        <v>473.59907812311178</v>
      </c>
      <c r="AM413" s="161">
        <f t="shared" ca="1" si="618"/>
        <v>476.276876166161</v>
      </c>
      <c r="AN413" s="161">
        <f t="shared" ca="1" si="618"/>
        <v>478.96981486866366</v>
      </c>
      <c r="AO413" s="161">
        <f t="shared" ca="1" si="618"/>
        <v>481.67797983810971</v>
      </c>
      <c r="AP413" s="161">
        <f t="shared" ca="1" si="618"/>
        <v>484.40145716602609</v>
      </c>
      <c r="AQ413" s="161">
        <f t="shared" ca="1" si="618"/>
        <v>487.14033343071372</v>
      </c>
      <c r="AR413" s="161">
        <f t="shared" ca="1" si="618"/>
        <v>489.8946957</v>
      </c>
      <c r="AS413" s="161">
        <f t="shared" ca="1" si="618"/>
        <v>492.6646315340065</v>
      </c>
      <c r="AT413" s="161">
        <f t="shared" ca="1" si="618"/>
        <v>495.45022898793218</v>
      </c>
      <c r="AU413" s="161">
        <f t="shared" ca="1" si="618"/>
        <v>498.25157661485321</v>
      </c>
      <c r="AV413" s="161">
        <f t="shared" ca="1" si="618"/>
        <v>501.0687634685375</v>
      </c>
      <c r="AW413" s="161">
        <f t="shared" ca="1" si="618"/>
        <v>503.90187910627589</v>
      </c>
      <c r="AX413" s="161">
        <f t="shared" ca="1" si="618"/>
        <v>506.75101359172965</v>
      </c>
      <c r="AY413" s="161">
        <f t="shared" ca="1" si="618"/>
        <v>509.61625749779216</v>
      </c>
      <c r="AZ413" s="161">
        <f t="shared" ca="1" si="618"/>
        <v>512.49770190947004</v>
      </c>
      <c r="BA413" s="161">
        <f t="shared" ca="1" si="618"/>
        <v>515.39543842677722</v>
      </c>
      <c r="BB413" s="161">
        <f t="shared" ca="1" si="618"/>
        <v>518.30955916764788</v>
      </c>
      <c r="BC413" s="161">
        <f t="shared" ca="1" si="618"/>
        <v>521.24015677086356</v>
      </c>
      <c r="BD413" s="161">
        <f t="shared" ca="1" si="618"/>
        <v>524.18732439899986</v>
      </c>
      <c r="BE413" s="161">
        <f t="shared" ca="1" si="618"/>
        <v>527.1511557413869</v>
      </c>
      <c r="BF413" s="161">
        <f t="shared" ca="1" si="618"/>
        <v>530.13174501708727</v>
      </c>
      <c r="BG413" s="161">
        <f t="shared" ca="1" si="618"/>
        <v>533.1291869778928</v>
      </c>
      <c r="BH413" s="161">
        <f t="shared" ca="1" si="618"/>
        <v>536.143576911335</v>
      </c>
      <c r="BI413" s="161">
        <f t="shared" ca="1" si="618"/>
        <v>539.17501064371527</v>
      </c>
      <c r="BJ413" s="161">
        <f t="shared" ca="1" si="618"/>
        <v>542.22358454315054</v>
      </c>
      <c r="BK413" s="161">
        <f t="shared" ca="1" si="618"/>
        <v>545.28939552263762</v>
      </c>
      <c r="BL413" s="161">
        <f t="shared" ca="1" si="618"/>
        <v>548.37254104313286</v>
      </c>
      <c r="BM413" s="161">
        <f t="shared" ca="1" si="618"/>
        <v>551.47311911665145</v>
      </c>
      <c r="BN413" s="161">
        <f t="shared" ca="1" si="618"/>
        <v>554.59122830938315</v>
      </c>
      <c r="BO413" s="161">
        <f t="shared" ca="1" si="618"/>
        <v>557.72696774482415</v>
      </c>
      <c r="BP413" s="161">
        <f t="shared" ca="1" si="618"/>
        <v>560.88043710692989</v>
      </c>
      <c r="BQ413" s="161">
        <f t="shared" ca="1" si="618"/>
        <v>564.0517366432839</v>
      </c>
      <c r="BR413" s="161">
        <f t="shared" ca="1" si="618"/>
        <v>567.2409671682833</v>
      </c>
      <c r="BS413" s="161">
        <f t="shared" ca="1" si="618"/>
        <v>570.44823006634522</v>
      </c>
      <c r="BT413" s="161">
        <f t="shared" ca="1" si="618"/>
        <v>573.67362729512854</v>
      </c>
      <c r="BU413" s="161">
        <f t="shared" ca="1" si="618"/>
        <v>576.91726138877539</v>
      </c>
      <c r="BV413" s="161">
        <f t="shared" ca="1" si="618"/>
        <v>580.17923546117106</v>
      </c>
      <c r="BW413" s="161">
        <f t="shared" ca="1" si="618"/>
        <v>583.45965320922221</v>
      </c>
      <c r="BX413" s="161">
        <f t="shared" ca="1" si="618"/>
        <v>586.75861891615216</v>
      </c>
      <c r="BY413" s="161">
        <f t="shared" ca="1" si="618"/>
        <v>590.07623745481715</v>
      </c>
      <c r="BZ413" s="161">
        <f t="shared" ca="1" si="618"/>
        <v>593.41261429103974</v>
      </c>
      <c r="CA413" s="161">
        <f t="shared" ca="1" si="618"/>
        <v>596.76785548696148</v>
      </c>
      <c r="CB413" s="161">
        <f t="shared" ca="1" si="618"/>
        <v>600.14206770441479</v>
      </c>
      <c r="CC413" s="161">
        <f t="shared" ca="1" si="618"/>
        <v>603.5353582083136</v>
      </c>
      <c r="CD413" s="161">
        <f t="shared" ca="1" si="618"/>
        <v>606.94783487006305</v>
      </c>
      <c r="CE413" s="161">
        <f t="shared" ca="1" si="618"/>
        <v>610.37960617098929</v>
      </c>
      <c r="CF413" s="161">
        <f t="shared" ca="1" si="618"/>
        <v>613.83078120578728</v>
      </c>
      <c r="CG413" s="161">
        <f t="shared" ca="1" si="618"/>
        <v>617.30146968598933</v>
      </c>
      <c r="CH413" s="161">
        <f t="shared" ca="1" si="618"/>
        <v>620.79178194345286</v>
      </c>
      <c r="CI413" s="161">
        <f t="shared" ca="1" si="618"/>
        <v>624.30182893386757</v>
      </c>
      <c r="CJ413" s="161">
        <f t="shared" ca="1" si="618"/>
        <v>627.83172224028272</v>
      </c>
      <c r="CK413" s="161">
        <f t="shared" ca="1" si="618"/>
        <v>631.38157407665415</v>
      </c>
      <c r="CL413" s="161">
        <f t="shared" ca="1" si="618"/>
        <v>634.95149729141247</v>
      </c>
      <c r="CM413" s="161">
        <f t="shared" ca="1" si="618"/>
        <v>638.54160537104872</v>
      </c>
      <c r="CN413" s="161">
        <f t="shared" ca="1" si="618"/>
        <v>642.15201244372395</v>
      </c>
      <c r="CO413" s="161">
        <f t="shared" ca="1" si="618"/>
        <v>645.78283328289569</v>
      </c>
      <c r="CP413" s="161">
        <f t="shared" ca="1" si="618"/>
        <v>649.43418331096768</v>
      </c>
      <c r="CQ413" s="161">
        <f t="shared" ca="1" si="618"/>
        <v>653.10617860295861</v>
      </c>
      <c r="CR413" s="161">
        <f t="shared" ca="1" si="618"/>
        <v>656.79893589019241</v>
      </c>
      <c r="CS413" s="161">
        <f t="shared" ca="1" si="618"/>
        <v>660.51257256400868</v>
      </c>
      <c r="CT413" s="161">
        <f t="shared" ca="1" si="618"/>
        <v>664.24720667949464</v>
      </c>
      <c r="CU413" s="161">
        <f t="shared" ca="1" si="618"/>
        <v>668.00295695923842</v>
      </c>
      <c r="CV413" s="161">
        <f t="shared" ca="1" si="618"/>
        <v>671.77994279710254</v>
      </c>
      <c r="CW413" s="161">
        <f t="shared" ca="1" si="618"/>
        <v>675.57828426202002</v>
      </c>
      <c r="CX413" s="161">
        <f t="shared" ca="1" si="618"/>
        <v>679.39810210181145</v>
      </c>
      <c r="CY413" s="161">
        <f t="shared" ca="1" si="618"/>
        <v>683.23951774702209</v>
      </c>
      <c r="CZ413" s="161">
        <f t="shared" ca="1" si="618"/>
        <v>687.10265331478467</v>
      </c>
      <c r="DA413" s="161">
        <f t="shared" ca="1" si="618"/>
        <v>690.98763161269824</v>
      </c>
      <c r="DB413" s="161">
        <f t="shared" ca="1" si="618"/>
        <v>694.89457614273533</v>
      </c>
      <c r="DC413" s="161">
        <f t="shared" ca="1" si="618"/>
        <v>698.8236111051657</v>
      </c>
      <c r="DD413" s="161">
        <f t="shared" ca="1" si="618"/>
        <v>702.77486140250585</v>
      </c>
      <c r="DE413" s="161">
        <f t="shared" ca="1" si="618"/>
        <v>706.74845264348926</v>
      </c>
      <c r="DF413" s="161">
        <f t="shared" ca="1" si="618"/>
        <v>710.74451114705926</v>
      </c>
      <c r="DG413" s="161">
        <f t="shared" ca="1" si="618"/>
        <v>714.76316394638502</v>
      </c>
      <c r="DH413" s="161">
        <f t="shared" ca="1" si="618"/>
        <v>718.80453879289962</v>
      </c>
      <c r="DI413" s="161">
        <f t="shared" ca="1" si="618"/>
        <v>722.86876416036148</v>
      </c>
      <c r="DJ413" s="161">
        <f t="shared" ca="1" si="618"/>
        <v>726.95596924893835</v>
      </c>
      <c r="DK413" s="161">
        <f t="shared" ca="1" si="618"/>
        <v>731.06628398931389</v>
      </c>
      <c r="DL413" s="161">
        <f t="shared" ca="1" si="618"/>
        <v>735.19983904681953</v>
      </c>
      <c r="DM413" s="161">
        <f t="shared" ca="1" si="618"/>
        <v>739.35676582558722</v>
      </c>
      <c r="DN413" s="161">
        <f t="shared" ca="1" si="618"/>
        <v>743.53719647272669</v>
      </c>
      <c r="DO413" s="161">
        <f t="shared" ca="1" si="618"/>
        <v>747.74126388252728</v>
      </c>
      <c r="DP413" s="161">
        <f t="shared" ca="1" si="618"/>
        <v>751.96910170068145</v>
      </c>
      <c r="DQ413" s="161">
        <f t="shared" ca="1" si="618"/>
        <v>756.22084432853342</v>
      </c>
      <c r="DR413" s="161">
        <f t="shared" ca="1" si="618"/>
        <v>760.49662692735342</v>
      </c>
      <c r="DS413" s="161">
        <f t="shared" ca="1" si="618"/>
        <v>764.79658542263201</v>
      </c>
      <c r="DT413" s="161">
        <f t="shared" ca="1" si="618"/>
        <v>769.12085650840265</v>
      </c>
      <c r="DU413" s="161">
        <f t="shared" ca="1" si="618"/>
        <v>773.46957765158686</v>
      </c>
      <c r="DV413" s="161">
        <f t="shared" ca="1" si="618"/>
        <v>777.84288709636394</v>
      </c>
      <c r="DW413" s="161"/>
      <c r="DX413" s="162">
        <f ca="1">SUM(G413:DW413)</f>
        <v>67621.34640545999</v>
      </c>
    </row>
    <row r="414" spans="1:128" x14ac:dyDescent="0.2">
      <c r="A414" s="180"/>
      <c r="B414" s="180"/>
      <c r="C414" s="180"/>
      <c r="D414" s="181"/>
      <c r="E414" s="181" t="s">
        <v>727</v>
      </c>
      <c r="F414" s="14" t="s">
        <v>2961</v>
      </c>
      <c r="G414" s="180"/>
      <c r="H414" s="180"/>
      <c r="I414" s="180"/>
      <c r="J414" s="180"/>
      <c r="K414" s="180"/>
      <c r="L414" s="180"/>
      <c r="M414" s="180"/>
      <c r="N414" s="180"/>
      <c r="O414" s="180"/>
      <c r="P414" s="180"/>
      <c r="Q414" s="180"/>
      <c r="R414" s="180"/>
      <c r="S414" s="180"/>
      <c r="T414" s="180"/>
      <c r="U414" s="180"/>
      <c r="V414" s="180"/>
      <c r="W414" s="180"/>
      <c r="X414" s="180"/>
      <c r="Y414" s="180"/>
      <c r="Z414" s="180"/>
      <c r="AA414" s="180"/>
      <c r="AB414" s="180"/>
      <c r="AC414" s="180"/>
      <c r="AD414" s="180"/>
      <c r="AE414" s="180"/>
      <c r="AF414" s="180"/>
      <c r="AG414" s="180"/>
      <c r="AH414" s="180"/>
      <c r="AI414" s="180"/>
      <c r="AJ414" s="180"/>
      <c r="AK414" s="180"/>
      <c r="AL414" s="180"/>
      <c r="AM414" s="180"/>
      <c r="AN414" s="180"/>
      <c r="AO414" s="180"/>
      <c r="AP414" s="180"/>
      <c r="AQ414" s="180"/>
      <c r="AR414" s="180"/>
      <c r="AS414" s="180"/>
      <c r="AT414" s="180"/>
      <c r="AU414" s="180"/>
      <c r="AV414" s="180"/>
      <c r="AW414" s="180"/>
      <c r="AX414" s="180"/>
      <c r="AY414" s="180"/>
      <c r="AZ414" s="180"/>
      <c r="BA414" s="180"/>
      <c r="BB414" s="180"/>
      <c r="BC414" s="180"/>
      <c r="BD414" s="180"/>
      <c r="BE414" s="180"/>
      <c r="BF414" s="180"/>
      <c r="BG414" s="180"/>
      <c r="BH414" s="180"/>
      <c r="BI414" s="180"/>
      <c r="BJ414" s="180"/>
      <c r="BK414" s="180"/>
      <c r="BL414" s="180"/>
      <c r="BM414" s="180"/>
      <c r="BN414" s="180"/>
      <c r="BO414" s="180"/>
      <c r="BP414" s="180"/>
      <c r="BQ414" s="180"/>
      <c r="BR414" s="180"/>
      <c r="BS414" s="180"/>
      <c r="BT414" s="180"/>
      <c r="BU414" s="180"/>
      <c r="BV414" s="180"/>
      <c r="BW414" s="180"/>
      <c r="BX414" s="180"/>
      <c r="BY414" s="180"/>
      <c r="BZ414" s="180"/>
      <c r="CA414" s="180"/>
      <c r="CB414" s="180"/>
      <c r="CC414" s="180"/>
      <c r="CD414" s="180"/>
      <c r="CE414" s="180"/>
      <c r="CF414" s="180"/>
      <c r="CG414" s="180"/>
      <c r="CH414" s="180"/>
      <c r="CI414" s="180"/>
      <c r="CJ414" s="180"/>
      <c r="CK414" s="180"/>
      <c r="CL414" s="180"/>
      <c r="CM414" s="180"/>
      <c r="CN414" s="180"/>
      <c r="CO414" s="180"/>
      <c r="CP414" s="180"/>
      <c r="CQ414" s="180"/>
      <c r="CR414" s="180"/>
      <c r="CS414" s="180"/>
      <c r="CT414" s="180"/>
      <c r="CU414" s="180"/>
      <c r="CV414" s="180"/>
      <c r="CW414" s="180"/>
      <c r="CX414" s="180"/>
      <c r="CY414" s="180"/>
      <c r="CZ414" s="180"/>
      <c r="DA414" s="180"/>
      <c r="DB414" s="180"/>
      <c r="DC414" s="180"/>
      <c r="DD414" s="180"/>
      <c r="DE414" s="180"/>
      <c r="DF414" s="180"/>
      <c r="DG414" s="180"/>
      <c r="DH414" s="180"/>
      <c r="DI414" s="180"/>
      <c r="DJ414" s="180"/>
      <c r="DK414" s="180"/>
      <c r="DL414" s="180"/>
      <c r="DM414" s="180"/>
      <c r="DN414" s="180"/>
      <c r="DO414" s="180"/>
      <c r="DP414" s="180"/>
      <c r="DQ414" s="180"/>
      <c r="DR414" s="180"/>
      <c r="DS414" s="180"/>
      <c r="DT414" s="180"/>
      <c r="DU414" s="180"/>
      <c r="DV414" s="180"/>
      <c r="DW414" s="180"/>
      <c r="DX414" s="188"/>
    </row>
    <row r="417" spans="1:128" s="152" customFormat="1" ht="25.5" customHeight="1" thickBot="1" x14ac:dyDescent="0.25">
      <c r="A417" s="274" t="str">
        <f ca="1">Language!A1488</f>
        <v>ОПЕРАЦИОННЫЕ РАСХОДЫ</v>
      </c>
      <c r="B417" s="275"/>
      <c r="C417" s="276"/>
      <c r="D417" s="277"/>
      <c r="E417" s="277" t="s">
        <v>792</v>
      </c>
      <c r="F417" s="271" t="s">
        <v>3237</v>
      </c>
      <c r="G417" s="278" t="str">
        <f ca="1">Параметры!G$40</f>
        <v>авг.22</v>
      </c>
      <c r="H417" s="278" t="str">
        <f ca="1">Параметры!H$40</f>
        <v>сен.22</v>
      </c>
      <c r="I417" s="278" t="str">
        <f ca="1">Параметры!I$40</f>
        <v>окт.22</v>
      </c>
      <c r="J417" s="278" t="str">
        <f ca="1">Параметры!J$40</f>
        <v>ноя.22</v>
      </c>
      <c r="K417" s="278" t="str">
        <f ca="1">Параметры!K$40</f>
        <v>дек.22</v>
      </c>
      <c r="L417" s="278" t="str">
        <f ca="1">Параметры!L$40</f>
        <v>янв.23</v>
      </c>
      <c r="M417" s="278" t="str">
        <f ca="1">Параметры!M$40</f>
        <v>фев.23</v>
      </c>
      <c r="N417" s="278" t="str">
        <f ca="1">Параметры!N$40</f>
        <v>мар.23</v>
      </c>
      <c r="O417" s="278" t="str">
        <f ca="1">Параметры!O$40</f>
        <v>апр.23</v>
      </c>
      <c r="P417" s="278" t="str">
        <f ca="1">Параметры!P$40</f>
        <v>май.23</v>
      </c>
      <c r="Q417" s="278" t="str">
        <f ca="1">Параметры!Q$40</f>
        <v>июн.23</v>
      </c>
      <c r="R417" s="278" t="str">
        <f ca="1">Параметры!R$40</f>
        <v>июл.23</v>
      </c>
      <c r="S417" s="278" t="str">
        <f ca="1">Параметры!S$40</f>
        <v>авг.23</v>
      </c>
      <c r="T417" s="278" t="str">
        <f ca="1">Параметры!T$40</f>
        <v>сен.23</v>
      </c>
      <c r="U417" s="278" t="str">
        <f ca="1">Параметры!U$40</f>
        <v>окт.23</v>
      </c>
      <c r="V417" s="278" t="str">
        <f ca="1">Параметры!V$40</f>
        <v>ноя.23</v>
      </c>
      <c r="W417" s="278" t="str">
        <f ca="1">Параметры!W$40</f>
        <v>дек.23</v>
      </c>
      <c r="X417" s="278" t="str">
        <f ca="1">Параметры!X$40</f>
        <v>янв.24</v>
      </c>
      <c r="Y417" s="278" t="str">
        <f ca="1">Параметры!Y$40</f>
        <v>фев.24</v>
      </c>
      <c r="Z417" s="278" t="str">
        <f ca="1">Параметры!Z$40</f>
        <v>мар.24</v>
      </c>
      <c r="AA417" s="278" t="str">
        <f ca="1">Параметры!AA$40</f>
        <v>апр.24</v>
      </c>
      <c r="AB417" s="278" t="str">
        <f ca="1">Параметры!AB$40</f>
        <v>май.24</v>
      </c>
      <c r="AC417" s="278" t="str">
        <f ca="1">Параметры!AC$40</f>
        <v>июн.24</v>
      </c>
      <c r="AD417" s="278" t="str">
        <f ca="1">Параметры!AD$40</f>
        <v>июл.24</v>
      </c>
      <c r="AE417" s="278" t="str">
        <f ca="1">Параметры!AE$40</f>
        <v>авг.24</v>
      </c>
      <c r="AF417" s="278" t="str">
        <f ca="1">Параметры!AF$40</f>
        <v>сен.24</v>
      </c>
      <c r="AG417" s="278" t="str">
        <f ca="1">Параметры!AG$40</f>
        <v>окт.24</v>
      </c>
      <c r="AH417" s="278" t="str">
        <f ca="1">Параметры!AH$40</f>
        <v>ноя.24</v>
      </c>
      <c r="AI417" s="278" t="str">
        <f ca="1">Параметры!AI$40</f>
        <v>дек.24</v>
      </c>
      <c r="AJ417" s="278" t="str">
        <f ca="1">Параметры!AJ$40</f>
        <v>янв.25</v>
      </c>
      <c r="AK417" s="278" t="str">
        <f ca="1">Параметры!AK$40</f>
        <v>фев.25</v>
      </c>
      <c r="AL417" s="278" t="str">
        <f ca="1">Параметры!AL$40</f>
        <v>мар.25</v>
      </c>
      <c r="AM417" s="278" t="str">
        <f ca="1">Параметры!AM$40</f>
        <v>апр.25</v>
      </c>
      <c r="AN417" s="278" t="str">
        <f ca="1">Параметры!AN$40</f>
        <v>май.25</v>
      </c>
      <c r="AO417" s="278" t="str">
        <f ca="1">Параметры!AO$40</f>
        <v>июн.25</v>
      </c>
      <c r="AP417" s="278" t="str">
        <f ca="1">Параметры!AP$40</f>
        <v>июл.25</v>
      </c>
      <c r="AQ417" s="278" t="str">
        <f ca="1">Параметры!AQ$40</f>
        <v>авг.25</v>
      </c>
      <c r="AR417" s="278" t="str">
        <f ca="1">Параметры!AR$40</f>
        <v>сен.25</v>
      </c>
      <c r="AS417" s="278" t="str">
        <f ca="1">Параметры!AS$40</f>
        <v>окт.25</v>
      </c>
      <c r="AT417" s="278" t="str">
        <f ca="1">Параметры!AT$40</f>
        <v>ноя.25</v>
      </c>
      <c r="AU417" s="278" t="str">
        <f ca="1">Параметры!AU$40</f>
        <v>дек.25</v>
      </c>
      <c r="AV417" s="278" t="str">
        <f ca="1">Параметры!AV$40</f>
        <v>янв.26</v>
      </c>
      <c r="AW417" s="278" t="str">
        <f ca="1">Параметры!AW$40</f>
        <v>фев.26</v>
      </c>
      <c r="AX417" s="278" t="str">
        <f ca="1">Параметры!AX$40</f>
        <v>мар.26</v>
      </c>
      <c r="AY417" s="278" t="str">
        <f ca="1">Параметры!AY$40</f>
        <v>апр.26</v>
      </c>
      <c r="AZ417" s="278" t="str">
        <f ca="1">Параметры!AZ$40</f>
        <v>май.26</v>
      </c>
      <c r="BA417" s="278" t="str">
        <f ca="1">Параметры!BA$40</f>
        <v>июн.26</v>
      </c>
      <c r="BB417" s="278" t="str">
        <f ca="1">Параметры!BB$40</f>
        <v>июл.26</v>
      </c>
      <c r="BC417" s="278" t="str">
        <f ca="1">Параметры!BC$40</f>
        <v>авг.26</v>
      </c>
      <c r="BD417" s="278" t="str">
        <f ca="1">Параметры!BD$40</f>
        <v>сен.26</v>
      </c>
      <c r="BE417" s="278" t="str">
        <f ca="1">Параметры!BE$40</f>
        <v>окт.26</v>
      </c>
      <c r="BF417" s="278" t="str">
        <f ca="1">Параметры!BF$40</f>
        <v>ноя.26</v>
      </c>
      <c r="BG417" s="278" t="str">
        <f ca="1">Параметры!BG$40</f>
        <v>дек.26</v>
      </c>
      <c r="BH417" s="278" t="str">
        <f ca="1">Параметры!BH$40</f>
        <v>янв.27</v>
      </c>
      <c r="BI417" s="278" t="str">
        <f ca="1">Параметры!BI$40</f>
        <v>фев.27</v>
      </c>
      <c r="BJ417" s="278" t="str">
        <f ca="1">Параметры!BJ$40</f>
        <v>мар.27</v>
      </c>
      <c r="BK417" s="278" t="str">
        <f ca="1">Параметры!BK$40</f>
        <v>апр.27</v>
      </c>
      <c r="BL417" s="278" t="str">
        <f ca="1">Параметры!BL$40</f>
        <v>май.27</v>
      </c>
      <c r="BM417" s="278" t="str">
        <f ca="1">Параметры!BM$40</f>
        <v>июн.27</v>
      </c>
      <c r="BN417" s="278" t="str">
        <f ca="1">Параметры!BN$40</f>
        <v>июл.27</v>
      </c>
      <c r="BO417" s="278" t="str">
        <f ca="1">Параметры!BO$40</f>
        <v>авг.27</v>
      </c>
      <c r="BP417" s="278" t="str">
        <f ca="1">Параметры!BP$40</f>
        <v>сен.27</v>
      </c>
      <c r="BQ417" s="278" t="str">
        <f ca="1">Параметры!BQ$40</f>
        <v>окт.27</v>
      </c>
      <c r="BR417" s="278" t="str">
        <f ca="1">Параметры!BR$40</f>
        <v>ноя.27</v>
      </c>
      <c r="BS417" s="278" t="str">
        <f ca="1">Параметры!BS$40</f>
        <v>дек.27</v>
      </c>
      <c r="BT417" s="278" t="str">
        <f ca="1">Параметры!BT$40</f>
        <v>янв.28</v>
      </c>
      <c r="BU417" s="278" t="str">
        <f ca="1">Параметры!BU$40</f>
        <v>фев.28</v>
      </c>
      <c r="BV417" s="278" t="str">
        <f ca="1">Параметры!BV$40</f>
        <v>мар.28</v>
      </c>
      <c r="BW417" s="278" t="str">
        <f ca="1">Параметры!BW$40</f>
        <v>апр.28</v>
      </c>
      <c r="BX417" s="278" t="str">
        <f ca="1">Параметры!BX$40</f>
        <v>май.28</v>
      </c>
      <c r="BY417" s="278" t="str">
        <f ca="1">Параметры!BY$40</f>
        <v>июн.28</v>
      </c>
      <c r="BZ417" s="278" t="str">
        <f ca="1">Параметры!BZ$40</f>
        <v>июл.28</v>
      </c>
      <c r="CA417" s="278" t="str">
        <f ca="1">Параметры!CA$40</f>
        <v>авг.28</v>
      </c>
      <c r="CB417" s="278" t="str">
        <f ca="1">Параметры!CB$40</f>
        <v>сен.28</v>
      </c>
      <c r="CC417" s="278" t="str">
        <f ca="1">Параметры!CC$40</f>
        <v>окт.28</v>
      </c>
      <c r="CD417" s="278" t="str">
        <f ca="1">Параметры!CD$40</f>
        <v>ноя.28</v>
      </c>
      <c r="CE417" s="278" t="str">
        <f ca="1">Параметры!CE$40</f>
        <v>дек.28</v>
      </c>
      <c r="CF417" s="278" t="str">
        <f ca="1">Параметры!CF$40</f>
        <v>янв.29</v>
      </c>
      <c r="CG417" s="278" t="str">
        <f ca="1">Параметры!CG$40</f>
        <v>фев.29</v>
      </c>
      <c r="CH417" s="278" t="str">
        <f ca="1">Параметры!CH$40</f>
        <v>мар.29</v>
      </c>
      <c r="CI417" s="278" t="str">
        <f ca="1">Параметры!CI$40</f>
        <v>апр.29</v>
      </c>
      <c r="CJ417" s="278" t="str">
        <f ca="1">Параметры!CJ$40</f>
        <v>май.29</v>
      </c>
      <c r="CK417" s="278" t="str">
        <f ca="1">Параметры!CK$40</f>
        <v>июн.29</v>
      </c>
      <c r="CL417" s="278" t="str">
        <f ca="1">Параметры!CL$40</f>
        <v>июл.29</v>
      </c>
      <c r="CM417" s="278" t="str">
        <f ca="1">Параметры!CM$40</f>
        <v>авг.29</v>
      </c>
      <c r="CN417" s="278" t="str">
        <f ca="1">Параметры!CN$40</f>
        <v>сен.29</v>
      </c>
      <c r="CO417" s="278" t="str">
        <f ca="1">Параметры!CO$40</f>
        <v>окт.29</v>
      </c>
      <c r="CP417" s="278" t="str">
        <f ca="1">Параметры!CP$40</f>
        <v>ноя.29</v>
      </c>
      <c r="CQ417" s="278" t="str">
        <f ca="1">Параметры!CQ$40</f>
        <v>дек.29</v>
      </c>
      <c r="CR417" s="278" t="str">
        <f ca="1">Параметры!CR$40</f>
        <v>янв.30</v>
      </c>
      <c r="CS417" s="278" t="str">
        <f ca="1">Параметры!CS$40</f>
        <v>фев.30</v>
      </c>
      <c r="CT417" s="278" t="str">
        <f ca="1">Параметры!CT$40</f>
        <v>мар.30</v>
      </c>
      <c r="CU417" s="278" t="str">
        <f ca="1">Параметры!CU$40</f>
        <v>апр.30</v>
      </c>
      <c r="CV417" s="278" t="str">
        <f ca="1">Параметры!CV$40</f>
        <v>май.30</v>
      </c>
      <c r="CW417" s="278" t="str">
        <f ca="1">Параметры!CW$40</f>
        <v>июн.30</v>
      </c>
      <c r="CX417" s="278" t="str">
        <f ca="1">Параметры!CX$40</f>
        <v>июл.30</v>
      </c>
      <c r="CY417" s="278" t="str">
        <f ca="1">Параметры!CY$40</f>
        <v>авг.30</v>
      </c>
      <c r="CZ417" s="278" t="str">
        <f ca="1">Параметры!CZ$40</f>
        <v>сен.30</v>
      </c>
      <c r="DA417" s="278" t="str">
        <f ca="1">Параметры!DA$40</f>
        <v>окт.30</v>
      </c>
      <c r="DB417" s="278" t="str">
        <f ca="1">Параметры!DB$40</f>
        <v>ноя.30</v>
      </c>
      <c r="DC417" s="278" t="str">
        <f ca="1">Параметры!DC$40</f>
        <v>дек.30</v>
      </c>
      <c r="DD417" s="278" t="str">
        <f ca="1">Параметры!DD$40</f>
        <v>янв.31</v>
      </c>
      <c r="DE417" s="278" t="str">
        <f ca="1">Параметры!DE$40</f>
        <v>фев.31</v>
      </c>
      <c r="DF417" s="278" t="str">
        <f ca="1">Параметры!DF$40</f>
        <v>мар.31</v>
      </c>
      <c r="DG417" s="278" t="str">
        <f ca="1">Параметры!DG$40</f>
        <v>апр.31</v>
      </c>
      <c r="DH417" s="278" t="str">
        <f ca="1">Параметры!DH$40</f>
        <v>май.31</v>
      </c>
      <c r="DI417" s="278" t="str">
        <f ca="1">Параметры!DI$40</f>
        <v>июн.31</v>
      </c>
      <c r="DJ417" s="278" t="str">
        <f ca="1">Параметры!DJ$40</f>
        <v>июл.31</v>
      </c>
      <c r="DK417" s="278" t="str">
        <f ca="1">Параметры!DK$40</f>
        <v>авг.31</v>
      </c>
      <c r="DL417" s="278" t="str">
        <f ca="1">Параметры!DL$40</f>
        <v>сен.31</v>
      </c>
      <c r="DM417" s="278" t="str">
        <f ca="1">Параметры!DM$40</f>
        <v>окт.31</v>
      </c>
      <c r="DN417" s="278" t="str">
        <f ca="1">Параметры!DN$40</f>
        <v>ноя.31</v>
      </c>
      <c r="DO417" s="278" t="str">
        <f ca="1">Параметры!DO$40</f>
        <v>дек.31</v>
      </c>
      <c r="DP417" s="278" t="str">
        <f ca="1">Параметры!DP$40</f>
        <v>янв.32</v>
      </c>
      <c r="DQ417" s="278" t="str">
        <f ca="1">Параметры!DQ$40</f>
        <v>фев.32</v>
      </c>
      <c r="DR417" s="278" t="str">
        <f ca="1">Параметры!DR$40</f>
        <v>мар.32</v>
      </c>
      <c r="DS417" s="278" t="str">
        <f ca="1">Параметры!DS$40</f>
        <v>апр.32</v>
      </c>
      <c r="DT417" s="278" t="str">
        <f ca="1">Параметры!DT$40</f>
        <v>май.32</v>
      </c>
      <c r="DU417" s="278" t="str">
        <f ca="1">Параметры!DU$40</f>
        <v>июн.32</v>
      </c>
      <c r="DV417" s="278" t="str">
        <f ca="1">Параметры!DV$40</f>
        <v>июл.32</v>
      </c>
      <c r="DW417" s="278"/>
      <c r="DX417" s="279" t="str">
        <f ca="1">Language!$A$1463</f>
        <v>ИТОГО</v>
      </c>
    </row>
    <row r="418" spans="1:128" ht="13.5" thickTop="1" x14ac:dyDescent="0.2">
      <c r="F418" s="6" t="s">
        <v>2961</v>
      </c>
    </row>
    <row r="419" spans="1:128" x14ac:dyDescent="0.2">
      <c r="A419" s="191" t="str">
        <f ca="1">Language!A$766</f>
        <v>Производственные издержки</v>
      </c>
      <c r="B419" s="180"/>
      <c r="C419" s="180"/>
      <c r="D419" s="181"/>
      <c r="E419" s="181" t="s">
        <v>669</v>
      </c>
      <c r="F419" s="181" t="s">
        <v>3460</v>
      </c>
      <c r="G419" s="180"/>
      <c r="H419" s="180"/>
      <c r="I419" s="180"/>
      <c r="J419" s="180"/>
      <c r="K419" s="180"/>
      <c r="L419" s="180"/>
      <c r="M419" s="180"/>
      <c r="N419" s="180"/>
      <c r="O419" s="180"/>
      <c r="P419" s="180"/>
      <c r="Q419" s="180"/>
      <c r="R419" s="180"/>
      <c r="S419" s="180"/>
      <c r="T419" s="180"/>
      <c r="U419" s="180"/>
      <c r="V419" s="180"/>
      <c r="W419" s="180"/>
      <c r="X419" s="180"/>
      <c r="Y419" s="180"/>
      <c r="Z419" s="180"/>
      <c r="AA419" s="180"/>
      <c r="AB419" s="180"/>
      <c r="AC419" s="180"/>
      <c r="AD419" s="180"/>
      <c r="AE419" s="180"/>
      <c r="AF419" s="180"/>
      <c r="AG419" s="180"/>
      <c r="AH419" s="180"/>
      <c r="AI419" s="180"/>
      <c r="AJ419" s="180"/>
      <c r="AK419" s="180"/>
      <c r="AL419" s="180"/>
      <c r="AM419" s="180"/>
      <c r="AN419" s="180"/>
      <c r="AO419" s="180"/>
      <c r="AP419" s="180"/>
      <c r="AQ419" s="180"/>
      <c r="AR419" s="180"/>
      <c r="AS419" s="180"/>
      <c r="AT419" s="180"/>
      <c r="AU419" s="180"/>
      <c r="AV419" s="180"/>
      <c r="AW419" s="180"/>
      <c r="AX419" s="180"/>
      <c r="AY419" s="180"/>
      <c r="AZ419" s="180"/>
      <c r="BA419" s="180"/>
      <c r="BB419" s="180"/>
      <c r="BC419" s="180"/>
      <c r="BD419" s="180"/>
      <c r="BE419" s="180"/>
      <c r="BF419" s="180"/>
      <c r="BG419" s="180"/>
      <c r="BH419" s="180"/>
      <c r="BI419" s="180"/>
      <c r="BJ419" s="180"/>
      <c r="BK419" s="180"/>
      <c r="BL419" s="180"/>
      <c r="BM419" s="180"/>
      <c r="BN419" s="180"/>
      <c r="BO419" s="180"/>
      <c r="BP419" s="180"/>
      <c r="BQ419" s="180"/>
      <c r="BR419" s="180"/>
      <c r="BS419" s="180"/>
      <c r="BT419" s="180"/>
      <c r="BU419" s="180"/>
      <c r="BV419" s="180"/>
      <c r="BW419" s="180"/>
      <c r="BX419" s="180"/>
      <c r="BY419" s="180"/>
      <c r="BZ419" s="180"/>
      <c r="CA419" s="180"/>
      <c r="CB419" s="180"/>
      <c r="CC419" s="180"/>
      <c r="CD419" s="180"/>
      <c r="CE419" s="180"/>
      <c r="CF419" s="180"/>
      <c r="CG419" s="180"/>
      <c r="CH419" s="180"/>
      <c r="CI419" s="180"/>
      <c r="CJ419" s="180"/>
      <c r="CK419" s="180"/>
      <c r="CL419" s="180"/>
      <c r="CM419" s="180"/>
      <c r="CN419" s="180"/>
      <c r="CO419" s="180"/>
      <c r="CP419" s="180"/>
      <c r="CQ419" s="180"/>
      <c r="CR419" s="180"/>
      <c r="CS419" s="180"/>
      <c r="CT419" s="180"/>
      <c r="CU419" s="180"/>
      <c r="CV419" s="180"/>
      <c r="CW419" s="180"/>
      <c r="CX419" s="180"/>
      <c r="CY419" s="180"/>
      <c r="CZ419" s="180"/>
      <c r="DA419" s="180"/>
      <c r="DB419" s="180"/>
      <c r="DC419" s="180"/>
      <c r="DD419" s="180"/>
      <c r="DE419" s="180"/>
      <c r="DF419" s="180"/>
      <c r="DG419" s="180"/>
      <c r="DH419" s="180"/>
      <c r="DI419" s="180"/>
      <c r="DJ419" s="180"/>
      <c r="DK419" s="180"/>
      <c r="DL419" s="180"/>
      <c r="DM419" s="180"/>
      <c r="DN419" s="180"/>
      <c r="DO419" s="180"/>
      <c r="DP419" s="180"/>
      <c r="DQ419" s="180"/>
      <c r="DR419" s="180"/>
      <c r="DS419" s="180"/>
      <c r="DT419" s="180"/>
      <c r="DU419" s="180"/>
      <c r="DV419" s="180"/>
      <c r="DW419" s="180"/>
      <c r="DX419" s="188"/>
    </row>
    <row r="420" spans="1:128" x14ac:dyDescent="0.2">
      <c r="F420" s="6" t="s">
        <v>2961</v>
      </c>
    </row>
    <row r="421" spans="1:128" x14ac:dyDescent="0.2">
      <c r="A421" s="298" t="s">
        <v>3445</v>
      </c>
      <c r="B421" s="189"/>
      <c r="C421" s="160"/>
      <c r="D421" s="158">
        <v>1</v>
      </c>
      <c r="F421" s="154" t="s">
        <v>3457</v>
      </c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0"/>
      <c r="BL421" s="190"/>
      <c r="BM421" s="190"/>
      <c r="BN421" s="190"/>
      <c r="BO421" s="190"/>
      <c r="BP421" s="190"/>
      <c r="BQ421" s="190"/>
      <c r="BR421" s="190"/>
      <c r="BS421" s="190"/>
      <c r="BT421" s="190"/>
      <c r="BU421" s="190"/>
      <c r="BV421" s="190"/>
      <c r="BW421" s="190"/>
      <c r="BX421" s="190"/>
      <c r="BY421" s="190"/>
      <c r="BZ421" s="190"/>
      <c r="CA421" s="190"/>
      <c r="CB421" s="190"/>
      <c r="CC421" s="190"/>
      <c r="CD421" s="190"/>
      <c r="CE421" s="190"/>
      <c r="CF421" s="190"/>
      <c r="CG421" s="190"/>
      <c r="CH421" s="190"/>
      <c r="CI421" s="190"/>
      <c r="CJ421" s="190"/>
      <c r="CK421" s="190"/>
      <c r="CL421" s="190"/>
      <c r="CM421" s="190"/>
      <c r="CN421" s="190"/>
      <c r="CO421" s="190"/>
      <c r="CP421" s="190"/>
      <c r="CQ421" s="190"/>
      <c r="CR421" s="190"/>
      <c r="CS421" s="190"/>
      <c r="CT421" s="190"/>
      <c r="CU421" s="190"/>
      <c r="CV421" s="190"/>
      <c r="CW421" s="190"/>
      <c r="CX421" s="190"/>
      <c r="CY421" s="190"/>
      <c r="CZ421" s="190"/>
      <c r="DA421" s="190"/>
      <c r="DB421" s="190"/>
      <c r="DC421" s="190"/>
      <c r="DD421" s="190"/>
      <c r="DE421" s="190"/>
      <c r="DF421" s="190"/>
      <c r="DG421" s="190"/>
      <c r="DH421" s="190"/>
      <c r="DI421" s="190"/>
      <c r="DJ421" s="190"/>
      <c r="DK421" s="190"/>
      <c r="DL421" s="190"/>
      <c r="DM421" s="190"/>
      <c r="DN421" s="190"/>
      <c r="DO421" s="190"/>
      <c r="DP421" s="190"/>
      <c r="DQ421" s="190"/>
      <c r="DR421" s="190"/>
      <c r="DS421" s="190"/>
      <c r="DT421" s="190"/>
      <c r="DU421" s="190"/>
      <c r="DV421" s="190"/>
      <c r="DW421" s="190"/>
    </row>
    <row r="422" spans="1:128" x14ac:dyDescent="0.2">
      <c r="A422" s="159" t="str">
        <f ca="1">Language!A$750</f>
        <v>период появления затрат</v>
      </c>
      <c r="B422" s="299">
        <f>Prj_Invest+1</f>
        <v>1</v>
      </c>
      <c r="C422" s="160" t="str">
        <f ca="1">Language!$A$1470</f>
        <v>период</v>
      </c>
      <c r="D422" s="158"/>
      <c r="F422" s="6" t="s">
        <v>3426</v>
      </c>
      <c r="G422" s="161"/>
      <c r="H422" s="161"/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  <c r="AA422" s="161"/>
      <c r="AB422" s="161"/>
      <c r="AC422" s="161"/>
      <c r="AD422" s="161"/>
      <c r="AE422" s="161"/>
      <c r="AF422" s="161"/>
      <c r="AG422" s="161"/>
      <c r="AH422" s="161"/>
      <c r="AI422" s="161"/>
      <c r="AJ422" s="161"/>
      <c r="AK422" s="161"/>
      <c r="AL422" s="161"/>
      <c r="AM422" s="161"/>
      <c r="AN422" s="161"/>
      <c r="AO422" s="161"/>
      <c r="AP422" s="161"/>
      <c r="AQ422" s="161"/>
      <c r="AR422" s="161"/>
      <c r="AS422" s="161"/>
      <c r="AT422" s="161"/>
      <c r="AU422" s="161"/>
      <c r="AV422" s="161"/>
      <c r="AW422" s="161"/>
      <c r="AX422" s="161"/>
      <c r="AY422" s="161"/>
      <c r="AZ422" s="161"/>
      <c r="BA422" s="161"/>
      <c r="BB422" s="161"/>
      <c r="BC422" s="161"/>
      <c r="BD422" s="161"/>
      <c r="BE422" s="161"/>
      <c r="BF422" s="161"/>
      <c r="BG422" s="161"/>
      <c r="BH422" s="161"/>
      <c r="BI422" s="161"/>
      <c r="BJ422" s="161"/>
      <c r="BK422" s="161"/>
      <c r="BL422" s="161"/>
      <c r="BM422" s="161"/>
      <c r="BN422" s="161"/>
      <c r="BO422" s="161"/>
      <c r="BP422" s="161"/>
      <c r="BQ422" s="161"/>
      <c r="BR422" s="161"/>
      <c r="BS422" s="161"/>
      <c r="BT422" s="161"/>
      <c r="BU422" s="161"/>
      <c r="BV422" s="161"/>
      <c r="BW422" s="161"/>
      <c r="BX422" s="161"/>
      <c r="BY422" s="161"/>
      <c r="BZ422" s="161"/>
      <c r="CA422" s="161"/>
      <c r="CB422" s="161"/>
      <c r="CC422" s="161"/>
      <c r="CD422" s="161"/>
      <c r="CE422" s="161"/>
      <c r="CF422" s="161"/>
      <c r="CG422" s="161"/>
      <c r="CH422" s="161"/>
      <c r="CI422" s="161"/>
      <c r="CJ422" s="161"/>
      <c r="CK422" s="161"/>
      <c r="CL422" s="161"/>
      <c r="CM422" s="161"/>
      <c r="CN422" s="161"/>
      <c r="CO422" s="161"/>
      <c r="CP422" s="161"/>
      <c r="CQ422" s="161"/>
      <c r="CR422" s="161"/>
      <c r="CS422" s="161"/>
      <c r="CT422" s="161"/>
      <c r="CU422" s="161"/>
      <c r="CV422" s="161"/>
      <c r="CW422" s="161"/>
      <c r="CX422" s="161"/>
      <c r="CY422" s="161"/>
      <c r="CZ422" s="161"/>
      <c r="DA422" s="161"/>
      <c r="DB422" s="161"/>
      <c r="DC422" s="161"/>
      <c r="DD422" s="161"/>
      <c r="DE422" s="161"/>
      <c r="DF422" s="161"/>
      <c r="DG422" s="161"/>
      <c r="DH422" s="161"/>
      <c r="DI422" s="161"/>
      <c r="DJ422" s="161"/>
      <c r="DK422" s="161"/>
      <c r="DL422" s="161"/>
      <c r="DM422" s="161"/>
      <c r="DN422" s="161"/>
      <c r="DO422" s="161"/>
      <c r="DP422" s="161"/>
      <c r="DQ422" s="161"/>
      <c r="DR422" s="161"/>
      <c r="DS422" s="161"/>
      <c r="DT422" s="161"/>
      <c r="DU422" s="161"/>
      <c r="DV422" s="161"/>
      <c r="DW422" s="161"/>
      <c r="DX422" s="162"/>
    </row>
    <row r="423" spans="1:128" x14ac:dyDescent="0.2">
      <c r="A423" s="159" t="str">
        <f ca="1">Language!A$751&amp;" ("&amp;Параметры!B$25&amp;"), "&amp;Language!A$752</f>
        <v>затраты за период (месяц), без НДС</v>
      </c>
      <c r="B423" s="299">
        <v>50</v>
      </c>
      <c r="C423" s="160" t="str">
        <f ca="1">CHOOSE(D423,CurName1,CurName2,CurName3)</f>
        <v>тыс. руб.</v>
      </c>
      <c r="D423" s="158">
        <f>D421</f>
        <v>1</v>
      </c>
      <c r="F423" s="6" t="s">
        <v>3189</v>
      </c>
      <c r="G423" s="300">
        <f>IF(G$2=1,$B423,F423)</f>
        <v>50</v>
      </c>
      <c r="H423" s="300">
        <f t="shared" ref="H423" si="619">IF(H$2=1,$B423,G423)</f>
        <v>50</v>
      </c>
      <c r="I423" s="300">
        <f t="shared" ref="I423" si="620">IF(I$2=1,$B423,H423)</f>
        <v>50</v>
      </c>
      <c r="J423" s="300">
        <f t="shared" ref="J423" si="621">IF(J$2=1,$B423,I423)</f>
        <v>50</v>
      </c>
      <c r="K423" s="300">
        <f t="shared" ref="K423" si="622">IF(K$2=1,$B423,J423)</f>
        <v>50</v>
      </c>
      <c r="L423" s="300">
        <f t="shared" ref="L423" si="623">IF(L$2=1,$B423,K423)</f>
        <v>50</v>
      </c>
      <c r="M423" s="300">
        <f t="shared" ref="M423" si="624">IF(M$2=1,$B423,L423)</f>
        <v>50</v>
      </c>
      <c r="N423" s="300">
        <f t="shared" ref="N423" si="625">IF(N$2=1,$B423,M423)</f>
        <v>50</v>
      </c>
      <c r="O423" s="300">
        <f t="shared" ref="O423" si="626">IF(O$2=1,$B423,N423)</f>
        <v>50</v>
      </c>
      <c r="P423" s="300">
        <f t="shared" ref="P423" si="627">IF(P$2=1,$B423,O423)</f>
        <v>50</v>
      </c>
      <c r="Q423" s="300">
        <f t="shared" ref="Q423" si="628">IF(Q$2=1,$B423,P423)</f>
        <v>50</v>
      </c>
      <c r="R423" s="300">
        <f t="shared" ref="R423" si="629">IF(R$2=1,$B423,Q423)</f>
        <v>50</v>
      </c>
      <c r="S423" s="300">
        <f t="shared" ref="S423" si="630">IF(S$2=1,$B423,R423)</f>
        <v>50</v>
      </c>
      <c r="T423" s="300">
        <f t="shared" ref="T423" si="631">IF(T$2=1,$B423,S423)</f>
        <v>50</v>
      </c>
      <c r="U423" s="300">
        <f t="shared" ref="U423" si="632">IF(U$2=1,$B423,T423)</f>
        <v>50</v>
      </c>
      <c r="V423" s="300">
        <f t="shared" ref="V423" si="633">IF(V$2=1,$B423,U423)</f>
        <v>50</v>
      </c>
      <c r="W423" s="300">
        <f t="shared" ref="W423" si="634">IF(W$2=1,$B423,V423)</f>
        <v>50</v>
      </c>
      <c r="X423" s="300">
        <f t="shared" ref="X423" si="635">IF(X$2=1,$B423,W423)</f>
        <v>50</v>
      </c>
      <c r="Y423" s="300">
        <f t="shared" ref="Y423" si="636">IF(Y$2=1,$B423,X423)</f>
        <v>50</v>
      </c>
      <c r="Z423" s="300">
        <f t="shared" ref="Z423" si="637">IF(Z$2=1,$B423,Y423)</f>
        <v>50</v>
      </c>
      <c r="AA423" s="300">
        <f t="shared" ref="AA423" si="638">IF(AA$2=1,$B423,Z423)</f>
        <v>50</v>
      </c>
      <c r="AB423" s="300">
        <f t="shared" ref="AB423" si="639">IF(AB$2=1,$B423,AA423)</f>
        <v>50</v>
      </c>
      <c r="AC423" s="300">
        <f t="shared" ref="AC423" si="640">IF(AC$2=1,$B423,AB423)</f>
        <v>50</v>
      </c>
      <c r="AD423" s="300">
        <f t="shared" ref="AD423" si="641">IF(AD$2=1,$B423,AC423)</f>
        <v>50</v>
      </c>
      <c r="AE423" s="300">
        <f t="shared" ref="AE423" si="642">IF(AE$2=1,$B423,AD423)</f>
        <v>50</v>
      </c>
      <c r="AF423" s="300">
        <f t="shared" ref="AF423" si="643">IF(AF$2=1,$B423,AE423)</f>
        <v>50</v>
      </c>
      <c r="AG423" s="300">
        <f t="shared" ref="AG423" si="644">IF(AG$2=1,$B423,AF423)</f>
        <v>50</v>
      </c>
      <c r="AH423" s="300">
        <f t="shared" ref="AH423" si="645">IF(AH$2=1,$B423,AG423)</f>
        <v>50</v>
      </c>
      <c r="AI423" s="300">
        <f t="shared" ref="AI423" si="646">IF(AI$2=1,$B423,AH423)</f>
        <v>50</v>
      </c>
      <c r="AJ423" s="300">
        <f t="shared" ref="AJ423" si="647">IF(AJ$2=1,$B423,AI423)</f>
        <v>50</v>
      </c>
      <c r="AK423" s="300">
        <f t="shared" ref="AK423" si="648">IF(AK$2=1,$B423,AJ423)</f>
        <v>50</v>
      </c>
      <c r="AL423" s="300">
        <f t="shared" ref="AL423" si="649">IF(AL$2=1,$B423,AK423)</f>
        <v>50</v>
      </c>
      <c r="AM423" s="300">
        <f t="shared" ref="AM423" si="650">IF(AM$2=1,$B423,AL423)</f>
        <v>50</v>
      </c>
      <c r="AN423" s="300">
        <f t="shared" ref="AN423" si="651">IF(AN$2=1,$B423,AM423)</f>
        <v>50</v>
      </c>
      <c r="AO423" s="300">
        <f t="shared" ref="AO423" si="652">IF(AO$2=1,$B423,AN423)</f>
        <v>50</v>
      </c>
      <c r="AP423" s="300">
        <f t="shared" ref="AP423" si="653">IF(AP$2=1,$B423,AO423)</f>
        <v>50</v>
      </c>
      <c r="AQ423" s="300">
        <f t="shared" ref="AQ423" si="654">IF(AQ$2=1,$B423,AP423)</f>
        <v>50</v>
      </c>
      <c r="AR423" s="300">
        <f t="shared" ref="AR423" si="655">IF(AR$2=1,$B423,AQ423)</f>
        <v>50</v>
      </c>
      <c r="AS423" s="300">
        <f t="shared" ref="AS423" si="656">IF(AS$2=1,$B423,AR423)</f>
        <v>50</v>
      </c>
      <c r="AT423" s="300">
        <f t="shared" ref="AT423" si="657">IF(AT$2=1,$B423,AS423)</f>
        <v>50</v>
      </c>
      <c r="AU423" s="300">
        <f t="shared" ref="AU423" si="658">IF(AU$2=1,$B423,AT423)</f>
        <v>50</v>
      </c>
      <c r="AV423" s="300">
        <f t="shared" ref="AV423" si="659">IF(AV$2=1,$B423,AU423)</f>
        <v>50</v>
      </c>
      <c r="AW423" s="300">
        <f t="shared" ref="AW423" si="660">IF(AW$2=1,$B423,AV423)</f>
        <v>50</v>
      </c>
      <c r="AX423" s="300">
        <f t="shared" ref="AX423" si="661">IF(AX$2=1,$B423,AW423)</f>
        <v>50</v>
      </c>
      <c r="AY423" s="300">
        <f t="shared" ref="AY423" si="662">IF(AY$2=1,$B423,AX423)</f>
        <v>50</v>
      </c>
      <c r="AZ423" s="300">
        <f t="shared" ref="AZ423" si="663">IF(AZ$2=1,$B423,AY423)</f>
        <v>50</v>
      </c>
      <c r="BA423" s="300">
        <f t="shared" ref="BA423" si="664">IF(BA$2=1,$B423,AZ423)</f>
        <v>50</v>
      </c>
      <c r="BB423" s="300">
        <f t="shared" ref="BB423" si="665">IF(BB$2=1,$B423,BA423)</f>
        <v>50</v>
      </c>
      <c r="BC423" s="300">
        <f t="shared" ref="BC423" si="666">IF(BC$2=1,$B423,BB423)</f>
        <v>50</v>
      </c>
      <c r="BD423" s="300">
        <f t="shared" ref="BD423" si="667">IF(BD$2=1,$B423,BC423)</f>
        <v>50</v>
      </c>
      <c r="BE423" s="300">
        <f t="shared" ref="BE423" si="668">IF(BE$2=1,$B423,BD423)</f>
        <v>50</v>
      </c>
      <c r="BF423" s="300">
        <f t="shared" ref="BF423" si="669">IF(BF$2=1,$B423,BE423)</f>
        <v>50</v>
      </c>
      <c r="BG423" s="300">
        <f t="shared" ref="BG423" si="670">IF(BG$2=1,$B423,BF423)</f>
        <v>50</v>
      </c>
      <c r="BH423" s="300">
        <f t="shared" ref="BH423" si="671">IF(BH$2=1,$B423,BG423)</f>
        <v>50</v>
      </c>
      <c r="BI423" s="300">
        <f t="shared" ref="BI423" si="672">IF(BI$2=1,$B423,BH423)</f>
        <v>50</v>
      </c>
      <c r="BJ423" s="300">
        <f t="shared" ref="BJ423" si="673">IF(BJ$2=1,$B423,BI423)</f>
        <v>50</v>
      </c>
      <c r="BK423" s="300">
        <f t="shared" ref="BK423" si="674">IF(BK$2=1,$B423,BJ423)</f>
        <v>50</v>
      </c>
      <c r="BL423" s="300">
        <f t="shared" ref="BL423" si="675">IF(BL$2=1,$B423,BK423)</f>
        <v>50</v>
      </c>
      <c r="BM423" s="300">
        <f t="shared" ref="BM423" si="676">IF(BM$2=1,$B423,BL423)</f>
        <v>50</v>
      </c>
      <c r="BN423" s="300">
        <f t="shared" ref="BN423" si="677">IF(BN$2=1,$B423,BM423)</f>
        <v>50</v>
      </c>
      <c r="BO423" s="300">
        <f t="shared" ref="BO423" si="678">IF(BO$2=1,$B423,BN423)</f>
        <v>50</v>
      </c>
      <c r="BP423" s="300">
        <f t="shared" ref="BP423" si="679">IF(BP$2=1,$B423,BO423)</f>
        <v>50</v>
      </c>
      <c r="BQ423" s="300">
        <f t="shared" ref="BQ423" si="680">IF(BQ$2=1,$B423,BP423)</f>
        <v>50</v>
      </c>
      <c r="BR423" s="300">
        <f t="shared" ref="BR423" si="681">IF(BR$2=1,$B423,BQ423)</f>
        <v>50</v>
      </c>
      <c r="BS423" s="300">
        <f t="shared" ref="BS423" si="682">IF(BS$2=1,$B423,BR423)</f>
        <v>50</v>
      </c>
      <c r="BT423" s="300">
        <f t="shared" ref="BT423" si="683">IF(BT$2=1,$B423,BS423)</f>
        <v>50</v>
      </c>
      <c r="BU423" s="300">
        <f t="shared" ref="BU423" si="684">IF(BU$2=1,$B423,BT423)</f>
        <v>50</v>
      </c>
      <c r="BV423" s="300">
        <f t="shared" ref="BV423" si="685">IF(BV$2=1,$B423,BU423)</f>
        <v>50</v>
      </c>
      <c r="BW423" s="300">
        <f t="shared" ref="BW423" si="686">IF(BW$2=1,$B423,BV423)</f>
        <v>50</v>
      </c>
      <c r="BX423" s="300">
        <f t="shared" ref="BX423" si="687">IF(BX$2=1,$B423,BW423)</f>
        <v>50</v>
      </c>
      <c r="BY423" s="300">
        <f t="shared" ref="BY423" si="688">IF(BY$2=1,$B423,BX423)</f>
        <v>50</v>
      </c>
      <c r="BZ423" s="300">
        <f t="shared" ref="BZ423" si="689">IF(BZ$2=1,$B423,BY423)</f>
        <v>50</v>
      </c>
      <c r="CA423" s="300">
        <f t="shared" ref="CA423" si="690">IF(CA$2=1,$B423,BZ423)</f>
        <v>50</v>
      </c>
      <c r="CB423" s="300">
        <f t="shared" ref="CB423" si="691">IF(CB$2=1,$B423,CA423)</f>
        <v>50</v>
      </c>
      <c r="CC423" s="300">
        <f t="shared" ref="CC423" si="692">IF(CC$2=1,$B423,CB423)</f>
        <v>50</v>
      </c>
      <c r="CD423" s="300">
        <f t="shared" ref="CD423" si="693">IF(CD$2=1,$B423,CC423)</f>
        <v>50</v>
      </c>
      <c r="CE423" s="300">
        <f t="shared" ref="CE423" si="694">IF(CE$2=1,$B423,CD423)</f>
        <v>50</v>
      </c>
      <c r="CF423" s="300">
        <f t="shared" ref="CF423" si="695">IF(CF$2=1,$B423,CE423)</f>
        <v>50</v>
      </c>
      <c r="CG423" s="300">
        <f t="shared" ref="CG423" si="696">IF(CG$2=1,$B423,CF423)</f>
        <v>50</v>
      </c>
      <c r="CH423" s="300">
        <f t="shared" ref="CH423" si="697">IF(CH$2=1,$B423,CG423)</f>
        <v>50</v>
      </c>
      <c r="CI423" s="300">
        <f t="shared" ref="CI423" si="698">IF(CI$2=1,$B423,CH423)</f>
        <v>50</v>
      </c>
      <c r="CJ423" s="300">
        <f t="shared" ref="CJ423" si="699">IF(CJ$2=1,$B423,CI423)</f>
        <v>50</v>
      </c>
      <c r="CK423" s="300">
        <f t="shared" ref="CK423" si="700">IF(CK$2=1,$B423,CJ423)</f>
        <v>50</v>
      </c>
      <c r="CL423" s="300">
        <f t="shared" ref="CL423" si="701">IF(CL$2=1,$B423,CK423)</f>
        <v>50</v>
      </c>
      <c r="CM423" s="300">
        <f t="shared" ref="CM423" si="702">IF(CM$2=1,$B423,CL423)</f>
        <v>50</v>
      </c>
      <c r="CN423" s="300">
        <f t="shared" ref="CN423" si="703">IF(CN$2=1,$B423,CM423)</f>
        <v>50</v>
      </c>
      <c r="CO423" s="300">
        <f t="shared" ref="CO423" si="704">IF(CO$2=1,$B423,CN423)</f>
        <v>50</v>
      </c>
      <c r="CP423" s="300">
        <f t="shared" ref="CP423" si="705">IF(CP$2=1,$B423,CO423)</f>
        <v>50</v>
      </c>
      <c r="CQ423" s="300">
        <f t="shared" ref="CQ423" si="706">IF(CQ$2=1,$B423,CP423)</f>
        <v>50</v>
      </c>
      <c r="CR423" s="300">
        <f t="shared" ref="CR423" si="707">IF(CR$2=1,$B423,CQ423)</f>
        <v>50</v>
      </c>
      <c r="CS423" s="300">
        <f t="shared" ref="CS423" si="708">IF(CS$2=1,$B423,CR423)</f>
        <v>50</v>
      </c>
      <c r="CT423" s="300">
        <f t="shared" ref="CT423" si="709">IF(CT$2=1,$B423,CS423)</f>
        <v>50</v>
      </c>
      <c r="CU423" s="300">
        <f t="shared" ref="CU423" si="710">IF(CU$2=1,$B423,CT423)</f>
        <v>50</v>
      </c>
      <c r="CV423" s="300">
        <f t="shared" ref="CV423" si="711">IF(CV$2=1,$B423,CU423)</f>
        <v>50</v>
      </c>
      <c r="CW423" s="300">
        <f t="shared" ref="CW423" si="712">IF(CW$2=1,$B423,CV423)</f>
        <v>50</v>
      </c>
      <c r="CX423" s="300">
        <f t="shared" ref="CX423" si="713">IF(CX$2=1,$B423,CW423)</f>
        <v>50</v>
      </c>
      <c r="CY423" s="300">
        <f t="shared" ref="CY423" si="714">IF(CY$2=1,$B423,CX423)</f>
        <v>50</v>
      </c>
      <c r="CZ423" s="300">
        <f t="shared" ref="CZ423" si="715">IF(CZ$2=1,$B423,CY423)</f>
        <v>50</v>
      </c>
      <c r="DA423" s="300">
        <f t="shared" ref="DA423" si="716">IF(DA$2=1,$B423,CZ423)</f>
        <v>50</v>
      </c>
      <c r="DB423" s="300">
        <f t="shared" ref="DB423" si="717">IF(DB$2=1,$B423,DA423)</f>
        <v>50</v>
      </c>
      <c r="DC423" s="300">
        <f t="shared" ref="DC423" si="718">IF(DC$2=1,$B423,DB423)</f>
        <v>50</v>
      </c>
      <c r="DD423" s="300">
        <f t="shared" ref="DD423" si="719">IF(DD$2=1,$B423,DC423)</f>
        <v>50</v>
      </c>
      <c r="DE423" s="300">
        <f t="shared" ref="DE423" si="720">IF(DE$2=1,$B423,DD423)</f>
        <v>50</v>
      </c>
      <c r="DF423" s="300">
        <f t="shared" ref="DF423" si="721">IF(DF$2=1,$B423,DE423)</f>
        <v>50</v>
      </c>
      <c r="DG423" s="300">
        <f t="shared" ref="DG423" si="722">IF(DG$2=1,$B423,DF423)</f>
        <v>50</v>
      </c>
      <c r="DH423" s="300">
        <f t="shared" ref="DH423" si="723">IF(DH$2=1,$B423,DG423)</f>
        <v>50</v>
      </c>
      <c r="DI423" s="300">
        <f t="shared" ref="DI423" si="724">IF(DI$2=1,$B423,DH423)</f>
        <v>50</v>
      </c>
      <c r="DJ423" s="300">
        <f t="shared" ref="DJ423" si="725">IF(DJ$2=1,$B423,DI423)</f>
        <v>50</v>
      </c>
      <c r="DK423" s="300">
        <f t="shared" ref="DK423" si="726">IF(DK$2=1,$B423,DJ423)</f>
        <v>50</v>
      </c>
      <c r="DL423" s="300">
        <f t="shared" ref="DL423" si="727">IF(DL$2=1,$B423,DK423)</f>
        <v>50</v>
      </c>
      <c r="DM423" s="300">
        <f t="shared" ref="DM423" si="728">IF(DM$2=1,$B423,DL423)</f>
        <v>50</v>
      </c>
      <c r="DN423" s="300">
        <f t="shared" ref="DN423" si="729">IF(DN$2=1,$B423,DM423)</f>
        <v>50</v>
      </c>
      <c r="DO423" s="300">
        <f t="shared" ref="DO423" si="730">IF(DO$2=1,$B423,DN423)</f>
        <v>50</v>
      </c>
      <c r="DP423" s="300">
        <f t="shared" ref="DP423" si="731">IF(DP$2=1,$B423,DO423)</f>
        <v>50</v>
      </c>
      <c r="DQ423" s="300">
        <f t="shared" ref="DQ423" si="732">IF(DQ$2=1,$B423,DP423)</f>
        <v>50</v>
      </c>
      <c r="DR423" s="300">
        <f t="shared" ref="DR423" si="733">IF(DR$2=1,$B423,DQ423)</f>
        <v>50</v>
      </c>
      <c r="DS423" s="300">
        <f t="shared" ref="DS423" si="734">IF(DS$2=1,$B423,DR423)</f>
        <v>50</v>
      </c>
      <c r="DT423" s="300">
        <f t="shared" ref="DT423" si="735">IF(DT$2=1,$B423,DS423)</f>
        <v>50</v>
      </c>
      <c r="DU423" s="300">
        <f t="shared" ref="DU423" si="736">IF(DU$2=1,$B423,DT423)</f>
        <v>50</v>
      </c>
      <c r="DV423" s="300">
        <f t="shared" ref="DV423" si="737">IF(DV$2=1,$B423,DU423)</f>
        <v>50</v>
      </c>
      <c r="DW423" s="161"/>
      <c r="DX423" s="162"/>
    </row>
    <row r="424" spans="1:128" x14ac:dyDescent="0.2">
      <c r="A424" s="159" t="str">
        <f ca="1">Language!A$699</f>
        <v>коэффициент расходов</v>
      </c>
      <c r="B424" s="183"/>
      <c r="C424" s="160" t="s">
        <v>1</v>
      </c>
      <c r="F424" s="6" t="s">
        <v>3190</v>
      </c>
      <c r="G424" s="301">
        <f>IF(G$2&gt;=$B422,Параметры!G$39,0)</f>
        <v>1</v>
      </c>
      <c r="H424" s="301">
        <f>IF(H$2&gt;=$B422,Параметры!H$39,0)</f>
        <v>1</v>
      </c>
      <c r="I424" s="301">
        <f>IF(I$2&gt;=$B422,Параметры!I$39,0)</f>
        <v>1</v>
      </c>
      <c r="J424" s="301">
        <f>IF(J$2&gt;=$B422,Параметры!J$39,0)</f>
        <v>1</v>
      </c>
      <c r="K424" s="301">
        <f>IF(K$2&gt;=$B422,Параметры!K$39,0)</f>
        <v>1</v>
      </c>
      <c r="L424" s="301">
        <f>IF(L$2&gt;=$B422,Параметры!L$39,0)</f>
        <v>1</v>
      </c>
      <c r="M424" s="301">
        <f>IF(M$2&gt;=$B422,Параметры!M$39,0)</f>
        <v>1</v>
      </c>
      <c r="N424" s="301">
        <f>IF(N$2&gt;=$B422,Параметры!N$39,0)</f>
        <v>1</v>
      </c>
      <c r="O424" s="301">
        <f>IF(O$2&gt;=$B422,Параметры!O$39,0)</f>
        <v>1</v>
      </c>
      <c r="P424" s="301">
        <f>IF(P$2&gt;=$B422,Параметры!P$39,0)</f>
        <v>1</v>
      </c>
      <c r="Q424" s="301">
        <f>IF(Q$2&gt;=$B422,Параметры!Q$39,0)</f>
        <v>1</v>
      </c>
      <c r="R424" s="301">
        <f>IF(R$2&gt;=$B422,Параметры!R$39,0)</f>
        <v>1</v>
      </c>
      <c r="S424" s="301">
        <f>IF(S$2&gt;=$B422,Параметры!S$39,0)</f>
        <v>1</v>
      </c>
      <c r="T424" s="301">
        <f>IF(T$2&gt;=$B422,Параметры!T$39,0)</f>
        <v>1</v>
      </c>
      <c r="U424" s="301">
        <f>IF(U$2&gt;=$B422,Параметры!U$39,0)</f>
        <v>1</v>
      </c>
      <c r="V424" s="301">
        <f>IF(V$2&gt;=$B422,Параметры!V$39,0)</f>
        <v>1</v>
      </c>
      <c r="W424" s="301">
        <f>IF(W$2&gt;=$B422,Параметры!W$39,0)</f>
        <v>1</v>
      </c>
      <c r="X424" s="301">
        <f>IF(X$2&gt;=$B422,Параметры!X$39,0)</f>
        <v>1</v>
      </c>
      <c r="Y424" s="301">
        <f>IF(Y$2&gt;=$B422,Параметры!Y$39,0)</f>
        <v>1</v>
      </c>
      <c r="Z424" s="301">
        <f>IF(Z$2&gt;=$B422,Параметры!Z$39,0)</f>
        <v>1</v>
      </c>
      <c r="AA424" s="301">
        <f>IF(AA$2&gt;=$B422,Параметры!AA$39,0)</f>
        <v>1</v>
      </c>
      <c r="AB424" s="301">
        <f>IF(AB$2&gt;=$B422,Параметры!AB$39,0)</f>
        <v>1</v>
      </c>
      <c r="AC424" s="301">
        <f>IF(AC$2&gt;=$B422,Параметры!AC$39,0)</f>
        <v>1</v>
      </c>
      <c r="AD424" s="301">
        <f>IF(AD$2&gt;=$B422,Параметры!AD$39,0)</f>
        <v>1</v>
      </c>
      <c r="AE424" s="301">
        <f>IF(AE$2&gt;=$B422,Параметры!AE$39,0)</f>
        <v>1</v>
      </c>
      <c r="AF424" s="301">
        <f>IF(AF$2&gt;=$B422,Параметры!AF$39,0)</f>
        <v>1</v>
      </c>
      <c r="AG424" s="301">
        <f>IF(AG$2&gt;=$B422,Параметры!AG$39,0)</f>
        <v>1</v>
      </c>
      <c r="AH424" s="301">
        <f>IF(AH$2&gt;=$B422,Параметры!AH$39,0)</f>
        <v>1</v>
      </c>
      <c r="AI424" s="301">
        <f>IF(AI$2&gt;=$B422,Параметры!AI$39,0)</f>
        <v>1</v>
      </c>
      <c r="AJ424" s="301">
        <f>IF(AJ$2&gt;=$B422,Параметры!AJ$39,0)</f>
        <v>1</v>
      </c>
      <c r="AK424" s="301">
        <f>IF(AK$2&gt;=$B422,Параметры!AK$39,0)</f>
        <v>1</v>
      </c>
      <c r="AL424" s="301">
        <f>IF(AL$2&gt;=$B422,Параметры!AL$39,0)</f>
        <v>1</v>
      </c>
      <c r="AM424" s="301">
        <f>IF(AM$2&gt;=$B422,Параметры!AM$39,0)</f>
        <v>1</v>
      </c>
      <c r="AN424" s="301">
        <f>IF(AN$2&gt;=$B422,Параметры!AN$39,0)</f>
        <v>1</v>
      </c>
      <c r="AO424" s="301">
        <f>IF(AO$2&gt;=$B422,Параметры!AO$39,0)</f>
        <v>1</v>
      </c>
      <c r="AP424" s="301">
        <f>IF(AP$2&gt;=$B422,Параметры!AP$39,0)</f>
        <v>1</v>
      </c>
      <c r="AQ424" s="301">
        <f>IF(AQ$2&gt;=$B422,Параметры!AQ$39,0)</f>
        <v>1</v>
      </c>
      <c r="AR424" s="301">
        <f>IF(AR$2&gt;=$B422,Параметры!AR$39,0)</f>
        <v>1</v>
      </c>
      <c r="AS424" s="301">
        <f>IF(AS$2&gt;=$B422,Параметры!AS$39,0)</f>
        <v>1</v>
      </c>
      <c r="AT424" s="301">
        <f>IF(AT$2&gt;=$B422,Параметры!AT$39,0)</f>
        <v>1</v>
      </c>
      <c r="AU424" s="301">
        <f>IF(AU$2&gt;=$B422,Параметры!AU$39,0)</f>
        <v>1</v>
      </c>
      <c r="AV424" s="301">
        <f>IF(AV$2&gt;=$B422,Параметры!AV$39,0)</f>
        <v>1</v>
      </c>
      <c r="AW424" s="301">
        <f>IF(AW$2&gt;=$B422,Параметры!AW$39,0)</f>
        <v>1</v>
      </c>
      <c r="AX424" s="301">
        <f>IF(AX$2&gt;=$B422,Параметры!AX$39,0)</f>
        <v>1</v>
      </c>
      <c r="AY424" s="301">
        <f>IF(AY$2&gt;=$B422,Параметры!AY$39,0)</f>
        <v>1</v>
      </c>
      <c r="AZ424" s="301">
        <f>IF(AZ$2&gt;=$B422,Параметры!AZ$39,0)</f>
        <v>1</v>
      </c>
      <c r="BA424" s="301">
        <f>IF(BA$2&gt;=$B422,Параметры!BA$39,0)</f>
        <v>1</v>
      </c>
      <c r="BB424" s="301">
        <f>IF(BB$2&gt;=$B422,Параметры!BB$39,0)</f>
        <v>1</v>
      </c>
      <c r="BC424" s="301">
        <f>IF(BC$2&gt;=$B422,Параметры!BC$39,0)</f>
        <v>1</v>
      </c>
      <c r="BD424" s="301">
        <f>IF(BD$2&gt;=$B422,Параметры!BD$39,0)</f>
        <v>1</v>
      </c>
      <c r="BE424" s="301">
        <f>IF(BE$2&gt;=$B422,Параметры!BE$39,0)</f>
        <v>1</v>
      </c>
      <c r="BF424" s="301">
        <f>IF(BF$2&gt;=$B422,Параметры!BF$39,0)</f>
        <v>1</v>
      </c>
      <c r="BG424" s="301">
        <f>IF(BG$2&gt;=$B422,Параметры!BG$39,0)</f>
        <v>1</v>
      </c>
      <c r="BH424" s="301">
        <f>IF(BH$2&gt;=$B422,Параметры!BH$39,0)</f>
        <v>1</v>
      </c>
      <c r="BI424" s="301">
        <f>IF(BI$2&gt;=$B422,Параметры!BI$39,0)</f>
        <v>1</v>
      </c>
      <c r="BJ424" s="301">
        <f>IF(BJ$2&gt;=$B422,Параметры!BJ$39,0)</f>
        <v>1</v>
      </c>
      <c r="BK424" s="301">
        <f>IF(BK$2&gt;=$B422,Параметры!BK$39,0)</f>
        <v>1</v>
      </c>
      <c r="BL424" s="301">
        <f>IF(BL$2&gt;=$B422,Параметры!BL$39,0)</f>
        <v>1</v>
      </c>
      <c r="BM424" s="301">
        <f>IF(BM$2&gt;=$B422,Параметры!BM$39,0)</f>
        <v>1</v>
      </c>
      <c r="BN424" s="301">
        <f>IF(BN$2&gt;=$B422,Параметры!BN$39,0)</f>
        <v>1</v>
      </c>
      <c r="BO424" s="301">
        <f>IF(BO$2&gt;=$B422,Параметры!BO$39,0)</f>
        <v>1</v>
      </c>
      <c r="BP424" s="301">
        <f>IF(BP$2&gt;=$B422,Параметры!BP$39,0)</f>
        <v>1</v>
      </c>
      <c r="BQ424" s="301">
        <f>IF(BQ$2&gt;=$B422,Параметры!BQ$39,0)</f>
        <v>1</v>
      </c>
      <c r="BR424" s="301">
        <f>IF(BR$2&gt;=$B422,Параметры!BR$39,0)</f>
        <v>1</v>
      </c>
      <c r="BS424" s="301">
        <f>IF(BS$2&gt;=$B422,Параметры!BS$39,0)</f>
        <v>1</v>
      </c>
      <c r="BT424" s="301">
        <f>IF(BT$2&gt;=$B422,Параметры!BT$39,0)</f>
        <v>1</v>
      </c>
      <c r="BU424" s="301">
        <f>IF(BU$2&gt;=$B422,Параметры!BU$39,0)</f>
        <v>1</v>
      </c>
      <c r="BV424" s="301">
        <f>IF(BV$2&gt;=$B422,Параметры!BV$39,0)</f>
        <v>1</v>
      </c>
      <c r="BW424" s="301">
        <f>IF(BW$2&gt;=$B422,Параметры!BW$39,0)</f>
        <v>1</v>
      </c>
      <c r="BX424" s="301">
        <f>IF(BX$2&gt;=$B422,Параметры!BX$39,0)</f>
        <v>1</v>
      </c>
      <c r="BY424" s="301">
        <f>IF(BY$2&gt;=$B422,Параметры!BY$39,0)</f>
        <v>1</v>
      </c>
      <c r="BZ424" s="301">
        <f>IF(BZ$2&gt;=$B422,Параметры!BZ$39,0)</f>
        <v>1</v>
      </c>
      <c r="CA424" s="301">
        <f>IF(CA$2&gt;=$B422,Параметры!CA$39,0)</f>
        <v>1</v>
      </c>
      <c r="CB424" s="301">
        <f>IF(CB$2&gt;=$B422,Параметры!CB$39,0)</f>
        <v>1</v>
      </c>
      <c r="CC424" s="301">
        <f>IF(CC$2&gt;=$B422,Параметры!CC$39,0)</f>
        <v>1</v>
      </c>
      <c r="CD424" s="301">
        <f>IF(CD$2&gt;=$B422,Параметры!CD$39,0)</f>
        <v>1</v>
      </c>
      <c r="CE424" s="301">
        <f>IF(CE$2&gt;=$B422,Параметры!CE$39,0)</f>
        <v>1</v>
      </c>
      <c r="CF424" s="301">
        <f>IF(CF$2&gt;=$B422,Параметры!CF$39,0)</f>
        <v>1</v>
      </c>
      <c r="CG424" s="301">
        <f>IF(CG$2&gt;=$B422,Параметры!CG$39,0)</f>
        <v>1</v>
      </c>
      <c r="CH424" s="301">
        <f>IF(CH$2&gt;=$B422,Параметры!CH$39,0)</f>
        <v>1</v>
      </c>
      <c r="CI424" s="301">
        <f>IF(CI$2&gt;=$B422,Параметры!CI$39,0)</f>
        <v>1</v>
      </c>
      <c r="CJ424" s="301">
        <f>IF(CJ$2&gt;=$B422,Параметры!CJ$39,0)</f>
        <v>1</v>
      </c>
      <c r="CK424" s="301">
        <f>IF(CK$2&gt;=$B422,Параметры!CK$39,0)</f>
        <v>1</v>
      </c>
      <c r="CL424" s="301">
        <f>IF(CL$2&gt;=$B422,Параметры!CL$39,0)</f>
        <v>1</v>
      </c>
      <c r="CM424" s="301">
        <f>IF(CM$2&gt;=$B422,Параметры!CM$39,0)</f>
        <v>1</v>
      </c>
      <c r="CN424" s="301">
        <f>IF(CN$2&gt;=$B422,Параметры!CN$39,0)</f>
        <v>1</v>
      </c>
      <c r="CO424" s="301">
        <f>IF(CO$2&gt;=$B422,Параметры!CO$39,0)</f>
        <v>1</v>
      </c>
      <c r="CP424" s="301">
        <f>IF(CP$2&gt;=$B422,Параметры!CP$39,0)</f>
        <v>1</v>
      </c>
      <c r="CQ424" s="301">
        <f>IF(CQ$2&gt;=$B422,Параметры!CQ$39,0)</f>
        <v>1</v>
      </c>
      <c r="CR424" s="301">
        <f>IF(CR$2&gt;=$B422,Параметры!CR$39,0)</f>
        <v>1</v>
      </c>
      <c r="CS424" s="301">
        <f>IF(CS$2&gt;=$B422,Параметры!CS$39,0)</f>
        <v>1</v>
      </c>
      <c r="CT424" s="301">
        <f>IF(CT$2&gt;=$B422,Параметры!CT$39,0)</f>
        <v>1</v>
      </c>
      <c r="CU424" s="301">
        <f>IF(CU$2&gt;=$B422,Параметры!CU$39,0)</f>
        <v>1</v>
      </c>
      <c r="CV424" s="301">
        <f>IF(CV$2&gt;=$B422,Параметры!CV$39,0)</f>
        <v>1</v>
      </c>
      <c r="CW424" s="301">
        <f>IF(CW$2&gt;=$B422,Параметры!CW$39,0)</f>
        <v>1</v>
      </c>
      <c r="CX424" s="301">
        <f>IF(CX$2&gt;=$B422,Параметры!CX$39,0)</f>
        <v>1</v>
      </c>
      <c r="CY424" s="301">
        <f>IF(CY$2&gt;=$B422,Параметры!CY$39,0)</f>
        <v>1</v>
      </c>
      <c r="CZ424" s="301">
        <f>IF(CZ$2&gt;=$B422,Параметры!CZ$39,0)</f>
        <v>1</v>
      </c>
      <c r="DA424" s="301">
        <f>IF(DA$2&gt;=$B422,Параметры!DA$39,0)</f>
        <v>1</v>
      </c>
      <c r="DB424" s="301">
        <f>IF(DB$2&gt;=$B422,Параметры!DB$39,0)</f>
        <v>1</v>
      </c>
      <c r="DC424" s="301">
        <f>IF(DC$2&gt;=$B422,Параметры!DC$39,0)</f>
        <v>1</v>
      </c>
      <c r="DD424" s="301">
        <f>IF(DD$2&gt;=$B422,Параметры!DD$39,0)</f>
        <v>1</v>
      </c>
      <c r="DE424" s="301">
        <f>IF(DE$2&gt;=$B422,Параметры!DE$39,0)</f>
        <v>1</v>
      </c>
      <c r="DF424" s="301">
        <f>IF(DF$2&gt;=$B422,Параметры!DF$39,0)</f>
        <v>1</v>
      </c>
      <c r="DG424" s="301">
        <f>IF(DG$2&gt;=$B422,Параметры!DG$39,0)</f>
        <v>1</v>
      </c>
      <c r="DH424" s="301">
        <f>IF(DH$2&gt;=$B422,Параметры!DH$39,0)</f>
        <v>1</v>
      </c>
      <c r="DI424" s="301">
        <f>IF(DI$2&gt;=$B422,Параметры!DI$39,0)</f>
        <v>1</v>
      </c>
      <c r="DJ424" s="301">
        <f>IF(DJ$2&gt;=$B422,Параметры!DJ$39,0)</f>
        <v>1</v>
      </c>
      <c r="DK424" s="301">
        <f>IF(DK$2&gt;=$B422,Параметры!DK$39,0)</f>
        <v>1</v>
      </c>
      <c r="DL424" s="301">
        <f>IF(DL$2&gt;=$B422,Параметры!DL$39,0)</f>
        <v>1</v>
      </c>
      <c r="DM424" s="301">
        <f>IF(DM$2&gt;=$B422,Параметры!DM$39,0)</f>
        <v>1</v>
      </c>
      <c r="DN424" s="301">
        <f>IF(DN$2&gt;=$B422,Параметры!DN$39,0)</f>
        <v>1</v>
      </c>
      <c r="DO424" s="301">
        <f>IF(DO$2&gt;=$B422,Параметры!DO$39,0)</f>
        <v>1</v>
      </c>
      <c r="DP424" s="301">
        <f>IF(DP$2&gt;=$B422,Параметры!DP$39,0)</f>
        <v>1</v>
      </c>
      <c r="DQ424" s="301">
        <f>IF(DQ$2&gt;=$B422,Параметры!DQ$39,0)</f>
        <v>1</v>
      </c>
      <c r="DR424" s="301">
        <f>IF(DR$2&gt;=$B422,Параметры!DR$39,0)</f>
        <v>1</v>
      </c>
      <c r="DS424" s="301">
        <f>IF(DS$2&gt;=$B422,Параметры!DS$39,0)</f>
        <v>1</v>
      </c>
      <c r="DT424" s="301">
        <f>IF(DT$2&gt;=$B422,Параметры!DT$39,0)</f>
        <v>1</v>
      </c>
      <c r="DU424" s="301">
        <f>IF(DU$2&gt;=$B422,Параметры!DU$39,0)</f>
        <v>1</v>
      </c>
      <c r="DV424" s="301">
        <f>IF(DV$2&gt;=$B422,Параметры!DV$39,0)</f>
        <v>1</v>
      </c>
      <c r="DW424" s="161"/>
    </row>
    <row r="425" spans="1:128" collapsed="1" x14ac:dyDescent="0.2">
      <c r="A425" s="159" t="str">
        <f ca="1">Language!A$756</f>
        <v>затраты с учетом инфляции, без НДС</v>
      </c>
      <c r="B425" s="183"/>
      <c r="C425" s="160" t="str">
        <f ca="1">CHOOSE(D425,CurName1,CurName2,CurName3)</f>
        <v>тыс. руб.</v>
      </c>
      <c r="D425" s="158">
        <f>D421</f>
        <v>1</v>
      </c>
      <c r="E425" s="154" t="s">
        <v>699</v>
      </c>
      <c r="F425" s="6" t="s">
        <v>3364</v>
      </c>
      <c r="G425" s="161">
        <f ca="1">G423*G424*IF($B429=1,PRODUCT($G429:G429),PRODUCT($G428:G428))</f>
        <v>50</v>
      </c>
      <c r="H425" s="161">
        <f ca="1">H423*H424*IF($B429=1,PRODUCT($G429:H429),PRODUCT($G428:H428))</f>
        <v>50.282707269370263</v>
      </c>
      <c r="I425" s="161">
        <f ca="1">I423*I424*IF($B429=1,PRODUCT($G429:I429),PRODUCT($G428:I428))</f>
        <v>50.567013006743622</v>
      </c>
      <c r="J425" s="161">
        <f ca="1">J423*J424*IF($B429=1,PRODUCT($G429:J429),PRODUCT($G428:J428))</f>
        <v>50.852926250090569</v>
      </c>
      <c r="K425" s="161">
        <f ca="1">K423*K424*IF($B429=1,PRODUCT($G429:K429),PRODUCT($G428:K428))</f>
        <v>51.140456088483575</v>
      </c>
      <c r="L425" s="161">
        <f ca="1">L423*L424*IF($B429=1,PRODUCT($G429:L429),PRODUCT($G428:L428))</f>
        <v>51.42961166238608</v>
      </c>
      <c r="M425" s="161">
        <f ca="1">M423*M424*IF($B429=1,PRODUCT($G429:M429),PRODUCT($G428:M428))</f>
        <v>51.720402163943</v>
      </c>
      <c r="N425" s="161">
        <f ca="1">N423*N424*IF($B429=1,PRODUCT($G429:N429),PRODUCT($G428:N428))</f>
        <v>52.012836837272999</v>
      </c>
      <c r="O425" s="161">
        <f ca="1">O423*O424*IF($B429=1,PRODUCT($G429:O429),PRODUCT($G428:O428))</f>
        <v>52.306924978762339</v>
      </c>
      <c r="P425" s="161">
        <f ca="1">P423*P424*IF($B429=1,PRODUCT($G429:P429),PRODUCT($G428:P428))</f>
        <v>52.602675937360353</v>
      </c>
      <c r="Q425" s="161">
        <f ca="1">Q423*Q424*IF($B429=1,PRODUCT($G429:Q429),PRODUCT($G428:Q428))</f>
        <v>52.900099114876753</v>
      </c>
      <c r="R425" s="161">
        <f ca="1">R423*R424*IF($B429=1,PRODUCT($G429:R429),PRODUCT($G428:R428))</f>
        <v>53.199203966280415</v>
      </c>
      <c r="S425" s="161">
        <f ca="1">S423*S424*IF($B429=1,PRODUCT($G429:S429),PRODUCT($G428:S428))</f>
        <v>53.499999999999993</v>
      </c>
      <c r="T425" s="161">
        <f ca="1">T423*T424*IF($B429=1,PRODUCT($G429:T429),PRODUCT($G428:T428))</f>
        <v>53.802496778226171</v>
      </c>
      <c r="U425" s="161">
        <f ca="1">U423*U424*IF($B429=1,PRODUCT($G429:U429),PRODUCT($G428:U428))</f>
        <v>54.106703917215668</v>
      </c>
      <c r="V425" s="161">
        <f ca="1">V423*V424*IF($B429=1,PRODUCT($G429:V429),PRODUCT($G428:V428))</f>
        <v>54.4126310875969</v>
      </c>
      <c r="W425" s="161">
        <f ca="1">W423*W424*IF($B429=1,PRODUCT($G429:W429),PRODUCT($G428:W428))</f>
        <v>54.720288014677422</v>
      </c>
      <c r="X425" s="161">
        <f ca="1">X423*X424*IF($B429=1,PRODUCT($G429:X429),PRODUCT($G428:X428))</f>
        <v>55.029684478753097</v>
      </c>
      <c r="Y425" s="161">
        <f ca="1">Y423*Y424*IF($B429=1,PRODUCT($G429:Y429),PRODUCT($G428:Y428))</f>
        <v>55.340830315418998</v>
      </c>
      <c r="Z425" s="161">
        <f ca="1">Z423*Z424*IF($B429=1,PRODUCT($G429:Z429),PRODUCT($G428:Z428))</f>
        <v>55.653735415882096</v>
      </c>
      <c r="AA425" s="161">
        <f ca="1">AA423*AA424*IF($B429=1,PRODUCT($G429:AA429),PRODUCT($G428:AA428))</f>
        <v>55.968409727275684</v>
      </c>
      <c r="AB425" s="161">
        <f ca="1">AB423*AB424*IF($B429=1,PRODUCT($G429:AB429),PRODUCT($G428:AB428))</f>
        <v>56.284863252975569</v>
      </c>
      <c r="AC425" s="161">
        <f ca="1">AC423*AC424*IF($B429=1,PRODUCT($G429:AC429),PRODUCT($G428:AC428))</f>
        <v>56.603106052918115</v>
      </c>
      <c r="AD425" s="161">
        <f ca="1">AD423*AD424*IF($B429=1,PRODUCT($G429:AD429),PRODUCT($G428:AD428))</f>
        <v>56.923148243920039</v>
      </c>
      <c r="AE425" s="161">
        <f ca="1">AE423*AE424*IF($B429=1,PRODUCT($G429:AE429),PRODUCT($G428:AE428))</f>
        <v>57.24499999999999</v>
      </c>
      <c r="AF425" s="161">
        <f ca="1">AF423*AF424*IF($B429=1,PRODUCT($G429:AF429),PRODUCT($G428:AF428))</f>
        <v>57.568671552702</v>
      </c>
      <c r="AG425" s="161">
        <f ca="1">AG423*AG424*IF($B429=1,PRODUCT($G429:AG429),PRODUCT($G428:AG428))</f>
        <v>57.894173191420762</v>
      </c>
      <c r="AH425" s="161">
        <f ca="1">AH423*AH424*IF($B429=1,PRODUCT($G429:AH429),PRODUCT($G428:AH428))</f>
        <v>58.221515263728676</v>
      </c>
      <c r="AI425" s="161">
        <f ca="1">AI423*AI424*IF($B429=1,PRODUCT($G429:AI429),PRODUCT($G428:AI428))</f>
        <v>58.550708175704834</v>
      </c>
      <c r="AJ425" s="161">
        <f ca="1">AJ423*AJ424*IF($B429=1,PRODUCT($G429:AJ429),PRODUCT($G428:AJ428))</f>
        <v>58.881762392265813</v>
      </c>
      <c r="AK425" s="161">
        <f ca="1">AK423*AK424*IF($B429=1,PRODUCT($G429:AK429),PRODUCT($G428:AK428))</f>
        <v>59.214688437498332</v>
      </c>
      <c r="AL425" s="161">
        <f ca="1">AL423*AL424*IF($B429=1,PRODUCT($G429:AL429),PRODUCT($G428:AL428))</f>
        <v>59.549496894993851</v>
      </c>
      <c r="AM425" s="161">
        <f ca="1">AM423*AM424*IF($B429=1,PRODUCT($G429:AM429),PRODUCT($G428:AM428))</f>
        <v>59.886198408184974</v>
      </c>
      <c r="AN425" s="161">
        <f ca="1">AN423*AN424*IF($B429=1,PRODUCT($G429:AN429),PRODUCT($G428:AN428))</f>
        <v>60.224803680683848</v>
      </c>
      <c r="AO425" s="161">
        <f ca="1">AO423*AO424*IF($B429=1,PRODUCT($G429:AO429),PRODUCT($G428:AO428))</f>
        <v>60.565323476622382</v>
      </c>
      <c r="AP425" s="161">
        <f ca="1">AP423*AP424*IF($B429=1,PRODUCT($G429:AP429),PRODUCT($G428:AP428))</f>
        <v>60.907768620994432</v>
      </c>
      <c r="AQ425" s="161">
        <f ca="1">AQ423*AQ424*IF($B429=1,PRODUCT($G429:AQ429),PRODUCT($G428:AQ428))</f>
        <v>61.252149999999972</v>
      </c>
      <c r="AR425" s="161">
        <f ca="1">AR423*AR424*IF($B429=1,PRODUCT($G429:AR429),PRODUCT($G428:AR428))</f>
        <v>61.598478561391126</v>
      </c>
      <c r="AS425" s="161">
        <f ca="1">AS423*AS424*IF($B429=1,PRODUCT($G429:AS429),PRODUCT($G428:AS428))</f>
        <v>61.946765314820198</v>
      </c>
      <c r="AT425" s="161">
        <f ca="1">AT423*AT424*IF($B429=1,PRODUCT($G429:AT429),PRODUCT($G428:AT428))</f>
        <v>62.297021332189658</v>
      </c>
      <c r="AU425" s="161">
        <f ca="1">AU423*AU424*IF($B429=1,PRODUCT($G429:AU429),PRODUCT($G428:AU428))</f>
        <v>62.649257748004153</v>
      </c>
      <c r="AV425" s="161">
        <f ca="1">AV423*AV424*IF($B429=1,PRODUCT($G429:AV429),PRODUCT($G428:AV428))</f>
        <v>63.003485759724384</v>
      </c>
      <c r="AW425" s="161">
        <f ca="1">AW423*AW424*IF($B429=1,PRODUCT($G429:AW429),PRODUCT($G428:AW428))</f>
        <v>63.359716628123188</v>
      </c>
      <c r="AX425" s="161">
        <f ca="1">AX423*AX424*IF($B429=1,PRODUCT($G429:AX429),PRODUCT($G428:AX428))</f>
        <v>63.717961677643395</v>
      </c>
      <c r="AY425" s="161">
        <f ca="1">AY423*AY424*IF($B429=1,PRODUCT($G429:AY429),PRODUCT($G428:AY428))</f>
        <v>64.078232296757903</v>
      </c>
      <c r="AZ425" s="161">
        <f ca="1">AZ423*AZ424*IF($B429=1,PRODUCT($G429:AZ429),PRODUCT($G428:AZ428))</f>
        <v>64.44053993833171</v>
      </c>
      <c r="BA425" s="161">
        <f ca="1">BA423*BA424*IF($B429=1,PRODUCT($G429:BA429),PRODUCT($G428:BA428))</f>
        <v>64.804896119985926</v>
      </c>
      <c r="BB425" s="161">
        <f ca="1">BB423*BB424*IF($B429=1,PRODUCT($G429:BB429),PRODUCT($G428:BB428))</f>
        <v>65.171312424464034</v>
      </c>
      <c r="BC425" s="161">
        <f ca="1">BC423*BC424*IF($B429=1,PRODUCT($G429:BC429),PRODUCT($G428:BC428))</f>
        <v>65.53980049999997</v>
      </c>
      <c r="BD425" s="161">
        <f ca="1">BD423*BD424*IF($B429=1,PRODUCT($G429:BD429),PRODUCT($G428:BD428))</f>
        <v>65.910372060688502</v>
      </c>
      <c r="BE425" s="161">
        <f ca="1">BE423*BE424*IF($B429=1,PRODUCT($G429:BE429),PRODUCT($G428:BE428))</f>
        <v>66.283038886857611</v>
      </c>
      <c r="BF425" s="161">
        <f ca="1">BF423*BF424*IF($B429=1,PRODUCT($G429:BF429),PRODUCT($G428:BF428))</f>
        <v>66.657812825442946</v>
      </c>
      <c r="BG425" s="161">
        <f ca="1">BG423*BG424*IF($B429=1,PRODUCT($G429:BG429),PRODUCT($G428:BG428))</f>
        <v>67.034705790364441</v>
      </c>
      <c r="BH425" s="161">
        <f ca="1">BH423*BH424*IF($B429=1,PRODUCT($G429:BH429),PRODUCT($G428:BH428))</f>
        <v>67.413729762905106</v>
      </c>
      <c r="BI425" s="161">
        <f ca="1">BI423*BI424*IF($B429=1,PRODUCT($G429:BI429),PRODUCT($G428:BI428))</f>
        <v>67.794896792091819</v>
      </c>
      <c r="BJ425" s="161">
        <f ca="1">BJ423*BJ424*IF($B429=1,PRODUCT($G429:BJ429),PRODUCT($G428:BJ428))</f>
        <v>68.178218995078439</v>
      </c>
      <c r="BK425" s="161">
        <f ca="1">BK423*BK424*IF($B429=1,PRODUCT($G429:BK429),PRODUCT($G428:BK428))</f>
        <v>68.563708557530973</v>
      </c>
      <c r="BL425" s="161">
        <f ca="1">BL423*BL424*IF($B429=1,PRODUCT($G429:BL429),PRODUCT($G428:BL428))</f>
        <v>68.95137773401494</v>
      </c>
      <c r="BM425" s="161">
        <f ca="1">BM423*BM424*IF($B429=1,PRODUCT($G429:BM429),PRODUCT($G428:BM428))</f>
        <v>69.341238848384961</v>
      </c>
      <c r="BN425" s="161">
        <f ca="1">BN423*BN424*IF($B429=1,PRODUCT($G429:BN429),PRODUCT($G428:BN428))</f>
        <v>69.73330429417652</v>
      </c>
      <c r="BO425" s="161">
        <f ca="1">BO423*BO424*IF($B429=1,PRODUCT($G429:BO429),PRODUCT($G428:BO428))</f>
        <v>70.127586534999978</v>
      </c>
      <c r="BP425" s="161">
        <f ca="1">BP423*BP424*IF($B429=1,PRODUCT($G429:BP429),PRODUCT($G428:BP428))</f>
        <v>70.524098104936712</v>
      </c>
      <c r="BQ425" s="161">
        <f ca="1">BQ423*BQ424*IF($B429=1,PRODUCT($G429:BQ429),PRODUCT($G428:BQ428))</f>
        <v>70.922851608937648</v>
      </c>
      <c r="BR425" s="161">
        <f ca="1">BR423*BR424*IF($B429=1,PRODUCT($G429:BR429),PRODUCT($G428:BR428))</f>
        <v>71.323859723223961</v>
      </c>
      <c r="BS425" s="161">
        <f ca="1">BS423*BS424*IF($B429=1,PRODUCT($G429:BS429),PRODUCT($G428:BS428))</f>
        <v>71.727135195689968</v>
      </c>
      <c r="BT425" s="161">
        <f ca="1">BT423*BT424*IF($B429=1,PRODUCT($G429:BT429),PRODUCT($G428:BT428))</f>
        <v>72.132690846308464</v>
      </c>
      <c r="BU425" s="161">
        <f ca="1">BU423*BU424*IF($B429=1,PRODUCT($G429:BU429),PRODUCT($G428:BU428))</f>
        <v>72.540539567538247</v>
      </c>
      <c r="BV425" s="161">
        <f ca="1">BV423*BV424*IF($B429=1,PRODUCT($G429:BV429),PRODUCT($G428:BV428))</f>
        <v>72.950694324733945</v>
      </c>
      <c r="BW425" s="161">
        <f ca="1">BW423*BW424*IF($B429=1,PRODUCT($G429:BW429),PRODUCT($G428:BW428))</f>
        <v>73.36316815655816</v>
      </c>
      <c r="BX425" s="161">
        <f ca="1">BX423*BX424*IF($B429=1,PRODUCT($G429:BX429),PRODUCT($G428:BX428))</f>
        <v>73.777974175395997</v>
      </c>
      <c r="BY425" s="161">
        <f ca="1">BY423*BY424*IF($B429=1,PRODUCT($G429:BY429),PRODUCT($G428:BY428))</f>
        <v>74.195125567771925</v>
      </c>
      <c r="BZ425" s="161">
        <f ca="1">BZ423*BZ424*IF($B429=1,PRODUCT($G429:BZ429),PRODUCT($G428:BZ428))</f>
        <v>74.614635594768899</v>
      </c>
      <c r="CA425" s="161">
        <f ca="1">CA423*CA424*IF($B429=1,PRODUCT($G429:CA429),PRODUCT($G428:CA428))</f>
        <v>75.036517592449982</v>
      </c>
      <c r="CB425" s="161">
        <f ca="1">CB423*CB424*IF($B429=1,PRODUCT($G429:CB429),PRODUCT($G428:CB428))</f>
        <v>75.460784972282298</v>
      </c>
      <c r="CC425" s="161">
        <f ca="1">CC423*CC424*IF($B429=1,PRODUCT($G429:CC429),PRODUCT($G428:CC428))</f>
        <v>75.88745122156331</v>
      </c>
      <c r="CD425" s="161">
        <f ca="1">CD423*CD424*IF($B429=1,PRODUCT($G429:CD429),PRODUCT($G428:CD428))</f>
        <v>76.316529903849656</v>
      </c>
      <c r="CE425" s="161">
        <f ca="1">CE423*CE424*IF($B429=1,PRODUCT($G429:CE429),PRODUCT($G428:CE428))</f>
        <v>76.748034659388281</v>
      </c>
      <c r="CF425" s="161">
        <f ca="1">CF423*CF424*IF($B429=1,PRODUCT($G429:CF429),PRODUCT($G428:CF428))</f>
        <v>77.181979205550078</v>
      </c>
      <c r="CG425" s="161">
        <f ca="1">CG423*CG424*IF($B429=1,PRODUCT($G429:CG429),PRODUCT($G428:CG428))</f>
        <v>77.618377337265954</v>
      </c>
      <c r="CH425" s="161">
        <f ca="1">CH423*CH424*IF($B429=1,PRODUCT($G429:CH429),PRODUCT($G428:CH428))</f>
        <v>78.057242927465339</v>
      </c>
      <c r="CI425" s="161">
        <f ca="1">CI423*CI424*IF($B429=1,PRODUCT($G429:CI429),PRODUCT($G428:CI428))</f>
        <v>78.498589927517244</v>
      </c>
      <c r="CJ425" s="161">
        <f ca="1">CJ423*CJ424*IF($B429=1,PRODUCT($G429:CJ429),PRODUCT($G428:CJ428))</f>
        <v>78.942432367673746</v>
      </c>
      <c r="CK425" s="161">
        <f ca="1">CK423*CK424*IF($B429=1,PRODUCT($G429:CK429),PRODUCT($G428:CK428))</f>
        <v>79.388784357515974</v>
      </c>
      <c r="CL425" s="161">
        <f ca="1">CL423*CL424*IF($B429=1,PRODUCT($G429:CL429),PRODUCT($G428:CL428))</f>
        <v>79.837660086402735</v>
      </c>
      <c r="CM425" s="161">
        <f ca="1">CM423*CM424*IF($B429=1,PRODUCT($G429:CM429),PRODUCT($G428:CM428))</f>
        <v>80.289073823921512</v>
      </c>
      <c r="CN425" s="161">
        <f ca="1">CN423*CN424*IF($B429=1,PRODUCT($G429:CN429),PRODUCT($G428:CN428))</f>
        <v>80.743039920342071</v>
      </c>
      <c r="CO425" s="161">
        <f ca="1">CO423*CO424*IF($B429=1,PRODUCT($G429:CO429),PRODUCT($G428:CO428))</f>
        <v>81.199572807072755</v>
      </c>
      <c r="CP425" s="161">
        <f ca="1">CP423*CP424*IF($B429=1,PRODUCT($G429:CP429),PRODUCT($G428:CP428))</f>
        <v>81.658686997119162</v>
      </c>
      <c r="CQ425" s="161">
        <f ca="1">CQ423*CQ424*IF($B429=1,PRODUCT($G429:CQ429),PRODUCT($G428:CQ428))</f>
        <v>82.120397085545491</v>
      </c>
      <c r="CR425" s="161">
        <f ca="1">CR423*CR424*IF($B429=1,PRODUCT($G429:CR429),PRODUCT($G428:CR428))</f>
        <v>82.584717749938619</v>
      </c>
      <c r="CS425" s="161">
        <f ca="1">CS423*CS424*IF($B429=1,PRODUCT($G429:CS429),PRODUCT($G428:CS428))</f>
        <v>83.05166375087461</v>
      </c>
      <c r="CT425" s="161">
        <f ca="1">CT423*CT424*IF($B429=1,PRODUCT($G429:CT429),PRODUCT($G428:CT428))</f>
        <v>83.521249932387946</v>
      </c>
      <c r="CU425" s="161">
        <f ca="1">CU423*CU424*IF($B429=1,PRODUCT($G429:CU429),PRODUCT($G428:CU428))</f>
        <v>83.993491222443467</v>
      </c>
      <c r="CV425" s="161">
        <f ca="1">CV423*CV424*IF($B429=1,PRODUCT($G429:CV429),PRODUCT($G428:CV428))</f>
        <v>84.468402633410918</v>
      </c>
      <c r="CW425" s="161">
        <f ca="1">CW423*CW424*IF($B429=1,PRODUCT($G429:CW429),PRODUCT($G428:CW428))</f>
        <v>84.945999262542117</v>
      </c>
      <c r="CX425" s="161">
        <f ca="1">CX423*CX424*IF($B429=1,PRODUCT($G429:CX429),PRODUCT($G428:CX428))</f>
        <v>85.426296292450957</v>
      </c>
      <c r="CY425" s="161">
        <f ca="1">CY423*CY424*IF($B429=1,PRODUCT($G429:CY429),PRODUCT($G428:CY428))</f>
        <v>85.909308991596035</v>
      </c>
      <c r="CZ425" s="161">
        <f ca="1">CZ423*CZ424*IF($B429=1,PRODUCT($G429:CZ429),PRODUCT($G428:CZ428))</f>
        <v>86.395052714766038</v>
      </c>
      <c r="DA425" s="161">
        <f ca="1">DA423*DA424*IF($B429=1,PRODUCT($G429:DA429),PRODUCT($G428:DA428))</f>
        <v>86.883542903567871</v>
      </c>
      <c r="DB425" s="161">
        <f ca="1">DB423*DB424*IF($B429=1,PRODUCT($G429:DB429),PRODUCT($G428:DB428))</f>
        <v>87.374795086917501</v>
      </c>
      <c r="DC425" s="161">
        <f ca="1">DC423*DC424*IF($B429=1,PRODUCT($G429:DC429),PRODUCT($G428:DC428))</f>
        <v>87.868824881533683</v>
      </c>
      <c r="DD425" s="161">
        <f ca="1">DD423*DD424*IF($B429=1,PRODUCT($G429:DD429),PRODUCT($G428:DD428))</f>
        <v>88.365647992434333</v>
      </c>
      <c r="DE425" s="161">
        <f ca="1">DE423*DE424*IF($B429=1,PRODUCT($G429:DE429),PRODUCT($G428:DE428))</f>
        <v>88.865280213435824</v>
      </c>
      <c r="DF425" s="161">
        <f ca="1">DF423*DF424*IF($B429=1,PRODUCT($G429:DF429),PRODUCT($G428:DF428))</f>
        <v>89.367737427655101</v>
      </c>
      <c r="DG425" s="161">
        <f ca="1">DG423*DG424*IF($B429=1,PRODUCT($G429:DG429),PRODUCT($G428:DG428))</f>
        <v>89.873035608014533</v>
      </c>
      <c r="DH425" s="161">
        <f ca="1">DH423*DH424*IF($B429=1,PRODUCT($G429:DH429),PRODUCT($G428:DH428))</f>
        <v>90.381190817749683</v>
      </c>
      <c r="DI425" s="161">
        <f ca="1">DI423*DI424*IF($B429=1,PRODUCT($G429:DI429),PRODUCT($G428:DI428))</f>
        <v>90.892219210920061</v>
      </c>
      <c r="DJ425" s="161">
        <f ca="1">DJ423*DJ424*IF($B429=1,PRODUCT($G429:DJ429),PRODUCT($G428:DJ428))</f>
        <v>91.406137032922516</v>
      </c>
      <c r="DK425" s="161">
        <f ca="1">DK423*DK424*IF($B429=1,PRODUCT($G429:DK429),PRODUCT($G428:DK428))</f>
        <v>91.922960621007761</v>
      </c>
      <c r="DL425" s="161">
        <f ca="1">DL423*DL424*IF($B429=1,PRODUCT($G429:DL429),PRODUCT($G428:DL428))</f>
        <v>92.442706404799651</v>
      </c>
      <c r="DM425" s="161">
        <f ca="1">DM423*DM424*IF($B429=1,PRODUCT($G429:DM429),PRODUCT($G428:DM428))</f>
        <v>92.965390906817618</v>
      </c>
      <c r="DN425" s="161">
        <f ca="1">DN423*DN424*IF($B429=1,PRODUCT($G429:DN429),PRODUCT($G428:DN428))</f>
        <v>93.49103074300173</v>
      </c>
      <c r="DO425" s="161">
        <f ca="1">DO423*DO424*IF($B429=1,PRODUCT($G429:DO429),PRODUCT($G428:DO428))</f>
        <v>94.019642623241026</v>
      </c>
      <c r="DP425" s="161">
        <f ca="1">DP423*DP424*IF($B429=1,PRODUCT($G429:DP429),PRODUCT($G428:DP428))</f>
        <v>94.551243351904731</v>
      </c>
      <c r="DQ425" s="161">
        <f ca="1">DQ423*DQ424*IF($B429=1,PRODUCT($G429:DQ429),PRODUCT($G428:DQ428))</f>
        <v>95.08584982837634</v>
      </c>
      <c r="DR425" s="161">
        <f ca="1">DR423*DR424*IF($B429=1,PRODUCT($G429:DR429),PRODUCT($G428:DR428))</f>
        <v>95.623479047590948</v>
      </c>
      <c r="DS425" s="161">
        <f ca="1">DS423*DS424*IF($B429=1,PRODUCT($G429:DS429),PRODUCT($G428:DS428))</f>
        <v>96.164148100575531</v>
      </c>
      <c r="DT425" s="161">
        <f ca="1">DT423*DT424*IF($B429=1,PRODUCT($G429:DT429),PRODUCT($G428:DT428))</f>
        <v>96.707874174992156</v>
      </c>
      <c r="DU425" s="161">
        <f ca="1">DU423*DU424*IF($B429=1,PRODUCT($G429:DU429),PRODUCT($G428:DU428))</f>
        <v>97.25467455568446</v>
      </c>
      <c r="DV425" s="161">
        <f ca="1">DV423*DV424*IF($B429=1,PRODUCT($G429:DV429),PRODUCT($G428:DV428))</f>
        <v>97.804566625227082</v>
      </c>
      <c r="DW425" s="161"/>
      <c r="DX425" s="162">
        <f ca="1">SUM(G425:DW425)</f>
        <v>8552.5865628067713</v>
      </c>
    </row>
    <row r="426" spans="1:128" hidden="1" outlineLevel="1" x14ac:dyDescent="0.2">
      <c r="A426" s="168" t="str">
        <f ca="1">Language!A$753</f>
        <v>темп изменения цен</v>
      </c>
      <c r="B426" s="173"/>
      <c r="C426" s="147" t="str">
        <f ca="1">Language!$A$484</f>
        <v>% в год</v>
      </c>
      <c r="D426" s="158"/>
      <c r="F426" s="6" t="s">
        <v>3191</v>
      </c>
      <c r="G426" s="305">
        <f>CHOOSE($D423,Параметры!G$55,Параметры!G$62,Параметры!G$68)</f>
        <v>7.0000000000000007E-2</v>
      </c>
      <c r="H426" s="305">
        <f>CHOOSE($D423,Параметры!H$55,Параметры!H$62,Параметры!H$68)</f>
        <v>7.0000000000000007E-2</v>
      </c>
      <c r="I426" s="305">
        <f>CHOOSE($D423,Параметры!I$55,Параметры!I$62,Параметры!I$68)</f>
        <v>7.0000000000000007E-2</v>
      </c>
      <c r="J426" s="305">
        <f>CHOOSE($D423,Параметры!J$55,Параметры!J$62,Параметры!J$68)</f>
        <v>7.0000000000000007E-2</v>
      </c>
      <c r="K426" s="305">
        <f>CHOOSE($D423,Параметры!K$55,Параметры!K$62,Параметры!K$68)</f>
        <v>7.0000000000000007E-2</v>
      </c>
      <c r="L426" s="305">
        <f>CHOOSE($D423,Параметры!L$55,Параметры!L$62,Параметры!L$68)</f>
        <v>7.0000000000000007E-2</v>
      </c>
      <c r="M426" s="305">
        <f>CHOOSE($D423,Параметры!M$55,Параметры!M$62,Параметры!M$68)</f>
        <v>7.0000000000000007E-2</v>
      </c>
      <c r="N426" s="305">
        <f>CHOOSE($D423,Параметры!N$55,Параметры!N$62,Параметры!N$68)</f>
        <v>7.0000000000000007E-2</v>
      </c>
      <c r="O426" s="305">
        <f>CHOOSE($D423,Параметры!O$55,Параметры!O$62,Параметры!O$68)</f>
        <v>7.0000000000000007E-2</v>
      </c>
      <c r="P426" s="305">
        <f>CHOOSE($D423,Параметры!P$55,Параметры!P$62,Параметры!P$68)</f>
        <v>7.0000000000000007E-2</v>
      </c>
      <c r="Q426" s="305">
        <f>CHOOSE($D423,Параметры!Q$55,Параметры!Q$62,Параметры!Q$68)</f>
        <v>7.0000000000000007E-2</v>
      </c>
      <c r="R426" s="305">
        <f>CHOOSE($D423,Параметры!R$55,Параметры!R$62,Параметры!R$68)</f>
        <v>7.0000000000000007E-2</v>
      </c>
      <c r="S426" s="305">
        <f>CHOOSE($D423,Параметры!S$55,Параметры!S$62,Параметры!S$68)</f>
        <v>7.0000000000000007E-2</v>
      </c>
      <c r="T426" s="305">
        <f>CHOOSE($D423,Параметры!T$55,Параметры!T$62,Параметры!T$68)</f>
        <v>7.0000000000000007E-2</v>
      </c>
      <c r="U426" s="305">
        <f>CHOOSE($D423,Параметры!U$55,Параметры!U$62,Параметры!U$68)</f>
        <v>7.0000000000000007E-2</v>
      </c>
      <c r="V426" s="305">
        <f>CHOOSE($D423,Параметры!V$55,Параметры!V$62,Параметры!V$68)</f>
        <v>7.0000000000000007E-2</v>
      </c>
      <c r="W426" s="305">
        <f>CHOOSE($D423,Параметры!W$55,Параметры!W$62,Параметры!W$68)</f>
        <v>7.0000000000000007E-2</v>
      </c>
      <c r="X426" s="305">
        <f>CHOOSE($D423,Параметры!X$55,Параметры!X$62,Параметры!X$68)</f>
        <v>7.0000000000000007E-2</v>
      </c>
      <c r="Y426" s="305">
        <f>CHOOSE($D423,Параметры!Y$55,Параметры!Y$62,Параметры!Y$68)</f>
        <v>7.0000000000000007E-2</v>
      </c>
      <c r="Z426" s="305">
        <f>CHOOSE($D423,Параметры!Z$55,Параметры!Z$62,Параметры!Z$68)</f>
        <v>7.0000000000000007E-2</v>
      </c>
      <c r="AA426" s="305">
        <f>CHOOSE($D423,Параметры!AA$55,Параметры!AA$62,Параметры!AA$68)</f>
        <v>7.0000000000000007E-2</v>
      </c>
      <c r="AB426" s="305">
        <f>CHOOSE($D423,Параметры!AB$55,Параметры!AB$62,Параметры!AB$68)</f>
        <v>7.0000000000000007E-2</v>
      </c>
      <c r="AC426" s="305">
        <f>CHOOSE($D423,Параметры!AC$55,Параметры!AC$62,Параметры!AC$68)</f>
        <v>7.0000000000000007E-2</v>
      </c>
      <c r="AD426" s="305">
        <f>CHOOSE($D423,Параметры!AD$55,Параметры!AD$62,Параметры!AD$68)</f>
        <v>7.0000000000000007E-2</v>
      </c>
      <c r="AE426" s="305">
        <f>CHOOSE($D423,Параметры!AE$55,Параметры!AE$62,Параметры!AE$68)</f>
        <v>7.0000000000000007E-2</v>
      </c>
      <c r="AF426" s="305">
        <f>CHOOSE($D423,Параметры!AF$55,Параметры!AF$62,Параметры!AF$68)</f>
        <v>7.0000000000000007E-2</v>
      </c>
      <c r="AG426" s="305">
        <f>CHOOSE($D423,Параметры!AG$55,Параметры!AG$62,Параметры!AG$68)</f>
        <v>7.0000000000000007E-2</v>
      </c>
      <c r="AH426" s="305">
        <f>CHOOSE($D423,Параметры!AH$55,Параметры!AH$62,Параметры!AH$68)</f>
        <v>7.0000000000000007E-2</v>
      </c>
      <c r="AI426" s="305">
        <f>CHOOSE($D423,Параметры!AI$55,Параметры!AI$62,Параметры!AI$68)</f>
        <v>7.0000000000000007E-2</v>
      </c>
      <c r="AJ426" s="305">
        <f>CHOOSE($D423,Параметры!AJ$55,Параметры!AJ$62,Параметры!AJ$68)</f>
        <v>7.0000000000000007E-2</v>
      </c>
      <c r="AK426" s="305">
        <f>CHOOSE($D423,Параметры!AK$55,Параметры!AK$62,Параметры!AK$68)</f>
        <v>7.0000000000000007E-2</v>
      </c>
      <c r="AL426" s="305">
        <f>CHOOSE($D423,Параметры!AL$55,Параметры!AL$62,Параметры!AL$68)</f>
        <v>7.0000000000000007E-2</v>
      </c>
      <c r="AM426" s="305">
        <f>CHOOSE($D423,Параметры!AM$55,Параметры!AM$62,Параметры!AM$68)</f>
        <v>7.0000000000000007E-2</v>
      </c>
      <c r="AN426" s="305">
        <f>CHOOSE($D423,Параметры!AN$55,Параметры!AN$62,Параметры!AN$68)</f>
        <v>7.0000000000000007E-2</v>
      </c>
      <c r="AO426" s="305">
        <f>CHOOSE($D423,Параметры!AO$55,Параметры!AO$62,Параметры!AO$68)</f>
        <v>7.0000000000000007E-2</v>
      </c>
      <c r="AP426" s="305">
        <f>CHOOSE($D423,Параметры!AP$55,Параметры!AP$62,Параметры!AP$68)</f>
        <v>7.0000000000000007E-2</v>
      </c>
      <c r="AQ426" s="305">
        <f>CHOOSE($D423,Параметры!AQ$55,Параметры!AQ$62,Параметры!AQ$68)</f>
        <v>7.0000000000000007E-2</v>
      </c>
      <c r="AR426" s="305">
        <f>CHOOSE($D423,Параметры!AR$55,Параметры!AR$62,Параметры!AR$68)</f>
        <v>7.0000000000000007E-2</v>
      </c>
      <c r="AS426" s="305">
        <f>CHOOSE($D423,Параметры!AS$55,Параметры!AS$62,Параметры!AS$68)</f>
        <v>7.0000000000000007E-2</v>
      </c>
      <c r="AT426" s="305">
        <f>CHOOSE($D423,Параметры!AT$55,Параметры!AT$62,Параметры!AT$68)</f>
        <v>7.0000000000000007E-2</v>
      </c>
      <c r="AU426" s="305">
        <f>CHOOSE($D423,Параметры!AU$55,Параметры!AU$62,Параметры!AU$68)</f>
        <v>7.0000000000000007E-2</v>
      </c>
      <c r="AV426" s="305">
        <f>CHOOSE($D423,Параметры!AV$55,Параметры!AV$62,Параметры!AV$68)</f>
        <v>7.0000000000000007E-2</v>
      </c>
      <c r="AW426" s="305">
        <f>CHOOSE($D423,Параметры!AW$55,Параметры!AW$62,Параметры!AW$68)</f>
        <v>7.0000000000000007E-2</v>
      </c>
      <c r="AX426" s="305">
        <f>CHOOSE($D423,Параметры!AX$55,Параметры!AX$62,Параметры!AX$68)</f>
        <v>7.0000000000000007E-2</v>
      </c>
      <c r="AY426" s="305">
        <f>CHOOSE($D423,Параметры!AY$55,Параметры!AY$62,Параметры!AY$68)</f>
        <v>7.0000000000000007E-2</v>
      </c>
      <c r="AZ426" s="305">
        <f>CHOOSE($D423,Параметры!AZ$55,Параметры!AZ$62,Параметры!AZ$68)</f>
        <v>7.0000000000000007E-2</v>
      </c>
      <c r="BA426" s="305">
        <f>CHOOSE($D423,Параметры!BA$55,Параметры!BA$62,Параметры!BA$68)</f>
        <v>7.0000000000000007E-2</v>
      </c>
      <c r="BB426" s="305">
        <f>CHOOSE($D423,Параметры!BB$55,Параметры!BB$62,Параметры!BB$68)</f>
        <v>7.0000000000000007E-2</v>
      </c>
      <c r="BC426" s="305">
        <f>CHOOSE($D423,Параметры!BC$55,Параметры!BC$62,Параметры!BC$68)</f>
        <v>7.0000000000000007E-2</v>
      </c>
      <c r="BD426" s="305">
        <f>CHOOSE($D423,Параметры!BD$55,Параметры!BD$62,Параметры!BD$68)</f>
        <v>7.0000000000000007E-2</v>
      </c>
      <c r="BE426" s="305">
        <f>CHOOSE($D423,Параметры!BE$55,Параметры!BE$62,Параметры!BE$68)</f>
        <v>7.0000000000000007E-2</v>
      </c>
      <c r="BF426" s="305">
        <f>CHOOSE($D423,Параметры!BF$55,Параметры!BF$62,Параметры!BF$68)</f>
        <v>7.0000000000000007E-2</v>
      </c>
      <c r="BG426" s="305">
        <f>CHOOSE($D423,Параметры!BG$55,Параметры!BG$62,Параметры!BG$68)</f>
        <v>7.0000000000000007E-2</v>
      </c>
      <c r="BH426" s="305">
        <f>CHOOSE($D423,Параметры!BH$55,Параметры!BH$62,Параметры!BH$68)</f>
        <v>7.0000000000000007E-2</v>
      </c>
      <c r="BI426" s="305">
        <f>CHOOSE($D423,Параметры!BI$55,Параметры!BI$62,Параметры!BI$68)</f>
        <v>7.0000000000000007E-2</v>
      </c>
      <c r="BJ426" s="305">
        <f>CHOOSE($D423,Параметры!BJ$55,Параметры!BJ$62,Параметры!BJ$68)</f>
        <v>7.0000000000000007E-2</v>
      </c>
      <c r="BK426" s="305">
        <f>CHOOSE($D423,Параметры!BK$55,Параметры!BK$62,Параметры!BK$68)</f>
        <v>7.0000000000000007E-2</v>
      </c>
      <c r="BL426" s="305">
        <f>CHOOSE($D423,Параметры!BL$55,Параметры!BL$62,Параметры!BL$68)</f>
        <v>7.0000000000000007E-2</v>
      </c>
      <c r="BM426" s="305">
        <f>CHOOSE($D423,Параметры!BM$55,Параметры!BM$62,Параметры!BM$68)</f>
        <v>7.0000000000000007E-2</v>
      </c>
      <c r="BN426" s="305">
        <f>CHOOSE($D423,Параметры!BN$55,Параметры!BN$62,Параметры!BN$68)</f>
        <v>7.0000000000000007E-2</v>
      </c>
      <c r="BO426" s="305">
        <f>CHOOSE($D423,Параметры!BO$55,Параметры!BO$62,Параметры!BO$68)</f>
        <v>7.0000000000000007E-2</v>
      </c>
      <c r="BP426" s="305">
        <f>CHOOSE($D423,Параметры!BP$55,Параметры!BP$62,Параметры!BP$68)</f>
        <v>7.0000000000000007E-2</v>
      </c>
      <c r="BQ426" s="305">
        <f>CHOOSE($D423,Параметры!BQ$55,Параметры!BQ$62,Параметры!BQ$68)</f>
        <v>7.0000000000000007E-2</v>
      </c>
      <c r="BR426" s="305">
        <f>CHOOSE($D423,Параметры!BR$55,Параметры!BR$62,Параметры!BR$68)</f>
        <v>7.0000000000000007E-2</v>
      </c>
      <c r="BS426" s="305">
        <f>CHOOSE($D423,Параметры!BS$55,Параметры!BS$62,Параметры!BS$68)</f>
        <v>7.0000000000000007E-2</v>
      </c>
      <c r="BT426" s="305">
        <f>CHOOSE($D423,Параметры!BT$55,Параметры!BT$62,Параметры!BT$68)</f>
        <v>7.0000000000000007E-2</v>
      </c>
      <c r="BU426" s="305">
        <f>CHOOSE($D423,Параметры!BU$55,Параметры!BU$62,Параметры!BU$68)</f>
        <v>7.0000000000000007E-2</v>
      </c>
      <c r="BV426" s="305">
        <f>CHOOSE($D423,Параметры!BV$55,Параметры!BV$62,Параметры!BV$68)</f>
        <v>7.0000000000000007E-2</v>
      </c>
      <c r="BW426" s="305">
        <f>CHOOSE($D423,Параметры!BW$55,Параметры!BW$62,Параметры!BW$68)</f>
        <v>7.0000000000000007E-2</v>
      </c>
      <c r="BX426" s="305">
        <f>CHOOSE($D423,Параметры!BX$55,Параметры!BX$62,Параметры!BX$68)</f>
        <v>7.0000000000000007E-2</v>
      </c>
      <c r="BY426" s="305">
        <f>CHOOSE($D423,Параметры!BY$55,Параметры!BY$62,Параметры!BY$68)</f>
        <v>7.0000000000000007E-2</v>
      </c>
      <c r="BZ426" s="305">
        <f>CHOOSE($D423,Параметры!BZ$55,Параметры!BZ$62,Параметры!BZ$68)</f>
        <v>7.0000000000000007E-2</v>
      </c>
      <c r="CA426" s="305">
        <f>CHOOSE($D423,Параметры!CA$55,Параметры!CA$62,Параметры!CA$68)</f>
        <v>7.0000000000000007E-2</v>
      </c>
      <c r="CB426" s="305">
        <f>CHOOSE($D423,Параметры!CB$55,Параметры!CB$62,Параметры!CB$68)</f>
        <v>7.0000000000000007E-2</v>
      </c>
      <c r="CC426" s="305">
        <f>CHOOSE($D423,Параметры!CC$55,Параметры!CC$62,Параметры!CC$68)</f>
        <v>7.0000000000000007E-2</v>
      </c>
      <c r="CD426" s="305">
        <f>CHOOSE($D423,Параметры!CD$55,Параметры!CD$62,Параметры!CD$68)</f>
        <v>7.0000000000000007E-2</v>
      </c>
      <c r="CE426" s="305">
        <f>CHOOSE($D423,Параметры!CE$55,Параметры!CE$62,Параметры!CE$68)</f>
        <v>7.0000000000000007E-2</v>
      </c>
      <c r="CF426" s="305">
        <f>CHOOSE($D423,Параметры!CF$55,Параметры!CF$62,Параметры!CF$68)</f>
        <v>7.0000000000000007E-2</v>
      </c>
      <c r="CG426" s="305">
        <f>CHOOSE($D423,Параметры!CG$55,Параметры!CG$62,Параметры!CG$68)</f>
        <v>7.0000000000000007E-2</v>
      </c>
      <c r="CH426" s="305">
        <f>CHOOSE($D423,Параметры!CH$55,Параметры!CH$62,Параметры!CH$68)</f>
        <v>7.0000000000000007E-2</v>
      </c>
      <c r="CI426" s="305">
        <f>CHOOSE($D423,Параметры!CI$55,Параметры!CI$62,Параметры!CI$68)</f>
        <v>7.0000000000000007E-2</v>
      </c>
      <c r="CJ426" s="305">
        <f>CHOOSE($D423,Параметры!CJ$55,Параметры!CJ$62,Параметры!CJ$68)</f>
        <v>7.0000000000000007E-2</v>
      </c>
      <c r="CK426" s="305">
        <f>CHOOSE($D423,Параметры!CK$55,Параметры!CK$62,Параметры!CK$68)</f>
        <v>7.0000000000000007E-2</v>
      </c>
      <c r="CL426" s="305">
        <f>CHOOSE($D423,Параметры!CL$55,Параметры!CL$62,Параметры!CL$68)</f>
        <v>7.0000000000000007E-2</v>
      </c>
      <c r="CM426" s="305">
        <f>CHOOSE($D423,Параметры!CM$55,Параметры!CM$62,Параметры!CM$68)</f>
        <v>7.0000000000000007E-2</v>
      </c>
      <c r="CN426" s="305">
        <f>CHOOSE($D423,Параметры!CN$55,Параметры!CN$62,Параметры!CN$68)</f>
        <v>7.0000000000000007E-2</v>
      </c>
      <c r="CO426" s="305">
        <f>CHOOSE($D423,Параметры!CO$55,Параметры!CO$62,Параметры!CO$68)</f>
        <v>7.0000000000000007E-2</v>
      </c>
      <c r="CP426" s="305">
        <f>CHOOSE($D423,Параметры!CP$55,Параметры!CP$62,Параметры!CP$68)</f>
        <v>7.0000000000000007E-2</v>
      </c>
      <c r="CQ426" s="305">
        <f>CHOOSE($D423,Параметры!CQ$55,Параметры!CQ$62,Параметры!CQ$68)</f>
        <v>7.0000000000000007E-2</v>
      </c>
      <c r="CR426" s="305">
        <f>CHOOSE($D423,Параметры!CR$55,Параметры!CR$62,Параметры!CR$68)</f>
        <v>7.0000000000000007E-2</v>
      </c>
      <c r="CS426" s="305">
        <f>CHOOSE($D423,Параметры!CS$55,Параметры!CS$62,Параметры!CS$68)</f>
        <v>7.0000000000000007E-2</v>
      </c>
      <c r="CT426" s="305">
        <f>CHOOSE($D423,Параметры!CT$55,Параметры!CT$62,Параметры!CT$68)</f>
        <v>7.0000000000000007E-2</v>
      </c>
      <c r="CU426" s="305">
        <f>CHOOSE($D423,Параметры!CU$55,Параметры!CU$62,Параметры!CU$68)</f>
        <v>7.0000000000000007E-2</v>
      </c>
      <c r="CV426" s="305">
        <f>CHOOSE($D423,Параметры!CV$55,Параметры!CV$62,Параметры!CV$68)</f>
        <v>7.0000000000000007E-2</v>
      </c>
      <c r="CW426" s="305">
        <f>CHOOSE($D423,Параметры!CW$55,Параметры!CW$62,Параметры!CW$68)</f>
        <v>7.0000000000000007E-2</v>
      </c>
      <c r="CX426" s="305">
        <f>CHOOSE($D423,Параметры!CX$55,Параметры!CX$62,Параметры!CX$68)</f>
        <v>7.0000000000000007E-2</v>
      </c>
      <c r="CY426" s="305">
        <f>CHOOSE($D423,Параметры!CY$55,Параметры!CY$62,Параметры!CY$68)</f>
        <v>7.0000000000000007E-2</v>
      </c>
      <c r="CZ426" s="305">
        <f>CHOOSE($D423,Параметры!CZ$55,Параметры!CZ$62,Параметры!CZ$68)</f>
        <v>7.0000000000000007E-2</v>
      </c>
      <c r="DA426" s="305">
        <f>CHOOSE($D423,Параметры!DA$55,Параметры!DA$62,Параметры!DA$68)</f>
        <v>7.0000000000000007E-2</v>
      </c>
      <c r="DB426" s="305">
        <f>CHOOSE($D423,Параметры!DB$55,Параметры!DB$62,Параметры!DB$68)</f>
        <v>7.0000000000000007E-2</v>
      </c>
      <c r="DC426" s="305">
        <f>CHOOSE($D423,Параметры!DC$55,Параметры!DC$62,Параметры!DC$68)</f>
        <v>7.0000000000000007E-2</v>
      </c>
      <c r="DD426" s="305">
        <f>CHOOSE($D423,Параметры!DD$55,Параметры!DD$62,Параметры!DD$68)</f>
        <v>7.0000000000000007E-2</v>
      </c>
      <c r="DE426" s="305">
        <f>CHOOSE($D423,Параметры!DE$55,Параметры!DE$62,Параметры!DE$68)</f>
        <v>7.0000000000000007E-2</v>
      </c>
      <c r="DF426" s="305">
        <f>CHOOSE($D423,Параметры!DF$55,Параметры!DF$62,Параметры!DF$68)</f>
        <v>7.0000000000000007E-2</v>
      </c>
      <c r="DG426" s="305">
        <f>CHOOSE($D423,Параметры!DG$55,Параметры!DG$62,Параметры!DG$68)</f>
        <v>7.0000000000000007E-2</v>
      </c>
      <c r="DH426" s="305">
        <f>CHOOSE($D423,Параметры!DH$55,Параметры!DH$62,Параметры!DH$68)</f>
        <v>7.0000000000000007E-2</v>
      </c>
      <c r="DI426" s="305">
        <f>CHOOSE($D423,Параметры!DI$55,Параметры!DI$62,Параметры!DI$68)</f>
        <v>7.0000000000000007E-2</v>
      </c>
      <c r="DJ426" s="305">
        <f>CHOOSE($D423,Параметры!DJ$55,Параметры!DJ$62,Параметры!DJ$68)</f>
        <v>7.0000000000000007E-2</v>
      </c>
      <c r="DK426" s="305">
        <f>CHOOSE($D423,Параметры!DK$55,Параметры!DK$62,Параметры!DK$68)</f>
        <v>7.0000000000000007E-2</v>
      </c>
      <c r="DL426" s="305">
        <f>CHOOSE($D423,Параметры!DL$55,Параметры!DL$62,Параметры!DL$68)</f>
        <v>7.0000000000000007E-2</v>
      </c>
      <c r="DM426" s="305">
        <f>CHOOSE($D423,Параметры!DM$55,Параметры!DM$62,Параметры!DM$68)</f>
        <v>7.0000000000000007E-2</v>
      </c>
      <c r="DN426" s="305">
        <f>CHOOSE($D423,Параметры!DN$55,Параметры!DN$62,Параметры!DN$68)</f>
        <v>7.0000000000000007E-2</v>
      </c>
      <c r="DO426" s="305">
        <f>CHOOSE($D423,Параметры!DO$55,Параметры!DO$62,Параметры!DO$68)</f>
        <v>7.0000000000000007E-2</v>
      </c>
      <c r="DP426" s="305">
        <f>CHOOSE($D423,Параметры!DP$55,Параметры!DP$62,Параметры!DP$68)</f>
        <v>7.0000000000000007E-2</v>
      </c>
      <c r="DQ426" s="305">
        <f>CHOOSE($D423,Параметры!DQ$55,Параметры!DQ$62,Параметры!DQ$68)</f>
        <v>7.0000000000000007E-2</v>
      </c>
      <c r="DR426" s="305">
        <f>CHOOSE($D423,Параметры!DR$55,Параметры!DR$62,Параметры!DR$68)</f>
        <v>7.0000000000000007E-2</v>
      </c>
      <c r="DS426" s="305">
        <f>CHOOSE($D423,Параметры!DS$55,Параметры!DS$62,Параметры!DS$68)</f>
        <v>7.0000000000000007E-2</v>
      </c>
      <c r="DT426" s="305">
        <f>CHOOSE($D423,Параметры!DT$55,Параметры!DT$62,Параметры!DT$68)</f>
        <v>7.0000000000000007E-2</v>
      </c>
      <c r="DU426" s="305">
        <f>CHOOSE($D423,Параметры!DU$55,Параметры!DU$62,Параметры!DU$68)</f>
        <v>7.0000000000000007E-2</v>
      </c>
      <c r="DV426" s="305">
        <f>CHOOSE($D423,Параметры!DV$55,Параметры!DV$62,Параметры!DV$68)</f>
        <v>7.0000000000000007E-2</v>
      </c>
      <c r="DW426" s="174"/>
      <c r="DX426" s="170"/>
    </row>
    <row r="427" spans="1:128" hidden="1" outlineLevel="1" x14ac:dyDescent="0.2">
      <c r="A427" s="168" t="str">
        <f ca="1">Language!A$754</f>
        <v>ставка НДС</v>
      </c>
      <c r="B427" s="173"/>
      <c r="C427" s="147" t="s">
        <v>1</v>
      </c>
      <c r="D427" s="158"/>
      <c r="F427" s="6" t="s">
        <v>3191</v>
      </c>
      <c r="G427" s="305">
        <f>IF(G$2=1,Параметры!G$78,IF(F427=Параметры!F$78,Параметры!F$78,F427))</f>
        <v>0.2</v>
      </c>
      <c r="H427" s="305">
        <f>IF(H$2=1,Параметры!H$78,IF(G427=Параметры!G$78,Параметры!G$78,G427))</f>
        <v>0.2</v>
      </c>
      <c r="I427" s="305">
        <f>IF(I$2=1,Параметры!I$78,IF(H427=Параметры!H$78,Параметры!H$78,H427))</f>
        <v>0.2</v>
      </c>
      <c r="J427" s="305">
        <f>IF(J$2=1,Параметры!J$78,IF(I427=Параметры!I$78,Параметры!I$78,I427))</f>
        <v>0.2</v>
      </c>
      <c r="K427" s="305">
        <f>IF(K$2=1,Параметры!K$78,IF(J427=Параметры!J$78,Параметры!J$78,J427))</f>
        <v>0.2</v>
      </c>
      <c r="L427" s="305">
        <f>IF(L$2=1,Параметры!L$78,IF(K427=Параметры!K$78,Параметры!K$78,K427))</f>
        <v>0.2</v>
      </c>
      <c r="M427" s="305">
        <f>IF(M$2=1,Параметры!M$78,IF(L427=Параметры!L$78,Параметры!L$78,L427))</f>
        <v>0.2</v>
      </c>
      <c r="N427" s="305">
        <f>IF(N$2=1,Параметры!N$78,IF(M427=Параметры!M$78,Параметры!M$78,M427))</f>
        <v>0.2</v>
      </c>
      <c r="O427" s="305">
        <f>IF(O$2=1,Параметры!O$78,IF(N427=Параметры!N$78,Параметры!N$78,N427))</f>
        <v>0.2</v>
      </c>
      <c r="P427" s="305">
        <f>IF(P$2=1,Параметры!P$78,IF(O427=Параметры!O$78,Параметры!O$78,O427))</f>
        <v>0.2</v>
      </c>
      <c r="Q427" s="305">
        <f>IF(Q$2=1,Параметры!Q$78,IF(P427=Параметры!P$78,Параметры!P$78,P427))</f>
        <v>0.2</v>
      </c>
      <c r="R427" s="305">
        <f>IF(R$2=1,Параметры!R$78,IF(Q427=Параметры!Q$78,Параметры!Q$78,Q427))</f>
        <v>0.2</v>
      </c>
      <c r="S427" s="305">
        <f>IF(S$2=1,Параметры!S$78,IF(R427=Параметры!R$78,Параметры!R$78,R427))</f>
        <v>0.2</v>
      </c>
      <c r="T427" s="305">
        <f>IF(T$2=1,Параметры!T$78,IF(S427=Параметры!S$78,Параметры!S$78,S427))</f>
        <v>0.2</v>
      </c>
      <c r="U427" s="305">
        <f>IF(U$2=1,Параметры!U$78,IF(T427=Параметры!T$78,Параметры!T$78,T427))</f>
        <v>0.2</v>
      </c>
      <c r="V427" s="305">
        <f>IF(V$2=1,Параметры!V$78,IF(U427=Параметры!U$78,Параметры!U$78,U427))</f>
        <v>0.2</v>
      </c>
      <c r="W427" s="305">
        <f>IF(W$2=1,Параметры!W$78,IF(V427=Параметры!V$78,Параметры!V$78,V427))</f>
        <v>0.2</v>
      </c>
      <c r="X427" s="305">
        <f>IF(X$2=1,Параметры!X$78,IF(W427=Параметры!W$78,Параметры!W$78,W427))</f>
        <v>0.2</v>
      </c>
      <c r="Y427" s="305">
        <f>IF(Y$2=1,Параметры!Y$78,IF(X427=Параметры!X$78,Параметры!X$78,X427))</f>
        <v>0.2</v>
      </c>
      <c r="Z427" s="305">
        <f>IF(Z$2=1,Параметры!Z$78,IF(Y427=Параметры!Y$78,Параметры!Y$78,Y427))</f>
        <v>0.2</v>
      </c>
      <c r="AA427" s="305">
        <f>IF(AA$2=1,Параметры!AA$78,IF(Z427=Параметры!Z$78,Параметры!Z$78,Z427))</f>
        <v>0.2</v>
      </c>
      <c r="AB427" s="305">
        <f>IF(AB$2=1,Параметры!AB$78,IF(AA427=Параметры!AA$78,Параметры!AA$78,AA427))</f>
        <v>0.2</v>
      </c>
      <c r="AC427" s="305">
        <f>IF(AC$2=1,Параметры!AC$78,IF(AB427=Параметры!AB$78,Параметры!AB$78,AB427))</f>
        <v>0.2</v>
      </c>
      <c r="AD427" s="305">
        <f>IF(AD$2=1,Параметры!AD$78,IF(AC427=Параметры!AC$78,Параметры!AC$78,AC427))</f>
        <v>0.2</v>
      </c>
      <c r="AE427" s="305">
        <f>IF(AE$2=1,Параметры!AE$78,IF(AD427=Параметры!AD$78,Параметры!AD$78,AD427))</f>
        <v>0.2</v>
      </c>
      <c r="AF427" s="305">
        <f>IF(AF$2=1,Параметры!AF$78,IF(AE427=Параметры!AE$78,Параметры!AE$78,AE427))</f>
        <v>0.2</v>
      </c>
      <c r="AG427" s="305">
        <f>IF(AG$2=1,Параметры!AG$78,IF(AF427=Параметры!AF$78,Параметры!AF$78,AF427))</f>
        <v>0.2</v>
      </c>
      <c r="AH427" s="305">
        <f>IF(AH$2=1,Параметры!AH$78,IF(AG427=Параметры!AG$78,Параметры!AG$78,AG427))</f>
        <v>0.2</v>
      </c>
      <c r="AI427" s="305">
        <f>IF(AI$2=1,Параметры!AI$78,IF(AH427=Параметры!AH$78,Параметры!AH$78,AH427))</f>
        <v>0.2</v>
      </c>
      <c r="AJ427" s="305">
        <f>IF(AJ$2=1,Параметры!AJ$78,IF(AI427=Параметры!AI$78,Параметры!AI$78,AI427))</f>
        <v>0.2</v>
      </c>
      <c r="AK427" s="305">
        <f>IF(AK$2=1,Параметры!AK$78,IF(AJ427=Параметры!AJ$78,Параметры!AJ$78,AJ427))</f>
        <v>0.2</v>
      </c>
      <c r="AL427" s="305">
        <f>IF(AL$2=1,Параметры!AL$78,IF(AK427=Параметры!AK$78,Параметры!AK$78,AK427))</f>
        <v>0.2</v>
      </c>
      <c r="AM427" s="305">
        <f>IF(AM$2=1,Параметры!AM$78,IF(AL427=Параметры!AL$78,Параметры!AL$78,AL427))</f>
        <v>0.2</v>
      </c>
      <c r="AN427" s="305">
        <f>IF(AN$2=1,Параметры!AN$78,IF(AM427=Параметры!AM$78,Параметры!AM$78,AM427))</f>
        <v>0.2</v>
      </c>
      <c r="AO427" s="305">
        <f>IF(AO$2=1,Параметры!AO$78,IF(AN427=Параметры!AN$78,Параметры!AN$78,AN427))</f>
        <v>0.2</v>
      </c>
      <c r="AP427" s="305">
        <f>IF(AP$2=1,Параметры!AP$78,IF(AO427=Параметры!AO$78,Параметры!AO$78,AO427))</f>
        <v>0.2</v>
      </c>
      <c r="AQ427" s="305">
        <f>IF(AQ$2=1,Параметры!AQ$78,IF(AP427=Параметры!AP$78,Параметры!AP$78,AP427))</f>
        <v>0.2</v>
      </c>
      <c r="AR427" s="305">
        <f>IF(AR$2=1,Параметры!AR$78,IF(AQ427=Параметры!AQ$78,Параметры!AQ$78,AQ427))</f>
        <v>0.2</v>
      </c>
      <c r="AS427" s="305">
        <f>IF(AS$2=1,Параметры!AS$78,IF(AR427=Параметры!AR$78,Параметры!AR$78,AR427))</f>
        <v>0.2</v>
      </c>
      <c r="AT427" s="305">
        <f>IF(AT$2=1,Параметры!AT$78,IF(AS427=Параметры!AS$78,Параметры!AS$78,AS427))</f>
        <v>0.2</v>
      </c>
      <c r="AU427" s="305">
        <f>IF(AU$2=1,Параметры!AU$78,IF(AT427=Параметры!AT$78,Параметры!AT$78,AT427))</f>
        <v>0.2</v>
      </c>
      <c r="AV427" s="305">
        <f>IF(AV$2=1,Параметры!AV$78,IF(AU427=Параметры!AU$78,Параметры!AU$78,AU427))</f>
        <v>0.2</v>
      </c>
      <c r="AW427" s="305">
        <f>IF(AW$2=1,Параметры!AW$78,IF(AV427=Параметры!AV$78,Параметры!AV$78,AV427))</f>
        <v>0.2</v>
      </c>
      <c r="AX427" s="305">
        <f>IF(AX$2=1,Параметры!AX$78,IF(AW427=Параметры!AW$78,Параметры!AW$78,AW427))</f>
        <v>0.2</v>
      </c>
      <c r="AY427" s="305">
        <f>IF(AY$2=1,Параметры!AY$78,IF(AX427=Параметры!AX$78,Параметры!AX$78,AX427))</f>
        <v>0.2</v>
      </c>
      <c r="AZ427" s="305">
        <f>IF(AZ$2=1,Параметры!AZ$78,IF(AY427=Параметры!AY$78,Параметры!AY$78,AY427))</f>
        <v>0.2</v>
      </c>
      <c r="BA427" s="305">
        <f>IF(BA$2=1,Параметры!BA$78,IF(AZ427=Параметры!AZ$78,Параметры!AZ$78,AZ427))</f>
        <v>0.2</v>
      </c>
      <c r="BB427" s="305">
        <f>IF(BB$2=1,Параметры!BB$78,IF(BA427=Параметры!BA$78,Параметры!BA$78,BA427))</f>
        <v>0.2</v>
      </c>
      <c r="BC427" s="305">
        <f>IF(BC$2=1,Параметры!BC$78,IF(BB427=Параметры!BB$78,Параметры!BB$78,BB427))</f>
        <v>0.2</v>
      </c>
      <c r="BD427" s="305">
        <f>IF(BD$2=1,Параметры!BD$78,IF(BC427=Параметры!BC$78,Параметры!BC$78,BC427))</f>
        <v>0.2</v>
      </c>
      <c r="BE427" s="305">
        <f>IF(BE$2=1,Параметры!BE$78,IF(BD427=Параметры!BD$78,Параметры!BD$78,BD427))</f>
        <v>0.2</v>
      </c>
      <c r="BF427" s="305">
        <f>IF(BF$2=1,Параметры!BF$78,IF(BE427=Параметры!BE$78,Параметры!BE$78,BE427))</f>
        <v>0.2</v>
      </c>
      <c r="BG427" s="305">
        <f>IF(BG$2=1,Параметры!BG$78,IF(BF427=Параметры!BF$78,Параметры!BF$78,BF427))</f>
        <v>0.2</v>
      </c>
      <c r="BH427" s="305">
        <f>IF(BH$2=1,Параметры!BH$78,IF(BG427=Параметры!BG$78,Параметры!BG$78,BG427))</f>
        <v>0.2</v>
      </c>
      <c r="BI427" s="305">
        <f>IF(BI$2=1,Параметры!BI$78,IF(BH427=Параметры!BH$78,Параметры!BH$78,BH427))</f>
        <v>0.2</v>
      </c>
      <c r="BJ427" s="305">
        <f>IF(BJ$2=1,Параметры!BJ$78,IF(BI427=Параметры!BI$78,Параметры!BI$78,BI427))</f>
        <v>0.2</v>
      </c>
      <c r="BK427" s="305">
        <f>IF(BK$2=1,Параметры!BK$78,IF(BJ427=Параметры!BJ$78,Параметры!BJ$78,BJ427))</f>
        <v>0.2</v>
      </c>
      <c r="BL427" s="305">
        <f>IF(BL$2=1,Параметры!BL$78,IF(BK427=Параметры!BK$78,Параметры!BK$78,BK427))</f>
        <v>0.2</v>
      </c>
      <c r="BM427" s="305">
        <f>IF(BM$2=1,Параметры!BM$78,IF(BL427=Параметры!BL$78,Параметры!BL$78,BL427))</f>
        <v>0.2</v>
      </c>
      <c r="BN427" s="305">
        <f>IF(BN$2=1,Параметры!BN$78,IF(BM427=Параметры!BM$78,Параметры!BM$78,BM427))</f>
        <v>0.2</v>
      </c>
      <c r="BO427" s="305">
        <f>IF(BO$2=1,Параметры!BO$78,IF(BN427=Параметры!BN$78,Параметры!BN$78,BN427))</f>
        <v>0.2</v>
      </c>
      <c r="BP427" s="305">
        <f>IF(BP$2=1,Параметры!BP$78,IF(BO427=Параметры!BO$78,Параметры!BO$78,BO427))</f>
        <v>0.2</v>
      </c>
      <c r="BQ427" s="305">
        <f>IF(BQ$2=1,Параметры!BQ$78,IF(BP427=Параметры!BP$78,Параметры!BP$78,BP427))</f>
        <v>0.2</v>
      </c>
      <c r="BR427" s="305">
        <f>IF(BR$2=1,Параметры!BR$78,IF(BQ427=Параметры!BQ$78,Параметры!BQ$78,BQ427))</f>
        <v>0.2</v>
      </c>
      <c r="BS427" s="305">
        <f>IF(BS$2=1,Параметры!BS$78,IF(BR427=Параметры!BR$78,Параметры!BR$78,BR427))</f>
        <v>0.2</v>
      </c>
      <c r="BT427" s="305">
        <f>IF(BT$2=1,Параметры!BT$78,IF(BS427=Параметры!BS$78,Параметры!BS$78,BS427))</f>
        <v>0.2</v>
      </c>
      <c r="BU427" s="305">
        <f>IF(BU$2=1,Параметры!BU$78,IF(BT427=Параметры!BT$78,Параметры!BT$78,BT427))</f>
        <v>0.2</v>
      </c>
      <c r="BV427" s="305">
        <f>IF(BV$2=1,Параметры!BV$78,IF(BU427=Параметры!BU$78,Параметры!BU$78,BU427))</f>
        <v>0.2</v>
      </c>
      <c r="BW427" s="305">
        <f>IF(BW$2=1,Параметры!BW$78,IF(BV427=Параметры!BV$78,Параметры!BV$78,BV427))</f>
        <v>0.2</v>
      </c>
      <c r="BX427" s="305">
        <f>IF(BX$2=1,Параметры!BX$78,IF(BW427=Параметры!BW$78,Параметры!BW$78,BW427))</f>
        <v>0.2</v>
      </c>
      <c r="BY427" s="305">
        <f>IF(BY$2=1,Параметры!BY$78,IF(BX427=Параметры!BX$78,Параметры!BX$78,BX427))</f>
        <v>0.2</v>
      </c>
      <c r="BZ427" s="305">
        <f>IF(BZ$2=1,Параметры!BZ$78,IF(BY427=Параметры!BY$78,Параметры!BY$78,BY427))</f>
        <v>0.2</v>
      </c>
      <c r="CA427" s="305">
        <f>IF(CA$2=1,Параметры!CA$78,IF(BZ427=Параметры!BZ$78,Параметры!BZ$78,BZ427))</f>
        <v>0.2</v>
      </c>
      <c r="CB427" s="305">
        <f>IF(CB$2=1,Параметры!CB$78,IF(CA427=Параметры!CA$78,Параметры!CA$78,CA427))</f>
        <v>0.2</v>
      </c>
      <c r="CC427" s="305">
        <f>IF(CC$2=1,Параметры!CC$78,IF(CB427=Параметры!CB$78,Параметры!CB$78,CB427))</f>
        <v>0.2</v>
      </c>
      <c r="CD427" s="305">
        <f>IF(CD$2=1,Параметры!CD$78,IF(CC427=Параметры!CC$78,Параметры!CC$78,CC427))</f>
        <v>0.2</v>
      </c>
      <c r="CE427" s="305">
        <f>IF(CE$2=1,Параметры!CE$78,IF(CD427=Параметры!CD$78,Параметры!CD$78,CD427))</f>
        <v>0.2</v>
      </c>
      <c r="CF427" s="305">
        <f>IF(CF$2=1,Параметры!CF$78,IF(CE427=Параметры!CE$78,Параметры!CE$78,CE427))</f>
        <v>0.2</v>
      </c>
      <c r="CG427" s="305">
        <f>IF(CG$2=1,Параметры!CG$78,IF(CF427=Параметры!CF$78,Параметры!CF$78,CF427))</f>
        <v>0.2</v>
      </c>
      <c r="CH427" s="305">
        <f>IF(CH$2=1,Параметры!CH$78,IF(CG427=Параметры!CG$78,Параметры!CG$78,CG427))</f>
        <v>0.2</v>
      </c>
      <c r="CI427" s="305">
        <f>IF(CI$2=1,Параметры!CI$78,IF(CH427=Параметры!CH$78,Параметры!CH$78,CH427))</f>
        <v>0.2</v>
      </c>
      <c r="CJ427" s="305">
        <f>IF(CJ$2=1,Параметры!CJ$78,IF(CI427=Параметры!CI$78,Параметры!CI$78,CI427))</f>
        <v>0.2</v>
      </c>
      <c r="CK427" s="305">
        <f>IF(CK$2=1,Параметры!CK$78,IF(CJ427=Параметры!CJ$78,Параметры!CJ$78,CJ427))</f>
        <v>0.2</v>
      </c>
      <c r="CL427" s="305">
        <f>IF(CL$2=1,Параметры!CL$78,IF(CK427=Параметры!CK$78,Параметры!CK$78,CK427))</f>
        <v>0.2</v>
      </c>
      <c r="CM427" s="305">
        <f>IF(CM$2=1,Параметры!CM$78,IF(CL427=Параметры!CL$78,Параметры!CL$78,CL427))</f>
        <v>0.2</v>
      </c>
      <c r="CN427" s="305">
        <f>IF(CN$2=1,Параметры!CN$78,IF(CM427=Параметры!CM$78,Параметры!CM$78,CM427))</f>
        <v>0.2</v>
      </c>
      <c r="CO427" s="305">
        <f>IF(CO$2=1,Параметры!CO$78,IF(CN427=Параметры!CN$78,Параметры!CN$78,CN427))</f>
        <v>0.2</v>
      </c>
      <c r="CP427" s="305">
        <f>IF(CP$2=1,Параметры!CP$78,IF(CO427=Параметры!CO$78,Параметры!CO$78,CO427))</f>
        <v>0.2</v>
      </c>
      <c r="CQ427" s="305">
        <f>IF(CQ$2=1,Параметры!CQ$78,IF(CP427=Параметры!CP$78,Параметры!CP$78,CP427))</f>
        <v>0.2</v>
      </c>
      <c r="CR427" s="305">
        <f>IF(CR$2=1,Параметры!CR$78,IF(CQ427=Параметры!CQ$78,Параметры!CQ$78,CQ427))</f>
        <v>0.2</v>
      </c>
      <c r="CS427" s="305">
        <f>IF(CS$2=1,Параметры!CS$78,IF(CR427=Параметры!CR$78,Параметры!CR$78,CR427))</f>
        <v>0.2</v>
      </c>
      <c r="CT427" s="305">
        <f>IF(CT$2=1,Параметры!CT$78,IF(CS427=Параметры!CS$78,Параметры!CS$78,CS427))</f>
        <v>0.2</v>
      </c>
      <c r="CU427" s="305">
        <f>IF(CU$2=1,Параметры!CU$78,IF(CT427=Параметры!CT$78,Параметры!CT$78,CT427))</f>
        <v>0.2</v>
      </c>
      <c r="CV427" s="305">
        <f>IF(CV$2=1,Параметры!CV$78,IF(CU427=Параметры!CU$78,Параметры!CU$78,CU427))</f>
        <v>0.2</v>
      </c>
      <c r="CW427" s="305">
        <f>IF(CW$2=1,Параметры!CW$78,IF(CV427=Параметры!CV$78,Параметры!CV$78,CV427))</f>
        <v>0.2</v>
      </c>
      <c r="CX427" s="305">
        <f>IF(CX$2=1,Параметры!CX$78,IF(CW427=Параметры!CW$78,Параметры!CW$78,CW427))</f>
        <v>0.2</v>
      </c>
      <c r="CY427" s="305">
        <f>IF(CY$2=1,Параметры!CY$78,IF(CX427=Параметры!CX$78,Параметры!CX$78,CX427))</f>
        <v>0.2</v>
      </c>
      <c r="CZ427" s="305">
        <f>IF(CZ$2=1,Параметры!CZ$78,IF(CY427=Параметры!CY$78,Параметры!CY$78,CY427))</f>
        <v>0.2</v>
      </c>
      <c r="DA427" s="305">
        <f>IF(DA$2=1,Параметры!DA$78,IF(CZ427=Параметры!CZ$78,Параметры!CZ$78,CZ427))</f>
        <v>0.2</v>
      </c>
      <c r="DB427" s="305">
        <f>IF(DB$2=1,Параметры!DB$78,IF(DA427=Параметры!DA$78,Параметры!DA$78,DA427))</f>
        <v>0.2</v>
      </c>
      <c r="DC427" s="305">
        <f>IF(DC$2=1,Параметры!DC$78,IF(DB427=Параметры!DB$78,Параметры!DB$78,DB427))</f>
        <v>0.2</v>
      </c>
      <c r="DD427" s="305">
        <f>IF(DD$2=1,Параметры!DD$78,IF(DC427=Параметры!DC$78,Параметры!DC$78,DC427))</f>
        <v>0.2</v>
      </c>
      <c r="DE427" s="305">
        <f>IF(DE$2=1,Параметры!DE$78,IF(DD427=Параметры!DD$78,Параметры!DD$78,DD427))</f>
        <v>0.2</v>
      </c>
      <c r="DF427" s="305">
        <f>IF(DF$2=1,Параметры!DF$78,IF(DE427=Параметры!DE$78,Параметры!DE$78,DE427))</f>
        <v>0.2</v>
      </c>
      <c r="DG427" s="305">
        <f>IF(DG$2=1,Параметры!DG$78,IF(DF427=Параметры!DF$78,Параметры!DF$78,DF427))</f>
        <v>0.2</v>
      </c>
      <c r="DH427" s="305">
        <f>IF(DH$2=1,Параметры!DH$78,IF(DG427=Параметры!DG$78,Параметры!DG$78,DG427))</f>
        <v>0.2</v>
      </c>
      <c r="DI427" s="305">
        <f>IF(DI$2=1,Параметры!DI$78,IF(DH427=Параметры!DH$78,Параметры!DH$78,DH427))</f>
        <v>0.2</v>
      </c>
      <c r="DJ427" s="305">
        <f>IF(DJ$2=1,Параметры!DJ$78,IF(DI427=Параметры!DI$78,Параметры!DI$78,DI427))</f>
        <v>0.2</v>
      </c>
      <c r="DK427" s="305">
        <f>IF(DK$2=1,Параметры!DK$78,IF(DJ427=Параметры!DJ$78,Параметры!DJ$78,DJ427))</f>
        <v>0.2</v>
      </c>
      <c r="DL427" s="305">
        <f>IF(DL$2=1,Параметры!DL$78,IF(DK427=Параметры!DK$78,Параметры!DK$78,DK427))</f>
        <v>0.2</v>
      </c>
      <c r="DM427" s="305">
        <f>IF(DM$2=1,Параметры!DM$78,IF(DL427=Параметры!DL$78,Параметры!DL$78,DL427))</f>
        <v>0.2</v>
      </c>
      <c r="DN427" s="305">
        <f>IF(DN$2=1,Параметры!DN$78,IF(DM427=Параметры!DM$78,Параметры!DM$78,DM427))</f>
        <v>0.2</v>
      </c>
      <c r="DO427" s="305">
        <f>IF(DO$2=1,Параметры!DO$78,IF(DN427=Параметры!DN$78,Параметры!DN$78,DN427))</f>
        <v>0.2</v>
      </c>
      <c r="DP427" s="305">
        <f>IF(DP$2=1,Параметры!DP$78,IF(DO427=Параметры!DO$78,Параметры!DO$78,DO427))</f>
        <v>0.2</v>
      </c>
      <c r="DQ427" s="305">
        <f>IF(DQ$2=1,Параметры!DQ$78,IF(DP427=Параметры!DP$78,Параметры!DP$78,DP427))</f>
        <v>0.2</v>
      </c>
      <c r="DR427" s="305">
        <f>IF(DR$2=1,Параметры!DR$78,IF(DQ427=Параметры!DQ$78,Параметры!DQ$78,DQ427))</f>
        <v>0.2</v>
      </c>
      <c r="DS427" s="305">
        <f>IF(DS$2=1,Параметры!DS$78,IF(DR427=Параметры!DR$78,Параметры!DR$78,DR427))</f>
        <v>0.2</v>
      </c>
      <c r="DT427" s="305">
        <f>IF(DT$2=1,Параметры!DT$78,IF(DS427=Параметры!DS$78,Параметры!DS$78,DS427))</f>
        <v>0.2</v>
      </c>
      <c r="DU427" s="305">
        <f>IF(DU$2=1,Параметры!DU$78,IF(DT427=Параметры!DT$78,Параметры!DT$78,DT427))</f>
        <v>0.2</v>
      </c>
      <c r="DV427" s="305">
        <f>IF(DV$2=1,Параметры!DV$78,IF(DU427=Параметры!DU$78,Параметры!DU$78,DU427))</f>
        <v>0.2</v>
      </c>
      <c r="DW427" s="174"/>
      <c r="DX427" s="170"/>
    </row>
    <row r="428" spans="1:128" hidden="1" outlineLevel="1" x14ac:dyDescent="0.2">
      <c r="A428" s="168" t="str">
        <f ca="1">Language!A$679</f>
        <v>коэффициент прироста цен к предыдущему периоду</v>
      </c>
      <c r="B428" s="173"/>
      <c r="C428" s="147" t="str">
        <f ca="1">Language!$A$1467</f>
        <v>раз</v>
      </c>
      <c r="D428" s="158"/>
      <c r="F428" s="6" t="s">
        <v>3190</v>
      </c>
      <c r="G428" s="175">
        <f ca="1">IF(G$2=1,1,IF(Prj_Inflation=1, (1+OFFSET(G426,0,-1))^(Параметры!G$36/360), 1))</f>
        <v>1</v>
      </c>
      <c r="H428" s="175">
        <f ca="1">IF(H$2=1,1,IF(Prj_Inflation=1, (1+OFFSET(H426,0,-1))^(Параметры!H$36/360), 1))</f>
        <v>1.0056541453874053</v>
      </c>
      <c r="I428" s="175">
        <f ca="1">IF(I$2=1,1,IF(Prj_Inflation=1, (1+OFFSET(I426,0,-1))^(Параметры!I$36/360), 1))</f>
        <v>1.0056541453874053</v>
      </c>
      <c r="J428" s="175">
        <f ca="1">IF(J$2=1,1,IF(Prj_Inflation=1, (1+OFFSET(J426,0,-1))^(Параметры!J$36/360), 1))</f>
        <v>1.0056541453874053</v>
      </c>
      <c r="K428" s="175">
        <f ca="1">IF(K$2=1,1,IF(Prj_Inflation=1, (1+OFFSET(K426,0,-1))^(Параметры!K$36/360), 1))</f>
        <v>1.0056541453874053</v>
      </c>
      <c r="L428" s="175">
        <f ca="1">IF(L$2=1,1,IF(Prj_Inflation=1, (1+OFFSET(L426,0,-1))^(Параметры!L$36/360), 1))</f>
        <v>1.0056541453874053</v>
      </c>
      <c r="M428" s="175">
        <f ca="1">IF(M$2=1,1,IF(Prj_Inflation=1, (1+OFFSET(M426,0,-1))^(Параметры!M$36/360), 1))</f>
        <v>1.0056541453874053</v>
      </c>
      <c r="N428" s="175">
        <f ca="1">IF(N$2=1,1,IF(Prj_Inflation=1, (1+OFFSET(N426,0,-1))^(Параметры!N$36/360), 1))</f>
        <v>1.0056541453874053</v>
      </c>
      <c r="O428" s="175">
        <f ca="1">IF(O$2=1,1,IF(Prj_Inflation=1, (1+OFFSET(O426,0,-1))^(Параметры!O$36/360), 1))</f>
        <v>1.0056541453874053</v>
      </c>
      <c r="P428" s="175">
        <f ca="1">IF(P$2=1,1,IF(Prj_Inflation=1, (1+OFFSET(P426,0,-1))^(Параметры!P$36/360), 1))</f>
        <v>1.0056541453874053</v>
      </c>
      <c r="Q428" s="175">
        <f ca="1">IF(Q$2=1,1,IF(Prj_Inflation=1, (1+OFFSET(Q426,0,-1))^(Параметры!Q$36/360), 1))</f>
        <v>1.0056541453874053</v>
      </c>
      <c r="R428" s="175">
        <f ca="1">IF(R$2=1,1,IF(Prj_Inflation=1, (1+OFFSET(R426,0,-1))^(Параметры!R$36/360), 1))</f>
        <v>1.0056541453874053</v>
      </c>
      <c r="S428" s="175">
        <f ca="1">IF(S$2=1,1,IF(Prj_Inflation=1, (1+OFFSET(S426,0,-1))^(Параметры!S$36/360), 1))</f>
        <v>1.0056541453874053</v>
      </c>
      <c r="T428" s="175">
        <f ca="1">IF(T$2=1,1,IF(Prj_Inflation=1, (1+OFFSET(T426,0,-1))^(Параметры!T$36/360), 1))</f>
        <v>1.0056541453874053</v>
      </c>
      <c r="U428" s="175">
        <f ca="1">IF(U$2=1,1,IF(Prj_Inflation=1, (1+OFFSET(U426,0,-1))^(Параметры!U$36/360), 1))</f>
        <v>1.0056541453874053</v>
      </c>
      <c r="V428" s="175">
        <f ca="1">IF(V$2=1,1,IF(Prj_Inflation=1, (1+OFFSET(V426,0,-1))^(Параметры!V$36/360), 1))</f>
        <v>1.0056541453874053</v>
      </c>
      <c r="W428" s="175">
        <f ca="1">IF(W$2=1,1,IF(Prj_Inflation=1, (1+OFFSET(W426,0,-1))^(Параметры!W$36/360), 1))</f>
        <v>1.0056541453874053</v>
      </c>
      <c r="X428" s="175">
        <f ca="1">IF(X$2=1,1,IF(Prj_Inflation=1, (1+OFFSET(X426,0,-1))^(Параметры!X$36/360), 1))</f>
        <v>1.0056541453874053</v>
      </c>
      <c r="Y428" s="175">
        <f ca="1">IF(Y$2=1,1,IF(Prj_Inflation=1, (1+OFFSET(Y426,0,-1))^(Параметры!Y$36/360), 1))</f>
        <v>1.0056541453874053</v>
      </c>
      <c r="Z428" s="175">
        <f ca="1">IF(Z$2=1,1,IF(Prj_Inflation=1, (1+OFFSET(Z426,0,-1))^(Параметры!Z$36/360), 1))</f>
        <v>1.0056541453874053</v>
      </c>
      <c r="AA428" s="175">
        <f ca="1">IF(AA$2=1,1,IF(Prj_Inflation=1, (1+OFFSET(AA426,0,-1))^(Параметры!AA$36/360), 1))</f>
        <v>1.0056541453874053</v>
      </c>
      <c r="AB428" s="175">
        <f ca="1">IF(AB$2=1,1,IF(Prj_Inflation=1, (1+OFFSET(AB426,0,-1))^(Параметры!AB$36/360), 1))</f>
        <v>1.0056541453874053</v>
      </c>
      <c r="AC428" s="175">
        <f ca="1">IF(AC$2=1,1,IF(Prj_Inflation=1, (1+OFFSET(AC426,0,-1))^(Параметры!AC$36/360), 1))</f>
        <v>1.0056541453874053</v>
      </c>
      <c r="AD428" s="175">
        <f ca="1">IF(AD$2=1,1,IF(Prj_Inflation=1, (1+OFFSET(AD426,0,-1))^(Параметры!AD$36/360), 1))</f>
        <v>1.0056541453874053</v>
      </c>
      <c r="AE428" s="175">
        <f ca="1">IF(AE$2=1,1,IF(Prj_Inflation=1, (1+OFFSET(AE426,0,-1))^(Параметры!AE$36/360), 1))</f>
        <v>1.0056541453874053</v>
      </c>
      <c r="AF428" s="175">
        <f ca="1">IF(AF$2=1,1,IF(Prj_Inflation=1, (1+OFFSET(AF426,0,-1))^(Параметры!AF$36/360), 1))</f>
        <v>1.0056541453874053</v>
      </c>
      <c r="AG428" s="175">
        <f ca="1">IF(AG$2=1,1,IF(Prj_Inflation=1, (1+OFFSET(AG426,0,-1))^(Параметры!AG$36/360), 1))</f>
        <v>1.0056541453874053</v>
      </c>
      <c r="AH428" s="175">
        <f ca="1">IF(AH$2=1,1,IF(Prj_Inflation=1, (1+OFFSET(AH426,0,-1))^(Параметры!AH$36/360), 1))</f>
        <v>1.0056541453874053</v>
      </c>
      <c r="AI428" s="175">
        <f ca="1">IF(AI$2=1,1,IF(Prj_Inflation=1, (1+OFFSET(AI426,0,-1))^(Параметры!AI$36/360), 1))</f>
        <v>1.0056541453874053</v>
      </c>
      <c r="AJ428" s="175">
        <f ca="1">IF(AJ$2=1,1,IF(Prj_Inflation=1, (1+OFFSET(AJ426,0,-1))^(Параметры!AJ$36/360), 1))</f>
        <v>1.0056541453874053</v>
      </c>
      <c r="AK428" s="175">
        <f ca="1">IF(AK$2=1,1,IF(Prj_Inflation=1, (1+OFFSET(AK426,0,-1))^(Параметры!AK$36/360), 1))</f>
        <v>1.0056541453874053</v>
      </c>
      <c r="AL428" s="175">
        <f ca="1">IF(AL$2=1,1,IF(Prj_Inflation=1, (1+OFFSET(AL426,0,-1))^(Параметры!AL$36/360), 1))</f>
        <v>1.0056541453874053</v>
      </c>
      <c r="AM428" s="175">
        <f ca="1">IF(AM$2=1,1,IF(Prj_Inflation=1, (1+OFFSET(AM426,0,-1))^(Параметры!AM$36/360), 1))</f>
        <v>1.0056541453874053</v>
      </c>
      <c r="AN428" s="175">
        <f ca="1">IF(AN$2=1,1,IF(Prj_Inflation=1, (1+OFFSET(AN426,0,-1))^(Параметры!AN$36/360), 1))</f>
        <v>1.0056541453874053</v>
      </c>
      <c r="AO428" s="175">
        <f ca="1">IF(AO$2=1,1,IF(Prj_Inflation=1, (1+OFFSET(AO426,0,-1))^(Параметры!AO$36/360), 1))</f>
        <v>1.0056541453874053</v>
      </c>
      <c r="AP428" s="175">
        <f ca="1">IF(AP$2=1,1,IF(Prj_Inflation=1, (1+OFFSET(AP426,0,-1))^(Параметры!AP$36/360), 1))</f>
        <v>1.0056541453874053</v>
      </c>
      <c r="AQ428" s="175">
        <f ca="1">IF(AQ$2=1,1,IF(Prj_Inflation=1, (1+OFFSET(AQ426,0,-1))^(Параметры!AQ$36/360), 1))</f>
        <v>1.0056541453874053</v>
      </c>
      <c r="AR428" s="175">
        <f ca="1">IF(AR$2=1,1,IF(Prj_Inflation=1, (1+OFFSET(AR426,0,-1))^(Параметры!AR$36/360), 1))</f>
        <v>1.0056541453874053</v>
      </c>
      <c r="AS428" s="175">
        <f ca="1">IF(AS$2=1,1,IF(Prj_Inflation=1, (1+OFFSET(AS426,0,-1))^(Параметры!AS$36/360), 1))</f>
        <v>1.0056541453874053</v>
      </c>
      <c r="AT428" s="175">
        <f ca="1">IF(AT$2=1,1,IF(Prj_Inflation=1, (1+OFFSET(AT426,0,-1))^(Параметры!AT$36/360), 1))</f>
        <v>1.0056541453874053</v>
      </c>
      <c r="AU428" s="175">
        <f ca="1">IF(AU$2=1,1,IF(Prj_Inflation=1, (1+OFFSET(AU426,0,-1))^(Параметры!AU$36/360), 1))</f>
        <v>1.0056541453874053</v>
      </c>
      <c r="AV428" s="175">
        <f ca="1">IF(AV$2=1,1,IF(Prj_Inflation=1, (1+OFFSET(AV426,0,-1))^(Параметры!AV$36/360), 1))</f>
        <v>1.0056541453874053</v>
      </c>
      <c r="AW428" s="175">
        <f ca="1">IF(AW$2=1,1,IF(Prj_Inflation=1, (1+OFFSET(AW426,0,-1))^(Параметры!AW$36/360), 1))</f>
        <v>1.0056541453874053</v>
      </c>
      <c r="AX428" s="175">
        <f ca="1">IF(AX$2=1,1,IF(Prj_Inflation=1, (1+OFFSET(AX426,0,-1))^(Параметры!AX$36/360), 1))</f>
        <v>1.0056541453874053</v>
      </c>
      <c r="AY428" s="175">
        <f ca="1">IF(AY$2=1,1,IF(Prj_Inflation=1, (1+OFFSET(AY426,0,-1))^(Параметры!AY$36/360), 1))</f>
        <v>1.0056541453874053</v>
      </c>
      <c r="AZ428" s="175">
        <f ca="1">IF(AZ$2=1,1,IF(Prj_Inflation=1, (1+OFFSET(AZ426,0,-1))^(Параметры!AZ$36/360), 1))</f>
        <v>1.0056541453874053</v>
      </c>
      <c r="BA428" s="175">
        <f ca="1">IF(BA$2=1,1,IF(Prj_Inflation=1, (1+OFFSET(BA426,0,-1))^(Параметры!BA$36/360), 1))</f>
        <v>1.0056541453874053</v>
      </c>
      <c r="BB428" s="175">
        <f ca="1">IF(BB$2=1,1,IF(Prj_Inflation=1, (1+OFFSET(BB426,0,-1))^(Параметры!BB$36/360), 1))</f>
        <v>1.0056541453874053</v>
      </c>
      <c r="BC428" s="175">
        <f ca="1">IF(BC$2=1,1,IF(Prj_Inflation=1, (1+OFFSET(BC426,0,-1))^(Параметры!BC$36/360), 1))</f>
        <v>1.0056541453874053</v>
      </c>
      <c r="BD428" s="175">
        <f ca="1">IF(BD$2=1,1,IF(Prj_Inflation=1, (1+OFFSET(BD426,0,-1))^(Параметры!BD$36/360), 1))</f>
        <v>1.0056541453874053</v>
      </c>
      <c r="BE428" s="175">
        <f ca="1">IF(BE$2=1,1,IF(Prj_Inflation=1, (1+OFFSET(BE426,0,-1))^(Параметры!BE$36/360), 1))</f>
        <v>1.0056541453874053</v>
      </c>
      <c r="BF428" s="175">
        <f ca="1">IF(BF$2=1,1,IF(Prj_Inflation=1, (1+OFFSET(BF426,0,-1))^(Параметры!BF$36/360), 1))</f>
        <v>1.0056541453874053</v>
      </c>
      <c r="BG428" s="175">
        <f ca="1">IF(BG$2=1,1,IF(Prj_Inflation=1, (1+OFFSET(BG426,0,-1))^(Параметры!BG$36/360), 1))</f>
        <v>1.0056541453874053</v>
      </c>
      <c r="BH428" s="175">
        <f ca="1">IF(BH$2=1,1,IF(Prj_Inflation=1, (1+OFFSET(BH426,0,-1))^(Параметры!BH$36/360), 1))</f>
        <v>1.0056541453874053</v>
      </c>
      <c r="BI428" s="175">
        <f ca="1">IF(BI$2=1,1,IF(Prj_Inflation=1, (1+OFFSET(BI426,0,-1))^(Параметры!BI$36/360), 1))</f>
        <v>1.0056541453874053</v>
      </c>
      <c r="BJ428" s="175">
        <f ca="1">IF(BJ$2=1,1,IF(Prj_Inflation=1, (1+OFFSET(BJ426,0,-1))^(Параметры!BJ$36/360), 1))</f>
        <v>1.0056541453874053</v>
      </c>
      <c r="BK428" s="175">
        <f ca="1">IF(BK$2=1,1,IF(Prj_Inflation=1, (1+OFFSET(BK426,0,-1))^(Параметры!BK$36/360), 1))</f>
        <v>1.0056541453874053</v>
      </c>
      <c r="BL428" s="175">
        <f ca="1">IF(BL$2=1,1,IF(Prj_Inflation=1, (1+OFFSET(BL426,0,-1))^(Параметры!BL$36/360), 1))</f>
        <v>1.0056541453874053</v>
      </c>
      <c r="BM428" s="175">
        <f ca="1">IF(BM$2=1,1,IF(Prj_Inflation=1, (1+OFFSET(BM426,0,-1))^(Параметры!BM$36/360), 1))</f>
        <v>1.0056541453874053</v>
      </c>
      <c r="BN428" s="175">
        <f ca="1">IF(BN$2=1,1,IF(Prj_Inflation=1, (1+OFFSET(BN426,0,-1))^(Параметры!BN$36/360), 1))</f>
        <v>1.0056541453874053</v>
      </c>
      <c r="BO428" s="175">
        <f ca="1">IF(BO$2=1,1,IF(Prj_Inflation=1, (1+OFFSET(BO426,0,-1))^(Параметры!BO$36/360), 1))</f>
        <v>1.0056541453874053</v>
      </c>
      <c r="BP428" s="175">
        <f ca="1">IF(BP$2=1,1,IF(Prj_Inflation=1, (1+OFFSET(BP426,0,-1))^(Параметры!BP$36/360), 1))</f>
        <v>1.0056541453874053</v>
      </c>
      <c r="BQ428" s="175">
        <f ca="1">IF(BQ$2=1,1,IF(Prj_Inflation=1, (1+OFFSET(BQ426,0,-1))^(Параметры!BQ$36/360), 1))</f>
        <v>1.0056541453874053</v>
      </c>
      <c r="BR428" s="175">
        <f ca="1">IF(BR$2=1,1,IF(Prj_Inflation=1, (1+OFFSET(BR426,0,-1))^(Параметры!BR$36/360), 1))</f>
        <v>1.0056541453874053</v>
      </c>
      <c r="BS428" s="175">
        <f ca="1">IF(BS$2=1,1,IF(Prj_Inflation=1, (1+OFFSET(BS426,0,-1))^(Параметры!BS$36/360), 1))</f>
        <v>1.0056541453874053</v>
      </c>
      <c r="BT428" s="175">
        <f ca="1">IF(BT$2=1,1,IF(Prj_Inflation=1, (1+OFFSET(BT426,0,-1))^(Параметры!BT$36/360), 1))</f>
        <v>1.0056541453874053</v>
      </c>
      <c r="BU428" s="175">
        <f ca="1">IF(BU$2=1,1,IF(Prj_Inflation=1, (1+OFFSET(BU426,0,-1))^(Параметры!BU$36/360), 1))</f>
        <v>1.0056541453874053</v>
      </c>
      <c r="BV428" s="175">
        <f ca="1">IF(BV$2=1,1,IF(Prj_Inflation=1, (1+OFFSET(BV426,0,-1))^(Параметры!BV$36/360), 1))</f>
        <v>1.0056541453874053</v>
      </c>
      <c r="BW428" s="175">
        <f ca="1">IF(BW$2=1,1,IF(Prj_Inflation=1, (1+OFFSET(BW426,0,-1))^(Параметры!BW$36/360), 1))</f>
        <v>1.0056541453874053</v>
      </c>
      <c r="BX428" s="175">
        <f ca="1">IF(BX$2=1,1,IF(Prj_Inflation=1, (1+OFFSET(BX426,0,-1))^(Параметры!BX$36/360), 1))</f>
        <v>1.0056541453874053</v>
      </c>
      <c r="BY428" s="175">
        <f ca="1">IF(BY$2=1,1,IF(Prj_Inflation=1, (1+OFFSET(BY426,0,-1))^(Параметры!BY$36/360), 1))</f>
        <v>1.0056541453874053</v>
      </c>
      <c r="BZ428" s="175">
        <f ca="1">IF(BZ$2=1,1,IF(Prj_Inflation=1, (1+OFFSET(BZ426,0,-1))^(Параметры!BZ$36/360), 1))</f>
        <v>1.0056541453874053</v>
      </c>
      <c r="CA428" s="175">
        <f ca="1">IF(CA$2=1,1,IF(Prj_Inflation=1, (1+OFFSET(CA426,0,-1))^(Параметры!CA$36/360), 1))</f>
        <v>1.0056541453874053</v>
      </c>
      <c r="CB428" s="175">
        <f ca="1">IF(CB$2=1,1,IF(Prj_Inflation=1, (1+OFFSET(CB426,0,-1))^(Параметры!CB$36/360), 1))</f>
        <v>1.0056541453874053</v>
      </c>
      <c r="CC428" s="175">
        <f ca="1">IF(CC$2=1,1,IF(Prj_Inflation=1, (1+OFFSET(CC426,0,-1))^(Параметры!CC$36/360), 1))</f>
        <v>1.0056541453874053</v>
      </c>
      <c r="CD428" s="175">
        <f ca="1">IF(CD$2=1,1,IF(Prj_Inflation=1, (1+OFFSET(CD426,0,-1))^(Параметры!CD$36/360), 1))</f>
        <v>1.0056541453874053</v>
      </c>
      <c r="CE428" s="175">
        <f ca="1">IF(CE$2=1,1,IF(Prj_Inflation=1, (1+OFFSET(CE426,0,-1))^(Параметры!CE$36/360), 1))</f>
        <v>1.0056541453874053</v>
      </c>
      <c r="CF428" s="175">
        <f ca="1">IF(CF$2=1,1,IF(Prj_Inflation=1, (1+OFFSET(CF426,0,-1))^(Параметры!CF$36/360), 1))</f>
        <v>1.0056541453874053</v>
      </c>
      <c r="CG428" s="175">
        <f ca="1">IF(CG$2=1,1,IF(Prj_Inflation=1, (1+OFFSET(CG426,0,-1))^(Параметры!CG$36/360), 1))</f>
        <v>1.0056541453874053</v>
      </c>
      <c r="CH428" s="175">
        <f ca="1">IF(CH$2=1,1,IF(Prj_Inflation=1, (1+OFFSET(CH426,0,-1))^(Параметры!CH$36/360), 1))</f>
        <v>1.0056541453874053</v>
      </c>
      <c r="CI428" s="175">
        <f ca="1">IF(CI$2=1,1,IF(Prj_Inflation=1, (1+OFFSET(CI426,0,-1))^(Параметры!CI$36/360), 1))</f>
        <v>1.0056541453874053</v>
      </c>
      <c r="CJ428" s="175">
        <f ca="1">IF(CJ$2=1,1,IF(Prj_Inflation=1, (1+OFFSET(CJ426,0,-1))^(Параметры!CJ$36/360), 1))</f>
        <v>1.0056541453874053</v>
      </c>
      <c r="CK428" s="175">
        <f ca="1">IF(CK$2=1,1,IF(Prj_Inflation=1, (1+OFFSET(CK426,0,-1))^(Параметры!CK$36/360), 1))</f>
        <v>1.0056541453874053</v>
      </c>
      <c r="CL428" s="175">
        <f ca="1">IF(CL$2=1,1,IF(Prj_Inflation=1, (1+OFFSET(CL426,0,-1))^(Параметры!CL$36/360), 1))</f>
        <v>1.0056541453874053</v>
      </c>
      <c r="CM428" s="175">
        <f ca="1">IF(CM$2=1,1,IF(Prj_Inflation=1, (1+OFFSET(CM426,0,-1))^(Параметры!CM$36/360), 1))</f>
        <v>1.0056541453874053</v>
      </c>
      <c r="CN428" s="175">
        <f ca="1">IF(CN$2=1,1,IF(Prj_Inflation=1, (1+OFFSET(CN426,0,-1))^(Параметры!CN$36/360), 1))</f>
        <v>1.0056541453874053</v>
      </c>
      <c r="CO428" s="175">
        <f ca="1">IF(CO$2=1,1,IF(Prj_Inflation=1, (1+OFFSET(CO426,0,-1))^(Параметры!CO$36/360), 1))</f>
        <v>1.0056541453874053</v>
      </c>
      <c r="CP428" s="175">
        <f ca="1">IF(CP$2=1,1,IF(Prj_Inflation=1, (1+OFFSET(CP426,0,-1))^(Параметры!CP$36/360), 1))</f>
        <v>1.0056541453874053</v>
      </c>
      <c r="CQ428" s="175">
        <f ca="1">IF(CQ$2=1,1,IF(Prj_Inflation=1, (1+OFFSET(CQ426,0,-1))^(Параметры!CQ$36/360), 1))</f>
        <v>1.0056541453874053</v>
      </c>
      <c r="CR428" s="175">
        <f ca="1">IF(CR$2=1,1,IF(Prj_Inflation=1, (1+OFFSET(CR426,0,-1))^(Параметры!CR$36/360), 1))</f>
        <v>1.0056541453874053</v>
      </c>
      <c r="CS428" s="175">
        <f ca="1">IF(CS$2=1,1,IF(Prj_Inflation=1, (1+OFFSET(CS426,0,-1))^(Параметры!CS$36/360), 1))</f>
        <v>1.0056541453874053</v>
      </c>
      <c r="CT428" s="175">
        <f ca="1">IF(CT$2=1,1,IF(Prj_Inflation=1, (1+OFFSET(CT426,0,-1))^(Параметры!CT$36/360), 1))</f>
        <v>1.0056541453874053</v>
      </c>
      <c r="CU428" s="175">
        <f ca="1">IF(CU$2=1,1,IF(Prj_Inflation=1, (1+OFFSET(CU426,0,-1))^(Параметры!CU$36/360), 1))</f>
        <v>1.0056541453874053</v>
      </c>
      <c r="CV428" s="175">
        <f ca="1">IF(CV$2=1,1,IF(Prj_Inflation=1, (1+OFFSET(CV426,0,-1))^(Параметры!CV$36/360), 1))</f>
        <v>1.0056541453874053</v>
      </c>
      <c r="CW428" s="175">
        <f ca="1">IF(CW$2=1,1,IF(Prj_Inflation=1, (1+OFFSET(CW426,0,-1))^(Параметры!CW$36/360), 1))</f>
        <v>1.0056541453874053</v>
      </c>
      <c r="CX428" s="175">
        <f ca="1">IF(CX$2=1,1,IF(Prj_Inflation=1, (1+OFFSET(CX426,0,-1))^(Параметры!CX$36/360), 1))</f>
        <v>1.0056541453874053</v>
      </c>
      <c r="CY428" s="175">
        <f ca="1">IF(CY$2=1,1,IF(Prj_Inflation=1, (1+OFFSET(CY426,0,-1))^(Параметры!CY$36/360), 1))</f>
        <v>1.0056541453874053</v>
      </c>
      <c r="CZ428" s="175">
        <f ca="1">IF(CZ$2=1,1,IF(Prj_Inflation=1, (1+OFFSET(CZ426,0,-1))^(Параметры!CZ$36/360), 1))</f>
        <v>1.0056541453874053</v>
      </c>
      <c r="DA428" s="175">
        <f ca="1">IF(DA$2=1,1,IF(Prj_Inflation=1, (1+OFFSET(DA426,0,-1))^(Параметры!DA$36/360), 1))</f>
        <v>1.0056541453874053</v>
      </c>
      <c r="DB428" s="175">
        <f ca="1">IF(DB$2=1,1,IF(Prj_Inflation=1, (1+OFFSET(DB426,0,-1))^(Параметры!DB$36/360), 1))</f>
        <v>1.0056541453874053</v>
      </c>
      <c r="DC428" s="175">
        <f ca="1">IF(DC$2=1,1,IF(Prj_Inflation=1, (1+OFFSET(DC426,0,-1))^(Параметры!DC$36/360), 1))</f>
        <v>1.0056541453874053</v>
      </c>
      <c r="DD428" s="175">
        <f ca="1">IF(DD$2=1,1,IF(Prj_Inflation=1, (1+OFFSET(DD426,0,-1))^(Параметры!DD$36/360), 1))</f>
        <v>1.0056541453874053</v>
      </c>
      <c r="DE428" s="175">
        <f ca="1">IF(DE$2=1,1,IF(Prj_Inflation=1, (1+OFFSET(DE426,0,-1))^(Параметры!DE$36/360), 1))</f>
        <v>1.0056541453874053</v>
      </c>
      <c r="DF428" s="175">
        <f ca="1">IF(DF$2=1,1,IF(Prj_Inflation=1, (1+OFFSET(DF426,0,-1))^(Параметры!DF$36/360), 1))</f>
        <v>1.0056541453874053</v>
      </c>
      <c r="DG428" s="175">
        <f ca="1">IF(DG$2=1,1,IF(Prj_Inflation=1, (1+OFFSET(DG426,0,-1))^(Параметры!DG$36/360), 1))</f>
        <v>1.0056541453874053</v>
      </c>
      <c r="DH428" s="175">
        <f ca="1">IF(DH$2=1,1,IF(Prj_Inflation=1, (1+OFFSET(DH426,0,-1))^(Параметры!DH$36/360), 1))</f>
        <v>1.0056541453874053</v>
      </c>
      <c r="DI428" s="175">
        <f ca="1">IF(DI$2=1,1,IF(Prj_Inflation=1, (1+OFFSET(DI426,0,-1))^(Параметры!DI$36/360), 1))</f>
        <v>1.0056541453874053</v>
      </c>
      <c r="DJ428" s="175">
        <f ca="1">IF(DJ$2=1,1,IF(Prj_Inflation=1, (1+OFFSET(DJ426,0,-1))^(Параметры!DJ$36/360), 1))</f>
        <v>1.0056541453874053</v>
      </c>
      <c r="DK428" s="175">
        <f ca="1">IF(DK$2=1,1,IF(Prj_Inflation=1, (1+OFFSET(DK426,0,-1))^(Параметры!DK$36/360), 1))</f>
        <v>1.0056541453874053</v>
      </c>
      <c r="DL428" s="175">
        <f ca="1">IF(DL$2=1,1,IF(Prj_Inflation=1, (1+OFFSET(DL426,0,-1))^(Параметры!DL$36/360), 1))</f>
        <v>1.0056541453874053</v>
      </c>
      <c r="DM428" s="175">
        <f ca="1">IF(DM$2=1,1,IF(Prj_Inflation=1, (1+OFFSET(DM426,0,-1))^(Параметры!DM$36/360), 1))</f>
        <v>1.0056541453874053</v>
      </c>
      <c r="DN428" s="175">
        <f ca="1">IF(DN$2=1,1,IF(Prj_Inflation=1, (1+OFFSET(DN426,0,-1))^(Параметры!DN$36/360), 1))</f>
        <v>1.0056541453874053</v>
      </c>
      <c r="DO428" s="175">
        <f ca="1">IF(DO$2=1,1,IF(Prj_Inflation=1, (1+OFFSET(DO426,0,-1))^(Параметры!DO$36/360), 1))</f>
        <v>1.0056541453874053</v>
      </c>
      <c r="DP428" s="175">
        <f ca="1">IF(DP$2=1,1,IF(Prj_Inflation=1, (1+OFFSET(DP426,0,-1))^(Параметры!DP$36/360), 1))</f>
        <v>1.0056541453874053</v>
      </c>
      <c r="DQ428" s="175">
        <f ca="1">IF(DQ$2=1,1,IF(Prj_Inflation=1, (1+OFFSET(DQ426,0,-1))^(Параметры!DQ$36/360), 1))</f>
        <v>1.0056541453874053</v>
      </c>
      <c r="DR428" s="175">
        <f ca="1">IF(DR$2=1,1,IF(Prj_Inflation=1, (1+OFFSET(DR426,0,-1))^(Параметры!DR$36/360), 1))</f>
        <v>1.0056541453874053</v>
      </c>
      <c r="DS428" s="175">
        <f ca="1">IF(DS$2=1,1,IF(Prj_Inflation=1, (1+OFFSET(DS426,0,-1))^(Параметры!DS$36/360), 1))</f>
        <v>1.0056541453874053</v>
      </c>
      <c r="DT428" s="175">
        <f ca="1">IF(DT$2=1,1,IF(Prj_Inflation=1, (1+OFFSET(DT426,0,-1))^(Параметры!DT$36/360), 1))</f>
        <v>1.0056541453874053</v>
      </c>
      <c r="DU428" s="175">
        <f ca="1">IF(DU$2=1,1,IF(Prj_Inflation=1, (1+OFFSET(DU426,0,-1))^(Параметры!DU$36/360), 1))</f>
        <v>1.0056541453874053</v>
      </c>
      <c r="DV428" s="175">
        <f ca="1">IF(DV$2=1,1,IF(Prj_Inflation=1, (1+OFFSET(DV426,0,-1))^(Параметры!DV$36/360), 1))</f>
        <v>1.0056541453874053</v>
      </c>
      <c r="DW428" s="175"/>
      <c r="DX428" s="170"/>
    </row>
    <row r="429" spans="1:128" hidden="1" outlineLevel="1" x14ac:dyDescent="0.2">
      <c r="A429" s="168" t="str">
        <f ca="1">Language!A$1476</f>
        <v>индексировать в начале года</v>
      </c>
      <c r="B429" s="306">
        <v>0</v>
      </c>
      <c r="C429" s="147" t="str">
        <f ca="1">IF(B429=1,Language!$A$1465,Language!$A$1466)</f>
        <v>Нет</v>
      </c>
      <c r="D429" s="158"/>
      <c r="F429" s="6" t="s">
        <v>3328</v>
      </c>
      <c r="G429" s="176" t="str">
        <f ca="1">IF(Prj_Inflation=1,IF($B429=1,IF(G$2=1,1,IF(Параметры!G$35=1,1+OFFSET(G426,0,-1),1)),"-"),1)</f>
        <v>-</v>
      </c>
      <c r="H429" s="176" t="str">
        <f ca="1">IF(Prj_Inflation=1,IF($B429=1,IF(H$2=1,1,IF(Параметры!H$35=1,1+OFFSET(H426,0,-1),1)),"-"),1)</f>
        <v>-</v>
      </c>
      <c r="I429" s="176" t="str">
        <f ca="1">IF(Prj_Inflation=1,IF($B429=1,IF(I$2=1,1,IF(Параметры!I$35=1,1+OFFSET(I426,0,-1),1)),"-"),1)</f>
        <v>-</v>
      </c>
      <c r="J429" s="176" t="str">
        <f ca="1">IF(Prj_Inflation=1,IF($B429=1,IF(J$2=1,1,IF(Параметры!J$35=1,1+OFFSET(J426,0,-1),1)),"-"),1)</f>
        <v>-</v>
      </c>
      <c r="K429" s="176" t="str">
        <f ca="1">IF(Prj_Inflation=1,IF($B429=1,IF(K$2=1,1,IF(Параметры!K$35=1,1+OFFSET(K426,0,-1),1)),"-"),1)</f>
        <v>-</v>
      </c>
      <c r="L429" s="176" t="str">
        <f ca="1">IF(Prj_Inflation=1,IF($B429=1,IF(L$2=1,1,IF(Параметры!L$35=1,1+OFFSET(L426,0,-1),1)),"-"),1)</f>
        <v>-</v>
      </c>
      <c r="M429" s="176" t="str">
        <f ca="1">IF(Prj_Inflation=1,IF($B429=1,IF(M$2=1,1,IF(Параметры!M$35=1,1+OFFSET(M426,0,-1),1)),"-"),1)</f>
        <v>-</v>
      </c>
      <c r="N429" s="176" t="str">
        <f ca="1">IF(Prj_Inflation=1,IF($B429=1,IF(N$2=1,1,IF(Параметры!N$35=1,1+OFFSET(N426,0,-1),1)),"-"),1)</f>
        <v>-</v>
      </c>
      <c r="O429" s="176" t="str">
        <f ca="1">IF(Prj_Inflation=1,IF($B429=1,IF(O$2=1,1,IF(Параметры!O$35=1,1+OFFSET(O426,0,-1),1)),"-"),1)</f>
        <v>-</v>
      </c>
      <c r="P429" s="176" t="str">
        <f ca="1">IF(Prj_Inflation=1,IF($B429=1,IF(P$2=1,1,IF(Параметры!P$35=1,1+OFFSET(P426,0,-1),1)),"-"),1)</f>
        <v>-</v>
      </c>
      <c r="Q429" s="176" t="str">
        <f ca="1">IF(Prj_Inflation=1,IF($B429=1,IF(Q$2=1,1,IF(Параметры!Q$35=1,1+OFFSET(Q426,0,-1),1)),"-"),1)</f>
        <v>-</v>
      </c>
      <c r="R429" s="176" t="str">
        <f ca="1">IF(Prj_Inflation=1,IF($B429=1,IF(R$2=1,1,IF(Параметры!R$35=1,1+OFFSET(R426,0,-1),1)),"-"),1)</f>
        <v>-</v>
      </c>
      <c r="S429" s="176" t="str">
        <f ca="1">IF(Prj_Inflation=1,IF($B429=1,IF(S$2=1,1,IF(Параметры!S$35=1,1+OFFSET(S426,0,-1),1)),"-"),1)</f>
        <v>-</v>
      </c>
      <c r="T429" s="176" t="str">
        <f ca="1">IF(Prj_Inflation=1,IF($B429=1,IF(T$2=1,1,IF(Параметры!T$35=1,1+OFFSET(T426,0,-1),1)),"-"),1)</f>
        <v>-</v>
      </c>
      <c r="U429" s="176" t="str">
        <f ca="1">IF(Prj_Inflation=1,IF($B429=1,IF(U$2=1,1,IF(Параметры!U$35=1,1+OFFSET(U426,0,-1),1)),"-"),1)</f>
        <v>-</v>
      </c>
      <c r="V429" s="176" t="str">
        <f ca="1">IF(Prj_Inflation=1,IF($B429=1,IF(V$2=1,1,IF(Параметры!V$35=1,1+OFFSET(V426,0,-1),1)),"-"),1)</f>
        <v>-</v>
      </c>
      <c r="W429" s="176" t="str">
        <f ca="1">IF(Prj_Inflation=1,IF($B429=1,IF(W$2=1,1,IF(Параметры!W$35=1,1+OFFSET(W426,0,-1),1)),"-"),1)</f>
        <v>-</v>
      </c>
      <c r="X429" s="176" t="str">
        <f ca="1">IF(Prj_Inflation=1,IF($B429=1,IF(X$2=1,1,IF(Параметры!X$35=1,1+OFFSET(X426,0,-1),1)),"-"),1)</f>
        <v>-</v>
      </c>
      <c r="Y429" s="176" t="str">
        <f ca="1">IF(Prj_Inflation=1,IF($B429=1,IF(Y$2=1,1,IF(Параметры!Y$35=1,1+OFFSET(Y426,0,-1),1)),"-"),1)</f>
        <v>-</v>
      </c>
      <c r="Z429" s="176" t="str">
        <f ca="1">IF(Prj_Inflation=1,IF($B429=1,IF(Z$2=1,1,IF(Параметры!Z$35=1,1+OFFSET(Z426,0,-1),1)),"-"),1)</f>
        <v>-</v>
      </c>
      <c r="AA429" s="176" t="str">
        <f ca="1">IF(Prj_Inflation=1,IF($B429=1,IF(AA$2=1,1,IF(Параметры!AA$35=1,1+OFFSET(AA426,0,-1),1)),"-"),1)</f>
        <v>-</v>
      </c>
      <c r="AB429" s="176" t="str">
        <f ca="1">IF(Prj_Inflation=1,IF($B429=1,IF(AB$2=1,1,IF(Параметры!AB$35=1,1+OFFSET(AB426,0,-1),1)),"-"),1)</f>
        <v>-</v>
      </c>
      <c r="AC429" s="176" t="str">
        <f ca="1">IF(Prj_Inflation=1,IF($B429=1,IF(AC$2=1,1,IF(Параметры!AC$35=1,1+OFFSET(AC426,0,-1),1)),"-"),1)</f>
        <v>-</v>
      </c>
      <c r="AD429" s="176" t="str">
        <f ca="1">IF(Prj_Inflation=1,IF($B429=1,IF(AD$2=1,1,IF(Параметры!AD$35=1,1+OFFSET(AD426,0,-1),1)),"-"),1)</f>
        <v>-</v>
      </c>
      <c r="AE429" s="176" t="str">
        <f ca="1">IF(Prj_Inflation=1,IF($B429=1,IF(AE$2=1,1,IF(Параметры!AE$35=1,1+OFFSET(AE426,0,-1),1)),"-"),1)</f>
        <v>-</v>
      </c>
      <c r="AF429" s="176" t="str">
        <f ca="1">IF(Prj_Inflation=1,IF($B429=1,IF(AF$2=1,1,IF(Параметры!AF$35=1,1+OFFSET(AF426,0,-1),1)),"-"),1)</f>
        <v>-</v>
      </c>
      <c r="AG429" s="176" t="str">
        <f ca="1">IF(Prj_Inflation=1,IF($B429=1,IF(AG$2=1,1,IF(Параметры!AG$35=1,1+OFFSET(AG426,0,-1),1)),"-"),1)</f>
        <v>-</v>
      </c>
      <c r="AH429" s="176" t="str">
        <f ca="1">IF(Prj_Inflation=1,IF($B429=1,IF(AH$2=1,1,IF(Параметры!AH$35=1,1+OFFSET(AH426,0,-1),1)),"-"),1)</f>
        <v>-</v>
      </c>
      <c r="AI429" s="176" t="str">
        <f ca="1">IF(Prj_Inflation=1,IF($B429=1,IF(AI$2=1,1,IF(Параметры!AI$35=1,1+OFFSET(AI426,0,-1),1)),"-"),1)</f>
        <v>-</v>
      </c>
      <c r="AJ429" s="176" t="str">
        <f ca="1">IF(Prj_Inflation=1,IF($B429=1,IF(AJ$2=1,1,IF(Параметры!AJ$35=1,1+OFFSET(AJ426,0,-1),1)),"-"),1)</f>
        <v>-</v>
      </c>
      <c r="AK429" s="176" t="str">
        <f ca="1">IF(Prj_Inflation=1,IF($B429=1,IF(AK$2=1,1,IF(Параметры!AK$35=1,1+OFFSET(AK426,0,-1),1)),"-"),1)</f>
        <v>-</v>
      </c>
      <c r="AL429" s="176" t="str">
        <f ca="1">IF(Prj_Inflation=1,IF($B429=1,IF(AL$2=1,1,IF(Параметры!AL$35=1,1+OFFSET(AL426,0,-1),1)),"-"),1)</f>
        <v>-</v>
      </c>
      <c r="AM429" s="176" t="str">
        <f ca="1">IF(Prj_Inflation=1,IF($B429=1,IF(AM$2=1,1,IF(Параметры!AM$35=1,1+OFFSET(AM426,0,-1),1)),"-"),1)</f>
        <v>-</v>
      </c>
      <c r="AN429" s="176" t="str">
        <f ca="1">IF(Prj_Inflation=1,IF($B429=1,IF(AN$2=1,1,IF(Параметры!AN$35=1,1+OFFSET(AN426,0,-1),1)),"-"),1)</f>
        <v>-</v>
      </c>
      <c r="AO429" s="176" t="str">
        <f ca="1">IF(Prj_Inflation=1,IF($B429=1,IF(AO$2=1,1,IF(Параметры!AO$35=1,1+OFFSET(AO426,0,-1),1)),"-"),1)</f>
        <v>-</v>
      </c>
      <c r="AP429" s="176" t="str">
        <f ca="1">IF(Prj_Inflation=1,IF($B429=1,IF(AP$2=1,1,IF(Параметры!AP$35=1,1+OFFSET(AP426,0,-1),1)),"-"),1)</f>
        <v>-</v>
      </c>
      <c r="AQ429" s="176" t="str">
        <f ca="1">IF(Prj_Inflation=1,IF($B429=1,IF(AQ$2=1,1,IF(Параметры!AQ$35=1,1+OFFSET(AQ426,0,-1),1)),"-"),1)</f>
        <v>-</v>
      </c>
      <c r="AR429" s="176" t="str">
        <f ca="1">IF(Prj_Inflation=1,IF($B429=1,IF(AR$2=1,1,IF(Параметры!AR$35=1,1+OFFSET(AR426,0,-1),1)),"-"),1)</f>
        <v>-</v>
      </c>
      <c r="AS429" s="176" t="str">
        <f ca="1">IF(Prj_Inflation=1,IF($B429=1,IF(AS$2=1,1,IF(Параметры!AS$35=1,1+OFFSET(AS426,0,-1),1)),"-"),1)</f>
        <v>-</v>
      </c>
      <c r="AT429" s="176" t="str">
        <f ca="1">IF(Prj_Inflation=1,IF($B429=1,IF(AT$2=1,1,IF(Параметры!AT$35=1,1+OFFSET(AT426,0,-1),1)),"-"),1)</f>
        <v>-</v>
      </c>
      <c r="AU429" s="176" t="str">
        <f ca="1">IF(Prj_Inflation=1,IF($B429=1,IF(AU$2=1,1,IF(Параметры!AU$35=1,1+OFFSET(AU426,0,-1),1)),"-"),1)</f>
        <v>-</v>
      </c>
      <c r="AV429" s="176" t="str">
        <f ca="1">IF(Prj_Inflation=1,IF($B429=1,IF(AV$2=1,1,IF(Параметры!AV$35=1,1+OFFSET(AV426,0,-1),1)),"-"),1)</f>
        <v>-</v>
      </c>
      <c r="AW429" s="176" t="str">
        <f ca="1">IF(Prj_Inflation=1,IF($B429=1,IF(AW$2=1,1,IF(Параметры!AW$35=1,1+OFFSET(AW426,0,-1),1)),"-"),1)</f>
        <v>-</v>
      </c>
      <c r="AX429" s="176" t="str">
        <f ca="1">IF(Prj_Inflation=1,IF($B429=1,IF(AX$2=1,1,IF(Параметры!AX$35=1,1+OFFSET(AX426,0,-1),1)),"-"),1)</f>
        <v>-</v>
      </c>
      <c r="AY429" s="176" t="str">
        <f ca="1">IF(Prj_Inflation=1,IF($B429=1,IF(AY$2=1,1,IF(Параметры!AY$35=1,1+OFFSET(AY426,0,-1),1)),"-"),1)</f>
        <v>-</v>
      </c>
      <c r="AZ429" s="176" t="str">
        <f ca="1">IF(Prj_Inflation=1,IF($B429=1,IF(AZ$2=1,1,IF(Параметры!AZ$35=1,1+OFFSET(AZ426,0,-1),1)),"-"),1)</f>
        <v>-</v>
      </c>
      <c r="BA429" s="176" t="str">
        <f ca="1">IF(Prj_Inflation=1,IF($B429=1,IF(BA$2=1,1,IF(Параметры!BA$35=1,1+OFFSET(BA426,0,-1),1)),"-"),1)</f>
        <v>-</v>
      </c>
      <c r="BB429" s="176" t="str">
        <f ca="1">IF(Prj_Inflation=1,IF($B429=1,IF(BB$2=1,1,IF(Параметры!BB$35=1,1+OFFSET(BB426,0,-1),1)),"-"),1)</f>
        <v>-</v>
      </c>
      <c r="BC429" s="176" t="str">
        <f ca="1">IF(Prj_Inflation=1,IF($B429=1,IF(BC$2=1,1,IF(Параметры!BC$35=1,1+OFFSET(BC426,0,-1),1)),"-"),1)</f>
        <v>-</v>
      </c>
      <c r="BD429" s="176" t="str">
        <f ca="1">IF(Prj_Inflation=1,IF($B429=1,IF(BD$2=1,1,IF(Параметры!BD$35=1,1+OFFSET(BD426,0,-1),1)),"-"),1)</f>
        <v>-</v>
      </c>
      <c r="BE429" s="176" t="str">
        <f ca="1">IF(Prj_Inflation=1,IF($B429=1,IF(BE$2=1,1,IF(Параметры!BE$35=1,1+OFFSET(BE426,0,-1),1)),"-"),1)</f>
        <v>-</v>
      </c>
      <c r="BF429" s="176" t="str">
        <f ca="1">IF(Prj_Inflation=1,IF($B429=1,IF(BF$2=1,1,IF(Параметры!BF$35=1,1+OFFSET(BF426,0,-1),1)),"-"),1)</f>
        <v>-</v>
      </c>
      <c r="BG429" s="176" t="str">
        <f ca="1">IF(Prj_Inflation=1,IF($B429=1,IF(BG$2=1,1,IF(Параметры!BG$35=1,1+OFFSET(BG426,0,-1),1)),"-"),1)</f>
        <v>-</v>
      </c>
      <c r="BH429" s="176" t="str">
        <f ca="1">IF(Prj_Inflation=1,IF($B429=1,IF(BH$2=1,1,IF(Параметры!BH$35=1,1+OFFSET(BH426,0,-1),1)),"-"),1)</f>
        <v>-</v>
      </c>
      <c r="BI429" s="176" t="str">
        <f ca="1">IF(Prj_Inflation=1,IF($B429=1,IF(BI$2=1,1,IF(Параметры!BI$35=1,1+OFFSET(BI426,0,-1),1)),"-"),1)</f>
        <v>-</v>
      </c>
      <c r="BJ429" s="176" t="str">
        <f ca="1">IF(Prj_Inflation=1,IF($B429=1,IF(BJ$2=1,1,IF(Параметры!BJ$35=1,1+OFFSET(BJ426,0,-1),1)),"-"),1)</f>
        <v>-</v>
      </c>
      <c r="BK429" s="176" t="str">
        <f ca="1">IF(Prj_Inflation=1,IF($B429=1,IF(BK$2=1,1,IF(Параметры!BK$35=1,1+OFFSET(BK426,0,-1),1)),"-"),1)</f>
        <v>-</v>
      </c>
      <c r="BL429" s="176" t="str">
        <f ca="1">IF(Prj_Inflation=1,IF($B429=1,IF(BL$2=1,1,IF(Параметры!BL$35=1,1+OFFSET(BL426,0,-1),1)),"-"),1)</f>
        <v>-</v>
      </c>
      <c r="BM429" s="176" t="str">
        <f ca="1">IF(Prj_Inflation=1,IF($B429=1,IF(BM$2=1,1,IF(Параметры!BM$35=1,1+OFFSET(BM426,0,-1),1)),"-"),1)</f>
        <v>-</v>
      </c>
      <c r="BN429" s="176" t="str">
        <f ca="1">IF(Prj_Inflation=1,IF($B429=1,IF(BN$2=1,1,IF(Параметры!BN$35=1,1+OFFSET(BN426,0,-1),1)),"-"),1)</f>
        <v>-</v>
      </c>
      <c r="BO429" s="176" t="str">
        <f ca="1">IF(Prj_Inflation=1,IF($B429=1,IF(BO$2=1,1,IF(Параметры!BO$35=1,1+OFFSET(BO426,0,-1),1)),"-"),1)</f>
        <v>-</v>
      </c>
      <c r="BP429" s="176" t="str">
        <f ca="1">IF(Prj_Inflation=1,IF($B429=1,IF(BP$2=1,1,IF(Параметры!BP$35=1,1+OFFSET(BP426,0,-1),1)),"-"),1)</f>
        <v>-</v>
      </c>
      <c r="BQ429" s="176" t="str">
        <f ca="1">IF(Prj_Inflation=1,IF($B429=1,IF(BQ$2=1,1,IF(Параметры!BQ$35=1,1+OFFSET(BQ426,0,-1),1)),"-"),1)</f>
        <v>-</v>
      </c>
      <c r="BR429" s="176" t="str">
        <f ca="1">IF(Prj_Inflation=1,IF($B429=1,IF(BR$2=1,1,IF(Параметры!BR$35=1,1+OFFSET(BR426,0,-1),1)),"-"),1)</f>
        <v>-</v>
      </c>
      <c r="BS429" s="176" t="str">
        <f ca="1">IF(Prj_Inflation=1,IF($B429=1,IF(BS$2=1,1,IF(Параметры!BS$35=1,1+OFFSET(BS426,0,-1),1)),"-"),1)</f>
        <v>-</v>
      </c>
      <c r="BT429" s="176" t="str">
        <f ca="1">IF(Prj_Inflation=1,IF($B429=1,IF(BT$2=1,1,IF(Параметры!BT$35=1,1+OFFSET(BT426,0,-1),1)),"-"),1)</f>
        <v>-</v>
      </c>
      <c r="BU429" s="176" t="str">
        <f ca="1">IF(Prj_Inflation=1,IF($B429=1,IF(BU$2=1,1,IF(Параметры!BU$35=1,1+OFFSET(BU426,0,-1),1)),"-"),1)</f>
        <v>-</v>
      </c>
      <c r="BV429" s="176" t="str">
        <f ca="1">IF(Prj_Inflation=1,IF($B429=1,IF(BV$2=1,1,IF(Параметры!BV$35=1,1+OFFSET(BV426,0,-1),1)),"-"),1)</f>
        <v>-</v>
      </c>
      <c r="BW429" s="176" t="str">
        <f ca="1">IF(Prj_Inflation=1,IF($B429=1,IF(BW$2=1,1,IF(Параметры!BW$35=1,1+OFFSET(BW426,0,-1),1)),"-"),1)</f>
        <v>-</v>
      </c>
      <c r="BX429" s="176" t="str">
        <f ca="1">IF(Prj_Inflation=1,IF($B429=1,IF(BX$2=1,1,IF(Параметры!BX$35=1,1+OFFSET(BX426,0,-1),1)),"-"),1)</f>
        <v>-</v>
      </c>
      <c r="BY429" s="176" t="str">
        <f ca="1">IF(Prj_Inflation=1,IF($B429=1,IF(BY$2=1,1,IF(Параметры!BY$35=1,1+OFFSET(BY426,0,-1),1)),"-"),1)</f>
        <v>-</v>
      </c>
      <c r="BZ429" s="176" t="str">
        <f ca="1">IF(Prj_Inflation=1,IF($B429=1,IF(BZ$2=1,1,IF(Параметры!BZ$35=1,1+OFFSET(BZ426,0,-1),1)),"-"),1)</f>
        <v>-</v>
      </c>
      <c r="CA429" s="176" t="str">
        <f ca="1">IF(Prj_Inflation=1,IF($B429=1,IF(CA$2=1,1,IF(Параметры!CA$35=1,1+OFFSET(CA426,0,-1),1)),"-"),1)</f>
        <v>-</v>
      </c>
      <c r="CB429" s="176" t="str">
        <f ca="1">IF(Prj_Inflation=1,IF($B429=1,IF(CB$2=1,1,IF(Параметры!CB$35=1,1+OFFSET(CB426,0,-1),1)),"-"),1)</f>
        <v>-</v>
      </c>
      <c r="CC429" s="176" t="str">
        <f ca="1">IF(Prj_Inflation=1,IF($B429=1,IF(CC$2=1,1,IF(Параметры!CC$35=1,1+OFFSET(CC426,0,-1),1)),"-"),1)</f>
        <v>-</v>
      </c>
      <c r="CD429" s="176" t="str">
        <f ca="1">IF(Prj_Inflation=1,IF($B429=1,IF(CD$2=1,1,IF(Параметры!CD$35=1,1+OFFSET(CD426,0,-1),1)),"-"),1)</f>
        <v>-</v>
      </c>
      <c r="CE429" s="176" t="str">
        <f ca="1">IF(Prj_Inflation=1,IF($B429=1,IF(CE$2=1,1,IF(Параметры!CE$35=1,1+OFFSET(CE426,0,-1),1)),"-"),1)</f>
        <v>-</v>
      </c>
      <c r="CF429" s="176" t="str">
        <f ca="1">IF(Prj_Inflation=1,IF($B429=1,IF(CF$2=1,1,IF(Параметры!CF$35=1,1+OFFSET(CF426,0,-1),1)),"-"),1)</f>
        <v>-</v>
      </c>
      <c r="CG429" s="176" t="str">
        <f ca="1">IF(Prj_Inflation=1,IF($B429=1,IF(CG$2=1,1,IF(Параметры!CG$35=1,1+OFFSET(CG426,0,-1),1)),"-"),1)</f>
        <v>-</v>
      </c>
      <c r="CH429" s="176" t="str">
        <f ca="1">IF(Prj_Inflation=1,IF($B429=1,IF(CH$2=1,1,IF(Параметры!CH$35=1,1+OFFSET(CH426,0,-1),1)),"-"),1)</f>
        <v>-</v>
      </c>
      <c r="CI429" s="176" t="str">
        <f ca="1">IF(Prj_Inflation=1,IF($B429=1,IF(CI$2=1,1,IF(Параметры!CI$35=1,1+OFFSET(CI426,0,-1),1)),"-"),1)</f>
        <v>-</v>
      </c>
      <c r="CJ429" s="176" t="str">
        <f ca="1">IF(Prj_Inflation=1,IF($B429=1,IF(CJ$2=1,1,IF(Параметры!CJ$35=1,1+OFFSET(CJ426,0,-1),1)),"-"),1)</f>
        <v>-</v>
      </c>
      <c r="CK429" s="176" t="str">
        <f ca="1">IF(Prj_Inflation=1,IF($B429=1,IF(CK$2=1,1,IF(Параметры!CK$35=1,1+OFFSET(CK426,0,-1),1)),"-"),1)</f>
        <v>-</v>
      </c>
      <c r="CL429" s="176" t="str">
        <f ca="1">IF(Prj_Inflation=1,IF($B429=1,IF(CL$2=1,1,IF(Параметры!CL$35=1,1+OFFSET(CL426,0,-1),1)),"-"),1)</f>
        <v>-</v>
      </c>
      <c r="CM429" s="176" t="str">
        <f ca="1">IF(Prj_Inflation=1,IF($B429=1,IF(CM$2=1,1,IF(Параметры!CM$35=1,1+OFFSET(CM426,0,-1),1)),"-"),1)</f>
        <v>-</v>
      </c>
      <c r="CN429" s="176" t="str">
        <f ca="1">IF(Prj_Inflation=1,IF($B429=1,IF(CN$2=1,1,IF(Параметры!CN$35=1,1+OFFSET(CN426,0,-1),1)),"-"),1)</f>
        <v>-</v>
      </c>
      <c r="CO429" s="176" t="str">
        <f ca="1">IF(Prj_Inflation=1,IF($B429=1,IF(CO$2=1,1,IF(Параметры!CO$35=1,1+OFFSET(CO426,0,-1),1)),"-"),1)</f>
        <v>-</v>
      </c>
      <c r="CP429" s="176" t="str">
        <f ca="1">IF(Prj_Inflation=1,IF($B429=1,IF(CP$2=1,1,IF(Параметры!CP$35=1,1+OFFSET(CP426,0,-1),1)),"-"),1)</f>
        <v>-</v>
      </c>
      <c r="CQ429" s="176" t="str">
        <f ca="1">IF(Prj_Inflation=1,IF($B429=1,IF(CQ$2=1,1,IF(Параметры!CQ$35=1,1+OFFSET(CQ426,0,-1),1)),"-"),1)</f>
        <v>-</v>
      </c>
      <c r="CR429" s="176" t="str">
        <f ca="1">IF(Prj_Inflation=1,IF($B429=1,IF(CR$2=1,1,IF(Параметры!CR$35=1,1+OFFSET(CR426,0,-1),1)),"-"),1)</f>
        <v>-</v>
      </c>
      <c r="CS429" s="176" t="str">
        <f ca="1">IF(Prj_Inflation=1,IF($B429=1,IF(CS$2=1,1,IF(Параметры!CS$35=1,1+OFFSET(CS426,0,-1),1)),"-"),1)</f>
        <v>-</v>
      </c>
      <c r="CT429" s="176" t="str">
        <f ca="1">IF(Prj_Inflation=1,IF($B429=1,IF(CT$2=1,1,IF(Параметры!CT$35=1,1+OFFSET(CT426,0,-1),1)),"-"),1)</f>
        <v>-</v>
      </c>
      <c r="CU429" s="176" t="str">
        <f ca="1">IF(Prj_Inflation=1,IF($B429=1,IF(CU$2=1,1,IF(Параметры!CU$35=1,1+OFFSET(CU426,0,-1),1)),"-"),1)</f>
        <v>-</v>
      </c>
      <c r="CV429" s="176" t="str">
        <f ca="1">IF(Prj_Inflation=1,IF($B429=1,IF(CV$2=1,1,IF(Параметры!CV$35=1,1+OFFSET(CV426,0,-1),1)),"-"),1)</f>
        <v>-</v>
      </c>
      <c r="CW429" s="176" t="str">
        <f ca="1">IF(Prj_Inflation=1,IF($B429=1,IF(CW$2=1,1,IF(Параметры!CW$35=1,1+OFFSET(CW426,0,-1),1)),"-"),1)</f>
        <v>-</v>
      </c>
      <c r="CX429" s="176" t="str">
        <f ca="1">IF(Prj_Inflation=1,IF($B429=1,IF(CX$2=1,1,IF(Параметры!CX$35=1,1+OFFSET(CX426,0,-1),1)),"-"),1)</f>
        <v>-</v>
      </c>
      <c r="CY429" s="176" t="str">
        <f ca="1">IF(Prj_Inflation=1,IF($B429=1,IF(CY$2=1,1,IF(Параметры!CY$35=1,1+OFFSET(CY426,0,-1),1)),"-"),1)</f>
        <v>-</v>
      </c>
      <c r="CZ429" s="176" t="str">
        <f ca="1">IF(Prj_Inflation=1,IF($B429=1,IF(CZ$2=1,1,IF(Параметры!CZ$35=1,1+OFFSET(CZ426,0,-1),1)),"-"),1)</f>
        <v>-</v>
      </c>
      <c r="DA429" s="176" t="str">
        <f ca="1">IF(Prj_Inflation=1,IF($B429=1,IF(DA$2=1,1,IF(Параметры!DA$35=1,1+OFFSET(DA426,0,-1),1)),"-"),1)</f>
        <v>-</v>
      </c>
      <c r="DB429" s="176" t="str">
        <f ca="1">IF(Prj_Inflation=1,IF($B429=1,IF(DB$2=1,1,IF(Параметры!DB$35=1,1+OFFSET(DB426,0,-1),1)),"-"),1)</f>
        <v>-</v>
      </c>
      <c r="DC429" s="176" t="str">
        <f ca="1">IF(Prj_Inflation=1,IF($B429=1,IF(DC$2=1,1,IF(Параметры!DC$35=1,1+OFFSET(DC426,0,-1),1)),"-"),1)</f>
        <v>-</v>
      </c>
      <c r="DD429" s="176" t="str">
        <f ca="1">IF(Prj_Inflation=1,IF($B429=1,IF(DD$2=1,1,IF(Параметры!DD$35=1,1+OFFSET(DD426,0,-1),1)),"-"),1)</f>
        <v>-</v>
      </c>
      <c r="DE429" s="176" t="str">
        <f ca="1">IF(Prj_Inflation=1,IF($B429=1,IF(DE$2=1,1,IF(Параметры!DE$35=1,1+OFFSET(DE426,0,-1),1)),"-"),1)</f>
        <v>-</v>
      </c>
      <c r="DF429" s="176" t="str">
        <f ca="1">IF(Prj_Inflation=1,IF($B429=1,IF(DF$2=1,1,IF(Параметры!DF$35=1,1+OFFSET(DF426,0,-1),1)),"-"),1)</f>
        <v>-</v>
      </c>
      <c r="DG429" s="176" t="str">
        <f ca="1">IF(Prj_Inflation=1,IF($B429=1,IF(DG$2=1,1,IF(Параметры!DG$35=1,1+OFFSET(DG426,0,-1),1)),"-"),1)</f>
        <v>-</v>
      </c>
      <c r="DH429" s="176" t="str">
        <f ca="1">IF(Prj_Inflation=1,IF($B429=1,IF(DH$2=1,1,IF(Параметры!DH$35=1,1+OFFSET(DH426,0,-1),1)),"-"),1)</f>
        <v>-</v>
      </c>
      <c r="DI429" s="176" t="str">
        <f ca="1">IF(Prj_Inflation=1,IF($B429=1,IF(DI$2=1,1,IF(Параметры!DI$35=1,1+OFFSET(DI426,0,-1),1)),"-"),1)</f>
        <v>-</v>
      </c>
      <c r="DJ429" s="176" t="str">
        <f ca="1">IF(Prj_Inflation=1,IF($B429=1,IF(DJ$2=1,1,IF(Параметры!DJ$35=1,1+OFFSET(DJ426,0,-1),1)),"-"),1)</f>
        <v>-</v>
      </c>
      <c r="DK429" s="176" t="str">
        <f ca="1">IF(Prj_Inflation=1,IF($B429=1,IF(DK$2=1,1,IF(Параметры!DK$35=1,1+OFFSET(DK426,0,-1),1)),"-"),1)</f>
        <v>-</v>
      </c>
      <c r="DL429" s="176" t="str">
        <f ca="1">IF(Prj_Inflation=1,IF($B429=1,IF(DL$2=1,1,IF(Параметры!DL$35=1,1+OFFSET(DL426,0,-1),1)),"-"),1)</f>
        <v>-</v>
      </c>
      <c r="DM429" s="176" t="str">
        <f ca="1">IF(Prj_Inflation=1,IF($B429=1,IF(DM$2=1,1,IF(Параметры!DM$35=1,1+OFFSET(DM426,0,-1),1)),"-"),1)</f>
        <v>-</v>
      </c>
      <c r="DN429" s="176" t="str">
        <f ca="1">IF(Prj_Inflation=1,IF($B429=1,IF(DN$2=1,1,IF(Параметры!DN$35=1,1+OFFSET(DN426,0,-1),1)),"-"),1)</f>
        <v>-</v>
      </c>
      <c r="DO429" s="176" t="str">
        <f ca="1">IF(Prj_Inflation=1,IF($B429=1,IF(DO$2=1,1,IF(Параметры!DO$35=1,1+OFFSET(DO426,0,-1),1)),"-"),1)</f>
        <v>-</v>
      </c>
      <c r="DP429" s="176" t="str">
        <f ca="1">IF(Prj_Inflation=1,IF($B429=1,IF(DP$2=1,1,IF(Параметры!DP$35=1,1+OFFSET(DP426,0,-1),1)),"-"),1)</f>
        <v>-</v>
      </c>
      <c r="DQ429" s="176" t="str">
        <f ca="1">IF(Prj_Inflation=1,IF($B429=1,IF(DQ$2=1,1,IF(Параметры!DQ$35=1,1+OFFSET(DQ426,0,-1),1)),"-"),1)</f>
        <v>-</v>
      </c>
      <c r="DR429" s="176" t="str">
        <f ca="1">IF(Prj_Inflation=1,IF($B429=1,IF(DR$2=1,1,IF(Параметры!DR$35=1,1+OFFSET(DR426,0,-1),1)),"-"),1)</f>
        <v>-</v>
      </c>
      <c r="DS429" s="176" t="str">
        <f ca="1">IF(Prj_Inflation=1,IF($B429=1,IF(DS$2=1,1,IF(Параметры!DS$35=1,1+OFFSET(DS426,0,-1),1)),"-"),1)</f>
        <v>-</v>
      </c>
      <c r="DT429" s="176" t="str">
        <f ca="1">IF(Prj_Inflation=1,IF($B429=1,IF(DT$2=1,1,IF(Параметры!DT$35=1,1+OFFSET(DT426,0,-1),1)),"-"),1)</f>
        <v>-</v>
      </c>
      <c r="DU429" s="176" t="str">
        <f ca="1">IF(Prj_Inflation=1,IF($B429=1,IF(DU$2=1,1,IF(Параметры!DU$35=1,1+OFFSET(DU426,0,-1),1)),"-"),1)</f>
        <v>-</v>
      </c>
      <c r="DV429" s="176" t="str">
        <f ca="1">IF(Prj_Inflation=1,IF($B429=1,IF(DV$2=1,1,IF(Параметры!DV$35=1,1+OFFSET(DV426,0,-1),1)),"-"),1)</f>
        <v>-</v>
      </c>
      <c r="DW429" s="175"/>
      <c r="DX429" s="170"/>
    </row>
    <row r="430" spans="1:128" hidden="1" outlineLevel="1" x14ac:dyDescent="0.2">
      <c r="A430" s="168" t="str">
        <f ca="1">Language!A$757</f>
        <v>НДС начисленный</v>
      </c>
      <c r="B430" s="147"/>
      <c r="C430" s="147" t="str">
        <f ca="1">CHOOSE(D430,CurName1,CurName2,CurName3)</f>
        <v>тыс. руб.</v>
      </c>
      <c r="D430" s="158">
        <f>D421</f>
        <v>1</v>
      </c>
      <c r="E430" s="154" t="s">
        <v>729</v>
      </c>
      <c r="F430" s="6" t="s">
        <v>3082</v>
      </c>
      <c r="G430" s="169">
        <f t="shared" ref="G430:BR430" ca="1" si="738">G425*G427</f>
        <v>10</v>
      </c>
      <c r="H430" s="169">
        <f t="shared" ca="1" si="738"/>
        <v>10.056541453874054</v>
      </c>
      <c r="I430" s="169">
        <f t="shared" ca="1" si="738"/>
        <v>10.113402601348724</v>
      </c>
      <c r="J430" s="169">
        <f t="shared" ca="1" si="738"/>
        <v>10.170585250018114</v>
      </c>
      <c r="K430" s="169">
        <f t="shared" ca="1" si="738"/>
        <v>10.228091217696715</v>
      </c>
      <c r="L430" s="169">
        <f t="shared" ca="1" si="738"/>
        <v>10.285922332477217</v>
      </c>
      <c r="M430" s="169">
        <f t="shared" ca="1" si="738"/>
        <v>10.344080432788601</v>
      </c>
      <c r="N430" s="169">
        <f t="shared" ca="1" si="738"/>
        <v>10.402567367454601</v>
      </c>
      <c r="O430" s="169">
        <f t="shared" ca="1" si="738"/>
        <v>10.461384995752468</v>
      </c>
      <c r="P430" s="169">
        <f t="shared" ca="1" si="738"/>
        <v>10.520535187472071</v>
      </c>
      <c r="Q430" s="169">
        <f t="shared" ca="1" si="738"/>
        <v>10.580019822975352</v>
      </c>
      <c r="R430" s="169">
        <f t="shared" ca="1" si="738"/>
        <v>10.639840793256084</v>
      </c>
      <c r="S430" s="169">
        <f t="shared" ca="1" si="738"/>
        <v>10.7</v>
      </c>
      <c r="T430" s="169">
        <f t="shared" ca="1" si="738"/>
        <v>10.760499355645235</v>
      </c>
      <c r="U430" s="169">
        <f t="shared" ca="1" si="738"/>
        <v>10.821340783443134</v>
      </c>
      <c r="V430" s="169">
        <f t="shared" ca="1" si="738"/>
        <v>10.882526217519381</v>
      </c>
      <c r="W430" s="169">
        <f t="shared" ca="1" si="738"/>
        <v>10.944057602935485</v>
      </c>
      <c r="X430" s="169">
        <f t="shared" ca="1" si="738"/>
        <v>11.005936895750621</v>
      </c>
      <c r="Y430" s="169">
        <f t="shared" ca="1" si="738"/>
        <v>11.068166063083801</v>
      </c>
      <c r="Z430" s="169">
        <f t="shared" ca="1" si="738"/>
        <v>11.13074708317642</v>
      </c>
      <c r="AA430" s="169">
        <f t="shared" ca="1" si="738"/>
        <v>11.193681945455138</v>
      </c>
      <c r="AB430" s="169">
        <f t="shared" ca="1" si="738"/>
        <v>11.256972650595115</v>
      </c>
      <c r="AC430" s="169">
        <f t="shared" ca="1" si="738"/>
        <v>11.320621210583624</v>
      </c>
      <c r="AD430" s="169">
        <f t="shared" ca="1" si="738"/>
        <v>11.384629648784008</v>
      </c>
      <c r="AE430" s="169">
        <f t="shared" ca="1" si="738"/>
        <v>11.448999999999998</v>
      </c>
      <c r="AF430" s="169">
        <f t="shared" ca="1" si="738"/>
        <v>11.5137343105404</v>
      </c>
      <c r="AG430" s="169">
        <f t="shared" ca="1" si="738"/>
        <v>11.578834638284153</v>
      </c>
      <c r="AH430" s="169">
        <f t="shared" ca="1" si="738"/>
        <v>11.644303052745736</v>
      </c>
      <c r="AI430" s="169">
        <f t="shared" ca="1" si="738"/>
        <v>11.710141635140968</v>
      </c>
      <c r="AJ430" s="169">
        <f t="shared" ca="1" si="738"/>
        <v>11.776352478453163</v>
      </c>
      <c r="AK430" s="169">
        <f t="shared" ca="1" si="738"/>
        <v>11.842937687499667</v>
      </c>
      <c r="AL430" s="169">
        <f t="shared" ca="1" si="738"/>
        <v>11.909899378998771</v>
      </c>
      <c r="AM430" s="169">
        <f t="shared" ca="1" si="738"/>
        <v>11.977239681636995</v>
      </c>
      <c r="AN430" s="169">
        <f t="shared" ca="1" si="738"/>
        <v>12.044960736136771</v>
      </c>
      <c r="AO430" s="169">
        <f t="shared" ca="1" si="738"/>
        <v>12.113064695324477</v>
      </c>
      <c r="AP430" s="169">
        <f t="shared" ca="1" si="738"/>
        <v>12.181553724198887</v>
      </c>
      <c r="AQ430" s="169">
        <f t="shared" ca="1" si="738"/>
        <v>12.250429999999994</v>
      </c>
      <c r="AR430" s="169">
        <f t="shared" ca="1" si="738"/>
        <v>12.319695712278225</v>
      </c>
      <c r="AS430" s="169">
        <f t="shared" ca="1" si="738"/>
        <v>12.389353062964041</v>
      </c>
      <c r="AT430" s="169">
        <f t="shared" ca="1" si="738"/>
        <v>12.459404266437932</v>
      </c>
      <c r="AU430" s="169">
        <f t="shared" ca="1" si="738"/>
        <v>12.529851549600831</v>
      </c>
      <c r="AV430" s="169">
        <f t="shared" ca="1" si="738"/>
        <v>12.600697151944878</v>
      </c>
      <c r="AW430" s="169">
        <f t="shared" ca="1" si="738"/>
        <v>12.671943325624639</v>
      </c>
      <c r="AX430" s="169">
        <f t="shared" ca="1" si="738"/>
        <v>12.74359233552868</v>
      </c>
      <c r="AY430" s="169">
        <f t="shared" ca="1" si="738"/>
        <v>12.815646459351582</v>
      </c>
      <c r="AZ430" s="169">
        <f t="shared" ca="1" si="738"/>
        <v>12.888107987666343</v>
      </c>
      <c r="BA430" s="169">
        <f t="shared" ca="1" si="738"/>
        <v>12.960979223997185</v>
      </c>
      <c r="BB430" s="169">
        <f t="shared" ca="1" si="738"/>
        <v>13.034262484892807</v>
      </c>
      <c r="BC430" s="169">
        <f t="shared" ca="1" si="738"/>
        <v>13.107960099999994</v>
      </c>
      <c r="BD430" s="169">
        <f t="shared" ca="1" si="738"/>
        <v>13.182074412137702</v>
      </c>
      <c r="BE430" s="169">
        <f t="shared" ca="1" si="738"/>
        <v>13.256607777371523</v>
      </c>
      <c r="BF430" s="169">
        <f t="shared" ca="1" si="738"/>
        <v>13.331562565088589</v>
      </c>
      <c r="BG430" s="169">
        <f t="shared" ca="1" si="738"/>
        <v>13.40694115807289</v>
      </c>
      <c r="BH430" s="169">
        <f t="shared" ca="1" si="738"/>
        <v>13.482745952581022</v>
      </c>
      <c r="BI430" s="169">
        <f t="shared" ca="1" si="738"/>
        <v>13.558979358418364</v>
      </c>
      <c r="BJ430" s="169">
        <f t="shared" ca="1" si="738"/>
        <v>13.635643799015689</v>
      </c>
      <c r="BK430" s="169">
        <f t="shared" ca="1" si="738"/>
        <v>13.712741711506196</v>
      </c>
      <c r="BL430" s="169">
        <f t="shared" ca="1" si="738"/>
        <v>13.790275546802988</v>
      </c>
      <c r="BM430" s="169">
        <f t="shared" ca="1" si="738"/>
        <v>13.868247769676993</v>
      </c>
      <c r="BN430" s="169">
        <f t="shared" ca="1" si="738"/>
        <v>13.946660858835305</v>
      </c>
      <c r="BO430" s="169">
        <f t="shared" ca="1" si="738"/>
        <v>14.025517306999996</v>
      </c>
      <c r="BP430" s="169">
        <f t="shared" ca="1" si="738"/>
        <v>14.104819620987342</v>
      </c>
      <c r="BQ430" s="169">
        <f t="shared" ca="1" si="738"/>
        <v>14.184570321787531</v>
      </c>
      <c r="BR430" s="169">
        <f t="shared" ca="1" si="738"/>
        <v>14.264771944644792</v>
      </c>
      <c r="BS430" s="169">
        <f t="shared" ref="BS430:DV430" ca="1" si="739">BS425*BS427</f>
        <v>14.345427039137995</v>
      </c>
      <c r="BT430" s="169">
        <f t="shared" ca="1" si="739"/>
        <v>14.426538169261693</v>
      </c>
      <c r="BU430" s="169">
        <f t="shared" ca="1" si="739"/>
        <v>14.508107913507651</v>
      </c>
      <c r="BV430" s="169">
        <f t="shared" ca="1" si="739"/>
        <v>14.590138864946789</v>
      </c>
      <c r="BW430" s="169">
        <f t="shared" ca="1" si="739"/>
        <v>14.672633631311633</v>
      </c>
      <c r="BX430" s="169">
        <f t="shared" ca="1" si="739"/>
        <v>14.755594835079201</v>
      </c>
      <c r="BY430" s="169">
        <f t="shared" ca="1" si="739"/>
        <v>14.839025113554385</v>
      </c>
      <c r="BZ430" s="169">
        <f t="shared" ca="1" si="739"/>
        <v>14.92292711895378</v>
      </c>
      <c r="CA430" s="169">
        <f t="shared" ca="1" si="739"/>
        <v>15.007303518489998</v>
      </c>
      <c r="CB430" s="169">
        <f t="shared" ca="1" si="739"/>
        <v>15.09215699445646</v>
      </c>
      <c r="CC430" s="169">
        <f t="shared" ca="1" si="739"/>
        <v>15.177490244312663</v>
      </c>
      <c r="CD430" s="169">
        <f t="shared" ca="1" si="739"/>
        <v>15.263305980769932</v>
      </c>
      <c r="CE430" s="169">
        <f t="shared" ca="1" si="739"/>
        <v>15.349606931877657</v>
      </c>
      <c r="CF430" s="169">
        <f t="shared" ca="1" si="739"/>
        <v>15.436395841110016</v>
      </c>
      <c r="CG430" s="169">
        <f t="shared" ca="1" si="739"/>
        <v>15.523675467453192</v>
      </c>
      <c r="CH430" s="169">
        <f t="shared" ca="1" si="739"/>
        <v>15.611448585493068</v>
      </c>
      <c r="CI430" s="169">
        <f t="shared" ca="1" si="739"/>
        <v>15.699717985503449</v>
      </c>
      <c r="CJ430" s="169">
        <f t="shared" ca="1" si="739"/>
        <v>15.78848647353475</v>
      </c>
      <c r="CK430" s="169">
        <f t="shared" ca="1" si="739"/>
        <v>15.877756871503195</v>
      </c>
      <c r="CL430" s="169">
        <f t="shared" ca="1" si="739"/>
        <v>15.967532017280547</v>
      </c>
      <c r="CM430" s="169">
        <f t="shared" ca="1" si="739"/>
        <v>16.057814764784304</v>
      </c>
      <c r="CN430" s="169">
        <f t="shared" ca="1" si="739"/>
        <v>16.148607984068416</v>
      </c>
      <c r="CO430" s="169">
        <f t="shared" ca="1" si="739"/>
        <v>16.239914561414551</v>
      </c>
      <c r="CP430" s="169">
        <f t="shared" ca="1" si="739"/>
        <v>16.331737399423833</v>
      </c>
      <c r="CQ430" s="169">
        <f t="shared" ca="1" si="739"/>
        <v>16.424079417109098</v>
      </c>
      <c r="CR430" s="169">
        <f t="shared" ca="1" si="739"/>
        <v>16.516943549987726</v>
      </c>
      <c r="CS430" s="169">
        <f t="shared" ca="1" si="739"/>
        <v>16.610332750174923</v>
      </c>
      <c r="CT430" s="169">
        <f t="shared" ca="1" si="739"/>
        <v>16.704249986477588</v>
      </c>
      <c r="CU430" s="169">
        <f t="shared" ca="1" si="739"/>
        <v>16.798698244488694</v>
      </c>
      <c r="CV430" s="169">
        <f t="shared" ca="1" si="739"/>
        <v>16.893680526682186</v>
      </c>
      <c r="CW430" s="169">
        <f t="shared" ca="1" si="739"/>
        <v>16.989199852508424</v>
      </c>
      <c r="CX430" s="169">
        <f t="shared" ca="1" si="739"/>
        <v>17.085259258490193</v>
      </c>
      <c r="CY430" s="169">
        <f t="shared" ca="1" si="739"/>
        <v>17.181861798319208</v>
      </c>
      <c r="CZ430" s="169">
        <f t="shared" ca="1" si="739"/>
        <v>17.279010542953209</v>
      </c>
      <c r="DA430" s="169">
        <f t="shared" ca="1" si="739"/>
        <v>17.376708580713576</v>
      </c>
      <c r="DB430" s="169">
        <f t="shared" ca="1" si="739"/>
        <v>17.474959017383501</v>
      </c>
      <c r="DC430" s="169">
        <f t="shared" ca="1" si="739"/>
        <v>17.573764976306737</v>
      </c>
      <c r="DD430" s="169">
        <f t="shared" ca="1" si="739"/>
        <v>17.673129598486867</v>
      </c>
      <c r="DE430" s="169">
        <f t="shared" ca="1" si="739"/>
        <v>17.773056042687166</v>
      </c>
      <c r="DF430" s="169">
        <f t="shared" ca="1" si="739"/>
        <v>17.87354748553102</v>
      </c>
      <c r="DG430" s="169">
        <f t="shared" ca="1" si="739"/>
        <v>17.974607121602908</v>
      </c>
      <c r="DH430" s="169">
        <f t="shared" ca="1" si="739"/>
        <v>18.076238163549938</v>
      </c>
      <c r="DI430" s="169">
        <f t="shared" ca="1" si="739"/>
        <v>18.178443842184013</v>
      </c>
      <c r="DJ430" s="169">
        <f t="shared" ca="1" si="739"/>
        <v>18.281227406584502</v>
      </c>
      <c r="DK430" s="169">
        <f t="shared" ca="1" si="739"/>
        <v>18.384592124201554</v>
      </c>
      <c r="DL430" s="169">
        <f t="shared" ca="1" si="739"/>
        <v>18.488541280959932</v>
      </c>
      <c r="DM430" s="169">
        <f t="shared" ca="1" si="739"/>
        <v>18.593078181363524</v>
      </c>
      <c r="DN430" s="169">
        <f t="shared" ca="1" si="739"/>
        <v>18.698206148600345</v>
      </c>
      <c r="DO430" s="169">
        <f t="shared" ca="1" si="739"/>
        <v>18.803928524648207</v>
      </c>
      <c r="DP430" s="169">
        <f t="shared" ca="1" si="739"/>
        <v>18.910248670380948</v>
      </c>
      <c r="DQ430" s="169">
        <f t="shared" ca="1" si="739"/>
        <v>19.017169965675269</v>
      </c>
      <c r="DR430" s="169">
        <f t="shared" ca="1" si="739"/>
        <v>19.12469580951819</v>
      </c>
      <c r="DS430" s="169">
        <f t="shared" ca="1" si="739"/>
        <v>19.232829620115108</v>
      </c>
      <c r="DT430" s="169">
        <f t="shared" ca="1" si="739"/>
        <v>19.341574834998433</v>
      </c>
      <c r="DU430" s="169">
        <f t="shared" ca="1" si="739"/>
        <v>19.450934911136894</v>
      </c>
      <c r="DV430" s="169">
        <f t="shared" ca="1" si="739"/>
        <v>19.560913325045419</v>
      </c>
      <c r="DW430" s="169"/>
      <c r="DX430" s="177">
        <f ca="1">SUM(G430:DW430)</f>
        <v>1710.5173125613546</v>
      </c>
    </row>
    <row r="431" spans="1:128" x14ac:dyDescent="0.2">
      <c r="A431" s="298" t="s">
        <v>681</v>
      </c>
      <c r="B431" s="189"/>
      <c r="C431" s="160"/>
      <c r="D431" s="158">
        <v>1</v>
      </c>
      <c r="F431" s="154" t="s">
        <v>3443</v>
      </c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0"/>
      <c r="BL431" s="190"/>
      <c r="BM431" s="190"/>
      <c r="BN431" s="190"/>
      <c r="BO431" s="190"/>
      <c r="BP431" s="190"/>
      <c r="BQ431" s="190"/>
      <c r="BR431" s="190"/>
      <c r="BS431" s="190"/>
      <c r="BT431" s="190"/>
      <c r="BU431" s="190"/>
      <c r="BV431" s="190"/>
      <c r="BW431" s="190"/>
      <c r="BX431" s="190"/>
      <c r="BY431" s="190"/>
      <c r="BZ431" s="190"/>
      <c r="CA431" s="190"/>
      <c r="CB431" s="190"/>
      <c r="CC431" s="190"/>
      <c r="CD431" s="190"/>
      <c r="CE431" s="190"/>
      <c r="CF431" s="190"/>
      <c r="CG431" s="190"/>
      <c r="CH431" s="190"/>
      <c r="CI431" s="190"/>
      <c r="CJ431" s="190"/>
      <c r="CK431" s="190"/>
      <c r="CL431" s="190"/>
      <c r="CM431" s="190"/>
      <c r="CN431" s="190"/>
      <c r="CO431" s="190"/>
      <c r="CP431" s="190"/>
      <c r="CQ431" s="190"/>
      <c r="CR431" s="190"/>
      <c r="CS431" s="190"/>
      <c r="CT431" s="190"/>
      <c r="CU431" s="190"/>
      <c r="CV431" s="190"/>
      <c r="CW431" s="190"/>
      <c r="CX431" s="190"/>
      <c r="CY431" s="190"/>
      <c r="CZ431" s="190"/>
      <c r="DA431" s="190"/>
      <c r="DB431" s="190"/>
      <c r="DC431" s="190"/>
      <c r="DD431" s="190"/>
      <c r="DE431" s="190"/>
      <c r="DF431" s="190"/>
      <c r="DG431" s="190"/>
      <c r="DH431" s="190"/>
      <c r="DI431" s="190"/>
      <c r="DJ431" s="190"/>
      <c r="DK431" s="190"/>
      <c r="DL431" s="190"/>
      <c r="DM431" s="190"/>
      <c r="DN431" s="190"/>
      <c r="DO431" s="190"/>
      <c r="DP431" s="190"/>
      <c r="DQ431" s="190"/>
      <c r="DR431" s="190"/>
      <c r="DS431" s="190"/>
      <c r="DT431" s="190"/>
      <c r="DU431" s="190"/>
      <c r="DV431" s="190"/>
      <c r="DW431" s="190"/>
    </row>
    <row r="432" spans="1:128" x14ac:dyDescent="0.2">
      <c r="A432" s="159" t="str">
        <f ca="1">Language!A$750</f>
        <v>период появления затрат</v>
      </c>
      <c r="B432" s="299">
        <f>Prj_Invest+1</f>
        <v>1</v>
      </c>
      <c r="C432" s="160" t="str">
        <f ca="1">Language!$A$1470</f>
        <v>период</v>
      </c>
      <c r="D432" s="158"/>
      <c r="F432" s="6" t="s">
        <v>3426</v>
      </c>
      <c r="G432" s="161"/>
      <c r="H432" s="161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  <c r="AB432" s="161"/>
      <c r="AC432" s="161"/>
      <c r="AD432" s="161"/>
      <c r="AE432" s="161"/>
      <c r="AF432" s="161"/>
      <c r="AG432" s="161"/>
      <c r="AH432" s="161"/>
      <c r="AI432" s="161"/>
      <c r="AJ432" s="161"/>
      <c r="AK432" s="161"/>
      <c r="AL432" s="161"/>
      <c r="AM432" s="161"/>
      <c r="AN432" s="161"/>
      <c r="AO432" s="161"/>
      <c r="AP432" s="161"/>
      <c r="AQ432" s="161"/>
      <c r="AR432" s="161"/>
      <c r="AS432" s="161"/>
      <c r="AT432" s="161"/>
      <c r="AU432" s="161"/>
      <c r="AV432" s="161"/>
      <c r="AW432" s="161"/>
      <c r="AX432" s="161"/>
      <c r="AY432" s="161"/>
      <c r="AZ432" s="161"/>
      <c r="BA432" s="161"/>
      <c r="BB432" s="161"/>
      <c r="BC432" s="161"/>
      <c r="BD432" s="161"/>
      <c r="BE432" s="161"/>
      <c r="BF432" s="161"/>
      <c r="BG432" s="161"/>
      <c r="BH432" s="161"/>
      <c r="BI432" s="161"/>
      <c r="BJ432" s="161"/>
      <c r="BK432" s="161"/>
      <c r="BL432" s="161"/>
      <c r="BM432" s="161"/>
      <c r="BN432" s="161"/>
      <c r="BO432" s="161"/>
      <c r="BP432" s="161"/>
      <c r="BQ432" s="161"/>
      <c r="BR432" s="161"/>
      <c r="BS432" s="161"/>
      <c r="BT432" s="161"/>
      <c r="BU432" s="161"/>
      <c r="BV432" s="161"/>
      <c r="BW432" s="161"/>
      <c r="BX432" s="161"/>
      <c r="BY432" s="161"/>
      <c r="BZ432" s="161"/>
      <c r="CA432" s="161"/>
      <c r="CB432" s="161"/>
      <c r="CC432" s="161"/>
      <c r="CD432" s="161"/>
      <c r="CE432" s="161"/>
      <c r="CF432" s="161"/>
      <c r="CG432" s="161"/>
      <c r="CH432" s="161"/>
      <c r="CI432" s="161"/>
      <c r="CJ432" s="161"/>
      <c r="CK432" s="161"/>
      <c r="CL432" s="161"/>
      <c r="CM432" s="161"/>
      <c r="CN432" s="161"/>
      <c r="CO432" s="161"/>
      <c r="CP432" s="161"/>
      <c r="CQ432" s="161"/>
      <c r="CR432" s="161"/>
      <c r="CS432" s="161"/>
      <c r="CT432" s="161"/>
      <c r="CU432" s="161"/>
      <c r="CV432" s="161"/>
      <c r="CW432" s="161"/>
      <c r="CX432" s="161"/>
      <c r="CY432" s="161"/>
      <c r="CZ432" s="161"/>
      <c r="DA432" s="161"/>
      <c r="DB432" s="161"/>
      <c r="DC432" s="161"/>
      <c r="DD432" s="161"/>
      <c r="DE432" s="161"/>
      <c r="DF432" s="161"/>
      <c r="DG432" s="161"/>
      <c r="DH432" s="161"/>
      <c r="DI432" s="161"/>
      <c r="DJ432" s="161"/>
      <c r="DK432" s="161"/>
      <c r="DL432" s="161"/>
      <c r="DM432" s="161"/>
      <c r="DN432" s="161"/>
      <c r="DO432" s="161"/>
      <c r="DP432" s="161"/>
      <c r="DQ432" s="161"/>
      <c r="DR432" s="161"/>
      <c r="DS432" s="161"/>
      <c r="DT432" s="161"/>
      <c r="DU432" s="161"/>
      <c r="DV432" s="161"/>
      <c r="DW432" s="161"/>
      <c r="DX432" s="162"/>
    </row>
    <row r="433" spans="1:128" x14ac:dyDescent="0.2">
      <c r="A433" s="159" t="str">
        <f ca="1">Language!A$751&amp;" ("&amp;Параметры!B$25&amp;"), "&amp;Language!A$752</f>
        <v>затраты за период (месяц), без НДС</v>
      </c>
      <c r="B433" s="299">
        <v>50</v>
      </c>
      <c r="C433" s="160" t="str">
        <f ca="1">CHOOSE(D433,CurName1,CurName2,CurName3)</f>
        <v>тыс. руб.</v>
      </c>
      <c r="D433" s="158">
        <f>D431</f>
        <v>1</v>
      </c>
      <c r="F433" s="6" t="s">
        <v>3189</v>
      </c>
      <c r="G433" s="300">
        <f t="shared" ref="G433:AL433" si="740">IF(G$2=1,$B433,F433)</f>
        <v>50</v>
      </c>
      <c r="H433" s="300">
        <f t="shared" si="740"/>
        <v>50</v>
      </c>
      <c r="I433" s="300">
        <f t="shared" si="740"/>
        <v>50</v>
      </c>
      <c r="J433" s="300">
        <f t="shared" si="740"/>
        <v>50</v>
      </c>
      <c r="K433" s="300">
        <f t="shared" si="740"/>
        <v>50</v>
      </c>
      <c r="L433" s="300">
        <f t="shared" si="740"/>
        <v>50</v>
      </c>
      <c r="M433" s="300">
        <f t="shared" si="740"/>
        <v>50</v>
      </c>
      <c r="N433" s="300">
        <f t="shared" si="740"/>
        <v>50</v>
      </c>
      <c r="O433" s="300">
        <f t="shared" si="740"/>
        <v>50</v>
      </c>
      <c r="P433" s="300">
        <f t="shared" si="740"/>
        <v>50</v>
      </c>
      <c r="Q433" s="300">
        <f t="shared" si="740"/>
        <v>50</v>
      </c>
      <c r="R433" s="300">
        <f t="shared" si="740"/>
        <v>50</v>
      </c>
      <c r="S433" s="300">
        <f t="shared" si="740"/>
        <v>50</v>
      </c>
      <c r="T433" s="300">
        <f t="shared" si="740"/>
        <v>50</v>
      </c>
      <c r="U433" s="300">
        <f t="shared" si="740"/>
        <v>50</v>
      </c>
      <c r="V433" s="300">
        <f t="shared" si="740"/>
        <v>50</v>
      </c>
      <c r="W433" s="300">
        <f t="shared" si="740"/>
        <v>50</v>
      </c>
      <c r="X433" s="300">
        <f t="shared" si="740"/>
        <v>50</v>
      </c>
      <c r="Y433" s="300">
        <f t="shared" si="740"/>
        <v>50</v>
      </c>
      <c r="Z433" s="300">
        <f t="shared" si="740"/>
        <v>50</v>
      </c>
      <c r="AA433" s="300">
        <f t="shared" si="740"/>
        <v>50</v>
      </c>
      <c r="AB433" s="300">
        <f t="shared" si="740"/>
        <v>50</v>
      </c>
      <c r="AC433" s="300">
        <f t="shared" si="740"/>
        <v>50</v>
      </c>
      <c r="AD433" s="300">
        <f t="shared" si="740"/>
        <v>50</v>
      </c>
      <c r="AE433" s="300">
        <f t="shared" si="740"/>
        <v>50</v>
      </c>
      <c r="AF433" s="300">
        <f t="shared" si="740"/>
        <v>50</v>
      </c>
      <c r="AG433" s="300">
        <f t="shared" si="740"/>
        <v>50</v>
      </c>
      <c r="AH433" s="300">
        <f t="shared" si="740"/>
        <v>50</v>
      </c>
      <c r="AI433" s="300">
        <f t="shared" si="740"/>
        <v>50</v>
      </c>
      <c r="AJ433" s="300">
        <f t="shared" si="740"/>
        <v>50</v>
      </c>
      <c r="AK433" s="300">
        <f t="shared" si="740"/>
        <v>50</v>
      </c>
      <c r="AL433" s="300">
        <f t="shared" si="740"/>
        <v>50</v>
      </c>
      <c r="AM433" s="300">
        <f t="shared" ref="AM433:BR433" si="741">IF(AM$2=1,$B433,AL433)</f>
        <v>50</v>
      </c>
      <c r="AN433" s="300">
        <f t="shared" si="741"/>
        <v>50</v>
      </c>
      <c r="AO433" s="300">
        <f t="shared" si="741"/>
        <v>50</v>
      </c>
      <c r="AP433" s="300">
        <f t="shared" si="741"/>
        <v>50</v>
      </c>
      <c r="AQ433" s="300">
        <f t="shared" si="741"/>
        <v>50</v>
      </c>
      <c r="AR433" s="300">
        <f t="shared" si="741"/>
        <v>50</v>
      </c>
      <c r="AS433" s="300">
        <f t="shared" si="741"/>
        <v>50</v>
      </c>
      <c r="AT433" s="300">
        <f t="shared" si="741"/>
        <v>50</v>
      </c>
      <c r="AU433" s="300">
        <f t="shared" si="741"/>
        <v>50</v>
      </c>
      <c r="AV433" s="300">
        <f t="shared" si="741"/>
        <v>50</v>
      </c>
      <c r="AW433" s="300">
        <f t="shared" si="741"/>
        <v>50</v>
      </c>
      <c r="AX433" s="300">
        <f t="shared" si="741"/>
        <v>50</v>
      </c>
      <c r="AY433" s="300">
        <f t="shared" si="741"/>
        <v>50</v>
      </c>
      <c r="AZ433" s="300">
        <f t="shared" si="741"/>
        <v>50</v>
      </c>
      <c r="BA433" s="300">
        <f t="shared" si="741"/>
        <v>50</v>
      </c>
      <c r="BB433" s="300">
        <f t="shared" si="741"/>
        <v>50</v>
      </c>
      <c r="BC433" s="300">
        <f t="shared" si="741"/>
        <v>50</v>
      </c>
      <c r="BD433" s="300">
        <f t="shared" si="741"/>
        <v>50</v>
      </c>
      <c r="BE433" s="300">
        <f t="shared" si="741"/>
        <v>50</v>
      </c>
      <c r="BF433" s="300">
        <f t="shared" si="741"/>
        <v>50</v>
      </c>
      <c r="BG433" s="300">
        <f t="shared" si="741"/>
        <v>50</v>
      </c>
      <c r="BH433" s="300">
        <f t="shared" si="741"/>
        <v>50</v>
      </c>
      <c r="BI433" s="300">
        <f t="shared" si="741"/>
        <v>50</v>
      </c>
      <c r="BJ433" s="300">
        <f t="shared" si="741"/>
        <v>50</v>
      </c>
      <c r="BK433" s="300">
        <f t="shared" si="741"/>
        <v>50</v>
      </c>
      <c r="BL433" s="300">
        <f t="shared" si="741"/>
        <v>50</v>
      </c>
      <c r="BM433" s="300">
        <f t="shared" si="741"/>
        <v>50</v>
      </c>
      <c r="BN433" s="300">
        <f t="shared" si="741"/>
        <v>50</v>
      </c>
      <c r="BO433" s="300">
        <f t="shared" si="741"/>
        <v>50</v>
      </c>
      <c r="BP433" s="300">
        <f t="shared" si="741"/>
        <v>50</v>
      </c>
      <c r="BQ433" s="300">
        <f t="shared" si="741"/>
        <v>50</v>
      </c>
      <c r="BR433" s="300">
        <f t="shared" si="741"/>
        <v>50</v>
      </c>
      <c r="BS433" s="300">
        <f t="shared" ref="BS433:CX433" si="742">IF(BS$2=1,$B433,BR433)</f>
        <v>50</v>
      </c>
      <c r="BT433" s="300">
        <f t="shared" si="742"/>
        <v>50</v>
      </c>
      <c r="BU433" s="300">
        <f t="shared" si="742"/>
        <v>50</v>
      </c>
      <c r="BV433" s="300">
        <f t="shared" si="742"/>
        <v>50</v>
      </c>
      <c r="BW433" s="300">
        <f t="shared" si="742"/>
        <v>50</v>
      </c>
      <c r="BX433" s="300">
        <f t="shared" si="742"/>
        <v>50</v>
      </c>
      <c r="BY433" s="300">
        <f t="shared" si="742"/>
        <v>50</v>
      </c>
      <c r="BZ433" s="300">
        <f t="shared" si="742"/>
        <v>50</v>
      </c>
      <c r="CA433" s="300">
        <f t="shared" si="742"/>
        <v>50</v>
      </c>
      <c r="CB433" s="300">
        <f t="shared" si="742"/>
        <v>50</v>
      </c>
      <c r="CC433" s="300">
        <f t="shared" si="742"/>
        <v>50</v>
      </c>
      <c r="CD433" s="300">
        <f t="shared" si="742"/>
        <v>50</v>
      </c>
      <c r="CE433" s="300">
        <f t="shared" si="742"/>
        <v>50</v>
      </c>
      <c r="CF433" s="300">
        <f t="shared" si="742"/>
        <v>50</v>
      </c>
      <c r="CG433" s="300">
        <f t="shared" si="742"/>
        <v>50</v>
      </c>
      <c r="CH433" s="300">
        <f t="shared" si="742"/>
        <v>50</v>
      </c>
      <c r="CI433" s="300">
        <f t="shared" si="742"/>
        <v>50</v>
      </c>
      <c r="CJ433" s="300">
        <f t="shared" si="742"/>
        <v>50</v>
      </c>
      <c r="CK433" s="300">
        <f t="shared" si="742"/>
        <v>50</v>
      </c>
      <c r="CL433" s="300">
        <f t="shared" si="742"/>
        <v>50</v>
      </c>
      <c r="CM433" s="300">
        <f t="shared" si="742"/>
        <v>50</v>
      </c>
      <c r="CN433" s="300">
        <f t="shared" si="742"/>
        <v>50</v>
      </c>
      <c r="CO433" s="300">
        <f t="shared" si="742"/>
        <v>50</v>
      </c>
      <c r="CP433" s="300">
        <f t="shared" si="742"/>
        <v>50</v>
      </c>
      <c r="CQ433" s="300">
        <f t="shared" si="742"/>
        <v>50</v>
      </c>
      <c r="CR433" s="300">
        <f t="shared" si="742"/>
        <v>50</v>
      </c>
      <c r="CS433" s="300">
        <f t="shared" si="742"/>
        <v>50</v>
      </c>
      <c r="CT433" s="300">
        <f t="shared" si="742"/>
        <v>50</v>
      </c>
      <c r="CU433" s="300">
        <f t="shared" si="742"/>
        <v>50</v>
      </c>
      <c r="CV433" s="300">
        <f t="shared" si="742"/>
        <v>50</v>
      </c>
      <c r="CW433" s="300">
        <f t="shared" si="742"/>
        <v>50</v>
      </c>
      <c r="CX433" s="300">
        <f t="shared" si="742"/>
        <v>50</v>
      </c>
      <c r="CY433" s="300">
        <f t="shared" ref="CY433:DV433" si="743">IF(CY$2=1,$B433,CX433)</f>
        <v>50</v>
      </c>
      <c r="CZ433" s="300">
        <f t="shared" si="743"/>
        <v>50</v>
      </c>
      <c r="DA433" s="300">
        <f t="shared" si="743"/>
        <v>50</v>
      </c>
      <c r="DB433" s="300">
        <f t="shared" si="743"/>
        <v>50</v>
      </c>
      <c r="DC433" s="300">
        <f t="shared" si="743"/>
        <v>50</v>
      </c>
      <c r="DD433" s="300">
        <f t="shared" si="743"/>
        <v>50</v>
      </c>
      <c r="DE433" s="300">
        <f t="shared" si="743"/>
        <v>50</v>
      </c>
      <c r="DF433" s="300">
        <f t="shared" si="743"/>
        <v>50</v>
      </c>
      <c r="DG433" s="300">
        <f t="shared" si="743"/>
        <v>50</v>
      </c>
      <c r="DH433" s="300">
        <f t="shared" si="743"/>
        <v>50</v>
      </c>
      <c r="DI433" s="300">
        <f t="shared" si="743"/>
        <v>50</v>
      </c>
      <c r="DJ433" s="300">
        <f t="shared" si="743"/>
        <v>50</v>
      </c>
      <c r="DK433" s="300">
        <f t="shared" si="743"/>
        <v>50</v>
      </c>
      <c r="DL433" s="300">
        <f t="shared" si="743"/>
        <v>50</v>
      </c>
      <c r="DM433" s="300">
        <f t="shared" si="743"/>
        <v>50</v>
      </c>
      <c r="DN433" s="300">
        <f t="shared" si="743"/>
        <v>50</v>
      </c>
      <c r="DO433" s="300">
        <f t="shared" si="743"/>
        <v>50</v>
      </c>
      <c r="DP433" s="300">
        <f t="shared" si="743"/>
        <v>50</v>
      </c>
      <c r="DQ433" s="300">
        <f t="shared" si="743"/>
        <v>50</v>
      </c>
      <c r="DR433" s="300">
        <f t="shared" si="743"/>
        <v>50</v>
      </c>
      <c r="DS433" s="300">
        <f t="shared" si="743"/>
        <v>50</v>
      </c>
      <c r="DT433" s="300">
        <f t="shared" si="743"/>
        <v>50</v>
      </c>
      <c r="DU433" s="300">
        <f t="shared" si="743"/>
        <v>50</v>
      </c>
      <c r="DV433" s="300">
        <f t="shared" si="743"/>
        <v>50</v>
      </c>
      <c r="DW433" s="161"/>
      <c r="DX433" s="162"/>
    </row>
    <row r="434" spans="1:128" x14ac:dyDescent="0.2">
      <c r="A434" s="159" t="str">
        <f ca="1">Language!A$699</f>
        <v>коэффициент расходов</v>
      </c>
      <c r="B434" s="183"/>
      <c r="C434" s="160" t="s">
        <v>1</v>
      </c>
      <c r="F434" s="6" t="s">
        <v>3190</v>
      </c>
      <c r="G434" s="301">
        <f>IF(G$2&gt;=$B432,Параметры!G$39,0)</f>
        <v>1</v>
      </c>
      <c r="H434" s="301">
        <f>IF(H$2&gt;=$B432,Параметры!H$39,0)</f>
        <v>1</v>
      </c>
      <c r="I434" s="301">
        <f>IF(I$2&gt;=$B432,Параметры!I$39,0)</f>
        <v>1</v>
      </c>
      <c r="J434" s="301">
        <f>IF(J$2&gt;=$B432,Параметры!J$39,0)</f>
        <v>1</v>
      </c>
      <c r="K434" s="301">
        <f>IF(K$2&gt;=$B432,Параметры!K$39,0)</f>
        <v>1</v>
      </c>
      <c r="L434" s="301">
        <f>IF(L$2&gt;=$B432,Параметры!L$39,0)</f>
        <v>1</v>
      </c>
      <c r="M434" s="301">
        <f>IF(M$2&gt;=$B432,Параметры!M$39,0)</f>
        <v>1</v>
      </c>
      <c r="N434" s="301">
        <f>IF(N$2&gt;=$B432,Параметры!N$39,0)</f>
        <v>1</v>
      </c>
      <c r="O434" s="301">
        <f>IF(O$2&gt;=$B432,Параметры!O$39,0)</f>
        <v>1</v>
      </c>
      <c r="P434" s="301">
        <f>IF(P$2&gt;=$B432,Параметры!P$39,0)</f>
        <v>1</v>
      </c>
      <c r="Q434" s="301">
        <f>IF(Q$2&gt;=$B432,Параметры!Q$39,0)</f>
        <v>1</v>
      </c>
      <c r="R434" s="301">
        <f>IF(R$2&gt;=$B432,Параметры!R$39,0)</f>
        <v>1</v>
      </c>
      <c r="S434" s="301">
        <f>IF(S$2&gt;=$B432,Параметры!S$39,0)</f>
        <v>1</v>
      </c>
      <c r="T434" s="301">
        <f>IF(T$2&gt;=$B432,Параметры!T$39,0)</f>
        <v>1</v>
      </c>
      <c r="U434" s="301">
        <f>IF(U$2&gt;=$B432,Параметры!U$39,0)</f>
        <v>1</v>
      </c>
      <c r="V434" s="301">
        <f>IF(V$2&gt;=$B432,Параметры!V$39,0)</f>
        <v>1</v>
      </c>
      <c r="W434" s="301">
        <f>IF(W$2&gt;=$B432,Параметры!W$39,0)</f>
        <v>1</v>
      </c>
      <c r="X434" s="301">
        <f>IF(X$2&gt;=$B432,Параметры!X$39,0)</f>
        <v>1</v>
      </c>
      <c r="Y434" s="301">
        <f>IF(Y$2&gt;=$B432,Параметры!Y$39,0)</f>
        <v>1</v>
      </c>
      <c r="Z434" s="301">
        <f>IF(Z$2&gt;=$B432,Параметры!Z$39,0)</f>
        <v>1</v>
      </c>
      <c r="AA434" s="301">
        <f>IF(AA$2&gt;=$B432,Параметры!AA$39,0)</f>
        <v>1</v>
      </c>
      <c r="AB434" s="301">
        <f>IF(AB$2&gt;=$B432,Параметры!AB$39,0)</f>
        <v>1</v>
      </c>
      <c r="AC434" s="301">
        <f>IF(AC$2&gt;=$B432,Параметры!AC$39,0)</f>
        <v>1</v>
      </c>
      <c r="AD434" s="301">
        <f>IF(AD$2&gt;=$B432,Параметры!AD$39,0)</f>
        <v>1</v>
      </c>
      <c r="AE434" s="301">
        <f>IF(AE$2&gt;=$B432,Параметры!AE$39,0)</f>
        <v>1</v>
      </c>
      <c r="AF434" s="301">
        <f>IF(AF$2&gt;=$B432,Параметры!AF$39,0)</f>
        <v>1</v>
      </c>
      <c r="AG434" s="301">
        <f>IF(AG$2&gt;=$B432,Параметры!AG$39,0)</f>
        <v>1</v>
      </c>
      <c r="AH434" s="301">
        <f>IF(AH$2&gt;=$B432,Параметры!AH$39,0)</f>
        <v>1</v>
      </c>
      <c r="AI434" s="301">
        <f>IF(AI$2&gt;=$B432,Параметры!AI$39,0)</f>
        <v>1</v>
      </c>
      <c r="AJ434" s="301">
        <f>IF(AJ$2&gt;=$B432,Параметры!AJ$39,0)</f>
        <v>1</v>
      </c>
      <c r="AK434" s="301">
        <f>IF(AK$2&gt;=$B432,Параметры!AK$39,0)</f>
        <v>1</v>
      </c>
      <c r="AL434" s="301">
        <f>IF(AL$2&gt;=$B432,Параметры!AL$39,0)</f>
        <v>1</v>
      </c>
      <c r="AM434" s="301">
        <f>IF(AM$2&gt;=$B432,Параметры!AM$39,0)</f>
        <v>1</v>
      </c>
      <c r="AN434" s="301">
        <f>IF(AN$2&gt;=$B432,Параметры!AN$39,0)</f>
        <v>1</v>
      </c>
      <c r="AO434" s="301">
        <f>IF(AO$2&gt;=$B432,Параметры!AO$39,0)</f>
        <v>1</v>
      </c>
      <c r="AP434" s="301">
        <f>IF(AP$2&gt;=$B432,Параметры!AP$39,0)</f>
        <v>1</v>
      </c>
      <c r="AQ434" s="301">
        <f>IF(AQ$2&gt;=$B432,Параметры!AQ$39,0)</f>
        <v>1</v>
      </c>
      <c r="AR434" s="301">
        <f>IF(AR$2&gt;=$B432,Параметры!AR$39,0)</f>
        <v>1</v>
      </c>
      <c r="AS434" s="301">
        <f>IF(AS$2&gt;=$B432,Параметры!AS$39,0)</f>
        <v>1</v>
      </c>
      <c r="AT434" s="301">
        <f>IF(AT$2&gt;=$B432,Параметры!AT$39,0)</f>
        <v>1</v>
      </c>
      <c r="AU434" s="301">
        <f>IF(AU$2&gt;=$B432,Параметры!AU$39,0)</f>
        <v>1</v>
      </c>
      <c r="AV434" s="301">
        <f>IF(AV$2&gt;=$B432,Параметры!AV$39,0)</f>
        <v>1</v>
      </c>
      <c r="AW434" s="301">
        <f>IF(AW$2&gt;=$B432,Параметры!AW$39,0)</f>
        <v>1</v>
      </c>
      <c r="AX434" s="301">
        <f>IF(AX$2&gt;=$B432,Параметры!AX$39,0)</f>
        <v>1</v>
      </c>
      <c r="AY434" s="301">
        <f>IF(AY$2&gt;=$B432,Параметры!AY$39,0)</f>
        <v>1</v>
      </c>
      <c r="AZ434" s="301">
        <f>IF(AZ$2&gt;=$B432,Параметры!AZ$39,0)</f>
        <v>1</v>
      </c>
      <c r="BA434" s="301">
        <f>IF(BA$2&gt;=$B432,Параметры!BA$39,0)</f>
        <v>1</v>
      </c>
      <c r="BB434" s="301">
        <f>IF(BB$2&gt;=$B432,Параметры!BB$39,0)</f>
        <v>1</v>
      </c>
      <c r="BC434" s="301">
        <f>IF(BC$2&gt;=$B432,Параметры!BC$39,0)</f>
        <v>1</v>
      </c>
      <c r="BD434" s="301">
        <f>IF(BD$2&gt;=$B432,Параметры!BD$39,0)</f>
        <v>1</v>
      </c>
      <c r="BE434" s="301">
        <f>IF(BE$2&gt;=$B432,Параметры!BE$39,0)</f>
        <v>1</v>
      </c>
      <c r="BF434" s="301">
        <f>IF(BF$2&gt;=$B432,Параметры!BF$39,0)</f>
        <v>1</v>
      </c>
      <c r="BG434" s="301">
        <f>IF(BG$2&gt;=$B432,Параметры!BG$39,0)</f>
        <v>1</v>
      </c>
      <c r="BH434" s="301">
        <f>IF(BH$2&gt;=$B432,Параметры!BH$39,0)</f>
        <v>1</v>
      </c>
      <c r="BI434" s="301">
        <f>IF(BI$2&gt;=$B432,Параметры!BI$39,0)</f>
        <v>1</v>
      </c>
      <c r="BJ434" s="301">
        <f>IF(BJ$2&gt;=$B432,Параметры!BJ$39,0)</f>
        <v>1</v>
      </c>
      <c r="BK434" s="301">
        <f>IF(BK$2&gt;=$B432,Параметры!BK$39,0)</f>
        <v>1</v>
      </c>
      <c r="BL434" s="301">
        <f>IF(BL$2&gt;=$B432,Параметры!BL$39,0)</f>
        <v>1</v>
      </c>
      <c r="BM434" s="301">
        <f>IF(BM$2&gt;=$B432,Параметры!BM$39,0)</f>
        <v>1</v>
      </c>
      <c r="BN434" s="301">
        <f>IF(BN$2&gt;=$B432,Параметры!BN$39,0)</f>
        <v>1</v>
      </c>
      <c r="BO434" s="301">
        <f>IF(BO$2&gt;=$B432,Параметры!BO$39,0)</f>
        <v>1</v>
      </c>
      <c r="BP434" s="301">
        <f>IF(BP$2&gt;=$B432,Параметры!BP$39,0)</f>
        <v>1</v>
      </c>
      <c r="BQ434" s="301">
        <f>IF(BQ$2&gt;=$B432,Параметры!BQ$39,0)</f>
        <v>1</v>
      </c>
      <c r="BR434" s="301">
        <f>IF(BR$2&gt;=$B432,Параметры!BR$39,0)</f>
        <v>1</v>
      </c>
      <c r="BS434" s="301">
        <f>IF(BS$2&gt;=$B432,Параметры!BS$39,0)</f>
        <v>1</v>
      </c>
      <c r="BT434" s="301">
        <f>IF(BT$2&gt;=$B432,Параметры!BT$39,0)</f>
        <v>1</v>
      </c>
      <c r="BU434" s="301">
        <f>IF(BU$2&gt;=$B432,Параметры!BU$39,0)</f>
        <v>1</v>
      </c>
      <c r="BV434" s="301">
        <f>IF(BV$2&gt;=$B432,Параметры!BV$39,0)</f>
        <v>1</v>
      </c>
      <c r="BW434" s="301">
        <f>IF(BW$2&gt;=$B432,Параметры!BW$39,0)</f>
        <v>1</v>
      </c>
      <c r="BX434" s="301">
        <f>IF(BX$2&gt;=$B432,Параметры!BX$39,0)</f>
        <v>1</v>
      </c>
      <c r="BY434" s="301">
        <f>IF(BY$2&gt;=$B432,Параметры!BY$39,0)</f>
        <v>1</v>
      </c>
      <c r="BZ434" s="301">
        <f>IF(BZ$2&gt;=$B432,Параметры!BZ$39,0)</f>
        <v>1</v>
      </c>
      <c r="CA434" s="301">
        <f>IF(CA$2&gt;=$B432,Параметры!CA$39,0)</f>
        <v>1</v>
      </c>
      <c r="CB434" s="301">
        <f>IF(CB$2&gt;=$B432,Параметры!CB$39,0)</f>
        <v>1</v>
      </c>
      <c r="CC434" s="301">
        <f>IF(CC$2&gt;=$B432,Параметры!CC$39,0)</f>
        <v>1</v>
      </c>
      <c r="CD434" s="301">
        <f>IF(CD$2&gt;=$B432,Параметры!CD$39,0)</f>
        <v>1</v>
      </c>
      <c r="CE434" s="301">
        <f>IF(CE$2&gt;=$B432,Параметры!CE$39,0)</f>
        <v>1</v>
      </c>
      <c r="CF434" s="301">
        <f>IF(CF$2&gt;=$B432,Параметры!CF$39,0)</f>
        <v>1</v>
      </c>
      <c r="CG434" s="301">
        <f>IF(CG$2&gt;=$B432,Параметры!CG$39,0)</f>
        <v>1</v>
      </c>
      <c r="CH434" s="301">
        <f>IF(CH$2&gt;=$B432,Параметры!CH$39,0)</f>
        <v>1</v>
      </c>
      <c r="CI434" s="301">
        <f>IF(CI$2&gt;=$B432,Параметры!CI$39,0)</f>
        <v>1</v>
      </c>
      <c r="CJ434" s="301">
        <f>IF(CJ$2&gt;=$B432,Параметры!CJ$39,0)</f>
        <v>1</v>
      </c>
      <c r="CK434" s="301">
        <f>IF(CK$2&gt;=$B432,Параметры!CK$39,0)</f>
        <v>1</v>
      </c>
      <c r="CL434" s="301">
        <f>IF(CL$2&gt;=$B432,Параметры!CL$39,0)</f>
        <v>1</v>
      </c>
      <c r="CM434" s="301">
        <f>IF(CM$2&gt;=$B432,Параметры!CM$39,0)</f>
        <v>1</v>
      </c>
      <c r="CN434" s="301">
        <f>IF(CN$2&gt;=$B432,Параметры!CN$39,0)</f>
        <v>1</v>
      </c>
      <c r="CO434" s="301">
        <f>IF(CO$2&gt;=$B432,Параметры!CO$39,0)</f>
        <v>1</v>
      </c>
      <c r="CP434" s="301">
        <f>IF(CP$2&gt;=$B432,Параметры!CP$39,0)</f>
        <v>1</v>
      </c>
      <c r="CQ434" s="301">
        <f>IF(CQ$2&gt;=$B432,Параметры!CQ$39,0)</f>
        <v>1</v>
      </c>
      <c r="CR434" s="301">
        <f>IF(CR$2&gt;=$B432,Параметры!CR$39,0)</f>
        <v>1</v>
      </c>
      <c r="CS434" s="301">
        <f>IF(CS$2&gt;=$B432,Параметры!CS$39,0)</f>
        <v>1</v>
      </c>
      <c r="CT434" s="301">
        <f>IF(CT$2&gt;=$B432,Параметры!CT$39,0)</f>
        <v>1</v>
      </c>
      <c r="CU434" s="301">
        <f>IF(CU$2&gt;=$B432,Параметры!CU$39,0)</f>
        <v>1</v>
      </c>
      <c r="CV434" s="301">
        <f>IF(CV$2&gt;=$B432,Параметры!CV$39,0)</f>
        <v>1</v>
      </c>
      <c r="CW434" s="301">
        <f>IF(CW$2&gt;=$B432,Параметры!CW$39,0)</f>
        <v>1</v>
      </c>
      <c r="CX434" s="301">
        <f>IF(CX$2&gt;=$B432,Параметры!CX$39,0)</f>
        <v>1</v>
      </c>
      <c r="CY434" s="301">
        <f>IF(CY$2&gt;=$B432,Параметры!CY$39,0)</f>
        <v>1</v>
      </c>
      <c r="CZ434" s="301">
        <f>IF(CZ$2&gt;=$B432,Параметры!CZ$39,0)</f>
        <v>1</v>
      </c>
      <c r="DA434" s="301">
        <f>IF(DA$2&gt;=$B432,Параметры!DA$39,0)</f>
        <v>1</v>
      </c>
      <c r="DB434" s="301">
        <f>IF(DB$2&gt;=$B432,Параметры!DB$39,0)</f>
        <v>1</v>
      </c>
      <c r="DC434" s="301">
        <f>IF(DC$2&gt;=$B432,Параметры!DC$39,0)</f>
        <v>1</v>
      </c>
      <c r="DD434" s="301">
        <f>IF(DD$2&gt;=$B432,Параметры!DD$39,0)</f>
        <v>1</v>
      </c>
      <c r="DE434" s="301">
        <f>IF(DE$2&gt;=$B432,Параметры!DE$39,0)</f>
        <v>1</v>
      </c>
      <c r="DF434" s="301">
        <f>IF(DF$2&gt;=$B432,Параметры!DF$39,0)</f>
        <v>1</v>
      </c>
      <c r="DG434" s="301">
        <f>IF(DG$2&gt;=$B432,Параметры!DG$39,0)</f>
        <v>1</v>
      </c>
      <c r="DH434" s="301">
        <f>IF(DH$2&gt;=$B432,Параметры!DH$39,0)</f>
        <v>1</v>
      </c>
      <c r="DI434" s="301">
        <f>IF(DI$2&gt;=$B432,Параметры!DI$39,0)</f>
        <v>1</v>
      </c>
      <c r="DJ434" s="301">
        <f>IF(DJ$2&gt;=$B432,Параметры!DJ$39,0)</f>
        <v>1</v>
      </c>
      <c r="DK434" s="301">
        <f>IF(DK$2&gt;=$B432,Параметры!DK$39,0)</f>
        <v>1</v>
      </c>
      <c r="DL434" s="301">
        <f>IF(DL$2&gt;=$B432,Параметры!DL$39,0)</f>
        <v>1</v>
      </c>
      <c r="DM434" s="301">
        <f>IF(DM$2&gt;=$B432,Параметры!DM$39,0)</f>
        <v>1</v>
      </c>
      <c r="DN434" s="301">
        <f>IF(DN$2&gt;=$B432,Параметры!DN$39,0)</f>
        <v>1</v>
      </c>
      <c r="DO434" s="301">
        <f>IF(DO$2&gt;=$B432,Параметры!DO$39,0)</f>
        <v>1</v>
      </c>
      <c r="DP434" s="301">
        <f>IF(DP$2&gt;=$B432,Параметры!DP$39,0)</f>
        <v>1</v>
      </c>
      <c r="DQ434" s="301">
        <f>IF(DQ$2&gt;=$B432,Параметры!DQ$39,0)</f>
        <v>1</v>
      </c>
      <c r="DR434" s="301">
        <f>IF(DR$2&gt;=$B432,Параметры!DR$39,0)</f>
        <v>1</v>
      </c>
      <c r="DS434" s="301">
        <f>IF(DS$2&gt;=$B432,Параметры!DS$39,0)</f>
        <v>1</v>
      </c>
      <c r="DT434" s="301">
        <f>IF(DT$2&gt;=$B432,Параметры!DT$39,0)</f>
        <v>1</v>
      </c>
      <c r="DU434" s="301">
        <f>IF(DU$2&gt;=$B432,Параметры!DU$39,0)</f>
        <v>1</v>
      </c>
      <c r="DV434" s="301">
        <f>IF(DV$2&gt;=$B432,Параметры!DV$39,0)</f>
        <v>1</v>
      </c>
      <c r="DW434" s="161"/>
    </row>
    <row r="435" spans="1:128" collapsed="1" x14ac:dyDescent="0.2">
      <c r="A435" s="159" t="str">
        <f ca="1">Language!A$756</f>
        <v>затраты с учетом инфляции, без НДС</v>
      </c>
      <c r="B435" s="183"/>
      <c r="C435" s="160" t="str">
        <f ca="1">CHOOSE(D435,CurName1,CurName2,CurName3)</f>
        <v>тыс. руб.</v>
      </c>
      <c r="D435" s="158">
        <f>D431</f>
        <v>1</v>
      </c>
      <c r="E435" s="154" t="s">
        <v>699</v>
      </c>
      <c r="F435" s="6" t="s">
        <v>3364</v>
      </c>
      <c r="G435" s="161">
        <f ca="1">G433*G434*IF($B439=1,PRODUCT($G439:G439),PRODUCT($G438:G438))</f>
        <v>50</v>
      </c>
      <c r="H435" s="161">
        <f ca="1">H433*H434*IF($B439=1,PRODUCT($G439:H439),PRODUCT($G438:H438))</f>
        <v>50.282707269370263</v>
      </c>
      <c r="I435" s="161">
        <f ca="1">I433*I434*IF($B439=1,PRODUCT($G439:I439),PRODUCT($G438:I438))</f>
        <v>50.567013006743622</v>
      </c>
      <c r="J435" s="161">
        <f ca="1">J433*J434*IF($B439=1,PRODUCT($G439:J439),PRODUCT($G438:J438))</f>
        <v>50.852926250090569</v>
      </c>
      <c r="K435" s="161">
        <f ca="1">K433*K434*IF($B439=1,PRODUCT($G439:K439),PRODUCT($G438:K438))</f>
        <v>51.140456088483575</v>
      </c>
      <c r="L435" s="161">
        <f ca="1">L433*L434*IF($B439=1,PRODUCT($G439:L439),PRODUCT($G438:L438))</f>
        <v>51.42961166238608</v>
      </c>
      <c r="M435" s="161">
        <f ca="1">M433*M434*IF($B439=1,PRODUCT($G439:M439),PRODUCT($G438:M438))</f>
        <v>51.720402163943</v>
      </c>
      <c r="N435" s="161">
        <f ca="1">N433*N434*IF($B439=1,PRODUCT($G439:N439),PRODUCT($G438:N438))</f>
        <v>52.012836837272999</v>
      </c>
      <c r="O435" s="161">
        <f ca="1">O433*O434*IF($B439=1,PRODUCT($G439:O439),PRODUCT($G438:O438))</f>
        <v>52.306924978762339</v>
      </c>
      <c r="P435" s="161">
        <f ca="1">P433*P434*IF($B439=1,PRODUCT($G439:P439),PRODUCT($G438:P438))</f>
        <v>52.602675937360353</v>
      </c>
      <c r="Q435" s="161">
        <f ca="1">Q433*Q434*IF($B439=1,PRODUCT($G439:Q439),PRODUCT($G438:Q438))</f>
        <v>52.900099114876753</v>
      </c>
      <c r="R435" s="161">
        <f ca="1">R433*R434*IF($B439=1,PRODUCT($G439:R439),PRODUCT($G438:R438))</f>
        <v>53.199203966280415</v>
      </c>
      <c r="S435" s="161">
        <f ca="1">S433*S434*IF($B439=1,PRODUCT($G439:S439),PRODUCT($G438:S438))</f>
        <v>53.499999999999993</v>
      </c>
      <c r="T435" s="161">
        <f ca="1">T433*T434*IF($B439=1,PRODUCT($G439:T439),PRODUCT($G438:T438))</f>
        <v>53.802496778226171</v>
      </c>
      <c r="U435" s="161">
        <f ca="1">U433*U434*IF($B439=1,PRODUCT($G439:U439),PRODUCT($G438:U438))</f>
        <v>54.106703917215668</v>
      </c>
      <c r="V435" s="161">
        <f ca="1">V433*V434*IF($B439=1,PRODUCT($G439:V439),PRODUCT($G438:V438))</f>
        <v>54.4126310875969</v>
      </c>
      <c r="W435" s="161">
        <f ca="1">W433*W434*IF($B439=1,PRODUCT($G439:W439),PRODUCT($G438:W438))</f>
        <v>54.720288014677422</v>
      </c>
      <c r="X435" s="161">
        <f ca="1">X433*X434*IF($B439=1,PRODUCT($G439:X439),PRODUCT($G438:X438))</f>
        <v>55.029684478753097</v>
      </c>
      <c r="Y435" s="161">
        <f ca="1">Y433*Y434*IF($B439=1,PRODUCT($G439:Y439),PRODUCT($G438:Y438))</f>
        <v>55.340830315418998</v>
      </c>
      <c r="Z435" s="161">
        <f ca="1">Z433*Z434*IF($B439=1,PRODUCT($G439:Z439),PRODUCT($G438:Z438))</f>
        <v>55.653735415882096</v>
      </c>
      <c r="AA435" s="161">
        <f ca="1">AA433*AA434*IF($B439=1,PRODUCT($G439:AA439),PRODUCT($G438:AA438))</f>
        <v>55.968409727275684</v>
      </c>
      <c r="AB435" s="161">
        <f ca="1">AB433*AB434*IF($B439=1,PRODUCT($G439:AB439),PRODUCT($G438:AB438))</f>
        <v>56.284863252975569</v>
      </c>
      <c r="AC435" s="161">
        <f ca="1">AC433*AC434*IF($B439=1,PRODUCT($G439:AC439),PRODUCT($G438:AC438))</f>
        <v>56.603106052918115</v>
      </c>
      <c r="AD435" s="161">
        <f ca="1">AD433*AD434*IF($B439=1,PRODUCT($G439:AD439),PRODUCT($G438:AD438))</f>
        <v>56.923148243920039</v>
      </c>
      <c r="AE435" s="161">
        <f ca="1">AE433*AE434*IF($B439=1,PRODUCT($G439:AE439),PRODUCT($G438:AE438))</f>
        <v>57.24499999999999</v>
      </c>
      <c r="AF435" s="161">
        <f ca="1">AF433*AF434*IF($B439=1,PRODUCT($G439:AF439),PRODUCT($G438:AF438))</f>
        <v>57.568671552702</v>
      </c>
      <c r="AG435" s="161">
        <f ca="1">AG433*AG434*IF($B439=1,PRODUCT($G439:AG439),PRODUCT($G438:AG438))</f>
        <v>57.894173191420762</v>
      </c>
      <c r="AH435" s="161">
        <f ca="1">AH433*AH434*IF($B439=1,PRODUCT($G439:AH439),PRODUCT($G438:AH438))</f>
        <v>58.221515263728676</v>
      </c>
      <c r="AI435" s="161">
        <f ca="1">AI433*AI434*IF($B439=1,PRODUCT($G439:AI439),PRODUCT($G438:AI438))</f>
        <v>58.550708175704834</v>
      </c>
      <c r="AJ435" s="161">
        <f ca="1">AJ433*AJ434*IF($B439=1,PRODUCT($G439:AJ439),PRODUCT($G438:AJ438))</f>
        <v>58.881762392265813</v>
      </c>
      <c r="AK435" s="161">
        <f ca="1">AK433*AK434*IF($B439=1,PRODUCT($G439:AK439),PRODUCT($G438:AK438))</f>
        <v>59.214688437498332</v>
      </c>
      <c r="AL435" s="161">
        <f ca="1">AL433*AL434*IF($B439=1,PRODUCT($G439:AL439),PRODUCT($G438:AL438))</f>
        <v>59.549496894993851</v>
      </c>
      <c r="AM435" s="161">
        <f ca="1">AM433*AM434*IF($B439=1,PRODUCT($G439:AM439),PRODUCT($G438:AM438))</f>
        <v>59.886198408184974</v>
      </c>
      <c r="AN435" s="161">
        <f ca="1">AN433*AN434*IF($B439=1,PRODUCT($G439:AN439),PRODUCT($G438:AN438))</f>
        <v>60.224803680683848</v>
      </c>
      <c r="AO435" s="161">
        <f ca="1">AO433*AO434*IF($B439=1,PRODUCT($G439:AO439),PRODUCT($G438:AO438))</f>
        <v>60.565323476622382</v>
      </c>
      <c r="AP435" s="161">
        <f ca="1">AP433*AP434*IF($B439=1,PRODUCT($G439:AP439),PRODUCT($G438:AP438))</f>
        <v>60.907768620994432</v>
      </c>
      <c r="AQ435" s="161">
        <f ca="1">AQ433*AQ434*IF($B439=1,PRODUCT($G439:AQ439),PRODUCT($G438:AQ438))</f>
        <v>61.252149999999972</v>
      </c>
      <c r="AR435" s="161">
        <f ca="1">AR433*AR434*IF($B439=1,PRODUCT($G439:AR439),PRODUCT($G438:AR438))</f>
        <v>61.598478561391126</v>
      </c>
      <c r="AS435" s="161">
        <f ca="1">AS433*AS434*IF($B439=1,PRODUCT($G439:AS439),PRODUCT($G438:AS438))</f>
        <v>61.946765314820198</v>
      </c>
      <c r="AT435" s="161">
        <f ca="1">AT433*AT434*IF($B439=1,PRODUCT($G439:AT439),PRODUCT($G438:AT438))</f>
        <v>62.297021332189658</v>
      </c>
      <c r="AU435" s="161">
        <f ca="1">AU433*AU434*IF($B439=1,PRODUCT($G439:AU439),PRODUCT($G438:AU438))</f>
        <v>62.649257748004153</v>
      </c>
      <c r="AV435" s="161">
        <f ca="1">AV433*AV434*IF($B439=1,PRODUCT($G439:AV439),PRODUCT($G438:AV438))</f>
        <v>63.003485759724384</v>
      </c>
      <c r="AW435" s="161">
        <f ca="1">AW433*AW434*IF($B439=1,PRODUCT($G439:AW439),PRODUCT($G438:AW438))</f>
        <v>63.359716628123188</v>
      </c>
      <c r="AX435" s="161">
        <f ca="1">AX433*AX434*IF($B439=1,PRODUCT($G439:AX439),PRODUCT($G438:AX438))</f>
        <v>63.717961677643395</v>
      </c>
      <c r="AY435" s="161">
        <f ca="1">AY433*AY434*IF($B439=1,PRODUCT($G439:AY439),PRODUCT($G438:AY438))</f>
        <v>64.078232296757903</v>
      </c>
      <c r="AZ435" s="161">
        <f ca="1">AZ433*AZ434*IF($B439=1,PRODUCT($G439:AZ439),PRODUCT($G438:AZ438))</f>
        <v>64.44053993833171</v>
      </c>
      <c r="BA435" s="161">
        <f ca="1">BA433*BA434*IF($B439=1,PRODUCT($G439:BA439),PRODUCT($G438:BA438))</f>
        <v>64.804896119985926</v>
      </c>
      <c r="BB435" s="161">
        <f ca="1">BB433*BB434*IF($B439=1,PRODUCT($G439:BB439),PRODUCT($G438:BB438))</f>
        <v>65.171312424464034</v>
      </c>
      <c r="BC435" s="161">
        <f ca="1">BC433*BC434*IF($B439=1,PRODUCT($G439:BC439),PRODUCT($G438:BC438))</f>
        <v>65.53980049999997</v>
      </c>
      <c r="BD435" s="161">
        <f ca="1">BD433*BD434*IF($B439=1,PRODUCT($G439:BD439),PRODUCT($G438:BD438))</f>
        <v>65.910372060688502</v>
      </c>
      <c r="BE435" s="161">
        <f ca="1">BE433*BE434*IF($B439=1,PRODUCT($G439:BE439),PRODUCT($G438:BE438))</f>
        <v>66.283038886857611</v>
      </c>
      <c r="BF435" s="161">
        <f ca="1">BF433*BF434*IF($B439=1,PRODUCT($G439:BF439),PRODUCT($G438:BF438))</f>
        <v>66.657812825442946</v>
      </c>
      <c r="BG435" s="161">
        <f ca="1">BG433*BG434*IF($B439=1,PRODUCT($G439:BG439),PRODUCT($G438:BG438))</f>
        <v>67.034705790364441</v>
      </c>
      <c r="BH435" s="161">
        <f ca="1">BH433*BH434*IF($B439=1,PRODUCT($G439:BH439),PRODUCT($G438:BH438))</f>
        <v>67.413729762905106</v>
      </c>
      <c r="BI435" s="161">
        <f ca="1">BI433*BI434*IF($B439=1,PRODUCT($G439:BI439),PRODUCT($G438:BI438))</f>
        <v>67.794896792091819</v>
      </c>
      <c r="BJ435" s="161">
        <f ca="1">BJ433*BJ434*IF($B439=1,PRODUCT($G439:BJ439),PRODUCT($G438:BJ438))</f>
        <v>68.178218995078439</v>
      </c>
      <c r="BK435" s="161">
        <f ca="1">BK433*BK434*IF($B439=1,PRODUCT($G439:BK439),PRODUCT($G438:BK438))</f>
        <v>68.563708557530973</v>
      </c>
      <c r="BL435" s="161">
        <f ca="1">BL433*BL434*IF($B439=1,PRODUCT($G439:BL439),PRODUCT($G438:BL438))</f>
        <v>68.95137773401494</v>
      </c>
      <c r="BM435" s="161">
        <f ca="1">BM433*BM434*IF($B439=1,PRODUCT($G439:BM439),PRODUCT($G438:BM438))</f>
        <v>69.341238848384961</v>
      </c>
      <c r="BN435" s="161">
        <f ca="1">BN433*BN434*IF($B439=1,PRODUCT($G439:BN439),PRODUCT($G438:BN438))</f>
        <v>69.73330429417652</v>
      </c>
      <c r="BO435" s="161">
        <f ca="1">BO433*BO434*IF($B439=1,PRODUCT($G439:BO439),PRODUCT($G438:BO438))</f>
        <v>70.127586534999978</v>
      </c>
      <c r="BP435" s="161">
        <f ca="1">BP433*BP434*IF($B439=1,PRODUCT($G439:BP439),PRODUCT($G438:BP438))</f>
        <v>70.524098104936712</v>
      </c>
      <c r="BQ435" s="161">
        <f ca="1">BQ433*BQ434*IF($B439=1,PRODUCT($G439:BQ439),PRODUCT($G438:BQ438))</f>
        <v>70.922851608937648</v>
      </c>
      <c r="BR435" s="161">
        <f ca="1">BR433*BR434*IF($B439=1,PRODUCT($G439:BR439),PRODUCT($G438:BR438))</f>
        <v>71.323859723223961</v>
      </c>
      <c r="BS435" s="161">
        <f ca="1">BS433*BS434*IF($B439=1,PRODUCT($G439:BS439),PRODUCT($G438:BS438))</f>
        <v>71.727135195689968</v>
      </c>
      <c r="BT435" s="161">
        <f ca="1">BT433*BT434*IF($B439=1,PRODUCT($G439:BT439),PRODUCT($G438:BT438))</f>
        <v>72.132690846308464</v>
      </c>
      <c r="BU435" s="161">
        <f ca="1">BU433*BU434*IF($B439=1,PRODUCT($G439:BU439),PRODUCT($G438:BU438))</f>
        <v>72.540539567538247</v>
      </c>
      <c r="BV435" s="161">
        <f ca="1">BV433*BV434*IF($B439=1,PRODUCT($G439:BV439),PRODUCT($G438:BV438))</f>
        <v>72.950694324733945</v>
      </c>
      <c r="BW435" s="161">
        <f ca="1">BW433*BW434*IF($B439=1,PRODUCT($G439:BW439),PRODUCT($G438:BW438))</f>
        <v>73.36316815655816</v>
      </c>
      <c r="BX435" s="161">
        <f ca="1">BX433*BX434*IF($B439=1,PRODUCT($G439:BX439),PRODUCT($G438:BX438))</f>
        <v>73.777974175395997</v>
      </c>
      <c r="BY435" s="161">
        <f ca="1">BY433*BY434*IF($B439=1,PRODUCT($G439:BY439),PRODUCT($G438:BY438))</f>
        <v>74.195125567771925</v>
      </c>
      <c r="BZ435" s="161">
        <f ca="1">BZ433*BZ434*IF($B439=1,PRODUCT($G439:BZ439),PRODUCT($G438:BZ438))</f>
        <v>74.614635594768899</v>
      </c>
      <c r="CA435" s="161">
        <f ca="1">CA433*CA434*IF($B439=1,PRODUCT($G439:CA439),PRODUCT($G438:CA438))</f>
        <v>75.036517592449982</v>
      </c>
      <c r="CB435" s="161">
        <f ca="1">CB433*CB434*IF($B439=1,PRODUCT($G439:CB439),PRODUCT($G438:CB438))</f>
        <v>75.460784972282298</v>
      </c>
      <c r="CC435" s="161">
        <f ca="1">CC433*CC434*IF($B439=1,PRODUCT($G439:CC439),PRODUCT($G438:CC438))</f>
        <v>75.88745122156331</v>
      </c>
      <c r="CD435" s="161">
        <f ca="1">CD433*CD434*IF($B439=1,PRODUCT($G439:CD439),PRODUCT($G438:CD438))</f>
        <v>76.316529903849656</v>
      </c>
      <c r="CE435" s="161">
        <f ca="1">CE433*CE434*IF($B439=1,PRODUCT($G439:CE439),PRODUCT($G438:CE438))</f>
        <v>76.748034659388281</v>
      </c>
      <c r="CF435" s="161">
        <f ca="1">CF433*CF434*IF($B439=1,PRODUCT($G439:CF439),PRODUCT($G438:CF438))</f>
        <v>77.181979205550078</v>
      </c>
      <c r="CG435" s="161">
        <f ca="1">CG433*CG434*IF($B439=1,PRODUCT($G439:CG439),PRODUCT($G438:CG438))</f>
        <v>77.618377337265954</v>
      </c>
      <c r="CH435" s="161">
        <f ca="1">CH433*CH434*IF($B439=1,PRODUCT($G439:CH439),PRODUCT($G438:CH438))</f>
        <v>78.057242927465339</v>
      </c>
      <c r="CI435" s="161">
        <f ca="1">CI433*CI434*IF($B439=1,PRODUCT($G439:CI439),PRODUCT($G438:CI438))</f>
        <v>78.498589927517244</v>
      </c>
      <c r="CJ435" s="161">
        <f ca="1">CJ433*CJ434*IF($B439=1,PRODUCT($G439:CJ439),PRODUCT($G438:CJ438))</f>
        <v>78.942432367673746</v>
      </c>
      <c r="CK435" s="161">
        <f ca="1">CK433*CK434*IF($B439=1,PRODUCT($G439:CK439),PRODUCT($G438:CK438))</f>
        <v>79.388784357515974</v>
      </c>
      <c r="CL435" s="161">
        <f ca="1">CL433*CL434*IF($B439=1,PRODUCT($G439:CL439),PRODUCT($G438:CL438))</f>
        <v>79.837660086402735</v>
      </c>
      <c r="CM435" s="161">
        <f ca="1">CM433*CM434*IF($B439=1,PRODUCT($G439:CM439),PRODUCT($G438:CM438))</f>
        <v>80.289073823921512</v>
      </c>
      <c r="CN435" s="161">
        <f ca="1">CN433*CN434*IF($B439=1,PRODUCT($G439:CN439),PRODUCT($G438:CN438))</f>
        <v>80.743039920342071</v>
      </c>
      <c r="CO435" s="161">
        <f ca="1">CO433*CO434*IF($B439=1,PRODUCT($G439:CO439),PRODUCT($G438:CO438))</f>
        <v>81.199572807072755</v>
      </c>
      <c r="CP435" s="161">
        <f ca="1">CP433*CP434*IF($B439=1,PRODUCT($G439:CP439),PRODUCT($G438:CP438))</f>
        <v>81.658686997119162</v>
      </c>
      <c r="CQ435" s="161">
        <f ca="1">CQ433*CQ434*IF($B439=1,PRODUCT($G439:CQ439),PRODUCT($G438:CQ438))</f>
        <v>82.120397085545491</v>
      </c>
      <c r="CR435" s="161">
        <f ca="1">CR433*CR434*IF($B439=1,PRODUCT($G439:CR439),PRODUCT($G438:CR438))</f>
        <v>82.584717749938619</v>
      </c>
      <c r="CS435" s="161">
        <f ca="1">CS433*CS434*IF($B439=1,PRODUCT($G439:CS439),PRODUCT($G438:CS438))</f>
        <v>83.05166375087461</v>
      </c>
      <c r="CT435" s="161">
        <f ca="1">CT433*CT434*IF($B439=1,PRODUCT($G439:CT439),PRODUCT($G438:CT438))</f>
        <v>83.521249932387946</v>
      </c>
      <c r="CU435" s="161">
        <f ca="1">CU433*CU434*IF($B439=1,PRODUCT($G439:CU439),PRODUCT($G438:CU438))</f>
        <v>83.993491222443467</v>
      </c>
      <c r="CV435" s="161">
        <f ca="1">CV433*CV434*IF($B439=1,PRODUCT($G439:CV439),PRODUCT($G438:CV438))</f>
        <v>84.468402633410918</v>
      </c>
      <c r="CW435" s="161">
        <f ca="1">CW433*CW434*IF($B439=1,PRODUCT($G439:CW439),PRODUCT($G438:CW438))</f>
        <v>84.945999262542117</v>
      </c>
      <c r="CX435" s="161">
        <f ca="1">CX433*CX434*IF($B439=1,PRODUCT($G439:CX439),PRODUCT($G438:CX438))</f>
        <v>85.426296292450957</v>
      </c>
      <c r="CY435" s="161">
        <f ca="1">CY433*CY434*IF($B439=1,PRODUCT($G439:CY439),PRODUCT($G438:CY438))</f>
        <v>85.909308991596035</v>
      </c>
      <c r="CZ435" s="161">
        <f ca="1">CZ433*CZ434*IF($B439=1,PRODUCT($G439:CZ439),PRODUCT($G438:CZ438))</f>
        <v>86.395052714766038</v>
      </c>
      <c r="DA435" s="161">
        <f ca="1">DA433*DA434*IF($B439=1,PRODUCT($G439:DA439),PRODUCT($G438:DA438))</f>
        <v>86.883542903567871</v>
      </c>
      <c r="DB435" s="161">
        <f ca="1">DB433*DB434*IF($B439=1,PRODUCT($G439:DB439),PRODUCT($G438:DB438))</f>
        <v>87.374795086917501</v>
      </c>
      <c r="DC435" s="161">
        <f ca="1">DC433*DC434*IF($B439=1,PRODUCT($G439:DC439),PRODUCT($G438:DC438))</f>
        <v>87.868824881533683</v>
      </c>
      <c r="DD435" s="161">
        <f ca="1">DD433*DD434*IF($B439=1,PRODUCT($G439:DD439),PRODUCT($G438:DD438))</f>
        <v>88.365647992434333</v>
      </c>
      <c r="DE435" s="161">
        <f ca="1">DE433*DE434*IF($B439=1,PRODUCT($G439:DE439),PRODUCT($G438:DE438))</f>
        <v>88.865280213435824</v>
      </c>
      <c r="DF435" s="161">
        <f ca="1">DF433*DF434*IF($B439=1,PRODUCT($G439:DF439),PRODUCT($G438:DF438))</f>
        <v>89.367737427655101</v>
      </c>
      <c r="DG435" s="161">
        <f ca="1">DG433*DG434*IF($B439=1,PRODUCT($G439:DG439),PRODUCT($G438:DG438))</f>
        <v>89.873035608014533</v>
      </c>
      <c r="DH435" s="161">
        <f ca="1">DH433*DH434*IF($B439=1,PRODUCT($G439:DH439),PRODUCT($G438:DH438))</f>
        <v>90.381190817749683</v>
      </c>
      <c r="DI435" s="161">
        <f ca="1">DI433*DI434*IF($B439=1,PRODUCT($G439:DI439),PRODUCT($G438:DI438))</f>
        <v>90.892219210920061</v>
      </c>
      <c r="DJ435" s="161">
        <f ca="1">DJ433*DJ434*IF($B439=1,PRODUCT($G439:DJ439),PRODUCT($G438:DJ438))</f>
        <v>91.406137032922516</v>
      </c>
      <c r="DK435" s="161">
        <f ca="1">DK433*DK434*IF($B439=1,PRODUCT($G439:DK439),PRODUCT($G438:DK438))</f>
        <v>91.922960621007761</v>
      </c>
      <c r="DL435" s="161">
        <f ca="1">DL433*DL434*IF($B439=1,PRODUCT($G439:DL439),PRODUCT($G438:DL438))</f>
        <v>92.442706404799651</v>
      </c>
      <c r="DM435" s="161">
        <f ca="1">DM433*DM434*IF($B439=1,PRODUCT($G439:DM439),PRODUCT($G438:DM438))</f>
        <v>92.965390906817618</v>
      </c>
      <c r="DN435" s="161">
        <f ca="1">DN433*DN434*IF($B439=1,PRODUCT($G439:DN439),PRODUCT($G438:DN438))</f>
        <v>93.49103074300173</v>
      </c>
      <c r="DO435" s="161">
        <f ca="1">DO433*DO434*IF($B439=1,PRODUCT($G439:DO439),PRODUCT($G438:DO438))</f>
        <v>94.019642623241026</v>
      </c>
      <c r="DP435" s="161">
        <f ca="1">DP433*DP434*IF($B439=1,PRODUCT($G439:DP439),PRODUCT($G438:DP438))</f>
        <v>94.551243351904731</v>
      </c>
      <c r="DQ435" s="161">
        <f ca="1">DQ433*DQ434*IF($B439=1,PRODUCT($G439:DQ439),PRODUCT($G438:DQ438))</f>
        <v>95.08584982837634</v>
      </c>
      <c r="DR435" s="161">
        <f ca="1">DR433*DR434*IF($B439=1,PRODUCT($G439:DR439),PRODUCT($G438:DR438))</f>
        <v>95.623479047590948</v>
      </c>
      <c r="DS435" s="161">
        <f ca="1">DS433*DS434*IF($B439=1,PRODUCT($G439:DS439),PRODUCT($G438:DS438))</f>
        <v>96.164148100575531</v>
      </c>
      <c r="DT435" s="161">
        <f ca="1">DT433*DT434*IF($B439=1,PRODUCT($G439:DT439),PRODUCT($G438:DT438))</f>
        <v>96.707874174992156</v>
      </c>
      <c r="DU435" s="161">
        <f ca="1">DU433*DU434*IF($B439=1,PRODUCT($G439:DU439),PRODUCT($G438:DU438))</f>
        <v>97.25467455568446</v>
      </c>
      <c r="DV435" s="161">
        <f ca="1">DV433*DV434*IF($B439=1,PRODUCT($G439:DV439),PRODUCT($G438:DV438))</f>
        <v>97.804566625227082</v>
      </c>
      <c r="DW435" s="161"/>
      <c r="DX435" s="162">
        <f ca="1">SUM(G435:DW435)</f>
        <v>8552.5865628067713</v>
      </c>
    </row>
    <row r="436" spans="1:128" hidden="1" outlineLevel="1" x14ac:dyDescent="0.2">
      <c r="A436" s="168" t="str">
        <f ca="1">Language!A$753</f>
        <v>темп изменения цен</v>
      </c>
      <c r="B436" s="173"/>
      <c r="C436" s="147" t="str">
        <f ca="1">Language!$A$484</f>
        <v>% в год</v>
      </c>
      <c r="D436" s="158"/>
      <c r="F436" s="6" t="s">
        <v>3191</v>
      </c>
      <c r="G436" s="305">
        <f>CHOOSE($D433,Параметры!G$55,Параметры!G$62,Параметры!G$68)</f>
        <v>7.0000000000000007E-2</v>
      </c>
      <c r="H436" s="305">
        <f>CHOOSE($D433,Параметры!H$55,Параметры!H$62,Параметры!H$68)</f>
        <v>7.0000000000000007E-2</v>
      </c>
      <c r="I436" s="305">
        <f>CHOOSE($D433,Параметры!I$55,Параметры!I$62,Параметры!I$68)</f>
        <v>7.0000000000000007E-2</v>
      </c>
      <c r="J436" s="305">
        <f>CHOOSE($D433,Параметры!J$55,Параметры!J$62,Параметры!J$68)</f>
        <v>7.0000000000000007E-2</v>
      </c>
      <c r="K436" s="305">
        <f>CHOOSE($D433,Параметры!K$55,Параметры!K$62,Параметры!K$68)</f>
        <v>7.0000000000000007E-2</v>
      </c>
      <c r="L436" s="305">
        <f>CHOOSE($D433,Параметры!L$55,Параметры!L$62,Параметры!L$68)</f>
        <v>7.0000000000000007E-2</v>
      </c>
      <c r="M436" s="305">
        <f>CHOOSE($D433,Параметры!M$55,Параметры!M$62,Параметры!M$68)</f>
        <v>7.0000000000000007E-2</v>
      </c>
      <c r="N436" s="305">
        <f>CHOOSE($D433,Параметры!N$55,Параметры!N$62,Параметры!N$68)</f>
        <v>7.0000000000000007E-2</v>
      </c>
      <c r="O436" s="305">
        <f>CHOOSE($D433,Параметры!O$55,Параметры!O$62,Параметры!O$68)</f>
        <v>7.0000000000000007E-2</v>
      </c>
      <c r="P436" s="305">
        <f>CHOOSE($D433,Параметры!P$55,Параметры!P$62,Параметры!P$68)</f>
        <v>7.0000000000000007E-2</v>
      </c>
      <c r="Q436" s="305">
        <f>CHOOSE($D433,Параметры!Q$55,Параметры!Q$62,Параметры!Q$68)</f>
        <v>7.0000000000000007E-2</v>
      </c>
      <c r="R436" s="305">
        <f>CHOOSE($D433,Параметры!R$55,Параметры!R$62,Параметры!R$68)</f>
        <v>7.0000000000000007E-2</v>
      </c>
      <c r="S436" s="305">
        <f>CHOOSE($D433,Параметры!S$55,Параметры!S$62,Параметры!S$68)</f>
        <v>7.0000000000000007E-2</v>
      </c>
      <c r="T436" s="305">
        <f>CHOOSE($D433,Параметры!T$55,Параметры!T$62,Параметры!T$68)</f>
        <v>7.0000000000000007E-2</v>
      </c>
      <c r="U436" s="305">
        <f>CHOOSE($D433,Параметры!U$55,Параметры!U$62,Параметры!U$68)</f>
        <v>7.0000000000000007E-2</v>
      </c>
      <c r="V436" s="305">
        <f>CHOOSE($D433,Параметры!V$55,Параметры!V$62,Параметры!V$68)</f>
        <v>7.0000000000000007E-2</v>
      </c>
      <c r="W436" s="305">
        <f>CHOOSE($D433,Параметры!W$55,Параметры!W$62,Параметры!W$68)</f>
        <v>7.0000000000000007E-2</v>
      </c>
      <c r="X436" s="305">
        <f>CHOOSE($D433,Параметры!X$55,Параметры!X$62,Параметры!X$68)</f>
        <v>7.0000000000000007E-2</v>
      </c>
      <c r="Y436" s="305">
        <f>CHOOSE($D433,Параметры!Y$55,Параметры!Y$62,Параметры!Y$68)</f>
        <v>7.0000000000000007E-2</v>
      </c>
      <c r="Z436" s="305">
        <f>CHOOSE($D433,Параметры!Z$55,Параметры!Z$62,Параметры!Z$68)</f>
        <v>7.0000000000000007E-2</v>
      </c>
      <c r="AA436" s="305">
        <f>CHOOSE($D433,Параметры!AA$55,Параметры!AA$62,Параметры!AA$68)</f>
        <v>7.0000000000000007E-2</v>
      </c>
      <c r="AB436" s="305">
        <f>CHOOSE($D433,Параметры!AB$55,Параметры!AB$62,Параметры!AB$68)</f>
        <v>7.0000000000000007E-2</v>
      </c>
      <c r="AC436" s="305">
        <f>CHOOSE($D433,Параметры!AC$55,Параметры!AC$62,Параметры!AC$68)</f>
        <v>7.0000000000000007E-2</v>
      </c>
      <c r="AD436" s="305">
        <f>CHOOSE($D433,Параметры!AD$55,Параметры!AD$62,Параметры!AD$68)</f>
        <v>7.0000000000000007E-2</v>
      </c>
      <c r="AE436" s="305">
        <f>CHOOSE($D433,Параметры!AE$55,Параметры!AE$62,Параметры!AE$68)</f>
        <v>7.0000000000000007E-2</v>
      </c>
      <c r="AF436" s="305">
        <f>CHOOSE($D433,Параметры!AF$55,Параметры!AF$62,Параметры!AF$68)</f>
        <v>7.0000000000000007E-2</v>
      </c>
      <c r="AG436" s="305">
        <f>CHOOSE($D433,Параметры!AG$55,Параметры!AG$62,Параметры!AG$68)</f>
        <v>7.0000000000000007E-2</v>
      </c>
      <c r="AH436" s="305">
        <f>CHOOSE($D433,Параметры!AH$55,Параметры!AH$62,Параметры!AH$68)</f>
        <v>7.0000000000000007E-2</v>
      </c>
      <c r="AI436" s="305">
        <f>CHOOSE($D433,Параметры!AI$55,Параметры!AI$62,Параметры!AI$68)</f>
        <v>7.0000000000000007E-2</v>
      </c>
      <c r="AJ436" s="305">
        <f>CHOOSE($D433,Параметры!AJ$55,Параметры!AJ$62,Параметры!AJ$68)</f>
        <v>7.0000000000000007E-2</v>
      </c>
      <c r="AK436" s="305">
        <f>CHOOSE($D433,Параметры!AK$55,Параметры!AK$62,Параметры!AK$68)</f>
        <v>7.0000000000000007E-2</v>
      </c>
      <c r="AL436" s="305">
        <f>CHOOSE($D433,Параметры!AL$55,Параметры!AL$62,Параметры!AL$68)</f>
        <v>7.0000000000000007E-2</v>
      </c>
      <c r="AM436" s="305">
        <f>CHOOSE($D433,Параметры!AM$55,Параметры!AM$62,Параметры!AM$68)</f>
        <v>7.0000000000000007E-2</v>
      </c>
      <c r="AN436" s="305">
        <f>CHOOSE($D433,Параметры!AN$55,Параметры!AN$62,Параметры!AN$68)</f>
        <v>7.0000000000000007E-2</v>
      </c>
      <c r="AO436" s="305">
        <f>CHOOSE($D433,Параметры!AO$55,Параметры!AO$62,Параметры!AO$68)</f>
        <v>7.0000000000000007E-2</v>
      </c>
      <c r="AP436" s="305">
        <f>CHOOSE($D433,Параметры!AP$55,Параметры!AP$62,Параметры!AP$68)</f>
        <v>7.0000000000000007E-2</v>
      </c>
      <c r="AQ436" s="305">
        <f>CHOOSE($D433,Параметры!AQ$55,Параметры!AQ$62,Параметры!AQ$68)</f>
        <v>7.0000000000000007E-2</v>
      </c>
      <c r="AR436" s="305">
        <f>CHOOSE($D433,Параметры!AR$55,Параметры!AR$62,Параметры!AR$68)</f>
        <v>7.0000000000000007E-2</v>
      </c>
      <c r="AS436" s="305">
        <f>CHOOSE($D433,Параметры!AS$55,Параметры!AS$62,Параметры!AS$68)</f>
        <v>7.0000000000000007E-2</v>
      </c>
      <c r="AT436" s="305">
        <f>CHOOSE($D433,Параметры!AT$55,Параметры!AT$62,Параметры!AT$68)</f>
        <v>7.0000000000000007E-2</v>
      </c>
      <c r="AU436" s="305">
        <f>CHOOSE($D433,Параметры!AU$55,Параметры!AU$62,Параметры!AU$68)</f>
        <v>7.0000000000000007E-2</v>
      </c>
      <c r="AV436" s="305">
        <f>CHOOSE($D433,Параметры!AV$55,Параметры!AV$62,Параметры!AV$68)</f>
        <v>7.0000000000000007E-2</v>
      </c>
      <c r="AW436" s="305">
        <f>CHOOSE($D433,Параметры!AW$55,Параметры!AW$62,Параметры!AW$68)</f>
        <v>7.0000000000000007E-2</v>
      </c>
      <c r="AX436" s="305">
        <f>CHOOSE($D433,Параметры!AX$55,Параметры!AX$62,Параметры!AX$68)</f>
        <v>7.0000000000000007E-2</v>
      </c>
      <c r="AY436" s="305">
        <f>CHOOSE($D433,Параметры!AY$55,Параметры!AY$62,Параметры!AY$68)</f>
        <v>7.0000000000000007E-2</v>
      </c>
      <c r="AZ436" s="305">
        <f>CHOOSE($D433,Параметры!AZ$55,Параметры!AZ$62,Параметры!AZ$68)</f>
        <v>7.0000000000000007E-2</v>
      </c>
      <c r="BA436" s="305">
        <f>CHOOSE($D433,Параметры!BA$55,Параметры!BA$62,Параметры!BA$68)</f>
        <v>7.0000000000000007E-2</v>
      </c>
      <c r="BB436" s="305">
        <f>CHOOSE($D433,Параметры!BB$55,Параметры!BB$62,Параметры!BB$68)</f>
        <v>7.0000000000000007E-2</v>
      </c>
      <c r="BC436" s="305">
        <f>CHOOSE($D433,Параметры!BC$55,Параметры!BC$62,Параметры!BC$68)</f>
        <v>7.0000000000000007E-2</v>
      </c>
      <c r="BD436" s="305">
        <f>CHOOSE($D433,Параметры!BD$55,Параметры!BD$62,Параметры!BD$68)</f>
        <v>7.0000000000000007E-2</v>
      </c>
      <c r="BE436" s="305">
        <f>CHOOSE($D433,Параметры!BE$55,Параметры!BE$62,Параметры!BE$68)</f>
        <v>7.0000000000000007E-2</v>
      </c>
      <c r="BF436" s="305">
        <f>CHOOSE($D433,Параметры!BF$55,Параметры!BF$62,Параметры!BF$68)</f>
        <v>7.0000000000000007E-2</v>
      </c>
      <c r="BG436" s="305">
        <f>CHOOSE($D433,Параметры!BG$55,Параметры!BG$62,Параметры!BG$68)</f>
        <v>7.0000000000000007E-2</v>
      </c>
      <c r="BH436" s="305">
        <f>CHOOSE($D433,Параметры!BH$55,Параметры!BH$62,Параметры!BH$68)</f>
        <v>7.0000000000000007E-2</v>
      </c>
      <c r="BI436" s="305">
        <f>CHOOSE($D433,Параметры!BI$55,Параметры!BI$62,Параметры!BI$68)</f>
        <v>7.0000000000000007E-2</v>
      </c>
      <c r="BJ436" s="305">
        <f>CHOOSE($D433,Параметры!BJ$55,Параметры!BJ$62,Параметры!BJ$68)</f>
        <v>7.0000000000000007E-2</v>
      </c>
      <c r="BK436" s="305">
        <f>CHOOSE($D433,Параметры!BK$55,Параметры!BK$62,Параметры!BK$68)</f>
        <v>7.0000000000000007E-2</v>
      </c>
      <c r="BL436" s="305">
        <f>CHOOSE($D433,Параметры!BL$55,Параметры!BL$62,Параметры!BL$68)</f>
        <v>7.0000000000000007E-2</v>
      </c>
      <c r="BM436" s="305">
        <f>CHOOSE($D433,Параметры!BM$55,Параметры!BM$62,Параметры!BM$68)</f>
        <v>7.0000000000000007E-2</v>
      </c>
      <c r="BN436" s="305">
        <f>CHOOSE($D433,Параметры!BN$55,Параметры!BN$62,Параметры!BN$68)</f>
        <v>7.0000000000000007E-2</v>
      </c>
      <c r="BO436" s="305">
        <f>CHOOSE($D433,Параметры!BO$55,Параметры!BO$62,Параметры!BO$68)</f>
        <v>7.0000000000000007E-2</v>
      </c>
      <c r="BP436" s="305">
        <f>CHOOSE($D433,Параметры!BP$55,Параметры!BP$62,Параметры!BP$68)</f>
        <v>7.0000000000000007E-2</v>
      </c>
      <c r="BQ436" s="305">
        <f>CHOOSE($D433,Параметры!BQ$55,Параметры!BQ$62,Параметры!BQ$68)</f>
        <v>7.0000000000000007E-2</v>
      </c>
      <c r="BR436" s="305">
        <f>CHOOSE($D433,Параметры!BR$55,Параметры!BR$62,Параметры!BR$68)</f>
        <v>7.0000000000000007E-2</v>
      </c>
      <c r="BS436" s="305">
        <f>CHOOSE($D433,Параметры!BS$55,Параметры!BS$62,Параметры!BS$68)</f>
        <v>7.0000000000000007E-2</v>
      </c>
      <c r="BT436" s="305">
        <f>CHOOSE($D433,Параметры!BT$55,Параметры!BT$62,Параметры!BT$68)</f>
        <v>7.0000000000000007E-2</v>
      </c>
      <c r="BU436" s="305">
        <f>CHOOSE($D433,Параметры!BU$55,Параметры!BU$62,Параметры!BU$68)</f>
        <v>7.0000000000000007E-2</v>
      </c>
      <c r="BV436" s="305">
        <f>CHOOSE($D433,Параметры!BV$55,Параметры!BV$62,Параметры!BV$68)</f>
        <v>7.0000000000000007E-2</v>
      </c>
      <c r="BW436" s="305">
        <f>CHOOSE($D433,Параметры!BW$55,Параметры!BW$62,Параметры!BW$68)</f>
        <v>7.0000000000000007E-2</v>
      </c>
      <c r="BX436" s="305">
        <f>CHOOSE($D433,Параметры!BX$55,Параметры!BX$62,Параметры!BX$68)</f>
        <v>7.0000000000000007E-2</v>
      </c>
      <c r="BY436" s="305">
        <f>CHOOSE($D433,Параметры!BY$55,Параметры!BY$62,Параметры!BY$68)</f>
        <v>7.0000000000000007E-2</v>
      </c>
      <c r="BZ436" s="305">
        <f>CHOOSE($D433,Параметры!BZ$55,Параметры!BZ$62,Параметры!BZ$68)</f>
        <v>7.0000000000000007E-2</v>
      </c>
      <c r="CA436" s="305">
        <f>CHOOSE($D433,Параметры!CA$55,Параметры!CA$62,Параметры!CA$68)</f>
        <v>7.0000000000000007E-2</v>
      </c>
      <c r="CB436" s="305">
        <f>CHOOSE($D433,Параметры!CB$55,Параметры!CB$62,Параметры!CB$68)</f>
        <v>7.0000000000000007E-2</v>
      </c>
      <c r="CC436" s="305">
        <f>CHOOSE($D433,Параметры!CC$55,Параметры!CC$62,Параметры!CC$68)</f>
        <v>7.0000000000000007E-2</v>
      </c>
      <c r="CD436" s="305">
        <f>CHOOSE($D433,Параметры!CD$55,Параметры!CD$62,Параметры!CD$68)</f>
        <v>7.0000000000000007E-2</v>
      </c>
      <c r="CE436" s="305">
        <f>CHOOSE($D433,Параметры!CE$55,Параметры!CE$62,Параметры!CE$68)</f>
        <v>7.0000000000000007E-2</v>
      </c>
      <c r="CF436" s="305">
        <f>CHOOSE($D433,Параметры!CF$55,Параметры!CF$62,Параметры!CF$68)</f>
        <v>7.0000000000000007E-2</v>
      </c>
      <c r="CG436" s="305">
        <f>CHOOSE($D433,Параметры!CG$55,Параметры!CG$62,Параметры!CG$68)</f>
        <v>7.0000000000000007E-2</v>
      </c>
      <c r="CH436" s="305">
        <f>CHOOSE($D433,Параметры!CH$55,Параметры!CH$62,Параметры!CH$68)</f>
        <v>7.0000000000000007E-2</v>
      </c>
      <c r="CI436" s="305">
        <f>CHOOSE($D433,Параметры!CI$55,Параметры!CI$62,Параметры!CI$68)</f>
        <v>7.0000000000000007E-2</v>
      </c>
      <c r="CJ436" s="305">
        <f>CHOOSE($D433,Параметры!CJ$55,Параметры!CJ$62,Параметры!CJ$68)</f>
        <v>7.0000000000000007E-2</v>
      </c>
      <c r="CK436" s="305">
        <f>CHOOSE($D433,Параметры!CK$55,Параметры!CK$62,Параметры!CK$68)</f>
        <v>7.0000000000000007E-2</v>
      </c>
      <c r="CL436" s="305">
        <f>CHOOSE($D433,Параметры!CL$55,Параметры!CL$62,Параметры!CL$68)</f>
        <v>7.0000000000000007E-2</v>
      </c>
      <c r="CM436" s="305">
        <f>CHOOSE($D433,Параметры!CM$55,Параметры!CM$62,Параметры!CM$68)</f>
        <v>7.0000000000000007E-2</v>
      </c>
      <c r="CN436" s="305">
        <f>CHOOSE($D433,Параметры!CN$55,Параметры!CN$62,Параметры!CN$68)</f>
        <v>7.0000000000000007E-2</v>
      </c>
      <c r="CO436" s="305">
        <f>CHOOSE($D433,Параметры!CO$55,Параметры!CO$62,Параметры!CO$68)</f>
        <v>7.0000000000000007E-2</v>
      </c>
      <c r="CP436" s="305">
        <f>CHOOSE($D433,Параметры!CP$55,Параметры!CP$62,Параметры!CP$68)</f>
        <v>7.0000000000000007E-2</v>
      </c>
      <c r="CQ436" s="305">
        <f>CHOOSE($D433,Параметры!CQ$55,Параметры!CQ$62,Параметры!CQ$68)</f>
        <v>7.0000000000000007E-2</v>
      </c>
      <c r="CR436" s="305">
        <f>CHOOSE($D433,Параметры!CR$55,Параметры!CR$62,Параметры!CR$68)</f>
        <v>7.0000000000000007E-2</v>
      </c>
      <c r="CS436" s="305">
        <f>CHOOSE($D433,Параметры!CS$55,Параметры!CS$62,Параметры!CS$68)</f>
        <v>7.0000000000000007E-2</v>
      </c>
      <c r="CT436" s="305">
        <f>CHOOSE($D433,Параметры!CT$55,Параметры!CT$62,Параметры!CT$68)</f>
        <v>7.0000000000000007E-2</v>
      </c>
      <c r="CU436" s="305">
        <f>CHOOSE($D433,Параметры!CU$55,Параметры!CU$62,Параметры!CU$68)</f>
        <v>7.0000000000000007E-2</v>
      </c>
      <c r="CV436" s="305">
        <f>CHOOSE($D433,Параметры!CV$55,Параметры!CV$62,Параметры!CV$68)</f>
        <v>7.0000000000000007E-2</v>
      </c>
      <c r="CW436" s="305">
        <f>CHOOSE($D433,Параметры!CW$55,Параметры!CW$62,Параметры!CW$68)</f>
        <v>7.0000000000000007E-2</v>
      </c>
      <c r="CX436" s="305">
        <f>CHOOSE($D433,Параметры!CX$55,Параметры!CX$62,Параметры!CX$68)</f>
        <v>7.0000000000000007E-2</v>
      </c>
      <c r="CY436" s="305">
        <f>CHOOSE($D433,Параметры!CY$55,Параметры!CY$62,Параметры!CY$68)</f>
        <v>7.0000000000000007E-2</v>
      </c>
      <c r="CZ436" s="305">
        <f>CHOOSE($D433,Параметры!CZ$55,Параметры!CZ$62,Параметры!CZ$68)</f>
        <v>7.0000000000000007E-2</v>
      </c>
      <c r="DA436" s="305">
        <f>CHOOSE($D433,Параметры!DA$55,Параметры!DA$62,Параметры!DA$68)</f>
        <v>7.0000000000000007E-2</v>
      </c>
      <c r="DB436" s="305">
        <f>CHOOSE($D433,Параметры!DB$55,Параметры!DB$62,Параметры!DB$68)</f>
        <v>7.0000000000000007E-2</v>
      </c>
      <c r="DC436" s="305">
        <f>CHOOSE($D433,Параметры!DC$55,Параметры!DC$62,Параметры!DC$68)</f>
        <v>7.0000000000000007E-2</v>
      </c>
      <c r="DD436" s="305">
        <f>CHOOSE($D433,Параметры!DD$55,Параметры!DD$62,Параметры!DD$68)</f>
        <v>7.0000000000000007E-2</v>
      </c>
      <c r="DE436" s="305">
        <f>CHOOSE($D433,Параметры!DE$55,Параметры!DE$62,Параметры!DE$68)</f>
        <v>7.0000000000000007E-2</v>
      </c>
      <c r="DF436" s="305">
        <f>CHOOSE($D433,Параметры!DF$55,Параметры!DF$62,Параметры!DF$68)</f>
        <v>7.0000000000000007E-2</v>
      </c>
      <c r="DG436" s="305">
        <f>CHOOSE($D433,Параметры!DG$55,Параметры!DG$62,Параметры!DG$68)</f>
        <v>7.0000000000000007E-2</v>
      </c>
      <c r="DH436" s="305">
        <f>CHOOSE($D433,Параметры!DH$55,Параметры!DH$62,Параметры!DH$68)</f>
        <v>7.0000000000000007E-2</v>
      </c>
      <c r="DI436" s="305">
        <f>CHOOSE($D433,Параметры!DI$55,Параметры!DI$62,Параметры!DI$68)</f>
        <v>7.0000000000000007E-2</v>
      </c>
      <c r="DJ436" s="305">
        <f>CHOOSE($D433,Параметры!DJ$55,Параметры!DJ$62,Параметры!DJ$68)</f>
        <v>7.0000000000000007E-2</v>
      </c>
      <c r="DK436" s="305">
        <f>CHOOSE($D433,Параметры!DK$55,Параметры!DK$62,Параметры!DK$68)</f>
        <v>7.0000000000000007E-2</v>
      </c>
      <c r="DL436" s="305">
        <f>CHOOSE($D433,Параметры!DL$55,Параметры!DL$62,Параметры!DL$68)</f>
        <v>7.0000000000000007E-2</v>
      </c>
      <c r="DM436" s="305">
        <f>CHOOSE($D433,Параметры!DM$55,Параметры!DM$62,Параметры!DM$68)</f>
        <v>7.0000000000000007E-2</v>
      </c>
      <c r="DN436" s="305">
        <f>CHOOSE($D433,Параметры!DN$55,Параметры!DN$62,Параметры!DN$68)</f>
        <v>7.0000000000000007E-2</v>
      </c>
      <c r="DO436" s="305">
        <f>CHOOSE($D433,Параметры!DO$55,Параметры!DO$62,Параметры!DO$68)</f>
        <v>7.0000000000000007E-2</v>
      </c>
      <c r="DP436" s="305">
        <f>CHOOSE($D433,Параметры!DP$55,Параметры!DP$62,Параметры!DP$68)</f>
        <v>7.0000000000000007E-2</v>
      </c>
      <c r="DQ436" s="305">
        <f>CHOOSE($D433,Параметры!DQ$55,Параметры!DQ$62,Параметры!DQ$68)</f>
        <v>7.0000000000000007E-2</v>
      </c>
      <c r="DR436" s="305">
        <f>CHOOSE($D433,Параметры!DR$55,Параметры!DR$62,Параметры!DR$68)</f>
        <v>7.0000000000000007E-2</v>
      </c>
      <c r="DS436" s="305">
        <f>CHOOSE($D433,Параметры!DS$55,Параметры!DS$62,Параметры!DS$68)</f>
        <v>7.0000000000000007E-2</v>
      </c>
      <c r="DT436" s="305">
        <f>CHOOSE($D433,Параметры!DT$55,Параметры!DT$62,Параметры!DT$68)</f>
        <v>7.0000000000000007E-2</v>
      </c>
      <c r="DU436" s="305">
        <f>CHOOSE($D433,Параметры!DU$55,Параметры!DU$62,Параметры!DU$68)</f>
        <v>7.0000000000000007E-2</v>
      </c>
      <c r="DV436" s="305">
        <f>CHOOSE($D433,Параметры!DV$55,Параметры!DV$62,Параметры!DV$68)</f>
        <v>7.0000000000000007E-2</v>
      </c>
      <c r="DW436" s="174"/>
      <c r="DX436" s="170"/>
    </row>
    <row r="437" spans="1:128" hidden="1" outlineLevel="1" x14ac:dyDescent="0.2">
      <c r="A437" s="168" t="str">
        <f ca="1">Language!A$754</f>
        <v>ставка НДС</v>
      </c>
      <c r="B437" s="173"/>
      <c r="C437" s="147" t="s">
        <v>1</v>
      </c>
      <c r="D437" s="158"/>
      <c r="F437" s="6" t="s">
        <v>3191</v>
      </c>
      <c r="G437" s="305">
        <f>IF(G$2=1,Параметры!G$78,IF(F437=Параметры!F$78,Параметры!F$78,F437))</f>
        <v>0.2</v>
      </c>
      <c r="H437" s="305">
        <f>IF(H$2=1,Параметры!H$78,IF(G437=Параметры!G$78,Параметры!G$78,G437))</f>
        <v>0.2</v>
      </c>
      <c r="I437" s="305">
        <f>IF(I$2=1,Параметры!I$78,IF(H437=Параметры!H$78,Параметры!H$78,H437))</f>
        <v>0.2</v>
      </c>
      <c r="J437" s="305">
        <f>IF(J$2=1,Параметры!J$78,IF(I437=Параметры!I$78,Параметры!I$78,I437))</f>
        <v>0.2</v>
      </c>
      <c r="K437" s="305">
        <f>IF(K$2=1,Параметры!K$78,IF(J437=Параметры!J$78,Параметры!J$78,J437))</f>
        <v>0.2</v>
      </c>
      <c r="L437" s="305">
        <f>IF(L$2=1,Параметры!L$78,IF(K437=Параметры!K$78,Параметры!K$78,K437))</f>
        <v>0.2</v>
      </c>
      <c r="M437" s="305">
        <f>IF(M$2=1,Параметры!M$78,IF(L437=Параметры!L$78,Параметры!L$78,L437))</f>
        <v>0.2</v>
      </c>
      <c r="N437" s="305">
        <f>IF(N$2=1,Параметры!N$78,IF(M437=Параметры!M$78,Параметры!M$78,M437))</f>
        <v>0.2</v>
      </c>
      <c r="O437" s="305">
        <f>IF(O$2=1,Параметры!O$78,IF(N437=Параметры!N$78,Параметры!N$78,N437))</f>
        <v>0.2</v>
      </c>
      <c r="P437" s="305">
        <f>IF(P$2=1,Параметры!P$78,IF(O437=Параметры!O$78,Параметры!O$78,O437))</f>
        <v>0.2</v>
      </c>
      <c r="Q437" s="305">
        <f>IF(Q$2=1,Параметры!Q$78,IF(P437=Параметры!P$78,Параметры!P$78,P437))</f>
        <v>0.2</v>
      </c>
      <c r="R437" s="305">
        <f>IF(R$2=1,Параметры!R$78,IF(Q437=Параметры!Q$78,Параметры!Q$78,Q437))</f>
        <v>0.2</v>
      </c>
      <c r="S437" s="305">
        <f>IF(S$2=1,Параметры!S$78,IF(R437=Параметры!R$78,Параметры!R$78,R437))</f>
        <v>0.2</v>
      </c>
      <c r="T437" s="305">
        <f>IF(T$2=1,Параметры!T$78,IF(S437=Параметры!S$78,Параметры!S$78,S437))</f>
        <v>0.2</v>
      </c>
      <c r="U437" s="305">
        <f>IF(U$2=1,Параметры!U$78,IF(T437=Параметры!T$78,Параметры!T$78,T437))</f>
        <v>0.2</v>
      </c>
      <c r="V437" s="305">
        <f>IF(V$2=1,Параметры!V$78,IF(U437=Параметры!U$78,Параметры!U$78,U437))</f>
        <v>0.2</v>
      </c>
      <c r="W437" s="305">
        <f>IF(W$2=1,Параметры!W$78,IF(V437=Параметры!V$78,Параметры!V$78,V437))</f>
        <v>0.2</v>
      </c>
      <c r="X437" s="305">
        <f>IF(X$2=1,Параметры!X$78,IF(W437=Параметры!W$78,Параметры!W$78,W437))</f>
        <v>0.2</v>
      </c>
      <c r="Y437" s="305">
        <f>IF(Y$2=1,Параметры!Y$78,IF(X437=Параметры!X$78,Параметры!X$78,X437))</f>
        <v>0.2</v>
      </c>
      <c r="Z437" s="305">
        <f>IF(Z$2=1,Параметры!Z$78,IF(Y437=Параметры!Y$78,Параметры!Y$78,Y437))</f>
        <v>0.2</v>
      </c>
      <c r="AA437" s="305">
        <f>IF(AA$2=1,Параметры!AA$78,IF(Z437=Параметры!Z$78,Параметры!Z$78,Z437))</f>
        <v>0.2</v>
      </c>
      <c r="AB437" s="305">
        <f>IF(AB$2=1,Параметры!AB$78,IF(AA437=Параметры!AA$78,Параметры!AA$78,AA437))</f>
        <v>0.2</v>
      </c>
      <c r="AC437" s="305">
        <f>IF(AC$2=1,Параметры!AC$78,IF(AB437=Параметры!AB$78,Параметры!AB$78,AB437))</f>
        <v>0.2</v>
      </c>
      <c r="AD437" s="305">
        <f>IF(AD$2=1,Параметры!AD$78,IF(AC437=Параметры!AC$78,Параметры!AC$78,AC437))</f>
        <v>0.2</v>
      </c>
      <c r="AE437" s="305">
        <f>IF(AE$2=1,Параметры!AE$78,IF(AD437=Параметры!AD$78,Параметры!AD$78,AD437))</f>
        <v>0.2</v>
      </c>
      <c r="AF437" s="305">
        <f>IF(AF$2=1,Параметры!AF$78,IF(AE437=Параметры!AE$78,Параметры!AE$78,AE437))</f>
        <v>0.2</v>
      </c>
      <c r="AG437" s="305">
        <f>IF(AG$2=1,Параметры!AG$78,IF(AF437=Параметры!AF$78,Параметры!AF$78,AF437))</f>
        <v>0.2</v>
      </c>
      <c r="AH437" s="305">
        <f>IF(AH$2=1,Параметры!AH$78,IF(AG437=Параметры!AG$78,Параметры!AG$78,AG437))</f>
        <v>0.2</v>
      </c>
      <c r="AI437" s="305">
        <f>IF(AI$2=1,Параметры!AI$78,IF(AH437=Параметры!AH$78,Параметры!AH$78,AH437))</f>
        <v>0.2</v>
      </c>
      <c r="AJ437" s="305">
        <f>IF(AJ$2=1,Параметры!AJ$78,IF(AI437=Параметры!AI$78,Параметры!AI$78,AI437))</f>
        <v>0.2</v>
      </c>
      <c r="AK437" s="305">
        <f>IF(AK$2=1,Параметры!AK$78,IF(AJ437=Параметры!AJ$78,Параметры!AJ$78,AJ437))</f>
        <v>0.2</v>
      </c>
      <c r="AL437" s="305">
        <f>IF(AL$2=1,Параметры!AL$78,IF(AK437=Параметры!AK$78,Параметры!AK$78,AK437))</f>
        <v>0.2</v>
      </c>
      <c r="AM437" s="305">
        <f>IF(AM$2=1,Параметры!AM$78,IF(AL437=Параметры!AL$78,Параметры!AL$78,AL437))</f>
        <v>0.2</v>
      </c>
      <c r="AN437" s="305">
        <f>IF(AN$2=1,Параметры!AN$78,IF(AM437=Параметры!AM$78,Параметры!AM$78,AM437))</f>
        <v>0.2</v>
      </c>
      <c r="AO437" s="305">
        <f>IF(AO$2=1,Параметры!AO$78,IF(AN437=Параметры!AN$78,Параметры!AN$78,AN437))</f>
        <v>0.2</v>
      </c>
      <c r="AP437" s="305">
        <f>IF(AP$2=1,Параметры!AP$78,IF(AO437=Параметры!AO$78,Параметры!AO$78,AO437))</f>
        <v>0.2</v>
      </c>
      <c r="AQ437" s="305">
        <f>IF(AQ$2=1,Параметры!AQ$78,IF(AP437=Параметры!AP$78,Параметры!AP$78,AP437))</f>
        <v>0.2</v>
      </c>
      <c r="AR437" s="305">
        <f>IF(AR$2=1,Параметры!AR$78,IF(AQ437=Параметры!AQ$78,Параметры!AQ$78,AQ437))</f>
        <v>0.2</v>
      </c>
      <c r="AS437" s="305">
        <f>IF(AS$2=1,Параметры!AS$78,IF(AR437=Параметры!AR$78,Параметры!AR$78,AR437))</f>
        <v>0.2</v>
      </c>
      <c r="AT437" s="305">
        <f>IF(AT$2=1,Параметры!AT$78,IF(AS437=Параметры!AS$78,Параметры!AS$78,AS437))</f>
        <v>0.2</v>
      </c>
      <c r="AU437" s="305">
        <f>IF(AU$2=1,Параметры!AU$78,IF(AT437=Параметры!AT$78,Параметры!AT$78,AT437))</f>
        <v>0.2</v>
      </c>
      <c r="AV437" s="305">
        <f>IF(AV$2=1,Параметры!AV$78,IF(AU437=Параметры!AU$78,Параметры!AU$78,AU437))</f>
        <v>0.2</v>
      </c>
      <c r="AW437" s="305">
        <f>IF(AW$2=1,Параметры!AW$78,IF(AV437=Параметры!AV$78,Параметры!AV$78,AV437))</f>
        <v>0.2</v>
      </c>
      <c r="AX437" s="305">
        <f>IF(AX$2=1,Параметры!AX$78,IF(AW437=Параметры!AW$78,Параметры!AW$78,AW437))</f>
        <v>0.2</v>
      </c>
      <c r="AY437" s="305">
        <f>IF(AY$2=1,Параметры!AY$78,IF(AX437=Параметры!AX$78,Параметры!AX$78,AX437))</f>
        <v>0.2</v>
      </c>
      <c r="AZ437" s="305">
        <f>IF(AZ$2=1,Параметры!AZ$78,IF(AY437=Параметры!AY$78,Параметры!AY$78,AY437))</f>
        <v>0.2</v>
      </c>
      <c r="BA437" s="305">
        <f>IF(BA$2=1,Параметры!BA$78,IF(AZ437=Параметры!AZ$78,Параметры!AZ$78,AZ437))</f>
        <v>0.2</v>
      </c>
      <c r="BB437" s="305">
        <f>IF(BB$2=1,Параметры!BB$78,IF(BA437=Параметры!BA$78,Параметры!BA$78,BA437))</f>
        <v>0.2</v>
      </c>
      <c r="BC437" s="305">
        <f>IF(BC$2=1,Параметры!BC$78,IF(BB437=Параметры!BB$78,Параметры!BB$78,BB437))</f>
        <v>0.2</v>
      </c>
      <c r="BD437" s="305">
        <f>IF(BD$2=1,Параметры!BD$78,IF(BC437=Параметры!BC$78,Параметры!BC$78,BC437))</f>
        <v>0.2</v>
      </c>
      <c r="BE437" s="305">
        <f>IF(BE$2=1,Параметры!BE$78,IF(BD437=Параметры!BD$78,Параметры!BD$78,BD437))</f>
        <v>0.2</v>
      </c>
      <c r="BF437" s="305">
        <f>IF(BF$2=1,Параметры!BF$78,IF(BE437=Параметры!BE$78,Параметры!BE$78,BE437))</f>
        <v>0.2</v>
      </c>
      <c r="BG437" s="305">
        <f>IF(BG$2=1,Параметры!BG$78,IF(BF437=Параметры!BF$78,Параметры!BF$78,BF437))</f>
        <v>0.2</v>
      </c>
      <c r="BH437" s="305">
        <f>IF(BH$2=1,Параметры!BH$78,IF(BG437=Параметры!BG$78,Параметры!BG$78,BG437))</f>
        <v>0.2</v>
      </c>
      <c r="BI437" s="305">
        <f>IF(BI$2=1,Параметры!BI$78,IF(BH437=Параметры!BH$78,Параметры!BH$78,BH437))</f>
        <v>0.2</v>
      </c>
      <c r="BJ437" s="305">
        <f>IF(BJ$2=1,Параметры!BJ$78,IF(BI437=Параметры!BI$78,Параметры!BI$78,BI437))</f>
        <v>0.2</v>
      </c>
      <c r="BK437" s="305">
        <f>IF(BK$2=1,Параметры!BK$78,IF(BJ437=Параметры!BJ$78,Параметры!BJ$78,BJ437))</f>
        <v>0.2</v>
      </c>
      <c r="BL437" s="305">
        <f>IF(BL$2=1,Параметры!BL$78,IF(BK437=Параметры!BK$78,Параметры!BK$78,BK437))</f>
        <v>0.2</v>
      </c>
      <c r="BM437" s="305">
        <f>IF(BM$2=1,Параметры!BM$78,IF(BL437=Параметры!BL$78,Параметры!BL$78,BL437))</f>
        <v>0.2</v>
      </c>
      <c r="BN437" s="305">
        <f>IF(BN$2=1,Параметры!BN$78,IF(BM437=Параметры!BM$78,Параметры!BM$78,BM437))</f>
        <v>0.2</v>
      </c>
      <c r="BO437" s="305">
        <f>IF(BO$2=1,Параметры!BO$78,IF(BN437=Параметры!BN$78,Параметры!BN$78,BN437))</f>
        <v>0.2</v>
      </c>
      <c r="BP437" s="305">
        <f>IF(BP$2=1,Параметры!BP$78,IF(BO437=Параметры!BO$78,Параметры!BO$78,BO437))</f>
        <v>0.2</v>
      </c>
      <c r="BQ437" s="305">
        <f>IF(BQ$2=1,Параметры!BQ$78,IF(BP437=Параметры!BP$78,Параметры!BP$78,BP437))</f>
        <v>0.2</v>
      </c>
      <c r="BR437" s="305">
        <f>IF(BR$2=1,Параметры!BR$78,IF(BQ437=Параметры!BQ$78,Параметры!BQ$78,BQ437))</f>
        <v>0.2</v>
      </c>
      <c r="BS437" s="305">
        <f>IF(BS$2=1,Параметры!BS$78,IF(BR437=Параметры!BR$78,Параметры!BR$78,BR437))</f>
        <v>0.2</v>
      </c>
      <c r="BT437" s="305">
        <f>IF(BT$2=1,Параметры!BT$78,IF(BS437=Параметры!BS$78,Параметры!BS$78,BS437))</f>
        <v>0.2</v>
      </c>
      <c r="BU437" s="305">
        <f>IF(BU$2=1,Параметры!BU$78,IF(BT437=Параметры!BT$78,Параметры!BT$78,BT437))</f>
        <v>0.2</v>
      </c>
      <c r="BV437" s="305">
        <f>IF(BV$2=1,Параметры!BV$78,IF(BU437=Параметры!BU$78,Параметры!BU$78,BU437))</f>
        <v>0.2</v>
      </c>
      <c r="BW437" s="305">
        <f>IF(BW$2=1,Параметры!BW$78,IF(BV437=Параметры!BV$78,Параметры!BV$78,BV437))</f>
        <v>0.2</v>
      </c>
      <c r="BX437" s="305">
        <f>IF(BX$2=1,Параметры!BX$78,IF(BW437=Параметры!BW$78,Параметры!BW$78,BW437))</f>
        <v>0.2</v>
      </c>
      <c r="BY437" s="305">
        <f>IF(BY$2=1,Параметры!BY$78,IF(BX437=Параметры!BX$78,Параметры!BX$78,BX437))</f>
        <v>0.2</v>
      </c>
      <c r="BZ437" s="305">
        <f>IF(BZ$2=1,Параметры!BZ$78,IF(BY437=Параметры!BY$78,Параметры!BY$78,BY437))</f>
        <v>0.2</v>
      </c>
      <c r="CA437" s="305">
        <f>IF(CA$2=1,Параметры!CA$78,IF(BZ437=Параметры!BZ$78,Параметры!BZ$78,BZ437))</f>
        <v>0.2</v>
      </c>
      <c r="CB437" s="305">
        <f>IF(CB$2=1,Параметры!CB$78,IF(CA437=Параметры!CA$78,Параметры!CA$78,CA437))</f>
        <v>0.2</v>
      </c>
      <c r="CC437" s="305">
        <f>IF(CC$2=1,Параметры!CC$78,IF(CB437=Параметры!CB$78,Параметры!CB$78,CB437))</f>
        <v>0.2</v>
      </c>
      <c r="CD437" s="305">
        <f>IF(CD$2=1,Параметры!CD$78,IF(CC437=Параметры!CC$78,Параметры!CC$78,CC437))</f>
        <v>0.2</v>
      </c>
      <c r="CE437" s="305">
        <f>IF(CE$2=1,Параметры!CE$78,IF(CD437=Параметры!CD$78,Параметры!CD$78,CD437))</f>
        <v>0.2</v>
      </c>
      <c r="CF437" s="305">
        <f>IF(CF$2=1,Параметры!CF$78,IF(CE437=Параметры!CE$78,Параметры!CE$78,CE437))</f>
        <v>0.2</v>
      </c>
      <c r="CG437" s="305">
        <f>IF(CG$2=1,Параметры!CG$78,IF(CF437=Параметры!CF$78,Параметры!CF$78,CF437))</f>
        <v>0.2</v>
      </c>
      <c r="CH437" s="305">
        <f>IF(CH$2=1,Параметры!CH$78,IF(CG437=Параметры!CG$78,Параметры!CG$78,CG437))</f>
        <v>0.2</v>
      </c>
      <c r="CI437" s="305">
        <f>IF(CI$2=1,Параметры!CI$78,IF(CH437=Параметры!CH$78,Параметры!CH$78,CH437))</f>
        <v>0.2</v>
      </c>
      <c r="CJ437" s="305">
        <f>IF(CJ$2=1,Параметры!CJ$78,IF(CI437=Параметры!CI$78,Параметры!CI$78,CI437))</f>
        <v>0.2</v>
      </c>
      <c r="CK437" s="305">
        <f>IF(CK$2=1,Параметры!CK$78,IF(CJ437=Параметры!CJ$78,Параметры!CJ$78,CJ437))</f>
        <v>0.2</v>
      </c>
      <c r="CL437" s="305">
        <f>IF(CL$2=1,Параметры!CL$78,IF(CK437=Параметры!CK$78,Параметры!CK$78,CK437))</f>
        <v>0.2</v>
      </c>
      <c r="CM437" s="305">
        <f>IF(CM$2=1,Параметры!CM$78,IF(CL437=Параметры!CL$78,Параметры!CL$78,CL437))</f>
        <v>0.2</v>
      </c>
      <c r="CN437" s="305">
        <f>IF(CN$2=1,Параметры!CN$78,IF(CM437=Параметры!CM$78,Параметры!CM$78,CM437))</f>
        <v>0.2</v>
      </c>
      <c r="CO437" s="305">
        <f>IF(CO$2=1,Параметры!CO$78,IF(CN437=Параметры!CN$78,Параметры!CN$78,CN437))</f>
        <v>0.2</v>
      </c>
      <c r="CP437" s="305">
        <f>IF(CP$2=1,Параметры!CP$78,IF(CO437=Параметры!CO$78,Параметры!CO$78,CO437))</f>
        <v>0.2</v>
      </c>
      <c r="CQ437" s="305">
        <f>IF(CQ$2=1,Параметры!CQ$78,IF(CP437=Параметры!CP$78,Параметры!CP$78,CP437))</f>
        <v>0.2</v>
      </c>
      <c r="CR437" s="305">
        <f>IF(CR$2=1,Параметры!CR$78,IF(CQ437=Параметры!CQ$78,Параметры!CQ$78,CQ437))</f>
        <v>0.2</v>
      </c>
      <c r="CS437" s="305">
        <f>IF(CS$2=1,Параметры!CS$78,IF(CR437=Параметры!CR$78,Параметры!CR$78,CR437))</f>
        <v>0.2</v>
      </c>
      <c r="CT437" s="305">
        <f>IF(CT$2=1,Параметры!CT$78,IF(CS437=Параметры!CS$78,Параметры!CS$78,CS437))</f>
        <v>0.2</v>
      </c>
      <c r="CU437" s="305">
        <f>IF(CU$2=1,Параметры!CU$78,IF(CT437=Параметры!CT$78,Параметры!CT$78,CT437))</f>
        <v>0.2</v>
      </c>
      <c r="CV437" s="305">
        <f>IF(CV$2=1,Параметры!CV$78,IF(CU437=Параметры!CU$78,Параметры!CU$78,CU437))</f>
        <v>0.2</v>
      </c>
      <c r="CW437" s="305">
        <f>IF(CW$2=1,Параметры!CW$78,IF(CV437=Параметры!CV$78,Параметры!CV$78,CV437))</f>
        <v>0.2</v>
      </c>
      <c r="CX437" s="305">
        <f>IF(CX$2=1,Параметры!CX$78,IF(CW437=Параметры!CW$78,Параметры!CW$78,CW437))</f>
        <v>0.2</v>
      </c>
      <c r="CY437" s="305">
        <f>IF(CY$2=1,Параметры!CY$78,IF(CX437=Параметры!CX$78,Параметры!CX$78,CX437))</f>
        <v>0.2</v>
      </c>
      <c r="CZ437" s="305">
        <f>IF(CZ$2=1,Параметры!CZ$78,IF(CY437=Параметры!CY$78,Параметры!CY$78,CY437))</f>
        <v>0.2</v>
      </c>
      <c r="DA437" s="305">
        <f>IF(DA$2=1,Параметры!DA$78,IF(CZ437=Параметры!CZ$78,Параметры!CZ$78,CZ437))</f>
        <v>0.2</v>
      </c>
      <c r="DB437" s="305">
        <f>IF(DB$2=1,Параметры!DB$78,IF(DA437=Параметры!DA$78,Параметры!DA$78,DA437))</f>
        <v>0.2</v>
      </c>
      <c r="DC437" s="305">
        <f>IF(DC$2=1,Параметры!DC$78,IF(DB437=Параметры!DB$78,Параметры!DB$78,DB437))</f>
        <v>0.2</v>
      </c>
      <c r="DD437" s="305">
        <f>IF(DD$2=1,Параметры!DD$78,IF(DC437=Параметры!DC$78,Параметры!DC$78,DC437))</f>
        <v>0.2</v>
      </c>
      <c r="DE437" s="305">
        <f>IF(DE$2=1,Параметры!DE$78,IF(DD437=Параметры!DD$78,Параметры!DD$78,DD437))</f>
        <v>0.2</v>
      </c>
      <c r="DF437" s="305">
        <f>IF(DF$2=1,Параметры!DF$78,IF(DE437=Параметры!DE$78,Параметры!DE$78,DE437))</f>
        <v>0.2</v>
      </c>
      <c r="DG437" s="305">
        <f>IF(DG$2=1,Параметры!DG$78,IF(DF437=Параметры!DF$78,Параметры!DF$78,DF437))</f>
        <v>0.2</v>
      </c>
      <c r="DH437" s="305">
        <f>IF(DH$2=1,Параметры!DH$78,IF(DG437=Параметры!DG$78,Параметры!DG$78,DG437))</f>
        <v>0.2</v>
      </c>
      <c r="DI437" s="305">
        <f>IF(DI$2=1,Параметры!DI$78,IF(DH437=Параметры!DH$78,Параметры!DH$78,DH437))</f>
        <v>0.2</v>
      </c>
      <c r="DJ437" s="305">
        <f>IF(DJ$2=1,Параметры!DJ$78,IF(DI437=Параметры!DI$78,Параметры!DI$78,DI437))</f>
        <v>0.2</v>
      </c>
      <c r="DK437" s="305">
        <f>IF(DK$2=1,Параметры!DK$78,IF(DJ437=Параметры!DJ$78,Параметры!DJ$78,DJ437))</f>
        <v>0.2</v>
      </c>
      <c r="DL437" s="305">
        <f>IF(DL$2=1,Параметры!DL$78,IF(DK437=Параметры!DK$78,Параметры!DK$78,DK437))</f>
        <v>0.2</v>
      </c>
      <c r="DM437" s="305">
        <f>IF(DM$2=1,Параметры!DM$78,IF(DL437=Параметры!DL$78,Параметры!DL$78,DL437))</f>
        <v>0.2</v>
      </c>
      <c r="DN437" s="305">
        <f>IF(DN$2=1,Параметры!DN$78,IF(DM437=Параметры!DM$78,Параметры!DM$78,DM437))</f>
        <v>0.2</v>
      </c>
      <c r="DO437" s="305">
        <f>IF(DO$2=1,Параметры!DO$78,IF(DN437=Параметры!DN$78,Параметры!DN$78,DN437))</f>
        <v>0.2</v>
      </c>
      <c r="DP437" s="305">
        <f>IF(DP$2=1,Параметры!DP$78,IF(DO437=Параметры!DO$78,Параметры!DO$78,DO437))</f>
        <v>0.2</v>
      </c>
      <c r="DQ437" s="305">
        <f>IF(DQ$2=1,Параметры!DQ$78,IF(DP437=Параметры!DP$78,Параметры!DP$78,DP437))</f>
        <v>0.2</v>
      </c>
      <c r="DR437" s="305">
        <f>IF(DR$2=1,Параметры!DR$78,IF(DQ437=Параметры!DQ$78,Параметры!DQ$78,DQ437))</f>
        <v>0.2</v>
      </c>
      <c r="DS437" s="305">
        <f>IF(DS$2=1,Параметры!DS$78,IF(DR437=Параметры!DR$78,Параметры!DR$78,DR437))</f>
        <v>0.2</v>
      </c>
      <c r="DT437" s="305">
        <f>IF(DT$2=1,Параметры!DT$78,IF(DS437=Параметры!DS$78,Параметры!DS$78,DS437))</f>
        <v>0.2</v>
      </c>
      <c r="DU437" s="305">
        <f>IF(DU$2=1,Параметры!DU$78,IF(DT437=Параметры!DT$78,Параметры!DT$78,DT437))</f>
        <v>0.2</v>
      </c>
      <c r="DV437" s="305">
        <f>IF(DV$2=1,Параметры!DV$78,IF(DU437=Параметры!DU$78,Параметры!DU$78,DU437))</f>
        <v>0.2</v>
      </c>
      <c r="DW437" s="174"/>
      <c r="DX437" s="170"/>
    </row>
    <row r="438" spans="1:128" hidden="1" outlineLevel="1" x14ac:dyDescent="0.2">
      <c r="A438" s="168" t="str">
        <f ca="1">Language!A$679</f>
        <v>коэффициент прироста цен к предыдущему периоду</v>
      </c>
      <c r="B438" s="173"/>
      <c r="C438" s="147" t="str">
        <f ca="1">Language!$A$1467</f>
        <v>раз</v>
      </c>
      <c r="D438" s="158"/>
      <c r="F438" s="6" t="s">
        <v>3190</v>
      </c>
      <c r="G438" s="175">
        <f ca="1">IF(G$2=1,1,IF(Prj_Inflation=1, (1+OFFSET(G436,0,-1))^(Параметры!G$36/360), 1))</f>
        <v>1</v>
      </c>
      <c r="H438" s="175">
        <f ca="1">IF(H$2=1,1,IF(Prj_Inflation=1, (1+OFFSET(H436,0,-1))^(Параметры!H$36/360), 1))</f>
        <v>1.0056541453874053</v>
      </c>
      <c r="I438" s="175">
        <f ca="1">IF(I$2=1,1,IF(Prj_Inflation=1, (1+OFFSET(I436,0,-1))^(Параметры!I$36/360), 1))</f>
        <v>1.0056541453874053</v>
      </c>
      <c r="J438" s="175">
        <f ca="1">IF(J$2=1,1,IF(Prj_Inflation=1, (1+OFFSET(J436,0,-1))^(Параметры!J$36/360), 1))</f>
        <v>1.0056541453874053</v>
      </c>
      <c r="K438" s="175">
        <f ca="1">IF(K$2=1,1,IF(Prj_Inflation=1, (1+OFFSET(K436,0,-1))^(Параметры!K$36/360), 1))</f>
        <v>1.0056541453874053</v>
      </c>
      <c r="L438" s="175">
        <f ca="1">IF(L$2=1,1,IF(Prj_Inflation=1, (1+OFFSET(L436,0,-1))^(Параметры!L$36/360), 1))</f>
        <v>1.0056541453874053</v>
      </c>
      <c r="M438" s="175">
        <f ca="1">IF(M$2=1,1,IF(Prj_Inflation=1, (1+OFFSET(M436,0,-1))^(Параметры!M$36/360), 1))</f>
        <v>1.0056541453874053</v>
      </c>
      <c r="N438" s="175">
        <f ca="1">IF(N$2=1,1,IF(Prj_Inflation=1, (1+OFFSET(N436,0,-1))^(Параметры!N$36/360), 1))</f>
        <v>1.0056541453874053</v>
      </c>
      <c r="O438" s="175">
        <f ca="1">IF(O$2=1,1,IF(Prj_Inflation=1, (1+OFFSET(O436,0,-1))^(Параметры!O$36/360), 1))</f>
        <v>1.0056541453874053</v>
      </c>
      <c r="P438" s="175">
        <f ca="1">IF(P$2=1,1,IF(Prj_Inflation=1, (1+OFFSET(P436,0,-1))^(Параметры!P$36/360), 1))</f>
        <v>1.0056541453874053</v>
      </c>
      <c r="Q438" s="175">
        <f ca="1">IF(Q$2=1,1,IF(Prj_Inflation=1, (1+OFFSET(Q436,0,-1))^(Параметры!Q$36/360), 1))</f>
        <v>1.0056541453874053</v>
      </c>
      <c r="R438" s="175">
        <f ca="1">IF(R$2=1,1,IF(Prj_Inflation=1, (1+OFFSET(R436,0,-1))^(Параметры!R$36/360), 1))</f>
        <v>1.0056541453874053</v>
      </c>
      <c r="S438" s="175">
        <f ca="1">IF(S$2=1,1,IF(Prj_Inflation=1, (1+OFFSET(S436,0,-1))^(Параметры!S$36/360), 1))</f>
        <v>1.0056541453874053</v>
      </c>
      <c r="T438" s="175">
        <f ca="1">IF(T$2=1,1,IF(Prj_Inflation=1, (1+OFFSET(T436,0,-1))^(Параметры!T$36/360), 1))</f>
        <v>1.0056541453874053</v>
      </c>
      <c r="U438" s="175">
        <f ca="1">IF(U$2=1,1,IF(Prj_Inflation=1, (1+OFFSET(U436,0,-1))^(Параметры!U$36/360), 1))</f>
        <v>1.0056541453874053</v>
      </c>
      <c r="V438" s="175">
        <f ca="1">IF(V$2=1,1,IF(Prj_Inflation=1, (1+OFFSET(V436,0,-1))^(Параметры!V$36/360), 1))</f>
        <v>1.0056541453874053</v>
      </c>
      <c r="W438" s="175">
        <f ca="1">IF(W$2=1,1,IF(Prj_Inflation=1, (1+OFFSET(W436,0,-1))^(Параметры!W$36/360), 1))</f>
        <v>1.0056541453874053</v>
      </c>
      <c r="X438" s="175">
        <f ca="1">IF(X$2=1,1,IF(Prj_Inflation=1, (1+OFFSET(X436,0,-1))^(Параметры!X$36/360), 1))</f>
        <v>1.0056541453874053</v>
      </c>
      <c r="Y438" s="175">
        <f ca="1">IF(Y$2=1,1,IF(Prj_Inflation=1, (1+OFFSET(Y436,0,-1))^(Параметры!Y$36/360), 1))</f>
        <v>1.0056541453874053</v>
      </c>
      <c r="Z438" s="175">
        <f ca="1">IF(Z$2=1,1,IF(Prj_Inflation=1, (1+OFFSET(Z436,0,-1))^(Параметры!Z$36/360), 1))</f>
        <v>1.0056541453874053</v>
      </c>
      <c r="AA438" s="175">
        <f ca="1">IF(AA$2=1,1,IF(Prj_Inflation=1, (1+OFFSET(AA436,0,-1))^(Параметры!AA$36/360), 1))</f>
        <v>1.0056541453874053</v>
      </c>
      <c r="AB438" s="175">
        <f ca="1">IF(AB$2=1,1,IF(Prj_Inflation=1, (1+OFFSET(AB436,0,-1))^(Параметры!AB$36/360), 1))</f>
        <v>1.0056541453874053</v>
      </c>
      <c r="AC438" s="175">
        <f ca="1">IF(AC$2=1,1,IF(Prj_Inflation=1, (1+OFFSET(AC436,0,-1))^(Параметры!AC$36/360), 1))</f>
        <v>1.0056541453874053</v>
      </c>
      <c r="AD438" s="175">
        <f ca="1">IF(AD$2=1,1,IF(Prj_Inflation=1, (1+OFFSET(AD436,0,-1))^(Параметры!AD$36/360), 1))</f>
        <v>1.0056541453874053</v>
      </c>
      <c r="AE438" s="175">
        <f ca="1">IF(AE$2=1,1,IF(Prj_Inflation=1, (1+OFFSET(AE436,0,-1))^(Параметры!AE$36/360), 1))</f>
        <v>1.0056541453874053</v>
      </c>
      <c r="AF438" s="175">
        <f ca="1">IF(AF$2=1,1,IF(Prj_Inflation=1, (1+OFFSET(AF436,0,-1))^(Параметры!AF$36/360), 1))</f>
        <v>1.0056541453874053</v>
      </c>
      <c r="AG438" s="175">
        <f ca="1">IF(AG$2=1,1,IF(Prj_Inflation=1, (1+OFFSET(AG436,0,-1))^(Параметры!AG$36/360), 1))</f>
        <v>1.0056541453874053</v>
      </c>
      <c r="AH438" s="175">
        <f ca="1">IF(AH$2=1,1,IF(Prj_Inflation=1, (1+OFFSET(AH436,0,-1))^(Параметры!AH$36/360), 1))</f>
        <v>1.0056541453874053</v>
      </c>
      <c r="AI438" s="175">
        <f ca="1">IF(AI$2=1,1,IF(Prj_Inflation=1, (1+OFFSET(AI436,0,-1))^(Параметры!AI$36/360), 1))</f>
        <v>1.0056541453874053</v>
      </c>
      <c r="AJ438" s="175">
        <f ca="1">IF(AJ$2=1,1,IF(Prj_Inflation=1, (1+OFFSET(AJ436,0,-1))^(Параметры!AJ$36/360), 1))</f>
        <v>1.0056541453874053</v>
      </c>
      <c r="AK438" s="175">
        <f ca="1">IF(AK$2=1,1,IF(Prj_Inflation=1, (1+OFFSET(AK436,0,-1))^(Параметры!AK$36/360), 1))</f>
        <v>1.0056541453874053</v>
      </c>
      <c r="AL438" s="175">
        <f ca="1">IF(AL$2=1,1,IF(Prj_Inflation=1, (1+OFFSET(AL436,0,-1))^(Параметры!AL$36/360), 1))</f>
        <v>1.0056541453874053</v>
      </c>
      <c r="AM438" s="175">
        <f ca="1">IF(AM$2=1,1,IF(Prj_Inflation=1, (1+OFFSET(AM436,0,-1))^(Параметры!AM$36/360), 1))</f>
        <v>1.0056541453874053</v>
      </c>
      <c r="AN438" s="175">
        <f ca="1">IF(AN$2=1,1,IF(Prj_Inflation=1, (1+OFFSET(AN436,0,-1))^(Параметры!AN$36/360), 1))</f>
        <v>1.0056541453874053</v>
      </c>
      <c r="AO438" s="175">
        <f ca="1">IF(AO$2=1,1,IF(Prj_Inflation=1, (1+OFFSET(AO436,0,-1))^(Параметры!AO$36/360), 1))</f>
        <v>1.0056541453874053</v>
      </c>
      <c r="AP438" s="175">
        <f ca="1">IF(AP$2=1,1,IF(Prj_Inflation=1, (1+OFFSET(AP436,0,-1))^(Параметры!AP$36/360), 1))</f>
        <v>1.0056541453874053</v>
      </c>
      <c r="AQ438" s="175">
        <f ca="1">IF(AQ$2=1,1,IF(Prj_Inflation=1, (1+OFFSET(AQ436,0,-1))^(Параметры!AQ$36/360), 1))</f>
        <v>1.0056541453874053</v>
      </c>
      <c r="AR438" s="175">
        <f ca="1">IF(AR$2=1,1,IF(Prj_Inflation=1, (1+OFFSET(AR436,0,-1))^(Параметры!AR$36/360), 1))</f>
        <v>1.0056541453874053</v>
      </c>
      <c r="AS438" s="175">
        <f ca="1">IF(AS$2=1,1,IF(Prj_Inflation=1, (1+OFFSET(AS436,0,-1))^(Параметры!AS$36/360), 1))</f>
        <v>1.0056541453874053</v>
      </c>
      <c r="AT438" s="175">
        <f ca="1">IF(AT$2=1,1,IF(Prj_Inflation=1, (1+OFFSET(AT436,0,-1))^(Параметры!AT$36/360), 1))</f>
        <v>1.0056541453874053</v>
      </c>
      <c r="AU438" s="175">
        <f ca="1">IF(AU$2=1,1,IF(Prj_Inflation=1, (1+OFFSET(AU436,0,-1))^(Параметры!AU$36/360), 1))</f>
        <v>1.0056541453874053</v>
      </c>
      <c r="AV438" s="175">
        <f ca="1">IF(AV$2=1,1,IF(Prj_Inflation=1, (1+OFFSET(AV436,0,-1))^(Параметры!AV$36/360), 1))</f>
        <v>1.0056541453874053</v>
      </c>
      <c r="AW438" s="175">
        <f ca="1">IF(AW$2=1,1,IF(Prj_Inflation=1, (1+OFFSET(AW436,0,-1))^(Параметры!AW$36/360), 1))</f>
        <v>1.0056541453874053</v>
      </c>
      <c r="AX438" s="175">
        <f ca="1">IF(AX$2=1,1,IF(Prj_Inflation=1, (1+OFFSET(AX436,0,-1))^(Параметры!AX$36/360), 1))</f>
        <v>1.0056541453874053</v>
      </c>
      <c r="AY438" s="175">
        <f ca="1">IF(AY$2=1,1,IF(Prj_Inflation=1, (1+OFFSET(AY436,0,-1))^(Параметры!AY$36/360), 1))</f>
        <v>1.0056541453874053</v>
      </c>
      <c r="AZ438" s="175">
        <f ca="1">IF(AZ$2=1,1,IF(Prj_Inflation=1, (1+OFFSET(AZ436,0,-1))^(Параметры!AZ$36/360), 1))</f>
        <v>1.0056541453874053</v>
      </c>
      <c r="BA438" s="175">
        <f ca="1">IF(BA$2=1,1,IF(Prj_Inflation=1, (1+OFFSET(BA436,0,-1))^(Параметры!BA$36/360), 1))</f>
        <v>1.0056541453874053</v>
      </c>
      <c r="BB438" s="175">
        <f ca="1">IF(BB$2=1,1,IF(Prj_Inflation=1, (1+OFFSET(BB436,0,-1))^(Параметры!BB$36/360), 1))</f>
        <v>1.0056541453874053</v>
      </c>
      <c r="BC438" s="175">
        <f ca="1">IF(BC$2=1,1,IF(Prj_Inflation=1, (1+OFFSET(BC436,0,-1))^(Параметры!BC$36/360), 1))</f>
        <v>1.0056541453874053</v>
      </c>
      <c r="BD438" s="175">
        <f ca="1">IF(BD$2=1,1,IF(Prj_Inflation=1, (1+OFFSET(BD436,0,-1))^(Параметры!BD$36/360), 1))</f>
        <v>1.0056541453874053</v>
      </c>
      <c r="BE438" s="175">
        <f ca="1">IF(BE$2=1,1,IF(Prj_Inflation=1, (1+OFFSET(BE436,0,-1))^(Параметры!BE$36/360), 1))</f>
        <v>1.0056541453874053</v>
      </c>
      <c r="BF438" s="175">
        <f ca="1">IF(BF$2=1,1,IF(Prj_Inflation=1, (1+OFFSET(BF436,0,-1))^(Параметры!BF$36/360), 1))</f>
        <v>1.0056541453874053</v>
      </c>
      <c r="BG438" s="175">
        <f ca="1">IF(BG$2=1,1,IF(Prj_Inflation=1, (1+OFFSET(BG436,0,-1))^(Параметры!BG$36/360), 1))</f>
        <v>1.0056541453874053</v>
      </c>
      <c r="BH438" s="175">
        <f ca="1">IF(BH$2=1,1,IF(Prj_Inflation=1, (1+OFFSET(BH436,0,-1))^(Параметры!BH$36/360), 1))</f>
        <v>1.0056541453874053</v>
      </c>
      <c r="BI438" s="175">
        <f ca="1">IF(BI$2=1,1,IF(Prj_Inflation=1, (1+OFFSET(BI436,0,-1))^(Параметры!BI$36/360), 1))</f>
        <v>1.0056541453874053</v>
      </c>
      <c r="BJ438" s="175">
        <f ca="1">IF(BJ$2=1,1,IF(Prj_Inflation=1, (1+OFFSET(BJ436,0,-1))^(Параметры!BJ$36/360), 1))</f>
        <v>1.0056541453874053</v>
      </c>
      <c r="BK438" s="175">
        <f ca="1">IF(BK$2=1,1,IF(Prj_Inflation=1, (1+OFFSET(BK436,0,-1))^(Параметры!BK$36/360), 1))</f>
        <v>1.0056541453874053</v>
      </c>
      <c r="BL438" s="175">
        <f ca="1">IF(BL$2=1,1,IF(Prj_Inflation=1, (1+OFFSET(BL436,0,-1))^(Параметры!BL$36/360), 1))</f>
        <v>1.0056541453874053</v>
      </c>
      <c r="BM438" s="175">
        <f ca="1">IF(BM$2=1,1,IF(Prj_Inflation=1, (1+OFFSET(BM436,0,-1))^(Параметры!BM$36/360), 1))</f>
        <v>1.0056541453874053</v>
      </c>
      <c r="BN438" s="175">
        <f ca="1">IF(BN$2=1,1,IF(Prj_Inflation=1, (1+OFFSET(BN436,0,-1))^(Параметры!BN$36/360), 1))</f>
        <v>1.0056541453874053</v>
      </c>
      <c r="BO438" s="175">
        <f ca="1">IF(BO$2=1,1,IF(Prj_Inflation=1, (1+OFFSET(BO436,0,-1))^(Параметры!BO$36/360), 1))</f>
        <v>1.0056541453874053</v>
      </c>
      <c r="BP438" s="175">
        <f ca="1">IF(BP$2=1,1,IF(Prj_Inflation=1, (1+OFFSET(BP436,0,-1))^(Параметры!BP$36/360), 1))</f>
        <v>1.0056541453874053</v>
      </c>
      <c r="BQ438" s="175">
        <f ca="1">IF(BQ$2=1,1,IF(Prj_Inflation=1, (1+OFFSET(BQ436,0,-1))^(Параметры!BQ$36/360), 1))</f>
        <v>1.0056541453874053</v>
      </c>
      <c r="BR438" s="175">
        <f ca="1">IF(BR$2=1,1,IF(Prj_Inflation=1, (1+OFFSET(BR436,0,-1))^(Параметры!BR$36/360), 1))</f>
        <v>1.0056541453874053</v>
      </c>
      <c r="BS438" s="175">
        <f ca="1">IF(BS$2=1,1,IF(Prj_Inflation=1, (1+OFFSET(BS436,0,-1))^(Параметры!BS$36/360), 1))</f>
        <v>1.0056541453874053</v>
      </c>
      <c r="BT438" s="175">
        <f ca="1">IF(BT$2=1,1,IF(Prj_Inflation=1, (1+OFFSET(BT436,0,-1))^(Параметры!BT$36/360), 1))</f>
        <v>1.0056541453874053</v>
      </c>
      <c r="BU438" s="175">
        <f ca="1">IF(BU$2=1,1,IF(Prj_Inflation=1, (1+OFFSET(BU436,0,-1))^(Параметры!BU$36/360), 1))</f>
        <v>1.0056541453874053</v>
      </c>
      <c r="BV438" s="175">
        <f ca="1">IF(BV$2=1,1,IF(Prj_Inflation=1, (1+OFFSET(BV436,0,-1))^(Параметры!BV$36/360), 1))</f>
        <v>1.0056541453874053</v>
      </c>
      <c r="BW438" s="175">
        <f ca="1">IF(BW$2=1,1,IF(Prj_Inflation=1, (1+OFFSET(BW436,0,-1))^(Параметры!BW$36/360), 1))</f>
        <v>1.0056541453874053</v>
      </c>
      <c r="BX438" s="175">
        <f ca="1">IF(BX$2=1,1,IF(Prj_Inflation=1, (1+OFFSET(BX436,0,-1))^(Параметры!BX$36/360), 1))</f>
        <v>1.0056541453874053</v>
      </c>
      <c r="BY438" s="175">
        <f ca="1">IF(BY$2=1,1,IF(Prj_Inflation=1, (1+OFFSET(BY436,0,-1))^(Параметры!BY$36/360), 1))</f>
        <v>1.0056541453874053</v>
      </c>
      <c r="BZ438" s="175">
        <f ca="1">IF(BZ$2=1,1,IF(Prj_Inflation=1, (1+OFFSET(BZ436,0,-1))^(Параметры!BZ$36/360), 1))</f>
        <v>1.0056541453874053</v>
      </c>
      <c r="CA438" s="175">
        <f ca="1">IF(CA$2=1,1,IF(Prj_Inflation=1, (1+OFFSET(CA436,0,-1))^(Параметры!CA$36/360), 1))</f>
        <v>1.0056541453874053</v>
      </c>
      <c r="CB438" s="175">
        <f ca="1">IF(CB$2=1,1,IF(Prj_Inflation=1, (1+OFFSET(CB436,0,-1))^(Параметры!CB$36/360), 1))</f>
        <v>1.0056541453874053</v>
      </c>
      <c r="CC438" s="175">
        <f ca="1">IF(CC$2=1,1,IF(Prj_Inflation=1, (1+OFFSET(CC436,0,-1))^(Параметры!CC$36/360), 1))</f>
        <v>1.0056541453874053</v>
      </c>
      <c r="CD438" s="175">
        <f ca="1">IF(CD$2=1,1,IF(Prj_Inflation=1, (1+OFFSET(CD436,0,-1))^(Параметры!CD$36/360), 1))</f>
        <v>1.0056541453874053</v>
      </c>
      <c r="CE438" s="175">
        <f ca="1">IF(CE$2=1,1,IF(Prj_Inflation=1, (1+OFFSET(CE436,0,-1))^(Параметры!CE$36/360), 1))</f>
        <v>1.0056541453874053</v>
      </c>
      <c r="CF438" s="175">
        <f ca="1">IF(CF$2=1,1,IF(Prj_Inflation=1, (1+OFFSET(CF436,0,-1))^(Параметры!CF$36/360), 1))</f>
        <v>1.0056541453874053</v>
      </c>
      <c r="CG438" s="175">
        <f ca="1">IF(CG$2=1,1,IF(Prj_Inflation=1, (1+OFFSET(CG436,0,-1))^(Параметры!CG$36/360), 1))</f>
        <v>1.0056541453874053</v>
      </c>
      <c r="CH438" s="175">
        <f ca="1">IF(CH$2=1,1,IF(Prj_Inflation=1, (1+OFFSET(CH436,0,-1))^(Параметры!CH$36/360), 1))</f>
        <v>1.0056541453874053</v>
      </c>
      <c r="CI438" s="175">
        <f ca="1">IF(CI$2=1,1,IF(Prj_Inflation=1, (1+OFFSET(CI436,0,-1))^(Параметры!CI$36/360), 1))</f>
        <v>1.0056541453874053</v>
      </c>
      <c r="CJ438" s="175">
        <f ca="1">IF(CJ$2=1,1,IF(Prj_Inflation=1, (1+OFFSET(CJ436,0,-1))^(Параметры!CJ$36/360), 1))</f>
        <v>1.0056541453874053</v>
      </c>
      <c r="CK438" s="175">
        <f ca="1">IF(CK$2=1,1,IF(Prj_Inflation=1, (1+OFFSET(CK436,0,-1))^(Параметры!CK$36/360), 1))</f>
        <v>1.0056541453874053</v>
      </c>
      <c r="CL438" s="175">
        <f ca="1">IF(CL$2=1,1,IF(Prj_Inflation=1, (1+OFFSET(CL436,0,-1))^(Параметры!CL$36/360), 1))</f>
        <v>1.0056541453874053</v>
      </c>
      <c r="CM438" s="175">
        <f ca="1">IF(CM$2=1,1,IF(Prj_Inflation=1, (1+OFFSET(CM436,0,-1))^(Параметры!CM$36/360), 1))</f>
        <v>1.0056541453874053</v>
      </c>
      <c r="CN438" s="175">
        <f ca="1">IF(CN$2=1,1,IF(Prj_Inflation=1, (1+OFFSET(CN436,0,-1))^(Параметры!CN$36/360), 1))</f>
        <v>1.0056541453874053</v>
      </c>
      <c r="CO438" s="175">
        <f ca="1">IF(CO$2=1,1,IF(Prj_Inflation=1, (1+OFFSET(CO436,0,-1))^(Параметры!CO$36/360), 1))</f>
        <v>1.0056541453874053</v>
      </c>
      <c r="CP438" s="175">
        <f ca="1">IF(CP$2=1,1,IF(Prj_Inflation=1, (1+OFFSET(CP436,0,-1))^(Параметры!CP$36/360), 1))</f>
        <v>1.0056541453874053</v>
      </c>
      <c r="CQ438" s="175">
        <f ca="1">IF(CQ$2=1,1,IF(Prj_Inflation=1, (1+OFFSET(CQ436,0,-1))^(Параметры!CQ$36/360), 1))</f>
        <v>1.0056541453874053</v>
      </c>
      <c r="CR438" s="175">
        <f ca="1">IF(CR$2=1,1,IF(Prj_Inflation=1, (1+OFFSET(CR436,0,-1))^(Параметры!CR$36/360), 1))</f>
        <v>1.0056541453874053</v>
      </c>
      <c r="CS438" s="175">
        <f ca="1">IF(CS$2=1,1,IF(Prj_Inflation=1, (1+OFFSET(CS436,0,-1))^(Параметры!CS$36/360), 1))</f>
        <v>1.0056541453874053</v>
      </c>
      <c r="CT438" s="175">
        <f ca="1">IF(CT$2=1,1,IF(Prj_Inflation=1, (1+OFFSET(CT436,0,-1))^(Параметры!CT$36/360), 1))</f>
        <v>1.0056541453874053</v>
      </c>
      <c r="CU438" s="175">
        <f ca="1">IF(CU$2=1,1,IF(Prj_Inflation=1, (1+OFFSET(CU436,0,-1))^(Параметры!CU$36/360), 1))</f>
        <v>1.0056541453874053</v>
      </c>
      <c r="CV438" s="175">
        <f ca="1">IF(CV$2=1,1,IF(Prj_Inflation=1, (1+OFFSET(CV436,0,-1))^(Параметры!CV$36/360), 1))</f>
        <v>1.0056541453874053</v>
      </c>
      <c r="CW438" s="175">
        <f ca="1">IF(CW$2=1,1,IF(Prj_Inflation=1, (1+OFFSET(CW436,0,-1))^(Параметры!CW$36/360), 1))</f>
        <v>1.0056541453874053</v>
      </c>
      <c r="CX438" s="175">
        <f ca="1">IF(CX$2=1,1,IF(Prj_Inflation=1, (1+OFFSET(CX436,0,-1))^(Параметры!CX$36/360), 1))</f>
        <v>1.0056541453874053</v>
      </c>
      <c r="CY438" s="175">
        <f ca="1">IF(CY$2=1,1,IF(Prj_Inflation=1, (1+OFFSET(CY436,0,-1))^(Параметры!CY$36/360), 1))</f>
        <v>1.0056541453874053</v>
      </c>
      <c r="CZ438" s="175">
        <f ca="1">IF(CZ$2=1,1,IF(Prj_Inflation=1, (1+OFFSET(CZ436,0,-1))^(Параметры!CZ$36/360), 1))</f>
        <v>1.0056541453874053</v>
      </c>
      <c r="DA438" s="175">
        <f ca="1">IF(DA$2=1,1,IF(Prj_Inflation=1, (1+OFFSET(DA436,0,-1))^(Параметры!DA$36/360), 1))</f>
        <v>1.0056541453874053</v>
      </c>
      <c r="DB438" s="175">
        <f ca="1">IF(DB$2=1,1,IF(Prj_Inflation=1, (1+OFFSET(DB436,0,-1))^(Параметры!DB$36/360), 1))</f>
        <v>1.0056541453874053</v>
      </c>
      <c r="DC438" s="175">
        <f ca="1">IF(DC$2=1,1,IF(Prj_Inflation=1, (1+OFFSET(DC436,0,-1))^(Параметры!DC$36/360), 1))</f>
        <v>1.0056541453874053</v>
      </c>
      <c r="DD438" s="175">
        <f ca="1">IF(DD$2=1,1,IF(Prj_Inflation=1, (1+OFFSET(DD436,0,-1))^(Параметры!DD$36/360), 1))</f>
        <v>1.0056541453874053</v>
      </c>
      <c r="DE438" s="175">
        <f ca="1">IF(DE$2=1,1,IF(Prj_Inflation=1, (1+OFFSET(DE436,0,-1))^(Параметры!DE$36/360), 1))</f>
        <v>1.0056541453874053</v>
      </c>
      <c r="DF438" s="175">
        <f ca="1">IF(DF$2=1,1,IF(Prj_Inflation=1, (1+OFFSET(DF436,0,-1))^(Параметры!DF$36/360), 1))</f>
        <v>1.0056541453874053</v>
      </c>
      <c r="DG438" s="175">
        <f ca="1">IF(DG$2=1,1,IF(Prj_Inflation=1, (1+OFFSET(DG436,0,-1))^(Параметры!DG$36/360), 1))</f>
        <v>1.0056541453874053</v>
      </c>
      <c r="DH438" s="175">
        <f ca="1">IF(DH$2=1,1,IF(Prj_Inflation=1, (1+OFFSET(DH436,0,-1))^(Параметры!DH$36/360), 1))</f>
        <v>1.0056541453874053</v>
      </c>
      <c r="DI438" s="175">
        <f ca="1">IF(DI$2=1,1,IF(Prj_Inflation=1, (1+OFFSET(DI436,0,-1))^(Параметры!DI$36/360), 1))</f>
        <v>1.0056541453874053</v>
      </c>
      <c r="DJ438" s="175">
        <f ca="1">IF(DJ$2=1,1,IF(Prj_Inflation=1, (1+OFFSET(DJ436,0,-1))^(Параметры!DJ$36/360), 1))</f>
        <v>1.0056541453874053</v>
      </c>
      <c r="DK438" s="175">
        <f ca="1">IF(DK$2=1,1,IF(Prj_Inflation=1, (1+OFFSET(DK436,0,-1))^(Параметры!DK$36/360), 1))</f>
        <v>1.0056541453874053</v>
      </c>
      <c r="DL438" s="175">
        <f ca="1">IF(DL$2=1,1,IF(Prj_Inflation=1, (1+OFFSET(DL436,0,-1))^(Параметры!DL$36/360), 1))</f>
        <v>1.0056541453874053</v>
      </c>
      <c r="DM438" s="175">
        <f ca="1">IF(DM$2=1,1,IF(Prj_Inflation=1, (1+OFFSET(DM436,0,-1))^(Параметры!DM$36/360), 1))</f>
        <v>1.0056541453874053</v>
      </c>
      <c r="DN438" s="175">
        <f ca="1">IF(DN$2=1,1,IF(Prj_Inflation=1, (1+OFFSET(DN436,0,-1))^(Параметры!DN$36/360), 1))</f>
        <v>1.0056541453874053</v>
      </c>
      <c r="DO438" s="175">
        <f ca="1">IF(DO$2=1,1,IF(Prj_Inflation=1, (1+OFFSET(DO436,0,-1))^(Параметры!DO$36/360), 1))</f>
        <v>1.0056541453874053</v>
      </c>
      <c r="DP438" s="175">
        <f ca="1">IF(DP$2=1,1,IF(Prj_Inflation=1, (1+OFFSET(DP436,0,-1))^(Параметры!DP$36/360), 1))</f>
        <v>1.0056541453874053</v>
      </c>
      <c r="DQ438" s="175">
        <f ca="1">IF(DQ$2=1,1,IF(Prj_Inflation=1, (1+OFFSET(DQ436,0,-1))^(Параметры!DQ$36/360), 1))</f>
        <v>1.0056541453874053</v>
      </c>
      <c r="DR438" s="175">
        <f ca="1">IF(DR$2=1,1,IF(Prj_Inflation=1, (1+OFFSET(DR436,0,-1))^(Параметры!DR$36/360), 1))</f>
        <v>1.0056541453874053</v>
      </c>
      <c r="DS438" s="175">
        <f ca="1">IF(DS$2=1,1,IF(Prj_Inflation=1, (1+OFFSET(DS436,0,-1))^(Параметры!DS$36/360), 1))</f>
        <v>1.0056541453874053</v>
      </c>
      <c r="DT438" s="175">
        <f ca="1">IF(DT$2=1,1,IF(Prj_Inflation=1, (1+OFFSET(DT436,0,-1))^(Параметры!DT$36/360), 1))</f>
        <v>1.0056541453874053</v>
      </c>
      <c r="DU438" s="175">
        <f ca="1">IF(DU$2=1,1,IF(Prj_Inflation=1, (1+OFFSET(DU436,0,-1))^(Параметры!DU$36/360), 1))</f>
        <v>1.0056541453874053</v>
      </c>
      <c r="DV438" s="175">
        <f ca="1">IF(DV$2=1,1,IF(Prj_Inflation=1, (1+OFFSET(DV436,0,-1))^(Параметры!DV$36/360), 1))</f>
        <v>1.0056541453874053</v>
      </c>
      <c r="DW438" s="175"/>
      <c r="DX438" s="170"/>
    </row>
    <row r="439" spans="1:128" hidden="1" outlineLevel="1" x14ac:dyDescent="0.2">
      <c r="A439" s="168" t="str">
        <f ca="1">Language!A$1476</f>
        <v>индексировать в начале года</v>
      </c>
      <c r="B439" s="306">
        <v>0</v>
      </c>
      <c r="C439" s="147" t="str">
        <f ca="1">IF(B439=1,Language!$A$1465,Language!$A$1466)</f>
        <v>Нет</v>
      </c>
      <c r="D439" s="158"/>
      <c r="F439" s="6" t="s">
        <v>3328</v>
      </c>
      <c r="G439" s="176" t="str">
        <f ca="1">IF(Prj_Inflation=1,IF($B439=1,IF(G$2=1,1,IF(Параметры!G$35=1,1+OFFSET(G436,0,-1),1)),"-"),1)</f>
        <v>-</v>
      </c>
      <c r="H439" s="176" t="str">
        <f ca="1">IF(Prj_Inflation=1,IF($B439=1,IF(H$2=1,1,IF(Параметры!H$35=1,1+OFFSET(H436,0,-1),1)),"-"),1)</f>
        <v>-</v>
      </c>
      <c r="I439" s="176" t="str">
        <f ca="1">IF(Prj_Inflation=1,IF($B439=1,IF(I$2=1,1,IF(Параметры!I$35=1,1+OFFSET(I436,0,-1),1)),"-"),1)</f>
        <v>-</v>
      </c>
      <c r="J439" s="176" t="str">
        <f ca="1">IF(Prj_Inflation=1,IF($B439=1,IF(J$2=1,1,IF(Параметры!J$35=1,1+OFFSET(J436,0,-1),1)),"-"),1)</f>
        <v>-</v>
      </c>
      <c r="K439" s="176" t="str">
        <f ca="1">IF(Prj_Inflation=1,IF($B439=1,IF(K$2=1,1,IF(Параметры!K$35=1,1+OFFSET(K436,0,-1),1)),"-"),1)</f>
        <v>-</v>
      </c>
      <c r="L439" s="176" t="str">
        <f ca="1">IF(Prj_Inflation=1,IF($B439=1,IF(L$2=1,1,IF(Параметры!L$35=1,1+OFFSET(L436,0,-1),1)),"-"),1)</f>
        <v>-</v>
      </c>
      <c r="M439" s="176" t="str">
        <f ca="1">IF(Prj_Inflation=1,IF($B439=1,IF(M$2=1,1,IF(Параметры!M$35=1,1+OFFSET(M436,0,-1),1)),"-"),1)</f>
        <v>-</v>
      </c>
      <c r="N439" s="176" t="str">
        <f ca="1">IF(Prj_Inflation=1,IF($B439=1,IF(N$2=1,1,IF(Параметры!N$35=1,1+OFFSET(N436,0,-1),1)),"-"),1)</f>
        <v>-</v>
      </c>
      <c r="O439" s="176" t="str">
        <f ca="1">IF(Prj_Inflation=1,IF($B439=1,IF(O$2=1,1,IF(Параметры!O$35=1,1+OFFSET(O436,0,-1),1)),"-"),1)</f>
        <v>-</v>
      </c>
      <c r="P439" s="176" t="str">
        <f ca="1">IF(Prj_Inflation=1,IF($B439=1,IF(P$2=1,1,IF(Параметры!P$35=1,1+OFFSET(P436,0,-1),1)),"-"),1)</f>
        <v>-</v>
      </c>
      <c r="Q439" s="176" t="str">
        <f ca="1">IF(Prj_Inflation=1,IF($B439=1,IF(Q$2=1,1,IF(Параметры!Q$35=1,1+OFFSET(Q436,0,-1),1)),"-"),1)</f>
        <v>-</v>
      </c>
      <c r="R439" s="176" t="str">
        <f ca="1">IF(Prj_Inflation=1,IF($B439=1,IF(R$2=1,1,IF(Параметры!R$35=1,1+OFFSET(R436,0,-1),1)),"-"),1)</f>
        <v>-</v>
      </c>
      <c r="S439" s="176" t="str">
        <f ca="1">IF(Prj_Inflation=1,IF($B439=1,IF(S$2=1,1,IF(Параметры!S$35=1,1+OFFSET(S436,0,-1),1)),"-"),1)</f>
        <v>-</v>
      </c>
      <c r="T439" s="176" t="str">
        <f ca="1">IF(Prj_Inflation=1,IF($B439=1,IF(T$2=1,1,IF(Параметры!T$35=1,1+OFFSET(T436,0,-1),1)),"-"),1)</f>
        <v>-</v>
      </c>
      <c r="U439" s="176" t="str">
        <f ca="1">IF(Prj_Inflation=1,IF($B439=1,IF(U$2=1,1,IF(Параметры!U$35=1,1+OFFSET(U436,0,-1),1)),"-"),1)</f>
        <v>-</v>
      </c>
      <c r="V439" s="176" t="str">
        <f ca="1">IF(Prj_Inflation=1,IF($B439=1,IF(V$2=1,1,IF(Параметры!V$35=1,1+OFFSET(V436,0,-1),1)),"-"),1)</f>
        <v>-</v>
      </c>
      <c r="W439" s="176" t="str">
        <f ca="1">IF(Prj_Inflation=1,IF($B439=1,IF(W$2=1,1,IF(Параметры!W$35=1,1+OFFSET(W436,0,-1),1)),"-"),1)</f>
        <v>-</v>
      </c>
      <c r="X439" s="176" t="str">
        <f ca="1">IF(Prj_Inflation=1,IF($B439=1,IF(X$2=1,1,IF(Параметры!X$35=1,1+OFFSET(X436,0,-1),1)),"-"),1)</f>
        <v>-</v>
      </c>
      <c r="Y439" s="176" t="str">
        <f ca="1">IF(Prj_Inflation=1,IF($B439=1,IF(Y$2=1,1,IF(Параметры!Y$35=1,1+OFFSET(Y436,0,-1),1)),"-"),1)</f>
        <v>-</v>
      </c>
      <c r="Z439" s="176" t="str">
        <f ca="1">IF(Prj_Inflation=1,IF($B439=1,IF(Z$2=1,1,IF(Параметры!Z$35=1,1+OFFSET(Z436,0,-1),1)),"-"),1)</f>
        <v>-</v>
      </c>
      <c r="AA439" s="176" t="str">
        <f ca="1">IF(Prj_Inflation=1,IF($B439=1,IF(AA$2=1,1,IF(Параметры!AA$35=1,1+OFFSET(AA436,0,-1),1)),"-"),1)</f>
        <v>-</v>
      </c>
      <c r="AB439" s="176" t="str">
        <f ca="1">IF(Prj_Inflation=1,IF($B439=1,IF(AB$2=1,1,IF(Параметры!AB$35=1,1+OFFSET(AB436,0,-1),1)),"-"),1)</f>
        <v>-</v>
      </c>
      <c r="AC439" s="176" t="str">
        <f ca="1">IF(Prj_Inflation=1,IF($B439=1,IF(AC$2=1,1,IF(Параметры!AC$35=1,1+OFFSET(AC436,0,-1),1)),"-"),1)</f>
        <v>-</v>
      </c>
      <c r="AD439" s="176" t="str">
        <f ca="1">IF(Prj_Inflation=1,IF($B439=1,IF(AD$2=1,1,IF(Параметры!AD$35=1,1+OFFSET(AD436,0,-1),1)),"-"),1)</f>
        <v>-</v>
      </c>
      <c r="AE439" s="176" t="str">
        <f ca="1">IF(Prj_Inflation=1,IF($B439=1,IF(AE$2=1,1,IF(Параметры!AE$35=1,1+OFFSET(AE436,0,-1),1)),"-"),1)</f>
        <v>-</v>
      </c>
      <c r="AF439" s="176" t="str">
        <f ca="1">IF(Prj_Inflation=1,IF($B439=1,IF(AF$2=1,1,IF(Параметры!AF$35=1,1+OFFSET(AF436,0,-1),1)),"-"),1)</f>
        <v>-</v>
      </c>
      <c r="AG439" s="176" t="str">
        <f ca="1">IF(Prj_Inflation=1,IF($B439=1,IF(AG$2=1,1,IF(Параметры!AG$35=1,1+OFFSET(AG436,0,-1),1)),"-"),1)</f>
        <v>-</v>
      </c>
      <c r="AH439" s="176" t="str">
        <f ca="1">IF(Prj_Inflation=1,IF($B439=1,IF(AH$2=1,1,IF(Параметры!AH$35=1,1+OFFSET(AH436,0,-1),1)),"-"),1)</f>
        <v>-</v>
      </c>
      <c r="AI439" s="176" t="str">
        <f ca="1">IF(Prj_Inflation=1,IF($B439=1,IF(AI$2=1,1,IF(Параметры!AI$35=1,1+OFFSET(AI436,0,-1),1)),"-"),1)</f>
        <v>-</v>
      </c>
      <c r="AJ439" s="176" t="str">
        <f ca="1">IF(Prj_Inflation=1,IF($B439=1,IF(AJ$2=1,1,IF(Параметры!AJ$35=1,1+OFFSET(AJ436,0,-1),1)),"-"),1)</f>
        <v>-</v>
      </c>
      <c r="AK439" s="176" t="str">
        <f ca="1">IF(Prj_Inflation=1,IF($B439=1,IF(AK$2=1,1,IF(Параметры!AK$35=1,1+OFFSET(AK436,0,-1),1)),"-"),1)</f>
        <v>-</v>
      </c>
      <c r="AL439" s="176" t="str">
        <f ca="1">IF(Prj_Inflation=1,IF($B439=1,IF(AL$2=1,1,IF(Параметры!AL$35=1,1+OFFSET(AL436,0,-1),1)),"-"),1)</f>
        <v>-</v>
      </c>
      <c r="AM439" s="176" t="str">
        <f ca="1">IF(Prj_Inflation=1,IF($B439=1,IF(AM$2=1,1,IF(Параметры!AM$35=1,1+OFFSET(AM436,0,-1),1)),"-"),1)</f>
        <v>-</v>
      </c>
      <c r="AN439" s="176" t="str">
        <f ca="1">IF(Prj_Inflation=1,IF($B439=1,IF(AN$2=1,1,IF(Параметры!AN$35=1,1+OFFSET(AN436,0,-1),1)),"-"),1)</f>
        <v>-</v>
      </c>
      <c r="AO439" s="176" t="str">
        <f ca="1">IF(Prj_Inflation=1,IF($B439=1,IF(AO$2=1,1,IF(Параметры!AO$35=1,1+OFFSET(AO436,0,-1),1)),"-"),1)</f>
        <v>-</v>
      </c>
      <c r="AP439" s="176" t="str">
        <f ca="1">IF(Prj_Inflation=1,IF($B439=1,IF(AP$2=1,1,IF(Параметры!AP$35=1,1+OFFSET(AP436,0,-1),1)),"-"),1)</f>
        <v>-</v>
      </c>
      <c r="AQ439" s="176" t="str">
        <f ca="1">IF(Prj_Inflation=1,IF($B439=1,IF(AQ$2=1,1,IF(Параметры!AQ$35=1,1+OFFSET(AQ436,0,-1),1)),"-"),1)</f>
        <v>-</v>
      </c>
      <c r="AR439" s="176" t="str">
        <f ca="1">IF(Prj_Inflation=1,IF($B439=1,IF(AR$2=1,1,IF(Параметры!AR$35=1,1+OFFSET(AR436,0,-1),1)),"-"),1)</f>
        <v>-</v>
      </c>
      <c r="AS439" s="176" t="str">
        <f ca="1">IF(Prj_Inflation=1,IF($B439=1,IF(AS$2=1,1,IF(Параметры!AS$35=1,1+OFFSET(AS436,0,-1),1)),"-"),1)</f>
        <v>-</v>
      </c>
      <c r="AT439" s="176" t="str">
        <f ca="1">IF(Prj_Inflation=1,IF($B439=1,IF(AT$2=1,1,IF(Параметры!AT$35=1,1+OFFSET(AT436,0,-1),1)),"-"),1)</f>
        <v>-</v>
      </c>
      <c r="AU439" s="176" t="str">
        <f ca="1">IF(Prj_Inflation=1,IF($B439=1,IF(AU$2=1,1,IF(Параметры!AU$35=1,1+OFFSET(AU436,0,-1),1)),"-"),1)</f>
        <v>-</v>
      </c>
      <c r="AV439" s="176" t="str">
        <f ca="1">IF(Prj_Inflation=1,IF($B439=1,IF(AV$2=1,1,IF(Параметры!AV$35=1,1+OFFSET(AV436,0,-1),1)),"-"),1)</f>
        <v>-</v>
      </c>
      <c r="AW439" s="176" t="str">
        <f ca="1">IF(Prj_Inflation=1,IF($B439=1,IF(AW$2=1,1,IF(Параметры!AW$35=1,1+OFFSET(AW436,0,-1),1)),"-"),1)</f>
        <v>-</v>
      </c>
      <c r="AX439" s="176" t="str">
        <f ca="1">IF(Prj_Inflation=1,IF($B439=1,IF(AX$2=1,1,IF(Параметры!AX$35=1,1+OFFSET(AX436,0,-1),1)),"-"),1)</f>
        <v>-</v>
      </c>
      <c r="AY439" s="176" t="str">
        <f ca="1">IF(Prj_Inflation=1,IF($B439=1,IF(AY$2=1,1,IF(Параметры!AY$35=1,1+OFFSET(AY436,0,-1),1)),"-"),1)</f>
        <v>-</v>
      </c>
      <c r="AZ439" s="176" t="str">
        <f ca="1">IF(Prj_Inflation=1,IF($B439=1,IF(AZ$2=1,1,IF(Параметры!AZ$35=1,1+OFFSET(AZ436,0,-1),1)),"-"),1)</f>
        <v>-</v>
      </c>
      <c r="BA439" s="176" t="str">
        <f ca="1">IF(Prj_Inflation=1,IF($B439=1,IF(BA$2=1,1,IF(Параметры!BA$35=1,1+OFFSET(BA436,0,-1),1)),"-"),1)</f>
        <v>-</v>
      </c>
      <c r="BB439" s="176" t="str">
        <f ca="1">IF(Prj_Inflation=1,IF($B439=1,IF(BB$2=1,1,IF(Параметры!BB$35=1,1+OFFSET(BB436,0,-1),1)),"-"),1)</f>
        <v>-</v>
      </c>
      <c r="BC439" s="176" t="str">
        <f ca="1">IF(Prj_Inflation=1,IF($B439=1,IF(BC$2=1,1,IF(Параметры!BC$35=1,1+OFFSET(BC436,0,-1),1)),"-"),1)</f>
        <v>-</v>
      </c>
      <c r="BD439" s="176" t="str">
        <f ca="1">IF(Prj_Inflation=1,IF($B439=1,IF(BD$2=1,1,IF(Параметры!BD$35=1,1+OFFSET(BD436,0,-1),1)),"-"),1)</f>
        <v>-</v>
      </c>
      <c r="BE439" s="176" t="str">
        <f ca="1">IF(Prj_Inflation=1,IF($B439=1,IF(BE$2=1,1,IF(Параметры!BE$35=1,1+OFFSET(BE436,0,-1),1)),"-"),1)</f>
        <v>-</v>
      </c>
      <c r="BF439" s="176" t="str">
        <f ca="1">IF(Prj_Inflation=1,IF($B439=1,IF(BF$2=1,1,IF(Параметры!BF$35=1,1+OFFSET(BF436,0,-1),1)),"-"),1)</f>
        <v>-</v>
      </c>
      <c r="BG439" s="176" t="str">
        <f ca="1">IF(Prj_Inflation=1,IF($B439=1,IF(BG$2=1,1,IF(Параметры!BG$35=1,1+OFFSET(BG436,0,-1),1)),"-"),1)</f>
        <v>-</v>
      </c>
      <c r="BH439" s="176" t="str">
        <f ca="1">IF(Prj_Inflation=1,IF($B439=1,IF(BH$2=1,1,IF(Параметры!BH$35=1,1+OFFSET(BH436,0,-1),1)),"-"),1)</f>
        <v>-</v>
      </c>
      <c r="BI439" s="176" t="str">
        <f ca="1">IF(Prj_Inflation=1,IF($B439=1,IF(BI$2=1,1,IF(Параметры!BI$35=1,1+OFFSET(BI436,0,-1),1)),"-"),1)</f>
        <v>-</v>
      </c>
      <c r="BJ439" s="176" t="str">
        <f ca="1">IF(Prj_Inflation=1,IF($B439=1,IF(BJ$2=1,1,IF(Параметры!BJ$35=1,1+OFFSET(BJ436,0,-1),1)),"-"),1)</f>
        <v>-</v>
      </c>
      <c r="BK439" s="176" t="str">
        <f ca="1">IF(Prj_Inflation=1,IF($B439=1,IF(BK$2=1,1,IF(Параметры!BK$35=1,1+OFFSET(BK436,0,-1),1)),"-"),1)</f>
        <v>-</v>
      </c>
      <c r="BL439" s="176" t="str">
        <f ca="1">IF(Prj_Inflation=1,IF($B439=1,IF(BL$2=1,1,IF(Параметры!BL$35=1,1+OFFSET(BL436,0,-1),1)),"-"),1)</f>
        <v>-</v>
      </c>
      <c r="BM439" s="176" t="str">
        <f ca="1">IF(Prj_Inflation=1,IF($B439=1,IF(BM$2=1,1,IF(Параметры!BM$35=1,1+OFFSET(BM436,0,-1),1)),"-"),1)</f>
        <v>-</v>
      </c>
      <c r="BN439" s="176" t="str">
        <f ca="1">IF(Prj_Inflation=1,IF($B439=1,IF(BN$2=1,1,IF(Параметры!BN$35=1,1+OFFSET(BN436,0,-1),1)),"-"),1)</f>
        <v>-</v>
      </c>
      <c r="BO439" s="176" t="str">
        <f ca="1">IF(Prj_Inflation=1,IF($B439=1,IF(BO$2=1,1,IF(Параметры!BO$35=1,1+OFFSET(BO436,0,-1),1)),"-"),1)</f>
        <v>-</v>
      </c>
      <c r="BP439" s="176" t="str">
        <f ca="1">IF(Prj_Inflation=1,IF($B439=1,IF(BP$2=1,1,IF(Параметры!BP$35=1,1+OFFSET(BP436,0,-1),1)),"-"),1)</f>
        <v>-</v>
      </c>
      <c r="BQ439" s="176" t="str">
        <f ca="1">IF(Prj_Inflation=1,IF($B439=1,IF(BQ$2=1,1,IF(Параметры!BQ$35=1,1+OFFSET(BQ436,0,-1),1)),"-"),1)</f>
        <v>-</v>
      </c>
      <c r="BR439" s="176" t="str">
        <f ca="1">IF(Prj_Inflation=1,IF($B439=1,IF(BR$2=1,1,IF(Параметры!BR$35=1,1+OFFSET(BR436,0,-1),1)),"-"),1)</f>
        <v>-</v>
      </c>
      <c r="BS439" s="176" t="str">
        <f ca="1">IF(Prj_Inflation=1,IF($B439=1,IF(BS$2=1,1,IF(Параметры!BS$35=1,1+OFFSET(BS436,0,-1),1)),"-"),1)</f>
        <v>-</v>
      </c>
      <c r="BT439" s="176" t="str">
        <f ca="1">IF(Prj_Inflation=1,IF($B439=1,IF(BT$2=1,1,IF(Параметры!BT$35=1,1+OFFSET(BT436,0,-1),1)),"-"),1)</f>
        <v>-</v>
      </c>
      <c r="BU439" s="176" t="str">
        <f ca="1">IF(Prj_Inflation=1,IF($B439=1,IF(BU$2=1,1,IF(Параметры!BU$35=1,1+OFFSET(BU436,0,-1),1)),"-"),1)</f>
        <v>-</v>
      </c>
      <c r="BV439" s="176" t="str">
        <f ca="1">IF(Prj_Inflation=1,IF($B439=1,IF(BV$2=1,1,IF(Параметры!BV$35=1,1+OFFSET(BV436,0,-1),1)),"-"),1)</f>
        <v>-</v>
      </c>
      <c r="BW439" s="176" t="str">
        <f ca="1">IF(Prj_Inflation=1,IF($B439=1,IF(BW$2=1,1,IF(Параметры!BW$35=1,1+OFFSET(BW436,0,-1),1)),"-"),1)</f>
        <v>-</v>
      </c>
      <c r="BX439" s="176" t="str">
        <f ca="1">IF(Prj_Inflation=1,IF($B439=1,IF(BX$2=1,1,IF(Параметры!BX$35=1,1+OFFSET(BX436,0,-1),1)),"-"),1)</f>
        <v>-</v>
      </c>
      <c r="BY439" s="176" t="str">
        <f ca="1">IF(Prj_Inflation=1,IF($B439=1,IF(BY$2=1,1,IF(Параметры!BY$35=1,1+OFFSET(BY436,0,-1),1)),"-"),1)</f>
        <v>-</v>
      </c>
      <c r="BZ439" s="176" t="str">
        <f ca="1">IF(Prj_Inflation=1,IF($B439=1,IF(BZ$2=1,1,IF(Параметры!BZ$35=1,1+OFFSET(BZ436,0,-1),1)),"-"),1)</f>
        <v>-</v>
      </c>
      <c r="CA439" s="176" t="str">
        <f ca="1">IF(Prj_Inflation=1,IF($B439=1,IF(CA$2=1,1,IF(Параметры!CA$35=1,1+OFFSET(CA436,0,-1),1)),"-"),1)</f>
        <v>-</v>
      </c>
      <c r="CB439" s="176" t="str">
        <f ca="1">IF(Prj_Inflation=1,IF($B439=1,IF(CB$2=1,1,IF(Параметры!CB$35=1,1+OFFSET(CB436,0,-1),1)),"-"),1)</f>
        <v>-</v>
      </c>
      <c r="CC439" s="176" t="str">
        <f ca="1">IF(Prj_Inflation=1,IF($B439=1,IF(CC$2=1,1,IF(Параметры!CC$35=1,1+OFFSET(CC436,0,-1),1)),"-"),1)</f>
        <v>-</v>
      </c>
      <c r="CD439" s="176" t="str">
        <f ca="1">IF(Prj_Inflation=1,IF($B439=1,IF(CD$2=1,1,IF(Параметры!CD$35=1,1+OFFSET(CD436,0,-1),1)),"-"),1)</f>
        <v>-</v>
      </c>
      <c r="CE439" s="176" t="str">
        <f ca="1">IF(Prj_Inflation=1,IF($B439=1,IF(CE$2=1,1,IF(Параметры!CE$35=1,1+OFFSET(CE436,0,-1),1)),"-"),1)</f>
        <v>-</v>
      </c>
      <c r="CF439" s="176" t="str">
        <f ca="1">IF(Prj_Inflation=1,IF($B439=1,IF(CF$2=1,1,IF(Параметры!CF$35=1,1+OFFSET(CF436,0,-1),1)),"-"),1)</f>
        <v>-</v>
      </c>
      <c r="CG439" s="176" t="str">
        <f ca="1">IF(Prj_Inflation=1,IF($B439=1,IF(CG$2=1,1,IF(Параметры!CG$35=1,1+OFFSET(CG436,0,-1),1)),"-"),1)</f>
        <v>-</v>
      </c>
      <c r="CH439" s="176" t="str">
        <f ca="1">IF(Prj_Inflation=1,IF($B439=1,IF(CH$2=1,1,IF(Параметры!CH$35=1,1+OFFSET(CH436,0,-1),1)),"-"),1)</f>
        <v>-</v>
      </c>
      <c r="CI439" s="176" t="str">
        <f ca="1">IF(Prj_Inflation=1,IF($B439=1,IF(CI$2=1,1,IF(Параметры!CI$35=1,1+OFFSET(CI436,0,-1),1)),"-"),1)</f>
        <v>-</v>
      </c>
      <c r="CJ439" s="176" t="str">
        <f ca="1">IF(Prj_Inflation=1,IF($B439=1,IF(CJ$2=1,1,IF(Параметры!CJ$35=1,1+OFFSET(CJ436,0,-1),1)),"-"),1)</f>
        <v>-</v>
      </c>
      <c r="CK439" s="176" t="str">
        <f ca="1">IF(Prj_Inflation=1,IF($B439=1,IF(CK$2=1,1,IF(Параметры!CK$35=1,1+OFFSET(CK436,0,-1),1)),"-"),1)</f>
        <v>-</v>
      </c>
      <c r="CL439" s="176" t="str">
        <f ca="1">IF(Prj_Inflation=1,IF($B439=1,IF(CL$2=1,1,IF(Параметры!CL$35=1,1+OFFSET(CL436,0,-1),1)),"-"),1)</f>
        <v>-</v>
      </c>
      <c r="CM439" s="176" t="str">
        <f ca="1">IF(Prj_Inflation=1,IF($B439=1,IF(CM$2=1,1,IF(Параметры!CM$35=1,1+OFFSET(CM436,0,-1),1)),"-"),1)</f>
        <v>-</v>
      </c>
      <c r="CN439" s="176" t="str">
        <f ca="1">IF(Prj_Inflation=1,IF($B439=1,IF(CN$2=1,1,IF(Параметры!CN$35=1,1+OFFSET(CN436,0,-1),1)),"-"),1)</f>
        <v>-</v>
      </c>
      <c r="CO439" s="176" t="str">
        <f ca="1">IF(Prj_Inflation=1,IF($B439=1,IF(CO$2=1,1,IF(Параметры!CO$35=1,1+OFFSET(CO436,0,-1),1)),"-"),1)</f>
        <v>-</v>
      </c>
      <c r="CP439" s="176" t="str">
        <f ca="1">IF(Prj_Inflation=1,IF($B439=1,IF(CP$2=1,1,IF(Параметры!CP$35=1,1+OFFSET(CP436,0,-1),1)),"-"),1)</f>
        <v>-</v>
      </c>
      <c r="CQ439" s="176" t="str">
        <f ca="1">IF(Prj_Inflation=1,IF($B439=1,IF(CQ$2=1,1,IF(Параметры!CQ$35=1,1+OFFSET(CQ436,0,-1),1)),"-"),1)</f>
        <v>-</v>
      </c>
      <c r="CR439" s="176" t="str">
        <f ca="1">IF(Prj_Inflation=1,IF($B439=1,IF(CR$2=1,1,IF(Параметры!CR$35=1,1+OFFSET(CR436,0,-1),1)),"-"),1)</f>
        <v>-</v>
      </c>
      <c r="CS439" s="176" t="str">
        <f ca="1">IF(Prj_Inflation=1,IF($B439=1,IF(CS$2=1,1,IF(Параметры!CS$35=1,1+OFFSET(CS436,0,-1),1)),"-"),1)</f>
        <v>-</v>
      </c>
      <c r="CT439" s="176" t="str">
        <f ca="1">IF(Prj_Inflation=1,IF($B439=1,IF(CT$2=1,1,IF(Параметры!CT$35=1,1+OFFSET(CT436,0,-1),1)),"-"),1)</f>
        <v>-</v>
      </c>
      <c r="CU439" s="176" t="str">
        <f ca="1">IF(Prj_Inflation=1,IF($B439=1,IF(CU$2=1,1,IF(Параметры!CU$35=1,1+OFFSET(CU436,0,-1),1)),"-"),1)</f>
        <v>-</v>
      </c>
      <c r="CV439" s="176" t="str">
        <f ca="1">IF(Prj_Inflation=1,IF($B439=1,IF(CV$2=1,1,IF(Параметры!CV$35=1,1+OFFSET(CV436,0,-1),1)),"-"),1)</f>
        <v>-</v>
      </c>
      <c r="CW439" s="176" t="str">
        <f ca="1">IF(Prj_Inflation=1,IF($B439=1,IF(CW$2=1,1,IF(Параметры!CW$35=1,1+OFFSET(CW436,0,-1),1)),"-"),1)</f>
        <v>-</v>
      </c>
      <c r="CX439" s="176" t="str">
        <f ca="1">IF(Prj_Inflation=1,IF($B439=1,IF(CX$2=1,1,IF(Параметры!CX$35=1,1+OFFSET(CX436,0,-1),1)),"-"),1)</f>
        <v>-</v>
      </c>
      <c r="CY439" s="176" t="str">
        <f ca="1">IF(Prj_Inflation=1,IF($B439=1,IF(CY$2=1,1,IF(Параметры!CY$35=1,1+OFFSET(CY436,0,-1),1)),"-"),1)</f>
        <v>-</v>
      </c>
      <c r="CZ439" s="176" t="str">
        <f ca="1">IF(Prj_Inflation=1,IF($B439=1,IF(CZ$2=1,1,IF(Параметры!CZ$35=1,1+OFFSET(CZ436,0,-1),1)),"-"),1)</f>
        <v>-</v>
      </c>
      <c r="DA439" s="176" t="str">
        <f ca="1">IF(Prj_Inflation=1,IF($B439=1,IF(DA$2=1,1,IF(Параметры!DA$35=1,1+OFFSET(DA436,0,-1),1)),"-"),1)</f>
        <v>-</v>
      </c>
      <c r="DB439" s="176" t="str">
        <f ca="1">IF(Prj_Inflation=1,IF($B439=1,IF(DB$2=1,1,IF(Параметры!DB$35=1,1+OFFSET(DB436,0,-1),1)),"-"),1)</f>
        <v>-</v>
      </c>
      <c r="DC439" s="176" t="str">
        <f ca="1">IF(Prj_Inflation=1,IF($B439=1,IF(DC$2=1,1,IF(Параметры!DC$35=1,1+OFFSET(DC436,0,-1),1)),"-"),1)</f>
        <v>-</v>
      </c>
      <c r="DD439" s="176" t="str">
        <f ca="1">IF(Prj_Inflation=1,IF($B439=1,IF(DD$2=1,1,IF(Параметры!DD$35=1,1+OFFSET(DD436,0,-1),1)),"-"),1)</f>
        <v>-</v>
      </c>
      <c r="DE439" s="176" t="str">
        <f ca="1">IF(Prj_Inflation=1,IF($B439=1,IF(DE$2=1,1,IF(Параметры!DE$35=1,1+OFFSET(DE436,0,-1),1)),"-"),1)</f>
        <v>-</v>
      </c>
      <c r="DF439" s="176" t="str">
        <f ca="1">IF(Prj_Inflation=1,IF($B439=1,IF(DF$2=1,1,IF(Параметры!DF$35=1,1+OFFSET(DF436,0,-1),1)),"-"),1)</f>
        <v>-</v>
      </c>
      <c r="DG439" s="176" t="str">
        <f ca="1">IF(Prj_Inflation=1,IF($B439=1,IF(DG$2=1,1,IF(Параметры!DG$35=1,1+OFFSET(DG436,0,-1),1)),"-"),1)</f>
        <v>-</v>
      </c>
      <c r="DH439" s="176" t="str">
        <f ca="1">IF(Prj_Inflation=1,IF($B439=1,IF(DH$2=1,1,IF(Параметры!DH$35=1,1+OFFSET(DH436,0,-1),1)),"-"),1)</f>
        <v>-</v>
      </c>
      <c r="DI439" s="176" t="str">
        <f ca="1">IF(Prj_Inflation=1,IF($B439=1,IF(DI$2=1,1,IF(Параметры!DI$35=1,1+OFFSET(DI436,0,-1),1)),"-"),1)</f>
        <v>-</v>
      </c>
      <c r="DJ439" s="176" t="str">
        <f ca="1">IF(Prj_Inflation=1,IF($B439=1,IF(DJ$2=1,1,IF(Параметры!DJ$35=1,1+OFFSET(DJ436,0,-1),1)),"-"),1)</f>
        <v>-</v>
      </c>
      <c r="DK439" s="176" t="str">
        <f ca="1">IF(Prj_Inflation=1,IF($B439=1,IF(DK$2=1,1,IF(Параметры!DK$35=1,1+OFFSET(DK436,0,-1),1)),"-"),1)</f>
        <v>-</v>
      </c>
      <c r="DL439" s="176" t="str">
        <f ca="1">IF(Prj_Inflation=1,IF($B439=1,IF(DL$2=1,1,IF(Параметры!DL$35=1,1+OFFSET(DL436,0,-1),1)),"-"),1)</f>
        <v>-</v>
      </c>
      <c r="DM439" s="176" t="str">
        <f ca="1">IF(Prj_Inflation=1,IF($B439=1,IF(DM$2=1,1,IF(Параметры!DM$35=1,1+OFFSET(DM436,0,-1),1)),"-"),1)</f>
        <v>-</v>
      </c>
      <c r="DN439" s="176" t="str">
        <f ca="1">IF(Prj_Inflation=1,IF($B439=1,IF(DN$2=1,1,IF(Параметры!DN$35=1,1+OFFSET(DN436,0,-1),1)),"-"),1)</f>
        <v>-</v>
      </c>
      <c r="DO439" s="176" t="str">
        <f ca="1">IF(Prj_Inflation=1,IF($B439=1,IF(DO$2=1,1,IF(Параметры!DO$35=1,1+OFFSET(DO436,0,-1),1)),"-"),1)</f>
        <v>-</v>
      </c>
      <c r="DP439" s="176" t="str">
        <f ca="1">IF(Prj_Inflation=1,IF($B439=1,IF(DP$2=1,1,IF(Параметры!DP$35=1,1+OFFSET(DP436,0,-1),1)),"-"),1)</f>
        <v>-</v>
      </c>
      <c r="DQ439" s="176" t="str">
        <f ca="1">IF(Prj_Inflation=1,IF($B439=1,IF(DQ$2=1,1,IF(Параметры!DQ$35=1,1+OFFSET(DQ436,0,-1),1)),"-"),1)</f>
        <v>-</v>
      </c>
      <c r="DR439" s="176" t="str">
        <f ca="1">IF(Prj_Inflation=1,IF($B439=1,IF(DR$2=1,1,IF(Параметры!DR$35=1,1+OFFSET(DR436,0,-1),1)),"-"),1)</f>
        <v>-</v>
      </c>
      <c r="DS439" s="176" t="str">
        <f ca="1">IF(Prj_Inflation=1,IF($B439=1,IF(DS$2=1,1,IF(Параметры!DS$35=1,1+OFFSET(DS436,0,-1),1)),"-"),1)</f>
        <v>-</v>
      </c>
      <c r="DT439" s="176" t="str">
        <f ca="1">IF(Prj_Inflation=1,IF($B439=1,IF(DT$2=1,1,IF(Параметры!DT$35=1,1+OFFSET(DT436,0,-1),1)),"-"),1)</f>
        <v>-</v>
      </c>
      <c r="DU439" s="176" t="str">
        <f ca="1">IF(Prj_Inflation=1,IF($B439=1,IF(DU$2=1,1,IF(Параметры!DU$35=1,1+OFFSET(DU436,0,-1),1)),"-"),1)</f>
        <v>-</v>
      </c>
      <c r="DV439" s="176" t="str">
        <f ca="1">IF(Prj_Inflation=1,IF($B439=1,IF(DV$2=1,1,IF(Параметры!DV$35=1,1+OFFSET(DV436,0,-1),1)),"-"),1)</f>
        <v>-</v>
      </c>
      <c r="DW439" s="175"/>
      <c r="DX439" s="170"/>
    </row>
    <row r="440" spans="1:128" hidden="1" outlineLevel="1" x14ac:dyDescent="0.2">
      <c r="A440" s="168" t="str">
        <f ca="1">Language!A$757</f>
        <v>НДС начисленный</v>
      </c>
      <c r="B440" s="147"/>
      <c r="C440" s="147" t="str">
        <f ca="1">CHOOSE(D440,CurName1,CurName2,CurName3)</f>
        <v>тыс. руб.</v>
      </c>
      <c r="D440" s="158">
        <f>D431</f>
        <v>1</v>
      </c>
      <c r="E440" s="154" t="s">
        <v>729</v>
      </c>
      <c r="F440" s="6" t="s">
        <v>3082</v>
      </c>
      <c r="G440" s="169">
        <f t="shared" ref="G440:BR440" ca="1" si="744">G435*G437</f>
        <v>10</v>
      </c>
      <c r="H440" s="169">
        <f t="shared" ca="1" si="744"/>
        <v>10.056541453874054</v>
      </c>
      <c r="I440" s="169">
        <f t="shared" ca="1" si="744"/>
        <v>10.113402601348724</v>
      </c>
      <c r="J440" s="169">
        <f t="shared" ca="1" si="744"/>
        <v>10.170585250018114</v>
      </c>
      <c r="K440" s="169">
        <f t="shared" ca="1" si="744"/>
        <v>10.228091217696715</v>
      </c>
      <c r="L440" s="169">
        <f t="shared" ca="1" si="744"/>
        <v>10.285922332477217</v>
      </c>
      <c r="M440" s="169">
        <f t="shared" ca="1" si="744"/>
        <v>10.344080432788601</v>
      </c>
      <c r="N440" s="169">
        <f t="shared" ca="1" si="744"/>
        <v>10.402567367454601</v>
      </c>
      <c r="O440" s="169">
        <f t="shared" ca="1" si="744"/>
        <v>10.461384995752468</v>
      </c>
      <c r="P440" s="169">
        <f t="shared" ca="1" si="744"/>
        <v>10.520535187472071</v>
      </c>
      <c r="Q440" s="169">
        <f t="shared" ca="1" si="744"/>
        <v>10.580019822975352</v>
      </c>
      <c r="R440" s="169">
        <f t="shared" ca="1" si="744"/>
        <v>10.639840793256084</v>
      </c>
      <c r="S440" s="169">
        <f t="shared" ca="1" si="744"/>
        <v>10.7</v>
      </c>
      <c r="T440" s="169">
        <f t="shared" ca="1" si="744"/>
        <v>10.760499355645235</v>
      </c>
      <c r="U440" s="169">
        <f t="shared" ca="1" si="744"/>
        <v>10.821340783443134</v>
      </c>
      <c r="V440" s="169">
        <f t="shared" ca="1" si="744"/>
        <v>10.882526217519381</v>
      </c>
      <c r="W440" s="169">
        <f t="shared" ca="1" si="744"/>
        <v>10.944057602935485</v>
      </c>
      <c r="X440" s="169">
        <f t="shared" ca="1" si="744"/>
        <v>11.005936895750621</v>
      </c>
      <c r="Y440" s="169">
        <f t="shared" ca="1" si="744"/>
        <v>11.068166063083801</v>
      </c>
      <c r="Z440" s="169">
        <f t="shared" ca="1" si="744"/>
        <v>11.13074708317642</v>
      </c>
      <c r="AA440" s="169">
        <f t="shared" ca="1" si="744"/>
        <v>11.193681945455138</v>
      </c>
      <c r="AB440" s="169">
        <f t="shared" ca="1" si="744"/>
        <v>11.256972650595115</v>
      </c>
      <c r="AC440" s="169">
        <f t="shared" ca="1" si="744"/>
        <v>11.320621210583624</v>
      </c>
      <c r="AD440" s="169">
        <f t="shared" ca="1" si="744"/>
        <v>11.384629648784008</v>
      </c>
      <c r="AE440" s="169">
        <f t="shared" ca="1" si="744"/>
        <v>11.448999999999998</v>
      </c>
      <c r="AF440" s="169">
        <f t="shared" ca="1" si="744"/>
        <v>11.5137343105404</v>
      </c>
      <c r="AG440" s="169">
        <f t="shared" ca="1" si="744"/>
        <v>11.578834638284153</v>
      </c>
      <c r="AH440" s="169">
        <f t="shared" ca="1" si="744"/>
        <v>11.644303052745736</v>
      </c>
      <c r="AI440" s="169">
        <f t="shared" ca="1" si="744"/>
        <v>11.710141635140968</v>
      </c>
      <c r="AJ440" s="169">
        <f t="shared" ca="1" si="744"/>
        <v>11.776352478453163</v>
      </c>
      <c r="AK440" s="169">
        <f t="shared" ca="1" si="744"/>
        <v>11.842937687499667</v>
      </c>
      <c r="AL440" s="169">
        <f t="shared" ca="1" si="744"/>
        <v>11.909899378998771</v>
      </c>
      <c r="AM440" s="169">
        <f t="shared" ca="1" si="744"/>
        <v>11.977239681636995</v>
      </c>
      <c r="AN440" s="169">
        <f t="shared" ca="1" si="744"/>
        <v>12.044960736136771</v>
      </c>
      <c r="AO440" s="169">
        <f t="shared" ca="1" si="744"/>
        <v>12.113064695324477</v>
      </c>
      <c r="AP440" s="169">
        <f t="shared" ca="1" si="744"/>
        <v>12.181553724198887</v>
      </c>
      <c r="AQ440" s="169">
        <f t="shared" ca="1" si="744"/>
        <v>12.250429999999994</v>
      </c>
      <c r="AR440" s="169">
        <f t="shared" ca="1" si="744"/>
        <v>12.319695712278225</v>
      </c>
      <c r="AS440" s="169">
        <f t="shared" ca="1" si="744"/>
        <v>12.389353062964041</v>
      </c>
      <c r="AT440" s="169">
        <f t="shared" ca="1" si="744"/>
        <v>12.459404266437932</v>
      </c>
      <c r="AU440" s="169">
        <f t="shared" ca="1" si="744"/>
        <v>12.529851549600831</v>
      </c>
      <c r="AV440" s="169">
        <f t="shared" ca="1" si="744"/>
        <v>12.600697151944878</v>
      </c>
      <c r="AW440" s="169">
        <f t="shared" ca="1" si="744"/>
        <v>12.671943325624639</v>
      </c>
      <c r="AX440" s="169">
        <f t="shared" ca="1" si="744"/>
        <v>12.74359233552868</v>
      </c>
      <c r="AY440" s="169">
        <f t="shared" ca="1" si="744"/>
        <v>12.815646459351582</v>
      </c>
      <c r="AZ440" s="169">
        <f t="shared" ca="1" si="744"/>
        <v>12.888107987666343</v>
      </c>
      <c r="BA440" s="169">
        <f t="shared" ca="1" si="744"/>
        <v>12.960979223997185</v>
      </c>
      <c r="BB440" s="169">
        <f t="shared" ca="1" si="744"/>
        <v>13.034262484892807</v>
      </c>
      <c r="BC440" s="169">
        <f t="shared" ca="1" si="744"/>
        <v>13.107960099999994</v>
      </c>
      <c r="BD440" s="169">
        <f t="shared" ca="1" si="744"/>
        <v>13.182074412137702</v>
      </c>
      <c r="BE440" s="169">
        <f t="shared" ca="1" si="744"/>
        <v>13.256607777371523</v>
      </c>
      <c r="BF440" s="169">
        <f t="shared" ca="1" si="744"/>
        <v>13.331562565088589</v>
      </c>
      <c r="BG440" s="169">
        <f t="shared" ca="1" si="744"/>
        <v>13.40694115807289</v>
      </c>
      <c r="BH440" s="169">
        <f t="shared" ca="1" si="744"/>
        <v>13.482745952581022</v>
      </c>
      <c r="BI440" s="169">
        <f t="shared" ca="1" si="744"/>
        <v>13.558979358418364</v>
      </c>
      <c r="BJ440" s="169">
        <f t="shared" ca="1" si="744"/>
        <v>13.635643799015689</v>
      </c>
      <c r="BK440" s="169">
        <f t="shared" ca="1" si="744"/>
        <v>13.712741711506196</v>
      </c>
      <c r="BL440" s="169">
        <f t="shared" ca="1" si="744"/>
        <v>13.790275546802988</v>
      </c>
      <c r="BM440" s="169">
        <f t="shared" ca="1" si="744"/>
        <v>13.868247769676993</v>
      </c>
      <c r="BN440" s="169">
        <f t="shared" ca="1" si="744"/>
        <v>13.946660858835305</v>
      </c>
      <c r="BO440" s="169">
        <f t="shared" ca="1" si="744"/>
        <v>14.025517306999996</v>
      </c>
      <c r="BP440" s="169">
        <f t="shared" ca="1" si="744"/>
        <v>14.104819620987342</v>
      </c>
      <c r="BQ440" s="169">
        <f t="shared" ca="1" si="744"/>
        <v>14.184570321787531</v>
      </c>
      <c r="BR440" s="169">
        <f t="shared" ca="1" si="744"/>
        <v>14.264771944644792</v>
      </c>
      <c r="BS440" s="169">
        <f t="shared" ref="BS440:DV440" ca="1" si="745">BS435*BS437</f>
        <v>14.345427039137995</v>
      </c>
      <c r="BT440" s="169">
        <f t="shared" ca="1" si="745"/>
        <v>14.426538169261693</v>
      </c>
      <c r="BU440" s="169">
        <f t="shared" ca="1" si="745"/>
        <v>14.508107913507651</v>
      </c>
      <c r="BV440" s="169">
        <f t="shared" ca="1" si="745"/>
        <v>14.590138864946789</v>
      </c>
      <c r="BW440" s="169">
        <f t="shared" ca="1" si="745"/>
        <v>14.672633631311633</v>
      </c>
      <c r="BX440" s="169">
        <f t="shared" ca="1" si="745"/>
        <v>14.755594835079201</v>
      </c>
      <c r="BY440" s="169">
        <f t="shared" ca="1" si="745"/>
        <v>14.839025113554385</v>
      </c>
      <c r="BZ440" s="169">
        <f t="shared" ca="1" si="745"/>
        <v>14.92292711895378</v>
      </c>
      <c r="CA440" s="169">
        <f t="shared" ca="1" si="745"/>
        <v>15.007303518489998</v>
      </c>
      <c r="CB440" s="169">
        <f t="shared" ca="1" si="745"/>
        <v>15.09215699445646</v>
      </c>
      <c r="CC440" s="169">
        <f t="shared" ca="1" si="745"/>
        <v>15.177490244312663</v>
      </c>
      <c r="CD440" s="169">
        <f t="shared" ca="1" si="745"/>
        <v>15.263305980769932</v>
      </c>
      <c r="CE440" s="169">
        <f t="shared" ca="1" si="745"/>
        <v>15.349606931877657</v>
      </c>
      <c r="CF440" s="169">
        <f t="shared" ca="1" si="745"/>
        <v>15.436395841110016</v>
      </c>
      <c r="CG440" s="169">
        <f t="shared" ca="1" si="745"/>
        <v>15.523675467453192</v>
      </c>
      <c r="CH440" s="169">
        <f t="shared" ca="1" si="745"/>
        <v>15.611448585493068</v>
      </c>
      <c r="CI440" s="169">
        <f t="shared" ca="1" si="745"/>
        <v>15.699717985503449</v>
      </c>
      <c r="CJ440" s="169">
        <f t="shared" ca="1" si="745"/>
        <v>15.78848647353475</v>
      </c>
      <c r="CK440" s="169">
        <f t="shared" ca="1" si="745"/>
        <v>15.877756871503195</v>
      </c>
      <c r="CL440" s="169">
        <f t="shared" ca="1" si="745"/>
        <v>15.967532017280547</v>
      </c>
      <c r="CM440" s="169">
        <f t="shared" ca="1" si="745"/>
        <v>16.057814764784304</v>
      </c>
      <c r="CN440" s="169">
        <f t="shared" ca="1" si="745"/>
        <v>16.148607984068416</v>
      </c>
      <c r="CO440" s="169">
        <f t="shared" ca="1" si="745"/>
        <v>16.239914561414551</v>
      </c>
      <c r="CP440" s="169">
        <f t="shared" ca="1" si="745"/>
        <v>16.331737399423833</v>
      </c>
      <c r="CQ440" s="169">
        <f t="shared" ca="1" si="745"/>
        <v>16.424079417109098</v>
      </c>
      <c r="CR440" s="169">
        <f t="shared" ca="1" si="745"/>
        <v>16.516943549987726</v>
      </c>
      <c r="CS440" s="169">
        <f t="shared" ca="1" si="745"/>
        <v>16.610332750174923</v>
      </c>
      <c r="CT440" s="169">
        <f t="shared" ca="1" si="745"/>
        <v>16.704249986477588</v>
      </c>
      <c r="CU440" s="169">
        <f t="shared" ca="1" si="745"/>
        <v>16.798698244488694</v>
      </c>
      <c r="CV440" s="169">
        <f t="shared" ca="1" si="745"/>
        <v>16.893680526682186</v>
      </c>
      <c r="CW440" s="169">
        <f t="shared" ca="1" si="745"/>
        <v>16.989199852508424</v>
      </c>
      <c r="CX440" s="169">
        <f t="shared" ca="1" si="745"/>
        <v>17.085259258490193</v>
      </c>
      <c r="CY440" s="169">
        <f t="shared" ca="1" si="745"/>
        <v>17.181861798319208</v>
      </c>
      <c r="CZ440" s="169">
        <f t="shared" ca="1" si="745"/>
        <v>17.279010542953209</v>
      </c>
      <c r="DA440" s="169">
        <f t="shared" ca="1" si="745"/>
        <v>17.376708580713576</v>
      </c>
      <c r="DB440" s="169">
        <f t="shared" ca="1" si="745"/>
        <v>17.474959017383501</v>
      </c>
      <c r="DC440" s="169">
        <f t="shared" ca="1" si="745"/>
        <v>17.573764976306737</v>
      </c>
      <c r="DD440" s="169">
        <f t="shared" ca="1" si="745"/>
        <v>17.673129598486867</v>
      </c>
      <c r="DE440" s="169">
        <f t="shared" ca="1" si="745"/>
        <v>17.773056042687166</v>
      </c>
      <c r="DF440" s="169">
        <f t="shared" ca="1" si="745"/>
        <v>17.87354748553102</v>
      </c>
      <c r="DG440" s="169">
        <f t="shared" ca="1" si="745"/>
        <v>17.974607121602908</v>
      </c>
      <c r="DH440" s="169">
        <f t="shared" ca="1" si="745"/>
        <v>18.076238163549938</v>
      </c>
      <c r="DI440" s="169">
        <f t="shared" ca="1" si="745"/>
        <v>18.178443842184013</v>
      </c>
      <c r="DJ440" s="169">
        <f t="shared" ca="1" si="745"/>
        <v>18.281227406584502</v>
      </c>
      <c r="DK440" s="169">
        <f t="shared" ca="1" si="745"/>
        <v>18.384592124201554</v>
      </c>
      <c r="DL440" s="169">
        <f t="shared" ca="1" si="745"/>
        <v>18.488541280959932</v>
      </c>
      <c r="DM440" s="169">
        <f t="shared" ca="1" si="745"/>
        <v>18.593078181363524</v>
      </c>
      <c r="DN440" s="169">
        <f t="shared" ca="1" si="745"/>
        <v>18.698206148600345</v>
      </c>
      <c r="DO440" s="169">
        <f t="shared" ca="1" si="745"/>
        <v>18.803928524648207</v>
      </c>
      <c r="DP440" s="169">
        <f t="shared" ca="1" si="745"/>
        <v>18.910248670380948</v>
      </c>
      <c r="DQ440" s="169">
        <f t="shared" ca="1" si="745"/>
        <v>19.017169965675269</v>
      </c>
      <c r="DR440" s="169">
        <f t="shared" ca="1" si="745"/>
        <v>19.12469580951819</v>
      </c>
      <c r="DS440" s="169">
        <f t="shared" ca="1" si="745"/>
        <v>19.232829620115108</v>
      </c>
      <c r="DT440" s="169">
        <f t="shared" ca="1" si="745"/>
        <v>19.341574834998433</v>
      </c>
      <c r="DU440" s="169">
        <f t="shared" ca="1" si="745"/>
        <v>19.450934911136894</v>
      </c>
      <c r="DV440" s="169">
        <f t="shared" ca="1" si="745"/>
        <v>19.560913325045419</v>
      </c>
      <c r="DW440" s="169"/>
      <c r="DX440" s="177">
        <f ca="1">SUM(G440:DW440)</f>
        <v>1710.5173125613546</v>
      </c>
    </row>
    <row r="441" spans="1:128" x14ac:dyDescent="0.2">
      <c r="F441" s="154" t="s">
        <v>2961</v>
      </c>
    </row>
    <row r="442" spans="1:128" hidden="1" x14ac:dyDescent="0.2">
      <c r="A442" s="191" t="str">
        <f ca="1">Language!A$767</f>
        <v>Управленческие издержки</v>
      </c>
      <c r="B442" s="180"/>
      <c r="C442" s="180"/>
      <c r="D442" s="181"/>
      <c r="E442" s="181" t="s">
        <v>670</v>
      </c>
      <c r="F442" s="181" t="s">
        <v>1825</v>
      </c>
      <c r="G442" s="180"/>
      <c r="H442" s="180"/>
      <c r="I442" s="180"/>
      <c r="J442" s="180"/>
      <c r="K442" s="180"/>
      <c r="L442" s="180"/>
      <c r="M442" s="180"/>
      <c r="N442" s="180"/>
      <c r="O442" s="180"/>
      <c r="P442" s="180"/>
      <c r="Q442" s="180"/>
      <c r="R442" s="180"/>
      <c r="S442" s="180"/>
      <c r="T442" s="180"/>
      <c r="U442" s="180"/>
      <c r="V442" s="180"/>
      <c r="W442" s="180"/>
      <c r="X442" s="180"/>
      <c r="Y442" s="180"/>
      <c r="Z442" s="180"/>
      <c r="AA442" s="180"/>
      <c r="AB442" s="180"/>
      <c r="AC442" s="180"/>
      <c r="AD442" s="180"/>
      <c r="AE442" s="180"/>
      <c r="AF442" s="180"/>
      <c r="AG442" s="180"/>
      <c r="AH442" s="180"/>
      <c r="AI442" s="180"/>
      <c r="AJ442" s="180"/>
      <c r="AK442" s="180"/>
      <c r="AL442" s="180"/>
      <c r="AM442" s="180"/>
      <c r="AN442" s="180"/>
      <c r="AO442" s="180"/>
      <c r="AP442" s="180"/>
      <c r="AQ442" s="180"/>
      <c r="AR442" s="180"/>
      <c r="AS442" s="180"/>
      <c r="AT442" s="180"/>
      <c r="AU442" s="180"/>
      <c r="AV442" s="180"/>
      <c r="AW442" s="180"/>
      <c r="AX442" s="180"/>
      <c r="AY442" s="180"/>
      <c r="AZ442" s="180"/>
      <c r="BA442" s="180"/>
      <c r="BB442" s="180"/>
      <c r="BC442" s="180"/>
      <c r="BD442" s="180"/>
      <c r="BE442" s="180"/>
      <c r="BF442" s="180"/>
      <c r="BG442" s="180"/>
      <c r="BH442" s="180"/>
      <c r="BI442" s="180"/>
      <c r="BJ442" s="180"/>
      <c r="BK442" s="180"/>
      <c r="BL442" s="180"/>
      <c r="BM442" s="180"/>
      <c r="BN442" s="180"/>
      <c r="BO442" s="180"/>
      <c r="BP442" s="180"/>
      <c r="BQ442" s="180"/>
      <c r="BR442" s="180"/>
      <c r="BS442" s="180"/>
      <c r="BT442" s="180"/>
      <c r="BU442" s="180"/>
      <c r="BV442" s="180"/>
      <c r="BW442" s="180"/>
      <c r="BX442" s="180"/>
      <c r="BY442" s="180"/>
      <c r="BZ442" s="180"/>
      <c r="CA442" s="180"/>
      <c r="CB442" s="180"/>
      <c r="CC442" s="180"/>
      <c r="CD442" s="180"/>
      <c r="CE442" s="180"/>
      <c r="CF442" s="180"/>
      <c r="CG442" s="180"/>
      <c r="CH442" s="180"/>
      <c r="CI442" s="180"/>
      <c r="CJ442" s="180"/>
      <c r="CK442" s="180"/>
      <c r="CL442" s="180"/>
      <c r="CM442" s="180"/>
      <c r="CN442" s="180"/>
      <c r="CO442" s="180"/>
      <c r="CP442" s="180"/>
      <c r="CQ442" s="180"/>
      <c r="CR442" s="180"/>
      <c r="CS442" s="180"/>
      <c r="CT442" s="180"/>
      <c r="CU442" s="180"/>
      <c r="CV442" s="180"/>
      <c r="CW442" s="180"/>
      <c r="CX442" s="180"/>
      <c r="CY442" s="180"/>
      <c r="CZ442" s="180"/>
      <c r="DA442" s="180"/>
      <c r="DB442" s="180"/>
      <c r="DC442" s="180"/>
      <c r="DD442" s="180"/>
      <c r="DE442" s="180"/>
      <c r="DF442" s="180"/>
      <c r="DG442" s="180"/>
      <c r="DH442" s="180"/>
      <c r="DI442" s="180"/>
      <c r="DJ442" s="180"/>
      <c r="DK442" s="180"/>
      <c r="DL442" s="180"/>
      <c r="DM442" s="180"/>
      <c r="DN442" s="180"/>
      <c r="DO442" s="180"/>
      <c r="DP442" s="180"/>
      <c r="DQ442" s="180"/>
      <c r="DR442" s="180"/>
      <c r="DS442" s="180"/>
      <c r="DT442" s="180"/>
      <c r="DU442" s="180"/>
      <c r="DV442" s="180"/>
      <c r="DW442" s="180"/>
      <c r="DX442" s="188"/>
    </row>
    <row r="443" spans="1:128" hidden="1" x14ac:dyDescent="0.2">
      <c r="F443" s="6" t="s">
        <v>2961</v>
      </c>
    </row>
    <row r="444" spans="1:128" hidden="1" x14ac:dyDescent="0.2">
      <c r="F444" s="154" t="s">
        <v>2961</v>
      </c>
    </row>
    <row r="445" spans="1:128" x14ac:dyDescent="0.2">
      <c r="A445" s="191" t="str">
        <f ca="1">Language!A$768</f>
        <v>Коммерческие издержки</v>
      </c>
      <c r="B445" s="180"/>
      <c r="C445" s="180"/>
      <c r="D445" s="181"/>
      <c r="E445" s="181" t="s">
        <v>684</v>
      </c>
      <c r="F445" s="181" t="s">
        <v>3429</v>
      </c>
      <c r="G445" s="180"/>
      <c r="H445" s="180"/>
      <c r="I445" s="180"/>
      <c r="J445" s="180"/>
      <c r="K445" s="180"/>
      <c r="L445" s="180"/>
      <c r="M445" s="180"/>
      <c r="N445" s="180"/>
      <c r="O445" s="180"/>
      <c r="P445" s="180"/>
      <c r="Q445" s="180"/>
      <c r="R445" s="180"/>
      <c r="S445" s="180"/>
      <c r="T445" s="180"/>
      <c r="U445" s="180"/>
      <c r="V445" s="180"/>
      <c r="W445" s="180"/>
      <c r="X445" s="180"/>
      <c r="Y445" s="180"/>
      <c r="Z445" s="180"/>
      <c r="AA445" s="180"/>
      <c r="AB445" s="180"/>
      <c r="AC445" s="180"/>
      <c r="AD445" s="180"/>
      <c r="AE445" s="180"/>
      <c r="AF445" s="180"/>
      <c r="AG445" s="180"/>
      <c r="AH445" s="180"/>
      <c r="AI445" s="180"/>
      <c r="AJ445" s="180"/>
      <c r="AK445" s="180"/>
      <c r="AL445" s="180"/>
      <c r="AM445" s="180"/>
      <c r="AN445" s="180"/>
      <c r="AO445" s="180"/>
      <c r="AP445" s="180"/>
      <c r="AQ445" s="180"/>
      <c r="AR445" s="180"/>
      <c r="AS445" s="180"/>
      <c r="AT445" s="180"/>
      <c r="AU445" s="180"/>
      <c r="AV445" s="180"/>
      <c r="AW445" s="180"/>
      <c r="AX445" s="180"/>
      <c r="AY445" s="180"/>
      <c r="AZ445" s="180"/>
      <c r="BA445" s="180"/>
      <c r="BB445" s="180"/>
      <c r="BC445" s="180"/>
      <c r="BD445" s="180"/>
      <c r="BE445" s="180"/>
      <c r="BF445" s="180"/>
      <c r="BG445" s="180"/>
      <c r="BH445" s="180"/>
      <c r="BI445" s="180"/>
      <c r="BJ445" s="180"/>
      <c r="BK445" s="180"/>
      <c r="BL445" s="180"/>
      <c r="BM445" s="180"/>
      <c r="BN445" s="180"/>
      <c r="BO445" s="180"/>
      <c r="BP445" s="180"/>
      <c r="BQ445" s="180"/>
      <c r="BR445" s="180"/>
      <c r="BS445" s="180"/>
      <c r="BT445" s="180"/>
      <c r="BU445" s="180"/>
      <c r="BV445" s="180"/>
      <c r="BW445" s="180"/>
      <c r="BX445" s="180"/>
      <c r="BY445" s="180"/>
      <c r="BZ445" s="180"/>
      <c r="CA445" s="180"/>
      <c r="CB445" s="180"/>
      <c r="CC445" s="180"/>
      <c r="CD445" s="180"/>
      <c r="CE445" s="180"/>
      <c r="CF445" s="180"/>
      <c r="CG445" s="180"/>
      <c r="CH445" s="180"/>
      <c r="CI445" s="180"/>
      <c r="CJ445" s="180"/>
      <c r="CK445" s="180"/>
      <c r="CL445" s="180"/>
      <c r="CM445" s="180"/>
      <c r="CN445" s="180"/>
      <c r="CO445" s="180"/>
      <c r="CP445" s="180"/>
      <c r="CQ445" s="180"/>
      <c r="CR445" s="180"/>
      <c r="CS445" s="180"/>
      <c r="CT445" s="180"/>
      <c r="CU445" s="180"/>
      <c r="CV445" s="180"/>
      <c r="CW445" s="180"/>
      <c r="CX445" s="180"/>
      <c r="CY445" s="180"/>
      <c r="CZ445" s="180"/>
      <c r="DA445" s="180"/>
      <c r="DB445" s="180"/>
      <c r="DC445" s="180"/>
      <c r="DD445" s="180"/>
      <c r="DE445" s="180"/>
      <c r="DF445" s="180"/>
      <c r="DG445" s="180"/>
      <c r="DH445" s="180"/>
      <c r="DI445" s="180"/>
      <c r="DJ445" s="180"/>
      <c r="DK445" s="180"/>
      <c r="DL445" s="180"/>
      <c r="DM445" s="180"/>
      <c r="DN445" s="180"/>
      <c r="DO445" s="180"/>
      <c r="DP445" s="180"/>
      <c r="DQ445" s="180"/>
      <c r="DR445" s="180"/>
      <c r="DS445" s="180"/>
      <c r="DT445" s="180"/>
      <c r="DU445" s="180"/>
      <c r="DV445" s="180"/>
      <c r="DW445" s="180"/>
      <c r="DX445" s="188"/>
    </row>
    <row r="446" spans="1:128" x14ac:dyDescent="0.2">
      <c r="F446" s="6" t="s">
        <v>2961</v>
      </c>
    </row>
    <row r="447" spans="1:128" x14ac:dyDescent="0.2">
      <c r="A447" s="298" t="s">
        <v>3424</v>
      </c>
      <c r="B447" s="189"/>
      <c r="C447" s="160"/>
      <c r="D447" s="158">
        <v>1</v>
      </c>
      <c r="F447" s="154" t="s">
        <v>3425</v>
      </c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0"/>
      <c r="BL447" s="190"/>
      <c r="BM447" s="190"/>
      <c r="BN447" s="190"/>
      <c r="BO447" s="190"/>
      <c r="BP447" s="190"/>
      <c r="BQ447" s="190"/>
      <c r="BR447" s="190"/>
      <c r="BS447" s="190"/>
      <c r="BT447" s="190"/>
      <c r="BU447" s="190"/>
      <c r="BV447" s="190"/>
      <c r="BW447" s="190"/>
      <c r="BX447" s="190"/>
      <c r="BY447" s="190"/>
      <c r="BZ447" s="190"/>
      <c r="CA447" s="190"/>
      <c r="CB447" s="190"/>
      <c r="CC447" s="190"/>
      <c r="CD447" s="190"/>
      <c r="CE447" s="190"/>
      <c r="CF447" s="190"/>
      <c r="CG447" s="190"/>
      <c r="CH447" s="190"/>
      <c r="CI447" s="190"/>
      <c r="CJ447" s="190"/>
      <c r="CK447" s="190"/>
      <c r="CL447" s="190"/>
      <c r="CM447" s="190"/>
      <c r="CN447" s="190"/>
      <c r="CO447" s="190"/>
      <c r="CP447" s="190"/>
      <c r="CQ447" s="190"/>
      <c r="CR447" s="190"/>
      <c r="CS447" s="190"/>
      <c r="CT447" s="190"/>
      <c r="CU447" s="190"/>
      <c r="CV447" s="190"/>
      <c r="CW447" s="190"/>
      <c r="CX447" s="190"/>
      <c r="CY447" s="190"/>
      <c r="CZ447" s="190"/>
      <c r="DA447" s="190"/>
      <c r="DB447" s="190"/>
      <c r="DC447" s="190"/>
      <c r="DD447" s="190"/>
      <c r="DE447" s="190"/>
      <c r="DF447" s="190"/>
      <c r="DG447" s="190"/>
      <c r="DH447" s="190"/>
      <c r="DI447" s="190"/>
      <c r="DJ447" s="190"/>
      <c r="DK447" s="190"/>
      <c r="DL447" s="190"/>
      <c r="DM447" s="190"/>
      <c r="DN447" s="190"/>
      <c r="DO447" s="190"/>
      <c r="DP447" s="190"/>
      <c r="DQ447" s="190"/>
      <c r="DR447" s="190"/>
      <c r="DS447" s="190"/>
      <c r="DT447" s="190"/>
      <c r="DU447" s="190"/>
      <c r="DV447" s="190"/>
      <c r="DW447" s="190"/>
    </row>
    <row r="448" spans="1:128" x14ac:dyDescent="0.2">
      <c r="A448" s="159" t="str">
        <f ca="1">Language!A$750</f>
        <v>период появления затрат</v>
      </c>
      <c r="B448" s="299">
        <f>Prj_Invest+1</f>
        <v>1</v>
      </c>
      <c r="C448" s="160" t="str">
        <f ca="1">Language!$A$1470</f>
        <v>период</v>
      </c>
      <c r="D448" s="158"/>
      <c r="F448" s="6" t="s">
        <v>3426</v>
      </c>
      <c r="G448" s="161"/>
      <c r="H448" s="161"/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  <c r="AA448" s="161"/>
      <c r="AB448" s="161"/>
      <c r="AC448" s="161"/>
      <c r="AD448" s="161"/>
      <c r="AE448" s="161"/>
      <c r="AF448" s="161"/>
      <c r="AG448" s="161"/>
      <c r="AH448" s="161"/>
      <c r="AI448" s="161"/>
      <c r="AJ448" s="161"/>
      <c r="AK448" s="161"/>
      <c r="AL448" s="161"/>
      <c r="AM448" s="161"/>
      <c r="AN448" s="161"/>
      <c r="AO448" s="161"/>
      <c r="AP448" s="161"/>
      <c r="AQ448" s="161"/>
      <c r="AR448" s="161"/>
      <c r="AS448" s="161"/>
      <c r="AT448" s="161"/>
      <c r="AU448" s="161"/>
      <c r="AV448" s="161"/>
      <c r="AW448" s="161"/>
      <c r="AX448" s="161"/>
      <c r="AY448" s="161"/>
      <c r="AZ448" s="161"/>
      <c r="BA448" s="161"/>
      <c r="BB448" s="161"/>
      <c r="BC448" s="161"/>
      <c r="BD448" s="161"/>
      <c r="BE448" s="161"/>
      <c r="BF448" s="161"/>
      <c r="BG448" s="161"/>
      <c r="BH448" s="161"/>
      <c r="BI448" s="161"/>
      <c r="BJ448" s="161"/>
      <c r="BK448" s="161"/>
      <c r="BL448" s="161"/>
      <c r="BM448" s="161"/>
      <c r="BN448" s="161"/>
      <c r="BO448" s="161"/>
      <c r="BP448" s="161"/>
      <c r="BQ448" s="161"/>
      <c r="BR448" s="161"/>
      <c r="BS448" s="161"/>
      <c r="BT448" s="161"/>
      <c r="BU448" s="161"/>
      <c r="BV448" s="161"/>
      <c r="BW448" s="161"/>
      <c r="BX448" s="161"/>
      <c r="BY448" s="161"/>
      <c r="BZ448" s="161"/>
      <c r="CA448" s="161"/>
      <c r="CB448" s="161"/>
      <c r="CC448" s="161"/>
      <c r="CD448" s="161"/>
      <c r="CE448" s="161"/>
      <c r="CF448" s="161"/>
      <c r="CG448" s="161"/>
      <c r="CH448" s="161"/>
      <c r="CI448" s="161"/>
      <c r="CJ448" s="161"/>
      <c r="CK448" s="161"/>
      <c r="CL448" s="161"/>
      <c r="CM448" s="161"/>
      <c r="CN448" s="161"/>
      <c r="CO448" s="161"/>
      <c r="CP448" s="161"/>
      <c r="CQ448" s="161"/>
      <c r="CR448" s="161"/>
      <c r="CS448" s="161"/>
      <c r="CT448" s="161"/>
      <c r="CU448" s="161"/>
      <c r="CV448" s="161"/>
      <c r="CW448" s="161"/>
      <c r="CX448" s="161"/>
      <c r="CY448" s="161"/>
      <c r="CZ448" s="161"/>
      <c r="DA448" s="161"/>
      <c r="DB448" s="161"/>
      <c r="DC448" s="161"/>
      <c r="DD448" s="161"/>
      <c r="DE448" s="161"/>
      <c r="DF448" s="161"/>
      <c r="DG448" s="161"/>
      <c r="DH448" s="161"/>
      <c r="DI448" s="161"/>
      <c r="DJ448" s="161"/>
      <c r="DK448" s="161"/>
      <c r="DL448" s="161"/>
      <c r="DM448" s="161"/>
      <c r="DN448" s="161"/>
      <c r="DO448" s="161"/>
      <c r="DP448" s="161"/>
      <c r="DQ448" s="161"/>
      <c r="DR448" s="161"/>
      <c r="DS448" s="161"/>
      <c r="DT448" s="161"/>
      <c r="DU448" s="161"/>
      <c r="DV448" s="161"/>
      <c r="DW448" s="161"/>
      <c r="DX448" s="162"/>
    </row>
    <row r="449" spans="1:128" x14ac:dyDescent="0.2">
      <c r="A449" s="159" t="str">
        <f ca="1">Language!A$751&amp;" ("&amp;Параметры!B$25&amp;"), "&amp;Language!A$752</f>
        <v>затраты за период (месяц), без НДС</v>
      </c>
      <c r="B449" s="299">
        <v>25</v>
      </c>
      <c r="C449" s="160" t="str">
        <f ca="1">CHOOSE(D449,CurName1,CurName2,CurName3)</f>
        <v>тыс. руб.</v>
      </c>
      <c r="D449" s="158">
        <f>D447</f>
        <v>1</v>
      </c>
      <c r="F449" s="6" t="s">
        <v>3189</v>
      </c>
      <c r="G449" s="300">
        <f t="shared" ref="G449:AL449" si="746">IF(G$2=1,$B449,F449)</f>
        <v>25</v>
      </c>
      <c r="H449" s="300">
        <f t="shared" si="746"/>
        <v>25</v>
      </c>
      <c r="I449" s="300">
        <f t="shared" si="746"/>
        <v>25</v>
      </c>
      <c r="J449" s="300">
        <f t="shared" si="746"/>
        <v>25</v>
      </c>
      <c r="K449" s="300">
        <f t="shared" si="746"/>
        <v>25</v>
      </c>
      <c r="L449" s="300">
        <f t="shared" si="746"/>
        <v>25</v>
      </c>
      <c r="M449" s="300">
        <f t="shared" si="746"/>
        <v>25</v>
      </c>
      <c r="N449" s="300">
        <f t="shared" si="746"/>
        <v>25</v>
      </c>
      <c r="O449" s="300">
        <f t="shared" si="746"/>
        <v>25</v>
      </c>
      <c r="P449" s="300">
        <f t="shared" si="746"/>
        <v>25</v>
      </c>
      <c r="Q449" s="300">
        <f t="shared" si="746"/>
        <v>25</v>
      </c>
      <c r="R449" s="300">
        <f t="shared" si="746"/>
        <v>25</v>
      </c>
      <c r="S449" s="300">
        <f t="shared" si="746"/>
        <v>25</v>
      </c>
      <c r="T449" s="300">
        <f t="shared" si="746"/>
        <v>25</v>
      </c>
      <c r="U449" s="300">
        <f t="shared" si="746"/>
        <v>25</v>
      </c>
      <c r="V449" s="300">
        <f t="shared" si="746"/>
        <v>25</v>
      </c>
      <c r="W449" s="300">
        <f t="shared" si="746"/>
        <v>25</v>
      </c>
      <c r="X449" s="300">
        <f t="shared" si="746"/>
        <v>25</v>
      </c>
      <c r="Y449" s="300">
        <f t="shared" si="746"/>
        <v>25</v>
      </c>
      <c r="Z449" s="300">
        <f t="shared" si="746"/>
        <v>25</v>
      </c>
      <c r="AA449" s="300">
        <f t="shared" si="746"/>
        <v>25</v>
      </c>
      <c r="AB449" s="300">
        <f t="shared" si="746"/>
        <v>25</v>
      </c>
      <c r="AC449" s="300">
        <f t="shared" si="746"/>
        <v>25</v>
      </c>
      <c r="AD449" s="300">
        <f t="shared" si="746"/>
        <v>25</v>
      </c>
      <c r="AE449" s="300">
        <f t="shared" si="746"/>
        <v>25</v>
      </c>
      <c r="AF449" s="300">
        <f t="shared" si="746"/>
        <v>25</v>
      </c>
      <c r="AG449" s="300">
        <f t="shared" si="746"/>
        <v>25</v>
      </c>
      <c r="AH449" s="300">
        <f t="shared" si="746"/>
        <v>25</v>
      </c>
      <c r="AI449" s="300">
        <f t="shared" si="746"/>
        <v>25</v>
      </c>
      <c r="AJ449" s="300">
        <f t="shared" si="746"/>
        <v>25</v>
      </c>
      <c r="AK449" s="300">
        <f t="shared" si="746"/>
        <v>25</v>
      </c>
      <c r="AL449" s="300">
        <f t="shared" si="746"/>
        <v>25</v>
      </c>
      <c r="AM449" s="300">
        <f t="shared" ref="AM449:BR449" si="747">IF(AM$2=1,$B449,AL449)</f>
        <v>25</v>
      </c>
      <c r="AN449" s="300">
        <f t="shared" si="747"/>
        <v>25</v>
      </c>
      <c r="AO449" s="300">
        <f t="shared" si="747"/>
        <v>25</v>
      </c>
      <c r="AP449" s="300">
        <f t="shared" si="747"/>
        <v>25</v>
      </c>
      <c r="AQ449" s="300">
        <f t="shared" si="747"/>
        <v>25</v>
      </c>
      <c r="AR449" s="300">
        <f t="shared" si="747"/>
        <v>25</v>
      </c>
      <c r="AS449" s="300">
        <f t="shared" si="747"/>
        <v>25</v>
      </c>
      <c r="AT449" s="300">
        <f t="shared" si="747"/>
        <v>25</v>
      </c>
      <c r="AU449" s="300">
        <f t="shared" si="747"/>
        <v>25</v>
      </c>
      <c r="AV449" s="300">
        <f t="shared" si="747"/>
        <v>25</v>
      </c>
      <c r="AW449" s="300">
        <f t="shared" si="747"/>
        <v>25</v>
      </c>
      <c r="AX449" s="300">
        <f t="shared" si="747"/>
        <v>25</v>
      </c>
      <c r="AY449" s="300">
        <f t="shared" si="747"/>
        <v>25</v>
      </c>
      <c r="AZ449" s="300">
        <f t="shared" si="747"/>
        <v>25</v>
      </c>
      <c r="BA449" s="300">
        <f t="shared" si="747"/>
        <v>25</v>
      </c>
      <c r="BB449" s="300">
        <f t="shared" si="747"/>
        <v>25</v>
      </c>
      <c r="BC449" s="300">
        <f t="shared" si="747"/>
        <v>25</v>
      </c>
      <c r="BD449" s="300">
        <f t="shared" si="747"/>
        <v>25</v>
      </c>
      <c r="BE449" s="300">
        <f t="shared" si="747"/>
        <v>25</v>
      </c>
      <c r="BF449" s="300">
        <f t="shared" si="747"/>
        <v>25</v>
      </c>
      <c r="BG449" s="300">
        <f t="shared" si="747"/>
        <v>25</v>
      </c>
      <c r="BH449" s="300">
        <f t="shared" si="747"/>
        <v>25</v>
      </c>
      <c r="BI449" s="300">
        <f t="shared" si="747"/>
        <v>25</v>
      </c>
      <c r="BJ449" s="300">
        <f t="shared" si="747"/>
        <v>25</v>
      </c>
      <c r="BK449" s="300">
        <f t="shared" si="747"/>
        <v>25</v>
      </c>
      <c r="BL449" s="300">
        <f t="shared" si="747"/>
        <v>25</v>
      </c>
      <c r="BM449" s="300">
        <f t="shared" si="747"/>
        <v>25</v>
      </c>
      <c r="BN449" s="300">
        <f t="shared" si="747"/>
        <v>25</v>
      </c>
      <c r="BO449" s="300">
        <f t="shared" si="747"/>
        <v>25</v>
      </c>
      <c r="BP449" s="300">
        <f t="shared" si="747"/>
        <v>25</v>
      </c>
      <c r="BQ449" s="300">
        <f t="shared" si="747"/>
        <v>25</v>
      </c>
      <c r="BR449" s="300">
        <f t="shared" si="747"/>
        <v>25</v>
      </c>
      <c r="BS449" s="300">
        <f t="shared" ref="BS449:CX449" si="748">IF(BS$2=1,$B449,BR449)</f>
        <v>25</v>
      </c>
      <c r="BT449" s="300">
        <f t="shared" si="748"/>
        <v>25</v>
      </c>
      <c r="BU449" s="300">
        <f t="shared" si="748"/>
        <v>25</v>
      </c>
      <c r="BV449" s="300">
        <f t="shared" si="748"/>
        <v>25</v>
      </c>
      <c r="BW449" s="300">
        <f t="shared" si="748"/>
        <v>25</v>
      </c>
      <c r="BX449" s="300">
        <f t="shared" si="748"/>
        <v>25</v>
      </c>
      <c r="BY449" s="300">
        <f t="shared" si="748"/>
        <v>25</v>
      </c>
      <c r="BZ449" s="300">
        <f t="shared" si="748"/>
        <v>25</v>
      </c>
      <c r="CA449" s="300">
        <f t="shared" si="748"/>
        <v>25</v>
      </c>
      <c r="CB449" s="300">
        <f t="shared" si="748"/>
        <v>25</v>
      </c>
      <c r="CC449" s="300">
        <f t="shared" si="748"/>
        <v>25</v>
      </c>
      <c r="CD449" s="300">
        <f t="shared" si="748"/>
        <v>25</v>
      </c>
      <c r="CE449" s="300">
        <f t="shared" si="748"/>
        <v>25</v>
      </c>
      <c r="CF449" s="300">
        <f t="shared" si="748"/>
        <v>25</v>
      </c>
      <c r="CG449" s="300">
        <f t="shared" si="748"/>
        <v>25</v>
      </c>
      <c r="CH449" s="300">
        <f t="shared" si="748"/>
        <v>25</v>
      </c>
      <c r="CI449" s="300">
        <f t="shared" si="748"/>
        <v>25</v>
      </c>
      <c r="CJ449" s="300">
        <f t="shared" si="748"/>
        <v>25</v>
      </c>
      <c r="CK449" s="300">
        <f t="shared" si="748"/>
        <v>25</v>
      </c>
      <c r="CL449" s="300">
        <f t="shared" si="748"/>
        <v>25</v>
      </c>
      <c r="CM449" s="300">
        <f t="shared" si="748"/>
        <v>25</v>
      </c>
      <c r="CN449" s="300">
        <f t="shared" si="748"/>
        <v>25</v>
      </c>
      <c r="CO449" s="300">
        <f t="shared" si="748"/>
        <v>25</v>
      </c>
      <c r="CP449" s="300">
        <f t="shared" si="748"/>
        <v>25</v>
      </c>
      <c r="CQ449" s="300">
        <f t="shared" si="748"/>
        <v>25</v>
      </c>
      <c r="CR449" s="300">
        <f t="shared" si="748"/>
        <v>25</v>
      </c>
      <c r="CS449" s="300">
        <f t="shared" si="748"/>
        <v>25</v>
      </c>
      <c r="CT449" s="300">
        <f t="shared" si="748"/>
        <v>25</v>
      </c>
      <c r="CU449" s="300">
        <f t="shared" si="748"/>
        <v>25</v>
      </c>
      <c r="CV449" s="300">
        <f t="shared" si="748"/>
        <v>25</v>
      </c>
      <c r="CW449" s="300">
        <f t="shared" si="748"/>
        <v>25</v>
      </c>
      <c r="CX449" s="300">
        <f t="shared" si="748"/>
        <v>25</v>
      </c>
      <c r="CY449" s="300">
        <f t="shared" ref="CY449:DV449" si="749">IF(CY$2=1,$B449,CX449)</f>
        <v>25</v>
      </c>
      <c r="CZ449" s="300">
        <f t="shared" si="749"/>
        <v>25</v>
      </c>
      <c r="DA449" s="300">
        <f t="shared" si="749"/>
        <v>25</v>
      </c>
      <c r="DB449" s="300">
        <f t="shared" si="749"/>
        <v>25</v>
      </c>
      <c r="DC449" s="300">
        <f t="shared" si="749"/>
        <v>25</v>
      </c>
      <c r="DD449" s="300">
        <f t="shared" si="749"/>
        <v>25</v>
      </c>
      <c r="DE449" s="300">
        <f t="shared" si="749"/>
        <v>25</v>
      </c>
      <c r="DF449" s="300">
        <f t="shared" si="749"/>
        <v>25</v>
      </c>
      <c r="DG449" s="300">
        <f t="shared" si="749"/>
        <v>25</v>
      </c>
      <c r="DH449" s="300">
        <f t="shared" si="749"/>
        <v>25</v>
      </c>
      <c r="DI449" s="300">
        <f t="shared" si="749"/>
        <v>25</v>
      </c>
      <c r="DJ449" s="300">
        <f t="shared" si="749"/>
        <v>25</v>
      </c>
      <c r="DK449" s="300">
        <f t="shared" si="749"/>
        <v>25</v>
      </c>
      <c r="DL449" s="300">
        <f t="shared" si="749"/>
        <v>25</v>
      </c>
      <c r="DM449" s="300">
        <f t="shared" si="749"/>
        <v>25</v>
      </c>
      <c r="DN449" s="300">
        <f t="shared" si="749"/>
        <v>25</v>
      </c>
      <c r="DO449" s="300">
        <f t="shared" si="749"/>
        <v>25</v>
      </c>
      <c r="DP449" s="300">
        <f t="shared" si="749"/>
        <v>25</v>
      </c>
      <c r="DQ449" s="300">
        <f t="shared" si="749"/>
        <v>25</v>
      </c>
      <c r="DR449" s="300">
        <f t="shared" si="749"/>
        <v>25</v>
      </c>
      <c r="DS449" s="300">
        <f t="shared" si="749"/>
        <v>25</v>
      </c>
      <c r="DT449" s="300">
        <f t="shared" si="749"/>
        <v>25</v>
      </c>
      <c r="DU449" s="300">
        <f t="shared" si="749"/>
        <v>25</v>
      </c>
      <c r="DV449" s="300">
        <f t="shared" si="749"/>
        <v>25</v>
      </c>
      <c r="DW449" s="161"/>
      <c r="DX449" s="162"/>
    </row>
    <row r="450" spans="1:128" x14ac:dyDescent="0.2">
      <c r="A450" s="159" t="str">
        <f ca="1">Language!A$699</f>
        <v>коэффициент расходов</v>
      </c>
      <c r="B450" s="183"/>
      <c r="C450" s="160" t="s">
        <v>1</v>
      </c>
      <c r="F450" s="6" t="s">
        <v>3190</v>
      </c>
      <c r="G450" s="301">
        <f>IF(G$2&gt;=$B448,Параметры!G$39,0)</f>
        <v>1</v>
      </c>
      <c r="H450" s="301">
        <f>IF(H$2&gt;=$B448,Параметры!H$39,0)</f>
        <v>1</v>
      </c>
      <c r="I450" s="301">
        <f>IF(I$2&gt;=$B448,Параметры!I$39,0)</f>
        <v>1</v>
      </c>
      <c r="J450" s="301">
        <f>IF(J$2&gt;=$B448,Параметры!J$39,0)</f>
        <v>1</v>
      </c>
      <c r="K450" s="301">
        <f>IF(K$2&gt;=$B448,Параметры!K$39,0)</f>
        <v>1</v>
      </c>
      <c r="L450" s="301">
        <f>IF(L$2&gt;=$B448,Параметры!L$39,0)</f>
        <v>1</v>
      </c>
      <c r="M450" s="301">
        <f>IF(M$2&gt;=$B448,Параметры!M$39,0)</f>
        <v>1</v>
      </c>
      <c r="N450" s="301">
        <f>IF(N$2&gt;=$B448,Параметры!N$39,0)</f>
        <v>1</v>
      </c>
      <c r="O450" s="301">
        <f>IF(O$2&gt;=$B448,Параметры!O$39,0)</f>
        <v>1</v>
      </c>
      <c r="P450" s="301">
        <f>IF(P$2&gt;=$B448,Параметры!P$39,0)</f>
        <v>1</v>
      </c>
      <c r="Q450" s="301">
        <f>IF(Q$2&gt;=$B448,Параметры!Q$39,0)</f>
        <v>1</v>
      </c>
      <c r="R450" s="301">
        <f>IF(R$2&gt;=$B448,Параметры!R$39,0)</f>
        <v>1</v>
      </c>
      <c r="S450" s="301">
        <f>IF(S$2&gt;=$B448,Параметры!S$39,0)</f>
        <v>1</v>
      </c>
      <c r="T450" s="301">
        <f>IF(T$2&gt;=$B448,Параметры!T$39,0)</f>
        <v>1</v>
      </c>
      <c r="U450" s="301">
        <f>IF(U$2&gt;=$B448,Параметры!U$39,0)</f>
        <v>1</v>
      </c>
      <c r="V450" s="301">
        <f>IF(V$2&gt;=$B448,Параметры!V$39,0)</f>
        <v>1</v>
      </c>
      <c r="W450" s="301">
        <f>IF(W$2&gt;=$B448,Параметры!W$39,0)</f>
        <v>1</v>
      </c>
      <c r="X450" s="301">
        <f>IF(X$2&gt;=$B448,Параметры!X$39,0)</f>
        <v>1</v>
      </c>
      <c r="Y450" s="301">
        <f>IF(Y$2&gt;=$B448,Параметры!Y$39,0)</f>
        <v>1</v>
      </c>
      <c r="Z450" s="301">
        <f>IF(Z$2&gt;=$B448,Параметры!Z$39,0)</f>
        <v>1</v>
      </c>
      <c r="AA450" s="301">
        <f>IF(AA$2&gt;=$B448,Параметры!AA$39,0)</f>
        <v>1</v>
      </c>
      <c r="AB450" s="301">
        <f>IF(AB$2&gt;=$B448,Параметры!AB$39,0)</f>
        <v>1</v>
      </c>
      <c r="AC450" s="301">
        <f>IF(AC$2&gt;=$B448,Параметры!AC$39,0)</f>
        <v>1</v>
      </c>
      <c r="AD450" s="301">
        <f>IF(AD$2&gt;=$B448,Параметры!AD$39,0)</f>
        <v>1</v>
      </c>
      <c r="AE450" s="301">
        <f>IF(AE$2&gt;=$B448,Параметры!AE$39,0)</f>
        <v>1</v>
      </c>
      <c r="AF450" s="301">
        <f>IF(AF$2&gt;=$B448,Параметры!AF$39,0)</f>
        <v>1</v>
      </c>
      <c r="AG450" s="301">
        <f>IF(AG$2&gt;=$B448,Параметры!AG$39,0)</f>
        <v>1</v>
      </c>
      <c r="AH450" s="301">
        <f>IF(AH$2&gt;=$B448,Параметры!AH$39,0)</f>
        <v>1</v>
      </c>
      <c r="AI450" s="301">
        <f>IF(AI$2&gt;=$B448,Параметры!AI$39,0)</f>
        <v>1</v>
      </c>
      <c r="AJ450" s="301">
        <f>IF(AJ$2&gt;=$B448,Параметры!AJ$39,0)</f>
        <v>1</v>
      </c>
      <c r="AK450" s="301">
        <f>IF(AK$2&gt;=$B448,Параметры!AK$39,0)</f>
        <v>1</v>
      </c>
      <c r="AL450" s="301">
        <f>IF(AL$2&gt;=$B448,Параметры!AL$39,0)</f>
        <v>1</v>
      </c>
      <c r="AM450" s="301">
        <f>IF(AM$2&gt;=$B448,Параметры!AM$39,0)</f>
        <v>1</v>
      </c>
      <c r="AN450" s="301">
        <f>IF(AN$2&gt;=$B448,Параметры!AN$39,0)</f>
        <v>1</v>
      </c>
      <c r="AO450" s="301">
        <f>IF(AO$2&gt;=$B448,Параметры!AO$39,0)</f>
        <v>1</v>
      </c>
      <c r="AP450" s="301">
        <f>IF(AP$2&gt;=$B448,Параметры!AP$39,0)</f>
        <v>1</v>
      </c>
      <c r="AQ450" s="301">
        <f>IF(AQ$2&gt;=$B448,Параметры!AQ$39,0)</f>
        <v>1</v>
      </c>
      <c r="AR450" s="301">
        <f>IF(AR$2&gt;=$B448,Параметры!AR$39,0)</f>
        <v>1</v>
      </c>
      <c r="AS450" s="301">
        <f>IF(AS$2&gt;=$B448,Параметры!AS$39,0)</f>
        <v>1</v>
      </c>
      <c r="AT450" s="301">
        <f>IF(AT$2&gt;=$B448,Параметры!AT$39,0)</f>
        <v>1</v>
      </c>
      <c r="AU450" s="301">
        <f>IF(AU$2&gt;=$B448,Параметры!AU$39,0)</f>
        <v>1</v>
      </c>
      <c r="AV450" s="301">
        <f>IF(AV$2&gt;=$B448,Параметры!AV$39,0)</f>
        <v>1</v>
      </c>
      <c r="AW450" s="301">
        <f>IF(AW$2&gt;=$B448,Параметры!AW$39,0)</f>
        <v>1</v>
      </c>
      <c r="AX450" s="301">
        <f>IF(AX$2&gt;=$B448,Параметры!AX$39,0)</f>
        <v>1</v>
      </c>
      <c r="AY450" s="301">
        <f>IF(AY$2&gt;=$B448,Параметры!AY$39,0)</f>
        <v>1</v>
      </c>
      <c r="AZ450" s="301">
        <f>IF(AZ$2&gt;=$B448,Параметры!AZ$39,0)</f>
        <v>1</v>
      </c>
      <c r="BA450" s="301">
        <f>IF(BA$2&gt;=$B448,Параметры!BA$39,0)</f>
        <v>1</v>
      </c>
      <c r="BB450" s="301">
        <f>IF(BB$2&gt;=$B448,Параметры!BB$39,0)</f>
        <v>1</v>
      </c>
      <c r="BC450" s="301">
        <f>IF(BC$2&gt;=$B448,Параметры!BC$39,0)</f>
        <v>1</v>
      </c>
      <c r="BD450" s="301">
        <f>IF(BD$2&gt;=$B448,Параметры!BD$39,0)</f>
        <v>1</v>
      </c>
      <c r="BE450" s="301">
        <f>IF(BE$2&gt;=$B448,Параметры!BE$39,0)</f>
        <v>1</v>
      </c>
      <c r="BF450" s="301">
        <f>IF(BF$2&gt;=$B448,Параметры!BF$39,0)</f>
        <v>1</v>
      </c>
      <c r="BG450" s="301">
        <f>IF(BG$2&gt;=$B448,Параметры!BG$39,0)</f>
        <v>1</v>
      </c>
      <c r="BH450" s="301">
        <f>IF(BH$2&gt;=$B448,Параметры!BH$39,0)</f>
        <v>1</v>
      </c>
      <c r="BI450" s="301">
        <f>IF(BI$2&gt;=$B448,Параметры!BI$39,0)</f>
        <v>1</v>
      </c>
      <c r="BJ450" s="301">
        <f>IF(BJ$2&gt;=$B448,Параметры!BJ$39,0)</f>
        <v>1</v>
      </c>
      <c r="BK450" s="301">
        <f>IF(BK$2&gt;=$B448,Параметры!BK$39,0)</f>
        <v>1</v>
      </c>
      <c r="BL450" s="301">
        <f>IF(BL$2&gt;=$B448,Параметры!BL$39,0)</f>
        <v>1</v>
      </c>
      <c r="BM450" s="301">
        <f>IF(BM$2&gt;=$B448,Параметры!BM$39,0)</f>
        <v>1</v>
      </c>
      <c r="BN450" s="301">
        <f>IF(BN$2&gt;=$B448,Параметры!BN$39,0)</f>
        <v>1</v>
      </c>
      <c r="BO450" s="301">
        <f>IF(BO$2&gt;=$B448,Параметры!BO$39,0)</f>
        <v>1</v>
      </c>
      <c r="BP450" s="301">
        <f>IF(BP$2&gt;=$B448,Параметры!BP$39,0)</f>
        <v>1</v>
      </c>
      <c r="BQ450" s="301">
        <v>1</v>
      </c>
      <c r="BR450" s="301">
        <v>1</v>
      </c>
      <c r="BS450" s="301">
        <v>1</v>
      </c>
      <c r="BT450" s="301">
        <f>IF(BT$2&gt;=$B448,Параметры!BT$39,0)</f>
        <v>1</v>
      </c>
      <c r="BU450" s="301">
        <f>IF(BU$2&gt;=$B448,Параметры!BU$39,0)</f>
        <v>1</v>
      </c>
      <c r="BV450" s="301">
        <f>IF(BV$2&gt;=$B448,Параметры!BV$39,0)</f>
        <v>1</v>
      </c>
      <c r="BW450" s="301">
        <f>IF(BW$2&gt;=$B448,Параметры!BW$39,0)</f>
        <v>1</v>
      </c>
      <c r="BX450" s="301">
        <f>IF(BX$2&gt;=$B448,Параметры!BX$39,0)</f>
        <v>1</v>
      </c>
      <c r="BY450" s="301">
        <f>IF(BY$2&gt;=$B448,Параметры!BY$39,0)</f>
        <v>1</v>
      </c>
      <c r="BZ450" s="301">
        <f>IF(BZ$2&gt;=$B448,Параметры!BZ$39,0)</f>
        <v>1</v>
      </c>
      <c r="CA450" s="301">
        <f>IF(CA$2&gt;=$B448,Параметры!CA$39,0)</f>
        <v>1</v>
      </c>
      <c r="CB450" s="301">
        <f>IF(CB$2&gt;=$B448,Параметры!CB$39,0)</f>
        <v>1</v>
      </c>
      <c r="CC450" s="301">
        <f>IF(CC$2&gt;=$B448,Параметры!CC$39,0)</f>
        <v>1</v>
      </c>
      <c r="CD450" s="301">
        <f>IF(CD$2&gt;=$B448,Параметры!CD$39,0)</f>
        <v>1</v>
      </c>
      <c r="CE450" s="301">
        <f>IF(CE$2&gt;=$B448,Параметры!CE$39,0)</f>
        <v>1</v>
      </c>
      <c r="CF450" s="301">
        <f>IF(CF$2&gt;=$B448,Параметры!CF$39,0)</f>
        <v>1</v>
      </c>
      <c r="CG450" s="301">
        <f>IF(CG$2&gt;=$B448,Параметры!CG$39,0)</f>
        <v>1</v>
      </c>
      <c r="CH450" s="301">
        <f>IF(CH$2&gt;=$B448,Параметры!CH$39,0)</f>
        <v>1</v>
      </c>
      <c r="CI450" s="301">
        <f>IF(CI$2&gt;=$B448,Параметры!CI$39,0)</f>
        <v>1</v>
      </c>
      <c r="CJ450" s="301">
        <f>IF(CJ$2&gt;=$B448,Параметры!CJ$39,0)</f>
        <v>1</v>
      </c>
      <c r="CK450" s="301">
        <f>IF(CK$2&gt;=$B448,Параметры!CK$39,0)</f>
        <v>1</v>
      </c>
      <c r="CL450" s="301">
        <f>IF(CL$2&gt;=$B448,Параметры!CL$39,0)</f>
        <v>1</v>
      </c>
      <c r="CM450" s="301">
        <f>IF(CM$2&gt;=$B448,Параметры!CM$39,0)</f>
        <v>1</v>
      </c>
      <c r="CN450" s="301">
        <f>IF(CN$2&gt;=$B448,Параметры!CN$39,0)</f>
        <v>1</v>
      </c>
      <c r="CO450" s="301">
        <f>IF(CO$2&gt;=$B448,Параметры!CO$39,0)</f>
        <v>1</v>
      </c>
      <c r="CP450" s="301">
        <f>IF(CP$2&gt;=$B448,Параметры!CP$39,0)</f>
        <v>1</v>
      </c>
      <c r="CQ450" s="301">
        <f>IF(CQ$2&gt;=$B448,Параметры!CQ$39,0)</f>
        <v>1</v>
      </c>
      <c r="CR450" s="301">
        <f>IF(CR$2&gt;=$B448,Параметры!CR$39,0)</f>
        <v>1</v>
      </c>
      <c r="CS450" s="301">
        <f>IF(CS$2&gt;=$B448,Параметры!CS$39,0)</f>
        <v>1</v>
      </c>
      <c r="CT450" s="301">
        <f>IF(CT$2&gt;=$B448,Параметры!CT$39,0)</f>
        <v>1</v>
      </c>
      <c r="CU450" s="301">
        <f>IF(CU$2&gt;=$B448,Параметры!CU$39,0)</f>
        <v>1</v>
      </c>
      <c r="CV450" s="301">
        <f>IF(CV$2&gt;=$B448,Параметры!CV$39,0)</f>
        <v>1</v>
      </c>
      <c r="CW450" s="301">
        <f>IF(CW$2&gt;=$B448,Параметры!CW$39,0)</f>
        <v>1</v>
      </c>
      <c r="CX450" s="301">
        <f>IF(CX$2&gt;=$B448,Параметры!CX$39,0)</f>
        <v>1</v>
      </c>
      <c r="CY450" s="301">
        <f>IF(CY$2&gt;=$B448,Параметры!CY$39,0)</f>
        <v>1</v>
      </c>
      <c r="CZ450" s="301">
        <f>IF(CZ$2&gt;=$B448,Параметры!CZ$39,0)</f>
        <v>1</v>
      </c>
      <c r="DA450" s="301">
        <f>IF(DA$2&gt;=$B448,Параметры!DA$39,0)</f>
        <v>1</v>
      </c>
      <c r="DB450" s="301">
        <f>IF(DB$2&gt;=$B448,Параметры!DB$39,0)</f>
        <v>1</v>
      </c>
      <c r="DC450" s="301">
        <f>IF(DC$2&gt;=$B448,Параметры!DC$39,0)</f>
        <v>1</v>
      </c>
      <c r="DD450" s="301">
        <f>IF(DD$2&gt;=$B448,Параметры!DD$39,0)</f>
        <v>1</v>
      </c>
      <c r="DE450" s="301">
        <f>IF(DE$2&gt;=$B448,Параметры!DE$39,0)</f>
        <v>1</v>
      </c>
      <c r="DF450" s="301">
        <f>IF(DF$2&gt;=$B448,Параметры!DF$39,0)</f>
        <v>1</v>
      </c>
      <c r="DG450" s="301">
        <f>IF(DG$2&gt;=$B448,Параметры!DG$39,0)</f>
        <v>1</v>
      </c>
      <c r="DH450" s="301">
        <f>IF(DH$2&gt;=$B448,Параметры!DH$39,0)</f>
        <v>1</v>
      </c>
      <c r="DI450" s="301">
        <f>IF(DI$2&gt;=$B448,Параметры!DI$39,0)</f>
        <v>1</v>
      </c>
      <c r="DJ450" s="301">
        <f>IF(DJ$2&gt;=$B448,Параметры!DJ$39,0)</f>
        <v>1</v>
      </c>
      <c r="DK450" s="301">
        <f>IF(DK$2&gt;=$B448,Параметры!DK$39,0)</f>
        <v>1</v>
      </c>
      <c r="DL450" s="301">
        <f>IF(DL$2&gt;=$B448,Параметры!DL$39,0)</f>
        <v>1</v>
      </c>
      <c r="DM450" s="301">
        <f>IF(DM$2&gt;=$B448,Параметры!DM$39,0)</f>
        <v>1</v>
      </c>
      <c r="DN450" s="301">
        <f>IF(DN$2&gt;=$B448,Параметры!DN$39,0)</f>
        <v>1</v>
      </c>
      <c r="DO450" s="301">
        <f>IF(DO$2&gt;=$B448,Параметры!DO$39,0)</f>
        <v>1</v>
      </c>
      <c r="DP450" s="301">
        <f>IF(DP$2&gt;=$B448,Параметры!DP$39,0)</f>
        <v>1</v>
      </c>
      <c r="DQ450" s="301">
        <f>IF(DQ$2&gt;=$B448,Параметры!DQ$39,0)</f>
        <v>1</v>
      </c>
      <c r="DR450" s="301">
        <f>IF(DR$2&gt;=$B448,Параметры!DR$39,0)</f>
        <v>1</v>
      </c>
      <c r="DS450" s="301">
        <f>IF(DS$2&gt;=$B448,Параметры!DS$39,0)</f>
        <v>1</v>
      </c>
      <c r="DT450" s="301">
        <f>IF(DT$2&gt;=$B448,Параметры!DT$39,0)</f>
        <v>1</v>
      </c>
      <c r="DU450" s="301">
        <f>IF(DU$2&gt;=$B448,Параметры!DU$39,0)</f>
        <v>1</v>
      </c>
      <c r="DV450" s="301">
        <f>IF(DV$2&gt;=$B448,Параметры!DV$39,0)</f>
        <v>1</v>
      </c>
      <c r="DW450" s="161"/>
    </row>
    <row r="451" spans="1:128" collapsed="1" x14ac:dyDescent="0.2">
      <c r="A451" s="159" t="str">
        <f ca="1">Language!A$756</f>
        <v>затраты с учетом инфляции, без НДС</v>
      </c>
      <c r="B451" s="183"/>
      <c r="C451" s="160" t="str">
        <f ca="1">CHOOSE(D451,CurName1,CurName2,CurName3)</f>
        <v>тыс. руб.</v>
      </c>
      <c r="D451" s="158">
        <f>D447</f>
        <v>1</v>
      </c>
      <c r="E451" s="154" t="s">
        <v>699</v>
      </c>
      <c r="F451" s="6" t="s">
        <v>3364</v>
      </c>
      <c r="G451" s="161">
        <f ca="1">G449*G450*IF($B455=1,PRODUCT($G455:G455),PRODUCT($G454:G454))</f>
        <v>25</v>
      </c>
      <c r="H451" s="161">
        <f ca="1">H449*H450*IF($B455=1,PRODUCT($G455:H455),PRODUCT($G454:H454))</f>
        <v>25.141353634685132</v>
      </c>
      <c r="I451" s="161">
        <f ca="1">I449*I450*IF($B455=1,PRODUCT($G455:I455),PRODUCT($G454:I454))</f>
        <v>25.283506503371811</v>
      </c>
      <c r="J451" s="161">
        <f ca="1">J449*J450*IF($B455=1,PRODUCT($G455:J455),PRODUCT($G454:J454))</f>
        <v>25.426463125045284</v>
      </c>
      <c r="K451" s="161">
        <f ca="1">K449*K450*IF($B455=1,PRODUCT($G455:K455),PRODUCT($G454:K454))</f>
        <v>25.570228044241787</v>
      </c>
      <c r="L451" s="161">
        <f ca="1">L449*L450*IF($B455=1,PRODUCT($G455:L455),PRODUCT($G454:L454))</f>
        <v>25.71480583119304</v>
      </c>
      <c r="M451" s="161">
        <f ca="1">M449*M450*IF($B455=1,PRODUCT($G455:M455),PRODUCT($G454:M454))</f>
        <v>25.8602010819715</v>
      </c>
      <c r="N451" s="161">
        <f ca="1">N449*N450*IF($B455=1,PRODUCT($G455:N455),PRODUCT($G454:N454))</f>
        <v>26.0064184186365</v>
      </c>
      <c r="O451" s="161">
        <f ca="1">O449*O450*IF($B455=1,PRODUCT($G455:O455),PRODUCT($G454:O454))</f>
        <v>26.15346248938117</v>
      </c>
      <c r="P451" s="161">
        <f ca="1">P449*P450*IF($B455=1,PRODUCT($G455:P455),PRODUCT($G454:P454))</f>
        <v>26.301337968680176</v>
      </c>
      <c r="Q451" s="161">
        <f ca="1">Q449*Q450*IF($B455=1,PRODUCT($G455:Q455),PRODUCT($G454:Q454))</f>
        <v>26.450049557438376</v>
      </c>
      <c r="R451" s="161">
        <f ca="1">R449*R450*IF($B455=1,PRODUCT($G455:R455),PRODUCT($G454:R454))</f>
        <v>26.599601983140207</v>
      </c>
      <c r="S451" s="161">
        <f ca="1">S449*S450*IF($B455=1,PRODUCT($G455:S455),PRODUCT($G454:S454))</f>
        <v>26.749999999999996</v>
      </c>
      <c r="T451" s="161">
        <f ca="1">T449*T450*IF($B455=1,PRODUCT($G455:T455),PRODUCT($G454:T454))</f>
        <v>26.901248389113086</v>
      </c>
      <c r="U451" s="161">
        <f ca="1">U449*U450*IF($B455=1,PRODUCT($G455:U455),PRODUCT($G454:U454))</f>
        <v>27.053351958607834</v>
      </c>
      <c r="V451" s="161">
        <f ca="1">V449*V450*IF($B455=1,PRODUCT($G455:V455),PRODUCT($G454:V454))</f>
        <v>27.20631554379845</v>
      </c>
      <c r="W451" s="161">
        <f ca="1">W449*W450*IF($B455=1,PRODUCT($G455:W455),PRODUCT($G454:W454))</f>
        <v>27.360144007338711</v>
      </c>
      <c r="X451" s="161">
        <f ca="1">X449*X450*IF($B455=1,PRODUCT($G455:X455),PRODUCT($G454:X454))</f>
        <v>27.514842239376549</v>
      </c>
      <c r="Y451" s="161">
        <f ca="1">Y449*Y450*IF($B455=1,PRODUCT($G455:Y455),PRODUCT($G454:Y454))</f>
        <v>27.670415157709499</v>
      </c>
      <c r="Z451" s="161">
        <f ca="1">Z449*Z450*IF($B455=1,PRODUCT($G455:Z455),PRODUCT($G454:Z454))</f>
        <v>27.826867707941048</v>
      </c>
      <c r="AA451" s="161">
        <f ca="1">AA449*AA450*IF($B455=1,PRODUCT($G455:AA455),PRODUCT($G454:AA454))</f>
        <v>27.984204863637842</v>
      </c>
      <c r="AB451" s="161">
        <f ca="1">AB449*AB450*IF($B455=1,PRODUCT($G455:AB455),PRODUCT($G454:AB454))</f>
        <v>28.142431626487785</v>
      </c>
      <c r="AC451" s="161">
        <f ca="1">AC449*AC450*IF($B455=1,PRODUCT($G455:AC455),PRODUCT($G454:AC454))</f>
        <v>28.301553026459057</v>
      </c>
      <c r="AD451" s="161">
        <f ca="1">AD449*AD450*IF($B455=1,PRODUCT($G455:AD455),PRODUCT($G454:AD454))</f>
        <v>28.46157412196002</v>
      </c>
      <c r="AE451" s="161">
        <f ca="1">AE449*AE450*IF($B455=1,PRODUCT($G455:AE455),PRODUCT($G454:AE454))</f>
        <v>28.622499999999995</v>
      </c>
      <c r="AF451" s="161">
        <f ca="1">AF449*AF450*IF($B455=1,PRODUCT($G455:AF455),PRODUCT($G454:AF454))</f>
        <v>28.784335776351</v>
      </c>
      <c r="AG451" s="161">
        <f ca="1">AG449*AG450*IF($B455=1,PRODUCT($G455:AG455),PRODUCT($G454:AG454))</f>
        <v>28.947086595710381</v>
      </c>
      <c r="AH451" s="161">
        <f ca="1">AH449*AH450*IF($B455=1,PRODUCT($G455:AH455),PRODUCT($G454:AH454))</f>
        <v>29.110757631864338</v>
      </c>
      <c r="AI451" s="161">
        <f ca="1">AI449*AI450*IF($B455=1,PRODUCT($G455:AI455),PRODUCT($G454:AI454))</f>
        <v>29.275354087852417</v>
      </c>
      <c r="AJ451" s="161">
        <f ca="1">AJ449*AJ450*IF($B455=1,PRODUCT($G455:AJ455),PRODUCT($G454:AJ454))</f>
        <v>29.440881196132906</v>
      </c>
      <c r="AK451" s="161">
        <f ca="1">AK449*AK450*IF($B455=1,PRODUCT($G455:AK455),PRODUCT($G454:AK454))</f>
        <v>29.607344218749166</v>
      </c>
      <c r="AL451" s="161">
        <f ca="1">AL449*AL450*IF($B455=1,PRODUCT($G455:AL455),PRODUCT($G454:AL454))</f>
        <v>29.774748447496926</v>
      </c>
      <c r="AM451" s="161">
        <f ca="1">AM449*AM450*IF($B455=1,PRODUCT($G455:AM455),PRODUCT($G454:AM454))</f>
        <v>29.943099204092487</v>
      </c>
      <c r="AN451" s="161">
        <f ca="1">AN449*AN450*IF($B455=1,PRODUCT($G455:AN455),PRODUCT($G454:AN454))</f>
        <v>30.112401840341924</v>
      </c>
      <c r="AO451" s="161">
        <f ca="1">AO449*AO450*IF($B455=1,PRODUCT($G455:AO455),PRODUCT($G454:AO454))</f>
        <v>30.282661738311191</v>
      </c>
      <c r="AP451" s="161">
        <f ca="1">AP449*AP450*IF($B455=1,PRODUCT($G455:AP455),PRODUCT($G454:AP454))</f>
        <v>30.453884310497216</v>
      </c>
      <c r="AQ451" s="161">
        <f ca="1">AQ449*AQ450*IF($B455=1,PRODUCT($G455:AQ455),PRODUCT($G454:AQ454))</f>
        <v>30.626074999999986</v>
      </c>
      <c r="AR451" s="161">
        <f ca="1">AR449*AR450*IF($B455=1,PRODUCT($G455:AR455),PRODUCT($G454:AR454))</f>
        <v>30.799239280695563</v>
      </c>
      <c r="AS451" s="161">
        <f ca="1">AS449*AS450*IF($B455=1,PRODUCT($G455:AS455),PRODUCT($G454:AS454))</f>
        <v>30.973382657410099</v>
      </c>
      <c r="AT451" s="161">
        <f ca="1">AT449*AT450*IF($B455=1,PRODUCT($G455:AT455),PRODUCT($G454:AT454))</f>
        <v>31.148510666094829</v>
      </c>
      <c r="AU451" s="161">
        <f ca="1">AU449*AU450*IF($B455=1,PRODUCT($G455:AU455),PRODUCT($G454:AU454))</f>
        <v>31.324628874002077</v>
      </c>
      <c r="AV451" s="161">
        <f ca="1">AV449*AV450*IF($B455=1,PRODUCT($G455:AV455),PRODUCT($G454:AV454))</f>
        <v>31.501742879862192</v>
      </c>
      <c r="AW451" s="161">
        <f ca="1">AW449*AW450*IF($B455=1,PRODUCT($G455:AW455),PRODUCT($G454:AW454))</f>
        <v>31.679858314061594</v>
      </c>
      <c r="AX451" s="161">
        <f ca="1">AX449*AX450*IF($B455=1,PRODUCT($G455:AX455),PRODUCT($G454:AX454))</f>
        <v>31.858980838821697</v>
      </c>
      <c r="AY451" s="161">
        <f ca="1">AY449*AY450*IF($B455=1,PRODUCT($G455:AY455),PRODUCT($G454:AY454))</f>
        <v>32.039116148378952</v>
      </c>
      <c r="AZ451" s="161">
        <f ca="1">AZ449*AZ450*IF($B455=1,PRODUCT($G455:AZ455),PRODUCT($G454:AZ454))</f>
        <v>32.220269969165855</v>
      </c>
      <c r="BA451" s="161">
        <f ca="1">BA449*BA450*IF($B455=1,PRODUCT($G455:BA455),PRODUCT($G454:BA454))</f>
        <v>32.402448059992963</v>
      </c>
      <c r="BB451" s="161">
        <f ca="1">BB449*BB450*IF($B455=1,PRODUCT($G455:BB455),PRODUCT($G454:BB454))</f>
        <v>32.585656212232017</v>
      </c>
      <c r="BC451" s="161">
        <f ca="1">BC449*BC450*IF($B455=1,PRODUCT($G455:BC455),PRODUCT($G454:BC454))</f>
        <v>32.769900249999985</v>
      </c>
      <c r="BD451" s="161">
        <f ca="1">BD449*BD450*IF($B455=1,PRODUCT($G455:BD455),PRODUCT($G454:BD454))</f>
        <v>32.955186030344251</v>
      </c>
      <c r="BE451" s="161">
        <f ca="1">BE449*BE450*IF($B455=1,PRODUCT($G455:BE455),PRODUCT($G454:BE454))</f>
        <v>33.141519443428805</v>
      </c>
      <c r="BF451" s="161">
        <f ca="1">BF449*BF450*IF($B455=1,PRODUCT($G455:BF455),PRODUCT($G454:BF454))</f>
        <v>33.328906412721473</v>
      </c>
      <c r="BG451" s="161">
        <f ca="1">BG449*BG450*IF($B455=1,PRODUCT($G455:BG455),PRODUCT($G454:BG454))</f>
        <v>33.517352895182221</v>
      </c>
      <c r="BH451" s="161">
        <f ca="1">BH449*BH450*IF($B455=1,PRODUCT($G455:BH455),PRODUCT($G454:BH454))</f>
        <v>33.706864881452553</v>
      </c>
      <c r="BI451" s="161">
        <f ca="1">BI449*BI450*IF($B455=1,PRODUCT($G455:BI455),PRODUCT($G454:BI454))</f>
        <v>33.89744839604591</v>
      </c>
      <c r="BJ451" s="161">
        <f ca="1">BJ449*BJ450*IF($B455=1,PRODUCT($G455:BJ455),PRODUCT($G454:BJ454))</f>
        <v>34.089109497539219</v>
      </c>
      <c r="BK451" s="161">
        <f ca="1">BK449*BK450*IF($B455=1,PRODUCT($G455:BK455),PRODUCT($G454:BK454))</f>
        <v>34.281854278765486</v>
      </c>
      <c r="BL451" s="161">
        <f ca="1">BL449*BL450*IF($B455=1,PRODUCT($G455:BL455),PRODUCT($G454:BL454))</f>
        <v>34.47568886700747</v>
      </c>
      <c r="BM451" s="161">
        <f ca="1">BM449*BM450*IF($B455=1,PRODUCT($G455:BM455),PRODUCT($G454:BM454))</f>
        <v>34.670619424192481</v>
      </c>
      <c r="BN451" s="161">
        <f ca="1">BN449*BN450*IF($B455=1,PRODUCT($G455:BN455),PRODUCT($G454:BN454))</f>
        <v>34.86665214708826</v>
      </c>
      <c r="BO451" s="161">
        <f ca="1">BO449*BO450*IF($B455=1,PRODUCT($G455:BO455),PRODUCT($G454:BO454))</f>
        <v>35.063793267499989</v>
      </c>
      <c r="BP451" s="161">
        <f ca="1">BP449*BP450*IF($B455=1,PRODUCT($G455:BP455),PRODUCT($G454:BP454))</f>
        <v>35.262049052468356</v>
      </c>
      <c r="BQ451" s="161">
        <f ca="1">BQ449*BQ450*IF($B455=1,PRODUCT($G455:BQ455),PRODUCT($G454:BQ454))</f>
        <v>35.461425804468824</v>
      </c>
      <c r="BR451" s="161">
        <f ca="1">BR449*BR450*IF($B455=1,PRODUCT($G455:BR455),PRODUCT($G454:BR454))</f>
        <v>35.661929861611981</v>
      </c>
      <c r="BS451" s="161">
        <f ca="1">BS449*BS450*IF($B455=1,PRODUCT($G455:BS455),PRODUCT($G454:BS454))</f>
        <v>35.863567597844984</v>
      </c>
      <c r="BT451" s="161">
        <f ca="1">BT449*BT450*IF($B455=1,PRODUCT($G455:BT455),PRODUCT($G454:BT454))</f>
        <v>36.066345423154232</v>
      </c>
      <c r="BU451" s="161">
        <f ca="1">BU449*BU450*IF($B455=1,PRODUCT($G455:BU455),PRODUCT($G454:BU454))</f>
        <v>36.270269783769123</v>
      </c>
      <c r="BV451" s="161">
        <f ca="1">BV449*BV450*IF($B455=1,PRODUCT($G455:BV455),PRODUCT($G454:BV454))</f>
        <v>36.475347162366972</v>
      </c>
      <c r="BW451" s="161">
        <f ca="1">BW449*BW450*IF($B455=1,PRODUCT($G455:BW455),PRODUCT($G454:BW454))</f>
        <v>36.68158407827908</v>
      </c>
      <c r="BX451" s="161">
        <f ca="1">BX449*BX450*IF($B455=1,PRODUCT($G455:BX455),PRODUCT($G454:BX454))</f>
        <v>36.888987087697998</v>
      </c>
      <c r="BY451" s="161">
        <f ca="1">BY449*BY450*IF($B455=1,PRODUCT($G455:BY455),PRODUCT($G454:BY454))</f>
        <v>37.097562783885962</v>
      </c>
      <c r="BZ451" s="161">
        <f ca="1">BZ449*BZ450*IF($B455=1,PRODUCT($G455:BZ455),PRODUCT($G454:BZ454))</f>
        <v>37.307317797384449</v>
      </c>
      <c r="CA451" s="161">
        <f ca="1">CA449*CA450*IF($B455=1,PRODUCT($G455:CA455),PRODUCT($G454:CA454))</f>
        <v>37.518258796224991</v>
      </c>
      <c r="CB451" s="161">
        <f ca="1">CB449*CB450*IF($B455=1,PRODUCT($G455:CB455),PRODUCT($G454:CB454))</f>
        <v>37.730392486141149</v>
      </c>
      <c r="CC451" s="161">
        <f ca="1">CC449*CC450*IF($B455=1,PRODUCT($G455:CC455),PRODUCT($G454:CC454))</f>
        <v>37.943725610781655</v>
      </c>
      <c r="CD451" s="161">
        <f ca="1">CD449*CD450*IF($B455=1,PRODUCT($G455:CD455),PRODUCT($G454:CD454))</f>
        <v>38.158264951924828</v>
      </c>
      <c r="CE451" s="161">
        <f ca="1">CE449*CE450*IF($B455=1,PRODUCT($G455:CE455),PRODUCT($G454:CE454))</f>
        <v>38.374017329694141</v>
      </c>
      <c r="CF451" s="161">
        <f ca="1">CF449*CF450*IF($B455=1,PRODUCT($G455:CF455),PRODUCT($G454:CF454))</f>
        <v>38.590989602775039</v>
      </c>
      <c r="CG451" s="161">
        <f ca="1">CG449*CG450*IF($B455=1,PRODUCT($G455:CG455),PRODUCT($G454:CG454))</f>
        <v>38.809188668632977</v>
      </c>
      <c r="CH451" s="161">
        <f ca="1">CH449*CH450*IF($B455=1,PRODUCT($G455:CH455),PRODUCT($G454:CH454))</f>
        <v>39.028621463732669</v>
      </c>
      <c r="CI451" s="161">
        <f ca="1">CI449*CI450*IF($B455=1,PRODUCT($G455:CI455),PRODUCT($G454:CI454))</f>
        <v>39.249294963758622</v>
      </c>
      <c r="CJ451" s="161">
        <f ca="1">CJ449*CJ450*IF($B455=1,PRODUCT($G455:CJ455),PRODUCT($G454:CJ454))</f>
        <v>39.471216183836873</v>
      </c>
      <c r="CK451" s="161">
        <f ca="1">CK449*CK450*IF($B455=1,PRODUCT($G455:CK455),PRODUCT($G454:CK454))</f>
        <v>39.694392178757987</v>
      </c>
      <c r="CL451" s="161">
        <f ca="1">CL449*CL450*IF($B455=1,PRODUCT($G455:CL455),PRODUCT($G454:CL454))</f>
        <v>39.918830043201368</v>
      </c>
      <c r="CM451" s="161">
        <f ca="1">CM449*CM450*IF($B455=1,PRODUCT($G455:CM455),PRODUCT($G454:CM454))</f>
        <v>40.144536911960756</v>
      </c>
      <c r="CN451" s="161">
        <f ca="1">CN449*CN450*IF($B455=1,PRODUCT($G455:CN455),PRODUCT($G454:CN454))</f>
        <v>40.371519960171035</v>
      </c>
      <c r="CO451" s="161">
        <f ca="1">CO449*CO450*IF($B455=1,PRODUCT($G455:CO455),PRODUCT($G454:CO454))</f>
        <v>40.599786403536378</v>
      </c>
      <c r="CP451" s="161">
        <f ca="1">CP449*CP450*IF($B455=1,PRODUCT($G455:CP455),PRODUCT($G454:CP454))</f>
        <v>40.829343498559581</v>
      </c>
      <c r="CQ451" s="161">
        <f ca="1">CQ449*CQ450*IF($B455=1,PRODUCT($G455:CQ455),PRODUCT($G454:CQ454))</f>
        <v>41.060198542772746</v>
      </c>
      <c r="CR451" s="161">
        <f ca="1">CR449*CR450*IF($B455=1,PRODUCT($G455:CR455),PRODUCT($G454:CR454))</f>
        <v>41.29235887496931</v>
      </c>
      <c r="CS451" s="161">
        <f ca="1">CS449*CS450*IF($B455=1,PRODUCT($G455:CS455),PRODUCT($G454:CS454))</f>
        <v>41.525831875437305</v>
      </c>
      <c r="CT451" s="161">
        <f ca="1">CT449*CT450*IF($B455=1,PRODUCT($G455:CT455),PRODUCT($G454:CT454))</f>
        <v>41.760624966193973</v>
      </c>
      <c r="CU451" s="161">
        <f ca="1">CU449*CU450*IF($B455=1,PRODUCT($G455:CU455),PRODUCT($G454:CU454))</f>
        <v>41.996745611221733</v>
      </c>
      <c r="CV451" s="161">
        <f ca="1">CV449*CV450*IF($B455=1,PRODUCT($G455:CV455),PRODUCT($G454:CV454))</f>
        <v>42.234201316705459</v>
      </c>
      <c r="CW451" s="161">
        <f ca="1">CW449*CW450*IF($B455=1,PRODUCT($G455:CW455),PRODUCT($G454:CW454))</f>
        <v>42.472999631271058</v>
      </c>
      <c r="CX451" s="161">
        <f ca="1">CX449*CX450*IF($B455=1,PRODUCT($G455:CX455),PRODUCT($G454:CX454))</f>
        <v>42.713148146225478</v>
      </c>
      <c r="CY451" s="161">
        <f ca="1">CY449*CY450*IF($B455=1,PRODUCT($G455:CY455),PRODUCT($G454:CY454))</f>
        <v>42.954654495798017</v>
      </c>
      <c r="CZ451" s="161">
        <f ca="1">CZ449*CZ450*IF($B455=1,PRODUCT($G455:CZ455),PRODUCT($G454:CZ454))</f>
        <v>43.197526357383019</v>
      </c>
      <c r="DA451" s="161">
        <f ca="1">DA449*DA450*IF($B455=1,PRODUCT($G455:DA455),PRODUCT($G454:DA454))</f>
        <v>43.441771451783936</v>
      </c>
      <c r="DB451" s="161">
        <f ca="1">DB449*DB450*IF($B455=1,PRODUCT($G455:DB455),PRODUCT($G454:DB454))</f>
        <v>43.687397543458751</v>
      </c>
      <c r="DC451" s="161">
        <f ca="1">DC449*DC450*IF($B455=1,PRODUCT($G455:DC455),PRODUCT($G454:DC454))</f>
        <v>43.934412440766842</v>
      </c>
      <c r="DD451" s="161">
        <f ca="1">DD449*DD450*IF($B455=1,PRODUCT($G455:DD455),PRODUCT($G454:DD454))</f>
        <v>44.182823996217166</v>
      </c>
      <c r="DE451" s="161">
        <f ca="1">DE449*DE450*IF($B455=1,PRODUCT($G455:DE455),PRODUCT($G454:DE454))</f>
        <v>44.432640106717912</v>
      </c>
      <c r="DF451" s="161">
        <f ca="1">DF449*DF450*IF($B455=1,PRODUCT($G455:DF455),PRODUCT($G454:DF454))</f>
        <v>44.68386871382755</v>
      </c>
      <c r="DG451" s="161">
        <f ca="1">DG449*DG450*IF($B455=1,PRODUCT($G455:DG455),PRODUCT($G454:DG454))</f>
        <v>44.936517804007266</v>
      </c>
      <c r="DH451" s="161">
        <f ca="1">DH449*DH450*IF($B455=1,PRODUCT($G455:DH455),PRODUCT($G454:DH454))</f>
        <v>45.190595408874842</v>
      </c>
      <c r="DI451" s="161">
        <f ca="1">DI449*DI450*IF($B455=1,PRODUCT($G455:DI455),PRODUCT($G454:DI454))</f>
        <v>45.44610960546003</v>
      </c>
      <c r="DJ451" s="161">
        <f ca="1">DJ449*DJ450*IF($B455=1,PRODUCT($G455:DJ455),PRODUCT($G454:DJ454))</f>
        <v>45.703068516461258</v>
      </c>
      <c r="DK451" s="161">
        <f ca="1">DK449*DK450*IF($B455=1,PRODUCT($G455:DK455),PRODUCT($G454:DK454))</f>
        <v>45.96148031050388</v>
      </c>
      <c r="DL451" s="161">
        <f ca="1">DL449*DL450*IF($B455=1,PRODUCT($G455:DL455),PRODUCT($G454:DL454))</f>
        <v>46.221353202399825</v>
      </c>
      <c r="DM451" s="161">
        <f ca="1">DM449*DM450*IF($B455=1,PRODUCT($G455:DM455),PRODUCT($G454:DM454))</f>
        <v>46.482695453408809</v>
      </c>
      <c r="DN451" s="161">
        <f ca="1">DN449*DN450*IF($B455=1,PRODUCT($G455:DN455),PRODUCT($G454:DN454))</f>
        <v>46.745515371500865</v>
      </c>
      <c r="DO451" s="161">
        <f ca="1">DO449*DO450*IF($B455=1,PRODUCT($G455:DO455),PRODUCT($G454:DO454))</f>
        <v>47.009821311620513</v>
      </c>
      <c r="DP451" s="161">
        <f ca="1">DP449*DP450*IF($B455=1,PRODUCT($G455:DP455),PRODUCT($G454:DP454))</f>
        <v>47.275621675952365</v>
      </c>
      <c r="DQ451" s="161">
        <f ca="1">DQ449*DQ450*IF($B455=1,PRODUCT($G455:DQ455),PRODUCT($G454:DQ454))</f>
        <v>47.54292491418817</v>
      </c>
      <c r="DR451" s="161">
        <f ca="1">DR449*DR450*IF($B455=1,PRODUCT($G455:DR455),PRODUCT($G454:DR454))</f>
        <v>47.811739523795474</v>
      </c>
      <c r="DS451" s="161">
        <f ca="1">DS449*DS450*IF($B455=1,PRODUCT($G455:DS455),PRODUCT($G454:DS454))</f>
        <v>48.082074050287765</v>
      </c>
      <c r="DT451" s="161">
        <f ca="1">DT449*DT450*IF($B455=1,PRODUCT($G455:DT455),PRODUCT($G454:DT454))</f>
        <v>48.353937087496078</v>
      </c>
      <c r="DU451" s="161">
        <f ca="1">DU449*DU450*IF($B455=1,PRODUCT($G455:DU455),PRODUCT($G454:DU454))</f>
        <v>48.62733727784223</v>
      </c>
      <c r="DV451" s="161">
        <f ca="1">DV449*DV450*IF($B455=1,PRODUCT($G455:DV455),PRODUCT($G454:DV454))</f>
        <v>48.902283312613541</v>
      </c>
      <c r="DW451" s="161"/>
      <c r="DX451" s="162">
        <f ca="1">SUM(G451:DW451)</f>
        <v>4276.2932814033857</v>
      </c>
    </row>
    <row r="452" spans="1:128" hidden="1" outlineLevel="1" x14ac:dyDescent="0.2">
      <c r="A452" s="168" t="str">
        <f ca="1">Language!A$753</f>
        <v>темп изменения цен</v>
      </c>
      <c r="B452" s="173"/>
      <c r="C452" s="147" t="str">
        <f ca="1">Language!$A$484</f>
        <v>% в год</v>
      </c>
      <c r="D452" s="158"/>
      <c r="F452" s="6" t="s">
        <v>3191</v>
      </c>
      <c r="G452" s="305">
        <f>CHOOSE($D449,Параметры!G$55,Параметры!G$62,Параметры!G$68)</f>
        <v>7.0000000000000007E-2</v>
      </c>
      <c r="H452" s="305">
        <f>CHOOSE($D449,Параметры!H$55,Параметры!H$62,Параметры!H$68)</f>
        <v>7.0000000000000007E-2</v>
      </c>
      <c r="I452" s="305">
        <f>CHOOSE($D449,Параметры!I$55,Параметры!I$62,Параметры!I$68)</f>
        <v>7.0000000000000007E-2</v>
      </c>
      <c r="J452" s="305">
        <f>CHOOSE($D449,Параметры!J$55,Параметры!J$62,Параметры!J$68)</f>
        <v>7.0000000000000007E-2</v>
      </c>
      <c r="K452" s="305">
        <f>CHOOSE($D449,Параметры!K$55,Параметры!K$62,Параметры!K$68)</f>
        <v>7.0000000000000007E-2</v>
      </c>
      <c r="L452" s="305">
        <f>CHOOSE($D449,Параметры!L$55,Параметры!L$62,Параметры!L$68)</f>
        <v>7.0000000000000007E-2</v>
      </c>
      <c r="M452" s="305">
        <f>CHOOSE($D449,Параметры!M$55,Параметры!M$62,Параметры!M$68)</f>
        <v>7.0000000000000007E-2</v>
      </c>
      <c r="N452" s="305">
        <f>CHOOSE($D449,Параметры!N$55,Параметры!N$62,Параметры!N$68)</f>
        <v>7.0000000000000007E-2</v>
      </c>
      <c r="O452" s="305">
        <f>CHOOSE($D449,Параметры!O$55,Параметры!O$62,Параметры!O$68)</f>
        <v>7.0000000000000007E-2</v>
      </c>
      <c r="P452" s="305">
        <f>CHOOSE($D449,Параметры!P$55,Параметры!P$62,Параметры!P$68)</f>
        <v>7.0000000000000007E-2</v>
      </c>
      <c r="Q452" s="305">
        <f>CHOOSE($D449,Параметры!Q$55,Параметры!Q$62,Параметры!Q$68)</f>
        <v>7.0000000000000007E-2</v>
      </c>
      <c r="R452" s="305">
        <f>CHOOSE($D449,Параметры!R$55,Параметры!R$62,Параметры!R$68)</f>
        <v>7.0000000000000007E-2</v>
      </c>
      <c r="S452" s="305">
        <f>CHOOSE($D449,Параметры!S$55,Параметры!S$62,Параметры!S$68)</f>
        <v>7.0000000000000007E-2</v>
      </c>
      <c r="T452" s="305">
        <f>CHOOSE($D449,Параметры!T$55,Параметры!T$62,Параметры!T$68)</f>
        <v>7.0000000000000007E-2</v>
      </c>
      <c r="U452" s="305">
        <f>CHOOSE($D449,Параметры!U$55,Параметры!U$62,Параметры!U$68)</f>
        <v>7.0000000000000007E-2</v>
      </c>
      <c r="V452" s="305">
        <f>CHOOSE($D449,Параметры!V$55,Параметры!V$62,Параметры!V$68)</f>
        <v>7.0000000000000007E-2</v>
      </c>
      <c r="W452" s="305">
        <f>CHOOSE($D449,Параметры!W$55,Параметры!W$62,Параметры!W$68)</f>
        <v>7.0000000000000007E-2</v>
      </c>
      <c r="X452" s="305">
        <f>CHOOSE($D449,Параметры!X$55,Параметры!X$62,Параметры!X$68)</f>
        <v>7.0000000000000007E-2</v>
      </c>
      <c r="Y452" s="305">
        <f>CHOOSE($D449,Параметры!Y$55,Параметры!Y$62,Параметры!Y$68)</f>
        <v>7.0000000000000007E-2</v>
      </c>
      <c r="Z452" s="305">
        <f>CHOOSE($D449,Параметры!Z$55,Параметры!Z$62,Параметры!Z$68)</f>
        <v>7.0000000000000007E-2</v>
      </c>
      <c r="AA452" s="305">
        <f>CHOOSE($D449,Параметры!AA$55,Параметры!AA$62,Параметры!AA$68)</f>
        <v>7.0000000000000007E-2</v>
      </c>
      <c r="AB452" s="305">
        <f>CHOOSE($D449,Параметры!AB$55,Параметры!AB$62,Параметры!AB$68)</f>
        <v>7.0000000000000007E-2</v>
      </c>
      <c r="AC452" s="305">
        <f>CHOOSE($D449,Параметры!AC$55,Параметры!AC$62,Параметры!AC$68)</f>
        <v>7.0000000000000007E-2</v>
      </c>
      <c r="AD452" s="305">
        <f>CHOOSE($D449,Параметры!AD$55,Параметры!AD$62,Параметры!AD$68)</f>
        <v>7.0000000000000007E-2</v>
      </c>
      <c r="AE452" s="305">
        <f>CHOOSE($D449,Параметры!AE$55,Параметры!AE$62,Параметры!AE$68)</f>
        <v>7.0000000000000007E-2</v>
      </c>
      <c r="AF452" s="305">
        <f>CHOOSE($D449,Параметры!AF$55,Параметры!AF$62,Параметры!AF$68)</f>
        <v>7.0000000000000007E-2</v>
      </c>
      <c r="AG452" s="305">
        <f>CHOOSE($D449,Параметры!AG$55,Параметры!AG$62,Параметры!AG$68)</f>
        <v>7.0000000000000007E-2</v>
      </c>
      <c r="AH452" s="305">
        <f>CHOOSE($D449,Параметры!AH$55,Параметры!AH$62,Параметры!AH$68)</f>
        <v>7.0000000000000007E-2</v>
      </c>
      <c r="AI452" s="305">
        <f>CHOOSE($D449,Параметры!AI$55,Параметры!AI$62,Параметры!AI$68)</f>
        <v>7.0000000000000007E-2</v>
      </c>
      <c r="AJ452" s="305">
        <f>CHOOSE($D449,Параметры!AJ$55,Параметры!AJ$62,Параметры!AJ$68)</f>
        <v>7.0000000000000007E-2</v>
      </c>
      <c r="AK452" s="305">
        <f>CHOOSE($D449,Параметры!AK$55,Параметры!AK$62,Параметры!AK$68)</f>
        <v>7.0000000000000007E-2</v>
      </c>
      <c r="AL452" s="305">
        <f>CHOOSE($D449,Параметры!AL$55,Параметры!AL$62,Параметры!AL$68)</f>
        <v>7.0000000000000007E-2</v>
      </c>
      <c r="AM452" s="305">
        <f>CHOOSE($D449,Параметры!AM$55,Параметры!AM$62,Параметры!AM$68)</f>
        <v>7.0000000000000007E-2</v>
      </c>
      <c r="AN452" s="305">
        <f>CHOOSE($D449,Параметры!AN$55,Параметры!AN$62,Параметры!AN$68)</f>
        <v>7.0000000000000007E-2</v>
      </c>
      <c r="AO452" s="305">
        <f>CHOOSE($D449,Параметры!AO$55,Параметры!AO$62,Параметры!AO$68)</f>
        <v>7.0000000000000007E-2</v>
      </c>
      <c r="AP452" s="305">
        <f>CHOOSE($D449,Параметры!AP$55,Параметры!AP$62,Параметры!AP$68)</f>
        <v>7.0000000000000007E-2</v>
      </c>
      <c r="AQ452" s="305">
        <f>CHOOSE($D449,Параметры!AQ$55,Параметры!AQ$62,Параметры!AQ$68)</f>
        <v>7.0000000000000007E-2</v>
      </c>
      <c r="AR452" s="305">
        <f>CHOOSE($D449,Параметры!AR$55,Параметры!AR$62,Параметры!AR$68)</f>
        <v>7.0000000000000007E-2</v>
      </c>
      <c r="AS452" s="305">
        <f>CHOOSE($D449,Параметры!AS$55,Параметры!AS$62,Параметры!AS$68)</f>
        <v>7.0000000000000007E-2</v>
      </c>
      <c r="AT452" s="305">
        <f>CHOOSE($D449,Параметры!AT$55,Параметры!AT$62,Параметры!AT$68)</f>
        <v>7.0000000000000007E-2</v>
      </c>
      <c r="AU452" s="305">
        <f>CHOOSE($D449,Параметры!AU$55,Параметры!AU$62,Параметры!AU$68)</f>
        <v>7.0000000000000007E-2</v>
      </c>
      <c r="AV452" s="305">
        <f>CHOOSE($D449,Параметры!AV$55,Параметры!AV$62,Параметры!AV$68)</f>
        <v>7.0000000000000007E-2</v>
      </c>
      <c r="AW452" s="305">
        <f>CHOOSE($D449,Параметры!AW$55,Параметры!AW$62,Параметры!AW$68)</f>
        <v>7.0000000000000007E-2</v>
      </c>
      <c r="AX452" s="305">
        <f>CHOOSE($D449,Параметры!AX$55,Параметры!AX$62,Параметры!AX$68)</f>
        <v>7.0000000000000007E-2</v>
      </c>
      <c r="AY452" s="305">
        <f>CHOOSE($D449,Параметры!AY$55,Параметры!AY$62,Параметры!AY$68)</f>
        <v>7.0000000000000007E-2</v>
      </c>
      <c r="AZ452" s="305">
        <f>CHOOSE($D449,Параметры!AZ$55,Параметры!AZ$62,Параметры!AZ$68)</f>
        <v>7.0000000000000007E-2</v>
      </c>
      <c r="BA452" s="305">
        <f>CHOOSE($D449,Параметры!BA$55,Параметры!BA$62,Параметры!BA$68)</f>
        <v>7.0000000000000007E-2</v>
      </c>
      <c r="BB452" s="305">
        <f>CHOOSE($D449,Параметры!BB$55,Параметры!BB$62,Параметры!BB$68)</f>
        <v>7.0000000000000007E-2</v>
      </c>
      <c r="BC452" s="305">
        <f>CHOOSE($D449,Параметры!BC$55,Параметры!BC$62,Параметры!BC$68)</f>
        <v>7.0000000000000007E-2</v>
      </c>
      <c r="BD452" s="305">
        <f>CHOOSE($D449,Параметры!BD$55,Параметры!BD$62,Параметры!BD$68)</f>
        <v>7.0000000000000007E-2</v>
      </c>
      <c r="BE452" s="305">
        <f>CHOOSE($D449,Параметры!BE$55,Параметры!BE$62,Параметры!BE$68)</f>
        <v>7.0000000000000007E-2</v>
      </c>
      <c r="BF452" s="305">
        <f>CHOOSE($D449,Параметры!BF$55,Параметры!BF$62,Параметры!BF$68)</f>
        <v>7.0000000000000007E-2</v>
      </c>
      <c r="BG452" s="305">
        <f>CHOOSE($D449,Параметры!BG$55,Параметры!BG$62,Параметры!BG$68)</f>
        <v>7.0000000000000007E-2</v>
      </c>
      <c r="BH452" s="305">
        <f>CHOOSE($D449,Параметры!BH$55,Параметры!BH$62,Параметры!BH$68)</f>
        <v>7.0000000000000007E-2</v>
      </c>
      <c r="BI452" s="305">
        <f>CHOOSE($D449,Параметры!BI$55,Параметры!BI$62,Параметры!BI$68)</f>
        <v>7.0000000000000007E-2</v>
      </c>
      <c r="BJ452" s="305">
        <f>CHOOSE($D449,Параметры!BJ$55,Параметры!BJ$62,Параметры!BJ$68)</f>
        <v>7.0000000000000007E-2</v>
      </c>
      <c r="BK452" s="305">
        <f>CHOOSE($D449,Параметры!BK$55,Параметры!BK$62,Параметры!BK$68)</f>
        <v>7.0000000000000007E-2</v>
      </c>
      <c r="BL452" s="305">
        <f>CHOOSE($D449,Параметры!BL$55,Параметры!BL$62,Параметры!BL$68)</f>
        <v>7.0000000000000007E-2</v>
      </c>
      <c r="BM452" s="305">
        <f>CHOOSE($D449,Параметры!BM$55,Параметры!BM$62,Параметры!BM$68)</f>
        <v>7.0000000000000007E-2</v>
      </c>
      <c r="BN452" s="305">
        <f>CHOOSE($D449,Параметры!BN$55,Параметры!BN$62,Параметры!BN$68)</f>
        <v>7.0000000000000007E-2</v>
      </c>
      <c r="BO452" s="305">
        <f>CHOOSE($D449,Параметры!BO$55,Параметры!BO$62,Параметры!BO$68)</f>
        <v>7.0000000000000007E-2</v>
      </c>
      <c r="BP452" s="305">
        <f>CHOOSE($D449,Параметры!BP$55,Параметры!BP$62,Параметры!BP$68)</f>
        <v>7.0000000000000007E-2</v>
      </c>
      <c r="BQ452" s="305">
        <f>CHOOSE($D449,Параметры!BQ$55,Параметры!BQ$62,Параметры!BQ$68)</f>
        <v>7.0000000000000007E-2</v>
      </c>
      <c r="BR452" s="305">
        <f>CHOOSE($D449,Параметры!BR$55,Параметры!BR$62,Параметры!BR$68)</f>
        <v>7.0000000000000007E-2</v>
      </c>
      <c r="BS452" s="305">
        <f>CHOOSE($D449,Параметры!BS$55,Параметры!BS$62,Параметры!BS$68)</f>
        <v>7.0000000000000007E-2</v>
      </c>
      <c r="BT452" s="305">
        <f>CHOOSE($D449,Параметры!BT$55,Параметры!BT$62,Параметры!BT$68)</f>
        <v>7.0000000000000007E-2</v>
      </c>
      <c r="BU452" s="305">
        <f>CHOOSE($D449,Параметры!BU$55,Параметры!BU$62,Параметры!BU$68)</f>
        <v>7.0000000000000007E-2</v>
      </c>
      <c r="BV452" s="305">
        <f>CHOOSE($D449,Параметры!BV$55,Параметры!BV$62,Параметры!BV$68)</f>
        <v>7.0000000000000007E-2</v>
      </c>
      <c r="BW452" s="305">
        <f>CHOOSE($D449,Параметры!BW$55,Параметры!BW$62,Параметры!BW$68)</f>
        <v>7.0000000000000007E-2</v>
      </c>
      <c r="BX452" s="305">
        <f>CHOOSE($D449,Параметры!BX$55,Параметры!BX$62,Параметры!BX$68)</f>
        <v>7.0000000000000007E-2</v>
      </c>
      <c r="BY452" s="305">
        <f>CHOOSE($D449,Параметры!BY$55,Параметры!BY$62,Параметры!BY$68)</f>
        <v>7.0000000000000007E-2</v>
      </c>
      <c r="BZ452" s="305">
        <f>CHOOSE($D449,Параметры!BZ$55,Параметры!BZ$62,Параметры!BZ$68)</f>
        <v>7.0000000000000007E-2</v>
      </c>
      <c r="CA452" s="305">
        <f>CHOOSE($D449,Параметры!CA$55,Параметры!CA$62,Параметры!CA$68)</f>
        <v>7.0000000000000007E-2</v>
      </c>
      <c r="CB452" s="305">
        <f>CHOOSE($D449,Параметры!CB$55,Параметры!CB$62,Параметры!CB$68)</f>
        <v>7.0000000000000007E-2</v>
      </c>
      <c r="CC452" s="305">
        <f>CHOOSE($D449,Параметры!CC$55,Параметры!CC$62,Параметры!CC$68)</f>
        <v>7.0000000000000007E-2</v>
      </c>
      <c r="CD452" s="305">
        <f>CHOOSE($D449,Параметры!CD$55,Параметры!CD$62,Параметры!CD$68)</f>
        <v>7.0000000000000007E-2</v>
      </c>
      <c r="CE452" s="305">
        <f>CHOOSE($D449,Параметры!CE$55,Параметры!CE$62,Параметры!CE$68)</f>
        <v>7.0000000000000007E-2</v>
      </c>
      <c r="CF452" s="305">
        <f>CHOOSE($D449,Параметры!CF$55,Параметры!CF$62,Параметры!CF$68)</f>
        <v>7.0000000000000007E-2</v>
      </c>
      <c r="CG452" s="305">
        <f>CHOOSE($D449,Параметры!CG$55,Параметры!CG$62,Параметры!CG$68)</f>
        <v>7.0000000000000007E-2</v>
      </c>
      <c r="CH452" s="305">
        <f>CHOOSE($D449,Параметры!CH$55,Параметры!CH$62,Параметры!CH$68)</f>
        <v>7.0000000000000007E-2</v>
      </c>
      <c r="CI452" s="305">
        <f>CHOOSE($D449,Параметры!CI$55,Параметры!CI$62,Параметры!CI$68)</f>
        <v>7.0000000000000007E-2</v>
      </c>
      <c r="CJ452" s="305">
        <f>CHOOSE($D449,Параметры!CJ$55,Параметры!CJ$62,Параметры!CJ$68)</f>
        <v>7.0000000000000007E-2</v>
      </c>
      <c r="CK452" s="305">
        <f>CHOOSE($D449,Параметры!CK$55,Параметры!CK$62,Параметры!CK$68)</f>
        <v>7.0000000000000007E-2</v>
      </c>
      <c r="CL452" s="305">
        <f>CHOOSE($D449,Параметры!CL$55,Параметры!CL$62,Параметры!CL$68)</f>
        <v>7.0000000000000007E-2</v>
      </c>
      <c r="CM452" s="305">
        <f>CHOOSE($D449,Параметры!CM$55,Параметры!CM$62,Параметры!CM$68)</f>
        <v>7.0000000000000007E-2</v>
      </c>
      <c r="CN452" s="305">
        <f>CHOOSE($D449,Параметры!CN$55,Параметры!CN$62,Параметры!CN$68)</f>
        <v>7.0000000000000007E-2</v>
      </c>
      <c r="CO452" s="305">
        <f>CHOOSE($D449,Параметры!CO$55,Параметры!CO$62,Параметры!CO$68)</f>
        <v>7.0000000000000007E-2</v>
      </c>
      <c r="CP452" s="305">
        <f>CHOOSE($D449,Параметры!CP$55,Параметры!CP$62,Параметры!CP$68)</f>
        <v>7.0000000000000007E-2</v>
      </c>
      <c r="CQ452" s="305">
        <f>CHOOSE($D449,Параметры!CQ$55,Параметры!CQ$62,Параметры!CQ$68)</f>
        <v>7.0000000000000007E-2</v>
      </c>
      <c r="CR452" s="305">
        <f>CHOOSE($D449,Параметры!CR$55,Параметры!CR$62,Параметры!CR$68)</f>
        <v>7.0000000000000007E-2</v>
      </c>
      <c r="CS452" s="305">
        <f>CHOOSE($D449,Параметры!CS$55,Параметры!CS$62,Параметры!CS$68)</f>
        <v>7.0000000000000007E-2</v>
      </c>
      <c r="CT452" s="305">
        <f>CHOOSE($D449,Параметры!CT$55,Параметры!CT$62,Параметры!CT$68)</f>
        <v>7.0000000000000007E-2</v>
      </c>
      <c r="CU452" s="305">
        <f>CHOOSE($D449,Параметры!CU$55,Параметры!CU$62,Параметры!CU$68)</f>
        <v>7.0000000000000007E-2</v>
      </c>
      <c r="CV452" s="305">
        <f>CHOOSE($D449,Параметры!CV$55,Параметры!CV$62,Параметры!CV$68)</f>
        <v>7.0000000000000007E-2</v>
      </c>
      <c r="CW452" s="305">
        <f>CHOOSE($D449,Параметры!CW$55,Параметры!CW$62,Параметры!CW$68)</f>
        <v>7.0000000000000007E-2</v>
      </c>
      <c r="CX452" s="305">
        <f>CHOOSE($D449,Параметры!CX$55,Параметры!CX$62,Параметры!CX$68)</f>
        <v>7.0000000000000007E-2</v>
      </c>
      <c r="CY452" s="305">
        <f>CHOOSE($D449,Параметры!CY$55,Параметры!CY$62,Параметры!CY$68)</f>
        <v>7.0000000000000007E-2</v>
      </c>
      <c r="CZ452" s="305">
        <f>CHOOSE($D449,Параметры!CZ$55,Параметры!CZ$62,Параметры!CZ$68)</f>
        <v>7.0000000000000007E-2</v>
      </c>
      <c r="DA452" s="305">
        <f>CHOOSE($D449,Параметры!DA$55,Параметры!DA$62,Параметры!DA$68)</f>
        <v>7.0000000000000007E-2</v>
      </c>
      <c r="DB452" s="305">
        <f>CHOOSE($D449,Параметры!DB$55,Параметры!DB$62,Параметры!DB$68)</f>
        <v>7.0000000000000007E-2</v>
      </c>
      <c r="DC452" s="305">
        <f>CHOOSE($D449,Параметры!DC$55,Параметры!DC$62,Параметры!DC$68)</f>
        <v>7.0000000000000007E-2</v>
      </c>
      <c r="DD452" s="305">
        <f>CHOOSE($D449,Параметры!DD$55,Параметры!DD$62,Параметры!DD$68)</f>
        <v>7.0000000000000007E-2</v>
      </c>
      <c r="DE452" s="305">
        <f>CHOOSE($D449,Параметры!DE$55,Параметры!DE$62,Параметры!DE$68)</f>
        <v>7.0000000000000007E-2</v>
      </c>
      <c r="DF452" s="305">
        <f>CHOOSE($D449,Параметры!DF$55,Параметры!DF$62,Параметры!DF$68)</f>
        <v>7.0000000000000007E-2</v>
      </c>
      <c r="DG452" s="305">
        <f>CHOOSE($D449,Параметры!DG$55,Параметры!DG$62,Параметры!DG$68)</f>
        <v>7.0000000000000007E-2</v>
      </c>
      <c r="DH452" s="305">
        <f>CHOOSE($D449,Параметры!DH$55,Параметры!DH$62,Параметры!DH$68)</f>
        <v>7.0000000000000007E-2</v>
      </c>
      <c r="DI452" s="305">
        <f>CHOOSE($D449,Параметры!DI$55,Параметры!DI$62,Параметры!DI$68)</f>
        <v>7.0000000000000007E-2</v>
      </c>
      <c r="DJ452" s="305">
        <f>CHOOSE($D449,Параметры!DJ$55,Параметры!DJ$62,Параметры!DJ$68)</f>
        <v>7.0000000000000007E-2</v>
      </c>
      <c r="DK452" s="305">
        <f>CHOOSE($D449,Параметры!DK$55,Параметры!DK$62,Параметры!DK$68)</f>
        <v>7.0000000000000007E-2</v>
      </c>
      <c r="DL452" s="305">
        <f>CHOOSE($D449,Параметры!DL$55,Параметры!DL$62,Параметры!DL$68)</f>
        <v>7.0000000000000007E-2</v>
      </c>
      <c r="DM452" s="305">
        <f>CHOOSE($D449,Параметры!DM$55,Параметры!DM$62,Параметры!DM$68)</f>
        <v>7.0000000000000007E-2</v>
      </c>
      <c r="DN452" s="305">
        <f>CHOOSE($D449,Параметры!DN$55,Параметры!DN$62,Параметры!DN$68)</f>
        <v>7.0000000000000007E-2</v>
      </c>
      <c r="DO452" s="305">
        <f>CHOOSE($D449,Параметры!DO$55,Параметры!DO$62,Параметры!DO$68)</f>
        <v>7.0000000000000007E-2</v>
      </c>
      <c r="DP452" s="305">
        <f>CHOOSE($D449,Параметры!DP$55,Параметры!DP$62,Параметры!DP$68)</f>
        <v>7.0000000000000007E-2</v>
      </c>
      <c r="DQ452" s="305">
        <f>CHOOSE($D449,Параметры!DQ$55,Параметры!DQ$62,Параметры!DQ$68)</f>
        <v>7.0000000000000007E-2</v>
      </c>
      <c r="DR452" s="305">
        <f>CHOOSE($D449,Параметры!DR$55,Параметры!DR$62,Параметры!DR$68)</f>
        <v>7.0000000000000007E-2</v>
      </c>
      <c r="DS452" s="305">
        <f>CHOOSE($D449,Параметры!DS$55,Параметры!DS$62,Параметры!DS$68)</f>
        <v>7.0000000000000007E-2</v>
      </c>
      <c r="DT452" s="305">
        <f>CHOOSE($D449,Параметры!DT$55,Параметры!DT$62,Параметры!DT$68)</f>
        <v>7.0000000000000007E-2</v>
      </c>
      <c r="DU452" s="305">
        <f>CHOOSE($D449,Параметры!DU$55,Параметры!DU$62,Параметры!DU$68)</f>
        <v>7.0000000000000007E-2</v>
      </c>
      <c r="DV452" s="305">
        <f>CHOOSE($D449,Параметры!DV$55,Параметры!DV$62,Параметры!DV$68)</f>
        <v>7.0000000000000007E-2</v>
      </c>
      <c r="DW452" s="174"/>
      <c r="DX452" s="170"/>
    </row>
    <row r="453" spans="1:128" hidden="1" outlineLevel="1" x14ac:dyDescent="0.2">
      <c r="A453" s="168" t="str">
        <f ca="1">Language!A$754</f>
        <v>ставка НДС</v>
      </c>
      <c r="B453" s="173"/>
      <c r="C453" s="147" t="s">
        <v>1</v>
      </c>
      <c r="D453" s="158"/>
      <c r="F453" s="6" t="s">
        <v>3191</v>
      </c>
      <c r="G453" s="305">
        <f>IF(G$2=1,Параметры!G$78,IF(F453=Параметры!F$78,Параметры!F$78,F453))</f>
        <v>0.2</v>
      </c>
      <c r="H453" s="305">
        <f>IF(H$2=1,Параметры!H$78,IF(G453=Параметры!G$78,Параметры!G$78,G453))</f>
        <v>0.2</v>
      </c>
      <c r="I453" s="305">
        <f>IF(I$2=1,Параметры!I$78,IF(H453=Параметры!H$78,Параметры!H$78,H453))</f>
        <v>0.2</v>
      </c>
      <c r="J453" s="305">
        <f>IF(J$2=1,Параметры!J$78,IF(I453=Параметры!I$78,Параметры!I$78,I453))</f>
        <v>0.2</v>
      </c>
      <c r="K453" s="305">
        <f>IF(K$2=1,Параметры!K$78,IF(J453=Параметры!J$78,Параметры!J$78,J453))</f>
        <v>0.2</v>
      </c>
      <c r="L453" s="305">
        <f>IF(L$2=1,Параметры!L$78,IF(K453=Параметры!K$78,Параметры!K$78,K453))</f>
        <v>0.2</v>
      </c>
      <c r="M453" s="305">
        <f>IF(M$2=1,Параметры!M$78,IF(L453=Параметры!L$78,Параметры!L$78,L453))</f>
        <v>0.2</v>
      </c>
      <c r="N453" s="305">
        <f>IF(N$2=1,Параметры!N$78,IF(M453=Параметры!M$78,Параметры!M$78,M453))</f>
        <v>0.2</v>
      </c>
      <c r="O453" s="305">
        <f>IF(O$2=1,Параметры!O$78,IF(N453=Параметры!N$78,Параметры!N$78,N453))</f>
        <v>0.2</v>
      </c>
      <c r="P453" s="305">
        <f>IF(P$2=1,Параметры!P$78,IF(O453=Параметры!O$78,Параметры!O$78,O453))</f>
        <v>0.2</v>
      </c>
      <c r="Q453" s="305">
        <f>IF(Q$2=1,Параметры!Q$78,IF(P453=Параметры!P$78,Параметры!P$78,P453))</f>
        <v>0.2</v>
      </c>
      <c r="R453" s="305">
        <f>IF(R$2=1,Параметры!R$78,IF(Q453=Параметры!Q$78,Параметры!Q$78,Q453))</f>
        <v>0.2</v>
      </c>
      <c r="S453" s="305">
        <f>IF(S$2=1,Параметры!S$78,IF(R453=Параметры!R$78,Параметры!R$78,R453))</f>
        <v>0.2</v>
      </c>
      <c r="T453" s="305">
        <f>IF(T$2=1,Параметры!T$78,IF(S453=Параметры!S$78,Параметры!S$78,S453))</f>
        <v>0.2</v>
      </c>
      <c r="U453" s="305">
        <f>IF(U$2=1,Параметры!U$78,IF(T453=Параметры!T$78,Параметры!T$78,T453))</f>
        <v>0.2</v>
      </c>
      <c r="V453" s="305">
        <f>IF(V$2=1,Параметры!V$78,IF(U453=Параметры!U$78,Параметры!U$78,U453))</f>
        <v>0.2</v>
      </c>
      <c r="W453" s="305">
        <f>IF(W$2=1,Параметры!W$78,IF(V453=Параметры!V$78,Параметры!V$78,V453))</f>
        <v>0.2</v>
      </c>
      <c r="X453" s="305">
        <f>IF(X$2=1,Параметры!X$78,IF(W453=Параметры!W$78,Параметры!W$78,W453))</f>
        <v>0.2</v>
      </c>
      <c r="Y453" s="305">
        <f>IF(Y$2=1,Параметры!Y$78,IF(X453=Параметры!X$78,Параметры!X$78,X453))</f>
        <v>0.2</v>
      </c>
      <c r="Z453" s="305">
        <f>IF(Z$2=1,Параметры!Z$78,IF(Y453=Параметры!Y$78,Параметры!Y$78,Y453))</f>
        <v>0.2</v>
      </c>
      <c r="AA453" s="305">
        <f>IF(AA$2=1,Параметры!AA$78,IF(Z453=Параметры!Z$78,Параметры!Z$78,Z453))</f>
        <v>0.2</v>
      </c>
      <c r="AB453" s="305">
        <f>IF(AB$2=1,Параметры!AB$78,IF(AA453=Параметры!AA$78,Параметры!AA$78,AA453))</f>
        <v>0.2</v>
      </c>
      <c r="AC453" s="305">
        <f>IF(AC$2=1,Параметры!AC$78,IF(AB453=Параметры!AB$78,Параметры!AB$78,AB453))</f>
        <v>0.2</v>
      </c>
      <c r="AD453" s="305">
        <f>IF(AD$2=1,Параметры!AD$78,IF(AC453=Параметры!AC$78,Параметры!AC$78,AC453))</f>
        <v>0.2</v>
      </c>
      <c r="AE453" s="305">
        <f>IF(AE$2=1,Параметры!AE$78,IF(AD453=Параметры!AD$78,Параметры!AD$78,AD453))</f>
        <v>0.2</v>
      </c>
      <c r="AF453" s="305">
        <f>IF(AF$2=1,Параметры!AF$78,IF(AE453=Параметры!AE$78,Параметры!AE$78,AE453))</f>
        <v>0.2</v>
      </c>
      <c r="AG453" s="305">
        <f>IF(AG$2=1,Параметры!AG$78,IF(AF453=Параметры!AF$78,Параметры!AF$78,AF453))</f>
        <v>0.2</v>
      </c>
      <c r="AH453" s="305">
        <f>IF(AH$2=1,Параметры!AH$78,IF(AG453=Параметры!AG$78,Параметры!AG$78,AG453))</f>
        <v>0.2</v>
      </c>
      <c r="AI453" s="305">
        <f>IF(AI$2=1,Параметры!AI$78,IF(AH453=Параметры!AH$78,Параметры!AH$78,AH453))</f>
        <v>0.2</v>
      </c>
      <c r="AJ453" s="305">
        <f>IF(AJ$2=1,Параметры!AJ$78,IF(AI453=Параметры!AI$78,Параметры!AI$78,AI453))</f>
        <v>0.2</v>
      </c>
      <c r="AK453" s="305">
        <f>IF(AK$2=1,Параметры!AK$78,IF(AJ453=Параметры!AJ$78,Параметры!AJ$78,AJ453))</f>
        <v>0.2</v>
      </c>
      <c r="AL453" s="305">
        <f>IF(AL$2=1,Параметры!AL$78,IF(AK453=Параметры!AK$78,Параметры!AK$78,AK453))</f>
        <v>0.2</v>
      </c>
      <c r="AM453" s="305">
        <f>IF(AM$2=1,Параметры!AM$78,IF(AL453=Параметры!AL$78,Параметры!AL$78,AL453))</f>
        <v>0.2</v>
      </c>
      <c r="AN453" s="305">
        <f>IF(AN$2=1,Параметры!AN$78,IF(AM453=Параметры!AM$78,Параметры!AM$78,AM453))</f>
        <v>0.2</v>
      </c>
      <c r="AO453" s="305">
        <f>IF(AO$2=1,Параметры!AO$78,IF(AN453=Параметры!AN$78,Параметры!AN$78,AN453))</f>
        <v>0.2</v>
      </c>
      <c r="AP453" s="305">
        <f>IF(AP$2=1,Параметры!AP$78,IF(AO453=Параметры!AO$78,Параметры!AO$78,AO453))</f>
        <v>0.2</v>
      </c>
      <c r="AQ453" s="305">
        <f>IF(AQ$2=1,Параметры!AQ$78,IF(AP453=Параметры!AP$78,Параметры!AP$78,AP453))</f>
        <v>0.2</v>
      </c>
      <c r="AR453" s="305">
        <f>IF(AR$2=1,Параметры!AR$78,IF(AQ453=Параметры!AQ$78,Параметры!AQ$78,AQ453))</f>
        <v>0.2</v>
      </c>
      <c r="AS453" s="305">
        <f>IF(AS$2=1,Параметры!AS$78,IF(AR453=Параметры!AR$78,Параметры!AR$78,AR453))</f>
        <v>0.2</v>
      </c>
      <c r="AT453" s="305">
        <f>IF(AT$2=1,Параметры!AT$78,IF(AS453=Параметры!AS$78,Параметры!AS$78,AS453))</f>
        <v>0.2</v>
      </c>
      <c r="AU453" s="305">
        <f>IF(AU$2=1,Параметры!AU$78,IF(AT453=Параметры!AT$78,Параметры!AT$78,AT453))</f>
        <v>0.2</v>
      </c>
      <c r="AV453" s="305">
        <f>IF(AV$2=1,Параметры!AV$78,IF(AU453=Параметры!AU$78,Параметры!AU$78,AU453))</f>
        <v>0.2</v>
      </c>
      <c r="AW453" s="305">
        <f>IF(AW$2=1,Параметры!AW$78,IF(AV453=Параметры!AV$78,Параметры!AV$78,AV453))</f>
        <v>0.2</v>
      </c>
      <c r="AX453" s="305">
        <f>IF(AX$2=1,Параметры!AX$78,IF(AW453=Параметры!AW$78,Параметры!AW$78,AW453))</f>
        <v>0.2</v>
      </c>
      <c r="AY453" s="305">
        <f>IF(AY$2=1,Параметры!AY$78,IF(AX453=Параметры!AX$78,Параметры!AX$78,AX453))</f>
        <v>0.2</v>
      </c>
      <c r="AZ453" s="305">
        <f>IF(AZ$2=1,Параметры!AZ$78,IF(AY453=Параметры!AY$78,Параметры!AY$78,AY453))</f>
        <v>0.2</v>
      </c>
      <c r="BA453" s="305">
        <f>IF(BA$2=1,Параметры!BA$78,IF(AZ453=Параметры!AZ$78,Параметры!AZ$78,AZ453))</f>
        <v>0.2</v>
      </c>
      <c r="BB453" s="305">
        <f>IF(BB$2=1,Параметры!BB$78,IF(BA453=Параметры!BA$78,Параметры!BA$78,BA453))</f>
        <v>0.2</v>
      </c>
      <c r="BC453" s="305">
        <f>IF(BC$2=1,Параметры!BC$78,IF(BB453=Параметры!BB$78,Параметры!BB$78,BB453))</f>
        <v>0.2</v>
      </c>
      <c r="BD453" s="305">
        <f>IF(BD$2=1,Параметры!BD$78,IF(BC453=Параметры!BC$78,Параметры!BC$78,BC453))</f>
        <v>0.2</v>
      </c>
      <c r="BE453" s="305">
        <f>IF(BE$2=1,Параметры!BE$78,IF(BD453=Параметры!BD$78,Параметры!BD$78,BD453))</f>
        <v>0.2</v>
      </c>
      <c r="BF453" s="305">
        <f>IF(BF$2=1,Параметры!BF$78,IF(BE453=Параметры!BE$78,Параметры!BE$78,BE453))</f>
        <v>0.2</v>
      </c>
      <c r="BG453" s="305">
        <f>IF(BG$2=1,Параметры!BG$78,IF(BF453=Параметры!BF$78,Параметры!BF$78,BF453))</f>
        <v>0.2</v>
      </c>
      <c r="BH453" s="305">
        <f>IF(BH$2=1,Параметры!BH$78,IF(BG453=Параметры!BG$78,Параметры!BG$78,BG453))</f>
        <v>0.2</v>
      </c>
      <c r="BI453" s="305">
        <f>IF(BI$2=1,Параметры!BI$78,IF(BH453=Параметры!BH$78,Параметры!BH$78,BH453))</f>
        <v>0.2</v>
      </c>
      <c r="BJ453" s="305">
        <f>IF(BJ$2=1,Параметры!BJ$78,IF(BI453=Параметры!BI$78,Параметры!BI$78,BI453))</f>
        <v>0.2</v>
      </c>
      <c r="BK453" s="305">
        <f>IF(BK$2=1,Параметры!BK$78,IF(BJ453=Параметры!BJ$78,Параметры!BJ$78,BJ453))</f>
        <v>0.2</v>
      </c>
      <c r="BL453" s="305">
        <f>IF(BL$2=1,Параметры!BL$78,IF(BK453=Параметры!BK$78,Параметры!BK$78,BK453))</f>
        <v>0.2</v>
      </c>
      <c r="BM453" s="305">
        <f>IF(BM$2=1,Параметры!BM$78,IF(BL453=Параметры!BL$78,Параметры!BL$78,BL453))</f>
        <v>0.2</v>
      </c>
      <c r="BN453" s="305">
        <f>IF(BN$2=1,Параметры!BN$78,IF(BM453=Параметры!BM$78,Параметры!BM$78,BM453))</f>
        <v>0.2</v>
      </c>
      <c r="BO453" s="305">
        <f>IF(BO$2=1,Параметры!BO$78,IF(BN453=Параметры!BN$78,Параметры!BN$78,BN453))</f>
        <v>0.2</v>
      </c>
      <c r="BP453" s="305">
        <f>IF(BP$2=1,Параметры!BP$78,IF(BO453=Параметры!BO$78,Параметры!BO$78,BO453))</f>
        <v>0.2</v>
      </c>
      <c r="BQ453" s="305">
        <f>IF(BQ$2=1,Параметры!BQ$78,IF(BP453=Параметры!BP$78,Параметры!BP$78,BP453))</f>
        <v>0.2</v>
      </c>
      <c r="BR453" s="305">
        <f>IF(BR$2=1,Параметры!BR$78,IF(BQ453=Параметры!BQ$78,Параметры!BQ$78,BQ453))</f>
        <v>0.2</v>
      </c>
      <c r="BS453" s="305">
        <f>IF(BS$2=1,Параметры!BS$78,IF(BR453=Параметры!BR$78,Параметры!BR$78,BR453))</f>
        <v>0.2</v>
      </c>
      <c r="BT453" s="305">
        <f>IF(BT$2=1,Параметры!BT$78,IF(BS453=Параметры!BS$78,Параметры!BS$78,BS453))</f>
        <v>0.2</v>
      </c>
      <c r="BU453" s="305">
        <f>IF(BU$2=1,Параметры!BU$78,IF(BT453=Параметры!BT$78,Параметры!BT$78,BT453))</f>
        <v>0.2</v>
      </c>
      <c r="BV453" s="305">
        <f>IF(BV$2=1,Параметры!BV$78,IF(BU453=Параметры!BU$78,Параметры!BU$78,BU453))</f>
        <v>0.2</v>
      </c>
      <c r="BW453" s="305">
        <f>IF(BW$2=1,Параметры!BW$78,IF(BV453=Параметры!BV$78,Параметры!BV$78,BV453))</f>
        <v>0.2</v>
      </c>
      <c r="BX453" s="305">
        <f>IF(BX$2=1,Параметры!BX$78,IF(BW453=Параметры!BW$78,Параметры!BW$78,BW453))</f>
        <v>0.2</v>
      </c>
      <c r="BY453" s="305">
        <f>IF(BY$2=1,Параметры!BY$78,IF(BX453=Параметры!BX$78,Параметры!BX$78,BX453))</f>
        <v>0.2</v>
      </c>
      <c r="BZ453" s="305">
        <f>IF(BZ$2=1,Параметры!BZ$78,IF(BY453=Параметры!BY$78,Параметры!BY$78,BY453))</f>
        <v>0.2</v>
      </c>
      <c r="CA453" s="305">
        <f>IF(CA$2=1,Параметры!CA$78,IF(BZ453=Параметры!BZ$78,Параметры!BZ$78,BZ453))</f>
        <v>0.2</v>
      </c>
      <c r="CB453" s="305">
        <f>IF(CB$2=1,Параметры!CB$78,IF(CA453=Параметры!CA$78,Параметры!CA$78,CA453))</f>
        <v>0.2</v>
      </c>
      <c r="CC453" s="305">
        <f>IF(CC$2=1,Параметры!CC$78,IF(CB453=Параметры!CB$78,Параметры!CB$78,CB453))</f>
        <v>0.2</v>
      </c>
      <c r="CD453" s="305">
        <f>IF(CD$2=1,Параметры!CD$78,IF(CC453=Параметры!CC$78,Параметры!CC$78,CC453))</f>
        <v>0.2</v>
      </c>
      <c r="CE453" s="305">
        <f>IF(CE$2=1,Параметры!CE$78,IF(CD453=Параметры!CD$78,Параметры!CD$78,CD453))</f>
        <v>0.2</v>
      </c>
      <c r="CF453" s="305">
        <f>IF(CF$2=1,Параметры!CF$78,IF(CE453=Параметры!CE$78,Параметры!CE$78,CE453))</f>
        <v>0.2</v>
      </c>
      <c r="CG453" s="305">
        <f>IF(CG$2=1,Параметры!CG$78,IF(CF453=Параметры!CF$78,Параметры!CF$78,CF453))</f>
        <v>0.2</v>
      </c>
      <c r="CH453" s="305">
        <f>IF(CH$2=1,Параметры!CH$78,IF(CG453=Параметры!CG$78,Параметры!CG$78,CG453))</f>
        <v>0.2</v>
      </c>
      <c r="CI453" s="305">
        <f>IF(CI$2=1,Параметры!CI$78,IF(CH453=Параметры!CH$78,Параметры!CH$78,CH453))</f>
        <v>0.2</v>
      </c>
      <c r="CJ453" s="305">
        <f>IF(CJ$2=1,Параметры!CJ$78,IF(CI453=Параметры!CI$78,Параметры!CI$78,CI453))</f>
        <v>0.2</v>
      </c>
      <c r="CK453" s="305">
        <f>IF(CK$2=1,Параметры!CK$78,IF(CJ453=Параметры!CJ$78,Параметры!CJ$78,CJ453))</f>
        <v>0.2</v>
      </c>
      <c r="CL453" s="305">
        <f>IF(CL$2=1,Параметры!CL$78,IF(CK453=Параметры!CK$78,Параметры!CK$78,CK453))</f>
        <v>0.2</v>
      </c>
      <c r="CM453" s="305">
        <f>IF(CM$2=1,Параметры!CM$78,IF(CL453=Параметры!CL$78,Параметры!CL$78,CL453))</f>
        <v>0.2</v>
      </c>
      <c r="CN453" s="305">
        <f>IF(CN$2=1,Параметры!CN$78,IF(CM453=Параметры!CM$78,Параметры!CM$78,CM453))</f>
        <v>0.2</v>
      </c>
      <c r="CO453" s="305">
        <f>IF(CO$2=1,Параметры!CO$78,IF(CN453=Параметры!CN$78,Параметры!CN$78,CN453))</f>
        <v>0.2</v>
      </c>
      <c r="CP453" s="305">
        <f>IF(CP$2=1,Параметры!CP$78,IF(CO453=Параметры!CO$78,Параметры!CO$78,CO453))</f>
        <v>0.2</v>
      </c>
      <c r="CQ453" s="305">
        <f>IF(CQ$2=1,Параметры!CQ$78,IF(CP453=Параметры!CP$78,Параметры!CP$78,CP453))</f>
        <v>0.2</v>
      </c>
      <c r="CR453" s="305">
        <f>IF(CR$2=1,Параметры!CR$78,IF(CQ453=Параметры!CQ$78,Параметры!CQ$78,CQ453))</f>
        <v>0.2</v>
      </c>
      <c r="CS453" s="305">
        <f>IF(CS$2=1,Параметры!CS$78,IF(CR453=Параметры!CR$78,Параметры!CR$78,CR453))</f>
        <v>0.2</v>
      </c>
      <c r="CT453" s="305">
        <f>IF(CT$2=1,Параметры!CT$78,IF(CS453=Параметры!CS$78,Параметры!CS$78,CS453))</f>
        <v>0.2</v>
      </c>
      <c r="CU453" s="305">
        <f>IF(CU$2=1,Параметры!CU$78,IF(CT453=Параметры!CT$78,Параметры!CT$78,CT453))</f>
        <v>0.2</v>
      </c>
      <c r="CV453" s="305">
        <f>IF(CV$2=1,Параметры!CV$78,IF(CU453=Параметры!CU$78,Параметры!CU$78,CU453))</f>
        <v>0.2</v>
      </c>
      <c r="CW453" s="305">
        <f>IF(CW$2=1,Параметры!CW$78,IF(CV453=Параметры!CV$78,Параметры!CV$78,CV453))</f>
        <v>0.2</v>
      </c>
      <c r="CX453" s="305">
        <f>IF(CX$2=1,Параметры!CX$78,IF(CW453=Параметры!CW$78,Параметры!CW$78,CW453))</f>
        <v>0.2</v>
      </c>
      <c r="CY453" s="305">
        <f>IF(CY$2=1,Параметры!CY$78,IF(CX453=Параметры!CX$78,Параметры!CX$78,CX453))</f>
        <v>0.2</v>
      </c>
      <c r="CZ453" s="305">
        <f>IF(CZ$2=1,Параметры!CZ$78,IF(CY453=Параметры!CY$78,Параметры!CY$78,CY453))</f>
        <v>0.2</v>
      </c>
      <c r="DA453" s="305">
        <f>IF(DA$2=1,Параметры!DA$78,IF(CZ453=Параметры!CZ$78,Параметры!CZ$78,CZ453))</f>
        <v>0.2</v>
      </c>
      <c r="DB453" s="305">
        <f>IF(DB$2=1,Параметры!DB$78,IF(DA453=Параметры!DA$78,Параметры!DA$78,DA453))</f>
        <v>0.2</v>
      </c>
      <c r="DC453" s="305">
        <f>IF(DC$2=1,Параметры!DC$78,IF(DB453=Параметры!DB$78,Параметры!DB$78,DB453))</f>
        <v>0.2</v>
      </c>
      <c r="DD453" s="305">
        <f>IF(DD$2=1,Параметры!DD$78,IF(DC453=Параметры!DC$78,Параметры!DC$78,DC453))</f>
        <v>0.2</v>
      </c>
      <c r="DE453" s="305">
        <f>IF(DE$2=1,Параметры!DE$78,IF(DD453=Параметры!DD$78,Параметры!DD$78,DD453))</f>
        <v>0.2</v>
      </c>
      <c r="DF453" s="305">
        <f>IF(DF$2=1,Параметры!DF$78,IF(DE453=Параметры!DE$78,Параметры!DE$78,DE453))</f>
        <v>0.2</v>
      </c>
      <c r="DG453" s="305">
        <f>IF(DG$2=1,Параметры!DG$78,IF(DF453=Параметры!DF$78,Параметры!DF$78,DF453))</f>
        <v>0.2</v>
      </c>
      <c r="DH453" s="305">
        <f>IF(DH$2=1,Параметры!DH$78,IF(DG453=Параметры!DG$78,Параметры!DG$78,DG453))</f>
        <v>0.2</v>
      </c>
      <c r="DI453" s="305">
        <f>IF(DI$2=1,Параметры!DI$78,IF(DH453=Параметры!DH$78,Параметры!DH$78,DH453))</f>
        <v>0.2</v>
      </c>
      <c r="DJ453" s="305">
        <f>IF(DJ$2=1,Параметры!DJ$78,IF(DI453=Параметры!DI$78,Параметры!DI$78,DI453))</f>
        <v>0.2</v>
      </c>
      <c r="DK453" s="305">
        <f>IF(DK$2=1,Параметры!DK$78,IF(DJ453=Параметры!DJ$78,Параметры!DJ$78,DJ453))</f>
        <v>0.2</v>
      </c>
      <c r="DL453" s="305">
        <f>IF(DL$2=1,Параметры!DL$78,IF(DK453=Параметры!DK$78,Параметры!DK$78,DK453))</f>
        <v>0.2</v>
      </c>
      <c r="DM453" s="305">
        <f>IF(DM$2=1,Параметры!DM$78,IF(DL453=Параметры!DL$78,Параметры!DL$78,DL453))</f>
        <v>0.2</v>
      </c>
      <c r="DN453" s="305">
        <f>IF(DN$2=1,Параметры!DN$78,IF(DM453=Параметры!DM$78,Параметры!DM$78,DM453))</f>
        <v>0.2</v>
      </c>
      <c r="DO453" s="305">
        <f>IF(DO$2=1,Параметры!DO$78,IF(DN453=Параметры!DN$78,Параметры!DN$78,DN453))</f>
        <v>0.2</v>
      </c>
      <c r="DP453" s="305">
        <f>IF(DP$2=1,Параметры!DP$78,IF(DO453=Параметры!DO$78,Параметры!DO$78,DO453))</f>
        <v>0.2</v>
      </c>
      <c r="DQ453" s="305">
        <f>IF(DQ$2=1,Параметры!DQ$78,IF(DP453=Параметры!DP$78,Параметры!DP$78,DP453))</f>
        <v>0.2</v>
      </c>
      <c r="DR453" s="305">
        <f>IF(DR$2=1,Параметры!DR$78,IF(DQ453=Параметры!DQ$78,Параметры!DQ$78,DQ453))</f>
        <v>0.2</v>
      </c>
      <c r="DS453" s="305">
        <f>IF(DS$2=1,Параметры!DS$78,IF(DR453=Параметры!DR$78,Параметры!DR$78,DR453))</f>
        <v>0.2</v>
      </c>
      <c r="DT453" s="305">
        <f>IF(DT$2=1,Параметры!DT$78,IF(DS453=Параметры!DS$78,Параметры!DS$78,DS453))</f>
        <v>0.2</v>
      </c>
      <c r="DU453" s="305">
        <f>IF(DU$2=1,Параметры!DU$78,IF(DT453=Параметры!DT$78,Параметры!DT$78,DT453))</f>
        <v>0.2</v>
      </c>
      <c r="DV453" s="305">
        <f>IF(DV$2=1,Параметры!DV$78,IF(DU453=Параметры!DU$78,Параметры!DU$78,DU453))</f>
        <v>0.2</v>
      </c>
      <c r="DW453" s="174"/>
      <c r="DX453" s="170"/>
    </row>
    <row r="454" spans="1:128" hidden="1" outlineLevel="1" x14ac:dyDescent="0.2">
      <c r="A454" s="168" t="str">
        <f ca="1">Language!A$679</f>
        <v>коэффициент прироста цен к предыдущему периоду</v>
      </c>
      <c r="B454" s="173"/>
      <c r="C454" s="147" t="str">
        <f ca="1">Language!$A$1467</f>
        <v>раз</v>
      </c>
      <c r="D454" s="158"/>
      <c r="F454" s="6" t="s">
        <v>3190</v>
      </c>
      <c r="G454" s="175">
        <f ca="1">IF(G$2=1,1,IF(Prj_Inflation=1, (1+OFFSET(G452,0,-1))^(Параметры!G$36/360), 1))</f>
        <v>1</v>
      </c>
      <c r="H454" s="175">
        <f ca="1">IF(H$2=1,1,IF(Prj_Inflation=1, (1+OFFSET(H452,0,-1))^(Параметры!H$36/360), 1))</f>
        <v>1.0056541453874053</v>
      </c>
      <c r="I454" s="175">
        <f ca="1">IF(I$2=1,1,IF(Prj_Inflation=1, (1+OFFSET(I452,0,-1))^(Параметры!I$36/360), 1))</f>
        <v>1.0056541453874053</v>
      </c>
      <c r="J454" s="175">
        <f ca="1">IF(J$2=1,1,IF(Prj_Inflation=1, (1+OFFSET(J452,0,-1))^(Параметры!J$36/360), 1))</f>
        <v>1.0056541453874053</v>
      </c>
      <c r="K454" s="175">
        <f ca="1">IF(K$2=1,1,IF(Prj_Inflation=1, (1+OFFSET(K452,0,-1))^(Параметры!K$36/360), 1))</f>
        <v>1.0056541453874053</v>
      </c>
      <c r="L454" s="175">
        <f ca="1">IF(L$2=1,1,IF(Prj_Inflation=1, (1+OFFSET(L452,0,-1))^(Параметры!L$36/360), 1))</f>
        <v>1.0056541453874053</v>
      </c>
      <c r="M454" s="175">
        <f ca="1">IF(M$2=1,1,IF(Prj_Inflation=1, (1+OFFSET(M452,0,-1))^(Параметры!M$36/360), 1))</f>
        <v>1.0056541453874053</v>
      </c>
      <c r="N454" s="175">
        <f ca="1">IF(N$2=1,1,IF(Prj_Inflation=1, (1+OFFSET(N452,0,-1))^(Параметры!N$36/360), 1))</f>
        <v>1.0056541453874053</v>
      </c>
      <c r="O454" s="175">
        <f ca="1">IF(O$2=1,1,IF(Prj_Inflation=1, (1+OFFSET(O452,0,-1))^(Параметры!O$36/360), 1))</f>
        <v>1.0056541453874053</v>
      </c>
      <c r="P454" s="175">
        <f ca="1">IF(P$2=1,1,IF(Prj_Inflation=1, (1+OFFSET(P452,0,-1))^(Параметры!P$36/360), 1))</f>
        <v>1.0056541453874053</v>
      </c>
      <c r="Q454" s="175">
        <f ca="1">IF(Q$2=1,1,IF(Prj_Inflation=1, (1+OFFSET(Q452,0,-1))^(Параметры!Q$36/360), 1))</f>
        <v>1.0056541453874053</v>
      </c>
      <c r="R454" s="175">
        <f ca="1">IF(R$2=1,1,IF(Prj_Inflation=1, (1+OFFSET(R452,0,-1))^(Параметры!R$36/360), 1))</f>
        <v>1.0056541453874053</v>
      </c>
      <c r="S454" s="175">
        <f ca="1">IF(S$2=1,1,IF(Prj_Inflation=1, (1+OFFSET(S452,0,-1))^(Параметры!S$36/360), 1))</f>
        <v>1.0056541453874053</v>
      </c>
      <c r="T454" s="175">
        <f ca="1">IF(T$2=1,1,IF(Prj_Inflation=1, (1+OFFSET(T452,0,-1))^(Параметры!T$36/360), 1))</f>
        <v>1.0056541453874053</v>
      </c>
      <c r="U454" s="175">
        <f ca="1">IF(U$2=1,1,IF(Prj_Inflation=1, (1+OFFSET(U452,0,-1))^(Параметры!U$36/360), 1))</f>
        <v>1.0056541453874053</v>
      </c>
      <c r="V454" s="175">
        <f ca="1">IF(V$2=1,1,IF(Prj_Inflation=1, (1+OFFSET(V452,0,-1))^(Параметры!V$36/360), 1))</f>
        <v>1.0056541453874053</v>
      </c>
      <c r="W454" s="175">
        <f ca="1">IF(W$2=1,1,IF(Prj_Inflation=1, (1+OFFSET(W452,0,-1))^(Параметры!W$36/360), 1))</f>
        <v>1.0056541453874053</v>
      </c>
      <c r="X454" s="175">
        <f ca="1">IF(X$2=1,1,IF(Prj_Inflation=1, (1+OFFSET(X452,0,-1))^(Параметры!X$36/360), 1))</f>
        <v>1.0056541453874053</v>
      </c>
      <c r="Y454" s="175">
        <f ca="1">IF(Y$2=1,1,IF(Prj_Inflation=1, (1+OFFSET(Y452,0,-1))^(Параметры!Y$36/360), 1))</f>
        <v>1.0056541453874053</v>
      </c>
      <c r="Z454" s="175">
        <f ca="1">IF(Z$2=1,1,IF(Prj_Inflation=1, (1+OFFSET(Z452,0,-1))^(Параметры!Z$36/360), 1))</f>
        <v>1.0056541453874053</v>
      </c>
      <c r="AA454" s="175">
        <f ca="1">IF(AA$2=1,1,IF(Prj_Inflation=1, (1+OFFSET(AA452,0,-1))^(Параметры!AA$36/360), 1))</f>
        <v>1.0056541453874053</v>
      </c>
      <c r="AB454" s="175">
        <f ca="1">IF(AB$2=1,1,IF(Prj_Inflation=1, (1+OFFSET(AB452,0,-1))^(Параметры!AB$36/360), 1))</f>
        <v>1.0056541453874053</v>
      </c>
      <c r="AC454" s="175">
        <f ca="1">IF(AC$2=1,1,IF(Prj_Inflation=1, (1+OFFSET(AC452,0,-1))^(Параметры!AC$36/360), 1))</f>
        <v>1.0056541453874053</v>
      </c>
      <c r="AD454" s="175">
        <f ca="1">IF(AD$2=1,1,IF(Prj_Inflation=1, (1+OFFSET(AD452,0,-1))^(Параметры!AD$36/360), 1))</f>
        <v>1.0056541453874053</v>
      </c>
      <c r="AE454" s="175">
        <f ca="1">IF(AE$2=1,1,IF(Prj_Inflation=1, (1+OFFSET(AE452,0,-1))^(Параметры!AE$36/360), 1))</f>
        <v>1.0056541453874053</v>
      </c>
      <c r="AF454" s="175">
        <f ca="1">IF(AF$2=1,1,IF(Prj_Inflation=1, (1+OFFSET(AF452,0,-1))^(Параметры!AF$36/360), 1))</f>
        <v>1.0056541453874053</v>
      </c>
      <c r="AG454" s="175">
        <f ca="1">IF(AG$2=1,1,IF(Prj_Inflation=1, (1+OFFSET(AG452,0,-1))^(Параметры!AG$36/360), 1))</f>
        <v>1.0056541453874053</v>
      </c>
      <c r="AH454" s="175">
        <f ca="1">IF(AH$2=1,1,IF(Prj_Inflation=1, (1+OFFSET(AH452,0,-1))^(Параметры!AH$36/360), 1))</f>
        <v>1.0056541453874053</v>
      </c>
      <c r="AI454" s="175">
        <f ca="1">IF(AI$2=1,1,IF(Prj_Inflation=1, (1+OFFSET(AI452,0,-1))^(Параметры!AI$36/360), 1))</f>
        <v>1.0056541453874053</v>
      </c>
      <c r="AJ454" s="175">
        <f ca="1">IF(AJ$2=1,1,IF(Prj_Inflation=1, (1+OFFSET(AJ452,0,-1))^(Параметры!AJ$36/360), 1))</f>
        <v>1.0056541453874053</v>
      </c>
      <c r="AK454" s="175">
        <f ca="1">IF(AK$2=1,1,IF(Prj_Inflation=1, (1+OFFSET(AK452,0,-1))^(Параметры!AK$36/360), 1))</f>
        <v>1.0056541453874053</v>
      </c>
      <c r="AL454" s="175">
        <f ca="1">IF(AL$2=1,1,IF(Prj_Inflation=1, (1+OFFSET(AL452,0,-1))^(Параметры!AL$36/360), 1))</f>
        <v>1.0056541453874053</v>
      </c>
      <c r="AM454" s="175">
        <f ca="1">IF(AM$2=1,1,IF(Prj_Inflation=1, (1+OFFSET(AM452,0,-1))^(Параметры!AM$36/360), 1))</f>
        <v>1.0056541453874053</v>
      </c>
      <c r="AN454" s="175">
        <f ca="1">IF(AN$2=1,1,IF(Prj_Inflation=1, (1+OFFSET(AN452,0,-1))^(Параметры!AN$36/360), 1))</f>
        <v>1.0056541453874053</v>
      </c>
      <c r="AO454" s="175">
        <f ca="1">IF(AO$2=1,1,IF(Prj_Inflation=1, (1+OFFSET(AO452,0,-1))^(Параметры!AO$36/360), 1))</f>
        <v>1.0056541453874053</v>
      </c>
      <c r="AP454" s="175">
        <f ca="1">IF(AP$2=1,1,IF(Prj_Inflation=1, (1+OFFSET(AP452,0,-1))^(Параметры!AP$36/360), 1))</f>
        <v>1.0056541453874053</v>
      </c>
      <c r="AQ454" s="175">
        <f ca="1">IF(AQ$2=1,1,IF(Prj_Inflation=1, (1+OFFSET(AQ452,0,-1))^(Параметры!AQ$36/360), 1))</f>
        <v>1.0056541453874053</v>
      </c>
      <c r="AR454" s="175">
        <f ca="1">IF(AR$2=1,1,IF(Prj_Inflation=1, (1+OFFSET(AR452,0,-1))^(Параметры!AR$36/360), 1))</f>
        <v>1.0056541453874053</v>
      </c>
      <c r="AS454" s="175">
        <f ca="1">IF(AS$2=1,1,IF(Prj_Inflation=1, (1+OFFSET(AS452,0,-1))^(Параметры!AS$36/360), 1))</f>
        <v>1.0056541453874053</v>
      </c>
      <c r="AT454" s="175">
        <f ca="1">IF(AT$2=1,1,IF(Prj_Inflation=1, (1+OFFSET(AT452,0,-1))^(Параметры!AT$36/360), 1))</f>
        <v>1.0056541453874053</v>
      </c>
      <c r="AU454" s="175">
        <f ca="1">IF(AU$2=1,1,IF(Prj_Inflation=1, (1+OFFSET(AU452,0,-1))^(Параметры!AU$36/360), 1))</f>
        <v>1.0056541453874053</v>
      </c>
      <c r="AV454" s="175">
        <f ca="1">IF(AV$2=1,1,IF(Prj_Inflation=1, (1+OFFSET(AV452,0,-1))^(Параметры!AV$36/360), 1))</f>
        <v>1.0056541453874053</v>
      </c>
      <c r="AW454" s="175">
        <f ca="1">IF(AW$2=1,1,IF(Prj_Inflation=1, (1+OFFSET(AW452,0,-1))^(Параметры!AW$36/360), 1))</f>
        <v>1.0056541453874053</v>
      </c>
      <c r="AX454" s="175">
        <f ca="1">IF(AX$2=1,1,IF(Prj_Inflation=1, (1+OFFSET(AX452,0,-1))^(Параметры!AX$36/360), 1))</f>
        <v>1.0056541453874053</v>
      </c>
      <c r="AY454" s="175">
        <f ca="1">IF(AY$2=1,1,IF(Prj_Inflation=1, (1+OFFSET(AY452,0,-1))^(Параметры!AY$36/360), 1))</f>
        <v>1.0056541453874053</v>
      </c>
      <c r="AZ454" s="175">
        <f ca="1">IF(AZ$2=1,1,IF(Prj_Inflation=1, (1+OFFSET(AZ452,0,-1))^(Параметры!AZ$36/360), 1))</f>
        <v>1.0056541453874053</v>
      </c>
      <c r="BA454" s="175">
        <f ca="1">IF(BA$2=1,1,IF(Prj_Inflation=1, (1+OFFSET(BA452,0,-1))^(Параметры!BA$36/360), 1))</f>
        <v>1.0056541453874053</v>
      </c>
      <c r="BB454" s="175">
        <f ca="1">IF(BB$2=1,1,IF(Prj_Inflation=1, (1+OFFSET(BB452,0,-1))^(Параметры!BB$36/360), 1))</f>
        <v>1.0056541453874053</v>
      </c>
      <c r="BC454" s="175">
        <f ca="1">IF(BC$2=1,1,IF(Prj_Inflation=1, (1+OFFSET(BC452,0,-1))^(Параметры!BC$36/360), 1))</f>
        <v>1.0056541453874053</v>
      </c>
      <c r="BD454" s="175">
        <f ca="1">IF(BD$2=1,1,IF(Prj_Inflation=1, (1+OFFSET(BD452,0,-1))^(Параметры!BD$36/360), 1))</f>
        <v>1.0056541453874053</v>
      </c>
      <c r="BE454" s="175">
        <f ca="1">IF(BE$2=1,1,IF(Prj_Inflation=1, (1+OFFSET(BE452,0,-1))^(Параметры!BE$36/360), 1))</f>
        <v>1.0056541453874053</v>
      </c>
      <c r="BF454" s="175">
        <f ca="1">IF(BF$2=1,1,IF(Prj_Inflation=1, (1+OFFSET(BF452,0,-1))^(Параметры!BF$36/360), 1))</f>
        <v>1.0056541453874053</v>
      </c>
      <c r="BG454" s="175">
        <f ca="1">IF(BG$2=1,1,IF(Prj_Inflation=1, (1+OFFSET(BG452,0,-1))^(Параметры!BG$36/360), 1))</f>
        <v>1.0056541453874053</v>
      </c>
      <c r="BH454" s="175">
        <f ca="1">IF(BH$2=1,1,IF(Prj_Inflation=1, (1+OFFSET(BH452,0,-1))^(Параметры!BH$36/360), 1))</f>
        <v>1.0056541453874053</v>
      </c>
      <c r="BI454" s="175">
        <f ca="1">IF(BI$2=1,1,IF(Prj_Inflation=1, (1+OFFSET(BI452,0,-1))^(Параметры!BI$36/360), 1))</f>
        <v>1.0056541453874053</v>
      </c>
      <c r="BJ454" s="175">
        <f ca="1">IF(BJ$2=1,1,IF(Prj_Inflation=1, (1+OFFSET(BJ452,0,-1))^(Параметры!BJ$36/360), 1))</f>
        <v>1.0056541453874053</v>
      </c>
      <c r="BK454" s="175">
        <f ca="1">IF(BK$2=1,1,IF(Prj_Inflation=1, (1+OFFSET(BK452,0,-1))^(Параметры!BK$36/360), 1))</f>
        <v>1.0056541453874053</v>
      </c>
      <c r="BL454" s="175">
        <f ca="1">IF(BL$2=1,1,IF(Prj_Inflation=1, (1+OFFSET(BL452,0,-1))^(Параметры!BL$36/360), 1))</f>
        <v>1.0056541453874053</v>
      </c>
      <c r="BM454" s="175">
        <f ca="1">IF(BM$2=1,1,IF(Prj_Inflation=1, (1+OFFSET(BM452,0,-1))^(Параметры!BM$36/360), 1))</f>
        <v>1.0056541453874053</v>
      </c>
      <c r="BN454" s="175">
        <f ca="1">IF(BN$2=1,1,IF(Prj_Inflation=1, (1+OFFSET(BN452,0,-1))^(Параметры!BN$36/360), 1))</f>
        <v>1.0056541453874053</v>
      </c>
      <c r="BO454" s="175">
        <f ca="1">IF(BO$2=1,1,IF(Prj_Inflation=1, (1+OFFSET(BO452,0,-1))^(Параметры!BO$36/360), 1))</f>
        <v>1.0056541453874053</v>
      </c>
      <c r="BP454" s="175">
        <f ca="1">IF(BP$2=1,1,IF(Prj_Inflation=1, (1+OFFSET(BP452,0,-1))^(Параметры!BP$36/360), 1))</f>
        <v>1.0056541453874053</v>
      </c>
      <c r="BQ454" s="175">
        <f ca="1">IF(BQ$2=1,1,IF(Prj_Inflation=1, (1+OFFSET(BQ452,0,-1))^(Параметры!BQ$36/360), 1))</f>
        <v>1.0056541453874053</v>
      </c>
      <c r="BR454" s="175">
        <f ca="1">IF(BR$2=1,1,IF(Prj_Inflation=1, (1+OFFSET(BR452,0,-1))^(Параметры!BR$36/360), 1))</f>
        <v>1.0056541453874053</v>
      </c>
      <c r="BS454" s="175">
        <f ca="1">IF(BS$2=1,1,IF(Prj_Inflation=1, (1+OFFSET(BS452,0,-1))^(Параметры!BS$36/360), 1))</f>
        <v>1.0056541453874053</v>
      </c>
      <c r="BT454" s="175">
        <f ca="1">IF(BT$2=1,1,IF(Prj_Inflation=1, (1+OFFSET(BT452,0,-1))^(Параметры!BT$36/360), 1))</f>
        <v>1.0056541453874053</v>
      </c>
      <c r="BU454" s="175">
        <f ca="1">IF(BU$2=1,1,IF(Prj_Inflation=1, (1+OFFSET(BU452,0,-1))^(Параметры!BU$36/360), 1))</f>
        <v>1.0056541453874053</v>
      </c>
      <c r="BV454" s="175">
        <f ca="1">IF(BV$2=1,1,IF(Prj_Inflation=1, (1+OFFSET(BV452,0,-1))^(Параметры!BV$36/360), 1))</f>
        <v>1.0056541453874053</v>
      </c>
      <c r="BW454" s="175">
        <f ca="1">IF(BW$2=1,1,IF(Prj_Inflation=1, (1+OFFSET(BW452,0,-1))^(Параметры!BW$36/360), 1))</f>
        <v>1.0056541453874053</v>
      </c>
      <c r="BX454" s="175">
        <f ca="1">IF(BX$2=1,1,IF(Prj_Inflation=1, (1+OFFSET(BX452,0,-1))^(Параметры!BX$36/360), 1))</f>
        <v>1.0056541453874053</v>
      </c>
      <c r="BY454" s="175">
        <f ca="1">IF(BY$2=1,1,IF(Prj_Inflation=1, (1+OFFSET(BY452,0,-1))^(Параметры!BY$36/360), 1))</f>
        <v>1.0056541453874053</v>
      </c>
      <c r="BZ454" s="175">
        <f ca="1">IF(BZ$2=1,1,IF(Prj_Inflation=1, (1+OFFSET(BZ452,0,-1))^(Параметры!BZ$36/360), 1))</f>
        <v>1.0056541453874053</v>
      </c>
      <c r="CA454" s="175">
        <f ca="1">IF(CA$2=1,1,IF(Prj_Inflation=1, (1+OFFSET(CA452,0,-1))^(Параметры!CA$36/360), 1))</f>
        <v>1.0056541453874053</v>
      </c>
      <c r="CB454" s="175">
        <f ca="1">IF(CB$2=1,1,IF(Prj_Inflation=1, (1+OFFSET(CB452,0,-1))^(Параметры!CB$36/360), 1))</f>
        <v>1.0056541453874053</v>
      </c>
      <c r="CC454" s="175">
        <f ca="1">IF(CC$2=1,1,IF(Prj_Inflation=1, (1+OFFSET(CC452,0,-1))^(Параметры!CC$36/360), 1))</f>
        <v>1.0056541453874053</v>
      </c>
      <c r="CD454" s="175">
        <f ca="1">IF(CD$2=1,1,IF(Prj_Inflation=1, (1+OFFSET(CD452,0,-1))^(Параметры!CD$36/360), 1))</f>
        <v>1.0056541453874053</v>
      </c>
      <c r="CE454" s="175">
        <f ca="1">IF(CE$2=1,1,IF(Prj_Inflation=1, (1+OFFSET(CE452,0,-1))^(Параметры!CE$36/360), 1))</f>
        <v>1.0056541453874053</v>
      </c>
      <c r="CF454" s="175">
        <f ca="1">IF(CF$2=1,1,IF(Prj_Inflation=1, (1+OFFSET(CF452,0,-1))^(Параметры!CF$36/360), 1))</f>
        <v>1.0056541453874053</v>
      </c>
      <c r="CG454" s="175">
        <f ca="1">IF(CG$2=1,1,IF(Prj_Inflation=1, (1+OFFSET(CG452,0,-1))^(Параметры!CG$36/360), 1))</f>
        <v>1.0056541453874053</v>
      </c>
      <c r="CH454" s="175">
        <f ca="1">IF(CH$2=1,1,IF(Prj_Inflation=1, (1+OFFSET(CH452,0,-1))^(Параметры!CH$36/360), 1))</f>
        <v>1.0056541453874053</v>
      </c>
      <c r="CI454" s="175">
        <f ca="1">IF(CI$2=1,1,IF(Prj_Inflation=1, (1+OFFSET(CI452,0,-1))^(Параметры!CI$36/360), 1))</f>
        <v>1.0056541453874053</v>
      </c>
      <c r="CJ454" s="175">
        <f ca="1">IF(CJ$2=1,1,IF(Prj_Inflation=1, (1+OFFSET(CJ452,0,-1))^(Параметры!CJ$36/360), 1))</f>
        <v>1.0056541453874053</v>
      </c>
      <c r="CK454" s="175">
        <f ca="1">IF(CK$2=1,1,IF(Prj_Inflation=1, (1+OFFSET(CK452,0,-1))^(Параметры!CK$36/360), 1))</f>
        <v>1.0056541453874053</v>
      </c>
      <c r="CL454" s="175">
        <f ca="1">IF(CL$2=1,1,IF(Prj_Inflation=1, (1+OFFSET(CL452,0,-1))^(Параметры!CL$36/360), 1))</f>
        <v>1.0056541453874053</v>
      </c>
      <c r="CM454" s="175">
        <f ca="1">IF(CM$2=1,1,IF(Prj_Inflation=1, (1+OFFSET(CM452,0,-1))^(Параметры!CM$36/360), 1))</f>
        <v>1.0056541453874053</v>
      </c>
      <c r="CN454" s="175">
        <f ca="1">IF(CN$2=1,1,IF(Prj_Inflation=1, (1+OFFSET(CN452,0,-1))^(Параметры!CN$36/360), 1))</f>
        <v>1.0056541453874053</v>
      </c>
      <c r="CO454" s="175">
        <f ca="1">IF(CO$2=1,1,IF(Prj_Inflation=1, (1+OFFSET(CO452,0,-1))^(Параметры!CO$36/360), 1))</f>
        <v>1.0056541453874053</v>
      </c>
      <c r="CP454" s="175">
        <f ca="1">IF(CP$2=1,1,IF(Prj_Inflation=1, (1+OFFSET(CP452,0,-1))^(Параметры!CP$36/360), 1))</f>
        <v>1.0056541453874053</v>
      </c>
      <c r="CQ454" s="175">
        <f ca="1">IF(CQ$2=1,1,IF(Prj_Inflation=1, (1+OFFSET(CQ452,0,-1))^(Параметры!CQ$36/360), 1))</f>
        <v>1.0056541453874053</v>
      </c>
      <c r="CR454" s="175">
        <f ca="1">IF(CR$2=1,1,IF(Prj_Inflation=1, (1+OFFSET(CR452,0,-1))^(Параметры!CR$36/360), 1))</f>
        <v>1.0056541453874053</v>
      </c>
      <c r="CS454" s="175">
        <f ca="1">IF(CS$2=1,1,IF(Prj_Inflation=1, (1+OFFSET(CS452,0,-1))^(Параметры!CS$36/360), 1))</f>
        <v>1.0056541453874053</v>
      </c>
      <c r="CT454" s="175">
        <f ca="1">IF(CT$2=1,1,IF(Prj_Inflation=1, (1+OFFSET(CT452,0,-1))^(Параметры!CT$36/360), 1))</f>
        <v>1.0056541453874053</v>
      </c>
      <c r="CU454" s="175">
        <f ca="1">IF(CU$2=1,1,IF(Prj_Inflation=1, (1+OFFSET(CU452,0,-1))^(Параметры!CU$36/360), 1))</f>
        <v>1.0056541453874053</v>
      </c>
      <c r="CV454" s="175">
        <f ca="1">IF(CV$2=1,1,IF(Prj_Inflation=1, (1+OFFSET(CV452,0,-1))^(Параметры!CV$36/360), 1))</f>
        <v>1.0056541453874053</v>
      </c>
      <c r="CW454" s="175">
        <f ca="1">IF(CW$2=1,1,IF(Prj_Inflation=1, (1+OFFSET(CW452,0,-1))^(Параметры!CW$36/360), 1))</f>
        <v>1.0056541453874053</v>
      </c>
      <c r="CX454" s="175">
        <f ca="1">IF(CX$2=1,1,IF(Prj_Inflation=1, (1+OFFSET(CX452,0,-1))^(Параметры!CX$36/360), 1))</f>
        <v>1.0056541453874053</v>
      </c>
      <c r="CY454" s="175">
        <f ca="1">IF(CY$2=1,1,IF(Prj_Inflation=1, (1+OFFSET(CY452,0,-1))^(Параметры!CY$36/360), 1))</f>
        <v>1.0056541453874053</v>
      </c>
      <c r="CZ454" s="175">
        <f ca="1">IF(CZ$2=1,1,IF(Prj_Inflation=1, (1+OFFSET(CZ452,0,-1))^(Параметры!CZ$36/360), 1))</f>
        <v>1.0056541453874053</v>
      </c>
      <c r="DA454" s="175">
        <f ca="1">IF(DA$2=1,1,IF(Prj_Inflation=1, (1+OFFSET(DA452,0,-1))^(Параметры!DA$36/360), 1))</f>
        <v>1.0056541453874053</v>
      </c>
      <c r="DB454" s="175">
        <f ca="1">IF(DB$2=1,1,IF(Prj_Inflation=1, (1+OFFSET(DB452,0,-1))^(Параметры!DB$36/360), 1))</f>
        <v>1.0056541453874053</v>
      </c>
      <c r="DC454" s="175">
        <f ca="1">IF(DC$2=1,1,IF(Prj_Inflation=1, (1+OFFSET(DC452,0,-1))^(Параметры!DC$36/360), 1))</f>
        <v>1.0056541453874053</v>
      </c>
      <c r="DD454" s="175">
        <f ca="1">IF(DD$2=1,1,IF(Prj_Inflation=1, (1+OFFSET(DD452,0,-1))^(Параметры!DD$36/360), 1))</f>
        <v>1.0056541453874053</v>
      </c>
      <c r="DE454" s="175">
        <f ca="1">IF(DE$2=1,1,IF(Prj_Inflation=1, (1+OFFSET(DE452,0,-1))^(Параметры!DE$36/360), 1))</f>
        <v>1.0056541453874053</v>
      </c>
      <c r="DF454" s="175">
        <f ca="1">IF(DF$2=1,1,IF(Prj_Inflation=1, (1+OFFSET(DF452,0,-1))^(Параметры!DF$36/360), 1))</f>
        <v>1.0056541453874053</v>
      </c>
      <c r="DG454" s="175">
        <f ca="1">IF(DG$2=1,1,IF(Prj_Inflation=1, (1+OFFSET(DG452,0,-1))^(Параметры!DG$36/360), 1))</f>
        <v>1.0056541453874053</v>
      </c>
      <c r="DH454" s="175">
        <f ca="1">IF(DH$2=1,1,IF(Prj_Inflation=1, (1+OFFSET(DH452,0,-1))^(Параметры!DH$36/360), 1))</f>
        <v>1.0056541453874053</v>
      </c>
      <c r="DI454" s="175">
        <f ca="1">IF(DI$2=1,1,IF(Prj_Inflation=1, (1+OFFSET(DI452,0,-1))^(Параметры!DI$36/360), 1))</f>
        <v>1.0056541453874053</v>
      </c>
      <c r="DJ454" s="175">
        <f ca="1">IF(DJ$2=1,1,IF(Prj_Inflation=1, (1+OFFSET(DJ452,0,-1))^(Параметры!DJ$36/360), 1))</f>
        <v>1.0056541453874053</v>
      </c>
      <c r="DK454" s="175">
        <f ca="1">IF(DK$2=1,1,IF(Prj_Inflation=1, (1+OFFSET(DK452,0,-1))^(Параметры!DK$36/360), 1))</f>
        <v>1.0056541453874053</v>
      </c>
      <c r="DL454" s="175">
        <f ca="1">IF(DL$2=1,1,IF(Prj_Inflation=1, (1+OFFSET(DL452,0,-1))^(Параметры!DL$36/360), 1))</f>
        <v>1.0056541453874053</v>
      </c>
      <c r="DM454" s="175">
        <f ca="1">IF(DM$2=1,1,IF(Prj_Inflation=1, (1+OFFSET(DM452,0,-1))^(Параметры!DM$36/360), 1))</f>
        <v>1.0056541453874053</v>
      </c>
      <c r="DN454" s="175">
        <f ca="1">IF(DN$2=1,1,IF(Prj_Inflation=1, (1+OFFSET(DN452,0,-1))^(Параметры!DN$36/360), 1))</f>
        <v>1.0056541453874053</v>
      </c>
      <c r="DO454" s="175">
        <f ca="1">IF(DO$2=1,1,IF(Prj_Inflation=1, (1+OFFSET(DO452,0,-1))^(Параметры!DO$36/360), 1))</f>
        <v>1.0056541453874053</v>
      </c>
      <c r="DP454" s="175">
        <f ca="1">IF(DP$2=1,1,IF(Prj_Inflation=1, (1+OFFSET(DP452,0,-1))^(Параметры!DP$36/360), 1))</f>
        <v>1.0056541453874053</v>
      </c>
      <c r="DQ454" s="175">
        <f ca="1">IF(DQ$2=1,1,IF(Prj_Inflation=1, (1+OFFSET(DQ452,0,-1))^(Параметры!DQ$36/360), 1))</f>
        <v>1.0056541453874053</v>
      </c>
      <c r="DR454" s="175">
        <f ca="1">IF(DR$2=1,1,IF(Prj_Inflation=1, (1+OFFSET(DR452,0,-1))^(Параметры!DR$36/360), 1))</f>
        <v>1.0056541453874053</v>
      </c>
      <c r="DS454" s="175">
        <f ca="1">IF(DS$2=1,1,IF(Prj_Inflation=1, (1+OFFSET(DS452,0,-1))^(Параметры!DS$36/360), 1))</f>
        <v>1.0056541453874053</v>
      </c>
      <c r="DT454" s="175">
        <f ca="1">IF(DT$2=1,1,IF(Prj_Inflation=1, (1+OFFSET(DT452,0,-1))^(Параметры!DT$36/360), 1))</f>
        <v>1.0056541453874053</v>
      </c>
      <c r="DU454" s="175">
        <f ca="1">IF(DU$2=1,1,IF(Prj_Inflation=1, (1+OFFSET(DU452,0,-1))^(Параметры!DU$36/360), 1))</f>
        <v>1.0056541453874053</v>
      </c>
      <c r="DV454" s="175">
        <f ca="1">IF(DV$2=1,1,IF(Prj_Inflation=1, (1+OFFSET(DV452,0,-1))^(Параметры!DV$36/360), 1))</f>
        <v>1.0056541453874053</v>
      </c>
      <c r="DW454" s="175"/>
      <c r="DX454" s="170"/>
    </row>
    <row r="455" spans="1:128" hidden="1" outlineLevel="1" x14ac:dyDescent="0.2">
      <c r="A455" s="168" t="str">
        <f ca="1">Language!A$1476</f>
        <v>индексировать в начале года</v>
      </c>
      <c r="B455" s="306">
        <v>0</v>
      </c>
      <c r="C455" s="147" t="str">
        <f ca="1">IF(B455=1,Language!$A$1465,Language!$A$1466)</f>
        <v>Нет</v>
      </c>
      <c r="D455" s="158"/>
      <c r="F455" s="6" t="s">
        <v>3328</v>
      </c>
      <c r="G455" s="176" t="str">
        <f ca="1">IF(Prj_Inflation=1,IF($B455=1,IF(G$2=1,1,IF(Параметры!G$35=1,1+OFFSET(G452,0,-1),1)),"-"),1)</f>
        <v>-</v>
      </c>
      <c r="H455" s="176" t="str">
        <f ca="1">IF(Prj_Inflation=1,IF($B455=1,IF(H$2=1,1,IF(Параметры!H$35=1,1+OFFSET(H452,0,-1),1)),"-"),1)</f>
        <v>-</v>
      </c>
      <c r="I455" s="176" t="str">
        <f ca="1">IF(Prj_Inflation=1,IF($B455=1,IF(I$2=1,1,IF(Параметры!I$35=1,1+OFFSET(I452,0,-1),1)),"-"),1)</f>
        <v>-</v>
      </c>
      <c r="J455" s="176" t="str">
        <f ca="1">IF(Prj_Inflation=1,IF($B455=1,IF(J$2=1,1,IF(Параметры!J$35=1,1+OFFSET(J452,0,-1),1)),"-"),1)</f>
        <v>-</v>
      </c>
      <c r="K455" s="176" t="str">
        <f ca="1">IF(Prj_Inflation=1,IF($B455=1,IF(K$2=1,1,IF(Параметры!K$35=1,1+OFFSET(K452,0,-1),1)),"-"),1)</f>
        <v>-</v>
      </c>
      <c r="L455" s="176" t="str">
        <f ca="1">IF(Prj_Inflation=1,IF($B455=1,IF(L$2=1,1,IF(Параметры!L$35=1,1+OFFSET(L452,0,-1),1)),"-"),1)</f>
        <v>-</v>
      </c>
      <c r="M455" s="176" t="str">
        <f ca="1">IF(Prj_Inflation=1,IF($B455=1,IF(M$2=1,1,IF(Параметры!M$35=1,1+OFFSET(M452,0,-1),1)),"-"),1)</f>
        <v>-</v>
      </c>
      <c r="N455" s="176" t="str">
        <f ca="1">IF(Prj_Inflation=1,IF($B455=1,IF(N$2=1,1,IF(Параметры!N$35=1,1+OFFSET(N452,0,-1),1)),"-"),1)</f>
        <v>-</v>
      </c>
      <c r="O455" s="176" t="str">
        <f ca="1">IF(Prj_Inflation=1,IF($B455=1,IF(O$2=1,1,IF(Параметры!O$35=1,1+OFFSET(O452,0,-1),1)),"-"),1)</f>
        <v>-</v>
      </c>
      <c r="P455" s="176" t="str">
        <f ca="1">IF(Prj_Inflation=1,IF($B455=1,IF(P$2=1,1,IF(Параметры!P$35=1,1+OFFSET(P452,0,-1),1)),"-"),1)</f>
        <v>-</v>
      </c>
      <c r="Q455" s="176" t="str">
        <f ca="1">IF(Prj_Inflation=1,IF($B455=1,IF(Q$2=1,1,IF(Параметры!Q$35=1,1+OFFSET(Q452,0,-1),1)),"-"),1)</f>
        <v>-</v>
      </c>
      <c r="R455" s="176" t="str">
        <f ca="1">IF(Prj_Inflation=1,IF($B455=1,IF(R$2=1,1,IF(Параметры!R$35=1,1+OFFSET(R452,0,-1),1)),"-"),1)</f>
        <v>-</v>
      </c>
      <c r="S455" s="176" t="str">
        <f ca="1">IF(Prj_Inflation=1,IF($B455=1,IF(S$2=1,1,IF(Параметры!S$35=1,1+OFFSET(S452,0,-1),1)),"-"),1)</f>
        <v>-</v>
      </c>
      <c r="T455" s="176" t="str">
        <f ca="1">IF(Prj_Inflation=1,IF($B455=1,IF(T$2=1,1,IF(Параметры!T$35=1,1+OFFSET(T452,0,-1),1)),"-"),1)</f>
        <v>-</v>
      </c>
      <c r="U455" s="176" t="str">
        <f ca="1">IF(Prj_Inflation=1,IF($B455=1,IF(U$2=1,1,IF(Параметры!U$35=1,1+OFFSET(U452,0,-1),1)),"-"),1)</f>
        <v>-</v>
      </c>
      <c r="V455" s="176" t="str">
        <f ca="1">IF(Prj_Inflation=1,IF($B455=1,IF(V$2=1,1,IF(Параметры!V$35=1,1+OFFSET(V452,0,-1),1)),"-"),1)</f>
        <v>-</v>
      </c>
      <c r="W455" s="176" t="str">
        <f ca="1">IF(Prj_Inflation=1,IF($B455=1,IF(W$2=1,1,IF(Параметры!W$35=1,1+OFFSET(W452,0,-1),1)),"-"),1)</f>
        <v>-</v>
      </c>
      <c r="X455" s="176" t="str">
        <f ca="1">IF(Prj_Inflation=1,IF($B455=1,IF(X$2=1,1,IF(Параметры!X$35=1,1+OFFSET(X452,0,-1),1)),"-"),1)</f>
        <v>-</v>
      </c>
      <c r="Y455" s="176" t="str">
        <f ca="1">IF(Prj_Inflation=1,IF($B455=1,IF(Y$2=1,1,IF(Параметры!Y$35=1,1+OFFSET(Y452,0,-1),1)),"-"),1)</f>
        <v>-</v>
      </c>
      <c r="Z455" s="176" t="str">
        <f ca="1">IF(Prj_Inflation=1,IF($B455=1,IF(Z$2=1,1,IF(Параметры!Z$35=1,1+OFFSET(Z452,0,-1),1)),"-"),1)</f>
        <v>-</v>
      </c>
      <c r="AA455" s="176" t="str">
        <f ca="1">IF(Prj_Inflation=1,IF($B455=1,IF(AA$2=1,1,IF(Параметры!AA$35=1,1+OFFSET(AA452,0,-1),1)),"-"),1)</f>
        <v>-</v>
      </c>
      <c r="AB455" s="176" t="str">
        <f ca="1">IF(Prj_Inflation=1,IF($B455=1,IF(AB$2=1,1,IF(Параметры!AB$35=1,1+OFFSET(AB452,0,-1),1)),"-"),1)</f>
        <v>-</v>
      </c>
      <c r="AC455" s="176" t="str">
        <f ca="1">IF(Prj_Inflation=1,IF($B455=1,IF(AC$2=1,1,IF(Параметры!AC$35=1,1+OFFSET(AC452,0,-1),1)),"-"),1)</f>
        <v>-</v>
      </c>
      <c r="AD455" s="176" t="str">
        <f ca="1">IF(Prj_Inflation=1,IF($B455=1,IF(AD$2=1,1,IF(Параметры!AD$35=1,1+OFFSET(AD452,0,-1),1)),"-"),1)</f>
        <v>-</v>
      </c>
      <c r="AE455" s="176" t="str">
        <f ca="1">IF(Prj_Inflation=1,IF($B455=1,IF(AE$2=1,1,IF(Параметры!AE$35=1,1+OFFSET(AE452,0,-1),1)),"-"),1)</f>
        <v>-</v>
      </c>
      <c r="AF455" s="176" t="str">
        <f ca="1">IF(Prj_Inflation=1,IF($B455=1,IF(AF$2=1,1,IF(Параметры!AF$35=1,1+OFFSET(AF452,0,-1),1)),"-"),1)</f>
        <v>-</v>
      </c>
      <c r="AG455" s="176" t="str">
        <f ca="1">IF(Prj_Inflation=1,IF($B455=1,IF(AG$2=1,1,IF(Параметры!AG$35=1,1+OFFSET(AG452,0,-1),1)),"-"),1)</f>
        <v>-</v>
      </c>
      <c r="AH455" s="176" t="str">
        <f ca="1">IF(Prj_Inflation=1,IF($B455=1,IF(AH$2=1,1,IF(Параметры!AH$35=1,1+OFFSET(AH452,0,-1),1)),"-"),1)</f>
        <v>-</v>
      </c>
      <c r="AI455" s="176" t="str">
        <f ca="1">IF(Prj_Inflation=1,IF($B455=1,IF(AI$2=1,1,IF(Параметры!AI$35=1,1+OFFSET(AI452,0,-1),1)),"-"),1)</f>
        <v>-</v>
      </c>
      <c r="AJ455" s="176" t="str">
        <f ca="1">IF(Prj_Inflation=1,IF($B455=1,IF(AJ$2=1,1,IF(Параметры!AJ$35=1,1+OFFSET(AJ452,0,-1),1)),"-"),1)</f>
        <v>-</v>
      </c>
      <c r="AK455" s="176" t="str">
        <f ca="1">IF(Prj_Inflation=1,IF($B455=1,IF(AK$2=1,1,IF(Параметры!AK$35=1,1+OFFSET(AK452,0,-1),1)),"-"),1)</f>
        <v>-</v>
      </c>
      <c r="AL455" s="176" t="str">
        <f ca="1">IF(Prj_Inflation=1,IF($B455=1,IF(AL$2=1,1,IF(Параметры!AL$35=1,1+OFFSET(AL452,0,-1),1)),"-"),1)</f>
        <v>-</v>
      </c>
      <c r="AM455" s="176" t="str">
        <f ca="1">IF(Prj_Inflation=1,IF($B455=1,IF(AM$2=1,1,IF(Параметры!AM$35=1,1+OFFSET(AM452,0,-1),1)),"-"),1)</f>
        <v>-</v>
      </c>
      <c r="AN455" s="176" t="str">
        <f ca="1">IF(Prj_Inflation=1,IF($B455=1,IF(AN$2=1,1,IF(Параметры!AN$35=1,1+OFFSET(AN452,0,-1),1)),"-"),1)</f>
        <v>-</v>
      </c>
      <c r="AO455" s="176" t="str">
        <f ca="1">IF(Prj_Inflation=1,IF($B455=1,IF(AO$2=1,1,IF(Параметры!AO$35=1,1+OFFSET(AO452,0,-1),1)),"-"),1)</f>
        <v>-</v>
      </c>
      <c r="AP455" s="176" t="str">
        <f ca="1">IF(Prj_Inflation=1,IF($B455=1,IF(AP$2=1,1,IF(Параметры!AP$35=1,1+OFFSET(AP452,0,-1),1)),"-"),1)</f>
        <v>-</v>
      </c>
      <c r="AQ455" s="176" t="str">
        <f ca="1">IF(Prj_Inflation=1,IF($B455=1,IF(AQ$2=1,1,IF(Параметры!AQ$35=1,1+OFFSET(AQ452,0,-1),1)),"-"),1)</f>
        <v>-</v>
      </c>
      <c r="AR455" s="176" t="str">
        <f ca="1">IF(Prj_Inflation=1,IF($B455=1,IF(AR$2=1,1,IF(Параметры!AR$35=1,1+OFFSET(AR452,0,-1),1)),"-"),1)</f>
        <v>-</v>
      </c>
      <c r="AS455" s="176" t="str">
        <f ca="1">IF(Prj_Inflation=1,IF($B455=1,IF(AS$2=1,1,IF(Параметры!AS$35=1,1+OFFSET(AS452,0,-1),1)),"-"),1)</f>
        <v>-</v>
      </c>
      <c r="AT455" s="176" t="str">
        <f ca="1">IF(Prj_Inflation=1,IF($B455=1,IF(AT$2=1,1,IF(Параметры!AT$35=1,1+OFFSET(AT452,0,-1),1)),"-"),1)</f>
        <v>-</v>
      </c>
      <c r="AU455" s="176" t="str">
        <f ca="1">IF(Prj_Inflation=1,IF($B455=1,IF(AU$2=1,1,IF(Параметры!AU$35=1,1+OFFSET(AU452,0,-1),1)),"-"),1)</f>
        <v>-</v>
      </c>
      <c r="AV455" s="176" t="str">
        <f ca="1">IF(Prj_Inflation=1,IF($B455=1,IF(AV$2=1,1,IF(Параметры!AV$35=1,1+OFFSET(AV452,0,-1),1)),"-"),1)</f>
        <v>-</v>
      </c>
      <c r="AW455" s="176" t="str">
        <f ca="1">IF(Prj_Inflation=1,IF($B455=1,IF(AW$2=1,1,IF(Параметры!AW$35=1,1+OFFSET(AW452,0,-1),1)),"-"),1)</f>
        <v>-</v>
      </c>
      <c r="AX455" s="176" t="str">
        <f ca="1">IF(Prj_Inflation=1,IF($B455=1,IF(AX$2=1,1,IF(Параметры!AX$35=1,1+OFFSET(AX452,0,-1),1)),"-"),1)</f>
        <v>-</v>
      </c>
      <c r="AY455" s="176" t="str">
        <f ca="1">IF(Prj_Inflation=1,IF($B455=1,IF(AY$2=1,1,IF(Параметры!AY$35=1,1+OFFSET(AY452,0,-1),1)),"-"),1)</f>
        <v>-</v>
      </c>
      <c r="AZ455" s="176" t="str">
        <f ca="1">IF(Prj_Inflation=1,IF($B455=1,IF(AZ$2=1,1,IF(Параметры!AZ$35=1,1+OFFSET(AZ452,0,-1),1)),"-"),1)</f>
        <v>-</v>
      </c>
      <c r="BA455" s="176" t="str">
        <f ca="1">IF(Prj_Inflation=1,IF($B455=1,IF(BA$2=1,1,IF(Параметры!BA$35=1,1+OFFSET(BA452,0,-1),1)),"-"),1)</f>
        <v>-</v>
      </c>
      <c r="BB455" s="176" t="str">
        <f ca="1">IF(Prj_Inflation=1,IF($B455=1,IF(BB$2=1,1,IF(Параметры!BB$35=1,1+OFFSET(BB452,0,-1),1)),"-"),1)</f>
        <v>-</v>
      </c>
      <c r="BC455" s="176" t="str">
        <f ca="1">IF(Prj_Inflation=1,IF($B455=1,IF(BC$2=1,1,IF(Параметры!BC$35=1,1+OFFSET(BC452,0,-1),1)),"-"),1)</f>
        <v>-</v>
      </c>
      <c r="BD455" s="176" t="str">
        <f ca="1">IF(Prj_Inflation=1,IF($B455=1,IF(BD$2=1,1,IF(Параметры!BD$35=1,1+OFFSET(BD452,0,-1),1)),"-"),1)</f>
        <v>-</v>
      </c>
      <c r="BE455" s="176" t="str">
        <f ca="1">IF(Prj_Inflation=1,IF($B455=1,IF(BE$2=1,1,IF(Параметры!BE$35=1,1+OFFSET(BE452,0,-1),1)),"-"),1)</f>
        <v>-</v>
      </c>
      <c r="BF455" s="176" t="str">
        <f ca="1">IF(Prj_Inflation=1,IF($B455=1,IF(BF$2=1,1,IF(Параметры!BF$35=1,1+OFFSET(BF452,0,-1),1)),"-"),1)</f>
        <v>-</v>
      </c>
      <c r="BG455" s="176" t="str">
        <f ca="1">IF(Prj_Inflation=1,IF($B455=1,IF(BG$2=1,1,IF(Параметры!BG$35=1,1+OFFSET(BG452,0,-1),1)),"-"),1)</f>
        <v>-</v>
      </c>
      <c r="BH455" s="176" t="str">
        <f ca="1">IF(Prj_Inflation=1,IF($B455=1,IF(BH$2=1,1,IF(Параметры!BH$35=1,1+OFFSET(BH452,0,-1),1)),"-"),1)</f>
        <v>-</v>
      </c>
      <c r="BI455" s="176" t="str">
        <f ca="1">IF(Prj_Inflation=1,IF($B455=1,IF(BI$2=1,1,IF(Параметры!BI$35=1,1+OFFSET(BI452,0,-1),1)),"-"),1)</f>
        <v>-</v>
      </c>
      <c r="BJ455" s="176" t="str">
        <f ca="1">IF(Prj_Inflation=1,IF($B455=1,IF(BJ$2=1,1,IF(Параметры!BJ$35=1,1+OFFSET(BJ452,0,-1),1)),"-"),1)</f>
        <v>-</v>
      </c>
      <c r="BK455" s="176" t="str">
        <f ca="1">IF(Prj_Inflation=1,IF($B455=1,IF(BK$2=1,1,IF(Параметры!BK$35=1,1+OFFSET(BK452,0,-1),1)),"-"),1)</f>
        <v>-</v>
      </c>
      <c r="BL455" s="176" t="str">
        <f ca="1">IF(Prj_Inflation=1,IF($B455=1,IF(BL$2=1,1,IF(Параметры!BL$35=1,1+OFFSET(BL452,0,-1),1)),"-"),1)</f>
        <v>-</v>
      </c>
      <c r="BM455" s="176" t="str">
        <f ca="1">IF(Prj_Inflation=1,IF($B455=1,IF(BM$2=1,1,IF(Параметры!BM$35=1,1+OFFSET(BM452,0,-1),1)),"-"),1)</f>
        <v>-</v>
      </c>
      <c r="BN455" s="176" t="str">
        <f ca="1">IF(Prj_Inflation=1,IF($B455=1,IF(BN$2=1,1,IF(Параметры!BN$35=1,1+OFFSET(BN452,0,-1),1)),"-"),1)</f>
        <v>-</v>
      </c>
      <c r="BO455" s="176" t="str">
        <f ca="1">IF(Prj_Inflation=1,IF($B455=1,IF(BO$2=1,1,IF(Параметры!BO$35=1,1+OFFSET(BO452,0,-1),1)),"-"),1)</f>
        <v>-</v>
      </c>
      <c r="BP455" s="176" t="str">
        <f ca="1">IF(Prj_Inflation=1,IF($B455=1,IF(BP$2=1,1,IF(Параметры!BP$35=1,1+OFFSET(BP452,0,-1),1)),"-"),1)</f>
        <v>-</v>
      </c>
      <c r="BQ455" s="176" t="str">
        <f ca="1">IF(Prj_Inflation=1,IF($B455=1,IF(BQ$2=1,1,IF(Параметры!BQ$35=1,1+OFFSET(BQ452,0,-1),1)),"-"),1)</f>
        <v>-</v>
      </c>
      <c r="BR455" s="176" t="str">
        <f ca="1">IF(Prj_Inflation=1,IF($B455=1,IF(BR$2=1,1,IF(Параметры!BR$35=1,1+OFFSET(BR452,0,-1),1)),"-"),1)</f>
        <v>-</v>
      </c>
      <c r="BS455" s="176" t="str">
        <f ca="1">IF(Prj_Inflation=1,IF($B455=1,IF(BS$2=1,1,IF(Параметры!BS$35=1,1+OFFSET(BS452,0,-1),1)),"-"),1)</f>
        <v>-</v>
      </c>
      <c r="BT455" s="176" t="str">
        <f ca="1">IF(Prj_Inflation=1,IF($B455=1,IF(BT$2=1,1,IF(Параметры!BT$35=1,1+OFFSET(BT452,0,-1),1)),"-"),1)</f>
        <v>-</v>
      </c>
      <c r="BU455" s="176" t="str">
        <f ca="1">IF(Prj_Inflation=1,IF($B455=1,IF(BU$2=1,1,IF(Параметры!BU$35=1,1+OFFSET(BU452,0,-1),1)),"-"),1)</f>
        <v>-</v>
      </c>
      <c r="BV455" s="176" t="str">
        <f ca="1">IF(Prj_Inflation=1,IF($B455=1,IF(BV$2=1,1,IF(Параметры!BV$35=1,1+OFFSET(BV452,0,-1),1)),"-"),1)</f>
        <v>-</v>
      </c>
      <c r="BW455" s="176" t="str">
        <f ca="1">IF(Prj_Inflation=1,IF($B455=1,IF(BW$2=1,1,IF(Параметры!BW$35=1,1+OFFSET(BW452,0,-1),1)),"-"),1)</f>
        <v>-</v>
      </c>
      <c r="BX455" s="176" t="str">
        <f ca="1">IF(Prj_Inflation=1,IF($B455=1,IF(BX$2=1,1,IF(Параметры!BX$35=1,1+OFFSET(BX452,0,-1),1)),"-"),1)</f>
        <v>-</v>
      </c>
      <c r="BY455" s="176" t="str">
        <f ca="1">IF(Prj_Inflation=1,IF($B455=1,IF(BY$2=1,1,IF(Параметры!BY$35=1,1+OFFSET(BY452,0,-1),1)),"-"),1)</f>
        <v>-</v>
      </c>
      <c r="BZ455" s="176" t="str">
        <f ca="1">IF(Prj_Inflation=1,IF($B455=1,IF(BZ$2=1,1,IF(Параметры!BZ$35=1,1+OFFSET(BZ452,0,-1),1)),"-"),1)</f>
        <v>-</v>
      </c>
      <c r="CA455" s="176" t="str">
        <f ca="1">IF(Prj_Inflation=1,IF($B455=1,IF(CA$2=1,1,IF(Параметры!CA$35=1,1+OFFSET(CA452,0,-1),1)),"-"),1)</f>
        <v>-</v>
      </c>
      <c r="CB455" s="176" t="str">
        <f ca="1">IF(Prj_Inflation=1,IF($B455=1,IF(CB$2=1,1,IF(Параметры!CB$35=1,1+OFFSET(CB452,0,-1),1)),"-"),1)</f>
        <v>-</v>
      </c>
      <c r="CC455" s="176" t="str">
        <f ca="1">IF(Prj_Inflation=1,IF($B455=1,IF(CC$2=1,1,IF(Параметры!CC$35=1,1+OFFSET(CC452,0,-1),1)),"-"),1)</f>
        <v>-</v>
      </c>
      <c r="CD455" s="176" t="str">
        <f ca="1">IF(Prj_Inflation=1,IF($B455=1,IF(CD$2=1,1,IF(Параметры!CD$35=1,1+OFFSET(CD452,0,-1),1)),"-"),1)</f>
        <v>-</v>
      </c>
      <c r="CE455" s="176" t="str">
        <f ca="1">IF(Prj_Inflation=1,IF($B455=1,IF(CE$2=1,1,IF(Параметры!CE$35=1,1+OFFSET(CE452,0,-1),1)),"-"),1)</f>
        <v>-</v>
      </c>
      <c r="CF455" s="176" t="str">
        <f ca="1">IF(Prj_Inflation=1,IF($B455=1,IF(CF$2=1,1,IF(Параметры!CF$35=1,1+OFFSET(CF452,0,-1),1)),"-"),1)</f>
        <v>-</v>
      </c>
      <c r="CG455" s="176" t="str">
        <f ca="1">IF(Prj_Inflation=1,IF($B455=1,IF(CG$2=1,1,IF(Параметры!CG$35=1,1+OFFSET(CG452,0,-1),1)),"-"),1)</f>
        <v>-</v>
      </c>
      <c r="CH455" s="176" t="str">
        <f ca="1">IF(Prj_Inflation=1,IF($B455=1,IF(CH$2=1,1,IF(Параметры!CH$35=1,1+OFFSET(CH452,0,-1),1)),"-"),1)</f>
        <v>-</v>
      </c>
      <c r="CI455" s="176" t="str">
        <f ca="1">IF(Prj_Inflation=1,IF($B455=1,IF(CI$2=1,1,IF(Параметры!CI$35=1,1+OFFSET(CI452,0,-1),1)),"-"),1)</f>
        <v>-</v>
      </c>
      <c r="CJ455" s="176" t="str">
        <f ca="1">IF(Prj_Inflation=1,IF($B455=1,IF(CJ$2=1,1,IF(Параметры!CJ$35=1,1+OFFSET(CJ452,0,-1),1)),"-"),1)</f>
        <v>-</v>
      </c>
      <c r="CK455" s="176" t="str">
        <f ca="1">IF(Prj_Inflation=1,IF($B455=1,IF(CK$2=1,1,IF(Параметры!CK$35=1,1+OFFSET(CK452,0,-1),1)),"-"),1)</f>
        <v>-</v>
      </c>
      <c r="CL455" s="176" t="str">
        <f ca="1">IF(Prj_Inflation=1,IF($B455=1,IF(CL$2=1,1,IF(Параметры!CL$35=1,1+OFFSET(CL452,0,-1),1)),"-"),1)</f>
        <v>-</v>
      </c>
      <c r="CM455" s="176" t="str">
        <f ca="1">IF(Prj_Inflation=1,IF($B455=1,IF(CM$2=1,1,IF(Параметры!CM$35=1,1+OFFSET(CM452,0,-1),1)),"-"),1)</f>
        <v>-</v>
      </c>
      <c r="CN455" s="176" t="str">
        <f ca="1">IF(Prj_Inflation=1,IF($B455=1,IF(CN$2=1,1,IF(Параметры!CN$35=1,1+OFFSET(CN452,0,-1),1)),"-"),1)</f>
        <v>-</v>
      </c>
      <c r="CO455" s="176" t="str">
        <f ca="1">IF(Prj_Inflation=1,IF($B455=1,IF(CO$2=1,1,IF(Параметры!CO$35=1,1+OFFSET(CO452,0,-1),1)),"-"),1)</f>
        <v>-</v>
      </c>
      <c r="CP455" s="176" t="str">
        <f ca="1">IF(Prj_Inflation=1,IF($B455=1,IF(CP$2=1,1,IF(Параметры!CP$35=1,1+OFFSET(CP452,0,-1),1)),"-"),1)</f>
        <v>-</v>
      </c>
      <c r="CQ455" s="176" t="str">
        <f ca="1">IF(Prj_Inflation=1,IF($B455=1,IF(CQ$2=1,1,IF(Параметры!CQ$35=1,1+OFFSET(CQ452,0,-1),1)),"-"),1)</f>
        <v>-</v>
      </c>
      <c r="CR455" s="176" t="str">
        <f ca="1">IF(Prj_Inflation=1,IF($B455=1,IF(CR$2=1,1,IF(Параметры!CR$35=1,1+OFFSET(CR452,0,-1),1)),"-"),1)</f>
        <v>-</v>
      </c>
      <c r="CS455" s="176" t="str">
        <f ca="1">IF(Prj_Inflation=1,IF($B455=1,IF(CS$2=1,1,IF(Параметры!CS$35=1,1+OFFSET(CS452,0,-1),1)),"-"),1)</f>
        <v>-</v>
      </c>
      <c r="CT455" s="176" t="str">
        <f ca="1">IF(Prj_Inflation=1,IF($B455=1,IF(CT$2=1,1,IF(Параметры!CT$35=1,1+OFFSET(CT452,0,-1),1)),"-"),1)</f>
        <v>-</v>
      </c>
      <c r="CU455" s="176" t="str">
        <f ca="1">IF(Prj_Inflation=1,IF($B455=1,IF(CU$2=1,1,IF(Параметры!CU$35=1,1+OFFSET(CU452,0,-1),1)),"-"),1)</f>
        <v>-</v>
      </c>
      <c r="CV455" s="176" t="str">
        <f ca="1">IF(Prj_Inflation=1,IF($B455=1,IF(CV$2=1,1,IF(Параметры!CV$35=1,1+OFFSET(CV452,0,-1),1)),"-"),1)</f>
        <v>-</v>
      </c>
      <c r="CW455" s="176" t="str">
        <f ca="1">IF(Prj_Inflation=1,IF($B455=1,IF(CW$2=1,1,IF(Параметры!CW$35=1,1+OFFSET(CW452,0,-1),1)),"-"),1)</f>
        <v>-</v>
      </c>
      <c r="CX455" s="176" t="str">
        <f ca="1">IF(Prj_Inflation=1,IF($B455=1,IF(CX$2=1,1,IF(Параметры!CX$35=1,1+OFFSET(CX452,0,-1),1)),"-"),1)</f>
        <v>-</v>
      </c>
      <c r="CY455" s="176" t="str">
        <f ca="1">IF(Prj_Inflation=1,IF($B455=1,IF(CY$2=1,1,IF(Параметры!CY$35=1,1+OFFSET(CY452,0,-1),1)),"-"),1)</f>
        <v>-</v>
      </c>
      <c r="CZ455" s="176" t="str">
        <f ca="1">IF(Prj_Inflation=1,IF($B455=1,IF(CZ$2=1,1,IF(Параметры!CZ$35=1,1+OFFSET(CZ452,0,-1),1)),"-"),1)</f>
        <v>-</v>
      </c>
      <c r="DA455" s="176" t="str">
        <f ca="1">IF(Prj_Inflation=1,IF($B455=1,IF(DA$2=1,1,IF(Параметры!DA$35=1,1+OFFSET(DA452,0,-1),1)),"-"),1)</f>
        <v>-</v>
      </c>
      <c r="DB455" s="176" t="str">
        <f ca="1">IF(Prj_Inflation=1,IF($B455=1,IF(DB$2=1,1,IF(Параметры!DB$35=1,1+OFFSET(DB452,0,-1),1)),"-"),1)</f>
        <v>-</v>
      </c>
      <c r="DC455" s="176" t="str">
        <f ca="1">IF(Prj_Inflation=1,IF($B455=1,IF(DC$2=1,1,IF(Параметры!DC$35=1,1+OFFSET(DC452,0,-1),1)),"-"),1)</f>
        <v>-</v>
      </c>
      <c r="DD455" s="176" t="str">
        <f ca="1">IF(Prj_Inflation=1,IF($B455=1,IF(DD$2=1,1,IF(Параметры!DD$35=1,1+OFFSET(DD452,0,-1),1)),"-"),1)</f>
        <v>-</v>
      </c>
      <c r="DE455" s="176" t="str">
        <f ca="1">IF(Prj_Inflation=1,IF($B455=1,IF(DE$2=1,1,IF(Параметры!DE$35=1,1+OFFSET(DE452,0,-1),1)),"-"),1)</f>
        <v>-</v>
      </c>
      <c r="DF455" s="176" t="str">
        <f ca="1">IF(Prj_Inflation=1,IF($B455=1,IF(DF$2=1,1,IF(Параметры!DF$35=1,1+OFFSET(DF452,0,-1),1)),"-"),1)</f>
        <v>-</v>
      </c>
      <c r="DG455" s="176" t="str">
        <f ca="1">IF(Prj_Inflation=1,IF($B455=1,IF(DG$2=1,1,IF(Параметры!DG$35=1,1+OFFSET(DG452,0,-1),1)),"-"),1)</f>
        <v>-</v>
      </c>
      <c r="DH455" s="176" t="str">
        <f ca="1">IF(Prj_Inflation=1,IF($B455=1,IF(DH$2=1,1,IF(Параметры!DH$35=1,1+OFFSET(DH452,0,-1),1)),"-"),1)</f>
        <v>-</v>
      </c>
      <c r="DI455" s="176" t="str">
        <f ca="1">IF(Prj_Inflation=1,IF($B455=1,IF(DI$2=1,1,IF(Параметры!DI$35=1,1+OFFSET(DI452,0,-1),1)),"-"),1)</f>
        <v>-</v>
      </c>
      <c r="DJ455" s="176" t="str">
        <f ca="1">IF(Prj_Inflation=1,IF($B455=1,IF(DJ$2=1,1,IF(Параметры!DJ$35=1,1+OFFSET(DJ452,0,-1),1)),"-"),1)</f>
        <v>-</v>
      </c>
      <c r="DK455" s="176" t="str">
        <f ca="1">IF(Prj_Inflation=1,IF($B455=1,IF(DK$2=1,1,IF(Параметры!DK$35=1,1+OFFSET(DK452,0,-1),1)),"-"),1)</f>
        <v>-</v>
      </c>
      <c r="DL455" s="176" t="str">
        <f ca="1">IF(Prj_Inflation=1,IF($B455=1,IF(DL$2=1,1,IF(Параметры!DL$35=1,1+OFFSET(DL452,0,-1),1)),"-"),1)</f>
        <v>-</v>
      </c>
      <c r="DM455" s="176" t="str">
        <f ca="1">IF(Prj_Inflation=1,IF($B455=1,IF(DM$2=1,1,IF(Параметры!DM$35=1,1+OFFSET(DM452,0,-1),1)),"-"),1)</f>
        <v>-</v>
      </c>
      <c r="DN455" s="176" t="str">
        <f ca="1">IF(Prj_Inflation=1,IF($B455=1,IF(DN$2=1,1,IF(Параметры!DN$35=1,1+OFFSET(DN452,0,-1),1)),"-"),1)</f>
        <v>-</v>
      </c>
      <c r="DO455" s="176" t="str">
        <f ca="1">IF(Prj_Inflation=1,IF($B455=1,IF(DO$2=1,1,IF(Параметры!DO$35=1,1+OFFSET(DO452,0,-1),1)),"-"),1)</f>
        <v>-</v>
      </c>
      <c r="DP455" s="176" t="str">
        <f ca="1">IF(Prj_Inflation=1,IF($B455=1,IF(DP$2=1,1,IF(Параметры!DP$35=1,1+OFFSET(DP452,0,-1),1)),"-"),1)</f>
        <v>-</v>
      </c>
      <c r="DQ455" s="176" t="str">
        <f ca="1">IF(Prj_Inflation=1,IF($B455=1,IF(DQ$2=1,1,IF(Параметры!DQ$35=1,1+OFFSET(DQ452,0,-1),1)),"-"),1)</f>
        <v>-</v>
      </c>
      <c r="DR455" s="176" t="str">
        <f ca="1">IF(Prj_Inflation=1,IF($B455=1,IF(DR$2=1,1,IF(Параметры!DR$35=1,1+OFFSET(DR452,0,-1),1)),"-"),1)</f>
        <v>-</v>
      </c>
      <c r="DS455" s="176" t="str">
        <f ca="1">IF(Prj_Inflation=1,IF($B455=1,IF(DS$2=1,1,IF(Параметры!DS$35=1,1+OFFSET(DS452,0,-1),1)),"-"),1)</f>
        <v>-</v>
      </c>
      <c r="DT455" s="176" t="str">
        <f ca="1">IF(Prj_Inflation=1,IF($B455=1,IF(DT$2=1,1,IF(Параметры!DT$35=1,1+OFFSET(DT452,0,-1),1)),"-"),1)</f>
        <v>-</v>
      </c>
      <c r="DU455" s="176" t="str">
        <f ca="1">IF(Prj_Inflation=1,IF($B455=1,IF(DU$2=1,1,IF(Параметры!DU$35=1,1+OFFSET(DU452,0,-1),1)),"-"),1)</f>
        <v>-</v>
      </c>
      <c r="DV455" s="176" t="str">
        <f ca="1">IF(Prj_Inflation=1,IF($B455=1,IF(DV$2=1,1,IF(Параметры!DV$35=1,1+OFFSET(DV452,0,-1),1)),"-"),1)</f>
        <v>-</v>
      </c>
      <c r="DW455" s="175"/>
      <c r="DX455" s="170"/>
    </row>
    <row r="456" spans="1:128" hidden="1" outlineLevel="1" x14ac:dyDescent="0.2">
      <c r="A456" s="168" t="str">
        <f ca="1">Language!A$757</f>
        <v>НДС начисленный</v>
      </c>
      <c r="B456" s="147"/>
      <c r="C456" s="147" t="str">
        <f ca="1">CHOOSE(D456,CurName1,CurName2,CurName3)</f>
        <v>тыс. руб.</v>
      </c>
      <c r="D456" s="158">
        <f>D447</f>
        <v>1</v>
      </c>
      <c r="E456" s="154" t="s">
        <v>729</v>
      </c>
      <c r="F456" s="6" t="s">
        <v>3082</v>
      </c>
      <c r="G456" s="169">
        <f t="shared" ref="G456:BR456" ca="1" si="750">G451*G453</f>
        <v>5</v>
      </c>
      <c r="H456" s="169">
        <f t="shared" ca="1" si="750"/>
        <v>5.028270726937027</v>
      </c>
      <c r="I456" s="169">
        <f t="shared" ca="1" si="750"/>
        <v>5.0567013006743622</v>
      </c>
      <c r="J456" s="169">
        <f t="shared" ca="1" si="750"/>
        <v>5.0852926250090569</v>
      </c>
      <c r="K456" s="169">
        <f t="shared" ca="1" si="750"/>
        <v>5.1140456088483575</v>
      </c>
      <c r="L456" s="169">
        <f t="shared" ca="1" si="750"/>
        <v>5.1429611662386083</v>
      </c>
      <c r="M456" s="169">
        <f t="shared" ca="1" si="750"/>
        <v>5.1720402163943007</v>
      </c>
      <c r="N456" s="169">
        <f t="shared" ca="1" si="750"/>
        <v>5.2012836837273007</v>
      </c>
      <c r="O456" s="169">
        <f t="shared" ca="1" si="750"/>
        <v>5.2306924978762339</v>
      </c>
      <c r="P456" s="169">
        <f t="shared" ca="1" si="750"/>
        <v>5.2602675937360353</v>
      </c>
      <c r="Q456" s="169">
        <f t="shared" ca="1" si="750"/>
        <v>5.290009911487676</v>
      </c>
      <c r="R456" s="169">
        <f t="shared" ca="1" si="750"/>
        <v>5.3199203966280422</v>
      </c>
      <c r="S456" s="169">
        <f t="shared" ca="1" si="750"/>
        <v>5.35</v>
      </c>
      <c r="T456" s="169">
        <f t="shared" ca="1" si="750"/>
        <v>5.3802496778226176</v>
      </c>
      <c r="U456" s="169">
        <f t="shared" ca="1" si="750"/>
        <v>5.4106703917215668</v>
      </c>
      <c r="V456" s="169">
        <f t="shared" ca="1" si="750"/>
        <v>5.4412631087596903</v>
      </c>
      <c r="W456" s="169">
        <f t="shared" ca="1" si="750"/>
        <v>5.4720288014677427</v>
      </c>
      <c r="X456" s="169">
        <f t="shared" ca="1" si="750"/>
        <v>5.5029684478753103</v>
      </c>
      <c r="Y456" s="169">
        <f t="shared" ca="1" si="750"/>
        <v>5.5340830315419005</v>
      </c>
      <c r="Z456" s="169">
        <f t="shared" ca="1" si="750"/>
        <v>5.56537354158821</v>
      </c>
      <c r="AA456" s="169">
        <f t="shared" ca="1" si="750"/>
        <v>5.596840972727569</v>
      </c>
      <c r="AB456" s="169">
        <f t="shared" ca="1" si="750"/>
        <v>5.6284863252975574</v>
      </c>
      <c r="AC456" s="169">
        <f t="shared" ca="1" si="750"/>
        <v>5.6603106052918122</v>
      </c>
      <c r="AD456" s="169">
        <f t="shared" ca="1" si="750"/>
        <v>5.6923148243920041</v>
      </c>
      <c r="AE456" s="169">
        <f t="shared" ca="1" si="750"/>
        <v>5.724499999999999</v>
      </c>
      <c r="AF456" s="169">
        <f t="shared" ca="1" si="750"/>
        <v>5.7568671552702</v>
      </c>
      <c r="AG456" s="169">
        <f t="shared" ca="1" si="750"/>
        <v>5.7894173191420766</v>
      </c>
      <c r="AH456" s="169">
        <f t="shared" ca="1" si="750"/>
        <v>5.8221515263728678</v>
      </c>
      <c r="AI456" s="169">
        <f t="shared" ca="1" si="750"/>
        <v>5.8550708175704838</v>
      </c>
      <c r="AJ456" s="169">
        <f t="shared" ca="1" si="750"/>
        <v>5.8881762392265813</v>
      </c>
      <c r="AK456" s="169">
        <f t="shared" ca="1" si="750"/>
        <v>5.9214688437498335</v>
      </c>
      <c r="AL456" s="169">
        <f t="shared" ca="1" si="750"/>
        <v>5.9549496894993856</v>
      </c>
      <c r="AM456" s="169">
        <f t="shared" ca="1" si="750"/>
        <v>5.9886198408184974</v>
      </c>
      <c r="AN456" s="169">
        <f t="shared" ca="1" si="750"/>
        <v>6.0224803680683854</v>
      </c>
      <c r="AO456" s="169">
        <f t="shared" ca="1" si="750"/>
        <v>6.0565323476622384</v>
      </c>
      <c r="AP456" s="169">
        <f t="shared" ca="1" si="750"/>
        <v>6.0907768620994434</v>
      </c>
      <c r="AQ456" s="169">
        <f t="shared" ca="1" si="750"/>
        <v>6.1252149999999972</v>
      </c>
      <c r="AR456" s="169">
        <f t="shared" ca="1" si="750"/>
        <v>6.1598478561391126</v>
      </c>
      <c r="AS456" s="169">
        <f t="shared" ca="1" si="750"/>
        <v>6.1946765314820205</v>
      </c>
      <c r="AT456" s="169">
        <f t="shared" ca="1" si="750"/>
        <v>6.2297021332189662</v>
      </c>
      <c r="AU456" s="169">
        <f t="shared" ca="1" si="750"/>
        <v>6.2649257748004157</v>
      </c>
      <c r="AV456" s="169">
        <f t="shared" ca="1" si="750"/>
        <v>6.3003485759724391</v>
      </c>
      <c r="AW456" s="169">
        <f t="shared" ca="1" si="750"/>
        <v>6.3359716628123195</v>
      </c>
      <c r="AX456" s="169">
        <f t="shared" ca="1" si="750"/>
        <v>6.37179616776434</v>
      </c>
      <c r="AY456" s="169">
        <f t="shared" ca="1" si="750"/>
        <v>6.4078232296757909</v>
      </c>
      <c r="AZ456" s="169">
        <f t="shared" ca="1" si="750"/>
        <v>6.4440539938331716</v>
      </c>
      <c r="BA456" s="169">
        <f t="shared" ca="1" si="750"/>
        <v>6.4804896119985926</v>
      </c>
      <c r="BB456" s="169">
        <f t="shared" ca="1" si="750"/>
        <v>6.5171312424464034</v>
      </c>
      <c r="BC456" s="169">
        <f t="shared" ca="1" si="750"/>
        <v>6.5539800499999972</v>
      </c>
      <c r="BD456" s="169">
        <f t="shared" ca="1" si="750"/>
        <v>6.5910372060688509</v>
      </c>
      <c r="BE456" s="169">
        <f t="shared" ca="1" si="750"/>
        <v>6.6283038886857613</v>
      </c>
      <c r="BF456" s="169">
        <f t="shared" ca="1" si="750"/>
        <v>6.6657812825442946</v>
      </c>
      <c r="BG456" s="169">
        <f t="shared" ca="1" si="750"/>
        <v>6.7034705790364448</v>
      </c>
      <c r="BH456" s="169">
        <f t="shared" ca="1" si="750"/>
        <v>6.7413729762905108</v>
      </c>
      <c r="BI456" s="169">
        <f t="shared" ca="1" si="750"/>
        <v>6.7794896792091821</v>
      </c>
      <c r="BJ456" s="169">
        <f t="shared" ca="1" si="750"/>
        <v>6.8178218995078446</v>
      </c>
      <c r="BK456" s="169">
        <f t="shared" ca="1" si="750"/>
        <v>6.8563708557530978</v>
      </c>
      <c r="BL456" s="169">
        <f t="shared" ca="1" si="750"/>
        <v>6.895137773401494</v>
      </c>
      <c r="BM456" s="169">
        <f t="shared" ca="1" si="750"/>
        <v>6.9341238848384963</v>
      </c>
      <c r="BN456" s="169">
        <f t="shared" ca="1" si="750"/>
        <v>6.9733304294176524</v>
      </c>
      <c r="BO456" s="169">
        <f t="shared" ca="1" si="750"/>
        <v>7.0127586534999979</v>
      </c>
      <c r="BP456" s="169">
        <f t="shared" ca="1" si="750"/>
        <v>7.0524098104936712</v>
      </c>
      <c r="BQ456" s="169">
        <f t="shared" ca="1" si="750"/>
        <v>7.0922851608937654</v>
      </c>
      <c r="BR456" s="169">
        <f t="shared" ca="1" si="750"/>
        <v>7.1323859723223961</v>
      </c>
      <c r="BS456" s="169">
        <f t="shared" ref="BS456:DV456" ca="1" si="751">BS451*BS453</f>
        <v>7.1727135195689975</v>
      </c>
      <c r="BT456" s="169">
        <f t="shared" ca="1" si="751"/>
        <v>7.2132690846308467</v>
      </c>
      <c r="BU456" s="169">
        <f t="shared" ca="1" si="751"/>
        <v>7.2540539567538254</v>
      </c>
      <c r="BV456" s="169">
        <f t="shared" ca="1" si="751"/>
        <v>7.2950694324733947</v>
      </c>
      <c r="BW456" s="169">
        <f t="shared" ca="1" si="751"/>
        <v>7.3363168156558167</v>
      </c>
      <c r="BX456" s="169">
        <f t="shared" ca="1" si="751"/>
        <v>7.3777974175396004</v>
      </c>
      <c r="BY456" s="169">
        <f t="shared" ca="1" si="751"/>
        <v>7.4195125567771925</v>
      </c>
      <c r="BZ456" s="169">
        <f t="shared" ca="1" si="751"/>
        <v>7.4614635594768899</v>
      </c>
      <c r="CA456" s="169">
        <f t="shared" ca="1" si="751"/>
        <v>7.5036517592449989</v>
      </c>
      <c r="CB456" s="169">
        <f t="shared" ca="1" si="751"/>
        <v>7.5460784972282298</v>
      </c>
      <c r="CC456" s="169">
        <f t="shared" ca="1" si="751"/>
        <v>7.5887451221563316</v>
      </c>
      <c r="CD456" s="169">
        <f t="shared" ca="1" si="751"/>
        <v>7.6316529903849659</v>
      </c>
      <c r="CE456" s="169">
        <f t="shared" ca="1" si="751"/>
        <v>7.6748034659388287</v>
      </c>
      <c r="CF456" s="169">
        <f t="shared" ca="1" si="751"/>
        <v>7.7181979205550082</v>
      </c>
      <c r="CG456" s="169">
        <f t="shared" ca="1" si="751"/>
        <v>7.7618377337265958</v>
      </c>
      <c r="CH456" s="169">
        <f t="shared" ca="1" si="751"/>
        <v>7.8057242927465342</v>
      </c>
      <c r="CI456" s="169">
        <f t="shared" ca="1" si="751"/>
        <v>7.8498589927517246</v>
      </c>
      <c r="CJ456" s="169">
        <f t="shared" ca="1" si="751"/>
        <v>7.8942432367673749</v>
      </c>
      <c r="CK456" s="169">
        <f t="shared" ca="1" si="751"/>
        <v>7.9388784357515974</v>
      </c>
      <c r="CL456" s="169">
        <f t="shared" ca="1" si="751"/>
        <v>7.9837660086402735</v>
      </c>
      <c r="CM456" s="169">
        <f t="shared" ca="1" si="751"/>
        <v>8.028907382392152</v>
      </c>
      <c r="CN456" s="169">
        <f t="shared" ca="1" si="751"/>
        <v>8.0743039920342081</v>
      </c>
      <c r="CO456" s="169">
        <f t="shared" ca="1" si="751"/>
        <v>8.1199572807072755</v>
      </c>
      <c r="CP456" s="169">
        <f t="shared" ca="1" si="751"/>
        <v>8.1658686997119165</v>
      </c>
      <c r="CQ456" s="169">
        <f t="shared" ca="1" si="751"/>
        <v>8.2120397085545491</v>
      </c>
      <c r="CR456" s="169">
        <f t="shared" ca="1" si="751"/>
        <v>8.258471774993863</v>
      </c>
      <c r="CS456" s="169">
        <f t="shared" ca="1" si="751"/>
        <v>8.3051663750874614</v>
      </c>
      <c r="CT456" s="169">
        <f t="shared" ca="1" si="751"/>
        <v>8.3521249932387942</v>
      </c>
      <c r="CU456" s="169">
        <f t="shared" ca="1" si="751"/>
        <v>8.399349122244347</v>
      </c>
      <c r="CV456" s="169">
        <f t="shared" ca="1" si="751"/>
        <v>8.4468402633410928</v>
      </c>
      <c r="CW456" s="169">
        <f t="shared" ca="1" si="751"/>
        <v>8.494599926254212</v>
      </c>
      <c r="CX456" s="169">
        <f t="shared" ca="1" si="751"/>
        <v>8.5426296292450967</v>
      </c>
      <c r="CY456" s="169">
        <f t="shared" ca="1" si="751"/>
        <v>8.5909308991596038</v>
      </c>
      <c r="CZ456" s="169">
        <f t="shared" ca="1" si="751"/>
        <v>8.6395052714766045</v>
      </c>
      <c r="DA456" s="169">
        <f t="shared" ca="1" si="751"/>
        <v>8.6883542903567879</v>
      </c>
      <c r="DB456" s="169">
        <f t="shared" ca="1" si="751"/>
        <v>8.7374795086917505</v>
      </c>
      <c r="DC456" s="169">
        <f t="shared" ca="1" si="751"/>
        <v>8.7868824881533687</v>
      </c>
      <c r="DD456" s="169">
        <f t="shared" ca="1" si="751"/>
        <v>8.8365647992434333</v>
      </c>
      <c r="DE456" s="169">
        <f t="shared" ca="1" si="751"/>
        <v>8.8865280213435831</v>
      </c>
      <c r="DF456" s="169">
        <f t="shared" ca="1" si="751"/>
        <v>8.9367737427655101</v>
      </c>
      <c r="DG456" s="169">
        <f t="shared" ca="1" si="751"/>
        <v>8.987303560801454</v>
      </c>
      <c r="DH456" s="169">
        <f t="shared" ca="1" si="751"/>
        <v>9.038119081774969</v>
      </c>
      <c r="DI456" s="169">
        <f t="shared" ca="1" si="751"/>
        <v>9.0892219210920064</v>
      </c>
      <c r="DJ456" s="169">
        <f t="shared" ca="1" si="751"/>
        <v>9.1406137032922512</v>
      </c>
      <c r="DK456" s="169">
        <f t="shared" ca="1" si="751"/>
        <v>9.1922960621007768</v>
      </c>
      <c r="DL456" s="169">
        <f t="shared" ca="1" si="751"/>
        <v>9.2442706404799662</v>
      </c>
      <c r="DM456" s="169">
        <f t="shared" ca="1" si="751"/>
        <v>9.2965390906817618</v>
      </c>
      <c r="DN456" s="169">
        <f t="shared" ca="1" si="751"/>
        <v>9.3491030743001726</v>
      </c>
      <c r="DO456" s="169">
        <f t="shared" ca="1" si="751"/>
        <v>9.4019642623241033</v>
      </c>
      <c r="DP456" s="169">
        <f t="shared" ca="1" si="751"/>
        <v>9.4551243351904741</v>
      </c>
      <c r="DQ456" s="169">
        <f t="shared" ca="1" si="751"/>
        <v>9.5085849828376343</v>
      </c>
      <c r="DR456" s="169">
        <f t="shared" ca="1" si="751"/>
        <v>9.5623479047590951</v>
      </c>
      <c r="DS456" s="169">
        <f t="shared" ca="1" si="751"/>
        <v>9.6164148100575542</v>
      </c>
      <c r="DT456" s="169">
        <f t="shared" ca="1" si="751"/>
        <v>9.6707874174992163</v>
      </c>
      <c r="DU456" s="169">
        <f t="shared" ca="1" si="751"/>
        <v>9.7254674555684471</v>
      </c>
      <c r="DV456" s="169">
        <f t="shared" ca="1" si="751"/>
        <v>9.7804566625227096</v>
      </c>
      <c r="DW456" s="169"/>
      <c r="DX456" s="177">
        <f ca="1">SUM(G456:DW456)</f>
        <v>855.25865628067731</v>
      </c>
    </row>
    <row r="457" spans="1:128" x14ac:dyDescent="0.2">
      <c r="E457" s="154" t="s">
        <v>667</v>
      </c>
      <c r="F457" s="6" t="s">
        <v>2961</v>
      </c>
    </row>
    <row r="458" spans="1:128" collapsed="1" x14ac:dyDescent="0.2">
      <c r="A458" s="153" t="str">
        <f ca="1">Language!A$769</f>
        <v>Итого: Производственные издержки, с НДС</v>
      </c>
      <c r="C458" s="178" t="str">
        <f ca="1">CurName1</f>
        <v>тыс. руб.</v>
      </c>
      <c r="D458" s="158">
        <v>1</v>
      </c>
      <c r="F458" s="6" t="s">
        <v>2962</v>
      </c>
      <c r="G458" s="161">
        <f t="shared" ref="G458:N458" ca="1" si="752">G459+G460</f>
        <v>120</v>
      </c>
      <c r="H458" s="161">
        <f t="shared" ca="1" si="752"/>
        <v>120.67849744648863</v>
      </c>
      <c r="I458" s="161">
        <f t="shared" ca="1" si="752"/>
        <v>121.36083121618469</v>
      </c>
      <c r="J458" s="161">
        <f t="shared" ca="1" si="752"/>
        <v>122.04702300021737</v>
      </c>
      <c r="K458" s="161">
        <f t="shared" ca="1" si="752"/>
        <v>122.73709461236058</v>
      </c>
      <c r="L458" s="161">
        <f t="shared" ca="1" si="752"/>
        <v>123.43106798972659</v>
      </c>
      <c r="M458" s="161">
        <f t="shared" ca="1" si="752"/>
        <v>124.1289651934632</v>
      </c>
      <c r="N458" s="161">
        <f t="shared" ca="1" si="752"/>
        <v>124.8308084094552</v>
      </c>
      <c r="O458" s="161">
        <f t="shared" ref="O458:AT458" ca="1" si="753">O459+O460</f>
        <v>125.53661994902961</v>
      </c>
      <c r="P458" s="161">
        <f t="shared" ca="1" si="753"/>
        <v>126.24642224966485</v>
      </c>
      <c r="Q458" s="161">
        <f t="shared" ca="1" si="753"/>
        <v>126.96023787570421</v>
      </c>
      <c r="R458" s="161">
        <f t="shared" ca="1" si="753"/>
        <v>127.678089519073</v>
      </c>
      <c r="S458" s="161">
        <f t="shared" ca="1" si="753"/>
        <v>128.39999999999998</v>
      </c>
      <c r="T458" s="161">
        <f t="shared" ca="1" si="753"/>
        <v>129.12599226774282</v>
      </c>
      <c r="U458" s="161">
        <f t="shared" ca="1" si="753"/>
        <v>129.8560894013176</v>
      </c>
      <c r="V458" s="161">
        <f t="shared" ca="1" si="753"/>
        <v>130.59031461023255</v>
      </c>
      <c r="W458" s="161">
        <f t="shared" ca="1" si="753"/>
        <v>131.32869123522582</v>
      </c>
      <c r="X458" s="161">
        <f t="shared" ca="1" si="753"/>
        <v>132.07124274900744</v>
      </c>
      <c r="Y458" s="161">
        <f t="shared" ca="1" si="753"/>
        <v>132.81799275700558</v>
      </c>
      <c r="Z458" s="161">
        <f t="shared" ca="1" si="753"/>
        <v>133.56896499811702</v>
      </c>
      <c r="AA458" s="161">
        <f t="shared" ca="1" si="753"/>
        <v>134.32418334546165</v>
      </c>
      <c r="AB458" s="161">
        <f t="shared" ca="1" si="753"/>
        <v>135.08367180714137</v>
      </c>
      <c r="AC458" s="161">
        <f t="shared" ca="1" si="753"/>
        <v>135.84745452700349</v>
      </c>
      <c r="AD458" s="161">
        <f t="shared" ca="1" si="753"/>
        <v>136.61555578540811</v>
      </c>
      <c r="AE458" s="161">
        <f t="shared" ca="1" si="753"/>
        <v>137.38799999999998</v>
      </c>
      <c r="AF458" s="161">
        <f t="shared" ca="1" si="753"/>
        <v>138.1648117264848</v>
      </c>
      <c r="AG458" s="161">
        <f t="shared" ca="1" si="753"/>
        <v>138.94601565940982</v>
      </c>
      <c r="AH458" s="161">
        <f t="shared" ca="1" si="753"/>
        <v>139.73163663294883</v>
      </c>
      <c r="AI458" s="161">
        <f t="shared" ca="1" si="753"/>
        <v>140.5216996216916</v>
      </c>
      <c r="AJ458" s="161">
        <f t="shared" ca="1" si="753"/>
        <v>141.31622974143795</v>
      </c>
      <c r="AK458" s="161">
        <f t="shared" ca="1" si="753"/>
        <v>142.11525224999599</v>
      </c>
      <c r="AL458" s="161">
        <f t="shared" ca="1" si="753"/>
        <v>142.91879254798525</v>
      </c>
      <c r="AM458" s="161">
        <f t="shared" ca="1" si="753"/>
        <v>143.72687617964394</v>
      </c>
      <c r="AN458" s="161">
        <f t="shared" ca="1" si="753"/>
        <v>144.53952883364124</v>
      </c>
      <c r="AO458" s="161">
        <f t="shared" ca="1" si="753"/>
        <v>145.35677634389373</v>
      </c>
      <c r="AP458" s="161">
        <f t="shared" ca="1" si="753"/>
        <v>146.17864469038665</v>
      </c>
      <c r="AQ458" s="161">
        <f t="shared" ca="1" si="753"/>
        <v>147.00515999999993</v>
      </c>
      <c r="AR458" s="161">
        <f t="shared" ca="1" si="753"/>
        <v>147.8363485473387</v>
      </c>
      <c r="AS458" s="161">
        <f t="shared" ca="1" si="753"/>
        <v>148.67223675556846</v>
      </c>
      <c r="AT458" s="161">
        <f t="shared" ca="1" si="753"/>
        <v>149.51285119725517</v>
      </c>
      <c r="AU458" s="161">
        <f t="shared" ref="AU458:BZ458" ca="1" si="754">AU459+AU460</f>
        <v>150.35821859520996</v>
      </c>
      <c r="AV458" s="161">
        <f t="shared" ca="1" si="754"/>
        <v>151.20836582333851</v>
      </c>
      <c r="AW458" s="161">
        <f t="shared" ca="1" si="754"/>
        <v>152.06331990749567</v>
      </c>
      <c r="AX458" s="161">
        <f t="shared" ca="1" si="754"/>
        <v>152.92310802634415</v>
      </c>
      <c r="AY458" s="161">
        <f t="shared" ca="1" si="754"/>
        <v>153.78775751221897</v>
      </c>
      <c r="AZ458" s="161">
        <f t="shared" ca="1" si="754"/>
        <v>154.65729585199611</v>
      </c>
      <c r="BA458" s="161">
        <f t="shared" ca="1" si="754"/>
        <v>155.53175068796622</v>
      </c>
      <c r="BB458" s="161">
        <f t="shared" ca="1" si="754"/>
        <v>156.41114981871368</v>
      </c>
      <c r="BC458" s="161">
        <f t="shared" ca="1" si="754"/>
        <v>157.29552119999994</v>
      </c>
      <c r="BD458" s="161">
        <f t="shared" ca="1" si="754"/>
        <v>158.18489294565239</v>
      </c>
      <c r="BE458" s="161">
        <f t="shared" ca="1" si="754"/>
        <v>159.07929332845828</v>
      </c>
      <c r="BF458" s="161">
        <f t="shared" ca="1" si="754"/>
        <v>159.97875078106307</v>
      </c>
      <c r="BG458" s="161">
        <f t="shared" ca="1" si="754"/>
        <v>160.88329389687465</v>
      </c>
      <c r="BH458" s="161">
        <f t="shared" ca="1" si="754"/>
        <v>161.79295143097227</v>
      </c>
      <c r="BI458" s="161">
        <f t="shared" ca="1" si="754"/>
        <v>162.70775230102038</v>
      </c>
      <c r="BJ458" s="161">
        <f t="shared" ca="1" si="754"/>
        <v>163.62772558818824</v>
      </c>
      <c r="BK458" s="161">
        <f t="shared" ca="1" si="754"/>
        <v>164.55290053807434</v>
      </c>
      <c r="BL458" s="161">
        <f t="shared" ca="1" si="754"/>
        <v>165.48330656163586</v>
      </c>
      <c r="BM458" s="161">
        <f t="shared" ca="1" si="754"/>
        <v>166.41897323612392</v>
      </c>
      <c r="BN458" s="161">
        <f t="shared" ca="1" si="754"/>
        <v>167.35993030602364</v>
      </c>
      <c r="BO458" s="161">
        <f t="shared" ca="1" si="754"/>
        <v>168.30620768399996</v>
      </c>
      <c r="BP458" s="161">
        <f t="shared" ca="1" si="754"/>
        <v>169.25783545184811</v>
      </c>
      <c r="BQ458" s="161">
        <f t="shared" ca="1" si="754"/>
        <v>170.21484386145036</v>
      </c>
      <c r="BR458" s="161">
        <f t="shared" ca="1" si="754"/>
        <v>171.17726333573751</v>
      </c>
      <c r="BS458" s="161">
        <f t="shared" ca="1" si="754"/>
        <v>172.14512446965591</v>
      </c>
      <c r="BT458" s="161">
        <f t="shared" ca="1" si="754"/>
        <v>173.11845803114031</v>
      </c>
      <c r="BU458" s="161">
        <f t="shared" ca="1" si="754"/>
        <v>174.09729496209178</v>
      </c>
      <c r="BV458" s="161">
        <f t="shared" ca="1" si="754"/>
        <v>175.08166637936148</v>
      </c>
      <c r="BW458" s="161">
        <f t="shared" ca="1" si="754"/>
        <v>176.07160357573957</v>
      </c>
      <c r="BX458" s="161">
        <f t="shared" ca="1" si="754"/>
        <v>177.06713802095038</v>
      </c>
      <c r="BY458" s="161">
        <f t="shared" ca="1" si="754"/>
        <v>178.06830136265262</v>
      </c>
      <c r="BZ458" s="161">
        <f t="shared" ca="1" si="754"/>
        <v>179.07512542744536</v>
      </c>
      <c r="CA458" s="161">
        <f t="shared" ref="CA458:DF458" ca="1" si="755">CA459+CA460</f>
        <v>180.08764222187995</v>
      </c>
      <c r="CB458" s="161">
        <f t="shared" ca="1" si="755"/>
        <v>181.10588393347751</v>
      </c>
      <c r="CC458" s="161">
        <f t="shared" ca="1" si="755"/>
        <v>182.12988293175195</v>
      </c>
      <c r="CD458" s="161">
        <f t="shared" ca="1" si="755"/>
        <v>183.15967176923917</v>
      </c>
      <c r="CE458" s="161">
        <f t="shared" ca="1" si="755"/>
        <v>184.19528318253188</v>
      </c>
      <c r="CF458" s="161">
        <f t="shared" ca="1" si="755"/>
        <v>185.23675009332018</v>
      </c>
      <c r="CG458" s="161">
        <f t="shared" ca="1" si="755"/>
        <v>186.28410560943829</v>
      </c>
      <c r="CH458" s="161">
        <f t="shared" ca="1" si="755"/>
        <v>187.33738302591681</v>
      </c>
      <c r="CI458" s="161">
        <f t="shared" ca="1" si="755"/>
        <v>188.3966158260414</v>
      </c>
      <c r="CJ458" s="161">
        <f t="shared" ca="1" si="755"/>
        <v>189.46183768241698</v>
      </c>
      <c r="CK458" s="161">
        <f t="shared" ca="1" si="755"/>
        <v>190.53308245803834</v>
      </c>
      <c r="CL458" s="161">
        <f t="shared" ca="1" si="755"/>
        <v>191.61038420736656</v>
      </c>
      <c r="CM458" s="161">
        <f t="shared" ca="1" si="755"/>
        <v>192.69377717741162</v>
      </c>
      <c r="CN458" s="161">
        <f t="shared" ca="1" si="755"/>
        <v>193.78329580882098</v>
      </c>
      <c r="CO458" s="161">
        <f t="shared" ca="1" si="755"/>
        <v>194.87897473697461</v>
      </c>
      <c r="CP458" s="161">
        <f t="shared" ca="1" si="755"/>
        <v>195.98084879308598</v>
      </c>
      <c r="CQ458" s="161">
        <f t="shared" ca="1" si="755"/>
        <v>197.08895300530918</v>
      </c>
      <c r="CR458" s="161">
        <f t="shared" ca="1" si="755"/>
        <v>198.2033225998527</v>
      </c>
      <c r="CS458" s="161">
        <f t="shared" ca="1" si="755"/>
        <v>199.32399300209906</v>
      </c>
      <c r="CT458" s="161">
        <f t="shared" ca="1" si="755"/>
        <v>200.45099983773108</v>
      </c>
      <c r="CU458" s="161">
        <f t="shared" ca="1" si="755"/>
        <v>201.58437893386431</v>
      </c>
      <c r="CV458" s="161">
        <f t="shared" ca="1" si="755"/>
        <v>202.72416632018621</v>
      </c>
      <c r="CW458" s="161">
        <f t="shared" ca="1" si="755"/>
        <v>203.87039823010107</v>
      </c>
      <c r="CX458" s="161">
        <f t="shared" ca="1" si="755"/>
        <v>205.02311110188231</v>
      </c>
      <c r="CY458" s="161">
        <f t="shared" ca="1" si="755"/>
        <v>206.18234157983048</v>
      </c>
      <c r="CZ458" s="161">
        <f t="shared" ca="1" si="755"/>
        <v>207.34812651543848</v>
      </c>
      <c r="DA458" s="161">
        <f t="shared" ca="1" si="755"/>
        <v>208.52050296856288</v>
      </c>
      <c r="DB458" s="161">
        <f t="shared" ca="1" si="755"/>
        <v>209.699508208602</v>
      </c>
      <c r="DC458" s="161">
        <f t="shared" ca="1" si="755"/>
        <v>210.88517971568083</v>
      </c>
      <c r="DD458" s="161">
        <f t="shared" ca="1" si="755"/>
        <v>212.0775551818424</v>
      </c>
      <c r="DE458" s="161">
        <f t="shared" ca="1" si="755"/>
        <v>213.27667251224597</v>
      </c>
      <c r="DF458" s="161">
        <f t="shared" ca="1" si="755"/>
        <v>214.48256982637224</v>
      </c>
      <c r="DG458" s="161">
        <f t="shared" ref="DG458:DV458" ca="1" si="756">DG459+DG460</f>
        <v>215.69528545923487</v>
      </c>
      <c r="DH458" s="161">
        <f t="shared" ca="1" si="756"/>
        <v>216.91485796259923</v>
      </c>
      <c r="DI458" s="161">
        <f t="shared" ca="1" si="756"/>
        <v>218.14132610620814</v>
      </c>
      <c r="DJ458" s="161">
        <f t="shared" ca="1" si="756"/>
        <v>219.37472887901404</v>
      </c>
      <c r="DK458" s="161">
        <f t="shared" ca="1" si="756"/>
        <v>220.61510549041861</v>
      </c>
      <c r="DL458" s="161">
        <f t="shared" ca="1" si="756"/>
        <v>221.86249537151917</v>
      </c>
      <c r="DM458" s="161">
        <f t="shared" ca="1" si="756"/>
        <v>223.11693817636228</v>
      </c>
      <c r="DN458" s="161">
        <f t="shared" ca="1" si="756"/>
        <v>224.37847378320416</v>
      </c>
      <c r="DO458" s="161">
        <f t="shared" ca="1" si="756"/>
        <v>225.64714229577845</v>
      </c>
      <c r="DP458" s="161">
        <f t="shared" ca="1" si="756"/>
        <v>226.92298404457136</v>
      </c>
      <c r="DQ458" s="161">
        <f t="shared" ca="1" si="756"/>
        <v>228.20603958810321</v>
      </c>
      <c r="DR458" s="161">
        <f t="shared" ca="1" si="756"/>
        <v>229.49634971421827</v>
      </c>
      <c r="DS458" s="161">
        <f t="shared" ca="1" si="756"/>
        <v>230.79395544138129</v>
      </c>
      <c r="DT458" s="161">
        <f t="shared" ca="1" si="756"/>
        <v>232.09889801998116</v>
      </c>
      <c r="DU458" s="161">
        <f t="shared" ca="1" si="756"/>
        <v>233.41121893364272</v>
      </c>
      <c r="DV458" s="161">
        <f t="shared" ca="1" si="756"/>
        <v>234.730959900545</v>
      </c>
      <c r="DW458" s="161"/>
      <c r="DX458" s="162">
        <f ca="1">SUM(G458:DW458)</f>
        <v>20526.207750736245</v>
      </c>
    </row>
    <row r="459" spans="1:128" hidden="1" outlineLevel="1" x14ac:dyDescent="0.2">
      <c r="A459" s="159" t="str">
        <f ca="1">Language!A$770</f>
        <v>сумма без НДС</v>
      </c>
      <c r="C459" s="178" t="str">
        <f ca="1">CurName1</f>
        <v>тыс. руб.</v>
      </c>
      <c r="D459" s="158">
        <v>1</v>
      </c>
      <c r="F459" s="6" t="s">
        <v>3106</v>
      </c>
      <c r="G459" s="161">
        <f t="shared" ref="G459:AL459" ca="1" si="757">SUM(G$425,G$435)</f>
        <v>100</v>
      </c>
      <c r="H459" s="161">
        <f t="shared" ca="1" si="757"/>
        <v>100.56541453874053</v>
      </c>
      <c r="I459" s="161">
        <f t="shared" ca="1" si="757"/>
        <v>101.13402601348724</v>
      </c>
      <c r="J459" s="161">
        <f t="shared" ca="1" si="757"/>
        <v>101.70585250018114</v>
      </c>
      <c r="K459" s="161">
        <f t="shared" ca="1" si="757"/>
        <v>102.28091217696715</v>
      </c>
      <c r="L459" s="161">
        <f t="shared" ca="1" si="757"/>
        <v>102.85922332477216</v>
      </c>
      <c r="M459" s="161">
        <f t="shared" ca="1" si="757"/>
        <v>103.440804327886</v>
      </c>
      <c r="N459" s="161">
        <f t="shared" ca="1" si="757"/>
        <v>104.025673674546</v>
      </c>
      <c r="O459" s="161">
        <f t="shared" ca="1" si="757"/>
        <v>104.61384995752468</v>
      </c>
      <c r="P459" s="161">
        <f t="shared" ca="1" si="757"/>
        <v>105.20535187472071</v>
      </c>
      <c r="Q459" s="161">
        <f t="shared" ca="1" si="757"/>
        <v>105.80019822975351</v>
      </c>
      <c r="R459" s="161">
        <f t="shared" ca="1" si="757"/>
        <v>106.39840793256083</v>
      </c>
      <c r="S459" s="161">
        <f t="shared" ca="1" si="757"/>
        <v>106.99999999999999</v>
      </c>
      <c r="T459" s="161">
        <f t="shared" ca="1" si="757"/>
        <v>107.60499355645234</v>
      </c>
      <c r="U459" s="161">
        <f t="shared" ca="1" si="757"/>
        <v>108.21340783443134</v>
      </c>
      <c r="V459" s="161">
        <f t="shared" ca="1" si="757"/>
        <v>108.8252621751938</v>
      </c>
      <c r="W459" s="161">
        <f t="shared" ca="1" si="757"/>
        <v>109.44057602935484</v>
      </c>
      <c r="X459" s="161">
        <f t="shared" ca="1" si="757"/>
        <v>110.05936895750619</v>
      </c>
      <c r="Y459" s="161">
        <f t="shared" ca="1" si="757"/>
        <v>110.681660630838</v>
      </c>
      <c r="Z459" s="161">
        <f t="shared" ca="1" si="757"/>
        <v>111.30747083176419</v>
      </c>
      <c r="AA459" s="161">
        <f t="shared" ca="1" si="757"/>
        <v>111.93681945455137</v>
      </c>
      <c r="AB459" s="161">
        <f t="shared" ca="1" si="757"/>
        <v>112.56972650595114</v>
      </c>
      <c r="AC459" s="161">
        <f t="shared" ca="1" si="757"/>
        <v>113.20621210583623</v>
      </c>
      <c r="AD459" s="161">
        <f t="shared" ca="1" si="757"/>
        <v>113.84629648784008</v>
      </c>
      <c r="AE459" s="161">
        <f t="shared" ca="1" si="757"/>
        <v>114.48999999999998</v>
      </c>
      <c r="AF459" s="161">
        <f t="shared" ca="1" si="757"/>
        <v>115.137343105404</v>
      </c>
      <c r="AG459" s="161">
        <f t="shared" ca="1" si="757"/>
        <v>115.78834638284152</v>
      </c>
      <c r="AH459" s="161">
        <f t="shared" ca="1" si="757"/>
        <v>116.44303052745735</v>
      </c>
      <c r="AI459" s="161">
        <f t="shared" ca="1" si="757"/>
        <v>117.10141635140967</v>
      </c>
      <c r="AJ459" s="161">
        <f t="shared" ca="1" si="757"/>
        <v>117.76352478453163</v>
      </c>
      <c r="AK459" s="161">
        <f t="shared" ca="1" si="757"/>
        <v>118.42937687499666</v>
      </c>
      <c r="AL459" s="161">
        <f t="shared" ca="1" si="757"/>
        <v>119.0989937899877</v>
      </c>
      <c r="AM459" s="161">
        <f t="shared" ref="AM459:BR459" ca="1" si="758">SUM(AM$425,AM$435)</f>
        <v>119.77239681636995</v>
      </c>
      <c r="AN459" s="161">
        <f t="shared" ca="1" si="758"/>
        <v>120.4496073613677</v>
      </c>
      <c r="AO459" s="161">
        <f t="shared" ca="1" si="758"/>
        <v>121.13064695324476</v>
      </c>
      <c r="AP459" s="161">
        <f t="shared" ca="1" si="758"/>
        <v>121.81553724198886</v>
      </c>
      <c r="AQ459" s="161">
        <f t="shared" ca="1" si="758"/>
        <v>122.50429999999994</v>
      </c>
      <c r="AR459" s="161">
        <f t="shared" ca="1" si="758"/>
        <v>123.19695712278225</v>
      </c>
      <c r="AS459" s="161">
        <f t="shared" ca="1" si="758"/>
        <v>123.8935306296404</v>
      </c>
      <c r="AT459" s="161">
        <f t="shared" ca="1" si="758"/>
        <v>124.59404266437932</v>
      </c>
      <c r="AU459" s="161">
        <f t="shared" ca="1" si="758"/>
        <v>125.29851549600831</v>
      </c>
      <c r="AV459" s="161">
        <f t="shared" ca="1" si="758"/>
        <v>126.00697151944877</v>
      </c>
      <c r="AW459" s="161">
        <f t="shared" ca="1" si="758"/>
        <v>126.71943325624638</v>
      </c>
      <c r="AX459" s="161">
        <f t="shared" ca="1" si="758"/>
        <v>127.43592335528679</v>
      </c>
      <c r="AY459" s="161">
        <f t="shared" ca="1" si="758"/>
        <v>128.15646459351581</v>
      </c>
      <c r="AZ459" s="161">
        <f t="shared" ca="1" si="758"/>
        <v>128.88107987666342</v>
      </c>
      <c r="BA459" s="161">
        <f t="shared" ca="1" si="758"/>
        <v>129.60979223997185</v>
      </c>
      <c r="BB459" s="161">
        <f t="shared" ca="1" si="758"/>
        <v>130.34262484892807</v>
      </c>
      <c r="BC459" s="161">
        <f t="shared" ca="1" si="758"/>
        <v>131.07960099999994</v>
      </c>
      <c r="BD459" s="161">
        <f t="shared" ca="1" si="758"/>
        <v>131.820744121377</v>
      </c>
      <c r="BE459" s="161">
        <f t="shared" ca="1" si="758"/>
        <v>132.56607777371522</v>
      </c>
      <c r="BF459" s="161">
        <f t="shared" ca="1" si="758"/>
        <v>133.31562565088589</v>
      </c>
      <c r="BG459" s="161">
        <f t="shared" ca="1" si="758"/>
        <v>134.06941158072888</v>
      </c>
      <c r="BH459" s="161">
        <f t="shared" ca="1" si="758"/>
        <v>134.82745952581021</v>
      </c>
      <c r="BI459" s="161">
        <f t="shared" ca="1" si="758"/>
        <v>135.58979358418364</v>
      </c>
      <c r="BJ459" s="161">
        <f t="shared" ca="1" si="758"/>
        <v>136.35643799015688</v>
      </c>
      <c r="BK459" s="161">
        <f t="shared" ca="1" si="758"/>
        <v>137.12741711506195</v>
      </c>
      <c r="BL459" s="161">
        <f t="shared" ca="1" si="758"/>
        <v>137.90275546802988</v>
      </c>
      <c r="BM459" s="161">
        <f t="shared" ca="1" si="758"/>
        <v>138.68247769676992</v>
      </c>
      <c r="BN459" s="161">
        <f t="shared" ca="1" si="758"/>
        <v>139.46660858835304</v>
      </c>
      <c r="BO459" s="161">
        <f t="shared" ca="1" si="758"/>
        <v>140.25517306999996</v>
      </c>
      <c r="BP459" s="161">
        <f t="shared" ca="1" si="758"/>
        <v>141.04819620987342</v>
      </c>
      <c r="BQ459" s="161">
        <f t="shared" ca="1" si="758"/>
        <v>141.8457032178753</v>
      </c>
      <c r="BR459" s="161">
        <f t="shared" ca="1" si="758"/>
        <v>142.64771944644792</v>
      </c>
      <c r="BS459" s="161">
        <f t="shared" ref="BS459:CX459" ca="1" si="759">SUM(BS$425,BS$435)</f>
        <v>143.45427039137994</v>
      </c>
      <c r="BT459" s="161">
        <f t="shared" ca="1" si="759"/>
        <v>144.26538169261693</v>
      </c>
      <c r="BU459" s="161">
        <f t="shared" ca="1" si="759"/>
        <v>145.08107913507649</v>
      </c>
      <c r="BV459" s="161">
        <f t="shared" ca="1" si="759"/>
        <v>145.90138864946789</v>
      </c>
      <c r="BW459" s="161">
        <f t="shared" ca="1" si="759"/>
        <v>146.72633631311632</v>
      </c>
      <c r="BX459" s="161">
        <f t="shared" ca="1" si="759"/>
        <v>147.55594835079199</v>
      </c>
      <c r="BY459" s="161">
        <f t="shared" ca="1" si="759"/>
        <v>148.39025113554385</v>
      </c>
      <c r="BZ459" s="161">
        <f t="shared" ca="1" si="759"/>
        <v>149.2292711895378</v>
      </c>
      <c r="CA459" s="161">
        <f t="shared" ca="1" si="759"/>
        <v>150.07303518489996</v>
      </c>
      <c r="CB459" s="161">
        <f t="shared" ca="1" si="759"/>
        <v>150.9215699445646</v>
      </c>
      <c r="CC459" s="161">
        <f t="shared" ca="1" si="759"/>
        <v>151.77490244312662</v>
      </c>
      <c r="CD459" s="161">
        <f t="shared" ca="1" si="759"/>
        <v>152.63305980769931</v>
      </c>
      <c r="CE459" s="161">
        <f t="shared" ca="1" si="759"/>
        <v>153.49606931877656</v>
      </c>
      <c r="CF459" s="161">
        <f t="shared" ca="1" si="759"/>
        <v>154.36395841110016</v>
      </c>
      <c r="CG459" s="161">
        <f t="shared" ca="1" si="759"/>
        <v>155.23675467453191</v>
      </c>
      <c r="CH459" s="161">
        <f t="shared" ca="1" si="759"/>
        <v>156.11448585493068</v>
      </c>
      <c r="CI459" s="161">
        <f t="shared" ca="1" si="759"/>
        <v>156.99717985503449</v>
      </c>
      <c r="CJ459" s="161">
        <f t="shared" ca="1" si="759"/>
        <v>157.88486473534749</v>
      </c>
      <c r="CK459" s="161">
        <f t="shared" ca="1" si="759"/>
        <v>158.77756871503195</v>
      </c>
      <c r="CL459" s="161">
        <f t="shared" ca="1" si="759"/>
        <v>159.67532017280547</v>
      </c>
      <c r="CM459" s="161">
        <f t="shared" ca="1" si="759"/>
        <v>160.57814764784302</v>
      </c>
      <c r="CN459" s="161">
        <f t="shared" ca="1" si="759"/>
        <v>161.48607984068414</v>
      </c>
      <c r="CO459" s="161">
        <f t="shared" ca="1" si="759"/>
        <v>162.39914561414551</v>
      </c>
      <c r="CP459" s="161">
        <f t="shared" ca="1" si="759"/>
        <v>163.31737399423832</v>
      </c>
      <c r="CQ459" s="161">
        <f t="shared" ca="1" si="759"/>
        <v>164.24079417109098</v>
      </c>
      <c r="CR459" s="161">
        <f t="shared" ca="1" si="759"/>
        <v>165.16943549987724</v>
      </c>
      <c r="CS459" s="161">
        <f t="shared" ca="1" si="759"/>
        <v>166.10332750174922</v>
      </c>
      <c r="CT459" s="161">
        <f t="shared" ca="1" si="759"/>
        <v>167.04249986477589</v>
      </c>
      <c r="CU459" s="161">
        <f t="shared" ca="1" si="759"/>
        <v>167.98698244488693</v>
      </c>
      <c r="CV459" s="161">
        <f t="shared" ca="1" si="759"/>
        <v>168.93680526682184</v>
      </c>
      <c r="CW459" s="161">
        <f t="shared" ca="1" si="759"/>
        <v>169.89199852508423</v>
      </c>
      <c r="CX459" s="161">
        <f t="shared" ca="1" si="759"/>
        <v>170.85259258490191</v>
      </c>
      <c r="CY459" s="161">
        <f t="shared" ref="CY459:DV459" ca="1" si="760">SUM(CY$425,CY$435)</f>
        <v>171.81861798319207</v>
      </c>
      <c r="CZ459" s="161">
        <f t="shared" ca="1" si="760"/>
        <v>172.79010542953208</v>
      </c>
      <c r="DA459" s="161">
        <f t="shared" ca="1" si="760"/>
        <v>173.76708580713574</v>
      </c>
      <c r="DB459" s="161">
        <f t="shared" ca="1" si="760"/>
        <v>174.749590173835</v>
      </c>
      <c r="DC459" s="161">
        <f t="shared" ca="1" si="760"/>
        <v>175.73764976306737</v>
      </c>
      <c r="DD459" s="161">
        <f t="shared" ca="1" si="760"/>
        <v>176.73129598486867</v>
      </c>
      <c r="DE459" s="161">
        <f t="shared" ca="1" si="760"/>
        <v>177.73056042687165</v>
      </c>
      <c r="DF459" s="161">
        <f t="shared" ca="1" si="760"/>
        <v>178.7354748553102</v>
      </c>
      <c r="DG459" s="161">
        <f t="shared" ca="1" si="760"/>
        <v>179.74607121602907</v>
      </c>
      <c r="DH459" s="161">
        <f t="shared" ca="1" si="760"/>
        <v>180.76238163549937</v>
      </c>
      <c r="DI459" s="161">
        <f t="shared" ca="1" si="760"/>
        <v>181.78443842184012</v>
      </c>
      <c r="DJ459" s="161">
        <f t="shared" ca="1" si="760"/>
        <v>182.81227406584503</v>
      </c>
      <c r="DK459" s="161">
        <f t="shared" ca="1" si="760"/>
        <v>183.84592124201552</v>
      </c>
      <c r="DL459" s="161">
        <f t="shared" ca="1" si="760"/>
        <v>184.8854128095993</v>
      </c>
      <c r="DM459" s="161">
        <f t="shared" ca="1" si="760"/>
        <v>185.93078181363524</v>
      </c>
      <c r="DN459" s="161">
        <f t="shared" ca="1" si="760"/>
        <v>186.98206148600346</v>
      </c>
      <c r="DO459" s="161">
        <f t="shared" ca="1" si="760"/>
        <v>188.03928524648205</v>
      </c>
      <c r="DP459" s="161">
        <f t="shared" ca="1" si="760"/>
        <v>189.10248670380946</v>
      </c>
      <c r="DQ459" s="161">
        <f t="shared" ca="1" si="760"/>
        <v>190.17169965675268</v>
      </c>
      <c r="DR459" s="161">
        <f t="shared" ca="1" si="760"/>
        <v>191.2469580951819</v>
      </c>
      <c r="DS459" s="161">
        <f t="shared" ca="1" si="760"/>
        <v>192.32829620115106</v>
      </c>
      <c r="DT459" s="161">
        <f t="shared" ca="1" si="760"/>
        <v>193.41574834998431</v>
      </c>
      <c r="DU459" s="161">
        <f t="shared" ca="1" si="760"/>
        <v>194.50934911136892</v>
      </c>
      <c r="DV459" s="161">
        <f t="shared" ca="1" si="760"/>
        <v>195.60913325045416</v>
      </c>
      <c r="DW459" s="161"/>
      <c r="DX459" s="162">
        <f ca="1">SUM(G459:DW459)</f>
        <v>17105.173125613543</v>
      </c>
    </row>
    <row r="460" spans="1:128" hidden="1" outlineLevel="1" x14ac:dyDescent="0.2">
      <c r="A460" s="159" t="str">
        <f ca="1">Language!A$771</f>
        <v>НДС начисленный</v>
      </c>
      <c r="C460" s="178"/>
      <c r="D460" s="158">
        <v>1</v>
      </c>
      <c r="F460" s="6" t="s">
        <v>3107</v>
      </c>
      <c r="G460" s="161">
        <f t="shared" ref="G460:AL460" ca="1" si="761">SUM(G$430,G$440)</f>
        <v>20</v>
      </c>
      <c r="H460" s="161">
        <f t="shared" ca="1" si="761"/>
        <v>20.113082907748108</v>
      </c>
      <c r="I460" s="161">
        <f t="shared" ca="1" si="761"/>
        <v>20.226805202697449</v>
      </c>
      <c r="J460" s="161">
        <f t="shared" ca="1" si="761"/>
        <v>20.341170500036228</v>
      </c>
      <c r="K460" s="161">
        <f t="shared" ca="1" si="761"/>
        <v>20.45618243539343</v>
      </c>
      <c r="L460" s="161">
        <f t="shared" ca="1" si="761"/>
        <v>20.571844664954433</v>
      </c>
      <c r="M460" s="161">
        <f t="shared" ca="1" si="761"/>
        <v>20.688160865577203</v>
      </c>
      <c r="N460" s="161">
        <f t="shared" ca="1" si="761"/>
        <v>20.805134734909203</v>
      </c>
      <c r="O460" s="161">
        <f t="shared" ca="1" si="761"/>
        <v>20.922769991504936</v>
      </c>
      <c r="P460" s="161">
        <f t="shared" ca="1" si="761"/>
        <v>21.041070374944141</v>
      </c>
      <c r="Q460" s="161">
        <f t="shared" ca="1" si="761"/>
        <v>21.160039645950704</v>
      </c>
      <c r="R460" s="161">
        <f t="shared" ca="1" si="761"/>
        <v>21.279681586512169</v>
      </c>
      <c r="S460" s="161">
        <f t="shared" ca="1" si="761"/>
        <v>21.4</v>
      </c>
      <c r="T460" s="161">
        <f t="shared" ca="1" si="761"/>
        <v>21.520998711290471</v>
      </c>
      <c r="U460" s="161">
        <f t="shared" ca="1" si="761"/>
        <v>21.642681566886267</v>
      </c>
      <c r="V460" s="161">
        <f t="shared" ca="1" si="761"/>
        <v>21.765052435038761</v>
      </c>
      <c r="W460" s="161">
        <f t="shared" ca="1" si="761"/>
        <v>21.888115205870971</v>
      </c>
      <c r="X460" s="161">
        <f t="shared" ca="1" si="761"/>
        <v>22.011873791501241</v>
      </c>
      <c r="Y460" s="161">
        <f t="shared" ca="1" si="761"/>
        <v>22.136332126167602</v>
      </c>
      <c r="Z460" s="161">
        <f t="shared" ca="1" si="761"/>
        <v>22.26149416635284</v>
      </c>
      <c r="AA460" s="161">
        <f t="shared" ca="1" si="761"/>
        <v>22.387363890910276</v>
      </c>
      <c r="AB460" s="161">
        <f t="shared" ca="1" si="761"/>
        <v>22.51394530119023</v>
      </c>
      <c r="AC460" s="161">
        <f t="shared" ca="1" si="761"/>
        <v>22.641242421167249</v>
      </c>
      <c r="AD460" s="161">
        <f t="shared" ca="1" si="761"/>
        <v>22.769259297568016</v>
      </c>
      <c r="AE460" s="161">
        <f t="shared" ca="1" si="761"/>
        <v>22.897999999999996</v>
      </c>
      <c r="AF460" s="161">
        <f t="shared" ca="1" si="761"/>
        <v>23.0274686210808</v>
      </c>
      <c r="AG460" s="161">
        <f t="shared" ca="1" si="761"/>
        <v>23.157669276568306</v>
      </c>
      <c r="AH460" s="161">
        <f t="shared" ca="1" si="761"/>
        <v>23.288606105491471</v>
      </c>
      <c r="AI460" s="161">
        <f t="shared" ca="1" si="761"/>
        <v>23.420283270281935</v>
      </c>
      <c r="AJ460" s="161">
        <f t="shared" ca="1" si="761"/>
        <v>23.552704956906325</v>
      </c>
      <c r="AK460" s="161">
        <f t="shared" ca="1" si="761"/>
        <v>23.685875374999334</v>
      </c>
      <c r="AL460" s="161">
        <f t="shared" ca="1" si="761"/>
        <v>23.819798757997543</v>
      </c>
      <c r="AM460" s="161">
        <f t="shared" ref="AM460:BR460" ca="1" si="762">SUM(AM$430,AM$440)</f>
        <v>23.95447936327399</v>
      </c>
      <c r="AN460" s="161">
        <f t="shared" ca="1" si="762"/>
        <v>24.089921472273542</v>
      </c>
      <c r="AO460" s="161">
        <f t="shared" ca="1" si="762"/>
        <v>24.226129390648953</v>
      </c>
      <c r="AP460" s="161">
        <f t="shared" ca="1" si="762"/>
        <v>24.363107448397773</v>
      </c>
      <c r="AQ460" s="161">
        <f t="shared" ca="1" si="762"/>
        <v>24.500859999999989</v>
      </c>
      <c r="AR460" s="161">
        <f t="shared" ca="1" si="762"/>
        <v>24.63939142455645</v>
      </c>
      <c r="AS460" s="161">
        <f t="shared" ca="1" si="762"/>
        <v>24.778706125928082</v>
      </c>
      <c r="AT460" s="161">
        <f t="shared" ca="1" si="762"/>
        <v>24.918808532875865</v>
      </c>
      <c r="AU460" s="161">
        <f t="shared" ca="1" si="762"/>
        <v>25.059703099201663</v>
      </c>
      <c r="AV460" s="161">
        <f t="shared" ca="1" si="762"/>
        <v>25.201394303889757</v>
      </c>
      <c r="AW460" s="161">
        <f t="shared" ca="1" si="762"/>
        <v>25.343886651249278</v>
      </c>
      <c r="AX460" s="161">
        <f t="shared" ca="1" si="762"/>
        <v>25.48718467105736</v>
      </c>
      <c r="AY460" s="161">
        <f t="shared" ca="1" si="762"/>
        <v>25.631292918703164</v>
      </c>
      <c r="AZ460" s="161">
        <f t="shared" ca="1" si="762"/>
        <v>25.776215975332686</v>
      </c>
      <c r="BA460" s="161">
        <f t="shared" ca="1" si="762"/>
        <v>25.921958447994371</v>
      </c>
      <c r="BB460" s="161">
        <f t="shared" ca="1" si="762"/>
        <v>26.068524969785614</v>
      </c>
      <c r="BC460" s="161">
        <f t="shared" ca="1" si="762"/>
        <v>26.215920199999989</v>
      </c>
      <c r="BD460" s="161">
        <f t="shared" ca="1" si="762"/>
        <v>26.364148824275404</v>
      </c>
      <c r="BE460" s="161">
        <f t="shared" ca="1" si="762"/>
        <v>26.513215554743045</v>
      </c>
      <c r="BF460" s="161">
        <f t="shared" ca="1" si="762"/>
        <v>26.663125130177178</v>
      </c>
      <c r="BG460" s="161">
        <f t="shared" ca="1" si="762"/>
        <v>26.813882316145779</v>
      </c>
      <c r="BH460" s="161">
        <f t="shared" ca="1" si="762"/>
        <v>26.965491905162043</v>
      </c>
      <c r="BI460" s="161">
        <f t="shared" ca="1" si="762"/>
        <v>27.117958716836728</v>
      </c>
      <c r="BJ460" s="161">
        <f t="shared" ca="1" si="762"/>
        <v>27.271287598031378</v>
      </c>
      <c r="BK460" s="161">
        <f t="shared" ca="1" si="762"/>
        <v>27.425483423012391</v>
      </c>
      <c r="BL460" s="161">
        <f t="shared" ca="1" si="762"/>
        <v>27.580551093605976</v>
      </c>
      <c r="BM460" s="161">
        <f t="shared" ca="1" si="762"/>
        <v>27.736495539353985</v>
      </c>
      <c r="BN460" s="161">
        <f t="shared" ca="1" si="762"/>
        <v>27.893321717670609</v>
      </c>
      <c r="BO460" s="161">
        <f t="shared" ca="1" si="762"/>
        <v>28.051034613999992</v>
      </c>
      <c r="BP460" s="161">
        <f t="shared" ca="1" si="762"/>
        <v>28.209639241974685</v>
      </c>
      <c r="BQ460" s="161">
        <f t="shared" ca="1" si="762"/>
        <v>28.369140643575061</v>
      </c>
      <c r="BR460" s="161">
        <f t="shared" ca="1" si="762"/>
        <v>28.529543889289585</v>
      </c>
      <c r="BS460" s="161">
        <f t="shared" ref="BS460:CX460" ca="1" si="763">SUM(BS$430,BS$440)</f>
        <v>28.69085407827599</v>
      </c>
      <c r="BT460" s="161">
        <f t="shared" ca="1" si="763"/>
        <v>28.853076338523387</v>
      </c>
      <c r="BU460" s="161">
        <f t="shared" ca="1" si="763"/>
        <v>29.016215827015301</v>
      </c>
      <c r="BV460" s="161">
        <f t="shared" ca="1" si="763"/>
        <v>29.180277729893579</v>
      </c>
      <c r="BW460" s="161">
        <f t="shared" ca="1" si="763"/>
        <v>29.345267262623267</v>
      </c>
      <c r="BX460" s="161">
        <f t="shared" ca="1" si="763"/>
        <v>29.511189670158402</v>
      </c>
      <c r="BY460" s="161">
        <f t="shared" ca="1" si="763"/>
        <v>29.67805022710877</v>
      </c>
      <c r="BZ460" s="161">
        <f t="shared" ca="1" si="763"/>
        <v>29.84585423790756</v>
      </c>
      <c r="CA460" s="161">
        <f t="shared" ca="1" si="763"/>
        <v>30.014607036979996</v>
      </c>
      <c r="CB460" s="161">
        <f t="shared" ca="1" si="763"/>
        <v>30.184313988912919</v>
      </c>
      <c r="CC460" s="161">
        <f t="shared" ca="1" si="763"/>
        <v>30.354980488625326</v>
      </c>
      <c r="CD460" s="161">
        <f t="shared" ca="1" si="763"/>
        <v>30.526611961539864</v>
      </c>
      <c r="CE460" s="161">
        <f t="shared" ca="1" si="763"/>
        <v>30.699213863755315</v>
      </c>
      <c r="CF460" s="161">
        <f t="shared" ca="1" si="763"/>
        <v>30.872791682220033</v>
      </c>
      <c r="CG460" s="161">
        <f t="shared" ca="1" si="763"/>
        <v>31.047350934906383</v>
      </c>
      <c r="CH460" s="161">
        <f t="shared" ca="1" si="763"/>
        <v>31.222897170986137</v>
      </c>
      <c r="CI460" s="161">
        <f t="shared" ca="1" si="763"/>
        <v>31.399435971006898</v>
      </c>
      <c r="CJ460" s="161">
        <f t="shared" ca="1" si="763"/>
        <v>31.5769729470695</v>
      </c>
      <c r="CK460" s="161">
        <f t="shared" ca="1" si="763"/>
        <v>31.755513743006389</v>
      </c>
      <c r="CL460" s="161">
        <f t="shared" ca="1" si="763"/>
        <v>31.935064034561094</v>
      </c>
      <c r="CM460" s="161">
        <f t="shared" ca="1" si="763"/>
        <v>32.115629529568608</v>
      </c>
      <c r="CN460" s="161">
        <f t="shared" ca="1" si="763"/>
        <v>32.297215968136832</v>
      </c>
      <c r="CO460" s="161">
        <f t="shared" ca="1" si="763"/>
        <v>32.479829122829102</v>
      </c>
      <c r="CP460" s="161">
        <f t="shared" ca="1" si="763"/>
        <v>32.663474798847666</v>
      </c>
      <c r="CQ460" s="161">
        <f t="shared" ca="1" si="763"/>
        <v>32.848158834218196</v>
      </c>
      <c r="CR460" s="161">
        <f t="shared" ca="1" si="763"/>
        <v>33.033887099975452</v>
      </c>
      <c r="CS460" s="161">
        <f t="shared" ca="1" si="763"/>
        <v>33.220665500349845</v>
      </c>
      <c r="CT460" s="161">
        <f t="shared" ca="1" si="763"/>
        <v>33.408499972955177</v>
      </c>
      <c r="CU460" s="161">
        <f t="shared" ca="1" si="763"/>
        <v>33.597396488977388</v>
      </c>
      <c r="CV460" s="161">
        <f t="shared" ca="1" si="763"/>
        <v>33.787361053364371</v>
      </c>
      <c r="CW460" s="161">
        <f t="shared" ca="1" si="763"/>
        <v>33.978399705016848</v>
      </c>
      <c r="CX460" s="161">
        <f t="shared" ca="1" si="763"/>
        <v>34.170518516980387</v>
      </c>
      <c r="CY460" s="161">
        <f t="shared" ref="CY460:DV460" ca="1" si="764">SUM(CY$430,CY$440)</f>
        <v>34.363723596638415</v>
      </c>
      <c r="CZ460" s="161">
        <f t="shared" ca="1" si="764"/>
        <v>34.558021085906418</v>
      </c>
      <c r="DA460" s="161">
        <f t="shared" ca="1" si="764"/>
        <v>34.753417161427151</v>
      </c>
      <c r="DB460" s="161">
        <f t="shared" ca="1" si="764"/>
        <v>34.949918034767002</v>
      </c>
      <c r="DC460" s="161">
        <f t="shared" ca="1" si="764"/>
        <v>35.147529952613475</v>
      </c>
      <c r="DD460" s="161">
        <f t="shared" ca="1" si="764"/>
        <v>35.346259196973733</v>
      </c>
      <c r="DE460" s="161">
        <f t="shared" ca="1" si="764"/>
        <v>35.546112085374332</v>
      </c>
      <c r="DF460" s="161">
        <f t="shared" ca="1" si="764"/>
        <v>35.74709497106204</v>
      </c>
      <c r="DG460" s="161">
        <f t="shared" ca="1" si="764"/>
        <v>35.949214243205816</v>
      </c>
      <c r="DH460" s="161">
        <f t="shared" ca="1" si="764"/>
        <v>36.152476327099876</v>
      </c>
      <c r="DI460" s="161">
        <f t="shared" ca="1" si="764"/>
        <v>36.356887684368026</v>
      </c>
      <c r="DJ460" s="161">
        <f t="shared" ca="1" si="764"/>
        <v>36.562454813169005</v>
      </c>
      <c r="DK460" s="161">
        <f t="shared" ca="1" si="764"/>
        <v>36.769184248403107</v>
      </c>
      <c r="DL460" s="161">
        <f t="shared" ca="1" si="764"/>
        <v>36.977082561919865</v>
      </c>
      <c r="DM460" s="161">
        <f t="shared" ca="1" si="764"/>
        <v>37.186156362727047</v>
      </c>
      <c r="DN460" s="161">
        <f t="shared" ca="1" si="764"/>
        <v>37.39641229720069</v>
      </c>
      <c r="DO460" s="161">
        <f t="shared" ca="1" si="764"/>
        <v>37.607857049296413</v>
      </c>
      <c r="DP460" s="161">
        <f t="shared" ca="1" si="764"/>
        <v>37.820497340761897</v>
      </c>
      <c r="DQ460" s="161">
        <f t="shared" ca="1" si="764"/>
        <v>38.034339931350537</v>
      </c>
      <c r="DR460" s="161">
        <f t="shared" ca="1" si="764"/>
        <v>38.249391619036381</v>
      </c>
      <c r="DS460" s="161">
        <f t="shared" ca="1" si="764"/>
        <v>38.465659240230217</v>
      </c>
      <c r="DT460" s="161">
        <f t="shared" ca="1" si="764"/>
        <v>38.683149669996865</v>
      </c>
      <c r="DU460" s="161">
        <f t="shared" ca="1" si="764"/>
        <v>38.901869822273788</v>
      </c>
      <c r="DV460" s="161">
        <f t="shared" ca="1" si="764"/>
        <v>39.121826650090838</v>
      </c>
      <c r="DW460" s="161"/>
      <c r="DX460" s="162">
        <f ca="1">SUM(G460:DW460)</f>
        <v>3421.0346251227093</v>
      </c>
    </row>
    <row r="461" spans="1:128" s="154" customFormat="1" hidden="1" outlineLevel="1" x14ac:dyDescent="0.2">
      <c r="A461" s="168" t="str">
        <f ca="1">Language!A$772</f>
        <v>затраты в запасах готовой продукции</v>
      </c>
      <c r="B461" s="147"/>
      <c r="C461" s="147" t="str">
        <f t="shared" ref="C461:C470" ca="1" si="765">CurName1</f>
        <v>тыс. руб.</v>
      </c>
      <c r="D461" s="158"/>
      <c r="F461" s="6" t="s">
        <v>3099</v>
      </c>
      <c r="G461" s="302">
        <f ca="1">IF(AND($B462=0,G$2&gt;1), F461, G459*$B462/Параметры!G$36)</f>
        <v>0</v>
      </c>
      <c r="H461" s="302">
        <f ca="1">IF(AND($B462=0,H$2&gt;1), G461, H459*$B462/Параметры!H$36)</f>
        <v>0</v>
      </c>
      <c r="I461" s="302">
        <f ca="1">IF(AND($B462=0,I$2&gt;1), H461, I459*$B462/Параметры!I$36)</f>
        <v>0</v>
      </c>
      <c r="J461" s="302">
        <f ca="1">IF(AND($B462=0,J$2&gt;1), I461, J459*$B462/Параметры!J$36)</f>
        <v>0</v>
      </c>
      <c r="K461" s="302">
        <f ca="1">IF(AND($B462=0,K$2&gt;1), J461, K459*$B462/Параметры!K$36)</f>
        <v>0</v>
      </c>
      <c r="L461" s="302">
        <f ca="1">IF(AND($B462=0,L$2&gt;1), K461, L459*$B462/Параметры!L$36)</f>
        <v>0</v>
      </c>
      <c r="M461" s="302">
        <f ca="1">IF(AND($B462=0,M$2&gt;1), L461, M459*$B462/Параметры!M$36)</f>
        <v>0</v>
      </c>
      <c r="N461" s="302">
        <f ca="1">IF(AND($B462=0,N$2&gt;1), M461, N459*$B462/Параметры!N$36)</f>
        <v>0</v>
      </c>
      <c r="O461" s="302">
        <f ca="1">IF(AND($B462=0,O$2&gt;1), N461, O459*$B462/Параметры!O$36)</f>
        <v>0</v>
      </c>
      <c r="P461" s="302">
        <f ca="1">IF(AND($B462=0,P$2&gt;1), O461, P459*$B462/Параметры!P$36)</f>
        <v>0</v>
      </c>
      <c r="Q461" s="302">
        <f ca="1">IF(AND($B462=0,Q$2&gt;1), P461, Q459*$B462/Параметры!Q$36)</f>
        <v>0</v>
      </c>
      <c r="R461" s="302">
        <f ca="1">IF(AND($B462=0,R$2&gt;1), Q461, R459*$B462/Параметры!R$36)</f>
        <v>0</v>
      </c>
      <c r="S461" s="302">
        <f ca="1">IF(AND($B462=0,S$2&gt;1), R461, S459*$B462/Параметры!S$36)</f>
        <v>0</v>
      </c>
      <c r="T461" s="302">
        <f ca="1">IF(AND($B462=0,T$2&gt;1), S461, T459*$B462/Параметры!T$36)</f>
        <v>0</v>
      </c>
      <c r="U461" s="302">
        <f ca="1">IF(AND($B462=0,U$2&gt;1), T461, U459*$B462/Параметры!U$36)</f>
        <v>0</v>
      </c>
      <c r="V461" s="302">
        <f ca="1">IF(AND($B462=0,V$2&gt;1), U461, V459*$B462/Параметры!V$36)</f>
        <v>0</v>
      </c>
      <c r="W461" s="302">
        <f ca="1">IF(AND($B462=0,W$2&gt;1), V461, W459*$B462/Параметры!W$36)</f>
        <v>0</v>
      </c>
      <c r="X461" s="302">
        <f ca="1">IF(AND($B462=0,X$2&gt;1), W461, X459*$B462/Параметры!X$36)</f>
        <v>0</v>
      </c>
      <c r="Y461" s="302">
        <f ca="1">IF(AND($B462=0,Y$2&gt;1), X461, Y459*$B462/Параметры!Y$36)</f>
        <v>0</v>
      </c>
      <c r="Z461" s="302">
        <f ca="1">IF(AND($B462=0,Z$2&gt;1), Y461, Z459*$B462/Параметры!Z$36)</f>
        <v>0</v>
      </c>
      <c r="AA461" s="302">
        <f ca="1">IF(AND($B462=0,AA$2&gt;1), Z461, AA459*$B462/Параметры!AA$36)</f>
        <v>0</v>
      </c>
      <c r="AB461" s="302">
        <f ca="1">IF(AND($B462=0,AB$2&gt;1), AA461, AB459*$B462/Параметры!AB$36)</f>
        <v>0</v>
      </c>
      <c r="AC461" s="302">
        <f ca="1">IF(AND($B462=0,AC$2&gt;1), AB461, AC459*$B462/Параметры!AC$36)</f>
        <v>0</v>
      </c>
      <c r="AD461" s="302">
        <f ca="1">IF(AND($B462=0,AD$2&gt;1), AC461, AD459*$B462/Параметры!AD$36)</f>
        <v>0</v>
      </c>
      <c r="AE461" s="302">
        <f ca="1">IF(AND($B462=0,AE$2&gt;1), AD461, AE459*$B462/Параметры!AE$36)</f>
        <v>0</v>
      </c>
      <c r="AF461" s="302">
        <f ca="1">IF(AND($B462=0,AF$2&gt;1), AE461, AF459*$B462/Параметры!AF$36)</f>
        <v>0</v>
      </c>
      <c r="AG461" s="302">
        <f ca="1">IF(AND($B462=0,AG$2&gt;1), AF461, AG459*$B462/Параметры!AG$36)</f>
        <v>0</v>
      </c>
      <c r="AH461" s="302">
        <f ca="1">IF(AND($B462=0,AH$2&gt;1), AG461, AH459*$B462/Параметры!AH$36)</f>
        <v>0</v>
      </c>
      <c r="AI461" s="302">
        <f ca="1">IF(AND($B462=0,AI$2&gt;1), AH461, AI459*$B462/Параметры!AI$36)</f>
        <v>0</v>
      </c>
      <c r="AJ461" s="302">
        <f ca="1">IF(AND($B462=0,AJ$2&gt;1), AI461, AJ459*$B462/Параметры!AJ$36)</f>
        <v>0</v>
      </c>
      <c r="AK461" s="302">
        <f ca="1">IF(AND($B462=0,AK$2&gt;1), AJ461, AK459*$B462/Параметры!AK$36)</f>
        <v>0</v>
      </c>
      <c r="AL461" s="302">
        <f ca="1">IF(AND($B462=0,AL$2&gt;1), AK461, AL459*$B462/Параметры!AL$36)</f>
        <v>0</v>
      </c>
      <c r="AM461" s="302">
        <f ca="1">IF(AND($B462=0,AM$2&gt;1), AL461, AM459*$B462/Параметры!AM$36)</f>
        <v>0</v>
      </c>
      <c r="AN461" s="302">
        <f ca="1">IF(AND($B462=0,AN$2&gt;1), AM461, AN459*$B462/Параметры!AN$36)</f>
        <v>0</v>
      </c>
      <c r="AO461" s="302">
        <f ca="1">IF(AND($B462=0,AO$2&gt;1), AN461, AO459*$B462/Параметры!AO$36)</f>
        <v>0</v>
      </c>
      <c r="AP461" s="302">
        <f ca="1">IF(AND($B462=0,AP$2&gt;1), AO461, AP459*$B462/Параметры!AP$36)</f>
        <v>0</v>
      </c>
      <c r="AQ461" s="302">
        <f ca="1">IF(AND($B462=0,AQ$2&gt;1), AP461, AQ459*$B462/Параметры!AQ$36)</f>
        <v>0</v>
      </c>
      <c r="AR461" s="302">
        <f ca="1">IF(AND($B462=0,AR$2&gt;1), AQ461, AR459*$B462/Параметры!AR$36)</f>
        <v>0</v>
      </c>
      <c r="AS461" s="302">
        <f ca="1">IF(AND($B462=0,AS$2&gt;1), AR461, AS459*$B462/Параметры!AS$36)</f>
        <v>0</v>
      </c>
      <c r="AT461" s="302">
        <f ca="1">IF(AND($B462=0,AT$2&gt;1), AS461, AT459*$B462/Параметры!AT$36)</f>
        <v>0</v>
      </c>
      <c r="AU461" s="302">
        <f ca="1">IF(AND($B462=0,AU$2&gt;1), AT461, AU459*$B462/Параметры!AU$36)</f>
        <v>0</v>
      </c>
      <c r="AV461" s="302">
        <f ca="1">IF(AND($B462=0,AV$2&gt;1), AU461, AV459*$B462/Параметры!AV$36)</f>
        <v>0</v>
      </c>
      <c r="AW461" s="302">
        <f ca="1">IF(AND($B462=0,AW$2&gt;1), AV461, AW459*$B462/Параметры!AW$36)</f>
        <v>0</v>
      </c>
      <c r="AX461" s="302">
        <f ca="1">IF(AND($B462=0,AX$2&gt;1), AW461, AX459*$B462/Параметры!AX$36)</f>
        <v>0</v>
      </c>
      <c r="AY461" s="302">
        <f ca="1">IF(AND($B462=0,AY$2&gt;1), AX461, AY459*$B462/Параметры!AY$36)</f>
        <v>0</v>
      </c>
      <c r="AZ461" s="302">
        <f ca="1">IF(AND($B462=0,AZ$2&gt;1), AY461, AZ459*$B462/Параметры!AZ$36)</f>
        <v>0</v>
      </c>
      <c r="BA461" s="302">
        <f ca="1">IF(AND($B462=0,BA$2&gt;1), AZ461, BA459*$B462/Параметры!BA$36)</f>
        <v>0</v>
      </c>
      <c r="BB461" s="302">
        <f ca="1">IF(AND($B462=0,BB$2&gt;1), BA461, BB459*$B462/Параметры!BB$36)</f>
        <v>0</v>
      </c>
      <c r="BC461" s="302">
        <f ca="1">IF(AND($B462=0,BC$2&gt;1), BB461, BC459*$B462/Параметры!BC$36)</f>
        <v>0</v>
      </c>
      <c r="BD461" s="302">
        <f ca="1">IF(AND($B462=0,BD$2&gt;1), BC461, BD459*$B462/Параметры!BD$36)</f>
        <v>0</v>
      </c>
      <c r="BE461" s="302">
        <f ca="1">IF(AND($B462=0,BE$2&gt;1), BD461, BE459*$B462/Параметры!BE$36)</f>
        <v>0</v>
      </c>
      <c r="BF461" s="302">
        <f ca="1">IF(AND($B462=0,BF$2&gt;1), BE461, BF459*$B462/Параметры!BF$36)</f>
        <v>0</v>
      </c>
      <c r="BG461" s="302">
        <f ca="1">IF(AND($B462=0,BG$2&gt;1), BF461, BG459*$B462/Параметры!BG$36)</f>
        <v>0</v>
      </c>
      <c r="BH461" s="302">
        <f ca="1">IF(AND($B462=0,BH$2&gt;1), BG461, BH459*$B462/Параметры!BH$36)</f>
        <v>0</v>
      </c>
      <c r="BI461" s="302">
        <f ca="1">IF(AND($B462=0,BI$2&gt;1), BH461, BI459*$B462/Параметры!BI$36)</f>
        <v>0</v>
      </c>
      <c r="BJ461" s="302">
        <f ca="1">IF(AND($B462=0,BJ$2&gt;1), BI461, BJ459*$B462/Параметры!BJ$36)</f>
        <v>0</v>
      </c>
      <c r="BK461" s="302">
        <f ca="1">IF(AND($B462=0,BK$2&gt;1), BJ461, BK459*$B462/Параметры!BK$36)</f>
        <v>0</v>
      </c>
      <c r="BL461" s="302">
        <f ca="1">IF(AND($B462=0,BL$2&gt;1), BK461, BL459*$B462/Параметры!BL$36)</f>
        <v>0</v>
      </c>
      <c r="BM461" s="302">
        <f ca="1">IF(AND($B462=0,BM$2&gt;1), BL461, BM459*$B462/Параметры!BM$36)</f>
        <v>0</v>
      </c>
      <c r="BN461" s="302">
        <f ca="1">IF(AND($B462=0,BN$2&gt;1), BM461, BN459*$B462/Параметры!BN$36)</f>
        <v>0</v>
      </c>
      <c r="BO461" s="302">
        <f ca="1">IF(AND($B462=0,BO$2&gt;1), BN461, BO459*$B462/Параметры!BO$36)</f>
        <v>0</v>
      </c>
      <c r="BP461" s="302">
        <f ca="1">IF(AND($B462=0,BP$2&gt;1), BO461, BP459*$B462/Параметры!BP$36)</f>
        <v>0</v>
      </c>
      <c r="BQ461" s="302">
        <f ca="1">IF(AND($B462=0,BQ$2&gt;1), BP461, BQ459*$B462/Параметры!BQ$36)</f>
        <v>0</v>
      </c>
      <c r="BR461" s="302">
        <f ca="1">IF(AND($B462=0,BR$2&gt;1), BQ461, BR459*$B462/Параметры!BR$36)</f>
        <v>0</v>
      </c>
      <c r="BS461" s="302">
        <f ca="1">IF(AND($B462=0,BS$2&gt;1), BR461, BS459*$B462/Параметры!BS$36)</f>
        <v>0</v>
      </c>
      <c r="BT461" s="302">
        <f ca="1">IF(AND($B462=0,BT$2&gt;1), BS461, BT459*$B462/Параметры!BT$36)</f>
        <v>0</v>
      </c>
      <c r="BU461" s="302">
        <f ca="1">IF(AND($B462=0,BU$2&gt;1), BT461, BU459*$B462/Параметры!BU$36)</f>
        <v>0</v>
      </c>
      <c r="BV461" s="302">
        <f ca="1">IF(AND($B462=0,BV$2&gt;1), BU461, BV459*$B462/Параметры!BV$36)</f>
        <v>0</v>
      </c>
      <c r="BW461" s="302">
        <f ca="1">IF(AND($B462=0,BW$2&gt;1), BV461, BW459*$B462/Параметры!BW$36)</f>
        <v>0</v>
      </c>
      <c r="BX461" s="302">
        <f ca="1">IF(AND($B462=0,BX$2&gt;1), BW461, BX459*$B462/Параметры!BX$36)</f>
        <v>0</v>
      </c>
      <c r="BY461" s="302">
        <f ca="1">IF(AND($B462=0,BY$2&gt;1), BX461, BY459*$B462/Параметры!BY$36)</f>
        <v>0</v>
      </c>
      <c r="BZ461" s="302">
        <f ca="1">IF(AND($B462=0,BZ$2&gt;1), BY461, BZ459*$B462/Параметры!BZ$36)</f>
        <v>0</v>
      </c>
      <c r="CA461" s="302">
        <f ca="1">IF(AND($B462=0,CA$2&gt;1), BZ461, CA459*$B462/Параметры!CA$36)</f>
        <v>0</v>
      </c>
      <c r="CB461" s="302">
        <f ca="1">IF(AND($B462=0,CB$2&gt;1), CA461, CB459*$B462/Параметры!CB$36)</f>
        <v>0</v>
      </c>
      <c r="CC461" s="302">
        <f ca="1">IF(AND($B462=0,CC$2&gt;1), CB461, CC459*$B462/Параметры!CC$36)</f>
        <v>0</v>
      </c>
      <c r="CD461" s="302">
        <f ca="1">IF(AND($B462=0,CD$2&gt;1), CC461, CD459*$B462/Параметры!CD$36)</f>
        <v>0</v>
      </c>
      <c r="CE461" s="302">
        <f ca="1">IF(AND($B462=0,CE$2&gt;1), CD461, CE459*$B462/Параметры!CE$36)</f>
        <v>0</v>
      </c>
      <c r="CF461" s="302">
        <f ca="1">IF(AND($B462=0,CF$2&gt;1), CE461, CF459*$B462/Параметры!CF$36)</f>
        <v>0</v>
      </c>
      <c r="CG461" s="302">
        <f ca="1">IF(AND($B462=0,CG$2&gt;1), CF461, CG459*$B462/Параметры!CG$36)</f>
        <v>0</v>
      </c>
      <c r="CH461" s="302">
        <f ca="1">IF(AND($B462=0,CH$2&gt;1), CG461, CH459*$B462/Параметры!CH$36)</f>
        <v>0</v>
      </c>
      <c r="CI461" s="302">
        <f ca="1">IF(AND($B462=0,CI$2&gt;1), CH461, CI459*$B462/Параметры!CI$36)</f>
        <v>0</v>
      </c>
      <c r="CJ461" s="302">
        <f ca="1">IF(AND($B462=0,CJ$2&gt;1), CI461, CJ459*$B462/Параметры!CJ$36)</f>
        <v>0</v>
      </c>
      <c r="CK461" s="302">
        <f ca="1">IF(AND($B462=0,CK$2&gt;1), CJ461, CK459*$B462/Параметры!CK$36)</f>
        <v>0</v>
      </c>
      <c r="CL461" s="302">
        <f ca="1">IF(AND($B462=0,CL$2&gt;1), CK461, CL459*$B462/Параметры!CL$36)</f>
        <v>0</v>
      </c>
      <c r="CM461" s="302">
        <f ca="1">IF(AND($B462=0,CM$2&gt;1), CL461, CM459*$B462/Параметры!CM$36)</f>
        <v>0</v>
      </c>
      <c r="CN461" s="302">
        <f ca="1">IF(AND($B462=0,CN$2&gt;1), CM461, CN459*$B462/Параметры!CN$36)</f>
        <v>0</v>
      </c>
      <c r="CO461" s="302">
        <f ca="1">IF(AND($B462=0,CO$2&gt;1), CN461, CO459*$B462/Параметры!CO$36)</f>
        <v>0</v>
      </c>
      <c r="CP461" s="302">
        <f ca="1">IF(AND($B462=0,CP$2&gt;1), CO461, CP459*$B462/Параметры!CP$36)</f>
        <v>0</v>
      </c>
      <c r="CQ461" s="302">
        <f ca="1">IF(AND($B462=0,CQ$2&gt;1), CP461, CQ459*$B462/Параметры!CQ$36)</f>
        <v>0</v>
      </c>
      <c r="CR461" s="302">
        <f ca="1">IF(AND($B462=0,CR$2&gt;1), CQ461, CR459*$B462/Параметры!CR$36)</f>
        <v>0</v>
      </c>
      <c r="CS461" s="302">
        <f ca="1">IF(AND($B462=0,CS$2&gt;1), CR461, CS459*$B462/Параметры!CS$36)</f>
        <v>0</v>
      </c>
      <c r="CT461" s="302">
        <f ca="1">IF(AND($B462=0,CT$2&gt;1), CS461, CT459*$B462/Параметры!CT$36)</f>
        <v>0</v>
      </c>
      <c r="CU461" s="302">
        <f ca="1">IF(AND($B462=0,CU$2&gt;1), CT461, CU459*$B462/Параметры!CU$36)</f>
        <v>0</v>
      </c>
      <c r="CV461" s="302">
        <f ca="1">IF(AND($B462=0,CV$2&gt;1), CU461, CV459*$B462/Параметры!CV$36)</f>
        <v>0</v>
      </c>
      <c r="CW461" s="302">
        <f ca="1">IF(AND($B462=0,CW$2&gt;1), CV461, CW459*$B462/Параметры!CW$36)</f>
        <v>0</v>
      </c>
      <c r="CX461" s="302">
        <f ca="1">IF(AND($B462=0,CX$2&gt;1), CW461, CX459*$B462/Параметры!CX$36)</f>
        <v>0</v>
      </c>
      <c r="CY461" s="302">
        <f ca="1">IF(AND($B462=0,CY$2&gt;1), CX461, CY459*$B462/Параметры!CY$36)</f>
        <v>0</v>
      </c>
      <c r="CZ461" s="302">
        <f ca="1">IF(AND($B462=0,CZ$2&gt;1), CY461, CZ459*$B462/Параметры!CZ$36)</f>
        <v>0</v>
      </c>
      <c r="DA461" s="302">
        <f ca="1">IF(AND($B462=0,DA$2&gt;1), CZ461, DA459*$B462/Параметры!DA$36)</f>
        <v>0</v>
      </c>
      <c r="DB461" s="302">
        <f ca="1">IF(AND($B462=0,DB$2&gt;1), DA461, DB459*$B462/Параметры!DB$36)</f>
        <v>0</v>
      </c>
      <c r="DC461" s="302">
        <f ca="1">IF(AND($B462=0,DC$2&gt;1), DB461, DC459*$B462/Параметры!DC$36)</f>
        <v>0</v>
      </c>
      <c r="DD461" s="302">
        <f ca="1">IF(AND($B462=0,DD$2&gt;1), DC461, DD459*$B462/Параметры!DD$36)</f>
        <v>0</v>
      </c>
      <c r="DE461" s="302">
        <f ca="1">IF(AND($B462=0,DE$2&gt;1), DD461, DE459*$B462/Параметры!DE$36)</f>
        <v>0</v>
      </c>
      <c r="DF461" s="302">
        <f ca="1">IF(AND($B462=0,DF$2&gt;1), DE461, DF459*$B462/Параметры!DF$36)</f>
        <v>0</v>
      </c>
      <c r="DG461" s="302">
        <f ca="1">IF(AND($B462=0,DG$2&gt;1), DF461, DG459*$B462/Параметры!DG$36)</f>
        <v>0</v>
      </c>
      <c r="DH461" s="302">
        <f ca="1">IF(AND($B462=0,DH$2&gt;1), DG461, DH459*$B462/Параметры!DH$36)</f>
        <v>0</v>
      </c>
      <c r="DI461" s="302">
        <f ca="1">IF(AND($B462=0,DI$2&gt;1), DH461, DI459*$B462/Параметры!DI$36)</f>
        <v>0</v>
      </c>
      <c r="DJ461" s="302">
        <f ca="1">IF(AND($B462=0,DJ$2&gt;1), DI461, DJ459*$B462/Параметры!DJ$36)</f>
        <v>0</v>
      </c>
      <c r="DK461" s="302">
        <f ca="1">IF(AND($B462=0,DK$2&gt;1), DJ461, DK459*$B462/Параметры!DK$36)</f>
        <v>0</v>
      </c>
      <c r="DL461" s="302">
        <f ca="1">IF(AND($B462=0,DL$2&gt;1), DK461, DL459*$B462/Параметры!DL$36)</f>
        <v>0</v>
      </c>
      <c r="DM461" s="302">
        <f ca="1">IF(AND($B462=0,DM$2&gt;1), DL461, DM459*$B462/Параметры!DM$36)</f>
        <v>0</v>
      </c>
      <c r="DN461" s="302">
        <f ca="1">IF(AND($B462=0,DN$2&gt;1), DM461, DN459*$B462/Параметры!DN$36)</f>
        <v>0</v>
      </c>
      <c r="DO461" s="302">
        <f ca="1">IF(AND($B462=0,DO$2&gt;1), DN461, DO459*$B462/Параметры!DO$36)</f>
        <v>0</v>
      </c>
      <c r="DP461" s="302">
        <f ca="1">IF(AND($B462=0,DP$2&gt;1), DO461, DP459*$B462/Параметры!DP$36)</f>
        <v>0</v>
      </c>
      <c r="DQ461" s="302">
        <f ca="1">IF(AND($B462=0,DQ$2&gt;1), DP461, DQ459*$B462/Параметры!DQ$36)</f>
        <v>0</v>
      </c>
      <c r="DR461" s="302">
        <f ca="1">IF(AND($B462=0,DR$2&gt;1), DQ461, DR459*$B462/Параметры!DR$36)</f>
        <v>0</v>
      </c>
      <c r="DS461" s="302">
        <f ca="1">IF(AND($B462=0,DS$2&gt;1), DR461, DS459*$B462/Параметры!DS$36)</f>
        <v>0</v>
      </c>
      <c r="DT461" s="302">
        <f ca="1">IF(AND($B462=0,DT$2&gt;1), DS461, DT459*$B462/Параметры!DT$36)</f>
        <v>0</v>
      </c>
      <c r="DU461" s="302">
        <f ca="1">IF(AND($B462=0,DU$2&gt;1), DT461, DU459*$B462/Параметры!DU$36)</f>
        <v>0</v>
      </c>
      <c r="DV461" s="302">
        <f ca="1">IF(AND($B462=0,DV$2&gt;1), DU461, DV459*$B462/Параметры!DV$36)</f>
        <v>0</v>
      </c>
      <c r="DW461" s="169"/>
      <c r="DX461" s="177"/>
    </row>
    <row r="462" spans="1:128" s="154" customFormat="1" hidden="1" outlineLevel="1" x14ac:dyDescent="0.2">
      <c r="A462" s="171" t="str">
        <f ca="1">Language!A$773</f>
        <v>периодичность отгрузки</v>
      </c>
      <c r="B462" s="303">
        <v>0</v>
      </c>
      <c r="C462" s="147" t="str">
        <f ca="1">Language!$A$1464</f>
        <v>дней</v>
      </c>
      <c r="D462" s="158"/>
      <c r="F462" s="6" t="s">
        <v>3100</v>
      </c>
      <c r="G462" s="169"/>
      <c r="H462" s="169"/>
      <c r="I462" s="169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  <c r="U462" s="169"/>
      <c r="V462" s="169"/>
      <c r="W462" s="169"/>
      <c r="X462" s="169"/>
      <c r="Y462" s="169"/>
      <c r="Z462" s="169"/>
      <c r="AA462" s="169"/>
      <c r="AB462" s="169"/>
      <c r="AC462" s="169"/>
      <c r="AD462" s="169"/>
      <c r="AE462" s="169"/>
      <c r="AF462" s="169"/>
      <c r="AG462" s="169"/>
      <c r="AH462" s="169"/>
      <c r="AI462" s="169"/>
      <c r="AJ462" s="169"/>
      <c r="AK462" s="169"/>
      <c r="AL462" s="169"/>
      <c r="AM462" s="169"/>
      <c r="AN462" s="169"/>
      <c r="AO462" s="169"/>
      <c r="AP462" s="169"/>
      <c r="AQ462" s="169"/>
      <c r="AR462" s="169"/>
      <c r="AS462" s="169"/>
      <c r="AT462" s="169"/>
      <c r="AU462" s="169"/>
      <c r="AV462" s="169"/>
      <c r="AW462" s="169"/>
      <c r="AX462" s="169"/>
      <c r="AY462" s="169"/>
      <c r="AZ462" s="169"/>
      <c r="BA462" s="169"/>
      <c r="BB462" s="169"/>
      <c r="BC462" s="169"/>
      <c r="BD462" s="169"/>
      <c r="BE462" s="169"/>
      <c r="BF462" s="169"/>
      <c r="BG462" s="169"/>
      <c r="BH462" s="169"/>
      <c r="BI462" s="169"/>
      <c r="BJ462" s="169"/>
      <c r="BK462" s="169"/>
      <c r="BL462" s="169"/>
      <c r="BM462" s="169"/>
      <c r="BN462" s="169"/>
      <c r="BO462" s="169"/>
      <c r="BP462" s="169"/>
      <c r="BQ462" s="169"/>
      <c r="BR462" s="169"/>
      <c r="BS462" s="169"/>
      <c r="BT462" s="169"/>
      <c r="BU462" s="169"/>
      <c r="BV462" s="169"/>
      <c r="BW462" s="169"/>
      <c r="BX462" s="169"/>
      <c r="BY462" s="169"/>
      <c r="BZ462" s="169"/>
      <c r="CA462" s="169"/>
      <c r="CB462" s="169"/>
      <c r="CC462" s="169"/>
      <c r="CD462" s="169"/>
      <c r="CE462" s="169"/>
      <c r="CF462" s="169"/>
      <c r="CG462" s="169"/>
      <c r="CH462" s="169"/>
      <c r="CI462" s="169"/>
      <c r="CJ462" s="169"/>
      <c r="CK462" s="169"/>
      <c r="CL462" s="169"/>
      <c r="CM462" s="169"/>
      <c r="CN462" s="169"/>
      <c r="CO462" s="169"/>
      <c r="CP462" s="169"/>
      <c r="CQ462" s="169"/>
      <c r="CR462" s="169"/>
      <c r="CS462" s="169"/>
      <c r="CT462" s="169"/>
      <c r="CU462" s="169"/>
      <c r="CV462" s="169"/>
      <c r="CW462" s="169"/>
      <c r="CX462" s="169"/>
      <c r="CY462" s="169"/>
      <c r="CZ462" s="169"/>
      <c r="DA462" s="169"/>
      <c r="DB462" s="169"/>
      <c r="DC462" s="169"/>
      <c r="DD462" s="169"/>
      <c r="DE462" s="169"/>
      <c r="DF462" s="169"/>
      <c r="DG462" s="169"/>
      <c r="DH462" s="169"/>
      <c r="DI462" s="169"/>
      <c r="DJ462" s="169"/>
      <c r="DK462" s="169"/>
      <c r="DL462" s="169"/>
      <c r="DM462" s="169"/>
      <c r="DN462" s="169"/>
      <c r="DO462" s="169"/>
      <c r="DP462" s="169"/>
      <c r="DQ462" s="169"/>
      <c r="DR462" s="169"/>
      <c r="DS462" s="169"/>
      <c r="DT462" s="169"/>
      <c r="DU462" s="169"/>
      <c r="DV462" s="169"/>
      <c r="DW462" s="169"/>
      <c r="DX462" s="177"/>
    </row>
    <row r="463" spans="1:128" s="154" customFormat="1" hidden="1" outlineLevel="1" x14ac:dyDescent="0.2">
      <c r="A463" s="168" t="str">
        <f ca="1">Language!A$774</f>
        <v>затраты в незавершенном производстве</v>
      </c>
      <c r="B463" s="147"/>
      <c r="C463" s="147" t="str">
        <f t="shared" ca="1" si="765"/>
        <v>тыс. руб.</v>
      </c>
      <c r="D463" s="158"/>
      <c r="F463" s="6" t="s">
        <v>3099</v>
      </c>
      <c r="G463" s="302">
        <f ca="1">IF(AND($B464=0,G$2&gt;1), F463, G459*$B464/Параметры!G$36)</f>
        <v>0</v>
      </c>
      <c r="H463" s="302">
        <f ca="1">IF(AND($B464=0,H$2&gt;1), G463, H459*$B464/Параметры!H$36)</f>
        <v>0</v>
      </c>
      <c r="I463" s="302">
        <f ca="1">IF(AND($B464=0,I$2&gt;1), H463, I459*$B464/Параметры!I$36)</f>
        <v>0</v>
      </c>
      <c r="J463" s="302">
        <f ca="1">IF(AND($B464=0,J$2&gt;1), I463, J459*$B464/Параметры!J$36)</f>
        <v>0</v>
      </c>
      <c r="K463" s="302">
        <f ca="1">IF(AND($B464=0,K$2&gt;1), J463, K459*$B464/Параметры!K$36)</f>
        <v>0</v>
      </c>
      <c r="L463" s="302">
        <f ca="1">IF(AND($B464=0,L$2&gt;1), K463, L459*$B464/Параметры!L$36)</f>
        <v>0</v>
      </c>
      <c r="M463" s="302">
        <f ca="1">IF(AND($B464=0,M$2&gt;1), L463, M459*$B464/Параметры!M$36)</f>
        <v>0</v>
      </c>
      <c r="N463" s="302">
        <f ca="1">IF(AND($B464=0,N$2&gt;1), M463, N459*$B464/Параметры!N$36)</f>
        <v>0</v>
      </c>
      <c r="O463" s="302">
        <f ca="1">IF(AND($B464=0,O$2&gt;1), N463, O459*$B464/Параметры!O$36)</f>
        <v>0</v>
      </c>
      <c r="P463" s="302">
        <f ca="1">IF(AND($B464=0,P$2&gt;1), O463, P459*$B464/Параметры!P$36)</f>
        <v>0</v>
      </c>
      <c r="Q463" s="302">
        <f ca="1">IF(AND($B464=0,Q$2&gt;1), P463, Q459*$B464/Параметры!Q$36)</f>
        <v>0</v>
      </c>
      <c r="R463" s="302">
        <f ca="1">IF(AND($B464=0,R$2&gt;1), Q463, R459*$B464/Параметры!R$36)</f>
        <v>0</v>
      </c>
      <c r="S463" s="302">
        <f ca="1">IF(AND($B464=0,S$2&gt;1), R463, S459*$B464/Параметры!S$36)</f>
        <v>0</v>
      </c>
      <c r="T463" s="302">
        <f ca="1">IF(AND($B464=0,T$2&gt;1), S463, T459*$B464/Параметры!T$36)</f>
        <v>0</v>
      </c>
      <c r="U463" s="302">
        <f ca="1">IF(AND($B464=0,U$2&gt;1), T463, U459*$B464/Параметры!U$36)</f>
        <v>0</v>
      </c>
      <c r="V463" s="302">
        <f ca="1">IF(AND($B464=0,V$2&gt;1), U463, V459*$B464/Параметры!V$36)</f>
        <v>0</v>
      </c>
      <c r="W463" s="302">
        <f ca="1">IF(AND($B464=0,W$2&gt;1), V463, W459*$B464/Параметры!W$36)</f>
        <v>0</v>
      </c>
      <c r="X463" s="302">
        <f ca="1">IF(AND($B464=0,X$2&gt;1), W463, X459*$B464/Параметры!X$36)</f>
        <v>0</v>
      </c>
      <c r="Y463" s="302">
        <f ca="1">IF(AND($B464=0,Y$2&gt;1), X463, Y459*$B464/Параметры!Y$36)</f>
        <v>0</v>
      </c>
      <c r="Z463" s="302">
        <f ca="1">IF(AND($B464=0,Z$2&gt;1), Y463, Z459*$B464/Параметры!Z$36)</f>
        <v>0</v>
      </c>
      <c r="AA463" s="302">
        <f ca="1">IF(AND($B464=0,AA$2&gt;1), Z463, AA459*$B464/Параметры!AA$36)</f>
        <v>0</v>
      </c>
      <c r="AB463" s="302">
        <f ca="1">IF(AND($B464=0,AB$2&gt;1), AA463, AB459*$B464/Параметры!AB$36)</f>
        <v>0</v>
      </c>
      <c r="AC463" s="302">
        <f ca="1">IF(AND($B464=0,AC$2&gt;1), AB463, AC459*$B464/Параметры!AC$36)</f>
        <v>0</v>
      </c>
      <c r="AD463" s="302">
        <f ca="1">IF(AND($B464=0,AD$2&gt;1), AC463, AD459*$B464/Параметры!AD$36)</f>
        <v>0</v>
      </c>
      <c r="AE463" s="302">
        <f ca="1">IF(AND($B464=0,AE$2&gt;1), AD463, AE459*$B464/Параметры!AE$36)</f>
        <v>0</v>
      </c>
      <c r="AF463" s="302">
        <f ca="1">IF(AND($B464=0,AF$2&gt;1), AE463, AF459*$B464/Параметры!AF$36)</f>
        <v>0</v>
      </c>
      <c r="AG463" s="302">
        <f ca="1">IF(AND($B464=0,AG$2&gt;1), AF463, AG459*$B464/Параметры!AG$36)</f>
        <v>0</v>
      </c>
      <c r="AH463" s="302">
        <f ca="1">IF(AND($B464=0,AH$2&gt;1), AG463, AH459*$B464/Параметры!AH$36)</f>
        <v>0</v>
      </c>
      <c r="AI463" s="302">
        <f ca="1">IF(AND($B464=0,AI$2&gt;1), AH463, AI459*$B464/Параметры!AI$36)</f>
        <v>0</v>
      </c>
      <c r="AJ463" s="302">
        <f ca="1">IF(AND($B464=0,AJ$2&gt;1), AI463, AJ459*$B464/Параметры!AJ$36)</f>
        <v>0</v>
      </c>
      <c r="AK463" s="302">
        <f ca="1">IF(AND($B464=0,AK$2&gt;1), AJ463, AK459*$B464/Параметры!AK$36)</f>
        <v>0</v>
      </c>
      <c r="AL463" s="302">
        <f ca="1">IF(AND($B464=0,AL$2&gt;1), AK463, AL459*$B464/Параметры!AL$36)</f>
        <v>0</v>
      </c>
      <c r="AM463" s="302">
        <f ca="1">IF(AND($B464=0,AM$2&gt;1), AL463, AM459*$B464/Параметры!AM$36)</f>
        <v>0</v>
      </c>
      <c r="AN463" s="302">
        <f ca="1">IF(AND($B464=0,AN$2&gt;1), AM463, AN459*$B464/Параметры!AN$36)</f>
        <v>0</v>
      </c>
      <c r="AO463" s="302">
        <f ca="1">IF(AND($B464=0,AO$2&gt;1), AN463, AO459*$B464/Параметры!AO$36)</f>
        <v>0</v>
      </c>
      <c r="AP463" s="302">
        <f ca="1">IF(AND($B464=0,AP$2&gt;1), AO463, AP459*$B464/Параметры!AP$36)</f>
        <v>0</v>
      </c>
      <c r="AQ463" s="302">
        <f ca="1">IF(AND($B464=0,AQ$2&gt;1), AP463, AQ459*$B464/Параметры!AQ$36)</f>
        <v>0</v>
      </c>
      <c r="AR463" s="302">
        <f ca="1">IF(AND($B464=0,AR$2&gt;1), AQ463, AR459*$B464/Параметры!AR$36)</f>
        <v>0</v>
      </c>
      <c r="AS463" s="302">
        <f ca="1">IF(AND($B464=0,AS$2&gt;1), AR463, AS459*$B464/Параметры!AS$36)</f>
        <v>0</v>
      </c>
      <c r="AT463" s="302">
        <f ca="1">IF(AND($B464=0,AT$2&gt;1), AS463, AT459*$B464/Параметры!AT$36)</f>
        <v>0</v>
      </c>
      <c r="AU463" s="302">
        <f ca="1">IF(AND($B464=0,AU$2&gt;1), AT463, AU459*$B464/Параметры!AU$36)</f>
        <v>0</v>
      </c>
      <c r="AV463" s="302">
        <f ca="1">IF(AND($B464=0,AV$2&gt;1), AU463, AV459*$B464/Параметры!AV$36)</f>
        <v>0</v>
      </c>
      <c r="AW463" s="302">
        <f ca="1">IF(AND($B464=0,AW$2&gt;1), AV463, AW459*$B464/Параметры!AW$36)</f>
        <v>0</v>
      </c>
      <c r="AX463" s="302">
        <f ca="1">IF(AND($B464=0,AX$2&gt;1), AW463, AX459*$B464/Параметры!AX$36)</f>
        <v>0</v>
      </c>
      <c r="AY463" s="302">
        <f ca="1">IF(AND($B464=0,AY$2&gt;1), AX463, AY459*$B464/Параметры!AY$36)</f>
        <v>0</v>
      </c>
      <c r="AZ463" s="302">
        <f ca="1">IF(AND($B464=0,AZ$2&gt;1), AY463, AZ459*$B464/Параметры!AZ$36)</f>
        <v>0</v>
      </c>
      <c r="BA463" s="302">
        <f ca="1">IF(AND($B464=0,BA$2&gt;1), AZ463, BA459*$B464/Параметры!BA$36)</f>
        <v>0</v>
      </c>
      <c r="BB463" s="302">
        <f ca="1">IF(AND($B464=0,BB$2&gt;1), BA463, BB459*$B464/Параметры!BB$36)</f>
        <v>0</v>
      </c>
      <c r="BC463" s="302">
        <f ca="1">IF(AND($B464=0,BC$2&gt;1), BB463, BC459*$B464/Параметры!BC$36)</f>
        <v>0</v>
      </c>
      <c r="BD463" s="302">
        <f ca="1">IF(AND($B464=0,BD$2&gt;1), BC463, BD459*$B464/Параметры!BD$36)</f>
        <v>0</v>
      </c>
      <c r="BE463" s="302">
        <f ca="1">IF(AND($B464=0,BE$2&gt;1), BD463, BE459*$B464/Параметры!BE$36)</f>
        <v>0</v>
      </c>
      <c r="BF463" s="302">
        <f ca="1">IF(AND($B464=0,BF$2&gt;1), BE463, BF459*$B464/Параметры!BF$36)</f>
        <v>0</v>
      </c>
      <c r="BG463" s="302">
        <f ca="1">IF(AND($B464=0,BG$2&gt;1), BF463, BG459*$B464/Параметры!BG$36)</f>
        <v>0</v>
      </c>
      <c r="BH463" s="302">
        <f ca="1">IF(AND($B464=0,BH$2&gt;1), BG463, BH459*$B464/Параметры!BH$36)</f>
        <v>0</v>
      </c>
      <c r="BI463" s="302">
        <f ca="1">IF(AND($B464=0,BI$2&gt;1), BH463, BI459*$B464/Параметры!BI$36)</f>
        <v>0</v>
      </c>
      <c r="BJ463" s="302">
        <f ca="1">IF(AND($B464=0,BJ$2&gt;1), BI463, BJ459*$B464/Параметры!BJ$36)</f>
        <v>0</v>
      </c>
      <c r="BK463" s="302">
        <f ca="1">IF(AND($B464=0,BK$2&gt;1), BJ463, BK459*$B464/Параметры!BK$36)</f>
        <v>0</v>
      </c>
      <c r="BL463" s="302">
        <f ca="1">IF(AND($B464=0,BL$2&gt;1), BK463, BL459*$B464/Параметры!BL$36)</f>
        <v>0</v>
      </c>
      <c r="BM463" s="302">
        <f ca="1">IF(AND($B464=0,BM$2&gt;1), BL463, BM459*$B464/Параметры!BM$36)</f>
        <v>0</v>
      </c>
      <c r="BN463" s="302">
        <f ca="1">IF(AND($B464=0,BN$2&gt;1), BM463, BN459*$B464/Параметры!BN$36)</f>
        <v>0</v>
      </c>
      <c r="BO463" s="302">
        <f ca="1">IF(AND($B464=0,BO$2&gt;1), BN463, BO459*$B464/Параметры!BO$36)</f>
        <v>0</v>
      </c>
      <c r="BP463" s="302">
        <f ca="1">IF(AND($B464=0,BP$2&gt;1), BO463, BP459*$B464/Параметры!BP$36)</f>
        <v>0</v>
      </c>
      <c r="BQ463" s="302">
        <f ca="1">IF(AND($B464=0,BQ$2&gt;1), BP463, BQ459*$B464/Параметры!BQ$36)</f>
        <v>0</v>
      </c>
      <c r="BR463" s="302">
        <f ca="1">IF(AND($B464=0,BR$2&gt;1), BQ463, BR459*$B464/Параметры!BR$36)</f>
        <v>0</v>
      </c>
      <c r="BS463" s="302">
        <f ca="1">IF(AND($B464=0,BS$2&gt;1), BR463, BS459*$B464/Параметры!BS$36)</f>
        <v>0</v>
      </c>
      <c r="BT463" s="302">
        <f ca="1">IF(AND($B464=0,BT$2&gt;1), BS463, BT459*$B464/Параметры!BT$36)</f>
        <v>0</v>
      </c>
      <c r="BU463" s="302">
        <f ca="1">IF(AND($B464=0,BU$2&gt;1), BT463, BU459*$B464/Параметры!BU$36)</f>
        <v>0</v>
      </c>
      <c r="BV463" s="302">
        <f ca="1">IF(AND($B464=0,BV$2&gt;1), BU463, BV459*$B464/Параметры!BV$36)</f>
        <v>0</v>
      </c>
      <c r="BW463" s="302">
        <f ca="1">IF(AND($B464=0,BW$2&gt;1), BV463, BW459*$B464/Параметры!BW$36)</f>
        <v>0</v>
      </c>
      <c r="BX463" s="302">
        <f ca="1">IF(AND($B464=0,BX$2&gt;1), BW463, BX459*$B464/Параметры!BX$36)</f>
        <v>0</v>
      </c>
      <c r="BY463" s="302">
        <f ca="1">IF(AND($B464=0,BY$2&gt;1), BX463, BY459*$B464/Параметры!BY$36)</f>
        <v>0</v>
      </c>
      <c r="BZ463" s="302">
        <f ca="1">IF(AND($B464=0,BZ$2&gt;1), BY463, BZ459*$B464/Параметры!BZ$36)</f>
        <v>0</v>
      </c>
      <c r="CA463" s="302">
        <f ca="1">IF(AND($B464=0,CA$2&gt;1), BZ463, CA459*$B464/Параметры!CA$36)</f>
        <v>0</v>
      </c>
      <c r="CB463" s="302">
        <f ca="1">IF(AND($B464=0,CB$2&gt;1), CA463, CB459*$B464/Параметры!CB$36)</f>
        <v>0</v>
      </c>
      <c r="CC463" s="302">
        <f ca="1">IF(AND($B464=0,CC$2&gt;1), CB463, CC459*$B464/Параметры!CC$36)</f>
        <v>0</v>
      </c>
      <c r="CD463" s="302">
        <f ca="1">IF(AND($B464=0,CD$2&gt;1), CC463, CD459*$B464/Параметры!CD$36)</f>
        <v>0</v>
      </c>
      <c r="CE463" s="302">
        <f ca="1">IF(AND($B464=0,CE$2&gt;1), CD463, CE459*$B464/Параметры!CE$36)</f>
        <v>0</v>
      </c>
      <c r="CF463" s="302">
        <f ca="1">IF(AND($B464=0,CF$2&gt;1), CE463, CF459*$B464/Параметры!CF$36)</f>
        <v>0</v>
      </c>
      <c r="CG463" s="302">
        <f ca="1">IF(AND($B464=0,CG$2&gt;1), CF463, CG459*$B464/Параметры!CG$36)</f>
        <v>0</v>
      </c>
      <c r="CH463" s="302">
        <f ca="1">IF(AND($B464=0,CH$2&gt;1), CG463, CH459*$B464/Параметры!CH$36)</f>
        <v>0</v>
      </c>
      <c r="CI463" s="302">
        <f ca="1">IF(AND($B464=0,CI$2&gt;1), CH463, CI459*$B464/Параметры!CI$36)</f>
        <v>0</v>
      </c>
      <c r="CJ463" s="302">
        <f ca="1">IF(AND($B464=0,CJ$2&gt;1), CI463, CJ459*$B464/Параметры!CJ$36)</f>
        <v>0</v>
      </c>
      <c r="CK463" s="302">
        <f ca="1">IF(AND($B464=0,CK$2&gt;1), CJ463, CK459*$B464/Параметры!CK$36)</f>
        <v>0</v>
      </c>
      <c r="CL463" s="302">
        <f ca="1">IF(AND($B464=0,CL$2&gt;1), CK463, CL459*$B464/Параметры!CL$36)</f>
        <v>0</v>
      </c>
      <c r="CM463" s="302">
        <f ca="1">IF(AND($B464=0,CM$2&gt;1), CL463, CM459*$B464/Параметры!CM$36)</f>
        <v>0</v>
      </c>
      <c r="CN463" s="302">
        <f ca="1">IF(AND($B464=0,CN$2&gt;1), CM463, CN459*$B464/Параметры!CN$36)</f>
        <v>0</v>
      </c>
      <c r="CO463" s="302">
        <f ca="1">IF(AND($B464=0,CO$2&gt;1), CN463, CO459*$B464/Параметры!CO$36)</f>
        <v>0</v>
      </c>
      <c r="CP463" s="302">
        <f ca="1">IF(AND($B464=0,CP$2&gt;1), CO463, CP459*$B464/Параметры!CP$36)</f>
        <v>0</v>
      </c>
      <c r="CQ463" s="302">
        <f ca="1">IF(AND($B464=0,CQ$2&gt;1), CP463, CQ459*$B464/Параметры!CQ$36)</f>
        <v>0</v>
      </c>
      <c r="CR463" s="302">
        <f ca="1">IF(AND($B464=0,CR$2&gt;1), CQ463, CR459*$B464/Параметры!CR$36)</f>
        <v>0</v>
      </c>
      <c r="CS463" s="302">
        <f ca="1">IF(AND($B464=0,CS$2&gt;1), CR463, CS459*$B464/Параметры!CS$36)</f>
        <v>0</v>
      </c>
      <c r="CT463" s="302">
        <f ca="1">IF(AND($B464=0,CT$2&gt;1), CS463, CT459*$B464/Параметры!CT$36)</f>
        <v>0</v>
      </c>
      <c r="CU463" s="302">
        <f ca="1">IF(AND($B464=0,CU$2&gt;1), CT463, CU459*$B464/Параметры!CU$36)</f>
        <v>0</v>
      </c>
      <c r="CV463" s="302">
        <f ca="1">IF(AND($B464=0,CV$2&gt;1), CU463, CV459*$B464/Параметры!CV$36)</f>
        <v>0</v>
      </c>
      <c r="CW463" s="302">
        <f ca="1">IF(AND($B464=0,CW$2&gt;1), CV463, CW459*$B464/Параметры!CW$36)</f>
        <v>0</v>
      </c>
      <c r="CX463" s="302">
        <f ca="1">IF(AND($B464=0,CX$2&gt;1), CW463, CX459*$B464/Параметры!CX$36)</f>
        <v>0</v>
      </c>
      <c r="CY463" s="302">
        <f ca="1">IF(AND($B464=0,CY$2&gt;1), CX463, CY459*$B464/Параметры!CY$36)</f>
        <v>0</v>
      </c>
      <c r="CZ463" s="302">
        <f ca="1">IF(AND($B464=0,CZ$2&gt;1), CY463, CZ459*$B464/Параметры!CZ$36)</f>
        <v>0</v>
      </c>
      <c r="DA463" s="302">
        <f ca="1">IF(AND($B464=0,DA$2&gt;1), CZ463, DA459*$B464/Параметры!DA$36)</f>
        <v>0</v>
      </c>
      <c r="DB463" s="302">
        <f ca="1">IF(AND($B464=0,DB$2&gt;1), DA463, DB459*$B464/Параметры!DB$36)</f>
        <v>0</v>
      </c>
      <c r="DC463" s="302">
        <f ca="1">IF(AND($B464=0,DC$2&gt;1), DB463, DC459*$B464/Параметры!DC$36)</f>
        <v>0</v>
      </c>
      <c r="DD463" s="302">
        <f ca="1">IF(AND($B464=0,DD$2&gt;1), DC463, DD459*$B464/Параметры!DD$36)</f>
        <v>0</v>
      </c>
      <c r="DE463" s="302">
        <f ca="1">IF(AND($B464=0,DE$2&gt;1), DD463, DE459*$B464/Параметры!DE$36)</f>
        <v>0</v>
      </c>
      <c r="DF463" s="302">
        <f ca="1">IF(AND($B464=0,DF$2&gt;1), DE463, DF459*$B464/Параметры!DF$36)</f>
        <v>0</v>
      </c>
      <c r="DG463" s="302">
        <f ca="1">IF(AND($B464=0,DG$2&gt;1), DF463, DG459*$B464/Параметры!DG$36)</f>
        <v>0</v>
      </c>
      <c r="DH463" s="302">
        <f ca="1">IF(AND($B464=0,DH$2&gt;1), DG463, DH459*$B464/Параметры!DH$36)</f>
        <v>0</v>
      </c>
      <c r="DI463" s="302">
        <f ca="1">IF(AND($B464=0,DI$2&gt;1), DH463, DI459*$B464/Параметры!DI$36)</f>
        <v>0</v>
      </c>
      <c r="DJ463" s="302">
        <f ca="1">IF(AND($B464=0,DJ$2&gt;1), DI463, DJ459*$B464/Параметры!DJ$36)</f>
        <v>0</v>
      </c>
      <c r="DK463" s="302">
        <f ca="1">IF(AND($B464=0,DK$2&gt;1), DJ463, DK459*$B464/Параметры!DK$36)</f>
        <v>0</v>
      </c>
      <c r="DL463" s="302">
        <f ca="1">IF(AND($B464=0,DL$2&gt;1), DK463, DL459*$B464/Параметры!DL$36)</f>
        <v>0</v>
      </c>
      <c r="DM463" s="302">
        <f ca="1">IF(AND($B464=0,DM$2&gt;1), DL463, DM459*$B464/Параметры!DM$36)</f>
        <v>0</v>
      </c>
      <c r="DN463" s="302">
        <f ca="1">IF(AND($B464=0,DN$2&gt;1), DM463, DN459*$B464/Параметры!DN$36)</f>
        <v>0</v>
      </c>
      <c r="DO463" s="302">
        <f ca="1">IF(AND($B464=0,DO$2&gt;1), DN463, DO459*$B464/Параметры!DO$36)</f>
        <v>0</v>
      </c>
      <c r="DP463" s="302">
        <f ca="1">IF(AND($B464=0,DP$2&gt;1), DO463, DP459*$B464/Параметры!DP$36)</f>
        <v>0</v>
      </c>
      <c r="DQ463" s="302">
        <f ca="1">IF(AND($B464=0,DQ$2&gt;1), DP463, DQ459*$B464/Параметры!DQ$36)</f>
        <v>0</v>
      </c>
      <c r="DR463" s="302">
        <f ca="1">IF(AND($B464=0,DR$2&gt;1), DQ463, DR459*$B464/Параметры!DR$36)</f>
        <v>0</v>
      </c>
      <c r="DS463" s="302">
        <f ca="1">IF(AND($B464=0,DS$2&gt;1), DR463, DS459*$B464/Параметры!DS$36)</f>
        <v>0</v>
      </c>
      <c r="DT463" s="302">
        <f ca="1">IF(AND($B464=0,DT$2&gt;1), DS463, DT459*$B464/Параметры!DT$36)</f>
        <v>0</v>
      </c>
      <c r="DU463" s="302">
        <f ca="1">IF(AND($B464=0,DU$2&gt;1), DT463, DU459*$B464/Параметры!DU$36)</f>
        <v>0</v>
      </c>
      <c r="DV463" s="302">
        <f ca="1">IF(AND($B464=0,DV$2&gt;1), DU463, DV459*$B464/Параметры!DV$36)</f>
        <v>0</v>
      </c>
      <c r="DW463" s="169"/>
      <c r="DX463" s="177"/>
    </row>
    <row r="464" spans="1:128" s="154" customFormat="1" hidden="1" outlineLevel="1" x14ac:dyDescent="0.2">
      <c r="A464" s="171" t="str">
        <f ca="1">Language!A$775</f>
        <v>длительность производственного цикла</v>
      </c>
      <c r="B464" s="303">
        <v>0</v>
      </c>
      <c r="C464" s="147" t="str">
        <f ca="1">Language!$A$1464</f>
        <v>дней</v>
      </c>
      <c r="D464" s="158"/>
      <c r="F464" s="6" t="s">
        <v>3100</v>
      </c>
      <c r="G464" s="169"/>
      <c r="H464" s="169"/>
      <c r="I464" s="169"/>
      <c r="J464" s="169"/>
      <c r="K464" s="169"/>
      <c r="L464" s="169"/>
      <c r="M464" s="169"/>
      <c r="N464" s="169"/>
      <c r="O464" s="169"/>
      <c r="P464" s="169"/>
      <c r="Q464" s="169"/>
      <c r="R464" s="169"/>
      <c r="S464" s="169"/>
      <c r="T464" s="169"/>
      <c r="U464" s="169"/>
      <c r="V464" s="169"/>
      <c r="W464" s="169"/>
      <c r="X464" s="169"/>
      <c r="Y464" s="169"/>
      <c r="Z464" s="169"/>
      <c r="AA464" s="169"/>
      <c r="AB464" s="169"/>
      <c r="AC464" s="169"/>
      <c r="AD464" s="169"/>
      <c r="AE464" s="169"/>
      <c r="AF464" s="169"/>
      <c r="AG464" s="169"/>
      <c r="AH464" s="169"/>
      <c r="AI464" s="169"/>
      <c r="AJ464" s="169"/>
      <c r="AK464" s="169"/>
      <c r="AL464" s="169"/>
      <c r="AM464" s="169"/>
      <c r="AN464" s="169"/>
      <c r="AO464" s="169"/>
      <c r="AP464" s="169"/>
      <c r="AQ464" s="169"/>
      <c r="AR464" s="169"/>
      <c r="AS464" s="169"/>
      <c r="AT464" s="169"/>
      <c r="AU464" s="169"/>
      <c r="AV464" s="169"/>
      <c r="AW464" s="169"/>
      <c r="AX464" s="169"/>
      <c r="AY464" s="169"/>
      <c r="AZ464" s="169"/>
      <c r="BA464" s="169"/>
      <c r="BB464" s="169"/>
      <c r="BC464" s="169"/>
      <c r="BD464" s="169"/>
      <c r="BE464" s="169"/>
      <c r="BF464" s="169"/>
      <c r="BG464" s="169"/>
      <c r="BH464" s="169"/>
      <c r="BI464" s="169"/>
      <c r="BJ464" s="169"/>
      <c r="BK464" s="169"/>
      <c r="BL464" s="169"/>
      <c r="BM464" s="169"/>
      <c r="BN464" s="169"/>
      <c r="BO464" s="169"/>
      <c r="BP464" s="169"/>
      <c r="BQ464" s="169"/>
      <c r="BR464" s="169"/>
      <c r="BS464" s="169"/>
      <c r="BT464" s="169"/>
      <c r="BU464" s="169"/>
      <c r="BV464" s="169"/>
      <c r="BW464" s="169"/>
      <c r="BX464" s="169"/>
      <c r="BY464" s="169"/>
      <c r="BZ464" s="169"/>
      <c r="CA464" s="169"/>
      <c r="CB464" s="169"/>
      <c r="CC464" s="169"/>
      <c r="CD464" s="169"/>
      <c r="CE464" s="169"/>
      <c r="CF464" s="169"/>
      <c r="CG464" s="169"/>
      <c r="CH464" s="169"/>
      <c r="CI464" s="169"/>
      <c r="CJ464" s="169"/>
      <c r="CK464" s="169"/>
      <c r="CL464" s="169"/>
      <c r="CM464" s="169"/>
      <c r="CN464" s="169"/>
      <c r="CO464" s="169"/>
      <c r="CP464" s="169"/>
      <c r="CQ464" s="169"/>
      <c r="CR464" s="169"/>
      <c r="CS464" s="169"/>
      <c r="CT464" s="169"/>
      <c r="CU464" s="169"/>
      <c r="CV464" s="169"/>
      <c r="CW464" s="169"/>
      <c r="CX464" s="169"/>
      <c r="CY464" s="169"/>
      <c r="CZ464" s="169"/>
      <c r="DA464" s="169"/>
      <c r="DB464" s="169"/>
      <c r="DC464" s="169"/>
      <c r="DD464" s="169"/>
      <c r="DE464" s="169"/>
      <c r="DF464" s="169"/>
      <c r="DG464" s="169"/>
      <c r="DH464" s="169"/>
      <c r="DI464" s="169"/>
      <c r="DJ464" s="169"/>
      <c r="DK464" s="169"/>
      <c r="DL464" s="169"/>
      <c r="DM464" s="169"/>
      <c r="DN464" s="169"/>
      <c r="DO464" s="169"/>
      <c r="DP464" s="169"/>
      <c r="DQ464" s="169"/>
      <c r="DR464" s="169"/>
      <c r="DS464" s="169"/>
      <c r="DT464" s="169"/>
      <c r="DU464" s="169"/>
      <c r="DV464" s="169"/>
      <c r="DW464" s="169"/>
      <c r="DX464" s="177"/>
    </row>
    <row r="465" spans="1:128" s="157" customFormat="1" hidden="1" outlineLevel="1" x14ac:dyDescent="0.2">
      <c r="A465" s="165" t="str">
        <f ca="1">Language!A$776</f>
        <v>списано на продажи</v>
      </c>
      <c r="B465" s="160"/>
      <c r="C465" s="160" t="str">
        <f t="shared" ca="1" si="765"/>
        <v>тыс. руб.</v>
      </c>
      <c r="D465" s="158"/>
      <c r="E465" s="154"/>
      <c r="F465" s="6" t="s">
        <v>3082</v>
      </c>
      <c r="G465" s="186">
        <f t="shared" ref="G465:DV465" ca="1" si="766">G459-G461-G463 + IF(G$2&gt;1, F461+F463, 0)</f>
        <v>100</v>
      </c>
      <c r="H465" s="186">
        <f t="shared" ca="1" si="766"/>
        <v>100.56541453874053</v>
      </c>
      <c r="I465" s="186">
        <f t="shared" ca="1" si="766"/>
        <v>101.13402601348724</v>
      </c>
      <c r="J465" s="186">
        <f t="shared" ca="1" si="766"/>
        <v>101.70585250018114</v>
      </c>
      <c r="K465" s="186">
        <f t="shared" ca="1" si="766"/>
        <v>102.28091217696715</v>
      </c>
      <c r="L465" s="186">
        <f t="shared" ca="1" si="766"/>
        <v>102.85922332477216</v>
      </c>
      <c r="M465" s="186">
        <f t="shared" ca="1" si="766"/>
        <v>103.440804327886</v>
      </c>
      <c r="N465" s="186">
        <f t="shared" ca="1" si="766"/>
        <v>104.025673674546</v>
      </c>
      <c r="O465" s="186">
        <f t="shared" ca="1" si="766"/>
        <v>104.61384995752468</v>
      </c>
      <c r="P465" s="186">
        <f t="shared" ca="1" si="766"/>
        <v>105.20535187472071</v>
      </c>
      <c r="Q465" s="186">
        <f t="shared" ca="1" si="766"/>
        <v>105.80019822975351</v>
      </c>
      <c r="R465" s="186">
        <f t="shared" ca="1" si="766"/>
        <v>106.39840793256083</v>
      </c>
      <c r="S465" s="186">
        <f t="shared" ca="1" si="766"/>
        <v>106.99999999999999</v>
      </c>
      <c r="T465" s="186">
        <f t="shared" ca="1" si="766"/>
        <v>107.60499355645234</v>
      </c>
      <c r="U465" s="186">
        <f t="shared" ca="1" si="766"/>
        <v>108.21340783443134</v>
      </c>
      <c r="V465" s="186">
        <f t="shared" ca="1" si="766"/>
        <v>108.8252621751938</v>
      </c>
      <c r="W465" s="186">
        <f t="shared" ca="1" si="766"/>
        <v>109.44057602935484</v>
      </c>
      <c r="X465" s="186">
        <f t="shared" ca="1" si="766"/>
        <v>110.05936895750619</v>
      </c>
      <c r="Y465" s="186">
        <f t="shared" ca="1" si="766"/>
        <v>110.681660630838</v>
      </c>
      <c r="Z465" s="186">
        <f t="shared" ca="1" si="766"/>
        <v>111.30747083176419</v>
      </c>
      <c r="AA465" s="186">
        <f t="shared" ca="1" si="766"/>
        <v>111.93681945455137</v>
      </c>
      <c r="AB465" s="186">
        <f t="shared" ca="1" si="766"/>
        <v>112.56972650595114</v>
      </c>
      <c r="AC465" s="186">
        <f t="shared" ca="1" si="766"/>
        <v>113.20621210583623</v>
      </c>
      <c r="AD465" s="186">
        <f t="shared" ca="1" si="766"/>
        <v>113.84629648784008</v>
      </c>
      <c r="AE465" s="186">
        <f t="shared" ca="1" si="766"/>
        <v>114.48999999999998</v>
      </c>
      <c r="AF465" s="186">
        <f t="shared" ca="1" si="766"/>
        <v>115.137343105404</v>
      </c>
      <c r="AG465" s="186">
        <f t="shared" ca="1" si="766"/>
        <v>115.78834638284152</v>
      </c>
      <c r="AH465" s="186">
        <f t="shared" ca="1" si="766"/>
        <v>116.44303052745735</v>
      </c>
      <c r="AI465" s="186">
        <f t="shared" ca="1" si="766"/>
        <v>117.10141635140967</v>
      </c>
      <c r="AJ465" s="186">
        <f t="shared" ca="1" si="766"/>
        <v>117.76352478453163</v>
      </c>
      <c r="AK465" s="186">
        <f t="shared" ca="1" si="766"/>
        <v>118.42937687499666</v>
      </c>
      <c r="AL465" s="186">
        <f t="shared" ca="1" si="766"/>
        <v>119.0989937899877</v>
      </c>
      <c r="AM465" s="186">
        <f t="shared" ca="1" si="766"/>
        <v>119.77239681636995</v>
      </c>
      <c r="AN465" s="186">
        <f t="shared" ca="1" si="766"/>
        <v>120.4496073613677</v>
      </c>
      <c r="AO465" s="186">
        <f t="shared" ca="1" si="766"/>
        <v>121.13064695324476</v>
      </c>
      <c r="AP465" s="186">
        <f t="shared" ca="1" si="766"/>
        <v>121.81553724198886</v>
      </c>
      <c r="AQ465" s="186">
        <f t="shared" ca="1" si="766"/>
        <v>122.50429999999994</v>
      </c>
      <c r="AR465" s="186">
        <f t="shared" ca="1" si="766"/>
        <v>123.19695712278225</v>
      </c>
      <c r="AS465" s="186">
        <f t="shared" ca="1" si="766"/>
        <v>123.8935306296404</v>
      </c>
      <c r="AT465" s="186">
        <f t="shared" ca="1" si="766"/>
        <v>124.59404266437932</v>
      </c>
      <c r="AU465" s="186">
        <f t="shared" ca="1" si="766"/>
        <v>125.29851549600831</v>
      </c>
      <c r="AV465" s="186">
        <f t="shared" ca="1" si="766"/>
        <v>126.00697151944877</v>
      </c>
      <c r="AW465" s="186">
        <f t="shared" ca="1" si="766"/>
        <v>126.71943325624638</v>
      </c>
      <c r="AX465" s="186">
        <f t="shared" ca="1" si="766"/>
        <v>127.43592335528679</v>
      </c>
      <c r="AY465" s="186">
        <f t="shared" ca="1" si="766"/>
        <v>128.15646459351581</v>
      </c>
      <c r="AZ465" s="186">
        <f t="shared" ca="1" si="766"/>
        <v>128.88107987666342</v>
      </c>
      <c r="BA465" s="186">
        <f t="shared" ca="1" si="766"/>
        <v>129.60979223997185</v>
      </c>
      <c r="BB465" s="186">
        <f t="shared" ca="1" si="766"/>
        <v>130.34262484892807</v>
      </c>
      <c r="BC465" s="186">
        <f t="shared" ca="1" si="766"/>
        <v>131.07960099999994</v>
      </c>
      <c r="BD465" s="186">
        <f t="shared" ca="1" si="766"/>
        <v>131.820744121377</v>
      </c>
      <c r="BE465" s="186">
        <f t="shared" ca="1" si="766"/>
        <v>132.56607777371522</v>
      </c>
      <c r="BF465" s="186">
        <f t="shared" ca="1" si="766"/>
        <v>133.31562565088589</v>
      </c>
      <c r="BG465" s="186">
        <f t="shared" ca="1" si="766"/>
        <v>134.06941158072888</v>
      </c>
      <c r="BH465" s="186">
        <f t="shared" ca="1" si="766"/>
        <v>134.82745952581021</v>
      </c>
      <c r="BI465" s="186">
        <f t="shared" ca="1" si="766"/>
        <v>135.58979358418364</v>
      </c>
      <c r="BJ465" s="186">
        <f t="shared" ca="1" si="766"/>
        <v>136.35643799015688</v>
      </c>
      <c r="BK465" s="186">
        <f t="shared" ca="1" si="766"/>
        <v>137.12741711506195</v>
      </c>
      <c r="BL465" s="186">
        <f t="shared" ca="1" si="766"/>
        <v>137.90275546802988</v>
      </c>
      <c r="BM465" s="186">
        <f t="shared" ca="1" si="766"/>
        <v>138.68247769676992</v>
      </c>
      <c r="BN465" s="186">
        <f t="shared" ca="1" si="766"/>
        <v>139.46660858835304</v>
      </c>
      <c r="BO465" s="186">
        <f t="shared" ca="1" si="766"/>
        <v>140.25517306999996</v>
      </c>
      <c r="BP465" s="186">
        <f t="shared" ca="1" si="766"/>
        <v>141.04819620987342</v>
      </c>
      <c r="BQ465" s="186">
        <f t="shared" ca="1" si="766"/>
        <v>141.8457032178753</v>
      </c>
      <c r="BR465" s="186">
        <f t="shared" ca="1" si="766"/>
        <v>142.64771944644792</v>
      </c>
      <c r="BS465" s="186">
        <f t="shared" ca="1" si="766"/>
        <v>143.45427039137994</v>
      </c>
      <c r="BT465" s="186">
        <f t="shared" ca="1" si="766"/>
        <v>144.26538169261693</v>
      </c>
      <c r="BU465" s="186">
        <f t="shared" ca="1" si="766"/>
        <v>145.08107913507649</v>
      </c>
      <c r="BV465" s="186">
        <f t="shared" ca="1" si="766"/>
        <v>145.90138864946789</v>
      </c>
      <c r="BW465" s="186">
        <f t="shared" ca="1" si="766"/>
        <v>146.72633631311632</v>
      </c>
      <c r="BX465" s="186">
        <f t="shared" ca="1" si="766"/>
        <v>147.55594835079199</v>
      </c>
      <c r="BY465" s="186">
        <f t="shared" ca="1" si="766"/>
        <v>148.39025113554385</v>
      </c>
      <c r="BZ465" s="186">
        <f t="shared" ca="1" si="766"/>
        <v>149.2292711895378</v>
      </c>
      <c r="CA465" s="186">
        <f t="shared" ca="1" si="766"/>
        <v>150.07303518489996</v>
      </c>
      <c r="CB465" s="186">
        <f t="shared" ca="1" si="766"/>
        <v>150.9215699445646</v>
      </c>
      <c r="CC465" s="186">
        <f t="shared" ca="1" si="766"/>
        <v>151.77490244312662</v>
      </c>
      <c r="CD465" s="186">
        <f t="shared" ca="1" si="766"/>
        <v>152.63305980769931</v>
      </c>
      <c r="CE465" s="186">
        <f t="shared" ca="1" si="766"/>
        <v>153.49606931877656</v>
      </c>
      <c r="CF465" s="186">
        <f t="shared" ca="1" si="766"/>
        <v>154.36395841110016</v>
      </c>
      <c r="CG465" s="186">
        <f t="shared" ca="1" si="766"/>
        <v>155.23675467453191</v>
      </c>
      <c r="CH465" s="186">
        <f t="shared" ca="1" si="766"/>
        <v>156.11448585493068</v>
      </c>
      <c r="CI465" s="186">
        <f t="shared" ca="1" si="766"/>
        <v>156.99717985503449</v>
      </c>
      <c r="CJ465" s="186">
        <f t="shared" ca="1" si="766"/>
        <v>157.88486473534749</v>
      </c>
      <c r="CK465" s="186">
        <f t="shared" ca="1" si="766"/>
        <v>158.77756871503195</v>
      </c>
      <c r="CL465" s="186">
        <f t="shared" ca="1" si="766"/>
        <v>159.67532017280547</v>
      </c>
      <c r="CM465" s="186">
        <f t="shared" ca="1" si="766"/>
        <v>160.57814764784302</v>
      </c>
      <c r="CN465" s="186">
        <f t="shared" ca="1" si="766"/>
        <v>161.48607984068414</v>
      </c>
      <c r="CO465" s="186">
        <f t="shared" ca="1" si="766"/>
        <v>162.39914561414551</v>
      </c>
      <c r="CP465" s="186">
        <f t="shared" ca="1" si="766"/>
        <v>163.31737399423832</v>
      </c>
      <c r="CQ465" s="186">
        <f t="shared" ca="1" si="766"/>
        <v>164.24079417109098</v>
      </c>
      <c r="CR465" s="186">
        <f t="shared" ca="1" si="766"/>
        <v>165.16943549987724</v>
      </c>
      <c r="CS465" s="186">
        <f t="shared" ca="1" si="766"/>
        <v>166.10332750174922</v>
      </c>
      <c r="CT465" s="186">
        <f t="shared" ca="1" si="766"/>
        <v>167.04249986477589</v>
      </c>
      <c r="CU465" s="186">
        <f t="shared" ca="1" si="766"/>
        <v>167.98698244488693</v>
      </c>
      <c r="CV465" s="186">
        <f t="shared" ca="1" si="766"/>
        <v>168.93680526682184</v>
      </c>
      <c r="CW465" s="186">
        <f t="shared" ca="1" si="766"/>
        <v>169.89199852508423</v>
      </c>
      <c r="CX465" s="186">
        <f t="shared" ca="1" si="766"/>
        <v>170.85259258490191</v>
      </c>
      <c r="CY465" s="186">
        <f t="shared" ca="1" si="766"/>
        <v>171.81861798319207</v>
      </c>
      <c r="CZ465" s="186">
        <f t="shared" ca="1" si="766"/>
        <v>172.79010542953208</v>
      </c>
      <c r="DA465" s="186">
        <f t="shared" ca="1" si="766"/>
        <v>173.76708580713574</v>
      </c>
      <c r="DB465" s="186">
        <f t="shared" ca="1" si="766"/>
        <v>174.749590173835</v>
      </c>
      <c r="DC465" s="186">
        <f t="shared" ca="1" si="766"/>
        <v>175.73764976306737</v>
      </c>
      <c r="DD465" s="186">
        <f t="shared" ca="1" si="766"/>
        <v>176.73129598486867</v>
      </c>
      <c r="DE465" s="186">
        <f t="shared" ca="1" si="766"/>
        <v>177.73056042687165</v>
      </c>
      <c r="DF465" s="186">
        <f t="shared" ca="1" si="766"/>
        <v>178.7354748553102</v>
      </c>
      <c r="DG465" s="186">
        <f t="shared" ca="1" si="766"/>
        <v>179.74607121602907</v>
      </c>
      <c r="DH465" s="186">
        <f t="shared" ca="1" si="766"/>
        <v>180.76238163549937</v>
      </c>
      <c r="DI465" s="186">
        <f t="shared" ca="1" si="766"/>
        <v>181.78443842184012</v>
      </c>
      <c r="DJ465" s="186">
        <f t="shared" ca="1" si="766"/>
        <v>182.81227406584503</v>
      </c>
      <c r="DK465" s="186">
        <f t="shared" ca="1" si="766"/>
        <v>183.84592124201552</v>
      </c>
      <c r="DL465" s="186">
        <f t="shared" ca="1" si="766"/>
        <v>184.8854128095993</v>
      </c>
      <c r="DM465" s="186">
        <f t="shared" ca="1" si="766"/>
        <v>185.93078181363524</v>
      </c>
      <c r="DN465" s="186">
        <f t="shared" ca="1" si="766"/>
        <v>186.98206148600346</v>
      </c>
      <c r="DO465" s="186">
        <f t="shared" ca="1" si="766"/>
        <v>188.03928524648205</v>
      </c>
      <c r="DP465" s="186">
        <f t="shared" ca="1" si="766"/>
        <v>189.10248670380946</v>
      </c>
      <c r="DQ465" s="186">
        <f t="shared" ca="1" si="766"/>
        <v>190.17169965675268</v>
      </c>
      <c r="DR465" s="186">
        <f t="shared" ca="1" si="766"/>
        <v>191.2469580951819</v>
      </c>
      <c r="DS465" s="186">
        <f t="shared" ca="1" si="766"/>
        <v>192.32829620115106</v>
      </c>
      <c r="DT465" s="186">
        <f t="shared" ca="1" si="766"/>
        <v>193.41574834998431</v>
      </c>
      <c r="DU465" s="186">
        <f t="shared" ca="1" si="766"/>
        <v>194.50934911136892</v>
      </c>
      <c r="DV465" s="186">
        <f t="shared" ca="1" si="766"/>
        <v>195.60913325045416</v>
      </c>
      <c r="DW465" s="186"/>
      <c r="DX465" s="167">
        <f ca="1">SUM(G465:DW465)</f>
        <v>17105.173125613543</v>
      </c>
    </row>
    <row r="466" spans="1:128" s="154" customFormat="1" hidden="1" outlineLevel="1" x14ac:dyDescent="0.2">
      <c r="A466" s="168" t="str">
        <f ca="1">Language!A$777</f>
        <v>кредиторская задолженность</v>
      </c>
      <c r="B466" s="158"/>
      <c r="C466" s="147" t="str">
        <f t="shared" ca="1" si="765"/>
        <v>тыс. руб.</v>
      </c>
      <c r="D466" s="158"/>
      <c r="F466" s="6" t="s">
        <v>3099</v>
      </c>
      <c r="G466" s="302">
        <f ca="1">IF(AND($B467=0,G$2&gt;1),F466,(G459+G460)*$B467/Параметры!G$36)</f>
        <v>0</v>
      </c>
      <c r="H466" s="302">
        <f ca="1">IF(AND($B467=0,H$2&gt;1),G466,(H459+H460)*$B467/Параметры!H$36)</f>
        <v>0</v>
      </c>
      <c r="I466" s="302">
        <f ca="1">IF(AND($B467=0,I$2&gt;1),H466,(I459+I460)*$B467/Параметры!I$36)</f>
        <v>0</v>
      </c>
      <c r="J466" s="302">
        <f ca="1">IF(AND($B467=0,J$2&gt;1),I466,(J459+J460)*$B467/Параметры!J$36)</f>
        <v>0</v>
      </c>
      <c r="K466" s="302">
        <f ca="1">IF(AND($B467=0,K$2&gt;1),J466,(K459+K460)*$B467/Параметры!K$36)</f>
        <v>0</v>
      </c>
      <c r="L466" s="302">
        <f ca="1">IF(AND($B467=0,L$2&gt;1),K466,(L459+L460)*$B467/Параметры!L$36)</f>
        <v>0</v>
      </c>
      <c r="M466" s="302">
        <f ca="1">IF(AND($B467=0,M$2&gt;1),L466,(M459+M460)*$B467/Параметры!M$36)</f>
        <v>0</v>
      </c>
      <c r="N466" s="302">
        <f ca="1">IF(AND($B467=0,N$2&gt;1),M466,(N459+N460)*$B467/Параметры!N$36)</f>
        <v>0</v>
      </c>
      <c r="O466" s="302">
        <f ca="1">IF(AND($B467=0,O$2&gt;1),N466,(O459+O460)*$B467/Параметры!O$36)</f>
        <v>0</v>
      </c>
      <c r="P466" s="302">
        <f ca="1">IF(AND($B467=0,P$2&gt;1),O466,(P459+P460)*$B467/Параметры!P$36)</f>
        <v>0</v>
      </c>
      <c r="Q466" s="302">
        <f ca="1">IF(AND($B467=0,Q$2&gt;1),P466,(Q459+Q460)*$B467/Параметры!Q$36)</f>
        <v>0</v>
      </c>
      <c r="R466" s="302">
        <f ca="1">IF(AND($B467=0,R$2&gt;1),Q466,(R459+R460)*$B467/Параметры!R$36)</f>
        <v>0</v>
      </c>
      <c r="S466" s="302">
        <f ca="1">IF(AND($B467=0,S$2&gt;1),R466,(S459+S460)*$B467/Параметры!S$36)</f>
        <v>0</v>
      </c>
      <c r="T466" s="302">
        <f ca="1">IF(AND($B467=0,T$2&gt;1),S466,(T459+T460)*$B467/Параметры!T$36)</f>
        <v>0</v>
      </c>
      <c r="U466" s="302">
        <f ca="1">IF(AND($B467=0,U$2&gt;1),T466,(U459+U460)*$B467/Параметры!U$36)</f>
        <v>0</v>
      </c>
      <c r="V466" s="302">
        <f ca="1">IF(AND($B467=0,V$2&gt;1),U466,(V459+V460)*$B467/Параметры!V$36)</f>
        <v>0</v>
      </c>
      <c r="W466" s="302">
        <f ca="1">IF(AND($B467=0,W$2&gt;1),V466,(W459+W460)*$B467/Параметры!W$36)</f>
        <v>0</v>
      </c>
      <c r="X466" s="302">
        <f ca="1">IF(AND($B467=0,X$2&gt;1),W466,(X459+X460)*$B467/Параметры!X$36)</f>
        <v>0</v>
      </c>
      <c r="Y466" s="302">
        <f ca="1">IF(AND($B467=0,Y$2&gt;1),X466,(Y459+Y460)*$B467/Параметры!Y$36)</f>
        <v>0</v>
      </c>
      <c r="Z466" s="302">
        <f ca="1">IF(AND($B467=0,Z$2&gt;1),Y466,(Z459+Z460)*$B467/Параметры!Z$36)</f>
        <v>0</v>
      </c>
      <c r="AA466" s="302">
        <f ca="1">IF(AND($B467=0,AA$2&gt;1),Z466,(AA459+AA460)*$B467/Параметры!AA$36)</f>
        <v>0</v>
      </c>
      <c r="AB466" s="302">
        <f ca="1">IF(AND($B467=0,AB$2&gt;1),AA466,(AB459+AB460)*$B467/Параметры!AB$36)</f>
        <v>0</v>
      </c>
      <c r="AC466" s="302">
        <f ca="1">IF(AND($B467=0,AC$2&gt;1),AB466,(AC459+AC460)*$B467/Параметры!AC$36)</f>
        <v>0</v>
      </c>
      <c r="AD466" s="302">
        <f ca="1">IF(AND($B467=0,AD$2&gt;1),AC466,(AD459+AD460)*$B467/Параметры!AD$36)</f>
        <v>0</v>
      </c>
      <c r="AE466" s="302">
        <f ca="1">IF(AND($B467=0,AE$2&gt;1),AD466,(AE459+AE460)*$B467/Параметры!AE$36)</f>
        <v>0</v>
      </c>
      <c r="AF466" s="302">
        <f ca="1">IF(AND($B467=0,AF$2&gt;1),AE466,(AF459+AF460)*$B467/Параметры!AF$36)</f>
        <v>0</v>
      </c>
      <c r="AG466" s="302">
        <f ca="1">IF(AND($B467=0,AG$2&gt;1),AF466,(AG459+AG460)*$B467/Параметры!AG$36)</f>
        <v>0</v>
      </c>
      <c r="AH466" s="302">
        <f ca="1">IF(AND($B467=0,AH$2&gt;1),AG466,(AH459+AH460)*$B467/Параметры!AH$36)</f>
        <v>0</v>
      </c>
      <c r="AI466" s="302">
        <f ca="1">IF(AND($B467=0,AI$2&gt;1),AH466,(AI459+AI460)*$B467/Параметры!AI$36)</f>
        <v>0</v>
      </c>
      <c r="AJ466" s="302">
        <f ca="1">IF(AND($B467=0,AJ$2&gt;1),AI466,(AJ459+AJ460)*$B467/Параметры!AJ$36)</f>
        <v>0</v>
      </c>
      <c r="AK466" s="302">
        <f ca="1">IF(AND($B467=0,AK$2&gt;1),AJ466,(AK459+AK460)*$B467/Параметры!AK$36)</f>
        <v>0</v>
      </c>
      <c r="AL466" s="302">
        <f ca="1">IF(AND($B467=0,AL$2&gt;1),AK466,(AL459+AL460)*$B467/Параметры!AL$36)</f>
        <v>0</v>
      </c>
      <c r="AM466" s="302">
        <f ca="1">IF(AND($B467=0,AM$2&gt;1),AL466,(AM459+AM460)*$B467/Параметры!AM$36)</f>
        <v>0</v>
      </c>
      <c r="AN466" s="302">
        <f ca="1">IF(AND($B467=0,AN$2&gt;1),AM466,(AN459+AN460)*$B467/Параметры!AN$36)</f>
        <v>0</v>
      </c>
      <c r="AO466" s="302">
        <f ca="1">IF(AND($B467=0,AO$2&gt;1),AN466,(AO459+AO460)*$B467/Параметры!AO$36)</f>
        <v>0</v>
      </c>
      <c r="AP466" s="302">
        <f ca="1">IF(AND($B467=0,AP$2&gt;1),AO466,(AP459+AP460)*$B467/Параметры!AP$36)</f>
        <v>0</v>
      </c>
      <c r="AQ466" s="302">
        <f ca="1">IF(AND($B467=0,AQ$2&gt;1),AP466,(AQ459+AQ460)*$B467/Параметры!AQ$36)</f>
        <v>0</v>
      </c>
      <c r="AR466" s="302">
        <f ca="1">IF(AND($B467=0,AR$2&gt;1),AQ466,(AR459+AR460)*$B467/Параметры!AR$36)</f>
        <v>0</v>
      </c>
      <c r="AS466" s="302">
        <f ca="1">IF(AND($B467=0,AS$2&gt;1),AR466,(AS459+AS460)*$B467/Параметры!AS$36)</f>
        <v>0</v>
      </c>
      <c r="AT466" s="302">
        <f ca="1">IF(AND($B467=0,AT$2&gt;1),AS466,(AT459+AT460)*$B467/Параметры!AT$36)</f>
        <v>0</v>
      </c>
      <c r="AU466" s="302">
        <f ca="1">IF(AND($B467=0,AU$2&gt;1),AT466,(AU459+AU460)*$B467/Параметры!AU$36)</f>
        <v>0</v>
      </c>
      <c r="AV466" s="302">
        <f ca="1">IF(AND($B467=0,AV$2&gt;1),AU466,(AV459+AV460)*$B467/Параметры!AV$36)</f>
        <v>0</v>
      </c>
      <c r="AW466" s="302">
        <f ca="1">IF(AND($B467=0,AW$2&gt;1),AV466,(AW459+AW460)*$B467/Параметры!AW$36)</f>
        <v>0</v>
      </c>
      <c r="AX466" s="302">
        <f ca="1">IF(AND($B467=0,AX$2&gt;1),AW466,(AX459+AX460)*$B467/Параметры!AX$36)</f>
        <v>0</v>
      </c>
      <c r="AY466" s="302">
        <f ca="1">IF(AND($B467=0,AY$2&gt;1),AX466,(AY459+AY460)*$B467/Параметры!AY$36)</f>
        <v>0</v>
      </c>
      <c r="AZ466" s="302">
        <f ca="1">IF(AND($B467=0,AZ$2&gt;1),AY466,(AZ459+AZ460)*$B467/Параметры!AZ$36)</f>
        <v>0</v>
      </c>
      <c r="BA466" s="302">
        <f ca="1">IF(AND($B467=0,BA$2&gt;1),AZ466,(BA459+BA460)*$B467/Параметры!BA$36)</f>
        <v>0</v>
      </c>
      <c r="BB466" s="302">
        <f ca="1">IF(AND($B467=0,BB$2&gt;1),BA466,(BB459+BB460)*$B467/Параметры!BB$36)</f>
        <v>0</v>
      </c>
      <c r="BC466" s="302">
        <f ca="1">IF(AND($B467=0,BC$2&gt;1),BB466,(BC459+BC460)*$B467/Параметры!BC$36)</f>
        <v>0</v>
      </c>
      <c r="BD466" s="302">
        <f ca="1">IF(AND($B467=0,BD$2&gt;1),BC466,(BD459+BD460)*$B467/Параметры!BD$36)</f>
        <v>0</v>
      </c>
      <c r="BE466" s="302">
        <f ca="1">IF(AND($B467=0,BE$2&gt;1),BD466,(BE459+BE460)*$B467/Параметры!BE$36)</f>
        <v>0</v>
      </c>
      <c r="BF466" s="302">
        <f ca="1">IF(AND($B467=0,BF$2&gt;1),BE466,(BF459+BF460)*$B467/Параметры!BF$36)</f>
        <v>0</v>
      </c>
      <c r="BG466" s="302">
        <f ca="1">IF(AND($B467=0,BG$2&gt;1),BF466,(BG459+BG460)*$B467/Параметры!BG$36)</f>
        <v>0</v>
      </c>
      <c r="BH466" s="302">
        <f ca="1">IF(AND($B467=0,BH$2&gt;1),BG466,(BH459+BH460)*$B467/Параметры!BH$36)</f>
        <v>0</v>
      </c>
      <c r="BI466" s="302">
        <f ca="1">IF(AND($B467=0,BI$2&gt;1),BH466,(BI459+BI460)*$B467/Параметры!BI$36)</f>
        <v>0</v>
      </c>
      <c r="BJ466" s="302">
        <f ca="1">IF(AND($B467=0,BJ$2&gt;1),BI466,(BJ459+BJ460)*$B467/Параметры!BJ$36)</f>
        <v>0</v>
      </c>
      <c r="BK466" s="302">
        <f ca="1">IF(AND($B467=0,BK$2&gt;1),BJ466,(BK459+BK460)*$B467/Параметры!BK$36)</f>
        <v>0</v>
      </c>
      <c r="BL466" s="302">
        <f ca="1">IF(AND($B467=0,BL$2&gt;1),BK466,(BL459+BL460)*$B467/Параметры!BL$36)</f>
        <v>0</v>
      </c>
      <c r="BM466" s="302">
        <f ca="1">IF(AND($B467=0,BM$2&gt;1),BL466,(BM459+BM460)*$B467/Параметры!BM$36)</f>
        <v>0</v>
      </c>
      <c r="BN466" s="302">
        <f ca="1">IF(AND($B467=0,BN$2&gt;1),BM466,(BN459+BN460)*$B467/Параметры!BN$36)</f>
        <v>0</v>
      </c>
      <c r="BO466" s="302">
        <f ca="1">IF(AND($B467=0,BO$2&gt;1),BN466,(BO459+BO460)*$B467/Параметры!BO$36)</f>
        <v>0</v>
      </c>
      <c r="BP466" s="302">
        <f ca="1">IF(AND($B467=0,BP$2&gt;1),BO466,(BP459+BP460)*$B467/Параметры!BP$36)</f>
        <v>0</v>
      </c>
      <c r="BQ466" s="302">
        <f ca="1">IF(AND($B467=0,BQ$2&gt;1),BP466,(BQ459+BQ460)*$B467/Параметры!BQ$36)</f>
        <v>0</v>
      </c>
      <c r="BR466" s="302">
        <f ca="1">IF(AND($B467=0,BR$2&gt;1),BQ466,(BR459+BR460)*$B467/Параметры!BR$36)</f>
        <v>0</v>
      </c>
      <c r="BS466" s="302">
        <f ca="1">IF(AND($B467=0,BS$2&gt;1),BR466,(BS459+BS460)*$B467/Параметры!BS$36)</f>
        <v>0</v>
      </c>
      <c r="BT466" s="302">
        <f ca="1">IF(AND($B467=0,BT$2&gt;1),BS466,(BT459+BT460)*$B467/Параметры!BT$36)</f>
        <v>0</v>
      </c>
      <c r="BU466" s="302">
        <f ca="1">IF(AND($B467=0,BU$2&gt;1),BT466,(BU459+BU460)*$B467/Параметры!BU$36)</f>
        <v>0</v>
      </c>
      <c r="BV466" s="302">
        <f ca="1">IF(AND($B467=0,BV$2&gt;1),BU466,(BV459+BV460)*$B467/Параметры!BV$36)</f>
        <v>0</v>
      </c>
      <c r="BW466" s="302">
        <f ca="1">IF(AND($B467=0,BW$2&gt;1),BV466,(BW459+BW460)*$B467/Параметры!BW$36)</f>
        <v>0</v>
      </c>
      <c r="BX466" s="302">
        <f ca="1">IF(AND($B467=0,BX$2&gt;1),BW466,(BX459+BX460)*$B467/Параметры!BX$36)</f>
        <v>0</v>
      </c>
      <c r="BY466" s="302">
        <f ca="1">IF(AND($B467=0,BY$2&gt;1),BX466,(BY459+BY460)*$B467/Параметры!BY$36)</f>
        <v>0</v>
      </c>
      <c r="BZ466" s="302">
        <f ca="1">IF(AND($B467=0,BZ$2&gt;1),BY466,(BZ459+BZ460)*$B467/Параметры!BZ$36)</f>
        <v>0</v>
      </c>
      <c r="CA466" s="302">
        <f ca="1">IF(AND($B467=0,CA$2&gt;1),BZ466,(CA459+CA460)*$B467/Параметры!CA$36)</f>
        <v>0</v>
      </c>
      <c r="CB466" s="302">
        <f ca="1">IF(AND($B467=0,CB$2&gt;1),CA466,(CB459+CB460)*$B467/Параметры!CB$36)</f>
        <v>0</v>
      </c>
      <c r="CC466" s="302">
        <f ca="1">IF(AND($B467=0,CC$2&gt;1),CB466,(CC459+CC460)*$B467/Параметры!CC$36)</f>
        <v>0</v>
      </c>
      <c r="CD466" s="302">
        <f ca="1">IF(AND($B467=0,CD$2&gt;1),CC466,(CD459+CD460)*$B467/Параметры!CD$36)</f>
        <v>0</v>
      </c>
      <c r="CE466" s="302">
        <f ca="1">IF(AND($B467=0,CE$2&gt;1),CD466,(CE459+CE460)*$B467/Параметры!CE$36)</f>
        <v>0</v>
      </c>
      <c r="CF466" s="302">
        <f ca="1">IF(AND($B467=0,CF$2&gt;1),CE466,(CF459+CF460)*$B467/Параметры!CF$36)</f>
        <v>0</v>
      </c>
      <c r="CG466" s="302">
        <f ca="1">IF(AND($B467=0,CG$2&gt;1),CF466,(CG459+CG460)*$B467/Параметры!CG$36)</f>
        <v>0</v>
      </c>
      <c r="CH466" s="302">
        <f ca="1">IF(AND($B467=0,CH$2&gt;1),CG466,(CH459+CH460)*$B467/Параметры!CH$36)</f>
        <v>0</v>
      </c>
      <c r="CI466" s="302">
        <f ca="1">IF(AND($B467=0,CI$2&gt;1),CH466,(CI459+CI460)*$B467/Параметры!CI$36)</f>
        <v>0</v>
      </c>
      <c r="CJ466" s="302">
        <f ca="1">IF(AND($B467=0,CJ$2&gt;1),CI466,(CJ459+CJ460)*$B467/Параметры!CJ$36)</f>
        <v>0</v>
      </c>
      <c r="CK466" s="302">
        <f ca="1">IF(AND($B467=0,CK$2&gt;1),CJ466,(CK459+CK460)*$B467/Параметры!CK$36)</f>
        <v>0</v>
      </c>
      <c r="CL466" s="302">
        <f ca="1">IF(AND($B467=0,CL$2&gt;1),CK466,(CL459+CL460)*$B467/Параметры!CL$36)</f>
        <v>0</v>
      </c>
      <c r="CM466" s="302">
        <f ca="1">IF(AND($B467=0,CM$2&gt;1),CL466,(CM459+CM460)*$B467/Параметры!CM$36)</f>
        <v>0</v>
      </c>
      <c r="CN466" s="302">
        <f ca="1">IF(AND($B467=0,CN$2&gt;1),CM466,(CN459+CN460)*$B467/Параметры!CN$36)</f>
        <v>0</v>
      </c>
      <c r="CO466" s="302">
        <f ca="1">IF(AND($B467=0,CO$2&gt;1),CN466,(CO459+CO460)*$B467/Параметры!CO$36)</f>
        <v>0</v>
      </c>
      <c r="CP466" s="302">
        <f ca="1">IF(AND($B467=0,CP$2&gt;1),CO466,(CP459+CP460)*$B467/Параметры!CP$36)</f>
        <v>0</v>
      </c>
      <c r="CQ466" s="302">
        <f ca="1">IF(AND($B467=0,CQ$2&gt;1),CP466,(CQ459+CQ460)*$B467/Параметры!CQ$36)</f>
        <v>0</v>
      </c>
      <c r="CR466" s="302">
        <f ca="1">IF(AND($B467=0,CR$2&gt;1),CQ466,(CR459+CR460)*$B467/Параметры!CR$36)</f>
        <v>0</v>
      </c>
      <c r="CS466" s="302">
        <f ca="1">IF(AND($B467=0,CS$2&gt;1),CR466,(CS459+CS460)*$B467/Параметры!CS$36)</f>
        <v>0</v>
      </c>
      <c r="CT466" s="302">
        <f ca="1">IF(AND($B467=0,CT$2&gt;1),CS466,(CT459+CT460)*$B467/Параметры!CT$36)</f>
        <v>0</v>
      </c>
      <c r="CU466" s="302">
        <f ca="1">IF(AND($B467=0,CU$2&gt;1),CT466,(CU459+CU460)*$B467/Параметры!CU$36)</f>
        <v>0</v>
      </c>
      <c r="CV466" s="302">
        <f ca="1">IF(AND($B467=0,CV$2&gt;1),CU466,(CV459+CV460)*$B467/Параметры!CV$36)</f>
        <v>0</v>
      </c>
      <c r="CW466" s="302">
        <f ca="1">IF(AND($B467=0,CW$2&gt;1),CV466,(CW459+CW460)*$B467/Параметры!CW$36)</f>
        <v>0</v>
      </c>
      <c r="CX466" s="302">
        <f ca="1">IF(AND($B467=0,CX$2&gt;1),CW466,(CX459+CX460)*$B467/Параметры!CX$36)</f>
        <v>0</v>
      </c>
      <c r="CY466" s="302">
        <f ca="1">IF(AND($B467=0,CY$2&gt;1),CX466,(CY459+CY460)*$B467/Параметры!CY$36)</f>
        <v>0</v>
      </c>
      <c r="CZ466" s="302">
        <f ca="1">IF(AND($B467=0,CZ$2&gt;1),CY466,(CZ459+CZ460)*$B467/Параметры!CZ$36)</f>
        <v>0</v>
      </c>
      <c r="DA466" s="302">
        <f ca="1">IF(AND($B467=0,DA$2&gt;1),CZ466,(DA459+DA460)*$B467/Параметры!DA$36)</f>
        <v>0</v>
      </c>
      <c r="DB466" s="302">
        <f ca="1">IF(AND($B467=0,DB$2&gt;1),DA466,(DB459+DB460)*$B467/Параметры!DB$36)</f>
        <v>0</v>
      </c>
      <c r="DC466" s="302">
        <f ca="1">IF(AND($B467=0,DC$2&gt;1),DB466,(DC459+DC460)*$B467/Параметры!DC$36)</f>
        <v>0</v>
      </c>
      <c r="DD466" s="302">
        <f ca="1">IF(AND($B467=0,DD$2&gt;1),DC466,(DD459+DD460)*$B467/Параметры!DD$36)</f>
        <v>0</v>
      </c>
      <c r="DE466" s="302">
        <f ca="1">IF(AND($B467=0,DE$2&gt;1),DD466,(DE459+DE460)*$B467/Параметры!DE$36)</f>
        <v>0</v>
      </c>
      <c r="DF466" s="302">
        <f ca="1">IF(AND($B467=0,DF$2&gt;1),DE466,(DF459+DF460)*$B467/Параметры!DF$36)</f>
        <v>0</v>
      </c>
      <c r="DG466" s="302">
        <f ca="1">IF(AND($B467=0,DG$2&gt;1),DF466,(DG459+DG460)*$B467/Параметры!DG$36)</f>
        <v>0</v>
      </c>
      <c r="DH466" s="302">
        <f ca="1">IF(AND($B467=0,DH$2&gt;1),DG466,(DH459+DH460)*$B467/Параметры!DH$36)</f>
        <v>0</v>
      </c>
      <c r="DI466" s="302">
        <f ca="1">IF(AND($B467=0,DI$2&gt;1),DH466,(DI459+DI460)*$B467/Параметры!DI$36)</f>
        <v>0</v>
      </c>
      <c r="DJ466" s="302">
        <f ca="1">IF(AND($B467=0,DJ$2&gt;1),DI466,(DJ459+DJ460)*$B467/Параметры!DJ$36)</f>
        <v>0</v>
      </c>
      <c r="DK466" s="302">
        <f ca="1">IF(AND($B467=0,DK$2&gt;1),DJ466,(DK459+DK460)*$B467/Параметры!DK$36)</f>
        <v>0</v>
      </c>
      <c r="DL466" s="302">
        <f ca="1">IF(AND($B467=0,DL$2&gt;1),DK466,(DL459+DL460)*$B467/Параметры!DL$36)</f>
        <v>0</v>
      </c>
      <c r="DM466" s="302">
        <f ca="1">IF(AND($B467=0,DM$2&gt;1),DL466,(DM459+DM460)*$B467/Параметры!DM$36)</f>
        <v>0</v>
      </c>
      <c r="DN466" s="302">
        <f ca="1">IF(AND($B467=0,DN$2&gt;1),DM466,(DN459+DN460)*$B467/Параметры!DN$36)</f>
        <v>0</v>
      </c>
      <c r="DO466" s="302">
        <f ca="1">IF(AND($B467=0,DO$2&gt;1),DN466,(DO459+DO460)*$B467/Параметры!DO$36)</f>
        <v>0</v>
      </c>
      <c r="DP466" s="302">
        <f ca="1">IF(AND($B467=0,DP$2&gt;1),DO466,(DP459+DP460)*$B467/Параметры!DP$36)</f>
        <v>0</v>
      </c>
      <c r="DQ466" s="302">
        <f ca="1">IF(AND($B467=0,DQ$2&gt;1),DP466,(DQ459+DQ460)*$B467/Параметры!DQ$36)</f>
        <v>0</v>
      </c>
      <c r="DR466" s="302">
        <f ca="1">IF(AND($B467=0,DR$2&gt;1),DQ466,(DR459+DR460)*$B467/Параметры!DR$36)</f>
        <v>0</v>
      </c>
      <c r="DS466" s="302">
        <f ca="1">IF(AND($B467=0,DS$2&gt;1),DR466,(DS459+DS460)*$B467/Параметры!DS$36)</f>
        <v>0</v>
      </c>
      <c r="DT466" s="302">
        <f ca="1">IF(AND($B467=0,DT$2&gt;1),DS466,(DT459+DT460)*$B467/Параметры!DT$36)</f>
        <v>0</v>
      </c>
      <c r="DU466" s="302">
        <f ca="1">IF(AND($B467=0,DU$2&gt;1),DT466,(DU459+DU460)*$B467/Параметры!DU$36)</f>
        <v>0</v>
      </c>
      <c r="DV466" s="302">
        <f ca="1">IF(AND($B467=0,DV$2&gt;1),DU466,(DV459+DV460)*$B467/Параметры!DV$36)</f>
        <v>0</v>
      </c>
      <c r="DW466" s="172"/>
      <c r="DX466" s="170"/>
    </row>
    <row r="467" spans="1:128" s="154" customFormat="1" hidden="1" outlineLevel="1" x14ac:dyDescent="0.2">
      <c r="A467" s="171" t="str">
        <f ca="1">Language!A$778</f>
        <v>период отсрочки платежа</v>
      </c>
      <c r="B467" s="303">
        <f>$B$535</f>
        <v>0</v>
      </c>
      <c r="C467" s="147" t="str">
        <f ca="1">Language!$A$1464</f>
        <v>дней</v>
      </c>
      <c r="F467" s="6" t="s">
        <v>3100</v>
      </c>
      <c r="G467" s="169"/>
      <c r="H467" s="169"/>
      <c r="I467" s="169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  <c r="U467" s="169"/>
      <c r="V467" s="169"/>
      <c r="W467" s="169"/>
      <c r="X467" s="169"/>
      <c r="Y467" s="169"/>
      <c r="Z467" s="169"/>
      <c r="AA467" s="169"/>
      <c r="AB467" s="169"/>
      <c r="AC467" s="169"/>
      <c r="AD467" s="169"/>
      <c r="AE467" s="169"/>
      <c r="AF467" s="169"/>
      <c r="AG467" s="169"/>
      <c r="AH467" s="169"/>
      <c r="AI467" s="169"/>
      <c r="AJ467" s="169"/>
      <c r="AK467" s="169"/>
      <c r="AL467" s="169"/>
      <c r="AM467" s="169"/>
      <c r="AN467" s="169"/>
      <c r="AO467" s="169"/>
      <c r="AP467" s="169"/>
      <c r="AQ467" s="169"/>
      <c r="AR467" s="169"/>
      <c r="AS467" s="169"/>
      <c r="AT467" s="169"/>
      <c r="AU467" s="169"/>
      <c r="AV467" s="169"/>
      <c r="AW467" s="169"/>
      <c r="AX467" s="169"/>
      <c r="AY467" s="169"/>
      <c r="AZ467" s="169"/>
      <c r="BA467" s="169"/>
      <c r="BB467" s="169"/>
      <c r="BC467" s="169"/>
      <c r="BD467" s="169"/>
      <c r="BE467" s="169"/>
      <c r="BF467" s="169"/>
      <c r="BG467" s="169"/>
      <c r="BH467" s="169"/>
      <c r="BI467" s="169"/>
      <c r="BJ467" s="169"/>
      <c r="BK467" s="169"/>
      <c r="BL467" s="169"/>
      <c r="BM467" s="169"/>
      <c r="BN467" s="169"/>
      <c r="BO467" s="169"/>
      <c r="BP467" s="169"/>
      <c r="BQ467" s="169"/>
      <c r="BR467" s="169"/>
      <c r="BS467" s="169"/>
      <c r="BT467" s="169"/>
      <c r="BU467" s="169"/>
      <c r="BV467" s="169"/>
      <c r="BW467" s="169"/>
      <c r="BX467" s="169"/>
      <c r="BY467" s="169"/>
      <c r="BZ467" s="169"/>
      <c r="CA467" s="169"/>
      <c r="CB467" s="169"/>
      <c r="CC467" s="169"/>
      <c r="CD467" s="169"/>
      <c r="CE467" s="169"/>
      <c r="CF467" s="169"/>
      <c r="CG467" s="169"/>
      <c r="CH467" s="169"/>
      <c r="CI467" s="169"/>
      <c r="CJ467" s="169"/>
      <c r="CK467" s="169"/>
      <c r="CL467" s="169"/>
      <c r="CM467" s="169"/>
      <c r="CN467" s="169"/>
      <c r="CO467" s="169"/>
      <c r="CP467" s="169"/>
      <c r="CQ467" s="169"/>
      <c r="CR467" s="169"/>
      <c r="CS467" s="169"/>
      <c r="CT467" s="169"/>
      <c r="CU467" s="169"/>
      <c r="CV467" s="169"/>
      <c r="CW467" s="169"/>
      <c r="CX467" s="169"/>
      <c r="CY467" s="169"/>
      <c r="CZ467" s="169"/>
      <c r="DA467" s="169"/>
      <c r="DB467" s="169"/>
      <c r="DC467" s="169"/>
      <c r="DD467" s="169"/>
      <c r="DE467" s="169"/>
      <c r="DF467" s="169"/>
      <c r="DG467" s="169"/>
      <c r="DH467" s="169"/>
      <c r="DI467" s="169"/>
      <c r="DJ467" s="169"/>
      <c r="DK467" s="169"/>
      <c r="DL467" s="169"/>
      <c r="DM467" s="169"/>
      <c r="DN467" s="169"/>
      <c r="DO467" s="169"/>
      <c r="DP467" s="169"/>
      <c r="DQ467" s="169"/>
      <c r="DR467" s="169"/>
      <c r="DS467" s="169"/>
      <c r="DT467" s="169"/>
      <c r="DU467" s="169"/>
      <c r="DV467" s="169"/>
      <c r="DW467" s="169"/>
      <c r="DX467" s="170"/>
    </row>
    <row r="468" spans="1:128" s="154" customFormat="1" hidden="1" outlineLevel="1" x14ac:dyDescent="0.2">
      <c r="A468" s="168" t="str">
        <f ca="1">Language!A$779</f>
        <v>авансы уплаченные</v>
      </c>
      <c r="B468" s="158"/>
      <c r="C468" s="147" t="str">
        <f t="shared" ca="1" si="765"/>
        <v>тыс. руб.</v>
      </c>
      <c r="D468" s="158"/>
      <c r="F468" s="6" t="s">
        <v>3099</v>
      </c>
      <c r="G468" s="302">
        <f ca="1">IF(OR(AND($B469=0,G$2&gt;1),G$2=Prj_Len),F468,(OFFSET(G459,0,1)+OFFSET(G460,0,1))*$B469/Параметры!G$36)</f>
        <v>0</v>
      </c>
      <c r="H468" s="302">
        <f ca="1">IF(OR(AND($B469=0,H$2&gt;1),H$2=Prj_Len),G468,(OFFSET(H459,0,1)+OFFSET(H460,0,1))*$B469/Параметры!H$36)</f>
        <v>0</v>
      </c>
      <c r="I468" s="302">
        <f ca="1">IF(OR(AND($B469=0,I$2&gt;1),I$2=Prj_Len),H468,(OFFSET(I459,0,1)+OFFSET(I460,0,1))*$B469/Параметры!I$36)</f>
        <v>0</v>
      </c>
      <c r="J468" s="302">
        <f ca="1">IF(OR(AND($B469=0,J$2&gt;1),J$2=Prj_Len),I468,(OFFSET(J459,0,1)+OFFSET(J460,0,1))*$B469/Параметры!J$36)</f>
        <v>0</v>
      </c>
      <c r="K468" s="302">
        <f ca="1">IF(OR(AND($B469=0,K$2&gt;1),K$2=Prj_Len),J468,(OFFSET(K459,0,1)+OFFSET(K460,0,1))*$B469/Параметры!K$36)</f>
        <v>0</v>
      </c>
      <c r="L468" s="302">
        <f ca="1">IF(OR(AND($B469=0,L$2&gt;1),L$2=Prj_Len),K468,(OFFSET(L459,0,1)+OFFSET(L460,0,1))*$B469/Параметры!L$36)</f>
        <v>0</v>
      </c>
      <c r="M468" s="302">
        <f ca="1">IF(OR(AND($B469=0,M$2&gt;1),M$2=Prj_Len),L468,(OFFSET(M459,0,1)+OFFSET(M460,0,1))*$B469/Параметры!M$36)</f>
        <v>0</v>
      </c>
      <c r="N468" s="302">
        <f ca="1">IF(OR(AND($B469=0,N$2&gt;1),N$2=Prj_Len),M468,(OFFSET(N459,0,1)+OFFSET(N460,0,1))*$B469/Параметры!N$36)</f>
        <v>0</v>
      </c>
      <c r="O468" s="302">
        <f ca="1">IF(OR(AND($B469=0,O$2&gt;1),O$2=Prj_Len),N468,(OFFSET(O459,0,1)+OFFSET(O460,0,1))*$B469/Параметры!O$36)</f>
        <v>0</v>
      </c>
      <c r="P468" s="302">
        <f ca="1">IF(OR(AND($B469=0,P$2&gt;1),P$2=Prj_Len),O468,(OFFSET(P459,0,1)+OFFSET(P460,0,1))*$B469/Параметры!P$36)</f>
        <v>0</v>
      </c>
      <c r="Q468" s="302">
        <f ca="1">IF(OR(AND($B469=0,Q$2&gt;1),Q$2=Prj_Len),P468,(OFFSET(Q459,0,1)+OFFSET(Q460,0,1))*$B469/Параметры!Q$36)</f>
        <v>0</v>
      </c>
      <c r="R468" s="302">
        <f ca="1">IF(OR(AND($B469=0,R$2&gt;1),R$2=Prj_Len),Q468,(OFFSET(R459,0,1)+OFFSET(R460,0,1))*$B469/Параметры!R$36)</f>
        <v>0</v>
      </c>
      <c r="S468" s="302">
        <f ca="1">IF(OR(AND($B469=0,S$2&gt;1),S$2=Prj_Len),R468,(OFFSET(S459,0,1)+OFFSET(S460,0,1))*$B469/Параметры!S$36)</f>
        <v>0</v>
      </c>
      <c r="T468" s="302">
        <f ca="1">IF(OR(AND($B469=0,T$2&gt;1),T$2=Prj_Len),S468,(OFFSET(T459,0,1)+OFFSET(T460,0,1))*$B469/Параметры!T$36)</f>
        <v>0</v>
      </c>
      <c r="U468" s="302">
        <f ca="1">IF(OR(AND($B469=0,U$2&gt;1),U$2=Prj_Len),T468,(OFFSET(U459,0,1)+OFFSET(U460,0,1))*$B469/Параметры!U$36)</f>
        <v>0</v>
      </c>
      <c r="V468" s="302">
        <f ca="1">IF(OR(AND($B469=0,V$2&gt;1),V$2=Prj_Len),U468,(OFFSET(V459,0,1)+OFFSET(V460,0,1))*$B469/Параметры!V$36)</f>
        <v>0</v>
      </c>
      <c r="W468" s="302">
        <f ca="1">IF(OR(AND($B469=0,W$2&gt;1),W$2=Prj_Len),V468,(OFFSET(W459,0,1)+OFFSET(W460,0,1))*$B469/Параметры!W$36)</f>
        <v>0</v>
      </c>
      <c r="X468" s="302">
        <f ca="1">IF(OR(AND($B469=0,X$2&gt;1),X$2=Prj_Len),W468,(OFFSET(X459,0,1)+OFFSET(X460,0,1))*$B469/Параметры!X$36)</f>
        <v>0</v>
      </c>
      <c r="Y468" s="302">
        <f ca="1">IF(OR(AND($B469=0,Y$2&gt;1),Y$2=Prj_Len),X468,(OFFSET(Y459,0,1)+OFFSET(Y460,0,1))*$B469/Параметры!Y$36)</f>
        <v>0</v>
      </c>
      <c r="Z468" s="302">
        <f ca="1">IF(OR(AND($B469=0,Z$2&gt;1),Z$2=Prj_Len),Y468,(OFFSET(Z459,0,1)+OFFSET(Z460,0,1))*$B469/Параметры!Z$36)</f>
        <v>0</v>
      </c>
      <c r="AA468" s="302">
        <f ca="1">IF(OR(AND($B469=0,AA$2&gt;1),AA$2=Prj_Len),Z468,(OFFSET(AA459,0,1)+OFFSET(AA460,0,1))*$B469/Параметры!AA$36)</f>
        <v>0</v>
      </c>
      <c r="AB468" s="302">
        <f ca="1">IF(OR(AND($B469=0,AB$2&gt;1),AB$2=Prj_Len),AA468,(OFFSET(AB459,0,1)+OFFSET(AB460,0,1))*$B469/Параметры!AB$36)</f>
        <v>0</v>
      </c>
      <c r="AC468" s="302">
        <f ca="1">IF(OR(AND($B469=0,AC$2&gt;1),AC$2=Prj_Len),AB468,(OFFSET(AC459,0,1)+OFFSET(AC460,0,1))*$B469/Параметры!AC$36)</f>
        <v>0</v>
      </c>
      <c r="AD468" s="302">
        <f ca="1">IF(OR(AND($B469=0,AD$2&gt;1),AD$2=Prj_Len),AC468,(OFFSET(AD459,0,1)+OFFSET(AD460,0,1))*$B469/Параметры!AD$36)</f>
        <v>0</v>
      </c>
      <c r="AE468" s="302">
        <f ca="1">IF(OR(AND($B469=0,AE$2&gt;1),AE$2=Prj_Len),AD468,(OFFSET(AE459,0,1)+OFFSET(AE460,0,1))*$B469/Параметры!AE$36)</f>
        <v>0</v>
      </c>
      <c r="AF468" s="302">
        <f ca="1">IF(OR(AND($B469=0,AF$2&gt;1),AF$2=Prj_Len),AE468,(OFFSET(AF459,0,1)+OFFSET(AF460,0,1))*$B469/Параметры!AF$36)</f>
        <v>0</v>
      </c>
      <c r="AG468" s="302">
        <f ca="1">IF(OR(AND($B469=0,AG$2&gt;1),AG$2=Prj_Len),AF468,(OFFSET(AG459,0,1)+OFFSET(AG460,0,1))*$B469/Параметры!AG$36)</f>
        <v>0</v>
      </c>
      <c r="AH468" s="302">
        <f ca="1">IF(OR(AND($B469=0,AH$2&gt;1),AH$2=Prj_Len),AG468,(OFFSET(AH459,0,1)+OFFSET(AH460,0,1))*$B469/Параметры!AH$36)</f>
        <v>0</v>
      </c>
      <c r="AI468" s="302">
        <f ca="1">IF(OR(AND($B469=0,AI$2&gt;1),AI$2=Prj_Len),AH468,(OFFSET(AI459,0,1)+OFFSET(AI460,0,1))*$B469/Параметры!AI$36)</f>
        <v>0</v>
      </c>
      <c r="AJ468" s="302">
        <f ca="1">IF(OR(AND($B469=0,AJ$2&gt;1),AJ$2=Prj_Len),AI468,(OFFSET(AJ459,0,1)+OFFSET(AJ460,0,1))*$B469/Параметры!AJ$36)</f>
        <v>0</v>
      </c>
      <c r="AK468" s="302">
        <f ca="1">IF(OR(AND($B469=0,AK$2&gt;1),AK$2=Prj_Len),AJ468,(OFFSET(AK459,0,1)+OFFSET(AK460,0,1))*$B469/Параметры!AK$36)</f>
        <v>0</v>
      </c>
      <c r="AL468" s="302">
        <f ca="1">IF(OR(AND($B469=0,AL$2&gt;1),AL$2=Prj_Len),AK468,(OFFSET(AL459,0,1)+OFFSET(AL460,0,1))*$B469/Параметры!AL$36)</f>
        <v>0</v>
      </c>
      <c r="AM468" s="302">
        <f ca="1">IF(OR(AND($B469=0,AM$2&gt;1),AM$2=Prj_Len),AL468,(OFFSET(AM459,0,1)+OFFSET(AM460,0,1))*$B469/Параметры!AM$36)</f>
        <v>0</v>
      </c>
      <c r="AN468" s="302">
        <f ca="1">IF(OR(AND($B469=0,AN$2&gt;1),AN$2=Prj_Len),AM468,(OFFSET(AN459,0,1)+OFFSET(AN460,0,1))*$B469/Параметры!AN$36)</f>
        <v>0</v>
      </c>
      <c r="AO468" s="302">
        <f ca="1">IF(OR(AND($B469=0,AO$2&gt;1),AO$2=Prj_Len),AN468,(OFFSET(AO459,0,1)+OFFSET(AO460,0,1))*$B469/Параметры!AO$36)</f>
        <v>0</v>
      </c>
      <c r="AP468" s="302">
        <f ca="1">IF(OR(AND($B469=0,AP$2&gt;1),AP$2=Prj_Len),AO468,(OFFSET(AP459,0,1)+OFFSET(AP460,0,1))*$B469/Параметры!AP$36)</f>
        <v>0</v>
      </c>
      <c r="AQ468" s="302">
        <f ca="1">IF(OR(AND($B469=0,AQ$2&gt;1),AQ$2=Prj_Len),AP468,(OFFSET(AQ459,0,1)+OFFSET(AQ460,0,1))*$B469/Параметры!AQ$36)</f>
        <v>0</v>
      </c>
      <c r="AR468" s="302">
        <f ca="1">IF(OR(AND($B469=0,AR$2&gt;1),AR$2=Prj_Len),AQ468,(OFFSET(AR459,0,1)+OFFSET(AR460,0,1))*$B469/Параметры!AR$36)</f>
        <v>0</v>
      </c>
      <c r="AS468" s="302">
        <f ca="1">IF(OR(AND($B469=0,AS$2&gt;1),AS$2=Prj_Len),AR468,(OFFSET(AS459,0,1)+OFFSET(AS460,0,1))*$B469/Параметры!AS$36)</f>
        <v>0</v>
      </c>
      <c r="AT468" s="302">
        <f ca="1">IF(OR(AND($B469=0,AT$2&gt;1),AT$2=Prj_Len),AS468,(OFFSET(AT459,0,1)+OFFSET(AT460,0,1))*$B469/Параметры!AT$36)</f>
        <v>0</v>
      </c>
      <c r="AU468" s="302">
        <f ca="1">IF(OR(AND($B469=0,AU$2&gt;1),AU$2=Prj_Len),AT468,(OFFSET(AU459,0,1)+OFFSET(AU460,0,1))*$B469/Параметры!AU$36)</f>
        <v>0</v>
      </c>
      <c r="AV468" s="302">
        <f ca="1">IF(OR(AND($B469=0,AV$2&gt;1),AV$2=Prj_Len),AU468,(OFFSET(AV459,0,1)+OFFSET(AV460,0,1))*$B469/Параметры!AV$36)</f>
        <v>0</v>
      </c>
      <c r="AW468" s="302">
        <f ca="1">IF(OR(AND($B469=0,AW$2&gt;1),AW$2=Prj_Len),AV468,(OFFSET(AW459,0,1)+OFFSET(AW460,0,1))*$B469/Параметры!AW$36)</f>
        <v>0</v>
      </c>
      <c r="AX468" s="302">
        <f ca="1">IF(OR(AND($B469=0,AX$2&gt;1),AX$2=Prj_Len),AW468,(OFFSET(AX459,0,1)+OFFSET(AX460,0,1))*$B469/Параметры!AX$36)</f>
        <v>0</v>
      </c>
      <c r="AY468" s="302">
        <f ca="1">IF(OR(AND($B469=0,AY$2&gt;1),AY$2=Prj_Len),AX468,(OFFSET(AY459,0,1)+OFFSET(AY460,0,1))*$B469/Параметры!AY$36)</f>
        <v>0</v>
      </c>
      <c r="AZ468" s="302">
        <f ca="1">IF(OR(AND($B469=0,AZ$2&gt;1),AZ$2=Prj_Len),AY468,(OFFSET(AZ459,0,1)+OFFSET(AZ460,0,1))*$B469/Параметры!AZ$36)</f>
        <v>0</v>
      </c>
      <c r="BA468" s="302">
        <f ca="1">IF(OR(AND($B469=0,BA$2&gt;1),BA$2=Prj_Len),AZ468,(OFFSET(BA459,0,1)+OFFSET(BA460,0,1))*$B469/Параметры!BA$36)</f>
        <v>0</v>
      </c>
      <c r="BB468" s="302">
        <f ca="1">IF(OR(AND($B469=0,BB$2&gt;1),BB$2=Prj_Len),BA468,(OFFSET(BB459,0,1)+OFFSET(BB460,0,1))*$B469/Параметры!BB$36)</f>
        <v>0</v>
      </c>
      <c r="BC468" s="302">
        <f ca="1">IF(OR(AND($B469=0,BC$2&gt;1),BC$2=Prj_Len),BB468,(OFFSET(BC459,0,1)+OFFSET(BC460,0,1))*$B469/Параметры!BC$36)</f>
        <v>0</v>
      </c>
      <c r="BD468" s="302">
        <f ca="1">IF(OR(AND($B469=0,BD$2&gt;1),BD$2=Prj_Len),BC468,(OFFSET(BD459,0,1)+OFFSET(BD460,0,1))*$B469/Параметры!BD$36)</f>
        <v>0</v>
      </c>
      <c r="BE468" s="302">
        <f ca="1">IF(OR(AND($B469=0,BE$2&gt;1),BE$2=Prj_Len),BD468,(OFFSET(BE459,0,1)+OFFSET(BE460,0,1))*$B469/Параметры!BE$36)</f>
        <v>0</v>
      </c>
      <c r="BF468" s="302">
        <f ca="1">IF(OR(AND($B469=0,BF$2&gt;1),BF$2=Prj_Len),BE468,(OFFSET(BF459,0,1)+OFFSET(BF460,0,1))*$B469/Параметры!BF$36)</f>
        <v>0</v>
      </c>
      <c r="BG468" s="302">
        <f ca="1">IF(OR(AND($B469=0,BG$2&gt;1),BG$2=Prj_Len),BF468,(OFFSET(BG459,0,1)+OFFSET(BG460,0,1))*$B469/Параметры!BG$36)</f>
        <v>0</v>
      </c>
      <c r="BH468" s="302">
        <f ca="1">IF(OR(AND($B469=0,BH$2&gt;1),BH$2=Prj_Len),BG468,(OFFSET(BH459,0,1)+OFFSET(BH460,0,1))*$B469/Параметры!BH$36)</f>
        <v>0</v>
      </c>
      <c r="BI468" s="302">
        <f ca="1">IF(OR(AND($B469=0,BI$2&gt;1),BI$2=Prj_Len),BH468,(OFFSET(BI459,0,1)+OFFSET(BI460,0,1))*$B469/Параметры!BI$36)</f>
        <v>0</v>
      </c>
      <c r="BJ468" s="302">
        <f ca="1">IF(OR(AND($B469=0,BJ$2&gt;1),BJ$2=Prj_Len),BI468,(OFFSET(BJ459,0,1)+OFFSET(BJ460,0,1))*$B469/Параметры!BJ$36)</f>
        <v>0</v>
      </c>
      <c r="BK468" s="302">
        <f ca="1">IF(OR(AND($B469=0,BK$2&gt;1),BK$2=Prj_Len),BJ468,(OFFSET(BK459,0,1)+OFFSET(BK460,0,1))*$B469/Параметры!BK$36)</f>
        <v>0</v>
      </c>
      <c r="BL468" s="302">
        <f ca="1">IF(OR(AND($B469=0,BL$2&gt;1),BL$2=Prj_Len),BK468,(OFFSET(BL459,0,1)+OFFSET(BL460,0,1))*$B469/Параметры!BL$36)</f>
        <v>0</v>
      </c>
      <c r="BM468" s="302">
        <f ca="1">IF(OR(AND($B469=0,BM$2&gt;1),BM$2=Prj_Len),BL468,(OFFSET(BM459,0,1)+OFFSET(BM460,0,1))*$B469/Параметры!BM$36)</f>
        <v>0</v>
      </c>
      <c r="BN468" s="302">
        <f ca="1">IF(OR(AND($B469=0,BN$2&gt;1),BN$2=Prj_Len),BM468,(OFFSET(BN459,0,1)+OFFSET(BN460,0,1))*$B469/Параметры!BN$36)</f>
        <v>0</v>
      </c>
      <c r="BO468" s="302">
        <f ca="1">IF(OR(AND($B469=0,BO$2&gt;1),BO$2=Prj_Len),BN468,(OFFSET(BO459,0,1)+OFFSET(BO460,0,1))*$B469/Параметры!BO$36)</f>
        <v>0</v>
      </c>
      <c r="BP468" s="302">
        <f ca="1">IF(OR(AND($B469=0,BP$2&gt;1),BP$2=Prj_Len),BO468,(OFFSET(BP459,0,1)+OFFSET(BP460,0,1))*$B469/Параметры!BP$36)</f>
        <v>0</v>
      </c>
      <c r="BQ468" s="302">
        <f ca="1">IF(OR(AND($B469=0,BQ$2&gt;1),BQ$2=Prj_Len),BP468,(OFFSET(BQ459,0,1)+OFFSET(BQ460,0,1))*$B469/Параметры!BQ$36)</f>
        <v>0</v>
      </c>
      <c r="BR468" s="302">
        <f ca="1">IF(OR(AND($B469=0,BR$2&gt;1),BR$2=Prj_Len),BQ468,(OFFSET(BR459,0,1)+OFFSET(BR460,0,1))*$B469/Параметры!BR$36)</f>
        <v>0</v>
      </c>
      <c r="BS468" s="302">
        <f ca="1">IF(OR(AND($B469=0,BS$2&gt;1),BS$2=Prj_Len),BR468,(OFFSET(BS459,0,1)+OFFSET(BS460,0,1))*$B469/Параметры!BS$36)</f>
        <v>0</v>
      </c>
      <c r="BT468" s="302">
        <f ca="1">IF(OR(AND($B469=0,BT$2&gt;1),BT$2=Prj_Len),BS468,(OFFSET(BT459,0,1)+OFFSET(BT460,0,1))*$B469/Параметры!BT$36)</f>
        <v>0</v>
      </c>
      <c r="BU468" s="302">
        <f ca="1">IF(OR(AND($B469=0,BU$2&gt;1),BU$2=Prj_Len),BT468,(OFFSET(BU459,0,1)+OFFSET(BU460,0,1))*$B469/Параметры!BU$36)</f>
        <v>0</v>
      </c>
      <c r="BV468" s="302">
        <f ca="1">IF(OR(AND($B469=0,BV$2&gt;1),BV$2=Prj_Len),BU468,(OFFSET(BV459,0,1)+OFFSET(BV460,0,1))*$B469/Параметры!BV$36)</f>
        <v>0</v>
      </c>
      <c r="BW468" s="302">
        <f ca="1">IF(OR(AND($B469=0,BW$2&gt;1),BW$2=Prj_Len),BV468,(OFFSET(BW459,0,1)+OFFSET(BW460,0,1))*$B469/Параметры!BW$36)</f>
        <v>0</v>
      </c>
      <c r="BX468" s="302">
        <f ca="1">IF(OR(AND($B469=0,BX$2&gt;1),BX$2=Prj_Len),BW468,(OFFSET(BX459,0,1)+OFFSET(BX460,0,1))*$B469/Параметры!BX$36)</f>
        <v>0</v>
      </c>
      <c r="BY468" s="302">
        <f ca="1">IF(OR(AND($B469=0,BY$2&gt;1),BY$2=Prj_Len),BX468,(OFFSET(BY459,0,1)+OFFSET(BY460,0,1))*$B469/Параметры!BY$36)</f>
        <v>0</v>
      </c>
      <c r="BZ468" s="302">
        <f ca="1">IF(OR(AND($B469=0,BZ$2&gt;1),BZ$2=Prj_Len),BY468,(OFFSET(BZ459,0,1)+OFFSET(BZ460,0,1))*$B469/Параметры!BZ$36)</f>
        <v>0</v>
      </c>
      <c r="CA468" s="302">
        <f ca="1">IF(OR(AND($B469=0,CA$2&gt;1),CA$2=Prj_Len),BZ468,(OFFSET(CA459,0,1)+OFFSET(CA460,0,1))*$B469/Параметры!CA$36)</f>
        <v>0</v>
      </c>
      <c r="CB468" s="302">
        <f ca="1">IF(OR(AND($B469=0,CB$2&gt;1),CB$2=Prj_Len),CA468,(OFFSET(CB459,0,1)+OFFSET(CB460,0,1))*$B469/Параметры!CB$36)</f>
        <v>0</v>
      </c>
      <c r="CC468" s="302">
        <f ca="1">IF(OR(AND($B469=0,CC$2&gt;1),CC$2=Prj_Len),CB468,(OFFSET(CC459,0,1)+OFFSET(CC460,0,1))*$B469/Параметры!CC$36)</f>
        <v>0</v>
      </c>
      <c r="CD468" s="302">
        <f ca="1">IF(OR(AND($B469=0,CD$2&gt;1),CD$2=Prj_Len),CC468,(OFFSET(CD459,0,1)+OFFSET(CD460,0,1))*$B469/Параметры!CD$36)</f>
        <v>0</v>
      </c>
      <c r="CE468" s="302">
        <f ca="1">IF(OR(AND($B469=0,CE$2&gt;1),CE$2=Prj_Len),CD468,(OFFSET(CE459,0,1)+OFFSET(CE460,0,1))*$B469/Параметры!CE$36)</f>
        <v>0</v>
      </c>
      <c r="CF468" s="302">
        <f ca="1">IF(OR(AND($B469=0,CF$2&gt;1),CF$2=Prj_Len),CE468,(OFFSET(CF459,0,1)+OFFSET(CF460,0,1))*$B469/Параметры!CF$36)</f>
        <v>0</v>
      </c>
      <c r="CG468" s="302">
        <f ca="1">IF(OR(AND($B469=0,CG$2&gt;1),CG$2=Prj_Len),CF468,(OFFSET(CG459,0,1)+OFFSET(CG460,0,1))*$B469/Параметры!CG$36)</f>
        <v>0</v>
      </c>
      <c r="CH468" s="302">
        <f ca="1">IF(OR(AND($B469=0,CH$2&gt;1),CH$2=Prj_Len),CG468,(OFFSET(CH459,0,1)+OFFSET(CH460,0,1))*$B469/Параметры!CH$36)</f>
        <v>0</v>
      </c>
      <c r="CI468" s="302">
        <f ca="1">IF(OR(AND($B469=0,CI$2&gt;1),CI$2=Prj_Len),CH468,(OFFSET(CI459,0,1)+OFFSET(CI460,0,1))*$B469/Параметры!CI$36)</f>
        <v>0</v>
      </c>
      <c r="CJ468" s="302">
        <f ca="1">IF(OR(AND($B469=0,CJ$2&gt;1),CJ$2=Prj_Len),CI468,(OFFSET(CJ459,0,1)+OFFSET(CJ460,0,1))*$B469/Параметры!CJ$36)</f>
        <v>0</v>
      </c>
      <c r="CK468" s="302">
        <f ca="1">IF(OR(AND($B469=0,CK$2&gt;1),CK$2=Prj_Len),CJ468,(OFFSET(CK459,0,1)+OFFSET(CK460,0,1))*$B469/Параметры!CK$36)</f>
        <v>0</v>
      </c>
      <c r="CL468" s="302">
        <f ca="1">IF(OR(AND($B469=0,CL$2&gt;1),CL$2=Prj_Len),CK468,(OFFSET(CL459,0,1)+OFFSET(CL460,0,1))*$B469/Параметры!CL$36)</f>
        <v>0</v>
      </c>
      <c r="CM468" s="302">
        <f ca="1">IF(OR(AND($B469=0,CM$2&gt;1),CM$2=Prj_Len),CL468,(OFFSET(CM459,0,1)+OFFSET(CM460,0,1))*$B469/Параметры!CM$36)</f>
        <v>0</v>
      </c>
      <c r="CN468" s="302">
        <f ca="1">IF(OR(AND($B469=0,CN$2&gt;1),CN$2=Prj_Len),CM468,(OFFSET(CN459,0,1)+OFFSET(CN460,0,1))*$B469/Параметры!CN$36)</f>
        <v>0</v>
      </c>
      <c r="CO468" s="302">
        <f ca="1">IF(OR(AND($B469=0,CO$2&gt;1),CO$2=Prj_Len),CN468,(OFFSET(CO459,0,1)+OFFSET(CO460,0,1))*$B469/Параметры!CO$36)</f>
        <v>0</v>
      </c>
      <c r="CP468" s="302">
        <f ca="1">IF(OR(AND($B469=0,CP$2&gt;1),CP$2=Prj_Len),CO468,(OFFSET(CP459,0,1)+OFFSET(CP460,0,1))*$B469/Параметры!CP$36)</f>
        <v>0</v>
      </c>
      <c r="CQ468" s="302">
        <f ca="1">IF(OR(AND($B469=0,CQ$2&gt;1),CQ$2=Prj_Len),CP468,(OFFSET(CQ459,0,1)+OFFSET(CQ460,0,1))*$B469/Параметры!CQ$36)</f>
        <v>0</v>
      </c>
      <c r="CR468" s="302">
        <f ca="1">IF(OR(AND($B469=0,CR$2&gt;1),CR$2=Prj_Len),CQ468,(OFFSET(CR459,0,1)+OFFSET(CR460,0,1))*$B469/Параметры!CR$36)</f>
        <v>0</v>
      </c>
      <c r="CS468" s="302">
        <f ca="1">IF(OR(AND($B469=0,CS$2&gt;1),CS$2=Prj_Len),CR468,(OFFSET(CS459,0,1)+OFFSET(CS460,0,1))*$B469/Параметры!CS$36)</f>
        <v>0</v>
      </c>
      <c r="CT468" s="302">
        <f ca="1">IF(OR(AND($B469=0,CT$2&gt;1),CT$2=Prj_Len),CS468,(OFFSET(CT459,0,1)+OFFSET(CT460,0,1))*$B469/Параметры!CT$36)</f>
        <v>0</v>
      </c>
      <c r="CU468" s="302">
        <f ca="1">IF(OR(AND($B469=0,CU$2&gt;1),CU$2=Prj_Len),CT468,(OFFSET(CU459,0,1)+OFFSET(CU460,0,1))*$B469/Параметры!CU$36)</f>
        <v>0</v>
      </c>
      <c r="CV468" s="302">
        <f ca="1">IF(OR(AND($B469=0,CV$2&gt;1),CV$2=Prj_Len),CU468,(OFFSET(CV459,0,1)+OFFSET(CV460,0,1))*$B469/Параметры!CV$36)</f>
        <v>0</v>
      </c>
      <c r="CW468" s="302">
        <f ca="1">IF(OR(AND($B469=0,CW$2&gt;1),CW$2=Prj_Len),CV468,(OFFSET(CW459,0,1)+OFFSET(CW460,0,1))*$B469/Параметры!CW$36)</f>
        <v>0</v>
      </c>
      <c r="CX468" s="302">
        <f ca="1">IF(OR(AND($B469=0,CX$2&gt;1),CX$2=Prj_Len),CW468,(OFFSET(CX459,0,1)+OFFSET(CX460,0,1))*$B469/Параметры!CX$36)</f>
        <v>0</v>
      </c>
      <c r="CY468" s="302">
        <f ca="1">IF(OR(AND($B469=0,CY$2&gt;1),CY$2=Prj_Len),CX468,(OFFSET(CY459,0,1)+OFFSET(CY460,0,1))*$B469/Параметры!CY$36)</f>
        <v>0</v>
      </c>
      <c r="CZ468" s="302">
        <f ca="1">IF(OR(AND($B469=0,CZ$2&gt;1),CZ$2=Prj_Len),CY468,(OFFSET(CZ459,0,1)+OFFSET(CZ460,0,1))*$B469/Параметры!CZ$36)</f>
        <v>0</v>
      </c>
      <c r="DA468" s="302">
        <f ca="1">IF(OR(AND($B469=0,DA$2&gt;1),DA$2=Prj_Len),CZ468,(OFFSET(DA459,0,1)+OFFSET(DA460,0,1))*$B469/Параметры!DA$36)</f>
        <v>0</v>
      </c>
      <c r="DB468" s="302">
        <f ca="1">IF(OR(AND($B469=0,DB$2&gt;1),DB$2=Prj_Len),DA468,(OFFSET(DB459,0,1)+OFFSET(DB460,0,1))*$B469/Параметры!DB$36)</f>
        <v>0</v>
      </c>
      <c r="DC468" s="302">
        <f ca="1">IF(OR(AND($B469=0,DC$2&gt;1),DC$2=Prj_Len),DB468,(OFFSET(DC459,0,1)+OFFSET(DC460,0,1))*$B469/Параметры!DC$36)</f>
        <v>0</v>
      </c>
      <c r="DD468" s="302">
        <f ca="1">IF(OR(AND($B469=0,DD$2&gt;1),DD$2=Prj_Len),DC468,(OFFSET(DD459,0,1)+OFFSET(DD460,0,1))*$B469/Параметры!DD$36)</f>
        <v>0</v>
      </c>
      <c r="DE468" s="302">
        <f ca="1">IF(OR(AND($B469=0,DE$2&gt;1),DE$2=Prj_Len),DD468,(OFFSET(DE459,0,1)+OFFSET(DE460,0,1))*$B469/Параметры!DE$36)</f>
        <v>0</v>
      </c>
      <c r="DF468" s="302">
        <f ca="1">IF(OR(AND($B469=0,DF$2&gt;1),DF$2=Prj_Len),DE468,(OFFSET(DF459,0,1)+OFFSET(DF460,0,1))*$B469/Параметры!DF$36)</f>
        <v>0</v>
      </c>
      <c r="DG468" s="302">
        <f ca="1">IF(OR(AND($B469=0,DG$2&gt;1),DG$2=Prj_Len),DF468,(OFFSET(DG459,0,1)+OFFSET(DG460,0,1))*$B469/Параметры!DG$36)</f>
        <v>0</v>
      </c>
      <c r="DH468" s="302">
        <f ca="1">IF(OR(AND($B469=0,DH$2&gt;1),DH$2=Prj_Len),DG468,(OFFSET(DH459,0,1)+OFFSET(DH460,0,1))*$B469/Параметры!DH$36)</f>
        <v>0</v>
      </c>
      <c r="DI468" s="302">
        <f ca="1">IF(OR(AND($B469=0,DI$2&gt;1),DI$2=Prj_Len),DH468,(OFFSET(DI459,0,1)+OFFSET(DI460,0,1))*$B469/Параметры!DI$36)</f>
        <v>0</v>
      </c>
      <c r="DJ468" s="302">
        <f ca="1">IF(OR(AND($B469=0,DJ$2&gt;1),DJ$2=Prj_Len),DI468,(OFFSET(DJ459,0,1)+OFFSET(DJ460,0,1))*$B469/Параметры!DJ$36)</f>
        <v>0</v>
      </c>
      <c r="DK468" s="302">
        <f ca="1">IF(OR(AND($B469=0,DK$2&gt;1),DK$2=Prj_Len),DJ468,(OFFSET(DK459,0,1)+OFFSET(DK460,0,1))*$B469/Параметры!DK$36)</f>
        <v>0</v>
      </c>
      <c r="DL468" s="302">
        <f ca="1">IF(OR(AND($B469=0,DL$2&gt;1),DL$2=Prj_Len),DK468,(OFFSET(DL459,0,1)+OFFSET(DL460,0,1))*$B469/Параметры!DL$36)</f>
        <v>0</v>
      </c>
      <c r="DM468" s="302">
        <f ca="1">IF(OR(AND($B469=0,DM$2&gt;1),DM$2=Prj_Len),DL468,(OFFSET(DM459,0,1)+OFFSET(DM460,0,1))*$B469/Параметры!DM$36)</f>
        <v>0</v>
      </c>
      <c r="DN468" s="302">
        <f ca="1">IF(OR(AND($B469=0,DN$2&gt;1),DN$2=Prj_Len),DM468,(OFFSET(DN459,0,1)+OFFSET(DN460,0,1))*$B469/Параметры!DN$36)</f>
        <v>0</v>
      </c>
      <c r="DO468" s="302">
        <f ca="1">IF(OR(AND($B469=0,DO$2&gt;1),DO$2=Prj_Len),DN468,(OFFSET(DO459,0,1)+OFFSET(DO460,0,1))*$B469/Параметры!DO$36)</f>
        <v>0</v>
      </c>
      <c r="DP468" s="302">
        <f ca="1">IF(OR(AND($B469=0,DP$2&gt;1),DP$2=Prj_Len),DO468,(OFFSET(DP459,0,1)+OFFSET(DP460,0,1))*$B469/Параметры!DP$36)</f>
        <v>0</v>
      </c>
      <c r="DQ468" s="302">
        <f ca="1">IF(OR(AND($B469=0,DQ$2&gt;1),DQ$2=Prj_Len),DP468,(OFFSET(DQ459,0,1)+OFFSET(DQ460,0,1))*$B469/Параметры!DQ$36)</f>
        <v>0</v>
      </c>
      <c r="DR468" s="302">
        <f ca="1">IF(OR(AND($B469=0,DR$2&gt;1),DR$2=Prj_Len),DQ468,(OFFSET(DR459,0,1)+OFFSET(DR460,0,1))*$B469/Параметры!DR$36)</f>
        <v>0</v>
      </c>
      <c r="DS468" s="302">
        <f ca="1">IF(OR(AND($B469=0,DS$2&gt;1),DS$2=Prj_Len),DR468,(OFFSET(DS459,0,1)+OFFSET(DS460,0,1))*$B469/Параметры!DS$36)</f>
        <v>0</v>
      </c>
      <c r="DT468" s="302">
        <f ca="1">IF(OR(AND($B469=0,DT$2&gt;1),DT$2=Prj_Len),DS468,(OFFSET(DT459,0,1)+OFFSET(DT460,0,1))*$B469/Параметры!DT$36)</f>
        <v>0</v>
      </c>
      <c r="DU468" s="302">
        <f ca="1">IF(OR(AND($B469=0,DU$2&gt;1),DU$2=Prj_Len),DT468,(OFFSET(DU459,0,1)+OFFSET(DU460,0,1))*$B469/Параметры!DU$36)</f>
        <v>0</v>
      </c>
      <c r="DV468" s="302">
        <f ca="1">IF(OR(AND($B469=0,DV$2&gt;1),DV$2=Prj_Len),DU468,(OFFSET(DV459,0,1)+OFFSET(DV460,0,1))*$B469/Параметры!DV$36)</f>
        <v>0</v>
      </c>
      <c r="DW468" s="172"/>
      <c r="DX468" s="170"/>
    </row>
    <row r="469" spans="1:128" s="154" customFormat="1" hidden="1" outlineLevel="1" x14ac:dyDescent="0.2">
      <c r="A469" s="171" t="str">
        <f ca="1">Language!A$780</f>
        <v>период предоплаты</v>
      </c>
      <c r="B469" s="303">
        <f>$B$542</f>
        <v>0</v>
      </c>
      <c r="C469" s="147" t="str">
        <f ca="1">Language!$A$1464</f>
        <v>дней</v>
      </c>
      <c r="F469" s="6" t="s">
        <v>3100</v>
      </c>
      <c r="G469" s="169"/>
      <c r="H469" s="169"/>
      <c r="I469" s="169"/>
      <c r="J469" s="169"/>
      <c r="K469" s="169"/>
      <c r="L469" s="169"/>
      <c r="M469" s="169"/>
      <c r="N469" s="169"/>
      <c r="O469" s="169"/>
      <c r="P469" s="169"/>
      <c r="Q469" s="169"/>
      <c r="R469" s="169"/>
      <c r="S469" s="169"/>
      <c r="T469" s="169"/>
      <c r="U469" s="169"/>
      <c r="V469" s="169"/>
      <c r="W469" s="169"/>
      <c r="X469" s="169"/>
      <c r="Y469" s="169"/>
      <c r="Z469" s="169"/>
      <c r="AA469" s="169"/>
      <c r="AB469" s="169"/>
      <c r="AC469" s="169"/>
      <c r="AD469" s="169"/>
      <c r="AE469" s="169"/>
      <c r="AF469" s="169"/>
      <c r="AG469" s="169"/>
      <c r="AH469" s="169"/>
      <c r="AI469" s="169"/>
      <c r="AJ469" s="169"/>
      <c r="AK469" s="169"/>
      <c r="AL469" s="169"/>
      <c r="AM469" s="169"/>
      <c r="AN469" s="169"/>
      <c r="AO469" s="169"/>
      <c r="AP469" s="169"/>
      <c r="AQ469" s="169"/>
      <c r="AR469" s="169"/>
      <c r="AS469" s="169"/>
      <c r="AT469" s="169"/>
      <c r="AU469" s="169"/>
      <c r="AV469" s="169"/>
      <c r="AW469" s="169"/>
      <c r="AX469" s="169"/>
      <c r="AY469" s="169"/>
      <c r="AZ469" s="169"/>
      <c r="BA469" s="169"/>
      <c r="BB469" s="169"/>
      <c r="BC469" s="169"/>
      <c r="BD469" s="169"/>
      <c r="BE469" s="169"/>
      <c r="BF469" s="169"/>
      <c r="BG469" s="169"/>
      <c r="BH469" s="169"/>
      <c r="BI469" s="169"/>
      <c r="BJ469" s="169"/>
      <c r="BK469" s="169"/>
      <c r="BL469" s="169"/>
      <c r="BM469" s="169"/>
      <c r="BN469" s="169"/>
      <c r="BO469" s="169"/>
      <c r="BP469" s="169"/>
      <c r="BQ469" s="169"/>
      <c r="BR469" s="169"/>
      <c r="BS469" s="169"/>
      <c r="BT469" s="169"/>
      <c r="BU469" s="169"/>
      <c r="BV469" s="169"/>
      <c r="BW469" s="169"/>
      <c r="BX469" s="169"/>
      <c r="BY469" s="169"/>
      <c r="BZ469" s="169"/>
      <c r="CA469" s="169"/>
      <c r="CB469" s="169"/>
      <c r="CC469" s="169"/>
      <c r="CD469" s="169"/>
      <c r="CE469" s="169"/>
      <c r="CF469" s="169"/>
      <c r="CG469" s="169"/>
      <c r="CH469" s="169"/>
      <c r="CI469" s="169"/>
      <c r="CJ469" s="169"/>
      <c r="CK469" s="169"/>
      <c r="CL469" s="169"/>
      <c r="CM469" s="169"/>
      <c r="CN469" s="169"/>
      <c r="CO469" s="169"/>
      <c r="CP469" s="169"/>
      <c r="CQ469" s="169"/>
      <c r="CR469" s="169"/>
      <c r="CS469" s="169"/>
      <c r="CT469" s="169"/>
      <c r="CU469" s="169"/>
      <c r="CV469" s="169"/>
      <c r="CW469" s="169"/>
      <c r="CX469" s="169"/>
      <c r="CY469" s="169"/>
      <c r="CZ469" s="169"/>
      <c r="DA469" s="169"/>
      <c r="DB469" s="169"/>
      <c r="DC469" s="169"/>
      <c r="DD469" s="169"/>
      <c r="DE469" s="169"/>
      <c r="DF469" s="169"/>
      <c r="DG469" s="169"/>
      <c r="DH469" s="169"/>
      <c r="DI469" s="169"/>
      <c r="DJ469" s="169"/>
      <c r="DK469" s="169"/>
      <c r="DL469" s="169"/>
      <c r="DM469" s="169"/>
      <c r="DN469" s="169"/>
      <c r="DO469" s="169"/>
      <c r="DP469" s="169"/>
      <c r="DQ469" s="169"/>
      <c r="DR469" s="169"/>
      <c r="DS469" s="169"/>
      <c r="DT469" s="169"/>
      <c r="DU469" s="169"/>
      <c r="DV469" s="169"/>
      <c r="DW469" s="169"/>
      <c r="DX469" s="170"/>
    </row>
    <row r="470" spans="1:128" hidden="1" outlineLevel="1" x14ac:dyDescent="0.2">
      <c r="A470" s="159" t="str">
        <f ca="1">Language!A$781</f>
        <v>оплата постоянных издержек, с НДС</v>
      </c>
      <c r="B470" s="154"/>
      <c r="C470" s="178" t="str">
        <f t="shared" ca="1" si="765"/>
        <v>тыс. руб.</v>
      </c>
      <c r="D470" s="158"/>
      <c r="F470" s="6" t="s">
        <v>3082</v>
      </c>
      <c r="G470" s="185">
        <f ca="1">G459+G460-IF(G$2=1,G466,G466-F466)+IF(G$2=1,G468,G468-F468)</f>
        <v>120</v>
      </c>
      <c r="H470" s="185">
        <f t="shared" ref="H470:DV470" ca="1" si="767">H459+H460-IF(H$2=1,H466,H466-G466)+IF(H$2=1,H468,H468-G468)</f>
        <v>120.67849744648863</v>
      </c>
      <c r="I470" s="185">
        <f t="shared" ca="1" si="767"/>
        <v>121.36083121618469</v>
      </c>
      <c r="J470" s="185">
        <f t="shared" ca="1" si="767"/>
        <v>122.04702300021737</v>
      </c>
      <c r="K470" s="185">
        <f t="shared" ca="1" si="767"/>
        <v>122.73709461236058</v>
      </c>
      <c r="L470" s="185">
        <f t="shared" ca="1" si="767"/>
        <v>123.43106798972659</v>
      </c>
      <c r="M470" s="185">
        <f t="shared" ca="1" si="767"/>
        <v>124.1289651934632</v>
      </c>
      <c r="N470" s="185">
        <f t="shared" ca="1" si="767"/>
        <v>124.8308084094552</v>
      </c>
      <c r="O470" s="185">
        <f t="shared" ca="1" si="767"/>
        <v>125.53661994902961</v>
      </c>
      <c r="P470" s="185">
        <f t="shared" ca="1" si="767"/>
        <v>126.24642224966485</v>
      </c>
      <c r="Q470" s="185">
        <f t="shared" ca="1" si="767"/>
        <v>126.96023787570421</v>
      </c>
      <c r="R470" s="185">
        <f t="shared" ca="1" si="767"/>
        <v>127.678089519073</v>
      </c>
      <c r="S470" s="185">
        <f t="shared" ca="1" si="767"/>
        <v>128.39999999999998</v>
      </c>
      <c r="T470" s="185">
        <f t="shared" ca="1" si="767"/>
        <v>129.12599226774282</v>
      </c>
      <c r="U470" s="185">
        <f t="shared" ca="1" si="767"/>
        <v>129.8560894013176</v>
      </c>
      <c r="V470" s="185">
        <f t="shared" ca="1" si="767"/>
        <v>130.59031461023255</v>
      </c>
      <c r="W470" s="185">
        <f t="shared" ca="1" si="767"/>
        <v>131.32869123522582</v>
      </c>
      <c r="X470" s="185">
        <f t="shared" ca="1" si="767"/>
        <v>132.07124274900744</v>
      </c>
      <c r="Y470" s="185">
        <f t="shared" ca="1" si="767"/>
        <v>132.81799275700558</v>
      </c>
      <c r="Z470" s="185">
        <f t="shared" ca="1" si="767"/>
        <v>133.56896499811702</v>
      </c>
      <c r="AA470" s="185">
        <f t="shared" ca="1" si="767"/>
        <v>134.32418334546165</v>
      </c>
      <c r="AB470" s="185">
        <f t="shared" ca="1" si="767"/>
        <v>135.08367180714137</v>
      </c>
      <c r="AC470" s="185">
        <f t="shared" ca="1" si="767"/>
        <v>135.84745452700349</v>
      </c>
      <c r="AD470" s="185">
        <f t="shared" ca="1" si="767"/>
        <v>136.61555578540811</v>
      </c>
      <c r="AE470" s="185">
        <f t="shared" ca="1" si="767"/>
        <v>137.38799999999998</v>
      </c>
      <c r="AF470" s="185">
        <f t="shared" ca="1" si="767"/>
        <v>138.1648117264848</v>
      </c>
      <c r="AG470" s="185">
        <f t="shared" ca="1" si="767"/>
        <v>138.94601565940982</v>
      </c>
      <c r="AH470" s="185">
        <f t="shared" ca="1" si="767"/>
        <v>139.73163663294883</v>
      </c>
      <c r="AI470" s="185">
        <f t="shared" ca="1" si="767"/>
        <v>140.5216996216916</v>
      </c>
      <c r="AJ470" s="185">
        <f t="shared" ca="1" si="767"/>
        <v>141.31622974143795</v>
      </c>
      <c r="AK470" s="185">
        <f t="shared" ca="1" si="767"/>
        <v>142.11525224999599</v>
      </c>
      <c r="AL470" s="185">
        <f t="shared" ca="1" si="767"/>
        <v>142.91879254798525</v>
      </c>
      <c r="AM470" s="185">
        <f t="shared" ca="1" si="767"/>
        <v>143.72687617964394</v>
      </c>
      <c r="AN470" s="185">
        <f t="shared" ca="1" si="767"/>
        <v>144.53952883364124</v>
      </c>
      <c r="AO470" s="185">
        <f t="shared" ca="1" si="767"/>
        <v>145.35677634389373</v>
      </c>
      <c r="AP470" s="185">
        <f t="shared" ca="1" si="767"/>
        <v>146.17864469038665</v>
      </c>
      <c r="AQ470" s="185">
        <f t="shared" ca="1" si="767"/>
        <v>147.00515999999993</v>
      </c>
      <c r="AR470" s="185">
        <f t="shared" ca="1" si="767"/>
        <v>147.8363485473387</v>
      </c>
      <c r="AS470" s="185">
        <f t="shared" ca="1" si="767"/>
        <v>148.67223675556846</v>
      </c>
      <c r="AT470" s="185">
        <f t="shared" ca="1" si="767"/>
        <v>149.51285119725517</v>
      </c>
      <c r="AU470" s="185">
        <f t="shared" ca="1" si="767"/>
        <v>150.35821859520996</v>
      </c>
      <c r="AV470" s="185">
        <f t="shared" ca="1" si="767"/>
        <v>151.20836582333851</v>
      </c>
      <c r="AW470" s="185">
        <f t="shared" ca="1" si="767"/>
        <v>152.06331990749567</v>
      </c>
      <c r="AX470" s="185">
        <f t="shared" ca="1" si="767"/>
        <v>152.92310802634415</v>
      </c>
      <c r="AY470" s="185">
        <f t="shared" ca="1" si="767"/>
        <v>153.78775751221897</v>
      </c>
      <c r="AZ470" s="185">
        <f t="shared" ca="1" si="767"/>
        <v>154.65729585199611</v>
      </c>
      <c r="BA470" s="185">
        <f t="shared" ca="1" si="767"/>
        <v>155.53175068796622</v>
      </c>
      <c r="BB470" s="185">
        <f t="shared" ca="1" si="767"/>
        <v>156.41114981871368</v>
      </c>
      <c r="BC470" s="185">
        <f t="shared" ca="1" si="767"/>
        <v>157.29552119999994</v>
      </c>
      <c r="BD470" s="185">
        <f t="shared" ca="1" si="767"/>
        <v>158.18489294565239</v>
      </c>
      <c r="BE470" s="185">
        <f t="shared" ca="1" si="767"/>
        <v>159.07929332845828</v>
      </c>
      <c r="BF470" s="185">
        <f t="shared" ca="1" si="767"/>
        <v>159.97875078106307</v>
      </c>
      <c r="BG470" s="185">
        <f t="shared" ca="1" si="767"/>
        <v>160.88329389687465</v>
      </c>
      <c r="BH470" s="185">
        <f t="shared" ca="1" si="767"/>
        <v>161.79295143097227</v>
      </c>
      <c r="BI470" s="185">
        <f t="shared" ca="1" si="767"/>
        <v>162.70775230102038</v>
      </c>
      <c r="BJ470" s="185">
        <f t="shared" ca="1" si="767"/>
        <v>163.62772558818824</v>
      </c>
      <c r="BK470" s="185">
        <f t="shared" ca="1" si="767"/>
        <v>164.55290053807434</v>
      </c>
      <c r="BL470" s="185">
        <f t="shared" ca="1" si="767"/>
        <v>165.48330656163586</v>
      </c>
      <c r="BM470" s="185">
        <f t="shared" ca="1" si="767"/>
        <v>166.41897323612392</v>
      </c>
      <c r="BN470" s="185">
        <f t="shared" ca="1" si="767"/>
        <v>167.35993030602364</v>
      </c>
      <c r="BO470" s="185">
        <f t="shared" ca="1" si="767"/>
        <v>168.30620768399996</v>
      </c>
      <c r="BP470" s="185">
        <f t="shared" ca="1" si="767"/>
        <v>169.25783545184811</v>
      </c>
      <c r="BQ470" s="185">
        <f t="shared" ca="1" si="767"/>
        <v>170.21484386145036</v>
      </c>
      <c r="BR470" s="185">
        <f t="shared" ca="1" si="767"/>
        <v>171.17726333573751</v>
      </c>
      <c r="BS470" s="185">
        <f t="shared" ca="1" si="767"/>
        <v>172.14512446965591</v>
      </c>
      <c r="BT470" s="185">
        <f t="shared" ca="1" si="767"/>
        <v>173.11845803114031</v>
      </c>
      <c r="BU470" s="185">
        <f t="shared" ca="1" si="767"/>
        <v>174.09729496209178</v>
      </c>
      <c r="BV470" s="185">
        <f t="shared" ca="1" si="767"/>
        <v>175.08166637936148</v>
      </c>
      <c r="BW470" s="185">
        <f t="shared" ca="1" si="767"/>
        <v>176.07160357573957</v>
      </c>
      <c r="BX470" s="185">
        <f t="shared" ca="1" si="767"/>
        <v>177.06713802095038</v>
      </c>
      <c r="BY470" s="185">
        <f t="shared" ca="1" si="767"/>
        <v>178.06830136265262</v>
      </c>
      <c r="BZ470" s="185">
        <f t="shared" ca="1" si="767"/>
        <v>179.07512542744536</v>
      </c>
      <c r="CA470" s="185">
        <f t="shared" ca="1" si="767"/>
        <v>180.08764222187995</v>
      </c>
      <c r="CB470" s="185">
        <f t="shared" ca="1" si="767"/>
        <v>181.10588393347751</v>
      </c>
      <c r="CC470" s="185">
        <f t="shared" ca="1" si="767"/>
        <v>182.12988293175195</v>
      </c>
      <c r="CD470" s="185">
        <f t="shared" ca="1" si="767"/>
        <v>183.15967176923917</v>
      </c>
      <c r="CE470" s="185">
        <f t="shared" ca="1" si="767"/>
        <v>184.19528318253188</v>
      </c>
      <c r="CF470" s="185">
        <f t="shared" ca="1" si="767"/>
        <v>185.23675009332018</v>
      </c>
      <c r="CG470" s="185">
        <f t="shared" ca="1" si="767"/>
        <v>186.28410560943829</v>
      </c>
      <c r="CH470" s="185">
        <f t="shared" ca="1" si="767"/>
        <v>187.33738302591681</v>
      </c>
      <c r="CI470" s="185">
        <f t="shared" ca="1" si="767"/>
        <v>188.3966158260414</v>
      </c>
      <c r="CJ470" s="185">
        <f t="shared" ca="1" si="767"/>
        <v>189.46183768241698</v>
      </c>
      <c r="CK470" s="185">
        <f t="shared" ca="1" si="767"/>
        <v>190.53308245803834</v>
      </c>
      <c r="CL470" s="185">
        <f t="shared" ca="1" si="767"/>
        <v>191.61038420736656</v>
      </c>
      <c r="CM470" s="185">
        <f t="shared" ca="1" si="767"/>
        <v>192.69377717741162</v>
      </c>
      <c r="CN470" s="185">
        <f t="shared" ca="1" si="767"/>
        <v>193.78329580882098</v>
      </c>
      <c r="CO470" s="185">
        <f t="shared" ca="1" si="767"/>
        <v>194.87897473697461</v>
      </c>
      <c r="CP470" s="185">
        <f t="shared" ca="1" si="767"/>
        <v>195.98084879308598</v>
      </c>
      <c r="CQ470" s="185">
        <f t="shared" ca="1" si="767"/>
        <v>197.08895300530918</v>
      </c>
      <c r="CR470" s="185">
        <f t="shared" ca="1" si="767"/>
        <v>198.2033225998527</v>
      </c>
      <c r="CS470" s="185">
        <f t="shared" ca="1" si="767"/>
        <v>199.32399300209906</v>
      </c>
      <c r="CT470" s="185">
        <f t="shared" ca="1" si="767"/>
        <v>200.45099983773108</v>
      </c>
      <c r="CU470" s="185">
        <f t="shared" ca="1" si="767"/>
        <v>201.58437893386431</v>
      </c>
      <c r="CV470" s="185">
        <f t="shared" ca="1" si="767"/>
        <v>202.72416632018621</v>
      </c>
      <c r="CW470" s="185">
        <f t="shared" ca="1" si="767"/>
        <v>203.87039823010107</v>
      </c>
      <c r="CX470" s="185">
        <f t="shared" ca="1" si="767"/>
        <v>205.02311110188231</v>
      </c>
      <c r="CY470" s="185">
        <f t="shared" ca="1" si="767"/>
        <v>206.18234157983048</v>
      </c>
      <c r="CZ470" s="185">
        <f t="shared" ca="1" si="767"/>
        <v>207.34812651543848</v>
      </c>
      <c r="DA470" s="185">
        <f t="shared" ca="1" si="767"/>
        <v>208.52050296856288</v>
      </c>
      <c r="DB470" s="185">
        <f t="shared" ca="1" si="767"/>
        <v>209.699508208602</v>
      </c>
      <c r="DC470" s="185">
        <f t="shared" ca="1" si="767"/>
        <v>210.88517971568083</v>
      </c>
      <c r="DD470" s="185">
        <f t="shared" ca="1" si="767"/>
        <v>212.0775551818424</v>
      </c>
      <c r="DE470" s="185">
        <f t="shared" ca="1" si="767"/>
        <v>213.27667251224597</v>
      </c>
      <c r="DF470" s="185">
        <f t="shared" ca="1" si="767"/>
        <v>214.48256982637224</v>
      </c>
      <c r="DG470" s="185">
        <f t="shared" ca="1" si="767"/>
        <v>215.69528545923487</v>
      </c>
      <c r="DH470" s="185">
        <f t="shared" ca="1" si="767"/>
        <v>216.91485796259923</v>
      </c>
      <c r="DI470" s="185">
        <f t="shared" ca="1" si="767"/>
        <v>218.14132610620814</v>
      </c>
      <c r="DJ470" s="185">
        <f t="shared" ca="1" si="767"/>
        <v>219.37472887901404</v>
      </c>
      <c r="DK470" s="185">
        <f t="shared" ca="1" si="767"/>
        <v>220.61510549041861</v>
      </c>
      <c r="DL470" s="185">
        <f t="shared" ca="1" si="767"/>
        <v>221.86249537151917</v>
      </c>
      <c r="DM470" s="185">
        <f t="shared" ca="1" si="767"/>
        <v>223.11693817636228</v>
      </c>
      <c r="DN470" s="185">
        <f t="shared" ca="1" si="767"/>
        <v>224.37847378320416</v>
      </c>
      <c r="DO470" s="185">
        <f t="shared" ca="1" si="767"/>
        <v>225.64714229577845</v>
      </c>
      <c r="DP470" s="185">
        <f t="shared" ca="1" si="767"/>
        <v>226.92298404457136</v>
      </c>
      <c r="DQ470" s="185">
        <f t="shared" ca="1" si="767"/>
        <v>228.20603958810321</v>
      </c>
      <c r="DR470" s="185">
        <f t="shared" ca="1" si="767"/>
        <v>229.49634971421827</v>
      </c>
      <c r="DS470" s="185">
        <f t="shared" ca="1" si="767"/>
        <v>230.79395544138129</v>
      </c>
      <c r="DT470" s="185">
        <f t="shared" ca="1" si="767"/>
        <v>232.09889801998116</v>
      </c>
      <c r="DU470" s="185">
        <f t="shared" ca="1" si="767"/>
        <v>233.41121893364272</v>
      </c>
      <c r="DV470" s="185">
        <f t="shared" ca="1" si="767"/>
        <v>234.730959900545</v>
      </c>
      <c r="DW470" s="161"/>
      <c r="DX470" s="162">
        <f ca="1">SUM(G470:DW470)</f>
        <v>20526.207750736245</v>
      </c>
    </row>
    <row r="471" spans="1:128" collapsed="1" x14ac:dyDescent="0.2">
      <c r="A471" s="153" t="str">
        <f ca="1">Language!A$782</f>
        <v>Итого: Управленческие издержки, с НДС</v>
      </c>
      <c r="B471" s="154"/>
      <c r="C471" s="178" t="str">
        <f ca="1">CurName1</f>
        <v>тыс. руб.</v>
      </c>
      <c r="D471" s="158">
        <v>1</v>
      </c>
      <c r="F471" s="6" t="s">
        <v>2962</v>
      </c>
      <c r="G471" s="161">
        <f t="shared" ref="G471:N471" si="768">G472+G473</f>
        <v>0</v>
      </c>
      <c r="H471" s="161">
        <f t="shared" si="768"/>
        <v>0</v>
      </c>
      <c r="I471" s="161">
        <f t="shared" si="768"/>
        <v>0</v>
      </c>
      <c r="J471" s="161">
        <f t="shared" si="768"/>
        <v>0</v>
      </c>
      <c r="K471" s="161">
        <f t="shared" si="768"/>
        <v>0</v>
      </c>
      <c r="L471" s="161">
        <f t="shared" si="768"/>
        <v>0</v>
      </c>
      <c r="M471" s="161">
        <f t="shared" si="768"/>
        <v>0</v>
      </c>
      <c r="N471" s="161">
        <f t="shared" si="768"/>
        <v>0</v>
      </c>
      <c r="O471" s="161">
        <f t="shared" ref="O471:AT471" si="769">O472+O473</f>
        <v>0</v>
      </c>
      <c r="P471" s="161">
        <f t="shared" si="769"/>
        <v>0</v>
      </c>
      <c r="Q471" s="161">
        <f t="shared" si="769"/>
        <v>0</v>
      </c>
      <c r="R471" s="161">
        <f t="shared" si="769"/>
        <v>0</v>
      </c>
      <c r="S471" s="161">
        <f t="shared" si="769"/>
        <v>0</v>
      </c>
      <c r="T471" s="161">
        <f t="shared" si="769"/>
        <v>0</v>
      </c>
      <c r="U471" s="161">
        <f t="shared" si="769"/>
        <v>0</v>
      </c>
      <c r="V471" s="161">
        <f t="shared" si="769"/>
        <v>0</v>
      </c>
      <c r="W471" s="161">
        <f t="shared" si="769"/>
        <v>0</v>
      </c>
      <c r="X471" s="161">
        <f t="shared" si="769"/>
        <v>0</v>
      </c>
      <c r="Y471" s="161">
        <f t="shared" si="769"/>
        <v>0</v>
      </c>
      <c r="Z471" s="161">
        <f t="shared" si="769"/>
        <v>0</v>
      </c>
      <c r="AA471" s="161">
        <f t="shared" si="769"/>
        <v>0</v>
      </c>
      <c r="AB471" s="161">
        <f t="shared" si="769"/>
        <v>0</v>
      </c>
      <c r="AC471" s="161">
        <f t="shared" si="769"/>
        <v>0</v>
      </c>
      <c r="AD471" s="161">
        <f t="shared" si="769"/>
        <v>0</v>
      </c>
      <c r="AE471" s="161">
        <f t="shared" si="769"/>
        <v>0</v>
      </c>
      <c r="AF471" s="161">
        <f t="shared" si="769"/>
        <v>0</v>
      </c>
      <c r="AG471" s="161">
        <f t="shared" si="769"/>
        <v>0</v>
      </c>
      <c r="AH471" s="161">
        <f t="shared" si="769"/>
        <v>0</v>
      </c>
      <c r="AI471" s="161">
        <f t="shared" si="769"/>
        <v>0</v>
      </c>
      <c r="AJ471" s="161">
        <f t="shared" si="769"/>
        <v>0</v>
      </c>
      <c r="AK471" s="161">
        <f t="shared" si="769"/>
        <v>0</v>
      </c>
      <c r="AL471" s="161">
        <f t="shared" si="769"/>
        <v>0</v>
      </c>
      <c r="AM471" s="161">
        <f t="shared" si="769"/>
        <v>0</v>
      </c>
      <c r="AN471" s="161">
        <f t="shared" si="769"/>
        <v>0</v>
      </c>
      <c r="AO471" s="161">
        <f t="shared" si="769"/>
        <v>0</v>
      </c>
      <c r="AP471" s="161">
        <f t="shared" si="769"/>
        <v>0</v>
      </c>
      <c r="AQ471" s="161">
        <f t="shared" si="769"/>
        <v>0</v>
      </c>
      <c r="AR471" s="161">
        <f t="shared" si="769"/>
        <v>0</v>
      </c>
      <c r="AS471" s="161">
        <f t="shared" si="769"/>
        <v>0</v>
      </c>
      <c r="AT471" s="161">
        <f t="shared" si="769"/>
        <v>0</v>
      </c>
      <c r="AU471" s="161">
        <f t="shared" ref="AU471:BZ471" si="770">AU472+AU473</f>
        <v>0</v>
      </c>
      <c r="AV471" s="161">
        <f t="shared" si="770"/>
        <v>0</v>
      </c>
      <c r="AW471" s="161">
        <f t="shared" si="770"/>
        <v>0</v>
      </c>
      <c r="AX471" s="161">
        <f t="shared" si="770"/>
        <v>0</v>
      </c>
      <c r="AY471" s="161">
        <f t="shared" si="770"/>
        <v>0</v>
      </c>
      <c r="AZ471" s="161">
        <f t="shared" si="770"/>
        <v>0</v>
      </c>
      <c r="BA471" s="161">
        <f t="shared" si="770"/>
        <v>0</v>
      </c>
      <c r="BB471" s="161">
        <f t="shared" si="770"/>
        <v>0</v>
      </c>
      <c r="BC471" s="161">
        <f t="shared" si="770"/>
        <v>0</v>
      </c>
      <c r="BD471" s="161">
        <f t="shared" si="770"/>
        <v>0</v>
      </c>
      <c r="BE471" s="161">
        <f t="shared" si="770"/>
        <v>0</v>
      </c>
      <c r="BF471" s="161">
        <f t="shared" si="770"/>
        <v>0</v>
      </c>
      <c r="BG471" s="161">
        <f t="shared" si="770"/>
        <v>0</v>
      </c>
      <c r="BH471" s="161">
        <f t="shared" si="770"/>
        <v>0</v>
      </c>
      <c r="BI471" s="161">
        <f t="shared" si="770"/>
        <v>0</v>
      </c>
      <c r="BJ471" s="161">
        <f t="shared" si="770"/>
        <v>0</v>
      </c>
      <c r="BK471" s="161">
        <f t="shared" si="770"/>
        <v>0</v>
      </c>
      <c r="BL471" s="161">
        <f t="shared" si="770"/>
        <v>0</v>
      </c>
      <c r="BM471" s="161">
        <f t="shared" si="770"/>
        <v>0</v>
      </c>
      <c r="BN471" s="161">
        <f t="shared" si="770"/>
        <v>0</v>
      </c>
      <c r="BO471" s="161">
        <f t="shared" si="770"/>
        <v>0</v>
      </c>
      <c r="BP471" s="161">
        <f t="shared" si="770"/>
        <v>0</v>
      </c>
      <c r="BQ471" s="161">
        <f t="shared" si="770"/>
        <v>0</v>
      </c>
      <c r="BR471" s="161">
        <f t="shared" si="770"/>
        <v>0</v>
      </c>
      <c r="BS471" s="161">
        <f t="shared" si="770"/>
        <v>0</v>
      </c>
      <c r="BT471" s="161">
        <f t="shared" si="770"/>
        <v>0</v>
      </c>
      <c r="BU471" s="161">
        <f t="shared" si="770"/>
        <v>0</v>
      </c>
      <c r="BV471" s="161">
        <f t="shared" si="770"/>
        <v>0</v>
      </c>
      <c r="BW471" s="161">
        <f t="shared" si="770"/>
        <v>0</v>
      </c>
      <c r="BX471" s="161">
        <f t="shared" si="770"/>
        <v>0</v>
      </c>
      <c r="BY471" s="161">
        <f t="shared" si="770"/>
        <v>0</v>
      </c>
      <c r="BZ471" s="161">
        <f t="shared" si="770"/>
        <v>0</v>
      </c>
      <c r="CA471" s="161">
        <f t="shared" ref="CA471:DF471" si="771">CA472+CA473</f>
        <v>0</v>
      </c>
      <c r="CB471" s="161">
        <f t="shared" si="771"/>
        <v>0</v>
      </c>
      <c r="CC471" s="161">
        <f t="shared" si="771"/>
        <v>0</v>
      </c>
      <c r="CD471" s="161">
        <f t="shared" si="771"/>
        <v>0</v>
      </c>
      <c r="CE471" s="161">
        <f t="shared" si="771"/>
        <v>0</v>
      </c>
      <c r="CF471" s="161">
        <f t="shared" si="771"/>
        <v>0</v>
      </c>
      <c r="CG471" s="161">
        <f t="shared" si="771"/>
        <v>0</v>
      </c>
      <c r="CH471" s="161">
        <f t="shared" si="771"/>
        <v>0</v>
      </c>
      <c r="CI471" s="161">
        <f t="shared" si="771"/>
        <v>0</v>
      </c>
      <c r="CJ471" s="161">
        <f t="shared" si="771"/>
        <v>0</v>
      </c>
      <c r="CK471" s="161">
        <f t="shared" si="771"/>
        <v>0</v>
      </c>
      <c r="CL471" s="161">
        <f t="shared" si="771"/>
        <v>0</v>
      </c>
      <c r="CM471" s="161">
        <f t="shared" si="771"/>
        <v>0</v>
      </c>
      <c r="CN471" s="161">
        <f t="shared" si="771"/>
        <v>0</v>
      </c>
      <c r="CO471" s="161">
        <f t="shared" si="771"/>
        <v>0</v>
      </c>
      <c r="CP471" s="161">
        <f t="shared" si="771"/>
        <v>0</v>
      </c>
      <c r="CQ471" s="161">
        <f t="shared" si="771"/>
        <v>0</v>
      </c>
      <c r="CR471" s="161">
        <f t="shared" si="771"/>
        <v>0</v>
      </c>
      <c r="CS471" s="161">
        <f t="shared" si="771"/>
        <v>0</v>
      </c>
      <c r="CT471" s="161">
        <f t="shared" si="771"/>
        <v>0</v>
      </c>
      <c r="CU471" s="161">
        <f t="shared" si="771"/>
        <v>0</v>
      </c>
      <c r="CV471" s="161">
        <f t="shared" si="771"/>
        <v>0</v>
      </c>
      <c r="CW471" s="161">
        <f t="shared" si="771"/>
        <v>0</v>
      </c>
      <c r="CX471" s="161">
        <f t="shared" si="771"/>
        <v>0</v>
      </c>
      <c r="CY471" s="161">
        <f t="shared" si="771"/>
        <v>0</v>
      </c>
      <c r="CZ471" s="161">
        <f t="shared" si="771"/>
        <v>0</v>
      </c>
      <c r="DA471" s="161">
        <f t="shared" si="771"/>
        <v>0</v>
      </c>
      <c r="DB471" s="161">
        <f t="shared" si="771"/>
        <v>0</v>
      </c>
      <c r="DC471" s="161">
        <f t="shared" si="771"/>
        <v>0</v>
      </c>
      <c r="DD471" s="161">
        <f t="shared" si="771"/>
        <v>0</v>
      </c>
      <c r="DE471" s="161">
        <f t="shared" si="771"/>
        <v>0</v>
      </c>
      <c r="DF471" s="161">
        <f t="shared" si="771"/>
        <v>0</v>
      </c>
      <c r="DG471" s="161">
        <f t="shared" ref="DG471:DV471" si="772">DG472+DG473</f>
        <v>0</v>
      </c>
      <c r="DH471" s="161">
        <f t="shared" si="772"/>
        <v>0</v>
      </c>
      <c r="DI471" s="161">
        <f t="shared" si="772"/>
        <v>0</v>
      </c>
      <c r="DJ471" s="161">
        <f t="shared" si="772"/>
        <v>0</v>
      </c>
      <c r="DK471" s="161">
        <f t="shared" si="772"/>
        <v>0</v>
      </c>
      <c r="DL471" s="161">
        <f t="shared" si="772"/>
        <v>0</v>
      </c>
      <c r="DM471" s="161">
        <f t="shared" si="772"/>
        <v>0</v>
      </c>
      <c r="DN471" s="161">
        <f t="shared" si="772"/>
        <v>0</v>
      </c>
      <c r="DO471" s="161">
        <f t="shared" si="772"/>
        <v>0</v>
      </c>
      <c r="DP471" s="161">
        <f t="shared" si="772"/>
        <v>0</v>
      </c>
      <c r="DQ471" s="161">
        <f t="shared" si="772"/>
        <v>0</v>
      </c>
      <c r="DR471" s="161">
        <f t="shared" si="772"/>
        <v>0</v>
      </c>
      <c r="DS471" s="161">
        <f t="shared" si="772"/>
        <v>0</v>
      </c>
      <c r="DT471" s="161">
        <f t="shared" si="772"/>
        <v>0</v>
      </c>
      <c r="DU471" s="161">
        <f t="shared" si="772"/>
        <v>0</v>
      </c>
      <c r="DV471" s="161">
        <f t="shared" si="772"/>
        <v>0</v>
      </c>
      <c r="DW471" s="161"/>
      <c r="DX471" s="162">
        <f>SUM(G471:DW471)</f>
        <v>0</v>
      </c>
    </row>
    <row r="472" spans="1:128" hidden="1" outlineLevel="1" x14ac:dyDescent="0.2">
      <c r="A472" s="159" t="str">
        <f ca="1">Language!A$783</f>
        <v>сумма без НДС</v>
      </c>
      <c r="B472" s="154"/>
      <c r="C472" s="178" t="str">
        <f ca="1">CurName1</f>
        <v>тыс. руб.</v>
      </c>
      <c r="D472" s="158">
        <v>1</v>
      </c>
      <c r="F472" s="6" t="s">
        <v>3108</v>
      </c>
      <c r="G472" s="161">
        <v>0</v>
      </c>
      <c r="H472" s="161">
        <v>0</v>
      </c>
      <c r="I472" s="161">
        <v>0</v>
      </c>
      <c r="J472" s="161">
        <v>0</v>
      </c>
      <c r="K472" s="161">
        <v>0</v>
      </c>
      <c r="L472" s="161">
        <v>0</v>
      </c>
      <c r="M472" s="161">
        <v>0</v>
      </c>
      <c r="N472" s="161">
        <v>0</v>
      </c>
      <c r="O472" s="161">
        <v>0</v>
      </c>
      <c r="P472" s="161">
        <v>0</v>
      </c>
      <c r="Q472" s="161">
        <v>0</v>
      </c>
      <c r="R472" s="161">
        <v>0</v>
      </c>
      <c r="S472" s="161">
        <v>0</v>
      </c>
      <c r="T472" s="161">
        <v>0</v>
      </c>
      <c r="U472" s="161">
        <v>0</v>
      </c>
      <c r="V472" s="161">
        <v>0</v>
      </c>
      <c r="W472" s="161">
        <v>0</v>
      </c>
      <c r="X472" s="161">
        <v>0</v>
      </c>
      <c r="Y472" s="161">
        <v>0</v>
      </c>
      <c r="Z472" s="161">
        <v>0</v>
      </c>
      <c r="AA472" s="161">
        <v>0</v>
      </c>
      <c r="AB472" s="161">
        <v>0</v>
      </c>
      <c r="AC472" s="161">
        <v>0</v>
      </c>
      <c r="AD472" s="161">
        <v>0</v>
      </c>
      <c r="AE472" s="161">
        <v>0</v>
      </c>
      <c r="AF472" s="161">
        <v>0</v>
      </c>
      <c r="AG472" s="161">
        <v>0</v>
      </c>
      <c r="AH472" s="161">
        <v>0</v>
      </c>
      <c r="AI472" s="161">
        <v>0</v>
      </c>
      <c r="AJ472" s="161">
        <v>0</v>
      </c>
      <c r="AK472" s="161">
        <v>0</v>
      </c>
      <c r="AL472" s="161">
        <v>0</v>
      </c>
      <c r="AM472" s="161">
        <v>0</v>
      </c>
      <c r="AN472" s="161">
        <v>0</v>
      </c>
      <c r="AO472" s="161">
        <v>0</v>
      </c>
      <c r="AP472" s="161">
        <v>0</v>
      </c>
      <c r="AQ472" s="161">
        <v>0</v>
      </c>
      <c r="AR472" s="161">
        <v>0</v>
      </c>
      <c r="AS472" s="161">
        <v>0</v>
      </c>
      <c r="AT472" s="161">
        <v>0</v>
      </c>
      <c r="AU472" s="161">
        <v>0</v>
      </c>
      <c r="AV472" s="161">
        <v>0</v>
      </c>
      <c r="AW472" s="161">
        <v>0</v>
      </c>
      <c r="AX472" s="161">
        <v>0</v>
      </c>
      <c r="AY472" s="161">
        <v>0</v>
      </c>
      <c r="AZ472" s="161">
        <v>0</v>
      </c>
      <c r="BA472" s="161">
        <v>0</v>
      </c>
      <c r="BB472" s="161">
        <v>0</v>
      </c>
      <c r="BC472" s="161">
        <v>0</v>
      </c>
      <c r="BD472" s="161">
        <v>0</v>
      </c>
      <c r="BE472" s="161">
        <v>0</v>
      </c>
      <c r="BF472" s="161">
        <v>0</v>
      </c>
      <c r="BG472" s="161">
        <v>0</v>
      </c>
      <c r="BH472" s="161">
        <v>0</v>
      </c>
      <c r="BI472" s="161">
        <v>0</v>
      </c>
      <c r="BJ472" s="161">
        <v>0</v>
      </c>
      <c r="BK472" s="161">
        <v>0</v>
      </c>
      <c r="BL472" s="161">
        <v>0</v>
      </c>
      <c r="BM472" s="161">
        <v>0</v>
      </c>
      <c r="BN472" s="161">
        <v>0</v>
      </c>
      <c r="BO472" s="161">
        <v>0</v>
      </c>
      <c r="BP472" s="161">
        <v>0</v>
      </c>
      <c r="BQ472" s="161">
        <v>0</v>
      </c>
      <c r="BR472" s="161">
        <v>0</v>
      </c>
      <c r="BS472" s="161">
        <v>0</v>
      </c>
      <c r="BT472" s="161">
        <v>0</v>
      </c>
      <c r="BU472" s="161">
        <v>0</v>
      </c>
      <c r="BV472" s="161">
        <v>0</v>
      </c>
      <c r="BW472" s="161">
        <v>0</v>
      </c>
      <c r="BX472" s="161">
        <v>0</v>
      </c>
      <c r="BY472" s="161">
        <v>0</v>
      </c>
      <c r="BZ472" s="161">
        <v>0</v>
      </c>
      <c r="CA472" s="161">
        <v>0</v>
      </c>
      <c r="CB472" s="161">
        <v>0</v>
      </c>
      <c r="CC472" s="161">
        <v>0</v>
      </c>
      <c r="CD472" s="161">
        <v>0</v>
      </c>
      <c r="CE472" s="161">
        <v>0</v>
      </c>
      <c r="CF472" s="161">
        <v>0</v>
      </c>
      <c r="CG472" s="161">
        <v>0</v>
      </c>
      <c r="CH472" s="161">
        <v>0</v>
      </c>
      <c r="CI472" s="161">
        <v>0</v>
      </c>
      <c r="CJ472" s="161">
        <v>0</v>
      </c>
      <c r="CK472" s="161">
        <v>0</v>
      </c>
      <c r="CL472" s="161">
        <v>0</v>
      </c>
      <c r="CM472" s="161">
        <v>0</v>
      </c>
      <c r="CN472" s="161">
        <v>0</v>
      </c>
      <c r="CO472" s="161">
        <v>0</v>
      </c>
      <c r="CP472" s="161">
        <v>0</v>
      </c>
      <c r="CQ472" s="161">
        <v>0</v>
      </c>
      <c r="CR472" s="161">
        <v>0</v>
      </c>
      <c r="CS472" s="161">
        <v>0</v>
      </c>
      <c r="CT472" s="161">
        <v>0</v>
      </c>
      <c r="CU472" s="161">
        <v>0</v>
      </c>
      <c r="CV472" s="161">
        <v>0</v>
      </c>
      <c r="CW472" s="161">
        <v>0</v>
      </c>
      <c r="CX472" s="161">
        <v>0</v>
      </c>
      <c r="CY472" s="161">
        <v>0</v>
      </c>
      <c r="CZ472" s="161">
        <v>0</v>
      </c>
      <c r="DA472" s="161">
        <v>0</v>
      </c>
      <c r="DB472" s="161">
        <v>0</v>
      </c>
      <c r="DC472" s="161">
        <v>0</v>
      </c>
      <c r="DD472" s="161">
        <v>0</v>
      </c>
      <c r="DE472" s="161">
        <v>0</v>
      </c>
      <c r="DF472" s="161">
        <v>0</v>
      </c>
      <c r="DG472" s="161">
        <v>0</v>
      </c>
      <c r="DH472" s="161">
        <v>0</v>
      </c>
      <c r="DI472" s="161">
        <v>0</v>
      </c>
      <c r="DJ472" s="161">
        <v>0</v>
      </c>
      <c r="DK472" s="161">
        <v>0</v>
      </c>
      <c r="DL472" s="161">
        <v>0</v>
      </c>
      <c r="DM472" s="161">
        <v>0</v>
      </c>
      <c r="DN472" s="161">
        <v>0</v>
      </c>
      <c r="DO472" s="161">
        <v>0</v>
      </c>
      <c r="DP472" s="161">
        <v>0</v>
      </c>
      <c r="DQ472" s="161">
        <v>0</v>
      </c>
      <c r="DR472" s="161">
        <v>0</v>
      </c>
      <c r="DS472" s="161">
        <v>0</v>
      </c>
      <c r="DT472" s="161">
        <v>0</v>
      </c>
      <c r="DU472" s="161">
        <v>0</v>
      </c>
      <c r="DV472" s="161">
        <v>0</v>
      </c>
      <c r="DW472" s="161"/>
      <c r="DX472" s="162">
        <f>SUM(G472:DW472)</f>
        <v>0</v>
      </c>
    </row>
    <row r="473" spans="1:128" hidden="1" outlineLevel="1" x14ac:dyDescent="0.2">
      <c r="A473" s="159" t="str">
        <f ca="1">Language!A$784</f>
        <v>НДС начисленный</v>
      </c>
      <c r="B473" s="154"/>
      <c r="C473" s="178"/>
      <c r="D473" s="158">
        <v>1</v>
      </c>
      <c r="F473" s="6" t="s">
        <v>3109</v>
      </c>
      <c r="G473" s="161">
        <v>0</v>
      </c>
      <c r="H473" s="161">
        <v>0</v>
      </c>
      <c r="I473" s="161">
        <v>0</v>
      </c>
      <c r="J473" s="161">
        <v>0</v>
      </c>
      <c r="K473" s="161">
        <v>0</v>
      </c>
      <c r="L473" s="161">
        <v>0</v>
      </c>
      <c r="M473" s="161">
        <v>0</v>
      </c>
      <c r="N473" s="161">
        <v>0</v>
      </c>
      <c r="O473" s="161">
        <v>0</v>
      </c>
      <c r="P473" s="161">
        <v>0</v>
      </c>
      <c r="Q473" s="161">
        <v>0</v>
      </c>
      <c r="R473" s="161">
        <v>0</v>
      </c>
      <c r="S473" s="161">
        <v>0</v>
      </c>
      <c r="T473" s="161">
        <v>0</v>
      </c>
      <c r="U473" s="161">
        <v>0</v>
      </c>
      <c r="V473" s="161">
        <v>0</v>
      </c>
      <c r="W473" s="161">
        <v>0</v>
      </c>
      <c r="X473" s="161">
        <v>0</v>
      </c>
      <c r="Y473" s="161">
        <v>0</v>
      </c>
      <c r="Z473" s="161">
        <v>0</v>
      </c>
      <c r="AA473" s="161">
        <v>0</v>
      </c>
      <c r="AB473" s="161">
        <v>0</v>
      </c>
      <c r="AC473" s="161">
        <v>0</v>
      </c>
      <c r="AD473" s="161">
        <v>0</v>
      </c>
      <c r="AE473" s="161">
        <v>0</v>
      </c>
      <c r="AF473" s="161">
        <v>0</v>
      </c>
      <c r="AG473" s="161">
        <v>0</v>
      </c>
      <c r="AH473" s="161">
        <v>0</v>
      </c>
      <c r="AI473" s="161">
        <v>0</v>
      </c>
      <c r="AJ473" s="161">
        <v>0</v>
      </c>
      <c r="AK473" s="161">
        <v>0</v>
      </c>
      <c r="AL473" s="161">
        <v>0</v>
      </c>
      <c r="AM473" s="161">
        <v>0</v>
      </c>
      <c r="AN473" s="161">
        <v>0</v>
      </c>
      <c r="AO473" s="161">
        <v>0</v>
      </c>
      <c r="AP473" s="161">
        <v>0</v>
      </c>
      <c r="AQ473" s="161">
        <v>0</v>
      </c>
      <c r="AR473" s="161">
        <v>0</v>
      </c>
      <c r="AS473" s="161">
        <v>0</v>
      </c>
      <c r="AT473" s="161">
        <v>0</v>
      </c>
      <c r="AU473" s="161">
        <v>0</v>
      </c>
      <c r="AV473" s="161">
        <v>0</v>
      </c>
      <c r="AW473" s="161">
        <v>0</v>
      </c>
      <c r="AX473" s="161">
        <v>0</v>
      </c>
      <c r="AY473" s="161">
        <v>0</v>
      </c>
      <c r="AZ473" s="161">
        <v>0</v>
      </c>
      <c r="BA473" s="161">
        <v>0</v>
      </c>
      <c r="BB473" s="161">
        <v>0</v>
      </c>
      <c r="BC473" s="161">
        <v>0</v>
      </c>
      <c r="BD473" s="161">
        <v>0</v>
      </c>
      <c r="BE473" s="161">
        <v>0</v>
      </c>
      <c r="BF473" s="161">
        <v>0</v>
      </c>
      <c r="BG473" s="161">
        <v>0</v>
      </c>
      <c r="BH473" s="161">
        <v>0</v>
      </c>
      <c r="BI473" s="161">
        <v>0</v>
      </c>
      <c r="BJ473" s="161">
        <v>0</v>
      </c>
      <c r="BK473" s="161">
        <v>0</v>
      </c>
      <c r="BL473" s="161">
        <v>0</v>
      </c>
      <c r="BM473" s="161">
        <v>0</v>
      </c>
      <c r="BN473" s="161">
        <v>0</v>
      </c>
      <c r="BO473" s="161">
        <v>0</v>
      </c>
      <c r="BP473" s="161">
        <v>0</v>
      </c>
      <c r="BQ473" s="161">
        <v>0</v>
      </c>
      <c r="BR473" s="161">
        <v>0</v>
      </c>
      <c r="BS473" s="161">
        <v>0</v>
      </c>
      <c r="BT473" s="161">
        <v>0</v>
      </c>
      <c r="BU473" s="161">
        <v>0</v>
      </c>
      <c r="BV473" s="161">
        <v>0</v>
      </c>
      <c r="BW473" s="161">
        <v>0</v>
      </c>
      <c r="BX473" s="161">
        <v>0</v>
      </c>
      <c r="BY473" s="161">
        <v>0</v>
      </c>
      <c r="BZ473" s="161">
        <v>0</v>
      </c>
      <c r="CA473" s="161">
        <v>0</v>
      </c>
      <c r="CB473" s="161">
        <v>0</v>
      </c>
      <c r="CC473" s="161">
        <v>0</v>
      </c>
      <c r="CD473" s="161">
        <v>0</v>
      </c>
      <c r="CE473" s="161">
        <v>0</v>
      </c>
      <c r="CF473" s="161">
        <v>0</v>
      </c>
      <c r="CG473" s="161">
        <v>0</v>
      </c>
      <c r="CH473" s="161">
        <v>0</v>
      </c>
      <c r="CI473" s="161">
        <v>0</v>
      </c>
      <c r="CJ473" s="161">
        <v>0</v>
      </c>
      <c r="CK473" s="161">
        <v>0</v>
      </c>
      <c r="CL473" s="161">
        <v>0</v>
      </c>
      <c r="CM473" s="161">
        <v>0</v>
      </c>
      <c r="CN473" s="161">
        <v>0</v>
      </c>
      <c r="CO473" s="161">
        <v>0</v>
      </c>
      <c r="CP473" s="161">
        <v>0</v>
      </c>
      <c r="CQ473" s="161">
        <v>0</v>
      </c>
      <c r="CR473" s="161">
        <v>0</v>
      </c>
      <c r="CS473" s="161">
        <v>0</v>
      </c>
      <c r="CT473" s="161">
        <v>0</v>
      </c>
      <c r="CU473" s="161">
        <v>0</v>
      </c>
      <c r="CV473" s="161">
        <v>0</v>
      </c>
      <c r="CW473" s="161">
        <v>0</v>
      </c>
      <c r="CX473" s="161">
        <v>0</v>
      </c>
      <c r="CY473" s="161">
        <v>0</v>
      </c>
      <c r="CZ473" s="161">
        <v>0</v>
      </c>
      <c r="DA473" s="161">
        <v>0</v>
      </c>
      <c r="DB473" s="161">
        <v>0</v>
      </c>
      <c r="DC473" s="161">
        <v>0</v>
      </c>
      <c r="DD473" s="161">
        <v>0</v>
      </c>
      <c r="DE473" s="161">
        <v>0</v>
      </c>
      <c r="DF473" s="161">
        <v>0</v>
      </c>
      <c r="DG473" s="161">
        <v>0</v>
      </c>
      <c r="DH473" s="161">
        <v>0</v>
      </c>
      <c r="DI473" s="161">
        <v>0</v>
      </c>
      <c r="DJ473" s="161">
        <v>0</v>
      </c>
      <c r="DK473" s="161">
        <v>0</v>
      </c>
      <c r="DL473" s="161">
        <v>0</v>
      </c>
      <c r="DM473" s="161">
        <v>0</v>
      </c>
      <c r="DN473" s="161">
        <v>0</v>
      </c>
      <c r="DO473" s="161">
        <v>0</v>
      </c>
      <c r="DP473" s="161">
        <v>0</v>
      </c>
      <c r="DQ473" s="161">
        <v>0</v>
      </c>
      <c r="DR473" s="161">
        <v>0</v>
      </c>
      <c r="DS473" s="161">
        <v>0</v>
      </c>
      <c r="DT473" s="161">
        <v>0</v>
      </c>
      <c r="DU473" s="161">
        <v>0</v>
      </c>
      <c r="DV473" s="161">
        <v>0</v>
      </c>
      <c r="DW473" s="161"/>
      <c r="DX473" s="162">
        <f>SUM(G473:DW473)</f>
        <v>0</v>
      </c>
    </row>
    <row r="474" spans="1:128" s="154" customFormat="1" hidden="1" outlineLevel="1" x14ac:dyDescent="0.2">
      <c r="A474" s="168" t="str">
        <f ca="1">Language!A$785</f>
        <v>затраты в запасах готовой продукции</v>
      </c>
      <c r="B474" s="147"/>
      <c r="C474" s="147" t="str">
        <f t="shared" ref="C474:C483" ca="1" si="773">CurName1</f>
        <v>тыс. руб.</v>
      </c>
      <c r="D474" s="158"/>
      <c r="F474" s="6" t="s">
        <v>3099</v>
      </c>
      <c r="G474" s="302">
        <f>IF(AND($B475=0,G$2&gt;1), F474, G472*$B475/Параметры!G$36)</f>
        <v>0</v>
      </c>
      <c r="H474" s="302">
        <f>IF(AND($B475=0,H$2&gt;1), G474, H472*$B475/Параметры!H$36)</f>
        <v>0</v>
      </c>
      <c r="I474" s="302">
        <f>IF(AND($B475=0,I$2&gt;1), H474, I472*$B475/Параметры!I$36)</f>
        <v>0</v>
      </c>
      <c r="J474" s="302">
        <f>IF(AND($B475=0,J$2&gt;1), I474, J472*$B475/Параметры!J$36)</f>
        <v>0</v>
      </c>
      <c r="K474" s="302">
        <f>IF(AND($B475=0,K$2&gt;1), J474, K472*$B475/Параметры!K$36)</f>
        <v>0</v>
      </c>
      <c r="L474" s="302">
        <f>IF(AND($B475=0,L$2&gt;1), K474, L472*$B475/Параметры!L$36)</f>
        <v>0</v>
      </c>
      <c r="M474" s="302">
        <f>IF(AND($B475=0,M$2&gt;1), L474, M472*$B475/Параметры!M$36)</f>
        <v>0</v>
      </c>
      <c r="N474" s="302">
        <f>IF(AND($B475=0,N$2&gt;1), M474, N472*$B475/Параметры!N$36)</f>
        <v>0</v>
      </c>
      <c r="O474" s="302">
        <f>IF(AND($B475=0,O$2&gt;1), N474, O472*$B475/Параметры!O$36)</f>
        <v>0</v>
      </c>
      <c r="P474" s="302">
        <f>IF(AND($B475=0,P$2&gt;1), O474, P472*$B475/Параметры!P$36)</f>
        <v>0</v>
      </c>
      <c r="Q474" s="302">
        <f>IF(AND($B475=0,Q$2&gt;1), P474, Q472*$B475/Параметры!Q$36)</f>
        <v>0</v>
      </c>
      <c r="R474" s="302">
        <f>IF(AND($B475=0,R$2&gt;1), Q474, R472*$B475/Параметры!R$36)</f>
        <v>0</v>
      </c>
      <c r="S474" s="302">
        <f>IF(AND($B475=0,S$2&gt;1), R474, S472*$B475/Параметры!S$36)</f>
        <v>0</v>
      </c>
      <c r="T474" s="302">
        <f>IF(AND($B475=0,T$2&gt;1), S474, T472*$B475/Параметры!T$36)</f>
        <v>0</v>
      </c>
      <c r="U474" s="302">
        <f>IF(AND($B475=0,U$2&gt;1), T474, U472*$B475/Параметры!U$36)</f>
        <v>0</v>
      </c>
      <c r="V474" s="302">
        <f>IF(AND($B475=0,V$2&gt;1), U474, V472*$B475/Параметры!V$36)</f>
        <v>0</v>
      </c>
      <c r="W474" s="302">
        <f>IF(AND($B475=0,W$2&gt;1), V474, W472*$B475/Параметры!W$36)</f>
        <v>0</v>
      </c>
      <c r="X474" s="302">
        <f>IF(AND($B475=0,X$2&gt;1), W474, X472*$B475/Параметры!X$36)</f>
        <v>0</v>
      </c>
      <c r="Y474" s="302">
        <f>IF(AND($B475=0,Y$2&gt;1), X474, Y472*$B475/Параметры!Y$36)</f>
        <v>0</v>
      </c>
      <c r="Z474" s="302">
        <f>IF(AND($B475=0,Z$2&gt;1), Y474, Z472*$B475/Параметры!Z$36)</f>
        <v>0</v>
      </c>
      <c r="AA474" s="302">
        <f>IF(AND($B475=0,AA$2&gt;1), Z474, AA472*$B475/Параметры!AA$36)</f>
        <v>0</v>
      </c>
      <c r="AB474" s="302">
        <f>IF(AND($B475=0,AB$2&gt;1), AA474, AB472*$B475/Параметры!AB$36)</f>
        <v>0</v>
      </c>
      <c r="AC474" s="302">
        <f>IF(AND($B475=0,AC$2&gt;1), AB474, AC472*$B475/Параметры!AC$36)</f>
        <v>0</v>
      </c>
      <c r="AD474" s="302">
        <f>IF(AND($B475=0,AD$2&gt;1), AC474, AD472*$B475/Параметры!AD$36)</f>
        <v>0</v>
      </c>
      <c r="AE474" s="302">
        <f>IF(AND($B475=0,AE$2&gt;1), AD474, AE472*$B475/Параметры!AE$36)</f>
        <v>0</v>
      </c>
      <c r="AF474" s="302">
        <f>IF(AND($B475=0,AF$2&gt;1), AE474, AF472*$B475/Параметры!AF$36)</f>
        <v>0</v>
      </c>
      <c r="AG474" s="302">
        <f>IF(AND($B475=0,AG$2&gt;1), AF474, AG472*$B475/Параметры!AG$36)</f>
        <v>0</v>
      </c>
      <c r="AH474" s="302">
        <f>IF(AND($B475=0,AH$2&gt;1), AG474, AH472*$B475/Параметры!AH$36)</f>
        <v>0</v>
      </c>
      <c r="AI474" s="302">
        <f>IF(AND($B475=0,AI$2&gt;1), AH474, AI472*$B475/Параметры!AI$36)</f>
        <v>0</v>
      </c>
      <c r="AJ474" s="302">
        <f>IF(AND($B475=0,AJ$2&gt;1), AI474, AJ472*$B475/Параметры!AJ$36)</f>
        <v>0</v>
      </c>
      <c r="AK474" s="302">
        <f>IF(AND($B475=0,AK$2&gt;1), AJ474, AK472*$B475/Параметры!AK$36)</f>
        <v>0</v>
      </c>
      <c r="AL474" s="302">
        <f>IF(AND($B475=0,AL$2&gt;1), AK474, AL472*$B475/Параметры!AL$36)</f>
        <v>0</v>
      </c>
      <c r="AM474" s="302">
        <f>IF(AND($B475=0,AM$2&gt;1), AL474, AM472*$B475/Параметры!AM$36)</f>
        <v>0</v>
      </c>
      <c r="AN474" s="302">
        <f>IF(AND($B475=0,AN$2&gt;1), AM474, AN472*$B475/Параметры!AN$36)</f>
        <v>0</v>
      </c>
      <c r="AO474" s="302">
        <f>IF(AND($B475=0,AO$2&gt;1), AN474, AO472*$B475/Параметры!AO$36)</f>
        <v>0</v>
      </c>
      <c r="AP474" s="302">
        <f>IF(AND($B475=0,AP$2&gt;1), AO474, AP472*$B475/Параметры!AP$36)</f>
        <v>0</v>
      </c>
      <c r="AQ474" s="302">
        <f>IF(AND($B475=0,AQ$2&gt;1), AP474, AQ472*$B475/Параметры!AQ$36)</f>
        <v>0</v>
      </c>
      <c r="AR474" s="302">
        <f>IF(AND($B475=0,AR$2&gt;1), AQ474, AR472*$B475/Параметры!AR$36)</f>
        <v>0</v>
      </c>
      <c r="AS474" s="302">
        <f>IF(AND($B475=0,AS$2&gt;1), AR474, AS472*$B475/Параметры!AS$36)</f>
        <v>0</v>
      </c>
      <c r="AT474" s="302">
        <f>IF(AND($B475=0,AT$2&gt;1), AS474, AT472*$B475/Параметры!AT$36)</f>
        <v>0</v>
      </c>
      <c r="AU474" s="302">
        <f>IF(AND($B475=0,AU$2&gt;1), AT474, AU472*$B475/Параметры!AU$36)</f>
        <v>0</v>
      </c>
      <c r="AV474" s="302">
        <f>IF(AND($B475=0,AV$2&gt;1), AU474, AV472*$B475/Параметры!AV$36)</f>
        <v>0</v>
      </c>
      <c r="AW474" s="302">
        <f>IF(AND($B475=0,AW$2&gt;1), AV474, AW472*$B475/Параметры!AW$36)</f>
        <v>0</v>
      </c>
      <c r="AX474" s="302">
        <f>IF(AND($B475=0,AX$2&gt;1), AW474, AX472*$B475/Параметры!AX$36)</f>
        <v>0</v>
      </c>
      <c r="AY474" s="302">
        <f>IF(AND($B475=0,AY$2&gt;1), AX474, AY472*$B475/Параметры!AY$36)</f>
        <v>0</v>
      </c>
      <c r="AZ474" s="302">
        <f>IF(AND($B475=0,AZ$2&gt;1), AY474, AZ472*$B475/Параметры!AZ$36)</f>
        <v>0</v>
      </c>
      <c r="BA474" s="302">
        <f>IF(AND($B475=0,BA$2&gt;1), AZ474, BA472*$B475/Параметры!BA$36)</f>
        <v>0</v>
      </c>
      <c r="BB474" s="302">
        <f>IF(AND($B475=0,BB$2&gt;1), BA474, BB472*$B475/Параметры!BB$36)</f>
        <v>0</v>
      </c>
      <c r="BC474" s="302">
        <f>IF(AND($B475=0,BC$2&gt;1), BB474, BC472*$B475/Параметры!BC$36)</f>
        <v>0</v>
      </c>
      <c r="BD474" s="302">
        <f>IF(AND($B475=0,BD$2&gt;1), BC474, BD472*$B475/Параметры!BD$36)</f>
        <v>0</v>
      </c>
      <c r="BE474" s="302">
        <f>IF(AND($B475=0,BE$2&gt;1), BD474, BE472*$B475/Параметры!BE$36)</f>
        <v>0</v>
      </c>
      <c r="BF474" s="302">
        <f>IF(AND($B475=0,BF$2&gt;1), BE474, BF472*$B475/Параметры!BF$36)</f>
        <v>0</v>
      </c>
      <c r="BG474" s="302">
        <f>IF(AND($B475=0,BG$2&gt;1), BF474, BG472*$B475/Параметры!BG$36)</f>
        <v>0</v>
      </c>
      <c r="BH474" s="302">
        <f>IF(AND($B475=0,BH$2&gt;1), BG474, BH472*$B475/Параметры!BH$36)</f>
        <v>0</v>
      </c>
      <c r="BI474" s="302">
        <f>IF(AND($B475=0,BI$2&gt;1), BH474, BI472*$B475/Параметры!BI$36)</f>
        <v>0</v>
      </c>
      <c r="BJ474" s="302">
        <f>IF(AND($B475=0,BJ$2&gt;1), BI474, BJ472*$B475/Параметры!BJ$36)</f>
        <v>0</v>
      </c>
      <c r="BK474" s="302">
        <f>IF(AND($B475=0,BK$2&gt;1), BJ474, BK472*$B475/Параметры!BK$36)</f>
        <v>0</v>
      </c>
      <c r="BL474" s="302">
        <f>IF(AND($B475=0,BL$2&gt;1), BK474, BL472*$B475/Параметры!BL$36)</f>
        <v>0</v>
      </c>
      <c r="BM474" s="302">
        <f>IF(AND($B475=0,BM$2&gt;1), BL474, BM472*$B475/Параметры!BM$36)</f>
        <v>0</v>
      </c>
      <c r="BN474" s="302">
        <f>IF(AND($B475=0,BN$2&gt;1), BM474, BN472*$B475/Параметры!BN$36)</f>
        <v>0</v>
      </c>
      <c r="BO474" s="302">
        <f>IF(AND($B475=0,BO$2&gt;1), BN474, BO472*$B475/Параметры!BO$36)</f>
        <v>0</v>
      </c>
      <c r="BP474" s="302">
        <f>IF(AND($B475=0,BP$2&gt;1), BO474, BP472*$B475/Параметры!BP$36)</f>
        <v>0</v>
      </c>
      <c r="BQ474" s="302">
        <f>IF(AND($B475=0,BQ$2&gt;1), BP474, BQ472*$B475/Параметры!BQ$36)</f>
        <v>0</v>
      </c>
      <c r="BR474" s="302">
        <f>IF(AND($B475=0,BR$2&gt;1), BQ474, BR472*$B475/Параметры!BR$36)</f>
        <v>0</v>
      </c>
      <c r="BS474" s="302">
        <f>IF(AND($B475=0,BS$2&gt;1), BR474, BS472*$B475/Параметры!BS$36)</f>
        <v>0</v>
      </c>
      <c r="BT474" s="302">
        <f>IF(AND($B475=0,BT$2&gt;1), BS474, BT472*$B475/Параметры!BT$36)</f>
        <v>0</v>
      </c>
      <c r="BU474" s="302">
        <f>IF(AND($B475=0,BU$2&gt;1), BT474, BU472*$B475/Параметры!BU$36)</f>
        <v>0</v>
      </c>
      <c r="BV474" s="302">
        <f>IF(AND($B475=0,BV$2&gt;1), BU474, BV472*$B475/Параметры!BV$36)</f>
        <v>0</v>
      </c>
      <c r="BW474" s="302">
        <f>IF(AND($B475=0,BW$2&gt;1), BV474, BW472*$B475/Параметры!BW$36)</f>
        <v>0</v>
      </c>
      <c r="BX474" s="302">
        <f>IF(AND($B475=0,BX$2&gt;1), BW474, BX472*$B475/Параметры!BX$36)</f>
        <v>0</v>
      </c>
      <c r="BY474" s="302">
        <f>IF(AND($B475=0,BY$2&gt;1), BX474, BY472*$B475/Параметры!BY$36)</f>
        <v>0</v>
      </c>
      <c r="BZ474" s="302">
        <f>IF(AND($B475=0,BZ$2&gt;1), BY474, BZ472*$B475/Параметры!BZ$36)</f>
        <v>0</v>
      </c>
      <c r="CA474" s="302">
        <f>IF(AND($B475=0,CA$2&gt;1), BZ474, CA472*$B475/Параметры!CA$36)</f>
        <v>0</v>
      </c>
      <c r="CB474" s="302">
        <f>IF(AND($B475=0,CB$2&gt;1), CA474, CB472*$B475/Параметры!CB$36)</f>
        <v>0</v>
      </c>
      <c r="CC474" s="302">
        <f>IF(AND($B475=0,CC$2&gt;1), CB474, CC472*$B475/Параметры!CC$36)</f>
        <v>0</v>
      </c>
      <c r="CD474" s="302">
        <f>IF(AND($B475=0,CD$2&gt;1), CC474, CD472*$B475/Параметры!CD$36)</f>
        <v>0</v>
      </c>
      <c r="CE474" s="302">
        <f>IF(AND($B475=0,CE$2&gt;1), CD474, CE472*$B475/Параметры!CE$36)</f>
        <v>0</v>
      </c>
      <c r="CF474" s="302">
        <f>IF(AND($B475=0,CF$2&gt;1), CE474, CF472*$B475/Параметры!CF$36)</f>
        <v>0</v>
      </c>
      <c r="CG474" s="302">
        <f>IF(AND($B475=0,CG$2&gt;1), CF474, CG472*$B475/Параметры!CG$36)</f>
        <v>0</v>
      </c>
      <c r="CH474" s="302">
        <f>IF(AND($B475=0,CH$2&gt;1), CG474, CH472*$B475/Параметры!CH$36)</f>
        <v>0</v>
      </c>
      <c r="CI474" s="302">
        <f>IF(AND($B475=0,CI$2&gt;1), CH474, CI472*$B475/Параметры!CI$36)</f>
        <v>0</v>
      </c>
      <c r="CJ474" s="302">
        <f>IF(AND($B475=0,CJ$2&gt;1), CI474, CJ472*$B475/Параметры!CJ$36)</f>
        <v>0</v>
      </c>
      <c r="CK474" s="302">
        <f>IF(AND($B475=0,CK$2&gt;1), CJ474, CK472*$B475/Параметры!CK$36)</f>
        <v>0</v>
      </c>
      <c r="CL474" s="302">
        <f>IF(AND($B475=0,CL$2&gt;1), CK474, CL472*$B475/Параметры!CL$36)</f>
        <v>0</v>
      </c>
      <c r="CM474" s="302">
        <f>IF(AND($B475=0,CM$2&gt;1), CL474, CM472*$B475/Параметры!CM$36)</f>
        <v>0</v>
      </c>
      <c r="CN474" s="302">
        <f>IF(AND($B475=0,CN$2&gt;1), CM474, CN472*$B475/Параметры!CN$36)</f>
        <v>0</v>
      </c>
      <c r="CO474" s="302">
        <f>IF(AND($B475=0,CO$2&gt;1), CN474, CO472*$B475/Параметры!CO$36)</f>
        <v>0</v>
      </c>
      <c r="CP474" s="302">
        <f>IF(AND($B475=0,CP$2&gt;1), CO474, CP472*$B475/Параметры!CP$36)</f>
        <v>0</v>
      </c>
      <c r="CQ474" s="302">
        <f>IF(AND($B475=0,CQ$2&gt;1), CP474, CQ472*$B475/Параметры!CQ$36)</f>
        <v>0</v>
      </c>
      <c r="CR474" s="302">
        <f>IF(AND($B475=0,CR$2&gt;1), CQ474, CR472*$B475/Параметры!CR$36)</f>
        <v>0</v>
      </c>
      <c r="CS474" s="302">
        <f>IF(AND($B475=0,CS$2&gt;1), CR474, CS472*$B475/Параметры!CS$36)</f>
        <v>0</v>
      </c>
      <c r="CT474" s="302">
        <f>IF(AND($B475=0,CT$2&gt;1), CS474, CT472*$B475/Параметры!CT$36)</f>
        <v>0</v>
      </c>
      <c r="CU474" s="302">
        <f>IF(AND($B475=0,CU$2&gt;1), CT474, CU472*$B475/Параметры!CU$36)</f>
        <v>0</v>
      </c>
      <c r="CV474" s="302">
        <f>IF(AND($B475=0,CV$2&gt;1), CU474, CV472*$B475/Параметры!CV$36)</f>
        <v>0</v>
      </c>
      <c r="CW474" s="302">
        <f>IF(AND($B475=0,CW$2&gt;1), CV474, CW472*$B475/Параметры!CW$36)</f>
        <v>0</v>
      </c>
      <c r="CX474" s="302">
        <f>IF(AND($B475=0,CX$2&gt;1), CW474, CX472*$B475/Параметры!CX$36)</f>
        <v>0</v>
      </c>
      <c r="CY474" s="302">
        <f>IF(AND($B475=0,CY$2&gt;1), CX474, CY472*$B475/Параметры!CY$36)</f>
        <v>0</v>
      </c>
      <c r="CZ474" s="302">
        <f>IF(AND($B475=0,CZ$2&gt;1), CY474, CZ472*$B475/Параметры!CZ$36)</f>
        <v>0</v>
      </c>
      <c r="DA474" s="302">
        <f>IF(AND($B475=0,DA$2&gt;1), CZ474, DA472*$B475/Параметры!DA$36)</f>
        <v>0</v>
      </c>
      <c r="DB474" s="302">
        <f>IF(AND($B475=0,DB$2&gt;1), DA474, DB472*$B475/Параметры!DB$36)</f>
        <v>0</v>
      </c>
      <c r="DC474" s="302">
        <f>IF(AND($B475=0,DC$2&gt;1), DB474, DC472*$B475/Параметры!DC$36)</f>
        <v>0</v>
      </c>
      <c r="DD474" s="302">
        <f>IF(AND($B475=0,DD$2&gt;1), DC474, DD472*$B475/Параметры!DD$36)</f>
        <v>0</v>
      </c>
      <c r="DE474" s="302">
        <f>IF(AND($B475=0,DE$2&gt;1), DD474, DE472*$B475/Параметры!DE$36)</f>
        <v>0</v>
      </c>
      <c r="DF474" s="302">
        <f>IF(AND($B475=0,DF$2&gt;1), DE474, DF472*$B475/Параметры!DF$36)</f>
        <v>0</v>
      </c>
      <c r="DG474" s="302">
        <f>IF(AND($B475=0,DG$2&gt;1), DF474, DG472*$B475/Параметры!DG$36)</f>
        <v>0</v>
      </c>
      <c r="DH474" s="302">
        <f>IF(AND($B475=0,DH$2&gt;1), DG474, DH472*$B475/Параметры!DH$36)</f>
        <v>0</v>
      </c>
      <c r="DI474" s="302">
        <f>IF(AND($B475=0,DI$2&gt;1), DH474, DI472*$B475/Параметры!DI$36)</f>
        <v>0</v>
      </c>
      <c r="DJ474" s="302">
        <f>IF(AND($B475=0,DJ$2&gt;1), DI474, DJ472*$B475/Параметры!DJ$36)</f>
        <v>0</v>
      </c>
      <c r="DK474" s="302">
        <f>IF(AND($B475=0,DK$2&gt;1), DJ474, DK472*$B475/Параметры!DK$36)</f>
        <v>0</v>
      </c>
      <c r="DL474" s="302">
        <f>IF(AND($B475=0,DL$2&gt;1), DK474, DL472*$B475/Параметры!DL$36)</f>
        <v>0</v>
      </c>
      <c r="DM474" s="302">
        <f>IF(AND($B475=0,DM$2&gt;1), DL474, DM472*$B475/Параметры!DM$36)</f>
        <v>0</v>
      </c>
      <c r="DN474" s="302">
        <f>IF(AND($B475=0,DN$2&gt;1), DM474, DN472*$B475/Параметры!DN$36)</f>
        <v>0</v>
      </c>
      <c r="DO474" s="302">
        <f>IF(AND($B475=0,DO$2&gt;1), DN474, DO472*$B475/Параметры!DO$36)</f>
        <v>0</v>
      </c>
      <c r="DP474" s="302">
        <f>IF(AND($B475=0,DP$2&gt;1), DO474, DP472*$B475/Параметры!DP$36)</f>
        <v>0</v>
      </c>
      <c r="DQ474" s="302">
        <f>IF(AND($B475=0,DQ$2&gt;1), DP474, DQ472*$B475/Параметры!DQ$36)</f>
        <v>0</v>
      </c>
      <c r="DR474" s="302">
        <f>IF(AND($B475=0,DR$2&gt;1), DQ474, DR472*$B475/Параметры!DR$36)</f>
        <v>0</v>
      </c>
      <c r="DS474" s="302">
        <f>IF(AND($B475=0,DS$2&gt;1), DR474, DS472*$B475/Параметры!DS$36)</f>
        <v>0</v>
      </c>
      <c r="DT474" s="302">
        <f>IF(AND($B475=0,DT$2&gt;1), DS474, DT472*$B475/Параметры!DT$36)</f>
        <v>0</v>
      </c>
      <c r="DU474" s="302">
        <f>IF(AND($B475=0,DU$2&gt;1), DT474, DU472*$B475/Параметры!DU$36)</f>
        <v>0</v>
      </c>
      <c r="DV474" s="302">
        <f>IF(AND($B475=0,DV$2&gt;1), DU474, DV472*$B475/Параметры!DV$36)</f>
        <v>0</v>
      </c>
      <c r="DW474" s="169"/>
      <c r="DX474" s="177"/>
    </row>
    <row r="475" spans="1:128" s="154" customFormat="1" hidden="1" outlineLevel="1" x14ac:dyDescent="0.2">
      <c r="A475" s="171" t="str">
        <f ca="1">Language!A$786</f>
        <v>периодичность отгрузки</v>
      </c>
      <c r="B475" s="303">
        <v>0</v>
      </c>
      <c r="C475" s="147" t="str">
        <f ca="1">Language!$A$1464</f>
        <v>дней</v>
      </c>
      <c r="D475" s="158"/>
      <c r="F475" s="6" t="s">
        <v>3100</v>
      </c>
      <c r="G475" s="169"/>
      <c r="H475" s="169"/>
      <c r="I475" s="169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  <c r="U475" s="169"/>
      <c r="V475" s="169"/>
      <c r="W475" s="169"/>
      <c r="X475" s="169"/>
      <c r="Y475" s="169"/>
      <c r="Z475" s="169"/>
      <c r="AA475" s="169"/>
      <c r="AB475" s="169"/>
      <c r="AC475" s="169"/>
      <c r="AD475" s="169"/>
      <c r="AE475" s="169"/>
      <c r="AF475" s="169"/>
      <c r="AG475" s="169"/>
      <c r="AH475" s="169"/>
      <c r="AI475" s="169"/>
      <c r="AJ475" s="169"/>
      <c r="AK475" s="169"/>
      <c r="AL475" s="169"/>
      <c r="AM475" s="169"/>
      <c r="AN475" s="169"/>
      <c r="AO475" s="169"/>
      <c r="AP475" s="169"/>
      <c r="AQ475" s="169"/>
      <c r="AR475" s="169"/>
      <c r="AS475" s="169"/>
      <c r="AT475" s="169"/>
      <c r="AU475" s="169"/>
      <c r="AV475" s="169"/>
      <c r="AW475" s="169"/>
      <c r="AX475" s="169"/>
      <c r="AY475" s="169"/>
      <c r="AZ475" s="169"/>
      <c r="BA475" s="169"/>
      <c r="BB475" s="169"/>
      <c r="BC475" s="169"/>
      <c r="BD475" s="169"/>
      <c r="BE475" s="169"/>
      <c r="BF475" s="169"/>
      <c r="BG475" s="169"/>
      <c r="BH475" s="169"/>
      <c r="BI475" s="169"/>
      <c r="BJ475" s="169"/>
      <c r="BK475" s="169"/>
      <c r="BL475" s="169"/>
      <c r="BM475" s="169"/>
      <c r="BN475" s="169"/>
      <c r="BO475" s="169"/>
      <c r="BP475" s="169"/>
      <c r="BQ475" s="169"/>
      <c r="BR475" s="169"/>
      <c r="BS475" s="169"/>
      <c r="BT475" s="169"/>
      <c r="BU475" s="169"/>
      <c r="BV475" s="169"/>
      <c r="BW475" s="169"/>
      <c r="BX475" s="169"/>
      <c r="BY475" s="169"/>
      <c r="BZ475" s="169"/>
      <c r="CA475" s="169"/>
      <c r="CB475" s="169"/>
      <c r="CC475" s="169"/>
      <c r="CD475" s="169"/>
      <c r="CE475" s="169"/>
      <c r="CF475" s="169"/>
      <c r="CG475" s="169"/>
      <c r="CH475" s="169"/>
      <c r="CI475" s="169"/>
      <c r="CJ475" s="169"/>
      <c r="CK475" s="169"/>
      <c r="CL475" s="169"/>
      <c r="CM475" s="169"/>
      <c r="CN475" s="169"/>
      <c r="CO475" s="169"/>
      <c r="CP475" s="169"/>
      <c r="CQ475" s="169"/>
      <c r="CR475" s="169"/>
      <c r="CS475" s="169"/>
      <c r="CT475" s="169"/>
      <c r="CU475" s="169"/>
      <c r="CV475" s="169"/>
      <c r="CW475" s="169"/>
      <c r="CX475" s="169"/>
      <c r="CY475" s="169"/>
      <c r="CZ475" s="169"/>
      <c r="DA475" s="169"/>
      <c r="DB475" s="169"/>
      <c r="DC475" s="169"/>
      <c r="DD475" s="169"/>
      <c r="DE475" s="169"/>
      <c r="DF475" s="169"/>
      <c r="DG475" s="169"/>
      <c r="DH475" s="169"/>
      <c r="DI475" s="169"/>
      <c r="DJ475" s="169"/>
      <c r="DK475" s="169"/>
      <c r="DL475" s="169"/>
      <c r="DM475" s="169"/>
      <c r="DN475" s="169"/>
      <c r="DO475" s="169"/>
      <c r="DP475" s="169"/>
      <c r="DQ475" s="169"/>
      <c r="DR475" s="169"/>
      <c r="DS475" s="169"/>
      <c r="DT475" s="169"/>
      <c r="DU475" s="169"/>
      <c r="DV475" s="169"/>
      <c r="DW475" s="169"/>
      <c r="DX475" s="177"/>
    </row>
    <row r="476" spans="1:128" s="154" customFormat="1" hidden="1" outlineLevel="1" x14ac:dyDescent="0.2">
      <c r="A476" s="168" t="str">
        <f ca="1">Language!A$787</f>
        <v>затраты в незавершенном производстве</v>
      </c>
      <c r="B476" s="147"/>
      <c r="C476" s="147" t="str">
        <f t="shared" ca="1" si="773"/>
        <v>тыс. руб.</v>
      </c>
      <c r="D476" s="158"/>
      <c r="F476" s="6" t="s">
        <v>3099</v>
      </c>
      <c r="G476" s="302">
        <f>IF(AND($B477=0,G$2&gt;1), F476, G472*$B477/Параметры!G$36)</f>
        <v>0</v>
      </c>
      <c r="H476" s="302">
        <f>IF(AND($B477=0,H$2&gt;1), G476, H472*$B477/Параметры!H$36)</f>
        <v>0</v>
      </c>
      <c r="I476" s="302">
        <f>IF(AND($B477=0,I$2&gt;1), H476, I472*$B477/Параметры!I$36)</f>
        <v>0</v>
      </c>
      <c r="J476" s="302">
        <f>IF(AND($B477=0,J$2&gt;1), I476, J472*$B477/Параметры!J$36)</f>
        <v>0</v>
      </c>
      <c r="K476" s="302">
        <f>IF(AND($B477=0,K$2&gt;1), J476, K472*$B477/Параметры!K$36)</f>
        <v>0</v>
      </c>
      <c r="L476" s="302">
        <f>IF(AND($B477=0,L$2&gt;1), K476, L472*$B477/Параметры!L$36)</f>
        <v>0</v>
      </c>
      <c r="M476" s="302">
        <f>IF(AND($B477=0,M$2&gt;1), L476, M472*$B477/Параметры!M$36)</f>
        <v>0</v>
      </c>
      <c r="N476" s="302">
        <f>IF(AND($B477=0,N$2&gt;1), M476, N472*$B477/Параметры!N$36)</f>
        <v>0</v>
      </c>
      <c r="O476" s="302">
        <f>IF(AND($B477=0,O$2&gt;1), N476, O472*$B477/Параметры!O$36)</f>
        <v>0</v>
      </c>
      <c r="P476" s="302">
        <f>IF(AND($B477=0,P$2&gt;1), O476, P472*$B477/Параметры!P$36)</f>
        <v>0</v>
      </c>
      <c r="Q476" s="302">
        <f>IF(AND($B477=0,Q$2&gt;1), P476, Q472*$B477/Параметры!Q$36)</f>
        <v>0</v>
      </c>
      <c r="R476" s="302">
        <f>IF(AND($B477=0,R$2&gt;1), Q476, R472*$B477/Параметры!R$36)</f>
        <v>0</v>
      </c>
      <c r="S476" s="302">
        <f>IF(AND($B477=0,S$2&gt;1), R476, S472*$B477/Параметры!S$36)</f>
        <v>0</v>
      </c>
      <c r="T476" s="302">
        <f>IF(AND($B477=0,T$2&gt;1), S476, T472*$B477/Параметры!T$36)</f>
        <v>0</v>
      </c>
      <c r="U476" s="302">
        <f>IF(AND($B477=0,U$2&gt;1), T476, U472*$B477/Параметры!U$36)</f>
        <v>0</v>
      </c>
      <c r="V476" s="302">
        <f>IF(AND($B477=0,V$2&gt;1), U476, V472*$B477/Параметры!V$36)</f>
        <v>0</v>
      </c>
      <c r="W476" s="302">
        <f>IF(AND($B477=0,W$2&gt;1), V476, W472*$B477/Параметры!W$36)</f>
        <v>0</v>
      </c>
      <c r="X476" s="302">
        <f>IF(AND($B477=0,X$2&gt;1), W476, X472*$B477/Параметры!X$36)</f>
        <v>0</v>
      </c>
      <c r="Y476" s="302">
        <f>IF(AND($B477=0,Y$2&gt;1), X476, Y472*$B477/Параметры!Y$36)</f>
        <v>0</v>
      </c>
      <c r="Z476" s="302">
        <f>IF(AND($B477=0,Z$2&gt;1), Y476, Z472*$B477/Параметры!Z$36)</f>
        <v>0</v>
      </c>
      <c r="AA476" s="302">
        <f>IF(AND($B477=0,AA$2&gt;1), Z476, AA472*$B477/Параметры!AA$36)</f>
        <v>0</v>
      </c>
      <c r="AB476" s="302">
        <f>IF(AND($B477=0,AB$2&gt;1), AA476, AB472*$B477/Параметры!AB$36)</f>
        <v>0</v>
      </c>
      <c r="AC476" s="302">
        <f>IF(AND($B477=0,AC$2&gt;1), AB476, AC472*$B477/Параметры!AC$36)</f>
        <v>0</v>
      </c>
      <c r="AD476" s="302">
        <f>IF(AND($B477=0,AD$2&gt;1), AC476, AD472*$B477/Параметры!AD$36)</f>
        <v>0</v>
      </c>
      <c r="AE476" s="302">
        <f>IF(AND($B477=0,AE$2&gt;1), AD476, AE472*$B477/Параметры!AE$36)</f>
        <v>0</v>
      </c>
      <c r="AF476" s="302">
        <f>IF(AND($B477=0,AF$2&gt;1), AE476, AF472*$B477/Параметры!AF$36)</f>
        <v>0</v>
      </c>
      <c r="AG476" s="302">
        <f>IF(AND($B477=0,AG$2&gt;1), AF476, AG472*$B477/Параметры!AG$36)</f>
        <v>0</v>
      </c>
      <c r="AH476" s="302">
        <f>IF(AND($B477=0,AH$2&gt;1), AG476, AH472*$B477/Параметры!AH$36)</f>
        <v>0</v>
      </c>
      <c r="AI476" s="302">
        <f>IF(AND($B477=0,AI$2&gt;1), AH476, AI472*$B477/Параметры!AI$36)</f>
        <v>0</v>
      </c>
      <c r="AJ476" s="302">
        <f>IF(AND($B477=0,AJ$2&gt;1), AI476, AJ472*$B477/Параметры!AJ$36)</f>
        <v>0</v>
      </c>
      <c r="AK476" s="302">
        <f>IF(AND($B477=0,AK$2&gt;1), AJ476, AK472*$B477/Параметры!AK$36)</f>
        <v>0</v>
      </c>
      <c r="AL476" s="302">
        <f>IF(AND($B477=0,AL$2&gt;1), AK476, AL472*$B477/Параметры!AL$36)</f>
        <v>0</v>
      </c>
      <c r="AM476" s="302">
        <f>IF(AND($B477=0,AM$2&gt;1), AL476, AM472*$B477/Параметры!AM$36)</f>
        <v>0</v>
      </c>
      <c r="AN476" s="302">
        <f>IF(AND($B477=0,AN$2&gt;1), AM476, AN472*$B477/Параметры!AN$36)</f>
        <v>0</v>
      </c>
      <c r="AO476" s="302">
        <f>IF(AND($B477=0,AO$2&gt;1), AN476, AO472*$B477/Параметры!AO$36)</f>
        <v>0</v>
      </c>
      <c r="AP476" s="302">
        <f>IF(AND($B477=0,AP$2&gt;1), AO476, AP472*$B477/Параметры!AP$36)</f>
        <v>0</v>
      </c>
      <c r="AQ476" s="302">
        <f>IF(AND($B477=0,AQ$2&gt;1), AP476, AQ472*$B477/Параметры!AQ$36)</f>
        <v>0</v>
      </c>
      <c r="AR476" s="302">
        <f>IF(AND($B477=0,AR$2&gt;1), AQ476, AR472*$B477/Параметры!AR$36)</f>
        <v>0</v>
      </c>
      <c r="AS476" s="302">
        <f>IF(AND($B477=0,AS$2&gt;1), AR476, AS472*$B477/Параметры!AS$36)</f>
        <v>0</v>
      </c>
      <c r="AT476" s="302">
        <f>IF(AND($B477=0,AT$2&gt;1), AS476, AT472*$B477/Параметры!AT$36)</f>
        <v>0</v>
      </c>
      <c r="AU476" s="302">
        <f>IF(AND($B477=0,AU$2&gt;1), AT476, AU472*$B477/Параметры!AU$36)</f>
        <v>0</v>
      </c>
      <c r="AV476" s="302">
        <f>IF(AND($B477=0,AV$2&gt;1), AU476, AV472*$B477/Параметры!AV$36)</f>
        <v>0</v>
      </c>
      <c r="AW476" s="302">
        <f>IF(AND($B477=0,AW$2&gt;1), AV476, AW472*$B477/Параметры!AW$36)</f>
        <v>0</v>
      </c>
      <c r="AX476" s="302">
        <f>IF(AND($B477=0,AX$2&gt;1), AW476, AX472*$B477/Параметры!AX$36)</f>
        <v>0</v>
      </c>
      <c r="AY476" s="302">
        <f>IF(AND($B477=0,AY$2&gt;1), AX476, AY472*$B477/Параметры!AY$36)</f>
        <v>0</v>
      </c>
      <c r="AZ476" s="302">
        <f>IF(AND($B477=0,AZ$2&gt;1), AY476, AZ472*$B477/Параметры!AZ$36)</f>
        <v>0</v>
      </c>
      <c r="BA476" s="302">
        <f>IF(AND($B477=0,BA$2&gt;1), AZ476, BA472*$B477/Параметры!BA$36)</f>
        <v>0</v>
      </c>
      <c r="BB476" s="302">
        <f>IF(AND($B477=0,BB$2&gt;1), BA476, BB472*$B477/Параметры!BB$36)</f>
        <v>0</v>
      </c>
      <c r="BC476" s="302">
        <f>IF(AND($B477=0,BC$2&gt;1), BB476, BC472*$B477/Параметры!BC$36)</f>
        <v>0</v>
      </c>
      <c r="BD476" s="302">
        <f>IF(AND($B477=0,BD$2&gt;1), BC476, BD472*$B477/Параметры!BD$36)</f>
        <v>0</v>
      </c>
      <c r="BE476" s="302">
        <f>IF(AND($B477=0,BE$2&gt;1), BD476, BE472*$B477/Параметры!BE$36)</f>
        <v>0</v>
      </c>
      <c r="BF476" s="302">
        <f>IF(AND($B477=0,BF$2&gt;1), BE476, BF472*$B477/Параметры!BF$36)</f>
        <v>0</v>
      </c>
      <c r="BG476" s="302">
        <f>IF(AND($B477=0,BG$2&gt;1), BF476, BG472*$B477/Параметры!BG$36)</f>
        <v>0</v>
      </c>
      <c r="BH476" s="302">
        <f>IF(AND($B477=0,BH$2&gt;1), BG476, BH472*$B477/Параметры!BH$36)</f>
        <v>0</v>
      </c>
      <c r="BI476" s="302">
        <f>IF(AND($B477=0,BI$2&gt;1), BH476, BI472*$B477/Параметры!BI$36)</f>
        <v>0</v>
      </c>
      <c r="BJ476" s="302">
        <f>IF(AND($B477=0,BJ$2&gt;1), BI476, BJ472*$B477/Параметры!BJ$36)</f>
        <v>0</v>
      </c>
      <c r="BK476" s="302">
        <f>IF(AND($B477=0,BK$2&gt;1), BJ476, BK472*$B477/Параметры!BK$36)</f>
        <v>0</v>
      </c>
      <c r="BL476" s="302">
        <f>IF(AND($B477=0,BL$2&gt;1), BK476, BL472*$B477/Параметры!BL$36)</f>
        <v>0</v>
      </c>
      <c r="BM476" s="302">
        <f>IF(AND($B477=0,BM$2&gt;1), BL476, BM472*$B477/Параметры!BM$36)</f>
        <v>0</v>
      </c>
      <c r="BN476" s="302">
        <f>IF(AND($B477=0,BN$2&gt;1), BM476, BN472*$B477/Параметры!BN$36)</f>
        <v>0</v>
      </c>
      <c r="BO476" s="302">
        <f>IF(AND($B477=0,BO$2&gt;1), BN476, BO472*$B477/Параметры!BO$36)</f>
        <v>0</v>
      </c>
      <c r="BP476" s="302">
        <f>IF(AND($B477=0,BP$2&gt;1), BO476, BP472*$B477/Параметры!BP$36)</f>
        <v>0</v>
      </c>
      <c r="BQ476" s="302">
        <f>IF(AND($B477=0,BQ$2&gt;1), BP476, BQ472*$B477/Параметры!BQ$36)</f>
        <v>0</v>
      </c>
      <c r="BR476" s="302">
        <f>IF(AND($B477=0,BR$2&gt;1), BQ476, BR472*$B477/Параметры!BR$36)</f>
        <v>0</v>
      </c>
      <c r="BS476" s="302">
        <f>IF(AND($B477=0,BS$2&gt;1), BR476, BS472*$B477/Параметры!BS$36)</f>
        <v>0</v>
      </c>
      <c r="BT476" s="302">
        <f>IF(AND($B477=0,BT$2&gt;1), BS476, BT472*$B477/Параметры!BT$36)</f>
        <v>0</v>
      </c>
      <c r="BU476" s="302">
        <f>IF(AND($B477=0,BU$2&gt;1), BT476, BU472*$B477/Параметры!BU$36)</f>
        <v>0</v>
      </c>
      <c r="BV476" s="302">
        <f>IF(AND($B477=0,BV$2&gt;1), BU476, BV472*$B477/Параметры!BV$36)</f>
        <v>0</v>
      </c>
      <c r="BW476" s="302">
        <f>IF(AND($B477=0,BW$2&gt;1), BV476, BW472*$B477/Параметры!BW$36)</f>
        <v>0</v>
      </c>
      <c r="BX476" s="302">
        <f>IF(AND($B477=0,BX$2&gt;1), BW476, BX472*$B477/Параметры!BX$36)</f>
        <v>0</v>
      </c>
      <c r="BY476" s="302">
        <f>IF(AND($B477=0,BY$2&gt;1), BX476, BY472*$B477/Параметры!BY$36)</f>
        <v>0</v>
      </c>
      <c r="BZ476" s="302">
        <f>IF(AND($B477=0,BZ$2&gt;1), BY476, BZ472*$B477/Параметры!BZ$36)</f>
        <v>0</v>
      </c>
      <c r="CA476" s="302">
        <f>IF(AND($B477=0,CA$2&gt;1), BZ476, CA472*$B477/Параметры!CA$36)</f>
        <v>0</v>
      </c>
      <c r="CB476" s="302">
        <f>IF(AND($B477=0,CB$2&gt;1), CA476, CB472*$B477/Параметры!CB$36)</f>
        <v>0</v>
      </c>
      <c r="CC476" s="302">
        <f>IF(AND($B477=0,CC$2&gt;1), CB476, CC472*$B477/Параметры!CC$36)</f>
        <v>0</v>
      </c>
      <c r="CD476" s="302">
        <f>IF(AND($B477=0,CD$2&gt;1), CC476, CD472*$B477/Параметры!CD$36)</f>
        <v>0</v>
      </c>
      <c r="CE476" s="302">
        <f>IF(AND($B477=0,CE$2&gt;1), CD476, CE472*$B477/Параметры!CE$36)</f>
        <v>0</v>
      </c>
      <c r="CF476" s="302">
        <f>IF(AND($B477=0,CF$2&gt;1), CE476, CF472*$B477/Параметры!CF$36)</f>
        <v>0</v>
      </c>
      <c r="CG476" s="302">
        <f>IF(AND($B477=0,CG$2&gt;1), CF476, CG472*$B477/Параметры!CG$36)</f>
        <v>0</v>
      </c>
      <c r="CH476" s="302">
        <f>IF(AND($B477=0,CH$2&gt;1), CG476, CH472*$B477/Параметры!CH$36)</f>
        <v>0</v>
      </c>
      <c r="CI476" s="302">
        <f>IF(AND($B477=0,CI$2&gt;1), CH476, CI472*$B477/Параметры!CI$36)</f>
        <v>0</v>
      </c>
      <c r="CJ476" s="302">
        <f>IF(AND($B477=0,CJ$2&gt;1), CI476, CJ472*$B477/Параметры!CJ$36)</f>
        <v>0</v>
      </c>
      <c r="CK476" s="302">
        <f>IF(AND($B477=0,CK$2&gt;1), CJ476, CK472*$B477/Параметры!CK$36)</f>
        <v>0</v>
      </c>
      <c r="CL476" s="302">
        <f>IF(AND($B477=0,CL$2&gt;1), CK476, CL472*$B477/Параметры!CL$36)</f>
        <v>0</v>
      </c>
      <c r="CM476" s="302">
        <f>IF(AND($B477=0,CM$2&gt;1), CL476, CM472*$B477/Параметры!CM$36)</f>
        <v>0</v>
      </c>
      <c r="CN476" s="302">
        <f>IF(AND($B477=0,CN$2&gt;1), CM476, CN472*$B477/Параметры!CN$36)</f>
        <v>0</v>
      </c>
      <c r="CO476" s="302">
        <f>IF(AND($B477=0,CO$2&gt;1), CN476, CO472*$B477/Параметры!CO$36)</f>
        <v>0</v>
      </c>
      <c r="CP476" s="302">
        <f>IF(AND($B477=0,CP$2&gt;1), CO476, CP472*$B477/Параметры!CP$36)</f>
        <v>0</v>
      </c>
      <c r="CQ476" s="302">
        <f>IF(AND($B477=0,CQ$2&gt;1), CP476, CQ472*$B477/Параметры!CQ$36)</f>
        <v>0</v>
      </c>
      <c r="CR476" s="302">
        <f>IF(AND($B477=0,CR$2&gt;1), CQ476, CR472*$B477/Параметры!CR$36)</f>
        <v>0</v>
      </c>
      <c r="CS476" s="302">
        <f>IF(AND($B477=0,CS$2&gt;1), CR476, CS472*$B477/Параметры!CS$36)</f>
        <v>0</v>
      </c>
      <c r="CT476" s="302">
        <f>IF(AND($B477=0,CT$2&gt;1), CS476, CT472*$B477/Параметры!CT$36)</f>
        <v>0</v>
      </c>
      <c r="CU476" s="302">
        <f>IF(AND($B477=0,CU$2&gt;1), CT476, CU472*$B477/Параметры!CU$36)</f>
        <v>0</v>
      </c>
      <c r="CV476" s="302">
        <f>IF(AND($B477=0,CV$2&gt;1), CU476, CV472*$B477/Параметры!CV$36)</f>
        <v>0</v>
      </c>
      <c r="CW476" s="302">
        <f>IF(AND($B477=0,CW$2&gt;1), CV476, CW472*$B477/Параметры!CW$36)</f>
        <v>0</v>
      </c>
      <c r="CX476" s="302">
        <f>IF(AND($B477=0,CX$2&gt;1), CW476, CX472*$B477/Параметры!CX$36)</f>
        <v>0</v>
      </c>
      <c r="CY476" s="302">
        <f>IF(AND($B477=0,CY$2&gt;1), CX476, CY472*$B477/Параметры!CY$36)</f>
        <v>0</v>
      </c>
      <c r="CZ476" s="302">
        <f>IF(AND($B477=0,CZ$2&gt;1), CY476, CZ472*$B477/Параметры!CZ$36)</f>
        <v>0</v>
      </c>
      <c r="DA476" s="302">
        <f>IF(AND($B477=0,DA$2&gt;1), CZ476, DA472*$B477/Параметры!DA$36)</f>
        <v>0</v>
      </c>
      <c r="DB476" s="302">
        <f>IF(AND($B477=0,DB$2&gt;1), DA476, DB472*$B477/Параметры!DB$36)</f>
        <v>0</v>
      </c>
      <c r="DC476" s="302">
        <f>IF(AND($B477=0,DC$2&gt;1), DB476, DC472*$B477/Параметры!DC$36)</f>
        <v>0</v>
      </c>
      <c r="DD476" s="302">
        <f>IF(AND($B477=0,DD$2&gt;1), DC476, DD472*$B477/Параметры!DD$36)</f>
        <v>0</v>
      </c>
      <c r="DE476" s="302">
        <f>IF(AND($B477=0,DE$2&gt;1), DD476, DE472*$B477/Параметры!DE$36)</f>
        <v>0</v>
      </c>
      <c r="DF476" s="302">
        <f>IF(AND($B477=0,DF$2&gt;1), DE476, DF472*$B477/Параметры!DF$36)</f>
        <v>0</v>
      </c>
      <c r="DG476" s="302">
        <f>IF(AND($B477=0,DG$2&gt;1), DF476, DG472*$B477/Параметры!DG$36)</f>
        <v>0</v>
      </c>
      <c r="DH476" s="302">
        <f>IF(AND($B477=0,DH$2&gt;1), DG476, DH472*$B477/Параметры!DH$36)</f>
        <v>0</v>
      </c>
      <c r="DI476" s="302">
        <f>IF(AND($B477=0,DI$2&gt;1), DH476, DI472*$B477/Параметры!DI$36)</f>
        <v>0</v>
      </c>
      <c r="DJ476" s="302">
        <f>IF(AND($B477=0,DJ$2&gt;1), DI476, DJ472*$B477/Параметры!DJ$36)</f>
        <v>0</v>
      </c>
      <c r="DK476" s="302">
        <f>IF(AND($B477=0,DK$2&gt;1), DJ476, DK472*$B477/Параметры!DK$36)</f>
        <v>0</v>
      </c>
      <c r="DL476" s="302">
        <f>IF(AND($B477=0,DL$2&gt;1), DK476, DL472*$B477/Параметры!DL$36)</f>
        <v>0</v>
      </c>
      <c r="DM476" s="302">
        <f>IF(AND($B477=0,DM$2&gt;1), DL476, DM472*$B477/Параметры!DM$36)</f>
        <v>0</v>
      </c>
      <c r="DN476" s="302">
        <f>IF(AND($B477=0,DN$2&gt;1), DM476, DN472*$B477/Параметры!DN$36)</f>
        <v>0</v>
      </c>
      <c r="DO476" s="302">
        <f>IF(AND($B477=0,DO$2&gt;1), DN476, DO472*$B477/Параметры!DO$36)</f>
        <v>0</v>
      </c>
      <c r="DP476" s="302">
        <f>IF(AND($B477=0,DP$2&gt;1), DO476, DP472*$B477/Параметры!DP$36)</f>
        <v>0</v>
      </c>
      <c r="DQ476" s="302">
        <f>IF(AND($B477=0,DQ$2&gt;1), DP476, DQ472*$B477/Параметры!DQ$36)</f>
        <v>0</v>
      </c>
      <c r="DR476" s="302">
        <f>IF(AND($B477=0,DR$2&gt;1), DQ476, DR472*$B477/Параметры!DR$36)</f>
        <v>0</v>
      </c>
      <c r="DS476" s="302">
        <f>IF(AND($B477=0,DS$2&gt;1), DR476, DS472*$B477/Параметры!DS$36)</f>
        <v>0</v>
      </c>
      <c r="DT476" s="302">
        <f>IF(AND($B477=0,DT$2&gt;1), DS476, DT472*$B477/Параметры!DT$36)</f>
        <v>0</v>
      </c>
      <c r="DU476" s="302">
        <f>IF(AND($B477=0,DU$2&gt;1), DT476, DU472*$B477/Параметры!DU$36)</f>
        <v>0</v>
      </c>
      <c r="DV476" s="302">
        <f>IF(AND($B477=0,DV$2&gt;1), DU476, DV472*$B477/Параметры!DV$36)</f>
        <v>0</v>
      </c>
      <c r="DW476" s="169"/>
      <c r="DX476" s="177"/>
    </row>
    <row r="477" spans="1:128" s="154" customFormat="1" hidden="1" outlineLevel="1" x14ac:dyDescent="0.2">
      <c r="A477" s="171" t="str">
        <f ca="1">Language!A$788</f>
        <v>длительность производственного цикла</v>
      </c>
      <c r="B477" s="303">
        <v>0</v>
      </c>
      <c r="C477" s="147" t="str">
        <f ca="1">Language!$A$1464</f>
        <v>дней</v>
      </c>
      <c r="D477" s="158"/>
      <c r="F477" s="6" t="s">
        <v>3100</v>
      </c>
      <c r="G477" s="169"/>
      <c r="H477" s="169"/>
      <c r="I477" s="169"/>
      <c r="J477" s="169"/>
      <c r="K477" s="169"/>
      <c r="L477" s="169"/>
      <c r="M477" s="169"/>
      <c r="N477" s="169"/>
      <c r="O477" s="169"/>
      <c r="P477" s="169"/>
      <c r="Q477" s="169"/>
      <c r="R477" s="169"/>
      <c r="S477" s="169"/>
      <c r="T477" s="169"/>
      <c r="U477" s="169"/>
      <c r="V477" s="169"/>
      <c r="W477" s="169"/>
      <c r="X477" s="169"/>
      <c r="Y477" s="169"/>
      <c r="Z477" s="169"/>
      <c r="AA477" s="169"/>
      <c r="AB477" s="169"/>
      <c r="AC477" s="169"/>
      <c r="AD477" s="169"/>
      <c r="AE477" s="169"/>
      <c r="AF477" s="169"/>
      <c r="AG477" s="169"/>
      <c r="AH477" s="169"/>
      <c r="AI477" s="169"/>
      <c r="AJ477" s="169"/>
      <c r="AK477" s="169"/>
      <c r="AL477" s="169"/>
      <c r="AM477" s="169"/>
      <c r="AN477" s="169"/>
      <c r="AO477" s="169"/>
      <c r="AP477" s="169"/>
      <c r="AQ477" s="169"/>
      <c r="AR477" s="169"/>
      <c r="AS477" s="169"/>
      <c r="AT477" s="169"/>
      <c r="AU477" s="169"/>
      <c r="AV477" s="169"/>
      <c r="AW477" s="169"/>
      <c r="AX477" s="169"/>
      <c r="AY477" s="169"/>
      <c r="AZ477" s="169"/>
      <c r="BA477" s="169"/>
      <c r="BB477" s="169"/>
      <c r="BC477" s="169"/>
      <c r="BD477" s="169"/>
      <c r="BE477" s="169"/>
      <c r="BF477" s="169"/>
      <c r="BG477" s="169"/>
      <c r="BH477" s="169"/>
      <c r="BI477" s="169"/>
      <c r="BJ477" s="169"/>
      <c r="BK477" s="169"/>
      <c r="BL477" s="169"/>
      <c r="BM477" s="169"/>
      <c r="BN477" s="169"/>
      <c r="BO477" s="169"/>
      <c r="BP477" s="169"/>
      <c r="BQ477" s="169"/>
      <c r="BR477" s="169"/>
      <c r="BS477" s="169"/>
      <c r="BT477" s="169"/>
      <c r="BU477" s="169"/>
      <c r="BV477" s="169"/>
      <c r="BW477" s="169"/>
      <c r="BX477" s="169"/>
      <c r="BY477" s="169"/>
      <c r="BZ477" s="169"/>
      <c r="CA477" s="169"/>
      <c r="CB477" s="169"/>
      <c r="CC477" s="169"/>
      <c r="CD477" s="169"/>
      <c r="CE477" s="169"/>
      <c r="CF477" s="169"/>
      <c r="CG477" s="169"/>
      <c r="CH477" s="169"/>
      <c r="CI477" s="169"/>
      <c r="CJ477" s="169"/>
      <c r="CK477" s="169"/>
      <c r="CL477" s="169"/>
      <c r="CM477" s="169"/>
      <c r="CN477" s="169"/>
      <c r="CO477" s="169"/>
      <c r="CP477" s="169"/>
      <c r="CQ477" s="169"/>
      <c r="CR477" s="169"/>
      <c r="CS477" s="169"/>
      <c r="CT477" s="169"/>
      <c r="CU477" s="169"/>
      <c r="CV477" s="169"/>
      <c r="CW477" s="169"/>
      <c r="CX477" s="169"/>
      <c r="CY477" s="169"/>
      <c r="CZ477" s="169"/>
      <c r="DA477" s="169"/>
      <c r="DB477" s="169"/>
      <c r="DC477" s="169"/>
      <c r="DD477" s="169"/>
      <c r="DE477" s="169"/>
      <c r="DF477" s="169"/>
      <c r="DG477" s="169"/>
      <c r="DH477" s="169"/>
      <c r="DI477" s="169"/>
      <c r="DJ477" s="169"/>
      <c r="DK477" s="169"/>
      <c r="DL477" s="169"/>
      <c r="DM477" s="169"/>
      <c r="DN477" s="169"/>
      <c r="DO477" s="169"/>
      <c r="DP477" s="169"/>
      <c r="DQ477" s="169"/>
      <c r="DR477" s="169"/>
      <c r="DS477" s="169"/>
      <c r="DT477" s="169"/>
      <c r="DU477" s="169"/>
      <c r="DV477" s="169"/>
      <c r="DW477" s="169"/>
      <c r="DX477" s="177"/>
    </row>
    <row r="478" spans="1:128" s="157" customFormat="1" hidden="1" outlineLevel="1" x14ac:dyDescent="0.2">
      <c r="A478" s="165" t="str">
        <f ca="1">Language!A$789</f>
        <v>списано на продажи</v>
      </c>
      <c r="B478" s="160"/>
      <c r="C478" s="160" t="str">
        <f t="shared" ca="1" si="773"/>
        <v>тыс. руб.</v>
      </c>
      <c r="D478" s="158"/>
      <c r="E478" s="154"/>
      <c r="F478" s="6" t="s">
        <v>3082</v>
      </c>
      <c r="G478" s="186">
        <f t="shared" ref="G478:DV478" si="774">G472-G474-G476 + IF(G$2&gt;1, F474+F476, 0)</f>
        <v>0</v>
      </c>
      <c r="H478" s="186">
        <f t="shared" si="774"/>
        <v>0</v>
      </c>
      <c r="I478" s="186">
        <f t="shared" si="774"/>
        <v>0</v>
      </c>
      <c r="J478" s="186">
        <f t="shared" si="774"/>
        <v>0</v>
      </c>
      <c r="K478" s="186">
        <f t="shared" si="774"/>
        <v>0</v>
      </c>
      <c r="L478" s="186">
        <f t="shared" si="774"/>
        <v>0</v>
      </c>
      <c r="M478" s="186">
        <f t="shared" si="774"/>
        <v>0</v>
      </c>
      <c r="N478" s="186">
        <f t="shared" si="774"/>
        <v>0</v>
      </c>
      <c r="O478" s="186">
        <f t="shared" si="774"/>
        <v>0</v>
      </c>
      <c r="P478" s="186">
        <f t="shared" si="774"/>
        <v>0</v>
      </c>
      <c r="Q478" s="186">
        <f t="shared" si="774"/>
        <v>0</v>
      </c>
      <c r="R478" s="186">
        <f t="shared" si="774"/>
        <v>0</v>
      </c>
      <c r="S478" s="186">
        <f t="shared" si="774"/>
        <v>0</v>
      </c>
      <c r="T478" s="186">
        <f t="shared" si="774"/>
        <v>0</v>
      </c>
      <c r="U478" s="186">
        <f t="shared" si="774"/>
        <v>0</v>
      </c>
      <c r="V478" s="186">
        <f t="shared" si="774"/>
        <v>0</v>
      </c>
      <c r="W478" s="186">
        <f t="shared" si="774"/>
        <v>0</v>
      </c>
      <c r="X478" s="186">
        <f t="shared" si="774"/>
        <v>0</v>
      </c>
      <c r="Y478" s="186">
        <f t="shared" si="774"/>
        <v>0</v>
      </c>
      <c r="Z478" s="186">
        <f t="shared" si="774"/>
        <v>0</v>
      </c>
      <c r="AA478" s="186">
        <f t="shared" si="774"/>
        <v>0</v>
      </c>
      <c r="AB478" s="186">
        <f t="shared" si="774"/>
        <v>0</v>
      </c>
      <c r="AC478" s="186">
        <f t="shared" si="774"/>
        <v>0</v>
      </c>
      <c r="AD478" s="186">
        <f t="shared" si="774"/>
        <v>0</v>
      </c>
      <c r="AE478" s="186">
        <f t="shared" si="774"/>
        <v>0</v>
      </c>
      <c r="AF478" s="186">
        <f t="shared" si="774"/>
        <v>0</v>
      </c>
      <c r="AG478" s="186">
        <f t="shared" si="774"/>
        <v>0</v>
      </c>
      <c r="AH478" s="186">
        <f t="shared" si="774"/>
        <v>0</v>
      </c>
      <c r="AI478" s="186">
        <f t="shared" si="774"/>
        <v>0</v>
      </c>
      <c r="AJ478" s="186">
        <f t="shared" si="774"/>
        <v>0</v>
      </c>
      <c r="AK478" s="186">
        <f t="shared" si="774"/>
        <v>0</v>
      </c>
      <c r="AL478" s="186">
        <f t="shared" si="774"/>
        <v>0</v>
      </c>
      <c r="AM478" s="186">
        <f t="shared" si="774"/>
        <v>0</v>
      </c>
      <c r="AN478" s="186">
        <f t="shared" si="774"/>
        <v>0</v>
      </c>
      <c r="AO478" s="186">
        <f t="shared" si="774"/>
        <v>0</v>
      </c>
      <c r="AP478" s="186">
        <f t="shared" si="774"/>
        <v>0</v>
      </c>
      <c r="AQ478" s="186">
        <f t="shared" si="774"/>
        <v>0</v>
      </c>
      <c r="AR478" s="186">
        <f t="shared" si="774"/>
        <v>0</v>
      </c>
      <c r="AS478" s="186">
        <f t="shared" si="774"/>
        <v>0</v>
      </c>
      <c r="AT478" s="186">
        <f t="shared" si="774"/>
        <v>0</v>
      </c>
      <c r="AU478" s="186">
        <f t="shared" si="774"/>
        <v>0</v>
      </c>
      <c r="AV478" s="186">
        <f t="shared" si="774"/>
        <v>0</v>
      </c>
      <c r="AW478" s="186">
        <f t="shared" si="774"/>
        <v>0</v>
      </c>
      <c r="AX478" s="186">
        <f t="shared" si="774"/>
        <v>0</v>
      </c>
      <c r="AY478" s="186">
        <f t="shared" si="774"/>
        <v>0</v>
      </c>
      <c r="AZ478" s="186">
        <f t="shared" si="774"/>
        <v>0</v>
      </c>
      <c r="BA478" s="186">
        <f t="shared" si="774"/>
        <v>0</v>
      </c>
      <c r="BB478" s="186">
        <f t="shared" si="774"/>
        <v>0</v>
      </c>
      <c r="BC478" s="186">
        <f t="shared" si="774"/>
        <v>0</v>
      </c>
      <c r="BD478" s="186">
        <f t="shared" si="774"/>
        <v>0</v>
      </c>
      <c r="BE478" s="186">
        <f t="shared" si="774"/>
        <v>0</v>
      </c>
      <c r="BF478" s="186">
        <f t="shared" si="774"/>
        <v>0</v>
      </c>
      <c r="BG478" s="186">
        <f t="shared" si="774"/>
        <v>0</v>
      </c>
      <c r="BH478" s="186">
        <f t="shared" si="774"/>
        <v>0</v>
      </c>
      <c r="BI478" s="186">
        <f t="shared" si="774"/>
        <v>0</v>
      </c>
      <c r="BJ478" s="186">
        <f t="shared" si="774"/>
        <v>0</v>
      </c>
      <c r="BK478" s="186">
        <f t="shared" si="774"/>
        <v>0</v>
      </c>
      <c r="BL478" s="186">
        <f t="shared" si="774"/>
        <v>0</v>
      </c>
      <c r="BM478" s="186">
        <f t="shared" si="774"/>
        <v>0</v>
      </c>
      <c r="BN478" s="186">
        <f t="shared" si="774"/>
        <v>0</v>
      </c>
      <c r="BO478" s="186">
        <f t="shared" si="774"/>
        <v>0</v>
      </c>
      <c r="BP478" s="186">
        <f t="shared" si="774"/>
        <v>0</v>
      </c>
      <c r="BQ478" s="186">
        <f t="shared" si="774"/>
        <v>0</v>
      </c>
      <c r="BR478" s="186">
        <f t="shared" si="774"/>
        <v>0</v>
      </c>
      <c r="BS478" s="186">
        <f t="shared" si="774"/>
        <v>0</v>
      </c>
      <c r="BT478" s="186">
        <f t="shared" si="774"/>
        <v>0</v>
      </c>
      <c r="BU478" s="186">
        <f t="shared" si="774"/>
        <v>0</v>
      </c>
      <c r="BV478" s="186">
        <f t="shared" si="774"/>
        <v>0</v>
      </c>
      <c r="BW478" s="186">
        <f t="shared" si="774"/>
        <v>0</v>
      </c>
      <c r="BX478" s="186">
        <f t="shared" si="774"/>
        <v>0</v>
      </c>
      <c r="BY478" s="186">
        <f t="shared" si="774"/>
        <v>0</v>
      </c>
      <c r="BZ478" s="186">
        <f t="shared" si="774"/>
        <v>0</v>
      </c>
      <c r="CA478" s="186">
        <f t="shared" si="774"/>
        <v>0</v>
      </c>
      <c r="CB478" s="186">
        <f t="shared" si="774"/>
        <v>0</v>
      </c>
      <c r="CC478" s="186">
        <f t="shared" si="774"/>
        <v>0</v>
      </c>
      <c r="CD478" s="186">
        <f t="shared" si="774"/>
        <v>0</v>
      </c>
      <c r="CE478" s="186">
        <f t="shared" si="774"/>
        <v>0</v>
      </c>
      <c r="CF478" s="186">
        <f t="shared" si="774"/>
        <v>0</v>
      </c>
      <c r="CG478" s="186">
        <f t="shared" si="774"/>
        <v>0</v>
      </c>
      <c r="CH478" s="186">
        <f t="shared" si="774"/>
        <v>0</v>
      </c>
      <c r="CI478" s="186">
        <f t="shared" si="774"/>
        <v>0</v>
      </c>
      <c r="CJ478" s="186">
        <f t="shared" si="774"/>
        <v>0</v>
      </c>
      <c r="CK478" s="186">
        <f t="shared" si="774"/>
        <v>0</v>
      </c>
      <c r="CL478" s="186">
        <f t="shared" si="774"/>
        <v>0</v>
      </c>
      <c r="CM478" s="186">
        <f t="shared" si="774"/>
        <v>0</v>
      </c>
      <c r="CN478" s="186">
        <f t="shared" si="774"/>
        <v>0</v>
      </c>
      <c r="CO478" s="186">
        <f t="shared" si="774"/>
        <v>0</v>
      </c>
      <c r="CP478" s="186">
        <f t="shared" si="774"/>
        <v>0</v>
      </c>
      <c r="CQ478" s="186">
        <f t="shared" si="774"/>
        <v>0</v>
      </c>
      <c r="CR478" s="186">
        <f t="shared" si="774"/>
        <v>0</v>
      </c>
      <c r="CS478" s="186">
        <f t="shared" si="774"/>
        <v>0</v>
      </c>
      <c r="CT478" s="186">
        <f t="shared" si="774"/>
        <v>0</v>
      </c>
      <c r="CU478" s="186">
        <f t="shared" si="774"/>
        <v>0</v>
      </c>
      <c r="CV478" s="186">
        <f t="shared" si="774"/>
        <v>0</v>
      </c>
      <c r="CW478" s="186">
        <f t="shared" si="774"/>
        <v>0</v>
      </c>
      <c r="CX478" s="186">
        <f t="shared" si="774"/>
        <v>0</v>
      </c>
      <c r="CY478" s="186">
        <f t="shared" si="774"/>
        <v>0</v>
      </c>
      <c r="CZ478" s="186">
        <f t="shared" si="774"/>
        <v>0</v>
      </c>
      <c r="DA478" s="186">
        <f t="shared" si="774"/>
        <v>0</v>
      </c>
      <c r="DB478" s="186">
        <f t="shared" si="774"/>
        <v>0</v>
      </c>
      <c r="DC478" s="186">
        <f t="shared" si="774"/>
        <v>0</v>
      </c>
      <c r="DD478" s="186">
        <f t="shared" si="774"/>
        <v>0</v>
      </c>
      <c r="DE478" s="186">
        <f t="shared" si="774"/>
        <v>0</v>
      </c>
      <c r="DF478" s="186">
        <f t="shared" si="774"/>
        <v>0</v>
      </c>
      <c r="DG478" s="186">
        <f t="shared" si="774"/>
        <v>0</v>
      </c>
      <c r="DH478" s="186">
        <f t="shared" si="774"/>
        <v>0</v>
      </c>
      <c r="DI478" s="186">
        <f t="shared" si="774"/>
        <v>0</v>
      </c>
      <c r="DJ478" s="186">
        <f t="shared" si="774"/>
        <v>0</v>
      </c>
      <c r="DK478" s="186">
        <f t="shared" si="774"/>
        <v>0</v>
      </c>
      <c r="DL478" s="186">
        <f t="shared" si="774"/>
        <v>0</v>
      </c>
      <c r="DM478" s="186">
        <f t="shared" si="774"/>
        <v>0</v>
      </c>
      <c r="DN478" s="186">
        <f t="shared" si="774"/>
        <v>0</v>
      </c>
      <c r="DO478" s="186">
        <f t="shared" si="774"/>
        <v>0</v>
      </c>
      <c r="DP478" s="186">
        <f t="shared" si="774"/>
        <v>0</v>
      </c>
      <c r="DQ478" s="186">
        <f t="shared" si="774"/>
        <v>0</v>
      </c>
      <c r="DR478" s="186">
        <f t="shared" si="774"/>
        <v>0</v>
      </c>
      <c r="DS478" s="186">
        <f t="shared" si="774"/>
        <v>0</v>
      </c>
      <c r="DT478" s="186">
        <f t="shared" si="774"/>
        <v>0</v>
      </c>
      <c r="DU478" s="186">
        <f t="shared" si="774"/>
        <v>0</v>
      </c>
      <c r="DV478" s="186">
        <f t="shared" si="774"/>
        <v>0</v>
      </c>
      <c r="DW478" s="186"/>
      <c r="DX478" s="167">
        <f>SUM(G478:DW478)</f>
        <v>0</v>
      </c>
    </row>
    <row r="479" spans="1:128" s="154" customFormat="1" hidden="1" outlineLevel="1" x14ac:dyDescent="0.2">
      <c r="A479" s="168" t="str">
        <f ca="1">Language!A$790</f>
        <v>кредиторская задолженность</v>
      </c>
      <c r="B479" s="158"/>
      <c r="C479" s="147" t="str">
        <f t="shared" ca="1" si="773"/>
        <v>тыс. руб.</v>
      </c>
      <c r="D479" s="158"/>
      <c r="F479" s="6" t="s">
        <v>3099</v>
      </c>
      <c r="G479" s="302">
        <f>IF(AND($B480=0,G$2&gt;1),F479,(G472+G473)*$B480/Параметры!G$36)</f>
        <v>0</v>
      </c>
      <c r="H479" s="302">
        <f>IF(AND($B480=0,H$2&gt;1),G479,(H472+H473)*$B480/Параметры!H$36)</f>
        <v>0</v>
      </c>
      <c r="I479" s="302">
        <f>IF(AND($B480=0,I$2&gt;1),H479,(I472+I473)*$B480/Параметры!I$36)</f>
        <v>0</v>
      </c>
      <c r="J479" s="302">
        <f>IF(AND($B480=0,J$2&gt;1),I479,(J472+J473)*$B480/Параметры!J$36)</f>
        <v>0</v>
      </c>
      <c r="K479" s="302">
        <f>IF(AND($B480=0,K$2&gt;1),J479,(K472+K473)*$B480/Параметры!K$36)</f>
        <v>0</v>
      </c>
      <c r="L479" s="302">
        <f>IF(AND($B480=0,L$2&gt;1),K479,(L472+L473)*$B480/Параметры!L$36)</f>
        <v>0</v>
      </c>
      <c r="M479" s="302">
        <f>IF(AND($B480=0,M$2&gt;1),L479,(M472+M473)*$B480/Параметры!M$36)</f>
        <v>0</v>
      </c>
      <c r="N479" s="302">
        <f>IF(AND($B480=0,N$2&gt;1),M479,(N472+N473)*$B480/Параметры!N$36)</f>
        <v>0</v>
      </c>
      <c r="O479" s="302">
        <f>IF(AND($B480=0,O$2&gt;1),N479,(O472+O473)*$B480/Параметры!O$36)</f>
        <v>0</v>
      </c>
      <c r="P479" s="302">
        <f>IF(AND($B480=0,P$2&gt;1),O479,(P472+P473)*$B480/Параметры!P$36)</f>
        <v>0</v>
      </c>
      <c r="Q479" s="302">
        <f>IF(AND($B480=0,Q$2&gt;1),P479,(Q472+Q473)*$B480/Параметры!Q$36)</f>
        <v>0</v>
      </c>
      <c r="R479" s="302">
        <f>IF(AND($B480=0,R$2&gt;1),Q479,(R472+R473)*$B480/Параметры!R$36)</f>
        <v>0</v>
      </c>
      <c r="S479" s="302">
        <f>IF(AND($B480=0,S$2&gt;1),R479,(S472+S473)*$B480/Параметры!S$36)</f>
        <v>0</v>
      </c>
      <c r="T479" s="302">
        <f>IF(AND($B480=0,T$2&gt;1),S479,(T472+T473)*$B480/Параметры!T$36)</f>
        <v>0</v>
      </c>
      <c r="U479" s="302">
        <f>IF(AND($B480=0,U$2&gt;1),T479,(U472+U473)*$B480/Параметры!U$36)</f>
        <v>0</v>
      </c>
      <c r="V479" s="302">
        <f>IF(AND($B480=0,V$2&gt;1),U479,(V472+V473)*$B480/Параметры!V$36)</f>
        <v>0</v>
      </c>
      <c r="W479" s="302">
        <f>IF(AND($B480=0,W$2&gt;1),V479,(W472+W473)*$B480/Параметры!W$36)</f>
        <v>0</v>
      </c>
      <c r="X479" s="302">
        <f>IF(AND($B480=0,X$2&gt;1),W479,(X472+X473)*$B480/Параметры!X$36)</f>
        <v>0</v>
      </c>
      <c r="Y479" s="302">
        <f>IF(AND($B480=0,Y$2&gt;1),X479,(Y472+Y473)*$B480/Параметры!Y$36)</f>
        <v>0</v>
      </c>
      <c r="Z479" s="302">
        <f>IF(AND($B480=0,Z$2&gt;1),Y479,(Z472+Z473)*$B480/Параметры!Z$36)</f>
        <v>0</v>
      </c>
      <c r="AA479" s="302">
        <f>IF(AND($B480=0,AA$2&gt;1),Z479,(AA472+AA473)*$B480/Параметры!AA$36)</f>
        <v>0</v>
      </c>
      <c r="AB479" s="302">
        <f>IF(AND($B480=0,AB$2&gt;1),AA479,(AB472+AB473)*$B480/Параметры!AB$36)</f>
        <v>0</v>
      </c>
      <c r="AC479" s="302">
        <f>IF(AND($B480=0,AC$2&gt;1),AB479,(AC472+AC473)*$B480/Параметры!AC$36)</f>
        <v>0</v>
      </c>
      <c r="AD479" s="302">
        <f>IF(AND($B480=0,AD$2&gt;1),AC479,(AD472+AD473)*$B480/Параметры!AD$36)</f>
        <v>0</v>
      </c>
      <c r="AE479" s="302">
        <f>IF(AND($B480=0,AE$2&gt;1),AD479,(AE472+AE473)*$B480/Параметры!AE$36)</f>
        <v>0</v>
      </c>
      <c r="AF479" s="302">
        <f>IF(AND($B480=0,AF$2&gt;1),AE479,(AF472+AF473)*$B480/Параметры!AF$36)</f>
        <v>0</v>
      </c>
      <c r="AG479" s="302">
        <f>IF(AND($B480=0,AG$2&gt;1),AF479,(AG472+AG473)*$B480/Параметры!AG$36)</f>
        <v>0</v>
      </c>
      <c r="AH479" s="302">
        <f>IF(AND($B480=0,AH$2&gt;1),AG479,(AH472+AH473)*$B480/Параметры!AH$36)</f>
        <v>0</v>
      </c>
      <c r="AI479" s="302">
        <f>IF(AND($B480=0,AI$2&gt;1),AH479,(AI472+AI473)*$B480/Параметры!AI$36)</f>
        <v>0</v>
      </c>
      <c r="AJ479" s="302">
        <f>IF(AND($B480=0,AJ$2&gt;1),AI479,(AJ472+AJ473)*$B480/Параметры!AJ$36)</f>
        <v>0</v>
      </c>
      <c r="AK479" s="302">
        <f>IF(AND($B480=0,AK$2&gt;1),AJ479,(AK472+AK473)*$B480/Параметры!AK$36)</f>
        <v>0</v>
      </c>
      <c r="AL479" s="302">
        <f>IF(AND($B480=0,AL$2&gt;1),AK479,(AL472+AL473)*$B480/Параметры!AL$36)</f>
        <v>0</v>
      </c>
      <c r="AM479" s="302">
        <f>IF(AND($B480=0,AM$2&gt;1),AL479,(AM472+AM473)*$B480/Параметры!AM$36)</f>
        <v>0</v>
      </c>
      <c r="AN479" s="302">
        <f>IF(AND($B480=0,AN$2&gt;1),AM479,(AN472+AN473)*$B480/Параметры!AN$36)</f>
        <v>0</v>
      </c>
      <c r="AO479" s="302">
        <f>IF(AND($B480=0,AO$2&gt;1),AN479,(AO472+AO473)*$B480/Параметры!AO$36)</f>
        <v>0</v>
      </c>
      <c r="AP479" s="302">
        <f>IF(AND($B480=0,AP$2&gt;1),AO479,(AP472+AP473)*$B480/Параметры!AP$36)</f>
        <v>0</v>
      </c>
      <c r="AQ479" s="302">
        <f>IF(AND($B480=0,AQ$2&gt;1),AP479,(AQ472+AQ473)*$B480/Параметры!AQ$36)</f>
        <v>0</v>
      </c>
      <c r="AR479" s="302">
        <f>IF(AND($B480=0,AR$2&gt;1),AQ479,(AR472+AR473)*$B480/Параметры!AR$36)</f>
        <v>0</v>
      </c>
      <c r="AS479" s="302">
        <f>IF(AND($B480=0,AS$2&gt;1),AR479,(AS472+AS473)*$B480/Параметры!AS$36)</f>
        <v>0</v>
      </c>
      <c r="AT479" s="302">
        <f>IF(AND($B480=0,AT$2&gt;1),AS479,(AT472+AT473)*$B480/Параметры!AT$36)</f>
        <v>0</v>
      </c>
      <c r="AU479" s="302">
        <f>IF(AND($B480=0,AU$2&gt;1),AT479,(AU472+AU473)*$B480/Параметры!AU$36)</f>
        <v>0</v>
      </c>
      <c r="AV479" s="302">
        <f>IF(AND($B480=0,AV$2&gt;1),AU479,(AV472+AV473)*$B480/Параметры!AV$36)</f>
        <v>0</v>
      </c>
      <c r="AW479" s="302">
        <f>IF(AND($B480=0,AW$2&gt;1),AV479,(AW472+AW473)*$B480/Параметры!AW$36)</f>
        <v>0</v>
      </c>
      <c r="AX479" s="302">
        <f>IF(AND($B480=0,AX$2&gt;1),AW479,(AX472+AX473)*$B480/Параметры!AX$36)</f>
        <v>0</v>
      </c>
      <c r="AY479" s="302">
        <f>IF(AND($B480=0,AY$2&gt;1),AX479,(AY472+AY473)*$B480/Параметры!AY$36)</f>
        <v>0</v>
      </c>
      <c r="AZ479" s="302">
        <f>IF(AND($B480=0,AZ$2&gt;1),AY479,(AZ472+AZ473)*$B480/Параметры!AZ$36)</f>
        <v>0</v>
      </c>
      <c r="BA479" s="302">
        <f>IF(AND($B480=0,BA$2&gt;1),AZ479,(BA472+BA473)*$B480/Параметры!BA$36)</f>
        <v>0</v>
      </c>
      <c r="BB479" s="302">
        <f>IF(AND($B480=0,BB$2&gt;1),BA479,(BB472+BB473)*$B480/Параметры!BB$36)</f>
        <v>0</v>
      </c>
      <c r="BC479" s="302">
        <f>IF(AND($B480=0,BC$2&gt;1),BB479,(BC472+BC473)*$B480/Параметры!BC$36)</f>
        <v>0</v>
      </c>
      <c r="BD479" s="302">
        <f>IF(AND($B480=0,BD$2&gt;1),BC479,(BD472+BD473)*$B480/Параметры!BD$36)</f>
        <v>0</v>
      </c>
      <c r="BE479" s="302">
        <f>IF(AND($B480=0,BE$2&gt;1),BD479,(BE472+BE473)*$B480/Параметры!BE$36)</f>
        <v>0</v>
      </c>
      <c r="BF479" s="302">
        <f>IF(AND($B480=0,BF$2&gt;1),BE479,(BF472+BF473)*$B480/Параметры!BF$36)</f>
        <v>0</v>
      </c>
      <c r="BG479" s="302">
        <f>IF(AND($B480=0,BG$2&gt;1),BF479,(BG472+BG473)*$B480/Параметры!BG$36)</f>
        <v>0</v>
      </c>
      <c r="BH479" s="302">
        <f>IF(AND($B480=0,BH$2&gt;1),BG479,(BH472+BH473)*$B480/Параметры!BH$36)</f>
        <v>0</v>
      </c>
      <c r="BI479" s="302">
        <f>IF(AND($B480=0,BI$2&gt;1),BH479,(BI472+BI473)*$B480/Параметры!BI$36)</f>
        <v>0</v>
      </c>
      <c r="BJ479" s="302">
        <f>IF(AND($B480=0,BJ$2&gt;1),BI479,(BJ472+BJ473)*$B480/Параметры!BJ$36)</f>
        <v>0</v>
      </c>
      <c r="BK479" s="302">
        <f>IF(AND($B480=0,BK$2&gt;1),BJ479,(BK472+BK473)*$B480/Параметры!BK$36)</f>
        <v>0</v>
      </c>
      <c r="BL479" s="302">
        <f>IF(AND($B480=0,BL$2&gt;1),BK479,(BL472+BL473)*$B480/Параметры!BL$36)</f>
        <v>0</v>
      </c>
      <c r="BM479" s="302">
        <f>IF(AND($B480=0,BM$2&gt;1),BL479,(BM472+BM473)*$B480/Параметры!BM$36)</f>
        <v>0</v>
      </c>
      <c r="BN479" s="302">
        <f>IF(AND($B480=0,BN$2&gt;1),BM479,(BN472+BN473)*$B480/Параметры!BN$36)</f>
        <v>0</v>
      </c>
      <c r="BO479" s="302">
        <f>IF(AND($B480=0,BO$2&gt;1),BN479,(BO472+BO473)*$B480/Параметры!BO$36)</f>
        <v>0</v>
      </c>
      <c r="BP479" s="302">
        <f>IF(AND($B480=0,BP$2&gt;1),BO479,(BP472+BP473)*$B480/Параметры!BP$36)</f>
        <v>0</v>
      </c>
      <c r="BQ479" s="302">
        <f>IF(AND($B480=0,BQ$2&gt;1),BP479,(BQ472+BQ473)*$B480/Параметры!BQ$36)</f>
        <v>0</v>
      </c>
      <c r="BR479" s="302">
        <f>IF(AND($B480=0,BR$2&gt;1),BQ479,(BR472+BR473)*$B480/Параметры!BR$36)</f>
        <v>0</v>
      </c>
      <c r="BS479" s="302">
        <f>IF(AND($B480=0,BS$2&gt;1),BR479,(BS472+BS473)*$B480/Параметры!BS$36)</f>
        <v>0</v>
      </c>
      <c r="BT479" s="302">
        <f>IF(AND($B480=0,BT$2&gt;1),BS479,(BT472+BT473)*$B480/Параметры!BT$36)</f>
        <v>0</v>
      </c>
      <c r="BU479" s="302">
        <f>IF(AND($B480=0,BU$2&gt;1),BT479,(BU472+BU473)*$B480/Параметры!BU$36)</f>
        <v>0</v>
      </c>
      <c r="BV479" s="302">
        <f>IF(AND($B480=0,BV$2&gt;1),BU479,(BV472+BV473)*$B480/Параметры!BV$36)</f>
        <v>0</v>
      </c>
      <c r="BW479" s="302">
        <f>IF(AND($B480=0,BW$2&gt;1),BV479,(BW472+BW473)*$B480/Параметры!BW$36)</f>
        <v>0</v>
      </c>
      <c r="BX479" s="302">
        <f>IF(AND($B480=0,BX$2&gt;1),BW479,(BX472+BX473)*$B480/Параметры!BX$36)</f>
        <v>0</v>
      </c>
      <c r="BY479" s="302">
        <f>IF(AND($B480=0,BY$2&gt;1),BX479,(BY472+BY473)*$B480/Параметры!BY$36)</f>
        <v>0</v>
      </c>
      <c r="BZ479" s="302">
        <f>IF(AND($B480=0,BZ$2&gt;1),BY479,(BZ472+BZ473)*$B480/Параметры!BZ$36)</f>
        <v>0</v>
      </c>
      <c r="CA479" s="302">
        <f>IF(AND($B480=0,CA$2&gt;1),BZ479,(CA472+CA473)*$B480/Параметры!CA$36)</f>
        <v>0</v>
      </c>
      <c r="CB479" s="302">
        <f>IF(AND($B480=0,CB$2&gt;1),CA479,(CB472+CB473)*$B480/Параметры!CB$36)</f>
        <v>0</v>
      </c>
      <c r="CC479" s="302">
        <f>IF(AND($B480=0,CC$2&gt;1),CB479,(CC472+CC473)*$B480/Параметры!CC$36)</f>
        <v>0</v>
      </c>
      <c r="CD479" s="302">
        <f>IF(AND($B480=0,CD$2&gt;1),CC479,(CD472+CD473)*$B480/Параметры!CD$36)</f>
        <v>0</v>
      </c>
      <c r="CE479" s="302">
        <f>IF(AND($B480=0,CE$2&gt;1),CD479,(CE472+CE473)*$B480/Параметры!CE$36)</f>
        <v>0</v>
      </c>
      <c r="CF479" s="302">
        <f>IF(AND($B480=0,CF$2&gt;1),CE479,(CF472+CF473)*$B480/Параметры!CF$36)</f>
        <v>0</v>
      </c>
      <c r="CG479" s="302">
        <f>IF(AND($B480=0,CG$2&gt;1),CF479,(CG472+CG473)*$B480/Параметры!CG$36)</f>
        <v>0</v>
      </c>
      <c r="CH479" s="302">
        <f>IF(AND($B480=0,CH$2&gt;1),CG479,(CH472+CH473)*$B480/Параметры!CH$36)</f>
        <v>0</v>
      </c>
      <c r="CI479" s="302">
        <f>IF(AND($B480=0,CI$2&gt;1),CH479,(CI472+CI473)*$B480/Параметры!CI$36)</f>
        <v>0</v>
      </c>
      <c r="CJ479" s="302">
        <f>IF(AND($B480=0,CJ$2&gt;1),CI479,(CJ472+CJ473)*$B480/Параметры!CJ$36)</f>
        <v>0</v>
      </c>
      <c r="CK479" s="302">
        <f>IF(AND($B480=0,CK$2&gt;1),CJ479,(CK472+CK473)*$B480/Параметры!CK$36)</f>
        <v>0</v>
      </c>
      <c r="CL479" s="302">
        <f>IF(AND($B480=0,CL$2&gt;1),CK479,(CL472+CL473)*$B480/Параметры!CL$36)</f>
        <v>0</v>
      </c>
      <c r="CM479" s="302">
        <f>IF(AND($B480=0,CM$2&gt;1),CL479,(CM472+CM473)*$B480/Параметры!CM$36)</f>
        <v>0</v>
      </c>
      <c r="CN479" s="302">
        <f>IF(AND($B480=0,CN$2&gt;1),CM479,(CN472+CN473)*$B480/Параметры!CN$36)</f>
        <v>0</v>
      </c>
      <c r="CO479" s="302">
        <f>IF(AND($B480=0,CO$2&gt;1),CN479,(CO472+CO473)*$B480/Параметры!CO$36)</f>
        <v>0</v>
      </c>
      <c r="CP479" s="302">
        <f>IF(AND($B480=0,CP$2&gt;1),CO479,(CP472+CP473)*$B480/Параметры!CP$36)</f>
        <v>0</v>
      </c>
      <c r="CQ479" s="302">
        <f>IF(AND($B480=0,CQ$2&gt;1),CP479,(CQ472+CQ473)*$B480/Параметры!CQ$36)</f>
        <v>0</v>
      </c>
      <c r="CR479" s="302">
        <f>IF(AND($B480=0,CR$2&gt;1),CQ479,(CR472+CR473)*$B480/Параметры!CR$36)</f>
        <v>0</v>
      </c>
      <c r="CS479" s="302">
        <f>IF(AND($B480=0,CS$2&gt;1),CR479,(CS472+CS473)*$B480/Параметры!CS$36)</f>
        <v>0</v>
      </c>
      <c r="CT479" s="302">
        <f>IF(AND($B480=0,CT$2&gt;1),CS479,(CT472+CT473)*$B480/Параметры!CT$36)</f>
        <v>0</v>
      </c>
      <c r="CU479" s="302">
        <f>IF(AND($B480=0,CU$2&gt;1),CT479,(CU472+CU473)*$B480/Параметры!CU$36)</f>
        <v>0</v>
      </c>
      <c r="CV479" s="302">
        <f>IF(AND($B480=0,CV$2&gt;1),CU479,(CV472+CV473)*$B480/Параметры!CV$36)</f>
        <v>0</v>
      </c>
      <c r="CW479" s="302">
        <f>IF(AND($B480=0,CW$2&gt;1),CV479,(CW472+CW473)*$B480/Параметры!CW$36)</f>
        <v>0</v>
      </c>
      <c r="CX479" s="302">
        <f>IF(AND($B480=0,CX$2&gt;1),CW479,(CX472+CX473)*$B480/Параметры!CX$36)</f>
        <v>0</v>
      </c>
      <c r="CY479" s="302">
        <f>IF(AND($B480=0,CY$2&gt;1),CX479,(CY472+CY473)*$B480/Параметры!CY$36)</f>
        <v>0</v>
      </c>
      <c r="CZ479" s="302">
        <f>IF(AND($B480=0,CZ$2&gt;1),CY479,(CZ472+CZ473)*$B480/Параметры!CZ$36)</f>
        <v>0</v>
      </c>
      <c r="DA479" s="302">
        <f>IF(AND($B480=0,DA$2&gt;1),CZ479,(DA472+DA473)*$B480/Параметры!DA$36)</f>
        <v>0</v>
      </c>
      <c r="DB479" s="302">
        <f>IF(AND($B480=0,DB$2&gt;1),DA479,(DB472+DB473)*$B480/Параметры!DB$36)</f>
        <v>0</v>
      </c>
      <c r="DC479" s="302">
        <f>IF(AND($B480=0,DC$2&gt;1),DB479,(DC472+DC473)*$B480/Параметры!DC$36)</f>
        <v>0</v>
      </c>
      <c r="DD479" s="302">
        <f>IF(AND($B480=0,DD$2&gt;1),DC479,(DD472+DD473)*$B480/Параметры!DD$36)</f>
        <v>0</v>
      </c>
      <c r="DE479" s="302">
        <f>IF(AND($B480=0,DE$2&gt;1),DD479,(DE472+DE473)*$B480/Параметры!DE$36)</f>
        <v>0</v>
      </c>
      <c r="DF479" s="302">
        <f>IF(AND($B480=0,DF$2&gt;1),DE479,(DF472+DF473)*$B480/Параметры!DF$36)</f>
        <v>0</v>
      </c>
      <c r="DG479" s="302">
        <f>IF(AND($B480=0,DG$2&gt;1),DF479,(DG472+DG473)*$B480/Параметры!DG$36)</f>
        <v>0</v>
      </c>
      <c r="DH479" s="302">
        <f>IF(AND($B480=0,DH$2&gt;1),DG479,(DH472+DH473)*$B480/Параметры!DH$36)</f>
        <v>0</v>
      </c>
      <c r="DI479" s="302">
        <f>IF(AND($B480=0,DI$2&gt;1),DH479,(DI472+DI473)*$B480/Параметры!DI$36)</f>
        <v>0</v>
      </c>
      <c r="DJ479" s="302">
        <f>IF(AND($B480=0,DJ$2&gt;1),DI479,(DJ472+DJ473)*$B480/Параметры!DJ$36)</f>
        <v>0</v>
      </c>
      <c r="DK479" s="302">
        <f>IF(AND($B480=0,DK$2&gt;1),DJ479,(DK472+DK473)*$B480/Параметры!DK$36)</f>
        <v>0</v>
      </c>
      <c r="DL479" s="302">
        <f>IF(AND($B480=0,DL$2&gt;1),DK479,(DL472+DL473)*$B480/Параметры!DL$36)</f>
        <v>0</v>
      </c>
      <c r="DM479" s="302">
        <f>IF(AND($B480=0,DM$2&gt;1),DL479,(DM472+DM473)*$B480/Параметры!DM$36)</f>
        <v>0</v>
      </c>
      <c r="DN479" s="302">
        <f>IF(AND($B480=0,DN$2&gt;1),DM479,(DN472+DN473)*$B480/Параметры!DN$36)</f>
        <v>0</v>
      </c>
      <c r="DO479" s="302">
        <f>IF(AND($B480=0,DO$2&gt;1),DN479,(DO472+DO473)*$B480/Параметры!DO$36)</f>
        <v>0</v>
      </c>
      <c r="DP479" s="302">
        <f>IF(AND($B480=0,DP$2&gt;1),DO479,(DP472+DP473)*$B480/Параметры!DP$36)</f>
        <v>0</v>
      </c>
      <c r="DQ479" s="302">
        <f>IF(AND($B480=0,DQ$2&gt;1),DP479,(DQ472+DQ473)*$B480/Параметры!DQ$36)</f>
        <v>0</v>
      </c>
      <c r="DR479" s="302">
        <f>IF(AND($B480=0,DR$2&gt;1),DQ479,(DR472+DR473)*$B480/Параметры!DR$36)</f>
        <v>0</v>
      </c>
      <c r="DS479" s="302">
        <f>IF(AND($B480=0,DS$2&gt;1),DR479,(DS472+DS473)*$B480/Параметры!DS$36)</f>
        <v>0</v>
      </c>
      <c r="DT479" s="302">
        <f>IF(AND($B480=0,DT$2&gt;1),DS479,(DT472+DT473)*$B480/Параметры!DT$36)</f>
        <v>0</v>
      </c>
      <c r="DU479" s="302">
        <f>IF(AND($B480=0,DU$2&gt;1),DT479,(DU472+DU473)*$B480/Параметры!DU$36)</f>
        <v>0</v>
      </c>
      <c r="DV479" s="302">
        <f>IF(AND($B480=0,DV$2&gt;1),DU479,(DV472+DV473)*$B480/Параметры!DV$36)</f>
        <v>0</v>
      </c>
      <c r="DW479" s="172"/>
      <c r="DX479" s="170"/>
    </row>
    <row r="480" spans="1:128" s="154" customFormat="1" hidden="1" outlineLevel="1" x14ac:dyDescent="0.2">
      <c r="A480" s="171" t="str">
        <f ca="1">Language!A$791</f>
        <v>период отсрочки платежа</v>
      </c>
      <c r="B480" s="303">
        <f>$B$535</f>
        <v>0</v>
      </c>
      <c r="C480" s="147" t="str">
        <f ca="1">Language!$A$1464</f>
        <v>дней</v>
      </c>
      <c r="F480" s="6" t="s">
        <v>3100</v>
      </c>
      <c r="G480" s="169"/>
      <c r="H480" s="169"/>
      <c r="I480" s="169"/>
      <c r="J480" s="169"/>
      <c r="K480" s="169"/>
      <c r="L480" s="169"/>
      <c r="M480" s="169"/>
      <c r="N480" s="169"/>
      <c r="O480" s="169"/>
      <c r="P480" s="169"/>
      <c r="Q480" s="169"/>
      <c r="R480" s="169"/>
      <c r="S480" s="169"/>
      <c r="T480" s="169"/>
      <c r="U480" s="169"/>
      <c r="V480" s="169"/>
      <c r="W480" s="169"/>
      <c r="X480" s="169"/>
      <c r="Y480" s="169"/>
      <c r="Z480" s="169"/>
      <c r="AA480" s="169"/>
      <c r="AB480" s="169"/>
      <c r="AC480" s="169"/>
      <c r="AD480" s="169"/>
      <c r="AE480" s="169"/>
      <c r="AF480" s="169"/>
      <c r="AG480" s="169"/>
      <c r="AH480" s="169"/>
      <c r="AI480" s="169"/>
      <c r="AJ480" s="169"/>
      <c r="AK480" s="169"/>
      <c r="AL480" s="169"/>
      <c r="AM480" s="169"/>
      <c r="AN480" s="169"/>
      <c r="AO480" s="169"/>
      <c r="AP480" s="169"/>
      <c r="AQ480" s="169"/>
      <c r="AR480" s="169"/>
      <c r="AS480" s="169"/>
      <c r="AT480" s="169"/>
      <c r="AU480" s="169"/>
      <c r="AV480" s="169"/>
      <c r="AW480" s="169"/>
      <c r="AX480" s="169"/>
      <c r="AY480" s="169"/>
      <c r="AZ480" s="169"/>
      <c r="BA480" s="169"/>
      <c r="BB480" s="169"/>
      <c r="BC480" s="169"/>
      <c r="BD480" s="169"/>
      <c r="BE480" s="169"/>
      <c r="BF480" s="169"/>
      <c r="BG480" s="169"/>
      <c r="BH480" s="169"/>
      <c r="BI480" s="169"/>
      <c r="BJ480" s="169"/>
      <c r="BK480" s="169"/>
      <c r="BL480" s="169"/>
      <c r="BM480" s="169"/>
      <c r="BN480" s="169"/>
      <c r="BO480" s="169"/>
      <c r="BP480" s="169"/>
      <c r="BQ480" s="169"/>
      <c r="BR480" s="169"/>
      <c r="BS480" s="169"/>
      <c r="BT480" s="169"/>
      <c r="BU480" s="169"/>
      <c r="BV480" s="169"/>
      <c r="BW480" s="169"/>
      <c r="BX480" s="169"/>
      <c r="BY480" s="169"/>
      <c r="BZ480" s="169"/>
      <c r="CA480" s="169"/>
      <c r="CB480" s="169"/>
      <c r="CC480" s="169"/>
      <c r="CD480" s="169"/>
      <c r="CE480" s="169"/>
      <c r="CF480" s="169"/>
      <c r="CG480" s="169"/>
      <c r="CH480" s="169"/>
      <c r="CI480" s="169"/>
      <c r="CJ480" s="169"/>
      <c r="CK480" s="169"/>
      <c r="CL480" s="169"/>
      <c r="CM480" s="169"/>
      <c r="CN480" s="169"/>
      <c r="CO480" s="169"/>
      <c r="CP480" s="169"/>
      <c r="CQ480" s="169"/>
      <c r="CR480" s="169"/>
      <c r="CS480" s="169"/>
      <c r="CT480" s="169"/>
      <c r="CU480" s="169"/>
      <c r="CV480" s="169"/>
      <c r="CW480" s="169"/>
      <c r="CX480" s="169"/>
      <c r="CY480" s="169"/>
      <c r="CZ480" s="169"/>
      <c r="DA480" s="169"/>
      <c r="DB480" s="169"/>
      <c r="DC480" s="169"/>
      <c r="DD480" s="169"/>
      <c r="DE480" s="169"/>
      <c r="DF480" s="169"/>
      <c r="DG480" s="169"/>
      <c r="DH480" s="169"/>
      <c r="DI480" s="169"/>
      <c r="DJ480" s="169"/>
      <c r="DK480" s="169"/>
      <c r="DL480" s="169"/>
      <c r="DM480" s="169"/>
      <c r="DN480" s="169"/>
      <c r="DO480" s="169"/>
      <c r="DP480" s="169"/>
      <c r="DQ480" s="169"/>
      <c r="DR480" s="169"/>
      <c r="DS480" s="169"/>
      <c r="DT480" s="169"/>
      <c r="DU480" s="169"/>
      <c r="DV480" s="169"/>
      <c r="DW480" s="169"/>
      <c r="DX480" s="170"/>
    </row>
    <row r="481" spans="1:128" s="154" customFormat="1" hidden="1" outlineLevel="1" x14ac:dyDescent="0.2">
      <c r="A481" s="168" t="str">
        <f ca="1">Language!A$792</f>
        <v>авансы уплаченные</v>
      </c>
      <c r="B481" s="158"/>
      <c r="C481" s="147" t="str">
        <f t="shared" ca="1" si="773"/>
        <v>тыс. руб.</v>
      </c>
      <c r="D481" s="158"/>
      <c r="F481" s="6" t="s">
        <v>3099</v>
      </c>
      <c r="G481" s="302">
        <f ca="1">IF(OR(AND($B482=0,G$2&gt;1),G$2=Prj_Len),F481,(OFFSET(G472,0,1)+OFFSET(G473,0,1))*$B482/Параметры!G$36)</f>
        <v>0</v>
      </c>
      <c r="H481" s="302">
        <f ca="1">IF(OR(AND($B482=0,H$2&gt;1),H$2=Prj_Len),G481,(OFFSET(H472,0,1)+OFFSET(H473,0,1))*$B482/Параметры!H$36)</f>
        <v>0</v>
      </c>
      <c r="I481" s="302">
        <f ca="1">IF(OR(AND($B482=0,I$2&gt;1),I$2=Prj_Len),H481,(OFFSET(I472,0,1)+OFFSET(I473,0,1))*$B482/Параметры!I$36)</f>
        <v>0</v>
      </c>
      <c r="J481" s="302">
        <f ca="1">IF(OR(AND($B482=0,J$2&gt;1),J$2=Prj_Len),I481,(OFFSET(J472,0,1)+OFFSET(J473,0,1))*$B482/Параметры!J$36)</f>
        <v>0</v>
      </c>
      <c r="K481" s="302">
        <f ca="1">IF(OR(AND($B482=0,K$2&gt;1),K$2=Prj_Len),J481,(OFFSET(K472,0,1)+OFFSET(K473,0,1))*$B482/Параметры!K$36)</f>
        <v>0</v>
      </c>
      <c r="L481" s="302">
        <f ca="1">IF(OR(AND($B482=0,L$2&gt;1),L$2=Prj_Len),K481,(OFFSET(L472,0,1)+OFFSET(L473,0,1))*$B482/Параметры!L$36)</f>
        <v>0</v>
      </c>
      <c r="M481" s="302">
        <f ca="1">IF(OR(AND($B482=0,M$2&gt;1),M$2=Prj_Len),L481,(OFFSET(M472,0,1)+OFFSET(M473,0,1))*$B482/Параметры!M$36)</f>
        <v>0</v>
      </c>
      <c r="N481" s="302">
        <f ca="1">IF(OR(AND($B482=0,N$2&gt;1),N$2=Prj_Len),M481,(OFFSET(N472,0,1)+OFFSET(N473,0,1))*$B482/Параметры!N$36)</f>
        <v>0</v>
      </c>
      <c r="O481" s="302">
        <f ca="1">IF(OR(AND($B482=0,O$2&gt;1),O$2=Prj_Len),N481,(OFFSET(O472,0,1)+OFFSET(O473,0,1))*$B482/Параметры!O$36)</f>
        <v>0</v>
      </c>
      <c r="P481" s="302">
        <f ca="1">IF(OR(AND($B482=0,P$2&gt;1),P$2=Prj_Len),O481,(OFFSET(P472,0,1)+OFFSET(P473,0,1))*$B482/Параметры!P$36)</f>
        <v>0</v>
      </c>
      <c r="Q481" s="302">
        <f ca="1">IF(OR(AND($B482=0,Q$2&gt;1),Q$2=Prj_Len),P481,(OFFSET(Q472,0,1)+OFFSET(Q473,0,1))*$B482/Параметры!Q$36)</f>
        <v>0</v>
      </c>
      <c r="R481" s="302">
        <f ca="1">IF(OR(AND($B482=0,R$2&gt;1),R$2=Prj_Len),Q481,(OFFSET(R472,0,1)+OFFSET(R473,0,1))*$B482/Параметры!R$36)</f>
        <v>0</v>
      </c>
      <c r="S481" s="302">
        <f ca="1">IF(OR(AND($B482=0,S$2&gt;1),S$2=Prj_Len),R481,(OFFSET(S472,0,1)+OFFSET(S473,0,1))*$B482/Параметры!S$36)</f>
        <v>0</v>
      </c>
      <c r="T481" s="302">
        <f ca="1">IF(OR(AND($B482=0,T$2&gt;1),T$2=Prj_Len),S481,(OFFSET(T472,0,1)+OFFSET(T473,0,1))*$B482/Параметры!T$36)</f>
        <v>0</v>
      </c>
      <c r="U481" s="302">
        <f ca="1">IF(OR(AND($B482=0,U$2&gt;1),U$2=Prj_Len),T481,(OFFSET(U472,0,1)+OFFSET(U473,0,1))*$B482/Параметры!U$36)</f>
        <v>0</v>
      </c>
      <c r="V481" s="302">
        <f ca="1">IF(OR(AND($B482=0,V$2&gt;1),V$2=Prj_Len),U481,(OFFSET(V472,0,1)+OFFSET(V473,0,1))*$B482/Параметры!V$36)</f>
        <v>0</v>
      </c>
      <c r="W481" s="302">
        <f ca="1">IF(OR(AND($B482=0,W$2&gt;1),W$2=Prj_Len),V481,(OFFSET(W472,0,1)+OFFSET(W473,0,1))*$B482/Параметры!W$36)</f>
        <v>0</v>
      </c>
      <c r="X481" s="302">
        <f ca="1">IF(OR(AND($B482=0,X$2&gt;1),X$2=Prj_Len),W481,(OFFSET(X472,0,1)+OFFSET(X473,0,1))*$B482/Параметры!X$36)</f>
        <v>0</v>
      </c>
      <c r="Y481" s="302">
        <f ca="1">IF(OR(AND($B482=0,Y$2&gt;1),Y$2=Prj_Len),X481,(OFFSET(Y472,0,1)+OFFSET(Y473,0,1))*$B482/Параметры!Y$36)</f>
        <v>0</v>
      </c>
      <c r="Z481" s="302">
        <f ca="1">IF(OR(AND($B482=0,Z$2&gt;1),Z$2=Prj_Len),Y481,(OFFSET(Z472,0,1)+OFFSET(Z473,0,1))*$B482/Параметры!Z$36)</f>
        <v>0</v>
      </c>
      <c r="AA481" s="302">
        <f ca="1">IF(OR(AND($B482=0,AA$2&gt;1),AA$2=Prj_Len),Z481,(OFFSET(AA472,0,1)+OFFSET(AA473,0,1))*$B482/Параметры!AA$36)</f>
        <v>0</v>
      </c>
      <c r="AB481" s="302">
        <f ca="1">IF(OR(AND($B482=0,AB$2&gt;1),AB$2=Prj_Len),AA481,(OFFSET(AB472,0,1)+OFFSET(AB473,0,1))*$B482/Параметры!AB$36)</f>
        <v>0</v>
      </c>
      <c r="AC481" s="302">
        <f ca="1">IF(OR(AND($B482=0,AC$2&gt;1),AC$2=Prj_Len),AB481,(OFFSET(AC472,0,1)+OFFSET(AC473,0,1))*$B482/Параметры!AC$36)</f>
        <v>0</v>
      </c>
      <c r="AD481" s="302">
        <f ca="1">IF(OR(AND($B482=0,AD$2&gt;1),AD$2=Prj_Len),AC481,(OFFSET(AD472,0,1)+OFFSET(AD473,0,1))*$B482/Параметры!AD$36)</f>
        <v>0</v>
      </c>
      <c r="AE481" s="302">
        <f ca="1">IF(OR(AND($B482=0,AE$2&gt;1),AE$2=Prj_Len),AD481,(OFFSET(AE472,0,1)+OFFSET(AE473,0,1))*$B482/Параметры!AE$36)</f>
        <v>0</v>
      </c>
      <c r="AF481" s="302">
        <f ca="1">IF(OR(AND($B482=0,AF$2&gt;1),AF$2=Prj_Len),AE481,(OFFSET(AF472,0,1)+OFFSET(AF473,0,1))*$B482/Параметры!AF$36)</f>
        <v>0</v>
      </c>
      <c r="AG481" s="302">
        <f ca="1">IF(OR(AND($B482=0,AG$2&gt;1),AG$2=Prj_Len),AF481,(OFFSET(AG472,0,1)+OFFSET(AG473,0,1))*$B482/Параметры!AG$36)</f>
        <v>0</v>
      </c>
      <c r="AH481" s="302">
        <f ca="1">IF(OR(AND($B482=0,AH$2&gt;1),AH$2=Prj_Len),AG481,(OFFSET(AH472,0,1)+OFFSET(AH473,0,1))*$B482/Параметры!AH$36)</f>
        <v>0</v>
      </c>
      <c r="AI481" s="302">
        <f ca="1">IF(OR(AND($B482=0,AI$2&gt;1),AI$2=Prj_Len),AH481,(OFFSET(AI472,0,1)+OFFSET(AI473,0,1))*$B482/Параметры!AI$36)</f>
        <v>0</v>
      </c>
      <c r="AJ481" s="302">
        <f ca="1">IF(OR(AND($B482=0,AJ$2&gt;1),AJ$2=Prj_Len),AI481,(OFFSET(AJ472,0,1)+OFFSET(AJ473,0,1))*$B482/Параметры!AJ$36)</f>
        <v>0</v>
      </c>
      <c r="AK481" s="302">
        <f ca="1">IF(OR(AND($B482=0,AK$2&gt;1),AK$2=Prj_Len),AJ481,(OFFSET(AK472,0,1)+OFFSET(AK473,0,1))*$B482/Параметры!AK$36)</f>
        <v>0</v>
      </c>
      <c r="AL481" s="302">
        <f ca="1">IF(OR(AND($B482=0,AL$2&gt;1),AL$2=Prj_Len),AK481,(OFFSET(AL472,0,1)+OFFSET(AL473,0,1))*$B482/Параметры!AL$36)</f>
        <v>0</v>
      </c>
      <c r="AM481" s="302">
        <f ca="1">IF(OR(AND($B482=0,AM$2&gt;1),AM$2=Prj_Len),AL481,(OFFSET(AM472,0,1)+OFFSET(AM473,0,1))*$B482/Параметры!AM$36)</f>
        <v>0</v>
      </c>
      <c r="AN481" s="302">
        <f ca="1">IF(OR(AND($B482=0,AN$2&gt;1),AN$2=Prj_Len),AM481,(OFFSET(AN472,0,1)+OFFSET(AN473,0,1))*$B482/Параметры!AN$36)</f>
        <v>0</v>
      </c>
      <c r="AO481" s="302">
        <f ca="1">IF(OR(AND($B482=0,AO$2&gt;1),AO$2=Prj_Len),AN481,(OFFSET(AO472,0,1)+OFFSET(AO473,0,1))*$B482/Параметры!AO$36)</f>
        <v>0</v>
      </c>
      <c r="AP481" s="302">
        <f ca="1">IF(OR(AND($B482=0,AP$2&gt;1),AP$2=Prj_Len),AO481,(OFFSET(AP472,0,1)+OFFSET(AP473,0,1))*$B482/Параметры!AP$36)</f>
        <v>0</v>
      </c>
      <c r="AQ481" s="302">
        <f ca="1">IF(OR(AND($B482=0,AQ$2&gt;1),AQ$2=Prj_Len),AP481,(OFFSET(AQ472,0,1)+OFFSET(AQ473,0,1))*$B482/Параметры!AQ$36)</f>
        <v>0</v>
      </c>
      <c r="AR481" s="302">
        <f ca="1">IF(OR(AND($B482=0,AR$2&gt;1),AR$2=Prj_Len),AQ481,(OFFSET(AR472,0,1)+OFFSET(AR473,0,1))*$B482/Параметры!AR$36)</f>
        <v>0</v>
      </c>
      <c r="AS481" s="302">
        <f ca="1">IF(OR(AND($B482=0,AS$2&gt;1),AS$2=Prj_Len),AR481,(OFFSET(AS472,0,1)+OFFSET(AS473,0,1))*$B482/Параметры!AS$36)</f>
        <v>0</v>
      </c>
      <c r="AT481" s="302">
        <f ca="1">IF(OR(AND($B482=0,AT$2&gt;1),AT$2=Prj_Len),AS481,(OFFSET(AT472,0,1)+OFFSET(AT473,0,1))*$B482/Параметры!AT$36)</f>
        <v>0</v>
      </c>
      <c r="AU481" s="302">
        <f ca="1">IF(OR(AND($B482=0,AU$2&gt;1),AU$2=Prj_Len),AT481,(OFFSET(AU472,0,1)+OFFSET(AU473,0,1))*$B482/Параметры!AU$36)</f>
        <v>0</v>
      </c>
      <c r="AV481" s="302">
        <f ca="1">IF(OR(AND($B482=0,AV$2&gt;1),AV$2=Prj_Len),AU481,(OFFSET(AV472,0,1)+OFFSET(AV473,0,1))*$B482/Параметры!AV$36)</f>
        <v>0</v>
      </c>
      <c r="AW481" s="302">
        <f ca="1">IF(OR(AND($B482=0,AW$2&gt;1),AW$2=Prj_Len),AV481,(OFFSET(AW472,0,1)+OFFSET(AW473,0,1))*$B482/Параметры!AW$36)</f>
        <v>0</v>
      </c>
      <c r="AX481" s="302">
        <f ca="1">IF(OR(AND($B482=0,AX$2&gt;1),AX$2=Prj_Len),AW481,(OFFSET(AX472,0,1)+OFFSET(AX473,0,1))*$B482/Параметры!AX$36)</f>
        <v>0</v>
      </c>
      <c r="AY481" s="302">
        <f ca="1">IF(OR(AND($B482=0,AY$2&gt;1),AY$2=Prj_Len),AX481,(OFFSET(AY472,0,1)+OFFSET(AY473,0,1))*$B482/Параметры!AY$36)</f>
        <v>0</v>
      </c>
      <c r="AZ481" s="302">
        <f ca="1">IF(OR(AND($B482=0,AZ$2&gt;1),AZ$2=Prj_Len),AY481,(OFFSET(AZ472,0,1)+OFFSET(AZ473,0,1))*$B482/Параметры!AZ$36)</f>
        <v>0</v>
      </c>
      <c r="BA481" s="302">
        <f ca="1">IF(OR(AND($B482=0,BA$2&gt;1),BA$2=Prj_Len),AZ481,(OFFSET(BA472,0,1)+OFFSET(BA473,0,1))*$B482/Параметры!BA$36)</f>
        <v>0</v>
      </c>
      <c r="BB481" s="302">
        <f ca="1">IF(OR(AND($B482=0,BB$2&gt;1),BB$2=Prj_Len),BA481,(OFFSET(BB472,0,1)+OFFSET(BB473,0,1))*$B482/Параметры!BB$36)</f>
        <v>0</v>
      </c>
      <c r="BC481" s="302">
        <f ca="1">IF(OR(AND($B482=0,BC$2&gt;1),BC$2=Prj_Len),BB481,(OFFSET(BC472,0,1)+OFFSET(BC473,0,1))*$B482/Параметры!BC$36)</f>
        <v>0</v>
      </c>
      <c r="BD481" s="302">
        <f ca="1">IF(OR(AND($B482=0,BD$2&gt;1),BD$2=Prj_Len),BC481,(OFFSET(BD472,0,1)+OFFSET(BD473,0,1))*$B482/Параметры!BD$36)</f>
        <v>0</v>
      </c>
      <c r="BE481" s="302">
        <f ca="1">IF(OR(AND($B482=0,BE$2&gt;1),BE$2=Prj_Len),BD481,(OFFSET(BE472,0,1)+OFFSET(BE473,0,1))*$B482/Параметры!BE$36)</f>
        <v>0</v>
      </c>
      <c r="BF481" s="302">
        <f ca="1">IF(OR(AND($B482=0,BF$2&gt;1),BF$2=Prj_Len),BE481,(OFFSET(BF472,0,1)+OFFSET(BF473,0,1))*$B482/Параметры!BF$36)</f>
        <v>0</v>
      </c>
      <c r="BG481" s="302">
        <f ca="1">IF(OR(AND($B482=0,BG$2&gt;1),BG$2=Prj_Len),BF481,(OFFSET(BG472,0,1)+OFFSET(BG473,0,1))*$B482/Параметры!BG$36)</f>
        <v>0</v>
      </c>
      <c r="BH481" s="302">
        <f ca="1">IF(OR(AND($B482=0,BH$2&gt;1),BH$2=Prj_Len),BG481,(OFFSET(BH472,0,1)+OFFSET(BH473,0,1))*$B482/Параметры!BH$36)</f>
        <v>0</v>
      </c>
      <c r="BI481" s="302">
        <f ca="1">IF(OR(AND($B482=0,BI$2&gt;1),BI$2=Prj_Len),BH481,(OFFSET(BI472,0,1)+OFFSET(BI473,0,1))*$B482/Параметры!BI$36)</f>
        <v>0</v>
      </c>
      <c r="BJ481" s="302">
        <f ca="1">IF(OR(AND($B482=0,BJ$2&gt;1),BJ$2=Prj_Len),BI481,(OFFSET(BJ472,0,1)+OFFSET(BJ473,0,1))*$B482/Параметры!BJ$36)</f>
        <v>0</v>
      </c>
      <c r="BK481" s="302">
        <f ca="1">IF(OR(AND($B482=0,BK$2&gt;1),BK$2=Prj_Len),BJ481,(OFFSET(BK472,0,1)+OFFSET(BK473,0,1))*$B482/Параметры!BK$36)</f>
        <v>0</v>
      </c>
      <c r="BL481" s="302">
        <f ca="1">IF(OR(AND($B482=0,BL$2&gt;1),BL$2=Prj_Len),BK481,(OFFSET(BL472,0,1)+OFFSET(BL473,0,1))*$B482/Параметры!BL$36)</f>
        <v>0</v>
      </c>
      <c r="BM481" s="302">
        <f ca="1">IF(OR(AND($B482=0,BM$2&gt;1),BM$2=Prj_Len),BL481,(OFFSET(BM472,0,1)+OFFSET(BM473,0,1))*$B482/Параметры!BM$36)</f>
        <v>0</v>
      </c>
      <c r="BN481" s="302">
        <f ca="1">IF(OR(AND($B482=0,BN$2&gt;1),BN$2=Prj_Len),BM481,(OFFSET(BN472,0,1)+OFFSET(BN473,0,1))*$B482/Параметры!BN$36)</f>
        <v>0</v>
      </c>
      <c r="BO481" s="302">
        <f ca="1">IF(OR(AND($B482=0,BO$2&gt;1),BO$2=Prj_Len),BN481,(OFFSET(BO472,0,1)+OFFSET(BO473,0,1))*$B482/Параметры!BO$36)</f>
        <v>0</v>
      </c>
      <c r="BP481" s="302">
        <f ca="1">IF(OR(AND($B482=0,BP$2&gt;1),BP$2=Prj_Len),BO481,(OFFSET(BP472,0,1)+OFFSET(BP473,0,1))*$B482/Параметры!BP$36)</f>
        <v>0</v>
      </c>
      <c r="BQ481" s="302">
        <f ca="1">IF(OR(AND($B482=0,BQ$2&gt;1),BQ$2=Prj_Len),BP481,(OFFSET(BQ472,0,1)+OFFSET(BQ473,0,1))*$B482/Параметры!BQ$36)</f>
        <v>0</v>
      </c>
      <c r="BR481" s="302">
        <f ca="1">IF(OR(AND($B482=0,BR$2&gt;1),BR$2=Prj_Len),BQ481,(OFFSET(BR472,0,1)+OFFSET(BR473,0,1))*$B482/Параметры!BR$36)</f>
        <v>0</v>
      </c>
      <c r="BS481" s="302">
        <f ca="1">IF(OR(AND($B482=0,BS$2&gt;1),BS$2=Prj_Len),BR481,(OFFSET(BS472,0,1)+OFFSET(BS473,0,1))*$B482/Параметры!BS$36)</f>
        <v>0</v>
      </c>
      <c r="BT481" s="302">
        <f ca="1">IF(OR(AND($B482=0,BT$2&gt;1),BT$2=Prj_Len),BS481,(OFFSET(BT472,0,1)+OFFSET(BT473,0,1))*$B482/Параметры!BT$36)</f>
        <v>0</v>
      </c>
      <c r="BU481" s="302">
        <f ca="1">IF(OR(AND($B482=0,BU$2&gt;1),BU$2=Prj_Len),BT481,(OFFSET(BU472,0,1)+OFFSET(BU473,0,1))*$B482/Параметры!BU$36)</f>
        <v>0</v>
      </c>
      <c r="BV481" s="302">
        <f ca="1">IF(OR(AND($B482=0,BV$2&gt;1),BV$2=Prj_Len),BU481,(OFFSET(BV472,0,1)+OFFSET(BV473,0,1))*$B482/Параметры!BV$36)</f>
        <v>0</v>
      </c>
      <c r="BW481" s="302">
        <f ca="1">IF(OR(AND($B482=0,BW$2&gt;1),BW$2=Prj_Len),BV481,(OFFSET(BW472,0,1)+OFFSET(BW473,0,1))*$B482/Параметры!BW$36)</f>
        <v>0</v>
      </c>
      <c r="BX481" s="302">
        <f ca="1">IF(OR(AND($B482=0,BX$2&gt;1),BX$2=Prj_Len),BW481,(OFFSET(BX472,0,1)+OFFSET(BX473,0,1))*$B482/Параметры!BX$36)</f>
        <v>0</v>
      </c>
      <c r="BY481" s="302">
        <f ca="1">IF(OR(AND($B482=0,BY$2&gt;1),BY$2=Prj_Len),BX481,(OFFSET(BY472,0,1)+OFFSET(BY473,0,1))*$B482/Параметры!BY$36)</f>
        <v>0</v>
      </c>
      <c r="BZ481" s="302">
        <f ca="1">IF(OR(AND($B482=0,BZ$2&gt;1),BZ$2=Prj_Len),BY481,(OFFSET(BZ472,0,1)+OFFSET(BZ473,0,1))*$B482/Параметры!BZ$36)</f>
        <v>0</v>
      </c>
      <c r="CA481" s="302">
        <f ca="1">IF(OR(AND($B482=0,CA$2&gt;1),CA$2=Prj_Len),BZ481,(OFFSET(CA472,0,1)+OFFSET(CA473,0,1))*$B482/Параметры!CA$36)</f>
        <v>0</v>
      </c>
      <c r="CB481" s="302">
        <f ca="1">IF(OR(AND($B482=0,CB$2&gt;1),CB$2=Prj_Len),CA481,(OFFSET(CB472,0,1)+OFFSET(CB473,0,1))*$B482/Параметры!CB$36)</f>
        <v>0</v>
      </c>
      <c r="CC481" s="302">
        <f ca="1">IF(OR(AND($B482=0,CC$2&gt;1),CC$2=Prj_Len),CB481,(OFFSET(CC472,0,1)+OFFSET(CC473,0,1))*$B482/Параметры!CC$36)</f>
        <v>0</v>
      </c>
      <c r="CD481" s="302">
        <f ca="1">IF(OR(AND($B482=0,CD$2&gt;1),CD$2=Prj_Len),CC481,(OFFSET(CD472,0,1)+OFFSET(CD473,0,1))*$B482/Параметры!CD$36)</f>
        <v>0</v>
      </c>
      <c r="CE481" s="302">
        <f ca="1">IF(OR(AND($B482=0,CE$2&gt;1),CE$2=Prj_Len),CD481,(OFFSET(CE472,0,1)+OFFSET(CE473,0,1))*$B482/Параметры!CE$36)</f>
        <v>0</v>
      </c>
      <c r="CF481" s="302">
        <f ca="1">IF(OR(AND($B482=0,CF$2&gt;1),CF$2=Prj_Len),CE481,(OFFSET(CF472,0,1)+OFFSET(CF473,0,1))*$B482/Параметры!CF$36)</f>
        <v>0</v>
      </c>
      <c r="CG481" s="302">
        <f ca="1">IF(OR(AND($B482=0,CG$2&gt;1),CG$2=Prj_Len),CF481,(OFFSET(CG472,0,1)+OFFSET(CG473,0,1))*$B482/Параметры!CG$36)</f>
        <v>0</v>
      </c>
      <c r="CH481" s="302">
        <f ca="1">IF(OR(AND($B482=0,CH$2&gt;1),CH$2=Prj_Len),CG481,(OFFSET(CH472,0,1)+OFFSET(CH473,0,1))*$B482/Параметры!CH$36)</f>
        <v>0</v>
      </c>
      <c r="CI481" s="302">
        <f ca="1">IF(OR(AND($B482=0,CI$2&gt;1),CI$2=Prj_Len),CH481,(OFFSET(CI472,0,1)+OFFSET(CI473,0,1))*$B482/Параметры!CI$36)</f>
        <v>0</v>
      </c>
      <c r="CJ481" s="302">
        <f ca="1">IF(OR(AND($B482=0,CJ$2&gt;1),CJ$2=Prj_Len),CI481,(OFFSET(CJ472,0,1)+OFFSET(CJ473,0,1))*$B482/Параметры!CJ$36)</f>
        <v>0</v>
      </c>
      <c r="CK481" s="302">
        <f ca="1">IF(OR(AND($B482=0,CK$2&gt;1),CK$2=Prj_Len),CJ481,(OFFSET(CK472,0,1)+OFFSET(CK473,0,1))*$B482/Параметры!CK$36)</f>
        <v>0</v>
      </c>
      <c r="CL481" s="302">
        <f ca="1">IF(OR(AND($B482=0,CL$2&gt;1),CL$2=Prj_Len),CK481,(OFFSET(CL472,0,1)+OFFSET(CL473,0,1))*$B482/Параметры!CL$36)</f>
        <v>0</v>
      </c>
      <c r="CM481" s="302">
        <f ca="1">IF(OR(AND($B482=0,CM$2&gt;1),CM$2=Prj_Len),CL481,(OFFSET(CM472,0,1)+OFFSET(CM473,0,1))*$B482/Параметры!CM$36)</f>
        <v>0</v>
      </c>
      <c r="CN481" s="302">
        <f ca="1">IF(OR(AND($B482=0,CN$2&gt;1),CN$2=Prj_Len),CM481,(OFFSET(CN472,0,1)+OFFSET(CN473,0,1))*$B482/Параметры!CN$36)</f>
        <v>0</v>
      </c>
      <c r="CO481" s="302">
        <f ca="1">IF(OR(AND($B482=0,CO$2&gt;1),CO$2=Prj_Len),CN481,(OFFSET(CO472,0,1)+OFFSET(CO473,0,1))*$B482/Параметры!CO$36)</f>
        <v>0</v>
      </c>
      <c r="CP481" s="302">
        <f ca="1">IF(OR(AND($B482=0,CP$2&gt;1),CP$2=Prj_Len),CO481,(OFFSET(CP472,0,1)+OFFSET(CP473,0,1))*$B482/Параметры!CP$36)</f>
        <v>0</v>
      </c>
      <c r="CQ481" s="302">
        <f ca="1">IF(OR(AND($B482=0,CQ$2&gt;1),CQ$2=Prj_Len),CP481,(OFFSET(CQ472,0,1)+OFFSET(CQ473,0,1))*$B482/Параметры!CQ$36)</f>
        <v>0</v>
      </c>
      <c r="CR481" s="302">
        <f ca="1">IF(OR(AND($B482=0,CR$2&gt;1),CR$2=Prj_Len),CQ481,(OFFSET(CR472,0,1)+OFFSET(CR473,0,1))*$B482/Параметры!CR$36)</f>
        <v>0</v>
      </c>
      <c r="CS481" s="302">
        <f ca="1">IF(OR(AND($B482=0,CS$2&gt;1),CS$2=Prj_Len),CR481,(OFFSET(CS472,0,1)+OFFSET(CS473,0,1))*$B482/Параметры!CS$36)</f>
        <v>0</v>
      </c>
      <c r="CT481" s="302">
        <f ca="1">IF(OR(AND($B482=0,CT$2&gt;1),CT$2=Prj_Len),CS481,(OFFSET(CT472,0,1)+OFFSET(CT473,0,1))*$B482/Параметры!CT$36)</f>
        <v>0</v>
      </c>
      <c r="CU481" s="302">
        <f ca="1">IF(OR(AND($B482=0,CU$2&gt;1),CU$2=Prj_Len),CT481,(OFFSET(CU472,0,1)+OFFSET(CU473,0,1))*$B482/Параметры!CU$36)</f>
        <v>0</v>
      </c>
      <c r="CV481" s="302">
        <f ca="1">IF(OR(AND($B482=0,CV$2&gt;1),CV$2=Prj_Len),CU481,(OFFSET(CV472,0,1)+OFFSET(CV473,0,1))*$B482/Параметры!CV$36)</f>
        <v>0</v>
      </c>
      <c r="CW481" s="302">
        <f ca="1">IF(OR(AND($B482=0,CW$2&gt;1),CW$2=Prj_Len),CV481,(OFFSET(CW472,0,1)+OFFSET(CW473,0,1))*$B482/Параметры!CW$36)</f>
        <v>0</v>
      </c>
      <c r="CX481" s="302">
        <f ca="1">IF(OR(AND($B482=0,CX$2&gt;1),CX$2=Prj_Len),CW481,(OFFSET(CX472,0,1)+OFFSET(CX473,0,1))*$B482/Параметры!CX$36)</f>
        <v>0</v>
      </c>
      <c r="CY481" s="302">
        <f ca="1">IF(OR(AND($B482=0,CY$2&gt;1),CY$2=Prj_Len),CX481,(OFFSET(CY472,0,1)+OFFSET(CY473,0,1))*$B482/Параметры!CY$36)</f>
        <v>0</v>
      </c>
      <c r="CZ481" s="302">
        <f ca="1">IF(OR(AND($B482=0,CZ$2&gt;1),CZ$2=Prj_Len),CY481,(OFFSET(CZ472,0,1)+OFFSET(CZ473,0,1))*$B482/Параметры!CZ$36)</f>
        <v>0</v>
      </c>
      <c r="DA481" s="302">
        <f ca="1">IF(OR(AND($B482=0,DA$2&gt;1),DA$2=Prj_Len),CZ481,(OFFSET(DA472,0,1)+OFFSET(DA473,0,1))*$B482/Параметры!DA$36)</f>
        <v>0</v>
      </c>
      <c r="DB481" s="302">
        <f ca="1">IF(OR(AND($B482=0,DB$2&gt;1),DB$2=Prj_Len),DA481,(OFFSET(DB472,0,1)+OFFSET(DB473,0,1))*$B482/Параметры!DB$36)</f>
        <v>0</v>
      </c>
      <c r="DC481" s="302">
        <f ca="1">IF(OR(AND($B482=0,DC$2&gt;1),DC$2=Prj_Len),DB481,(OFFSET(DC472,0,1)+OFFSET(DC473,0,1))*$B482/Параметры!DC$36)</f>
        <v>0</v>
      </c>
      <c r="DD481" s="302">
        <f ca="1">IF(OR(AND($B482=0,DD$2&gt;1),DD$2=Prj_Len),DC481,(OFFSET(DD472,0,1)+OFFSET(DD473,0,1))*$B482/Параметры!DD$36)</f>
        <v>0</v>
      </c>
      <c r="DE481" s="302">
        <f ca="1">IF(OR(AND($B482=0,DE$2&gt;1),DE$2=Prj_Len),DD481,(OFFSET(DE472,0,1)+OFFSET(DE473,0,1))*$B482/Параметры!DE$36)</f>
        <v>0</v>
      </c>
      <c r="DF481" s="302">
        <f ca="1">IF(OR(AND($B482=0,DF$2&gt;1),DF$2=Prj_Len),DE481,(OFFSET(DF472,0,1)+OFFSET(DF473,0,1))*$B482/Параметры!DF$36)</f>
        <v>0</v>
      </c>
      <c r="DG481" s="302">
        <f ca="1">IF(OR(AND($B482=0,DG$2&gt;1),DG$2=Prj_Len),DF481,(OFFSET(DG472,0,1)+OFFSET(DG473,0,1))*$B482/Параметры!DG$36)</f>
        <v>0</v>
      </c>
      <c r="DH481" s="302">
        <f ca="1">IF(OR(AND($B482=0,DH$2&gt;1),DH$2=Prj_Len),DG481,(OFFSET(DH472,0,1)+OFFSET(DH473,0,1))*$B482/Параметры!DH$36)</f>
        <v>0</v>
      </c>
      <c r="DI481" s="302">
        <f ca="1">IF(OR(AND($B482=0,DI$2&gt;1),DI$2=Prj_Len),DH481,(OFFSET(DI472,0,1)+OFFSET(DI473,0,1))*$B482/Параметры!DI$36)</f>
        <v>0</v>
      </c>
      <c r="DJ481" s="302">
        <f ca="1">IF(OR(AND($B482=0,DJ$2&gt;1),DJ$2=Prj_Len),DI481,(OFFSET(DJ472,0,1)+OFFSET(DJ473,0,1))*$B482/Параметры!DJ$36)</f>
        <v>0</v>
      </c>
      <c r="DK481" s="302">
        <f ca="1">IF(OR(AND($B482=0,DK$2&gt;1),DK$2=Prj_Len),DJ481,(OFFSET(DK472,0,1)+OFFSET(DK473,0,1))*$B482/Параметры!DK$36)</f>
        <v>0</v>
      </c>
      <c r="DL481" s="302">
        <f ca="1">IF(OR(AND($B482=0,DL$2&gt;1),DL$2=Prj_Len),DK481,(OFFSET(DL472,0,1)+OFFSET(DL473,0,1))*$B482/Параметры!DL$36)</f>
        <v>0</v>
      </c>
      <c r="DM481" s="302">
        <f ca="1">IF(OR(AND($B482=0,DM$2&gt;1),DM$2=Prj_Len),DL481,(OFFSET(DM472,0,1)+OFFSET(DM473,0,1))*$B482/Параметры!DM$36)</f>
        <v>0</v>
      </c>
      <c r="DN481" s="302">
        <f ca="1">IF(OR(AND($B482=0,DN$2&gt;1),DN$2=Prj_Len),DM481,(OFFSET(DN472,0,1)+OFFSET(DN473,0,1))*$B482/Параметры!DN$36)</f>
        <v>0</v>
      </c>
      <c r="DO481" s="302">
        <f ca="1">IF(OR(AND($B482=0,DO$2&gt;1),DO$2=Prj_Len),DN481,(OFFSET(DO472,0,1)+OFFSET(DO473,0,1))*$B482/Параметры!DO$36)</f>
        <v>0</v>
      </c>
      <c r="DP481" s="302">
        <f ca="1">IF(OR(AND($B482=0,DP$2&gt;1),DP$2=Prj_Len),DO481,(OFFSET(DP472,0,1)+OFFSET(DP473,0,1))*$B482/Параметры!DP$36)</f>
        <v>0</v>
      </c>
      <c r="DQ481" s="302">
        <f ca="1">IF(OR(AND($B482=0,DQ$2&gt;1),DQ$2=Prj_Len),DP481,(OFFSET(DQ472,0,1)+OFFSET(DQ473,0,1))*$B482/Параметры!DQ$36)</f>
        <v>0</v>
      </c>
      <c r="DR481" s="302">
        <f ca="1">IF(OR(AND($B482=0,DR$2&gt;1),DR$2=Prj_Len),DQ481,(OFFSET(DR472,0,1)+OFFSET(DR473,0,1))*$B482/Параметры!DR$36)</f>
        <v>0</v>
      </c>
      <c r="DS481" s="302">
        <f ca="1">IF(OR(AND($B482=0,DS$2&gt;1),DS$2=Prj_Len),DR481,(OFFSET(DS472,0,1)+OFFSET(DS473,0,1))*$B482/Параметры!DS$36)</f>
        <v>0</v>
      </c>
      <c r="DT481" s="302">
        <f ca="1">IF(OR(AND($B482=0,DT$2&gt;1),DT$2=Prj_Len),DS481,(OFFSET(DT472,0,1)+OFFSET(DT473,0,1))*$B482/Параметры!DT$36)</f>
        <v>0</v>
      </c>
      <c r="DU481" s="302">
        <f ca="1">IF(OR(AND($B482=0,DU$2&gt;1),DU$2=Prj_Len),DT481,(OFFSET(DU472,0,1)+OFFSET(DU473,0,1))*$B482/Параметры!DU$36)</f>
        <v>0</v>
      </c>
      <c r="DV481" s="302">
        <f ca="1">IF(OR(AND($B482=0,DV$2&gt;1),DV$2=Prj_Len),DU481,(OFFSET(DV472,0,1)+OFFSET(DV473,0,1))*$B482/Параметры!DV$36)</f>
        <v>0</v>
      </c>
      <c r="DW481" s="172"/>
      <c r="DX481" s="170"/>
    </row>
    <row r="482" spans="1:128" s="154" customFormat="1" hidden="1" outlineLevel="1" x14ac:dyDescent="0.2">
      <c r="A482" s="171" t="str">
        <f ca="1">Language!A$793</f>
        <v>период предоплаты</v>
      </c>
      <c r="B482" s="303">
        <f>$B$542</f>
        <v>0</v>
      </c>
      <c r="C482" s="147" t="str">
        <f ca="1">Language!$A$1464</f>
        <v>дней</v>
      </c>
      <c r="F482" s="6" t="s">
        <v>3100</v>
      </c>
      <c r="G482" s="169"/>
      <c r="H482" s="169"/>
      <c r="I482" s="169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  <c r="U482" s="169"/>
      <c r="V482" s="169"/>
      <c r="W482" s="169"/>
      <c r="X482" s="169"/>
      <c r="Y482" s="169"/>
      <c r="Z482" s="169"/>
      <c r="AA482" s="169"/>
      <c r="AB482" s="169"/>
      <c r="AC482" s="169"/>
      <c r="AD482" s="169"/>
      <c r="AE482" s="169"/>
      <c r="AF482" s="169"/>
      <c r="AG482" s="169"/>
      <c r="AH482" s="169"/>
      <c r="AI482" s="169"/>
      <c r="AJ482" s="169"/>
      <c r="AK482" s="169"/>
      <c r="AL482" s="169"/>
      <c r="AM482" s="169"/>
      <c r="AN482" s="169"/>
      <c r="AO482" s="169"/>
      <c r="AP482" s="169"/>
      <c r="AQ482" s="169"/>
      <c r="AR482" s="169"/>
      <c r="AS482" s="169"/>
      <c r="AT482" s="169"/>
      <c r="AU482" s="169"/>
      <c r="AV482" s="169"/>
      <c r="AW482" s="169"/>
      <c r="AX482" s="169"/>
      <c r="AY482" s="169"/>
      <c r="AZ482" s="169"/>
      <c r="BA482" s="169"/>
      <c r="BB482" s="169"/>
      <c r="BC482" s="169"/>
      <c r="BD482" s="169"/>
      <c r="BE482" s="169"/>
      <c r="BF482" s="169"/>
      <c r="BG482" s="169"/>
      <c r="BH482" s="169"/>
      <c r="BI482" s="169"/>
      <c r="BJ482" s="169"/>
      <c r="BK482" s="169"/>
      <c r="BL482" s="169"/>
      <c r="BM482" s="169"/>
      <c r="BN482" s="169"/>
      <c r="BO482" s="169"/>
      <c r="BP482" s="169"/>
      <c r="BQ482" s="169"/>
      <c r="BR482" s="169"/>
      <c r="BS482" s="169"/>
      <c r="BT482" s="169"/>
      <c r="BU482" s="169"/>
      <c r="BV482" s="169"/>
      <c r="BW482" s="169"/>
      <c r="BX482" s="169"/>
      <c r="BY482" s="169"/>
      <c r="BZ482" s="169"/>
      <c r="CA482" s="169"/>
      <c r="CB482" s="169"/>
      <c r="CC482" s="169"/>
      <c r="CD482" s="169"/>
      <c r="CE482" s="169"/>
      <c r="CF482" s="169"/>
      <c r="CG482" s="169"/>
      <c r="CH482" s="169"/>
      <c r="CI482" s="169"/>
      <c r="CJ482" s="169"/>
      <c r="CK482" s="169"/>
      <c r="CL482" s="169"/>
      <c r="CM482" s="169"/>
      <c r="CN482" s="169"/>
      <c r="CO482" s="169"/>
      <c r="CP482" s="169"/>
      <c r="CQ482" s="169"/>
      <c r="CR482" s="169"/>
      <c r="CS482" s="169"/>
      <c r="CT482" s="169"/>
      <c r="CU482" s="169"/>
      <c r="CV482" s="169"/>
      <c r="CW482" s="169"/>
      <c r="CX482" s="169"/>
      <c r="CY482" s="169"/>
      <c r="CZ482" s="169"/>
      <c r="DA482" s="169"/>
      <c r="DB482" s="169"/>
      <c r="DC482" s="169"/>
      <c r="DD482" s="169"/>
      <c r="DE482" s="169"/>
      <c r="DF482" s="169"/>
      <c r="DG482" s="169"/>
      <c r="DH482" s="169"/>
      <c r="DI482" s="169"/>
      <c r="DJ482" s="169"/>
      <c r="DK482" s="169"/>
      <c r="DL482" s="169"/>
      <c r="DM482" s="169"/>
      <c r="DN482" s="169"/>
      <c r="DO482" s="169"/>
      <c r="DP482" s="169"/>
      <c r="DQ482" s="169"/>
      <c r="DR482" s="169"/>
      <c r="DS482" s="169"/>
      <c r="DT482" s="169"/>
      <c r="DU482" s="169"/>
      <c r="DV482" s="169"/>
      <c r="DW482" s="169"/>
      <c r="DX482" s="170"/>
    </row>
    <row r="483" spans="1:128" hidden="1" outlineLevel="1" x14ac:dyDescent="0.2">
      <c r="A483" s="159" t="str">
        <f ca="1">Language!A$794</f>
        <v>оплата постоянных издержек, с НДС</v>
      </c>
      <c r="B483" s="154"/>
      <c r="C483" s="178" t="str">
        <f t="shared" ca="1" si="773"/>
        <v>тыс. руб.</v>
      </c>
      <c r="D483" s="158"/>
      <c r="F483" s="6" t="s">
        <v>3082</v>
      </c>
      <c r="G483" s="185">
        <f ca="1">G472+G473-IF(G$2=1,G479,G479-F479)+IF(G$2=1,G481,G481-F481)</f>
        <v>0</v>
      </c>
      <c r="H483" s="185">
        <f t="shared" ref="H483:DV483" ca="1" si="775">H472+H473-IF(H$2=1,H479,H479-G479)+IF(H$2=1,H481,H481-G481)</f>
        <v>0</v>
      </c>
      <c r="I483" s="185">
        <f t="shared" ca="1" si="775"/>
        <v>0</v>
      </c>
      <c r="J483" s="185">
        <f t="shared" ca="1" si="775"/>
        <v>0</v>
      </c>
      <c r="K483" s="185">
        <f t="shared" ca="1" si="775"/>
        <v>0</v>
      </c>
      <c r="L483" s="185">
        <f t="shared" ca="1" si="775"/>
        <v>0</v>
      </c>
      <c r="M483" s="185">
        <f t="shared" ca="1" si="775"/>
        <v>0</v>
      </c>
      <c r="N483" s="185">
        <f t="shared" ca="1" si="775"/>
        <v>0</v>
      </c>
      <c r="O483" s="185">
        <f t="shared" ca="1" si="775"/>
        <v>0</v>
      </c>
      <c r="P483" s="185">
        <f t="shared" ca="1" si="775"/>
        <v>0</v>
      </c>
      <c r="Q483" s="185">
        <f t="shared" ca="1" si="775"/>
        <v>0</v>
      </c>
      <c r="R483" s="185">
        <f t="shared" ca="1" si="775"/>
        <v>0</v>
      </c>
      <c r="S483" s="185">
        <f t="shared" ca="1" si="775"/>
        <v>0</v>
      </c>
      <c r="T483" s="185">
        <f t="shared" ca="1" si="775"/>
        <v>0</v>
      </c>
      <c r="U483" s="185">
        <f t="shared" ca="1" si="775"/>
        <v>0</v>
      </c>
      <c r="V483" s="185">
        <f t="shared" ca="1" si="775"/>
        <v>0</v>
      </c>
      <c r="W483" s="185">
        <f t="shared" ca="1" si="775"/>
        <v>0</v>
      </c>
      <c r="X483" s="185">
        <f t="shared" ca="1" si="775"/>
        <v>0</v>
      </c>
      <c r="Y483" s="185">
        <f t="shared" ca="1" si="775"/>
        <v>0</v>
      </c>
      <c r="Z483" s="185">
        <f t="shared" ca="1" si="775"/>
        <v>0</v>
      </c>
      <c r="AA483" s="185">
        <f t="shared" ca="1" si="775"/>
        <v>0</v>
      </c>
      <c r="AB483" s="185">
        <f t="shared" ca="1" si="775"/>
        <v>0</v>
      </c>
      <c r="AC483" s="185">
        <f t="shared" ca="1" si="775"/>
        <v>0</v>
      </c>
      <c r="AD483" s="185">
        <f t="shared" ca="1" si="775"/>
        <v>0</v>
      </c>
      <c r="AE483" s="185">
        <f t="shared" ca="1" si="775"/>
        <v>0</v>
      </c>
      <c r="AF483" s="185">
        <f t="shared" ca="1" si="775"/>
        <v>0</v>
      </c>
      <c r="AG483" s="185">
        <f t="shared" ca="1" si="775"/>
        <v>0</v>
      </c>
      <c r="AH483" s="185">
        <f t="shared" ca="1" si="775"/>
        <v>0</v>
      </c>
      <c r="AI483" s="185">
        <f t="shared" ca="1" si="775"/>
        <v>0</v>
      </c>
      <c r="AJ483" s="185">
        <f t="shared" ca="1" si="775"/>
        <v>0</v>
      </c>
      <c r="AK483" s="185">
        <f t="shared" ca="1" si="775"/>
        <v>0</v>
      </c>
      <c r="AL483" s="185">
        <f t="shared" ca="1" si="775"/>
        <v>0</v>
      </c>
      <c r="AM483" s="185">
        <f t="shared" ca="1" si="775"/>
        <v>0</v>
      </c>
      <c r="AN483" s="185">
        <f t="shared" ca="1" si="775"/>
        <v>0</v>
      </c>
      <c r="AO483" s="185">
        <f t="shared" ca="1" si="775"/>
        <v>0</v>
      </c>
      <c r="AP483" s="185">
        <f t="shared" ca="1" si="775"/>
        <v>0</v>
      </c>
      <c r="AQ483" s="185">
        <f t="shared" ca="1" si="775"/>
        <v>0</v>
      </c>
      <c r="AR483" s="185">
        <f t="shared" ca="1" si="775"/>
        <v>0</v>
      </c>
      <c r="AS483" s="185">
        <f t="shared" ca="1" si="775"/>
        <v>0</v>
      </c>
      <c r="AT483" s="185">
        <f t="shared" ca="1" si="775"/>
        <v>0</v>
      </c>
      <c r="AU483" s="185">
        <f t="shared" ca="1" si="775"/>
        <v>0</v>
      </c>
      <c r="AV483" s="185">
        <f t="shared" ca="1" si="775"/>
        <v>0</v>
      </c>
      <c r="AW483" s="185">
        <f t="shared" ca="1" si="775"/>
        <v>0</v>
      </c>
      <c r="AX483" s="185">
        <f t="shared" ca="1" si="775"/>
        <v>0</v>
      </c>
      <c r="AY483" s="185">
        <f t="shared" ca="1" si="775"/>
        <v>0</v>
      </c>
      <c r="AZ483" s="185">
        <f t="shared" ca="1" si="775"/>
        <v>0</v>
      </c>
      <c r="BA483" s="185">
        <f t="shared" ca="1" si="775"/>
        <v>0</v>
      </c>
      <c r="BB483" s="185">
        <f t="shared" ca="1" si="775"/>
        <v>0</v>
      </c>
      <c r="BC483" s="185">
        <f t="shared" ca="1" si="775"/>
        <v>0</v>
      </c>
      <c r="BD483" s="185">
        <f t="shared" ca="1" si="775"/>
        <v>0</v>
      </c>
      <c r="BE483" s="185">
        <f t="shared" ca="1" si="775"/>
        <v>0</v>
      </c>
      <c r="BF483" s="185">
        <f t="shared" ca="1" si="775"/>
        <v>0</v>
      </c>
      <c r="BG483" s="185">
        <f t="shared" ca="1" si="775"/>
        <v>0</v>
      </c>
      <c r="BH483" s="185">
        <f t="shared" ca="1" si="775"/>
        <v>0</v>
      </c>
      <c r="BI483" s="185">
        <f t="shared" ca="1" si="775"/>
        <v>0</v>
      </c>
      <c r="BJ483" s="185">
        <f t="shared" ca="1" si="775"/>
        <v>0</v>
      </c>
      <c r="BK483" s="185">
        <f t="shared" ca="1" si="775"/>
        <v>0</v>
      </c>
      <c r="BL483" s="185">
        <f t="shared" ca="1" si="775"/>
        <v>0</v>
      </c>
      <c r="BM483" s="185">
        <f t="shared" ca="1" si="775"/>
        <v>0</v>
      </c>
      <c r="BN483" s="185">
        <f t="shared" ca="1" si="775"/>
        <v>0</v>
      </c>
      <c r="BO483" s="185">
        <f t="shared" ca="1" si="775"/>
        <v>0</v>
      </c>
      <c r="BP483" s="185">
        <f t="shared" ca="1" si="775"/>
        <v>0</v>
      </c>
      <c r="BQ483" s="185">
        <f t="shared" ca="1" si="775"/>
        <v>0</v>
      </c>
      <c r="BR483" s="185">
        <f t="shared" ca="1" si="775"/>
        <v>0</v>
      </c>
      <c r="BS483" s="185">
        <f t="shared" ca="1" si="775"/>
        <v>0</v>
      </c>
      <c r="BT483" s="185">
        <f t="shared" ca="1" si="775"/>
        <v>0</v>
      </c>
      <c r="BU483" s="185">
        <f t="shared" ca="1" si="775"/>
        <v>0</v>
      </c>
      <c r="BV483" s="185">
        <f t="shared" ca="1" si="775"/>
        <v>0</v>
      </c>
      <c r="BW483" s="185">
        <f t="shared" ca="1" si="775"/>
        <v>0</v>
      </c>
      <c r="BX483" s="185">
        <f t="shared" ca="1" si="775"/>
        <v>0</v>
      </c>
      <c r="BY483" s="185">
        <f t="shared" ca="1" si="775"/>
        <v>0</v>
      </c>
      <c r="BZ483" s="185">
        <f t="shared" ca="1" si="775"/>
        <v>0</v>
      </c>
      <c r="CA483" s="185">
        <f t="shared" ca="1" si="775"/>
        <v>0</v>
      </c>
      <c r="CB483" s="185">
        <f t="shared" ca="1" si="775"/>
        <v>0</v>
      </c>
      <c r="CC483" s="185">
        <f t="shared" ca="1" si="775"/>
        <v>0</v>
      </c>
      <c r="CD483" s="185">
        <f t="shared" ca="1" si="775"/>
        <v>0</v>
      </c>
      <c r="CE483" s="185">
        <f t="shared" ca="1" si="775"/>
        <v>0</v>
      </c>
      <c r="CF483" s="185">
        <f t="shared" ca="1" si="775"/>
        <v>0</v>
      </c>
      <c r="CG483" s="185">
        <f t="shared" ca="1" si="775"/>
        <v>0</v>
      </c>
      <c r="CH483" s="185">
        <f t="shared" ca="1" si="775"/>
        <v>0</v>
      </c>
      <c r="CI483" s="185">
        <f t="shared" ca="1" si="775"/>
        <v>0</v>
      </c>
      <c r="CJ483" s="185">
        <f t="shared" ca="1" si="775"/>
        <v>0</v>
      </c>
      <c r="CK483" s="185">
        <f t="shared" ca="1" si="775"/>
        <v>0</v>
      </c>
      <c r="CL483" s="185">
        <f t="shared" ca="1" si="775"/>
        <v>0</v>
      </c>
      <c r="CM483" s="185">
        <f t="shared" ca="1" si="775"/>
        <v>0</v>
      </c>
      <c r="CN483" s="185">
        <f t="shared" ca="1" si="775"/>
        <v>0</v>
      </c>
      <c r="CO483" s="185">
        <f t="shared" ca="1" si="775"/>
        <v>0</v>
      </c>
      <c r="CP483" s="185">
        <f t="shared" ca="1" si="775"/>
        <v>0</v>
      </c>
      <c r="CQ483" s="185">
        <f t="shared" ca="1" si="775"/>
        <v>0</v>
      </c>
      <c r="CR483" s="185">
        <f t="shared" ca="1" si="775"/>
        <v>0</v>
      </c>
      <c r="CS483" s="185">
        <f t="shared" ca="1" si="775"/>
        <v>0</v>
      </c>
      <c r="CT483" s="185">
        <f t="shared" ca="1" si="775"/>
        <v>0</v>
      </c>
      <c r="CU483" s="185">
        <f t="shared" ca="1" si="775"/>
        <v>0</v>
      </c>
      <c r="CV483" s="185">
        <f t="shared" ca="1" si="775"/>
        <v>0</v>
      </c>
      <c r="CW483" s="185">
        <f t="shared" ca="1" si="775"/>
        <v>0</v>
      </c>
      <c r="CX483" s="185">
        <f t="shared" ca="1" si="775"/>
        <v>0</v>
      </c>
      <c r="CY483" s="185">
        <f t="shared" ca="1" si="775"/>
        <v>0</v>
      </c>
      <c r="CZ483" s="185">
        <f t="shared" ca="1" si="775"/>
        <v>0</v>
      </c>
      <c r="DA483" s="185">
        <f t="shared" ca="1" si="775"/>
        <v>0</v>
      </c>
      <c r="DB483" s="185">
        <f t="shared" ca="1" si="775"/>
        <v>0</v>
      </c>
      <c r="DC483" s="185">
        <f t="shared" ca="1" si="775"/>
        <v>0</v>
      </c>
      <c r="DD483" s="185">
        <f t="shared" ca="1" si="775"/>
        <v>0</v>
      </c>
      <c r="DE483" s="185">
        <f t="shared" ca="1" si="775"/>
        <v>0</v>
      </c>
      <c r="DF483" s="185">
        <f t="shared" ca="1" si="775"/>
        <v>0</v>
      </c>
      <c r="DG483" s="185">
        <f t="shared" ca="1" si="775"/>
        <v>0</v>
      </c>
      <c r="DH483" s="185">
        <f t="shared" ca="1" si="775"/>
        <v>0</v>
      </c>
      <c r="DI483" s="185">
        <f t="shared" ca="1" si="775"/>
        <v>0</v>
      </c>
      <c r="DJ483" s="185">
        <f t="shared" ca="1" si="775"/>
        <v>0</v>
      </c>
      <c r="DK483" s="185">
        <f t="shared" ca="1" si="775"/>
        <v>0</v>
      </c>
      <c r="DL483" s="185">
        <f t="shared" ca="1" si="775"/>
        <v>0</v>
      </c>
      <c r="DM483" s="185">
        <f t="shared" ca="1" si="775"/>
        <v>0</v>
      </c>
      <c r="DN483" s="185">
        <f t="shared" ca="1" si="775"/>
        <v>0</v>
      </c>
      <c r="DO483" s="185">
        <f t="shared" ca="1" si="775"/>
        <v>0</v>
      </c>
      <c r="DP483" s="185">
        <f t="shared" ca="1" si="775"/>
        <v>0</v>
      </c>
      <c r="DQ483" s="185">
        <f t="shared" ca="1" si="775"/>
        <v>0</v>
      </c>
      <c r="DR483" s="185">
        <f t="shared" ca="1" si="775"/>
        <v>0</v>
      </c>
      <c r="DS483" s="185">
        <f t="shared" ca="1" si="775"/>
        <v>0</v>
      </c>
      <c r="DT483" s="185">
        <f t="shared" ca="1" si="775"/>
        <v>0</v>
      </c>
      <c r="DU483" s="185">
        <f t="shared" ca="1" si="775"/>
        <v>0</v>
      </c>
      <c r="DV483" s="185">
        <f t="shared" ca="1" si="775"/>
        <v>0</v>
      </c>
      <c r="DW483" s="161"/>
      <c r="DX483" s="162">
        <f ca="1">SUM(G483:DW483)</f>
        <v>0</v>
      </c>
    </row>
    <row r="484" spans="1:128" collapsed="1" x14ac:dyDescent="0.2">
      <c r="A484" s="153" t="str">
        <f ca="1">Language!A$795</f>
        <v>Итого: Коммерческие издержки, с НДС</v>
      </c>
      <c r="B484" s="154"/>
      <c r="C484" s="178" t="str">
        <f ca="1">CurName1</f>
        <v>тыс. руб.</v>
      </c>
      <c r="D484" s="158">
        <v>1</v>
      </c>
      <c r="F484" s="6" t="s">
        <v>2962</v>
      </c>
      <c r="G484" s="161">
        <f t="shared" ref="G484:N484" ca="1" si="776">G485+G486</f>
        <v>30</v>
      </c>
      <c r="H484" s="161">
        <f t="shared" ca="1" si="776"/>
        <v>30.169624361622159</v>
      </c>
      <c r="I484" s="161">
        <f t="shared" ca="1" si="776"/>
        <v>30.340207804046173</v>
      </c>
      <c r="J484" s="161">
        <f t="shared" ca="1" si="776"/>
        <v>30.511755750054341</v>
      </c>
      <c r="K484" s="161">
        <f t="shared" ca="1" si="776"/>
        <v>30.684273653090145</v>
      </c>
      <c r="L484" s="161">
        <f t="shared" ca="1" si="776"/>
        <v>30.857766997431646</v>
      </c>
      <c r="M484" s="161">
        <f t="shared" ca="1" si="776"/>
        <v>31.0322412983658</v>
      </c>
      <c r="N484" s="161">
        <f t="shared" ca="1" si="776"/>
        <v>31.2077021023638</v>
      </c>
      <c r="O484" s="161">
        <f t="shared" ref="O484:AT484" ca="1" si="777">O485+O486</f>
        <v>31.384154987257403</v>
      </c>
      <c r="P484" s="161">
        <f t="shared" ca="1" si="777"/>
        <v>31.561605562416212</v>
      </c>
      <c r="Q484" s="161">
        <f t="shared" ca="1" si="777"/>
        <v>31.740059468926052</v>
      </c>
      <c r="R484" s="161">
        <f t="shared" ca="1" si="777"/>
        <v>31.919522379768249</v>
      </c>
      <c r="S484" s="161">
        <f t="shared" ca="1" si="777"/>
        <v>32.099999999999994</v>
      </c>
      <c r="T484" s="161">
        <f t="shared" ca="1" si="777"/>
        <v>32.281498066935704</v>
      </c>
      <c r="U484" s="161">
        <f t="shared" ca="1" si="777"/>
        <v>32.464022350329401</v>
      </c>
      <c r="V484" s="161">
        <f t="shared" ca="1" si="777"/>
        <v>32.647578652558138</v>
      </c>
      <c r="W484" s="161">
        <f t="shared" ca="1" si="777"/>
        <v>32.832172808806455</v>
      </c>
      <c r="X484" s="161">
        <f t="shared" ca="1" si="777"/>
        <v>33.01781068725186</v>
      </c>
      <c r="Y484" s="161">
        <f t="shared" ca="1" si="777"/>
        <v>33.204498189251396</v>
      </c>
      <c r="Z484" s="161">
        <f t="shared" ca="1" si="777"/>
        <v>33.392241249529256</v>
      </c>
      <c r="AA484" s="161">
        <f t="shared" ca="1" si="777"/>
        <v>33.581045836365412</v>
      </c>
      <c r="AB484" s="161">
        <f t="shared" ca="1" si="777"/>
        <v>33.770917951785343</v>
      </c>
      <c r="AC484" s="161">
        <f t="shared" ca="1" si="777"/>
        <v>33.961863631750873</v>
      </c>
      <c r="AD484" s="161">
        <f t="shared" ca="1" si="777"/>
        <v>34.153888946352026</v>
      </c>
      <c r="AE484" s="161">
        <f t="shared" ca="1" si="777"/>
        <v>34.346999999999994</v>
      </c>
      <c r="AF484" s="161">
        <f t="shared" ca="1" si="777"/>
        <v>34.5412029316212</v>
      </c>
      <c r="AG484" s="161">
        <f t="shared" ca="1" si="777"/>
        <v>34.736503914852456</v>
      </c>
      <c r="AH484" s="161">
        <f t="shared" ca="1" si="777"/>
        <v>34.932909158237209</v>
      </c>
      <c r="AI484" s="161">
        <f t="shared" ca="1" si="777"/>
        <v>35.130424905422899</v>
      </c>
      <c r="AJ484" s="161">
        <f t="shared" ca="1" si="777"/>
        <v>35.329057435359488</v>
      </c>
      <c r="AK484" s="161">
        <f t="shared" ca="1" si="777"/>
        <v>35.528813062498998</v>
      </c>
      <c r="AL484" s="161">
        <f t="shared" ca="1" si="777"/>
        <v>35.729698136996312</v>
      </c>
      <c r="AM484" s="161">
        <f t="shared" ca="1" si="777"/>
        <v>35.931719044910984</v>
      </c>
      <c r="AN484" s="161">
        <f t="shared" ca="1" si="777"/>
        <v>36.134882208410311</v>
      </c>
      <c r="AO484" s="161">
        <f t="shared" ca="1" si="777"/>
        <v>36.339194085973432</v>
      </c>
      <c r="AP484" s="161">
        <f t="shared" ca="1" si="777"/>
        <v>36.544661172596662</v>
      </c>
      <c r="AQ484" s="161">
        <f t="shared" ca="1" si="777"/>
        <v>36.751289999999983</v>
      </c>
      <c r="AR484" s="161">
        <f t="shared" ca="1" si="777"/>
        <v>36.959087136834675</v>
      </c>
      <c r="AS484" s="161">
        <f t="shared" ca="1" si="777"/>
        <v>37.168059188892116</v>
      </c>
      <c r="AT484" s="161">
        <f t="shared" ca="1" si="777"/>
        <v>37.378212799313793</v>
      </c>
      <c r="AU484" s="161">
        <f t="shared" ref="AU484:BZ484" ca="1" si="778">AU485+AU486</f>
        <v>37.589554648802491</v>
      </c>
      <c r="AV484" s="161">
        <f t="shared" ca="1" si="778"/>
        <v>37.802091455834628</v>
      </c>
      <c r="AW484" s="161">
        <f t="shared" ca="1" si="778"/>
        <v>38.015829976873917</v>
      </c>
      <c r="AX484" s="161">
        <f t="shared" ca="1" si="778"/>
        <v>38.230777006586038</v>
      </c>
      <c r="AY484" s="161">
        <f t="shared" ca="1" si="778"/>
        <v>38.446939378054743</v>
      </c>
      <c r="AZ484" s="161">
        <f t="shared" ca="1" si="778"/>
        <v>38.664323962999028</v>
      </c>
      <c r="BA484" s="161">
        <f t="shared" ca="1" si="778"/>
        <v>38.882937671991556</v>
      </c>
      <c r="BB484" s="161">
        <f t="shared" ca="1" si="778"/>
        <v>39.10278745467842</v>
      </c>
      <c r="BC484" s="161">
        <f t="shared" ca="1" si="778"/>
        <v>39.323880299999985</v>
      </c>
      <c r="BD484" s="161">
        <f t="shared" ca="1" si="778"/>
        <v>39.546223236413098</v>
      </c>
      <c r="BE484" s="161">
        <f t="shared" ca="1" si="778"/>
        <v>39.769823332114569</v>
      </c>
      <c r="BF484" s="161">
        <f t="shared" ca="1" si="778"/>
        <v>39.994687695265768</v>
      </c>
      <c r="BG484" s="161">
        <f t="shared" ca="1" si="778"/>
        <v>40.220823474218662</v>
      </c>
      <c r="BH484" s="161">
        <f t="shared" ca="1" si="778"/>
        <v>40.448237857743067</v>
      </c>
      <c r="BI484" s="161">
        <f t="shared" ca="1" si="778"/>
        <v>40.676938075255094</v>
      </c>
      <c r="BJ484" s="161">
        <f t="shared" ca="1" si="778"/>
        <v>40.90693139704706</v>
      </c>
      <c r="BK484" s="161">
        <f t="shared" ca="1" si="778"/>
        <v>41.138225134518585</v>
      </c>
      <c r="BL484" s="161">
        <f t="shared" ca="1" si="778"/>
        <v>41.370826640408964</v>
      </c>
      <c r="BM484" s="161">
        <f t="shared" ca="1" si="778"/>
        <v>41.60474330903098</v>
      </c>
      <c r="BN484" s="161">
        <f t="shared" ca="1" si="778"/>
        <v>41.839982576505911</v>
      </c>
      <c r="BO484" s="161">
        <f t="shared" ca="1" si="778"/>
        <v>42.076551920999989</v>
      </c>
      <c r="BP484" s="161">
        <f t="shared" ca="1" si="778"/>
        <v>42.314458862962027</v>
      </c>
      <c r="BQ484" s="161">
        <f t="shared" ca="1" si="778"/>
        <v>42.55371096536259</v>
      </c>
      <c r="BR484" s="161">
        <f t="shared" ca="1" si="778"/>
        <v>42.794315833934377</v>
      </c>
      <c r="BS484" s="161">
        <f t="shared" ca="1" si="778"/>
        <v>43.036281117413978</v>
      </c>
      <c r="BT484" s="161">
        <f t="shared" ca="1" si="778"/>
        <v>43.279614507785077</v>
      </c>
      <c r="BU484" s="161">
        <f t="shared" ca="1" si="778"/>
        <v>43.524323740522945</v>
      </c>
      <c r="BV484" s="161">
        <f t="shared" ca="1" si="778"/>
        <v>43.77041659484037</v>
      </c>
      <c r="BW484" s="161">
        <f t="shared" ca="1" si="778"/>
        <v>44.017900893934893</v>
      </c>
      <c r="BX484" s="161">
        <f t="shared" ca="1" si="778"/>
        <v>44.266784505237595</v>
      </c>
      <c r="BY484" s="161">
        <f t="shared" ca="1" si="778"/>
        <v>44.517075340663155</v>
      </c>
      <c r="BZ484" s="161">
        <f t="shared" ca="1" si="778"/>
        <v>44.768781356861339</v>
      </c>
      <c r="CA484" s="161">
        <f t="shared" ref="CA484:DF484" ca="1" si="779">CA485+CA486</f>
        <v>45.021910555469987</v>
      </c>
      <c r="CB484" s="161">
        <f t="shared" ca="1" si="779"/>
        <v>45.276470983369379</v>
      </c>
      <c r="CC484" s="161">
        <f t="shared" ca="1" si="779"/>
        <v>45.532470732937988</v>
      </c>
      <c r="CD484" s="161">
        <f t="shared" ca="1" si="779"/>
        <v>45.789917942309792</v>
      </c>
      <c r="CE484" s="161">
        <f t="shared" ca="1" si="779"/>
        <v>46.04882079563297</v>
      </c>
      <c r="CF484" s="161">
        <f t="shared" ca="1" si="779"/>
        <v>46.309187523330046</v>
      </c>
      <c r="CG484" s="161">
        <f t="shared" ca="1" si="779"/>
        <v>46.571026402359571</v>
      </c>
      <c r="CH484" s="161">
        <f t="shared" ca="1" si="779"/>
        <v>46.834345756479202</v>
      </c>
      <c r="CI484" s="161">
        <f t="shared" ca="1" si="779"/>
        <v>47.099153956510349</v>
      </c>
      <c r="CJ484" s="161">
        <f t="shared" ca="1" si="779"/>
        <v>47.365459420604246</v>
      </c>
      <c r="CK484" s="161">
        <f t="shared" ca="1" si="779"/>
        <v>47.633270614509584</v>
      </c>
      <c r="CL484" s="161">
        <f t="shared" ca="1" si="779"/>
        <v>47.902596051841641</v>
      </c>
      <c r="CM484" s="161">
        <f t="shared" ca="1" si="779"/>
        <v>48.173444294352905</v>
      </c>
      <c r="CN484" s="161">
        <f t="shared" ca="1" si="779"/>
        <v>48.445823952205245</v>
      </c>
      <c r="CO484" s="161">
        <f t="shared" ca="1" si="779"/>
        <v>48.719743684243653</v>
      </c>
      <c r="CP484" s="161">
        <f t="shared" ca="1" si="779"/>
        <v>48.995212198271496</v>
      </c>
      <c r="CQ484" s="161">
        <f t="shared" ca="1" si="779"/>
        <v>49.272238251327295</v>
      </c>
      <c r="CR484" s="161">
        <f t="shared" ca="1" si="779"/>
        <v>49.550830649963174</v>
      </c>
      <c r="CS484" s="161">
        <f t="shared" ca="1" si="779"/>
        <v>49.830998250524765</v>
      </c>
      <c r="CT484" s="161">
        <f t="shared" ca="1" si="779"/>
        <v>50.112749959432769</v>
      </c>
      <c r="CU484" s="161">
        <f t="shared" ca="1" si="779"/>
        <v>50.396094733466079</v>
      </c>
      <c r="CV484" s="161">
        <f t="shared" ca="1" si="779"/>
        <v>50.681041580046553</v>
      </c>
      <c r="CW484" s="161">
        <f t="shared" ca="1" si="779"/>
        <v>50.967599557525268</v>
      </c>
      <c r="CX484" s="161">
        <f t="shared" ca="1" si="779"/>
        <v>51.255777775470577</v>
      </c>
      <c r="CY484" s="161">
        <f t="shared" ca="1" si="779"/>
        <v>51.545585394957619</v>
      </c>
      <c r="CZ484" s="161">
        <f t="shared" ca="1" si="779"/>
        <v>51.83703162885962</v>
      </c>
      <c r="DA484" s="161">
        <f t="shared" ca="1" si="779"/>
        <v>52.13012574214072</v>
      </c>
      <c r="DB484" s="161">
        <f t="shared" ca="1" si="779"/>
        <v>52.424877052150499</v>
      </c>
      <c r="DC484" s="161">
        <f t="shared" ca="1" si="779"/>
        <v>52.721294928920209</v>
      </c>
      <c r="DD484" s="161">
        <f t="shared" ca="1" si="779"/>
        <v>53.0193887954606</v>
      </c>
      <c r="DE484" s="161">
        <f t="shared" ca="1" si="779"/>
        <v>53.319168128061492</v>
      </c>
      <c r="DF484" s="161">
        <f t="shared" ca="1" si="779"/>
        <v>53.62064245659306</v>
      </c>
      <c r="DG484" s="161">
        <f t="shared" ref="DG484:DV484" ca="1" si="780">DG485+DG486</f>
        <v>53.923821364808717</v>
      </c>
      <c r="DH484" s="161">
        <f t="shared" ca="1" si="780"/>
        <v>54.228714490649807</v>
      </c>
      <c r="DI484" s="161">
        <f t="shared" ca="1" si="780"/>
        <v>54.535331526552035</v>
      </c>
      <c r="DJ484" s="161">
        <f t="shared" ca="1" si="780"/>
        <v>54.843682219753511</v>
      </c>
      <c r="DK484" s="161">
        <f t="shared" ca="1" si="780"/>
        <v>55.153776372604653</v>
      </c>
      <c r="DL484" s="161">
        <f t="shared" ca="1" si="780"/>
        <v>55.465623842879793</v>
      </c>
      <c r="DM484" s="161">
        <f t="shared" ca="1" si="780"/>
        <v>55.779234544090571</v>
      </c>
      <c r="DN484" s="161">
        <f t="shared" ca="1" si="780"/>
        <v>56.094618445801039</v>
      </c>
      <c r="DO484" s="161">
        <f t="shared" ca="1" si="780"/>
        <v>56.411785573944613</v>
      </c>
      <c r="DP484" s="161">
        <f t="shared" ca="1" si="780"/>
        <v>56.730746011142841</v>
      </c>
      <c r="DQ484" s="161">
        <f t="shared" ca="1" si="780"/>
        <v>57.051509897025802</v>
      </c>
      <c r="DR484" s="161">
        <f t="shared" ca="1" si="780"/>
        <v>57.374087428554567</v>
      </c>
      <c r="DS484" s="161">
        <f t="shared" ca="1" si="780"/>
        <v>57.698488860345321</v>
      </c>
      <c r="DT484" s="161">
        <f t="shared" ca="1" si="780"/>
        <v>58.024724504995291</v>
      </c>
      <c r="DU484" s="161">
        <f t="shared" ca="1" si="780"/>
        <v>58.352804733410679</v>
      </c>
      <c r="DV484" s="161">
        <f t="shared" ca="1" si="780"/>
        <v>58.682739975136251</v>
      </c>
      <c r="DW484" s="161"/>
      <c r="DX484" s="162">
        <f ca="1">SUM(G484:DW484)</f>
        <v>5131.5519376840612</v>
      </c>
    </row>
    <row r="485" spans="1:128" hidden="1" outlineLevel="1" x14ac:dyDescent="0.2">
      <c r="A485" s="159" t="str">
        <f ca="1">Language!A$796</f>
        <v>сумма без НДС</v>
      </c>
      <c r="B485" s="154"/>
      <c r="C485" s="178" t="str">
        <f ca="1">CurName1</f>
        <v>тыс. руб.</v>
      </c>
      <c r="D485" s="158">
        <v>1</v>
      </c>
      <c r="F485" s="6" t="s">
        <v>3110</v>
      </c>
      <c r="G485" s="161">
        <f t="shared" ref="G485:AL485" ca="1" si="781">SUM(G$451)</f>
        <v>25</v>
      </c>
      <c r="H485" s="161">
        <f t="shared" ca="1" si="781"/>
        <v>25.141353634685132</v>
      </c>
      <c r="I485" s="161">
        <f t="shared" ca="1" si="781"/>
        <v>25.283506503371811</v>
      </c>
      <c r="J485" s="161">
        <f t="shared" ca="1" si="781"/>
        <v>25.426463125045284</v>
      </c>
      <c r="K485" s="161">
        <f t="shared" ca="1" si="781"/>
        <v>25.570228044241787</v>
      </c>
      <c r="L485" s="161">
        <f t="shared" ca="1" si="781"/>
        <v>25.71480583119304</v>
      </c>
      <c r="M485" s="161">
        <f t="shared" ca="1" si="781"/>
        <v>25.8602010819715</v>
      </c>
      <c r="N485" s="161">
        <f t="shared" ca="1" si="781"/>
        <v>26.0064184186365</v>
      </c>
      <c r="O485" s="161">
        <f t="shared" ca="1" si="781"/>
        <v>26.15346248938117</v>
      </c>
      <c r="P485" s="161">
        <f t="shared" ca="1" si="781"/>
        <v>26.301337968680176</v>
      </c>
      <c r="Q485" s="161">
        <f t="shared" ca="1" si="781"/>
        <v>26.450049557438376</v>
      </c>
      <c r="R485" s="161">
        <f t="shared" ca="1" si="781"/>
        <v>26.599601983140207</v>
      </c>
      <c r="S485" s="161">
        <f t="shared" ca="1" si="781"/>
        <v>26.749999999999996</v>
      </c>
      <c r="T485" s="161">
        <f t="shared" ca="1" si="781"/>
        <v>26.901248389113086</v>
      </c>
      <c r="U485" s="161">
        <f t="shared" ca="1" si="781"/>
        <v>27.053351958607834</v>
      </c>
      <c r="V485" s="161">
        <f t="shared" ca="1" si="781"/>
        <v>27.20631554379845</v>
      </c>
      <c r="W485" s="161">
        <f t="shared" ca="1" si="781"/>
        <v>27.360144007338711</v>
      </c>
      <c r="X485" s="161">
        <f t="shared" ca="1" si="781"/>
        <v>27.514842239376549</v>
      </c>
      <c r="Y485" s="161">
        <f t="shared" ca="1" si="781"/>
        <v>27.670415157709499</v>
      </c>
      <c r="Z485" s="161">
        <f t="shared" ca="1" si="781"/>
        <v>27.826867707941048</v>
      </c>
      <c r="AA485" s="161">
        <f t="shared" ca="1" si="781"/>
        <v>27.984204863637842</v>
      </c>
      <c r="AB485" s="161">
        <f t="shared" ca="1" si="781"/>
        <v>28.142431626487785</v>
      </c>
      <c r="AC485" s="161">
        <f t="shared" ca="1" si="781"/>
        <v>28.301553026459057</v>
      </c>
      <c r="AD485" s="161">
        <f t="shared" ca="1" si="781"/>
        <v>28.46157412196002</v>
      </c>
      <c r="AE485" s="161">
        <f t="shared" ca="1" si="781"/>
        <v>28.622499999999995</v>
      </c>
      <c r="AF485" s="161">
        <f t="shared" ca="1" si="781"/>
        <v>28.784335776351</v>
      </c>
      <c r="AG485" s="161">
        <f t="shared" ca="1" si="781"/>
        <v>28.947086595710381</v>
      </c>
      <c r="AH485" s="161">
        <f t="shared" ca="1" si="781"/>
        <v>29.110757631864338</v>
      </c>
      <c r="AI485" s="161">
        <f t="shared" ca="1" si="781"/>
        <v>29.275354087852417</v>
      </c>
      <c r="AJ485" s="161">
        <f t="shared" ca="1" si="781"/>
        <v>29.440881196132906</v>
      </c>
      <c r="AK485" s="161">
        <f t="shared" ca="1" si="781"/>
        <v>29.607344218749166</v>
      </c>
      <c r="AL485" s="161">
        <f t="shared" ca="1" si="781"/>
        <v>29.774748447496926</v>
      </c>
      <c r="AM485" s="161">
        <f t="shared" ref="AM485:BR485" ca="1" si="782">SUM(AM$451)</f>
        <v>29.943099204092487</v>
      </c>
      <c r="AN485" s="161">
        <f t="shared" ca="1" si="782"/>
        <v>30.112401840341924</v>
      </c>
      <c r="AO485" s="161">
        <f t="shared" ca="1" si="782"/>
        <v>30.282661738311191</v>
      </c>
      <c r="AP485" s="161">
        <f t="shared" ca="1" si="782"/>
        <v>30.453884310497216</v>
      </c>
      <c r="AQ485" s="161">
        <f t="shared" ca="1" si="782"/>
        <v>30.626074999999986</v>
      </c>
      <c r="AR485" s="161">
        <f t="shared" ca="1" si="782"/>
        <v>30.799239280695563</v>
      </c>
      <c r="AS485" s="161">
        <f t="shared" ca="1" si="782"/>
        <v>30.973382657410099</v>
      </c>
      <c r="AT485" s="161">
        <f t="shared" ca="1" si="782"/>
        <v>31.148510666094829</v>
      </c>
      <c r="AU485" s="161">
        <f t="shared" ca="1" si="782"/>
        <v>31.324628874002077</v>
      </c>
      <c r="AV485" s="161">
        <f t="shared" ca="1" si="782"/>
        <v>31.501742879862192</v>
      </c>
      <c r="AW485" s="161">
        <f t="shared" ca="1" si="782"/>
        <v>31.679858314061594</v>
      </c>
      <c r="AX485" s="161">
        <f t="shared" ca="1" si="782"/>
        <v>31.858980838821697</v>
      </c>
      <c r="AY485" s="161">
        <f t="shared" ca="1" si="782"/>
        <v>32.039116148378952</v>
      </c>
      <c r="AZ485" s="161">
        <f t="shared" ca="1" si="782"/>
        <v>32.220269969165855</v>
      </c>
      <c r="BA485" s="161">
        <f t="shared" ca="1" si="782"/>
        <v>32.402448059992963</v>
      </c>
      <c r="BB485" s="161">
        <f t="shared" ca="1" si="782"/>
        <v>32.585656212232017</v>
      </c>
      <c r="BC485" s="161">
        <f t="shared" ca="1" si="782"/>
        <v>32.769900249999985</v>
      </c>
      <c r="BD485" s="161">
        <f t="shared" ca="1" si="782"/>
        <v>32.955186030344251</v>
      </c>
      <c r="BE485" s="161">
        <f t="shared" ca="1" si="782"/>
        <v>33.141519443428805</v>
      </c>
      <c r="BF485" s="161">
        <f t="shared" ca="1" si="782"/>
        <v>33.328906412721473</v>
      </c>
      <c r="BG485" s="161">
        <f t="shared" ca="1" si="782"/>
        <v>33.517352895182221</v>
      </c>
      <c r="BH485" s="161">
        <f t="shared" ca="1" si="782"/>
        <v>33.706864881452553</v>
      </c>
      <c r="BI485" s="161">
        <f t="shared" ca="1" si="782"/>
        <v>33.89744839604591</v>
      </c>
      <c r="BJ485" s="161">
        <f t="shared" ca="1" si="782"/>
        <v>34.089109497539219</v>
      </c>
      <c r="BK485" s="161">
        <f t="shared" ca="1" si="782"/>
        <v>34.281854278765486</v>
      </c>
      <c r="BL485" s="161">
        <f t="shared" ca="1" si="782"/>
        <v>34.47568886700747</v>
      </c>
      <c r="BM485" s="161">
        <f t="shared" ca="1" si="782"/>
        <v>34.670619424192481</v>
      </c>
      <c r="BN485" s="161">
        <f t="shared" ca="1" si="782"/>
        <v>34.86665214708826</v>
      </c>
      <c r="BO485" s="161">
        <f t="shared" ca="1" si="782"/>
        <v>35.063793267499989</v>
      </c>
      <c r="BP485" s="161">
        <f t="shared" ca="1" si="782"/>
        <v>35.262049052468356</v>
      </c>
      <c r="BQ485" s="161">
        <f t="shared" ca="1" si="782"/>
        <v>35.461425804468824</v>
      </c>
      <c r="BR485" s="161">
        <f t="shared" ca="1" si="782"/>
        <v>35.661929861611981</v>
      </c>
      <c r="BS485" s="161">
        <f t="shared" ref="BS485:CX485" ca="1" si="783">SUM(BS$451)</f>
        <v>35.863567597844984</v>
      </c>
      <c r="BT485" s="161">
        <f t="shared" ca="1" si="783"/>
        <v>36.066345423154232</v>
      </c>
      <c r="BU485" s="161">
        <f t="shared" ca="1" si="783"/>
        <v>36.270269783769123</v>
      </c>
      <c r="BV485" s="161">
        <f t="shared" ca="1" si="783"/>
        <v>36.475347162366972</v>
      </c>
      <c r="BW485" s="161">
        <f t="shared" ca="1" si="783"/>
        <v>36.68158407827908</v>
      </c>
      <c r="BX485" s="161">
        <f t="shared" ca="1" si="783"/>
        <v>36.888987087697998</v>
      </c>
      <c r="BY485" s="161">
        <f t="shared" ca="1" si="783"/>
        <v>37.097562783885962</v>
      </c>
      <c r="BZ485" s="161">
        <f t="shared" ca="1" si="783"/>
        <v>37.307317797384449</v>
      </c>
      <c r="CA485" s="161">
        <f t="shared" ca="1" si="783"/>
        <v>37.518258796224991</v>
      </c>
      <c r="CB485" s="161">
        <f t="shared" ca="1" si="783"/>
        <v>37.730392486141149</v>
      </c>
      <c r="CC485" s="161">
        <f t="shared" ca="1" si="783"/>
        <v>37.943725610781655</v>
      </c>
      <c r="CD485" s="161">
        <f t="shared" ca="1" si="783"/>
        <v>38.158264951924828</v>
      </c>
      <c r="CE485" s="161">
        <f t="shared" ca="1" si="783"/>
        <v>38.374017329694141</v>
      </c>
      <c r="CF485" s="161">
        <f t="shared" ca="1" si="783"/>
        <v>38.590989602775039</v>
      </c>
      <c r="CG485" s="161">
        <f t="shared" ca="1" si="783"/>
        <v>38.809188668632977</v>
      </c>
      <c r="CH485" s="161">
        <f t="shared" ca="1" si="783"/>
        <v>39.028621463732669</v>
      </c>
      <c r="CI485" s="161">
        <f t="shared" ca="1" si="783"/>
        <v>39.249294963758622</v>
      </c>
      <c r="CJ485" s="161">
        <f t="shared" ca="1" si="783"/>
        <v>39.471216183836873</v>
      </c>
      <c r="CK485" s="161">
        <f t="shared" ca="1" si="783"/>
        <v>39.694392178757987</v>
      </c>
      <c r="CL485" s="161">
        <f t="shared" ca="1" si="783"/>
        <v>39.918830043201368</v>
      </c>
      <c r="CM485" s="161">
        <f t="shared" ca="1" si="783"/>
        <v>40.144536911960756</v>
      </c>
      <c r="CN485" s="161">
        <f t="shared" ca="1" si="783"/>
        <v>40.371519960171035</v>
      </c>
      <c r="CO485" s="161">
        <f t="shared" ca="1" si="783"/>
        <v>40.599786403536378</v>
      </c>
      <c r="CP485" s="161">
        <f t="shared" ca="1" si="783"/>
        <v>40.829343498559581</v>
      </c>
      <c r="CQ485" s="161">
        <f t="shared" ca="1" si="783"/>
        <v>41.060198542772746</v>
      </c>
      <c r="CR485" s="161">
        <f t="shared" ca="1" si="783"/>
        <v>41.29235887496931</v>
      </c>
      <c r="CS485" s="161">
        <f t="shared" ca="1" si="783"/>
        <v>41.525831875437305</v>
      </c>
      <c r="CT485" s="161">
        <f t="shared" ca="1" si="783"/>
        <v>41.760624966193973</v>
      </c>
      <c r="CU485" s="161">
        <f t="shared" ca="1" si="783"/>
        <v>41.996745611221733</v>
      </c>
      <c r="CV485" s="161">
        <f t="shared" ca="1" si="783"/>
        <v>42.234201316705459</v>
      </c>
      <c r="CW485" s="161">
        <f t="shared" ca="1" si="783"/>
        <v>42.472999631271058</v>
      </c>
      <c r="CX485" s="161">
        <f t="shared" ca="1" si="783"/>
        <v>42.713148146225478</v>
      </c>
      <c r="CY485" s="161">
        <f t="shared" ref="CY485:DV485" ca="1" si="784">SUM(CY$451)</f>
        <v>42.954654495798017</v>
      </c>
      <c r="CZ485" s="161">
        <f t="shared" ca="1" si="784"/>
        <v>43.197526357383019</v>
      </c>
      <c r="DA485" s="161">
        <f t="shared" ca="1" si="784"/>
        <v>43.441771451783936</v>
      </c>
      <c r="DB485" s="161">
        <f t="shared" ca="1" si="784"/>
        <v>43.687397543458751</v>
      </c>
      <c r="DC485" s="161">
        <f t="shared" ca="1" si="784"/>
        <v>43.934412440766842</v>
      </c>
      <c r="DD485" s="161">
        <f t="shared" ca="1" si="784"/>
        <v>44.182823996217166</v>
      </c>
      <c r="DE485" s="161">
        <f t="shared" ca="1" si="784"/>
        <v>44.432640106717912</v>
      </c>
      <c r="DF485" s="161">
        <f t="shared" ca="1" si="784"/>
        <v>44.68386871382755</v>
      </c>
      <c r="DG485" s="161">
        <f t="shared" ca="1" si="784"/>
        <v>44.936517804007266</v>
      </c>
      <c r="DH485" s="161">
        <f t="shared" ca="1" si="784"/>
        <v>45.190595408874842</v>
      </c>
      <c r="DI485" s="161">
        <f t="shared" ca="1" si="784"/>
        <v>45.44610960546003</v>
      </c>
      <c r="DJ485" s="161">
        <f t="shared" ca="1" si="784"/>
        <v>45.703068516461258</v>
      </c>
      <c r="DK485" s="161">
        <f t="shared" ca="1" si="784"/>
        <v>45.96148031050388</v>
      </c>
      <c r="DL485" s="161">
        <f t="shared" ca="1" si="784"/>
        <v>46.221353202399825</v>
      </c>
      <c r="DM485" s="161">
        <f t="shared" ca="1" si="784"/>
        <v>46.482695453408809</v>
      </c>
      <c r="DN485" s="161">
        <f t="shared" ca="1" si="784"/>
        <v>46.745515371500865</v>
      </c>
      <c r="DO485" s="161">
        <f t="shared" ca="1" si="784"/>
        <v>47.009821311620513</v>
      </c>
      <c r="DP485" s="161">
        <f t="shared" ca="1" si="784"/>
        <v>47.275621675952365</v>
      </c>
      <c r="DQ485" s="161">
        <f t="shared" ca="1" si="784"/>
        <v>47.54292491418817</v>
      </c>
      <c r="DR485" s="161">
        <f t="shared" ca="1" si="784"/>
        <v>47.811739523795474</v>
      </c>
      <c r="DS485" s="161">
        <f t="shared" ca="1" si="784"/>
        <v>48.082074050287765</v>
      </c>
      <c r="DT485" s="161">
        <f t="shared" ca="1" si="784"/>
        <v>48.353937087496078</v>
      </c>
      <c r="DU485" s="161">
        <f t="shared" ca="1" si="784"/>
        <v>48.62733727784223</v>
      </c>
      <c r="DV485" s="161">
        <f t="shared" ca="1" si="784"/>
        <v>48.902283312613541</v>
      </c>
      <c r="DW485" s="161"/>
      <c r="DX485" s="162">
        <f ca="1">SUM(G485:DW485)</f>
        <v>4276.2932814033857</v>
      </c>
    </row>
    <row r="486" spans="1:128" hidden="1" outlineLevel="1" x14ac:dyDescent="0.2">
      <c r="A486" s="159" t="str">
        <f ca="1">Language!A$797</f>
        <v>НДС начисленный</v>
      </c>
      <c r="B486" s="154"/>
      <c r="C486" s="178"/>
      <c r="D486" s="158">
        <v>1</v>
      </c>
      <c r="F486" s="6" t="s">
        <v>3111</v>
      </c>
      <c r="G486" s="161">
        <f t="shared" ref="G486:AL486" ca="1" si="785">SUM(G$456)</f>
        <v>5</v>
      </c>
      <c r="H486" s="161">
        <f t="shared" ca="1" si="785"/>
        <v>5.028270726937027</v>
      </c>
      <c r="I486" s="161">
        <f t="shared" ca="1" si="785"/>
        <v>5.0567013006743622</v>
      </c>
      <c r="J486" s="161">
        <f t="shared" ca="1" si="785"/>
        <v>5.0852926250090569</v>
      </c>
      <c r="K486" s="161">
        <f t="shared" ca="1" si="785"/>
        <v>5.1140456088483575</v>
      </c>
      <c r="L486" s="161">
        <f t="shared" ca="1" si="785"/>
        <v>5.1429611662386083</v>
      </c>
      <c r="M486" s="161">
        <f t="shared" ca="1" si="785"/>
        <v>5.1720402163943007</v>
      </c>
      <c r="N486" s="161">
        <f t="shared" ca="1" si="785"/>
        <v>5.2012836837273007</v>
      </c>
      <c r="O486" s="161">
        <f t="shared" ca="1" si="785"/>
        <v>5.2306924978762339</v>
      </c>
      <c r="P486" s="161">
        <f t="shared" ca="1" si="785"/>
        <v>5.2602675937360353</v>
      </c>
      <c r="Q486" s="161">
        <f t="shared" ca="1" si="785"/>
        <v>5.290009911487676</v>
      </c>
      <c r="R486" s="161">
        <f t="shared" ca="1" si="785"/>
        <v>5.3199203966280422</v>
      </c>
      <c r="S486" s="161">
        <f t="shared" ca="1" si="785"/>
        <v>5.35</v>
      </c>
      <c r="T486" s="161">
        <f t="shared" ca="1" si="785"/>
        <v>5.3802496778226176</v>
      </c>
      <c r="U486" s="161">
        <f t="shared" ca="1" si="785"/>
        <v>5.4106703917215668</v>
      </c>
      <c r="V486" s="161">
        <f t="shared" ca="1" si="785"/>
        <v>5.4412631087596903</v>
      </c>
      <c r="W486" s="161">
        <f t="shared" ca="1" si="785"/>
        <v>5.4720288014677427</v>
      </c>
      <c r="X486" s="161">
        <f t="shared" ca="1" si="785"/>
        <v>5.5029684478753103</v>
      </c>
      <c r="Y486" s="161">
        <f t="shared" ca="1" si="785"/>
        <v>5.5340830315419005</v>
      </c>
      <c r="Z486" s="161">
        <f t="shared" ca="1" si="785"/>
        <v>5.56537354158821</v>
      </c>
      <c r="AA486" s="161">
        <f t="shared" ca="1" si="785"/>
        <v>5.596840972727569</v>
      </c>
      <c r="AB486" s="161">
        <f t="shared" ca="1" si="785"/>
        <v>5.6284863252975574</v>
      </c>
      <c r="AC486" s="161">
        <f t="shared" ca="1" si="785"/>
        <v>5.6603106052918122</v>
      </c>
      <c r="AD486" s="161">
        <f t="shared" ca="1" si="785"/>
        <v>5.6923148243920041</v>
      </c>
      <c r="AE486" s="161">
        <f t="shared" ca="1" si="785"/>
        <v>5.724499999999999</v>
      </c>
      <c r="AF486" s="161">
        <f t="shared" ca="1" si="785"/>
        <v>5.7568671552702</v>
      </c>
      <c r="AG486" s="161">
        <f t="shared" ca="1" si="785"/>
        <v>5.7894173191420766</v>
      </c>
      <c r="AH486" s="161">
        <f t="shared" ca="1" si="785"/>
        <v>5.8221515263728678</v>
      </c>
      <c r="AI486" s="161">
        <f t="shared" ca="1" si="785"/>
        <v>5.8550708175704838</v>
      </c>
      <c r="AJ486" s="161">
        <f t="shared" ca="1" si="785"/>
        <v>5.8881762392265813</v>
      </c>
      <c r="AK486" s="161">
        <f t="shared" ca="1" si="785"/>
        <v>5.9214688437498335</v>
      </c>
      <c r="AL486" s="161">
        <f t="shared" ca="1" si="785"/>
        <v>5.9549496894993856</v>
      </c>
      <c r="AM486" s="161">
        <f t="shared" ref="AM486:BR486" ca="1" si="786">SUM(AM$456)</f>
        <v>5.9886198408184974</v>
      </c>
      <c r="AN486" s="161">
        <f t="shared" ca="1" si="786"/>
        <v>6.0224803680683854</v>
      </c>
      <c r="AO486" s="161">
        <f t="shared" ca="1" si="786"/>
        <v>6.0565323476622384</v>
      </c>
      <c r="AP486" s="161">
        <f t="shared" ca="1" si="786"/>
        <v>6.0907768620994434</v>
      </c>
      <c r="AQ486" s="161">
        <f t="shared" ca="1" si="786"/>
        <v>6.1252149999999972</v>
      </c>
      <c r="AR486" s="161">
        <f t="shared" ca="1" si="786"/>
        <v>6.1598478561391126</v>
      </c>
      <c r="AS486" s="161">
        <f t="shared" ca="1" si="786"/>
        <v>6.1946765314820205</v>
      </c>
      <c r="AT486" s="161">
        <f t="shared" ca="1" si="786"/>
        <v>6.2297021332189662</v>
      </c>
      <c r="AU486" s="161">
        <f t="shared" ca="1" si="786"/>
        <v>6.2649257748004157</v>
      </c>
      <c r="AV486" s="161">
        <f t="shared" ca="1" si="786"/>
        <v>6.3003485759724391</v>
      </c>
      <c r="AW486" s="161">
        <f t="shared" ca="1" si="786"/>
        <v>6.3359716628123195</v>
      </c>
      <c r="AX486" s="161">
        <f t="shared" ca="1" si="786"/>
        <v>6.37179616776434</v>
      </c>
      <c r="AY486" s="161">
        <f t="shared" ca="1" si="786"/>
        <v>6.4078232296757909</v>
      </c>
      <c r="AZ486" s="161">
        <f t="shared" ca="1" si="786"/>
        <v>6.4440539938331716</v>
      </c>
      <c r="BA486" s="161">
        <f t="shared" ca="1" si="786"/>
        <v>6.4804896119985926</v>
      </c>
      <c r="BB486" s="161">
        <f t="shared" ca="1" si="786"/>
        <v>6.5171312424464034</v>
      </c>
      <c r="BC486" s="161">
        <f t="shared" ca="1" si="786"/>
        <v>6.5539800499999972</v>
      </c>
      <c r="BD486" s="161">
        <f t="shared" ca="1" si="786"/>
        <v>6.5910372060688509</v>
      </c>
      <c r="BE486" s="161">
        <f t="shared" ca="1" si="786"/>
        <v>6.6283038886857613</v>
      </c>
      <c r="BF486" s="161">
        <f t="shared" ca="1" si="786"/>
        <v>6.6657812825442946</v>
      </c>
      <c r="BG486" s="161">
        <f t="shared" ca="1" si="786"/>
        <v>6.7034705790364448</v>
      </c>
      <c r="BH486" s="161">
        <f t="shared" ca="1" si="786"/>
        <v>6.7413729762905108</v>
      </c>
      <c r="BI486" s="161">
        <f t="shared" ca="1" si="786"/>
        <v>6.7794896792091821</v>
      </c>
      <c r="BJ486" s="161">
        <f t="shared" ca="1" si="786"/>
        <v>6.8178218995078446</v>
      </c>
      <c r="BK486" s="161">
        <f t="shared" ca="1" si="786"/>
        <v>6.8563708557530978</v>
      </c>
      <c r="BL486" s="161">
        <f t="shared" ca="1" si="786"/>
        <v>6.895137773401494</v>
      </c>
      <c r="BM486" s="161">
        <f t="shared" ca="1" si="786"/>
        <v>6.9341238848384963</v>
      </c>
      <c r="BN486" s="161">
        <f t="shared" ca="1" si="786"/>
        <v>6.9733304294176524</v>
      </c>
      <c r="BO486" s="161">
        <f t="shared" ca="1" si="786"/>
        <v>7.0127586534999979</v>
      </c>
      <c r="BP486" s="161">
        <f t="shared" ca="1" si="786"/>
        <v>7.0524098104936712</v>
      </c>
      <c r="BQ486" s="161">
        <f t="shared" ca="1" si="786"/>
        <v>7.0922851608937654</v>
      </c>
      <c r="BR486" s="161">
        <f t="shared" ca="1" si="786"/>
        <v>7.1323859723223961</v>
      </c>
      <c r="BS486" s="161">
        <f t="shared" ref="BS486:CX486" ca="1" si="787">SUM(BS$456)</f>
        <v>7.1727135195689975</v>
      </c>
      <c r="BT486" s="161">
        <f t="shared" ca="1" si="787"/>
        <v>7.2132690846308467</v>
      </c>
      <c r="BU486" s="161">
        <f t="shared" ca="1" si="787"/>
        <v>7.2540539567538254</v>
      </c>
      <c r="BV486" s="161">
        <f t="shared" ca="1" si="787"/>
        <v>7.2950694324733947</v>
      </c>
      <c r="BW486" s="161">
        <f t="shared" ca="1" si="787"/>
        <v>7.3363168156558167</v>
      </c>
      <c r="BX486" s="161">
        <f t="shared" ca="1" si="787"/>
        <v>7.3777974175396004</v>
      </c>
      <c r="BY486" s="161">
        <f t="shared" ca="1" si="787"/>
        <v>7.4195125567771925</v>
      </c>
      <c r="BZ486" s="161">
        <f t="shared" ca="1" si="787"/>
        <v>7.4614635594768899</v>
      </c>
      <c r="CA486" s="161">
        <f t="shared" ca="1" si="787"/>
        <v>7.5036517592449989</v>
      </c>
      <c r="CB486" s="161">
        <f t="shared" ca="1" si="787"/>
        <v>7.5460784972282298</v>
      </c>
      <c r="CC486" s="161">
        <f t="shared" ca="1" si="787"/>
        <v>7.5887451221563316</v>
      </c>
      <c r="CD486" s="161">
        <f t="shared" ca="1" si="787"/>
        <v>7.6316529903849659</v>
      </c>
      <c r="CE486" s="161">
        <f t="shared" ca="1" si="787"/>
        <v>7.6748034659388287</v>
      </c>
      <c r="CF486" s="161">
        <f t="shared" ca="1" si="787"/>
        <v>7.7181979205550082</v>
      </c>
      <c r="CG486" s="161">
        <f t="shared" ca="1" si="787"/>
        <v>7.7618377337265958</v>
      </c>
      <c r="CH486" s="161">
        <f t="shared" ca="1" si="787"/>
        <v>7.8057242927465342</v>
      </c>
      <c r="CI486" s="161">
        <f t="shared" ca="1" si="787"/>
        <v>7.8498589927517246</v>
      </c>
      <c r="CJ486" s="161">
        <f t="shared" ca="1" si="787"/>
        <v>7.8942432367673749</v>
      </c>
      <c r="CK486" s="161">
        <f t="shared" ca="1" si="787"/>
        <v>7.9388784357515974</v>
      </c>
      <c r="CL486" s="161">
        <f t="shared" ca="1" si="787"/>
        <v>7.9837660086402735</v>
      </c>
      <c r="CM486" s="161">
        <f t="shared" ca="1" si="787"/>
        <v>8.028907382392152</v>
      </c>
      <c r="CN486" s="161">
        <f t="shared" ca="1" si="787"/>
        <v>8.0743039920342081</v>
      </c>
      <c r="CO486" s="161">
        <f t="shared" ca="1" si="787"/>
        <v>8.1199572807072755</v>
      </c>
      <c r="CP486" s="161">
        <f t="shared" ca="1" si="787"/>
        <v>8.1658686997119165</v>
      </c>
      <c r="CQ486" s="161">
        <f t="shared" ca="1" si="787"/>
        <v>8.2120397085545491</v>
      </c>
      <c r="CR486" s="161">
        <f t="shared" ca="1" si="787"/>
        <v>8.258471774993863</v>
      </c>
      <c r="CS486" s="161">
        <f t="shared" ca="1" si="787"/>
        <v>8.3051663750874614</v>
      </c>
      <c r="CT486" s="161">
        <f t="shared" ca="1" si="787"/>
        <v>8.3521249932387942</v>
      </c>
      <c r="CU486" s="161">
        <f t="shared" ca="1" si="787"/>
        <v>8.399349122244347</v>
      </c>
      <c r="CV486" s="161">
        <f t="shared" ca="1" si="787"/>
        <v>8.4468402633410928</v>
      </c>
      <c r="CW486" s="161">
        <f t="shared" ca="1" si="787"/>
        <v>8.494599926254212</v>
      </c>
      <c r="CX486" s="161">
        <f t="shared" ca="1" si="787"/>
        <v>8.5426296292450967</v>
      </c>
      <c r="CY486" s="161">
        <f t="shared" ref="CY486:DV486" ca="1" si="788">SUM(CY$456)</f>
        <v>8.5909308991596038</v>
      </c>
      <c r="CZ486" s="161">
        <f t="shared" ca="1" si="788"/>
        <v>8.6395052714766045</v>
      </c>
      <c r="DA486" s="161">
        <f t="shared" ca="1" si="788"/>
        <v>8.6883542903567879</v>
      </c>
      <c r="DB486" s="161">
        <f t="shared" ca="1" si="788"/>
        <v>8.7374795086917505</v>
      </c>
      <c r="DC486" s="161">
        <f t="shared" ca="1" si="788"/>
        <v>8.7868824881533687</v>
      </c>
      <c r="DD486" s="161">
        <f t="shared" ca="1" si="788"/>
        <v>8.8365647992434333</v>
      </c>
      <c r="DE486" s="161">
        <f t="shared" ca="1" si="788"/>
        <v>8.8865280213435831</v>
      </c>
      <c r="DF486" s="161">
        <f t="shared" ca="1" si="788"/>
        <v>8.9367737427655101</v>
      </c>
      <c r="DG486" s="161">
        <f t="shared" ca="1" si="788"/>
        <v>8.987303560801454</v>
      </c>
      <c r="DH486" s="161">
        <f t="shared" ca="1" si="788"/>
        <v>9.038119081774969</v>
      </c>
      <c r="DI486" s="161">
        <f t="shared" ca="1" si="788"/>
        <v>9.0892219210920064</v>
      </c>
      <c r="DJ486" s="161">
        <f t="shared" ca="1" si="788"/>
        <v>9.1406137032922512</v>
      </c>
      <c r="DK486" s="161">
        <f t="shared" ca="1" si="788"/>
        <v>9.1922960621007768</v>
      </c>
      <c r="DL486" s="161">
        <f t="shared" ca="1" si="788"/>
        <v>9.2442706404799662</v>
      </c>
      <c r="DM486" s="161">
        <f t="shared" ca="1" si="788"/>
        <v>9.2965390906817618</v>
      </c>
      <c r="DN486" s="161">
        <f t="shared" ca="1" si="788"/>
        <v>9.3491030743001726</v>
      </c>
      <c r="DO486" s="161">
        <f t="shared" ca="1" si="788"/>
        <v>9.4019642623241033</v>
      </c>
      <c r="DP486" s="161">
        <f t="shared" ca="1" si="788"/>
        <v>9.4551243351904741</v>
      </c>
      <c r="DQ486" s="161">
        <f t="shared" ca="1" si="788"/>
        <v>9.5085849828376343</v>
      </c>
      <c r="DR486" s="161">
        <f t="shared" ca="1" si="788"/>
        <v>9.5623479047590951</v>
      </c>
      <c r="DS486" s="161">
        <f t="shared" ca="1" si="788"/>
        <v>9.6164148100575542</v>
      </c>
      <c r="DT486" s="161">
        <f t="shared" ca="1" si="788"/>
        <v>9.6707874174992163</v>
      </c>
      <c r="DU486" s="161">
        <f t="shared" ca="1" si="788"/>
        <v>9.7254674555684471</v>
      </c>
      <c r="DV486" s="161">
        <f t="shared" ca="1" si="788"/>
        <v>9.7804566625227096</v>
      </c>
      <c r="DW486" s="161"/>
      <c r="DX486" s="162">
        <f ca="1">SUM(G486:DW486)</f>
        <v>855.25865628067731</v>
      </c>
    </row>
    <row r="487" spans="1:128" s="154" customFormat="1" hidden="1" outlineLevel="1" x14ac:dyDescent="0.2">
      <c r="A487" s="168" t="str">
        <f ca="1">Language!A$798</f>
        <v>затраты в запасах готовой продукции</v>
      </c>
      <c r="B487" s="147"/>
      <c r="C487" s="147" t="str">
        <f t="shared" ref="C487:C496" ca="1" si="789">CurName1</f>
        <v>тыс. руб.</v>
      </c>
      <c r="D487" s="158"/>
      <c r="F487" s="6" t="s">
        <v>3099</v>
      </c>
      <c r="G487" s="302">
        <f ca="1">IF(AND($B488=0,G$2&gt;1), F487, G485*$B488/Параметры!G$36)</f>
        <v>0</v>
      </c>
      <c r="H487" s="302">
        <f ca="1">IF(AND($B488=0,H$2&gt;1), G487, H485*$B488/Параметры!H$36)</f>
        <v>0</v>
      </c>
      <c r="I487" s="302">
        <f ca="1">IF(AND($B488=0,I$2&gt;1), H487, I485*$B488/Параметры!I$36)</f>
        <v>0</v>
      </c>
      <c r="J487" s="302">
        <f ca="1">IF(AND($B488=0,J$2&gt;1), I487, J485*$B488/Параметры!J$36)</f>
        <v>0</v>
      </c>
      <c r="K487" s="302">
        <f ca="1">IF(AND($B488=0,K$2&gt;1), J487, K485*$B488/Параметры!K$36)</f>
        <v>0</v>
      </c>
      <c r="L487" s="302">
        <f ca="1">IF(AND($B488=0,L$2&gt;1), K487, L485*$B488/Параметры!L$36)</f>
        <v>0</v>
      </c>
      <c r="M487" s="302">
        <f ca="1">IF(AND($B488=0,M$2&gt;1), L487, M485*$B488/Параметры!M$36)</f>
        <v>0</v>
      </c>
      <c r="N487" s="302">
        <f ca="1">IF(AND($B488=0,N$2&gt;1), M487, N485*$B488/Параметры!N$36)</f>
        <v>0</v>
      </c>
      <c r="O487" s="302">
        <f ca="1">IF(AND($B488=0,O$2&gt;1), N487, O485*$B488/Параметры!O$36)</f>
        <v>0</v>
      </c>
      <c r="P487" s="302">
        <f ca="1">IF(AND($B488=0,P$2&gt;1), O487, P485*$B488/Параметры!P$36)</f>
        <v>0</v>
      </c>
      <c r="Q487" s="302">
        <f ca="1">IF(AND($B488=0,Q$2&gt;1), P487, Q485*$B488/Параметры!Q$36)</f>
        <v>0</v>
      </c>
      <c r="R487" s="302">
        <f ca="1">IF(AND($B488=0,R$2&gt;1), Q487, R485*$B488/Параметры!R$36)</f>
        <v>0</v>
      </c>
      <c r="S487" s="302">
        <f ca="1">IF(AND($B488=0,S$2&gt;1), R487, S485*$B488/Параметры!S$36)</f>
        <v>0</v>
      </c>
      <c r="T487" s="302">
        <f ca="1">IF(AND($B488=0,T$2&gt;1), S487, T485*$B488/Параметры!T$36)</f>
        <v>0</v>
      </c>
      <c r="U487" s="302">
        <f ca="1">IF(AND($B488=0,U$2&gt;1), T487, U485*$B488/Параметры!U$36)</f>
        <v>0</v>
      </c>
      <c r="V487" s="302">
        <f ca="1">IF(AND($B488=0,V$2&gt;1), U487, V485*$B488/Параметры!V$36)</f>
        <v>0</v>
      </c>
      <c r="W487" s="302">
        <f ca="1">IF(AND($B488=0,W$2&gt;1), V487, W485*$B488/Параметры!W$36)</f>
        <v>0</v>
      </c>
      <c r="X487" s="302">
        <f ca="1">IF(AND($B488=0,X$2&gt;1), W487, X485*$B488/Параметры!X$36)</f>
        <v>0</v>
      </c>
      <c r="Y487" s="302">
        <f ca="1">IF(AND($B488=0,Y$2&gt;1), X487, Y485*$B488/Параметры!Y$36)</f>
        <v>0</v>
      </c>
      <c r="Z487" s="302">
        <f ca="1">IF(AND($B488=0,Z$2&gt;1), Y487, Z485*$B488/Параметры!Z$36)</f>
        <v>0</v>
      </c>
      <c r="AA487" s="302">
        <f ca="1">IF(AND($B488=0,AA$2&gt;1), Z487, AA485*$B488/Параметры!AA$36)</f>
        <v>0</v>
      </c>
      <c r="AB487" s="302">
        <f ca="1">IF(AND($B488=0,AB$2&gt;1), AA487, AB485*$B488/Параметры!AB$36)</f>
        <v>0</v>
      </c>
      <c r="AC487" s="302">
        <f ca="1">IF(AND($B488=0,AC$2&gt;1), AB487, AC485*$B488/Параметры!AC$36)</f>
        <v>0</v>
      </c>
      <c r="AD487" s="302">
        <f ca="1">IF(AND($B488=0,AD$2&gt;1), AC487, AD485*$B488/Параметры!AD$36)</f>
        <v>0</v>
      </c>
      <c r="AE487" s="302">
        <f ca="1">IF(AND($B488=0,AE$2&gt;1), AD487, AE485*$B488/Параметры!AE$36)</f>
        <v>0</v>
      </c>
      <c r="AF487" s="302">
        <f ca="1">IF(AND($B488=0,AF$2&gt;1), AE487, AF485*$B488/Параметры!AF$36)</f>
        <v>0</v>
      </c>
      <c r="AG487" s="302">
        <f ca="1">IF(AND($B488=0,AG$2&gt;1), AF487, AG485*$B488/Параметры!AG$36)</f>
        <v>0</v>
      </c>
      <c r="AH487" s="302">
        <f ca="1">IF(AND($B488=0,AH$2&gt;1), AG487, AH485*$B488/Параметры!AH$36)</f>
        <v>0</v>
      </c>
      <c r="AI487" s="302">
        <f ca="1">IF(AND($B488=0,AI$2&gt;1), AH487, AI485*$B488/Параметры!AI$36)</f>
        <v>0</v>
      </c>
      <c r="AJ487" s="302">
        <f ca="1">IF(AND($B488=0,AJ$2&gt;1), AI487, AJ485*$B488/Параметры!AJ$36)</f>
        <v>0</v>
      </c>
      <c r="AK487" s="302">
        <f ca="1">IF(AND($B488=0,AK$2&gt;1), AJ487, AK485*$B488/Параметры!AK$36)</f>
        <v>0</v>
      </c>
      <c r="AL487" s="302">
        <f ca="1">IF(AND($B488=0,AL$2&gt;1), AK487, AL485*$B488/Параметры!AL$36)</f>
        <v>0</v>
      </c>
      <c r="AM487" s="302">
        <f ca="1">IF(AND($B488=0,AM$2&gt;1), AL487, AM485*$B488/Параметры!AM$36)</f>
        <v>0</v>
      </c>
      <c r="AN487" s="302">
        <f ca="1">IF(AND($B488=0,AN$2&gt;1), AM487, AN485*$B488/Параметры!AN$36)</f>
        <v>0</v>
      </c>
      <c r="AO487" s="302">
        <f ca="1">IF(AND($B488=0,AO$2&gt;1), AN487, AO485*$B488/Параметры!AO$36)</f>
        <v>0</v>
      </c>
      <c r="AP487" s="302">
        <f ca="1">IF(AND($B488=0,AP$2&gt;1), AO487, AP485*$B488/Параметры!AP$36)</f>
        <v>0</v>
      </c>
      <c r="AQ487" s="302">
        <f ca="1">IF(AND($B488=0,AQ$2&gt;1), AP487, AQ485*$B488/Параметры!AQ$36)</f>
        <v>0</v>
      </c>
      <c r="AR487" s="302">
        <f ca="1">IF(AND($B488=0,AR$2&gt;1), AQ487, AR485*$B488/Параметры!AR$36)</f>
        <v>0</v>
      </c>
      <c r="AS487" s="302">
        <f ca="1">IF(AND($B488=0,AS$2&gt;1), AR487, AS485*$B488/Параметры!AS$36)</f>
        <v>0</v>
      </c>
      <c r="AT487" s="302">
        <f ca="1">IF(AND($B488=0,AT$2&gt;1), AS487, AT485*$B488/Параметры!AT$36)</f>
        <v>0</v>
      </c>
      <c r="AU487" s="302">
        <f ca="1">IF(AND($B488=0,AU$2&gt;1), AT487, AU485*$B488/Параметры!AU$36)</f>
        <v>0</v>
      </c>
      <c r="AV487" s="302">
        <f ca="1">IF(AND($B488=0,AV$2&gt;1), AU487, AV485*$B488/Параметры!AV$36)</f>
        <v>0</v>
      </c>
      <c r="AW487" s="302">
        <f ca="1">IF(AND($B488=0,AW$2&gt;1), AV487, AW485*$B488/Параметры!AW$36)</f>
        <v>0</v>
      </c>
      <c r="AX487" s="302">
        <f ca="1">IF(AND($B488=0,AX$2&gt;1), AW487, AX485*$B488/Параметры!AX$36)</f>
        <v>0</v>
      </c>
      <c r="AY487" s="302">
        <f ca="1">IF(AND($B488=0,AY$2&gt;1), AX487, AY485*$B488/Параметры!AY$36)</f>
        <v>0</v>
      </c>
      <c r="AZ487" s="302">
        <f ca="1">IF(AND($B488=0,AZ$2&gt;1), AY487, AZ485*$B488/Параметры!AZ$36)</f>
        <v>0</v>
      </c>
      <c r="BA487" s="302">
        <f ca="1">IF(AND($B488=0,BA$2&gt;1), AZ487, BA485*$B488/Параметры!BA$36)</f>
        <v>0</v>
      </c>
      <c r="BB487" s="302">
        <f ca="1">IF(AND($B488=0,BB$2&gt;1), BA487, BB485*$B488/Параметры!BB$36)</f>
        <v>0</v>
      </c>
      <c r="BC487" s="302">
        <f ca="1">IF(AND($B488=0,BC$2&gt;1), BB487, BC485*$B488/Параметры!BC$36)</f>
        <v>0</v>
      </c>
      <c r="BD487" s="302">
        <f ca="1">IF(AND($B488=0,BD$2&gt;1), BC487, BD485*$B488/Параметры!BD$36)</f>
        <v>0</v>
      </c>
      <c r="BE487" s="302">
        <f ca="1">IF(AND($B488=0,BE$2&gt;1), BD487, BE485*$B488/Параметры!BE$36)</f>
        <v>0</v>
      </c>
      <c r="BF487" s="302">
        <f ca="1">IF(AND($B488=0,BF$2&gt;1), BE487, BF485*$B488/Параметры!BF$36)</f>
        <v>0</v>
      </c>
      <c r="BG487" s="302">
        <f ca="1">IF(AND($B488=0,BG$2&gt;1), BF487, BG485*$B488/Параметры!BG$36)</f>
        <v>0</v>
      </c>
      <c r="BH487" s="302">
        <f ca="1">IF(AND($B488=0,BH$2&gt;1), BG487, BH485*$B488/Параметры!BH$36)</f>
        <v>0</v>
      </c>
      <c r="BI487" s="302">
        <f ca="1">IF(AND($B488=0,BI$2&gt;1), BH487, BI485*$B488/Параметры!BI$36)</f>
        <v>0</v>
      </c>
      <c r="BJ487" s="302">
        <f ca="1">IF(AND($B488=0,BJ$2&gt;1), BI487, BJ485*$B488/Параметры!BJ$36)</f>
        <v>0</v>
      </c>
      <c r="BK487" s="302">
        <f ca="1">IF(AND($B488=0,BK$2&gt;1), BJ487, BK485*$B488/Параметры!BK$36)</f>
        <v>0</v>
      </c>
      <c r="BL487" s="302">
        <f ca="1">IF(AND($B488=0,BL$2&gt;1), BK487, BL485*$B488/Параметры!BL$36)</f>
        <v>0</v>
      </c>
      <c r="BM487" s="302">
        <f ca="1">IF(AND($B488=0,BM$2&gt;1), BL487, BM485*$B488/Параметры!BM$36)</f>
        <v>0</v>
      </c>
      <c r="BN487" s="302">
        <f ca="1">IF(AND($B488=0,BN$2&gt;1), BM487, BN485*$B488/Параметры!BN$36)</f>
        <v>0</v>
      </c>
      <c r="BO487" s="302">
        <f ca="1">IF(AND($B488=0,BO$2&gt;1), BN487, BO485*$B488/Параметры!BO$36)</f>
        <v>0</v>
      </c>
      <c r="BP487" s="302">
        <f ca="1">IF(AND($B488=0,BP$2&gt;1), BO487, BP485*$B488/Параметры!BP$36)</f>
        <v>0</v>
      </c>
      <c r="BQ487" s="302">
        <f ca="1">IF(AND($B488=0,BQ$2&gt;1), BP487, BQ485*$B488/Параметры!BQ$36)</f>
        <v>0</v>
      </c>
      <c r="BR487" s="302">
        <f ca="1">IF(AND($B488=0,BR$2&gt;1), BQ487, BR485*$B488/Параметры!BR$36)</f>
        <v>0</v>
      </c>
      <c r="BS487" s="302">
        <f ca="1">IF(AND($B488=0,BS$2&gt;1), BR487, BS485*$B488/Параметры!BS$36)</f>
        <v>0</v>
      </c>
      <c r="BT487" s="302">
        <f ca="1">IF(AND($B488=0,BT$2&gt;1), BS487, BT485*$B488/Параметры!BT$36)</f>
        <v>0</v>
      </c>
      <c r="BU487" s="302">
        <f ca="1">IF(AND($B488=0,BU$2&gt;1), BT487, BU485*$B488/Параметры!BU$36)</f>
        <v>0</v>
      </c>
      <c r="BV487" s="302">
        <f ca="1">IF(AND($B488=0,BV$2&gt;1), BU487, BV485*$B488/Параметры!BV$36)</f>
        <v>0</v>
      </c>
      <c r="BW487" s="302">
        <f ca="1">IF(AND($B488=0,BW$2&gt;1), BV487, BW485*$B488/Параметры!BW$36)</f>
        <v>0</v>
      </c>
      <c r="BX487" s="302">
        <f ca="1">IF(AND($B488=0,BX$2&gt;1), BW487, BX485*$B488/Параметры!BX$36)</f>
        <v>0</v>
      </c>
      <c r="BY487" s="302">
        <f ca="1">IF(AND($B488=0,BY$2&gt;1), BX487, BY485*$B488/Параметры!BY$36)</f>
        <v>0</v>
      </c>
      <c r="BZ487" s="302">
        <f ca="1">IF(AND($B488=0,BZ$2&gt;1), BY487, BZ485*$B488/Параметры!BZ$36)</f>
        <v>0</v>
      </c>
      <c r="CA487" s="302">
        <f ca="1">IF(AND($B488=0,CA$2&gt;1), BZ487, CA485*$B488/Параметры!CA$36)</f>
        <v>0</v>
      </c>
      <c r="CB487" s="302">
        <f ca="1">IF(AND($B488=0,CB$2&gt;1), CA487, CB485*$B488/Параметры!CB$36)</f>
        <v>0</v>
      </c>
      <c r="CC487" s="302">
        <f ca="1">IF(AND($B488=0,CC$2&gt;1), CB487, CC485*$B488/Параметры!CC$36)</f>
        <v>0</v>
      </c>
      <c r="CD487" s="302">
        <f ca="1">IF(AND($B488=0,CD$2&gt;1), CC487, CD485*$B488/Параметры!CD$36)</f>
        <v>0</v>
      </c>
      <c r="CE487" s="302">
        <f ca="1">IF(AND($B488=0,CE$2&gt;1), CD487, CE485*$B488/Параметры!CE$36)</f>
        <v>0</v>
      </c>
      <c r="CF487" s="302">
        <f ca="1">IF(AND($B488=0,CF$2&gt;1), CE487, CF485*$B488/Параметры!CF$36)</f>
        <v>0</v>
      </c>
      <c r="CG487" s="302">
        <f ca="1">IF(AND($B488=0,CG$2&gt;1), CF487, CG485*$B488/Параметры!CG$36)</f>
        <v>0</v>
      </c>
      <c r="CH487" s="302">
        <f ca="1">IF(AND($B488=0,CH$2&gt;1), CG487, CH485*$B488/Параметры!CH$36)</f>
        <v>0</v>
      </c>
      <c r="CI487" s="302">
        <f ca="1">IF(AND($B488=0,CI$2&gt;1), CH487, CI485*$B488/Параметры!CI$36)</f>
        <v>0</v>
      </c>
      <c r="CJ487" s="302">
        <f ca="1">IF(AND($B488=0,CJ$2&gt;1), CI487, CJ485*$B488/Параметры!CJ$36)</f>
        <v>0</v>
      </c>
      <c r="CK487" s="302">
        <f ca="1">IF(AND($B488=0,CK$2&gt;1), CJ487, CK485*$B488/Параметры!CK$36)</f>
        <v>0</v>
      </c>
      <c r="CL487" s="302">
        <f ca="1">IF(AND($B488=0,CL$2&gt;1), CK487, CL485*$B488/Параметры!CL$36)</f>
        <v>0</v>
      </c>
      <c r="CM487" s="302">
        <f ca="1">IF(AND($B488=0,CM$2&gt;1), CL487, CM485*$B488/Параметры!CM$36)</f>
        <v>0</v>
      </c>
      <c r="CN487" s="302">
        <f ca="1">IF(AND($B488=0,CN$2&gt;1), CM487, CN485*$B488/Параметры!CN$36)</f>
        <v>0</v>
      </c>
      <c r="CO487" s="302">
        <f ca="1">IF(AND($B488=0,CO$2&gt;1), CN487, CO485*$B488/Параметры!CO$36)</f>
        <v>0</v>
      </c>
      <c r="CP487" s="302">
        <f ca="1">IF(AND($B488=0,CP$2&gt;1), CO487, CP485*$B488/Параметры!CP$36)</f>
        <v>0</v>
      </c>
      <c r="CQ487" s="302">
        <f ca="1">IF(AND($B488=0,CQ$2&gt;1), CP487, CQ485*$B488/Параметры!CQ$36)</f>
        <v>0</v>
      </c>
      <c r="CR487" s="302">
        <f ca="1">IF(AND($B488=0,CR$2&gt;1), CQ487, CR485*$B488/Параметры!CR$36)</f>
        <v>0</v>
      </c>
      <c r="CS487" s="302">
        <f ca="1">IF(AND($B488=0,CS$2&gt;1), CR487, CS485*$B488/Параметры!CS$36)</f>
        <v>0</v>
      </c>
      <c r="CT487" s="302">
        <f ca="1">IF(AND($B488=0,CT$2&gt;1), CS487, CT485*$B488/Параметры!CT$36)</f>
        <v>0</v>
      </c>
      <c r="CU487" s="302">
        <f ca="1">IF(AND($B488=0,CU$2&gt;1), CT487, CU485*$B488/Параметры!CU$36)</f>
        <v>0</v>
      </c>
      <c r="CV487" s="302">
        <f ca="1">IF(AND($B488=0,CV$2&gt;1), CU487, CV485*$B488/Параметры!CV$36)</f>
        <v>0</v>
      </c>
      <c r="CW487" s="302">
        <f ca="1">IF(AND($B488=0,CW$2&gt;1), CV487, CW485*$B488/Параметры!CW$36)</f>
        <v>0</v>
      </c>
      <c r="CX487" s="302">
        <f ca="1">IF(AND($B488=0,CX$2&gt;1), CW487, CX485*$B488/Параметры!CX$36)</f>
        <v>0</v>
      </c>
      <c r="CY487" s="302">
        <f ca="1">IF(AND($B488=0,CY$2&gt;1), CX487, CY485*$B488/Параметры!CY$36)</f>
        <v>0</v>
      </c>
      <c r="CZ487" s="302">
        <f ca="1">IF(AND($B488=0,CZ$2&gt;1), CY487, CZ485*$B488/Параметры!CZ$36)</f>
        <v>0</v>
      </c>
      <c r="DA487" s="302">
        <f ca="1">IF(AND($B488=0,DA$2&gt;1), CZ487, DA485*$B488/Параметры!DA$36)</f>
        <v>0</v>
      </c>
      <c r="DB487" s="302">
        <f ca="1">IF(AND($B488=0,DB$2&gt;1), DA487, DB485*$B488/Параметры!DB$36)</f>
        <v>0</v>
      </c>
      <c r="DC487" s="302">
        <f ca="1">IF(AND($B488=0,DC$2&gt;1), DB487, DC485*$B488/Параметры!DC$36)</f>
        <v>0</v>
      </c>
      <c r="DD487" s="302">
        <f ca="1">IF(AND($B488=0,DD$2&gt;1), DC487, DD485*$B488/Параметры!DD$36)</f>
        <v>0</v>
      </c>
      <c r="DE487" s="302">
        <f ca="1">IF(AND($B488=0,DE$2&gt;1), DD487, DE485*$B488/Параметры!DE$36)</f>
        <v>0</v>
      </c>
      <c r="DF487" s="302">
        <f ca="1">IF(AND($B488=0,DF$2&gt;1), DE487, DF485*$B488/Параметры!DF$36)</f>
        <v>0</v>
      </c>
      <c r="DG487" s="302">
        <f ca="1">IF(AND($B488=0,DG$2&gt;1), DF487, DG485*$B488/Параметры!DG$36)</f>
        <v>0</v>
      </c>
      <c r="DH487" s="302">
        <f ca="1">IF(AND($B488=0,DH$2&gt;1), DG487, DH485*$B488/Параметры!DH$36)</f>
        <v>0</v>
      </c>
      <c r="DI487" s="302">
        <f ca="1">IF(AND($B488=0,DI$2&gt;1), DH487, DI485*$B488/Параметры!DI$36)</f>
        <v>0</v>
      </c>
      <c r="DJ487" s="302">
        <f ca="1">IF(AND($B488=0,DJ$2&gt;1), DI487, DJ485*$B488/Параметры!DJ$36)</f>
        <v>0</v>
      </c>
      <c r="DK487" s="302">
        <f ca="1">IF(AND($B488=0,DK$2&gt;1), DJ487, DK485*$B488/Параметры!DK$36)</f>
        <v>0</v>
      </c>
      <c r="DL487" s="302">
        <f ca="1">IF(AND($B488=0,DL$2&gt;1), DK487, DL485*$B488/Параметры!DL$36)</f>
        <v>0</v>
      </c>
      <c r="DM487" s="302">
        <f ca="1">IF(AND($B488=0,DM$2&gt;1), DL487, DM485*$B488/Параметры!DM$36)</f>
        <v>0</v>
      </c>
      <c r="DN487" s="302">
        <f ca="1">IF(AND($B488=0,DN$2&gt;1), DM487, DN485*$B488/Параметры!DN$36)</f>
        <v>0</v>
      </c>
      <c r="DO487" s="302">
        <f ca="1">IF(AND($B488=0,DO$2&gt;1), DN487, DO485*$B488/Параметры!DO$36)</f>
        <v>0</v>
      </c>
      <c r="DP487" s="302">
        <f ca="1">IF(AND($B488=0,DP$2&gt;1), DO487, DP485*$B488/Параметры!DP$36)</f>
        <v>0</v>
      </c>
      <c r="DQ487" s="302">
        <f ca="1">IF(AND($B488=0,DQ$2&gt;1), DP487, DQ485*$B488/Параметры!DQ$36)</f>
        <v>0</v>
      </c>
      <c r="DR487" s="302">
        <f ca="1">IF(AND($B488=0,DR$2&gt;1), DQ487, DR485*$B488/Параметры!DR$36)</f>
        <v>0</v>
      </c>
      <c r="DS487" s="302">
        <f ca="1">IF(AND($B488=0,DS$2&gt;1), DR487, DS485*$B488/Параметры!DS$36)</f>
        <v>0</v>
      </c>
      <c r="DT487" s="302">
        <f ca="1">IF(AND($B488=0,DT$2&gt;1), DS487, DT485*$B488/Параметры!DT$36)</f>
        <v>0</v>
      </c>
      <c r="DU487" s="302">
        <f ca="1">IF(AND($B488=0,DU$2&gt;1), DT487, DU485*$B488/Параметры!DU$36)</f>
        <v>0</v>
      </c>
      <c r="DV487" s="302">
        <f ca="1">IF(AND($B488=0,DV$2&gt;1), DU487, DV485*$B488/Параметры!DV$36)</f>
        <v>0</v>
      </c>
      <c r="DW487" s="169"/>
      <c r="DX487" s="177"/>
    </row>
    <row r="488" spans="1:128" s="154" customFormat="1" hidden="1" outlineLevel="1" x14ac:dyDescent="0.2">
      <c r="A488" s="171" t="str">
        <f ca="1">Language!A$799</f>
        <v>периодичность отгрузки</v>
      </c>
      <c r="B488" s="303">
        <v>0</v>
      </c>
      <c r="C488" s="147" t="str">
        <f ca="1">Language!$A$1464</f>
        <v>дней</v>
      </c>
      <c r="D488" s="158"/>
      <c r="F488" s="6" t="s">
        <v>3100</v>
      </c>
      <c r="G488" s="169"/>
      <c r="H488" s="169"/>
      <c r="I488" s="169"/>
      <c r="J488" s="169"/>
      <c r="K488" s="169"/>
      <c r="L488" s="169"/>
      <c r="M488" s="169"/>
      <c r="N488" s="169"/>
      <c r="O488" s="169"/>
      <c r="P488" s="169"/>
      <c r="Q488" s="169"/>
      <c r="R488" s="169"/>
      <c r="S488" s="169"/>
      <c r="T488" s="169"/>
      <c r="U488" s="169"/>
      <c r="V488" s="169"/>
      <c r="W488" s="169"/>
      <c r="X488" s="169"/>
      <c r="Y488" s="169"/>
      <c r="Z488" s="169"/>
      <c r="AA488" s="169"/>
      <c r="AB488" s="169"/>
      <c r="AC488" s="169"/>
      <c r="AD488" s="169"/>
      <c r="AE488" s="169"/>
      <c r="AF488" s="169"/>
      <c r="AG488" s="169"/>
      <c r="AH488" s="169"/>
      <c r="AI488" s="169"/>
      <c r="AJ488" s="169"/>
      <c r="AK488" s="169"/>
      <c r="AL488" s="169"/>
      <c r="AM488" s="169"/>
      <c r="AN488" s="169"/>
      <c r="AO488" s="169"/>
      <c r="AP488" s="169"/>
      <c r="AQ488" s="169"/>
      <c r="AR488" s="169"/>
      <c r="AS488" s="169"/>
      <c r="AT488" s="169"/>
      <c r="AU488" s="169"/>
      <c r="AV488" s="169"/>
      <c r="AW488" s="169"/>
      <c r="AX488" s="169"/>
      <c r="AY488" s="169"/>
      <c r="AZ488" s="169"/>
      <c r="BA488" s="169"/>
      <c r="BB488" s="169"/>
      <c r="BC488" s="169"/>
      <c r="BD488" s="169"/>
      <c r="BE488" s="169"/>
      <c r="BF488" s="169"/>
      <c r="BG488" s="169"/>
      <c r="BH488" s="169"/>
      <c r="BI488" s="169"/>
      <c r="BJ488" s="169"/>
      <c r="BK488" s="169"/>
      <c r="BL488" s="169"/>
      <c r="BM488" s="169"/>
      <c r="BN488" s="169"/>
      <c r="BO488" s="169"/>
      <c r="BP488" s="169"/>
      <c r="BQ488" s="169"/>
      <c r="BR488" s="169"/>
      <c r="BS488" s="169"/>
      <c r="BT488" s="169"/>
      <c r="BU488" s="169"/>
      <c r="BV488" s="169"/>
      <c r="BW488" s="169"/>
      <c r="BX488" s="169"/>
      <c r="BY488" s="169"/>
      <c r="BZ488" s="169"/>
      <c r="CA488" s="169"/>
      <c r="CB488" s="169"/>
      <c r="CC488" s="169"/>
      <c r="CD488" s="169"/>
      <c r="CE488" s="169"/>
      <c r="CF488" s="169"/>
      <c r="CG488" s="169"/>
      <c r="CH488" s="169"/>
      <c r="CI488" s="169"/>
      <c r="CJ488" s="169"/>
      <c r="CK488" s="169"/>
      <c r="CL488" s="169"/>
      <c r="CM488" s="169"/>
      <c r="CN488" s="169"/>
      <c r="CO488" s="169"/>
      <c r="CP488" s="169"/>
      <c r="CQ488" s="169"/>
      <c r="CR488" s="169"/>
      <c r="CS488" s="169"/>
      <c r="CT488" s="169"/>
      <c r="CU488" s="169"/>
      <c r="CV488" s="169"/>
      <c r="CW488" s="169"/>
      <c r="CX488" s="169"/>
      <c r="CY488" s="169"/>
      <c r="CZ488" s="169"/>
      <c r="DA488" s="169"/>
      <c r="DB488" s="169"/>
      <c r="DC488" s="169"/>
      <c r="DD488" s="169"/>
      <c r="DE488" s="169"/>
      <c r="DF488" s="169"/>
      <c r="DG488" s="169"/>
      <c r="DH488" s="169"/>
      <c r="DI488" s="169"/>
      <c r="DJ488" s="169"/>
      <c r="DK488" s="169"/>
      <c r="DL488" s="169"/>
      <c r="DM488" s="169"/>
      <c r="DN488" s="169"/>
      <c r="DO488" s="169"/>
      <c r="DP488" s="169"/>
      <c r="DQ488" s="169"/>
      <c r="DR488" s="169"/>
      <c r="DS488" s="169"/>
      <c r="DT488" s="169"/>
      <c r="DU488" s="169"/>
      <c r="DV488" s="169"/>
      <c r="DW488" s="169"/>
      <c r="DX488" s="177"/>
    </row>
    <row r="489" spans="1:128" s="154" customFormat="1" hidden="1" outlineLevel="1" x14ac:dyDescent="0.2">
      <c r="A489" s="168" t="str">
        <f ca="1">Language!A$800</f>
        <v>затраты в незавершенном производстве</v>
      </c>
      <c r="B489" s="147"/>
      <c r="C489" s="147" t="str">
        <f t="shared" ca="1" si="789"/>
        <v>тыс. руб.</v>
      </c>
      <c r="D489" s="158"/>
      <c r="F489" s="6" t="s">
        <v>3099</v>
      </c>
      <c r="G489" s="302">
        <f ca="1">IF(AND($B490=0,G$2&gt;1), F489, G485*$B490/Параметры!G$36)</f>
        <v>0</v>
      </c>
      <c r="H489" s="302">
        <f ca="1">IF(AND($B490=0,H$2&gt;1), G489, H485*$B490/Параметры!H$36)</f>
        <v>0</v>
      </c>
      <c r="I489" s="302">
        <f ca="1">IF(AND($B490=0,I$2&gt;1), H489, I485*$B490/Параметры!I$36)</f>
        <v>0</v>
      </c>
      <c r="J489" s="302">
        <f ca="1">IF(AND($B490=0,J$2&gt;1), I489, J485*$B490/Параметры!J$36)</f>
        <v>0</v>
      </c>
      <c r="K489" s="302">
        <f ca="1">IF(AND($B490=0,K$2&gt;1), J489, K485*$B490/Параметры!K$36)</f>
        <v>0</v>
      </c>
      <c r="L489" s="302">
        <f ca="1">IF(AND($B490=0,L$2&gt;1), K489, L485*$B490/Параметры!L$36)</f>
        <v>0</v>
      </c>
      <c r="M489" s="302">
        <f ca="1">IF(AND($B490=0,M$2&gt;1), L489, M485*$B490/Параметры!M$36)</f>
        <v>0</v>
      </c>
      <c r="N489" s="302">
        <f ca="1">IF(AND($B490=0,N$2&gt;1), M489, N485*$B490/Параметры!N$36)</f>
        <v>0</v>
      </c>
      <c r="O489" s="302">
        <f ca="1">IF(AND($B490=0,O$2&gt;1), N489, O485*$B490/Параметры!O$36)</f>
        <v>0</v>
      </c>
      <c r="P489" s="302">
        <f ca="1">IF(AND($B490=0,P$2&gt;1), O489, P485*$B490/Параметры!P$36)</f>
        <v>0</v>
      </c>
      <c r="Q489" s="302">
        <f ca="1">IF(AND($B490=0,Q$2&gt;1), P489, Q485*$B490/Параметры!Q$36)</f>
        <v>0</v>
      </c>
      <c r="R489" s="302">
        <f ca="1">IF(AND($B490=0,R$2&gt;1), Q489, R485*$B490/Параметры!R$36)</f>
        <v>0</v>
      </c>
      <c r="S489" s="302">
        <f ca="1">IF(AND($B490=0,S$2&gt;1), R489, S485*$B490/Параметры!S$36)</f>
        <v>0</v>
      </c>
      <c r="T489" s="302">
        <f ca="1">IF(AND($B490=0,T$2&gt;1), S489, T485*$B490/Параметры!T$36)</f>
        <v>0</v>
      </c>
      <c r="U489" s="302">
        <f ca="1">IF(AND($B490=0,U$2&gt;1), T489, U485*$B490/Параметры!U$36)</f>
        <v>0</v>
      </c>
      <c r="V489" s="302">
        <f ca="1">IF(AND($B490=0,V$2&gt;1), U489, V485*$B490/Параметры!V$36)</f>
        <v>0</v>
      </c>
      <c r="W489" s="302">
        <f ca="1">IF(AND($B490=0,W$2&gt;1), V489, W485*$B490/Параметры!W$36)</f>
        <v>0</v>
      </c>
      <c r="X489" s="302">
        <f ca="1">IF(AND($B490=0,X$2&gt;1), W489, X485*$B490/Параметры!X$36)</f>
        <v>0</v>
      </c>
      <c r="Y489" s="302">
        <f ca="1">IF(AND($B490=0,Y$2&gt;1), X489, Y485*$B490/Параметры!Y$36)</f>
        <v>0</v>
      </c>
      <c r="Z489" s="302">
        <f ca="1">IF(AND($B490=0,Z$2&gt;1), Y489, Z485*$B490/Параметры!Z$36)</f>
        <v>0</v>
      </c>
      <c r="AA489" s="302">
        <f ca="1">IF(AND($B490=0,AA$2&gt;1), Z489, AA485*$B490/Параметры!AA$36)</f>
        <v>0</v>
      </c>
      <c r="AB489" s="302">
        <f ca="1">IF(AND($B490=0,AB$2&gt;1), AA489, AB485*$B490/Параметры!AB$36)</f>
        <v>0</v>
      </c>
      <c r="AC489" s="302">
        <f ca="1">IF(AND($B490=0,AC$2&gt;1), AB489, AC485*$B490/Параметры!AC$36)</f>
        <v>0</v>
      </c>
      <c r="AD489" s="302">
        <f ca="1">IF(AND($B490=0,AD$2&gt;1), AC489, AD485*$B490/Параметры!AD$36)</f>
        <v>0</v>
      </c>
      <c r="AE489" s="302">
        <f ca="1">IF(AND($B490=0,AE$2&gt;1), AD489, AE485*$B490/Параметры!AE$36)</f>
        <v>0</v>
      </c>
      <c r="AF489" s="302">
        <f ca="1">IF(AND($B490=0,AF$2&gt;1), AE489, AF485*$B490/Параметры!AF$36)</f>
        <v>0</v>
      </c>
      <c r="AG489" s="302">
        <f ca="1">IF(AND($B490=0,AG$2&gt;1), AF489, AG485*$B490/Параметры!AG$36)</f>
        <v>0</v>
      </c>
      <c r="AH489" s="302">
        <f ca="1">IF(AND($B490=0,AH$2&gt;1), AG489, AH485*$B490/Параметры!AH$36)</f>
        <v>0</v>
      </c>
      <c r="AI489" s="302">
        <f ca="1">IF(AND($B490=0,AI$2&gt;1), AH489, AI485*$B490/Параметры!AI$36)</f>
        <v>0</v>
      </c>
      <c r="AJ489" s="302">
        <f ca="1">IF(AND($B490=0,AJ$2&gt;1), AI489, AJ485*$B490/Параметры!AJ$36)</f>
        <v>0</v>
      </c>
      <c r="AK489" s="302">
        <f ca="1">IF(AND($B490=0,AK$2&gt;1), AJ489, AK485*$B490/Параметры!AK$36)</f>
        <v>0</v>
      </c>
      <c r="AL489" s="302">
        <f ca="1">IF(AND($B490=0,AL$2&gt;1), AK489, AL485*$B490/Параметры!AL$36)</f>
        <v>0</v>
      </c>
      <c r="AM489" s="302">
        <f ca="1">IF(AND($B490=0,AM$2&gt;1), AL489, AM485*$B490/Параметры!AM$36)</f>
        <v>0</v>
      </c>
      <c r="AN489" s="302">
        <f ca="1">IF(AND($B490=0,AN$2&gt;1), AM489, AN485*$B490/Параметры!AN$36)</f>
        <v>0</v>
      </c>
      <c r="AO489" s="302">
        <f ca="1">IF(AND($B490=0,AO$2&gt;1), AN489, AO485*$B490/Параметры!AO$36)</f>
        <v>0</v>
      </c>
      <c r="AP489" s="302">
        <f ca="1">IF(AND($B490=0,AP$2&gt;1), AO489, AP485*$B490/Параметры!AP$36)</f>
        <v>0</v>
      </c>
      <c r="AQ489" s="302">
        <f ca="1">IF(AND($B490=0,AQ$2&gt;1), AP489, AQ485*$B490/Параметры!AQ$36)</f>
        <v>0</v>
      </c>
      <c r="AR489" s="302">
        <f ca="1">IF(AND($B490=0,AR$2&gt;1), AQ489, AR485*$B490/Параметры!AR$36)</f>
        <v>0</v>
      </c>
      <c r="AS489" s="302">
        <f ca="1">IF(AND($B490=0,AS$2&gt;1), AR489, AS485*$B490/Параметры!AS$36)</f>
        <v>0</v>
      </c>
      <c r="AT489" s="302">
        <f ca="1">IF(AND($B490=0,AT$2&gt;1), AS489, AT485*$B490/Параметры!AT$36)</f>
        <v>0</v>
      </c>
      <c r="AU489" s="302">
        <f ca="1">IF(AND($B490=0,AU$2&gt;1), AT489, AU485*$B490/Параметры!AU$36)</f>
        <v>0</v>
      </c>
      <c r="AV489" s="302">
        <f ca="1">IF(AND($B490=0,AV$2&gt;1), AU489, AV485*$B490/Параметры!AV$36)</f>
        <v>0</v>
      </c>
      <c r="AW489" s="302">
        <f ca="1">IF(AND($B490=0,AW$2&gt;1), AV489, AW485*$B490/Параметры!AW$36)</f>
        <v>0</v>
      </c>
      <c r="AX489" s="302">
        <f ca="1">IF(AND($B490=0,AX$2&gt;1), AW489, AX485*$B490/Параметры!AX$36)</f>
        <v>0</v>
      </c>
      <c r="AY489" s="302">
        <f ca="1">IF(AND($B490=0,AY$2&gt;1), AX489, AY485*$B490/Параметры!AY$36)</f>
        <v>0</v>
      </c>
      <c r="AZ489" s="302">
        <f ca="1">IF(AND($B490=0,AZ$2&gt;1), AY489, AZ485*$B490/Параметры!AZ$36)</f>
        <v>0</v>
      </c>
      <c r="BA489" s="302">
        <f ca="1">IF(AND($B490=0,BA$2&gt;1), AZ489, BA485*$B490/Параметры!BA$36)</f>
        <v>0</v>
      </c>
      <c r="BB489" s="302">
        <f ca="1">IF(AND($B490=0,BB$2&gt;1), BA489, BB485*$B490/Параметры!BB$36)</f>
        <v>0</v>
      </c>
      <c r="BC489" s="302">
        <f ca="1">IF(AND($B490=0,BC$2&gt;1), BB489, BC485*$B490/Параметры!BC$36)</f>
        <v>0</v>
      </c>
      <c r="BD489" s="302">
        <f ca="1">IF(AND($B490=0,BD$2&gt;1), BC489, BD485*$B490/Параметры!BD$36)</f>
        <v>0</v>
      </c>
      <c r="BE489" s="302">
        <f ca="1">IF(AND($B490=0,BE$2&gt;1), BD489, BE485*$B490/Параметры!BE$36)</f>
        <v>0</v>
      </c>
      <c r="BF489" s="302">
        <f ca="1">IF(AND($B490=0,BF$2&gt;1), BE489, BF485*$B490/Параметры!BF$36)</f>
        <v>0</v>
      </c>
      <c r="BG489" s="302">
        <f ca="1">IF(AND($B490=0,BG$2&gt;1), BF489, BG485*$B490/Параметры!BG$36)</f>
        <v>0</v>
      </c>
      <c r="BH489" s="302">
        <f ca="1">IF(AND($B490=0,BH$2&gt;1), BG489, BH485*$B490/Параметры!BH$36)</f>
        <v>0</v>
      </c>
      <c r="BI489" s="302">
        <f ca="1">IF(AND($B490=0,BI$2&gt;1), BH489, BI485*$B490/Параметры!BI$36)</f>
        <v>0</v>
      </c>
      <c r="BJ489" s="302">
        <f ca="1">IF(AND($B490=0,BJ$2&gt;1), BI489, BJ485*$B490/Параметры!BJ$36)</f>
        <v>0</v>
      </c>
      <c r="BK489" s="302">
        <f ca="1">IF(AND($B490=0,BK$2&gt;1), BJ489, BK485*$B490/Параметры!BK$36)</f>
        <v>0</v>
      </c>
      <c r="BL489" s="302">
        <f ca="1">IF(AND($B490=0,BL$2&gt;1), BK489, BL485*$B490/Параметры!BL$36)</f>
        <v>0</v>
      </c>
      <c r="BM489" s="302">
        <f ca="1">IF(AND($B490=0,BM$2&gt;1), BL489, BM485*$B490/Параметры!BM$36)</f>
        <v>0</v>
      </c>
      <c r="BN489" s="302">
        <f ca="1">IF(AND($B490=0,BN$2&gt;1), BM489, BN485*$B490/Параметры!BN$36)</f>
        <v>0</v>
      </c>
      <c r="BO489" s="302">
        <f ca="1">IF(AND($B490=0,BO$2&gt;1), BN489, BO485*$B490/Параметры!BO$36)</f>
        <v>0</v>
      </c>
      <c r="BP489" s="302">
        <f ca="1">IF(AND($B490=0,BP$2&gt;1), BO489, BP485*$B490/Параметры!BP$36)</f>
        <v>0</v>
      </c>
      <c r="BQ489" s="302">
        <f ca="1">IF(AND($B490=0,BQ$2&gt;1), BP489, BQ485*$B490/Параметры!BQ$36)</f>
        <v>0</v>
      </c>
      <c r="BR489" s="302">
        <f ca="1">IF(AND($B490=0,BR$2&gt;1), BQ489, BR485*$B490/Параметры!BR$36)</f>
        <v>0</v>
      </c>
      <c r="BS489" s="302">
        <f ca="1">IF(AND($B490=0,BS$2&gt;1), BR489, BS485*$B490/Параметры!BS$36)</f>
        <v>0</v>
      </c>
      <c r="BT489" s="302">
        <f ca="1">IF(AND($B490=0,BT$2&gt;1), BS489, BT485*$B490/Параметры!BT$36)</f>
        <v>0</v>
      </c>
      <c r="BU489" s="302">
        <f ca="1">IF(AND($B490=0,BU$2&gt;1), BT489, BU485*$B490/Параметры!BU$36)</f>
        <v>0</v>
      </c>
      <c r="BV489" s="302">
        <f ca="1">IF(AND($B490=0,BV$2&gt;1), BU489, BV485*$B490/Параметры!BV$36)</f>
        <v>0</v>
      </c>
      <c r="BW489" s="302">
        <f ca="1">IF(AND($B490=0,BW$2&gt;1), BV489, BW485*$B490/Параметры!BW$36)</f>
        <v>0</v>
      </c>
      <c r="BX489" s="302">
        <f ca="1">IF(AND($B490=0,BX$2&gt;1), BW489, BX485*$B490/Параметры!BX$36)</f>
        <v>0</v>
      </c>
      <c r="BY489" s="302">
        <f ca="1">IF(AND($B490=0,BY$2&gt;1), BX489, BY485*$B490/Параметры!BY$36)</f>
        <v>0</v>
      </c>
      <c r="BZ489" s="302">
        <f ca="1">IF(AND($B490=0,BZ$2&gt;1), BY489, BZ485*$B490/Параметры!BZ$36)</f>
        <v>0</v>
      </c>
      <c r="CA489" s="302">
        <f ca="1">IF(AND($B490=0,CA$2&gt;1), BZ489, CA485*$B490/Параметры!CA$36)</f>
        <v>0</v>
      </c>
      <c r="CB489" s="302">
        <f ca="1">IF(AND($B490=0,CB$2&gt;1), CA489, CB485*$B490/Параметры!CB$36)</f>
        <v>0</v>
      </c>
      <c r="CC489" s="302">
        <f ca="1">IF(AND($B490=0,CC$2&gt;1), CB489, CC485*$B490/Параметры!CC$36)</f>
        <v>0</v>
      </c>
      <c r="CD489" s="302">
        <f ca="1">IF(AND($B490=0,CD$2&gt;1), CC489, CD485*$B490/Параметры!CD$36)</f>
        <v>0</v>
      </c>
      <c r="CE489" s="302">
        <f ca="1">IF(AND($B490=0,CE$2&gt;1), CD489, CE485*$B490/Параметры!CE$36)</f>
        <v>0</v>
      </c>
      <c r="CF489" s="302">
        <f ca="1">IF(AND($B490=0,CF$2&gt;1), CE489, CF485*$B490/Параметры!CF$36)</f>
        <v>0</v>
      </c>
      <c r="CG489" s="302">
        <f ca="1">IF(AND($B490=0,CG$2&gt;1), CF489, CG485*$B490/Параметры!CG$36)</f>
        <v>0</v>
      </c>
      <c r="CH489" s="302">
        <f ca="1">IF(AND($B490=0,CH$2&gt;1), CG489, CH485*$B490/Параметры!CH$36)</f>
        <v>0</v>
      </c>
      <c r="CI489" s="302">
        <f ca="1">IF(AND($B490=0,CI$2&gt;1), CH489, CI485*$B490/Параметры!CI$36)</f>
        <v>0</v>
      </c>
      <c r="CJ489" s="302">
        <f ca="1">IF(AND($B490=0,CJ$2&gt;1), CI489, CJ485*$B490/Параметры!CJ$36)</f>
        <v>0</v>
      </c>
      <c r="CK489" s="302">
        <f ca="1">IF(AND($B490=0,CK$2&gt;1), CJ489, CK485*$B490/Параметры!CK$36)</f>
        <v>0</v>
      </c>
      <c r="CL489" s="302">
        <f ca="1">IF(AND($B490=0,CL$2&gt;1), CK489, CL485*$B490/Параметры!CL$36)</f>
        <v>0</v>
      </c>
      <c r="CM489" s="302">
        <f ca="1">IF(AND($B490=0,CM$2&gt;1), CL489, CM485*$B490/Параметры!CM$36)</f>
        <v>0</v>
      </c>
      <c r="CN489" s="302">
        <f ca="1">IF(AND($B490=0,CN$2&gt;1), CM489, CN485*$B490/Параметры!CN$36)</f>
        <v>0</v>
      </c>
      <c r="CO489" s="302">
        <f ca="1">IF(AND($B490=0,CO$2&gt;1), CN489, CO485*$B490/Параметры!CO$36)</f>
        <v>0</v>
      </c>
      <c r="CP489" s="302">
        <f ca="1">IF(AND($B490=0,CP$2&gt;1), CO489, CP485*$B490/Параметры!CP$36)</f>
        <v>0</v>
      </c>
      <c r="CQ489" s="302">
        <f ca="1">IF(AND($B490=0,CQ$2&gt;1), CP489, CQ485*$B490/Параметры!CQ$36)</f>
        <v>0</v>
      </c>
      <c r="CR489" s="302">
        <f ca="1">IF(AND($B490=0,CR$2&gt;1), CQ489, CR485*$B490/Параметры!CR$36)</f>
        <v>0</v>
      </c>
      <c r="CS489" s="302">
        <f ca="1">IF(AND($B490=0,CS$2&gt;1), CR489, CS485*$B490/Параметры!CS$36)</f>
        <v>0</v>
      </c>
      <c r="CT489" s="302">
        <f ca="1">IF(AND($B490=0,CT$2&gt;1), CS489, CT485*$B490/Параметры!CT$36)</f>
        <v>0</v>
      </c>
      <c r="CU489" s="302">
        <f ca="1">IF(AND($B490=0,CU$2&gt;1), CT489, CU485*$B490/Параметры!CU$36)</f>
        <v>0</v>
      </c>
      <c r="CV489" s="302">
        <f ca="1">IF(AND($B490=0,CV$2&gt;1), CU489, CV485*$B490/Параметры!CV$36)</f>
        <v>0</v>
      </c>
      <c r="CW489" s="302">
        <f ca="1">IF(AND($B490=0,CW$2&gt;1), CV489, CW485*$B490/Параметры!CW$36)</f>
        <v>0</v>
      </c>
      <c r="CX489" s="302">
        <f ca="1">IF(AND($B490=0,CX$2&gt;1), CW489, CX485*$B490/Параметры!CX$36)</f>
        <v>0</v>
      </c>
      <c r="CY489" s="302">
        <f ca="1">IF(AND($B490=0,CY$2&gt;1), CX489, CY485*$B490/Параметры!CY$36)</f>
        <v>0</v>
      </c>
      <c r="CZ489" s="302">
        <f ca="1">IF(AND($B490=0,CZ$2&gt;1), CY489, CZ485*$B490/Параметры!CZ$36)</f>
        <v>0</v>
      </c>
      <c r="DA489" s="302">
        <f ca="1">IF(AND($B490=0,DA$2&gt;1), CZ489, DA485*$B490/Параметры!DA$36)</f>
        <v>0</v>
      </c>
      <c r="DB489" s="302">
        <f ca="1">IF(AND($B490=0,DB$2&gt;1), DA489, DB485*$B490/Параметры!DB$36)</f>
        <v>0</v>
      </c>
      <c r="DC489" s="302">
        <f ca="1">IF(AND($B490=0,DC$2&gt;1), DB489, DC485*$B490/Параметры!DC$36)</f>
        <v>0</v>
      </c>
      <c r="DD489" s="302">
        <f ca="1">IF(AND($B490=0,DD$2&gt;1), DC489, DD485*$B490/Параметры!DD$36)</f>
        <v>0</v>
      </c>
      <c r="DE489" s="302">
        <f ca="1">IF(AND($B490=0,DE$2&gt;1), DD489, DE485*$B490/Параметры!DE$36)</f>
        <v>0</v>
      </c>
      <c r="DF489" s="302">
        <f ca="1">IF(AND($B490=0,DF$2&gt;1), DE489, DF485*$B490/Параметры!DF$36)</f>
        <v>0</v>
      </c>
      <c r="DG489" s="302">
        <f ca="1">IF(AND($B490=0,DG$2&gt;1), DF489, DG485*$B490/Параметры!DG$36)</f>
        <v>0</v>
      </c>
      <c r="DH489" s="302">
        <f ca="1">IF(AND($B490=0,DH$2&gt;1), DG489, DH485*$B490/Параметры!DH$36)</f>
        <v>0</v>
      </c>
      <c r="DI489" s="302">
        <f ca="1">IF(AND($B490=0,DI$2&gt;1), DH489, DI485*$B490/Параметры!DI$36)</f>
        <v>0</v>
      </c>
      <c r="DJ489" s="302">
        <f ca="1">IF(AND($B490=0,DJ$2&gt;1), DI489, DJ485*$B490/Параметры!DJ$36)</f>
        <v>0</v>
      </c>
      <c r="DK489" s="302">
        <f ca="1">IF(AND($B490=0,DK$2&gt;1), DJ489, DK485*$B490/Параметры!DK$36)</f>
        <v>0</v>
      </c>
      <c r="DL489" s="302">
        <f ca="1">IF(AND($B490=0,DL$2&gt;1), DK489, DL485*$B490/Параметры!DL$36)</f>
        <v>0</v>
      </c>
      <c r="DM489" s="302">
        <f ca="1">IF(AND($B490=0,DM$2&gt;1), DL489, DM485*$B490/Параметры!DM$36)</f>
        <v>0</v>
      </c>
      <c r="DN489" s="302">
        <f ca="1">IF(AND($B490=0,DN$2&gt;1), DM489, DN485*$B490/Параметры!DN$36)</f>
        <v>0</v>
      </c>
      <c r="DO489" s="302">
        <f ca="1">IF(AND($B490=0,DO$2&gt;1), DN489, DO485*$B490/Параметры!DO$36)</f>
        <v>0</v>
      </c>
      <c r="DP489" s="302">
        <f ca="1">IF(AND($B490=0,DP$2&gt;1), DO489, DP485*$B490/Параметры!DP$36)</f>
        <v>0</v>
      </c>
      <c r="DQ489" s="302">
        <f ca="1">IF(AND($B490=0,DQ$2&gt;1), DP489, DQ485*$B490/Параметры!DQ$36)</f>
        <v>0</v>
      </c>
      <c r="DR489" s="302">
        <f ca="1">IF(AND($B490=0,DR$2&gt;1), DQ489, DR485*$B490/Параметры!DR$36)</f>
        <v>0</v>
      </c>
      <c r="DS489" s="302">
        <f ca="1">IF(AND($B490=0,DS$2&gt;1), DR489, DS485*$B490/Параметры!DS$36)</f>
        <v>0</v>
      </c>
      <c r="DT489" s="302">
        <f ca="1">IF(AND($B490=0,DT$2&gt;1), DS489, DT485*$B490/Параметры!DT$36)</f>
        <v>0</v>
      </c>
      <c r="DU489" s="302">
        <f ca="1">IF(AND($B490=0,DU$2&gt;1), DT489, DU485*$B490/Параметры!DU$36)</f>
        <v>0</v>
      </c>
      <c r="DV489" s="302">
        <f ca="1">IF(AND($B490=0,DV$2&gt;1), DU489, DV485*$B490/Параметры!DV$36)</f>
        <v>0</v>
      </c>
      <c r="DW489" s="169"/>
      <c r="DX489" s="177"/>
    </row>
    <row r="490" spans="1:128" s="154" customFormat="1" hidden="1" outlineLevel="1" x14ac:dyDescent="0.2">
      <c r="A490" s="171" t="str">
        <f ca="1">Language!A$801</f>
        <v>длительность производственного цикла</v>
      </c>
      <c r="B490" s="303">
        <v>0</v>
      </c>
      <c r="C490" s="147" t="str">
        <f ca="1">Language!$A$1464</f>
        <v>дней</v>
      </c>
      <c r="D490" s="158"/>
      <c r="F490" s="6" t="s">
        <v>3100</v>
      </c>
      <c r="G490" s="169"/>
      <c r="H490" s="169"/>
      <c r="I490" s="169"/>
      <c r="J490" s="169"/>
      <c r="K490" s="169"/>
      <c r="L490" s="169"/>
      <c r="M490" s="169"/>
      <c r="N490" s="169"/>
      <c r="O490" s="169"/>
      <c r="P490" s="169"/>
      <c r="Q490" s="169"/>
      <c r="R490" s="169"/>
      <c r="S490" s="169"/>
      <c r="T490" s="169"/>
      <c r="U490" s="169"/>
      <c r="V490" s="169"/>
      <c r="W490" s="169"/>
      <c r="X490" s="169"/>
      <c r="Y490" s="169"/>
      <c r="Z490" s="169"/>
      <c r="AA490" s="169"/>
      <c r="AB490" s="169"/>
      <c r="AC490" s="169"/>
      <c r="AD490" s="169"/>
      <c r="AE490" s="169"/>
      <c r="AF490" s="169"/>
      <c r="AG490" s="169"/>
      <c r="AH490" s="169"/>
      <c r="AI490" s="169"/>
      <c r="AJ490" s="169"/>
      <c r="AK490" s="169"/>
      <c r="AL490" s="169"/>
      <c r="AM490" s="169"/>
      <c r="AN490" s="169"/>
      <c r="AO490" s="169"/>
      <c r="AP490" s="169"/>
      <c r="AQ490" s="169"/>
      <c r="AR490" s="169"/>
      <c r="AS490" s="169"/>
      <c r="AT490" s="169"/>
      <c r="AU490" s="169"/>
      <c r="AV490" s="169"/>
      <c r="AW490" s="169"/>
      <c r="AX490" s="169"/>
      <c r="AY490" s="169"/>
      <c r="AZ490" s="169"/>
      <c r="BA490" s="169"/>
      <c r="BB490" s="169"/>
      <c r="BC490" s="169"/>
      <c r="BD490" s="169"/>
      <c r="BE490" s="169"/>
      <c r="BF490" s="169"/>
      <c r="BG490" s="169"/>
      <c r="BH490" s="169"/>
      <c r="BI490" s="169"/>
      <c r="BJ490" s="169"/>
      <c r="BK490" s="169"/>
      <c r="BL490" s="169"/>
      <c r="BM490" s="169"/>
      <c r="BN490" s="169"/>
      <c r="BO490" s="169"/>
      <c r="BP490" s="169"/>
      <c r="BQ490" s="169"/>
      <c r="BR490" s="169"/>
      <c r="BS490" s="169"/>
      <c r="BT490" s="169"/>
      <c r="BU490" s="169"/>
      <c r="BV490" s="169"/>
      <c r="BW490" s="169"/>
      <c r="BX490" s="169"/>
      <c r="BY490" s="169"/>
      <c r="BZ490" s="169"/>
      <c r="CA490" s="169"/>
      <c r="CB490" s="169"/>
      <c r="CC490" s="169"/>
      <c r="CD490" s="169"/>
      <c r="CE490" s="169"/>
      <c r="CF490" s="169"/>
      <c r="CG490" s="169"/>
      <c r="CH490" s="169"/>
      <c r="CI490" s="169"/>
      <c r="CJ490" s="169"/>
      <c r="CK490" s="169"/>
      <c r="CL490" s="169"/>
      <c r="CM490" s="169"/>
      <c r="CN490" s="169"/>
      <c r="CO490" s="169"/>
      <c r="CP490" s="169"/>
      <c r="CQ490" s="169"/>
      <c r="CR490" s="169"/>
      <c r="CS490" s="169"/>
      <c r="CT490" s="169"/>
      <c r="CU490" s="169"/>
      <c r="CV490" s="169"/>
      <c r="CW490" s="169"/>
      <c r="CX490" s="169"/>
      <c r="CY490" s="169"/>
      <c r="CZ490" s="169"/>
      <c r="DA490" s="169"/>
      <c r="DB490" s="169"/>
      <c r="DC490" s="169"/>
      <c r="DD490" s="169"/>
      <c r="DE490" s="169"/>
      <c r="DF490" s="169"/>
      <c r="DG490" s="169"/>
      <c r="DH490" s="169"/>
      <c r="DI490" s="169"/>
      <c r="DJ490" s="169"/>
      <c r="DK490" s="169"/>
      <c r="DL490" s="169"/>
      <c r="DM490" s="169"/>
      <c r="DN490" s="169"/>
      <c r="DO490" s="169"/>
      <c r="DP490" s="169"/>
      <c r="DQ490" s="169"/>
      <c r="DR490" s="169"/>
      <c r="DS490" s="169"/>
      <c r="DT490" s="169"/>
      <c r="DU490" s="169"/>
      <c r="DV490" s="169"/>
      <c r="DW490" s="169"/>
      <c r="DX490" s="177"/>
    </row>
    <row r="491" spans="1:128" s="157" customFormat="1" hidden="1" outlineLevel="1" x14ac:dyDescent="0.2">
      <c r="A491" s="165" t="str">
        <f ca="1">Language!A$802</f>
        <v>списано на продажи</v>
      </c>
      <c r="B491" s="160"/>
      <c r="C491" s="160" t="str">
        <f t="shared" ca="1" si="789"/>
        <v>тыс. руб.</v>
      </c>
      <c r="D491" s="158"/>
      <c r="E491" s="154"/>
      <c r="F491" s="6" t="s">
        <v>3082</v>
      </c>
      <c r="G491" s="186">
        <f t="shared" ref="G491:DV491" ca="1" si="790">G485-G487-G489 + IF(G$2&gt;1, F487+F489, 0)</f>
        <v>25</v>
      </c>
      <c r="H491" s="186">
        <f t="shared" ca="1" si="790"/>
        <v>25.141353634685132</v>
      </c>
      <c r="I491" s="186">
        <f t="shared" ca="1" si="790"/>
        <v>25.283506503371811</v>
      </c>
      <c r="J491" s="186">
        <f t="shared" ca="1" si="790"/>
        <v>25.426463125045284</v>
      </c>
      <c r="K491" s="186">
        <f t="shared" ca="1" si="790"/>
        <v>25.570228044241787</v>
      </c>
      <c r="L491" s="186">
        <f t="shared" ca="1" si="790"/>
        <v>25.71480583119304</v>
      </c>
      <c r="M491" s="186">
        <f t="shared" ca="1" si="790"/>
        <v>25.8602010819715</v>
      </c>
      <c r="N491" s="186">
        <f t="shared" ca="1" si="790"/>
        <v>26.0064184186365</v>
      </c>
      <c r="O491" s="186">
        <f t="shared" ca="1" si="790"/>
        <v>26.15346248938117</v>
      </c>
      <c r="P491" s="186">
        <f t="shared" ca="1" si="790"/>
        <v>26.301337968680176</v>
      </c>
      <c r="Q491" s="186">
        <f t="shared" ca="1" si="790"/>
        <v>26.450049557438376</v>
      </c>
      <c r="R491" s="186">
        <f t="shared" ca="1" si="790"/>
        <v>26.599601983140207</v>
      </c>
      <c r="S491" s="186">
        <f t="shared" ca="1" si="790"/>
        <v>26.749999999999996</v>
      </c>
      <c r="T491" s="186">
        <f t="shared" ca="1" si="790"/>
        <v>26.901248389113086</v>
      </c>
      <c r="U491" s="186">
        <f t="shared" ca="1" si="790"/>
        <v>27.053351958607834</v>
      </c>
      <c r="V491" s="186">
        <f t="shared" ca="1" si="790"/>
        <v>27.20631554379845</v>
      </c>
      <c r="W491" s="186">
        <f t="shared" ca="1" si="790"/>
        <v>27.360144007338711</v>
      </c>
      <c r="X491" s="186">
        <f t="shared" ca="1" si="790"/>
        <v>27.514842239376549</v>
      </c>
      <c r="Y491" s="186">
        <f t="shared" ca="1" si="790"/>
        <v>27.670415157709499</v>
      </c>
      <c r="Z491" s="186">
        <f t="shared" ca="1" si="790"/>
        <v>27.826867707941048</v>
      </c>
      <c r="AA491" s="186">
        <f t="shared" ca="1" si="790"/>
        <v>27.984204863637842</v>
      </c>
      <c r="AB491" s="186">
        <f t="shared" ca="1" si="790"/>
        <v>28.142431626487785</v>
      </c>
      <c r="AC491" s="186">
        <f t="shared" ca="1" si="790"/>
        <v>28.301553026459057</v>
      </c>
      <c r="AD491" s="186">
        <f t="shared" ca="1" si="790"/>
        <v>28.46157412196002</v>
      </c>
      <c r="AE491" s="186">
        <f t="shared" ca="1" si="790"/>
        <v>28.622499999999995</v>
      </c>
      <c r="AF491" s="186">
        <f t="shared" ca="1" si="790"/>
        <v>28.784335776351</v>
      </c>
      <c r="AG491" s="186">
        <f t="shared" ca="1" si="790"/>
        <v>28.947086595710381</v>
      </c>
      <c r="AH491" s="186">
        <f t="shared" ca="1" si="790"/>
        <v>29.110757631864338</v>
      </c>
      <c r="AI491" s="186">
        <f t="shared" ca="1" si="790"/>
        <v>29.275354087852417</v>
      </c>
      <c r="AJ491" s="186">
        <f t="shared" ca="1" si="790"/>
        <v>29.440881196132906</v>
      </c>
      <c r="AK491" s="186">
        <f t="shared" ca="1" si="790"/>
        <v>29.607344218749166</v>
      </c>
      <c r="AL491" s="186">
        <f t="shared" ca="1" si="790"/>
        <v>29.774748447496926</v>
      </c>
      <c r="AM491" s="186">
        <f t="shared" ca="1" si="790"/>
        <v>29.943099204092487</v>
      </c>
      <c r="AN491" s="186">
        <f t="shared" ca="1" si="790"/>
        <v>30.112401840341924</v>
      </c>
      <c r="AO491" s="186">
        <f t="shared" ca="1" si="790"/>
        <v>30.282661738311191</v>
      </c>
      <c r="AP491" s="186">
        <f t="shared" ca="1" si="790"/>
        <v>30.453884310497216</v>
      </c>
      <c r="AQ491" s="186">
        <f t="shared" ca="1" si="790"/>
        <v>30.626074999999986</v>
      </c>
      <c r="AR491" s="186">
        <f t="shared" ca="1" si="790"/>
        <v>30.799239280695563</v>
      </c>
      <c r="AS491" s="186">
        <f t="shared" ca="1" si="790"/>
        <v>30.973382657410099</v>
      </c>
      <c r="AT491" s="186">
        <f t="shared" ca="1" si="790"/>
        <v>31.148510666094829</v>
      </c>
      <c r="AU491" s="186">
        <f t="shared" ca="1" si="790"/>
        <v>31.324628874002077</v>
      </c>
      <c r="AV491" s="186">
        <f t="shared" ca="1" si="790"/>
        <v>31.501742879862192</v>
      </c>
      <c r="AW491" s="186">
        <f t="shared" ca="1" si="790"/>
        <v>31.679858314061594</v>
      </c>
      <c r="AX491" s="186">
        <f t="shared" ca="1" si="790"/>
        <v>31.858980838821697</v>
      </c>
      <c r="AY491" s="186">
        <f t="shared" ca="1" si="790"/>
        <v>32.039116148378952</v>
      </c>
      <c r="AZ491" s="186">
        <f t="shared" ca="1" si="790"/>
        <v>32.220269969165855</v>
      </c>
      <c r="BA491" s="186">
        <f t="shared" ca="1" si="790"/>
        <v>32.402448059992963</v>
      </c>
      <c r="BB491" s="186">
        <f t="shared" ca="1" si="790"/>
        <v>32.585656212232017</v>
      </c>
      <c r="BC491" s="186">
        <f t="shared" ca="1" si="790"/>
        <v>32.769900249999985</v>
      </c>
      <c r="BD491" s="186">
        <f t="shared" ca="1" si="790"/>
        <v>32.955186030344251</v>
      </c>
      <c r="BE491" s="186">
        <f t="shared" ca="1" si="790"/>
        <v>33.141519443428805</v>
      </c>
      <c r="BF491" s="186">
        <f t="shared" ca="1" si="790"/>
        <v>33.328906412721473</v>
      </c>
      <c r="BG491" s="186">
        <f t="shared" ca="1" si="790"/>
        <v>33.517352895182221</v>
      </c>
      <c r="BH491" s="186">
        <f t="shared" ca="1" si="790"/>
        <v>33.706864881452553</v>
      </c>
      <c r="BI491" s="186">
        <f t="shared" ca="1" si="790"/>
        <v>33.89744839604591</v>
      </c>
      <c r="BJ491" s="186">
        <f t="shared" ca="1" si="790"/>
        <v>34.089109497539219</v>
      </c>
      <c r="BK491" s="186">
        <f t="shared" ca="1" si="790"/>
        <v>34.281854278765486</v>
      </c>
      <c r="BL491" s="186">
        <f t="shared" ca="1" si="790"/>
        <v>34.47568886700747</v>
      </c>
      <c r="BM491" s="186">
        <f t="shared" ca="1" si="790"/>
        <v>34.670619424192481</v>
      </c>
      <c r="BN491" s="186">
        <f t="shared" ca="1" si="790"/>
        <v>34.86665214708826</v>
      </c>
      <c r="BO491" s="186">
        <f t="shared" ca="1" si="790"/>
        <v>35.063793267499989</v>
      </c>
      <c r="BP491" s="186">
        <f t="shared" ca="1" si="790"/>
        <v>35.262049052468356</v>
      </c>
      <c r="BQ491" s="186">
        <f t="shared" ca="1" si="790"/>
        <v>35.461425804468824</v>
      </c>
      <c r="BR491" s="186">
        <f t="shared" ca="1" si="790"/>
        <v>35.661929861611981</v>
      </c>
      <c r="BS491" s="186">
        <f t="shared" ca="1" si="790"/>
        <v>35.863567597844984</v>
      </c>
      <c r="BT491" s="186">
        <f t="shared" ca="1" si="790"/>
        <v>36.066345423154232</v>
      </c>
      <c r="BU491" s="186">
        <f t="shared" ca="1" si="790"/>
        <v>36.270269783769123</v>
      </c>
      <c r="BV491" s="186">
        <f t="shared" ca="1" si="790"/>
        <v>36.475347162366972</v>
      </c>
      <c r="BW491" s="186">
        <f t="shared" ca="1" si="790"/>
        <v>36.68158407827908</v>
      </c>
      <c r="BX491" s="186">
        <f t="shared" ca="1" si="790"/>
        <v>36.888987087697998</v>
      </c>
      <c r="BY491" s="186">
        <f t="shared" ca="1" si="790"/>
        <v>37.097562783885962</v>
      </c>
      <c r="BZ491" s="186">
        <f t="shared" ca="1" si="790"/>
        <v>37.307317797384449</v>
      </c>
      <c r="CA491" s="186">
        <f t="shared" ca="1" si="790"/>
        <v>37.518258796224991</v>
      </c>
      <c r="CB491" s="186">
        <f t="shared" ca="1" si="790"/>
        <v>37.730392486141149</v>
      </c>
      <c r="CC491" s="186">
        <f t="shared" ca="1" si="790"/>
        <v>37.943725610781655</v>
      </c>
      <c r="CD491" s="186">
        <f t="shared" ca="1" si="790"/>
        <v>38.158264951924828</v>
      </c>
      <c r="CE491" s="186">
        <f t="shared" ca="1" si="790"/>
        <v>38.374017329694141</v>
      </c>
      <c r="CF491" s="186">
        <f t="shared" ca="1" si="790"/>
        <v>38.590989602775039</v>
      </c>
      <c r="CG491" s="186">
        <f t="shared" ca="1" si="790"/>
        <v>38.809188668632977</v>
      </c>
      <c r="CH491" s="186">
        <f t="shared" ca="1" si="790"/>
        <v>39.028621463732669</v>
      </c>
      <c r="CI491" s="186">
        <f t="shared" ca="1" si="790"/>
        <v>39.249294963758622</v>
      </c>
      <c r="CJ491" s="186">
        <f t="shared" ca="1" si="790"/>
        <v>39.471216183836873</v>
      </c>
      <c r="CK491" s="186">
        <f t="shared" ca="1" si="790"/>
        <v>39.694392178757987</v>
      </c>
      <c r="CL491" s="186">
        <f t="shared" ca="1" si="790"/>
        <v>39.918830043201368</v>
      </c>
      <c r="CM491" s="186">
        <f t="shared" ca="1" si="790"/>
        <v>40.144536911960756</v>
      </c>
      <c r="CN491" s="186">
        <f t="shared" ca="1" si="790"/>
        <v>40.371519960171035</v>
      </c>
      <c r="CO491" s="186">
        <f t="shared" ca="1" si="790"/>
        <v>40.599786403536378</v>
      </c>
      <c r="CP491" s="186">
        <f t="shared" ca="1" si="790"/>
        <v>40.829343498559581</v>
      </c>
      <c r="CQ491" s="186">
        <f t="shared" ca="1" si="790"/>
        <v>41.060198542772746</v>
      </c>
      <c r="CR491" s="186">
        <f t="shared" ca="1" si="790"/>
        <v>41.29235887496931</v>
      </c>
      <c r="CS491" s="186">
        <f t="shared" ca="1" si="790"/>
        <v>41.525831875437305</v>
      </c>
      <c r="CT491" s="186">
        <f t="shared" ca="1" si="790"/>
        <v>41.760624966193973</v>
      </c>
      <c r="CU491" s="186">
        <f t="shared" ca="1" si="790"/>
        <v>41.996745611221733</v>
      </c>
      <c r="CV491" s="186">
        <f t="shared" ca="1" si="790"/>
        <v>42.234201316705459</v>
      </c>
      <c r="CW491" s="186">
        <f t="shared" ca="1" si="790"/>
        <v>42.472999631271058</v>
      </c>
      <c r="CX491" s="186">
        <f t="shared" ca="1" si="790"/>
        <v>42.713148146225478</v>
      </c>
      <c r="CY491" s="186">
        <f t="shared" ca="1" si="790"/>
        <v>42.954654495798017</v>
      </c>
      <c r="CZ491" s="186">
        <f t="shared" ca="1" si="790"/>
        <v>43.197526357383019</v>
      </c>
      <c r="DA491" s="186">
        <f t="shared" ca="1" si="790"/>
        <v>43.441771451783936</v>
      </c>
      <c r="DB491" s="186">
        <f t="shared" ca="1" si="790"/>
        <v>43.687397543458751</v>
      </c>
      <c r="DC491" s="186">
        <f t="shared" ca="1" si="790"/>
        <v>43.934412440766842</v>
      </c>
      <c r="DD491" s="186">
        <f t="shared" ca="1" si="790"/>
        <v>44.182823996217166</v>
      </c>
      <c r="DE491" s="186">
        <f t="shared" ca="1" si="790"/>
        <v>44.432640106717912</v>
      </c>
      <c r="DF491" s="186">
        <f t="shared" ca="1" si="790"/>
        <v>44.68386871382755</v>
      </c>
      <c r="DG491" s="186">
        <f t="shared" ca="1" si="790"/>
        <v>44.936517804007266</v>
      </c>
      <c r="DH491" s="186">
        <f t="shared" ca="1" si="790"/>
        <v>45.190595408874842</v>
      </c>
      <c r="DI491" s="186">
        <f t="shared" ca="1" si="790"/>
        <v>45.44610960546003</v>
      </c>
      <c r="DJ491" s="186">
        <f t="shared" ca="1" si="790"/>
        <v>45.703068516461258</v>
      </c>
      <c r="DK491" s="186">
        <f t="shared" ca="1" si="790"/>
        <v>45.96148031050388</v>
      </c>
      <c r="DL491" s="186">
        <f t="shared" ca="1" si="790"/>
        <v>46.221353202399825</v>
      </c>
      <c r="DM491" s="186">
        <f t="shared" ca="1" si="790"/>
        <v>46.482695453408809</v>
      </c>
      <c r="DN491" s="186">
        <f t="shared" ca="1" si="790"/>
        <v>46.745515371500865</v>
      </c>
      <c r="DO491" s="186">
        <f t="shared" ca="1" si="790"/>
        <v>47.009821311620513</v>
      </c>
      <c r="DP491" s="186">
        <f t="shared" ca="1" si="790"/>
        <v>47.275621675952365</v>
      </c>
      <c r="DQ491" s="186">
        <f t="shared" ca="1" si="790"/>
        <v>47.54292491418817</v>
      </c>
      <c r="DR491" s="186">
        <f t="shared" ca="1" si="790"/>
        <v>47.811739523795474</v>
      </c>
      <c r="DS491" s="186">
        <f t="shared" ca="1" si="790"/>
        <v>48.082074050287765</v>
      </c>
      <c r="DT491" s="186">
        <f t="shared" ca="1" si="790"/>
        <v>48.353937087496078</v>
      </c>
      <c r="DU491" s="186">
        <f t="shared" ca="1" si="790"/>
        <v>48.62733727784223</v>
      </c>
      <c r="DV491" s="186">
        <f t="shared" ca="1" si="790"/>
        <v>48.902283312613541</v>
      </c>
      <c r="DW491" s="186"/>
      <c r="DX491" s="167">
        <f ca="1">SUM(G491:DW491)</f>
        <v>4276.2932814033857</v>
      </c>
    </row>
    <row r="492" spans="1:128" s="154" customFormat="1" hidden="1" outlineLevel="1" x14ac:dyDescent="0.2">
      <c r="A492" s="168" t="str">
        <f ca="1">Language!A$803</f>
        <v>кредиторская задолженность</v>
      </c>
      <c r="B492" s="158"/>
      <c r="C492" s="147" t="str">
        <f t="shared" ca="1" si="789"/>
        <v>тыс. руб.</v>
      </c>
      <c r="D492" s="158"/>
      <c r="F492" s="6" t="s">
        <v>3099</v>
      </c>
      <c r="G492" s="302">
        <f ca="1">IF(AND($B493=0,G$2&gt;1),F492,(G485+G486)*$B493/Параметры!G$36)</f>
        <v>0</v>
      </c>
      <c r="H492" s="302">
        <f ca="1">IF(AND($B493=0,H$2&gt;1),G492,(H485+H486)*$B493/Параметры!H$36)</f>
        <v>0</v>
      </c>
      <c r="I492" s="302">
        <f ca="1">IF(AND($B493=0,I$2&gt;1),H492,(I485+I486)*$B493/Параметры!I$36)</f>
        <v>0</v>
      </c>
      <c r="J492" s="302">
        <f ca="1">IF(AND($B493=0,J$2&gt;1),I492,(J485+J486)*$B493/Параметры!J$36)</f>
        <v>0</v>
      </c>
      <c r="K492" s="302">
        <f ca="1">IF(AND($B493=0,K$2&gt;1),J492,(K485+K486)*$B493/Параметры!K$36)</f>
        <v>0</v>
      </c>
      <c r="L492" s="302">
        <f ca="1">IF(AND($B493=0,L$2&gt;1),K492,(L485+L486)*$B493/Параметры!L$36)</f>
        <v>0</v>
      </c>
      <c r="M492" s="302">
        <f ca="1">IF(AND($B493=0,M$2&gt;1),L492,(M485+M486)*$B493/Параметры!M$36)</f>
        <v>0</v>
      </c>
      <c r="N492" s="302">
        <f ca="1">IF(AND($B493=0,N$2&gt;1),M492,(N485+N486)*$B493/Параметры!N$36)</f>
        <v>0</v>
      </c>
      <c r="O492" s="302">
        <f ca="1">IF(AND($B493=0,O$2&gt;1),N492,(O485+O486)*$B493/Параметры!O$36)</f>
        <v>0</v>
      </c>
      <c r="P492" s="302">
        <f ca="1">IF(AND($B493=0,P$2&gt;1),O492,(P485+P486)*$B493/Параметры!P$36)</f>
        <v>0</v>
      </c>
      <c r="Q492" s="302">
        <f ca="1">IF(AND($B493=0,Q$2&gt;1),P492,(Q485+Q486)*$B493/Параметры!Q$36)</f>
        <v>0</v>
      </c>
      <c r="R492" s="302">
        <f ca="1">IF(AND($B493=0,R$2&gt;1),Q492,(R485+R486)*$B493/Параметры!R$36)</f>
        <v>0</v>
      </c>
      <c r="S492" s="302">
        <f ca="1">IF(AND($B493=0,S$2&gt;1),R492,(S485+S486)*$B493/Параметры!S$36)</f>
        <v>0</v>
      </c>
      <c r="T492" s="302">
        <f ca="1">IF(AND($B493=0,T$2&gt;1),S492,(T485+T486)*$B493/Параметры!T$36)</f>
        <v>0</v>
      </c>
      <c r="U492" s="302">
        <f ca="1">IF(AND($B493=0,U$2&gt;1),T492,(U485+U486)*$B493/Параметры!U$36)</f>
        <v>0</v>
      </c>
      <c r="V492" s="302">
        <f ca="1">IF(AND($B493=0,V$2&gt;1),U492,(V485+V486)*$B493/Параметры!V$36)</f>
        <v>0</v>
      </c>
      <c r="W492" s="302">
        <f ca="1">IF(AND($B493=0,W$2&gt;1),V492,(W485+W486)*$B493/Параметры!W$36)</f>
        <v>0</v>
      </c>
      <c r="X492" s="302">
        <f ca="1">IF(AND($B493=0,X$2&gt;1),W492,(X485+X486)*$B493/Параметры!X$36)</f>
        <v>0</v>
      </c>
      <c r="Y492" s="302">
        <f ca="1">IF(AND($B493=0,Y$2&gt;1),X492,(Y485+Y486)*$B493/Параметры!Y$36)</f>
        <v>0</v>
      </c>
      <c r="Z492" s="302">
        <f ca="1">IF(AND($B493=0,Z$2&gt;1),Y492,(Z485+Z486)*$B493/Параметры!Z$36)</f>
        <v>0</v>
      </c>
      <c r="AA492" s="302">
        <f ca="1">IF(AND($B493=0,AA$2&gt;1),Z492,(AA485+AA486)*$B493/Параметры!AA$36)</f>
        <v>0</v>
      </c>
      <c r="AB492" s="302">
        <f ca="1">IF(AND($B493=0,AB$2&gt;1),AA492,(AB485+AB486)*$B493/Параметры!AB$36)</f>
        <v>0</v>
      </c>
      <c r="AC492" s="302">
        <f ca="1">IF(AND($B493=0,AC$2&gt;1),AB492,(AC485+AC486)*$B493/Параметры!AC$36)</f>
        <v>0</v>
      </c>
      <c r="AD492" s="302">
        <f ca="1">IF(AND($B493=0,AD$2&gt;1),AC492,(AD485+AD486)*$B493/Параметры!AD$36)</f>
        <v>0</v>
      </c>
      <c r="AE492" s="302">
        <f ca="1">IF(AND($B493=0,AE$2&gt;1),AD492,(AE485+AE486)*$B493/Параметры!AE$36)</f>
        <v>0</v>
      </c>
      <c r="AF492" s="302">
        <f ca="1">IF(AND($B493=0,AF$2&gt;1),AE492,(AF485+AF486)*$B493/Параметры!AF$36)</f>
        <v>0</v>
      </c>
      <c r="AG492" s="302">
        <f ca="1">IF(AND($B493=0,AG$2&gt;1),AF492,(AG485+AG486)*$B493/Параметры!AG$36)</f>
        <v>0</v>
      </c>
      <c r="AH492" s="302">
        <f ca="1">IF(AND($B493=0,AH$2&gt;1),AG492,(AH485+AH486)*$B493/Параметры!AH$36)</f>
        <v>0</v>
      </c>
      <c r="AI492" s="302">
        <f ca="1">IF(AND($B493=0,AI$2&gt;1),AH492,(AI485+AI486)*$B493/Параметры!AI$36)</f>
        <v>0</v>
      </c>
      <c r="AJ492" s="302">
        <f ca="1">IF(AND($B493=0,AJ$2&gt;1),AI492,(AJ485+AJ486)*$B493/Параметры!AJ$36)</f>
        <v>0</v>
      </c>
      <c r="AK492" s="302">
        <f ca="1">IF(AND($B493=0,AK$2&gt;1),AJ492,(AK485+AK486)*$B493/Параметры!AK$36)</f>
        <v>0</v>
      </c>
      <c r="AL492" s="302">
        <f ca="1">IF(AND($B493=0,AL$2&gt;1),AK492,(AL485+AL486)*$B493/Параметры!AL$36)</f>
        <v>0</v>
      </c>
      <c r="AM492" s="302">
        <f ca="1">IF(AND($B493=0,AM$2&gt;1),AL492,(AM485+AM486)*$B493/Параметры!AM$36)</f>
        <v>0</v>
      </c>
      <c r="AN492" s="302">
        <f ca="1">IF(AND($B493=0,AN$2&gt;1),AM492,(AN485+AN486)*$B493/Параметры!AN$36)</f>
        <v>0</v>
      </c>
      <c r="AO492" s="302">
        <f ca="1">IF(AND($B493=0,AO$2&gt;1),AN492,(AO485+AO486)*$B493/Параметры!AO$36)</f>
        <v>0</v>
      </c>
      <c r="AP492" s="302">
        <f ca="1">IF(AND($B493=0,AP$2&gt;1),AO492,(AP485+AP486)*$B493/Параметры!AP$36)</f>
        <v>0</v>
      </c>
      <c r="AQ492" s="302">
        <f ca="1">IF(AND($B493=0,AQ$2&gt;1),AP492,(AQ485+AQ486)*$B493/Параметры!AQ$36)</f>
        <v>0</v>
      </c>
      <c r="AR492" s="302">
        <f ca="1">IF(AND($B493=0,AR$2&gt;1),AQ492,(AR485+AR486)*$B493/Параметры!AR$36)</f>
        <v>0</v>
      </c>
      <c r="AS492" s="302">
        <f ca="1">IF(AND($B493=0,AS$2&gt;1),AR492,(AS485+AS486)*$B493/Параметры!AS$36)</f>
        <v>0</v>
      </c>
      <c r="AT492" s="302">
        <f ca="1">IF(AND($B493=0,AT$2&gt;1),AS492,(AT485+AT486)*$B493/Параметры!AT$36)</f>
        <v>0</v>
      </c>
      <c r="AU492" s="302">
        <f ca="1">IF(AND($B493=0,AU$2&gt;1),AT492,(AU485+AU486)*$B493/Параметры!AU$36)</f>
        <v>0</v>
      </c>
      <c r="AV492" s="302">
        <f ca="1">IF(AND($B493=0,AV$2&gt;1),AU492,(AV485+AV486)*$B493/Параметры!AV$36)</f>
        <v>0</v>
      </c>
      <c r="AW492" s="302">
        <f ca="1">IF(AND($B493=0,AW$2&gt;1),AV492,(AW485+AW486)*$B493/Параметры!AW$36)</f>
        <v>0</v>
      </c>
      <c r="AX492" s="302">
        <f ca="1">IF(AND($B493=0,AX$2&gt;1),AW492,(AX485+AX486)*$B493/Параметры!AX$36)</f>
        <v>0</v>
      </c>
      <c r="AY492" s="302">
        <f ca="1">IF(AND($B493=0,AY$2&gt;1),AX492,(AY485+AY486)*$B493/Параметры!AY$36)</f>
        <v>0</v>
      </c>
      <c r="AZ492" s="302">
        <f ca="1">IF(AND($B493=0,AZ$2&gt;1),AY492,(AZ485+AZ486)*$B493/Параметры!AZ$36)</f>
        <v>0</v>
      </c>
      <c r="BA492" s="302">
        <f ca="1">IF(AND($B493=0,BA$2&gt;1),AZ492,(BA485+BA486)*$B493/Параметры!BA$36)</f>
        <v>0</v>
      </c>
      <c r="BB492" s="302">
        <f ca="1">IF(AND($B493=0,BB$2&gt;1),BA492,(BB485+BB486)*$B493/Параметры!BB$36)</f>
        <v>0</v>
      </c>
      <c r="BC492" s="302">
        <f ca="1">IF(AND($B493=0,BC$2&gt;1),BB492,(BC485+BC486)*$B493/Параметры!BC$36)</f>
        <v>0</v>
      </c>
      <c r="BD492" s="302">
        <f ca="1">IF(AND($B493=0,BD$2&gt;1),BC492,(BD485+BD486)*$B493/Параметры!BD$36)</f>
        <v>0</v>
      </c>
      <c r="BE492" s="302">
        <f ca="1">IF(AND($B493=0,BE$2&gt;1),BD492,(BE485+BE486)*$B493/Параметры!BE$36)</f>
        <v>0</v>
      </c>
      <c r="BF492" s="302">
        <f ca="1">IF(AND($B493=0,BF$2&gt;1),BE492,(BF485+BF486)*$B493/Параметры!BF$36)</f>
        <v>0</v>
      </c>
      <c r="BG492" s="302">
        <f ca="1">IF(AND($B493=0,BG$2&gt;1),BF492,(BG485+BG486)*$B493/Параметры!BG$36)</f>
        <v>0</v>
      </c>
      <c r="BH492" s="302">
        <f ca="1">IF(AND($B493=0,BH$2&gt;1),BG492,(BH485+BH486)*$B493/Параметры!BH$36)</f>
        <v>0</v>
      </c>
      <c r="BI492" s="302">
        <f ca="1">IF(AND($B493=0,BI$2&gt;1),BH492,(BI485+BI486)*$B493/Параметры!BI$36)</f>
        <v>0</v>
      </c>
      <c r="BJ492" s="302">
        <f ca="1">IF(AND($B493=0,BJ$2&gt;1),BI492,(BJ485+BJ486)*$B493/Параметры!BJ$36)</f>
        <v>0</v>
      </c>
      <c r="BK492" s="302">
        <f ca="1">IF(AND($B493=0,BK$2&gt;1),BJ492,(BK485+BK486)*$B493/Параметры!BK$36)</f>
        <v>0</v>
      </c>
      <c r="BL492" s="302">
        <f ca="1">IF(AND($B493=0,BL$2&gt;1),BK492,(BL485+BL486)*$B493/Параметры!BL$36)</f>
        <v>0</v>
      </c>
      <c r="BM492" s="302">
        <f ca="1">IF(AND($B493=0,BM$2&gt;1),BL492,(BM485+BM486)*$B493/Параметры!BM$36)</f>
        <v>0</v>
      </c>
      <c r="BN492" s="302">
        <f ca="1">IF(AND($B493=0,BN$2&gt;1),BM492,(BN485+BN486)*$B493/Параметры!BN$36)</f>
        <v>0</v>
      </c>
      <c r="BO492" s="302">
        <f ca="1">IF(AND($B493=0,BO$2&gt;1),BN492,(BO485+BO486)*$B493/Параметры!BO$36)</f>
        <v>0</v>
      </c>
      <c r="BP492" s="302">
        <f ca="1">IF(AND($B493=0,BP$2&gt;1),BO492,(BP485+BP486)*$B493/Параметры!BP$36)</f>
        <v>0</v>
      </c>
      <c r="BQ492" s="302">
        <f ca="1">IF(AND($B493=0,BQ$2&gt;1),BP492,(BQ485+BQ486)*$B493/Параметры!BQ$36)</f>
        <v>0</v>
      </c>
      <c r="BR492" s="302">
        <f ca="1">IF(AND($B493=0,BR$2&gt;1),BQ492,(BR485+BR486)*$B493/Параметры!BR$36)</f>
        <v>0</v>
      </c>
      <c r="BS492" s="302">
        <f ca="1">IF(AND($B493=0,BS$2&gt;1),BR492,(BS485+BS486)*$B493/Параметры!BS$36)</f>
        <v>0</v>
      </c>
      <c r="BT492" s="302">
        <f ca="1">IF(AND($B493=0,BT$2&gt;1),BS492,(BT485+BT486)*$B493/Параметры!BT$36)</f>
        <v>0</v>
      </c>
      <c r="BU492" s="302">
        <f ca="1">IF(AND($B493=0,BU$2&gt;1),BT492,(BU485+BU486)*$B493/Параметры!BU$36)</f>
        <v>0</v>
      </c>
      <c r="BV492" s="302">
        <f ca="1">IF(AND($B493=0,BV$2&gt;1),BU492,(BV485+BV486)*$B493/Параметры!BV$36)</f>
        <v>0</v>
      </c>
      <c r="BW492" s="302">
        <f ca="1">IF(AND($B493=0,BW$2&gt;1),BV492,(BW485+BW486)*$B493/Параметры!BW$36)</f>
        <v>0</v>
      </c>
      <c r="BX492" s="302">
        <f ca="1">IF(AND($B493=0,BX$2&gt;1),BW492,(BX485+BX486)*$B493/Параметры!BX$36)</f>
        <v>0</v>
      </c>
      <c r="BY492" s="302">
        <f ca="1">IF(AND($B493=0,BY$2&gt;1),BX492,(BY485+BY486)*$B493/Параметры!BY$36)</f>
        <v>0</v>
      </c>
      <c r="BZ492" s="302">
        <f ca="1">IF(AND($B493=0,BZ$2&gt;1),BY492,(BZ485+BZ486)*$B493/Параметры!BZ$36)</f>
        <v>0</v>
      </c>
      <c r="CA492" s="302">
        <f ca="1">IF(AND($B493=0,CA$2&gt;1),BZ492,(CA485+CA486)*$B493/Параметры!CA$36)</f>
        <v>0</v>
      </c>
      <c r="CB492" s="302">
        <f ca="1">IF(AND($B493=0,CB$2&gt;1),CA492,(CB485+CB486)*$B493/Параметры!CB$36)</f>
        <v>0</v>
      </c>
      <c r="CC492" s="302">
        <f ca="1">IF(AND($B493=0,CC$2&gt;1),CB492,(CC485+CC486)*$B493/Параметры!CC$36)</f>
        <v>0</v>
      </c>
      <c r="CD492" s="302">
        <f ca="1">IF(AND($B493=0,CD$2&gt;1),CC492,(CD485+CD486)*$B493/Параметры!CD$36)</f>
        <v>0</v>
      </c>
      <c r="CE492" s="302">
        <f ca="1">IF(AND($B493=0,CE$2&gt;1),CD492,(CE485+CE486)*$B493/Параметры!CE$36)</f>
        <v>0</v>
      </c>
      <c r="CF492" s="302">
        <f ca="1">IF(AND($B493=0,CF$2&gt;1),CE492,(CF485+CF486)*$B493/Параметры!CF$36)</f>
        <v>0</v>
      </c>
      <c r="CG492" s="302">
        <f ca="1">IF(AND($B493=0,CG$2&gt;1),CF492,(CG485+CG486)*$B493/Параметры!CG$36)</f>
        <v>0</v>
      </c>
      <c r="CH492" s="302">
        <f ca="1">IF(AND($B493=0,CH$2&gt;1),CG492,(CH485+CH486)*$B493/Параметры!CH$36)</f>
        <v>0</v>
      </c>
      <c r="CI492" s="302">
        <f ca="1">IF(AND($B493=0,CI$2&gt;1),CH492,(CI485+CI486)*$B493/Параметры!CI$36)</f>
        <v>0</v>
      </c>
      <c r="CJ492" s="302">
        <f ca="1">IF(AND($B493=0,CJ$2&gt;1),CI492,(CJ485+CJ486)*$B493/Параметры!CJ$36)</f>
        <v>0</v>
      </c>
      <c r="CK492" s="302">
        <f ca="1">IF(AND($B493=0,CK$2&gt;1),CJ492,(CK485+CK486)*$B493/Параметры!CK$36)</f>
        <v>0</v>
      </c>
      <c r="CL492" s="302">
        <f ca="1">IF(AND($B493=0,CL$2&gt;1),CK492,(CL485+CL486)*$B493/Параметры!CL$36)</f>
        <v>0</v>
      </c>
      <c r="CM492" s="302">
        <f ca="1">IF(AND($B493=0,CM$2&gt;1),CL492,(CM485+CM486)*$B493/Параметры!CM$36)</f>
        <v>0</v>
      </c>
      <c r="CN492" s="302">
        <f ca="1">IF(AND($B493=0,CN$2&gt;1),CM492,(CN485+CN486)*$B493/Параметры!CN$36)</f>
        <v>0</v>
      </c>
      <c r="CO492" s="302">
        <f ca="1">IF(AND($B493=0,CO$2&gt;1),CN492,(CO485+CO486)*$B493/Параметры!CO$36)</f>
        <v>0</v>
      </c>
      <c r="CP492" s="302">
        <f ca="1">IF(AND($B493=0,CP$2&gt;1),CO492,(CP485+CP486)*$B493/Параметры!CP$36)</f>
        <v>0</v>
      </c>
      <c r="CQ492" s="302">
        <f ca="1">IF(AND($B493=0,CQ$2&gt;1),CP492,(CQ485+CQ486)*$B493/Параметры!CQ$36)</f>
        <v>0</v>
      </c>
      <c r="CR492" s="302">
        <f ca="1">IF(AND($B493=0,CR$2&gt;1),CQ492,(CR485+CR486)*$B493/Параметры!CR$36)</f>
        <v>0</v>
      </c>
      <c r="CS492" s="302">
        <f ca="1">IF(AND($B493=0,CS$2&gt;1),CR492,(CS485+CS486)*$B493/Параметры!CS$36)</f>
        <v>0</v>
      </c>
      <c r="CT492" s="302">
        <f ca="1">IF(AND($B493=0,CT$2&gt;1),CS492,(CT485+CT486)*$B493/Параметры!CT$36)</f>
        <v>0</v>
      </c>
      <c r="CU492" s="302">
        <f ca="1">IF(AND($B493=0,CU$2&gt;1),CT492,(CU485+CU486)*$B493/Параметры!CU$36)</f>
        <v>0</v>
      </c>
      <c r="CV492" s="302">
        <f ca="1">IF(AND($B493=0,CV$2&gt;1),CU492,(CV485+CV486)*$B493/Параметры!CV$36)</f>
        <v>0</v>
      </c>
      <c r="CW492" s="302">
        <f ca="1">IF(AND($B493=0,CW$2&gt;1),CV492,(CW485+CW486)*$B493/Параметры!CW$36)</f>
        <v>0</v>
      </c>
      <c r="CX492" s="302">
        <f ca="1">IF(AND($B493=0,CX$2&gt;1),CW492,(CX485+CX486)*$B493/Параметры!CX$36)</f>
        <v>0</v>
      </c>
      <c r="CY492" s="302">
        <f ca="1">IF(AND($B493=0,CY$2&gt;1),CX492,(CY485+CY486)*$B493/Параметры!CY$36)</f>
        <v>0</v>
      </c>
      <c r="CZ492" s="302">
        <f ca="1">IF(AND($B493=0,CZ$2&gt;1),CY492,(CZ485+CZ486)*$B493/Параметры!CZ$36)</f>
        <v>0</v>
      </c>
      <c r="DA492" s="302">
        <f ca="1">IF(AND($B493=0,DA$2&gt;1),CZ492,(DA485+DA486)*$B493/Параметры!DA$36)</f>
        <v>0</v>
      </c>
      <c r="DB492" s="302">
        <f ca="1">IF(AND($B493=0,DB$2&gt;1),DA492,(DB485+DB486)*$B493/Параметры!DB$36)</f>
        <v>0</v>
      </c>
      <c r="DC492" s="302">
        <f ca="1">IF(AND($B493=0,DC$2&gt;1),DB492,(DC485+DC486)*$B493/Параметры!DC$36)</f>
        <v>0</v>
      </c>
      <c r="DD492" s="302">
        <f ca="1">IF(AND($B493=0,DD$2&gt;1),DC492,(DD485+DD486)*$B493/Параметры!DD$36)</f>
        <v>0</v>
      </c>
      <c r="DE492" s="302">
        <f ca="1">IF(AND($B493=0,DE$2&gt;1),DD492,(DE485+DE486)*$B493/Параметры!DE$36)</f>
        <v>0</v>
      </c>
      <c r="DF492" s="302">
        <f ca="1">IF(AND($B493=0,DF$2&gt;1),DE492,(DF485+DF486)*$B493/Параметры!DF$36)</f>
        <v>0</v>
      </c>
      <c r="DG492" s="302">
        <f ca="1">IF(AND($B493=0,DG$2&gt;1),DF492,(DG485+DG486)*$B493/Параметры!DG$36)</f>
        <v>0</v>
      </c>
      <c r="DH492" s="302">
        <f ca="1">IF(AND($B493=0,DH$2&gt;1),DG492,(DH485+DH486)*$B493/Параметры!DH$36)</f>
        <v>0</v>
      </c>
      <c r="DI492" s="302">
        <f ca="1">IF(AND($B493=0,DI$2&gt;1),DH492,(DI485+DI486)*$B493/Параметры!DI$36)</f>
        <v>0</v>
      </c>
      <c r="DJ492" s="302">
        <f ca="1">IF(AND($B493=0,DJ$2&gt;1),DI492,(DJ485+DJ486)*$B493/Параметры!DJ$36)</f>
        <v>0</v>
      </c>
      <c r="DK492" s="302">
        <f ca="1">IF(AND($B493=0,DK$2&gt;1),DJ492,(DK485+DK486)*$B493/Параметры!DK$36)</f>
        <v>0</v>
      </c>
      <c r="DL492" s="302">
        <f ca="1">IF(AND($B493=0,DL$2&gt;1),DK492,(DL485+DL486)*$B493/Параметры!DL$36)</f>
        <v>0</v>
      </c>
      <c r="DM492" s="302">
        <f ca="1">IF(AND($B493=0,DM$2&gt;1),DL492,(DM485+DM486)*$B493/Параметры!DM$36)</f>
        <v>0</v>
      </c>
      <c r="DN492" s="302">
        <f ca="1">IF(AND($B493=0,DN$2&gt;1),DM492,(DN485+DN486)*$B493/Параметры!DN$36)</f>
        <v>0</v>
      </c>
      <c r="DO492" s="302">
        <f ca="1">IF(AND($B493=0,DO$2&gt;1),DN492,(DO485+DO486)*$B493/Параметры!DO$36)</f>
        <v>0</v>
      </c>
      <c r="DP492" s="302">
        <f ca="1">IF(AND($B493=0,DP$2&gt;1),DO492,(DP485+DP486)*$B493/Параметры!DP$36)</f>
        <v>0</v>
      </c>
      <c r="DQ492" s="302">
        <f ca="1">IF(AND($B493=0,DQ$2&gt;1),DP492,(DQ485+DQ486)*$B493/Параметры!DQ$36)</f>
        <v>0</v>
      </c>
      <c r="DR492" s="302">
        <f ca="1">IF(AND($B493=0,DR$2&gt;1),DQ492,(DR485+DR486)*$B493/Параметры!DR$36)</f>
        <v>0</v>
      </c>
      <c r="DS492" s="302">
        <f ca="1">IF(AND($B493=0,DS$2&gt;1),DR492,(DS485+DS486)*$B493/Параметры!DS$36)</f>
        <v>0</v>
      </c>
      <c r="DT492" s="302">
        <f ca="1">IF(AND($B493=0,DT$2&gt;1),DS492,(DT485+DT486)*$B493/Параметры!DT$36)</f>
        <v>0</v>
      </c>
      <c r="DU492" s="302">
        <f ca="1">IF(AND($B493=0,DU$2&gt;1),DT492,(DU485+DU486)*$B493/Параметры!DU$36)</f>
        <v>0</v>
      </c>
      <c r="DV492" s="302">
        <f ca="1">IF(AND($B493=0,DV$2&gt;1),DU492,(DV485+DV486)*$B493/Параметры!DV$36)</f>
        <v>0</v>
      </c>
      <c r="DW492" s="172"/>
      <c r="DX492" s="170"/>
    </row>
    <row r="493" spans="1:128" s="154" customFormat="1" hidden="1" outlineLevel="1" x14ac:dyDescent="0.2">
      <c r="A493" s="171" t="str">
        <f ca="1">Language!A$804</f>
        <v>период отсрочки платежа</v>
      </c>
      <c r="B493" s="303">
        <f>$B$535</f>
        <v>0</v>
      </c>
      <c r="C493" s="147" t="str">
        <f ca="1">Language!$A$1464</f>
        <v>дней</v>
      </c>
      <c r="F493" s="6" t="s">
        <v>3100</v>
      </c>
      <c r="G493" s="169"/>
      <c r="H493" s="169"/>
      <c r="I493" s="169"/>
      <c r="J493" s="169"/>
      <c r="K493" s="169"/>
      <c r="L493" s="169"/>
      <c r="M493" s="169"/>
      <c r="N493" s="169"/>
      <c r="O493" s="169"/>
      <c r="P493" s="169"/>
      <c r="Q493" s="169"/>
      <c r="R493" s="169"/>
      <c r="S493" s="169"/>
      <c r="T493" s="169"/>
      <c r="U493" s="169"/>
      <c r="V493" s="169"/>
      <c r="W493" s="169"/>
      <c r="X493" s="169"/>
      <c r="Y493" s="169"/>
      <c r="Z493" s="169"/>
      <c r="AA493" s="169"/>
      <c r="AB493" s="169"/>
      <c r="AC493" s="169"/>
      <c r="AD493" s="169"/>
      <c r="AE493" s="169"/>
      <c r="AF493" s="169"/>
      <c r="AG493" s="169"/>
      <c r="AH493" s="169"/>
      <c r="AI493" s="169"/>
      <c r="AJ493" s="169"/>
      <c r="AK493" s="169"/>
      <c r="AL493" s="169"/>
      <c r="AM493" s="169"/>
      <c r="AN493" s="169"/>
      <c r="AO493" s="169"/>
      <c r="AP493" s="169"/>
      <c r="AQ493" s="169"/>
      <c r="AR493" s="169"/>
      <c r="AS493" s="169"/>
      <c r="AT493" s="169"/>
      <c r="AU493" s="169"/>
      <c r="AV493" s="169"/>
      <c r="AW493" s="169"/>
      <c r="AX493" s="169"/>
      <c r="AY493" s="169"/>
      <c r="AZ493" s="169"/>
      <c r="BA493" s="169"/>
      <c r="BB493" s="169"/>
      <c r="BC493" s="169"/>
      <c r="BD493" s="169"/>
      <c r="BE493" s="169"/>
      <c r="BF493" s="169"/>
      <c r="BG493" s="169"/>
      <c r="BH493" s="169"/>
      <c r="BI493" s="169"/>
      <c r="BJ493" s="169"/>
      <c r="BK493" s="169"/>
      <c r="BL493" s="169"/>
      <c r="BM493" s="169"/>
      <c r="BN493" s="169"/>
      <c r="BO493" s="169"/>
      <c r="BP493" s="169"/>
      <c r="BQ493" s="169"/>
      <c r="BR493" s="169"/>
      <c r="BS493" s="169"/>
      <c r="BT493" s="169"/>
      <c r="BU493" s="169"/>
      <c r="BV493" s="169"/>
      <c r="BW493" s="169"/>
      <c r="BX493" s="169"/>
      <c r="BY493" s="169"/>
      <c r="BZ493" s="169"/>
      <c r="CA493" s="169"/>
      <c r="CB493" s="169"/>
      <c r="CC493" s="169"/>
      <c r="CD493" s="169"/>
      <c r="CE493" s="169"/>
      <c r="CF493" s="169"/>
      <c r="CG493" s="169"/>
      <c r="CH493" s="169"/>
      <c r="CI493" s="169"/>
      <c r="CJ493" s="169"/>
      <c r="CK493" s="169"/>
      <c r="CL493" s="169"/>
      <c r="CM493" s="169"/>
      <c r="CN493" s="169"/>
      <c r="CO493" s="169"/>
      <c r="CP493" s="169"/>
      <c r="CQ493" s="169"/>
      <c r="CR493" s="169"/>
      <c r="CS493" s="169"/>
      <c r="CT493" s="169"/>
      <c r="CU493" s="169"/>
      <c r="CV493" s="169"/>
      <c r="CW493" s="169"/>
      <c r="CX493" s="169"/>
      <c r="CY493" s="169"/>
      <c r="CZ493" s="169"/>
      <c r="DA493" s="169"/>
      <c r="DB493" s="169"/>
      <c r="DC493" s="169"/>
      <c r="DD493" s="169"/>
      <c r="DE493" s="169"/>
      <c r="DF493" s="169"/>
      <c r="DG493" s="169"/>
      <c r="DH493" s="169"/>
      <c r="DI493" s="169"/>
      <c r="DJ493" s="169"/>
      <c r="DK493" s="169"/>
      <c r="DL493" s="169"/>
      <c r="DM493" s="169"/>
      <c r="DN493" s="169"/>
      <c r="DO493" s="169"/>
      <c r="DP493" s="169"/>
      <c r="DQ493" s="169"/>
      <c r="DR493" s="169"/>
      <c r="DS493" s="169"/>
      <c r="DT493" s="169"/>
      <c r="DU493" s="169"/>
      <c r="DV493" s="169"/>
      <c r="DW493" s="169"/>
      <c r="DX493" s="170"/>
    </row>
    <row r="494" spans="1:128" s="154" customFormat="1" hidden="1" outlineLevel="1" x14ac:dyDescent="0.2">
      <c r="A494" s="168" t="str">
        <f ca="1">Language!A$805</f>
        <v>авансы уплаченные</v>
      </c>
      <c r="B494" s="158"/>
      <c r="C494" s="147" t="str">
        <f t="shared" ca="1" si="789"/>
        <v>тыс. руб.</v>
      </c>
      <c r="D494" s="158"/>
      <c r="F494" s="6" t="s">
        <v>3099</v>
      </c>
      <c r="G494" s="302">
        <f ca="1">IF(OR(AND($B495=0,G$2&gt;1),G$2=Prj_Len),F494,(OFFSET(G485,0,1)+OFFSET(G486,0,1))*$B495/Параметры!G$36)</f>
        <v>0</v>
      </c>
      <c r="H494" s="302">
        <f ca="1">IF(OR(AND($B495=0,H$2&gt;1),H$2=Prj_Len),G494,(OFFSET(H485,0,1)+OFFSET(H486,0,1))*$B495/Параметры!H$36)</f>
        <v>0</v>
      </c>
      <c r="I494" s="302">
        <f ca="1">IF(OR(AND($B495=0,I$2&gt;1),I$2=Prj_Len),H494,(OFFSET(I485,0,1)+OFFSET(I486,0,1))*$B495/Параметры!I$36)</f>
        <v>0</v>
      </c>
      <c r="J494" s="302">
        <f ca="1">IF(OR(AND($B495=0,J$2&gt;1),J$2=Prj_Len),I494,(OFFSET(J485,0,1)+OFFSET(J486,0,1))*$B495/Параметры!J$36)</f>
        <v>0</v>
      </c>
      <c r="K494" s="302">
        <f ca="1">IF(OR(AND($B495=0,K$2&gt;1),K$2=Prj_Len),J494,(OFFSET(K485,0,1)+OFFSET(K486,0,1))*$B495/Параметры!K$36)</f>
        <v>0</v>
      </c>
      <c r="L494" s="302">
        <f ca="1">IF(OR(AND($B495=0,L$2&gt;1),L$2=Prj_Len),K494,(OFFSET(L485,0,1)+OFFSET(L486,0,1))*$B495/Параметры!L$36)</f>
        <v>0</v>
      </c>
      <c r="M494" s="302">
        <f ca="1">IF(OR(AND($B495=0,M$2&gt;1),M$2=Prj_Len),L494,(OFFSET(M485,0,1)+OFFSET(M486,0,1))*$B495/Параметры!M$36)</f>
        <v>0</v>
      </c>
      <c r="N494" s="302">
        <f ca="1">IF(OR(AND($B495=0,N$2&gt;1),N$2=Prj_Len),M494,(OFFSET(N485,0,1)+OFFSET(N486,0,1))*$B495/Параметры!N$36)</f>
        <v>0</v>
      </c>
      <c r="O494" s="302">
        <f ca="1">IF(OR(AND($B495=0,O$2&gt;1),O$2=Prj_Len),N494,(OFFSET(O485,0,1)+OFFSET(O486,0,1))*$B495/Параметры!O$36)</f>
        <v>0</v>
      </c>
      <c r="P494" s="302">
        <f ca="1">IF(OR(AND($B495=0,P$2&gt;1),P$2=Prj_Len),O494,(OFFSET(P485,0,1)+OFFSET(P486,0,1))*$B495/Параметры!P$36)</f>
        <v>0</v>
      </c>
      <c r="Q494" s="302">
        <f ca="1">IF(OR(AND($B495=0,Q$2&gt;1),Q$2=Prj_Len),P494,(OFFSET(Q485,0,1)+OFFSET(Q486,0,1))*$B495/Параметры!Q$36)</f>
        <v>0</v>
      </c>
      <c r="R494" s="302">
        <f ca="1">IF(OR(AND($B495=0,R$2&gt;1),R$2=Prj_Len),Q494,(OFFSET(R485,0,1)+OFFSET(R486,0,1))*$B495/Параметры!R$36)</f>
        <v>0</v>
      </c>
      <c r="S494" s="302">
        <f ca="1">IF(OR(AND($B495=0,S$2&gt;1),S$2=Prj_Len),R494,(OFFSET(S485,0,1)+OFFSET(S486,0,1))*$B495/Параметры!S$36)</f>
        <v>0</v>
      </c>
      <c r="T494" s="302">
        <f ca="1">IF(OR(AND($B495=0,T$2&gt;1),T$2=Prj_Len),S494,(OFFSET(T485,0,1)+OFFSET(T486,0,1))*$B495/Параметры!T$36)</f>
        <v>0</v>
      </c>
      <c r="U494" s="302">
        <f ca="1">IF(OR(AND($B495=0,U$2&gt;1),U$2=Prj_Len),T494,(OFFSET(U485,0,1)+OFFSET(U486,0,1))*$B495/Параметры!U$36)</f>
        <v>0</v>
      </c>
      <c r="V494" s="302">
        <f ca="1">IF(OR(AND($B495=0,V$2&gt;1),V$2=Prj_Len),U494,(OFFSET(V485,0,1)+OFFSET(V486,0,1))*$B495/Параметры!V$36)</f>
        <v>0</v>
      </c>
      <c r="W494" s="302">
        <f ca="1">IF(OR(AND($B495=0,W$2&gt;1),W$2=Prj_Len),V494,(OFFSET(W485,0,1)+OFFSET(W486,0,1))*$B495/Параметры!W$36)</f>
        <v>0</v>
      </c>
      <c r="X494" s="302">
        <f ca="1">IF(OR(AND($B495=0,X$2&gt;1),X$2=Prj_Len),W494,(OFFSET(X485,0,1)+OFFSET(X486,0,1))*$B495/Параметры!X$36)</f>
        <v>0</v>
      </c>
      <c r="Y494" s="302">
        <f ca="1">IF(OR(AND($B495=0,Y$2&gt;1),Y$2=Prj_Len),X494,(OFFSET(Y485,0,1)+OFFSET(Y486,0,1))*$B495/Параметры!Y$36)</f>
        <v>0</v>
      </c>
      <c r="Z494" s="302">
        <f ca="1">IF(OR(AND($B495=0,Z$2&gt;1),Z$2=Prj_Len),Y494,(OFFSET(Z485,0,1)+OFFSET(Z486,0,1))*$B495/Параметры!Z$36)</f>
        <v>0</v>
      </c>
      <c r="AA494" s="302">
        <f ca="1">IF(OR(AND($B495=0,AA$2&gt;1),AA$2=Prj_Len),Z494,(OFFSET(AA485,0,1)+OFFSET(AA486,0,1))*$B495/Параметры!AA$36)</f>
        <v>0</v>
      </c>
      <c r="AB494" s="302">
        <f ca="1">IF(OR(AND($B495=0,AB$2&gt;1),AB$2=Prj_Len),AA494,(OFFSET(AB485,0,1)+OFFSET(AB486,0,1))*$B495/Параметры!AB$36)</f>
        <v>0</v>
      </c>
      <c r="AC494" s="302">
        <f ca="1">IF(OR(AND($B495=0,AC$2&gt;1),AC$2=Prj_Len),AB494,(OFFSET(AC485,0,1)+OFFSET(AC486,0,1))*$B495/Параметры!AC$36)</f>
        <v>0</v>
      </c>
      <c r="AD494" s="302">
        <f ca="1">IF(OR(AND($B495=0,AD$2&gt;1),AD$2=Prj_Len),AC494,(OFFSET(AD485,0,1)+OFFSET(AD486,0,1))*$B495/Параметры!AD$36)</f>
        <v>0</v>
      </c>
      <c r="AE494" s="302">
        <f ca="1">IF(OR(AND($B495=0,AE$2&gt;1),AE$2=Prj_Len),AD494,(OFFSET(AE485,0,1)+OFFSET(AE486,0,1))*$B495/Параметры!AE$36)</f>
        <v>0</v>
      </c>
      <c r="AF494" s="302">
        <f ca="1">IF(OR(AND($B495=0,AF$2&gt;1),AF$2=Prj_Len),AE494,(OFFSET(AF485,0,1)+OFFSET(AF486,0,1))*$B495/Параметры!AF$36)</f>
        <v>0</v>
      </c>
      <c r="AG494" s="302">
        <f ca="1">IF(OR(AND($B495=0,AG$2&gt;1),AG$2=Prj_Len),AF494,(OFFSET(AG485,0,1)+OFFSET(AG486,0,1))*$B495/Параметры!AG$36)</f>
        <v>0</v>
      </c>
      <c r="AH494" s="302">
        <f ca="1">IF(OR(AND($B495=0,AH$2&gt;1),AH$2=Prj_Len),AG494,(OFFSET(AH485,0,1)+OFFSET(AH486,0,1))*$B495/Параметры!AH$36)</f>
        <v>0</v>
      </c>
      <c r="AI494" s="302">
        <f ca="1">IF(OR(AND($B495=0,AI$2&gt;1),AI$2=Prj_Len),AH494,(OFFSET(AI485,0,1)+OFFSET(AI486,0,1))*$B495/Параметры!AI$36)</f>
        <v>0</v>
      </c>
      <c r="AJ494" s="302">
        <f ca="1">IF(OR(AND($B495=0,AJ$2&gt;1),AJ$2=Prj_Len),AI494,(OFFSET(AJ485,0,1)+OFFSET(AJ486,0,1))*$B495/Параметры!AJ$36)</f>
        <v>0</v>
      </c>
      <c r="AK494" s="302">
        <f ca="1">IF(OR(AND($B495=0,AK$2&gt;1),AK$2=Prj_Len),AJ494,(OFFSET(AK485,0,1)+OFFSET(AK486,0,1))*$B495/Параметры!AK$36)</f>
        <v>0</v>
      </c>
      <c r="AL494" s="302">
        <f ca="1">IF(OR(AND($B495=0,AL$2&gt;1),AL$2=Prj_Len),AK494,(OFFSET(AL485,0,1)+OFFSET(AL486,0,1))*$B495/Параметры!AL$36)</f>
        <v>0</v>
      </c>
      <c r="AM494" s="302">
        <f ca="1">IF(OR(AND($B495=0,AM$2&gt;1),AM$2=Prj_Len),AL494,(OFFSET(AM485,0,1)+OFFSET(AM486,0,1))*$B495/Параметры!AM$36)</f>
        <v>0</v>
      </c>
      <c r="AN494" s="302">
        <f ca="1">IF(OR(AND($B495=0,AN$2&gt;1),AN$2=Prj_Len),AM494,(OFFSET(AN485,0,1)+OFFSET(AN486,0,1))*$B495/Параметры!AN$36)</f>
        <v>0</v>
      </c>
      <c r="AO494" s="302">
        <f ca="1">IF(OR(AND($B495=0,AO$2&gt;1),AO$2=Prj_Len),AN494,(OFFSET(AO485,0,1)+OFFSET(AO486,0,1))*$B495/Параметры!AO$36)</f>
        <v>0</v>
      </c>
      <c r="AP494" s="302">
        <f ca="1">IF(OR(AND($B495=0,AP$2&gt;1),AP$2=Prj_Len),AO494,(OFFSET(AP485,0,1)+OFFSET(AP486,0,1))*$B495/Параметры!AP$36)</f>
        <v>0</v>
      </c>
      <c r="AQ494" s="302">
        <f ca="1">IF(OR(AND($B495=0,AQ$2&gt;1),AQ$2=Prj_Len),AP494,(OFFSET(AQ485,0,1)+OFFSET(AQ486,0,1))*$B495/Параметры!AQ$36)</f>
        <v>0</v>
      </c>
      <c r="AR494" s="302">
        <f ca="1">IF(OR(AND($B495=0,AR$2&gt;1),AR$2=Prj_Len),AQ494,(OFFSET(AR485,0,1)+OFFSET(AR486,0,1))*$B495/Параметры!AR$36)</f>
        <v>0</v>
      </c>
      <c r="AS494" s="302">
        <f ca="1">IF(OR(AND($B495=0,AS$2&gt;1),AS$2=Prj_Len),AR494,(OFFSET(AS485,0,1)+OFFSET(AS486,0,1))*$B495/Параметры!AS$36)</f>
        <v>0</v>
      </c>
      <c r="AT494" s="302">
        <f ca="1">IF(OR(AND($B495=0,AT$2&gt;1),AT$2=Prj_Len),AS494,(OFFSET(AT485,0,1)+OFFSET(AT486,0,1))*$B495/Параметры!AT$36)</f>
        <v>0</v>
      </c>
      <c r="AU494" s="302">
        <f ca="1">IF(OR(AND($B495=0,AU$2&gt;1),AU$2=Prj_Len),AT494,(OFFSET(AU485,0,1)+OFFSET(AU486,0,1))*$B495/Параметры!AU$36)</f>
        <v>0</v>
      </c>
      <c r="AV494" s="302">
        <f ca="1">IF(OR(AND($B495=0,AV$2&gt;1),AV$2=Prj_Len),AU494,(OFFSET(AV485,0,1)+OFFSET(AV486,0,1))*$B495/Параметры!AV$36)</f>
        <v>0</v>
      </c>
      <c r="AW494" s="302">
        <f ca="1">IF(OR(AND($B495=0,AW$2&gt;1),AW$2=Prj_Len),AV494,(OFFSET(AW485,0,1)+OFFSET(AW486,0,1))*$B495/Параметры!AW$36)</f>
        <v>0</v>
      </c>
      <c r="AX494" s="302">
        <f ca="1">IF(OR(AND($B495=0,AX$2&gt;1),AX$2=Prj_Len),AW494,(OFFSET(AX485,0,1)+OFFSET(AX486,0,1))*$B495/Параметры!AX$36)</f>
        <v>0</v>
      </c>
      <c r="AY494" s="302">
        <f ca="1">IF(OR(AND($B495=0,AY$2&gt;1),AY$2=Prj_Len),AX494,(OFFSET(AY485,0,1)+OFFSET(AY486,0,1))*$B495/Параметры!AY$36)</f>
        <v>0</v>
      </c>
      <c r="AZ494" s="302">
        <f ca="1">IF(OR(AND($B495=0,AZ$2&gt;1),AZ$2=Prj_Len),AY494,(OFFSET(AZ485,0,1)+OFFSET(AZ486,0,1))*$B495/Параметры!AZ$36)</f>
        <v>0</v>
      </c>
      <c r="BA494" s="302">
        <f ca="1">IF(OR(AND($B495=0,BA$2&gt;1),BA$2=Prj_Len),AZ494,(OFFSET(BA485,0,1)+OFFSET(BA486,0,1))*$B495/Параметры!BA$36)</f>
        <v>0</v>
      </c>
      <c r="BB494" s="302">
        <f ca="1">IF(OR(AND($B495=0,BB$2&gt;1),BB$2=Prj_Len),BA494,(OFFSET(BB485,0,1)+OFFSET(BB486,0,1))*$B495/Параметры!BB$36)</f>
        <v>0</v>
      </c>
      <c r="BC494" s="302">
        <f ca="1">IF(OR(AND($B495=0,BC$2&gt;1),BC$2=Prj_Len),BB494,(OFFSET(BC485,0,1)+OFFSET(BC486,0,1))*$B495/Параметры!BC$36)</f>
        <v>0</v>
      </c>
      <c r="BD494" s="302">
        <f ca="1">IF(OR(AND($B495=0,BD$2&gt;1),BD$2=Prj_Len),BC494,(OFFSET(BD485,0,1)+OFFSET(BD486,0,1))*$B495/Параметры!BD$36)</f>
        <v>0</v>
      </c>
      <c r="BE494" s="302">
        <f ca="1">IF(OR(AND($B495=0,BE$2&gt;1),BE$2=Prj_Len),BD494,(OFFSET(BE485,0,1)+OFFSET(BE486,0,1))*$B495/Параметры!BE$36)</f>
        <v>0</v>
      </c>
      <c r="BF494" s="302">
        <f ca="1">IF(OR(AND($B495=0,BF$2&gt;1),BF$2=Prj_Len),BE494,(OFFSET(BF485,0,1)+OFFSET(BF486,0,1))*$B495/Параметры!BF$36)</f>
        <v>0</v>
      </c>
      <c r="BG494" s="302">
        <f ca="1">IF(OR(AND($B495=0,BG$2&gt;1),BG$2=Prj_Len),BF494,(OFFSET(BG485,0,1)+OFFSET(BG486,0,1))*$B495/Параметры!BG$36)</f>
        <v>0</v>
      </c>
      <c r="BH494" s="302">
        <f ca="1">IF(OR(AND($B495=0,BH$2&gt;1),BH$2=Prj_Len),BG494,(OFFSET(BH485,0,1)+OFFSET(BH486,0,1))*$B495/Параметры!BH$36)</f>
        <v>0</v>
      </c>
      <c r="BI494" s="302">
        <f ca="1">IF(OR(AND($B495=0,BI$2&gt;1),BI$2=Prj_Len),BH494,(OFFSET(BI485,0,1)+OFFSET(BI486,0,1))*$B495/Параметры!BI$36)</f>
        <v>0</v>
      </c>
      <c r="BJ494" s="302">
        <f ca="1">IF(OR(AND($B495=0,BJ$2&gt;1),BJ$2=Prj_Len),BI494,(OFFSET(BJ485,0,1)+OFFSET(BJ486,0,1))*$B495/Параметры!BJ$36)</f>
        <v>0</v>
      </c>
      <c r="BK494" s="302">
        <f ca="1">IF(OR(AND($B495=0,BK$2&gt;1),BK$2=Prj_Len),BJ494,(OFFSET(BK485,0,1)+OFFSET(BK486,0,1))*$B495/Параметры!BK$36)</f>
        <v>0</v>
      </c>
      <c r="BL494" s="302">
        <f ca="1">IF(OR(AND($B495=0,BL$2&gt;1),BL$2=Prj_Len),BK494,(OFFSET(BL485,0,1)+OFFSET(BL486,0,1))*$B495/Параметры!BL$36)</f>
        <v>0</v>
      </c>
      <c r="BM494" s="302">
        <f ca="1">IF(OR(AND($B495=0,BM$2&gt;1),BM$2=Prj_Len),BL494,(OFFSET(BM485,0,1)+OFFSET(BM486,0,1))*$B495/Параметры!BM$36)</f>
        <v>0</v>
      </c>
      <c r="BN494" s="302">
        <f ca="1">IF(OR(AND($B495=0,BN$2&gt;1),BN$2=Prj_Len),BM494,(OFFSET(BN485,0,1)+OFFSET(BN486,0,1))*$B495/Параметры!BN$36)</f>
        <v>0</v>
      </c>
      <c r="BO494" s="302">
        <f ca="1">IF(OR(AND($B495=0,BO$2&gt;1),BO$2=Prj_Len),BN494,(OFFSET(BO485,0,1)+OFFSET(BO486,0,1))*$B495/Параметры!BO$36)</f>
        <v>0</v>
      </c>
      <c r="BP494" s="302">
        <f ca="1">IF(OR(AND($B495=0,BP$2&gt;1),BP$2=Prj_Len),BO494,(OFFSET(BP485,0,1)+OFFSET(BP486,0,1))*$B495/Параметры!BP$36)</f>
        <v>0</v>
      </c>
      <c r="BQ494" s="302">
        <f ca="1">IF(OR(AND($B495=0,BQ$2&gt;1),BQ$2=Prj_Len),BP494,(OFFSET(BQ485,0,1)+OFFSET(BQ486,0,1))*$B495/Параметры!BQ$36)</f>
        <v>0</v>
      </c>
      <c r="BR494" s="302">
        <f ca="1">IF(OR(AND($B495=0,BR$2&gt;1),BR$2=Prj_Len),BQ494,(OFFSET(BR485,0,1)+OFFSET(BR486,0,1))*$B495/Параметры!BR$36)</f>
        <v>0</v>
      </c>
      <c r="BS494" s="302">
        <f ca="1">IF(OR(AND($B495=0,BS$2&gt;1),BS$2=Prj_Len),BR494,(OFFSET(BS485,0,1)+OFFSET(BS486,0,1))*$B495/Параметры!BS$36)</f>
        <v>0</v>
      </c>
      <c r="BT494" s="302">
        <f ca="1">IF(OR(AND($B495=0,BT$2&gt;1),BT$2=Prj_Len),BS494,(OFFSET(BT485,0,1)+OFFSET(BT486,0,1))*$B495/Параметры!BT$36)</f>
        <v>0</v>
      </c>
      <c r="BU494" s="302">
        <f ca="1">IF(OR(AND($B495=0,BU$2&gt;1),BU$2=Prj_Len),BT494,(OFFSET(BU485,0,1)+OFFSET(BU486,0,1))*$B495/Параметры!BU$36)</f>
        <v>0</v>
      </c>
      <c r="BV494" s="302">
        <f ca="1">IF(OR(AND($B495=0,BV$2&gt;1),BV$2=Prj_Len),BU494,(OFFSET(BV485,0,1)+OFFSET(BV486,0,1))*$B495/Параметры!BV$36)</f>
        <v>0</v>
      </c>
      <c r="BW494" s="302">
        <f ca="1">IF(OR(AND($B495=0,BW$2&gt;1),BW$2=Prj_Len),BV494,(OFFSET(BW485,0,1)+OFFSET(BW486,0,1))*$B495/Параметры!BW$36)</f>
        <v>0</v>
      </c>
      <c r="BX494" s="302">
        <f ca="1">IF(OR(AND($B495=0,BX$2&gt;1),BX$2=Prj_Len),BW494,(OFFSET(BX485,0,1)+OFFSET(BX486,0,1))*$B495/Параметры!BX$36)</f>
        <v>0</v>
      </c>
      <c r="BY494" s="302">
        <f ca="1">IF(OR(AND($B495=0,BY$2&gt;1),BY$2=Prj_Len),BX494,(OFFSET(BY485,0,1)+OFFSET(BY486,0,1))*$B495/Параметры!BY$36)</f>
        <v>0</v>
      </c>
      <c r="BZ494" s="302">
        <f ca="1">IF(OR(AND($B495=0,BZ$2&gt;1),BZ$2=Prj_Len),BY494,(OFFSET(BZ485,0,1)+OFFSET(BZ486,0,1))*$B495/Параметры!BZ$36)</f>
        <v>0</v>
      </c>
      <c r="CA494" s="302">
        <f ca="1">IF(OR(AND($B495=0,CA$2&gt;1),CA$2=Prj_Len),BZ494,(OFFSET(CA485,0,1)+OFFSET(CA486,0,1))*$B495/Параметры!CA$36)</f>
        <v>0</v>
      </c>
      <c r="CB494" s="302">
        <f ca="1">IF(OR(AND($B495=0,CB$2&gt;1),CB$2=Prj_Len),CA494,(OFFSET(CB485,0,1)+OFFSET(CB486,0,1))*$B495/Параметры!CB$36)</f>
        <v>0</v>
      </c>
      <c r="CC494" s="302">
        <f ca="1">IF(OR(AND($B495=0,CC$2&gt;1),CC$2=Prj_Len),CB494,(OFFSET(CC485,0,1)+OFFSET(CC486,0,1))*$B495/Параметры!CC$36)</f>
        <v>0</v>
      </c>
      <c r="CD494" s="302">
        <f ca="1">IF(OR(AND($B495=0,CD$2&gt;1),CD$2=Prj_Len),CC494,(OFFSET(CD485,0,1)+OFFSET(CD486,0,1))*$B495/Параметры!CD$36)</f>
        <v>0</v>
      </c>
      <c r="CE494" s="302">
        <f ca="1">IF(OR(AND($B495=0,CE$2&gt;1),CE$2=Prj_Len),CD494,(OFFSET(CE485,0,1)+OFFSET(CE486,0,1))*$B495/Параметры!CE$36)</f>
        <v>0</v>
      </c>
      <c r="CF494" s="302">
        <f ca="1">IF(OR(AND($B495=0,CF$2&gt;1),CF$2=Prj_Len),CE494,(OFFSET(CF485,0,1)+OFFSET(CF486,0,1))*$B495/Параметры!CF$36)</f>
        <v>0</v>
      </c>
      <c r="CG494" s="302">
        <f ca="1">IF(OR(AND($B495=0,CG$2&gt;1),CG$2=Prj_Len),CF494,(OFFSET(CG485,0,1)+OFFSET(CG486,0,1))*$B495/Параметры!CG$36)</f>
        <v>0</v>
      </c>
      <c r="CH494" s="302">
        <f ca="1">IF(OR(AND($B495=0,CH$2&gt;1),CH$2=Prj_Len),CG494,(OFFSET(CH485,0,1)+OFFSET(CH486,0,1))*$B495/Параметры!CH$36)</f>
        <v>0</v>
      </c>
      <c r="CI494" s="302">
        <f ca="1">IF(OR(AND($B495=0,CI$2&gt;1),CI$2=Prj_Len),CH494,(OFFSET(CI485,0,1)+OFFSET(CI486,0,1))*$B495/Параметры!CI$36)</f>
        <v>0</v>
      </c>
      <c r="CJ494" s="302">
        <f ca="1">IF(OR(AND($B495=0,CJ$2&gt;1),CJ$2=Prj_Len),CI494,(OFFSET(CJ485,0,1)+OFFSET(CJ486,0,1))*$B495/Параметры!CJ$36)</f>
        <v>0</v>
      </c>
      <c r="CK494" s="302">
        <f ca="1">IF(OR(AND($B495=0,CK$2&gt;1),CK$2=Prj_Len),CJ494,(OFFSET(CK485,0,1)+OFFSET(CK486,0,1))*$B495/Параметры!CK$36)</f>
        <v>0</v>
      </c>
      <c r="CL494" s="302">
        <f ca="1">IF(OR(AND($B495=0,CL$2&gt;1),CL$2=Prj_Len),CK494,(OFFSET(CL485,0,1)+OFFSET(CL486,0,1))*$B495/Параметры!CL$36)</f>
        <v>0</v>
      </c>
      <c r="CM494" s="302">
        <f ca="1">IF(OR(AND($B495=0,CM$2&gt;1),CM$2=Prj_Len),CL494,(OFFSET(CM485,0,1)+OFFSET(CM486,0,1))*$B495/Параметры!CM$36)</f>
        <v>0</v>
      </c>
      <c r="CN494" s="302">
        <f ca="1">IF(OR(AND($B495=0,CN$2&gt;1),CN$2=Prj_Len),CM494,(OFFSET(CN485,0,1)+OFFSET(CN486,0,1))*$B495/Параметры!CN$36)</f>
        <v>0</v>
      </c>
      <c r="CO494" s="302">
        <f ca="1">IF(OR(AND($B495=0,CO$2&gt;1),CO$2=Prj_Len),CN494,(OFFSET(CO485,0,1)+OFFSET(CO486,0,1))*$B495/Параметры!CO$36)</f>
        <v>0</v>
      </c>
      <c r="CP494" s="302">
        <f ca="1">IF(OR(AND($B495=0,CP$2&gt;1),CP$2=Prj_Len),CO494,(OFFSET(CP485,0,1)+OFFSET(CP486,0,1))*$B495/Параметры!CP$36)</f>
        <v>0</v>
      </c>
      <c r="CQ494" s="302">
        <f ca="1">IF(OR(AND($B495=0,CQ$2&gt;1),CQ$2=Prj_Len),CP494,(OFFSET(CQ485,0,1)+OFFSET(CQ486,0,1))*$B495/Параметры!CQ$36)</f>
        <v>0</v>
      </c>
      <c r="CR494" s="302">
        <f ca="1">IF(OR(AND($B495=0,CR$2&gt;1),CR$2=Prj_Len),CQ494,(OFFSET(CR485,0,1)+OFFSET(CR486,0,1))*$B495/Параметры!CR$36)</f>
        <v>0</v>
      </c>
      <c r="CS494" s="302">
        <f ca="1">IF(OR(AND($B495=0,CS$2&gt;1),CS$2=Prj_Len),CR494,(OFFSET(CS485,0,1)+OFFSET(CS486,0,1))*$B495/Параметры!CS$36)</f>
        <v>0</v>
      </c>
      <c r="CT494" s="302">
        <f ca="1">IF(OR(AND($B495=0,CT$2&gt;1),CT$2=Prj_Len),CS494,(OFFSET(CT485,0,1)+OFFSET(CT486,0,1))*$B495/Параметры!CT$36)</f>
        <v>0</v>
      </c>
      <c r="CU494" s="302">
        <f ca="1">IF(OR(AND($B495=0,CU$2&gt;1),CU$2=Prj_Len),CT494,(OFFSET(CU485,0,1)+OFFSET(CU486,0,1))*$B495/Параметры!CU$36)</f>
        <v>0</v>
      </c>
      <c r="CV494" s="302">
        <f ca="1">IF(OR(AND($B495=0,CV$2&gt;1),CV$2=Prj_Len),CU494,(OFFSET(CV485,0,1)+OFFSET(CV486,0,1))*$B495/Параметры!CV$36)</f>
        <v>0</v>
      </c>
      <c r="CW494" s="302">
        <f ca="1">IF(OR(AND($B495=0,CW$2&gt;1),CW$2=Prj_Len),CV494,(OFFSET(CW485,0,1)+OFFSET(CW486,0,1))*$B495/Параметры!CW$36)</f>
        <v>0</v>
      </c>
      <c r="CX494" s="302">
        <f ca="1">IF(OR(AND($B495=0,CX$2&gt;1),CX$2=Prj_Len),CW494,(OFFSET(CX485,0,1)+OFFSET(CX486,0,1))*$B495/Параметры!CX$36)</f>
        <v>0</v>
      </c>
      <c r="CY494" s="302">
        <f ca="1">IF(OR(AND($B495=0,CY$2&gt;1),CY$2=Prj_Len),CX494,(OFFSET(CY485,0,1)+OFFSET(CY486,0,1))*$B495/Параметры!CY$36)</f>
        <v>0</v>
      </c>
      <c r="CZ494" s="302">
        <f ca="1">IF(OR(AND($B495=0,CZ$2&gt;1),CZ$2=Prj_Len),CY494,(OFFSET(CZ485,0,1)+OFFSET(CZ486,0,1))*$B495/Параметры!CZ$36)</f>
        <v>0</v>
      </c>
      <c r="DA494" s="302">
        <f ca="1">IF(OR(AND($B495=0,DA$2&gt;1),DA$2=Prj_Len),CZ494,(OFFSET(DA485,0,1)+OFFSET(DA486,0,1))*$B495/Параметры!DA$36)</f>
        <v>0</v>
      </c>
      <c r="DB494" s="302">
        <f ca="1">IF(OR(AND($B495=0,DB$2&gt;1),DB$2=Prj_Len),DA494,(OFFSET(DB485,0,1)+OFFSET(DB486,0,1))*$B495/Параметры!DB$36)</f>
        <v>0</v>
      </c>
      <c r="DC494" s="302">
        <f ca="1">IF(OR(AND($B495=0,DC$2&gt;1),DC$2=Prj_Len),DB494,(OFFSET(DC485,0,1)+OFFSET(DC486,0,1))*$B495/Параметры!DC$36)</f>
        <v>0</v>
      </c>
      <c r="DD494" s="302">
        <f ca="1">IF(OR(AND($B495=0,DD$2&gt;1),DD$2=Prj_Len),DC494,(OFFSET(DD485,0,1)+OFFSET(DD486,0,1))*$B495/Параметры!DD$36)</f>
        <v>0</v>
      </c>
      <c r="DE494" s="302">
        <f ca="1">IF(OR(AND($B495=0,DE$2&gt;1),DE$2=Prj_Len),DD494,(OFFSET(DE485,0,1)+OFFSET(DE486,0,1))*$B495/Параметры!DE$36)</f>
        <v>0</v>
      </c>
      <c r="DF494" s="302">
        <f ca="1">IF(OR(AND($B495=0,DF$2&gt;1),DF$2=Prj_Len),DE494,(OFFSET(DF485,0,1)+OFFSET(DF486,0,1))*$B495/Параметры!DF$36)</f>
        <v>0</v>
      </c>
      <c r="DG494" s="302">
        <f ca="1">IF(OR(AND($B495=0,DG$2&gt;1),DG$2=Prj_Len),DF494,(OFFSET(DG485,0,1)+OFFSET(DG486,0,1))*$B495/Параметры!DG$36)</f>
        <v>0</v>
      </c>
      <c r="DH494" s="302">
        <f ca="1">IF(OR(AND($B495=0,DH$2&gt;1),DH$2=Prj_Len),DG494,(OFFSET(DH485,0,1)+OFFSET(DH486,0,1))*$B495/Параметры!DH$36)</f>
        <v>0</v>
      </c>
      <c r="DI494" s="302">
        <f ca="1">IF(OR(AND($B495=0,DI$2&gt;1),DI$2=Prj_Len),DH494,(OFFSET(DI485,0,1)+OFFSET(DI486,0,1))*$B495/Параметры!DI$36)</f>
        <v>0</v>
      </c>
      <c r="DJ494" s="302">
        <f ca="1">IF(OR(AND($B495=0,DJ$2&gt;1),DJ$2=Prj_Len),DI494,(OFFSET(DJ485,0,1)+OFFSET(DJ486,0,1))*$B495/Параметры!DJ$36)</f>
        <v>0</v>
      </c>
      <c r="DK494" s="302">
        <f ca="1">IF(OR(AND($B495=0,DK$2&gt;1),DK$2=Prj_Len),DJ494,(OFFSET(DK485,0,1)+OFFSET(DK486,0,1))*$B495/Параметры!DK$36)</f>
        <v>0</v>
      </c>
      <c r="DL494" s="302">
        <f ca="1">IF(OR(AND($B495=0,DL$2&gt;1),DL$2=Prj_Len),DK494,(OFFSET(DL485,0,1)+OFFSET(DL486,0,1))*$B495/Параметры!DL$36)</f>
        <v>0</v>
      </c>
      <c r="DM494" s="302">
        <f ca="1">IF(OR(AND($B495=0,DM$2&gt;1),DM$2=Prj_Len),DL494,(OFFSET(DM485,0,1)+OFFSET(DM486,0,1))*$B495/Параметры!DM$36)</f>
        <v>0</v>
      </c>
      <c r="DN494" s="302">
        <f ca="1">IF(OR(AND($B495=0,DN$2&gt;1),DN$2=Prj_Len),DM494,(OFFSET(DN485,0,1)+OFFSET(DN486,0,1))*$B495/Параметры!DN$36)</f>
        <v>0</v>
      </c>
      <c r="DO494" s="302">
        <f ca="1">IF(OR(AND($B495=0,DO$2&gt;1),DO$2=Prj_Len),DN494,(OFFSET(DO485,0,1)+OFFSET(DO486,0,1))*$B495/Параметры!DO$36)</f>
        <v>0</v>
      </c>
      <c r="DP494" s="302">
        <f ca="1">IF(OR(AND($B495=0,DP$2&gt;1),DP$2=Prj_Len),DO494,(OFFSET(DP485,0,1)+OFFSET(DP486,0,1))*$B495/Параметры!DP$36)</f>
        <v>0</v>
      </c>
      <c r="DQ494" s="302">
        <f ca="1">IF(OR(AND($B495=0,DQ$2&gt;1),DQ$2=Prj_Len),DP494,(OFFSET(DQ485,0,1)+OFFSET(DQ486,0,1))*$B495/Параметры!DQ$36)</f>
        <v>0</v>
      </c>
      <c r="DR494" s="302">
        <f ca="1">IF(OR(AND($B495=0,DR$2&gt;1),DR$2=Prj_Len),DQ494,(OFFSET(DR485,0,1)+OFFSET(DR486,0,1))*$B495/Параметры!DR$36)</f>
        <v>0</v>
      </c>
      <c r="DS494" s="302">
        <f ca="1">IF(OR(AND($B495=0,DS$2&gt;1),DS$2=Prj_Len),DR494,(OFFSET(DS485,0,1)+OFFSET(DS486,0,1))*$B495/Параметры!DS$36)</f>
        <v>0</v>
      </c>
      <c r="DT494" s="302">
        <f ca="1">IF(OR(AND($B495=0,DT$2&gt;1),DT$2=Prj_Len),DS494,(OFFSET(DT485,0,1)+OFFSET(DT486,0,1))*$B495/Параметры!DT$36)</f>
        <v>0</v>
      </c>
      <c r="DU494" s="302">
        <f ca="1">IF(OR(AND($B495=0,DU$2&gt;1),DU$2=Prj_Len),DT494,(OFFSET(DU485,0,1)+OFFSET(DU486,0,1))*$B495/Параметры!DU$36)</f>
        <v>0</v>
      </c>
      <c r="DV494" s="302">
        <f ca="1">IF(OR(AND($B495=0,DV$2&gt;1),DV$2=Prj_Len),DU494,(OFFSET(DV485,0,1)+OFFSET(DV486,0,1))*$B495/Параметры!DV$36)</f>
        <v>0</v>
      </c>
      <c r="DW494" s="172"/>
      <c r="DX494" s="170"/>
    </row>
    <row r="495" spans="1:128" s="154" customFormat="1" hidden="1" outlineLevel="1" x14ac:dyDescent="0.2">
      <c r="A495" s="171" t="str">
        <f ca="1">Language!A$806</f>
        <v>период предоплаты</v>
      </c>
      <c r="B495" s="303">
        <f>$B$542</f>
        <v>0</v>
      </c>
      <c r="C495" s="147" t="str">
        <f ca="1">Language!$A$1464</f>
        <v>дней</v>
      </c>
      <c r="F495" s="6" t="s">
        <v>3100</v>
      </c>
      <c r="G495" s="169"/>
      <c r="H495" s="169"/>
      <c r="I495" s="169"/>
      <c r="J495" s="169"/>
      <c r="K495" s="169"/>
      <c r="L495" s="169"/>
      <c r="M495" s="169"/>
      <c r="N495" s="169"/>
      <c r="O495" s="169"/>
      <c r="P495" s="169"/>
      <c r="Q495" s="169"/>
      <c r="R495" s="169"/>
      <c r="S495" s="169"/>
      <c r="T495" s="169"/>
      <c r="U495" s="169"/>
      <c r="V495" s="169"/>
      <c r="W495" s="169"/>
      <c r="X495" s="169"/>
      <c r="Y495" s="169"/>
      <c r="Z495" s="169"/>
      <c r="AA495" s="169"/>
      <c r="AB495" s="169"/>
      <c r="AC495" s="169"/>
      <c r="AD495" s="169"/>
      <c r="AE495" s="169"/>
      <c r="AF495" s="169"/>
      <c r="AG495" s="169"/>
      <c r="AH495" s="169"/>
      <c r="AI495" s="169"/>
      <c r="AJ495" s="169"/>
      <c r="AK495" s="169"/>
      <c r="AL495" s="169"/>
      <c r="AM495" s="169"/>
      <c r="AN495" s="169"/>
      <c r="AO495" s="169"/>
      <c r="AP495" s="169"/>
      <c r="AQ495" s="169"/>
      <c r="AR495" s="169"/>
      <c r="AS495" s="169"/>
      <c r="AT495" s="169"/>
      <c r="AU495" s="169"/>
      <c r="AV495" s="169"/>
      <c r="AW495" s="169"/>
      <c r="AX495" s="169"/>
      <c r="AY495" s="169"/>
      <c r="AZ495" s="169"/>
      <c r="BA495" s="169"/>
      <c r="BB495" s="169"/>
      <c r="BC495" s="169"/>
      <c r="BD495" s="169"/>
      <c r="BE495" s="169"/>
      <c r="BF495" s="169"/>
      <c r="BG495" s="169"/>
      <c r="BH495" s="169"/>
      <c r="BI495" s="169"/>
      <c r="BJ495" s="169"/>
      <c r="BK495" s="169"/>
      <c r="BL495" s="169"/>
      <c r="BM495" s="169"/>
      <c r="BN495" s="169"/>
      <c r="BO495" s="169"/>
      <c r="BP495" s="169"/>
      <c r="BQ495" s="169"/>
      <c r="BR495" s="169"/>
      <c r="BS495" s="169"/>
      <c r="BT495" s="169"/>
      <c r="BU495" s="169"/>
      <c r="BV495" s="169"/>
      <c r="BW495" s="169"/>
      <c r="BX495" s="169"/>
      <c r="BY495" s="169"/>
      <c r="BZ495" s="169"/>
      <c r="CA495" s="169"/>
      <c r="CB495" s="169"/>
      <c r="CC495" s="169"/>
      <c r="CD495" s="169"/>
      <c r="CE495" s="169"/>
      <c r="CF495" s="169"/>
      <c r="CG495" s="169"/>
      <c r="CH495" s="169"/>
      <c r="CI495" s="169"/>
      <c r="CJ495" s="169"/>
      <c r="CK495" s="169"/>
      <c r="CL495" s="169"/>
      <c r="CM495" s="169"/>
      <c r="CN495" s="169"/>
      <c r="CO495" s="169"/>
      <c r="CP495" s="169"/>
      <c r="CQ495" s="169"/>
      <c r="CR495" s="169"/>
      <c r="CS495" s="169"/>
      <c r="CT495" s="169"/>
      <c r="CU495" s="169"/>
      <c r="CV495" s="169"/>
      <c r="CW495" s="169"/>
      <c r="CX495" s="169"/>
      <c r="CY495" s="169"/>
      <c r="CZ495" s="169"/>
      <c r="DA495" s="169"/>
      <c r="DB495" s="169"/>
      <c r="DC495" s="169"/>
      <c r="DD495" s="169"/>
      <c r="DE495" s="169"/>
      <c r="DF495" s="169"/>
      <c r="DG495" s="169"/>
      <c r="DH495" s="169"/>
      <c r="DI495" s="169"/>
      <c r="DJ495" s="169"/>
      <c r="DK495" s="169"/>
      <c r="DL495" s="169"/>
      <c r="DM495" s="169"/>
      <c r="DN495" s="169"/>
      <c r="DO495" s="169"/>
      <c r="DP495" s="169"/>
      <c r="DQ495" s="169"/>
      <c r="DR495" s="169"/>
      <c r="DS495" s="169"/>
      <c r="DT495" s="169"/>
      <c r="DU495" s="169"/>
      <c r="DV495" s="169"/>
      <c r="DW495" s="169"/>
      <c r="DX495" s="170"/>
    </row>
    <row r="496" spans="1:128" hidden="1" outlineLevel="1" x14ac:dyDescent="0.2">
      <c r="A496" s="159" t="str">
        <f ca="1">Language!A$807</f>
        <v>оплата постоянных издержек, с НДС</v>
      </c>
      <c r="C496" s="178" t="str">
        <f t="shared" ca="1" si="789"/>
        <v>тыс. руб.</v>
      </c>
      <c r="D496" s="158"/>
      <c r="F496" s="6" t="s">
        <v>3082</v>
      </c>
      <c r="G496" s="185">
        <f ca="1">G485+G486-IF(G$2=1,G492,G492-F492)+IF(G$2=1,G494,G494-F494)</f>
        <v>30</v>
      </c>
      <c r="H496" s="185">
        <f t="shared" ref="H496:DV496" ca="1" si="791">H485+H486-IF(H$2=1,H492,H492-G492)+IF(H$2=1,H494,H494-G494)</f>
        <v>30.169624361622159</v>
      </c>
      <c r="I496" s="185">
        <f t="shared" ca="1" si="791"/>
        <v>30.340207804046173</v>
      </c>
      <c r="J496" s="185">
        <f t="shared" ca="1" si="791"/>
        <v>30.511755750054341</v>
      </c>
      <c r="K496" s="185">
        <f t="shared" ca="1" si="791"/>
        <v>30.684273653090145</v>
      </c>
      <c r="L496" s="185">
        <f t="shared" ca="1" si="791"/>
        <v>30.857766997431646</v>
      </c>
      <c r="M496" s="185">
        <f t="shared" ca="1" si="791"/>
        <v>31.0322412983658</v>
      </c>
      <c r="N496" s="185">
        <f t="shared" ca="1" si="791"/>
        <v>31.2077021023638</v>
      </c>
      <c r="O496" s="185">
        <f t="shared" ca="1" si="791"/>
        <v>31.384154987257403</v>
      </c>
      <c r="P496" s="185">
        <f t="shared" ca="1" si="791"/>
        <v>31.561605562416212</v>
      </c>
      <c r="Q496" s="185">
        <f t="shared" ca="1" si="791"/>
        <v>31.740059468926052</v>
      </c>
      <c r="R496" s="185">
        <f t="shared" ca="1" si="791"/>
        <v>31.919522379768249</v>
      </c>
      <c r="S496" s="185">
        <f t="shared" ca="1" si="791"/>
        <v>32.099999999999994</v>
      </c>
      <c r="T496" s="185">
        <f t="shared" ca="1" si="791"/>
        <v>32.281498066935704</v>
      </c>
      <c r="U496" s="185">
        <f t="shared" ca="1" si="791"/>
        <v>32.464022350329401</v>
      </c>
      <c r="V496" s="185">
        <f t="shared" ca="1" si="791"/>
        <v>32.647578652558138</v>
      </c>
      <c r="W496" s="185">
        <f t="shared" ca="1" si="791"/>
        <v>32.832172808806455</v>
      </c>
      <c r="X496" s="185">
        <f t="shared" ca="1" si="791"/>
        <v>33.01781068725186</v>
      </c>
      <c r="Y496" s="185">
        <f t="shared" ca="1" si="791"/>
        <v>33.204498189251396</v>
      </c>
      <c r="Z496" s="185">
        <f t="shared" ca="1" si="791"/>
        <v>33.392241249529256</v>
      </c>
      <c r="AA496" s="185">
        <f t="shared" ca="1" si="791"/>
        <v>33.581045836365412</v>
      </c>
      <c r="AB496" s="185">
        <f t="shared" ca="1" si="791"/>
        <v>33.770917951785343</v>
      </c>
      <c r="AC496" s="185">
        <f t="shared" ca="1" si="791"/>
        <v>33.961863631750873</v>
      </c>
      <c r="AD496" s="185">
        <f t="shared" ca="1" si="791"/>
        <v>34.153888946352026</v>
      </c>
      <c r="AE496" s="185">
        <f t="shared" ca="1" si="791"/>
        <v>34.346999999999994</v>
      </c>
      <c r="AF496" s="185">
        <f t="shared" ca="1" si="791"/>
        <v>34.5412029316212</v>
      </c>
      <c r="AG496" s="185">
        <f t="shared" ca="1" si="791"/>
        <v>34.736503914852456</v>
      </c>
      <c r="AH496" s="185">
        <f t="shared" ca="1" si="791"/>
        <v>34.932909158237209</v>
      </c>
      <c r="AI496" s="185">
        <f t="shared" ca="1" si="791"/>
        <v>35.130424905422899</v>
      </c>
      <c r="AJ496" s="185">
        <f t="shared" ca="1" si="791"/>
        <v>35.329057435359488</v>
      </c>
      <c r="AK496" s="185">
        <f t="shared" ca="1" si="791"/>
        <v>35.528813062498998</v>
      </c>
      <c r="AL496" s="185">
        <f t="shared" ca="1" si="791"/>
        <v>35.729698136996312</v>
      </c>
      <c r="AM496" s="185">
        <f t="shared" ca="1" si="791"/>
        <v>35.931719044910984</v>
      </c>
      <c r="AN496" s="185">
        <f t="shared" ca="1" si="791"/>
        <v>36.134882208410311</v>
      </c>
      <c r="AO496" s="185">
        <f t="shared" ca="1" si="791"/>
        <v>36.339194085973432</v>
      </c>
      <c r="AP496" s="185">
        <f t="shared" ca="1" si="791"/>
        <v>36.544661172596662</v>
      </c>
      <c r="AQ496" s="185">
        <f t="shared" ca="1" si="791"/>
        <v>36.751289999999983</v>
      </c>
      <c r="AR496" s="185">
        <f t="shared" ca="1" si="791"/>
        <v>36.959087136834675</v>
      </c>
      <c r="AS496" s="185">
        <f t="shared" ca="1" si="791"/>
        <v>37.168059188892116</v>
      </c>
      <c r="AT496" s="185">
        <f t="shared" ca="1" si="791"/>
        <v>37.378212799313793</v>
      </c>
      <c r="AU496" s="185">
        <f t="shared" ca="1" si="791"/>
        <v>37.589554648802491</v>
      </c>
      <c r="AV496" s="185">
        <f t="shared" ca="1" si="791"/>
        <v>37.802091455834628</v>
      </c>
      <c r="AW496" s="185">
        <f t="shared" ca="1" si="791"/>
        <v>38.015829976873917</v>
      </c>
      <c r="AX496" s="185">
        <f t="shared" ca="1" si="791"/>
        <v>38.230777006586038</v>
      </c>
      <c r="AY496" s="185">
        <f t="shared" ca="1" si="791"/>
        <v>38.446939378054743</v>
      </c>
      <c r="AZ496" s="185">
        <f t="shared" ca="1" si="791"/>
        <v>38.664323962999028</v>
      </c>
      <c r="BA496" s="185">
        <f t="shared" ca="1" si="791"/>
        <v>38.882937671991556</v>
      </c>
      <c r="BB496" s="185">
        <f t="shared" ca="1" si="791"/>
        <v>39.10278745467842</v>
      </c>
      <c r="BC496" s="185">
        <f t="shared" ca="1" si="791"/>
        <v>39.323880299999985</v>
      </c>
      <c r="BD496" s="185">
        <f t="shared" ca="1" si="791"/>
        <v>39.546223236413098</v>
      </c>
      <c r="BE496" s="185">
        <f t="shared" ca="1" si="791"/>
        <v>39.769823332114569</v>
      </c>
      <c r="BF496" s="185">
        <f t="shared" ca="1" si="791"/>
        <v>39.994687695265768</v>
      </c>
      <c r="BG496" s="185">
        <f t="shared" ca="1" si="791"/>
        <v>40.220823474218662</v>
      </c>
      <c r="BH496" s="185">
        <f t="shared" ca="1" si="791"/>
        <v>40.448237857743067</v>
      </c>
      <c r="BI496" s="185">
        <f t="shared" ca="1" si="791"/>
        <v>40.676938075255094</v>
      </c>
      <c r="BJ496" s="185">
        <f t="shared" ca="1" si="791"/>
        <v>40.90693139704706</v>
      </c>
      <c r="BK496" s="185">
        <f t="shared" ca="1" si="791"/>
        <v>41.138225134518585</v>
      </c>
      <c r="BL496" s="185">
        <f t="shared" ca="1" si="791"/>
        <v>41.370826640408964</v>
      </c>
      <c r="BM496" s="185">
        <f t="shared" ca="1" si="791"/>
        <v>41.60474330903098</v>
      </c>
      <c r="BN496" s="185">
        <f t="shared" ca="1" si="791"/>
        <v>41.839982576505911</v>
      </c>
      <c r="BO496" s="185">
        <f t="shared" ca="1" si="791"/>
        <v>42.076551920999989</v>
      </c>
      <c r="BP496" s="185">
        <f t="shared" ca="1" si="791"/>
        <v>42.314458862962027</v>
      </c>
      <c r="BQ496" s="185">
        <f t="shared" ca="1" si="791"/>
        <v>42.55371096536259</v>
      </c>
      <c r="BR496" s="185">
        <f t="shared" ca="1" si="791"/>
        <v>42.794315833934377</v>
      </c>
      <c r="BS496" s="185">
        <f t="shared" ca="1" si="791"/>
        <v>43.036281117413978</v>
      </c>
      <c r="BT496" s="185">
        <f t="shared" ca="1" si="791"/>
        <v>43.279614507785077</v>
      </c>
      <c r="BU496" s="185">
        <f t="shared" ca="1" si="791"/>
        <v>43.524323740522945</v>
      </c>
      <c r="BV496" s="185">
        <f t="shared" ca="1" si="791"/>
        <v>43.77041659484037</v>
      </c>
      <c r="BW496" s="185">
        <f t="shared" ca="1" si="791"/>
        <v>44.017900893934893</v>
      </c>
      <c r="BX496" s="185">
        <f t="shared" ca="1" si="791"/>
        <v>44.266784505237595</v>
      </c>
      <c r="BY496" s="185">
        <f t="shared" ca="1" si="791"/>
        <v>44.517075340663155</v>
      </c>
      <c r="BZ496" s="185">
        <f t="shared" ca="1" si="791"/>
        <v>44.768781356861339</v>
      </c>
      <c r="CA496" s="185">
        <f t="shared" ca="1" si="791"/>
        <v>45.021910555469987</v>
      </c>
      <c r="CB496" s="185">
        <f t="shared" ca="1" si="791"/>
        <v>45.276470983369379</v>
      </c>
      <c r="CC496" s="185">
        <f t="shared" ca="1" si="791"/>
        <v>45.532470732937988</v>
      </c>
      <c r="CD496" s="185">
        <f t="shared" ca="1" si="791"/>
        <v>45.789917942309792</v>
      </c>
      <c r="CE496" s="185">
        <f t="shared" ca="1" si="791"/>
        <v>46.04882079563297</v>
      </c>
      <c r="CF496" s="185">
        <f t="shared" ca="1" si="791"/>
        <v>46.309187523330046</v>
      </c>
      <c r="CG496" s="185">
        <f t="shared" ca="1" si="791"/>
        <v>46.571026402359571</v>
      </c>
      <c r="CH496" s="185">
        <f t="shared" ca="1" si="791"/>
        <v>46.834345756479202</v>
      </c>
      <c r="CI496" s="185">
        <f t="shared" ca="1" si="791"/>
        <v>47.099153956510349</v>
      </c>
      <c r="CJ496" s="185">
        <f t="shared" ca="1" si="791"/>
        <v>47.365459420604246</v>
      </c>
      <c r="CK496" s="185">
        <f t="shared" ca="1" si="791"/>
        <v>47.633270614509584</v>
      </c>
      <c r="CL496" s="185">
        <f t="shared" ca="1" si="791"/>
        <v>47.902596051841641</v>
      </c>
      <c r="CM496" s="185">
        <f t="shared" ca="1" si="791"/>
        <v>48.173444294352905</v>
      </c>
      <c r="CN496" s="185">
        <f t="shared" ca="1" si="791"/>
        <v>48.445823952205245</v>
      </c>
      <c r="CO496" s="185">
        <f t="shared" ca="1" si="791"/>
        <v>48.719743684243653</v>
      </c>
      <c r="CP496" s="185">
        <f t="shared" ca="1" si="791"/>
        <v>48.995212198271496</v>
      </c>
      <c r="CQ496" s="185">
        <f t="shared" ca="1" si="791"/>
        <v>49.272238251327295</v>
      </c>
      <c r="CR496" s="185">
        <f t="shared" ca="1" si="791"/>
        <v>49.550830649963174</v>
      </c>
      <c r="CS496" s="185">
        <f t="shared" ca="1" si="791"/>
        <v>49.830998250524765</v>
      </c>
      <c r="CT496" s="185">
        <f t="shared" ca="1" si="791"/>
        <v>50.112749959432769</v>
      </c>
      <c r="CU496" s="185">
        <f t="shared" ca="1" si="791"/>
        <v>50.396094733466079</v>
      </c>
      <c r="CV496" s="185">
        <f t="shared" ca="1" si="791"/>
        <v>50.681041580046553</v>
      </c>
      <c r="CW496" s="185">
        <f t="shared" ca="1" si="791"/>
        <v>50.967599557525268</v>
      </c>
      <c r="CX496" s="185">
        <f t="shared" ca="1" si="791"/>
        <v>51.255777775470577</v>
      </c>
      <c r="CY496" s="185">
        <f t="shared" ca="1" si="791"/>
        <v>51.545585394957619</v>
      </c>
      <c r="CZ496" s="185">
        <f t="shared" ca="1" si="791"/>
        <v>51.83703162885962</v>
      </c>
      <c r="DA496" s="185">
        <f t="shared" ca="1" si="791"/>
        <v>52.13012574214072</v>
      </c>
      <c r="DB496" s="185">
        <f t="shared" ca="1" si="791"/>
        <v>52.424877052150499</v>
      </c>
      <c r="DC496" s="185">
        <f t="shared" ca="1" si="791"/>
        <v>52.721294928920209</v>
      </c>
      <c r="DD496" s="185">
        <f t="shared" ca="1" si="791"/>
        <v>53.0193887954606</v>
      </c>
      <c r="DE496" s="185">
        <f t="shared" ca="1" si="791"/>
        <v>53.319168128061492</v>
      </c>
      <c r="DF496" s="185">
        <f t="shared" ca="1" si="791"/>
        <v>53.62064245659306</v>
      </c>
      <c r="DG496" s="185">
        <f t="shared" ca="1" si="791"/>
        <v>53.923821364808717</v>
      </c>
      <c r="DH496" s="185">
        <f t="shared" ca="1" si="791"/>
        <v>54.228714490649807</v>
      </c>
      <c r="DI496" s="185">
        <f t="shared" ca="1" si="791"/>
        <v>54.535331526552035</v>
      </c>
      <c r="DJ496" s="185">
        <f t="shared" ca="1" si="791"/>
        <v>54.843682219753511</v>
      </c>
      <c r="DK496" s="185">
        <f t="shared" ca="1" si="791"/>
        <v>55.153776372604653</v>
      </c>
      <c r="DL496" s="185">
        <f t="shared" ca="1" si="791"/>
        <v>55.465623842879793</v>
      </c>
      <c r="DM496" s="185">
        <f t="shared" ca="1" si="791"/>
        <v>55.779234544090571</v>
      </c>
      <c r="DN496" s="185">
        <f t="shared" ca="1" si="791"/>
        <v>56.094618445801039</v>
      </c>
      <c r="DO496" s="185">
        <f t="shared" ca="1" si="791"/>
        <v>56.411785573944613</v>
      </c>
      <c r="DP496" s="185">
        <f t="shared" ca="1" si="791"/>
        <v>56.730746011142841</v>
      </c>
      <c r="DQ496" s="185">
        <f t="shared" ca="1" si="791"/>
        <v>57.051509897025802</v>
      </c>
      <c r="DR496" s="185">
        <f t="shared" ca="1" si="791"/>
        <v>57.374087428554567</v>
      </c>
      <c r="DS496" s="185">
        <f t="shared" ca="1" si="791"/>
        <v>57.698488860345321</v>
      </c>
      <c r="DT496" s="185">
        <f t="shared" ca="1" si="791"/>
        <v>58.024724504995291</v>
      </c>
      <c r="DU496" s="185">
        <f t="shared" ca="1" si="791"/>
        <v>58.352804733410679</v>
      </c>
      <c r="DV496" s="185">
        <f t="shared" ca="1" si="791"/>
        <v>58.682739975136251</v>
      </c>
      <c r="DW496" s="161"/>
      <c r="DX496" s="162">
        <f ca="1">SUM(G496:DW496)</f>
        <v>5131.5519376840612</v>
      </c>
    </row>
    <row r="497" spans="1:128" x14ac:dyDescent="0.2">
      <c r="A497" s="179" t="str">
        <f ca="1">Language!A$808</f>
        <v>Всего постоянных издержек, без НДС</v>
      </c>
      <c r="C497" s="178" t="str">
        <f ca="1">CurName1</f>
        <v>тыс. руб.</v>
      </c>
      <c r="D497" s="158">
        <v>1</v>
      </c>
      <c r="F497" s="154" t="s">
        <v>693</v>
      </c>
      <c r="G497" s="197">
        <f t="shared" ref="G497:N497" ca="1" si="792">G459+G485+G472</f>
        <v>125</v>
      </c>
      <c r="H497" s="197">
        <f t="shared" ca="1" si="792"/>
        <v>125.70676817342566</v>
      </c>
      <c r="I497" s="197">
        <f t="shared" ca="1" si="792"/>
        <v>126.41753251685905</v>
      </c>
      <c r="J497" s="197">
        <f t="shared" ca="1" si="792"/>
        <v>127.13231562522643</v>
      </c>
      <c r="K497" s="197">
        <f t="shared" ca="1" si="792"/>
        <v>127.85114022120894</v>
      </c>
      <c r="L497" s="197">
        <f t="shared" ca="1" si="792"/>
        <v>128.57402915596521</v>
      </c>
      <c r="M497" s="197">
        <f t="shared" ca="1" si="792"/>
        <v>129.30100540985751</v>
      </c>
      <c r="N497" s="197">
        <f t="shared" ca="1" si="792"/>
        <v>130.03209209318248</v>
      </c>
      <c r="O497" s="197">
        <f t="shared" ref="O497:AT497" ca="1" si="793">O459+O485+O472</f>
        <v>130.76731244690586</v>
      </c>
      <c r="P497" s="197">
        <f t="shared" ca="1" si="793"/>
        <v>131.50668984340089</v>
      </c>
      <c r="Q497" s="197">
        <f t="shared" ca="1" si="793"/>
        <v>132.25024778719188</v>
      </c>
      <c r="R497" s="197">
        <f t="shared" ca="1" si="793"/>
        <v>132.99800991570103</v>
      </c>
      <c r="S497" s="197">
        <f t="shared" ca="1" si="793"/>
        <v>133.74999999999997</v>
      </c>
      <c r="T497" s="197">
        <f t="shared" ca="1" si="793"/>
        <v>134.50624194556542</v>
      </c>
      <c r="U497" s="197">
        <f t="shared" ca="1" si="793"/>
        <v>135.26675979303917</v>
      </c>
      <c r="V497" s="197">
        <f t="shared" ca="1" si="793"/>
        <v>136.03157771899225</v>
      </c>
      <c r="W497" s="197">
        <f t="shared" ca="1" si="793"/>
        <v>136.80072003669355</v>
      </c>
      <c r="X497" s="197">
        <f t="shared" ca="1" si="793"/>
        <v>137.57421119688274</v>
      </c>
      <c r="Y497" s="197">
        <f t="shared" ca="1" si="793"/>
        <v>138.35207578854749</v>
      </c>
      <c r="Z497" s="197">
        <f t="shared" ca="1" si="793"/>
        <v>139.13433853970525</v>
      </c>
      <c r="AA497" s="197">
        <f t="shared" ca="1" si="793"/>
        <v>139.92102431818921</v>
      </c>
      <c r="AB497" s="197">
        <f t="shared" ca="1" si="793"/>
        <v>140.71215813243893</v>
      </c>
      <c r="AC497" s="197">
        <f t="shared" ca="1" si="793"/>
        <v>141.50776513229528</v>
      </c>
      <c r="AD497" s="197">
        <f t="shared" ca="1" si="793"/>
        <v>142.30787060980009</v>
      </c>
      <c r="AE497" s="197">
        <f t="shared" ca="1" si="793"/>
        <v>143.11249999999998</v>
      </c>
      <c r="AF497" s="197">
        <f t="shared" ca="1" si="793"/>
        <v>143.92167888175499</v>
      </c>
      <c r="AG497" s="197">
        <f t="shared" ca="1" si="793"/>
        <v>144.7354329785519</v>
      </c>
      <c r="AH497" s="197">
        <f t="shared" ca="1" si="793"/>
        <v>145.5537881593217</v>
      </c>
      <c r="AI497" s="197">
        <f t="shared" ca="1" si="793"/>
        <v>146.37677043926209</v>
      </c>
      <c r="AJ497" s="197">
        <f t="shared" ca="1" si="793"/>
        <v>147.20440598066455</v>
      </c>
      <c r="AK497" s="197">
        <f t="shared" ca="1" si="793"/>
        <v>148.03672109374583</v>
      </c>
      <c r="AL497" s="197">
        <f t="shared" ca="1" si="793"/>
        <v>148.87374223748463</v>
      </c>
      <c r="AM497" s="197">
        <f t="shared" ca="1" si="793"/>
        <v>149.71549602046244</v>
      </c>
      <c r="AN497" s="197">
        <f t="shared" ca="1" si="793"/>
        <v>150.56200920170963</v>
      </c>
      <c r="AO497" s="197">
        <f t="shared" ca="1" si="793"/>
        <v>151.41330869155595</v>
      </c>
      <c r="AP497" s="197">
        <f t="shared" ca="1" si="793"/>
        <v>152.26942155248608</v>
      </c>
      <c r="AQ497" s="197">
        <f t="shared" ca="1" si="793"/>
        <v>153.13037499999993</v>
      </c>
      <c r="AR497" s="197">
        <f t="shared" ca="1" si="793"/>
        <v>153.99619640347782</v>
      </c>
      <c r="AS497" s="197">
        <f t="shared" ca="1" si="793"/>
        <v>154.86691328705049</v>
      </c>
      <c r="AT497" s="197">
        <f t="shared" ca="1" si="793"/>
        <v>155.74255333047415</v>
      </c>
      <c r="AU497" s="197">
        <f t="shared" ref="AU497:BZ497" ca="1" si="794">AU459+AU485+AU472</f>
        <v>156.62314437001038</v>
      </c>
      <c r="AV497" s="197">
        <f t="shared" ca="1" si="794"/>
        <v>157.50871439931097</v>
      </c>
      <c r="AW497" s="197">
        <f t="shared" ca="1" si="794"/>
        <v>158.39929157030798</v>
      </c>
      <c r="AX497" s="197">
        <f t="shared" ca="1" si="794"/>
        <v>159.29490419410848</v>
      </c>
      <c r="AY497" s="197">
        <f t="shared" ca="1" si="794"/>
        <v>160.19558074189476</v>
      </c>
      <c r="AZ497" s="197">
        <f t="shared" ca="1" si="794"/>
        <v>161.10134984582928</v>
      </c>
      <c r="BA497" s="197">
        <f t="shared" ca="1" si="794"/>
        <v>162.01224029996482</v>
      </c>
      <c r="BB497" s="197">
        <f t="shared" ca="1" si="794"/>
        <v>162.92828106116008</v>
      </c>
      <c r="BC497" s="197">
        <f t="shared" ca="1" si="794"/>
        <v>163.84950124999992</v>
      </c>
      <c r="BD497" s="197">
        <f t="shared" ca="1" si="794"/>
        <v>164.77593015172124</v>
      </c>
      <c r="BE497" s="197">
        <f t="shared" ca="1" si="794"/>
        <v>165.70759721714404</v>
      </c>
      <c r="BF497" s="197">
        <f t="shared" ca="1" si="794"/>
        <v>166.64453206360736</v>
      </c>
      <c r="BG497" s="197">
        <f t="shared" ca="1" si="794"/>
        <v>167.58676447591111</v>
      </c>
      <c r="BH497" s="197">
        <f t="shared" ca="1" si="794"/>
        <v>168.53432440726277</v>
      </c>
      <c r="BI497" s="197">
        <f t="shared" ca="1" si="794"/>
        <v>169.48724198022956</v>
      </c>
      <c r="BJ497" s="197">
        <f t="shared" ca="1" si="794"/>
        <v>170.4455474876961</v>
      </c>
      <c r="BK497" s="197">
        <f t="shared" ca="1" si="794"/>
        <v>171.40927139382742</v>
      </c>
      <c r="BL497" s="197">
        <f t="shared" ca="1" si="794"/>
        <v>172.37844433503736</v>
      </c>
      <c r="BM497" s="197">
        <f t="shared" ca="1" si="794"/>
        <v>173.35309712096239</v>
      </c>
      <c r="BN497" s="197">
        <f t="shared" ca="1" si="794"/>
        <v>174.33326073544129</v>
      </c>
      <c r="BO497" s="197">
        <f t="shared" ca="1" si="794"/>
        <v>175.31896633749994</v>
      </c>
      <c r="BP497" s="197">
        <f t="shared" ca="1" si="794"/>
        <v>176.31024526234177</v>
      </c>
      <c r="BQ497" s="197">
        <f t="shared" ca="1" si="794"/>
        <v>177.30712902234413</v>
      </c>
      <c r="BR497" s="197">
        <f t="shared" ca="1" si="794"/>
        <v>178.3096493080599</v>
      </c>
      <c r="BS497" s="197">
        <f t="shared" ca="1" si="794"/>
        <v>179.31783798922493</v>
      </c>
      <c r="BT497" s="197">
        <f t="shared" ca="1" si="794"/>
        <v>180.33172711577117</v>
      </c>
      <c r="BU497" s="197">
        <f t="shared" ca="1" si="794"/>
        <v>181.35134891884562</v>
      </c>
      <c r="BV497" s="197">
        <f t="shared" ca="1" si="794"/>
        <v>182.37673581183486</v>
      </c>
      <c r="BW497" s="197">
        <f t="shared" ca="1" si="794"/>
        <v>183.40792039139541</v>
      </c>
      <c r="BX497" s="197">
        <f t="shared" ca="1" si="794"/>
        <v>184.44493543849001</v>
      </c>
      <c r="BY497" s="197">
        <f t="shared" ca="1" si="794"/>
        <v>185.48781391942981</v>
      </c>
      <c r="BZ497" s="197">
        <f t="shared" ca="1" si="794"/>
        <v>186.53658898692225</v>
      </c>
      <c r="CA497" s="197">
        <f t="shared" ref="CA497:DF497" ca="1" si="795">CA459+CA485+CA472</f>
        <v>187.59129398112495</v>
      </c>
      <c r="CB497" s="197">
        <f t="shared" ca="1" si="795"/>
        <v>188.65196243070574</v>
      </c>
      <c r="CC497" s="197">
        <f t="shared" ca="1" si="795"/>
        <v>189.71862805390828</v>
      </c>
      <c r="CD497" s="197">
        <f t="shared" ca="1" si="795"/>
        <v>190.79132475962413</v>
      </c>
      <c r="CE497" s="197">
        <f t="shared" ca="1" si="795"/>
        <v>191.8700866484707</v>
      </c>
      <c r="CF497" s="197">
        <f t="shared" ca="1" si="795"/>
        <v>192.9549480138752</v>
      </c>
      <c r="CG497" s="197">
        <f t="shared" ca="1" si="795"/>
        <v>194.04594334316488</v>
      </c>
      <c r="CH497" s="197">
        <f t="shared" ca="1" si="795"/>
        <v>195.14310731866334</v>
      </c>
      <c r="CI497" s="197">
        <f t="shared" ca="1" si="795"/>
        <v>196.2464748187931</v>
      </c>
      <c r="CJ497" s="197">
        <f t="shared" ca="1" si="795"/>
        <v>197.35608091918436</v>
      </c>
      <c r="CK497" s="197">
        <f t="shared" ca="1" si="795"/>
        <v>198.47196089378994</v>
      </c>
      <c r="CL497" s="197">
        <f t="shared" ca="1" si="795"/>
        <v>199.59415021600682</v>
      </c>
      <c r="CM497" s="197">
        <f t="shared" ca="1" si="795"/>
        <v>200.72268455980378</v>
      </c>
      <c r="CN497" s="197">
        <f t="shared" ca="1" si="795"/>
        <v>201.85759980085518</v>
      </c>
      <c r="CO497" s="197">
        <f t="shared" ca="1" si="795"/>
        <v>202.99893201768188</v>
      </c>
      <c r="CP497" s="197">
        <f t="shared" ca="1" si="795"/>
        <v>204.1467174927979</v>
      </c>
      <c r="CQ497" s="197">
        <f t="shared" ca="1" si="795"/>
        <v>205.30099271386374</v>
      </c>
      <c r="CR497" s="197">
        <f t="shared" ca="1" si="795"/>
        <v>206.46179437484653</v>
      </c>
      <c r="CS497" s="197">
        <f t="shared" ca="1" si="795"/>
        <v>207.62915937718651</v>
      </c>
      <c r="CT497" s="197">
        <f t="shared" ca="1" si="795"/>
        <v>208.80312483096986</v>
      </c>
      <c r="CU497" s="197">
        <f t="shared" ca="1" si="795"/>
        <v>209.98372805610867</v>
      </c>
      <c r="CV497" s="197">
        <f t="shared" ca="1" si="795"/>
        <v>211.17100658352729</v>
      </c>
      <c r="CW497" s="197">
        <f t="shared" ca="1" si="795"/>
        <v>212.36499815635528</v>
      </c>
      <c r="CX497" s="197">
        <f t="shared" ca="1" si="795"/>
        <v>213.56574073112739</v>
      </c>
      <c r="CY497" s="197">
        <f t="shared" ca="1" si="795"/>
        <v>214.77327247899009</v>
      </c>
      <c r="CZ497" s="197">
        <f t="shared" ca="1" si="795"/>
        <v>215.9876317869151</v>
      </c>
      <c r="DA497" s="197">
        <f t="shared" ca="1" si="795"/>
        <v>217.20885725891969</v>
      </c>
      <c r="DB497" s="197">
        <f t="shared" ca="1" si="795"/>
        <v>218.43698771729376</v>
      </c>
      <c r="DC497" s="197">
        <f t="shared" ca="1" si="795"/>
        <v>219.6720622038342</v>
      </c>
      <c r="DD497" s="197">
        <f t="shared" ca="1" si="795"/>
        <v>220.91411998108583</v>
      </c>
      <c r="DE497" s="197">
        <f t="shared" ca="1" si="795"/>
        <v>222.16320053358956</v>
      </c>
      <c r="DF497" s="197">
        <f t="shared" ca="1" si="795"/>
        <v>223.41934356913777</v>
      </c>
      <c r="DG497" s="197">
        <f t="shared" ref="DG497:DV497" ca="1" si="796">DG459+DG485+DG472</f>
        <v>224.68258902003635</v>
      </c>
      <c r="DH497" s="197">
        <f t="shared" ca="1" si="796"/>
        <v>225.95297704437422</v>
      </c>
      <c r="DI497" s="197">
        <f t="shared" ca="1" si="796"/>
        <v>227.23054802730016</v>
      </c>
      <c r="DJ497" s="197">
        <f t="shared" ca="1" si="796"/>
        <v>228.51534258230629</v>
      </c>
      <c r="DK497" s="197">
        <f t="shared" ca="1" si="796"/>
        <v>229.80740155251939</v>
      </c>
      <c r="DL497" s="197">
        <f t="shared" ca="1" si="796"/>
        <v>231.10676601199913</v>
      </c>
      <c r="DM497" s="197">
        <f t="shared" ca="1" si="796"/>
        <v>232.41347726704404</v>
      </c>
      <c r="DN497" s="197">
        <f t="shared" ca="1" si="796"/>
        <v>233.72757685750432</v>
      </c>
      <c r="DO497" s="197">
        <f t="shared" ca="1" si="796"/>
        <v>235.04910655810255</v>
      </c>
      <c r="DP497" s="197">
        <f t="shared" ca="1" si="796"/>
        <v>236.37810837976184</v>
      </c>
      <c r="DQ497" s="197">
        <f t="shared" ca="1" si="796"/>
        <v>237.71462457094086</v>
      </c>
      <c r="DR497" s="197">
        <f t="shared" ca="1" si="796"/>
        <v>239.05869761897736</v>
      </c>
      <c r="DS497" s="197">
        <f t="shared" ca="1" si="796"/>
        <v>240.41037025143882</v>
      </c>
      <c r="DT497" s="197">
        <f t="shared" ca="1" si="796"/>
        <v>241.7696854374804</v>
      </c>
      <c r="DU497" s="197">
        <f t="shared" ca="1" si="796"/>
        <v>243.13668638921115</v>
      </c>
      <c r="DV497" s="197">
        <f t="shared" ca="1" si="796"/>
        <v>244.51141656306771</v>
      </c>
      <c r="DW497" s="194"/>
      <c r="DX497" s="195">
        <f ca="1">SUM(G497:DW497)</f>
        <v>21381.466407016935</v>
      </c>
    </row>
    <row r="498" spans="1:128" x14ac:dyDescent="0.2">
      <c r="A498" s="179" t="str">
        <f ca="1">Language!A$809</f>
        <v>Всего постоянных издержек, с НДС</v>
      </c>
      <c r="C498" s="178" t="str">
        <f ca="1">CurName1</f>
        <v>тыс. руб.</v>
      </c>
      <c r="D498" s="158">
        <v>1</v>
      </c>
      <c r="F498" s="154" t="s">
        <v>693</v>
      </c>
      <c r="G498" s="194">
        <f t="shared" ref="G498:N498" ca="1" si="797">G458+G484+G471</f>
        <v>150</v>
      </c>
      <c r="H498" s="194">
        <f t="shared" ca="1" si="797"/>
        <v>150.84812180811079</v>
      </c>
      <c r="I498" s="194">
        <f t="shared" ca="1" si="797"/>
        <v>151.70103902023087</v>
      </c>
      <c r="J498" s="194">
        <f t="shared" ca="1" si="797"/>
        <v>152.5587787502717</v>
      </c>
      <c r="K498" s="194">
        <f t="shared" ca="1" si="797"/>
        <v>153.42136826545072</v>
      </c>
      <c r="L498" s="194">
        <f t="shared" ca="1" si="797"/>
        <v>154.28883498715822</v>
      </c>
      <c r="M498" s="194">
        <f t="shared" ca="1" si="797"/>
        <v>155.16120649182901</v>
      </c>
      <c r="N498" s="194">
        <f t="shared" ca="1" si="797"/>
        <v>156.038510511819</v>
      </c>
      <c r="O498" s="194">
        <f t="shared" ref="O498:AT498" ca="1" si="798">O458+O484+O471</f>
        <v>156.92077493628702</v>
      </c>
      <c r="P498" s="194">
        <f t="shared" ca="1" si="798"/>
        <v>157.80802781208106</v>
      </c>
      <c r="Q498" s="194">
        <f t="shared" ca="1" si="798"/>
        <v>158.70029734463026</v>
      </c>
      <c r="R498" s="194">
        <f t="shared" ca="1" si="798"/>
        <v>159.59761189884125</v>
      </c>
      <c r="S498" s="194">
        <f t="shared" ca="1" si="798"/>
        <v>160.49999999999997</v>
      </c>
      <c r="T498" s="194">
        <f t="shared" ca="1" si="798"/>
        <v>161.40749033467853</v>
      </c>
      <c r="U498" s="194">
        <f t="shared" ca="1" si="798"/>
        <v>162.320111751647</v>
      </c>
      <c r="V498" s="194">
        <f t="shared" ca="1" si="798"/>
        <v>163.23789326279069</v>
      </c>
      <c r="W498" s="194">
        <f t="shared" ca="1" si="798"/>
        <v>164.16086404403228</v>
      </c>
      <c r="X498" s="194">
        <f t="shared" ca="1" si="798"/>
        <v>165.08905343625929</v>
      </c>
      <c r="Y498" s="194">
        <f t="shared" ca="1" si="798"/>
        <v>166.02249094625699</v>
      </c>
      <c r="Z498" s="194">
        <f t="shared" ca="1" si="798"/>
        <v>166.96120624764629</v>
      </c>
      <c r="AA498" s="194">
        <f t="shared" ca="1" si="798"/>
        <v>167.90522918182705</v>
      </c>
      <c r="AB498" s="194">
        <f t="shared" ca="1" si="798"/>
        <v>168.85458975892672</v>
      </c>
      <c r="AC498" s="194">
        <f t="shared" ca="1" si="798"/>
        <v>169.80931815875437</v>
      </c>
      <c r="AD498" s="194">
        <f t="shared" ca="1" si="798"/>
        <v>170.76944473176013</v>
      </c>
      <c r="AE498" s="194">
        <f t="shared" ca="1" si="798"/>
        <v>171.73499999999996</v>
      </c>
      <c r="AF498" s="194">
        <f t="shared" ca="1" si="798"/>
        <v>172.706014658106</v>
      </c>
      <c r="AG498" s="194">
        <f t="shared" ca="1" si="798"/>
        <v>173.68251957426227</v>
      </c>
      <c r="AH498" s="194">
        <f t="shared" ca="1" si="798"/>
        <v>174.66454579118604</v>
      </c>
      <c r="AI498" s="194">
        <f t="shared" ca="1" si="798"/>
        <v>175.65212452711449</v>
      </c>
      <c r="AJ498" s="194">
        <f t="shared" ca="1" si="798"/>
        <v>176.64528717679744</v>
      </c>
      <c r="AK498" s="194">
        <f t="shared" ca="1" si="798"/>
        <v>177.644065312495</v>
      </c>
      <c r="AL498" s="194">
        <f t="shared" ca="1" si="798"/>
        <v>178.64849068498157</v>
      </c>
      <c r="AM498" s="194">
        <f t="shared" ca="1" si="798"/>
        <v>179.65859522455492</v>
      </c>
      <c r="AN498" s="194">
        <f t="shared" ca="1" si="798"/>
        <v>180.67441104205156</v>
      </c>
      <c r="AO498" s="194">
        <f t="shared" ca="1" si="798"/>
        <v>181.69597042986715</v>
      </c>
      <c r="AP498" s="194">
        <f t="shared" ca="1" si="798"/>
        <v>182.7233058629833</v>
      </c>
      <c r="AQ498" s="194">
        <f t="shared" ca="1" si="798"/>
        <v>183.75644999999992</v>
      </c>
      <c r="AR498" s="194">
        <f t="shared" ca="1" si="798"/>
        <v>184.79543568417338</v>
      </c>
      <c r="AS498" s="194">
        <f t="shared" ca="1" si="798"/>
        <v>185.84029594446059</v>
      </c>
      <c r="AT498" s="194">
        <f t="shared" ca="1" si="798"/>
        <v>186.89106399656896</v>
      </c>
      <c r="AU498" s="194">
        <f t="shared" ref="AU498:BZ498" ca="1" si="799">AU458+AU484+AU471</f>
        <v>187.94777324401247</v>
      </c>
      <c r="AV498" s="194">
        <f t="shared" ca="1" si="799"/>
        <v>189.01045727917312</v>
      </c>
      <c r="AW498" s="194">
        <f t="shared" ca="1" si="799"/>
        <v>190.0791498843696</v>
      </c>
      <c r="AX498" s="194">
        <f t="shared" ca="1" si="799"/>
        <v>191.15388503293019</v>
      </c>
      <c r="AY498" s="194">
        <f t="shared" ca="1" si="799"/>
        <v>192.23469689027371</v>
      </c>
      <c r="AZ498" s="194">
        <f t="shared" ca="1" si="799"/>
        <v>193.32161981499513</v>
      </c>
      <c r="BA498" s="194">
        <f t="shared" ca="1" si="799"/>
        <v>194.41468835995778</v>
      </c>
      <c r="BB498" s="194">
        <f t="shared" ca="1" si="799"/>
        <v>195.51393727339212</v>
      </c>
      <c r="BC498" s="194">
        <f t="shared" ca="1" si="799"/>
        <v>196.61940149999992</v>
      </c>
      <c r="BD498" s="194">
        <f t="shared" ca="1" si="799"/>
        <v>197.73111618206548</v>
      </c>
      <c r="BE498" s="194">
        <f t="shared" ca="1" si="799"/>
        <v>198.84911666057286</v>
      </c>
      <c r="BF498" s="194">
        <f t="shared" ca="1" si="799"/>
        <v>199.97343847632885</v>
      </c>
      <c r="BG498" s="194">
        <f t="shared" ca="1" si="799"/>
        <v>201.10411737109331</v>
      </c>
      <c r="BH498" s="194">
        <f t="shared" ca="1" si="799"/>
        <v>202.24118928871533</v>
      </c>
      <c r="BI498" s="194">
        <f t="shared" ca="1" si="799"/>
        <v>203.38469037627547</v>
      </c>
      <c r="BJ498" s="194">
        <f t="shared" ca="1" si="799"/>
        <v>204.5346569852353</v>
      </c>
      <c r="BK498" s="194">
        <f t="shared" ca="1" si="799"/>
        <v>205.69112567259293</v>
      </c>
      <c r="BL498" s="194">
        <f t="shared" ca="1" si="799"/>
        <v>206.85413320204481</v>
      </c>
      <c r="BM498" s="194">
        <f t="shared" ca="1" si="799"/>
        <v>208.02371654515491</v>
      </c>
      <c r="BN498" s="194">
        <f t="shared" ca="1" si="799"/>
        <v>209.19991288252956</v>
      </c>
      <c r="BO498" s="194">
        <f t="shared" ca="1" si="799"/>
        <v>210.38275960499993</v>
      </c>
      <c r="BP498" s="194">
        <f t="shared" ca="1" si="799"/>
        <v>211.57229431481014</v>
      </c>
      <c r="BQ498" s="194">
        <f t="shared" ca="1" si="799"/>
        <v>212.76855482681296</v>
      </c>
      <c r="BR498" s="194">
        <f t="shared" ca="1" si="799"/>
        <v>213.97157916967188</v>
      </c>
      <c r="BS498" s="194">
        <f t="shared" ca="1" si="799"/>
        <v>215.18140558706989</v>
      </c>
      <c r="BT498" s="194">
        <f t="shared" ca="1" si="799"/>
        <v>216.39807253892539</v>
      </c>
      <c r="BU498" s="194">
        <f t="shared" ca="1" si="799"/>
        <v>217.62161870261474</v>
      </c>
      <c r="BV498" s="194">
        <f t="shared" ca="1" si="799"/>
        <v>218.85208297420183</v>
      </c>
      <c r="BW498" s="194">
        <f t="shared" ca="1" si="799"/>
        <v>220.08950446967447</v>
      </c>
      <c r="BX498" s="194">
        <f t="shared" ca="1" si="799"/>
        <v>221.33392252618796</v>
      </c>
      <c r="BY498" s="194">
        <f t="shared" ca="1" si="799"/>
        <v>222.58537670331577</v>
      </c>
      <c r="BZ498" s="194">
        <f t="shared" ca="1" si="799"/>
        <v>223.84390678430668</v>
      </c>
      <c r="CA498" s="194">
        <f t="shared" ref="CA498:DF498" ca="1" si="800">CA458+CA484+CA471</f>
        <v>225.10955277734993</v>
      </c>
      <c r="CB498" s="194">
        <f t="shared" ca="1" si="800"/>
        <v>226.38235491684691</v>
      </c>
      <c r="CC498" s="194">
        <f t="shared" ca="1" si="800"/>
        <v>227.66235366468993</v>
      </c>
      <c r="CD498" s="194">
        <f t="shared" ca="1" si="800"/>
        <v>228.94958971154895</v>
      </c>
      <c r="CE498" s="194">
        <f t="shared" ca="1" si="800"/>
        <v>230.24410397816484</v>
      </c>
      <c r="CF498" s="194">
        <f t="shared" ca="1" si="800"/>
        <v>231.54593761665024</v>
      </c>
      <c r="CG498" s="194">
        <f t="shared" ca="1" si="800"/>
        <v>232.85513201179785</v>
      </c>
      <c r="CH498" s="194">
        <f t="shared" ca="1" si="800"/>
        <v>234.171728782396</v>
      </c>
      <c r="CI498" s="194">
        <f t="shared" ca="1" si="800"/>
        <v>235.49576978255175</v>
      </c>
      <c r="CJ498" s="194">
        <f t="shared" ca="1" si="800"/>
        <v>236.82729710302124</v>
      </c>
      <c r="CK498" s="194">
        <f t="shared" ca="1" si="800"/>
        <v>238.16635307254791</v>
      </c>
      <c r="CL498" s="194">
        <f t="shared" ca="1" si="800"/>
        <v>239.51298025920821</v>
      </c>
      <c r="CM498" s="194">
        <f t="shared" ca="1" si="800"/>
        <v>240.86722147176454</v>
      </c>
      <c r="CN498" s="194">
        <f t="shared" ca="1" si="800"/>
        <v>242.22911976102623</v>
      </c>
      <c r="CO498" s="194">
        <f t="shared" ca="1" si="800"/>
        <v>243.59871842121828</v>
      </c>
      <c r="CP498" s="194">
        <f t="shared" ca="1" si="800"/>
        <v>244.97606099135749</v>
      </c>
      <c r="CQ498" s="194">
        <f t="shared" ca="1" si="800"/>
        <v>246.36119125663646</v>
      </c>
      <c r="CR498" s="194">
        <f t="shared" ca="1" si="800"/>
        <v>247.75415324981589</v>
      </c>
      <c r="CS498" s="194">
        <f t="shared" ca="1" si="800"/>
        <v>249.15499125262383</v>
      </c>
      <c r="CT498" s="194">
        <f t="shared" ca="1" si="800"/>
        <v>250.56374979716384</v>
      </c>
      <c r="CU498" s="194">
        <f t="shared" ca="1" si="800"/>
        <v>251.98047366733039</v>
      </c>
      <c r="CV498" s="194">
        <f t="shared" ca="1" si="800"/>
        <v>253.40520790023277</v>
      </c>
      <c r="CW498" s="194">
        <f t="shared" ca="1" si="800"/>
        <v>254.83799778762634</v>
      </c>
      <c r="CX498" s="194">
        <f t="shared" ca="1" si="800"/>
        <v>256.27888887735287</v>
      </c>
      <c r="CY498" s="194">
        <f t="shared" ca="1" si="800"/>
        <v>257.72792697478809</v>
      </c>
      <c r="CZ498" s="194">
        <f t="shared" ca="1" si="800"/>
        <v>259.1851581442981</v>
      </c>
      <c r="DA498" s="194">
        <f t="shared" ca="1" si="800"/>
        <v>260.65062871070359</v>
      </c>
      <c r="DB498" s="194">
        <f t="shared" ca="1" si="800"/>
        <v>262.12438526075249</v>
      </c>
      <c r="DC498" s="194">
        <f t="shared" ca="1" si="800"/>
        <v>263.60647464460106</v>
      </c>
      <c r="DD498" s="194">
        <f t="shared" ca="1" si="800"/>
        <v>265.096943977303</v>
      </c>
      <c r="DE498" s="194">
        <f t="shared" ca="1" si="800"/>
        <v>266.59584064030747</v>
      </c>
      <c r="DF498" s="194">
        <f t="shared" ca="1" si="800"/>
        <v>268.10321228296527</v>
      </c>
      <c r="DG498" s="194">
        <f t="shared" ref="DG498:DV498" ca="1" si="801">DG458+DG484+DG471</f>
        <v>269.61910682404357</v>
      </c>
      <c r="DH498" s="194">
        <f t="shared" ca="1" si="801"/>
        <v>271.14357245324902</v>
      </c>
      <c r="DI498" s="194">
        <f t="shared" ca="1" si="801"/>
        <v>272.67665763276017</v>
      </c>
      <c r="DJ498" s="194">
        <f t="shared" ca="1" si="801"/>
        <v>274.21841109876755</v>
      </c>
      <c r="DK498" s="194">
        <f t="shared" ca="1" si="801"/>
        <v>275.76888186302324</v>
      </c>
      <c r="DL498" s="194">
        <f t="shared" ca="1" si="801"/>
        <v>277.32811921439895</v>
      </c>
      <c r="DM498" s="194">
        <f t="shared" ca="1" si="801"/>
        <v>278.89617272045285</v>
      </c>
      <c r="DN498" s="194">
        <f t="shared" ca="1" si="801"/>
        <v>280.4730922290052</v>
      </c>
      <c r="DO498" s="194">
        <f t="shared" ca="1" si="801"/>
        <v>282.05892786972305</v>
      </c>
      <c r="DP498" s="194">
        <f t="shared" ca="1" si="801"/>
        <v>283.65373005571422</v>
      </c>
      <c r="DQ498" s="194">
        <f t="shared" ca="1" si="801"/>
        <v>285.257549485129</v>
      </c>
      <c r="DR498" s="194">
        <f t="shared" ca="1" si="801"/>
        <v>286.87043714277286</v>
      </c>
      <c r="DS498" s="194">
        <f t="shared" ca="1" si="801"/>
        <v>288.49244430172661</v>
      </c>
      <c r="DT498" s="194">
        <f t="shared" ca="1" si="801"/>
        <v>290.12362252497644</v>
      </c>
      <c r="DU498" s="194">
        <f t="shared" ca="1" si="801"/>
        <v>291.76402366705338</v>
      </c>
      <c r="DV498" s="194">
        <f t="shared" ca="1" si="801"/>
        <v>293.41369987568123</v>
      </c>
      <c r="DW498" s="194"/>
      <c r="DX498" s="195">
        <f ca="1">SUM(G498:DW498)</f>
        <v>25657.759688420309</v>
      </c>
    </row>
    <row r="499" spans="1:128" x14ac:dyDescent="0.2">
      <c r="A499" s="180"/>
      <c r="B499" s="180"/>
      <c r="C499" s="180"/>
      <c r="D499" s="181"/>
      <c r="E499" s="181" t="s">
        <v>722</v>
      </c>
      <c r="F499" s="14" t="s">
        <v>2961</v>
      </c>
      <c r="G499" s="180"/>
      <c r="H499" s="180"/>
      <c r="I499" s="180"/>
      <c r="J499" s="180"/>
      <c r="K499" s="180"/>
      <c r="L499" s="180"/>
      <c r="M499" s="180"/>
      <c r="N499" s="180"/>
      <c r="O499" s="180"/>
      <c r="P499" s="180"/>
      <c r="Q499" s="180"/>
      <c r="R499" s="180"/>
      <c r="S499" s="180"/>
      <c r="T499" s="180"/>
      <c r="U499" s="180"/>
      <c r="V499" s="180"/>
      <c r="W499" s="180"/>
      <c r="X499" s="180"/>
      <c r="Y499" s="180"/>
      <c r="Z499" s="180"/>
      <c r="AA499" s="180"/>
      <c r="AB499" s="180"/>
      <c r="AC499" s="180"/>
      <c r="AD499" s="180"/>
      <c r="AE499" s="180"/>
      <c r="AF499" s="180"/>
      <c r="AG499" s="180"/>
      <c r="AH499" s="180"/>
      <c r="AI499" s="180"/>
      <c r="AJ499" s="180"/>
      <c r="AK499" s="180"/>
      <c r="AL499" s="180"/>
      <c r="AM499" s="180"/>
      <c r="AN499" s="180"/>
      <c r="AO499" s="180"/>
      <c r="AP499" s="180"/>
      <c r="AQ499" s="180"/>
      <c r="AR499" s="180"/>
      <c r="AS499" s="180"/>
      <c r="AT499" s="180"/>
      <c r="AU499" s="180"/>
      <c r="AV499" s="180"/>
      <c r="AW499" s="180"/>
      <c r="AX499" s="180"/>
      <c r="AY499" s="180"/>
      <c r="AZ499" s="180"/>
      <c r="BA499" s="180"/>
      <c r="BB499" s="180"/>
      <c r="BC499" s="180"/>
      <c r="BD499" s="180"/>
      <c r="BE499" s="180"/>
      <c r="BF499" s="180"/>
      <c r="BG499" s="180"/>
      <c r="BH499" s="180"/>
      <c r="BI499" s="180"/>
      <c r="BJ499" s="180"/>
      <c r="BK499" s="180"/>
      <c r="BL499" s="180"/>
      <c r="BM499" s="180"/>
      <c r="BN499" s="180"/>
      <c r="BO499" s="180"/>
      <c r="BP499" s="180"/>
      <c r="BQ499" s="180"/>
      <c r="BR499" s="180"/>
      <c r="BS499" s="180"/>
      <c r="BT499" s="180"/>
      <c r="BU499" s="180"/>
      <c r="BV499" s="180"/>
      <c r="BW499" s="180"/>
      <c r="BX499" s="180"/>
      <c r="BY499" s="180"/>
      <c r="BZ499" s="180"/>
      <c r="CA499" s="180"/>
      <c r="CB499" s="180"/>
      <c r="CC499" s="180"/>
      <c r="CD499" s="180"/>
      <c r="CE499" s="180"/>
      <c r="CF499" s="180"/>
      <c r="CG499" s="180"/>
      <c r="CH499" s="180"/>
      <c r="CI499" s="180"/>
      <c r="CJ499" s="180"/>
      <c r="CK499" s="180"/>
      <c r="CL499" s="180"/>
      <c r="CM499" s="180"/>
      <c r="CN499" s="180"/>
      <c r="CO499" s="180"/>
      <c r="CP499" s="180"/>
      <c r="CQ499" s="180"/>
      <c r="CR499" s="180"/>
      <c r="CS499" s="180"/>
      <c r="CT499" s="180"/>
      <c r="CU499" s="180"/>
      <c r="CV499" s="180"/>
      <c r="CW499" s="180"/>
      <c r="CX499" s="180"/>
      <c r="CY499" s="180"/>
      <c r="CZ499" s="180"/>
      <c r="DA499" s="180"/>
      <c r="DB499" s="180"/>
      <c r="DC499" s="180"/>
      <c r="DD499" s="180"/>
      <c r="DE499" s="180"/>
      <c r="DF499" s="180"/>
      <c r="DG499" s="180"/>
      <c r="DH499" s="180"/>
      <c r="DI499" s="180"/>
      <c r="DJ499" s="180"/>
      <c r="DK499" s="180"/>
      <c r="DL499" s="180"/>
      <c r="DM499" s="180"/>
      <c r="DN499" s="180"/>
      <c r="DO499" s="180"/>
      <c r="DP499" s="180"/>
      <c r="DQ499" s="180"/>
      <c r="DR499" s="180"/>
      <c r="DS499" s="180"/>
      <c r="DT499" s="180"/>
      <c r="DU499" s="180"/>
      <c r="DV499" s="180"/>
      <c r="DW499" s="180"/>
      <c r="DX499" s="188"/>
    </row>
    <row r="502" spans="1:128" s="152" customFormat="1" ht="25.5" customHeight="1" thickBot="1" x14ac:dyDescent="0.25">
      <c r="A502" s="274" t="str">
        <f ca="1">Language!A$810</f>
        <v>ОБОРОТНЫЙ КАПИТАЛ</v>
      </c>
      <c r="B502" s="275"/>
      <c r="C502" s="276"/>
      <c r="D502" s="277"/>
      <c r="E502" s="277" t="s">
        <v>871</v>
      </c>
      <c r="F502" s="271" t="s">
        <v>3238</v>
      </c>
      <c r="G502" s="278" t="str">
        <f ca="1">Параметры!G$40</f>
        <v>авг.22</v>
      </c>
      <c r="H502" s="278" t="str">
        <f ca="1">Параметры!H$40</f>
        <v>сен.22</v>
      </c>
      <c r="I502" s="278" t="str">
        <f ca="1">Параметры!I$40</f>
        <v>окт.22</v>
      </c>
      <c r="J502" s="278" t="str">
        <f ca="1">Параметры!J$40</f>
        <v>ноя.22</v>
      </c>
      <c r="K502" s="278" t="str">
        <f ca="1">Параметры!K$40</f>
        <v>дек.22</v>
      </c>
      <c r="L502" s="278" t="str">
        <f ca="1">Параметры!L$40</f>
        <v>янв.23</v>
      </c>
      <c r="M502" s="278" t="str">
        <f ca="1">Параметры!M$40</f>
        <v>фев.23</v>
      </c>
      <c r="N502" s="278" t="str">
        <f ca="1">Параметры!N$40</f>
        <v>мар.23</v>
      </c>
      <c r="O502" s="278" t="str">
        <f ca="1">Параметры!O$40</f>
        <v>апр.23</v>
      </c>
      <c r="P502" s="278" t="str">
        <f ca="1">Параметры!P$40</f>
        <v>май.23</v>
      </c>
      <c r="Q502" s="278" t="str">
        <f ca="1">Параметры!Q$40</f>
        <v>июн.23</v>
      </c>
      <c r="R502" s="278" t="str">
        <f ca="1">Параметры!R$40</f>
        <v>июл.23</v>
      </c>
      <c r="S502" s="278" t="str">
        <f ca="1">Параметры!S$40</f>
        <v>авг.23</v>
      </c>
      <c r="T502" s="278" t="str">
        <f ca="1">Параметры!T$40</f>
        <v>сен.23</v>
      </c>
      <c r="U502" s="278" t="str">
        <f ca="1">Параметры!U$40</f>
        <v>окт.23</v>
      </c>
      <c r="V502" s="278" t="str">
        <f ca="1">Параметры!V$40</f>
        <v>ноя.23</v>
      </c>
      <c r="W502" s="278" t="str">
        <f ca="1">Параметры!W$40</f>
        <v>дек.23</v>
      </c>
      <c r="X502" s="278" t="str">
        <f ca="1">Параметры!X$40</f>
        <v>янв.24</v>
      </c>
      <c r="Y502" s="278" t="str">
        <f ca="1">Параметры!Y$40</f>
        <v>фев.24</v>
      </c>
      <c r="Z502" s="278" t="str">
        <f ca="1">Параметры!Z$40</f>
        <v>мар.24</v>
      </c>
      <c r="AA502" s="278" t="str">
        <f ca="1">Параметры!AA$40</f>
        <v>апр.24</v>
      </c>
      <c r="AB502" s="278" t="str">
        <f ca="1">Параметры!AB$40</f>
        <v>май.24</v>
      </c>
      <c r="AC502" s="278" t="str">
        <f ca="1">Параметры!AC$40</f>
        <v>июн.24</v>
      </c>
      <c r="AD502" s="278" t="str">
        <f ca="1">Параметры!AD$40</f>
        <v>июл.24</v>
      </c>
      <c r="AE502" s="278" t="str">
        <f ca="1">Параметры!AE$40</f>
        <v>авг.24</v>
      </c>
      <c r="AF502" s="278" t="str">
        <f ca="1">Параметры!AF$40</f>
        <v>сен.24</v>
      </c>
      <c r="AG502" s="278" t="str">
        <f ca="1">Параметры!AG$40</f>
        <v>окт.24</v>
      </c>
      <c r="AH502" s="278" t="str">
        <f ca="1">Параметры!AH$40</f>
        <v>ноя.24</v>
      </c>
      <c r="AI502" s="278" t="str">
        <f ca="1">Параметры!AI$40</f>
        <v>дек.24</v>
      </c>
      <c r="AJ502" s="278" t="str">
        <f ca="1">Параметры!AJ$40</f>
        <v>янв.25</v>
      </c>
      <c r="AK502" s="278" t="str">
        <f ca="1">Параметры!AK$40</f>
        <v>фев.25</v>
      </c>
      <c r="AL502" s="278" t="str">
        <f ca="1">Параметры!AL$40</f>
        <v>мар.25</v>
      </c>
      <c r="AM502" s="278" t="str">
        <f ca="1">Параметры!AM$40</f>
        <v>апр.25</v>
      </c>
      <c r="AN502" s="278" t="str">
        <f ca="1">Параметры!AN$40</f>
        <v>май.25</v>
      </c>
      <c r="AO502" s="278" t="str">
        <f ca="1">Параметры!AO$40</f>
        <v>июн.25</v>
      </c>
      <c r="AP502" s="278" t="str">
        <f ca="1">Параметры!AP$40</f>
        <v>июл.25</v>
      </c>
      <c r="AQ502" s="278" t="str">
        <f ca="1">Параметры!AQ$40</f>
        <v>авг.25</v>
      </c>
      <c r="AR502" s="278" t="str">
        <f ca="1">Параметры!AR$40</f>
        <v>сен.25</v>
      </c>
      <c r="AS502" s="278" t="str">
        <f ca="1">Параметры!AS$40</f>
        <v>окт.25</v>
      </c>
      <c r="AT502" s="278" t="str">
        <f ca="1">Параметры!AT$40</f>
        <v>ноя.25</v>
      </c>
      <c r="AU502" s="278" t="str">
        <f ca="1">Параметры!AU$40</f>
        <v>дек.25</v>
      </c>
      <c r="AV502" s="278" t="str">
        <f ca="1">Параметры!AV$40</f>
        <v>янв.26</v>
      </c>
      <c r="AW502" s="278" t="str">
        <f ca="1">Параметры!AW$40</f>
        <v>фев.26</v>
      </c>
      <c r="AX502" s="278" t="str">
        <f ca="1">Параметры!AX$40</f>
        <v>мар.26</v>
      </c>
      <c r="AY502" s="278" t="str">
        <f ca="1">Параметры!AY$40</f>
        <v>апр.26</v>
      </c>
      <c r="AZ502" s="278" t="str">
        <f ca="1">Параметры!AZ$40</f>
        <v>май.26</v>
      </c>
      <c r="BA502" s="278" t="str">
        <f ca="1">Параметры!BA$40</f>
        <v>июн.26</v>
      </c>
      <c r="BB502" s="278" t="str">
        <f ca="1">Параметры!BB$40</f>
        <v>июл.26</v>
      </c>
      <c r="BC502" s="278" t="str">
        <f ca="1">Параметры!BC$40</f>
        <v>авг.26</v>
      </c>
      <c r="BD502" s="278" t="str">
        <f ca="1">Параметры!BD$40</f>
        <v>сен.26</v>
      </c>
      <c r="BE502" s="278" t="str">
        <f ca="1">Параметры!BE$40</f>
        <v>окт.26</v>
      </c>
      <c r="BF502" s="278" t="str">
        <f ca="1">Параметры!BF$40</f>
        <v>ноя.26</v>
      </c>
      <c r="BG502" s="278" t="str">
        <f ca="1">Параметры!BG$40</f>
        <v>дек.26</v>
      </c>
      <c r="BH502" s="278" t="str">
        <f ca="1">Параметры!BH$40</f>
        <v>янв.27</v>
      </c>
      <c r="BI502" s="278" t="str">
        <f ca="1">Параметры!BI$40</f>
        <v>фев.27</v>
      </c>
      <c r="BJ502" s="278" t="str">
        <f ca="1">Параметры!BJ$40</f>
        <v>мар.27</v>
      </c>
      <c r="BK502" s="278" t="str">
        <f ca="1">Параметры!BK$40</f>
        <v>апр.27</v>
      </c>
      <c r="BL502" s="278" t="str">
        <f ca="1">Параметры!BL$40</f>
        <v>май.27</v>
      </c>
      <c r="BM502" s="278" t="str">
        <f ca="1">Параметры!BM$40</f>
        <v>июн.27</v>
      </c>
      <c r="BN502" s="278" t="str">
        <f ca="1">Параметры!BN$40</f>
        <v>июл.27</v>
      </c>
      <c r="BO502" s="278" t="str">
        <f ca="1">Параметры!BO$40</f>
        <v>авг.27</v>
      </c>
      <c r="BP502" s="278" t="str">
        <f ca="1">Параметры!BP$40</f>
        <v>сен.27</v>
      </c>
      <c r="BQ502" s="278" t="str">
        <f ca="1">Параметры!BQ$40</f>
        <v>окт.27</v>
      </c>
      <c r="BR502" s="278" t="str">
        <f ca="1">Параметры!BR$40</f>
        <v>ноя.27</v>
      </c>
      <c r="BS502" s="278" t="str">
        <f ca="1">Параметры!BS$40</f>
        <v>дек.27</v>
      </c>
      <c r="BT502" s="278" t="str">
        <f ca="1">Параметры!BT$40</f>
        <v>янв.28</v>
      </c>
      <c r="BU502" s="278" t="str">
        <f ca="1">Параметры!BU$40</f>
        <v>фев.28</v>
      </c>
      <c r="BV502" s="278" t="str">
        <f ca="1">Параметры!BV$40</f>
        <v>мар.28</v>
      </c>
      <c r="BW502" s="278" t="str">
        <f ca="1">Параметры!BW$40</f>
        <v>апр.28</v>
      </c>
      <c r="BX502" s="278" t="str">
        <f ca="1">Параметры!BX$40</f>
        <v>май.28</v>
      </c>
      <c r="BY502" s="278" t="str">
        <f ca="1">Параметры!BY$40</f>
        <v>июн.28</v>
      </c>
      <c r="BZ502" s="278" t="str">
        <f ca="1">Параметры!BZ$40</f>
        <v>июл.28</v>
      </c>
      <c r="CA502" s="278" t="str">
        <f ca="1">Параметры!CA$40</f>
        <v>авг.28</v>
      </c>
      <c r="CB502" s="278" t="str">
        <f ca="1">Параметры!CB$40</f>
        <v>сен.28</v>
      </c>
      <c r="CC502" s="278" t="str">
        <f ca="1">Параметры!CC$40</f>
        <v>окт.28</v>
      </c>
      <c r="CD502" s="278" t="str">
        <f ca="1">Параметры!CD$40</f>
        <v>ноя.28</v>
      </c>
      <c r="CE502" s="278" t="str">
        <f ca="1">Параметры!CE$40</f>
        <v>дек.28</v>
      </c>
      <c r="CF502" s="278" t="str">
        <f ca="1">Параметры!CF$40</f>
        <v>янв.29</v>
      </c>
      <c r="CG502" s="278" t="str">
        <f ca="1">Параметры!CG$40</f>
        <v>фев.29</v>
      </c>
      <c r="CH502" s="278" t="str">
        <f ca="1">Параметры!CH$40</f>
        <v>мар.29</v>
      </c>
      <c r="CI502" s="278" t="str">
        <f ca="1">Параметры!CI$40</f>
        <v>апр.29</v>
      </c>
      <c r="CJ502" s="278" t="str">
        <f ca="1">Параметры!CJ$40</f>
        <v>май.29</v>
      </c>
      <c r="CK502" s="278" t="str">
        <f ca="1">Параметры!CK$40</f>
        <v>июн.29</v>
      </c>
      <c r="CL502" s="278" t="str">
        <f ca="1">Параметры!CL$40</f>
        <v>июл.29</v>
      </c>
      <c r="CM502" s="278" t="str">
        <f ca="1">Параметры!CM$40</f>
        <v>авг.29</v>
      </c>
      <c r="CN502" s="278" t="str">
        <f ca="1">Параметры!CN$40</f>
        <v>сен.29</v>
      </c>
      <c r="CO502" s="278" t="str">
        <f ca="1">Параметры!CO$40</f>
        <v>окт.29</v>
      </c>
      <c r="CP502" s="278" t="str">
        <f ca="1">Параметры!CP$40</f>
        <v>ноя.29</v>
      </c>
      <c r="CQ502" s="278" t="str">
        <f ca="1">Параметры!CQ$40</f>
        <v>дек.29</v>
      </c>
      <c r="CR502" s="278" t="str">
        <f ca="1">Параметры!CR$40</f>
        <v>янв.30</v>
      </c>
      <c r="CS502" s="278" t="str">
        <f ca="1">Параметры!CS$40</f>
        <v>фев.30</v>
      </c>
      <c r="CT502" s="278" t="str">
        <f ca="1">Параметры!CT$40</f>
        <v>мар.30</v>
      </c>
      <c r="CU502" s="278" t="str">
        <f ca="1">Параметры!CU$40</f>
        <v>апр.30</v>
      </c>
      <c r="CV502" s="278" t="str">
        <f ca="1">Параметры!CV$40</f>
        <v>май.30</v>
      </c>
      <c r="CW502" s="278" t="str">
        <f ca="1">Параметры!CW$40</f>
        <v>июн.30</v>
      </c>
      <c r="CX502" s="278" t="str">
        <f ca="1">Параметры!CX$40</f>
        <v>июл.30</v>
      </c>
      <c r="CY502" s="278" t="str">
        <f ca="1">Параметры!CY$40</f>
        <v>авг.30</v>
      </c>
      <c r="CZ502" s="278" t="str">
        <f ca="1">Параметры!CZ$40</f>
        <v>сен.30</v>
      </c>
      <c r="DA502" s="278" t="str">
        <f ca="1">Параметры!DA$40</f>
        <v>окт.30</v>
      </c>
      <c r="DB502" s="278" t="str">
        <f ca="1">Параметры!DB$40</f>
        <v>ноя.30</v>
      </c>
      <c r="DC502" s="278" t="str">
        <f ca="1">Параметры!DC$40</f>
        <v>дек.30</v>
      </c>
      <c r="DD502" s="278" t="str">
        <f ca="1">Параметры!DD$40</f>
        <v>янв.31</v>
      </c>
      <c r="DE502" s="278" t="str">
        <f ca="1">Параметры!DE$40</f>
        <v>фев.31</v>
      </c>
      <c r="DF502" s="278" t="str">
        <f ca="1">Параметры!DF$40</f>
        <v>мар.31</v>
      </c>
      <c r="DG502" s="278" t="str">
        <f ca="1">Параметры!DG$40</f>
        <v>апр.31</v>
      </c>
      <c r="DH502" s="278" t="str">
        <f ca="1">Параметры!DH$40</f>
        <v>май.31</v>
      </c>
      <c r="DI502" s="278" t="str">
        <f ca="1">Параметры!DI$40</f>
        <v>июн.31</v>
      </c>
      <c r="DJ502" s="278" t="str">
        <f ca="1">Параметры!DJ$40</f>
        <v>июл.31</v>
      </c>
      <c r="DK502" s="278" t="str">
        <f ca="1">Параметры!DK$40</f>
        <v>авг.31</v>
      </c>
      <c r="DL502" s="278" t="str">
        <f ca="1">Параметры!DL$40</f>
        <v>сен.31</v>
      </c>
      <c r="DM502" s="278" t="str">
        <f ca="1">Параметры!DM$40</f>
        <v>окт.31</v>
      </c>
      <c r="DN502" s="278" t="str">
        <f ca="1">Параметры!DN$40</f>
        <v>ноя.31</v>
      </c>
      <c r="DO502" s="278" t="str">
        <f ca="1">Параметры!DO$40</f>
        <v>дек.31</v>
      </c>
      <c r="DP502" s="278" t="str">
        <f ca="1">Параметры!DP$40</f>
        <v>янв.32</v>
      </c>
      <c r="DQ502" s="278" t="str">
        <f ca="1">Параметры!DQ$40</f>
        <v>фев.32</v>
      </c>
      <c r="DR502" s="278" t="str">
        <f ca="1">Параметры!DR$40</f>
        <v>мар.32</v>
      </c>
      <c r="DS502" s="278" t="str">
        <f ca="1">Параметры!DS$40</f>
        <v>апр.32</v>
      </c>
      <c r="DT502" s="278" t="str">
        <f ca="1">Параметры!DT$40</f>
        <v>май.32</v>
      </c>
      <c r="DU502" s="278" t="str">
        <f ca="1">Параметры!DU$40</f>
        <v>июн.32</v>
      </c>
      <c r="DV502" s="278" t="str">
        <f ca="1">Параметры!DV$40</f>
        <v>июл.32</v>
      </c>
      <c r="DW502" s="242"/>
      <c r="DX502" s="243"/>
    </row>
    <row r="503" spans="1:128" ht="13.5" thickTop="1" x14ac:dyDescent="0.2">
      <c r="A503" s="198"/>
      <c r="F503" s="6" t="s">
        <v>2961</v>
      </c>
    </row>
    <row r="504" spans="1:128" x14ac:dyDescent="0.2">
      <c r="A504" s="198" t="str">
        <f ca="1">Language!A$811</f>
        <v>Дебиторская задолженность</v>
      </c>
      <c r="B504" s="147"/>
      <c r="C504" s="160" t="str">
        <f ca="1">CurName1</f>
        <v>тыс. руб.</v>
      </c>
      <c r="F504" s="6" t="s">
        <v>694</v>
      </c>
      <c r="G504" s="161">
        <f t="shared" ref="G504:N504" ca="1" si="802">G506+G507</f>
        <v>0</v>
      </c>
      <c r="H504" s="161">
        <f t="shared" ca="1" si="802"/>
        <v>0</v>
      </c>
      <c r="I504" s="161">
        <f t="shared" ca="1" si="802"/>
        <v>0</v>
      </c>
      <c r="J504" s="161">
        <f t="shared" ca="1" si="802"/>
        <v>0</v>
      </c>
      <c r="K504" s="161">
        <f t="shared" ca="1" si="802"/>
        <v>0</v>
      </c>
      <c r="L504" s="161">
        <f t="shared" ca="1" si="802"/>
        <v>0</v>
      </c>
      <c r="M504" s="161">
        <f t="shared" ca="1" si="802"/>
        <v>0</v>
      </c>
      <c r="N504" s="161">
        <f t="shared" ca="1" si="802"/>
        <v>0</v>
      </c>
      <c r="O504" s="161">
        <f t="shared" ref="O504:AT504" ca="1" si="803">O506+O507</f>
        <v>0</v>
      </c>
      <c r="P504" s="161">
        <f t="shared" ca="1" si="803"/>
        <v>0</v>
      </c>
      <c r="Q504" s="161">
        <f t="shared" ca="1" si="803"/>
        <v>0</v>
      </c>
      <c r="R504" s="161">
        <f t="shared" ca="1" si="803"/>
        <v>0</v>
      </c>
      <c r="S504" s="161">
        <f t="shared" ca="1" si="803"/>
        <v>0</v>
      </c>
      <c r="T504" s="161">
        <f t="shared" ca="1" si="803"/>
        <v>0</v>
      </c>
      <c r="U504" s="161">
        <f t="shared" ca="1" si="803"/>
        <v>0</v>
      </c>
      <c r="V504" s="161">
        <f t="shared" ca="1" si="803"/>
        <v>0</v>
      </c>
      <c r="W504" s="161">
        <f t="shared" ca="1" si="803"/>
        <v>0</v>
      </c>
      <c r="X504" s="161">
        <f t="shared" ca="1" si="803"/>
        <v>0</v>
      </c>
      <c r="Y504" s="161">
        <f t="shared" ca="1" si="803"/>
        <v>0</v>
      </c>
      <c r="Z504" s="161">
        <f t="shared" ca="1" si="803"/>
        <v>0</v>
      </c>
      <c r="AA504" s="161">
        <f t="shared" ca="1" si="803"/>
        <v>0</v>
      </c>
      <c r="AB504" s="161">
        <f t="shared" ca="1" si="803"/>
        <v>0</v>
      </c>
      <c r="AC504" s="161">
        <f t="shared" ca="1" si="803"/>
        <v>0</v>
      </c>
      <c r="AD504" s="161">
        <f t="shared" ca="1" si="803"/>
        <v>0</v>
      </c>
      <c r="AE504" s="161">
        <f t="shared" ca="1" si="803"/>
        <v>0</v>
      </c>
      <c r="AF504" s="161">
        <f t="shared" ca="1" si="803"/>
        <v>0</v>
      </c>
      <c r="AG504" s="161">
        <f t="shared" ca="1" si="803"/>
        <v>0</v>
      </c>
      <c r="AH504" s="161">
        <f t="shared" ca="1" si="803"/>
        <v>0</v>
      </c>
      <c r="AI504" s="161">
        <f t="shared" ca="1" si="803"/>
        <v>0</v>
      </c>
      <c r="AJ504" s="161">
        <f t="shared" ca="1" si="803"/>
        <v>0</v>
      </c>
      <c r="AK504" s="161">
        <f t="shared" ca="1" si="803"/>
        <v>0</v>
      </c>
      <c r="AL504" s="161">
        <f t="shared" ca="1" si="803"/>
        <v>0</v>
      </c>
      <c r="AM504" s="161">
        <f t="shared" ca="1" si="803"/>
        <v>0</v>
      </c>
      <c r="AN504" s="161">
        <f t="shared" ca="1" si="803"/>
        <v>0</v>
      </c>
      <c r="AO504" s="161">
        <f t="shared" ca="1" si="803"/>
        <v>0</v>
      </c>
      <c r="AP504" s="161">
        <f t="shared" ca="1" si="803"/>
        <v>0</v>
      </c>
      <c r="AQ504" s="161">
        <f t="shared" ca="1" si="803"/>
        <v>0</v>
      </c>
      <c r="AR504" s="161">
        <f t="shared" ca="1" si="803"/>
        <v>0</v>
      </c>
      <c r="AS504" s="161">
        <f t="shared" ca="1" si="803"/>
        <v>0</v>
      </c>
      <c r="AT504" s="161">
        <f t="shared" ca="1" si="803"/>
        <v>0</v>
      </c>
      <c r="AU504" s="161">
        <f t="shared" ref="AU504:BZ504" ca="1" si="804">AU506+AU507</f>
        <v>0</v>
      </c>
      <c r="AV504" s="161">
        <f t="shared" ca="1" si="804"/>
        <v>0</v>
      </c>
      <c r="AW504" s="161">
        <f t="shared" ca="1" si="804"/>
        <v>0</v>
      </c>
      <c r="AX504" s="161">
        <f t="shared" ca="1" si="804"/>
        <v>0</v>
      </c>
      <c r="AY504" s="161">
        <f t="shared" ca="1" si="804"/>
        <v>0</v>
      </c>
      <c r="AZ504" s="161">
        <f t="shared" ca="1" si="804"/>
        <v>0</v>
      </c>
      <c r="BA504" s="161">
        <f t="shared" ca="1" si="804"/>
        <v>0</v>
      </c>
      <c r="BB504" s="161">
        <f t="shared" ca="1" si="804"/>
        <v>0</v>
      </c>
      <c r="BC504" s="161">
        <f t="shared" ca="1" si="804"/>
        <v>0</v>
      </c>
      <c r="BD504" s="161">
        <f t="shared" ca="1" si="804"/>
        <v>0</v>
      </c>
      <c r="BE504" s="161">
        <f t="shared" ca="1" si="804"/>
        <v>0</v>
      </c>
      <c r="BF504" s="161">
        <f t="shared" ca="1" si="804"/>
        <v>0</v>
      </c>
      <c r="BG504" s="161">
        <f t="shared" ca="1" si="804"/>
        <v>0</v>
      </c>
      <c r="BH504" s="161">
        <f t="shared" ca="1" si="804"/>
        <v>0</v>
      </c>
      <c r="BI504" s="161">
        <f t="shared" ca="1" si="804"/>
        <v>0</v>
      </c>
      <c r="BJ504" s="161">
        <f t="shared" ca="1" si="804"/>
        <v>0</v>
      </c>
      <c r="BK504" s="161">
        <f t="shared" ca="1" si="804"/>
        <v>0</v>
      </c>
      <c r="BL504" s="161">
        <f t="shared" ca="1" si="804"/>
        <v>0</v>
      </c>
      <c r="BM504" s="161">
        <f t="shared" ca="1" si="804"/>
        <v>0</v>
      </c>
      <c r="BN504" s="161">
        <f t="shared" ca="1" si="804"/>
        <v>0</v>
      </c>
      <c r="BO504" s="161">
        <f t="shared" ca="1" si="804"/>
        <v>0</v>
      </c>
      <c r="BP504" s="161">
        <f t="shared" ca="1" si="804"/>
        <v>0</v>
      </c>
      <c r="BQ504" s="161">
        <f t="shared" ca="1" si="804"/>
        <v>0</v>
      </c>
      <c r="BR504" s="161">
        <f t="shared" ca="1" si="804"/>
        <v>0</v>
      </c>
      <c r="BS504" s="161">
        <f t="shared" ca="1" si="804"/>
        <v>0</v>
      </c>
      <c r="BT504" s="161">
        <f t="shared" ca="1" si="804"/>
        <v>0</v>
      </c>
      <c r="BU504" s="161">
        <f t="shared" ca="1" si="804"/>
        <v>0</v>
      </c>
      <c r="BV504" s="161">
        <f t="shared" ca="1" si="804"/>
        <v>0</v>
      </c>
      <c r="BW504" s="161">
        <f t="shared" ca="1" si="804"/>
        <v>0</v>
      </c>
      <c r="BX504" s="161">
        <f t="shared" ca="1" si="804"/>
        <v>0</v>
      </c>
      <c r="BY504" s="161">
        <f t="shared" ca="1" si="804"/>
        <v>0</v>
      </c>
      <c r="BZ504" s="161">
        <f t="shared" ca="1" si="804"/>
        <v>0</v>
      </c>
      <c r="CA504" s="161">
        <f t="shared" ref="CA504:DF504" ca="1" si="805">CA506+CA507</f>
        <v>0</v>
      </c>
      <c r="CB504" s="161">
        <f t="shared" ca="1" si="805"/>
        <v>0</v>
      </c>
      <c r="CC504" s="161">
        <f t="shared" ca="1" si="805"/>
        <v>0</v>
      </c>
      <c r="CD504" s="161">
        <f t="shared" ca="1" si="805"/>
        <v>0</v>
      </c>
      <c r="CE504" s="161">
        <f t="shared" ca="1" si="805"/>
        <v>0</v>
      </c>
      <c r="CF504" s="161">
        <f t="shared" ca="1" si="805"/>
        <v>0</v>
      </c>
      <c r="CG504" s="161">
        <f t="shared" ca="1" si="805"/>
        <v>0</v>
      </c>
      <c r="CH504" s="161">
        <f t="shared" ca="1" si="805"/>
        <v>0</v>
      </c>
      <c r="CI504" s="161">
        <f t="shared" ca="1" si="805"/>
        <v>0</v>
      </c>
      <c r="CJ504" s="161">
        <f t="shared" ca="1" si="805"/>
        <v>0</v>
      </c>
      <c r="CK504" s="161">
        <f t="shared" ca="1" si="805"/>
        <v>0</v>
      </c>
      <c r="CL504" s="161">
        <f t="shared" ca="1" si="805"/>
        <v>0</v>
      </c>
      <c r="CM504" s="161">
        <f t="shared" ca="1" si="805"/>
        <v>0</v>
      </c>
      <c r="CN504" s="161">
        <f t="shared" ca="1" si="805"/>
        <v>0</v>
      </c>
      <c r="CO504" s="161">
        <f t="shared" ca="1" si="805"/>
        <v>0</v>
      </c>
      <c r="CP504" s="161">
        <f t="shared" ca="1" si="805"/>
        <v>0</v>
      </c>
      <c r="CQ504" s="161">
        <f t="shared" ca="1" si="805"/>
        <v>0</v>
      </c>
      <c r="CR504" s="161">
        <f t="shared" ca="1" si="805"/>
        <v>0</v>
      </c>
      <c r="CS504" s="161">
        <f t="shared" ca="1" si="805"/>
        <v>0</v>
      </c>
      <c r="CT504" s="161">
        <f t="shared" ca="1" si="805"/>
        <v>0</v>
      </c>
      <c r="CU504" s="161">
        <f t="shared" ca="1" si="805"/>
        <v>0</v>
      </c>
      <c r="CV504" s="161">
        <f t="shared" ca="1" si="805"/>
        <v>0</v>
      </c>
      <c r="CW504" s="161">
        <f t="shared" ca="1" si="805"/>
        <v>0</v>
      </c>
      <c r="CX504" s="161">
        <f t="shared" ca="1" si="805"/>
        <v>0</v>
      </c>
      <c r="CY504" s="161">
        <f t="shared" ca="1" si="805"/>
        <v>0</v>
      </c>
      <c r="CZ504" s="161">
        <f t="shared" ca="1" si="805"/>
        <v>0</v>
      </c>
      <c r="DA504" s="161">
        <f t="shared" ca="1" si="805"/>
        <v>0</v>
      </c>
      <c r="DB504" s="161">
        <f t="shared" ca="1" si="805"/>
        <v>0</v>
      </c>
      <c r="DC504" s="161">
        <f t="shared" ca="1" si="805"/>
        <v>0</v>
      </c>
      <c r="DD504" s="161">
        <f t="shared" ca="1" si="805"/>
        <v>0</v>
      </c>
      <c r="DE504" s="161">
        <f t="shared" ca="1" si="805"/>
        <v>0</v>
      </c>
      <c r="DF504" s="161">
        <f t="shared" ca="1" si="805"/>
        <v>0</v>
      </c>
      <c r="DG504" s="161">
        <f t="shared" ref="DG504:DV504" ca="1" si="806">DG506+DG507</f>
        <v>0</v>
      </c>
      <c r="DH504" s="161">
        <f t="shared" ca="1" si="806"/>
        <v>0</v>
      </c>
      <c r="DI504" s="161">
        <f t="shared" ca="1" si="806"/>
        <v>0</v>
      </c>
      <c r="DJ504" s="161">
        <f t="shared" ca="1" si="806"/>
        <v>0</v>
      </c>
      <c r="DK504" s="161">
        <f t="shared" ca="1" si="806"/>
        <v>0</v>
      </c>
      <c r="DL504" s="161">
        <f t="shared" ca="1" si="806"/>
        <v>0</v>
      </c>
      <c r="DM504" s="161">
        <f t="shared" ca="1" si="806"/>
        <v>0</v>
      </c>
      <c r="DN504" s="161">
        <f t="shared" ca="1" si="806"/>
        <v>0</v>
      </c>
      <c r="DO504" s="161">
        <f t="shared" ca="1" si="806"/>
        <v>0</v>
      </c>
      <c r="DP504" s="161">
        <f t="shared" ca="1" si="806"/>
        <v>0</v>
      </c>
      <c r="DQ504" s="161">
        <f t="shared" ca="1" si="806"/>
        <v>0</v>
      </c>
      <c r="DR504" s="161">
        <f t="shared" ca="1" si="806"/>
        <v>0</v>
      </c>
      <c r="DS504" s="161">
        <f t="shared" ca="1" si="806"/>
        <v>0</v>
      </c>
      <c r="DT504" s="161">
        <f t="shared" ca="1" si="806"/>
        <v>0</v>
      </c>
      <c r="DU504" s="161">
        <f t="shared" ca="1" si="806"/>
        <v>0</v>
      </c>
      <c r="DV504" s="161">
        <f t="shared" ca="1" si="806"/>
        <v>0</v>
      </c>
    </row>
    <row r="505" spans="1:128" collapsed="1" x14ac:dyDescent="0.2">
      <c r="A505" s="159" t="str">
        <f ca="1">Language!A$812</f>
        <v>средний период отсрочки платежа</v>
      </c>
      <c r="B505" s="310">
        <v>0</v>
      </c>
      <c r="C505" s="160" t="str">
        <f ca="1">Language!$A$1464</f>
        <v>дней</v>
      </c>
      <c r="F505" s="154" t="s">
        <v>2961</v>
      </c>
      <c r="G505" s="161"/>
      <c r="H505" s="161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  <c r="AB505" s="161"/>
      <c r="AC505" s="161"/>
      <c r="AD505" s="161"/>
      <c r="AE505" s="161"/>
      <c r="AF505" s="161"/>
      <c r="AG505" s="161"/>
      <c r="AH505" s="161"/>
      <c r="AI505" s="161"/>
      <c r="AJ505" s="161"/>
      <c r="AK505" s="161"/>
      <c r="AL505" s="161"/>
      <c r="AM505" s="161"/>
      <c r="AN505" s="161"/>
      <c r="AO505" s="161"/>
      <c r="AP505" s="161"/>
      <c r="AQ505" s="161"/>
      <c r="AR505" s="161"/>
      <c r="AS505" s="161"/>
      <c r="AT505" s="161"/>
      <c r="AU505" s="161"/>
      <c r="AV505" s="161"/>
      <c r="AW505" s="161"/>
      <c r="AX505" s="161"/>
      <c r="AY505" s="161"/>
      <c r="AZ505" s="161"/>
      <c r="BA505" s="161"/>
      <c r="BB505" s="161"/>
      <c r="BC505" s="161"/>
      <c r="BD505" s="161"/>
      <c r="BE505" s="161"/>
      <c r="BF505" s="161"/>
      <c r="BG505" s="161"/>
      <c r="BH505" s="161"/>
      <c r="BI505" s="161"/>
      <c r="BJ505" s="161"/>
      <c r="BK505" s="161"/>
      <c r="BL505" s="161"/>
      <c r="BM505" s="161"/>
      <c r="BN505" s="161"/>
      <c r="BO505" s="161"/>
      <c r="BP505" s="161"/>
      <c r="BQ505" s="161"/>
      <c r="BR505" s="161"/>
      <c r="BS505" s="161"/>
      <c r="BT505" s="161"/>
      <c r="BU505" s="161"/>
      <c r="BV505" s="161"/>
      <c r="BW505" s="161"/>
      <c r="BX505" s="161"/>
      <c r="BY505" s="161"/>
      <c r="BZ505" s="161"/>
      <c r="CA505" s="161"/>
      <c r="CB505" s="161"/>
      <c r="CC505" s="161"/>
      <c r="CD505" s="161"/>
      <c r="CE505" s="161"/>
      <c r="CF505" s="161"/>
      <c r="CG505" s="161"/>
      <c r="CH505" s="161"/>
      <c r="CI505" s="161"/>
      <c r="CJ505" s="161"/>
      <c r="CK505" s="161"/>
      <c r="CL505" s="161"/>
      <c r="CM505" s="161"/>
      <c r="CN505" s="161"/>
      <c r="CO505" s="161"/>
      <c r="CP505" s="161"/>
      <c r="CQ505" s="161"/>
      <c r="CR505" s="161"/>
      <c r="CS505" s="161"/>
      <c r="CT505" s="161"/>
      <c r="CU505" s="161"/>
      <c r="CV505" s="161"/>
      <c r="CW505" s="161"/>
      <c r="CX505" s="161"/>
      <c r="CY505" s="161"/>
      <c r="CZ505" s="161"/>
      <c r="DA505" s="161"/>
      <c r="DB505" s="161"/>
      <c r="DC505" s="161"/>
      <c r="DD505" s="161"/>
      <c r="DE505" s="161"/>
      <c r="DF505" s="161"/>
      <c r="DG505" s="161"/>
      <c r="DH505" s="161"/>
      <c r="DI505" s="161"/>
      <c r="DJ505" s="161"/>
      <c r="DK505" s="161"/>
      <c r="DL505" s="161"/>
      <c r="DM505" s="161"/>
      <c r="DN505" s="161"/>
      <c r="DO505" s="161"/>
      <c r="DP505" s="161"/>
      <c r="DQ505" s="161"/>
      <c r="DR505" s="161"/>
      <c r="DS505" s="161"/>
      <c r="DT505" s="161"/>
      <c r="DU505" s="161"/>
      <c r="DV505" s="161"/>
    </row>
    <row r="506" spans="1:128" hidden="1" outlineLevel="1" x14ac:dyDescent="0.2">
      <c r="A506" s="168" t="str">
        <f ca="1">Language!A$813</f>
        <v>величина из плана продаж</v>
      </c>
      <c r="B506" s="168"/>
      <c r="C506" s="158" t="str">
        <f ca="1">CurName1</f>
        <v>тыс. руб.</v>
      </c>
      <c r="F506" s="6" t="s">
        <v>3083</v>
      </c>
      <c r="G506" s="169">
        <f t="shared" ref="G506:AL506" ca="1" si="807">G114</f>
        <v>0</v>
      </c>
      <c r="H506" s="169">
        <f t="shared" ca="1" si="807"/>
        <v>0</v>
      </c>
      <c r="I506" s="169">
        <f t="shared" ca="1" si="807"/>
        <v>0</v>
      </c>
      <c r="J506" s="169">
        <f t="shared" ca="1" si="807"/>
        <v>0</v>
      </c>
      <c r="K506" s="169">
        <f t="shared" ca="1" si="807"/>
        <v>0</v>
      </c>
      <c r="L506" s="169">
        <f t="shared" ca="1" si="807"/>
        <v>0</v>
      </c>
      <c r="M506" s="169">
        <f t="shared" ca="1" si="807"/>
        <v>0</v>
      </c>
      <c r="N506" s="169">
        <f t="shared" ca="1" si="807"/>
        <v>0</v>
      </c>
      <c r="O506" s="169">
        <f t="shared" ca="1" si="807"/>
        <v>0</v>
      </c>
      <c r="P506" s="169">
        <f t="shared" ca="1" si="807"/>
        <v>0</v>
      </c>
      <c r="Q506" s="169">
        <f t="shared" ca="1" si="807"/>
        <v>0</v>
      </c>
      <c r="R506" s="169">
        <f t="shared" ca="1" si="807"/>
        <v>0</v>
      </c>
      <c r="S506" s="169">
        <f t="shared" ca="1" si="807"/>
        <v>0</v>
      </c>
      <c r="T506" s="169">
        <f t="shared" ca="1" si="807"/>
        <v>0</v>
      </c>
      <c r="U506" s="169">
        <f t="shared" ca="1" si="807"/>
        <v>0</v>
      </c>
      <c r="V506" s="169">
        <f t="shared" ca="1" si="807"/>
        <v>0</v>
      </c>
      <c r="W506" s="169">
        <f t="shared" ca="1" si="807"/>
        <v>0</v>
      </c>
      <c r="X506" s="169">
        <f t="shared" ca="1" si="807"/>
        <v>0</v>
      </c>
      <c r="Y506" s="169">
        <f t="shared" ca="1" si="807"/>
        <v>0</v>
      </c>
      <c r="Z506" s="169">
        <f t="shared" ca="1" si="807"/>
        <v>0</v>
      </c>
      <c r="AA506" s="169">
        <f t="shared" ca="1" si="807"/>
        <v>0</v>
      </c>
      <c r="AB506" s="169">
        <f t="shared" ca="1" si="807"/>
        <v>0</v>
      </c>
      <c r="AC506" s="169">
        <f t="shared" ca="1" si="807"/>
        <v>0</v>
      </c>
      <c r="AD506" s="169">
        <f t="shared" ca="1" si="807"/>
        <v>0</v>
      </c>
      <c r="AE506" s="169">
        <f t="shared" ca="1" si="807"/>
        <v>0</v>
      </c>
      <c r="AF506" s="169">
        <f t="shared" ca="1" si="807"/>
        <v>0</v>
      </c>
      <c r="AG506" s="169">
        <f t="shared" ca="1" si="807"/>
        <v>0</v>
      </c>
      <c r="AH506" s="169">
        <f t="shared" ca="1" si="807"/>
        <v>0</v>
      </c>
      <c r="AI506" s="169">
        <f t="shared" ca="1" si="807"/>
        <v>0</v>
      </c>
      <c r="AJ506" s="169">
        <f t="shared" ca="1" si="807"/>
        <v>0</v>
      </c>
      <c r="AK506" s="169">
        <f t="shared" ca="1" si="807"/>
        <v>0</v>
      </c>
      <c r="AL506" s="169">
        <f t="shared" ca="1" si="807"/>
        <v>0</v>
      </c>
      <c r="AM506" s="169">
        <f t="shared" ref="AM506:BR506" ca="1" si="808">AM114</f>
        <v>0</v>
      </c>
      <c r="AN506" s="169">
        <f t="shared" ca="1" si="808"/>
        <v>0</v>
      </c>
      <c r="AO506" s="169">
        <f t="shared" ca="1" si="808"/>
        <v>0</v>
      </c>
      <c r="AP506" s="169">
        <f t="shared" ca="1" si="808"/>
        <v>0</v>
      </c>
      <c r="AQ506" s="169">
        <f t="shared" ca="1" si="808"/>
        <v>0</v>
      </c>
      <c r="AR506" s="169">
        <f t="shared" ca="1" si="808"/>
        <v>0</v>
      </c>
      <c r="AS506" s="169">
        <f t="shared" ca="1" si="808"/>
        <v>0</v>
      </c>
      <c r="AT506" s="169">
        <f t="shared" ca="1" si="808"/>
        <v>0</v>
      </c>
      <c r="AU506" s="169">
        <f t="shared" ca="1" si="808"/>
        <v>0</v>
      </c>
      <c r="AV506" s="169">
        <f t="shared" ca="1" si="808"/>
        <v>0</v>
      </c>
      <c r="AW506" s="169">
        <f t="shared" ca="1" si="808"/>
        <v>0</v>
      </c>
      <c r="AX506" s="169">
        <f t="shared" ca="1" si="808"/>
        <v>0</v>
      </c>
      <c r="AY506" s="169">
        <f t="shared" ca="1" si="808"/>
        <v>0</v>
      </c>
      <c r="AZ506" s="169">
        <f t="shared" ca="1" si="808"/>
        <v>0</v>
      </c>
      <c r="BA506" s="169">
        <f t="shared" ca="1" si="808"/>
        <v>0</v>
      </c>
      <c r="BB506" s="169">
        <f t="shared" ca="1" si="808"/>
        <v>0</v>
      </c>
      <c r="BC506" s="169">
        <f t="shared" ca="1" si="808"/>
        <v>0</v>
      </c>
      <c r="BD506" s="169">
        <f t="shared" ca="1" si="808"/>
        <v>0</v>
      </c>
      <c r="BE506" s="169">
        <f t="shared" ca="1" si="808"/>
        <v>0</v>
      </c>
      <c r="BF506" s="169">
        <f t="shared" ca="1" si="808"/>
        <v>0</v>
      </c>
      <c r="BG506" s="169">
        <f t="shared" ca="1" si="808"/>
        <v>0</v>
      </c>
      <c r="BH506" s="169">
        <f t="shared" ca="1" si="808"/>
        <v>0</v>
      </c>
      <c r="BI506" s="169">
        <f t="shared" ca="1" si="808"/>
        <v>0</v>
      </c>
      <c r="BJ506" s="169">
        <f t="shared" ca="1" si="808"/>
        <v>0</v>
      </c>
      <c r="BK506" s="169">
        <f t="shared" ca="1" si="808"/>
        <v>0</v>
      </c>
      <c r="BL506" s="169">
        <f t="shared" ca="1" si="808"/>
        <v>0</v>
      </c>
      <c r="BM506" s="169">
        <f t="shared" ca="1" si="808"/>
        <v>0</v>
      </c>
      <c r="BN506" s="169">
        <f t="shared" ca="1" si="808"/>
        <v>0</v>
      </c>
      <c r="BO506" s="169">
        <f t="shared" ca="1" si="808"/>
        <v>0</v>
      </c>
      <c r="BP506" s="169">
        <f t="shared" ca="1" si="808"/>
        <v>0</v>
      </c>
      <c r="BQ506" s="169">
        <f t="shared" ca="1" si="808"/>
        <v>0</v>
      </c>
      <c r="BR506" s="169">
        <f t="shared" ca="1" si="808"/>
        <v>0</v>
      </c>
      <c r="BS506" s="169">
        <f t="shared" ref="BS506:CX506" ca="1" si="809">BS114</f>
        <v>0</v>
      </c>
      <c r="BT506" s="169">
        <f t="shared" ca="1" si="809"/>
        <v>0</v>
      </c>
      <c r="BU506" s="169">
        <f t="shared" ca="1" si="809"/>
        <v>0</v>
      </c>
      <c r="BV506" s="169">
        <f t="shared" ca="1" si="809"/>
        <v>0</v>
      </c>
      <c r="BW506" s="169">
        <f t="shared" ca="1" si="809"/>
        <v>0</v>
      </c>
      <c r="BX506" s="169">
        <f t="shared" ca="1" si="809"/>
        <v>0</v>
      </c>
      <c r="BY506" s="169">
        <f t="shared" ca="1" si="809"/>
        <v>0</v>
      </c>
      <c r="BZ506" s="169">
        <f t="shared" ca="1" si="809"/>
        <v>0</v>
      </c>
      <c r="CA506" s="169">
        <f t="shared" ca="1" si="809"/>
        <v>0</v>
      </c>
      <c r="CB506" s="169">
        <f t="shared" ca="1" si="809"/>
        <v>0</v>
      </c>
      <c r="CC506" s="169">
        <f t="shared" ca="1" si="809"/>
        <v>0</v>
      </c>
      <c r="CD506" s="169">
        <f t="shared" ca="1" si="809"/>
        <v>0</v>
      </c>
      <c r="CE506" s="169">
        <f t="shared" ca="1" si="809"/>
        <v>0</v>
      </c>
      <c r="CF506" s="169">
        <f t="shared" ca="1" si="809"/>
        <v>0</v>
      </c>
      <c r="CG506" s="169">
        <f t="shared" ca="1" si="809"/>
        <v>0</v>
      </c>
      <c r="CH506" s="169">
        <f t="shared" ca="1" si="809"/>
        <v>0</v>
      </c>
      <c r="CI506" s="169">
        <f t="shared" ca="1" si="809"/>
        <v>0</v>
      </c>
      <c r="CJ506" s="169">
        <f t="shared" ca="1" si="809"/>
        <v>0</v>
      </c>
      <c r="CK506" s="169">
        <f t="shared" ca="1" si="809"/>
        <v>0</v>
      </c>
      <c r="CL506" s="169">
        <f t="shared" ca="1" si="809"/>
        <v>0</v>
      </c>
      <c r="CM506" s="169">
        <f t="shared" ca="1" si="809"/>
        <v>0</v>
      </c>
      <c r="CN506" s="169">
        <f t="shared" ca="1" si="809"/>
        <v>0</v>
      </c>
      <c r="CO506" s="169">
        <f t="shared" ca="1" si="809"/>
        <v>0</v>
      </c>
      <c r="CP506" s="169">
        <f t="shared" ca="1" si="809"/>
        <v>0</v>
      </c>
      <c r="CQ506" s="169">
        <f t="shared" ca="1" si="809"/>
        <v>0</v>
      </c>
      <c r="CR506" s="169">
        <f t="shared" ca="1" si="809"/>
        <v>0</v>
      </c>
      <c r="CS506" s="169">
        <f t="shared" ca="1" si="809"/>
        <v>0</v>
      </c>
      <c r="CT506" s="169">
        <f t="shared" ca="1" si="809"/>
        <v>0</v>
      </c>
      <c r="CU506" s="169">
        <f t="shared" ca="1" si="809"/>
        <v>0</v>
      </c>
      <c r="CV506" s="169">
        <f t="shared" ca="1" si="809"/>
        <v>0</v>
      </c>
      <c r="CW506" s="169">
        <f t="shared" ca="1" si="809"/>
        <v>0</v>
      </c>
      <c r="CX506" s="169">
        <f t="shared" ca="1" si="809"/>
        <v>0</v>
      </c>
      <c r="CY506" s="169">
        <f t="shared" ref="CY506:DV506" ca="1" si="810">CY114</f>
        <v>0</v>
      </c>
      <c r="CZ506" s="169">
        <f t="shared" ca="1" si="810"/>
        <v>0</v>
      </c>
      <c r="DA506" s="169">
        <f t="shared" ca="1" si="810"/>
        <v>0</v>
      </c>
      <c r="DB506" s="169">
        <f t="shared" ca="1" si="810"/>
        <v>0</v>
      </c>
      <c r="DC506" s="169">
        <f t="shared" ca="1" si="810"/>
        <v>0</v>
      </c>
      <c r="DD506" s="169">
        <f t="shared" ca="1" si="810"/>
        <v>0</v>
      </c>
      <c r="DE506" s="169">
        <f t="shared" ca="1" si="810"/>
        <v>0</v>
      </c>
      <c r="DF506" s="169">
        <f t="shared" ca="1" si="810"/>
        <v>0</v>
      </c>
      <c r="DG506" s="169">
        <f t="shared" ca="1" si="810"/>
        <v>0</v>
      </c>
      <c r="DH506" s="169">
        <f t="shared" ca="1" si="810"/>
        <v>0</v>
      </c>
      <c r="DI506" s="169">
        <f t="shared" ca="1" si="810"/>
        <v>0</v>
      </c>
      <c r="DJ506" s="169">
        <f t="shared" ca="1" si="810"/>
        <v>0</v>
      </c>
      <c r="DK506" s="169">
        <f t="shared" ca="1" si="810"/>
        <v>0</v>
      </c>
      <c r="DL506" s="169">
        <f t="shared" ca="1" si="810"/>
        <v>0</v>
      </c>
      <c r="DM506" s="169">
        <f t="shared" ca="1" si="810"/>
        <v>0</v>
      </c>
      <c r="DN506" s="169">
        <f t="shared" ca="1" si="810"/>
        <v>0</v>
      </c>
      <c r="DO506" s="169">
        <f t="shared" ca="1" si="810"/>
        <v>0</v>
      </c>
      <c r="DP506" s="169">
        <f t="shared" ca="1" si="810"/>
        <v>0</v>
      </c>
      <c r="DQ506" s="169">
        <f t="shared" ca="1" si="810"/>
        <v>0</v>
      </c>
      <c r="DR506" s="169">
        <f t="shared" ca="1" si="810"/>
        <v>0</v>
      </c>
      <c r="DS506" s="169">
        <f t="shared" ca="1" si="810"/>
        <v>0</v>
      </c>
      <c r="DT506" s="169">
        <f t="shared" ca="1" si="810"/>
        <v>0</v>
      </c>
      <c r="DU506" s="169">
        <f t="shared" ca="1" si="810"/>
        <v>0</v>
      </c>
      <c r="DV506" s="169">
        <f t="shared" ca="1" si="810"/>
        <v>0</v>
      </c>
    </row>
    <row r="507" spans="1:128" hidden="1" outlineLevel="1" x14ac:dyDescent="0.2">
      <c r="A507" s="168" t="str">
        <f ca="1">Language!A$814</f>
        <v>величина из стартового баланса</v>
      </c>
      <c r="B507" s="196">
        <f>Старт!B7</f>
        <v>0</v>
      </c>
      <c r="C507" s="158" t="str">
        <f ca="1">CurName1</f>
        <v>тыс. руб.</v>
      </c>
      <c r="F507" s="6" t="s">
        <v>3099</v>
      </c>
      <c r="G507" s="302">
        <f ca="1">IF(SUM($G506:G506)=0,$B507,0)</f>
        <v>0</v>
      </c>
      <c r="H507" s="302">
        <f ca="1">IF(SUM($G506:H506)=0,$B507,0)</f>
        <v>0</v>
      </c>
      <c r="I507" s="302">
        <f ca="1">IF(SUM($G506:I506)=0,$B507,0)</f>
        <v>0</v>
      </c>
      <c r="J507" s="302">
        <f ca="1">IF(SUM($G506:J506)=0,$B507,0)</f>
        <v>0</v>
      </c>
      <c r="K507" s="302">
        <f ca="1">IF(SUM($G506:K506)=0,$B507,0)</f>
        <v>0</v>
      </c>
      <c r="L507" s="302">
        <f ca="1">IF(SUM($G506:L506)=0,$B507,0)</f>
        <v>0</v>
      </c>
      <c r="M507" s="302">
        <f ca="1">IF(SUM($G506:M506)=0,$B507,0)</f>
        <v>0</v>
      </c>
      <c r="N507" s="302">
        <f ca="1">IF(SUM($G506:N506)=0,$B507,0)</f>
        <v>0</v>
      </c>
      <c r="O507" s="302">
        <f ca="1">IF(SUM($G506:O506)=0,$B507,0)</f>
        <v>0</v>
      </c>
      <c r="P507" s="302">
        <f ca="1">IF(SUM($G506:P506)=0,$B507,0)</f>
        <v>0</v>
      </c>
      <c r="Q507" s="302">
        <f ca="1">IF(SUM($G506:Q506)=0,$B507,0)</f>
        <v>0</v>
      </c>
      <c r="R507" s="302">
        <f ca="1">IF(SUM($G506:R506)=0,$B507,0)</f>
        <v>0</v>
      </c>
      <c r="S507" s="302">
        <f ca="1">IF(SUM($G506:S506)=0,$B507,0)</f>
        <v>0</v>
      </c>
      <c r="T507" s="302">
        <f ca="1">IF(SUM($G506:T506)=0,$B507,0)</f>
        <v>0</v>
      </c>
      <c r="U507" s="302">
        <f ca="1">IF(SUM($G506:U506)=0,$B507,0)</f>
        <v>0</v>
      </c>
      <c r="V507" s="302">
        <f ca="1">IF(SUM($G506:V506)=0,$B507,0)</f>
        <v>0</v>
      </c>
      <c r="W507" s="302">
        <f ca="1">IF(SUM($G506:W506)=0,$B507,0)</f>
        <v>0</v>
      </c>
      <c r="X507" s="302">
        <f ca="1">IF(SUM($G506:X506)=0,$B507,0)</f>
        <v>0</v>
      </c>
      <c r="Y507" s="302">
        <f ca="1">IF(SUM($G506:Y506)=0,$B507,0)</f>
        <v>0</v>
      </c>
      <c r="Z507" s="302">
        <f ca="1">IF(SUM($G506:Z506)=0,$B507,0)</f>
        <v>0</v>
      </c>
      <c r="AA507" s="302">
        <f ca="1">IF(SUM($G506:AA506)=0,$B507,0)</f>
        <v>0</v>
      </c>
      <c r="AB507" s="302">
        <f ca="1">IF(SUM($G506:AB506)=0,$B507,0)</f>
        <v>0</v>
      </c>
      <c r="AC507" s="302">
        <f ca="1">IF(SUM($G506:AC506)=0,$B507,0)</f>
        <v>0</v>
      </c>
      <c r="AD507" s="302">
        <f ca="1">IF(SUM($G506:AD506)=0,$B507,0)</f>
        <v>0</v>
      </c>
      <c r="AE507" s="302">
        <f ca="1">IF(SUM($G506:AE506)=0,$B507,0)</f>
        <v>0</v>
      </c>
      <c r="AF507" s="302">
        <f ca="1">IF(SUM($G506:AF506)=0,$B507,0)</f>
        <v>0</v>
      </c>
      <c r="AG507" s="302">
        <f ca="1">IF(SUM($G506:AG506)=0,$B507,0)</f>
        <v>0</v>
      </c>
      <c r="AH507" s="302">
        <f ca="1">IF(SUM($G506:AH506)=0,$B507,0)</f>
        <v>0</v>
      </c>
      <c r="AI507" s="302">
        <f ca="1">IF(SUM($G506:AI506)=0,$B507,0)</f>
        <v>0</v>
      </c>
      <c r="AJ507" s="302">
        <f ca="1">IF(SUM($G506:AJ506)=0,$B507,0)</f>
        <v>0</v>
      </c>
      <c r="AK507" s="302">
        <f ca="1">IF(SUM($G506:AK506)=0,$B507,0)</f>
        <v>0</v>
      </c>
      <c r="AL507" s="302">
        <f ca="1">IF(SUM($G506:AL506)=0,$B507,0)</f>
        <v>0</v>
      </c>
      <c r="AM507" s="302">
        <f ca="1">IF(SUM($G506:AM506)=0,$B507,0)</f>
        <v>0</v>
      </c>
      <c r="AN507" s="302">
        <f ca="1">IF(SUM($G506:AN506)=0,$B507,0)</f>
        <v>0</v>
      </c>
      <c r="AO507" s="302">
        <f ca="1">IF(SUM($G506:AO506)=0,$B507,0)</f>
        <v>0</v>
      </c>
      <c r="AP507" s="302">
        <f ca="1">IF(SUM($G506:AP506)=0,$B507,0)</f>
        <v>0</v>
      </c>
      <c r="AQ507" s="302">
        <f ca="1">IF(SUM($G506:AQ506)=0,$B507,0)</f>
        <v>0</v>
      </c>
      <c r="AR507" s="302">
        <f ca="1">IF(SUM($G506:AR506)=0,$B507,0)</f>
        <v>0</v>
      </c>
      <c r="AS507" s="302">
        <f ca="1">IF(SUM($G506:AS506)=0,$B507,0)</f>
        <v>0</v>
      </c>
      <c r="AT507" s="302">
        <f ca="1">IF(SUM($G506:AT506)=0,$B507,0)</f>
        <v>0</v>
      </c>
      <c r="AU507" s="302">
        <f ca="1">IF(SUM($G506:AU506)=0,$B507,0)</f>
        <v>0</v>
      </c>
      <c r="AV507" s="302">
        <f ca="1">IF(SUM($G506:AV506)=0,$B507,0)</f>
        <v>0</v>
      </c>
      <c r="AW507" s="302">
        <f ca="1">IF(SUM($G506:AW506)=0,$B507,0)</f>
        <v>0</v>
      </c>
      <c r="AX507" s="302">
        <f ca="1">IF(SUM($G506:AX506)=0,$B507,0)</f>
        <v>0</v>
      </c>
      <c r="AY507" s="302">
        <f ca="1">IF(SUM($G506:AY506)=0,$B507,0)</f>
        <v>0</v>
      </c>
      <c r="AZ507" s="302">
        <f ca="1">IF(SUM($G506:AZ506)=0,$B507,0)</f>
        <v>0</v>
      </c>
      <c r="BA507" s="302">
        <f ca="1">IF(SUM($G506:BA506)=0,$B507,0)</f>
        <v>0</v>
      </c>
      <c r="BB507" s="302">
        <f ca="1">IF(SUM($G506:BB506)=0,$B507,0)</f>
        <v>0</v>
      </c>
      <c r="BC507" s="302">
        <f ca="1">IF(SUM($G506:BC506)=0,$B507,0)</f>
        <v>0</v>
      </c>
      <c r="BD507" s="302">
        <f ca="1">IF(SUM($G506:BD506)=0,$B507,0)</f>
        <v>0</v>
      </c>
      <c r="BE507" s="302">
        <f ca="1">IF(SUM($G506:BE506)=0,$B507,0)</f>
        <v>0</v>
      </c>
      <c r="BF507" s="302">
        <f ca="1">IF(SUM($G506:BF506)=0,$B507,0)</f>
        <v>0</v>
      </c>
      <c r="BG507" s="302">
        <f ca="1">IF(SUM($G506:BG506)=0,$B507,0)</f>
        <v>0</v>
      </c>
      <c r="BH507" s="302">
        <f ca="1">IF(SUM($G506:BH506)=0,$B507,0)</f>
        <v>0</v>
      </c>
      <c r="BI507" s="302">
        <f ca="1">IF(SUM($G506:BI506)=0,$B507,0)</f>
        <v>0</v>
      </c>
      <c r="BJ507" s="302">
        <f ca="1">IF(SUM($G506:BJ506)=0,$B507,0)</f>
        <v>0</v>
      </c>
      <c r="BK507" s="302">
        <f ca="1">IF(SUM($G506:BK506)=0,$B507,0)</f>
        <v>0</v>
      </c>
      <c r="BL507" s="302">
        <f ca="1">IF(SUM($G506:BL506)=0,$B507,0)</f>
        <v>0</v>
      </c>
      <c r="BM507" s="302">
        <f ca="1">IF(SUM($G506:BM506)=0,$B507,0)</f>
        <v>0</v>
      </c>
      <c r="BN507" s="302">
        <f ca="1">IF(SUM($G506:BN506)=0,$B507,0)</f>
        <v>0</v>
      </c>
      <c r="BO507" s="302">
        <f ca="1">IF(SUM($G506:BO506)=0,$B507,0)</f>
        <v>0</v>
      </c>
      <c r="BP507" s="302">
        <f ca="1">IF(SUM($G506:BP506)=0,$B507,0)</f>
        <v>0</v>
      </c>
      <c r="BQ507" s="302">
        <f ca="1">IF(SUM($G506:BQ506)=0,$B507,0)</f>
        <v>0</v>
      </c>
      <c r="BR507" s="302">
        <f ca="1">IF(SUM($G506:BR506)=0,$B507,0)</f>
        <v>0</v>
      </c>
      <c r="BS507" s="302">
        <f ca="1">IF(SUM($G506:BS506)=0,$B507,0)</f>
        <v>0</v>
      </c>
      <c r="BT507" s="302">
        <f ca="1">IF(SUM($G506:BT506)=0,$B507,0)</f>
        <v>0</v>
      </c>
      <c r="BU507" s="302">
        <f ca="1">IF(SUM($G506:BU506)=0,$B507,0)</f>
        <v>0</v>
      </c>
      <c r="BV507" s="302">
        <f ca="1">IF(SUM($G506:BV506)=0,$B507,0)</f>
        <v>0</v>
      </c>
      <c r="BW507" s="302">
        <f ca="1">IF(SUM($G506:BW506)=0,$B507,0)</f>
        <v>0</v>
      </c>
      <c r="BX507" s="302">
        <f ca="1">IF(SUM($G506:BX506)=0,$B507,0)</f>
        <v>0</v>
      </c>
      <c r="BY507" s="302">
        <f ca="1">IF(SUM($G506:BY506)=0,$B507,0)</f>
        <v>0</v>
      </c>
      <c r="BZ507" s="302">
        <f ca="1">IF(SUM($G506:BZ506)=0,$B507,0)</f>
        <v>0</v>
      </c>
      <c r="CA507" s="302">
        <f ca="1">IF(SUM($G506:CA506)=0,$B507,0)</f>
        <v>0</v>
      </c>
      <c r="CB507" s="302">
        <f ca="1">IF(SUM($G506:CB506)=0,$B507,0)</f>
        <v>0</v>
      </c>
      <c r="CC507" s="302">
        <f ca="1">IF(SUM($G506:CC506)=0,$B507,0)</f>
        <v>0</v>
      </c>
      <c r="CD507" s="302">
        <f ca="1">IF(SUM($G506:CD506)=0,$B507,0)</f>
        <v>0</v>
      </c>
      <c r="CE507" s="302">
        <f ca="1">IF(SUM($G506:CE506)=0,$B507,0)</f>
        <v>0</v>
      </c>
      <c r="CF507" s="302">
        <f ca="1">IF(SUM($G506:CF506)=0,$B507,0)</f>
        <v>0</v>
      </c>
      <c r="CG507" s="302">
        <f ca="1">IF(SUM($G506:CG506)=0,$B507,0)</f>
        <v>0</v>
      </c>
      <c r="CH507" s="302">
        <f ca="1">IF(SUM($G506:CH506)=0,$B507,0)</f>
        <v>0</v>
      </c>
      <c r="CI507" s="302">
        <f ca="1">IF(SUM($G506:CI506)=0,$B507,0)</f>
        <v>0</v>
      </c>
      <c r="CJ507" s="302">
        <f ca="1">IF(SUM($G506:CJ506)=0,$B507,0)</f>
        <v>0</v>
      </c>
      <c r="CK507" s="302">
        <f ca="1">IF(SUM($G506:CK506)=0,$B507,0)</f>
        <v>0</v>
      </c>
      <c r="CL507" s="302">
        <f ca="1">IF(SUM($G506:CL506)=0,$B507,0)</f>
        <v>0</v>
      </c>
      <c r="CM507" s="302">
        <f ca="1">IF(SUM($G506:CM506)=0,$B507,0)</f>
        <v>0</v>
      </c>
      <c r="CN507" s="302">
        <f ca="1">IF(SUM($G506:CN506)=0,$B507,0)</f>
        <v>0</v>
      </c>
      <c r="CO507" s="302">
        <f ca="1">IF(SUM($G506:CO506)=0,$B507,0)</f>
        <v>0</v>
      </c>
      <c r="CP507" s="302">
        <f ca="1">IF(SUM($G506:CP506)=0,$B507,0)</f>
        <v>0</v>
      </c>
      <c r="CQ507" s="302">
        <f ca="1">IF(SUM($G506:CQ506)=0,$B507,0)</f>
        <v>0</v>
      </c>
      <c r="CR507" s="302">
        <f ca="1">IF(SUM($G506:CR506)=0,$B507,0)</f>
        <v>0</v>
      </c>
      <c r="CS507" s="302">
        <f ca="1">IF(SUM($G506:CS506)=0,$B507,0)</f>
        <v>0</v>
      </c>
      <c r="CT507" s="302">
        <f ca="1">IF(SUM($G506:CT506)=0,$B507,0)</f>
        <v>0</v>
      </c>
      <c r="CU507" s="302">
        <f ca="1">IF(SUM($G506:CU506)=0,$B507,0)</f>
        <v>0</v>
      </c>
      <c r="CV507" s="302">
        <f ca="1">IF(SUM($G506:CV506)=0,$B507,0)</f>
        <v>0</v>
      </c>
      <c r="CW507" s="302">
        <f ca="1">IF(SUM($G506:CW506)=0,$B507,0)</f>
        <v>0</v>
      </c>
      <c r="CX507" s="302">
        <f ca="1">IF(SUM($G506:CX506)=0,$B507,0)</f>
        <v>0</v>
      </c>
      <c r="CY507" s="302">
        <f ca="1">IF(SUM($G506:CY506)=0,$B507,0)</f>
        <v>0</v>
      </c>
      <c r="CZ507" s="302">
        <f ca="1">IF(SUM($G506:CZ506)=0,$B507,0)</f>
        <v>0</v>
      </c>
      <c r="DA507" s="302">
        <f ca="1">IF(SUM($G506:DA506)=0,$B507,0)</f>
        <v>0</v>
      </c>
      <c r="DB507" s="302">
        <f ca="1">IF(SUM($G506:DB506)=0,$B507,0)</f>
        <v>0</v>
      </c>
      <c r="DC507" s="302">
        <f ca="1">IF(SUM($G506:DC506)=0,$B507,0)</f>
        <v>0</v>
      </c>
      <c r="DD507" s="302">
        <f ca="1">IF(SUM($G506:DD506)=0,$B507,0)</f>
        <v>0</v>
      </c>
      <c r="DE507" s="302">
        <f ca="1">IF(SUM($G506:DE506)=0,$B507,0)</f>
        <v>0</v>
      </c>
      <c r="DF507" s="302">
        <f ca="1">IF(SUM($G506:DF506)=0,$B507,0)</f>
        <v>0</v>
      </c>
      <c r="DG507" s="302">
        <f ca="1">IF(SUM($G506:DG506)=0,$B507,0)</f>
        <v>0</v>
      </c>
      <c r="DH507" s="302">
        <f ca="1">IF(SUM($G506:DH506)=0,$B507,0)</f>
        <v>0</v>
      </c>
      <c r="DI507" s="302">
        <f ca="1">IF(SUM($G506:DI506)=0,$B507,0)</f>
        <v>0</v>
      </c>
      <c r="DJ507" s="302">
        <f ca="1">IF(SUM($G506:DJ506)=0,$B507,0)</f>
        <v>0</v>
      </c>
      <c r="DK507" s="302">
        <f ca="1">IF(SUM($G506:DK506)=0,$B507,0)</f>
        <v>0</v>
      </c>
      <c r="DL507" s="302">
        <f ca="1">IF(SUM($G506:DL506)=0,$B507,0)</f>
        <v>0</v>
      </c>
      <c r="DM507" s="302">
        <f ca="1">IF(SUM($G506:DM506)=0,$B507,0)</f>
        <v>0</v>
      </c>
      <c r="DN507" s="302">
        <f ca="1">IF(SUM($G506:DN506)=0,$B507,0)</f>
        <v>0</v>
      </c>
      <c r="DO507" s="302">
        <f ca="1">IF(SUM($G506:DO506)=0,$B507,0)</f>
        <v>0</v>
      </c>
      <c r="DP507" s="302">
        <f ca="1">IF(SUM($G506:DP506)=0,$B507,0)</f>
        <v>0</v>
      </c>
      <c r="DQ507" s="302">
        <f ca="1">IF(SUM($G506:DQ506)=0,$B507,0)</f>
        <v>0</v>
      </c>
      <c r="DR507" s="302">
        <f ca="1">IF(SUM($G506:DR506)=0,$B507,0)</f>
        <v>0</v>
      </c>
      <c r="DS507" s="302">
        <f ca="1">IF(SUM($G506:DS506)=0,$B507,0)</f>
        <v>0</v>
      </c>
      <c r="DT507" s="302">
        <f ca="1">IF(SUM($G506:DT506)=0,$B507,0)</f>
        <v>0</v>
      </c>
      <c r="DU507" s="302">
        <f ca="1">IF(SUM($G506:DU506)=0,$B507,0)</f>
        <v>0</v>
      </c>
      <c r="DV507" s="302">
        <f ca="1">IF(SUM($G506:DV506)=0,$B507,0)</f>
        <v>0</v>
      </c>
    </row>
    <row r="508" spans="1:128" hidden="1" outlineLevel="1" x14ac:dyDescent="0.2">
      <c r="A508" s="168" t="str">
        <f ca="1">Language!A$815</f>
        <v>влияние стартового баланса на денежные средства</v>
      </c>
      <c r="B508" s="168"/>
      <c r="C508" s="158" t="str">
        <f ca="1">CurName1</f>
        <v>тыс. руб.</v>
      </c>
      <c r="F508" s="6" t="s">
        <v>3082</v>
      </c>
      <c r="G508" s="169">
        <f ca="1">IF(G$2=1,$B507-G507,F507-G507)</f>
        <v>0</v>
      </c>
      <c r="H508" s="169">
        <f t="shared" ref="H508:DV508" ca="1" si="811">IF(H$2=1,$B507-H507,G507-H507)</f>
        <v>0</v>
      </c>
      <c r="I508" s="169">
        <f t="shared" ca="1" si="811"/>
        <v>0</v>
      </c>
      <c r="J508" s="169">
        <f t="shared" ca="1" si="811"/>
        <v>0</v>
      </c>
      <c r="K508" s="169">
        <f t="shared" ca="1" si="811"/>
        <v>0</v>
      </c>
      <c r="L508" s="169">
        <f t="shared" ca="1" si="811"/>
        <v>0</v>
      </c>
      <c r="M508" s="169">
        <f t="shared" ca="1" si="811"/>
        <v>0</v>
      </c>
      <c r="N508" s="169">
        <f t="shared" ca="1" si="811"/>
        <v>0</v>
      </c>
      <c r="O508" s="169">
        <f t="shared" ca="1" si="811"/>
        <v>0</v>
      </c>
      <c r="P508" s="169">
        <f t="shared" ca="1" si="811"/>
        <v>0</v>
      </c>
      <c r="Q508" s="169">
        <f t="shared" ca="1" si="811"/>
        <v>0</v>
      </c>
      <c r="R508" s="169">
        <f t="shared" ca="1" si="811"/>
        <v>0</v>
      </c>
      <c r="S508" s="169">
        <f t="shared" ca="1" si="811"/>
        <v>0</v>
      </c>
      <c r="T508" s="169">
        <f t="shared" ca="1" si="811"/>
        <v>0</v>
      </c>
      <c r="U508" s="169">
        <f t="shared" ca="1" si="811"/>
        <v>0</v>
      </c>
      <c r="V508" s="169">
        <f t="shared" ca="1" si="811"/>
        <v>0</v>
      </c>
      <c r="W508" s="169">
        <f t="shared" ca="1" si="811"/>
        <v>0</v>
      </c>
      <c r="X508" s="169">
        <f t="shared" ca="1" si="811"/>
        <v>0</v>
      </c>
      <c r="Y508" s="169">
        <f t="shared" ca="1" si="811"/>
        <v>0</v>
      </c>
      <c r="Z508" s="169">
        <f t="shared" ca="1" si="811"/>
        <v>0</v>
      </c>
      <c r="AA508" s="169">
        <f t="shared" ca="1" si="811"/>
        <v>0</v>
      </c>
      <c r="AB508" s="169">
        <f t="shared" ca="1" si="811"/>
        <v>0</v>
      </c>
      <c r="AC508" s="169">
        <f t="shared" ca="1" si="811"/>
        <v>0</v>
      </c>
      <c r="AD508" s="169">
        <f t="shared" ca="1" si="811"/>
        <v>0</v>
      </c>
      <c r="AE508" s="169">
        <f t="shared" ca="1" si="811"/>
        <v>0</v>
      </c>
      <c r="AF508" s="169">
        <f t="shared" ca="1" si="811"/>
        <v>0</v>
      </c>
      <c r="AG508" s="169">
        <f t="shared" ca="1" si="811"/>
        <v>0</v>
      </c>
      <c r="AH508" s="169">
        <f t="shared" ca="1" si="811"/>
        <v>0</v>
      </c>
      <c r="AI508" s="169">
        <f t="shared" ca="1" si="811"/>
        <v>0</v>
      </c>
      <c r="AJ508" s="169">
        <f t="shared" ca="1" si="811"/>
        <v>0</v>
      </c>
      <c r="AK508" s="169">
        <f t="shared" ca="1" si="811"/>
        <v>0</v>
      </c>
      <c r="AL508" s="169">
        <f t="shared" ca="1" si="811"/>
        <v>0</v>
      </c>
      <c r="AM508" s="169">
        <f t="shared" ca="1" si="811"/>
        <v>0</v>
      </c>
      <c r="AN508" s="169">
        <f t="shared" ca="1" si="811"/>
        <v>0</v>
      </c>
      <c r="AO508" s="169">
        <f t="shared" ca="1" si="811"/>
        <v>0</v>
      </c>
      <c r="AP508" s="169">
        <f t="shared" ca="1" si="811"/>
        <v>0</v>
      </c>
      <c r="AQ508" s="169">
        <f t="shared" ca="1" si="811"/>
        <v>0</v>
      </c>
      <c r="AR508" s="169">
        <f t="shared" ca="1" si="811"/>
        <v>0</v>
      </c>
      <c r="AS508" s="169">
        <f t="shared" ca="1" si="811"/>
        <v>0</v>
      </c>
      <c r="AT508" s="169">
        <f t="shared" ca="1" si="811"/>
        <v>0</v>
      </c>
      <c r="AU508" s="169">
        <f t="shared" ca="1" si="811"/>
        <v>0</v>
      </c>
      <c r="AV508" s="169">
        <f t="shared" ca="1" si="811"/>
        <v>0</v>
      </c>
      <c r="AW508" s="169">
        <f t="shared" ca="1" si="811"/>
        <v>0</v>
      </c>
      <c r="AX508" s="169">
        <f t="shared" ca="1" si="811"/>
        <v>0</v>
      </c>
      <c r="AY508" s="169">
        <f t="shared" ca="1" si="811"/>
        <v>0</v>
      </c>
      <c r="AZ508" s="169">
        <f t="shared" ca="1" si="811"/>
        <v>0</v>
      </c>
      <c r="BA508" s="169">
        <f t="shared" ca="1" si="811"/>
        <v>0</v>
      </c>
      <c r="BB508" s="169">
        <f t="shared" ca="1" si="811"/>
        <v>0</v>
      </c>
      <c r="BC508" s="169">
        <f t="shared" ca="1" si="811"/>
        <v>0</v>
      </c>
      <c r="BD508" s="169">
        <f t="shared" ca="1" si="811"/>
        <v>0</v>
      </c>
      <c r="BE508" s="169">
        <f t="shared" ca="1" si="811"/>
        <v>0</v>
      </c>
      <c r="BF508" s="169">
        <f t="shared" ca="1" si="811"/>
        <v>0</v>
      </c>
      <c r="BG508" s="169">
        <f t="shared" ca="1" si="811"/>
        <v>0</v>
      </c>
      <c r="BH508" s="169">
        <f t="shared" ca="1" si="811"/>
        <v>0</v>
      </c>
      <c r="BI508" s="169">
        <f t="shared" ca="1" si="811"/>
        <v>0</v>
      </c>
      <c r="BJ508" s="169">
        <f t="shared" ca="1" si="811"/>
        <v>0</v>
      </c>
      <c r="BK508" s="169">
        <f t="shared" ca="1" si="811"/>
        <v>0</v>
      </c>
      <c r="BL508" s="169">
        <f t="shared" ca="1" si="811"/>
        <v>0</v>
      </c>
      <c r="BM508" s="169">
        <f t="shared" ca="1" si="811"/>
        <v>0</v>
      </c>
      <c r="BN508" s="169">
        <f t="shared" ca="1" si="811"/>
        <v>0</v>
      </c>
      <c r="BO508" s="169">
        <f t="shared" ca="1" si="811"/>
        <v>0</v>
      </c>
      <c r="BP508" s="169">
        <f t="shared" ca="1" si="811"/>
        <v>0</v>
      </c>
      <c r="BQ508" s="169">
        <f t="shared" ca="1" si="811"/>
        <v>0</v>
      </c>
      <c r="BR508" s="169">
        <f t="shared" ca="1" si="811"/>
        <v>0</v>
      </c>
      <c r="BS508" s="169">
        <f t="shared" ca="1" si="811"/>
        <v>0</v>
      </c>
      <c r="BT508" s="169">
        <f t="shared" ca="1" si="811"/>
        <v>0</v>
      </c>
      <c r="BU508" s="169">
        <f t="shared" ca="1" si="811"/>
        <v>0</v>
      </c>
      <c r="BV508" s="169">
        <f t="shared" ca="1" si="811"/>
        <v>0</v>
      </c>
      <c r="BW508" s="169">
        <f t="shared" ca="1" si="811"/>
        <v>0</v>
      </c>
      <c r="BX508" s="169">
        <f t="shared" ca="1" si="811"/>
        <v>0</v>
      </c>
      <c r="BY508" s="169">
        <f t="shared" ca="1" si="811"/>
        <v>0</v>
      </c>
      <c r="BZ508" s="169">
        <f t="shared" ca="1" si="811"/>
        <v>0</v>
      </c>
      <c r="CA508" s="169">
        <f t="shared" ca="1" si="811"/>
        <v>0</v>
      </c>
      <c r="CB508" s="169">
        <f t="shared" ca="1" si="811"/>
        <v>0</v>
      </c>
      <c r="CC508" s="169">
        <f t="shared" ca="1" si="811"/>
        <v>0</v>
      </c>
      <c r="CD508" s="169">
        <f t="shared" ca="1" si="811"/>
        <v>0</v>
      </c>
      <c r="CE508" s="169">
        <f t="shared" ca="1" si="811"/>
        <v>0</v>
      </c>
      <c r="CF508" s="169">
        <f t="shared" ca="1" si="811"/>
        <v>0</v>
      </c>
      <c r="CG508" s="169">
        <f t="shared" ca="1" si="811"/>
        <v>0</v>
      </c>
      <c r="CH508" s="169">
        <f t="shared" ca="1" si="811"/>
        <v>0</v>
      </c>
      <c r="CI508" s="169">
        <f t="shared" ca="1" si="811"/>
        <v>0</v>
      </c>
      <c r="CJ508" s="169">
        <f t="shared" ca="1" si="811"/>
        <v>0</v>
      </c>
      <c r="CK508" s="169">
        <f t="shared" ca="1" si="811"/>
        <v>0</v>
      </c>
      <c r="CL508" s="169">
        <f t="shared" ca="1" si="811"/>
        <v>0</v>
      </c>
      <c r="CM508" s="169">
        <f t="shared" ca="1" si="811"/>
        <v>0</v>
      </c>
      <c r="CN508" s="169">
        <f t="shared" ca="1" si="811"/>
        <v>0</v>
      </c>
      <c r="CO508" s="169">
        <f t="shared" ca="1" si="811"/>
        <v>0</v>
      </c>
      <c r="CP508" s="169">
        <f t="shared" ca="1" si="811"/>
        <v>0</v>
      </c>
      <c r="CQ508" s="169">
        <f t="shared" ca="1" si="811"/>
        <v>0</v>
      </c>
      <c r="CR508" s="169">
        <f t="shared" ca="1" si="811"/>
        <v>0</v>
      </c>
      <c r="CS508" s="169">
        <f t="shared" ca="1" si="811"/>
        <v>0</v>
      </c>
      <c r="CT508" s="169">
        <f t="shared" ca="1" si="811"/>
        <v>0</v>
      </c>
      <c r="CU508" s="169">
        <f t="shared" ca="1" si="811"/>
        <v>0</v>
      </c>
      <c r="CV508" s="169">
        <f t="shared" ca="1" si="811"/>
        <v>0</v>
      </c>
      <c r="CW508" s="169">
        <f t="shared" ca="1" si="811"/>
        <v>0</v>
      </c>
      <c r="CX508" s="169">
        <f t="shared" ca="1" si="811"/>
        <v>0</v>
      </c>
      <c r="CY508" s="169">
        <f t="shared" ca="1" si="811"/>
        <v>0</v>
      </c>
      <c r="CZ508" s="169">
        <f t="shared" ca="1" si="811"/>
        <v>0</v>
      </c>
      <c r="DA508" s="169">
        <f t="shared" ca="1" si="811"/>
        <v>0</v>
      </c>
      <c r="DB508" s="169">
        <f t="shared" ca="1" si="811"/>
        <v>0</v>
      </c>
      <c r="DC508" s="169">
        <f t="shared" ca="1" si="811"/>
        <v>0</v>
      </c>
      <c r="DD508" s="169">
        <f t="shared" ca="1" si="811"/>
        <v>0</v>
      </c>
      <c r="DE508" s="169">
        <f t="shared" ca="1" si="811"/>
        <v>0</v>
      </c>
      <c r="DF508" s="169">
        <f t="shared" ca="1" si="811"/>
        <v>0</v>
      </c>
      <c r="DG508" s="169">
        <f t="shared" ca="1" si="811"/>
        <v>0</v>
      </c>
      <c r="DH508" s="169">
        <f t="shared" ca="1" si="811"/>
        <v>0</v>
      </c>
      <c r="DI508" s="169">
        <f t="shared" ca="1" si="811"/>
        <v>0</v>
      </c>
      <c r="DJ508" s="169">
        <f t="shared" ca="1" si="811"/>
        <v>0</v>
      </c>
      <c r="DK508" s="169">
        <f t="shared" ca="1" si="811"/>
        <v>0</v>
      </c>
      <c r="DL508" s="169">
        <f t="shared" ca="1" si="811"/>
        <v>0</v>
      </c>
      <c r="DM508" s="169">
        <f t="shared" ca="1" si="811"/>
        <v>0</v>
      </c>
      <c r="DN508" s="169">
        <f t="shared" ca="1" si="811"/>
        <v>0</v>
      </c>
      <c r="DO508" s="169">
        <f t="shared" ca="1" si="811"/>
        <v>0</v>
      </c>
      <c r="DP508" s="169">
        <f t="shared" ca="1" si="811"/>
        <v>0</v>
      </c>
      <c r="DQ508" s="169">
        <f t="shared" ca="1" si="811"/>
        <v>0</v>
      </c>
      <c r="DR508" s="169">
        <f t="shared" ca="1" si="811"/>
        <v>0</v>
      </c>
      <c r="DS508" s="169">
        <f t="shared" ca="1" si="811"/>
        <v>0</v>
      </c>
      <c r="DT508" s="169">
        <f t="shared" ca="1" si="811"/>
        <v>0</v>
      </c>
      <c r="DU508" s="169">
        <f t="shared" ca="1" si="811"/>
        <v>0</v>
      </c>
      <c r="DV508" s="169">
        <f t="shared" ca="1" si="811"/>
        <v>0</v>
      </c>
    </row>
    <row r="509" spans="1:128" x14ac:dyDescent="0.2">
      <c r="A509" s="198"/>
      <c r="B509" s="183"/>
      <c r="C509" s="160"/>
      <c r="F509" s="6" t="s">
        <v>2961</v>
      </c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  <c r="AB509" s="161"/>
      <c r="AC509" s="161"/>
      <c r="AD509" s="161"/>
      <c r="AE509" s="161"/>
      <c r="AF509" s="161"/>
      <c r="AG509" s="161"/>
      <c r="AH509" s="161"/>
      <c r="AI509" s="161"/>
      <c r="AJ509" s="161"/>
      <c r="AK509" s="161"/>
      <c r="AL509" s="161"/>
      <c r="AM509" s="161"/>
      <c r="AN509" s="161"/>
      <c r="AO509" s="161"/>
      <c r="AP509" s="161"/>
      <c r="AQ509" s="161"/>
      <c r="AR509" s="161"/>
      <c r="AS509" s="161"/>
      <c r="AT509" s="161"/>
      <c r="AU509" s="161"/>
      <c r="AV509" s="161"/>
      <c r="AW509" s="161"/>
      <c r="AX509" s="161"/>
      <c r="AY509" s="161"/>
      <c r="AZ509" s="161"/>
      <c r="BA509" s="161"/>
      <c r="BB509" s="161"/>
      <c r="BC509" s="161"/>
      <c r="BD509" s="161"/>
      <c r="BE509" s="161"/>
      <c r="BF509" s="161"/>
      <c r="BG509" s="161"/>
      <c r="BH509" s="161"/>
      <c r="BI509" s="161"/>
      <c r="BJ509" s="161"/>
      <c r="BK509" s="161"/>
      <c r="BL509" s="161"/>
      <c r="BM509" s="161"/>
      <c r="BN509" s="161"/>
      <c r="BO509" s="161"/>
      <c r="BP509" s="161"/>
      <c r="BQ509" s="161"/>
      <c r="BR509" s="161"/>
      <c r="BS509" s="161"/>
      <c r="BT509" s="161"/>
      <c r="BU509" s="161"/>
      <c r="BV509" s="161"/>
      <c r="BW509" s="161"/>
      <c r="BX509" s="161"/>
      <c r="BY509" s="161"/>
      <c r="BZ509" s="161"/>
      <c r="CA509" s="161"/>
      <c r="CB509" s="161"/>
      <c r="CC509" s="161"/>
      <c r="CD509" s="161"/>
      <c r="CE509" s="161"/>
      <c r="CF509" s="161"/>
      <c r="CG509" s="161"/>
      <c r="CH509" s="161"/>
      <c r="CI509" s="161"/>
      <c r="CJ509" s="161"/>
      <c r="CK509" s="161"/>
      <c r="CL509" s="161"/>
      <c r="CM509" s="161"/>
      <c r="CN509" s="161"/>
      <c r="CO509" s="161"/>
      <c r="CP509" s="161"/>
      <c r="CQ509" s="161"/>
      <c r="CR509" s="161"/>
      <c r="CS509" s="161"/>
      <c r="CT509" s="161"/>
      <c r="CU509" s="161"/>
      <c r="CV509" s="161"/>
      <c r="CW509" s="161"/>
      <c r="CX509" s="161"/>
      <c r="CY509" s="161"/>
      <c r="CZ509" s="161"/>
      <c r="DA509" s="161"/>
      <c r="DB509" s="161"/>
      <c r="DC509" s="161"/>
      <c r="DD509" s="161"/>
      <c r="DE509" s="161"/>
      <c r="DF509" s="161"/>
      <c r="DG509" s="161"/>
      <c r="DH509" s="161"/>
      <c r="DI509" s="161"/>
      <c r="DJ509" s="161"/>
      <c r="DK509" s="161"/>
      <c r="DL509" s="161"/>
      <c r="DM509" s="161"/>
      <c r="DN509" s="161"/>
      <c r="DO509" s="161"/>
      <c r="DP509" s="161"/>
      <c r="DQ509" s="161"/>
      <c r="DR509" s="161"/>
      <c r="DS509" s="161"/>
      <c r="DT509" s="161"/>
      <c r="DU509" s="161"/>
      <c r="DV509" s="161"/>
    </row>
    <row r="510" spans="1:128" x14ac:dyDescent="0.2">
      <c r="A510" s="198" t="str">
        <f ca="1">Language!A$816</f>
        <v>Авансы полученные</v>
      </c>
      <c r="B510" s="147"/>
      <c r="C510" s="160" t="str">
        <f ca="1">CurName1</f>
        <v>тыс. руб.</v>
      </c>
      <c r="F510" s="154" t="s">
        <v>694</v>
      </c>
      <c r="G510" s="161">
        <f t="shared" ref="G510:N510" ca="1" si="812">G512+G513</f>
        <v>0</v>
      </c>
      <c r="H510" s="161">
        <f t="shared" ca="1" si="812"/>
        <v>0</v>
      </c>
      <c r="I510" s="161">
        <f t="shared" ca="1" si="812"/>
        <v>0</v>
      </c>
      <c r="J510" s="161">
        <f t="shared" ca="1" si="812"/>
        <v>0</v>
      </c>
      <c r="K510" s="161">
        <f t="shared" ca="1" si="812"/>
        <v>0</v>
      </c>
      <c r="L510" s="161">
        <f t="shared" ca="1" si="812"/>
        <v>0</v>
      </c>
      <c r="M510" s="161">
        <f t="shared" ca="1" si="812"/>
        <v>0</v>
      </c>
      <c r="N510" s="161">
        <f t="shared" ca="1" si="812"/>
        <v>0</v>
      </c>
      <c r="O510" s="161">
        <f t="shared" ref="O510:AT510" ca="1" si="813">O512+O513</f>
        <v>0</v>
      </c>
      <c r="P510" s="161">
        <f t="shared" ca="1" si="813"/>
        <v>0</v>
      </c>
      <c r="Q510" s="161">
        <f t="shared" ca="1" si="813"/>
        <v>0</v>
      </c>
      <c r="R510" s="161">
        <f t="shared" ca="1" si="813"/>
        <v>0</v>
      </c>
      <c r="S510" s="161">
        <f t="shared" ca="1" si="813"/>
        <v>0</v>
      </c>
      <c r="T510" s="161">
        <f t="shared" ca="1" si="813"/>
        <v>0</v>
      </c>
      <c r="U510" s="161">
        <f t="shared" ca="1" si="813"/>
        <v>0</v>
      </c>
      <c r="V510" s="161">
        <f t="shared" ca="1" si="813"/>
        <v>0</v>
      </c>
      <c r="W510" s="161">
        <f t="shared" ca="1" si="813"/>
        <v>0</v>
      </c>
      <c r="X510" s="161">
        <f t="shared" ca="1" si="813"/>
        <v>0</v>
      </c>
      <c r="Y510" s="161">
        <f t="shared" ca="1" si="813"/>
        <v>0</v>
      </c>
      <c r="Z510" s="161">
        <f t="shared" ca="1" si="813"/>
        <v>0</v>
      </c>
      <c r="AA510" s="161">
        <f t="shared" ca="1" si="813"/>
        <v>0</v>
      </c>
      <c r="AB510" s="161">
        <f t="shared" ca="1" si="813"/>
        <v>0</v>
      </c>
      <c r="AC510" s="161">
        <f t="shared" ca="1" si="813"/>
        <v>0</v>
      </c>
      <c r="AD510" s="161">
        <f t="shared" ca="1" si="813"/>
        <v>0</v>
      </c>
      <c r="AE510" s="161">
        <f t="shared" ca="1" si="813"/>
        <v>0</v>
      </c>
      <c r="AF510" s="161">
        <f t="shared" ca="1" si="813"/>
        <v>0</v>
      </c>
      <c r="AG510" s="161">
        <f t="shared" ca="1" si="813"/>
        <v>0</v>
      </c>
      <c r="AH510" s="161">
        <f t="shared" ca="1" si="813"/>
        <v>0</v>
      </c>
      <c r="AI510" s="161">
        <f t="shared" ca="1" si="813"/>
        <v>0</v>
      </c>
      <c r="AJ510" s="161">
        <f t="shared" ca="1" si="813"/>
        <v>0</v>
      </c>
      <c r="AK510" s="161">
        <f t="shared" ca="1" si="813"/>
        <v>0</v>
      </c>
      <c r="AL510" s="161">
        <f t="shared" ca="1" si="813"/>
        <v>0</v>
      </c>
      <c r="AM510" s="161">
        <f t="shared" ca="1" si="813"/>
        <v>0</v>
      </c>
      <c r="AN510" s="161">
        <f t="shared" ca="1" si="813"/>
        <v>0</v>
      </c>
      <c r="AO510" s="161">
        <f t="shared" ca="1" si="813"/>
        <v>0</v>
      </c>
      <c r="AP510" s="161">
        <f t="shared" ca="1" si="813"/>
        <v>0</v>
      </c>
      <c r="AQ510" s="161">
        <f t="shared" ca="1" si="813"/>
        <v>0</v>
      </c>
      <c r="AR510" s="161">
        <f t="shared" ca="1" si="813"/>
        <v>0</v>
      </c>
      <c r="AS510" s="161">
        <f t="shared" ca="1" si="813"/>
        <v>0</v>
      </c>
      <c r="AT510" s="161">
        <f t="shared" ca="1" si="813"/>
        <v>0</v>
      </c>
      <c r="AU510" s="161">
        <f t="shared" ref="AU510:BZ510" ca="1" si="814">AU512+AU513</f>
        <v>0</v>
      </c>
      <c r="AV510" s="161">
        <f t="shared" ca="1" si="814"/>
        <v>0</v>
      </c>
      <c r="AW510" s="161">
        <f t="shared" ca="1" si="814"/>
        <v>0</v>
      </c>
      <c r="AX510" s="161">
        <f t="shared" ca="1" si="814"/>
        <v>0</v>
      </c>
      <c r="AY510" s="161">
        <f t="shared" ca="1" si="814"/>
        <v>0</v>
      </c>
      <c r="AZ510" s="161">
        <f t="shared" ca="1" si="814"/>
        <v>0</v>
      </c>
      <c r="BA510" s="161">
        <f t="shared" ca="1" si="814"/>
        <v>0</v>
      </c>
      <c r="BB510" s="161">
        <f t="shared" ca="1" si="814"/>
        <v>0</v>
      </c>
      <c r="BC510" s="161">
        <f t="shared" ca="1" si="814"/>
        <v>0</v>
      </c>
      <c r="BD510" s="161">
        <f t="shared" ca="1" si="814"/>
        <v>0</v>
      </c>
      <c r="BE510" s="161">
        <f t="shared" ca="1" si="814"/>
        <v>0</v>
      </c>
      <c r="BF510" s="161">
        <f t="shared" ca="1" si="814"/>
        <v>0</v>
      </c>
      <c r="BG510" s="161">
        <f t="shared" ca="1" si="814"/>
        <v>0</v>
      </c>
      <c r="BH510" s="161">
        <f t="shared" ca="1" si="814"/>
        <v>0</v>
      </c>
      <c r="BI510" s="161">
        <f t="shared" ca="1" si="814"/>
        <v>0</v>
      </c>
      <c r="BJ510" s="161">
        <f t="shared" ca="1" si="814"/>
        <v>0</v>
      </c>
      <c r="BK510" s="161">
        <f t="shared" ca="1" si="814"/>
        <v>0</v>
      </c>
      <c r="BL510" s="161">
        <f t="shared" ca="1" si="814"/>
        <v>0</v>
      </c>
      <c r="BM510" s="161">
        <f t="shared" ca="1" si="814"/>
        <v>0</v>
      </c>
      <c r="BN510" s="161">
        <f t="shared" ca="1" si="814"/>
        <v>0</v>
      </c>
      <c r="BO510" s="161">
        <f t="shared" ca="1" si="814"/>
        <v>0</v>
      </c>
      <c r="BP510" s="161">
        <f t="shared" ca="1" si="814"/>
        <v>0</v>
      </c>
      <c r="BQ510" s="161">
        <f t="shared" ca="1" si="814"/>
        <v>0</v>
      </c>
      <c r="BR510" s="161">
        <f t="shared" ca="1" si="814"/>
        <v>0</v>
      </c>
      <c r="BS510" s="161">
        <f t="shared" ca="1" si="814"/>
        <v>0</v>
      </c>
      <c r="BT510" s="161">
        <f t="shared" ca="1" si="814"/>
        <v>0</v>
      </c>
      <c r="BU510" s="161">
        <f t="shared" ca="1" si="814"/>
        <v>0</v>
      </c>
      <c r="BV510" s="161">
        <f t="shared" ca="1" si="814"/>
        <v>0</v>
      </c>
      <c r="BW510" s="161">
        <f t="shared" ca="1" si="814"/>
        <v>0</v>
      </c>
      <c r="BX510" s="161">
        <f t="shared" ca="1" si="814"/>
        <v>0</v>
      </c>
      <c r="BY510" s="161">
        <f t="shared" ca="1" si="814"/>
        <v>0</v>
      </c>
      <c r="BZ510" s="161">
        <f t="shared" ca="1" si="814"/>
        <v>0</v>
      </c>
      <c r="CA510" s="161">
        <f t="shared" ref="CA510:DF510" ca="1" si="815">CA512+CA513</f>
        <v>0</v>
      </c>
      <c r="CB510" s="161">
        <f t="shared" ca="1" si="815"/>
        <v>0</v>
      </c>
      <c r="CC510" s="161">
        <f t="shared" ca="1" si="815"/>
        <v>0</v>
      </c>
      <c r="CD510" s="161">
        <f t="shared" ca="1" si="815"/>
        <v>0</v>
      </c>
      <c r="CE510" s="161">
        <f t="shared" ca="1" si="815"/>
        <v>0</v>
      </c>
      <c r="CF510" s="161">
        <f t="shared" ca="1" si="815"/>
        <v>0</v>
      </c>
      <c r="CG510" s="161">
        <f t="shared" ca="1" si="815"/>
        <v>0</v>
      </c>
      <c r="CH510" s="161">
        <f t="shared" ca="1" si="815"/>
        <v>0</v>
      </c>
      <c r="CI510" s="161">
        <f t="shared" ca="1" si="815"/>
        <v>0</v>
      </c>
      <c r="CJ510" s="161">
        <f t="shared" ca="1" si="815"/>
        <v>0</v>
      </c>
      <c r="CK510" s="161">
        <f t="shared" ca="1" si="815"/>
        <v>0</v>
      </c>
      <c r="CL510" s="161">
        <f t="shared" ca="1" si="815"/>
        <v>0</v>
      </c>
      <c r="CM510" s="161">
        <f t="shared" ca="1" si="815"/>
        <v>0</v>
      </c>
      <c r="CN510" s="161">
        <f t="shared" ca="1" si="815"/>
        <v>0</v>
      </c>
      <c r="CO510" s="161">
        <f t="shared" ca="1" si="815"/>
        <v>0</v>
      </c>
      <c r="CP510" s="161">
        <f t="shared" ca="1" si="815"/>
        <v>0</v>
      </c>
      <c r="CQ510" s="161">
        <f t="shared" ca="1" si="815"/>
        <v>0</v>
      </c>
      <c r="CR510" s="161">
        <f t="shared" ca="1" si="815"/>
        <v>0</v>
      </c>
      <c r="CS510" s="161">
        <f t="shared" ca="1" si="815"/>
        <v>0</v>
      </c>
      <c r="CT510" s="161">
        <f t="shared" ca="1" si="815"/>
        <v>0</v>
      </c>
      <c r="CU510" s="161">
        <f t="shared" ca="1" si="815"/>
        <v>0</v>
      </c>
      <c r="CV510" s="161">
        <f t="shared" ca="1" si="815"/>
        <v>0</v>
      </c>
      <c r="CW510" s="161">
        <f t="shared" ca="1" si="815"/>
        <v>0</v>
      </c>
      <c r="CX510" s="161">
        <f t="shared" ca="1" si="815"/>
        <v>0</v>
      </c>
      <c r="CY510" s="161">
        <f t="shared" ca="1" si="815"/>
        <v>0</v>
      </c>
      <c r="CZ510" s="161">
        <f t="shared" ca="1" si="815"/>
        <v>0</v>
      </c>
      <c r="DA510" s="161">
        <f t="shared" ca="1" si="815"/>
        <v>0</v>
      </c>
      <c r="DB510" s="161">
        <f t="shared" ca="1" si="815"/>
        <v>0</v>
      </c>
      <c r="DC510" s="161">
        <f t="shared" ca="1" si="815"/>
        <v>0</v>
      </c>
      <c r="DD510" s="161">
        <f t="shared" ca="1" si="815"/>
        <v>0</v>
      </c>
      <c r="DE510" s="161">
        <f t="shared" ca="1" si="815"/>
        <v>0</v>
      </c>
      <c r="DF510" s="161">
        <f t="shared" ca="1" si="815"/>
        <v>0</v>
      </c>
      <c r="DG510" s="161">
        <f t="shared" ref="DG510:DV510" ca="1" si="816">DG512+DG513</f>
        <v>0</v>
      </c>
      <c r="DH510" s="161">
        <f t="shared" ca="1" si="816"/>
        <v>0</v>
      </c>
      <c r="DI510" s="161">
        <f t="shared" ca="1" si="816"/>
        <v>0</v>
      </c>
      <c r="DJ510" s="161">
        <f t="shared" ca="1" si="816"/>
        <v>0</v>
      </c>
      <c r="DK510" s="161">
        <f t="shared" ca="1" si="816"/>
        <v>0</v>
      </c>
      <c r="DL510" s="161">
        <f t="shared" ca="1" si="816"/>
        <v>0</v>
      </c>
      <c r="DM510" s="161">
        <f t="shared" ca="1" si="816"/>
        <v>0</v>
      </c>
      <c r="DN510" s="161">
        <f t="shared" ca="1" si="816"/>
        <v>0</v>
      </c>
      <c r="DO510" s="161">
        <f t="shared" ca="1" si="816"/>
        <v>0</v>
      </c>
      <c r="DP510" s="161">
        <f t="shared" ca="1" si="816"/>
        <v>0</v>
      </c>
      <c r="DQ510" s="161">
        <f t="shared" ca="1" si="816"/>
        <v>0</v>
      </c>
      <c r="DR510" s="161">
        <f t="shared" ca="1" si="816"/>
        <v>0</v>
      </c>
      <c r="DS510" s="161">
        <f t="shared" ca="1" si="816"/>
        <v>0</v>
      </c>
      <c r="DT510" s="161">
        <f t="shared" ca="1" si="816"/>
        <v>0</v>
      </c>
      <c r="DU510" s="161">
        <f t="shared" ca="1" si="816"/>
        <v>0</v>
      </c>
      <c r="DV510" s="161">
        <f t="shared" ca="1" si="816"/>
        <v>0</v>
      </c>
    </row>
    <row r="511" spans="1:128" collapsed="1" x14ac:dyDescent="0.2">
      <c r="A511" s="159" t="str">
        <f ca="1">Language!A$817</f>
        <v>средний период предоплаты</v>
      </c>
      <c r="B511" s="310">
        <f ca="1">IF(OFFSET(G109,0,1)&gt;0,B513*Параметры!G$36/OFFSET(G109,0,1),IF(OFFSET(INDEX(G109:DW109,1,MATCH(0,G109:DW109)+1),0,1)=0,0,B513*Параметры!G$36/OFFSET(INDEX(G109:DW109,1,MATCH(0,G109:DW109)+1),0,1)))</f>
        <v>0</v>
      </c>
      <c r="C511" s="160" t="str">
        <f ca="1">Language!$A$1464</f>
        <v>дней</v>
      </c>
      <c r="F511" s="6" t="s">
        <v>2961</v>
      </c>
      <c r="G511" s="161"/>
      <c r="H511" s="161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  <c r="AB511" s="161"/>
      <c r="AC511" s="161"/>
      <c r="AD511" s="161"/>
      <c r="AE511" s="161"/>
      <c r="AF511" s="161"/>
      <c r="AG511" s="161"/>
      <c r="AH511" s="161"/>
      <c r="AI511" s="161"/>
      <c r="AJ511" s="161"/>
      <c r="AK511" s="161"/>
      <c r="AL511" s="161"/>
      <c r="AM511" s="161"/>
      <c r="AN511" s="161"/>
      <c r="AO511" s="161"/>
      <c r="AP511" s="161"/>
      <c r="AQ511" s="161"/>
      <c r="AR511" s="161"/>
      <c r="AS511" s="161"/>
      <c r="AT511" s="161"/>
      <c r="AU511" s="161"/>
      <c r="AV511" s="161"/>
      <c r="AW511" s="161"/>
      <c r="AX511" s="161"/>
      <c r="AY511" s="161"/>
      <c r="AZ511" s="161"/>
      <c r="BA511" s="161"/>
      <c r="BB511" s="161"/>
      <c r="BC511" s="161"/>
      <c r="BD511" s="161"/>
      <c r="BE511" s="161"/>
      <c r="BF511" s="161"/>
      <c r="BG511" s="161"/>
      <c r="BH511" s="161"/>
      <c r="BI511" s="161"/>
      <c r="BJ511" s="161"/>
      <c r="BK511" s="161"/>
      <c r="BL511" s="161"/>
      <c r="BM511" s="161"/>
      <c r="BN511" s="161"/>
      <c r="BO511" s="161"/>
      <c r="BP511" s="161"/>
      <c r="BQ511" s="161"/>
      <c r="BR511" s="161"/>
      <c r="BS511" s="161"/>
      <c r="BT511" s="161"/>
      <c r="BU511" s="161"/>
      <c r="BV511" s="161"/>
      <c r="BW511" s="161"/>
      <c r="BX511" s="161"/>
      <c r="BY511" s="161"/>
      <c r="BZ511" s="161"/>
      <c r="CA511" s="161"/>
      <c r="CB511" s="161"/>
      <c r="CC511" s="161"/>
      <c r="CD511" s="161"/>
      <c r="CE511" s="161"/>
      <c r="CF511" s="161"/>
      <c r="CG511" s="161"/>
      <c r="CH511" s="161"/>
      <c r="CI511" s="161"/>
      <c r="CJ511" s="161"/>
      <c r="CK511" s="161"/>
      <c r="CL511" s="161"/>
      <c r="CM511" s="161"/>
      <c r="CN511" s="161"/>
      <c r="CO511" s="161"/>
      <c r="CP511" s="161"/>
      <c r="CQ511" s="161"/>
      <c r="CR511" s="161"/>
      <c r="CS511" s="161"/>
      <c r="CT511" s="161"/>
      <c r="CU511" s="161"/>
      <c r="CV511" s="161"/>
      <c r="CW511" s="161"/>
      <c r="CX511" s="161"/>
      <c r="CY511" s="161"/>
      <c r="CZ511" s="161"/>
      <c r="DA511" s="161"/>
      <c r="DB511" s="161"/>
      <c r="DC511" s="161"/>
      <c r="DD511" s="161"/>
      <c r="DE511" s="161"/>
      <c r="DF511" s="161"/>
      <c r="DG511" s="161"/>
      <c r="DH511" s="161"/>
      <c r="DI511" s="161"/>
      <c r="DJ511" s="161"/>
      <c r="DK511" s="161"/>
      <c r="DL511" s="161"/>
      <c r="DM511" s="161"/>
      <c r="DN511" s="161"/>
      <c r="DO511" s="161"/>
      <c r="DP511" s="161"/>
      <c r="DQ511" s="161"/>
      <c r="DR511" s="161"/>
      <c r="DS511" s="161"/>
      <c r="DT511" s="161"/>
      <c r="DU511" s="161"/>
      <c r="DV511" s="161"/>
    </row>
    <row r="512" spans="1:128" hidden="1" outlineLevel="1" x14ac:dyDescent="0.2">
      <c r="A512" s="168" t="str">
        <f ca="1">Language!A$818</f>
        <v>величина из плана продаж</v>
      </c>
      <c r="B512" s="168"/>
      <c r="C512" s="158" t="str">
        <f ca="1">CurName1</f>
        <v>тыс. руб.</v>
      </c>
      <c r="F512" s="6" t="s">
        <v>3083</v>
      </c>
      <c r="G512" s="169">
        <f t="shared" ref="G512:AL512" ca="1" si="817">G115-G116</f>
        <v>0</v>
      </c>
      <c r="H512" s="169">
        <f t="shared" ca="1" si="817"/>
        <v>0</v>
      </c>
      <c r="I512" s="169">
        <f t="shared" ca="1" si="817"/>
        <v>0</v>
      </c>
      <c r="J512" s="169">
        <f t="shared" ca="1" si="817"/>
        <v>0</v>
      </c>
      <c r="K512" s="169">
        <f t="shared" ca="1" si="817"/>
        <v>0</v>
      </c>
      <c r="L512" s="169">
        <f t="shared" ca="1" si="817"/>
        <v>0</v>
      </c>
      <c r="M512" s="169">
        <f t="shared" ca="1" si="817"/>
        <v>0</v>
      </c>
      <c r="N512" s="169">
        <f t="shared" ca="1" si="817"/>
        <v>0</v>
      </c>
      <c r="O512" s="169">
        <f t="shared" ca="1" si="817"/>
        <v>0</v>
      </c>
      <c r="P512" s="169">
        <f t="shared" ca="1" si="817"/>
        <v>0</v>
      </c>
      <c r="Q512" s="169">
        <f t="shared" ca="1" si="817"/>
        <v>0</v>
      </c>
      <c r="R512" s="169">
        <f t="shared" ca="1" si="817"/>
        <v>0</v>
      </c>
      <c r="S512" s="169">
        <f t="shared" ca="1" si="817"/>
        <v>0</v>
      </c>
      <c r="T512" s="169">
        <f t="shared" ca="1" si="817"/>
        <v>0</v>
      </c>
      <c r="U512" s="169">
        <f t="shared" ca="1" si="817"/>
        <v>0</v>
      </c>
      <c r="V512" s="169">
        <f t="shared" ca="1" si="817"/>
        <v>0</v>
      </c>
      <c r="W512" s="169">
        <f t="shared" ca="1" si="817"/>
        <v>0</v>
      </c>
      <c r="X512" s="169">
        <f t="shared" ca="1" si="817"/>
        <v>0</v>
      </c>
      <c r="Y512" s="169">
        <f t="shared" ca="1" si="817"/>
        <v>0</v>
      </c>
      <c r="Z512" s="169">
        <f t="shared" ca="1" si="817"/>
        <v>0</v>
      </c>
      <c r="AA512" s="169">
        <f t="shared" ca="1" si="817"/>
        <v>0</v>
      </c>
      <c r="AB512" s="169">
        <f t="shared" ca="1" si="817"/>
        <v>0</v>
      </c>
      <c r="AC512" s="169">
        <f t="shared" ca="1" si="817"/>
        <v>0</v>
      </c>
      <c r="AD512" s="169">
        <f t="shared" ca="1" si="817"/>
        <v>0</v>
      </c>
      <c r="AE512" s="169">
        <f t="shared" ca="1" si="817"/>
        <v>0</v>
      </c>
      <c r="AF512" s="169">
        <f t="shared" ca="1" si="817"/>
        <v>0</v>
      </c>
      <c r="AG512" s="169">
        <f t="shared" ca="1" si="817"/>
        <v>0</v>
      </c>
      <c r="AH512" s="169">
        <f t="shared" ca="1" si="817"/>
        <v>0</v>
      </c>
      <c r="AI512" s="169">
        <f t="shared" ca="1" si="817"/>
        <v>0</v>
      </c>
      <c r="AJ512" s="169">
        <f t="shared" ca="1" si="817"/>
        <v>0</v>
      </c>
      <c r="AK512" s="169">
        <f t="shared" ca="1" si="817"/>
        <v>0</v>
      </c>
      <c r="AL512" s="169">
        <f t="shared" ca="1" si="817"/>
        <v>0</v>
      </c>
      <c r="AM512" s="169">
        <f t="shared" ref="AM512:BR512" ca="1" si="818">AM115-AM116</f>
        <v>0</v>
      </c>
      <c r="AN512" s="169">
        <f t="shared" ca="1" si="818"/>
        <v>0</v>
      </c>
      <c r="AO512" s="169">
        <f t="shared" ca="1" si="818"/>
        <v>0</v>
      </c>
      <c r="AP512" s="169">
        <f t="shared" ca="1" si="818"/>
        <v>0</v>
      </c>
      <c r="AQ512" s="169">
        <f t="shared" ca="1" si="818"/>
        <v>0</v>
      </c>
      <c r="AR512" s="169">
        <f t="shared" ca="1" si="818"/>
        <v>0</v>
      </c>
      <c r="AS512" s="169">
        <f t="shared" ca="1" si="818"/>
        <v>0</v>
      </c>
      <c r="AT512" s="169">
        <f t="shared" ca="1" si="818"/>
        <v>0</v>
      </c>
      <c r="AU512" s="169">
        <f t="shared" ca="1" si="818"/>
        <v>0</v>
      </c>
      <c r="AV512" s="169">
        <f t="shared" ca="1" si="818"/>
        <v>0</v>
      </c>
      <c r="AW512" s="169">
        <f t="shared" ca="1" si="818"/>
        <v>0</v>
      </c>
      <c r="AX512" s="169">
        <f t="shared" ca="1" si="818"/>
        <v>0</v>
      </c>
      <c r="AY512" s="169">
        <f t="shared" ca="1" si="818"/>
        <v>0</v>
      </c>
      <c r="AZ512" s="169">
        <f t="shared" ca="1" si="818"/>
        <v>0</v>
      </c>
      <c r="BA512" s="169">
        <f t="shared" ca="1" si="818"/>
        <v>0</v>
      </c>
      <c r="BB512" s="169">
        <f t="shared" ca="1" si="818"/>
        <v>0</v>
      </c>
      <c r="BC512" s="169">
        <f t="shared" ca="1" si="818"/>
        <v>0</v>
      </c>
      <c r="BD512" s="169">
        <f t="shared" ca="1" si="818"/>
        <v>0</v>
      </c>
      <c r="BE512" s="169">
        <f t="shared" ca="1" si="818"/>
        <v>0</v>
      </c>
      <c r="BF512" s="169">
        <f t="shared" ca="1" si="818"/>
        <v>0</v>
      </c>
      <c r="BG512" s="169">
        <f t="shared" ca="1" si="818"/>
        <v>0</v>
      </c>
      <c r="BH512" s="169">
        <f t="shared" ca="1" si="818"/>
        <v>0</v>
      </c>
      <c r="BI512" s="169">
        <f t="shared" ca="1" si="818"/>
        <v>0</v>
      </c>
      <c r="BJ512" s="169">
        <f t="shared" ca="1" si="818"/>
        <v>0</v>
      </c>
      <c r="BK512" s="169">
        <f t="shared" ca="1" si="818"/>
        <v>0</v>
      </c>
      <c r="BL512" s="169">
        <f t="shared" ca="1" si="818"/>
        <v>0</v>
      </c>
      <c r="BM512" s="169">
        <f t="shared" ca="1" si="818"/>
        <v>0</v>
      </c>
      <c r="BN512" s="169">
        <f t="shared" ca="1" si="818"/>
        <v>0</v>
      </c>
      <c r="BO512" s="169">
        <f t="shared" ca="1" si="818"/>
        <v>0</v>
      </c>
      <c r="BP512" s="169">
        <f t="shared" ca="1" si="818"/>
        <v>0</v>
      </c>
      <c r="BQ512" s="169">
        <f t="shared" ca="1" si="818"/>
        <v>0</v>
      </c>
      <c r="BR512" s="169">
        <f t="shared" ca="1" si="818"/>
        <v>0</v>
      </c>
      <c r="BS512" s="169">
        <f t="shared" ref="BS512:CX512" ca="1" si="819">BS115-BS116</f>
        <v>0</v>
      </c>
      <c r="BT512" s="169">
        <f t="shared" ca="1" si="819"/>
        <v>0</v>
      </c>
      <c r="BU512" s="169">
        <f t="shared" ca="1" si="819"/>
        <v>0</v>
      </c>
      <c r="BV512" s="169">
        <f t="shared" ca="1" si="819"/>
        <v>0</v>
      </c>
      <c r="BW512" s="169">
        <f t="shared" ca="1" si="819"/>
        <v>0</v>
      </c>
      <c r="BX512" s="169">
        <f t="shared" ca="1" si="819"/>
        <v>0</v>
      </c>
      <c r="BY512" s="169">
        <f t="shared" ca="1" si="819"/>
        <v>0</v>
      </c>
      <c r="BZ512" s="169">
        <f t="shared" ca="1" si="819"/>
        <v>0</v>
      </c>
      <c r="CA512" s="169">
        <f t="shared" ca="1" si="819"/>
        <v>0</v>
      </c>
      <c r="CB512" s="169">
        <f t="shared" ca="1" si="819"/>
        <v>0</v>
      </c>
      <c r="CC512" s="169">
        <f t="shared" ca="1" si="819"/>
        <v>0</v>
      </c>
      <c r="CD512" s="169">
        <f t="shared" ca="1" si="819"/>
        <v>0</v>
      </c>
      <c r="CE512" s="169">
        <f t="shared" ca="1" si="819"/>
        <v>0</v>
      </c>
      <c r="CF512" s="169">
        <f t="shared" ca="1" si="819"/>
        <v>0</v>
      </c>
      <c r="CG512" s="169">
        <f t="shared" ca="1" si="819"/>
        <v>0</v>
      </c>
      <c r="CH512" s="169">
        <f t="shared" ca="1" si="819"/>
        <v>0</v>
      </c>
      <c r="CI512" s="169">
        <f t="shared" ca="1" si="819"/>
        <v>0</v>
      </c>
      <c r="CJ512" s="169">
        <f t="shared" ca="1" si="819"/>
        <v>0</v>
      </c>
      <c r="CK512" s="169">
        <f t="shared" ca="1" si="819"/>
        <v>0</v>
      </c>
      <c r="CL512" s="169">
        <f t="shared" ca="1" si="819"/>
        <v>0</v>
      </c>
      <c r="CM512" s="169">
        <f t="shared" ca="1" si="819"/>
        <v>0</v>
      </c>
      <c r="CN512" s="169">
        <f t="shared" ca="1" si="819"/>
        <v>0</v>
      </c>
      <c r="CO512" s="169">
        <f t="shared" ca="1" si="819"/>
        <v>0</v>
      </c>
      <c r="CP512" s="169">
        <f t="shared" ca="1" si="819"/>
        <v>0</v>
      </c>
      <c r="CQ512" s="169">
        <f t="shared" ca="1" si="819"/>
        <v>0</v>
      </c>
      <c r="CR512" s="169">
        <f t="shared" ca="1" si="819"/>
        <v>0</v>
      </c>
      <c r="CS512" s="169">
        <f t="shared" ca="1" si="819"/>
        <v>0</v>
      </c>
      <c r="CT512" s="169">
        <f t="shared" ca="1" si="819"/>
        <v>0</v>
      </c>
      <c r="CU512" s="169">
        <f t="shared" ca="1" si="819"/>
        <v>0</v>
      </c>
      <c r="CV512" s="169">
        <f t="shared" ca="1" si="819"/>
        <v>0</v>
      </c>
      <c r="CW512" s="169">
        <f t="shared" ca="1" si="819"/>
        <v>0</v>
      </c>
      <c r="CX512" s="169">
        <f t="shared" ca="1" si="819"/>
        <v>0</v>
      </c>
      <c r="CY512" s="169">
        <f t="shared" ref="CY512:DV512" ca="1" si="820">CY115-CY116</f>
        <v>0</v>
      </c>
      <c r="CZ512" s="169">
        <f t="shared" ca="1" si="820"/>
        <v>0</v>
      </c>
      <c r="DA512" s="169">
        <f t="shared" ca="1" si="820"/>
        <v>0</v>
      </c>
      <c r="DB512" s="169">
        <f t="shared" ca="1" si="820"/>
        <v>0</v>
      </c>
      <c r="DC512" s="169">
        <f t="shared" ca="1" si="820"/>
        <v>0</v>
      </c>
      <c r="DD512" s="169">
        <f t="shared" ca="1" si="820"/>
        <v>0</v>
      </c>
      <c r="DE512" s="169">
        <f t="shared" ca="1" si="820"/>
        <v>0</v>
      </c>
      <c r="DF512" s="169">
        <f t="shared" ca="1" si="820"/>
        <v>0</v>
      </c>
      <c r="DG512" s="169">
        <f t="shared" ca="1" si="820"/>
        <v>0</v>
      </c>
      <c r="DH512" s="169">
        <f t="shared" ca="1" si="820"/>
        <v>0</v>
      </c>
      <c r="DI512" s="169">
        <f t="shared" ca="1" si="820"/>
        <v>0</v>
      </c>
      <c r="DJ512" s="169">
        <f t="shared" ca="1" si="820"/>
        <v>0</v>
      </c>
      <c r="DK512" s="169">
        <f t="shared" ca="1" si="820"/>
        <v>0</v>
      </c>
      <c r="DL512" s="169">
        <f t="shared" ca="1" si="820"/>
        <v>0</v>
      </c>
      <c r="DM512" s="169">
        <f t="shared" ca="1" si="820"/>
        <v>0</v>
      </c>
      <c r="DN512" s="169">
        <f t="shared" ca="1" si="820"/>
        <v>0</v>
      </c>
      <c r="DO512" s="169">
        <f t="shared" ca="1" si="820"/>
        <v>0</v>
      </c>
      <c r="DP512" s="169">
        <f t="shared" ca="1" si="820"/>
        <v>0</v>
      </c>
      <c r="DQ512" s="169">
        <f t="shared" ca="1" si="820"/>
        <v>0</v>
      </c>
      <c r="DR512" s="169">
        <f t="shared" ca="1" si="820"/>
        <v>0</v>
      </c>
      <c r="DS512" s="169">
        <f t="shared" ca="1" si="820"/>
        <v>0</v>
      </c>
      <c r="DT512" s="169">
        <f t="shared" ca="1" si="820"/>
        <v>0</v>
      </c>
      <c r="DU512" s="169">
        <f t="shared" ca="1" si="820"/>
        <v>0</v>
      </c>
      <c r="DV512" s="169">
        <f t="shared" ca="1" si="820"/>
        <v>0</v>
      </c>
    </row>
    <row r="513" spans="1:126" hidden="1" outlineLevel="1" x14ac:dyDescent="0.2">
      <c r="A513" s="168" t="str">
        <f ca="1">Language!A$819</f>
        <v>величина из стартового баланса</v>
      </c>
      <c r="B513" s="196">
        <f>Старт!B32</f>
        <v>0</v>
      </c>
      <c r="C513" s="158" t="str">
        <f ca="1">CurName1</f>
        <v>тыс. руб.</v>
      </c>
      <c r="F513" s="6" t="s">
        <v>3099</v>
      </c>
      <c r="G513" s="302">
        <f ca="1">IF(SUM($G512:G512)=0,$B513,0)</f>
        <v>0</v>
      </c>
      <c r="H513" s="302">
        <f ca="1">IF(SUM($G512:H512)=0,$B513,0)</f>
        <v>0</v>
      </c>
      <c r="I513" s="302">
        <f ca="1">IF(SUM($G512:I512)=0,$B513,0)</f>
        <v>0</v>
      </c>
      <c r="J513" s="302">
        <f ca="1">IF(SUM($G512:J512)=0,$B513,0)</f>
        <v>0</v>
      </c>
      <c r="K513" s="302">
        <f ca="1">IF(SUM($G512:K512)=0,$B513,0)</f>
        <v>0</v>
      </c>
      <c r="L513" s="302">
        <f ca="1">IF(SUM($G512:L512)=0,$B513,0)</f>
        <v>0</v>
      </c>
      <c r="M513" s="302">
        <f ca="1">IF(SUM($G512:M512)=0,$B513,0)</f>
        <v>0</v>
      </c>
      <c r="N513" s="302">
        <f ca="1">IF(SUM($G512:N512)=0,$B513,0)</f>
        <v>0</v>
      </c>
      <c r="O513" s="302">
        <f ca="1">IF(SUM($G512:O512)=0,$B513,0)</f>
        <v>0</v>
      </c>
      <c r="P513" s="302">
        <f ca="1">IF(SUM($G512:P512)=0,$B513,0)</f>
        <v>0</v>
      </c>
      <c r="Q513" s="302">
        <f ca="1">IF(SUM($G512:Q512)=0,$B513,0)</f>
        <v>0</v>
      </c>
      <c r="R513" s="302">
        <f ca="1">IF(SUM($G512:R512)=0,$B513,0)</f>
        <v>0</v>
      </c>
      <c r="S513" s="302">
        <f ca="1">IF(SUM($G512:S512)=0,$B513,0)</f>
        <v>0</v>
      </c>
      <c r="T513" s="302">
        <f ca="1">IF(SUM($G512:T512)=0,$B513,0)</f>
        <v>0</v>
      </c>
      <c r="U513" s="302">
        <f ca="1">IF(SUM($G512:U512)=0,$B513,0)</f>
        <v>0</v>
      </c>
      <c r="V513" s="302">
        <f ca="1">IF(SUM($G512:V512)=0,$B513,0)</f>
        <v>0</v>
      </c>
      <c r="W513" s="302">
        <f ca="1">IF(SUM($G512:W512)=0,$B513,0)</f>
        <v>0</v>
      </c>
      <c r="X513" s="302">
        <f ca="1">IF(SUM($G512:X512)=0,$B513,0)</f>
        <v>0</v>
      </c>
      <c r="Y513" s="302">
        <f ca="1">IF(SUM($G512:Y512)=0,$B513,0)</f>
        <v>0</v>
      </c>
      <c r="Z513" s="302">
        <f ca="1">IF(SUM($G512:Z512)=0,$B513,0)</f>
        <v>0</v>
      </c>
      <c r="AA513" s="302">
        <f ca="1">IF(SUM($G512:AA512)=0,$B513,0)</f>
        <v>0</v>
      </c>
      <c r="AB513" s="302">
        <f ca="1">IF(SUM($G512:AB512)=0,$B513,0)</f>
        <v>0</v>
      </c>
      <c r="AC513" s="302">
        <f ca="1">IF(SUM($G512:AC512)=0,$B513,0)</f>
        <v>0</v>
      </c>
      <c r="AD513" s="302">
        <f ca="1">IF(SUM($G512:AD512)=0,$B513,0)</f>
        <v>0</v>
      </c>
      <c r="AE513" s="302">
        <f ca="1">IF(SUM($G512:AE512)=0,$B513,0)</f>
        <v>0</v>
      </c>
      <c r="AF513" s="302">
        <f ca="1">IF(SUM($G512:AF512)=0,$B513,0)</f>
        <v>0</v>
      </c>
      <c r="AG513" s="302">
        <f ca="1">IF(SUM($G512:AG512)=0,$B513,0)</f>
        <v>0</v>
      </c>
      <c r="AH513" s="302">
        <f ca="1">IF(SUM($G512:AH512)=0,$B513,0)</f>
        <v>0</v>
      </c>
      <c r="AI513" s="302">
        <f ca="1">IF(SUM($G512:AI512)=0,$B513,0)</f>
        <v>0</v>
      </c>
      <c r="AJ513" s="302">
        <f ca="1">IF(SUM($G512:AJ512)=0,$B513,0)</f>
        <v>0</v>
      </c>
      <c r="AK513" s="302">
        <f ca="1">IF(SUM($G512:AK512)=0,$B513,0)</f>
        <v>0</v>
      </c>
      <c r="AL513" s="302">
        <f ca="1">IF(SUM($G512:AL512)=0,$B513,0)</f>
        <v>0</v>
      </c>
      <c r="AM513" s="302">
        <f ca="1">IF(SUM($G512:AM512)=0,$B513,0)</f>
        <v>0</v>
      </c>
      <c r="AN513" s="302">
        <f ca="1">IF(SUM($G512:AN512)=0,$B513,0)</f>
        <v>0</v>
      </c>
      <c r="AO513" s="302">
        <f ca="1">IF(SUM($G512:AO512)=0,$B513,0)</f>
        <v>0</v>
      </c>
      <c r="AP513" s="302">
        <f ca="1">IF(SUM($G512:AP512)=0,$B513,0)</f>
        <v>0</v>
      </c>
      <c r="AQ513" s="302">
        <f ca="1">IF(SUM($G512:AQ512)=0,$B513,0)</f>
        <v>0</v>
      </c>
      <c r="AR513" s="302">
        <f ca="1">IF(SUM($G512:AR512)=0,$B513,0)</f>
        <v>0</v>
      </c>
      <c r="AS513" s="302">
        <f ca="1">IF(SUM($G512:AS512)=0,$B513,0)</f>
        <v>0</v>
      </c>
      <c r="AT513" s="302">
        <f ca="1">IF(SUM($G512:AT512)=0,$B513,0)</f>
        <v>0</v>
      </c>
      <c r="AU513" s="302">
        <f ca="1">IF(SUM($G512:AU512)=0,$B513,0)</f>
        <v>0</v>
      </c>
      <c r="AV513" s="302">
        <f ca="1">IF(SUM($G512:AV512)=0,$B513,0)</f>
        <v>0</v>
      </c>
      <c r="AW513" s="302">
        <f ca="1">IF(SUM($G512:AW512)=0,$B513,0)</f>
        <v>0</v>
      </c>
      <c r="AX513" s="302">
        <f ca="1">IF(SUM($G512:AX512)=0,$B513,0)</f>
        <v>0</v>
      </c>
      <c r="AY513" s="302">
        <f ca="1">IF(SUM($G512:AY512)=0,$B513,0)</f>
        <v>0</v>
      </c>
      <c r="AZ513" s="302">
        <f ca="1">IF(SUM($G512:AZ512)=0,$B513,0)</f>
        <v>0</v>
      </c>
      <c r="BA513" s="302">
        <f ca="1">IF(SUM($G512:BA512)=0,$B513,0)</f>
        <v>0</v>
      </c>
      <c r="BB513" s="302">
        <f ca="1">IF(SUM($G512:BB512)=0,$B513,0)</f>
        <v>0</v>
      </c>
      <c r="BC513" s="302">
        <f ca="1">IF(SUM($G512:BC512)=0,$B513,0)</f>
        <v>0</v>
      </c>
      <c r="BD513" s="302">
        <f ca="1">IF(SUM($G512:BD512)=0,$B513,0)</f>
        <v>0</v>
      </c>
      <c r="BE513" s="302">
        <f ca="1">IF(SUM($G512:BE512)=0,$B513,0)</f>
        <v>0</v>
      </c>
      <c r="BF513" s="302">
        <f ca="1">IF(SUM($G512:BF512)=0,$B513,0)</f>
        <v>0</v>
      </c>
      <c r="BG513" s="302">
        <f ca="1">IF(SUM($G512:BG512)=0,$B513,0)</f>
        <v>0</v>
      </c>
      <c r="BH513" s="302">
        <f ca="1">IF(SUM($G512:BH512)=0,$B513,0)</f>
        <v>0</v>
      </c>
      <c r="BI513" s="302">
        <f ca="1">IF(SUM($G512:BI512)=0,$B513,0)</f>
        <v>0</v>
      </c>
      <c r="BJ513" s="302">
        <f ca="1">IF(SUM($G512:BJ512)=0,$B513,0)</f>
        <v>0</v>
      </c>
      <c r="BK513" s="302">
        <f ca="1">IF(SUM($G512:BK512)=0,$B513,0)</f>
        <v>0</v>
      </c>
      <c r="BL513" s="302">
        <f ca="1">IF(SUM($G512:BL512)=0,$B513,0)</f>
        <v>0</v>
      </c>
      <c r="BM513" s="302">
        <f ca="1">IF(SUM($G512:BM512)=0,$B513,0)</f>
        <v>0</v>
      </c>
      <c r="BN513" s="302">
        <f ca="1">IF(SUM($G512:BN512)=0,$B513,0)</f>
        <v>0</v>
      </c>
      <c r="BO513" s="302">
        <f ca="1">IF(SUM($G512:BO512)=0,$B513,0)</f>
        <v>0</v>
      </c>
      <c r="BP513" s="302">
        <f ca="1">IF(SUM($G512:BP512)=0,$B513,0)</f>
        <v>0</v>
      </c>
      <c r="BQ513" s="302">
        <f ca="1">IF(SUM($G512:BQ512)=0,$B513,0)</f>
        <v>0</v>
      </c>
      <c r="BR513" s="302">
        <f ca="1">IF(SUM($G512:BR512)=0,$B513,0)</f>
        <v>0</v>
      </c>
      <c r="BS513" s="302">
        <f ca="1">IF(SUM($G512:BS512)=0,$B513,0)</f>
        <v>0</v>
      </c>
      <c r="BT513" s="302">
        <f ca="1">IF(SUM($G512:BT512)=0,$B513,0)</f>
        <v>0</v>
      </c>
      <c r="BU513" s="302">
        <f ca="1">IF(SUM($G512:BU512)=0,$B513,0)</f>
        <v>0</v>
      </c>
      <c r="BV513" s="302">
        <f ca="1">IF(SUM($G512:BV512)=0,$B513,0)</f>
        <v>0</v>
      </c>
      <c r="BW513" s="302">
        <f ca="1">IF(SUM($G512:BW512)=0,$B513,0)</f>
        <v>0</v>
      </c>
      <c r="BX513" s="302">
        <f ca="1">IF(SUM($G512:BX512)=0,$B513,0)</f>
        <v>0</v>
      </c>
      <c r="BY513" s="302">
        <f ca="1">IF(SUM($G512:BY512)=0,$B513,0)</f>
        <v>0</v>
      </c>
      <c r="BZ513" s="302">
        <f ca="1">IF(SUM($G512:BZ512)=0,$B513,0)</f>
        <v>0</v>
      </c>
      <c r="CA513" s="302">
        <f ca="1">IF(SUM($G512:CA512)=0,$B513,0)</f>
        <v>0</v>
      </c>
      <c r="CB513" s="302">
        <f ca="1">IF(SUM($G512:CB512)=0,$B513,0)</f>
        <v>0</v>
      </c>
      <c r="CC513" s="302">
        <f ca="1">IF(SUM($G512:CC512)=0,$B513,0)</f>
        <v>0</v>
      </c>
      <c r="CD513" s="302">
        <f ca="1">IF(SUM($G512:CD512)=0,$B513,0)</f>
        <v>0</v>
      </c>
      <c r="CE513" s="302">
        <f ca="1">IF(SUM($G512:CE512)=0,$B513,0)</f>
        <v>0</v>
      </c>
      <c r="CF513" s="302">
        <f ca="1">IF(SUM($G512:CF512)=0,$B513,0)</f>
        <v>0</v>
      </c>
      <c r="CG513" s="302">
        <f ca="1">IF(SUM($G512:CG512)=0,$B513,0)</f>
        <v>0</v>
      </c>
      <c r="CH513" s="302">
        <f ca="1">IF(SUM($G512:CH512)=0,$B513,0)</f>
        <v>0</v>
      </c>
      <c r="CI513" s="302">
        <f ca="1">IF(SUM($G512:CI512)=0,$B513,0)</f>
        <v>0</v>
      </c>
      <c r="CJ513" s="302">
        <f ca="1">IF(SUM($G512:CJ512)=0,$B513,0)</f>
        <v>0</v>
      </c>
      <c r="CK513" s="302">
        <f ca="1">IF(SUM($G512:CK512)=0,$B513,0)</f>
        <v>0</v>
      </c>
      <c r="CL513" s="302">
        <f ca="1">IF(SUM($G512:CL512)=0,$B513,0)</f>
        <v>0</v>
      </c>
      <c r="CM513" s="302">
        <f ca="1">IF(SUM($G512:CM512)=0,$B513,0)</f>
        <v>0</v>
      </c>
      <c r="CN513" s="302">
        <f ca="1">IF(SUM($G512:CN512)=0,$B513,0)</f>
        <v>0</v>
      </c>
      <c r="CO513" s="302">
        <f ca="1">IF(SUM($G512:CO512)=0,$B513,0)</f>
        <v>0</v>
      </c>
      <c r="CP513" s="302">
        <f ca="1">IF(SUM($G512:CP512)=0,$B513,0)</f>
        <v>0</v>
      </c>
      <c r="CQ513" s="302">
        <f ca="1">IF(SUM($G512:CQ512)=0,$B513,0)</f>
        <v>0</v>
      </c>
      <c r="CR513" s="302">
        <f ca="1">IF(SUM($G512:CR512)=0,$B513,0)</f>
        <v>0</v>
      </c>
      <c r="CS513" s="302">
        <f ca="1">IF(SUM($G512:CS512)=0,$B513,0)</f>
        <v>0</v>
      </c>
      <c r="CT513" s="302">
        <f ca="1">IF(SUM($G512:CT512)=0,$B513,0)</f>
        <v>0</v>
      </c>
      <c r="CU513" s="302">
        <f ca="1">IF(SUM($G512:CU512)=0,$B513,0)</f>
        <v>0</v>
      </c>
      <c r="CV513" s="302">
        <f ca="1">IF(SUM($G512:CV512)=0,$B513,0)</f>
        <v>0</v>
      </c>
      <c r="CW513" s="302">
        <f ca="1">IF(SUM($G512:CW512)=0,$B513,0)</f>
        <v>0</v>
      </c>
      <c r="CX513" s="302">
        <f ca="1">IF(SUM($G512:CX512)=0,$B513,0)</f>
        <v>0</v>
      </c>
      <c r="CY513" s="302">
        <f ca="1">IF(SUM($G512:CY512)=0,$B513,0)</f>
        <v>0</v>
      </c>
      <c r="CZ513" s="302">
        <f ca="1">IF(SUM($G512:CZ512)=0,$B513,0)</f>
        <v>0</v>
      </c>
      <c r="DA513" s="302">
        <f ca="1">IF(SUM($G512:DA512)=0,$B513,0)</f>
        <v>0</v>
      </c>
      <c r="DB513" s="302">
        <f ca="1">IF(SUM($G512:DB512)=0,$B513,0)</f>
        <v>0</v>
      </c>
      <c r="DC513" s="302">
        <f ca="1">IF(SUM($G512:DC512)=0,$B513,0)</f>
        <v>0</v>
      </c>
      <c r="DD513" s="302">
        <f ca="1">IF(SUM($G512:DD512)=0,$B513,0)</f>
        <v>0</v>
      </c>
      <c r="DE513" s="302">
        <f ca="1">IF(SUM($G512:DE512)=0,$B513,0)</f>
        <v>0</v>
      </c>
      <c r="DF513" s="302">
        <f ca="1">IF(SUM($G512:DF512)=0,$B513,0)</f>
        <v>0</v>
      </c>
      <c r="DG513" s="302">
        <f ca="1">IF(SUM($G512:DG512)=0,$B513,0)</f>
        <v>0</v>
      </c>
      <c r="DH513" s="302">
        <f ca="1">IF(SUM($G512:DH512)=0,$B513,0)</f>
        <v>0</v>
      </c>
      <c r="DI513" s="302">
        <f ca="1">IF(SUM($G512:DI512)=0,$B513,0)</f>
        <v>0</v>
      </c>
      <c r="DJ513" s="302">
        <f ca="1">IF(SUM($G512:DJ512)=0,$B513,0)</f>
        <v>0</v>
      </c>
      <c r="DK513" s="302">
        <f ca="1">IF(SUM($G512:DK512)=0,$B513,0)</f>
        <v>0</v>
      </c>
      <c r="DL513" s="302">
        <f ca="1">IF(SUM($G512:DL512)=0,$B513,0)</f>
        <v>0</v>
      </c>
      <c r="DM513" s="302">
        <f ca="1">IF(SUM($G512:DM512)=0,$B513,0)</f>
        <v>0</v>
      </c>
      <c r="DN513" s="302">
        <f ca="1">IF(SUM($G512:DN512)=0,$B513,0)</f>
        <v>0</v>
      </c>
      <c r="DO513" s="302">
        <f ca="1">IF(SUM($G512:DO512)=0,$B513,0)</f>
        <v>0</v>
      </c>
      <c r="DP513" s="302">
        <f ca="1">IF(SUM($G512:DP512)=0,$B513,0)</f>
        <v>0</v>
      </c>
      <c r="DQ513" s="302">
        <f ca="1">IF(SUM($G512:DQ512)=0,$B513,0)</f>
        <v>0</v>
      </c>
      <c r="DR513" s="302">
        <f ca="1">IF(SUM($G512:DR512)=0,$B513,0)</f>
        <v>0</v>
      </c>
      <c r="DS513" s="302">
        <f ca="1">IF(SUM($G512:DS512)=0,$B513,0)</f>
        <v>0</v>
      </c>
      <c r="DT513" s="302">
        <f ca="1">IF(SUM($G512:DT512)=0,$B513,0)</f>
        <v>0</v>
      </c>
      <c r="DU513" s="302">
        <f ca="1">IF(SUM($G512:DU512)=0,$B513,0)</f>
        <v>0</v>
      </c>
      <c r="DV513" s="302">
        <f ca="1">IF(SUM($G512:DV512)=0,$B513,0)</f>
        <v>0</v>
      </c>
    </row>
    <row r="514" spans="1:126" hidden="1" outlineLevel="1" x14ac:dyDescent="0.2">
      <c r="A514" s="168" t="str">
        <f ca="1">Language!A$820</f>
        <v>влияние стартового баланса на денежные средства</v>
      </c>
      <c r="B514" s="168"/>
      <c r="C514" s="158" t="str">
        <f ca="1">CurName1</f>
        <v>тыс. руб.</v>
      </c>
      <c r="F514" s="6" t="s">
        <v>3082</v>
      </c>
      <c r="G514" s="169">
        <f ca="1">IF(G$2=1,G513-$B513,G513-F513)</f>
        <v>0</v>
      </c>
      <c r="H514" s="169">
        <f t="shared" ref="H514:DV514" ca="1" si="821">IF(H$2=1,H513-$B513,H513-G513)</f>
        <v>0</v>
      </c>
      <c r="I514" s="169">
        <f t="shared" ca="1" si="821"/>
        <v>0</v>
      </c>
      <c r="J514" s="169">
        <f t="shared" ca="1" si="821"/>
        <v>0</v>
      </c>
      <c r="K514" s="169">
        <f t="shared" ca="1" si="821"/>
        <v>0</v>
      </c>
      <c r="L514" s="169">
        <f t="shared" ca="1" si="821"/>
        <v>0</v>
      </c>
      <c r="M514" s="169">
        <f t="shared" ca="1" si="821"/>
        <v>0</v>
      </c>
      <c r="N514" s="169">
        <f t="shared" ca="1" si="821"/>
        <v>0</v>
      </c>
      <c r="O514" s="169">
        <f t="shared" ca="1" si="821"/>
        <v>0</v>
      </c>
      <c r="P514" s="169">
        <f t="shared" ca="1" si="821"/>
        <v>0</v>
      </c>
      <c r="Q514" s="169">
        <f t="shared" ca="1" si="821"/>
        <v>0</v>
      </c>
      <c r="R514" s="169">
        <f t="shared" ca="1" si="821"/>
        <v>0</v>
      </c>
      <c r="S514" s="169">
        <f t="shared" ca="1" si="821"/>
        <v>0</v>
      </c>
      <c r="T514" s="169">
        <f t="shared" ca="1" si="821"/>
        <v>0</v>
      </c>
      <c r="U514" s="169">
        <f t="shared" ca="1" si="821"/>
        <v>0</v>
      </c>
      <c r="V514" s="169">
        <f t="shared" ca="1" si="821"/>
        <v>0</v>
      </c>
      <c r="W514" s="169">
        <f t="shared" ca="1" si="821"/>
        <v>0</v>
      </c>
      <c r="X514" s="169">
        <f t="shared" ca="1" si="821"/>
        <v>0</v>
      </c>
      <c r="Y514" s="169">
        <f t="shared" ca="1" si="821"/>
        <v>0</v>
      </c>
      <c r="Z514" s="169">
        <f t="shared" ca="1" si="821"/>
        <v>0</v>
      </c>
      <c r="AA514" s="169">
        <f t="shared" ca="1" si="821"/>
        <v>0</v>
      </c>
      <c r="AB514" s="169">
        <f t="shared" ca="1" si="821"/>
        <v>0</v>
      </c>
      <c r="AC514" s="169">
        <f t="shared" ca="1" si="821"/>
        <v>0</v>
      </c>
      <c r="AD514" s="169">
        <f t="shared" ca="1" si="821"/>
        <v>0</v>
      </c>
      <c r="AE514" s="169">
        <f t="shared" ca="1" si="821"/>
        <v>0</v>
      </c>
      <c r="AF514" s="169">
        <f t="shared" ca="1" si="821"/>
        <v>0</v>
      </c>
      <c r="AG514" s="169">
        <f t="shared" ca="1" si="821"/>
        <v>0</v>
      </c>
      <c r="AH514" s="169">
        <f t="shared" ca="1" si="821"/>
        <v>0</v>
      </c>
      <c r="AI514" s="169">
        <f t="shared" ca="1" si="821"/>
        <v>0</v>
      </c>
      <c r="AJ514" s="169">
        <f t="shared" ca="1" si="821"/>
        <v>0</v>
      </c>
      <c r="AK514" s="169">
        <f t="shared" ca="1" si="821"/>
        <v>0</v>
      </c>
      <c r="AL514" s="169">
        <f t="shared" ca="1" si="821"/>
        <v>0</v>
      </c>
      <c r="AM514" s="169">
        <f t="shared" ca="1" si="821"/>
        <v>0</v>
      </c>
      <c r="AN514" s="169">
        <f t="shared" ca="1" si="821"/>
        <v>0</v>
      </c>
      <c r="AO514" s="169">
        <f t="shared" ca="1" si="821"/>
        <v>0</v>
      </c>
      <c r="AP514" s="169">
        <f t="shared" ca="1" si="821"/>
        <v>0</v>
      </c>
      <c r="AQ514" s="169">
        <f t="shared" ca="1" si="821"/>
        <v>0</v>
      </c>
      <c r="AR514" s="169">
        <f t="shared" ca="1" si="821"/>
        <v>0</v>
      </c>
      <c r="AS514" s="169">
        <f t="shared" ca="1" si="821"/>
        <v>0</v>
      </c>
      <c r="AT514" s="169">
        <f t="shared" ca="1" si="821"/>
        <v>0</v>
      </c>
      <c r="AU514" s="169">
        <f t="shared" ca="1" si="821"/>
        <v>0</v>
      </c>
      <c r="AV514" s="169">
        <f t="shared" ca="1" si="821"/>
        <v>0</v>
      </c>
      <c r="AW514" s="169">
        <f t="shared" ca="1" si="821"/>
        <v>0</v>
      </c>
      <c r="AX514" s="169">
        <f t="shared" ca="1" si="821"/>
        <v>0</v>
      </c>
      <c r="AY514" s="169">
        <f t="shared" ca="1" si="821"/>
        <v>0</v>
      </c>
      <c r="AZ514" s="169">
        <f t="shared" ca="1" si="821"/>
        <v>0</v>
      </c>
      <c r="BA514" s="169">
        <f t="shared" ca="1" si="821"/>
        <v>0</v>
      </c>
      <c r="BB514" s="169">
        <f t="shared" ca="1" si="821"/>
        <v>0</v>
      </c>
      <c r="BC514" s="169">
        <f t="shared" ca="1" si="821"/>
        <v>0</v>
      </c>
      <c r="BD514" s="169">
        <f t="shared" ca="1" si="821"/>
        <v>0</v>
      </c>
      <c r="BE514" s="169">
        <f t="shared" ca="1" si="821"/>
        <v>0</v>
      </c>
      <c r="BF514" s="169">
        <f t="shared" ca="1" si="821"/>
        <v>0</v>
      </c>
      <c r="BG514" s="169">
        <f t="shared" ca="1" si="821"/>
        <v>0</v>
      </c>
      <c r="BH514" s="169">
        <f t="shared" ca="1" si="821"/>
        <v>0</v>
      </c>
      <c r="BI514" s="169">
        <f t="shared" ca="1" si="821"/>
        <v>0</v>
      </c>
      <c r="BJ514" s="169">
        <f t="shared" ca="1" si="821"/>
        <v>0</v>
      </c>
      <c r="BK514" s="169">
        <f t="shared" ca="1" si="821"/>
        <v>0</v>
      </c>
      <c r="BL514" s="169">
        <f t="shared" ca="1" si="821"/>
        <v>0</v>
      </c>
      <c r="BM514" s="169">
        <f t="shared" ca="1" si="821"/>
        <v>0</v>
      </c>
      <c r="BN514" s="169">
        <f t="shared" ca="1" si="821"/>
        <v>0</v>
      </c>
      <c r="BO514" s="169">
        <f t="shared" ca="1" si="821"/>
        <v>0</v>
      </c>
      <c r="BP514" s="169">
        <f t="shared" ca="1" si="821"/>
        <v>0</v>
      </c>
      <c r="BQ514" s="169">
        <f t="shared" ca="1" si="821"/>
        <v>0</v>
      </c>
      <c r="BR514" s="169">
        <f t="shared" ca="1" si="821"/>
        <v>0</v>
      </c>
      <c r="BS514" s="169">
        <f t="shared" ca="1" si="821"/>
        <v>0</v>
      </c>
      <c r="BT514" s="169">
        <f t="shared" ca="1" si="821"/>
        <v>0</v>
      </c>
      <c r="BU514" s="169">
        <f t="shared" ca="1" si="821"/>
        <v>0</v>
      </c>
      <c r="BV514" s="169">
        <f t="shared" ca="1" si="821"/>
        <v>0</v>
      </c>
      <c r="BW514" s="169">
        <f t="shared" ca="1" si="821"/>
        <v>0</v>
      </c>
      <c r="BX514" s="169">
        <f t="shared" ca="1" si="821"/>
        <v>0</v>
      </c>
      <c r="BY514" s="169">
        <f t="shared" ca="1" si="821"/>
        <v>0</v>
      </c>
      <c r="BZ514" s="169">
        <f t="shared" ca="1" si="821"/>
        <v>0</v>
      </c>
      <c r="CA514" s="169">
        <f t="shared" ca="1" si="821"/>
        <v>0</v>
      </c>
      <c r="CB514" s="169">
        <f t="shared" ca="1" si="821"/>
        <v>0</v>
      </c>
      <c r="CC514" s="169">
        <f t="shared" ca="1" si="821"/>
        <v>0</v>
      </c>
      <c r="CD514" s="169">
        <f t="shared" ca="1" si="821"/>
        <v>0</v>
      </c>
      <c r="CE514" s="169">
        <f t="shared" ca="1" si="821"/>
        <v>0</v>
      </c>
      <c r="CF514" s="169">
        <f t="shared" ca="1" si="821"/>
        <v>0</v>
      </c>
      <c r="CG514" s="169">
        <f t="shared" ca="1" si="821"/>
        <v>0</v>
      </c>
      <c r="CH514" s="169">
        <f t="shared" ca="1" si="821"/>
        <v>0</v>
      </c>
      <c r="CI514" s="169">
        <f t="shared" ca="1" si="821"/>
        <v>0</v>
      </c>
      <c r="CJ514" s="169">
        <f t="shared" ca="1" si="821"/>
        <v>0</v>
      </c>
      <c r="CK514" s="169">
        <f t="shared" ca="1" si="821"/>
        <v>0</v>
      </c>
      <c r="CL514" s="169">
        <f t="shared" ca="1" si="821"/>
        <v>0</v>
      </c>
      <c r="CM514" s="169">
        <f t="shared" ca="1" si="821"/>
        <v>0</v>
      </c>
      <c r="CN514" s="169">
        <f t="shared" ca="1" si="821"/>
        <v>0</v>
      </c>
      <c r="CO514" s="169">
        <f t="shared" ca="1" si="821"/>
        <v>0</v>
      </c>
      <c r="CP514" s="169">
        <f t="shared" ca="1" si="821"/>
        <v>0</v>
      </c>
      <c r="CQ514" s="169">
        <f t="shared" ca="1" si="821"/>
        <v>0</v>
      </c>
      <c r="CR514" s="169">
        <f t="shared" ca="1" si="821"/>
        <v>0</v>
      </c>
      <c r="CS514" s="169">
        <f t="shared" ca="1" si="821"/>
        <v>0</v>
      </c>
      <c r="CT514" s="169">
        <f t="shared" ca="1" si="821"/>
        <v>0</v>
      </c>
      <c r="CU514" s="169">
        <f t="shared" ca="1" si="821"/>
        <v>0</v>
      </c>
      <c r="CV514" s="169">
        <f t="shared" ca="1" si="821"/>
        <v>0</v>
      </c>
      <c r="CW514" s="169">
        <f t="shared" ca="1" si="821"/>
        <v>0</v>
      </c>
      <c r="CX514" s="169">
        <f t="shared" ca="1" si="821"/>
        <v>0</v>
      </c>
      <c r="CY514" s="169">
        <f t="shared" ca="1" si="821"/>
        <v>0</v>
      </c>
      <c r="CZ514" s="169">
        <f t="shared" ca="1" si="821"/>
        <v>0</v>
      </c>
      <c r="DA514" s="169">
        <f t="shared" ca="1" si="821"/>
        <v>0</v>
      </c>
      <c r="DB514" s="169">
        <f t="shared" ca="1" si="821"/>
        <v>0</v>
      </c>
      <c r="DC514" s="169">
        <f t="shared" ca="1" si="821"/>
        <v>0</v>
      </c>
      <c r="DD514" s="169">
        <f t="shared" ca="1" si="821"/>
        <v>0</v>
      </c>
      <c r="DE514" s="169">
        <f t="shared" ca="1" si="821"/>
        <v>0</v>
      </c>
      <c r="DF514" s="169">
        <f t="shared" ca="1" si="821"/>
        <v>0</v>
      </c>
      <c r="DG514" s="169">
        <f t="shared" ca="1" si="821"/>
        <v>0</v>
      </c>
      <c r="DH514" s="169">
        <f t="shared" ca="1" si="821"/>
        <v>0</v>
      </c>
      <c r="DI514" s="169">
        <f t="shared" ca="1" si="821"/>
        <v>0</v>
      </c>
      <c r="DJ514" s="169">
        <f t="shared" ca="1" si="821"/>
        <v>0</v>
      </c>
      <c r="DK514" s="169">
        <f t="shared" ca="1" si="821"/>
        <v>0</v>
      </c>
      <c r="DL514" s="169">
        <f t="shared" ca="1" si="821"/>
        <v>0</v>
      </c>
      <c r="DM514" s="169">
        <f t="shared" ca="1" si="821"/>
        <v>0</v>
      </c>
      <c r="DN514" s="169">
        <f t="shared" ca="1" si="821"/>
        <v>0</v>
      </c>
      <c r="DO514" s="169">
        <f t="shared" ca="1" si="821"/>
        <v>0</v>
      </c>
      <c r="DP514" s="169">
        <f t="shared" ca="1" si="821"/>
        <v>0</v>
      </c>
      <c r="DQ514" s="169">
        <f t="shared" ca="1" si="821"/>
        <v>0</v>
      </c>
      <c r="DR514" s="169">
        <f t="shared" ca="1" si="821"/>
        <v>0</v>
      </c>
      <c r="DS514" s="169">
        <f t="shared" ca="1" si="821"/>
        <v>0</v>
      </c>
      <c r="DT514" s="169">
        <f t="shared" ca="1" si="821"/>
        <v>0</v>
      </c>
      <c r="DU514" s="169">
        <f t="shared" ca="1" si="821"/>
        <v>0</v>
      </c>
      <c r="DV514" s="169">
        <f t="shared" ca="1" si="821"/>
        <v>0</v>
      </c>
    </row>
    <row r="515" spans="1:126" x14ac:dyDescent="0.2">
      <c r="A515" s="198"/>
      <c r="F515" s="6" t="s">
        <v>2961</v>
      </c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  <c r="AB515" s="161"/>
      <c r="AC515" s="161"/>
      <c r="AD515" s="161"/>
      <c r="AE515" s="161"/>
      <c r="AF515" s="161"/>
      <c r="AG515" s="161"/>
      <c r="AH515" s="161"/>
      <c r="AI515" s="161"/>
      <c r="AJ515" s="161"/>
      <c r="AK515" s="161"/>
      <c r="AL515" s="161"/>
      <c r="AM515" s="161"/>
      <c r="AN515" s="161"/>
      <c r="AO515" s="161"/>
      <c r="AP515" s="161"/>
      <c r="AQ515" s="161"/>
      <c r="AR515" s="161"/>
      <c r="AS515" s="161"/>
      <c r="AT515" s="161"/>
      <c r="AU515" s="161"/>
      <c r="AV515" s="161"/>
      <c r="AW515" s="161"/>
      <c r="AX515" s="161"/>
      <c r="AY515" s="161"/>
      <c r="AZ515" s="161"/>
      <c r="BA515" s="161"/>
      <c r="BB515" s="161"/>
      <c r="BC515" s="161"/>
      <c r="BD515" s="161"/>
      <c r="BE515" s="161"/>
      <c r="BF515" s="161"/>
      <c r="BG515" s="161"/>
      <c r="BH515" s="161"/>
      <c r="BI515" s="161"/>
      <c r="BJ515" s="161"/>
      <c r="BK515" s="161"/>
      <c r="BL515" s="161"/>
      <c r="BM515" s="161"/>
      <c r="BN515" s="161"/>
      <c r="BO515" s="161"/>
      <c r="BP515" s="161"/>
      <c r="BQ515" s="161"/>
      <c r="BR515" s="161"/>
      <c r="BS515" s="161"/>
      <c r="BT515" s="161"/>
      <c r="BU515" s="161"/>
      <c r="BV515" s="161"/>
      <c r="BW515" s="161"/>
      <c r="BX515" s="161"/>
      <c r="BY515" s="161"/>
      <c r="BZ515" s="161"/>
      <c r="CA515" s="161"/>
      <c r="CB515" s="161"/>
      <c r="CC515" s="161"/>
      <c r="CD515" s="161"/>
      <c r="CE515" s="161"/>
      <c r="CF515" s="161"/>
      <c r="CG515" s="161"/>
      <c r="CH515" s="161"/>
      <c r="CI515" s="161"/>
      <c r="CJ515" s="161"/>
      <c r="CK515" s="161"/>
      <c r="CL515" s="161"/>
      <c r="CM515" s="161"/>
      <c r="CN515" s="161"/>
      <c r="CO515" s="161"/>
      <c r="CP515" s="161"/>
      <c r="CQ515" s="161"/>
      <c r="CR515" s="161"/>
      <c r="CS515" s="161"/>
      <c r="CT515" s="161"/>
      <c r="CU515" s="161"/>
      <c r="CV515" s="161"/>
      <c r="CW515" s="161"/>
      <c r="CX515" s="161"/>
      <c r="CY515" s="161"/>
      <c r="CZ515" s="161"/>
      <c r="DA515" s="161"/>
      <c r="DB515" s="161"/>
      <c r="DC515" s="161"/>
      <c r="DD515" s="161"/>
      <c r="DE515" s="161"/>
      <c r="DF515" s="161"/>
      <c r="DG515" s="161"/>
      <c r="DH515" s="161"/>
      <c r="DI515" s="161"/>
      <c r="DJ515" s="161"/>
      <c r="DK515" s="161"/>
      <c r="DL515" s="161"/>
      <c r="DM515" s="161"/>
      <c r="DN515" s="161"/>
      <c r="DO515" s="161"/>
      <c r="DP515" s="161"/>
      <c r="DQ515" s="161"/>
      <c r="DR515" s="161"/>
      <c r="DS515" s="161"/>
      <c r="DT515" s="161"/>
      <c r="DU515" s="161"/>
      <c r="DV515" s="161"/>
    </row>
    <row r="516" spans="1:126" x14ac:dyDescent="0.2">
      <c r="A516" s="198" t="str">
        <f ca="1">Language!A$821</f>
        <v>Запасы материалов и комплектующих</v>
      </c>
      <c r="C516" s="160" t="str">
        <f ca="1">CurName1</f>
        <v>тыс. руб.</v>
      </c>
      <c r="F516" s="154" t="s">
        <v>694</v>
      </c>
      <c r="G516" s="161">
        <f t="shared" ref="G516:N516" ca="1" si="822">G518+G519</f>
        <v>0</v>
      </c>
      <c r="H516" s="161">
        <f t="shared" ca="1" si="822"/>
        <v>0</v>
      </c>
      <c r="I516" s="161">
        <f t="shared" ca="1" si="822"/>
        <v>0</v>
      </c>
      <c r="J516" s="161">
        <f t="shared" ca="1" si="822"/>
        <v>0</v>
      </c>
      <c r="K516" s="161">
        <f t="shared" ca="1" si="822"/>
        <v>0</v>
      </c>
      <c r="L516" s="161">
        <f t="shared" ca="1" si="822"/>
        <v>0</v>
      </c>
      <c r="M516" s="161">
        <f t="shared" ca="1" si="822"/>
        <v>0</v>
      </c>
      <c r="N516" s="161">
        <f t="shared" ca="1" si="822"/>
        <v>0</v>
      </c>
      <c r="O516" s="161">
        <f t="shared" ref="O516:AT516" ca="1" si="823">O518+O519</f>
        <v>0</v>
      </c>
      <c r="P516" s="161">
        <f t="shared" ca="1" si="823"/>
        <v>0</v>
      </c>
      <c r="Q516" s="161">
        <f t="shared" ca="1" si="823"/>
        <v>0</v>
      </c>
      <c r="R516" s="161">
        <f t="shared" ca="1" si="823"/>
        <v>0</v>
      </c>
      <c r="S516" s="161">
        <f t="shared" ca="1" si="823"/>
        <v>0</v>
      </c>
      <c r="T516" s="161">
        <f t="shared" ca="1" si="823"/>
        <v>0</v>
      </c>
      <c r="U516" s="161">
        <f t="shared" ca="1" si="823"/>
        <v>0</v>
      </c>
      <c r="V516" s="161">
        <f t="shared" ca="1" si="823"/>
        <v>0</v>
      </c>
      <c r="W516" s="161">
        <f t="shared" ca="1" si="823"/>
        <v>0</v>
      </c>
      <c r="X516" s="161">
        <f t="shared" ca="1" si="823"/>
        <v>0</v>
      </c>
      <c r="Y516" s="161">
        <f t="shared" ca="1" si="823"/>
        <v>0</v>
      </c>
      <c r="Z516" s="161">
        <f t="shared" ca="1" si="823"/>
        <v>0</v>
      </c>
      <c r="AA516" s="161">
        <f t="shared" ca="1" si="823"/>
        <v>0</v>
      </c>
      <c r="AB516" s="161">
        <f t="shared" ca="1" si="823"/>
        <v>0</v>
      </c>
      <c r="AC516" s="161">
        <f t="shared" ca="1" si="823"/>
        <v>0</v>
      </c>
      <c r="AD516" s="161">
        <f t="shared" ca="1" si="823"/>
        <v>0</v>
      </c>
      <c r="AE516" s="161">
        <f t="shared" ca="1" si="823"/>
        <v>0</v>
      </c>
      <c r="AF516" s="161">
        <f t="shared" ca="1" si="823"/>
        <v>0</v>
      </c>
      <c r="AG516" s="161">
        <f t="shared" ca="1" si="823"/>
        <v>0</v>
      </c>
      <c r="AH516" s="161">
        <f t="shared" ca="1" si="823"/>
        <v>0</v>
      </c>
      <c r="AI516" s="161">
        <f t="shared" ca="1" si="823"/>
        <v>0</v>
      </c>
      <c r="AJ516" s="161">
        <f t="shared" ca="1" si="823"/>
        <v>0</v>
      </c>
      <c r="AK516" s="161">
        <f t="shared" ca="1" si="823"/>
        <v>0</v>
      </c>
      <c r="AL516" s="161">
        <f t="shared" ca="1" si="823"/>
        <v>0</v>
      </c>
      <c r="AM516" s="161">
        <f t="shared" ca="1" si="823"/>
        <v>0</v>
      </c>
      <c r="AN516" s="161">
        <f t="shared" ca="1" si="823"/>
        <v>0</v>
      </c>
      <c r="AO516" s="161">
        <f t="shared" ca="1" si="823"/>
        <v>0</v>
      </c>
      <c r="AP516" s="161">
        <f t="shared" ca="1" si="823"/>
        <v>0</v>
      </c>
      <c r="AQ516" s="161">
        <f t="shared" ca="1" si="823"/>
        <v>0</v>
      </c>
      <c r="AR516" s="161">
        <f t="shared" ca="1" si="823"/>
        <v>0</v>
      </c>
      <c r="AS516" s="161">
        <f t="shared" ca="1" si="823"/>
        <v>0</v>
      </c>
      <c r="AT516" s="161">
        <f t="shared" ca="1" si="823"/>
        <v>0</v>
      </c>
      <c r="AU516" s="161">
        <f t="shared" ref="AU516:BZ516" ca="1" si="824">AU518+AU519</f>
        <v>0</v>
      </c>
      <c r="AV516" s="161">
        <f t="shared" ca="1" si="824"/>
        <v>0</v>
      </c>
      <c r="AW516" s="161">
        <f t="shared" ca="1" si="824"/>
        <v>0</v>
      </c>
      <c r="AX516" s="161">
        <f t="shared" ca="1" si="824"/>
        <v>0</v>
      </c>
      <c r="AY516" s="161">
        <f t="shared" ca="1" si="824"/>
        <v>0</v>
      </c>
      <c r="AZ516" s="161">
        <f t="shared" ca="1" si="824"/>
        <v>0</v>
      </c>
      <c r="BA516" s="161">
        <f t="shared" ca="1" si="824"/>
        <v>0</v>
      </c>
      <c r="BB516" s="161">
        <f t="shared" ca="1" si="824"/>
        <v>0</v>
      </c>
      <c r="BC516" s="161">
        <f t="shared" ca="1" si="824"/>
        <v>0</v>
      </c>
      <c r="BD516" s="161">
        <f t="shared" ca="1" si="824"/>
        <v>0</v>
      </c>
      <c r="BE516" s="161">
        <f t="shared" ca="1" si="824"/>
        <v>0</v>
      </c>
      <c r="BF516" s="161">
        <f t="shared" ca="1" si="824"/>
        <v>0</v>
      </c>
      <c r="BG516" s="161">
        <f t="shared" ca="1" si="824"/>
        <v>0</v>
      </c>
      <c r="BH516" s="161">
        <f t="shared" ca="1" si="824"/>
        <v>0</v>
      </c>
      <c r="BI516" s="161">
        <f t="shared" ca="1" si="824"/>
        <v>0</v>
      </c>
      <c r="BJ516" s="161">
        <f t="shared" ca="1" si="824"/>
        <v>0</v>
      </c>
      <c r="BK516" s="161">
        <f t="shared" ca="1" si="824"/>
        <v>0</v>
      </c>
      <c r="BL516" s="161">
        <f t="shared" ca="1" si="824"/>
        <v>0</v>
      </c>
      <c r="BM516" s="161">
        <f t="shared" ca="1" si="824"/>
        <v>0</v>
      </c>
      <c r="BN516" s="161">
        <f t="shared" ca="1" si="824"/>
        <v>0</v>
      </c>
      <c r="BO516" s="161">
        <f t="shared" ca="1" si="824"/>
        <v>0</v>
      </c>
      <c r="BP516" s="161">
        <f t="shared" ca="1" si="824"/>
        <v>0</v>
      </c>
      <c r="BQ516" s="161">
        <f t="shared" ca="1" si="824"/>
        <v>0</v>
      </c>
      <c r="BR516" s="161">
        <f t="shared" ca="1" si="824"/>
        <v>0</v>
      </c>
      <c r="BS516" s="161">
        <f t="shared" ca="1" si="824"/>
        <v>0</v>
      </c>
      <c r="BT516" s="161">
        <f t="shared" ca="1" si="824"/>
        <v>0</v>
      </c>
      <c r="BU516" s="161">
        <f t="shared" ca="1" si="824"/>
        <v>0</v>
      </c>
      <c r="BV516" s="161">
        <f t="shared" ca="1" si="824"/>
        <v>0</v>
      </c>
      <c r="BW516" s="161">
        <f t="shared" ca="1" si="824"/>
        <v>0</v>
      </c>
      <c r="BX516" s="161">
        <f t="shared" ca="1" si="824"/>
        <v>0</v>
      </c>
      <c r="BY516" s="161">
        <f t="shared" ca="1" si="824"/>
        <v>0</v>
      </c>
      <c r="BZ516" s="161">
        <f t="shared" ca="1" si="824"/>
        <v>0</v>
      </c>
      <c r="CA516" s="161">
        <f t="shared" ref="CA516:DF516" ca="1" si="825">CA518+CA519</f>
        <v>0</v>
      </c>
      <c r="CB516" s="161">
        <f t="shared" ca="1" si="825"/>
        <v>0</v>
      </c>
      <c r="CC516" s="161">
        <f t="shared" ca="1" si="825"/>
        <v>0</v>
      </c>
      <c r="CD516" s="161">
        <f t="shared" ca="1" si="825"/>
        <v>0</v>
      </c>
      <c r="CE516" s="161">
        <f t="shared" ca="1" si="825"/>
        <v>0</v>
      </c>
      <c r="CF516" s="161">
        <f t="shared" ca="1" si="825"/>
        <v>0</v>
      </c>
      <c r="CG516" s="161">
        <f t="shared" ca="1" si="825"/>
        <v>0</v>
      </c>
      <c r="CH516" s="161">
        <f t="shared" ca="1" si="825"/>
        <v>0</v>
      </c>
      <c r="CI516" s="161">
        <f t="shared" ca="1" si="825"/>
        <v>0</v>
      </c>
      <c r="CJ516" s="161">
        <f t="shared" ca="1" si="825"/>
        <v>0</v>
      </c>
      <c r="CK516" s="161">
        <f t="shared" ca="1" si="825"/>
        <v>0</v>
      </c>
      <c r="CL516" s="161">
        <f t="shared" ca="1" si="825"/>
        <v>0</v>
      </c>
      <c r="CM516" s="161">
        <f t="shared" ca="1" si="825"/>
        <v>0</v>
      </c>
      <c r="CN516" s="161">
        <f t="shared" ca="1" si="825"/>
        <v>0</v>
      </c>
      <c r="CO516" s="161">
        <f t="shared" ca="1" si="825"/>
        <v>0</v>
      </c>
      <c r="CP516" s="161">
        <f t="shared" ca="1" si="825"/>
        <v>0</v>
      </c>
      <c r="CQ516" s="161">
        <f t="shared" ca="1" si="825"/>
        <v>0</v>
      </c>
      <c r="CR516" s="161">
        <f t="shared" ca="1" si="825"/>
        <v>0</v>
      </c>
      <c r="CS516" s="161">
        <f t="shared" ca="1" si="825"/>
        <v>0</v>
      </c>
      <c r="CT516" s="161">
        <f t="shared" ca="1" si="825"/>
        <v>0</v>
      </c>
      <c r="CU516" s="161">
        <f t="shared" ca="1" si="825"/>
        <v>0</v>
      </c>
      <c r="CV516" s="161">
        <f t="shared" ca="1" si="825"/>
        <v>0</v>
      </c>
      <c r="CW516" s="161">
        <f t="shared" ca="1" si="825"/>
        <v>0</v>
      </c>
      <c r="CX516" s="161">
        <f t="shared" ca="1" si="825"/>
        <v>0</v>
      </c>
      <c r="CY516" s="161">
        <f t="shared" ca="1" si="825"/>
        <v>0</v>
      </c>
      <c r="CZ516" s="161">
        <f t="shared" ca="1" si="825"/>
        <v>0</v>
      </c>
      <c r="DA516" s="161">
        <f t="shared" ca="1" si="825"/>
        <v>0</v>
      </c>
      <c r="DB516" s="161">
        <f t="shared" ca="1" si="825"/>
        <v>0</v>
      </c>
      <c r="DC516" s="161">
        <f t="shared" ca="1" si="825"/>
        <v>0</v>
      </c>
      <c r="DD516" s="161">
        <f t="shared" ca="1" si="825"/>
        <v>0</v>
      </c>
      <c r="DE516" s="161">
        <f t="shared" ca="1" si="825"/>
        <v>0</v>
      </c>
      <c r="DF516" s="161">
        <f t="shared" ca="1" si="825"/>
        <v>0</v>
      </c>
      <c r="DG516" s="161">
        <f t="shared" ref="DG516:DV516" ca="1" si="826">DG518+DG519</f>
        <v>0</v>
      </c>
      <c r="DH516" s="161">
        <f t="shared" ca="1" si="826"/>
        <v>0</v>
      </c>
      <c r="DI516" s="161">
        <f t="shared" ca="1" si="826"/>
        <v>0</v>
      </c>
      <c r="DJ516" s="161">
        <f t="shared" ca="1" si="826"/>
        <v>0</v>
      </c>
      <c r="DK516" s="161">
        <f t="shared" ca="1" si="826"/>
        <v>0</v>
      </c>
      <c r="DL516" s="161">
        <f t="shared" ca="1" si="826"/>
        <v>0</v>
      </c>
      <c r="DM516" s="161">
        <f t="shared" ca="1" si="826"/>
        <v>0</v>
      </c>
      <c r="DN516" s="161">
        <f t="shared" ca="1" si="826"/>
        <v>0</v>
      </c>
      <c r="DO516" s="161">
        <f t="shared" ca="1" si="826"/>
        <v>0</v>
      </c>
      <c r="DP516" s="161">
        <f t="shared" ca="1" si="826"/>
        <v>0</v>
      </c>
      <c r="DQ516" s="161">
        <f t="shared" ca="1" si="826"/>
        <v>0</v>
      </c>
      <c r="DR516" s="161">
        <f t="shared" ca="1" si="826"/>
        <v>0</v>
      </c>
      <c r="DS516" s="161">
        <f t="shared" ca="1" si="826"/>
        <v>0</v>
      </c>
      <c r="DT516" s="161">
        <f t="shared" ca="1" si="826"/>
        <v>0</v>
      </c>
      <c r="DU516" s="161">
        <f t="shared" ca="1" si="826"/>
        <v>0</v>
      </c>
      <c r="DV516" s="161">
        <f t="shared" ca="1" si="826"/>
        <v>0</v>
      </c>
    </row>
    <row r="517" spans="1:126" collapsed="1" x14ac:dyDescent="0.2">
      <c r="A517" s="159" t="str">
        <f ca="1">Language!A$640</f>
        <v>средняя оборачиваемость запасов</v>
      </c>
      <c r="B517" s="310">
        <v>0</v>
      </c>
      <c r="C517" s="160" t="str">
        <f ca="1">Language!$A$1464</f>
        <v>дней</v>
      </c>
      <c r="F517" s="6" t="s">
        <v>2961</v>
      </c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  <c r="AB517" s="161"/>
      <c r="AC517" s="161"/>
      <c r="AD517" s="161"/>
      <c r="AE517" s="161"/>
      <c r="AF517" s="161"/>
      <c r="AG517" s="161"/>
      <c r="AH517" s="161"/>
      <c r="AI517" s="161"/>
      <c r="AJ517" s="161"/>
      <c r="AK517" s="161"/>
      <c r="AL517" s="161"/>
      <c r="AM517" s="161"/>
      <c r="AN517" s="161"/>
      <c r="AO517" s="161"/>
      <c r="AP517" s="161"/>
      <c r="AQ517" s="161"/>
      <c r="AR517" s="161"/>
      <c r="AS517" s="161"/>
      <c r="AT517" s="161"/>
      <c r="AU517" s="161"/>
      <c r="AV517" s="161"/>
      <c r="AW517" s="161"/>
      <c r="AX517" s="161"/>
      <c r="AY517" s="161"/>
      <c r="AZ517" s="161"/>
      <c r="BA517" s="161"/>
      <c r="BB517" s="161"/>
      <c r="BC517" s="161"/>
      <c r="BD517" s="161"/>
      <c r="BE517" s="161"/>
      <c r="BF517" s="161"/>
      <c r="BG517" s="161"/>
      <c r="BH517" s="161"/>
      <c r="BI517" s="161"/>
      <c r="BJ517" s="161"/>
      <c r="BK517" s="161"/>
      <c r="BL517" s="161"/>
      <c r="BM517" s="161"/>
      <c r="BN517" s="161"/>
      <c r="BO517" s="161"/>
      <c r="BP517" s="161"/>
      <c r="BQ517" s="161"/>
      <c r="BR517" s="161"/>
      <c r="BS517" s="161"/>
      <c r="BT517" s="161"/>
      <c r="BU517" s="161"/>
      <c r="BV517" s="161"/>
      <c r="BW517" s="161"/>
      <c r="BX517" s="161"/>
      <c r="BY517" s="161"/>
      <c r="BZ517" s="161"/>
      <c r="CA517" s="161"/>
      <c r="CB517" s="161"/>
      <c r="CC517" s="161"/>
      <c r="CD517" s="161"/>
      <c r="CE517" s="161"/>
      <c r="CF517" s="161"/>
      <c r="CG517" s="161"/>
      <c r="CH517" s="161"/>
      <c r="CI517" s="161"/>
      <c r="CJ517" s="161"/>
      <c r="CK517" s="161"/>
      <c r="CL517" s="161"/>
      <c r="CM517" s="161"/>
      <c r="CN517" s="161"/>
      <c r="CO517" s="161"/>
      <c r="CP517" s="161"/>
      <c r="CQ517" s="161"/>
      <c r="CR517" s="161"/>
      <c r="CS517" s="161"/>
      <c r="CT517" s="161"/>
      <c r="CU517" s="161"/>
      <c r="CV517" s="161"/>
      <c r="CW517" s="161"/>
      <c r="CX517" s="161"/>
      <c r="CY517" s="161"/>
      <c r="CZ517" s="161"/>
      <c r="DA517" s="161"/>
      <c r="DB517" s="161"/>
      <c r="DC517" s="161"/>
      <c r="DD517" s="161"/>
      <c r="DE517" s="161"/>
      <c r="DF517" s="161"/>
      <c r="DG517" s="161"/>
      <c r="DH517" s="161"/>
      <c r="DI517" s="161"/>
      <c r="DJ517" s="161"/>
      <c r="DK517" s="161"/>
      <c r="DL517" s="161"/>
      <c r="DM517" s="161"/>
      <c r="DN517" s="161"/>
      <c r="DO517" s="161"/>
      <c r="DP517" s="161"/>
      <c r="DQ517" s="161"/>
      <c r="DR517" s="161"/>
      <c r="DS517" s="161"/>
      <c r="DT517" s="161"/>
      <c r="DU517" s="161"/>
      <c r="DV517" s="161"/>
    </row>
    <row r="518" spans="1:126" hidden="1" outlineLevel="1" x14ac:dyDescent="0.2">
      <c r="A518" s="168" t="str">
        <f ca="1">Language!A$823</f>
        <v>величина из плана затрат</v>
      </c>
      <c r="B518" s="168"/>
      <c r="C518" s="158" t="str">
        <f ca="1">CurName1</f>
        <v>тыс. руб.</v>
      </c>
      <c r="F518" s="6" t="s">
        <v>3083</v>
      </c>
      <c r="G518" s="169">
        <f t="shared" ref="G518:AL518" ca="1" si="827">G279</f>
        <v>0</v>
      </c>
      <c r="H518" s="169">
        <f t="shared" ca="1" si="827"/>
        <v>0</v>
      </c>
      <c r="I518" s="169">
        <f t="shared" ca="1" si="827"/>
        <v>0</v>
      </c>
      <c r="J518" s="169">
        <f t="shared" ca="1" si="827"/>
        <v>0</v>
      </c>
      <c r="K518" s="169">
        <f t="shared" ca="1" si="827"/>
        <v>0</v>
      </c>
      <c r="L518" s="169">
        <f t="shared" ca="1" si="827"/>
        <v>0</v>
      </c>
      <c r="M518" s="169">
        <f t="shared" ca="1" si="827"/>
        <v>0</v>
      </c>
      <c r="N518" s="169">
        <f t="shared" ca="1" si="827"/>
        <v>0</v>
      </c>
      <c r="O518" s="169">
        <f t="shared" ca="1" si="827"/>
        <v>0</v>
      </c>
      <c r="P518" s="169">
        <f t="shared" ca="1" si="827"/>
        <v>0</v>
      </c>
      <c r="Q518" s="169">
        <f t="shared" ca="1" si="827"/>
        <v>0</v>
      </c>
      <c r="R518" s="169">
        <f t="shared" ca="1" si="827"/>
        <v>0</v>
      </c>
      <c r="S518" s="169">
        <f t="shared" ca="1" si="827"/>
        <v>0</v>
      </c>
      <c r="T518" s="169">
        <f t="shared" ca="1" si="827"/>
        <v>0</v>
      </c>
      <c r="U518" s="169">
        <f t="shared" ca="1" si="827"/>
        <v>0</v>
      </c>
      <c r="V518" s="169">
        <f t="shared" ca="1" si="827"/>
        <v>0</v>
      </c>
      <c r="W518" s="169">
        <f t="shared" ca="1" si="827"/>
        <v>0</v>
      </c>
      <c r="X518" s="169">
        <f t="shared" ca="1" si="827"/>
        <v>0</v>
      </c>
      <c r="Y518" s="169">
        <f t="shared" ca="1" si="827"/>
        <v>0</v>
      </c>
      <c r="Z518" s="169">
        <f t="shared" ca="1" si="827"/>
        <v>0</v>
      </c>
      <c r="AA518" s="169">
        <f t="shared" ca="1" si="827"/>
        <v>0</v>
      </c>
      <c r="AB518" s="169">
        <f t="shared" ca="1" si="827"/>
        <v>0</v>
      </c>
      <c r="AC518" s="169">
        <f t="shared" ca="1" si="827"/>
        <v>0</v>
      </c>
      <c r="AD518" s="169">
        <f t="shared" ca="1" si="827"/>
        <v>0</v>
      </c>
      <c r="AE518" s="169">
        <f t="shared" ca="1" si="827"/>
        <v>0</v>
      </c>
      <c r="AF518" s="169">
        <f t="shared" ca="1" si="827"/>
        <v>0</v>
      </c>
      <c r="AG518" s="169">
        <f t="shared" ca="1" si="827"/>
        <v>0</v>
      </c>
      <c r="AH518" s="169">
        <f t="shared" ca="1" si="827"/>
        <v>0</v>
      </c>
      <c r="AI518" s="169">
        <f t="shared" ca="1" si="827"/>
        <v>0</v>
      </c>
      <c r="AJ518" s="169">
        <f t="shared" ca="1" si="827"/>
        <v>0</v>
      </c>
      <c r="AK518" s="169">
        <f t="shared" ca="1" si="827"/>
        <v>0</v>
      </c>
      <c r="AL518" s="169">
        <f t="shared" ca="1" si="827"/>
        <v>0</v>
      </c>
      <c r="AM518" s="169">
        <f t="shared" ref="AM518:BR518" ca="1" si="828">AM279</f>
        <v>0</v>
      </c>
      <c r="AN518" s="169">
        <f t="shared" ca="1" si="828"/>
        <v>0</v>
      </c>
      <c r="AO518" s="169">
        <f t="shared" ca="1" si="828"/>
        <v>0</v>
      </c>
      <c r="AP518" s="169">
        <f t="shared" ca="1" si="828"/>
        <v>0</v>
      </c>
      <c r="AQ518" s="169">
        <f t="shared" ca="1" si="828"/>
        <v>0</v>
      </c>
      <c r="AR518" s="169">
        <f t="shared" ca="1" si="828"/>
        <v>0</v>
      </c>
      <c r="AS518" s="169">
        <f t="shared" ca="1" si="828"/>
        <v>0</v>
      </c>
      <c r="AT518" s="169">
        <f t="shared" ca="1" si="828"/>
        <v>0</v>
      </c>
      <c r="AU518" s="169">
        <f t="shared" ca="1" si="828"/>
        <v>0</v>
      </c>
      <c r="AV518" s="169">
        <f t="shared" ca="1" si="828"/>
        <v>0</v>
      </c>
      <c r="AW518" s="169">
        <f t="shared" ca="1" si="828"/>
        <v>0</v>
      </c>
      <c r="AX518" s="169">
        <f t="shared" ca="1" si="828"/>
        <v>0</v>
      </c>
      <c r="AY518" s="169">
        <f t="shared" ca="1" si="828"/>
        <v>0</v>
      </c>
      <c r="AZ518" s="169">
        <f t="shared" ca="1" si="828"/>
        <v>0</v>
      </c>
      <c r="BA518" s="169">
        <f t="shared" ca="1" si="828"/>
        <v>0</v>
      </c>
      <c r="BB518" s="169">
        <f t="shared" ca="1" si="828"/>
        <v>0</v>
      </c>
      <c r="BC518" s="169">
        <f t="shared" ca="1" si="828"/>
        <v>0</v>
      </c>
      <c r="BD518" s="169">
        <f t="shared" ca="1" si="828"/>
        <v>0</v>
      </c>
      <c r="BE518" s="169">
        <f t="shared" ca="1" si="828"/>
        <v>0</v>
      </c>
      <c r="BF518" s="169">
        <f t="shared" ca="1" si="828"/>
        <v>0</v>
      </c>
      <c r="BG518" s="169">
        <f t="shared" ca="1" si="828"/>
        <v>0</v>
      </c>
      <c r="BH518" s="169">
        <f t="shared" ca="1" si="828"/>
        <v>0</v>
      </c>
      <c r="BI518" s="169">
        <f t="shared" ca="1" si="828"/>
        <v>0</v>
      </c>
      <c r="BJ518" s="169">
        <f t="shared" ca="1" si="828"/>
        <v>0</v>
      </c>
      <c r="BK518" s="169">
        <f t="shared" ca="1" si="828"/>
        <v>0</v>
      </c>
      <c r="BL518" s="169">
        <f t="shared" ca="1" si="828"/>
        <v>0</v>
      </c>
      <c r="BM518" s="169">
        <f t="shared" ca="1" si="828"/>
        <v>0</v>
      </c>
      <c r="BN518" s="169">
        <f t="shared" ca="1" si="828"/>
        <v>0</v>
      </c>
      <c r="BO518" s="169">
        <f t="shared" ca="1" si="828"/>
        <v>0</v>
      </c>
      <c r="BP518" s="169">
        <f t="shared" ca="1" si="828"/>
        <v>0</v>
      </c>
      <c r="BQ518" s="169">
        <f t="shared" ca="1" si="828"/>
        <v>0</v>
      </c>
      <c r="BR518" s="169">
        <f t="shared" ca="1" si="828"/>
        <v>0</v>
      </c>
      <c r="BS518" s="169">
        <f t="shared" ref="BS518:CX518" ca="1" si="829">BS279</f>
        <v>0</v>
      </c>
      <c r="BT518" s="169">
        <f t="shared" ca="1" si="829"/>
        <v>0</v>
      </c>
      <c r="BU518" s="169">
        <f t="shared" ca="1" si="829"/>
        <v>0</v>
      </c>
      <c r="BV518" s="169">
        <f t="shared" ca="1" si="829"/>
        <v>0</v>
      </c>
      <c r="BW518" s="169">
        <f t="shared" ca="1" si="829"/>
        <v>0</v>
      </c>
      <c r="BX518" s="169">
        <f t="shared" ca="1" si="829"/>
        <v>0</v>
      </c>
      <c r="BY518" s="169">
        <f t="shared" ca="1" si="829"/>
        <v>0</v>
      </c>
      <c r="BZ518" s="169">
        <f t="shared" ca="1" si="829"/>
        <v>0</v>
      </c>
      <c r="CA518" s="169">
        <f t="shared" ca="1" si="829"/>
        <v>0</v>
      </c>
      <c r="CB518" s="169">
        <f t="shared" ca="1" si="829"/>
        <v>0</v>
      </c>
      <c r="CC518" s="169">
        <f t="shared" ca="1" si="829"/>
        <v>0</v>
      </c>
      <c r="CD518" s="169">
        <f t="shared" ca="1" si="829"/>
        <v>0</v>
      </c>
      <c r="CE518" s="169">
        <f t="shared" ca="1" si="829"/>
        <v>0</v>
      </c>
      <c r="CF518" s="169">
        <f t="shared" ca="1" si="829"/>
        <v>0</v>
      </c>
      <c r="CG518" s="169">
        <f t="shared" ca="1" si="829"/>
        <v>0</v>
      </c>
      <c r="CH518" s="169">
        <f t="shared" ca="1" si="829"/>
        <v>0</v>
      </c>
      <c r="CI518" s="169">
        <f t="shared" ca="1" si="829"/>
        <v>0</v>
      </c>
      <c r="CJ518" s="169">
        <f t="shared" ca="1" si="829"/>
        <v>0</v>
      </c>
      <c r="CK518" s="169">
        <f t="shared" ca="1" si="829"/>
        <v>0</v>
      </c>
      <c r="CL518" s="169">
        <f t="shared" ca="1" si="829"/>
        <v>0</v>
      </c>
      <c r="CM518" s="169">
        <f t="shared" ca="1" si="829"/>
        <v>0</v>
      </c>
      <c r="CN518" s="169">
        <f t="shared" ca="1" si="829"/>
        <v>0</v>
      </c>
      <c r="CO518" s="169">
        <f t="shared" ca="1" si="829"/>
        <v>0</v>
      </c>
      <c r="CP518" s="169">
        <f t="shared" ca="1" si="829"/>
        <v>0</v>
      </c>
      <c r="CQ518" s="169">
        <f t="shared" ca="1" si="829"/>
        <v>0</v>
      </c>
      <c r="CR518" s="169">
        <f t="shared" ca="1" si="829"/>
        <v>0</v>
      </c>
      <c r="CS518" s="169">
        <f t="shared" ca="1" si="829"/>
        <v>0</v>
      </c>
      <c r="CT518" s="169">
        <f t="shared" ca="1" si="829"/>
        <v>0</v>
      </c>
      <c r="CU518" s="169">
        <f t="shared" ca="1" si="829"/>
        <v>0</v>
      </c>
      <c r="CV518" s="169">
        <f t="shared" ca="1" si="829"/>
        <v>0</v>
      </c>
      <c r="CW518" s="169">
        <f t="shared" ca="1" si="829"/>
        <v>0</v>
      </c>
      <c r="CX518" s="169">
        <f t="shared" ca="1" si="829"/>
        <v>0</v>
      </c>
      <c r="CY518" s="169">
        <f t="shared" ref="CY518:DV518" ca="1" si="830">CY279</f>
        <v>0</v>
      </c>
      <c r="CZ518" s="169">
        <f t="shared" ca="1" si="830"/>
        <v>0</v>
      </c>
      <c r="DA518" s="169">
        <f t="shared" ca="1" si="830"/>
        <v>0</v>
      </c>
      <c r="DB518" s="169">
        <f t="shared" ca="1" si="830"/>
        <v>0</v>
      </c>
      <c r="DC518" s="169">
        <f t="shared" ca="1" si="830"/>
        <v>0</v>
      </c>
      <c r="DD518" s="169">
        <f t="shared" ca="1" si="830"/>
        <v>0</v>
      </c>
      <c r="DE518" s="169">
        <f t="shared" ca="1" si="830"/>
        <v>0</v>
      </c>
      <c r="DF518" s="169">
        <f t="shared" ca="1" si="830"/>
        <v>0</v>
      </c>
      <c r="DG518" s="169">
        <f t="shared" ca="1" si="830"/>
        <v>0</v>
      </c>
      <c r="DH518" s="169">
        <f t="shared" ca="1" si="830"/>
        <v>0</v>
      </c>
      <c r="DI518" s="169">
        <f t="shared" ca="1" si="830"/>
        <v>0</v>
      </c>
      <c r="DJ518" s="169">
        <f t="shared" ca="1" si="830"/>
        <v>0</v>
      </c>
      <c r="DK518" s="169">
        <f t="shared" ca="1" si="830"/>
        <v>0</v>
      </c>
      <c r="DL518" s="169">
        <f t="shared" ca="1" si="830"/>
        <v>0</v>
      </c>
      <c r="DM518" s="169">
        <f t="shared" ca="1" si="830"/>
        <v>0</v>
      </c>
      <c r="DN518" s="169">
        <f t="shared" ca="1" si="830"/>
        <v>0</v>
      </c>
      <c r="DO518" s="169">
        <f t="shared" ca="1" si="830"/>
        <v>0</v>
      </c>
      <c r="DP518" s="169">
        <f t="shared" ca="1" si="830"/>
        <v>0</v>
      </c>
      <c r="DQ518" s="169">
        <f t="shared" ca="1" si="830"/>
        <v>0</v>
      </c>
      <c r="DR518" s="169">
        <f t="shared" ca="1" si="830"/>
        <v>0</v>
      </c>
      <c r="DS518" s="169">
        <f t="shared" ca="1" si="830"/>
        <v>0</v>
      </c>
      <c r="DT518" s="169">
        <f t="shared" ca="1" si="830"/>
        <v>0</v>
      </c>
      <c r="DU518" s="169">
        <f t="shared" ca="1" si="830"/>
        <v>0</v>
      </c>
      <c r="DV518" s="169">
        <f t="shared" ca="1" si="830"/>
        <v>0</v>
      </c>
    </row>
    <row r="519" spans="1:126" hidden="1" outlineLevel="1" x14ac:dyDescent="0.2">
      <c r="A519" s="168" t="str">
        <f ca="1">Language!A$824</f>
        <v>величина из стартового баланса</v>
      </c>
      <c r="B519" s="196">
        <f>Старт!B11</f>
        <v>0</v>
      </c>
      <c r="C519" s="158" t="str">
        <f ca="1">CurName1</f>
        <v>тыс. руб.</v>
      </c>
      <c r="F519" s="6" t="s">
        <v>3099</v>
      </c>
      <c r="G519" s="302">
        <f ca="1">IF(SUM($G518:G518)=0,$B519,0)</f>
        <v>0</v>
      </c>
      <c r="H519" s="302">
        <f ca="1">IF(SUM($G518:H518)=0,$B519,0)</f>
        <v>0</v>
      </c>
      <c r="I519" s="302">
        <f ca="1">IF(SUM($G518:I518)=0,$B519,0)</f>
        <v>0</v>
      </c>
      <c r="J519" s="302">
        <f ca="1">IF(SUM($G518:J518)=0,$B519,0)</f>
        <v>0</v>
      </c>
      <c r="K519" s="302">
        <f ca="1">IF(SUM($G518:K518)=0,$B519,0)</f>
        <v>0</v>
      </c>
      <c r="L519" s="302">
        <f ca="1">IF(SUM($G518:L518)=0,$B519,0)</f>
        <v>0</v>
      </c>
      <c r="M519" s="302">
        <f ca="1">IF(SUM($G518:M518)=0,$B519,0)</f>
        <v>0</v>
      </c>
      <c r="N519" s="302">
        <f ca="1">IF(SUM($G518:N518)=0,$B519,0)</f>
        <v>0</v>
      </c>
      <c r="O519" s="302">
        <f ca="1">IF(SUM($G518:O518)=0,$B519,0)</f>
        <v>0</v>
      </c>
      <c r="P519" s="302">
        <f ca="1">IF(SUM($G518:P518)=0,$B519,0)</f>
        <v>0</v>
      </c>
      <c r="Q519" s="302">
        <f ca="1">IF(SUM($G518:Q518)=0,$B519,0)</f>
        <v>0</v>
      </c>
      <c r="R519" s="302">
        <f ca="1">IF(SUM($G518:R518)=0,$B519,0)</f>
        <v>0</v>
      </c>
      <c r="S519" s="302">
        <f ca="1">IF(SUM($G518:S518)=0,$B519,0)</f>
        <v>0</v>
      </c>
      <c r="T519" s="302">
        <f ca="1">IF(SUM($G518:T518)=0,$B519,0)</f>
        <v>0</v>
      </c>
      <c r="U519" s="302">
        <f ca="1">IF(SUM($G518:U518)=0,$B519,0)</f>
        <v>0</v>
      </c>
      <c r="V519" s="302">
        <f ca="1">IF(SUM($G518:V518)=0,$B519,0)</f>
        <v>0</v>
      </c>
      <c r="W519" s="302">
        <f ca="1">IF(SUM($G518:W518)=0,$B519,0)</f>
        <v>0</v>
      </c>
      <c r="X519" s="302">
        <f ca="1">IF(SUM($G518:X518)=0,$B519,0)</f>
        <v>0</v>
      </c>
      <c r="Y519" s="302">
        <f ca="1">IF(SUM($G518:Y518)=0,$B519,0)</f>
        <v>0</v>
      </c>
      <c r="Z519" s="302">
        <f ca="1">IF(SUM($G518:Z518)=0,$B519,0)</f>
        <v>0</v>
      </c>
      <c r="AA519" s="302">
        <f ca="1">IF(SUM($G518:AA518)=0,$B519,0)</f>
        <v>0</v>
      </c>
      <c r="AB519" s="302">
        <f ca="1">IF(SUM($G518:AB518)=0,$B519,0)</f>
        <v>0</v>
      </c>
      <c r="AC519" s="302">
        <f ca="1">IF(SUM($G518:AC518)=0,$B519,0)</f>
        <v>0</v>
      </c>
      <c r="AD519" s="302">
        <f ca="1">IF(SUM($G518:AD518)=0,$B519,0)</f>
        <v>0</v>
      </c>
      <c r="AE519" s="302">
        <f ca="1">IF(SUM($G518:AE518)=0,$B519,0)</f>
        <v>0</v>
      </c>
      <c r="AF519" s="302">
        <f ca="1">IF(SUM($G518:AF518)=0,$B519,0)</f>
        <v>0</v>
      </c>
      <c r="AG519" s="302">
        <f ca="1">IF(SUM($G518:AG518)=0,$B519,0)</f>
        <v>0</v>
      </c>
      <c r="AH519" s="302">
        <f ca="1">IF(SUM($G518:AH518)=0,$B519,0)</f>
        <v>0</v>
      </c>
      <c r="AI519" s="302">
        <f ca="1">IF(SUM($G518:AI518)=0,$B519,0)</f>
        <v>0</v>
      </c>
      <c r="AJ519" s="302">
        <f ca="1">IF(SUM($G518:AJ518)=0,$B519,0)</f>
        <v>0</v>
      </c>
      <c r="AK519" s="302">
        <f ca="1">IF(SUM($G518:AK518)=0,$B519,0)</f>
        <v>0</v>
      </c>
      <c r="AL519" s="302">
        <f ca="1">IF(SUM($G518:AL518)=0,$B519,0)</f>
        <v>0</v>
      </c>
      <c r="AM519" s="302">
        <f ca="1">IF(SUM($G518:AM518)=0,$B519,0)</f>
        <v>0</v>
      </c>
      <c r="AN519" s="302">
        <f ca="1">IF(SUM($G518:AN518)=0,$B519,0)</f>
        <v>0</v>
      </c>
      <c r="AO519" s="302">
        <f ca="1">IF(SUM($G518:AO518)=0,$B519,0)</f>
        <v>0</v>
      </c>
      <c r="AP519" s="302">
        <f ca="1">IF(SUM($G518:AP518)=0,$B519,0)</f>
        <v>0</v>
      </c>
      <c r="AQ519" s="302">
        <f ca="1">IF(SUM($G518:AQ518)=0,$B519,0)</f>
        <v>0</v>
      </c>
      <c r="AR519" s="302">
        <f ca="1">IF(SUM($G518:AR518)=0,$B519,0)</f>
        <v>0</v>
      </c>
      <c r="AS519" s="302">
        <f ca="1">IF(SUM($G518:AS518)=0,$B519,0)</f>
        <v>0</v>
      </c>
      <c r="AT519" s="302">
        <f ca="1">IF(SUM($G518:AT518)=0,$B519,0)</f>
        <v>0</v>
      </c>
      <c r="AU519" s="302">
        <f ca="1">IF(SUM($G518:AU518)=0,$B519,0)</f>
        <v>0</v>
      </c>
      <c r="AV519" s="302">
        <f ca="1">IF(SUM($G518:AV518)=0,$B519,0)</f>
        <v>0</v>
      </c>
      <c r="AW519" s="302">
        <f ca="1">IF(SUM($G518:AW518)=0,$B519,0)</f>
        <v>0</v>
      </c>
      <c r="AX519" s="302">
        <f ca="1">IF(SUM($G518:AX518)=0,$B519,0)</f>
        <v>0</v>
      </c>
      <c r="AY519" s="302">
        <f ca="1">IF(SUM($G518:AY518)=0,$B519,0)</f>
        <v>0</v>
      </c>
      <c r="AZ519" s="302">
        <f ca="1">IF(SUM($G518:AZ518)=0,$B519,0)</f>
        <v>0</v>
      </c>
      <c r="BA519" s="302">
        <f ca="1">IF(SUM($G518:BA518)=0,$B519,0)</f>
        <v>0</v>
      </c>
      <c r="BB519" s="302">
        <f ca="1">IF(SUM($G518:BB518)=0,$B519,0)</f>
        <v>0</v>
      </c>
      <c r="BC519" s="302">
        <f ca="1">IF(SUM($G518:BC518)=0,$B519,0)</f>
        <v>0</v>
      </c>
      <c r="BD519" s="302">
        <f ca="1">IF(SUM($G518:BD518)=0,$B519,0)</f>
        <v>0</v>
      </c>
      <c r="BE519" s="302">
        <f ca="1">IF(SUM($G518:BE518)=0,$B519,0)</f>
        <v>0</v>
      </c>
      <c r="BF519" s="302">
        <f ca="1">IF(SUM($G518:BF518)=0,$B519,0)</f>
        <v>0</v>
      </c>
      <c r="BG519" s="302">
        <f ca="1">IF(SUM($G518:BG518)=0,$B519,0)</f>
        <v>0</v>
      </c>
      <c r="BH519" s="302">
        <f ca="1">IF(SUM($G518:BH518)=0,$B519,0)</f>
        <v>0</v>
      </c>
      <c r="BI519" s="302">
        <f ca="1">IF(SUM($G518:BI518)=0,$B519,0)</f>
        <v>0</v>
      </c>
      <c r="BJ519" s="302">
        <f ca="1">IF(SUM($G518:BJ518)=0,$B519,0)</f>
        <v>0</v>
      </c>
      <c r="BK519" s="302">
        <f ca="1">IF(SUM($G518:BK518)=0,$B519,0)</f>
        <v>0</v>
      </c>
      <c r="BL519" s="302">
        <f ca="1">IF(SUM($G518:BL518)=0,$B519,0)</f>
        <v>0</v>
      </c>
      <c r="BM519" s="302">
        <f ca="1">IF(SUM($G518:BM518)=0,$B519,0)</f>
        <v>0</v>
      </c>
      <c r="BN519" s="302">
        <f ca="1">IF(SUM($G518:BN518)=0,$B519,0)</f>
        <v>0</v>
      </c>
      <c r="BO519" s="302">
        <f ca="1">IF(SUM($G518:BO518)=0,$B519,0)</f>
        <v>0</v>
      </c>
      <c r="BP519" s="302">
        <f ca="1">IF(SUM($G518:BP518)=0,$B519,0)</f>
        <v>0</v>
      </c>
      <c r="BQ519" s="302">
        <f ca="1">IF(SUM($G518:BQ518)=0,$B519,0)</f>
        <v>0</v>
      </c>
      <c r="BR519" s="302">
        <f ca="1">IF(SUM($G518:BR518)=0,$B519,0)</f>
        <v>0</v>
      </c>
      <c r="BS519" s="302">
        <f ca="1">IF(SUM($G518:BS518)=0,$B519,0)</f>
        <v>0</v>
      </c>
      <c r="BT519" s="302">
        <f ca="1">IF(SUM($G518:BT518)=0,$B519,0)</f>
        <v>0</v>
      </c>
      <c r="BU519" s="302">
        <f ca="1">IF(SUM($G518:BU518)=0,$B519,0)</f>
        <v>0</v>
      </c>
      <c r="BV519" s="302">
        <f ca="1">IF(SUM($G518:BV518)=0,$B519,0)</f>
        <v>0</v>
      </c>
      <c r="BW519" s="302">
        <f ca="1">IF(SUM($G518:BW518)=0,$B519,0)</f>
        <v>0</v>
      </c>
      <c r="BX519" s="302">
        <f ca="1">IF(SUM($G518:BX518)=0,$B519,0)</f>
        <v>0</v>
      </c>
      <c r="BY519" s="302">
        <f ca="1">IF(SUM($G518:BY518)=0,$B519,0)</f>
        <v>0</v>
      </c>
      <c r="BZ519" s="302">
        <f ca="1">IF(SUM($G518:BZ518)=0,$B519,0)</f>
        <v>0</v>
      </c>
      <c r="CA519" s="302">
        <f ca="1">IF(SUM($G518:CA518)=0,$B519,0)</f>
        <v>0</v>
      </c>
      <c r="CB519" s="302">
        <f ca="1">IF(SUM($G518:CB518)=0,$B519,0)</f>
        <v>0</v>
      </c>
      <c r="CC519" s="302">
        <f ca="1">IF(SUM($G518:CC518)=0,$B519,0)</f>
        <v>0</v>
      </c>
      <c r="CD519" s="302">
        <f ca="1">IF(SUM($G518:CD518)=0,$B519,0)</f>
        <v>0</v>
      </c>
      <c r="CE519" s="302">
        <f ca="1">IF(SUM($G518:CE518)=0,$B519,0)</f>
        <v>0</v>
      </c>
      <c r="CF519" s="302">
        <f ca="1">IF(SUM($G518:CF518)=0,$B519,0)</f>
        <v>0</v>
      </c>
      <c r="CG519" s="302">
        <f ca="1">IF(SUM($G518:CG518)=0,$B519,0)</f>
        <v>0</v>
      </c>
      <c r="CH519" s="302">
        <f ca="1">IF(SUM($G518:CH518)=0,$B519,0)</f>
        <v>0</v>
      </c>
      <c r="CI519" s="302">
        <f ca="1">IF(SUM($G518:CI518)=0,$B519,0)</f>
        <v>0</v>
      </c>
      <c r="CJ519" s="302">
        <f ca="1">IF(SUM($G518:CJ518)=0,$B519,0)</f>
        <v>0</v>
      </c>
      <c r="CK519" s="302">
        <f ca="1">IF(SUM($G518:CK518)=0,$B519,0)</f>
        <v>0</v>
      </c>
      <c r="CL519" s="302">
        <f ca="1">IF(SUM($G518:CL518)=0,$B519,0)</f>
        <v>0</v>
      </c>
      <c r="CM519" s="302">
        <f ca="1">IF(SUM($G518:CM518)=0,$B519,0)</f>
        <v>0</v>
      </c>
      <c r="CN519" s="302">
        <f ca="1">IF(SUM($G518:CN518)=0,$B519,0)</f>
        <v>0</v>
      </c>
      <c r="CO519" s="302">
        <f ca="1">IF(SUM($G518:CO518)=0,$B519,0)</f>
        <v>0</v>
      </c>
      <c r="CP519" s="302">
        <f ca="1">IF(SUM($G518:CP518)=0,$B519,0)</f>
        <v>0</v>
      </c>
      <c r="CQ519" s="302">
        <f ca="1">IF(SUM($G518:CQ518)=0,$B519,0)</f>
        <v>0</v>
      </c>
      <c r="CR519" s="302">
        <f ca="1">IF(SUM($G518:CR518)=0,$B519,0)</f>
        <v>0</v>
      </c>
      <c r="CS519" s="302">
        <f ca="1">IF(SUM($G518:CS518)=0,$B519,0)</f>
        <v>0</v>
      </c>
      <c r="CT519" s="302">
        <f ca="1">IF(SUM($G518:CT518)=0,$B519,0)</f>
        <v>0</v>
      </c>
      <c r="CU519" s="302">
        <f ca="1">IF(SUM($G518:CU518)=0,$B519,0)</f>
        <v>0</v>
      </c>
      <c r="CV519" s="302">
        <f ca="1">IF(SUM($G518:CV518)=0,$B519,0)</f>
        <v>0</v>
      </c>
      <c r="CW519" s="302">
        <f ca="1">IF(SUM($G518:CW518)=0,$B519,0)</f>
        <v>0</v>
      </c>
      <c r="CX519" s="302">
        <f ca="1">IF(SUM($G518:CX518)=0,$B519,0)</f>
        <v>0</v>
      </c>
      <c r="CY519" s="302">
        <f ca="1">IF(SUM($G518:CY518)=0,$B519,0)</f>
        <v>0</v>
      </c>
      <c r="CZ519" s="302">
        <f ca="1">IF(SUM($G518:CZ518)=0,$B519,0)</f>
        <v>0</v>
      </c>
      <c r="DA519" s="302">
        <f ca="1">IF(SUM($G518:DA518)=0,$B519,0)</f>
        <v>0</v>
      </c>
      <c r="DB519" s="302">
        <f ca="1">IF(SUM($G518:DB518)=0,$B519,0)</f>
        <v>0</v>
      </c>
      <c r="DC519" s="302">
        <f ca="1">IF(SUM($G518:DC518)=0,$B519,0)</f>
        <v>0</v>
      </c>
      <c r="DD519" s="302">
        <f ca="1">IF(SUM($G518:DD518)=0,$B519,0)</f>
        <v>0</v>
      </c>
      <c r="DE519" s="302">
        <f ca="1">IF(SUM($G518:DE518)=0,$B519,0)</f>
        <v>0</v>
      </c>
      <c r="DF519" s="302">
        <f ca="1">IF(SUM($G518:DF518)=0,$B519,0)</f>
        <v>0</v>
      </c>
      <c r="DG519" s="302">
        <f ca="1">IF(SUM($G518:DG518)=0,$B519,0)</f>
        <v>0</v>
      </c>
      <c r="DH519" s="302">
        <f ca="1">IF(SUM($G518:DH518)=0,$B519,0)</f>
        <v>0</v>
      </c>
      <c r="DI519" s="302">
        <f ca="1">IF(SUM($G518:DI518)=0,$B519,0)</f>
        <v>0</v>
      </c>
      <c r="DJ519" s="302">
        <f ca="1">IF(SUM($G518:DJ518)=0,$B519,0)</f>
        <v>0</v>
      </c>
      <c r="DK519" s="302">
        <f ca="1">IF(SUM($G518:DK518)=0,$B519,0)</f>
        <v>0</v>
      </c>
      <c r="DL519" s="302">
        <f ca="1">IF(SUM($G518:DL518)=0,$B519,0)</f>
        <v>0</v>
      </c>
      <c r="DM519" s="302">
        <f ca="1">IF(SUM($G518:DM518)=0,$B519,0)</f>
        <v>0</v>
      </c>
      <c r="DN519" s="302">
        <f ca="1">IF(SUM($G518:DN518)=0,$B519,0)</f>
        <v>0</v>
      </c>
      <c r="DO519" s="302">
        <f ca="1">IF(SUM($G518:DO518)=0,$B519,0)</f>
        <v>0</v>
      </c>
      <c r="DP519" s="302">
        <f ca="1">IF(SUM($G518:DP518)=0,$B519,0)</f>
        <v>0</v>
      </c>
      <c r="DQ519" s="302">
        <f ca="1">IF(SUM($G518:DQ518)=0,$B519,0)</f>
        <v>0</v>
      </c>
      <c r="DR519" s="302">
        <f ca="1">IF(SUM($G518:DR518)=0,$B519,0)</f>
        <v>0</v>
      </c>
      <c r="DS519" s="302">
        <f ca="1">IF(SUM($G518:DS518)=0,$B519,0)</f>
        <v>0</v>
      </c>
      <c r="DT519" s="302">
        <f ca="1">IF(SUM($G518:DT518)=0,$B519,0)</f>
        <v>0</v>
      </c>
      <c r="DU519" s="302">
        <f ca="1">IF(SUM($G518:DU518)=0,$B519,0)</f>
        <v>0</v>
      </c>
      <c r="DV519" s="302">
        <f ca="1">IF(SUM($G518:DV518)=0,$B519,0)</f>
        <v>0</v>
      </c>
    </row>
    <row r="520" spans="1:126" hidden="1" outlineLevel="1" x14ac:dyDescent="0.2">
      <c r="A520" s="168" t="str">
        <f ca="1">Language!A$825</f>
        <v>влияние стартового баланса на денежные средства</v>
      </c>
      <c r="B520" s="168"/>
      <c r="C520" s="158" t="str">
        <f ca="1">CurName1</f>
        <v>тыс. руб.</v>
      </c>
      <c r="F520" s="6" t="s">
        <v>3082</v>
      </c>
      <c r="G520" s="169">
        <f ca="1">IF(G$2=1,$B519-G519,F519-G519)</f>
        <v>0</v>
      </c>
      <c r="H520" s="169">
        <f ca="1">IF(H$2=1,$B519-H519,G519-H519)</f>
        <v>0</v>
      </c>
      <c r="I520" s="169">
        <f ca="1">IF(I$2=1,$B519-I519,H519-I519)</f>
        <v>0</v>
      </c>
      <c r="J520" s="169">
        <f t="shared" ref="J520:DV520" ca="1" si="831">IF(J$2=1,$B519-J519,I519-J519)</f>
        <v>0</v>
      </c>
      <c r="K520" s="169">
        <f t="shared" ca="1" si="831"/>
        <v>0</v>
      </c>
      <c r="L520" s="169">
        <f t="shared" ca="1" si="831"/>
        <v>0</v>
      </c>
      <c r="M520" s="169">
        <f t="shared" ca="1" si="831"/>
        <v>0</v>
      </c>
      <c r="N520" s="169">
        <f t="shared" ca="1" si="831"/>
        <v>0</v>
      </c>
      <c r="O520" s="169">
        <f t="shared" ca="1" si="831"/>
        <v>0</v>
      </c>
      <c r="P520" s="169">
        <f t="shared" ca="1" si="831"/>
        <v>0</v>
      </c>
      <c r="Q520" s="169">
        <f t="shared" ca="1" si="831"/>
        <v>0</v>
      </c>
      <c r="R520" s="169">
        <f t="shared" ca="1" si="831"/>
        <v>0</v>
      </c>
      <c r="S520" s="169">
        <f t="shared" ca="1" si="831"/>
        <v>0</v>
      </c>
      <c r="T520" s="169">
        <f t="shared" ca="1" si="831"/>
        <v>0</v>
      </c>
      <c r="U520" s="169">
        <f t="shared" ca="1" si="831"/>
        <v>0</v>
      </c>
      <c r="V520" s="169">
        <f t="shared" ca="1" si="831"/>
        <v>0</v>
      </c>
      <c r="W520" s="169">
        <f t="shared" ca="1" si="831"/>
        <v>0</v>
      </c>
      <c r="X520" s="169">
        <f t="shared" ca="1" si="831"/>
        <v>0</v>
      </c>
      <c r="Y520" s="169">
        <f t="shared" ca="1" si="831"/>
        <v>0</v>
      </c>
      <c r="Z520" s="169">
        <f t="shared" ca="1" si="831"/>
        <v>0</v>
      </c>
      <c r="AA520" s="169">
        <f t="shared" ca="1" si="831"/>
        <v>0</v>
      </c>
      <c r="AB520" s="169">
        <f t="shared" ca="1" si="831"/>
        <v>0</v>
      </c>
      <c r="AC520" s="169">
        <f t="shared" ca="1" si="831"/>
        <v>0</v>
      </c>
      <c r="AD520" s="169">
        <f t="shared" ca="1" si="831"/>
        <v>0</v>
      </c>
      <c r="AE520" s="169">
        <f t="shared" ca="1" si="831"/>
        <v>0</v>
      </c>
      <c r="AF520" s="169">
        <f t="shared" ca="1" si="831"/>
        <v>0</v>
      </c>
      <c r="AG520" s="169">
        <f t="shared" ca="1" si="831"/>
        <v>0</v>
      </c>
      <c r="AH520" s="169">
        <f t="shared" ca="1" si="831"/>
        <v>0</v>
      </c>
      <c r="AI520" s="169">
        <f t="shared" ca="1" si="831"/>
        <v>0</v>
      </c>
      <c r="AJ520" s="169">
        <f t="shared" ca="1" si="831"/>
        <v>0</v>
      </c>
      <c r="AK520" s="169">
        <f t="shared" ca="1" si="831"/>
        <v>0</v>
      </c>
      <c r="AL520" s="169">
        <f t="shared" ca="1" si="831"/>
        <v>0</v>
      </c>
      <c r="AM520" s="169">
        <f t="shared" ca="1" si="831"/>
        <v>0</v>
      </c>
      <c r="AN520" s="169">
        <f t="shared" ca="1" si="831"/>
        <v>0</v>
      </c>
      <c r="AO520" s="169">
        <f t="shared" ca="1" si="831"/>
        <v>0</v>
      </c>
      <c r="AP520" s="169">
        <f t="shared" ca="1" si="831"/>
        <v>0</v>
      </c>
      <c r="AQ520" s="169">
        <f t="shared" ca="1" si="831"/>
        <v>0</v>
      </c>
      <c r="AR520" s="169">
        <f t="shared" ca="1" si="831"/>
        <v>0</v>
      </c>
      <c r="AS520" s="169">
        <f t="shared" ca="1" si="831"/>
        <v>0</v>
      </c>
      <c r="AT520" s="169">
        <f t="shared" ca="1" si="831"/>
        <v>0</v>
      </c>
      <c r="AU520" s="169">
        <f t="shared" ca="1" si="831"/>
        <v>0</v>
      </c>
      <c r="AV520" s="169">
        <f t="shared" ca="1" si="831"/>
        <v>0</v>
      </c>
      <c r="AW520" s="169">
        <f t="shared" ca="1" si="831"/>
        <v>0</v>
      </c>
      <c r="AX520" s="169">
        <f t="shared" ca="1" si="831"/>
        <v>0</v>
      </c>
      <c r="AY520" s="169">
        <f t="shared" ca="1" si="831"/>
        <v>0</v>
      </c>
      <c r="AZ520" s="169">
        <f t="shared" ca="1" si="831"/>
        <v>0</v>
      </c>
      <c r="BA520" s="169">
        <f t="shared" ca="1" si="831"/>
        <v>0</v>
      </c>
      <c r="BB520" s="169">
        <f t="shared" ca="1" si="831"/>
        <v>0</v>
      </c>
      <c r="BC520" s="169">
        <f t="shared" ca="1" si="831"/>
        <v>0</v>
      </c>
      <c r="BD520" s="169">
        <f t="shared" ca="1" si="831"/>
        <v>0</v>
      </c>
      <c r="BE520" s="169">
        <f t="shared" ca="1" si="831"/>
        <v>0</v>
      </c>
      <c r="BF520" s="169">
        <f t="shared" ca="1" si="831"/>
        <v>0</v>
      </c>
      <c r="BG520" s="169">
        <f t="shared" ca="1" si="831"/>
        <v>0</v>
      </c>
      <c r="BH520" s="169">
        <f t="shared" ca="1" si="831"/>
        <v>0</v>
      </c>
      <c r="BI520" s="169">
        <f t="shared" ca="1" si="831"/>
        <v>0</v>
      </c>
      <c r="BJ520" s="169">
        <f t="shared" ca="1" si="831"/>
        <v>0</v>
      </c>
      <c r="BK520" s="169">
        <f t="shared" ca="1" si="831"/>
        <v>0</v>
      </c>
      <c r="BL520" s="169">
        <f t="shared" ca="1" si="831"/>
        <v>0</v>
      </c>
      <c r="BM520" s="169">
        <f t="shared" ca="1" si="831"/>
        <v>0</v>
      </c>
      <c r="BN520" s="169">
        <f t="shared" ca="1" si="831"/>
        <v>0</v>
      </c>
      <c r="BO520" s="169">
        <f t="shared" ca="1" si="831"/>
        <v>0</v>
      </c>
      <c r="BP520" s="169">
        <f t="shared" ca="1" si="831"/>
        <v>0</v>
      </c>
      <c r="BQ520" s="169">
        <f t="shared" ca="1" si="831"/>
        <v>0</v>
      </c>
      <c r="BR520" s="169">
        <f t="shared" ca="1" si="831"/>
        <v>0</v>
      </c>
      <c r="BS520" s="169">
        <f t="shared" ca="1" si="831"/>
        <v>0</v>
      </c>
      <c r="BT520" s="169">
        <f t="shared" ca="1" si="831"/>
        <v>0</v>
      </c>
      <c r="BU520" s="169">
        <f t="shared" ca="1" si="831"/>
        <v>0</v>
      </c>
      <c r="BV520" s="169">
        <f t="shared" ca="1" si="831"/>
        <v>0</v>
      </c>
      <c r="BW520" s="169">
        <f t="shared" ca="1" si="831"/>
        <v>0</v>
      </c>
      <c r="BX520" s="169">
        <f t="shared" ca="1" si="831"/>
        <v>0</v>
      </c>
      <c r="BY520" s="169">
        <f t="shared" ca="1" si="831"/>
        <v>0</v>
      </c>
      <c r="BZ520" s="169">
        <f t="shared" ca="1" si="831"/>
        <v>0</v>
      </c>
      <c r="CA520" s="169">
        <f t="shared" ca="1" si="831"/>
        <v>0</v>
      </c>
      <c r="CB520" s="169">
        <f t="shared" ca="1" si="831"/>
        <v>0</v>
      </c>
      <c r="CC520" s="169">
        <f t="shared" ca="1" si="831"/>
        <v>0</v>
      </c>
      <c r="CD520" s="169">
        <f t="shared" ca="1" si="831"/>
        <v>0</v>
      </c>
      <c r="CE520" s="169">
        <f t="shared" ca="1" si="831"/>
        <v>0</v>
      </c>
      <c r="CF520" s="169">
        <f t="shared" ca="1" si="831"/>
        <v>0</v>
      </c>
      <c r="CG520" s="169">
        <f t="shared" ca="1" si="831"/>
        <v>0</v>
      </c>
      <c r="CH520" s="169">
        <f t="shared" ca="1" si="831"/>
        <v>0</v>
      </c>
      <c r="CI520" s="169">
        <f t="shared" ca="1" si="831"/>
        <v>0</v>
      </c>
      <c r="CJ520" s="169">
        <f t="shared" ca="1" si="831"/>
        <v>0</v>
      </c>
      <c r="CK520" s="169">
        <f t="shared" ca="1" si="831"/>
        <v>0</v>
      </c>
      <c r="CL520" s="169">
        <f t="shared" ca="1" si="831"/>
        <v>0</v>
      </c>
      <c r="CM520" s="169">
        <f t="shared" ca="1" si="831"/>
        <v>0</v>
      </c>
      <c r="CN520" s="169">
        <f t="shared" ca="1" si="831"/>
        <v>0</v>
      </c>
      <c r="CO520" s="169">
        <f t="shared" ca="1" si="831"/>
        <v>0</v>
      </c>
      <c r="CP520" s="169">
        <f t="shared" ca="1" si="831"/>
        <v>0</v>
      </c>
      <c r="CQ520" s="169">
        <f t="shared" ca="1" si="831"/>
        <v>0</v>
      </c>
      <c r="CR520" s="169">
        <f t="shared" ca="1" si="831"/>
        <v>0</v>
      </c>
      <c r="CS520" s="169">
        <f t="shared" ca="1" si="831"/>
        <v>0</v>
      </c>
      <c r="CT520" s="169">
        <f t="shared" ca="1" si="831"/>
        <v>0</v>
      </c>
      <c r="CU520" s="169">
        <f t="shared" ca="1" si="831"/>
        <v>0</v>
      </c>
      <c r="CV520" s="169">
        <f t="shared" ca="1" si="831"/>
        <v>0</v>
      </c>
      <c r="CW520" s="169">
        <f t="shared" ca="1" si="831"/>
        <v>0</v>
      </c>
      <c r="CX520" s="169">
        <f t="shared" ca="1" si="831"/>
        <v>0</v>
      </c>
      <c r="CY520" s="169">
        <f t="shared" ca="1" si="831"/>
        <v>0</v>
      </c>
      <c r="CZ520" s="169">
        <f t="shared" ca="1" si="831"/>
        <v>0</v>
      </c>
      <c r="DA520" s="169">
        <f t="shared" ca="1" si="831"/>
        <v>0</v>
      </c>
      <c r="DB520" s="169">
        <f t="shared" ca="1" si="831"/>
        <v>0</v>
      </c>
      <c r="DC520" s="169">
        <f t="shared" ca="1" si="831"/>
        <v>0</v>
      </c>
      <c r="DD520" s="169">
        <f t="shared" ca="1" si="831"/>
        <v>0</v>
      </c>
      <c r="DE520" s="169">
        <f t="shared" ca="1" si="831"/>
        <v>0</v>
      </c>
      <c r="DF520" s="169">
        <f t="shared" ca="1" si="831"/>
        <v>0</v>
      </c>
      <c r="DG520" s="169">
        <f t="shared" ca="1" si="831"/>
        <v>0</v>
      </c>
      <c r="DH520" s="169">
        <f t="shared" ca="1" si="831"/>
        <v>0</v>
      </c>
      <c r="DI520" s="169">
        <f t="shared" ca="1" si="831"/>
        <v>0</v>
      </c>
      <c r="DJ520" s="169">
        <f t="shared" ca="1" si="831"/>
        <v>0</v>
      </c>
      <c r="DK520" s="169">
        <f t="shared" ca="1" si="831"/>
        <v>0</v>
      </c>
      <c r="DL520" s="169">
        <f t="shared" ca="1" si="831"/>
        <v>0</v>
      </c>
      <c r="DM520" s="169">
        <f t="shared" ca="1" si="831"/>
        <v>0</v>
      </c>
      <c r="DN520" s="169">
        <f t="shared" ca="1" si="831"/>
        <v>0</v>
      </c>
      <c r="DO520" s="169">
        <f t="shared" ca="1" si="831"/>
        <v>0</v>
      </c>
      <c r="DP520" s="169">
        <f t="shared" ca="1" si="831"/>
        <v>0</v>
      </c>
      <c r="DQ520" s="169">
        <f t="shared" ca="1" si="831"/>
        <v>0</v>
      </c>
      <c r="DR520" s="169">
        <f t="shared" ca="1" si="831"/>
        <v>0</v>
      </c>
      <c r="DS520" s="169">
        <f t="shared" ca="1" si="831"/>
        <v>0</v>
      </c>
      <c r="DT520" s="169">
        <f t="shared" ca="1" si="831"/>
        <v>0</v>
      </c>
      <c r="DU520" s="169">
        <f t="shared" ca="1" si="831"/>
        <v>0</v>
      </c>
      <c r="DV520" s="169">
        <f t="shared" ca="1" si="831"/>
        <v>0</v>
      </c>
    </row>
    <row r="521" spans="1:126" x14ac:dyDescent="0.2">
      <c r="A521" s="198"/>
      <c r="B521" s="183"/>
      <c r="C521" s="160"/>
      <c r="F521" s="6" t="s">
        <v>2961</v>
      </c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  <c r="AB521" s="161"/>
      <c r="AC521" s="161"/>
      <c r="AD521" s="161"/>
      <c r="AE521" s="161"/>
      <c r="AF521" s="161"/>
      <c r="AG521" s="161"/>
      <c r="AH521" s="161"/>
      <c r="AI521" s="161"/>
      <c r="AJ521" s="161"/>
      <c r="AK521" s="161"/>
      <c r="AL521" s="161"/>
      <c r="AM521" s="161"/>
      <c r="AN521" s="161"/>
      <c r="AO521" s="161"/>
      <c r="AP521" s="161"/>
      <c r="AQ521" s="161"/>
      <c r="AR521" s="161"/>
      <c r="AS521" s="161"/>
      <c r="AT521" s="161"/>
      <c r="AU521" s="161"/>
      <c r="AV521" s="161"/>
      <c r="AW521" s="161"/>
      <c r="AX521" s="161"/>
      <c r="AY521" s="161"/>
      <c r="AZ521" s="161"/>
      <c r="BA521" s="161"/>
      <c r="BB521" s="161"/>
      <c r="BC521" s="161"/>
      <c r="BD521" s="161"/>
      <c r="BE521" s="161"/>
      <c r="BF521" s="161"/>
      <c r="BG521" s="161"/>
      <c r="BH521" s="161"/>
      <c r="BI521" s="161"/>
      <c r="BJ521" s="161"/>
      <c r="BK521" s="161"/>
      <c r="BL521" s="161"/>
      <c r="BM521" s="161"/>
      <c r="BN521" s="161"/>
      <c r="BO521" s="161"/>
      <c r="BP521" s="161"/>
      <c r="BQ521" s="161"/>
      <c r="BR521" s="161"/>
      <c r="BS521" s="161"/>
      <c r="BT521" s="161"/>
      <c r="BU521" s="161"/>
      <c r="BV521" s="161"/>
      <c r="BW521" s="161"/>
      <c r="BX521" s="161"/>
      <c r="BY521" s="161"/>
      <c r="BZ521" s="161"/>
      <c r="CA521" s="161"/>
      <c r="CB521" s="161"/>
      <c r="CC521" s="161"/>
      <c r="CD521" s="161"/>
      <c r="CE521" s="161"/>
      <c r="CF521" s="161"/>
      <c r="CG521" s="161"/>
      <c r="CH521" s="161"/>
      <c r="CI521" s="161"/>
      <c r="CJ521" s="161"/>
      <c r="CK521" s="161"/>
      <c r="CL521" s="161"/>
      <c r="CM521" s="161"/>
      <c r="CN521" s="161"/>
      <c r="CO521" s="161"/>
      <c r="CP521" s="161"/>
      <c r="CQ521" s="161"/>
      <c r="CR521" s="161"/>
      <c r="CS521" s="161"/>
      <c r="CT521" s="161"/>
      <c r="CU521" s="161"/>
      <c r="CV521" s="161"/>
      <c r="CW521" s="161"/>
      <c r="CX521" s="161"/>
      <c r="CY521" s="161"/>
      <c r="CZ521" s="161"/>
      <c r="DA521" s="161"/>
      <c r="DB521" s="161"/>
      <c r="DC521" s="161"/>
      <c r="DD521" s="161"/>
      <c r="DE521" s="161"/>
      <c r="DF521" s="161"/>
      <c r="DG521" s="161"/>
      <c r="DH521" s="161"/>
      <c r="DI521" s="161"/>
      <c r="DJ521" s="161"/>
      <c r="DK521" s="161"/>
      <c r="DL521" s="161"/>
      <c r="DM521" s="161"/>
      <c r="DN521" s="161"/>
      <c r="DO521" s="161"/>
      <c r="DP521" s="161"/>
      <c r="DQ521" s="161"/>
      <c r="DR521" s="161"/>
      <c r="DS521" s="161"/>
      <c r="DT521" s="161"/>
      <c r="DU521" s="161"/>
      <c r="DV521" s="161"/>
    </row>
    <row r="522" spans="1:126" x14ac:dyDescent="0.2">
      <c r="A522" s="198" t="str">
        <f ca="1">Language!A$826</f>
        <v>Незавершенное производство</v>
      </c>
      <c r="C522" s="160" t="str">
        <f ca="1">CurName1</f>
        <v>тыс. руб.</v>
      </c>
      <c r="F522" s="154" t="s">
        <v>694</v>
      </c>
      <c r="G522" s="161">
        <f t="shared" ref="G522:N522" ca="1" si="832">G524+G525</f>
        <v>0</v>
      </c>
      <c r="H522" s="161">
        <f t="shared" ca="1" si="832"/>
        <v>0</v>
      </c>
      <c r="I522" s="161">
        <f t="shared" ca="1" si="832"/>
        <v>0</v>
      </c>
      <c r="J522" s="161">
        <f t="shared" ca="1" si="832"/>
        <v>0</v>
      </c>
      <c r="K522" s="161">
        <f t="shared" ca="1" si="832"/>
        <v>0</v>
      </c>
      <c r="L522" s="161">
        <f t="shared" ca="1" si="832"/>
        <v>0</v>
      </c>
      <c r="M522" s="161">
        <f t="shared" ca="1" si="832"/>
        <v>0</v>
      </c>
      <c r="N522" s="161">
        <f t="shared" ca="1" si="832"/>
        <v>0</v>
      </c>
      <c r="O522" s="161">
        <f t="shared" ref="O522:AT522" ca="1" si="833">O524+O525</f>
        <v>0</v>
      </c>
      <c r="P522" s="161">
        <f t="shared" ca="1" si="833"/>
        <v>0</v>
      </c>
      <c r="Q522" s="161">
        <f t="shared" ca="1" si="833"/>
        <v>0</v>
      </c>
      <c r="R522" s="161">
        <f t="shared" ca="1" si="833"/>
        <v>0</v>
      </c>
      <c r="S522" s="161">
        <f t="shared" ca="1" si="833"/>
        <v>0</v>
      </c>
      <c r="T522" s="161">
        <f t="shared" ca="1" si="833"/>
        <v>0</v>
      </c>
      <c r="U522" s="161">
        <f t="shared" ca="1" si="833"/>
        <v>0</v>
      </c>
      <c r="V522" s="161">
        <f t="shared" ca="1" si="833"/>
        <v>0</v>
      </c>
      <c r="W522" s="161">
        <f t="shared" ca="1" si="833"/>
        <v>0</v>
      </c>
      <c r="X522" s="161">
        <f t="shared" ca="1" si="833"/>
        <v>0</v>
      </c>
      <c r="Y522" s="161">
        <f t="shared" ca="1" si="833"/>
        <v>0</v>
      </c>
      <c r="Z522" s="161">
        <f t="shared" ca="1" si="833"/>
        <v>0</v>
      </c>
      <c r="AA522" s="161">
        <f t="shared" ca="1" si="833"/>
        <v>0</v>
      </c>
      <c r="AB522" s="161">
        <f t="shared" ca="1" si="833"/>
        <v>0</v>
      </c>
      <c r="AC522" s="161">
        <f t="shared" ca="1" si="833"/>
        <v>0</v>
      </c>
      <c r="AD522" s="161">
        <f t="shared" ca="1" si="833"/>
        <v>0</v>
      </c>
      <c r="AE522" s="161">
        <f t="shared" ca="1" si="833"/>
        <v>0</v>
      </c>
      <c r="AF522" s="161">
        <f t="shared" ca="1" si="833"/>
        <v>0</v>
      </c>
      <c r="AG522" s="161">
        <f t="shared" ca="1" si="833"/>
        <v>0</v>
      </c>
      <c r="AH522" s="161">
        <f t="shared" ca="1" si="833"/>
        <v>0</v>
      </c>
      <c r="AI522" s="161">
        <f t="shared" ca="1" si="833"/>
        <v>0</v>
      </c>
      <c r="AJ522" s="161">
        <f t="shared" ca="1" si="833"/>
        <v>0</v>
      </c>
      <c r="AK522" s="161">
        <f t="shared" ca="1" si="833"/>
        <v>0</v>
      </c>
      <c r="AL522" s="161">
        <f t="shared" ca="1" si="833"/>
        <v>0</v>
      </c>
      <c r="AM522" s="161">
        <f t="shared" ca="1" si="833"/>
        <v>0</v>
      </c>
      <c r="AN522" s="161">
        <f t="shared" ca="1" si="833"/>
        <v>0</v>
      </c>
      <c r="AO522" s="161">
        <f t="shared" ca="1" si="833"/>
        <v>0</v>
      </c>
      <c r="AP522" s="161">
        <f t="shared" ca="1" si="833"/>
        <v>0</v>
      </c>
      <c r="AQ522" s="161">
        <f t="shared" ca="1" si="833"/>
        <v>0</v>
      </c>
      <c r="AR522" s="161">
        <f t="shared" ca="1" si="833"/>
        <v>0</v>
      </c>
      <c r="AS522" s="161">
        <f t="shared" ca="1" si="833"/>
        <v>0</v>
      </c>
      <c r="AT522" s="161">
        <f t="shared" ca="1" si="833"/>
        <v>0</v>
      </c>
      <c r="AU522" s="161">
        <f t="shared" ref="AU522:BZ522" ca="1" si="834">AU524+AU525</f>
        <v>0</v>
      </c>
      <c r="AV522" s="161">
        <f t="shared" ca="1" si="834"/>
        <v>0</v>
      </c>
      <c r="AW522" s="161">
        <f t="shared" ca="1" si="834"/>
        <v>0</v>
      </c>
      <c r="AX522" s="161">
        <f t="shared" ca="1" si="834"/>
        <v>0</v>
      </c>
      <c r="AY522" s="161">
        <f t="shared" ca="1" si="834"/>
        <v>0</v>
      </c>
      <c r="AZ522" s="161">
        <f t="shared" ca="1" si="834"/>
        <v>0</v>
      </c>
      <c r="BA522" s="161">
        <f t="shared" ca="1" si="834"/>
        <v>0</v>
      </c>
      <c r="BB522" s="161">
        <f t="shared" ca="1" si="834"/>
        <v>0</v>
      </c>
      <c r="BC522" s="161">
        <f t="shared" ca="1" si="834"/>
        <v>0</v>
      </c>
      <c r="BD522" s="161">
        <f t="shared" ca="1" si="834"/>
        <v>0</v>
      </c>
      <c r="BE522" s="161">
        <f t="shared" ca="1" si="834"/>
        <v>0</v>
      </c>
      <c r="BF522" s="161">
        <f t="shared" ca="1" si="834"/>
        <v>0</v>
      </c>
      <c r="BG522" s="161">
        <f t="shared" ca="1" si="834"/>
        <v>0</v>
      </c>
      <c r="BH522" s="161">
        <f t="shared" ca="1" si="834"/>
        <v>0</v>
      </c>
      <c r="BI522" s="161">
        <f t="shared" ca="1" si="834"/>
        <v>0</v>
      </c>
      <c r="BJ522" s="161">
        <f t="shared" ca="1" si="834"/>
        <v>0</v>
      </c>
      <c r="BK522" s="161">
        <f t="shared" ca="1" si="834"/>
        <v>0</v>
      </c>
      <c r="BL522" s="161">
        <f t="shared" ca="1" si="834"/>
        <v>0</v>
      </c>
      <c r="BM522" s="161">
        <f t="shared" ca="1" si="834"/>
        <v>0</v>
      </c>
      <c r="BN522" s="161">
        <f t="shared" ca="1" si="834"/>
        <v>0</v>
      </c>
      <c r="BO522" s="161">
        <f t="shared" ca="1" si="834"/>
        <v>0</v>
      </c>
      <c r="BP522" s="161">
        <f t="shared" ca="1" si="834"/>
        <v>0</v>
      </c>
      <c r="BQ522" s="161">
        <f t="shared" ca="1" si="834"/>
        <v>0</v>
      </c>
      <c r="BR522" s="161">
        <f t="shared" ca="1" si="834"/>
        <v>0</v>
      </c>
      <c r="BS522" s="161">
        <f t="shared" ca="1" si="834"/>
        <v>0</v>
      </c>
      <c r="BT522" s="161">
        <f t="shared" ca="1" si="834"/>
        <v>0</v>
      </c>
      <c r="BU522" s="161">
        <f t="shared" ca="1" si="834"/>
        <v>0</v>
      </c>
      <c r="BV522" s="161">
        <f t="shared" ca="1" si="834"/>
        <v>0</v>
      </c>
      <c r="BW522" s="161">
        <f t="shared" ca="1" si="834"/>
        <v>0</v>
      </c>
      <c r="BX522" s="161">
        <f t="shared" ca="1" si="834"/>
        <v>0</v>
      </c>
      <c r="BY522" s="161">
        <f t="shared" ca="1" si="834"/>
        <v>0</v>
      </c>
      <c r="BZ522" s="161">
        <f t="shared" ca="1" si="834"/>
        <v>0</v>
      </c>
      <c r="CA522" s="161">
        <f t="shared" ref="CA522:DF522" ca="1" si="835">CA524+CA525</f>
        <v>0</v>
      </c>
      <c r="CB522" s="161">
        <f t="shared" ca="1" si="835"/>
        <v>0</v>
      </c>
      <c r="CC522" s="161">
        <f t="shared" ca="1" si="835"/>
        <v>0</v>
      </c>
      <c r="CD522" s="161">
        <f t="shared" ca="1" si="835"/>
        <v>0</v>
      </c>
      <c r="CE522" s="161">
        <f t="shared" ca="1" si="835"/>
        <v>0</v>
      </c>
      <c r="CF522" s="161">
        <f t="shared" ca="1" si="835"/>
        <v>0</v>
      </c>
      <c r="CG522" s="161">
        <f t="shared" ca="1" si="835"/>
        <v>0</v>
      </c>
      <c r="CH522" s="161">
        <f t="shared" ca="1" si="835"/>
        <v>0</v>
      </c>
      <c r="CI522" s="161">
        <f t="shared" ca="1" si="835"/>
        <v>0</v>
      </c>
      <c r="CJ522" s="161">
        <f t="shared" ca="1" si="835"/>
        <v>0</v>
      </c>
      <c r="CK522" s="161">
        <f t="shared" ca="1" si="835"/>
        <v>0</v>
      </c>
      <c r="CL522" s="161">
        <f t="shared" ca="1" si="835"/>
        <v>0</v>
      </c>
      <c r="CM522" s="161">
        <f t="shared" ca="1" si="835"/>
        <v>0</v>
      </c>
      <c r="CN522" s="161">
        <f t="shared" ca="1" si="835"/>
        <v>0</v>
      </c>
      <c r="CO522" s="161">
        <f t="shared" ca="1" si="835"/>
        <v>0</v>
      </c>
      <c r="CP522" s="161">
        <f t="shared" ca="1" si="835"/>
        <v>0</v>
      </c>
      <c r="CQ522" s="161">
        <f t="shared" ca="1" si="835"/>
        <v>0</v>
      </c>
      <c r="CR522" s="161">
        <f t="shared" ca="1" si="835"/>
        <v>0</v>
      </c>
      <c r="CS522" s="161">
        <f t="shared" ca="1" si="835"/>
        <v>0</v>
      </c>
      <c r="CT522" s="161">
        <f t="shared" ca="1" si="835"/>
        <v>0</v>
      </c>
      <c r="CU522" s="161">
        <f t="shared" ca="1" si="835"/>
        <v>0</v>
      </c>
      <c r="CV522" s="161">
        <f t="shared" ca="1" si="835"/>
        <v>0</v>
      </c>
      <c r="CW522" s="161">
        <f t="shared" ca="1" si="835"/>
        <v>0</v>
      </c>
      <c r="CX522" s="161">
        <f t="shared" ca="1" si="835"/>
        <v>0</v>
      </c>
      <c r="CY522" s="161">
        <f t="shared" ca="1" si="835"/>
        <v>0</v>
      </c>
      <c r="CZ522" s="161">
        <f t="shared" ca="1" si="835"/>
        <v>0</v>
      </c>
      <c r="DA522" s="161">
        <f t="shared" ca="1" si="835"/>
        <v>0</v>
      </c>
      <c r="DB522" s="161">
        <f t="shared" ca="1" si="835"/>
        <v>0</v>
      </c>
      <c r="DC522" s="161">
        <f t="shared" ca="1" si="835"/>
        <v>0</v>
      </c>
      <c r="DD522" s="161">
        <f t="shared" ca="1" si="835"/>
        <v>0</v>
      </c>
      <c r="DE522" s="161">
        <f t="shared" ca="1" si="835"/>
        <v>0</v>
      </c>
      <c r="DF522" s="161">
        <f t="shared" ca="1" si="835"/>
        <v>0</v>
      </c>
      <c r="DG522" s="161">
        <f t="shared" ref="DG522:DV522" ca="1" si="836">DG524+DG525</f>
        <v>0</v>
      </c>
      <c r="DH522" s="161">
        <f t="shared" ca="1" si="836"/>
        <v>0</v>
      </c>
      <c r="DI522" s="161">
        <f t="shared" ca="1" si="836"/>
        <v>0</v>
      </c>
      <c r="DJ522" s="161">
        <f t="shared" ca="1" si="836"/>
        <v>0</v>
      </c>
      <c r="DK522" s="161">
        <f t="shared" ca="1" si="836"/>
        <v>0</v>
      </c>
      <c r="DL522" s="161">
        <f t="shared" ca="1" si="836"/>
        <v>0</v>
      </c>
      <c r="DM522" s="161">
        <f t="shared" ca="1" si="836"/>
        <v>0</v>
      </c>
      <c r="DN522" s="161">
        <f t="shared" ca="1" si="836"/>
        <v>0</v>
      </c>
      <c r="DO522" s="161">
        <f t="shared" ca="1" si="836"/>
        <v>0</v>
      </c>
      <c r="DP522" s="161">
        <f t="shared" ca="1" si="836"/>
        <v>0</v>
      </c>
      <c r="DQ522" s="161">
        <f t="shared" ca="1" si="836"/>
        <v>0</v>
      </c>
      <c r="DR522" s="161">
        <f t="shared" ca="1" si="836"/>
        <v>0</v>
      </c>
      <c r="DS522" s="161">
        <f t="shared" ca="1" si="836"/>
        <v>0</v>
      </c>
      <c r="DT522" s="161">
        <f t="shared" ca="1" si="836"/>
        <v>0</v>
      </c>
      <c r="DU522" s="161">
        <f t="shared" ca="1" si="836"/>
        <v>0</v>
      </c>
      <c r="DV522" s="161">
        <f t="shared" ca="1" si="836"/>
        <v>0</v>
      </c>
    </row>
    <row r="523" spans="1:126" collapsed="1" x14ac:dyDescent="0.2">
      <c r="A523" s="159" t="str">
        <f ca="1">Language!A$669</f>
        <v>длительность производственного цикла</v>
      </c>
      <c r="B523" s="310">
        <v>0</v>
      </c>
      <c r="C523" s="160" t="str">
        <f ca="1">Language!$A$1464</f>
        <v>дней</v>
      </c>
      <c r="F523" s="6" t="s">
        <v>2961</v>
      </c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  <c r="AB523" s="161"/>
      <c r="AC523" s="161"/>
      <c r="AD523" s="161"/>
      <c r="AE523" s="161"/>
      <c r="AF523" s="161"/>
      <c r="AG523" s="161"/>
      <c r="AH523" s="161"/>
      <c r="AI523" s="161"/>
      <c r="AJ523" s="161"/>
      <c r="AK523" s="161"/>
      <c r="AL523" s="161"/>
      <c r="AM523" s="161"/>
      <c r="AN523" s="161"/>
      <c r="AO523" s="161"/>
      <c r="AP523" s="161"/>
      <c r="AQ523" s="161"/>
      <c r="AR523" s="161"/>
      <c r="AS523" s="161"/>
      <c r="AT523" s="161"/>
      <c r="AU523" s="161"/>
      <c r="AV523" s="161"/>
      <c r="AW523" s="161"/>
      <c r="AX523" s="161"/>
      <c r="AY523" s="161"/>
      <c r="AZ523" s="161"/>
      <c r="BA523" s="161"/>
      <c r="BB523" s="161"/>
      <c r="BC523" s="161"/>
      <c r="BD523" s="161"/>
      <c r="BE523" s="161"/>
      <c r="BF523" s="161"/>
      <c r="BG523" s="161"/>
      <c r="BH523" s="161"/>
      <c r="BI523" s="161"/>
      <c r="BJ523" s="161"/>
      <c r="BK523" s="161"/>
      <c r="BL523" s="161"/>
      <c r="BM523" s="161"/>
      <c r="BN523" s="161"/>
      <c r="BO523" s="161"/>
      <c r="BP523" s="161"/>
      <c r="BQ523" s="161"/>
      <c r="BR523" s="161"/>
      <c r="BS523" s="161"/>
      <c r="BT523" s="161"/>
      <c r="BU523" s="161"/>
      <c r="BV523" s="161"/>
      <c r="BW523" s="161"/>
      <c r="BX523" s="161"/>
      <c r="BY523" s="161"/>
      <c r="BZ523" s="161"/>
      <c r="CA523" s="161"/>
      <c r="CB523" s="161"/>
      <c r="CC523" s="161"/>
      <c r="CD523" s="161"/>
      <c r="CE523" s="161"/>
      <c r="CF523" s="161"/>
      <c r="CG523" s="161"/>
      <c r="CH523" s="161"/>
      <c r="CI523" s="161"/>
      <c r="CJ523" s="161"/>
      <c r="CK523" s="161"/>
      <c r="CL523" s="161"/>
      <c r="CM523" s="161"/>
      <c r="CN523" s="161"/>
      <c r="CO523" s="161"/>
      <c r="CP523" s="161"/>
      <c r="CQ523" s="161"/>
      <c r="CR523" s="161"/>
      <c r="CS523" s="161"/>
      <c r="CT523" s="161"/>
      <c r="CU523" s="161"/>
      <c r="CV523" s="161"/>
      <c r="CW523" s="161"/>
      <c r="CX523" s="161"/>
      <c r="CY523" s="161"/>
      <c r="CZ523" s="161"/>
      <c r="DA523" s="161"/>
      <c r="DB523" s="161"/>
      <c r="DC523" s="161"/>
      <c r="DD523" s="161"/>
      <c r="DE523" s="161"/>
      <c r="DF523" s="161"/>
      <c r="DG523" s="161"/>
      <c r="DH523" s="161"/>
      <c r="DI523" s="161"/>
      <c r="DJ523" s="161"/>
      <c r="DK523" s="161"/>
      <c r="DL523" s="161"/>
      <c r="DM523" s="161"/>
      <c r="DN523" s="161"/>
      <c r="DO523" s="161"/>
      <c r="DP523" s="161"/>
      <c r="DQ523" s="161"/>
      <c r="DR523" s="161"/>
      <c r="DS523" s="161"/>
      <c r="DT523" s="161"/>
      <c r="DU523" s="161"/>
      <c r="DV523" s="161"/>
    </row>
    <row r="524" spans="1:126" hidden="1" outlineLevel="1" x14ac:dyDescent="0.2">
      <c r="A524" s="168" t="str">
        <f ca="1">Language!A$828</f>
        <v>величина из плана затрат</v>
      </c>
      <c r="B524" s="168"/>
      <c r="C524" s="158" t="str">
        <f ca="1">CurName1</f>
        <v>тыс. руб.</v>
      </c>
      <c r="F524" s="6" t="s">
        <v>3083</v>
      </c>
      <c r="G524" s="169">
        <f t="shared" ref="G524:AL524" ca="1" si="837">G280+G385+G393+G401+G463+G489+G476</f>
        <v>0</v>
      </c>
      <c r="H524" s="169">
        <f t="shared" ca="1" si="837"/>
        <v>0</v>
      </c>
      <c r="I524" s="169">
        <f t="shared" ca="1" si="837"/>
        <v>0</v>
      </c>
      <c r="J524" s="169">
        <f t="shared" ca="1" si="837"/>
        <v>0</v>
      </c>
      <c r="K524" s="169">
        <f t="shared" ca="1" si="837"/>
        <v>0</v>
      </c>
      <c r="L524" s="169">
        <f t="shared" ca="1" si="837"/>
        <v>0</v>
      </c>
      <c r="M524" s="169">
        <f t="shared" ca="1" si="837"/>
        <v>0</v>
      </c>
      <c r="N524" s="169">
        <f t="shared" ca="1" si="837"/>
        <v>0</v>
      </c>
      <c r="O524" s="169">
        <f t="shared" ca="1" si="837"/>
        <v>0</v>
      </c>
      <c r="P524" s="169">
        <f t="shared" ca="1" si="837"/>
        <v>0</v>
      </c>
      <c r="Q524" s="169">
        <f t="shared" ca="1" si="837"/>
        <v>0</v>
      </c>
      <c r="R524" s="169">
        <f t="shared" ca="1" si="837"/>
        <v>0</v>
      </c>
      <c r="S524" s="169">
        <f t="shared" ca="1" si="837"/>
        <v>0</v>
      </c>
      <c r="T524" s="169">
        <f t="shared" ca="1" si="837"/>
        <v>0</v>
      </c>
      <c r="U524" s="169">
        <f t="shared" ca="1" si="837"/>
        <v>0</v>
      </c>
      <c r="V524" s="169">
        <f t="shared" ca="1" si="837"/>
        <v>0</v>
      </c>
      <c r="W524" s="169">
        <f t="shared" ca="1" si="837"/>
        <v>0</v>
      </c>
      <c r="X524" s="169">
        <f t="shared" ca="1" si="837"/>
        <v>0</v>
      </c>
      <c r="Y524" s="169">
        <f t="shared" ca="1" si="837"/>
        <v>0</v>
      </c>
      <c r="Z524" s="169">
        <f t="shared" ca="1" si="837"/>
        <v>0</v>
      </c>
      <c r="AA524" s="169">
        <f t="shared" ca="1" si="837"/>
        <v>0</v>
      </c>
      <c r="AB524" s="169">
        <f t="shared" ca="1" si="837"/>
        <v>0</v>
      </c>
      <c r="AC524" s="169">
        <f t="shared" ca="1" si="837"/>
        <v>0</v>
      </c>
      <c r="AD524" s="169">
        <f t="shared" ca="1" si="837"/>
        <v>0</v>
      </c>
      <c r="AE524" s="169">
        <f t="shared" ca="1" si="837"/>
        <v>0</v>
      </c>
      <c r="AF524" s="169">
        <f t="shared" ca="1" si="837"/>
        <v>0</v>
      </c>
      <c r="AG524" s="169">
        <f t="shared" ca="1" si="837"/>
        <v>0</v>
      </c>
      <c r="AH524" s="169">
        <f t="shared" ca="1" si="837"/>
        <v>0</v>
      </c>
      <c r="AI524" s="169">
        <f t="shared" ca="1" si="837"/>
        <v>0</v>
      </c>
      <c r="AJ524" s="169">
        <f t="shared" ca="1" si="837"/>
        <v>0</v>
      </c>
      <c r="AK524" s="169">
        <f t="shared" ca="1" si="837"/>
        <v>0</v>
      </c>
      <c r="AL524" s="169">
        <f t="shared" ca="1" si="837"/>
        <v>0</v>
      </c>
      <c r="AM524" s="169">
        <f t="shared" ref="AM524:BR524" ca="1" si="838">AM280+AM385+AM393+AM401+AM463+AM489+AM476</f>
        <v>0</v>
      </c>
      <c r="AN524" s="169">
        <f t="shared" ca="1" si="838"/>
        <v>0</v>
      </c>
      <c r="AO524" s="169">
        <f t="shared" ca="1" si="838"/>
        <v>0</v>
      </c>
      <c r="AP524" s="169">
        <f t="shared" ca="1" si="838"/>
        <v>0</v>
      </c>
      <c r="AQ524" s="169">
        <f t="shared" ca="1" si="838"/>
        <v>0</v>
      </c>
      <c r="AR524" s="169">
        <f t="shared" ca="1" si="838"/>
        <v>0</v>
      </c>
      <c r="AS524" s="169">
        <f t="shared" ca="1" si="838"/>
        <v>0</v>
      </c>
      <c r="AT524" s="169">
        <f t="shared" ca="1" si="838"/>
        <v>0</v>
      </c>
      <c r="AU524" s="169">
        <f t="shared" ca="1" si="838"/>
        <v>0</v>
      </c>
      <c r="AV524" s="169">
        <f t="shared" ca="1" si="838"/>
        <v>0</v>
      </c>
      <c r="AW524" s="169">
        <f t="shared" ca="1" si="838"/>
        <v>0</v>
      </c>
      <c r="AX524" s="169">
        <f t="shared" ca="1" si="838"/>
        <v>0</v>
      </c>
      <c r="AY524" s="169">
        <f t="shared" ca="1" si="838"/>
        <v>0</v>
      </c>
      <c r="AZ524" s="169">
        <f t="shared" ca="1" si="838"/>
        <v>0</v>
      </c>
      <c r="BA524" s="169">
        <f t="shared" ca="1" si="838"/>
        <v>0</v>
      </c>
      <c r="BB524" s="169">
        <f t="shared" ca="1" si="838"/>
        <v>0</v>
      </c>
      <c r="BC524" s="169">
        <f t="shared" ca="1" si="838"/>
        <v>0</v>
      </c>
      <c r="BD524" s="169">
        <f t="shared" ca="1" si="838"/>
        <v>0</v>
      </c>
      <c r="BE524" s="169">
        <f t="shared" ca="1" si="838"/>
        <v>0</v>
      </c>
      <c r="BF524" s="169">
        <f t="shared" ca="1" si="838"/>
        <v>0</v>
      </c>
      <c r="BG524" s="169">
        <f t="shared" ca="1" si="838"/>
        <v>0</v>
      </c>
      <c r="BH524" s="169">
        <f t="shared" ca="1" si="838"/>
        <v>0</v>
      </c>
      <c r="BI524" s="169">
        <f t="shared" ca="1" si="838"/>
        <v>0</v>
      </c>
      <c r="BJ524" s="169">
        <f t="shared" ca="1" si="838"/>
        <v>0</v>
      </c>
      <c r="BK524" s="169">
        <f t="shared" ca="1" si="838"/>
        <v>0</v>
      </c>
      <c r="BL524" s="169">
        <f t="shared" ca="1" si="838"/>
        <v>0</v>
      </c>
      <c r="BM524" s="169">
        <f t="shared" ca="1" si="838"/>
        <v>0</v>
      </c>
      <c r="BN524" s="169">
        <f t="shared" ca="1" si="838"/>
        <v>0</v>
      </c>
      <c r="BO524" s="169">
        <f t="shared" ca="1" si="838"/>
        <v>0</v>
      </c>
      <c r="BP524" s="169">
        <f t="shared" ca="1" si="838"/>
        <v>0</v>
      </c>
      <c r="BQ524" s="169">
        <f t="shared" ca="1" si="838"/>
        <v>0</v>
      </c>
      <c r="BR524" s="169">
        <f t="shared" ca="1" si="838"/>
        <v>0</v>
      </c>
      <c r="BS524" s="169">
        <f t="shared" ref="BS524:CX524" ca="1" si="839">BS280+BS385+BS393+BS401+BS463+BS489+BS476</f>
        <v>0</v>
      </c>
      <c r="BT524" s="169">
        <f t="shared" ca="1" si="839"/>
        <v>0</v>
      </c>
      <c r="BU524" s="169">
        <f t="shared" ca="1" si="839"/>
        <v>0</v>
      </c>
      <c r="BV524" s="169">
        <f t="shared" ca="1" si="839"/>
        <v>0</v>
      </c>
      <c r="BW524" s="169">
        <f t="shared" ca="1" si="839"/>
        <v>0</v>
      </c>
      <c r="BX524" s="169">
        <f t="shared" ca="1" si="839"/>
        <v>0</v>
      </c>
      <c r="BY524" s="169">
        <f t="shared" ca="1" si="839"/>
        <v>0</v>
      </c>
      <c r="BZ524" s="169">
        <f t="shared" ca="1" si="839"/>
        <v>0</v>
      </c>
      <c r="CA524" s="169">
        <f t="shared" ca="1" si="839"/>
        <v>0</v>
      </c>
      <c r="CB524" s="169">
        <f t="shared" ca="1" si="839"/>
        <v>0</v>
      </c>
      <c r="CC524" s="169">
        <f t="shared" ca="1" si="839"/>
        <v>0</v>
      </c>
      <c r="CD524" s="169">
        <f t="shared" ca="1" si="839"/>
        <v>0</v>
      </c>
      <c r="CE524" s="169">
        <f t="shared" ca="1" si="839"/>
        <v>0</v>
      </c>
      <c r="CF524" s="169">
        <f t="shared" ca="1" si="839"/>
        <v>0</v>
      </c>
      <c r="CG524" s="169">
        <f t="shared" ca="1" si="839"/>
        <v>0</v>
      </c>
      <c r="CH524" s="169">
        <f t="shared" ca="1" si="839"/>
        <v>0</v>
      </c>
      <c r="CI524" s="169">
        <f t="shared" ca="1" si="839"/>
        <v>0</v>
      </c>
      <c r="CJ524" s="169">
        <f t="shared" ca="1" si="839"/>
        <v>0</v>
      </c>
      <c r="CK524" s="169">
        <f t="shared" ca="1" si="839"/>
        <v>0</v>
      </c>
      <c r="CL524" s="169">
        <f t="shared" ca="1" si="839"/>
        <v>0</v>
      </c>
      <c r="CM524" s="169">
        <f t="shared" ca="1" si="839"/>
        <v>0</v>
      </c>
      <c r="CN524" s="169">
        <f t="shared" ca="1" si="839"/>
        <v>0</v>
      </c>
      <c r="CO524" s="169">
        <f t="shared" ca="1" si="839"/>
        <v>0</v>
      </c>
      <c r="CP524" s="169">
        <f t="shared" ca="1" si="839"/>
        <v>0</v>
      </c>
      <c r="CQ524" s="169">
        <f t="shared" ca="1" si="839"/>
        <v>0</v>
      </c>
      <c r="CR524" s="169">
        <f t="shared" ca="1" si="839"/>
        <v>0</v>
      </c>
      <c r="CS524" s="169">
        <f t="shared" ca="1" si="839"/>
        <v>0</v>
      </c>
      <c r="CT524" s="169">
        <f t="shared" ca="1" si="839"/>
        <v>0</v>
      </c>
      <c r="CU524" s="169">
        <f t="shared" ca="1" si="839"/>
        <v>0</v>
      </c>
      <c r="CV524" s="169">
        <f t="shared" ca="1" si="839"/>
        <v>0</v>
      </c>
      <c r="CW524" s="169">
        <f t="shared" ca="1" si="839"/>
        <v>0</v>
      </c>
      <c r="CX524" s="169">
        <f t="shared" ca="1" si="839"/>
        <v>0</v>
      </c>
      <c r="CY524" s="169">
        <f t="shared" ref="CY524:DV524" ca="1" si="840">CY280+CY385+CY393+CY401+CY463+CY489+CY476</f>
        <v>0</v>
      </c>
      <c r="CZ524" s="169">
        <f t="shared" ca="1" si="840"/>
        <v>0</v>
      </c>
      <c r="DA524" s="169">
        <f t="shared" ca="1" si="840"/>
        <v>0</v>
      </c>
      <c r="DB524" s="169">
        <f t="shared" ca="1" si="840"/>
        <v>0</v>
      </c>
      <c r="DC524" s="169">
        <f t="shared" ca="1" si="840"/>
        <v>0</v>
      </c>
      <c r="DD524" s="169">
        <f t="shared" ca="1" si="840"/>
        <v>0</v>
      </c>
      <c r="DE524" s="169">
        <f t="shared" ca="1" si="840"/>
        <v>0</v>
      </c>
      <c r="DF524" s="169">
        <f t="shared" ca="1" si="840"/>
        <v>0</v>
      </c>
      <c r="DG524" s="169">
        <f t="shared" ca="1" si="840"/>
        <v>0</v>
      </c>
      <c r="DH524" s="169">
        <f t="shared" ca="1" si="840"/>
        <v>0</v>
      </c>
      <c r="DI524" s="169">
        <f t="shared" ca="1" si="840"/>
        <v>0</v>
      </c>
      <c r="DJ524" s="169">
        <f t="shared" ca="1" si="840"/>
        <v>0</v>
      </c>
      <c r="DK524" s="169">
        <f t="shared" ca="1" si="840"/>
        <v>0</v>
      </c>
      <c r="DL524" s="169">
        <f t="shared" ca="1" si="840"/>
        <v>0</v>
      </c>
      <c r="DM524" s="169">
        <f t="shared" ca="1" si="840"/>
        <v>0</v>
      </c>
      <c r="DN524" s="169">
        <f t="shared" ca="1" si="840"/>
        <v>0</v>
      </c>
      <c r="DO524" s="169">
        <f t="shared" ca="1" si="840"/>
        <v>0</v>
      </c>
      <c r="DP524" s="169">
        <f t="shared" ca="1" si="840"/>
        <v>0</v>
      </c>
      <c r="DQ524" s="169">
        <f t="shared" ca="1" si="840"/>
        <v>0</v>
      </c>
      <c r="DR524" s="169">
        <f t="shared" ca="1" si="840"/>
        <v>0</v>
      </c>
      <c r="DS524" s="169">
        <f t="shared" ca="1" si="840"/>
        <v>0</v>
      </c>
      <c r="DT524" s="169">
        <f t="shared" ca="1" si="840"/>
        <v>0</v>
      </c>
      <c r="DU524" s="169">
        <f t="shared" ca="1" si="840"/>
        <v>0</v>
      </c>
      <c r="DV524" s="169">
        <f t="shared" ca="1" si="840"/>
        <v>0</v>
      </c>
    </row>
    <row r="525" spans="1:126" hidden="1" outlineLevel="1" x14ac:dyDescent="0.2">
      <c r="A525" s="168" t="str">
        <f ca="1">Language!A$829</f>
        <v>величина из стартового баланса</v>
      </c>
      <c r="B525" s="196">
        <f>Старт!B10</f>
        <v>0</v>
      </c>
      <c r="C525" s="158" t="str">
        <f ca="1">CurName1</f>
        <v>тыс. руб.</v>
      </c>
      <c r="F525" s="6" t="s">
        <v>3099</v>
      </c>
      <c r="G525" s="302">
        <f ca="1">IF(SUM($G524:G524)=0,$B525,0)</f>
        <v>0</v>
      </c>
      <c r="H525" s="302">
        <f ca="1">IF(SUM($G524:H524)=0,$B525,0)</f>
        <v>0</v>
      </c>
      <c r="I525" s="302">
        <f ca="1">IF(SUM($G524:I524)=0,$B525,0)</f>
        <v>0</v>
      </c>
      <c r="J525" s="302">
        <f ca="1">IF(SUM($G524:J524)=0,$B525,0)</f>
        <v>0</v>
      </c>
      <c r="K525" s="302">
        <f ca="1">IF(SUM($G524:K524)=0,$B525,0)</f>
        <v>0</v>
      </c>
      <c r="L525" s="302">
        <f ca="1">IF(SUM($G524:L524)=0,$B525,0)</f>
        <v>0</v>
      </c>
      <c r="M525" s="302">
        <f ca="1">IF(SUM($G524:M524)=0,$B525,0)</f>
        <v>0</v>
      </c>
      <c r="N525" s="302">
        <f ca="1">IF(SUM($G524:N524)=0,$B525,0)</f>
        <v>0</v>
      </c>
      <c r="O525" s="302">
        <f ca="1">IF(SUM($G524:O524)=0,$B525,0)</f>
        <v>0</v>
      </c>
      <c r="P525" s="302">
        <f ca="1">IF(SUM($G524:P524)=0,$B525,0)</f>
        <v>0</v>
      </c>
      <c r="Q525" s="302">
        <f ca="1">IF(SUM($G524:Q524)=0,$B525,0)</f>
        <v>0</v>
      </c>
      <c r="R525" s="302">
        <f ca="1">IF(SUM($G524:R524)=0,$B525,0)</f>
        <v>0</v>
      </c>
      <c r="S525" s="302">
        <f ca="1">IF(SUM($G524:S524)=0,$B525,0)</f>
        <v>0</v>
      </c>
      <c r="T525" s="302">
        <f ca="1">IF(SUM($G524:T524)=0,$B525,0)</f>
        <v>0</v>
      </c>
      <c r="U525" s="302">
        <f ca="1">IF(SUM($G524:U524)=0,$B525,0)</f>
        <v>0</v>
      </c>
      <c r="V525" s="302">
        <f ca="1">IF(SUM($G524:V524)=0,$B525,0)</f>
        <v>0</v>
      </c>
      <c r="W525" s="302">
        <f ca="1">IF(SUM($G524:W524)=0,$B525,0)</f>
        <v>0</v>
      </c>
      <c r="X525" s="302">
        <f ca="1">IF(SUM($G524:X524)=0,$B525,0)</f>
        <v>0</v>
      </c>
      <c r="Y525" s="302">
        <f ca="1">IF(SUM($G524:Y524)=0,$B525,0)</f>
        <v>0</v>
      </c>
      <c r="Z525" s="302">
        <f ca="1">IF(SUM($G524:Z524)=0,$B525,0)</f>
        <v>0</v>
      </c>
      <c r="AA525" s="302">
        <f ca="1">IF(SUM($G524:AA524)=0,$B525,0)</f>
        <v>0</v>
      </c>
      <c r="AB525" s="302">
        <f ca="1">IF(SUM($G524:AB524)=0,$B525,0)</f>
        <v>0</v>
      </c>
      <c r="AC525" s="302">
        <f ca="1">IF(SUM($G524:AC524)=0,$B525,0)</f>
        <v>0</v>
      </c>
      <c r="AD525" s="302">
        <f ca="1">IF(SUM($G524:AD524)=0,$B525,0)</f>
        <v>0</v>
      </c>
      <c r="AE525" s="302">
        <f ca="1">IF(SUM($G524:AE524)=0,$B525,0)</f>
        <v>0</v>
      </c>
      <c r="AF525" s="302">
        <f ca="1">IF(SUM($G524:AF524)=0,$B525,0)</f>
        <v>0</v>
      </c>
      <c r="AG525" s="302">
        <f ca="1">IF(SUM($G524:AG524)=0,$B525,0)</f>
        <v>0</v>
      </c>
      <c r="AH525" s="302">
        <f ca="1">IF(SUM($G524:AH524)=0,$B525,0)</f>
        <v>0</v>
      </c>
      <c r="AI525" s="302">
        <f ca="1">IF(SUM($G524:AI524)=0,$B525,0)</f>
        <v>0</v>
      </c>
      <c r="AJ525" s="302">
        <f ca="1">IF(SUM($G524:AJ524)=0,$B525,0)</f>
        <v>0</v>
      </c>
      <c r="AK525" s="302">
        <f ca="1">IF(SUM($G524:AK524)=0,$B525,0)</f>
        <v>0</v>
      </c>
      <c r="AL525" s="302">
        <f ca="1">IF(SUM($G524:AL524)=0,$B525,0)</f>
        <v>0</v>
      </c>
      <c r="AM525" s="302">
        <f ca="1">IF(SUM($G524:AM524)=0,$B525,0)</f>
        <v>0</v>
      </c>
      <c r="AN525" s="302">
        <f ca="1">IF(SUM($G524:AN524)=0,$B525,0)</f>
        <v>0</v>
      </c>
      <c r="AO525" s="302">
        <f ca="1">IF(SUM($G524:AO524)=0,$B525,0)</f>
        <v>0</v>
      </c>
      <c r="AP525" s="302">
        <f ca="1">IF(SUM($G524:AP524)=0,$B525,0)</f>
        <v>0</v>
      </c>
      <c r="AQ525" s="302">
        <f ca="1">IF(SUM($G524:AQ524)=0,$B525,0)</f>
        <v>0</v>
      </c>
      <c r="AR525" s="302">
        <f ca="1">IF(SUM($G524:AR524)=0,$B525,0)</f>
        <v>0</v>
      </c>
      <c r="AS525" s="302">
        <f ca="1">IF(SUM($G524:AS524)=0,$B525,0)</f>
        <v>0</v>
      </c>
      <c r="AT525" s="302">
        <f ca="1">IF(SUM($G524:AT524)=0,$B525,0)</f>
        <v>0</v>
      </c>
      <c r="AU525" s="302">
        <f ca="1">IF(SUM($G524:AU524)=0,$B525,0)</f>
        <v>0</v>
      </c>
      <c r="AV525" s="302">
        <f ca="1">IF(SUM($G524:AV524)=0,$B525,0)</f>
        <v>0</v>
      </c>
      <c r="AW525" s="302">
        <f ca="1">IF(SUM($G524:AW524)=0,$B525,0)</f>
        <v>0</v>
      </c>
      <c r="AX525" s="302">
        <f ca="1">IF(SUM($G524:AX524)=0,$B525,0)</f>
        <v>0</v>
      </c>
      <c r="AY525" s="302">
        <f ca="1">IF(SUM($G524:AY524)=0,$B525,0)</f>
        <v>0</v>
      </c>
      <c r="AZ525" s="302">
        <f ca="1">IF(SUM($G524:AZ524)=0,$B525,0)</f>
        <v>0</v>
      </c>
      <c r="BA525" s="302">
        <f ca="1">IF(SUM($G524:BA524)=0,$B525,0)</f>
        <v>0</v>
      </c>
      <c r="BB525" s="302">
        <f ca="1">IF(SUM($G524:BB524)=0,$B525,0)</f>
        <v>0</v>
      </c>
      <c r="BC525" s="302">
        <f ca="1">IF(SUM($G524:BC524)=0,$B525,0)</f>
        <v>0</v>
      </c>
      <c r="BD525" s="302">
        <f ca="1">IF(SUM($G524:BD524)=0,$B525,0)</f>
        <v>0</v>
      </c>
      <c r="BE525" s="302">
        <f ca="1">IF(SUM($G524:BE524)=0,$B525,0)</f>
        <v>0</v>
      </c>
      <c r="BF525" s="302">
        <f ca="1">IF(SUM($G524:BF524)=0,$B525,0)</f>
        <v>0</v>
      </c>
      <c r="BG525" s="302">
        <f ca="1">IF(SUM($G524:BG524)=0,$B525,0)</f>
        <v>0</v>
      </c>
      <c r="BH525" s="302">
        <f ca="1">IF(SUM($G524:BH524)=0,$B525,0)</f>
        <v>0</v>
      </c>
      <c r="BI525" s="302">
        <f ca="1">IF(SUM($G524:BI524)=0,$B525,0)</f>
        <v>0</v>
      </c>
      <c r="BJ525" s="302">
        <f ca="1">IF(SUM($G524:BJ524)=0,$B525,0)</f>
        <v>0</v>
      </c>
      <c r="BK525" s="302">
        <f ca="1">IF(SUM($G524:BK524)=0,$B525,0)</f>
        <v>0</v>
      </c>
      <c r="BL525" s="302">
        <f ca="1">IF(SUM($G524:BL524)=0,$B525,0)</f>
        <v>0</v>
      </c>
      <c r="BM525" s="302">
        <f ca="1">IF(SUM($G524:BM524)=0,$B525,0)</f>
        <v>0</v>
      </c>
      <c r="BN525" s="302">
        <f ca="1">IF(SUM($G524:BN524)=0,$B525,0)</f>
        <v>0</v>
      </c>
      <c r="BO525" s="302">
        <f ca="1">IF(SUM($G524:BO524)=0,$B525,0)</f>
        <v>0</v>
      </c>
      <c r="BP525" s="302">
        <f ca="1">IF(SUM($G524:BP524)=0,$B525,0)</f>
        <v>0</v>
      </c>
      <c r="BQ525" s="302">
        <f ca="1">IF(SUM($G524:BQ524)=0,$B525,0)</f>
        <v>0</v>
      </c>
      <c r="BR525" s="302">
        <f ca="1">IF(SUM($G524:BR524)=0,$B525,0)</f>
        <v>0</v>
      </c>
      <c r="BS525" s="302">
        <f ca="1">IF(SUM($G524:BS524)=0,$B525,0)</f>
        <v>0</v>
      </c>
      <c r="BT525" s="302">
        <f ca="1">IF(SUM($G524:BT524)=0,$B525,0)</f>
        <v>0</v>
      </c>
      <c r="BU525" s="302">
        <f ca="1">IF(SUM($G524:BU524)=0,$B525,0)</f>
        <v>0</v>
      </c>
      <c r="BV525" s="302">
        <f ca="1">IF(SUM($G524:BV524)=0,$B525,0)</f>
        <v>0</v>
      </c>
      <c r="BW525" s="302">
        <f ca="1">IF(SUM($G524:BW524)=0,$B525,0)</f>
        <v>0</v>
      </c>
      <c r="BX525" s="302">
        <f ca="1">IF(SUM($G524:BX524)=0,$B525,0)</f>
        <v>0</v>
      </c>
      <c r="BY525" s="302">
        <f ca="1">IF(SUM($G524:BY524)=0,$B525,0)</f>
        <v>0</v>
      </c>
      <c r="BZ525" s="302">
        <f ca="1">IF(SUM($G524:BZ524)=0,$B525,0)</f>
        <v>0</v>
      </c>
      <c r="CA525" s="302">
        <f ca="1">IF(SUM($G524:CA524)=0,$B525,0)</f>
        <v>0</v>
      </c>
      <c r="CB525" s="302">
        <f ca="1">IF(SUM($G524:CB524)=0,$B525,0)</f>
        <v>0</v>
      </c>
      <c r="CC525" s="302">
        <f ca="1">IF(SUM($G524:CC524)=0,$B525,0)</f>
        <v>0</v>
      </c>
      <c r="CD525" s="302">
        <f ca="1">IF(SUM($G524:CD524)=0,$B525,0)</f>
        <v>0</v>
      </c>
      <c r="CE525" s="302">
        <f ca="1">IF(SUM($G524:CE524)=0,$B525,0)</f>
        <v>0</v>
      </c>
      <c r="CF525" s="302">
        <f ca="1">IF(SUM($G524:CF524)=0,$B525,0)</f>
        <v>0</v>
      </c>
      <c r="CG525" s="302">
        <f ca="1">IF(SUM($G524:CG524)=0,$B525,0)</f>
        <v>0</v>
      </c>
      <c r="CH525" s="302">
        <f ca="1">IF(SUM($G524:CH524)=0,$B525,0)</f>
        <v>0</v>
      </c>
      <c r="CI525" s="302">
        <f ca="1">IF(SUM($G524:CI524)=0,$B525,0)</f>
        <v>0</v>
      </c>
      <c r="CJ525" s="302">
        <f ca="1">IF(SUM($G524:CJ524)=0,$B525,0)</f>
        <v>0</v>
      </c>
      <c r="CK525" s="302">
        <f ca="1">IF(SUM($G524:CK524)=0,$B525,0)</f>
        <v>0</v>
      </c>
      <c r="CL525" s="302">
        <f ca="1">IF(SUM($G524:CL524)=0,$B525,0)</f>
        <v>0</v>
      </c>
      <c r="CM525" s="302">
        <f ca="1">IF(SUM($G524:CM524)=0,$B525,0)</f>
        <v>0</v>
      </c>
      <c r="CN525" s="302">
        <f ca="1">IF(SUM($G524:CN524)=0,$B525,0)</f>
        <v>0</v>
      </c>
      <c r="CO525" s="302">
        <f ca="1">IF(SUM($G524:CO524)=0,$B525,0)</f>
        <v>0</v>
      </c>
      <c r="CP525" s="302">
        <f ca="1">IF(SUM($G524:CP524)=0,$B525,0)</f>
        <v>0</v>
      </c>
      <c r="CQ525" s="302">
        <f ca="1">IF(SUM($G524:CQ524)=0,$B525,0)</f>
        <v>0</v>
      </c>
      <c r="CR525" s="302">
        <f ca="1">IF(SUM($G524:CR524)=0,$B525,0)</f>
        <v>0</v>
      </c>
      <c r="CS525" s="302">
        <f ca="1">IF(SUM($G524:CS524)=0,$B525,0)</f>
        <v>0</v>
      </c>
      <c r="CT525" s="302">
        <f ca="1">IF(SUM($G524:CT524)=0,$B525,0)</f>
        <v>0</v>
      </c>
      <c r="CU525" s="302">
        <f ca="1">IF(SUM($G524:CU524)=0,$B525,0)</f>
        <v>0</v>
      </c>
      <c r="CV525" s="302">
        <f ca="1">IF(SUM($G524:CV524)=0,$B525,0)</f>
        <v>0</v>
      </c>
      <c r="CW525" s="302">
        <f ca="1">IF(SUM($G524:CW524)=0,$B525,0)</f>
        <v>0</v>
      </c>
      <c r="CX525" s="302">
        <f ca="1">IF(SUM($G524:CX524)=0,$B525,0)</f>
        <v>0</v>
      </c>
      <c r="CY525" s="302">
        <f ca="1">IF(SUM($G524:CY524)=0,$B525,0)</f>
        <v>0</v>
      </c>
      <c r="CZ525" s="302">
        <f ca="1">IF(SUM($G524:CZ524)=0,$B525,0)</f>
        <v>0</v>
      </c>
      <c r="DA525" s="302">
        <f ca="1">IF(SUM($G524:DA524)=0,$B525,0)</f>
        <v>0</v>
      </c>
      <c r="DB525" s="302">
        <f ca="1">IF(SUM($G524:DB524)=0,$B525,0)</f>
        <v>0</v>
      </c>
      <c r="DC525" s="302">
        <f ca="1">IF(SUM($G524:DC524)=0,$B525,0)</f>
        <v>0</v>
      </c>
      <c r="DD525" s="302">
        <f ca="1">IF(SUM($G524:DD524)=0,$B525,0)</f>
        <v>0</v>
      </c>
      <c r="DE525" s="302">
        <f ca="1">IF(SUM($G524:DE524)=0,$B525,0)</f>
        <v>0</v>
      </c>
      <c r="DF525" s="302">
        <f ca="1">IF(SUM($G524:DF524)=0,$B525,0)</f>
        <v>0</v>
      </c>
      <c r="DG525" s="302">
        <f ca="1">IF(SUM($G524:DG524)=0,$B525,0)</f>
        <v>0</v>
      </c>
      <c r="DH525" s="302">
        <f ca="1">IF(SUM($G524:DH524)=0,$B525,0)</f>
        <v>0</v>
      </c>
      <c r="DI525" s="302">
        <f ca="1">IF(SUM($G524:DI524)=0,$B525,0)</f>
        <v>0</v>
      </c>
      <c r="DJ525" s="302">
        <f ca="1">IF(SUM($G524:DJ524)=0,$B525,0)</f>
        <v>0</v>
      </c>
      <c r="DK525" s="302">
        <f ca="1">IF(SUM($G524:DK524)=0,$B525,0)</f>
        <v>0</v>
      </c>
      <c r="DL525" s="302">
        <f ca="1">IF(SUM($G524:DL524)=0,$B525,0)</f>
        <v>0</v>
      </c>
      <c r="DM525" s="302">
        <f ca="1">IF(SUM($G524:DM524)=0,$B525,0)</f>
        <v>0</v>
      </c>
      <c r="DN525" s="302">
        <f ca="1">IF(SUM($G524:DN524)=0,$B525,0)</f>
        <v>0</v>
      </c>
      <c r="DO525" s="302">
        <f ca="1">IF(SUM($G524:DO524)=0,$B525,0)</f>
        <v>0</v>
      </c>
      <c r="DP525" s="302">
        <f ca="1">IF(SUM($G524:DP524)=0,$B525,0)</f>
        <v>0</v>
      </c>
      <c r="DQ525" s="302">
        <f ca="1">IF(SUM($G524:DQ524)=0,$B525,0)</f>
        <v>0</v>
      </c>
      <c r="DR525" s="302">
        <f ca="1">IF(SUM($G524:DR524)=0,$B525,0)</f>
        <v>0</v>
      </c>
      <c r="DS525" s="302">
        <f ca="1">IF(SUM($G524:DS524)=0,$B525,0)</f>
        <v>0</v>
      </c>
      <c r="DT525" s="302">
        <f ca="1">IF(SUM($G524:DT524)=0,$B525,0)</f>
        <v>0</v>
      </c>
      <c r="DU525" s="302">
        <f ca="1">IF(SUM($G524:DU524)=0,$B525,0)</f>
        <v>0</v>
      </c>
      <c r="DV525" s="302">
        <f ca="1">IF(SUM($G524:DV524)=0,$B525,0)</f>
        <v>0</v>
      </c>
    </row>
    <row r="526" spans="1:126" hidden="1" outlineLevel="1" x14ac:dyDescent="0.2">
      <c r="A526" s="168" t="str">
        <f ca="1">Language!A$830</f>
        <v>влияние стартового баланса на денежные средства</v>
      </c>
      <c r="B526" s="168"/>
      <c r="C526" s="158" t="str">
        <f ca="1">CurName1</f>
        <v>тыс. руб.</v>
      </c>
      <c r="F526" s="6" t="s">
        <v>3082</v>
      </c>
      <c r="G526" s="169">
        <f ca="1">IF(G$2=1,$B525-G525,F525-G525)</f>
        <v>0</v>
      </c>
      <c r="H526" s="169">
        <f ca="1">IF(H$2=1,$B525-H525,G525-H525)</f>
        <v>0</v>
      </c>
      <c r="I526" s="169">
        <f ca="1">IF(I$2=1,$B525-I525,H525-I525)</f>
        <v>0</v>
      </c>
      <c r="J526" s="169">
        <f t="shared" ref="J526:DV526" ca="1" si="841">IF(J$2=1,$B525-J525,I525-J525)</f>
        <v>0</v>
      </c>
      <c r="K526" s="169">
        <f t="shared" ca="1" si="841"/>
        <v>0</v>
      </c>
      <c r="L526" s="169">
        <f t="shared" ca="1" si="841"/>
        <v>0</v>
      </c>
      <c r="M526" s="169">
        <f t="shared" ca="1" si="841"/>
        <v>0</v>
      </c>
      <c r="N526" s="169">
        <f t="shared" ca="1" si="841"/>
        <v>0</v>
      </c>
      <c r="O526" s="169">
        <f t="shared" ca="1" si="841"/>
        <v>0</v>
      </c>
      <c r="P526" s="169">
        <f t="shared" ca="1" si="841"/>
        <v>0</v>
      </c>
      <c r="Q526" s="169">
        <f t="shared" ca="1" si="841"/>
        <v>0</v>
      </c>
      <c r="R526" s="169">
        <f t="shared" ca="1" si="841"/>
        <v>0</v>
      </c>
      <c r="S526" s="169">
        <f t="shared" ca="1" si="841"/>
        <v>0</v>
      </c>
      <c r="T526" s="169">
        <f t="shared" ca="1" si="841"/>
        <v>0</v>
      </c>
      <c r="U526" s="169">
        <f t="shared" ca="1" si="841"/>
        <v>0</v>
      </c>
      <c r="V526" s="169">
        <f t="shared" ca="1" si="841"/>
        <v>0</v>
      </c>
      <c r="W526" s="169">
        <f t="shared" ca="1" si="841"/>
        <v>0</v>
      </c>
      <c r="X526" s="169">
        <f t="shared" ca="1" si="841"/>
        <v>0</v>
      </c>
      <c r="Y526" s="169">
        <f t="shared" ca="1" si="841"/>
        <v>0</v>
      </c>
      <c r="Z526" s="169">
        <f t="shared" ca="1" si="841"/>
        <v>0</v>
      </c>
      <c r="AA526" s="169">
        <f t="shared" ca="1" si="841"/>
        <v>0</v>
      </c>
      <c r="AB526" s="169">
        <f t="shared" ca="1" si="841"/>
        <v>0</v>
      </c>
      <c r="AC526" s="169">
        <f t="shared" ca="1" si="841"/>
        <v>0</v>
      </c>
      <c r="AD526" s="169">
        <f t="shared" ca="1" si="841"/>
        <v>0</v>
      </c>
      <c r="AE526" s="169">
        <f t="shared" ca="1" si="841"/>
        <v>0</v>
      </c>
      <c r="AF526" s="169">
        <f t="shared" ca="1" si="841"/>
        <v>0</v>
      </c>
      <c r="AG526" s="169">
        <f t="shared" ca="1" si="841"/>
        <v>0</v>
      </c>
      <c r="AH526" s="169">
        <f t="shared" ca="1" si="841"/>
        <v>0</v>
      </c>
      <c r="AI526" s="169">
        <f t="shared" ca="1" si="841"/>
        <v>0</v>
      </c>
      <c r="AJ526" s="169">
        <f t="shared" ca="1" si="841"/>
        <v>0</v>
      </c>
      <c r="AK526" s="169">
        <f t="shared" ca="1" si="841"/>
        <v>0</v>
      </c>
      <c r="AL526" s="169">
        <f t="shared" ca="1" si="841"/>
        <v>0</v>
      </c>
      <c r="AM526" s="169">
        <f t="shared" ca="1" si="841"/>
        <v>0</v>
      </c>
      <c r="AN526" s="169">
        <f t="shared" ca="1" si="841"/>
        <v>0</v>
      </c>
      <c r="AO526" s="169">
        <f t="shared" ca="1" si="841"/>
        <v>0</v>
      </c>
      <c r="AP526" s="169">
        <f t="shared" ca="1" si="841"/>
        <v>0</v>
      </c>
      <c r="AQ526" s="169">
        <f t="shared" ca="1" si="841"/>
        <v>0</v>
      </c>
      <c r="AR526" s="169">
        <f t="shared" ca="1" si="841"/>
        <v>0</v>
      </c>
      <c r="AS526" s="169">
        <f t="shared" ca="1" si="841"/>
        <v>0</v>
      </c>
      <c r="AT526" s="169">
        <f t="shared" ca="1" si="841"/>
        <v>0</v>
      </c>
      <c r="AU526" s="169">
        <f t="shared" ca="1" si="841"/>
        <v>0</v>
      </c>
      <c r="AV526" s="169">
        <f t="shared" ca="1" si="841"/>
        <v>0</v>
      </c>
      <c r="AW526" s="169">
        <f t="shared" ca="1" si="841"/>
        <v>0</v>
      </c>
      <c r="AX526" s="169">
        <f t="shared" ca="1" si="841"/>
        <v>0</v>
      </c>
      <c r="AY526" s="169">
        <f t="shared" ca="1" si="841"/>
        <v>0</v>
      </c>
      <c r="AZ526" s="169">
        <f t="shared" ca="1" si="841"/>
        <v>0</v>
      </c>
      <c r="BA526" s="169">
        <f t="shared" ca="1" si="841"/>
        <v>0</v>
      </c>
      <c r="BB526" s="169">
        <f t="shared" ca="1" si="841"/>
        <v>0</v>
      </c>
      <c r="BC526" s="169">
        <f t="shared" ca="1" si="841"/>
        <v>0</v>
      </c>
      <c r="BD526" s="169">
        <f t="shared" ca="1" si="841"/>
        <v>0</v>
      </c>
      <c r="BE526" s="169">
        <f t="shared" ca="1" si="841"/>
        <v>0</v>
      </c>
      <c r="BF526" s="169">
        <f t="shared" ca="1" si="841"/>
        <v>0</v>
      </c>
      <c r="BG526" s="169">
        <f t="shared" ca="1" si="841"/>
        <v>0</v>
      </c>
      <c r="BH526" s="169">
        <f t="shared" ca="1" si="841"/>
        <v>0</v>
      </c>
      <c r="BI526" s="169">
        <f t="shared" ca="1" si="841"/>
        <v>0</v>
      </c>
      <c r="BJ526" s="169">
        <f t="shared" ca="1" si="841"/>
        <v>0</v>
      </c>
      <c r="BK526" s="169">
        <f t="shared" ca="1" si="841"/>
        <v>0</v>
      </c>
      <c r="BL526" s="169">
        <f t="shared" ca="1" si="841"/>
        <v>0</v>
      </c>
      <c r="BM526" s="169">
        <f t="shared" ca="1" si="841"/>
        <v>0</v>
      </c>
      <c r="BN526" s="169">
        <f t="shared" ca="1" si="841"/>
        <v>0</v>
      </c>
      <c r="BO526" s="169">
        <f t="shared" ca="1" si="841"/>
        <v>0</v>
      </c>
      <c r="BP526" s="169">
        <f t="shared" ca="1" si="841"/>
        <v>0</v>
      </c>
      <c r="BQ526" s="169">
        <f t="shared" ca="1" si="841"/>
        <v>0</v>
      </c>
      <c r="BR526" s="169">
        <f t="shared" ca="1" si="841"/>
        <v>0</v>
      </c>
      <c r="BS526" s="169">
        <f t="shared" ca="1" si="841"/>
        <v>0</v>
      </c>
      <c r="BT526" s="169">
        <f t="shared" ca="1" si="841"/>
        <v>0</v>
      </c>
      <c r="BU526" s="169">
        <f t="shared" ca="1" si="841"/>
        <v>0</v>
      </c>
      <c r="BV526" s="169">
        <f t="shared" ca="1" si="841"/>
        <v>0</v>
      </c>
      <c r="BW526" s="169">
        <f t="shared" ca="1" si="841"/>
        <v>0</v>
      </c>
      <c r="BX526" s="169">
        <f t="shared" ca="1" si="841"/>
        <v>0</v>
      </c>
      <c r="BY526" s="169">
        <f t="shared" ca="1" si="841"/>
        <v>0</v>
      </c>
      <c r="BZ526" s="169">
        <f t="shared" ca="1" si="841"/>
        <v>0</v>
      </c>
      <c r="CA526" s="169">
        <f t="shared" ca="1" si="841"/>
        <v>0</v>
      </c>
      <c r="CB526" s="169">
        <f t="shared" ca="1" si="841"/>
        <v>0</v>
      </c>
      <c r="CC526" s="169">
        <f t="shared" ca="1" si="841"/>
        <v>0</v>
      </c>
      <c r="CD526" s="169">
        <f t="shared" ca="1" si="841"/>
        <v>0</v>
      </c>
      <c r="CE526" s="169">
        <f t="shared" ca="1" si="841"/>
        <v>0</v>
      </c>
      <c r="CF526" s="169">
        <f t="shared" ca="1" si="841"/>
        <v>0</v>
      </c>
      <c r="CG526" s="169">
        <f t="shared" ca="1" si="841"/>
        <v>0</v>
      </c>
      <c r="CH526" s="169">
        <f t="shared" ca="1" si="841"/>
        <v>0</v>
      </c>
      <c r="CI526" s="169">
        <f t="shared" ca="1" si="841"/>
        <v>0</v>
      </c>
      <c r="CJ526" s="169">
        <f t="shared" ca="1" si="841"/>
        <v>0</v>
      </c>
      <c r="CK526" s="169">
        <f t="shared" ca="1" si="841"/>
        <v>0</v>
      </c>
      <c r="CL526" s="169">
        <f t="shared" ca="1" si="841"/>
        <v>0</v>
      </c>
      <c r="CM526" s="169">
        <f t="shared" ca="1" si="841"/>
        <v>0</v>
      </c>
      <c r="CN526" s="169">
        <f t="shared" ca="1" si="841"/>
        <v>0</v>
      </c>
      <c r="CO526" s="169">
        <f t="shared" ca="1" si="841"/>
        <v>0</v>
      </c>
      <c r="CP526" s="169">
        <f t="shared" ca="1" si="841"/>
        <v>0</v>
      </c>
      <c r="CQ526" s="169">
        <f t="shared" ca="1" si="841"/>
        <v>0</v>
      </c>
      <c r="CR526" s="169">
        <f t="shared" ca="1" si="841"/>
        <v>0</v>
      </c>
      <c r="CS526" s="169">
        <f t="shared" ca="1" si="841"/>
        <v>0</v>
      </c>
      <c r="CT526" s="169">
        <f t="shared" ca="1" si="841"/>
        <v>0</v>
      </c>
      <c r="CU526" s="169">
        <f t="shared" ca="1" si="841"/>
        <v>0</v>
      </c>
      <c r="CV526" s="169">
        <f t="shared" ca="1" si="841"/>
        <v>0</v>
      </c>
      <c r="CW526" s="169">
        <f t="shared" ca="1" si="841"/>
        <v>0</v>
      </c>
      <c r="CX526" s="169">
        <f t="shared" ca="1" si="841"/>
        <v>0</v>
      </c>
      <c r="CY526" s="169">
        <f t="shared" ca="1" si="841"/>
        <v>0</v>
      </c>
      <c r="CZ526" s="169">
        <f t="shared" ca="1" si="841"/>
        <v>0</v>
      </c>
      <c r="DA526" s="169">
        <f t="shared" ca="1" si="841"/>
        <v>0</v>
      </c>
      <c r="DB526" s="169">
        <f t="shared" ca="1" si="841"/>
        <v>0</v>
      </c>
      <c r="DC526" s="169">
        <f t="shared" ca="1" si="841"/>
        <v>0</v>
      </c>
      <c r="DD526" s="169">
        <f t="shared" ca="1" si="841"/>
        <v>0</v>
      </c>
      <c r="DE526" s="169">
        <f t="shared" ca="1" si="841"/>
        <v>0</v>
      </c>
      <c r="DF526" s="169">
        <f t="shared" ca="1" si="841"/>
        <v>0</v>
      </c>
      <c r="DG526" s="169">
        <f t="shared" ca="1" si="841"/>
        <v>0</v>
      </c>
      <c r="DH526" s="169">
        <f t="shared" ca="1" si="841"/>
        <v>0</v>
      </c>
      <c r="DI526" s="169">
        <f t="shared" ca="1" si="841"/>
        <v>0</v>
      </c>
      <c r="DJ526" s="169">
        <f t="shared" ca="1" si="841"/>
        <v>0</v>
      </c>
      <c r="DK526" s="169">
        <f t="shared" ca="1" si="841"/>
        <v>0</v>
      </c>
      <c r="DL526" s="169">
        <f t="shared" ca="1" si="841"/>
        <v>0</v>
      </c>
      <c r="DM526" s="169">
        <f t="shared" ca="1" si="841"/>
        <v>0</v>
      </c>
      <c r="DN526" s="169">
        <f t="shared" ca="1" si="841"/>
        <v>0</v>
      </c>
      <c r="DO526" s="169">
        <f t="shared" ca="1" si="841"/>
        <v>0</v>
      </c>
      <c r="DP526" s="169">
        <f t="shared" ca="1" si="841"/>
        <v>0</v>
      </c>
      <c r="DQ526" s="169">
        <f t="shared" ca="1" si="841"/>
        <v>0</v>
      </c>
      <c r="DR526" s="169">
        <f t="shared" ca="1" si="841"/>
        <v>0</v>
      </c>
      <c r="DS526" s="169">
        <f t="shared" ca="1" si="841"/>
        <v>0</v>
      </c>
      <c r="DT526" s="169">
        <f t="shared" ca="1" si="841"/>
        <v>0</v>
      </c>
      <c r="DU526" s="169">
        <f t="shared" ca="1" si="841"/>
        <v>0</v>
      </c>
      <c r="DV526" s="169">
        <f t="shared" ca="1" si="841"/>
        <v>0</v>
      </c>
    </row>
    <row r="527" spans="1:126" x14ac:dyDescent="0.2">
      <c r="A527" s="198"/>
      <c r="B527" s="183"/>
      <c r="C527" s="160"/>
      <c r="F527" s="6" t="s">
        <v>2961</v>
      </c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  <c r="AB527" s="161"/>
      <c r="AC527" s="161"/>
      <c r="AD527" s="161"/>
      <c r="AE527" s="161"/>
      <c r="AF527" s="161"/>
      <c r="AG527" s="161"/>
      <c r="AH527" s="161"/>
      <c r="AI527" s="161"/>
      <c r="AJ527" s="161"/>
      <c r="AK527" s="161"/>
      <c r="AL527" s="161"/>
      <c r="AM527" s="161"/>
      <c r="AN527" s="161"/>
      <c r="AO527" s="161"/>
      <c r="AP527" s="161"/>
      <c r="AQ527" s="161"/>
      <c r="AR527" s="161"/>
      <c r="AS527" s="161"/>
      <c r="AT527" s="161"/>
      <c r="AU527" s="161"/>
      <c r="AV527" s="161"/>
      <c r="AW527" s="161"/>
      <c r="AX527" s="161"/>
      <c r="AY527" s="161"/>
      <c r="AZ527" s="161"/>
      <c r="BA527" s="161"/>
      <c r="BB527" s="161"/>
      <c r="BC527" s="161"/>
      <c r="BD527" s="161"/>
      <c r="BE527" s="161"/>
      <c r="BF527" s="161"/>
      <c r="BG527" s="161"/>
      <c r="BH527" s="161"/>
      <c r="BI527" s="161"/>
      <c r="BJ527" s="161"/>
      <c r="BK527" s="161"/>
      <c r="BL527" s="161"/>
      <c r="BM527" s="161"/>
      <c r="BN527" s="161"/>
      <c r="BO527" s="161"/>
      <c r="BP527" s="161"/>
      <c r="BQ527" s="161"/>
      <c r="BR527" s="161"/>
      <c r="BS527" s="161"/>
      <c r="BT527" s="161"/>
      <c r="BU527" s="161"/>
      <c r="BV527" s="161"/>
      <c r="BW527" s="161"/>
      <c r="BX527" s="161"/>
      <c r="BY527" s="161"/>
      <c r="BZ527" s="161"/>
      <c r="CA527" s="161"/>
      <c r="CB527" s="161"/>
      <c r="CC527" s="161"/>
      <c r="CD527" s="161"/>
      <c r="CE527" s="161"/>
      <c r="CF527" s="161"/>
      <c r="CG527" s="161"/>
      <c r="CH527" s="161"/>
      <c r="CI527" s="161"/>
      <c r="CJ527" s="161"/>
      <c r="CK527" s="161"/>
      <c r="CL527" s="161"/>
      <c r="CM527" s="161"/>
      <c r="CN527" s="161"/>
      <c r="CO527" s="161"/>
      <c r="CP527" s="161"/>
      <c r="CQ527" s="161"/>
      <c r="CR527" s="161"/>
      <c r="CS527" s="161"/>
      <c r="CT527" s="161"/>
      <c r="CU527" s="161"/>
      <c r="CV527" s="161"/>
      <c r="CW527" s="161"/>
      <c r="CX527" s="161"/>
      <c r="CY527" s="161"/>
      <c r="CZ527" s="161"/>
      <c r="DA527" s="161"/>
      <c r="DB527" s="161"/>
      <c r="DC527" s="161"/>
      <c r="DD527" s="161"/>
      <c r="DE527" s="161"/>
      <c r="DF527" s="161"/>
      <c r="DG527" s="161"/>
      <c r="DH527" s="161"/>
      <c r="DI527" s="161"/>
      <c r="DJ527" s="161"/>
      <c r="DK527" s="161"/>
      <c r="DL527" s="161"/>
      <c r="DM527" s="161"/>
      <c r="DN527" s="161"/>
      <c r="DO527" s="161"/>
      <c r="DP527" s="161"/>
      <c r="DQ527" s="161"/>
      <c r="DR527" s="161"/>
      <c r="DS527" s="161"/>
      <c r="DT527" s="161"/>
      <c r="DU527" s="161"/>
      <c r="DV527" s="161"/>
    </row>
    <row r="528" spans="1:126" x14ac:dyDescent="0.2">
      <c r="A528" s="198" t="str">
        <f ca="1">Language!A$831</f>
        <v>Запасы готовой продукции</v>
      </c>
      <c r="C528" s="160" t="str">
        <f ca="1">CurName1</f>
        <v>тыс. руб.</v>
      </c>
      <c r="F528" s="154" t="s">
        <v>694</v>
      </c>
      <c r="G528" s="161">
        <f t="shared" ref="G528:N528" ca="1" si="842">G530+G531</f>
        <v>0</v>
      </c>
      <c r="H528" s="161">
        <f t="shared" ca="1" si="842"/>
        <v>0</v>
      </c>
      <c r="I528" s="161">
        <f t="shared" ca="1" si="842"/>
        <v>0</v>
      </c>
      <c r="J528" s="161">
        <f t="shared" ca="1" si="842"/>
        <v>0</v>
      </c>
      <c r="K528" s="161">
        <f t="shared" ca="1" si="842"/>
        <v>0</v>
      </c>
      <c r="L528" s="161">
        <f t="shared" ca="1" si="842"/>
        <v>0</v>
      </c>
      <c r="M528" s="161">
        <f t="shared" ca="1" si="842"/>
        <v>0</v>
      </c>
      <c r="N528" s="161">
        <f t="shared" ca="1" si="842"/>
        <v>0</v>
      </c>
      <c r="O528" s="161">
        <f t="shared" ref="O528:AT528" ca="1" si="843">O530+O531</f>
        <v>0</v>
      </c>
      <c r="P528" s="161">
        <f t="shared" ca="1" si="843"/>
        <v>0</v>
      </c>
      <c r="Q528" s="161">
        <f t="shared" ca="1" si="843"/>
        <v>0</v>
      </c>
      <c r="R528" s="161">
        <f t="shared" ca="1" si="843"/>
        <v>0</v>
      </c>
      <c r="S528" s="161">
        <f t="shared" ca="1" si="843"/>
        <v>0</v>
      </c>
      <c r="T528" s="161">
        <f t="shared" ca="1" si="843"/>
        <v>0</v>
      </c>
      <c r="U528" s="161">
        <f t="shared" ca="1" si="843"/>
        <v>0</v>
      </c>
      <c r="V528" s="161">
        <f t="shared" ca="1" si="843"/>
        <v>0</v>
      </c>
      <c r="W528" s="161">
        <f t="shared" ca="1" si="843"/>
        <v>0</v>
      </c>
      <c r="X528" s="161">
        <f t="shared" ca="1" si="843"/>
        <v>0</v>
      </c>
      <c r="Y528" s="161">
        <f t="shared" ca="1" si="843"/>
        <v>0</v>
      </c>
      <c r="Z528" s="161">
        <f t="shared" ca="1" si="843"/>
        <v>0</v>
      </c>
      <c r="AA528" s="161">
        <f t="shared" ca="1" si="843"/>
        <v>0</v>
      </c>
      <c r="AB528" s="161">
        <f t="shared" ca="1" si="843"/>
        <v>0</v>
      </c>
      <c r="AC528" s="161">
        <f t="shared" ca="1" si="843"/>
        <v>0</v>
      </c>
      <c r="AD528" s="161">
        <f t="shared" ca="1" si="843"/>
        <v>0</v>
      </c>
      <c r="AE528" s="161">
        <f t="shared" ca="1" si="843"/>
        <v>0</v>
      </c>
      <c r="AF528" s="161">
        <f t="shared" ca="1" si="843"/>
        <v>0</v>
      </c>
      <c r="AG528" s="161">
        <f t="shared" ca="1" si="843"/>
        <v>0</v>
      </c>
      <c r="AH528" s="161">
        <f t="shared" ca="1" si="843"/>
        <v>0</v>
      </c>
      <c r="AI528" s="161">
        <f t="shared" ca="1" si="843"/>
        <v>0</v>
      </c>
      <c r="AJ528" s="161">
        <f t="shared" ca="1" si="843"/>
        <v>0</v>
      </c>
      <c r="AK528" s="161">
        <f t="shared" ca="1" si="843"/>
        <v>0</v>
      </c>
      <c r="AL528" s="161">
        <f t="shared" ca="1" si="843"/>
        <v>0</v>
      </c>
      <c r="AM528" s="161">
        <f t="shared" ca="1" si="843"/>
        <v>0</v>
      </c>
      <c r="AN528" s="161">
        <f t="shared" ca="1" si="843"/>
        <v>0</v>
      </c>
      <c r="AO528" s="161">
        <f t="shared" ca="1" si="843"/>
        <v>0</v>
      </c>
      <c r="AP528" s="161">
        <f t="shared" ca="1" si="843"/>
        <v>0</v>
      </c>
      <c r="AQ528" s="161">
        <f t="shared" ca="1" si="843"/>
        <v>0</v>
      </c>
      <c r="AR528" s="161">
        <f t="shared" ca="1" si="843"/>
        <v>0</v>
      </c>
      <c r="AS528" s="161">
        <f t="shared" ca="1" si="843"/>
        <v>0</v>
      </c>
      <c r="AT528" s="161">
        <f t="shared" ca="1" si="843"/>
        <v>0</v>
      </c>
      <c r="AU528" s="161">
        <f t="shared" ref="AU528:BZ528" ca="1" si="844">AU530+AU531</f>
        <v>0</v>
      </c>
      <c r="AV528" s="161">
        <f t="shared" ca="1" si="844"/>
        <v>0</v>
      </c>
      <c r="AW528" s="161">
        <f t="shared" ca="1" si="844"/>
        <v>0</v>
      </c>
      <c r="AX528" s="161">
        <f t="shared" ca="1" si="844"/>
        <v>0</v>
      </c>
      <c r="AY528" s="161">
        <f t="shared" ca="1" si="844"/>
        <v>0</v>
      </c>
      <c r="AZ528" s="161">
        <f t="shared" ca="1" si="844"/>
        <v>0</v>
      </c>
      <c r="BA528" s="161">
        <f t="shared" ca="1" si="844"/>
        <v>0</v>
      </c>
      <c r="BB528" s="161">
        <f t="shared" ca="1" si="844"/>
        <v>0</v>
      </c>
      <c r="BC528" s="161">
        <f t="shared" ca="1" si="844"/>
        <v>0</v>
      </c>
      <c r="BD528" s="161">
        <f t="shared" ca="1" si="844"/>
        <v>0</v>
      </c>
      <c r="BE528" s="161">
        <f t="shared" ca="1" si="844"/>
        <v>0</v>
      </c>
      <c r="BF528" s="161">
        <f t="shared" ca="1" si="844"/>
        <v>0</v>
      </c>
      <c r="BG528" s="161">
        <f t="shared" ca="1" si="844"/>
        <v>0</v>
      </c>
      <c r="BH528" s="161">
        <f t="shared" ca="1" si="844"/>
        <v>0</v>
      </c>
      <c r="BI528" s="161">
        <f t="shared" ca="1" si="844"/>
        <v>0</v>
      </c>
      <c r="BJ528" s="161">
        <f t="shared" ca="1" si="844"/>
        <v>0</v>
      </c>
      <c r="BK528" s="161">
        <f t="shared" ca="1" si="844"/>
        <v>0</v>
      </c>
      <c r="BL528" s="161">
        <f t="shared" ca="1" si="844"/>
        <v>0</v>
      </c>
      <c r="BM528" s="161">
        <f t="shared" ca="1" si="844"/>
        <v>0</v>
      </c>
      <c r="BN528" s="161">
        <f t="shared" ca="1" si="844"/>
        <v>0</v>
      </c>
      <c r="BO528" s="161">
        <f t="shared" ca="1" si="844"/>
        <v>0</v>
      </c>
      <c r="BP528" s="161">
        <f t="shared" ca="1" si="844"/>
        <v>0</v>
      </c>
      <c r="BQ528" s="161">
        <f t="shared" ca="1" si="844"/>
        <v>0</v>
      </c>
      <c r="BR528" s="161">
        <f t="shared" ca="1" si="844"/>
        <v>0</v>
      </c>
      <c r="BS528" s="161">
        <f t="shared" ca="1" si="844"/>
        <v>0</v>
      </c>
      <c r="BT528" s="161">
        <f t="shared" ca="1" si="844"/>
        <v>0</v>
      </c>
      <c r="BU528" s="161">
        <f t="shared" ca="1" si="844"/>
        <v>0</v>
      </c>
      <c r="BV528" s="161">
        <f t="shared" ca="1" si="844"/>
        <v>0</v>
      </c>
      <c r="BW528" s="161">
        <f t="shared" ca="1" si="844"/>
        <v>0</v>
      </c>
      <c r="BX528" s="161">
        <f t="shared" ca="1" si="844"/>
        <v>0</v>
      </c>
      <c r="BY528" s="161">
        <f t="shared" ca="1" si="844"/>
        <v>0</v>
      </c>
      <c r="BZ528" s="161">
        <f t="shared" ca="1" si="844"/>
        <v>0</v>
      </c>
      <c r="CA528" s="161">
        <f t="shared" ref="CA528:DF528" ca="1" si="845">CA530+CA531</f>
        <v>0</v>
      </c>
      <c r="CB528" s="161">
        <f t="shared" ca="1" si="845"/>
        <v>0</v>
      </c>
      <c r="CC528" s="161">
        <f t="shared" ca="1" si="845"/>
        <v>0</v>
      </c>
      <c r="CD528" s="161">
        <f t="shared" ca="1" si="845"/>
        <v>0</v>
      </c>
      <c r="CE528" s="161">
        <f t="shared" ca="1" si="845"/>
        <v>0</v>
      </c>
      <c r="CF528" s="161">
        <f t="shared" ca="1" si="845"/>
        <v>0</v>
      </c>
      <c r="CG528" s="161">
        <f t="shared" ca="1" si="845"/>
        <v>0</v>
      </c>
      <c r="CH528" s="161">
        <f t="shared" ca="1" si="845"/>
        <v>0</v>
      </c>
      <c r="CI528" s="161">
        <f t="shared" ca="1" si="845"/>
        <v>0</v>
      </c>
      <c r="CJ528" s="161">
        <f t="shared" ca="1" si="845"/>
        <v>0</v>
      </c>
      <c r="CK528" s="161">
        <f t="shared" ca="1" si="845"/>
        <v>0</v>
      </c>
      <c r="CL528" s="161">
        <f t="shared" ca="1" si="845"/>
        <v>0</v>
      </c>
      <c r="CM528" s="161">
        <f t="shared" ca="1" si="845"/>
        <v>0</v>
      </c>
      <c r="CN528" s="161">
        <f t="shared" ca="1" si="845"/>
        <v>0</v>
      </c>
      <c r="CO528" s="161">
        <f t="shared" ca="1" si="845"/>
        <v>0</v>
      </c>
      <c r="CP528" s="161">
        <f t="shared" ca="1" si="845"/>
        <v>0</v>
      </c>
      <c r="CQ528" s="161">
        <f t="shared" ca="1" si="845"/>
        <v>0</v>
      </c>
      <c r="CR528" s="161">
        <f t="shared" ca="1" si="845"/>
        <v>0</v>
      </c>
      <c r="CS528" s="161">
        <f t="shared" ca="1" si="845"/>
        <v>0</v>
      </c>
      <c r="CT528" s="161">
        <f t="shared" ca="1" si="845"/>
        <v>0</v>
      </c>
      <c r="CU528" s="161">
        <f t="shared" ca="1" si="845"/>
        <v>0</v>
      </c>
      <c r="CV528" s="161">
        <f t="shared" ca="1" si="845"/>
        <v>0</v>
      </c>
      <c r="CW528" s="161">
        <f t="shared" ca="1" si="845"/>
        <v>0</v>
      </c>
      <c r="CX528" s="161">
        <f t="shared" ca="1" si="845"/>
        <v>0</v>
      </c>
      <c r="CY528" s="161">
        <f t="shared" ca="1" si="845"/>
        <v>0</v>
      </c>
      <c r="CZ528" s="161">
        <f t="shared" ca="1" si="845"/>
        <v>0</v>
      </c>
      <c r="DA528" s="161">
        <f t="shared" ca="1" si="845"/>
        <v>0</v>
      </c>
      <c r="DB528" s="161">
        <f t="shared" ca="1" si="845"/>
        <v>0</v>
      </c>
      <c r="DC528" s="161">
        <f t="shared" ca="1" si="845"/>
        <v>0</v>
      </c>
      <c r="DD528" s="161">
        <f t="shared" ca="1" si="845"/>
        <v>0</v>
      </c>
      <c r="DE528" s="161">
        <f t="shared" ca="1" si="845"/>
        <v>0</v>
      </c>
      <c r="DF528" s="161">
        <f t="shared" ca="1" si="845"/>
        <v>0</v>
      </c>
      <c r="DG528" s="161">
        <f t="shared" ref="DG528:DV528" ca="1" si="846">DG530+DG531</f>
        <v>0</v>
      </c>
      <c r="DH528" s="161">
        <f t="shared" ca="1" si="846"/>
        <v>0</v>
      </c>
      <c r="DI528" s="161">
        <f t="shared" ca="1" si="846"/>
        <v>0</v>
      </c>
      <c r="DJ528" s="161">
        <f t="shared" ca="1" si="846"/>
        <v>0</v>
      </c>
      <c r="DK528" s="161">
        <f t="shared" ca="1" si="846"/>
        <v>0</v>
      </c>
      <c r="DL528" s="161">
        <f t="shared" ca="1" si="846"/>
        <v>0</v>
      </c>
      <c r="DM528" s="161">
        <f t="shared" ca="1" si="846"/>
        <v>0</v>
      </c>
      <c r="DN528" s="161">
        <f t="shared" ca="1" si="846"/>
        <v>0</v>
      </c>
      <c r="DO528" s="161">
        <f t="shared" ca="1" si="846"/>
        <v>0</v>
      </c>
      <c r="DP528" s="161">
        <f t="shared" ca="1" si="846"/>
        <v>0</v>
      </c>
      <c r="DQ528" s="161">
        <f t="shared" ca="1" si="846"/>
        <v>0</v>
      </c>
      <c r="DR528" s="161">
        <f t="shared" ca="1" si="846"/>
        <v>0</v>
      </c>
      <c r="DS528" s="161">
        <f t="shared" ca="1" si="846"/>
        <v>0</v>
      </c>
      <c r="DT528" s="161">
        <f t="shared" ca="1" si="846"/>
        <v>0</v>
      </c>
      <c r="DU528" s="161">
        <f t="shared" ca="1" si="846"/>
        <v>0</v>
      </c>
      <c r="DV528" s="161">
        <f t="shared" ca="1" si="846"/>
        <v>0</v>
      </c>
    </row>
    <row r="529" spans="1:126" collapsed="1" x14ac:dyDescent="0.2">
      <c r="A529" s="159" t="str">
        <f ca="1">Language!A$642</f>
        <v>средняя оборачиваемость готовой продукции</v>
      </c>
      <c r="B529" s="310">
        <v>0</v>
      </c>
      <c r="C529" s="160" t="str">
        <f ca="1">Language!$A$1464</f>
        <v>дней</v>
      </c>
      <c r="F529" s="6" t="s">
        <v>2961</v>
      </c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  <c r="AB529" s="161"/>
      <c r="AC529" s="161"/>
      <c r="AD529" s="161"/>
      <c r="AE529" s="161"/>
      <c r="AF529" s="161"/>
      <c r="AG529" s="161"/>
      <c r="AH529" s="161"/>
      <c r="AI529" s="161"/>
      <c r="AJ529" s="161"/>
      <c r="AK529" s="161"/>
      <c r="AL529" s="161"/>
      <c r="AM529" s="161"/>
      <c r="AN529" s="161"/>
      <c r="AO529" s="161"/>
      <c r="AP529" s="161"/>
      <c r="AQ529" s="161"/>
      <c r="AR529" s="161"/>
      <c r="AS529" s="161"/>
      <c r="AT529" s="161"/>
      <c r="AU529" s="161"/>
      <c r="AV529" s="161"/>
      <c r="AW529" s="161"/>
      <c r="AX529" s="161"/>
      <c r="AY529" s="161"/>
      <c r="AZ529" s="161"/>
      <c r="BA529" s="161"/>
      <c r="BB529" s="161"/>
      <c r="BC529" s="161"/>
      <c r="BD529" s="161"/>
      <c r="BE529" s="161"/>
      <c r="BF529" s="161"/>
      <c r="BG529" s="161"/>
      <c r="BH529" s="161"/>
      <c r="BI529" s="161"/>
      <c r="BJ529" s="161"/>
      <c r="BK529" s="161"/>
      <c r="BL529" s="161"/>
      <c r="BM529" s="161"/>
      <c r="BN529" s="161"/>
      <c r="BO529" s="161"/>
      <c r="BP529" s="161"/>
      <c r="BQ529" s="161"/>
      <c r="BR529" s="161"/>
      <c r="BS529" s="161"/>
      <c r="BT529" s="161"/>
      <c r="BU529" s="161"/>
      <c r="BV529" s="161"/>
      <c r="BW529" s="161"/>
      <c r="BX529" s="161"/>
      <c r="BY529" s="161"/>
      <c r="BZ529" s="161"/>
      <c r="CA529" s="161"/>
      <c r="CB529" s="161"/>
      <c r="CC529" s="161"/>
      <c r="CD529" s="161"/>
      <c r="CE529" s="161"/>
      <c r="CF529" s="161"/>
      <c r="CG529" s="161"/>
      <c r="CH529" s="161"/>
      <c r="CI529" s="161"/>
      <c r="CJ529" s="161"/>
      <c r="CK529" s="161"/>
      <c r="CL529" s="161"/>
      <c r="CM529" s="161"/>
      <c r="CN529" s="161"/>
      <c r="CO529" s="161"/>
      <c r="CP529" s="161"/>
      <c r="CQ529" s="161"/>
      <c r="CR529" s="161"/>
      <c r="CS529" s="161"/>
      <c r="CT529" s="161"/>
      <c r="CU529" s="161"/>
      <c r="CV529" s="161"/>
      <c r="CW529" s="161"/>
      <c r="CX529" s="161"/>
      <c r="CY529" s="161"/>
      <c r="CZ529" s="161"/>
      <c r="DA529" s="161"/>
      <c r="DB529" s="161"/>
      <c r="DC529" s="161"/>
      <c r="DD529" s="161"/>
      <c r="DE529" s="161"/>
      <c r="DF529" s="161"/>
      <c r="DG529" s="161"/>
      <c r="DH529" s="161"/>
      <c r="DI529" s="161"/>
      <c r="DJ529" s="161"/>
      <c r="DK529" s="161"/>
      <c r="DL529" s="161"/>
      <c r="DM529" s="161"/>
      <c r="DN529" s="161"/>
      <c r="DO529" s="161"/>
      <c r="DP529" s="161"/>
      <c r="DQ529" s="161"/>
      <c r="DR529" s="161"/>
      <c r="DS529" s="161"/>
      <c r="DT529" s="161"/>
      <c r="DU529" s="161"/>
      <c r="DV529" s="161"/>
    </row>
    <row r="530" spans="1:126" hidden="1" outlineLevel="1" x14ac:dyDescent="0.2">
      <c r="A530" s="168" t="str">
        <f ca="1">Language!A$833</f>
        <v>величина из плана затрат</v>
      </c>
      <c r="B530" s="168"/>
      <c r="C530" s="158" t="str">
        <f ca="1">CurName1</f>
        <v>тыс. руб.</v>
      </c>
      <c r="F530" s="6" t="s">
        <v>3083</v>
      </c>
      <c r="G530" s="169">
        <f t="shared" ref="G530:AL530" ca="1" si="847">G281+G383+G391+G399+G461+G487+G474</f>
        <v>0</v>
      </c>
      <c r="H530" s="169">
        <f t="shared" ca="1" si="847"/>
        <v>0</v>
      </c>
      <c r="I530" s="169">
        <f t="shared" ca="1" si="847"/>
        <v>0</v>
      </c>
      <c r="J530" s="169">
        <f t="shared" ca="1" si="847"/>
        <v>0</v>
      </c>
      <c r="K530" s="169">
        <f t="shared" ca="1" si="847"/>
        <v>0</v>
      </c>
      <c r="L530" s="169">
        <f t="shared" ca="1" si="847"/>
        <v>0</v>
      </c>
      <c r="M530" s="169">
        <f t="shared" ca="1" si="847"/>
        <v>0</v>
      </c>
      <c r="N530" s="169">
        <f t="shared" ca="1" si="847"/>
        <v>0</v>
      </c>
      <c r="O530" s="169">
        <f t="shared" ca="1" si="847"/>
        <v>0</v>
      </c>
      <c r="P530" s="169">
        <f t="shared" ca="1" si="847"/>
        <v>0</v>
      </c>
      <c r="Q530" s="169">
        <f t="shared" ca="1" si="847"/>
        <v>0</v>
      </c>
      <c r="R530" s="169">
        <f t="shared" ca="1" si="847"/>
        <v>0</v>
      </c>
      <c r="S530" s="169">
        <f t="shared" ca="1" si="847"/>
        <v>0</v>
      </c>
      <c r="T530" s="169">
        <f t="shared" ca="1" si="847"/>
        <v>0</v>
      </c>
      <c r="U530" s="169">
        <f t="shared" ca="1" si="847"/>
        <v>0</v>
      </c>
      <c r="V530" s="169">
        <f t="shared" ca="1" si="847"/>
        <v>0</v>
      </c>
      <c r="W530" s="169">
        <f t="shared" ca="1" si="847"/>
        <v>0</v>
      </c>
      <c r="X530" s="169">
        <f t="shared" ca="1" si="847"/>
        <v>0</v>
      </c>
      <c r="Y530" s="169">
        <f t="shared" ca="1" si="847"/>
        <v>0</v>
      </c>
      <c r="Z530" s="169">
        <f t="shared" ca="1" si="847"/>
        <v>0</v>
      </c>
      <c r="AA530" s="169">
        <f t="shared" ca="1" si="847"/>
        <v>0</v>
      </c>
      <c r="AB530" s="169">
        <f t="shared" ca="1" si="847"/>
        <v>0</v>
      </c>
      <c r="AC530" s="169">
        <f t="shared" ca="1" si="847"/>
        <v>0</v>
      </c>
      <c r="AD530" s="169">
        <f t="shared" ca="1" si="847"/>
        <v>0</v>
      </c>
      <c r="AE530" s="169">
        <f t="shared" ca="1" si="847"/>
        <v>0</v>
      </c>
      <c r="AF530" s="169">
        <f t="shared" ca="1" si="847"/>
        <v>0</v>
      </c>
      <c r="AG530" s="169">
        <f t="shared" ca="1" si="847"/>
        <v>0</v>
      </c>
      <c r="AH530" s="169">
        <f t="shared" ca="1" si="847"/>
        <v>0</v>
      </c>
      <c r="AI530" s="169">
        <f t="shared" ca="1" si="847"/>
        <v>0</v>
      </c>
      <c r="AJ530" s="169">
        <f t="shared" ca="1" si="847"/>
        <v>0</v>
      </c>
      <c r="AK530" s="169">
        <f t="shared" ca="1" si="847"/>
        <v>0</v>
      </c>
      <c r="AL530" s="169">
        <f t="shared" ca="1" si="847"/>
        <v>0</v>
      </c>
      <c r="AM530" s="169">
        <f t="shared" ref="AM530:BR530" ca="1" si="848">AM281+AM383+AM391+AM399+AM461+AM487+AM474</f>
        <v>0</v>
      </c>
      <c r="AN530" s="169">
        <f t="shared" ca="1" si="848"/>
        <v>0</v>
      </c>
      <c r="AO530" s="169">
        <f t="shared" ca="1" si="848"/>
        <v>0</v>
      </c>
      <c r="AP530" s="169">
        <f t="shared" ca="1" si="848"/>
        <v>0</v>
      </c>
      <c r="AQ530" s="169">
        <f t="shared" ca="1" si="848"/>
        <v>0</v>
      </c>
      <c r="AR530" s="169">
        <f t="shared" ca="1" si="848"/>
        <v>0</v>
      </c>
      <c r="AS530" s="169">
        <f t="shared" ca="1" si="848"/>
        <v>0</v>
      </c>
      <c r="AT530" s="169">
        <f t="shared" ca="1" si="848"/>
        <v>0</v>
      </c>
      <c r="AU530" s="169">
        <f t="shared" ca="1" si="848"/>
        <v>0</v>
      </c>
      <c r="AV530" s="169">
        <f t="shared" ca="1" si="848"/>
        <v>0</v>
      </c>
      <c r="AW530" s="169">
        <f t="shared" ca="1" si="848"/>
        <v>0</v>
      </c>
      <c r="AX530" s="169">
        <f t="shared" ca="1" si="848"/>
        <v>0</v>
      </c>
      <c r="AY530" s="169">
        <f t="shared" ca="1" si="848"/>
        <v>0</v>
      </c>
      <c r="AZ530" s="169">
        <f t="shared" ca="1" si="848"/>
        <v>0</v>
      </c>
      <c r="BA530" s="169">
        <f t="shared" ca="1" si="848"/>
        <v>0</v>
      </c>
      <c r="BB530" s="169">
        <f t="shared" ca="1" si="848"/>
        <v>0</v>
      </c>
      <c r="BC530" s="169">
        <f t="shared" ca="1" si="848"/>
        <v>0</v>
      </c>
      <c r="BD530" s="169">
        <f t="shared" ca="1" si="848"/>
        <v>0</v>
      </c>
      <c r="BE530" s="169">
        <f t="shared" ca="1" si="848"/>
        <v>0</v>
      </c>
      <c r="BF530" s="169">
        <f t="shared" ca="1" si="848"/>
        <v>0</v>
      </c>
      <c r="BG530" s="169">
        <f t="shared" ca="1" si="848"/>
        <v>0</v>
      </c>
      <c r="BH530" s="169">
        <f t="shared" ca="1" si="848"/>
        <v>0</v>
      </c>
      <c r="BI530" s="169">
        <f t="shared" ca="1" si="848"/>
        <v>0</v>
      </c>
      <c r="BJ530" s="169">
        <f t="shared" ca="1" si="848"/>
        <v>0</v>
      </c>
      <c r="BK530" s="169">
        <f t="shared" ca="1" si="848"/>
        <v>0</v>
      </c>
      <c r="BL530" s="169">
        <f t="shared" ca="1" si="848"/>
        <v>0</v>
      </c>
      <c r="BM530" s="169">
        <f t="shared" ca="1" si="848"/>
        <v>0</v>
      </c>
      <c r="BN530" s="169">
        <f t="shared" ca="1" si="848"/>
        <v>0</v>
      </c>
      <c r="BO530" s="169">
        <f t="shared" ca="1" si="848"/>
        <v>0</v>
      </c>
      <c r="BP530" s="169">
        <f t="shared" ca="1" si="848"/>
        <v>0</v>
      </c>
      <c r="BQ530" s="169">
        <f t="shared" ca="1" si="848"/>
        <v>0</v>
      </c>
      <c r="BR530" s="169">
        <f t="shared" ca="1" si="848"/>
        <v>0</v>
      </c>
      <c r="BS530" s="169">
        <f t="shared" ref="BS530:CX530" ca="1" si="849">BS281+BS383+BS391+BS399+BS461+BS487+BS474</f>
        <v>0</v>
      </c>
      <c r="BT530" s="169">
        <f t="shared" ca="1" si="849"/>
        <v>0</v>
      </c>
      <c r="BU530" s="169">
        <f t="shared" ca="1" si="849"/>
        <v>0</v>
      </c>
      <c r="BV530" s="169">
        <f t="shared" ca="1" si="849"/>
        <v>0</v>
      </c>
      <c r="BW530" s="169">
        <f t="shared" ca="1" si="849"/>
        <v>0</v>
      </c>
      <c r="BX530" s="169">
        <f t="shared" ca="1" si="849"/>
        <v>0</v>
      </c>
      <c r="BY530" s="169">
        <f t="shared" ca="1" si="849"/>
        <v>0</v>
      </c>
      <c r="BZ530" s="169">
        <f t="shared" ca="1" si="849"/>
        <v>0</v>
      </c>
      <c r="CA530" s="169">
        <f t="shared" ca="1" si="849"/>
        <v>0</v>
      </c>
      <c r="CB530" s="169">
        <f t="shared" ca="1" si="849"/>
        <v>0</v>
      </c>
      <c r="CC530" s="169">
        <f t="shared" ca="1" si="849"/>
        <v>0</v>
      </c>
      <c r="CD530" s="169">
        <f t="shared" ca="1" si="849"/>
        <v>0</v>
      </c>
      <c r="CE530" s="169">
        <f t="shared" ca="1" si="849"/>
        <v>0</v>
      </c>
      <c r="CF530" s="169">
        <f t="shared" ca="1" si="849"/>
        <v>0</v>
      </c>
      <c r="CG530" s="169">
        <f t="shared" ca="1" si="849"/>
        <v>0</v>
      </c>
      <c r="CH530" s="169">
        <f t="shared" ca="1" si="849"/>
        <v>0</v>
      </c>
      <c r="CI530" s="169">
        <f t="shared" ca="1" si="849"/>
        <v>0</v>
      </c>
      <c r="CJ530" s="169">
        <f t="shared" ca="1" si="849"/>
        <v>0</v>
      </c>
      <c r="CK530" s="169">
        <f t="shared" ca="1" si="849"/>
        <v>0</v>
      </c>
      <c r="CL530" s="169">
        <f t="shared" ca="1" si="849"/>
        <v>0</v>
      </c>
      <c r="CM530" s="169">
        <f t="shared" ca="1" si="849"/>
        <v>0</v>
      </c>
      <c r="CN530" s="169">
        <f t="shared" ca="1" si="849"/>
        <v>0</v>
      </c>
      <c r="CO530" s="169">
        <f t="shared" ca="1" si="849"/>
        <v>0</v>
      </c>
      <c r="CP530" s="169">
        <f t="shared" ca="1" si="849"/>
        <v>0</v>
      </c>
      <c r="CQ530" s="169">
        <f t="shared" ca="1" si="849"/>
        <v>0</v>
      </c>
      <c r="CR530" s="169">
        <f t="shared" ca="1" si="849"/>
        <v>0</v>
      </c>
      <c r="CS530" s="169">
        <f t="shared" ca="1" si="849"/>
        <v>0</v>
      </c>
      <c r="CT530" s="169">
        <f t="shared" ca="1" si="849"/>
        <v>0</v>
      </c>
      <c r="CU530" s="169">
        <f t="shared" ca="1" si="849"/>
        <v>0</v>
      </c>
      <c r="CV530" s="169">
        <f t="shared" ca="1" si="849"/>
        <v>0</v>
      </c>
      <c r="CW530" s="169">
        <f t="shared" ca="1" si="849"/>
        <v>0</v>
      </c>
      <c r="CX530" s="169">
        <f t="shared" ca="1" si="849"/>
        <v>0</v>
      </c>
      <c r="CY530" s="169">
        <f t="shared" ref="CY530:DV530" ca="1" si="850">CY281+CY383+CY391+CY399+CY461+CY487+CY474</f>
        <v>0</v>
      </c>
      <c r="CZ530" s="169">
        <f t="shared" ca="1" si="850"/>
        <v>0</v>
      </c>
      <c r="DA530" s="169">
        <f t="shared" ca="1" si="850"/>
        <v>0</v>
      </c>
      <c r="DB530" s="169">
        <f t="shared" ca="1" si="850"/>
        <v>0</v>
      </c>
      <c r="DC530" s="169">
        <f t="shared" ca="1" si="850"/>
        <v>0</v>
      </c>
      <c r="DD530" s="169">
        <f t="shared" ca="1" si="850"/>
        <v>0</v>
      </c>
      <c r="DE530" s="169">
        <f t="shared" ca="1" si="850"/>
        <v>0</v>
      </c>
      <c r="DF530" s="169">
        <f t="shared" ca="1" si="850"/>
        <v>0</v>
      </c>
      <c r="DG530" s="169">
        <f t="shared" ca="1" si="850"/>
        <v>0</v>
      </c>
      <c r="DH530" s="169">
        <f t="shared" ca="1" si="850"/>
        <v>0</v>
      </c>
      <c r="DI530" s="169">
        <f t="shared" ca="1" si="850"/>
        <v>0</v>
      </c>
      <c r="DJ530" s="169">
        <f t="shared" ca="1" si="850"/>
        <v>0</v>
      </c>
      <c r="DK530" s="169">
        <f t="shared" ca="1" si="850"/>
        <v>0</v>
      </c>
      <c r="DL530" s="169">
        <f t="shared" ca="1" si="850"/>
        <v>0</v>
      </c>
      <c r="DM530" s="169">
        <f t="shared" ca="1" si="850"/>
        <v>0</v>
      </c>
      <c r="DN530" s="169">
        <f t="shared" ca="1" si="850"/>
        <v>0</v>
      </c>
      <c r="DO530" s="169">
        <f t="shared" ca="1" si="850"/>
        <v>0</v>
      </c>
      <c r="DP530" s="169">
        <f t="shared" ca="1" si="850"/>
        <v>0</v>
      </c>
      <c r="DQ530" s="169">
        <f t="shared" ca="1" si="850"/>
        <v>0</v>
      </c>
      <c r="DR530" s="169">
        <f t="shared" ca="1" si="850"/>
        <v>0</v>
      </c>
      <c r="DS530" s="169">
        <f t="shared" ca="1" si="850"/>
        <v>0</v>
      </c>
      <c r="DT530" s="169">
        <f t="shared" ca="1" si="850"/>
        <v>0</v>
      </c>
      <c r="DU530" s="169">
        <f t="shared" ca="1" si="850"/>
        <v>0</v>
      </c>
      <c r="DV530" s="169">
        <f t="shared" ca="1" si="850"/>
        <v>0</v>
      </c>
    </row>
    <row r="531" spans="1:126" hidden="1" outlineLevel="1" x14ac:dyDescent="0.2">
      <c r="A531" s="168" t="str">
        <f ca="1">Language!A$834</f>
        <v>величина из стартового баланса</v>
      </c>
      <c r="B531" s="196">
        <f>Старт!B9</f>
        <v>0</v>
      </c>
      <c r="C531" s="158" t="str">
        <f ca="1">CurName1</f>
        <v>тыс. руб.</v>
      </c>
      <c r="F531" s="6" t="s">
        <v>3099</v>
      </c>
      <c r="G531" s="302">
        <f ca="1">IF(SUM($G530:G530)=0,$B531,0)</f>
        <v>0</v>
      </c>
      <c r="H531" s="302">
        <f ca="1">IF(SUM($G530:H530)=0,$B531,0)</f>
        <v>0</v>
      </c>
      <c r="I531" s="302">
        <f ca="1">IF(SUM($G530:I530)=0,$B531,0)</f>
        <v>0</v>
      </c>
      <c r="J531" s="302">
        <f ca="1">IF(SUM($G530:J530)=0,$B531,0)</f>
        <v>0</v>
      </c>
      <c r="K531" s="302">
        <f ca="1">IF(SUM($G530:K530)=0,$B531,0)</f>
        <v>0</v>
      </c>
      <c r="L531" s="302">
        <f ca="1">IF(SUM($G530:L530)=0,$B531,0)</f>
        <v>0</v>
      </c>
      <c r="M531" s="302">
        <f ca="1">IF(SUM($G530:M530)=0,$B531,0)</f>
        <v>0</v>
      </c>
      <c r="N531" s="302">
        <f ca="1">IF(SUM($G530:N530)=0,$B531,0)</f>
        <v>0</v>
      </c>
      <c r="O531" s="302">
        <f ca="1">IF(SUM($G530:O530)=0,$B531,0)</f>
        <v>0</v>
      </c>
      <c r="P531" s="302">
        <f ca="1">IF(SUM($G530:P530)=0,$B531,0)</f>
        <v>0</v>
      </c>
      <c r="Q531" s="302">
        <f ca="1">IF(SUM($G530:Q530)=0,$B531,0)</f>
        <v>0</v>
      </c>
      <c r="R531" s="302">
        <f ca="1">IF(SUM($G530:R530)=0,$B531,0)</f>
        <v>0</v>
      </c>
      <c r="S531" s="302">
        <f ca="1">IF(SUM($G530:S530)=0,$B531,0)</f>
        <v>0</v>
      </c>
      <c r="T531" s="302">
        <f ca="1">IF(SUM($G530:T530)=0,$B531,0)</f>
        <v>0</v>
      </c>
      <c r="U531" s="302">
        <f ca="1">IF(SUM($G530:U530)=0,$B531,0)</f>
        <v>0</v>
      </c>
      <c r="V531" s="302">
        <f ca="1">IF(SUM($G530:V530)=0,$B531,0)</f>
        <v>0</v>
      </c>
      <c r="W531" s="302">
        <f ca="1">IF(SUM($G530:W530)=0,$B531,0)</f>
        <v>0</v>
      </c>
      <c r="X531" s="302">
        <f ca="1">IF(SUM($G530:X530)=0,$B531,0)</f>
        <v>0</v>
      </c>
      <c r="Y531" s="302">
        <f ca="1">IF(SUM($G530:Y530)=0,$B531,0)</f>
        <v>0</v>
      </c>
      <c r="Z531" s="302">
        <f ca="1">IF(SUM($G530:Z530)=0,$B531,0)</f>
        <v>0</v>
      </c>
      <c r="AA531" s="302">
        <f ca="1">IF(SUM($G530:AA530)=0,$B531,0)</f>
        <v>0</v>
      </c>
      <c r="AB531" s="302">
        <f ca="1">IF(SUM($G530:AB530)=0,$B531,0)</f>
        <v>0</v>
      </c>
      <c r="AC531" s="302">
        <f ca="1">IF(SUM($G530:AC530)=0,$B531,0)</f>
        <v>0</v>
      </c>
      <c r="AD531" s="302">
        <f ca="1">IF(SUM($G530:AD530)=0,$B531,0)</f>
        <v>0</v>
      </c>
      <c r="AE531" s="302">
        <f ca="1">IF(SUM($G530:AE530)=0,$B531,0)</f>
        <v>0</v>
      </c>
      <c r="AF531" s="302">
        <f ca="1">IF(SUM($G530:AF530)=0,$B531,0)</f>
        <v>0</v>
      </c>
      <c r="AG531" s="302">
        <f ca="1">IF(SUM($G530:AG530)=0,$B531,0)</f>
        <v>0</v>
      </c>
      <c r="AH531" s="302">
        <f ca="1">IF(SUM($G530:AH530)=0,$B531,0)</f>
        <v>0</v>
      </c>
      <c r="AI531" s="302">
        <f ca="1">IF(SUM($G530:AI530)=0,$B531,0)</f>
        <v>0</v>
      </c>
      <c r="AJ531" s="302">
        <f ca="1">IF(SUM($G530:AJ530)=0,$B531,0)</f>
        <v>0</v>
      </c>
      <c r="AK531" s="302">
        <f ca="1">IF(SUM($G530:AK530)=0,$B531,0)</f>
        <v>0</v>
      </c>
      <c r="AL531" s="302">
        <f ca="1">IF(SUM($G530:AL530)=0,$B531,0)</f>
        <v>0</v>
      </c>
      <c r="AM531" s="302">
        <f ca="1">IF(SUM($G530:AM530)=0,$B531,0)</f>
        <v>0</v>
      </c>
      <c r="AN531" s="302">
        <f ca="1">IF(SUM($G530:AN530)=0,$B531,0)</f>
        <v>0</v>
      </c>
      <c r="AO531" s="302">
        <f ca="1">IF(SUM($G530:AO530)=0,$B531,0)</f>
        <v>0</v>
      </c>
      <c r="AP531" s="302">
        <f ca="1">IF(SUM($G530:AP530)=0,$B531,0)</f>
        <v>0</v>
      </c>
      <c r="AQ531" s="302">
        <f ca="1">IF(SUM($G530:AQ530)=0,$B531,0)</f>
        <v>0</v>
      </c>
      <c r="AR531" s="302">
        <f ca="1">IF(SUM($G530:AR530)=0,$B531,0)</f>
        <v>0</v>
      </c>
      <c r="AS531" s="302">
        <f ca="1">IF(SUM($G530:AS530)=0,$B531,0)</f>
        <v>0</v>
      </c>
      <c r="AT531" s="302">
        <f ca="1">IF(SUM($G530:AT530)=0,$B531,0)</f>
        <v>0</v>
      </c>
      <c r="AU531" s="302">
        <f ca="1">IF(SUM($G530:AU530)=0,$B531,0)</f>
        <v>0</v>
      </c>
      <c r="AV531" s="302">
        <f ca="1">IF(SUM($G530:AV530)=0,$B531,0)</f>
        <v>0</v>
      </c>
      <c r="AW531" s="302">
        <f ca="1">IF(SUM($G530:AW530)=0,$B531,0)</f>
        <v>0</v>
      </c>
      <c r="AX531" s="302">
        <f ca="1">IF(SUM($G530:AX530)=0,$B531,0)</f>
        <v>0</v>
      </c>
      <c r="AY531" s="302">
        <f ca="1">IF(SUM($G530:AY530)=0,$B531,0)</f>
        <v>0</v>
      </c>
      <c r="AZ531" s="302">
        <f ca="1">IF(SUM($G530:AZ530)=0,$B531,0)</f>
        <v>0</v>
      </c>
      <c r="BA531" s="302">
        <f ca="1">IF(SUM($G530:BA530)=0,$B531,0)</f>
        <v>0</v>
      </c>
      <c r="BB531" s="302">
        <f ca="1">IF(SUM($G530:BB530)=0,$B531,0)</f>
        <v>0</v>
      </c>
      <c r="BC531" s="302">
        <f ca="1">IF(SUM($G530:BC530)=0,$B531,0)</f>
        <v>0</v>
      </c>
      <c r="BD531" s="302">
        <f ca="1">IF(SUM($G530:BD530)=0,$B531,0)</f>
        <v>0</v>
      </c>
      <c r="BE531" s="302">
        <f ca="1">IF(SUM($G530:BE530)=0,$B531,0)</f>
        <v>0</v>
      </c>
      <c r="BF531" s="302">
        <f ca="1">IF(SUM($G530:BF530)=0,$B531,0)</f>
        <v>0</v>
      </c>
      <c r="BG531" s="302">
        <f ca="1">IF(SUM($G530:BG530)=0,$B531,0)</f>
        <v>0</v>
      </c>
      <c r="BH531" s="302">
        <f ca="1">IF(SUM($G530:BH530)=0,$B531,0)</f>
        <v>0</v>
      </c>
      <c r="BI531" s="302">
        <f ca="1">IF(SUM($G530:BI530)=0,$B531,0)</f>
        <v>0</v>
      </c>
      <c r="BJ531" s="302">
        <f ca="1">IF(SUM($G530:BJ530)=0,$B531,0)</f>
        <v>0</v>
      </c>
      <c r="BK531" s="302">
        <f ca="1">IF(SUM($G530:BK530)=0,$B531,0)</f>
        <v>0</v>
      </c>
      <c r="BL531" s="302">
        <f ca="1">IF(SUM($G530:BL530)=0,$B531,0)</f>
        <v>0</v>
      </c>
      <c r="BM531" s="302">
        <f ca="1">IF(SUM($G530:BM530)=0,$B531,0)</f>
        <v>0</v>
      </c>
      <c r="BN531" s="302">
        <f ca="1">IF(SUM($G530:BN530)=0,$B531,0)</f>
        <v>0</v>
      </c>
      <c r="BO531" s="302">
        <f ca="1">IF(SUM($G530:BO530)=0,$B531,0)</f>
        <v>0</v>
      </c>
      <c r="BP531" s="302">
        <f ca="1">IF(SUM($G530:BP530)=0,$B531,0)</f>
        <v>0</v>
      </c>
      <c r="BQ531" s="302">
        <f ca="1">IF(SUM($G530:BQ530)=0,$B531,0)</f>
        <v>0</v>
      </c>
      <c r="BR531" s="302">
        <f ca="1">IF(SUM($G530:BR530)=0,$B531,0)</f>
        <v>0</v>
      </c>
      <c r="BS531" s="302">
        <f ca="1">IF(SUM($G530:BS530)=0,$B531,0)</f>
        <v>0</v>
      </c>
      <c r="BT531" s="302">
        <f ca="1">IF(SUM($G530:BT530)=0,$B531,0)</f>
        <v>0</v>
      </c>
      <c r="BU531" s="302">
        <f ca="1">IF(SUM($G530:BU530)=0,$B531,0)</f>
        <v>0</v>
      </c>
      <c r="BV531" s="302">
        <f ca="1">IF(SUM($G530:BV530)=0,$B531,0)</f>
        <v>0</v>
      </c>
      <c r="BW531" s="302">
        <f ca="1">IF(SUM($G530:BW530)=0,$B531,0)</f>
        <v>0</v>
      </c>
      <c r="BX531" s="302">
        <f ca="1">IF(SUM($G530:BX530)=0,$B531,0)</f>
        <v>0</v>
      </c>
      <c r="BY531" s="302">
        <f ca="1">IF(SUM($G530:BY530)=0,$B531,0)</f>
        <v>0</v>
      </c>
      <c r="BZ531" s="302">
        <f ca="1">IF(SUM($G530:BZ530)=0,$B531,0)</f>
        <v>0</v>
      </c>
      <c r="CA531" s="302">
        <f ca="1">IF(SUM($G530:CA530)=0,$B531,0)</f>
        <v>0</v>
      </c>
      <c r="CB531" s="302">
        <f ca="1">IF(SUM($G530:CB530)=0,$B531,0)</f>
        <v>0</v>
      </c>
      <c r="CC531" s="302">
        <f ca="1">IF(SUM($G530:CC530)=0,$B531,0)</f>
        <v>0</v>
      </c>
      <c r="CD531" s="302">
        <f ca="1">IF(SUM($G530:CD530)=0,$B531,0)</f>
        <v>0</v>
      </c>
      <c r="CE531" s="302">
        <f ca="1">IF(SUM($G530:CE530)=0,$B531,0)</f>
        <v>0</v>
      </c>
      <c r="CF531" s="302">
        <f ca="1">IF(SUM($G530:CF530)=0,$B531,0)</f>
        <v>0</v>
      </c>
      <c r="CG531" s="302">
        <f ca="1">IF(SUM($G530:CG530)=0,$B531,0)</f>
        <v>0</v>
      </c>
      <c r="CH531" s="302">
        <f ca="1">IF(SUM($G530:CH530)=0,$B531,0)</f>
        <v>0</v>
      </c>
      <c r="CI531" s="302">
        <f ca="1">IF(SUM($G530:CI530)=0,$B531,0)</f>
        <v>0</v>
      </c>
      <c r="CJ531" s="302">
        <f ca="1">IF(SUM($G530:CJ530)=0,$B531,0)</f>
        <v>0</v>
      </c>
      <c r="CK531" s="302">
        <f ca="1">IF(SUM($G530:CK530)=0,$B531,0)</f>
        <v>0</v>
      </c>
      <c r="CL531" s="302">
        <f ca="1">IF(SUM($G530:CL530)=0,$B531,0)</f>
        <v>0</v>
      </c>
      <c r="CM531" s="302">
        <f ca="1">IF(SUM($G530:CM530)=0,$B531,0)</f>
        <v>0</v>
      </c>
      <c r="CN531" s="302">
        <f ca="1">IF(SUM($G530:CN530)=0,$B531,0)</f>
        <v>0</v>
      </c>
      <c r="CO531" s="302">
        <f ca="1">IF(SUM($G530:CO530)=0,$B531,0)</f>
        <v>0</v>
      </c>
      <c r="CP531" s="302">
        <f ca="1">IF(SUM($G530:CP530)=0,$B531,0)</f>
        <v>0</v>
      </c>
      <c r="CQ531" s="302">
        <f ca="1">IF(SUM($G530:CQ530)=0,$B531,0)</f>
        <v>0</v>
      </c>
      <c r="CR531" s="302">
        <f ca="1">IF(SUM($G530:CR530)=0,$B531,0)</f>
        <v>0</v>
      </c>
      <c r="CS531" s="302">
        <f ca="1">IF(SUM($G530:CS530)=0,$B531,0)</f>
        <v>0</v>
      </c>
      <c r="CT531" s="302">
        <f ca="1">IF(SUM($G530:CT530)=0,$B531,0)</f>
        <v>0</v>
      </c>
      <c r="CU531" s="302">
        <f ca="1">IF(SUM($G530:CU530)=0,$B531,0)</f>
        <v>0</v>
      </c>
      <c r="CV531" s="302">
        <f ca="1">IF(SUM($G530:CV530)=0,$B531,0)</f>
        <v>0</v>
      </c>
      <c r="CW531" s="302">
        <f ca="1">IF(SUM($G530:CW530)=0,$B531,0)</f>
        <v>0</v>
      </c>
      <c r="CX531" s="302">
        <f ca="1">IF(SUM($G530:CX530)=0,$B531,0)</f>
        <v>0</v>
      </c>
      <c r="CY531" s="302">
        <f ca="1">IF(SUM($G530:CY530)=0,$B531,0)</f>
        <v>0</v>
      </c>
      <c r="CZ531" s="302">
        <f ca="1">IF(SUM($G530:CZ530)=0,$B531,0)</f>
        <v>0</v>
      </c>
      <c r="DA531" s="302">
        <f ca="1">IF(SUM($G530:DA530)=0,$B531,0)</f>
        <v>0</v>
      </c>
      <c r="DB531" s="302">
        <f ca="1">IF(SUM($G530:DB530)=0,$B531,0)</f>
        <v>0</v>
      </c>
      <c r="DC531" s="302">
        <f ca="1">IF(SUM($G530:DC530)=0,$B531,0)</f>
        <v>0</v>
      </c>
      <c r="DD531" s="302">
        <f ca="1">IF(SUM($G530:DD530)=0,$B531,0)</f>
        <v>0</v>
      </c>
      <c r="DE531" s="302">
        <f ca="1">IF(SUM($G530:DE530)=0,$B531,0)</f>
        <v>0</v>
      </c>
      <c r="DF531" s="302">
        <f ca="1">IF(SUM($G530:DF530)=0,$B531,0)</f>
        <v>0</v>
      </c>
      <c r="DG531" s="302">
        <f ca="1">IF(SUM($G530:DG530)=0,$B531,0)</f>
        <v>0</v>
      </c>
      <c r="DH531" s="302">
        <f ca="1">IF(SUM($G530:DH530)=0,$B531,0)</f>
        <v>0</v>
      </c>
      <c r="DI531" s="302">
        <f ca="1">IF(SUM($G530:DI530)=0,$B531,0)</f>
        <v>0</v>
      </c>
      <c r="DJ531" s="302">
        <f ca="1">IF(SUM($G530:DJ530)=0,$B531,0)</f>
        <v>0</v>
      </c>
      <c r="DK531" s="302">
        <f ca="1">IF(SUM($G530:DK530)=0,$B531,0)</f>
        <v>0</v>
      </c>
      <c r="DL531" s="302">
        <f ca="1">IF(SUM($G530:DL530)=0,$B531,0)</f>
        <v>0</v>
      </c>
      <c r="DM531" s="302">
        <f ca="1">IF(SUM($G530:DM530)=0,$B531,0)</f>
        <v>0</v>
      </c>
      <c r="DN531" s="302">
        <f ca="1">IF(SUM($G530:DN530)=0,$B531,0)</f>
        <v>0</v>
      </c>
      <c r="DO531" s="302">
        <f ca="1">IF(SUM($G530:DO530)=0,$B531,0)</f>
        <v>0</v>
      </c>
      <c r="DP531" s="302">
        <f ca="1">IF(SUM($G530:DP530)=0,$B531,0)</f>
        <v>0</v>
      </c>
      <c r="DQ531" s="302">
        <f ca="1">IF(SUM($G530:DQ530)=0,$B531,0)</f>
        <v>0</v>
      </c>
      <c r="DR531" s="302">
        <f ca="1">IF(SUM($G530:DR530)=0,$B531,0)</f>
        <v>0</v>
      </c>
      <c r="DS531" s="302">
        <f ca="1">IF(SUM($G530:DS530)=0,$B531,0)</f>
        <v>0</v>
      </c>
      <c r="DT531" s="302">
        <f ca="1">IF(SUM($G530:DT530)=0,$B531,0)</f>
        <v>0</v>
      </c>
      <c r="DU531" s="302">
        <f ca="1">IF(SUM($G530:DU530)=0,$B531,0)</f>
        <v>0</v>
      </c>
      <c r="DV531" s="302">
        <f ca="1">IF(SUM($G530:DV530)=0,$B531,0)</f>
        <v>0</v>
      </c>
    </row>
    <row r="532" spans="1:126" hidden="1" outlineLevel="1" x14ac:dyDescent="0.2">
      <c r="A532" s="168" t="str">
        <f ca="1">Language!A$835</f>
        <v>влияние стартового баланса на денежные средства</v>
      </c>
      <c r="B532" s="168"/>
      <c r="C532" s="158" t="str">
        <f ca="1">CurName1</f>
        <v>тыс. руб.</v>
      </c>
      <c r="F532" s="6" t="s">
        <v>3082</v>
      </c>
      <c r="G532" s="169">
        <f ca="1">IF(G$2=1,$B531-G531,F531-G531)</f>
        <v>0</v>
      </c>
      <c r="H532" s="169">
        <f ca="1">IF(H$2=1,$B531-H531,G531-H531)</f>
        <v>0</v>
      </c>
      <c r="I532" s="169">
        <f ca="1">IF(I$2=1,$B531-I531,H531-I531)</f>
        <v>0</v>
      </c>
      <c r="J532" s="169">
        <f t="shared" ref="J532:DV532" ca="1" si="851">IF(J$2=1,$B531-J531,I531-J531)</f>
        <v>0</v>
      </c>
      <c r="K532" s="169">
        <f t="shared" ca="1" si="851"/>
        <v>0</v>
      </c>
      <c r="L532" s="169">
        <f t="shared" ca="1" si="851"/>
        <v>0</v>
      </c>
      <c r="M532" s="169">
        <f t="shared" ca="1" si="851"/>
        <v>0</v>
      </c>
      <c r="N532" s="169">
        <f t="shared" ca="1" si="851"/>
        <v>0</v>
      </c>
      <c r="O532" s="169">
        <f t="shared" ca="1" si="851"/>
        <v>0</v>
      </c>
      <c r="P532" s="169">
        <f t="shared" ca="1" si="851"/>
        <v>0</v>
      </c>
      <c r="Q532" s="169">
        <f t="shared" ca="1" si="851"/>
        <v>0</v>
      </c>
      <c r="R532" s="169">
        <f t="shared" ca="1" si="851"/>
        <v>0</v>
      </c>
      <c r="S532" s="169">
        <f t="shared" ca="1" si="851"/>
        <v>0</v>
      </c>
      <c r="T532" s="169">
        <f t="shared" ca="1" si="851"/>
        <v>0</v>
      </c>
      <c r="U532" s="169">
        <f t="shared" ca="1" si="851"/>
        <v>0</v>
      </c>
      <c r="V532" s="169">
        <f t="shared" ca="1" si="851"/>
        <v>0</v>
      </c>
      <c r="W532" s="169">
        <f t="shared" ca="1" si="851"/>
        <v>0</v>
      </c>
      <c r="X532" s="169">
        <f t="shared" ca="1" si="851"/>
        <v>0</v>
      </c>
      <c r="Y532" s="169">
        <f t="shared" ca="1" si="851"/>
        <v>0</v>
      </c>
      <c r="Z532" s="169">
        <f t="shared" ca="1" si="851"/>
        <v>0</v>
      </c>
      <c r="AA532" s="169">
        <f t="shared" ca="1" si="851"/>
        <v>0</v>
      </c>
      <c r="AB532" s="169">
        <f t="shared" ca="1" si="851"/>
        <v>0</v>
      </c>
      <c r="AC532" s="169">
        <f t="shared" ca="1" si="851"/>
        <v>0</v>
      </c>
      <c r="AD532" s="169">
        <f t="shared" ca="1" si="851"/>
        <v>0</v>
      </c>
      <c r="AE532" s="169">
        <f t="shared" ca="1" si="851"/>
        <v>0</v>
      </c>
      <c r="AF532" s="169">
        <f t="shared" ca="1" si="851"/>
        <v>0</v>
      </c>
      <c r="AG532" s="169">
        <f t="shared" ca="1" si="851"/>
        <v>0</v>
      </c>
      <c r="AH532" s="169">
        <f t="shared" ca="1" si="851"/>
        <v>0</v>
      </c>
      <c r="AI532" s="169">
        <f t="shared" ca="1" si="851"/>
        <v>0</v>
      </c>
      <c r="AJ532" s="169">
        <f t="shared" ca="1" si="851"/>
        <v>0</v>
      </c>
      <c r="AK532" s="169">
        <f t="shared" ca="1" si="851"/>
        <v>0</v>
      </c>
      <c r="AL532" s="169">
        <f t="shared" ca="1" si="851"/>
        <v>0</v>
      </c>
      <c r="AM532" s="169">
        <f t="shared" ca="1" si="851"/>
        <v>0</v>
      </c>
      <c r="AN532" s="169">
        <f t="shared" ca="1" si="851"/>
        <v>0</v>
      </c>
      <c r="AO532" s="169">
        <f t="shared" ca="1" si="851"/>
        <v>0</v>
      </c>
      <c r="AP532" s="169">
        <f t="shared" ca="1" si="851"/>
        <v>0</v>
      </c>
      <c r="AQ532" s="169">
        <f t="shared" ca="1" si="851"/>
        <v>0</v>
      </c>
      <c r="AR532" s="169">
        <f t="shared" ca="1" si="851"/>
        <v>0</v>
      </c>
      <c r="AS532" s="169">
        <f t="shared" ca="1" si="851"/>
        <v>0</v>
      </c>
      <c r="AT532" s="169">
        <f t="shared" ca="1" si="851"/>
        <v>0</v>
      </c>
      <c r="AU532" s="169">
        <f t="shared" ca="1" si="851"/>
        <v>0</v>
      </c>
      <c r="AV532" s="169">
        <f t="shared" ca="1" si="851"/>
        <v>0</v>
      </c>
      <c r="AW532" s="169">
        <f t="shared" ca="1" si="851"/>
        <v>0</v>
      </c>
      <c r="AX532" s="169">
        <f t="shared" ca="1" si="851"/>
        <v>0</v>
      </c>
      <c r="AY532" s="169">
        <f t="shared" ca="1" si="851"/>
        <v>0</v>
      </c>
      <c r="AZ532" s="169">
        <f t="shared" ca="1" si="851"/>
        <v>0</v>
      </c>
      <c r="BA532" s="169">
        <f t="shared" ca="1" si="851"/>
        <v>0</v>
      </c>
      <c r="BB532" s="169">
        <f t="shared" ca="1" si="851"/>
        <v>0</v>
      </c>
      <c r="BC532" s="169">
        <f t="shared" ca="1" si="851"/>
        <v>0</v>
      </c>
      <c r="BD532" s="169">
        <f t="shared" ca="1" si="851"/>
        <v>0</v>
      </c>
      <c r="BE532" s="169">
        <f t="shared" ca="1" si="851"/>
        <v>0</v>
      </c>
      <c r="BF532" s="169">
        <f t="shared" ca="1" si="851"/>
        <v>0</v>
      </c>
      <c r="BG532" s="169">
        <f t="shared" ca="1" si="851"/>
        <v>0</v>
      </c>
      <c r="BH532" s="169">
        <f t="shared" ca="1" si="851"/>
        <v>0</v>
      </c>
      <c r="BI532" s="169">
        <f t="shared" ca="1" si="851"/>
        <v>0</v>
      </c>
      <c r="BJ532" s="169">
        <f t="shared" ca="1" si="851"/>
        <v>0</v>
      </c>
      <c r="BK532" s="169">
        <f t="shared" ca="1" si="851"/>
        <v>0</v>
      </c>
      <c r="BL532" s="169">
        <f t="shared" ca="1" si="851"/>
        <v>0</v>
      </c>
      <c r="BM532" s="169">
        <f t="shared" ca="1" si="851"/>
        <v>0</v>
      </c>
      <c r="BN532" s="169">
        <f t="shared" ca="1" si="851"/>
        <v>0</v>
      </c>
      <c r="BO532" s="169">
        <f t="shared" ca="1" si="851"/>
        <v>0</v>
      </c>
      <c r="BP532" s="169">
        <f t="shared" ca="1" si="851"/>
        <v>0</v>
      </c>
      <c r="BQ532" s="169">
        <f t="shared" ca="1" si="851"/>
        <v>0</v>
      </c>
      <c r="BR532" s="169">
        <f t="shared" ca="1" si="851"/>
        <v>0</v>
      </c>
      <c r="BS532" s="169">
        <f t="shared" ca="1" si="851"/>
        <v>0</v>
      </c>
      <c r="BT532" s="169">
        <f t="shared" ca="1" si="851"/>
        <v>0</v>
      </c>
      <c r="BU532" s="169">
        <f t="shared" ca="1" si="851"/>
        <v>0</v>
      </c>
      <c r="BV532" s="169">
        <f t="shared" ca="1" si="851"/>
        <v>0</v>
      </c>
      <c r="BW532" s="169">
        <f t="shared" ca="1" si="851"/>
        <v>0</v>
      </c>
      <c r="BX532" s="169">
        <f t="shared" ca="1" si="851"/>
        <v>0</v>
      </c>
      <c r="BY532" s="169">
        <f t="shared" ca="1" si="851"/>
        <v>0</v>
      </c>
      <c r="BZ532" s="169">
        <f t="shared" ca="1" si="851"/>
        <v>0</v>
      </c>
      <c r="CA532" s="169">
        <f t="shared" ca="1" si="851"/>
        <v>0</v>
      </c>
      <c r="CB532" s="169">
        <f t="shared" ca="1" si="851"/>
        <v>0</v>
      </c>
      <c r="CC532" s="169">
        <f t="shared" ca="1" si="851"/>
        <v>0</v>
      </c>
      <c r="CD532" s="169">
        <f t="shared" ca="1" si="851"/>
        <v>0</v>
      </c>
      <c r="CE532" s="169">
        <f t="shared" ca="1" si="851"/>
        <v>0</v>
      </c>
      <c r="CF532" s="169">
        <f t="shared" ca="1" si="851"/>
        <v>0</v>
      </c>
      <c r="CG532" s="169">
        <f t="shared" ca="1" si="851"/>
        <v>0</v>
      </c>
      <c r="CH532" s="169">
        <f t="shared" ca="1" si="851"/>
        <v>0</v>
      </c>
      <c r="CI532" s="169">
        <f t="shared" ca="1" si="851"/>
        <v>0</v>
      </c>
      <c r="CJ532" s="169">
        <f t="shared" ca="1" si="851"/>
        <v>0</v>
      </c>
      <c r="CK532" s="169">
        <f t="shared" ca="1" si="851"/>
        <v>0</v>
      </c>
      <c r="CL532" s="169">
        <f t="shared" ca="1" si="851"/>
        <v>0</v>
      </c>
      <c r="CM532" s="169">
        <f t="shared" ca="1" si="851"/>
        <v>0</v>
      </c>
      <c r="CN532" s="169">
        <f t="shared" ca="1" si="851"/>
        <v>0</v>
      </c>
      <c r="CO532" s="169">
        <f t="shared" ca="1" si="851"/>
        <v>0</v>
      </c>
      <c r="CP532" s="169">
        <f t="shared" ca="1" si="851"/>
        <v>0</v>
      </c>
      <c r="CQ532" s="169">
        <f t="shared" ca="1" si="851"/>
        <v>0</v>
      </c>
      <c r="CR532" s="169">
        <f t="shared" ca="1" si="851"/>
        <v>0</v>
      </c>
      <c r="CS532" s="169">
        <f t="shared" ca="1" si="851"/>
        <v>0</v>
      </c>
      <c r="CT532" s="169">
        <f t="shared" ca="1" si="851"/>
        <v>0</v>
      </c>
      <c r="CU532" s="169">
        <f t="shared" ca="1" si="851"/>
        <v>0</v>
      </c>
      <c r="CV532" s="169">
        <f t="shared" ca="1" si="851"/>
        <v>0</v>
      </c>
      <c r="CW532" s="169">
        <f t="shared" ca="1" si="851"/>
        <v>0</v>
      </c>
      <c r="CX532" s="169">
        <f t="shared" ca="1" si="851"/>
        <v>0</v>
      </c>
      <c r="CY532" s="169">
        <f t="shared" ca="1" si="851"/>
        <v>0</v>
      </c>
      <c r="CZ532" s="169">
        <f t="shared" ca="1" si="851"/>
        <v>0</v>
      </c>
      <c r="DA532" s="169">
        <f t="shared" ca="1" si="851"/>
        <v>0</v>
      </c>
      <c r="DB532" s="169">
        <f t="shared" ca="1" si="851"/>
        <v>0</v>
      </c>
      <c r="DC532" s="169">
        <f t="shared" ca="1" si="851"/>
        <v>0</v>
      </c>
      <c r="DD532" s="169">
        <f t="shared" ca="1" si="851"/>
        <v>0</v>
      </c>
      <c r="DE532" s="169">
        <f t="shared" ca="1" si="851"/>
        <v>0</v>
      </c>
      <c r="DF532" s="169">
        <f t="shared" ca="1" si="851"/>
        <v>0</v>
      </c>
      <c r="DG532" s="169">
        <f t="shared" ca="1" si="851"/>
        <v>0</v>
      </c>
      <c r="DH532" s="169">
        <f t="shared" ca="1" si="851"/>
        <v>0</v>
      </c>
      <c r="DI532" s="169">
        <f t="shared" ca="1" si="851"/>
        <v>0</v>
      </c>
      <c r="DJ532" s="169">
        <f t="shared" ca="1" si="851"/>
        <v>0</v>
      </c>
      <c r="DK532" s="169">
        <f t="shared" ca="1" si="851"/>
        <v>0</v>
      </c>
      <c r="DL532" s="169">
        <f t="shared" ca="1" si="851"/>
        <v>0</v>
      </c>
      <c r="DM532" s="169">
        <f t="shared" ca="1" si="851"/>
        <v>0</v>
      </c>
      <c r="DN532" s="169">
        <f t="shared" ca="1" si="851"/>
        <v>0</v>
      </c>
      <c r="DO532" s="169">
        <f t="shared" ca="1" si="851"/>
        <v>0</v>
      </c>
      <c r="DP532" s="169">
        <f t="shared" ca="1" si="851"/>
        <v>0</v>
      </c>
      <c r="DQ532" s="169">
        <f t="shared" ca="1" si="851"/>
        <v>0</v>
      </c>
      <c r="DR532" s="169">
        <f t="shared" ca="1" si="851"/>
        <v>0</v>
      </c>
      <c r="DS532" s="169">
        <f t="shared" ca="1" si="851"/>
        <v>0</v>
      </c>
      <c r="DT532" s="169">
        <f t="shared" ca="1" si="851"/>
        <v>0</v>
      </c>
      <c r="DU532" s="169">
        <f t="shared" ca="1" si="851"/>
        <v>0</v>
      </c>
      <c r="DV532" s="169">
        <f t="shared" ca="1" si="851"/>
        <v>0</v>
      </c>
    </row>
    <row r="533" spans="1:126" x14ac:dyDescent="0.2">
      <c r="A533" s="198"/>
      <c r="F533" s="6" t="s">
        <v>2961</v>
      </c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  <c r="AB533" s="161"/>
      <c r="AC533" s="161"/>
      <c r="AD533" s="161"/>
      <c r="AE533" s="161"/>
      <c r="AF533" s="161"/>
      <c r="AG533" s="161"/>
      <c r="AH533" s="161"/>
      <c r="AI533" s="161"/>
      <c r="AJ533" s="161"/>
      <c r="AK533" s="161"/>
      <c r="AL533" s="161"/>
      <c r="AM533" s="161"/>
      <c r="AN533" s="161"/>
      <c r="AO533" s="161"/>
      <c r="AP533" s="161"/>
      <c r="AQ533" s="161"/>
      <c r="AR533" s="161"/>
      <c r="AS533" s="161"/>
      <c r="AT533" s="161"/>
      <c r="AU533" s="161"/>
      <c r="AV533" s="161"/>
      <c r="AW533" s="161"/>
      <c r="AX533" s="161"/>
      <c r="AY533" s="161"/>
      <c r="AZ533" s="161"/>
      <c r="BA533" s="161"/>
      <c r="BB533" s="161"/>
      <c r="BC533" s="161"/>
      <c r="BD533" s="161"/>
      <c r="BE533" s="161"/>
      <c r="BF533" s="161"/>
      <c r="BG533" s="161"/>
      <c r="BH533" s="161"/>
      <c r="BI533" s="161"/>
      <c r="BJ533" s="161"/>
      <c r="BK533" s="161"/>
      <c r="BL533" s="161"/>
      <c r="BM533" s="161"/>
      <c r="BN533" s="161"/>
      <c r="BO533" s="161"/>
      <c r="BP533" s="161"/>
      <c r="BQ533" s="161"/>
      <c r="BR533" s="161"/>
      <c r="BS533" s="161"/>
      <c r="BT533" s="161"/>
      <c r="BU533" s="161"/>
      <c r="BV533" s="161"/>
      <c r="BW533" s="161"/>
      <c r="BX533" s="161"/>
      <c r="BY533" s="161"/>
      <c r="BZ533" s="161"/>
      <c r="CA533" s="161"/>
      <c r="CB533" s="161"/>
      <c r="CC533" s="161"/>
      <c r="CD533" s="161"/>
      <c r="CE533" s="161"/>
      <c r="CF533" s="161"/>
      <c r="CG533" s="161"/>
      <c r="CH533" s="161"/>
      <c r="CI533" s="161"/>
      <c r="CJ533" s="161"/>
      <c r="CK533" s="161"/>
      <c r="CL533" s="161"/>
      <c r="CM533" s="161"/>
      <c r="CN533" s="161"/>
      <c r="CO533" s="161"/>
      <c r="CP533" s="161"/>
      <c r="CQ533" s="161"/>
      <c r="CR533" s="161"/>
      <c r="CS533" s="161"/>
      <c r="CT533" s="161"/>
      <c r="CU533" s="161"/>
      <c r="CV533" s="161"/>
      <c r="CW533" s="161"/>
      <c r="CX533" s="161"/>
      <c r="CY533" s="161"/>
      <c r="CZ533" s="161"/>
      <c r="DA533" s="161"/>
      <c r="DB533" s="161"/>
      <c r="DC533" s="161"/>
      <c r="DD533" s="161"/>
      <c r="DE533" s="161"/>
      <c r="DF533" s="161"/>
      <c r="DG533" s="161"/>
      <c r="DH533" s="161"/>
      <c r="DI533" s="161"/>
      <c r="DJ533" s="161"/>
      <c r="DK533" s="161"/>
      <c r="DL533" s="161"/>
      <c r="DM533" s="161"/>
      <c r="DN533" s="161"/>
      <c r="DO533" s="161"/>
      <c r="DP533" s="161"/>
      <c r="DQ533" s="161"/>
      <c r="DR533" s="161"/>
      <c r="DS533" s="161"/>
      <c r="DT533" s="161"/>
      <c r="DU533" s="161"/>
      <c r="DV533" s="161"/>
    </row>
    <row r="534" spans="1:126" x14ac:dyDescent="0.2">
      <c r="A534" s="198" t="str">
        <f ca="1">Language!A$836</f>
        <v>Кредиторская задолженность перед поставщиками</v>
      </c>
      <c r="C534" s="160" t="str">
        <f ca="1">CurName1</f>
        <v>тыс. руб.</v>
      </c>
      <c r="F534" s="154" t="s">
        <v>694</v>
      </c>
      <c r="G534" s="161">
        <f t="shared" ref="G534:N534" ca="1" si="852">G536+G537</f>
        <v>0</v>
      </c>
      <c r="H534" s="161">
        <f t="shared" ca="1" si="852"/>
        <v>0</v>
      </c>
      <c r="I534" s="161">
        <f t="shared" ca="1" si="852"/>
        <v>0</v>
      </c>
      <c r="J534" s="161">
        <f t="shared" ca="1" si="852"/>
        <v>0</v>
      </c>
      <c r="K534" s="161">
        <f t="shared" ca="1" si="852"/>
        <v>0</v>
      </c>
      <c r="L534" s="161">
        <f t="shared" ca="1" si="852"/>
        <v>0</v>
      </c>
      <c r="M534" s="161">
        <f t="shared" ca="1" si="852"/>
        <v>0</v>
      </c>
      <c r="N534" s="161">
        <f t="shared" ca="1" si="852"/>
        <v>0</v>
      </c>
      <c r="O534" s="161">
        <f t="shared" ref="O534:AT534" ca="1" si="853">O536+O537</f>
        <v>0</v>
      </c>
      <c r="P534" s="161">
        <f t="shared" ca="1" si="853"/>
        <v>0</v>
      </c>
      <c r="Q534" s="161">
        <f t="shared" ca="1" si="853"/>
        <v>0</v>
      </c>
      <c r="R534" s="161">
        <f t="shared" ca="1" si="853"/>
        <v>0</v>
      </c>
      <c r="S534" s="161">
        <f t="shared" ca="1" si="853"/>
        <v>0</v>
      </c>
      <c r="T534" s="161">
        <f t="shared" ca="1" si="853"/>
        <v>0</v>
      </c>
      <c r="U534" s="161">
        <f t="shared" ca="1" si="853"/>
        <v>0</v>
      </c>
      <c r="V534" s="161">
        <f t="shared" ca="1" si="853"/>
        <v>0</v>
      </c>
      <c r="W534" s="161">
        <f t="shared" ca="1" si="853"/>
        <v>0</v>
      </c>
      <c r="X534" s="161">
        <f t="shared" ca="1" si="853"/>
        <v>0</v>
      </c>
      <c r="Y534" s="161">
        <f t="shared" ca="1" si="853"/>
        <v>0</v>
      </c>
      <c r="Z534" s="161">
        <f t="shared" ca="1" si="853"/>
        <v>0</v>
      </c>
      <c r="AA534" s="161">
        <f t="shared" ca="1" si="853"/>
        <v>0</v>
      </c>
      <c r="AB534" s="161">
        <f t="shared" ca="1" si="853"/>
        <v>0</v>
      </c>
      <c r="AC534" s="161">
        <f t="shared" ca="1" si="853"/>
        <v>0</v>
      </c>
      <c r="AD534" s="161">
        <f t="shared" ca="1" si="853"/>
        <v>0</v>
      </c>
      <c r="AE534" s="161">
        <f t="shared" ca="1" si="853"/>
        <v>0</v>
      </c>
      <c r="AF534" s="161">
        <f t="shared" ca="1" si="853"/>
        <v>0</v>
      </c>
      <c r="AG534" s="161">
        <f t="shared" ca="1" si="853"/>
        <v>0</v>
      </c>
      <c r="AH534" s="161">
        <f t="shared" ca="1" si="853"/>
        <v>0</v>
      </c>
      <c r="AI534" s="161">
        <f t="shared" ca="1" si="853"/>
        <v>0</v>
      </c>
      <c r="AJ534" s="161">
        <f t="shared" ca="1" si="853"/>
        <v>0</v>
      </c>
      <c r="AK534" s="161">
        <f t="shared" ca="1" si="853"/>
        <v>0</v>
      </c>
      <c r="AL534" s="161">
        <f t="shared" ca="1" si="853"/>
        <v>0</v>
      </c>
      <c r="AM534" s="161">
        <f t="shared" ca="1" si="853"/>
        <v>0</v>
      </c>
      <c r="AN534" s="161">
        <f t="shared" ca="1" si="853"/>
        <v>0</v>
      </c>
      <c r="AO534" s="161">
        <f t="shared" ca="1" si="853"/>
        <v>0</v>
      </c>
      <c r="AP534" s="161">
        <f t="shared" ca="1" si="853"/>
        <v>0</v>
      </c>
      <c r="AQ534" s="161">
        <f t="shared" ca="1" si="853"/>
        <v>0</v>
      </c>
      <c r="AR534" s="161">
        <f t="shared" ca="1" si="853"/>
        <v>0</v>
      </c>
      <c r="AS534" s="161">
        <f t="shared" ca="1" si="853"/>
        <v>0</v>
      </c>
      <c r="AT534" s="161">
        <f t="shared" ca="1" si="853"/>
        <v>0</v>
      </c>
      <c r="AU534" s="161">
        <f t="shared" ref="AU534:BZ534" ca="1" si="854">AU536+AU537</f>
        <v>0</v>
      </c>
      <c r="AV534" s="161">
        <f t="shared" ca="1" si="854"/>
        <v>0</v>
      </c>
      <c r="AW534" s="161">
        <f t="shared" ca="1" si="854"/>
        <v>0</v>
      </c>
      <c r="AX534" s="161">
        <f t="shared" ca="1" si="854"/>
        <v>0</v>
      </c>
      <c r="AY534" s="161">
        <f t="shared" ca="1" si="854"/>
        <v>0</v>
      </c>
      <c r="AZ534" s="161">
        <f t="shared" ca="1" si="854"/>
        <v>0</v>
      </c>
      <c r="BA534" s="161">
        <f t="shared" ca="1" si="854"/>
        <v>0</v>
      </c>
      <c r="BB534" s="161">
        <f t="shared" ca="1" si="854"/>
        <v>0</v>
      </c>
      <c r="BC534" s="161">
        <f t="shared" ca="1" si="854"/>
        <v>0</v>
      </c>
      <c r="BD534" s="161">
        <f t="shared" ca="1" si="854"/>
        <v>0</v>
      </c>
      <c r="BE534" s="161">
        <f t="shared" ca="1" si="854"/>
        <v>0</v>
      </c>
      <c r="BF534" s="161">
        <f t="shared" ca="1" si="854"/>
        <v>0</v>
      </c>
      <c r="BG534" s="161">
        <f t="shared" ca="1" si="854"/>
        <v>0</v>
      </c>
      <c r="BH534" s="161">
        <f t="shared" ca="1" si="854"/>
        <v>0</v>
      </c>
      <c r="BI534" s="161">
        <f t="shared" ca="1" si="854"/>
        <v>0</v>
      </c>
      <c r="BJ534" s="161">
        <f t="shared" ca="1" si="854"/>
        <v>0</v>
      </c>
      <c r="BK534" s="161">
        <f t="shared" ca="1" si="854"/>
        <v>0</v>
      </c>
      <c r="BL534" s="161">
        <f t="shared" ca="1" si="854"/>
        <v>0</v>
      </c>
      <c r="BM534" s="161">
        <f t="shared" ca="1" si="854"/>
        <v>0</v>
      </c>
      <c r="BN534" s="161">
        <f t="shared" ca="1" si="854"/>
        <v>0</v>
      </c>
      <c r="BO534" s="161">
        <f t="shared" ca="1" si="854"/>
        <v>0</v>
      </c>
      <c r="BP534" s="161">
        <f t="shared" ca="1" si="854"/>
        <v>0</v>
      </c>
      <c r="BQ534" s="161">
        <f t="shared" ca="1" si="854"/>
        <v>0</v>
      </c>
      <c r="BR534" s="161">
        <f t="shared" ca="1" si="854"/>
        <v>0</v>
      </c>
      <c r="BS534" s="161">
        <f t="shared" ca="1" si="854"/>
        <v>0</v>
      </c>
      <c r="BT534" s="161">
        <f t="shared" ca="1" si="854"/>
        <v>0</v>
      </c>
      <c r="BU534" s="161">
        <f t="shared" ca="1" si="854"/>
        <v>0</v>
      </c>
      <c r="BV534" s="161">
        <f t="shared" ca="1" si="854"/>
        <v>0</v>
      </c>
      <c r="BW534" s="161">
        <f t="shared" ca="1" si="854"/>
        <v>0</v>
      </c>
      <c r="BX534" s="161">
        <f t="shared" ca="1" si="854"/>
        <v>0</v>
      </c>
      <c r="BY534" s="161">
        <f t="shared" ca="1" si="854"/>
        <v>0</v>
      </c>
      <c r="BZ534" s="161">
        <f t="shared" ca="1" si="854"/>
        <v>0</v>
      </c>
      <c r="CA534" s="161">
        <f t="shared" ref="CA534:DF534" ca="1" si="855">CA536+CA537</f>
        <v>0</v>
      </c>
      <c r="CB534" s="161">
        <f t="shared" ca="1" si="855"/>
        <v>0</v>
      </c>
      <c r="CC534" s="161">
        <f t="shared" ca="1" si="855"/>
        <v>0</v>
      </c>
      <c r="CD534" s="161">
        <f t="shared" ca="1" si="855"/>
        <v>0</v>
      </c>
      <c r="CE534" s="161">
        <f t="shared" ca="1" si="855"/>
        <v>0</v>
      </c>
      <c r="CF534" s="161">
        <f t="shared" ca="1" si="855"/>
        <v>0</v>
      </c>
      <c r="CG534" s="161">
        <f t="shared" ca="1" si="855"/>
        <v>0</v>
      </c>
      <c r="CH534" s="161">
        <f t="shared" ca="1" si="855"/>
        <v>0</v>
      </c>
      <c r="CI534" s="161">
        <f t="shared" ca="1" si="855"/>
        <v>0</v>
      </c>
      <c r="CJ534" s="161">
        <f t="shared" ca="1" si="855"/>
        <v>0</v>
      </c>
      <c r="CK534" s="161">
        <f t="shared" ca="1" si="855"/>
        <v>0</v>
      </c>
      <c r="CL534" s="161">
        <f t="shared" ca="1" si="855"/>
        <v>0</v>
      </c>
      <c r="CM534" s="161">
        <f t="shared" ca="1" si="855"/>
        <v>0</v>
      </c>
      <c r="CN534" s="161">
        <f t="shared" ca="1" si="855"/>
        <v>0</v>
      </c>
      <c r="CO534" s="161">
        <f t="shared" ca="1" si="855"/>
        <v>0</v>
      </c>
      <c r="CP534" s="161">
        <f t="shared" ca="1" si="855"/>
        <v>0</v>
      </c>
      <c r="CQ534" s="161">
        <f t="shared" ca="1" si="855"/>
        <v>0</v>
      </c>
      <c r="CR534" s="161">
        <f t="shared" ca="1" si="855"/>
        <v>0</v>
      </c>
      <c r="CS534" s="161">
        <f t="shared" ca="1" si="855"/>
        <v>0</v>
      </c>
      <c r="CT534" s="161">
        <f t="shared" ca="1" si="855"/>
        <v>0</v>
      </c>
      <c r="CU534" s="161">
        <f t="shared" ca="1" si="855"/>
        <v>0</v>
      </c>
      <c r="CV534" s="161">
        <f t="shared" ca="1" si="855"/>
        <v>0</v>
      </c>
      <c r="CW534" s="161">
        <f t="shared" ca="1" si="855"/>
        <v>0</v>
      </c>
      <c r="CX534" s="161">
        <f t="shared" ca="1" si="855"/>
        <v>0</v>
      </c>
      <c r="CY534" s="161">
        <f t="shared" ca="1" si="855"/>
        <v>0</v>
      </c>
      <c r="CZ534" s="161">
        <f t="shared" ca="1" si="855"/>
        <v>0</v>
      </c>
      <c r="DA534" s="161">
        <f t="shared" ca="1" si="855"/>
        <v>0</v>
      </c>
      <c r="DB534" s="161">
        <f t="shared" ca="1" si="855"/>
        <v>0</v>
      </c>
      <c r="DC534" s="161">
        <f t="shared" ca="1" si="855"/>
        <v>0</v>
      </c>
      <c r="DD534" s="161">
        <f t="shared" ca="1" si="855"/>
        <v>0</v>
      </c>
      <c r="DE534" s="161">
        <f t="shared" ca="1" si="855"/>
        <v>0</v>
      </c>
      <c r="DF534" s="161">
        <f t="shared" ca="1" si="855"/>
        <v>0</v>
      </c>
      <c r="DG534" s="161">
        <f t="shared" ref="DG534:DV534" ca="1" si="856">DG536+DG537</f>
        <v>0</v>
      </c>
      <c r="DH534" s="161">
        <f t="shared" ca="1" si="856"/>
        <v>0</v>
      </c>
      <c r="DI534" s="161">
        <f t="shared" ca="1" si="856"/>
        <v>0</v>
      </c>
      <c r="DJ534" s="161">
        <f t="shared" ca="1" si="856"/>
        <v>0</v>
      </c>
      <c r="DK534" s="161">
        <f t="shared" ca="1" si="856"/>
        <v>0</v>
      </c>
      <c r="DL534" s="161">
        <f t="shared" ca="1" si="856"/>
        <v>0</v>
      </c>
      <c r="DM534" s="161">
        <f t="shared" ca="1" si="856"/>
        <v>0</v>
      </c>
      <c r="DN534" s="161">
        <f t="shared" ca="1" si="856"/>
        <v>0</v>
      </c>
      <c r="DO534" s="161">
        <f t="shared" ca="1" si="856"/>
        <v>0</v>
      </c>
      <c r="DP534" s="161">
        <f t="shared" ca="1" si="856"/>
        <v>0</v>
      </c>
      <c r="DQ534" s="161">
        <f t="shared" ca="1" si="856"/>
        <v>0</v>
      </c>
      <c r="DR534" s="161">
        <f t="shared" ca="1" si="856"/>
        <v>0</v>
      </c>
      <c r="DS534" s="161">
        <f t="shared" ca="1" si="856"/>
        <v>0</v>
      </c>
      <c r="DT534" s="161">
        <f t="shared" ca="1" si="856"/>
        <v>0</v>
      </c>
      <c r="DU534" s="161">
        <f t="shared" ca="1" si="856"/>
        <v>0</v>
      </c>
      <c r="DV534" s="161">
        <f t="shared" ca="1" si="856"/>
        <v>0</v>
      </c>
    </row>
    <row r="535" spans="1:126" collapsed="1" x14ac:dyDescent="0.2">
      <c r="A535" s="159" t="str">
        <f ca="1">Language!A$837</f>
        <v>средний период отсрочки платежа</v>
      </c>
      <c r="B535" s="310">
        <v>0</v>
      </c>
      <c r="C535" s="160" t="str">
        <f ca="1">Language!$A$1464</f>
        <v>дней</v>
      </c>
      <c r="F535" s="6" t="s">
        <v>2961</v>
      </c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  <c r="AB535" s="161"/>
      <c r="AC535" s="161"/>
      <c r="AD535" s="161"/>
      <c r="AE535" s="161"/>
      <c r="AF535" s="161"/>
      <c r="AG535" s="161"/>
      <c r="AH535" s="161"/>
      <c r="AI535" s="161"/>
      <c r="AJ535" s="161"/>
      <c r="AK535" s="161"/>
      <c r="AL535" s="161"/>
      <c r="AM535" s="161"/>
      <c r="AN535" s="161"/>
      <c r="AO535" s="161"/>
      <c r="AP535" s="161"/>
      <c r="AQ535" s="161"/>
      <c r="AR535" s="161"/>
      <c r="AS535" s="161"/>
      <c r="AT535" s="161"/>
      <c r="AU535" s="161"/>
      <c r="AV535" s="161"/>
      <c r="AW535" s="161"/>
      <c r="AX535" s="161"/>
      <c r="AY535" s="161"/>
      <c r="AZ535" s="161"/>
      <c r="BA535" s="161"/>
      <c r="BB535" s="161"/>
      <c r="BC535" s="161"/>
      <c r="BD535" s="161"/>
      <c r="BE535" s="161"/>
      <c r="BF535" s="161"/>
      <c r="BG535" s="161"/>
      <c r="BH535" s="161"/>
      <c r="BI535" s="161"/>
      <c r="BJ535" s="161"/>
      <c r="BK535" s="161"/>
      <c r="BL535" s="161"/>
      <c r="BM535" s="161"/>
      <c r="BN535" s="161"/>
      <c r="BO535" s="161"/>
      <c r="BP535" s="161"/>
      <c r="BQ535" s="161"/>
      <c r="BR535" s="161"/>
      <c r="BS535" s="161"/>
      <c r="BT535" s="161"/>
      <c r="BU535" s="161"/>
      <c r="BV535" s="161"/>
      <c r="BW535" s="161"/>
      <c r="BX535" s="161"/>
      <c r="BY535" s="161"/>
      <c r="BZ535" s="161"/>
      <c r="CA535" s="161"/>
      <c r="CB535" s="161"/>
      <c r="CC535" s="161"/>
      <c r="CD535" s="161"/>
      <c r="CE535" s="161"/>
      <c r="CF535" s="161"/>
      <c r="CG535" s="161"/>
      <c r="CH535" s="161"/>
      <c r="CI535" s="161"/>
      <c r="CJ535" s="161"/>
      <c r="CK535" s="161"/>
      <c r="CL535" s="161"/>
      <c r="CM535" s="161"/>
      <c r="CN535" s="161"/>
      <c r="CO535" s="161"/>
      <c r="CP535" s="161"/>
      <c r="CQ535" s="161"/>
      <c r="CR535" s="161"/>
      <c r="CS535" s="161"/>
      <c r="CT535" s="161"/>
      <c r="CU535" s="161"/>
      <c r="CV535" s="161"/>
      <c r="CW535" s="161"/>
      <c r="CX535" s="161"/>
      <c r="CY535" s="161"/>
      <c r="CZ535" s="161"/>
      <c r="DA535" s="161"/>
      <c r="DB535" s="161"/>
      <c r="DC535" s="161"/>
      <c r="DD535" s="161"/>
      <c r="DE535" s="161"/>
      <c r="DF535" s="161"/>
      <c r="DG535" s="161"/>
      <c r="DH535" s="161"/>
      <c r="DI535" s="161"/>
      <c r="DJ535" s="161"/>
      <c r="DK535" s="161"/>
      <c r="DL535" s="161"/>
      <c r="DM535" s="161"/>
      <c r="DN535" s="161"/>
      <c r="DO535" s="161"/>
      <c r="DP535" s="161"/>
      <c r="DQ535" s="161"/>
      <c r="DR535" s="161"/>
      <c r="DS535" s="161"/>
      <c r="DT535" s="161"/>
      <c r="DU535" s="161"/>
      <c r="DV535" s="161"/>
    </row>
    <row r="536" spans="1:126" hidden="1" outlineLevel="1" x14ac:dyDescent="0.2">
      <c r="A536" s="168" t="str">
        <f ca="1">Language!A$838</f>
        <v>величина из плана затрат</v>
      </c>
      <c r="B536" s="168"/>
      <c r="C536" s="158" t="str">
        <f ca="1">CurName1</f>
        <v>тыс. руб.</v>
      </c>
      <c r="F536" s="6" t="s">
        <v>3083</v>
      </c>
      <c r="G536" s="169">
        <f t="shared" ref="G536:AL536" ca="1" si="857">G282+G466+G492+G479</f>
        <v>0</v>
      </c>
      <c r="H536" s="169">
        <f t="shared" ca="1" si="857"/>
        <v>0</v>
      </c>
      <c r="I536" s="169">
        <f t="shared" ca="1" si="857"/>
        <v>0</v>
      </c>
      <c r="J536" s="169">
        <f t="shared" ca="1" si="857"/>
        <v>0</v>
      </c>
      <c r="K536" s="169">
        <f t="shared" ca="1" si="857"/>
        <v>0</v>
      </c>
      <c r="L536" s="169">
        <f t="shared" ca="1" si="857"/>
        <v>0</v>
      </c>
      <c r="M536" s="169">
        <f t="shared" ca="1" si="857"/>
        <v>0</v>
      </c>
      <c r="N536" s="169">
        <f t="shared" ca="1" si="857"/>
        <v>0</v>
      </c>
      <c r="O536" s="169">
        <f t="shared" ca="1" si="857"/>
        <v>0</v>
      </c>
      <c r="P536" s="169">
        <f t="shared" ca="1" si="857"/>
        <v>0</v>
      </c>
      <c r="Q536" s="169">
        <f t="shared" ca="1" si="857"/>
        <v>0</v>
      </c>
      <c r="R536" s="169">
        <f t="shared" ca="1" si="857"/>
        <v>0</v>
      </c>
      <c r="S536" s="169">
        <f t="shared" ca="1" si="857"/>
        <v>0</v>
      </c>
      <c r="T536" s="169">
        <f t="shared" ca="1" si="857"/>
        <v>0</v>
      </c>
      <c r="U536" s="169">
        <f t="shared" ca="1" si="857"/>
        <v>0</v>
      </c>
      <c r="V536" s="169">
        <f t="shared" ca="1" si="857"/>
        <v>0</v>
      </c>
      <c r="W536" s="169">
        <f t="shared" ca="1" si="857"/>
        <v>0</v>
      </c>
      <c r="X536" s="169">
        <f t="shared" ca="1" si="857"/>
        <v>0</v>
      </c>
      <c r="Y536" s="169">
        <f t="shared" ca="1" si="857"/>
        <v>0</v>
      </c>
      <c r="Z536" s="169">
        <f t="shared" ca="1" si="857"/>
        <v>0</v>
      </c>
      <c r="AA536" s="169">
        <f t="shared" ca="1" si="857"/>
        <v>0</v>
      </c>
      <c r="AB536" s="169">
        <f t="shared" ca="1" si="857"/>
        <v>0</v>
      </c>
      <c r="AC536" s="169">
        <f t="shared" ca="1" si="857"/>
        <v>0</v>
      </c>
      <c r="AD536" s="169">
        <f t="shared" ca="1" si="857"/>
        <v>0</v>
      </c>
      <c r="AE536" s="169">
        <f t="shared" ca="1" si="857"/>
        <v>0</v>
      </c>
      <c r="AF536" s="169">
        <f t="shared" ca="1" si="857"/>
        <v>0</v>
      </c>
      <c r="AG536" s="169">
        <f t="shared" ca="1" si="857"/>
        <v>0</v>
      </c>
      <c r="AH536" s="169">
        <f t="shared" ca="1" si="857"/>
        <v>0</v>
      </c>
      <c r="AI536" s="169">
        <f t="shared" ca="1" si="857"/>
        <v>0</v>
      </c>
      <c r="AJ536" s="169">
        <f t="shared" ca="1" si="857"/>
        <v>0</v>
      </c>
      <c r="AK536" s="169">
        <f t="shared" ca="1" si="857"/>
        <v>0</v>
      </c>
      <c r="AL536" s="169">
        <f t="shared" ca="1" si="857"/>
        <v>0</v>
      </c>
      <c r="AM536" s="169">
        <f t="shared" ref="AM536:BR536" ca="1" si="858">AM282+AM466+AM492+AM479</f>
        <v>0</v>
      </c>
      <c r="AN536" s="169">
        <f t="shared" ca="1" si="858"/>
        <v>0</v>
      </c>
      <c r="AO536" s="169">
        <f t="shared" ca="1" si="858"/>
        <v>0</v>
      </c>
      <c r="AP536" s="169">
        <f t="shared" ca="1" si="858"/>
        <v>0</v>
      </c>
      <c r="AQ536" s="169">
        <f t="shared" ca="1" si="858"/>
        <v>0</v>
      </c>
      <c r="AR536" s="169">
        <f t="shared" ca="1" si="858"/>
        <v>0</v>
      </c>
      <c r="AS536" s="169">
        <f t="shared" ca="1" si="858"/>
        <v>0</v>
      </c>
      <c r="AT536" s="169">
        <f t="shared" ca="1" si="858"/>
        <v>0</v>
      </c>
      <c r="AU536" s="169">
        <f t="shared" ca="1" si="858"/>
        <v>0</v>
      </c>
      <c r="AV536" s="169">
        <f t="shared" ca="1" si="858"/>
        <v>0</v>
      </c>
      <c r="AW536" s="169">
        <f t="shared" ca="1" si="858"/>
        <v>0</v>
      </c>
      <c r="AX536" s="169">
        <f t="shared" ca="1" si="858"/>
        <v>0</v>
      </c>
      <c r="AY536" s="169">
        <f t="shared" ca="1" si="858"/>
        <v>0</v>
      </c>
      <c r="AZ536" s="169">
        <f t="shared" ca="1" si="858"/>
        <v>0</v>
      </c>
      <c r="BA536" s="169">
        <f t="shared" ca="1" si="858"/>
        <v>0</v>
      </c>
      <c r="BB536" s="169">
        <f t="shared" ca="1" si="858"/>
        <v>0</v>
      </c>
      <c r="BC536" s="169">
        <f t="shared" ca="1" si="858"/>
        <v>0</v>
      </c>
      <c r="BD536" s="169">
        <f t="shared" ca="1" si="858"/>
        <v>0</v>
      </c>
      <c r="BE536" s="169">
        <f t="shared" ca="1" si="858"/>
        <v>0</v>
      </c>
      <c r="BF536" s="169">
        <f t="shared" ca="1" si="858"/>
        <v>0</v>
      </c>
      <c r="BG536" s="169">
        <f t="shared" ca="1" si="858"/>
        <v>0</v>
      </c>
      <c r="BH536" s="169">
        <f t="shared" ca="1" si="858"/>
        <v>0</v>
      </c>
      <c r="BI536" s="169">
        <f t="shared" ca="1" si="858"/>
        <v>0</v>
      </c>
      <c r="BJ536" s="169">
        <f t="shared" ca="1" si="858"/>
        <v>0</v>
      </c>
      <c r="BK536" s="169">
        <f t="shared" ca="1" si="858"/>
        <v>0</v>
      </c>
      <c r="BL536" s="169">
        <f t="shared" ca="1" si="858"/>
        <v>0</v>
      </c>
      <c r="BM536" s="169">
        <f t="shared" ca="1" si="858"/>
        <v>0</v>
      </c>
      <c r="BN536" s="169">
        <f t="shared" ca="1" si="858"/>
        <v>0</v>
      </c>
      <c r="BO536" s="169">
        <f t="shared" ca="1" si="858"/>
        <v>0</v>
      </c>
      <c r="BP536" s="169">
        <f t="shared" ca="1" si="858"/>
        <v>0</v>
      </c>
      <c r="BQ536" s="169">
        <f t="shared" ca="1" si="858"/>
        <v>0</v>
      </c>
      <c r="BR536" s="169">
        <f t="shared" ca="1" si="858"/>
        <v>0</v>
      </c>
      <c r="BS536" s="169">
        <f t="shared" ref="BS536:CX536" ca="1" si="859">BS282+BS466+BS492+BS479</f>
        <v>0</v>
      </c>
      <c r="BT536" s="169">
        <f t="shared" ca="1" si="859"/>
        <v>0</v>
      </c>
      <c r="BU536" s="169">
        <f t="shared" ca="1" si="859"/>
        <v>0</v>
      </c>
      <c r="BV536" s="169">
        <f t="shared" ca="1" si="859"/>
        <v>0</v>
      </c>
      <c r="BW536" s="169">
        <f t="shared" ca="1" si="859"/>
        <v>0</v>
      </c>
      <c r="BX536" s="169">
        <f t="shared" ca="1" si="859"/>
        <v>0</v>
      </c>
      <c r="BY536" s="169">
        <f t="shared" ca="1" si="859"/>
        <v>0</v>
      </c>
      <c r="BZ536" s="169">
        <f t="shared" ca="1" si="859"/>
        <v>0</v>
      </c>
      <c r="CA536" s="169">
        <f t="shared" ca="1" si="859"/>
        <v>0</v>
      </c>
      <c r="CB536" s="169">
        <f t="shared" ca="1" si="859"/>
        <v>0</v>
      </c>
      <c r="CC536" s="169">
        <f t="shared" ca="1" si="859"/>
        <v>0</v>
      </c>
      <c r="CD536" s="169">
        <f t="shared" ca="1" si="859"/>
        <v>0</v>
      </c>
      <c r="CE536" s="169">
        <f t="shared" ca="1" si="859"/>
        <v>0</v>
      </c>
      <c r="CF536" s="169">
        <f t="shared" ca="1" si="859"/>
        <v>0</v>
      </c>
      <c r="CG536" s="169">
        <f t="shared" ca="1" si="859"/>
        <v>0</v>
      </c>
      <c r="CH536" s="169">
        <f t="shared" ca="1" si="859"/>
        <v>0</v>
      </c>
      <c r="CI536" s="169">
        <f t="shared" ca="1" si="859"/>
        <v>0</v>
      </c>
      <c r="CJ536" s="169">
        <f t="shared" ca="1" si="859"/>
        <v>0</v>
      </c>
      <c r="CK536" s="169">
        <f t="shared" ca="1" si="859"/>
        <v>0</v>
      </c>
      <c r="CL536" s="169">
        <f t="shared" ca="1" si="859"/>
        <v>0</v>
      </c>
      <c r="CM536" s="169">
        <f t="shared" ca="1" si="859"/>
        <v>0</v>
      </c>
      <c r="CN536" s="169">
        <f t="shared" ca="1" si="859"/>
        <v>0</v>
      </c>
      <c r="CO536" s="169">
        <f t="shared" ca="1" si="859"/>
        <v>0</v>
      </c>
      <c r="CP536" s="169">
        <f t="shared" ca="1" si="859"/>
        <v>0</v>
      </c>
      <c r="CQ536" s="169">
        <f t="shared" ca="1" si="859"/>
        <v>0</v>
      </c>
      <c r="CR536" s="169">
        <f t="shared" ca="1" si="859"/>
        <v>0</v>
      </c>
      <c r="CS536" s="169">
        <f t="shared" ca="1" si="859"/>
        <v>0</v>
      </c>
      <c r="CT536" s="169">
        <f t="shared" ca="1" si="859"/>
        <v>0</v>
      </c>
      <c r="CU536" s="169">
        <f t="shared" ca="1" si="859"/>
        <v>0</v>
      </c>
      <c r="CV536" s="169">
        <f t="shared" ca="1" si="859"/>
        <v>0</v>
      </c>
      <c r="CW536" s="169">
        <f t="shared" ca="1" si="859"/>
        <v>0</v>
      </c>
      <c r="CX536" s="169">
        <f t="shared" ca="1" si="859"/>
        <v>0</v>
      </c>
      <c r="CY536" s="169">
        <f t="shared" ref="CY536:DV536" ca="1" si="860">CY282+CY466+CY492+CY479</f>
        <v>0</v>
      </c>
      <c r="CZ536" s="169">
        <f t="shared" ca="1" si="860"/>
        <v>0</v>
      </c>
      <c r="DA536" s="169">
        <f t="shared" ca="1" si="860"/>
        <v>0</v>
      </c>
      <c r="DB536" s="169">
        <f t="shared" ca="1" si="860"/>
        <v>0</v>
      </c>
      <c r="DC536" s="169">
        <f t="shared" ca="1" si="860"/>
        <v>0</v>
      </c>
      <c r="DD536" s="169">
        <f t="shared" ca="1" si="860"/>
        <v>0</v>
      </c>
      <c r="DE536" s="169">
        <f t="shared" ca="1" si="860"/>
        <v>0</v>
      </c>
      <c r="DF536" s="169">
        <f t="shared" ca="1" si="860"/>
        <v>0</v>
      </c>
      <c r="DG536" s="169">
        <f t="shared" ca="1" si="860"/>
        <v>0</v>
      </c>
      <c r="DH536" s="169">
        <f t="shared" ca="1" si="860"/>
        <v>0</v>
      </c>
      <c r="DI536" s="169">
        <f t="shared" ca="1" si="860"/>
        <v>0</v>
      </c>
      <c r="DJ536" s="169">
        <f t="shared" ca="1" si="860"/>
        <v>0</v>
      </c>
      <c r="DK536" s="169">
        <f t="shared" ca="1" si="860"/>
        <v>0</v>
      </c>
      <c r="DL536" s="169">
        <f t="shared" ca="1" si="860"/>
        <v>0</v>
      </c>
      <c r="DM536" s="169">
        <f t="shared" ca="1" si="860"/>
        <v>0</v>
      </c>
      <c r="DN536" s="169">
        <f t="shared" ca="1" si="860"/>
        <v>0</v>
      </c>
      <c r="DO536" s="169">
        <f t="shared" ca="1" si="860"/>
        <v>0</v>
      </c>
      <c r="DP536" s="169">
        <f t="shared" ca="1" si="860"/>
        <v>0</v>
      </c>
      <c r="DQ536" s="169">
        <f t="shared" ca="1" si="860"/>
        <v>0</v>
      </c>
      <c r="DR536" s="169">
        <f t="shared" ca="1" si="860"/>
        <v>0</v>
      </c>
      <c r="DS536" s="169">
        <f t="shared" ca="1" si="860"/>
        <v>0</v>
      </c>
      <c r="DT536" s="169">
        <f t="shared" ca="1" si="860"/>
        <v>0</v>
      </c>
      <c r="DU536" s="169">
        <f t="shared" ca="1" si="860"/>
        <v>0</v>
      </c>
      <c r="DV536" s="169">
        <f t="shared" ca="1" si="860"/>
        <v>0</v>
      </c>
    </row>
    <row r="537" spans="1:126" hidden="1" outlineLevel="1" x14ac:dyDescent="0.2">
      <c r="A537" s="168" t="str">
        <f ca="1">Language!A$839</f>
        <v>величина из стартового баланса</v>
      </c>
      <c r="B537" s="196">
        <f>Старт!B28</f>
        <v>0</v>
      </c>
      <c r="C537" s="158" t="str">
        <f ca="1">CurName1</f>
        <v>тыс. руб.</v>
      </c>
      <c r="F537" s="6" t="s">
        <v>3099</v>
      </c>
      <c r="G537" s="302">
        <f ca="1">IF(SUM($G536:G536)=0,$B537,0)</f>
        <v>0</v>
      </c>
      <c r="H537" s="302">
        <f ca="1">IF(SUM($G536:H536)=0,$B537,0)</f>
        <v>0</v>
      </c>
      <c r="I537" s="302">
        <f ca="1">IF(SUM($G536:I536)=0,$B537,0)</f>
        <v>0</v>
      </c>
      <c r="J537" s="302">
        <f ca="1">IF(SUM($G536:J536)=0,$B537,0)</f>
        <v>0</v>
      </c>
      <c r="K537" s="302">
        <f ca="1">IF(SUM($G536:K536)=0,$B537,0)</f>
        <v>0</v>
      </c>
      <c r="L537" s="302">
        <f ca="1">IF(SUM($G536:L536)=0,$B537,0)</f>
        <v>0</v>
      </c>
      <c r="M537" s="302">
        <f ca="1">IF(SUM($G536:M536)=0,$B537,0)</f>
        <v>0</v>
      </c>
      <c r="N537" s="302">
        <f ca="1">IF(SUM($G536:N536)=0,$B537,0)</f>
        <v>0</v>
      </c>
      <c r="O537" s="302">
        <f ca="1">IF(SUM($G536:O536)=0,$B537,0)</f>
        <v>0</v>
      </c>
      <c r="P537" s="302">
        <f ca="1">IF(SUM($G536:P536)=0,$B537,0)</f>
        <v>0</v>
      </c>
      <c r="Q537" s="302">
        <f ca="1">IF(SUM($G536:Q536)=0,$B537,0)</f>
        <v>0</v>
      </c>
      <c r="R537" s="302">
        <f ca="1">IF(SUM($G536:R536)=0,$B537,0)</f>
        <v>0</v>
      </c>
      <c r="S537" s="302">
        <f ca="1">IF(SUM($G536:S536)=0,$B537,0)</f>
        <v>0</v>
      </c>
      <c r="T537" s="302">
        <f ca="1">IF(SUM($G536:T536)=0,$B537,0)</f>
        <v>0</v>
      </c>
      <c r="U537" s="302">
        <f ca="1">IF(SUM($G536:U536)=0,$B537,0)</f>
        <v>0</v>
      </c>
      <c r="V537" s="302">
        <f ca="1">IF(SUM($G536:V536)=0,$B537,0)</f>
        <v>0</v>
      </c>
      <c r="W537" s="302">
        <f ca="1">IF(SUM($G536:W536)=0,$B537,0)</f>
        <v>0</v>
      </c>
      <c r="X537" s="302">
        <f ca="1">IF(SUM($G536:X536)=0,$B537,0)</f>
        <v>0</v>
      </c>
      <c r="Y537" s="302">
        <f ca="1">IF(SUM($G536:Y536)=0,$B537,0)</f>
        <v>0</v>
      </c>
      <c r="Z537" s="302">
        <f ca="1">IF(SUM($G536:Z536)=0,$B537,0)</f>
        <v>0</v>
      </c>
      <c r="AA537" s="302">
        <f ca="1">IF(SUM($G536:AA536)=0,$B537,0)</f>
        <v>0</v>
      </c>
      <c r="AB537" s="302">
        <f ca="1">IF(SUM($G536:AB536)=0,$B537,0)</f>
        <v>0</v>
      </c>
      <c r="AC537" s="302">
        <f ca="1">IF(SUM($G536:AC536)=0,$B537,0)</f>
        <v>0</v>
      </c>
      <c r="AD537" s="302">
        <f ca="1">IF(SUM($G536:AD536)=0,$B537,0)</f>
        <v>0</v>
      </c>
      <c r="AE537" s="302">
        <f ca="1">IF(SUM($G536:AE536)=0,$B537,0)</f>
        <v>0</v>
      </c>
      <c r="AF537" s="302">
        <f ca="1">IF(SUM($G536:AF536)=0,$B537,0)</f>
        <v>0</v>
      </c>
      <c r="AG537" s="302">
        <f ca="1">IF(SUM($G536:AG536)=0,$B537,0)</f>
        <v>0</v>
      </c>
      <c r="AH537" s="302">
        <f ca="1">IF(SUM($G536:AH536)=0,$B537,0)</f>
        <v>0</v>
      </c>
      <c r="AI537" s="302">
        <f ca="1">IF(SUM($G536:AI536)=0,$B537,0)</f>
        <v>0</v>
      </c>
      <c r="AJ537" s="302">
        <f ca="1">IF(SUM($G536:AJ536)=0,$B537,0)</f>
        <v>0</v>
      </c>
      <c r="AK537" s="302">
        <f ca="1">IF(SUM($G536:AK536)=0,$B537,0)</f>
        <v>0</v>
      </c>
      <c r="AL537" s="302">
        <f ca="1">IF(SUM($G536:AL536)=0,$B537,0)</f>
        <v>0</v>
      </c>
      <c r="AM537" s="302">
        <f ca="1">IF(SUM($G536:AM536)=0,$B537,0)</f>
        <v>0</v>
      </c>
      <c r="AN537" s="302">
        <f ca="1">IF(SUM($G536:AN536)=0,$B537,0)</f>
        <v>0</v>
      </c>
      <c r="AO537" s="302">
        <f ca="1">IF(SUM($G536:AO536)=0,$B537,0)</f>
        <v>0</v>
      </c>
      <c r="AP537" s="302">
        <f ca="1">IF(SUM($G536:AP536)=0,$B537,0)</f>
        <v>0</v>
      </c>
      <c r="AQ537" s="302">
        <f ca="1">IF(SUM($G536:AQ536)=0,$B537,0)</f>
        <v>0</v>
      </c>
      <c r="AR537" s="302">
        <f ca="1">IF(SUM($G536:AR536)=0,$B537,0)</f>
        <v>0</v>
      </c>
      <c r="AS537" s="302">
        <f ca="1">IF(SUM($G536:AS536)=0,$B537,0)</f>
        <v>0</v>
      </c>
      <c r="AT537" s="302">
        <f ca="1">IF(SUM($G536:AT536)=0,$B537,0)</f>
        <v>0</v>
      </c>
      <c r="AU537" s="302">
        <f ca="1">IF(SUM($G536:AU536)=0,$B537,0)</f>
        <v>0</v>
      </c>
      <c r="AV537" s="302">
        <f ca="1">IF(SUM($G536:AV536)=0,$B537,0)</f>
        <v>0</v>
      </c>
      <c r="AW537" s="302">
        <f ca="1">IF(SUM($G536:AW536)=0,$B537,0)</f>
        <v>0</v>
      </c>
      <c r="AX537" s="302">
        <f ca="1">IF(SUM($G536:AX536)=0,$B537,0)</f>
        <v>0</v>
      </c>
      <c r="AY537" s="302">
        <f ca="1">IF(SUM($G536:AY536)=0,$B537,0)</f>
        <v>0</v>
      </c>
      <c r="AZ537" s="302">
        <f ca="1">IF(SUM($G536:AZ536)=0,$B537,0)</f>
        <v>0</v>
      </c>
      <c r="BA537" s="302">
        <f ca="1">IF(SUM($G536:BA536)=0,$B537,0)</f>
        <v>0</v>
      </c>
      <c r="BB537" s="302">
        <f ca="1">IF(SUM($G536:BB536)=0,$B537,0)</f>
        <v>0</v>
      </c>
      <c r="BC537" s="302">
        <f ca="1">IF(SUM($G536:BC536)=0,$B537,0)</f>
        <v>0</v>
      </c>
      <c r="BD537" s="302">
        <f ca="1">IF(SUM($G536:BD536)=0,$B537,0)</f>
        <v>0</v>
      </c>
      <c r="BE537" s="302">
        <f ca="1">IF(SUM($G536:BE536)=0,$B537,0)</f>
        <v>0</v>
      </c>
      <c r="BF537" s="302">
        <f ca="1">IF(SUM($G536:BF536)=0,$B537,0)</f>
        <v>0</v>
      </c>
      <c r="BG537" s="302">
        <f ca="1">IF(SUM($G536:BG536)=0,$B537,0)</f>
        <v>0</v>
      </c>
      <c r="BH537" s="302">
        <f ca="1">IF(SUM($G536:BH536)=0,$B537,0)</f>
        <v>0</v>
      </c>
      <c r="BI537" s="302">
        <f ca="1">IF(SUM($G536:BI536)=0,$B537,0)</f>
        <v>0</v>
      </c>
      <c r="BJ537" s="302">
        <f ca="1">IF(SUM($G536:BJ536)=0,$B537,0)</f>
        <v>0</v>
      </c>
      <c r="BK537" s="302">
        <f ca="1">IF(SUM($G536:BK536)=0,$B537,0)</f>
        <v>0</v>
      </c>
      <c r="BL537" s="302">
        <f ca="1">IF(SUM($G536:BL536)=0,$B537,0)</f>
        <v>0</v>
      </c>
      <c r="BM537" s="302">
        <f ca="1">IF(SUM($G536:BM536)=0,$B537,0)</f>
        <v>0</v>
      </c>
      <c r="BN537" s="302">
        <f ca="1">IF(SUM($G536:BN536)=0,$B537,0)</f>
        <v>0</v>
      </c>
      <c r="BO537" s="302">
        <f ca="1">IF(SUM($G536:BO536)=0,$B537,0)</f>
        <v>0</v>
      </c>
      <c r="BP537" s="302">
        <f ca="1">IF(SUM($G536:BP536)=0,$B537,0)</f>
        <v>0</v>
      </c>
      <c r="BQ537" s="302">
        <f ca="1">IF(SUM($G536:BQ536)=0,$B537,0)</f>
        <v>0</v>
      </c>
      <c r="BR537" s="302">
        <f ca="1">IF(SUM($G536:BR536)=0,$B537,0)</f>
        <v>0</v>
      </c>
      <c r="BS537" s="302">
        <f ca="1">IF(SUM($G536:BS536)=0,$B537,0)</f>
        <v>0</v>
      </c>
      <c r="BT537" s="302">
        <f ca="1">IF(SUM($G536:BT536)=0,$B537,0)</f>
        <v>0</v>
      </c>
      <c r="BU537" s="302">
        <f ca="1">IF(SUM($G536:BU536)=0,$B537,0)</f>
        <v>0</v>
      </c>
      <c r="BV537" s="302">
        <f ca="1">IF(SUM($G536:BV536)=0,$B537,0)</f>
        <v>0</v>
      </c>
      <c r="BW537" s="302">
        <f ca="1">IF(SUM($G536:BW536)=0,$B537,0)</f>
        <v>0</v>
      </c>
      <c r="BX537" s="302">
        <f ca="1">IF(SUM($G536:BX536)=0,$B537,0)</f>
        <v>0</v>
      </c>
      <c r="BY537" s="302">
        <f ca="1">IF(SUM($G536:BY536)=0,$B537,0)</f>
        <v>0</v>
      </c>
      <c r="BZ537" s="302">
        <f ca="1">IF(SUM($G536:BZ536)=0,$B537,0)</f>
        <v>0</v>
      </c>
      <c r="CA537" s="302">
        <f ca="1">IF(SUM($G536:CA536)=0,$B537,0)</f>
        <v>0</v>
      </c>
      <c r="CB537" s="302">
        <f ca="1">IF(SUM($G536:CB536)=0,$B537,0)</f>
        <v>0</v>
      </c>
      <c r="CC537" s="302">
        <f ca="1">IF(SUM($G536:CC536)=0,$B537,0)</f>
        <v>0</v>
      </c>
      <c r="CD537" s="302">
        <f ca="1">IF(SUM($G536:CD536)=0,$B537,0)</f>
        <v>0</v>
      </c>
      <c r="CE537" s="302">
        <f ca="1">IF(SUM($G536:CE536)=0,$B537,0)</f>
        <v>0</v>
      </c>
      <c r="CF537" s="302">
        <f ca="1">IF(SUM($G536:CF536)=0,$B537,0)</f>
        <v>0</v>
      </c>
      <c r="CG537" s="302">
        <f ca="1">IF(SUM($G536:CG536)=0,$B537,0)</f>
        <v>0</v>
      </c>
      <c r="CH537" s="302">
        <f ca="1">IF(SUM($G536:CH536)=0,$B537,0)</f>
        <v>0</v>
      </c>
      <c r="CI537" s="302">
        <f ca="1">IF(SUM($G536:CI536)=0,$B537,0)</f>
        <v>0</v>
      </c>
      <c r="CJ537" s="302">
        <f ca="1">IF(SUM($G536:CJ536)=0,$B537,0)</f>
        <v>0</v>
      </c>
      <c r="CK537" s="302">
        <f ca="1">IF(SUM($G536:CK536)=0,$B537,0)</f>
        <v>0</v>
      </c>
      <c r="CL537" s="302">
        <f ca="1">IF(SUM($G536:CL536)=0,$B537,0)</f>
        <v>0</v>
      </c>
      <c r="CM537" s="302">
        <f ca="1">IF(SUM($G536:CM536)=0,$B537,0)</f>
        <v>0</v>
      </c>
      <c r="CN537" s="302">
        <f ca="1">IF(SUM($G536:CN536)=0,$B537,0)</f>
        <v>0</v>
      </c>
      <c r="CO537" s="302">
        <f ca="1">IF(SUM($G536:CO536)=0,$B537,0)</f>
        <v>0</v>
      </c>
      <c r="CP537" s="302">
        <f ca="1">IF(SUM($G536:CP536)=0,$B537,0)</f>
        <v>0</v>
      </c>
      <c r="CQ537" s="302">
        <f ca="1">IF(SUM($G536:CQ536)=0,$B537,0)</f>
        <v>0</v>
      </c>
      <c r="CR537" s="302">
        <f ca="1">IF(SUM($G536:CR536)=0,$B537,0)</f>
        <v>0</v>
      </c>
      <c r="CS537" s="302">
        <f ca="1">IF(SUM($G536:CS536)=0,$B537,0)</f>
        <v>0</v>
      </c>
      <c r="CT537" s="302">
        <f ca="1">IF(SUM($G536:CT536)=0,$B537,0)</f>
        <v>0</v>
      </c>
      <c r="CU537" s="302">
        <f ca="1">IF(SUM($G536:CU536)=0,$B537,0)</f>
        <v>0</v>
      </c>
      <c r="CV537" s="302">
        <f ca="1">IF(SUM($G536:CV536)=0,$B537,0)</f>
        <v>0</v>
      </c>
      <c r="CW537" s="302">
        <f ca="1">IF(SUM($G536:CW536)=0,$B537,0)</f>
        <v>0</v>
      </c>
      <c r="CX537" s="302">
        <f ca="1">IF(SUM($G536:CX536)=0,$B537,0)</f>
        <v>0</v>
      </c>
      <c r="CY537" s="302">
        <f ca="1">IF(SUM($G536:CY536)=0,$B537,0)</f>
        <v>0</v>
      </c>
      <c r="CZ537" s="302">
        <f ca="1">IF(SUM($G536:CZ536)=0,$B537,0)</f>
        <v>0</v>
      </c>
      <c r="DA537" s="302">
        <f ca="1">IF(SUM($G536:DA536)=0,$B537,0)</f>
        <v>0</v>
      </c>
      <c r="DB537" s="302">
        <f ca="1">IF(SUM($G536:DB536)=0,$B537,0)</f>
        <v>0</v>
      </c>
      <c r="DC537" s="302">
        <f ca="1">IF(SUM($G536:DC536)=0,$B537,0)</f>
        <v>0</v>
      </c>
      <c r="DD537" s="302">
        <f ca="1">IF(SUM($G536:DD536)=0,$B537,0)</f>
        <v>0</v>
      </c>
      <c r="DE537" s="302">
        <f ca="1">IF(SUM($G536:DE536)=0,$B537,0)</f>
        <v>0</v>
      </c>
      <c r="DF537" s="302">
        <f ca="1">IF(SUM($G536:DF536)=0,$B537,0)</f>
        <v>0</v>
      </c>
      <c r="DG537" s="302">
        <f ca="1">IF(SUM($G536:DG536)=0,$B537,0)</f>
        <v>0</v>
      </c>
      <c r="DH537" s="302">
        <f ca="1">IF(SUM($G536:DH536)=0,$B537,0)</f>
        <v>0</v>
      </c>
      <c r="DI537" s="302">
        <f ca="1">IF(SUM($G536:DI536)=0,$B537,0)</f>
        <v>0</v>
      </c>
      <c r="DJ537" s="302">
        <f ca="1">IF(SUM($G536:DJ536)=0,$B537,0)</f>
        <v>0</v>
      </c>
      <c r="DK537" s="302">
        <f ca="1">IF(SUM($G536:DK536)=0,$B537,0)</f>
        <v>0</v>
      </c>
      <c r="DL537" s="302">
        <f ca="1">IF(SUM($G536:DL536)=0,$B537,0)</f>
        <v>0</v>
      </c>
      <c r="DM537" s="302">
        <f ca="1">IF(SUM($G536:DM536)=0,$B537,0)</f>
        <v>0</v>
      </c>
      <c r="DN537" s="302">
        <f ca="1">IF(SUM($G536:DN536)=0,$B537,0)</f>
        <v>0</v>
      </c>
      <c r="DO537" s="302">
        <f ca="1">IF(SUM($G536:DO536)=0,$B537,0)</f>
        <v>0</v>
      </c>
      <c r="DP537" s="302">
        <f ca="1">IF(SUM($G536:DP536)=0,$B537,0)</f>
        <v>0</v>
      </c>
      <c r="DQ537" s="302">
        <f ca="1">IF(SUM($G536:DQ536)=0,$B537,0)</f>
        <v>0</v>
      </c>
      <c r="DR537" s="302">
        <f ca="1">IF(SUM($G536:DR536)=0,$B537,0)</f>
        <v>0</v>
      </c>
      <c r="DS537" s="302">
        <f ca="1">IF(SUM($G536:DS536)=0,$B537,0)</f>
        <v>0</v>
      </c>
      <c r="DT537" s="302">
        <f ca="1">IF(SUM($G536:DT536)=0,$B537,0)</f>
        <v>0</v>
      </c>
      <c r="DU537" s="302">
        <f ca="1">IF(SUM($G536:DU536)=0,$B537,0)</f>
        <v>0</v>
      </c>
      <c r="DV537" s="302">
        <f ca="1">IF(SUM($G536:DV536)=0,$B537,0)</f>
        <v>0</v>
      </c>
    </row>
    <row r="538" spans="1:126" hidden="1" outlineLevel="1" x14ac:dyDescent="0.2">
      <c r="A538" s="168" t="str">
        <f ca="1">Language!A$840</f>
        <v>влияние стартового баланса на денежные средства</v>
      </c>
      <c r="B538" s="168"/>
      <c r="C538" s="158" t="str">
        <f ca="1">CurName1</f>
        <v>тыс. руб.</v>
      </c>
      <c r="F538" s="6" t="s">
        <v>3082</v>
      </c>
      <c r="G538" s="169">
        <f ca="1">IF(G$2=1,G537-$B537,G537-F537)</f>
        <v>0</v>
      </c>
      <c r="H538" s="169">
        <f ca="1">IF(H$2=1,H537-$B537,H537-G537)</f>
        <v>0</v>
      </c>
      <c r="I538" s="169">
        <f ca="1">IF(I$2=1,I537-$B537,I537-H537)</f>
        <v>0</v>
      </c>
      <c r="J538" s="169">
        <f t="shared" ref="J538:DV538" ca="1" si="861">IF(J$2=1,J537-$B537,J537-I537)</f>
        <v>0</v>
      </c>
      <c r="K538" s="169">
        <f t="shared" ca="1" si="861"/>
        <v>0</v>
      </c>
      <c r="L538" s="169">
        <f t="shared" ca="1" si="861"/>
        <v>0</v>
      </c>
      <c r="M538" s="169">
        <f t="shared" ca="1" si="861"/>
        <v>0</v>
      </c>
      <c r="N538" s="169">
        <f t="shared" ca="1" si="861"/>
        <v>0</v>
      </c>
      <c r="O538" s="169">
        <f t="shared" ca="1" si="861"/>
        <v>0</v>
      </c>
      <c r="P538" s="169">
        <f t="shared" ca="1" si="861"/>
        <v>0</v>
      </c>
      <c r="Q538" s="169">
        <f t="shared" ca="1" si="861"/>
        <v>0</v>
      </c>
      <c r="R538" s="169">
        <f t="shared" ca="1" si="861"/>
        <v>0</v>
      </c>
      <c r="S538" s="169">
        <f t="shared" ca="1" si="861"/>
        <v>0</v>
      </c>
      <c r="T538" s="169">
        <f t="shared" ca="1" si="861"/>
        <v>0</v>
      </c>
      <c r="U538" s="169">
        <f t="shared" ca="1" si="861"/>
        <v>0</v>
      </c>
      <c r="V538" s="169">
        <f t="shared" ca="1" si="861"/>
        <v>0</v>
      </c>
      <c r="W538" s="169">
        <f t="shared" ca="1" si="861"/>
        <v>0</v>
      </c>
      <c r="X538" s="169">
        <f t="shared" ca="1" si="861"/>
        <v>0</v>
      </c>
      <c r="Y538" s="169">
        <f t="shared" ca="1" si="861"/>
        <v>0</v>
      </c>
      <c r="Z538" s="169">
        <f t="shared" ca="1" si="861"/>
        <v>0</v>
      </c>
      <c r="AA538" s="169">
        <f t="shared" ca="1" si="861"/>
        <v>0</v>
      </c>
      <c r="AB538" s="169">
        <f t="shared" ca="1" si="861"/>
        <v>0</v>
      </c>
      <c r="AC538" s="169">
        <f t="shared" ca="1" si="861"/>
        <v>0</v>
      </c>
      <c r="AD538" s="169">
        <f t="shared" ca="1" si="861"/>
        <v>0</v>
      </c>
      <c r="AE538" s="169">
        <f t="shared" ca="1" si="861"/>
        <v>0</v>
      </c>
      <c r="AF538" s="169">
        <f t="shared" ca="1" si="861"/>
        <v>0</v>
      </c>
      <c r="AG538" s="169">
        <f t="shared" ca="1" si="861"/>
        <v>0</v>
      </c>
      <c r="AH538" s="169">
        <f t="shared" ca="1" si="861"/>
        <v>0</v>
      </c>
      <c r="AI538" s="169">
        <f t="shared" ca="1" si="861"/>
        <v>0</v>
      </c>
      <c r="AJ538" s="169">
        <f t="shared" ca="1" si="861"/>
        <v>0</v>
      </c>
      <c r="AK538" s="169">
        <f t="shared" ca="1" si="861"/>
        <v>0</v>
      </c>
      <c r="AL538" s="169">
        <f t="shared" ca="1" si="861"/>
        <v>0</v>
      </c>
      <c r="AM538" s="169">
        <f t="shared" ca="1" si="861"/>
        <v>0</v>
      </c>
      <c r="AN538" s="169">
        <f t="shared" ca="1" si="861"/>
        <v>0</v>
      </c>
      <c r="AO538" s="169">
        <f t="shared" ca="1" si="861"/>
        <v>0</v>
      </c>
      <c r="AP538" s="169">
        <f t="shared" ca="1" si="861"/>
        <v>0</v>
      </c>
      <c r="AQ538" s="169">
        <f t="shared" ca="1" si="861"/>
        <v>0</v>
      </c>
      <c r="AR538" s="169">
        <f t="shared" ca="1" si="861"/>
        <v>0</v>
      </c>
      <c r="AS538" s="169">
        <f t="shared" ca="1" si="861"/>
        <v>0</v>
      </c>
      <c r="AT538" s="169">
        <f t="shared" ca="1" si="861"/>
        <v>0</v>
      </c>
      <c r="AU538" s="169">
        <f t="shared" ca="1" si="861"/>
        <v>0</v>
      </c>
      <c r="AV538" s="169">
        <f t="shared" ca="1" si="861"/>
        <v>0</v>
      </c>
      <c r="AW538" s="169">
        <f t="shared" ca="1" si="861"/>
        <v>0</v>
      </c>
      <c r="AX538" s="169">
        <f t="shared" ca="1" si="861"/>
        <v>0</v>
      </c>
      <c r="AY538" s="169">
        <f t="shared" ca="1" si="861"/>
        <v>0</v>
      </c>
      <c r="AZ538" s="169">
        <f t="shared" ca="1" si="861"/>
        <v>0</v>
      </c>
      <c r="BA538" s="169">
        <f t="shared" ca="1" si="861"/>
        <v>0</v>
      </c>
      <c r="BB538" s="169">
        <f t="shared" ca="1" si="861"/>
        <v>0</v>
      </c>
      <c r="BC538" s="169">
        <f t="shared" ca="1" si="861"/>
        <v>0</v>
      </c>
      <c r="BD538" s="169">
        <f t="shared" ca="1" si="861"/>
        <v>0</v>
      </c>
      <c r="BE538" s="169">
        <f t="shared" ca="1" si="861"/>
        <v>0</v>
      </c>
      <c r="BF538" s="169">
        <f t="shared" ca="1" si="861"/>
        <v>0</v>
      </c>
      <c r="BG538" s="169">
        <f t="shared" ca="1" si="861"/>
        <v>0</v>
      </c>
      <c r="BH538" s="169">
        <f t="shared" ca="1" si="861"/>
        <v>0</v>
      </c>
      <c r="BI538" s="169">
        <f t="shared" ca="1" si="861"/>
        <v>0</v>
      </c>
      <c r="BJ538" s="169">
        <f t="shared" ca="1" si="861"/>
        <v>0</v>
      </c>
      <c r="BK538" s="169">
        <f t="shared" ca="1" si="861"/>
        <v>0</v>
      </c>
      <c r="BL538" s="169">
        <f t="shared" ca="1" si="861"/>
        <v>0</v>
      </c>
      <c r="BM538" s="169">
        <f t="shared" ca="1" si="861"/>
        <v>0</v>
      </c>
      <c r="BN538" s="169">
        <f t="shared" ca="1" si="861"/>
        <v>0</v>
      </c>
      <c r="BO538" s="169">
        <f t="shared" ca="1" si="861"/>
        <v>0</v>
      </c>
      <c r="BP538" s="169">
        <f t="shared" ca="1" si="861"/>
        <v>0</v>
      </c>
      <c r="BQ538" s="169">
        <f t="shared" ca="1" si="861"/>
        <v>0</v>
      </c>
      <c r="BR538" s="169">
        <f t="shared" ca="1" si="861"/>
        <v>0</v>
      </c>
      <c r="BS538" s="169">
        <f t="shared" ca="1" si="861"/>
        <v>0</v>
      </c>
      <c r="BT538" s="169">
        <f t="shared" ca="1" si="861"/>
        <v>0</v>
      </c>
      <c r="BU538" s="169">
        <f t="shared" ca="1" si="861"/>
        <v>0</v>
      </c>
      <c r="BV538" s="169">
        <f t="shared" ca="1" si="861"/>
        <v>0</v>
      </c>
      <c r="BW538" s="169">
        <f t="shared" ca="1" si="861"/>
        <v>0</v>
      </c>
      <c r="BX538" s="169">
        <f t="shared" ca="1" si="861"/>
        <v>0</v>
      </c>
      <c r="BY538" s="169">
        <f t="shared" ca="1" si="861"/>
        <v>0</v>
      </c>
      <c r="BZ538" s="169">
        <f t="shared" ca="1" si="861"/>
        <v>0</v>
      </c>
      <c r="CA538" s="169">
        <f t="shared" ca="1" si="861"/>
        <v>0</v>
      </c>
      <c r="CB538" s="169">
        <f t="shared" ca="1" si="861"/>
        <v>0</v>
      </c>
      <c r="CC538" s="169">
        <f t="shared" ca="1" si="861"/>
        <v>0</v>
      </c>
      <c r="CD538" s="169">
        <f t="shared" ca="1" si="861"/>
        <v>0</v>
      </c>
      <c r="CE538" s="169">
        <f t="shared" ca="1" si="861"/>
        <v>0</v>
      </c>
      <c r="CF538" s="169">
        <f t="shared" ca="1" si="861"/>
        <v>0</v>
      </c>
      <c r="CG538" s="169">
        <f t="shared" ca="1" si="861"/>
        <v>0</v>
      </c>
      <c r="CH538" s="169">
        <f t="shared" ca="1" si="861"/>
        <v>0</v>
      </c>
      <c r="CI538" s="169">
        <f t="shared" ca="1" si="861"/>
        <v>0</v>
      </c>
      <c r="CJ538" s="169">
        <f t="shared" ca="1" si="861"/>
        <v>0</v>
      </c>
      <c r="CK538" s="169">
        <f t="shared" ca="1" si="861"/>
        <v>0</v>
      </c>
      <c r="CL538" s="169">
        <f t="shared" ca="1" si="861"/>
        <v>0</v>
      </c>
      <c r="CM538" s="169">
        <f t="shared" ca="1" si="861"/>
        <v>0</v>
      </c>
      <c r="CN538" s="169">
        <f t="shared" ca="1" si="861"/>
        <v>0</v>
      </c>
      <c r="CO538" s="169">
        <f t="shared" ca="1" si="861"/>
        <v>0</v>
      </c>
      <c r="CP538" s="169">
        <f t="shared" ca="1" si="861"/>
        <v>0</v>
      </c>
      <c r="CQ538" s="169">
        <f t="shared" ca="1" si="861"/>
        <v>0</v>
      </c>
      <c r="CR538" s="169">
        <f t="shared" ca="1" si="861"/>
        <v>0</v>
      </c>
      <c r="CS538" s="169">
        <f t="shared" ca="1" si="861"/>
        <v>0</v>
      </c>
      <c r="CT538" s="169">
        <f t="shared" ca="1" si="861"/>
        <v>0</v>
      </c>
      <c r="CU538" s="169">
        <f t="shared" ca="1" si="861"/>
        <v>0</v>
      </c>
      <c r="CV538" s="169">
        <f t="shared" ca="1" si="861"/>
        <v>0</v>
      </c>
      <c r="CW538" s="169">
        <f t="shared" ca="1" si="861"/>
        <v>0</v>
      </c>
      <c r="CX538" s="169">
        <f t="shared" ca="1" si="861"/>
        <v>0</v>
      </c>
      <c r="CY538" s="169">
        <f t="shared" ca="1" si="861"/>
        <v>0</v>
      </c>
      <c r="CZ538" s="169">
        <f t="shared" ca="1" si="861"/>
        <v>0</v>
      </c>
      <c r="DA538" s="169">
        <f t="shared" ca="1" si="861"/>
        <v>0</v>
      </c>
      <c r="DB538" s="169">
        <f t="shared" ca="1" si="861"/>
        <v>0</v>
      </c>
      <c r="DC538" s="169">
        <f t="shared" ca="1" si="861"/>
        <v>0</v>
      </c>
      <c r="DD538" s="169">
        <f t="shared" ca="1" si="861"/>
        <v>0</v>
      </c>
      <c r="DE538" s="169">
        <f t="shared" ca="1" si="861"/>
        <v>0</v>
      </c>
      <c r="DF538" s="169">
        <f t="shared" ca="1" si="861"/>
        <v>0</v>
      </c>
      <c r="DG538" s="169">
        <f t="shared" ca="1" si="861"/>
        <v>0</v>
      </c>
      <c r="DH538" s="169">
        <f t="shared" ca="1" si="861"/>
        <v>0</v>
      </c>
      <c r="DI538" s="169">
        <f t="shared" ca="1" si="861"/>
        <v>0</v>
      </c>
      <c r="DJ538" s="169">
        <f t="shared" ca="1" si="861"/>
        <v>0</v>
      </c>
      <c r="DK538" s="169">
        <f t="shared" ca="1" si="861"/>
        <v>0</v>
      </c>
      <c r="DL538" s="169">
        <f t="shared" ca="1" si="861"/>
        <v>0</v>
      </c>
      <c r="DM538" s="169">
        <f t="shared" ca="1" si="861"/>
        <v>0</v>
      </c>
      <c r="DN538" s="169">
        <f t="shared" ca="1" si="861"/>
        <v>0</v>
      </c>
      <c r="DO538" s="169">
        <f t="shared" ca="1" si="861"/>
        <v>0</v>
      </c>
      <c r="DP538" s="169">
        <f t="shared" ca="1" si="861"/>
        <v>0</v>
      </c>
      <c r="DQ538" s="169">
        <f t="shared" ca="1" si="861"/>
        <v>0</v>
      </c>
      <c r="DR538" s="169">
        <f t="shared" ca="1" si="861"/>
        <v>0</v>
      </c>
      <c r="DS538" s="169">
        <f t="shared" ca="1" si="861"/>
        <v>0</v>
      </c>
      <c r="DT538" s="169">
        <f t="shared" ca="1" si="861"/>
        <v>0</v>
      </c>
      <c r="DU538" s="169">
        <f t="shared" ca="1" si="861"/>
        <v>0</v>
      </c>
      <c r="DV538" s="169">
        <f t="shared" ca="1" si="861"/>
        <v>0</v>
      </c>
    </row>
    <row r="539" spans="1:126" hidden="1" outlineLevel="1" x14ac:dyDescent="0.2">
      <c r="A539" s="168" t="str">
        <f ca="1">Language!A1511</f>
        <v>затраты для расчета среднего периода оборота</v>
      </c>
      <c r="B539" s="168"/>
      <c r="C539" s="158" t="str">
        <f ca="1">CurName1</f>
        <v>тыс. руб.</v>
      </c>
      <c r="F539" s="6" t="s">
        <v>3082</v>
      </c>
      <c r="G539" s="169">
        <f ca="1">IF(Старт!$B9+Старт!$B10+Старт!$B11=0,G276,G274)+G498</f>
        <v>20302.8</v>
      </c>
      <c r="H539" s="169">
        <f ca="1">IF(Старт!$B9+Старт!$B10+Старт!$B11=0,H276,H274)+H498</f>
        <v>60951.088705298018</v>
      </c>
      <c r="I539" s="169">
        <f ca="1">IF(Старт!$B9+Старт!$B10+Старт!$B11=0,I276,I274)+I498</f>
        <v>103882.44430442975</v>
      </c>
      <c r="J539" s="169">
        <f ca="1">IF(Старт!$B9+Старт!$B10+Старт!$B11=0,J276,J274)+J498</f>
        <v>134632.51201199976</v>
      </c>
      <c r="K539" s="169">
        <f ca="1">IF(Старт!$B9+Старт!$B10+Старт!$B11=0,K276,K274)+K498</f>
        <v>163296.79489796123</v>
      </c>
      <c r="L539" s="169">
        <f ca="1">IF(Старт!$B9+Старт!$B10+Старт!$B11=0,L276,L274)+L498</f>
        <v>184949.11227580631</v>
      </c>
      <c r="M539" s="169">
        <f ca="1">IF(Старт!$B9+Старт!$B10+Старт!$B11=0,M276,M274)+M498</f>
        <v>206841.05986047545</v>
      </c>
      <c r="N539" s="169">
        <f ca="1">IF(Старт!$B9+Старт!$B10+Старт!$B11=0,N276,N274)+N498</f>
        <v>224781.83805643878</v>
      </c>
      <c r="O539" s="169">
        <f ca="1">IF(Старт!$B9+Старт!$B10+Старт!$B11=0,O276,O274)+O498</f>
        <v>281778.24177139235</v>
      </c>
      <c r="P539" s="169">
        <f ca="1">IF(Старт!$B9+Старт!$B10+Старт!$B11=0,P276,P274)+P498</f>
        <v>283371.45691737533</v>
      </c>
      <c r="Q539" s="169">
        <f ca="1">IF(Старт!$B9+Старт!$B10+Старт!$B11=0,Q276,Q274)+Q498</f>
        <v>284973.68033342704</v>
      </c>
      <c r="R539" s="169">
        <f ca="1">IF(Старт!$B9+Старт!$B10+Старт!$B11=0,R276,R274)+R498</f>
        <v>286584.96295361611</v>
      </c>
      <c r="S539" s="169">
        <f ca="1">IF(Старт!$B9+Старт!$B10+Старт!$B11=0,S276,S274)+S498</f>
        <v>288205.35599999997</v>
      </c>
      <c r="T539" s="169">
        <f ca="1">IF(Старт!$B9+Старт!$B10+Старт!$B11=0,T276,T274)+T498</f>
        <v>289834.91098425293</v>
      </c>
      <c r="U539" s="169">
        <f ca="1">IF(Старт!$B9+Старт!$B10+Старт!$B11=0,U276,U274)+U498</f>
        <v>291473.67970930354</v>
      </c>
      <c r="V539" s="169">
        <f ca="1">IF(Старт!$B9+Старт!$B10+Старт!$B11=0,V276,V274)+V498</f>
        <v>235152.93479612889</v>
      </c>
      <c r="W539" s="169">
        <f ca="1">IF(Старт!$B9+Старт!$B10+Старт!$B11=0,W276,W274)+W498</f>
        <v>236482.52367774135</v>
      </c>
      <c r="X539" s="169">
        <f ca="1">IF(Старт!$B9+Старт!$B10+Старт!$B11=0,X276,X274)+X498</f>
        <v>237819.63024819572</v>
      </c>
      <c r="Y539" s="169">
        <f ca="1">IF(Старт!$B9+Старт!$B10+Старт!$B11=0,Y276,Y274)+Y498</f>
        <v>239164.297013598</v>
      </c>
      <c r="Z539" s="169">
        <f ca="1">IF(Старт!$B9+Старт!$B10+Старт!$B11=0,Z276,Z274)+Z498</f>
        <v>278650.23908942187</v>
      </c>
      <c r="AA539" s="169">
        <f ca="1">IF(Старт!$B9+Старт!$B10+Старт!$B11=0,AA276,AA274)+AA498</f>
        <v>301502.71869538986</v>
      </c>
      <c r="AB539" s="169">
        <f ca="1">IF(Старт!$B9+Старт!$B10+Старт!$B11=0,AB276,AB274)+AB498</f>
        <v>303207.45890159154</v>
      </c>
      <c r="AC539" s="169">
        <f ca="1">IF(Старт!$B9+Старт!$B10+Старт!$B11=0,AC276,AC274)+AC498</f>
        <v>304921.83795676683</v>
      </c>
      <c r="AD539" s="169">
        <f ca="1">IF(Старт!$B9+Старт!$B10+Старт!$B11=0,AD276,AD274)+AD498</f>
        <v>306645.91036036925</v>
      </c>
      <c r="AE539" s="169">
        <f ca="1">IF(Старт!$B9+Старт!$B10+Старт!$B11=0,AE276,AE274)+AE498</f>
        <v>308379.73092</v>
      </c>
      <c r="AF539" s="169">
        <f ca="1">IF(Старт!$B9+Старт!$B10+Старт!$B11=0,AF276,AF274)+AF498</f>
        <v>310123.3547531506</v>
      </c>
      <c r="AG539" s="169">
        <f ca="1">IF(Старт!$B9+Старт!$B10+Старт!$B11=0,AG276,AG274)+AG498</f>
        <v>311876.83728895476</v>
      </c>
      <c r="AH539" s="169">
        <f ca="1">IF(Старт!$B9+Старт!$B10+Старт!$B11=0,AH276,AH274)+AH498</f>
        <v>251613.64023185792</v>
      </c>
      <c r="AI539" s="169">
        <f ca="1">IF(Старт!$B9+Старт!$B10+Старт!$B11=0,AI276,AI274)+AI498</f>
        <v>253036.30033518319</v>
      </c>
      <c r="AJ539" s="169">
        <f ca="1">IF(Старт!$B9+Старт!$B10+Старт!$B11=0,AJ276,AJ274)+AJ498</f>
        <v>254467.00436556945</v>
      </c>
      <c r="AK539" s="169">
        <f ca="1">IF(Старт!$B9+Старт!$B10+Старт!$B11=0,AK276,AK274)+AK498</f>
        <v>255905.79780454986</v>
      </c>
      <c r="AL539" s="169">
        <f ca="1">IF(Старт!$B9+Старт!$B10+Старт!$B11=0,AL276,AL274)+AL498</f>
        <v>298155.75582568144</v>
      </c>
      <c r="AM539" s="169">
        <f ca="1">IF(Старт!$B9+Старт!$B10+Старт!$B11=0,AM276,AM274)+AM498</f>
        <v>322607.90900406713</v>
      </c>
      <c r="AN539" s="169">
        <f ca="1">IF(Старт!$B9+Старт!$B10+Старт!$B11=0,AN276,AN274)+AN498</f>
        <v>324431.98102470301</v>
      </c>
      <c r="AO539" s="169">
        <f ca="1">IF(Старт!$B9+Старт!$B10+Старт!$B11=0,AO276,AO274)+AO498</f>
        <v>326266.36661374051</v>
      </c>
      <c r="AP539" s="169">
        <f ca="1">IF(Старт!$B9+Старт!$B10+Старт!$B11=0,AP276,AP274)+AP498</f>
        <v>328111.12408559507</v>
      </c>
      <c r="AQ539" s="169">
        <f ca="1">IF(Старт!$B9+Старт!$B10+Старт!$B11=0,AQ276,AQ274)+AQ498</f>
        <v>329966.3120844001</v>
      </c>
      <c r="AR539" s="169">
        <f ca="1">IF(Старт!$B9+Старт!$B10+Старт!$B11=0,AR276,AR274)+AR498</f>
        <v>331831.98958587111</v>
      </c>
      <c r="AS539" s="169">
        <f ca="1">IF(Старт!$B9+Старт!$B10+Старт!$B11=0,AS276,AS274)+AS498</f>
        <v>333708.21589918173</v>
      </c>
      <c r="AT539" s="169">
        <f ca="1">IF(Старт!$B9+Старт!$B10+Старт!$B11=0,AT276,AT274)+AT498</f>
        <v>269226.595048088</v>
      </c>
      <c r="AU539" s="169">
        <f ca="1">IF(Старт!$B9+Старт!$B10+Старт!$B11=0,AU276,AU274)+AU498</f>
        <v>270748.84135864599</v>
      </c>
      <c r="AV539" s="169">
        <f ca="1">IF(Старт!$B9+Старт!$B10+Старт!$B11=0,AV276,AV274)+AV498</f>
        <v>272279.69467115932</v>
      </c>
      <c r="AW539" s="169">
        <f ca="1">IF(Старт!$B9+Старт!$B10+Старт!$B11=0,AW276,AW274)+AW498</f>
        <v>273819.20365086832</v>
      </c>
      <c r="AX539" s="169">
        <f ca="1">IF(Старт!$B9+Старт!$B10+Старт!$B11=0,AX276,AX274)+AX498</f>
        <v>319026.6587334791</v>
      </c>
      <c r="AY539" s="169">
        <f ca="1">IF(Старт!$B9+Старт!$B10+Старт!$B11=0,AY276,AY274)+AY498</f>
        <v>345190.46263435186</v>
      </c>
      <c r="AZ539" s="169">
        <f ca="1">IF(Старт!$B9+Старт!$B10+Старт!$B11=0,AZ276,AZ274)+AZ498</f>
        <v>347142.21969643212</v>
      </c>
      <c r="BA539" s="169">
        <f ca="1">IF(Старт!$B9+Старт!$B10+Старт!$B11=0,BA276,BA274)+BA498</f>
        <v>349105.01227670233</v>
      </c>
      <c r="BB539" s="169">
        <f ca="1">IF(Старт!$B9+Старт!$B10+Старт!$B11=0,BB276,BB274)+BB498</f>
        <v>351078.90277158673</v>
      </c>
      <c r="BC539" s="169">
        <f ca="1">IF(Старт!$B9+Старт!$B10+Старт!$B11=0,BC276,BC274)+BC498</f>
        <v>353063.95393030794</v>
      </c>
      <c r="BD539" s="169">
        <f ca="1">IF(Старт!$B9+Старт!$B10+Старт!$B11=0,BD276,BD274)+BD498</f>
        <v>355060.22885688208</v>
      </c>
      <c r="BE539" s="169">
        <f ca="1">IF(Старт!$B9+Старт!$B10+Старт!$B11=0,BE276,BE274)+BE498</f>
        <v>357067.79101212433</v>
      </c>
      <c r="BF539" s="169">
        <f ca="1">IF(Старт!$B9+Старт!$B10+Старт!$B11=0,BF276,BF274)+BF498</f>
        <v>288072.45670145407</v>
      </c>
      <c r="BG539" s="169">
        <f ca="1">IF(Старт!$B9+Старт!$B10+Старт!$B11=0,BG276,BG274)+BG498</f>
        <v>289701.26025375113</v>
      </c>
      <c r="BH539" s="169">
        <f ca="1">IF(Старт!$B9+Старт!$B10+Старт!$B11=0,BH276,BH274)+BH498</f>
        <v>291339.27329814038</v>
      </c>
      <c r="BI539" s="169">
        <f ca="1">IF(Старт!$B9+Старт!$B10+Старт!$B11=0,BI276,BI274)+BI498</f>
        <v>292986.54790642904</v>
      </c>
      <c r="BJ539" s="169">
        <f ca="1">IF(Старт!$B9+Старт!$B10+Старт!$B11=0,BJ276,BJ274)+BJ498</f>
        <v>341358.52484482259</v>
      </c>
      <c r="BK539" s="169">
        <f ca="1">IF(Старт!$B9+Старт!$B10+Старт!$B11=0,BK276,BK274)+BK498</f>
        <v>369353.79501875647</v>
      </c>
      <c r="BL539" s="169">
        <f ca="1">IF(Старт!$B9+Старт!$B10+Старт!$B11=0,BL276,BL274)+BL498</f>
        <v>371442.17507518234</v>
      </c>
      <c r="BM539" s="169">
        <f ca="1">IF(Старт!$B9+Старт!$B10+Старт!$B11=0,BM276,BM274)+BM498</f>
        <v>373542.36313607142</v>
      </c>
      <c r="BN539" s="169">
        <f ca="1">IF(Старт!$B9+Старт!$B10+Старт!$B11=0,BN276,BN274)+BN498</f>
        <v>375654.42596559768</v>
      </c>
      <c r="BO539" s="169">
        <f ca="1">IF(Старт!$B9+Старт!$B10+Старт!$B11=0,BO276,BO274)+BO498</f>
        <v>377778.43070542958</v>
      </c>
      <c r="BP539" s="169">
        <f ca="1">IF(Старт!$B9+Старт!$B10+Старт!$B11=0,BP276,BP274)+BP498</f>
        <v>379914.44487686385</v>
      </c>
      <c r="BQ539" s="169">
        <f ca="1">IF(Старт!$B9+Старт!$B10+Старт!$B11=0,BQ276,BQ274)+BQ498</f>
        <v>382062.53638297296</v>
      </c>
      <c r="BR539" s="169">
        <f ca="1">IF(Старт!$B9+Старт!$B10+Старт!$B11=0,BR276,BR274)+BR498</f>
        <v>308237.52867055591</v>
      </c>
      <c r="BS539" s="169">
        <f ca="1">IF(Старт!$B9+Старт!$B10+Старт!$B11=0,BS276,BS274)+BS498</f>
        <v>309980.34847151366</v>
      </c>
      <c r="BT539" s="169">
        <f ca="1">IF(Старт!$B9+Старт!$B10+Старт!$B11=0,BT276,BT274)+BT498</f>
        <v>311733.02242901013</v>
      </c>
      <c r="BU539" s="169">
        <f ca="1">IF(Старт!$B9+Старт!$B10+Старт!$B11=0,BU276,BU274)+BU498</f>
        <v>313495.60625987902</v>
      </c>
      <c r="BV539" s="169">
        <f ca="1">IF(Старт!$B9+Старт!$B10+Старт!$B11=0,BV276,BV274)+BV498</f>
        <v>365253.62158396014</v>
      </c>
      <c r="BW539" s="169">
        <f ca="1">IF(Старт!$B9+Старт!$B10+Старт!$B11=0,BW276,BW274)+BW498</f>
        <v>395208.56067006919</v>
      </c>
      <c r="BX539" s="169">
        <f ca="1">IF(Старт!$B9+Старт!$B10+Старт!$B11=0,BX276,BX274)+BX498</f>
        <v>397443.12733044499</v>
      </c>
      <c r="BY539" s="169">
        <f ca="1">IF(Старт!$B9+Старт!$B10+Старт!$B11=0,BY276,BY274)+BY498</f>
        <v>399690.32855559641</v>
      </c>
      <c r="BZ539" s="169">
        <f ca="1">IF(Старт!$B9+Старт!$B10+Старт!$B11=0,BZ276,BZ274)+BZ498</f>
        <v>401950.23578318954</v>
      </c>
      <c r="CA539" s="169">
        <f ca="1">IF(Старт!$B9+Старт!$B10+Старт!$B11=0,CA276,CA274)+CA498</f>
        <v>404222.92085480952</v>
      </c>
      <c r="CB539" s="169">
        <f ca="1">IF(Старт!$B9+Старт!$B10+Старт!$B11=0,CB276,CB274)+CB498</f>
        <v>406508.45601824421</v>
      </c>
      <c r="CC539" s="169">
        <f ca="1">IF(Старт!$B9+Старт!$B10+Старт!$B11=0,CC276,CC274)+CC498</f>
        <v>408806.913929781</v>
      </c>
      <c r="CD539" s="169">
        <f ca="1">IF(Старт!$B9+Старт!$B10+Старт!$B11=0,CD276,CD274)+CD498</f>
        <v>329814.15567749465</v>
      </c>
      <c r="CE539" s="169">
        <f ca="1">IF(Старт!$B9+Старт!$B10+Старт!$B11=0,CE276,CE274)+CE498</f>
        <v>331678.97286451957</v>
      </c>
      <c r="CF539" s="169">
        <f ca="1">IF(Старт!$B9+Старт!$B10+Старт!$B11=0,CF276,CF274)+CF498</f>
        <v>333554.33399904094</v>
      </c>
      <c r="CG539" s="169">
        <f ca="1">IF(Старт!$B9+Старт!$B10+Старт!$B11=0,CG276,CG274)+CG498</f>
        <v>335440.29869807063</v>
      </c>
      <c r="CH539" s="169">
        <f ca="1">IF(Старт!$B9+Старт!$B10+Старт!$B11=0,CH276,CH274)+CH498</f>
        <v>390821.37509483739</v>
      </c>
      <c r="CI539" s="169">
        <f ca="1">IF(Старт!$B9+Старт!$B10+Старт!$B11=0,CI276,CI274)+CI498</f>
        <v>422873.15991697414</v>
      </c>
      <c r="CJ539" s="169">
        <f ca="1">IF(Старт!$B9+Старт!$B10+Старт!$B11=0,CJ276,CJ274)+CJ498</f>
        <v>425264.14624357619</v>
      </c>
      <c r="CK539" s="169">
        <f ca="1">IF(Старт!$B9+Старт!$B10+Старт!$B11=0,CK276,CK274)+CK498</f>
        <v>427668.65155448817</v>
      </c>
      <c r="CL539" s="169">
        <f ca="1">IF(Старт!$B9+Старт!$B10+Старт!$B11=0,CL276,CL274)+CL498</f>
        <v>430086.75228801271</v>
      </c>
      <c r="CM539" s="169">
        <f ca="1">IF(Старт!$B9+Старт!$B10+Старт!$B11=0,CM276,CM274)+CM498</f>
        <v>432518.52531464607</v>
      </c>
      <c r="CN539" s="169">
        <f ca="1">IF(Старт!$B9+Старт!$B10+Старт!$B11=0,CN276,CN274)+CN498</f>
        <v>434964.04793952126</v>
      </c>
      <c r="CO539" s="169">
        <f ca="1">IF(Старт!$B9+Старт!$B10+Старт!$B11=0,CO276,CO274)+CO498</f>
        <v>437423.39790486568</v>
      </c>
      <c r="CP539" s="169">
        <f ca="1">IF(Старт!$B9+Старт!$B10+Старт!$B11=0,CP276,CP274)+CP498</f>
        <v>352901.1465749194</v>
      </c>
      <c r="CQ539" s="169">
        <f ca="1">IF(Старт!$B9+Старт!$B10+Старт!$B11=0,CQ276,CQ274)+CQ498</f>
        <v>354896.50096503581</v>
      </c>
      <c r="CR539" s="169">
        <f ca="1">IF(Старт!$B9+Старт!$B10+Старт!$B11=0,CR276,CR274)+CR498</f>
        <v>356903.13737897371</v>
      </c>
      <c r="CS539" s="169">
        <f ca="1">IF(Старт!$B9+Старт!$B10+Старт!$B11=0,CS276,CS274)+CS498</f>
        <v>358921.11960693554</v>
      </c>
      <c r="CT539" s="169">
        <f ca="1">IF(Старт!$B9+Старт!$B10+Старт!$B11=0,CT276,CT274)+CT498</f>
        <v>418178.87135147583</v>
      </c>
      <c r="CU539" s="169">
        <f ca="1">IF(Старт!$B9+Старт!$B10+Старт!$B11=0,CU276,CU274)+CU498</f>
        <v>452474.28111116221</v>
      </c>
      <c r="CV539" s="169">
        <f ca="1">IF(Старт!$B9+Старт!$B10+Старт!$B11=0,CV276,CV274)+CV498</f>
        <v>455032.63648062642</v>
      </c>
      <c r="CW539" s="169">
        <f ca="1">IF(Старт!$B9+Старт!$B10+Старт!$B11=0,CW276,CW274)+CW498</f>
        <v>457605.45716330223</v>
      </c>
      <c r="CX539" s="169">
        <f ca="1">IF(Старт!$B9+Старт!$B10+Старт!$B11=0,CX276,CX274)+CX498</f>
        <v>460192.82494817354</v>
      </c>
      <c r="CY539" s="169">
        <f ca="1">IF(Старт!$B9+Старт!$B10+Старт!$B11=0,CY276,CY274)+CY498</f>
        <v>462794.82208667119</v>
      </c>
      <c r="CZ539" s="169">
        <f ca="1">IF(Старт!$B9+Старт!$B10+Старт!$B11=0,CZ276,CZ274)+CZ498</f>
        <v>465411.53129528771</v>
      </c>
      <c r="DA539" s="169">
        <f ca="1">IF(Старт!$B9+Старт!$B10+Старт!$B11=0,DA276,DA274)+DA498</f>
        <v>468043.03575820616</v>
      </c>
      <c r="DB539" s="169">
        <f ca="1">IF(Старт!$B9+Старт!$B10+Старт!$B11=0,DB276,DB274)+DB498</f>
        <v>377604.22683516366</v>
      </c>
      <c r="DC539" s="169">
        <f ca="1">IF(Старт!$B9+Старт!$B10+Старт!$B11=0,DC276,DC274)+DC498</f>
        <v>379739.25603258843</v>
      </c>
      <c r="DD539" s="169">
        <f ca="1">IF(Старт!$B9+Старт!$B10+Старт!$B11=0,DD276,DD274)+DD498</f>
        <v>381886.35699550179</v>
      </c>
      <c r="DE539" s="169">
        <f ca="1">IF(Старт!$B9+Старт!$B10+Старт!$B11=0,DE276,DE274)+DE498</f>
        <v>384045.59797942085</v>
      </c>
      <c r="DF539" s="169">
        <f ca="1">IF(Старт!$B9+Старт!$B10+Старт!$B11=0,DF276,DF274)+DF498</f>
        <v>447451.39234607917</v>
      </c>
      <c r="DG539" s="169">
        <f ca="1">IF(Старт!$B9+Старт!$B10+Старт!$B11=0,DG276,DG274)+DG498</f>
        <v>484147.48078894359</v>
      </c>
      <c r="DH539" s="169">
        <f ca="1">IF(Старт!$B9+Старт!$B10+Старт!$B11=0,DH276,DH274)+DH498</f>
        <v>486884.9210342702</v>
      </c>
      <c r="DI539" s="169">
        <f ca="1">IF(Старт!$B9+Старт!$B10+Старт!$B11=0,DI276,DI274)+DI498</f>
        <v>489637.83916473336</v>
      </c>
      <c r="DJ539" s="169">
        <f ca="1">IF(Старт!$B9+Старт!$B10+Старт!$B11=0,DJ276,DJ274)+DJ498</f>
        <v>492406.32269454567</v>
      </c>
      <c r="DK539" s="169">
        <f ca="1">IF(Старт!$B9+Старт!$B10+Старт!$B11=0,DK276,DK274)+DK498</f>
        <v>495190.45963273826</v>
      </c>
      <c r="DL539" s="169">
        <f ca="1">IF(Старт!$B9+Старт!$B10+Старт!$B11=0,DL276,DL274)+DL498</f>
        <v>497990.33848595776</v>
      </c>
      <c r="DM539" s="169">
        <f ca="1">IF(Старт!$B9+Старт!$B10+Старт!$B11=0,DM276,DM274)+DM498</f>
        <v>500806.04826128052</v>
      </c>
      <c r="DN539" s="169">
        <f ca="1">IF(Старт!$B9+Старт!$B10+Старт!$B11=0,DN276,DN274)+DN498</f>
        <v>404036.52271362499</v>
      </c>
      <c r="DO539" s="169">
        <f ca="1">IF(Старт!$B9+Старт!$B10+Старт!$B11=0,DO276,DO274)+DO498</f>
        <v>406321.00395486952</v>
      </c>
      <c r="DP539" s="169">
        <f ca="1">IF(Старт!$B9+Старт!$B10+Старт!$B11=0,DP276,DP274)+DP498</f>
        <v>408618.40198518679</v>
      </c>
      <c r="DQ539" s="169">
        <f ca="1">IF(Старт!$B9+Старт!$B10+Старт!$B11=0,DQ276,DQ274)+DQ498</f>
        <v>410928.78983798029</v>
      </c>
      <c r="DR539" s="169">
        <f ca="1">IF(Старт!$B9+Старт!$B10+Старт!$B11=0,DR276,DR274)+DR498</f>
        <v>478772.9898103046</v>
      </c>
      <c r="DS539" s="169">
        <f ca="1">IF(Старт!$B9+Старт!$B10+Старт!$B11=0,DS276,DS274)+DS498</f>
        <v>518037.80444416939</v>
      </c>
      <c r="DT539" s="169">
        <f ca="1">IF(Старт!$B9+Старт!$B10+Старт!$B11=0,DT276,DT274)+DT498</f>
        <v>520966.86550666898</v>
      </c>
      <c r="DU539" s="169">
        <f ca="1">IF(Старт!$B9+Старт!$B10+Старт!$B11=0,DU276,DU274)+DU498</f>
        <v>523912.48790626449</v>
      </c>
      <c r="DV539" s="169">
        <f ca="1">IF(Старт!$B9+Старт!$B10+Старт!$B11=0,DV276,DV274)+DV498</f>
        <v>526874.76528316375</v>
      </c>
    </row>
    <row r="540" spans="1:126" x14ac:dyDescent="0.2">
      <c r="A540" s="198"/>
      <c r="B540" s="183"/>
      <c r="C540" s="160"/>
      <c r="F540" s="6" t="s">
        <v>2961</v>
      </c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  <c r="AB540" s="161"/>
      <c r="AC540" s="161"/>
      <c r="AD540" s="161"/>
      <c r="AE540" s="161"/>
      <c r="AF540" s="161"/>
      <c r="AG540" s="161"/>
      <c r="AH540" s="161"/>
      <c r="AI540" s="161"/>
      <c r="AJ540" s="161"/>
      <c r="AK540" s="161"/>
      <c r="AL540" s="161"/>
      <c r="AM540" s="161"/>
      <c r="AN540" s="161"/>
      <c r="AO540" s="161"/>
      <c r="AP540" s="161"/>
      <c r="AQ540" s="161"/>
      <c r="AR540" s="161"/>
      <c r="AS540" s="161"/>
      <c r="AT540" s="161"/>
      <c r="AU540" s="161"/>
      <c r="AV540" s="161"/>
      <c r="AW540" s="161"/>
      <c r="AX540" s="161"/>
      <c r="AY540" s="161"/>
      <c r="AZ540" s="161"/>
      <c r="BA540" s="161"/>
      <c r="BB540" s="161"/>
      <c r="BC540" s="161"/>
      <c r="BD540" s="161"/>
      <c r="BE540" s="161"/>
      <c r="BF540" s="161"/>
      <c r="BG540" s="161"/>
      <c r="BH540" s="161"/>
      <c r="BI540" s="161"/>
      <c r="BJ540" s="161"/>
      <c r="BK540" s="161"/>
      <c r="BL540" s="161"/>
      <c r="BM540" s="161"/>
      <c r="BN540" s="161"/>
      <c r="BO540" s="161"/>
      <c r="BP540" s="161"/>
      <c r="BQ540" s="161"/>
      <c r="BR540" s="161"/>
      <c r="BS540" s="161"/>
      <c r="BT540" s="161"/>
      <c r="BU540" s="161"/>
      <c r="BV540" s="161"/>
      <c r="BW540" s="161"/>
      <c r="BX540" s="161"/>
      <c r="BY540" s="161"/>
      <c r="BZ540" s="161"/>
      <c r="CA540" s="161"/>
      <c r="CB540" s="161"/>
      <c r="CC540" s="161"/>
      <c r="CD540" s="161"/>
      <c r="CE540" s="161"/>
      <c r="CF540" s="161"/>
      <c r="CG540" s="161"/>
      <c r="CH540" s="161"/>
      <c r="CI540" s="161"/>
      <c r="CJ540" s="161"/>
      <c r="CK540" s="161"/>
      <c r="CL540" s="161"/>
      <c r="CM540" s="161"/>
      <c r="CN540" s="161"/>
      <c r="CO540" s="161"/>
      <c r="CP540" s="161"/>
      <c r="CQ540" s="161"/>
      <c r="CR540" s="161"/>
      <c r="CS540" s="161"/>
      <c r="CT540" s="161"/>
      <c r="CU540" s="161"/>
      <c r="CV540" s="161"/>
      <c r="CW540" s="161"/>
      <c r="CX540" s="161"/>
      <c r="CY540" s="161"/>
      <c r="CZ540" s="161"/>
      <c r="DA540" s="161"/>
      <c r="DB540" s="161"/>
      <c r="DC540" s="161"/>
      <c r="DD540" s="161"/>
      <c r="DE540" s="161"/>
      <c r="DF540" s="161"/>
      <c r="DG540" s="161"/>
      <c r="DH540" s="161"/>
      <c r="DI540" s="161"/>
      <c r="DJ540" s="161"/>
      <c r="DK540" s="161"/>
      <c r="DL540" s="161"/>
      <c r="DM540" s="161"/>
      <c r="DN540" s="161"/>
      <c r="DO540" s="161"/>
      <c r="DP540" s="161"/>
      <c r="DQ540" s="161"/>
      <c r="DR540" s="161"/>
      <c r="DS540" s="161"/>
      <c r="DT540" s="161"/>
      <c r="DU540" s="161"/>
      <c r="DV540" s="161"/>
    </row>
    <row r="541" spans="1:126" x14ac:dyDescent="0.2">
      <c r="A541" s="198" t="str">
        <f ca="1">Language!A$841</f>
        <v>Авансы уплаченные</v>
      </c>
      <c r="C541" s="160" t="str">
        <f ca="1">CurName1</f>
        <v>тыс. руб.</v>
      </c>
      <c r="F541" s="154" t="s">
        <v>694</v>
      </c>
      <c r="G541" s="161">
        <f t="shared" ref="G541:N541" ca="1" si="862">G543+G544</f>
        <v>0</v>
      </c>
      <c r="H541" s="161">
        <f t="shared" ca="1" si="862"/>
        <v>0</v>
      </c>
      <c r="I541" s="161">
        <f t="shared" ca="1" si="862"/>
        <v>0</v>
      </c>
      <c r="J541" s="161">
        <f t="shared" ca="1" si="862"/>
        <v>0</v>
      </c>
      <c r="K541" s="161">
        <f t="shared" ca="1" si="862"/>
        <v>0</v>
      </c>
      <c r="L541" s="161">
        <f t="shared" ca="1" si="862"/>
        <v>0</v>
      </c>
      <c r="M541" s="161">
        <f t="shared" ca="1" si="862"/>
        <v>0</v>
      </c>
      <c r="N541" s="161">
        <f t="shared" ca="1" si="862"/>
        <v>0</v>
      </c>
      <c r="O541" s="161">
        <f t="shared" ref="O541:AT541" ca="1" si="863">O543+O544</f>
        <v>0</v>
      </c>
      <c r="P541" s="161">
        <f t="shared" ca="1" si="863"/>
        <v>0</v>
      </c>
      <c r="Q541" s="161">
        <f t="shared" ca="1" si="863"/>
        <v>0</v>
      </c>
      <c r="R541" s="161">
        <f t="shared" ca="1" si="863"/>
        <v>0</v>
      </c>
      <c r="S541" s="161">
        <f t="shared" ca="1" si="863"/>
        <v>0</v>
      </c>
      <c r="T541" s="161">
        <f t="shared" ca="1" si="863"/>
        <v>0</v>
      </c>
      <c r="U541" s="161">
        <f t="shared" ca="1" si="863"/>
        <v>0</v>
      </c>
      <c r="V541" s="161">
        <f t="shared" ca="1" si="863"/>
        <v>0</v>
      </c>
      <c r="W541" s="161">
        <f t="shared" ca="1" si="863"/>
        <v>0</v>
      </c>
      <c r="X541" s="161">
        <f t="shared" ca="1" si="863"/>
        <v>0</v>
      </c>
      <c r="Y541" s="161">
        <f t="shared" ca="1" si="863"/>
        <v>0</v>
      </c>
      <c r="Z541" s="161">
        <f t="shared" ca="1" si="863"/>
        <v>0</v>
      </c>
      <c r="AA541" s="161">
        <f t="shared" ca="1" si="863"/>
        <v>0</v>
      </c>
      <c r="AB541" s="161">
        <f t="shared" ca="1" si="863"/>
        <v>0</v>
      </c>
      <c r="AC541" s="161">
        <f t="shared" ca="1" si="863"/>
        <v>0</v>
      </c>
      <c r="AD541" s="161">
        <f t="shared" ca="1" si="863"/>
        <v>0</v>
      </c>
      <c r="AE541" s="161">
        <f t="shared" ca="1" si="863"/>
        <v>0</v>
      </c>
      <c r="AF541" s="161">
        <f t="shared" ca="1" si="863"/>
        <v>0</v>
      </c>
      <c r="AG541" s="161">
        <f t="shared" ca="1" si="863"/>
        <v>0</v>
      </c>
      <c r="AH541" s="161">
        <f t="shared" ca="1" si="863"/>
        <v>0</v>
      </c>
      <c r="AI541" s="161">
        <f t="shared" ca="1" si="863"/>
        <v>0</v>
      </c>
      <c r="AJ541" s="161">
        <f t="shared" ca="1" si="863"/>
        <v>0</v>
      </c>
      <c r="AK541" s="161">
        <f t="shared" ca="1" si="863"/>
        <v>0</v>
      </c>
      <c r="AL541" s="161">
        <f t="shared" ca="1" si="863"/>
        <v>0</v>
      </c>
      <c r="AM541" s="161">
        <f t="shared" ca="1" si="863"/>
        <v>0</v>
      </c>
      <c r="AN541" s="161">
        <f t="shared" ca="1" si="863"/>
        <v>0</v>
      </c>
      <c r="AO541" s="161">
        <f t="shared" ca="1" si="863"/>
        <v>0</v>
      </c>
      <c r="AP541" s="161">
        <f t="shared" ca="1" si="863"/>
        <v>0</v>
      </c>
      <c r="AQ541" s="161">
        <f t="shared" ca="1" si="863"/>
        <v>0</v>
      </c>
      <c r="AR541" s="161">
        <f t="shared" ca="1" si="863"/>
        <v>0</v>
      </c>
      <c r="AS541" s="161">
        <f t="shared" ca="1" si="863"/>
        <v>0</v>
      </c>
      <c r="AT541" s="161">
        <f t="shared" ca="1" si="863"/>
        <v>0</v>
      </c>
      <c r="AU541" s="161">
        <f t="shared" ref="AU541:BZ541" ca="1" si="864">AU543+AU544</f>
        <v>0</v>
      </c>
      <c r="AV541" s="161">
        <f t="shared" ca="1" si="864"/>
        <v>0</v>
      </c>
      <c r="AW541" s="161">
        <f t="shared" ca="1" si="864"/>
        <v>0</v>
      </c>
      <c r="AX541" s="161">
        <f t="shared" ca="1" si="864"/>
        <v>0</v>
      </c>
      <c r="AY541" s="161">
        <f t="shared" ca="1" si="864"/>
        <v>0</v>
      </c>
      <c r="AZ541" s="161">
        <f t="shared" ca="1" si="864"/>
        <v>0</v>
      </c>
      <c r="BA541" s="161">
        <f t="shared" ca="1" si="864"/>
        <v>0</v>
      </c>
      <c r="BB541" s="161">
        <f t="shared" ca="1" si="864"/>
        <v>0</v>
      </c>
      <c r="BC541" s="161">
        <f t="shared" ca="1" si="864"/>
        <v>0</v>
      </c>
      <c r="BD541" s="161">
        <f t="shared" ca="1" si="864"/>
        <v>0</v>
      </c>
      <c r="BE541" s="161">
        <f t="shared" ca="1" si="864"/>
        <v>0</v>
      </c>
      <c r="BF541" s="161">
        <f t="shared" ca="1" si="864"/>
        <v>0</v>
      </c>
      <c r="BG541" s="161">
        <f t="shared" ca="1" si="864"/>
        <v>0</v>
      </c>
      <c r="BH541" s="161">
        <f t="shared" ca="1" si="864"/>
        <v>0</v>
      </c>
      <c r="BI541" s="161">
        <f t="shared" ca="1" si="864"/>
        <v>0</v>
      </c>
      <c r="BJ541" s="161">
        <f t="shared" ca="1" si="864"/>
        <v>0</v>
      </c>
      <c r="BK541" s="161">
        <f t="shared" ca="1" si="864"/>
        <v>0</v>
      </c>
      <c r="BL541" s="161">
        <f t="shared" ca="1" si="864"/>
        <v>0</v>
      </c>
      <c r="BM541" s="161">
        <f t="shared" ca="1" si="864"/>
        <v>0</v>
      </c>
      <c r="BN541" s="161">
        <f t="shared" ca="1" si="864"/>
        <v>0</v>
      </c>
      <c r="BO541" s="161">
        <f t="shared" ca="1" si="864"/>
        <v>0</v>
      </c>
      <c r="BP541" s="161">
        <f t="shared" ca="1" si="864"/>
        <v>0</v>
      </c>
      <c r="BQ541" s="161">
        <f t="shared" ca="1" si="864"/>
        <v>0</v>
      </c>
      <c r="BR541" s="161">
        <f t="shared" ca="1" si="864"/>
        <v>0</v>
      </c>
      <c r="BS541" s="161">
        <f t="shared" ca="1" si="864"/>
        <v>0</v>
      </c>
      <c r="BT541" s="161">
        <f t="shared" ca="1" si="864"/>
        <v>0</v>
      </c>
      <c r="BU541" s="161">
        <f t="shared" ca="1" si="864"/>
        <v>0</v>
      </c>
      <c r="BV541" s="161">
        <f t="shared" ca="1" si="864"/>
        <v>0</v>
      </c>
      <c r="BW541" s="161">
        <f t="shared" ca="1" si="864"/>
        <v>0</v>
      </c>
      <c r="BX541" s="161">
        <f t="shared" ca="1" si="864"/>
        <v>0</v>
      </c>
      <c r="BY541" s="161">
        <f t="shared" ca="1" si="864"/>
        <v>0</v>
      </c>
      <c r="BZ541" s="161">
        <f t="shared" ca="1" si="864"/>
        <v>0</v>
      </c>
      <c r="CA541" s="161">
        <f t="shared" ref="CA541:DF541" ca="1" si="865">CA543+CA544</f>
        <v>0</v>
      </c>
      <c r="CB541" s="161">
        <f t="shared" ca="1" si="865"/>
        <v>0</v>
      </c>
      <c r="CC541" s="161">
        <f t="shared" ca="1" si="865"/>
        <v>0</v>
      </c>
      <c r="CD541" s="161">
        <f t="shared" ca="1" si="865"/>
        <v>0</v>
      </c>
      <c r="CE541" s="161">
        <f t="shared" ca="1" si="865"/>
        <v>0</v>
      </c>
      <c r="CF541" s="161">
        <f t="shared" ca="1" si="865"/>
        <v>0</v>
      </c>
      <c r="CG541" s="161">
        <f t="shared" ca="1" si="865"/>
        <v>0</v>
      </c>
      <c r="CH541" s="161">
        <f t="shared" ca="1" si="865"/>
        <v>0</v>
      </c>
      <c r="CI541" s="161">
        <f t="shared" ca="1" si="865"/>
        <v>0</v>
      </c>
      <c r="CJ541" s="161">
        <f t="shared" ca="1" si="865"/>
        <v>0</v>
      </c>
      <c r="CK541" s="161">
        <f t="shared" ca="1" si="865"/>
        <v>0</v>
      </c>
      <c r="CL541" s="161">
        <f t="shared" ca="1" si="865"/>
        <v>0</v>
      </c>
      <c r="CM541" s="161">
        <f t="shared" ca="1" si="865"/>
        <v>0</v>
      </c>
      <c r="CN541" s="161">
        <f t="shared" ca="1" si="865"/>
        <v>0</v>
      </c>
      <c r="CO541" s="161">
        <f t="shared" ca="1" si="865"/>
        <v>0</v>
      </c>
      <c r="CP541" s="161">
        <f t="shared" ca="1" si="865"/>
        <v>0</v>
      </c>
      <c r="CQ541" s="161">
        <f t="shared" ca="1" si="865"/>
        <v>0</v>
      </c>
      <c r="CR541" s="161">
        <f t="shared" ca="1" si="865"/>
        <v>0</v>
      </c>
      <c r="CS541" s="161">
        <f t="shared" ca="1" si="865"/>
        <v>0</v>
      </c>
      <c r="CT541" s="161">
        <f t="shared" ca="1" si="865"/>
        <v>0</v>
      </c>
      <c r="CU541" s="161">
        <f t="shared" ca="1" si="865"/>
        <v>0</v>
      </c>
      <c r="CV541" s="161">
        <f t="shared" ca="1" si="865"/>
        <v>0</v>
      </c>
      <c r="CW541" s="161">
        <f t="shared" ca="1" si="865"/>
        <v>0</v>
      </c>
      <c r="CX541" s="161">
        <f t="shared" ca="1" si="865"/>
        <v>0</v>
      </c>
      <c r="CY541" s="161">
        <f t="shared" ca="1" si="865"/>
        <v>0</v>
      </c>
      <c r="CZ541" s="161">
        <f t="shared" ca="1" si="865"/>
        <v>0</v>
      </c>
      <c r="DA541" s="161">
        <f t="shared" ca="1" si="865"/>
        <v>0</v>
      </c>
      <c r="DB541" s="161">
        <f t="shared" ca="1" si="865"/>
        <v>0</v>
      </c>
      <c r="DC541" s="161">
        <f t="shared" ca="1" si="865"/>
        <v>0</v>
      </c>
      <c r="DD541" s="161">
        <f t="shared" ca="1" si="865"/>
        <v>0</v>
      </c>
      <c r="DE541" s="161">
        <f t="shared" ca="1" si="865"/>
        <v>0</v>
      </c>
      <c r="DF541" s="161">
        <f t="shared" ca="1" si="865"/>
        <v>0</v>
      </c>
      <c r="DG541" s="161">
        <f t="shared" ref="DG541:DV541" ca="1" si="866">DG543+DG544</f>
        <v>0</v>
      </c>
      <c r="DH541" s="161">
        <f t="shared" ca="1" si="866"/>
        <v>0</v>
      </c>
      <c r="DI541" s="161">
        <f t="shared" ca="1" si="866"/>
        <v>0</v>
      </c>
      <c r="DJ541" s="161">
        <f t="shared" ca="1" si="866"/>
        <v>0</v>
      </c>
      <c r="DK541" s="161">
        <f t="shared" ca="1" si="866"/>
        <v>0</v>
      </c>
      <c r="DL541" s="161">
        <f t="shared" ca="1" si="866"/>
        <v>0</v>
      </c>
      <c r="DM541" s="161">
        <f t="shared" ca="1" si="866"/>
        <v>0</v>
      </c>
      <c r="DN541" s="161">
        <f t="shared" ca="1" si="866"/>
        <v>0</v>
      </c>
      <c r="DO541" s="161">
        <f t="shared" ca="1" si="866"/>
        <v>0</v>
      </c>
      <c r="DP541" s="161">
        <f t="shared" ca="1" si="866"/>
        <v>0</v>
      </c>
      <c r="DQ541" s="161">
        <f t="shared" ca="1" si="866"/>
        <v>0</v>
      </c>
      <c r="DR541" s="161">
        <f t="shared" ca="1" si="866"/>
        <v>0</v>
      </c>
      <c r="DS541" s="161">
        <f t="shared" ca="1" si="866"/>
        <v>0</v>
      </c>
      <c r="DT541" s="161">
        <f t="shared" ca="1" si="866"/>
        <v>0</v>
      </c>
      <c r="DU541" s="161">
        <f t="shared" ca="1" si="866"/>
        <v>0</v>
      </c>
      <c r="DV541" s="161">
        <f t="shared" ca="1" si="866"/>
        <v>0</v>
      </c>
    </row>
    <row r="542" spans="1:126" collapsed="1" x14ac:dyDescent="0.2">
      <c r="A542" s="159" t="str">
        <f ca="1">Language!A$842</f>
        <v>средний период предоплаты</v>
      </c>
      <c r="B542" s="310">
        <v>0</v>
      </c>
      <c r="C542" s="160" t="str">
        <f ca="1">Language!$A$1464</f>
        <v>дней</v>
      </c>
      <c r="F542" s="6" t="s">
        <v>2961</v>
      </c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  <c r="AB542" s="161"/>
      <c r="AC542" s="161"/>
      <c r="AD542" s="161"/>
      <c r="AE542" s="161"/>
      <c r="AF542" s="161"/>
      <c r="AG542" s="161"/>
      <c r="AH542" s="161"/>
      <c r="AI542" s="161"/>
      <c r="AJ542" s="161"/>
      <c r="AK542" s="161"/>
      <c r="AL542" s="161"/>
      <c r="AM542" s="161"/>
      <c r="AN542" s="161"/>
      <c r="AO542" s="161"/>
      <c r="AP542" s="161"/>
      <c r="AQ542" s="161"/>
      <c r="AR542" s="161"/>
      <c r="AS542" s="161"/>
      <c r="AT542" s="161"/>
      <c r="AU542" s="161"/>
      <c r="AV542" s="161"/>
      <c r="AW542" s="161"/>
      <c r="AX542" s="161"/>
      <c r="AY542" s="161"/>
      <c r="AZ542" s="161"/>
      <c r="BA542" s="161"/>
      <c r="BB542" s="161"/>
      <c r="BC542" s="161"/>
      <c r="BD542" s="161"/>
      <c r="BE542" s="161"/>
      <c r="BF542" s="161"/>
      <c r="BG542" s="161"/>
      <c r="BH542" s="161"/>
      <c r="BI542" s="161"/>
      <c r="BJ542" s="161"/>
      <c r="BK542" s="161"/>
      <c r="BL542" s="161"/>
      <c r="BM542" s="161"/>
      <c r="BN542" s="161"/>
      <c r="BO542" s="161"/>
      <c r="BP542" s="161"/>
      <c r="BQ542" s="161"/>
      <c r="BR542" s="161"/>
      <c r="BS542" s="161"/>
      <c r="BT542" s="161"/>
      <c r="BU542" s="161"/>
      <c r="BV542" s="161"/>
      <c r="BW542" s="161"/>
      <c r="BX542" s="161"/>
      <c r="BY542" s="161"/>
      <c r="BZ542" s="161"/>
      <c r="CA542" s="161"/>
      <c r="CB542" s="161"/>
      <c r="CC542" s="161"/>
      <c r="CD542" s="161"/>
      <c r="CE542" s="161"/>
      <c r="CF542" s="161"/>
      <c r="CG542" s="161"/>
      <c r="CH542" s="161"/>
      <c r="CI542" s="161"/>
      <c r="CJ542" s="161"/>
      <c r="CK542" s="161"/>
      <c r="CL542" s="161"/>
      <c r="CM542" s="161"/>
      <c r="CN542" s="161"/>
      <c r="CO542" s="161"/>
      <c r="CP542" s="161"/>
      <c r="CQ542" s="161"/>
      <c r="CR542" s="161"/>
      <c r="CS542" s="161"/>
      <c r="CT542" s="161"/>
      <c r="CU542" s="161"/>
      <c r="CV542" s="161"/>
      <c r="CW542" s="161"/>
      <c r="CX542" s="161"/>
      <c r="CY542" s="161"/>
      <c r="CZ542" s="161"/>
      <c r="DA542" s="161"/>
      <c r="DB542" s="161"/>
      <c r="DC542" s="161"/>
      <c r="DD542" s="161"/>
      <c r="DE542" s="161"/>
      <c r="DF542" s="161"/>
      <c r="DG542" s="161"/>
      <c r="DH542" s="161"/>
      <c r="DI542" s="161"/>
      <c r="DJ542" s="161"/>
      <c r="DK542" s="161"/>
      <c r="DL542" s="161"/>
      <c r="DM542" s="161"/>
      <c r="DN542" s="161"/>
      <c r="DO542" s="161"/>
      <c r="DP542" s="161"/>
      <c r="DQ542" s="161"/>
      <c r="DR542" s="161"/>
      <c r="DS542" s="161"/>
      <c r="DT542" s="161"/>
      <c r="DU542" s="161"/>
      <c r="DV542" s="161"/>
    </row>
    <row r="543" spans="1:126" hidden="1" outlineLevel="1" x14ac:dyDescent="0.2">
      <c r="A543" s="168" t="str">
        <f ca="1">Language!A$843</f>
        <v>величина из плана затрат</v>
      </c>
      <c r="B543" s="168"/>
      <c r="C543" s="158" t="str">
        <f ca="1">CurName1</f>
        <v>тыс. руб.</v>
      </c>
      <c r="F543" s="6" t="s">
        <v>3083</v>
      </c>
      <c r="G543" s="169">
        <f t="shared" ref="G543:AL543" ca="1" si="867">G283+G468+G494+G481</f>
        <v>0</v>
      </c>
      <c r="H543" s="169">
        <f t="shared" ca="1" si="867"/>
        <v>0</v>
      </c>
      <c r="I543" s="169">
        <f t="shared" ca="1" si="867"/>
        <v>0</v>
      </c>
      <c r="J543" s="169">
        <f t="shared" ca="1" si="867"/>
        <v>0</v>
      </c>
      <c r="K543" s="169">
        <f t="shared" ca="1" si="867"/>
        <v>0</v>
      </c>
      <c r="L543" s="169">
        <f t="shared" ca="1" si="867"/>
        <v>0</v>
      </c>
      <c r="M543" s="169">
        <f t="shared" ca="1" si="867"/>
        <v>0</v>
      </c>
      <c r="N543" s="169">
        <f t="shared" ca="1" si="867"/>
        <v>0</v>
      </c>
      <c r="O543" s="169">
        <f t="shared" ca="1" si="867"/>
        <v>0</v>
      </c>
      <c r="P543" s="169">
        <f t="shared" ca="1" si="867"/>
        <v>0</v>
      </c>
      <c r="Q543" s="169">
        <f t="shared" ca="1" si="867"/>
        <v>0</v>
      </c>
      <c r="R543" s="169">
        <f t="shared" ca="1" si="867"/>
        <v>0</v>
      </c>
      <c r="S543" s="169">
        <f t="shared" ca="1" si="867"/>
        <v>0</v>
      </c>
      <c r="T543" s="169">
        <f t="shared" ca="1" si="867"/>
        <v>0</v>
      </c>
      <c r="U543" s="169">
        <f t="shared" ca="1" si="867"/>
        <v>0</v>
      </c>
      <c r="V543" s="169">
        <f t="shared" ca="1" si="867"/>
        <v>0</v>
      </c>
      <c r="W543" s="169">
        <f t="shared" ca="1" si="867"/>
        <v>0</v>
      </c>
      <c r="X543" s="169">
        <f t="shared" ca="1" si="867"/>
        <v>0</v>
      </c>
      <c r="Y543" s="169">
        <f t="shared" ca="1" si="867"/>
        <v>0</v>
      </c>
      <c r="Z543" s="169">
        <f t="shared" ca="1" si="867"/>
        <v>0</v>
      </c>
      <c r="AA543" s="169">
        <f t="shared" ca="1" si="867"/>
        <v>0</v>
      </c>
      <c r="AB543" s="169">
        <f t="shared" ca="1" si="867"/>
        <v>0</v>
      </c>
      <c r="AC543" s="169">
        <f t="shared" ca="1" si="867"/>
        <v>0</v>
      </c>
      <c r="AD543" s="169">
        <f t="shared" ca="1" si="867"/>
        <v>0</v>
      </c>
      <c r="AE543" s="169">
        <f t="shared" ca="1" si="867"/>
        <v>0</v>
      </c>
      <c r="AF543" s="169">
        <f t="shared" ca="1" si="867"/>
        <v>0</v>
      </c>
      <c r="AG543" s="169">
        <f t="shared" ca="1" si="867"/>
        <v>0</v>
      </c>
      <c r="AH543" s="169">
        <f t="shared" ca="1" si="867"/>
        <v>0</v>
      </c>
      <c r="AI543" s="169">
        <f t="shared" ca="1" si="867"/>
        <v>0</v>
      </c>
      <c r="AJ543" s="169">
        <f t="shared" ca="1" si="867"/>
        <v>0</v>
      </c>
      <c r="AK543" s="169">
        <f t="shared" ca="1" si="867"/>
        <v>0</v>
      </c>
      <c r="AL543" s="169">
        <f t="shared" ca="1" si="867"/>
        <v>0</v>
      </c>
      <c r="AM543" s="169">
        <f t="shared" ref="AM543:BR543" ca="1" si="868">AM283+AM468+AM494+AM481</f>
        <v>0</v>
      </c>
      <c r="AN543" s="169">
        <f t="shared" ca="1" si="868"/>
        <v>0</v>
      </c>
      <c r="AO543" s="169">
        <f t="shared" ca="1" si="868"/>
        <v>0</v>
      </c>
      <c r="AP543" s="169">
        <f t="shared" ca="1" si="868"/>
        <v>0</v>
      </c>
      <c r="AQ543" s="169">
        <f t="shared" ca="1" si="868"/>
        <v>0</v>
      </c>
      <c r="AR543" s="169">
        <f t="shared" ca="1" si="868"/>
        <v>0</v>
      </c>
      <c r="AS543" s="169">
        <f t="shared" ca="1" si="868"/>
        <v>0</v>
      </c>
      <c r="AT543" s="169">
        <f t="shared" ca="1" si="868"/>
        <v>0</v>
      </c>
      <c r="AU543" s="169">
        <f t="shared" ca="1" si="868"/>
        <v>0</v>
      </c>
      <c r="AV543" s="169">
        <f t="shared" ca="1" si="868"/>
        <v>0</v>
      </c>
      <c r="AW543" s="169">
        <f t="shared" ca="1" si="868"/>
        <v>0</v>
      </c>
      <c r="AX543" s="169">
        <f t="shared" ca="1" si="868"/>
        <v>0</v>
      </c>
      <c r="AY543" s="169">
        <f t="shared" ca="1" si="868"/>
        <v>0</v>
      </c>
      <c r="AZ543" s="169">
        <f t="shared" ca="1" si="868"/>
        <v>0</v>
      </c>
      <c r="BA543" s="169">
        <f t="shared" ca="1" si="868"/>
        <v>0</v>
      </c>
      <c r="BB543" s="169">
        <f t="shared" ca="1" si="868"/>
        <v>0</v>
      </c>
      <c r="BC543" s="169">
        <f t="shared" ca="1" si="868"/>
        <v>0</v>
      </c>
      <c r="BD543" s="169">
        <f t="shared" ca="1" si="868"/>
        <v>0</v>
      </c>
      <c r="BE543" s="169">
        <f t="shared" ca="1" si="868"/>
        <v>0</v>
      </c>
      <c r="BF543" s="169">
        <f t="shared" ca="1" si="868"/>
        <v>0</v>
      </c>
      <c r="BG543" s="169">
        <f t="shared" ca="1" si="868"/>
        <v>0</v>
      </c>
      <c r="BH543" s="169">
        <f t="shared" ca="1" si="868"/>
        <v>0</v>
      </c>
      <c r="BI543" s="169">
        <f t="shared" ca="1" si="868"/>
        <v>0</v>
      </c>
      <c r="BJ543" s="169">
        <f t="shared" ca="1" si="868"/>
        <v>0</v>
      </c>
      <c r="BK543" s="169">
        <f t="shared" ca="1" si="868"/>
        <v>0</v>
      </c>
      <c r="BL543" s="169">
        <f t="shared" ca="1" si="868"/>
        <v>0</v>
      </c>
      <c r="BM543" s="169">
        <f t="shared" ca="1" si="868"/>
        <v>0</v>
      </c>
      <c r="BN543" s="169">
        <f t="shared" ca="1" si="868"/>
        <v>0</v>
      </c>
      <c r="BO543" s="169">
        <f t="shared" ca="1" si="868"/>
        <v>0</v>
      </c>
      <c r="BP543" s="169">
        <f t="shared" ca="1" si="868"/>
        <v>0</v>
      </c>
      <c r="BQ543" s="169">
        <f t="shared" ca="1" si="868"/>
        <v>0</v>
      </c>
      <c r="BR543" s="169">
        <f t="shared" ca="1" si="868"/>
        <v>0</v>
      </c>
      <c r="BS543" s="169">
        <f t="shared" ref="BS543:CX543" ca="1" si="869">BS283+BS468+BS494+BS481</f>
        <v>0</v>
      </c>
      <c r="BT543" s="169">
        <f t="shared" ca="1" si="869"/>
        <v>0</v>
      </c>
      <c r="BU543" s="169">
        <f t="shared" ca="1" si="869"/>
        <v>0</v>
      </c>
      <c r="BV543" s="169">
        <f t="shared" ca="1" si="869"/>
        <v>0</v>
      </c>
      <c r="BW543" s="169">
        <f t="shared" ca="1" si="869"/>
        <v>0</v>
      </c>
      <c r="BX543" s="169">
        <f t="shared" ca="1" si="869"/>
        <v>0</v>
      </c>
      <c r="BY543" s="169">
        <f t="shared" ca="1" si="869"/>
        <v>0</v>
      </c>
      <c r="BZ543" s="169">
        <f t="shared" ca="1" si="869"/>
        <v>0</v>
      </c>
      <c r="CA543" s="169">
        <f t="shared" ca="1" si="869"/>
        <v>0</v>
      </c>
      <c r="CB543" s="169">
        <f t="shared" ca="1" si="869"/>
        <v>0</v>
      </c>
      <c r="CC543" s="169">
        <f t="shared" ca="1" si="869"/>
        <v>0</v>
      </c>
      <c r="CD543" s="169">
        <f t="shared" ca="1" si="869"/>
        <v>0</v>
      </c>
      <c r="CE543" s="169">
        <f t="shared" ca="1" si="869"/>
        <v>0</v>
      </c>
      <c r="CF543" s="169">
        <f t="shared" ca="1" si="869"/>
        <v>0</v>
      </c>
      <c r="CG543" s="169">
        <f t="shared" ca="1" si="869"/>
        <v>0</v>
      </c>
      <c r="CH543" s="169">
        <f t="shared" ca="1" si="869"/>
        <v>0</v>
      </c>
      <c r="CI543" s="169">
        <f t="shared" ca="1" si="869"/>
        <v>0</v>
      </c>
      <c r="CJ543" s="169">
        <f t="shared" ca="1" si="869"/>
        <v>0</v>
      </c>
      <c r="CK543" s="169">
        <f t="shared" ca="1" si="869"/>
        <v>0</v>
      </c>
      <c r="CL543" s="169">
        <f t="shared" ca="1" si="869"/>
        <v>0</v>
      </c>
      <c r="CM543" s="169">
        <f t="shared" ca="1" si="869"/>
        <v>0</v>
      </c>
      <c r="CN543" s="169">
        <f t="shared" ca="1" si="869"/>
        <v>0</v>
      </c>
      <c r="CO543" s="169">
        <f t="shared" ca="1" si="869"/>
        <v>0</v>
      </c>
      <c r="CP543" s="169">
        <f t="shared" ca="1" si="869"/>
        <v>0</v>
      </c>
      <c r="CQ543" s="169">
        <f t="shared" ca="1" si="869"/>
        <v>0</v>
      </c>
      <c r="CR543" s="169">
        <f t="shared" ca="1" si="869"/>
        <v>0</v>
      </c>
      <c r="CS543" s="169">
        <f t="shared" ca="1" si="869"/>
        <v>0</v>
      </c>
      <c r="CT543" s="169">
        <f t="shared" ca="1" si="869"/>
        <v>0</v>
      </c>
      <c r="CU543" s="169">
        <f t="shared" ca="1" si="869"/>
        <v>0</v>
      </c>
      <c r="CV543" s="169">
        <f t="shared" ca="1" si="869"/>
        <v>0</v>
      </c>
      <c r="CW543" s="169">
        <f t="shared" ca="1" si="869"/>
        <v>0</v>
      </c>
      <c r="CX543" s="169">
        <f t="shared" ca="1" si="869"/>
        <v>0</v>
      </c>
      <c r="CY543" s="169">
        <f t="shared" ref="CY543:DV543" ca="1" si="870">CY283+CY468+CY494+CY481</f>
        <v>0</v>
      </c>
      <c r="CZ543" s="169">
        <f t="shared" ca="1" si="870"/>
        <v>0</v>
      </c>
      <c r="DA543" s="169">
        <f t="shared" ca="1" si="870"/>
        <v>0</v>
      </c>
      <c r="DB543" s="169">
        <f t="shared" ca="1" si="870"/>
        <v>0</v>
      </c>
      <c r="DC543" s="169">
        <f t="shared" ca="1" si="870"/>
        <v>0</v>
      </c>
      <c r="DD543" s="169">
        <f t="shared" ca="1" si="870"/>
        <v>0</v>
      </c>
      <c r="DE543" s="169">
        <f t="shared" ca="1" si="870"/>
        <v>0</v>
      </c>
      <c r="DF543" s="169">
        <f t="shared" ca="1" si="870"/>
        <v>0</v>
      </c>
      <c r="DG543" s="169">
        <f t="shared" ca="1" si="870"/>
        <v>0</v>
      </c>
      <c r="DH543" s="169">
        <f t="shared" ca="1" si="870"/>
        <v>0</v>
      </c>
      <c r="DI543" s="169">
        <f t="shared" ca="1" si="870"/>
        <v>0</v>
      </c>
      <c r="DJ543" s="169">
        <f t="shared" ca="1" si="870"/>
        <v>0</v>
      </c>
      <c r="DK543" s="169">
        <f t="shared" ca="1" si="870"/>
        <v>0</v>
      </c>
      <c r="DL543" s="169">
        <f t="shared" ca="1" si="870"/>
        <v>0</v>
      </c>
      <c r="DM543" s="169">
        <f t="shared" ca="1" si="870"/>
        <v>0</v>
      </c>
      <c r="DN543" s="169">
        <f t="shared" ca="1" si="870"/>
        <v>0</v>
      </c>
      <c r="DO543" s="169">
        <f t="shared" ca="1" si="870"/>
        <v>0</v>
      </c>
      <c r="DP543" s="169">
        <f t="shared" ca="1" si="870"/>
        <v>0</v>
      </c>
      <c r="DQ543" s="169">
        <f t="shared" ca="1" si="870"/>
        <v>0</v>
      </c>
      <c r="DR543" s="169">
        <f t="shared" ca="1" si="870"/>
        <v>0</v>
      </c>
      <c r="DS543" s="169">
        <f t="shared" ca="1" si="870"/>
        <v>0</v>
      </c>
      <c r="DT543" s="169">
        <f t="shared" ca="1" si="870"/>
        <v>0</v>
      </c>
      <c r="DU543" s="169">
        <f t="shared" ca="1" si="870"/>
        <v>0</v>
      </c>
      <c r="DV543" s="169">
        <f t="shared" ca="1" si="870"/>
        <v>0</v>
      </c>
    </row>
    <row r="544" spans="1:126" hidden="1" outlineLevel="1" x14ac:dyDescent="0.2">
      <c r="A544" s="168" t="str">
        <f ca="1">Language!A$844</f>
        <v>величина из стартового баланса</v>
      </c>
      <c r="B544" s="196">
        <f>Старт!B8</f>
        <v>0</v>
      </c>
      <c r="C544" s="158" t="str">
        <f ca="1">CurName1</f>
        <v>тыс. руб.</v>
      </c>
      <c r="F544" s="6" t="s">
        <v>3099</v>
      </c>
      <c r="G544" s="302">
        <f ca="1">IF(SUM($G543:G543)=0,$B544,0)</f>
        <v>0</v>
      </c>
      <c r="H544" s="302">
        <f ca="1">IF(SUM($G543:H543)=0,$B544,0)</f>
        <v>0</v>
      </c>
      <c r="I544" s="302">
        <f ca="1">IF(SUM($G543:I543)=0,$B544,0)</f>
        <v>0</v>
      </c>
      <c r="J544" s="302">
        <f ca="1">IF(SUM($G543:J543)=0,$B544,0)</f>
        <v>0</v>
      </c>
      <c r="K544" s="302">
        <f ca="1">IF(SUM($G543:K543)=0,$B544,0)</f>
        <v>0</v>
      </c>
      <c r="L544" s="302">
        <f ca="1">IF(SUM($G543:L543)=0,$B544,0)</f>
        <v>0</v>
      </c>
      <c r="M544" s="302">
        <f ca="1">IF(SUM($G543:M543)=0,$B544,0)</f>
        <v>0</v>
      </c>
      <c r="N544" s="302">
        <f ca="1">IF(SUM($G543:N543)=0,$B544,0)</f>
        <v>0</v>
      </c>
      <c r="O544" s="302">
        <f ca="1">IF(SUM($G543:O543)=0,$B544,0)</f>
        <v>0</v>
      </c>
      <c r="P544" s="302">
        <f ca="1">IF(SUM($G543:P543)=0,$B544,0)</f>
        <v>0</v>
      </c>
      <c r="Q544" s="302">
        <f ca="1">IF(SUM($G543:Q543)=0,$B544,0)</f>
        <v>0</v>
      </c>
      <c r="R544" s="302">
        <f ca="1">IF(SUM($G543:R543)=0,$B544,0)</f>
        <v>0</v>
      </c>
      <c r="S544" s="302">
        <f ca="1">IF(SUM($G543:S543)=0,$B544,0)</f>
        <v>0</v>
      </c>
      <c r="T544" s="302">
        <f ca="1">IF(SUM($G543:T543)=0,$B544,0)</f>
        <v>0</v>
      </c>
      <c r="U544" s="302">
        <f ca="1">IF(SUM($G543:U543)=0,$B544,0)</f>
        <v>0</v>
      </c>
      <c r="V544" s="302">
        <f ca="1">IF(SUM($G543:V543)=0,$B544,0)</f>
        <v>0</v>
      </c>
      <c r="W544" s="302">
        <f ca="1">IF(SUM($G543:W543)=0,$B544,0)</f>
        <v>0</v>
      </c>
      <c r="X544" s="302">
        <f ca="1">IF(SUM($G543:X543)=0,$B544,0)</f>
        <v>0</v>
      </c>
      <c r="Y544" s="302">
        <f ca="1">IF(SUM($G543:Y543)=0,$B544,0)</f>
        <v>0</v>
      </c>
      <c r="Z544" s="302">
        <f ca="1">IF(SUM($G543:Z543)=0,$B544,0)</f>
        <v>0</v>
      </c>
      <c r="AA544" s="302">
        <f ca="1">IF(SUM($G543:AA543)=0,$B544,0)</f>
        <v>0</v>
      </c>
      <c r="AB544" s="302">
        <f ca="1">IF(SUM($G543:AB543)=0,$B544,0)</f>
        <v>0</v>
      </c>
      <c r="AC544" s="302">
        <f ca="1">IF(SUM($G543:AC543)=0,$B544,0)</f>
        <v>0</v>
      </c>
      <c r="AD544" s="302">
        <f ca="1">IF(SUM($G543:AD543)=0,$B544,0)</f>
        <v>0</v>
      </c>
      <c r="AE544" s="302">
        <f ca="1">IF(SUM($G543:AE543)=0,$B544,0)</f>
        <v>0</v>
      </c>
      <c r="AF544" s="302">
        <f ca="1">IF(SUM($G543:AF543)=0,$B544,0)</f>
        <v>0</v>
      </c>
      <c r="AG544" s="302">
        <f ca="1">IF(SUM($G543:AG543)=0,$B544,0)</f>
        <v>0</v>
      </c>
      <c r="AH544" s="302">
        <f ca="1">IF(SUM($G543:AH543)=0,$B544,0)</f>
        <v>0</v>
      </c>
      <c r="AI544" s="302">
        <f ca="1">IF(SUM($G543:AI543)=0,$B544,0)</f>
        <v>0</v>
      </c>
      <c r="AJ544" s="302">
        <f ca="1">IF(SUM($G543:AJ543)=0,$B544,0)</f>
        <v>0</v>
      </c>
      <c r="AK544" s="302">
        <f ca="1">IF(SUM($G543:AK543)=0,$B544,0)</f>
        <v>0</v>
      </c>
      <c r="AL544" s="302">
        <f ca="1">IF(SUM($G543:AL543)=0,$B544,0)</f>
        <v>0</v>
      </c>
      <c r="AM544" s="302">
        <f ca="1">IF(SUM($G543:AM543)=0,$B544,0)</f>
        <v>0</v>
      </c>
      <c r="AN544" s="302">
        <f ca="1">IF(SUM($G543:AN543)=0,$B544,0)</f>
        <v>0</v>
      </c>
      <c r="AO544" s="302">
        <f ca="1">IF(SUM($G543:AO543)=0,$B544,0)</f>
        <v>0</v>
      </c>
      <c r="AP544" s="302">
        <f ca="1">IF(SUM($G543:AP543)=0,$B544,0)</f>
        <v>0</v>
      </c>
      <c r="AQ544" s="302">
        <f ca="1">IF(SUM($G543:AQ543)=0,$B544,0)</f>
        <v>0</v>
      </c>
      <c r="AR544" s="302">
        <f ca="1">IF(SUM($G543:AR543)=0,$B544,0)</f>
        <v>0</v>
      </c>
      <c r="AS544" s="302">
        <f ca="1">IF(SUM($G543:AS543)=0,$B544,0)</f>
        <v>0</v>
      </c>
      <c r="AT544" s="302">
        <f ca="1">IF(SUM($G543:AT543)=0,$B544,0)</f>
        <v>0</v>
      </c>
      <c r="AU544" s="302">
        <f ca="1">IF(SUM($G543:AU543)=0,$B544,0)</f>
        <v>0</v>
      </c>
      <c r="AV544" s="302">
        <f ca="1">IF(SUM($G543:AV543)=0,$B544,0)</f>
        <v>0</v>
      </c>
      <c r="AW544" s="302">
        <f ca="1">IF(SUM($G543:AW543)=0,$B544,0)</f>
        <v>0</v>
      </c>
      <c r="AX544" s="302">
        <f ca="1">IF(SUM($G543:AX543)=0,$B544,0)</f>
        <v>0</v>
      </c>
      <c r="AY544" s="302">
        <f ca="1">IF(SUM($G543:AY543)=0,$B544,0)</f>
        <v>0</v>
      </c>
      <c r="AZ544" s="302">
        <f ca="1">IF(SUM($G543:AZ543)=0,$B544,0)</f>
        <v>0</v>
      </c>
      <c r="BA544" s="302">
        <f ca="1">IF(SUM($G543:BA543)=0,$B544,0)</f>
        <v>0</v>
      </c>
      <c r="BB544" s="302">
        <f ca="1">IF(SUM($G543:BB543)=0,$B544,0)</f>
        <v>0</v>
      </c>
      <c r="BC544" s="302">
        <f ca="1">IF(SUM($G543:BC543)=0,$B544,0)</f>
        <v>0</v>
      </c>
      <c r="BD544" s="302">
        <f ca="1">IF(SUM($G543:BD543)=0,$B544,0)</f>
        <v>0</v>
      </c>
      <c r="BE544" s="302">
        <f ca="1">IF(SUM($G543:BE543)=0,$B544,0)</f>
        <v>0</v>
      </c>
      <c r="BF544" s="302">
        <f ca="1">IF(SUM($G543:BF543)=0,$B544,0)</f>
        <v>0</v>
      </c>
      <c r="BG544" s="302">
        <f ca="1">IF(SUM($G543:BG543)=0,$B544,0)</f>
        <v>0</v>
      </c>
      <c r="BH544" s="302">
        <f ca="1">IF(SUM($G543:BH543)=0,$B544,0)</f>
        <v>0</v>
      </c>
      <c r="BI544" s="302">
        <f ca="1">IF(SUM($G543:BI543)=0,$B544,0)</f>
        <v>0</v>
      </c>
      <c r="BJ544" s="302">
        <f ca="1">IF(SUM($G543:BJ543)=0,$B544,0)</f>
        <v>0</v>
      </c>
      <c r="BK544" s="302">
        <f ca="1">IF(SUM($G543:BK543)=0,$B544,0)</f>
        <v>0</v>
      </c>
      <c r="BL544" s="302">
        <f ca="1">IF(SUM($G543:BL543)=0,$B544,0)</f>
        <v>0</v>
      </c>
      <c r="BM544" s="302">
        <f ca="1">IF(SUM($G543:BM543)=0,$B544,0)</f>
        <v>0</v>
      </c>
      <c r="BN544" s="302">
        <f ca="1">IF(SUM($G543:BN543)=0,$B544,0)</f>
        <v>0</v>
      </c>
      <c r="BO544" s="302">
        <f ca="1">IF(SUM($G543:BO543)=0,$B544,0)</f>
        <v>0</v>
      </c>
      <c r="BP544" s="302">
        <f ca="1">IF(SUM($G543:BP543)=0,$B544,0)</f>
        <v>0</v>
      </c>
      <c r="BQ544" s="302">
        <f ca="1">IF(SUM($G543:BQ543)=0,$B544,0)</f>
        <v>0</v>
      </c>
      <c r="BR544" s="302">
        <f ca="1">IF(SUM($G543:BR543)=0,$B544,0)</f>
        <v>0</v>
      </c>
      <c r="BS544" s="302">
        <f ca="1">IF(SUM($G543:BS543)=0,$B544,0)</f>
        <v>0</v>
      </c>
      <c r="BT544" s="302">
        <f ca="1">IF(SUM($G543:BT543)=0,$B544,0)</f>
        <v>0</v>
      </c>
      <c r="BU544" s="302">
        <f ca="1">IF(SUM($G543:BU543)=0,$B544,0)</f>
        <v>0</v>
      </c>
      <c r="BV544" s="302">
        <f ca="1">IF(SUM($G543:BV543)=0,$B544,0)</f>
        <v>0</v>
      </c>
      <c r="BW544" s="302">
        <f ca="1">IF(SUM($G543:BW543)=0,$B544,0)</f>
        <v>0</v>
      </c>
      <c r="BX544" s="302">
        <f ca="1">IF(SUM($G543:BX543)=0,$B544,0)</f>
        <v>0</v>
      </c>
      <c r="BY544" s="302">
        <f ca="1">IF(SUM($G543:BY543)=0,$B544,0)</f>
        <v>0</v>
      </c>
      <c r="BZ544" s="302">
        <f ca="1">IF(SUM($G543:BZ543)=0,$B544,0)</f>
        <v>0</v>
      </c>
      <c r="CA544" s="302">
        <f ca="1">IF(SUM($G543:CA543)=0,$B544,0)</f>
        <v>0</v>
      </c>
      <c r="CB544" s="302">
        <f ca="1">IF(SUM($G543:CB543)=0,$B544,0)</f>
        <v>0</v>
      </c>
      <c r="CC544" s="302">
        <f ca="1">IF(SUM($G543:CC543)=0,$B544,0)</f>
        <v>0</v>
      </c>
      <c r="CD544" s="302">
        <f ca="1">IF(SUM($G543:CD543)=0,$B544,0)</f>
        <v>0</v>
      </c>
      <c r="CE544" s="302">
        <f ca="1">IF(SUM($G543:CE543)=0,$B544,0)</f>
        <v>0</v>
      </c>
      <c r="CF544" s="302">
        <f ca="1">IF(SUM($G543:CF543)=0,$B544,0)</f>
        <v>0</v>
      </c>
      <c r="CG544" s="302">
        <f ca="1">IF(SUM($G543:CG543)=0,$B544,0)</f>
        <v>0</v>
      </c>
      <c r="CH544" s="302">
        <f ca="1">IF(SUM($G543:CH543)=0,$B544,0)</f>
        <v>0</v>
      </c>
      <c r="CI544" s="302">
        <f ca="1">IF(SUM($G543:CI543)=0,$B544,0)</f>
        <v>0</v>
      </c>
      <c r="CJ544" s="302">
        <f ca="1">IF(SUM($G543:CJ543)=0,$B544,0)</f>
        <v>0</v>
      </c>
      <c r="CK544" s="302">
        <f ca="1">IF(SUM($G543:CK543)=0,$B544,0)</f>
        <v>0</v>
      </c>
      <c r="CL544" s="302">
        <f ca="1">IF(SUM($G543:CL543)=0,$B544,0)</f>
        <v>0</v>
      </c>
      <c r="CM544" s="302">
        <f ca="1">IF(SUM($G543:CM543)=0,$B544,0)</f>
        <v>0</v>
      </c>
      <c r="CN544" s="302">
        <f ca="1">IF(SUM($G543:CN543)=0,$B544,0)</f>
        <v>0</v>
      </c>
      <c r="CO544" s="302">
        <f ca="1">IF(SUM($G543:CO543)=0,$B544,0)</f>
        <v>0</v>
      </c>
      <c r="CP544" s="302">
        <f ca="1">IF(SUM($G543:CP543)=0,$B544,0)</f>
        <v>0</v>
      </c>
      <c r="CQ544" s="302">
        <f ca="1">IF(SUM($G543:CQ543)=0,$B544,0)</f>
        <v>0</v>
      </c>
      <c r="CR544" s="302">
        <f ca="1">IF(SUM($G543:CR543)=0,$B544,0)</f>
        <v>0</v>
      </c>
      <c r="CS544" s="302">
        <f ca="1">IF(SUM($G543:CS543)=0,$B544,0)</f>
        <v>0</v>
      </c>
      <c r="CT544" s="302">
        <f ca="1">IF(SUM($G543:CT543)=0,$B544,0)</f>
        <v>0</v>
      </c>
      <c r="CU544" s="302">
        <f ca="1">IF(SUM($G543:CU543)=0,$B544,0)</f>
        <v>0</v>
      </c>
      <c r="CV544" s="302">
        <f ca="1">IF(SUM($G543:CV543)=0,$B544,0)</f>
        <v>0</v>
      </c>
      <c r="CW544" s="302">
        <f ca="1">IF(SUM($G543:CW543)=0,$B544,0)</f>
        <v>0</v>
      </c>
      <c r="CX544" s="302">
        <f ca="1">IF(SUM($G543:CX543)=0,$B544,0)</f>
        <v>0</v>
      </c>
      <c r="CY544" s="302">
        <f ca="1">IF(SUM($G543:CY543)=0,$B544,0)</f>
        <v>0</v>
      </c>
      <c r="CZ544" s="302">
        <f ca="1">IF(SUM($G543:CZ543)=0,$B544,0)</f>
        <v>0</v>
      </c>
      <c r="DA544" s="302">
        <f ca="1">IF(SUM($G543:DA543)=0,$B544,0)</f>
        <v>0</v>
      </c>
      <c r="DB544" s="302">
        <f ca="1">IF(SUM($G543:DB543)=0,$B544,0)</f>
        <v>0</v>
      </c>
      <c r="DC544" s="302">
        <f ca="1">IF(SUM($G543:DC543)=0,$B544,0)</f>
        <v>0</v>
      </c>
      <c r="DD544" s="302">
        <f ca="1">IF(SUM($G543:DD543)=0,$B544,0)</f>
        <v>0</v>
      </c>
      <c r="DE544" s="302">
        <f ca="1">IF(SUM($G543:DE543)=0,$B544,0)</f>
        <v>0</v>
      </c>
      <c r="DF544" s="302">
        <f ca="1">IF(SUM($G543:DF543)=0,$B544,0)</f>
        <v>0</v>
      </c>
      <c r="DG544" s="302">
        <f ca="1">IF(SUM($G543:DG543)=0,$B544,0)</f>
        <v>0</v>
      </c>
      <c r="DH544" s="302">
        <f ca="1">IF(SUM($G543:DH543)=0,$B544,0)</f>
        <v>0</v>
      </c>
      <c r="DI544" s="302">
        <f ca="1">IF(SUM($G543:DI543)=0,$B544,0)</f>
        <v>0</v>
      </c>
      <c r="DJ544" s="302">
        <f ca="1">IF(SUM($G543:DJ543)=0,$B544,0)</f>
        <v>0</v>
      </c>
      <c r="DK544" s="302">
        <f ca="1">IF(SUM($G543:DK543)=0,$B544,0)</f>
        <v>0</v>
      </c>
      <c r="DL544" s="302">
        <f ca="1">IF(SUM($G543:DL543)=0,$B544,0)</f>
        <v>0</v>
      </c>
      <c r="DM544" s="302">
        <f ca="1">IF(SUM($G543:DM543)=0,$B544,0)</f>
        <v>0</v>
      </c>
      <c r="DN544" s="302">
        <f ca="1">IF(SUM($G543:DN543)=0,$B544,0)</f>
        <v>0</v>
      </c>
      <c r="DO544" s="302">
        <f ca="1">IF(SUM($G543:DO543)=0,$B544,0)</f>
        <v>0</v>
      </c>
      <c r="DP544" s="302">
        <f ca="1">IF(SUM($G543:DP543)=0,$B544,0)</f>
        <v>0</v>
      </c>
      <c r="DQ544" s="302">
        <f ca="1">IF(SUM($G543:DQ543)=0,$B544,0)</f>
        <v>0</v>
      </c>
      <c r="DR544" s="302">
        <f ca="1">IF(SUM($G543:DR543)=0,$B544,0)</f>
        <v>0</v>
      </c>
      <c r="DS544" s="302">
        <f ca="1">IF(SUM($G543:DS543)=0,$B544,0)</f>
        <v>0</v>
      </c>
      <c r="DT544" s="302">
        <f ca="1">IF(SUM($G543:DT543)=0,$B544,0)</f>
        <v>0</v>
      </c>
      <c r="DU544" s="302">
        <f ca="1">IF(SUM($G543:DU543)=0,$B544,0)</f>
        <v>0</v>
      </c>
      <c r="DV544" s="302">
        <f ca="1">IF(SUM($G543:DV543)=0,$B544,0)</f>
        <v>0</v>
      </c>
    </row>
    <row r="545" spans="1:126" hidden="1" outlineLevel="1" x14ac:dyDescent="0.2">
      <c r="A545" s="168" t="str">
        <f ca="1">Language!A$845</f>
        <v>влияние стартового баланса на денежные средства</v>
      </c>
      <c r="B545" s="168"/>
      <c r="C545" s="158" t="str">
        <f ca="1">CurName1</f>
        <v>тыс. руб.</v>
      </c>
      <c r="F545" s="6" t="s">
        <v>3082</v>
      </c>
      <c r="G545" s="169">
        <f ca="1">IF(G$2=1,$B544-G544,F544-G544)</f>
        <v>0</v>
      </c>
      <c r="H545" s="169">
        <f ca="1">IF(H$2=1,$B544-H544,G544-H544)</f>
        <v>0</v>
      </c>
      <c r="I545" s="169">
        <f ca="1">IF(I$2=1,$B544-I544,H544-I544)</f>
        <v>0</v>
      </c>
      <c r="J545" s="169">
        <f t="shared" ref="J545:DV545" ca="1" si="871">IF(J$2=1,$B544-J544,I544-J544)</f>
        <v>0</v>
      </c>
      <c r="K545" s="169">
        <f t="shared" ca="1" si="871"/>
        <v>0</v>
      </c>
      <c r="L545" s="169">
        <f t="shared" ca="1" si="871"/>
        <v>0</v>
      </c>
      <c r="M545" s="169">
        <f t="shared" ca="1" si="871"/>
        <v>0</v>
      </c>
      <c r="N545" s="169">
        <f t="shared" ca="1" si="871"/>
        <v>0</v>
      </c>
      <c r="O545" s="169">
        <f t="shared" ca="1" si="871"/>
        <v>0</v>
      </c>
      <c r="P545" s="169">
        <f t="shared" ca="1" si="871"/>
        <v>0</v>
      </c>
      <c r="Q545" s="169">
        <f t="shared" ca="1" si="871"/>
        <v>0</v>
      </c>
      <c r="R545" s="169">
        <f t="shared" ca="1" si="871"/>
        <v>0</v>
      </c>
      <c r="S545" s="169">
        <f t="shared" ca="1" si="871"/>
        <v>0</v>
      </c>
      <c r="T545" s="169">
        <f t="shared" ca="1" si="871"/>
        <v>0</v>
      </c>
      <c r="U545" s="169">
        <f t="shared" ca="1" si="871"/>
        <v>0</v>
      </c>
      <c r="V545" s="169">
        <f t="shared" ca="1" si="871"/>
        <v>0</v>
      </c>
      <c r="W545" s="169">
        <f t="shared" ca="1" si="871"/>
        <v>0</v>
      </c>
      <c r="X545" s="169">
        <f t="shared" ca="1" si="871"/>
        <v>0</v>
      </c>
      <c r="Y545" s="169">
        <f t="shared" ca="1" si="871"/>
        <v>0</v>
      </c>
      <c r="Z545" s="169">
        <f t="shared" ca="1" si="871"/>
        <v>0</v>
      </c>
      <c r="AA545" s="169">
        <f t="shared" ca="1" si="871"/>
        <v>0</v>
      </c>
      <c r="AB545" s="169">
        <f t="shared" ca="1" si="871"/>
        <v>0</v>
      </c>
      <c r="AC545" s="169">
        <f t="shared" ca="1" si="871"/>
        <v>0</v>
      </c>
      <c r="AD545" s="169">
        <f t="shared" ca="1" si="871"/>
        <v>0</v>
      </c>
      <c r="AE545" s="169">
        <f t="shared" ca="1" si="871"/>
        <v>0</v>
      </c>
      <c r="AF545" s="169">
        <f t="shared" ca="1" si="871"/>
        <v>0</v>
      </c>
      <c r="AG545" s="169">
        <f t="shared" ca="1" si="871"/>
        <v>0</v>
      </c>
      <c r="AH545" s="169">
        <f t="shared" ca="1" si="871"/>
        <v>0</v>
      </c>
      <c r="AI545" s="169">
        <f t="shared" ca="1" si="871"/>
        <v>0</v>
      </c>
      <c r="AJ545" s="169">
        <f t="shared" ca="1" si="871"/>
        <v>0</v>
      </c>
      <c r="AK545" s="169">
        <f t="shared" ca="1" si="871"/>
        <v>0</v>
      </c>
      <c r="AL545" s="169">
        <f t="shared" ca="1" si="871"/>
        <v>0</v>
      </c>
      <c r="AM545" s="169">
        <f t="shared" ca="1" si="871"/>
        <v>0</v>
      </c>
      <c r="AN545" s="169">
        <f t="shared" ca="1" si="871"/>
        <v>0</v>
      </c>
      <c r="AO545" s="169">
        <f t="shared" ca="1" si="871"/>
        <v>0</v>
      </c>
      <c r="AP545" s="169">
        <f t="shared" ca="1" si="871"/>
        <v>0</v>
      </c>
      <c r="AQ545" s="169">
        <f t="shared" ca="1" si="871"/>
        <v>0</v>
      </c>
      <c r="AR545" s="169">
        <f t="shared" ca="1" si="871"/>
        <v>0</v>
      </c>
      <c r="AS545" s="169">
        <f t="shared" ca="1" si="871"/>
        <v>0</v>
      </c>
      <c r="AT545" s="169">
        <f t="shared" ca="1" si="871"/>
        <v>0</v>
      </c>
      <c r="AU545" s="169">
        <f t="shared" ca="1" si="871"/>
        <v>0</v>
      </c>
      <c r="AV545" s="169">
        <f t="shared" ca="1" si="871"/>
        <v>0</v>
      </c>
      <c r="AW545" s="169">
        <f t="shared" ca="1" si="871"/>
        <v>0</v>
      </c>
      <c r="AX545" s="169">
        <f t="shared" ca="1" si="871"/>
        <v>0</v>
      </c>
      <c r="AY545" s="169">
        <f t="shared" ca="1" si="871"/>
        <v>0</v>
      </c>
      <c r="AZ545" s="169">
        <f t="shared" ca="1" si="871"/>
        <v>0</v>
      </c>
      <c r="BA545" s="169">
        <f t="shared" ca="1" si="871"/>
        <v>0</v>
      </c>
      <c r="BB545" s="169">
        <f t="shared" ca="1" si="871"/>
        <v>0</v>
      </c>
      <c r="BC545" s="169">
        <f t="shared" ca="1" si="871"/>
        <v>0</v>
      </c>
      <c r="BD545" s="169">
        <f t="shared" ca="1" si="871"/>
        <v>0</v>
      </c>
      <c r="BE545" s="169">
        <f t="shared" ca="1" si="871"/>
        <v>0</v>
      </c>
      <c r="BF545" s="169">
        <f t="shared" ca="1" si="871"/>
        <v>0</v>
      </c>
      <c r="BG545" s="169">
        <f t="shared" ca="1" si="871"/>
        <v>0</v>
      </c>
      <c r="BH545" s="169">
        <f t="shared" ca="1" si="871"/>
        <v>0</v>
      </c>
      <c r="BI545" s="169">
        <f t="shared" ca="1" si="871"/>
        <v>0</v>
      </c>
      <c r="BJ545" s="169">
        <f t="shared" ca="1" si="871"/>
        <v>0</v>
      </c>
      <c r="BK545" s="169">
        <f t="shared" ca="1" si="871"/>
        <v>0</v>
      </c>
      <c r="BL545" s="169">
        <f t="shared" ca="1" si="871"/>
        <v>0</v>
      </c>
      <c r="BM545" s="169">
        <f t="shared" ca="1" si="871"/>
        <v>0</v>
      </c>
      <c r="BN545" s="169">
        <f t="shared" ca="1" si="871"/>
        <v>0</v>
      </c>
      <c r="BO545" s="169">
        <f t="shared" ca="1" si="871"/>
        <v>0</v>
      </c>
      <c r="BP545" s="169">
        <f t="shared" ca="1" si="871"/>
        <v>0</v>
      </c>
      <c r="BQ545" s="169">
        <f t="shared" ca="1" si="871"/>
        <v>0</v>
      </c>
      <c r="BR545" s="169">
        <f t="shared" ca="1" si="871"/>
        <v>0</v>
      </c>
      <c r="BS545" s="169">
        <f t="shared" ca="1" si="871"/>
        <v>0</v>
      </c>
      <c r="BT545" s="169">
        <f t="shared" ca="1" si="871"/>
        <v>0</v>
      </c>
      <c r="BU545" s="169">
        <f t="shared" ca="1" si="871"/>
        <v>0</v>
      </c>
      <c r="BV545" s="169">
        <f t="shared" ca="1" si="871"/>
        <v>0</v>
      </c>
      <c r="BW545" s="169">
        <f t="shared" ca="1" si="871"/>
        <v>0</v>
      </c>
      <c r="BX545" s="169">
        <f t="shared" ca="1" si="871"/>
        <v>0</v>
      </c>
      <c r="BY545" s="169">
        <f t="shared" ca="1" si="871"/>
        <v>0</v>
      </c>
      <c r="BZ545" s="169">
        <f t="shared" ca="1" si="871"/>
        <v>0</v>
      </c>
      <c r="CA545" s="169">
        <f t="shared" ca="1" si="871"/>
        <v>0</v>
      </c>
      <c r="CB545" s="169">
        <f t="shared" ca="1" si="871"/>
        <v>0</v>
      </c>
      <c r="CC545" s="169">
        <f t="shared" ca="1" si="871"/>
        <v>0</v>
      </c>
      <c r="CD545" s="169">
        <f t="shared" ca="1" si="871"/>
        <v>0</v>
      </c>
      <c r="CE545" s="169">
        <f t="shared" ca="1" si="871"/>
        <v>0</v>
      </c>
      <c r="CF545" s="169">
        <f t="shared" ca="1" si="871"/>
        <v>0</v>
      </c>
      <c r="CG545" s="169">
        <f t="shared" ca="1" si="871"/>
        <v>0</v>
      </c>
      <c r="CH545" s="169">
        <f t="shared" ca="1" si="871"/>
        <v>0</v>
      </c>
      <c r="CI545" s="169">
        <f t="shared" ca="1" si="871"/>
        <v>0</v>
      </c>
      <c r="CJ545" s="169">
        <f t="shared" ca="1" si="871"/>
        <v>0</v>
      </c>
      <c r="CK545" s="169">
        <f t="shared" ca="1" si="871"/>
        <v>0</v>
      </c>
      <c r="CL545" s="169">
        <f t="shared" ca="1" si="871"/>
        <v>0</v>
      </c>
      <c r="CM545" s="169">
        <f t="shared" ca="1" si="871"/>
        <v>0</v>
      </c>
      <c r="CN545" s="169">
        <f t="shared" ca="1" si="871"/>
        <v>0</v>
      </c>
      <c r="CO545" s="169">
        <f t="shared" ca="1" si="871"/>
        <v>0</v>
      </c>
      <c r="CP545" s="169">
        <f t="shared" ca="1" si="871"/>
        <v>0</v>
      </c>
      <c r="CQ545" s="169">
        <f t="shared" ca="1" si="871"/>
        <v>0</v>
      </c>
      <c r="CR545" s="169">
        <f t="shared" ca="1" si="871"/>
        <v>0</v>
      </c>
      <c r="CS545" s="169">
        <f t="shared" ca="1" si="871"/>
        <v>0</v>
      </c>
      <c r="CT545" s="169">
        <f t="shared" ca="1" si="871"/>
        <v>0</v>
      </c>
      <c r="CU545" s="169">
        <f t="shared" ca="1" si="871"/>
        <v>0</v>
      </c>
      <c r="CV545" s="169">
        <f t="shared" ca="1" si="871"/>
        <v>0</v>
      </c>
      <c r="CW545" s="169">
        <f t="shared" ca="1" si="871"/>
        <v>0</v>
      </c>
      <c r="CX545" s="169">
        <f t="shared" ca="1" si="871"/>
        <v>0</v>
      </c>
      <c r="CY545" s="169">
        <f t="shared" ca="1" si="871"/>
        <v>0</v>
      </c>
      <c r="CZ545" s="169">
        <f t="shared" ca="1" si="871"/>
        <v>0</v>
      </c>
      <c r="DA545" s="169">
        <f t="shared" ca="1" si="871"/>
        <v>0</v>
      </c>
      <c r="DB545" s="169">
        <f t="shared" ca="1" si="871"/>
        <v>0</v>
      </c>
      <c r="DC545" s="169">
        <f t="shared" ca="1" si="871"/>
        <v>0</v>
      </c>
      <c r="DD545" s="169">
        <f t="shared" ca="1" si="871"/>
        <v>0</v>
      </c>
      <c r="DE545" s="169">
        <f t="shared" ca="1" si="871"/>
        <v>0</v>
      </c>
      <c r="DF545" s="169">
        <f t="shared" ca="1" si="871"/>
        <v>0</v>
      </c>
      <c r="DG545" s="169">
        <f t="shared" ca="1" si="871"/>
        <v>0</v>
      </c>
      <c r="DH545" s="169">
        <f t="shared" ca="1" si="871"/>
        <v>0</v>
      </c>
      <c r="DI545" s="169">
        <f t="shared" ca="1" si="871"/>
        <v>0</v>
      </c>
      <c r="DJ545" s="169">
        <f t="shared" ca="1" si="871"/>
        <v>0</v>
      </c>
      <c r="DK545" s="169">
        <f t="shared" ca="1" si="871"/>
        <v>0</v>
      </c>
      <c r="DL545" s="169">
        <f t="shared" ca="1" si="871"/>
        <v>0</v>
      </c>
      <c r="DM545" s="169">
        <f t="shared" ca="1" si="871"/>
        <v>0</v>
      </c>
      <c r="DN545" s="169">
        <f t="shared" ca="1" si="871"/>
        <v>0</v>
      </c>
      <c r="DO545" s="169">
        <f t="shared" ca="1" si="871"/>
        <v>0</v>
      </c>
      <c r="DP545" s="169">
        <f t="shared" ca="1" si="871"/>
        <v>0</v>
      </c>
      <c r="DQ545" s="169">
        <f t="shared" ca="1" si="871"/>
        <v>0</v>
      </c>
      <c r="DR545" s="169">
        <f t="shared" ca="1" si="871"/>
        <v>0</v>
      </c>
      <c r="DS545" s="169">
        <f t="shared" ca="1" si="871"/>
        <v>0</v>
      </c>
      <c r="DT545" s="169">
        <f t="shared" ca="1" si="871"/>
        <v>0</v>
      </c>
      <c r="DU545" s="169">
        <f t="shared" ca="1" si="871"/>
        <v>0</v>
      </c>
      <c r="DV545" s="169">
        <f t="shared" ca="1" si="871"/>
        <v>0</v>
      </c>
    </row>
    <row r="546" spans="1:126" x14ac:dyDescent="0.2">
      <c r="A546" s="159"/>
      <c r="B546" s="183"/>
      <c r="C546" s="160"/>
      <c r="F546" s="6" t="s">
        <v>2961</v>
      </c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  <c r="AB546" s="161"/>
      <c r="AC546" s="161"/>
      <c r="AD546" s="161"/>
      <c r="AE546" s="161"/>
      <c r="AF546" s="161"/>
      <c r="AG546" s="161"/>
      <c r="AH546" s="161"/>
      <c r="AI546" s="161"/>
      <c r="AJ546" s="161"/>
      <c r="AK546" s="161"/>
      <c r="AL546" s="161"/>
      <c r="AM546" s="161"/>
      <c r="AN546" s="161"/>
      <c r="AO546" s="161"/>
      <c r="AP546" s="161"/>
      <c r="AQ546" s="161"/>
      <c r="AR546" s="161"/>
      <c r="AS546" s="161"/>
      <c r="AT546" s="161"/>
      <c r="AU546" s="161"/>
      <c r="AV546" s="161"/>
      <c r="AW546" s="161"/>
      <c r="AX546" s="161"/>
      <c r="AY546" s="161"/>
      <c r="AZ546" s="161"/>
      <c r="BA546" s="161"/>
      <c r="BB546" s="161"/>
      <c r="BC546" s="161"/>
      <c r="BD546" s="161"/>
      <c r="BE546" s="161"/>
      <c r="BF546" s="161"/>
      <c r="BG546" s="161"/>
      <c r="BH546" s="161"/>
      <c r="BI546" s="161"/>
      <c r="BJ546" s="161"/>
      <c r="BK546" s="161"/>
      <c r="BL546" s="161"/>
      <c r="BM546" s="161"/>
      <c r="BN546" s="161"/>
      <c r="BO546" s="161"/>
      <c r="BP546" s="161"/>
      <c r="BQ546" s="161"/>
      <c r="BR546" s="161"/>
      <c r="BS546" s="161"/>
      <c r="BT546" s="161"/>
      <c r="BU546" s="161"/>
      <c r="BV546" s="161"/>
      <c r="BW546" s="161"/>
      <c r="BX546" s="161"/>
      <c r="BY546" s="161"/>
      <c r="BZ546" s="161"/>
      <c r="CA546" s="161"/>
      <c r="CB546" s="161"/>
      <c r="CC546" s="161"/>
      <c r="CD546" s="161"/>
      <c r="CE546" s="161"/>
      <c r="CF546" s="161"/>
      <c r="CG546" s="161"/>
      <c r="CH546" s="161"/>
      <c r="CI546" s="161"/>
      <c r="CJ546" s="161"/>
      <c r="CK546" s="161"/>
      <c r="CL546" s="161"/>
      <c r="CM546" s="161"/>
      <c r="CN546" s="161"/>
      <c r="CO546" s="161"/>
      <c r="CP546" s="161"/>
      <c r="CQ546" s="161"/>
      <c r="CR546" s="161"/>
      <c r="CS546" s="161"/>
      <c r="CT546" s="161"/>
      <c r="CU546" s="161"/>
      <c r="CV546" s="161"/>
      <c r="CW546" s="161"/>
      <c r="CX546" s="161"/>
      <c r="CY546" s="161"/>
      <c r="CZ546" s="161"/>
      <c r="DA546" s="161"/>
      <c r="DB546" s="161"/>
      <c r="DC546" s="161"/>
      <c r="DD546" s="161"/>
      <c r="DE546" s="161"/>
      <c r="DF546" s="161"/>
      <c r="DG546" s="161"/>
      <c r="DH546" s="161"/>
      <c r="DI546" s="161"/>
      <c r="DJ546" s="161"/>
      <c r="DK546" s="161"/>
      <c r="DL546" s="161"/>
      <c r="DM546" s="161"/>
      <c r="DN546" s="161"/>
      <c r="DO546" s="161"/>
      <c r="DP546" s="161"/>
      <c r="DQ546" s="161"/>
      <c r="DR546" s="161"/>
      <c r="DS546" s="161"/>
      <c r="DT546" s="161"/>
      <c r="DU546" s="161"/>
      <c r="DV546" s="161"/>
    </row>
    <row r="547" spans="1:126" x14ac:dyDescent="0.2">
      <c r="A547" s="198" t="str">
        <f ca="1">Language!A$846</f>
        <v>Задолженность по заработной плате</v>
      </c>
      <c r="C547" s="160" t="str">
        <f ca="1">CurName1</f>
        <v>тыс. руб.</v>
      </c>
      <c r="F547" s="154" t="s">
        <v>694</v>
      </c>
      <c r="G547" s="161">
        <f t="shared" ref="G547:N547" ca="1" si="872">G549+G550</f>
        <v>645</v>
      </c>
      <c r="H547" s="161">
        <f t="shared" ca="1" si="872"/>
        <v>648.64692377487631</v>
      </c>
      <c r="I547" s="161">
        <f t="shared" ca="1" si="872"/>
        <v>652.31446778699274</v>
      </c>
      <c r="J547" s="161">
        <f t="shared" ca="1" si="872"/>
        <v>656.00274862616823</v>
      </c>
      <c r="K547" s="161">
        <f t="shared" ca="1" si="872"/>
        <v>659.71188354143806</v>
      </c>
      <c r="L547" s="161">
        <f t="shared" ca="1" si="872"/>
        <v>663.44199044478023</v>
      </c>
      <c r="M547" s="161">
        <f t="shared" ca="1" si="872"/>
        <v>667.19318791486467</v>
      </c>
      <c r="N547" s="161">
        <f t="shared" ca="1" si="872"/>
        <v>670.96559520082178</v>
      </c>
      <c r="O547" s="161">
        <f t="shared" ref="O547:AT547" ca="1" si="873">O549+O550</f>
        <v>674.75933222603408</v>
      </c>
      <c r="P547" s="161">
        <f t="shared" ca="1" si="873"/>
        <v>678.5745195919485</v>
      </c>
      <c r="Q547" s="161">
        <f t="shared" ca="1" si="873"/>
        <v>682.41127858191021</v>
      </c>
      <c r="R547" s="161">
        <f t="shared" ca="1" si="873"/>
        <v>686.26973116501733</v>
      </c>
      <c r="S547" s="161">
        <f t="shared" ca="1" si="873"/>
        <v>690.15</v>
      </c>
      <c r="T547" s="161">
        <f t="shared" ca="1" si="873"/>
        <v>694.05220843911775</v>
      </c>
      <c r="U547" s="161">
        <f t="shared" ca="1" si="873"/>
        <v>697.97648053208218</v>
      </c>
      <c r="V547" s="161">
        <f t="shared" ca="1" si="873"/>
        <v>701.92294103000006</v>
      </c>
      <c r="W547" s="161">
        <f t="shared" ca="1" si="873"/>
        <v>705.89171538933874</v>
      </c>
      <c r="X547" s="161">
        <f t="shared" ca="1" si="873"/>
        <v>709.88292977591504</v>
      </c>
      <c r="Y547" s="161">
        <f t="shared" ca="1" si="873"/>
        <v>713.89671106890523</v>
      </c>
      <c r="Z547" s="161">
        <f t="shared" ca="1" si="873"/>
        <v>717.9331868648793</v>
      </c>
      <c r="AA547" s="161">
        <f t="shared" ca="1" si="873"/>
        <v>721.99248548185653</v>
      </c>
      <c r="AB547" s="161">
        <f t="shared" ca="1" si="873"/>
        <v>726.07473596338502</v>
      </c>
      <c r="AC547" s="161">
        <f t="shared" ca="1" si="873"/>
        <v>730.18006808264397</v>
      </c>
      <c r="AD547" s="161">
        <f t="shared" ca="1" si="873"/>
        <v>734.30861234656868</v>
      </c>
      <c r="AE547" s="161">
        <f t="shared" ca="1" si="873"/>
        <v>738.46049999999991</v>
      </c>
      <c r="AF547" s="161">
        <f t="shared" ca="1" si="873"/>
        <v>742.63586302985595</v>
      </c>
      <c r="AG547" s="161">
        <f t="shared" ca="1" si="873"/>
        <v>746.83483416932791</v>
      </c>
      <c r="AH547" s="161">
        <f t="shared" ca="1" si="873"/>
        <v>751.05754690210006</v>
      </c>
      <c r="AI547" s="161">
        <f t="shared" ca="1" si="873"/>
        <v>755.30413546659247</v>
      </c>
      <c r="AJ547" s="161">
        <f t="shared" ca="1" si="873"/>
        <v>759.574734860229</v>
      </c>
      <c r="AK547" s="161">
        <f t="shared" ca="1" si="873"/>
        <v>763.86948084372852</v>
      </c>
      <c r="AL547" s="161">
        <f t="shared" ca="1" si="873"/>
        <v>768.18850994542072</v>
      </c>
      <c r="AM547" s="161">
        <f t="shared" ca="1" si="873"/>
        <v>772.5319594655864</v>
      </c>
      <c r="AN547" s="161">
        <f t="shared" ca="1" si="873"/>
        <v>776.89996748082194</v>
      </c>
      <c r="AO547" s="161">
        <f t="shared" ca="1" si="873"/>
        <v>781.29267284842899</v>
      </c>
      <c r="AP547" s="161">
        <f t="shared" ca="1" si="873"/>
        <v>785.71021521082844</v>
      </c>
      <c r="AQ547" s="161">
        <f t="shared" ca="1" si="873"/>
        <v>790.15273499999989</v>
      </c>
      <c r="AR547" s="161">
        <f t="shared" ca="1" si="873"/>
        <v>794.62037344194573</v>
      </c>
      <c r="AS547" s="161">
        <f t="shared" ca="1" si="873"/>
        <v>799.11327256118079</v>
      </c>
      <c r="AT547" s="161">
        <f t="shared" ca="1" si="873"/>
        <v>803.6315751852469</v>
      </c>
      <c r="AU547" s="161">
        <f t="shared" ref="AU547:BZ547" ca="1" si="874">AU549+AU550</f>
        <v>808.17542494925385</v>
      </c>
      <c r="AV547" s="161">
        <f t="shared" ca="1" si="874"/>
        <v>812.74496630044496</v>
      </c>
      <c r="AW547" s="161">
        <f t="shared" ca="1" si="874"/>
        <v>817.34034450278943</v>
      </c>
      <c r="AX547" s="161">
        <f t="shared" ca="1" si="874"/>
        <v>821.96170564160013</v>
      </c>
      <c r="AY547" s="161">
        <f t="shared" ca="1" si="874"/>
        <v>826.6091966281773</v>
      </c>
      <c r="AZ547" s="161">
        <f t="shared" ca="1" si="874"/>
        <v>831.28296520447918</v>
      </c>
      <c r="BA547" s="161">
        <f t="shared" ca="1" si="874"/>
        <v>835.98315994781888</v>
      </c>
      <c r="BB547" s="161">
        <f t="shared" ca="1" si="874"/>
        <v>840.7099302755862</v>
      </c>
      <c r="BC547" s="161">
        <f t="shared" ca="1" si="874"/>
        <v>845.46342644999982</v>
      </c>
      <c r="BD547" s="161">
        <f t="shared" ca="1" si="874"/>
        <v>850.24379958288182</v>
      </c>
      <c r="BE547" s="161">
        <f t="shared" ca="1" si="874"/>
        <v>855.0512016404632</v>
      </c>
      <c r="BF547" s="161">
        <f t="shared" ca="1" si="874"/>
        <v>859.88578544821416</v>
      </c>
      <c r="BG547" s="161">
        <f t="shared" ca="1" si="874"/>
        <v>864.74770469570149</v>
      </c>
      <c r="BH547" s="161">
        <f t="shared" ca="1" si="874"/>
        <v>869.63711394147583</v>
      </c>
      <c r="BI547" s="161">
        <f t="shared" ca="1" si="874"/>
        <v>874.5541686179846</v>
      </c>
      <c r="BJ547" s="161">
        <f t="shared" ca="1" si="874"/>
        <v>879.49902503651197</v>
      </c>
      <c r="BK547" s="161">
        <f t="shared" ca="1" si="874"/>
        <v>884.4718403921496</v>
      </c>
      <c r="BL547" s="161">
        <f t="shared" ca="1" si="874"/>
        <v>889.47277276879277</v>
      </c>
      <c r="BM547" s="161">
        <f t="shared" ca="1" si="874"/>
        <v>894.50198114416605</v>
      </c>
      <c r="BN547" s="161">
        <f t="shared" ca="1" si="874"/>
        <v>899.55962539487712</v>
      </c>
      <c r="BO547" s="161">
        <f t="shared" ca="1" si="874"/>
        <v>904.64586630149961</v>
      </c>
      <c r="BP547" s="161">
        <f t="shared" ca="1" si="874"/>
        <v>909.76086555368352</v>
      </c>
      <c r="BQ547" s="161">
        <f t="shared" ca="1" si="874"/>
        <v>914.90478575529585</v>
      </c>
      <c r="BR547" s="161">
        <f t="shared" ca="1" si="874"/>
        <v>920.07779042958896</v>
      </c>
      <c r="BS547" s="161">
        <f t="shared" ca="1" si="874"/>
        <v>925.28004402440047</v>
      </c>
      <c r="BT547" s="161">
        <f t="shared" ca="1" si="874"/>
        <v>930.51171191737933</v>
      </c>
      <c r="BU547" s="161">
        <f t="shared" ca="1" si="874"/>
        <v>935.77296042124362</v>
      </c>
      <c r="BV547" s="161">
        <f t="shared" ca="1" si="874"/>
        <v>941.06395678906779</v>
      </c>
      <c r="BW547" s="161">
        <f t="shared" ca="1" si="874"/>
        <v>946.38486921959998</v>
      </c>
      <c r="BX547" s="161">
        <f t="shared" ca="1" si="874"/>
        <v>951.73586686260819</v>
      </c>
      <c r="BY547" s="161">
        <f t="shared" ca="1" si="874"/>
        <v>957.11711982425754</v>
      </c>
      <c r="BZ547" s="161">
        <f t="shared" ca="1" si="874"/>
        <v>962.52879917251835</v>
      </c>
      <c r="CA547" s="161">
        <f t="shared" ref="CA547:DF547" ca="1" si="875">CA549+CA550</f>
        <v>967.97107694260444</v>
      </c>
      <c r="CB547" s="161">
        <f t="shared" ca="1" si="875"/>
        <v>973.44412614244106</v>
      </c>
      <c r="CC547" s="161">
        <f t="shared" ca="1" si="875"/>
        <v>978.94812075816617</v>
      </c>
      <c r="CD547" s="161">
        <f t="shared" ca="1" si="875"/>
        <v>984.48323575966003</v>
      </c>
      <c r="CE547" s="161">
        <f t="shared" ca="1" si="875"/>
        <v>990.0496471061083</v>
      </c>
      <c r="CF547" s="161">
        <f t="shared" ca="1" si="875"/>
        <v>995.64753175159558</v>
      </c>
      <c r="CG547" s="161">
        <f t="shared" ca="1" si="875"/>
        <v>1001.2770676507303</v>
      </c>
      <c r="CH547" s="161">
        <f t="shared" ca="1" si="875"/>
        <v>1006.9384337643023</v>
      </c>
      <c r="CI547" s="161">
        <f t="shared" ca="1" si="875"/>
        <v>1012.6318100649719</v>
      </c>
      <c r="CJ547" s="161">
        <f t="shared" ca="1" si="875"/>
        <v>1018.3573775429907</v>
      </c>
      <c r="CK547" s="161">
        <f t="shared" ca="1" si="875"/>
        <v>1024.1153182119556</v>
      </c>
      <c r="CL547" s="161">
        <f t="shared" ca="1" si="875"/>
        <v>1029.9058151145946</v>
      </c>
      <c r="CM547" s="161">
        <f t="shared" ca="1" si="875"/>
        <v>1035.7290523285867</v>
      </c>
      <c r="CN547" s="161">
        <f t="shared" ca="1" si="875"/>
        <v>1041.5852149724119</v>
      </c>
      <c r="CO547" s="161">
        <f t="shared" ca="1" si="875"/>
        <v>1047.4744892112378</v>
      </c>
      <c r="CP547" s="161">
        <f t="shared" ca="1" si="875"/>
        <v>1053.3970622628362</v>
      </c>
      <c r="CQ547" s="161">
        <f t="shared" ca="1" si="875"/>
        <v>1059.353122403536</v>
      </c>
      <c r="CR547" s="161">
        <f t="shared" ca="1" si="875"/>
        <v>1065.3428589742075</v>
      </c>
      <c r="CS547" s="161">
        <f t="shared" ca="1" si="875"/>
        <v>1071.3664623862815</v>
      </c>
      <c r="CT547" s="161">
        <f t="shared" ca="1" si="875"/>
        <v>1077.4241241278035</v>
      </c>
      <c r="CU547" s="161">
        <f t="shared" ca="1" si="875"/>
        <v>1083.5160367695198</v>
      </c>
      <c r="CV547" s="161">
        <f t="shared" ca="1" si="875"/>
        <v>1089.642393971</v>
      </c>
      <c r="CW547" s="161">
        <f t="shared" ca="1" si="875"/>
        <v>1095.8033904867923</v>
      </c>
      <c r="CX547" s="161">
        <f t="shared" ca="1" si="875"/>
        <v>1101.9992221726163</v>
      </c>
      <c r="CY547" s="161">
        <f t="shared" ca="1" si="875"/>
        <v>1108.2300859915877</v>
      </c>
      <c r="CZ547" s="161">
        <f t="shared" ca="1" si="875"/>
        <v>1114.4961800204808</v>
      </c>
      <c r="DA547" s="161">
        <f t="shared" ca="1" si="875"/>
        <v>1120.7977034560245</v>
      </c>
      <c r="DB547" s="161">
        <f t="shared" ca="1" si="875"/>
        <v>1127.1348566212348</v>
      </c>
      <c r="DC547" s="161">
        <f t="shared" ca="1" si="875"/>
        <v>1133.5078409717835</v>
      </c>
      <c r="DD547" s="161">
        <f t="shared" ca="1" si="875"/>
        <v>1139.916859102402</v>
      </c>
      <c r="DE547" s="161">
        <f t="shared" ca="1" si="875"/>
        <v>1146.3621147533215</v>
      </c>
      <c r="DF547" s="161">
        <f t="shared" ca="1" si="875"/>
        <v>1152.84381281675</v>
      </c>
      <c r="DG547" s="161">
        <f t="shared" ref="DG547:DV547" ca="1" si="876">DG549+DG550</f>
        <v>1159.3621593433863</v>
      </c>
      <c r="DH547" s="161">
        <f t="shared" ca="1" si="876"/>
        <v>1165.9173615489701</v>
      </c>
      <c r="DI547" s="161">
        <f t="shared" ca="1" si="876"/>
        <v>1172.5096278208678</v>
      </c>
      <c r="DJ547" s="161">
        <f t="shared" ca="1" si="876"/>
        <v>1179.1391677246997</v>
      </c>
      <c r="DK547" s="161">
        <f t="shared" ca="1" si="876"/>
        <v>1185.806192010999</v>
      </c>
      <c r="DL547" s="161">
        <f t="shared" ca="1" si="876"/>
        <v>1192.5109126219145</v>
      </c>
      <c r="DM547" s="161">
        <f t="shared" ca="1" si="876"/>
        <v>1199.2535426979462</v>
      </c>
      <c r="DN547" s="161">
        <f t="shared" ca="1" si="876"/>
        <v>1206.034296584721</v>
      </c>
      <c r="DO547" s="161">
        <f t="shared" ca="1" si="876"/>
        <v>1212.8533898398084</v>
      </c>
      <c r="DP547" s="161">
        <f t="shared" ca="1" si="876"/>
        <v>1219.7110392395703</v>
      </c>
      <c r="DQ547" s="161">
        <f t="shared" ca="1" si="876"/>
        <v>1226.6074627860537</v>
      </c>
      <c r="DR547" s="161">
        <f t="shared" ca="1" si="876"/>
        <v>1233.5428797139225</v>
      </c>
      <c r="DS547" s="161">
        <f t="shared" ca="1" si="876"/>
        <v>1240.5175104974232</v>
      </c>
      <c r="DT547" s="161">
        <f t="shared" ca="1" si="876"/>
        <v>1247.531576857398</v>
      </c>
      <c r="DU547" s="161">
        <f t="shared" ca="1" si="876"/>
        <v>1254.5853017683287</v>
      </c>
      <c r="DV547" s="161">
        <f t="shared" ca="1" si="876"/>
        <v>1261.6789094654284</v>
      </c>
    </row>
    <row r="548" spans="1:126" collapsed="1" x14ac:dyDescent="0.2">
      <c r="A548" s="159" t="str">
        <f ca="1">Language!A$742</f>
        <v>периодичность выплаты заработной платы</v>
      </c>
      <c r="B548" s="310">
        <v>15</v>
      </c>
      <c r="C548" s="160" t="str">
        <f ca="1">Language!$A$1464</f>
        <v>дней</v>
      </c>
      <c r="F548" s="6" t="s">
        <v>2961</v>
      </c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  <c r="AB548" s="161"/>
      <c r="AC548" s="161"/>
      <c r="AD548" s="161"/>
      <c r="AE548" s="161"/>
      <c r="AF548" s="161"/>
      <c r="AG548" s="161"/>
      <c r="AH548" s="161"/>
      <c r="AI548" s="161"/>
      <c r="AJ548" s="161"/>
      <c r="AK548" s="161"/>
      <c r="AL548" s="161"/>
      <c r="AM548" s="161"/>
      <c r="AN548" s="161"/>
      <c r="AO548" s="161"/>
      <c r="AP548" s="161"/>
      <c r="AQ548" s="161"/>
      <c r="AR548" s="161"/>
      <c r="AS548" s="161"/>
      <c r="AT548" s="161"/>
      <c r="AU548" s="161"/>
      <c r="AV548" s="161"/>
      <c r="AW548" s="161"/>
      <c r="AX548" s="161"/>
      <c r="AY548" s="161"/>
      <c r="AZ548" s="161"/>
      <c r="BA548" s="161"/>
      <c r="BB548" s="161"/>
      <c r="BC548" s="161"/>
      <c r="BD548" s="161"/>
      <c r="BE548" s="161"/>
      <c r="BF548" s="161"/>
      <c r="BG548" s="161"/>
      <c r="BH548" s="161"/>
      <c r="BI548" s="161"/>
      <c r="BJ548" s="161"/>
      <c r="BK548" s="161"/>
      <c r="BL548" s="161"/>
      <c r="BM548" s="161"/>
      <c r="BN548" s="161"/>
      <c r="BO548" s="161"/>
      <c r="BP548" s="161"/>
      <c r="BQ548" s="161"/>
      <c r="BR548" s="161"/>
      <c r="BS548" s="161"/>
      <c r="BT548" s="161"/>
      <c r="BU548" s="161"/>
      <c r="BV548" s="161"/>
      <c r="BW548" s="161"/>
      <c r="BX548" s="161"/>
      <c r="BY548" s="161"/>
      <c r="BZ548" s="161"/>
      <c r="CA548" s="161"/>
      <c r="CB548" s="161"/>
      <c r="CC548" s="161"/>
      <c r="CD548" s="161"/>
      <c r="CE548" s="161"/>
      <c r="CF548" s="161"/>
      <c r="CG548" s="161"/>
      <c r="CH548" s="161"/>
      <c r="CI548" s="161"/>
      <c r="CJ548" s="161"/>
      <c r="CK548" s="161"/>
      <c r="CL548" s="161"/>
      <c r="CM548" s="161"/>
      <c r="CN548" s="161"/>
      <c r="CO548" s="161"/>
      <c r="CP548" s="161"/>
      <c r="CQ548" s="161"/>
      <c r="CR548" s="161"/>
      <c r="CS548" s="161"/>
      <c r="CT548" s="161"/>
      <c r="CU548" s="161"/>
      <c r="CV548" s="161"/>
      <c r="CW548" s="161"/>
      <c r="CX548" s="161"/>
      <c r="CY548" s="161"/>
      <c r="CZ548" s="161"/>
      <c r="DA548" s="161"/>
      <c r="DB548" s="161"/>
      <c r="DC548" s="161"/>
      <c r="DD548" s="161"/>
      <c r="DE548" s="161"/>
      <c r="DF548" s="161"/>
      <c r="DG548" s="161"/>
      <c r="DH548" s="161"/>
      <c r="DI548" s="161"/>
      <c r="DJ548" s="161"/>
      <c r="DK548" s="161"/>
      <c r="DL548" s="161"/>
      <c r="DM548" s="161"/>
      <c r="DN548" s="161"/>
      <c r="DO548" s="161"/>
      <c r="DP548" s="161"/>
      <c r="DQ548" s="161"/>
      <c r="DR548" s="161"/>
      <c r="DS548" s="161"/>
      <c r="DT548" s="161"/>
      <c r="DU548" s="161"/>
      <c r="DV548" s="161"/>
    </row>
    <row r="549" spans="1:126" hidden="1" outlineLevel="1" x14ac:dyDescent="0.2">
      <c r="A549" s="168" t="str">
        <f ca="1">Language!A$848</f>
        <v>величина из плана затрат</v>
      </c>
      <c r="B549" s="168"/>
      <c r="C549" s="158" t="str">
        <f ca="1">CurName1</f>
        <v>тыс. руб.</v>
      </c>
      <c r="F549" s="6" t="s">
        <v>3083</v>
      </c>
      <c r="G549" s="169">
        <f t="shared" ref="G549:AL549" ca="1" si="877">G408</f>
        <v>645</v>
      </c>
      <c r="H549" s="169">
        <f t="shared" ca="1" si="877"/>
        <v>648.64692377487631</v>
      </c>
      <c r="I549" s="169">
        <f t="shared" ca="1" si="877"/>
        <v>652.31446778699274</v>
      </c>
      <c r="J549" s="169">
        <f t="shared" ca="1" si="877"/>
        <v>656.00274862616823</v>
      </c>
      <c r="K549" s="169">
        <f t="shared" ca="1" si="877"/>
        <v>659.71188354143806</v>
      </c>
      <c r="L549" s="169">
        <f t="shared" ca="1" si="877"/>
        <v>663.44199044478023</v>
      </c>
      <c r="M549" s="169">
        <f t="shared" ca="1" si="877"/>
        <v>667.19318791486467</v>
      </c>
      <c r="N549" s="169">
        <f t="shared" ca="1" si="877"/>
        <v>670.96559520082178</v>
      </c>
      <c r="O549" s="169">
        <f t="shared" ca="1" si="877"/>
        <v>674.75933222603408</v>
      </c>
      <c r="P549" s="169">
        <f t="shared" ca="1" si="877"/>
        <v>678.5745195919485</v>
      </c>
      <c r="Q549" s="169">
        <f t="shared" ca="1" si="877"/>
        <v>682.41127858191021</v>
      </c>
      <c r="R549" s="169">
        <f t="shared" ca="1" si="877"/>
        <v>686.26973116501733</v>
      </c>
      <c r="S549" s="169">
        <f t="shared" ca="1" si="877"/>
        <v>690.15</v>
      </c>
      <c r="T549" s="169">
        <f t="shared" ca="1" si="877"/>
        <v>694.05220843911775</v>
      </c>
      <c r="U549" s="169">
        <f t="shared" ca="1" si="877"/>
        <v>697.97648053208218</v>
      </c>
      <c r="V549" s="169">
        <f t="shared" ca="1" si="877"/>
        <v>701.92294103000006</v>
      </c>
      <c r="W549" s="169">
        <f t="shared" ca="1" si="877"/>
        <v>705.89171538933874</v>
      </c>
      <c r="X549" s="169">
        <f t="shared" ca="1" si="877"/>
        <v>709.88292977591504</v>
      </c>
      <c r="Y549" s="169">
        <f t="shared" ca="1" si="877"/>
        <v>713.89671106890523</v>
      </c>
      <c r="Z549" s="169">
        <f t="shared" ca="1" si="877"/>
        <v>717.9331868648793</v>
      </c>
      <c r="AA549" s="169">
        <f t="shared" ca="1" si="877"/>
        <v>721.99248548185653</v>
      </c>
      <c r="AB549" s="169">
        <f t="shared" ca="1" si="877"/>
        <v>726.07473596338502</v>
      </c>
      <c r="AC549" s="169">
        <f t="shared" ca="1" si="877"/>
        <v>730.18006808264397</v>
      </c>
      <c r="AD549" s="169">
        <f t="shared" ca="1" si="877"/>
        <v>734.30861234656868</v>
      </c>
      <c r="AE549" s="169">
        <f t="shared" ca="1" si="877"/>
        <v>738.46049999999991</v>
      </c>
      <c r="AF549" s="169">
        <f t="shared" ca="1" si="877"/>
        <v>742.63586302985595</v>
      </c>
      <c r="AG549" s="169">
        <f t="shared" ca="1" si="877"/>
        <v>746.83483416932791</v>
      </c>
      <c r="AH549" s="169">
        <f t="shared" ca="1" si="877"/>
        <v>751.05754690210006</v>
      </c>
      <c r="AI549" s="169">
        <f t="shared" ca="1" si="877"/>
        <v>755.30413546659247</v>
      </c>
      <c r="AJ549" s="169">
        <f t="shared" ca="1" si="877"/>
        <v>759.574734860229</v>
      </c>
      <c r="AK549" s="169">
        <f t="shared" ca="1" si="877"/>
        <v>763.86948084372852</v>
      </c>
      <c r="AL549" s="169">
        <f t="shared" ca="1" si="877"/>
        <v>768.18850994542072</v>
      </c>
      <c r="AM549" s="169">
        <f t="shared" ref="AM549:BR549" ca="1" si="878">AM408</f>
        <v>772.5319594655864</v>
      </c>
      <c r="AN549" s="169">
        <f t="shared" ca="1" si="878"/>
        <v>776.89996748082194</v>
      </c>
      <c r="AO549" s="169">
        <f t="shared" ca="1" si="878"/>
        <v>781.29267284842899</v>
      </c>
      <c r="AP549" s="169">
        <f t="shared" ca="1" si="878"/>
        <v>785.71021521082844</v>
      </c>
      <c r="AQ549" s="169">
        <f t="shared" ca="1" si="878"/>
        <v>790.15273499999989</v>
      </c>
      <c r="AR549" s="169">
        <f t="shared" ca="1" si="878"/>
        <v>794.62037344194573</v>
      </c>
      <c r="AS549" s="169">
        <f t="shared" ca="1" si="878"/>
        <v>799.11327256118079</v>
      </c>
      <c r="AT549" s="169">
        <f t="shared" ca="1" si="878"/>
        <v>803.6315751852469</v>
      </c>
      <c r="AU549" s="169">
        <f t="shared" ca="1" si="878"/>
        <v>808.17542494925385</v>
      </c>
      <c r="AV549" s="169">
        <f t="shared" ca="1" si="878"/>
        <v>812.74496630044496</v>
      </c>
      <c r="AW549" s="169">
        <f t="shared" ca="1" si="878"/>
        <v>817.34034450278943</v>
      </c>
      <c r="AX549" s="169">
        <f t="shared" ca="1" si="878"/>
        <v>821.96170564160013</v>
      </c>
      <c r="AY549" s="169">
        <f t="shared" ca="1" si="878"/>
        <v>826.6091966281773</v>
      </c>
      <c r="AZ549" s="169">
        <f t="shared" ca="1" si="878"/>
        <v>831.28296520447918</v>
      </c>
      <c r="BA549" s="169">
        <f t="shared" ca="1" si="878"/>
        <v>835.98315994781888</v>
      </c>
      <c r="BB549" s="169">
        <f t="shared" ca="1" si="878"/>
        <v>840.7099302755862</v>
      </c>
      <c r="BC549" s="169">
        <f t="shared" ca="1" si="878"/>
        <v>845.46342644999982</v>
      </c>
      <c r="BD549" s="169">
        <f t="shared" ca="1" si="878"/>
        <v>850.24379958288182</v>
      </c>
      <c r="BE549" s="169">
        <f t="shared" ca="1" si="878"/>
        <v>855.0512016404632</v>
      </c>
      <c r="BF549" s="169">
        <f t="shared" ca="1" si="878"/>
        <v>859.88578544821416</v>
      </c>
      <c r="BG549" s="169">
        <f t="shared" ca="1" si="878"/>
        <v>864.74770469570149</v>
      </c>
      <c r="BH549" s="169">
        <f t="shared" ca="1" si="878"/>
        <v>869.63711394147583</v>
      </c>
      <c r="BI549" s="169">
        <f t="shared" ca="1" si="878"/>
        <v>874.5541686179846</v>
      </c>
      <c r="BJ549" s="169">
        <f t="shared" ca="1" si="878"/>
        <v>879.49902503651197</v>
      </c>
      <c r="BK549" s="169">
        <f t="shared" ca="1" si="878"/>
        <v>884.4718403921496</v>
      </c>
      <c r="BL549" s="169">
        <f t="shared" ca="1" si="878"/>
        <v>889.47277276879277</v>
      </c>
      <c r="BM549" s="169">
        <f t="shared" ca="1" si="878"/>
        <v>894.50198114416605</v>
      </c>
      <c r="BN549" s="169">
        <f t="shared" ca="1" si="878"/>
        <v>899.55962539487712</v>
      </c>
      <c r="BO549" s="169">
        <f t="shared" ca="1" si="878"/>
        <v>904.64586630149961</v>
      </c>
      <c r="BP549" s="169">
        <f t="shared" ca="1" si="878"/>
        <v>909.76086555368352</v>
      </c>
      <c r="BQ549" s="169">
        <f t="shared" ca="1" si="878"/>
        <v>914.90478575529585</v>
      </c>
      <c r="BR549" s="169">
        <f t="shared" ca="1" si="878"/>
        <v>920.07779042958896</v>
      </c>
      <c r="BS549" s="169">
        <f t="shared" ref="BS549:CX549" ca="1" si="879">BS408</f>
        <v>925.28004402440047</v>
      </c>
      <c r="BT549" s="169">
        <f t="shared" ca="1" si="879"/>
        <v>930.51171191737933</v>
      </c>
      <c r="BU549" s="169">
        <f t="shared" ca="1" si="879"/>
        <v>935.77296042124362</v>
      </c>
      <c r="BV549" s="169">
        <f t="shared" ca="1" si="879"/>
        <v>941.06395678906779</v>
      </c>
      <c r="BW549" s="169">
        <f t="shared" ca="1" si="879"/>
        <v>946.38486921959998</v>
      </c>
      <c r="BX549" s="169">
        <f t="shared" ca="1" si="879"/>
        <v>951.73586686260819</v>
      </c>
      <c r="BY549" s="169">
        <f t="shared" ca="1" si="879"/>
        <v>957.11711982425754</v>
      </c>
      <c r="BZ549" s="169">
        <f t="shared" ca="1" si="879"/>
        <v>962.52879917251835</v>
      </c>
      <c r="CA549" s="169">
        <f t="shared" ca="1" si="879"/>
        <v>967.97107694260444</v>
      </c>
      <c r="CB549" s="169">
        <f t="shared" ca="1" si="879"/>
        <v>973.44412614244106</v>
      </c>
      <c r="CC549" s="169">
        <f t="shared" ca="1" si="879"/>
        <v>978.94812075816617</v>
      </c>
      <c r="CD549" s="169">
        <f t="shared" ca="1" si="879"/>
        <v>984.48323575966003</v>
      </c>
      <c r="CE549" s="169">
        <f t="shared" ca="1" si="879"/>
        <v>990.0496471061083</v>
      </c>
      <c r="CF549" s="169">
        <f t="shared" ca="1" si="879"/>
        <v>995.64753175159558</v>
      </c>
      <c r="CG549" s="169">
        <f t="shared" ca="1" si="879"/>
        <v>1001.2770676507303</v>
      </c>
      <c r="CH549" s="169">
        <f t="shared" ca="1" si="879"/>
        <v>1006.9384337643023</v>
      </c>
      <c r="CI549" s="169">
        <f t="shared" ca="1" si="879"/>
        <v>1012.6318100649719</v>
      </c>
      <c r="CJ549" s="169">
        <f t="shared" ca="1" si="879"/>
        <v>1018.3573775429907</v>
      </c>
      <c r="CK549" s="169">
        <f t="shared" ca="1" si="879"/>
        <v>1024.1153182119556</v>
      </c>
      <c r="CL549" s="169">
        <f t="shared" ca="1" si="879"/>
        <v>1029.9058151145946</v>
      </c>
      <c r="CM549" s="169">
        <f t="shared" ca="1" si="879"/>
        <v>1035.7290523285867</v>
      </c>
      <c r="CN549" s="169">
        <f t="shared" ca="1" si="879"/>
        <v>1041.5852149724119</v>
      </c>
      <c r="CO549" s="169">
        <f t="shared" ca="1" si="879"/>
        <v>1047.4744892112378</v>
      </c>
      <c r="CP549" s="169">
        <f t="shared" ca="1" si="879"/>
        <v>1053.3970622628362</v>
      </c>
      <c r="CQ549" s="169">
        <f t="shared" ca="1" si="879"/>
        <v>1059.353122403536</v>
      </c>
      <c r="CR549" s="169">
        <f t="shared" ca="1" si="879"/>
        <v>1065.3428589742075</v>
      </c>
      <c r="CS549" s="169">
        <f t="shared" ca="1" si="879"/>
        <v>1071.3664623862815</v>
      </c>
      <c r="CT549" s="169">
        <f t="shared" ca="1" si="879"/>
        <v>1077.4241241278035</v>
      </c>
      <c r="CU549" s="169">
        <f t="shared" ca="1" si="879"/>
        <v>1083.5160367695198</v>
      </c>
      <c r="CV549" s="169">
        <f t="shared" ca="1" si="879"/>
        <v>1089.642393971</v>
      </c>
      <c r="CW549" s="169">
        <f t="shared" ca="1" si="879"/>
        <v>1095.8033904867923</v>
      </c>
      <c r="CX549" s="169">
        <f t="shared" ca="1" si="879"/>
        <v>1101.9992221726163</v>
      </c>
      <c r="CY549" s="169">
        <f t="shared" ref="CY549:DV549" ca="1" si="880">CY408</f>
        <v>1108.2300859915877</v>
      </c>
      <c r="CZ549" s="169">
        <f t="shared" ca="1" si="880"/>
        <v>1114.4961800204808</v>
      </c>
      <c r="DA549" s="169">
        <f t="shared" ca="1" si="880"/>
        <v>1120.7977034560245</v>
      </c>
      <c r="DB549" s="169">
        <f t="shared" ca="1" si="880"/>
        <v>1127.1348566212348</v>
      </c>
      <c r="DC549" s="169">
        <f t="shared" ca="1" si="880"/>
        <v>1133.5078409717835</v>
      </c>
      <c r="DD549" s="169">
        <f t="shared" ca="1" si="880"/>
        <v>1139.916859102402</v>
      </c>
      <c r="DE549" s="169">
        <f t="shared" ca="1" si="880"/>
        <v>1146.3621147533215</v>
      </c>
      <c r="DF549" s="169">
        <f t="shared" ca="1" si="880"/>
        <v>1152.84381281675</v>
      </c>
      <c r="DG549" s="169">
        <f t="shared" ca="1" si="880"/>
        <v>1159.3621593433863</v>
      </c>
      <c r="DH549" s="169">
        <f t="shared" ca="1" si="880"/>
        <v>1165.9173615489701</v>
      </c>
      <c r="DI549" s="169">
        <f t="shared" ca="1" si="880"/>
        <v>1172.5096278208678</v>
      </c>
      <c r="DJ549" s="169">
        <f t="shared" ca="1" si="880"/>
        <v>1179.1391677246997</v>
      </c>
      <c r="DK549" s="169">
        <f t="shared" ca="1" si="880"/>
        <v>1185.806192010999</v>
      </c>
      <c r="DL549" s="169">
        <f t="shared" ca="1" si="880"/>
        <v>1192.5109126219145</v>
      </c>
      <c r="DM549" s="169">
        <f t="shared" ca="1" si="880"/>
        <v>1199.2535426979462</v>
      </c>
      <c r="DN549" s="169">
        <f t="shared" ca="1" si="880"/>
        <v>1206.034296584721</v>
      </c>
      <c r="DO549" s="169">
        <f t="shared" ca="1" si="880"/>
        <v>1212.8533898398084</v>
      </c>
      <c r="DP549" s="169">
        <f t="shared" ca="1" si="880"/>
        <v>1219.7110392395703</v>
      </c>
      <c r="DQ549" s="169">
        <f t="shared" ca="1" si="880"/>
        <v>1226.6074627860537</v>
      </c>
      <c r="DR549" s="169">
        <f t="shared" ca="1" si="880"/>
        <v>1233.5428797139225</v>
      </c>
      <c r="DS549" s="169">
        <f t="shared" ca="1" si="880"/>
        <v>1240.5175104974232</v>
      </c>
      <c r="DT549" s="169">
        <f t="shared" ca="1" si="880"/>
        <v>1247.531576857398</v>
      </c>
      <c r="DU549" s="169">
        <f t="shared" ca="1" si="880"/>
        <v>1254.5853017683287</v>
      </c>
      <c r="DV549" s="169">
        <f t="shared" ca="1" si="880"/>
        <v>1261.6789094654284</v>
      </c>
    </row>
    <row r="550" spans="1:126" hidden="1" outlineLevel="1" x14ac:dyDescent="0.2">
      <c r="A550" s="168" t="str">
        <f ca="1">Language!A$849</f>
        <v>величина из стартового баланса</v>
      </c>
      <c r="B550" s="196">
        <f>Старт!B31</f>
        <v>0</v>
      </c>
      <c r="C550" s="158" t="str">
        <f ca="1">CurName1</f>
        <v>тыс. руб.</v>
      </c>
      <c r="F550" s="6" t="s">
        <v>3099</v>
      </c>
      <c r="G550" s="302">
        <f ca="1">IF(SUM($G549:G549)=0,$B550,0)</f>
        <v>0</v>
      </c>
      <c r="H550" s="302">
        <f ca="1">IF(SUM($G549:H549)=0,$B550,0)</f>
        <v>0</v>
      </c>
      <c r="I550" s="302">
        <f ca="1">IF(SUM($G549:I549)=0,$B550,0)</f>
        <v>0</v>
      </c>
      <c r="J550" s="302">
        <f ca="1">IF(SUM($G549:J549)=0,$B550,0)</f>
        <v>0</v>
      </c>
      <c r="K550" s="302">
        <f ca="1">IF(SUM($G549:K549)=0,$B550,0)</f>
        <v>0</v>
      </c>
      <c r="L550" s="302">
        <f ca="1">IF(SUM($G549:L549)=0,$B550,0)</f>
        <v>0</v>
      </c>
      <c r="M550" s="302">
        <f ca="1">IF(SUM($G549:M549)=0,$B550,0)</f>
        <v>0</v>
      </c>
      <c r="N550" s="302">
        <f ca="1">IF(SUM($G549:N549)=0,$B550,0)</f>
        <v>0</v>
      </c>
      <c r="O550" s="302">
        <f ca="1">IF(SUM($G549:O549)=0,$B550,0)</f>
        <v>0</v>
      </c>
      <c r="P550" s="302">
        <f ca="1">IF(SUM($G549:P549)=0,$B550,0)</f>
        <v>0</v>
      </c>
      <c r="Q550" s="302">
        <f ca="1">IF(SUM($G549:Q549)=0,$B550,0)</f>
        <v>0</v>
      </c>
      <c r="R550" s="302">
        <f ca="1">IF(SUM($G549:R549)=0,$B550,0)</f>
        <v>0</v>
      </c>
      <c r="S550" s="302">
        <f ca="1">IF(SUM($G549:S549)=0,$B550,0)</f>
        <v>0</v>
      </c>
      <c r="T550" s="302">
        <f ca="1">IF(SUM($G549:T549)=0,$B550,0)</f>
        <v>0</v>
      </c>
      <c r="U550" s="302">
        <f ca="1">IF(SUM($G549:U549)=0,$B550,0)</f>
        <v>0</v>
      </c>
      <c r="V550" s="302">
        <f ca="1">IF(SUM($G549:V549)=0,$B550,0)</f>
        <v>0</v>
      </c>
      <c r="W550" s="302">
        <f ca="1">IF(SUM($G549:W549)=0,$B550,0)</f>
        <v>0</v>
      </c>
      <c r="X550" s="302">
        <f ca="1">IF(SUM($G549:X549)=0,$B550,0)</f>
        <v>0</v>
      </c>
      <c r="Y550" s="302">
        <f ca="1">IF(SUM($G549:Y549)=0,$B550,0)</f>
        <v>0</v>
      </c>
      <c r="Z550" s="302">
        <f ca="1">IF(SUM($G549:Z549)=0,$B550,0)</f>
        <v>0</v>
      </c>
      <c r="AA550" s="302">
        <f ca="1">IF(SUM($G549:AA549)=0,$B550,0)</f>
        <v>0</v>
      </c>
      <c r="AB550" s="302">
        <f ca="1">IF(SUM($G549:AB549)=0,$B550,0)</f>
        <v>0</v>
      </c>
      <c r="AC550" s="302">
        <f ca="1">IF(SUM($G549:AC549)=0,$B550,0)</f>
        <v>0</v>
      </c>
      <c r="AD550" s="302">
        <f ca="1">IF(SUM($G549:AD549)=0,$B550,0)</f>
        <v>0</v>
      </c>
      <c r="AE550" s="302">
        <f ca="1">IF(SUM($G549:AE549)=0,$B550,0)</f>
        <v>0</v>
      </c>
      <c r="AF550" s="302">
        <f ca="1">IF(SUM($G549:AF549)=0,$B550,0)</f>
        <v>0</v>
      </c>
      <c r="AG550" s="302">
        <f ca="1">IF(SUM($G549:AG549)=0,$B550,0)</f>
        <v>0</v>
      </c>
      <c r="AH550" s="302">
        <f ca="1">IF(SUM($G549:AH549)=0,$B550,0)</f>
        <v>0</v>
      </c>
      <c r="AI550" s="302">
        <f ca="1">IF(SUM($G549:AI549)=0,$B550,0)</f>
        <v>0</v>
      </c>
      <c r="AJ550" s="302">
        <f ca="1">IF(SUM($G549:AJ549)=0,$B550,0)</f>
        <v>0</v>
      </c>
      <c r="AK550" s="302">
        <f ca="1">IF(SUM($G549:AK549)=0,$B550,0)</f>
        <v>0</v>
      </c>
      <c r="AL550" s="302">
        <f ca="1">IF(SUM($G549:AL549)=0,$B550,0)</f>
        <v>0</v>
      </c>
      <c r="AM550" s="302">
        <f ca="1">IF(SUM($G549:AM549)=0,$B550,0)</f>
        <v>0</v>
      </c>
      <c r="AN550" s="302">
        <f ca="1">IF(SUM($G549:AN549)=0,$B550,0)</f>
        <v>0</v>
      </c>
      <c r="AO550" s="302">
        <f ca="1">IF(SUM($G549:AO549)=0,$B550,0)</f>
        <v>0</v>
      </c>
      <c r="AP550" s="302">
        <f ca="1">IF(SUM($G549:AP549)=0,$B550,0)</f>
        <v>0</v>
      </c>
      <c r="AQ550" s="302">
        <f ca="1">IF(SUM($G549:AQ549)=0,$B550,0)</f>
        <v>0</v>
      </c>
      <c r="AR550" s="302">
        <f ca="1">IF(SUM($G549:AR549)=0,$B550,0)</f>
        <v>0</v>
      </c>
      <c r="AS550" s="302">
        <f ca="1">IF(SUM($G549:AS549)=0,$B550,0)</f>
        <v>0</v>
      </c>
      <c r="AT550" s="302">
        <f ca="1">IF(SUM($G549:AT549)=0,$B550,0)</f>
        <v>0</v>
      </c>
      <c r="AU550" s="302">
        <f ca="1">IF(SUM($G549:AU549)=0,$B550,0)</f>
        <v>0</v>
      </c>
      <c r="AV550" s="302">
        <f ca="1">IF(SUM($G549:AV549)=0,$B550,0)</f>
        <v>0</v>
      </c>
      <c r="AW550" s="302">
        <f ca="1">IF(SUM($G549:AW549)=0,$B550,0)</f>
        <v>0</v>
      </c>
      <c r="AX550" s="302">
        <f ca="1">IF(SUM($G549:AX549)=0,$B550,0)</f>
        <v>0</v>
      </c>
      <c r="AY550" s="302">
        <f ca="1">IF(SUM($G549:AY549)=0,$B550,0)</f>
        <v>0</v>
      </c>
      <c r="AZ550" s="302">
        <f ca="1">IF(SUM($G549:AZ549)=0,$B550,0)</f>
        <v>0</v>
      </c>
      <c r="BA550" s="302">
        <f ca="1">IF(SUM($G549:BA549)=0,$B550,0)</f>
        <v>0</v>
      </c>
      <c r="BB550" s="302">
        <f ca="1">IF(SUM($G549:BB549)=0,$B550,0)</f>
        <v>0</v>
      </c>
      <c r="BC550" s="302">
        <f ca="1">IF(SUM($G549:BC549)=0,$B550,0)</f>
        <v>0</v>
      </c>
      <c r="BD550" s="302">
        <f ca="1">IF(SUM($G549:BD549)=0,$B550,0)</f>
        <v>0</v>
      </c>
      <c r="BE550" s="302">
        <f ca="1">IF(SUM($G549:BE549)=0,$B550,0)</f>
        <v>0</v>
      </c>
      <c r="BF550" s="302">
        <f ca="1">IF(SUM($G549:BF549)=0,$B550,0)</f>
        <v>0</v>
      </c>
      <c r="BG550" s="302">
        <f ca="1">IF(SUM($G549:BG549)=0,$B550,0)</f>
        <v>0</v>
      </c>
      <c r="BH550" s="302">
        <f ca="1">IF(SUM($G549:BH549)=0,$B550,0)</f>
        <v>0</v>
      </c>
      <c r="BI550" s="302">
        <f ca="1">IF(SUM($G549:BI549)=0,$B550,0)</f>
        <v>0</v>
      </c>
      <c r="BJ550" s="302">
        <f ca="1">IF(SUM($G549:BJ549)=0,$B550,0)</f>
        <v>0</v>
      </c>
      <c r="BK550" s="302">
        <f ca="1">IF(SUM($G549:BK549)=0,$B550,0)</f>
        <v>0</v>
      </c>
      <c r="BL550" s="302">
        <f ca="1">IF(SUM($G549:BL549)=0,$B550,0)</f>
        <v>0</v>
      </c>
      <c r="BM550" s="302">
        <f ca="1">IF(SUM($G549:BM549)=0,$B550,0)</f>
        <v>0</v>
      </c>
      <c r="BN550" s="302">
        <f ca="1">IF(SUM($G549:BN549)=0,$B550,0)</f>
        <v>0</v>
      </c>
      <c r="BO550" s="302">
        <f ca="1">IF(SUM($G549:BO549)=0,$B550,0)</f>
        <v>0</v>
      </c>
      <c r="BP550" s="302">
        <f ca="1">IF(SUM($G549:BP549)=0,$B550,0)</f>
        <v>0</v>
      </c>
      <c r="BQ550" s="302">
        <f ca="1">IF(SUM($G549:BQ549)=0,$B550,0)</f>
        <v>0</v>
      </c>
      <c r="BR550" s="302">
        <f ca="1">IF(SUM($G549:BR549)=0,$B550,0)</f>
        <v>0</v>
      </c>
      <c r="BS550" s="302">
        <f ca="1">IF(SUM($G549:BS549)=0,$B550,0)</f>
        <v>0</v>
      </c>
      <c r="BT550" s="302">
        <f ca="1">IF(SUM($G549:BT549)=0,$B550,0)</f>
        <v>0</v>
      </c>
      <c r="BU550" s="302">
        <f ca="1">IF(SUM($G549:BU549)=0,$B550,0)</f>
        <v>0</v>
      </c>
      <c r="BV550" s="302">
        <f ca="1">IF(SUM($G549:BV549)=0,$B550,0)</f>
        <v>0</v>
      </c>
      <c r="BW550" s="302">
        <f ca="1">IF(SUM($G549:BW549)=0,$B550,0)</f>
        <v>0</v>
      </c>
      <c r="BX550" s="302">
        <f ca="1">IF(SUM($G549:BX549)=0,$B550,0)</f>
        <v>0</v>
      </c>
      <c r="BY550" s="302">
        <f ca="1">IF(SUM($G549:BY549)=0,$B550,0)</f>
        <v>0</v>
      </c>
      <c r="BZ550" s="302">
        <f ca="1">IF(SUM($G549:BZ549)=0,$B550,0)</f>
        <v>0</v>
      </c>
      <c r="CA550" s="302">
        <f ca="1">IF(SUM($G549:CA549)=0,$B550,0)</f>
        <v>0</v>
      </c>
      <c r="CB550" s="302">
        <f ca="1">IF(SUM($G549:CB549)=0,$B550,0)</f>
        <v>0</v>
      </c>
      <c r="CC550" s="302">
        <f ca="1">IF(SUM($G549:CC549)=0,$B550,0)</f>
        <v>0</v>
      </c>
      <c r="CD550" s="302">
        <f ca="1">IF(SUM($G549:CD549)=0,$B550,0)</f>
        <v>0</v>
      </c>
      <c r="CE550" s="302">
        <f ca="1">IF(SUM($G549:CE549)=0,$B550,0)</f>
        <v>0</v>
      </c>
      <c r="CF550" s="302">
        <f ca="1">IF(SUM($G549:CF549)=0,$B550,0)</f>
        <v>0</v>
      </c>
      <c r="CG550" s="302">
        <f ca="1">IF(SUM($G549:CG549)=0,$B550,0)</f>
        <v>0</v>
      </c>
      <c r="CH550" s="302">
        <f ca="1">IF(SUM($G549:CH549)=0,$B550,0)</f>
        <v>0</v>
      </c>
      <c r="CI550" s="302">
        <f ca="1">IF(SUM($G549:CI549)=0,$B550,0)</f>
        <v>0</v>
      </c>
      <c r="CJ550" s="302">
        <f ca="1">IF(SUM($G549:CJ549)=0,$B550,0)</f>
        <v>0</v>
      </c>
      <c r="CK550" s="302">
        <f ca="1">IF(SUM($G549:CK549)=0,$B550,0)</f>
        <v>0</v>
      </c>
      <c r="CL550" s="302">
        <f ca="1">IF(SUM($G549:CL549)=0,$B550,0)</f>
        <v>0</v>
      </c>
      <c r="CM550" s="302">
        <f ca="1">IF(SUM($G549:CM549)=0,$B550,0)</f>
        <v>0</v>
      </c>
      <c r="CN550" s="302">
        <f ca="1">IF(SUM($G549:CN549)=0,$B550,0)</f>
        <v>0</v>
      </c>
      <c r="CO550" s="302">
        <f ca="1">IF(SUM($G549:CO549)=0,$B550,0)</f>
        <v>0</v>
      </c>
      <c r="CP550" s="302">
        <f ca="1">IF(SUM($G549:CP549)=0,$B550,0)</f>
        <v>0</v>
      </c>
      <c r="CQ550" s="302">
        <f ca="1">IF(SUM($G549:CQ549)=0,$B550,0)</f>
        <v>0</v>
      </c>
      <c r="CR550" s="302">
        <f ca="1">IF(SUM($G549:CR549)=0,$B550,0)</f>
        <v>0</v>
      </c>
      <c r="CS550" s="302">
        <f ca="1">IF(SUM($G549:CS549)=0,$B550,0)</f>
        <v>0</v>
      </c>
      <c r="CT550" s="302">
        <f ca="1">IF(SUM($G549:CT549)=0,$B550,0)</f>
        <v>0</v>
      </c>
      <c r="CU550" s="302">
        <f ca="1">IF(SUM($G549:CU549)=0,$B550,0)</f>
        <v>0</v>
      </c>
      <c r="CV550" s="302">
        <f ca="1">IF(SUM($G549:CV549)=0,$B550,0)</f>
        <v>0</v>
      </c>
      <c r="CW550" s="302">
        <f ca="1">IF(SUM($G549:CW549)=0,$B550,0)</f>
        <v>0</v>
      </c>
      <c r="CX550" s="302">
        <f ca="1">IF(SUM($G549:CX549)=0,$B550,0)</f>
        <v>0</v>
      </c>
      <c r="CY550" s="302">
        <f ca="1">IF(SUM($G549:CY549)=0,$B550,0)</f>
        <v>0</v>
      </c>
      <c r="CZ550" s="302">
        <f ca="1">IF(SUM($G549:CZ549)=0,$B550,0)</f>
        <v>0</v>
      </c>
      <c r="DA550" s="302">
        <f ca="1">IF(SUM($G549:DA549)=0,$B550,0)</f>
        <v>0</v>
      </c>
      <c r="DB550" s="302">
        <f ca="1">IF(SUM($G549:DB549)=0,$B550,0)</f>
        <v>0</v>
      </c>
      <c r="DC550" s="302">
        <f ca="1">IF(SUM($G549:DC549)=0,$B550,0)</f>
        <v>0</v>
      </c>
      <c r="DD550" s="302">
        <f ca="1">IF(SUM($G549:DD549)=0,$B550,0)</f>
        <v>0</v>
      </c>
      <c r="DE550" s="302">
        <f ca="1">IF(SUM($G549:DE549)=0,$B550,0)</f>
        <v>0</v>
      </c>
      <c r="DF550" s="302">
        <f ca="1">IF(SUM($G549:DF549)=0,$B550,0)</f>
        <v>0</v>
      </c>
      <c r="DG550" s="302">
        <f ca="1">IF(SUM($G549:DG549)=0,$B550,0)</f>
        <v>0</v>
      </c>
      <c r="DH550" s="302">
        <f ca="1">IF(SUM($G549:DH549)=0,$B550,0)</f>
        <v>0</v>
      </c>
      <c r="DI550" s="302">
        <f ca="1">IF(SUM($G549:DI549)=0,$B550,0)</f>
        <v>0</v>
      </c>
      <c r="DJ550" s="302">
        <f ca="1">IF(SUM($G549:DJ549)=0,$B550,0)</f>
        <v>0</v>
      </c>
      <c r="DK550" s="302">
        <f ca="1">IF(SUM($G549:DK549)=0,$B550,0)</f>
        <v>0</v>
      </c>
      <c r="DL550" s="302">
        <f ca="1">IF(SUM($G549:DL549)=0,$B550,0)</f>
        <v>0</v>
      </c>
      <c r="DM550" s="302">
        <f ca="1">IF(SUM($G549:DM549)=0,$B550,0)</f>
        <v>0</v>
      </c>
      <c r="DN550" s="302">
        <f ca="1">IF(SUM($G549:DN549)=0,$B550,0)</f>
        <v>0</v>
      </c>
      <c r="DO550" s="302">
        <f ca="1">IF(SUM($G549:DO549)=0,$B550,0)</f>
        <v>0</v>
      </c>
      <c r="DP550" s="302">
        <f ca="1">IF(SUM($G549:DP549)=0,$B550,0)</f>
        <v>0</v>
      </c>
      <c r="DQ550" s="302">
        <f ca="1">IF(SUM($G549:DQ549)=0,$B550,0)</f>
        <v>0</v>
      </c>
      <c r="DR550" s="302">
        <f ca="1">IF(SUM($G549:DR549)=0,$B550,0)</f>
        <v>0</v>
      </c>
      <c r="DS550" s="302">
        <f ca="1">IF(SUM($G549:DS549)=0,$B550,0)</f>
        <v>0</v>
      </c>
      <c r="DT550" s="302">
        <f ca="1">IF(SUM($G549:DT549)=0,$B550,0)</f>
        <v>0</v>
      </c>
      <c r="DU550" s="302">
        <f ca="1">IF(SUM($G549:DU549)=0,$B550,0)</f>
        <v>0</v>
      </c>
      <c r="DV550" s="302">
        <f ca="1">IF(SUM($G549:DV549)=0,$B550,0)</f>
        <v>0</v>
      </c>
    </row>
    <row r="551" spans="1:126" hidden="1" outlineLevel="1" x14ac:dyDescent="0.2">
      <c r="A551" s="168" t="str">
        <f ca="1">Language!A$850</f>
        <v>влияние стартового баланса на денежные средства</v>
      </c>
      <c r="B551" s="168"/>
      <c r="C551" s="158" t="str">
        <f ca="1">CurName1</f>
        <v>тыс. руб.</v>
      </c>
      <c r="F551" s="6" t="s">
        <v>3082</v>
      </c>
      <c r="G551" s="169">
        <f ca="1">IF(G$2=1,G550-$B550,G550-F550)</f>
        <v>0</v>
      </c>
      <c r="H551" s="169">
        <f ca="1">IF(H$2=1,H550-$B550,H550-G550)</f>
        <v>0</v>
      </c>
      <c r="I551" s="169">
        <f ca="1">IF(I$2=1,I550-$B550,I550-H550)</f>
        <v>0</v>
      </c>
      <c r="J551" s="169">
        <f t="shared" ref="J551:DV551" ca="1" si="881">IF(J$2=1,J550-$B550,J550-I550)</f>
        <v>0</v>
      </c>
      <c r="K551" s="169">
        <f t="shared" ca="1" si="881"/>
        <v>0</v>
      </c>
      <c r="L551" s="169">
        <f t="shared" ca="1" si="881"/>
        <v>0</v>
      </c>
      <c r="M551" s="169">
        <f t="shared" ca="1" si="881"/>
        <v>0</v>
      </c>
      <c r="N551" s="169">
        <f t="shared" ca="1" si="881"/>
        <v>0</v>
      </c>
      <c r="O551" s="169">
        <f t="shared" ca="1" si="881"/>
        <v>0</v>
      </c>
      <c r="P551" s="169">
        <f t="shared" ca="1" si="881"/>
        <v>0</v>
      </c>
      <c r="Q551" s="169">
        <f t="shared" ca="1" si="881"/>
        <v>0</v>
      </c>
      <c r="R551" s="169">
        <f t="shared" ca="1" si="881"/>
        <v>0</v>
      </c>
      <c r="S551" s="169">
        <f t="shared" ca="1" si="881"/>
        <v>0</v>
      </c>
      <c r="T551" s="169">
        <f t="shared" ca="1" si="881"/>
        <v>0</v>
      </c>
      <c r="U551" s="169">
        <f t="shared" ca="1" si="881"/>
        <v>0</v>
      </c>
      <c r="V551" s="169">
        <f t="shared" ca="1" si="881"/>
        <v>0</v>
      </c>
      <c r="W551" s="169">
        <f t="shared" ca="1" si="881"/>
        <v>0</v>
      </c>
      <c r="X551" s="169">
        <f t="shared" ca="1" si="881"/>
        <v>0</v>
      </c>
      <c r="Y551" s="169">
        <f t="shared" ca="1" si="881"/>
        <v>0</v>
      </c>
      <c r="Z551" s="169">
        <f t="shared" ca="1" si="881"/>
        <v>0</v>
      </c>
      <c r="AA551" s="169">
        <f t="shared" ca="1" si="881"/>
        <v>0</v>
      </c>
      <c r="AB551" s="169">
        <f t="shared" ca="1" si="881"/>
        <v>0</v>
      </c>
      <c r="AC551" s="169">
        <f t="shared" ca="1" si="881"/>
        <v>0</v>
      </c>
      <c r="AD551" s="169">
        <f t="shared" ca="1" si="881"/>
        <v>0</v>
      </c>
      <c r="AE551" s="169">
        <f t="shared" ca="1" si="881"/>
        <v>0</v>
      </c>
      <c r="AF551" s="169">
        <f t="shared" ca="1" si="881"/>
        <v>0</v>
      </c>
      <c r="AG551" s="169">
        <f t="shared" ca="1" si="881"/>
        <v>0</v>
      </c>
      <c r="AH551" s="169">
        <f t="shared" ca="1" si="881"/>
        <v>0</v>
      </c>
      <c r="AI551" s="169">
        <f t="shared" ca="1" si="881"/>
        <v>0</v>
      </c>
      <c r="AJ551" s="169">
        <f t="shared" ca="1" si="881"/>
        <v>0</v>
      </c>
      <c r="AK551" s="169">
        <f t="shared" ca="1" si="881"/>
        <v>0</v>
      </c>
      <c r="AL551" s="169">
        <f t="shared" ca="1" si="881"/>
        <v>0</v>
      </c>
      <c r="AM551" s="169">
        <f t="shared" ca="1" si="881"/>
        <v>0</v>
      </c>
      <c r="AN551" s="169">
        <f t="shared" ca="1" si="881"/>
        <v>0</v>
      </c>
      <c r="AO551" s="169">
        <f t="shared" ca="1" si="881"/>
        <v>0</v>
      </c>
      <c r="AP551" s="169">
        <f t="shared" ca="1" si="881"/>
        <v>0</v>
      </c>
      <c r="AQ551" s="169">
        <f t="shared" ca="1" si="881"/>
        <v>0</v>
      </c>
      <c r="AR551" s="169">
        <f t="shared" ca="1" si="881"/>
        <v>0</v>
      </c>
      <c r="AS551" s="169">
        <f t="shared" ca="1" si="881"/>
        <v>0</v>
      </c>
      <c r="AT551" s="169">
        <f t="shared" ca="1" si="881"/>
        <v>0</v>
      </c>
      <c r="AU551" s="169">
        <f t="shared" ca="1" si="881"/>
        <v>0</v>
      </c>
      <c r="AV551" s="169">
        <f t="shared" ca="1" si="881"/>
        <v>0</v>
      </c>
      <c r="AW551" s="169">
        <f t="shared" ca="1" si="881"/>
        <v>0</v>
      </c>
      <c r="AX551" s="169">
        <f t="shared" ca="1" si="881"/>
        <v>0</v>
      </c>
      <c r="AY551" s="169">
        <f t="shared" ca="1" si="881"/>
        <v>0</v>
      </c>
      <c r="AZ551" s="169">
        <f t="shared" ca="1" si="881"/>
        <v>0</v>
      </c>
      <c r="BA551" s="169">
        <f t="shared" ca="1" si="881"/>
        <v>0</v>
      </c>
      <c r="BB551" s="169">
        <f t="shared" ca="1" si="881"/>
        <v>0</v>
      </c>
      <c r="BC551" s="169">
        <f t="shared" ca="1" si="881"/>
        <v>0</v>
      </c>
      <c r="BD551" s="169">
        <f t="shared" ca="1" si="881"/>
        <v>0</v>
      </c>
      <c r="BE551" s="169">
        <f t="shared" ca="1" si="881"/>
        <v>0</v>
      </c>
      <c r="BF551" s="169">
        <f t="shared" ca="1" si="881"/>
        <v>0</v>
      </c>
      <c r="BG551" s="169">
        <f t="shared" ca="1" si="881"/>
        <v>0</v>
      </c>
      <c r="BH551" s="169">
        <f t="shared" ca="1" si="881"/>
        <v>0</v>
      </c>
      <c r="BI551" s="169">
        <f t="shared" ca="1" si="881"/>
        <v>0</v>
      </c>
      <c r="BJ551" s="169">
        <f t="shared" ca="1" si="881"/>
        <v>0</v>
      </c>
      <c r="BK551" s="169">
        <f t="shared" ca="1" si="881"/>
        <v>0</v>
      </c>
      <c r="BL551" s="169">
        <f t="shared" ca="1" si="881"/>
        <v>0</v>
      </c>
      <c r="BM551" s="169">
        <f t="shared" ca="1" si="881"/>
        <v>0</v>
      </c>
      <c r="BN551" s="169">
        <f t="shared" ca="1" si="881"/>
        <v>0</v>
      </c>
      <c r="BO551" s="169">
        <f t="shared" ca="1" si="881"/>
        <v>0</v>
      </c>
      <c r="BP551" s="169">
        <f t="shared" ca="1" si="881"/>
        <v>0</v>
      </c>
      <c r="BQ551" s="169">
        <f t="shared" ca="1" si="881"/>
        <v>0</v>
      </c>
      <c r="BR551" s="169">
        <f t="shared" ca="1" si="881"/>
        <v>0</v>
      </c>
      <c r="BS551" s="169">
        <f t="shared" ca="1" si="881"/>
        <v>0</v>
      </c>
      <c r="BT551" s="169">
        <f t="shared" ca="1" si="881"/>
        <v>0</v>
      </c>
      <c r="BU551" s="169">
        <f t="shared" ca="1" si="881"/>
        <v>0</v>
      </c>
      <c r="BV551" s="169">
        <f t="shared" ca="1" si="881"/>
        <v>0</v>
      </c>
      <c r="BW551" s="169">
        <f t="shared" ca="1" si="881"/>
        <v>0</v>
      </c>
      <c r="BX551" s="169">
        <f t="shared" ca="1" si="881"/>
        <v>0</v>
      </c>
      <c r="BY551" s="169">
        <f t="shared" ca="1" si="881"/>
        <v>0</v>
      </c>
      <c r="BZ551" s="169">
        <f t="shared" ca="1" si="881"/>
        <v>0</v>
      </c>
      <c r="CA551" s="169">
        <f t="shared" ca="1" si="881"/>
        <v>0</v>
      </c>
      <c r="CB551" s="169">
        <f t="shared" ca="1" si="881"/>
        <v>0</v>
      </c>
      <c r="CC551" s="169">
        <f t="shared" ca="1" si="881"/>
        <v>0</v>
      </c>
      <c r="CD551" s="169">
        <f t="shared" ca="1" si="881"/>
        <v>0</v>
      </c>
      <c r="CE551" s="169">
        <f t="shared" ca="1" si="881"/>
        <v>0</v>
      </c>
      <c r="CF551" s="169">
        <f t="shared" ca="1" si="881"/>
        <v>0</v>
      </c>
      <c r="CG551" s="169">
        <f t="shared" ca="1" si="881"/>
        <v>0</v>
      </c>
      <c r="CH551" s="169">
        <f t="shared" ca="1" si="881"/>
        <v>0</v>
      </c>
      <c r="CI551" s="169">
        <f t="shared" ca="1" si="881"/>
        <v>0</v>
      </c>
      <c r="CJ551" s="169">
        <f t="shared" ca="1" si="881"/>
        <v>0</v>
      </c>
      <c r="CK551" s="169">
        <f t="shared" ca="1" si="881"/>
        <v>0</v>
      </c>
      <c r="CL551" s="169">
        <f t="shared" ca="1" si="881"/>
        <v>0</v>
      </c>
      <c r="CM551" s="169">
        <f t="shared" ca="1" si="881"/>
        <v>0</v>
      </c>
      <c r="CN551" s="169">
        <f t="shared" ca="1" si="881"/>
        <v>0</v>
      </c>
      <c r="CO551" s="169">
        <f t="shared" ca="1" si="881"/>
        <v>0</v>
      </c>
      <c r="CP551" s="169">
        <f t="shared" ca="1" si="881"/>
        <v>0</v>
      </c>
      <c r="CQ551" s="169">
        <f t="shared" ca="1" si="881"/>
        <v>0</v>
      </c>
      <c r="CR551" s="169">
        <f t="shared" ca="1" si="881"/>
        <v>0</v>
      </c>
      <c r="CS551" s="169">
        <f t="shared" ca="1" si="881"/>
        <v>0</v>
      </c>
      <c r="CT551" s="169">
        <f t="shared" ca="1" si="881"/>
        <v>0</v>
      </c>
      <c r="CU551" s="169">
        <f t="shared" ca="1" si="881"/>
        <v>0</v>
      </c>
      <c r="CV551" s="169">
        <f t="shared" ca="1" si="881"/>
        <v>0</v>
      </c>
      <c r="CW551" s="169">
        <f t="shared" ca="1" si="881"/>
        <v>0</v>
      </c>
      <c r="CX551" s="169">
        <f t="shared" ca="1" si="881"/>
        <v>0</v>
      </c>
      <c r="CY551" s="169">
        <f t="shared" ca="1" si="881"/>
        <v>0</v>
      </c>
      <c r="CZ551" s="169">
        <f t="shared" ca="1" si="881"/>
        <v>0</v>
      </c>
      <c r="DA551" s="169">
        <f t="shared" ca="1" si="881"/>
        <v>0</v>
      </c>
      <c r="DB551" s="169">
        <f t="shared" ca="1" si="881"/>
        <v>0</v>
      </c>
      <c r="DC551" s="169">
        <f t="shared" ca="1" si="881"/>
        <v>0</v>
      </c>
      <c r="DD551" s="169">
        <f t="shared" ca="1" si="881"/>
        <v>0</v>
      </c>
      <c r="DE551" s="169">
        <f t="shared" ca="1" si="881"/>
        <v>0</v>
      </c>
      <c r="DF551" s="169">
        <f t="shared" ca="1" si="881"/>
        <v>0</v>
      </c>
      <c r="DG551" s="169">
        <f t="shared" ca="1" si="881"/>
        <v>0</v>
      </c>
      <c r="DH551" s="169">
        <f t="shared" ca="1" si="881"/>
        <v>0</v>
      </c>
      <c r="DI551" s="169">
        <f t="shared" ca="1" si="881"/>
        <v>0</v>
      </c>
      <c r="DJ551" s="169">
        <f t="shared" ca="1" si="881"/>
        <v>0</v>
      </c>
      <c r="DK551" s="169">
        <f t="shared" ca="1" si="881"/>
        <v>0</v>
      </c>
      <c r="DL551" s="169">
        <f t="shared" ca="1" si="881"/>
        <v>0</v>
      </c>
      <c r="DM551" s="169">
        <f t="shared" ca="1" si="881"/>
        <v>0</v>
      </c>
      <c r="DN551" s="169">
        <f t="shared" ca="1" si="881"/>
        <v>0</v>
      </c>
      <c r="DO551" s="169">
        <f t="shared" ca="1" si="881"/>
        <v>0</v>
      </c>
      <c r="DP551" s="169">
        <f t="shared" ca="1" si="881"/>
        <v>0</v>
      </c>
      <c r="DQ551" s="169">
        <f t="shared" ca="1" si="881"/>
        <v>0</v>
      </c>
      <c r="DR551" s="169">
        <f t="shared" ca="1" si="881"/>
        <v>0</v>
      </c>
      <c r="DS551" s="169">
        <f t="shared" ca="1" si="881"/>
        <v>0</v>
      </c>
      <c r="DT551" s="169">
        <f t="shared" ca="1" si="881"/>
        <v>0</v>
      </c>
      <c r="DU551" s="169">
        <f t="shared" ca="1" si="881"/>
        <v>0</v>
      </c>
      <c r="DV551" s="169">
        <f t="shared" ca="1" si="881"/>
        <v>0</v>
      </c>
    </row>
    <row r="552" spans="1:126" x14ac:dyDescent="0.2">
      <c r="A552" s="159"/>
      <c r="B552" s="183"/>
      <c r="C552" s="160"/>
      <c r="F552" s="6" t="s">
        <v>2961</v>
      </c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  <c r="AA552" s="161"/>
      <c r="AB552" s="161"/>
      <c r="AC552" s="161"/>
      <c r="AD552" s="161"/>
      <c r="AE552" s="161"/>
      <c r="AF552" s="161"/>
      <c r="AG552" s="161"/>
      <c r="AH552" s="161"/>
      <c r="AI552" s="161"/>
      <c r="AJ552" s="161"/>
      <c r="AK552" s="161"/>
      <c r="AL552" s="161"/>
      <c r="AM552" s="161"/>
      <c r="AN552" s="161"/>
      <c r="AO552" s="161"/>
      <c r="AP552" s="161"/>
      <c r="AQ552" s="161"/>
      <c r="AR552" s="161"/>
      <c r="AS552" s="161"/>
      <c r="AT552" s="161"/>
      <c r="AU552" s="161"/>
      <c r="AV552" s="161"/>
      <c r="AW552" s="161"/>
      <c r="AX552" s="161"/>
      <c r="AY552" s="161"/>
      <c r="AZ552" s="161"/>
      <c r="BA552" s="161"/>
      <c r="BB552" s="161"/>
      <c r="BC552" s="161"/>
      <c r="BD552" s="161"/>
      <c r="BE552" s="161"/>
      <c r="BF552" s="161"/>
      <c r="BG552" s="161"/>
      <c r="BH552" s="161"/>
      <c r="BI552" s="161"/>
      <c r="BJ552" s="161"/>
      <c r="BK552" s="161"/>
      <c r="BL552" s="161"/>
      <c r="BM552" s="161"/>
      <c r="BN552" s="161"/>
      <c r="BO552" s="161"/>
      <c r="BP552" s="161"/>
      <c r="BQ552" s="161"/>
      <c r="BR552" s="161"/>
      <c r="BS552" s="161"/>
      <c r="BT552" s="161"/>
      <c r="BU552" s="161"/>
      <c r="BV552" s="161"/>
      <c r="BW552" s="161"/>
      <c r="BX552" s="161"/>
      <c r="BY552" s="161"/>
      <c r="BZ552" s="161"/>
      <c r="CA552" s="161"/>
      <c r="CB552" s="161"/>
      <c r="CC552" s="161"/>
      <c r="CD552" s="161"/>
      <c r="CE552" s="161"/>
      <c r="CF552" s="161"/>
      <c r="CG552" s="161"/>
      <c r="CH552" s="161"/>
      <c r="CI552" s="161"/>
      <c r="CJ552" s="161"/>
      <c r="CK552" s="161"/>
      <c r="CL552" s="161"/>
      <c r="CM552" s="161"/>
      <c r="CN552" s="161"/>
      <c r="CO552" s="161"/>
      <c r="CP552" s="161"/>
      <c r="CQ552" s="161"/>
      <c r="CR552" s="161"/>
      <c r="CS552" s="161"/>
      <c r="CT552" s="161"/>
      <c r="CU552" s="161"/>
      <c r="CV552" s="161"/>
      <c r="CW552" s="161"/>
      <c r="CX552" s="161"/>
      <c r="CY552" s="161"/>
      <c r="CZ552" s="161"/>
      <c r="DA552" s="161"/>
      <c r="DB552" s="161"/>
      <c r="DC552" s="161"/>
      <c r="DD552" s="161"/>
      <c r="DE552" s="161"/>
      <c r="DF552" s="161"/>
      <c r="DG552" s="161"/>
      <c r="DH552" s="161"/>
      <c r="DI552" s="161"/>
      <c r="DJ552" s="161"/>
      <c r="DK552" s="161"/>
      <c r="DL552" s="161"/>
      <c r="DM552" s="161"/>
      <c r="DN552" s="161"/>
      <c r="DO552" s="161"/>
      <c r="DP552" s="161"/>
      <c r="DQ552" s="161"/>
      <c r="DR552" s="161"/>
      <c r="DS552" s="161"/>
      <c r="DT552" s="161"/>
      <c r="DU552" s="161"/>
      <c r="DV552" s="161"/>
    </row>
    <row r="553" spans="1:126" collapsed="1" x14ac:dyDescent="0.2">
      <c r="A553" s="198" t="str">
        <f ca="1">Language!A$851</f>
        <v>Задолженность перед бюджетом и внебюджетными фондами</v>
      </c>
      <c r="C553" s="160" t="str">
        <f ca="1">CurName1</f>
        <v>тыс. руб.</v>
      </c>
      <c r="F553" s="154" t="s">
        <v>694</v>
      </c>
      <c r="G553" s="161">
        <f t="shared" ref="G553:N553" ca="1" si="882">G554+G555</f>
        <v>399.90000000000015</v>
      </c>
      <c r="H553" s="161">
        <f t="shared" ca="1" si="882"/>
        <v>402.16109274042344</v>
      </c>
      <c r="I553" s="161">
        <f t="shared" ca="1" si="882"/>
        <v>978.04791173355352</v>
      </c>
      <c r="J553" s="161">
        <f t="shared" ca="1" si="882"/>
        <v>3533.7831519777105</v>
      </c>
      <c r="K553" s="161">
        <f t="shared" ca="1" si="882"/>
        <v>5164.2052390880272</v>
      </c>
      <c r="L553" s="161">
        <f t="shared" ca="1" si="882"/>
        <v>5223.3361768142586</v>
      </c>
      <c r="M553" s="161">
        <f t="shared" ca="1" si="882"/>
        <v>5327.612395568387</v>
      </c>
      <c r="N553" s="161">
        <f t="shared" ca="1" si="882"/>
        <v>5512.1596436450973</v>
      </c>
      <c r="O553" s="161">
        <f t="shared" ref="O553:AT553" ca="1" si="883">O554+O555</f>
        <v>9453.4241187454681</v>
      </c>
      <c r="P553" s="161">
        <f t="shared" ca="1" si="883"/>
        <v>13292.356240265137</v>
      </c>
      <c r="Q553" s="161">
        <f t="shared" ca="1" si="883"/>
        <v>20042.001357614645</v>
      </c>
      <c r="R553" s="161">
        <f t="shared" ca="1" si="883"/>
        <v>20157.678488239901</v>
      </c>
      <c r="S553" s="161">
        <f t="shared" ca="1" si="883"/>
        <v>20282.813066666658</v>
      </c>
      <c r="T553" s="161">
        <f t="shared" ca="1" si="883"/>
        <v>20403.608810200774</v>
      </c>
      <c r="U553" s="161">
        <f t="shared" ca="1" si="883"/>
        <v>20950.669457165903</v>
      </c>
      <c r="V553" s="161">
        <f t="shared" ca="1" si="883"/>
        <v>12994.416072784048</v>
      </c>
      <c r="W553" s="161">
        <f t="shared" ca="1" si="883"/>
        <v>13068.359569266178</v>
      </c>
      <c r="X553" s="161">
        <f t="shared" ca="1" si="883"/>
        <v>13142.721153028202</v>
      </c>
      <c r="Y553" s="161">
        <f t="shared" ca="1" si="883"/>
        <v>13217.50318799563</v>
      </c>
      <c r="Z553" s="161">
        <f t="shared" ca="1" si="883"/>
        <v>13537.940671198128</v>
      </c>
      <c r="AA553" s="161">
        <f t="shared" ca="1" si="883"/>
        <v>21674.408335508953</v>
      </c>
      <c r="AB553" s="161">
        <f t="shared" ca="1" si="883"/>
        <v>21797.429770206028</v>
      </c>
      <c r="AC553" s="161">
        <f t="shared" ca="1" si="883"/>
        <v>21921.146785981182</v>
      </c>
      <c r="AD553" s="161">
        <f t="shared" ca="1" si="883"/>
        <v>22045.563315749674</v>
      </c>
      <c r="AE553" s="161">
        <f t="shared" ca="1" si="883"/>
        <v>22170.683314666829</v>
      </c>
      <c r="AF553" s="161">
        <f t="shared" ca="1" si="883"/>
        <v>22296.510760248355</v>
      </c>
      <c r="AG553" s="161">
        <f t="shared" ca="1" si="883"/>
        <v>22423.049652500737</v>
      </c>
      <c r="AH553" s="161">
        <f t="shared" ca="1" si="883"/>
        <v>13909.858531212643</v>
      </c>
      <c r="AI553" s="161">
        <f t="shared" ca="1" si="883"/>
        <v>13988.978072448077</v>
      </c>
      <c r="AJ553" s="161">
        <f t="shared" ca="1" si="883"/>
        <v>14068.544967073396</v>
      </c>
      <c r="AK553" s="161">
        <f t="shared" ca="1" si="883"/>
        <v>14148.561744488936</v>
      </c>
      <c r="AL553" s="161">
        <f t="shared" ca="1" si="883"/>
        <v>14491.429851515153</v>
      </c>
      <c r="AM553" s="161">
        <f t="shared" ca="1" si="883"/>
        <v>23197.450252328086</v>
      </c>
      <c r="AN553" s="161">
        <f t="shared" ca="1" si="883"/>
        <v>23329.083187453958</v>
      </c>
      <c r="AO553" s="161">
        <f t="shared" ca="1" si="883"/>
        <v>23461.460394332611</v>
      </c>
      <c r="AP553" s="161">
        <f t="shared" ca="1" si="883"/>
        <v>23594.58608118604</v>
      </c>
      <c r="AQ553" s="161">
        <f t="shared" ca="1" si="883"/>
        <v>23728.464480025883</v>
      </c>
      <c r="AR553" s="161">
        <f t="shared" ca="1" si="883"/>
        <v>23863.0998467996</v>
      </c>
      <c r="AS553" s="161">
        <f t="shared" ca="1" si="883"/>
        <v>23998.496461508737</v>
      </c>
      <c r="AT553" s="161">
        <f t="shared" ca="1" si="883"/>
        <v>14889.381961730054</v>
      </c>
      <c r="AU553" s="161">
        <f t="shared" ref="AU553:BZ553" ca="1" si="884">AU554+AU555</f>
        <v>14974.039870852939</v>
      </c>
      <c r="AV553" s="161">
        <f t="shared" ca="1" si="884"/>
        <v>15059.17644810182</v>
      </c>
      <c r="AW553" s="161">
        <f t="shared" ca="1" si="884"/>
        <v>15144.794399936247</v>
      </c>
      <c r="AX553" s="161">
        <f t="shared" ca="1" si="884"/>
        <v>15511.66327445451</v>
      </c>
      <c r="AY553" s="161">
        <f t="shared" ca="1" si="884"/>
        <v>24827.105103324193</v>
      </c>
      <c r="AZ553" s="161">
        <f t="shared" ca="1" si="884"/>
        <v>24967.952343909448</v>
      </c>
      <c r="BA553" s="161">
        <f t="shared" ca="1" si="884"/>
        <v>25109.595955269626</v>
      </c>
      <c r="BB553" s="161">
        <f t="shared" ca="1" si="884"/>
        <v>25252.040440202014</v>
      </c>
      <c r="BC553" s="161">
        <f t="shared" ca="1" si="884"/>
        <v>25395.290326962222</v>
      </c>
      <c r="BD553" s="161">
        <f t="shared" ca="1" si="884"/>
        <v>25539.350169407757</v>
      </c>
      <c r="BE553" s="161">
        <f t="shared" ca="1" si="884"/>
        <v>25684.224547147733</v>
      </c>
      <c r="BF553" s="161">
        <f t="shared" ca="1" si="884"/>
        <v>15937.472032384916</v>
      </c>
      <c r="BG553" s="161">
        <f t="shared" ca="1" si="884"/>
        <v>16028.055995146013</v>
      </c>
      <c r="BH553" s="161">
        <f t="shared" ca="1" si="884"/>
        <v>16119.152132803076</v>
      </c>
      <c r="BI553" s="161">
        <f t="shared" ca="1" si="884"/>
        <v>16210.763341265189</v>
      </c>
      <c r="BJ553" s="161">
        <f t="shared" ca="1" si="884"/>
        <v>16603.313036999702</v>
      </c>
      <c r="BK553" s="161">
        <f t="shared" ca="1" si="884"/>
        <v>26570.835793890623</v>
      </c>
      <c r="BL553" s="161">
        <f t="shared" ca="1" si="884"/>
        <v>26721.542341316446</v>
      </c>
      <c r="BM553" s="161">
        <f t="shared" ca="1" si="884"/>
        <v>26873.101005471854</v>
      </c>
      <c r="BN553" s="161">
        <f t="shared" ca="1" si="884"/>
        <v>27025.516604349123</v>
      </c>
      <c r="BO553" s="161">
        <f t="shared" ca="1" si="884"/>
        <v>27178.793983182517</v>
      </c>
      <c r="BP553" s="161">
        <f t="shared" ca="1" si="884"/>
        <v>27332.93801460004</v>
      </c>
      <c r="BQ553" s="161">
        <f t="shared" ca="1" si="884"/>
        <v>27487.953598782566</v>
      </c>
      <c r="BR553" s="161">
        <f t="shared" ca="1" si="884"/>
        <v>17058.928407984458</v>
      </c>
      <c r="BS553" s="161">
        <f t="shared" ca="1" si="884"/>
        <v>17155.853248139567</v>
      </c>
      <c r="BT553" s="161">
        <f t="shared" ca="1" si="884"/>
        <v>17253.326115431832</v>
      </c>
      <c r="BU553" s="161">
        <f t="shared" ca="1" si="884"/>
        <v>17351.350108487826</v>
      </c>
      <c r="BV553" s="161">
        <f t="shared" ca="1" si="884"/>
        <v>17771.378282922291</v>
      </c>
      <c r="BW553" s="161">
        <f t="shared" ca="1" si="884"/>
        <v>28436.627632795957</v>
      </c>
      <c r="BX553" s="161">
        <f t="shared" ca="1" si="884"/>
        <v>28597.88363854232</v>
      </c>
      <c r="BY553" s="161">
        <f t="shared" ca="1" si="884"/>
        <v>28760.051409187494</v>
      </c>
      <c r="BZ553" s="161">
        <f t="shared" ca="1" si="884"/>
        <v>28923.136099987347</v>
      </c>
      <c r="CA553" s="161">
        <f t="shared" ref="CA553:DF553" ca="1" si="885">CA554+CA555</f>
        <v>29087.142895339399</v>
      </c>
      <c r="CB553" s="161">
        <f t="shared" ca="1" si="885"/>
        <v>29252.077008955403</v>
      </c>
      <c r="CC553" s="161">
        <f t="shared" ca="1" si="885"/>
        <v>29417.943684029935</v>
      </c>
      <c r="CD553" s="161">
        <f t="shared" ca="1" si="885"/>
        <v>18258.88672987682</v>
      </c>
      <c r="CE553" s="161">
        <f t="shared" ca="1" si="885"/>
        <v>18362.596308842705</v>
      </c>
      <c r="CF553" s="161">
        <f t="shared" ca="1" si="885"/>
        <v>18466.892276845421</v>
      </c>
      <c r="CG553" s="161">
        <f t="shared" ca="1" si="885"/>
        <v>18571.777949414547</v>
      </c>
      <c r="CH553" s="161">
        <f t="shared" ca="1" si="885"/>
        <v>19021.208096061022</v>
      </c>
      <c r="CI553" s="161">
        <f t="shared" ca="1" si="885"/>
        <v>30433.024900425</v>
      </c>
      <c r="CJ553" s="161">
        <f t="shared" ca="1" si="885"/>
        <v>30605.56882657285</v>
      </c>
      <c r="CK553" s="161">
        <f t="shared" ca="1" si="885"/>
        <v>30779.088341166287</v>
      </c>
      <c r="CL553" s="161">
        <f t="shared" ca="1" si="885"/>
        <v>30953.588960319823</v>
      </c>
      <c r="CM553" s="161">
        <f t="shared" ca="1" si="885"/>
        <v>31129.076231345745</v>
      </c>
      <c r="CN553" s="161">
        <f t="shared" ca="1" si="885"/>
        <v>31305.55573291568</v>
      </c>
      <c r="CO553" s="161">
        <f t="shared" ca="1" si="885"/>
        <v>31483.033075245407</v>
      </c>
      <c r="CP553" s="161">
        <f t="shared" ca="1" si="885"/>
        <v>19542.842134303108</v>
      </c>
      <c r="CQ553" s="161">
        <f t="shared" ca="1" si="885"/>
        <v>19653.811383794364</v>
      </c>
      <c r="CR553" s="161">
        <f t="shared" ca="1" si="885"/>
        <v>19765.408069557998</v>
      </c>
      <c r="CS553" s="161">
        <f t="shared" ca="1" si="885"/>
        <v>19877.635739206966</v>
      </c>
      <c r="CT553" s="161">
        <f t="shared" ca="1" si="885"/>
        <v>20358.525996117936</v>
      </c>
      <c r="CU553" s="161">
        <f t="shared" ca="1" si="885"/>
        <v>32569.169976788904</v>
      </c>
      <c r="CV553" s="161">
        <f t="shared" ca="1" si="885"/>
        <v>32753.791977765559</v>
      </c>
      <c r="CW553" s="161">
        <f t="shared" ca="1" si="885"/>
        <v>32939.457858379697</v>
      </c>
      <c r="CX553" s="161">
        <f t="shared" ca="1" si="885"/>
        <v>33126.173520876349</v>
      </c>
      <c r="CY553" s="161">
        <f t="shared" ca="1" si="885"/>
        <v>33313.944900873335</v>
      </c>
      <c r="CZ553" s="161">
        <f t="shared" ca="1" si="885"/>
        <v>33502.777967551687</v>
      </c>
      <c r="DA553" s="161">
        <f t="shared" ca="1" si="885"/>
        <v>33692.678723847443</v>
      </c>
      <c r="DB553" s="161">
        <f t="shared" ca="1" si="885"/>
        <v>20916.674417035363</v>
      </c>
      <c r="DC553" s="161">
        <f t="shared" ca="1" si="885"/>
        <v>21035.411513995597</v>
      </c>
      <c r="DD553" s="161">
        <f t="shared" ca="1" si="885"/>
        <v>21154.819967759631</v>
      </c>
      <c r="DE553" s="161">
        <f t="shared" ca="1" si="885"/>
        <v>21274.903574284064</v>
      </c>
      <c r="DF553" s="161">
        <f t="shared" ca="1" si="885"/>
        <v>21789.456149180372</v>
      </c>
      <c r="DG553" s="161">
        <f t="shared" ref="DG553:DV553" ca="1" si="886">DG554+DG555</f>
        <v>34854.845208499646</v>
      </c>
      <c r="DH553" s="161">
        <f t="shared" ca="1" si="886"/>
        <v>35052.390749544815</v>
      </c>
      <c r="DI553" s="161">
        <f t="shared" ca="1" si="886"/>
        <v>35251.053241799644</v>
      </c>
      <c r="DJ553" s="161">
        <f t="shared" ca="1" si="886"/>
        <v>35450.839000670239</v>
      </c>
      <c r="DK553" s="161">
        <f t="shared" ca="1" si="886"/>
        <v>35651.754377266327</v>
      </c>
      <c r="DL553" s="161">
        <f t="shared" ca="1" si="886"/>
        <v>35853.805758616691</v>
      </c>
      <c r="DM553" s="161">
        <f t="shared" ca="1" si="886"/>
        <v>36056.999567848499</v>
      </c>
      <c r="DN553" s="161">
        <f t="shared" ca="1" si="886"/>
        <v>22386.674959562832</v>
      </c>
      <c r="DO553" s="161">
        <f t="shared" ca="1" si="886"/>
        <v>22513.723653307057</v>
      </c>
      <c r="DP553" s="161">
        <f t="shared" ca="1" si="886"/>
        <v>22641.490698836984</v>
      </c>
      <c r="DQ553" s="161">
        <f t="shared" ca="1" si="886"/>
        <v>22769.980157819566</v>
      </c>
      <c r="DR553" s="161">
        <f t="shared" ca="1" si="886"/>
        <v>23320.551412954865</v>
      </c>
      <c r="DS553" s="161">
        <f t="shared" ca="1" si="886"/>
        <v>37300.51770642482</v>
      </c>
      <c r="DT553" s="161">
        <f t="shared" ca="1" si="886"/>
        <v>37511.891435346173</v>
      </c>
      <c r="DU553" s="161">
        <f t="shared" ca="1" si="886"/>
        <v>37724.460302059</v>
      </c>
      <c r="DV553" s="161">
        <f t="shared" ca="1" si="886"/>
        <v>37938.231064050517</v>
      </c>
    </row>
    <row r="554" spans="1:126" hidden="1" outlineLevel="1" x14ac:dyDescent="0.2">
      <c r="A554" s="168" t="str">
        <f ca="1">Language!A$852</f>
        <v>величина из плана продаж и затрат</v>
      </c>
      <c r="B554" s="168"/>
      <c r="C554" s="158" t="str">
        <f ca="1">CurName1</f>
        <v>тыс. руб.</v>
      </c>
      <c r="F554" s="6" t="s">
        <v>3083</v>
      </c>
      <c r="G554" s="169">
        <f t="shared" ref="G554:N554" ca="1" si="887">G943</f>
        <v>399.90000000000015</v>
      </c>
      <c r="H554" s="169">
        <f t="shared" ca="1" si="887"/>
        <v>402.16109274042344</v>
      </c>
      <c r="I554" s="169">
        <f t="shared" ca="1" si="887"/>
        <v>978.04791173355352</v>
      </c>
      <c r="J554" s="169">
        <f t="shared" ca="1" si="887"/>
        <v>3533.7831519777105</v>
      </c>
      <c r="K554" s="169">
        <f t="shared" ca="1" si="887"/>
        <v>5164.2052390880272</v>
      </c>
      <c r="L554" s="169">
        <f t="shared" ca="1" si="887"/>
        <v>5223.3361768142586</v>
      </c>
      <c r="M554" s="169">
        <f t="shared" ca="1" si="887"/>
        <v>5327.612395568387</v>
      </c>
      <c r="N554" s="169">
        <f t="shared" ca="1" si="887"/>
        <v>5512.1596436450973</v>
      </c>
      <c r="O554" s="169">
        <f t="shared" ref="O554:AT554" ca="1" si="888">O943</f>
        <v>9453.4241187454681</v>
      </c>
      <c r="P554" s="169">
        <f t="shared" ca="1" si="888"/>
        <v>13292.356240265137</v>
      </c>
      <c r="Q554" s="169">
        <f t="shared" ca="1" si="888"/>
        <v>20042.001357614645</v>
      </c>
      <c r="R554" s="169">
        <f t="shared" ca="1" si="888"/>
        <v>20157.678488239901</v>
      </c>
      <c r="S554" s="169">
        <f t="shared" ca="1" si="888"/>
        <v>20282.813066666658</v>
      </c>
      <c r="T554" s="169">
        <f t="shared" ca="1" si="888"/>
        <v>20403.608810200774</v>
      </c>
      <c r="U554" s="169">
        <f t="shared" ca="1" si="888"/>
        <v>20950.669457165903</v>
      </c>
      <c r="V554" s="169">
        <f t="shared" ca="1" si="888"/>
        <v>12994.416072784048</v>
      </c>
      <c r="W554" s="169">
        <f t="shared" ca="1" si="888"/>
        <v>13068.359569266178</v>
      </c>
      <c r="X554" s="169">
        <f t="shared" ca="1" si="888"/>
        <v>13142.721153028202</v>
      </c>
      <c r="Y554" s="169">
        <f t="shared" ca="1" si="888"/>
        <v>13217.50318799563</v>
      </c>
      <c r="Z554" s="169">
        <f t="shared" ca="1" si="888"/>
        <v>13537.940671198128</v>
      </c>
      <c r="AA554" s="169">
        <f t="shared" ca="1" si="888"/>
        <v>21674.408335508953</v>
      </c>
      <c r="AB554" s="169">
        <f t="shared" ca="1" si="888"/>
        <v>21797.429770206028</v>
      </c>
      <c r="AC554" s="169">
        <f t="shared" ca="1" si="888"/>
        <v>21921.146785981182</v>
      </c>
      <c r="AD554" s="169">
        <f t="shared" ca="1" si="888"/>
        <v>22045.563315749674</v>
      </c>
      <c r="AE554" s="169">
        <f t="shared" ca="1" si="888"/>
        <v>22170.683314666829</v>
      </c>
      <c r="AF554" s="169">
        <f t="shared" ca="1" si="888"/>
        <v>22296.510760248355</v>
      </c>
      <c r="AG554" s="169">
        <f t="shared" ca="1" si="888"/>
        <v>22423.049652500737</v>
      </c>
      <c r="AH554" s="169">
        <f t="shared" ca="1" si="888"/>
        <v>13909.858531212643</v>
      </c>
      <c r="AI554" s="169">
        <f t="shared" ca="1" si="888"/>
        <v>13988.978072448077</v>
      </c>
      <c r="AJ554" s="169">
        <f t="shared" ca="1" si="888"/>
        <v>14068.544967073396</v>
      </c>
      <c r="AK554" s="169">
        <f t="shared" ca="1" si="888"/>
        <v>14148.561744488936</v>
      </c>
      <c r="AL554" s="169">
        <f t="shared" ca="1" si="888"/>
        <v>14491.429851515153</v>
      </c>
      <c r="AM554" s="169">
        <f t="shared" ca="1" si="888"/>
        <v>23197.450252328086</v>
      </c>
      <c r="AN554" s="169">
        <f t="shared" ca="1" si="888"/>
        <v>23329.083187453958</v>
      </c>
      <c r="AO554" s="169">
        <f t="shared" ca="1" si="888"/>
        <v>23461.460394332611</v>
      </c>
      <c r="AP554" s="169">
        <f t="shared" ca="1" si="888"/>
        <v>23594.58608118604</v>
      </c>
      <c r="AQ554" s="169">
        <f t="shared" ca="1" si="888"/>
        <v>23728.464480025883</v>
      </c>
      <c r="AR554" s="169">
        <f t="shared" ca="1" si="888"/>
        <v>23863.0998467996</v>
      </c>
      <c r="AS554" s="169">
        <f t="shared" ca="1" si="888"/>
        <v>23998.496461508737</v>
      </c>
      <c r="AT554" s="169">
        <f t="shared" ca="1" si="888"/>
        <v>14889.381961730054</v>
      </c>
      <c r="AU554" s="169">
        <f t="shared" ref="AU554:BZ554" ca="1" si="889">AU943</f>
        <v>14974.039870852939</v>
      </c>
      <c r="AV554" s="169">
        <f t="shared" ca="1" si="889"/>
        <v>15059.17644810182</v>
      </c>
      <c r="AW554" s="169">
        <f t="shared" ca="1" si="889"/>
        <v>15144.794399936247</v>
      </c>
      <c r="AX554" s="169">
        <f t="shared" ca="1" si="889"/>
        <v>15511.66327445451</v>
      </c>
      <c r="AY554" s="169">
        <f t="shared" ca="1" si="889"/>
        <v>24827.105103324193</v>
      </c>
      <c r="AZ554" s="169">
        <f t="shared" ca="1" si="889"/>
        <v>24967.952343909448</v>
      </c>
      <c r="BA554" s="169">
        <f t="shared" ca="1" si="889"/>
        <v>25109.595955269626</v>
      </c>
      <c r="BB554" s="169">
        <f t="shared" ca="1" si="889"/>
        <v>25252.040440202014</v>
      </c>
      <c r="BC554" s="169">
        <f t="shared" ca="1" si="889"/>
        <v>25395.290326962222</v>
      </c>
      <c r="BD554" s="169">
        <f t="shared" ca="1" si="889"/>
        <v>25539.350169407757</v>
      </c>
      <c r="BE554" s="169">
        <f t="shared" ca="1" si="889"/>
        <v>25684.224547147733</v>
      </c>
      <c r="BF554" s="169">
        <f t="shared" ca="1" si="889"/>
        <v>15937.472032384916</v>
      </c>
      <c r="BG554" s="169">
        <f t="shared" ca="1" si="889"/>
        <v>16028.055995146013</v>
      </c>
      <c r="BH554" s="169">
        <f t="shared" ca="1" si="889"/>
        <v>16119.152132803076</v>
      </c>
      <c r="BI554" s="169">
        <f t="shared" ca="1" si="889"/>
        <v>16210.763341265189</v>
      </c>
      <c r="BJ554" s="169">
        <f t="shared" ca="1" si="889"/>
        <v>16603.313036999702</v>
      </c>
      <c r="BK554" s="169">
        <f t="shared" ca="1" si="889"/>
        <v>26570.835793890623</v>
      </c>
      <c r="BL554" s="169">
        <f t="shared" ca="1" si="889"/>
        <v>26721.542341316446</v>
      </c>
      <c r="BM554" s="169">
        <f t="shared" ca="1" si="889"/>
        <v>26873.101005471854</v>
      </c>
      <c r="BN554" s="169">
        <f t="shared" ca="1" si="889"/>
        <v>27025.516604349123</v>
      </c>
      <c r="BO554" s="169">
        <f t="shared" ca="1" si="889"/>
        <v>27178.793983182517</v>
      </c>
      <c r="BP554" s="169">
        <f t="shared" ca="1" si="889"/>
        <v>27332.93801460004</v>
      </c>
      <c r="BQ554" s="169">
        <f t="shared" ca="1" si="889"/>
        <v>27487.953598782566</v>
      </c>
      <c r="BR554" s="169">
        <f t="shared" ca="1" si="889"/>
        <v>17058.928407984458</v>
      </c>
      <c r="BS554" s="169">
        <f t="shared" ca="1" si="889"/>
        <v>17155.853248139567</v>
      </c>
      <c r="BT554" s="169">
        <f t="shared" ca="1" si="889"/>
        <v>17253.326115431832</v>
      </c>
      <c r="BU554" s="169">
        <f t="shared" ca="1" si="889"/>
        <v>17351.350108487826</v>
      </c>
      <c r="BV554" s="169">
        <f t="shared" ca="1" si="889"/>
        <v>17771.378282922291</v>
      </c>
      <c r="BW554" s="169">
        <f t="shared" ca="1" si="889"/>
        <v>28436.627632795957</v>
      </c>
      <c r="BX554" s="169">
        <f t="shared" ca="1" si="889"/>
        <v>28597.88363854232</v>
      </c>
      <c r="BY554" s="169">
        <f t="shared" ca="1" si="889"/>
        <v>28760.051409187494</v>
      </c>
      <c r="BZ554" s="169">
        <f t="shared" ca="1" si="889"/>
        <v>28923.136099987347</v>
      </c>
      <c r="CA554" s="169">
        <f t="shared" ref="CA554:DF554" ca="1" si="890">CA943</f>
        <v>29087.142895339399</v>
      </c>
      <c r="CB554" s="169">
        <f t="shared" ca="1" si="890"/>
        <v>29252.077008955403</v>
      </c>
      <c r="CC554" s="169">
        <f t="shared" ca="1" si="890"/>
        <v>29417.943684029935</v>
      </c>
      <c r="CD554" s="169">
        <f t="shared" ca="1" si="890"/>
        <v>18258.88672987682</v>
      </c>
      <c r="CE554" s="169">
        <f t="shared" ca="1" si="890"/>
        <v>18362.596308842705</v>
      </c>
      <c r="CF554" s="169">
        <f t="shared" ca="1" si="890"/>
        <v>18466.892276845421</v>
      </c>
      <c r="CG554" s="169">
        <f t="shared" ca="1" si="890"/>
        <v>18571.777949414547</v>
      </c>
      <c r="CH554" s="169">
        <f t="shared" ca="1" si="890"/>
        <v>19021.208096061022</v>
      </c>
      <c r="CI554" s="169">
        <f t="shared" ca="1" si="890"/>
        <v>30433.024900425</v>
      </c>
      <c r="CJ554" s="169">
        <f t="shared" ca="1" si="890"/>
        <v>30605.56882657285</v>
      </c>
      <c r="CK554" s="169">
        <f t="shared" ca="1" si="890"/>
        <v>30779.088341166287</v>
      </c>
      <c r="CL554" s="169">
        <f t="shared" ca="1" si="890"/>
        <v>30953.588960319823</v>
      </c>
      <c r="CM554" s="169">
        <f t="shared" ca="1" si="890"/>
        <v>31129.076231345745</v>
      </c>
      <c r="CN554" s="169">
        <f t="shared" ca="1" si="890"/>
        <v>31305.55573291568</v>
      </c>
      <c r="CO554" s="169">
        <f t="shared" ca="1" si="890"/>
        <v>31483.033075245407</v>
      </c>
      <c r="CP554" s="169">
        <f t="shared" ca="1" si="890"/>
        <v>19542.842134303108</v>
      </c>
      <c r="CQ554" s="169">
        <f t="shared" ca="1" si="890"/>
        <v>19653.811383794364</v>
      </c>
      <c r="CR554" s="169">
        <f t="shared" ca="1" si="890"/>
        <v>19765.408069557998</v>
      </c>
      <c r="CS554" s="169">
        <f t="shared" ca="1" si="890"/>
        <v>19877.635739206966</v>
      </c>
      <c r="CT554" s="169">
        <f t="shared" ca="1" si="890"/>
        <v>20358.525996117936</v>
      </c>
      <c r="CU554" s="169">
        <f t="shared" ca="1" si="890"/>
        <v>32569.169976788904</v>
      </c>
      <c r="CV554" s="169">
        <f t="shared" ca="1" si="890"/>
        <v>32753.791977765559</v>
      </c>
      <c r="CW554" s="169">
        <f t="shared" ca="1" si="890"/>
        <v>32939.457858379697</v>
      </c>
      <c r="CX554" s="169">
        <f t="shared" ca="1" si="890"/>
        <v>33126.173520876349</v>
      </c>
      <c r="CY554" s="169">
        <f t="shared" ca="1" si="890"/>
        <v>33313.944900873335</v>
      </c>
      <c r="CZ554" s="169">
        <f t="shared" ca="1" si="890"/>
        <v>33502.777967551687</v>
      </c>
      <c r="DA554" s="169">
        <f t="shared" ca="1" si="890"/>
        <v>33692.678723847443</v>
      </c>
      <c r="DB554" s="169">
        <f t="shared" ca="1" si="890"/>
        <v>20916.674417035363</v>
      </c>
      <c r="DC554" s="169">
        <f t="shared" ca="1" si="890"/>
        <v>21035.411513995597</v>
      </c>
      <c r="DD554" s="169">
        <f t="shared" ca="1" si="890"/>
        <v>21154.819967759631</v>
      </c>
      <c r="DE554" s="169">
        <f t="shared" ca="1" si="890"/>
        <v>21274.903574284064</v>
      </c>
      <c r="DF554" s="169">
        <f t="shared" ca="1" si="890"/>
        <v>21789.456149180372</v>
      </c>
      <c r="DG554" s="169">
        <f t="shared" ref="DG554:DV554" ca="1" si="891">DG943</f>
        <v>34854.845208499646</v>
      </c>
      <c r="DH554" s="169">
        <f t="shared" ca="1" si="891"/>
        <v>35052.390749544815</v>
      </c>
      <c r="DI554" s="169">
        <f t="shared" ca="1" si="891"/>
        <v>35251.053241799644</v>
      </c>
      <c r="DJ554" s="169">
        <f t="shared" ca="1" si="891"/>
        <v>35450.839000670239</v>
      </c>
      <c r="DK554" s="169">
        <f t="shared" ca="1" si="891"/>
        <v>35651.754377266327</v>
      </c>
      <c r="DL554" s="169">
        <f t="shared" ca="1" si="891"/>
        <v>35853.805758616691</v>
      </c>
      <c r="DM554" s="169">
        <f t="shared" ca="1" si="891"/>
        <v>36056.999567848499</v>
      </c>
      <c r="DN554" s="169">
        <f t="shared" ca="1" si="891"/>
        <v>22386.674959562832</v>
      </c>
      <c r="DO554" s="169">
        <f t="shared" ca="1" si="891"/>
        <v>22513.723653307057</v>
      </c>
      <c r="DP554" s="169">
        <f t="shared" ca="1" si="891"/>
        <v>22641.490698836984</v>
      </c>
      <c r="DQ554" s="169">
        <f t="shared" ca="1" si="891"/>
        <v>22769.980157819566</v>
      </c>
      <c r="DR554" s="169">
        <f t="shared" ca="1" si="891"/>
        <v>23320.551412954865</v>
      </c>
      <c r="DS554" s="169">
        <f t="shared" ca="1" si="891"/>
        <v>37300.51770642482</v>
      </c>
      <c r="DT554" s="169">
        <f t="shared" ca="1" si="891"/>
        <v>37511.891435346173</v>
      </c>
      <c r="DU554" s="169">
        <f t="shared" ca="1" si="891"/>
        <v>37724.460302059</v>
      </c>
      <c r="DV554" s="169">
        <f t="shared" ca="1" si="891"/>
        <v>37938.231064050517</v>
      </c>
    </row>
    <row r="555" spans="1:126" hidden="1" outlineLevel="1" x14ac:dyDescent="0.2">
      <c r="A555" s="168" t="str">
        <f ca="1">Language!A$853</f>
        <v>величина из стартового баланса</v>
      </c>
      <c r="B555" s="196">
        <f>Старт!B30</f>
        <v>0</v>
      </c>
      <c r="C555" s="158" t="str">
        <f ca="1">CurName1</f>
        <v>тыс. руб.</v>
      </c>
      <c r="F555" s="6" t="s">
        <v>3099</v>
      </c>
      <c r="G555" s="302">
        <f>IF(G$2=1,$B555,F555)</f>
        <v>0</v>
      </c>
      <c r="H555" s="302">
        <f>IF(H$2=1,$B555,G555)</f>
        <v>0</v>
      </c>
      <c r="I555" s="302">
        <f>IF(I$2=1,$B555,H555)</f>
        <v>0</v>
      </c>
      <c r="J555" s="302">
        <f t="shared" ref="J555:DV555" si="892">IF(J$2=1,$B555,I555)</f>
        <v>0</v>
      </c>
      <c r="K555" s="302">
        <f t="shared" si="892"/>
        <v>0</v>
      </c>
      <c r="L555" s="302">
        <f t="shared" si="892"/>
        <v>0</v>
      </c>
      <c r="M555" s="302">
        <f t="shared" si="892"/>
        <v>0</v>
      </c>
      <c r="N555" s="302">
        <f t="shared" si="892"/>
        <v>0</v>
      </c>
      <c r="O555" s="302">
        <f t="shared" si="892"/>
        <v>0</v>
      </c>
      <c r="P555" s="302">
        <f t="shared" si="892"/>
        <v>0</v>
      </c>
      <c r="Q555" s="302">
        <f t="shared" si="892"/>
        <v>0</v>
      </c>
      <c r="R555" s="302">
        <f t="shared" si="892"/>
        <v>0</v>
      </c>
      <c r="S555" s="302">
        <f t="shared" si="892"/>
        <v>0</v>
      </c>
      <c r="T555" s="302">
        <f t="shared" si="892"/>
        <v>0</v>
      </c>
      <c r="U555" s="302">
        <f t="shared" si="892"/>
        <v>0</v>
      </c>
      <c r="V555" s="302">
        <f t="shared" si="892"/>
        <v>0</v>
      </c>
      <c r="W555" s="302">
        <f t="shared" si="892"/>
        <v>0</v>
      </c>
      <c r="X555" s="302">
        <f t="shared" si="892"/>
        <v>0</v>
      </c>
      <c r="Y555" s="302">
        <f t="shared" si="892"/>
        <v>0</v>
      </c>
      <c r="Z555" s="302">
        <f t="shared" si="892"/>
        <v>0</v>
      </c>
      <c r="AA555" s="302">
        <f t="shared" si="892"/>
        <v>0</v>
      </c>
      <c r="AB555" s="302">
        <f t="shared" si="892"/>
        <v>0</v>
      </c>
      <c r="AC555" s="302">
        <f t="shared" si="892"/>
        <v>0</v>
      </c>
      <c r="AD555" s="302">
        <f t="shared" si="892"/>
        <v>0</v>
      </c>
      <c r="AE555" s="302">
        <f t="shared" si="892"/>
        <v>0</v>
      </c>
      <c r="AF555" s="302">
        <f t="shared" si="892"/>
        <v>0</v>
      </c>
      <c r="AG555" s="302">
        <f t="shared" si="892"/>
        <v>0</v>
      </c>
      <c r="AH555" s="302">
        <f t="shared" si="892"/>
        <v>0</v>
      </c>
      <c r="AI555" s="302">
        <f t="shared" si="892"/>
        <v>0</v>
      </c>
      <c r="AJ555" s="302">
        <f t="shared" si="892"/>
        <v>0</v>
      </c>
      <c r="AK555" s="302">
        <f t="shared" si="892"/>
        <v>0</v>
      </c>
      <c r="AL555" s="302">
        <f t="shared" si="892"/>
        <v>0</v>
      </c>
      <c r="AM555" s="302">
        <f t="shared" si="892"/>
        <v>0</v>
      </c>
      <c r="AN555" s="302">
        <f t="shared" si="892"/>
        <v>0</v>
      </c>
      <c r="AO555" s="302">
        <f t="shared" si="892"/>
        <v>0</v>
      </c>
      <c r="AP555" s="302">
        <f t="shared" si="892"/>
        <v>0</v>
      </c>
      <c r="AQ555" s="302">
        <f t="shared" si="892"/>
        <v>0</v>
      </c>
      <c r="AR555" s="302">
        <f t="shared" si="892"/>
        <v>0</v>
      </c>
      <c r="AS555" s="302">
        <f t="shared" si="892"/>
        <v>0</v>
      </c>
      <c r="AT555" s="302">
        <f t="shared" si="892"/>
        <v>0</v>
      </c>
      <c r="AU555" s="302">
        <f t="shared" si="892"/>
        <v>0</v>
      </c>
      <c r="AV555" s="302">
        <f t="shared" si="892"/>
        <v>0</v>
      </c>
      <c r="AW555" s="302">
        <f t="shared" si="892"/>
        <v>0</v>
      </c>
      <c r="AX555" s="302">
        <f t="shared" si="892"/>
        <v>0</v>
      </c>
      <c r="AY555" s="302">
        <f t="shared" si="892"/>
        <v>0</v>
      </c>
      <c r="AZ555" s="302">
        <f t="shared" si="892"/>
        <v>0</v>
      </c>
      <c r="BA555" s="302">
        <f t="shared" si="892"/>
        <v>0</v>
      </c>
      <c r="BB555" s="302">
        <f t="shared" si="892"/>
        <v>0</v>
      </c>
      <c r="BC555" s="302">
        <f t="shared" si="892"/>
        <v>0</v>
      </c>
      <c r="BD555" s="302">
        <f t="shared" si="892"/>
        <v>0</v>
      </c>
      <c r="BE555" s="302">
        <f t="shared" si="892"/>
        <v>0</v>
      </c>
      <c r="BF555" s="302">
        <f t="shared" si="892"/>
        <v>0</v>
      </c>
      <c r="BG555" s="302">
        <f t="shared" si="892"/>
        <v>0</v>
      </c>
      <c r="BH555" s="302">
        <f t="shared" si="892"/>
        <v>0</v>
      </c>
      <c r="BI555" s="302">
        <f t="shared" si="892"/>
        <v>0</v>
      </c>
      <c r="BJ555" s="302">
        <f t="shared" si="892"/>
        <v>0</v>
      </c>
      <c r="BK555" s="302">
        <f t="shared" si="892"/>
        <v>0</v>
      </c>
      <c r="BL555" s="302">
        <f t="shared" si="892"/>
        <v>0</v>
      </c>
      <c r="BM555" s="302">
        <f t="shared" si="892"/>
        <v>0</v>
      </c>
      <c r="BN555" s="302">
        <f t="shared" si="892"/>
        <v>0</v>
      </c>
      <c r="BO555" s="302">
        <f t="shared" si="892"/>
        <v>0</v>
      </c>
      <c r="BP555" s="302">
        <f t="shared" si="892"/>
        <v>0</v>
      </c>
      <c r="BQ555" s="302">
        <f t="shared" si="892"/>
        <v>0</v>
      </c>
      <c r="BR555" s="302">
        <f t="shared" si="892"/>
        <v>0</v>
      </c>
      <c r="BS555" s="302">
        <f t="shared" si="892"/>
        <v>0</v>
      </c>
      <c r="BT555" s="302">
        <f t="shared" si="892"/>
        <v>0</v>
      </c>
      <c r="BU555" s="302">
        <f t="shared" si="892"/>
        <v>0</v>
      </c>
      <c r="BV555" s="302">
        <f t="shared" si="892"/>
        <v>0</v>
      </c>
      <c r="BW555" s="302">
        <f t="shared" si="892"/>
        <v>0</v>
      </c>
      <c r="BX555" s="302">
        <f t="shared" si="892"/>
        <v>0</v>
      </c>
      <c r="BY555" s="302">
        <f t="shared" si="892"/>
        <v>0</v>
      </c>
      <c r="BZ555" s="302">
        <f t="shared" si="892"/>
        <v>0</v>
      </c>
      <c r="CA555" s="302">
        <f t="shared" si="892"/>
        <v>0</v>
      </c>
      <c r="CB555" s="302">
        <f t="shared" si="892"/>
        <v>0</v>
      </c>
      <c r="CC555" s="302">
        <f t="shared" si="892"/>
        <v>0</v>
      </c>
      <c r="CD555" s="302">
        <f t="shared" si="892"/>
        <v>0</v>
      </c>
      <c r="CE555" s="302">
        <f t="shared" si="892"/>
        <v>0</v>
      </c>
      <c r="CF555" s="302">
        <f t="shared" si="892"/>
        <v>0</v>
      </c>
      <c r="CG555" s="302">
        <f t="shared" si="892"/>
        <v>0</v>
      </c>
      <c r="CH555" s="302">
        <f t="shared" si="892"/>
        <v>0</v>
      </c>
      <c r="CI555" s="302">
        <f t="shared" si="892"/>
        <v>0</v>
      </c>
      <c r="CJ555" s="302">
        <f t="shared" si="892"/>
        <v>0</v>
      </c>
      <c r="CK555" s="302">
        <f t="shared" si="892"/>
        <v>0</v>
      </c>
      <c r="CL555" s="302">
        <f t="shared" si="892"/>
        <v>0</v>
      </c>
      <c r="CM555" s="302">
        <f t="shared" si="892"/>
        <v>0</v>
      </c>
      <c r="CN555" s="302">
        <f t="shared" si="892"/>
        <v>0</v>
      </c>
      <c r="CO555" s="302">
        <f t="shared" si="892"/>
        <v>0</v>
      </c>
      <c r="CP555" s="302">
        <f t="shared" si="892"/>
        <v>0</v>
      </c>
      <c r="CQ555" s="302">
        <f t="shared" si="892"/>
        <v>0</v>
      </c>
      <c r="CR555" s="302">
        <f t="shared" si="892"/>
        <v>0</v>
      </c>
      <c r="CS555" s="302">
        <f t="shared" si="892"/>
        <v>0</v>
      </c>
      <c r="CT555" s="302">
        <f t="shared" si="892"/>
        <v>0</v>
      </c>
      <c r="CU555" s="302">
        <f t="shared" si="892"/>
        <v>0</v>
      </c>
      <c r="CV555" s="302">
        <f t="shared" si="892"/>
        <v>0</v>
      </c>
      <c r="CW555" s="302">
        <f t="shared" si="892"/>
        <v>0</v>
      </c>
      <c r="CX555" s="302">
        <f t="shared" si="892"/>
        <v>0</v>
      </c>
      <c r="CY555" s="302">
        <f t="shared" si="892"/>
        <v>0</v>
      </c>
      <c r="CZ555" s="302">
        <f t="shared" si="892"/>
        <v>0</v>
      </c>
      <c r="DA555" s="302">
        <f t="shared" si="892"/>
        <v>0</v>
      </c>
      <c r="DB555" s="302">
        <f t="shared" si="892"/>
        <v>0</v>
      </c>
      <c r="DC555" s="302">
        <f t="shared" si="892"/>
        <v>0</v>
      </c>
      <c r="DD555" s="302">
        <f t="shared" si="892"/>
        <v>0</v>
      </c>
      <c r="DE555" s="302">
        <f t="shared" si="892"/>
        <v>0</v>
      </c>
      <c r="DF555" s="302">
        <f t="shared" si="892"/>
        <v>0</v>
      </c>
      <c r="DG555" s="302">
        <f t="shared" si="892"/>
        <v>0</v>
      </c>
      <c r="DH555" s="302">
        <f t="shared" si="892"/>
        <v>0</v>
      </c>
      <c r="DI555" s="302">
        <f t="shared" si="892"/>
        <v>0</v>
      </c>
      <c r="DJ555" s="302">
        <f t="shared" si="892"/>
        <v>0</v>
      </c>
      <c r="DK555" s="302">
        <f t="shared" si="892"/>
        <v>0</v>
      </c>
      <c r="DL555" s="302">
        <f t="shared" si="892"/>
        <v>0</v>
      </c>
      <c r="DM555" s="302">
        <f t="shared" si="892"/>
        <v>0</v>
      </c>
      <c r="DN555" s="302">
        <f t="shared" si="892"/>
        <v>0</v>
      </c>
      <c r="DO555" s="302">
        <f t="shared" si="892"/>
        <v>0</v>
      </c>
      <c r="DP555" s="302">
        <f t="shared" si="892"/>
        <v>0</v>
      </c>
      <c r="DQ555" s="302">
        <f t="shared" si="892"/>
        <v>0</v>
      </c>
      <c r="DR555" s="302">
        <f t="shared" si="892"/>
        <v>0</v>
      </c>
      <c r="DS555" s="302">
        <f t="shared" si="892"/>
        <v>0</v>
      </c>
      <c r="DT555" s="302">
        <f t="shared" si="892"/>
        <v>0</v>
      </c>
      <c r="DU555" s="302">
        <f t="shared" si="892"/>
        <v>0</v>
      </c>
      <c r="DV555" s="302">
        <f t="shared" si="892"/>
        <v>0</v>
      </c>
    </row>
    <row r="556" spans="1:126" hidden="1" outlineLevel="1" x14ac:dyDescent="0.2">
      <c r="A556" s="168" t="str">
        <f ca="1">Language!A$854</f>
        <v>влияние стартового баланса на денежные средства</v>
      </c>
      <c r="B556" s="168"/>
      <c r="C556" s="158" t="str">
        <f ca="1">CurName1</f>
        <v>тыс. руб.</v>
      </c>
      <c r="F556" s="6" t="s">
        <v>3082</v>
      </c>
      <c r="G556" s="169">
        <f>IF(G$2=1,G555-$B555,G555-F555)</f>
        <v>0</v>
      </c>
      <c r="H556" s="169">
        <f>IF(H$2=1,H555-$B555,H555-G555)</f>
        <v>0</v>
      </c>
      <c r="I556" s="169">
        <f>IF(I$2=1,I555-$B555,I555-H555)</f>
        <v>0</v>
      </c>
      <c r="J556" s="169">
        <f t="shared" ref="J556:DV556" si="893">IF(J$2=1,J555-$B555,J555-I555)</f>
        <v>0</v>
      </c>
      <c r="K556" s="169">
        <f t="shared" si="893"/>
        <v>0</v>
      </c>
      <c r="L556" s="169">
        <f t="shared" si="893"/>
        <v>0</v>
      </c>
      <c r="M556" s="169">
        <f t="shared" si="893"/>
        <v>0</v>
      </c>
      <c r="N556" s="169">
        <f t="shared" si="893"/>
        <v>0</v>
      </c>
      <c r="O556" s="169">
        <f t="shared" si="893"/>
        <v>0</v>
      </c>
      <c r="P556" s="169">
        <f t="shared" si="893"/>
        <v>0</v>
      </c>
      <c r="Q556" s="169">
        <f t="shared" si="893"/>
        <v>0</v>
      </c>
      <c r="R556" s="169">
        <f t="shared" si="893"/>
        <v>0</v>
      </c>
      <c r="S556" s="169">
        <f t="shared" si="893"/>
        <v>0</v>
      </c>
      <c r="T556" s="169">
        <f t="shared" si="893"/>
        <v>0</v>
      </c>
      <c r="U556" s="169">
        <f t="shared" si="893"/>
        <v>0</v>
      </c>
      <c r="V556" s="169">
        <f t="shared" si="893"/>
        <v>0</v>
      </c>
      <c r="W556" s="169">
        <f t="shared" si="893"/>
        <v>0</v>
      </c>
      <c r="X556" s="169">
        <f t="shared" si="893"/>
        <v>0</v>
      </c>
      <c r="Y556" s="169">
        <f t="shared" si="893"/>
        <v>0</v>
      </c>
      <c r="Z556" s="169">
        <f t="shared" si="893"/>
        <v>0</v>
      </c>
      <c r="AA556" s="169">
        <f t="shared" si="893"/>
        <v>0</v>
      </c>
      <c r="AB556" s="169">
        <f t="shared" si="893"/>
        <v>0</v>
      </c>
      <c r="AC556" s="169">
        <f t="shared" si="893"/>
        <v>0</v>
      </c>
      <c r="AD556" s="169">
        <f t="shared" si="893"/>
        <v>0</v>
      </c>
      <c r="AE556" s="169">
        <f t="shared" si="893"/>
        <v>0</v>
      </c>
      <c r="AF556" s="169">
        <f t="shared" si="893"/>
        <v>0</v>
      </c>
      <c r="AG556" s="169">
        <f t="shared" si="893"/>
        <v>0</v>
      </c>
      <c r="AH556" s="169">
        <f t="shared" si="893"/>
        <v>0</v>
      </c>
      <c r="AI556" s="169">
        <f t="shared" si="893"/>
        <v>0</v>
      </c>
      <c r="AJ556" s="169">
        <f t="shared" si="893"/>
        <v>0</v>
      </c>
      <c r="AK556" s="169">
        <f t="shared" si="893"/>
        <v>0</v>
      </c>
      <c r="AL556" s="169">
        <f t="shared" si="893"/>
        <v>0</v>
      </c>
      <c r="AM556" s="169">
        <f t="shared" si="893"/>
        <v>0</v>
      </c>
      <c r="AN556" s="169">
        <f t="shared" si="893"/>
        <v>0</v>
      </c>
      <c r="AO556" s="169">
        <f t="shared" si="893"/>
        <v>0</v>
      </c>
      <c r="AP556" s="169">
        <f t="shared" si="893"/>
        <v>0</v>
      </c>
      <c r="AQ556" s="169">
        <f t="shared" si="893"/>
        <v>0</v>
      </c>
      <c r="AR556" s="169">
        <f t="shared" si="893"/>
        <v>0</v>
      </c>
      <c r="AS556" s="169">
        <f t="shared" si="893"/>
        <v>0</v>
      </c>
      <c r="AT556" s="169">
        <f t="shared" si="893"/>
        <v>0</v>
      </c>
      <c r="AU556" s="169">
        <f t="shared" si="893"/>
        <v>0</v>
      </c>
      <c r="AV556" s="169">
        <f t="shared" si="893"/>
        <v>0</v>
      </c>
      <c r="AW556" s="169">
        <f t="shared" si="893"/>
        <v>0</v>
      </c>
      <c r="AX556" s="169">
        <f t="shared" si="893"/>
        <v>0</v>
      </c>
      <c r="AY556" s="169">
        <f t="shared" si="893"/>
        <v>0</v>
      </c>
      <c r="AZ556" s="169">
        <f t="shared" si="893"/>
        <v>0</v>
      </c>
      <c r="BA556" s="169">
        <f t="shared" si="893"/>
        <v>0</v>
      </c>
      <c r="BB556" s="169">
        <f t="shared" si="893"/>
        <v>0</v>
      </c>
      <c r="BC556" s="169">
        <f t="shared" si="893"/>
        <v>0</v>
      </c>
      <c r="BD556" s="169">
        <f t="shared" si="893"/>
        <v>0</v>
      </c>
      <c r="BE556" s="169">
        <f t="shared" si="893"/>
        <v>0</v>
      </c>
      <c r="BF556" s="169">
        <f t="shared" si="893"/>
        <v>0</v>
      </c>
      <c r="BG556" s="169">
        <f t="shared" si="893"/>
        <v>0</v>
      </c>
      <c r="BH556" s="169">
        <f t="shared" si="893"/>
        <v>0</v>
      </c>
      <c r="BI556" s="169">
        <f t="shared" si="893"/>
        <v>0</v>
      </c>
      <c r="BJ556" s="169">
        <f t="shared" si="893"/>
        <v>0</v>
      </c>
      <c r="BK556" s="169">
        <f t="shared" si="893"/>
        <v>0</v>
      </c>
      <c r="BL556" s="169">
        <f t="shared" si="893"/>
        <v>0</v>
      </c>
      <c r="BM556" s="169">
        <f t="shared" si="893"/>
        <v>0</v>
      </c>
      <c r="BN556" s="169">
        <f t="shared" si="893"/>
        <v>0</v>
      </c>
      <c r="BO556" s="169">
        <f t="shared" si="893"/>
        <v>0</v>
      </c>
      <c r="BP556" s="169">
        <f t="shared" si="893"/>
        <v>0</v>
      </c>
      <c r="BQ556" s="169">
        <f t="shared" si="893"/>
        <v>0</v>
      </c>
      <c r="BR556" s="169">
        <f t="shared" si="893"/>
        <v>0</v>
      </c>
      <c r="BS556" s="169">
        <f t="shared" si="893"/>
        <v>0</v>
      </c>
      <c r="BT556" s="169">
        <f t="shared" si="893"/>
        <v>0</v>
      </c>
      <c r="BU556" s="169">
        <f t="shared" si="893"/>
        <v>0</v>
      </c>
      <c r="BV556" s="169">
        <f t="shared" si="893"/>
        <v>0</v>
      </c>
      <c r="BW556" s="169">
        <f t="shared" si="893"/>
        <v>0</v>
      </c>
      <c r="BX556" s="169">
        <f t="shared" si="893"/>
        <v>0</v>
      </c>
      <c r="BY556" s="169">
        <f t="shared" si="893"/>
        <v>0</v>
      </c>
      <c r="BZ556" s="169">
        <f t="shared" si="893"/>
        <v>0</v>
      </c>
      <c r="CA556" s="169">
        <f t="shared" si="893"/>
        <v>0</v>
      </c>
      <c r="CB556" s="169">
        <f t="shared" si="893"/>
        <v>0</v>
      </c>
      <c r="CC556" s="169">
        <f t="shared" si="893"/>
        <v>0</v>
      </c>
      <c r="CD556" s="169">
        <f t="shared" si="893"/>
        <v>0</v>
      </c>
      <c r="CE556" s="169">
        <f t="shared" si="893"/>
        <v>0</v>
      </c>
      <c r="CF556" s="169">
        <f t="shared" si="893"/>
        <v>0</v>
      </c>
      <c r="CG556" s="169">
        <f t="shared" si="893"/>
        <v>0</v>
      </c>
      <c r="CH556" s="169">
        <f t="shared" si="893"/>
        <v>0</v>
      </c>
      <c r="CI556" s="169">
        <f t="shared" si="893"/>
        <v>0</v>
      </c>
      <c r="CJ556" s="169">
        <f t="shared" si="893"/>
        <v>0</v>
      </c>
      <c r="CK556" s="169">
        <f t="shared" si="893"/>
        <v>0</v>
      </c>
      <c r="CL556" s="169">
        <f t="shared" si="893"/>
        <v>0</v>
      </c>
      <c r="CM556" s="169">
        <f t="shared" si="893"/>
        <v>0</v>
      </c>
      <c r="CN556" s="169">
        <f t="shared" si="893"/>
        <v>0</v>
      </c>
      <c r="CO556" s="169">
        <f t="shared" si="893"/>
        <v>0</v>
      </c>
      <c r="CP556" s="169">
        <f t="shared" si="893"/>
        <v>0</v>
      </c>
      <c r="CQ556" s="169">
        <f t="shared" si="893"/>
        <v>0</v>
      </c>
      <c r="CR556" s="169">
        <f t="shared" si="893"/>
        <v>0</v>
      </c>
      <c r="CS556" s="169">
        <f t="shared" si="893"/>
        <v>0</v>
      </c>
      <c r="CT556" s="169">
        <f t="shared" si="893"/>
        <v>0</v>
      </c>
      <c r="CU556" s="169">
        <f t="shared" si="893"/>
        <v>0</v>
      </c>
      <c r="CV556" s="169">
        <f t="shared" si="893"/>
        <v>0</v>
      </c>
      <c r="CW556" s="169">
        <f t="shared" si="893"/>
        <v>0</v>
      </c>
      <c r="CX556" s="169">
        <f t="shared" si="893"/>
        <v>0</v>
      </c>
      <c r="CY556" s="169">
        <f t="shared" si="893"/>
        <v>0</v>
      </c>
      <c r="CZ556" s="169">
        <f t="shared" si="893"/>
        <v>0</v>
      </c>
      <c r="DA556" s="169">
        <f t="shared" si="893"/>
        <v>0</v>
      </c>
      <c r="DB556" s="169">
        <f t="shared" si="893"/>
        <v>0</v>
      </c>
      <c r="DC556" s="169">
        <f t="shared" si="893"/>
        <v>0</v>
      </c>
      <c r="DD556" s="169">
        <f t="shared" si="893"/>
        <v>0</v>
      </c>
      <c r="DE556" s="169">
        <f t="shared" si="893"/>
        <v>0</v>
      </c>
      <c r="DF556" s="169">
        <f t="shared" si="893"/>
        <v>0</v>
      </c>
      <c r="DG556" s="169">
        <f t="shared" si="893"/>
        <v>0</v>
      </c>
      <c r="DH556" s="169">
        <f t="shared" si="893"/>
        <v>0</v>
      </c>
      <c r="DI556" s="169">
        <f t="shared" si="893"/>
        <v>0</v>
      </c>
      <c r="DJ556" s="169">
        <f t="shared" si="893"/>
        <v>0</v>
      </c>
      <c r="DK556" s="169">
        <f t="shared" si="893"/>
        <v>0</v>
      </c>
      <c r="DL556" s="169">
        <f t="shared" si="893"/>
        <v>0</v>
      </c>
      <c r="DM556" s="169">
        <f t="shared" si="893"/>
        <v>0</v>
      </c>
      <c r="DN556" s="169">
        <f t="shared" si="893"/>
        <v>0</v>
      </c>
      <c r="DO556" s="169">
        <f t="shared" si="893"/>
        <v>0</v>
      </c>
      <c r="DP556" s="169">
        <f t="shared" si="893"/>
        <v>0</v>
      </c>
      <c r="DQ556" s="169">
        <f t="shared" si="893"/>
        <v>0</v>
      </c>
      <c r="DR556" s="169">
        <f t="shared" si="893"/>
        <v>0</v>
      </c>
      <c r="DS556" s="169">
        <f t="shared" si="893"/>
        <v>0</v>
      </c>
      <c r="DT556" s="169">
        <f t="shared" si="893"/>
        <v>0</v>
      </c>
      <c r="DU556" s="169">
        <f t="shared" si="893"/>
        <v>0</v>
      </c>
      <c r="DV556" s="169">
        <f t="shared" si="893"/>
        <v>0</v>
      </c>
    </row>
    <row r="557" spans="1:126" x14ac:dyDescent="0.2">
      <c r="A557" s="168"/>
      <c r="B557" s="168"/>
      <c r="C557" s="158"/>
      <c r="F557" s="6" t="s">
        <v>2961</v>
      </c>
      <c r="G557" s="169"/>
      <c r="H557" s="169"/>
      <c r="I557" s="169"/>
      <c r="J557" s="169"/>
      <c r="K557" s="169"/>
      <c r="L557" s="169"/>
      <c r="M557" s="169"/>
      <c r="N557" s="169"/>
      <c r="O557" s="169"/>
      <c r="P557" s="169"/>
      <c r="Q557" s="169"/>
      <c r="R557" s="169"/>
      <c r="S557" s="169"/>
      <c r="T557" s="169"/>
      <c r="U557" s="169"/>
      <c r="V557" s="169"/>
      <c r="W557" s="169"/>
      <c r="X557" s="169"/>
      <c r="Y557" s="169"/>
      <c r="Z557" s="169"/>
      <c r="AA557" s="169"/>
      <c r="AB557" s="169"/>
      <c r="AC557" s="169"/>
      <c r="AD557" s="169"/>
      <c r="AE557" s="169"/>
      <c r="AF557" s="169"/>
      <c r="AG557" s="169"/>
      <c r="AH557" s="169"/>
      <c r="AI557" s="169"/>
      <c r="AJ557" s="169"/>
      <c r="AK557" s="169"/>
      <c r="AL557" s="169"/>
      <c r="AM557" s="169"/>
      <c r="AN557" s="169"/>
      <c r="AO557" s="169"/>
      <c r="AP557" s="169"/>
      <c r="AQ557" s="169"/>
      <c r="AR557" s="169"/>
      <c r="AS557" s="169"/>
      <c r="AT557" s="169"/>
      <c r="AU557" s="169"/>
      <c r="AV557" s="169"/>
      <c r="AW557" s="169"/>
      <c r="AX557" s="169"/>
      <c r="AY557" s="169"/>
      <c r="AZ557" s="169"/>
      <c r="BA557" s="169"/>
      <c r="BB557" s="169"/>
      <c r="BC557" s="169"/>
      <c r="BD557" s="169"/>
      <c r="BE557" s="169"/>
      <c r="BF557" s="169"/>
      <c r="BG557" s="169"/>
      <c r="BH557" s="169"/>
      <c r="BI557" s="169"/>
      <c r="BJ557" s="169"/>
      <c r="BK557" s="169"/>
      <c r="BL557" s="169"/>
      <c r="BM557" s="169"/>
      <c r="BN557" s="169"/>
      <c r="BO557" s="169"/>
      <c r="BP557" s="169"/>
      <c r="BQ557" s="169"/>
      <c r="BR557" s="169"/>
      <c r="BS557" s="169"/>
      <c r="BT557" s="169"/>
      <c r="BU557" s="169"/>
      <c r="BV557" s="169"/>
      <c r="BW557" s="169"/>
      <c r="BX557" s="169"/>
      <c r="BY557" s="169"/>
      <c r="BZ557" s="169"/>
      <c r="CA557" s="169"/>
      <c r="CB557" s="169"/>
      <c r="CC557" s="169"/>
      <c r="CD557" s="169"/>
      <c r="CE557" s="169"/>
      <c r="CF557" s="169"/>
      <c r="CG557" s="169"/>
      <c r="CH557" s="169"/>
      <c r="CI557" s="169"/>
      <c r="CJ557" s="169"/>
      <c r="CK557" s="169"/>
      <c r="CL557" s="169"/>
      <c r="CM557" s="169"/>
      <c r="CN557" s="169"/>
      <c r="CO557" s="169"/>
      <c r="CP557" s="169"/>
      <c r="CQ557" s="169"/>
      <c r="CR557" s="169"/>
      <c r="CS557" s="169"/>
      <c r="CT557" s="169"/>
      <c r="CU557" s="169"/>
      <c r="CV557" s="169"/>
      <c r="CW557" s="169"/>
      <c r="CX557" s="169"/>
      <c r="CY557" s="169"/>
      <c r="CZ557" s="169"/>
      <c r="DA557" s="169"/>
      <c r="DB557" s="169"/>
      <c r="DC557" s="169"/>
      <c r="DD557" s="169"/>
      <c r="DE557" s="169"/>
      <c r="DF557" s="169"/>
      <c r="DG557" s="169"/>
      <c r="DH557" s="169"/>
      <c r="DI557" s="169"/>
      <c r="DJ557" s="169"/>
      <c r="DK557" s="169"/>
      <c r="DL557" s="169"/>
      <c r="DM557" s="169"/>
      <c r="DN557" s="169"/>
      <c r="DO557" s="169"/>
      <c r="DP557" s="169"/>
      <c r="DQ557" s="169"/>
      <c r="DR557" s="169"/>
      <c r="DS557" s="169"/>
      <c r="DT557" s="169"/>
      <c r="DU557" s="169"/>
      <c r="DV557" s="169"/>
    </row>
    <row r="558" spans="1:126" collapsed="1" x14ac:dyDescent="0.2">
      <c r="A558" s="198" t="str">
        <f ca="1">Language!A$855</f>
        <v>Кредиторская задолженность за внеоборотные активы</v>
      </c>
      <c r="C558" s="160" t="str">
        <f ca="1">CurName1</f>
        <v>тыс. руб.</v>
      </c>
      <c r="F558" s="6" t="s">
        <v>694</v>
      </c>
      <c r="G558" s="161">
        <f t="shared" ref="G558:N558" si="894">G560+G559</f>
        <v>50000.4</v>
      </c>
      <c r="H558" s="161">
        <f t="shared" si="894"/>
        <v>47000.4</v>
      </c>
      <c r="I558" s="161">
        <f t="shared" si="894"/>
        <v>0</v>
      </c>
      <c r="J558" s="161">
        <f t="shared" si="894"/>
        <v>0</v>
      </c>
      <c r="K558" s="161">
        <f t="shared" si="894"/>
        <v>0</v>
      </c>
      <c r="L558" s="161">
        <f t="shared" si="894"/>
        <v>0</v>
      </c>
      <c r="M558" s="161">
        <f t="shared" si="894"/>
        <v>0</v>
      </c>
      <c r="N558" s="161">
        <f t="shared" si="894"/>
        <v>0</v>
      </c>
      <c r="O558" s="161">
        <f t="shared" ref="O558:AT558" si="895">O560+O559</f>
        <v>0</v>
      </c>
      <c r="P558" s="161">
        <f t="shared" si="895"/>
        <v>0</v>
      </c>
      <c r="Q558" s="161">
        <f t="shared" si="895"/>
        <v>0</v>
      </c>
      <c r="R558" s="161">
        <f t="shared" si="895"/>
        <v>0</v>
      </c>
      <c r="S558" s="161">
        <f t="shared" si="895"/>
        <v>0</v>
      </c>
      <c r="T558" s="161">
        <f t="shared" si="895"/>
        <v>0</v>
      </c>
      <c r="U558" s="161">
        <f t="shared" si="895"/>
        <v>0</v>
      </c>
      <c r="V558" s="161">
        <f t="shared" si="895"/>
        <v>0</v>
      </c>
      <c r="W558" s="161">
        <f t="shared" si="895"/>
        <v>0</v>
      </c>
      <c r="X558" s="161">
        <f t="shared" si="895"/>
        <v>0</v>
      </c>
      <c r="Y558" s="161">
        <f t="shared" si="895"/>
        <v>0</v>
      </c>
      <c r="Z558" s="161">
        <f t="shared" si="895"/>
        <v>0</v>
      </c>
      <c r="AA558" s="161">
        <f t="shared" si="895"/>
        <v>0</v>
      </c>
      <c r="AB558" s="161">
        <f t="shared" si="895"/>
        <v>0</v>
      </c>
      <c r="AC558" s="161">
        <f t="shared" si="895"/>
        <v>0</v>
      </c>
      <c r="AD558" s="161">
        <f t="shared" si="895"/>
        <v>0</v>
      </c>
      <c r="AE558" s="161">
        <f t="shared" si="895"/>
        <v>0</v>
      </c>
      <c r="AF558" s="161">
        <f t="shared" si="895"/>
        <v>0</v>
      </c>
      <c r="AG558" s="161">
        <f t="shared" si="895"/>
        <v>0</v>
      </c>
      <c r="AH558" s="161">
        <f t="shared" si="895"/>
        <v>0</v>
      </c>
      <c r="AI558" s="161">
        <f t="shared" si="895"/>
        <v>0</v>
      </c>
      <c r="AJ558" s="161">
        <f t="shared" si="895"/>
        <v>0</v>
      </c>
      <c r="AK558" s="161">
        <f t="shared" si="895"/>
        <v>0</v>
      </c>
      <c r="AL558" s="161">
        <f t="shared" si="895"/>
        <v>0</v>
      </c>
      <c r="AM558" s="161">
        <f t="shared" si="895"/>
        <v>0</v>
      </c>
      <c r="AN558" s="161">
        <f t="shared" si="895"/>
        <v>0</v>
      </c>
      <c r="AO558" s="161">
        <f t="shared" si="895"/>
        <v>0</v>
      </c>
      <c r="AP558" s="161">
        <f t="shared" si="895"/>
        <v>0</v>
      </c>
      <c r="AQ558" s="161">
        <f t="shared" si="895"/>
        <v>0</v>
      </c>
      <c r="AR558" s="161">
        <f t="shared" si="895"/>
        <v>0</v>
      </c>
      <c r="AS558" s="161">
        <f t="shared" si="895"/>
        <v>0</v>
      </c>
      <c r="AT558" s="161">
        <f t="shared" si="895"/>
        <v>0</v>
      </c>
      <c r="AU558" s="161">
        <f t="shared" ref="AU558:BZ558" si="896">AU560+AU559</f>
        <v>0</v>
      </c>
      <c r="AV558" s="161">
        <f t="shared" si="896"/>
        <v>0</v>
      </c>
      <c r="AW558" s="161">
        <f t="shared" si="896"/>
        <v>0</v>
      </c>
      <c r="AX558" s="161">
        <f t="shared" si="896"/>
        <v>0</v>
      </c>
      <c r="AY558" s="161">
        <f t="shared" si="896"/>
        <v>0</v>
      </c>
      <c r="AZ558" s="161">
        <f t="shared" si="896"/>
        <v>0</v>
      </c>
      <c r="BA558" s="161">
        <f t="shared" si="896"/>
        <v>0</v>
      </c>
      <c r="BB558" s="161">
        <f t="shared" si="896"/>
        <v>0</v>
      </c>
      <c r="BC558" s="161">
        <f t="shared" si="896"/>
        <v>0</v>
      </c>
      <c r="BD558" s="161">
        <f t="shared" si="896"/>
        <v>0</v>
      </c>
      <c r="BE558" s="161">
        <f t="shared" si="896"/>
        <v>0</v>
      </c>
      <c r="BF558" s="161">
        <f t="shared" si="896"/>
        <v>0</v>
      </c>
      <c r="BG558" s="161">
        <f t="shared" si="896"/>
        <v>0</v>
      </c>
      <c r="BH558" s="161">
        <f t="shared" si="896"/>
        <v>0</v>
      </c>
      <c r="BI558" s="161">
        <f t="shared" si="896"/>
        <v>0</v>
      </c>
      <c r="BJ558" s="161">
        <f t="shared" si="896"/>
        <v>0</v>
      </c>
      <c r="BK558" s="161">
        <f t="shared" si="896"/>
        <v>0</v>
      </c>
      <c r="BL558" s="161">
        <f t="shared" si="896"/>
        <v>0</v>
      </c>
      <c r="BM558" s="161">
        <f t="shared" si="896"/>
        <v>0</v>
      </c>
      <c r="BN558" s="161">
        <f t="shared" si="896"/>
        <v>0</v>
      </c>
      <c r="BO558" s="161">
        <f t="shared" si="896"/>
        <v>0</v>
      </c>
      <c r="BP558" s="161">
        <f t="shared" si="896"/>
        <v>0</v>
      </c>
      <c r="BQ558" s="161">
        <f t="shared" si="896"/>
        <v>0</v>
      </c>
      <c r="BR558" s="161">
        <f t="shared" si="896"/>
        <v>0</v>
      </c>
      <c r="BS558" s="161">
        <f t="shared" si="896"/>
        <v>0</v>
      </c>
      <c r="BT558" s="161">
        <f t="shared" si="896"/>
        <v>0</v>
      </c>
      <c r="BU558" s="161">
        <f t="shared" si="896"/>
        <v>0</v>
      </c>
      <c r="BV558" s="161">
        <f t="shared" si="896"/>
        <v>0</v>
      </c>
      <c r="BW558" s="161">
        <f t="shared" si="896"/>
        <v>0</v>
      </c>
      <c r="BX558" s="161">
        <f t="shared" si="896"/>
        <v>0</v>
      </c>
      <c r="BY558" s="161">
        <f t="shared" si="896"/>
        <v>0</v>
      </c>
      <c r="BZ558" s="161">
        <f t="shared" si="896"/>
        <v>0</v>
      </c>
      <c r="CA558" s="161">
        <f t="shared" ref="CA558:DF558" si="897">CA560+CA559</f>
        <v>0</v>
      </c>
      <c r="CB558" s="161">
        <f t="shared" si="897"/>
        <v>0</v>
      </c>
      <c r="CC558" s="161">
        <f t="shared" si="897"/>
        <v>0</v>
      </c>
      <c r="CD558" s="161">
        <f t="shared" si="897"/>
        <v>0</v>
      </c>
      <c r="CE558" s="161">
        <f t="shared" si="897"/>
        <v>0</v>
      </c>
      <c r="CF558" s="161">
        <f t="shared" si="897"/>
        <v>0</v>
      </c>
      <c r="CG558" s="161">
        <f t="shared" si="897"/>
        <v>0</v>
      </c>
      <c r="CH558" s="161">
        <f t="shared" si="897"/>
        <v>0</v>
      </c>
      <c r="CI558" s="161">
        <f t="shared" si="897"/>
        <v>0</v>
      </c>
      <c r="CJ558" s="161">
        <f t="shared" si="897"/>
        <v>0</v>
      </c>
      <c r="CK558" s="161">
        <f t="shared" si="897"/>
        <v>0</v>
      </c>
      <c r="CL558" s="161">
        <f t="shared" si="897"/>
        <v>0</v>
      </c>
      <c r="CM558" s="161">
        <f t="shared" si="897"/>
        <v>0</v>
      </c>
      <c r="CN558" s="161">
        <f t="shared" si="897"/>
        <v>0</v>
      </c>
      <c r="CO558" s="161">
        <f t="shared" si="897"/>
        <v>0</v>
      </c>
      <c r="CP558" s="161">
        <f t="shared" si="897"/>
        <v>0</v>
      </c>
      <c r="CQ558" s="161">
        <f t="shared" si="897"/>
        <v>0</v>
      </c>
      <c r="CR558" s="161">
        <f t="shared" si="897"/>
        <v>0</v>
      </c>
      <c r="CS558" s="161">
        <f t="shared" si="897"/>
        <v>0</v>
      </c>
      <c r="CT558" s="161">
        <f t="shared" si="897"/>
        <v>0</v>
      </c>
      <c r="CU558" s="161">
        <f t="shared" si="897"/>
        <v>0</v>
      </c>
      <c r="CV558" s="161">
        <f t="shared" si="897"/>
        <v>0</v>
      </c>
      <c r="CW558" s="161">
        <f t="shared" si="897"/>
        <v>0</v>
      </c>
      <c r="CX558" s="161">
        <f t="shared" si="897"/>
        <v>0</v>
      </c>
      <c r="CY558" s="161">
        <f t="shared" si="897"/>
        <v>0</v>
      </c>
      <c r="CZ558" s="161">
        <f t="shared" si="897"/>
        <v>0</v>
      </c>
      <c r="DA558" s="161">
        <f t="shared" si="897"/>
        <v>0</v>
      </c>
      <c r="DB558" s="161">
        <f t="shared" si="897"/>
        <v>0</v>
      </c>
      <c r="DC558" s="161">
        <f t="shared" si="897"/>
        <v>0</v>
      </c>
      <c r="DD558" s="161">
        <f t="shared" si="897"/>
        <v>0</v>
      </c>
      <c r="DE558" s="161">
        <f t="shared" si="897"/>
        <v>0</v>
      </c>
      <c r="DF558" s="161">
        <f t="shared" si="897"/>
        <v>0</v>
      </c>
      <c r="DG558" s="161">
        <f t="shared" ref="DG558:DV558" si="898">DG560+DG559</f>
        <v>0</v>
      </c>
      <c r="DH558" s="161">
        <f t="shared" si="898"/>
        <v>0</v>
      </c>
      <c r="DI558" s="161">
        <f t="shared" si="898"/>
        <v>0</v>
      </c>
      <c r="DJ558" s="161">
        <f t="shared" si="898"/>
        <v>0</v>
      </c>
      <c r="DK558" s="161">
        <f t="shared" si="898"/>
        <v>0</v>
      </c>
      <c r="DL558" s="161">
        <f t="shared" si="898"/>
        <v>0</v>
      </c>
      <c r="DM558" s="161">
        <f t="shared" si="898"/>
        <v>0</v>
      </c>
      <c r="DN558" s="161">
        <f t="shared" si="898"/>
        <v>0</v>
      </c>
      <c r="DO558" s="161">
        <f t="shared" si="898"/>
        <v>0</v>
      </c>
      <c r="DP558" s="161">
        <f t="shared" si="898"/>
        <v>0</v>
      </c>
      <c r="DQ558" s="161">
        <f t="shared" si="898"/>
        <v>0</v>
      </c>
      <c r="DR558" s="161">
        <f t="shared" si="898"/>
        <v>0</v>
      </c>
      <c r="DS558" s="161">
        <f t="shared" si="898"/>
        <v>0</v>
      </c>
      <c r="DT558" s="161">
        <f t="shared" si="898"/>
        <v>0</v>
      </c>
      <c r="DU558" s="161">
        <f t="shared" si="898"/>
        <v>0</v>
      </c>
      <c r="DV558" s="161">
        <f t="shared" si="898"/>
        <v>0</v>
      </c>
    </row>
    <row r="559" spans="1:126" hidden="1" outlineLevel="1" x14ac:dyDescent="0.2">
      <c r="A559" s="168" t="str">
        <f ca="1">Language!A$856</f>
        <v>величина из плана инвестиций</v>
      </c>
      <c r="B559" s="168"/>
      <c r="C559" s="158" t="str">
        <f ca="1">CurName1</f>
        <v>тыс. руб.</v>
      </c>
      <c r="F559" s="6" t="s">
        <v>3083</v>
      </c>
      <c r="G559" s="169">
        <f t="shared" ref="G559:N559" si="899">G667+G674+G689+G711+G703</f>
        <v>50000.4</v>
      </c>
      <c r="H559" s="169">
        <f t="shared" si="899"/>
        <v>47000.4</v>
      </c>
      <c r="I559" s="169">
        <f t="shared" si="899"/>
        <v>0</v>
      </c>
      <c r="J559" s="169">
        <f t="shared" si="899"/>
        <v>0</v>
      </c>
      <c r="K559" s="169">
        <f t="shared" si="899"/>
        <v>0</v>
      </c>
      <c r="L559" s="169">
        <f t="shared" si="899"/>
        <v>0</v>
      </c>
      <c r="M559" s="169">
        <f t="shared" si="899"/>
        <v>0</v>
      </c>
      <c r="N559" s="169">
        <f t="shared" si="899"/>
        <v>0</v>
      </c>
      <c r="O559" s="169">
        <f t="shared" ref="O559:AT559" si="900">O667+O674+O689+O711+O703</f>
        <v>0</v>
      </c>
      <c r="P559" s="169">
        <f t="shared" si="900"/>
        <v>0</v>
      </c>
      <c r="Q559" s="169">
        <f t="shared" si="900"/>
        <v>0</v>
      </c>
      <c r="R559" s="169">
        <f t="shared" si="900"/>
        <v>0</v>
      </c>
      <c r="S559" s="169">
        <f t="shared" si="900"/>
        <v>0</v>
      </c>
      <c r="T559" s="169">
        <f t="shared" si="900"/>
        <v>0</v>
      </c>
      <c r="U559" s="169">
        <f t="shared" si="900"/>
        <v>0</v>
      </c>
      <c r="V559" s="169">
        <f t="shared" si="900"/>
        <v>0</v>
      </c>
      <c r="W559" s="169">
        <f t="shared" si="900"/>
        <v>0</v>
      </c>
      <c r="X559" s="169">
        <f t="shared" si="900"/>
        <v>0</v>
      </c>
      <c r="Y559" s="169">
        <f t="shared" si="900"/>
        <v>0</v>
      </c>
      <c r="Z559" s="169">
        <f t="shared" si="900"/>
        <v>0</v>
      </c>
      <c r="AA559" s="169">
        <f t="shared" si="900"/>
        <v>0</v>
      </c>
      <c r="AB559" s="169">
        <f t="shared" si="900"/>
        <v>0</v>
      </c>
      <c r="AC559" s="169">
        <f t="shared" si="900"/>
        <v>0</v>
      </c>
      <c r="AD559" s="169">
        <f t="shared" si="900"/>
        <v>0</v>
      </c>
      <c r="AE559" s="169">
        <f t="shared" si="900"/>
        <v>0</v>
      </c>
      <c r="AF559" s="169">
        <f t="shared" si="900"/>
        <v>0</v>
      </c>
      <c r="AG559" s="169">
        <f t="shared" si="900"/>
        <v>0</v>
      </c>
      <c r="AH559" s="169">
        <f t="shared" si="900"/>
        <v>0</v>
      </c>
      <c r="AI559" s="169">
        <f t="shared" si="900"/>
        <v>0</v>
      </c>
      <c r="AJ559" s="169">
        <f t="shared" si="900"/>
        <v>0</v>
      </c>
      <c r="AK559" s="169">
        <f t="shared" si="900"/>
        <v>0</v>
      </c>
      <c r="AL559" s="169">
        <f t="shared" si="900"/>
        <v>0</v>
      </c>
      <c r="AM559" s="169">
        <f t="shared" si="900"/>
        <v>0</v>
      </c>
      <c r="AN559" s="169">
        <f t="shared" si="900"/>
        <v>0</v>
      </c>
      <c r="AO559" s="169">
        <f t="shared" si="900"/>
        <v>0</v>
      </c>
      <c r="AP559" s="169">
        <f t="shared" si="900"/>
        <v>0</v>
      </c>
      <c r="AQ559" s="169">
        <f t="shared" si="900"/>
        <v>0</v>
      </c>
      <c r="AR559" s="169">
        <f t="shared" si="900"/>
        <v>0</v>
      </c>
      <c r="AS559" s="169">
        <f t="shared" si="900"/>
        <v>0</v>
      </c>
      <c r="AT559" s="169">
        <f t="shared" si="900"/>
        <v>0</v>
      </c>
      <c r="AU559" s="169">
        <f t="shared" ref="AU559:BZ559" si="901">AU667+AU674+AU689+AU711+AU703</f>
        <v>0</v>
      </c>
      <c r="AV559" s="169">
        <f t="shared" si="901"/>
        <v>0</v>
      </c>
      <c r="AW559" s="169">
        <f t="shared" si="901"/>
        <v>0</v>
      </c>
      <c r="AX559" s="169">
        <f t="shared" si="901"/>
        <v>0</v>
      </c>
      <c r="AY559" s="169">
        <f t="shared" si="901"/>
        <v>0</v>
      </c>
      <c r="AZ559" s="169">
        <f t="shared" si="901"/>
        <v>0</v>
      </c>
      <c r="BA559" s="169">
        <f t="shared" si="901"/>
        <v>0</v>
      </c>
      <c r="BB559" s="169">
        <f t="shared" si="901"/>
        <v>0</v>
      </c>
      <c r="BC559" s="169">
        <f t="shared" si="901"/>
        <v>0</v>
      </c>
      <c r="BD559" s="169">
        <f t="shared" si="901"/>
        <v>0</v>
      </c>
      <c r="BE559" s="169">
        <f t="shared" si="901"/>
        <v>0</v>
      </c>
      <c r="BF559" s="169">
        <f t="shared" si="901"/>
        <v>0</v>
      </c>
      <c r="BG559" s="169">
        <f t="shared" si="901"/>
        <v>0</v>
      </c>
      <c r="BH559" s="169">
        <f t="shared" si="901"/>
        <v>0</v>
      </c>
      <c r="BI559" s="169">
        <f t="shared" si="901"/>
        <v>0</v>
      </c>
      <c r="BJ559" s="169">
        <f t="shared" si="901"/>
        <v>0</v>
      </c>
      <c r="BK559" s="169">
        <f t="shared" si="901"/>
        <v>0</v>
      </c>
      <c r="BL559" s="169">
        <f t="shared" si="901"/>
        <v>0</v>
      </c>
      <c r="BM559" s="169">
        <f t="shared" si="901"/>
        <v>0</v>
      </c>
      <c r="BN559" s="169">
        <f t="shared" si="901"/>
        <v>0</v>
      </c>
      <c r="BO559" s="169">
        <f t="shared" si="901"/>
        <v>0</v>
      </c>
      <c r="BP559" s="169">
        <f t="shared" si="901"/>
        <v>0</v>
      </c>
      <c r="BQ559" s="169">
        <f t="shared" si="901"/>
        <v>0</v>
      </c>
      <c r="BR559" s="169">
        <f t="shared" si="901"/>
        <v>0</v>
      </c>
      <c r="BS559" s="169">
        <f t="shared" si="901"/>
        <v>0</v>
      </c>
      <c r="BT559" s="169">
        <f t="shared" si="901"/>
        <v>0</v>
      </c>
      <c r="BU559" s="169">
        <f t="shared" si="901"/>
        <v>0</v>
      </c>
      <c r="BV559" s="169">
        <f t="shared" si="901"/>
        <v>0</v>
      </c>
      <c r="BW559" s="169">
        <f t="shared" si="901"/>
        <v>0</v>
      </c>
      <c r="BX559" s="169">
        <f t="shared" si="901"/>
        <v>0</v>
      </c>
      <c r="BY559" s="169">
        <f t="shared" si="901"/>
        <v>0</v>
      </c>
      <c r="BZ559" s="169">
        <f t="shared" si="901"/>
        <v>0</v>
      </c>
      <c r="CA559" s="169">
        <f t="shared" ref="CA559:DF559" si="902">CA667+CA674+CA689+CA711+CA703</f>
        <v>0</v>
      </c>
      <c r="CB559" s="169">
        <f t="shared" si="902"/>
        <v>0</v>
      </c>
      <c r="CC559" s="169">
        <f t="shared" si="902"/>
        <v>0</v>
      </c>
      <c r="CD559" s="169">
        <f t="shared" si="902"/>
        <v>0</v>
      </c>
      <c r="CE559" s="169">
        <f t="shared" si="902"/>
        <v>0</v>
      </c>
      <c r="CF559" s="169">
        <f t="shared" si="902"/>
        <v>0</v>
      </c>
      <c r="CG559" s="169">
        <f t="shared" si="902"/>
        <v>0</v>
      </c>
      <c r="CH559" s="169">
        <f t="shared" si="902"/>
        <v>0</v>
      </c>
      <c r="CI559" s="169">
        <f t="shared" si="902"/>
        <v>0</v>
      </c>
      <c r="CJ559" s="169">
        <f t="shared" si="902"/>
        <v>0</v>
      </c>
      <c r="CK559" s="169">
        <f t="shared" si="902"/>
        <v>0</v>
      </c>
      <c r="CL559" s="169">
        <f t="shared" si="902"/>
        <v>0</v>
      </c>
      <c r="CM559" s="169">
        <f t="shared" si="902"/>
        <v>0</v>
      </c>
      <c r="CN559" s="169">
        <f t="shared" si="902"/>
        <v>0</v>
      </c>
      <c r="CO559" s="169">
        <f t="shared" si="902"/>
        <v>0</v>
      </c>
      <c r="CP559" s="169">
        <f t="shared" si="902"/>
        <v>0</v>
      </c>
      <c r="CQ559" s="169">
        <f t="shared" si="902"/>
        <v>0</v>
      </c>
      <c r="CR559" s="169">
        <f t="shared" si="902"/>
        <v>0</v>
      </c>
      <c r="CS559" s="169">
        <f t="shared" si="902"/>
        <v>0</v>
      </c>
      <c r="CT559" s="169">
        <f t="shared" si="902"/>
        <v>0</v>
      </c>
      <c r="CU559" s="169">
        <f t="shared" si="902"/>
        <v>0</v>
      </c>
      <c r="CV559" s="169">
        <f t="shared" si="902"/>
        <v>0</v>
      </c>
      <c r="CW559" s="169">
        <f t="shared" si="902"/>
        <v>0</v>
      </c>
      <c r="CX559" s="169">
        <f t="shared" si="902"/>
        <v>0</v>
      </c>
      <c r="CY559" s="169">
        <f t="shared" si="902"/>
        <v>0</v>
      </c>
      <c r="CZ559" s="169">
        <f t="shared" si="902"/>
        <v>0</v>
      </c>
      <c r="DA559" s="169">
        <f t="shared" si="902"/>
        <v>0</v>
      </c>
      <c r="DB559" s="169">
        <f t="shared" si="902"/>
        <v>0</v>
      </c>
      <c r="DC559" s="169">
        <f t="shared" si="902"/>
        <v>0</v>
      </c>
      <c r="DD559" s="169">
        <f t="shared" si="902"/>
        <v>0</v>
      </c>
      <c r="DE559" s="169">
        <f t="shared" si="902"/>
        <v>0</v>
      </c>
      <c r="DF559" s="169">
        <f t="shared" si="902"/>
        <v>0</v>
      </c>
      <c r="DG559" s="169">
        <f t="shared" ref="DG559:DV559" si="903">DG667+DG674+DG689+DG711+DG703</f>
        <v>0</v>
      </c>
      <c r="DH559" s="169">
        <f t="shared" si="903"/>
        <v>0</v>
      </c>
      <c r="DI559" s="169">
        <f t="shared" si="903"/>
        <v>0</v>
      </c>
      <c r="DJ559" s="169">
        <f t="shared" si="903"/>
        <v>0</v>
      </c>
      <c r="DK559" s="169">
        <f t="shared" si="903"/>
        <v>0</v>
      </c>
      <c r="DL559" s="169">
        <f t="shared" si="903"/>
        <v>0</v>
      </c>
      <c r="DM559" s="169">
        <f t="shared" si="903"/>
        <v>0</v>
      </c>
      <c r="DN559" s="169">
        <f t="shared" si="903"/>
        <v>0</v>
      </c>
      <c r="DO559" s="169">
        <f t="shared" si="903"/>
        <v>0</v>
      </c>
      <c r="DP559" s="169">
        <f t="shared" si="903"/>
        <v>0</v>
      </c>
      <c r="DQ559" s="169">
        <f t="shared" si="903"/>
        <v>0</v>
      </c>
      <c r="DR559" s="169">
        <f t="shared" si="903"/>
        <v>0</v>
      </c>
      <c r="DS559" s="169">
        <f t="shared" si="903"/>
        <v>0</v>
      </c>
      <c r="DT559" s="169">
        <f t="shared" si="903"/>
        <v>0</v>
      </c>
      <c r="DU559" s="169">
        <f t="shared" si="903"/>
        <v>0</v>
      </c>
      <c r="DV559" s="169">
        <f t="shared" si="903"/>
        <v>0</v>
      </c>
    </row>
    <row r="560" spans="1:126" hidden="1" outlineLevel="1" x14ac:dyDescent="0.2">
      <c r="A560" s="168" t="str">
        <f ca="1">Language!A$857</f>
        <v>величина из стартового баланса</v>
      </c>
      <c r="B560" s="196">
        <f>Старт!B29</f>
        <v>0</v>
      </c>
      <c r="C560" s="158" t="str">
        <f ca="1">CurName1</f>
        <v>тыс. руб.</v>
      </c>
      <c r="F560" s="6" t="s">
        <v>3099</v>
      </c>
      <c r="G560" s="302">
        <f>IF(G$2=1,$B560,F560)</f>
        <v>0</v>
      </c>
      <c r="H560" s="302">
        <f>IF(H$2=1,$B560,G560)</f>
        <v>0</v>
      </c>
      <c r="I560" s="302">
        <f>IF(I$2=1,$B560,H560)</f>
        <v>0</v>
      </c>
      <c r="J560" s="302">
        <f t="shared" ref="J560:DV560" si="904">IF(J$2=1,$B560,I560)</f>
        <v>0</v>
      </c>
      <c r="K560" s="302">
        <f t="shared" si="904"/>
        <v>0</v>
      </c>
      <c r="L560" s="302">
        <f t="shared" si="904"/>
        <v>0</v>
      </c>
      <c r="M560" s="302">
        <f t="shared" si="904"/>
        <v>0</v>
      </c>
      <c r="N560" s="302">
        <f t="shared" si="904"/>
        <v>0</v>
      </c>
      <c r="O560" s="302">
        <f t="shared" si="904"/>
        <v>0</v>
      </c>
      <c r="P560" s="302">
        <f t="shared" si="904"/>
        <v>0</v>
      </c>
      <c r="Q560" s="302">
        <f t="shared" si="904"/>
        <v>0</v>
      </c>
      <c r="R560" s="302">
        <f t="shared" si="904"/>
        <v>0</v>
      </c>
      <c r="S560" s="302">
        <f t="shared" si="904"/>
        <v>0</v>
      </c>
      <c r="T560" s="302">
        <f t="shared" si="904"/>
        <v>0</v>
      </c>
      <c r="U560" s="302">
        <f t="shared" si="904"/>
        <v>0</v>
      </c>
      <c r="V560" s="302">
        <f t="shared" si="904"/>
        <v>0</v>
      </c>
      <c r="W560" s="302">
        <f t="shared" si="904"/>
        <v>0</v>
      </c>
      <c r="X560" s="302">
        <f t="shared" si="904"/>
        <v>0</v>
      </c>
      <c r="Y560" s="302">
        <f t="shared" si="904"/>
        <v>0</v>
      </c>
      <c r="Z560" s="302">
        <f t="shared" si="904"/>
        <v>0</v>
      </c>
      <c r="AA560" s="302">
        <f t="shared" si="904"/>
        <v>0</v>
      </c>
      <c r="AB560" s="302">
        <f t="shared" si="904"/>
        <v>0</v>
      </c>
      <c r="AC560" s="302">
        <f t="shared" si="904"/>
        <v>0</v>
      </c>
      <c r="AD560" s="302">
        <f t="shared" si="904"/>
        <v>0</v>
      </c>
      <c r="AE560" s="302">
        <f t="shared" si="904"/>
        <v>0</v>
      </c>
      <c r="AF560" s="302">
        <f t="shared" si="904"/>
        <v>0</v>
      </c>
      <c r="AG560" s="302">
        <f t="shared" si="904"/>
        <v>0</v>
      </c>
      <c r="AH560" s="302">
        <f t="shared" si="904"/>
        <v>0</v>
      </c>
      <c r="AI560" s="302">
        <f t="shared" si="904"/>
        <v>0</v>
      </c>
      <c r="AJ560" s="302">
        <f t="shared" si="904"/>
        <v>0</v>
      </c>
      <c r="AK560" s="302">
        <f t="shared" si="904"/>
        <v>0</v>
      </c>
      <c r="AL560" s="302">
        <f t="shared" si="904"/>
        <v>0</v>
      </c>
      <c r="AM560" s="302">
        <f t="shared" si="904"/>
        <v>0</v>
      </c>
      <c r="AN560" s="302">
        <f t="shared" si="904"/>
        <v>0</v>
      </c>
      <c r="AO560" s="302">
        <f t="shared" si="904"/>
        <v>0</v>
      </c>
      <c r="AP560" s="302">
        <f t="shared" si="904"/>
        <v>0</v>
      </c>
      <c r="AQ560" s="302">
        <f t="shared" si="904"/>
        <v>0</v>
      </c>
      <c r="AR560" s="302">
        <f t="shared" si="904"/>
        <v>0</v>
      </c>
      <c r="AS560" s="302">
        <f t="shared" si="904"/>
        <v>0</v>
      </c>
      <c r="AT560" s="302">
        <f t="shared" si="904"/>
        <v>0</v>
      </c>
      <c r="AU560" s="302">
        <f t="shared" si="904"/>
        <v>0</v>
      </c>
      <c r="AV560" s="302">
        <f t="shared" si="904"/>
        <v>0</v>
      </c>
      <c r="AW560" s="302">
        <f t="shared" si="904"/>
        <v>0</v>
      </c>
      <c r="AX560" s="302">
        <f t="shared" si="904"/>
        <v>0</v>
      </c>
      <c r="AY560" s="302">
        <f t="shared" si="904"/>
        <v>0</v>
      </c>
      <c r="AZ560" s="302">
        <f t="shared" si="904"/>
        <v>0</v>
      </c>
      <c r="BA560" s="302">
        <f t="shared" si="904"/>
        <v>0</v>
      </c>
      <c r="BB560" s="302">
        <f t="shared" si="904"/>
        <v>0</v>
      </c>
      <c r="BC560" s="302">
        <f t="shared" si="904"/>
        <v>0</v>
      </c>
      <c r="BD560" s="302">
        <f t="shared" si="904"/>
        <v>0</v>
      </c>
      <c r="BE560" s="302">
        <f t="shared" si="904"/>
        <v>0</v>
      </c>
      <c r="BF560" s="302">
        <f t="shared" si="904"/>
        <v>0</v>
      </c>
      <c r="BG560" s="302">
        <f t="shared" si="904"/>
        <v>0</v>
      </c>
      <c r="BH560" s="302">
        <f t="shared" si="904"/>
        <v>0</v>
      </c>
      <c r="BI560" s="302">
        <f t="shared" si="904"/>
        <v>0</v>
      </c>
      <c r="BJ560" s="302">
        <f t="shared" si="904"/>
        <v>0</v>
      </c>
      <c r="BK560" s="302">
        <f t="shared" si="904"/>
        <v>0</v>
      </c>
      <c r="BL560" s="302">
        <f t="shared" si="904"/>
        <v>0</v>
      </c>
      <c r="BM560" s="302">
        <f t="shared" si="904"/>
        <v>0</v>
      </c>
      <c r="BN560" s="302">
        <f t="shared" si="904"/>
        <v>0</v>
      </c>
      <c r="BO560" s="302">
        <f t="shared" si="904"/>
        <v>0</v>
      </c>
      <c r="BP560" s="302">
        <f t="shared" si="904"/>
        <v>0</v>
      </c>
      <c r="BQ560" s="302">
        <f t="shared" si="904"/>
        <v>0</v>
      </c>
      <c r="BR560" s="302">
        <f t="shared" si="904"/>
        <v>0</v>
      </c>
      <c r="BS560" s="302">
        <f t="shared" si="904"/>
        <v>0</v>
      </c>
      <c r="BT560" s="302">
        <f t="shared" si="904"/>
        <v>0</v>
      </c>
      <c r="BU560" s="302">
        <f t="shared" si="904"/>
        <v>0</v>
      </c>
      <c r="BV560" s="302">
        <f t="shared" si="904"/>
        <v>0</v>
      </c>
      <c r="BW560" s="302">
        <f t="shared" si="904"/>
        <v>0</v>
      </c>
      <c r="BX560" s="302">
        <f t="shared" si="904"/>
        <v>0</v>
      </c>
      <c r="BY560" s="302">
        <f t="shared" si="904"/>
        <v>0</v>
      </c>
      <c r="BZ560" s="302">
        <f t="shared" si="904"/>
        <v>0</v>
      </c>
      <c r="CA560" s="302">
        <f t="shared" si="904"/>
        <v>0</v>
      </c>
      <c r="CB560" s="302">
        <f t="shared" si="904"/>
        <v>0</v>
      </c>
      <c r="CC560" s="302">
        <f t="shared" si="904"/>
        <v>0</v>
      </c>
      <c r="CD560" s="302">
        <f t="shared" si="904"/>
        <v>0</v>
      </c>
      <c r="CE560" s="302">
        <f t="shared" si="904"/>
        <v>0</v>
      </c>
      <c r="CF560" s="302">
        <f t="shared" si="904"/>
        <v>0</v>
      </c>
      <c r="CG560" s="302">
        <f t="shared" si="904"/>
        <v>0</v>
      </c>
      <c r="CH560" s="302">
        <f t="shared" si="904"/>
        <v>0</v>
      </c>
      <c r="CI560" s="302">
        <f t="shared" si="904"/>
        <v>0</v>
      </c>
      <c r="CJ560" s="302">
        <f t="shared" si="904"/>
        <v>0</v>
      </c>
      <c r="CK560" s="302">
        <f t="shared" si="904"/>
        <v>0</v>
      </c>
      <c r="CL560" s="302">
        <f t="shared" si="904"/>
        <v>0</v>
      </c>
      <c r="CM560" s="302">
        <f t="shared" si="904"/>
        <v>0</v>
      </c>
      <c r="CN560" s="302">
        <f t="shared" si="904"/>
        <v>0</v>
      </c>
      <c r="CO560" s="302">
        <f t="shared" si="904"/>
        <v>0</v>
      </c>
      <c r="CP560" s="302">
        <f t="shared" si="904"/>
        <v>0</v>
      </c>
      <c r="CQ560" s="302">
        <f t="shared" si="904"/>
        <v>0</v>
      </c>
      <c r="CR560" s="302">
        <f t="shared" si="904"/>
        <v>0</v>
      </c>
      <c r="CS560" s="302">
        <f t="shared" si="904"/>
        <v>0</v>
      </c>
      <c r="CT560" s="302">
        <f t="shared" si="904"/>
        <v>0</v>
      </c>
      <c r="CU560" s="302">
        <f t="shared" si="904"/>
        <v>0</v>
      </c>
      <c r="CV560" s="302">
        <f t="shared" si="904"/>
        <v>0</v>
      </c>
      <c r="CW560" s="302">
        <f t="shared" si="904"/>
        <v>0</v>
      </c>
      <c r="CX560" s="302">
        <f t="shared" si="904"/>
        <v>0</v>
      </c>
      <c r="CY560" s="302">
        <f t="shared" si="904"/>
        <v>0</v>
      </c>
      <c r="CZ560" s="302">
        <f t="shared" si="904"/>
        <v>0</v>
      </c>
      <c r="DA560" s="302">
        <f t="shared" si="904"/>
        <v>0</v>
      </c>
      <c r="DB560" s="302">
        <f t="shared" si="904"/>
        <v>0</v>
      </c>
      <c r="DC560" s="302">
        <f t="shared" si="904"/>
        <v>0</v>
      </c>
      <c r="DD560" s="302">
        <f t="shared" si="904"/>
        <v>0</v>
      </c>
      <c r="DE560" s="302">
        <f t="shared" si="904"/>
        <v>0</v>
      </c>
      <c r="DF560" s="302">
        <f t="shared" si="904"/>
        <v>0</v>
      </c>
      <c r="DG560" s="302">
        <f t="shared" si="904"/>
        <v>0</v>
      </c>
      <c r="DH560" s="302">
        <f t="shared" si="904"/>
        <v>0</v>
      </c>
      <c r="DI560" s="302">
        <f t="shared" si="904"/>
        <v>0</v>
      </c>
      <c r="DJ560" s="302">
        <f t="shared" si="904"/>
        <v>0</v>
      </c>
      <c r="DK560" s="302">
        <f t="shared" si="904"/>
        <v>0</v>
      </c>
      <c r="DL560" s="302">
        <f t="shared" si="904"/>
        <v>0</v>
      </c>
      <c r="DM560" s="302">
        <f t="shared" si="904"/>
        <v>0</v>
      </c>
      <c r="DN560" s="302">
        <f t="shared" si="904"/>
        <v>0</v>
      </c>
      <c r="DO560" s="302">
        <f t="shared" si="904"/>
        <v>0</v>
      </c>
      <c r="DP560" s="302">
        <f t="shared" si="904"/>
        <v>0</v>
      </c>
      <c r="DQ560" s="302">
        <f t="shared" si="904"/>
        <v>0</v>
      </c>
      <c r="DR560" s="302">
        <f t="shared" si="904"/>
        <v>0</v>
      </c>
      <c r="DS560" s="302">
        <f t="shared" si="904"/>
        <v>0</v>
      </c>
      <c r="DT560" s="302">
        <f t="shared" si="904"/>
        <v>0</v>
      </c>
      <c r="DU560" s="302">
        <f t="shared" si="904"/>
        <v>0</v>
      </c>
      <c r="DV560" s="302">
        <f t="shared" si="904"/>
        <v>0</v>
      </c>
    </row>
    <row r="561" spans="1:128" hidden="1" outlineLevel="1" x14ac:dyDescent="0.2">
      <c r="A561" s="168" t="str">
        <f ca="1">Language!A$858</f>
        <v>влияние стартового баланса на денежные средства</v>
      </c>
      <c r="B561" s="168"/>
      <c r="C561" s="158" t="str">
        <f ca="1">CurName1</f>
        <v>тыс. руб.</v>
      </c>
      <c r="F561" s="6" t="s">
        <v>3082</v>
      </c>
      <c r="G561" s="169">
        <f>IF(G$2=1,G560-$B560,G560-F560)</f>
        <v>0</v>
      </c>
      <c r="H561" s="169">
        <f>IF(H$2=1,H560-$B560,H560-G560)</f>
        <v>0</v>
      </c>
      <c r="I561" s="169">
        <f>IF(I$2=1,I560-$B560,I560-H560)</f>
        <v>0</v>
      </c>
      <c r="J561" s="169">
        <f t="shared" ref="J561:DV561" si="905">IF(J$2=1,J560-$B560,J560-I560)</f>
        <v>0</v>
      </c>
      <c r="K561" s="169">
        <f t="shared" si="905"/>
        <v>0</v>
      </c>
      <c r="L561" s="169">
        <f t="shared" si="905"/>
        <v>0</v>
      </c>
      <c r="M561" s="169">
        <f t="shared" si="905"/>
        <v>0</v>
      </c>
      <c r="N561" s="169">
        <f t="shared" si="905"/>
        <v>0</v>
      </c>
      <c r="O561" s="169">
        <f t="shared" si="905"/>
        <v>0</v>
      </c>
      <c r="P561" s="169">
        <f t="shared" si="905"/>
        <v>0</v>
      </c>
      <c r="Q561" s="169">
        <f t="shared" si="905"/>
        <v>0</v>
      </c>
      <c r="R561" s="169">
        <f t="shared" si="905"/>
        <v>0</v>
      </c>
      <c r="S561" s="169">
        <f t="shared" si="905"/>
        <v>0</v>
      </c>
      <c r="T561" s="169">
        <f t="shared" si="905"/>
        <v>0</v>
      </c>
      <c r="U561" s="169">
        <f t="shared" si="905"/>
        <v>0</v>
      </c>
      <c r="V561" s="169">
        <f t="shared" si="905"/>
        <v>0</v>
      </c>
      <c r="W561" s="169">
        <f t="shared" si="905"/>
        <v>0</v>
      </c>
      <c r="X561" s="169">
        <f t="shared" si="905"/>
        <v>0</v>
      </c>
      <c r="Y561" s="169">
        <f t="shared" si="905"/>
        <v>0</v>
      </c>
      <c r="Z561" s="169">
        <f t="shared" si="905"/>
        <v>0</v>
      </c>
      <c r="AA561" s="169">
        <f t="shared" si="905"/>
        <v>0</v>
      </c>
      <c r="AB561" s="169">
        <f t="shared" si="905"/>
        <v>0</v>
      </c>
      <c r="AC561" s="169">
        <f t="shared" si="905"/>
        <v>0</v>
      </c>
      <c r="AD561" s="169">
        <f t="shared" si="905"/>
        <v>0</v>
      </c>
      <c r="AE561" s="169">
        <f t="shared" si="905"/>
        <v>0</v>
      </c>
      <c r="AF561" s="169">
        <f t="shared" si="905"/>
        <v>0</v>
      </c>
      <c r="AG561" s="169">
        <f t="shared" si="905"/>
        <v>0</v>
      </c>
      <c r="AH561" s="169">
        <f t="shared" si="905"/>
        <v>0</v>
      </c>
      <c r="AI561" s="169">
        <f t="shared" si="905"/>
        <v>0</v>
      </c>
      <c r="AJ561" s="169">
        <f t="shared" si="905"/>
        <v>0</v>
      </c>
      <c r="AK561" s="169">
        <f t="shared" si="905"/>
        <v>0</v>
      </c>
      <c r="AL561" s="169">
        <f t="shared" si="905"/>
        <v>0</v>
      </c>
      <c r="AM561" s="169">
        <f t="shared" si="905"/>
        <v>0</v>
      </c>
      <c r="AN561" s="169">
        <f t="shared" si="905"/>
        <v>0</v>
      </c>
      <c r="AO561" s="169">
        <f t="shared" si="905"/>
        <v>0</v>
      </c>
      <c r="AP561" s="169">
        <f t="shared" si="905"/>
        <v>0</v>
      </c>
      <c r="AQ561" s="169">
        <f t="shared" si="905"/>
        <v>0</v>
      </c>
      <c r="AR561" s="169">
        <f t="shared" si="905"/>
        <v>0</v>
      </c>
      <c r="AS561" s="169">
        <f t="shared" si="905"/>
        <v>0</v>
      </c>
      <c r="AT561" s="169">
        <f t="shared" si="905"/>
        <v>0</v>
      </c>
      <c r="AU561" s="169">
        <f t="shared" si="905"/>
        <v>0</v>
      </c>
      <c r="AV561" s="169">
        <f t="shared" si="905"/>
        <v>0</v>
      </c>
      <c r="AW561" s="169">
        <f t="shared" si="905"/>
        <v>0</v>
      </c>
      <c r="AX561" s="169">
        <f t="shared" si="905"/>
        <v>0</v>
      </c>
      <c r="AY561" s="169">
        <f t="shared" si="905"/>
        <v>0</v>
      </c>
      <c r="AZ561" s="169">
        <f t="shared" si="905"/>
        <v>0</v>
      </c>
      <c r="BA561" s="169">
        <f t="shared" si="905"/>
        <v>0</v>
      </c>
      <c r="BB561" s="169">
        <f t="shared" si="905"/>
        <v>0</v>
      </c>
      <c r="BC561" s="169">
        <f t="shared" si="905"/>
        <v>0</v>
      </c>
      <c r="BD561" s="169">
        <f t="shared" si="905"/>
        <v>0</v>
      </c>
      <c r="BE561" s="169">
        <f t="shared" si="905"/>
        <v>0</v>
      </c>
      <c r="BF561" s="169">
        <f t="shared" si="905"/>
        <v>0</v>
      </c>
      <c r="BG561" s="169">
        <f t="shared" si="905"/>
        <v>0</v>
      </c>
      <c r="BH561" s="169">
        <f t="shared" si="905"/>
        <v>0</v>
      </c>
      <c r="BI561" s="169">
        <f t="shared" si="905"/>
        <v>0</v>
      </c>
      <c r="BJ561" s="169">
        <f t="shared" si="905"/>
        <v>0</v>
      </c>
      <c r="BK561" s="169">
        <f t="shared" si="905"/>
        <v>0</v>
      </c>
      <c r="BL561" s="169">
        <f t="shared" si="905"/>
        <v>0</v>
      </c>
      <c r="BM561" s="169">
        <f t="shared" si="905"/>
        <v>0</v>
      </c>
      <c r="BN561" s="169">
        <f t="shared" si="905"/>
        <v>0</v>
      </c>
      <c r="BO561" s="169">
        <f t="shared" si="905"/>
        <v>0</v>
      </c>
      <c r="BP561" s="169">
        <f t="shared" si="905"/>
        <v>0</v>
      </c>
      <c r="BQ561" s="169">
        <f t="shared" si="905"/>
        <v>0</v>
      </c>
      <c r="BR561" s="169">
        <f t="shared" si="905"/>
        <v>0</v>
      </c>
      <c r="BS561" s="169">
        <f t="shared" si="905"/>
        <v>0</v>
      </c>
      <c r="BT561" s="169">
        <f t="shared" si="905"/>
        <v>0</v>
      </c>
      <c r="BU561" s="169">
        <f t="shared" si="905"/>
        <v>0</v>
      </c>
      <c r="BV561" s="169">
        <f t="shared" si="905"/>
        <v>0</v>
      </c>
      <c r="BW561" s="169">
        <f t="shared" si="905"/>
        <v>0</v>
      </c>
      <c r="BX561" s="169">
        <f t="shared" si="905"/>
        <v>0</v>
      </c>
      <c r="BY561" s="169">
        <f t="shared" si="905"/>
        <v>0</v>
      </c>
      <c r="BZ561" s="169">
        <f t="shared" si="905"/>
        <v>0</v>
      </c>
      <c r="CA561" s="169">
        <f t="shared" si="905"/>
        <v>0</v>
      </c>
      <c r="CB561" s="169">
        <f t="shared" si="905"/>
        <v>0</v>
      </c>
      <c r="CC561" s="169">
        <f t="shared" si="905"/>
        <v>0</v>
      </c>
      <c r="CD561" s="169">
        <f t="shared" si="905"/>
        <v>0</v>
      </c>
      <c r="CE561" s="169">
        <f t="shared" si="905"/>
        <v>0</v>
      </c>
      <c r="CF561" s="169">
        <f t="shared" si="905"/>
        <v>0</v>
      </c>
      <c r="CG561" s="169">
        <f t="shared" si="905"/>
        <v>0</v>
      </c>
      <c r="CH561" s="169">
        <f t="shared" si="905"/>
        <v>0</v>
      </c>
      <c r="CI561" s="169">
        <f t="shared" si="905"/>
        <v>0</v>
      </c>
      <c r="CJ561" s="169">
        <f t="shared" si="905"/>
        <v>0</v>
      </c>
      <c r="CK561" s="169">
        <f t="shared" si="905"/>
        <v>0</v>
      </c>
      <c r="CL561" s="169">
        <f t="shared" si="905"/>
        <v>0</v>
      </c>
      <c r="CM561" s="169">
        <f t="shared" si="905"/>
        <v>0</v>
      </c>
      <c r="CN561" s="169">
        <f t="shared" si="905"/>
        <v>0</v>
      </c>
      <c r="CO561" s="169">
        <f t="shared" si="905"/>
        <v>0</v>
      </c>
      <c r="CP561" s="169">
        <f t="shared" si="905"/>
        <v>0</v>
      </c>
      <c r="CQ561" s="169">
        <f t="shared" si="905"/>
        <v>0</v>
      </c>
      <c r="CR561" s="169">
        <f t="shared" si="905"/>
        <v>0</v>
      </c>
      <c r="CS561" s="169">
        <f t="shared" si="905"/>
        <v>0</v>
      </c>
      <c r="CT561" s="169">
        <f t="shared" si="905"/>
        <v>0</v>
      </c>
      <c r="CU561" s="169">
        <f t="shared" si="905"/>
        <v>0</v>
      </c>
      <c r="CV561" s="169">
        <f t="shared" si="905"/>
        <v>0</v>
      </c>
      <c r="CW561" s="169">
        <f t="shared" si="905"/>
        <v>0</v>
      </c>
      <c r="CX561" s="169">
        <f t="shared" si="905"/>
        <v>0</v>
      </c>
      <c r="CY561" s="169">
        <f t="shared" si="905"/>
        <v>0</v>
      </c>
      <c r="CZ561" s="169">
        <f t="shared" si="905"/>
        <v>0</v>
      </c>
      <c r="DA561" s="169">
        <f t="shared" si="905"/>
        <v>0</v>
      </c>
      <c r="DB561" s="169">
        <f t="shared" si="905"/>
        <v>0</v>
      </c>
      <c r="DC561" s="169">
        <f t="shared" si="905"/>
        <v>0</v>
      </c>
      <c r="DD561" s="169">
        <f t="shared" si="905"/>
        <v>0</v>
      </c>
      <c r="DE561" s="169">
        <f t="shared" si="905"/>
        <v>0</v>
      </c>
      <c r="DF561" s="169">
        <f t="shared" si="905"/>
        <v>0</v>
      </c>
      <c r="DG561" s="169">
        <f t="shared" si="905"/>
        <v>0</v>
      </c>
      <c r="DH561" s="169">
        <f t="shared" si="905"/>
        <v>0</v>
      </c>
      <c r="DI561" s="169">
        <f t="shared" si="905"/>
        <v>0</v>
      </c>
      <c r="DJ561" s="169">
        <f t="shared" si="905"/>
        <v>0</v>
      </c>
      <c r="DK561" s="169">
        <f t="shared" si="905"/>
        <v>0</v>
      </c>
      <c r="DL561" s="169">
        <f t="shared" si="905"/>
        <v>0</v>
      </c>
      <c r="DM561" s="169">
        <f t="shared" si="905"/>
        <v>0</v>
      </c>
      <c r="DN561" s="169">
        <f t="shared" si="905"/>
        <v>0</v>
      </c>
      <c r="DO561" s="169">
        <f t="shared" si="905"/>
        <v>0</v>
      </c>
      <c r="DP561" s="169">
        <f t="shared" si="905"/>
        <v>0</v>
      </c>
      <c r="DQ561" s="169">
        <f t="shared" si="905"/>
        <v>0</v>
      </c>
      <c r="DR561" s="169">
        <f t="shared" si="905"/>
        <v>0</v>
      </c>
      <c r="DS561" s="169">
        <f t="shared" si="905"/>
        <v>0</v>
      </c>
      <c r="DT561" s="169">
        <f t="shared" si="905"/>
        <v>0</v>
      </c>
      <c r="DU561" s="169">
        <f t="shared" si="905"/>
        <v>0</v>
      </c>
      <c r="DV561" s="169">
        <f t="shared" si="905"/>
        <v>0</v>
      </c>
    </row>
    <row r="562" spans="1:128" x14ac:dyDescent="0.2">
      <c r="A562" s="168"/>
      <c r="B562" s="168"/>
      <c r="C562" s="158"/>
      <c r="G562" s="169"/>
      <c r="H562" s="169"/>
      <c r="I562" s="169"/>
      <c r="J562" s="169"/>
      <c r="K562" s="169"/>
      <c r="L562" s="169"/>
      <c r="M562" s="169"/>
      <c r="N562" s="169"/>
      <c r="O562" s="169"/>
      <c r="P562" s="169"/>
      <c r="Q562" s="169"/>
      <c r="R562" s="169"/>
      <c r="S562" s="169"/>
      <c r="T562" s="169"/>
      <c r="U562" s="169"/>
      <c r="V562" s="169"/>
      <c r="W562" s="169"/>
      <c r="X562" s="169"/>
      <c r="Y562" s="169"/>
      <c r="Z562" s="169"/>
      <c r="AA562" s="169"/>
      <c r="AB562" s="169"/>
      <c r="AC562" s="169"/>
      <c r="AD562" s="169"/>
      <c r="AE562" s="169"/>
      <c r="AF562" s="169"/>
      <c r="AG562" s="169"/>
      <c r="AH562" s="169"/>
      <c r="AI562" s="169"/>
      <c r="AJ562" s="169"/>
      <c r="AK562" s="169"/>
      <c r="AL562" s="169"/>
      <c r="AM562" s="169"/>
      <c r="AN562" s="169"/>
      <c r="AO562" s="169"/>
      <c r="AP562" s="169"/>
      <c r="AQ562" s="169"/>
      <c r="AR562" s="169"/>
      <c r="AS562" s="169"/>
      <c r="AT562" s="169"/>
      <c r="AU562" s="169"/>
      <c r="AV562" s="169"/>
      <c r="AW562" s="169"/>
      <c r="AX562" s="169"/>
      <c r="AY562" s="169"/>
      <c r="AZ562" s="169"/>
      <c r="BA562" s="169"/>
      <c r="BB562" s="169"/>
      <c r="BC562" s="169"/>
      <c r="BD562" s="169"/>
      <c r="BE562" s="169"/>
      <c r="BF562" s="169"/>
      <c r="BG562" s="169"/>
      <c r="BH562" s="169"/>
      <c r="BI562" s="169"/>
      <c r="BJ562" s="169"/>
      <c r="BK562" s="169"/>
      <c r="BL562" s="169"/>
      <c r="BM562" s="169"/>
      <c r="BN562" s="169"/>
      <c r="BO562" s="169"/>
      <c r="BP562" s="169"/>
      <c r="BQ562" s="169"/>
      <c r="BR562" s="169"/>
      <c r="BS562" s="169"/>
      <c r="BT562" s="169"/>
      <c r="BU562" s="169"/>
      <c r="BV562" s="169"/>
      <c r="BW562" s="169"/>
      <c r="BX562" s="169"/>
      <c r="BY562" s="169"/>
      <c r="BZ562" s="169"/>
      <c r="CA562" s="169"/>
      <c r="CB562" s="169"/>
      <c r="CC562" s="169"/>
      <c r="CD562" s="169"/>
      <c r="CE562" s="169"/>
      <c r="CF562" s="169"/>
      <c r="CG562" s="169"/>
      <c r="CH562" s="169"/>
      <c r="CI562" s="169"/>
      <c r="CJ562" s="169"/>
      <c r="CK562" s="169"/>
      <c r="CL562" s="169"/>
      <c r="CM562" s="169"/>
      <c r="CN562" s="169"/>
      <c r="CO562" s="169"/>
      <c r="CP562" s="169"/>
      <c r="CQ562" s="169"/>
      <c r="CR562" s="169"/>
      <c r="CS562" s="169"/>
      <c r="CT562" s="169"/>
      <c r="CU562" s="169"/>
      <c r="CV562" s="169"/>
      <c r="CW562" s="169"/>
      <c r="CX562" s="169"/>
      <c r="CY562" s="169"/>
      <c r="CZ562" s="169"/>
      <c r="DA562" s="169"/>
      <c r="DB562" s="169"/>
      <c r="DC562" s="169"/>
      <c r="DD562" s="169"/>
      <c r="DE562" s="169"/>
      <c r="DF562" s="169"/>
      <c r="DG562" s="169"/>
      <c r="DH562" s="169"/>
      <c r="DI562" s="169"/>
      <c r="DJ562" s="169"/>
      <c r="DK562" s="169"/>
      <c r="DL562" s="169"/>
      <c r="DM562" s="169"/>
      <c r="DN562" s="169"/>
      <c r="DO562" s="169"/>
      <c r="DP562" s="169"/>
      <c r="DQ562" s="169"/>
      <c r="DR562" s="169"/>
      <c r="DS562" s="169"/>
      <c r="DT562" s="169"/>
      <c r="DU562" s="169"/>
      <c r="DV562" s="169"/>
    </row>
    <row r="563" spans="1:128" x14ac:dyDescent="0.2">
      <c r="A563" s="198" t="str">
        <f ca="1">Language!A$859</f>
        <v>Итого оборотные активы</v>
      </c>
      <c r="B563" s="168"/>
      <c r="C563" s="160" t="str">
        <f ca="1">CurName1</f>
        <v>тыс. руб.</v>
      </c>
      <c r="F563" s="154" t="s">
        <v>694</v>
      </c>
      <c r="G563" s="161">
        <f t="shared" ref="G563:N563" ca="1" si="906">G504+G516+G522+G528+G541</f>
        <v>0</v>
      </c>
      <c r="H563" s="161">
        <f t="shared" ca="1" si="906"/>
        <v>0</v>
      </c>
      <c r="I563" s="161">
        <f t="shared" ca="1" si="906"/>
        <v>0</v>
      </c>
      <c r="J563" s="161">
        <f t="shared" ca="1" si="906"/>
        <v>0</v>
      </c>
      <c r="K563" s="161">
        <f t="shared" ca="1" si="906"/>
        <v>0</v>
      </c>
      <c r="L563" s="161">
        <f t="shared" ca="1" si="906"/>
        <v>0</v>
      </c>
      <c r="M563" s="161">
        <f t="shared" ca="1" si="906"/>
        <v>0</v>
      </c>
      <c r="N563" s="161">
        <f t="shared" ca="1" si="906"/>
        <v>0</v>
      </c>
      <c r="O563" s="161">
        <f t="shared" ref="O563:AT563" ca="1" si="907">O504+O516+O522+O528+O541</f>
        <v>0</v>
      </c>
      <c r="P563" s="161">
        <f t="shared" ca="1" si="907"/>
        <v>0</v>
      </c>
      <c r="Q563" s="161">
        <f t="shared" ca="1" si="907"/>
        <v>0</v>
      </c>
      <c r="R563" s="161">
        <f t="shared" ca="1" si="907"/>
        <v>0</v>
      </c>
      <c r="S563" s="161">
        <f t="shared" ca="1" si="907"/>
        <v>0</v>
      </c>
      <c r="T563" s="161">
        <f t="shared" ca="1" si="907"/>
        <v>0</v>
      </c>
      <c r="U563" s="161">
        <f t="shared" ca="1" si="907"/>
        <v>0</v>
      </c>
      <c r="V563" s="161">
        <f t="shared" ca="1" si="907"/>
        <v>0</v>
      </c>
      <c r="W563" s="161">
        <f t="shared" ca="1" si="907"/>
        <v>0</v>
      </c>
      <c r="X563" s="161">
        <f t="shared" ca="1" si="907"/>
        <v>0</v>
      </c>
      <c r="Y563" s="161">
        <f t="shared" ca="1" si="907"/>
        <v>0</v>
      </c>
      <c r="Z563" s="161">
        <f t="shared" ca="1" si="907"/>
        <v>0</v>
      </c>
      <c r="AA563" s="161">
        <f t="shared" ca="1" si="907"/>
        <v>0</v>
      </c>
      <c r="AB563" s="161">
        <f t="shared" ca="1" si="907"/>
        <v>0</v>
      </c>
      <c r="AC563" s="161">
        <f t="shared" ca="1" si="907"/>
        <v>0</v>
      </c>
      <c r="AD563" s="161">
        <f t="shared" ca="1" si="907"/>
        <v>0</v>
      </c>
      <c r="AE563" s="161">
        <f t="shared" ca="1" si="907"/>
        <v>0</v>
      </c>
      <c r="AF563" s="161">
        <f t="shared" ca="1" si="907"/>
        <v>0</v>
      </c>
      <c r="AG563" s="161">
        <f t="shared" ca="1" si="907"/>
        <v>0</v>
      </c>
      <c r="AH563" s="161">
        <f t="shared" ca="1" si="907"/>
        <v>0</v>
      </c>
      <c r="AI563" s="161">
        <f t="shared" ca="1" si="907"/>
        <v>0</v>
      </c>
      <c r="AJ563" s="161">
        <f t="shared" ca="1" si="907"/>
        <v>0</v>
      </c>
      <c r="AK563" s="161">
        <f t="shared" ca="1" si="907"/>
        <v>0</v>
      </c>
      <c r="AL563" s="161">
        <f t="shared" ca="1" si="907"/>
        <v>0</v>
      </c>
      <c r="AM563" s="161">
        <f t="shared" ca="1" si="907"/>
        <v>0</v>
      </c>
      <c r="AN563" s="161">
        <f t="shared" ca="1" si="907"/>
        <v>0</v>
      </c>
      <c r="AO563" s="161">
        <f t="shared" ca="1" si="907"/>
        <v>0</v>
      </c>
      <c r="AP563" s="161">
        <f t="shared" ca="1" si="907"/>
        <v>0</v>
      </c>
      <c r="AQ563" s="161">
        <f t="shared" ca="1" si="907"/>
        <v>0</v>
      </c>
      <c r="AR563" s="161">
        <f t="shared" ca="1" si="907"/>
        <v>0</v>
      </c>
      <c r="AS563" s="161">
        <f t="shared" ca="1" si="907"/>
        <v>0</v>
      </c>
      <c r="AT563" s="161">
        <f t="shared" ca="1" si="907"/>
        <v>0</v>
      </c>
      <c r="AU563" s="161">
        <f t="shared" ref="AU563:BZ563" ca="1" si="908">AU504+AU516+AU522+AU528+AU541</f>
        <v>0</v>
      </c>
      <c r="AV563" s="161">
        <f t="shared" ca="1" si="908"/>
        <v>0</v>
      </c>
      <c r="AW563" s="161">
        <f t="shared" ca="1" si="908"/>
        <v>0</v>
      </c>
      <c r="AX563" s="161">
        <f t="shared" ca="1" si="908"/>
        <v>0</v>
      </c>
      <c r="AY563" s="161">
        <f t="shared" ca="1" si="908"/>
        <v>0</v>
      </c>
      <c r="AZ563" s="161">
        <f t="shared" ca="1" si="908"/>
        <v>0</v>
      </c>
      <c r="BA563" s="161">
        <f t="shared" ca="1" si="908"/>
        <v>0</v>
      </c>
      <c r="BB563" s="161">
        <f t="shared" ca="1" si="908"/>
        <v>0</v>
      </c>
      <c r="BC563" s="161">
        <f t="shared" ca="1" si="908"/>
        <v>0</v>
      </c>
      <c r="BD563" s="161">
        <f t="shared" ca="1" si="908"/>
        <v>0</v>
      </c>
      <c r="BE563" s="161">
        <f t="shared" ca="1" si="908"/>
        <v>0</v>
      </c>
      <c r="BF563" s="161">
        <f t="shared" ca="1" si="908"/>
        <v>0</v>
      </c>
      <c r="BG563" s="161">
        <f t="shared" ca="1" si="908"/>
        <v>0</v>
      </c>
      <c r="BH563" s="161">
        <f t="shared" ca="1" si="908"/>
        <v>0</v>
      </c>
      <c r="BI563" s="161">
        <f t="shared" ca="1" si="908"/>
        <v>0</v>
      </c>
      <c r="BJ563" s="161">
        <f t="shared" ca="1" si="908"/>
        <v>0</v>
      </c>
      <c r="BK563" s="161">
        <f t="shared" ca="1" si="908"/>
        <v>0</v>
      </c>
      <c r="BL563" s="161">
        <f t="shared" ca="1" si="908"/>
        <v>0</v>
      </c>
      <c r="BM563" s="161">
        <f t="shared" ca="1" si="908"/>
        <v>0</v>
      </c>
      <c r="BN563" s="161">
        <f t="shared" ca="1" si="908"/>
        <v>0</v>
      </c>
      <c r="BO563" s="161">
        <f t="shared" ca="1" si="908"/>
        <v>0</v>
      </c>
      <c r="BP563" s="161">
        <f t="shared" ca="1" si="908"/>
        <v>0</v>
      </c>
      <c r="BQ563" s="161">
        <f t="shared" ca="1" si="908"/>
        <v>0</v>
      </c>
      <c r="BR563" s="161">
        <f t="shared" ca="1" si="908"/>
        <v>0</v>
      </c>
      <c r="BS563" s="161">
        <f t="shared" ca="1" si="908"/>
        <v>0</v>
      </c>
      <c r="BT563" s="161">
        <f t="shared" ca="1" si="908"/>
        <v>0</v>
      </c>
      <c r="BU563" s="161">
        <f t="shared" ca="1" si="908"/>
        <v>0</v>
      </c>
      <c r="BV563" s="161">
        <f t="shared" ca="1" si="908"/>
        <v>0</v>
      </c>
      <c r="BW563" s="161">
        <f t="shared" ca="1" si="908"/>
        <v>0</v>
      </c>
      <c r="BX563" s="161">
        <f t="shared" ca="1" si="908"/>
        <v>0</v>
      </c>
      <c r="BY563" s="161">
        <f t="shared" ca="1" si="908"/>
        <v>0</v>
      </c>
      <c r="BZ563" s="161">
        <f t="shared" ca="1" si="908"/>
        <v>0</v>
      </c>
      <c r="CA563" s="161">
        <f t="shared" ref="CA563:DF563" ca="1" si="909">CA504+CA516+CA522+CA528+CA541</f>
        <v>0</v>
      </c>
      <c r="CB563" s="161">
        <f t="shared" ca="1" si="909"/>
        <v>0</v>
      </c>
      <c r="CC563" s="161">
        <f t="shared" ca="1" si="909"/>
        <v>0</v>
      </c>
      <c r="CD563" s="161">
        <f t="shared" ca="1" si="909"/>
        <v>0</v>
      </c>
      <c r="CE563" s="161">
        <f t="shared" ca="1" si="909"/>
        <v>0</v>
      </c>
      <c r="CF563" s="161">
        <f t="shared" ca="1" si="909"/>
        <v>0</v>
      </c>
      <c r="CG563" s="161">
        <f t="shared" ca="1" si="909"/>
        <v>0</v>
      </c>
      <c r="CH563" s="161">
        <f t="shared" ca="1" si="909"/>
        <v>0</v>
      </c>
      <c r="CI563" s="161">
        <f t="shared" ca="1" si="909"/>
        <v>0</v>
      </c>
      <c r="CJ563" s="161">
        <f t="shared" ca="1" si="909"/>
        <v>0</v>
      </c>
      <c r="CK563" s="161">
        <f t="shared" ca="1" si="909"/>
        <v>0</v>
      </c>
      <c r="CL563" s="161">
        <f t="shared" ca="1" si="909"/>
        <v>0</v>
      </c>
      <c r="CM563" s="161">
        <f t="shared" ca="1" si="909"/>
        <v>0</v>
      </c>
      <c r="CN563" s="161">
        <f t="shared" ca="1" si="909"/>
        <v>0</v>
      </c>
      <c r="CO563" s="161">
        <f t="shared" ca="1" si="909"/>
        <v>0</v>
      </c>
      <c r="CP563" s="161">
        <f t="shared" ca="1" si="909"/>
        <v>0</v>
      </c>
      <c r="CQ563" s="161">
        <f t="shared" ca="1" si="909"/>
        <v>0</v>
      </c>
      <c r="CR563" s="161">
        <f t="shared" ca="1" si="909"/>
        <v>0</v>
      </c>
      <c r="CS563" s="161">
        <f t="shared" ca="1" si="909"/>
        <v>0</v>
      </c>
      <c r="CT563" s="161">
        <f t="shared" ca="1" si="909"/>
        <v>0</v>
      </c>
      <c r="CU563" s="161">
        <f t="shared" ca="1" si="909"/>
        <v>0</v>
      </c>
      <c r="CV563" s="161">
        <f t="shared" ca="1" si="909"/>
        <v>0</v>
      </c>
      <c r="CW563" s="161">
        <f t="shared" ca="1" si="909"/>
        <v>0</v>
      </c>
      <c r="CX563" s="161">
        <f t="shared" ca="1" si="909"/>
        <v>0</v>
      </c>
      <c r="CY563" s="161">
        <f t="shared" ca="1" si="909"/>
        <v>0</v>
      </c>
      <c r="CZ563" s="161">
        <f t="shared" ca="1" si="909"/>
        <v>0</v>
      </c>
      <c r="DA563" s="161">
        <f t="shared" ca="1" si="909"/>
        <v>0</v>
      </c>
      <c r="DB563" s="161">
        <f t="shared" ca="1" si="909"/>
        <v>0</v>
      </c>
      <c r="DC563" s="161">
        <f t="shared" ca="1" si="909"/>
        <v>0</v>
      </c>
      <c r="DD563" s="161">
        <f t="shared" ca="1" si="909"/>
        <v>0</v>
      </c>
      <c r="DE563" s="161">
        <f t="shared" ca="1" si="909"/>
        <v>0</v>
      </c>
      <c r="DF563" s="161">
        <f t="shared" ca="1" si="909"/>
        <v>0</v>
      </c>
      <c r="DG563" s="161">
        <f t="shared" ref="DG563:DV563" ca="1" si="910">DG504+DG516+DG522+DG528+DG541</f>
        <v>0</v>
      </c>
      <c r="DH563" s="161">
        <f t="shared" ca="1" si="910"/>
        <v>0</v>
      </c>
      <c r="DI563" s="161">
        <f t="shared" ca="1" si="910"/>
        <v>0</v>
      </c>
      <c r="DJ563" s="161">
        <f t="shared" ca="1" si="910"/>
        <v>0</v>
      </c>
      <c r="DK563" s="161">
        <f t="shared" ca="1" si="910"/>
        <v>0</v>
      </c>
      <c r="DL563" s="161">
        <f t="shared" ca="1" si="910"/>
        <v>0</v>
      </c>
      <c r="DM563" s="161">
        <f t="shared" ca="1" si="910"/>
        <v>0</v>
      </c>
      <c r="DN563" s="161">
        <f t="shared" ca="1" si="910"/>
        <v>0</v>
      </c>
      <c r="DO563" s="161">
        <f t="shared" ca="1" si="910"/>
        <v>0</v>
      </c>
      <c r="DP563" s="161">
        <f t="shared" ca="1" si="910"/>
        <v>0</v>
      </c>
      <c r="DQ563" s="161">
        <f t="shared" ca="1" si="910"/>
        <v>0</v>
      </c>
      <c r="DR563" s="161">
        <f t="shared" ca="1" si="910"/>
        <v>0</v>
      </c>
      <c r="DS563" s="161">
        <f t="shared" ca="1" si="910"/>
        <v>0</v>
      </c>
      <c r="DT563" s="161">
        <f t="shared" ca="1" si="910"/>
        <v>0</v>
      </c>
      <c r="DU563" s="161">
        <f t="shared" ca="1" si="910"/>
        <v>0</v>
      </c>
      <c r="DV563" s="161">
        <f t="shared" ca="1" si="910"/>
        <v>0</v>
      </c>
    </row>
    <row r="564" spans="1:128" x14ac:dyDescent="0.2">
      <c r="A564" s="198" t="str">
        <f ca="1">Language!A$860</f>
        <v>Итого краткосрочные обязательства</v>
      </c>
      <c r="B564" s="168"/>
      <c r="C564" s="160" t="str">
        <f ca="1">CurName1</f>
        <v>тыс. руб.</v>
      </c>
      <c r="F564" s="154" t="s">
        <v>694</v>
      </c>
      <c r="G564" s="161">
        <f t="shared" ref="G564:N564" ca="1" si="911">G510+G534+G547+G553+G558</f>
        <v>51045.3</v>
      </c>
      <c r="H564" s="161">
        <f t="shared" ca="1" si="911"/>
        <v>48051.208016515302</v>
      </c>
      <c r="I564" s="161">
        <f t="shared" ca="1" si="911"/>
        <v>1630.3623795205463</v>
      </c>
      <c r="J564" s="161">
        <f t="shared" ca="1" si="911"/>
        <v>4189.7859006038789</v>
      </c>
      <c r="K564" s="161">
        <f t="shared" ca="1" si="911"/>
        <v>5823.9171226294657</v>
      </c>
      <c r="L564" s="161">
        <f t="shared" ca="1" si="911"/>
        <v>5886.778167259039</v>
      </c>
      <c r="M564" s="161">
        <f t="shared" ca="1" si="911"/>
        <v>5994.8055834832521</v>
      </c>
      <c r="N564" s="161">
        <f t="shared" ca="1" si="911"/>
        <v>6183.1252388459188</v>
      </c>
      <c r="O564" s="161">
        <f t="shared" ref="O564:AT564" ca="1" si="912">O510+O534+O547+O553+O558</f>
        <v>10128.183450971503</v>
      </c>
      <c r="P564" s="161">
        <f t="shared" ca="1" si="912"/>
        <v>13970.930759857085</v>
      </c>
      <c r="Q564" s="161">
        <f t="shared" ca="1" si="912"/>
        <v>20724.412636196554</v>
      </c>
      <c r="R564" s="161">
        <f t="shared" ca="1" si="912"/>
        <v>20843.94821940492</v>
      </c>
      <c r="S564" s="161">
        <f t="shared" ca="1" si="912"/>
        <v>20972.96306666666</v>
      </c>
      <c r="T564" s="161">
        <f t="shared" ca="1" si="912"/>
        <v>21097.66101863989</v>
      </c>
      <c r="U564" s="161">
        <f t="shared" ca="1" si="912"/>
        <v>21648.645937697984</v>
      </c>
      <c r="V564" s="161">
        <f t="shared" ca="1" si="912"/>
        <v>13696.339013814048</v>
      </c>
      <c r="W564" s="161">
        <f t="shared" ca="1" si="912"/>
        <v>13774.251284655516</v>
      </c>
      <c r="X564" s="161">
        <f t="shared" ca="1" si="912"/>
        <v>13852.604082804117</v>
      </c>
      <c r="Y564" s="161">
        <f t="shared" ca="1" si="912"/>
        <v>13931.399899064534</v>
      </c>
      <c r="Z564" s="161">
        <f t="shared" ca="1" si="912"/>
        <v>14255.873858063007</v>
      </c>
      <c r="AA564" s="161">
        <f t="shared" ca="1" si="912"/>
        <v>22396.40082099081</v>
      </c>
      <c r="AB564" s="161">
        <f t="shared" ca="1" si="912"/>
        <v>22523.504506169415</v>
      </c>
      <c r="AC564" s="161">
        <f t="shared" ca="1" si="912"/>
        <v>22651.326854063827</v>
      </c>
      <c r="AD564" s="161">
        <f t="shared" ca="1" si="912"/>
        <v>22779.871928096243</v>
      </c>
      <c r="AE564" s="161">
        <f t="shared" ca="1" si="912"/>
        <v>22909.14381466683</v>
      </c>
      <c r="AF564" s="161">
        <f t="shared" ca="1" si="912"/>
        <v>23039.146623278211</v>
      </c>
      <c r="AG564" s="161">
        <f t="shared" ca="1" si="912"/>
        <v>23169.884486670064</v>
      </c>
      <c r="AH564" s="161">
        <f t="shared" ca="1" si="912"/>
        <v>14660.916078114744</v>
      </c>
      <c r="AI564" s="161">
        <f t="shared" ca="1" si="912"/>
        <v>14744.28220791467</v>
      </c>
      <c r="AJ564" s="161">
        <f t="shared" ca="1" si="912"/>
        <v>14828.119701933625</v>
      </c>
      <c r="AK564" s="161">
        <f t="shared" ca="1" si="912"/>
        <v>14912.431225332664</v>
      </c>
      <c r="AL564" s="161">
        <f t="shared" ca="1" si="912"/>
        <v>15259.618361460574</v>
      </c>
      <c r="AM564" s="161">
        <f t="shared" ca="1" si="912"/>
        <v>23969.982211793671</v>
      </c>
      <c r="AN564" s="161">
        <f t="shared" ca="1" si="912"/>
        <v>24105.98315493478</v>
      </c>
      <c r="AO564" s="161">
        <f t="shared" ca="1" si="912"/>
        <v>24242.753067181038</v>
      </c>
      <c r="AP564" s="161">
        <f t="shared" ca="1" si="912"/>
        <v>24380.296296396868</v>
      </c>
      <c r="AQ564" s="161">
        <f t="shared" ca="1" si="912"/>
        <v>24518.617215025883</v>
      </c>
      <c r="AR564" s="161">
        <f t="shared" ca="1" si="912"/>
        <v>24657.720220241546</v>
      </c>
      <c r="AS564" s="161">
        <f t="shared" ca="1" si="912"/>
        <v>24797.60973406992</v>
      </c>
      <c r="AT564" s="161">
        <f t="shared" ca="1" si="912"/>
        <v>15693.013536915301</v>
      </c>
      <c r="AU564" s="161">
        <f t="shared" ref="AU564:BZ564" ca="1" si="913">AU510+AU534+AU547+AU553+AU558</f>
        <v>15782.215295802192</v>
      </c>
      <c r="AV564" s="161">
        <f t="shared" ca="1" si="913"/>
        <v>15871.921414402264</v>
      </c>
      <c r="AW564" s="161">
        <f t="shared" ca="1" si="913"/>
        <v>15962.134744439036</v>
      </c>
      <c r="AX564" s="161">
        <f t="shared" ca="1" si="913"/>
        <v>16333.62498009611</v>
      </c>
      <c r="AY564" s="161">
        <f t="shared" ca="1" si="913"/>
        <v>25653.714299952371</v>
      </c>
      <c r="AZ564" s="161">
        <f t="shared" ca="1" si="913"/>
        <v>25799.235309113927</v>
      </c>
      <c r="BA564" s="161">
        <f t="shared" ca="1" si="913"/>
        <v>25945.579115217446</v>
      </c>
      <c r="BB564" s="161">
        <f t="shared" ca="1" si="913"/>
        <v>26092.750370477599</v>
      </c>
      <c r="BC564" s="161">
        <f t="shared" ca="1" si="913"/>
        <v>26240.75375341222</v>
      </c>
      <c r="BD564" s="161">
        <f t="shared" ca="1" si="913"/>
        <v>26389.593968990637</v>
      </c>
      <c r="BE564" s="161">
        <f t="shared" ca="1" si="913"/>
        <v>26539.275748788197</v>
      </c>
      <c r="BF564" s="161">
        <f t="shared" ca="1" si="913"/>
        <v>16797.35781783313</v>
      </c>
      <c r="BG564" s="161">
        <f t="shared" ca="1" si="913"/>
        <v>16892.803699841716</v>
      </c>
      <c r="BH564" s="161">
        <f t="shared" ca="1" si="913"/>
        <v>16988.789246744553</v>
      </c>
      <c r="BI564" s="161">
        <f t="shared" ca="1" si="913"/>
        <v>17085.317509883174</v>
      </c>
      <c r="BJ564" s="161">
        <f t="shared" ca="1" si="913"/>
        <v>17482.812062036213</v>
      </c>
      <c r="BK564" s="161">
        <f t="shared" ca="1" si="913"/>
        <v>27455.307634282774</v>
      </c>
      <c r="BL564" s="161">
        <f t="shared" ca="1" si="913"/>
        <v>27611.015114085239</v>
      </c>
      <c r="BM564" s="161">
        <f t="shared" ca="1" si="913"/>
        <v>27767.602986616021</v>
      </c>
      <c r="BN564" s="161">
        <f t="shared" ca="1" si="913"/>
        <v>27925.076229744001</v>
      </c>
      <c r="BO564" s="161">
        <f t="shared" ca="1" si="913"/>
        <v>28083.439849484017</v>
      </c>
      <c r="BP564" s="161">
        <f t="shared" ca="1" si="913"/>
        <v>28242.698880153723</v>
      </c>
      <c r="BQ564" s="161">
        <f t="shared" ca="1" si="913"/>
        <v>28402.85838453786</v>
      </c>
      <c r="BR564" s="161">
        <f t="shared" ca="1" si="913"/>
        <v>17979.006198414048</v>
      </c>
      <c r="BS564" s="161">
        <f t="shared" ca="1" si="913"/>
        <v>18081.133292163966</v>
      </c>
      <c r="BT564" s="161">
        <f t="shared" ca="1" si="913"/>
        <v>18183.837827349213</v>
      </c>
      <c r="BU564" s="161">
        <f t="shared" ca="1" si="913"/>
        <v>18287.12306890907</v>
      </c>
      <c r="BV564" s="161">
        <f t="shared" ca="1" si="913"/>
        <v>18712.442239711359</v>
      </c>
      <c r="BW564" s="161">
        <f t="shared" ca="1" si="913"/>
        <v>29383.012502015557</v>
      </c>
      <c r="BX564" s="161">
        <f t="shared" ca="1" si="913"/>
        <v>29549.619505404928</v>
      </c>
      <c r="BY564" s="161">
        <f t="shared" ca="1" si="913"/>
        <v>29717.168529011753</v>
      </c>
      <c r="BZ564" s="161">
        <f t="shared" ca="1" si="913"/>
        <v>29885.664899159867</v>
      </c>
      <c r="CA564" s="161">
        <f t="shared" ref="CA564:DF564" ca="1" si="914">CA510+CA534+CA547+CA553+CA558</f>
        <v>30055.113972282004</v>
      </c>
      <c r="CB564" s="161">
        <f t="shared" ca="1" si="914"/>
        <v>30225.521135097842</v>
      </c>
      <c r="CC564" s="161">
        <f t="shared" ca="1" si="914"/>
        <v>30396.891804788102</v>
      </c>
      <c r="CD564" s="161">
        <f t="shared" ca="1" si="914"/>
        <v>19243.369965636481</v>
      </c>
      <c r="CE564" s="161">
        <f t="shared" ca="1" si="914"/>
        <v>19352.645955948814</v>
      </c>
      <c r="CF564" s="161">
        <f t="shared" ca="1" si="914"/>
        <v>19462.539808597016</v>
      </c>
      <c r="CG564" s="161">
        <f t="shared" ca="1" si="914"/>
        <v>19573.055017065279</v>
      </c>
      <c r="CH564" s="161">
        <f t="shared" ca="1" si="914"/>
        <v>20028.146529825324</v>
      </c>
      <c r="CI564" s="161">
        <f t="shared" ca="1" si="914"/>
        <v>31445.656710489973</v>
      </c>
      <c r="CJ564" s="161">
        <f t="shared" ca="1" si="914"/>
        <v>31623.92620411584</v>
      </c>
      <c r="CK564" s="161">
        <f t="shared" ca="1" si="914"/>
        <v>31803.203659378243</v>
      </c>
      <c r="CL564" s="161">
        <f t="shared" ca="1" si="914"/>
        <v>31983.494775434418</v>
      </c>
      <c r="CM564" s="161">
        <f t="shared" ca="1" si="914"/>
        <v>32164.805283674334</v>
      </c>
      <c r="CN564" s="161">
        <f t="shared" ca="1" si="914"/>
        <v>32347.140947888092</v>
      </c>
      <c r="CO564" s="161">
        <f t="shared" ca="1" si="914"/>
        <v>32530.507564456646</v>
      </c>
      <c r="CP564" s="161">
        <f t="shared" ca="1" si="914"/>
        <v>20596.239196565944</v>
      </c>
      <c r="CQ564" s="161">
        <f t="shared" ca="1" si="914"/>
        <v>20713.1645061979</v>
      </c>
      <c r="CR564" s="161">
        <f t="shared" ca="1" si="914"/>
        <v>20830.750928532205</v>
      </c>
      <c r="CS564" s="161">
        <f t="shared" ca="1" si="914"/>
        <v>20949.002201593248</v>
      </c>
      <c r="CT564" s="161">
        <f t="shared" ca="1" si="914"/>
        <v>21435.95012024574</v>
      </c>
      <c r="CU564" s="161">
        <f t="shared" ca="1" si="914"/>
        <v>33652.686013558421</v>
      </c>
      <c r="CV564" s="161">
        <f t="shared" ca="1" si="914"/>
        <v>33843.434371736555</v>
      </c>
      <c r="CW564" s="161">
        <f t="shared" ca="1" si="914"/>
        <v>34035.261248866489</v>
      </c>
      <c r="CX564" s="161">
        <f t="shared" ca="1" si="914"/>
        <v>34228.172743048963</v>
      </c>
      <c r="CY564" s="161">
        <f t="shared" ca="1" si="914"/>
        <v>34422.17498686492</v>
      </c>
      <c r="CZ564" s="161">
        <f t="shared" ca="1" si="914"/>
        <v>34617.27414757217</v>
      </c>
      <c r="DA564" s="161">
        <f t="shared" ca="1" si="914"/>
        <v>34813.476427303467</v>
      </c>
      <c r="DB564" s="161">
        <f t="shared" ca="1" si="914"/>
        <v>22043.8092736566</v>
      </c>
      <c r="DC564" s="161">
        <f t="shared" ca="1" si="914"/>
        <v>22168.91935496738</v>
      </c>
      <c r="DD564" s="161">
        <f t="shared" ca="1" si="914"/>
        <v>22294.736826862034</v>
      </c>
      <c r="DE564" s="161">
        <f t="shared" ca="1" si="914"/>
        <v>22421.265689037387</v>
      </c>
      <c r="DF564" s="161">
        <f t="shared" ca="1" si="914"/>
        <v>22942.299961997123</v>
      </c>
      <c r="DG564" s="161">
        <f t="shared" ref="DG564:DV564" ca="1" si="915">DG510+DG534+DG547+DG553+DG558</f>
        <v>36014.207367843032</v>
      </c>
      <c r="DH564" s="161">
        <f t="shared" ca="1" si="915"/>
        <v>36218.308111093786</v>
      </c>
      <c r="DI564" s="161">
        <f t="shared" ca="1" si="915"/>
        <v>36423.562869620509</v>
      </c>
      <c r="DJ564" s="161">
        <f t="shared" ca="1" si="915"/>
        <v>36629.97816839494</v>
      </c>
      <c r="DK564" s="161">
        <f t="shared" ca="1" si="915"/>
        <v>36837.560569277324</v>
      </c>
      <c r="DL564" s="161">
        <f t="shared" ca="1" si="915"/>
        <v>37046.316671238608</v>
      </c>
      <c r="DM564" s="161">
        <f t="shared" ca="1" si="915"/>
        <v>37256.253110546444</v>
      </c>
      <c r="DN564" s="161">
        <f t="shared" ca="1" si="915"/>
        <v>23592.709256147551</v>
      </c>
      <c r="DO564" s="161">
        <f t="shared" ca="1" si="915"/>
        <v>23726.577043146866</v>
      </c>
      <c r="DP564" s="161">
        <f t="shared" ca="1" si="915"/>
        <v>23861.201738076554</v>
      </c>
      <c r="DQ564" s="161">
        <f t="shared" ca="1" si="915"/>
        <v>23996.58762060562</v>
      </c>
      <c r="DR564" s="161">
        <f t="shared" ca="1" si="915"/>
        <v>24554.094292668786</v>
      </c>
      <c r="DS564" s="161">
        <f t="shared" ca="1" si="915"/>
        <v>38541.035216922246</v>
      </c>
      <c r="DT564" s="161">
        <f t="shared" ca="1" si="915"/>
        <v>38759.423012203573</v>
      </c>
      <c r="DU564" s="161">
        <f t="shared" ca="1" si="915"/>
        <v>38979.045603827326</v>
      </c>
      <c r="DV564" s="161">
        <f t="shared" ca="1" si="915"/>
        <v>39199.909973515947</v>
      </c>
    </row>
    <row r="565" spans="1:128" x14ac:dyDescent="0.2">
      <c r="A565" s="198" t="str">
        <f ca="1">Language!A$861</f>
        <v>Чистый оборотный капитал</v>
      </c>
      <c r="B565" s="168"/>
      <c r="C565" s="160" t="str">
        <f ca="1">CurName1</f>
        <v>тыс. руб.</v>
      </c>
      <c r="F565" s="154" t="s">
        <v>694</v>
      </c>
      <c r="G565" s="161">
        <f t="shared" ref="G565:N565" ca="1" si="916">G563-G564</f>
        <v>-51045.3</v>
      </c>
      <c r="H565" s="161">
        <f t="shared" ca="1" si="916"/>
        <v>-48051.208016515302</v>
      </c>
      <c r="I565" s="161">
        <f t="shared" ca="1" si="916"/>
        <v>-1630.3623795205463</v>
      </c>
      <c r="J565" s="161">
        <f t="shared" ca="1" si="916"/>
        <v>-4189.7859006038789</v>
      </c>
      <c r="K565" s="161">
        <f t="shared" ca="1" si="916"/>
        <v>-5823.9171226294657</v>
      </c>
      <c r="L565" s="161">
        <f t="shared" ca="1" si="916"/>
        <v>-5886.778167259039</v>
      </c>
      <c r="M565" s="161">
        <f t="shared" ca="1" si="916"/>
        <v>-5994.8055834832521</v>
      </c>
      <c r="N565" s="161">
        <f t="shared" ca="1" si="916"/>
        <v>-6183.1252388459188</v>
      </c>
      <c r="O565" s="161">
        <f t="shared" ref="O565:AT565" ca="1" si="917">O563-O564</f>
        <v>-10128.183450971503</v>
      </c>
      <c r="P565" s="161">
        <f t="shared" ca="1" si="917"/>
        <v>-13970.930759857085</v>
      </c>
      <c r="Q565" s="161">
        <f t="shared" ca="1" si="917"/>
        <v>-20724.412636196554</v>
      </c>
      <c r="R565" s="161">
        <f t="shared" ca="1" si="917"/>
        <v>-20843.94821940492</v>
      </c>
      <c r="S565" s="161">
        <f t="shared" ca="1" si="917"/>
        <v>-20972.96306666666</v>
      </c>
      <c r="T565" s="161">
        <f t="shared" ca="1" si="917"/>
        <v>-21097.66101863989</v>
      </c>
      <c r="U565" s="161">
        <f t="shared" ca="1" si="917"/>
        <v>-21648.645937697984</v>
      </c>
      <c r="V565" s="161">
        <f t="shared" ca="1" si="917"/>
        <v>-13696.339013814048</v>
      </c>
      <c r="W565" s="161">
        <f t="shared" ca="1" si="917"/>
        <v>-13774.251284655516</v>
      </c>
      <c r="X565" s="161">
        <f t="shared" ca="1" si="917"/>
        <v>-13852.604082804117</v>
      </c>
      <c r="Y565" s="161">
        <f t="shared" ca="1" si="917"/>
        <v>-13931.399899064534</v>
      </c>
      <c r="Z565" s="161">
        <f t="shared" ca="1" si="917"/>
        <v>-14255.873858063007</v>
      </c>
      <c r="AA565" s="161">
        <f t="shared" ca="1" si="917"/>
        <v>-22396.40082099081</v>
      </c>
      <c r="AB565" s="161">
        <f t="shared" ca="1" si="917"/>
        <v>-22523.504506169415</v>
      </c>
      <c r="AC565" s="161">
        <f t="shared" ca="1" si="917"/>
        <v>-22651.326854063827</v>
      </c>
      <c r="AD565" s="161">
        <f t="shared" ca="1" si="917"/>
        <v>-22779.871928096243</v>
      </c>
      <c r="AE565" s="161">
        <f t="shared" ca="1" si="917"/>
        <v>-22909.14381466683</v>
      </c>
      <c r="AF565" s="161">
        <f t="shared" ca="1" si="917"/>
        <v>-23039.146623278211</v>
      </c>
      <c r="AG565" s="161">
        <f t="shared" ca="1" si="917"/>
        <v>-23169.884486670064</v>
      </c>
      <c r="AH565" s="161">
        <f t="shared" ca="1" si="917"/>
        <v>-14660.916078114744</v>
      </c>
      <c r="AI565" s="161">
        <f t="shared" ca="1" si="917"/>
        <v>-14744.28220791467</v>
      </c>
      <c r="AJ565" s="161">
        <f t="shared" ca="1" si="917"/>
        <v>-14828.119701933625</v>
      </c>
      <c r="AK565" s="161">
        <f t="shared" ca="1" si="917"/>
        <v>-14912.431225332664</v>
      </c>
      <c r="AL565" s="161">
        <f t="shared" ca="1" si="917"/>
        <v>-15259.618361460574</v>
      </c>
      <c r="AM565" s="161">
        <f t="shared" ca="1" si="917"/>
        <v>-23969.982211793671</v>
      </c>
      <c r="AN565" s="161">
        <f t="shared" ca="1" si="917"/>
        <v>-24105.98315493478</v>
      </c>
      <c r="AO565" s="161">
        <f t="shared" ca="1" si="917"/>
        <v>-24242.753067181038</v>
      </c>
      <c r="AP565" s="161">
        <f t="shared" ca="1" si="917"/>
        <v>-24380.296296396868</v>
      </c>
      <c r="AQ565" s="161">
        <f t="shared" ca="1" si="917"/>
        <v>-24518.617215025883</v>
      </c>
      <c r="AR565" s="161">
        <f t="shared" ca="1" si="917"/>
        <v>-24657.720220241546</v>
      </c>
      <c r="AS565" s="161">
        <f t="shared" ca="1" si="917"/>
        <v>-24797.60973406992</v>
      </c>
      <c r="AT565" s="161">
        <f t="shared" ca="1" si="917"/>
        <v>-15693.013536915301</v>
      </c>
      <c r="AU565" s="161">
        <f t="shared" ref="AU565:BZ565" ca="1" si="918">AU563-AU564</f>
        <v>-15782.215295802192</v>
      </c>
      <c r="AV565" s="161">
        <f t="shared" ca="1" si="918"/>
        <v>-15871.921414402264</v>
      </c>
      <c r="AW565" s="161">
        <f t="shared" ca="1" si="918"/>
        <v>-15962.134744439036</v>
      </c>
      <c r="AX565" s="161">
        <f t="shared" ca="1" si="918"/>
        <v>-16333.62498009611</v>
      </c>
      <c r="AY565" s="161">
        <f t="shared" ca="1" si="918"/>
        <v>-25653.714299952371</v>
      </c>
      <c r="AZ565" s="161">
        <f t="shared" ca="1" si="918"/>
        <v>-25799.235309113927</v>
      </c>
      <c r="BA565" s="161">
        <f t="shared" ca="1" si="918"/>
        <v>-25945.579115217446</v>
      </c>
      <c r="BB565" s="161">
        <f t="shared" ca="1" si="918"/>
        <v>-26092.750370477599</v>
      </c>
      <c r="BC565" s="161">
        <f t="shared" ca="1" si="918"/>
        <v>-26240.75375341222</v>
      </c>
      <c r="BD565" s="161">
        <f t="shared" ca="1" si="918"/>
        <v>-26389.593968990637</v>
      </c>
      <c r="BE565" s="161">
        <f t="shared" ca="1" si="918"/>
        <v>-26539.275748788197</v>
      </c>
      <c r="BF565" s="161">
        <f t="shared" ca="1" si="918"/>
        <v>-16797.35781783313</v>
      </c>
      <c r="BG565" s="161">
        <f t="shared" ca="1" si="918"/>
        <v>-16892.803699841716</v>
      </c>
      <c r="BH565" s="161">
        <f t="shared" ca="1" si="918"/>
        <v>-16988.789246744553</v>
      </c>
      <c r="BI565" s="161">
        <f t="shared" ca="1" si="918"/>
        <v>-17085.317509883174</v>
      </c>
      <c r="BJ565" s="161">
        <f t="shared" ca="1" si="918"/>
        <v>-17482.812062036213</v>
      </c>
      <c r="BK565" s="161">
        <f t="shared" ca="1" si="918"/>
        <v>-27455.307634282774</v>
      </c>
      <c r="BL565" s="161">
        <f t="shared" ca="1" si="918"/>
        <v>-27611.015114085239</v>
      </c>
      <c r="BM565" s="161">
        <f t="shared" ca="1" si="918"/>
        <v>-27767.602986616021</v>
      </c>
      <c r="BN565" s="161">
        <f t="shared" ca="1" si="918"/>
        <v>-27925.076229744001</v>
      </c>
      <c r="BO565" s="161">
        <f t="shared" ca="1" si="918"/>
        <v>-28083.439849484017</v>
      </c>
      <c r="BP565" s="161">
        <f t="shared" ca="1" si="918"/>
        <v>-28242.698880153723</v>
      </c>
      <c r="BQ565" s="161">
        <f t="shared" ca="1" si="918"/>
        <v>-28402.85838453786</v>
      </c>
      <c r="BR565" s="161">
        <f t="shared" ca="1" si="918"/>
        <v>-17979.006198414048</v>
      </c>
      <c r="BS565" s="161">
        <f t="shared" ca="1" si="918"/>
        <v>-18081.133292163966</v>
      </c>
      <c r="BT565" s="161">
        <f t="shared" ca="1" si="918"/>
        <v>-18183.837827349213</v>
      </c>
      <c r="BU565" s="161">
        <f t="shared" ca="1" si="918"/>
        <v>-18287.12306890907</v>
      </c>
      <c r="BV565" s="161">
        <f t="shared" ca="1" si="918"/>
        <v>-18712.442239711359</v>
      </c>
      <c r="BW565" s="161">
        <f t="shared" ca="1" si="918"/>
        <v>-29383.012502015557</v>
      </c>
      <c r="BX565" s="161">
        <f t="shared" ca="1" si="918"/>
        <v>-29549.619505404928</v>
      </c>
      <c r="BY565" s="161">
        <f t="shared" ca="1" si="918"/>
        <v>-29717.168529011753</v>
      </c>
      <c r="BZ565" s="161">
        <f t="shared" ca="1" si="918"/>
        <v>-29885.664899159867</v>
      </c>
      <c r="CA565" s="161">
        <f t="shared" ref="CA565:DF565" ca="1" si="919">CA563-CA564</f>
        <v>-30055.113972282004</v>
      </c>
      <c r="CB565" s="161">
        <f t="shared" ca="1" si="919"/>
        <v>-30225.521135097842</v>
      </c>
      <c r="CC565" s="161">
        <f t="shared" ca="1" si="919"/>
        <v>-30396.891804788102</v>
      </c>
      <c r="CD565" s="161">
        <f t="shared" ca="1" si="919"/>
        <v>-19243.369965636481</v>
      </c>
      <c r="CE565" s="161">
        <f t="shared" ca="1" si="919"/>
        <v>-19352.645955948814</v>
      </c>
      <c r="CF565" s="161">
        <f t="shared" ca="1" si="919"/>
        <v>-19462.539808597016</v>
      </c>
      <c r="CG565" s="161">
        <f t="shared" ca="1" si="919"/>
        <v>-19573.055017065279</v>
      </c>
      <c r="CH565" s="161">
        <f t="shared" ca="1" si="919"/>
        <v>-20028.146529825324</v>
      </c>
      <c r="CI565" s="161">
        <f t="shared" ca="1" si="919"/>
        <v>-31445.656710489973</v>
      </c>
      <c r="CJ565" s="161">
        <f t="shared" ca="1" si="919"/>
        <v>-31623.92620411584</v>
      </c>
      <c r="CK565" s="161">
        <f t="shared" ca="1" si="919"/>
        <v>-31803.203659378243</v>
      </c>
      <c r="CL565" s="161">
        <f t="shared" ca="1" si="919"/>
        <v>-31983.494775434418</v>
      </c>
      <c r="CM565" s="161">
        <f t="shared" ca="1" si="919"/>
        <v>-32164.805283674334</v>
      </c>
      <c r="CN565" s="161">
        <f t="shared" ca="1" si="919"/>
        <v>-32347.140947888092</v>
      </c>
      <c r="CO565" s="161">
        <f t="shared" ca="1" si="919"/>
        <v>-32530.507564456646</v>
      </c>
      <c r="CP565" s="161">
        <f t="shared" ca="1" si="919"/>
        <v>-20596.239196565944</v>
      </c>
      <c r="CQ565" s="161">
        <f t="shared" ca="1" si="919"/>
        <v>-20713.1645061979</v>
      </c>
      <c r="CR565" s="161">
        <f t="shared" ca="1" si="919"/>
        <v>-20830.750928532205</v>
      </c>
      <c r="CS565" s="161">
        <f t="shared" ca="1" si="919"/>
        <v>-20949.002201593248</v>
      </c>
      <c r="CT565" s="161">
        <f t="shared" ca="1" si="919"/>
        <v>-21435.95012024574</v>
      </c>
      <c r="CU565" s="161">
        <f t="shared" ca="1" si="919"/>
        <v>-33652.686013558421</v>
      </c>
      <c r="CV565" s="161">
        <f t="shared" ca="1" si="919"/>
        <v>-33843.434371736555</v>
      </c>
      <c r="CW565" s="161">
        <f t="shared" ca="1" si="919"/>
        <v>-34035.261248866489</v>
      </c>
      <c r="CX565" s="161">
        <f t="shared" ca="1" si="919"/>
        <v>-34228.172743048963</v>
      </c>
      <c r="CY565" s="161">
        <f t="shared" ca="1" si="919"/>
        <v>-34422.17498686492</v>
      </c>
      <c r="CZ565" s="161">
        <f t="shared" ca="1" si="919"/>
        <v>-34617.27414757217</v>
      </c>
      <c r="DA565" s="161">
        <f t="shared" ca="1" si="919"/>
        <v>-34813.476427303467</v>
      </c>
      <c r="DB565" s="161">
        <f t="shared" ca="1" si="919"/>
        <v>-22043.8092736566</v>
      </c>
      <c r="DC565" s="161">
        <f t="shared" ca="1" si="919"/>
        <v>-22168.91935496738</v>
      </c>
      <c r="DD565" s="161">
        <f t="shared" ca="1" si="919"/>
        <v>-22294.736826862034</v>
      </c>
      <c r="DE565" s="161">
        <f t="shared" ca="1" si="919"/>
        <v>-22421.265689037387</v>
      </c>
      <c r="DF565" s="161">
        <f t="shared" ca="1" si="919"/>
        <v>-22942.299961997123</v>
      </c>
      <c r="DG565" s="161">
        <f t="shared" ref="DG565:DV565" ca="1" si="920">DG563-DG564</f>
        <v>-36014.207367843032</v>
      </c>
      <c r="DH565" s="161">
        <f t="shared" ca="1" si="920"/>
        <v>-36218.308111093786</v>
      </c>
      <c r="DI565" s="161">
        <f t="shared" ca="1" si="920"/>
        <v>-36423.562869620509</v>
      </c>
      <c r="DJ565" s="161">
        <f t="shared" ca="1" si="920"/>
        <v>-36629.97816839494</v>
      </c>
      <c r="DK565" s="161">
        <f t="shared" ca="1" si="920"/>
        <v>-36837.560569277324</v>
      </c>
      <c r="DL565" s="161">
        <f t="shared" ca="1" si="920"/>
        <v>-37046.316671238608</v>
      </c>
      <c r="DM565" s="161">
        <f t="shared" ca="1" si="920"/>
        <v>-37256.253110546444</v>
      </c>
      <c r="DN565" s="161">
        <f t="shared" ca="1" si="920"/>
        <v>-23592.709256147551</v>
      </c>
      <c r="DO565" s="161">
        <f t="shared" ca="1" si="920"/>
        <v>-23726.577043146866</v>
      </c>
      <c r="DP565" s="161">
        <f t="shared" ca="1" si="920"/>
        <v>-23861.201738076554</v>
      </c>
      <c r="DQ565" s="161">
        <f t="shared" ca="1" si="920"/>
        <v>-23996.58762060562</v>
      </c>
      <c r="DR565" s="161">
        <f t="shared" ca="1" si="920"/>
        <v>-24554.094292668786</v>
      </c>
      <c r="DS565" s="161">
        <f t="shared" ca="1" si="920"/>
        <v>-38541.035216922246</v>
      </c>
      <c r="DT565" s="161">
        <f t="shared" ca="1" si="920"/>
        <v>-38759.423012203573</v>
      </c>
      <c r="DU565" s="161">
        <f t="shared" ca="1" si="920"/>
        <v>-38979.045603827326</v>
      </c>
      <c r="DV565" s="161">
        <f t="shared" ca="1" si="920"/>
        <v>-39199.909973515947</v>
      </c>
    </row>
    <row r="566" spans="1:128" x14ac:dyDescent="0.2">
      <c r="A566" s="198" t="str">
        <f ca="1">Language!A$862</f>
        <v>Изменение чистого оборотного капитала</v>
      </c>
      <c r="B566" s="168"/>
      <c r="C566" s="160" t="str">
        <f ca="1">CurName1</f>
        <v>тыс. руб.</v>
      </c>
      <c r="F566" s="154" t="s">
        <v>693</v>
      </c>
      <c r="G566" s="161">
        <f ca="1">G565-IF(G$2=1,$B507+$B519+$B525+$B531+$B544-($B513+$B537+$B550+$B555+$B560),F565)</f>
        <v>-51045.3</v>
      </c>
      <c r="H566" s="161">
        <f t="shared" ref="H566:DV566" ca="1" si="921">H565-IF(H$2=1,$B507+$B519+$B525+$B531+$B544-($B513+$B537+$B550+$B555+$B560),G565)</f>
        <v>2994.0919834847009</v>
      </c>
      <c r="I566" s="161">
        <f t="shared" ca="1" si="921"/>
        <v>46420.845636994753</v>
      </c>
      <c r="J566" s="161">
        <f t="shared" ca="1" si="921"/>
        <v>-2559.4235210833326</v>
      </c>
      <c r="K566" s="161">
        <f t="shared" ca="1" si="921"/>
        <v>-1634.1312220255868</v>
      </c>
      <c r="L566" s="161">
        <f t="shared" ca="1" si="921"/>
        <v>-62.861044629573371</v>
      </c>
      <c r="M566" s="161">
        <f t="shared" ca="1" si="921"/>
        <v>-108.02741622421308</v>
      </c>
      <c r="N566" s="161">
        <f t="shared" ca="1" si="921"/>
        <v>-188.31965536266671</v>
      </c>
      <c r="O566" s="161">
        <f t="shared" ca="1" si="921"/>
        <v>-3945.0582121255839</v>
      </c>
      <c r="P566" s="161">
        <f t="shared" ca="1" si="921"/>
        <v>-3842.7473088855822</v>
      </c>
      <c r="Q566" s="161">
        <f t="shared" ca="1" si="921"/>
        <v>-6753.4818763394687</v>
      </c>
      <c r="R566" s="161">
        <f t="shared" ca="1" si="921"/>
        <v>-119.53558320836601</v>
      </c>
      <c r="S566" s="161">
        <f t="shared" ca="1" si="921"/>
        <v>-129.01484726174021</v>
      </c>
      <c r="T566" s="161">
        <f t="shared" ca="1" si="921"/>
        <v>-124.69795197323037</v>
      </c>
      <c r="U566" s="161">
        <f t="shared" ca="1" si="921"/>
        <v>-550.98491905809351</v>
      </c>
      <c r="V566" s="161">
        <f t="shared" ca="1" si="921"/>
        <v>7952.3069238839362</v>
      </c>
      <c r="W566" s="161">
        <f t="shared" ca="1" si="921"/>
        <v>-77.912270841468853</v>
      </c>
      <c r="X566" s="161">
        <f t="shared" ca="1" si="921"/>
        <v>-78.352798148600414</v>
      </c>
      <c r="Y566" s="161">
        <f t="shared" ca="1" si="921"/>
        <v>-78.795816260417268</v>
      </c>
      <c r="Z566" s="161">
        <f t="shared" ca="1" si="921"/>
        <v>-324.47395899847288</v>
      </c>
      <c r="AA566" s="161">
        <f t="shared" ca="1" si="921"/>
        <v>-8140.5269629278027</v>
      </c>
      <c r="AB566" s="161">
        <f t="shared" ca="1" si="921"/>
        <v>-127.10368517860479</v>
      </c>
      <c r="AC566" s="161">
        <f t="shared" ca="1" si="921"/>
        <v>-127.82234789441281</v>
      </c>
      <c r="AD566" s="161">
        <f t="shared" ca="1" si="921"/>
        <v>-128.54507403241587</v>
      </c>
      <c r="AE566" s="161">
        <f t="shared" ca="1" si="921"/>
        <v>-129.2718865705865</v>
      </c>
      <c r="AF566" s="161">
        <f t="shared" ca="1" si="921"/>
        <v>-130.00280861138162</v>
      </c>
      <c r="AG566" s="161">
        <f t="shared" ca="1" si="921"/>
        <v>-130.73786339185244</v>
      </c>
      <c r="AH566" s="161">
        <f t="shared" ca="1" si="921"/>
        <v>8508.9684085553199</v>
      </c>
      <c r="AI566" s="161">
        <f t="shared" ca="1" si="921"/>
        <v>-83.366129799926057</v>
      </c>
      <c r="AJ566" s="161">
        <f t="shared" ca="1" si="921"/>
        <v>-83.837494018955113</v>
      </c>
      <c r="AK566" s="161">
        <f t="shared" ca="1" si="921"/>
        <v>-84.311523399039288</v>
      </c>
      <c r="AL566" s="161">
        <f t="shared" ca="1" si="921"/>
        <v>-347.18713612790998</v>
      </c>
      <c r="AM566" s="161">
        <f t="shared" ca="1" si="921"/>
        <v>-8710.3638503330967</v>
      </c>
      <c r="AN566" s="161">
        <f t="shared" ca="1" si="921"/>
        <v>-136.00094314110902</v>
      </c>
      <c r="AO566" s="161">
        <f t="shared" ca="1" si="921"/>
        <v>-136.76991224625817</v>
      </c>
      <c r="AP566" s="161">
        <f t="shared" ca="1" si="921"/>
        <v>-137.54322921582934</v>
      </c>
      <c r="AQ566" s="161">
        <f t="shared" ca="1" si="921"/>
        <v>-138.32091862901507</v>
      </c>
      <c r="AR566" s="161">
        <f t="shared" ca="1" si="921"/>
        <v>-139.10300521566387</v>
      </c>
      <c r="AS566" s="161">
        <f t="shared" ca="1" si="921"/>
        <v>-139.88951382837331</v>
      </c>
      <c r="AT566" s="161">
        <f t="shared" ca="1" si="921"/>
        <v>9104.5961971546185</v>
      </c>
      <c r="AU566" s="161">
        <f t="shared" ca="1" si="921"/>
        <v>-89.201758886891184</v>
      </c>
      <c r="AV566" s="161">
        <f t="shared" ca="1" si="921"/>
        <v>-89.706118600071932</v>
      </c>
      <c r="AW566" s="161">
        <f t="shared" ca="1" si="921"/>
        <v>-90.213330036771367</v>
      </c>
      <c r="AX566" s="161">
        <f t="shared" ca="1" si="921"/>
        <v>-371.49023565707466</v>
      </c>
      <c r="AY566" s="161">
        <f t="shared" ca="1" si="921"/>
        <v>-9320.0893198562608</v>
      </c>
      <c r="AZ566" s="161">
        <f t="shared" ca="1" si="921"/>
        <v>-145.52100916155541</v>
      </c>
      <c r="BA566" s="161">
        <f t="shared" ca="1" si="921"/>
        <v>-146.34380610351946</v>
      </c>
      <c r="BB566" s="161">
        <f t="shared" ca="1" si="921"/>
        <v>-147.17125526015298</v>
      </c>
      <c r="BC566" s="161">
        <f t="shared" ca="1" si="921"/>
        <v>-148.00338293462119</v>
      </c>
      <c r="BD566" s="161">
        <f t="shared" ca="1" si="921"/>
        <v>-148.84021557841697</v>
      </c>
      <c r="BE566" s="161">
        <f t="shared" ca="1" si="921"/>
        <v>-149.68177979756001</v>
      </c>
      <c r="BF566" s="161">
        <f t="shared" ca="1" si="921"/>
        <v>9741.9179309550673</v>
      </c>
      <c r="BG566" s="161">
        <f t="shared" ca="1" si="921"/>
        <v>-95.445882008585613</v>
      </c>
      <c r="BH566" s="161">
        <f t="shared" ca="1" si="921"/>
        <v>-95.985546902837086</v>
      </c>
      <c r="BI566" s="161">
        <f t="shared" ca="1" si="921"/>
        <v>-96.528263138621696</v>
      </c>
      <c r="BJ566" s="161">
        <f t="shared" ca="1" si="921"/>
        <v>-397.49455215303897</v>
      </c>
      <c r="BK566" s="161">
        <f t="shared" ca="1" si="921"/>
        <v>-9972.4955722465602</v>
      </c>
      <c r="BL566" s="161">
        <f t="shared" ca="1" si="921"/>
        <v>-155.70747980246597</v>
      </c>
      <c r="BM566" s="161">
        <f t="shared" ca="1" si="921"/>
        <v>-156.58787253078117</v>
      </c>
      <c r="BN566" s="161">
        <f t="shared" ca="1" si="921"/>
        <v>-157.47324312798082</v>
      </c>
      <c r="BO566" s="161">
        <f t="shared" ca="1" si="921"/>
        <v>-158.36361974001557</v>
      </c>
      <c r="BP566" s="161">
        <f t="shared" ca="1" si="921"/>
        <v>-159.25903066970568</v>
      </c>
      <c r="BQ566" s="161">
        <f t="shared" ca="1" si="921"/>
        <v>-160.15950438413711</v>
      </c>
      <c r="BR566" s="161">
        <f t="shared" ca="1" si="921"/>
        <v>10423.852186123811</v>
      </c>
      <c r="BS566" s="161">
        <f t="shared" ca="1" si="921"/>
        <v>-102.12709374991755</v>
      </c>
      <c r="BT566" s="161">
        <f t="shared" ca="1" si="921"/>
        <v>-102.70453518524664</v>
      </c>
      <c r="BU566" s="161">
        <f t="shared" ca="1" si="921"/>
        <v>-103.28524155985724</v>
      </c>
      <c r="BV566" s="161">
        <f t="shared" ca="1" si="921"/>
        <v>-425.31917080228959</v>
      </c>
      <c r="BW566" s="161">
        <f t="shared" ca="1" si="921"/>
        <v>-10670.570262304198</v>
      </c>
      <c r="BX566" s="161">
        <f t="shared" ca="1" si="921"/>
        <v>-166.60700338937022</v>
      </c>
      <c r="BY566" s="161">
        <f t="shared" ca="1" si="921"/>
        <v>-167.54902360682536</v>
      </c>
      <c r="BZ566" s="161">
        <f t="shared" ca="1" si="921"/>
        <v>-168.49637014811378</v>
      </c>
      <c r="CA566" s="161">
        <f t="shared" ca="1" si="921"/>
        <v>-169.44907312213763</v>
      </c>
      <c r="CB566" s="161">
        <f t="shared" ca="1" si="921"/>
        <v>-170.40716281583809</v>
      </c>
      <c r="CC566" s="161">
        <f t="shared" ca="1" si="921"/>
        <v>-171.37066969025909</v>
      </c>
      <c r="CD566" s="161">
        <f t="shared" ca="1" si="921"/>
        <v>11153.521839151621</v>
      </c>
      <c r="CE566" s="161">
        <f t="shared" ca="1" si="921"/>
        <v>-109.27599031233331</v>
      </c>
      <c r="CF566" s="161">
        <f t="shared" ca="1" si="921"/>
        <v>-109.89385264820157</v>
      </c>
      <c r="CG566" s="161">
        <f t="shared" ca="1" si="921"/>
        <v>-110.51520846826315</v>
      </c>
      <c r="CH566" s="161">
        <f t="shared" ca="1" si="921"/>
        <v>-455.09151276004559</v>
      </c>
      <c r="CI566" s="161">
        <f t="shared" ca="1" si="921"/>
        <v>-11417.510180664649</v>
      </c>
      <c r="CJ566" s="161">
        <f t="shared" ca="1" si="921"/>
        <v>-178.26949362586674</v>
      </c>
      <c r="CK566" s="161">
        <f t="shared" ca="1" si="921"/>
        <v>-179.27745526240324</v>
      </c>
      <c r="CL566" s="161">
        <f t="shared" ca="1" si="921"/>
        <v>-180.29111605617436</v>
      </c>
      <c r="CM566" s="161">
        <f t="shared" ca="1" si="921"/>
        <v>-181.31050823991609</v>
      </c>
      <c r="CN566" s="161">
        <f t="shared" ca="1" si="921"/>
        <v>-182.33566421375872</v>
      </c>
      <c r="CO566" s="161">
        <f t="shared" ca="1" si="921"/>
        <v>-183.36661656855358</v>
      </c>
      <c r="CP566" s="161">
        <f t="shared" ca="1" si="921"/>
        <v>11934.268367890701</v>
      </c>
      <c r="CQ566" s="161">
        <f t="shared" ca="1" si="921"/>
        <v>-116.92530963195532</v>
      </c>
      <c r="CR566" s="161">
        <f t="shared" ca="1" si="921"/>
        <v>-117.5864223343051</v>
      </c>
      <c r="CS566" s="161">
        <f t="shared" ca="1" si="921"/>
        <v>-118.25127306104332</v>
      </c>
      <c r="CT566" s="161">
        <f t="shared" ca="1" si="921"/>
        <v>-486.94791865249135</v>
      </c>
      <c r="CU566" s="161">
        <f t="shared" ca="1" si="921"/>
        <v>-12216.735893312682</v>
      </c>
      <c r="CV566" s="161">
        <f t="shared" ca="1" si="921"/>
        <v>-190.74835817813437</v>
      </c>
      <c r="CW566" s="161">
        <f t="shared" ca="1" si="921"/>
        <v>-191.82687712993356</v>
      </c>
      <c r="CX566" s="161">
        <f t="shared" ca="1" si="921"/>
        <v>-192.91149418247369</v>
      </c>
      <c r="CY566" s="161">
        <f t="shared" ca="1" si="921"/>
        <v>-194.00224381595763</v>
      </c>
      <c r="CZ566" s="161">
        <f t="shared" ca="1" si="921"/>
        <v>-195.09916070725012</v>
      </c>
      <c r="DA566" s="161">
        <f t="shared" ca="1" si="921"/>
        <v>-196.20227973129658</v>
      </c>
      <c r="DB566" s="161">
        <f t="shared" ca="1" si="921"/>
        <v>12769.667153646868</v>
      </c>
      <c r="DC566" s="161">
        <f t="shared" ca="1" si="921"/>
        <v>-125.11008131078052</v>
      </c>
      <c r="DD566" s="161">
        <f t="shared" ca="1" si="921"/>
        <v>-125.81747189465386</v>
      </c>
      <c r="DE566" s="161">
        <f t="shared" ca="1" si="921"/>
        <v>-126.52886217535342</v>
      </c>
      <c r="DF566" s="161">
        <f t="shared" ca="1" si="921"/>
        <v>-521.03427295973597</v>
      </c>
      <c r="DG566" s="161">
        <f t="shared" ca="1" si="921"/>
        <v>-13071.907405845908</v>
      </c>
      <c r="DH566" s="161">
        <f t="shared" ca="1" si="921"/>
        <v>-204.10074325075402</v>
      </c>
      <c r="DI566" s="161">
        <f t="shared" ca="1" si="921"/>
        <v>-205.25475852672389</v>
      </c>
      <c r="DJ566" s="161">
        <f t="shared" ca="1" si="921"/>
        <v>-206.41529877443099</v>
      </c>
      <c r="DK566" s="161">
        <f t="shared" ca="1" si="921"/>
        <v>-207.58240088238381</v>
      </c>
      <c r="DL566" s="161">
        <f t="shared" ca="1" si="921"/>
        <v>-208.756101961284</v>
      </c>
      <c r="DM566" s="161">
        <f t="shared" ca="1" si="921"/>
        <v>-209.93643930783583</v>
      </c>
      <c r="DN566" s="161">
        <f t="shared" ca="1" si="921"/>
        <v>13663.543854398893</v>
      </c>
      <c r="DO566" s="161">
        <f t="shared" ca="1" si="921"/>
        <v>-133.86778699931529</v>
      </c>
      <c r="DP566" s="161">
        <f t="shared" ca="1" si="921"/>
        <v>-134.62469492968739</v>
      </c>
      <c r="DQ566" s="161">
        <f t="shared" ca="1" si="921"/>
        <v>-135.38588252906629</v>
      </c>
      <c r="DR566" s="161">
        <f t="shared" ca="1" si="921"/>
        <v>-557.50667206316575</v>
      </c>
      <c r="DS566" s="161">
        <f t="shared" ca="1" si="921"/>
        <v>-13986.94092425346</v>
      </c>
      <c r="DT566" s="161">
        <f t="shared" ca="1" si="921"/>
        <v>-218.38779528132727</v>
      </c>
      <c r="DU566" s="161">
        <f t="shared" ca="1" si="921"/>
        <v>-219.62259162375267</v>
      </c>
      <c r="DV566" s="161">
        <f t="shared" ca="1" si="921"/>
        <v>-220.86436968862108</v>
      </c>
    </row>
    <row r="567" spans="1:128" x14ac:dyDescent="0.2">
      <c r="A567" s="199"/>
      <c r="B567" s="180"/>
      <c r="C567" s="180"/>
      <c r="D567" s="181"/>
      <c r="E567" s="181" t="s">
        <v>873</v>
      </c>
      <c r="F567" s="14" t="s">
        <v>2961</v>
      </c>
      <c r="G567" s="180"/>
      <c r="H567" s="180"/>
      <c r="I567" s="180"/>
      <c r="J567" s="180"/>
      <c r="K567" s="180"/>
      <c r="L567" s="180"/>
      <c r="M567" s="180"/>
      <c r="N567" s="180"/>
      <c r="O567" s="180"/>
      <c r="P567" s="180"/>
      <c r="Q567" s="180"/>
      <c r="R567" s="180"/>
      <c r="S567" s="180"/>
      <c r="T567" s="180"/>
      <c r="U567" s="180"/>
      <c r="V567" s="180"/>
      <c r="W567" s="180"/>
      <c r="X567" s="180"/>
      <c r="Y567" s="180"/>
      <c r="Z567" s="180"/>
      <c r="AA567" s="180"/>
      <c r="AB567" s="180"/>
      <c r="AC567" s="180"/>
      <c r="AD567" s="180"/>
      <c r="AE567" s="180"/>
      <c r="AF567" s="180"/>
      <c r="AG567" s="180"/>
      <c r="AH567" s="180"/>
      <c r="AI567" s="180"/>
      <c r="AJ567" s="180"/>
      <c r="AK567" s="180"/>
      <c r="AL567" s="180"/>
      <c r="AM567" s="180"/>
      <c r="AN567" s="180"/>
      <c r="AO567" s="180"/>
      <c r="AP567" s="180"/>
      <c r="AQ567" s="180"/>
      <c r="AR567" s="180"/>
      <c r="AS567" s="180"/>
      <c r="AT567" s="180"/>
      <c r="AU567" s="180"/>
      <c r="AV567" s="180"/>
      <c r="AW567" s="180"/>
      <c r="AX567" s="180"/>
      <c r="AY567" s="180"/>
      <c r="AZ567" s="180"/>
      <c r="BA567" s="180"/>
      <c r="BB567" s="180"/>
      <c r="BC567" s="180"/>
      <c r="BD567" s="180"/>
      <c r="BE567" s="180"/>
      <c r="BF567" s="180"/>
      <c r="BG567" s="180"/>
      <c r="BH567" s="180"/>
      <c r="BI567" s="180"/>
      <c r="BJ567" s="180"/>
      <c r="BK567" s="180"/>
      <c r="BL567" s="180"/>
      <c r="BM567" s="180"/>
      <c r="BN567" s="180"/>
      <c r="BO567" s="180"/>
      <c r="BP567" s="180"/>
      <c r="BQ567" s="180"/>
      <c r="BR567" s="180"/>
      <c r="BS567" s="180"/>
      <c r="BT567" s="180"/>
      <c r="BU567" s="180"/>
      <c r="BV567" s="180"/>
      <c r="BW567" s="180"/>
      <c r="BX567" s="180"/>
      <c r="BY567" s="180"/>
      <c r="BZ567" s="180"/>
      <c r="CA567" s="180"/>
      <c r="CB567" s="180"/>
      <c r="CC567" s="180"/>
      <c r="CD567" s="180"/>
      <c r="CE567" s="180"/>
      <c r="CF567" s="180"/>
      <c r="CG567" s="180"/>
      <c r="CH567" s="180"/>
      <c r="CI567" s="180"/>
      <c r="CJ567" s="180"/>
      <c r="CK567" s="180"/>
      <c r="CL567" s="180"/>
      <c r="CM567" s="180"/>
      <c r="CN567" s="180"/>
      <c r="CO567" s="180"/>
      <c r="CP567" s="180"/>
      <c r="CQ567" s="180"/>
      <c r="CR567" s="180"/>
      <c r="CS567" s="180"/>
      <c r="CT567" s="180"/>
      <c r="CU567" s="180"/>
      <c r="CV567" s="180"/>
      <c r="CW567" s="180"/>
      <c r="CX567" s="180"/>
      <c r="CY567" s="180"/>
      <c r="CZ567" s="180"/>
      <c r="DA567" s="180"/>
      <c r="DB567" s="180"/>
      <c r="DC567" s="180"/>
      <c r="DD567" s="180"/>
      <c r="DE567" s="180"/>
      <c r="DF567" s="180"/>
      <c r="DG567" s="180"/>
      <c r="DH567" s="180"/>
      <c r="DI567" s="180"/>
      <c r="DJ567" s="180"/>
      <c r="DK567" s="180"/>
      <c r="DL567" s="180"/>
      <c r="DM567" s="180"/>
      <c r="DN567" s="180"/>
      <c r="DO567" s="180"/>
      <c r="DP567" s="180"/>
      <c r="DQ567" s="180"/>
      <c r="DR567" s="180"/>
      <c r="DS567" s="180"/>
      <c r="DT567" s="180"/>
      <c r="DU567" s="180"/>
      <c r="DV567" s="180"/>
    </row>
    <row r="568" spans="1:128" x14ac:dyDescent="0.2">
      <c r="L568" s="161">
        <f ca="1">(L564-K564)-(L563-K563)</f>
        <v>62.861044629573371</v>
      </c>
      <c r="M568" s="161">
        <f ca="1">(M564-L564)-(M563-L563)</f>
        <v>108.02741622421308</v>
      </c>
      <c r="N568" s="328"/>
      <c r="O568" s="328"/>
      <c r="P568" s="328"/>
      <c r="Q568" s="328"/>
      <c r="R568" s="328"/>
      <c r="S568" s="328"/>
      <c r="T568" s="328"/>
      <c r="U568" s="328"/>
      <c r="V568" s="328"/>
      <c r="W568" s="328"/>
      <c r="X568" s="328"/>
      <c r="Y568" s="328"/>
      <c r="Z568" s="328"/>
      <c r="AA568" s="328"/>
      <c r="AB568" s="328"/>
      <c r="AC568" s="328"/>
      <c r="AD568" s="328"/>
      <c r="AE568" s="328"/>
      <c r="AF568" s="328"/>
      <c r="AG568" s="328"/>
      <c r="AH568" s="328"/>
      <c r="AI568" s="328"/>
      <c r="AJ568" s="328"/>
      <c r="AK568" s="328"/>
      <c r="AL568" s="328"/>
      <c r="AM568" s="328"/>
      <c r="AN568" s="328"/>
      <c r="AO568" s="328"/>
      <c r="AP568" s="328"/>
      <c r="AQ568" s="328"/>
      <c r="AR568" s="328"/>
      <c r="AS568" s="328"/>
      <c r="AT568" s="328"/>
      <c r="AU568" s="328"/>
      <c r="AV568" s="328"/>
      <c r="AW568" s="328"/>
      <c r="AX568" s="328"/>
      <c r="AY568" s="328"/>
      <c r="AZ568" s="328"/>
      <c r="BA568" s="328"/>
      <c r="BB568" s="328"/>
      <c r="BC568" s="328"/>
      <c r="BD568" s="328"/>
      <c r="BE568" s="328"/>
      <c r="BF568" s="328"/>
      <c r="BG568" s="328"/>
      <c r="BH568" s="328"/>
      <c r="BI568" s="328"/>
      <c r="BJ568" s="328"/>
      <c r="BK568" s="328"/>
      <c r="BL568" s="328"/>
      <c r="BM568" s="328"/>
      <c r="BN568" s="328"/>
      <c r="BO568" s="328"/>
      <c r="BP568" s="328"/>
      <c r="BQ568" s="328"/>
      <c r="BR568" s="328"/>
      <c r="BS568" s="328"/>
      <c r="BT568" s="328"/>
      <c r="BU568" s="328"/>
      <c r="BV568" s="328"/>
      <c r="BW568" s="328"/>
      <c r="BX568" s="328"/>
      <c r="BY568" s="328"/>
      <c r="BZ568" s="328"/>
      <c r="CA568" s="328"/>
      <c r="CB568" s="328"/>
      <c r="CC568" s="328"/>
      <c r="CD568" s="328"/>
      <c r="CE568" s="328"/>
      <c r="CF568" s="328"/>
      <c r="CG568" s="328"/>
      <c r="CH568" s="328"/>
      <c r="CI568" s="328"/>
      <c r="CJ568" s="328"/>
      <c r="CK568" s="328"/>
      <c r="CL568" s="328"/>
      <c r="CM568" s="328"/>
      <c r="CN568" s="328"/>
      <c r="CO568" s="328"/>
      <c r="CP568" s="328"/>
      <c r="CQ568" s="328"/>
      <c r="CR568" s="328"/>
      <c r="CS568" s="328"/>
      <c r="CT568" s="328"/>
      <c r="CU568" s="328"/>
      <c r="CV568" s="328"/>
      <c r="CW568" s="328"/>
      <c r="CX568" s="328"/>
      <c r="CY568" s="328"/>
      <c r="CZ568" s="328"/>
      <c r="DA568" s="328"/>
      <c r="DB568" s="328"/>
      <c r="DC568" s="328"/>
      <c r="DD568" s="328"/>
      <c r="DE568" s="328"/>
      <c r="DF568" s="328"/>
      <c r="DG568" s="328"/>
      <c r="DH568" s="328"/>
      <c r="DI568" s="328"/>
      <c r="DJ568" s="328"/>
      <c r="DK568" s="328"/>
      <c r="DL568" s="328"/>
      <c r="DM568" s="328"/>
      <c r="DN568" s="328"/>
      <c r="DO568" s="328"/>
      <c r="DP568" s="328"/>
      <c r="DQ568" s="328"/>
      <c r="DR568" s="328"/>
      <c r="DS568" s="328"/>
      <c r="DT568" s="328"/>
      <c r="DU568" s="328"/>
      <c r="DV568" s="328"/>
    </row>
    <row r="570" spans="1:128" s="152" customFormat="1" ht="25.5" customHeight="1" thickBot="1" x14ac:dyDescent="0.25">
      <c r="A570" s="274" t="str">
        <f ca="1">Language!A1547</f>
        <v>ИНВЕСТИЦИИ</v>
      </c>
      <c r="B570" s="275"/>
      <c r="C570" s="276"/>
      <c r="D570" s="277"/>
      <c r="E570" s="277" t="s">
        <v>786</v>
      </c>
      <c r="F570" s="271" t="s">
        <v>3239</v>
      </c>
      <c r="G570" s="278" t="str">
        <f ca="1">Параметры!G$40</f>
        <v>авг.22</v>
      </c>
      <c r="H570" s="278" t="str">
        <f ca="1">Параметры!H$40</f>
        <v>сен.22</v>
      </c>
      <c r="I570" s="278" t="str">
        <f ca="1">Параметры!I$40</f>
        <v>окт.22</v>
      </c>
      <c r="J570" s="278" t="str">
        <f ca="1">Параметры!J$40</f>
        <v>ноя.22</v>
      </c>
      <c r="K570" s="278" t="str">
        <f ca="1">Параметры!K$40</f>
        <v>дек.22</v>
      </c>
      <c r="L570" s="278" t="str">
        <f ca="1">Параметры!L$40</f>
        <v>янв.23</v>
      </c>
      <c r="M570" s="278" t="str">
        <f ca="1">Параметры!M$40</f>
        <v>фев.23</v>
      </c>
      <c r="N570" s="278" t="str">
        <f ca="1">Параметры!N$40</f>
        <v>мар.23</v>
      </c>
      <c r="O570" s="278" t="str">
        <f ca="1">Параметры!O$40</f>
        <v>апр.23</v>
      </c>
      <c r="P570" s="278" t="str">
        <f ca="1">Параметры!P$40</f>
        <v>май.23</v>
      </c>
      <c r="Q570" s="278" t="str">
        <f ca="1">Параметры!Q$40</f>
        <v>июн.23</v>
      </c>
      <c r="R570" s="278" t="str">
        <f ca="1">Параметры!R$40</f>
        <v>июл.23</v>
      </c>
      <c r="S570" s="278" t="str">
        <f ca="1">Параметры!S$40</f>
        <v>авг.23</v>
      </c>
      <c r="T570" s="278" t="str">
        <f ca="1">Параметры!T$40</f>
        <v>сен.23</v>
      </c>
      <c r="U570" s="278" t="str">
        <f ca="1">Параметры!U$40</f>
        <v>окт.23</v>
      </c>
      <c r="V570" s="278" t="str">
        <f ca="1">Параметры!V$40</f>
        <v>ноя.23</v>
      </c>
      <c r="W570" s="278" t="str">
        <f ca="1">Параметры!W$40</f>
        <v>дек.23</v>
      </c>
      <c r="X570" s="278" t="str">
        <f ca="1">Параметры!X$40</f>
        <v>янв.24</v>
      </c>
      <c r="Y570" s="278" t="str">
        <f ca="1">Параметры!Y$40</f>
        <v>фев.24</v>
      </c>
      <c r="Z570" s="278" t="str">
        <f ca="1">Параметры!Z$40</f>
        <v>мар.24</v>
      </c>
      <c r="AA570" s="278" t="str">
        <f ca="1">Параметры!AA$40</f>
        <v>апр.24</v>
      </c>
      <c r="AB570" s="278" t="str">
        <f ca="1">Параметры!AB$40</f>
        <v>май.24</v>
      </c>
      <c r="AC570" s="278" t="str">
        <f ca="1">Параметры!AC$40</f>
        <v>июн.24</v>
      </c>
      <c r="AD570" s="278" t="str">
        <f ca="1">Параметры!AD$40</f>
        <v>июл.24</v>
      </c>
      <c r="AE570" s="278" t="str">
        <f ca="1">Параметры!AE$40</f>
        <v>авг.24</v>
      </c>
      <c r="AF570" s="278" t="str">
        <f ca="1">Параметры!AF$40</f>
        <v>сен.24</v>
      </c>
      <c r="AG570" s="278" t="str">
        <f ca="1">Параметры!AG$40</f>
        <v>окт.24</v>
      </c>
      <c r="AH570" s="278" t="str">
        <f ca="1">Параметры!AH$40</f>
        <v>ноя.24</v>
      </c>
      <c r="AI570" s="278" t="str">
        <f ca="1">Параметры!AI$40</f>
        <v>дек.24</v>
      </c>
      <c r="AJ570" s="278" t="str">
        <f ca="1">Параметры!AJ$40</f>
        <v>янв.25</v>
      </c>
      <c r="AK570" s="278" t="str">
        <f ca="1">Параметры!AK$40</f>
        <v>фев.25</v>
      </c>
      <c r="AL570" s="278" t="str">
        <f ca="1">Параметры!AL$40</f>
        <v>мар.25</v>
      </c>
      <c r="AM570" s="278" t="str">
        <f ca="1">Параметры!AM$40</f>
        <v>апр.25</v>
      </c>
      <c r="AN570" s="278" t="str">
        <f ca="1">Параметры!AN$40</f>
        <v>май.25</v>
      </c>
      <c r="AO570" s="278" t="str">
        <f ca="1">Параметры!AO$40</f>
        <v>июн.25</v>
      </c>
      <c r="AP570" s="278" t="str">
        <f ca="1">Параметры!AP$40</f>
        <v>июл.25</v>
      </c>
      <c r="AQ570" s="278" t="str">
        <f ca="1">Параметры!AQ$40</f>
        <v>авг.25</v>
      </c>
      <c r="AR570" s="278" t="str">
        <f ca="1">Параметры!AR$40</f>
        <v>сен.25</v>
      </c>
      <c r="AS570" s="278" t="str">
        <f ca="1">Параметры!AS$40</f>
        <v>окт.25</v>
      </c>
      <c r="AT570" s="278" t="str">
        <f ca="1">Параметры!AT$40</f>
        <v>ноя.25</v>
      </c>
      <c r="AU570" s="278" t="str">
        <f ca="1">Параметры!AU$40</f>
        <v>дек.25</v>
      </c>
      <c r="AV570" s="278" t="str">
        <f ca="1">Параметры!AV$40</f>
        <v>янв.26</v>
      </c>
      <c r="AW570" s="278" t="str">
        <f ca="1">Параметры!AW$40</f>
        <v>фев.26</v>
      </c>
      <c r="AX570" s="278" t="str">
        <f ca="1">Параметры!AX$40</f>
        <v>мар.26</v>
      </c>
      <c r="AY570" s="278" t="str">
        <f ca="1">Параметры!AY$40</f>
        <v>апр.26</v>
      </c>
      <c r="AZ570" s="278" t="str">
        <f ca="1">Параметры!AZ$40</f>
        <v>май.26</v>
      </c>
      <c r="BA570" s="278" t="str">
        <f ca="1">Параметры!BA$40</f>
        <v>июн.26</v>
      </c>
      <c r="BB570" s="278" t="str">
        <f ca="1">Параметры!BB$40</f>
        <v>июл.26</v>
      </c>
      <c r="BC570" s="278" t="str">
        <f ca="1">Параметры!BC$40</f>
        <v>авг.26</v>
      </c>
      <c r="BD570" s="278" t="str">
        <f ca="1">Параметры!BD$40</f>
        <v>сен.26</v>
      </c>
      <c r="BE570" s="278" t="str">
        <f ca="1">Параметры!BE$40</f>
        <v>окт.26</v>
      </c>
      <c r="BF570" s="278" t="str">
        <f ca="1">Параметры!BF$40</f>
        <v>ноя.26</v>
      </c>
      <c r="BG570" s="278" t="str">
        <f ca="1">Параметры!BG$40</f>
        <v>дек.26</v>
      </c>
      <c r="BH570" s="278" t="str">
        <f ca="1">Параметры!BH$40</f>
        <v>янв.27</v>
      </c>
      <c r="BI570" s="278" t="str">
        <f ca="1">Параметры!BI$40</f>
        <v>фев.27</v>
      </c>
      <c r="BJ570" s="278" t="str">
        <f ca="1">Параметры!BJ$40</f>
        <v>мар.27</v>
      </c>
      <c r="BK570" s="278" t="str">
        <f ca="1">Параметры!BK$40</f>
        <v>апр.27</v>
      </c>
      <c r="BL570" s="278" t="str">
        <f ca="1">Параметры!BL$40</f>
        <v>май.27</v>
      </c>
      <c r="BM570" s="278" t="str">
        <f ca="1">Параметры!BM$40</f>
        <v>июн.27</v>
      </c>
      <c r="BN570" s="278" t="str">
        <f ca="1">Параметры!BN$40</f>
        <v>июл.27</v>
      </c>
      <c r="BO570" s="278" t="str">
        <f ca="1">Параметры!BO$40</f>
        <v>авг.27</v>
      </c>
      <c r="BP570" s="278" t="str">
        <f ca="1">Параметры!BP$40</f>
        <v>сен.27</v>
      </c>
      <c r="BQ570" s="278" t="str">
        <f ca="1">Параметры!BQ$40</f>
        <v>окт.27</v>
      </c>
      <c r="BR570" s="278" t="str">
        <f ca="1">Параметры!BR$40</f>
        <v>ноя.27</v>
      </c>
      <c r="BS570" s="278" t="str">
        <f ca="1">Параметры!BS$40</f>
        <v>дек.27</v>
      </c>
      <c r="BT570" s="278" t="str">
        <f ca="1">Параметры!BT$40</f>
        <v>янв.28</v>
      </c>
      <c r="BU570" s="278" t="str">
        <f ca="1">Параметры!BU$40</f>
        <v>фев.28</v>
      </c>
      <c r="BV570" s="278" t="str">
        <f ca="1">Параметры!BV$40</f>
        <v>мар.28</v>
      </c>
      <c r="BW570" s="278" t="str">
        <f ca="1">Параметры!BW$40</f>
        <v>апр.28</v>
      </c>
      <c r="BX570" s="278" t="str">
        <f ca="1">Параметры!BX$40</f>
        <v>май.28</v>
      </c>
      <c r="BY570" s="278" t="str">
        <f ca="1">Параметры!BY$40</f>
        <v>июн.28</v>
      </c>
      <c r="BZ570" s="278" t="str">
        <f ca="1">Параметры!BZ$40</f>
        <v>июл.28</v>
      </c>
      <c r="CA570" s="278" t="str">
        <f ca="1">Параметры!CA$40</f>
        <v>авг.28</v>
      </c>
      <c r="CB570" s="278" t="str">
        <f ca="1">Параметры!CB$40</f>
        <v>сен.28</v>
      </c>
      <c r="CC570" s="278" t="str">
        <f ca="1">Параметры!CC$40</f>
        <v>окт.28</v>
      </c>
      <c r="CD570" s="278" t="str">
        <f ca="1">Параметры!CD$40</f>
        <v>ноя.28</v>
      </c>
      <c r="CE570" s="278" t="str">
        <f ca="1">Параметры!CE$40</f>
        <v>дек.28</v>
      </c>
      <c r="CF570" s="278" t="str">
        <f ca="1">Параметры!CF$40</f>
        <v>янв.29</v>
      </c>
      <c r="CG570" s="278" t="str">
        <f ca="1">Параметры!CG$40</f>
        <v>фев.29</v>
      </c>
      <c r="CH570" s="278" t="str">
        <f ca="1">Параметры!CH$40</f>
        <v>мар.29</v>
      </c>
      <c r="CI570" s="278" t="str">
        <f ca="1">Параметры!CI$40</f>
        <v>апр.29</v>
      </c>
      <c r="CJ570" s="278" t="str">
        <f ca="1">Параметры!CJ$40</f>
        <v>май.29</v>
      </c>
      <c r="CK570" s="278" t="str">
        <f ca="1">Параметры!CK$40</f>
        <v>июн.29</v>
      </c>
      <c r="CL570" s="278" t="str">
        <f ca="1">Параметры!CL$40</f>
        <v>июл.29</v>
      </c>
      <c r="CM570" s="278" t="str">
        <f ca="1">Параметры!CM$40</f>
        <v>авг.29</v>
      </c>
      <c r="CN570" s="278" t="str">
        <f ca="1">Параметры!CN$40</f>
        <v>сен.29</v>
      </c>
      <c r="CO570" s="278" t="str">
        <f ca="1">Параметры!CO$40</f>
        <v>окт.29</v>
      </c>
      <c r="CP570" s="278" t="str">
        <f ca="1">Параметры!CP$40</f>
        <v>ноя.29</v>
      </c>
      <c r="CQ570" s="278" t="str">
        <f ca="1">Параметры!CQ$40</f>
        <v>дек.29</v>
      </c>
      <c r="CR570" s="278" t="str">
        <f ca="1">Параметры!CR$40</f>
        <v>янв.30</v>
      </c>
      <c r="CS570" s="278" t="str">
        <f ca="1">Параметры!CS$40</f>
        <v>фев.30</v>
      </c>
      <c r="CT570" s="278" t="str">
        <f ca="1">Параметры!CT$40</f>
        <v>мар.30</v>
      </c>
      <c r="CU570" s="278" t="str">
        <f ca="1">Параметры!CU$40</f>
        <v>апр.30</v>
      </c>
      <c r="CV570" s="278" t="str">
        <f ca="1">Параметры!CV$40</f>
        <v>май.30</v>
      </c>
      <c r="CW570" s="278" t="str">
        <f ca="1">Параметры!CW$40</f>
        <v>июн.30</v>
      </c>
      <c r="CX570" s="278" t="str">
        <f ca="1">Параметры!CX$40</f>
        <v>июл.30</v>
      </c>
      <c r="CY570" s="278" t="str">
        <f ca="1">Параметры!CY$40</f>
        <v>авг.30</v>
      </c>
      <c r="CZ570" s="278" t="str">
        <f ca="1">Параметры!CZ$40</f>
        <v>сен.30</v>
      </c>
      <c r="DA570" s="278" t="str">
        <f ca="1">Параметры!DA$40</f>
        <v>окт.30</v>
      </c>
      <c r="DB570" s="278" t="str">
        <f ca="1">Параметры!DB$40</f>
        <v>ноя.30</v>
      </c>
      <c r="DC570" s="278" t="str">
        <f ca="1">Параметры!DC$40</f>
        <v>дек.30</v>
      </c>
      <c r="DD570" s="278" t="str">
        <f ca="1">Параметры!DD$40</f>
        <v>янв.31</v>
      </c>
      <c r="DE570" s="278" t="str">
        <f ca="1">Параметры!DE$40</f>
        <v>фев.31</v>
      </c>
      <c r="DF570" s="278" t="str">
        <f ca="1">Параметры!DF$40</f>
        <v>мар.31</v>
      </c>
      <c r="DG570" s="278" t="str">
        <f ca="1">Параметры!DG$40</f>
        <v>апр.31</v>
      </c>
      <c r="DH570" s="278" t="str">
        <f ca="1">Параметры!DH$40</f>
        <v>май.31</v>
      </c>
      <c r="DI570" s="278" t="str">
        <f ca="1">Параметры!DI$40</f>
        <v>июн.31</v>
      </c>
      <c r="DJ570" s="278" t="str">
        <f ca="1">Параметры!DJ$40</f>
        <v>июл.31</v>
      </c>
      <c r="DK570" s="278" t="str">
        <f ca="1">Параметры!DK$40</f>
        <v>авг.31</v>
      </c>
      <c r="DL570" s="278" t="str">
        <f ca="1">Параметры!DL$40</f>
        <v>сен.31</v>
      </c>
      <c r="DM570" s="278" t="str">
        <f ca="1">Параметры!DM$40</f>
        <v>окт.31</v>
      </c>
      <c r="DN570" s="278" t="str">
        <f ca="1">Параметры!DN$40</f>
        <v>ноя.31</v>
      </c>
      <c r="DO570" s="278" t="str">
        <f ca="1">Параметры!DO$40</f>
        <v>дек.31</v>
      </c>
      <c r="DP570" s="278" t="str">
        <f ca="1">Параметры!DP$40</f>
        <v>янв.32</v>
      </c>
      <c r="DQ570" s="278" t="str">
        <f ca="1">Параметры!DQ$40</f>
        <v>фев.32</v>
      </c>
      <c r="DR570" s="278" t="str">
        <f ca="1">Параметры!DR$40</f>
        <v>мар.32</v>
      </c>
      <c r="DS570" s="278" t="str">
        <f ca="1">Параметры!DS$40</f>
        <v>апр.32</v>
      </c>
      <c r="DT570" s="278" t="str">
        <f ca="1">Параметры!DT$40</f>
        <v>май.32</v>
      </c>
      <c r="DU570" s="278" t="str">
        <f ca="1">Параметры!DU$40</f>
        <v>июн.32</v>
      </c>
      <c r="DV570" s="278" t="str">
        <f ca="1">Параметры!DV$40</f>
        <v>июл.32</v>
      </c>
      <c r="DW570" s="278"/>
      <c r="DX570" s="279" t="str">
        <f ca="1">Language!$A$1463</f>
        <v>ИТОГО</v>
      </c>
    </row>
    <row r="571" spans="1:128" ht="13.5" thickTop="1" x14ac:dyDescent="0.2">
      <c r="F571" s="6" t="s">
        <v>2961</v>
      </c>
    </row>
    <row r="572" spans="1:128" hidden="1" x14ac:dyDescent="0.2">
      <c r="A572" s="191" t="str">
        <f ca="1">Language!A$949</f>
        <v>Земля</v>
      </c>
      <c r="B572" s="180"/>
      <c r="C572" s="180"/>
      <c r="D572" s="181"/>
      <c r="E572" s="181" t="s">
        <v>669</v>
      </c>
      <c r="F572" s="181" t="s">
        <v>1825</v>
      </c>
      <c r="G572" s="180"/>
      <c r="H572" s="180"/>
      <c r="I572" s="180"/>
      <c r="J572" s="180"/>
      <c r="K572" s="180"/>
      <c r="L572" s="180"/>
      <c r="M572" s="180"/>
      <c r="N572" s="180"/>
      <c r="O572" s="180"/>
      <c r="P572" s="180"/>
      <c r="Q572" s="180"/>
      <c r="R572" s="180"/>
      <c r="S572" s="180"/>
      <c r="T572" s="180"/>
      <c r="U572" s="180"/>
      <c r="V572" s="180"/>
      <c r="W572" s="180"/>
      <c r="X572" s="180"/>
      <c r="Y572" s="180"/>
      <c r="Z572" s="180"/>
      <c r="AA572" s="180"/>
      <c r="AB572" s="180"/>
      <c r="AC572" s="180"/>
      <c r="AD572" s="180"/>
      <c r="AE572" s="180"/>
      <c r="AF572" s="180"/>
      <c r="AG572" s="180"/>
      <c r="AH572" s="180"/>
      <c r="AI572" s="180"/>
      <c r="AJ572" s="180"/>
      <c r="AK572" s="180"/>
      <c r="AL572" s="180"/>
      <c r="AM572" s="180"/>
      <c r="AN572" s="180"/>
      <c r="AO572" s="180"/>
      <c r="AP572" s="180"/>
      <c r="AQ572" s="180"/>
      <c r="AR572" s="180"/>
      <c r="AS572" s="180"/>
      <c r="AT572" s="180"/>
      <c r="AU572" s="180"/>
      <c r="AV572" s="180"/>
      <c r="AW572" s="180"/>
      <c r="AX572" s="180"/>
      <c r="AY572" s="180"/>
      <c r="AZ572" s="180"/>
      <c r="BA572" s="180"/>
      <c r="BB572" s="180"/>
      <c r="BC572" s="180"/>
      <c r="BD572" s="180"/>
      <c r="BE572" s="180"/>
      <c r="BF572" s="180"/>
      <c r="BG572" s="180"/>
      <c r="BH572" s="180"/>
      <c r="BI572" s="180"/>
      <c r="BJ572" s="180"/>
      <c r="BK572" s="180"/>
      <c r="BL572" s="180"/>
      <c r="BM572" s="180"/>
      <c r="BN572" s="180"/>
      <c r="BO572" s="180"/>
      <c r="BP572" s="180"/>
      <c r="BQ572" s="180"/>
      <c r="BR572" s="180"/>
      <c r="BS572" s="180"/>
      <c r="BT572" s="180"/>
      <c r="BU572" s="180"/>
      <c r="BV572" s="180"/>
      <c r="BW572" s="180"/>
      <c r="BX572" s="180"/>
      <c r="BY572" s="180"/>
      <c r="BZ572" s="180"/>
      <c r="CA572" s="180"/>
      <c r="CB572" s="180"/>
      <c r="CC572" s="180"/>
      <c r="CD572" s="180"/>
      <c r="CE572" s="180"/>
      <c r="CF572" s="180"/>
      <c r="CG572" s="180"/>
      <c r="CH572" s="180"/>
      <c r="CI572" s="180"/>
      <c r="CJ572" s="180"/>
      <c r="CK572" s="180"/>
      <c r="CL572" s="180"/>
      <c r="CM572" s="180"/>
      <c r="CN572" s="180"/>
      <c r="CO572" s="180"/>
      <c r="CP572" s="180"/>
      <c r="CQ572" s="180"/>
      <c r="CR572" s="180"/>
      <c r="CS572" s="180"/>
      <c r="CT572" s="180"/>
      <c r="CU572" s="180"/>
      <c r="CV572" s="180"/>
      <c r="CW572" s="180"/>
      <c r="CX572" s="180"/>
      <c r="CY572" s="180"/>
      <c r="CZ572" s="180"/>
      <c r="DA572" s="180"/>
      <c r="DB572" s="180"/>
      <c r="DC572" s="180"/>
      <c r="DD572" s="180"/>
      <c r="DE572" s="180"/>
      <c r="DF572" s="180"/>
      <c r="DG572" s="180"/>
      <c r="DH572" s="180"/>
      <c r="DI572" s="180"/>
      <c r="DJ572" s="180"/>
      <c r="DK572" s="180"/>
      <c r="DL572" s="180"/>
      <c r="DM572" s="180"/>
      <c r="DN572" s="180"/>
      <c r="DO572" s="180"/>
      <c r="DP572" s="180"/>
      <c r="DQ572" s="180"/>
      <c r="DR572" s="180"/>
      <c r="DS572" s="180"/>
      <c r="DT572" s="180"/>
      <c r="DU572" s="180"/>
      <c r="DV572" s="180"/>
      <c r="DW572" s="180"/>
      <c r="DX572" s="188"/>
    </row>
    <row r="573" spans="1:128" hidden="1" x14ac:dyDescent="0.2">
      <c r="F573" s="6" t="s">
        <v>2961</v>
      </c>
    </row>
    <row r="574" spans="1:128" hidden="1" x14ac:dyDescent="0.2">
      <c r="F574" s="154" t="s">
        <v>2961</v>
      </c>
    </row>
    <row r="575" spans="1:128" hidden="1" x14ac:dyDescent="0.2">
      <c r="A575" s="191" t="str">
        <f ca="1">Language!A$950</f>
        <v>Здания</v>
      </c>
      <c r="B575" s="180"/>
      <c r="C575" s="180"/>
      <c r="D575" s="181"/>
      <c r="E575" s="181" t="s">
        <v>670</v>
      </c>
      <c r="F575" s="181" t="s">
        <v>1826</v>
      </c>
      <c r="G575" s="180"/>
      <c r="H575" s="180"/>
      <c r="I575" s="180"/>
      <c r="J575" s="180"/>
      <c r="K575" s="180"/>
      <c r="L575" s="180"/>
      <c r="M575" s="180"/>
      <c r="N575" s="180"/>
      <c r="O575" s="180"/>
      <c r="P575" s="180"/>
      <c r="Q575" s="180"/>
      <c r="R575" s="180"/>
      <c r="S575" s="180"/>
      <c r="T575" s="180"/>
      <c r="U575" s="180"/>
      <c r="V575" s="180"/>
      <c r="W575" s="180"/>
      <c r="X575" s="180"/>
      <c r="Y575" s="180"/>
      <c r="Z575" s="180"/>
      <c r="AA575" s="180"/>
      <c r="AB575" s="180"/>
      <c r="AC575" s="180"/>
      <c r="AD575" s="180"/>
      <c r="AE575" s="180"/>
      <c r="AF575" s="180"/>
      <c r="AG575" s="180"/>
      <c r="AH575" s="180"/>
      <c r="AI575" s="180"/>
      <c r="AJ575" s="180"/>
      <c r="AK575" s="180"/>
      <c r="AL575" s="180"/>
      <c r="AM575" s="180"/>
      <c r="AN575" s="180"/>
      <c r="AO575" s="180"/>
      <c r="AP575" s="180"/>
      <c r="AQ575" s="180"/>
      <c r="AR575" s="180"/>
      <c r="AS575" s="180"/>
      <c r="AT575" s="180"/>
      <c r="AU575" s="180"/>
      <c r="AV575" s="180"/>
      <c r="AW575" s="180"/>
      <c r="AX575" s="180"/>
      <c r="AY575" s="180"/>
      <c r="AZ575" s="180"/>
      <c r="BA575" s="180"/>
      <c r="BB575" s="180"/>
      <c r="BC575" s="180"/>
      <c r="BD575" s="180"/>
      <c r="BE575" s="180"/>
      <c r="BF575" s="180"/>
      <c r="BG575" s="180"/>
      <c r="BH575" s="180"/>
      <c r="BI575" s="180"/>
      <c r="BJ575" s="180"/>
      <c r="BK575" s="180"/>
      <c r="BL575" s="180"/>
      <c r="BM575" s="180"/>
      <c r="BN575" s="180"/>
      <c r="BO575" s="180"/>
      <c r="BP575" s="180"/>
      <c r="BQ575" s="180"/>
      <c r="BR575" s="180"/>
      <c r="BS575" s="180"/>
      <c r="BT575" s="180"/>
      <c r="BU575" s="180"/>
      <c r="BV575" s="180"/>
      <c r="BW575" s="180"/>
      <c r="BX575" s="180"/>
      <c r="BY575" s="180"/>
      <c r="BZ575" s="180"/>
      <c r="CA575" s="180"/>
      <c r="CB575" s="180"/>
      <c r="CC575" s="180"/>
      <c r="CD575" s="180"/>
      <c r="CE575" s="180"/>
      <c r="CF575" s="180"/>
      <c r="CG575" s="180"/>
      <c r="CH575" s="180"/>
      <c r="CI575" s="180"/>
      <c r="CJ575" s="180"/>
      <c r="CK575" s="180"/>
      <c r="CL575" s="180"/>
      <c r="CM575" s="180"/>
      <c r="CN575" s="180"/>
      <c r="CO575" s="180"/>
      <c r="CP575" s="180"/>
      <c r="CQ575" s="180"/>
      <c r="CR575" s="180"/>
      <c r="CS575" s="180"/>
      <c r="CT575" s="180"/>
      <c r="CU575" s="180"/>
      <c r="CV575" s="180"/>
      <c r="CW575" s="180"/>
      <c r="CX575" s="180"/>
      <c r="CY575" s="180"/>
      <c r="CZ575" s="180"/>
      <c r="DA575" s="180"/>
      <c r="DB575" s="180"/>
      <c r="DC575" s="180"/>
      <c r="DD575" s="180"/>
      <c r="DE575" s="180"/>
      <c r="DF575" s="180"/>
      <c r="DG575" s="180"/>
      <c r="DH575" s="180"/>
      <c r="DI575" s="180"/>
      <c r="DJ575" s="180"/>
      <c r="DK575" s="180"/>
      <c r="DL575" s="180"/>
      <c r="DM575" s="180"/>
      <c r="DN575" s="180"/>
      <c r="DO575" s="180"/>
      <c r="DP575" s="180"/>
      <c r="DQ575" s="180"/>
      <c r="DR575" s="180"/>
      <c r="DS575" s="180"/>
      <c r="DT575" s="180"/>
      <c r="DU575" s="180"/>
      <c r="DV575" s="180"/>
      <c r="DW575" s="180"/>
      <c r="DX575" s="188"/>
    </row>
    <row r="576" spans="1:128" hidden="1" x14ac:dyDescent="0.2">
      <c r="F576" s="6" t="s">
        <v>2961</v>
      </c>
    </row>
    <row r="577" spans="1:128" hidden="1" x14ac:dyDescent="0.2">
      <c r="F577" s="154" t="s">
        <v>2961</v>
      </c>
    </row>
    <row r="578" spans="1:128" x14ac:dyDescent="0.2">
      <c r="A578" s="191" t="str">
        <f ca="1">Language!A$951</f>
        <v>Оборудование</v>
      </c>
      <c r="B578" s="180"/>
      <c r="C578" s="180"/>
      <c r="D578" s="181"/>
      <c r="E578" s="181" t="s">
        <v>684</v>
      </c>
      <c r="F578" s="181" t="s">
        <v>3472</v>
      </c>
      <c r="G578" s="180"/>
      <c r="H578" s="180"/>
      <c r="I578" s="180"/>
      <c r="J578" s="180"/>
      <c r="K578" s="180"/>
      <c r="L578" s="180"/>
      <c r="M578" s="180"/>
      <c r="N578" s="180"/>
      <c r="O578" s="180"/>
      <c r="P578" s="180"/>
      <c r="Q578" s="180"/>
      <c r="R578" s="180"/>
      <c r="S578" s="180"/>
      <c r="T578" s="180"/>
      <c r="U578" s="180"/>
      <c r="V578" s="180"/>
      <c r="W578" s="180"/>
      <c r="X578" s="180"/>
      <c r="Y578" s="180"/>
      <c r="Z578" s="180"/>
      <c r="AA578" s="180"/>
      <c r="AB578" s="180"/>
      <c r="AC578" s="180"/>
      <c r="AD578" s="180"/>
      <c r="AE578" s="180"/>
      <c r="AF578" s="180"/>
      <c r="AG578" s="180"/>
      <c r="AH578" s="180"/>
      <c r="AI578" s="180"/>
      <c r="AJ578" s="180"/>
      <c r="AK578" s="180"/>
      <c r="AL578" s="180"/>
      <c r="AM578" s="180"/>
      <c r="AN578" s="180"/>
      <c r="AO578" s="180"/>
      <c r="AP578" s="180"/>
      <c r="AQ578" s="180"/>
      <c r="AR578" s="180"/>
      <c r="AS578" s="180"/>
      <c r="AT578" s="180"/>
      <c r="AU578" s="180"/>
      <c r="AV578" s="180"/>
      <c r="AW578" s="180"/>
      <c r="AX578" s="180"/>
      <c r="AY578" s="180"/>
      <c r="AZ578" s="180"/>
      <c r="BA578" s="180"/>
      <c r="BB578" s="180"/>
      <c r="BC578" s="180"/>
      <c r="BD578" s="180"/>
      <c r="BE578" s="180"/>
      <c r="BF578" s="180"/>
      <c r="BG578" s="180"/>
      <c r="BH578" s="180"/>
      <c r="BI578" s="180"/>
      <c r="BJ578" s="180"/>
      <c r="BK578" s="180"/>
      <c r="BL578" s="180"/>
      <c r="BM578" s="180"/>
      <c r="BN578" s="180"/>
      <c r="BO578" s="180"/>
      <c r="BP578" s="180"/>
      <c r="BQ578" s="180"/>
      <c r="BR578" s="180"/>
      <c r="BS578" s="180"/>
      <c r="BT578" s="180"/>
      <c r="BU578" s="180"/>
      <c r="BV578" s="180"/>
      <c r="BW578" s="180"/>
      <c r="BX578" s="180"/>
      <c r="BY578" s="180"/>
      <c r="BZ578" s="180"/>
      <c r="CA578" s="180"/>
      <c r="CB578" s="180"/>
      <c r="CC578" s="180"/>
      <c r="CD578" s="180"/>
      <c r="CE578" s="180"/>
      <c r="CF578" s="180"/>
      <c r="CG578" s="180"/>
      <c r="CH578" s="180"/>
      <c r="CI578" s="180"/>
      <c r="CJ578" s="180"/>
      <c r="CK578" s="180"/>
      <c r="CL578" s="180"/>
      <c r="CM578" s="180"/>
      <c r="CN578" s="180"/>
      <c r="CO578" s="180"/>
      <c r="CP578" s="180"/>
      <c r="CQ578" s="180"/>
      <c r="CR578" s="180"/>
      <c r="CS578" s="180"/>
      <c r="CT578" s="180"/>
      <c r="CU578" s="180"/>
      <c r="CV578" s="180"/>
      <c r="CW578" s="180"/>
      <c r="CX578" s="180"/>
      <c r="CY578" s="180"/>
      <c r="CZ578" s="180"/>
      <c r="DA578" s="180"/>
      <c r="DB578" s="180"/>
      <c r="DC578" s="180"/>
      <c r="DD578" s="180"/>
      <c r="DE578" s="180"/>
      <c r="DF578" s="180"/>
      <c r="DG578" s="180"/>
      <c r="DH578" s="180"/>
      <c r="DI578" s="180"/>
      <c r="DJ578" s="180"/>
      <c r="DK578" s="180"/>
      <c r="DL578" s="180"/>
      <c r="DM578" s="180"/>
      <c r="DN578" s="180"/>
      <c r="DO578" s="180"/>
      <c r="DP578" s="180"/>
      <c r="DQ578" s="180"/>
      <c r="DR578" s="180"/>
      <c r="DS578" s="180"/>
      <c r="DT578" s="180"/>
      <c r="DU578" s="180"/>
      <c r="DV578" s="180"/>
      <c r="DW578" s="180"/>
      <c r="DX578" s="188"/>
    </row>
    <row r="579" spans="1:128" x14ac:dyDescent="0.2">
      <c r="F579" s="6" t="s">
        <v>2961</v>
      </c>
    </row>
    <row r="580" spans="1:128" x14ac:dyDescent="0.2">
      <c r="A580" s="298" t="s">
        <v>3461</v>
      </c>
      <c r="C580" s="160"/>
      <c r="D580" s="158">
        <v>1</v>
      </c>
      <c r="F580" s="154" t="s">
        <v>3470</v>
      </c>
      <c r="G580" s="161"/>
      <c r="H580" s="161"/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  <c r="AB580" s="161"/>
      <c r="AC580" s="161"/>
      <c r="AD580" s="161"/>
      <c r="AE580" s="161"/>
      <c r="AF580" s="161"/>
      <c r="AG580" s="161"/>
      <c r="AH580" s="161"/>
      <c r="AI580" s="161"/>
      <c r="AJ580" s="161"/>
      <c r="AK580" s="161"/>
      <c r="AL580" s="161"/>
      <c r="AM580" s="161"/>
      <c r="AN580" s="161"/>
      <c r="AO580" s="161"/>
      <c r="AP580" s="161"/>
      <c r="AQ580" s="161"/>
      <c r="AR580" s="161"/>
      <c r="AS580" s="161"/>
      <c r="AT580" s="161"/>
      <c r="AU580" s="161"/>
      <c r="AV580" s="161"/>
      <c r="AW580" s="161"/>
      <c r="AX580" s="161"/>
      <c r="AY580" s="161"/>
      <c r="AZ580" s="161"/>
      <c r="BA580" s="161"/>
      <c r="BB580" s="161"/>
      <c r="BC580" s="161"/>
      <c r="BD580" s="161"/>
      <c r="BE580" s="161"/>
      <c r="BF580" s="161"/>
      <c r="BG580" s="161"/>
      <c r="BH580" s="161"/>
      <c r="BI580" s="161"/>
      <c r="BJ580" s="161"/>
      <c r="BK580" s="161"/>
      <c r="BL580" s="161"/>
      <c r="BM580" s="161"/>
      <c r="BN580" s="161"/>
      <c r="BO580" s="161"/>
      <c r="BP580" s="161"/>
      <c r="BQ580" s="161"/>
      <c r="BR580" s="161"/>
      <c r="BS580" s="161"/>
      <c r="BT580" s="161"/>
      <c r="BU580" s="161"/>
      <c r="BV580" s="161"/>
      <c r="BW580" s="161"/>
      <c r="BX580" s="161"/>
      <c r="BY580" s="161"/>
      <c r="BZ580" s="161"/>
      <c r="CA580" s="161"/>
      <c r="CB580" s="161"/>
      <c r="CC580" s="161"/>
      <c r="CD580" s="161"/>
      <c r="CE580" s="161"/>
      <c r="CF580" s="161"/>
      <c r="CG580" s="161"/>
      <c r="CH580" s="161"/>
      <c r="CI580" s="161"/>
      <c r="CJ580" s="161"/>
      <c r="CK580" s="161"/>
      <c r="CL580" s="161"/>
      <c r="CM580" s="161"/>
      <c r="CN580" s="161"/>
      <c r="CO580" s="161"/>
      <c r="CP580" s="161"/>
      <c r="CQ580" s="161"/>
      <c r="CR580" s="161"/>
      <c r="CS580" s="161"/>
      <c r="CT580" s="161"/>
      <c r="CU580" s="161"/>
      <c r="CV580" s="161"/>
      <c r="CW580" s="161"/>
      <c r="CX580" s="161"/>
      <c r="CY580" s="161"/>
      <c r="CZ580" s="161"/>
      <c r="DA580" s="161"/>
      <c r="DB580" s="161"/>
      <c r="DC580" s="161"/>
      <c r="DD580" s="161"/>
      <c r="DE580" s="161"/>
      <c r="DF580" s="161"/>
      <c r="DG580" s="161"/>
      <c r="DH580" s="161"/>
      <c r="DI580" s="161"/>
      <c r="DJ580" s="161"/>
      <c r="DK580" s="161"/>
      <c r="DL580" s="161"/>
      <c r="DM580" s="161"/>
      <c r="DN580" s="161"/>
      <c r="DO580" s="161"/>
      <c r="DP580" s="161"/>
      <c r="DQ580" s="161"/>
      <c r="DR580" s="161"/>
      <c r="DS580" s="161"/>
      <c r="DT580" s="161"/>
      <c r="DU580" s="161"/>
      <c r="DV580" s="161"/>
      <c r="DW580" s="161"/>
      <c r="DX580" s="162"/>
    </row>
    <row r="581" spans="1:128" collapsed="1" x14ac:dyDescent="0.2">
      <c r="A581" s="159" t="str">
        <f ca="1">Language!A$902</f>
        <v>график оплаты, без НДС</v>
      </c>
      <c r="B581" s="183">
        <f>DX581</f>
        <v>2500</v>
      </c>
      <c r="C581" s="160" t="str">
        <f ca="1">CHOOSE(D581,CurName1,CurName2,CurName3)</f>
        <v>тыс. руб.</v>
      </c>
      <c r="D581" s="158">
        <f>D580</f>
        <v>1</v>
      </c>
      <c r="F581" s="154" t="s">
        <v>693</v>
      </c>
      <c r="G581" s="312">
        <v>0</v>
      </c>
      <c r="H581" s="312">
        <v>2500</v>
      </c>
      <c r="I581" s="312">
        <v>0</v>
      </c>
      <c r="J581" s="312">
        <v>0</v>
      </c>
      <c r="K581" s="312">
        <v>0</v>
      </c>
      <c r="L581" s="312">
        <v>0</v>
      </c>
      <c r="M581" s="312">
        <v>0</v>
      </c>
      <c r="N581" s="312">
        <v>0</v>
      </c>
      <c r="O581" s="312">
        <v>0</v>
      </c>
      <c r="P581" s="312">
        <v>0</v>
      </c>
      <c r="Q581" s="312">
        <v>0</v>
      </c>
      <c r="R581" s="312">
        <v>0</v>
      </c>
      <c r="S581" s="312">
        <v>0</v>
      </c>
      <c r="T581" s="312">
        <v>0</v>
      </c>
      <c r="U581" s="312">
        <v>0</v>
      </c>
      <c r="V581" s="312">
        <v>0</v>
      </c>
      <c r="W581" s="312">
        <v>0</v>
      </c>
      <c r="X581" s="312">
        <v>0</v>
      </c>
      <c r="Y581" s="312">
        <v>0</v>
      </c>
      <c r="Z581" s="312">
        <v>0</v>
      </c>
      <c r="AA581" s="312">
        <v>0</v>
      </c>
      <c r="AB581" s="312">
        <v>0</v>
      </c>
      <c r="AC581" s="312">
        <v>0</v>
      </c>
      <c r="AD581" s="312">
        <v>0</v>
      </c>
      <c r="AE581" s="312">
        <v>0</v>
      </c>
      <c r="AF581" s="312">
        <v>0</v>
      </c>
      <c r="AG581" s="312">
        <v>0</v>
      </c>
      <c r="AH581" s="312">
        <v>0</v>
      </c>
      <c r="AI581" s="312">
        <v>0</v>
      </c>
      <c r="AJ581" s="312">
        <v>0</v>
      </c>
      <c r="AK581" s="312">
        <v>0</v>
      </c>
      <c r="AL581" s="312">
        <v>0</v>
      </c>
      <c r="AM581" s="312">
        <v>0</v>
      </c>
      <c r="AN581" s="312">
        <v>0</v>
      </c>
      <c r="AO581" s="312">
        <v>0</v>
      </c>
      <c r="AP581" s="312">
        <v>0</v>
      </c>
      <c r="AQ581" s="312">
        <v>0</v>
      </c>
      <c r="AR581" s="312">
        <v>0</v>
      </c>
      <c r="AS581" s="312">
        <v>0</v>
      </c>
      <c r="AT581" s="312">
        <v>0</v>
      </c>
      <c r="AU581" s="312">
        <v>0</v>
      </c>
      <c r="AV581" s="312">
        <v>0</v>
      </c>
      <c r="AW581" s="312">
        <v>0</v>
      </c>
      <c r="AX581" s="312">
        <v>0</v>
      </c>
      <c r="AY581" s="312">
        <v>0</v>
      </c>
      <c r="AZ581" s="312">
        <v>0</v>
      </c>
      <c r="BA581" s="312">
        <v>0</v>
      </c>
      <c r="BB581" s="312">
        <v>0</v>
      </c>
      <c r="BC581" s="312">
        <v>0</v>
      </c>
      <c r="BD581" s="312">
        <v>0</v>
      </c>
      <c r="BE581" s="312">
        <v>0</v>
      </c>
      <c r="BF581" s="312">
        <v>0</v>
      </c>
      <c r="BG581" s="312">
        <v>0</v>
      </c>
      <c r="BH581" s="312">
        <v>0</v>
      </c>
      <c r="BI581" s="312">
        <v>0</v>
      </c>
      <c r="BJ581" s="312">
        <v>0</v>
      </c>
      <c r="BK581" s="312">
        <v>0</v>
      </c>
      <c r="BL581" s="312">
        <v>0</v>
      </c>
      <c r="BM581" s="312">
        <v>0</v>
      </c>
      <c r="BN581" s="312">
        <v>0</v>
      </c>
      <c r="BO581" s="312">
        <v>0</v>
      </c>
      <c r="BP581" s="312">
        <v>0</v>
      </c>
      <c r="BQ581" s="312">
        <v>0</v>
      </c>
      <c r="BR581" s="312">
        <v>0</v>
      </c>
      <c r="BS581" s="312">
        <v>0</v>
      </c>
      <c r="BT581" s="312">
        <v>0</v>
      </c>
      <c r="BU581" s="312">
        <v>0</v>
      </c>
      <c r="BV581" s="312">
        <v>0</v>
      </c>
      <c r="BW581" s="312">
        <v>0</v>
      </c>
      <c r="BX581" s="312">
        <v>0</v>
      </c>
      <c r="BY581" s="312">
        <v>0</v>
      </c>
      <c r="BZ581" s="312">
        <v>0</v>
      </c>
      <c r="CA581" s="312">
        <v>0</v>
      </c>
      <c r="CB581" s="312">
        <v>0</v>
      </c>
      <c r="CC581" s="312">
        <v>0</v>
      </c>
      <c r="CD581" s="312">
        <v>0</v>
      </c>
      <c r="CE581" s="312">
        <v>0</v>
      </c>
      <c r="CF581" s="312">
        <v>0</v>
      </c>
      <c r="CG581" s="312">
        <v>0</v>
      </c>
      <c r="CH581" s="312">
        <v>0</v>
      </c>
      <c r="CI581" s="312">
        <v>0</v>
      </c>
      <c r="CJ581" s="312">
        <v>0</v>
      </c>
      <c r="CK581" s="312">
        <v>0</v>
      </c>
      <c r="CL581" s="312">
        <v>0</v>
      </c>
      <c r="CM581" s="312">
        <v>0</v>
      </c>
      <c r="CN581" s="312">
        <v>0</v>
      </c>
      <c r="CO581" s="312">
        <v>0</v>
      </c>
      <c r="CP581" s="312">
        <v>0</v>
      </c>
      <c r="CQ581" s="312">
        <v>0</v>
      </c>
      <c r="CR581" s="312">
        <v>0</v>
      </c>
      <c r="CS581" s="312">
        <v>0</v>
      </c>
      <c r="CT581" s="312">
        <v>0</v>
      </c>
      <c r="CU581" s="312">
        <v>0</v>
      </c>
      <c r="CV581" s="312">
        <v>0</v>
      </c>
      <c r="CW581" s="312">
        <v>0</v>
      </c>
      <c r="CX581" s="312">
        <v>0</v>
      </c>
      <c r="CY581" s="312">
        <v>0</v>
      </c>
      <c r="CZ581" s="312">
        <v>0</v>
      </c>
      <c r="DA581" s="312">
        <v>0</v>
      </c>
      <c r="DB581" s="312">
        <v>0</v>
      </c>
      <c r="DC581" s="312">
        <v>0</v>
      </c>
      <c r="DD581" s="312">
        <v>0</v>
      </c>
      <c r="DE581" s="312">
        <v>0</v>
      </c>
      <c r="DF581" s="312">
        <v>0</v>
      </c>
      <c r="DG581" s="312">
        <v>0</v>
      </c>
      <c r="DH581" s="312">
        <v>0</v>
      </c>
      <c r="DI581" s="312">
        <v>0</v>
      </c>
      <c r="DJ581" s="312">
        <v>0</v>
      </c>
      <c r="DK581" s="312">
        <v>0</v>
      </c>
      <c r="DL581" s="312">
        <v>0</v>
      </c>
      <c r="DM581" s="312">
        <v>0</v>
      </c>
      <c r="DN581" s="312">
        <v>0</v>
      </c>
      <c r="DO581" s="312">
        <v>0</v>
      </c>
      <c r="DP581" s="312">
        <v>0</v>
      </c>
      <c r="DQ581" s="312">
        <v>0</v>
      </c>
      <c r="DR581" s="312">
        <v>0</v>
      </c>
      <c r="DS581" s="312">
        <v>0</v>
      </c>
      <c r="DT581" s="312">
        <v>0</v>
      </c>
      <c r="DU581" s="312">
        <v>0</v>
      </c>
      <c r="DV581" s="312">
        <v>0</v>
      </c>
      <c r="DW581" s="161"/>
      <c r="DX581" s="162">
        <f>SUM(G581:DW581)</f>
        <v>2500</v>
      </c>
    </row>
    <row r="582" spans="1:128" hidden="1" outlineLevel="1" x14ac:dyDescent="0.2">
      <c r="A582" s="159" t="str">
        <f ca="1">Language!A$903</f>
        <v>ранее осуществленные инвестиции, без НДС</v>
      </c>
      <c r="B582" s="310">
        <v>0</v>
      </c>
      <c r="C582" s="160" t="str">
        <f ca="1">CHOOSE(D582,CurName1,CurName2,CurName3)</f>
        <v>тыс. руб.</v>
      </c>
      <c r="D582" s="158">
        <f>D580</f>
        <v>1</v>
      </c>
      <c r="F582" s="6" t="s">
        <v>3431</v>
      </c>
      <c r="G582" s="161">
        <f>IF(G$2=1,$B582,"")</f>
        <v>0</v>
      </c>
      <c r="H582" s="153" t="str">
        <f t="shared" ref="H582:DV582" si="922">IF(H$2=1,$B582,"")</f>
        <v/>
      </c>
      <c r="I582" s="153" t="str">
        <f t="shared" si="922"/>
        <v/>
      </c>
      <c r="J582" s="153" t="str">
        <f t="shared" si="922"/>
        <v/>
      </c>
      <c r="K582" s="153" t="str">
        <f t="shared" si="922"/>
        <v/>
      </c>
      <c r="L582" s="153" t="str">
        <f t="shared" si="922"/>
        <v/>
      </c>
      <c r="M582" s="153" t="str">
        <f t="shared" si="922"/>
        <v/>
      </c>
      <c r="N582" s="153" t="str">
        <f t="shared" si="922"/>
        <v/>
      </c>
      <c r="O582" s="153" t="str">
        <f t="shared" si="922"/>
        <v/>
      </c>
      <c r="P582" s="153" t="str">
        <f t="shared" si="922"/>
        <v/>
      </c>
      <c r="Q582" s="153" t="str">
        <f t="shared" si="922"/>
        <v/>
      </c>
      <c r="R582" s="153" t="str">
        <f t="shared" si="922"/>
        <v/>
      </c>
      <c r="S582" s="153" t="str">
        <f t="shared" si="922"/>
        <v/>
      </c>
      <c r="T582" s="153" t="str">
        <f t="shared" si="922"/>
        <v/>
      </c>
      <c r="U582" s="153" t="str">
        <f t="shared" si="922"/>
        <v/>
      </c>
      <c r="V582" s="153" t="str">
        <f t="shared" si="922"/>
        <v/>
      </c>
      <c r="W582" s="153" t="str">
        <f t="shared" si="922"/>
        <v/>
      </c>
      <c r="X582" s="153" t="str">
        <f t="shared" si="922"/>
        <v/>
      </c>
      <c r="Y582" s="153" t="str">
        <f t="shared" si="922"/>
        <v/>
      </c>
      <c r="Z582" s="153" t="str">
        <f t="shared" si="922"/>
        <v/>
      </c>
      <c r="AA582" s="153" t="str">
        <f t="shared" si="922"/>
        <v/>
      </c>
      <c r="AB582" s="153" t="str">
        <f t="shared" si="922"/>
        <v/>
      </c>
      <c r="AC582" s="153" t="str">
        <f t="shared" si="922"/>
        <v/>
      </c>
      <c r="AD582" s="153" t="str">
        <f t="shared" si="922"/>
        <v/>
      </c>
      <c r="AE582" s="153" t="str">
        <f t="shared" si="922"/>
        <v/>
      </c>
      <c r="AF582" s="153" t="str">
        <f t="shared" si="922"/>
        <v/>
      </c>
      <c r="AG582" s="153" t="str">
        <f t="shared" si="922"/>
        <v/>
      </c>
      <c r="AH582" s="153" t="str">
        <f t="shared" si="922"/>
        <v/>
      </c>
      <c r="AI582" s="153" t="str">
        <f t="shared" si="922"/>
        <v/>
      </c>
      <c r="AJ582" s="153" t="str">
        <f t="shared" si="922"/>
        <v/>
      </c>
      <c r="AK582" s="153" t="str">
        <f t="shared" si="922"/>
        <v/>
      </c>
      <c r="AL582" s="153" t="str">
        <f t="shared" si="922"/>
        <v/>
      </c>
      <c r="AM582" s="153" t="str">
        <f t="shared" si="922"/>
        <v/>
      </c>
      <c r="AN582" s="153" t="str">
        <f t="shared" si="922"/>
        <v/>
      </c>
      <c r="AO582" s="153" t="str">
        <f t="shared" si="922"/>
        <v/>
      </c>
      <c r="AP582" s="153" t="str">
        <f t="shared" si="922"/>
        <v/>
      </c>
      <c r="AQ582" s="153" t="str">
        <f t="shared" si="922"/>
        <v/>
      </c>
      <c r="AR582" s="153" t="str">
        <f t="shared" si="922"/>
        <v/>
      </c>
      <c r="AS582" s="153" t="str">
        <f t="shared" si="922"/>
        <v/>
      </c>
      <c r="AT582" s="153" t="str">
        <f t="shared" si="922"/>
        <v/>
      </c>
      <c r="AU582" s="153" t="str">
        <f t="shared" si="922"/>
        <v/>
      </c>
      <c r="AV582" s="153" t="str">
        <f t="shared" si="922"/>
        <v/>
      </c>
      <c r="AW582" s="153" t="str">
        <f t="shared" si="922"/>
        <v/>
      </c>
      <c r="AX582" s="153" t="str">
        <f t="shared" si="922"/>
        <v/>
      </c>
      <c r="AY582" s="153" t="str">
        <f t="shared" si="922"/>
        <v/>
      </c>
      <c r="AZ582" s="153" t="str">
        <f t="shared" si="922"/>
        <v/>
      </c>
      <c r="BA582" s="153" t="str">
        <f t="shared" si="922"/>
        <v/>
      </c>
      <c r="BB582" s="153" t="str">
        <f t="shared" si="922"/>
        <v/>
      </c>
      <c r="BC582" s="153" t="str">
        <f t="shared" si="922"/>
        <v/>
      </c>
      <c r="BD582" s="153" t="str">
        <f t="shared" si="922"/>
        <v/>
      </c>
      <c r="BE582" s="153" t="str">
        <f t="shared" si="922"/>
        <v/>
      </c>
      <c r="BF582" s="153" t="str">
        <f t="shared" si="922"/>
        <v/>
      </c>
      <c r="BG582" s="153" t="str">
        <f t="shared" si="922"/>
        <v/>
      </c>
      <c r="BH582" s="153" t="str">
        <f t="shared" si="922"/>
        <v/>
      </c>
      <c r="BI582" s="153" t="str">
        <f t="shared" si="922"/>
        <v/>
      </c>
      <c r="BJ582" s="153" t="str">
        <f t="shared" si="922"/>
        <v/>
      </c>
      <c r="BK582" s="153" t="str">
        <f t="shared" si="922"/>
        <v/>
      </c>
      <c r="BL582" s="153" t="str">
        <f t="shared" si="922"/>
        <v/>
      </c>
      <c r="BM582" s="153" t="str">
        <f t="shared" si="922"/>
        <v/>
      </c>
      <c r="BN582" s="153" t="str">
        <f t="shared" si="922"/>
        <v/>
      </c>
      <c r="BO582" s="153" t="str">
        <f t="shared" si="922"/>
        <v/>
      </c>
      <c r="BP582" s="153" t="str">
        <f t="shared" si="922"/>
        <v/>
      </c>
      <c r="BQ582" s="153" t="str">
        <f t="shared" si="922"/>
        <v/>
      </c>
      <c r="BR582" s="153" t="str">
        <f t="shared" si="922"/>
        <v/>
      </c>
      <c r="BS582" s="153" t="str">
        <f t="shared" si="922"/>
        <v/>
      </c>
      <c r="BT582" s="153" t="str">
        <f t="shared" si="922"/>
        <v/>
      </c>
      <c r="BU582" s="153" t="str">
        <f t="shared" si="922"/>
        <v/>
      </c>
      <c r="BV582" s="153" t="str">
        <f t="shared" si="922"/>
        <v/>
      </c>
      <c r="BW582" s="153" t="str">
        <f t="shared" si="922"/>
        <v/>
      </c>
      <c r="BX582" s="153" t="str">
        <f t="shared" si="922"/>
        <v/>
      </c>
      <c r="BY582" s="153" t="str">
        <f t="shared" si="922"/>
        <v/>
      </c>
      <c r="BZ582" s="153" t="str">
        <f t="shared" si="922"/>
        <v/>
      </c>
      <c r="CA582" s="153" t="str">
        <f t="shared" si="922"/>
        <v/>
      </c>
      <c r="CB582" s="153" t="str">
        <f t="shared" si="922"/>
        <v/>
      </c>
      <c r="CC582" s="153" t="str">
        <f t="shared" si="922"/>
        <v/>
      </c>
      <c r="CD582" s="153" t="str">
        <f t="shared" si="922"/>
        <v/>
      </c>
      <c r="CE582" s="153" t="str">
        <f t="shared" si="922"/>
        <v/>
      </c>
      <c r="CF582" s="153" t="str">
        <f t="shared" si="922"/>
        <v/>
      </c>
      <c r="CG582" s="153" t="str">
        <f t="shared" si="922"/>
        <v/>
      </c>
      <c r="CH582" s="153" t="str">
        <f t="shared" si="922"/>
        <v/>
      </c>
      <c r="CI582" s="153" t="str">
        <f t="shared" si="922"/>
        <v/>
      </c>
      <c r="CJ582" s="153" t="str">
        <f t="shared" si="922"/>
        <v/>
      </c>
      <c r="CK582" s="153" t="str">
        <f t="shared" si="922"/>
        <v/>
      </c>
      <c r="CL582" s="153" t="str">
        <f t="shared" si="922"/>
        <v/>
      </c>
      <c r="CM582" s="153" t="str">
        <f t="shared" si="922"/>
        <v/>
      </c>
      <c r="CN582" s="153" t="str">
        <f t="shared" si="922"/>
        <v/>
      </c>
      <c r="CO582" s="153" t="str">
        <f t="shared" si="922"/>
        <v/>
      </c>
      <c r="CP582" s="153" t="str">
        <f t="shared" si="922"/>
        <v/>
      </c>
      <c r="CQ582" s="153" t="str">
        <f t="shared" si="922"/>
        <v/>
      </c>
      <c r="CR582" s="153" t="str">
        <f t="shared" si="922"/>
        <v/>
      </c>
      <c r="CS582" s="153" t="str">
        <f t="shared" si="922"/>
        <v/>
      </c>
      <c r="CT582" s="153" t="str">
        <f t="shared" si="922"/>
        <v/>
      </c>
      <c r="CU582" s="153" t="str">
        <f t="shared" si="922"/>
        <v/>
      </c>
      <c r="CV582" s="153" t="str">
        <f t="shared" si="922"/>
        <v/>
      </c>
      <c r="CW582" s="153" t="str">
        <f t="shared" si="922"/>
        <v/>
      </c>
      <c r="CX582" s="153" t="str">
        <f t="shared" si="922"/>
        <v/>
      </c>
      <c r="CY582" s="153" t="str">
        <f t="shared" si="922"/>
        <v/>
      </c>
      <c r="CZ582" s="153" t="str">
        <f t="shared" si="922"/>
        <v/>
      </c>
      <c r="DA582" s="153" t="str">
        <f t="shared" si="922"/>
        <v/>
      </c>
      <c r="DB582" s="153" t="str">
        <f t="shared" si="922"/>
        <v/>
      </c>
      <c r="DC582" s="153" t="str">
        <f t="shared" si="922"/>
        <v/>
      </c>
      <c r="DD582" s="153" t="str">
        <f t="shared" si="922"/>
        <v/>
      </c>
      <c r="DE582" s="153" t="str">
        <f t="shared" si="922"/>
        <v/>
      </c>
      <c r="DF582" s="153" t="str">
        <f t="shared" si="922"/>
        <v/>
      </c>
      <c r="DG582" s="153" t="str">
        <f t="shared" si="922"/>
        <v/>
      </c>
      <c r="DH582" s="153" t="str">
        <f t="shared" si="922"/>
        <v/>
      </c>
      <c r="DI582" s="153" t="str">
        <f t="shared" si="922"/>
        <v/>
      </c>
      <c r="DJ582" s="153" t="str">
        <f t="shared" si="922"/>
        <v/>
      </c>
      <c r="DK582" s="153" t="str">
        <f t="shared" si="922"/>
        <v/>
      </c>
      <c r="DL582" s="153" t="str">
        <f t="shared" si="922"/>
        <v/>
      </c>
      <c r="DM582" s="153" t="str">
        <f t="shared" si="922"/>
        <v/>
      </c>
      <c r="DN582" s="153" t="str">
        <f t="shared" si="922"/>
        <v/>
      </c>
      <c r="DO582" s="153" t="str">
        <f t="shared" si="922"/>
        <v/>
      </c>
      <c r="DP582" s="153" t="str">
        <f t="shared" si="922"/>
        <v/>
      </c>
      <c r="DQ582" s="153" t="str">
        <f t="shared" si="922"/>
        <v/>
      </c>
      <c r="DR582" s="153" t="str">
        <f t="shared" si="922"/>
        <v/>
      </c>
      <c r="DS582" s="153" t="str">
        <f t="shared" si="922"/>
        <v/>
      </c>
      <c r="DT582" s="153" t="str">
        <f t="shared" si="922"/>
        <v/>
      </c>
      <c r="DU582" s="153" t="str">
        <f t="shared" si="922"/>
        <v/>
      </c>
      <c r="DV582" s="153" t="str">
        <f t="shared" si="922"/>
        <v/>
      </c>
      <c r="DX582" s="162">
        <f>SUM(G582:DW582)</f>
        <v>0</v>
      </c>
    </row>
    <row r="583" spans="1:128" hidden="1" outlineLevel="1" x14ac:dyDescent="0.2">
      <c r="A583" s="159" t="str">
        <f ca="1">Language!A$904</f>
        <v>график ввода в эксплуатацию, без НДС</v>
      </c>
      <c r="B583" s="160"/>
      <c r="C583" s="160" t="str">
        <f ca="1">CHOOSE(D583,CurName1,CurName2,CurName3)</f>
        <v>тыс. руб.</v>
      </c>
      <c r="D583" s="158">
        <f>D580</f>
        <v>1</v>
      </c>
      <c r="F583" s="6" t="s">
        <v>3082</v>
      </c>
      <c r="G583" s="312">
        <f>IF(G$2&gt;=ROUNDUP(Параметры!$B$24,0)+1,MAX(0,$DX581+$B582-SUM($F583:F583)),0)</f>
        <v>2500</v>
      </c>
      <c r="H583" s="312">
        <f>IF(H$2&gt;=ROUNDUP(Параметры!$B$24,0)+1,MAX(0,$DX581+$B582-SUM($F583:G583)),0)</f>
        <v>0</v>
      </c>
      <c r="I583" s="312">
        <f>IF(I$2&gt;=ROUNDUP(Параметры!$B$24,0)+1,MAX(0,$DX581+$B582-SUM($F583:H583)),0)</f>
        <v>0</v>
      </c>
      <c r="J583" s="312">
        <f>IF(J$2&gt;=ROUNDUP(Параметры!$B$24,0)+1,MAX(0,$DX581+$B582-SUM($F583:I583)),0)</f>
        <v>0</v>
      </c>
      <c r="K583" s="312">
        <f>IF(K$2&gt;=ROUNDUP(Параметры!$B$24,0)+1,MAX(0,$DX581+$B582-SUM($F583:J583)),0)</f>
        <v>0</v>
      </c>
      <c r="L583" s="312">
        <f>IF(L$2&gt;=ROUNDUP(Параметры!$B$24,0)+1,MAX(0,$DX581+$B582-SUM($F583:K583)),0)</f>
        <v>0</v>
      </c>
      <c r="M583" s="312">
        <f>IF(M$2&gt;=ROUNDUP(Параметры!$B$24,0)+1,MAX(0,$DX581+$B582-SUM($F583:L583)),0)</f>
        <v>0</v>
      </c>
      <c r="N583" s="312">
        <f>IF(N$2&gt;=ROUNDUP(Параметры!$B$24,0)+1,MAX(0,$DX581+$B582-SUM($F583:M583)),0)</f>
        <v>0</v>
      </c>
      <c r="O583" s="312">
        <f>IF(O$2&gt;=ROUNDUP(Параметры!$B$24,0)+1,MAX(0,$DX581+$B582-SUM($F583:N583)),0)</f>
        <v>0</v>
      </c>
      <c r="P583" s="312">
        <f>IF(P$2&gt;=ROUNDUP(Параметры!$B$24,0)+1,MAX(0,$DX581+$B582-SUM($F583:O583)),0)</f>
        <v>0</v>
      </c>
      <c r="Q583" s="312">
        <f>IF(Q$2&gt;=ROUNDUP(Параметры!$B$24,0)+1,MAX(0,$DX581+$B582-SUM($F583:P583)),0)</f>
        <v>0</v>
      </c>
      <c r="R583" s="312">
        <f>IF(R$2&gt;=ROUNDUP(Параметры!$B$24,0)+1,MAX(0,$DX581+$B582-SUM($F583:Q583)),0)</f>
        <v>0</v>
      </c>
      <c r="S583" s="312">
        <f>IF(S$2&gt;=ROUNDUP(Параметры!$B$24,0)+1,MAX(0,$DX581+$B582-SUM($F583:R583)),0)</f>
        <v>0</v>
      </c>
      <c r="T583" s="312">
        <f>IF(T$2&gt;=ROUNDUP(Параметры!$B$24,0)+1,MAX(0,$DX581+$B582-SUM($F583:S583)),0)</f>
        <v>0</v>
      </c>
      <c r="U583" s="312">
        <f>IF(U$2&gt;=ROUNDUP(Параметры!$B$24,0)+1,MAX(0,$DX581+$B582-SUM($F583:T583)),0)</f>
        <v>0</v>
      </c>
      <c r="V583" s="312">
        <f>IF(V$2&gt;=ROUNDUP(Параметры!$B$24,0)+1,MAX(0,$DX581+$B582-SUM($F583:U583)),0)</f>
        <v>0</v>
      </c>
      <c r="W583" s="312">
        <f>IF(W$2&gt;=ROUNDUP(Параметры!$B$24,0)+1,MAX(0,$DX581+$B582-SUM($F583:V583)),0)</f>
        <v>0</v>
      </c>
      <c r="X583" s="312">
        <f>IF(X$2&gt;=ROUNDUP(Параметры!$B$24,0)+1,MAX(0,$DX581+$B582-SUM($F583:W583)),0)</f>
        <v>0</v>
      </c>
      <c r="Y583" s="312">
        <f>IF(Y$2&gt;=ROUNDUP(Параметры!$B$24,0)+1,MAX(0,$DX581+$B582-SUM($F583:X583)),0)</f>
        <v>0</v>
      </c>
      <c r="Z583" s="312">
        <f>IF(Z$2&gt;=ROUNDUP(Параметры!$B$24,0)+1,MAX(0,$DX581+$B582-SUM($F583:Y583)),0)</f>
        <v>0</v>
      </c>
      <c r="AA583" s="312">
        <f>IF(AA$2&gt;=ROUNDUP(Параметры!$B$24,0)+1,MAX(0,$DX581+$B582-SUM($F583:Z583)),0)</f>
        <v>0</v>
      </c>
      <c r="AB583" s="312">
        <f>IF(AB$2&gt;=ROUNDUP(Параметры!$B$24,0)+1,MAX(0,$DX581+$B582-SUM($F583:AA583)),0)</f>
        <v>0</v>
      </c>
      <c r="AC583" s="312">
        <f>IF(AC$2&gt;=ROUNDUP(Параметры!$B$24,0)+1,MAX(0,$DX581+$B582-SUM($F583:AB583)),0)</f>
        <v>0</v>
      </c>
      <c r="AD583" s="312">
        <f>IF(AD$2&gt;=ROUNDUP(Параметры!$B$24,0)+1,MAX(0,$DX581+$B582-SUM($F583:AC583)),0)</f>
        <v>0</v>
      </c>
      <c r="AE583" s="312">
        <f>IF(AE$2&gt;=ROUNDUP(Параметры!$B$24,0)+1,MAX(0,$DX581+$B582-SUM($F583:AD583)),0)</f>
        <v>0</v>
      </c>
      <c r="AF583" s="312">
        <f>IF(AF$2&gt;=ROUNDUP(Параметры!$B$24,0)+1,MAX(0,$DX581+$B582-SUM($F583:AE583)),0)</f>
        <v>0</v>
      </c>
      <c r="AG583" s="312">
        <f>IF(AG$2&gt;=ROUNDUP(Параметры!$B$24,0)+1,MAX(0,$DX581+$B582-SUM($F583:AF583)),0)</f>
        <v>0</v>
      </c>
      <c r="AH583" s="312">
        <f>IF(AH$2&gt;=ROUNDUP(Параметры!$B$24,0)+1,MAX(0,$DX581+$B582-SUM($F583:AG583)),0)</f>
        <v>0</v>
      </c>
      <c r="AI583" s="312">
        <f>IF(AI$2&gt;=ROUNDUP(Параметры!$B$24,0)+1,MAX(0,$DX581+$B582-SUM($F583:AH583)),0)</f>
        <v>0</v>
      </c>
      <c r="AJ583" s="312">
        <f>IF(AJ$2&gt;=ROUNDUP(Параметры!$B$24,0)+1,MAX(0,$DX581+$B582-SUM($F583:AI583)),0)</f>
        <v>0</v>
      </c>
      <c r="AK583" s="312">
        <f>IF(AK$2&gt;=ROUNDUP(Параметры!$B$24,0)+1,MAX(0,$DX581+$B582-SUM($F583:AJ583)),0)</f>
        <v>0</v>
      </c>
      <c r="AL583" s="312">
        <f>IF(AL$2&gt;=ROUNDUP(Параметры!$B$24,0)+1,MAX(0,$DX581+$B582-SUM($F583:AK583)),0)</f>
        <v>0</v>
      </c>
      <c r="AM583" s="312">
        <f>IF(AM$2&gt;=ROUNDUP(Параметры!$B$24,0)+1,MAX(0,$DX581+$B582-SUM($F583:AL583)),0)</f>
        <v>0</v>
      </c>
      <c r="AN583" s="312">
        <f>IF(AN$2&gt;=ROUNDUP(Параметры!$B$24,0)+1,MAX(0,$DX581+$B582-SUM($F583:AM583)),0)</f>
        <v>0</v>
      </c>
      <c r="AO583" s="312">
        <f>IF(AO$2&gt;=ROUNDUP(Параметры!$B$24,0)+1,MAX(0,$DX581+$B582-SUM($F583:AN583)),0)</f>
        <v>0</v>
      </c>
      <c r="AP583" s="312">
        <f>IF(AP$2&gt;=ROUNDUP(Параметры!$B$24,0)+1,MAX(0,$DX581+$B582-SUM($F583:AO583)),0)</f>
        <v>0</v>
      </c>
      <c r="AQ583" s="312">
        <f>IF(AQ$2&gt;=ROUNDUP(Параметры!$B$24,0)+1,MAX(0,$DX581+$B582-SUM($F583:AP583)),0)</f>
        <v>0</v>
      </c>
      <c r="AR583" s="312">
        <f>IF(AR$2&gt;=ROUNDUP(Параметры!$B$24,0)+1,MAX(0,$DX581+$B582-SUM($F583:AQ583)),0)</f>
        <v>0</v>
      </c>
      <c r="AS583" s="312">
        <f>IF(AS$2&gt;=ROUNDUP(Параметры!$B$24,0)+1,MAX(0,$DX581+$B582-SUM($F583:AR583)),0)</f>
        <v>0</v>
      </c>
      <c r="AT583" s="312">
        <f>IF(AT$2&gt;=ROUNDUP(Параметры!$B$24,0)+1,MAX(0,$DX581+$B582-SUM($F583:AS583)),0)</f>
        <v>0</v>
      </c>
      <c r="AU583" s="312">
        <f>IF(AU$2&gt;=ROUNDUP(Параметры!$B$24,0)+1,MAX(0,$DX581+$B582-SUM($F583:AT583)),0)</f>
        <v>0</v>
      </c>
      <c r="AV583" s="312">
        <f>IF(AV$2&gt;=ROUNDUP(Параметры!$B$24,0)+1,MAX(0,$DX581+$B582-SUM($F583:AU583)),0)</f>
        <v>0</v>
      </c>
      <c r="AW583" s="312">
        <f>IF(AW$2&gt;=ROUNDUP(Параметры!$B$24,0)+1,MAX(0,$DX581+$B582-SUM($F583:AV583)),0)</f>
        <v>0</v>
      </c>
      <c r="AX583" s="312">
        <f>IF(AX$2&gt;=ROUNDUP(Параметры!$B$24,0)+1,MAX(0,$DX581+$B582-SUM($F583:AW583)),0)</f>
        <v>0</v>
      </c>
      <c r="AY583" s="312">
        <f>IF(AY$2&gt;=ROUNDUP(Параметры!$B$24,0)+1,MAX(0,$DX581+$B582-SUM($F583:AX583)),0)</f>
        <v>0</v>
      </c>
      <c r="AZ583" s="312">
        <f>IF(AZ$2&gt;=ROUNDUP(Параметры!$B$24,0)+1,MAX(0,$DX581+$B582-SUM($F583:AY583)),0)</f>
        <v>0</v>
      </c>
      <c r="BA583" s="312">
        <f>IF(BA$2&gt;=ROUNDUP(Параметры!$B$24,0)+1,MAX(0,$DX581+$B582-SUM($F583:AZ583)),0)</f>
        <v>0</v>
      </c>
      <c r="BB583" s="312">
        <f>IF(BB$2&gt;=ROUNDUP(Параметры!$B$24,0)+1,MAX(0,$DX581+$B582-SUM($F583:BA583)),0)</f>
        <v>0</v>
      </c>
      <c r="BC583" s="312">
        <f>IF(BC$2&gt;=ROUNDUP(Параметры!$B$24,0)+1,MAX(0,$DX581+$B582-SUM($F583:BB583)),0)</f>
        <v>0</v>
      </c>
      <c r="BD583" s="312">
        <f>IF(BD$2&gt;=ROUNDUP(Параметры!$B$24,0)+1,MAX(0,$DX581+$B582-SUM($F583:BC583)),0)</f>
        <v>0</v>
      </c>
      <c r="BE583" s="312">
        <f>IF(BE$2&gt;=ROUNDUP(Параметры!$B$24,0)+1,MAX(0,$DX581+$B582-SUM($F583:BD583)),0)</f>
        <v>0</v>
      </c>
      <c r="BF583" s="312">
        <f>IF(BF$2&gt;=ROUNDUP(Параметры!$B$24,0)+1,MAX(0,$DX581+$B582-SUM($F583:BE583)),0)</f>
        <v>0</v>
      </c>
      <c r="BG583" s="312">
        <f>IF(BG$2&gt;=ROUNDUP(Параметры!$B$24,0)+1,MAX(0,$DX581+$B582-SUM($F583:BF583)),0)</f>
        <v>0</v>
      </c>
      <c r="BH583" s="312">
        <f>IF(BH$2&gt;=ROUNDUP(Параметры!$B$24,0)+1,MAX(0,$DX581+$B582-SUM($F583:BG583)),0)</f>
        <v>0</v>
      </c>
      <c r="BI583" s="312">
        <f>IF(BI$2&gt;=ROUNDUP(Параметры!$B$24,0)+1,MAX(0,$DX581+$B582-SUM($F583:BH583)),0)</f>
        <v>0</v>
      </c>
      <c r="BJ583" s="312">
        <f>IF(BJ$2&gt;=ROUNDUP(Параметры!$B$24,0)+1,MAX(0,$DX581+$B582-SUM($F583:BI583)),0)</f>
        <v>0</v>
      </c>
      <c r="BK583" s="312">
        <f>IF(BK$2&gt;=ROUNDUP(Параметры!$B$24,0)+1,MAX(0,$DX581+$B582-SUM($F583:BJ583)),0)</f>
        <v>0</v>
      </c>
      <c r="BL583" s="312">
        <f>IF(BL$2&gt;=ROUNDUP(Параметры!$B$24,0)+1,MAX(0,$DX581+$B582-SUM($F583:BK583)),0)</f>
        <v>0</v>
      </c>
      <c r="BM583" s="312">
        <f>IF(BM$2&gt;=ROUNDUP(Параметры!$B$24,0)+1,MAX(0,$DX581+$B582-SUM($F583:BL583)),0)</f>
        <v>0</v>
      </c>
      <c r="BN583" s="312">
        <f>IF(BN$2&gt;=ROUNDUP(Параметры!$B$24,0)+1,MAX(0,$DX581+$B582-SUM($F583:BM583)),0)</f>
        <v>0</v>
      </c>
      <c r="BO583" s="312">
        <f>IF(BO$2&gt;=ROUNDUP(Параметры!$B$24,0)+1,MAX(0,$DX581+$B582-SUM($F583:BN583)),0)</f>
        <v>0</v>
      </c>
      <c r="BP583" s="312">
        <f>IF(BP$2&gt;=ROUNDUP(Параметры!$B$24,0)+1,MAX(0,$DX581+$B582-SUM($F583:BO583)),0)</f>
        <v>0</v>
      </c>
      <c r="BQ583" s="312">
        <f>IF(BQ$2&gt;=ROUNDUP(Параметры!$B$24,0)+1,MAX(0,$DX581+$B582-SUM($F583:BP583)),0)</f>
        <v>0</v>
      </c>
      <c r="BR583" s="312">
        <f>IF(BR$2&gt;=ROUNDUP(Параметры!$B$24,0)+1,MAX(0,$DX581+$B582-SUM($F583:BQ583)),0)</f>
        <v>0</v>
      </c>
      <c r="BS583" s="312">
        <f>IF(BS$2&gt;=ROUNDUP(Параметры!$B$24,0)+1,MAX(0,$DX581+$B582-SUM($F583:BR583)),0)</f>
        <v>0</v>
      </c>
      <c r="BT583" s="312">
        <f>IF(BT$2&gt;=ROUNDUP(Параметры!$B$24,0)+1,MAX(0,$DX581+$B582-SUM($F583:BS583)),0)</f>
        <v>0</v>
      </c>
      <c r="BU583" s="312">
        <f>IF(BU$2&gt;=ROUNDUP(Параметры!$B$24,0)+1,MAX(0,$DX581+$B582-SUM($F583:BT583)),0)</f>
        <v>0</v>
      </c>
      <c r="BV583" s="312">
        <f>IF(BV$2&gt;=ROUNDUP(Параметры!$B$24,0)+1,MAX(0,$DX581+$B582-SUM($F583:BU583)),0)</f>
        <v>0</v>
      </c>
      <c r="BW583" s="312">
        <f>IF(BW$2&gt;=ROUNDUP(Параметры!$B$24,0)+1,MAX(0,$DX581+$B582-SUM($F583:BV583)),0)</f>
        <v>0</v>
      </c>
      <c r="BX583" s="312">
        <f>IF(BX$2&gt;=ROUNDUP(Параметры!$B$24,0)+1,MAX(0,$DX581+$B582-SUM($F583:BW583)),0)</f>
        <v>0</v>
      </c>
      <c r="BY583" s="312">
        <f>IF(BY$2&gt;=ROUNDUP(Параметры!$B$24,0)+1,MAX(0,$DX581+$B582-SUM($F583:BX583)),0)</f>
        <v>0</v>
      </c>
      <c r="BZ583" s="312">
        <f>IF(BZ$2&gt;=ROUNDUP(Параметры!$B$24,0)+1,MAX(0,$DX581+$B582-SUM($F583:BY583)),0)</f>
        <v>0</v>
      </c>
      <c r="CA583" s="312">
        <f>IF(CA$2&gt;=ROUNDUP(Параметры!$B$24,0)+1,MAX(0,$DX581+$B582-SUM($F583:BZ583)),0)</f>
        <v>0</v>
      </c>
      <c r="CB583" s="312">
        <f>IF(CB$2&gt;=ROUNDUP(Параметры!$B$24,0)+1,MAX(0,$DX581+$B582-SUM($F583:CA583)),0)</f>
        <v>0</v>
      </c>
      <c r="CC583" s="312">
        <f>IF(CC$2&gt;=ROUNDUP(Параметры!$B$24,0)+1,MAX(0,$DX581+$B582-SUM($F583:CB583)),0)</f>
        <v>0</v>
      </c>
      <c r="CD583" s="312">
        <f>IF(CD$2&gt;=ROUNDUP(Параметры!$B$24,0)+1,MAX(0,$DX581+$B582-SUM($F583:CC583)),0)</f>
        <v>0</v>
      </c>
      <c r="CE583" s="312">
        <f>IF(CE$2&gt;=ROUNDUP(Параметры!$B$24,0)+1,MAX(0,$DX581+$B582-SUM($F583:CD583)),0)</f>
        <v>0</v>
      </c>
      <c r="CF583" s="312">
        <f>IF(CF$2&gt;=ROUNDUP(Параметры!$B$24,0)+1,MAX(0,$DX581+$B582-SUM($F583:CE583)),0)</f>
        <v>0</v>
      </c>
      <c r="CG583" s="312">
        <f>IF(CG$2&gt;=ROUNDUP(Параметры!$B$24,0)+1,MAX(0,$DX581+$B582-SUM($F583:CF583)),0)</f>
        <v>0</v>
      </c>
      <c r="CH583" s="312">
        <f>IF(CH$2&gt;=ROUNDUP(Параметры!$B$24,0)+1,MAX(0,$DX581+$B582-SUM($F583:CG583)),0)</f>
        <v>0</v>
      </c>
      <c r="CI583" s="312">
        <f>IF(CI$2&gt;=ROUNDUP(Параметры!$B$24,0)+1,MAX(0,$DX581+$B582-SUM($F583:CH583)),0)</f>
        <v>0</v>
      </c>
      <c r="CJ583" s="312">
        <f>IF(CJ$2&gt;=ROUNDUP(Параметры!$B$24,0)+1,MAX(0,$DX581+$B582-SUM($F583:CI583)),0)</f>
        <v>0</v>
      </c>
      <c r="CK583" s="312">
        <f>IF(CK$2&gt;=ROUNDUP(Параметры!$B$24,0)+1,MAX(0,$DX581+$B582-SUM($F583:CJ583)),0)</f>
        <v>0</v>
      </c>
      <c r="CL583" s="312">
        <f>IF(CL$2&gt;=ROUNDUP(Параметры!$B$24,0)+1,MAX(0,$DX581+$B582-SUM($F583:CK583)),0)</f>
        <v>0</v>
      </c>
      <c r="CM583" s="312">
        <f>IF(CM$2&gt;=ROUNDUP(Параметры!$B$24,0)+1,MAX(0,$DX581+$B582-SUM($F583:CL583)),0)</f>
        <v>0</v>
      </c>
      <c r="CN583" s="312">
        <f>IF(CN$2&gt;=ROUNDUP(Параметры!$B$24,0)+1,MAX(0,$DX581+$B582-SUM($F583:CM583)),0)</f>
        <v>0</v>
      </c>
      <c r="CO583" s="312">
        <f>IF(CO$2&gt;=ROUNDUP(Параметры!$B$24,0)+1,MAX(0,$DX581+$B582-SUM($F583:CN583)),0)</f>
        <v>0</v>
      </c>
      <c r="CP583" s="312">
        <f>IF(CP$2&gt;=ROUNDUP(Параметры!$B$24,0)+1,MAX(0,$DX581+$B582-SUM($F583:CO583)),0)</f>
        <v>0</v>
      </c>
      <c r="CQ583" s="312">
        <f>IF(CQ$2&gt;=ROUNDUP(Параметры!$B$24,0)+1,MAX(0,$DX581+$B582-SUM($F583:CP583)),0)</f>
        <v>0</v>
      </c>
      <c r="CR583" s="312">
        <f>IF(CR$2&gt;=ROUNDUP(Параметры!$B$24,0)+1,MAX(0,$DX581+$B582-SUM($F583:CQ583)),0)</f>
        <v>0</v>
      </c>
      <c r="CS583" s="312">
        <f>IF(CS$2&gt;=ROUNDUP(Параметры!$B$24,0)+1,MAX(0,$DX581+$B582-SUM($F583:CR583)),0)</f>
        <v>0</v>
      </c>
      <c r="CT583" s="312">
        <f>IF(CT$2&gt;=ROUNDUP(Параметры!$B$24,0)+1,MAX(0,$DX581+$B582-SUM($F583:CS583)),0)</f>
        <v>0</v>
      </c>
      <c r="CU583" s="312">
        <f>IF(CU$2&gt;=ROUNDUP(Параметры!$B$24,0)+1,MAX(0,$DX581+$B582-SUM($F583:CT583)),0)</f>
        <v>0</v>
      </c>
      <c r="CV583" s="312">
        <f>IF(CV$2&gt;=ROUNDUP(Параметры!$B$24,0)+1,MAX(0,$DX581+$B582-SUM($F583:CU583)),0)</f>
        <v>0</v>
      </c>
      <c r="CW583" s="312">
        <f>IF(CW$2&gt;=ROUNDUP(Параметры!$B$24,0)+1,MAX(0,$DX581+$B582-SUM($F583:CV583)),0)</f>
        <v>0</v>
      </c>
      <c r="CX583" s="312">
        <f>IF(CX$2&gt;=ROUNDUP(Параметры!$B$24,0)+1,MAX(0,$DX581+$B582-SUM($F583:CW583)),0)</f>
        <v>0</v>
      </c>
      <c r="CY583" s="312">
        <f>IF(CY$2&gt;=ROUNDUP(Параметры!$B$24,0)+1,MAX(0,$DX581+$B582-SUM($F583:CX583)),0)</f>
        <v>0</v>
      </c>
      <c r="CZ583" s="312">
        <f>IF(CZ$2&gt;=ROUNDUP(Параметры!$B$24,0)+1,MAX(0,$DX581+$B582-SUM($F583:CY583)),0)</f>
        <v>0</v>
      </c>
      <c r="DA583" s="312">
        <f>IF(DA$2&gt;=ROUNDUP(Параметры!$B$24,0)+1,MAX(0,$DX581+$B582-SUM($F583:CZ583)),0)</f>
        <v>0</v>
      </c>
      <c r="DB583" s="312">
        <f>IF(DB$2&gt;=ROUNDUP(Параметры!$B$24,0)+1,MAX(0,$DX581+$B582-SUM($F583:DA583)),0)</f>
        <v>0</v>
      </c>
      <c r="DC583" s="312">
        <f>IF(DC$2&gt;=ROUNDUP(Параметры!$B$24,0)+1,MAX(0,$DX581+$B582-SUM($F583:DB583)),0)</f>
        <v>0</v>
      </c>
      <c r="DD583" s="312">
        <f>IF(DD$2&gt;=ROUNDUP(Параметры!$B$24,0)+1,MAX(0,$DX581+$B582-SUM($F583:DC583)),0)</f>
        <v>0</v>
      </c>
      <c r="DE583" s="312">
        <f>IF(DE$2&gt;=ROUNDUP(Параметры!$B$24,0)+1,MAX(0,$DX581+$B582-SUM($F583:DD583)),0)</f>
        <v>0</v>
      </c>
      <c r="DF583" s="312">
        <f>IF(DF$2&gt;=ROUNDUP(Параметры!$B$24,0)+1,MAX(0,$DX581+$B582-SUM($F583:DE583)),0)</f>
        <v>0</v>
      </c>
      <c r="DG583" s="312">
        <f>IF(DG$2&gt;=ROUNDUP(Параметры!$B$24,0)+1,MAX(0,$DX581+$B582-SUM($F583:DF583)),0)</f>
        <v>0</v>
      </c>
      <c r="DH583" s="312">
        <f>IF(DH$2&gt;=ROUNDUP(Параметры!$B$24,0)+1,MAX(0,$DX581+$B582-SUM($F583:DG583)),0)</f>
        <v>0</v>
      </c>
      <c r="DI583" s="312">
        <f>IF(DI$2&gt;=ROUNDUP(Параметры!$B$24,0)+1,MAX(0,$DX581+$B582-SUM($F583:DH583)),0)</f>
        <v>0</v>
      </c>
      <c r="DJ583" s="312">
        <f>IF(DJ$2&gt;=ROUNDUP(Параметры!$B$24,0)+1,MAX(0,$DX581+$B582-SUM($F583:DI583)),0)</f>
        <v>0</v>
      </c>
      <c r="DK583" s="312">
        <f>IF(DK$2&gt;=ROUNDUP(Параметры!$B$24,0)+1,MAX(0,$DX581+$B582-SUM($F583:DJ583)),0)</f>
        <v>0</v>
      </c>
      <c r="DL583" s="312">
        <f>IF(DL$2&gt;=ROUNDUP(Параметры!$B$24,0)+1,MAX(0,$DX581+$B582-SUM($F583:DK583)),0)</f>
        <v>0</v>
      </c>
      <c r="DM583" s="312">
        <f>IF(DM$2&gt;=ROUNDUP(Параметры!$B$24,0)+1,MAX(0,$DX581+$B582-SUM($F583:DL583)),0)</f>
        <v>0</v>
      </c>
      <c r="DN583" s="312">
        <f>IF(DN$2&gt;=ROUNDUP(Параметры!$B$24,0)+1,MAX(0,$DX581+$B582-SUM($F583:DM583)),0)</f>
        <v>0</v>
      </c>
      <c r="DO583" s="312">
        <f>IF(DO$2&gt;=ROUNDUP(Параметры!$B$24,0)+1,MAX(0,$DX581+$B582-SUM($F583:DN583)),0)</f>
        <v>0</v>
      </c>
      <c r="DP583" s="312">
        <f>IF(DP$2&gt;=ROUNDUP(Параметры!$B$24,0)+1,MAX(0,$DX581+$B582-SUM($F583:DO583)),0)</f>
        <v>0</v>
      </c>
      <c r="DQ583" s="312">
        <f>IF(DQ$2&gt;=ROUNDUP(Параметры!$B$24,0)+1,MAX(0,$DX581+$B582-SUM($F583:DP583)),0)</f>
        <v>0</v>
      </c>
      <c r="DR583" s="312">
        <f>IF(DR$2&gt;=ROUNDUP(Параметры!$B$24,0)+1,MAX(0,$DX581+$B582-SUM($F583:DQ583)),0)</f>
        <v>0</v>
      </c>
      <c r="DS583" s="312">
        <f>IF(DS$2&gt;=ROUNDUP(Параметры!$B$24,0)+1,MAX(0,$DX581+$B582-SUM($F583:DR583)),0)</f>
        <v>0</v>
      </c>
      <c r="DT583" s="312">
        <f>IF(DT$2&gt;=ROUNDUP(Параметры!$B$24,0)+1,MAX(0,$DX581+$B582-SUM($F583:DS583)),0)</f>
        <v>0</v>
      </c>
      <c r="DU583" s="312">
        <f>IF(DU$2&gt;=ROUNDUP(Параметры!$B$24,0)+1,MAX(0,$DX581+$B582-SUM($F583:DT583)),0)</f>
        <v>0</v>
      </c>
      <c r="DV583" s="312">
        <f>IF(DV$2&gt;=ROUNDUP(Параметры!$B$24,0)+1,MAX(0,$DX581+$B582-SUM($F583:DU583)),0)</f>
        <v>0</v>
      </c>
      <c r="DW583" s="161"/>
      <c r="DX583" s="162">
        <f>SUM(G583:DW583)</f>
        <v>2500</v>
      </c>
    </row>
    <row r="584" spans="1:128" hidden="1" outlineLevel="1" x14ac:dyDescent="0.2">
      <c r="A584" s="159" t="str">
        <f ca="1">Language!A$905</f>
        <v xml:space="preserve">срок полезного использования </v>
      </c>
      <c r="B584" s="310">
        <v>10</v>
      </c>
      <c r="C584" s="160" t="str">
        <f ca="1">Language!A$48</f>
        <v>лет</v>
      </c>
      <c r="D584" s="158">
        <v>1</v>
      </c>
      <c r="F584" s="6" t="s">
        <v>3426</v>
      </c>
      <c r="G584" s="161"/>
      <c r="H584" s="161"/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  <c r="AA584" s="161"/>
      <c r="AB584" s="161"/>
      <c r="AC584" s="161"/>
      <c r="AD584" s="161"/>
      <c r="AE584" s="161"/>
      <c r="AF584" s="161"/>
      <c r="AG584" s="161"/>
      <c r="AH584" s="161"/>
      <c r="AI584" s="161"/>
      <c r="AJ584" s="161"/>
      <c r="AK584" s="161"/>
      <c r="AL584" s="161"/>
      <c r="AM584" s="161"/>
      <c r="AN584" s="161"/>
      <c r="AO584" s="161"/>
      <c r="AP584" s="161"/>
      <c r="AQ584" s="161"/>
      <c r="AR584" s="161"/>
      <c r="AS584" s="161"/>
      <c r="AT584" s="161"/>
      <c r="AU584" s="161"/>
      <c r="AV584" s="161"/>
      <c r="AW584" s="161"/>
      <c r="AX584" s="161"/>
      <c r="AY584" s="161"/>
      <c r="AZ584" s="161"/>
      <c r="BA584" s="161"/>
      <c r="BB584" s="161"/>
      <c r="BC584" s="161"/>
      <c r="BD584" s="161"/>
      <c r="BE584" s="161"/>
      <c r="BF584" s="161"/>
      <c r="BG584" s="161"/>
      <c r="BH584" s="161"/>
      <c r="BI584" s="161"/>
      <c r="BJ584" s="161"/>
      <c r="BK584" s="161"/>
      <c r="BL584" s="161"/>
      <c r="BM584" s="161"/>
      <c r="BN584" s="161"/>
      <c r="BO584" s="161"/>
      <c r="BP584" s="161"/>
      <c r="BQ584" s="161"/>
      <c r="BR584" s="161"/>
      <c r="BS584" s="161"/>
      <c r="BT584" s="161"/>
      <c r="BU584" s="161"/>
      <c r="BV584" s="161"/>
      <c r="BW584" s="161"/>
      <c r="BX584" s="161"/>
      <c r="BY584" s="161"/>
      <c r="BZ584" s="161"/>
      <c r="CA584" s="161"/>
      <c r="CB584" s="161"/>
      <c r="CC584" s="161"/>
      <c r="CD584" s="161"/>
      <c r="CE584" s="161"/>
      <c r="CF584" s="161"/>
      <c r="CG584" s="161"/>
      <c r="CH584" s="161"/>
      <c r="CI584" s="161"/>
      <c r="CJ584" s="161"/>
      <c r="CK584" s="161"/>
      <c r="CL584" s="161"/>
      <c r="CM584" s="161"/>
      <c r="CN584" s="161"/>
      <c r="CO584" s="161"/>
      <c r="CP584" s="161"/>
      <c r="CQ584" s="161"/>
      <c r="CR584" s="161"/>
      <c r="CS584" s="161"/>
      <c r="CT584" s="161"/>
      <c r="CU584" s="161"/>
      <c r="CV584" s="161"/>
      <c r="CW584" s="161"/>
      <c r="CX584" s="161"/>
      <c r="CY584" s="161"/>
      <c r="CZ584" s="161"/>
      <c r="DA584" s="161"/>
      <c r="DB584" s="161"/>
      <c r="DC584" s="161"/>
      <c r="DD584" s="161"/>
      <c r="DE584" s="161"/>
      <c r="DF584" s="161"/>
      <c r="DG584" s="161"/>
      <c r="DH584" s="161"/>
      <c r="DI584" s="161"/>
      <c r="DJ584" s="161"/>
      <c r="DK584" s="161"/>
      <c r="DL584" s="161"/>
      <c r="DM584" s="161"/>
      <c r="DN584" s="161"/>
      <c r="DO584" s="161"/>
      <c r="DP584" s="161"/>
      <c r="DQ584" s="161"/>
      <c r="DR584" s="161"/>
      <c r="DS584" s="161"/>
      <c r="DT584" s="161"/>
      <c r="DU584" s="161"/>
      <c r="DV584" s="161"/>
      <c r="DW584" s="161"/>
      <c r="DX584" s="162"/>
    </row>
    <row r="585" spans="1:128" s="154" customFormat="1" hidden="1" outlineLevel="1" x14ac:dyDescent="0.2">
      <c r="A585" s="168" t="str">
        <f ca="1">Language!A$906</f>
        <v>амортизационная премия для налоговой амортизации</v>
      </c>
      <c r="B585" s="313">
        <v>0</v>
      </c>
      <c r="C585" s="147" t="s">
        <v>1</v>
      </c>
      <c r="D585" s="158">
        <v>1</v>
      </c>
      <c r="F585" s="6" t="s">
        <v>3100</v>
      </c>
      <c r="G585" s="169"/>
      <c r="H585" s="169"/>
      <c r="I585" s="169"/>
      <c r="J585" s="169"/>
      <c r="K585" s="169"/>
      <c r="L585" s="169"/>
      <c r="M585" s="169"/>
      <c r="N585" s="169"/>
      <c r="O585" s="169"/>
      <c r="P585" s="169"/>
      <c r="Q585" s="169"/>
      <c r="R585" s="169"/>
      <c r="S585" s="169"/>
      <c r="T585" s="169"/>
      <c r="U585" s="169"/>
      <c r="V585" s="169"/>
      <c r="W585" s="169"/>
      <c r="X585" s="169"/>
      <c r="Y585" s="169"/>
      <c r="Z585" s="169"/>
      <c r="AA585" s="169"/>
      <c r="AB585" s="169"/>
      <c r="AC585" s="169"/>
      <c r="AD585" s="169"/>
      <c r="AE585" s="169"/>
      <c r="AF585" s="169"/>
      <c r="AG585" s="169"/>
      <c r="AH585" s="169"/>
      <c r="AI585" s="169"/>
      <c r="AJ585" s="169"/>
      <c r="AK585" s="169"/>
      <c r="AL585" s="169"/>
      <c r="AM585" s="169"/>
      <c r="AN585" s="169"/>
      <c r="AO585" s="169"/>
      <c r="AP585" s="169"/>
      <c r="AQ585" s="169"/>
      <c r="AR585" s="169"/>
      <c r="AS585" s="169"/>
      <c r="AT585" s="169"/>
      <c r="AU585" s="169"/>
      <c r="AV585" s="169"/>
      <c r="AW585" s="169"/>
      <c r="AX585" s="169"/>
      <c r="AY585" s="169"/>
      <c r="AZ585" s="169"/>
      <c r="BA585" s="169"/>
      <c r="BB585" s="169"/>
      <c r="BC585" s="169"/>
      <c r="BD585" s="169"/>
      <c r="BE585" s="169"/>
      <c r="BF585" s="169"/>
      <c r="BG585" s="169"/>
      <c r="BH585" s="169"/>
      <c r="BI585" s="169"/>
      <c r="BJ585" s="169"/>
      <c r="BK585" s="169"/>
      <c r="BL585" s="169"/>
      <c r="BM585" s="169"/>
      <c r="BN585" s="169"/>
      <c r="BO585" s="169"/>
      <c r="BP585" s="169"/>
      <c r="BQ585" s="169"/>
      <c r="BR585" s="169"/>
      <c r="BS585" s="169"/>
      <c r="BT585" s="169"/>
      <c r="BU585" s="169"/>
      <c r="BV585" s="169"/>
      <c r="BW585" s="169"/>
      <c r="BX585" s="169"/>
      <c r="BY585" s="169"/>
      <c r="BZ585" s="169"/>
      <c r="CA585" s="169"/>
      <c r="CB585" s="169"/>
      <c r="CC585" s="169"/>
      <c r="CD585" s="169"/>
      <c r="CE585" s="169"/>
      <c r="CF585" s="169"/>
      <c r="CG585" s="169"/>
      <c r="CH585" s="169"/>
      <c r="CI585" s="169"/>
      <c r="CJ585" s="169"/>
      <c r="CK585" s="169"/>
      <c r="CL585" s="169"/>
      <c r="CM585" s="169"/>
      <c r="CN585" s="169"/>
      <c r="CO585" s="169"/>
      <c r="CP585" s="169"/>
      <c r="CQ585" s="169"/>
      <c r="CR585" s="169"/>
      <c r="CS585" s="169"/>
      <c r="CT585" s="169"/>
      <c r="CU585" s="169"/>
      <c r="CV585" s="169"/>
      <c r="CW585" s="169"/>
      <c r="CX585" s="169"/>
      <c r="CY585" s="169"/>
      <c r="CZ585" s="169"/>
      <c r="DA585" s="169"/>
      <c r="DB585" s="169"/>
      <c r="DC585" s="169"/>
      <c r="DD585" s="169"/>
      <c r="DE585" s="169"/>
      <c r="DF585" s="169"/>
      <c r="DG585" s="169"/>
      <c r="DH585" s="169"/>
      <c r="DI585" s="169"/>
      <c r="DJ585" s="169"/>
      <c r="DK585" s="169"/>
      <c r="DL585" s="169"/>
      <c r="DM585" s="169"/>
      <c r="DN585" s="169"/>
      <c r="DO585" s="169"/>
      <c r="DP585" s="169"/>
      <c r="DQ585" s="169"/>
      <c r="DR585" s="169"/>
      <c r="DS585" s="169"/>
      <c r="DT585" s="169"/>
      <c r="DU585" s="169"/>
      <c r="DV585" s="169"/>
      <c r="DW585" s="169"/>
      <c r="DX585" s="177"/>
    </row>
    <row r="586" spans="1:128" hidden="1" outlineLevel="1" x14ac:dyDescent="0.2">
      <c r="A586" s="159" t="str">
        <f ca="1">Language!A$907</f>
        <v>импорт оборудования</v>
      </c>
      <c r="B586" s="310">
        <v>0</v>
      </c>
      <c r="C586" s="160" t="str">
        <f ca="1">IF(B586=0,Language!$A$1472,Language!$A$1471)</f>
        <v>Не импорт</v>
      </c>
      <c r="D586" s="158"/>
      <c r="F586" s="6" t="s">
        <v>3426</v>
      </c>
      <c r="G586" s="161"/>
      <c r="H586" s="161"/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  <c r="AA586" s="161"/>
      <c r="AB586" s="161"/>
      <c r="AC586" s="161"/>
      <c r="AD586" s="161"/>
      <c r="AE586" s="161"/>
      <c r="AF586" s="161"/>
      <c r="AG586" s="161"/>
      <c r="AH586" s="161"/>
      <c r="AI586" s="161"/>
      <c r="AJ586" s="161"/>
      <c r="AK586" s="161"/>
      <c r="AL586" s="161"/>
      <c r="AM586" s="161"/>
      <c r="AN586" s="161"/>
      <c r="AO586" s="161"/>
      <c r="AP586" s="161"/>
      <c r="AQ586" s="161"/>
      <c r="AR586" s="161"/>
      <c r="AS586" s="161"/>
      <c r="AT586" s="161"/>
      <c r="AU586" s="161"/>
      <c r="AV586" s="161"/>
      <c r="AW586" s="161"/>
      <c r="AX586" s="161"/>
      <c r="AY586" s="161"/>
      <c r="AZ586" s="161"/>
      <c r="BA586" s="161"/>
      <c r="BB586" s="161"/>
      <c r="BC586" s="161"/>
      <c r="BD586" s="161"/>
      <c r="BE586" s="161"/>
      <c r="BF586" s="161"/>
      <c r="BG586" s="161"/>
      <c r="BH586" s="161"/>
      <c r="BI586" s="161"/>
      <c r="BJ586" s="161"/>
      <c r="BK586" s="161"/>
      <c r="BL586" s="161"/>
      <c r="BM586" s="161"/>
      <c r="BN586" s="161"/>
      <c r="BO586" s="161"/>
      <c r="BP586" s="161"/>
      <c r="BQ586" s="161"/>
      <c r="BR586" s="161"/>
      <c r="BS586" s="161"/>
      <c r="BT586" s="161"/>
      <c r="BU586" s="161"/>
      <c r="BV586" s="161"/>
      <c r="BW586" s="161"/>
      <c r="BX586" s="161"/>
      <c r="BY586" s="161"/>
      <c r="BZ586" s="161"/>
      <c r="CA586" s="161"/>
      <c r="CB586" s="161"/>
      <c r="CC586" s="161"/>
      <c r="CD586" s="161"/>
      <c r="CE586" s="161"/>
      <c r="CF586" s="161"/>
      <c r="CG586" s="161"/>
      <c r="CH586" s="161"/>
      <c r="CI586" s="161"/>
      <c r="CJ586" s="161"/>
      <c r="CK586" s="161"/>
      <c r="CL586" s="161"/>
      <c r="CM586" s="161"/>
      <c r="CN586" s="161"/>
      <c r="CO586" s="161"/>
      <c r="CP586" s="161"/>
      <c r="CQ586" s="161"/>
      <c r="CR586" s="161"/>
      <c r="CS586" s="161"/>
      <c r="CT586" s="161"/>
      <c r="CU586" s="161"/>
      <c r="CV586" s="161"/>
      <c r="CW586" s="161"/>
      <c r="CX586" s="161"/>
      <c r="CY586" s="161"/>
      <c r="CZ586" s="161"/>
      <c r="DA586" s="161"/>
      <c r="DB586" s="161"/>
      <c r="DC586" s="161"/>
      <c r="DD586" s="161"/>
      <c r="DE586" s="161"/>
      <c r="DF586" s="161"/>
      <c r="DG586" s="161"/>
      <c r="DH586" s="161"/>
      <c r="DI586" s="161"/>
      <c r="DJ586" s="161"/>
      <c r="DK586" s="161"/>
      <c r="DL586" s="161"/>
      <c r="DM586" s="161"/>
      <c r="DN586" s="161"/>
      <c r="DO586" s="161"/>
      <c r="DP586" s="161"/>
      <c r="DQ586" s="161"/>
      <c r="DR586" s="161"/>
      <c r="DS586" s="161"/>
      <c r="DT586" s="161"/>
      <c r="DU586" s="161"/>
      <c r="DV586" s="161"/>
      <c r="DW586" s="161"/>
      <c r="DX586" s="162"/>
    </row>
    <row r="587" spans="1:128" hidden="1" outlineLevel="1" x14ac:dyDescent="0.2">
      <c r="A587" s="159" t="str">
        <f ca="1">Language!A$908</f>
        <v>пересечение границы при импорте</v>
      </c>
      <c r="B587" s="310">
        <v>1</v>
      </c>
      <c r="C587" s="160" t="str">
        <f ca="1">Language!$A$1470</f>
        <v>период</v>
      </c>
      <c r="D587" s="158"/>
      <c r="F587" s="6" t="s">
        <v>3426</v>
      </c>
    </row>
    <row r="588" spans="1:128" hidden="1" outlineLevel="1" x14ac:dyDescent="0.2">
      <c r="A588" s="159" t="str">
        <f ca="1">Language!A$909</f>
        <v>импортная пошлина</v>
      </c>
      <c r="B588" s="314">
        <f>IF(B586="Нет",0,10%)</f>
        <v>0.1</v>
      </c>
      <c r="C588" s="160" t="str">
        <f ca="1">CHOOSE(D588,CurName1,CurName2,CurName3)</f>
        <v>тыс. руб.</v>
      </c>
      <c r="D588" s="158">
        <f>D580</f>
        <v>1</v>
      </c>
      <c r="F588" s="6" t="s">
        <v>3082</v>
      </c>
      <c r="G588" s="161">
        <f t="shared" ref="G588:BR588" si="923">IF($B586=0,0,IF(G$2=$B587,(MAX($DX581,$DX583)+$B582)*$B588,0))</f>
        <v>0</v>
      </c>
      <c r="H588" s="161">
        <f t="shared" si="923"/>
        <v>0</v>
      </c>
      <c r="I588" s="161">
        <f t="shared" si="923"/>
        <v>0</v>
      </c>
      <c r="J588" s="161">
        <f t="shared" si="923"/>
        <v>0</v>
      </c>
      <c r="K588" s="161">
        <f t="shared" si="923"/>
        <v>0</v>
      </c>
      <c r="L588" s="161">
        <f t="shared" si="923"/>
        <v>0</v>
      </c>
      <c r="M588" s="161">
        <f t="shared" si="923"/>
        <v>0</v>
      </c>
      <c r="N588" s="161">
        <f t="shared" si="923"/>
        <v>0</v>
      </c>
      <c r="O588" s="161">
        <f t="shared" si="923"/>
        <v>0</v>
      </c>
      <c r="P588" s="161">
        <f t="shared" si="923"/>
        <v>0</v>
      </c>
      <c r="Q588" s="161">
        <f t="shared" si="923"/>
        <v>0</v>
      </c>
      <c r="R588" s="161">
        <f t="shared" si="923"/>
        <v>0</v>
      </c>
      <c r="S588" s="161">
        <f t="shared" si="923"/>
        <v>0</v>
      </c>
      <c r="T588" s="161">
        <f t="shared" si="923"/>
        <v>0</v>
      </c>
      <c r="U588" s="161">
        <f t="shared" si="923"/>
        <v>0</v>
      </c>
      <c r="V588" s="161">
        <f t="shared" si="923"/>
        <v>0</v>
      </c>
      <c r="W588" s="161">
        <f t="shared" si="923"/>
        <v>0</v>
      </c>
      <c r="X588" s="161">
        <f t="shared" si="923"/>
        <v>0</v>
      </c>
      <c r="Y588" s="161">
        <f t="shared" si="923"/>
        <v>0</v>
      </c>
      <c r="Z588" s="161">
        <f t="shared" si="923"/>
        <v>0</v>
      </c>
      <c r="AA588" s="161">
        <f t="shared" si="923"/>
        <v>0</v>
      </c>
      <c r="AB588" s="161">
        <f t="shared" si="923"/>
        <v>0</v>
      </c>
      <c r="AC588" s="161">
        <f t="shared" si="923"/>
        <v>0</v>
      </c>
      <c r="AD588" s="161">
        <f t="shared" si="923"/>
        <v>0</v>
      </c>
      <c r="AE588" s="161">
        <f t="shared" si="923"/>
        <v>0</v>
      </c>
      <c r="AF588" s="161">
        <f t="shared" si="923"/>
        <v>0</v>
      </c>
      <c r="AG588" s="161">
        <f t="shared" si="923"/>
        <v>0</v>
      </c>
      <c r="AH588" s="161">
        <f t="shared" si="923"/>
        <v>0</v>
      </c>
      <c r="AI588" s="161">
        <f t="shared" si="923"/>
        <v>0</v>
      </c>
      <c r="AJ588" s="161">
        <f t="shared" si="923"/>
        <v>0</v>
      </c>
      <c r="AK588" s="161">
        <f t="shared" si="923"/>
        <v>0</v>
      </c>
      <c r="AL588" s="161">
        <f t="shared" si="923"/>
        <v>0</v>
      </c>
      <c r="AM588" s="161">
        <f t="shared" si="923"/>
        <v>0</v>
      </c>
      <c r="AN588" s="161">
        <f t="shared" si="923"/>
        <v>0</v>
      </c>
      <c r="AO588" s="161">
        <f t="shared" si="923"/>
        <v>0</v>
      </c>
      <c r="AP588" s="161">
        <f t="shared" si="923"/>
        <v>0</v>
      </c>
      <c r="AQ588" s="161">
        <f t="shared" si="923"/>
        <v>0</v>
      </c>
      <c r="AR588" s="161">
        <f t="shared" si="923"/>
        <v>0</v>
      </c>
      <c r="AS588" s="161">
        <f t="shared" si="923"/>
        <v>0</v>
      </c>
      <c r="AT588" s="161">
        <f t="shared" si="923"/>
        <v>0</v>
      </c>
      <c r="AU588" s="161">
        <f t="shared" si="923"/>
        <v>0</v>
      </c>
      <c r="AV588" s="161">
        <f t="shared" si="923"/>
        <v>0</v>
      </c>
      <c r="AW588" s="161">
        <f t="shared" si="923"/>
        <v>0</v>
      </c>
      <c r="AX588" s="161">
        <f t="shared" si="923"/>
        <v>0</v>
      </c>
      <c r="AY588" s="161">
        <f t="shared" si="923"/>
        <v>0</v>
      </c>
      <c r="AZ588" s="161">
        <f t="shared" si="923"/>
        <v>0</v>
      </c>
      <c r="BA588" s="161">
        <f t="shared" si="923"/>
        <v>0</v>
      </c>
      <c r="BB588" s="161">
        <f t="shared" si="923"/>
        <v>0</v>
      </c>
      <c r="BC588" s="161">
        <f t="shared" si="923"/>
        <v>0</v>
      </c>
      <c r="BD588" s="161">
        <f t="shared" si="923"/>
        <v>0</v>
      </c>
      <c r="BE588" s="161">
        <f t="shared" si="923"/>
        <v>0</v>
      </c>
      <c r="BF588" s="161">
        <f t="shared" si="923"/>
        <v>0</v>
      </c>
      <c r="BG588" s="161">
        <f t="shared" si="923"/>
        <v>0</v>
      </c>
      <c r="BH588" s="161">
        <f t="shared" si="923"/>
        <v>0</v>
      </c>
      <c r="BI588" s="161">
        <f t="shared" si="923"/>
        <v>0</v>
      </c>
      <c r="BJ588" s="161">
        <f t="shared" si="923"/>
        <v>0</v>
      </c>
      <c r="BK588" s="161">
        <f t="shared" si="923"/>
        <v>0</v>
      </c>
      <c r="BL588" s="161">
        <f t="shared" si="923"/>
        <v>0</v>
      </c>
      <c r="BM588" s="161">
        <f t="shared" si="923"/>
        <v>0</v>
      </c>
      <c r="BN588" s="161">
        <f t="shared" si="923"/>
        <v>0</v>
      </c>
      <c r="BO588" s="161">
        <f t="shared" si="923"/>
        <v>0</v>
      </c>
      <c r="BP588" s="161">
        <f t="shared" si="923"/>
        <v>0</v>
      </c>
      <c r="BQ588" s="161">
        <f t="shared" si="923"/>
        <v>0</v>
      </c>
      <c r="BR588" s="161">
        <f t="shared" si="923"/>
        <v>0</v>
      </c>
      <c r="BS588" s="161">
        <f t="shared" ref="BS588:DV588" si="924">IF($B586=0,0,IF(BS$2=$B587,(MAX($DX581,$DX583)+$B582)*$B588,0))</f>
        <v>0</v>
      </c>
      <c r="BT588" s="161">
        <f t="shared" si="924"/>
        <v>0</v>
      </c>
      <c r="BU588" s="161">
        <f t="shared" si="924"/>
        <v>0</v>
      </c>
      <c r="BV588" s="161">
        <f t="shared" si="924"/>
        <v>0</v>
      </c>
      <c r="BW588" s="161">
        <f t="shared" si="924"/>
        <v>0</v>
      </c>
      <c r="BX588" s="161">
        <f t="shared" si="924"/>
        <v>0</v>
      </c>
      <c r="BY588" s="161">
        <f t="shared" si="924"/>
        <v>0</v>
      </c>
      <c r="BZ588" s="161">
        <f t="shared" si="924"/>
        <v>0</v>
      </c>
      <c r="CA588" s="161">
        <f t="shared" si="924"/>
        <v>0</v>
      </c>
      <c r="CB588" s="161">
        <f t="shared" si="924"/>
        <v>0</v>
      </c>
      <c r="CC588" s="161">
        <f t="shared" si="924"/>
        <v>0</v>
      </c>
      <c r="CD588" s="161">
        <f t="shared" si="924"/>
        <v>0</v>
      </c>
      <c r="CE588" s="161">
        <f t="shared" si="924"/>
        <v>0</v>
      </c>
      <c r="CF588" s="161">
        <f t="shared" si="924"/>
        <v>0</v>
      </c>
      <c r="CG588" s="161">
        <f t="shared" si="924"/>
        <v>0</v>
      </c>
      <c r="CH588" s="161">
        <f t="shared" si="924"/>
        <v>0</v>
      </c>
      <c r="CI588" s="161">
        <f t="shared" si="924"/>
        <v>0</v>
      </c>
      <c r="CJ588" s="161">
        <f t="shared" si="924"/>
        <v>0</v>
      </c>
      <c r="CK588" s="161">
        <f t="shared" si="924"/>
        <v>0</v>
      </c>
      <c r="CL588" s="161">
        <f t="shared" si="924"/>
        <v>0</v>
      </c>
      <c r="CM588" s="161">
        <f t="shared" si="924"/>
        <v>0</v>
      </c>
      <c r="CN588" s="161">
        <f t="shared" si="924"/>
        <v>0</v>
      </c>
      <c r="CO588" s="161">
        <f t="shared" si="924"/>
        <v>0</v>
      </c>
      <c r="CP588" s="161">
        <f t="shared" si="924"/>
        <v>0</v>
      </c>
      <c r="CQ588" s="161">
        <f t="shared" si="924"/>
        <v>0</v>
      </c>
      <c r="CR588" s="161">
        <f t="shared" si="924"/>
        <v>0</v>
      </c>
      <c r="CS588" s="161">
        <f t="shared" si="924"/>
        <v>0</v>
      </c>
      <c r="CT588" s="161">
        <f t="shared" si="924"/>
        <v>0</v>
      </c>
      <c r="CU588" s="161">
        <f t="shared" si="924"/>
        <v>0</v>
      </c>
      <c r="CV588" s="161">
        <f t="shared" si="924"/>
        <v>0</v>
      </c>
      <c r="CW588" s="161">
        <f t="shared" si="924"/>
        <v>0</v>
      </c>
      <c r="CX588" s="161">
        <f t="shared" si="924"/>
        <v>0</v>
      </c>
      <c r="CY588" s="161">
        <f t="shared" si="924"/>
        <v>0</v>
      </c>
      <c r="CZ588" s="161">
        <f t="shared" si="924"/>
        <v>0</v>
      </c>
      <c r="DA588" s="161">
        <f t="shared" si="924"/>
        <v>0</v>
      </c>
      <c r="DB588" s="161">
        <f t="shared" si="924"/>
        <v>0</v>
      </c>
      <c r="DC588" s="161">
        <f t="shared" si="924"/>
        <v>0</v>
      </c>
      <c r="DD588" s="161">
        <f t="shared" si="924"/>
        <v>0</v>
      </c>
      <c r="DE588" s="161">
        <f t="shared" si="924"/>
        <v>0</v>
      </c>
      <c r="DF588" s="161">
        <f t="shared" si="924"/>
        <v>0</v>
      </c>
      <c r="DG588" s="161">
        <f t="shared" si="924"/>
        <v>0</v>
      </c>
      <c r="DH588" s="161">
        <f t="shared" si="924"/>
        <v>0</v>
      </c>
      <c r="DI588" s="161">
        <f t="shared" si="924"/>
        <v>0</v>
      </c>
      <c r="DJ588" s="161">
        <f t="shared" si="924"/>
        <v>0</v>
      </c>
      <c r="DK588" s="161">
        <f t="shared" si="924"/>
        <v>0</v>
      </c>
      <c r="DL588" s="161">
        <f t="shared" si="924"/>
        <v>0</v>
      </c>
      <c r="DM588" s="161">
        <f t="shared" si="924"/>
        <v>0</v>
      </c>
      <c r="DN588" s="161">
        <f t="shared" si="924"/>
        <v>0</v>
      </c>
      <c r="DO588" s="161">
        <f t="shared" si="924"/>
        <v>0</v>
      </c>
      <c r="DP588" s="161">
        <f t="shared" si="924"/>
        <v>0</v>
      </c>
      <c r="DQ588" s="161">
        <f t="shared" si="924"/>
        <v>0</v>
      </c>
      <c r="DR588" s="161">
        <f t="shared" si="924"/>
        <v>0</v>
      </c>
      <c r="DS588" s="161">
        <f t="shared" si="924"/>
        <v>0</v>
      </c>
      <c r="DT588" s="161">
        <f t="shared" si="924"/>
        <v>0</v>
      </c>
      <c r="DU588" s="161">
        <f t="shared" si="924"/>
        <v>0</v>
      </c>
      <c r="DV588" s="161">
        <f t="shared" si="924"/>
        <v>0</v>
      </c>
      <c r="DW588" s="161"/>
      <c r="DX588" s="162">
        <f>SUM(G588:DW588)</f>
        <v>0</v>
      </c>
    </row>
    <row r="589" spans="1:128" s="154" customFormat="1" hidden="1" outlineLevel="1" x14ac:dyDescent="0.2">
      <c r="A589" s="168" t="str">
        <f ca="1">Language!A$910</f>
        <v>ставка НДС</v>
      </c>
      <c r="B589" s="173"/>
      <c r="C589" s="147" t="s">
        <v>1</v>
      </c>
      <c r="D589" s="158">
        <v>1</v>
      </c>
      <c r="F589" s="6" t="s">
        <v>3191</v>
      </c>
      <c r="G589" s="305">
        <f>IF(G$2=1,Параметры!G$78,IF(F589=Параметры!F$78,Параметры!F$78,F589))</f>
        <v>0.2</v>
      </c>
      <c r="H589" s="305">
        <f>IF(H$2=1,Параметры!H$78,IF(G589=Параметры!G$78,Параметры!G$78,G589))</f>
        <v>0.2</v>
      </c>
      <c r="I589" s="305">
        <f>IF(I$2=1,Параметры!I$78,IF(H589=Параметры!H$78,Параметры!H$78,H589))</f>
        <v>0.2</v>
      </c>
      <c r="J589" s="305">
        <f>IF(J$2=1,Параметры!J$78,IF(I589=Параметры!I$78,Параметры!I$78,I589))</f>
        <v>0.2</v>
      </c>
      <c r="K589" s="305">
        <f>IF(K$2=1,Параметры!K$78,IF(J589=Параметры!J$78,Параметры!J$78,J589))</f>
        <v>0.2</v>
      </c>
      <c r="L589" s="305">
        <f>IF(L$2=1,Параметры!L$78,IF(K589=Параметры!K$78,Параметры!K$78,K589))</f>
        <v>0.2</v>
      </c>
      <c r="M589" s="305">
        <f>IF(M$2=1,Параметры!M$78,IF(L589=Параметры!L$78,Параметры!L$78,L589))</f>
        <v>0.2</v>
      </c>
      <c r="N589" s="305">
        <f>IF(N$2=1,Параметры!N$78,IF(M589=Параметры!M$78,Параметры!M$78,M589))</f>
        <v>0.2</v>
      </c>
      <c r="O589" s="305">
        <f>IF(O$2=1,Параметры!O$78,IF(N589=Параметры!N$78,Параметры!N$78,N589))</f>
        <v>0.2</v>
      </c>
      <c r="P589" s="305">
        <f>IF(P$2=1,Параметры!P$78,IF(O589=Параметры!O$78,Параметры!O$78,O589))</f>
        <v>0.2</v>
      </c>
      <c r="Q589" s="305">
        <f>IF(Q$2=1,Параметры!Q$78,IF(P589=Параметры!P$78,Параметры!P$78,P589))</f>
        <v>0.2</v>
      </c>
      <c r="R589" s="305">
        <f>IF(R$2=1,Параметры!R$78,IF(Q589=Параметры!Q$78,Параметры!Q$78,Q589))</f>
        <v>0.2</v>
      </c>
      <c r="S589" s="305">
        <f>IF(S$2=1,Параметры!S$78,IF(R589=Параметры!R$78,Параметры!R$78,R589))</f>
        <v>0.2</v>
      </c>
      <c r="T589" s="305">
        <f>IF(T$2=1,Параметры!T$78,IF(S589=Параметры!S$78,Параметры!S$78,S589))</f>
        <v>0.2</v>
      </c>
      <c r="U589" s="305">
        <f>IF(U$2=1,Параметры!U$78,IF(T589=Параметры!T$78,Параметры!T$78,T589))</f>
        <v>0.2</v>
      </c>
      <c r="V589" s="305">
        <f>IF(V$2=1,Параметры!V$78,IF(U589=Параметры!U$78,Параметры!U$78,U589))</f>
        <v>0.2</v>
      </c>
      <c r="W589" s="305">
        <f>IF(W$2=1,Параметры!W$78,IF(V589=Параметры!V$78,Параметры!V$78,V589))</f>
        <v>0.2</v>
      </c>
      <c r="X589" s="305">
        <f>IF(X$2=1,Параметры!X$78,IF(W589=Параметры!W$78,Параметры!W$78,W589))</f>
        <v>0.2</v>
      </c>
      <c r="Y589" s="305">
        <f>IF(Y$2=1,Параметры!Y$78,IF(X589=Параметры!X$78,Параметры!X$78,X589))</f>
        <v>0.2</v>
      </c>
      <c r="Z589" s="305">
        <f>IF(Z$2=1,Параметры!Z$78,IF(Y589=Параметры!Y$78,Параметры!Y$78,Y589))</f>
        <v>0.2</v>
      </c>
      <c r="AA589" s="305">
        <f>IF(AA$2=1,Параметры!AA$78,IF(Z589=Параметры!Z$78,Параметры!Z$78,Z589))</f>
        <v>0.2</v>
      </c>
      <c r="AB589" s="305">
        <f>IF(AB$2=1,Параметры!AB$78,IF(AA589=Параметры!AA$78,Параметры!AA$78,AA589))</f>
        <v>0.2</v>
      </c>
      <c r="AC589" s="305">
        <f>IF(AC$2=1,Параметры!AC$78,IF(AB589=Параметры!AB$78,Параметры!AB$78,AB589))</f>
        <v>0.2</v>
      </c>
      <c r="AD589" s="305">
        <f>IF(AD$2=1,Параметры!AD$78,IF(AC589=Параметры!AC$78,Параметры!AC$78,AC589))</f>
        <v>0.2</v>
      </c>
      <c r="AE589" s="305">
        <f>IF(AE$2=1,Параметры!AE$78,IF(AD589=Параметры!AD$78,Параметры!AD$78,AD589))</f>
        <v>0.2</v>
      </c>
      <c r="AF589" s="305">
        <f>IF(AF$2=1,Параметры!AF$78,IF(AE589=Параметры!AE$78,Параметры!AE$78,AE589))</f>
        <v>0.2</v>
      </c>
      <c r="AG589" s="305">
        <f>IF(AG$2=1,Параметры!AG$78,IF(AF589=Параметры!AF$78,Параметры!AF$78,AF589))</f>
        <v>0.2</v>
      </c>
      <c r="AH589" s="305">
        <f>IF(AH$2=1,Параметры!AH$78,IF(AG589=Параметры!AG$78,Параметры!AG$78,AG589))</f>
        <v>0.2</v>
      </c>
      <c r="AI589" s="305">
        <f>IF(AI$2=1,Параметры!AI$78,IF(AH589=Параметры!AH$78,Параметры!AH$78,AH589))</f>
        <v>0.2</v>
      </c>
      <c r="AJ589" s="305">
        <f>IF(AJ$2=1,Параметры!AJ$78,IF(AI589=Параметры!AI$78,Параметры!AI$78,AI589))</f>
        <v>0.2</v>
      </c>
      <c r="AK589" s="305">
        <f>IF(AK$2=1,Параметры!AK$78,IF(AJ589=Параметры!AJ$78,Параметры!AJ$78,AJ589))</f>
        <v>0.2</v>
      </c>
      <c r="AL589" s="305">
        <f>IF(AL$2=1,Параметры!AL$78,IF(AK589=Параметры!AK$78,Параметры!AK$78,AK589))</f>
        <v>0.2</v>
      </c>
      <c r="AM589" s="305">
        <f>IF(AM$2=1,Параметры!AM$78,IF(AL589=Параметры!AL$78,Параметры!AL$78,AL589))</f>
        <v>0.2</v>
      </c>
      <c r="AN589" s="305">
        <f>IF(AN$2=1,Параметры!AN$78,IF(AM589=Параметры!AM$78,Параметры!AM$78,AM589))</f>
        <v>0.2</v>
      </c>
      <c r="AO589" s="305">
        <f>IF(AO$2=1,Параметры!AO$78,IF(AN589=Параметры!AN$78,Параметры!AN$78,AN589))</f>
        <v>0.2</v>
      </c>
      <c r="AP589" s="305">
        <f>IF(AP$2=1,Параметры!AP$78,IF(AO589=Параметры!AO$78,Параметры!AO$78,AO589))</f>
        <v>0.2</v>
      </c>
      <c r="AQ589" s="305">
        <f>IF(AQ$2=1,Параметры!AQ$78,IF(AP589=Параметры!AP$78,Параметры!AP$78,AP589))</f>
        <v>0.2</v>
      </c>
      <c r="AR589" s="305">
        <f>IF(AR$2=1,Параметры!AR$78,IF(AQ589=Параметры!AQ$78,Параметры!AQ$78,AQ589))</f>
        <v>0.2</v>
      </c>
      <c r="AS589" s="305">
        <f>IF(AS$2=1,Параметры!AS$78,IF(AR589=Параметры!AR$78,Параметры!AR$78,AR589))</f>
        <v>0.2</v>
      </c>
      <c r="AT589" s="305">
        <f>IF(AT$2=1,Параметры!AT$78,IF(AS589=Параметры!AS$78,Параметры!AS$78,AS589))</f>
        <v>0.2</v>
      </c>
      <c r="AU589" s="305">
        <f>IF(AU$2=1,Параметры!AU$78,IF(AT589=Параметры!AT$78,Параметры!AT$78,AT589))</f>
        <v>0.2</v>
      </c>
      <c r="AV589" s="305">
        <f>IF(AV$2=1,Параметры!AV$78,IF(AU589=Параметры!AU$78,Параметры!AU$78,AU589))</f>
        <v>0.2</v>
      </c>
      <c r="AW589" s="305">
        <f>IF(AW$2=1,Параметры!AW$78,IF(AV589=Параметры!AV$78,Параметры!AV$78,AV589))</f>
        <v>0.2</v>
      </c>
      <c r="AX589" s="305">
        <f>IF(AX$2=1,Параметры!AX$78,IF(AW589=Параметры!AW$78,Параметры!AW$78,AW589))</f>
        <v>0.2</v>
      </c>
      <c r="AY589" s="305">
        <f>IF(AY$2=1,Параметры!AY$78,IF(AX589=Параметры!AX$78,Параметры!AX$78,AX589))</f>
        <v>0.2</v>
      </c>
      <c r="AZ589" s="305">
        <f>IF(AZ$2=1,Параметры!AZ$78,IF(AY589=Параметры!AY$78,Параметры!AY$78,AY589))</f>
        <v>0.2</v>
      </c>
      <c r="BA589" s="305">
        <f>IF(BA$2=1,Параметры!BA$78,IF(AZ589=Параметры!AZ$78,Параметры!AZ$78,AZ589))</f>
        <v>0.2</v>
      </c>
      <c r="BB589" s="305">
        <f>IF(BB$2=1,Параметры!BB$78,IF(BA589=Параметры!BA$78,Параметры!BA$78,BA589))</f>
        <v>0.2</v>
      </c>
      <c r="BC589" s="305">
        <f>IF(BC$2=1,Параметры!BC$78,IF(BB589=Параметры!BB$78,Параметры!BB$78,BB589))</f>
        <v>0.2</v>
      </c>
      <c r="BD589" s="305">
        <f>IF(BD$2=1,Параметры!BD$78,IF(BC589=Параметры!BC$78,Параметры!BC$78,BC589))</f>
        <v>0.2</v>
      </c>
      <c r="BE589" s="305">
        <f>IF(BE$2=1,Параметры!BE$78,IF(BD589=Параметры!BD$78,Параметры!BD$78,BD589))</f>
        <v>0.2</v>
      </c>
      <c r="BF589" s="305">
        <f>IF(BF$2=1,Параметры!BF$78,IF(BE589=Параметры!BE$78,Параметры!BE$78,BE589))</f>
        <v>0.2</v>
      </c>
      <c r="BG589" s="305">
        <f>IF(BG$2=1,Параметры!BG$78,IF(BF589=Параметры!BF$78,Параметры!BF$78,BF589))</f>
        <v>0.2</v>
      </c>
      <c r="BH589" s="305">
        <f>IF(BH$2=1,Параметры!BH$78,IF(BG589=Параметры!BG$78,Параметры!BG$78,BG589))</f>
        <v>0.2</v>
      </c>
      <c r="BI589" s="305">
        <f>IF(BI$2=1,Параметры!BI$78,IF(BH589=Параметры!BH$78,Параметры!BH$78,BH589))</f>
        <v>0.2</v>
      </c>
      <c r="BJ589" s="305">
        <f>IF(BJ$2=1,Параметры!BJ$78,IF(BI589=Параметры!BI$78,Параметры!BI$78,BI589))</f>
        <v>0.2</v>
      </c>
      <c r="BK589" s="305">
        <f>IF(BK$2=1,Параметры!BK$78,IF(BJ589=Параметры!BJ$78,Параметры!BJ$78,BJ589))</f>
        <v>0.2</v>
      </c>
      <c r="BL589" s="305">
        <f>IF(BL$2=1,Параметры!BL$78,IF(BK589=Параметры!BK$78,Параметры!BK$78,BK589))</f>
        <v>0.2</v>
      </c>
      <c r="BM589" s="305">
        <f>IF(BM$2=1,Параметры!BM$78,IF(BL589=Параметры!BL$78,Параметры!BL$78,BL589))</f>
        <v>0.2</v>
      </c>
      <c r="BN589" s="305">
        <f>IF(BN$2=1,Параметры!BN$78,IF(BM589=Параметры!BM$78,Параметры!BM$78,BM589))</f>
        <v>0.2</v>
      </c>
      <c r="BO589" s="305">
        <f>IF(BO$2=1,Параметры!BO$78,IF(BN589=Параметры!BN$78,Параметры!BN$78,BN589))</f>
        <v>0.2</v>
      </c>
      <c r="BP589" s="305">
        <f>IF(BP$2=1,Параметры!BP$78,IF(BO589=Параметры!BO$78,Параметры!BO$78,BO589))</f>
        <v>0.2</v>
      </c>
      <c r="BQ589" s="305">
        <f>IF(BQ$2=1,Параметры!BQ$78,IF(BP589=Параметры!BP$78,Параметры!BP$78,BP589))</f>
        <v>0.2</v>
      </c>
      <c r="BR589" s="305">
        <f>IF(BR$2=1,Параметры!BR$78,IF(BQ589=Параметры!BQ$78,Параметры!BQ$78,BQ589))</f>
        <v>0.2</v>
      </c>
      <c r="BS589" s="305">
        <f>IF(BS$2=1,Параметры!BS$78,IF(BR589=Параметры!BR$78,Параметры!BR$78,BR589))</f>
        <v>0.2</v>
      </c>
      <c r="BT589" s="305">
        <f>IF(BT$2=1,Параметры!BT$78,IF(BS589=Параметры!BS$78,Параметры!BS$78,BS589))</f>
        <v>0.2</v>
      </c>
      <c r="BU589" s="305">
        <f>IF(BU$2=1,Параметры!BU$78,IF(BT589=Параметры!BT$78,Параметры!BT$78,BT589))</f>
        <v>0.2</v>
      </c>
      <c r="BV589" s="305">
        <f>IF(BV$2=1,Параметры!BV$78,IF(BU589=Параметры!BU$78,Параметры!BU$78,BU589))</f>
        <v>0.2</v>
      </c>
      <c r="BW589" s="305">
        <f>IF(BW$2=1,Параметры!BW$78,IF(BV589=Параметры!BV$78,Параметры!BV$78,BV589))</f>
        <v>0.2</v>
      </c>
      <c r="BX589" s="305">
        <f>IF(BX$2=1,Параметры!BX$78,IF(BW589=Параметры!BW$78,Параметры!BW$78,BW589))</f>
        <v>0.2</v>
      </c>
      <c r="BY589" s="305">
        <f>IF(BY$2=1,Параметры!BY$78,IF(BX589=Параметры!BX$78,Параметры!BX$78,BX589))</f>
        <v>0.2</v>
      </c>
      <c r="BZ589" s="305">
        <f>IF(BZ$2=1,Параметры!BZ$78,IF(BY589=Параметры!BY$78,Параметры!BY$78,BY589))</f>
        <v>0.2</v>
      </c>
      <c r="CA589" s="305">
        <f>IF(CA$2=1,Параметры!CA$78,IF(BZ589=Параметры!BZ$78,Параметры!BZ$78,BZ589))</f>
        <v>0.2</v>
      </c>
      <c r="CB589" s="305">
        <f>IF(CB$2=1,Параметры!CB$78,IF(CA589=Параметры!CA$78,Параметры!CA$78,CA589))</f>
        <v>0.2</v>
      </c>
      <c r="CC589" s="305">
        <f>IF(CC$2=1,Параметры!CC$78,IF(CB589=Параметры!CB$78,Параметры!CB$78,CB589))</f>
        <v>0.2</v>
      </c>
      <c r="CD589" s="305">
        <f>IF(CD$2=1,Параметры!CD$78,IF(CC589=Параметры!CC$78,Параметры!CC$78,CC589))</f>
        <v>0.2</v>
      </c>
      <c r="CE589" s="305">
        <f>IF(CE$2=1,Параметры!CE$78,IF(CD589=Параметры!CD$78,Параметры!CD$78,CD589))</f>
        <v>0.2</v>
      </c>
      <c r="CF589" s="305">
        <f>IF(CF$2=1,Параметры!CF$78,IF(CE589=Параметры!CE$78,Параметры!CE$78,CE589))</f>
        <v>0.2</v>
      </c>
      <c r="CG589" s="305">
        <f>IF(CG$2=1,Параметры!CG$78,IF(CF589=Параметры!CF$78,Параметры!CF$78,CF589))</f>
        <v>0.2</v>
      </c>
      <c r="CH589" s="305">
        <f>IF(CH$2=1,Параметры!CH$78,IF(CG589=Параметры!CG$78,Параметры!CG$78,CG589))</f>
        <v>0.2</v>
      </c>
      <c r="CI589" s="305">
        <f>IF(CI$2=1,Параметры!CI$78,IF(CH589=Параметры!CH$78,Параметры!CH$78,CH589))</f>
        <v>0.2</v>
      </c>
      <c r="CJ589" s="305">
        <f>IF(CJ$2=1,Параметры!CJ$78,IF(CI589=Параметры!CI$78,Параметры!CI$78,CI589))</f>
        <v>0.2</v>
      </c>
      <c r="CK589" s="305">
        <f>IF(CK$2=1,Параметры!CK$78,IF(CJ589=Параметры!CJ$78,Параметры!CJ$78,CJ589))</f>
        <v>0.2</v>
      </c>
      <c r="CL589" s="305">
        <f>IF(CL$2=1,Параметры!CL$78,IF(CK589=Параметры!CK$78,Параметры!CK$78,CK589))</f>
        <v>0.2</v>
      </c>
      <c r="CM589" s="305">
        <f>IF(CM$2=1,Параметры!CM$78,IF(CL589=Параметры!CL$78,Параметры!CL$78,CL589))</f>
        <v>0.2</v>
      </c>
      <c r="CN589" s="305">
        <f>IF(CN$2=1,Параметры!CN$78,IF(CM589=Параметры!CM$78,Параметры!CM$78,CM589))</f>
        <v>0.2</v>
      </c>
      <c r="CO589" s="305">
        <f>IF(CO$2=1,Параметры!CO$78,IF(CN589=Параметры!CN$78,Параметры!CN$78,CN589))</f>
        <v>0.2</v>
      </c>
      <c r="CP589" s="305">
        <f>IF(CP$2=1,Параметры!CP$78,IF(CO589=Параметры!CO$78,Параметры!CO$78,CO589))</f>
        <v>0.2</v>
      </c>
      <c r="CQ589" s="305">
        <f>IF(CQ$2=1,Параметры!CQ$78,IF(CP589=Параметры!CP$78,Параметры!CP$78,CP589))</f>
        <v>0.2</v>
      </c>
      <c r="CR589" s="305">
        <f>IF(CR$2=1,Параметры!CR$78,IF(CQ589=Параметры!CQ$78,Параметры!CQ$78,CQ589))</f>
        <v>0.2</v>
      </c>
      <c r="CS589" s="305">
        <f>IF(CS$2=1,Параметры!CS$78,IF(CR589=Параметры!CR$78,Параметры!CR$78,CR589))</f>
        <v>0.2</v>
      </c>
      <c r="CT589" s="305">
        <f>IF(CT$2=1,Параметры!CT$78,IF(CS589=Параметры!CS$78,Параметры!CS$78,CS589))</f>
        <v>0.2</v>
      </c>
      <c r="CU589" s="305">
        <f>IF(CU$2=1,Параметры!CU$78,IF(CT589=Параметры!CT$78,Параметры!CT$78,CT589))</f>
        <v>0.2</v>
      </c>
      <c r="CV589" s="305">
        <f>IF(CV$2=1,Параметры!CV$78,IF(CU589=Параметры!CU$78,Параметры!CU$78,CU589))</f>
        <v>0.2</v>
      </c>
      <c r="CW589" s="305">
        <f>IF(CW$2=1,Параметры!CW$78,IF(CV589=Параметры!CV$78,Параметры!CV$78,CV589))</f>
        <v>0.2</v>
      </c>
      <c r="CX589" s="305">
        <f>IF(CX$2=1,Параметры!CX$78,IF(CW589=Параметры!CW$78,Параметры!CW$78,CW589))</f>
        <v>0.2</v>
      </c>
      <c r="CY589" s="305">
        <f>IF(CY$2=1,Параметры!CY$78,IF(CX589=Параметры!CX$78,Параметры!CX$78,CX589))</f>
        <v>0.2</v>
      </c>
      <c r="CZ589" s="305">
        <f>IF(CZ$2=1,Параметры!CZ$78,IF(CY589=Параметры!CY$78,Параметры!CY$78,CY589))</f>
        <v>0.2</v>
      </c>
      <c r="DA589" s="305">
        <f>IF(DA$2=1,Параметры!DA$78,IF(CZ589=Параметры!CZ$78,Параметры!CZ$78,CZ589))</f>
        <v>0.2</v>
      </c>
      <c r="DB589" s="305">
        <f>IF(DB$2=1,Параметры!DB$78,IF(DA589=Параметры!DA$78,Параметры!DA$78,DA589))</f>
        <v>0.2</v>
      </c>
      <c r="DC589" s="305">
        <f>IF(DC$2=1,Параметры!DC$78,IF(DB589=Параметры!DB$78,Параметры!DB$78,DB589))</f>
        <v>0.2</v>
      </c>
      <c r="DD589" s="305">
        <f>IF(DD$2=1,Параметры!DD$78,IF(DC589=Параметры!DC$78,Параметры!DC$78,DC589))</f>
        <v>0.2</v>
      </c>
      <c r="DE589" s="305">
        <f>IF(DE$2=1,Параметры!DE$78,IF(DD589=Параметры!DD$78,Параметры!DD$78,DD589))</f>
        <v>0.2</v>
      </c>
      <c r="DF589" s="305">
        <f>IF(DF$2=1,Параметры!DF$78,IF(DE589=Параметры!DE$78,Параметры!DE$78,DE589))</f>
        <v>0.2</v>
      </c>
      <c r="DG589" s="305">
        <f>IF(DG$2=1,Параметры!DG$78,IF(DF589=Параметры!DF$78,Параметры!DF$78,DF589))</f>
        <v>0.2</v>
      </c>
      <c r="DH589" s="305">
        <f>IF(DH$2=1,Параметры!DH$78,IF(DG589=Параметры!DG$78,Параметры!DG$78,DG589))</f>
        <v>0.2</v>
      </c>
      <c r="DI589" s="305">
        <f>IF(DI$2=1,Параметры!DI$78,IF(DH589=Параметры!DH$78,Параметры!DH$78,DH589))</f>
        <v>0.2</v>
      </c>
      <c r="DJ589" s="305">
        <f>IF(DJ$2=1,Параметры!DJ$78,IF(DI589=Параметры!DI$78,Параметры!DI$78,DI589))</f>
        <v>0.2</v>
      </c>
      <c r="DK589" s="305">
        <f>IF(DK$2=1,Параметры!DK$78,IF(DJ589=Параметры!DJ$78,Параметры!DJ$78,DJ589))</f>
        <v>0.2</v>
      </c>
      <c r="DL589" s="305">
        <f>IF(DL$2=1,Параметры!DL$78,IF(DK589=Параметры!DK$78,Параметры!DK$78,DK589))</f>
        <v>0.2</v>
      </c>
      <c r="DM589" s="305">
        <f>IF(DM$2=1,Параметры!DM$78,IF(DL589=Параметры!DL$78,Параметры!DL$78,DL589))</f>
        <v>0.2</v>
      </c>
      <c r="DN589" s="305">
        <f>IF(DN$2=1,Параметры!DN$78,IF(DM589=Параметры!DM$78,Параметры!DM$78,DM589))</f>
        <v>0.2</v>
      </c>
      <c r="DO589" s="305">
        <f>IF(DO$2=1,Параметры!DO$78,IF(DN589=Параметры!DN$78,Параметры!DN$78,DN589))</f>
        <v>0.2</v>
      </c>
      <c r="DP589" s="305">
        <f>IF(DP$2=1,Параметры!DP$78,IF(DO589=Параметры!DO$78,Параметры!DO$78,DO589))</f>
        <v>0.2</v>
      </c>
      <c r="DQ589" s="305">
        <f>IF(DQ$2=1,Параметры!DQ$78,IF(DP589=Параметры!DP$78,Параметры!DP$78,DP589))</f>
        <v>0.2</v>
      </c>
      <c r="DR589" s="305">
        <f>IF(DR$2=1,Параметры!DR$78,IF(DQ589=Параметры!DQ$78,Параметры!DQ$78,DQ589))</f>
        <v>0.2</v>
      </c>
      <c r="DS589" s="305">
        <f>IF(DS$2=1,Параметры!DS$78,IF(DR589=Параметры!DR$78,Параметры!DR$78,DR589))</f>
        <v>0.2</v>
      </c>
      <c r="DT589" s="305">
        <f>IF(DT$2=1,Параметры!DT$78,IF(DS589=Параметры!DS$78,Параметры!DS$78,DS589))</f>
        <v>0.2</v>
      </c>
      <c r="DU589" s="305">
        <f>IF(DU$2=1,Параметры!DU$78,IF(DT589=Параметры!DT$78,Параметры!DT$78,DT589))</f>
        <v>0.2</v>
      </c>
      <c r="DV589" s="305">
        <f>IF(DV$2=1,Параметры!DV$78,IF(DU589=Параметры!DU$78,Параметры!DU$78,DU589))</f>
        <v>0.2</v>
      </c>
      <c r="DW589" s="174"/>
      <c r="DX589" s="170"/>
    </row>
    <row r="590" spans="1:128" s="154" customFormat="1" hidden="1" outlineLevel="1" x14ac:dyDescent="0.2">
      <c r="A590" s="168" t="str">
        <f ca="1">Language!A$911</f>
        <v>выручка от продажи актива, без НДС</v>
      </c>
      <c r="B590" s="200"/>
      <c r="C590" s="147" t="str">
        <f ca="1">CHOOSE(D590,CurName1,CurName2,CurName3)</f>
        <v>тыс. руб.</v>
      </c>
      <c r="D590" s="158">
        <v>1</v>
      </c>
      <c r="E590" s="154" t="s">
        <v>702</v>
      </c>
      <c r="F590" s="6" t="s">
        <v>3194</v>
      </c>
      <c r="G590" s="302">
        <v>0</v>
      </c>
      <c r="H590" s="302">
        <v>0</v>
      </c>
      <c r="I590" s="302">
        <v>0</v>
      </c>
      <c r="J590" s="302">
        <v>0</v>
      </c>
      <c r="K590" s="302">
        <v>0</v>
      </c>
      <c r="L590" s="302">
        <v>0</v>
      </c>
      <c r="M590" s="302">
        <v>0</v>
      </c>
      <c r="N590" s="302">
        <v>0</v>
      </c>
      <c r="O590" s="302">
        <v>0</v>
      </c>
      <c r="P590" s="302">
        <v>0</v>
      </c>
      <c r="Q590" s="302">
        <v>0</v>
      </c>
      <c r="R590" s="302">
        <v>0</v>
      </c>
      <c r="S590" s="302">
        <v>0</v>
      </c>
      <c r="T590" s="302">
        <v>0</v>
      </c>
      <c r="U590" s="302">
        <v>0</v>
      </c>
      <c r="V590" s="302">
        <v>0</v>
      </c>
      <c r="W590" s="302">
        <v>0</v>
      </c>
      <c r="X590" s="302">
        <v>0</v>
      </c>
      <c r="Y590" s="302">
        <v>0</v>
      </c>
      <c r="Z590" s="302">
        <v>0</v>
      </c>
      <c r="AA590" s="302">
        <v>0</v>
      </c>
      <c r="AB590" s="302">
        <v>0</v>
      </c>
      <c r="AC590" s="302">
        <v>0</v>
      </c>
      <c r="AD590" s="302">
        <v>0</v>
      </c>
      <c r="AE590" s="302">
        <v>0</v>
      </c>
      <c r="AF590" s="302">
        <v>0</v>
      </c>
      <c r="AG590" s="302">
        <v>0</v>
      </c>
      <c r="AH590" s="302">
        <v>0</v>
      </c>
      <c r="AI590" s="302">
        <v>0</v>
      </c>
      <c r="AJ590" s="302">
        <v>0</v>
      </c>
      <c r="AK590" s="302">
        <v>0</v>
      </c>
      <c r="AL590" s="302">
        <v>0</v>
      </c>
      <c r="AM590" s="302">
        <v>0</v>
      </c>
      <c r="AN590" s="302">
        <v>0</v>
      </c>
      <c r="AO590" s="302">
        <v>0</v>
      </c>
      <c r="AP590" s="302">
        <v>0</v>
      </c>
      <c r="AQ590" s="302">
        <v>0</v>
      </c>
      <c r="AR590" s="302">
        <v>0</v>
      </c>
      <c r="AS590" s="302">
        <v>0</v>
      </c>
      <c r="AT590" s="302">
        <v>0</v>
      </c>
      <c r="AU590" s="302">
        <v>0</v>
      </c>
      <c r="AV590" s="302">
        <v>0</v>
      </c>
      <c r="AW590" s="302">
        <v>0</v>
      </c>
      <c r="AX590" s="302">
        <v>0</v>
      </c>
      <c r="AY590" s="302">
        <v>0</v>
      </c>
      <c r="AZ590" s="302">
        <v>0</v>
      </c>
      <c r="BA590" s="302">
        <v>0</v>
      </c>
      <c r="BB590" s="302">
        <v>0</v>
      </c>
      <c r="BC590" s="302">
        <v>0</v>
      </c>
      <c r="BD590" s="302">
        <v>0</v>
      </c>
      <c r="BE590" s="302">
        <v>0</v>
      </c>
      <c r="BF590" s="302">
        <v>0</v>
      </c>
      <c r="BG590" s="302">
        <v>0</v>
      </c>
      <c r="BH590" s="302">
        <v>0</v>
      </c>
      <c r="BI590" s="302">
        <v>0</v>
      </c>
      <c r="BJ590" s="302">
        <v>0</v>
      </c>
      <c r="BK590" s="302">
        <v>0</v>
      </c>
      <c r="BL590" s="302">
        <v>0</v>
      </c>
      <c r="BM590" s="302">
        <v>0</v>
      </c>
      <c r="BN590" s="302">
        <v>0</v>
      </c>
      <c r="BO590" s="302">
        <v>0</v>
      </c>
      <c r="BP590" s="302">
        <v>0</v>
      </c>
      <c r="BQ590" s="302">
        <v>0</v>
      </c>
      <c r="BR590" s="302">
        <v>0</v>
      </c>
      <c r="BS590" s="302">
        <v>0</v>
      </c>
      <c r="BT590" s="302">
        <v>0</v>
      </c>
      <c r="BU590" s="302">
        <v>0</v>
      </c>
      <c r="BV590" s="302">
        <v>0</v>
      </c>
      <c r="BW590" s="302">
        <v>0</v>
      </c>
      <c r="BX590" s="302">
        <v>0</v>
      </c>
      <c r="BY590" s="302">
        <v>0</v>
      </c>
      <c r="BZ590" s="302">
        <v>0</v>
      </c>
      <c r="CA590" s="302">
        <v>0</v>
      </c>
      <c r="CB590" s="302">
        <v>0</v>
      </c>
      <c r="CC590" s="302">
        <v>0</v>
      </c>
      <c r="CD590" s="302">
        <v>0</v>
      </c>
      <c r="CE590" s="302">
        <v>0</v>
      </c>
      <c r="CF590" s="302">
        <v>0</v>
      </c>
      <c r="CG590" s="302">
        <v>0</v>
      </c>
      <c r="CH590" s="302">
        <v>0</v>
      </c>
      <c r="CI590" s="302">
        <v>0</v>
      </c>
      <c r="CJ590" s="302">
        <v>0</v>
      </c>
      <c r="CK590" s="302">
        <v>0</v>
      </c>
      <c r="CL590" s="302">
        <v>0</v>
      </c>
      <c r="CM590" s="302">
        <v>0</v>
      </c>
      <c r="CN590" s="302">
        <v>0</v>
      </c>
      <c r="CO590" s="302">
        <v>0</v>
      </c>
      <c r="CP590" s="302">
        <v>0</v>
      </c>
      <c r="CQ590" s="302">
        <v>0</v>
      </c>
      <c r="CR590" s="302">
        <v>0</v>
      </c>
      <c r="CS590" s="302">
        <v>0</v>
      </c>
      <c r="CT590" s="302">
        <v>0</v>
      </c>
      <c r="CU590" s="302">
        <v>0</v>
      </c>
      <c r="CV590" s="302">
        <v>0</v>
      </c>
      <c r="CW590" s="302">
        <v>0</v>
      </c>
      <c r="CX590" s="302">
        <v>0</v>
      </c>
      <c r="CY590" s="302">
        <v>0</v>
      </c>
      <c r="CZ590" s="302">
        <v>0</v>
      </c>
      <c r="DA590" s="302">
        <v>0</v>
      </c>
      <c r="DB590" s="302">
        <v>0</v>
      </c>
      <c r="DC590" s="302">
        <v>0</v>
      </c>
      <c r="DD590" s="302">
        <v>0</v>
      </c>
      <c r="DE590" s="302">
        <v>0</v>
      </c>
      <c r="DF590" s="302">
        <v>0</v>
      </c>
      <c r="DG590" s="302">
        <v>0</v>
      </c>
      <c r="DH590" s="302">
        <v>0</v>
      </c>
      <c r="DI590" s="302">
        <v>0</v>
      </c>
      <c r="DJ590" s="302">
        <v>0</v>
      </c>
      <c r="DK590" s="302">
        <v>0</v>
      </c>
      <c r="DL590" s="302">
        <v>0</v>
      </c>
      <c r="DM590" s="302">
        <v>0</v>
      </c>
      <c r="DN590" s="302">
        <v>0</v>
      </c>
      <c r="DO590" s="302">
        <v>0</v>
      </c>
      <c r="DP590" s="302">
        <v>0</v>
      </c>
      <c r="DQ590" s="302">
        <v>0</v>
      </c>
      <c r="DR590" s="302">
        <v>0</v>
      </c>
      <c r="DS590" s="302">
        <v>0</v>
      </c>
      <c r="DT590" s="302">
        <v>0</v>
      </c>
      <c r="DU590" s="302">
        <v>0</v>
      </c>
      <c r="DV590" s="302">
        <v>0</v>
      </c>
      <c r="DW590" s="169"/>
      <c r="DX590" s="177">
        <f>SUM(G590:DW590)</f>
        <v>0</v>
      </c>
    </row>
    <row r="591" spans="1:128" hidden="1" outlineLevel="1" x14ac:dyDescent="0.2">
      <c r="A591" s="168" t="str">
        <f ca="1">Language!A$912</f>
        <v>суммы в осн. валюте: график оплаты, без НДС</v>
      </c>
      <c r="B591" s="187"/>
      <c r="C591" s="147" t="str">
        <f t="shared" ref="C591:C609" ca="1" si="925">CHOOSE(D591,CurName1,CurName2,CurName3)</f>
        <v>тыс. руб.</v>
      </c>
      <c r="D591" s="158">
        <v>1</v>
      </c>
      <c r="E591" s="154" t="s">
        <v>699</v>
      </c>
      <c r="F591" s="6" t="s">
        <v>3432</v>
      </c>
      <c r="G591" s="169">
        <f>G581*CHOOSE($D581,1,Параметры!G$59,Параметры!G$65)</f>
        <v>0</v>
      </c>
      <c r="H591" s="169">
        <f>H581*CHOOSE($D581,1,Параметры!H$59,Параметры!H$65)</f>
        <v>2500</v>
      </c>
      <c r="I591" s="169">
        <f>I581*CHOOSE($D581,1,Параметры!I$59,Параметры!I$65)</f>
        <v>0</v>
      </c>
      <c r="J591" s="169">
        <f>J581*CHOOSE($D581,1,Параметры!J$59,Параметры!J$65)</f>
        <v>0</v>
      </c>
      <c r="K591" s="169">
        <f>K581*CHOOSE($D581,1,Параметры!K$59,Параметры!K$65)</f>
        <v>0</v>
      </c>
      <c r="L591" s="169">
        <f>L581*CHOOSE($D581,1,Параметры!L$59,Параметры!L$65)</f>
        <v>0</v>
      </c>
      <c r="M591" s="169">
        <f>M581*CHOOSE($D581,1,Параметры!M$59,Параметры!M$65)</f>
        <v>0</v>
      </c>
      <c r="N591" s="169">
        <f>N581*CHOOSE($D581,1,Параметры!N$59,Параметры!N$65)</f>
        <v>0</v>
      </c>
      <c r="O591" s="169">
        <f>O581*CHOOSE($D581,1,Параметры!O$59,Параметры!O$65)</f>
        <v>0</v>
      </c>
      <c r="P591" s="169">
        <f>P581*CHOOSE($D581,1,Параметры!P$59,Параметры!P$65)</f>
        <v>0</v>
      </c>
      <c r="Q591" s="169">
        <f>Q581*CHOOSE($D581,1,Параметры!Q$59,Параметры!Q$65)</f>
        <v>0</v>
      </c>
      <c r="R591" s="169">
        <f>R581*CHOOSE($D581,1,Параметры!R$59,Параметры!R$65)</f>
        <v>0</v>
      </c>
      <c r="S591" s="169">
        <f>S581*CHOOSE($D581,1,Параметры!S$59,Параметры!S$65)</f>
        <v>0</v>
      </c>
      <c r="T591" s="169">
        <f>T581*CHOOSE($D581,1,Параметры!T$59,Параметры!T$65)</f>
        <v>0</v>
      </c>
      <c r="U591" s="169">
        <f>U581*CHOOSE($D581,1,Параметры!U$59,Параметры!U$65)</f>
        <v>0</v>
      </c>
      <c r="V591" s="169">
        <f>V581*CHOOSE($D581,1,Параметры!V$59,Параметры!V$65)</f>
        <v>0</v>
      </c>
      <c r="W591" s="169">
        <f>W581*CHOOSE($D581,1,Параметры!W$59,Параметры!W$65)</f>
        <v>0</v>
      </c>
      <c r="X591" s="169">
        <f>X581*CHOOSE($D581,1,Параметры!X$59,Параметры!X$65)</f>
        <v>0</v>
      </c>
      <c r="Y591" s="169">
        <f>Y581*CHOOSE($D581,1,Параметры!Y$59,Параметры!Y$65)</f>
        <v>0</v>
      </c>
      <c r="Z591" s="169">
        <f>Z581*CHOOSE($D581,1,Параметры!Z$59,Параметры!Z$65)</f>
        <v>0</v>
      </c>
      <c r="AA591" s="169">
        <f>AA581*CHOOSE($D581,1,Параметры!AA$59,Параметры!AA$65)</f>
        <v>0</v>
      </c>
      <c r="AB591" s="169">
        <f>AB581*CHOOSE($D581,1,Параметры!AB$59,Параметры!AB$65)</f>
        <v>0</v>
      </c>
      <c r="AC591" s="169">
        <f>AC581*CHOOSE($D581,1,Параметры!AC$59,Параметры!AC$65)</f>
        <v>0</v>
      </c>
      <c r="AD591" s="169">
        <f>AD581*CHOOSE($D581,1,Параметры!AD$59,Параметры!AD$65)</f>
        <v>0</v>
      </c>
      <c r="AE591" s="169">
        <f>AE581*CHOOSE($D581,1,Параметры!AE$59,Параметры!AE$65)</f>
        <v>0</v>
      </c>
      <c r="AF591" s="169">
        <f>AF581*CHOOSE($D581,1,Параметры!AF$59,Параметры!AF$65)</f>
        <v>0</v>
      </c>
      <c r="AG591" s="169">
        <f>AG581*CHOOSE($D581,1,Параметры!AG$59,Параметры!AG$65)</f>
        <v>0</v>
      </c>
      <c r="AH591" s="169">
        <f>AH581*CHOOSE($D581,1,Параметры!AH$59,Параметры!AH$65)</f>
        <v>0</v>
      </c>
      <c r="AI591" s="169">
        <f>AI581*CHOOSE($D581,1,Параметры!AI$59,Параметры!AI$65)</f>
        <v>0</v>
      </c>
      <c r="AJ591" s="169">
        <f>AJ581*CHOOSE($D581,1,Параметры!AJ$59,Параметры!AJ$65)</f>
        <v>0</v>
      </c>
      <c r="AK591" s="169">
        <f>AK581*CHOOSE($D581,1,Параметры!AK$59,Параметры!AK$65)</f>
        <v>0</v>
      </c>
      <c r="AL591" s="169">
        <f>AL581*CHOOSE($D581,1,Параметры!AL$59,Параметры!AL$65)</f>
        <v>0</v>
      </c>
      <c r="AM591" s="169">
        <f>AM581*CHOOSE($D581,1,Параметры!AM$59,Параметры!AM$65)</f>
        <v>0</v>
      </c>
      <c r="AN591" s="169">
        <f>AN581*CHOOSE($D581,1,Параметры!AN$59,Параметры!AN$65)</f>
        <v>0</v>
      </c>
      <c r="AO591" s="169">
        <f>AO581*CHOOSE($D581,1,Параметры!AO$59,Параметры!AO$65)</f>
        <v>0</v>
      </c>
      <c r="AP591" s="169">
        <f>AP581*CHOOSE($D581,1,Параметры!AP$59,Параметры!AP$65)</f>
        <v>0</v>
      </c>
      <c r="AQ591" s="169">
        <f>AQ581*CHOOSE($D581,1,Параметры!AQ$59,Параметры!AQ$65)</f>
        <v>0</v>
      </c>
      <c r="AR591" s="169">
        <f>AR581*CHOOSE($D581,1,Параметры!AR$59,Параметры!AR$65)</f>
        <v>0</v>
      </c>
      <c r="AS591" s="169">
        <f>AS581*CHOOSE($D581,1,Параметры!AS$59,Параметры!AS$65)</f>
        <v>0</v>
      </c>
      <c r="AT591" s="169">
        <f>AT581*CHOOSE($D581,1,Параметры!AT$59,Параметры!AT$65)</f>
        <v>0</v>
      </c>
      <c r="AU591" s="169">
        <f>AU581*CHOOSE($D581,1,Параметры!AU$59,Параметры!AU$65)</f>
        <v>0</v>
      </c>
      <c r="AV591" s="169">
        <f>AV581*CHOOSE($D581,1,Параметры!AV$59,Параметры!AV$65)</f>
        <v>0</v>
      </c>
      <c r="AW591" s="169">
        <f>AW581*CHOOSE($D581,1,Параметры!AW$59,Параметры!AW$65)</f>
        <v>0</v>
      </c>
      <c r="AX591" s="169">
        <f>AX581*CHOOSE($D581,1,Параметры!AX$59,Параметры!AX$65)</f>
        <v>0</v>
      </c>
      <c r="AY591" s="169">
        <f>AY581*CHOOSE($D581,1,Параметры!AY$59,Параметры!AY$65)</f>
        <v>0</v>
      </c>
      <c r="AZ591" s="169">
        <f>AZ581*CHOOSE($D581,1,Параметры!AZ$59,Параметры!AZ$65)</f>
        <v>0</v>
      </c>
      <c r="BA591" s="169">
        <f>BA581*CHOOSE($D581,1,Параметры!BA$59,Параметры!BA$65)</f>
        <v>0</v>
      </c>
      <c r="BB591" s="169">
        <f>BB581*CHOOSE($D581,1,Параметры!BB$59,Параметры!BB$65)</f>
        <v>0</v>
      </c>
      <c r="BC591" s="169">
        <f>BC581*CHOOSE($D581,1,Параметры!BC$59,Параметры!BC$65)</f>
        <v>0</v>
      </c>
      <c r="BD591" s="169">
        <f>BD581*CHOOSE($D581,1,Параметры!BD$59,Параметры!BD$65)</f>
        <v>0</v>
      </c>
      <c r="BE591" s="169">
        <f>BE581*CHOOSE($D581,1,Параметры!BE$59,Параметры!BE$65)</f>
        <v>0</v>
      </c>
      <c r="BF591" s="169">
        <f>BF581*CHOOSE($D581,1,Параметры!BF$59,Параметры!BF$65)</f>
        <v>0</v>
      </c>
      <c r="BG591" s="169">
        <f>BG581*CHOOSE($D581,1,Параметры!BG$59,Параметры!BG$65)</f>
        <v>0</v>
      </c>
      <c r="BH591" s="169">
        <f>BH581*CHOOSE($D581,1,Параметры!BH$59,Параметры!BH$65)</f>
        <v>0</v>
      </c>
      <c r="BI591" s="169">
        <f>BI581*CHOOSE($D581,1,Параметры!BI$59,Параметры!BI$65)</f>
        <v>0</v>
      </c>
      <c r="BJ591" s="169">
        <f>BJ581*CHOOSE($D581,1,Параметры!BJ$59,Параметры!BJ$65)</f>
        <v>0</v>
      </c>
      <c r="BK591" s="169">
        <f>BK581*CHOOSE($D581,1,Параметры!BK$59,Параметры!BK$65)</f>
        <v>0</v>
      </c>
      <c r="BL591" s="169">
        <f>BL581*CHOOSE($D581,1,Параметры!BL$59,Параметры!BL$65)</f>
        <v>0</v>
      </c>
      <c r="BM591" s="169">
        <f>BM581*CHOOSE($D581,1,Параметры!BM$59,Параметры!BM$65)</f>
        <v>0</v>
      </c>
      <c r="BN591" s="169">
        <f>BN581*CHOOSE($D581,1,Параметры!BN$59,Параметры!BN$65)</f>
        <v>0</v>
      </c>
      <c r="BO591" s="169">
        <f>BO581*CHOOSE($D581,1,Параметры!BO$59,Параметры!BO$65)</f>
        <v>0</v>
      </c>
      <c r="BP591" s="169">
        <f>BP581*CHOOSE($D581,1,Параметры!BP$59,Параметры!BP$65)</f>
        <v>0</v>
      </c>
      <c r="BQ591" s="169">
        <f>BQ581*CHOOSE($D581,1,Параметры!BQ$59,Параметры!BQ$65)</f>
        <v>0</v>
      </c>
      <c r="BR591" s="169">
        <f>BR581*CHOOSE($D581,1,Параметры!BR$59,Параметры!BR$65)</f>
        <v>0</v>
      </c>
      <c r="BS591" s="169">
        <f>BS581*CHOOSE($D581,1,Параметры!BS$59,Параметры!BS$65)</f>
        <v>0</v>
      </c>
      <c r="BT591" s="169">
        <f>BT581*CHOOSE($D581,1,Параметры!BT$59,Параметры!BT$65)</f>
        <v>0</v>
      </c>
      <c r="BU591" s="169">
        <f>BU581*CHOOSE($D581,1,Параметры!BU$59,Параметры!BU$65)</f>
        <v>0</v>
      </c>
      <c r="BV591" s="169">
        <f>BV581*CHOOSE($D581,1,Параметры!BV$59,Параметры!BV$65)</f>
        <v>0</v>
      </c>
      <c r="BW591" s="169">
        <f>BW581*CHOOSE($D581,1,Параметры!BW$59,Параметры!BW$65)</f>
        <v>0</v>
      </c>
      <c r="BX591" s="169">
        <f>BX581*CHOOSE($D581,1,Параметры!BX$59,Параметры!BX$65)</f>
        <v>0</v>
      </c>
      <c r="BY591" s="169">
        <f>BY581*CHOOSE($D581,1,Параметры!BY$59,Параметры!BY$65)</f>
        <v>0</v>
      </c>
      <c r="BZ591" s="169">
        <f>BZ581*CHOOSE($D581,1,Параметры!BZ$59,Параметры!BZ$65)</f>
        <v>0</v>
      </c>
      <c r="CA591" s="169">
        <f>CA581*CHOOSE($D581,1,Параметры!CA$59,Параметры!CA$65)</f>
        <v>0</v>
      </c>
      <c r="CB591" s="169">
        <f>CB581*CHOOSE($D581,1,Параметры!CB$59,Параметры!CB$65)</f>
        <v>0</v>
      </c>
      <c r="CC591" s="169">
        <f>CC581*CHOOSE($D581,1,Параметры!CC$59,Параметры!CC$65)</f>
        <v>0</v>
      </c>
      <c r="CD591" s="169">
        <f>CD581*CHOOSE($D581,1,Параметры!CD$59,Параметры!CD$65)</f>
        <v>0</v>
      </c>
      <c r="CE591" s="169">
        <f>CE581*CHOOSE($D581,1,Параметры!CE$59,Параметры!CE$65)</f>
        <v>0</v>
      </c>
      <c r="CF591" s="169">
        <f>CF581*CHOOSE($D581,1,Параметры!CF$59,Параметры!CF$65)</f>
        <v>0</v>
      </c>
      <c r="CG591" s="169">
        <f>CG581*CHOOSE($D581,1,Параметры!CG$59,Параметры!CG$65)</f>
        <v>0</v>
      </c>
      <c r="CH591" s="169">
        <f>CH581*CHOOSE($D581,1,Параметры!CH$59,Параметры!CH$65)</f>
        <v>0</v>
      </c>
      <c r="CI591" s="169">
        <f>CI581*CHOOSE($D581,1,Параметры!CI$59,Параметры!CI$65)</f>
        <v>0</v>
      </c>
      <c r="CJ591" s="169">
        <f>CJ581*CHOOSE($D581,1,Параметры!CJ$59,Параметры!CJ$65)</f>
        <v>0</v>
      </c>
      <c r="CK591" s="169">
        <f>CK581*CHOOSE($D581,1,Параметры!CK$59,Параметры!CK$65)</f>
        <v>0</v>
      </c>
      <c r="CL591" s="169">
        <f>CL581*CHOOSE($D581,1,Параметры!CL$59,Параметры!CL$65)</f>
        <v>0</v>
      </c>
      <c r="CM591" s="169">
        <f>CM581*CHOOSE($D581,1,Параметры!CM$59,Параметры!CM$65)</f>
        <v>0</v>
      </c>
      <c r="CN591" s="169">
        <f>CN581*CHOOSE($D581,1,Параметры!CN$59,Параметры!CN$65)</f>
        <v>0</v>
      </c>
      <c r="CO591" s="169">
        <f>CO581*CHOOSE($D581,1,Параметры!CO$59,Параметры!CO$65)</f>
        <v>0</v>
      </c>
      <c r="CP591" s="169">
        <f>CP581*CHOOSE($D581,1,Параметры!CP$59,Параметры!CP$65)</f>
        <v>0</v>
      </c>
      <c r="CQ591" s="169">
        <f>CQ581*CHOOSE($D581,1,Параметры!CQ$59,Параметры!CQ$65)</f>
        <v>0</v>
      </c>
      <c r="CR591" s="169">
        <f>CR581*CHOOSE($D581,1,Параметры!CR$59,Параметры!CR$65)</f>
        <v>0</v>
      </c>
      <c r="CS591" s="169">
        <f>CS581*CHOOSE($D581,1,Параметры!CS$59,Параметры!CS$65)</f>
        <v>0</v>
      </c>
      <c r="CT591" s="169">
        <f>CT581*CHOOSE($D581,1,Параметры!CT$59,Параметры!CT$65)</f>
        <v>0</v>
      </c>
      <c r="CU591" s="169">
        <f>CU581*CHOOSE($D581,1,Параметры!CU$59,Параметры!CU$65)</f>
        <v>0</v>
      </c>
      <c r="CV591" s="169">
        <f>CV581*CHOOSE($D581,1,Параметры!CV$59,Параметры!CV$65)</f>
        <v>0</v>
      </c>
      <c r="CW591" s="169">
        <f>CW581*CHOOSE($D581,1,Параметры!CW$59,Параметры!CW$65)</f>
        <v>0</v>
      </c>
      <c r="CX591" s="169">
        <f>CX581*CHOOSE($D581,1,Параметры!CX$59,Параметры!CX$65)</f>
        <v>0</v>
      </c>
      <c r="CY591" s="169">
        <f>CY581*CHOOSE($D581,1,Параметры!CY$59,Параметры!CY$65)</f>
        <v>0</v>
      </c>
      <c r="CZ591" s="169">
        <f>CZ581*CHOOSE($D581,1,Параметры!CZ$59,Параметры!CZ$65)</f>
        <v>0</v>
      </c>
      <c r="DA591" s="169">
        <f>DA581*CHOOSE($D581,1,Параметры!DA$59,Параметры!DA$65)</f>
        <v>0</v>
      </c>
      <c r="DB591" s="169">
        <f>DB581*CHOOSE($D581,1,Параметры!DB$59,Параметры!DB$65)</f>
        <v>0</v>
      </c>
      <c r="DC591" s="169">
        <f>DC581*CHOOSE($D581,1,Параметры!DC$59,Параметры!DC$65)</f>
        <v>0</v>
      </c>
      <c r="DD591" s="169">
        <f>DD581*CHOOSE($D581,1,Параметры!DD$59,Параметры!DD$65)</f>
        <v>0</v>
      </c>
      <c r="DE591" s="169">
        <f>DE581*CHOOSE($D581,1,Параметры!DE$59,Параметры!DE$65)</f>
        <v>0</v>
      </c>
      <c r="DF591" s="169">
        <f>DF581*CHOOSE($D581,1,Параметры!DF$59,Параметры!DF$65)</f>
        <v>0</v>
      </c>
      <c r="DG591" s="169">
        <f>DG581*CHOOSE($D581,1,Параметры!DG$59,Параметры!DG$65)</f>
        <v>0</v>
      </c>
      <c r="DH591" s="169">
        <f>DH581*CHOOSE($D581,1,Параметры!DH$59,Параметры!DH$65)</f>
        <v>0</v>
      </c>
      <c r="DI591" s="169">
        <f>DI581*CHOOSE($D581,1,Параметры!DI$59,Параметры!DI$65)</f>
        <v>0</v>
      </c>
      <c r="DJ591" s="169">
        <f>DJ581*CHOOSE($D581,1,Параметры!DJ$59,Параметры!DJ$65)</f>
        <v>0</v>
      </c>
      <c r="DK591" s="169">
        <f>DK581*CHOOSE($D581,1,Параметры!DK$59,Параметры!DK$65)</f>
        <v>0</v>
      </c>
      <c r="DL591" s="169">
        <f>DL581*CHOOSE($D581,1,Параметры!DL$59,Параметры!DL$65)</f>
        <v>0</v>
      </c>
      <c r="DM591" s="169">
        <f>DM581*CHOOSE($D581,1,Параметры!DM$59,Параметры!DM$65)</f>
        <v>0</v>
      </c>
      <c r="DN591" s="169">
        <f>DN581*CHOOSE($D581,1,Параметры!DN$59,Параметры!DN$65)</f>
        <v>0</v>
      </c>
      <c r="DO591" s="169">
        <f>DO581*CHOOSE($D581,1,Параметры!DO$59,Параметры!DO$65)</f>
        <v>0</v>
      </c>
      <c r="DP591" s="169">
        <f>DP581*CHOOSE($D581,1,Параметры!DP$59,Параметры!DP$65)</f>
        <v>0</v>
      </c>
      <c r="DQ591" s="169">
        <f>DQ581*CHOOSE($D581,1,Параметры!DQ$59,Параметры!DQ$65)</f>
        <v>0</v>
      </c>
      <c r="DR591" s="169">
        <f>DR581*CHOOSE($D581,1,Параметры!DR$59,Параметры!DR$65)</f>
        <v>0</v>
      </c>
      <c r="DS591" s="169">
        <f>DS581*CHOOSE($D581,1,Параметры!DS$59,Параметры!DS$65)</f>
        <v>0</v>
      </c>
      <c r="DT591" s="169">
        <f>DT581*CHOOSE($D581,1,Параметры!DT$59,Параметры!DT$65)</f>
        <v>0</v>
      </c>
      <c r="DU591" s="169">
        <f>DU581*CHOOSE($D581,1,Параметры!DU$59,Параметры!DU$65)</f>
        <v>0</v>
      </c>
      <c r="DV591" s="169">
        <f>DV581*CHOOSE($D581,1,Параметры!DV$59,Параметры!DV$65)</f>
        <v>0</v>
      </c>
      <c r="DW591" s="169"/>
      <c r="DX591" s="177">
        <f>SUM(G591:DW591)</f>
        <v>2500</v>
      </c>
    </row>
    <row r="592" spans="1:128" hidden="1" outlineLevel="1" x14ac:dyDescent="0.2">
      <c r="A592" s="171" t="str">
        <f ca="1">Language!A$1499</f>
        <v>график оплаты, с НДС</v>
      </c>
      <c r="B592" s="147"/>
      <c r="C592" s="147" t="str">
        <f t="shared" ca="1" si="925"/>
        <v>тыс. руб.</v>
      </c>
      <c r="D592" s="158">
        <v>1</v>
      </c>
      <c r="E592" s="154" t="s">
        <v>875</v>
      </c>
      <c r="F592" s="6" t="s">
        <v>3082</v>
      </c>
      <c r="G592" s="169">
        <f t="shared" ref="G592:BR592" si="926">G591+G596+G602</f>
        <v>0</v>
      </c>
      <c r="H592" s="169">
        <f t="shared" si="926"/>
        <v>3000</v>
      </c>
      <c r="I592" s="169">
        <f t="shared" si="926"/>
        <v>0</v>
      </c>
      <c r="J592" s="169">
        <f t="shared" si="926"/>
        <v>0</v>
      </c>
      <c r="K592" s="169">
        <f t="shared" si="926"/>
        <v>0</v>
      </c>
      <c r="L592" s="169">
        <f t="shared" si="926"/>
        <v>0</v>
      </c>
      <c r="M592" s="169">
        <f t="shared" si="926"/>
        <v>0</v>
      </c>
      <c r="N592" s="169">
        <f t="shared" si="926"/>
        <v>0</v>
      </c>
      <c r="O592" s="169">
        <f t="shared" si="926"/>
        <v>0</v>
      </c>
      <c r="P592" s="169">
        <f t="shared" si="926"/>
        <v>0</v>
      </c>
      <c r="Q592" s="169">
        <f t="shared" si="926"/>
        <v>0</v>
      </c>
      <c r="R592" s="169">
        <f t="shared" si="926"/>
        <v>0</v>
      </c>
      <c r="S592" s="169">
        <f t="shared" si="926"/>
        <v>0</v>
      </c>
      <c r="T592" s="169">
        <f t="shared" si="926"/>
        <v>0</v>
      </c>
      <c r="U592" s="169">
        <f t="shared" si="926"/>
        <v>0</v>
      </c>
      <c r="V592" s="169">
        <f t="shared" si="926"/>
        <v>0</v>
      </c>
      <c r="W592" s="169">
        <f t="shared" si="926"/>
        <v>0</v>
      </c>
      <c r="X592" s="169">
        <f t="shared" si="926"/>
        <v>0</v>
      </c>
      <c r="Y592" s="169">
        <f t="shared" si="926"/>
        <v>0</v>
      </c>
      <c r="Z592" s="169">
        <f t="shared" si="926"/>
        <v>0</v>
      </c>
      <c r="AA592" s="169">
        <f t="shared" si="926"/>
        <v>0</v>
      </c>
      <c r="AB592" s="169">
        <f t="shared" si="926"/>
        <v>0</v>
      </c>
      <c r="AC592" s="169">
        <f t="shared" si="926"/>
        <v>0</v>
      </c>
      <c r="AD592" s="169">
        <f t="shared" si="926"/>
        <v>0</v>
      </c>
      <c r="AE592" s="169">
        <f t="shared" si="926"/>
        <v>0</v>
      </c>
      <c r="AF592" s="169">
        <f t="shared" si="926"/>
        <v>0</v>
      </c>
      <c r="AG592" s="169">
        <f t="shared" si="926"/>
        <v>0</v>
      </c>
      <c r="AH592" s="169">
        <f t="shared" si="926"/>
        <v>0</v>
      </c>
      <c r="AI592" s="169">
        <f t="shared" si="926"/>
        <v>0</v>
      </c>
      <c r="AJ592" s="169">
        <f t="shared" si="926"/>
        <v>0</v>
      </c>
      <c r="AK592" s="169">
        <f t="shared" si="926"/>
        <v>0</v>
      </c>
      <c r="AL592" s="169">
        <f t="shared" si="926"/>
        <v>0</v>
      </c>
      <c r="AM592" s="169">
        <f t="shared" si="926"/>
        <v>0</v>
      </c>
      <c r="AN592" s="169">
        <f t="shared" si="926"/>
        <v>0</v>
      </c>
      <c r="AO592" s="169">
        <f t="shared" si="926"/>
        <v>0</v>
      </c>
      <c r="AP592" s="169">
        <f t="shared" si="926"/>
        <v>0</v>
      </c>
      <c r="AQ592" s="169">
        <f t="shared" si="926"/>
        <v>0</v>
      </c>
      <c r="AR592" s="169">
        <f t="shared" si="926"/>
        <v>0</v>
      </c>
      <c r="AS592" s="169">
        <f t="shared" si="926"/>
        <v>0</v>
      </c>
      <c r="AT592" s="169">
        <f t="shared" si="926"/>
        <v>0</v>
      </c>
      <c r="AU592" s="169">
        <f t="shared" si="926"/>
        <v>0</v>
      </c>
      <c r="AV592" s="169">
        <f t="shared" si="926"/>
        <v>0</v>
      </c>
      <c r="AW592" s="169">
        <f t="shared" si="926"/>
        <v>0</v>
      </c>
      <c r="AX592" s="169">
        <f t="shared" si="926"/>
        <v>0</v>
      </c>
      <c r="AY592" s="169">
        <f t="shared" si="926"/>
        <v>0</v>
      </c>
      <c r="AZ592" s="169">
        <f t="shared" si="926"/>
        <v>0</v>
      </c>
      <c r="BA592" s="169">
        <f t="shared" si="926"/>
        <v>0</v>
      </c>
      <c r="BB592" s="169">
        <f t="shared" si="926"/>
        <v>0</v>
      </c>
      <c r="BC592" s="169">
        <f t="shared" si="926"/>
        <v>0</v>
      </c>
      <c r="BD592" s="169">
        <f t="shared" si="926"/>
        <v>0</v>
      </c>
      <c r="BE592" s="169">
        <f t="shared" si="926"/>
        <v>0</v>
      </c>
      <c r="BF592" s="169">
        <f t="shared" si="926"/>
        <v>0</v>
      </c>
      <c r="BG592" s="169">
        <f t="shared" si="926"/>
        <v>0</v>
      </c>
      <c r="BH592" s="169">
        <f t="shared" si="926"/>
        <v>0</v>
      </c>
      <c r="BI592" s="169">
        <f t="shared" si="926"/>
        <v>0</v>
      </c>
      <c r="BJ592" s="169">
        <f t="shared" si="926"/>
        <v>0</v>
      </c>
      <c r="BK592" s="169">
        <f t="shared" si="926"/>
        <v>0</v>
      </c>
      <c r="BL592" s="169">
        <f t="shared" si="926"/>
        <v>0</v>
      </c>
      <c r="BM592" s="169">
        <f t="shared" si="926"/>
        <v>0</v>
      </c>
      <c r="BN592" s="169">
        <f t="shared" si="926"/>
        <v>0</v>
      </c>
      <c r="BO592" s="169">
        <f t="shared" si="926"/>
        <v>0</v>
      </c>
      <c r="BP592" s="169">
        <f t="shared" si="926"/>
        <v>0</v>
      </c>
      <c r="BQ592" s="169">
        <f t="shared" si="926"/>
        <v>0</v>
      </c>
      <c r="BR592" s="169">
        <f t="shared" si="926"/>
        <v>0</v>
      </c>
      <c r="BS592" s="169">
        <f t="shared" ref="BS592:DV592" si="927">BS591+BS596+BS602</f>
        <v>0</v>
      </c>
      <c r="BT592" s="169">
        <f t="shared" si="927"/>
        <v>0</v>
      </c>
      <c r="BU592" s="169">
        <f t="shared" si="927"/>
        <v>0</v>
      </c>
      <c r="BV592" s="169">
        <f t="shared" si="927"/>
        <v>0</v>
      </c>
      <c r="BW592" s="169">
        <f t="shared" si="927"/>
        <v>0</v>
      </c>
      <c r="BX592" s="169">
        <f t="shared" si="927"/>
        <v>0</v>
      </c>
      <c r="BY592" s="169">
        <f t="shared" si="927"/>
        <v>0</v>
      </c>
      <c r="BZ592" s="169">
        <f t="shared" si="927"/>
        <v>0</v>
      </c>
      <c r="CA592" s="169">
        <f t="shared" si="927"/>
        <v>0</v>
      </c>
      <c r="CB592" s="169">
        <f t="shared" si="927"/>
        <v>0</v>
      </c>
      <c r="CC592" s="169">
        <f t="shared" si="927"/>
        <v>0</v>
      </c>
      <c r="CD592" s="169">
        <f t="shared" si="927"/>
        <v>0</v>
      </c>
      <c r="CE592" s="169">
        <f t="shared" si="927"/>
        <v>0</v>
      </c>
      <c r="CF592" s="169">
        <f t="shared" si="927"/>
        <v>0</v>
      </c>
      <c r="CG592" s="169">
        <f t="shared" si="927"/>
        <v>0</v>
      </c>
      <c r="CH592" s="169">
        <f t="shared" si="927"/>
        <v>0</v>
      </c>
      <c r="CI592" s="169">
        <f t="shared" si="927"/>
        <v>0</v>
      </c>
      <c r="CJ592" s="169">
        <f t="shared" si="927"/>
        <v>0</v>
      </c>
      <c r="CK592" s="169">
        <f t="shared" si="927"/>
        <v>0</v>
      </c>
      <c r="CL592" s="169">
        <f t="shared" si="927"/>
        <v>0</v>
      </c>
      <c r="CM592" s="169">
        <f t="shared" si="927"/>
        <v>0</v>
      </c>
      <c r="CN592" s="169">
        <f t="shared" si="927"/>
        <v>0</v>
      </c>
      <c r="CO592" s="169">
        <f t="shared" si="927"/>
        <v>0</v>
      </c>
      <c r="CP592" s="169">
        <f t="shared" si="927"/>
        <v>0</v>
      </c>
      <c r="CQ592" s="169">
        <f t="shared" si="927"/>
        <v>0</v>
      </c>
      <c r="CR592" s="169">
        <f t="shared" si="927"/>
        <v>0</v>
      </c>
      <c r="CS592" s="169">
        <f t="shared" si="927"/>
        <v>0</v>
      </c>
      <c r="CT592" s="169">
        <f t="shared" si="927"/>
        <v>0</v>
      </c>
      <c r="CU592" s="169">
        <f t="shared" si="927"/>
        <v>0</v>
      </c>
      <c r="CV592" s="169">
        <f t="shared" si="927"/>
        <v>0</v>
      </c>
      <c r="CW592" s="169">
        <f t="shared" si="927"/>
        <v>0</v>
      </c>
      <c r="CX592" s="169">
        <f t="shared" si="927"/>
        <v>0</v>
      </c>
      <c r="CY592" s="169">
        <f t="shared" si="927"/>
        <v>0</v>
      </c>
      <c r="CZ592" s="169">
        <f t="shared" si="927"/>
        <v>0</v>
      </c>
      <c r="DA592" s="169">
        <f t="shared" si="927"/>
        <v>0</v>
      </c>
      <c r="DB592" s="169">
        <f t="shared" si="927"/>
        <v>0</v>
      </c>
      <c r="DC592" s="169">
        <f t="shared" si="927"/>
        <v>0</v>
      </c>
      <c r="DD592" s="169">
        <f t="shared" si="927"/>
        <v>0</v>
      </c>
      <c r="DE592" s="169">
        <f t="shared" si="927"/>
        <v>0</v>
      </c>
      <c r="DF592" s="169">
        <f t="shared" si="927"/>
        <v>0</v>
      </c>
      <c r="DG592" s="169">
        <f t="shared" si="927"/>
        <v>0</v>
      </c>
      <c r="DH592" s="169">
        <f t="shared" si="927"/>
        <v>0</v>
      </c>
      <c r="DI592" s="169">
        <f t="shared" si="927"/>
        <v>0</v>
      </c>
      <c r="DJ592" s="169">
        <f t="shared" si="927"/>
        <v>0</v>
      </c>
      <c r="DK592" s="169">
        <f t="shared" si="927"/>
        <v>0</v>
      </c>
      <c r="DL592" s="169">
        <f t="shared" si="927"/>
        <v>0</v>
      </c>
      <c r="DM592" s="169">
        <f t="shared" si="927"/>
        <v>0</v>
      </c>
      <c r="DN592" s="169">
        <f t="shared" si="927"/>
        <v>0</v>
      </c>
      <c r="DO592" s="169">
        <f t="shared" si="927"/>
        <v>0</v>
      </c>
      <c r="DP592" s="169">
        <f t="shared" si="927"/>
        <v>0</v>
      </c>
      <c r="DQ592" s="169">
        <f t="shared" si="927"/>
        <v>0</v>
      </c>
      <c r="DR592" s="169">
        <f t="shared" si="927"/>
        <v>0</v>
      </c>
      <c r="DS592" s="169">
        <f t="shared" si="927"/>
        <v>0</v>
      </c>
      <c r="DT592" s="169">
        <f t="shared" si="927"/>
        <v>0</v>
      </c>
      <c r="DU592" s="169">
        <f t="shared" si="927"/>
        <v>0</v>
      </c>
      <c r="DV592" s="169">
        <f t="shared" si="927"/>
        <v>0</v>
      </c>
      <c r="DW592" s="169"/>
      <c r="DX592" s="177">
        <f>SUM(G592:DW592)</f>
        <v>3000</v>
      </c>
    </row>
    <row r="593" spans="1:128" hidden="1" outlineLevel="1" x14ac:dyDescent="0.2">
      <c r="A593" s="171" t="str">
        <f ca="1">Language!A$913</f>
        <v>ранее осуществленные инвестиции, без НДС</v>
      </c>
      <c r="B593" s="196">
        <f>B582*CHOOSE(D582,1,Параметры!G$59,Параметры!G$65)</f>
        <v>0</v>
      </c>
      <c r="C593" s="147" t="str">
        <f t="shared" ca="1" si="925"/>
        <v>тыс. руб.</v>
      </c>
      <c r="D593" s="158">
        <v>1</v>
      </c>
      <c r="E593" s="154" t="s">
        <v>1065</v>
      </c>
      <c r="F593" s="6" t="s">
        <v>3426</v>
      </c>
      <c r="G593" s="154">
        <f>B593</f>
        <v>0</v>
      </c>
      <c r="H593" s="154"/>
      <c r="I593" s="154"/>
      <c r="J593" s="154"/>
      <c r="K593" s="154"/>
      <c r="L593" s="154"/>
      <c r="M593" s="154"/>
      <c r="N593" s="154"/>
      <c r="O593" s="154"/>
      <c r="P593" s="154"/>
      <c r="Q593" s="154"/>
      <c r="R593" s="154"/>
      <c r="S593" s="154"/>
      <c r="T593" s="154"/>
      <c r="U593" s="154"/>
      <c r="V593" s="154"/>
      <c r="W593" s="154"/>
      <c r="X593" s="154"/>
      <c r="Y593" s="154"/>
      <c r="Z593" s="154"/>
      <c r="AA593" s="154"/>
      <c r="AB593" s="154"/>
      <c r="AC593" s="154"/>
      <c r="AD593" s="154"/>
      <c r="AE593" s="154"/>
      <c r="AF593" s="154"/>
      <c r="AG593" s="154"/>
      <c r="AH593" s="154"/>
      <c r="AI593" s="154"/>
      <c r="AJ593" s="154"/>
      <c r="AK593" s="154"/>
      <c r="AL593" s="154"/>
      <c r="AM593" s="154"/>
      <c r="AN593" s="154"/>
      <c r="AO593" s="154"/>
      <c r="AP593" s="154"/>
      <c r="AQ593" s="154"/>
      <c r="AR593" s="154"/>
      <c r="AS593" s="154"/>
      <c r="AT593" s="154"/>
      <c r="AU593" s="154"/>
      <c r="AV593" s="154"/>
      <c r="AW593" s="154"/>
      <c r="AX593" s="154"/>
      <c r="AY593" s="154"/>
      <c r="AZ593" s="154"/>
      <c r="BA593" s="154"/>
      <c r="BB593" s="154"/>
      <c r="BC593" s="154"/>
      <c r="BD593" s="154"/>
      <c r="BE593" s="154"/>
      <c r="BF593" s="154"/>
      <c r="BG593" s="154"/>
      <c r="BH593" s="154"/>
      <c r="BI593" s="154"/>
      <c r="BJ593" s="154"/>
      <c r="BK593" s="154"/>
      <c r="BL593" s="154"/>
      <c r="BM593" s="154"/>
      <c r="BN593" s="154"/>
      <c r="BO593" s="154"/>
      <c r="BP593" s="154"/>
      <c r="BQ593" s="154"/>
      <c r="BR593" s="154"/>
      <c r="BS593" s="154"/>
      <c r="BT593" s="154"/>
      <c r="BU593" s="154"/>
      <c r="BV593" s="154"/>
      <c r="BW593" s="154"/>
      <c r="BX593" s="154"/>
      <c r="BY593" s="154"/>
      <c r="BZ593" s="154"/>
      <c r="CA593" s="154"/>
      <c r="CB593" s="154"/>
      <c r="CC593" s="154"/>
      <c r="CD593" s="154"/>
      <c r="CE593" s="154"/>
      <c r="CF593" s="154"/>
      <c r="CG593" s="154"/>
      <c r="CH593" s="154"/>
      <c r="CI593" s="154"/>
      <c r="CJ593" s="154"/>
      <c r="CK593" s="154"/>
      <c r="CL593" s="154"/>
      <c r="CM593" s="154"/>
      <c r="CN593" s="154"/>
      <c r="CO593" s="154"/>
      <c r="CP593" s="154"/>
      <c r="CQ593" s="154"/>
      <c r="CR593" s="154"/>
      <c r="CS593" s="154"/>
      <c r="CT593" s="154"/>
      <c r="CU593" s="154"/>
      <c r="CV593" s="154"/>
      <c r="CW593" s="154"/>
      <c r="CX593" s="154"/>
      <c r="CY593" s="154"/>
      <c r="CZ593" s="154"/>
      <c r="DA593" s="154"/>
      <c r="DB593" s="154"/>
      <c r="DC593" s="154"/>
      <c r="DD593" s="154"/>
      <c r="DE593" s="154"/>
      <c r="DF593" s="154"/>
      <c r="DG593" s="154"/>
      <c r="DH593" s="154"/>
      <c r="DI593" s="154"/>
      <c r="DJ593" s="154"/>
      <c r="DK593" s="154"/>
      <c r="DL593" s="154"/>
      <c r="DM593" s="154"/>
      <c r="DN593" s="154"/>
      <c r="DO593" s="154"/>
      <c r="DP593" s="154"/>
      <c r="DQ593" s="154"/>
      <c r="DR593" s="154"/>
      <c r="DS593" s="154"/>
      <c r="DT593" s="154"/>
      <c r="DU593" s="154"/>
      <c r="DV593" s="154"/>
      <c r="DW593" s="154"/>
      <c r="DX593" s="177"/>
    </row>
    <row r="594" spans="1:128" hidden="1" outlineLevel="1" x14ac:dyDescent="0.2">
      <c r="A594" s="171" t="str">
        <f ca="1">Language!A$914</f>
        <v>НДС к ранее осуществленным инвестициям</v>
      </c>
      <c r="B594" s="196">
        <f>B593*G589</f>
        <v>0</v>
      </c>
      <c r="C594" s="147" t="str">
        <f t="shared" ca="1" si="925"/>
        <v>тыс. руб.</v>
      </c>
      <c r="D594" s="158">
        <v>1</v>
      </c>
      <c r="E594" s="154" t="s">
        <v>1067</v>
      </c>
      <c r="F594" s="6" t="s">
        <v>3426</v>
      </c>
      <c r="G594" s="169">
        <f>B594</f>
        <v>0</v>
      </c>
      <c r="H594" s="169"/>
      <c r="I594" s="169"/>
      <c r="J594" s="169"/>
      <c r="K594" s="169"/>
      <c r="L594" s="169"/>
      <c r="M594" s="169"/>
      <c r="N594" s="169"/>
      <c r="O594" s="169"/>
      <c r="P594" s="169"/>
      <c r="Q594" s="169"/>
      <c r="R594" s="169"/>
      <c r="S594" s="169"/>
      <c r="T594" s="169"/>
      <c r="U594" s="169"/>
      <c r="V594" s="169"/>
      <c r="W594" s="169"/>
      <c r="X594" s="169"/>
      <c r="Y594" s="169"/>
      <c r="Z594" s="169"/>
      <c r="AA594" s="169"/>
      <c r="AB594" s="169"/>
      <c r="AC594" s="169"/>
      <c r="AD594" s="169"/>
      <c r="AE594" s="169"/>
      <c r="AF594" s="169"/>
      <c r="AG594" s="169"/>
      <c r="AH594" s="169"/>
      <c r="AI594" s="169"/>
      <c r="AJ594" s="169"/>
      <c r="AK594" s="169"/>
      <c r="AL594" s="169"/>
      <c r="AM594" s="169"/>
      <c r="AN594" s="169"/>
      <c r="AO594" s="169"/>
      <c r="AP594" s="169"/>
      <c r="AQ594" s="169"/>
      <c r="AR594" s="169"/>
      <c r="AS594" s="169"/>
      <c r="AT594" s="169"/>
      <c r="AU594" s="169"/>
      <c r="AV594" s="169"/>
      <c r="AW594" s="169"/>
      <c r="AX594" s="169"/>
      <c r="AY594" s="169"/>
      <c r="AZ594" s="169"/>
      <c r="BA594" s="169"/>
      <c r="BB594" s="169"/>
      <c r="BC594" s="169"/>
      <c r="BD594" s="169"/>
      <c r="BE594" s="169"/>
      <c r="BF594" s="169"/>
      <c r="BG594" s="169"/>
      <c r="BH594" s="169"/>
      <c r="BI594" s="169"/>
      <c r="BJ594" s="169"/>
      <c r="BK594" s="169"/>
      <c r="BL594" s="169"/>
      <c r="BM594" s="169"/>
      <c r="BN594" s="169"/>
      <c r="BO594" s="169"/>
      <c r="BP594" s="169"/>
      <c r="BQ594" s="169"/>
      <c r="BR594" s="169"/>
      <c r="BS594" s="169"/>
      <c r="BT594" s="169"/>
      <c r="BU594" s="169"/>
      <c r="BV594" s="169"/>
      <c r="BW594" s="169"/>
      <c r="BX594" s="169"/>
      <c r="BY594" s="169"/>
      <c r="BZ594" s="169"/>
      <c r="CA594" s="169"/>
      <c r="CB594" s="169"/>
      <c r="CC594" s="169"/>
      <c r="CD594" s="169"/>
      <c r="CE594" s="169"/>
      <c r="CF594" s="169"/>
      <c r="CG594" s="169"/>
      <c r="CH594" s="169"/>
      <c r="CI594" s="169"/>
      <c r="CJ594" s="169"/>
      <c r="CK594" s="169"/>
      <c r="CL594" s="169"/>
      <c r="CM594" s="169"/>
      <c r="CN594" s="169"/>
      <c r="CO594" s="169"/>
      <c r="CP594" s="169"/>
      <c r="CQ594" s="169"/>
      <c r="CR594" s="169"/>
      <c r="CS594" s="169"/>
      <c r="CT594" s="169"/>
      <c r="CU594" s="169"/>
      <c r="CV594" s="169"/>
      <c r="CW594" s="169"/>
      <c r="CX594" s="169"/>
      <c r="CY594" s="169"/>
      <c r="CZ594" s="169"/>
      <c r="DA594" s="169"/>
      <c r="DB594" s="169"/>
      <c r="DC594" s="169"/>
      <c r="DD594" s="169"/>
      <c r="DE594" s="169"/>
      <c r="DF594" s="169"/>
      <c r="DG594" s="169"/>
      <c r="DH594" s="169"/>
      <c r="DI594" s="169"/>
      <c r="DJ594" s="169"/>
      <c r="DK594" s="169"/>
      <c r="DL594" s="169"/>
      <c r="DM594" s="169"/>
      <c r="DN594" s="169"/>
      <c r="DO594" s="169"/>
      <c r="DP594" s="169"/>
      <c r="DQ594" s="169"/>
      <c r="DR594" s="169"/>
      <c r="DS594" s="169"/>
      <c r="DT594" s="169"/>
      <c r="DU594" s="169"/>
      <c r="DV594" s="169"/>
      <c r="DW594" s="169"/>
      <c r="DX594" s="177"/>
    </row>
    <row r="595" spans="1:128" hidden="1" outlineLevel="1" x14ac:dyDescent="0.2">
      <c r="A595" s="171" t="str">
        <f ca="1">Language!A$915</f>
        <v>график ввода в эксплуатацию, без НДС</v>
      </c>
      <c r="B595" s="187"/>
      <c r="C595" s="147" t="str">
        <f t="shared" ca="1" si="925"/>
        <v>тыс. руб.</v>
      </c>
      <c r="D595" s="158">
        <v>1</v>
      </c>
      <c r="F595" s="6" t="s">
        <v>3082</v>
      </c>
      <c r="G595" s="169">
        <f>G583*CHOOSE($D583,1,Параметры!G$59,Параметры!G$65)</f>
        <v>2500</v>
      </c>
      <c r="H595" s="169">
        <f>H583*CHOOSE($D583,1,Параметры!H$59,Параметры!H$65)</f>
        <v>0</v>
      </c>
      <c r="I595" s="169">
        <f>I583*CHOOSE($D583,1,Параметры!I$59,Параметры!I$65)</f>
        <v>0</v>
      </c>
      <c r="J595" s="169">
        <f>J583*CHOOSE($D583,1,Параметры!J$59,Параметры!J$65)</f>
        <v>0</v>
      </c>
      <c r="K595" s="169">
        <f>K583*CHOOSE($D583,1,Параметры!K$59,Параметры!K$65)</f>
        <v>0</v>
      </c>
      <c r="L595" s="169">
        <f>L583*CHOOSE($D583,1,Параметры!L$59,Параметры!L$65)</f>
        <v>0</v>
      </c>
      <c r="M595" s="169">
        <f>M583*CHOOSE($D583,1,Параметры!M$59,Параметры!M$65)</f>
        <v>0</v>
      </c>
      <c r="N595" s="169">
        <f>N583*CHOOSE($D583,1,Параметры!N$59,Параметры!N$65)</f>
        <v>0</v>
      </c>
      <c r="O595" s="169">
        <f>O583*CHOOSE($D583,1,Параметры!O$59,Параметры!O$65)</f>
        <v>0</v>
      </c>
      <c r="P595" s="169">
        <f>P583*CHOOSE($D583,1,Параметры!P$59,Параметры!P$65)</f>
        <v>0</v>
      </c>
      <c r="Q595" s="169">
        <f>Q583*CHOOSE($D583,1,Параметры!Q$59,Параметры!Q$65)</f>
        <v>0</v>
      </c>
      <c r="R595" s="169">
        <f>R583*CHOOSE($D583,1,Параметры!R$59,Параметры!R$65)</f>
        <v>0</v>
      </c>
      <c r="S595" s="169">
        <f>S583*CHOOSE($D583,1,Параметры!S$59,Параметры!S$65)</f>
        <v>0</v>
      </c>
      <c r="T595" s="169">
        <f>T583*CHOOSE($D583,1,Параметры!T$59,Параметры!T$65)</f>
        <v>0</v>
      </c>
      <c r="U595" s="169">
        <f>U583*CHOOSE($D583,1,Параметры!U$59,Параметры!U$65)</f>
        <v>0</v>
      </c>
      <c r="V595" s="169">
        <f>V583*CHOOSE($D583,1,Параметры!V$59,Параметры!V$65)</f>
        <v>0</v>
      </c>
      <c r="W595" s="169">
        <f>W583*CHOOSE($D583,1,Параметры!W$59,Параметры!W$65)</f>
        <v>0</v>
      </c>
      <c r="X595" s="169">
        <f>X583*CHOOSE($D583,1,Параметры!X$59,Параметры!X$65)</f>
        <v>0</v>
      </c>
      <c r="Y595" s="169">
        <f>Y583*CHOOSE($D583,1,Параметры!Y$59,Параметры!Y$65)</f>
        <v>0</v>
      </c>
      <c r="Z595" s="169">
        <f>Z583*CHOOSE($D583,1,Параметры!Z$59,Параметры!Z$65)</f>
        <v>0</v>
      </c>
      <c r="AA595" s="169">
        <f>AA583*CHOOSE($D583,1,Параметры!AA$59,Параметры!AA$65)</f>
        <v>0</v>
      </c>
      <c r="AB595" s="169">
        <f>AB583*CHOOSE($D583,1,Параметры!AB$59,Параметры!AB$65)</f>
        <v>0</v>
      </c>
      <c r="AC595" s="169">
        <f>AC583*CHOOSE($D583,1,Параметры!AC$59,Параметры!AC$65)</f>
        <v>0</v>
      </c>
      <c r="AD595" s="169">
        <f>AD583*CHOOSE($D583,1,Параметры!AD$59,Параметры!AD$65)</f>
        <v>0</v>
      </c>
      <c r="AE595" s="169">
        <f>AE583*CHOOSE($D583,1,Параметры!AE$59,Параметры!AE$65)</f>
        <v>0</v>
      </c>
      <c r="AF595" s="169">
        <f>AF583*CHOOSE($D583,1,Параметры!AF$59,Параметры!AF$65)</f>
        <v>0</v>
      </c>
      <c r="AG595" s="169">
        <f>AG583*CHOOSE($D583,1,Параметры!AG$59,Параметры!AG$65)</f>
        <v>0</v>
      </c>
      <c r="AH595" s="169">
        <f>AH583*CHOOSE($D583,1,Параметры!AH$59,Параметры!AH$65)</f>
        <v>0</v>
      </c>
      <c r="AI595" s="169">
        <f>AI583*CHOOSE($D583,1,Параметры!AI$59,Параметры!AI$65)</f>
        <v>0</v>
      </c>
      <c r="AJ595" s="169">
        <f>AJ583*CHOOSE($D583,1,Параметры!AJ$59,Параметры!AJ$65)</f>
        <v>0</v>
      </c>
      <c r="AK595" s="169">
        <f>AK583*CHOOSE($D583,1,Параметры!AK$59,Параметры!AK$65)</f>
        <v>0</v>
      </c>
      <c r="AL595" s="169">
        <f>AL583*CHOOSE($D583,1,Параметры!AL$59,Параметры!AL$65)</f>
        <v>0</v>
      </c>
      <c r="AM595" s="169">
        <f>AM583*CHOOSE($D583,1,Параметры!AM$59,Параметры!AM$65)</f>
        <v>0</v>
      </c>
      <c r="AN595" s="169">
        <f>AN583*CHOOSE($D583,1,Параметры!AN$59,Параметры!AN$65)</f>
        <v>0</v>
      </c>
      <c r="AO595" s="169">
        <f>AO583*CHOOSE($D583,1,Параметры!AO$59,Параметры!AO$65)</f>
        <v>0</v>
      </c>
      <c r="AP595" s="169">
        <f>AP583*CHOOSE($D583,1,Параметры!AP$59,Параметры!AP$65)</f>
        <v>0</v>
      </c>
      <c r="AQ595" s="169">
        <f>AQ583*CHOOSE($D583,1,Параметры!AQ$59,Параметры!AQ$65)</f>
        <v>0</v>
      </c>
      <c r="AR595" s="169">
        <f>AR583*CHOOSE($D583,1,Параметры!AR$59,Параметры!AR$65)</f>
        <v>0</v>
      </c>
      <c r="AS595" s="169">
        <f>AS583*CHOOSE($D583,1,Параметры!AS$59,Параметры!AS$65)</f>
        <v>0</v>
      </c>
      <c r="AT595" s="169">
        <f>AT583*CHOOSE($D583,1,Параметры!AT$59,Параметры!AT$65)</f>
        <v>0</v>
      </c>
      <c r="AU595" s="169">
        <f>AU583*CHOOSE($D583,1,Параметры!AU$59,Параметры!AU$65)</f>
        <v>0</v>
      </c>
      <c r="AV595" s="169">
        <f>AV583*CHOOSE($D583,1,Параметры!AV$59,Параметры!AV$65)</f>
        <v>0</v>
      </c>
      <c r="AW595" s="169">
        <f>AW583*CHOOSE($D583,1,Параметры!AW$59,Параметры!AW$65)</f>
        <v>0</v>
      </c>
      <c r="AX595" s="169">
        <f>AX583*CHOOSE($D583,1,Параметры!AX$59,Параметры!AX$65)</f>
        <v>0</v>
      </c>
      <c r="AY595" s="169">
        <f>AY583*CHOOSE($D583,1,Параметры!AY$59,Параметры!AY$65)</f>
        <v>0</v>
      </c>
      <c r="AZ595" s="169">
        <f>AZ583*CHOOSE($D583,1,Параметры!AZ$59,Параметры!AZ$65)</f>
        <v>0</v>
      </c>
      <c r="BA595" s="169">
        <f>BA583*CHOOSE($D583,1,Параметры!BA$59,Параметры!BA$65)</f>
        <v>0</v>
      </c>
      <c r="BB595" s="169">
        <f>BB583*CHOOSE($D583,1,Параметры!BB$59,Параметры!BB$65)</f>
        <v>0</v>
      </c>
      <c r="BC595" s="169">
        <f>BC583*CHOOSE($D583,1,Параметры!BC$59,Параметры!BC$65)</f>
        <v>0</v>
      </c>
      <c r="BD595" s="169">
        <f>BD583*CHOOSE($D583,1,Параметры!BD$59,Параметры!BD$65)</f>
        <v>0</v>
      </c>
      <c r="BE595" s="169">
        <f>BE583*CHOOSE($D583,1,Параметры!BE$59,Параметры!BE$65)</f>
        <v>0</v>
      </c>
      <c r="BF595" s="169">
        <f>BF583*CHOOSE($D583,1,Параметры!BF$59,Параметры!BF$65)</f>
        <v>0</v>
      </c>
      <c r="BG595" s="169">
        <f>BG583*CHOOSE($D583,1,Параметры!BG$59,Параметры!BG$65)</f>
        <v>0</v>
      </c>
      <c r="BH595" s="169">
        <f>BH583*CHOOSE($D583,1,Параметры!BH$59,Параметры!BH$65)</f>
        <v>0</v>
      </c>
      <c r="BI595" s="169">
        <f>BI583*CHOOSE($D583,1,Параметры!BI$59,Параметры!BI$65)</f>
        <v>0</v>
      </c>
      <c r="BJ595" s="169">
        <f>BJ583*CHOOSE($D583,1,Параметры!BJ$59,Параметры!BJ$65)</f>
        <v>0</v>
      </c>
      <c r="BK595" s="169">
        <f>BK583*CHOOSE($D583,1,Параметры!BK$59,Параметры!BK$65)</f>
        <v>0</v>
      </c>
      <c r="BL595" s="169">
        <f>BL583*CHOOSE($D583,1,Параметры!BL$59,Параметры!BL$65)</f>
        <v>0</v>
      </c>
      <c r="BM595" s="169">
        <f>BM583*CHOOSE($D583,1,Параметры!BM$59,Параметры!BM$65)</f>
        <v>0</v>
      </c>
      <c r="BN595" s="169">
        <f>BN583*CHOOSE($D583,1,Параметры!BN$59,Параметры!BN$65)</f>
        <v>0</v>
      </c>
      <c r="BO595" s="169">
        <f>BO583*CHOOSE($D583,1,Параметры!BO$59,Параметры!BO$65)</f>
        <v>0</v>
      </c>
      <c r="BP595" s="169">
        <f>BP583*CHOOSE($D583,1,Параметры!BP$59,Параметры!BP$65)</f>
        <v>0</v>
      </c>
      <c r="BQ595" s="169">
        <f>BQ583*CHOOSE($D583,1,Параметры!BQ$59,Параметры!BQ$65)</f>
        <v>0</v>
      </c>
      <c r="BR595" s="169">
        <f>BR583*CHOOSE($D583,1,Параметры!BR$59,Параметры!BR$65)</f>
        <v>0</v>
      </c>
      <c r="BS595" s="169">
        <f>BS583*CHOOSE($D583,1,Параметры!BS$59,Параметры!BS$65)</f>
        <v>0</v>
      </c>
      <c r="BT595" s="169">
        <f>BT583*CHOOSE($D583,1,Параметры!BT$59,Параметры!BT$65)</f>
        <v>0</v>
      </c>
      <c r="BU595" s="169">
        <f>BU583*CHOOSE($D583,1,Параметры!BU$59,Параметры!BU$65)</f>
        <v>0</v>
      </c>
      <c r="BV595" s="169">
        <f>BV583*CHOOSE($D583,1,Параметры!BV$59,Параметры!BV$65)</f>
        <v>0</v>
      </c>
      <c r="BW595" s="169">
        <f>BW583*CHOOSE($D583,1,Параметры!BW$59,Параметры!BW$65)</f>
        <v>0</v>
      </c>
      <c r="BX595" s="169">
        <f>BX583*CHOOSE($D583,1,Параметры!BX$59,Параметры!BX$65)</f>
        <v>0</v>
      </c>
      <c r="BY595" s="169">
        <f>BY583*CHOOSE($D583,1,Параметры!BY$59,Параметры!BY$65)</f>
        <v>0</v>
      </c>
      <c r="BZ595" s="169">
        <f>BZ583*CHOOSE($D583,1,Параметры!BZ$59,Параметры!BZ$65)</f>
        <v>0</v>
      </c>
      <c r="CA595" s="169">
        <f>CA583*CHOOSE($D583,1,Параметры!CA$59,Параметры!CA$65)</f>
        <v>0</v>
      </c>
      <c r="CB595" s="169">
        <f>CB583*CHOOSE($D583,1,Параметры!CB$59,Параметры!CB$65)</f>
        <v>0</v>
      </c>
      <c r="CC595" s="169">
        <f>CC583*CHOOSE($D583,1,Параметры!CC$59,Параметры!CC$65)</f>
        <v>0</v>
      </c>
      <c r="CD595" s="169">
        <f>CD583*CHOOSE($D583,1,Параметры!CD$59,Параметры!CD$65)</f>
        <v>0</v>
      </c>
      <c r="CE595" s="169">
        <f>CE583*CHOOSE($D583,1,Параметры!CE$59,Параметры!CE$65)</f>
        <v>0</v>
      </c>
      <c r="CF595" s="169">
        <f>CF583*CHOOSE($D583,1,Параметры!CF$59,Параметры!CF$65)</f>
        <v>0</v>
      </c>
      <c r="CG595" s="169">
        <f>CG583*CHOOSE($D583,1,Параметры!CG$59,Параметры!CG$65)</f>
        <v>0</v>
      </c>
      <c r="CH595" s="169">
        <f>CH583*CHOOSE($D583,1,Параметры!CH$59,Параметры!CH$65)</f>
        <v>0</v>
      </c>
      <c r="CI595" s="169">
        <f>CI583*CHOOSE($D583,1,Параметры!CI$59,Параметры!CI$65)</f>
        <v>0</v>
      </c>
      <c r="CJ595" s="169">
        <f>CJ583*CHOOSE($D583,1,Параметры!CJ$59,Параметры!CJ$65)</f>
        <v>0</v>
      </c>
      <c r="CK595" s="169">
        <f>CK583*CHOOSE($D583,1,Параметры!CK$59,Параметры!CK$65)</f>
        <v>0</v>
      </c>
      <c r="CL595" s="169">
        <f>CL583*CHOOSE($D583,1,Параметры!CL$59,Параметры!CL$65)</f>
        <v>0</v>
      </c>
      <c r="CM595" s="169">
        <f>CM583*CHOOSE($D583,1,Параметры!CM$59,Параметры!CM$65)</f>
        <v>0</v>
      </c>
      <c r="CN595" s="169">
        <f>CN583*CHOOSE($D583,1,Параметры!CN$59,Параметры!CN$65)</f>
        <v>0</v>
      </c>
      <c r="CO595" s="169">
        <f>CO583*CHOOSE($D583,1,Параметры!CO$59,Параметры!CO$65)</f>
        <v>0</v>
      </c>
      <c r="CP595" s="169">
        <f>CP583*CHOOSE($D583,1,Параметры!CP$59,Параметры!CP$65)</f>
        <v>0</v>
      </c>
      <c r="CQ595" s="169">
        <f>CQ583*CHOOSE($D583,1,Параметры!CQ$59,Параметры!CQ$65)</f>
        <v>0</v>
      </c>
      <c r="CR595" s="169">
        <f>CR583*CHOOSE($D583,1,Параметры!CR$59,Параметры!CR$65)</f>
        <v>0</v>
      </c>
      <c r="CS595" s="169">
        <f>CS583*CHOOSE($D583,1,Параметры!CS$59,Параметры!CS$65)</f>
        <v>0</v>
      </c>
      <c r="CT595" s="169">
        <f>CT583*CHOOSE($D583,1,Параметры!CT$59,Параметры!CT$65)</f>
        <v>0</v>
      </c>
      <c r="CU595" s="169">
        <f>CU583*CHOOSE($D583,1,Параметры!CU$59,Параметры!CU$65)</f>
        <v>0</v>
      </c>
      <c r="CV595" s="169">
        <f>CV583*CHOOSE($D583,1,Параметры!CV$59,Параметры!CV$65)</f>
        <v>0</v>
      </c>
      <c r="CW595" s="169">
        <f>CW583*CHOOSE($D583,1,Параметры!CW$59,Параметры!CW$65)</f>
        <v>0</v>
      </c>
      <c r="CX595" s="169">
        <f>CX583*CHOOSE($D583,1,Параметры!CX$59,Параметры!CX$65)</f>
        <v>0</v>
      </c>
      <c r="CY595" s="169">
        <f>CY583*CHOOSE($D583,1,Параметры!CY$59,Параметры!CY$65)</f>
        <v>0</v>
      </c>
      <c r="CZ595" s="169">
        <f>CZ583*CHOOSE($D583,1,Параметры!CZ$59,Параметры!CZ$65)</f>
        <v>0</v>
      </c>
      <c r="DA595" s="169">
        <f>DA583*CHOOSE($D583,1,Параметры!DA$59,Параметры!DA$65)</f>
        <v>0</v>
      </c>
      <c r="DB595" s="169">
        <f>DB583*CHOOSE($D583,1,Параметры!DB$59,Параметры!DB$65)</f>
        <v>0</v>
      </c>
      <c r="DC595" s="169">
        <f>DC583*CHOOSE($D583,1,Параметры!DC$59,Параметры!DC$65)</f>
        <v>0</v>
      </c>
      <c r="DD595" s="169">
        <f>DD583*CHOOSE($D583,1,Параметры!DD$59,Параметры!DD$65)</f>
        <v>0</v>
      </c>
      <c r="DE595" s="169">
        <f>DE583*CHOOSE($D583,1,Параметры!DE$59,Параметры!DE$65)</f>
        <v>0</v>
      </c>
      <c r="DF595" s="169">
        <f>DF583*CHOOSE($D583,1,Параметры!DF$59,Параметры!DF$65)</f>
        <v>0</v>
      </c>
      <c r="DG595" s="169">
        <f>DG583*CHOOSE($D583,1,Параметры!DG$59,Параметры!DG$65)</f>
        <v>0</v>
      </c>
      <c r="DH595" s="169">
        <f>DH583*CHOOSE($D583,1,Параметры!DH$59,Параметры!DH$65)</f>
        <v>0</v>
      </c>
      <c r="DI595" s="169">
        <f>DI583*CHOOSE($D583,1,Параметры!DI$59,Параметры!DI$65)</f>
        <v>0</v>
      </c>
      <c r="DJ595" s="169">
        <f>DJ583*CHOOSE($D583,1,Параметры!DJ$59,Параметры!DJ$65)</f>
        <v>0</v>
      </c>
      <c r="DK595" s="169">
        <f>DK583*CHOOSE($D583,1,Параметры!DK$59,Параметры!DK$65)</f>
        <v>0</v>
      </c>
      <c r="DL595" s="169">
        <f>DL583*CHOOSE($D583,1,Параметры!DL$59,Параметры!DL$65)</f>
        <v>0</v>
      </c>
      <c r="DM595" s="169">
        <f>DM583*CHOOSE($D583,1,Параметры!DM$59,Параметры!DM$65)</f>
        <v>0</v>
      </c>
      <c r="DN595" s="169">
        <f>DN583*CHOOSE($D583,1,Параметры!DN$59,Параметры!DN$65)</f>
        <v>0</v>
      </c>
      <c r="DO595" s="169">
        <f>DO583*CHOOSE($D583,1,Параметры!DO$59,Параметры!DO$65)</f>
        <v>0</v>
      </c>
      <c r="DP595" s="169">
        <f>DP583*CHOOSE($D583,1,Параметры!DP$59,Параметры!DP$65)</f>
        <v>0</v>
      </c>
      <c r="DQ595" s="169">
        <f>DQ583*CHOOSE($D583,1,Параметры!DQ$59,Параметры!DQ$65)</f>
        <v>0</v>
      </c>
      <c r="DR595" s="169">
        <f>DR583*CHOOSE($D583,1,Параметры!DR$59,Параметры!DR$65)</f>
        <v>0</v>
      </c>
      <c r="DS595" s="169">
        <f>DS583*CHOOSE($D583,1,Параметры!DS$59,Параметры!DS$65)</f>
        <v>0</v>
      </c>
      <c r="DT595" s="169">
        <f>DT583*CHOOSE($D583,1,Параметры!DT$59,Параметры!DT$65)</f>
        <v>0</v>
      </c>
      <c r="DU595" s="169">
        <f>DU583*CHOOSE($D583,1,Параметры!DU$59,Параметры!DU$65)</f>
        <v>0</v>
      </c>
      <c r="DV595" s="169">
        <f>DV583*CHOOSE($D583,1,Параметры!DV$59,Параметры!DV$65)</f>
        <v>0</v>
      </c>
      <c r="DW595" s="169"/>
      <c r="DX595" s="177">
        <f>SUM(G595:DW595)</f>
        <v>2500</v>
      </c>
    </row>
    <row r="596" spans="1:128" hidden="1" outlineLevel="1" x14ac:dyDescent="0.2">
      <c r="A596" s="171" t="str">
        <f ca="1">Language!A$916</f>
        <v>импортная пошлина</v>
      </c>
      <c r="B596" s="187"/>
      <c r="C596" s="147" t="str">
        <f t="shared" ca="1" si="925"/>
        <v>тыс. руб.</v>
      </c>
      <c r="D596" s="158">
        <v>1</v>
      </c>
      <c r="E596" s="154" t="s">
        <v>712</v>
      </c>
      <c r="F596" s="6" t="s">
        <v>2962</v>
      </c>
      <c r="G596" s="169">
        <f>G588*CHOOSE($D588,1,Параметры!G$59,Параметры!G$65)</f>
        <v>0</v>
      </c>
      <c r="H596" s="169">
        <f>H588*CHOOSE($D588,1,Параметры!H$59,Параметры!H$65)</f>
        <v>0</v>
      </c>
      <c r="I596" s="169">
        <f>I588*CHOOSE($D588,1,Параметры!I$59,Параметры!I$65)</f>
        <v>0</v>
      </c>
      <c r="J596" s="169">
        <f>J588*CHOOSE($D588,1,Параметры!J$59,Параметры!J$65)</f>
        <v>0</v>
      </c>
      <c r="K596" s="169">
        <f>K588*CHOOSE($D588,1,Параметры!K$59,Параметры!K$65)</f>
        <v>0</v>
      </c>
      <c r="L596" s="169">
        <f>L588*CHOOSE($D588,1,Параметры!L$59,Параметры!L$65)</f>
        <v>0</v>
      </c>
      <c r="M596" s="169">
        <f>M588*CHOOSE($D588,1,Параметры!M$59,Параметры!M$65)</f>
        <v>0</v>
      </c>
      <c r="N596" s="169">
        <f>N588*CHOOSE($D588,1,Параметры!N$59,Параметры!N$65)</f>
        <v>0</v>
      </c>
      <c r="O596" s="169">
        <f>O588*CHOOSE($D588,1,Параметры!O$59,Параметры!O$65)</f>
        <v>0</v>
      </c>
      <c r="P596" s="169">
        <f>P588*CHOOSE($D588,1,Параметры!P$59,Параметры!P$65)</f>
        <v>0</v>
      </c>
      <c r="Q596" s="169">
        <f>Q588*CHOOSE($D588,1,Параметры!Q$59,Параметры!Q$65)</f>
        <v>0</v>
      </c>
      <c r="R596" s="169">
        <f>R588*CHOOSE($D588,1,Параметры!R$59,Параметры!R$65)</f>
        <v>0</v>
      </c>
      <c r="S596" s="169">
        <f>S588*CHOOSE($D588,1,Параметры!S$59,Параметры!S$65)</f>
        <v>0</v>
      </c>
      <c r="T596" s="169">
        <f>T588*CHOOSE($D588,1,Параметры!T$59,Параметры!T$65)</f>
        <v>0</v>
      </c>
      <c r="U596" s="169">
        <f>U588*CHOOSE($D588,1,Параметры!U$59,Параметры!U$65)</f>
        <v>0</v>
      </c>
      <c r="V596" s="169">
        <f>V588*CHOOSE($D588,1,Параметры!V$59,Параметры!V$65)</f>
        <v>0</v>
      </c>
      <c r="W596" s="169">
        <f>W588*CHOOSE($D588,1,Параметры!W$59,Параметры!W$65)</f>
        <v>0</v>
      </c>
      <c r="X596" s="169">
        <f>X588*CHOOSE($D588,1,Параметры!X$59,Параметры!X$65)</f>
        <v>0</v>
      </c>
      <c r="Y596" s="169">
        <f>Y588*CHOOSE($D588,1,Параметры!Y$59,Параметры!Y$65)</f>
        <v>0</v>
      </c>
      <c r="Z596" s="169">
        <f>Z588*CHOOSE($D588,1,Параметры!Z$59,Параметры!Z$65)</f>
        <v>0</v>
      </c>
      <c r="AA596" s="169">
        <f>AA588*CHOOSE($D588,1,Параметры!AA$59,Параметры!AA$65)</f>
        <v>0</v>
      </c>
      <c r="AB596" s="169">
        <f>AB588*CHOOSE($D588,1,Параметры!AB$59,Параметры!AB$65)</f>
        <v>0</v>
      </c>
      <c r="AC596" s="169">
        <f>AC588*CHOOSE($D588,1,Параметры!AC$59,Параметры!AC$65)</f>
        <v>0</v>
      </c>
      <c r="AD596" s="169">
        <f>AD588*CHOOSE($D588,1,Параметры!AD$59,Параметры!AD$65)</f>
        <v>0</v>
      </c>
      <c r="AE596" s="169">
        <f>AE588*CHOOSE($D588,1,Параметры!AE$59,Параметры!AE$65)</f>
        <v>0</v>
      </c>
      <c r="AF596" s="169">
        <f>AF588*CHOOSE($D588,1,Параметры!AF$59,Параметры!AF$65)</f>
        <v>0</v>
      </c>
      <c r="AG596" s="169">
        <f>AG588*CHOOSE($D588,1,Параметры!AG$59,Параметры!AG$65)</f>
        <v>0</v>
      </c>
      <c r="AH596" s="169">
        <f>AH588*CHOOSE($D588,1,Параметры!AH$59,Параметры!AH$65)</f>
        <v>0</v>
      </c>
      <c r="AI596" s="169">
        <f>AI588*CHOOSE($D588,1,Параметры!AI$59,Параметры!AI$65)</f>
        <v>0</v>
      </c>
      <c r="AJ596" s="169">
        <f>AJ588*CHOOSE($D588,1,Параметры!AJ$59,Параметры!AJ$65)</f>
        <v>0</v>
      </c>
      <c r="AK596" s="169">
        <f>AK588*CHOOSE($D588,1,Параметры!AK$59,Параметры!AK$65)</f>
        <v>0</v>
      </c>
      <c r="AL596" s="169">
        <f>AL588*CHOOSE($D588,1,Параметры!AL$59,Параметры!AL$65)</f>
        <v>0</v>
      </c>
      <c r="AM596" s="169">
        <f>AM588*CHOOSE($D588,1,Параметры!AM$59,Параметры!AM$65)</f>
        <v>0</v>
      </c>
      <c r="AN596" s="169">
        <f>AN588*CHOOSE($D588,1,Параметры!AN$59,Параметры!AN$65)</f>
        <v>0</v>
      </c>
      <c r="AO596" s="169">
        <f>AO588*CHOOSE($D588,1,Параметры!AO$59,Параметры!AO$65)</f>
        <v>0</v>
      </c>
      <c r="AP596" s="169">
        <f>AP588*CHOOSE($D588,1,Параметры!AP$59,Параметры!AP$65)</f>
        <v>0</v>
      </c>
      <c r="AQ596" s="169">
        <f>AQ588*CHOOSE($D588,1,Параметры!AQ$59,Параметры!AQ$65)</f>
        <v>0</v>
      </c>
      <c r="AR596" s="169">
        <f>AR588*CHOOSE($D588,1,Параметры!AR$59,Параметры!AR$65)</f>
        <v>0</v>
      </c>
      <c r="AS596" s="169">
        <f>AS588*CHOOSE($D588,1,Параметры!AS$59,Параметры!AS$65)</f>
        <v>0</v>
      </c>
      <c r="AT596" s="169">
        <f>AT588*CHOOSE($D588,1,Параметры!AT$59,Параметры!AT$65)</f>
        <v>0</v>
      </c>
      <c r="AU596" s="169">
        <f>AU588*CHOOSE($D588,1,Параметры!AU$59,Параметры!AU$65)</f>
        <v>0</v>
      </c>
      <c r="AV596" s="169">
        <f>AV588*CHOOSE($D588,1,Параметры!AV$59,Параметры!AV$65)</f>
        <v>0</v>
      </c>
      <c r="AW596" s="169">
        <f>AW588*CHOOSE($D588,1,Параметры!AW$59,Параметры!AW$65)</f>
        <v>0</v>
      </c>
      <c r="AX596" s="169">
        <f>AX588*CHOOSE($D588,1,Параметры!AX$59,Параметры!AX$65)</f>
        <v>0</v>
      </c>
      <c r="AY596" s="169">
        <f>AY588*CHOOSE($D588,1,Параметры!AY$59,Параметры!AY$65)</f>
        <v>0</v>
      </c>
      <c r="AZ596" s="169">
        <f>AZ588*CHOOSE($D588,1,Параметры!AZ$59,Параметры!AZ$65)</f>
        <v>0</v>
      </c>
      <c r="BA596" s="169">
        <f>BA588*CHOOSE($D588,1,Параметры!BA$59,Параметры!BA$65)</f>
        <v>0</v>
      </c>
      <c r="BB596" s="169">
        <f>BB588*CHOOSE($D588,1,Параметры!BB$59,Параметры!BB$65)</f>
        <v>0</v>
      </c>
      <c r="BC596" s="169">
        <f>BC588*CHOOSE($D588,1,Параметры!BC$59,Параметры!BC$65)</f>
        <v>0</v>
      </c>
      <c r="BD596" s="169">
        <f>BD588*CHOOSE($D588,1,Параметры!BD$59,Параметры!BD$65)</f>
        <v>0</v>
      </c>
      <c r="BE596" s="169">
        <f>BE588*CHOOSE($D588,1,Параметры!BE$59,Параметры!BE$65)</f>
        <v>0</v>
      </c>
      <c r="BF596" s="169">
        <f>BF588*CHOOSE($D588,1,Параметры!BF$59,Параметры!BF$65)</f>
        <v>0</v>
      </c>
      <c r="BG596" s="169">
        <f>BG588*CHOOSE($D588,1,Параметры!BG$59,Параметры!BG$65)</f>
        <v>0</v>
      </c>
      <c r="BH596" s="169">
        <f>BH588*CHOOSE($D588,1,Параметры!BH$59,Параметры!BH$65)</f>
        <v>0</v>
      </c>
      <c r="BI596" s="169">
        <f>BI588*CHOOSE($D588,1,Параметры!BI$59,Параметры!BI$65)</f>
        <v>0</v>
      </c>
      <c r="BJ596" s="169">
        <f>BJ588*CHOOSE($D588,1,Параметры!BJ$59,Параметры!BJ$65)</f>
        <v>0</v>
      </c>
      <c r="BK596" s="169">
        <f>BK588*CHOOSE($D588,1,Параметры!BK$59,Параметры!BK$65)</f>
        <v>0</v>
      </c>
      <c r="BL596" s="169">
        <f>BL588*CHOOSE($D588,1,Параметры!BL$59,Параметры!BL$65)</f>
        <v>0</v>
      </c>
      <c r="BM596" s="169">
        <f>BM588*CHOOSE($D588,1,Параметры!BM$59,Параметры!BM$65)</f>
        <v>0</v>
      </c>
      <c r="BN596" s="169">
        <f>BN588*CHOOSE($D588,1,Параметры!BN$59,Параметры!BN$65)</f>
        <v>0</v>
      </c>
      <c r="BO596" s="169">
        <f>BO588*CHOOSE($D588,1,Параметры!BO$59,Параметры!BO$65)</f>
        <v>0</v>
      </c>
      <c r="BP596" s="169">
        <f>BP588*CHOOSE($D588,1,Параметры!BP$59,Параметры!BP$65)</f>
        <v>0</v>
      </c>
      <c r="BQ596" s="169">
        <f>BQ588*CHOOSE($D588,1,Параметры!BQ$59,Параметры!BQ$65)</f>
        <v>0</v>
      </c>
      <c r="BR596" s="169">
        <f>BR588*CHOOSE($D588,1,Параметры!BR$59,Параметры!BR$65)</f>
        <v>0</v>
      </c>
      <c r="BS596" s="169">
        <f>BS588*CHOOSE($D588,1,Параметры!BS$59,Параметры!BS$65)</f>
        <v>0</v>
      </c>
      <c r="BT596" s="169">
        <f>BT588*CHOOSE($D588,1,Параметры!BT$59,Параметры!BT$65)</f>
        <v>0</v>
      </c>
      <c r="BU596" s="169">
        <f>BU588*CHOOSE($D588,1,Параметры!BU$59,Параметры!BU$65)</f>
        <v>0</v>
      </c>
      <c r="BV596" s="169">
        <f>BV588*CHOOSE($D588,1,Параметры!BV$59,Параметры!BV$65)</f>
        <v>0</v>
      </c>
      <c r="BW596" s="169">
        <f>BW588*CHOOSE($D588,1,Параметры!BW$59,Параметры!BW$65)</f>
        <v>0</v>
      </c>
      <c r="BX596" s="169">
        <f>BX588*CHOOSE($D588,1,Параметры!BX$59,Параметры!BX$65)</f>
        <v>0</v>
      </c>
      <c r="BY596" s="169">
        <f>BY588*CHOOSE($D588,1,Параметры!BY$59,Параметры!BY$65)</f>
        <v>0</v>
      </c>
      <c r="BZ596" s="169">
        <f>BZ588*CHOOSE($D588,1,Параметры!BZ$59,Параметры!BZ$65)</f>
        <v>0</v>
      </c>
      <c r="CA596" s="169">
        <f>CA588*CHOOSE($D588,1,Параметры!CA$59,Параметры!CA$65)</f>
        <v>0</v>
      </c>
      <c r="CB596" s="169">
        <f>CB588*CHOOSE($D588,1,Параметры!CB$59,Параметры!CB$65)</f>
        <v>0</v>
      </c>
      <c r="CC596" s="169">
        <f>CC588*CHOOSE($D588,1,Параметры!CC$59,Параметры!CC$65)</f>
        <v>0</v>
      </c>
      <c r="CD596" s="169">
        <f>CD588*CHOOSE($D588,1,Параметры!CD$59,Параметры!CD$65)</f>
        <v>0</v>
      </c>
      <c r="CE596" s="169">
        <f>CE588*CHOOSE($D588,1,Параметры!CE$59,Параметры!CE$65)</f>
        <v>0</v>
      </c>
      <c r="CF596" s="169">
        <f>CF588*CHOOSE($D588,1,Параметры!CF$59,Параметры!CF$65)</f>
        <v>0</v>
      </c>
      <c r="CG596" s="169">
        <f>CG588*CHOOSE($D588,1,Параметры!CG$59,Параметры!CG$65)</f>
        <v>0</v>
      </c>
      <c r="CH596" s="169">
        <f>CH588*CHOOSE($D588,1,Параметры!CH$59,Параметры!CH$65)</f>
        <v>0</v>
      </c>
      <c r="CI596" s="169">
        <f>CI588*CHOOSE($D588,1,Параметры!CI$59,Параметры!CI$65)</f>
        <v>0</v>
      </c>
      <c r="CJ596" s="169">
        <f>CJ588*CHOOSE($D588,1,Параметры!CJ$59,Параметры!CJ$65)</f>
        <v>0</v>
      </c>
      <c r="CK596" s="169">
        <f>CK588*CHOOSE($D588,1,Параметры!CK$59,Параметры!CK$65)</f>
        <v>0</v>
      </c>
      <c r="CL596" s="169">
        <f>CL588*CHOOSE($D588,1,Параметры!CL$59,Параметры!CL$65)</f>
        <v>0</v>
      </c>
      <c r="CM596" s="169">
        <f>CM588*CHOOSE($D588,1,Параметры!CM$59,Параметры!CM$65)</f>
        <v>0</v>
      </c>
      <c r="CN596" s="169">
        <f>CN588*CHOOSE($D588,1,Параметры!CN$59,Параметры!CN$65)</f>
        <v>0</v>
      </c>
      <c r="CO596" s="169">
        <f>CO588*CHOOSE($D588,1,Параметры!CO$59,Параметры!CO$65)</f>
        <v>0</v>
      </c>
      <c r="CP596" s="169">
        <f>CP588*CHOOSE($D588,1,Параметры!CP$59,Параметры!CP$65)</f>
        <v>0</v>
      </c>
      <c r="CQ596" s="169">
        <f>CQ588*CHOOSE($D588,1,Параметры!CQ$59,Параметры!CQ$65)</f>
        <v>0</v>
      </c>
      <c r="CR596" s="169">
        <f>CR588*CHOOSE($D588,1,Параметры!CR$59,Параметры!CR$65)</f>
        <v>0</v>
      </c>
      <c r="CS596" s="169">
        <f>CS588*CHOOSE($D588,1,Параметры!CS$59,Параметры!CS$65)</f>
        <v>0</v>
      </c>
      <c r="CT596" s="169">
        <f>CT588*CHOOSE($D588,1,Параметры!CT$59,Параметры!CT$65)</f>
        <v>0</v>
      </c>
      <c r="CU596" s="169">
        <f>CU588*CHOOSE($D588,1,Параметры!CU$59,Параметры!CU$65)</f>
        <v>0</v>
      </c>
      <c r="CV596" s="169">
        <f>CV588*CHOOSE($D588,1,Параметры!CV$59,Параметры!CV$65)</f>
        <v>0</v>
      </c>
      <c r="CW596" s="169">
        <f>CW588*CHOOSE($D588,1,Параметры!CW$59,Параметры!CW$65)</f>
        <v>0</v>
      </c>
      <c r="CX596" s="169">
        <f>CX588*CHOOSE($D588,1,Параметры!CX$59,Параметры!CX$65)</f>
        <v>0</v>
      </c>
      <c r="CY596" s="169">
        <f>CY588*CHOOSE($D588,1,Параметры!CY$59,Параметры!CY$65)</f>
        <v>0</v>
      </c>
      <c r="CZ596" s="169">
        <f>CZ588*CHOOSE($D588,1,Параметры!CZ$59,Параметры!CZ$65)</f>
        <v>0</v>
      </c>
      <c r="DA596" s="169">
        <f>DA588*CHOOSE($D588,1,Параметры!DA$59,Параметры!DA$65)</f>
        <v>0</v>
      </c>
      <c r="DB596" s="169">
        <f>DB588*CHOOSE($D588,1,Параметры!DB$59,Параметры!DB$65)</f>
        <v>0</v>
      </c>
      <c r="DC596" s="169">
        <f>DC588*CHOOSE($D588,1,Параметры!DC$59,Параметры!DC$65)</f>
        <v>0</v>
      </c>
      <c r="DD596" s="169">
        <f>DD588*CHOOSE($D588,1,Параметры!DD$59,Параметры!DD$65)</f>
        <v>0</v>
      </c>
      <c r="DE596" s="169">
        <f>DE588*CHOOSE($D588,1,Параметры!DE$59,Параметры!DE$65)</f>
        <v>0</v>
      </c>
      <c r="DF596" s="169">
        <f>DF588*CHOOSE($D588,1,Параметры!DF$59,Параметры!DF$65)</f>
        <v>0</v>
      </c>
      <c r="DG596" s="169">
        <f>DG588*CHOOSE($D588,1,Параметры!DG$59,Параметры!DG$65)</f>
        <v>0</v>
      </c>
      <c r="DH596" s="169">
        <f>DH588*CHOOSE($D588,1,Параметры!DH$59,Параметры!DH$65)</f>
        <v>0</v>
      </c>
      <c r="DI596" s="169">
        <f>DI588*CHOOSE($D588,1,Параметры!DI$59,Параметры!DI$65)</f>
        <v>0</v>
      </c>
      <c r="DJ596" s="169">
        <f>DJ588*CHOOSE($D588,1,Параметры!DJ$59,Параметры!DJ$65)</f>
        <v>0</v>
      </c>
      <c r="DK596" s="169">
        <f>DK588*CHOOSE($D588,1,Параметры!DK$59,Параметры!DK$65)</f>
        <v>0</v>
      </c>
      <c r="DL596" s="169">
        <f>DL588*CHOOSE($D588,1,Параметры!DL$59,Параметры!DL$65)</f>
        <v>0</v>
      </c>
      <c r="DM596" s="169">
        <f>DM588*CHOOSE($D588,1,Параметры!DM$59,Параметры!DM$65)</f>
        <v>0</v>
      </c>
      <c r="DN596" s="169">
        <f>DN588*CHOOSE($D588,1,Параметры!DN$59,Параметры!DN$65)</f>
        <v>0</v>
      </c>
      <c r="DO596" s="169">
        <f>DO588*CHOOSE($D588,1,Параметры!DO$59,Параметры!DO$65)</f>
        <v>0</v>
      </c>
      <c r="DP596" s="169">
        <f>DP588*CHOOSE($D588,1,Параметры!DP$59,Параметры!DP$65)</f>
        <v>0</v>
      </c>
      <c r="DQ596" s="169">
        <f>DQ588*CHOOSE($D588,1,Параметры!DQ$59,Параметры!DQ$65)</f>
        <v>0</v>
      </c>
      <c r="DR596" s="169">
        <f>DR588*CHOOSE($D588,1,Параметры!DR$59,Параметры!DR$65)</f>
        <v>0</v>
      </c>
      <c r="DS596" s="169">
        <f>DS588*CHOOSE($D588,1,Параметры!DS$59,Параметры!DS$65)</f>
        <v>0</v>
      </c>
      <c r="DT596" s="169">
        <f>DT588*CHOOSE($D588,1,Параметры!DT$59,Параметры!DT$65)</f>
        <v>0</v>
      </c>
      <c r="DU596" s="169">
        <f>DU588*CHOOSE($D588,1,Параметры!DU$59,Параметры!DU$65)</f>
        <v>0</v>
      </c>
      <c r="DV596" s="169">
        <f>DV588*CHOOSE($D588,1,Параметры!DV$59,Параметры!DV$65)</f>
        <v>0</v>
      </c>
      <c r="DW596" s="169"/>
      <c r="DX596" s="177">
        <f>SUM(G596:DW596)</f>
        <v>0</v>
      </c>
    </row>
    <row r="597" spans="1:128" hidden="1" outlineLevel="1" x14ac:dyDescent="0.2">
      <c r="A597" s="168" t="str">
        <f ca="1">Language!A$917</f>
        <v>незавершенные инвестиции</v>
      </c>
      <c r="B597" s="154"/>
      <c r="C597" s="147" t="str">
        <f t="shared" ca="1" si="925"/>
        <v>тыс. руб.</v>
      </c>
      <c r="D597" s="158">
        <v>1</v>
      </c>
      <c r="E597" s="154" t="s">
        <v>701</v>
      </c>
      <c r="F597" s="6" t="s">
        <v>3083</v>
      </c>
      <c r="G597" s="169">
        <f>IF(SUM($G590:G590)&gt;0.01,0,MAX(SUM($G581:G581)+$B582-SUM($G583:G583),0)+IF($B586=0,0,MAX(SUM($G588:G588)-SUM($G583:G583)*$B588,0)))*CHOOSE($D581,1,Параметры!G$59,Параметры!G$65)</f>
        <v>0</v>
      </c>
      <c r="H597" s="169">
        <f>IF(SUM($G590:H590)&gt;0.01,0,MAX(SUM($G581:H581)+$B582-SUM($G583:H583),0)+IF($B586=0,0,MAX(SUM($G588:H588)-SUM($G583:H583)*$B588,0)))*CHOOSE($D581,1,Параметры!H$59,Параметры!H$65)</f>
        <v>0</v>
      </c>
      <c r="I597" s="169">
        <f>IF(SUM($G590:I590)&gt;0.01,0,MAX(SUM($G581:I581)+$B582-SUM($G583:I583),0)+IF($B586=0,0,MAX(SUM($G588:I588)-SUM($G583:I583)*$B588,0)))*CHOOSE($D581,1,Параметры!I$59,Параметры!I$65)</f>
        <v>0</v>
      </c>
      <c r="J597" s="169">
        <f>IF(SUM($G590:J590)&gt;0.01,0,MAX(SUM($G581:J581)+$B582-SUM($G583:J583),0)+IF($B586=0,0,MAX(SUM($G588:J588)-SUM($G583:J583)*$B588,0)))*CHOOSE($D581,1,Параметры!J$59,Параметры!J$65)</f>
        <v>0</v>
      </c>
      <c r="K597" s="169">
        <f>IF(SUM($G590:K590)&gt;0.01,0,MAX(SUM($G581:K581)+$B582-SUM($G583:K583),0)+IF($B586=0,0,MAX(SUM($G588:K588)-SUM($G583:K583)*$B588,0)))*CHOOSE($D581,1,Параметры!K$59,Параметры!K$65)</f>
        <v>0</v>
      </c>
      <c r="L597" s="169">
        <f>IF(SUM($G590:L590)&gt;0.01,0,MAX(SUM($G581:L581)+$B582-SUM($G583:L583),0)+IF($B586=0,0,MAX(SUM($G588:L588)-SUM($G583:L583)*$B588,0)))*CHOOSE($D581,1,Параметры!L$59,Параметры!L$65)</f>
        <v>0</v>
      </c>
      <c r="M597" s="169">
        <f>IF(SUM($G590:M590)&gt;0.01,0,MAX(SUM($G581:M581)+$B582-SUM($G583:M583),0)+IF($B586=0,0,MAX(SUM($G588:M588)-SUM($G583:M583)*$B588,0)))*CHOOSE($D581,1,Параметры!M$59,Параметры!M$65)</f>
        <v>0</v>
      </c>
      <c r="N597" s="169">
        <f>IF(SUM($G590:N590)&gt;0.01,0,MAX(SUM($G581:N581)+$B582-SUM($G583:N583),0)+IF($B586=0,0,MAX(SUM($G588:N588)-SUM($G583:N583)*$B588,0)))*CHOOSE($D581,1,Параметры!N$59,Параметры!N$65)</f>
        <v>0</v>
      </c>
      <c r="O597" s="169">
        <f>IF(SUM($G590:O590)&gt;0.01,0,MAX(SUM($G581:O581)+$B582-SUM($G583:O583),0)+IF($B586=0,0,MAX(SUM($G588:O588)-SUM($G583:O583)*$B588,0)))*CHOOSE($D581,1,Параметры!O$59,Параметры!O$65)</f>
        <v>0</v>
      </c>
      <c r="P597" s="169">
        <f>IF(SUM($G590:P590)&gt;0.01,0,MAX(SUM($G581:P581)+$B582-SUM($G583:P583),0)+IF($B586=0,0,MAX(SUM($G588:P588)-SUM($G583:P583)*$B588,0)))*CHOOSE($D581,1,Параметры!P$59,Параметры!P$65)</f>
        <v>0</v>
      </c>
      <c r="Q597" s="169">
        <f>IF(SUM($G590:Q590)&gt;0.01,0,MAX(SUM($G581:Q581)+$B582-SUM($G583:Q583),0)+IF($B586=0,0,MAX(SUM($G588:Q588)-SUM($G583:Q583)*$B588,0)))*CHOOSE($D581,1,Параметры!Q$59,Параметры!Q$65)</f>
        <v>0</v>
      </c>
      <c r="R597" s="169">
        <f>IF(SUM($G590:R590)&gt;0.01,0,MAX(SUM($G581:R581)+$B582-SUM($G583:R583),0)+IF($B586=0,0,MAX(SUM($G588:R588)-SUM($G583:R583)*$B588,0)))*CHOOSE($D581,1,Параметры!R$59,Параметры!R$65)</f>
        <v>0</v>
      </c>
      <c r="S597" s="169">
        <f>IF(SUM($G590:S590)&gt;0.01,0,MAX(SUM($G581:S581)+$B582-SUM($G583:S583),0)+IF($B586=0,0,MAX(SUM($G588:S588)-SUM($G583:S583)*$B588,0)))*CHOOSE($D581,1,Параметры!S$59,Параметры!S$65)</f>
        <v>0</v>
      </c>
      <c r="T597" s="169">
        <f>IF(SUM($G590:T590)&gt;0.01,0,MAX(SUM($G581:T581)+$B582-SUM($G583:T583),0)+IF($B586=0,0,MAX(SUM($G588:T588)-SUM($G583:T583)*$B588,0)))*CHOOSE($D581,1,Параметры!T$59,Параметры!T$65)</f>
        <v>0</v>
      </c>
      <c r="U597" s="169">
        <f>IF(SUM($G590:U590)&gt;0.01,0,MAX(SUM($G581:U581)+$B582-SUM($G583:U583),0)+IF($B586=0,0,MAX(SUM($G588:U588)-SUM($G583:U583)*$B588,0)))*CHOOSE($D581,1,Параметры!U$59,Параметры!U$65)</f>
        <v>0</v>
      </c>
      <c r="V597" s="169">
        <f>IF(SUM($G590:V590)&gt;0.01,0,MAX(SUM($G581:V581)+$B582-SUM($G583:V583),0)+IF($B586=0,0,MAX(SUM($G588:V588)-SUM($G583:V583)*$B588,0)))*CHOOSE($D581,1,Параметры!V$59,Параметры!V$65)</f>
        <v>0</v>
      </c>
      <c r="W597" s="169">
        <f>IF(SUM($G590:W590)&gt;0.01,0,MAX(SUM($G581:W581)+$B582-SUM($G583:W583),0)+IF($B586=0,0,MAX(SUM($G588:W588)-SUM($G583:W583)*$B588,0)))*CHOOSE($D581,1,Параметры!W$59,Параметры!W$65)</f>
        <v>0</v>
      </c>
      <c r="X597" s="169">
        <f>IF(SUM($G590:X590)&gt;0.01,0,MAX(SUM($G581:X581)+$B582-SUM($G583:X583),0)+IF($B586=0,0,MAX(SUM($G588:X588)-SUM($G583:X583)*$B588,0)))*CHOOSE($D581,1,Параметры!X$59,Параметры!X$65)</f>
        <v>0</v>
      </c>
      <c r="Y597" s="169">
        <f>IF(SUM($G590:Y590)&gt;0.01,0,MAX(SUM($G581:Y581)+$B582-SUM($G583:Y583),0)+IF($B586=0,0,MAX(SUM($G588:Y588)-SUM($G583:Y583)*$B588,0)))*CHOOSE($D581,1,Параметры!Y$59,Параметры!Y$65)</f>
        <v>0</v>
      </c>
      <c r="Z597" s="169">
        <f>IF(SUM($G590:Z590)&gt;0.01,0,MAX(SUM($G581:Z581)+$B582-SUM($G583:Z583),0)+IF($B586=0,0,MAX(SUM($G588:Z588)-SUM($G583:Z583)*$B588,0)))*CHOOSE($D581,1,Параметры!Z$59,Параметры!Z$65)</f>
        <v>0</v>
      </c>
      <c r="AA597" s="169">
        <f>IF(SUM($G590:AA590)&gt;0.01,0,MAX(SUM($G581:AA581)+$B582-SUM($G583:AA583),0)+IF($B586=0,0,MAX(SUM($G588:AA588)-SUM($G583:AA583)*$B588,0)))*CHOOSE($D581,1,Параметры!AA$59,Параметры!AA$65)</f>
        <v>0</v>
      </c>
      <c r="AB597" s="169">
        <f>IF(SUM($G590:AB590)&gt;0.01,0,MAX(SUM($G581:AB581)+$B582-SUM($G583:AB583),0)+IF($B586=0,0,MAX(SUM($G588:AB588)-SUM($G583:AB583)*$B588,0)))*CHOOSE($D581,1,Параметры!AB$59,Параметры!AB$65)</f>
        <v>0</v>
      </c>
      <c r="AC597" s="169">
        <f>IF(SUM($G590:AC590)&gt;0.01,0,MAX(SUM($G581:AC581)+$B582-SUM($G583:AC583),0)+IF($B586=0,0,MAX(SUM($G588:AC588)-SUM($G583:AC583)*$B588,0)))*CHOOSE($D581,1,Параметры!AC$59,Параметры!AC$65)</f>
        <v>0</v>
      </c>
      <c r="AD597" s="169">
        <f>IF(SUM($G590:AD590)&gt;0.01,0,MAX(SUM($G581:AD581)+$B582-SUM($G583:AD583),0)+IF($B586=0,0,MAX(SUM($G588:AD588)-SUM($G583:AD583)*$B588,0)))*CHOOSE($D581,1,Параметры!AD$59,Параметры!AD$65)</f>
        <v>0</v>
      </c>
      <c r="AE597" s="169">
        <f>IF(SUM($G590:AE590)&gt;0.01,0,MAX(SUM($G581:AE581)+$B582-SUM($G583:AE583),0)+IF($B586=0,0,MAX(SUM($G588:AE588)-SUM($G583:AE583)*$B588,0)))*CHOOSE($D581,1,Параметры!AE$59,Параметры!AE$65)</f>
        <v>0</v>
      </c>
      <c r="AF597" s="169">
        <f>IF(SUM($G590:AF590)&gt;0.01,0,MAX(SUM($G581:AF581)+$B582-SUM($G583:AF583),0)+IF($B586=0,0,MAX(SUM($G588:AF588)-SUM($G583:AF583)*$B588,0)))*CHOOSE($D581,1,Параметры!AF$59,Параметры!AF$65)</f>
        <v>0</v>
      </c>
      <c r="AG597" s="169">
        <f>IF(SUM($G590:AG590)&gt;0.01,0,MAX(SUM($G581:AG581)+$B582-SUM($G583:AG583),0)+IF($B586=0,0,MAX(SUM($G588:AG588)-SUM($G583:AG583)*$B588,0)))*CHOOSE($D581,1,Параметры!AG$59,Параметры!AG$65)</f>
        <v>0</v>
      </c>
      <c r="AH597" s="169">
        <f>IF(SUM($G590:AH590)&gt;0.01,0,MAX(SUM($G581:AH581)+$B582-SUM($G583:AH583),0)+IF($B586=0,0,MAX(SUM($G588:AH588)-SUM($G583:AH583)*$B588,0)))*CHOOSE($D581,1,Параметры!AH$59,Параметры!AH$65)</f>
        <v>0</v>
      </c>
      <c r="AI597" s="169">
        <f>IF(SUM($G590:AI590)&gt;0.01,0,MAX(SUM($G581:AI581)+$B582-SUM($G583:AI583),0)+IF($B586=0,0,MAX(SUM($G588:AI588)-SUM($G583:AI583)*$B588,0)))*CHOOSE($D581,1,Параметры!AI$59,Параметры!AI$65)</f>
        <v>0</v>
      </c>
      <c r="AJ597" s="169">
        <f>IF(SUM($G590:AJ590)&gt;0.01,0,MAX(SUM($G581:AJ581)+$B582-SUM($G583:AJ583),0)+IF($B586=0,0,MAX(SUM($G588:AJ588)-SUM($G583:AJ583)*$B588,0)))*CHOOSE($D581,1,Параметры!AJ$59,Параметры!AJ$65)</f>
        <v>0</v>
      </c>
      <c r="AK597" s="169">
        <f>IF(SUM($G590:AK590)&gt;0.01,0,MAX(SUM($G581:AK581)+$B582-SUM($G583:AK583),0)+IF($B586=0,0,MAX(SUM($G588:AK588)-SUM($G583:AK583)*$B588,0)))*CHOOSE($D581,1,Параметры!AK$59,Параметры!AK$65)</f>
        <v>0</v>
      </c>
      <c r="AL597" s="169">
        <f>IF(SUM($G590:AL590)&gt;0.01,0,MAX(SUM($G581:AL581)+$B582-SUM($G583:AL583),0)+IF($B586=0,0,MAX(SUM($G588:AL588)-SUM($G583:AL583)*$B588,0)))*CHOOSE($D581,1,Параметры!AL$59,Параметры!AL$65)</f>
        <v>0</v>
      </c>
      <c r="AM597" s="169">
        <f>IF(SUM($G590:AM590)&gt;0.01,0,MAX(SUM($G581:AM581)+$B582-SUM($G583:AM583),0)+IF($B586=0,0,MAX(SUM($G588:AM588)-SUM($G583:AM583)*$B588,0)))*CHOOSE($D581,1,Параметры!AM$59,Параметры!AM$65)</f>
        <v>0</v>
      </c>
      <c r="AN597" s="169">
        <f>IF(SUM($G590:AN590)&gt;0.01,0,MAX(SUM($G581:AN581)+$B582-SUM($G583:AN583),0)+IF($B586=0,0,MAX(SUM($G588:AN588)-SUM($G583:AN583)*$B588,0)))*CHOOSE($D581,1,Параметры!AN$59,Параметры!AN$65)</f>
        <v>0</v>
      </c>
      <c r="AO597" s="169">
        <f>IF(SUM($G590:AO590)&gt;0.01,0,MAX(SUM($G581:AO581)+$B582-SUM($G583:AO583),0)+IF($B586=0,0,MAX(SUM($G588:AO588)-SUM($G583:AO583)*$B588,0)))*CHOOSE($D581,1,Параметры!AO$59,Параметры!AO$65)</f>
        <v>0</v>
      </c>
      <c r="AP597" s="169">
        <f>IF(SUM($G590:AP590)&gt;0.01,0,MAX(SUM($G581:AP581)+$B582-SUM($G583:AP583),0)+IF($B586=0,0,MAX(SUM($G588:AP588)-SUM($G583:AP583)*$B588,0)))*CHOOSE($D581,1,Параметры!AP$59,Параметры!AP$65)</f>
        <v>0</v>
      </c>
      <c r="AQ597" s="169">
        <f>IF(SUM($G590:AQ590)&gt;0.01,0,MAX(SUM($G581:AQ581)+$B582-SUM($G583:AQ583),0)+IF($B586=0,0,MAX(SUM($G588:AQ588)-SUM($G583:AQ583)*$B588,0)))*CHOOSE($D581,1,Параметры!AQ$59,Параметры!AQ$65)</f>
        <v>0</v>
      </c>
      <c r="AR597" s="169">
        <f>IF(SUM($G590:AR590)&gt;0.01,0,MAX(SUM($G581:AR581)+$B582-SUM($G583:AR583),0)+IF($B586=0,0,MAX(SUM($G588:AR588)-SUM($G583:AR583)*$B588,0)))*CHOOSE($D581,1,Параметры!AR$59,Параметры!AR$65)</f>
        <v>0</v>
      </c>
      <c r="AS597" s="169">
        <f>IF(SUM($G590:AS590)&gt;0.01,0,MAX(SUM($G581:AS581)+$B582-SUM($G583:AS583),0)+IF($B586=0,0,MAX(SUM($G588:AS588)-SUM($G583:AS583)*$B588,0)))*CHOOSE($D581,1,Параметры!AS$59,Параметры!AS$65)</f>
        <v>0</v>
      </c>
      <c r="AT597" s="169">
        <f>IF(SUM($G590:AT590)&gt;0.01,0,MAX(SUM($G581:AT581)+$B582-SUM($G583:AT583),0)+IF($B586=0,0,MAX(SUM($G588:AT588)-SUM($G583:AT583)*$B588,0)))*CHOOSE($D581,1,Параметры!AT$59,Параметры!AT$65)</f>
        <v>0</v>
      </c>
      <c r="AU597" s="169">
        <f>IF(SUM($G590:AU590)&gt;0.01,0,MAX(SUM($G581:AU581)+$B582-SUM($G583:AU583),0)+IF($B586=0,0,MAX(SUM($G588:AU588)-SUM($G583:AU583)*$B588,0)))*CHOOSE($D581,1,Параметры!AU$59,Параметры!AU$65)</f>
        <v>0</v>
      </c>
      <c r="AV597" s="169">
        <f>IF(SUM($G590:AV590)&gt;0.01,0,MAX(SUM($G581:AV581)+$B582-SUM($G583:AV583),0)+IF($B586=0,0,MAX(SUM($G588:AV588)-SUM($G583:AV583)*$B588,0)))*CHOOSE($D581,1,Параметры!AV$59,Параметры!AV$65)</f>
        <v>0</v>
      </c>
      <c r="AW597" s="169">
        <f>IF(SUM($G590:AW590)&gt;0.01,0,MAX(SUM($G581:AW581)+$B582-SUM($G583:AW583),0)+IF($B586=0,0,MAX(SUM($G588:AW588)-SUM($G583:AW583)*$B588,0)))*CHOOSE($D581,1,Параметры!AW$59,Параметры!AW$65)</f>
        <v>0</v>
      </c>
      <c r="AX597" s="169">
        <f>IF(SUM($G590:AX590)&gt;0.01,0,MAX(SUM($G581:AX581)+$B582-SUM($G583:AX583),0)+IF($B586=0,0,MAX(SUM($G588:AX588)-SUM($G583:AX583)*$B588,0)))*CHOOSE($D581,1,Параметры!AX$59,Параметры!AX$65)</f>
        <v>0</v>
      </c>
      <c r="AY597" s="169">
        <f>IF(SUM($G590:AY590)&gt;0.01,0,MAX(SUM($G581:AY581)+$B582-SUM($G583:AY583),0)+IF($B586=0,0,MAX(SUM($G588:AY588)-SUM($G583:AY583)*$B588,0)))*CHOOSE($D581,1,Параметры!AY$59,Параметры!AY$65)</f>
        <v>0</v>
      </c>
      <c r="AZ597" s="169">
        <f>IF(SUM($G590:AZ590)&gt;0.01,0,MAX(SUM($G581:AZ581)+$B582-SUM($G583:AZ583),0)+IF($B586=0,0,MAX(SUM($G588:AZ588)-SUM($G583:AZ583)*$B588,0)))*CHOOSE($D581,1,Параметры!AZ$59,Параметры!AZ$65)</f>
        <v>0</v>
      </c>
      <c r="BA597" s="169">
        <f>IF(SUM($G590:BA590)&gt;0.01,0,MAX(SUM($G581:BA581)+$B582-SUM($G583:BA583),0)+IF($B586=0,0,MAX(SUM($G588:BA588)-SUM($G583:BA583)*$B588,0)))*CHOOSE($D581,1,Параметры!BA$59,Параметры!BA$65)</f>
        <v>0</v>
      </c>
      <c r="BB597" s="169">
        <f>IF(SUM($G590:BB590)&gt;0.01,0,MAX(SUM($G581:BB581)+$B582-SUM($G583:BB583),0)+IF($B586=0,0,MAX(SUM($G588:BB588)-SUM($G583:BB583)*$B588,0)))*CHOOSE($D581,1,Параметры!BB$59,Параметры!BB$65)</f>
        <v>0</v>
      </c>
      <c r="BC597" s="169">
        <f>IF(SUM($G590:BC590)&gt;0.01,0,MAX(SUM($G581:BC581)+$B582-SUM($G583:BC583),0)+IF($B586=0,0,MAX(SUM($G588:BC588)-SUM($G583:BC583)*$B588,0)))*CHOOSE($D581,1,Параметры!BC$59,Параметры!BC$65)</f>
        <v>0</v>
      </c>
      <c r="BD597" s="169">
        <f>IF(SUM($G590:BD590)&gt;0.01,0,MAX(SUM($G581:BD581)+$B582-SUM($G583:BD583),0)+IF($B586=0,0,MAX(SUM($G588:BD588)-SUM($G583:BD583)*$B588,0)))*CHOOSE($D581,1,Параметры!BD$59,Параметры!BD$65)</f>
        <v>0</v>
      </c>
      <c r="BE597" s="169">
        <f>IF(SUM($G590:BE590)&gt;0.01,0,MAX(SUM($G581:BE581)+$B582-SUM($G583:BE583),0)+IF($B586=0,0,MAX(SUM($G588:BE588)-SUM($G583:BE583)*$B588,0)))*CHOOSE($D581,1,Параметры!BE$59,Параметры!BE$65)</f>
        <v>0</v>
      </c>
      <c r="BF597" s="169">
        <f>IF(SUM($G590:BF590)&gt;0.01,0,MAX(SUM($G581:BF581)+$B582-SUM($G583:BF583),0)+IF($B586=0,0,MAX(SUM($G588:BF588)-SUM($G583:BF583)*$B588,0)))*CHOOSE($D581,1,Параметры!BF$59,Параметры!BF$65)</f>
        <v>0</v>
      </c>
      <c r="BG597" s="169">
        <f>IF(SUM($G590:BG590)&gt;0.01,0,MAX(SUM($G581:BG581)+$B582-SUM($G583:BG583),0)+IF($B586=0,0,MAX(SUM($G588:BG588)-SUM($G583:BG583)*$B588,0)))*CHOOSE($D581,1,Параметры!BG$59,Параметры!BG$65)</f>
        <v>0</v>
      </c>
      <c r="BH597" s="169">
        <f>IF(SUM($G590:BH590)&gt;0.01,0,MAX(SUM($G581:BH581)+$B582-SUM($G583:BH583),0)+IF($B586=0,0,MAX(SUM($G588:BH588)-SUM($G583:BH583)*$B588,0)))*CHOOSE($D581,1,Параметры!BH$59,Параметры!BH$65)</f>
        <v>0</v>
      </c>
      <c r="BI597" s="169">
        <f>IF(SUM($G590:BI590)&gt;0.01,0,MAX(SUM($G581:BI581)+$B582-SUM($G583:BI583),0)+IF($B586=0,0,MAX(SUM($G588:BI588)-SUM($G583:BI583)*$B588,0)))*CHOOSE($D581,1,Параметры!BI$59,Параметры!BI$65)</f>
        <v>0</v>
      </c>
      <c r="BJ597" s="169">
        <f>IF(SUM($G590:BJ590)&gt;0.01,0,MAX(SUM($G581:BJ581)+$B582-SUM($G583:BJ583),0)+IF($B586=0,0,MAX(SUM($G588:BJ588)-SUM($G583:BJ583)*$B588,0)))*CHOOSE($D581,1,Параметры!BJ$59,Параметры!BJ$65)</f>
        <v>0</v>
      </c>
      <c r="BK597" s="169">
        <f>IF(SUM($G590:BK590)&gt;0.01,0,MAX(SUM($G581:BK581)+$B582-SUM($G583:BK583),0)+IF($B586=0,0,MAX(SUM($G588:BK588)-SUM($G583:BK583)*$B588,0)))*CHOOSE($D581,1,Параметры!BK$59,Параметры!BK$65)</f>
        <v>0</v>
      </c>
      <c r="BL597" s="169">
        <f>IF(SUM($G590:BL590)&gt;0.01,0,MAX(SUM($G581:BL581)+$B582-SUM($G583:BL583),0)+IF($B586=0,0,MAX(SUM($G588:BL588)-SUM($G583:BL583)*$B588,0)))*CHOOSE($D581,1,Параметры!BL$59,Параметры!BL$65)</f>
        <v>0</v>
      </c>
      <c r="BM597" s="169">
        <f>IF(SUM($G590:BM590)&gt;0.01,0,MAX(SUM($G581:BM581)+$B582-SUM($G583:BM583),0)+IF($B586=0,0,MAX(SUM($G588:BM588)-SUM($G583:BM583)*$B588,0)))*CHOOSE($D581,1,Параметры!BM$59,Параметры!BM$65)</f>
        <v>0</v>
      </c>
      <c r="BN597" s="169">
        <f>IF(SUM($G590:BN590)&gt;0.01,0,MAX(SUM($G581:BN581)+$B582-SUM($G583:BN583),0)+IF($B586=0,0,MAX(SUM($G588:BN588)-SUM($G583:BN583)*$B588,0)))*CHOOSE($D581,1,Параметры!BN$59,Параметры!BN$65)</f>
        <v>0</v>
      </c>
      <c r="BO597" s="169">
        <f>IF(SUM($G590:BO590)&gt;0.01,0,MAX(SUM($G581:BO581)+$B582-SUM($G583:BO583),0)+IF($B586=0,0,MAX(SUM($G588:BO588)-SUM($G583:BO583)*$B588,0)))*CHOOSE($D581,1,Параметры!BO$59,Параметры!BO$65)</f>
        <v>0</v>
      </c>
      <c r="BP597" s="169">
        <f>IF(SUM($G590:BP590)&gt;0.01,0,MAX(SUM($G581:BP581)+$B582-SUM($G583:BP583),0)+IF($B586=0,0,MAX(SUM($G588:BP588)-SUM($G583:BP583)*$B588,0)))*CHOOSE($D581,1,Параметры!BP$59,Параметры!BP$65)</f>
        <v>0</v>
      </c>
      <c r="BQ597" s="169">
        <f>IF(SUM($G590:BQ590)&gt;0.01,0,MAX(SUM($G581:BQ581)+$B582-SUM($G583:BQ583),0)+IF($B586=0,0,MAX(SUM($G588:BQ588)-SUM($G583:BQ583)*$B588,0)))*CHOOSE($D581,1,Параметры!BQ$59,Параметры!BQ$65)</f>
        <v>0</v>
      </c>
      <c r="BR597" s="169">
        <f>IF(SUM($G590:BR590)&gt;0.01,0,MAX(SUM($G581:BR581)+$B582-SUM($G583:BR583),0)+IF($B586=0,0,MAX(SUM($G588:BR588)-SUM($G583:BR583)*$B588,0)))*CHOOSE($D581,1,Параметры!BR$59,Параметры!BR$65)</f>
        <v>0</v>
      </c>
      <c r="BS597" s="169">
        <f>IF(SUM($G590:BS590)&gt;0.01,0,MAX(SUM($G581:BS581)+$B582-SUM($G583:BS583),0)+IF($B586=0,0,MAX(SUM($G588:BS588)-SUM($G583:BS583)*$B588,0)))*CHOOSE($D581,1,Параметры!BS$59,Параметры!BS$65)</f>
        <v>0</v>
      </c>
      <c r="BT597" s="169">
        <f>IF(SUM($G590:BT590)&gt;0.01,0,MAX(SUM($G581:BT581)+$B582-SUM($G583:BT583),0)+IF($B586=0,0,MAX(SUM($G588:BT588)-SUM($G583:BT583)*$B588,0)))*CHOOSE($D581,1,Параметры!BT$59,Параметры!BT$65)</f>
        <v>0</v>
      </c>
      <c r="BU597" s="169">
        <f>IF(SUM($G590:BU590)&gt;0.01,0,MAX(SUM($G581:BU581)+$B582-SUM($G583:BU583),0)+IF($B586=0,0,MAX(SUM($G588:BU588)-SUM($G583:BU583)*$B588,0)))*CHOOSE($D581,1,Параметры!BU$59,Параметры!BU$65)</f>
        <v>0</v>
      </c>
      <c r="BV597" s="169">
        <f>IF(SUM($G590:BV590)&gt;0.01,0,MAX(SUM($G581:BV581)+$B582-SUM($G583:BV583),0)+IF($B586=0,0,MAX(SUM($G588:BV588)-SUM($G583:BV583)*$B588,0)))*CHOOSE($D581,1,Параметры!BV$59,Параметры!BV$65)</f>
        <v>0</v>
      </c>
      <c r="BW597" s="169">
        <f>IF(SUM($G590:BW590)&gt;0.01,0,MAX(SUM($G581:BW581)+$B582-SUM($G583:BW583),0)+IF($B586=0,0,MAX(SUM($G588:BW588)-SUM($G583:BW583)*$B588,0)))*CHOOSE($D581,1,Параметры!BW$59,Параметры!BW$65)</f>
        <v>0</v>
      </c>
      <c r="BX597" s="169">
        <f>IF(SUM($G590:BX590)&gt;0.01,0,MAX(SUM($G581:BX581)+$B582-SUM($G583:BX583),0)+IF($B586=0,0,MAX(SUM($G588:BX588)-SUM($G583:BX583)*$B588,0)))*CHOOSE($D581,1,Параметры!BX$59,Параметры!BX$65)</f>
        <v>0</v>
      </c>
      <c r="BY597" s="169">
        <f>IF(SUM($G590:BY590)&gt;0.01,0,MAX(SUM($G581:BY581)+$B582-SUM($G583:BY583),0)+IF($B586=0,0,MAX(SUM($G588:BY588)-SUM($G583:BY583)*$B588,0)))*CHOOSE($D581,1,Параметры!BY$59,Параметры!BY$65)</f>
        <v>0</v>
      </c>
      <c r="BZ597" s="169">
        <f>IF(SUM($G590:BZ590)&gt;0.01,0,MAX(SUM($G581:BZ581)+$B582-SUM($G583:BZ583),0)+IF($B586=0,0,MAX(SUM($G588:BZ588)-SUM($G583:BZ583)*$B588,0)))*CHOOSE($D581,1,Параметры!BZ$59,Параметры!BZ$65)</f>
        <v>0</v>
      </c>
      <c r="CA597" s="169">
        <f>IF(SUM($G590:CA590)&gt;0.01,0,MAX(SUM($G581:CA581)+$B582-SUM($G583:CA583),0)+IF($B586=0,0,MAX(SUM($G588:CA588)-SUM($G583:CA583)*$B588,0)))*CHOOSE($D581,1,Параметры!CA$59,Параметры!CA$65)</f>
        <v>0</v>
      </c>
      <c r="CB597" s="169">
        <f>IF(SUM($G590:CB590)&gt;0.01,0,MAX(SUM($G581:CB581)+$B582-SUM($G583:CB583),0)+IF($B586=0,0,MAX(SUM($G588:CB588)-SUM($G583:CB583)*$B588,0)))*CHOOSE($D581,1,Параметры!CB$59,Параметры!CB$65)</f>
        <v>0</v>
      </c>
      <c r="CC597" s="169">
        <f>IF(SUM($G590:CC590)&gt;0.01,0,MAX(SUM($G581:CC581)+$B582-SUM($G583:CC583),0)+IF($B586=0,0,MAX(SUM($G588:CC588)-SUM($G583:CC583)*$B588,0)))*CHOOSE($D581,1,Параметры!CC$59,Параметры!CC$65)</f>
        <v>0</v>
      </c>
      <c r="CD597" s="169">
        <f>IF(SUM($G590:CD590)&gt;0.01,0,MAX(SUM($G581:CD581)+$B582-SUM($G583:CD583),0)+IF($B586=0,0,MAX(SUM($G588:CD588)-SUM($G583:CD583)*$B588,0)))*CHOOSE($D581,1,Параметры!CD$59,Параметры!CD$65)</f>
        <v>0</v>
      </c>
      <c r="CE597" s="169">
        <f>IF(SUM($G590:CE590)&gt;0.01,0,MAX(SUM($G581:CE581)+$B582-SUM($G583:CE583),0)+IF($B586=0,0,MAX(SUM($G588:CE588)-SUM($G583:CE583)*$B588,0)))*CHOOSE($D581,1,Параметры!CE$59,Параметры!CE$65)</f>
        <v>0</v>
      </c>
      <c r="CF597" s="169">
        <f>IF(SUM($G590:CF590)&gt;0.01,0,MAX(SUM($G581:CF581)+$B582-SUM($G583:CF583),0)+IF($B586=0,0,MAX(SUM($G588:CF588)-SUM($G583:CF583)*$B588,0)))*CHOOSE($D581,1,Параметры!CF$59,Параметры!CF$65)</f>
        <v>0</v>
      </c>
      <c r="CG597" s="169">
        <f>IF(SUM($G590:CG590)&gt;0.01,0,MAX(SUM($G581:CG581)+$B582-SUM($G583:CG583),0)+IF($B586=0,0,MAX(SUM($G588:CG588)-SUM($G583:CG583)*$B588,0)))*CHOOSE($D581,1,Параметры!CG$59,Параметры!CG$65)</f>
        <v>0</v>
      </c>
      <c r="CH597" s="169">
        <f>IF(SUM($G590:CH590)&gt;0.01,0,MAX(SUM($G581:CH581)+$B582-SUM($G583:CH583),0)+IF($B586=0,0,MAX(SUM($G588:CH588)-SUM($G583:CH583)*$B588,0)))*CHOOSE($D581,1,Параметры!CH$59,Параметры!CH$65)</f>
        <v>0</v>
      </c>
      <c r="CI597" s="169">
        <f>IF(SUM($G590:CI590)&gt;0.01,0,MAX(SUM($G581:CI581)+$B582-SUM($G583:CI583),0)+IF($B586=0,0,MAX(SUM($G588:CI588)-SUM($G583:CI583)*$B588,0)))*CHOOSE($D581,1,Параметры!CI$59,Параметры!CI$65)</f>
        <v>0</v>
      </c>
      <c r="CJ597" s="169">
        <f>IF(SUM($G590:CJ590)&gt;0.01,0,MAX(SUM($G581:CJ581)+$B582-SUM($G583:CJ583),0)+IF($B586=0,0,MAX(SUM($G588:CJ588)-SUM($G583:CJ583)*$B588,0)))*CHOOSE($D581,1,Параметры!CJ$59,Параметры!CJ$65)</f>
        <v>0</v>
      </c>
      <c r="CK597" s="169">
        <f>IF(SUM($G590:CK590)&gt;0.01,0,MAX(SUM($G581:CK581)+$B582-SUM($G583:CK583),0)+IF($B586=0,0,MAX(SUM($G588:CK588)-SUM($G583:CK583)*$B588,0)))*CHOOSE($D581,1,Параметры!CK$59,Параметры!CK$65)</f>
        <v>0</v>
      </c>
      <c r="CL597" s="169">
        <f>IF(SUM($G590:CL590)&gt;0.01,0,MAX(SUM($G581:CL581)+$B582-SUM($G583:CL583),0)+IF($B586=0,0,MAX(SUM($G588:CL588)-SUM($G583:CL583)*$B588,0)))*CHOOSE($D581,1,Параметры!CL$59,Параметры!CL$65)</f>
        <v>0</v>
      </c>
      <c r="CM597" s="169">
        <f>IF(SUM($G590:CM590)&gt;0.01,0,MAX(SUM($G581:CM581)+$B582-SUM($G583:CM583),0)+IF($B586=0,0,MAX(SUM($G588:CM588)-SUM($G583:CM583)*$B588,0)))*CHOOSE($D581,1,Параметры!CM$59,Параметры!CM$65)</f>
        <v>0</v>
      </c>
      <c r="CN597" s="169">
        <f>IF(SUM($G590:CN590)&gt;0.01,0,MAX(SUM($G581:CN581)+$B582-SUM($G583:CN583),0)+IF($B586=0,0,MAX(SUM($G588:CN588)-SUM($G583:CN583)*$B588,0)))*CHOOSE($D581,1,Параметры!CN$59,Параметры!CN$65)</f>
        <v>0</v>
      </c>
      <c r="CO597" s="169">
        <f>IF(SUM($G590:CO590)&gt;0.01,0,MAX(SUM($G581:CO581)+$B582-SUM($G583:CO583),0)+IF($B586=0,0,MAX(SUM($G588:CO588)-SUM($G583:CO583)*$B588,0)))*CHOOSE($D581,1,Параметры!CO$59,Параметры!CO$65)</f>
        <v>0</v>
      </c>
      <c r="CP597" s="169">
        <f>IF(SUM($G590:CP590)&gt;0.01,0,MAX(SUM($G581:CP581)+$B582-SUM($G583:CP583),0)+IF($B586=0,0,MAX(SUM($G588:CP588)-SUM($G583:CP583)*$B588,0)))*CHOOSE($D581,1,Параметры!CP$59,Параметры!CP$65)</f>
        <v>0</v>
      </c>
      <c r="CQ597" s="169">
        <f>IF(SUM($G590:CQ590)&gt;0.01,0,MAX(SUM($G581:CQ581)+$B582-SUM($G583:CQ583),0)+IF($B586=0,0,MAX(SUM($G588:CQ588)-SUM($G583:CQ583)*$B588,0)))*CHOOSE($D581,1,Параметры!CQ$59,Параметры!CQ$65)</f>
        <v>0</v>
      </c>
      <c r="CR597" s="169">
        <f>IF(SUM($G590:CR590)&gt;0.01,0,MAX(SUM($G581:CR581)+$B582-SUM($G583:CR583),0)+IF($B586=0,0,MAX(SUM($G588:CR588)-SUM($G583:CR583)*$B588,0)))*CHOOSE($D581,1,Параметры!CR$59,Параметры!CR$65)</f>
        <v>0</v>
      </c>
      <c r="CS597" s="169">
        <f>IF(SUM($G590:CS590)&gt;0.01,0,MAX(SUM($G581:CS581)+$B582-SUM($G583:CS583),0)+IF($B586=0,0,MAX(SUM($G588:CS588)-SUM($G583:CS583)*$B588,0)))*CHOOSE($D581,1,Параметры!CS$59,Параметры!CS$65)</f>
        <v>0</v>
      </c>
      <c r="CT597" s="169">
        <f>IF(SUM($G590:CT590)&gt;0.01,0,MAX(SUM($G581:CT581)+$B582-SUM($G583:CT583),0)+IF($B586=0,0,MAX(SUM($G588:CT588)-SUM($G583:CT583)*$B588,0)))*CHOOSE($D581,1,Параметры!CT$59,Параметры!CT$65)</f>
        <v>0</v>
      </c>
      <c r="CU597" s="169">
        <f>IF(SUM($G590:CU590)&gt;0.01,0,MAX(SUM($G581:CU581)+$B582-SUM($G583:CU583),0)+IF($B586=0,0,MAX(SUM($G588:CU588)-SUM($G583:CU583)*$B588,0)))*CHOOSE($D581,1,Параметры!CU$59,Параметры!CU$65)</f>
        <v>0</v>
      </c>
      <c r="CV597" s="169">
        <f>IF(SUM($G590:CV590)&gt;0.01,0,MAX(SUM($G581:CV581)+$B582-SUM($G583:CV583),0)+IF($B586=0,0,MAX(SUM($G588:CV588)-SUM($G583:CV583)*$B588,0)))*CHOOSE($D581,1,Параметры!CV$59,Параметры!CV$65)</f>
        <v>0</v>
      </c>
      <c r="CW597" s="169">
        <f>IF(SUM($G590:CW590)&gt;0.01,0,MAX(SUM($G581:CW581)+$B582-SUM($G583:CW583),0)+IF($B586=0,0,MAX(SUM($G588:CW588)-SUM($G583:CW583)*$B588,0)))*CHOOSE($D581,1,Параметры!CW$59,Параметры!CW$65)</f>
        <v>0</v>
      </c>
      <c r="CX597" s="169">
        <f>IF(SUM($G590:CX590)&gt;0.01,0,MAX(SUM($G581:CX581)+$B582-SUM($G583:CX583),0)+IF($B586=0,0,MAX(SUM($G588:CX588)-SUM($G583:CX583)*$B588,0)))*CHOOSE($D581,1,Параметры!CX$59,Параметры!CX$65)</f>
        <v>0</v>
      </c>
      <c r="CY597" s="169">
        <f>IF(SUM($G590:CY590)&gt;0.01,0,MAX(SUM($G581:CY581)+$B582-SUM($G583:CY583),0)+IF($B586=0,0,MAX(SUM($G588:CY588)-SUM($G583:CY583)*$B588,0)))*CHOOSE($D581,1,Параметры!CY$59,Параметры!CY$65)</f>
        <v>0</v>
      </c>
      <c r="CZ597" s="169">
        <f>IF(SUM($G590:CZ590)&gt;0.01,0,MAX(SUM($G581:CZ581)+$B582-SUM($G583:CZ583),0)+IF($B586=0,0,MAX(SUM($G588:CZ588)-SUM($G583:CZ583)*$B588,0)))*CHOOSE($D581,1,Параметры!CZ$59,Параметры!CZ$65)</f>
        <v>0</v>
      </c>
      <c r="DA597" s="169">
        <f>IF(SUM($G590:DA590)&gt;0.01,0,MAX(SUM($G581:DA581)+$B582-SUM($G583:DA583),0)+IF($B586=0,0,MAX(SUM($G588:DA588)-SUM($G583:DA583)*$B588,0)))*CHOOSE($D581,1,Параметры!DA$59,Параметры!DA$65)</f>
        <v>0</v>
      </c>
      <c r="DB597" s="169">
        <f>IF(SUM($G590:DB590)&gt;0.01,0,MAX(SUM($G581:DB581)+$B582-SUM($G583:DB583),0)+IF($B586=0,0,MAX(SUM($G588:DB588)-SUM($G583:DB583)*$B588,0)))*CHOOSE($D581,1,Параметры!DB$59,Параметры!DB$65)</f>
        <v>0</v>
      </c>
      <c r="DC597" s="169">
        <f>IF(SUM($G590:DC590)&gt;0.01,0,MAX(SUM($G581:DC581)+$B582-SUM($G583:DC583),0)+IF($B586=0,0,MAX(SUM($G588:DC588)-SUM($G583:DC583)*$B588,0)))*CHOOSE($D581,1,Параметры!DC$59,Параметры!DC$65)</f>
        <v>0</v>
      </c>
      <c r="DD597" s="169">
        <f>IF(SUM($G590:DD590)&gt;0.01,0,MAX(SUM($G581:DD581)+$B582-SUM($G583:DD583),0)+IF($B586=0,0,MAX(SUM($G588:DD588)-SUM($G583:DD583)*$B588,0)))*CHOOSE($D581,1,Параметры!DD$59,Параметры!DD$65)</f>
        <v>0</v>
      </c>
      <c r="DE597" s="169">
        <f>IF(SUM($G590:DE590)&gt;0.01,0,MAX(SUM($G581:DE581)+$B582-SUM($G583:DE583),0)+IF($B586=0,0,MAX(SUM($G588:DE588)-SUM($G583:DE583)*$B588,0)))*CHOOSE($D581,1,Параметры!DE$59,Параметры!DE$65)</f>
        <v>0</v>
      </c>
      <c r="DF597" s="169">
        <f>IF(SUM($G590:DF590)&gt;0.01,0,MAX(SUM($G581:DF581)+$B582-SUM($G583:DF583),0)+IF($B586=0,0,MAX(SUM($G588:DF588)-SUM($G583:DF583)*$B588,0)))*CHOOSE($D581,1,Параметры!DF$59,Параметры!DF$65)</f>
        <v>0</v>
      </c>
      <c r="DG597" s="169">
        <f>IF(SUM($G590:DG590)&gt;0.01,0,MAX(SUM($G581:DG581)+$B582-SUM($G583:DG583),0)+IF($B586=0,0,MAX(SUM($G588:DG588)-SUM($G583:DG583)*$B588,0)))*CHOOSE($D581,1,Параметры!DG$59,Параметры!DG$65)</f>
        <v>0</v>
      </c>
      <c r="DH597" s="169">
        <f>IF(SUM($G590:DH590)&gt;0.01,0,MAX(SUM($G581:DH581)+$B582-SUM($G583:DH583),0)+IF($B586=0,0,MAX(SUM($G588:DH588)-SUM($G583:DH583)*$B588,0)))*CHOOSE($D581,1,Параметры!DH$59,Параметры!DH$65)</f>
        <v>0</v>
      </c>
      <c r="DI597" s="169">
        <f>IF(SUM($G590:DI590)&gt;0.01,0,MAX(SUM($G581:DI581)+$B582-SUM($G583:DI583),0)+IF($B586=0,0,MAX(SUM($G588:DI588)-SUM($G583:DI583)*$B588,0)))*CHOOSE($D581,1,Параметры!DI$59,Параметры!DI$65)</f>
        <v>0</v>
      </c>
      <c r="DJ597" s="169">
        <f>IF(SUM($G590:DJ590)&gt;0.01,0,MAX(SUM($G581:DJ581)+$B582-SUM($G583:DJ583),0)+IF($B586=0,0,MAX(SUM($G588:DJ588)-SUM($G583:DJ583)*$B588,0)))*CHOOSE($D581,1,Параметры!DJ$59,Параметры!DJ$65)</f>
        <v>0</v>
      </c>
      <c r="DK597" s="169">
        <f>IF(SUM($G590:DK590)&gt;0.01,0,MAX(SUM($G581:DK581)+$B582-SUM($G583:DK583),0)+IF($B586=0,0,MAX(SUM($G588:DK588)-SUM($G583:DK583)*$B588,0)))*CHOOSE($D581,1,Параметры!DK$59,Параметры!DK$65)</f>
        <v>0</v>
      </c>
      <c r="DL597" s="169">
        <f>IF(SUM($G590:DL590)&gt;0.01,0,MAX(SUM($G581:DL581)+$B582-SUM($G583:DL583),0)+IF($B586=0,0,MAX(SUM($G588:DL588)-SUM($G583:DL583)*$B588,0)))*CHOOSE($D581,1,Параметры!DL$59,Параметры!DL$65)</f>
        <v>0</v>
      </c>
      <c r="DM597" s="169">
        <f>IF(SUM($G590:DM590)&gt;0.01,0,MAX(SUM($G581:DM581)+$B582-SUM($G583:DM583),0)+IF($B586=0,0,MAX(SUM($G588:DM588)-SUM($G583:DM583)*$B588,0)))*CHOOSE($D581,1,Параметры!DM$59,Параметры!DM$65)</f>
        <v>0</v>
      </c>
      <c r="DN597" s="169">
        <f>IF(SUM($G590:DN590)&gt;0.01,0,MAX(SUM($G581:DN581)+$B582-SUM($G583:DN583),0)+IF($B586=0,0,MAX(SUM($G588:DN588)-SUM($G583:DN583)*$B588,0)))*CHOOSE($D581,1,Параметры!DN$59,Параметры!DN$65)</f>
        <v>0</v>
      </c>
      <c r="DO597" s="169">
        <f>IF(SUM($G590:DO590)&gt;0.01,0,MAX(SUM($G581:DO581)+$B582-SUM($G583:DO583),0)+IF($B586=0,0,MAX(SUM($G588:DO588)-SUM($G583:DO583)*$B588,0)))*CHOOSE($D581,1,Параметры!DO$59,Параметры!DO$65)</f>
        <v>0</v>
      </c>
      <c r="DP597" s="169">
        <f>IF(SUM($G590:DP590)&gt;0.01,0,MAX(SUM($G581:DP581)+$B582-SUM($G583:DP583),0)+IF($B586=0,0,MAX(SUM($G588:DP588)-SUM($G583:DP583)*$B588,0)))*CHOOSE($D581,1,Параметры!DP$59,Параметры!DP$65)</f>
        <v>0</v>
      </c>
      <c r="DQ597" s="169">
        <f>IF(SUM($G590:DQ590)&gt;0.01,0,MAX(SUM($G581:DQ581)+$B582-SUM($G583:DQ583),0)+IF($B586=0,0,MAX(SUM($G588:DQ588)-SUM($G583:DQ583)*$B588,0)))*CHOOSE($D581,1,Параметры!DQ$59,Параметры!DQ$65)</f>
        <v>0</v>
      </c>
      <c r="DR597" s="169">
        <f>IF(SUM($G590:DR590)&gt;0.01,0,MAX(SUM($G581:DR581)+$B582-SUM($G583:DR583),0)+IF($B586=0,0,MAX(SUM($G588:DR588)-SUM($G583:DR583)*$B588,0)))*CHOOSE($D581,1,Параметры!DR$59,Параметры!DR$65)</f>
        <v>0</v>
      </c>
      <c r="DS597" s="169">
        <f>IF(SUM($G590:DS590)&gt;0.01,0,MAX(SUM($G581:DS581)+$B582-SUM($G583:DS583),0)+IF($B586=0,0,MAX(SUM($G588:DS588)-SUM($G583:DS583)*$B588,0)))*CHOOSE($D581,1,Параметры!DS$59,Параметры!DS$65)</f>
        <v>0</v>
      </c>
      <c r="DT597" s="169">
        <f>IF(SUM($G590:DT590)&gt;0.01,0,MAX(SUM($G581:DT581)+$B582-SUM($G583:DT583),0)+IF($B586=0,0,MAX(SUM($G588:DT588)-SUM($G583:DT583)*$B588,0)))*CHOOSE($D581,1,Параметры!DT$59,Параметры!DT$65)</f>
        <v>0</v>
      </c>
      <c r="DU597" s="169">
        <f>IF(SUM($G590:DU590)&gt;0.01,0,MAX(SUM($G581:DU581)+$B582-SUM($G583:DU583),0)+IF($B586=0,0,MAX(SUM($G588:DU588)-SUM($G583:DU583)*$B588,0)))*CHOOSE($D581,1,Параметры!DU$59,Параметры!DU$65)</f>
        <v>0</v>
      </c>
      <c r="DV597" s="169">
        <f>IF(SUM($G590:DV590)&gt;0.01,0,MAX(SUM($G581:DV581)+$B582-SUM($G583:DV583),0)+IF($B586=0,0,MAX(SUM($G588:DV588)-SUM($G583:DV583)*$B588,0)))*CHOOSE($D581,1,Параметры!DV$59,Параметры!DV$65)</f>
        <v>0</v>
      </c>
      <c r="DW597" s="169"/>
      <c r="DX597" s="170"/>
    </row>
    <row r="598" spans="1:128" hidden="1" outlineLevel="1" x14ac:dyDescent="0.2">
      <c r="A598" s="168" t="str">
        <f ca="1">Language!A$918</f>
        <v>кредиторская задолженность</v>
      </c>
      <c r="B598" s="154"/>
      <c r="C598" s="147" t="str">
        <f t="shared" ca="1" si="925"/>
        <v>тыс. руб.</v>
      </c>
      <c r="D598" s="158">
        <v>1</v>
      </c>
      <c r="E598" s="154" t="s">
        <v>700</v>
      </c>
      <c r="F598" s="6" t="s">
        <v>3083</v>
      </c>
      <c r="G598" s="169">
        <f>IF(SUM($G590:G590)&gt;0.01,0,MAX(SUM($G583:G583)-SUM($G581:G581)-$B582,0)*CHOOSE($D581,1,Параметры!G$59,Параметры!G$65)+IF($B586=0,0,MAX(SUM($G583:G583)*$B588-SUM($G588:G588),0)*CHOOSE($D581,1,Параметры!G$59,Параметры!G$65)+MAX(SUM($G603:G603)-SUM($G602:G602),0)))*IF($B586=0,1+G589,1)</f>
        <v>3000</v>
      </c>
      <c r="H598" s="169">
        <f>IF(SUM($G590:H590)&gt;0.01,0,MAX(SUM($G583:H583)-SUM($G581:H581)-$B582,0)*CHOOSE($D581,1,Параметры!H$59,Параметры!H$65)+IF($B586=0,0,MAX(SUM($G583:H583)*$B588-SUM($G588:H588),0)*CHOOSE($D581,1,Параметры!H$59,Параметры!H$65)+MAX(SUM($G603:H603)-SUM($G602:H602),0)))*IF($B586=0,1+H589,1)</f>
        <v>0</v>
      </c>
      <c r="I598" s="169">
        <f>IF(SUM($G590:I590)&gt;0.01,0,MAX(SUM($G583:I583)-SUM($G581:I581)-$B582,0)*CHOOSE($D581,1,Параметры!I$59,Параметры!I$65)+IF($B586=0,0,MAX(SUM($G583:I583)*$B588-SUM($G588:I588),0)*CHOOSE($D581,1,Параметры!I$59,Параметры!I$65)+MAX(SUM($G603:I603)-SUM($G602:I602),0)))*IF($B586=0,1+I589,1)</f>
        <v>0</v>
      </c>
      <c r="J598" s="169">
        <f>IF(SUM($G590:J590)&gt;0.01,0,MAX(SUM($G583:J583)-SUM($G581:J581)-$B582,0)*CHOOSE($D581,1,Параметры!J$59,Параметры!J$65)+IF($B586=0,0,MAX(SUM($G583:J583)*$B588-SUM($G588:J588),0)*CHOOSE($D581,1,Параметры!J$59,Параметры!J$65)+MAX(SUM($G603:J603)-SUM($G602:J602),0)))*IF($B586=0,1+J589,1)</f>
        <v>0</v>
      </c>
      <c r="K598" s="169">
        <f>IF(SUM($G590:K590)&gt;0.01,0,MAX(SUM($G583:K583)-SUM($G581:K581)-$B582,0)*CHOOSE($D581,1,Параметры!K$59,Параметры!K$65)+IF($B586=0,0,MAX(SUM($G583:K583)*$B588-SUM($G588:K588),0)*CHOOSE($D581,1,Параметры!K$59,Параметры!K$65)+MAX(SUM($G603:K603)-SUM($G602:K602),0)))*IF($B586=0,1+K589,1)</f>
        <v>0</v>
      </c>
      <c r="L598" s="169">
        <f>IF(SUM($G590:L590)&gt;0.01,0,MAX(SUM($G583:L583)-SUM($G581:L581)-$B582,0)*CHOOSE($D581,1,Параметры!L$59,Параметры!L$65)+IF($B586=0,0,MAX(SUM($G583:L583)*$B588-SUM($G588:L588),0)*CHOOSE($D581,1,Параметры!L$59,Параметры!L$65)+MAX(SUM($G603:L603)-SUM($G602:L602),0)))*IF($B586=0,1+L589,1)</f>
        <v>0</v>
      </c>
      <c r="M598" s="169">
        <f>IF(SUM($G590:M590)&gt;0.01,0,MAX(SUM($G583:M583)-SUM($G581:M581)-$B582,0)*CHOOSE($D581,1,Параметры!M$59,Параметры!M$65)+IF($B586=0,0,MAX(SUM($G583:M583)*$B588-SUM($G588:M588),0)*CHOOSE($D581,1,Параметры!M$59,Параметры!M$65)+MAX(SUM($G603:M603)-SUM($G602:M602),0)))*IF($B586=0,1+M589,1)</f>
        <v>0</v>
      </c>
      <c r="N598" s="169">
        <f>IF(SUM($G590:N590)&gt;0.01,0,MAX(SUM($G583:N583)-SUM($G581:N581)-$B582,0)*CHOOSE($D581,1,Параметры!N$59,Параметры!N$65)+IF($B586=0,0,MAX(SUM($G583:N583)*$B588-SUM($G588:N588),0)*CHOOSE($D581,1,Параметры!N$59,Параметры!N$65)+MAX(SUM($G603:N603)-SUM($G602:N602),0)))*IF($B586=0,1+N589,1)</f>
        <v>0</v>
      </c>
      <c r="O598" s="169">
        <f>IF(SUM($G590:O590)&gt;0.01,0,MAX(SUM($G583:O583)-SUM($G581:O581)-$B582,0)*CHOOSE($D581,1,Параметры!O$59,Параметры!O$65)+IF($B586=0,0,MAX(SUM($G583:O583)*$B588-SUM($G588:O588),0)*CHOOSE($D581,1,Параметры!O$59,Параметры!O$65)+MAX(SUM($G603:O603)-SUM($G602:O602),0)))*IF($B586=0,1+O589,1)</f>
        <v>0</v>
      </c>
      <c r="P598" s="169">
        <f>IF(SUM($G590:P590)&gt;0.01,0,MAX(SUM($G583:P583)-SUM($G581:P581)-$B582,0)*CHOOSE($D581,1,Параметры!P$59,Параметры!P$65)+IF($B586=0,0,MAX(SUM($G583:P583)*$B588-SUM($G588:P588),0)*CHOOSE($D581,1,Параметры!P$59,Параметры!P$65)+MAX(SUM($G603:P603)-SUM($G602:P602),0)))*IF($B586=0,1+P589,1)</f>
        <v>0</v>
      </c>
      <c r="Q598" s="169">
        <f>IF(SUM($G590:Q590)&gt;0.01,0,MAX(SUM($G583:Q583)-SUM($G581:Q581)-$B582,0)*CHOOSE($D581,1,Параметры!Q$59,Параметры!Q$65)+IF($B586=0,0,MAX(SUM($G583:Q583)*$B588-SUM($G588:Q588),0)*CHOOSE($D581,1,Параметры!Q$59,Параметры!Q$65)+MAX(SUM($G603:Q603)-SUM($G602:Q602),0)))*IF($B586=0,1+Q589,1)</f>
        <v>0</v>
      </c>
      <c r="R598" s="169">
        <f>IF(SUM($G590:R590)&gt;0.01,0,MAX(SUM($G583:R583)-SUM($G581:R581)-$B582,0)*CHOOSE($D581,1,Параметры!R$59,Параметры!R$65)+IF($B586=0,0,MAX(SUM($G583:R583)*$B588-SUM($G588:R588),0)*CHOOSE($D581,1,Параметры!R$59,Параметры!R$65)+MAX(SUM($G603:R603)-SUM($G602:R602),0)))*IF($B586=0,1+R589,1)</f>
        <v>0</v>
      </c>
      <c r="S598" s="169">
        <f>IF(SUM($G590:S590)&gt;0.01,0,MAX(SUM($G583:S583)-SUM($G581:S581)-$B582,0)*CHOOSE($D581,1,Параметры!S$59,Параметры!S$65)+IF($B586=0,0,MAX(SUM($G583:S583)*$B588-SUM($G588:S588),0)*CHOOSE($D581,1,Параметры!S$59,Параметры!S$65)+MAX(SUM($G603:S603)-SUM($G602:S602),0)))*IF($B586=0,1+S589,1)</f>
        <v>0</v>
      </c>
      <c r="T598" s="169">
        <f>IF(SUM($G590:T590)&gt;0.01,0,MAX(SUM($G583:T583)-SUM($G581:T581)-$B582,0)*CHOOSE($D581,1,Параметры!T$59,Параметры!T$65)+IF($B586=0,0,MAX(SUM($G583:T583)*$B588-SUM($G588:T588),0)*CHOOSE($D581,1,Параметры!T$59,Параметры!T$65)+MAX(SUM($G603:T603)-SUM($G602:T602),0)))*IF($B586=0,1+T589,1)</f>
        <v>0</v>
      </c>
      <c r="U598" s="169">
        <f>IF(SUM($G590:U590)&gt;0.01,0,MAX(SUM($G583:U583)-SUM($G581:U581)-$B582,0)*CHOOSE($D581,1,Параметры!U$59,Параметры!U$65)+IF($B586=0,0,MAX(SUM($G583:U583)*$B588-SUM($G588:U588),0)*CHOOSE($D581,1,Параметры!U$59,Параметры!U$65)+MAX(SUM($G603:U603)-SUM($G602:U602),0)))*IF($B586=0,1+U589,1)</f>
        <v>0</v>
      </c>
      <c r="V598" s="169">
        <f>IF(SUM($G590:V590)&gt;0.01,0,MAX(SUM($G583:V583)-SUM($G581:V581)-$B582,0)*CHOOSE($D581,1,Параметры!V$59,Параметры!V$65)+IF($B586=0,0,MAX(SUM($G583:V583)*$B588-SUM($G588:V588),0)*CHOOSE($D581,1,Параметры!V$59,Параметры!V$65)+MAX(SUM($G603:V603)-SUM($G602:V602),0)))*IF($B586=0,1+V589,1)</f>
        <v>0</v>
      </c>
      <c r="W598" s="169">
        <f>IF(SUM($G590:W590)&gt;0.01,0,MAX(SUM($G583:W583)-SUM($G581:W581)-$B582,0)*CHOOSE($D581,1,Параметры!W$59,Параметры!W$65)+IF($B586=0,0,MAX(SUM($G583:W583)*$B588-SUM($G588:W588),0)*CHOOSE($D581,1,Параметры!W$59,Параметры!W$65)+MAX(SUM($G603:W603)-SUM($G602:W602),0)))*IF($B586=0,1+W589,1)</f>
        <v>0</v>
      </c>
      <c r="X598" s="169">
        <f>IF(SUM($G590:X590)&gt;0.01,0,MAX(SUM($G583:X583)-SUM($G581:X581)-$B582,0)*CHOOSE($D581,1,Параметры!X$59,Параметры!X$65)+IF($B586=0,0,MAX(SUM($G583:X583)*$B588-SUM($G588:X588),0)*CHOOSE($D581,1,Параметры!X$59,Параметры!X$65)+MAX(SUM($G603:X603)-SUM($G602:X602),0)))*IF($B586=0,1+X589,1)</f>
        <v>0</v>
      </c>
      <c r="Y598" s="169">
        <f>IF(SUM($G590:Y590)&gt;0.01,0,MAX(SUM($G583:Y583)-SUM($G581:Y581)-$B582,0)*CHOOSE($D581,1,Параметры!Y$59,Параметры!Y$65)+IF($B586=0,0,MAX(SUM($G583:Y583)*$B588-SUM($G588:Y588),0)*CHOOSE($D581,1,Параметры!Y$59,Параметры!Y$65)+MAX(SUM($G603:Y603)-SUM($G602:Y602),0)))*IF($B586=0,1+Y589,1)</f>
        <v>0</v>
      </c>
      <c r="Z598" s="169">
        <f>IF(SUM($G590:Z590)&gt;0.01,0,MAX(SUM($G583:Z583)-SUM($G581:Z581)-$B582,0)*CHOOSE($D581,1,Параметры!Z$59,Параметры!Z$65)+IF($B586=0,0,MAX(SUM($G583:Z583)*$B588-SUM($G588:Z588),0)*CHOOSE($D581,1,Параметры!Z$59,Параметры!Z$65)+MAX(SUM($G603:Z603)-SUM($G602:Z602),0)))*IF($B586=0,1+Z589,1)</f>
        <v>0</v>
      </c>
      <c r="AA598" s="169">
        <f>IF(SUM($G590:AA590)&gt;0.01,0,MAX(SUM($G583:AA583)-SUM($G581:AA581)-$B582,0)*CHOOSE($D581,1,Параметры!AA$59,Параметры!AA$65)+IF($B586=0,0,MAX(SUM($G583:AA583)*$B588-SUM($G588:AA588),0)*CHOOSE($D581,1,Параметры!AA$59,Параметры!AA$65)+MAX(SUM($G603:AA603)-SUM($G602:AA602),0)))*IF($B586=0,1+AA589,1)</f>
        <v>0</v>
      </c>
      <c r="AB598" s="169">
        <f>IF(SUM($G590:AB590)&gt;0.01,0,MAX(SUM($G583:AB583)-SUM($G581:AB581)-$B582,0)*CHOOSE($D581,1,Параметры!AB$59,Параметры!AB$65)+IF($B586=0,0,MAX(SUM($G583:AB583)*$B588-SUM($G588:AB588),0)*CHOOSE($D581,1,Параметры!AB$59,Параметры!AB$65)+MAX(SUM($G603:AB603)-SUM($G602:AB602),0)))*IF($B586=0,1+AB589,1)</f>
        <v>0</v>
      </c>
      <c r="AC598" s="169">
        <f>IF(SUM($G590:AC590)&gt;0.01,0,MAX(SUM($G583:AC583)-SUM($G581:AC581)-$B582,0)*CHOOSE($D581,1,Параметры!AC$59,Параметры!AC$65)+IF($B586=0,0,MAX(SUM($G583:AC583)*$B588-SUM($G588:AC588),0)*CHOOSE($D581,1,Параметры!AC$59,Параметры!AC$65)+MAX(SUM($G603:AC603)-SUM($G602:AC602),0)))*IF($B586=0,1+AC589,1)</f>
        <v>0</v>
      </c>
      <c r="AD598" s="169">
        <f>IF(SUM($G590:AD590)&gt;0.01,0,MAX(SUM($G583:AD583)-SUM($G581:AD581)-$B582,0)*CHOOSE($D581,1,Параметры!AD$59,Параметры!AD$65)+IF($B586=0,0,MAX(SUM($G583:AD583)*$B588-SUM($G588:AD588),0)*CHOOSE($D581,1,Параметры!AD$59,Параметры!AD$65)+MAX(SUM($G603:AD603)-SUM($G602:AD602),0)))*IF($B586=0,1+AD589,1)</f>
        <v>0</v>
      </c>
      <c r="AE598" s="169">
        <f>IF(SUM($G590:AE590)&gt;0.01,0,MAX(SUM($G583:AE583)-SUM($G581:AE581)-$B582,0)*CHOOSE($D581,1,Параметры!AE$59,Параметры!AE$65)+IF($B586=0,0,MAX(SUM($G583:AE583)*$B588-SUM($G588:AE588),0)*CHOOSE($D581,1,Параметры!AE$59,Параметры!AE$65)+MAX(SUM($G603:AE603)-SUM($G602:AE602),0)))*IF($B586=0,1+AE589,1)</f>
        <v>0</v>
      </c>
      <c r="AF598" s="169">
        <f>IF(SUM($G590:AF590)&gt;0.01,0,MAX(SUM($G583:AF583)-SUM($G581:AF581)-$B582,0)*CHOOSE($D581,1,Параметры!AF$59,Параметры!AF$65)+IF($B586=0,0,MAX(SUM($G583:AF583)*$B588-SUM($G588:AF588),0)*CHOOSE($D581,1,Параметры!AF$59,Параметры!AF$65)+MAX(SUM($G603:AF603)-SUM($G602:AF602),0)))*IF($B586=0,1+AF589,1)</f>
        <v>0</v>
      </c>
      <c r="AG598" s="169">
        <f>IF(SUM($G590:AG590)&gt;0.01,0,MAX(SUM($G583:AG583)-SUM($G581:AG581)-$B582,0)*CHOOSE($D581,1,Параметры!AG$59,Параметры!AG$65)+IF($B586=0,0,MAX(SUM($G583:AG583)*$B588-SUM($G588:AG588),0)*CHOOSE($D581,1,Параметры!AG$59,Параметры!AG$65)+MAX(SUM($G603:AG603)-SUM($G602:AG602),0)))*IF($B586=0,1+AG589,1)</f>
        <v>0</v>
      </c>
      <c r="AH598" s="169">
        <f>IF(SUM($G590:AH590)&gt;0.01,0,MAX(SUM($G583:AH583)-SUM($G581:AH581)-$B582,0)*CHOOSE($D581,1,Параметры!AH$59,Параметры!AH$65)+IF($B586=0,0,MAX(SUM($G583:AH583)*$B588-SUM($G588:AH588),0)*CHOOSE($D581,1,Параметры!AH$59,Параметры!AH$65)+MAX(SUM($G603:AH603)-SUM($G602:AH602),0)))*IF($B586=0,1+AH589,1)</f>
        <v>0</v>
      </c>
      <c r="AI598" s="169">
        <f>IF(SUM($G590:AI590)&gt;0.01,0,MAX(SUM($G583:AI583)-SUM($G581:AI581)-$B582,0)*CHOOSE($D581,1,Параметры!AI$59,Параметры!AI$65)+IF($B586=0,0,MAX(SUM($G583:AI583)*$B588-SUM($G588:AI588),0)*CHOOSE($D581,1,Параметры!AI$59,Параметры!AI$65)+MAX(SUM($G603:AI603)-SUM($G602:AI602),0)))*IF($B586=0,1+AI589,1)</f>
        <v>0</v>
      </c>
      <c r="AJ598" s="169">
        <f>IF(SUM($G590:AJ590)&gt;0.01,0,MAX(SUM($G583:AJ583)-SUM($G581:AJ581)-$B582,0)*CHOOSE($D581,1,Параметры!AJ$59,Параметры!AJ$65)+IF($B586=0,0,MAX(SUM($G583:AJ583)*$B588-SUM($G588:AJ588),0)*CHOOSE($D581,1,Параметры!AJ$59,Параметры!AJ$65)+MAX(SUM($G603:AJ603)-SUM($G602:AJ602),0)))*IF($B586=0,1+AJ589,1)</f>
        <v>0</v>
      </c>
      <c r="AK598" s="169">
        <f>IF(SUM($G590:AK590)&gt;0.01,0,MAX(SUM($G583:AK583)-SUM($G581:AK581)-$B582,0)*CHOOSE($D581,1,Параметры!AK$59,Параметры!AK$65)+IF($B586=0,0,MAX(SUM($G583:AK583)*$B588-SUM($G588:AK588),0)*CHOOSE($D581,1,Параметры!AK$59,Параметры!AK$65)+MAX(SUM($G603:AK603)-SUM($G602:AK602),0)))*IF($B586=0,1+AK589,1)</f>
        <v>0</v>
      </c>
      <c r="AL598" s="169">
        <f>IF(SUM($G590:AL590)&gt;0.01,0,MAX(SUM($G583:AL583)-SUM($G581:AL581)-$B582,0)*CHOOSE($D581,1,Параметры!AL$59,Параметры!AL$65)+IF($B586=0,0,MAX(SUM($G583:AL583)*$B588-SUM($G588:AL588),0)*CHOOSE($D581,1,Параметры!AL$59,Параметры!AL$65)+MAX(SUM($G603:AL603)-SUM($G602:AL602),0)))*IF($B586=0,1+AL589,1)</f>
        <v>0</v>
      </c>
      <c r="AM598" s="169">
        <f>IF(SUM($G590:AM590)&gt;0.01,0,MAX(SUM($G583:AM583)-SUM($G581:AM581)-$B582,0)*CHOOSE($D581,1,Параметры!AM$59,Параметры!AM$65)+IF($B586=0,0,MAX(SUM($G583:AM583)*$B588-SUM($G588:AM588),0)*CHOOSE($D581,1,Параметры!AM$59,Параметры!AM$65)+MAX(SUM($G603:AM603)-SUM($G602:AM602),0)))*IF($B586=0,1+AM589,1)</f>
        <v>0</v>
      </c>
      <c r="AN598" s="169">
        <f>IF(SUM($G590:AN590)&gt;0.01,0,MAX(SUM($G583:AN583)-SUM($G581:AN581)-$B582,0)*CHOOSE($D581,1,Параметры!AN$59,Параметры!AN$65)+IF($B586=0,0,MAX(SUM($G583:AN583)*$B588-SUM($G588:AN588),0)*CHOOSE($D581,1,Параметры!AN$59,Параметры!AN$65)+MAX(SUM($G603:AN603)-SUM($G602:AN602),0)))*IF($B586=0,1+AN589,1)</f>
        <v>0</v>
      </c>
      <c r="AO598" s="169">
        <f>IF(SUM($G590:AO590)&gt;0.01,0,MAX(SUM($G583:AO583)-SUM($G581:AO581)-$B582,0)*CHOOSE($D581,1,Параметры!AO$59,Параметры!AO$65)+IF($B586=0,0,MAX(SUM($G583:AO583)*$B588-SUM($G588:AO588),0)*CHOOSE($D581,1,Параметры!AO$59,Параметры!AO$65)+MAX(SUM($G603:AO603)-SUM($G602:AO602),0)))*IF($B586=0,1+AO589,1)</f>
        <v>0</v>
      </c>
      <c r="AP598" s="169">
        <f>IF(SUM($G590:AP590)&gt;0.01,0,MAX(SUM($G583:AP583)-SUM($G581:AP581)-$B582,0)*CHOOSE($D581,1,Параметры!AP$59,Параметры!AP$65)+IF($B586=0,0,MAX(SUM($G583:AP583)*$B588-SUM($G588:AP588),0)*CHOOSE($D581,1,Параметры!AP$59,Параметры!AP$65)+MAX(SUM($G603:AP603)-SUM($G602:AP602),0)))*IF($B586=0,1+AP589,1)</f>
        <v>0</v>
      </c>
      <c r="AQ598" s="169">
        <f>IF(SUM($G590:AQ590)&gt;0.01,0,MAX(SUM($G583:AQ583)-SUM($G581:AQ581)-$B582,0)*CHOOSE($D581,1,Параметры!AQ$59,Параметры!AQ$65)+IF($B586=0,0,MAX(SUM($G583:AQ583)*$B588-SUM($G588:AQ588),0)*CHOOSE($D581,1,Параметры!AQ$59,Параметры!AQ$65)+MAX(SUM($G603:AQ603)-SUM($G602:AQ602),0)))*IF($B586=0,1+AQ589,1)</f>
        <v>0</v>
      </c>
      <c r="AR598" s="169">
        <f>IF(SUM($G590:AR590)&gt;0.01,0,MAX(SUM($G583:AR583)-SUM($G581:AR581)-$B582,0)*CHOOSE($D581,1,Параметры!AR$59,Параметры!AR$65)+IF($B586=0,0,MAX(SUM($G583:AR583)*$B588-SUM($G588:AR588),0)*CHOOSE($D581,1,Параметры!AR$59,Параметры!AR$65)+MAX(SUM($G603:AR603)-SUM($G602:AR602),0)))*IF($B586=0,1+AR589,1)</f>
        <v>0</v>
      </c>
      <c r="AS598" s="169">
        <f>IF(SUM($G590:AS590)&gt;0.01,0,MAX(SUM($G583:AS583)-SUM($G581:AS581)-$B582,0)*CHOOSE($D581,1,Параметры!AS$59,Параметры!AS$65)+IF($B586=0,0,MAX(SUM($G583:AS583)*$B588-SUM($G588:AS588),0)*CHOOSE($D581,1,Параметры!AS$59,Параметры!AS$65)+MAX(SUM($G603:AS603)-SUM($G602:AS602),0)))*IF($B586=0,1+AS589,1)</f>
        <v>0</v>
      </c>
      <c r="AT598" s="169">
        <f>IF(SUM($G590:AT590)&gt;0.01,0,MAX(SUM($G583:AT583)-SUM($G581:AT581)-$B582,0)*CHOOSE($D581,1,Параметры!AT$59,Параметры!AT$65)+IF($B586=0,0,MAX(SUM($G583:AT583)*$B588-SUM($G588:AT588),0)*CHOOSE($D581,1,Параметры!AT$59,Параметры!AT$65)+MAX(SUM($G603:AT603)-SUM($G602:AT602),0)))*IF($B586=0,1+AT589,1)</f>
        <v>0</v>
      </c>
      <c r="AU598" s="169">
        <f>IF(SUM($G590:AU590)&gt;0.01,0,MAX(SUM($G583:AU583)-SUM($G581:AU581)-$B582,0)*CHOOSE($D581,1,Параметры!AU$59,Параметры!AU$65)+IF($B586=0,0,MAX(SUM($G583:AU583)*$B588-SUM($G588:AU588),0)*CHOOSE($D581,1,Параметры!AU$59,Параметры!AU$65)+MAX(SUM($G603:AU603)-SUM($G602:AU602),0)))*IF($B586=0,1+AU589,1)</f>
        <v>0</v>
      </c>
      <c r="AV598" s="169">
        <f>IF(SUM($G590:AV590)&gt;0.01,0,MAX(SUM($G583:AV583)-SUM($G581:AV581)-$B582,0)*CHOOSE($D581,1,Параметры!AV$59,Параметры!AV$65)+IF($B586=0,0,MAX(SUM($G583:AV583)*$B588-SUM($G588:AV588),0)*CHOOSE($D581,1,Параметры!AV$59,Параметры!AV$65)+MAX(SUM($G603:AV603)-SUM($G602:AV602),0)))*IF($B586=0,1+AV589,1)</f>
        <v>0</v>
      </c>
      <c r="AW598" s="169">
        <f>IF(SUM($G590:AW590)&gt;0.01,0,MAX(SUM($G583:AW583)-SUM($G581:AW581)-$B582,0)*CHOOSE($D581,1,Параметры!AW$59,Параметры!AW$65)+IF($B586=0,0,MAX(SUM($G583:AW583)*$B588-SUM($G588:AW588),0)*CHOOSE($D581,1,Параметры!AW$59,Параметры!AW$65)+MAX(SUM($G603:AW603)-SUM($G602:AW602),0)))*IF($B586=0,1+AW589,1)</f>
        <v>0</v>
      </c>
      <c r="AX598" s="169">
        <f>IF(SUM($G590:AX590)&gt;0.01,0,MAX(SUM($G583:AX583)-SUM($G581:AX581)-$B582,0)*CHOOSE($D581,1,Параметры!AX$59,Параметры!AX$65)+IF($B586=0,0,MAX(SUM($G583:AX583)*$B588-SUM($G588:AX588),0)*CHOOSE($D581,1,Параметры!AX$59,Параметры!AX$65)+MAX(SUM($G603:AX603)-SUM($G602:AX602),0)))*IF($B586=0,1+AX589,1)</f>
        <v>0</v>
      </c>
      <c r="AY598" s="169">
        <f>IF(SUM($G590:AY590)&gt;0.01,0,MAX(SUM($G583:AY583)-SUM($G581:AY581)-$B582,0)*CHOOSE($D581,1,Параметры!AY$59,Параметры!AY$65)+IF($B586=0,0,MAX(SUM($G583:AY583)*$B588-SUM($G588:AY588),0)*CHOOSE($D581,1,Параметры!AY$59,Параметры!AY$65)+MAX(SUM($G603:AY603)-SUM($G602:AY602),0)))*IF($B586=0,1+AY589,1)</f>
        <v>0</v>
      </c>
      <c r="AZ598" s="169">
        <f>IF(SUM($G590:AZ590)&gt;0.01,0,MAX(SUM($G583:AZ583)-SUM($G581:AZ581)-$B582,0)*CHOOSE($D581,1,Параметры!AZ$59,Параметры!AZ$65)+IF($B586=0,0,MAX(SUM($G583:AZ583)*$B588-SUM($G588:AZ588),0)*CHOOSE($D581,1,Параметры!AZ$59,Параметры!AZ$65)+MAX(SUM($G603:AZ603)-SUM($G602:AZ602),0)))*IF($B586=0,1+AZ589,1)</f>
        <v>0</v>
      </c>
      <c r="BA598" s="169">
        <f>IF(SUM($G590:BA590)&gt;0.01,0,MAX(SUM($G583:BA583)-SUM($G581:BA581)-$B582,0)*CHOOSE($D581,1,Параметры!BA$59,Параметры!BA$65)+IF($B586=0,0,MAX(SUM($G583:BA583)*$B588-SUM($G588:BA588),0)*CHOOSE($D581,1,Параметры!BA$59,Параметры!BA$65)+MAX(SUM($G603:BA603)-SUM($G602:BA602),0)))*IF($B586=0,1+BA589,1)</f>
        <v>0</v>
      </c>
      <c r="BB598" s="169">
        <f>IF(SUM($G590:BB590)&gt;0.01,0,MAX(SUM($G583:BB583)-SUM($G581:BB581)-$B582,0)*CHOOSE($D581,1,Параметры!BB$59,Параметры!BB$65)+IF($B586=0,0,MAX(SUM($G583:BB583)*$B588-SUM($G588:BB588),0)*CHOOSE($D581,1,Параметры!BB$59,Параметры!BB$65)+MAX(SUM($G603:BB603)-SUM($G602:BB602),0)))*IF($B586=0,1+BB589,1)</f>
        <v>0</v>
      </c>
      <c r="BC598" s="169">
        <f>IF(SUM($G590:BC590)&gt;0.01,0,MAX(SUM($G583:BC583)-SUM($G581:BC581)-$B582,0)*CHOOSE($D581,1,Параметры!BC$59,Параметры!BC$65)+IF($B586=0,0,MAX(SUM($G583:BC583)*$B588-SUM($G588:BC588),0)*CHOOSE($D581,1,Параметры!BC$59,Параметры!BC$65)+MAX(SUM($G603:BC603)-SUM($G602:BC602),0)))*IF($B586=0,1+BC589,1)</f>
        <v>0</v>
      </c>
      <c r="BD598" s="169">
        <f>IF(SUM($G590:BD590)&gt;0.01,0,MAX(SUM($G583:BD583)-SUM($G581:BD581)-$B582,0)*CHOOSE($D581,1,Параметры!BD$59,Параметры!BD$65)+IF($B586=0,0,MAX(SUM($G583:BD583)*$B588-SUM($G588:BD588),0)*CHOOSE($D581,1,Параметры!BD$59,Параметры!BD$65)+MAX(SUM($G603:BD603)-SUM($G602:BD602),0)))*IF($B586=0,1+BD589,1)</f>
        <v>0</v>
      </c>
      <c r="BE598" s="169">
        <f>IF(SUM($G590:BE590)&gt;0.01,0,MAX(SUM($G583:BE583)-SUM($G581:BE581)-$B582,0)*CHOOSE($D581,1,Параметры!BE$59,Параметры!BE$65)+IF($B586=0,0,MAX(SUM($G583:BE583)*$B588-SUM($G588:BE588),0)*CHOOSE($D581,1,Параметры!BE$59,Параметры!BE$65)+MAX(SUM($G603:BE603)-SUM($G602:BE602),0)))*IF($B586=0,1+BE589,1)</f>
        <v>0</v>
      </c>
      <c r="BF598" s="169">
        <f>IF(SUM($G590:BF590)&gt;0.01,0,MAX(SUM($G583:BF583)-SUM($G581:BF581)-$B582,0)*CHOOSE($D581,1,Параметры!BF$59,Параметры!BF$65)+IF($B586=0,0,MAX(SUM($G583:BF583)*$B588-SUM($G588:BF588),0)*CHOOSE($D581,1,Параметры!BF$59,Параметры!BF$65)+MAX(SUM($G603:BF603)-SUM($G602:BF602),0)))*IF($B586=0,1+BF589,1)</f>
        <v>0</v>
      </c>
      <c r="BG598" s="169">
        <f>IF(SUM($G590:BG590)&gt;0.01,0,MAX(SUM($G583:BG583)-SUM($G581:BG581)-$B582,0)*CHOOSE($D581,1,Параметры!BG$59,Параметры!BG$65)+IF($B586=0,0,MAX(SUM($G583:BG583)*$B588-SUM($G588:BG588),0)*CHOOSE($D581,1,Параметры!BG$59,Параметры!BG$65)+MAX(SUM($G603:BG603)-SUM($G602:BG602),0)))*IF($B586=0,1+BG589,1)</f>
        <v>0</v>
      </c>
      <c r="BH598" s="169">
        <f>IF(SUM($G590:BH590)&gt;0.01,0,MAX(SUM($G583:BH583)-SUM($G581:BH581)-$B582,0)*CHOOSE($D581,1,Параметры!BH$59,Параметры!BH$65)+IF($B586=0,0,MAX(SUM($G583:BH583)*$B588-SUM($G588:BH588),0)*CHOOSE($D581,1,Параметры!BH$59,Параметры!BH$65)+MAX(SUM($G603:BH603)-SUM($G602:BH602),0)))*IF($B586=0,1+BH589,1)</f>
        <v>0</v>
      </c>
      <c r="BI598" s="169">
        <f>IF(SUM($G590:BI590)&gt;0.01,0,MAX(SUM($G583:BI583)-SUM($G581:BI581)-$B582,0)*CHOOSE($D581,1,Параметры!BI$59,Параметры!BI$65)+IF($B586=0,0,MAX(SUM($G583:BI583)*$B588-SUM($G588:BI588),0)*CHOOSE($D581,1,Параметры!BI$59,Параметры!BI$65)+MAX(SUM($G603:BI603)-SUM($G602:BI602),0)))*IF($B586=0,1+BI589,1)</f>
        <v>0</v>
      </c>
      <c r="BJ598" s="169">
        <f>IF(SUM($G590:BJ590)&gt;0.01,0,MAX(SUM($G583:BJ583)-SUM($G581:BJ581)-$B582,0)*CHOOSE($D581,1,Параметры!BJ$59,Параметры!BJ$65)+IF($B586=0,0,MAX(SUM($G583:BJ583)*$B588-SUM($G588:BJ588),0)*CHOOSE($D581,1,Параметры!BJ$59,Параметры!BJ$65)+MAX(SUM($G603:BJ603)-SUM($G602:BJ602),0)))*IF($B586=0,1+BJ589,1)</f>
        <v>0</v>
      </c>
      <c r="BK598" s="169">
        <f>IF(SUM($G590:BK590)&gt;0.01,0,MAX(SUM($G583:BK583)-SUM($G581:BK581)-$B582,0)*CHOOSE($D581,1,Параметры!BK$59,Параметры!BK$65)+IF($B586=0,0,MAX(SUM($G583:BK583)*$B588-SUM($G588:BK588),0)*CHOOSE($D581,1,Параметры!BK$59,Параметры!BK$65)+MAX(SUM($G603:BK603)-SUM($G602:BK602),0)))*IF($B586=0,1+BK589,1)</f>
        <v>0</v>
      </c>
      <c r="BL598" s="169">
        <f>IF(SUM($G590:BL590)&gt;0.01,0,MAX(SUM($G583:BL583)-SUM($G581:BL581)-$B582,0)*CHOOSE($D581,1,Параметры!BL$59,Параметры!BL$65)+IF($B586=0,0,MAX(SUM($G583:BL583)*$B588-SUM($G588:BL588),0)*CHOOSE($D581,1,Параметры!BL$59,Параметры!BL$65)+MAX(SUM($G603:BL603)-SUM($G602:BL602),0)))*IF($B586=0,1+BL589,1)</f>
        <v>0</v>
      </c>
      <c r="BM598" s="169">
        <f>IF(SUM($G590:BM590)&gt;0.01,0,MAX(SUM($G583:BM583)-SUM($G581:BM581)-$B582,0)*CHOOSE($D581,1,Параметры!BM$59,Параметры!BM$65)+IF($B586=0,0,MAX(SUM($G583:BM583)*$B588-SUM($G588:BM588),0)*CHOOSE($D581,1,Параметры!BM$59,Параметры!BM$65)+MAX(SUM($G603:BM603)-SUM($G602:BM602),0)))*IF($B586=0,1+BM589,1)</f>
        <v>0</v>
      </c>
      <c r="BN598" s="169">
        <f>IF(SUM($G590:BN590)&gt;0.01,0,MAX(SUM($G583:BN583)-SUM($G581:BN581)-$B582,0)*CHOOSE($D581,1,Параметры!BN$59,Параметры!BN$65)+IF($B586=0,0,MAX(SUM($G583:BN583)*$B588-SUM($G588:BN588),0)*CHOOSE($D581,1,Параметры!BN$59,Параметры!BN$65)+MAX(SUM($G603:BN603)-SUM($G602:BN602),0)))*IF($B586=0,1+BN589,1)</f>
        <v>0</v>
      </c>
      <c r="BO598" s="169">
        <f>IF(SUM($G590:BO590)&gt;0.01,0,MAX(SUM($G583:BO583)-SUM($G581:BO581)-$B582,0)*CHOOSE($D581,1,Параметры!BO$59,Параметры!BO$65)+IF($B586=0,0,MAX(SUM($G583:BO583)*$B588-SUM($G588:BO588),0)*CHOOSE($D581,1,Параметры!BO$59,Параметры!BO$65)+MAX(SUM($G603:BO603)-SUM($G602:BO602),0)))*IF($B586=0,1+BO589,1)</f>
        <v>0</v>
      </c>
      <c r="BP598" s="169">
        <f>IF(SUM($G590:BP590)&gt;0.01,0,MAX(SUM($G583:BP583)-SUM($G581:BP581)-$B582,0)*CHOOSE($D581,1,Параметры!BP$59,Параметры!BP$65)+IF($B586=0,0,MAX(SUM($G583:BP583)*$B588-SUM($G588:BP588),0)*CHOOSE($D581,1,Параметры!BP$59,Параметры!BP$65)+MAX(SUM($G603:BP603)-SUM($G602:BP602),0)))*IF($B586=0,1+BP589,1)</f>
        <v>0</v>
      </c>
      <c r="BQ598" s="169">
        <f>IF(SUM($G590:BQ590)&gt;0.01,0,MAX(SUM($G583:BQ583)-SUM($G581:BQ581)-$B582,0)*CHOOSE($D581,1,Параметры!BQ$59,Параметры!BQ$65)+IF($B586=0,0,MAX(SUM($G583:BQ583)*$B588-SUM($G588:BQ588),0)*CHOOSE($D581,1,Параметры!BQ$59,Параметры!BQ$65)+MAX(SUM($G603:BQ603)-SUM($G602:BQ602),0)))*IF($B586=0,1+BQ589,1)</f>
        <v>0</v>
      </c>
      <c r="BR598" s="169">
        <f>IF(SUM($G590:BR590)&gt;0.01,0,MAX(SUM($G583:BR583)-SUM($G581:BR581)-$B582,0)*CHOOSE($D581,1,Параметры!BR$59,Параметры!BR$65)+IF($B586=0,0,MAX(SUM($G583:BR583)*$B588-SUM($G588:BR588),0)*CHOOSE($D581,1,Параметры!BR$59,Параметры!BR$65)+MAX(SUM($G603:BR603)-SUM($G602:BR602),0)))*IF($B586=0,1+BR589,1)</f>
        <v>0</v>
      </c>
      <c r="BS598" s="169">
        <f>IF(SUM($G590:BS590)&gt;0.01,0,MAX(SUM($G583:BS583)-SUM($G581:BS581)-$B582,0)*CHOOSE($D581,1,Параметры!BS$59,Параметры!BS$65)+IF($B586=0,0,MAX(SUM($G583:BS583)*$B588-SUM($G588:BS588),0)*CHOOSE($D581,1,Параметры!BS$59,Параметры!BS$65)+MAX(SUM($G603:BS603)-SUM($G602:BS602),0)))*IF($B586=0,1+BS589,1)</f>
        <v>0</v>
      </c>
      <c r="BT598" s="169">
        <f>IF(SUM($G590:BT590)&gt;0.01,0,MAX(SUM($G583:BT583)-SUM($G581:BT581)-$B582,0)*CHOOSE($D581,1,Параметры!BT$59,Параметры!BT$65)+IF($B586=0,0,MAX(SUM($G583:BT583)*$B588-SUM($G588:BT588),0)*CHOOSE($D581,1,Параметры!BT$59,Параметры!BT$65)+MAX(SUM($G603:BT603)-SUM($G602:BT602),0)))*IF($B586=0,1+BT589,1)</f>
        <v>0</v>
      </c>
      <c r="BU598" s="169">
        <f>IF(SUM($G590:BU590)&gt;0.01,0,MAX(SUM($G583:BU583)-SUM($G581:BU581)-$B582,0)*CHOOSE($D581,1,Параметры!BU$59,Параметры!BU$65)+IF($B586=0,0,MAX(SUM($G583:BU583)*$B588-SUM($G588:BU588),0)*CHOOSE($D581,1,Параметры!BU$59,Параметры!BU$65)+MAX(SUM($G603:BU603)-SUM($G602:BU602),0)))*IF($B586=0,1+BU589,1)</f>
        <v>0</v>
      </c>
      <c r="BV598" s="169">
        <f>IF(SUM($G590:BV590)&gt;0.01,0,MAX(SUM($G583:BV583)-SUM($G581:BV581)-$B582,0)*CHOOSE($D581,1,Параметры!BV$59,Параметры!BV$65)+IF($B586=0,0,MAX(SUM($G583:BV583)*$B588-SUM($G588:BV588),0)*CHOOSE($D581,1,Параметры!BV$59,Параметры!BV$65)+MAX(SUM($G603:BV603)-SUM($G602:BV602),0)))*IF($B586=0,1+BV589,1)</f>
        <v>0</v>
      </c>
      <c r="BW598" s="169">
        <f>IF(SUM($G590:BW590)&gt;0.01,0,MAX(SUM($G583:BW583)-SUM($G581:BW581)-$B582,0)*CHOOSE($D581,1,Параметры!BW$59,Параметры!BW$65)+IF($B586=0,0,MAX(SUM($G583:BW583)*$B588-SUM($G588:BW588),0)*CHOOSE($D581,1,Параметры!BW$59,Параметры!BW$65)+MAX(SUM($G603:BW603)-SUM($G602:BW602),0)))*IF($B586=0,1+BW589,1)</f>
        <v>0</v>
      </c>
      <c r="BX598" s="169">
        <f>IF(SUM($G590:BX590)&gt;0.01,0,MAX(SUM($G583:BX583)-SUM($G581:BX581)-$B582,0)*CHOOSE($D581,1,Параметры!BX$59,Параметры!BX$65)+IF($B586=0,0,MAX(SUM($G583:BX583)*$B588-SUM($G588:BX588),0)*CHOOSE($D581,1,Параметры!BX$59,Параметры!BX$65)+MAX(SUM($G603:BX603)-SUM($G602:BX602),0)))*IF($B586=0,1+BX589,1)</f>
        <v>0</v>
      </c>
      <c r="BY598" s="169">
        <f>IF(SUM($G590:BY590)&gt;0.01,0,MAX(SUM($G583:BY583)-SUM($G581:BY581)-$B582,0)*CHOOSE($D581,1,Параметры!BY$59,Параметры!BY$65)+IF($B586=0,0,MAX(SUM($G583:BY583)*$B588-SUM($G588:BY588),0)*CHOOSE($D581,1,Параметры!BY$59,Параметры!BY$65)+MAX(SUM($G603:BY603)-SUM($G602:BY602),0)))*IF($B586=0,1+BY589,1)</f>
        <v>0</v>
      </c>
      <c r="BZ598" s="169">
        <f>IF(SUM($G590:BZ590)&gt;0.01,0,MAX(SUM($G583:BZ583)-SUM($G581:BZ581)-$B582,0)*CHOOSE($D581,1,Параметры!BZ$59,Параметры!BZ$65)+IF($B586=0,0,MAX(SUM($G583:BZ583)*$B588-SUM($G588:BZ588),0)*CHOOSE($D581,1,Параметры!BZ$59,Параметры!BZ$65)+MAX(SUM($G603:BZ603)-SUM($G602:BZ602),0)))*IF($B586=0,1+BZ589,1)</f>
        <v>0</v>
      </c>
      <c r="CA598" s="169">
        <f>IF(SUM($G590:CA590)&gt;0.01,0,MAX(SUM($G583:CA583)-SUM($G581:CA581)-$B582,0)*CHOOSE($D581,1,Параметры!CA$59,Параметры!CA$65)+IF($B586=0,0,MAX(SUM($G583:CA583)*$B588-SUM($G588:CA588),0)*CHOOSE($D581,1,Параметры!CA$59,Параметры!CA$65)+MAX(SUM($G603:CA603)-SUM($G602:CA602),0)))*IF($B586=0,1+CA589,1)</f>
        <v>0</v>
      </c>
      <c r="CB598" s="169">
        <f>IF(SUM($G590:CB590)&gt;0.01,0,MAX(SUM($G583:CB583)-SUM($G581:CB581)-$B582,0)*CHOOSE($D581,1,Параметры!CB$59,Параметры!CB$65)+IF($B586=0,0,MAX(SUM($G583:CB583)*$B588-SUM($G588:CB588),0)*CHOOSE($D581,1,Параметры!CB$59,Параметры!CB$65)+MAX(SUM($G603:CB603)-SUM($G602:CB602),0)))*IF($B586=0,1+CB589,1)</f>
        <v>0</v>
      </c>
      <c r="CC598" s="169">
        <f>IF(SUM($G590:CC590)&gt;0.01,0,MAX(SUM($G583:CC583)-SUM($G581:CC581)-$B582,0)*CHOOSE($D581,1,Параметры!CC$59,Параметры!CC$65)+IF($B586=0,0,MAX(SUM($G583:CC583)*$B588-SUM($G588:CC588),0)*CHOOSE($D581,1,Параметры!CC$59,Параметры!CC$65)+MAX(SUM($G603:CC603)-SUM($G602:CC602),0)))*IF($B586=0,1+CC589,1)</f>
        <v>0</v>
      </c>
      <c r="CD598" s="169">
        <f>IF(SUM($G590:CD590)&gt;0.01,0,MAX(SUM($G583:CD583)-SUM($G581:CD581)-$B582,0)*CHOOSE($D581,1,Параметры!CD$59,Параметры!CD$65)+IF($B586=0,0,MAX(SUM($G583:CD583)*$B588-SUM($G588:CD588),0)*CHOOSE($D581,1,Параметры!CD$59,Параметры!CD$65)+MAX(SUM($G603:CD603)-SUM($G602:CD602),0)))*IF($B586=0,1+CD589,1)</f>
        <v>0</v>
      </c>
      <c r="CE598" s="169">
        <f>IF(SUM($G590:CE590)&gt;0.01,0,MAX(SUM($G583:CE583)-SUM($G581:CE581)-$B582,0)*CHOOSE($D581,1,Параметры!CE$59,Параметры!CE$65)+IF($B586=0,0,MAX(SUM($G583:CE583)*$B588-SUM($G588:CE588),0)*CHOOSE($D581,1,Параметры!CE$59,Параметры!CE$65)+MAX(SUM($G603:CE603)-SUM($G602:CE602),0)))*IF($B586=0,1+CE589,1)</f>
        <v>0</v>
      </c>
      <c r="CF598" s="169">
        <f>IF(SUM($G590:CF590)&gt;0.01,0,MAX(SUM($G583:CF583)-SUM($G581:CF581)-$B582,0)*CHOOSE($D581,1,Параметры!CF$59,Параметры!CF$65)+IF($B586=0,0,MAX(SUM($G583:CF583)*$B588-SUM($G588:CF588),0)*CHOOSE($D581,1,Параметры!CF$59,Параметры!CF$65)+MAX(SUM($G603:CF603)-SUM($G602:CF602),0)))*IF($B586=0,1+CF589,1)</f>
        <v>0</v>
      </c>
      <c r="CG598" s="169">
        <f>IF(SUM($G590:CG590)&gt;0.01,0,MAX(SUM($G583:CG583)-SUM($G581:CG581)-$B582,0)*CHOOSE($D581,1,Параметры!CG$59,Параметры!CG$65)+IF($B586=0,0,MAX(SUM($G583:CG583)*$B588-SUM($G588:CG588),0)*CHOOSE($D581,1,Параметры!CG$59,Параметры!CG$65)+MAX(SUM($G603:CG603)-SUM($G602:CG602),0)))*IF($B586=0,1+CG589,1)</f>
        <v>0</v>
      </c>
      <c r="CH598" s="169">
        <f>IF(SUM($G590:CH590)&gt;0.01,0,MAX(SUM($G583:CH583)-SUM($G581:CH581)-$B582,0)*CHOOSE($D581,1,Параметры!CH$59,Параметры!CH$65)+IF($B586=0,0,MAX(SUM($G583:CH583)*$B588-SUM($G588:CH588),0)*CHOOSE($D581,1,Параметры!CH$59,Параметры!CH$65)+MAX(SUM($G603:CH603)-SUM($G602:CH602),0)))*IF($B586=0,1+CH589,1)</f>
        <v>0</v>
      </c>
      <c r="CI598" s="169">
        <f>IF(SUM($G590:CI590)&gt;0.01,0,MAX(SUM($G583:CI583)-SUM($G581:CI581)-$B582,0)*CHOOSE($D581,1,Параметры!CI$59,Параметры!CI$65)+IF($B586=0,0,MAX(SUM($G583:CI583)*$B588-SUM($G588:CI588),0)*CHOOSE($D581,1,Параметры!CI$59,Параметры!CI$65)+MAX(SUM($G603:CI603)-SUM($G602:CI602),0)))*IF($B586=0,1+CI589,1)</f>
        <v>0</v>
      </c>
      <c r="CJ598" s="169">
        <f>IF(SUM($G590:CJ590)&gt;0.01,0,MAX(SUM($G583:CJ583)-SUM($G581:CJ581)-$B582,0)*CHOOSE($D581,1,Параметры!CJ$59,Параметры!CJ$65)+IF($B586=0,0,MAX(SUM($G583:CJ583)*$B588-SUM($G588:CJ588),0)*CHOOSE($D581,1,Параметры!CJ$59,Параметры!CJ$65)+MAX(SUM($G603:CJ603)-SUM($G602:CJ602),0)))*IF($B586=0,1+CJ589,1)</f>
        <v>0</v>
      </c>
      <c r="CK598" s="169">
        <f>IF(SUM($G590:CK590)&gt;0.01,0,MAX(SUM($G583:CK583)-SUM($G581:CK581)-$B582,0)*CHOOSE($D581,1,Параметры!CK$59,Параметры!CK$65)+IF($B586=0,0,MAX(SUM($G583:CK583)*$B588-SUM($G588:CK588),0)*CHOOSE($D581,1,Параметры!CK$59,Параметры!CK$65)+MAX(SUM($G603:CK603)-SUM($G602:CK602),0)))*IF($B586=0,1+CK589,1)</f>
        <v>0</v>
      </c>
      <c r="CL598" s="169">
        <f>IF(SUM($G590:CL590)&gt;0.01,0,MAX(SUM($G583:CL583)-SUM($G581:CL581)-$B582,0)*CHOOSE($D581,1,Параметры!CL$59,Параметры!CL$65)+IF($B586=0,0,MAX(SUM($G583:CL583)*$B588-SUM($G588:CL588),0)*CHOOSE($D581,1,Параметры!CL$59,Параметры!CL$65)+MAX(SUM($G603:CL603)-SUM($G602:CL602),0)))*IF($B586=0,1+CL589,1)</f>
        <v>0</v>
      </c>
      <c r="CM598" s="169">
        <f>IF(SUM($G590:CM590)&gt;0.01,0,MAX(SUM($G583:CM583)-SUM($G581:CM581)-$B582,0)*CHOOSE($D581,1,Параметры!CM$59,Параметры!CM$65)+IF($B586=0,0,MAX(SUM($G583:CM583)*$B588-SUM($G588:CM588),0)*CHOOSE($D581,1,Параметры!CM$59,Параметры!CM$65)+MAX(SUM($G603:CM603)-SUM($G602:CM602),0)))*IF($B586=0,1+CM589,1)</f>
        <v>0</v>
      </c>
      <c r="CN598" s="169">
        <f>IF(SUM($G590:CN590)&gt;0.01,0,MAX(SUM($G583:CN583)-SUM($G581:CN581)-$B582,0)*CHOOSE($D581,1,Параметры!CN$59,Параметры!CN$65)+IF($B586=0,0,MAX(SUM($G583:CN583)*$B588-SUM($G588:CN588),0)*CHOOSE($D581,1,Параметры!CN$59,Параметры!CN$65)+MAX(SUM($G603:CN603)-SUM($G602:CN602),0)))*IF($B586=0,1+CN589,1)</f>
        <v>0</v>
      </c>
      <c r="CO598" s="169">
        <f>IF(SUM($G590:CO590)&gt;0.01,0,MAX(SUM($G583:CO583)-SUM($G581:CO581)-$B582,0)*CHOOSE($D581,1,Параметры!CO$59,Параметры!CO$65)+IF($B586=0,0,MAX(SUM($G583:CO583)*$B588-SUM($G588:CO588),0)*CHOOSE($D581,1,Параметры!CO$59,Параметры!CO$65)+MAX(SUM($G603:CO603)-SUM($G602:CO602),0)))*IF($B586=0,1+CO589,1)</f>
        <v>0</v>
      </c>
      <c r="CP598" s="169">
        <f>IF(SUM($G590:CP590)&gt;0.01,0,MAX(SUM($G583:CP583)-SUM($G581:CP581)-$B582,0)*CHOOSE($D581,1,Параметры!CP$59,Параметры!CP$65)+IF($B586=0,0,MAX(SUM($G583:CP583)*$B588-SUM($G588:CP588),0)*CHOOSE($D581,1,Параметры!CP$59,Параметры!CP$65)+MAX(SUM($G603:CP603)-SUM($G602:CP602),0)))*IF($B586=0,1+CP589,1)</f>
        <v>0</v>
      </c>
      <c r="CQ598" s="169">
        <f>IF(SUM($G590:CQ590)&gt;0.01,0,MAX(SUM($G583:CQ583)-SUM($G581:CQ581)-$B582,0)*CHOOSE($D581,1,Параметры!CQ$59,Параметры!CQ$65)+IF($B586=0,0,MAX(SUM($G583:CQ583)*$B588-SUM($G588:CQ588),0)*CHOOSE($D581,1,Параметры!CQ$59,Параметры!CQ$65)+MAX(SUM($G603:CQ603)-SUM($G602:CQ602),0)))*IF($B586=0,1+CQ589,1)</f>
        <v>0</v>
      </c>
      <c r="CR598" s="169">
        <f>IF(SUM($G590:CR590)&gt;0.01,0,MAX(SUM($G583:CR583)-SUM($G581:CR581)-$B582,0)*CHOOSE($D581,1,Параметры!CR$59,Параметры!CR$65)+IF($B586=0,0,MAX(SUM($G583:CR583)*$B588-SUM($G588:CR588),0)*CHOOSE($D581,1,Параметры!CR$59,Параметры!CR$65)+MAX(SUM($G603:CR603)-SUM($G602:CR602),0)))*IF($B586=0,1+CR589,1)</f>
        <v>0</v>
      </c>
      <c r="CS598" s="169">
        <f>IF(SUM($G590:CS590)&gt;0.01,0,MAX(SUM($G583:CS583)-SUM($G581:CS581)-$B582,0)*CHOOSE($D581,1,Параметры!CS$59,Параметры!CS$65)+IF($B586=0,0,MAX(SUM($G583:CS583)*$B588-SUM($G588:CS588),0)*CHOOSE($D581,1,Параметры!CS$59,Параметры!CS$65)+MAX(SUM($G603:CS603)-SUM($G602:CS602),0)))*IF($B586=0,1+CS589,1)</f>
        <v>0</v>
      </c>
      <c r="CT598" s="169">
        <f>IF(SUM($G590:CT590)&gt;0.01,0,MAX(SUM($G583:CT583)-SUM($G581:CT581)-$B582,0)*CHOOSE($D581,1,Параметры!CT$59,Параметры!CT$65)+IF($B586=0,0,MAX(SUM($G583:CT583)*$B588-SUM($G588:CT588),0)*CHOOSE($D581,1,Параметры!CT$59,Параметры!CT$65)+MAX(SUM($G603:CT603)-SUM($G602:CT602),0)))*IF($B586=0,1+CT589,1)</f>
        <v>0</v>
      </c>
      <c r="CU598" s="169">
        <f>IF(SUM($G590:CU590)&gt;0.01,0,MAX(SUM($G583:CU583)-SUM($G581:CU581)-$B582,0)*CHOOSE($D581,1,Параметры!CU$59,Параметры!CU$65)+IF($B586=0,0,MAX(SUM($G583:CU583)*$B588-SUM($G588:CU588),0)*CHOOSE($D581,1,Параметры!CU$59,Параметры!CU$65)+MAX(SUM($G603:CU603)-SUM($G602:CU602),0)))*IF($B586=0,1+CU589,1)</f>
        <v>0</v>
      </c>
      <c r="CV598" s="169">
        <f>IF(SUM($G590:CV590)&gt;0.01,0,MAX(SUM($G583:CV583)-SUM($G581:CV581)-$B582,0)*CHOOSE($D581,1,Параметры!CV$59,Параметры!CV$65)+IF($B586=0,0,MAX(SUM($G583:CV583)*$B588-SUM($G588:CV588),0)*CHOOSE($D581,1,Параметры!CV$59,Параметры!CV$65)+MAX(SUM($G603:CV603)-SUM($G602:CV602),0)))*IF($B586=0,1+CV589,1)</f>
        <v>0</v>
      </c>
      <c r="CW598" s="169">
        <f>IF(SUM($G590:CW590)&gt;0.01,0,MAX(SUM($G583:CW583)-SUM($G581:CW581)-$B582,0)*CHOOSE($D581,1,Параметры!CW$59,Параметры!CW$65)+IF($B586=0,0,MAX(SUM($G583:CW583)*$B588-SUM($G588:CW588),0)*CHOOSE($D581,1,Параметры!CW$59,Параметры!CW$65)+MAX(SUM($G603:CW603)-SUM($G602:CW602),0)))*IF($B586=0,1+CW589,1)</f>
        <v>0</v>
      </c>
      <c r="CX598" s="169">
        <f>IF(SUM($G590:CX590)&gt;0.01,0,MAX(SUM($G583:CX583)-SUM($G581:CX581)-$B582,0)*CHOOSE($D581,1,Параметры!CX$59,Параметры!CX$65)+IF($B586=0,0,MAX(SUM($G583:CX583)*$B588-SUM($G588:CX588),0)*CHOOSE($D581,1,Параметры!CX$59,Параметры!CX$65)+MAX(SUM($G603:CX603)-SUM($G602:CX602),0)))*IF($B586=0,1+CX589,1)</f>
        <v>0</v>
      </c>
      <c r="CY598" s="169">
        <f>IF(SUM($G590:CY590)&gt;0.01,0,MAX(SUM($G583:CY583)-SUM($G581:CY581)-$B582,0)*CHOOSE($D581,1,Параметры!CY$59,Параметры!CY$65)+IF($B586=0,0,MAX(SUM($G583:CY583)*$B588-SUM($G588:CY588),0)*CHOOSE($D581,1,Параметры!CY$59,Параметры!CY$65)+MAX(SUM($G603:CY603)-SUM($G602:CY602),0)))*IF($B586=0,1+CY589,1)</f>
        <v>0</v>
      </c>
      <c r="CZ598" s="169">
        <f>IF(SUM($G590:CZ590)&gt;0.01,0,MAX(SUM($G583:CZ583)-SUM($G581:CZ581)-$B582,0)*CHOOSE($D581,1,Параметры!CZ$59,Параметры!CZ$65)+IF($B586=0,0,MAX(SUM($G583:CZ583)*$B588-SUM($G588:CZ588),0)*CHOOSE($D581,1,Параметры!CZ$59,Параметры!CZ$65)+MAX(SUM($G603:CZ603)-SUM($G602:CZ602),0)))*IF($B586=0,1+CZ589,1)</f>
        <v>0</v>
      </c>
      <c r="DA598" s="169">
        <f>IF(SUM($G590:DA590)&gt;0.01,0,MAX(SUM($G583:DA583)-SUM($G581:DA581)-$B582,0)*CHOOSE($D581,1,Параметры!DA$59,Параметры!DA$65)+IF($B586=0,0,MAX(SUM($G583:DA583)*$B588-SUM($G588:DA588),0)*CHOOSE($D581,1,Параметры!DA$59,Параметры!DA$65)+MAX(SUM($G603:DA603)-SUM($G602:DA602),0)))*IF($B586=0,1+DA589,1)</f>
        <v>0</v>
      </c>
      <c r="DB598" s="169">
        <f>IF(SUM($G590:DB590)&gt;0.01,0,MAX(SUM($G583:DB583)-SUM($G581:DB581)-$B582,0)*CHOOSE($D581,1,Параметры!DB$59,Параметры!DB$65)+IF($B586=0,0,MAX(SUM($G583:DB583)*$B588-SUM($G588:DB588),0)*CHOOSE($D581,1,Параметры!DB$59,Параметры!DB$65)+MAX(SUM($G603:DB603)-SUM($G602:DB602),0)))*IF($B586=0,1+DB589,1)</f>
        <v>0</v>
      </c>
      <c r="DC598" s="169">
        <f>IF(SUM($G590:DC590)&gt;0.01,0,MAX(SUM($G583:DC583)-SUM($G581:DC581)-$B582,0)*CHOOSE($D581,1,Параметры!DC$59,Параметры!DC$65)+IF($B586=0,0,MAX(SUM($G583:DC583)*$B588-SUM($G588:DC588),0)*CHOOSE($D581,1,Параметры!DC$59,Параметры!DC$65)+MAX(SUM($G603:DC603)-SUM($G602:DC602),0)))*IF($B586=0,1+DC589,1)</f>
        <v>0</v>
      </c>
      <c r="DD598" s="169">
        <f>IF(SUM($G590:DD590)&gt;0.01,0,MAX(SUM($G583:DD583)-SUM($G581:DD581)-$B582,0)*CHOOSE($D581,1,Параметры!DD$59,Параметры!DD$65)+IF($B586=0,0,MAX(SUM($G583:DD583)*$B588-SUM($G588:DD588),0)*CHOOSE($D581,1,Параметры!DD$59,Параметры!DD$65)+MAX(SUM($G603:DD603)-SUM($G602:DD602),0)))*IF($B586=0,1+DD589,1)</f>
        <v>0</v>
      </c>
      <c r="DE598" s="169">
        <f>IF(SUM($G590:DE590)&gt;0.01,0,MAX(SUM($G583:DE583)-SUM($G581:DE581)-$B582,0)*CHOOSE($D581,1,Параметры!DE$59,Параметры!DE$65)+IF($B586=0,0,MAX(SUM($G583:DE583)*$B588-SUM($G588:DE588),0)*CHOOSE($D581,1,Параметры!DE$59,Параметры!DE$65)+MAX(SUM($G603:DE603)-SUM($G602:DE602),0)))*IF($B586=0,1+DE589,1)</f>
        <v>0</v>
      </c>
      <c r="DF598" s="169">
        <f>IF(SUM($G590:DF590)&gt;0.01,0,MAX(SUM($G583:DF583)-SUM($G581:DF581)-$B582,0)*CHOOSE($D581,1,Параметры!DF$59,Параметры!DF$65)+IF($B586=0,0,MAX(SUM($G583:DF583)*$B588-SUM($G588:DF588),0)*CHOOSE($D581,1,Параметры!DF$59,Параметры!DF$65)+MAX(SUM($G603:DF603)-SUM($G602:DF602),0)))*IF($B586=0,1+DF589,1)</f>
        <v>0</v>
      </c>
      <c r="DG598" s="169">
        <f>IF(SUM($G590:DG590)&gt;0.01,0,MAX(SUM($G583:DG583)-SUM($G581:DG581)-$B582,0)*CHOOSE($D581,1,Параметры!DG$59,Параметры!DG$65)+IF($B586=0,0,MAX(SUM($G583:DG583)*$B588-SUM($G588:DG588),0)*CHOOSE($D581,1,Параметры!DG$59,Параметры!DG$65)+MAX(SUM($G603:DG603)-SUM($G602:DG602),0)))*IF($B586=0,1+DG589,1)</f>
        <v>0</v>
      </c>
      <c r="DH598" s="169">
        <f>IF(SUM($G590:DH590)&gt;0.01,0,MAX(SUM($G583:DH583)-SUM($G581:DH581)-$B582,0)*CHOOSE($D581,1,Параметры!DH$59,Параметры!DH$65)+IF($B586=0,0,MAX(SUM($G583:DH583)*$B588-SUM($G588:DH588),0)*CHOOSE($D581,1,Параметры!DH$59,Параметры!DH$65)+MAX(SUM($G603:DH603)-SUM($G602:DH602),0)))*IF($B586=0,1+DH589,1)</f>
        <v>0</v>
      </c>
      <c r="DI598" s="169">
        <f>IF(SUM($G590:DI590)&gt;0.01,0,MAX(SUM($G583:DI583)-SUM($G581:DI581)-$B582,0)*CHOOSE($D581,1,Параметры!DI$59,Параметры!DI$65)+IF($B586=0,0,MAX(SUM($G583:DI583)*$B588-SUM($G588:DI588),0)*CHOOSE($D581,1,Параметры!DI$59,Параметры!DI$65)+MAX(SUM($G603:DI603)-SUM($G602:DI602),0)))*IF($B586=0,1+DI589,1)</f>
        <v>0</v>
      </c>
      <c r="DJ598" s="169">
        <f>IF(SUM($G590:DJ590)&gt;0.01,0,MAX(SUM($G583:DJ583)-SUM($G581:DJ581)-$B582,0)*CHOOSE($D581,1,Параметры!DJ$59,Параметры!DJ$65)+IF($B586=0,0,MAX(SUM($G583:DJ583)*$B588-SUM($G588:DJ588),0)*CHOOSE($D581,1,Параметры!DJ$59,Параметры!DJ$65)+MAX(SUM($G603:DJ603)-SUM($G602:DJ602),0)))*IF($B586=0,1+DJ589,1)</f>
        <v>0</v>
      </c>
      <c r="DK598" s="169">
        <f>IF(SUM($G590:DK590)&gt;0.01,0,MAX(SUM($G583:DK583)-SUM($G581:DK581)-$B582,0)*CHOOSE($D581,1,Параметры!DK$59,Параметры!DK$65)+IF($B586=0,0,MAX(SUM($G583:DK583)*$B588-SUM($G588:DK588),0)*CHOOSE($D581,1,Параметры!DK$59,Параметры!DK$65)+MAX(SUM($G603:DK603)-SUM($G602:DK602),0)))*IF($B586=0,1+DK589,1)</f>
        <v>0</v>
      </c>
      <c r="DL598" s="169">
        <f>IF(SUM($G590:DL590)&gt;0.01,0,MAX(SUM($G583:DL583)-SUM($G581:DL581)-$B582,0)*CHOOSE($D581,1,Параметры!DL$59,Параметры!DL$65)+IF($B586=0,0,MAX(SUM($G583:DL583)*$B588-SUM($G588:DL588),0)*CHOOSE($D581,1,Параметры!DL$59,Параметры!DL$65)+MAX(SUM($G603:DL603)-SUM($G602:DL602),0)))*IF($B586=0,1+DL589,1)</f>
        <v>0</v>
      </c>
      <c r="DM598" s="169">
        <f>IF(SUM($G590:DM590)&gt;0.01,0,MAX(SUM($G583:DM583)-SUM($G581:DM581)-$B582,0)*CHOOSE($D581,1,Параметры!DM$59,Параметры!DM$65)+IF($B586=0,0,MAX(SUM($G583:DM583)*$B588-SUM($G588:DM588),0)*CHOOSE($D581,1,Параметры!DM$59,Параметры!DM$65)+MAX(SUM($G603:DM603)-SUM($G602:DM602),0)))*IF($B586=0,1+DM589,1)</f>
        <v>0</v>
      </c>
      <c r="DN598" s="169">
        <f>IF(SUM($G590:DN590)&gt;0.01,0,MAX(SUM($G583:DN583)-SUM($G581:DN581)-$B582,0)*CHOOSE($D581,1,Параметры!DN$59,Параметры!DN$65)+IF($B586=0,0,MAX(SUM($G583:DN583)*$B588-SUM($G588:DN588),0)*CHOOSE($D581,1,Параметры!DN$59,Параметры!DN$65)+MAX(SUM($G603:DN603)-SUM($G602:DN602),0)))*IF($B586=0,1+DN589,1)</f>
        <v>0</v>
      </c>
      <c r="DO598" s="169">
        <f>IF(SUM($G590:DO590)&gt;0.01,0,MAX(SUM($G583:DO583)-SUM($G581:DO581)-$B582,0)*CHOOSE($D581,1,Параметры!DO$59,Параметры!DO$65)+IF($B586=0,0,MAX(SUM($G583:DO583)*$B588-SUM($G588:DO588),0)*CHOOSE($D581,1,Параметры!DO$59,Параметры!DO$65)+MAX(SUM($G603:DO603)-SUM($G602:DO602),0)))*IF($B586=0,1+DO589,1)</f>
        <v>0</v>
      </c>
      <c r="DP598" s="169">
        <f>IF(SUM($G590:DP590)&gt;0.01,0,MAX(SUM($G583:DP583)-SUM($G581:DP581)-$B582,0)*CHOOSE($D581,1,Параметры!DP$59,Параметры!DP$65)+IF($B586=0,0,MAX(SUM($G583:DP583)*$B588-SUM($G588:DP588),0)*CHOOSE($D581,1,Параметры!DP$59,Параметры!DP$65)+MAX(SUM($G603:DP603)-SUM($G602:DP602),0)))*IF($B586=0,1+DP589,1)</f>
        <v>0</v>
      </c>
      <c r="DQ598" s="169">
        <f>IF(SUM($G590:DQ590)&gt;0.01,0,MAX(SUM($G583:DQ583)-SUM($G581:DQ581)-$B582,0)*CHOOSE($D581,1,Параметры!DQ$59,Параметры!DQ$65)+IF($B586=0,0,MAX(SUM($G583:DQ583)*$B588-SUM($G588:DQ588),0)*CHOOSE($D581,1,Параметры!DQ$59,Параметры!DQ$65)+MAX(SUM($G603:DQ603)-SUM($G602:DQ602),0)))*IF($B586=0,1+DQ589,1)</f>
        <v>0</v>
      </c>
      <c r="DR598" s="169">
        <f>IF(SUM($G590:DR590)&gt;0.01,0,MAX(SUM($G583:DR583)-SUM($G581:DR581)-$B582,0)*CHOOSE($D581,1,Параметры!DR$59,Параметры!DR$65)+IF($B586=0,0,MAX(SUM($G583:DR583)*$B588-SUM($G588:DR588),0)*CHOOSE($D581,1,Параметры!DR$59,Параметры!DR$65)+MAX(SUM($G603:DR603)-SUM($G602:DR602),0)))*IF($B586=0,1+DR589,1)</f>
        <v>0</v>
      </c>
      <c r="DS598" s="169">
        <f>IF(SUM($G590:DS590)&gt;0.01,0,MAX(SUM($G583:DS583)-SUM($G581:DS581)-$B582,0)*CHOOSE($D581,1,Параметры!DS$59,Параметры!DS$65)+IF($B586=0,0,MAX(SUM($G583:DS583)*$B588-SUM($G588:DS588),0)*CHOOSE($D581,1,Параметры!DS$59,Параметры!DS$65)+MAX(SUM($G603:DS603)-SUM($G602:DS602),0)))*IF($B586=0,1+DS589,1)</f>
        <v>0</v>
      </c>
      <c r="DT598" s="169">
        <f>IF(SUM($G590:DT590)&gt;0.01,0,MAX(SUM($G583:DT583)-SUM($G581:DT581)-$B582,0)*CHOOSE($D581,1,Параметры!DT$59,Параметры!DT$65)+IF($B586=0,0,MAX(SUM($G583:DT583)*$B588-SUM($G588:DT588),0)*CHOOSE($D581,1,Параметры!DT$59,Параметры!DT$65)+MAX(SUM($G603:DT603)-SUM($G602:DT602),0)))*IF($B586=0,1+DT589,1)</f>
        <v>0</v>
      </c>
      <c r="DU598" s="169">
        <f>IF(SUM($G590:DU590)&gt;0.01,0,MAX(SUM($G583:DU583)-SUM($G581:DU581)-$B582,0)*CHOOSE($D581,1,Параметры!DU$59,Параметры!DU$65)+IF($B586=0,0,MAX(SUM($G583:DU583)*$B588-SUM($G588:DU588),0)*CHOOSE($D581,1,Параметры!DU$59,Параметры!DU$65)+MAX(SUM($G603:DU603)-SUM($G602:DU602),0)))*IF($B586=0,1+DU589,1)</f>
        <v>0</v>
      </c>
      <c r="DV598" s="169">
        <f>IF(SUM($G590:DV590)&gt;0.01,0,MAX(SUM($G583:DV583)-SUM($G581:DV581)-$B582,0)*CHOOSE($D581,1,Параметры!DV$59,Параметры!DV$65)+IF($B586=0,0,MAX(SUM($G583:DV583)*$B588-SUM($G588:DV588),0)*CHOOSE($D581,1,Параметры!DV$59,Параметры!DV$65)+MAX(SUM($G603:DV603)-SUM($G602:DV602),0)))*IF($B586=0,1+DV589,1)</f>
        <v>0</v>
      </c>
      <c r="DW598" s="169"/>
      <c r="DX598" s="170"/>
    </row>
    <row r="599" spans="1:128" hidden="1" outlineLevel="1" x14ac:dyDescent="0.2">
      <c r="A599" s="168" t="str">
        <f ca="1">Language!A$1501</f>
        <v>НДС к кредиторской задолженности</v>
      </c>
      <c r="B599" s="154"/>
      <c r="C599" s="147" t="str">
        <f t="shared" ca="1" si="925"/>
        <v>тыс. руб.</v>
      </c>
      <c r="D599" s="158">
        <v>1</v>
      </c>
      <c r="E599" s="154" t="s">
        <v>1888</v>
      </c>
      <c r="F599" s="6" t="s">
        <v>3083</v>
      </c>
      <c r="G599" s="169">
        <f>MAX(SUM($G603:G603)-SUM($G602:G602)-IF($B586=0,SUM($G594:G594),0),0)</f>
        <v>500</v>
      </c>
      <c r="H599" s="169">
        <f>MAX(SUM($G603:H603)-SUM($G602:H602)-IF($B586=0,SUM($G594:H594),0),0)</f>
        <v>0</v>
      </c>
      <c r="I599" s="169">
        <f>MAX(SUM($G603:I603)-SUM($G602:I602)-IF($B586=0,SUM($G594:I594),0),0)</f>
        <v>0</v>
      </c>
      <c r="J599" s="169">
        <f>MAX(SUM($G603:J603)-SUM($G602:J602)-IF($B586=0,SUM($G594:J594),0),0)</f>
        <v>0</v>
      </c>
      <c r="K599" s="169">
        <f>MAX(SUM($G603:K603)-SUM($G602:K602)-IF($B586=0,SUM($G594:K594),0),0)</f>
        <v>0</v>
      </c>
      <c r="L599" s="169">
        <f>MAX(SUM($G603:L603)-SUM($G602:L602)-IF($B586=0,SUM($G594:L594),0),0)</f>
        <v>0</v>
      </c>
      <c r="M599" s="169">
        <f>MAX(SUM($G603:M603)-SUM($G602:M602)-IF($B586=0,SUM($G594:M594),0),0)</f>
        <v>0</v>
      </c>
      <c r="N599" s="169">
        <f>MAX(SUM($G603:N603)-SUM($G602:N602)-IF($B586=0,SUM($G594:N594),0),0)</f>
        <v>0</v>
      </c>
      <c r="O599" s="169">
        <f>MAX(SUM($G603:O603)-SUM($G602:O602)-IF($B586=0,SUM($G594:O594),0),0)</f>
        <v>0</v>
      </c>
      <c r="P599" s="169">
        <f>MAX(SUM($G603:P603)-SUM($G602:P602)-IF($B586=0,SUM($G594:P594),0),0)</f>
        <v>0</v>
      </c>
      <c r="Q599" s="169">
        <f>MAX(SUM($G603:Q603)-SUM($G602:Q602)-IF($B586=0,SUM($G594:Q594),0),0)</f>
        <v>0</v>
      </c>
      <c r="R599" s="169">
        <f>MAX(SUM($G603:R603)-SUM($G602:R602)-IF($B586=0,SUM($G594:R594),0),0)</f>
        <v>0</v>
      </c>
      <c r="S599" s="169">
        <f>MAX(SUM($G603:S603)-SUM($G602:S602)-IF($B586=0,SUM($G594:S594),0),0)</f>
        <v>0</v>
      </c>
      <c r="T599" s="169">
        <f>MAX(SUM($G603:T603)-SUM($G602:T602)-IF($B586=0,SUM($G594:T594),0),0)</f>
        <v>0</v>
      </c>
      <c r="U599" s="169">
        <f>MAX(SUM($G603:U603)-SUM($G602:U602)-IF($B586=0,SUM($G594:U594),0),0)</f>
        <v>0</v>
      </c>
      <c r="V599" s="169">
        <f>MAX(SUM($G603:V603)-SUM($G602:V602)-IF($B586=0,SUM($G594:V594),0),0)</f>
        <v>0</v>
      </c>
      <c r="W599" s="169">
        <f>MAX(SUM($G603:W603)-SUM($G602:W602)-IF($B586=0,SUM($G594:W594),0),0)</f>
        <v>0</v>
      </c>
      <c r="X599" s="169">
        <f>MAX(SUM($G603:X603)-SUM($G602:X602)-IF($B586=0,SUM($G594:X594),0),0)</f>
        <v>0</v>
      </c>
      <c r="Y599" s="169">
        <f>MAX(SUM($G603:Y603)-SUM($G602:Y602)-IF($B586=0,SUM($G594:Y594),0),0)</f>
        <v>0</v>
      </c>
      <c r="Z599" s="169">
        <f>MAX(SUM($G603:Z603)-SUM($G602:Z602)-IF($B586=0,SUM($G594:Z594),0),0)</f>
        <v>0</v>
      </c>
      <c r="AA599" s="169">
        <f>MAX(SUM($G603:AA603)-SUM($G602:AA602)-IF($B586=0,SUM($G594:AA594),0),0)</f>
        <v>0</v>
      </c>
      <c r="AB599" s="169">
        <f>MAX(SUM($G603:AB603)-SUM($G602:AB602)-IF($B586=0,SUM($G594:AB594),0),0)</f>
        <v>0</v>
      </c>
      <c r="AC599" s="169">
        <f>MAX(SUM($G603:AC603)-SUM($G602:AC602)-IF($B586=0,SUM($G594:AC594),0),0)</f>
        <v>0</v>
      </c>
      <c r="AD599" s="169">
        <f>MAX(SUM($G603:AD603)-SUM($G602:AD602)-IF($B586=0,SUM($G594:AD594),0),0)</f>
        <v>0</v>
      </c>
      <c r="AE599" s="169">
        <f>MAX(SUM($G603:AE603)-SUM($G602:AE602)-IF($B586=0,SUM($G594:AE594),0),0)</f>
        <v>0</v>
      </c>
      <c r="AF599" s="169">
        <f>MAX(SUM($G603:AF603)-SUM($G602:AF602)-IF($B586=0,SUM($G594:AF594),0),0)</f>
        <v>0</v>
      </c>
      <c r="AG599" s="169">
        <f>MAX(SUM($G603:AG603)-SUM($G602:AG602)-IF($B586=0,SUM($G594:AG594),0),0)</f>
        <v>0</v>
      </c>
      <c r="AH599" s="169">
        <f>MAX(SUM($G603:AH603)-SUM($G602:AH602)-IF($B586=0,SUM($G594:AH594),0),0)</f>
        <v>0</v>
      </c>
      <c r="AI599" s="169">
        <f>MAX(SUM($G603:AI603)-SUM($G602:AI602)-IF($B586=0,SUM($G594:AI594),0),0)</f>
        <v>0</v>
      </c>
      <c r="AJ599" s="169">
        <f>MAX(SUM($G603:AJ603)-SUM($G602:AJ602)-IF($B586=0,SUM($G594:AJ594),0),0)</f>
        <v>0</v>
      </c>
      <c r="AK599" s="169">
        <f>MAX(SUM($G603:AK603)-SUM($G602:AK602)-IF($B586=0,SUM($G594:AK594),0),0)</f>
        <v>0</v>
      </c>
      <c r="AL599" s="169">
        <f>MAX(SUM($G603:AL603)-SUM($G602:AL602)-IF($B586=0,SUM($G594:AL594),0),0)</f>
        <v>0</v>
      </c>
      <c r="AM599" s="169">
        <f>MAX(SUM($G603:AM603)-SUM($G602:AM602)-IF($B586=0,SUM($G594:AM594),0),0)</f>
        <v>0</v>
      </c>
      <c r="AN599" s="169">
        <f>MAX(SUM($G603:AN603)-SUM($G602:AN602)-IF($B586=0,SUM($G594:AN594),0),0)</f>
        <v>0</v>
      </c>
      <c r="AO599" s="169">
        <f>MAX(SUM($G603:AO603)-SUM($G602:AO602)-IF($B586=0,SUM($G594:AO594),0),0)</f>
        <v>0</v>
      </c>
      <c r="AP599" s="169">
        <f>MAX(SUM($G603:AP603)-SUM($G602:AP602)-IF($B586=0,SUM($G594:AP594),0),0)</f>
        <v>0</v>
      </c>
      <c r="AQ599" s="169">
        <f>MAX(SUM($G603:AQ603)-SUM($G602:AQ602)-IF($B586=0,SUM($G594:AQ594),0),0)</f>
        <v>0</v>
      </c>
      <c r="AR599" s="169">
        <f>MAX(SUM($G603:AR603)-SUM($G602:AR602)-IF($B586=0,SUM($G594:AR594),0),0)</f>
        <v>0</v>
      </c>
      <c r="AS599" s="169">
        <f>MAX(SUM($G603:AS603)-SUM($G602:AS602)-IF($B586=0,SUM($G594:AS594),0),0)</f>
        <v>0</v>
      </c>
      <c r="AT599" s="169">
        <f>MAX(SUM($G603:AT603)-SUM($G602:AT602)-IF($B586=0,SUM($G594:AT594),0),0)</f>
        <v>0</v>
      </c>
      <c r="AU599" s="169">
        <f>MAX(SUM($G603:AU603)-SUM($G602:AU602)-IF($B586=0,SUM($G594:AU594),0),0)</f>
        <v>0</v>
      </c>
      <c r="AV599" s="169">
        <f>MAX(SUM($G603:AV603)-SUM($G602:AV602)-IF($B586=0,SUM($G594:AV594),0),0)</f>
        <v>0</v>
      </c>
      <c r="AW599" s="169">
        <f>MAX(SUM($G603:AW603)-SUM($G602:AW602)-IF($B586=0,SUM($G594:AW594),0),0)</f>
        <v>0</v>
      </c>
      <c r="AX599" s="169">
        <f>MAX(SUM($G603:AX603)-SUM($G602:AX602)-IF($B586=0,SUM($G594:AX594),0),0)</f>
        <v>0</v>
      </c>
      <c r="AY599" s="169">
        <f>MAX(SUM($G603:AY603)-SUM($G602:AY602)-IF($B586=0,SUM($G594:AY594),0),0)</f>
        <v>0</v>
      </c>
      <c r="AZ599" s="169">
        <f>MAX(SUM($G603:AZ603)-SUM($G602:AZ602)-IF($B586=0,SUM($G594:AZ594),0),0)</f>
        <v>0</v>
      </c>
      <c r="BA599" s="169">
        <f>MAX(SUM($G603:BA603)-SUM($G602:BA602)-IF($B586=0,SUM($G594:BA594),0),0)</f>
        <v>0</v>
      </c>
      <c r="BB599" s="169">
        <f>MAX(SUM($G603:BB603)-SUM($G602:BB602)-IF($B586=0,SUM($G594:BB594),0),0)</f>
        <v>0</v>
      </c>
      <c r="BC599" s="169">
        <f>MAX(SUM($G603:BC603)-SUM($G602:BC602)-IF($B586=0,SUM($G594:BC594),0),0)</f>
        <v>0</v>
      </c>
      <c r="BD599" s="169">
        <f>MAX(SUM($G603:BD603)-SUM($G602:BD602)-IF($B586=0,SUM($G594:BD594),0),0)</f>
        <v>0</v>
      </c>
      <c r="BE599" s="169">
        <f>MAX(SUM($G603:BE603)-SUM($G602:BE602)-IF($B586=0,SUM($G594:BE594),0),0)</f>
        <v>0</v>
      </c>
      <c r="BF599" s="169">
        <f>MAX(SUM($G603:BF603)-SUM($G602:BF602)-IF($B586=0,SUM($G594:BF594),0),0)</f>
        <v>0</v>
      </c>
      <c r="BG599" s="169">
        <f>MAX(SUM($G603:BG603)-SUM($G602:BG602)-IF($B586=0,SUM($G594:BG594),0),0)</f>
        <v>0</v>
      </c>
      <c r="BH599" s="169">
        <f>MAX(SUM($G603:BH603)-SUM($G602:BH602)-IF($B586=0,SUM($G594:BH594),0),0)</f>
        <v>0</v>
      </c>
      <c r="BI599" s="169">
        <f>MAX(SUM($G603:BI603)-SUM($G602:BI602)-IF($B586=0,SUM($G594:BI594),0),0)</f>
        <v>0</v>
      </c>
      <c r="BJ599" s="169">
        <f>MAX(SUM($G603:BJ603)-SUM($G602:BJ602)-IF($B586=0,SUM($G594:BJ594),0),0)</f>
        <v>0</v>
      </c>
      <c r="BK599" s="169">
        <f>MAX(SUM($G603:BK603)-SUM($G602:BK602)-IF($B586=0,SUM($G594:BK594),0),0)</f>
        <v>0</v>
      </c>
      <c r="BL599" s="169">
        <f>MAX(SUM($G603:BL603)-SUM($G602:BL602)-IF($B586=0,SUM($G594:BL594),0),0)</f>
        <v>0</v>
      </c>
      <c r="BM599" s="169">
        <f>MAX(SUM($G603:BM603)-SUM($G602:BM602)-IF($B586=0,SUM($G594:BM594),0),0)</f>
        <v>0</v>
      </c>
      <c r="BN599" s="169">
        <f>MAX(SUM($G603:BN603)-SUM($G602:BN602)-IF($B586=0,SUM($G594:BN594),0),0)</f>
        <v>0</v>
      </c>
      <c r="BO599" s="169">
        <f>MAX(SUM($G603:BO603)-SUM($G602:BO602)-IF($B586=0,SUM($G594:BO594),0),0)</f>
        <v>0</v>
      </c>
      <c r="BP599" s="169">
        <f>MAX(SUM($G603:BP603)-SUM($G602:BP602)-IF($B586=0,SUM($G594:BP594),0),0)</f>
        <v>0</v>
      </c>
      <c r="BQ599" s="169">
        <f>MAX(SUM($G603:BQ603)-SUM($G602:BQ602)-IF($B586=0,SUM($G594:BQ594),0),0)</f>
        <v>0</v>
      </c>
      <c r="BR599" s="169">
        <f>MAX(SUM($G603:BR603)-SUM($G602:BR602)-IF($B586=0,SUM($G594:BR594),0),0)</f>
        <v>0</v>
      </c>
      <c r="BS599" s="169">
        <f>MAX(SUM($G603:BS603)-SUM($G602:BS602)-IF($B586=0,SUM($G594:BS594),0),0)</f>
        <v>0</v>
      </c>
      <c r="BT599" s="169">
        <f>MAX(SUM($G603:BT603)-SUM($G602:BT602)-IF($B586=0,SUM($G594:BT594),0),0)</f>
        <v>0</v>
      </c>
      <c r="BU599" s="169">
        <f>MAX(SUM($G603:BU603)-SUM($G602:BU602)-IF($B586=0,SUM($G594:BU594),0),0)</f>
        <v>0</v>
      </c>
      <c r="BV599" s="169">
        <f>MAX(SUM($G603:BV603)-SUM($G602:BV602)-IF($B586=0,SUM($G594:BV594),0),0)</f>
        <v>0</v>
      </c>
      <c r="BW599" s="169">
        <f>MAX(SUM($G603:BW603)-SUM($G602:BW602)-IF($B586=0,SUM($G594:BW594),0),0)</f>
        <v>0</v>
      </c>
      <c r="BX599" s="169">
        <f>MAX(SUM($G603:BX603)-SUM($G602:BX602)-IF($B586=0,SUM($G594:BX594),0),0)</f>
        <v>0</v>
      </c>
      <c r="BY599" s="169">
        <f>MAX(SUM($G603:BY603)-SUM($G602:BY602)-IF($B586=0,SUM($G594:BY594),0),0)</f>
        <v>0</v>
      </c>
      <c r="BZ599" s="169">
        <f>MAX(SUM($G603:BZ603)-SUM($G602:BZ602)-IF($B586=0,SUM($G594:BZ594),0),0)</f>
        <v>0</v>
      </c>
      <c r="CA599" s="169">
        <f>MAX(SUM($G603:CA603)-SUM($G602:CA602)-IF($B586=0,SUM($G594:CA594),0),0)</f>
        <v>0</v>
      </c>
      <c r="CB599" s="169">
        <f>MAX(SUM($G603:CB603)-SUM($G602:CB602)-IF($B586=0,SUM($G594:CB594),0),0)</f>
        <v>0</v>
      </c>
      <c r="CC599" s="169">
        <f>MAX(SUM($G603:CC603)-SUM($G602:CC602)-IF($B586=0,SUM($G594:CC594),0),0)</f>
        <v>0</v>
      </c>
      <c r="CD599" s="169">
        <f>MAX(SUM($G603:CD603)-SUM($G602:CD602)-IF($B586=0,SUM($G594:CD594),0),0)</f>
        <v>0</v>
      </c>
      <c r="CE599" s="169">
        <f>MAX(SUM($G603:CE603)-SUM($G602:CE602)-IF($B586=0,SUM($G594:CE594),0),0)</f>
        <v>0</v>
      </c>
      <c r="CF599" s="169">
        <f>MAX(SUM($G603:CF603)-SUM($G602:CF602)-IF($B586=0,SUM($G594:CF594),0),0)</f>
        <v>0</v>
      </c>
      <c r="CG599" s="169">
        <f>MAX(SUM($G603:CG603)-SUM($G602:CG602)-IF($B586=0,SUM($G594:CG594),0),0)</f>
        <v>0</v>
      </c>
      <c r="CH599" s="169">
        <f>MAX(SUM($G603:CH603)-SUM($G602:CH602)-IF($B586=0,SUM($G594:CH594),0),0)</f>
        <v>0</v>
      </c>
      <c r="CI599" s="169">
        <f>MAX(SUM($G603:CI603)-SUM($G602:CI602)-IF($B586=0,SUM($G594:CI594),0),0)</f>
        <v>0</v>
      </c>
      <c r="CJ599" s="169">
        <f>MAX(SUM($G603:CJ603)-SUM($G602:CJ602)-IF($B586=0,SUM($G594:CJ594),0),0)</f>
        <v>0</v>
      </c>
      <c r="CK599" s="169">
        <f>MAX(SUM($G603:CK603)-SUM($G602:CK602)-IF($B586=0,SUM($G594:CK594),0),0)</f>
        <v>0</v>
      </c>
      <c r="CL599" s="169">
        <f>MAX(SUM($G603:CL603)-SUM($G602:CL602)-IF($B586=0,SUM($G594:CL594),0),0)</f>
        <v>0</v>
      </c>
      <c r="CM599" s="169">
        <f>MAX(SUM($G603:CM603)-SUM($G602:CM602)-IF($B586=0,SUM($G594:CM594),0),0)</f>
        <v>0</v>
      </c>
      <c r="CN599" s="169">
        <f>MAX(SUM($G603:CN603)-SUM($G602:CN602)-IF($B586=0,SUM($G594:CN594),0),0)</f>
        <v>0</v>
      </c>
      <c r="CO599" s="169">
        <f>MAX(SUM($G603:CO603)-SUM($G602:CO602)-IF($B586=0,SUM($G594:CO594),0),0)</f>
        <v>0</v>
      </c>
      <c r="CP599" s="169">
        <f>MAX(SUM($G603:CP603)-SUM($G602:CP602)-IF($B586=0,SUM($G594:CP594),0),0)</f>
        <v>0</v>
      </c>
      <c r="CQ599" s="169">
        <f>MAX(SUM($G603:CQ603)-SUM($G602:CQ602)-IF($B586=0,SUM($G594:CQ594),0),0)</f>
        <v>0</v>
      </c>
      <c r="CR599" s="169">
        <f>MAX(SUM($G603:CR603)-SUM($G602:CR602)-IF($B586=0,SUM($G594:CR594),0),0)</f>
        <v>0</v>
      </c>
      <c r="CS599" s="169">
        <f>MAX(SUM($G603:CS603)-SUM($G602:CS602)-IF($B586=0,SUM($G594:CS594),0),0)</f>
        <v>0</v>
      </c>
      <c r="CT599" s="169">
        <f>MAX(SUM($G603:CT603)-SUM($G602:CT602)-IF($B586=0,SUM($G594:CT594),0),0)</f>
        <v>0</v>
      </c>
      <c r="CU599" s="169">
        <f>MAX(SUM($G603:CU603)-SUM($G602:CU602)-IF($B586=0,SUM($G594:CU594),0),0)</f>
        <v>0</v>
      </c>
      <c r="CV599" s="169">
        <f>MAX(SUM($G603:CV603)-SUM($G602:CV602)-IF($B586=0,SUM($G594:CV594),0),0)</f>
        <v>0</v>
      </c>
      <c r="CW599" s="169">
        <f>MAX(SUM($G603:CW603)-SUM($G602:CW602)-IF($B586=0,SUM($G594:CW594),0),0)</f>
        <v>0</v>
      </c>
      <c r="CX599" s="169">
        <f>MAX(SUM($G603:CX603)-SUM($G602:CX602)-IF($B586=0,SUM($G594:CX594),0),0)</f>
        <v>0</v>
      </c>
      <c r="CY599" s="169">
        <f>MAX(SUM($G603:CY603)-SUM($G602:CY602)-IF($B586=0,SUM($G594:CY594),0),0)</f>
        <v>0</v>
      </c>
      <c r="CZ599" s="169">
        <f>MAX(SUM($G603:CZ603)-SUM($G602:CZ602)-IF($B586=0,SUM($G594:CZ594),0),0)</f>
        <v>0</v>
      </c>
      <c r="DA599" s="169">
        <f>MAX(SUM($G603:DA603)-SUM($G602:DA602)-IF($B586=0,SUM($G594:DA594),0),0)</f>
        <v>0</v>
      </c>
      <c r="DB599" s="169">
        <f>MAX(SUM($G603:DB603)-SUM($G602:DB602)-IF($B586=0,SUM($G594:DB594),0),0)</f>
        <v>0</v>
      </c>
      <c r="DC599" s="169">
        <f>MAX(SUM($G603:DC603)-SUM($G602:DC602)-IF($B586=0,SUM($G594:DC594),0),0)</f>
        <v>0</v>
      </c>
      <c r="DD599" s="169">
        <f>MAX(SUM($G603:DD603)-SUM($G602:DD602)-IF($B586=0,SUM($G594:DD594),0),0)</f>
        <v>0</v>
      </c>
      <c r="DE599" s="169">
        <f>MAX(SUM($G603:DE603)-SUM($G602:DE602)-IF($B586=0,SUM($G594:DE594),0),0)</f>
        <v>0</v>
      </c>
      <c r="DF599" s="169">
        <f>MAX(SUM($G603:DF603)-SUM($G602:DF602)-IF($B586=0,SUM($G594:DF594),0),0)</f>
        <v>0</v>
      </c>
      <c r="DG599" s="169">
        <f>MAX(SUM($G603:DG603)-SUM($G602:DG602)-IF($B586=0,SUM($G594:DG594),0),0)</f>
        <v>0</v>
      </c>
      <c r="DH599" s="169">
        <f>MAX(SUM($G603:DH603)-SUM($G602:DH602)-IF($B586=0,SUM($G594:DH594),0),0)</f>
        <v>0</v>
      </c>
      <c r="DI599" s="169">
        <f>MAX(SUM($G603:DI603)-SUM($G602:DI602)-IF($B586=0,SUM($G594:DI594),0),0)</f>
        <v>0</v>
      </c>
      <c r="DJ599" s="169">
        <f>MAX(SUM($G603:DJ603)-SUM($G602:DJ602)-IF($B586=0,SUM($G594:DJ594),0),0)</f>
        <v>0</v>
      </c>
      <c r="DK599" s="169">
        <f>MAX(SUM($G603:DK603)-SUM($G602:DK602)-IF($B586=0,SUM($G594:DK594),0),0)</f>
        <v>0</v>
      </c>
      <c r="DL599" s="169">
        <f>MAX(SUM($G603:DL603)-SUM($G602:DL602)-IF($B586=0,SUM($G594:DL594),0),0)</f>
        <v>0</v>
      </c>
      <c r="DM599" s="169">
        <f>MAX(SUM($G603:DM603)-SUM($G602:DM602)-IF($B586=0,SUM($G594:DM594),0),0)</f>
        <v>0</v>
      </c>
      <c r="DN599" s="169">
        <f>MAX(SUM($G603:DN603)-SUM($G602:DN602)-IF($B586=0,SUM($G594:DN594),0),0)</f>
        <v>0</v>
      </c>
      <c r="DO599" s="169">
        <f>MAX(SUM($G603:DO603)-SUM($G602:DO602)-IF($B586=0,SUM($G594:DO594),0),0)</f>
        <v>0</v>
      </c>
      <c r="DP599" s="169">
        <f>MAX(SUM($G603:DP603)-SUM($G602:DP602)-IF($B586=0,SUM($G594:DP594),0),0)</f>
        <v>0</v>
      </c>
      <c r="DQ599" s="169">
        <f>MAX(SUM($G603:DQ603)-SUM($G602:DQ602)-IF($B586=0,SUM($G594:DQ594),0),0)</f>
        <v>0</v>
      </c>
      <c r="DR599" s="169">
        <f>MAX(SUM($G603:DR603)-SUM($G602:DR602)-IF($B586=0,SUM($G594:DR594),0),0)</f>
        <v>0</v>
      </c>
      <c r="DS599" s="169">
        <f>MAX(SUM($G603:DS603)-SUM($G602:DS602)-IF($B586=0,SUM($G594:DS594),0),0)</f>
        <v>0</v>
      </c>
      <c r="DT599" s="169">
        <f>MAX(SUM($G603:DT603)-SUM($G602:DT602)-IF($B586=0,SUM($G594:DT594),0),0)</f>
        <v>0</v>
      </c>
      <c r="DU599" s="169">
        <f>MAX(SUM($G603:DU603)-SUM($G602:DU602)-IF($B586=0,SUM($G594:DU594),0),0)</f>
        <v>0</v>
      </c>
      <c r="DV599" s="169">
        <f>MAX(SUM($G603:DV603)-SUM($G602:DV602)-IF($B586=0,SUM($G594:DV594),0),0)</f>
        <v>0</v>
      </c>
      <c r="DW599" s="169"/>
      <c r="DX599" s="170"/>
    </row>
    <row r="600" spans="1:128" hidden="1" outlineLevel="1" x14ac:dyDescent="0.2">
      <c r="A600" s="168" t="str">
        <f ca="1">Language!A$919</f>
        <v>амортизация (бухгалтерская)</v>
      </c>
      <c r="B600" s="200"/>
      <c r="C600" s="147" t="str">
        <f t="shared" ca="1" si="925"/>
        <v>тыс. руб.</v>
      </c>
      <c r="D600" s="158">
        <v>1</v>
      </c>
      <c r="E600" s="154" t="s">
        <v>703</v>
      </c>
      <c r="F600" s="154" t="s">
        <v>693</v>
      </c>
      <c r="G600" s="169">
        <f ca="1">IF(SUM($G590:G590)&gt;0.01,0,IF($B584=0,0,MIN((SUM($G595:G595)-IF(G$2&gt;$B584*12/Prj_Step,SUM($G595:OFFSET(G595,0,-$B584*12/Prj_Step)),0))*IF($B586=0,1,(1+$B588))/$B584/12*Параметры!G$37,IF(G$2=1,G595,F601+SUM($F595:G595)*IF($B586=0,1,(1+$B588))-SUM($F595:F595)*IF($B586=0,1,(1+$B588))))))</f>
        <v>20.833333333333332</v>
      </c>
      <c r="H600" s="169">
        <f ca="1">IF(SUM($G590:H590)&gt;0.01,0,IF($B584=0,0,MIN((SUM($G595:H595)-IF(H$2&gt;$B584*12/Prj_Step,SUM($G595:OFFSET(H595,0,-$B584*12/Prj_Step)),0))*IF($B586=0,1,(1+$B588))/$B584/12*Параметры!H$37,IF(H$2=1,H595,G601+SUM($F595:H595)*IF($B586=0,1,(1+$B588))-SUM($F595:G595)*IF($B586=0,1,(1+$B588))))))</f>
        <v>20.833333333333332</v>
      </c>
      <c r="I600" s="169">
        <f ca="1">IF(SUM($G590:I590)&gt;0.01,0,IF($B584=0,0,MIN((SUM($G595:I595)-IF(I$2&gt;$B584*12/Prj_Step,SUM($G595:OFFSET(I595,0,-$B584*12/Prj_Step)),0))*IF($B586=0,1,(1+$B588))/$B584/12*Параметры!I$37,IF(I$2=1,I595,H601+SUM($F595:I595)*IF($B586=0,1,(1+$B588))-SUM($F595:H595)*IF($B586=0,1,(1+$B588))))))</f>
        <v>20.833333333333332</v>
      </c>
      <c r="J600" s="169">
        <f ca="1">IF(SUM($G590:J590)&gt;0.01,0,IF($B584=0,0,MIN((SUM($G595:J595)-IF(J$2&gt;$B584*12/Prj_Step,SUM($G595:OFFSET(J595,0,-$B584*12/Prj_Step)),0))*IF($B586=0,1,(1+$B588))/$B584/12*Параметры!J$37,IF(J$2=1,J595,I601+SUM($F595:J595)*IF($B586=0,1,(1+$B588))-SUM($F595:I595)*IF($B586=0,1,(1+$B588))))))</f>
        <v>20.833333333333332</v>
      </c>
      <c r="K600" s="169">
        <f ca="1">IF(SUM($G590:K590)&gt;0.01,0,IF($B584=0,0,MIN((SUM($G595:K595)-IF(K$2&gt;$B584*12/Prj_Step,SUM($G595:OFFSET(K595,0,-$B584*12/Prj_Step)),0))*IF($B586=0,1,(1+$B588))/$B584/12*Параметры!K$37,IF(K$2=1,K595,J601+SUM($F595:K595)*IF($B586=0,1,(1+$B588))-SUM($F595:J595)*IF($B586=0,1,(1+$B588))))))</f>
        <v>20.833333333333332</v>
      </c>
      <c r="L600" s="169">
        <f ca="1">IF(SUM($G590:L590)&gt;0.01,0,IF($B584=0,0,MIN((SUM($G595:L595)-IF(L$2&gt;$B584*12/Prj_Step,SUM($G595:OFFSET(L595,0,-$B584*12/Prj_Step)),0))*IF($B586=0,1,(1+$B588))/$B584/12*Параметры!L$37,IF(L$2=1,L595,K601+SUM($F595:L595)*IF($B586=0,1,(1+$B588))-SUM($F595:K595)*IF($B586=0,1,(1+$B588))))))</f>
        <v>20.833333333333332</v>
      </c>
      <c r="M600" s="169">
        <f ca="1">IF(SUM($G590:M590)&gt;0.01,0,IF($B584=0,0,MIN((SUM($G595:M595)-IF(M$2&gt;$B584*12/Prj_Step,SUM($G595:OFFSET(M595,0,-$B584*12/Prj_Step)),0))*IF($B586=0,1,(1+$B588))/$B584/12*Параметры!M$37,IF(M$2=1,M595,L601+SUM($F595:M595)*IF($B586=0,1,(1+$B588))-SUM($F595:L595)*IF($B586=0,1,(1+$B588))))))</f>
        <v>20.833333333333332</v>
      </c>
      <c r="N600" s="169">
        <f ca="1">IF(SUM($G590:N590)&gt;0.01,0,IF($B584=0,0,MIN((SUM($G595:N595)-IF(N$2&gt;$B584*12/Prj_Step,SUM($G595:OFFSET(N595,0,-$B584*12/Prj_Step)),0))*IF($B586=0,1,(1+$B588))/$B584/12*Параметры!N$37,IF(N$2=1,N595,M601+SUM($F595:N595)*IF($B586=0,1,(1+$B588))-SUM($F595:M595)*IF($B586=0,1,(1+$B588))))))</f>
        <v>20.833333333333332</v>
      </c>
      <c r="O600" s="169">
        <f ca="1">IF(SUM($G590:O590)&gt;0.01,0,IF($B584=0,0,MIN((SUM($G595:O595)-IF(O$2&gt;$B584*12/Prj_Step,SUM($G595:OFFSET(O595,0,-$B584*12/Prj_Step)),0))*IF($B586=0,1,(1+$B588))/$B584/12*Параметры!O$37,IF(O$2=1,O595,N601+SUM($F595:O595)*IF($B586=0,1,(1+$B588))-SUM($F595:N595)*IF($B586=0,1,(1+$B588))))))</f>
        <v>20.833333333333332</v>
      </c>
      <c r="P600" s="169">
        <f ca="1">IF(SUM($G590:P590)&gt;0.01,0,IF($B584=0,0,MIN((SUM($G595:P595)-IF(P$2&gt;$B584*12/Prj_Step,SUM($G595:OFFSET(P595,0,-$B584*12/Prj_Step)),0))*IF($B586=0,1,(1+$B588))/$B584/12*Параметры!P$37,IF(P$2=1,P595,O601+SUM($F595:P595)*IF($B586=0,1,(1+$B588))-SUM($F595:O595)*IF($B586=0,1,(1+$B588))))))</f>
        <v>20.833333333333332</v>
      </c>
      <c r="Q600" s="169">
        <f ca="1">IF(SUM($G590:Q590)&gt;0.01,0,IF($B584=0,0,MIN((SUM($G595:Q595)-IF(Q$2&gt;$B584*12/Prj_Step,SUM($G595:OFFSET(Q595,0,-$B584*12/Prj_Step)),0))*IF($B586=0,1,(1+$B588))/$B584/12*Параметры!Q$37,IF(Q$2=1,Q595,P601+SUM($F595:Q595)*IF($B586=0,1,(1+$B588))-SUM($F595:P595)*IF($B586=0,1,(1+$B588))))))</f>
        <v>20.833333333333332</v>
      </c>
      <c r="R600" s="169">
        <f ca="1">IF(SUM($G590:R590)&gt;0.01,0,IF($B584=0,0,MIN((SUM($G595:R595)-IF(R$2&gt;$B584*12/Prj_Step,SUM($G595:OFFSET(R595,0,-$B584*12/Prj_Step)),0))*IF($B586=0,1,(1+$B588))/$B584/12*Параметры!R$37,IF(R$2=1,R595,Q601+SUM($F595:R595)*IF($B586=0,1,(1+$B588))-SUM($F595:Q595)*IF($B586=0,1,(1+$B588))))))</f>
        <v>20.833333333333332</v>
      </c>
      <c r="S600" s="169">
        <f ca="1">IF(SUM($G590:S590)&gt;0.01,0,IF($B584=0,0,MIN((SUM($G595:S595)-IF(S$2&gt;$B584*12/Prj_Step,SUM($G595:OFFSET(S595,0,-$B584*12/Prj_Step)),0))*IF($B586=0,1,(1+$B588))/$B584/12*Параметры!S$37,IF(S$2=1,S595,R601+SUM($F595:S595)*IF($B586=0,1,(1+$B588))-SUM($F595:R595)*IF($B586=0,1,(1+$B588))))))</f>
        <v>20.833333333333332</v>
      </c>
      <c r="T600" s="169">
        <f ca="1">IF(SUM($G590:T590)&gt;0.01,0,IF($B584=0,0,MIN((SUM($G595:T595)-IF(T$2&gt;$B584*12/Prj_Step,SUM($G595:OFFSET(T595,0,-$B584*12/Prj_Step)),0))*IF($B586=0,1,(1+$B588))/$B584/12*Параметры!T$37,IF(T$2=1,T595,S601+SUM($F595:T595)*IF($B586=0,1,(1+$B588))-SUM($F595:S595)*IF($B586=0,1,(1+$B588))))))</f>
        <v>20.833333333333332</v>
      </c>
      <c r="U600" s="169">
        <f ca="1">IF(SUM($G590:U590)&gt;0.01,0,IF($B584=0,0,MIN((SUM($G595:U595)-IF(U$2&gt;$B584*12/Prj_Step,SUM($G595:OFFSET(U595,0,-$B584*12/Prj_Step)),0))*IF($B586=0,1,(1+$B588))/$B584/12*Параметры!U$37,IF(U$2=1,U595,T601+SUM($F595:U595)*IF($B586=0,1,(1+$B588))-SUM($F595:T595)*IF($B586=0,1,(1+$B588))))))</f>
        <v>20.833333333333332</v>
      </c>
      <c r="V600" s="169">
        <f ca="1">IF(SUM($G590:V590)&gt;0.01,0,IF($B584=0,0,MIN((SUM($G595:V595)-IF(V$2&gt;$B584*12/Prj_Step,SUM($G595:OFFSET(V595,0,-$B584*12/Prj_Step)),0))*IF($B586=0,1,(1+$B588))/$B584/12*Параметры!V$37,IF(V$2=1,V595,U601+SUM($F595:V595)*IF($B586=0,1,(1+$B588))-SUM($F595:U595)*IF($B586=0,1,(1+$B588))))))</f>
        <v>20.833333333333332</v>
      </c>
      <c r="W600" s="169">
        <f ca="1">IF(SUM($G590:W590)&gt;0.01,0,IF($B584=0,0,MIN((SUM($G595:W595)-IF(W$2&gt;$B584*12/Prj_Step,SUM($G595:OFFSET(W595,0,-$B584*12/Prj_Step)),0))*IF($B586=0,1,(1+$B588))/$B584/12*Параметры!W$37,IF(W$2=1,W595,V601+SUM($F595:W595)*IF($B586=0,1,(1+$B588))-SUM($F595:V595)*IF($B586=0,1,(1+$B588))))))</f>
        <v>20.833333333333332</v>
      </c>
      <c r="X600" s="169">
        <f ca="1">IF(SUM($G590:X590)&gt;0.01,0,IF($B584=0,0,MIN((SUM($G595:X595)-IF(X$2&gt;$B584*12/Prj_Step,SUM($G595:OFFSET(X595,0,-$B584*12/Prj_Step)),0))*IF($B586=0,1,(1+$B588))/$B584/12*Параметры!X$37,IF(X$2=1,X595,W601+SUM($F595:X595)*IF($B586=0,1,(1+$B588))-SUM($F595:W595)*IF($B586=0,1,(1+$B588))))))</f>
        <v>20.833333333333332</v>
      </c>
      <c r="Y600" s="169">
        <f ca="1">IF(SUM($G590:Y590)&gt;0.01,0,IF($B584=0,0,MIN((SUM($G595:Y595)-IF(Y$2&gt;$B584*12/Prj_Step,SUM($G595:OFFSET(Y595,0,-$B584*12/Prj_Step)),0))*IF($B586=0,1,(1+$B588))/$B584/12*Параметры!Y$37,IF(Y$2=1,Y595,X601+SUM($F595:Y595)*IF($B586=0,1,(1+$B588))-SUM($F595:X595)*IF($B586=0,1,(1+$B588))))))</f>
        <v>20.833333333333332</v>
      </c>
      <c r="Z600" s="169">
        <f ca="1">IF(SUM($G590:Z590)&gt;0.01,0,IF($B584=0,0,MIN((SUM($G595:Z595)-IF(Z$2&gt;$B584*12/Prj_Step,SUM($G595:OFFSET(Z595,0,-$B584*12/Prj_Step)),0))*IF($B586=0,1,(1+$B588))/$B584/12*Параметры!Z$37,IF(Z$2=1,Z595,Y601+SUM($F595:Z595)*IF($B586=0,1,(1+$B588))-SUM($F595:Y595)*IF($B586=0,1,(1+$B588))))))</f>
        <v>20.833333333333332</v>
      </c>
      <c r="AA600" s="169">
        <f ca="1">IF(SUM($G590:AA590)&gt;0.01,0,IF($B584=0,0,MIN((SUM($G595:AA595)-IF(AA$2&gt;$B584*12/Prj_Step,SUM($G595:OFFSET(AA595,0,-$B584*12/Prj_Step)),0))*IF($B586=0,1,(1+$B588))/$B584/12*Параметры!AA$37,IF(AA$2=1,AA595,Z601+SUM($F595:AA595)*IF($B586=0,1,(1+$B588))-SUM($F595:Z595)*IF($B586=0,1,(1+$B588))))))</f>
        <v>20.833333333333332</v>
      </c>
      <c r="AB600" s="169">
        <f ca="1">IF(SUM($G590:AB590)&gt;0.01,0,IF($B584=0,0,MIN((SUM($G595:AB595)-IF(AB$2&gt;$B584*12/Prj_Step,SUM($G595:OFFSET(AB595,0,-$B584*12/Prj_Step)),0))*IF($B586=0,1,(1+$B588))/$B584/12*Параметры!AB$37,IF(AB$2=1,AB595,AA601+SUM($F595:AB595)*IF($B586=0,1,(1+$B588))-SUM($F595:AA595)*IF($B586=0,1,(1+$B588))))))</f>
        <v>20.833333333333332</v>
      </c>
      <c r="AC600" s="169">
        <f ca="1">IF(SUM($G590:AC590)&gt;0.01,0,IF($B584=0,0,MIN((SUM($G595:AC595)-IF(AC$2&gt;$B584*12/Prj_Step,SUM($G595:OFFSET(AC595,0,-$B584*12/Prj_Step)),0))*IF($B586=0,1,(1+$B588))/$B584/12*Параметры!AC$37,IF(AC$2=1,AC595,AB601+SUM($F595:AC595)*IF($B586=0,1,(1+$B588))-SUM($F595:AB595)*IF($B586=0,1,(1+$B588))))))</f>
        <v>20.833333333333332</v>
      </c>
      <c r="AD600" s="169">
        <f ca="1">IF(SUM($G590:AD590)&gt;0.01,0,IF($B584=0,0,MIN((SUM($G595:AD595)-IF(AD$2&gt;$B584*12/Prj_Step,SUM($G595:OFFSET(AD595,0,-$B584*12/Prj_Step)),0))*IF($B586=0,1,(1+$B588))/$B584/12*Параметры!AD$37,IF(AD$2=1,AD595,AC601+SUM($F595:AD595)*IF($B586=0,1,(1+$B588))-SUM($F595:AC595)*IF($B586=0,1,(1+$B588))))))</f>
        <v>20.833333333333332</v>
      </c>
      <c r="AE600" s="169">
        <f ca="1">IF(SUM($G590:AE590)&gt;0.01,0,IF($B584=0,0,MIN((SUM($G595:AE595)-IF(AE$2&gt;$B584*12/Prj_Step,SUM($G595:OFFSET(AE595,0,-$B584*12/Prj_Step)),0))*IF($B586=0,1,(1+$B588))/$B584/12*Параметры!AE$37,IF(AE$2=1,AE595,AD601+SUM($F595:AE595)*IF($B586=0,1,(1+$B588))-SUM($F595:AD595)*IF($B586=0,1,(1+$B588))))))</f>
        <v>20.833333333333332</v>
      </c>
      <c r="AF600" s="169">
        <f ca="1">IF(SUM($G590:AF590)&gt;0.01,0,IF($B584=0,0,MIN((SUM($G595:AF595)-IF(AF$2&gt;$B584*12/Prj_Step,SUM($G595:OFFSET(AF595,0,-$B584*12/Prj_Step)),0))*IF($B586=0,1,(1+$B588))/$B584/12*Параметры!AF$37,IF(AF$2=1,AF595,AE601+SUM($F595:AF595)*IF($B586=0,1,(1+$B588))-SUM($F595:AE595)*IF($B586=0,1,(1+$B588))))))</f>
        <v>20.833333333333332</v>
      </c>
      <c r="AG600" s="169">
        <f ca="1">IF(SUM($G590:AG590)&gt;0.01,0,IF($B584=0,0,MIN((SUM($G595:AG595)-IF(AG$2&gt;$B584*12/Prj_Step,SUM($G595:OFFSET(AG595,0,-$B584*12/Prj_Step)),0))*IF($B586=0,1,(1+$B588))/$B584/12*Параметры!AG$37,IF(AG$2=1,AG595,AF601+SUM($F595:AG595)*IF($B586=0,1,(1+$B588))-SUM($F595:AF595)*IF($B586=0,1,(1+$B588))))))</f>
        <v>20.833333333333332</v>
      </c>
      <c r="AH600" s="169">
        <f ca="1">IF(SUM($G590:AH590)&gt;0.01,0,IF($B584=0,0,MIN((SUM($G595:AH595)-IF(AH$2&gt;$B584*12/Prj_Step,SUM($G595:OFFSET(AH595,0,-$B584*12/Prj_Step)),0))*IF($B586=0,1,(1+$B588))/$B584/12*Параметры!AH$37,IF(AH$2=1,AH595,AG601+SUM($F595:AH595)*IF($B586=0,1,(1+$B588))-SUM($F595:AG595)*IF($B586=0,1,(1+$B588))))))</f>
        <v>20.833333333333332</v>
      </c>
      <c r="AI600" s="169">
        <f ca="1">IF(SUM($G590:AI590)&gt;0.01,0,IF($B584=0,0,MIN((SUM($G595:AI595)-IF(AI$2&gt;$B584*12/Prj_Step,SUM($G595:OFFSET(AI595,0,-$B584*12/Prj_Step)),0))*IF($B586=0,1,(1+$B588))/$B584/12*Параметры!AI$37,IF(AI$2=1,AI595,AH601+SUM($F595:AI595)*IF($B586=0,1,(1+$B588))-SUM($F595:AH595)*IF($B586=0,1,(1+$B588))))))</f>
        <v>20.833333333333332</v>
      </c>
      <c r="AJ600" s="169">
        <f ca="1">IF(SUM($G590:AJ590)&gt;0.01,0,IF($B584=0,0,MIN((SUM($G595:AJ595)-IF(AJ$2&gt;$B584*12/Prj_Step,SUM($G595:OFFSET(AJ595,0,-$B584*12/Prj_Step)),0))*IF($B586=0,1,(1+$B588))/$B584/12*Параметры!AJ$37,IF(AJ$2=1,AJ595,AI601+SUM($F595:AJ595)*IF($B586=0,1,(1+$B588))-SUM($F595:AI595)*IF($B586=0,1,(1+$B588))))))</f>
        <v>20.833333333333332</v>
      </c>
      <c r="AK600" s="169">
        <f ca="1">IF(SUM($G590:AK590)&gt;0.01,0,IF($B584=0,0,MIN((SUM($G595:AK595)-IF(AK$2&gt;$B584*12/Prj_Step,SUM($G595:OFFSET(AK595,0,-$B584*12/Prj_Step)),0))*IF($B586=0,1,(1+$B588))/$B584/12*Параметры!AK$37,IF(AK$2=1,AK595,AJ601+SUM($F595:AK595)*IF($B586=0,1,(1+$B588))-SUM($F595:AJ595)*IF($B586=0,1,(1+$B588))))))</f>
        <v>20.833333333333332</v>
      </c>
      <c r="AL600" s="169">
        <f ca="1">IF(SUM($G590:AL590)&gt;0.01,0,IF($B584=0,0,MIN((SUM($G595:AL595)-IF(AL$2&gt;$B584*12/Prj_Step,SUM($G595:OFFSET(AL595,0,-$B584*12/Prj_Step)),0))*IF($B586=0,1,(1+$B588))/$B584/12*Параметры!AL$37,IF(AL$2=1,AL595,AK601+SUM($F595:AL595)*IF($B586=0,1,(1+$B588))-SUM($F595:AK595)*IF($B586=0,1,(1+$B588))))))</f>
        <v>20.833333333333332</v>
      </c>
      <c r="AM600" s="169">
        <f ca="1">IF(SUM($G590:AM590)&gt;0.01,0,IF($B584=0,0,MIN((SUM($G595:AM595)-IF(AM$2&gt;$B584*12/Prj_Step,SUM($G595:OFFSET(AM595,0,-$B584*12/Prj_Step)),0))*IF($B586=0,1,(1+$B588))/$B584/12*Параметры!AM$37,IF(AM$2=1,AM595,AL601+SUM($F595:AM595)*IF($B586=0,1,(1+$B588))-SUM($F595:AL595)*IF($B586=0,1,(1+$B588))))))</f>
        <v>20.833333333333332</v>
      </c>
      <c r="AN600" s="169">
        <f ca="1">IF(SUM($G590:AN590)&gt;0.01,0,IF($B584=0,0,MIN((SUM($G595:AN595)-IF(AN$2&gt;$B584*12/Prj_Step,SUM($G595:OFFSET(AN595,0,-$B584*12/Prj_Step)),0))*IF($B586=0,1,(1+$B588))/$B584/12*Параметры!AN$37,IF(AN$2=1,AN595,AM601+SUM($F595:AN595)*IF($B586=0,1,(1+$B588))-SUM($F595:AM595)*IF($B586=0,1,(1+$B588))))))</f>
        <v>20.833333333333332</v>
      </c>
      <c r="AO600" s="169">
        <f ca="1">IF(SUM($G590:AO590)&gt;0.01,0,IF($B584=0,0,MIN((SUM($G595:AO595)-IF(AO$2&gt;$B584*12/Prj_Step,SUM($G595:OFFSET(AO595,0,-$B584*12/Prj_Step)),0))*IF($B586=0,1,(1+$B588))/$B584/12*Параметры!AO$37,IF(AO$2=1,AO595,AN601+SUM($F595:AO595)*IF($B586=0,1,(1+$B588))-SUM($F595:AN595)*IF($B586=0,1,(1+$B588))))))</f>
        <v>20.833333333333332</v>
      </c>
      <c r="AP600" s="169">
        <f ca="1">IF(SUM($G590:AP590)&gt;0.01,0,IF($B584=0,0,MIN((SUM($G595:AP595)-IF(AP$2&gt;$B584*12/Prj_Step,SUM($G595:OFFSET(AP595,0,-$B584*12/Prj_Step)),0))*IF($B586=0,1,(1+$B588))/$B584/12*Параметры!AP$37,IF(AP$2=1,AP595,AO601+SUM($F595:AP595)*IF($B586=0,1,(1+$B588))-SUM($F595:AO595)*IF($B586=0,1,(1+$B588))))))</f>
        <v>20.833333333333332</v>
      </c>
      <c r="AQ600" s="169">
        <f ca="1">IF(SUM($G590:AQ590)&gt;0.01,0,IF($B584=0,0,MIN((SUM($G595:AQ595)-IF(AQ$2&gt;$B584*12/Prj_Step,SUM($G595:OFFSET(AQ595,0,-$B584*12/Prj_Step)),0))*IF($B586=0,1,(1+$B588))/$B584/12*Параметры!AQ$37,IF(AQ$2=1,AQ595,AP601+SUM($F595:AQ595)*IF($B586=0,1,(1+$B588))-SUM($F595:AP595)*IF($B586=0,1,(1+$B588))))))</f>
        <v>20.833333333333332</v>
      </c>
      <c r="AR600" s="169">
        <f ca="1">IF(SUM($G590:AR590)&gt;0.01,0,IF($B584=0,0,MIN((SUM($G595:AR595)-IF(AR$2&gt;$B584*12/Prj_Step,SUM($G595:OFFSET(AR595,0,-$B584*12/Prj_Step)),0))*IF($B586=0,1,(1+$B588))/$B584/12*Параметры!AR$37,IF(AR$2=1,AR595,AQ601+SUM($F595:AR595)*IF($B586=0,1,(1+$B588))-SUM($F595:AQ595)*IF($B586=0,1,(1+$B588))))))</f>
        <v>20.833333333333332</v>
      </c>
      <c r="AS600" s="169">
        <f ca="1">IF(SUM($G590:AS590)&gt;0.01,0,IF($B584=0,0,MIN((SUM($G595:AS595)-IF(AS$2&gt;$B584*12/Prj_Step,SUM($G595:OFFSET(AS595,0,-$B584*12/Prj_Step)),0))*IF($B586=0,1,(1+$B588))/$B584/12*Параметры!AS$37,IF(AS$2=1,AS595,AR601+SUM($F595:AS595)*IF($B586=0,1,(1+$B588))-SUM($F595:AR595)*IF($B586=0,1,(1+$B588))))))</f>
        <v>20.833333333333332</v>
      </c>
      <c r="AT600" s="169">
        <f ca="1">IF(SUM($G590:AT590)&gt;0.01,0,IF($B584=0,0,MIN((SUM($G595:AT595)-IF(AT$2&gt;$B584*12/Prj_Step,SUM($G595:OFFSET(AT595,0,-$B584*12/Prj_Step)),0))*IF($B586=0,1,(1+$B588))/$B584/12*Параметры!AT$37,IF(AT$2=1,AT595,AS601+SUM($F595:AT595)*IF($B586=0,1,(1+$B588))-SUM($F595:AS595)*IF($B586=0,1,(1+$B588))))))</f>
        <v>20.833333333333332</v>
      </c>
      <c r="AU600" s="169">
        <f ca="1">IF(SUM($G590:AU590)&gt;0.01,0,IF($B584=0,0,MIN((SUM($G595:AU595)-IF(AU$2&gt;$B584*12/Prj_Step,SUM($G595:OFFSET(AU595,0,-$B584*12/Prj_Step)),0))*IF($B586=0,1,(1+$B588))/$B584/12*Параметры!AU$37,IF(AU$2=1,AU595,AT601+SUM($F595:AU595)*IF($B586=0,1,(1+$B588))-SUM($F595:AT595)*IF($B586=0,1,(1+$B588))))))</f>
        <v>20.833333333333332</v>
      </c>
      <c r="AV600" s="169">
        <f ca="1">IF(SUM($G590:AV590)&gt;0.01,0,IF($B584=0,0,MIN((SUM($G595:AV595)-IF(AV$2&gt;$B584*12/Prj_Step,SUM($G595:OFFSET(AV595,0,-$B584*12/Prj_Step)),0))*IF($B586=0,1,(1+$B588))/$B584/12*Параметры!AV$37,IF(AV$2=1,AV595,AU601+SUM($F595:AV595)*IF($B586=0,1,(1+$B588))-SUM($F595:AU595)*IF($B586=0,1,(1+$B588))))))</f>
        <v>20.833333333333332</v>
      </c>
      <c r="AW600" s="169">
        <f ca="1">IF(SUM($G590:AW590)&gt;0.01,0,IF($B584=0,0,MIN((SUM($G595:AW595)-IF(AW$2&gt;$B584*12/Prj_Step,SUM($G595:OFFSET(AW595,0,-$B584*12/Prj_Step)),0))*IF($B586=0,1,(1+$B588))/$B584/12*Параметры!AW$37,IF(AW$2=1,AW595,AV601+SUM($F595:AW595)*IF($B586=0,1,(1+$B588))-SUM($F595:AV595)*IF($B586=0,1,(1+$B588))))))</f>
        <v>20.833333333333332</v>
      </c>
      <c r="AX600" s="169">
        <f ca="1">IF(SUM($G590:AX590)&gt;0.01,0,IF($B584=0,0,MIN((SUM($G595:AX595)-IF(AX$2&gt;$B584*12/Prj_Step,SUM($G595:OFFSET(AX595,0,-$B584*12/Prj_Step)),0))*IF($B586=0,1,(1+$B588))/$B584/12*Параметры!AX$37,IF(AX$2=1,AX595,AW601+SUM($F595:AX595)*IF($B586=0,1,(1+$B588))-SUM($F595:AW595)*IF($B586=0,1,(1+$B588))))))</f>
        <v>20.833333333333332</v>
      </c>
      <c r="AY600" s="169">
        <f ca="1">IF(SUM($G590:AY590)&gt;0.01,0,IF($B584=0,0,MIN((SUM($G595:AY595)-IF(AY$2&gt;$B584*12/Prj_Step,SUM($G595:OFFSET(AY595,0,-$B584*12/Prj_Step)),0))*IF($B586=0,1,(1+$B588))/$B584/12*Параметры!AY$37,IF(AY$2=1,AY595,AX601+SUM($F595:AY595)*IF($B586=0,1,(1+$B588))-SUM($F595:AX595)*IF($B586=0,1,(1+$B588))))))</f>
        <v>20.833333333333332</v>
      </c>
      <c r="AZ600" s="169">
        <f ca="1">IF(SUM($G590:AZ590)&gt;0.01,0,IF($B584=0,0,MIN((SUM($G595:AZ595)-IF(AZ$2&gt;$B584*12/Prj_Step,SUM($G595:OFFSET(AZ595,0,-$B584*12/Prj_Step)),0))*IF($B586=0,1,(1+$B588))/$B584/12*Параметры!AZ$37,IF(AZ$2=1,AZ595,AY601+SUM($F595:AZ595)*IF($B586=0,1,(1+$B588))-SUM($F595:AY595)*IF($B586=0,1,(1+$B588))))))</f>
        <v>20.833333333333332</v>
      </c>
      <c r="BA600" s="169">
        <f ca="1">IF(SUM($G590:BA590)&gt;0.01,0,IF($B584=0,0,MIN((SUM($G595:BA595)-IF(BA$2&gt;$B584*12/Prj_Step,SUM($G595:OFFSET(BA595,0,-$B584*12/Prj_Step)),0))*IF($B586=0,1,(1+$B588))/$B584/12*Параметры!BA$37,IF(BA$2=1,BA595,AZ601+SUM($F595:BA595)*IF($B586=0,1,(1+$B588))-SUM($F595:AZ595)*IF($B586=0,1,(1+$B588))))))</f>
        <v>20.833333333333332</v>
      </c>
      <c r="BB600" s="169">
        <f ca="1">IF(SUM($G590:BB590)&gt;0.01,0,IF($B584=0,0,MIN((SUM($G595:BB595)-IF(BB$2&gt;$B584*12/Prj_Step,SUM($G595:OFFSET(BB595,0,-$B584*12/Prj_Step)),0))*IF($B586=0,1,(1+$B588))/$B584/12*Параметры!BB$37,IF(BB$2=1,BB595,BA601+SUM($F595:BB595)*IF($B586=0,1,(1+$B588))-SUM($F595:BA595)*IF($B586=0,1,(1+$B588))))))</f>
        <v>20.833333333333332</v>
      </c>
      <c r="BC600" s="169">
        <f ca="1">IF(SUM($G590:BC590)&gt;0.01,0,IF($B584=0,0,MIN((SUM($G595:BC595)-IF(BC$2&gt;$B584*12/Prj_Step,SUM($G595:OFFSET(BC595,0,-$B584*12/Prj_Step)),0))*IF($B586=0,1,(1+$B588))/$B584/12*Параметры!BC$37,IF(BC$2=1,BC595,BB601+SUM($F595:BC595)*IF($B586=0,1,(1+$B588))-SUM($F595:BB595)*IF($B586=0,1,(1+$B588))))))</f>
        <v>20.833333333333332</v>
      </c>
      <c r="BD600" s="169">
        <f ca="1">IF(SUM($G590:BD590)&gt;0.01,0,IF($B584=0,0,MIN((SUM($G595:BD595)-IF(BD$2&gt;$B584*12/Prj_Step,SUM($G595:OFFSET(BD595,0,-$B584*12/Prj_Step)),0))*IF($B586=0,1,(1+$B588))/$B584/12*Параметры!BD$37,IF(BD$2=1,BD595,BC601+SUM($F595:BD595)*IF($B586=0,1,(1+$B588))-SUM($F595:BC595)*IF($B586=0,1,(1+$B588))))))</f>
        <v>20.833333333333332</v>
      </c>
      <c r="BE600" s="169">
        <f ca="1">IF(SUM($G590:BE590)&gt;0.01,0,IF($B584=0,0,MIN((SUM($G595:BE595)-IF(BE$2&gt;$B584*12/Prj_Step,SUM($G595:OFFSET(BE595,0,-$B584*12/Prj_Step)),0))*IF($B586=0,1,(1+$B588))/$B584/12*Параметры!BE$37,IF(BE$2=1,BE595,BD601+SUM($F595:BE595)*IF($B586=0,1,(1+$B588))-SUM($F595:BD595)*IF($B586=0,1,(1+$B588))))))</f>
        <v>20.833333333333332</v>
      </c>
      <c r="BF600" s="169">
        <f ca="1">IF(SUM($G590:BF590)&gt;0.01,0,IF($B584=0,0,MIN((SUM($G595:BF595)-IF(BF$2&gt;$B584*12/Prj_Step,SUM($G595:OFFSET(BF595,0,-$B584*12/Prj_Step)),0))*IF($B586=0,1,(1+$B588))/$B584/12*Параметры!BF$37,IF(BF$2=1,BF595,BE601+SUM($F595:BF595)*IF($B586=0,1,(1+$B588))-SUM($F595:BE595)*IF($B586=0,1,(1+$B588))))))</f>
        <v>20.833333333333332</v>
      </c>
      <c r="BG600" s="169">
        <f ca="1">IF(SUM($G590:BG590)&gt;0.01,0,IF($B584=0,0,MIN((SUM($G595:BG595)-IF(BG$2&gt;$B584*12/Prj_Step,SUM($G595:OFFSET(BG595,0,-$B584*12/Prj_Step)),0))*IF($B586=0,1,(1+$B588))/$B584/12*Параметры!BG$37,IF(BG$2=1,BG595,BF601+SUM($F595:BG595)*IF($B586=0,1,(1+$B588))-SUM($F595:BF595)*IF($B586=0,1,(1+$B588))))))</f>
        <v>20.833333333333332</v>
      </c>
      <c r="BH600" s="169">
        <f ca="1">IF(SUM($G590:BH590)&gt;0.01,0,IF($B584=0,0,MIN((SUM($G595:BH595)-IF(BH$2&gt;$B584*12/Prj_Step,SUM($G595:OFFSET(BH595,0,-$B584*12/Prj_Step)),0))*IF($B586=0,1,(1+$B588))/$B584/12*Параметры!BH$37,IF(BH$2=1,BH595,BG601+SUM($F595:BH595)*IF($B586=0,1,(1+$B588))-SUM($F595:BG595)*IF($B586=0,1,(1+$B588))))))</f>
        <v>20.833333333333332</v>
      </c>
      <c r="BI600" s="169">
        <f ca="1">IF(SUM($G590:BI590)&gt;0.01,0,IF($B584=0,0,MIN((SUM($G595:BI595)-IF(BI$2&gt;$B584*12/Prj_Step,SUM($G595:OFFSET(BI595,0,-$B584*12/Prj_Step)),0))*IF($B586=0,1,(1+$B588))/$B584/12*Параметры!BI$37,IF(BI$2=1,BI595,BH601+SUM($F595:BI595)*IF($B586=0,1,(1+$B588))-SUM($F595:BH595)*IF($B586=0,1,(1+$B588))))))</f>
        <v>20.833333333333332</v>
      </c>
      <c r="BJ600" s="169">
        <f ca="1">IF(SUM($G590:BJ590)&gt;0.01,0,IF($B584=0,0,MIN((SUM($G595:BJ595)-IF(BJ$2&gt;$B584*12/Prj_Step,SUM($G595:OFFSET(BJ595,0,-$B584*12/Prj_Step)),0))*IF($B586=0,1,(1+$B588))/$B584/12*Параметры!BJ$37,IF(BJ$2=1,BJ595,BI601+SUM($F595:BJ595)*IF($B586=0,1,(1+$B588))-SUM($F595:BI595)*IF($B586=0,1,(1+$B588))))))</f>
        <v>20.833333333333332</v>
      </c>
      <c r="BK600" s="169">
        <f ca="1">IF(SUM($G590:BK590)&gt;0.01,0,IF($B584=0,0,MIN((SUM($G595:BK595)-IF(BK$2&gt;$B584*12/Prj_Step,SUM($G595:OFFSET(BK595,0,-$B584*12/Prj_Step)),0))*IF($B586=0,1,(1+$B588))/$B584/12*Параметры!BK$37,IF(BK$2=1,BK595,BJ601+SUM($F595:BK595)*IF($B586=0,1,(1+$B588))-SUM($F595:BJ595)*IF($B586=0,1,(1+$B588))))))</f>
        <v>20.833333333333332</v>
      </c>
      <c r="BL600" s="169">
        <f ca="1">IF(SUM($G590:BL590)&gt;0.01,0,IF($B584=0,0,MIN((SUM($G595:BL595)-IF(BL$2&gt;$B584*12/Prj_Step,SUM($G595:OFFSET(BL595,0,-$B584*12/Prj_Step)),0))*IF($B586=0,1,(1+$B588))/$B584/12*Параметры!BL$37,IF(BL$2=1,BL595,BK601+SUM($F595:BL595)*IF($B586=0,1,(1+$B588))-SUM($F595:BK595)*IF($B586=0,1,(1+$B588))))))</f>
        <v>20.833333333333332</v>
      </c>
      <c r="BM600" s="169">
        <f ca="1">IF(SUM($G590:BM590)&gt;0.01,0,IF($B584=0,0,MIN((SUM($G595:BM595)-IF(BM$2&gt;$B584*12/Prj_Step,SUM($G595:OFFSET(BM595,0,-$B584*12/Prj_Step)),0))*IF($B586=0,1,(1+$B588))/$B584/12*Параметры!BM$37,IF(BM$2=1,BM595,BL601+SUM($F595:BM595)*IF($B586=0,1,(1+$B588))-SUM($F595:BL595)*IF($B586=0,1,(1+$B588))))))</f>
        <v>20.833333333333332</v>
      </c>
      <c r="BN600" s="169">
        <f ca="1">IF(SUM($G590:BN590)&gt;0.01,0,IF($B584=0,0,MIN((SUM($G595:BN595)-IF(BN$2&gt;$B584*12/Prj_Step,SUM($G595:OFFSET(BN595,0,-$B584*12/Prj_Step)),0))*IF($B586=0,1,(1+$B588))/$B584/12*Параметры!BN$37,IF(BN$2=1,BN595,BM601+SUM($F595:BN595)*IF($B586=0,1,(1+$B588))-SUM($F595:BM595)*IF($B586=0,1,(1+$B588))))))</f>
        <v>20.833333333333332</v>
      </c>
      <c r="BO600" s="169">
        <f ca="1">IF(SUM($G590:BO590)&gt;0.01,0,IF($B584=0,0,MIN((SUM($G595:BO595)-IF(BO$2&gt;$B584*12/Prj_Step,SUM($G595:OFFSET(BO595,0,-$B584*12/Prj_Step)),0))*IF($B586=0,1,(1+$B588))/$B584/12*Параметры!BO$37,IF(BO$2=1,BO595,BN601+SUM($F595:BO595)*IF($B586=0,1,(1+$B588))-SUM($F595:BN595)*IF($B586=0,1,(1+$B588))))))</f>
        <v>20.833333333333332</v>
      </c>
      <c r="BP600" s="169">
        <f ca="1">IF(SUM($G590:BP590)&gt;0.01,0,IF($B584=0,0,MIN((SUM($G595:BP595)-IF(BP$2&gt;$B584*12/Prj_Step,SUM($G595:OFFSET(BP595,0,-$B584*12/Prj_Step)),0))*IF($B586=0,1,(1+$B588))/$B584/12*Параметры!BP$37,IF(BP$2=1,BP595,BO601+SUM($F595:BP595)*IF($B586=0,1,(1+$B588))-SUM($F595:BO595)*IF($B586=0,1,(1+$B588))))))</f>
        <v>20.833333333333332</v>
      </c>
      <c r="BQ600" s="169">
        <f ca="1">IF(SUM($G590:BQ590)&gt;0.01,0,IF($B584=0,0,MIN((SUM($G595:BQ595)-IF(BQ$2&gt;$B584*12/Prj_Step,SUM($G595:OFFSET(BQ595,0,-$B584*12/Prj_Step)),0))*IF($B586=0,1,(1+$B588))/$B584/12*Параметры!BQ$37,IF(BQ$2=1,BQ595,BP601+SUM($F595:BQ595)*IF($B586=0,1,(1+$B588))-SUM($F595:BP595)*IF($B586=0,1,(1+$B588))))))</f>
        <v>20.833333333333332</v>
      </c>
      <c r="BR600" s="169">
        <f ca="1">IF(SUM($G590:BR590)&gt;0.01,0,IF($B584=0,0,MIN((SUM($G595:BR595)-IF(BR$2&gt;$B584*12/Prj_Step,SUM($G595:OFFSET(BR595,0,-$B584*12/Prj_Step)),0))*IF($B586=0,1,(1+$B588))/$B584/12*Параметры!BR$37,IF(BR$2=1,BR595,BQ601+SUM($F595:BR595)*IF($B586=0,1,(1+$B588))-SUM($F595:BQ595)*IF($B586=0,1,(1+$B588))))))</f>
        <v>20.833333333333332</v>
      </c>
      <c r="BS600" s="169">
        <f ca="1">IF(SUM($G590:BS590)&gt;0.01,0,IF($B584=0,0,MIN((SUM($G595:BS595)-IF(BS$2&gt;$B584*12/Prj_Step,SUM($G595:OFFSET(BS595,0,-$B584*12/Prj_Step)),0))*IF($B586=0,1,(1+$B588))/$B584/12*Параметры!BS$37,IF(BS$2=1,BS595,BR601+SUM($F595:BS595)*IF($B586=0,1,(1+$B588))-SUM($F595:BR595)*IF($B586=0,1,(1+$B588))))))</f>
        <v>20.833333333333332</v>
      </c>
      <c r="BT600" s="169">
        <f ca="1">IF(SUM($G590:BT590)&gt;0.01,0,IF($B584=0,0,MIN((SUM($G595:BT595)-IF(BT$2&gt;$B584*12/Prj_Step,SUM($G595:OFFSET(BT595,0,-$B584*12/Prj_Step)),0))*IF($B586=0,1,(1+$B588))/$B584/12*Параметры!BT$37,IF(BT$2=1,BT595,BS601+SUM($F595:BT595)*IF($B586=0,1,(1+$B588))-SUM($F595:BS595)*IF($B586=0,1,(1+$B588))))))</f>
        <v>20.833333333333332</v>
      </c>
      <c r="BU600" s="169">
        <f ca="1">IF(SUM($G590:BU590)&gt;0.01,0,IF($B584=0,0,MIN((SUM($G595:BU595)-IF(BU$2&gt;$B584*12/Prj_Step,SUM($G595:OFFSET(BU595,0,-$B584*12/Prj_Step)),0))*IF($B586=0,1,(1+$B588))/$B584/12*Параметры!BU$37,IF(BU$2=1,BU595,BT601+SUM($F595:BU595)*IF($B586=0,1,(1+$B588))-SUM($F595:BT595)*IF($B586=0,1,(1+$B588))))))</f>
        <v>20.833333333333332</v>
      </c>
      <c r="BV600" s="169">
        <f ca="1">IF(SUM($G590:BV590)&gt;0.01,0,IF($B584=0,0,MIN((SUM($G595:BV595)-IF(BV$2&gt;$B584*12/Prj_Step,SUM($G595:OFFSET(BV595,0,-$B584*12/Prj_Step)),0))*IF($B586=0,1,(1+$B588))/$B584/12*Параметры!BV$37,IF(BV$2=1,BV595,BU601+SUM($F595:BV595)*IF($B586=0,1,(1+$B588))-SUM($F595:BU595)*IF($B586=0,1,(1+$B588))))))</f>
        <v>20.833333333333332</v>
      </c>
      <c r="BW600" s="169">
        <f ca="1">IF(SUM($G590:BW590)&gt;0.01,0,IF($B584=0,0,MIN((SUM($G595:BW595)-IF(BW$2&gt;$B584*12/Prj_Step,SUM($G595:OFFSET(BW595,0,-$B584*12/Prj_Step)),0))*IF($B586=0,1,(1+$B588))/$B584/12*Параметры!BW$37,IF(BW$2=1,BW595,BV601+SUM($F595:BW595)*IF($B586=0,1,(1+$B588))-SUM($F595:BV595)*IF($B586=0,1,(1+$B588))))))</f>
        <v>20.833333333333332</v>
      </c>
      <c r="BX600" s="169">
        <f ca="1">IF(SUM($G590:BX590)&gt;0.01,0,IF($B584=0,0,MIN((SUM($G595:BX595)-IF(BX$2&gt;$B584*12/Prj_Step,SUM($G595:OFFSET(BX595,0,-$B584*12/Prj_Step)),0))*IF($B586=0,1,(1+$B588))/$B584/12*Параметры!BX$37,IF(BX$2=1,BX595,BW601+SUM($F595:BX595)*IF($B586=0,1,(1+$B588))-SUM($F595:BW595)*IF($B586=0,1,(1+$B588))))))</f>
        <v>20.833333333333332</v>
      </c>
      <c r="BY600" s="169">
        <f ca="1">IF(SUM($G590:BY590)&gt;0.01,0,IF($B584=0,0,MIN((SUM($G595:BY595)-IF(BY$2&gt;$B584*12/Prj_Step,SUM($G595:OFFSET(BY595,0,-$B584*12/Prj_Step)),0))*IF($B586=0,1,(1+$B588))/$B584/12*Параметры!BY$37,IF(BY$2=1,BY595,BX601+SUM($F595:BY595)*IF($B586=0,1,(1+$B588))-SUM($F595:BX595)*IF($B586=0,1,(1+$B588))))))</f>
        <v>20.833333333333332</v>
      </c>
      <c r="BZ600" s="169">
        <f ca="1">IF(SUM($G590:BZ590)&gt;0.01,0,IF($B584=0,0,MIN((SUM($G595:BZ595)-IF(BZ$2&gt;$B584*12/Prj_Step,SUM($G595:OFFSET(BZ595,0,-$B584*12/Prj_Step)),0))*IF($B586=0,1,(1+$B588))/$B584/12*Параметры!BZ$37,IF(BZ$2=1,BZ595,BY601+SUM($F595:BZ595)*IF($B586=0,1,(1+$B588))-SUM($F595:BY595)*IF($B586=0,1,(1+$B588))))))</f>
        <v>20.833333333333332</v>
      </c>
      <c r="CA600" s="169">
        <f ca="1">IF(SUM($G590:CA590)&gt;0.01,0,IF($B584=0,0,MIN((SUM($G595:CA595)-IF(CA$2&gt;$B584*12/Prj_Step,SUM($G595:OFFSET(CA595,0,-$B584*12/Prj_Step)),0))*IF($B586=0,1,(1+$B588))/$B584/12*Параметры!CA$37,IF(CA$2=1,CA595,BZ601+SUM($F595:CA595)*IF($B586=0,1,(1+$B588))-SUM($F595:BZ595)*IF($B586=0,1,(1+$B588))))))</f>
        <v>20.833333333333332</v>
      </c>
      <c r="CB600" s="169">
        <f ca="1">IF(SUM($G590:CB590)&gt;0.01,0,IF($B584=0,0,MIN((SUM($G595:CB595)-IF(CB$2&gt;$B584*12/Prj_Step,SUM($G595:OFFSET(CB595,0,-$B584*12/Prj_Step)),0))*IF($B586=0,1,(1+$B588))/$B584/12*Параметры!CB$37,IF(CB$2=1,CB595,CA601+SUM($F595:CB595)*IF($B586=0,1,(1+$B588))-SUM($F595:CA595)*IF($B586=0,1,(1+$B588))))))</f>
        <v>20.833333333333332</v>
      </c>
      <c r="CC600" s="169">
        <f ca="1">IF(SUM($G590:CC590)&gt;0.01,0,IF($B584=0,0,MIN((SUM($G595:CC595)-IF(CC$2&gt;$B584*12/Prj_Step,SUM($G595:OFFSET(CC595,0,-$B584*12/Prj_Step)),0))*IF($B586=0,1,(1+$B588))/$B584/12*Параметры!CC$37,IF(CC$2=1,CC595,CB601+SUM($F595:CC595)*IF($B586=0,1,(1+$B588))-SUM($F595:CB595)*IF($B586=0,1,(1+$B588))))))</f>
        <v>20.833333333333332</v>
      </c>
      <c r="CD600" s="169">
        <f ca="1">IF(SUM($G590:CD590)&gt;0.01,0,IF($B584=0,0,MIN((SUM($G595:CD595)-IF(CD$2&gt;$B584*12/Prj_Step,SUM($G595:OFFSET(CD595,0,-$B584*12/Prj_Step)),0))*IF($B586=0,1,(1+$B588))/$B584/12*Параметры!CD$37,IF(CD$2=1,CD595,CC601+SUM($F595:CD595)*IF($B586=0,1,(1+$B588))-SUM($F595:CC595)*IF($B586=0,1,(1+$B588))))))</f>
        <v>20.833333333333332</v>
      </c>
      <c r="CE600" s="169">
        <f ca="1">IF(SUM($G590:CE590)&gt;0.01,0,IF($B584=0,0,MIN((SUM($G595:CE595)-IF(CE$2&gt;$B584*12/Prj_Step,SUM($G595:OFFSET(CE595,0,-$B584*12/Prj_Step)),0))*IF($B586=0,1,(1+$B588))/$B584/12*Параметры!CE$37,IF(CE$2=1,CE595,CD601+SUM($F595:CE595)*IF($B586=0,1,(1+$B588))-SUM($F595:CD595)*IF($B586=0,1,(1+$B588))))))</f>
        <v>20.833333333333332</v>
      </c>
      <c r="CF600" s="169">
        <f ca="1">IF(SUM($G590:CF590)&gt;0.01,0,IF($B584=0,0,MIN((SUM($G595:CF595)-IF(CF$2&gt;$B584*12/Prj_Step,SUM($G595:OFFSET(CF595,0,-$B584*12/Prj_Step)),0))*IF($B586=0,1,(1+$B588))/$B584/12*Параметры!CF$37,IF(CF$2=1,CF595,CE601+SUM($F595:CF595)*IF($B586=0,1,(1+$B588))-SUM($F595:CE595)*IF($B586=0,1,(1+$B588))))))</f>
        <v>20.833333333333332</v>
      </c>
      <c r="CG600" s="169">
        <f ca="1">IF(SUM($G590:CG590)&gt;0.01,0,IF($B584=0,0,MIN((SUM($G595:CG595)-IF(CG$2&gt;$B584*12/Prj_Step,SUM($G595:OFFSET(CG595,0,-$B584*12/Prj_Step)),0))*IF($B586=0,1,(1+$B588))/$B584/12*Параметры!CG$37,IF(CG$2=1,CG595,CF601+SUM($F595:CG595)*IF($B586=0,1,(1+$B588))-SUM($F595:CF595)*IF($B586=0,1,(1+$B588))))))</f>
        <v>20.833333333333332</v>
      </c>
      <c r="CH600" s="169">
        <f ca="1">IF(SUM($G590:CH590)&gt;0.01,0,IF($B584=0,0,MIN((SUM($G595:CH595)-IF(CH$2&gt;$B584*12/Prj_Step,SUM($G595:OFFSET(CH595,0,-$B584*12/Prj_Step)),0))*IF($B586=0,1,(1+$B588))/$B584/12*Параметры!CH$37,IF(CH$2=1,CH595,CG601+SUM($F595:CH595)*IF($B586=0,1,(1+$B588))-SUM($F595:CG595)*IF($B586=0,1,(1+$B588))))))</f>
        <v>20.833333333333332</v>
      </c>
      <c r="CI600" s="169">
        <f ca="1">IF(SUM($G590:CI590)&gt;0.01,0,IF($B584=0,0,MIN((SUM($G595:CI595)-IF(CI$2&gt;$B584*12/Prj_Step,SUM($G595:OFFSET(CI595,0,-$B584*12/Prj_Step)),0))*IF($B586=0,1,(1+$B588))/$B584/12*Параметры!CI$37,IF(CI$2=1,CI595,CH601+SUM($F595:CI595)*IF($B586=0,1,(1+$B588))-SUM($F595:CH595)*IF($B586=0,1,(1+$B588))))))</f>
        <v>20.833333333333332</v>
      </c>
      <c r="CJ600" s="169">
        <f ca="1">IF(SUM($G590:CJ590)&gt;0.01,0,IF($B584=0,0,MIN((SUM($G595:CJ595)-IF(CJ$2&gt;$B584*12/Prj_Step,SUM($G595:OFFSET(CJ595,0,-$B584*12/Prj_Step)),0))*IF($B586=0,1,(1+$B588))/$B584/12*Параметры!CJ$37,IF(CJ$2=1,CJ595,CI601+SUM($F595:CJ595)*IF($B586=0,1,(1+$B588))-SUM($F595:CI595)*IF($B586=0,1,(1+$B588))))))</f>
        <v>20.833333333333332</v>
      </c>
      <c r="CK600" s="169">
        <f ca="1">IF(SUM($G590:CK590)&gt;0.01,0,IF($B584=0,0,MIN((SUM($G595:CK595)-IF(CK$2&gt;$B584*12/Prj_Step,SUM($G595:OFFSET(CK595,0,-$B584*12/Prj_Step)),0))*IF($B586=0,1,(1+$B588))/$B584/12*Параметры!CK$37,IF(CK$2=1,CK595,CJ601+SUM($F595:CK595)*IF($B586=0,1,(1+$B588))-SUM($F595:CJ595)*IF($B586=0,1,(1+$B588))))))</f>
        <v>20.833333333333332</v>
      </c>
      <c r="CL600" s="169">
        <f ca="1">IF(SUM($G590:CL590)&gt;0.01,0,IF($B584=0,0,MIN((SUM($G595:CL595)-IF(CL$2&gt;$B584*12/Prj_Step,SUM($G595:OFFSET(CL595,0,-$B584*12/Prj_Step)),0))*IF($B586=0,1,(1+$B588))/$B584/12*Параметры!CL$37,IF(CL$2=1,CL595,CK601+SUM($F595:CL595)*IF($B586=0,1,(1+$B588))-SUM($F595:CK595)*IF($B586=0,1,(1+$B588))))))</f>
        <v>20.833333333333332</v>
      </c>
      <c r="CM600" s="169">
        <f ca="1">IF(SUM($G590:CM590)&gt;0.01,0,IF($B584=0,0,MIN((SUM($G595:CM595)-IF(CM$2&gt;$B584*12/Prj_Step,SUM($G595:OFFSET(CM595,0,-$B584*12/Prj_Step)),0))*IF($B586=0,1,(1+$B588))/$B584/12*Параметры!CM$37,IF(CM$2=1,CM595,CL601+SUM($F595:CM595)*IF($B586=0,1,(1+$B588))-SUM($F595:CL595)*IF($B586=0,1,(1+$B588))))))</f>
        <v>20.833333333333332</v>
      </c>
      <c r="CN600" s="169">
        <f ca="1">IF(SUM($G590:CN590)&gt;0.01,0,IF($B584=0,0,MIN((SUM($G595:CN595)-IF(CN$2&gt;$B584*12/Prj_Step,SUM($G595:OFFSET(CN595,0,-$B584*12/Prj_Step)),0))*IF($B586=0,1,(1+$B588))/$B584/12*Параметры!CN$37,IF(CN$2=1,CN595,CM601+SUM($F595:CN595)*IF($B586=0,1,(1+$B588))-SUM($F595:CM595)*IF($B586=0,1,(1+$B588))))))</f>
        <v>20.833333333333332</v>
      </c>
      <c r="CO600" s="169">
        <f ca="1">IF(SUM($G590:CO590)&gt;0.01,0,IF($B584=0,0,MIN((SUM($G595:CO595)-IF(CO$2&gt;$B584*12/Prj_Step,SUM($G595:OFFSET(CO595,0,-$B584*12/Prj_Step)),0))*IF($B586=0,1,(1+$B588))/$B584/12*Параметры!CO$37,IF(CO$2=1,CO595,CN601+SUM($F595:CO595)*IF($B586=0,1,(1+$B588))-SUM($F595:CN595)*IF($B586=0,1,(1+$B588))))))</f>
        <v>20.833333333333332</v>
      </c>
      <c r="CP600" s="169">
        <f ca="1">IF(SUM($G590:CP590)&gt;0.01,0,IF($B584=0,0,MIN((SUM($G595:CP595)-IF(CP$2&gt;$B584*12/Prj_Step,SUM($G595:OFFSET(CP595,0,-$B584*12/Prj_Step)),0))*IF($B586=0,1,(1+$B588))/$B584/12*Параметры!CP$37,IF(CP$2=1,CP595,CO601+SUM($F595:CP595)*IF($B586=0,1,(1+$B588))-SUM($F595:CO595)*IF($B586=0,1,(1+$B588))))))</f>
        <v>20.833333333333332</v>
      </c>
      <c r="CQ600" s="169">
        <f ca="1">IF(SUM($G590:CQ590)&gt;0.01,0,IF($B584=0,0,MIN((SUM($G595:CQ595)-IF(CQ$2&gt;$B584*12/Prj_Step,SUM($G595:OFFSET(CQ595,0,-$B584*12/Prj_Step)),0))*IF($B586=0,1,(1+$B588))/$B584/12*Параметры!CQ$37,IF(CQ$2=1,CQ595,CP601+SUM($F595:CQ595)*IF($B586=0,1,(1+$B588))-SUM($F595:CP595)*IF($B586=0,1,(1+$B588))))))</f>
        <v>20.833333333333332</v>
      </c>
      <c r="CR600" s="169">
        <f ca="1">IF(SUM($G590:CR590)&gt;0.01,0,IF($B584=0,0,MIN((SUM($G595:CR595)-IF(CR$2&gt;$B584*12/Prj_Step,SUM($G595:OFFSET(CR595,0,-$B584*12/Prj_Step)),0))*IF($B586=0,1,(1+$B588))/$B584/12*Параметры!CR$37,IF(CR$2=1,CR595,CQ601+SUM($F595:CR595)*IF($B586=0,1,(1+$B588))-SUM($F595:CQ595)*IF($B586=0,1,(1+$B588))))))</f>
        <v>20.833333333333332</v>
      </c>
      <c r="CS600" s="169">
        <f ca="1">IF(SUM($G590:CS590)&gt;0.01,0,IF($B584=0,0,MIN((SUM($G595:CS595)-IF(CS$2&gt;$B584*12/Prj_Step,SUM($G595:OFFSET(CS595,0,-$B584*12/Prj_Step)),0))*IF($B586=0,1,(1+$B588))/$B584/12*Параметры!CS$37,IF(CS$2=1,CS595,CR601+SUM($F595:CS595)*IF($B586=0,1,(1+$B588))-SUM($F595:CR595)*IF($B586=0,1,(1+$B588))))))</f>
        <v>20.833333333333332</v>
      </c>
      <c r="CT600" s="169">
        <f ca="1">IF(SUM($G590:CT590)&gt;0.01,0,IF($B584=0,0,MIN((SUM($G595:CT595)-IF(CT$2&gt;$B584*12/Prj_Step,SUM($G595:OFFSET(CT595,0,-$B584*12/Prj_Step)),0))*IF($B586=0,1,(1+$B588))/$B584/12*Параметры!CT$37,IF(CT$2=1,CT595,CS601+SUM($F595:CT595)*IF($B586=0,1,(1+$B588))-SUM($F595:CS595)*IF($B586=0,1,(1+$B588))))))</f>
        <v>20.833333333333332</v>
      </c>
      <c r="CU600" s="169">
        <f ca="1">IF(SUM($G590:CU590)&gt;0.01,0,IF($B584=0,0,MIN((SUM($G595:CU595)-IF(CU$2&gt;$B584*12/Prj_Step,SUM($G595:OFFSET(CU595,0,-$B584*12/Prj_Step)),0))*IF($B586=0,1,(1+$B588))/$B584/12*Параметры!CU$37,IF(CU$2=1,CU595,CT601+SUM($F595:CU595)*IF($B586=0,1,(1+$B588))-SUM($F595:CT595)*IF($B586=0,1,(1+$B588))))))</f>
        <v>20.833333333333332</v>
      </c>
      <c r="CV600" s="169">
        <f ca="1">IF(SUM($G590:CV590)&gt;0.01,0,IF($B584=0,0,MIN((SUM($G595:CV595)-IF(CV$2&gt;$B584*12/Prj_Step,SUM($G595:OFFSET(CV595,0,-$B584*12/Prj_Step)),0))*IF($B586=0,1,(1+$B588))/$B584/12*Параметры!CV$37,IF(CV$2=1,CV595,CU601+SUM($F595:CV595)*IF($B586=0,1,(1+$B588))-SUM($F595:CU595)*IF($B586=0,1,(1+$B588))))))</f>
        <v>20.833333333333332</v>
      </c>
      <c r="CW600" s="169">
        <f ca="1">IF(SUM($G590:CW590)&gt;0.01,0,IF($B584=0,0,MIN((SUM($G595:CW595)-IF(CW$2&gt;$B584*12/Prj_Step,SUM($G595:OFFSET(CW595,0,-$B584*12/Prj_Step)),0))*IF($B586=0,1,(1+$B588))/$B584/12*Параметры!CW$37,IF(CW$2=1,CW595,CV601+SUM($F595:CW595)*IF($B586=0,1,(1+$B588))-SUM($F595:CV595)*IF($B586=0,1,(1+$B588))))))</f>
        <v>20.833333333333332</v>
      </c>
      <c r="CX600" s="169">
        <f ca="1">IF(SUM($G590:CX590)&gt;0.01,0,IF($B584=0,0,MIN((SUM($G595:CX595)-IF(CX$2&gt;$B584*12/Prj_Step,SUM($G595:OFFSET(CX595,0,-$B584*12/Prj_Step)),0))*IF($B586=0,1,(1+$B588))/$B584/12*Параметры!CX$37,IF(CX$2=1,CX595,CW601+SUM($F595:CX595)*IF($B586=0,1,(1+$B588))-SUM($F595:CW595)*IF($B586=0,1,(1+$B588))))))</f>
        <v>20.833333333333332</v>
      </c>
      <c r="CY600" s="169">
        <f ca="1">IF(SUM($G590:CY590)&gt;0.01,0,IF($B584=0,0,MIN((SUM($G595:CY595)-IF(CY$2&gt;$B584*12/Prj_Step,SUM($G595:OFFSET(CY595,0,-$B584*12/Prj_Step)),0))*IF($B586=0,1,(1+$B588))/$B584/12*Параметры!CY$37,IF(CY$2=1,CY595,CX601+SUM($F595:CY595)*IF($B586=0,1,(1+$B588))-SUM($F595:CX595)*IF($B586=0,1,(1+$B588))))))</f>
        <v>20.833333333333332</v>
      </c>
      <c r="CZ600" s="169">
        <f ca="1">IF(SUM($G590:CZ590)&gt;0.01,0,IF($B584=0,0,MIN((SUM($G595:CZ595)-IF(CZ$2&gt;$B584*12/Prj_Step,SUM($G595:OFFSET(CZ595,0,-$B584*12/Prj_Step)),0))*IF($B586=0,1,(1+$B588))/$B584/12*Параметры!CZ$37,IF(CZ$2=1,CZ595,CY601+SUM($F595:CZ595)*IF($B586=0,1,(1+$B588))-SUM($F595:CY595)*IF($B586=0,1,(1+$B588))))))</f>
        <v>20.833333333333332</v>
      </c>
      <c r="DA600" s="169">
        <f ca="1">IF(SUM($G590:DA590)&gt;0.01,0,IF($B584=0,0,MIN((SUM($G595:DA595)-IF(DA$2&gt;$B584*12/Prj_Step,SUM($G595:OFFSET(DA595,0,-$B584*12/Prj_Step)),0))*IF($B586=0,1,(1+$B588))/$B584/12*Параметры!DA$37,IF(DA$2=1,DA595,CZ601+SUM($F595:DA595)*IF($B586=0,1,(1+$B588))-SUM($F595:CZ595)*IF($B586=0,1,(1+$B588))))))</f>
        <v>20.833333333333332</v>
      </c>
      <c r="DB600" s="169">
        <f ca="1">IF(SUM($G590:DB590)&gt;0.01,0,IF($B584=0,0,MIN((SUM($G595:DB595)-IF(DB$2&gt;$B584*12/Prj_Step,SUM($G595:OFFSET(DB595,0,-$B584*12/Prj_Step)),0))*IF($B586=0,1,(1+$B588))/$B584/12*Параметры!DB$37,IF(DB$2=1,DB595,DA601+SUM($F595:DB595)*IF($B586=0,1,(1+$B588))-SUM($F595:DA595)*IF($B586=0,1,(1+$B588))))))</f>
        <v>20.833333333333332</v>
      </c>
      <c r="DC600" s="169">
        <f ca="1">IF(SUM($G590:DC590)&gt;0.01,0,IF($B584=0,0,MIN((SUM($G595:DC595)-IF(DC$2&gt;$B584*12/Prj_Step,SUM($G595:OFFSET(DC595,0,-$B584*12/Prj_Step)),0))*IF($B586=0,1,(1+$B588))/$B584/12*Параметры!DC$37,IF(DC$2=1,DC595,DB601+SUM($F595:DC595)*IF($B586=0,1,(1+$B588))-SUM($F595:DB595)*IF($B586=0,1,(1+$B588))))))</f>
        <v>20.833333333333332</v>
      </c>
      <c r="DD600" s="169">
        <f ca="1">IF(SUM($G590:DD590)&gt;0.01,0,IF($B584=0,0,MIN((SUM($G595:DD595)-IF(DD$2&gt;$B584*12/Prj_Step,SUM($G595:OFFSET(DD595,0,-$B584*12/Prj_Step)),0))*IF($B586=0,1,(1+$B588))/$B584/12*Параметры!DD$37,IF(DD$2=1,DD595,DC601+SUM($F595:DD595)*IF($B586=0,1,(1+$B588))-SUM($F595:DC595)*IF($B586=0,1,(1+$B588))))))</f>
        <v>20.833333333333332</v>
      </c>
      <c r="DE600" s="169">
        <f ca="1">IF(SUM($G590:DE590)&gt;0.01,0,IF($B584=0,0,MIN((SUM($G595:DE595)-IF(DE$2&gt;$B584*12/Prj_Step,SUM($G595:OFFSET(DE595,0,-$B584*12/Prj_Step)),0))*IF($B586=0,1,(1+$B588))/$B584/12*Параметры!DE$37,IF(DE$2=1,DE595,DD601+SUM($F595:DE595)*IF($B586=0,1,(1+$B588))-SUM($F595:DD595)*IF($B586=0,1,(1+$B588))))))</f>
        <v>20.833333333333332</v>
      </c>
      <c r="DF600" s="169">
        <f ca="1">IF(SUM($G590:DF590)&gt;0.01,0,IF($B584=0,0,MIN((SUM($G595:DF595)-IF(DF$2&gt;$B584*12/Prj_Step,SUM($G595:OFFSET(DF595,0,-$B584*12/Prj_Step)),0))*IF($B586=0,1,(1+$B588))/$B584/12*Параметры!DF$37,IF(DF$2=1,DF595,DE601+SUM($F595:DF595)*IF($B586=0,1,(1+$B588))-SUM($F595:DE595)*IF($B586=0,1,(1+$B588))))))</f>
        <v>20.833333333333332</v>
      </c>
      <c r="DG600" s="169">
        <f ca="1">IF(SUM($G590:DG590)&gt;0.01,0,IF($B584=0,0,MIN((SUM($G595:DG595)-IF(DG$2&gt;$B584*12/Prj_Step,SUM($G595:OFFSET(DG595,0,-$B584*12/Prj_Step)),0))*IF($B586=0,1,(1+$B588))/$B584/12*Параметры!DG$37,IF(DG$2=1,DG595,DF601+SUM($F595:DG595)*IF($B586=0,1,(1+$B588))-SUM($F595:DF595)*IF($B586=0,1,(1+$B588))))))</f>
        <v>20.833333333333332</v>
      </c>
      <c r="DH600" s="169">
        <f ca="1">IF(SUM($G590:DH590)&gt;0.01,0,IF($B584=0,0,MIN((SUM($G595:DH595)-IF(DH$2&gt;$B584*12/Prj_Step,SUM($G595:OFFSET(DH595,0,-$B584*12/Prj_Step)),0))*IF($B586=0,1,(1+$B588))/$B584/12*Параметры!DH$37,IF(DH$2=1,DH595,DG601+SUM($F595:DH595)*IF($B586=0,1,(1+$B588))-SUM($F595:DG595)*IF($B586=0,1,(1+$B588))))))</f>
        <v>20.833333333333332</v>
      </c>
      <c r="DI600" s="169">
        <f ca="1">IF(SUM($G590:DI590)&gt;0.01,0,IF($B584=0,0,MIN((SUM($G595:DI595)-IF(DI$2&gt;$B584*12/Prj_Step,SUM($G595:OFFSET(DI595,0,-$B584*12/Prj_Step)),0))*IF($B586=0,1,(1+$B588))/$B584/12*Параметры!DI$37,IF(DI$2=1,DI595,DH601+SUM($F595:DI595)*IF($B586=0,1,(1+$B588))-SUM($F595:DH595)*IF($B586=0,1,(1+$B588))))))</f>
        <v>20.833333333333332</v>
      </c>
      <c r="DJ600" s="169">
        <f ca="1">IF(SUM($G590:DJ590)&gt;0.01,0,IF($B584=0,0,MIN((SUM($G595:DJ595)-IF(DJ$2&gt;$B584*12/Prj_Step,SUM($G595:OFFSET(DJ595,0,-$B584*12/Prj_Step)),0))*IF($B586=0,1,(1+$B588))/$B584/12*Параметры!DJ$37,IF(DJ$2=1,DJ595,DI601+SUM($F595:DJ595)*IF($B586=0,1,(1+$B588))-SUM($F595:DI595)*IF($B586=0,1,(1+$B588))))))</f>
        <v>20.833333333333332</v>
      </c>
      <c r="DK600" s="169">
        <f ca="1">IF(SUM($G590:DK590)&gt;0.01,0,IF($B584=0,0,MIN((SUM($G595:DK595)-IF(DK$2&gt;$B584*12/Prj_Step,SUM($G595:OFFSET(DK595,0,-$B584*12/Prj_Step)),0))*IF($B586=0,1,(1+$B588))/$B584/12*Параметры!DK$37,IF(DK$2=1,DK595,DJ601+SUM($F595:DK595)*IF($B586=0,1,(1+$B588))-SUM($F595:DJ595)*IF($B586=0,1,(1+$B588))))))</f>
        <v>20.833333333333332</v>
      </c>
      <c r="DL600" s="169">
        <f ca="1">IF(SUM($G590:DL590)&gt;0.01,0,IF($B584=0,0,MIN((SUM($G595:DL595)-IF(DL$2&gt;$B584*12/Prj_Step,SUM($G595:OFFSET(DL595,0,-$B584*12/Prj_Step)),0))*IF($B586=0,1,(1+$B588))/$B584/12*Параметры!DL$37,IF(DL$2=1,DL595,DK601+SUM($F595:DL595)*IF($B586=0,1,(1+$B588))-SUM($F595:DK595)*IF($B586=0,1,(1+$B588))))))</f>
        <v>20.833333333333332</v>
      </c>
      <c r="DM600" s="169">
        <f ca="1">IF(SUM($G590:DM590)&gt;0.01,0,IF($B584=0,0,MIN((SUM($G595:DM595)-IF(DM$2&gt;$B584*12/Prj_Step,SUM($G595:OFFSET(DM595,0,-$B584*12/Prj_Step)),0))*IF($B586=0,1,(1+$B588))/$B584/12*Параметры!DM$37,IF(DM$2=1,DM595,DL601+SUM($F595:DM595)*IF($B586=0,1,(1+$B588))-SUM($F595:DL595)*IF($B586=0,1,(1+$B588))))))</f>
        <v>20.833333333333332</v>
      </c>
      <c r="DN600" s="169">
        <f ca="1">IF(SUM($G590:DN590)&gt;0.01,0,IF($B584=0,0,MIN((SUM($G595:DN595)-IF(DN$2&gt;$B584*12/Prj_Step,SUM($G595:OFFSET(DN595,0,-$B584*12/Prj_Step)),0))*IF($B586=0,1,(1+$B588))/$B584/12*Параметры!DN$37,IF(DN$2=1,DN595,DM601+SUM($F595:DN595)*IF($B586=0,1,(1+$B588))-SUM($F595:DM595)*IF($B586=0,1,(1+$B588))))))</f>
        <v>20.833333333333332</v>
      </c>
      <c r="DO600" s="169">
        <f ca="1">IF(SUM($G590:DO590)&gt;0.01,0,IF($B584=0,0,MIN((SUM($G595:DO595)-IF(DO$2&gt;$B584*12/Prj_Step,SUM($G595:OFFSET(DO595,0,-$B584*12/Prj_Step)),0))*IF($B586=0,1,(1+$B588))/$B584/12*Параметры!DO$37,IF(DO$2=1,DO595,DN601+SUM($F595:DO595)*IF($B586=0,1,(1+$B588))-SUM($F595:DN595)*IF($B586=0,1,(1+$B588))))))</f>
        <v>20.833333333333332</v>
      </c>
      <c r="DP600" s="169">
        <f ca="1">IF(SUM($G590:DP590)&gt;0.01,0,IF($B584=0,0,MIN((SUM($G595:DP595)-IF(DP$2&gt;$B584*12/Prj_Step,SUM($G595:OFFSET(DP595,0,-$B584*12/Prj_Step)),0))*IF($B586=0,1,(1+$B588))/$B584/12*Параметры!DP$37,IF(DP$2=1,DP595,DO601+SUM($F595:DP595)*IF($B586=0,1,(1+$B588))-SUM($F595:DO595)*IF($B586=0,1,(1+$B588))))))</f>
        <v>20.833333333333332</v>
      </c>
      <c r="DQ600" s="169">
        <f ca="1">IF(SUM($G590:DQ590)&gt;0.01,0,IF($B584=0,0,MIN((SUM($G595:DQ595)-IF(DQ$2&gt;$B584*12/Prj_Step,SUM($G595:OFFSET(DQ595,0,-$B584*12/Prj_Step)),0))*IF($B586=0,1,(1+$B588))/$B584/12*Параметры!DQ$37,IF(DQ$2=1,DQ595,DP601+SUM($F595:DQ595)*IF($B586=0,1,(1+$B588))-SUM($F595:DP595)*IF($B586=0,1,(1+$B588))))))</f>
        <v>20.833333333333332</v>
      </c>
      <c r="DR600" s="169">
        <f ca="1">IF(SUM($G590:DR590)&gt;0.01,0,IF($B584=0,0,MIN((SUM($G595:DR595)-IF(DR$2&gt;$B584*12/Prj_Step,SUM($G595:OFFSET(DR595,0,-$B584*12/Prj_Step)),0))*IF($B586=0,1,(1+$B588))/$B584/12*Параметры!DR$37,IF(DR$2=1,DR595,DQ601+SUM($F595:DR595)*IF($B586=0,1,(1+$B588))-SUM($F595:DQ595)*IF($B586=0,1,(1+$B588))))))</f>
        <v>20.833333333333332</v>
      </c>
      <c r="DS600" s="169">
        <f ca="1">IF(SUM($G590:DS590)&gt;0.01,0,IF($B584=0,0,MIN((SUM($G595:DS595)-IF(DS$2&gt;$B584*12/Prj_Step,SUM($G595:OFFSET(DS595,0,-$B584*12/Prj_Step)),0))*IF($B586=0,1,(1+$B588))/$B584/12*Параметры!DS$37,IF(DS$2=1,DS595,DR601+SUM($F595:DS595)*IF($B586=0,1,(1+$B588))-SUM($F595:DR595)*IF($B586=0,1,(1+$B588))))))</f>
        <v>20.833333333333332</v>
      </c>
      <c r="DT600" s="169">
        <f ca="1">IF(SUM($G590:DT590)&gt;0.01,0,IF($B584=0,0,MIN((SUM($G595:DT595)-IF(DT$2&gt;$B584*12/Prj_Step,SUM($G595:OFFSET(DT595,0,-$B584*12/Prj_Step)),0))*IF($B586=0,1,(1+$B588))/$B584/12*Параметры!DT$37,IF(DT$2=1,DT595,DS601+SUM($F595:DT595)*IF($B586=0,1,(1+$B588))-SUM($F595:DS595)*IF($B586=0,1,(1+$B588))))))</f>
        <v>20.833333333333332</v>
      </c>
      <c r="DU600" s="169">
        <f ca="1">IF(SUM($G590:DU590)&gt;0.01,0,IF($B584=0,0,MIN((SUM($G595:DU595)-IF(DU$2&gt;$B584*12/Prj_Step,SUM($G595:OFFSET(DU595,0,-$B584*12/Prj_Step)),0))*IF($B586=0,1,(1+$B588))/$B584/12*Параметры!DU$37,IF(DU$2=1,DU595,DT601+SUM($F595:DU595)*IF($B586=0,1,(1+$B588))-SUM($F595:DT595)*IF($B586=0,1,(1+$B588))))))</f>
        <v>20.833333333333332</v>
      </c>
      <c r="DV600" s="169">
        <f ca="1">IF(SUM($G590:DV590)&gt;0.01,0,IF($B584=0,0,MIN((SUM($G595:DV595)-IF(DV$2&gt;$B584*12/Prj_Step,SUM($G595:OFFSET(DV595,0,-$B584*12/Prj_Step)),0))*IF($B586=0,1,(1+$B588))/$B584/12*Параметры!DV$37,IF(DV$2=1,DV595,DU601+SUM($F595:DV595)*IF($B586=0,1,(1+$B588))-SUM($F595:DU595)*IF($B586=0,1,(1+$B588))))))</f>
        <v>20.83333333333303</v>
      </c>
      <c r="DW600" s="169"/>
      <c r="DX600" s="177">
        <f ca="1">SUM(G600:DW600)</f>
        <v>2500</v>
      </c>
    </row>
    <row r="601" spans="1:128" hidden="1" outlineLevel="1" x14ac:dyDescent="0.2">
      <c r="A601" s="168" t="str">
        <f ca="1">Language!A$920</f>
        <v>балансовая стоимость (бухгалтерская)</v>
      </c>
      <c r="B601" s="154"/>
      <c r="C601" s="147" t="str">
        <f t="shared" ca="1" si="925"/>
        <v>тыс. руб.</v>
      </c>
      <c r="D601" s="158">
        <v>1</v>
      </c>
      <c r="E601" s="154" t="s">
        <v>704</v>
      </c>
      <c r="F601" s="154" t="s">
        <v>694</v>
      </c>
      <c r="G601" s="169">
        <f ca="1">IF(SUM($G590:G590)&gt;0.01,0,SUM($G595:G595)*IF($B586=0,1,(1+$B588))-SUM($G600:G600))</f>
        <v>2479.1666666666665</v>
      </c>
      <c r="H601" s="169">
        <f ca="1">IF(SUM($G590:H590)&gt;0.01,0,SUM($G595:H595)*IF($B586=0,1,(1+$B588))-SUM($G600:H600))</f>
        <v>2458.3333333333335</v>
      </c>
      <c r="I601" s="169">
        <f ca="1">IF(SUM($G590:I590)&gt;0.01,0,SUM($G595:I595)*IF($B586=0,1,(1+$B588))-SUM($G600:I600))</f>
        <v>2437.5</v>
      </c>
      <c r="J601" s="169">
        <f ca="1">IF(SUM($G590:J590)&gt;0.01,0,SUM($G595:J595)*IF($B586=0,1,(1+$B588))-SUM($G600:J600))</f>
        <v>2416.6666666666665</v>
      </c>
      <c r="K601" s="169">
        <f ca="1">IF(SUM($G590:K590)&gt;0.01,0,SUM($G595:K595)*IF($B586=0,1,(1+$B588))-SUM($G600:K600))</f>
        <v>2395.8333333333335</v>
      </c>
      <c r="L601" s="169">
        <f ca="1">IF(SUM($G590:L590)&gt;0.01,0,SUM($G595:L595)*IF($B586=0,1,(1+$B588))-SUM($G600:L600))</f>
        <v>2375</v>
      </c>
      <c r="M601" s="169">
        <f ca="1">IF(SUM($G590:M590)&gt;0.01,0,SUM($G595:M595)*IF($B586=0,1,(1+$B588))-SUM($G600:M600))</f>
        <v>2354.1666666666665</v>
      </c>
      <c r="N601" s="169">
        <f ca="1">IF(SUM($G590:N590)&gt;0.01,0,SUM($G595:N595)*IF($B586=0,1,(1+$B588))-SUM($G600:N600))</f>
        <v>2333.3333333333335</v>
      </c>
      <c r="O601" s="169">
        <f ca="1">IF(SUM($G590:O590)&gt;0.01,0,SUM($G595:O595)*IF($B586=0,1,(1+$B588))-SUM($G600:O600))</f>
        <v>2312.5</v>
      </c>
      <c r="P601" s="169">
        <f ca="1">IF(SUM($G590:P590)&gt;0.01,0,SUM($G595:P595)*IF($B586=0,1,(1+$B588))-SUM($G600:P600))</f>
        <v>2291.6666666666665</v>
      </c>
      <c r="Q601" s="169">
        <f ca="1">IF(SUM($G590:Q590)&gt;0.01,0,SUM($G595:Q595)*IF($B586=0,1,(1+$B588))-SUM($G600:Q600))</f>
        <v>2270.8333333333335</v>
      </c>
      <c r="R601" s="169">
        <f ca="1">IF(SUM($G590:R590)&gt;0.01,0,SUM($G595:R595)*IF($B586=0,1,(1+$B588))-SUM($G600:R600))</f>
        <v>2250</v>
      </c>
      <c r="S601" s="169">
        <f ca="1">IF(SUM($G590:S590)&gt;0.01,0,SUM($G595:S595)*IF($B586=0,1,(1+$B588))-SUM($G600:S600))</f>
        <v>2229.1666666666665</v>
      </c>
      <c r="T601" s="169">
        <f ca="1">IF(SUM($G590:T590)&gt;0.01,0,SUM($G595:T595)*IF($B586=0,1,(1+$B588))-SUM($G600:T600))</f>
        <v>2208.3333333333335</v>
      </c>
      <c r="U601" s="169">
        <f ca="1">IF(SUM($G590:U590)&gt;0.01,0,SUM($G595:U595)*IF($B586=0,1,(1+$B588))-SUM($G600:U600))</f>
        <v>2187.5</v>
      </c>
      <c r="V601" s="169">
        <f ca="1">IF(SUM($G590:V590)&gt;0.01,0,SUM($G595:V595)*IF($B586=0,1,(1+$B588))-SUM($G600:V600))</f>
        <v>2166.6666666666665</v>
      </c>
      <c r="W601" s="169">
        <f ca="1">IF(SUM($G590:W590)&gt;0.01,0,SUM($G595:W595)*IF($B586=0,1,(1+$B588))-SUM($G600:W600))</f>
        <v>2145.8333333333335</v>
      </c>
      <c r="X601" s="169">
        <f ca="1">IF(SUM($G590:X590)&gt;0.01,0,SUM($G595:X595)*IF($B586=0,1,(1+$B588))-SUM($G600:X600))</f>
        <v>2125</v>
      </c>
      <c r="Y601" s="169">
        <f ca="1">IF(SUM($G590:Y590)&gt;0.01,0,SUM($G595:Y595)*IF($B586=0,1,(1+$B588))-SUM($G600:Y600))</f>
        <v>2104.166666666667</v>
      </c>
      <c r="Z601" s="169">
        <f ca="1">IF(SUM($G590:Z590)&gt;0.01,0,SUM($G595:Z595)*IF($B586=0,1,(1+$B588))-SUM($G600:Z600))</f>
        <v>2083.3333333333335</v>
      </c>
      <c r="AA601" s="169">
        <f ca="1">IF(SUM($G590:AA590)&gt;0.01,0,SUM($G595:AA595)*IF($B586=0,1,(1+$B588))-SUM($G600:AA600))</f>
        <v>2062.5</v>
      </c>
      <c r="AB601" s="169">
        <f ca="1">IF(SUM($G590:AB590)&gt;0.01,0,SUM($G595:AB595)*IF($B586=0,1,(1+$B588))-SUM($G600:AB600))</f>
        <v>2041.6666666666667</v>
      </c>
      <c r="AC601" s="169">
        <f ca="1">IF(SUM($G590:AC590)&gt;0.01,0,SUM($G595:AC595)*IF($B586=0,1,(1+$B588))-SUM($G600:AC600))</f>
        <v>2020.8333333333335</v>
      </c>
      <c r="AD601" s="169">
        <f ca="1">IF(SUM($G590:AD590)&gt;0.01,0,SUM($G595:AD595)*IF($B586=0,1,(1+$B588))-SUM($G600:AD600))</f>
        <v>2000.0000000000002</v>
      </c>
      <c r="AE601" s="169">
        <f ca="1">IF(SUM($G590:AE590)&gt;0.01,0,SUM($G595:AE595)*IF($B586=0,1,(1+$B588))-SUM($G600:AE600))</f>
        <v>1979.166666666667</v>
      </c>
      <c r="AF601" s="169">
        <f ca="1">IF(SUM($G590:AF590)&gt;0.01,0,SUM($G595:AF595)*IF($B586=0,1,(1+$B588))-SUM($G600:AF600))</f>
        <v>1958.3333333333335</v>
      </c>
      <c r="AG601" s="169">
        <f ca="1">IF(SUM($G590:AG590)&gt;0.01,0,SUM($G595:AG595)*IF($B586=0,1,(1+$B588))-SUM($G600:AG600))</f>
        <v>1937.5</v>
      </c>
      <c r="AH601" s="169">
        <f ca="1">IF(SUM($G590:AH590)&gt;0.01,0,SUM($G595:AH595)*IF($B586=0,1,(1+$B588))-SUM($G600:AH600))</f>
        <v>1916.6666666666667</v>
      </c>
      <c r="AI601" s="169">
        <f ca="1">IF(SUM($G590:AI590)&gt;0.01,0,SUM($G595:AI595)*IF($B586=0,1,(1+$B588))-SUM($G600:AI600))</f>
        <v>1895.8333333333335</v>
      </c>
      <c r="AJ601" s="169">
        <f ca="1">IF(SUM($G590:AJ590)&gt;0.01,0,SUM($G595:AJ595)*IF($B586=0,1,(1+$B588))-SUM($G600:AJ600))</f>
        <v>1875</v>
      </c>
      <c r="AK601" s="169">
        <f ca="1">IF(SUM($G590:AK590)&gt;0.01,0,SUM($G595:AK595)*IF($B586=0,1,(1+$B588))-SUM($G600:AK600))</f>
        <v>1854.1666666666665</v>
      </c>
      <c r="AL601" s="169">
        <f ca="1">IF(SUM($G590:AL590)&gt;0.01,0,SUM($G595:AL595)*IF($B586=0,1,(1+$B588))-SUM($G600:AL600))</f>
        <v>1833.3333333333333</v>
      </c>
      <c r="AM601" s="169">
        <f ca="1">IF(SUM($G590:AM590)&gt;0.01,0,SUM($G595:AM595)*IF($B586=0,1,(1+$B588))-SUM($G600:AM600))</f>
        <v>1812.5</v>
      </c>
      <c r="AN601" s="169">
        <f ca="1">IF(SUM($G590:AN590)&gt;0.01,0,SUM($G595:AN595)*IF($B586=0,1,(1+$B588))-SUM($G600:AN600))</f>
        <v>1791.6666666666665</v>
      </c>
      <c r="AO601" s="169">
        <f ca="1">IF(SUM($G590:AO590)&gt;0.01,0,SUM($G595:AO595)*IF($B586=0,1,(1+$B588))-SUM($G600:AO600))</f>
        <v>1770.833333333333</v>
      </c>
      <c r="AP601" s="169">
        <f ca="1">IF(SUM($G590:AP590)&gt;0.01,0,SUM($G595:AP595)*IF($B586=0,1,(1+$B588))-SUM($G600:AP600))</f>
        <v>1749.9999999999998</v>
      </c>
      <c r="AQ601" s="169">
        <f ca="1">IF(SUM($G590:AQ590)&gt;0.01,0,SUM($G595:AQ595)*IF($B586=0,1,(1+$B588))-SUM($G600:AQ600))</f>
        <v>1729.1666666666665</v>
      </c>
      <c r="AR601" s="169">
        <f ca="1">IF(SUM($G590:AR590)&gt;0.01,0,SUM($G595:AR595)*IF($B586=0,1,(1+$B588))-SUM($G600:AR600))</f>
        <v>1708.333333333333</v>
      </c>
      <c r="AS601" s="169">
        <f ca="1">IF(SUM($G590:AS590)&gt;0.01,0,SUM($G595:AS595)*IF($B586=0,1,(1+$B588))-SUM($G600:AS600))</f>
        <v>1687.4999999999995</v>
      </c>
      <c r="AT601" s="169">
        <f ca="1">IF(SUM($G590:AT590)&gt;0.01,0,SUM($G595:AT595)*IF($B586=0,1,(1+$B588))-SUM($G600:AT600))</f>
        <v>1666.6666666666663</v>
      </c>
      <c r="AU601" s="169">
        <f ca="1">IF(SUM($G590:AU590)&gt;0.01,0,SUM($G595:AU595)*IF($B586=0,1,(1+$B588))-SUM($G600:AU600))</f>
        <v>1645.833333333333</v>
      </c>
      <c r="AV601" s="169">
        <f ca="1">IF(SUM($G590:AV590)&gt;0.01,0,SUM($G595:AV595)*IF($B586=0,1,(1+$B588))-SUM($G600:AV600))</f>
        <v>1624.9999999999995</v>
      </c>
      <c r="AW601" s="169">
        <f ca="1">IF(SUM($G590:AW590)&gt;0.01,0,SUM($G595:AW595)*IF($B586=0,1,(1+$B588))-SUM($G600:AW600))</f>
        <v>1604.1666666666661</v>
      </c>
      <c r="AX601" s="169">
        <f ca="1">IF(SUM($G590:AX590)&gt;0.01,0,SUM($G595:AX595)*IF($B586=0,1,(1+$B588))-SUM($G600:AX600))</f>
        <v>1583.3333333333328</v>
      </c>
      <c r="AY601" s="169">
        <f ca="1">IF(SUM($G590:AY590)&gt;0.01,0,SUM($G595:AY595)*IF($B586=0,1,(1+$B588))-SUM($G600:AY600))</f>
        <v>1562.4999999999995</v>
      </c>
      <c r="AZ601" s="169">
        <f ca="1">IF(SUM($G590:AZ590)&gt;0.01,0,SUM($G595:AZ595)*IF($B586=0,1,(1+$B588))-SUM($G600:AZ600))</f>
        <v>1541.6666666666661</v>
      </c>
      <c r="BA601" s="169">
        <f ca="1">IF(SUM($G590:BA590)&gt;0.01,0,SUM($G595:BA595)*IF($B586=0,1,(1+$B588))-SUM($G600:BA600))</f>
        <v>1520.8333333333326</v>
      </c>
      <c r="BB601" s="169">
        <f ca="1">IF(SUM($G590:BB590)&gt;0.01,0,SUM($G595:BB595)*IF($B586=0,1,(1+$B588))-SUM($G600:BB600))</f>
        <v>1499.9999999999993</v>
      </c>
      <c r="BC601" s="169">
        <f ca="1">IF(SUM($G590:BC590)&gt;0.01,0,SUM($G595:BC595)*IF($B586=0,1,(1+$B588))-SUM($G600:BC600))</f>
        <v>1479.1666666666661</v>
      </c>
      <c r="BD601" s="169">
        <f ca="1">IF(SUM($G590:BD590)&gt;0.01,0,SUM($G595:BD595)*IF($B586=0,1,(1+$B588))-SUM($G600:BD600))</f>
        <v>1458.3333333333326</v>
      </c>
      <c r="BE601" s="169">
        <f ca="1">IF(SUM($G590:BE590)&gt;0.01,0,SUM($G595:BE595)*IF($B586=0,1,(1+$B588))-SUM($G600:BE600))</f>
        <v>1437.4999999999993</v>
      </c>
      <c r="BF601" s="169">
        <f ca="1">IF(SUM($G590:BF590)&gt;0.01,0,SUM($G595:BF595)*IF($B586=0,1,(1+$B588))-SUM($G600:BF600))</f>
        <v>1416.6666666666661</v>
      </c>
      <c r="BG601" s="169">
        <f ca="1">IF(SUM($G590:BG590)&gt;0.01,0,SUM($G595:BG595)*IF($B586=0,1,(1+$B588))-SUM($G600:BG600))</f>
        <v>1395.8333333333328</v>
      </c>
      <c r="BH601" s="169">
        <f ca="1">IF(SUM($G590:BH590)&gt;0.01,0,SUM($G595:BH595)*IF($B586=0,1,(1+$B588))-SUM($G600:BH600))</f>
        <v>1374.9999999999995</v>
      </c>
      <c r="BI601" s="169">
        <f ca="1">IF(SUM($G590:BI590)&gt;0.01,0,SUM($G595:BI595)*IF($B586=0,1,(1+$B588))-SUM($G600:BI600))</f>
        <v>1354.1666666666663</v>
      </c>
      <c r="BJ601" s="169">
        <f ca="1">IF(SUM($G590:BJ590)&gt;0.01,0,SUM($G595:BJ595)*IF($B586=0,1,(1+$B588))-SUM($G600:BJ600))</f>
        <v>1333.333333333333</v>
      </c>
      <c r="BK601" s="169">
        <f ca="1">IF(SUM($G590:BK590)&gt;0.01,0,SUM($G595:BK595)*IF($B586=0,1,(1+$B588))-SUM($G600:BK600))</f>
        <v>1312.4999999999998</v>
      </c>
      <c r="BL601" s="169">
        <f ca="1">IF(SUM($G590:BL590)&gt;0.01,0,SUM($G595:BL595)*IF($B586=0,1,(1+$B588))-SUM($G600:BL600))</f>
        <v>1291.6666666666665</v>
      </c>
      <c r="BM601" s="169">
        <f ca="1">IF(SUM($G590:BM590)&gt;0.01,0,SUM($G595:BM595)*IF($B586=0,1,(1+$B588))-SUM($G600:BM600))</f>
        <v>1270.8333333333333</v>
      </c>
      <c r="BN601" s="169">
        <f ca="1">IF(SUM($G590:BN590)&gt;0.01,0,SUM($G595:BN595)*IF($B586=0,1,(1+$B588))-SUM($G600:BN600))</f>
        <v>1250</v>
      </c>
      <c r="BO601" s="169">
        <f ca="1">IF(SUM($G590:BO590)&gt;0.01,0,SUM($G595:BO595)*IF($B586=0,1,(1+$B588))-SUM($G600:BO600))</f>
        <v>1229.1666666666667</v>
      </c>
      <c r="BP601" s="169">
        <f ca="1">IF(SUM($G590:BP590)&gt;0.01,0,SUM($G595:BP595)*IF($B586=0,1,(1+$B588))-SUM($G600:BP600))</f>
        <v>1208.3333333333335</v>
      </c>
      <c r="BQ601" s="169">
        <f ca="1">IF(SUM($G590:BQ590)&gt;0.01,0,SUM($G595:BQ595)*IF($B586=0,1,(1+$B588))-SUM($G600:BQ600))</f>
        <v>1187.5000000000002</v>
      </c>
      <c r="BR601" s="169">
        <f ca="1">IF(SUM($G590:BR590)&gt;0.01,0,SUM($G595:BR595)*IF($B586=0,1,(1+$B588))-SUM($G600:BR600))</f>
        <v>1166.666666666667</v>
      </c>
      <c r="BS601" s="169">
        <f ca="1">IF(SUM($G590:BS590)&gt;0.01,0,SUM($G595:BS595)*IF($B586=0,1,(1+$B588))-SUM($G600:BS600))</f>
        <v>1145.8333333333337</v>
      </c>
      <c r="BT601" s="169">
        <f ca="1">IF(SUM($G590:BT590)&gt;0.01,0,SUM($G595:BT595)*IF($B586=0,1,(1+$B588))-SUM($G600:BT600))</f>
        <v>1125.0000000000005</v>
      </c>
      <c r="BU601" s="169">
        <f ca="1">IF(SUM($G590:BU590)&gt;0.01,0,SUM($G595:BU595)*IF($B586=0,1,(1+$B588))-SUM($G600:BU600))</f>
        <v>1104.1666666666672</v>
      </c>
      <c r="BV601" s="169">
        <f ca="1">IF(SUM($G590:BV590)&gt;0.01,0,SUM($G595:BV595)*IF($B586=0,1,(1+$B588))-SUM($G600:BV600))</f>
        <v>1083.3333333333339</v>
      </c>
      <c r="BW601" s="169">
        <f ca="1">IF(SUM($G590:BW590)&gt;0.01,0,SUM($G595:BW595)*IF($B586=0,1,(1+$B588))-SUM($G600:BW600))</f>
        <v>1062.5000000000007</v>
      </c>
      <c r="BX601" s="169">
        <f ca="1">IF(SUM($G590:BX590)&gt;0.01,0,SUM($G595:BX595)*IF($B586=0,1,(1+$B588))-SUM($G600:BX600))</f>
        <v>1041.6666666666674</v>
      </c>
      <c r="BY601" s="169">
        <f ca="1">IF(SUM($G590:BY590)&gt;0.01,0,SUM($G595:BY595)*IF($B586=0,1,(1+$B588))-SUM($G600:BY600))</f>
        <v>1020.8333333333342</v>
      </c>
      <c r="BZ601" s="169">
        <f ca="1">IF(SUM($G590:BZ590)&gt;0.01,0,SUM($G595:BZ595)*IF($B586=0,1,(1+$B588))-SUM($G600:BZ600))</f>
        <v>1000.0000000000009</v>
      </c>
      <c r="CA601" s="169">
        <f ca="1">IF(SUM($G590:CA590)&gt;0.01,0,SUM($G595:CA595)*IF($B586=0,1,(1+$B588))-SUM($G600:CA600))</f>
        <v>979.16666666666765</v>
      </c>
      <c r="CB601" s="169">
        <f ca="1">IF(SUM($G590:CB590)&gt;0.01,0,SUM($G595:CB595)*IF($B586=0,1,(1+$B588))-SUM($G600:CB600))</f>
        <v>958.33333333333439</v>
      </c>
      <c r="CC601" s="169">
        <f ca="1">IF(SUM($G590:CC590)&gt;0.01,0,SUM($G595:CC595)*IF($B586=0,1,(1+$B588))-SUM($G600:CC600))</f>
        <v>937.50000000000114</v>
      </c>
      <c r="CD601" s="169">
        <f ca="1">IF(SUM($G590:CD590)&gt;0.01,0,SUM($G595:CD595)*IF($B586=0,1,(1+$B588))-SUM($G600:CD600))</f>
        <v>916.66666666666788</v>
      </c>
      <c r="CE601" s="169">
        <f ca="1">IF(SUM($G590:CE590)&gt;0.01,0,SUM($G595:CE595)*IF($B586=0,1,(1+$B588))-SUM($G600:CE600))</f>
        <v>895.83333333333462</v>
      </c>
      <c r="CF601" s="169">
        <f ca="1">IF(SUM($G590:CF590)&gt;0.01,0,SUM($G595:CF595)*IF($B586=0,1,(1+$B588))-SUM($G600:CF600))</f>
        <v>875.00000000000136</v>
      </c>
      <c r="CG601" s="169">
        <f ca="1">IF(SUM($G590:CG590)&gt;0.01,0,SUM($G595:CG595)*IF($B586=0,1,(1+$B588))-SUM($G600:CG600))</f>
        <v>854.16666666666811</v>
      </c>
      <c r="CH601" s="169">
        <f ca="1">IF(SUM($G590:CH590)&gt;0.01,0,SUM($G595:CH595)*IF($B586=0,1,(1+$B588))-SUM($G600:CH600))</f>
        <v>833.33333333333485</v>
      </c>
      <c r="CI601" s="169">
        <f ca="1">IF(SUM($G590:CI590)&gt;0.01,0,SUM($G595:CI595)*IF($B586=0,1,(1+$B588))-SUM($G600:CI600))</f>
        <v>812.50000000000159</v>
      </c>
      <c r="CJ601" s="169">
        <f ca="1">IF(SUM($G590:CJ590)&gt;0.01,0,SUM($G595:CJ595)*IF($B586=0,1,(1+$B588))-SUM($G600:CJ600))</f>
        <v>791.66666666666833</v>
      </c>
      <c r="CK601" s="169">
        <f ca="1">IF(SUM($G590:CK590)&gt;0.01,0,SUM($G595:CK595)*IF($B586=0,1,(1+$B588))-SUM($G600:CK600))</f>
        <v>770.83333333333508</v>
      </c>
      <c r="CL601" s="169">
        <f ca="1">IF(SUM($G590:CL590)&gt;0.01,0,SUM($G595:CL595)*IF($B586=0,1,(1+$B588))-SUM($G600:CL600))</f>
        <v>750.00000000000182</v>
      </c>
      <c r="CM601" s="169">
        <f ca="1">IF(SUM($G590:CM590)&gt;0.01,0,SUM($G595:CM595)*IF($B586=0,1,(1+$B588))-SUM($G600:CM600))</f>
        <v>729.16666666666856</v>
      </c>
      <c r="CN601" s="169">
        <f ca="1">IF(SUM($G590:CN590)&gt;0.01,0,SUM($G595:CN595)*IF($B586=0,1,(1+$B588))-SUM($G600:CN600))</f>
        <v>708.3333333333353</v>
      </c>
      <c r="CO601" s="169">
        <f ca="1">IF(SUM($G590:CO590)&gt;0.01,0,SUM($G595:CO595)*IF($B586=0,1,(1+$B588))-SUM($G600:CO600))</f>
        <v>687.50000000000205</v>
      </c>
      <c r="CP601" s="169">
        <f ca="1">IF(SUM($G590:CP590)&gt;0.01,0,SUM($G595:CP595)*IF($B586=0,1,(1+$B588))-SUM($G600:CP600))</f>
        <v>666.66666666666879</v>
      </c>
      <c r="CQ601" s="169">
        <f ca="1">IF(SUM($G590:CQ590)&gt;0.01,0,SUM($G595:CQ595)*IF($B586=0,1,(1+$B588))-SUM($G600:CQ600))</f>
        <v>645.83333333333553</v>
      </c>
      <c r="CR601" s="169">
        <f ca="1">IF(SUM($G590:CR590)&gt;0.01,0,SUM($G595:CR595)*IF($B586=0,1,(1+$B588))-SUM($G600:CR600))</f>
        <v>625.00000000000227</v>
      </c>
      <c r="CS601" s="169">
        <f ca="1">IF(SUM($G590:CS590)&gt;0.01,0,SUM($G595:CS595)*IF($B586=0,1,(1+$B588))-SUM($G600:CS600))</f>
        <v>604.16666666666902</v>
      </c>
      <c r="CT601" s="169">
        <f ca="1">IF(SUM($G590:CT590)&gt;0.01,0,SUM($G595:CT595)*IF($B586=0,1,(1+$B588))-SUM($G600:CT600))</f>
        <v>583.33333333333576</v>
      </c>
      <c r="CU601" s="169">
        <f ca="1">IF(SUM($G590:CU590)&gt;0.01,0,SUM($G595:CU595)*IF($B586=0,1,(1+$B588))-SUM($G600:CU600))</f>
        <v>562.5000000000025</v>
      </c>
      <c r="CV601" s="169">
        <f ca="1">IF(SUM($G590:CV590)&gt;0.01,0,SUM($G595:CV595)*IF($B586=0,1,(1+$B588))-SUM($G600:CV600))</f>
        <v>541.66666666666924</v>
      </c>
      <c r="CW601" s="169">
        <f ca="1">IF(SUM($G590:CW590)&gt;0.01,0,SUM($G595:CW595)*IF($B586=0,1,(1+$B588))-SUM($G600:CW600))</f>
        <v>520.83333333333599</v>
      </c>
      <c r="CX601" s="169">
        <f ca="1">IF(SUM($G590:CX590)&gt;0.01,0,SUM($G595:CX595)*IF($B586=0,1,(1+$B588))-SUM($G600:CX600))</f>
        <v>500.00000000000273</v>
      </c>
      <c r="CY601" s="169">
        <f ca="1">IF(SUM($G590:CY590)&gt;0.01,0,SUM($G595:CY595)*IF($B586=0,1,(1+$B588))-SUM($G600:CY600))</f>
        <v>479.16666666666947</v>
      </c>
      <c r="CZ601" s="169">
        <f ca="1">IF(SUM($G590:CZ590)&gt;0.01,0,SUM($G595:CZ595)*IF($B586=0,1,(1+$B588))-SUM($G600:CZ600))</f>
        <v>458.33333333333621</v>
      </c>
      <c r="DA601" s="169">
        <f ca="1">IF(SUM($G590:DA590)&gt;0.01,0,SUM($G595:DA595)*IF($B586=0,1,(1+$B588))-SUM($G600:DA600))</f>
        <v>437.50000000000273</v>
      </c>
      <c r="DB601" s="169">
        <f ca="1">IF(SUM($G590:DB590)&gt;0.01,0,SUM($G595:DB595)*IF($B586=0,1,(1+$B588))-SUM($G600:DB600))</f>
        <v>416.66666666666924</v>
      </c>
      <c r="DC601" s="169">
        <f ca="1">IF(SUM($G590:DC590)&gt;0.01,0,SUM($G595:DC595)*IF($B586=0,1,(1+$B588))-SUM($G600:DC600))</f>
        <v>395.83333333333576</v>
      </c>
      <c r="DD601" s="169">
        <f ca="1">IF(SUM($G590:DD590)&gt;0.01,0,SUM($G595:DD595)*IF($B586=0,1,(1+$B588))-SUM($G600:DD600))</f>
        <v>375.00000000000227</v>
      </c>
      <c r="DE601" s="169">
        <f ca="1">IF(SUM($G590:DE590)&gt;0.01,0,SUM($G595:DE595)*IF($B586=0,1,(1+$B588))-SUM($G600:DE600))</f>
        <v>354.16666666666879</v>
      </c>
      <c r="DF601" s="169">
        <f ca="1">IF(SUM($G590:DF590)&gt;0.01,0,SUM($G595:DF595)*IF($B586=0,1,(1+$B588))-SUM($G600:DF600))</f>
        <v>333.3333333333353</v>
      </c>
      <c r="DG601" s="169">
        <f ca="1">IF(SUM($G590:DG590)&gt;0.01,0,SUM($G595:DG595)*IF($B586=0,1,(1+$B588))-SUM($G600:DG600))</f>
        <v>312.50000000000182</v>
      </c>
      <c r="DH601" s="169">
        <f ca="1">IF(SUM($G590:DH590)&gt;0.01,0,SUM($G595:DH595)*IF($B586=0,1,(1+$B588))-SUM($G600:DH600))</f>
        <v>291.66666666666833</v>
      </c>
      <c r="DI601" s="169">
        <f ca="1">IF(SUM($G590:DI590)&gt;0.01,0,SUM($G595:DI595)*IF($B586=0,1,(1+$B588))-SUM($G600:DI600))</f>
        <v>270.83333333333485</v>
      </c>
      <c r="DJ601" s="169">
        <f ca="1">IF(SUM($G590:DJ590)&gt;0.01,0,SUM($G595:DJ595)*IF($B586=0,1,(1+$B588))-SUM($G600:DJ600))</f>
        <v>250.00000000000136</v>
      </c>
      <c r="DK601" s="169">
        <f ca="1">IF(SUM($G590:DK590)&gt;0.01,0,SUM($G595:DK595)*IF($B586=0,1,(1+$B588))-SUM($G600:DK600))</f>
        <v>229.16666666666788</v>
      </c>
      <c r="DL601" s="169">
        <f ca="1">IF(SUM($G590:DL590)&gt;0.01,0,SUM($G595:DL595)*IF($B586=0,1,(1+$B588))-SUM($G600:DL600))</f>
        <v>208.33333333333439</v>
      </c>
      <c r="DM601" s="169">
        <f ca="1">IF(SUM($G590:DM590)&gt;0.01,0,SUM($G595:DM595)*IF($B586=0,1,(1+$B588))-SUM($G600:DM600))</f>
        <v>187.50000000000091</v>
      </c>
      <c r="DN601" s="169">
        <f ca="1">IF(SUM($G590:DN590)&gt;0.01,0,SUM($G595:DN595)*IF($B586=0,1,(1+$B588))-SUM($G600:DN600))</f>
        <v>166.66666666666742</v>
      </c>
      <c r="DO601" s="169">
        <f ca="1">IF(SUM($G590:DO590)&gt;0.01,0,SUM($G595:DO595)*IF($B586=0,1,(1+$B588))-SUM($G600:DO600))</f>
        <v>145.83333333333394</v>
      </c>
      <c r="DP601" s="169">
        <f ca="1">IF(SUM($G590:DP590)&gt;0.01,0,SUM($G595:DP595)*IF($B586=0,1,(1+$B588))-SUM($G600:DP600))</f>
        <v>125.00000000000045</v>
      </c>
      <c r="DQ601" s="169">
        <f ca="1">IF(SUM($G590:DQ590)&gt;0.01,0,SUM($G595:DQ595)*IF($B586=0,1,(1+$B588))-SUM($G600:DQ600))</f>
        <v>104.16666666666697</v>
      </c>
      <c r="DR601" s="169">
        <f ca="1">IF(SUM($G590:DR590)&gt;0.01,0,SUM($G595:DR595)*IF($B586=0,1,(1+$B588))-SUM($G600:DR600))</f>
        <v>83.333333333333485</v>
      </c>
      <c r="DS601" s="169">
        <f ca="1">IF(SUM($G590:DS590)&gt;0.01,0,SUM($G595:DS595)*IF($B586=0,1,(1+$B588))-SUM($G600:DS600))</f>
        <v>62.5</v>
      </c>
      <c r="DT601" s="169">
        <f ca="1">IF(SUM($G590:DT590)&gt;0.01,0,SUM($G595:DT595)*IF($B586=0,1,(1+$B588))-SUM($G600:DT600))</f>
        <v>41.666666666666515</v>
      </c>
      <c r="DU601" s="169">
        <f ca="1">IF(SUM($G590:DU590)&gt;0.01,0,SUM($G595:DU595)*IF($B586=0,1,(1+$B588))-SUM($G600:DU600))</f>
        <v>20.83333333333303</v>
      </c>
      <c r="DV601" s="169">
        <f ca="1">IF(SUM($G590:DV590)&gt;0.01,0,SUM($G595:DV595)*IF($B586=0,1,(1+$B588))-SUM($G600:DV600))</f>
        <v>0</v>
      </c>
      <c r="DW601" s="169"/>
      <c r="DX601" s="170"/>
    </row>
    <row r="602" spans="1:128" hidden="1" outlineLevel="1" x14ac:dyDescent="0.2">
      <c r="A602" s="168" t="str">
        <f ca="1">Language!A$921</f>
        <v>выплаченный НДС</v>
      </c>
      <c r="B602" s="200"/>
      <c r="C602" s="147" t="str">
        <f t="shared" ca="1" si="925"/>
        <v>тыс. руб.</v>
      </c>
      <c r="D602" s="158">
        <v>1</v>
      </c>
      <c r="E602" s="154" t="s">
        <v>705</v>
      </c>
      <c r="F602" s="6" t="s">
        <v>3082</v>
      </c>
      <c r="G602" s="169">
        <f t="shared" ref="G602:BR602" si="928">IF($B586=0,G591*G589,IF(G$2=$B587,(MAX($DX591,$DX595)+$B593+$DX596)*G589,0))</f>
        <v>0</v>
      </c>
      <c r="H602" s="169">
        <f t="shared" si="928"/>
        <v>500</v>
      </c>
      <c r="I602" s="169">
        <f t="shared" si="928"/>
        <v>0</v>
      </c>
      <c r="J602" s="169">
        <f t="shared" si="928"/>
        <v>0</v>
      </c>
      <c r="K602" s="169">
        <f t="shared" si="928"/>
        <v>0</v>
      </c>
      <c r="L602" s="169">
        <f t="shared" si="928"/>
        <v>0</v>
      </c>
      <c r="M602" s="169">
        <f t="shared" si="928"/>
        <v>0</v>
      </c>
      <c r="N602" s="169">
        <f t="shared" si="928"/>
        <v>0</v>
      </c>
      <c r="O602" s="169">
        <f t="shared" si="928"/>
        <v>0</v>
      </c>
      <c r="P602" s="169">
        <f t="shared" si="928"/>
        <v>0</v>
      </c>
      <c r="Q602" s="169">
        <f t="shared" si="928"/>
        <v>0</v>
      </c>
      <c r="R602" s="169">
        <f t="shared" si="928"/>
        <v>0</v>
      </c>
      <c r="S602" s="169">
        <f t="shared" si="928"/>
        <v>0</v>
      </c>
      <c r="T602" s="169">
        <f t="shared" si="928"/>
        <v>0</v>
      </c>
      <c r="U602" s="169">
        <f t="shared" si="928"/>
        <v>0</v>
      </c>
      <c r="V602" s="169">
        <f t="shared" si="928"/>
        <v>0</v>
      </c>
      <c r="W602" s="169">
        <f t="shared" si="928"/>
        <v>0</v>
      </c>
      <c r="X602" s="169">
        <f t="shared" si="928"/>
        <v>0</v>
      </c>
      <c r="Y602" s="169">
        <f t="shared" si="928"/>
        <v>0</v>
      </c>
      <c r="Z602" s="169">
        <f t="shared" si="928"/>
        <v>0</v>
      </c>
      <c r="AA602" s="169">
        <f t="shared" si="928"/>
        <v>0</v>
      </c>
      <c r="AB602" s="169">
        <f t="shared" si="928"/>
        <v>0</v>
      </c>
      <c r="AC602" s="169">
        <f t="shared" si="928"/>
        <v>0</v>
      </c>
      <c r="AD602" s="169">
        <f t="shared" si="928"/>
        <v>0</v>
      </c>
      <c r="AE602" s="169">
        <f t="shared" si="928"/>
        <v>0</v>
      </c>
      <c r="AF602" s="169">
        <f t="shared" si="928"/>
        <v>0</v>
      </c>
      <c r="AG602" s="169">
        <f t="shared" si="928"/>
        <v>0</v>
      </c>
      <c r="AH602" s="169">
        <f t="shared" si="928"/>
        <v>0</v>
      </c>
      <c r="AI602" s="169">
        <f t="shared" si="928"/>
        <v>0</v>
      </c>
      <c r="AJ602" s="169">
        <f t="shared" si="928"/>
        <v>0</v>
      </c>
      <c r="AK602" s="169">
        <f t="shared" si="928"/>
        <v>0</v>
      </c>
      <c r="AL602" s="169">
        <f t="shared" si="928"/>
        <v>0</v>
      </c>
      <c r="AM602" s="169">
        <f t="shared" si="928"/>
        <v>0</v>
      </c>
      <c r="AN602" s="169">
        <f t="shared" si="928"/>
        <v>0</v>
      </c>
      <c r="AO602" s="169">
        <f t="shared" si="928"/>
        <v>0</v>
      </c>
      <c r="AP602" s="169">
        <f t="shared" si="928"/>
        <v>0</v>
      </c>
      <c r="AQ602" s="169">
        <f t="shared" si="928"/>
        <v>0</v>
      </c>
      <c r="AR602" s="169">
        <f t="shared" si="928"/>
        <v>0</v>
      </c>
      <c r="AS602" s="169">
        <f t="shared" si="928"/>
        <v>0</v>
      </c>
      <c r="AT602" s="169">
        <f t="shared" si="928"/>
        <v>0</v>
      </c>
      <c r="AU602" s="169">
        <f t="shared" si="928"/>
        <v>0</v>
      </c>
      <c r="AV602" s="169">
        <f t="shared" si="928"/>
        <v>0</v>
      </c>
      <c r="AW602" s="169">
        <f t="shared" si="928"/>
        <v>0</v>
      </c>
      <c r="AX602" s="169">
        <f t="shared" si="928"/>
        <v>0</v>
      </c>
      <c r="AY602" s="169">
        <f t="shared" si="928"/>
        <v>0</v>
      </c>
      <c r="AZ602" s="169">
        <f t="shared" si="928"/>
        <v>0</v>
      </c>
      <c r="BA602" s="169">
        <f t="shared" si="928"/>
        <v>0</v>
      </c>
      <c r="BB602" s="169">
        <f t="shared" si="928"/>
        <v>0</v>
      </c>
      <c r="BC602" s="169">
        <f t="shared" si="928"/>
        <v>0</v>
      </c>
      <c r="BD602" s="169">
        <f t="shared" si="928"/>
        <v>0</v>
      </c>
      <c r="BE602" s="169">
        <f t="shared" si="928"/>
        <v>0</v>
      </c>
      <c r="BF602" s="169">
        <f t="shared" si="928"/>
        <v>0</v>
      </c>
      <c r="BG602" s="169">
        <f t="shared" si="928"/>
        <v>0</v>
      </c>
      <c r="BH602" s="169">
        <f t="shared" si="928"/>
        <v>0</v>
      </c>
      <c r="BI602" s="169">
        <f t="shared" si="928"/>
        <v>0</v>
      </c>
      <c r="BJ602" s="169">
        <f t="shared" si="928"/>
        <v>0</v>
      </c>
      <c r="BK602" s="169">
        <f t="shared" si="928"/>
        <v>0</v>
      </c>
      <c r="BL602" s="169">
        <f t="shared" si="928"/>
        <v>0</v>
      </c>
      <c r="BM602" s="169">
        <f t="shared" si="928"/>
        <v>0</v>
      </c>
      <c r="BN602" s="169">
        <f t="shared" si="928"/>
        <v>0</v>
      </c>
      <c r="BO602" s="169">
        <f t="shared" si="928"/>
        <v>0</v>
      </c>
      <c r="BP602" s="169">
        <f t="shared" si="928"/>
        <v>0</v>
      </c>
      <c r="BQ602" s="169">
        <f t="shared" si="928"/>
        <v>0</v>
      </c>
      <c r="BR602" s="169">
        <f t="shared" si="928"/>
        <v>0</v>
      </c>
      <c r="BS602" s="169">
        <f t="shared" ref="BS602:DV602" si="929">IF($B586=0,BS591*BS589,IF(BS$2=$B587,(MAX($DX591,$DX595)+$B593+$DX596)*BS589,0))</f>
        <v>0</v>
      </c>
      <c r="BT602" s="169">
        <f t="shared" si="929"/>
        <v>0</v>
      </c>
      <c r="BU602" s="169">
        <f t="shared" si="929"/>
        <v>0</v>
      </c>
      <c r="BV602" s="169">
        <f t="shared" si="929"/>
        <v>0</v>
      </c>
      <c r="BW602" s="169">
        <f t="shared" si="929"/>
        <v>0</v>
      </c>
      <c r="BX602" s="169">
        <f t="shared" si="929"/>
        <v>0</v>
      </c>
      <c r="BY602" s="169">
        <f t="shared" si="929"/>
        <v>0</v>
      </c>
      <c r="BZ602" s="169">
        <f t="shared" si="929"/>
        <v>0</v>
      </c>
      <c r="CA602" s="169">
        <f t="shared" si="929"/>
        <v>0</v>
      </c>
      <c r="CB602" s="169">
        <f t="shared" si="929"/>
        <v>0</v>
      </c>
      <c r="CC602" s="169">
        <f t="shared" si="929"/>
        <v>0</v>
      </c>
      <c r="CD602" s="169">
        <f t="shared" si="929"/>
        <v>0</v>
      </c>
      <c r="CE602" s="169">
        <f t="shared" si="929"/>
        <v>0</v>
      </c>
      <c r="CF602" s="169">
        <f t="shared" si="929"/>
        <v>0</v>
      </c>
      <c r="CG602" s="169">
        <f t="shared" si="929"/>
        <v>0</v>
      </c>
      <c r="CH602" s="169">
        <f t="shared" si="929"/>
        <v>0</v>
      </c>
      <c r="CI602" s="169">
        <f t="shared" si="929"/>
        <v>0</v>
      </c>
      <c r="CJ602" s="169">
        <f t="shared" si="929"/>
        <v>0</v>
      </c>
      <c r="CK602" s="169">
        <f t="shared" si="929"/>
        <v>0</v>
      </c>
      <c r="CL602" s="169">
        <f t="shared" si="929"/>
        <v>0</v>
      </c>
      <c r="CM602" s="169">
        <f t="shared" si="929"/>
        <v>0</v>
      </c>
      <c r="CN602" s="169">
        <f t="shared" si="929"/>
        <v>0</v>
      </c>
      <c r="CO602" s="169">
        <f t="shared" si="929"/>
        <v>0</v>
      </c>
      <c r="CP602" s="169">
        <f t="shared" si="929"/>
        <v>0</v>
      </c>
      <c r="CQ602" s="169">
        <f t="shared" si="929"/>
        <v>0</v>
      </c>
      <c r="CR602" s="169">
        <f t="shared" si="929"/>
        <v>0</v>
      </c>
      <c r="CS602" s="169">
        <f t="shared" si="929"/>
        <v>0</v>
      </c>
      <c r="CT602" s="169">
        <f t="shared" si="929"/>
        <v>0</v>
      </c>
      <c r="CU602" s="169">
        <f t="shared" si="929"/>
        <v>0</v>
      </c>
      <c r="CV602" s="169">
        <f t="shared" si="929"/>
        <v>0</v>
      </c>
      <c r="CW602" s="169">
        <f t="shared" si="929"/>
        <v>0</v>
      </c>
      <c r="CX602" s="169">
        <f t="shared" si="929"/>
        <v>0</v>
      </c>
      <c r="CY602" s="169">
        <f t="shared" si="929"/>
        <v>0</v>
      </c>
      <c r="CZ602" s="169">
        <f t="shared" si="929"/>
        <v>0</v>
      </c>
      <c r="DA602" s="169">
        <f t="shared" si="929"/>
        <v>0</v>
      </c>
      <c r="DB602" s="169">
        <f t="shared" si="929"/>
        <v>0</v>
      </c>
      <c r="DC602" s="169">
        <f t="shared" si="929"/>
        <v>0</v>
      </c>
      <c r="DD602" s="169">
        <f t="shared" si="929"/>
        <v>0</v>
      </c>
      <c r="DE602" s="169">
        <f t="shared" si="929"/>
        <v>0</v>
      </c>
      <c r="DF602" s="169">
        <f t="shared" si="929"/>
        <v>0</v>
      </c>
      <c r="DG602" s="169">
        <f t="shared" si="929"/>
        <v>0</v>
      </c>
      <c r="DH602" s="169">
        <f t="shared" si="929"/>
        <v>0</v>
      </c>
      <c r="DI602" s="169">
        <f t="shared" si="929"/>
        <v>0</v>
      </c>
      <c r="DJ602" s="169">
        <f t="shared" si="929"/>
        <v>0</v>
      </c>
      <c r="DK602" s="169">
        <f t="shared" si="929"/>
        <v>0</v>
      </c>
      <c r="DL602" s="169">
        <f t="shared" si="929"/>
        <v>0</v>
      </c>
      <c r="DM602" s="169">
        <f t="shared" si="929"/>
        <v>0</v>
      </c>
      <c r="DN602" s="169">
        <f t="shared" si="929"/>
        <v>0</v>
      </c>
      <c r="DO602" s="169">
        <f t="shared" si="929"/>
        <v>0</v>
      </c>
      <c r="DP602" s="169">
        <f t="shared" si="929"/>
        <v>0</v>
      </c>
      <c r="DQ602" s="169">
        <f t="shared" si="929"/>
        <v>0</v>
      </c>
      <c r="DR602" s="169">
        <f t="shared" si="929"/>
        <v>0</v>
      </c>
      <c r="DS602" s="169">
        <f t="shared" si="929"/>
        <v>0</v>
      </c>
      <c r="DT602" s="169">
        <f t="shared" si="929"/>
        <v>0</v>
      </c>
      <c r="DU602" s="169">
        <f t="shared" si="929"/>
        <v>0</v>
      </c>
      <c r="DV602" s="169">
        <f t="shared" si="929"/>
        <v>0</v>
      </c>
      <c r="DW602" s="169"/>
      <c r="DX602" s="177">
        <f>SUM(G602:DW602)</f>
        <v>500</v>
      </c>
    </row>
    <row r="603" spans="1:128" hidden="1" outlineLevel="1" x14ac:dyDescent="0.2">
      <c r="A603" s="168" t="str">
        <f ca="1">Language!A$922</f>
        <v>зачтенный НДС</v>
      </c>
      <c r="B603" s="200"/>
      <c r="C603" s="147" t="str">
        <f t="shared" ca="1" si="925"/>
        <v>тыс. руб.</v>
      </c>
      <c r="D603" s="158">
        <v>1</v>
      </c>
      <c r="E603" s="154" t="s">
        <v>706</v>
      </c>
      <c r="F603" s="6" t="s">
        <v>3082</v>
      </c>
      <c r="G603" s="169">
        <f t="shared" ref="G603:BR603" si="930">IF($B586=0,G595*G589,IF($DX583=0,0,$DX602*G583/$DX583))</f>
        <v>500</v>
      </c>
      <c r="H603" s="169">
        <f t="shared" si="930"/>
        <v>0</v>
      </c>
      <c r="I603" s="169">
        <f t="shared" si="930"/>
        <v>0</v>
      </c>
      <c r="J603" s="169">
        <f t="shared" si="930"/>
        <v>0</v>
      </c>
      <c r="K603" s="169">
        <f t="shared" si="930"/>
        <v>0</v>
      </c>
      <c r="L603" s="169">
        <f t="shared" si="930"/>
        <v>0</v>
      </c>
      <c r="M603" s="169">
        <f t="shared" si="930"/>
        <v>0</v>
      </c>
      <c r="N603" s="169">
        <f t="shared" si="930"/>
        <v>0</v>
      </c>
      <c r="O603" s="169">
        <f t="shared" si="930"/>
        <v>0</v>
      </c>
      <c r="P603" s="169">
        <f t="shared" si="930"/>
        <v>0</v>
      </c>
      <c r="Q603" s="169">
        <f t="shared" si="930"/>
        <v>0</v>
      </c>
      <c r="R603" s="169">
        <f t="shared" si="930"/>
        <v>0</v>
      </c>
      <c r="S603" s="169">
        <f t="shared" si="930"/>
        <v>0</v>
      </c>
      <c r="T603" s="169">
        <f t="shared" si="930"/>
        <v>0</v>
      </c>
      <c r="U603" s="169">
        <f t="shared" si="930"/>
        <v>0</v>
      </c>
      <c r="V603" s="169">
        <f t="shared" si="930"/>
        <v>0</v>
      </c>
      <c r="W603" s="169">
        <f t="shared" si="930"/>
        <v>0</v>
      </c>
      <c r="X603" s="169">
        <f t="shared" si="930"/>
        <v>0</v>
      </c>
      <c r="Y603" s="169">
        <f t="shared" si="930"/>
        <v>0</v>
      </c>
      <c r="Z603" s="169">
        <f t="shared" si="930"/>
        <v>0</v>
      </c>
      <c r="AA603" s="169">
        <f t="shared" si="930"/>
        <v>0</v>
      </c>
      <c r="AB603" s="169">
        <f t="shared" si="930"/>
        <v>0</v>
      </c>
      <c r="AC603" s="169">
        <f t="shared" si="930"/>
        <v>0</v>
      </c>
      <c r="AD603" s="169">
        <f t="shared" si="930"/>
        <v>0</v>
      </c>
      <c r="AE603" s="169">
        <f t="shared" si="930"/>
        <v>0</v>
      </c>
      <c r="AF603" s="169">
        <f t="shared" si="930"/>
        <v>0</v>
      </c>
      <c r="AG603" s="169">
        <f t="shared" si="930"/>
        <v>0</v>
      </c>
      <c r="AH603" s="169">
        <f t="shared" si="930"/>
        <v>0</v>
      </c>
      <c r="AI603" s="169">
        <f t="shared" si="930"/>
        <v>0</v>
      </c>
      <c r="AJ603" s="169">
        <f t="shared" si="930"/>
        <v>0</v>
      </c>
      <c r="AK603" s="169">
        <f t="shared" si="930"/>
        <v>0</v>
      </c>
      <c r="AL603" s="169">
        <f t="shared" si="930"/>
        <v>0</v>
      </c>
      <c r="AM603" s="169">
        <f t="shared" si="930"/>
        <v>0</v>
      </c>
      <c r="AN603" s="169">
        <f t="shared" si="930"/>
        <v>0</v>
      </c>
      <c r="AO603" s="169">
        <f t="shared" si="930"/>
        <v>0</v>
      </c>
      <c r="AP603" s="169">
        <f t="shared" si="930"/>
        <v>0</v>
      </c>
      <c r="AQ603" s="169">
        <f t="shared" si="930"/>
        <v>0</v>
      </c>
      <c r="AR603" s="169">
        <f t="shared" si="930"/>
        <v>0</v>
      </c>
      <c r="AS603" s="169">
        <f t="shared" si="930"/>
        <v>0</v>
      </c>
      <c r="AT603" s="169">
        <f t="shared" si="930"/>
        <v>0</v>
      </c>
      <c r="AU603" s="169">
        <f t="shared" si="930"/>
        <v>0</v>
      </c>
      <c r="AV603" s="169">
        <f t="shared" si="930"/>
        <v>0</v>
      </c>
      <c r="AW603" s="169">
        <f t="shared" si="930"/>
        <v>0</v>
      </c>
      <c r="AX603" s="169">
        <f t="shared" si="930"/>
        <v>0</v>
      </c>
      <c r="AY603" s="169">
        <f t="shared" si="930"/>
        <v>0</v>
      </c>
      <c r="AZ603" s="169">
        <f t="shared" si="930"/>
        <v>0</v>
      </c>
      <c r="BA603" s="169">
        <f t="shared" si="930"/>
        <v>0</v>
      </c>
      <c r="BB603" s="169">
        <f t="shared" si="930"/>
        <v>0</v>
      </c>
      <c r="BC603" s="169">
        <f t="shared" si="930"/>
        <v>0</v>
      </c>
      <c r="BD603" s="169">
        <f t="shared" si="930"/>
        <v>0</v>
      </c>
      <c r="BE603" s="169">
        <f t="shared" si="930"/>
        <v>0</v>
      </c>
      <c r="BF603" s="169">
        <f t="shared" si="930"/>
        <v>0</v>
      </c>
      <c r="BG603" s="169">
        <f t="shared" si="930"/>
        <v>0</v>
      </c>
      <c r="BH603" s="169">
        <f t="shared" si="930"/>
        <v>0</v>
      </c>
      <c r="BI603" s="169">
        <f t="shared" si="930"/>
        <v>0</v>
      </c>
      <c r="BJ603" s="169">
        <f t="shared" si="930"/>
        <v>0</v>
      </c>
      <c r="BK603" s="169">
        <f t="shared" si="930"/>
        <v>0</v>
      </c>
      <c r="BL603" s="169">
        <f t="shared" si="930"/>
        <v>0</v>
      </c>
      <c r="BM603" s="169">
        <f t="shared" si="930"/>
        <v>0</v>
      </c>
      <c r="BN603" s="169">
        <f t="shared" si="930"/>
        <v>0</v>
      </c>
      <c r="BO603" s="169">
        <f t="shared" si="930"/>
        <v>0</v>
      </c>
      <c r="BP603" s="169">
        <f t="shared" si="930"/>
        <v>0</v>
      </c>
      <c r="BQ603" s="169">
        <f t="shared" si="930"/>
        <v>0</v>
      </c>
      <c r="BR603" s="169">
        <f t="shared" si="930"/>
        <v>0</v>
      </c>
      <c r="BS603" s="169">
        <f t="shared" ref="BS603:DV603" si="931">IF($B586=0,BS595*BS589,IF($DX583=0,0,$DX602*BS583/$DX583))</f>
        <v>0</v>
      </c>
      <c r="BT603" s="169">
        <f t="shared" si="931"/>
        <v>0</v>
      </c>
      <c r="BU603" s="169">
        <f t="shared" si="931"/>
        <v>0</v>
      </c>
      <c r="BV603" s="169">
        <f t="shared" si="931"/>
        <v>0</v>
      </c>
      <c r="BW603" s="169">
        <f t="shared" si="931"/>
        <v>0</v>
      </c>
      <c r="BX603" s="169">
        <f t="shared" si="931"/>
        <v>0</v>
      </c>
      <c r="BY603" s="169">
        <f t="shared" si="931"/>
        <v>0</v>
      </c>
      <c r="BZ603" s="169">
        <f t="shared" si="931"/>
        <v>0</v>
      </c>
      <c r="CA603" s="169">
        <f t="shared" si="931"/>
        <v>0</v>
      </c>
      <c r="CB603" s="169">
        <f t="shared" si="931"/>
        <v>0</v>
      </c>
      <c r="CC603" s="169">
        <f t="shared" si="931"/>
        <v>0</v>
      </c>
      <c r="CD603" s="169">
        <f t="shared" si="931"/>
        <v>0</v>
      </c>
      <c r="CE603" s="169">
        <f t="shared" si="931"/>
        <v>0</v>
      </c>
      <c r="CF603" s="169">
        <f t="shared" si="931"/>
        <v>0</v>
      </c>
      <c r="CG603" s="169">
        <f t="shared" si="931"/>
        <v>0</v>
      </c>
      <c r="CH603" s="169">
        <f t="shared" si="931"/>
        <v>0</v>
      </c>
      <c r="CI603" s="169">
        <f t="shared" si="931"/>
        <v>0</v>
      </c>
      <c r="CJ603" s="169">
        <f t="shared" si="931"/>
        <v>0</v>
      </c>
      <c r="CK603" s="169">
        <f t="shared" si="931"/>
        <v>0</v>
      </c>
      <c r="CL603" s="169">
        <f t="shared" si="931"/>
        <v>0</v>
      </c>
      <c r="CM603" s="169">
        <f t="shared" si="931"/>
        <v>0</v>
      </c>
      <c r="CN603" s="169">
        <f t="shared" si="931"/>
        <v>0</v>
      </c>
      <c r="CO603" s="169">
        <f t="shared" si="931"/>
        <v>0</v>
      </c>
      <c r="CP603" s="169">
        <f t="shared" si="931"/>
        <v>0</v>
      </c>
      <c r="CQ603" s="169">
        <f t="shared" si="931"/>
        <v>0</v>
      </c>
      <c r="CR603" s="169">
        <f t="shared" si="931"/>
        <v>0</v>
      </c>
      <c r="CS603" s="169">
        <f t="shared" si="931"/>
        <v>0</v>
      </c>
      <c r="CT603" s="169">
        <f t="shared" si="931"/>
        <v>0</v>
      </c>
      <c r="CU603" s="169">
        <f t="shared" si="931"/>
        <v>0</v>
      </c>
      <c r="CV603" s="169">
        <f t="shared" si="931"/>
        <v>0</v>
      </c>
      <c r="CW603" s="169">
        <f t="shared" si="931"/>
        <v>0</v>
      </c>
      <c r="CX603" s="169">
        <f t="shared" si="931"/>
        <v>0</v>
      </c>
      <c r="CY603" s="169">
        <f t="shared" si="931"/>
        <v>0</v>
      </c>
      <c r="CZ603" s="169">
        <f t="shared" si="931"/>
        <v>0</v>
      </c>
      <c r="DA603" s="169">
        <f t="shared" si="931"/>
        <v>0</v>
      </c>
      <c r="DB603" s="169">
        <f t="shared" si="931"/>
        <v>0</v>
      </c>
      <c r="DC603" s="169">
        <f t="shared" si="931"/>
        <v>0</v>
      </c>
      <c r="DD603" s="169">
        <f t="shared" si="931"/>
        <v>0</v>
      </c>
      <c r="DE603" s="169">
        <f t="shared" si="931"/>
        <v>0</v>
      </c>
      <c r="DF603" s="169">
        <f t="shared" si="931"/>
        <v>0</v>
      </c>
      <c r="DG603" s="169">
        <f t="shared" si="931"/>
        <v>0</v>
      </c>
      <c r="DH603" s="169">
        <f t="shared" si="931"/>
        <v>0</v>
      </c>
      <c r="DI603" s="169">
        <f t="shared" si="931"/>
        <v>0</v>
      </c>
      <c r="DJ603" s="169">
        <f t="shared" si="931"/>
        <v>0</v>
      </c>
      <c r="DK603" s="169">
        <f t="shared" si="931"/>
        <v>0</v>
      </c>
      <c r="DL603" s="169">
        <f t="shared" si="931"/>
        <v>0</v>
      </c>
      <c r="DM603" s="169">
        <f t="shared" si="931"/>
        <v>0</v>
      </c>
      <c r="DN603" s="169">
        <f t="shared" si="931"/>
        <v>0</v>
      </c>
      <c r="DO603" s="169">
        <f t="shared" si="931"/>
        <v>0</v>
      </c>
      <c r="DP603" s="169">
        <f t="shared" si="931"/>
        <v>0</v>
      </c>
      <c r="DQ603" s="169">
        <f t="shared" si="931"/>
        <v>0</v>
      </c>
      <c r="DR603" s="169">
        <f t="shared" si="931"/>
        <v>0</v>
      </c>
      <c r="DS603" s="169">
        <f t="shared" si="931"/>
        <v>0</v>
      </c>
      <c r="DT603" s="169">
        <f t="shared" si="931"/>
        <v>0</v>
      </c>
      <c r="DU603" s="169">
        <f t="shared" si="931"/>
        <v>0</v>
      </c>
      <c r="DV603" s="169">
        <f t="shared" si="931"/>
        <v>0</v>
      </c>
      <c r="DW603" s="169"/>
      <c r="DX603" s="177">
        <f>SUM(G603:DW603)</f>
        <v>500</v>
      </c>
    </row>
    <row r="604" spans="1:128" hidden="1" outlineLevel="1" x14ac:dyDescent="0.2">
      <c r="A604" s="168" t="str">
        <f ca="1">Language!A$923</f>
        <v>амортизация (налоговая)</v>
      </c>
      <c r="B604" s="200"/>
      <c r="C604" s="147" t="str">
        <f t="shared" ca="1" si="925"/>
        <v>тыс. руб.</v>
      </c>
      <c r="D604" s="158">
        <v>1</v>
      </c>
      <c r="E604" s="154" t="s">
        <v>707</v>
      </c>
      <c r="F604" s="6" t="s">
        <v>3082</v>
      </c>
      <c r="G604" s="169">
        <f ca="1">IF(SUM($G590:G590)&gt;0.01,0,$B585*G595*IF($B586=0,1,(1+$B588))+IF($B584=0,0,MIN((SUM($G595:G595)-IF(G$2&gt;$B584*12/Prj_Step,SUM($G595:OFFSET(G595,0,-$B584*12/Prj_Step)),0))*IF($B586=0,1,(1+$B588))*(1-$B585)/$B584/12*Параметры!G$37,IF(G$2=1,G595*IF($B586=0,1,(1+$B588)),F605+SUM($F595:G595)*(1-$B585)*IF($B586=0,1,(1+$B588))-SUM($F595:F595)*(1-$B585)*IF($B586=0,1,(1+$B588))))))</f>
        <v>20.833333333333332</v>
      </c>
      <c r="H604" s="169">
        <f ca="1">IF(SUM($G590:H590)&gt;0.01,0,$B585*H595*IF($B586=0,1,(1+$B588))+IF($B584=0,0,MIN((SUM($G595:H595)-IF(H$2&gt;$B584*12/Prj_Step,SUM($G595:OFFSET(H595,0,-$B584*12/Prj_Step)),0))*IF($B586=0,1,(1+$B588))*(1-$B585)/$B584/12*Параметры!H$37,IF(H$2=1,H595*IF($B586=0,1,(1+$B588)),G605+SUM($F595:H595)*(1-$B585)*IF($B586=0,1,(1+$B588))-SUM($F595:G595)*(1-$B585)*IF($B586=0,1,(1+$B588))))))</f>
        <v>20.833333333333332</v>
      </c>
      <c r="I604" s="169">
        <f ca="1">IF(SUM($G590:I590)&gt;0.01,0,$B585*I595*IF($B586=0,1,(1+$B588))+IF($B584=0,0,MIN((SUM($G595:I595)-IF(I$2&gt;$B584*12/Prj_Step,SUM($G595:OFFSET(I595,0,-$B584*12/Prj_Step)),0))*IF($B586=0,1,(1+$B588))*(1-$B585)/$B584/12*Параметры!I$37,IF(I$2=1,I595*IF($B586=0,1,(1+$B588)),H605+SUM($F595:I595)*(1-$B585)*IF($B586=0,1,(1+$B588))-SUM($F595:H595)*(1-$B585)*IF($B586=0,1,(1+$B588))))))</f>
        <v>20.833333333333332</v>
      </c>
      <c r="J604" s="169">
        <f ca="1">IF(SUM($G590:J590)&gt;0.01,0,$B585*J595*IF($B586=0,1,(1+$B588))+IF($B584=0,0,MIN((SUM($G595:J595)-IF(J$2&gt;$B584*12/Prj_Step,SUM($G595:OFFSET(J595,0,-$B584*12/Prj_Step)),0))*IF($B586=0,1,(1+$B588))*(1-$B585)/$B584/12*Параметры!J$37,IF(J$2=1,J595*IF($B586=0,1,(1+$B588)),I605+SUM($F595:J595)*(1-$B585)*IF($B586=0,1,(1+$B588))-SUM($F595:I595)*(1-$B585)*IF($B586=0,1,(1+$B588))))))</f>
        <v>20.833333333333332</v>
      </c>
      <c r="K604" s="169">
        <f ca="1">IF(SUM($G590:K590)&gt;0.01,0,$B585*K595*IF($B586=0,1,(1+$B588))+IF($B584=0,0,MIN((SUM($G595:K595)-IF(K$2&gt;$B584*12/Prj_Step,SUM($G595:OFFSET(K595,0,-$B584*12/Prj_Step)),0))*IF($B586=0,1,(1+$B588))*(1-$B585)/$B584/12*Параметры!K$37,IF(K$2=1,K595*IF($B586=0,1,(1+$B588)),J605+SUM($F595:K595)*(1-$B585)*IF($B586=0,1,(1+$B588))-SUM($F595:J595)*(1-$B585)*IF($B586=0,1,(1+$B588))))))</f>
        <v>20.833333333333332</v>
      </c>
      <c r="L604" s="169">
        <f ca="1">IF(SUM($G590:L590)&gt;0.01,0,$B585*L595*IF($B586=0,1,(1+$B588))+IF($B584=0,0,MIN((SUM($G595:L595)-IF(L$2&gt;$B584*12/Prj_Step,SUM($G595:OFFSET(L595,0,-$B584*12/Prj_Step)),0))*IF($B586=0,1,(1+$B588))*(1-$B585)/$B584/12*Параметры!L$37,IF(L$2=1,L595*IF($B586=0,1,(1+$B588)),K605+SUM($F595:L595)*(1-$B585)*IF($B586=0,1,(1+$B588))-SUM($F595:K595)*(1-$B585)*IF($B586=0,1,(1+$B588))))))</f>
        <v>20.833333333333332</v>
      </c>
      <c r="M604" s="169">
        <f ca="1">IF(SUM($G590:M590)&gt;0.01,0,$B585*M595*IF($B586=0,1,(1+$B588))+IF($B584=0,0,MIN((SUM($G595:M595)-IF(M$2&gt;$B584*12/Prj_Step,SUM($G595:OFFSET(M595,0,-$B584*12/Prj_Step)),0))*IF($B586=0,1,(1+$B588))*(1-$B585)/$B584/12*Параметры!M$37,IF(M$2=1,M595*IF($B586=0,1,(1+$B588)),L605+SUM($F595:M595)*(1-$B585)*IF($B586=0,1,(1+$B588))-SUM($F595:L595)*(1-$B585)*IF($B586=0,1,(1+$B588))))))</f>
        <v>20.833333333333332</v>
      </c>
      <c r="N604" s="169">
        <f ca="1">IF(SUM($G590:N590)&gt;0.01,0,$B585*N595*IF($B586=0,1,(1+$B588))+IF($B584=0,0,MIN((SUM($G595:N595)-IF(N$2&gt;$B584*12/Prj_Step,SUM($G595:OFFSET(N595,0,-$B584*12/Prj_Step)),0))*IF($B586=0,1,(1+$B588))*(1-$B585)/$B584/12*Параметры!N$37,IF(N$2=1,N595*IF($B586=0,1,(1+$B588)),M605+SUM($F595:N595)*(1-$B585)*IF($B586=0,1,(1+$B588))-SUM($F595:M595)*(1-$B585)*IF($B586=0,1,(1+$B588))))))</f>
        <v>20.833333333333332</v>
      </c>
      <c r="O604" s="169">
        <f ca="1">IF(SUM($G590:O590)&gt;0.01,0,$B585*O595*IF($B586=0,1,(1+$B588))+IF($B584=0,0,MIN((SUM($G595:O595)-IF(O$2&gt;$B584*12/Prj_Step,SUM($G595:OFFSET(O595,0,-$B584*12/Prj_Step)),0))*IF($B586=0,1,(1+$B588))*(1-$B585)/$B584/12*Параметры!O$37,IF(O$2=1,O595*IF($B586=0,1,(1+$B588)),N605+SUM($F595:O595)*(1-$B585)*IF($B586=0,1,(1+$B588))-SUM($F595:N595)*(1-$B585)*IF($B586=0,1,(1+$B588))))))</f>
        <v>20.833333333333332</v>
      </c>
      <c r="P604" s="169">
        <f ca="1">IF(SUM($G590:P590)&gt;0.01,0,$B585*P595*IF($B586=0,1,(1+$B588))+IF($B584=0,0,MIN((SUM($G595:P595)-IF(P$2&gt;$B584*12/Prj_Step,SUM($G595:OFFSET(P595,0,-$B584*12/Prj_Step)),0))*IF($B586=0,1,(1+$B588))*(1-$B585)/$B584/12*Параметры!P$37,IF(P$2=1,P595*IF($B586=0,1,(1+$B588)),O605+SUM($F595:P595)*(1-$B585)*IF($B586=0,1,(1+$B588))-SUM($F595:O595)*(1-$B585)*IF($B586=0,1,(1+$B588))))))</f>
        <v>20.833333333333332</v>
      </c>
      <c r="Q604" s="169">
        <f ca="1">IF(SUM($G590:Q590)&gt;0.01,0,$B585*Q595*IF($B586=0,1,(1+$B588))+IF($B584=0,0,MIN((SUM($G595:Q595)-IF(Q$2&gt;$B584*12/Prj_Step,SUM($G595:OFFSET(Q595,0,-$B584*12/Prj_Step)),0))*IF($B586=0,1,(1+$B588))*(1-$B585)/$B584/12*Параметры!Q$37,IF(Q$2=1,Q595*IF($B586=0,1,(1+$B588)),P605+SUM($F595:Q595)*(1-$B585)*IF($B586=0,1,(1+$B588))-SUM($F595:P595)*(1-$B585)*IF($B586=0,1,(1+$B588))))))</f>
        <v>20.833333333333332</v>
      </c>
      <c r="R604" s="169">
        <f ca="1">IF(SUM($G590:R590)&gt;0.01,0,$B585*R595*IF($B586=0,1,(1+$B588))+IF($B584=0,0,MIN((SUM($G595:R595)-IF(R$2&gt;$B584*12/Prj_Step,SUM($G595:OFFSET(R595,0,-$B584*12/Prj_Step)),0))*IF($B586=0,1,(1+$B588))*(1-$B585)/$B584/12*Параметры!R$37,IF(R$2=1,R595*IF($B586=0,1,(1+$B588)),Q605+SUM($F595:R595)*(1-$B585)*IF($B586=0,1,(1+$B588))-SUM($F595:Q595)*(1-$B585)*IF($B586=0,1,(1+$B588))))))</f>
        <v>20.833333333333332</v>
      </c>
      <c r="S604" s="169">
        <f ca="1">IF(SUM($G590:S590)&gt;0.01,0,$B585*S595*IF($B586=0,1,(1+$B588))+IF($B584=0,0,MIN((SUM($G595:S595)-IF(S$2&gt;$B584*12/Prj_Step,SUM($G595:OFFSET(S595,0,-$B584*12/Prj_Step)),0))*IF($B586=0,1,(1+$B588))*(1-$B585)/$B584/12*Параметры!S$37,IF(S$2=1,S595*IF($B586=0,1,(1+$B588)),R605+SUM($F595:S595)*(1-$B585)*IF($B586=0,1,(1+$B588))-SUM($F595:R595)*(1-$B585)*IF($B586=0,1,(1+$B588))))))</f>
        <v>20.833333333333332</v>
      </c>
      <c r="T604" s="169">
        <f ca="1">IF(SUM($G590:T590)&gt;0.01,0,$B585*T595*IF($B586=0,1,(1+$B588))+IF($B584=0,0,MIN((SUM($G595:T595)-IF(T$2&gt;$B584*12/Prj_Step,SUM($G595:OFFSET(T595,0,-$B584*12/Prj_Step)),0))*IF($B586=0,1,(1+$B588))*(1-$B585)/$B584/12*Параметры!T$37,IF(T$2=1,T595*IF($B586=0,1,(1+$B588)),S605+SUM($F595:T595)*(1-$B585)*IF($B586=0,1,(1+$B588))-SUM($F595:S595)*(1-$B585)*IF($B586=0,1,(1+$B588))))))</f>
        <v>20.833333333333332</v>
      </c>
      <c r="U604" s="169">
        <f ca="1">IF(SUM($G590:U590)&gt;0.01,0,$B585*U595*IF($B586=0,1,(1+$B588))+IF($B584=0,0,MIN((SUM($G595:U595)-IF(U$2&gt;$B584*12/Prj_Step,SUM($G595:OFFSET(U595,0,-$B584*12/Prj_Step)),0))*IF($B586=0,1,(1+$B588))*(1-$B585)/$B584/12*Параметры!U$37,IF(U$2=1,U595*IF($B586=0,1,(1+$B588)),T605+SUM($F595:U595)*(1-$B585)*IF($B586=0,1,(1+$B588))-SUM($F595:T595)*(1-$B585)*IF($B586=0,1,(1+$B588))))))</f>
        <v>20.833333333333332</v>
      </c>
      <c r="V604" s="169">
        <f ca="1">IF(SUM($G590:V590)&gt;0.01,0,$B585*V595*IF($B586=0,1,(1+$B588))+IF($B584=0,0,MIN((SUM($G595:V595)-IF(V$2&gt;$B584*12/Prj_Step,SUM($G595:OFFSET(V595,0,-$B584*12/Prj_Step)),0))*IF($B586=0,1,(1+$B588))*(1-$B585)/$B584/12*Параметры!V$37,IF(V$2=1,V595*IF($B586=0,1,(1+$B588)),U605+SUM($F595:V595)*(1-$B585)*IF($B586=0,1,(1+$B588))-SUM($F595:U595)*(1-$B585)*IF($B586=0,1,(1+$B588))))))</f>
        <v>20.833333333333332</v>
      </c>
      <c r="W604" s="169">
        <f ca="1">IF(SUM($G590:W590)&gt;0.01,0,$B585*W595*IF($B586=0,1,(1+$B588))+IF($B584=0,0,MIN((SUM($G595:W595)-IF(W$2&gt;$B584*12/Prj_Step,SUM($G595:OFFSET(W595,0,-$B584*12/Prj_Step)),0))*IF($B586=0,1,(1+$B588))*(1-$B585)/$B584/12*Параметры!W$37,IF(W$2=1,W595*IF($B586=0,1,(1+$B588)),V605+SUM($F595:W595)*(1-$B585)*IF($B586=0,1,(1+$B588))-SUM($F595:V595)*(1-$B585)*IF($B586=0,1,(1+$B588))))))</f>
        <v>20.833333333333332</v>
      </c>
      <c r="X604" s="169">
        <f ca="1">IF(SUM($G590:X590)&gt;0.01,0,$B585*X595*IF($B586=0,1,(1+$B588))+IF($B584=0,0,MIN((SUM($G595:X595)-IF(X$2&gt;$B584*12/Prj_Step,SUM($G595:OFFSET(X595,0,-$B584*12/Prj_Step)),0))*IF($B586=0,1,(1+$B588))*(1-$B585)/$B584/12*Параметры!X$37,IF(X$2=1,X595*IF($B586=0,1,(1+$B588)),W605+SUM($F595:X595)*(1-$B585)*IF($B586=0,1,(1+$B588))-SUM($F595:W595)*(1-$B585)*IF($B586=0,1,(1+$B588))))))</f>
        <v>20.833333333333332</v>
      </c>
      <c r="Y604" s="169">
        <f ca="1">IF(SUM($G590:Y590)&gt;0.01,0,$B585*Y595*IF($B586=0,1,(1+$B588))+IF($B584=0,0,MIN((SUM($G595:Y595)-IF(Y$2&gt;$B584*12/Prj_Step,SUM($G595:OFFSET(Y595,0,-$B584*12/Prj_Step)),0))*IF($B586=0,1,(1+$B588))*(1-$B585)/$B584/12*Параметры!Y$37,IF(Y$2=1,Y595*IF($B586=0,1,(1+$B588)),X605+SUM($F595:Y595)*(1-$B585)*IF($B586=0,1,(1+$B588))-SUM($F595:X595)*(1-$B585)*IF($B586=0,1,(1+$B588))))))</f>
        <v>20.833333333333332</v>
      </c>
      <c r="Z604" s="169">
        <f ca="1">IF(SUM($G590:Z590)&gt;0.01,0,$B585*Z595*IF($B586=0,1,(1+$B588))+IF($B584=0,0,MIN((SUM($G595:Z595)-IF(Z$2&gt;$B584*12/Prj_Step,SUM($G595:OFFSET(Z595,0,-$B584*12/Prj_Step)),0))*IF($B586=0,1,(1+$B588))*(1-$B585)/$B584/12*Параметры!Z$37,IF(Z$2=1,Z595*IF($B586=0,1,(1+$B588)),Y605+SUM($F595:Z595)*(1-$B585)*IF($B586=0,1,(1+$B588))-SUM($F595:Y595)*(1-$B585)*IF($B586=0,1,(1+$B588))))))</f>
        <v>20.833333333333332</v>
      </c>
      <c r="AA604" s="169">
        <f ca="1">IF(SUM($G590:AA590)&gt;0.01,0,$B585*AA595*IF($B586=0,1,(1+$B588))+IF($B584=0,0,MIN((SUM($G595:AA595)-IF(AA$2&gt;$B584*12/Prj_Step,SUM($G595:OFFSET(AA595,0,-$B584*12/Prj_Step)),0))*IF($B586=0,1,(1+$B588))*(1-$B585)/$B584/12*Параметры!AA$37,IF(AA$2=1,AA595*IF($B586=0,1,(1+$B588)),Z605+SUM($F595:AA595)*(1-$B585)*IF($B586=0,1,(1+$B588))-SUM($F595:Z595)*(1-$B585)*IF($B586=0,1,(1+$B588))))))</f>
        <v>20.833333333333332</v>
      </c>
      <c r="AB604" s="169">
        <f ca="1">IF(SUM($G590:AB590)&gt;0.01,0,$B585*AB595*IF($B586=0,1,(1+$B588))+IF($B584=0,0,MIN((SUM($G595:AB595)-IF(AB$2&gt;$B584*12/Prj_Step,SUM($G595:OFFSET(AB595,0,-$B584*12/Prj_Step)),0))*IF($B586=0,1,(1+$B588))*(1-$B585)/$B584/12*Параметры!AB$37,IF(AB$2=1,AB595*IF($B586=0,1,(1+$B588)),AA605+SUM($F595:AB595)*(1-$B585)*IF($B586=0,1,(1+$B588))-SUM($F595:AA595)*(1-$B585)*IF($B586=0,1,(1+$B588))))))</f>
        <v>20.833333333333332</v>
      </c>
      <c r="AC604" s="169">
        <f ca="1">IF(SUM($G590:AC590)&gt;0.01,0,$B585*AC595*IF($B586=0,1,(1+$B588))+IF($B584=0,0,MIN((SUM($G595:AC595)-IF(AC$2&gt;$B584*12/Prj_Step,SUM($G595:OFFSET(AC595,0,-$B584*12/Prj_Step)),0))*IF($B586=0,1,(1+$B588))*(1-$B585)/$B584/12*Параметры!AC$37,IF(AC$2=1,AC595*IF($B586=0,1,(1+$B588)),AB605+SUM($F595:AC595)*(1-$B585)*IF($B586=0,1,(1+$B588))-SUM($F595:AB595)*(1-$B585)*IF($B586=0,1,(1+$B588))))))</f>
        <v>20.833333333333332</v>
      </c>
      <c r="AD604" s="169">
        <f ca="1">IF(SUM($G590:AD590)&gt;0.01,0,$B585*AD595*IF($B586=0,1,(1+$B588))+IF($B584=0,0,MIN((SUM($G595:AD595)-IF(AD$2&gt;$B584*12/Prj_Step,SUM($G595:OFFSET(AD595,0,-$B584*12/Prj_Step)),0))*IF($B586=0,1,(1+$B588))*(1-$B585)/$B584/12*Параметры!AD$37,IF(AD$2=1,AD595*IF($B586=0,1,(1+$B588)),AC605+SUM($F595:AD595)*(1-$B585)*IF($B586=0,1,(1+$B588))-SUM($F595:AC595)*(1-$B585)*IF($B586=0,1,(1+$B588))))))</f>
        <v>20.833333333333332</v>
      </c>
      <c r="AE604" s="169">
        <f ca="1">IF(SUM($G590:AE590)&gt;0.01,0,$B585*AE595*IF($B586=0,1,(1+$B588))+IF($B584=0,0,MIN((SUM($G595:AE595)-IF(AE$2&gt;$B584*12/Prj_Step,SUM($G595:OFFSET(AE595,0,-$B584*12/Prj_Step)),0))*IF($B586=0,1,(1+$B588))*(1-$B585)/$B584/12*Параметры!AE$37,IF(AE$2=1,AE595*IF($B586=0,1,(1+$B588)),AD605+SUM($F595:AE595)*(1-$B585)*IF($B586=0,1,(1+$B588))-SUM($F595:AD595)*(1-$B585)*IF($B586=0,1,(1+$B588))))))</f>
        <v>20.833333333333332</v>
      </c>
      <c r="AF604" s="169">
        <f ca="1">IF(SUM($G590:AF590)&gt;0.01,0,$B585*AF595*IF($B586=0,1,(1+$B588))+IF($B584=0,0,MIN((SUM($G595:AF595)-IF(AF$2&gt;$B584*12/Prj_Step,SUM($G595:OFFSET(AF595,0,-$B584*12/Prj_Step)),0))*IF($B586=0,1,(1+$B588))*(1-$B585)/$B584/12*Параметры!AF$37,IF(AF$2=1,AF595*IF($B586=0,1,(1+$B588)),AE605+SUM($F595:AF595)*(1-$B585)*IF($B586=0,1,(1+$B588))-SUM($F595:AE595)*(1-$B585)*IF($B586=0,1,(1+$B588))))))</f>
        <v>20.833333333333332</v>
      </c>
      <c r="AG604" s="169">
        <f ca="1">IF(SUM($G590:AG590)&gt;0.01,0,$B585*AG595*IF($B586=0,1,(1+$B588))+IF($B584=0,0,MIN((SUM($G595:AG595)-IF(AG$2&gt;$B584*12/Prj_Step,SUM($G595:OFFSET(AG595,0,-$B584*12/Prj_Step)),0))*IF($B586=0,1,(1+$B588))*(1-$B585)/$B584/12*Параметры!AG$37,IF(AG$2=1,AG595*IF($B586=0,1,(1+$B588)),AF605+SUM($F595:AG595)*(1-$B585)*IF($B586=0,1,(1+$B588))-SUM($F595:AF595)*(1-$B585)*IF($B586=0,1,(1+$B588))))))</f>
        <v>20.833333333333332</v>
      </c>
      <c r="AH604" s="169">
        <f ca="1">IF(SUM($G590:AH590)&gt;0.01,0,$B585*AH595*IF($B586=0,1,(1+$B588))+IF($B584=0,0,MIN((SUM($G595:AH595)-IF(AH$2&gt;$B584*12/Prj_Step,SUM($G595:OFFSET(AH595,0,-$B584*12/Prj_Step)),0))*IF($B586=0,1,(1+$B588))*(1-$B585)/$B584/12*Параметры!AH$37,IF(AH$2=1,AH595*IF($B586=0,1,(1+$B588)),AG605+SUM($F595:AH595)*(1-$B585)*IF($B586=0,1,(1+$B588))-SUM($F595:AG595)*(1-$B585)*IF($B586=0,1,(1+$B588))))))</f>
        <v>20.833333333333332</v>
      </c>
      <c r="AI604" s="169">
        <f ca="1">IF(SUM($G590:AI590)&gt;0.01,0,$B585*AI595*IF($B586=0,1,(1+$B588))+IF($B584=0,0,MIN((SUM($G595:AI595)-IF(AI$2&gt;$B584*12/Prj_Step,SUM($G595:OFFSET(AI595,0,-$B584*12/Prj_Step)),0))*IF($B586=0,1,(1+$B588))*(1-$B585)/$B584/12*Параметры!AI$37,IF(AI$2=1,AI595*IF($B586=0,1,(1+$B588)),AH605+SUM($F595:AI595)*(1-$B585)*IF($B586=0,1,(1+$B588))-SUM($F595:AH595)*(1-$B585)*IF($B586=0,1,(1+$B588))))))</f>
        <v>20.833333333333332</v>
      </c>
      <c r="AJ604" s="169">
        <f ca="1">IF(SUM($G590:AJ590)&gt;0.01,0,$B585*AJ595*IF($B586=0,1,(1+$B588))+IF($B584=0,0,MIN((SUM($G595:AJ595)-IF(AJ$2&gt;$B584*12/Prj_Step,SUM($G595:OFFSET(AJ595,0,-$B584*12/Prj_Step)),0))*IF($B586=0,1,(1+$B588))*(1-$B585)/$B584/12*Параметры!AJ$37,IF(AJ$2=1,AJ595*IF($B586=0,1,(1+$B588)),AI605+SUM($F595:AJ595)*(1-$B585)*IF($B586=0,1,(1+$B588))-SUM($F595:AI595)*(1-$B585)*IF($B586=0,1,(1+$B588))))))</f>
        <v>20.833333333333332</v>
      </c>
      <c r="AK604" s="169">
        <f ca="1">IF(SUM($G590:AK590)&gt;0.01,0,$B585*AK595*IF($B586=0,1,(1+$B588))+IF($B584=0,0,MIN((SUM($G595:AK595)-IF(AK$2&gt;$B584*12/Prj_Step,SUM($G595:OFFSET(AK595,0,-$B584*12/Prj_Step)),0))*IF($B586=0,1,(1+$B588))*(1-$B585)/$B584/12*Параметры!AK$37,IF(AK$2=1,AK595*IF($B586=0,1,(1+$B588)),AJ605+SUM($F595:AK595)*(1-$B585)*IF($B586=0,1,(1+$B588))-SUM($F595:AJ595)*(1-$B585)*IF($B586=0,1,(1+$B588))))))</f>
        <v>20.833333333333332</v>
      </c>
      <c r="AL604" s="169">
        <f ca="1">IF(SUM($G590:AL590)&gt;0.01,0,$B585*AL595*IF($B586=0,1,(1+$B588))+IF($B584=0,0,MIN((SUM($G595:AL595)-IF(AL$2&gt;$B584*12/Prj_Step,SUM($G595:OFFSET(AL595,0,-$B584*12/Prj_Step)),0))*IF($B586=0,1,(1+$B588))*(1-$B585)/$B584/12*Параметры!AL$37,IF(AL$2=1,AL595*IF($B586=0,1,(1+$B588)),AK605+SUM($F595:AL595)*(1-$B585)*IF($B586=0,1,(1+$B588))-SUM($F595:AK595)*(1-$B585)*IF($B586=0,1,(1+$B588))))))</f>
        <v>20.833333333333332</v>
      </c>
      <c r="AM604" s="169">
        <f ca="1">IF(SUM($G590:AM590)&gt;0.01,0,$B585*AM595*IF($B586=0,1,(1+$B588))+IF($B584=0,0,MIN((SUM($G595:AM595)-IF(AM$2&gt;$B584*12/Prj_Step,SUM($G595:OFFSET(AM595,0,-$B584*12/Prj_Step)),0))*IF($B586=0,1,(1+$B588))*(1-$B585)/$B584/12*Параметры!AM$37,IF(AM$2=1,AM595*IF($B586=0,1,(1+$B588)),AL605+SUM($F595:AM595)*(1-$B585)*IF($B586=0,1,(1+$B588))-SUM($F595:AL595)*(1-$B585)*IF($B586=0,1,(1+$B588))))))</f>
        <v>20.833333333333332</v>
      </c>
      <c r="AN604" s="169">
        <f ca="1">IF(SUM($G590:AN590)&gt;0.01,0,$B585*AN595*IF($B586=0,1,(1+$B588))+IF($B584=0,0,MIN((SUM($G595:AN595)-IF(AN$2&gt;$B584*12/Prj_Step,SUM($G595:OFFSET(AN595,0,-$B584*12/Prj_Step)),0))*IF($B586=0,1,(1+$B588))*(1-$B585)/$B584/12*Параметры!AN$37,IF(AN$2=1,AN595*IF($B586=0,1,(1+$B588)),AM605+SUM($F595:AN595)*(1-$B585)*IF($B586=0,1,(1+$B588))-SUM($F595:AM595)*(1-$B585)*IF($B586=0,1,(1+$B588))))))</f>
        <v>20.833333333333332</v>
      </c>
      <c r="AO604" s="169">
        <f ca="1">IF(SUM($G590:AO590)&gt;0.01,0,$B585*AO595*IF($B586=0,1,(1+$B588))+IF($B584=0,0,MIN((SUM($G595:AO595)-IF(AO$2&gt;$B584*12/Prj_Step,SUM($G595:OFFSET(AO595,0,-$B584*12/Prj_Step)),0))*IF($B586=0,1,(1+$B588))*(1-$B585)/$B584/12*Параметры!AO$37,IF(AO$2=1,AO595*IF($B586=0,1,(1+$B588)),AN605+SUM($F595:AO595)*(1-$B585)*IF($B586=0,1,(1+$B588))-SUM($F595:AN595)*(1-$B585)*IF($B586=0,1,(1+$B588))))))</f>
        <v>20.833333333333332</v>
      </c>
      <c r="AP604" s="169">
        <f ca="1">IF(SUM($G590:AP590)&gt;0.01,0,$B585*AP595*IF($B586=0,1,(1+$B588))+IF($B584=0,0,MIN((SUM($G595:AP595)-IF(AP$2&gt;$B584*12/Prj_Step,SUM($G595:OFFSET(AP595,0,-$B584*12/Prj_Step)),0))*IF($B586=0,1,(1+$B588))*(1-$B585)/$B584/12*Параметры!AP$37,IF(AP$2=1,AP595*IF($B586=0,1,(1+$B588)),AO605+SUM($F595:AP595)*(1-$B585)*IF($B586=0,1,(1+$B588))-SUM($F595:AO595)*(1-$B585)*IF($B586=0,1,(1+$B588))))))</f>
        <v>20.833333333333332</v>
      </c>
      <c r="AQ604" s="169">
        <f ca="1">IF(SUM($G590:AQ590)&gt;0.01,0,$B585*AQ595*IF($B586=0,1,(1+$B588))+IF($B584=0,0,MIN((SUM($G595:AQ595)-IF(AQ$2&gt;$B584*12/Prj_Step,SUM($G595:OFFSET(AQ595,0,-$B584*12/Prj_Step)),0))*IF($B586=0,1,(1+$B588))*(1-$B585)/$B584/12*Параметры!AQ$37,IF(AQ$2=1,AQ595*IF($B586=0,1,(1+$B588)),AP605+SUM($F595:AQ595)*(1-$B585)*IF($B586=0,1,(1+$B588))-SUM($F595:AP595)*(1-$B585)*IF($B586=0,1,(1+$B588))))))</f>
        <v>20.833333333333332</v>
      </c>
      <c r="AR604" s="169">
        <f ca="1">IF(SUM($G590:AR590)&gt;0.01,0,$B585*AR595*IF($B586=0,1,(1+$B588))+IF($B584=0,0,MIN((SUM($G595:AR595)-IF(AR$2&gt;$B584*12/Prj_Step,SUM($G595:OFFSET(AR595,0,-$B584*12/Prj_Step)),0))*IF($B586=0,1,(1+$B588))*(1-$B585)/$B584/12*Параметры!AR$37,IF(AR$2=1,AR595*IF($B586=0,1,(1+$B588)),AQ605+SUM($F595:AR595)*(1-$B585)*IF($B586=0,1,(1+$B588))-SUM($F595:AQ595)*(1-$B585)*IF($B586=0,1,(1+$B588))))))</f>
        <v>20.833333333333332</v>
      </c>
      <c r="AS604" s="169">
        <f ca="1">IF(SUM($G590:AS590)&gt;0.01,0,$B585*AS595*IF($B586=0,1,(1+$B588))+IF($B584=0,0,MIN((SUM($G595:AS595)-IF(AS$2&gt;$B584*12/Prj_Step,SUM($G595:OFFSET(AS595,0,-$B584*12/Prj_Step)),0))*IF($B586=0,1,(1+$B588))*(1-$B585)/$B584/12*Параметры!AS$37,IF(AS$2=1,AS595*IF($B586=0,1,(1+$B588)),AR605+SUM($F595:AS595)*(1-$B585)*IF($B586=0,1,(1+$B588))-SUM($F595:AR595)*(1-$B585)*IF($B586=0,1,(1+$B588))))))</f>
        <v>20.833333333333332</v>
      </c>
      <c r="AT604" s="169">
        <f ca="1">IF(SUM($G590:AT590)&gt;0.01,0,$B585*AT595*IF($B586=0,1,(1+$B588))+IF($B584=0,0,MIN((SUM($G595:AT595)-IF(AT$2&gt;$B584*12/Prj_Step,SUM($G595:OFFSET(AT595,0,-$B584*12/Prj_Step)),0))*IF($B586=0,1,(1+$B588))*(1-$B585)/$B584/12*Параметры!AT$37,IF(AT$2=1,AT595*IF($B586=0,1,(1+$B588)),AS605+SUM($F595:AT595)*(1-$B585)*IF($B586=0,1,(1+$B588))-SUM($F595:AS595)*(1-$B585)*IF($B586=0,1,(1+$B588))))))</f>
        <v>20.833333333333332</v>
      </c>
      <c r="AU604" s="169">
        <f ca="1">IF(SUM($G590:AU590)&gt;0.01,0,$B585*AU595*IF($B586=0,1,(1+$B588))+IF($B584=0,0,MIN((SUM($G595:AU595)-IF(AU$2&gt;$B584*12/Prj_Step,SUM($G595:OFFSET(AU595,0,-$B584*12/Prj_Step)),0))*IF($B586=0,1,(1+$B588))*(1-$B585)/$B584/12*Параметры!AU$37,IF(AU$2=1,AU595*IF($B586=0,1,(1+$B588)),AT605+SUM($F595:AU595)*(1-$B585)*IF($B586=0,1,(1+$B588))-SUM($F595:AT595)*(1-$B585)*IF($B586=0,1,(1+$B588))))))</f>
        <v>20.833333333333332</v>
      </c>
      <c r="AV604" s="169">
        <f ca="1">IF(SUM($G590:AV590)&gt;0.01,0,$B585*AV595*IF($B586=0,1,(1+$B588))+IF($B584=0,0,MIN((SUM($G595:AV595)-IF(AV$2&gt;$B584*12/Prj_Step,SUM($G595:OFFSET(AV595,0,-$B584*12/Prj_Step)),0))*IF($B586=0,1,(1+$B588))*(1-$B585)/$B584/12*Параметры!AV$37,IF(AV$2=1,AV595*IF($B586=0,1,(1+$B588)),AU605+SUM($F595:AV595)*(1-$B585)*IF($B586=0,1,(1+$B588))-SUM($F595:AU595)*(1-$B585)*IF($B586=0,1,(1+$B588))))))</f>
        <v>20.833333333333332</v>
      </c>
      <c r="AW604" s="169">
        <f ca="1">IF(SUM($G590:AW590)&gt;0.01,0,$B585*AW595*IF($B586=0,1,(1+$B588))+IF($B584=0,0,MIN((SUM($G595:AW595)-IF(AW$2&gt;$B584*12/Prj_Step,SUM($G595:OFFSET(AW595,0,-$B584*12/Prj_Step)),0))*IF($B586=0,1,(1+$B588))*(1-$B585)/$B584/12*Параметры!AW$37,IF(AW$2=1,AW595*IF($B586=0,1,(1+$B588)),AV605+SUM($F595:AW595)*(1-$B585)*IF($B586=0,1,(1+$B588))-SUM($F595:AV595)*(1-$B585)*IF($B586=0,1,(1+$B588))))))</f>
        <v>20.833333333333332</v>
      </c>
      <c r="AX604" s="169">
        <f ca="1">IF(SUM($G590:AX590)&gt;0.01,0,$B585*AX595*IF($B586=0,1,(1+$B588))+IF($B584=0,0,MIN((SUM($G595:AX595)-IF(AX$2&gt;$B584*12/Prj_Step,SUM($G595:OFFSET(AX595,0,-$B584*12/Prj_Step)),0))*IF($B586=0,1,(1+$B588))*(1-$B585)/$B584/12*Параметры!AX$37,IF(AX$2=1,AX595*IF($B586=0,1,(1+$B588)),AW605+SUM($F595:AX595)*(1-$B585)*IF($B586=0,1,(1+$B588))-SUM($F595:AW595)*(1-$B585)*IF($B586=0,1,(1+$B588))))))</f>
        <v>20.833333333333332</v>
      </c>
      <c r="AY604" s="169">
        <f ca="1">IF(SUM($G590:AY590)&gt;0.01,0,$B585*AY595*IF($B586=0,1,(1+$B588))+IF($B584=0,0,MIN((SUM($G595:AY595)-IF(AY$2&gt;$B584*12/Prj_Step,SUM($G595:OFFSET(AY595,0,-$B584*12/Prj_Step)),0))*IF($B586=0,1,(1+$B588))*(1-$B585)/$B584/12*Параметры!AY$37,IF(AY$2=1,AY595*IF($B586=0,1,(1+$B588)),AX605+SUM($F595:AY595)*(1-$B585)*IF($B586=0,1,(1+$B588))-SUM($F595:AX595)*(1-$B585)*IF($B586=0,1,(1+$B588))))))</f>
        <v>20.833333333333332</v>
      </c>
      <c r="AZ604" s="169">
        <f ca="1">IF(SUM($G590:AZ590)&gt;0.01,0,$B585*AZ595*IF($B586=0,1,(1+$B588))+IF($B584=0,0,MIN((SUM($G595:AZ595)-IF(AZ$2&gt;$B584*12/Prj_Step,SUM($G595:OFFSET(AZ595,0,-$B584*12/Prj_Step)),0))*IF($B586=0,1,(1+$B588))*(1-$B585)/$B584/12*Параметры!AZ$37,IF(AZ$2=1,AZ595*IF($B586=0,1,(1+$B588)),AY605+SUM($F595:AZ595)*(1-$B585)*IF($B586=0,1,(1+$B588))-SUM($F595:AY595)*(1-$B585)*IF($B586=0,1,(1+$B588))))))</f>
        <v>20.833333333333332</v>
      </c>
      <c r="BA604" s="169">
        <f ca="1">IF(SUM($G590:BA590)&gt;0.01,0,$B585*BA595*IF($B586=0,1,(1+$B588))+IF($B584=0,0,MIN((SUM($G595:BA595)-IF(BA$2&gt;$B584*12/Prj_Step,SUM($G595:OFFSET(BA595,0,-$B584*12/Prj_Step)),0))*IF($B586=0,1,(1+$B588))*(1-$B585)/$B584/12*Параметры!BA$37,IF(BA$2=1,BA595*IF($B586=0,1,(1+$B588)),AZ605+SUM($F595:BA595)*(1-$B585)*IF($B586=0,1,(1+$B588))-SUM($F595:AZ595)*(1-$B585)*IF($B586=0,1,(1+$B588))))))</f>
        <v>20.833333333333332</v>
      </c>
      <c r="BB604" s="169">
        <f ca="1">IF(SUM($G590:BB590)&gt;0.01,0,$B585*BB595*IF($B586=0,1,(1+$B588))+IF($B584=0,0,MIN((SUM($G595:BB595)-IF(BB$2&gt;$B584*12/Prj_Step,SUM($G595:OFFSET(BB595,0,-$B584*12/Prj_Step)),0))*IF($B586=0,1,(1+$B588))*(1-$B585)/$B584/12*Параметры!BB$37,IF(BB$2=1,BB595*IF($B586=0,1,(1+$B588)),BA605+SUM($F595:BB595)*(1-$B585)*IF($B586=0,1,(1+$B588))-SUM($F595:BA595)*(1-$B585)*IF($B586=0,1,(1+$B588))))))</f>
        <v>20.833333333333332</v>
      </c>
      <c r="BC604" s="169">
        <f ca="1">IF(SUM($G590:BC590)&gt;0.01,0,$B585*BC595*IF($B586=0,1,(1+$B588))+IF($B584=0,0,MIN((SUM($G595:BC595)-IF(BC$2&gt;$B584*12/Prj_Step,SUM($G595:OFFSET(BC595,0,-$B584*12/Prj_Step)),0))*IF($B586=0,1,(1+$B588))*(1-$B585)/$B584/12*Параметры!BC$37,IF(BC$2=1,BC595*IF($B586=0,1,(1+$B588)),BB605+SUM($F595:BC595)*(1-$B585)*IF($B586=0,1,(1+$B588))-SUM($F595:BB595)*(1-$B585)*IF($B586=0,1,(1+$B588))))))</f>
        <v>20.833333333333332</v>
      </c>
      <c r="BD604" s="169">
        <f ca="1">IF(SUM($G590:BD590)&gt;0.01,0,$B585*BD595*IF($B586=0,1,(1+$B588))+IF($B584=0,0,MIN((SUM($G595:BD595)-IF(BD$2&gt;$B584*12/Prj_Step,SUM($G595:OFFSET(BD595,0,-$B584*12/Prj_Step)),0))*IF($B586=0,1,(1+$B588))*(1-$B585)/$B584/12*Параметры!BD$37,IF(BD$2=1,BD595*IF($B586=0,1,(1+$B588)),BC605+SUM($F595:BD595)*(1-$B585)*IF($B586=0,1,(1+$B588))-SUM($F595:BC595)*(1-$B585)*IF($B586=0,1,(1+$B588))))))</f>
        <v>20.833333333333332</v>
      </c>
      <c r="BE604" s="169">
        <f ca="1">IF(SUM($G590:BE590)&gt;0.01,0,$B585*BE595*IF($B586=0,1,(1+$B588))+IF($B584=0,0,MIN((SUM($G595:BE595)-IF(BE$2&gt;$B584*12/Prj_Step,SUM($G595:OFFSET(BE595,0,-$B584*12/Prj_Step)),0))*IF($B586=0,1,(1+$B588))*(1-$B585)/$B584/12*Параметры!BE$37,IF(BE$2=1,BE595*IF($B586=0,1,(1+$B588)),BD605+SUM($F595:BE595)*(1-$B585)*IF($B586=0,1,(1+$B588))-SUM($F595:BD595)*(1-$B585)*IF($B586=0,1,(1+$B588))))))</f>
        <v>20.833333333333332</v>
      </c>
      <c r="BF604" s="169">
        <f ca="1">IF(SUM($G590:BF590)&gt;0.01,0,$B585*BF595*IF($B586=0,1,(1+$B588))+IF($B584=0,0,MIN((SUM($G595:BF595)-IF(BF$2&gt;$B584*12/Prj_Step,SUM($G595:OFFSET(BF595,0,-$B584*12/Prj_Step)),0))*IF($B586=0,1,(1+$B588))*(1-$B585)/$B584/12*Параметры!BF$37,IF(BF$2=1,BF595*IF($B586=0,1,(1+$B588)),BE605+SUM($F595:BF595)*(1-$B585)*IF($B586=0,1,(1+$B588))-SUM($F595:BE595)*(1-$B585)*IF($B586=0,1,(1+$B588))))))</f>
        <v>20.833333333333332</v>
      </c>
      <c r="BG604" s="169">
        <f ca="1">IF(SUM($G590:BG590)&gt;0.01,0,$B585*BG595*IF($B586=0,1,(1+$B588))+IF($B584=0,0,MIN((SUM($G595:BG595)-IF(BG$2&gt;$B584*12/Prj_Step,SUM($G595:OFFSET(BG595,0,-$B584*12/Prj_Step)),0))*IF($B586=0,1,(1+$B588))*(1-$B585)/$B584/12*Параметры!BG$37,IF(BG$2=1,BG595*IF($B586=0,1,(1+$B588)),BF605+SUM($F595:BG595)*(1-$B585)*IF($B586=0,1,(1+$B588))-SUM($F595:BF595)*(1-$B585)*IF($B586=0,1,(1+$B588))))))</f>
        <v>20.833333333333332</v>
      </c>
      <c r="BH604" s="169">
        <f ca="1">IF(SUM($G590:BH590)&gt;0.01,0,$B585*BH595*IF($B586=0,1,(1+$B588))+IF($B584=0,0,MIN((SUM($G595:BH595)-IF(BH$2&gt;$B584*12/Prj_Step,SUM($G595:OFFSET(BH595,0,-$B584*12/Prj_Step)),0))*IF($B586=0,1,(1+$B588))*(1-$B585)/$B584/12*Параметры!BH$37,IF(BH$2=1,BH595*IF($B586=0,1,(1+$B588)),BG605+SUM($F595:BH595)*(1-$B585)*IF($B586=0,1,(1+$B588))-SUM($F595:BG595)*(1-$B585)*IF($B586=0,1,(1+$B588))))))</f>
        <v>20.833333333333332</v>
      </c>
      <c r="BI604" s="169">
        <f ca="1">IF(SUM($G590:BI590)&gt;0.01,0,$B585*BI595*IF($B586=0,1,(1+$B588))+IF($B584=0,0,MIN((SUM($G595:BI595)-IF(BI$2&gt;$B584*12/Prj_Step,SUM($G595:OFFSET(BI595,0,-$B584*12/Prj_Step)),0))*IF($B586=0,1,(1+$B588))*(1-$B585)/$B584/12*Параметры!BI$37,IF(BI$2=1,BI595*IF($B586=0,1,(1+$B588)),BH605+SUM($F595:BI595)*(1-$B585)*IF($B586=0,1,(1+$B588))-SUM($F595:BH595)*(1-$B585)*IF($B586=0,1,(1+$B588))))))</f>
        <v>20.833333333333332</v>
      </c>
      <c r="BJ604" s="169">
        <f ca="1">IF(SUM($G590:BJ590)&gt;0.01,0,$B585*BJ595*IF($B586=0,1,(1+$B588))+IF($B584=0,0,MIN((SUM($G595:BJ595)-IF(BJ$2&gt;$B584*12/Prj_Step,SUM($G595:OFFSET(BJ595,0,-$B584*12/Prj_Step)),0))*IF($B586=0,1,(1+$B588))*(1-$B585)/$B584/12*Параметры!BJ$37,IF(BJ$2=1,BJ595*IF($B586=0,1,(1+$B588)),BI605+SUM($F595:BJ595)*(1-$B585)*IF($B586=0,1,(1+$B588))-SUM($F595:BI595)*(1-$B585)*IF($B586=0,1,(1+$B588))))))</f>
        <v>20.833333333333332</v>
      </c>
      <c r="BK604" s="169">
        <f ca="1">IF(SUM($G590:BK590)&gt;0.01,0,$B585*BK595*IF($B586=0,1,(1+$B588))+IF($B584=0,0,MIN((SUM($G595:BK595)-IF(BK$2&gt;$B584*12/Prj_Step,SUM($G595:OFFSET(BK595,0,-$B584*12/Prj_Step)),0))*IF($B586=0,1,(1+$B588))*(1-$B585)/$B584/12*Параметры!BK$37,IF(BK$2=1,BK595*IF($B586=0,1,(1+$B588)),BJ605+SUM($F595:BK595)*(1-$B585)*IF($B586=0,1,(1+$B588))-SUM($F595:BJ595)*(1-$B585)*IF($B586=0,1,(1+$B588))))))</f>
        <v>20.833333333333332</v>
      </c>
      <c r="BL604" s="169">
        <f ca="1">IF(SUM($G590:BL590)&gt;0.01,0,$B585*BL595*IF($B586=0,1,(1+$B588))+IF($B584=0,0,MIN((SUM($G595:BL595)-IF(BL$2&gt;$B584*12/Prj_Step,SUM($G595:OFFSET(BL595,0,-$B584*12/Prj_Step)),0))*IF($B586=0,1,(1+$B588))*(1-$B585)/$B584/12*Параметры!BL$37,IF(BL$2=1,BL595*IF($B586=0,1,(1+$B588)),BK605+SUM($F595:BL595)*(1-$B585)*IF($B586=0,1,(1+$B588))-SUM($F595:BK595)*(1-$B585)*IF($B586=0,1,(1+$B588))))))</f>
        <v>20.833333333333332</v>
      </c>
      <c r="BM604" s="169">
        <f ca="1">IF(SUM($G590:BM590)&gt;0.01,0,$B585*BM595*IF($B586=0,1,(1+$B588))+IF($B584=0,0,MIN((SUM($G595:BM595)-IF(BM$2&gt;$B584*12/Prj_Step,SUM($G595:OFFSET(BM595,0,-$B584*12/Prj_Step)),0))*IF($B586=0,1,(1+$B588))*(1-$B585)/$B584/12*Параметры!BM$37,IF(BM$2=1,BM595*IF($B586=0,1,(1+$B588)),BL605+SUM($F595:BM595)*(1-$B585)*IF($B586=0,1,(1+$B588))-SUM($F595:BL595)*(1-$B585)*IF($B586=0,1,(1+$B588))))))</f>
        <v>20.833333333333332</v>
      </c>
      <c r="BN604" s="169">
        <f ca="1">IF(SUM($G590:BN590)&gt;0.01,0,$B585*BN595*IF($B586=0,1,(1+$B588))+IF($B584=0,0,MIN((SUM($G595:BN595)-IF(BN$2&gt;$B584*12/Prj_Step,SUM($G595:OFFSET(BN595,0,-$B584*12/Prj_Step)),0))*IF($B586=0,1,(1+$B588))*(1-$B585)/$B584/12*Параметры!BN$37,IF(BN$2=1,BN595*IF($B586=0,1,(1+$B588)),BM605+SUM($F595:BN595)*(1-$B585)*IF($B586=0,1,(1+$B588))-SUM($F595:BM595)*(1-$B585)*IF($B586=0,1,(1+$B588))))))</f>
        <v>20.833333333333332</v>
      </c>
      <c r="BO604" s="169">
        <f ca="1">IF(SUM($G590:BO590)&gt;0.01,0,$B585*BO595*IF($B586=0,1,(1+$B588))+IF($B584=0,0,MIN((SUM($G595:BO595)-IF(BO$2&gt;$B584*12/Prj_Step,SUM($G595:OFFSET(BO595,0,-$B584*12/Prj_Step)),0))*IF($B586=0,1,(1+$B588))*(1-$B585)/$B584/12*Параметры!BO$37,IF(BO$2=1,BO595*IF($B586=0,1,(1+$B588)),BN605+SUM($F595:BO595)*(1-$B585)*IF($B586=0,1,(1+$B588))-SUM($F595:BN595)*(1-$B585)*IF($B586=0,1,(1+$B588))))))</f>
        <v>20.833333333333332</v>
      </c>
      <c r="BP604" s="169">
        <f ca="1">IF(SUM($G590:BP590)&gt;0.01,0,$B585*BP595*IF($B586=0,1,(1+$B588))+IF($B584=0,0,MIN((SUM($G595:BP595)-IF(BP$2&gt;$B584*12/Prj_Step,SUM($G595:OFFSET(BP595,0,-$B584*12/Prj_Step)),0))*IF($B586=0,1,(1+$B588))*(1-$B585)/$B584/12*Параметры!BP$37,IF(BP$2=1,BP595*IF($B586=0,1,(1+$B588)),BO605+SUM($F595:BP595)*(1-$B585)*IF($B586=0,1,(1+$B588))-SUM($F595:BO595)*(1-$B585)*IF($B586=0,1,(1+$B588))))))</f>
        <v>20.833333333333332</v>
      </c>
      <c r="BQ604" s="169">
        <f ca="1">IF(SUM($G590:BQ590)&gt;0.01,0,$B585*BQ595*IF($B586=0,1,(1+$B588))+IF($B584=0,0,MIN((SUM($G595:BQ595)-IF(BQ$2&gt;$B584*12/Prj_Step,SUM($G595:OFFSET(BQ595,0,-$B584*12/Prj_Step)),0))*IF($B586=0,1,(1+$B588))*(1-$B585)/$B584/12*Параметры!BQ$37,IF(BQ$2=1,BQ595*IF($B586=0,1,(1+$B588)),BP605+SUM($F595:BQ595)*(1-$B585)*IF($B586=0,1,(1+$B588))-SUM($F595:BP595)*(1-$B585)*IF($B586=0,1,(1+$B588))))))</f>
        <v>20.833333333333332</v>
      </c>
      <c r="BR604" s="169">
        <f ca="1">IF(SUM($G590:BR590)&gt;0.01,0,$B585*BR595*IF($B586=0,1,(1+$B588))+IF($B584=0,0,MIN((SUM($G595:BR595)-IF(BR$2&gt;$B584*12/Prj_Step,SUM($G595:OFFSET(BR595,0,-$B584*12/Prj_Step)),0))*IF($B586=0,1,(1+$B588))*(1-$B585)/$B584/12*Параметры!BR$37,IF(BR$2=1,BR595*IF($B586=0,1,(1+$B588)),BQ605+SUM($F595:BR595)*(1-$B585)*IF($B586=0,1,(1+$B588))-SUM($F595:BQ595)*(1-$B585)*IF($B586=0,1,(1+$B588))))))</f>
        <v>20.833333333333332</v>
      </c>
      <c r="BS604" s="169">
        <f ca="1">IF(SUM($G590:BS590)&gt;0.01,0,$B585*BS595*IF($B586=0,1,(1+$B588))+IF($B584=0,0,MIN((SUM($G595:BS595)-IF(BS$2&gt;$B584*12/Prj_Step,SUM($G595:OFFSET(BS595,0,-$B584*12/Prj_Step)),0))*IF($B586=0,1,(1+$B588))*(1-$B585)/$B584/12*Параметры!BS$37,IF(BS$2=1,BS595*IF($B586=0,1,(1+$B588)),BR605+SUM($F595:BS595)*(1-$B585)*IF($B586=0,1,(1+$B588))-SUM($F595:BR595)*(1-$B585)*IF($B586=0,1,(1+$B588))))))</f>
        <v>20.833333333333332</v>
      </c>
      <c r="BT604" s="169">
        <f ca="1">IF(SUM($G590:BT590)&gt;0.01,0,$B585*BT595*IF($B586=0,1,(1+$B588))+IF($B584=0,0,MIN((SUM($G595:BT595)-IF(BT$2&gt;$B584*12/Prj_Step,SUM($G595:OFFSET(BT595,0,-$B584*12/Prj_Step)),0))*IF($B586=0,1,(1+$B588))*(1-$B585)/$B584/12*Параметры!BT$37,IF(BT$2=1,BT595*IF($B586=0,1,(1+$B588)),BS605+SUM($F595:BT595)*(1-$B585)*IF($B586=0,1,(1+$B588))-SUM($F595:BS595)*(1-$B585)*IF($B586=0,1,(1+$B588))))))</f>
        <v>20.833333333333332</v>
      </c>
      <c r="BU604" s="169">
        <f ca="1">IF(SUM($G590:BU590)&gt;0.01,0,$B585*BU595*IF($B586=0,1,(1+$B588))+IF($B584=0,0,MIN((SUM($G595:BU595)-IF(BU$2&gt;$B584*12/Prj_Step,SUM($G595:OFFSET(BU595,0,-$B584*12/Prj_Step)),0))*IF($B586=0,1,(1+$B588))*(1-$B585)/$B584/12*Параметры!BU$37,IF(BU$2=1,BU595*IF($B586=0,1,(1+$B588)),BT605+SUM($F595:BU595)*(1-$B585)*IF($B586=0,1,(1+$B588))-SUM($F595:BT595)*(1-$B585)*IF($B586=0,1,(1+$B588))))))</f>
        <v>20.833333333333332</v>
      </c>
      <c r="BV604" s="169">
        <f ca="1">IF(SUM($G590:BV590)&gt;0.01,0,$B585*BV595*IF($B586=0,1,(1+$B588))+IF($B584=0,0,MIN((SUM($G595:BV595)-IF(BV$2&gt;$B584*12/Prj_Step,SUM($G595:OFFSET(BV595,0,-$B584*12/Prj_Step)),0))*IF($B586=0,1,(1+$B588))*(1-$B585)/$B584/12*Параметры!BV$37,IF(BV$2=1,BV595*IF($B586=0,1,(1+$B588)),BU605+SUM($F595:BV595)*(1-$B585)*IF($B586=0,1,(1+$B588))-SUM($F595:BU595)*(1-$B585)*IF($B586=0,1,(1+$B588))))))</f>
        <v>20.833333333333332</v>
      </c>
      <c r="BW604" s="169">
        <f ca="1">IF(SUM($G590:BW590)&gt;0.01,0,$B585*BW595*IF($B586=0,1,(1+$B588))+IF($B584=0,0,MIN((SUM($G595:BW595)-IF(BW$2&gt;$B584*12/Prj_Step,SUM($G595:OFFSET(BW595,0,-$B584*12/Prj_Step)),0))*IF($B586=0,1,(1+$B588))*(1-$B585)/$B584/12*Параметры!BW$37,IF(BW$2=1,BW595*IF($B586=0,1,(1+$B588)),BV605+SUM($F595:BW595)*(1-$B585)*IF($B586=0,1,(1+$B588))-SUM($F595:BV595)*(1-$B585)*IF($B586=0,1,(1+$B588))))))</f>
        <v>20.833333333333332</v>
      </c>
      <c r="BX604" s="169">
        <f ca="1">IF(SUM($G590:BX590)&gt;0.01,0,$B585*BX595*IF($B586=0,1,(1+$B588))+IF($B584=0,0,MIN((SUM($G595:BX595)-IF(BX$2&gt;$B584*12/Prj_Step,SUM($G595:OFFSET(BX595,0,-$B584*12/Prj_Step)),0))*IF($B586=0,1,(1+$B588))*(1-$B585)/$B584/12*Параметры!BX$37,IF(BX$2=1,BX595*IF($B586=0,1,(1+$B588)),BW605+SUM($F595:BX595)*(1-$B585)*IF($B586=0,1,(1+$B588))-SUM($F595:BW595)*(1-$B585)*IF($B586=0,1,(1+$B588))))))</f>
        <v>20.833333333333332</v>
      </c>
      <c r="BY604" s="169">
        <f ca="1">IF(SUM($G590:BY590)&gt;0.01,0,$B585*BY595*IF($B586=0,1,(1+$B588))+IF($B584=0,0,MIN((SUM($G595:BY595)-IF(BY$2&gt;$B584*12/Prj_Step,SUM($G595:OFFSET(BY595,0,-$B584*12/Prj_Step)),0))*IF($B586=0,1,(1+$B588))*(1-$B585)/$B584/12*Параметры!BY$37,IF(BY$2=1,BY595*IF($B586=0,1,(1+$B588)),BX605+SUM($F595:BY595)*(1-$B585)*IF($B586=0,1,(1+$B588))-SUM($F595:BX595)*(1-$B585)*IF($B586=0,1,(1+$B588))))))</f>
        <v>20.833333333333332</v>
      </c>
      <c r="BZ604" s="169">
        <f ca="1">IF(SUM($G590:BZ590)&gt;0.01,0,$B585*BZ595*IF($B586=0,1,(1+$B588))+IF($B584=0,0,MIN((SUM($G595:BZ595)-IF(BZ$2&gt;$B584*12/Prj_Step,SUM($G595:OFFSET(BZ595,0,-$B584*12/Prj_Step)),0))*IF($B586=0,1,(1+$B588))*(1-$B585)/$B584/12*Параметры!BZ$37,IF(BZ$2=1,BZ595*IF($B586=0,1,(1+$B588)),BY605+SUM($F595:BZ595)*(1-$B585)*IF($B586=0,1,(1+$B588))-SUM($F595:BY595)*(1-$B585)*IF($B586=0,1,(1+$B588))))))</f>
        <v>20.833333333333332</v>
      </c>
      <c r="CA604" s="169">
        <f ca="1">IF(SUM($G590:CA590)&gt;0.01,0,$B585*CA595*IF($B586=0,1,(1+$B588))+IF($B584=0,0,MIN((SUM($G595:CA595)-IF(CA$2&gt;$B584*12/Prj_Step,SUM($G595:OFFSET(CA595,0,-$B584*12/Prj_Step)),0))*IF($B586=0,1,(1+$B588))*(1-$B585)/$B584/12*Параметры!CA$37,IF(CA$2=1,CA595*IF($B586=0,1,(1+$B588)),BZ605+SUM($F595:CA595)*(1-$B585)*IF($B586=0,1,(1+$B588))-SUM($F595:BZ595)*(1-$B585)*IF($B586=0,1,(1+$B588))))))</f>
        <v>20.833333333333332</v>
      </c>
      <c r="CB604" s="169">
        <f ca="1">IF(SUM($G590:CB590)&gt;0.01,0,$B585*CB595*IF($B586=0,1,(1+$B588))+IF($B584=0,0,MIN((SUM($G595:CB595)-IF(CB$2&gt;$B584*12/Prj_Step,SUM($G595:OFFSET(CB595,0,-$B584*12/Prj_Step)),0))*IF($B586=0,1,(1+$B588))*(1-$B585)/$B584/12*Параметры!CB$37,IF(CB$2=1,CB595*IF($B586=0,1,(1+$B588)),CA605+SUM($F595:CB595)*(1-$B585)*IF($B586=0,1,(1+$B588))-SUM($F595:CA595)*(1-$B585)*IF($B586=0,1,(1+$B588))))))</f>
        <v>20.833333333333332</v>
      </c>
      <c r="CC604" s="169">
        <f ca="1">IF(SUM($G590:CC590)&gt;0.01,0,$B585*CC595*IF($B586=0,1,(1+$B588))+IF($B584=0,0,MIN((SUM($G595:CC595)-IF(CC$2&gt;$B584*12/Prj_Step,SUM($G595:OFFSET(CC595,0,-$B584*12/Prj_Step)),0))*IF($B586=0,1,(1+$B588))*(1-$B585)/$B584/12*Параметры!CC$37,IF(CC$2=1,CC595*IF($B586=0,1,(1+$B588)),CB605+SUM($F595:CC595)*(1-$B585)*IF($B586=0,1,(1+$B588))-SUM($F595:CB595)*(1-$B585)*IF($B586=0,1,(1+$B588))))))</f>
        <v>20.833333333333332</v>
      </c>
      <c r="CD604" s="169">
        <f ca="1">IF(SUM($G590:CD590)&gt;0.01,0,$B585*CD595*IF($B586=0,1,(1+$B588))+IF($B584=0,0,MIN((SUM($G595:CD595)-IF(CD$2&gt;$B584*12/Prj_Step,SUM($G595:OFFSET(CD595,0,-$B584*12/Prj_Step)),0))*IF($B586=0,1,(1+$B588))*(1-$B585)/$B584/12*Параметры!CD$37,IF(CD$2=1,CD595*IF($B586=0,1,(1+$B588)),CC605+SUM($F595:CD595)*(1-$B585)*IF($B586=0,1,(1+$B588))-SUM($F595:CC595)*(1-$B585)*IF($B586=0,1,(1+$B588))))))</f>
        <v>20.833333333333332</v>
      </c>
      <c r="CE604" s="169">
        <f ca="1">IF(SUM($G590:CE590)&gt;0.01,0,$B585*CE595*IF($B586=0,1,(1+$B588))+IF($B584=0,0,MIN((SUM($G595:CE595)-IF(CE$2&gt;$B584*12/Prj_Step,SUM($G595:OFFSET(CE595,0,-$B584*12/Prj_Step)),0))*IF($B586=0,1,(1+$B588))*(1-$B585)/$B584/12*Параметры!CE$37,IF(CE$2=1,CE595*IF($B586=0,1,(1+$B588)),CD605+SUM($F595:CE595)*(1-$B585)*IF($B586=0,1,(1+$B588))-SUM($F595:CD595)*(1-$B585)*IF($B586=0,1,(1+$B588))))))</f>
        <v>20.833333333333332</v>
      </c>
      <c r="CF604" s="169">
        <f ca="1">IF(SUM($G590:CF590)&gt;0.01,0,$B585*CF595*IF($B586=0,1,(1+$B588))+IF($B584=0,0,MIN((SUM($G595:CF595)-IF(CF$2&gt;$B584*12/Prj_Step,SUM($G595:OFFSET(CF595,0,-$B584*12/Prj_Step)),0))*IF($B586=0,1,(1+$B588))*(1-$B585)/$B584/12*Параметры!CF$37,IF(CF$2=1,CF595*IF($B586=0,1,(1+$B588)),CE605+SUM($F595:CF595)*(1-$B585)*IF($B586=0,1,(1+$B588))-SUM($F595:CE595)*(1-$B585)*IF($B586=0,1,(1+$B588))))))</f>
        <v>20.833333333333332</v>
      </c>
      <c r="CG604" s="169">
        <f ca="1">IF(SUM($G590:CG590)&gt;0.01,0,$B585*CG595*IF($B586=0,1,(1+$B588))+IF($B584=0,0,MIN((SUM($G595:CG595)-IF(CG$2&gt;$B584*12/Prj_Step,SUM($G595:OFFSET(CG595,0,-$B584*12/Prj_Step)),0))*IF($B586=0,1,(1+$B588))*(1-$B585)/$B584/12*Параметры!CG$37,IF(CG$2=1,CG595*IF($B586=0,1,(1+$B588)),CF605+SUM($F595:CG595)*(1-$B585)*IF($B586=0,1,(1+$B588))-SUM($F595:CF595)*(1-$B585)*IF($B586=0,1,(1+$B588))))))</f>
        <v>20.833333333333332</v>
      </c>
      <c r="CH604" s="169">
        <f ca="1">IF(SUM($G590:CH590)&gt;0.01,0,$B585*CH595*IF($B586=0,1,(1+$B588))+IF($B584=0,0,MIN((SUM($G595:CH595)-IF(CH$2&gt;$B584*12/Prj_Step,SUM($G595:OFFSET(CH595,0,-$B584*12/Prj_Step)),0))*IF($B586=0,1,(1+$B588))*(1-$B585)/$B584/12*Параметры!CH$37,IF(CH$2=1,CH595*IF($B586=0,1,(1+$B588)),CG605+SUM($F595:CH595)*(1-$B585)*IF($B586=0,1,(1+$B588))-SUM($F595:CG595)*(1-$B585)*IF($B586=0,1,(1+$B588))))))</f>
        <v>20.833333333333332</v>
      </c>
      <c r="CI604" s="169">
        <f ca="1">IF(SUM($G590:CI590)&gt;0.01,0,$B585*CI595*IF($B586=0,1,(1+$B588))+IF($B584=0,0,MIN((SUM($G595:CI595)-IF(CI$2&gt;$B584*12/Prj_Step,SUM($G595:OFFSET(CI595,0,-$B584*12/Prj_Step)),0))*IF($B586=0,1,(1+$B588))*(1-$B585)/$B584/12*Параметры!CI$37,IF(CI$2=1,CI595*IF($B586=0,1,(1+$B588)),CH605+SUM($F595:CI595)*(1-$B585)*IF($B586=0,1,(1+$B588))-SUM($F595:CH595)*(1-$B585)*IF($B586=0,1,(1+$B588))))))</f>
        <v>20.833333333333332</v>
      </c>
      <c r="CJ604" s="169">
        <f ca="1">IF(SUM($G590:CJ590)&gt;0.01,0,$B585*CJ595*IF($B586=0,1,(1+$B588))+IF($B584=0,0,MIN((SUM($G595:CJ595)-IF(CJ$2&gt;$B584*12/Prj_Step,SUM($G595:OFFSET(CJ595,0,-$B584*12/Prj_Step)),0))*IF($B586=0,1,(1+$B588))*(1-$B585)/$B584/12*Параметры!CJ$37,IF(CJ$2=1,CJ595*IF($B586=0,1,(1+$B588)),CI605+SUM($F595:CJ595)*(1-$B585)*IF($B586=0,1,(1+$B588))-SUM($F595:CI595)*(1-$B585)*IF($B586=0,1,(1+$B588))))))</f>
        <v>20.833333333333332</v>
      </c>
      <c r="CK604" s="169">
        <f ca="1">IF(SUM($G590:CK590)&gt;0.01,0,$B585*CK595*IF($B586=0,1,(1+$B588))+IF($B584=0,0,MIN((SUM($G595:CK595)-IF(CK$2&gt;$B584*12/Prj_Step,SUM($G595:OFFSET(CK595,0,-$B584*12/Prj_Step)),0))*IF($B586=0,1,(1+$B588))*(1-$B585)/$B584/12*Параметры!CK$37,IF(CK$2=1,CK595*IF($B586=0,1,(1+$B588)),CJ605+SUM($F595:CK595)*(1-$B585)*IF($B586=0,1,(1+$B588))-SUM($F595:CJ595)*(1-$B585)*IF($B586=0,1,(1+$B588))))))</f>
        <v>20.833333333333332</v>
      </c>
      <c r="CL604" s="169">
        <f ca="1">IF(SUM($G590:CL590)&gt;0.01,0,$B585*CL595*IF($B586=0,1,(1+$B588))+IF($B584=0,0,MIN((SUM($G595:CL595)-IF(CL$2&gt;$B584*12/Prj_Step,SUM($G595:OFFSET(CL595,0,-$B584*12/Prj_Step)),0))*IF($B586=0,1,(1+$B588))*(1-$B585)/$B584/12*Параметры!CL$37,IF(CL$2=1,CL595*IF($B586=0,1,(1+$B588)),CK605+SUM($F595:CL595)*(1-$B585)*IF($B586=0,1,(1+$B588))-SUM($F595:CK595)*(1-$B585)*IF($B586=0,1,(1+$B588))))))</f>
        <v>20.833333333333332</v>
      </c>
      <c r="CM604" s="169">
        <f ca="1">IF(SUM($G590:CM590)&gt;0.01,0,$B585*CM595*IF($B586=0,1,(1+$B588))+IF($B584=0,0,MIN((SUM($G595:CM595)-IF(CM$2&gt;$B584*12/Prj_Step,SUM($G595:OFFSET(CM595,0,-$B584*12/Prj_Step)),0))*IF($B586=0,1,(1+$B588))*(1-$B585)/$B584/12*Параметры!CM$37,IF(CM$2=1,CM595*IF($B586=0,1,(1+$B588)),CL605+SUM($F595:CM595)*(1-$B585)*IF($B586=0,1,(1+$B588))-SUM($F595:CL595)*(1-$B585)*IF($B586=0,1,(1+$B588))))))</f>
        <v>20.833333333333332</v>
      </c>
      <c r="CN604" s="169">
        <f ca="1">IF(SUM($G590:CN590)&gt;0.01,0,$B585*CN595*IF($B586=0,1,(1+$B588))+IF($B584=0,0,MIN((SUM($G595:CN595)-IF(CN$2&gt;$B584*12/Prj_Step,SUM($G595:OFFSET(CN595,0,-$B584*12/Prj_Step)),0))*IF($B586=0,1,(1+$B588))*(1-$B585)/$B584/12*Параметры!CN$37,IF(CN$2=1,CN595*IF($B586=0,1,(1+$B588)),CM605+SUM($F595:CN595)*(1-$B585)*IF($B586=0,1,(1+$B588))-SUM($F595:CM595)*(1-$B585)*IF($B586=0,1,(1+$B588))))))</f>
        <v>20.833333333333332</v>
      </c>
      <c r="CO604" s="169">
        <f ca="1">IF(SUM($G590:CO590)&gt;0.01,0,$B585*CO595*IF($B586=0,1,(1+$B588))+IF($B584=0,0,MIN((SUM($G595:CO595)-IF(CO$2&gt;$B584*12/Prj_Step,SUM($G595:OFFSET(CO595,0,-$B584*12/Prj_Step)),0))*IF($B586=0,1,(1+$B588))*(1-$B585)/$B584/12*Параметры!CO$37,IF(CO$2=1,CO595*IF($B586=0,1,(1+$B588)),CN605+SUM($F595:CO595)*(1-$B585)*IF($B586=0,1,(1+$B588))-SUM($F595:CN595)*(1-$B585)*IF($B586=0,1,(1+$B588))))))</f>
        <v>20.833333333333332</v>
      </c>
      <c r="CP604" s="169">
        <f ca="1">IF(SUM($G590:CP590)&gt;0.01,0,$B585*CP595*IF($B586=0,1,(1+$B588))+IF($B584=0,0,MIN((SUM($G595:CP595)-IF(CP$2&gt;$B584*12/Prj_Step,SUM($G595:OFFSET(CP595,0,-$B584*12/Prj_Step)),0))*IF($B586=0,1,(1+$B588))*(1-$B585)/$B584/12*Параметры!CP$37,IF(CP$2=1,CP595*IF($B586=0,1,(1+$B588)),CO605+SUM($F595:CP595)*(1-$B585)*IF($B586=0,1,(1+$B588))-SUM($F595:CO595)*(1-$B585)*IF($B586=0,1,(1+$B588))))))</f>
        <v>20.833333333333332</v>
      </c>
      <c r="CQ604" s="169">
        <f ca="1">IF(SUM($G590:CQ590)&gt;0.01,0,$B585*CQ595*IF($B586=0,1,(1+$B588))+IF($B584=0,0,MIN((SUM($G595:CQ595)-IF(CQ$2&gt;$B584*12/Prj_Step,SUM($G595:OFFSET(CQ595,0,-$B584*12/Prj_Step)),0))*IF($B586=0,1,(1+$B588))*(1-$B585)/$B584/12*Параметры!CQ$37,IF(CQ$2=1,CQ595*IF($B586=0,1,(1+$B588)),CP605+SUM($F595:CQ595)*(1-$B585)*IF($B586=0,1,(1+$B588))-SUM($F595:CP595)*(1-$B585)*IF($B586=0,1,(1+$B588))))))</f>
        <v>20.833333333333332</v>
      </c>
      <c r="CR604" s="169">
        <f ca="1">IF(SUM($G590:CR590)&gt;0.01,0,$B585*CR595*IF($B586=0,1,(1+$B588))+IF($B584=0,0,MIN((SUM($G595:CR595)-IF(CR$2&gt;$B584*12/Prj_Step,SUM($G595:OFFSET(CR595,0,-$B584*12/Prj_Step)),0))*IF($B586=0,1,(1+$B588))*(1-$B585)/$B584/12*Параметры!CR$37,IF(CR$2=1,CR595*IF($B586=0,1,(1+$B588)),CQ605+SUM($F595:CR595)*(1-$B585)*IF($B586=0,1,(1+$B588))-SUM($F595:CQ595)*(1-$B585)*IF($B586=0,1,(1+$B588))))))</f>
        <v>20.833333333333332</v>
      </c>
      <c r="CS604" s="169">
        <f ca="1">IF(SUM($G590:CS590)&gt;0.01,0,$B585*CS595*IF($B586=0,1,(1+$B588))+IF($B584=0,0,MIN((SUM($G595:CS595)-IF(CS$2&gt;$B584*12/Prj_Step,SUM($G595:OFFSET(CS595,0,-$B584*12/Prj_Step)),0))*IF($B586=0,1,(1+$B588))*(1-$B585)/$B584/12*Параметры!CS$37,IF(CS$2=1,CS595*IF($B586=0,1,(1+$B588)),CR605+SUM($F595:CS595)*(1-$B585)*IF($B586=0,1,(1+$B588))-SUM($F595:CR595)*(1-$B585)*IF($B586=0,1,(1+$B588))))))</f>
        <v>20.833333333333332</v>
      </c>
      <c r="CT604" s="169">
        <f ca="1">IF(SUM($G590:CT590)&gt;0.01,0,$B585*CT595*IF($B586=0,1,(1+$B588))+IF($B584=0,0,MIN((SUM($G595:CT595)-IF(CT$2&gt;$B584*12/Prj_Step,SUM($G595:OFFSET(CT595,0,-$B584*12/Prj_Step)),0))*IF($B586=0,1,(1+$B588))*(1-$B585)/$B584/12*Параметры!CT$37,IF(CT$2=1,CT595*IF($B586=0,1,(1+$B588)),CS605+SUM($F595:CT595)*(1-$B585)*IF($B586=0,1,(1+$B588))-SUM($F595:CS595)*(1-$B585)*IF($B586=0,1,(1+$B588))))))</f>
        <v>20.833333333333332</v>
      </c>
      <c r="CU604" s="169">
        <f ca="1">IF(SUM($G590:CU590)&gt;0.01,0,$B585*CU595*IF($B586=0,1,(1+$B588))+IF($B584=0,0,MIN((SUM($G595:CU595)-IF(CU$2&gt;$B584*12/Prj_Step,SUM($G595:OFFSET(CU595,0,-$B584*12/Prj_Step)),0))*IF($B586=0,1,(1+$B588))*(1-$B585)/$B584/12*Параметры!CU$37,IF(CU$2=1,CU595*IF($B586=0,1,(1+$B588)),CT605+SUM($F595:CU595)*(1-$B585)*IF($B586=0,1,(1+$B588))-SUM($F595:CT595)*(1-$B585)*IF($B586=0,1,(1+$B588))))))</f>
        <v>20.833333333333332</v>
      </c>
      <c r="CV604" s="169">
        <f ca="1">IF(SUM($G590:CV590)&gt;0.01,0,$B585*CV595*IF($B586=0,1,(1+$B588))+IF($B584=0,0,MIN((SUM($G595:CV595)-IF(CV$2&gt;$B584*12/Prj_Step,SUM($G595:OFFSET(CV595,0,-$B584*12/Prj_Step)),0))*IF($B586=0,1,(1+$B588))*(1-$B585)/$B584/12*Параметры!CV$37,IF(CV$2=1,CV595*IF($B586=0,1,(1+$B588)),CU605+SUM($F595:CV595)*(1-$B585)*IF($B586=0,1,(1+$B588))-SUM($F595:CU595)*(1-$B585)*IF($B586=0,1,(1+$B588))))))</f>
        <v>20.833333333333332</v>
      </c>
      <c r="CW604" s="169">
        <f ca="1">IF(SUM($G590:CW590)&gt;0.01,0,$B585*CW595*IF($B586=0,1,(1+$B588))+IF($B584=0,0,MIN((SUM($G595:CW595)-IF(CW$2&gt;$B584*12/Prj_Step,SUM($G595:OFFSET(CW595,0,-$B584*12/Prj_Step)),0))*IF($B586=0,1,(1+$B588))*(1-$B585)/$B584/12*Параметры!CW$37,IF(CW$2=1,CW595*IF($B586=0,1,(1+$B588)),CV605+SUM($F595:CW595)*(1-$B585)*IF($B586=0,1,(1+$B588))-SUM($F595:CV595)*(1-$B585)*IF($B586=0,1,(1+$B588))))))</f>
        <v>20.833333333333332</v>
      </c>
      <c r="CX604" s="169">
        <f ca="1">IF(SUM($G590:CX590)&gt;0.01,0,$B585*CX595*IF($B586=0,1,(1+$B588))+IF($B584=0,0,MIN((SUM($G595:CX595)-IF(CX$2&gt;$B584*12/Prj_Step,SUM($G595:OFFSET(CX595,0,-$B584*12/Prj_Step)),0))*IF($B586=0,1,(1+$B588))*(1-$B585)/$B584/12*Параметры!CX$37,IF(CX$2=1,CX595*IF($B586=0,1,(1+$B588)),CW605+SUM($F595:CX595)*(1-$B585)*IF($B586=0,1,(1+$B588))-SUM($F595:CW595)*(1-$B585)*IF($B586=0,1,(1+$B588))))))</f>
        <v>20.833333333333332</v>
      </c>
      <c r="CY604" s="169">
        <f ca="1">IF(SUM($G590:CY590)&gt;0.01,0,$B585*CY595*IF($B586=0,1,(1+$B588))+IF($B584=0,0,MIN((SUM($G595:CY595)-IF(CY$2&gt;$B584*12/Prj_Step,SUM($G595:OFFSET(CY595,0,-$B584*12/Prj_Step)),0))*IF($B586=0,1,(1+$B588))*(1-$B585)/$B584/12*Параметры!CY$37,IF(CY$2=1,CY595*IF($B586=0,1,(1+$B588)),CX605+SUM($F595:CY595)*(1-$B585)*IF($B586=0,1,(1+$B588))-SUM($F595:CX595)*(1-$B585)*IF($B586=0,1,(1+$B588))))))</f>
        <v>20.833333333333332</v>
      </c>
      <c r="CZ604" s="169">
        <f ca="1">IF(SUM($G590:CZ590)&gt;0.01,0,$B585*CZ595*IF($B586=0,1,(1+$B588))+IF($B584=0,0,MIN((SUM($G595:CZ595)-IF(CZ$2&gt;$B584*12/Prj_Step,SUM($G595:OFFSET(CZ595,0,-$B584*12/Prj_Step)),0))*IF($B586=0,1,(1+$B588))*(1-$B585)/$B584/12*Параметры!CZ$37,IF(CZ$2=1,CZ595*IF($B586=0,1,(1+$B588)),CY605+SUM($F595:CZ595)*(1-$B585)*IF($B586=0,1,(1+$B588))-SUM($F595:CY595)*(1-$B585)*IF($B586=0,1,(1+$B588))))))</f>
        <v>20.833333333333332</v>
      </c>
      <c r="DA604" s="169">
        <f ca="1">IF(SUM($G590:DA590)&gt;0.01,0,$B585*DA595*IF($B586=0,1,(1+$B588))+IF($B584=0,0,MIN((SUM($G595:DA595)-IF(DA$2&gt;$B584*12/Prj_Step,SUM($G595:OFFSET(DA595,0,-$B584*12/Prj_Step)),0))*IF($B586=0,1,(1+$B588))*(1-$B585)/$B584/12*Параметры!DA$37,IF(DA$2=1,DA595*IF($B586=0,1,(1+$B588)),CZ605+SUM($F595:DA595)*(1-$B585)*IF($B586=0,1,(1+$B588))-SUM($F595:CZ595)*(1-$B585)*IF($B586=0,1,(1+$B588))))))</f>
        <v>20.833333333333332</v>
      </c>
      <c r="DB604" s="169">
        <f ca="1">IF(SUM($G590:DB590)&gt;0.01,0,$B585*DB595*IF($B586=0,1,(1+$B588))+IF($B584=0,0,MIN((SUM($G595:DB595)-IF(DB$2&gt;$B584*12/Prj_Step,SUM($G595:OFFSET(DB595,0,-$B584*12/Prj_Step)),0))*IF($B586=0,1,(1+$B588))*(1-$B585)/$B584/12*Параметры!DB$37,IF(DB$2=1,DB595*IF($B586=0,1,(1+$B588)),DA605+SUM($F595:DB595)*(1-$B585)*IF($B586=0,1,(1+$B588))-SUM($F595:DA595)*(1-$B585)*IF($B586=0,1,(1+$B588))))))</f>
        <v>20.833333333333332</v>
      </c>
      <c r="DC604" s="169">
        <f ca="1">IF(SUM($G590:DC590)&gt;0.01,0,$B585*DC595*IF($B586=0,1,(1+$B588))+IF($B584=0,0,MIN((SUM($G595:DC595)-IF(DC$2&gt;$B584*12/Prj_Step,SUM($G595:OFFSET(DC595,0,-$B584*12/Prj_Step)),0))*IF($B586=0,1,(1+$B588))*(1-$B585)/$B584/12*Параметры!DC$37,IF(DC$2=1,DC595*IF($B586=0,1,(1+$B588)),DB605+SUM($F595:DC595)*(1-$B585)*IF($B586=0,1,(1+$B588))-SUM($F595:DB595)*(1-$B585)*IF($B586=0,1,(1+$B588))))))</f>
        <v>20.833333333333332</v>
      </c>
      <c r="DD604" s="169">
        <f ca="1">IF(SUM($G590:DD590)&gt;0.01,0,$B585*DD595*IF($B586=0,1,(1+$B588))+IF($B584=0,0,MIN((SUM($G595:DD595)-IF(DD$2&gt;$B584*12/Prj_Step,SUM($G595:OFFSET(DD595,0,-$B584*12/Prj_Step)),0))*IF($B586=0,1,(1+$B588))*(1-$B585)/$B584/12*Параметры!DD$37,IF(DD$2=1,DD595*IF($B586=0,1,(1+$B588)),DC605+SUM($F595:DD595)*(1-$B585)*IF($B586=0,1,(1+$B588))-SUM($F595:DC595)*(1-$B585)*IF($B586=0,1,(1+$B588))))))</f>
        <v>20.833333333333332</v>
      </c>
      <c r="DE604" s="169">
        <f ca="1">IF(SUM($G590:DE590)&gt;0.01,0,$B585*DE595*IF($B586=0,1,(1+$B588))+IF($B584=0,0,MIN((SUM($G595:DE595)-IF(DE$2&gt;$B584*12/Prj_Step,SUM($G595:OFFSET(DE595,0,-$B584*12/Prj_Step)),0))*IF($B586=0,1,(1+$B588))*(1-$B585)/$B584/12*Параметры!DE$37,IF(DE$2=1,DE595*IF($B586=0,1,(1+$B588)),DD605+SUM($F595:DE595)*(1-$B585)*IF($B586=0,1,(1+$B588))-SUM($F595:DD595)*(1-$B585)*IF($B586=0,1,(1+$B588))))))</f>
        <v>20.833333333333332</v>
      </c>
      <c r="DF604" s="169">
        <f ca="1">IF(SUM($G590:DF590)&gt;0.01,0,$B585*DF595*IF($B586=0,1,(1+$B588))+IF($B584=0,0,MIN((SUM($G595:DF595)-IF(DF$2&gt;$B584*12/Prj_Step,SUM($G595:OFFSET(DF595,0,-$B584*12/Prj_Step)),0))*IF($B586=0,1,(1+$B588))*(1-$B585)/$B584/12*Параметры!DF$37,IF(DF$2=1,DF595*IF($B586=0,1,(1+$B588)),DE605+SUM($F595:DF595)*(1-$B585)*IF($B586=0,1,(1+$B588))-SUM($F595:DE595)*(1-$B585)*IF($B586=0,1,(1+$B588))))))</f>
        <v>20.833333333333332</v>
      </c>
      <c r="DG604" s="169">
        <f ca="1">IF(SUM($G590:DG590)&gt;0.01,0,$B585*DG595*IF($B586=0,1,(1+$B588))+IF($B584=0,0,MIN((SUM($G595:DG595)-IF(DG$2&gt;$B584*12/Prj_Step,SUM($G595:OFFSET(DG595,0,-$B584*12/Prj_Step)),0))*IF($B586=0,1,(1+$B588))*(1-$B585)/$B584/12*Параметры!DG$37,IF(DG$2=1,DG595*IF($B586=0,1,(1+$B588)),DF605+SUM($F595:DG595)*(1-$B585)*IF($B586=0,1,(1+$B588))-SUM($F595:DF595)*(1-$B585)*IF($B586=0,1,(1+$B588))))))</f>
        <v>20.833333333333332</v>
      </c>
      <c r="DH604" s="169">
        <f ca="1">IF(SUM($G590:DH590)&gt;0.01,0,$B585*DH595*IF($B586=0,1,(1+$B588))+IF($B584=0,0,MIN((SUM($G595:DH595)-IF(DH$2&gt;$B584*12/Prj_Step,SUM($G595:OFFSET(DH595,0,-$B584*12/Prj_Step)),0))*IF($B586=0,1,(1+$B588))*(1-$B585)/$B584/12*Параметры!DH$37,IF(DH$2=1,DH595*IF($B586=0,1,(1+$B588)),DG605+SUM($F595:DH595)*(1-$B585)*IF($B586=0,1,(1+$B588))-SUM($F595:DG595)*(1-$B585)*IF($B586=0,1,(1+$B588))))))</f>
        <v>20.833333333333332</v>
      </c>
      <c r="DI604" s="169">
        <f ca="1">IF(SUM($G590:DI590)&gt;0.01,0,$B585*DI595*IF($B586=0,1,(1+$B588))+IF($B584=0,0,MIN((SUM($G595:DI595)-IF(DI$2&gt;$B584*12/Prj_Step,SUM($G595:OFFSET(DI595,0,-$B584*12/Prj_Step)),0))*IF($B586=0,1,(1+$B588))*(1-$B585)/$B584/12*Параметры!DI$37,IF(DI$2=1,DI595*IF($B586=0,1,(1+$B588)),DH605+SUM($F595:DI595)*(1-$B585)*IF($B586=0,1,(1+$B588))-SUM($F595:DH595)*(1-$B585)*IF($B586=0,1,(1+$B588))))))</f>
        <v>20.833333333333332</v>
      </c>
      <c r="DJ604" s="169">
        <f ca="1">IF(SUM($G590:DJ590)&gt;0.01,0,$B585*DJ595*IF($B586=0,1,(1+$B588))+IF($B584=0,0,MIN((SUM($G595:DJ595)-IF(DJ$2&gt;$B584*12/Prj_Step,SUM($G595:OFFSET(DJ595,0,-$B584*12/Prj_Step)),0))*IF($B586=0,1,(1+$B588))*(1-$B585)/$B584/12*Параметры!DJ$37,IF(DJ$2=1,DJ595*IF($B586=0,1,(1+$B588)),DI605+SUM($F595:DJ595)*(1-$B585)*IF($B586=0,1,(1+$B588))-SUM($F595:DI595)*(1-$B585)*IF($B586=0,1,(1+$B588))))))</f>
        <v>20.833333333333332</v>
      </c>
      <c r="DK604" s="169">
        <f ca="1">IF(SUM($G590:DK590)&gt;0.01,0,$B585*DK595*IF($B586=0,1,(1+$B588))+IF($B584=0,0,MIN((SUM($G595:DK595)-IF(DK$2&gt;$B584*12/Prj_Step,SUM($G595:OFFSET(DK595,0,-$B584*12/Prj_Step)),0))*IF($B586=0,1,(1+$B588))*(1-$B585)/$B584/12*Параметры!DK$37,IF(DK$2=1,DK595*IF($B586=0,1,(1+$B588)),DJ605+SUM($F595:DK595)*(1-$B585)*IF($B586=0,1,(1+$B588))-SUM($F595:DJ595)*(1-$B585)*IF($B586=0,1,(1+$B588))))))</f>
        <v>20.833333333333332</v>
      </c>
      <c r="DL604" s="169">
        <f ca="1">IF(SUM($G590:DL590)&gt;0.01,0,$B585*DL595*IF($B586=0,1,(1+$B588))+IF($B584=0,0,MIN((SUM($G595:DL595)-IF(DL$2&gt;$B584*12/Prj_Step,SUM($G595:OFFSET(DL595,0,-$B584*12/Prj_Step)),0))*IF($B586=0,1,(1+$B588))*(1-$B585)/$B584/12*Параметры!DL$37,IF(DL$2=1,DL595*IF($B586=0,1,(1+$B588)),DK605+SUM($F595:DL595)*(1-$B585)*IF($B586=0,1,(1+$B588))-SUM($F595:DK595)*(1-$B585)*IF($B586=0,1,(1+$B588))))))</f>
        <v>20.833333333333332</v>
      </c>
      <c r="DM604" s="169">
        <f ca="1">IF(SUM($G590:DM590)&gt;0.01,0,$B585*DM595*IF($B586=0,1,(1+$B588))+IF($B584=0,0,MIN((SUM($G595:DM595)-IF(DM$2&gt;$B584*12/Prj_Step,SUM($G595:OFFSET(DM595,0,-$B584*12/Prj_Step)),0))*IF($B586=0,1,(1+$B588))*(1-$B585)/$B584/12*Параметры!DM$37,IF(DM$2=1,DM595*IF($B586=0,1,(1+$B588)),DL605+SUM($F595:DM595)*(1-$B585)*IF($B586=0,1,(1+$B588))-SUM($F595:DL595)*(1-$B585)*IF($B586=0,1,(1+$B588))))))</f>
        <v>20.833333333333332</v>
      </c>
      <c r="DN604" s="169">
        <f ca="1">IF(SUM($G590:DN590)&gt;0.01,0,$B585*DN595*IF($B586=0,1,(1+$B588))+IF($B584=0,0,MIN((SUM($G595:DN595)-IF(DN$2&gt;$B584*12/Prj_Step,SUM($G595:OFFSET(DN595,0,-$B584*12/Prj_Step)),0))*IF($B586=0,1,(1+$B588))*(1-$B585)/$B584/12*Параметры!DN$37,IF(DN$2=1,DN595*IF($B586=0,1,(1+$B588)),DM605+SUM($F595:DN595)*(1-$B585)*IF($B586=0,1,(1+$B588))-SUM($F595:DM595)*(1-$B585)*IF($B586=0,1,(1+$B588))))))</f>
        <v>20.833333333333332</v>
      </c>
      <c r="DO604" s="169">
        <f ca="1">IF(SUM($G590:DO590)&gt;0.01,0,$B585*DO595*IF($B586=0,1,(1+$B588))+IF($B584=0,0,MIN((SUM($G595:DO595)-IF(DO$2&gt;$B584*12/Prj_Step,SUM($G595:OFFSET(DO595,0,-$B584*12/Prj_Step)),0))*IF($B586=0,1,(1+$B588))*(1-$B585)/$B584/12*Параметры!DO$37,IF(DO$2=1,DO595*IF($B586=0,1,(1+$B588)),DN605+SUM($F595:DO595)*(1-$B585)*IF($B586=0,1,(1+$B588))-SUM($F595:DN595)*(1-$B585)*IF($B586=0,1,(1+$B588))))))</f>
        <v>20.833333333333332</v>
      </c>
      <c r="DP604" s="169">
        <f ca="1">IF(SUM($G590:DP590)&gt;0.01,0,$B585*DP595*IF($B586=0,1,(1+$B588))+IF($B584=0,0,MIN((SUM($G595:DP595)-IF(DP$2&gt;$B584*12/Prj_Step,SUM($G595:OFFSET(DP595,0,-$B584*12/Prj_Step)),0))*IF($B586=0,1,(1+$B588))*(1-$B585)/$B584/12*Параметры!DP$37,IF(DP$2=1,DP595*IF($B586=0,1,(1+$B588)),DO605+SUM($F595:DP595)*(1-$B585)*IF($B586=0,1,(1+$B588))-SUM($F595:DO595)*(1-$B585)*IF($B586=0,1,(1+$B588))))))</f>
        <v>20.833333333333332</v>
      </c>
      <c r="DQ604" s="169">
        <f ca="1">IF(SUM($G590:DQ590)&gt;0.01,0,$B585*DQ595*IF($B586=0,1,(1+$B588))+IF($B584=0,0,MIN((SUM($G595:DQ595)-IF(DQ$2&gt;$B584*12/Prj_Step,SUM($G595:OFFSET(DQ595,0,-$B584*12/Prj_Step)),0))*IF($B586=0,1,(1+$B588))*(1-$B585)/$B584/12*Параметры!DQ$37,IF(DQ$2=1,DQ595*IF($B586=0,1,(1+$B588)),DP605+SUM($F595:DQ595)*(1-$B585)*IF($B586=0,1,(1+$B588))-SUM($F595:DP595)*(1-$B585)*IF($B586=0,1,(1+$B588))))))</f>
        <v>20.833333333333332</v>
      </c>
      <c r="DR604" s="169">
        <f ca="1">IF(SUM($G590:DR590)&gt;0.01,0,$B585*DR595*IF($B586=0,1,(1+$B588))+IF($B584=0,0,MIN((SUM($G595:DR595)-IF(DR$2&gt;$B584*12/Prj_Step,SUM($G595:OFFSET(DR595,0,-$B584*12/Prj_Step)),0))*IF($B586=0,1,(1+$B588))*(1-$B585)/$B584/12*Параметры!DR$37,IF(DR$2=1,DR595*IF($B586=0,1,(1+$B588)),DQ605+SUM($F595:DR595)*(1-$B585)*IF($B586=0,1,(1+$B588))-SUM($F595:DQ595)*(1-$B585)*IF($B586=0,1,(1+$B588))))))</f>
        <v>20.833333333333332</v>
      </c>
      <c r="DS604" s="169">
        <f ca="1">IF(SUM($G590:DS590)&gt;0.01,0,$B585*DS595*IF($B586=0,1,(1+$B588))+IF($B584=0,0,MIN((SUM($G595:DS595)-IF(DS$2&gt;$B584*12/Prj_Step,SUM($G595:OFFSET(DS595,0,-$B584*12/Prj_Step)),0))*IF($B586=0,1,(1+$B588))*(1-$B585)/$B584/12*Параметры!DS$37,IF(DS$2=1,DS595*IF($B586=0,1,(1+$B588)),DR605+SUM($F595:DS595)*(1-$B585)*IF($B586=0,1,(1+$B588))-SUM($F595:DR595)*(1-$B585)*IF($B586=0,1,(1+$B588))))))</f>
        <v>20.833333333333332</v>
      </c>
      <c r="DT604" s="169">
        <f ca="1">IF(SUM($G590:DT590)&gt;0.01,0,$B585*DT595*IF($B586=0,1,(1+$B588))+IF($B584=0,0,MIN((SUM($G595:DT595)-IF(DT$2&gt;$B584*12/Prj_Step,SUM($G595:OFFSET(DT595,0,-$B584*12/Prj_Step)),0))*IF($B586=0,1,(1+$B588))*(1-$B585)/$B584/12*Параметры!DT$37,IF(DT$2=1,DT595*IF($B586=0,1,(1+$B588)),DS605+SUM($F595:DT595)*(1-$B585)*IF($B586=0,1,(1+$B588))-SUM($F595:DS595)*(1-$B585)*IF($B586=0,1,(1+$B588))))))</f>
        <v>20.833333333333332</v>
      </c>
      <c r="DU604" s="169">
        <f ca="1">IF(SUM($G590:DU590)&gt;0.01,0,$B585*DU595*IF($B586=0,1,(1+$B588))+IF($B584=0,0,MIN((SUM($G595:DU595)-IF(DU$2&gt;$B584*12/Prj_Step,SUM($G595:OFFSET(DU595,0,-$B584*12/Prj_Step)),0))*IF($B586=0,1,(1+$B588))*(1-$B585)/$B584/12*Параметры!DU$37,IF(DU$2=1,DU595*IF($B586=0,1,(1+$B588)),DT605+SUM($F595:DU595)*(1-$B585)*IF($B586=0,1,(1+$B588))-SUM($F595:DT595)*(1-$B585)*IF($B586=0,1,(1+$B588))))))</f>
        <v>20.833333333333332</v>
      </c>
      <c r="DV604" s="169">
        <f ca="1">IF(SUM($G590:DV590)&gt;0.01,0,$B585*DV595*IF($B586=0,1,(1+$B588))+IF($B584=0,0,MIN((SUM($G595:DV595)-IF(DV$2&gt;$B584*12/Prj_Step,SUM($G595:OFFSET(DV595,0,-$B584*12/Prj_Step)),0))*IF($B586=0,1,(1+$B588))*(1-$B585)/$B584/12*Параметры!DV$37,IF(DV$2=1,DV595*IF($B586=0,1,(1+$B588)),DU605+SUM($F595:DV595)*(1-$B585)*IF($B586=0,1,(1+$B588))-SUM($F595:DU595)*(1-$B585)*IF($B586=0,1,(1+$B588))))))</f>
        <v>20.83333333333303</v>
      </c>
      <c r="DW604" s="169"/>
      <c r="DX604" s="177">
        <f ca="1">SUM(G604:DW604)</f>
        <v>2500</v>
      </c>
    </row>
    <row r="605" spans="1:128" hidden="1" outlineLevel="1" x14ac:dyDescent="0.2">
      <c r="A605" s="168" t="str">
        <f ca="1">Language!A$924</f>
        <v>балансовая стоимость (налоговая)</v>
      </c>
      <c r="B605" s="200"/>
      <c r="C605" s="147" t="str">
        <f t="shared" ca="1" si="925"/>
        <v>тыс. руб.</v>
      </c>
      <c r="D605" s="158">
        <v>1</v>
      </c>
      <c r="E605" s="154" t="s">
        <v>708</v>
      </c>
      <c r="F605" s="6" t="s">
        <v>3083</v>
      </c>
      <c r="G605" s="169">
        <f ca="1">IF(SUM($G590:G590)&gt;0.01,0,SUM($G595:G595)*IF($B586=0,1,(1+$B588))-SUM($G604:G604))</f>
        <v>2479.1666666666665</v>
      </c>
      <c r="H605" s="169">
        <f ca="1">IF(SUM($G590:H590)&gt;0.01,0,SUM($G595:H595)*IF($B586=0,1,(1+$B588))-SUM($G604:H604))</f>
        <v>2458.3333333333335</v>
      </c>
      <c r="I605" s="169">
        <f ca="1">IF(SUM($G590:I590)&gt;0.01,0,SUM($G595:I595)*IF($B586=0,1,(1+$B588))-SUM($G604:I604))</f>
        <v>2437.5</v>
      </c>
      <c r="J605" s="169">
        <f ca="1">IF(SUM($G590:J590)&gt;0.01,0,SUM($G595:J595)*IF($B586=0,1,(1+$B588))-SUM($G604:J604))</f>
        <v>2416.6666666666665</v>
      </c>
      <c r="K605" s="169">
        <f ca="1">IF(SUM($G590:K590)&gt;0.01,0,SUM($G595:K595)*IF($B586=0,1,(1+$B588))-SUM($G604:K604))</f>
        <v>2395.8333333333335</v>
      </c>
      <c r="L605" s="169">
        <f ca="1">IF(SUM($G590:L590)&gt;0.01,0,SUM($G595:L595)*IF($B586=0,1,(1+$B588))-SUM($G604:L604))</f>
        <v>2375</v>
      </c>
      <c r="M605" s="169">
        <f ca="1">IF(SUM($G590:M590)&gt;0.01,0,SUM($G595:M595)*IF($B586=0,1,(1+$B588))-SUM($G604:M604))</f>
        <v>2354.1666666666665</v>
      </c>
      <c r="N605" s="169">
        <f ca="1">IF(SUM($G590:N590)&gt;0.01,0,SUM($G595:N595)*IF($B586=0,1,(1+$B588))-SUM($G604:N604))</f>
        <v>2333.3333333333335</v>
      </c>
      <c r="O605" s="169">
        <f ca="1">IF(SUM($G590:O590)&gt;0.01,0,SUM($G595:O595)*IF($B586=0,1,(1+$B588))-SUM($G604:O604))</f>
        <v>2312.5</v>
      </c>
      <c r="P605" s="169">
        <f ca="1">IF(SUM($G590:P590)&gt;0.01,0,SUM($G595:P595)*IF($B586=0,1,(1+$B588))-SUM($G604:P604))</f>
        <v>2291.6666666666665</v>
      </c>
      <c r="Q605" s="169">
        <f ca="1">IF(SUM($G590:Q590)&gt;0.01,0,SUM($G595:Q595)*IF($B586=0,1,(1+$B588))-SUM($G604:Q604))</f>
        <v>2270.8333333333335</v>
      </c>
      <c r="R605" s="169">
        <f ca="1">IF(SUM($G590:R590)&gt;0.01,0,SUM($G595:R595)*IF($B586=0,1,(1+$B588))-SUM($G604:R604))</f>
        <v>2250</v>
      </c>
      <c r="S605" s="169">
        <f ca="1">IF(SUM($G590:S590)&gt;0.01,0,SUM($G595:S595)*IF($B586=0,1,(1+$B588))-SUM($G604:S604))</f>
        <v>2229.1666666666665</v>
      </c>
      <c r="T605" s="169">
        <f ca="1">IF(SUM($G590:T590)&gt;0.01,0,SUM($G595:T595)*IF($B586=0,1,(1+$B588))-SUM($G604:T604))</f>
        <v>2208.3333333333335</v>
      </c>
      <c r="U605" s="169">
        <f ca="1">IF(SUM($G590:U590)&gt;0.01,0,SUM($G595:U595)*IF($B586=0,1,(1+$B588))-SUM($G604:U604))</f>
        <v>2187.5</v>
      </c>
      <c r="V605" s="169">
        <f ca="1">IF(SUM($G590:V590)&gt;0.01,0,SUM($G595:V595)*IF($B586=0,1,(1+$B588))-SUM($G604:V604))</f>
        <v>2166.6666666666665</v>
      </c>
      <c r="W605" s="169">
        <f ca="1">IF(SUM($G590:W590)&gt;0.01,0,SUM($G595:W595)*IF($B586=0,1,(1+$B588))-SUM($G604:W604))</f>
        <v>2145.8333333333335</v>
      </c>
      <c r="X605" s="169">
        <f ca="1">IF(SUM($G590:X590)&gt;0.01,0,SUM($G595:X595)*IF($B586=0,1,(1+$B588))-SUM($G604:X604))</f>
        <v>2125</v>
      </c>
      <c r="Y605" s="169">
        <f ca="1">IF(SUM($G590:Y590)&gt;0.01,0,SUM($G595:Y595)*IF($B586=0,1,(1+$B588))-SUM($G604:Y604))</f>
        <v>2104.166666666667</v>
      </c>
      <c r="Z605" s="169">
        <f ca="1">IF(SUM($G590:Z590)&gt;0.01,0,SUM($G595:Z595)*IF($B586=0,1,(1+$B588))-SUM($G604:Z604))</f>
        <v>2083.3333333333335</v>
      </c>
      <c r="AA605" s="169">
        <f ca="1">IF(SUM($G590:AA590)&gt;0.01,0,SUM($G595:AA595)*IF($B586=0,1,(1+$B588))-SUM($G604:AA604))</f>
        <v>2062.5</v>
      </c>
      <c r="AB605" s="169">
        <f ca="1">IF(SUM($G590:AB590)&gt;0.01,0,SUM($G595:AB595)*IF($B586=0,1,(1+$B588))-SUM($G604:AB604))</f>
        <v>2041.6666666666667</v>
      </c>
      <c r="AC605" s="169">
        <f ca="1">IF(SUM($G590:AC590)&gt;0.01,0,SUM($G595:AC595)*IF($B586=0,1,(1+$B588))-SUM($G604:AC604))</f>
        <v>2020.8333333333335</v>
      </c>
      <c r="AD605" s="169">
        <f ca="1">IF(SUM($G590:AD590)&gt;0.01,0,SUM($G595:AD595)*IF($B586=0,1,(1+$B588))-SUM($G604:AD604))</f>
        <v>2000.0000000000002</v>
      </c>
      <c r="AE605" s="169">
        <f ca="1">IF(SUM($G590:AE590)&gt;0.01,0,SUM($G595:AE595)*IF($B586=0,1,(1+$B588))-SUM($G604:AE604))</f>
        <v>1979.166666666667</v>
      </c>
      <c r="AF605" s="169">
        <f ca="1">IF(SUM($G590:AF590)&gt;0.01,0,SUM($G595:AF595)*IF($B586=0,1,(1+$B588))-SUM($G604:AF604))</f>
        <v>1958.3333333333335</v>
      </c>
      <c r="AG605" s="169">
        <f ca="1">IF(SUM($G590:AG590)&gt;0.01,0,SUM($G595:AG595)*IF($B586=0,1,(1+$B588))-SUM($G604:AG604))</f>
        <v>1937.5</v>
      </c>
      <c r="AH605" s="169">
        <f ca="1">IF(SUM($G590:AH590)&gt;0.01,0,SUM($G595:AH595)*IF($B586=0,1,(1+$B588))-SUM($G604:AH604))</f>
        <v>1916.6666666666667</v>
      </c>
      <c r="AI605" s="169">
        <f ca="1">IF(SUM($G590:AI590)&gt;0.01,0,SUM($G595:AI595)*IF($B586=0,1,(1+$B588))-SUM($G604:AI604))</f>
        <v>1895.8333333333335</v>
      </c>
      <c r="AJ605" s="169">
        <f ca="1">IF(SUM($G590:AJ590)&gt;0.01,0,SUM($G595:AJ595)*IF($B586=0,1,(1+$B588))-SUM($G604:AJ604))</f>
        <v>1875</v>
      </c>
      <c r="AK605" s="169">
        <f ca="1">IF(SUM($G590:AK590)&gt;0.01,0,SUM($G595:AK595)*IF($B586=0,1,(1+$B588))-SUM($G604:AK604))</f>
        <v>1854.1666666666665</v>
      </c>
      <c r="AL605" s="169">
        <f ca="1">IF(SUM($G590:AL590)&gt;0.01,0,SUM($G595:AL595)*IF($B586=0,1,(1+$B588))-SUM($G604:AL604))</f>
        <v>1833.3333333333333</v>
      </c>
      <c r="AM605" s="169">
        <f ca="1">IF(SUM($G590:AM590)&gt;0.01,0,SUM($G595:AM595)*IF($B586=0,1,(1+$B588))-SUM($G604:AM604))</f>
        <v>1812.5</v>
      </c>
      <c r="AN605" s="169">
        <f ca="1">IF(SUM($G590:AN590)&gt;0.01,0,SUM($G595:AN595)*IF($B586=0,1,(1+$B588))-SUM($G604:AN604))</f>
        <v>1791.6666666666665</v>
      </c>
      <c r="AO605" s="169">
        <f ca="1">IF(SUM($G590:AO590)&gt;0.01,0,SUM($G595:AO595)*IF($B586=0,1,(1+$B588))-SUM($G604:AO604))</f>
        <v>1770.833333333333</v>
      </c>
      <c r="AP605" s="169">
        <f ca="1">IF(SUM($G590:AP590)&gt;0.01,0,SUM($G595:AP595)*IF($B586=0,1,(1+$B588))-SUM($G604:AP604))</f>
        <v>1749.9999999999998</v>
      </c>
      <c r="AQ605" s="169">
        <f ca="1">IF(SUM($G590:AQ590)&gt;0.01,0,SUM($G595:AQ595)*IF($B586=0,1,(1+$B588))-SUM($G604:AQ604))</f>
        <v>1729.1666666666665</v>
      </c>
      <c r="AR605" s="169">
        <f ca="1">IF(SUM($G590:AR590)&gt;0.01,0,SUM($G595:AR595)*IF($B586=0,1,(1+$B588))-SUM($G604:AR604))</f>
        <v>1708.333333333333</v>
      </c>
      <c r="AS605" s="169">
        <f ca="1">IF(SUM($G590:AS590)&gt;0.01,0,SUM($G595:AS595)*IF($B586=0,1,(1+$B588))-SUM($G604:AS604))</f>
        <v>1687.4999999999995</v>
      </c>
      <c r="AT605" s="169">
        <f ca="1">IF(SUM($G590:AT590)&gt;0.01,0,SUM($G595:AT595)*IF($B586=0,1,(1+$B588))-SUM($G604:AT604))</f>
        <v>1666.6666666666663</v>
      </c>
      <c r="AU605" s="169">
        <f ca="1">IF(SUM($G590:AU590)&gt;0.01,0,SUM($G595:AU595)*IF($B586=0,1,(1+$B588))-SUM($G604:AU604))</f>
        <v>1645.833333333333</v>
      </c>
      <c r="AV605" s="169">
        <f ca="1">IF(SUM($G590:AV590)&gt;0.01,0,SUM($G595:AV595)*IF($B586=0,1,(1+$B588))-SUM($G604:AV604))</f>
        <v>1624.9999999999995</v>
      </c>
      <c r="AW605" s="169">
        <f ca="1">IF(SUM($G590:AW590)&gt;0.01,0,SUM($G595:AW595)*IF($B586=0,1,(1+$B588))-SUM($G604:AW604))</f>
        <v>1604.1666666666661</v>
      </c>
      <c r="AX605" s="169">
        <f ca="1">IF(SUM($G590:AX590)&gt;0.01,0,SUM($G595:AX595)*IF($B586=0,1,(1+$B588))-SUM($G604:AX604))</f>
        <v>1583.3333333333328</v>
      </c>
      <c r="AY605" s="169">
        <f ca="1">IF(SUM($G590:AY590)&gt;0.01,0,SUM($G595:AY595)*IF($B586=0,1,(1+$B588))-SUM($G604:AY604))</f>
        <v>1562.4999999999995</v>
      </c>
      <c r="AZ605" s="169">
        <f ca="1">IF(SUM($G590:AZ590)&gt;0.01,0,SUM($G595:AZ595)*IF($B586=0,1,(1+$B588))-SUM($G604:AZ604))</f>
        <v>1541.6666666666661</v>
      </c>
      <c r="BA605" s="169">
        <f ca="1">IF(SUM($G590:BA590)&gt;0.01,0,SUM($G595:BA595)*IF($B586=0,1,(1+$B588))-SUM($G604:BA604))</f>
        <v>1520.8333333333326</v>
      </c>
      <c r="BB605" s="169">
        <f ca="1">IF(SUM($G590:BB590)&gt;0.01,0,SUM($G595:BB595)*IF($B586=0,1,(1+$B588))-SUM($G604:BB604))</f>
        <v>1499.9999999999993</v>
      </c>
      <c r="BC605" s="169">
        <f ca="1">IF(SUM($G590:BC590)&gt;0.01,0,SUM($G595:BC595)*IF($B586=0,1,(1+$B588))-SUM($G604:BC604))</f>
        <v>1479.1666666666661</v>
      </c>
      <c r="BD605" s="169">
        <f ca="1">IF(SUM($G590:BD590)&gt;0.01,0,SUM($G595:BD595)*IF($B586=0,1,(1+$B588))-SUM($G604:BD604))</f>
        <v>1458.3333333333326</v>
      </c>
      <c r="BE605" s="169">
        <f ca="1">IF(SUM($G590:BE590)&gt;0.01,0,SUM($G595:BE595)*IF($B586=0,1,(1+$B588))-SUM($G604:BE604))</f>
        <v>1437.4999999999993</v>
      </c>
      <c r="BF605" s="169">
        <f ca="1">IF(SUM($G590:BF590)&gt;0.01,0,SUM($G595:BF595)*IF($B586=0,1,(1+$B588))-SUM($G604:BF604))</f>
        <v>1416.6666666666661</v>
      </c>
      <c r="BG605" s="169">
        <f ca="1">IF(SUM($G590:BG590)&gt;0.01,0,SUM($G595:BG595)*IF($B586=0,1,(1+$B588))-SUM($G604:BG604))</f>
        <v>1395.8333333333328</v>
      </c>
      <c r="BH605" s="169">
        <f ca="1">IF(SUM($G590:BH590)&gt;0.01,0,SUM($G595:BH595)*IF($B586=0,1,(1+$B588))-SUM($G604:BH604))</f>
        <v>1374.9999999999995</v>
      </c>
      <c r="BI605" s="169">
        <f ca="1">IF(SUM($G590:BI590)&gt;0.01,0,SUM($G595:BI595)*IF($B586=0,1,(1+$B588))-SUM($G604:BI604))</f>
        <v>1354.1666666666663</v>
      </c>
      <c r="BJ605" s="169">
        <f ca="1">IF(SUM($G590:BJ590)&gt;0.01,0,SUM($G595:BJ595)*IF($B586=0,1,(1+$B588))-SUM($G604:BJ604))</f>
        <v>1333.333333333333</v>
      </c>
      <c r="BK605" s="169">
        <f ca="1">IF(SUM($G590:BK590)&gt;0.01,0,SUM($G595:BK595)*IF($B586=0,1,(1+$B588))-SUM($G604:BK604))</f>
        <v>1312.4999999999998</v>
      </c>
      <c r="BL605" s="169">
        <f ca="1">IF(SUM($G590:BL590)&gt;0.01,0,SUM($G595:BL595)*IF($B586=0,1,(1+$B588))-SUM($G604:BL604))</f>
        <v>1291.6666666666665</v>
      </c>
      <c r="BM605" s="169">
        <f ca="1">IF(SUM($G590:BM590)&gt;0.01,0,SUM($G595:BM595)*IF($B586=0,1,(1+$B588))-SUM($G604:BM604))</f>
        <v>1270.8333333333333</v>
      </c>
      <c r="BN605" s="169">
        <f ca="1">IF(SUM($G590:BN590)&gt;0.01,0,SUM($G595:BN595)*IF($B586=0,1,(1+$B588))-SUM($G604:BN604))</f>
        <v>1250</v>
      </c>
      <c r="BO605" s="169">
        <f ca="1">IF(SUM($G590:BO590)&gt;0.01,0,SUM($G595:BO595)*IF($B586=0,1,(1+$B588))-SUM($G604:BO604))</f>
        <v>1229.1666666666667</v>
      </c>
      <c r="BP605" s="169">
        <f ca="1">IF(SUM($G590:BP590)&gt;0.01,0,SUM($G595:BP595)*IF($B586=0,1,(1+$B588))-SUM($G604:BP604))</f>
        <v>1208.3333333333335</v>
      </c>
      <c r="BQ605" s="169">
        <f ca="1">IF(SUM($G590:BQ590)&gt;0.01,0,SUM($G595:BQ595)*IF($B586=0,1,(1+$B588))-SUM($G604:BQ604))</f>
        <v>1187.5000000000002</v>
      </c>
      <c r="BR605" s="169">
        <f ca="1">IF(SUM($G590:BR590)&gt;0.01,0,SUM($G595:BR595)*IF($B586=0,1,(1+$B588))-SUM($G604:BR604))</f>
        <v>1166.666666666667</v>
      </c>
      <c r="BS605" s="169">
        <f ca="1">IF(SUM($G590:BS590)&gt;0.01,0,SUM($G595:BS595)*IF($B586=0,1,(1+$B588))-SUM($G604:BS604))</f>
        <v>1145.8333333333337</v>
      </c>
      <c r="BT605" s="169">
        <f ca="1">IF(SUM($G590:BT590)&gt;0.01,0,SUM($G595:BT595)*IF($B586=0,1,(1+$B588))-SUM($G604:BT604))</f>
        <v>1125.0000000000005</v>
      </c>
      <c r="BU605" s="169">
        <f ca="1">IF(SUM($G590:BU590)&gt;0.01,0,SUM($G595:BU595)*IF($B586=0,1,(1+$B588))-SUM($G604:BU604))</f>
        <v>1104.1666666666672</v>
      </c>
      <c r="BV605" s="169">
        <f ca="1">IF(SUM($G590:BV590)&gt;0.01,0,SUM($G595:BV595)*IF($B586=0,1,(1+$B588))-SUM($G604:BV604))</f>
        <v>1083.3333333333339</v>
      </c>
      <c r="BW605" s="169">
        <f ca="1">IF(SUM($G590:BW590)&gt;0.01,0,SUM($G595:BW595)*IF($B586=0,1,(1+$B588))-SUM($G604:BW604))</f>
        <v>1062.5000000000007</v>
      </c>
      <c r="BX605" s="169">
        <f ca="1">IF(SUM($G590:BX590)&gt;0.01,0,SUM($G595:BX595)*IF($B586=0,1,(1+$B588))-SUM($G604:BX604))</f>
        <v>1041.6666666666674</v>
      </c>
      <c r="BY605" s="169">
        <f ca="1">IF(SUM($G590:BY590)&gt;0.01,0,SUM($G595:BY595)*IF($B586=0,1,(1+$B588))-SUM($G604:BY604))</f>
        <v>1020.8333333333342</v>
      </c>
      <c r="BZ605" s="169">
        <f ca="1">IF(SUM($G590:BZ590)&gt;0.01,0,SUM($G595:BZ595)*IF($B586=0,1,(1+$B588))-SUM($G604:BZ604))</f>
        <v>1000.0000000000009</v>
      </c>
      <c r="CA605" s="169">
        <f ca="1">IF(SUM($G590:CA590)&gt;0.01,0,SUM($G595:CA595)*IF($B586=0,1,(1+$B588))-SUM($G604:CA604))</f>
        <v>979.16666666666765</v>
      </c>
      <c r="CB605" s="169">
        <f ca="1">IF(SUM($G590:CB590)&gt;0.01,0,SUM($G595:CB595)*IF($B586=0,1,(1+$B588))-SUM($G604:CB604))</f>
        <v>958.33333333333439</v>
      </c>
      <c r="CC605" s="169">
        <f ca="1">IF(SUM($G590:CC590)&gt;0.01,0,SUM($G595:CC595)*IF($B586=0,1,(1+$B588))-SUM($G604:CC604))</f>
        <v>937.50000000000114</v>
      </c>
      <c r="CD605" s="169">
        <f ca="1">IF(SUM($G590:CD590)&gt;0.01,0,SUM($G595:CD595)*IF($B586=0,1,(1+$B588))-SUM($G604:CD604))</f>
        <v>916.66666666666788</v>
      </c>
      <c r="CE605" s="169">
        <f ca="1">IF(SUM($G590:CE590)&gt;0.01,0,SUM($G595:CE595)*IF($B586=0,1,(1+$B588))-SUM($G604:CE604))</f>
        <v>895.83333333333462</v>
      </c>
      <c r="CF605" s="169">
        <f ca="1">IF(SUM($G590:CF590)&gt;0.01,0,SUM($G595:CF595)*IF($B586=0,1,(1+$B588))-SUM($G604:CF604))</f>
        <v>875.00000000000136</v>
      </c>
      <c r="CG605" s="169">
        <f ca="1">IF(SUM($G590:CG590)&gt;0.01,0,SUM($G595:CG595)*IF($B586=0,1,(1+$B588))-SUM($G604:CG604))</f>
        <v>854.16666666666811</v>
      </c>
      <c r="CH605" s="169">
        <f ca="1">IF(SUM($G590:CH590)&gt;0.01,0,SUM($G595:CH595)*IF($B586=0,1,(1+$B588))-SUM($G604:CH604))</f>
        <v>833.33333333333485</v>
      </c>
      <c r="CI605" s="169">
        <f ca="1">IF(SUM($G590:CI590)&gt;0.01,0,SUM($G595:CI595)*IF($B586=0,1,(1+$B588))-SUM($G604:CI604))</f>
        <v>812.50000000000159</v>
      </c>
      <c r="CJ605" s="169">
        <f ca="1">IF(SUM($G590:CJ590)&gt;0.01,0,SUM($G595:CJ595)*IF($B586=0,1,(1+$B588))-SUM($G604:CJ604))</f>
        <v>791.66666666666833</v>
      </c>
      <c r="CK605" s="169">
        <f ca="1">IF(SUM($G590:CK590)&gt;0.01,0,SUM($G595:CK595)*IF($B586=0,1,(1+$B588))-SUM($G604:CK604))</f>
        <v>770.83333333333508</v>
      </c>
      <c r="CL605" s="169">
        <f ca="1">IF(SUM($G590:CL590)&gt;0.01,0,SUM($G595:CL595)*IF($B586=0,1,(1+$B588))-SUM($G604:CL604))</f>
        <v>750.00000000000182</v>
      </c>
      <c r="CM605" s="169">
        <f ca="1">IF(SUM($G590:CM590)&gt;0.01,0,SUM($G595:CM595)*IF($B586=0,1,(1+$B588))-SUM($G604:CM604))</f>
        <v>729.16666666666856</v>
      </c>
      <c r="CN605" s="169">
        <f ca="1">IF(SUM($G590:CN590)&gt;0.01,0,SUM($G595:CN595)*IF($B586=0,1,(1+$B588))-SUM($G604:CN604))</f>
        <v>708.3333333333353</v>
      </c>
      <c r="CO605" s="169">
        <f ca="1">IF(SUM($G590:CO590)&gt;0.01,0,SUM($G595:CO595)*IF($B586=0,1,(1+$B588))-SUM($G604:CO604))</f>
        <v>687.50000000000205</v>
      </c>
      <c r="CP605" s="169">
        <f ca="1">IF(SUM($G590:CP590)&gt;0.01,0,SUM($G595:CP595)*IF($B586=0,1,(1+$B588))-SUM($G604:CP604))</f>
        <v>666.66666666666879</v>
      </c>
      <c r="CQ605" s="169">
        <f ca="1">IF(SUM($G590:CQ590)&gt;0.01,0,SUM($G595:CQ595)*IF($B586=0,1,(1+$B588))-SUM($G604:CQ604))</f>
        <v>645.83333333333553</v>
      </c>
      <c r="CR605" s="169">
        <f ca="1">IF(SUM($G590:CR590)&gt;0.01,0,SUM($G595:CR595)*IF($B586=0,1,(1+$B588))-SUM($G604:CR604))</f>
        <v>625.00000000000227</v>
      </c>
      <c r="CS605" s="169">
        <f ca="1">IF(SUM($G590:CS590)&gt;0.01,0,SUM($G595:CS595)*IF($B586=0,1,(1+$B588))-SUM($G604:CS604))</f>
        <v>604.16666666666902</v>
      </c>
      <c r="CT605" s="169">
        <f ca="1">IF(SUM($G590:CT590)&gt;0.01,0,SUM($G595:CT595)*IF($B586=0,1,(1+$B588))-SUM($G604:CT604))</f>
        <v>583.33333333333576</v>
      </c>
      <c r="CU605" s="169">
        <f ca="1">IF(SUM($G590:CU590)&gt;0.01,0,SUM($G595:CU595)*IF($B586=0,1,(1+$B588))-SUM($G604:CU604))</f>
        <v>562.5000000000025</v>
      </c>
      <c r="CV605" s="169">
        <f ca="1">IF(SUM($G590:CV590)&gt;0.01,0,SUM($G595:CV595)*IF($B586=0,1,(1+$B588))-SUM($G604:CV604))</f>
        <v>541.66666666666924</v>
      </c>
      <c r="CW605" s="169">
        <f ca="1">IF(SUM($G590:CW590)&gt;0.01,0,SUM($G595:CW595)*IF($B586=0,1,(1+$B588))-SUM($G604:CW604))</f>
        <v>520.83333333333599</v>
      </c>
      <c r="CX605" s="169">
        <f ca="1">IF(SUM($G590:CX590)&gt;0.01,0,SUM($G595:CX595)*IF($B586=0,1,(1+$B588))-SUM($G604:CX604))</f>
        <v>500.00000000000273</v>
      </c>
      <c r="CY605" s="169">
        <f ca="1">IF(SUM($G590:CY590)&gt;0.01,0,SUM($G595:CY595)*IF($B586=0,1,(1+$B588))-SUM($G604:CY604))</f>
        <v>479.16666666666947</v>
      </c>
      <c r="CZ605" s="169">
        <f ca="1">IF(SUM($G590:CZ590)&gt;0.01,0,SUM($G595:CZ595)*IF($B586=0,1,(1+$B588))-SUM($G604:CZ604))</f>
        <v>458.33333333333621</v>
      </c>
      <c r="DA605" s="169">
        <f ca="1">IF(SUM($G590:DA590)&gt;0.01,0,SUM($G595:DA595)*IF($B586=0,1,(1+$B588))-SUM($G604:DA604))</f>
        <v>437.50000000000273</v>
      </c>
      <c r="DB605" s="169">
        <f ca="1">IF(SUM($G590:DB590)&gt;0.01,0,SUM($G595:DB595)*IF($B586=0,1,(1+$B588))-SUM($G604:DB604))</f>
        <v>416.66666666666924</v>
      </c>
      <c r="DC605" s="169">
        <f ca="1">IF(SUM($G590:DC590)&gt;0.01,0,SUM($G595:DC595)*IF($B586=0,1,(1+$B588))-SUM($G604:DC604))</f>
        <v>395.83333333333576</v>
      </c>
      <c r="DD605" s="169">
        <f ca="1">IF(SUM($G590:DD590)&gt;0.01,0,SUM($G595:DD595)*IF($B586=0,1,(1+$B588))-SUM($G604:DD604))</f>
        <v>375.00000000000227</v>
      </c>
      <c r="DE605" s="169">
        <f ca="1">IF(SUM($G590:DE590)&gt;0.01,0,SUM($G595:DE595)*IF($B586=0,1,(1+$B588))-SUM($G604:DE604))</f>
        <v>354.16666666666879</v>
      </c>
      <c r="DF605" s="169">
        <f ca="1">IF(SUM($G590:DF590)&gt;0.01,0,SUM($G595:DF595)*IF($B586=0,1,(1+$B588))-SUM($G604:DF604))</f>
        <v>333.3333333333353</v>
      </c>
      <c r="DG605" s="169">
        <f ca="1">IF(SUM($G590:DG590)&gt;0.01,0,SUM($G595:DG595)*IF($B586=0,1,(1+$B588))-SUM($G604:DG604))</f>
        <v>312.50000000000182</v>
      </c>
      <c r="DH605" s="169">
        <f ca="1">IF(SUM($G590:DH590)&gt;0.01,0,SUM($G595:DH595)*IF($B586=0,1,(1+$B588))-SUM($G604:DH604))</f>
        <v>291.66666666666833</v>
      </c>
      <c r="DI605" s="169">
        <f ca="1">IF(SUM($G590:DI590)&gt;0.01,0,SUM($G595:DI595)*IF($B586=0,1,(1+$B588))-SUM($G604:DI604))</f>
        <v>270.83333333333485</v>
      </c>
      <c r="DJ605" s="169">
        <f ca="1">IF(SUM($G590:DJ590)&gt;0.01,0,SUM($G595:DJ595)*IF($B586=0,1,(1+$B588))-SUM($G604:DJ604))</f>
        <v>250.00000000000136</v>
      </c>
      <c r="DK605" s="169">
        <f ca="1">IF(SUM($G590:DK590)&gt;0.01,0,SUM($G595:DK595)*IF($B586=0,1,(1+$B588))-SUM($G604:DK604))</f>
        <v>229.16666666666788</v>
      </c>
      <c r="DL605" s="169">
        <f ca="1">IF(SUM($G590:DL590)&gt;0.01,0,SUM($G595:DL595)*IF($B586=0,1,(1+$B588))-SUM($G604:DL604))</f>
        <v>208.33333333333439</v>
      </c>
      <c r="DM605" s="169">
        <f ca="1">IF(SUM($G590:DM590)&gt;0.01,0,SUM($G595:DM595)*IF($B586=0,1,(1+$B588))-SUM($G604:DM604))</f>
        <v>187.50000000000091</v>
      </c>
      <c r="DN605" s="169">
        <f ca="1">IF(SUM($G590:DN590)&gt;0.01,0,SUM($G595:DN595)*IF($B586=0,1,(1+$B588))-SUM($G604:DN604))</f>
        <v>166.66666666666742</v>
      </c>
      <c r="DO605" s="169">
        <f ca="1">IF(SUM($G590:DO590)&gt;0.01,0,SUM($G595:DO595)*IF($B586=0,1,(1+$B588))-SUM($G604:DO604))</f>
        <v>145.83333333333394</v>
      </c>
      <c r="DP605" s="169">
        <f ca="1">IF(SUM($G590:DP590)&gt;0.01,0,SUM($G595:DP595)*IF($B586=0,1,(1+$B588))-SUM($G604:DP604))</f>
        <v>125.00000000000045</v>
      </c>
      <c r="DQ605" s="169">
        <f ca="1">IF(SUM($G590:DQ590)&gt;0.01,0,SUM($G595:DQ595)*IF($B586=0,1,(1+$B588))-SUM($G604:DQ604))</f>
        <v>104.16666666666697</v>
      </c>
      <c r="DR605" s="169">
        <f ca="1">IF(SUM($G590:DR590)&gt;0.01,0,SUM($G595:DR595)*IF($B586=0,1,(1+$B588))-SUM($G604:DR604))</f>
        <v>83.333333333333485</v>
      </c>
      <c r="DS605" s="169">
        <f ca="1">IF(SUM($G590:DS590)&gt;0.01,0,SUM($G595:DS595)*IF($B586=0,1,(1+$B588))-SUM($G604:DS604))</f>
        <v>62.5</v>
      </c>
      <c r="DT605" s="169">
        <f ca="1">IF(SUM($G590:DT590)&gt;0.01,0,SUM($G595:DT595)*IF($B586=0,1,(1+$B588))-SUM($G604:DT604))</f>
        <v>41.666666666666515</v>
      </c>
      <c r="DU605" s="169">
        <f ca="1">IF(SUM($G590:DU590)&gt;0.01,0,SUM($G595:DU595)*IF($B586=0,1,(1+$B588))-SUM($G604:DU604))</f>
        <v>20.83333333333303</v>
      </c>
      <c r="DV605" s="169">
        <f ca="1">IF(SUM($G590:DV590)&gt;0.01,0,SUM($G595:DV595)*IF($B586=0,1,(1+$B588))-SUM($G604:DV604))</f>
        <v>0</v>
      </c>
      <c r="DW605" s="169"/>
      <c r="DX605" s="177"/>
    </row>
    <row r="606" spans="1:128" hidden="1" outlineLevel="1" x14ac:dyDescent="0.2">
      <c r="A606" s="168" t="str">
        <f ca="1">Language!A$925</f>
        <v>прибыль/убыток от продажи актива (бухгалтерская)</v>
      </c>
      <c r="B606" s="200"/>
      <c r="C606" s="147" t="str">
        <f t="shared" ca="1" si="925"/>
        <v>тыс. руб.</v>
      </c>
      <c r="D606" s="158">
        <v>1</v>
      </c>
      <c r="E606" s="154" t="s">
        <v>709</v>
      </c>
      <c r="F606" s="6" t="s">
        <v>2962</v>
      </c>
      <c r="G606" s="169">
        <f t="shared" ref="G606" si="932">IF(G590=0,0,G590-IF(G$2=1,G591,F597+F601))</f>
        <v>0</v>
      </c>
      <c r="H606" s="169">
        <f t="shared" ref="H606" si="933">IF(H590=0,0,H590-IF(H$2=1,H591,G597+G601))</f>
        <v>0</v>
      </c>
      <c r="I606" s="169">
        <f t="shared" ref="I606" si="934">IF(I590=0,0,I590-IF(I$2=1,I591,H597+H601))</f>
        <v>0</v>
      </c>
      <c r="J606" s="169">
        <f t="shared" ref="J606" si="935">IF(J590=0,0,J590-IF(J$2=1,J591,I597+I601))</f>
        <v>0</v>
      </c>
      <c r="K606" s="169">
        <f t="shared" ref="K606" si="936">IF(K590=0,0,K590-IF(K$2=1,K591,J597+J601))</f>
        <v>0</v>
      </c>
      <c r="L606" s="169">
        <f t="shared" ref="L606" si="937">IF(L590=0,0,L590-IF(L$2=1,L591,K597+K601))</f>
        <v>0</v>
      </c>
      <c r="M606" s="169">
        <f t="shared" ref="M606" si="938">IF(M590=0,0,M590-IF(M$2=1,M591,L597+L601))</f>
        <v>0</v>
      </c>
      <c r="N606" s="169">
        <f t="shared" ref="N606" si="939">IF(N590=0,0,N590-IF(N$2=1,N591,M597+M601))</f>
        <v>0</v>
      </c>
      <c r="O606" s="169">
        <f t="shared" ref="O606" si="940">IF(O590=0,0,O590-IF(O$2=1,O591,N597+N601))</f>
        <v>0</v>
      </c>
      <c r="P606" s="169">
        <f t="shared" ref="P606" si="941">IF(P590=0,0,P590-IF(P$2=1,P591,O597+O601))</f>
        <v>0</v>
      </c>
      <c r="Q606" s="169">
        <f t="shared" ref="Q606" si="942">IF(Q590=0,0,Q590-IF(Q$2=1,Q591,P597+P601))</f>
        <v>0</v>
      </c>
      <c r="R606" s="169">
        <f t="shared" ref="R606" si="943">IF(R590=0,0,R590-IF(R$2=1,R591,Q597+Q601))</f>
        <v>0</v>
      </c>
      <c r="S606" s="169">
        <f t="shared" ref="S606" si="944">IF(S590=0,0,S590-IF(S$2=1,S591,R597+R601))</f>
        <v>0</v>
      </c>
      <c r="T606" s="169">
        <f t="shared" ref="T606" si="945">IF(T590=0,0,T590-IF(T$2=1,T591,S597+S601))</f>
        <v>0</v>
      </c>
      <c r="U606" s="169">
        <f t="shared" ref="U606" si="946">IF(U590=0,0,U590-IF(U$2=1,U591,T597+T601))</f>
        <v>0</v>
      </c>
      <c r="V606" s="169">
        <f t="shared" ref="V606" si="947">IF(V590=0,0,V590-IF(V$2=1,V591,U597+U601))</f>
        <v>0</v>
      </c>
      <c r="W606" s="169">
        <f t="shared" ref="W606" si="948">IF(W590=0,0,W590-IF(W$2=1,W591,V597+V601))</f>
        <v>0</v>
      </c>
      <c r="X606" s="169">
        <f t="shared" ref="X606" si="949">IF(X590=0,0,X590-IF(X$2=1,X591,W597+W601))</f>
        <v>0</v>
      </c>
      <c r="Y606" s="169">
        <f t="shared" ref="Y606" si="950">IF(Y590=0,0,Y590-IF(Y$2=1,Y591,X597+X601))</f>
        <v>0</v>
      </c>
      <c r="Z606" s="169">
        <f t="shared" ref="Z606" si="951">IF(Z590=0,0,Z590-IF(Z$2=1,Z591,Y597+Y601))</f>
        <v>0</v>
      </c>
      <c r="AA606" s="169">
        <f t="shared" ref="AA606" si="952">IF(AA590=0,0,AA590-IF(AA$2=1,AA591,Z597+Z601))</f>
        <v>0</v>
      </c>
      <c r="AB606" s="169">
        <f t="shared" ref="AB606" si="953">IF(AB590=0,0,AB590-IF(AB$2=1,AB591,AA597+AA601))</f>
        <v>0</v>
      </c>
      <c r="AC606" s="169">
        <f t="shared" ref="AC606" si="954">IF(AC590=0,0,AC590-IF(AC$2=1,AC591,AB597+AB601))</f>
        <v>0</v>
      </c>
      <c r="AD606" s="169">
        <f t="shared" ref="AD606" si="955">IF(AD590=0,0,AD590-IF(AD$2=1,AD591,AC597+AC601))</f>
        <v>0</v>
      </c>
      <c r="AE606" s="169">
        <f t="shared" ref="AE606" si="956">IF(AE590=0,0,AE590-IF(AE$2=1,AE591,AD597+AD601))</f>
        <v>0</v>
      </c>
      <c r="AF606" s="169">
        <f t="shared" ref="AF606" si="957">IF(AF590=0,0,AF590-IF(AF$2=1,AF591,AE597+AE601))</f>
        <v>0</v>
      </c>
      <c r="AG606" s="169">
        <f t="shared" ref="AG606" si="958">IF(AG590=0,0,AG590-IF(AG$2=1,AG591,AF597+AF601))</f>
        <v>0</v>
      </c>
      <c r="AH606" s="169">
        <f t="shared" ref="AH606" si="959">IF(AH590=0,0,AH590-IF(AH$2=1,AH591,AG597+AG601))</f>
        <v>0</v>
      </c>
      <c r="AI606" s="169">
        <f t="shared" ref="AI606" si="960">IF(AI590=0,0,AI590-IF(AI$2=1,AI591,AH597+AH601))</f>
        <v>0</v>
      </c>
      <c r="AJ606" s="169">
        <f t="shared" ref="AJ606" si="961">IF(AJ590=0,0,AJ590-IF(AJ$2=1,AJ591,AI597+AI601))</f>
        <v>0</v>
      </c>
      <c r="AK606" s="169">
        <f t="shared" ref="AK606" si="962">IF(AK590=0,0,AK590-IF(AK$2=1,AK591,AJ597+AJ601))</f>
        <v>0</v>
      </c>
      <c r="AL606" s="169">
        <f t="shared" ref="AL606" si="963">IF(AL590=0,0,AL590-IF(AL$2=1,AL591,AK597+AK601))</f>
        <v>0</v>
      </c>
      <c r="AM606" s="169">
        <f t="shared" ref="AM606" si="964">IF(AM590=0,0,AM590-IF(AM$2=1,AM591,AL597+AL601))</f>
        <v>0</v>
      </c>
      <c r="AN606" s="169">
        <f t="shared" ref="AN606" si="965">IF(AN590=0,0,AN590-IF(AN$2=1,AN591,AM597+AM601))</f>
        <v>0</v>
      </c>
      <c r="AO606" s="169">
        <f t="shared" ref="AO606" si="966">IF(AO590=0,0,AO590-IF(AO$2=1,AO591,AN597+AN601))</f>
        <v>0</v>
      </c>
      <c r="AP606" s="169">
        <f t="shared" ref="AP606" si="967">IF(AP590=0,0,AP590-IF(AP$2=1,AP591,AO597+AO601))</f>
        <v>0</v>
      </c>
      <c r="AQ606" s="169">
        <f t="shared" ref="AQ606" si="968">IF(AQ590=0,0,AQ590-IF(AQ$2=1,AQ591,AP597+AP601))</f>
        <v>0</v>
      </c>
      <c r="AR606" s="169">
        <f t="shared" ref="AR606" si="969">IF(AR590=0,0,AR590-IF(AR$2=1,AR591,AQ597+AQ601))</f>
        <v>0</v>
      </c>
      <c r="AS606" s="169">
        <f t="shared" ref="AS606" si="970">IF(AS590=0,0,AS590-IF(AS$2=1,AS591,AR597+AR601))</f>
        <v>0</v>
      </c>
      <c r="AT606" s="169">
        <f t="shared" ref="AT606" si="971">IF(AT590=0,0,AT590-IF(AT$2=1,AT591,AS597+AS601))</f>
        <v>0</v>
      </c>
      <c r="AU606" s="169">
        <f t="shared" ref="AU606" si="972">IF(AU590=0,0,AU590-IF(AU$2=1,AU591,AT597+AT601))</f>
        <v>0</v>
      </c>
      <c r="AV606" s="169">
        <f t="shared" ref="AV606" si="973">IF(AV590=0,0,AV590-IF(AV$2=1,AV591,AU597+AU601))</f>
        <v>0</v>
      </c>
      <c r="AW606" s="169">
        <f t="shared" ref="AW606" si="974">IF(AW590=0,0,AW590-IF(AW$2=1,AW591,AV597+AV601))</f>
        <v>0</v>
      </c>
      <c r="AX606" s="169">
        <f t="shared" ref="AX606" si="975">IF(AX590=0,0,AX590-IF(AX$2=1,AX591,AW597+AW601))</f>
        <v>0</v>
      </c>
      <c r="AY606" s="169">
        <f t="shared" ref="AY606" si="976">IF(AY590=0,0,AY590-IF(AY$2=1,AY591,AX597+AX601))</f>
        <v>0</v>
      </c>
      <c r="AZ606" s="169">
        <f t="shared" ref="AZ606" si="977">IF(AZ590=0,0,AZ590-IF(AZ$2=1,AZ591,AY597+AY601))</f>
        <v>0</v>
      </c>
      <c r="BA606" s="169">
        <f t="shared" ref="BA606" si="978">IF(BA590=0,0,BA590-IF(BA$2=1,BA591,AZ597+AZ601))</f>
        <v>0</v>
      </c>
      <c r="BB606" s="169">
        <f t="shared" ref="BB606" si="979">IF(BB590=0,0,BB590-IF(BB$2=1,BB591,BA597+BA601))</f>
        <v>0</v>
      </c>
      <c r="BC606" s="169">
        <f t="shared" ref="BC606" si="980">IF(BC590=0,0,BC590-IF(BC$2=1,BC591,BB597+BB601))</f>
        <v>0</v>
      </c>
      <c r="BD606" s="169">
        <f t="shared" ref="BD606" si="981">IF(BD590=0,0,BD590-IF(BD$2=1,BD591,BC597+BC601))</f>
        <v>0</v>
      </c>
      <c r="BE606" s="169">
        <f t="shared" ref="BE606" si="982">IF(BE590=0,0,BE590-IF(BE$2=1,BE591,BD597+BD601))</f>
        <v>0</v>
      </c>
      <c r="BF606" s="169">
        <f t="shared" ref="BF606" si="983">IF(BF590=0,0,BF590-IF(BF$2=1,BF591,BE597+BE601))</f>
        <v>0</v>
      </c>
      <c r="BG606" s="169">
        <f t="shared" ref="BG606" si="984">IF(BG590=0,0,BG590-IF(BG$2=1,BG591,BF597+BF601))</f>
        <v>0</v>
      </c>
      <c r="BH606" s="169">
        <f t="shared" ref="BH606" si="985">IF(BH590=0,0,BH590-IF(BH$2=1,BH591,BG597+BG601))</f>
        <v>0</v>
      </c>
      <c r="BI606" s="169">
        <f t="shared" ref="BI606" si="986">IF(BI590=0,0,BI590-IF(BI$2=1,BI591,BH597+BH601))</f>
        <v>0</v>
      </c>
      <c r="BJ606" s="169">
        <f t="shared" ref="BJ606" si="987">IF(BJ590=0,0,BJ590-IF(BJ$2=1,BJ591,BI597+BI601))</f>
        <v>0</v>
      </c>
      <c r="BK606" s="169">
        <f t="shared" ref="BK606" si="988">IF(BK590=0,0,BK590-IF(BK$2=1,BK591,BJ597+BJ601))</f>
        <v>0</v>
      </c>
      <c r="BL606" s="169">
        <f t="shared" ref="BL606" si="989">IF(BL590=0,0,BL590-IF(BL$2=1,BL591,BK597+BK601))</f>
        <v>0</v>
      </c>
      <c r="BM606" s="169">
        <f t="shared" ref="BM606" si="990">IF(BM590=0,0,BM590-IF(BM$2=1,BM591,BL597+BL601))</f>
        <v>0</v>
      </c>
      <c r="BN606" s="169">
        <f t="shared" ref="BN606" si="991">IF(BN590=0,0,BN590-IF(BN$2=1,BN591,BM597+BM601))</f>
        <v>0</v>
      </c>
      <c r="BO606" s="169">
        <f t="shared" ref="BO606" si="992">IF(BO590=0,0,BO590-IF(BO$2=1,BO591,BN597+BN601))</f>
        <v>0</v>
      </c>
      <c r="BP606" s="169">
        <f t="shared" ref="BP606" si="993">IF(BP590=0,0,BP590-IF(BP$2=1,BP591,BO597+BO601))</f>
        <v>0</v>
      </c>
      <c r="BQ606" s="169">
        <f t="shared" ref="BQ606" si="994">IF(BQ590=0,0,BQ590-IF(BQ$2=1,BQ591,BP597+BP601))</f>
        <v>0</v>
      </c>
      <c r="BR606" s="169">
        <f t="shared" ref="BR606" si="995">IF(BR590=0,0,BR590-IF(BR$2=1,BR591,BQ597+BQ601))</f>
        <v>0</v>
      </c>
      <c r="BS606" s="169">
        <f t="shared" ref="BS606" si="996">IF(BS590=0,0,BS590-IF(BS$2=1,BS591,BR597+BR601))</f>
        <v>0</v>
      </c>
      <c r="BT606" s="169">
        <f t="shared" ref="BT606" si="997">IF(BT590=0,0,BT590-IF(BT$2=1,BT591,BS597+BS601))</f>
        <v>0</v>
      </c>
      <c r="BU606" s="169">
        <f t="shared" ref="BU606" si="998">IF(BU590=0,0,BU590-IF(BU$2=1,BU591,BT597+BT601))</f>
        <v>0</v>
      </c>
      <c r="BV606" s="169">
        <f t="shared" ref="BV606" si="999">IF(BV590=0,0,BV590-IF(BV$2=1,BV591,BU597+BU601))</f>
        <v>0</v>
      </c>
      <c r="BW606" s="169">
        <f t="shared" ref="BW606" si="1000">IF(BW590=0,0,BW590-IF(BW$2=1,BW591,BV597+BV601))</f>
        <v>0</v>
      </c>
      <c r="BX606" s="169">
        <f t="shared" ref="BX606" si="1001">IF(BX590=0,0,BX590-IF(BX$2=1,BX591,BW597+BW601))</f>
        <v>0</v>
      </c>
      <c r="BY606" s="169">
        <f t="shared" ref="BY606" si="1002">IF(BY590=0,0,BY590-IF(BY$2=1,BY591,BX597+BX601))</f>
        <v>0</v>
      </c>
      <c r="BZ606" s="169">
        <f t="shared" ref="BZ606" si="1003">IF(BZ590=0,0,BZ590-IF(BZ$2=1,BZ591,BY597+BY601))</f>
        <v>0</v>
      </c>
      <c r="CA606" s="169">
        <f t="shared" ref="CA606" si="1004">IF(CA590=0,0,CA590-IF(CA$2=1,CA591,BZ597+BZ601))</f>
        <v>0</v>
      </c>
      <c r="CB606" s="169">
        <f t="shared" ref="CB606" si="1005">IF(CB590=0,0,CB590-IF(CB$2=1,CB591,CA597+CA601))</f>
        <v>0</v>
      </c>
      <c r="CC606" s="169">
        <f t="shared" ref="CC606" si="1006">IF(CC590=0,0,CC590-IF(CC$2=1,CC591,CB597+CB601))</f>
        <v>0</v>
      </c>
      <c r="CD606" s="169">
        <f t="shared" ref="CD606" si="1007">IF(CD590=0,0,CD590-IF(CD$2=1,CD591,CC597+CC601))</f>
        <v>0</v>
      </c>
      <c r="CE606" s="169">
        <f t="shared" ref="CE606" si="1008">IF(CE590=0,0,CE590-IF(CE$2=1,CE591,CD597+CD601))</f>
        <v>0</v>
      </c>
      <c r="CF606" s="169">
        <f t="shared" ref="CF606" si="1009">IF(CF590=0,0,CF590-IF(CF$2=1,CF591,CE597+CE601))</f>
        <v>0</v>
      </c>
      <c r="CG606" s="169">
        <f t="shared" ref="CG606" si="1010">IF(CG590=0,0,CG590-IF(CG$2=1,CG591,CF597+CF601))</f>
        <v>0</v>
      </c>
      <c r="CH606" s="169">
        <f t="shared" ref="CH606" si="1011">IF(CH590=0,0,CH590-IF(CH$2=1,CH591,CG597+CG601))</f>
        <v>0</v>
      </c>
      <c r="CI606" s="169">
        <f t="shared" ref="CI606" si="1012">IF(CI590=0,0,CI590-IF(CI$2=1,CI591,CH597+CH601))</f>
        <v>0</v>
      </c>
      <c r="CJ606" s="169">
        <f t="shared" ref="CJ606" si="1013">IF(CJ590=0,0,CJ590-IF(CJ$2=1,CJ591,CI597+CI601))</f>
        <v>0</v>
      </c>
      <c r="CK606" s="169">
        <f t="shared" ref="CK606" si="1014">IF(CK590=0,0,CK590-IF(CK$2=1,CK591,CJ597+CJ601))</f>
        <v>0</v>
      </c>
      <c r="CL606" s="169">
        <f t="shared" ref="CL606" si="1015">IF(CL590=0,0,CL590-IF(CL$2=1,CL591,CK597+CK601))</f>
        <v>0</v>
      </c>
      <c r="CM606" s="169">
        <f t="shared" ref="CM606" si="1016">IF(CM590=0,0,CM590-IF(CM$2=1,CM591,CL597+CL601))</f>
        <v>0</v>
      </c>
      <c r="CN606" s="169">
        <f t="shared" ref="CN606" si="1017">IF(CN590=0,0,CN590-IF(CN$2=1,CN591,CM597+CM601))</f>
        <v>0</v>
      </c>
      <c r="CO606" s="169">
        <f t="shared" ref="CO606" si="1018">IF(CO590=0,0,CO590-IF(CO$2=1,CO591,CN597+CN601))</f>
        <v>0</v>
      </c>
      <c r="CP606" s="169">
        <f t="shared" ref="CP606" si="1019">IF(CP590=0,0,CP590-IF(CP$2=1,CP591,CO597+CO601))</f>
        <v>0</v>
      </c>
      <c r="CQ606" s="169">
        <f t="shared" ref="CQ606" si="1020">IF(CQ590=0,0,CQ590-IF(CQ$2=1,CQ591,CP597+CP601))</f>
        <v>0</v>
      </c>
      <c r="CR606" s="169">
        <f t="shared" ref="CR606" si="1021">IF(CR590=0,0,CR590-IF(CR$2=1,CR591,CQ597+CQ601))</f>
        <v>0</v>
      </c>
      <c r="CS606" s="169">
        <f t="shared" ref="CS606" si="1022">IF(CS590=0,0,CS590-IF(CS$2=1,CS591,CR597+CR601))</f>
        <v>0</v>
      </c>
      <c r="CT606" s="169">
        <f t="shared" ref="CT606" si="1023">IF(CT590=0,0,CT590-IF(CT$2=1,CT591,CS597+CS601))</f>
        <v>0</v>
      </c>
      <c r="CU606" s="169">
        <f t="shared" ref="CU606" si="1024">IF(CU590=0,0,CU590-IF(CU$2=1,CU591,CT597+CT601))</f>
        <v>0</v>
      </c>
      <c r="CV606" s="169">
        <f t="shared" ref="CV606" si="1025">IF(CV590=0,0,CV590-IF(CV$2=1,CV591,CU597+CU601))</f>
        <v>0</v>
      </c>
      <c r="CW606" s="169">
        <f t="shared" ref="CW606" si="1026">IF(CW590=0,0,CW590-IF(CW$2=1,CW591,CV597+CV601))</f>
        <v>0</v>
      </c>
      <c r="CX606" s="169">
        <f t="shared" ref="CX606" si="1027">IF(CX590=0,0,CX590-IF(CX$2=1,CX591,CW597+CW601))</f>
        <v>0</v>
      </c>
      <c r="CY606" s="169">
        <f t="shared" ref="CY606" si="1028">IF(CY590=0,0,CY590-IF(CY$2=1,CY591,CX597+CX601))</f>
        <v>0</v>
      </c>
      <c r="CZ606" s="169">
        <f t="shared" ref="CZ606" si="1029">IF(CZ590=0,0,CZ590-IF(CZ$2=1,CZ591,CY597+CY601))</f>
        <v>0</v>
      </c>
      <c r="DA606" s="169">
        <f t="shared" ref="DA606" si="1030">IF(DA590=0,0,DA590-IF(DA$2=1,DA591,CZ597+CZ601))</f>
        <v>0</v>
      </c>
      <c r="DB606" s="169">
        <f t="shared" ref="DB606" si="1031">IF(DB590=0,0,DB590-IF(DB$2=1,DB591,DA597+DA601))</f>
        <v>0</v>
      </c>
      <c r="DC606" s="169">
        <f t="shared" ref="DC606" si="1032">IF(DC590=0,0,DC590-IF(DC$2=1,DC591,DB597+DB601))</f>
        <v>0</v>
      </c>
      <c r="DD606" s="169">
        <f t="shared" ref="DD606" si="1033">IF(DD590=0,0,DD590-IF(DD$2=1,DD591,DC597+DC601))</f>
        <v>0</v>
      </c>
      <c r="DE606" s="169">
        <f t="shared" ref="DE606" si="1034">IF(DE590=0,0,DE590-IF(DE$2=1,DE591,DD597+DD601))</f>
        <v>0</v>
      </c>
      <c r="DF606" s="169">
        <f t="shared" ref="DF606" si="1035">IF(DF590=0,0,DF590-IF(DF$2=1,DF591,DE597+DE601))</f>
        <v>0</v>
      </c>
      <c r="DG606" s="169">
        <f t="shared" ref="DG606" si="1036">IF(DG590=0,0,DG590-IF(DG$2=1,DG591,DF597+DF601))</f>
        <v>0</v>
      </c>
      <c r="DH606" s="169">
        <f t="shared" ref="DH606" si="1037">IF(DH590=0,0,DH590-IF(DH$2=1,DH591,DG597+DG601))</f>
        <v>0</v>
      </c>
      <c r="DI606" s="169">
        <f t="shared" ref="DI606" si="1038">IF(DI590=0,0,DI590-IF(DI$2=1,DI591,DH597+DH601))</f>
        <v>0</v>
      </c>
      <c r="DJ606" s="169">
        <f t="shared" ref="DJ606" si="1039">IF(DJ590=0,0,DJ590-IF(DJ$2=1,DJ591,DI597+DI601))</f>
        <v>0</v>
      </c>
      <c r="DK606" s="169">
        <f t="shared" ref="DK606" si="1040">IF(DK590=0,0,DK590-IF(DK$2=1,DK591,DJ597+DJ601))</f>
        <v>0</v>
      </c>
      <c r="DL606" s="169">
        <f t="shared" ref="DL606" si="1041">IF(DL590=0,0,DL590-IF(DL$2=1,DL591,DK597+DK601))</f>
        <v>0</v>
      </c>
      <c r="DM606" s="169">
        <f t="shared" ref="DM606" si="1042">IF(DM590=0,0,DM590-IF(DM$2=1,DM591,DL597+DL601))</f>
        <v>0</v>
      </c>
      <c r="DN606" s="169">
        <f t="shared" ref="DN606" si="1043">IF(DN590=0,0,DN590-IF(DN$2=1,DN591,DM597+DM601))</f>
        <v>0</v>
      </c>
      <c r="DO606" s="169">
        <f t="shared" ref="DO606" si="1044">IF(DO590=0,0,DO590-IF(DO$2=1,DO591,DN597+DN601))</f>
        <v>0</v>
      </c>
      <c r="DP606" s="169">
        <f t="shared" ref="DP606" si="1045">IF(DP590=0,0,DP590-IF(DP$2=1,DP591,DO597+DO601))</f>
        <v>0</v>
      </c>
      <c r="DQ606" s="169">
        <f t="shared" ref="DQ606" si="1046">IF(DQ590=0,0,DQ590-IF(DQ$2=1,DQ591,DP597+DP601))</f>
        <v>0</v>
      </c>
      <c r="DR606" s="169">
        <f t="shared" ref="DR606" si="1047">IF(DR590=0,0,DR590-IF(DR$2=1,DR591,DQ597+DQ601))</f>
        <v>0</v>
      </c>
      <c r="DS606" s="169">
        <f t="shared" ref="DS606" si="1048">IF(DS590=0,0,DS590-IF(DS$2=1,DS591,DR597+DR601))</f>
        <v>0</v>
      </c>
      <c r="DT606" s="169">
        <f t="shared" ref="DT606" si="1049">IF(DT590=0,0,DT590-IF(DT$2=1,DT591,DS597+DS601))</f>
        <v>0</v>
      </c>
      <c r="DU606" s="169">
        <f t="shared" ref="DU606" si="1050">IF(DU590=0,0,DU590-IF(DU$2=1,DU591,DT597+DT601))</f>
        <v>0</v>
      </c>
      <c r="DV606" s="169">
        <f t="shared" ref="DV606" si="1051">IF(DV590=0,0,DV590-IF(DV$2=1,DV591,DU597+DU601))</f>
        <v>0</v>
      </c>
      <c r="DW606" s="169"/>
      <c r="DX606" s="177">
        <f>SUM(G606:DW606)</f>
        <v>0</v>
      </c>
    </row>
    <row r="607" spans="1:128" hidden="1" outlineLevel="1" x14ac:dyDescent="0.2">
      <c r="A607" s="168" t="str">
        <f ca="1">Language!A$926</f>
        <v>прибыль/убыток от продажи актива (налоговая)</v>
      </c>
      <c r="B607" s="200"/>
      <c r="C607" s="147" t="str">
        <f t="shared" ca="1" si="925"/>
        <v>тыс. руб.</v>
      </c>
      <c r="D607" s="158">
        <v>1</v>
      </c>
      <c r="E607" s="154" t="s">
        <v>710</v>
      </c>
      <c r="F607" s="6" t="s">
        <v>3082</v>
      </c>
      <c r="G607" s="169">
        <f t="shared" ref="G607" si="1052">IF(G590=0,0,G590-IF(G$2=1,G591,F597+F605))</f>
        <v>0</v>
      </c>
      <c r="H607" s="169">
        <f t="shared" ref="H607" si="1053">IF(H590=0,0,H590-IF(H$2=1,H591,G597+G605))</f>
        <v>0</v>
      </c>
      <c r="I607" s="169">
        <f t="shared" ref="I607" si="1054">IF(I590=0,0,I590-IF(I$2=1,I591,H597+H605))</f>
        <v>0</v>
      </c>
      <c r="J607" s="169">
        <f t="shared" ref="J607" si="1055">IF(J590=0,0,J590-IF(J$2=1,J591,I597+I605))</f>
        <v>0</v>
      </c>
      <c r="K607" s="169">
        <f t="shared" ref="K607" si="1056">IF(K590=0,0,K590-IF(K$2=1,K591,J597+J605))</f>
        <v>0</v>
      </c>
      <c r="L607" s="169">
        <f t="shared" ref="L607" si="1057">IF(L590=0,0,L590-IF(L$2=1,L591,K597+K605))</f>
        <v>0</v>
      </c>
      <c r="M607" s="169">
        <f t="shared" ref="M607" si="1058">IF(M590=0,0,M590-IF(M$2=1,M591,L597+L605))</f>
        <v>0</v>
      </c>
      <c r="N607" s="169">
        <f t="shared" ref="N607" si="1059">IF(N590=0,0,N590-IF(N$2=1,N591,M597+M605))</f>
        <v>0</v>
      </c>
      <c r="O607" s="169">
        <f t="shared" ref="O607" si="1060">IF(O590=0,0,O590-IF(O$2=1,O591,N597+N605))</f>
        <v>0</v>
      </c>
      <c r="P607" s="169">
        <f t="shared" ref="P607" si="1061">IF(P590=0,0,P590-IF(P$2=1,P591,O597+O605))</f>
        <v>0</v>
      </c>
      <c r="Q607" s="169">
        <f t="shared" ref="Q607" si="1062">IF(Q590=0,0,Q590-IF(Q$2=1,Q591,P597+P605))</f>
        <v>0</v>
      </c>
      <c r="R607" s="169">
        <f t="shared" ref="R607" si="1063">IF(R590=0,0,R590-IF(R$2=1,R591,Q597+Q605))</f>
        <v>0</v>
      </c>
      <c r="S607" s="169">
        <f t="shared" ref="S607" si="1064">IF(S590=0,0,S590-IF(S$2=1,S591,R597+R605))</f>
        <v>0</v>
      </c>
      <c r="T607" s="169">
        <f t="shared" ref="T607" si="1065">IF(T590=0,0,T590-IF(T$2=1,T591,S597+S605))</f>
        <v>0</v>
      </c>
      <c r="U607" s="169">
        <f t="shared" ref="U607" si="1066">IF(U590=0,0,U590-IF(U$2=1,U591,T597+T605))</f>
        <v>0</v>
      </c>
      <c r="V607" s="169">
        <f t="shared" ref="V607" si="1067">IF(V590=0,0,V590-IF(V$2=1,V591,U597+U605))</f>
        <v>0</v>
      </c>
      <c r="W607" s="169">
        <f t="shared" ref="W607" si="1068">IF(W590=0,0,W590-IF(W$2=1,W591,V597+V605))</f>
        <v>0</v>
      </c>
      <c r="X607" s="169">
        <f t="shared" ref="X607" si="1069">IF(X590=0,0,X590-IF(X$2=1,X591,W597+W605))</f>
        <v>0</v>
      </c>
      <c r="Y607" s="169">
        <f t="shared" ref="Y607" si="1070">IF(Y590=0,0,Y590-IF(Y$2=1,Y591,X597+X605))</f>
        <v>0</v>
      </c>
      <c r="Z607" s="169">
        <f t="shared" ref="Z607" si="1071">IF(Z590=0,0,Z590-IF(Z$2=1,Z591,Y597+Y605))</f>
        <v>0</v>
      </c>
      <c r="AA607" s="169">
        <f t="shared" ref="AA607" si="1072">IF(AA590=0,0,AA590-IF(AA$2=1,AA591,Z597+Z605))</f>
        <v>0</v>
      </c>
      <c r="AB607" s="169">
        <f t="shared" ref="AB607" si="1073">IF(AB590=0,0,AB590-IF(AB$2=1,AB591,AA597+AA605))</f>
        <v>0</v>
      </c>
      <c r="AC607" s="169">
        <f t="shared" ref="AC607" si="1074">IF(AC590=0,0,AC590-IF(AC$2=1,AC591,AB597+AB605))</f>
        <v>0</v>
      </c>
      <c r="AD607" s="169">
        <f t="shared" ref="AD607" si="1075">IF(AD590=0,0,AD590-IF(AD$2=1,AD591,AC597+AC605))</f>
        <v>0</v>
      </c>
      <c r="AE607" s="169">
        <f t="shared" ref="AE607" si="1076">IF(AE590=0,0,AE590-IF(AE$2=1,AE591,AD597+AD605))</f>
        <v>0</v>
      </c>
      <c r="AF607" s="169">
        <f t="shared" ref="AF607" si="1077">IF(AF590=0,0,AF590-IF(AF$2=1,AF591,AE597+AE605))</f>
        <v>0</v>
      </c>
      <c r="AG607" s="169">
        <f t="shared" ref="AG607" si="1078">IF(AG590=0,0,AG590-IF(AG$2=1,AG591,AF597+AF605))</f>
        <v>0</v>
      </c>
      <c r="AH607" s="169">
        <f t="shared" ref="AH607" si="1079">IF(AH590=0,0,AH590-IF(AH$2=1,AH591,AG597+AG605))</f>
        <v>0</v>
      </c>
      <c r="AI607" s="169">
        <f t="shared" ref="AI607" si="1080">IF(AI590=0,0,AI590-IF(AI$2=1,AI591,AH597+AH605))</f>
        <v>0</v>
      </c>
      <c r="AJ607" s="169">
        <f t="shared" ref="AJ607" si="1081">IF(AJ590=0,0,AJ590-IF(AJ$2=1,AJ591,AI597+AI605))</f>
        <v>0</v>
      </c>
      <c r="AK607" s="169">
        <f t="shared" ref="AK607" si="1082">IF(AK590=0,0,AK590-IF(AK$2=1,AK591,AJ597+AJ605))</f>
        <v>0</v>
      </c>
      <c r="AL607" s="169">
        <f t="shared" ref="AL607" si="1083">IF(AL590=0,0,AL590-IF(AL$2=1,AL591,AK597+AK605))</f>
        <v>0</v>
      </c>
      <c r="AM607" s="169">
        <f t="shared" ref="AM607" si="1084">IF(AM590=0,0,AM590-IF(AM$2=1,AM591,AL597+AL605))</f>
        <v>0</v>
      </c>
      <c r="AN607" s="169">
        <f t="shared" ref="AN607" si="1085">IF(AN590=0,0,AN590-IF(AN$2=1,AN591,AM597+AM605))</f>
        <v>0</v>
      </c>
      <c r="AO607" s="169">
        <f t="shared" ref="AO607" si="1086">IF(AO590=0,0,AO590-IF(AO$2=1,AO591,AN597+AN605))</f>
        <v>0</v>
      </c>
      <c r="AP607" s="169">
        <f t="shared" ref="AP607" si="1087">IF(AP590=0,0,AP590-IF(AP$2=1,AP591,AO597+AO605))</f>
        <v>0</v>
      </c>
      <c r="AQ607" s="169">
        <f t="shared" ref="AQ607" si="1088">IF(AQ590=0,0,AQ590-IF(AQ$2=1,AQ591,AP597+AP605))</f>
        <v>0</v>
      </c>
      <c r="AR607" s="169">
        <f t="shared" ref="AR607" si="1089">IF(AR590=0,0,AR590-IF(AR$2=1,AR591,AQ597+AQ605))</f>
        <v>0</v>
      </c>
      <c r="AS607" s="169">
        <f t="shared" ref="AS607" si="1090">IF(AS590=0,0,AS590-IF(AS$2=1,AS591,AR597+AR605))</f>
        <v>0</v>
      </c>
      <c r="AT607" s="169">
        <f t="shared" ref="AT607" si="1091">IF(AT590=0,0,AT590-IF(AT$2=1,AT591,AS597+AS605))</f>
        <v>0</v>
      </c>
      <c r="AU607" s="169">
        <f t="shared" ref="AU607" si="1092">IF(AU590=0,0,AU590-IF(AU$2=1,AU591,AT597+AT605))</f>
        <v>0</v>
      </c>
      <c r="AV607" s="169">
        <f t="shared" ref="AV607" si="1093">IF(AV590=0,0,AV590-IF(AV$2=1,AV591,AU597+AU605))</f>
        <v>0</v>
      </c>
      <c r="AW607" s="169">
        <f t="shared" ref="AW607" si="1094">IF(AW590=0,0,AW590-IF(AW$2=1,AW591,AV597+AV605))</f>
        <v>0</v>
      </c>
      <c r="AX607" s="169">
        <f t="shared" ref="AX607" si="1095">IF(AX590=0,0,AX590-IF(AX$2=1,AX591,AW597+AW605))</f>
        <v>0</v>
      </c>
      <c r="AY607" s="169">
        <f t="shared" ref="AY607" si="1096">IF(AY590=0,0,AY590-IF(AY$2=1,AY591,AX597+AX605))</f>
        <v>0</v>
      </c>
      <c r="AZ607" s="169">
        <f t="shared" ref="AZ607" si="1097">IF(AZ590=0,0,AZ590-IF(AZ$2=1,AZ591,AY597+AY605))</f>
        <v>0</v>
      </c>
      <c r="BA607" s="169">
        <f t="shared" ref="BA607" si="1098">IF(BA590=0,0,BA590-IF(BA$2=1,BA591,AZ597+AZ605))</f>
        <v>0</v>
      </c>
      <c r="BB607" s="169">
        <f t="shared" ref="BB607" si="1099">IF(BB590=0,0,BB590-IF(BB$2=1,BB591,BA597+BA605))</f>
        <v>0</v>
      </c>
      <c r="BC607" s="169">
        <f t="shared" ref="BC607" si="1100">IF(BC590=0,0,BC590-IF(BC$2=1,BC591,BB597+BB605))</f>
        <v>0</v>
      </c>
      <c r="BD607" s="169">
        <f t="shared" ref="BD607" si="1101">IF(BD590=0,0,BD590-IF(BD$2=1,BD591,BC597+BC605))</f>
        <v>0</v>
      </c>
      <c r="BE607" s="169">
        <f t="shared" ref="BE607" si="1102">IF(BE590=0,0,BE590-IF(BE$2=1,BE591,BD597+BD605))</f>
        <v>0</v>
      </c>
      <c r="BF607" s="169">
        <f t="shared" ref="BF607" si="1103">IF(BF590=0,0,BF590-IF(BF$2=1,BF591,BE597+BE605))</f>
        <v>0</v>
      </c>
      <c r="BG607" s="169">
        <f t="shared" ref="BG607" si="1104">IF(BG590=0,0,BG590-IF(BG$2=1,BG591,BF597+BF605))</f>
        <v>0</v>
      </c>
      <c r="BH607" s="169">
        <f t="shared" ref="BH607" si="1105">IF(BH590=0,0,BH590-IF(BH$2=1,BH591,BG597+BG605))</f>
        <v>0</v>
      </c>
      <c r="BI607" s="169">
        <f t="shared" ref="BI607" si="1106">IF(BI590=0,0,BI590-IF(BI$2=1,BI591,BH597+BH605))</f>
        <v>0</v>
      </c>
      <c r="BJ607" s="169">
        <f t="shared" ref="BJ607" si="1107">IF(BJ590=0,0,BJ590-IF(BJ$2=1,BJ591,BI597+BI605))</f>
        <v>0</v>
      </c>
      <c r="BK607" s="169">
        <f t="shared" ref="BK607" si="1108">IF(BK590=0,0,BK590-IF(BK$2=1,BK591,BJ597+BJ605))</f>
        <v>0</v>
      </c>
      <c r="BL607" s="169">
        <f t="shared" ref="BL607" si="1109">IF(BL590=0,0,BL590-IF(BL$2=1,BL591,BK597+BK605))</f>
        <v>0</v>
      </c>
      <c r="BM607" s="169">
        <f t="shared" ref="BM607" si="1110">IF(BM590=0,0,BM590-IF(BM$2=1,BM591,BL597+BL605))</f>
        <v>0</v>
      </c>
      <c r="BN607" s="169">
        <f t="shared" ref="BN607" si="1111">IF(BN590=0,0,BN590-IF(BN$2=1,BN591,BM597+BM605))</f>
        <v>0</v>
      </c>
      <c r="BO607" s="169">
        <f t="shared" ref="BO607" si="1112">IF(BO590=0,0,BO590-IF(BO$2=1,BO591,BN597+BN605))</f>
        <v>0</v>
      </c>
      <c r="BP607" s="169">
        <f t="shared" ref="BP607" si="1113">IF(BP590=0,0,BP590-IF(BP$2=1,BP591,BO597+BO605))</f>
        <v>0</v>
      </c>
      <c r="BQ607" s="169">
        <f t="shared" ref="BQ607" si="1114">IF(BQ590=0,0,BQ590-IF(BQ$2=1,BQ591,BP597+BP605))</f>
        <v>0</v>
      </c>
      <c r="BR607" s="169">
        <f t="shared" ref="BR607" si="1115">IF(BR590=0,0,BR590-IF(BR$2=1,BR591,BQ597+BQ605))</f>
        <v>0</v>
      </c>
      <c r="BS607" s="169">
        <f t="shared" ref="BS607" si="1116">IF(BS590=0,0,BS590-IF(BS$2=1,BS591,BR597+BR605))</f>
        <v>0</v>
      </c>
      <c r="BT607" s="169">
        <f t="shared" ref="BT607" si="1117">IF(BT590=0,0,BT590-IF(BT$2=1,BT591,BS597+BS605))</f>
        <v>0</v>
      </c>
      <c r="BU607" s="169">
        <f t="shared" ref="BU607" si="1118">IF(BU590=0,0,BU590-IF(BU$2=1,BU591,BT597+BT605))</f>
        <v>0</v>
      </c>
      <c r="BV607" s="169">
        <f t="shared" ref="BV607" si="1119">IF(BV590=0,0,BV590-IF(BV$2=1,BV591,BU597+BU605))</f>
        <v>0</v>
      </c>
      <c r="BW607" s="169">
        <f t="shared" ref="BW607" si="1120">IF(BW590=0,0,BW590-IF(BW$2=1,BW591,BV597+BV605))</f>
        <v>0</v>
      </c>
      <c r="BX607" s="169">
        <f t="shared" ref="BX607" si="1121">IF(BX590=0,0,BX590-IF(BX$2=1,BX591,BW597+BW605))</f>
        <v>0</v>
      </c>
      <c r="BY607" s="169">
        <f t="shared" ref="BY607" si="1122">IF(BY590=0,0,BY590-IF(BY$2=1,BY591,BX597+BX605))</f>
        <v>0</v>
      </c>
      <c r="BZ607" s="169">
        <f t="shared" ref="BZ607" si="1123">IF(BZ590=0,0,BZ590-IF(BZ$2=1,BZ591,BY597+BY605))</f>
        <v>0</v>
      </c>
      <c r="CA607" s="169">
        <f t="shared" ref="CA607" si="1124">IF(CA590=0,0,CA590-IF(CA$2=1,CA591,BZ597+BZ605))</f>
        <v>0</v>
      </c>
      <c r="CB607" s="169">
        <f t="shared" ref="CB607" si="1125">IF(CB590=0,0,CB590-IF(CB$2=1,CB591,CA597+CA605))</f>
        <v>0</v>
      </c>
      <c r="CC607" s="169">
        <f t="shared" ref="CC607" si="1126">IF(CC590=0,0,CC590-IF(CC$2=1,CC591,CB597+CB605))</f>
        <v>0</v>
      </c>
      <c r="CD607" s="169">
        <f t="shared" ref="CD607" si="1127">IF(CD590=0,0,CD590-IF(CD$2=1,CD591,CC597+CC605))</f>
        <v>0</v>
      </c>
      <c r="CE607" s="169">
        <f t="shared" ref="CE607" si="1128">IF(CE590=0,0,CE590-IF(CE$2=1,CE591,CD597+CD605))</f>
        <v>0</v>
      </c>
      <c r="CF607" s="169">
        <f t="shared" ref="CF607" si="1129">IF(CF590=0,0,CF590-IF(CF$2=1,CF591,CE597+CE605))</f>
        <v>0</v>
      </c>
      <c r="CG607" s="169">
        <f t="shared" ref="CG607" si="1130">IF(CG590=0,0,CG590-IF(CG$2=1,CG591,CF597+CF605))</f>
        <v>0</v>
      </c>
      <c r="CH607" s="169">
        <f t="shared" ref="CH607" si="1131">IF(CH590=0,0,CH590-IF(CH$2=1,CH591,CG597+CG605))</f>
        <v>0</v>
      </c>
      <c r="CI607" s="169">
        <f t="shared" ref="CI607" si="1132">IF(CI590=0,0,CI590-IF(CI$2=1,CI591,CH597+CH605))</f>
        <v>0</v>
      </c>
      <c r="CJ607" s="169">
        <f t="shared" ref="CJ607" si="1133">IF(CJ590=0,0,CJ590-IF(CJ$2=1,CJ591,CI597+CI605))</f>
        <v>0</v>
      </c>
      <c r="CK607" s="169">
        <f t="shared" ref="CK607" si="1134">IF(CK590=0,0,CK590-IF(CK$2=1,CK591,CJ597+CJ605))</f>
        <v>0</v>
      </c>
      <c r="CL607" s="169">
        <f t="shared" ref="CL607" si="1135">IF(CL590=0,0,CL590-IF(CL$2=1,CL591,CK597+CK605))</f>
        <v>0</v>
      </c>
      <c r="CM607" s="169">
        <f t="shared" ref="CM607" si="1136">IF(CM590=0,0,CM590-IF(CM$2=1,CM591,CL597+CL605))</f>
        <v>0</v>
      </c>
      <c r="CN607" s="169">
        <f t="shared" ref="CN607" si="1137">IF(CN590=0,0,CN590-IF(CN$2=1,CN591,CM597+CM605))</f>
        <v>0</v>
      </c>
      <c r="CO607" s="169">
        <f t="shared" ref="CO607" si="1138">IF(CO590=0,0,CO590-IF(CO$2=1,CO591,CN597+CN605))</f>
        <v>0</v>
      </c>
      <c r="CP607" s="169">
        <f t="shared" ref="CP607" si="1139">IF(CP590=0,0,CP590-IF(CP$2=1,CP591,CO597+CO605))</f>
        <v>0</v>
      </c>
      <c r="CQ607" s="169">
        <f t="shared" ref="CQ607" si="1140">IF(CQ590=0,0,CQ590-IF(CQ$2=1,CQ591,CP597+CP605))</f>
        <v>0</v>
      </c>
      <c r="CR607" s="169">
        <f t="shared" ref="CR607" si="1141">IF(CR590=0,0,CR590-IF(CR$2=1,CR591,CQ597+CQ605))</f>
        <v>0</v>
      </c>
      <c r="CS607" s="169">
        <f t="shared" ref="CS607" si="1142">IF(CS590=0,0,CS590-IF(CS$2=1,CS591,CR597+CR605))</f>
        <v>0</v>
      </c>
      <c r="CT607" s="169">
        <f t="shared" ref="CT607" si="1143">IF(CT590=0,0,CT590-IF(CT$2=1,CT591,CS597+CS605))</f>
        <v>0</v>
      </c>
      <c r="CU607" s="169">
        <f t="shared" ref="CU607" si="1144">IF(CU590=0,0,CU590-IF(CU$2=1,CU591,CT597+CT605))</f>
        <v>0</v>
      </c>
      <c r="CV607" s="169">
        <f t="shared" ref="CV607" si="1145">IF(CV590=0,0,CV590-IF(CV$2=1,CV591,CU597+CU605))</f>
        <v>0</v>
      </c>
      <c r="CW607" s="169">
        <f t="shared" ref="CW607" si="1146">IF(CW590=0,0,CW590-IF(CW$2=1,CW591,CV597+CV605))</f>
        <v>0</v>
      </c>
      <c r="CX607" s="169">
        <f t="shared" ref="CX607" si="1147">IF(CX590=0,0,CX590-IF(CX$2=1,CX591,CW597+CW605))</f>
        <v>0</v>
      </c>
      <c r="CY607" s="169">
        <f t="shared" ref="CY607" si="1148">IF(CY590=0,0,CY590-IF(CY$2=1,CY591,CX597+CX605))</f>
        <v>0</v>
      </c>
      <c r="CZ607" s="169">
        <f t="shared" ref="CZ607" si="1149">IF(CZ590=0,0,CZ590-IF(CZ$2=1,CZ591,CY597+CY605))</f>
        <v>0</v>
      </c>
      <c r="DA607" s="169">
        <f t="shared" ref="DA607" si="1150">IF(DA590=0,0,DA590-IF(DA$2=1,DA591,CZ597+CZ605))</f>
        <v>0</v>
      </c>
      <c r="DB607" s="169">
        <f t="shared" ref="DB607" si="1151">IF(DB590=0,0,DB590-IF(DB$2=1,DB591,DA597+DA605))</f>
        <v>0</v>
      </c>
      <c r="DC607" s="169">
        <f t="shared" ref="DC607" si="1152">IF(DC590=0,0,DC590-IF(DC$2=1,DC591,DB597+DB605))</f>
        <v>0</v>
      </c>
      <c r="DD607" s="169">
        <f t="shared" ref="DD607" si="1153">IF(DD590=0,0,DD590-IF(DD$2=1,DD591,DC597+DC605))</f>
        <v>0</v>
      </c>
      <c r="DE607" s="169">
        <f t="shared" ref="DE607" si="1154">IF(DE590=0,0,DE590-IF(DE$2=1,DE591,DD597+DD605))</f>
        <v>0</v>
      </c>
      <c r="DF607" s="169">
        <f t="shared" ref="DF607" si="1155">IF(DF590=0,0,DF590-IF(DF$2=1,DF591,DE597+DE605))</f>
        <v>0</v>
      </c>
      <c r="DG607" s="169">
        <f t="shared" ref="DG607" si="1156">IF(DG590=0,0,DG590-IF(DG$2=1,DG591,DF597+DF605))</f>
        <v>0</v>
      </c>
      <c r="DH607" s="169">
        <f t="shared" ref="DH607" si="1157">IF(DH590=0,0,DH590-IF(DH$2=1,DH591,DG597+DG605))</f>
        <v>0</v>
      </c>
      <c r="DI607" s="169">
        <f t="shared" ref="DI607" si="1158">IF(DI590=0,0,DI590-IF(DI$2=1,DI591,DH597+DH605))</f>
        <v>0</v>
      </c>
      <c r="DJ607" s="169">
        <f t="shared" ref="DJ607" si="1159">IF(DJ590=0,0,DJ590-IF(DJ$2=1,DJ591,DI597+DI605))</f>
        <v>0</v>
      </c>
      <c r="DK607" s="169">
        <f t="shared" ref="DK607" si="1160">IF(DK590=0,0,DK590-IF(DK$2=1,DK591,DJ597+DJ605))</f>
        <v>0</v>
      </c>
      <c r="DL607" s="169">
        <f t="shared" ref="DL607" si="1161">IF(DL590=0,0,DL590-IF(DL$2=1,DL591,DK597+DK605))</f>
        <v>0</v>
      </c>
      <c r="DM607" s="169">
        <f t="shared" ref="DM607" si="1162">IF(DM590=0,0,DM590-IF(DM$2=1,DM591,DL597+DL605))</f>
        <v>0</v>
      </c>
      <c r="DN607" s="169">
        <f t="shared" ref="DN607" si="1163">IF(DN590=0,0,DN590-IF(DN$2=1,DN591,DM597+DM605))</f>
        <v>0</v>
      </c>
      <c r="DO607" s="169">
        <f t="shared" ref="DO607" si="1164">IF(DO590=0,0,DO590-IF(DO$2=1,DO591,DN597+DN605))</f>
        <v>0</v>
      </c>
      <c r="DP607" s="169">
        <f t="shared" ref="DP607" si="1165">IF(DP590=0,0,DP590-IF(DP$2=1,DP591,DO597+DO605))</f>
        <v>0</v>
      </c>
      <c r="DQ607" s="169">
        <f t="shared" ref="DQ607" si="1166">IF(DQ590=0,0,DQ590-IF(DQ$2=1,DQ591,DP597+DP605))</f>
        <v>0</v>
      </c>
      <c r="DR607" s="169">
        <f t="shared" ref="DR607" si="1167">IF(DR590=0,0,DR590-IF(DR$2=1,DR591,DQ597+DQ605))</f>
        <v>0</v>
      </c>
      <c r="DS607" s="169">
        <f t="shared" ref="DS607" si="1168">IF(DS590=0,0,DS590-IF(DS$2=1,DS591,DR597+DR605))</f>
        <v>0</v>
      </c>
      <c r="DT607" s="169">
        <f t="shared" ref="DT607" si="1169">IF(DT590=0,0,DT590-IF(DT$2=1,DT591,DS597+DS605))</f>
        <v>0</v>
      </c>
      <c r="DU607" s="169">
        <f t="shared" ref="DU607" si="1170">IF(DU590=0,0,DU590-IF(DU$2=1,DU591,DT597+DT605))</f>
        <v>0</v>
      </c>
      <c r="DV607" s="169">
        <f t="shared" ref="DV607" si="1171">IF(DV590=0,0,DV590-IF(DV$2=1,DV591,DU597+DU605))</f>
        <v>0</v>
      </c>
      <c r="DW607" s="169"/>
      <c r="DX607" s="177">
        <f>SUM(G607:DW607)</f>
        <v>0</v>
      </c>
    </row>
    <row r="608" spans="1:128" hidden="1" outlineLevel="1" x14ac:dyDescent="0.2">
      <c r="A608" s="168" t="str">
        <f ca="1">Language!A$927</f>
        <v>НДС к выручке от продажи актива</v>
      </c>
      <c r="B608" s="200"/>
      <c r="C608" s="147" t="str">
        <f t="shared" ca="1" si="925"/>
        <v>тыс. руб.</v>
      </c>
      <c r="D608" s="158">
        <v>1</v>
      </c>
      <c r="E608" s="154" t="s">
        <v>711</v>
      </c>
      <c r="F608" s="6" t="s">
        <v>3082</v>
      </c>
      <c r="G608" s="169">
        <f t="shared" ref="G608:BR608" si="1172">G590*G589</f>
        <v>0</v>
      </c>
      <c r="H608" s="169">
        <f t="shared" si="1172"/>
        <v>0</v>
      </c>
      <c r="I608" s="169">
        <f t="shared" si="1172"/>
        <v>0</v>
      </c>
      <c r="J608" s="169">
        <f t="shared" si="1172"/>
        <v>0</v>
      </c>
      <c r="K608" s="169">
        <f t="shared" si="1172"/>
        <v>0</v>
      </c>
      <c r="L608" s="169">
        <f t="shared" si="1172"/>
        <v>0</v>
      </c>
      <c r="M608" s="169">
        <f t="shared" si="1172"/>
        <v>0</v>
      </c>
      <c r="N608" s="169">
        <f t="shared" si="1172"/>
        <v>0</v>
      </c>
      <c r="O608" s="169">
        <f t="shared" si="1172"/>
        <v>0</v>
      </c>
      <c r="P608" s="169">
        <f t="shared" si="1172"/>
        <v>0</v>
      </c>
      <c r="Q608" s="169">
        <f t="shared" si="1172"/>
        <v>0</v>
      </c>
      <c r="R608" s="169">
        <f t="shared" si="1172"/>
        <v>0</v>
      </c>
      <c r="S608" s="169">
        <f t="shared" si="1172"/>
        <v>0</v>
      </c>
      <c r="T608" s="169">
        <f t="shared" si="1172"/>
        <v>0</v>
      </c>
      <c r="U608" s="169">
        <f t="shared" si="1172"/>
        <v>0</v>
      </c>
      <c r="V608" s="169">
        <f t="shared" si="1172"/>
        <v>0</v>
      </c>
      <c r="W608" s="169">
        <f t="shared" si="1172"/>
        <v>0</v>
      </c>
      <c r="X608" s="169">
        <f t="shared" si="1172"/>
        <v>0</v>
      </c>
      <c r="Y608" s="169">
        <f t="shared" si="1172"/>
        <v>0</v>
      </c>
      <c r="Z608" s="169">
        <f t="shared" si="1172"/>
        <v>0</v>
      </c>
      <c r="AA608" s="169">
        <f t="shared" si="1172"/>
        <v>0</v>
      </c>
      <c r="AB608" s="169">
        <f t="shared" si="1172"/>
        <v>0</v>
      </c>
      <c r="AC608" s="169">
        <f t="shared" si="1172"/>
        <v>0</v>
      </c>
      <c r="AD608" s="169">
        <f t="shared" si="1172"/>
        <v>0</v>
      </c>
      <c r="AE608" s="169">
        <f t="shared" si="1172"/>
        <v>0</v>
      </c>
      <c r="AF608" s="169">
        <f t="shared" si="1172"/>
        <v>0</v>
      </c>
      <c r="AG608" s="169">
        <f t="shared" si="1172"/>
        <v>0</v>
      </c>
      <c r="AH608" s="169">
        <f t="shared" si="1172"/>
        <v>0</v>
      </c>
      <c r="AI608" s="169">
        <f t="shared" si="1172"/>
        <v>0</v>
      </c>
      <c r="AJ608" s="169">
        <f t="shared" si="1172"/>
        <v>0</v>
      </c>
      <c r="AK608" s="169">
        <f t="shared" si="1172"/>
        <v>0</v>
      </c>
      <c r="AL608" s="169">
        <f t="shared" si="1172"/>
        <v>0</v>
      </c>
      <c r="AM608" s="169">
        <f t="shared" si="1172"/>
        <v>0</v>
      </c>
      <c r="AN608" s="169">
        <f t="shared" si="1172"/>
        <v>0</v>
      </c>
      <c r="AO608" s="169">
        <f t="shared" si="1172"/>
        <v>0</v>
      </c>
      <c r="AP608" s="169">
        <f t="shared" si="1172"/>
        <v>0</v>
      </c>
      <c r="AQ608" s="169">
        <f t="shared" si="1172"/>
        <v>0</v>
      </c>
      <c r="AR608" s="169">
        <f t="shared" si="1172"/>
        <v>0</v>
      </c>
      <c r="AS608" s="169">
        <f t="shared" si="1172"/>
        <v>0</v>
      </c>
      <c r="AT608" s="169">
        <f t="shared" si="1172"/>
        <v>0</v>
      </c>
      <c r="AU608" s="169">
        <f t="shared" si="1172"/>
        <v>0</v>
      </c>
      <c r="AV608" s="169">
        <f t="shared" si="1172"/>
        <v>0</v>
      </c>
      <c r="AW608" s="169">
        <f t="shared" si="1172"/>
        <v>0</v>
      </c>
      <c r="AX608" s="169">
        <f t="shared" si="1172"/>
        <v>0</v>
      </c>
      <c r="AY608" s="169">
        <f t="shared" si="1172"/>
        <v>0</v>
      </c>
      <c r="AZ608" s="169">
        <f t="shared" si="1172"/>
        <v>0</v>
      </c>
      <c r="BA608" s="169">
        <f t="shared" si="1172"/>
        <v>0</v>
      </c>
      <c r="BB608" s="169">
        <f t="shared" si="1172"/>
        <v>0</v>
      </c>
      <c r="BC608" s="169">
        <f t="shared" si="1172"/>
        <v>0</v>
      </c>
      <c r="BD608" s="169">
        <f t="shared" si="1172"/>
        <v>0</v>
      </c>
      <c r="BE608" s="169">
        <f t="shared" si="1172"/>
        <v>0</v>
      </c>
      <c r="BF608" s="169">
        <f t="shared" si="1172"/>
        <v>0</v>
      </c>
      <c r="BG608" s="169">
        <f t="shared" si="1172"/>
        <v>0</v>
      </c>
      <c r="BH608" s="169">
        <f t="shared" si="1172"/>
        <v>0</v>
      </c>
      <c r="BI608" s="169">
        <f t="shared" si="1172"/>
        <v>0</v>
      </c>
      <c r="BJ608" s="169">
        <f t="shared" si="1172"/>
        <v>0</v>
      </c>
      <c r="BK608" s="169">
        <f t="shared" si="1172"/>
        <v>0</v>
      </c>
      <c r="BL608" s="169">
        <f t="shared" si="1172"/>
        <v>0</v>
      </c>
      <c r="BM608" s="169">
        <f t="shared" si="1172"/>
        <v>0</v>
      </c>
      <c r="BN608" s="169">
        <f t="shared" si="1172"/>
        <v>0</v>
      </c>
      <c r="BO608" s="169">
        <f t="shared" si="1172"/>
        <v>0</v>
      </c>
      <c r="BP608" s="169">
        <f t="shared" si="1172"/>
        <v>0</v>
      </c>
      <c r="BQ608" s="169">
        <f t="shared" si="1172"/>
        <v>0</v>
      </c>
      <c r="BR608" s="169">
        <f t="shared" si="1172"/>
        <v>0</v>
      </c>
      <c r="BS608" s="169">
        <f t="shared" ref="BS608:DV608" si="1173">BS590*BS589</f>
        <v>0</v>
      </c>
      <c r="BT608" s="169">
        <f t="shared" si="1173"/>
        <v>0</v>
      </c>
      <c r="BU608" s="169">
        <f t="shared" si="1173"/>
        <v>0</v>
      </c>
      <c r="BV608" s="169">
        <f t="shared" si="1173"/>
        <v>0</v>
      </c>
      <c r="BW608" s="169">
        <f t="shared" si="1173"/>
        <v>0</v>
      </c>
      <c r="BX608" s="169">
        <f t="shared" si="1173"/>
        <v>0</v>
      </c>
      <c r="BY608" s="169">
        <f t="shared" si="1173"/>
        <v>0</v>
      </c>
      <c r="BZ608" s="169">
        <f t="shared" si="1173"/>
        <v>0</v>
      </c>
      <c r="CA608" s="169">
        <f t="shared" si="1173"/>
        <v>0</v>
      </c>
      <c r="CB608" s="169">
        <f t="shared" si="1173"/>
        <v>0</v>
      </c>
      <c r="CC608" s="169">
        <f t="shared" si="1173"/>
        <v>0</v>
      </c>
      <c r="CD608" s="169">
        <f t="shared" si="1173"/>
        <v>0</v>
      </c>
      <c r="CE608" s="169">
        <f t="shared" si="1173"/>
        <v>0</v>
      </c>
      <c r="CF608" s="169">
        <f t="shared" si="1173"/>
        <v>0</v>
      </c>
      <c r="CG608" s="169">
        <f t="shared" si="1173"/>
        <v>0</v>
      </c>
      <c r="CH608" s="169">
        <f t="shared" si="1173"/>
        <v>0</v>
      </c>
      <c r="CI608" s="169">
        <f t="shared" si="1173"/>
        <v>0</v>
      </c>
      <c r="CJ608" s="169">
        <f t="shared" si="1173"/>
        <v>0</v>
      </c>
      <c r="CK608" s="169">
        <f t="shared" si="1173"/>
        <v>0</v>
      </c>
      <c r="CL608" s="169">
        <f t="shared" si="1173"/>
        <v>0</v>
      </c>
      <c r="CM608" s="169">
        <f t="shared" si="1173"/>
        <v>0</v>
      </c>
      <c r="CN608" s="169">
        <f t="shared" si="1173"/>
        <v>0</v>
      </c>
      <c r="CO608" s="169">
        <f t="shared" si="1173"/>
        <v>0</v>
      </c>
      <c r="CP608" s="169">
        <f t="shared" si="1173"/>
        <v>0</v>
      </c>
      <c r="CQ608" s="169">
        <f t="shared" si="1173"/>
        <v>0</v>
      </c>
      <c r="CR608" s="169">
        <f t="shared" si="1173"/>
        <v>0</v>
      </c>
      <c r="CS608" s="169">
        <f t="shared" si="1173"/>
        <v>0</v>
      </c>
      <c r="CT608" s="169">
        <f t="shared" si="1173"/>
        <v>0</v>
      </c>
      <c r="CU608" s="169">
        <f t="shared" si="1173"/>
        <v>0</v>
      </c>
      <c r="CV608" s="169">
        <f t="shared" si="1173"/>
        <v>0</v>
      </c>
      <c r="CW608" s="169">
        <f t="shared" si="1173"/>
        <v>0</v>
      </c>
      <c r="CX608" s="169">
        <f t="shared" si="1173"/>
        <v>0</v>
      </c>
      <c r="CY608" s="169">
        <f t="shared" si="1173"/>
        <v>0</v>
      </c>
      <c r="CZ608" s="169">
        <f t="shared" si="1173"/>
        <v>0</v>
      </c>
      <c r="DA608" s="169">
        <f t="shared" si="1173"/>
        <v>0</v>
      </c>
      <c r="DB608" s="169">
        <f t="shared" si="1173"/>
        <v>0</v>
      </c>
      <c r="DC608" s="169">
        <f t="shared" si="1173"/>
        <v>0</v>
      </c>
      <c r="DD608" s="169">
        <f t="shared" si="1173"/>
        <v>0</v>
      </c>
      <c r="DE608" s="169">
        <f t="shared" si="1173"/>
        <v>0</v>
      </c>
      <c r="DF608" s="169">
        <f t="shared" si="1173"/>
        <v>0</v>
      </c>
      <c r="DG608" s="169">
        <f t="shared" si="1173"/>
        <v>0</v>
      </c>
      <c r="DH608" s="169">
        <f t="shared" si="1173"/>
        <v>0</v>
      </c>
      <c r="DI608" s="169">
        <f t="shared" si="1173"/>
        <v>0</v>
      </c>
      <c r="DJ608" s="169">
        <f t="shared" si="1173"/>
        <v>0</v>
      </c>
      <c r="DK608" s="169">
        <f t="shared" si="1173"/>
        <v>0</v>
      </c>
      <c r="DL608" s="169">
        <f t="shared" si="1173"/>
        <v>0</v>
      </c>
      <c r="DM608" s="169">
        <f t="shared" si="1173"/>
        <v>0</v>
      </c>
      <c r="DN608" s="169">
        <f t="shared" si="1173"/>
        <v>0</v>
      </c>
      <c r="DO608" s="169">
        <f t="shared" si="1173"/>
        <v>0</v>
      </c>
      <c r="DP608" s="169">
        <f t="shared" si="1173"/>
        <v>0</v>
      </c>
      <c r="DQ608" s="169">
        <f t="shared" si="1173"/>
        <v>0</v>
      </c>
      <c r="DR608" s="169">
        <f t="shared" si="1173"/>
        <v>0</v>
      </c>
      <c r="DS608" s="169">
        <f t="shared" si="1173"/>
        <v>0</v>
      </c>
      <c r="DT608" s="169">
        <f t="shared" si="1173"/>
        <v>0</v>
      </c>
      <c r="DU608" s="169">
        <f t="shared" si="1173"/>
        <v>0</v>
      </c>
      <c r="DV608" s="169">
        <f t="shared" si="1173"/>
        <v>0</v>
      </c>
      <c r="DW608" s="169"/>
      <c r="DX608" s="177">
        <f>SUM(G608:DW608)</f>
        <v>0</v>
      </c>
    </row>
    <row r="609" spans="1:128" hidden="1" outlineLevel="1" x14ac:dyDescent="0.2">
      <c r="A609" s="168" t="str">
        <f ca="1">Language!A$928</f>
        <v>курсовые разницы</v>
      </c>
      <c r="B609" s="200"/>
      <c r="C609" s="147" t="str">
        <f t="shared" ca="1" si="925"/>
        <v>тыс. руб.</v>
      </c>
      <c r="D609" s="158">
        <v>1</v>
      </c>
      <c r="E609" s="154" t="s">
        <v>1070</v>
      </c>
      <c r="F609" s="6" t="s">
        <v>3082</v>
      </c>
      <c r="G609" s="169">
        <f>-(SUM($G591:G591)+$B593+SUM($G596:G596)-G597+G598-IF($B586=0,G599,0)-SUM($G595:G595)*IF($B586=0,1,1+$B588)-IF($B586=0,0,MAX(SUM($G603:G603)-SUM($G602:G602),0))+IF(G$2=1,0,SUM($F609:F609)))</f>
        <v>0</v>
      </c>
      <c r="H609" s="169">
        <f>-(SUM($G591:H591)+$B593+SUM($G596:H596)-H597+H598-IF($B586=0,H599,0)-SUM($G595:H595)*IF($B586=0,1,1+$B588)-IF($B586=0,0,MAX(SUM($G603:H603)-SUM($G602:H602),0))+IF(H$2=1,0,SUM($F609:G609)))</f>
        <v>0</v>
      </c>
      <c r="I609" s="169">
        <f>-(SUM($G591:I591)+$B593+SUM($G596:I596)-I597+I598-IF($B586=0,I599,0)-SUM($G595:I595)*IF($B586=0,1,1+$B588)-IF($B586=0,0,MAX(SUM($G603:I603)-SUM($G602:I602),0))+IF(I$2=1,0,SUM($F609:H609)))</f>
        <v>0</v>
      </c>
      <c r="J609" s="169">
        <f>-(SUM($G591:J591)+$B593+SUM($G596:J596)-J597+J598-IF($B586=0,J599,0)-SUM($G595:J595)*IF($B586=0,1,1+$B588)-IF($B586=0,0,MAX(SUM($G603:J603)-SUM($G602:J602),0))+IF(J$2=1,0,SUM($F609:I609)))</f>
        <v>0</v>
      </c>
      <c r="K609" s="169">
        <f>-(SUM($G591:K591)+$B593+SUM($G596:K596)-K597+K598-IF($B586=0,K599,0)-SUM($G595:K595)*IF($B586=0,1,1+$B588)-IF($B586=0,0,MAX(SUM($G603:K603)-SUM($G602:K602),0))+IF(K$2=1,0,SUM($F609:J609)))</f>
        <v>0</v>
      </c>
      <c r="L609" s="169">
        <f>-(SUM($G591:L591)+$B593+SUM($G596:L596)-L597+L598-IF($B586=0,L599,0)-SUM($G595:L595)*IF($B586=0,1,1+$B588)-IF($B586=0,0,MAX(SUM($G603:L603)-SUM($G602:L602),0))+IF(L$2=1,0,SUM($F609:K609)))</f>
        <v>0</v>
      </c>
      <c r="M609" s="169">
        <f>-(SUM($G591:M591)+$B593+SUM($G596:M596)-M597+M598-IF($B586=0,M599,0)-SUM($G595:M595)*IF($B586=0,1,1+$B588)-IF($B586=0,0,MAX(SUM($G603:M603)-SUM($G602:M602),0))+IF(M$2=1,0,SUM($F609:L609)))</f>
        <v>0</v>
      </c>
      <c r="N609" s="169">
        <f>-(SUM($G591:N591)+$B593+SUM($G596:N596)-N597+N598-IF($B586=0,N599,0)-SUM($G595:N595)*IF($B586=0,1,1+$B588)-IF($B586=0,0,MAX(SUM($G603:N603)-SUM($G602:N602),0))+IF(N$2=1,0,SUM($F609:M609)))</f>
        <v>0</v>
      </c>
      <c r="O609" s="169">
        <f>-(SUM($G591:O591)+$B593+SUM($G596:O596)-O597+O598-IF($B586=0,O599,0)-SUM($G595:O595)*IF($B586=0,1,1+$B588)-IF($B586=0,0,MAX(SUM($G603:O603)-SUM($G602:O602),0))+IF(O$2=1,0,SUM($F609:N609)))</f>
        <v>0</v>
      </c>
      <c r="P609" s="169">
        <f>-(SUM($G591:P591)+$B593+SUM($G596:P596)-P597+P598-IF($B586=0,P599,0)-SUM($G595:P595)*IF($B586=0,1,1+$B588)-IF($B586=0,0,MAX(SUM($G603:P603)-SUM($G602:P602),0))+IF(P$2=1,0,SUM($F609:O609)))</f>
        <v>0</v>
      </c>
      <c r="Q609" s="169">
        <f>-(SUM($G591:Q591)+$B593+SUM($G596:Q596)-Q597+Q598-IF($B586=0,Q599,0)-SUM($G595:Q595)*IF($B586=0,1,1+$B588)-IF($B586=0,0,MAX(SUM($G603:Q603)-SUM($G602:Q602),0))+IF(Q$2=1,0,SUM($F609:P609)))</f>
        <v>0</v>
      </c>
      <c r="R609" s="169">
        <f>-(SUM($G591:R591)+$B593+SUM($G596:R596)-R597+R598-IF($B586=0,R599,0)-SUM($G595:R595)*IF($B586=0,1,1+$B588)-IF($B586=0,0,MAX(SUM($G603:R603)-SUM($G602:R602),0))+IF(R$2=1,0,SUM($F609:Q609)))</f>
        <v>0</v>
      </c>
      <c r="S609" s="169">
        <f>-(SUM($G591:S591)+$B593+SUM($G596:S596)-S597+S598-IF($B586=0,S599,0)-SUM($G595:S595)*IF($B586=0,1,1+$B588)-IF($B586=0,0,MAX(SUM($G603:S603)-SUM($G602:S602),0))+IF(S$2=1,0,SUM($F609:R609)))</f>
        <v>0</v>
      </c>
      <c r="T609" s="169">
        <f>-(SUM($G591:T591)+$B593+SUM($G596:T596)-T597+T598-IF($B586=0,T599,0)-SUM($G595:T595)*IF($B586=0,1,1+$B588)-IF($B586=0,0,MAX(SUM($G603:T603)-SUM($G602:T602),0))+IF(T$2=1,0,SUM($F609:S609)))</f>
        <v>0</v>
      </c>
      <c r="U609" s="169">
        <f>-(SUM($G591:U591)+$B593+SUM($G596:U596)-U597+U598-IF($B586=0,U599,0)-SUM($G595:U595)*IF($B586=0,1,1+$B588)-IF($B586=0,0,MAX(SUM($G603:U603)-SUM($G602:U602),0))+IF(U$2=1,0,SUM($F609:T609)))</f>
        <v>0</v>
      </c>
      <c r="V609" s="169">
        <f>-(SUM($G591:V591)+$B593+SUM($G596:V596)-V597+V598-IF($B586=0,V599,0)-SUM($G595:V595)*IF($B586=0,1,1+$B588)-IF($B586=0,0,MAX(SUM($G603:V603)-SUM($G602:V602),0))+IF(V$2=1,0,SUM($F609:U609)))</f>
        <v>0</v>
      </c>
      <c r="W609" s="169">
        <f>-(SUM($G591:W591)+$B593+SUM($G596:W596)-W597+W598-IF($B586=0,W599,0)-SUM($G595:W595)*IF($B586=0,1,1+$B588)-IF($B586=0,0,MAX(SUM($G603:W603)-SUM($G602:W602),0))+IF(W$2=1,0,SUM($F609:V609)))</f>
        <v>0</v>
      </c>
      <c r="X609" s="169">
        <f>-(SUM($G591:X591)+$B593+SUM($G596:X596)-X597+X598-IF($B586=0,X599,0)-SUM($G595:X595)*IF($B586=0,1,1+$B588)-IF($B586=0,0,MAX(SUM($G603:X603)-SUM($G602:X602),0))+IF(X$2=1,0,SUM($F609:W609)))</f>
        <v>0</v>
      </c>
      <c r="Y609" s="169">
        <f>-(SUM($G591:Y591)+$B593+SUM($G596:Y596)-Y597+Y598-IF($B586=0,Y599,0)-SUM($G595:Y595)*IF($B586=0,1,1+$B588)-IF($B586=0,0,MAX(SUM($G603:Y603)-SUM($G602:Y602),0))+IF(Y$2=1,0,SUM($F609:X609)))</f>
        <v>0</v>
      </c>
      <c r="Z609" s="169">
        <f>-(SUM($G591:Z591)+$B593+SUM($G596:Z596)-Z597+Z598-IF($B586=0,Z599,0)-SUM($G595:Z595)*IF($B586=0,1,1+$B588)-IF($B586=0,0,MAX(SUM($G603:Z603)-SUM($G602:Z602),0))+IF(Z$2=1,0,SUM($F609:Y609)))</f>
        <v>0</v>
      </c>
      <c r="AA609" s="169">
        <f>-(SUM($G591:AA591)+$B593+SUM($G596:AA596)-AA597+AA598-IF($B586=0,AA599,0)-SUM($G595:AA595)*IF($B586=0,1,1+$B588)-IF($B586=0,0,MAX(SUM($G603:AA603)-SUM($G602:AA602),0))+IF(AA$2=1,0,SUM($F609:Z609)))</f>
        <v>0</v>
      </c>
      <c r="AB609" s="169">
        <f>-(SUM($G591:AB591)+$B593+SUM($G596:AB596)-AB597+AB598-IF($B586=0,AB599,0)-SUM($G595:AB595)*IF($B586=0,1,1+$B588)-IF($B586=0,0,MAX(SUM($G603:AB603)-SUM($G602:AB602),0))+IF(AB$2=1,0,SUM($F609:AA609)))</f>
        <v>0</v>
      </c>
      <c r="AC609" s="169">
        <f>-(SUM($G591:AC591)+$B593+SUM($G596:AC596)-AC597+AC598-IF($B586=0,AC599,0)-SUM($G595:AC595)*IF($B586=0,1,1+$B588)-IF($B586=0,0,MAX(SUM($G603:AC603)-SUM($G602:AC602),0))+IF(AC$2=1,0,SUM($F609:AB609)))</f>
        <v>0</v>
      </c>
      <c r="AD609" s="169">
        <f>-(SUM($G591:AD591)+$B593+SUM($G596:AD596)-AD597+AD598-IF($B586=0,AD599,0)-SUM($G595:AD595)*IF($B586=0,1,1+$B588)-IF($B586=0,0,MAX(SUM($G603:AD603)-SUM($G602:AD602),0))+IF(AD$2=1,0,SUM($F609:AC609)))</f>
        <v>0</v>
      </c>
      <c r="AE609" s="169">
        <f>-(SUM($G591:AE591)+$B593+SUM($G596:AE596)-AE597+AE598-IF($B586=0,AE599,0)-SUM($G595:AE595)*IF($B586=0,1,1+$B588)-IF($B586=0,0,MAX(SUM($G603:AE603)-SUM($G602:AE602),0))+IF(AE$2=1,0,SUM($F609:AD609)))</f>
        <v>0</v>
      </c>
      <c r="AF609" s="169">
        <f>-(SUM($G591:AF591)+$B593+SUM($G596:AF596)-AF597+AF598-IF($B586=0,AF599,0)-SUM($G595:AF595)*IF($B586=0,1,1+$B588)-IF($B586=0,0,MAX(SUM($G603:AF603)-SUM($G602:AF602),0))+IF(AF$2=1,0,SUM($F609:AE609)))</f>
        <v>0</v>
      </c>
      <c r="AG609" s="169">
        <f>-(SUM($G591:AG591)+$B593+SUM($G596:AG596)-AG597+AG598-IF($B586=0,AG599,0)-SUM($G595:AG595)*IF($B586=0,1,1+$B588)-IF($B586=0,0,MAX(SUM($G603:AG603)-SUM($G602:AG602),0))+IF(AG$2=1,0,SUM($F609:AF609)))</f>
        <v>0</v>
      </c>
      <c r="AH609" s="169">
        <f>-(SUM($G591:AH591)+$B593+SUM($G596:AH596)-AH597+AH598-IF($B586=0,AH599,0)-SUM($G595:AH595)*IF($B586=0,1,1+$B588)-IF($B586=0,0,MAX(SUM($G603:AH603)-SUM($G602:AH602),0))+IF(AH$2=1,0,SUM($F609:AG609)))</f>
        <v>0</v>
      </c>
      <c r="AI609" s="169">
        <f>-(SUM($G591:AI591)+$B593+SUM($G596:AI596)-AI597+AI598-IF($B586=0,AI599,0)-SUM($G595:AI595)*IF($B586=0,1,1+$B588)-IF($B586=0,0,MAX(SUM($G603:AI603)-SUM($G602:AI602),0))+IF(AI$2=1,0,SUM($F609:AH609)))</f>
        <v>0</v>
      </c>
      <c r="AJ609" s="169">
        <f>-(SUM($G591:AJ591)+$B593+SUM($G596:AJ596)-AJ597+AJ598-IF($B586=0,AJ599,0)-SUM($G595:AJ595)*IF($B586=0,1,1+$B588)-IF($B586=0,0,MAX(SUM($G603:AJ603)-SUM($G602:AJ602),0))+IF(AJ$2=1,0,SUM($F609:AI609)))</f>
        <v>0</v>
      </c>
      <c r="AK609" s="169">
        <f>-(SUM($G591:AK591)+$B593+SUM($G596:AK596)-AK597+AK598-IF($B586=0,AK599,0)-SUM($G595:AK595)*IF($B586=0,1,1+$B588)-IF($B586=0,0,MAX(SUM($G603:AK603)-SUM($G602:AK602),0))+IF(AK$2=1,0,SUM($F609:AJ609)))</f>
        <v>0</v>
      </c>
      <c r="AL609" s="169">
        <f>-(SUM($G591:AL591)+$B593+SUM($G596:AL596)-AL597+AL598-IF($B586=0,AL599,0)-SUM($G595:AL595)*IF($B586=0,1,1+$B588)-IF($B586=0,0,MAX(SUM($G603:AL603)-SUM($G602:AL602),0))+IF(AL$2=1,0,SUM($F609:AK609)))</f>
        <v>0</v>
      </c>
      <c r="AM609" s="169">
        <f>-(SUM($G591:AM591)+$B593+SUM($G596:AM596)-AM597+AM598-IF($B586=0,AM599,0)-SUM($G595:AM595)*IF($B586=0,1,1+$B588)-IF($B586=0,0,MAX(SUM($G603:AM603)-SUM($G602:AM602),0))+IF(AM$2=1,0,SUM($F609:AL609)))</f>
        <v>0</v>
      </c>
      <c r="AN609" s="169">
        <f>-(SUM($G591:AN591)+$B593+SUM($G596:AN596)-AN597+AN598-IF($B586=0,AN599,0)-SUM($G595:AN595)*IF($B586=0,1,1+$B588)-IF($B586=0,0,MAX(SUM($G603:AN603)-SUM($G602:AN602),0))+IF(AN$2=1,0,SUM($F609:AM609)))</f>
        <v>0</v>
      </c>
      <c r="AO609" s="169">
        <f>-(SUM($G591:AO591)+$B593+SUM($G596:AO596)-AO597+AO598-IF($B586=0,AO599,0)-SUM($G595:AO595)*IF($B586=0,1,1+$B588)-IF($B586=0,0,MAX(SUM($G603:AO603)-SUM($G602:AO602),0))+IF(AO$2=1,0,SUM($F609:AN609)))</f>
        <v>0</v>
      </c>
      <c r="AP609" s="169">
        <f>-(SUM($G591:AP591)+$B593+SUM($G596:AP596)-AP597+AP598-IF($B586=0,AP599,0)-SUM($G595:AP595)*IF($B586=0,1,1+$B588)-IF($B586=0,0,MAX(SUM($G603:AP603)-SUM($G602:AP602),0))+IF(AP$2=1,0,SUM($F609:AO609)))</f>
        <v>0</v>
      </c>
      <c r="AQ609" s="169">
        <f>-(SUM($G591:AQ591)+$B593+SUM($G596:AQ596)-AQ597+AQ598-IF($B586=0,AQ599,0)-SUM($G595:AQ595)*IF($B586=0,1,1+$B588)-IF($B586=0,0,MAX(SUM($G603:AQ603)-SUM($G602:AQ602),0))+IF(AQ$2=1,0,SUM($F609:AP609)))</f>
        <v>0</v>
      </c>
      <c r="AR609" s="169">
        <f>-(SUM($G591:AR591)+$B593+SUM($G596:AR596)-AR597+AR598-IF($B586=0,AR599,0)-SUM($G595:AR595)*IF($B586=0,1,1+$B588)-IF($B586=0,0,MAX(SUM($G603:AR603)-SUM($G602:AR602),0))+IF(AR$2=1,0,SUM($F609:AQ609)))</f>
        <v>0</v>
      </c>
      <c r="AS609" s="169">
        <f>-(SUM($G591:AS591)+$B593+SUM($G596:AS596)-AS597+AS598-IF($B586=0,AS599,0)-SUM($G595:AS595)*IF($B586=0,1,1+$B588)-IF($B586=0,0,MAX(SUM($G603:AS603)-SUM($G602:AS602),0))+IF(AS$2=1,0,SUM($F609:AR609)))</f>
        <v>0</v>
      </c>
      <c r="AT609" s="169">
        <f>-(SUM($G591:AT591)+$B593+SUM($G596:AT596)-AT597+AT598-IF($B586=0,AT599,0)-SUM($G595:AT595)*IF($B586=0,1,1+$B588)-IF($B586=0,0,MAX(SUM($G603:AT603)-SUM($G602:AT602),0))+IF(AT$2=1,0,SUM($F609:AS609)))</f>
        <v>0</v>
      </c>
      <c r="AU609" s="169">
        <f>-(SUM($G591:AU591)+$B593+SUM($G596:AU596)-AU597+AU598-IF($B586=0,AU599,0)-SUM($G595:AU595)*IF($B586=0,1,1+$B588)-IF($B586=0,0,MAX(SUM($G603:AU603)-SUM($G602:AU602),0))+IF(AU$2=1,0,SUM($F609:AT609)))</f>
        <v>0</v>
      </c>
      <c r="AV609" s="169">
        <f>-(SUM($G591:AV591)+$B593+SUM($G596:AV596)-AV597+AV598-IF($B586=0,AV599,0)-SUM($G595:AV595)*IF($B586=0,1,1+$B588)-IF($B586=0,0,MAX(SUM($G603:AV603)-SUM($G602:AV602),0))+IF(AV$2=1,0,SUM($F609:AU609)))</f>
        <v>0</v>
      </c>
      <c r="AW609" s="169">
        <f>-(SUM($G591:AW591)+$B593+SUM($G596:AW596)-AW597+AW598-IF($B586=0,AW599,0)-SUM($G595:AW595)*IF($B586=0,1,1+$B588)-IF($B586=0,0,MAX(SUM($G603:AW603)-SUM($G602:AW602),0))+IF(AW$2=1,0,SUM($F609:AV609)))</f>
        <v>0</v>
      </c>
      <c r="AX609" s="169">
        <f>-(SUM($G591:AX591)+$B593+SUM($G596:AX596)-AX597+AX598-IF($B586=0,AX599,0)-SUM($G595:AX595)*IF($B586=0,1,1+$B588)-IF($B586=0,0,MAX(SUM($G603:AX603)-SUM($G602:AX602),0))+IF(AX$2=1,0,SUM($F609:AW609)))</f>
        <v>0</v>
      </c>
      <c r="AY609" s="169">
        <f>-(SUM($G591:AY591)+$B593+SUM($G596:AY596)-AY597+AY598-IF($B586=0,AY599,0)-SUM($G595:AY595)*IF($B586=0,1,1+$B588)-IF($B586=0,0,MAX(SUM($G603:AY603)-SUM($G602:AY602),0))+IF(AY$2=1,0,SUM($F609:AX609)))</f>
        <v>0</v>
      </c>
      <c r="AZ609" s="169">
        <f>-(SUM($G591:AZ591)+$B593+SUM($G596:AZ596)-AZ597+AZ598-IF($B586=0,AZ599,0)-SUM($G595:AZ595)*IF($B586=0,1,1+$B588)-IF($B586=0,0,MAX(SUM($G603:AZ603)-SUM($G602:AZ602),0))+IF(AZ$2=1,0,SUM($F609:AY609)))</f>
        <v>0</v>
      </c>
      <c r="BA609" s="169">
        <f>-(SUM($G591:BA591)+$B593+SUM($G596:BA596)-BA597+BA598-IF($B586=0,BA599,0)-SUM($G595:BA595)*IF($B586=0,1,1+$B588)-IF($B586=0,0,MAX(SUM($G603:BA603)-SUM($G602:BA602),0))+IF(BA$2=1,0,SUM($F609:AZ609)))</f>
        <v>0</v>
      </c>
      <c r="BB609" s="169">
        <f>-(SUM($G591:BB591)+$B593+SUM($G596:BB596)-BB597+BB598-IF($B586=0,BB599,0)-SUM($G595:BB595)*IF($B586=0,1,1+$B588)-IF($B586=0,0,MAX(SUM($G603:BB603)-SUM($G602:BB602),0))+IF(BB$2=1,0,SUM($F609:BA609)))</f>
        <v>0</v>
      </c>
      <c r="BC609" s="169">
        <f>-(SUM($G591:BC591)+$B593+SUM($G596:BC596)-BC597+BC598-IF($B586=0,BC599,0)-SUM($G595:BC595)*IF($B586=0,1,1+$B588)-IF($B586=0,0,MAX(SUM($G603:BC603)-SUM($G602:BC602),0))+IF(BC$2=1,0,SUM($F609:BB609)))</f>
        <v>0</v>
      </c>
      <c r="BD609" s="169">
        <f>-(SUM($G591:BD591)+$B593+SUM($G596:BD596)-BD597+BD598-IF($B586=0,BD599,0)-SUM($G595:BD595)*IF($B586=0,1,1+$B588)-IF($B586=0,0,MAX(SUM($G603:BD603)-SUM($G602:BD602),0))+IF(BD$2=1,0,SUM($F609:BC609)))</f>
        <v>0</v>
      </c>
      <c r="BE609" s="169">
        <f>-(SUM($G591:BE591)+$B593+SUM($G596:BE596)-BE597+BE598-IF($B586=0,BE599,0)-SUM($G595:BE595)*IF($B586=0,1,1+$B588)-IF($B586=0,0,MAX(SUM($G603:BE603)-SUM($G602:BE602),0))+IF(BE$2=1,0,SUM($F609:BD609)))</f>
        <v>0</v>
      </c>
      <c r="BF609" s="169">
        <f>-(SUM($G591:BF591)+$B593+SUM($G596:BF596)-BF597+BF598-IF($B586=0,BF599,0)-SUM($G595:BF595)*IF($B586=0,1,1+$B588)-IF($B586=0,0,MAX(SUM($G603:BF603)-SUM($G602:BF602),0))+IF(BF$2=1,0,SUM($F609:BE609)))</f>
        <v>0</v>
      </c>
      <c r="BG609" s="169">
        <f>-(SUM($G591:BG591)+$B593+SUM($G596:BG596)-BG597+BG598-IF($B586=0,BG599,0)-SUM($G595:BG595)*IF($B586=0,1,1+$B588)-IF($B586=0,0,MAX(SUM($G603:BG603)-SUM($G602:BG602),0))+IF(BG$2=1,0,SUM($F609:BF609)))</f>
        <v>0</v>
      </c>
      <c r="BH609" s="169">
        <f>-(SUM($G591:BH591)+$B593+SUM($G596:BH596)-BH597+BH598-IF($B586=0,BH599,0)-SUM($G595:BH595)*IF($B586=0,1,1+$B588)-IF($B586=0,0,MAX(SUM($G603:BH603)-SUM($G602:BH602),0))+IF(BH$2=1,0,SUM($F609:BG609)))</f>
        <v>0</v>
      </c>
      <c r="BI609" s="169">
        <f>-(SUM($G591:BI591)+$B593+SUM($G596:BI596)-BI597+BI598-IF($B586=0,BI599,0)-SUM($G595:BI595)*IF($B586=0,1,1+$B588)-IF($B586=0,0,MAX(SUM($G603:BI603)-SUM($G602:BI602),0))+IF(BI$2=1,0,SUM($F609:BH609)))</f>
        <v>0</v>
      </c>
      <c r="BJ609" s="169">
        <f>-(SUM($G591:BJ591)+$B593+SUM($G596:BJ596)-BJ597+BJ598-IF($B586=0,BJ599,0)-SUM($G595:BJ595)*IF($B586=0,1,1+$B588)-IF($B586=0,0,MAX(SUM($G603:BJ603)-SUM($G602:BJ602),0))+IF(BJ$2=1,0,SUM($F609:BI609)))</f>
        <v>0</v>
      </c>
      <c r="BK609" s="169">
        <f>-(SUM($G591:BK591)+$B593+SUM($G596:BK596)-BK597+BK598-IF($B586=0,BK599,0)-SUM($G595:BK595)*IF($B586=0,1,1+$B588)-IF($B586=0,0,MAX(SUM($G603:BK603)-SUM($G602:BK602),0))+IF(BK$2=1,0,SUM($F609:BJ609)))</f>
        <v>0</v>
      </c>
      <c r="BL609" s="169">
        <f>-(SUM($G591:BL591)+$B593+SUM($G596:BL596)-BL597+BL598-IF($B586=0,BL599,0)-SUM($G595:BL595)*IF($B586=0,1,1+$B588)-IF($B586=0,0,MAX(SUM($G603:BL603)-SUM($G602:BL602),0))+IF(BL$2=1,0,SUM($F609:BK609)))</f>
        <v>0</v>
      </c>
      <c r="BM609" s="169">
        <f>-(SUM($G591:BM591)+$B593+SUM($G596:BM596)-BM597+BM598-IF($B586=0,BM599,0)-SUM($G595:BM595)*IF($B586=0,1,1+$B588)-IF($B586=0,0,MAX(SUM($G603:BM603)-SUM($G602:BM602),0))+IF(BM$2=1,0,SUM($F609:BL609)))</f>
        <v>0</v>
      </c>
      <c r="BN609" s="169">
        <f>-(SUM($G591:BN591)+$B593+SUM($G596:BN596)-BN597+BN598-IF($B586=0,BN599,0)-SUM($G595:BN595)*IF($B586=0,1,1+$B588)-IF($B586=0,0,MAX(SUM($G603:BN603)-SUM($G602:BN602),0))+IF(BN$2=1,0,SUM($F609:BM609)))</f>
        <v>0</v>
      </c>
      <c r="BO609" s="169">
        <f>-(SUM($G591:BO591)+$B593+SUM($G596:BO596)-BO597+BO598-IF($B586=0,BO599,0)-SUM($G595:BO595)*IF($B586=0,1,1+$B588)-IF($B586=0,0,MAX(SUM($G603:BO603)-SUM($G602:BO602),0))+IF(BO$2=1,0,SUM($F609:BN609)))</f>
        <v>0</v>
      </c>
      <c r="BP609" s="169">
        <f>-(SUM($G591:BP591)+$B593+SUM($G596:BP596)-BP597+BP598-IF($B586=0,BP599,0)-SUM($G595:BP595)*IF($B586=0,1,1+$B588)-IF($B586=0,0,MAX(SUM($G603:BP603)-SUM($G602:BP602),0))+IF(BP$2=1,0,SUM($F609:BO609)))</f>
        <v>0</v>
      </c>
      <c r="BQ609" s="169">
        <f>-(SUM($G591:BQ591)+$B593+SUM($G596:BQ596)-BQ597+BQ598-IF($B586=0,BQ599,0)-SUM($G595:BQ595)*IF($B586=0,1,1+$B588)-IF($B586=0,0,MAX(SUM($G603:BQ603)-SUM($G602:BQ602),0))+IF(BQ$2=1,0,SUM($F609:BP609)))</f>
        <v>0</v>
      </c>
      <c r="BR609" s="169">
        <f>-(SUM($G591:BR591)+$B593+SUM($G596:BR596)-BR597+BR598-IF($B586=0,BR599,0)-SUM($G595:BR595)*IF($B586=0,1,1+$B588)-IF($B586=0,0,MAX(SUM($G603:BR603)-SUM($G602:BR602),0))+IF(BR$2=1,0,SUM($F609:BQ609)))</f>
        <v>0</v>
      </c>
      <c r="BS609" s="169">
        <f>-(SUM($G591:BS591)+$B593+SUM($G596:BS596)-BS597+BS598-IF($B586=0,BS599,0)-SUM($G595:BS595)*IF($B586=0,1,1+$B588)-IF($B586=0,0,MAX(SUM($G603:BS603)-SUM($G602:BS602),0))+IF(BS$2=1,0,SUM($F609:BR609)))</f>
        <v>0</v>
      </c>
      <c r="BT609" s="169">
        <f>-(SUM($G591:BT591)+$B593+SUM($G596:BT596)-BT597+BT598-IF($B586=0,BT599,0)-SUM($G595:BT595)*IF($B586=0,1,1+$B588)-IF($B586=0,0,MAX(SUM($G603:BT603)-SUM($G602:BT602),0))+IF(BT$2=1,0,SUM($F609:BS609)))</f>
        <v>0</v>
      </c>
      <c r="BU609" s="169">
        <f>-(SUM($G591:BU591)+$B593+SUM($G596:BU596)-BU597+BU598-IF($B586=0,BU599,0)-SUM($G595:BU595)*IF($B586=0,1,1+$B588)-IF($B586=0,0,MAX(SUM($G603:BU603)-SUM($G602:BU602),0))+IF(BU$2=1,0,SUM($F609:BT609)))</f>
        <v>0</v>
      </c>
      <c r="BV609" s="169">
        <f>-(SUM($G591:BV591)+$B593+SUM($G596:BV596)-BV597+BV598-IF($B586=0,BV599,0)-SUM($G595:BV595)*IF($B586=0,1,1+$B588)-IF($B586=0,0,MAX(SUM($G603:BV603)-SUM($G602:BV602),0))+IF(BV$2=1,0,SUM($F609:BU609)))</f>
        <v>0</v>
      </c>
      <c r="BW609" s="169">
        <f>-(SUM($G591:BW591)+$B593+SUM($G596:BW596)-BW597+BW598-IF($B586=0,BW599,0)-SUM($G595:BW595)*IF($B586=0,1,1+$B588)-IF($B586=0,0,MAX(SUM($G603:BW603)-SUM($G602:BW602),0))+IF(BW$2=1,0,SUM($F609:BV609)))</f>
        <v>0</v>
      </c>
      <c r="BX609" s="169">
        <f>-(SUM($G591:BX591)+$B593+SUM($G596:BX596)-BX597+BX598-IF($B586=0,BX599,0)-SUM($G595:BX595)*IF($B586=0,1,1+$B588)-IF($B586=0,0,MAX(SUM($G603:BX603)-SUM($G602:BX602),0))+IF(BX$2=1,0,SUM($F609:BW609)))</f>
        <v>0</v>
      </c>
      <c r="BY609" s="169">
        <f>-(SUM($G591:BY591)+$B593+SUM($G596:BY596)-BY597+BY598-IF($B586=0,BY599,0)-SUM($G595:BY595)*IF($B586=0,1,1+$B588)-IF($B586=0,0,MAX(SUM($G603:BY603)-SUM($G602:BY602),0))+IF(BY$2=1,0,SUM($F609:BX609)))</f>
        <v>0</v>
      </c>
      <c r="BZ609" s="169">
        <f>-(SUM($G591:BZ591)+$B593+SUM($G596:BZ596)-BZ597+BZ598-IF($B586=0,BZ599,0)-SUM($G595:BZ595)*IF($B586=0,1,1+$B588)-IF($B586=0,0,MAX(SUM($G603:BZ603)-SUM($G602:BZ602),0))+IF(BZ$2=1,0,SUM($F609:BY609)))</f>
        <v>0</v>
      </c>
      <c r="CA609" s="169">
        <f>-(SUM($G591:CA591)+$B593+SUM($G596:CA596)-CA597+CA598-IF($B586=0,CA599,0)-SUM($G595:CA595)*IF($B586=0,1,1+$B588)-IF($B586=0,0,MAX(SUM($G603:CA603)-SUM($G602:CA602),0))+IF(CA$2=1,0,SUM($F609:BZ609)))</f>
        <v>0</v>
      </c>
      <c r="CB609" s="169">
        <f>-(SUM($G591:CB591)+$B593+SUM($G596:CB596)-CB597+CB598-IF($B586=0,CB599,0)-SUM($G595:CB595)*IF($B586=0,1,1+$B588)-IF($B586=0,0,MAX(SUM($G603:CB603)-SUM($G602:CB602),0))+IF(CB$2=1,0,SUM($F609:CA609)))</f>
        <v>0</v>
      </c>
      <c r="CC609" s="169">
        <f>-(SUM($G591:CC591)+$B593+SUM($G596:CC596)-CC597+CC598-IF($B586=0,CC599,0)-SUM($G595:CC595)*IF($B586=0,1,1+$B588)-IF($B586=0,0,MAX(SUM($G603:CC603)-SUM($G602:CC602),0))+IF(CC$2=1,0,SUM($F609:CB609)))</f>
        <v>0</v>
      </c>
      <c r="CD609" s="169">
        <f>-(SUM($G591:CD591)+$B593+SUM($G596:CD596)-CD597+CD598-IF($B586=0,CD599,0)-SUM($G595:CD595)*IF($B586=0,1,1+$B588)-IF($B586=0,0,MAX(SUM($G603:CD603)-SUM($G602:CD602),0))+IF(CD$2=1,0,SUM($F609:CC609)))</f>
        <v>0</v>
      </c>
      <c r="CE609" s="169">
        <f>-(SUM($G591:CE591)+$B593+SUM($G596:CE596)-CE597+CE598-IF($B586=0,CE599,0)-SUM($G595:CE595)*IF($B586=0,1,1+$B588)-IF($B586=0,0,MAX(SUM($G603:CE603)-SUM($G602:CE602),0))+IF(CE$2=1,0,SUM($F609:CD609)))</f>
        <v>0</v>
      </c>
      <c r="CF609" s="169">
        <f>-(SUM($G591:CF591)+$B593+SUM($G596:CF596)-CF597+CF598-IF($B586=0,CF599,0)-SUM($G595:CF595)*IF($B586=0,1,1+$B588)-IF($B586=0,0,MAX(SUM($G603:CF603)-SUM($G602:CF602),0))+IF(CF$2=1,0,SUM($F609:CE609)))</f>
        <v>0</v>
      </c>
      <c r="CG609" s="169">
        <f>-(SUM($G591:CG591)+$B593+SUM($G596:CG596)-CG597+CG598-IF($B586=0,CG599,0)-SUM($G595:CG595)*IF($B586=0,1,1+$B588)-IF($B586=0,0,MAX(SUM($G603:CG603)-SUM($G602:CG602),0))+IF(CG$2=1,0,SUM($F609:CF609)))</f>
        <v>0</v>
      </c>
      <c r="CH609" s="169">
        <f>-(SUM($G591:CH591)+$B593+SUM($G596:CH596)-CH597+CH598-IF($B586=0,CH599,0)-SUM($G595:CH595)*IF($B586=0,1,1+$B588)-IF($B586=0,0,MAX(SUM($G603:CH603)-SUM($G602:CH602),0))+IF(CH$2=1,0,SUM($F609:CG609)))</f>
        <v>0</v>
      </c>
      <c r="CI609" s="169">
        <f>-(SUM($G591:CI591)+$B593+SUM($G596:CI596)-CI597+CI598-IF($B586=0,CI599,0)-SUM($G595:CI595)*IF($B586=0,1,1+$B588)-IF($B586=0,0,MAX(SUM($G603:CI603)-SUM($G602:CI602),0))+IF(CI$2=1,0,SUM($F609:CH609)))</f>
        <v>0</v>
      </c>
      <c r="CJ609" s="169">
        <f>-(SUM($G591:CJ591)+$B593+SUM($G596:CJ596)-CJ597+CJ598-IF($B586=0,CJ599,0)-SUM($G595:CJ595)*IF($B586=0,1,1+$B588)-IF($B586=0,0,MAX(SUM($G603:CJ603)-SUM($G602:CJ602),0))+IF(CJ$2=1,0,SUM($F609:CI609)))</f>
        <v>0</v>
      </c>
      <c r="CK609" s="169">
        <f>-(SUM($G591:CK591)+$B593+SUM($G596:CK596)-CK597+CK598-IF($B586=0,CK599,0)-SUM($G595:CK595)*IF($B586=0,1,1+$B588)-IF($B586=0,0,MAX(SUM($G603:CK603)-SUM($G602:CK602),0))+IF(CK$2=1,0,SUM($F609:CJ609)))</f>
        <v>0</v>
      </c>
      <c r="CL609" s="169">
        <f>-(SUM($G591:CL591)+$B593+SUM($G596:CL596)-CL597+CL598-IF($B586=0,CL599,0)-SUM($G595:CL595)*IF($B586=0,1,1+$B588)-IF($B586=0,0,MAX(SUM($G603:CL603)-SUM($G602:CL602),0))+IF(CL$2=1,0,SUM($F609:CK609)))</f>
        <v>0</v>
      </c>
      <c r="CM609" s="169">
        <f>-(SUM($G591:CM591)+$B593+SUM($G596:CM596)-CM597+CM598-IF($B586=0,CM599,0)-SUM($G595:CM595)*IF($B586=0,1,1+$B588)-IF($B586=0,0,MAX(SUM($G603:CM603)-SUM($G602:CM602),0))+IF(CM$2=1,0,SUM($F609:CL609)))</f>
        <v>0</v>
      </c>
      <c r="CN609" s="169">
        <f>-(SUM($G591:CN591)+$B593+SUM($G596:CN596)-CN597+CN598-IF($B586=0,CN599,0)-SUM($G595:CN595)*IF($B586=0,1,1+$B588)-IF($B586=0,0,MAX(SUM($G603:CN603)-SUM($G602:CN602),0))+IF(CN$2=1,0,SUM($F609:CM609)))</f>
        <v>0</v>
      </c>
      <c r="CO609" s="169">
        <f>-(SUM($G591:CO591)+$B593+SUM($G596:CO596)-CO597+CO598-IF($B586=0,CO599,0)-SUM($G595:CO595)*IF($B586=0,1,1+$B588)-IF($B586=0,0,MAX(SUM($G603:CO603)-SUM($G602:CO602),0))+IF(CO$2=1,0,SUM($F609:CN609)))</f>
        <v>0</v>
      </c>
      <c r="CP609" s="169">
        <f>-(SUM($G591:CP591)+$B593+SUM($G596:CP596)-CP597+CP598-IF($B586=0,CP599,0)-SUM($G595:CP595)*IF($B586=0,1,1+$B588)-IF($B586=0,0,MAX(SUM($G603:CP603)-SUM($G602:CP602),0))+IF(CP$2=1,0,SUM($F609:CO609)))</f>
        <v>0</v>
      </c>
      <c r="CQ609" s="169">
        <f>-(SUM($G591:CQ591)+$B593+SUM($G596:CQ596)-CQ597+CQ598-IF($B586=0,CQ599,0)-SUM($G595:CQ595)*IF($B586=0,1,1+$B588)-IF($B586=0,0,MAX(SUM($G603:CQ603)-SUM($G602:CQ602),0))+IF(CQ$2=1,0,SUM($F609:CP609)))</f>
        <v>0</v>
      </c>
      <c r="CR609" s="169">
        <f>-(SUM($G591:CR591)+$B593+SUM($G596:CR596)-CR597+CR598-IF($B586=0,CR599,0)-SUM($G595:CR595)*IF($B586=0,1,1+$B588)-IF($B586=0,0,MAX(SUM($G603:CR603)-SUM($G602:CR602),0))+IF(CR$2=1,0,SUM($F609:CQ609)))</f>
        <v>0</v>
      </c>
      <c r="CS609" s="169">
        <f>-(SUM($G591:CS591)+$B593+SUM($G596:CS596)-CS597+CS598-IF($B586=0,CS599,0)-SUM($G595:CS595)*IF($B586=0,1,1+$B588)-IF($B586=0,0,MAX(SUM($G603:CS603)-SUM($G602:CS602),0))+IF(CS$2=1,0,SUM($F609:CR609)))</f>
        <v>0</v>
      </c>
      <c r="CT609" s="169">
        <f>-(SUM($G591:CT591)+$B593+SUM($G596:CT596)-CT597+CT598-IF($B586=0,CT599,0)-SUM($G595:CT595)*IF($B586=0,1,1+$B588)-IF($B586=0,0,MAX(SUM($G603:CT603)-SUM($G602:CT602),0))+IF(CT$2=1,0,SUM($F609:CS609)))</f>
        <v>0</v>
      </c>
      <c r="CU609" s="169">
        <f>-(SUM($G591:CU591)+$B593+SUM($G596:CU596)-CU597+CU598-IF($B586=0,CU599,0)-SUM($G595:CU595)*IF($B586=0,1,1+$B588)-IF($B586=0,0,MAX(SUM($G603:CU603)-SUM($G602:CU602),0))+IF(CU$2=1,0,SUM($F609:CT609)))</f>
        <v>0</v>
      </c>
      <c r="CV609" s="169">
        <f>-(SUM($G591:CV591)+$B593+SUM($G596:CV596)-CV597+CV598-IF($B586=0,CV599,0)-SUM($G595:CV595)*IF($B586=0,1,1+$B588)-IF($B586=0,0,MAX(SUM($G603:CV603)-SUM($G602:CV602),0))+IF(CV$2=1,0,SUM($F609:CU609)))</f>
        <v>0</v>
      </c>
      <c r="CW609" s="169">
        <f>-(SUM($G591:CW591)+$B593+SUM($G596:CW596)-CW597+CW598-IF($B586=0,CW599,0)-SUM($G595:CW595)*IF($B586=0,1,1+$B588)-IF($B586=0,0,MAX(SUM($G603:CW603)-SUM($G602:CW602),0))+IF(CW$2=1,0,SUM($F609:CV609)))</f>
        <v>0</v>
      </c>
      <c r="CX609" s="169">
        <f>-(SUM($G591:CX591)+$B593+SUM($G596:CX596)-CX597+CX598-IF($B586=0,CX599,0)-SUM($G595:CX595)*IF($B586=0,1,1+$B588)-IF($B586=0,0,MAX(SUM($G603:CX603)-SUM($G602:CX602),0))+IF(CX$2=1,0,SUM($F609:CW609)))</f>
        <v>0</v>
      </c>
      <c r="CY609" s="169">
        <f>-(SUM($G591:CY591)+$B593+SUM($G596:CY596)-CY597+CY598-IF($B586=0,CY599,0)-SUM($G595:CY595)*IF($B586=0,1,1+$B588)-IF($B586=0,0,MAX(SUM($G603:CY603)-SUM($G602:CY602),0))+IF(CY$2=1,0,SUM($F609:CX609)))</f>
        <v>0</v>
      </c>
      <c r="CZ609" s="169">
        <f>-(SUM($G591:CZ591)+$B593+SUM($G596:CZ596)-CZ597+CZ598-IF($B586=0,CZ599,0)-SUM($G595:CZ595)*IF($B586=0,1,1+$B588)-IF($B586=0,0,MAX(SUM($G603:CZ603)-SUM($G602:CZ602),0))+IF(CZ$2=1,0,SUM($F609:CY609)))</f>
        <v>0</v>
      </c>
      <c r="DA609" s="169">
        <f>-(SUM($G591:DA591)+$B593+SUM($G596:DA596)-DA597+DA598-IF($B586=0,DA599,0)-SUM($G595:DA595)*IF($B586=0,1,1+$B588)-IF($B586=0,0,MAX(SUM($G603:DA603)-SUM($G602:DA602),0))+IF(DA$2=1,0,SUM($F609:CZ609)))</f>
        <v>0</v>
      </c>
      <c r="DB609" s="169">
        <f>-(SUM($G591:DB591)+$B593+SUM($G596:DB596)-DB597+DB598-IF($B586=0,DB599,0)-SUM($G595:DB595)*IF($B586=0,1,1+$B588)-IF($B586=0,0,MAX(SUM($G603:DB603)-SUM($G602:DB602),0))+IF(DB$2=1,0,SUM($F609:DA609)))</f>
        <v>0</v>
      </c>
      <c r="DC609" s="169">
        <f>-(SUM($G591:DC591)+$B593+SUM($G596:DC596)-DC597+DC598-IF($B586=0,DC599,0)-SUM($G595:DC595)*IF($B586=0,1,1+$B588)-IF($B586=0,0,MAX(SUM($G603:DC603)-SUM($G602:DC602),0))+IF(DC$2=1,0,SUM($F609:DB609)))</f>
        <v>0</v>
      </c>
      <c r="DD609" s="169">
        <f>-(SUM($G591:DD591)+$B593+SUM($G596:DD596)-DD597+DD598-IF($B586=0,DD599,0)-SUM($G595:DD595)*IF($B586=0,1,1+$B588)-IF($B586=0,0,MAX(SUM($G603:DD603)-SUM($G602:DD602),0))+IF(DD$2=1,0,SUM($F609:DC609)))</f>
        <v>0</v>
      </c>
      <c r="DE609" s="169">
        <f>-(SUM($G591:DE591)+$B593+SUM($G596:DE596)-DE597+DE598-IF($B586=0,DE599,0)-SUM($G595:DE595)*IF($B586=0,1,1+$B588)-IF($B586=0,0,MAX(SUM($G603:DE603)-SUM($G602:DE602),0))+IF(DE$2=1,0,SUM($F609:DD609)))</f>
        <v>0</v>
      </c>
      <c r="DF609" s="169">
        <f>-(SUM($G591:DF591)+$B593+SUM($G596:DF596)-DF597+DF598-IF($B586=0,DF599,0)-SUM($G595:DF595)*IF($B586=0,1,1+$B588)-IF($B586=0,0,MAX(SUM($G603:DF603)-SUM($G602:DF602),0))+IF(DF$2=1,0,SUM($F609:DE609)))</f>
        <v>0</v>
      </c>
      <c r="DG609" s="169">
        <f>-(SUM($G591:DG591)+$B593+SUM($G596:DG596)-DG597+DG598-IF($B586=0,DG599,0)-SUM($G595:DG595)*IF($B586=0,1,1+$B588)-IF($B586=0,0,MAX(SUM($G603:DG603)-SUM($G602:DG602),0))+IF(DG$2=1,0,SUM($F609:DF609)))</f>
        <v>0</v>
      </c>
      <c r="DH609" s="169">
        <f>-(SUM($G591:DH591)+$B593+SUM($G596:DH596)-DH597+DH598-IF($B586=0,DH599,0)-SUM($G595:DH595)*IF($B586=0,1,1+$B588)-IF($B586=0,0,MAX(SUM($G603:DH603)-SUM($G602:DH602),0))+IF(DH$2=1,0,SUM($F609:DG609)))</f>
        <v>0</v>
      </c>
      <c r="DI609" s="169">
        <f>-(SUM($G591:DI591)+$B593+SUM($G596:DI596)-DI597+DI598-IF($B586=0,DI599,0)-SUM($G595:DI595)*IF($B586=0,1,1+$B588)-IF($B586=0,0,MAX(SUM($G603:DI603)-SUM($G602:DI602),0))+IF(DI$2=1,0,SUM($F609:DH609)))</f>
        <v>0</v>
      </c>
      <c r="DJ609" s="169">
        <f>-(SUM($G591:DJ591)+$B593+SUM($G596:DJ596)-DJ597+DJ598-IF($B586=0,DJ599,0)-SUM($G595:DJ595)*IF($B586=0,1,1+$B588)-IF($B586=0,0,MAX(SUM($G603:DJ603)-SUM($G602:DJ602),0))+IF(DJ$2=1,0,SUM($F609:DI609)))</f>
        <v>0</v>
      </c>
      <c r="DK609" s="169">
        <f>-(SUM($G591:DK591)+$B593+SUM($G596:DK596)-DK597+DK598-IF($B586=0,DK599,0)-SUM($G595:DK595)*IF($B586=0,1,1+$B588)-IF($B586=0,0,MAX(SUM($G603:DK603)-SUM($G602:DK602),0))+IF(DK$2=1,0,SUM($F609:DJ609)))</f>
        <v>0</v>
      </c>
      <c r="DL609" s="169">
        <f>-(SUM($G591:DL591)+$B593+SUM($G596:DL596)-DL597+DL598-IF($B586=0,DL599,0)-SUM($G595:DL595)*IF($B586=0,1,1+$B588)-IF($B586=0,0,MAX(SUM($G603:DL603)-SUM($G602:DL602),0))+IF(DL$2=1,0,SUM($F609:DK609)))</f>
        <v>0</v>
      </c>
      <c r="DM609" s="169">
        <f>-(SUM($G591:DM591)+$B593+SUM($G596:DM596)-DM597+DM598-IF($B586=0,DM599,0)-SUM($G595:DM595)*IF($B586=0,1,1+$B588)-IF($B586=0,0,MAX(SUM($G603:DM603)-SUM($G602:DM602),0))+IF(DM$2=1,0,SUM($F609:DL609)))</f>
        <v>0</v>
      </c>
      <c r="DN609" s="169">
        <f>-(SUM($G591:DN591)+$B593+SUM($G596:DN596)-DN597+DN598-IF($B586=0,DN599,0)-SUM($G595:DN595)*IF($B586=0,1,1+$B588)-IF($B586=0,0,MAX(SUM($G603:DN603)-SUM($G602:DN602),0))+IF(DN$2=1,0,SUM($F609:DM609)))</f>
        <v>0</v>
      </c>
      <c r="DO609" s="169">
        <f>-(SUM($G591:DO591)+$B593+SUM($G596:DO596)-DO597+DO598-IF($B586=0,DO599,0)-SUM($G595:DO595)*IF($B586=0,1,1+$B588)-IF($B586=0,0,MAX(SUM($G603:DO603)-SUM($G602:DO602),0))+IF(DO$2=1,0,SUM($F609:DN609)))</f>
        <v>0</v>
      </c>
      <c r="DP609" s="169">
        <f>-(SUM($G591:DP591)+$B593+SUM($G596:DP596)-DP597+DP598-IF($B586=0,DP599,0)-SUM($G595:DP595)*IF($B586=0,1,1+$B588)-IF($B586=0,0,MAX(SUM($G603:DP603)-SUM($G602:DP602),0))+IF(DP$2=1,0,SUM($F609:DO609)))</f>
        <v>0</v>
      </c>
      <c r="DQ609" s="169">
        <f>-(SUM($G591:DQ591)+$B593+SUM($G596:DQ596)-DQ597+DQ598-IF($B586=0,DQ599,0)-SUM($G595:DQ595)*IF($B586=0,1,1+$B588)-IF($B586=0,0,MAX(SUM($G603:DQ603)-SUM($G602:DQ602),0))+IF(DQ$2=1,0,SUM($F609:DP609)))</f>
        <v>0</v>
      </c>
      <c r="DR609" s="169">
        <f>-(SUM($G591:DR591)+$B593+SUM($G596:DR596)-DR597+DR598-IF($B586=0,DR599,0)-SUM($G595:DR595)*IF($B586=0,1,1+$B588)-IF($B586=0,0,MAX(SUM($G603:DR603)-SUM($G602:DR602),0))+IF(DR$2=1,0,SUM($F609:DQ609)))</f>
        <v>0</v>
      </c>
      <c r="DS609" s="169">
        <f>-(SUM($G591:DS591)+$B593+SUM($G596:DS596)-DS597+DS598-IF($B586=0,DS599,0)-SUM($G595:DS595)*IF($B586=0,1,1+$B588)-IF($B586=0,0,MAX(SUM($G603:DS603)-SUM($G602:DS602),0))+IF(DS$2=1,0,SUM($F609:DR609)))</f>
        <v>0</v>
      </c>
      <c r="DT609" s="169">
        <f>-(SUM($G591:DT591)+$B593+SUM($G596:DT596)-DT597+DT598-IF($B586=0,DT599,0)-SUM($G595:DT595)*IF($B586=0,1,1+$B588)-IF($B586=0,0,MAX(SUM($G603:DT603)-SUM($G602:DT602),0))+IF(DT$2=1,0,SUM($F609:DS609)))</f>
        <v>0</v>
      </c>
      <c r="DU609" s="169">
        <f>-(SUM($G591:DU591)+$B593+SUM($G596:DU596)-DU597+DU598-IF($B586=0,DU599,0)-SUM($G595:DU595)*IF($B586=0,1,1+$B588)-IF($B586=0,0,MAX(SUM($G603:DU603)-SUM($G602:DU602),0))+IF(DU$2=1,0,SUM($F609:DT609)))</f>
        <v>0</v>
      </c>
      <c r="DV609" s="169">
        <f>-(SUM($G591:DV591)+$B593+SUM($G596:DV596)-DV597+DV598-IF($B586=0,DV599,0)-SUM($G595:DV595)*IF($B586=0,1,1+$B588)-IF($B586=0,0,MAX(SUM($G603:DV603)-SUM($G602:DV602),0))+IF(DV$2=1,0,SUM($F609:DU609)))</f>
        <v>0</v>
      </c>
      <c r="DW609" s="169"/>
      <c r="DX609" s="177">
        <f>SUM(G609:DW609)</f>
        <v>0</v>
      </c>
    </row>
    <row r="610" spans="1:128" x14ac:dyDescent="0.2">
      <c r="A610" s="298" t="s">
        <v>3438</v>
      </c>
      <c r="C610" s="160"/>
      <c r="D610" s="158">
        <v>1</v>
      </c>
      <c r="F610" s="154" t="s">
        <v>3430</v>
      </c>
      <c r="G610" s="161"/>
      <c r="H610" s="161"/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  <c r="AA610" s="161"/>
      <c r="AB610" s="161"/>
      <c r="AC610" s="161"/>
      <c r="AD610" s="161"/>
      <c r="AE610" s="161"/>
      <c r="AF610" s="161"/>
      <c r="AG610" s="161"/>
      <c r="AH610" s="161"/>
      <c r="AI610" s="161"/>
      <c r="AJ610" s="161"/>
      <c r="AK610" s="161"/>
      <c r="AL610" s="161"/>
      <c r="AM610" s="161"/>
      <c r="AN610" s="161"/>
      <c r="AO610" s="161"/>
      <c r="AP610" s="161"/>
      <c r="AQ610" s="161"/>
      <c r="AR610" s="161"/>
      <c r="AS610" s="161"/>
      <c r="AT610" s="161"/>
      <c r="AU610" s="161"/>
      <c r="AV610" s="161"/>
      <c r="AW610" s="161"/>
      <c r="AX610" s="161"/>
      <c r="AY610" s="161"/>
      <c r="AZ610" s="161"/>
      <c r="BA610" s="161"/>
      <c r="BB610" s="161"/>
      <c r="BC610" s="161"/>
      <c r="BD610" s="161"/>
      <c r="BE610" s="161"/>
      <c r="BF610" s="161"/>
      <c r="BG610" s="161"/>
      <c r="BH610" s="161"/>
      <c r="BI610" s="161"/>
      <c r="BJ610" s="161"/>
      <c r="BK610" s="161"/>
      <c r="BL610" s="161"/>
      <c r="BM610" s="161"/>
      <c r="BN610" s="161"/>
      <c r="BO610" s="161"/>
      <c r="BP610" s="161"/>
      <c r="BQ610" s="161"/>
      <c r="BR610" s="161"/>
      <c r="BS610" s="161"/>
      <c r="BT610" s="161"/>
      <c r="BU610" s="161"/>
      <c r="BV610" s="161"/>
      <c r="BW610" s="161"/>
      <c r="BX610" s="161"/>
      <c r="BY610" s="161"/>
      <c r="BZ610" s="161"/>
      <c r="CA610" s="161"/>
      <c r="CB610" s="161"/>
      <c r="CC610" s="161"/>
      <c r="CD610" s="161"/>
      <c r="CE610" s="161"/>
      <c r="CF610" s="161"/>
      <c r="CG610" s="161"/>
      <c r="CH610" s="161"/>
      <c r="CI610" s="161"/>
      <c r="CJ610" s="161"/>
      <c r="CK610" s="161"/>
      <c r="CL610" s="161"/>
      <c r="CM610" s="161"/>
      <c r="CN610" s="161"/>
      <c r="CO610" s="161"/>
      <c r="CP610" s="161"/>
      <c r="CQ610" s="161"/>
      <c r="CR610" s="161"/>
      <c r="CS610" s="161"/>
      <c r="CT610" s="161"/>
      <c r="CU610" s="161"/>
      <c r="CV610" s="161"/>
      <c r="CW610" s="161"/>
      <c r="CX610" s="161"/>
      <c r="CY610" s="161"/>
      <c r="CZ610" s="161"/>
      <c r="DA610" s="161"/>
      <c r="DB610" s="161"/>
      <c r="DC610" s="161"/>
      <c r="DD610" s="161"/>
      <c r="DE610" s="161"/>
      <c r="DF610" s="161"/>
      <c r="DG610" s="161"/>
      <c r="DH610" s="161"/>
      <c r="DI610" s="161"/>
      <c r="DJ610" s="161"/>
      <c r="DK610" s="161"/>
      <c r="DL610" s="161"/>
      <c r="DM610" s="161"/>
      <c r="DN610" s="161"/>
      <c r="DO610" s="161"/>
      <c r="DP610" s="161"/>
      <c r="DQ610" s="161"/>
      <c r="DR610" s="161"/>
      <c r="DS610" s="161"/>
      <c r="DT610" s="161"/>
      <c r="DU610" s="161"/>
      <c r="DV610" s="161"/>
      <c r="DW610" s="161"/>
      <c r="DX610" s="162"/>
    </row>
    <row r="611" spans="1:128" x14ac:dyDescent="0.2">
      <c r="A611" s="159" t="str">
        <f ca="1">Language!A$902</f>
        <v>график оплаты, без НДС</v>
      </c>
      <c r="B611" s="183">
        <f>DX611</f>
        <v>47500</v>
      </c>
      <c r="C611" s="160" t="str">
        <f ca="1">CHOOSE(D611,CurName1,CurName2,CurName3)</f>
        <v>тыс. руб.</v>
      </c>
      <c r="D611" s="158">
        <f>D610</f>
        <v>1</v>
      </c>
      <c r="F611" s="154" t="s">
        <v>693</v>
      </c>
      <c r="G611" s="312">
        <v>8333</v>
      </c>
      <c r="H611" s="312">
        <v>0</v>
      </c>
      <c r="I611" s="312">
        <v>39167</v>
      </c>
      <c r="J611" s="312">
        <v>0</v>
      </c>
      <c r="K611" s="312">
        <v>0</v>
      </c>
      <c r="L611" s="312">
        <v>0</v>
      </c>
      <c r="M611" s="312">
        <v>0</v>
      </c>
      <c r="N611" s="312">
        <v>0</v>
      </c>
      <c r="O611" s="312">
        <v>0</v>
      </c>
      <c r="P611" s="312">
        <v>0</v>
      </c>
      <c r="Q611" s="312">
        <v>0</v>
      </c>
      <c r="R611" s="312">
        <v>0</v>
      </c>
      <c r="S611" s="312">
        <v>0</v>
      </c>
      <c r="T611" s="312">
        <v>0</v>
      </c>
      <c r="U611" s="312">
        <v>0</v>
      </c>
      <c r="V611" s="312">
        <v>0</v>
      </c>
      <c r="W611" s="312">
        <v>0</v>
      </c>
      <c r="X611" s="312">
        <v>0</v>
      </c>
      <c r="Y611" s="312">
        <v>0</v>
      </c>
      <c r="Z611" s="312">
        <v>0</v>
      </c>
      <c r="AA611" s="312">
        <v>0</v>
      </c>
      <c r="AB611" s="312">
        <v>0</v>
      </c>
      <c r="AC611" s="312">
        <v>0</v>
      </c>
      <c r="AD611" s="312">
        <v>0</v>
      </c>
      <c r="AE611" s="312">
        <v>0</v>
      </c>
      <c r="AF611" s="312">
        <v>0</v>
      </c>
      <c r="AG611" s="312">
        <v>0</v>
      </c>
      <c r="AH611" s="312">
        <v>0</v>
      </c>
      <c r="AI611" s="312">
        <v>0</v>
      </c>
      <c r="AJ611" s="312">
        <v>0</v>
      </c>
      <c r="AK611" s="312">
        <v>0</v>
      </c>
      <c r="AL611" s="312">
        <v>0</v>
      </c>
      <c r="AM611" s="312">
        <v>0</v>
      </c>
      <c r="AN611" s="312">
        <v>0</v>
      </c>
      <c r="AO611" s="312">
        <v>0</v>
      </c>
      <c r="AP611" s="312">
        <v>0</v>
      </c>
      <c r="AQ611" s="312">
        <v>0</v>
      </c>
      <c r="AR611" s="312">
        <v>0</v>
      </c>
      <c r="AS611" s="312">
        <v>0</v>
      </c>
      <c r="AT611" s="312">
        <v>0</v>
      </c>
      <c r="AU611" s="312">
        <v>0</v>
      </c>
      <c r="AV611" s="312">
        <v>0</v>
      </c>
      <c r="AW611" s="312">
        <v>0</v>
      </c>
      <c r="AX611" s="312">
        <v>0</v>
      </c>
      <c r="AY611" s="312">
        <v>0</v>
      </c>
      <c r="AZ611" s="312">
        <v>0</v>
      </c>
      <c r="BA611" s="312">
        <v>0</v>
      </c>
      <c r="BB611" s="312">
        <v>0</v>
      </c>
      <c r="BC611" s="312">
        <v>0</v>
      </c>
      <c r="BD611" s="312">
        <v>0</v>
      </c>
      <c r="BE611" s="312">
        <v>0</v>
      </c>
      <c r="BF611" s="312">
        <v>0</v>
      </c>
      <c r="BG611" s="312">
        <v>0</v>
      </c>
      <c r="BH611" s="312">
        <v>0</v>
      </c>
      <c r="BI611" s="312">
        <v>0</v>
      </c>
      <c r="BJ611" s="312">
        <v>0</v>
      </c>
      <c r="BK611" s="312">
        <v>0</v>
      </c>
      <c r="BL611" s="312">
        <v>0</v>
      </c>
      <c r="BM611" s="312">
        <v>0</v>
      </c>
      <c r="BN611" s="312">
        <v>0</v>
      </c>
      <c r="BO611" s="312">
        <v>0</v>
      </c>
      <c r="BP611" s="312">
        <v>0</v>
      </c>
      <c r="BQ611" s="312">
        <v>0</v>
      </c>
      <c r="BR611" s="312">
        <v>0</v>
      </c>
      <c r="BS611" s="312">
        <v>0</v>
      </c>
      <c r="BT611" s="312">
        <v>0</v>
      </c>
      <c r="BU611" s="312">
        <v>0</v>
      </c>
      <c r="BV611" s="312">
        <v>0</v>
      </c>
      <c r="BW611" s="312">
        <v>0</v>
      </c>
      <c r="BX611" s="312">
        <v>0</v>
      </c>
      <c r="BY611" s="312">
        <v>0</v>
      </c>
      <c r="BZ611" s="312">
        <v>0</v>
      </c>
      <c r="CA611" s="312">
        <v>0</v>
      </c>
      <c r="CB611" s="312">
        <v>0</v>
      </c>
      <c r="CC611" s="312">
        <v>0</v>
      </c>
      <c r="CD611" s="312">
        <v>0</v>
      </c>
      <c r="CE611" s="312">
        <v>0</v>
      </c>
      <c r="CF611" s="312">
        <v>0</v>
      </c>
      <c r="CG611" s="312">
        <v>0</v>
      </c>
      <c r="CH611" s="312">
        <v>0</v>
      </c>
      <c r="CI611" s="312">
        <v>0</v>
      </c>
      <c r="CJ611" s="312">
        <v>0</v>
      </c>
      <c r="CK611" s="312">
        <v>0</v>
      </c>
      <c r="CL611" s="312">
        <v>0</v>
      </c>
      <c r="CM611" s="312">
        <v>0</v>
      </c>
      <c r="CN611" s="312">
        <v>0</v>
      </c>
      <c r="CO611" s="312">
        <v>0</v>
      </c>
      <c r="CP611" s="312">
        <v>0</v>
      </c>
      <c r="CQ611" s="312">
        <v>0</v>
      </c>
      <c r="CR611" s="312">
        <v>0</v>
      </c>
      <c r="CS611" s="312">
        <v>0</v>
      </c>
      <c r="CT611" s="312">
        <v>0</v>
      </c>
      <c r="CU611" s="312">
        <v>0</v>
      </c>
      <c r="CV611" s="312">
        <v>0</v>
      </c>
      <c r="CW611" s="312">
        <v>0</v>
      </c>
      <c r="CX611" s="312">
        <v>0</v>
      </c>
      <c r="CY611" s="312">
        <v>0</v>
      </c>
      <c r="CZ611" s="312">
        <v>0</v>
      </c>
      <c r="DA611" s="312">
        <v>0</v>
      </c>
      <c r="DB611" s="312">
        <v>0</v>
      </c>
      <c r="DC611" s="312">
        <v>0</v>
      </c>
      <c r="DD611" s="312">
        <v>0</v>
      </c>
      <c r="DE611" s="312">
        <v>0</v>
      </c>
      <c r="DF611" s="312">
        <v>0</v>
      </c>
      <c r="DG611" s="312">
        <v>0</v>
      </c>
      <c r="DH611" s="312">
        <v>0</v>
      </c>
      <c r="DI611" s="312">
        <v>0</v>
      </c>
      <c r="DJ611" s="312">
        <v>0</v>
      </c>
      <c r="DK611" s="312">
        <v>0</v>
      </c>
      <c r="DL611" s="312">
        <v>0</v>
      </c>
      <c r="DM611" s="312">
        <v>0</v>
      </c>
      <c r="DN611" s="312">
        <v>0</v>
      </c>
      <c r="DO611" s="312">
        <v>0</v>
      </c>
      <c r="DP611" s="312">
        <v>0</v>
      </c>
      <c r="DQ611" s="312">
        <v>0</v>
      </c>
      <c r="DR611" s="312">
        <v>0</v>
      </c>
      <c r="DS611" s="312">
        <v>0</v>
      </c>
      <c r="DT611" s="312">
        <v>0</v>
      </c>
      <c r="DU611" s="312">
        <v>0</v>
      </c>
      <c r="DV611" s="312">
        <v>0</v>
      </c>
      <c r="DW611" s="161"/>
      <c r="DX611" s="162">
        <f>SUM(G611:DW611)</f>
        <v>47500</v>
      </c>
    </row>
    <row r="612" spans="1:128" outlineLevel="1" x14ac:dyDescent="0.2">
      <c r="A612" s="159" t="str">
        <f ca="1">Language!A$903</f>
        <v>ранее осуществленные инвестиции, без НДС</v>
      </c>
      <c r="B612" s="310">
        <v>0</v>
      </c>
      <c r="C612" s="160" t="str">
        <f ca="1">CHOOSE(D612,CurName1,CurName2,CurName3)</f>
        <v>тыс. руб.</v>
      </c>
      <c r="D612" s="158">
        <f>D610</f>
        <v>1</v>
      </c>
      <c r="F612" s="6" t="s">
        <v>3431</v>
      </c>
      <c r="G612" s="161">
        <f>IF(G$2=1,$B612,"")</f>
        <v>0</v>
      </c>
      <c r="H612" s="153" t="str">
        <f t="shared" ref="H612:DV612" si="1174">IF(H$2=1,$B612,"")</f>
        <v/>
      </c>
      <c r="I612" s="153" t="str">
        <f t="shared" si="1174"/>
        <v/>
      </c>
      <c r="J612" s="153" t="str">
        <f t="shared" si="1174"/>
        <v/>
      </c>
      <c r="K612" s="153" t="str">
        <f t="shared" si="1174"/>
        <v/>
      </c>
      <c r="L612" s="153" t="str">
        <f t="shared" si="1174"/>
        <v/>
      </c>
      <c r="M612" s="153" t="str">
        <f t="shared" si="1174"/>
        <v/>
      </c>
      <c r="N612" s="153" t="str">
        <f t="shared" si="1174"/>
        <v/>
      </c>
      <c r="O612" s="153" t="str">
        <f t="shared" si="1174"/>
        <v/>
      </c>
      <c r="P612" s="153" t="str">
        <f t="shared" si="1174"/>
        <v/>
      </c>
      <c r="Q612" s="153" t="str">
        <f t="shared" si="1174"/>
        <v/>
      </c>
      <c r="R612" s="153" t="str">
        <f t="shared" si="1174"/>
        <v/>
      </c>
      <c r="S612" s="153" t="str">
        <f t="shared" si="1174"/>
        <v/>
      </c>
      <c r="T612" s="153" t="str">
        <f t="shared" si="1174"/>
        <v/>
      </c>
      <c r="U612" s="153" t="str">
        <f t="shared" si="1174"/>
        <v/>
      </c>
      <c r="V612" s="153" t="str">
        <f t="shared" si="1174"/>
        <v/>
      </c>
      <c r="W612" s="153" t="str">
        <f t="shared" si="1174"/>
        <v/>
      </c>
      <c r="X612" s="153" t="str">
        <f t="shared" si="1174"/>
        <v/>
      </c>
      <c r="Y612" s="153" t="str">
        <f t="shared" si="1174"/>
        <v/>
      </c>
      <c r="Z612" s="153" t="str">
        <f t="shared" si="1174"/>
        <v/>
      </c>
      <c r="AA612" s="153" t="str">
        <f t="shared" si="1174"/>
        <v/>
      </c>
      <c r="AB612" s="153" t="str">
        <f t="shared" si="1174"/>
        <v/>
      </c>
      <c r="AC612" s="153" t="str">
        <f t="shared" si="1174"/>
        <v/>
      </c>
      <c r="AD612" s="153" t="str">
        <f t="shared" si="1174"/>
        <v/>
      </c>
      <c r="AE612" s="153" t="str">
        <f t="shared" si="1174"/>
        <v/>
      </c>
      <c r="AF612" s="153" t="str">
        <f t="shared" si="1174"/>
        <v/>
      </c>
      <c r="AG612" s="153" t="str">
        <f t="shared" si="1174"/>
        <v/>
      </c>
      <c r="AH612" s="153" t="str">
        <f t="shared" si="1174"/>
        <v/>
      </c>
      <c r="AI612" s="153" t="str">
        <f t="shared" si="1174"/>
        <v/>
      </c>
      <c r="AJ612" s="153" t="str">
        <f t="shared" si="1174"/>
        <v/>
      </c>
      <c r="AK612" s="153" t="str">
        <f t="shared" si="1174"/>
        <v/>
      </c>
      <c r="AL612" s="153" t="str">
        <f t="shared" si="1174"/>
        <v/>
      </c>
      <c r="AM612" s="153" t="str">
        <f t="shared" si="1174"/>
        <v/>
      </c>
      <c r="AN612" s="153" t="str">
        <f t="shared" si="1174"/>
        <v/>
      </c>
      <c r="AO612" s="153" t="str">
        <f t="shared" si="1174"/>
        <v/>
      </c>
      <c r="AP612" s="153" t="str">
        <f t="shared" si="1174"/>
        <v/>
      </c>
      <c r="AQ612" s="153" t="str">
        <f t="shared" si="1174"/>
        <v/>
      </c>
      <c r="AR612" s="153" t="str">
        <f t="shared" si="1174"/>
        <v/>
      </c>
      <c r="AS612" s="153" t="str">
        <f t="shared" si="1174"/>
        <v/>
      </c>
      <c r="AT612" s="153" t="str">
        <f t="shared" si="1174"/>
        <v/>
      </c>
      <c r="AU612" s="153" t="str">
        <f t="shared" si="1174"/>
        <v/>
      </c>
      <c r="AV612" s="153" t="str">
        <f t="shared" si="1174"/>
        <v/>
      </c>
      <c r="AW612" s="153" t="str">
        <f t="shared" si="1174"/>
        <v/>
      </c>
      <c r="AX612" s="153" t="str">
        <f t="shared" si="1174"/>
        <v/>
      </c>
      <c r="AY612" s="153" t="str">
        <f t="shared" si="1174"/>
        <v/>
      </c>
      <c r="AZ612" s="153" t="str">
        <f t="shared" si="1174"/>
        <v/>
      </c>
      <c r="BA612" s="153" t="str">
        <f t="shared" si="1174"/>
        <v/>
      </c>
      <c r="BB612" s="153" t="str">
        <f t="shared" si="1174"/>
        <v/>
      </c>
      <c r="BC612" s="153" t="str">
        <f t="shared" si="1174"/>
        <v/>
      </c>
      <c r="BD612" s="153" t="str">
        <f t="shared" si="1174"/>
        <v/>
      </c>
      <c r="BE612" s="153" t="str">
        <f t="shared" si="1174"/>
        <v/>
      </c>
      <c r="BF612" s="153" t="str">
        <f t="shared" si="1174"/>
        <v/>
      </c>
      <c r="BG612" s="153" t="str">
        <f t="shared" si="1174"/>
        <v/>
      </c>
      <c r="BH612" s="153" t="str">
        <f t="shared" si="1174"/>
        <v/>
      </c>
      <c r="BI612" s="153" t="str">
        <f t="shared" si="1174"/>
        <v/>
      </c>
      <c r="BJ612" s="153" t="str">
        <f t="shared" si="1174"/>
        <v/>
      </c>
      <c r="BK612" s="153" t="str">
        <f t="shared" si="1174"/>
        <v/>
      </c>
      <c r="BL612" s="153" t="str">
        <f t="shared" si="1174"/>
        <v/>
      </c>
      <c r="BM612" s="153" t="str">
        <f t="shared" si="1174"/>
        <v/>
      </c>
      <c r="BN612" s="153" t="str">
        <f t="shared" si="1174"/>
        <v/>
      </c>
      <c r="BO612" s="153" t="str">
        <f t="shared" si="1174"/>
        <v/>
      </c>
      <c r="BP612" s="153" t="str">
        <f t="shared" si="1174"/>
        <v/>
      </c>
      <c r="BQ612" s="153" t="str">
        <f t="shared" si="1174"/>
        <v/>
      </c>
      <c r="BR612" s="153" t="str">
        <f t="shared" si="1174"/>
        <v/>
      </c>
      <c r="BS612" s="153" t="str">
        <f t="shared" si="1174"/>
        <v/>
      </c>
      <c r="BT612" s="153" t="str">
        <f t="shared" si="1174"/>
        <v/>
      </c>
      <c r="BU612" s="153" t="str">
        <f t="shared" si="1174"/>
        <v/>
      </c>
      <c r="BV612" s="153" t="str">
        <f t="shared" si="1174"/>
        <v/>
      </c>
      <c r="BW612" s="153" t="str">
        <f t="shared" si="1174"/>
        <v/>
      </c>
      <c r="BX612" s="153" t="str">
        <f t="shared" si="1174"/>
        <v/>
      </c>
      <c r="BY612" s="153" t="str">
        <f t="shared" si="1174"/>
        <v/>
      </c>
      <c r="BZ612" s="153" t="str">
        <f t="shared" si="1174"/>
        <v/>
      </c>
      <c r="CA612" s="153" t="str">
        <f t="shared" si="1174"/>
        <v/>
      </c>
      <c r="CB612" s="153" t="str">
        <f t="shared" si="1174"/>
        <v/>
      </c>
      <c r="CC612" s="153" t="str">
        <f t="shared" si="1174"/>
        <v/>
      </c>
      <c r="CD612" s="153" t="str">
        <f t="shared" si="1174"/>
        <v/>
      </c>
      <c r="CE612" s="153" t="str">
        <f t="shared" si="1174"/>
        <v/>
      </c>
      <c r="CF612" s="153" t="str">
        <f t="shared" si="1174"/>
        <v/>
      </c>
      <c r="CG612" s="153" t="str">
        <f t="shared" si="1174"/>
        <v/>
      </c>
      <c r="CH612" s="153" t="str">
        <f t="shared" si="1174"/>
        <v/>
      </c>
      <c r="CI612" s="153" t="str">
        <f t="shared" si="1174"/>
        <v/>
      </c>
      <c r="CJ612" s="153" t="str">
        <f t="shared" si="1174"/>
        <v/>
      </c>
      <c r="CK612" s="153" t="str">
        <f t="shared" si="1174"/>
        <v/>
      </c>
      <c r="CL612" s="153" t="str">
        <f t="shared" si="1174"/>
        <v/>
      </c>
      <c r="CM612" s="153" t="str">
        <f t="shared" si="1174"/>
        <v/>
      </c>
      <c r="CN612" s="153" t="str">
        <f t="shared" si="1174"/>
        <v/>
      </c>
      <c r="CO612" s="153" t="str">
        <f t="shared" si="1174"/>
        <v/>
      </c>
      <c r="CP612" s="153" t="str">
        <f t="shared" si="1174"/>
        <v/>
      </c>
      <c r="CQ612" s="153" t="str">
        <f t="shared" si="1174"/>
        <v/>
      </c>
      <c r="CR612" s="153" t="str">
        <f t="shared" si="1174"/>
        <v/>
      </c>
      <c r="CS612" s="153" t="str">
        <f t="shared" si="1174"/>
        <v/>
      </c>
      <c r="CT612" s="153" t="str">
        <f t="shared" si="1174"/>
        <v/>
      </c>
      <c r="CU612" s="153" t="str">
        <f t="shared" si="1174"/>
        <v/>
      </c>
      <c r="CV612" s="153" t="str">
        <f t="shared" si="1174"/>
        <v/>
      </c>
      <c r="CW612" s="153" t="str">
        <f t="shared" si="1174"/>
        <v/>
      </c>
      <c r="CX612" s="153" t="str">
        <f t="shared" si="1174"/>
        <v/>
      </c>
      <c r="CY612" s="153" t="str">
        <f t="shared" si="1174"/>
        <v/>
      </c>
      <c r="CZ612" s="153" t="str">
        <f t="shared" si="1174"/>
        <v/>
      </c>
      <c r="DA612" s="153" t="str">
        <f t="shared" si="1174"/>
        <v/>
      </c>
      <c r="DB612" s="153" t="str">
        <f t="shared" si="1174"/>
        <v/>
      </c>
      <c r="DC612" s="153" t="str">
        <f t="shared" si="1174"/>
        <v/>
      </c>
      <c r="DD612" s="153" t="str">
        <f t="shared" si="1174"/>
        <v/>
      </c>
      <c r="DE612" s="153" t="str">
        <f t="shared" si="1174"/>
        <v/>
      </c>
      <c r="DF612" s="153" t="str">
        <f t="shared" si="1174"/>
        <v/>
      </c>
      <c r="DG612" s="153" t="str">
        <f t="shared" si="1174"/>
        <v/>
      </c>
      <c r="DH612" s="153" t="str">
        <f t="shared" si="1174"/>
        <v/>
      </c>
      <c r="DI612" s="153" t="str">
        <f t="shared" si="1174"/>
        <v/>
      </c>
      <c r="DJ612" s="153" t="str">
        <f t="shared" si="1174"/>
        <v/>
      </c>
      <c r="DK612" s="153" t="str">
        <f t="shared" si="1174"/>
        <v/>
      </c>
      <c r="DL612" s="153" t="str">
        <f t="shared" si="1174"/>
        <v/>
      </c>
      <c r="DM612" s="153" t="str">
        <f t="shared" si="1174"/>
        <v/>
      </c>
      <c r="DN612" s="153" t="str">
        <f t="shared" si="1174"/>
        <v/>
      </c>
      <c r="DO612" s="153" t="str">
        <f t="shared" si="1174"/>
        <v/>
      </c>
      <c r="DP612" s="153" t="str">
        <f t="shared" si="1174"/>
        <v/>
      </c>
      <c r="DQ612" s="153" t="str">
        <f t="shared" si="1174"/>
        <v/>
      </c>
      <c r="DR612" s="153" t="str">
        <f t="shared" si="1174"/>
        <v/>
      </c>
      <c r="DS612" s="153" t="str">
        <f t="shared" si="1174"/>
        <v/>
      </c>
      <c r="DT612" s="153" t="str">
        <f t="shared" si="1174"/>
        <v/>
      </c>
      <c r="DU612" s="153" t="str">
        <f t="shared" si="1174"/>
        <v/>
      </c>
      <c r="DV612" s="153" t="str">
        <f t="shared" si="1174"/>
        <v/>
      </c>
      <c r="DX612" s="162">
        <f>SUM(G612:DW612)</f>
        <v>0</v>
      </c>
    </row>
    <row r="613" spans="1:128" outlineLevel="1" x14ac:dyDescent="0.2">
      <c r="A613" s="159" t="str">
        <f ca="1">Language!A$904</f>
        <v>график ввода в эксплуатацию, без НДС</v>
      </c>
      <c r="B613" s="160"/>
      <c r="C613" s="160" t="str">
        <f ca="1">CHOOSE(D613,CurName1,CurName2,CurName3)</f>
        <v>тыс. руб.</v>
      </c>
      <c r="D613" s="158">
        <f>D610</f>
        <v>1</v>
      </c>
      <c r="F613" s="6" t="s">
        <v>3082</v>
      </c>
      <c r="G613" s="312">
        <f>IF(G$2&gt;=ROUNDUP(Параметры!$B$24,0)+1,MAX(0,$DX611+$B612-SUM($F613:F613)),0)</f>
        <v>47500</v>
      </c>
      <c r="H613" s="312">
        <f>IF(H$2&gt;=ROUNDUP(Параметры!$B$24,0)+1,MAX(0,$DX611+$B612-SUM($F613:G613)),0)</f>
        <v>0</v>
      </c>
      <c r="I613" s="312">
        <f>IF(I$2&gt;=ROUNDUP(Параметры!$B$24,0)+1,MAX(0,$DX611+$B612-SUM($F613:H613)),0)</f>
        <v>0</v>
      </c>
      <c r="J613" s="312">
        <f>IF(J$2&gt;=ROUNDUP(Параметры!$B$24,0)+1,MAX(0,$DX611+$B612-SUM($F613:I613)),0)</f>
        <v>0</v>
      </c>
      <c r="K613" s="312">
        <f>IF(K$2&gt;=ROUNDUP(Параметры!$B$24,0)+1,MAX(0,$DX611+$B612-SUM($F613:J613)),0)</f>
        <v>0</v>
      </c>
      <c r="L613" s="312">
        <f>IF(L$2&gt;=ROUNDUP(Параметры!$B$24,0)+1,MAX(0,$DX611+$B612-SUM($F613:K613)),0)</f>
        <v>0</v>
      </c>
      <c r="M613" s="312">
        <f>IF(M$2&gt;=ROUNDUP(Параметры!$B$24,0)+1,MAX(0,$DX611+$B612-SUM($F613:L613)),0)</f>
        <v>0</v>
      </c>
      <c r="N613" s="312">
        <f>IF(N$2&gt;=ROUNDUP(Параметры!$B$24,0)+1,MAX(0,$DX611+$B612-SUM($F613:M613)),0)</f>
        <v>0</v>
      </c>
      <c r="O613" s="312">
        <f>IF(O$2&gt;=ROUNDUP(Параметры!$B$24,0)+1,MAX(0,$DX611+$B612-SUM($F613:N613)),0)</f>
        <v>0</v>
      </c>
      <c r="P613" s="312">
        <f>IF(P$2&gt;=ROUNDUP(Параметры!$B$24,0)+1,MAX(0,$DX611+$B612-SUM($F613:O613)),0)</f>
        <v>0</v>
      </c>
      <c r="Q613" s="312">
        <f>IF(Q$2&gt;=ROUNDUP(Параметры!$B$24,0)+1,MAX(0,$DX611+$B612-SUM($F613:P613)),0)</f>
        <v>0</v>
      </c>
      <c r="R613" s="312">
        <f>IF(R$2&gt;=ROUNDUP(Параметры!$B$24,0)+1,MAX(0,$DX611+$B612-SUM($F613:Q613)),0)</f>
        <v>0</v>
      </c>
      <c r="S613" s="312">
        <f>IF(S$2&gt;=ROUNDUP(Параметры!$B$24,0)+1,MAX(0,$DX611+$B612-SUM($F613:R613)),0)</f>
        <v>0</v>
      </c>
      <c r="T613" s="312">
        <f>IF(T$2&gt;=ROUNDUP(Параметры!$B$24,0)+1,MAX(0,$DX611+$B612-SUM($F613:S613)),0)</f>
        <v>0</v>
      </c>
      <c r="U613" s="312">
        <f>IF(U$2&gt;=ROUNDUP(Параметры!$B$24,0)+1,MAX(0,$DX611+$B612-SUM($F613:T613)),0)</f>
        <v>0</v>
      </c>
      <c r="V613" s="312">
        <f>IF(V$2&gt;=ROUNDUP(Параметры!$B$24,0)+1,MAX(0,$DX611+$B612-SUM($F613:U613)),0)</f>
        <v>0</v>
      </c>
      <c r="W613" s="312">
        <f>IF(W$2&gt;=ROUNDUP(Параметры!$B$24,0)+1,MAX(0,$DX611+$B612-SUM($F613:V613)),0)</f>
        <v>0</v>
      </c>
      <c r="X613" s="312">
        <f>IF(X$2&gt;=ROUNDUP(Параметры!$B$24,0)+1,MAX(0,$DX611+$B612-SUM($F613:W613)),0)</f>
        <v>0</v>
      </c>
      <c r="Y613" s="312">
        <f>IF(Y$2&gt;=ROUNDUP(Параметры!$B$24,0)+1,MAX(0,$DX611+$B612-SUM($F613:X613)),0)</f>
        <v>0</v>
      </c>
      <c r="Z613" s="312">
        <f>IF(Z$2&gt;=ROUNDUP(Параметры!$B$24,0)+1,MAX(0,$DX611+$B612-SUM($F613:Y613)),0)</f>
        <v>0</v>
      </c>
      <c r="AA613" s="312">
        <f>IF(AA$2&gt;=ROUNDUP(Параметры!$B$24,0)+1,MAX(0,$DX611+$B612-SUM($F613:Z613)),0)</f>
        <v>0</v>
      </c>
      <c r="AB613" s="312">
        <f>IF(AB$2&gt;=ROUNDUP(Параметры!$B$24,0)+1,MAX(0,$DX611+$B612-SUM($F613:AA613)),0)</f>
        <v>0</v>
      </c>
      <c r="AC613" s="312">
        <f>IF(AC$2&gt;=ROUNDUP(Параметры!$B$24,0)+1,MAX(0,$DX611+$B612-SUM($F613:AB613)),0)</f>
        <v>0</v>
      </c>
      <c r="AD613" s="312">
        <f>IF(AD$2&gt;=ROUNDUP(Параметры!$B$24,0)+1,MAX(0,$DX611+$B612-SUM($F613:AC613)),0)</f>
        <v>0</v>
      </c>
      <c r="AE613" s="312">
        <f>IF(AE$2&gt;=ROUNDUP(Параметры!$B$24,0)+1,MAX(0,$DX611+$B612-SUM($F613:AD613)),0)</f>
        <v>0</v>
      </c>
      <c r="AF613" s="312">
        <f>IF(AF$2&gt;=ROUNDUP(Параметры!$B$24,0)+1,MAX(0,$DX611+$B612-SUM($F613:AE613)),0)</f>
        <v>0</v>
      </c>
      <c r="AG613" s="312">
        <f>IF(AG$2&gt;=ROUNDUP(Параметры!$B$24,0)+1,MAX(0,$DX611+$B612-SUM($F613:AF613)),0)</f>
        <v>0</v>
      </c>
      <c r="AH613" s="312">
        <f>IF(AH$2&gt;=ROUNDUP(Параметры!$B$24,0)+1,MAX(0,$DX611+$B612-SUM($F613:AG613)),0)</f>
        <v>0</v>
      </c>
      <c r="AI613" s="312">
        <f>IF(AI$2&gt;=ROUNDUP(Параметры!$B$24,0)+1,MAX(0,$DX611+$B612-SUM($F613:AH613)),0)</f>
        <v>0</v>
      </c>
      <c r="AJ613" s="312">
        <f>IF(AJ$2&gt;=ROUNDUP(Параметры!$B$24,0)+1,MAX(0,$DX611+$B612-SUM($F613:AI613)),0)</f>
        <v>0</v>
      </c>
      <c r="AK613" s="312">
        <f>IF(AK$2&gt;=ROUNDUP(Параметры!$B$24,0)+1,MAX(0,$DX611+$B612-SUM($F613:AJ613)),0)</f>
        <v>0</v>
      </c>
      <c r="AL613" s="312">
        <f>IF(AL$2&gt;=ROUNDUP(Параметры!$B$24,0)+1,MAX(0,$DX611+$B612-SUM($F613:AK613)),0)</f>
        <v>0</v>
      </c>
      <c r="AM613" s="312">
        <f>IF(AM$2&gt;=ROUNDUP(Параметры!$B$24,0)+1,MAX(0,$DX611+$B612-SUM($F613:AL613)),0)</f>
        <v>0</v>
      </c>
      <c r="AN613" s="312">
        <f>IF(AN$2&gt;=ROUNDUP(Параметры!$B$24,0)+1,MAX(0,$DX611+$B612-SUM($F613:AM613)),0)</f>
        <v>0</v>
      </c>
      <c r="AO613" s="312">
        <f>IF(AO$2&gt;=ROUNDUP(Параметры!$B$24,0)+1,MAX(0,$DX611+$B612-SUM($F613:AN613)),0)</f>
        <v>0</v>
      </c>
      <c r="AP613" s="312">
        <f>IF(AP$2&gt;=ROUNDUP(Параметры!$B$24,0)+1,MAX(0,$DX611+$B612-SUM($F613:AO613)),0)</f>
        <v>0</v>
      </c>
      <c r="AQ613" s="312">
        <f>IF(AQ$2&gt;=ROUNDUP(Параметры!$B$24,0)+1,MAX(0,$DX611+$B612-SUM($F613:AP613)),0)</f>
        <v>0</v>
      </c>
      <c r="AR613" s="312">
        <f>IF(AR$2&gt;=ROUNDUP(Параметры!$B$24,0)+1,MAX(0,$DX611+$B612-SUM($F613:AQ613)),0)</f>
        <v>0</v>
      </c>
      <c r="AS613" s="312">
        <f>IF(AS$2&gt;=ROUNDUP(Параметры!$B$24,0)+1,MAX(0,$DX611+$B612-SUM($F613:AR613)),0)</f>
        <v>0</v>
      </c>
      <c r="AT613" s="312">
        <f>IF(AT$2&gt;=ROUNDUP(Параметры!$B$24,0)+1,MAX(0,$DX611+$B612-SUM($F613:AS613)),0)</f>
        <v>0</v>
      </c>
      <c r="AU613" s="312">
        <f>IF(AU$2&gt;=ROUNDUP(Параметры!$B$24,0)+1,MAX(0,$DX611+$B612-SUM($F613:AT613)),0)</f>
        <v>0</v>
      </c>
      <c r="AV613" s="312">
        <f>IF(AV$2&gt;=ROUNDUP(Параметры!$B$24,0)+1,MAX(0,$DX611+$B612-SUM($F613:AU613)),0)</f>
        <v>0</v>
      </c>
      <c r="AW613" s="312">
        <f>IF(AW$2&gt;=ROUNDUP(Параметры!$B$24,0)+1,MAX(0,$DX611+$B612-SUM($F613:AV613)),0)</f>
        <v>0</v>
      </c>
      <c r="AX613" s="312">
        <f>IF(AX$2&gt;=ROUNDUP(Параметры!$B$24,0)+1,MAX(0,$DX611+$B612-SUM($F613:AW613)),0)</f>
        <v>0</v>
      </c>
      <c r="AY613" s="312">
        <f>IF(AY$2&gt;=ROUNDUP(Параметры!$B$24,0)+1,MAX(0,$DX611+$B612-SUM($F613:AX613)),0)</f>
        <v>0</v>
      </c>
      <c r="AZ613" s="312">
        <f>IF(AZ$2&gt;=ROUNDUP(Параметры!$B$24,0)+1,MAX(0,$DX611+$B612-SUM($F613:AY613)),0)</f>
        <v>0</v>
      </c>
      <c r="BA613" s="312">
        <f>IF(BA$2&gt;=ROUNDUP(Параметры!$B$24,0)+1,MAX(0,$DX611+$B612-SUM($F613:AZ613)),0)</f>
        <v>0</v>
      </c>
      <c r="BB613" s="312">
        <f>IF(BB$2&gt;=ROUNDUP(Параметры!$B$24,0)+1,MAX(0,$DX611+$B612-SUM($F613:BA613)),0)</f>
        <v>0</v>
      </c>
      <c r="BC613" s="312">
        <f>IF(BC$2&gt;=ROUNDUP(Параметры!$B$24,0)+1,MAX(0,$DX611+$B612-SUM($F613:BB613)),0)</f>
        <v>0</v>
      </c>
      <c r="BD613" s="312">
        <f>IF(BD$2&gt;=ROUNDUP(Параметры!$B$24,0)+1,MAX(0,$DX611+$B612-SUM($F613:BC613)),0)</f>
        <v>0</v>
      </c>
      <c r="BE613" s="312">
        <f>IF(BE$2&gt;=ROUNDUP(Параметры!$B$24,0)+1,MAX(0,$DX611+$B612-SUM($F613:BD613)),0)</f>
        <v>0</v>
      </c>
      <c r="BF613" s="312">
        <f>IF(BF$2&gt;=ROUNDUP(Параметры!$B$24,0)+1,MAX(0,$DX611+$B612-SUM($F613:BE613)),0)</f>
        <v>0</v>
      </c>
      <c r="BG613" s="312">
        <f>IF(BG$2&gt;=ROUNDUP(Параметры!$B$24,0)+1,MAX(0,$DX611+$B612-SUM($F613:BF613)),0)</f>
        <v>0</v>
      </c>
      <c r="BH613" s="312">
        <f>IF(BH$2&gt;=ROUNDUP(Параметры!$B$24,0)+1,MAX(0,$DX611+$B612-SUM($F613:BG613)),0)</f>
        <v>0</v>
      </c>
      <c r="BI613" s="312">
        <f>IF(BI$2&gt;=ROUNDUP(Параметры!$B$24,0)+1,MAX(0,$DX611+$B612-SUM($F613:BH613)),0)</f>
        <v>0</v>
      </c>
      <c r="BJ613" s="312">
        <f>IF(BJ$2&gt;=ROUNDUP(Параметры!$B$24,0)+1,MAX(0,$DX611+$B612-SUM($F613:BI613)),0)</f>
        <v>0</v>
      </c>
      <c r="BK613" s="312">
        <f>IF(BK$2&gt;=ROUNDUP(Параметры!$B$24,0)+1,MAX(0,$DX611+$B612-SUM($F613:BJ613)),0)</f>
        <v>0</v>
      </c>
      <c r="BL613" s="312">
        <f>IF(BL$2&gt;=ROUNDUP(Параметры!$B$24,0)+1,MAX(0,$DX611+$B612-SUM($F613:BK613)),0)</f>
        <v>0</v>
      </c>
      <c r="BM613" s="312">
        <f>IF(BM$2&gt;=ROUNDUP(Параметры!$B$24,0)+1,MAX(0,$DX611+$B612-SUM($F613:BL613)),0)</f>
        <v>0</v>
      </c>
      <c r="BN613" s="312">
        <f>IF(BN$2&gt;=ROUNDUP(Параметры!$B$24,0)+1,MAX(0,$DX611+$B612-SUM($F613:BM613)),0)</f>
        <v>0</v>
      </c>
      <c r="BO613" s="312">
        <f>IF(BO$2&gt;=ROUNDUP(Параметры!$B$24,0)+1,MAX(0,$DX611+$B612-SUM($F613:BN613)),0)</f>
        <v>0</v>
      </c>
      <c r="BP613" s="312">
        <f>IF(BP$2&gt;=ROUNDUP(Параметры!$B$24,0)+1,MAX(0,$DX611+$B612-SUM($F613:BO613)),0)</f>
        <v>0</v>
      </c>
      <c r="BQ613" s="312">
        <f>IF(BQ$2&gt;=ROUNDUP(Параметры!$B$24,0)+1,MAX(0,$DX611+$B612-SUM($F613:BP613)),0)</f>
        <v>0</v>
      </c>
      <c r="BR613" s="312">
        <f>IF(BR$2&gt;=ROUNDUP(Параметры!$B$24,0)+1,MAX(0,$DX611+$B612-SUM($F613:BQ613)),0)</f>
        <v>0</v>
      </c>
      <c r="BS613" s="312">
        <f>IF(BS$2&gt;=ROUNDUP(Параметры!$B$24,0)+1,MAX(0,$DX611+$B612-SUM($F613:BR613)),0)</f>
        <v>0</v>
      </c>
      <c r="BT613" s="312">
        <f>IF(BT$2&gt;=ROUNDUP(Параметры!$B$24,0)+1,MAX(0,$DX611+$B612-SUM($F613:BS613)),0)</f>
        <v>0</v>
      </c>
      <c r="BU613" s="312">
        <f>IF(BU$2&gt;=ROUNDUP(Параметры!$B$24,0)+1,MAX(0,$DX611+$B612-SUM($F613:BT613)),0)</f>
        <v>0</v>
      </c>
      <c r="BV613" s="312">
        <f>IF(BV$2&gt;=ROUNDUP(Параметры!$B$24,0)+1,MAX(0,$DX611+$B612-SUM($F613:BU613)),0)</f>
        <v>0</v>
      </c>
      <c r="BW613" s="312">
        <f>IF(BW$2&gt;=ROUNDUP(Параметры!$B$24,0)+1,MAX(0,$DX611+$B612-SUM($F613:BV613)),0)</f>
        <v>0</v>
      </c>
      <c r="BX613" s="312">
        <f>IF(BX$2&gt;=ROUNDUP(Параметры!$B$24,0)+1,MAX(0,$DX611+$B612-SUM($F613:BW613)),0)</f>
        <v>0</v>
      </c>
      <c r="BY613" s="312">
        <f>IF(BY$2&gt;=ROUNDUP(Параметры!$B$24,0)+1,MAX(0,$DX611+$B612-SUM($F613:BX613)),0)</f>
        <v>0</v>
      </c>
      <c r="BZ613" s="312">
        <f>IF(BZ$2&gt;=ROUNDUP(Параметры!$B$24,0)+1,MAX(0,$DX611+$B612-SUM($F613:BY613)),0)</f>
        <v>0</v>
      </c>
      <c r="CA613" s="312">
        <f>IF(CA$2&gt;=ROUNDUP(Параметры!$B$24,0)+1,MAX(0,$DX611+$B612-SUM($F613:BZ613)),0)</f>
        <v>0</v>
      </c>
      <c r="CB613" s="312">
        <f>IF(CB$2&gt;=ROUNDUP(Параметры!$B$24,0)+1,MAX(0,$DX611+$B612-SUM($F613:CA613)),0)</f>
        <v>0</v>
      </c>
      <c r="CC613" s="312">
        <f>IF(CC$2&gt;=ROUNDUP(Параметры!$B$24,0)+1,MAX(0,$DX611+$B612-SUM($F613:CB613)),0)</f>
        <v>0</v>
      </c>
      <c r="CD613" s="312">
        <f>IF(CD$2&gt;=ROUNDUP(Параметры!$B$24,0)+1,MAX(0,$DX611+$B612-SUM($F613:CC613)),0)</f>
        <v>0</v>
      </c>
      <c r="CE613" s="312">
        <f>IF(CE$2&gt;=ROUNDUP(Параметры!$B$24,0)+1,MAX(0,$DX611+$B612-SUM($F613:CD613)),0)</f>
        <v>0</v>
      </c>
      <c r="CF613" s="312">
        <f>IF(CF$2&gt;=ROUNDUP(Параметры!$B$24,0)+1,MAX(0,$DX611+$B612-SUM($F613:CE613)),0)</f>
        <v>0</v>
      </c>
      <c r="CG613" s="312">
        <f>IF(CG$2&gt;=ROUNDUP(Параметры!$B$24,0)+1,MAX(0,$DX611+$B612-SUM($F613:CF613)),0)</f>
        <v>0</v>
      </c>
      <c r="CH613" s="312">
        <f>IF(CH$2&gt;=ROUNDUP(Параметры!$B$24,0)+1,MAX(0,$DX611+$B612-SUM($F613:CG613)),0)</f>
        <v>0</v>
      </c>
      <c r="CI613" s="312">
        <f>IF(CI$2&gt;=ROUNDUP(Параметры!$B$24,0)+1,MAX(0,$DX611+$B612-SUM($F613:CH613)),0)</f>
        <v>0</v>
      </c>
      <c r="CJ613" s="312">
        <f>IF(CJ$2&gt;=ROUNDUP(Параметры!$B$24,0)+1,MAX(0,$DX611+$B612-SUM($F613:CI613)),0)</f>
        <v>0</v>
      </c>
      <c r="CK613" s="312">
        <f>IF(CK$2&gt;=ROUNDUP(Параметры!$B$24,0)+1,MAX(0,$DX611+$B612-SUM($F613:CJ613)),0)</f>
        <v>0</v>
      </c>
      <c r="CL613" s="312">
        <f>IF(CL$2&gt;=ROUNDUP(Параметры!$B$24,0)+1,MAX(0,$DX611+$B612-SUM($F613:CK613)),0)</f>
        <v>0</v>
      </c>
      <c r="CM613" s="312">
        <f>IF(CM$2&gt;=ROUNDUP(Параметры!$B$24,0)+1,MAX(0,$DX611+$B612-SUM($F613:CL613)),0)</f>
        <v>0</v>
      </c>
      <c r="CN613" s="312">
        <f>IF(CN$2&gt;=ROUNDUP(Параметры!$B$24,0)+1,MAX(0,$DX611+$B612-SUM($F613:CM613)),0)</f>
        <v>0</v>
      </c>
      <c r="CO613" s="312">
        <f>IF(CO$2&gt;=ROUNDUP(Параметры!$B$24,0)+1,MAX(0,$DX611+$B612-SUM($F613:CN613)),0)</f>
        <v>0</v>
      </c>
      <c r="CP613" s="312">
        <f>IF(CP$2&gt;=ROUNDUP(Параметры!$B$24,0)+1,MAX(0,$DX611+$B612-SUM($F613:CO613)),0)</f>
        <v>0</v>
      </c>
      <c r="CQ613" s="312">
        <f>IF(CQ$2&gt;=ROUNDUP(Параметры!$B$24,0)+1,MAX(0,$DX611+$B612-SUM($F613:CP613)),0)</f>
        <v>0</v>
      </c>
      <c r="CR613" s="312">
        <f>IF(CR$2&gt;=ROUNDUP(Параметры!$B$24,0)+1,MAX(0,$DX611+$B612-SUM($F613:CQ613)),0)</f>
        <v>0</v>
      </c>
      <c r="CS613" s="312">
        <f>IF(CS$2&gt;=ROUNDUP(Параметры!$B$24,0)+1,MAX(0,$DX611+$B612-SUM($F613:CR613)),0)</f>
        <v>0</v>
      </c>
      <c r="CT613" s="312">
        <f>IF(CT$2&gt;=ROUNDUP(Параметры!$B$24,0)+1,MAX(0,$DX611+$B612-SUM($F613:CS613)),0)</f>
        <v>0</v>
      </c>
      <c r="CU613" s="312">
        <f>IF(CU$2&gt;=ROUNDUP(Параметры!$B$24,0)+1,MAX(0,$DX611+$B612-SUM($F613:CT613)),0)</f>
        <v>0</v>
      </c>
      <c r="CV613" s="312">
        <f>IF(CV$2&gt;=ROUNDUP(Параметры!$B$24,0)+1,MAX(0,$DX611+$B612-SUM($F613:CU613)),0)</f>
        <v>0</v>
      </c>
      <c r="CW613" s="312">
        <f>IF(CW$2&gt;=ROUNDUP(Параметры!$B$24,0)+1,MAX(0,$DX611+$B612-SUM($F613:CV613)),0)</f>
        <v>0</v>
      </c>
      <c r="CX613" s="312">
        <f>IF(CX$2&gt;=ROUNDUP(Параметры!$B$24,0)+1,MAX(0,$DX611+$B612-SUM($F613:CW613)),0)</f>
        <v>0</v>
      </c>
      <c r="CY613" s="312">
        <f>IF(CY$2&gt;=ROUNDUP(Параметры!$B$24,0)+1,MAX(0,$DX611+$B612-SUM($F613:CX613)),0)</f>
        <v>0</v>
      </c>
      <c r="CZ613" s="312">
        <f>IF(CZ$2&gt;=ROUNDUP(Параметры!$B$24,0)+1,MAX(0,$DX611+$B612-SUM($F613:CY613)),0)</f>
        <v>0</v>
      </c>
      <c r="DA613" s="312">
        <f>IF(DA$2&gt;=ROUNDUP(Параметры!$B$24,0)+1,MAX(0,$DX611+$B612-SUM($F613:CZ613)),0)</f>
        <v>0</v>
      </c>
      <c r="DB613" s="312">
        <f>IF(DB$2&gt;=ROUNDUP(Параметры!$B$24,0)+1,MAX(0,$DX611+$B612-SUM($F613:DA613)),0)</f>
        <v>0</v>
      </c>
      <c r="DC613" s="312">
        <f>IF(DC$2&gt;=ROUNDUP(Параметры!$B$24,0)+1,MAX(0,$DX611+$B612-SUM($F613:DB613)),0)</f>
        <v>0</v>
      </c>
      <c r="DD613" s="312">
        <f>IF(DD$2&gt;=ROUNDUP(Параметры!$B$24,0)+1,MAX(0,$DX611+$B612-SUM($F613:DC613)),0)</f>
        <v>0</v>
      </c>
      <c r="DE613" s="312">
        <f>IF(DE$2&gt;=ROUNDUP(Параметры!$B$24,0)+1,MAX(0,$DX611+$B612-SUM($F613:DD613)),0)</f>
        <v>0</v>
      </c>
      <c r="DF613" s="312">
        <f>IF(DF$2&gt;=ROUNDUP(Параметры!$B$24,0)+1,MAX(0,$DX611+$B612-SUM($F613:DE613)),0)</f>
        <v>0</v>
      </c>
      <c r="DG613" s="312">
        <f>IF(DG$2&gt;=ROUNDUP(Параметры!$B$24,0)+1,MAX(0,$DX611+$B612-SUM($F613:DF613)),0)</f>
        <v>0</v>
      </c>
      <c r="DH613" s="312">
        <f>IF(DH$2&gt;=ROUNDUP(Параметры!$B$24,0)+1,MAX(0,$DX611+$B612-SUM($F613:DG613)),0)</f>
        <v>0</v>
      </c>
      <c r="DI613" s="312">
        <f>IF(DI$2&gt;=ROUNDUP(Параметры!$B$24,0)+1,MAX(0,$DX611+$B612-SUM($F613:DH613)),0)</f>
        <v>0</v>
      </c>
      <c r="DJ613" s="312">
        <f>IF(DJ$2&gt;=ROUNDUP(Параметры!$B$24,0)+1,MAX(0,$DX611+$B612-SUM($F613:DI613)),0)</f>
        <v>0</v>
      </c>
      <c r="DK613" s="312">
        <f>IF(DK$2&gt;=ROUNDUP(Параметры!$B$24,0)+1,MAX(0,$DX611+$B612-SUM($F613:DJ613)),0)</f>
        <v>0</v>
      </c>
      <c r="DL613" s="312">
        <f>IF(DL$2&gt;=ROUNDUP(Параметры!$B$24,0)+1,MAX(0,$DX611+$B612-SUM($F613:DK613)),0)</f>
        <v>0</v>
      </c>
      <c r="DM613" s="312">
        <f>IF(DM$2&gt;=ROUNDUP(Параметры!$B$24,0)+1,MAX(0,$DX611+$B612-SUM($F613:DL613)),0)</f>
        <v>0</v>
      </c>
      <c r="DN613" s="312">
        <f>IF(DN$2&gt;=ROUNDUP(Параметры!$B$24,0)+1,MAX(0,$DX611+$B612-SUM($F613:DM613)),0)</f>
        <v>0</v>
      </c>
      <c r="DO613" s="312">
        <f>IF(DO$2&gt;=ROUNDUP(Параметры!$B$24,0)+1,MAX(0,$DX611+$B612-SUM($F613:DN613)),0)</f>
        <v>0</v>
      </c>
      <c r="DP613" s="312">
        <f>IF(DP$2&gt;=ROUNDUP(Параметры!$B$24,0)+1,MAX(0,$DX611+$B612-SUM($F613:DO613)),0)</f>
        <v>0</v>
      </c>
      <c r="DQ613" s="312">
        <f>IF(DQ$2&gt;=ROUNDUP(Параметры!$B$24,0)+1,MAX(0,$DX611+$B612-SUM($F613:DP613)),0)</f>
        <v>0</v>
      </c>
      <c r="DR613" s="312">
        <f>IF(DR$2&gt;=ROUNDUP(Параметры!$B$24,0)+1,MAX(0,$DX611+$B612-SUM($F613:DQ613)),0)</f>
        <v>0</v>
      </c>
      <c r="DS613" s="312">
        <f>IF(DS$2&gt;=ROUNDUP(Параметры!$B$24,0)+1,MAX(0,$DX611+$B612-SUM($F613:DR613)),0)</f>
        <v>0</v>
      </c>
      <c r="DT613" s="312">
        <f>IF(DT$2&gt;=ROUNDUP(Параметры!$B$24,0)+1,MAX(0,$DX611+$B612-SUM($F613:DS613)),0)</f>
        <v>0</v>
      </c>
      <c r="DU613" s="312">
        <f>IF(DU$2&gt;=ROUNDUP(Параметры!$B$24,0)+1,MAX(0,$DX611+$B612-SUM($F613:DT613)),0)</f>
        <v>0</v>
      </c>
      <c r="DV613" s="312">
        <f>IF(DV$2&gt;=ROUNDUP(Параметры!$B$24,0)+1,MAX(0,$DX611+$B612-SUM($F613:DU613)),0)</f>
        <v>0</v>
      </c>
      <c r="DW613" s="161"/>
      <c r="DX613" s="162">
        <f>SUM(G613:DW613)</f>
        <v>47500</v>
      </c>
    </row>
    <row r="614" spans="1:128" outlineLevel="1" x14ac:dyDescent="0.2">
      <c r="A614" s="159" t="str">
        <f ca="1">Language!A$905</f>
        <v xml:space="preserve">срок полезного использования </v>
      </c>
      <c r="B614" s="310">
        <v>10</v>
      </c>
      <c r="C614" s="160" t="str">
        <f ca="1">Language!A$48</f>
        <v>лет</v>
      </c>
      <c r="D614" s="158">
        <v>1</v>
      </c>
      <c r="F614" s="6" t="s">
        <v>3426</v>
      </c>
      <c r="G614" s="161"/>
      <c r="H614" s="161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  <c r="AB614" s="161"/>
      <c r="AC614" s="161"/>
      <c r="AD614" s="161"/>
      <c r="AE614" s="161"/>
      <c r="AF614" s="161"/>
      <c r="AG614" s="161"/>
      <c r="AH614" s="161"/>
      <c r="AI614" s="161"/>
      <c r="AJ614" s="161"/>
      <c r="AK614" s="161"/>
      <c r="AL614" s="161"/>
      <c r="AM614" s="161"/>
      <c r="AN614" s="161"/>
      <c r="AO614" s="161"/>
      <c r="AP614" s="161"/>
      <c r="AQ614" s="161"/>
      <c r="AR614" s="161"/>
      <c r="AS614" s="161"/>
      <c r="AT614" s="161"/>
      <c r="AU614" s="161"/>
      <c r="AV614" s="161"/>
      <c r="AW614" s="161"/>
      <c r="AX614" s="161"/>
      <c r="AY614" s="161"/>
      <c r="AZ614" s="161"/>
      <c r="BA614" s="161"/>
      <c r="BB614" s="161"/>
      <c r="BC614" s="161"/>
      <c r="BD614" s="161"/>
      <c r="BE614" s="161"/>
      <c r="BF614" s="161"/>
      <c r="BG614" s="161"/>
      <c r="BH614" s="161"/>
      <c r="BI614" s="161"/>
      <c r="BJ614" s="161"/>
      <c r="BK614" s="161"/>
      <c r="BL614" s="161"/>
      <c r="BM614" s="161"/>
      <c r="BN614" s="161"/>
      <c r="BO614" s="161"/>
      <c r="BP614" s="161"/>
      <c r="BQ614" s="161"/>
      <c r="BR614" s="161"/>
      <c r="BS614" s="161"/>
      <c r="BT614" s="161"/>
      <c r="BU614" s="161"/>
      <c r="BV614" s="161"/>
      <c r="BW614" s="161"/>
      <c r="BX614" s="161"/>
      <c r="BY614" s="161"/>
      <c r="BZ614" s="161"/>
      <c r="CA614" s="161"/>
      <c r="CB614" s="161"/>
      <c r="CC614" s="161"/>
      <c r="CD614" s="161"/>
      <c r="CE614" s="161"/>
      <c r="CF614" s="161"/>
      <c r="CG614" s="161"/>
      <c r="CH614" s="161"/>
      <c r="CI614" s="161"/>
      <c r="CJ614" s="161"/>
      <c r="CK614" s="161"/>
      <c r="CL614" s="161"/>
      <c r="CM614" s="161"/>
      <c r="CN614" s="161"/>
      <c r="CO614" s="161"/>
      <c r="CP614" s="161"/>
      <c r="CQ614" s="161"/>
      <c r="CR614" s="161"/>
      <c r="CS614" s="161"/>
      <c r="CT614" s="161"/>
      <c r="CU614" s="161"/>
      <c r="CV614" s="161"/>
      <c r="CW614" s="161"/>
      <c r="CX614" s="161"/>
      <c r="CY614" s="161"/>
      <c r="CZ614" s="161"/>
      <c r="DA614" s="161"/>
      <c r="DB614" s="161"/>
      <c r="DC614" s="161"/>
      <c r="DD614" s="161"/>
      <c r="DE614" s="161"/>
      <c r="DF614" s="161"/>
      <c r="DG614" s="161"/>
      <c r="DH614" s="161"/>
      <c r="DI614" s="161"/>
      <c r="DJ614" s="161"/>
      <c r="DK614" s="161"/>
      <c r="DL614" s="161"/>
      <c r="DM614" s="161"/>
      <c r="DN614" s="161"/>
      <c r="DO614" s="161"/>
      <c r="DP614" s="161"/>
      <c r="DQ614" s="161"/>
      <c r="DR614" s="161"/>
      <c r="DS614" s="161"/>
      <c r="DT614" s="161"/>
      <c r="DU614" s="161"/>
      <c r="DV614" s="161"/>
      <c r="DW614" s="161"/>
      <c r="DX614" s="162"/>
    </row>
    <row r="615" spans="1:128" s="154" customFormat="1" outlineLevel="1" x14ac:dyDescent="0.2">
      <c r="A615" s="168" t="str">
        <f ca="1">Language!A$906</f>
        <v>амортизационная премия для налоговой амортизации</v>
      </c>
      <c r="B615" s="313">
        <v>0</v>
      </c>
      <c r="C615" s="147" t="s">
        <v>1</v>
      </c>
      <c r="D615" s="158">
        <v>1</v>
      </c>
      <c r="F615" s="6" t="s">
        <v>3100</v>
      </c>
      <c r="G615" s="169"/>
      <c r="H615" s="161"/>
      <c r="I615" s="169"/>
      <c r="J615" s="169"/>
      <c r="K615" s="169"/>
      <c r="L615" s="169"/>
      <c r="M615" s="169"/>
      <c r="N615" s="169"/>
      <c r="O615" s="169"/>
      <c r="P615" s="169"/>
      <c r="Q615" s="169"/>
      <c r="R615" s="169"/>
      <c r="S615" s="169"/>
      <c r="T615" s="169"/>
      <c r="U615" s="169"/>
      <c r="V615" s="169"/>
      <c r="W615" s="169"/>
      <c r="X615" s="169"/>
      <c r="Y615" s="169"/>
      <c r="Z615" s="169"/>
      <c r="AA615" s="169"/>
      <c r="AB615" s="169"/>
      <c r="AC615" s="169"/>
      <c r="AD615" s="169"/>
      <c r="AE615" s="169"/>
      <c r="AF615" s="169"/>
      <c r="AG615" s="169"/>
      <c r="AH615" s="169"/>
      <c r="AI615" s="169"/>
      <c r="AJ615" s="169"/>
      <c r="AK615" s="169"/>
      <c r="AL615" s="169"/>
      <c r="AM615" s="169"/>
      <c r="AN615" s="169"/>
      <c r="AO615" s="169"/>
      <c r="AP615" s="169"/>
      <c r="AQ615" s="169"/>
      <c r="AR615" s="169"/>
      <c r="AS615" s="169"/>
      <c r="AT615" s="169"/>
      <c r="AU615" s="169"/>
      <c r="AV615" s="169"/>
      <c r="AW615" s="169"/>
      <c r="AX615" s="169"/>
      <c r="AY615" s="169"/>
      <c r="AZ615" s="169"/>
      <c r="BA615" s="169"/>
      <c r="BB615" s="169"/>
      <c r="BC615" s="169"/>
      <c r="BD615" s="169"/>
      <c r="BE615" s="169"/>
      <c r="BF615" s="169"/>
      <c r="BG615" s="169"/>
      <c r="BH615" s="169"/>
      <c r="BI615" s="169"/>
      <c r="BJ615" s="169"/>
      <c r="BK615" s="169"/>
      <c r="BL615" s="169"/>
      <c r="BM615" s="169"/>
      <c r="BN615" s="169"/>
      <c r="BO615" s="169"/>
      <c r="BP615" s="169"/>
      <c r="BQ615" s="169"/>
      <c r="BR615" s="169"/>
      <c r="BS615" s="169"/>
      <c r="BT615" s="169"/>
      <c r="BU615" s="169"/>
      <c r="BV615" s="169"/>
      <c r="BW615" s="169"/>
      <c r="BX615" s="169"/>
      <c r="BY615" s="169"/>
      <c r="BZ615" s="169"/>
      <c r="CA615" s="169"/>
      <c r="CB615" s="169"/>
      <c r="CC615" s="169"/>
      <c r="CD615" s="169"/>
      <c r="CE615" s="169"/>
      <c r="CF615" s="169"/>
      <c r="CG615" s="169"/>
      <c r="CH615" s="169"/>
      <c r="CI615" s="169"/>
      <c r="CJ615" s="169"/>
      <c r="CK615" s="169"/>
      <c r="CL615" s="169"/>
      <c r="CM615" s="169"/>
      <c r="CN615" s="169"/>
      <c r="CO615" s="169"/>
      <c r="CP615" s="169"/>
      <c r="CQ615" s="169"/>
      <c r="CR615" s="169"/>
      <c r="CS615" s="169"/>
      <c r="CT615" s="169"/>
      <c r="CU615" s="169"/>
      <c r="CV615" s="169"/>
      <c r="CW615" s="169"/>
      <c r="CX615" s="169"/>
      <c r="CY615" s="169"/>
      <c r="CZ615" s="169"/>
      <c r="DA615" s="169"/>
      <c r="DB615" s="169"/>
      <c r="DC615" s="169"/>
      <c r="DD615" s="169"/>
      <c r="DE615" s="169"/>
      <c r="DF615" s="169"/>
      <c r="DG615" s="169"/>
      <c r="DH615" s="169"/>
      <c r="DI615" s="169"/>
      <c r="DJ615" s="169"/>
      <c r="DK615" s="169"/>
      <c r="DL615" s="169"/>
      <c r="DM615" s="169"/>
      <c r="DN615" s="169"/>
      <c r="DO615" s="169"/>
      <c r="DP615" s="169"/>
      <c r="DQ615" s="169"/>
      <c r="DR615" s="169"/>
      <c r="DS615" s="169"/>
      <c r="DT615" s="169"/>
      <c r="DU615" s="169"/>
      <c r="DV615" s="169"/>
      <c r="DW615" s="169"/>
      <c r="DX615" s="177"/>
    </row>
    <row r="616" spans="1:128" outlineLevel="1" x14ac:dyDescent="0.2">
      <c r="A616" s="159" t="str">
        <f ca="1">Language!A$907</f>
        <v>импорт оборудования</v>
      </c>
      <c r="B616" s="310">
        <v>0</v>
      </c>
      <c r="C616" s="160" t="str">
        <f ca="1">IF(B616=0,Language!$A$1472,Language!$A$1471)</f>
        <v>Не импорт</v>
      </c>
      <c r="D616" s="158"/>
      <c r="F616" s="6" t="s">
        <v>3426</v>
      </c>
      <c r="G616" s="161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  <c r="AB616" s="161"/>
      <c r="AC616" s="161"/>
      <c r="AD616" s="161"/>
      <c r="AE616" s="161"/>
      <c r="AF616" s="161"/>
      <c r="AG616" s="161"/>
      <c r="AH616" s="161"/>
      <c r="AI616" s="161"/>
      <c r="AJ616" s="161"/>
      <c r="AK616" s="161"/>
      <c r="AL616" s="161"/>
      <c r="AM616" s="161"/>
      <c r="AN616" s="161"/>
      <c r="AO616" s="161"/>
      <c r="AP616" s="161"/>
      <c r="AQ616" s="161"/>
      <c r="AR616" s="161"/>
      <c r="AS616" s="161"/>
      <c r="AT616" s="161"/>
      <c r="AU616" s="161"/>
      <c r="AV616" s="161"/>
      <c r="AW616" s="161"/>
      <c r="AX616" s="161"/>
      <c r="AY616" s="161"/>
      <c r="AZ616" s="161"/>
      <c r="BA616" s="161"/>
      <c r="BB616" s="161"/>
      <c r="BC616" s="161"/>
      <c r="BD616" s="161"/>
      <c r="BE616" s="161"/>
      <c r="BF616" s="161"/>
      <c r="BG616" s="161"/>
      <c r="BH616" s="161"/>
      <c r="BI616" s="161"/>
      <c r="BJ616" s="161"/>
      <c r="BK616" s="161"/>
      <c r="BL616" s="161"/>
      <c r="BM616" s="161"/>
      <c r="BN616" s="161"/>
      <c r="BO616" s="161"/>
      <c r="BP616" s="161"/>
      <c r="BQ616" s="161"/>
      <c r="BR616" s="161"/>
      <c r="BS616" s="161"/>
      <c r="BT616" s="161"/>
      <c r="BU616" s="161"/>
      <c r="BV616" s="161"/>
      <c r="BW616" s="161"/>
      <c r="BX616" s="161"/>
      <c r="BY616" s="161"/>
      <c r="BZ616" s="161"/>
      <c r="CA616" s="161"/>
      <c r="CB616" s="161"/>
      <c r="CC616" s="161"/>
      <c r="CD616" s="161"/>
      <c r="CE616" s="161"/>
      <c r="CF616" s="161"/>
      <c r="CG616" s="161"/>
      <c r="CH616" s="161"/>
      <c r="CI616" s="161"/>
      <c r="CJ616" s="161"/>
      <c r="CK616" s="161"/>
      <c r="CL616" s="161"/>
      <c r="CM616" s="161"/>
      <c r="CN616" s="161"/>
      <c r="CO616" s="161"/>
      <c r="CP616" s="161"/>
      <c r="CQ616" s="161"/>
      <c r="CR616" s="161"/>
      <c r="CS616" s="161"/>
      <c r="CT616" s="161"/>
      <c r="CU616" s="161"/>
      <c r="CV616" s="161"/>
      <c r="CW616" s="161"/>
      <c r="CX616" s="161"/>
      <c r="CY616" s="161"/>
      <c r="CZ616" s="161"/>
      <c r="DA616" s="161"/>
      <c r="DB616" s="161"/>
      <c r="DC616" s="161"/>
      <c r="DD616" s="161"/>
      <c r="DE616" s="161"/>
      <c r="DF616" s="161"/>
      <c r="DG616" s="161"/>
      <c r="DH616" s="161"/>
      <c r="DI616" s="161"/>
      <c r="DJ616" s="161"/>
      <c r="DK616" s="161"/>
      <c r="DL616" s="161"/>
      <c r="DM616" s="161"/>
      <c r="DN616" s="161"/>
      <c r="DO616" s="161"/>
      <c r="DP616" s="161"/>
      <c r="DQ616" s="161"/>
      <c r="DR616" s="161"/>
      <c r="DS616" s="161"/>
      <c r="DT616" s="161"/>
      <c r="DU616" s="161"/>
      <c r="DV616" s="161"/>
      <c r="DW616" s="161"/>
      <c r="DX616" s="162"/>
    </row>
    <row r="617" spans="1:128" outlineLevel="1" x14ac:dyDescent="0.2">
      <c r="A617" s="159" t="str">
        <f ca="1">Language!A$908</f>
        <v>пересечение границы при импорте</v>
      </c>
      <c r="B617" s="310">
        <v>1</v>
      </c>
      <c r="C617" s="160" t="str">
        <f ca="1">Language!$A$1470</f>
        <v>период</v>
      </c>
      <c r="D617" s="158"/>
      <c r="F617" s="6" t="s">
        <v>3426</v>
      </c>
    </row>
    <row r="618" spans="1:128" outlineLevel="1" x14ac:dyDescent="0.2">
      <c r="A618" s="159" t="str">
        <f ca="1">Language!A$909</f>
        <v>импортная пошлина</v>
      </c>
      <c r="B618" s="314">
        <f>IF(B616="Нет",0,10%)</f>
        <v>0.1</v>
      </c>
      <c r="C618" s="160" t="str">
        <f ca="1">CHOOSE(D618,CurName1,CurName2,CurName3)</f>
        <v>тыс. руб.</v>
      </c>
      <c r="D618" s="158">
        <f>D610</f>
        <v>1</v>
      </c>
      <c r="F618" s="6" t="s">
        <v>3082</v>
      </c>
      <c r="G618" s="161">
        <f t="shared" ref="G618:AL618" si="1175">IF($B616=0,0,IF(G$2=$B617,(MAX($DX611,$DX613)+$B612)*$B618,0))</f>
        <v>0</v>
      </c>
      <c r="H618" s="161">
        <f t="shared" si="1175"/>
        <v>0</v>
      </c>
      <c r="I618" s="161">
        <f t="shared" si="1175"/>
        <v>0</v>
      </c>
      <c r="J618" s="161">
        <f t="shared" si="1175"/>
        <v>0</v>
      </c>
      <c r="K618" s="161">
        <f t="shared" si="1175"/>
        <v>0</v>
      </c>
      <c r="L618" s="161">
        <f t="shared" si="1175"/>
        <v>0</v>
      </c>
      <c r="M618" s="161">
        <f t="shared" si="1175"/>
        <v>0</v>
      </c>
      <c r="N618" s="161">
        <f t="shared" si="1175"/>
        <v>0</v>
      </c>
      <c r="O618" s="161">
        <f t="shared" si="1175"/>
        <v>0</v>
      </c>
      <c r="P618" s="161">
        <f t="shared" si="1175"/>
        <v>0</v>
      </c>
      <c r="Q618" s="161">
        <f t="shared" si="1175"/>
        <v>0</v>
      </c>
      <c r="R618" s="161">
        <f t="shared" si="1175"/>
        <v>0</v>
      </c>
      <c r="S618" s="161">
        <f t="shared" si="1175"/>
        <v>0</v>
      </c>
      <c r="T618" s="161">
        <f t="shared" si="1175"/>
        <v>0</v>
      </c>
      <c r="U618" s="161">
        <f t="shared" si="1175"/>
        <v>0</v>
      </c>
      <c r="V618" s="161">
        <f t="shared" si="1175"/>
        <v>0</v>
      </c>
      <c r="W618" s="161">
        <f t="shared" si="1175"/>
        <v>0</v>
      </c>
      <c r="X618" s="161">
        <f t="shared" si="1175"/>
        <v>0</v>
      </c>
      <c r="Y618" s="161">
        <f t="shared" si="1175"/>
        <v>0</v>
      </c>
      <c r="Z618" s="161">
        <f t="shared" si="1175"/>
        <v>0</v>
      </c>
      <c r="AA618" s="161">
        <f t="shared" si="1175"/>
        <v>0</v>
      </c>
      <c r="AB618" s="161">
        <f t="shared" si="1175"/>
        <v>0</v>
      </c>
      <c r="AC618" s="161">
        <f t="shared" si="1175"/>
        <v>0</v>
      </c>
      <c r="AD618" s="161">
        <f t="shared" si="1175"/>
        <v>0</v>
      </c>
      <c r="AE618" s="161">
        <f t="shared" si="1175"/>
        <v>0</v>
      </c>
      <c r="AF618" s="161">
        <f t="shared" si="1175"/>
        <v>0</v>
      </c>
      <c r="AG618" s="161">
        <f t="shared" si="1175"/>
        <v>0</v>
      </c>
      <c r="AH618" s="161">
        <f t="shared" si="1175"/>
        <v>0</v>
      </c>
      <c r="AI618" s="161">
        <f t="shared" si="1175"/>
        <v>0</v>
      </c>
      <c r="AJ618" s="161">
        <f t="shared" si="1175"/>
        <v>0</v>
      </c>
      <c r="AK618" s="161">
        <f t="shared" si="1175"/>
        <v>0</v>
      </c>
      <c r="AL618" s="161">
        <f t="shared" si="1175"/>
        <v>0</v>
      </c>
      <c r="AM618" s="161">
        <f t="shared" ref="AM618:BR618" si="1176">IF($B616=0,0,IF(AM$2=$B617,(MAX($DX611,$DX613)+$B612)*$B618,0))</f>
        <v>0</v>
      </c>
      <c r="AN618" s="161">
        <f t="shared" si="1176"/>
        <v>0</v>
      </c>
      <c r="AO618" s="161">
        <f t="shared" si="1176"/>
        <v>0</v>
      </c>
      <c r="AP618" s="161">
        <f t="shared" si="1176"/>
        <v>0</v>
      </c>
      <c r="AQ618" s="161">
        <f t="shared" si="1176"/>
        <v>0</v>
      </c>
      <c r="AR618" s="161">
        <f t="shared" si="1176"/>
        <v>0</v>
      </c>
      <c r="AS618" s="161">
        <f t="shared" si="1176"/>
        <v>0</v>
      </c>
      <c r="AT618" s="161">
        <f t="shared" si="1176"/>
        <v>0</v>
      </c>
      <c r="AU618" s="161">
        <f t="shared" si="1176"/>
        <v>0</v>
      </c>
      <c r="AV618" s="161">
        <f t="shared" si="1176"/>
        <v>0</v>
      </c>
      <c r="AW618" s="161">
        <f t="shared" si="1176"/>
        <v>0</v>
      </c>
      <c r="AX618" s="161">
        <f t="shared" si="1176"/>
        <v>0</v>
      </c>
      <c r="AY618" s="161">
        <f t="shared" si="1176"/>
        <v>0</v>
      </c>
      <c r="AZ618" s="161">
        <f t="shared" si="1176"/>
        <v>0</v>
      </c>
      <c r="BA618" s="161">
        <f t="shared" si="1176"/>
        <v>0</v>
      </c>
      <c r="BB618" s="161">
        <f t="shared" si="1176"/>
        <v>0</v>
      </c>
      <c r="BC618" s="161">
        <f t="shared" si="1176"/>
        <v>0</v>
      </c>
      <c r="BD618" s="161">
        <f t="shared" si="1176"/>
        <v>0</v>
      </c>
      <c r="BE618" s="161">
        <f t="shared" si="1176"/>
        <v>0</v>
      </c>
      <c r="BF618" s="161">
        <f t="shared" si="1176"/>
        <v>0</v>
      </c>
      <c r="BG618" s="161">
        <f t="shared" si="1176"/>
        <v>0</v>
      </c>
      <c r="BH618" s="161">
        <f t="shared" si="1176"/>
        <v>0</v>
      </c>
      <c r="BI618" s="161">
        <f t="shared" si="1176"/>
        <v>0</v>
      </c>
      <c r="BJ618" s="161">
        <f t="shared" si="1176"/>
        <v>0</v>
      </c>
      <c r="BK618" s="161">
        <f t="shared" si="1176"/>
        <v>0</v>
      </c>
      <c r="BL618" s="161">
        <f t="shared" si="1176"/>
        <v>0</v>
      </c>
      <c r="BM618" s="161">
        <f t="shared" si="1176"/>
        <v>0</v>
      </c>
      <c r="BN618" s="161">
        <f t="shared" si="1176"/>
        <v>0</v>
      </c>
      <c r="BO618" s="161">
        <f t="shared" si="1176"/>
        <v>0</v>
      </c>
      <c r="BP618" s="161">
        <f t="shared" si="1176"/>
        <v>0</v>
      </c>
      <c r="BQ618" s="161">
        <f t="shared" si="1176"/>
        <v>0</v>
      </c>
      <c r="BR618" s="161">
        <f t="shared" si="1176"/>
        <v>0</v>
      </c>
      <c r="BS618" s="161">
        <f t="shared" ref="BS618:CX618" si="1177">IF($B616=0,0,IF(BS$2=$B617,(MAX($DX611,$DX613)+$B612)*$B618,0))</f>
        <v>0</v>
      </c>
      <c r="BT618" s="161">
        <f t="shared" si="1177"/>
        <v>0</v>
      </c>
      <c r="BU618" s="161">
        <f t="shared" si="1177"/>
        <v>0</v>
      </c>
      <c r="BV618" s="161">
        <f t="shared" si="1177"/>
        <v>0</v>
      </c>
      <c r="BW618" s="161">
        <f t="shared" si="1177"/>
        <v>0</v>
      </c>
      <c r="BX618" s="161">
        <f t="shared" si="1177"/>
        <v>0</v>
      </c>
      <c r="BY618" s="161">
        <f t="shared" si="1177"/>
        <v>0</v>
      </c>
      <c r="BZ618" s="161">
        <f t="shared" si="1177"/>
        <v>0</v>
      </c>
      <c r="CA618" s="161">
        <f t="shared" si="1177"/>
        <v>0</v>
      </c>
      <c r="CB618" s="161">
        <f t="shared" si="1177"/>
        <v>0</v>
      </c>
      <c r="CC618" s="161">
        <f t="shared" si="1177"/>
        <v>0</v>
      </c>
      <c r="CD618" s="161">
        <f t="shared" si="1177"/>
        <v>0</v>
      </c>
      <c r="CE618" s="161">
        <f t="shared" si="1177"/>
        <v>0</v>
      </c>
      <c r="CF618" s="161">
        <f t="shared" si="1177"/>
        <v>0</v>
      </c>
      <c r="CG618" s="161">
        <f t="shared" si="1177"/>
        <v>0</v>
      </c>
      <c r="CH618" s="161">
        <f t="shared" si="1177"/>
        <v>0</v>
      </c>
      <c r="CI618" s="161">
        <f t="shared" si="1177"/>
        <v>0</v>
      </c>
      <c r="CJ618" s="161">
        <f t="shared" si="1177"/>
        <v>0</v>
      </c>
      <c r="CK618" s="161">
        <f t="shared" si="1177"/>
        <v>0</v>
      </c>
      <c r="CL618" s="161">
        <f t="shared" si="1177"/>
        <v>0</v>
      </c>
      <c r="CM618" s="161">
        <f t="shared" si="1177"/>
        <v>0</v>
      </c>
      <c r="CN618" s="161">
        <f t="shared" si="1177"/>
        <v>0</v>
      </c>
      <c r="CO618" s="161">
        <f t="shared" si="1177"/>
        <v>0</v>
      </c>
      <c r="CP618" s="161">
        <f t="shared" si="1177"/>
        <v>0</v>
      </c>
      <c r="CQ618" s="161">
        <f t="shared" si="1177"/>
        <v>0</v>
      </c>
      <c r="CR618" s="161">
        <f t="shared" si="1177"/>
        <v>0</v>
      </c>
      <c r="CS618" s="161">
        <f t="shared" si="1177"/>
        <v>0</v>
      </c>
      <c r="CT618" s="161">
        <f t="shared" si="1177"/>
        <v>0</v>
      </c>
      <c r="CU618" s="161">
        <f t="shared" si="1177"/>
        <v>0</v>
      </c>
      <c r="CV618" s="161">
        <f t="shared" si="1177"/>
        <v>0</v>
      </c>
      <c r="CW618" s="161">
        <f t="shared" si="1177"/>
        <v>0</v>
      </c>
      <c r="CX618" s="161">
        <f t="shared" si="1177"/>
        <v>0</v>
      </c>
      <c r="CY618" s="161">
        <f t="shared" ref="CY618:DV618" si="1178">IF($B616=0,0,IF(CY$2=$B617,(MAX($DX611,$DX613)+$B612)*$B618,0))</f>
        <v>0</v>
      </c>
      <c r="CZ618" s="161">
        <f t="shared" si="1178"/>
        <v>0</v>
      </c>
      <c r="DA618" s="161">
        <f t="shared" si="1178"/>
        <v>0</v>
      </c>
      <c r="DB618" s="161">
        <f t="shared" si="1178"/>
        <v>0</v>
      </c>
      <c r="DC618" s="161">
        <f t="shared" si="1178"/>
        <v>0</v>
      </c>
      <c r="DD618" s="161">
        <f t="shared" si="1178"/>
        <v>0</v>
      </c>
      <c r="DE618" s="161">
        <f t="shared" si="1178"/>
        <v>0</v>
      </c>
      <c r="DF618" s="161">
        <f t="shared" si="1178"/>
        <v>0</v>
      </c>
      <c r="DG618" s="161">
        <f t="shared" si="1178"/>
        <v>0</v>
      </c>
      <c r="DH618" s="161">
        <f t="shared" si="1178"/>
        <v>0</v>
      </c>
      <c r="DI618" s="161">
        <f t="shared" si="1178"/>
        <v>0</v>
      </c>
      <c r="DJ618" s="161">
        <f t="shared" si="1178"/>
        <v>0</v>
      </c>
      <c r="DK618" s="161">
        <f t="shared" si="1178"/>
        <v>0</v>
      </c>
      <c r="DL618" s="161">
        <f t="shared" si="1178"/>
        <v>0</v>
      </c>
      <c r="DM618" s="161">
        <f t="shared" si="1178"/>
        <v>0</v>
      </c>
      <c r="DN618" s="161">
        <f t="shared" si="1178"/>
        <v>0</v>
      </c>
      <c r="DO618" s="161">
        <f t="shared" si="1178"/>
        <v>0</v>
      </c>
      <c r="DP618" s="161">
        <f t="shared" si="1178"/>
        <v>0</v>
      </c>
      <c r="DQ618" s="161">
        <f t="shared" si="1178"/>
        <v>0</v>
      </c>
      <c r="DR618" s="161">
        <f t="shared" si="1178"/>
        <v>0</v>
      </c>
      <c r="DS618" s="161">
        <f t="shared" si="1178"/>
        <v>0</v>
      </c>
      <c r="DT618" s="161">
        <f t="shared" si="1178"/>
        <v>0</v>
      </c>
      <c r="DU618" s="161">
        <f t="shared" si="1178"/>
        <v>0</v>
      </c>
      <c r="DV618" s="161">
        <f t="shared" si="1178"/>
        <v>0</v>
      </c>
      <c r="DW618" s="161"/>
      <c r="DX618" s="162">
        <f>SUM(G618:DW618)</f>
        <v>0</v>
      </c>
    </row>
    <row r="619" spans="1:128" s="154" customFormat="1" outlineLevel="1" x14ac:dyDescent="0.2">
      <c r="A619" s="168" t="str">
        <f ca="1">Language!A$910</f>
        <v>ставка НДС</v>
      </c>
      <c r="B619" s="173"/>
      <c r="C619" s="147" t="s">
        <v>1</v>
      </c>
      <c r="D619" s="158">
        <v>1</v>
      </c>
      <c r="F619" s="6" t="s">
        <v>3191</v>
      </c>
      <c r="G619" s="305">
        <f>IF(G$2=1,Параметры!G$78,IF(F619=Параметры!F$78,Параметры!F$78,F619))</f>
        <v>0.2</v>
      </c>
      <c r="H619" s="305">
        <f>IF(H$2=1,Параметры!H$78,IF(G619=Параметры!G$78,Параметры!G$78,G619))</f>
        <v>0.2</v>
      </c>
      <c r="I619" s="305">
        <f>IF(I$2=1,Параметры!I$78,IF(H619=Параметры!H$78,Параметры!H$78,H619))</f>
        <v>0.2</v>
      </c>
      <c r="J619" s="305">
        <f>IF(J$2=1,Параметры!J$78,IF(I619=Параметры!I$78,Параметры!I$78,I619))</f>
        <v>0.2</v>
      </c>
      <c r="K619" s="305">
        <f>IF(K$2=1,Параметры!K$78,IF(J619=Параметры!J$78,Параметры!J$78,J619))</f>
        <v>0.2</v>
      </c>
      <c r="L619" s="305">
        <f>IF(L$2=1,Параметры!L$78,IF(K619=Параметры!K$78,Параметры!K$78,K619))</f>
        <v>0.2</v>
      </c>
      <c r="M619" s="305">
        <f>IF(M$2=1,Параметры!M$78,IF(L619=Параметры!L$78,Параметры!L$78,L619))</f>
        <v>0.2</v>
      </c>
      <c r="N619" s="305">
        <f>IF(N$2=1,Параметры!N$78,IF(M619=Параметры!M$78,Параметры!M$78,M619))</f>
        <v>0.2</v>
      </c>
      <c r="O619" s="305">
        <f>IF(O$2=1,Параметры!O$78,IF(N619=Параметры!N$78,Параметры!N$78,N619))</f>
        <v>0.2</v>
      </c>
      <c r="P619" s="305">
        <f>IF(P$2=1,Параметры!P$78,IF(O619=Параметры!O$78,Параметры!O$78,O619))</f>
        <v>0.2</v>
      </c>
      <c r="Q619" s="305">
        <f>IF(Q$2=1,Параметры!Q$78,IF(P619=Параметры!P$78,Параметры!P$78,P619))</f>
        <v>0.2</v>
      </c>
      <c r="R619" s="305">
        <f>IF(R$2=1,Параметры!R$78,IF(Q619=Параметры!Q$78,Параметры!Q$78,Q619))</f>
        <v>0.2</v>
      </c>
      <c r="S619" s="305">
        <f>IF(S$2=1,Параметры!S$78,IF(R619=Параметры!R$78,Параметры!R$78,R619))</f>
        <v>0.2</v>
      </c>
      <c r="T619" s="305">
        <f>IF(T$2=1,Параметры!T$78,IF(S619=Параметры!S$78,Параметры!S$78,S619))</f>
        <v>0.2</v>
      </c>
      <c r="U619" s="305">
        <f>IF(U$2=1,Параметры!U$78,IF(T619=Параметры!T$78,Параметры!T$78,T619))</f>
        <v>0.2</v>
      </c>
      <c r="V619" s="305">
        <f>IF(V$2=1,Параметры!V$78,IF(U619=Параметры!U$78,Параметры!U$78,U619))</f>
        <v>0.2</v>
      </c>
      <c r="W619" s="305">
        <f>IF(W$2=1,Параметры!W$78,IF(V619=Параметры!V$78,Параметры!V$78,V619))</f>
        <v>0.2</v>
      </c>
      <c r="X619" s="305">
        <f>IF(X$2=1,Параметры!X$78,IF(W619=Параметры!W$78,Параметры!W$78,W619))</f>
        <v>0.2</v>
      </c>
      <c r="Y619" s="305">
        <f>IF(Y$2=1,Параметры!Y$78,IF(X619=Параметры!X$78,Параметры!X$78,X619))</f>
        <v>0.2</v>
      </c>
      <c r="Z619" s="305">
        <f>IF(Z$2=1,Параметры!Z$78,IF(Y619=Параметры!Y$78,Параметры!Y$78,Y619))</f>
        <v>0.2</v>
      </c>
      <c r="AA619" s="305">
        <f>IF(AA$2=1,Параметры!AA$78,IF(Z619=Параметры!Z$78,Параметры!Z$78,Z619))</f>
        <v>0.2</v>
      </c>
      <c r="AB619" s="305">
        <f>IF(AB$2=1,Параметры!AB$78,IF(AA619=Параметры!AA$78,Параметры!AA$78,AA619))</f>
        <v>0.2</v>
      </c>
      <c r="AC619" s="305">
        <f>IF(AC$2=1,Параметры!AC$78,IF(AB619=Параметры!AB$78,Параметры!AB$78,AB619))</f>
        <v>0.2</v>
      </c>
      <c r="AD619" s="305">
        <f>IF(AD$2=1,Параметры!AD$78,IF(AC619=Параметры!AC$78,Параметры!AC$78,AC619))</f>
        <v>0.2</v>
      </c>
      <c r="AE619" s="305">
        <f>IF(AE$2=1,Параметры!AE$78,IF(AD619=Параметры!AD$78,Параметры!AD$78,AD619))</f>
        <v>0.2</v>
      </c>
      <c r="AF619" s="305">
        <f>IF(AF$2=1,Параметры!AF$78,IF(AE619=Параметры!AE$78,Параметры!AE$78,AE619))</f>
        <v>0.2</v>
      </c>
      <c r="AG619" s="305">
        <f>IF(AG$2=1,Параметры!AG$78,IF(AF619=Параметры!AF$78,Параметры!AF$78,AF619))</f>
        <v>0.2</v>
      </c>
      <c r="AH619" s="305">
        <f>IF(AH$2=1,Параметры!AH$78,IF(AG619=Параметры!AG$78,Параметры!AG$78,AG619))</f>
        <v>0.2</v>
      </c>
      <c r="AI619" s="305">
        <f>IF(AI$2=1,Параметры!AI$78,IF(AH619=Параметры!AH$78,Параметры!AH$78,AH619))</f>
        <v>0.2</v>
      </c>
      <c r="AJ619" s="305">
        <f>IF(AJ$2=1,Параметры!AJ$78,IF(AI619=Параметры!AI$78,Параметры!AI$78,AI619))</f>
        <v>0.2</v>
      </c>
      <c r="AK619" s="305">
        <f>IF(AK$2=1,Параметры!AK$78,IF(AJ619=Параметры!AJ$78,Параметры!AJ$78,AJ619))</f>
        <v>0.2</v>
      </c>
      <c r="AL619" s="305">
        <f>IF(AL$2=1,Параметры!AL$78,IF(AK619=Параметры!AK$78,Параметры!AK$78,AK619))</f>
        <v>0.2</v>
      </c>
      <c r="AM619" s="305">
        <f>IF(AM$2=1,Параметры!AM$78,IF(AL619=Параметры!AL$78,Параметры!AL$78,AL619))</f>
        <v>0.2</v>
      </c>
      <c r="AN619" s="305">
        <f>IF(AN$2=1,Параметры!AN$78,IF(AM619=Параметры!AM$78,Параметры!AM$78,AM619))</f>
        <v>0.2</v>
      </c>
      <c r="AO619" s="305">
        <f>IF(AO$2=1,Параметры!AO$78,IF(AN619=Параметры!AN$78,Параметры!AN$78,AN619))</f>
        <v>0.2</v>
      </c>
      <c r="AP619" s="305">
        <f>IF(AP$2=1,Параметры!AP$78,IF(AO619=Параметры!AO$78,Параметры!AO$78,AO619))</f>
        <v>0.2</v>
      </c>
      <c r="AQ619" s="305">
        <f>IF(AQ$2=1,Параметры!AQ$78,IF(AP619=Параметры!AP$78,Параметры!AP$78,AP619))</f>
        <v>0.2</v>
      </c>
      <c r="AR619" s="305">
        <f>IF(AR$2=1,Параметры!AR$78,IF(AQ619=Параметры!AQ$78,Параметры!AQ$78,AQ619))</f>
        <v>0.2</v>
      </c>
      <c r="AS619" s="305">
        <f>IF(AS$2=1,Параметры!AS$78,IF(AR619=Параметры!AR$78,Параметры!AR$78,AR619))</f>
        <v>0.2</v>
      </c>
      <c r="AT619" s="305">
        <f>IF(AT$2=1,Параметры!AT$78,IF(AS619=Параметры!AS$78,Параметры!AS$78,AS619))</f>
        <v>0.2</v>
      </c>
      <c r="AU619" s="305">
        <f>IF(AU$2=1,Параметры!AU$78,IF(AT619=Параметры!AT$78,Параметры!AT$78,AT619))</f>
        <v>0.2</v>
      </c>
      <c r="AV619" s="305">
        <f>IF(AV$2=1,Параметры!AV$78,IF(AU619=Параметры!AU$78,Параметры!AU$78,AU619))</f>
        <v>0.2</v>
      </c>
      <c r="AW619" s="305">
        <f>IF(AW$2=1,Параметры!AW$78,IF(AV619=Параметры!AV$78,Параметры!AV$78,AV619))</f>
        <v>0.2</v>
      </c>
      <c r="AX619" s="305">
        <f>IF(AX$2=1,Параметры!AX$78,IF(AW619=Параметры!AW$78,Параметры!AW$78,AW619))</f>
        <v>0.2</v>
      </c>
      <c r="AY619" s="305">
        <f>IF(AY$2=1,Параметры!AY$78,IF(AX619=Параметры!AX$78,Параметры!AX$78,AX619))</f>
        <v>0.2</v>
      </c>
      <c r="AZ619" s="305">
        <f>IF(AZ$2=1,Параметры!AZ$78,IF(AY619=Параметры!AY$78,Параметры!AY$78,AY619))</f>
        <v>0.2</v>
      </c>
      <c r="BA619" s="305">
        <f>IF(BA$2=1,Параметры!BA$78,IF(AZ619=Параметры!AZ$78,Параметры!AZ$78,AZ619))</f>
        <v>0.2</v>
      </c>
      <c r="BB619" s="305">
        <f>IF(BB$2=1,Параметры!BB$78,IF(BA619=Параметры!BA$78,Параметры!BA$78,BA619))</f>
        <v>0.2</v>
      </c>
      <c r="BC619" s="305">
        <f>IF(BC$2=1,Параметры!BC$78,IF(BB619=Параметры!BB$78,Параметры!BB$78,BB619))</f>
        <v>0.2</v>
      </c>
      <c r="BD619" s="305">
        <f>IF(BD$2=1,Параметры!BD$78,IF(BC619=Параметры!BC$78,Параметры!BC$78,BC619))</f>
        <v>0.2</v>
      </c>
      <c r="BE619" s="305">
        <f>IF(BE$2=1,Параметры!BE$78,IF(BD619=Параметры!BD$78,Параметры!BD$78,BD619))</f>
        <v>0.2</v>
      </c>
      <c r="BF619" s="305">
        <f>IF(BF$2=1,Параметры!BF$78,IF(BE619=Параметры!BE$78,Параметры!BE$78,BE619))</f>
        <v>0.2</v>
      </c>
      <c r="BG619" s="305">
        <f>IF(BG$2=1,Параметры!BG$78,IF(BF619=Параметры!BF$78,Параметры!BF$78,BF619))</f>
        <v>0.2</v>
      </c>
      <c r="BH619" s="305">
        <f>IF(BH$2=1,Параметры!BH$78,IF(BG619=Параметры!BG$78,Параметры!BG$78,BG619))</f>
        <v>0.2</v>
      </c>
      <c r="BI619" s="305">
        <f>IF(BI$2=1,Параметры!BI$78,IF(BH619=Параметры!BH$78,Параметры!BH$78,BH619))</f>
        <v>0.2</v>
      </c>
      <c r="BJ619" s="305">
        <f>IF(BJ$2=1,Параметры!BJ$78,IF(BI619=Параметры!BI$78,Параметры!BI$78,BI619))</f>
        <v>0.2</v>
      </c>
      <c r="BK619" s="305">
        <f>IF(BK$2=1,Параметры!BK$78,IF(BJ619=Параметры!BJ$78,Параметры!BJ$78,BJ619))</f>
        <v>0.2</v>
      </c>
      <c r="BL619" s="305">
        <f>IF(BL$2=1,Параметры!BL$78,IF(BK619=Параметры!BK$78,Параметры!BK$78,BK619))</f>
        <v>0.2</v>
      </c>
      <c r="BM619" s="305">
        <f>IF(BM$2=1,Параметры!BM$78,IF(BL619=Параметры!BL$78,Параметры!BL$78,BL619))</f>
        <v>0.2</v>
      </c>
      <c r="BN619" s="305">
        <f>IF(BN$2=1,Параметры!BN$78,IF(BM619=Параметры!BM$78,Параметры!BM$78,BM619))</f>
        <v>0.2</v>
      </c>
      <c r="BO619" s="305">
        <f>IF(BO$2=1,Параметры!BO$78,IF(BN619=Параметры!BN$78,Параметры!BN$78,BN619))</f>
        <v>0.2</v>
      </c>
      <c r="BP619" s="305">
        <f>IF(BP$2=1,Параметры!BP$78,IF(BO619=Параметры!BO$78,Параметры!BO$78,BO619))</f>
        <v>0.2</v>
      </c>
      <c r="BQ619" s="305">
        <f>IF(BQ$2=1,Параметры!BQ$78,IF(BP619=Параметры!BP$78,Параметры!BP$78,BP619))</f>
        <v>0.2</v>
      </c>
      <c r="BR619" s="305">
        <f>IF(BR$2=1,Параметры!BR$78,IF(BQ619=Параметры!BQ$78,Параметры!BQ$78,BQ619))</f>
        <v>0.2</v>
      </c>
      <c r="BS619" s="305">
        <f>IF(BS$2=1,Параметры!BS$78,IF(BR619=Параметры!BR$78,Параметры!BR$78,BR619))</f>
        <v>0.2</v>
      </c>
      <c r="BT619" s="305">
        <f>IF(BT$2=1,Параметры!BT$78,IF(BS619=Параметры!BS$78,Параметры!BS$78,BS619))</f>
        <v>0.2</v>
      </c>
      <c r="BU619" s="305">
        <f>IF(BU$2=1,Параметры!BU$78,IF(BT619=Параметры!BT$78,Параметры!BT$78,BT619))</f>
        <v>0.2</v>
      </c>
      <c r="BV619" s="305">
        <f>IF(BV$2=1,Параметры!BV$78,IF(BU619=Параметры!BU$78,Параметры!BU$78,BU619))</f>
        <v>0.2</v>
      </c>
      <c r="BW619" s="305">
        <f>IF(BW$2=1,Параметры!BW$78,IF(BV619=Параметры!BV$78,Параметры!BV$78,BV619))</f>
        <v>0.2</v>
      </c>
      <c r="BX619" s="305">
        <f>IF(BX$2=1,Параметры!BX$78,IF(BW619=Параметры!BW$78,Параметры!BW$78,BW619))</f>
        <v>0.2</v>
      </c>
      <c r="BY619" s="305">
        <f>IF(BY$2=1,Параметры!BY$78,IF(BX619=Параметры!BX$78,Параметры!BX$78,BX619))</f>
        <v>0.2</v>
      </c>
      <c r="BZ619" s="305">
        <f>IF(BZ$2=1,Параметры!BZ$78,IF(BY619=Параметры!BY$78,Параметры!BY$78,BY619))</f>
        <v>0.2</v>
      </c>
      <c r="CA619" s="305">
        <f>IF(CA$2=1,Параметры!CA$78,IF(BZ619=Параметры!BZ$78,Параметры!BZ$78,BZ619))</f>
        <v>0.2</v>
      </c>
      <c r="CB619" s="305">
        <f>IF(CB$2=1,Параметры!CB$78,IF(CA619=Параметры!CA$78,Параметры!CA$78,CA619))</f>
        <v>0.2</v>
      </c>
      <c r="CC619" s="305">
        <f>IF(CC$2=1,Параметры!CC$78,IF(CB619=Параметры!CB$78,Параметры!CB$78,CB619))</f>
        <v>0.2</v>
      </c>
      <c r="CD619" s="305">
        <f>IF(CD$2=1,Параметры!CD$78,IF(CC619=Параметры!CC$78,Параметры!CC$78,CC619))</f>
        <v>0.2</v>
      </c>
      <c r="CE619" s="305">
        <f>IF(CE$2=1,Параметры!CE$78,IF(CD619=Параметры!CD$78,Параметры!CD$78,CD619))</f>
        <v>0.2</v>
      </c>
      <c r="CF619" s="305">
        <f>IF(CF$2=1,Параметры!CF$78,IF(CE619=Параметры!CE$78,Параметры!CE$78,CE619))</f>
        <v>0.2</v>
      </c>
      <c r="CG619" s="305">
        <f>IF(CG$2=1,Параметры!CG$78,IF(CF619=Параметры!CF$78,Параметры!CF$78,CF619))</f>
        <v>0.2</v>
      </c>
      <c r="CH619" s="305">
        <f>IF(CH$2=1,Параметры!CH$78,IF(CG619=Параметры!CG$78,Параметры!CG$78,CG619))</f>
        <v>0.2</v>
      </c>
      <c r="CI619" s="305">
        <f>IF(CI$2=1,Параметры!CI$78,IF(CH619=Параметры!CH$78,Параметры!CH$78,CH619))</f>
        <v>0.2</v>
      </c>
      <c r="CJ619" s="305">
        <f>IF(CJ$2=1,Параметры!CJ$78,IF(CI619=Параметры!CI$78,Параметры!CI$78,CI619))</f>
        <v>0.2</v>
      </c>
      <c r="CK619" s="305">
        <f>IF(CK$2=1,Параметры!CK$78,IF(CJ619=Параметры!CJ$78,Параметры!CJ$78,CJ619))</f>
        <v>0.2</v>
      </c>
      <c r="CL619" s="305">
        <f>IF(CL$2=1,Параметры!CL$78,IF(CK619=Параметры!CK$78,Параметры!CK$78,CK619))</f>
        <v>0.2</v>
      </c>
      <c r="CM619" s="305">
        <f>IF(CM$2=1,Параметры!CM$78,IF(CL619=Параметры!CL$78,Параметры!CL$78,CL619))</f>
        <v>0.2</v>
      </c>
      <c r="CN619" s="305">
        <f>IF(CN$2=1,Параметры!CN$78,IF(CM619=Параметры!CM$78,Параметры!CM$78,CM619))</f>
        <v>0.2</v>
      </c>
      <c r="CO619" s="305">
        <f>IF(CO$2=1,Параметры!CO$78,IF(CN619=Параметры!CN$78,Параметры!CN$78,CN619))</f>
        <v>0.2</v>
      </c>
      <c r="CP619" s="305">
        <f>IF(CP$2=1,Параметры!CP$78,IF(CO619=Параметры!CO$78,Параметры!CO$78,CO619))</f>
        <v>0.2</v>
      </c>
      <c r="CQ619" s="305">
        <f>IF(CQ$2=1,Параметры!CQ$78,IF(CP619=Параметры!CP$78,Параметры!CP$78,CP619))</f>
        <v>0.2</v>
      </c>
      <c r="CR619" s="305">
        <f>IF(CR$2=1,Параметры!CR$78,IF(CQ619=Параметры!CQ$78,Параметры!CQ$78,CQ619))</f>
        <v>0.2</v>
      </c>
      <c r="CS619" s="305">
        <f>IF(CS$2=1,Параметры!CS$78,IF(CR619=Параметры!CR$78,Параметры!CR$78,CR619))</f>
        <v>0.2</v>
      </c>
      <c r="CT619" s="305">
        <f>IF(CT$2=1,Параметры!CT$78,IF(CS619=Параметры!CS$78,Параметры!CS$78,CS619))</f>
        <v>0.2</v>
      </c>
      <c r="CU619" s="305">
        <f>IF(CU$2=1,Параметры!CU$78,IF(CT619=Параметры!CT$78,Параметры!CT$78,CT619))</f>
        <v>0.2</v>
      </c>
      <c r="CV619" s="305">
        <f>IF(CV$2=1,Параметры!CV$78,IF(CU619=Параметры!CU$78,Параметры!CU$78,CU619))</f>
        <v>0.2</v>
      </c>
      <c r="CW619" s="305">
        <f>IF(CW$2=1,Параметры!CW$78,IF(CV619=Параметры!CV$78,Параметры!CV$78,CV619))</f>
        <v>0.2</v>
      </c>
      <c r="CX619" s="305">
        <f>IF(CX$2=1,Параметры!CX$78,IF(CW619=Параметры!CW$78,Параметры!CW$78,CW619))</f>
        <v>0.2</v>
      </c>
      <c r="CY619" s="305">
        <f>IF(CY$2=1,Параметры!CY$78,IF(CX619=Параметры!CX$78,Параметры!CX$78,CX619))</f>
        <v>0.2</v>
      </c>
      <c r="CZ619" s="305">
        <f>IF(CZ$2=1,Параметры!CZ$78,IF(CY619=Параметры!CY$78,Параметры!CY$78,CY619))</f>
        <v>0.2</v>
      </c>
      <c r="DA619" s="305">
        <f>IF(DA$2=1,Параметры!DA$78,IF(CZ619=Параметры!CZ$78,Параметры!CZ$78,CZ619))</f>
        <v>0.2</v>
      </c>
      <c r="DB619" s="305">
        <f>IF(DB$2=1,Параметры!DB$78,IF(DA619=Параметры!DA$78,Параметры!DA$78,DA619))</f>
        <v>0.2</v>
      </c>
      <c r="DC619" s="305">
        <f>IF(DC$2=1,Параметры!DC$78,IF(DB619=Параметры!DB$78,Параметры!DB$78,DB619))</f>
        <v>0.2</v>
      </c>
      <c r="DD619" s="305">
        <f>IF(DD$2=1,Параметры!DD$78,IF(DC619=Параметры!DC$78,Параметры!DC$78,DC619))</f>
        <v>0.2</v>
      </c>
      <c r="DE619" s="305">
        <f>IF(DE$2=1,Параметры!DE$78,IF(DD619=Параметры!DD$78,Параметры!DD$78,DD619))</f>
        <v>0.2</v>
      </c>
      <c r="DF619" s="305">
        <f>IF(DF$2=1,Параметры!DF$78,IF(DE619=Параметры!DE$78,Параметры!DE$78,DE619))</f>
        <v>0.2</v>
      </c>
      <c r="DG619" s="305">
        <f>IF(DG$2=1,Параметры!DG$78,IF(DF619=Параметры!DF$78,Параметры!DF$78,DF619))</f>
        <v>0.2</v>
      </c>
      <c r="DH619" s="305">
        <f>IF(DH$2=1,Параметры!DH$78,IF(DG619=Параметры!DG$78,Параметры!DG$78,DG619))</f>
        <v>0.2</v>
      </c>
      <c r="DI619" s="305">
        <f>IF(DI$2=1,Параметры!DI$78,IF(DH619=Параметры!DH$78,Параметры!DH$78,DH619))</f>
        <v>0.2</v>
      </c>
      <c r="DJ619" s="305">
        <f>IF(DJ$2=1,Параметры!DJ$78,IF(DI619=Параметры!DI$78,Параметры!DI$78,DI619))</f>
        <v>0.2</v>
      </c>
      <c r="DK619" s="305">
        <f>IF(DK$2=1,Параметры!DK$78,IF(DJ619=Параметры!DJ$78,Параметры!DJ$78,DJ619))</f>
        <v>0.2</v>
      </c>
      <c r="DL619" s="305">
        <f>IF(DL$2=1,Параметры!DL$78,IF(DK619=Параметры!DK$78,Параметры!DK$78,DK619))</f>
        <v>0.2</v>
      </c>
      <c r="DM619" s="305">
        <f>IF(DM$2=1,Параметры!DM$78,IF(DL619=Параметры!DL$78,Параметры!DL$78,DL619))</f>
        <v>0.2</v>
      </c>
      <c r="DN619" s="305">
        <f>IF(DN$2=1,Параметры!DN$78,IF(DM619=Параметры!DM$78,Параметры!DM$78,DM619))</f>
        <v>0.2</v>
      </c>
      <c r="DO619" s="305">
        <f>IF(DO$2=1,Параметры!DO$78,IF(DN619=Параметры!DN$78,Параметры!DN$78,DN619))</f>
        <v>0.2</v>
      </c>
      <c r="DP619" s="305">
        <f>IF(DP$2=1,Параметры!DP$78,IF(DO619=Параметры!DO$78,Параметры!DO$78,DO619))</f>
        <v>0.2</v>
      </c>
      <c r="DQ619" s="305">
        <f>IF(DQ$2=1,Параметры!DQ$78,IF(DP619=Параметры!DP$78,Параметры!DP$78,DP619))</f>
        <v>0.2</v>
      </c>
      <c r="DR619" s="305">
        <f>IF(DR$2=1,Параметры!DR$78,IF(DQ619=Параметры!DQ$78,Параметры!DQ$78,DQ619))</f>
        <v>0.2</v>
      </c>
      <c r="DS619" s="305">
        <f>IF(DS$2=1,Параметры!DS$78,IF(DR619=Параметры!DR$78,Параметры!DR$78,DR619))</f>
        <v>0.2</v>
      </c>
      <c r="DT619" s="305">
        <f>IF(DT$2=1,Параметры!DT$78,IF(DS619=Параметры!DS$78,Параметры!DS$78,DS619))</f>
        <v>0.2</v>
      </c>
      <c r="DU619" s="305">
        <f>IF(DU$2=1,Параметры!DU$78,IF(DT619=Параметры!DT$78,Параметры!DT$78,DT619))</f>
        <v>0.2</v>
      </c>
      <c r="DV619" s="305">
        <f>IF(DV$2=1,Параметры!DV$78,IF(DU619=Параметры!DU$78,Параметры!DU$78,DU619))</f>
        <v>0.2</v>
      </c>
      <c r="DW619" s="174"/>
      <c r="DX619" s="170"/>
    </row>
    <row r="620" spans="1:128" s="154" customFormat="1" outlineLevel="1" x14ac:dyDescent="0.2">
      <c r="A620" s="168" t="str">
        <f ca="1">Language!A$911</f>
        <v>выручка от продажи актива, без НДС</v>
      </c>
      <c r="B620" s="200"/>
      <c r="C620" s="147" t="str">
        <f ca="1">CHOOSE(D620,CurName1,CurName2,CurName3)</f>
        <v>тыс. руб.</v>
      </c>
      <c r="D620" s="158">
        <v>1</v>
      </c>
      <c r="E620" s="154" t="s">
        <v>702</v>
      </c>
      <c r="F620" s="6" t="s">
        <v>3194</v>
      </c>
      <c r="G620" s="302">
        <v>0</v>
      </c>
      <c r="H620" s="302">
        <v>0</v>
      </c>
      <c r="I620" s="302">
        <v>0</v>
      </c>
      <c r="J620" s="302">
        <v>0</v>
      </c>
      <c r="K620" s="302">
        <v>0</v>
      </c>
      <c r="L620" s="302">
        <v>0</v>
      </c>
      <c r="M620" s="302">
        <v>0</v>
      </c>
      <c r="N620" s="302">
        <v>0</v>
      </c>
      <c r="O620" s="302">
        <v>0</v>
      </c>
      <c r="P620" s="302">
        <v>0</v>
      </c>
      <c r="Q620" s="302">
        <v>0</v>
      </c>
      <c r="R620" s="302">
        <v>0</v>
      </c>
      <c r="S620" s="302">
        <v>0</v>
      </c>
      <c r="T620" s="302">
        <v>0</v>
      </c>
      <c r="U620" s="302">
        <v>0</v>
      </c>
      <c r="V620" s="302">
        <v>0</v>
      </c>
      <c r="W620" s="302">
        <v>0</v>
      </c>
      <c r="X620" s="302">
        <v>0</v>
      </c>
      <c r="Y620" s="302">
        <v>0</v>
      </c>
      <c r="Z620" s="302">
        <v>0</v>
      </c>
      <c r="AA620" s="302">
        <v>0</v>
      </c>
      <c r="AB620" s="302">
        <v>0</v>
      </c>
      <c r="AC620" s="302">
        <v>0</v>
      </c>
      <c r="AD620" s="302">
        <v>0</v>
      </c>
      <c r="AE620" s="302">
        <v>0</v>
      </c>
      <c r="AF620" s="302">
        <v>0</v>
      </c>
      <c r="AG620" s="302">
        <v>0</v>
      </c>
      <c r="AH620" s="302">
        <v>0</v>
      </c>
      <c r="AI620" s="302">
        <v>0</v>
      </c>
      <c r="AJ620" s="302">
        <v>0</v>
      </c>
      <c r="AK620" s="302">
        <v>0</v>
      </c>
      <c r="AL620" s="302">
        <v>0</v>
      </c>
      <c r="AM620" s="302">
        <v>0</v>
      </c>
      <c r="AN620" s="302">
        <v>0</v>
      </c>
      <c r="AO620" s="302">
        <v>0</v>
      </c>
      <c r="AP620" s="302">
        <v>0</v>
      </c>
      <c r="AQ620" s="302">
        <v>0</v>
      </c>
      <c r="AR620" s="302">
        <v>0</v>
      </c>
      <c r="AS620" s="302">
        <v>0</v>
      </c>
      <c r="AT620" s="302">
        <v>0</v>
      </c>
      <c r="AU620" s="302">
        <v>0</v>
      </c>
      <c r="AV620" s="302">
        <v>0</v>
      </c>
      <c r="AW620" s="302">
        <v>0</v>
      </c>
      <c r="AX620" s="302">
        <v>0</v>
      </c>
      <c r="AY620" s="302">
        <v>0</v>
      </c>
      <c r="AZ620" s="302">
        <v>0</v>
      </c>
      <c r="BA620" s="302">
        <v>0</v>
      </c>
      <c r="BB620" s="302">
        <v>0</v>
      </c>
      <c r="BC620" s="302">
        <v>0</v>
      </c>
      <c r="BD620" s="302">
        <v>0</v>
      </c>
      <c r="BE620" s="302">
        <v>0</v>
      </c>
      <c r="BF620" s="302">
        <v>0</v>
      </c>
      <c r="BG620" s="302">
        <v>0</v>
      </c>
      <c r="BH620" s="302">
        <v>0</v>
      </c>
      <c r="BI620" s="302">
        <v>0</v>
      </c>
      <c r="BJ620" s="302">
        <v>0</v>
      </c>
      <c r="BK620" s="302">
        <v>0</v>
      </c>
      <c r="BL620" s="302">
        <v>0</v>
      </c>
      <c r="BM620" s="302">
        <v>0</v>
      </c>
      <c r="BN620" s="302">
        <v>0</v>
      </c>
      <c r="BO620" s="302">
        <v>0</v>
      </c>
      <c r="BP620" s="302">
        <v>0</v>
      </c>
      <c r="BQ620" s="302">
        <v>0</v>
      </c>
      <c r="BR620" s="302">
        <v>0</v>
      </c>
      <c r="BS620" s="302">
        <v>0</v>
      </c>
      <c r="BT620" s="302">
        <v>0</v>
      </c>
      <c r="BU620" s="302">
        <v>0</v>
      </c>
      <c r="BV620" s="302">
        <v>0</v>
      </c>
      <c r="BW620" s="302">
        <v>0</v>
      </c>
      <c r="BX620" s="302">
        <v>0</v>
      </c>
      <c r="BY620" s="302">
        <v>0</v>
      </c>
      <c r="BZ620" s="302">
        <v>0</v>
      </c>
      <c r="CA620" s="302">
        <v>0</v>
      </c>
      <c r="CB620" s="302">
        <v>0</v>
      </c>
      <c r="CC620" s="302">
        <v>0</v>
      </c>
      <c r="CD620" s="302">
        <v>0</v>
      </c>
      <c r="CE620" s="302">
        <v>0</v>
      </c>
      <c r="CF620" s="302">
        <v>0</v>
      </c>
      <c r="CG620" s="302">
        <v>0</v>
      </c>
      <c r="CH620" s="302">
        <v>0</v>
      </c>
      <c r="CI620" s="302">
        <v>0</v>
      </c>
      <c r="CJ620" s="302">
        <v>0</v>
      </c>
      <c r="CK620" s="302">
        <v>0</v>
      </c>
      <c r="CL620" s="302">
        <v>0</v>
      </c>
      <c r="CM620" s="302">
        <v>0</v>
      </c>
      <c r="CN620" s="302">
        <v>0</v>
      </c>
      <c r="CO620" s="302">
        <v>0</v>
      </c>
      <c r="CP620" s="302">
        <v>0</v>
      </c>
      <c r="CQ620" s="302">
        <v>0</v>
      </c>
      <c r="CR620" s="302">
        <v>0</v>
      </c>
      <c r="CS620" s="302">
        <v>0</v>
      </c>
      <c r="CT620" s="302">
        <v>0</v>
      </c>
      <c r="CU620" s="302">
        <v>0</v>
      </c>
      <c r="CV620" s="302">
        <v>0</v>
      </c>
      <c r="CW620" s="302">
        <v>0</v>
      </c>
      <c r="CX620" s="302">
        <v>0</v>
      </c>
      <c r="CY620" s="302">
        <v>0</v>
      </c>
      <c r="CZ620" s="302">
        <v>0</v>
      </c>
      <c r="DA620" s="302">
        <v>0</v>
      </c>
      <c r="DB620" s="302">
        <v>0</v>
      </c>
      <c r="DC620" s="302">
        <v>0</v>
      </c>
      <c r="DD620" s="302">
        <v>0</v>
      </c>
      <c r="DE620" s="302">
        <v>0</v>
      </c>
      <c r="DF620" s="302">
        <v>0</v>
      </c>
      <c r="DG620" s="302">
        <v>0</v>
      </c>
      <c r="DH620" s="302">
        <v>0</v>
      </c>
      <c r="DI620" s="302">
        <v>0</v>
      </c>
      <c r="DJ620" s="302">
        <v>0</v>
      </c>
      <c r="DK620" s="302">
        <v>0</v>
      </c>
      <c r="DL620" s="302">
        <v>0</v>
      </c>
      <c r="DM620" s="302">
        <v>0</v>
      </c>
      <c r="DN620" s="302">
        <v>0</v>
      </c>
      <c r="DO620" s="302">
        <v>0</v>
      </c>
      <c r="DP620" s="302">
        <v>0</v>
      </c>
      <c r="DQ620" s="302">
        <v>0</v>
      </c>
      <c r="DR620" s="302">
        <v>0</v>
      </c>
      <c r="DS620" s="302">
        <v>0</v>
      </c>
      <c r="DT620" s="302">
        <v>0</v>
      </c>
      <c r="DU620" s="302">
        <v>0</v>
      </c>
      <c r="DV620" s="302">
        <v>0</v>
      </c>
      <c r="DW620" s="169"/>
      <c r="DX620" s="177">
        <f>SUM(G620:DW620)</f>
        <v>0</v>
      </c>
    </row>
    <row r="621" spans="1:128" outlineLevel="1" x14ac:dyDescent="0.2">
      <c r="A621" s="168" t="str">
        <f ca="1">Language!A$912</f>
        <v>суммы в осн. валюте: график оплаты, без НДС</v>
      </c>
      <c r="B621" s="187"/>
      <c r="C621" s="147" t="str">
        <f t="shared" ref="C621:C639" ca="1" si="1179">CHOOSE(D621,CurName1,CurName2,CurName3)</f>
        <v>тыс. руб.</v>
      </c>
      <c r="D621" s="158">
        <v>1</v>
      </c>
      <c r="E621" s="154" t="s">
        <v>699</v>
      </c>
      <c r="F621" s="6" t="s">
        <v>3432</v>
      </c>
      <c r="G621" s="169">
        <f>G611*CHOOSE($D611,1,Параметры!G$59,Параметры!G$65)</f>
        <v>8333</v>
      </c>
      <c r="H621" s="169">
        <f>H611*CHOOSE($D611,1,Параметры!H$59,Параметры!H$65)</f>
        <v>0</v>
      </c>
      <c r="I621" s="169">
        <f>I611*CHOOSE($D611,1,Параметры!I$59,Параметры!I$65)</f>
        <v>39167</v>
      </c>
      <c r="J621" s="169">
        <f>J611*CHOOSE($D611,1,Параметры!J$59,Параметры!J$65)</f>
        <v>0</v>
      </c>
      <c r="K621" s="169">
        <f>K611*CHOOSE($D611,1,Параметры!K$59,Параметры!K$65)</f>
        <v>0</v>
      </c>
      <c r="L621" s="169">
        <f>L611*CHOOSE($D611,1,Параметры!L$59,Параметры!L$65)</f>
        <v>0</v>
      </c>
      <c r="M621" s="169">
        <f>M611*CHOOSE($D611,1,Параметры!M$59,Параметры!M$65)</f>
        <v>0</v>
      </c>
      <c r="N621" s="169">
        <f>N611*CHOOSE($D611,1,Параметры!N$59,Параметры!N$65)</f>
        <v>0</v>
      </c>
      <c r="O621" s="169">
        <f>O611*CHOOSE($D611,1,Параметры!O$59,Параметры!O$65)</f>
        <v>0</v>
      </c>
      <c r="P621" s="169">
        <f>P611*CHOOSE($D611,1,Параметры!P$59,Параметры!P$65)</f>
        <v>0</v>
      </c>
      <c r="Q621" s="169">
        <f>Q611*CHOOSE($D611,1,Параметры!Q$59,Параметры!Q$65)</f>
        <v>0</v>
      </c>
      <c r="R621" s="169">
        <f>R611*CHOOSE($D611,1,Параметры!R$59,Параметры!R$65)</f>
        <v>0</v>
      </c>
      <c r="S621" s="169">
        <f>S611*CHOOSE($D611,1,Параметры!S$59,Параметры!S$65)</f>
        <v>0</v>
      </c>
      <c r="T621" s="169">
        <f>T611*CHOOSE($D611,1,Параметры!T$59,Параметры!T$65)</f>
        <v>0</v>
      </c>
      <c r="U621" s="169">
        <f>U611*CHOOSE($D611,1,Параметры!U$59,Параметры!U$65)</f>
        <v>0</v>
      </c>
      <c r="V621" s="169">
        <f>V611*CHOOSE($D611,1,Параметры!V$59,Параметры!V$65)</f>
        <v>0</v>
      </c>
      <c r="W621" s="169">
        <f>W611*CHOOSE($D611,1,Параметры!W$59,Параметры!W$65)</f>
        <v>0</v>
      </c>
      <c r="X621" s="169">
        <f>X611*CHOOSE($D611,1,Параметры!X$59,Параметры!X$65)</f>
        <v>0</v>
      </c>
      <c r="Y621" s="169">
        <f>Y611*CHOOSE($D611,1,Параметры!Y$59,Параметры!Y$65)</f>
        <v>0</v>
      </c>
      <c r="Z621" s="169">
        <f>Z611*CHOOSE($D611,1,Параметры!Z$59,Параметры!Z$65)</f>
        <v>0</v>
      </c>
      <c r="AA621" s="169">
        <f>AA611*CHOOSE($D611,1,Параметры!AA$59,Параметры!AA$65)</f>
        <v>0</v>
      </c>
      <c r="AB621" s="169">
        <f>AB611*CHOOSE($D611,1,Параметры!AB$59,Параметры!AB$65)</f>
        <v>0</v>
      </c>
      <c r="AC621" s="169">
        <f>AC611*CHOOSE($D611,1,Параметры!AC$59,Параметры!AC$65)</f>
        <v>0</v>
      </c>
      <c r="AD621" s="169">
        <f>AD611*CHOOSE($D611,1,Параметры!AD$59,Параметры!AD$65)</f>
        <v>0</v>
      </c>
      <c r="AE621" s="169">
        <f>AE611*CHOOSE($D611,1,Параметры!AE$59,Параметры!AE$65)</f>
        <v>0</v>
      </c>
      <c r="AF621" s="169">
        <f>AF611*CHOOSE($D611,1,Параметры!AF$59,Параметры!AF$65)</f>
        <v>0</v>
      </c>
      <c r="AG621" s="169">
        <f>AG611*CHOOSE($D611,1,Параметры!AG$59,Параметры!AG$65)</f>
        <v>0</v>
      </c>
      <c r="AH621" s="169">
        <f>AH611*CHOOSE($D611,1,Параметры!AH$59,Параметры!AH$65)</f>
        <v>0</v>
      </c>
      <c r="AI621" s="169">
        <f>AI611*CHOOSE($D611,1,Параметры!AI$59,Параметры!AI$65)</f>
        <v>0</v>
      </c>
      <c r="AJ621" s="169">
        <f>AJ611*CHOOSE($D611,1,Параметры!AJ$59,Параметры!AJ$65)</f>
        <v>0</v>
      </c>
      <c r="AK621" s="169">
        <f>AK611*CHOOSE($D611,1,Параметры!AK$59,Параметры!AK$65)</f>
        <v>0</v>
      </c>
      <c r="AL621" s="169">
        <f>AL611*CHOOSE($D611,1,Параметры!AL$59,Параметры!AL$65)</f>
        <v>0</v>
      </c>
      <c r="AM621" s="169">
        <f>AM611*CHOOSE($D611,1,Параметры!AM$59,Параметры!AM$65)</f>
        <v>0</v>
      </c>
      <c r="AN621" s="169">
        <f>AN611*CHOOSE($D611,1,Параметры!AN$59,Параметры!AN$65)</f>
        <v>0</v>
      </c>
      <c r="AO621" s="169">
        <f>AO611*CHOOSE($D611,1,Параметры!AO$59,Параметры!AO$65)</f>
        <v>0</v>
      </c>
      <c r="AP621" s="169">
        <f>AP611*CHOOSE($D611,1,Параметры!AP$59,Параметры!AP$65)</f>
        <v>0</v>
      </c>
      <c r="AQ621" s="169">
        <f>AQ611*CHOOSE($D611,1,Параметры!AQ$59,Параметры!AQ$65)</f>
        <v>0</v>
      </c>
      <c r="AR621" s="169">
        <f>AR611*CHOOSE($D611,1,Параметры!AR$59,Параметры!AR$65)</f>
        <v>0</v>
      </c>
      <c r="AS621" s="169">
        <f>AS611*CHOOSE($D611,1,Параметры!AS$59,Параметры!AS$65)</f>
        <v>0</v>
      </c>
      <c r="AT621" s="169">
        <f>AT611*CHOOSE($D611,1,Параметры!AT$59,Параметры!AT$65)</f>
        <v>0</v>
      </c>
      <c r="AU621" s="169">
        <f>AU611*CHOOSE($D611,1,Параметры!AU$59,Параметры!AU$65)</f>
        <v>0</v>
      </c>
      <c r="AV621" s="169">
        <f>AV611*CHOOSE($D611,1,Параметры!AV$59,Параметры!AV$65)</f>
        <v>0</v>
      </c>
      <c r="AW621" s="169">
        <f>AW611*CHOOSE($D611,1,Параметры!AW$59,Параметры!AW$65)</f>
        <v>0</v>
      </c>
      <c r="AX621" s="169">
        <f>AX611*CHOOSE($D611,1,Параметры!AX$59,Параметры!AX$65)</f>
        <v>0</v>
      </c>
      <c r="AY621" s="169">
        <f>AY611*CHOOSE($D611,1,Параметры!AY$59,Параметры!AY$65)</f>
        <v>0</v>
      </c>
      <c r="AZ621" s="169">
        <f>AZ611*CHOOSE($D611,1,Параметры!AZ$59,Параметры!AZ$65)</f>
        <v>0</v>
      </c>
      <c r="BA621" s="169">
        <f>BA611*CHOOSE($D611,1,Параметры!BA$59,Параметры!BA$65)</f>
        <v>0</v>
      </c>
      <c r="BB621" s="169">
        <f>BB611*CHOOSE($D611,1,Параметры!BB$59,Параметры!BB$65)</f>
        <v>0</v>
      </c>
      <c r="BC621" s="169">
        <f>BC611*CHOOSE($D611,1,Параметры!BC$59,Параметры!BC$65)</f>
        <v>0</v>
      </c>
      <c r="BD621" s="169">
        <f>BD611*CHOOSE($D611,1,Параметры!BD$59,Параметры!BD$65)</f>
        <v>0</v>
      </c>
      <c r="BE621" s="169">
        <f>BE611*CHOOSE($D611,1,Параметры!BE$59,Параметры!BE$65)</f>
        <v>0</v>
      </c>
      <c r="BF621" s="169">
        <f>BF611*CHOOSE($D611,1,Параметры!BF$59,Параметры!BF$65)</f>
        <v>0</v>
      </c>
      <c r="BG621" s="169">
        <f>BG611*CHOOSE($D611,1,Параметры!BG$59,Параметры!BG$65)</f>
        <v>0</v>
      </c>
      <c r="BH621" s="169">
        <f>BH611*CHOOSE($D611,1,Параметры!BH$59,Параметры!BH$65)</f>
        <v>0</v>
      </c>
      <c r="BI621" s="169">
        <f>BI611*CHOOSE($D611,1,Параметры!BI$59,Параметры!BI$65)</f>
        <v>0</v>
      </c>
      <c r="BJ621" s="169">
        <f>BJ611*CHOOSE($D611,1,Параметры!BJ$59,Параметры!BJ$65)</f>
        <v>0</v>
      </c>
      <c r="BK621" s="169">
        <f>BK611*CHOOSE($D611,1,Параметры!BK$59,Параметры!BK$65)</f>
        <v>0</v>
      </c>
      <c r="BL621" s="169">
        <f>BL611*CHOOSE($D611,1,Параметры!BL$59,Параметры!BL$65)</f>
        <v>0</v>
      </c>
      <c r="BM621" s="169">
        <f>BM611*CHOOSE($D611,1,Параметры!BM$59,Параметры!BM$65)</f>
        <v>0</v>
      </c>
      <c r="BN621" s="169">
        <f>BN611*CHOOSE($D611,1,Параметры!BN$59,Параметры!BN$65)</f>
        <v>0</v>
      </c>
      <c r="BO621" s="169">
        <f>BO611*CHOOSE($D611,1,Параметры!BO$59,Параметры!BO$65)</f>
        <v>0</v>
      </c>
      <c r="BP621" s="169">
        <f>BP611*CHOOSE($D611,1,Параметры!BP$59,Параметры!BP$65)</f>
        <v>0</v>
      </c>
      <c r="BQ621" s="169">
        <f>BQ611*CHOOSE($D611,1,Параметры!BQ$59,Параметры!BQ$65)</f>
        <v>0</v>
      </c>
      <c r="BR621" s="169">
        <f>BR611*CHOOSE($D611,1,Параметры!BR$59,Параметры!BR$65)</f>
        <v>0</v>
      </c>
      <c r="BS621" s="169">
        <f>BS611*CHOOSE($D611,1,Параметры!BS$59,Параметры!BS$65)</f>
        <v>0</v>
      </c>
      <c r="BT621" s="169">
        <f>BT611*CHOOSE($D611,1,Параметры!BT$59,Параметры!BT$65)</f>
        <v>0</v>
      </c>
      <c r="BU621" s="169">
        <f>BU611*CHOOSE($D611,1,Параметры!BU$59,Параметры!BU$65)</f>
        <v>0</v>
      </c>
      <c r="BV621" s="169">
        <f>BV611*CHOOSE($D611,1,Параметры!BV$59,Параметры!BV$65)</f>
        <v>0</v>
      </c>
      <c r="BW621" s="169">
        <f>BW611*CHOOSE($D611,1,Параметры!BW$59,Параметры!BW$65)</f>
        <v>0</v>
      </c>
      <c r="BX621" s="169">
        <f>BX611*CHOOSE($D611,1,Параметры!BX$59,Параметры!BX$65)</f>
        <v>0</v>
      </c>
      <c r="BY621" s="169">
        <f>BY611*CHOOSE($D611,1,Параметры!BY$59,Параметры!BY$65)</f>
        <v>0</v>
      </c>
      <c r="BZ621" s="169">
        <f>BZ611*CHOOSE($D611,1,Параметры!BZ$59,Параметры!BZ$65)</f>
        <v>0</v>
      </c>
      <c r="CA621" s="169">
        <f>CA611*CHOOSE($D611,1,Параметры!CA$59,Параметры!CA$65)</f>
        <v>0</v>
      </c>
      <c r="CB621" s="169">
        <f>CB611*CHOOSE($D611,1,Параметры!CB$59,Параметры!CB$65)</f>
        <v>0</v>
      </c>
      <c r="CC621" s="169">
        <f>CC611*CHOOSE($D611,1,Параметры!CC$59,Параметры!CC$65)</f>
        <v>0</v>
      </c>
      <c r="CD621" s="169">
        <f>CD611*CHOOSE($D611,1,Параметры!CD$59,Параметры!CD$65)</f>
        <v>0</v>
      </c>
      <c r="CE621" s="169">
        <f>CE611*CHOOSE($D611,1,Параметры!CE$59,Параметры!CE$65)</f>
        <v>0</v>
      </c>
      <c r="CF621" s="169">
        <f>CF611*CHOOSE($D611,1,Параметры!CF$59,Параметры!CF$65)</f>
        <v>0</v>
      </c>
      <c r="CG621" s="169">
        <f>CG611*CHOOSE($D611,1,Параметры!CG$59,Параметры!CG$65)</f>
        <v>0</v>
      </c>
      <c r="CH621" s="169">
        <f>CH611*CHOOSE($D611,1,Параметры!CH$59,Параметры!CH$65)</f>
        <v>0</v>
      </c>
      <c r="CI621" s="169">
        <f>CI611*CHOOSE($D611,1,Параметры!CI$59,Параметры!CI$65)</f>
        <v>0</v>
      </c>
      <c r="CJ621" s="169">
        <f>CJ611*CHOOSE($D611,1,Параметры!CJ$59,Параметры!CJ$65)</f>
        <v>0</v>
      </c>
      <c r="CK621" s="169">
        <f>CK611*CHOOSE($D611,1,Параметры!CK$59,Параметры!CK$65)</f>
        <v>0</v>
      </c>
      <c r="CL621" s="169">
        <f>CL611*CHOOSE($D611,1,Параметры!CL$59,Параметры!CL$65)</f>
        <v>0</v>
      </c>
      <c r="CM621" s="169">
        <f>CM611*CHOOSE($D611,1,Параметры!CM$59,Параметры!CM$65)</f>
        <v>0</v>
      </c>
      <c r="CN621" s="169">
        <f>CN611*CHOOSE($D611,1,Параметры!CN$59,Параметры!CN$65)</f>
        <v>0</v>
      </c>
      <c r="CO621" s="169">
        <f>CO611*CHOOSE($D611,1,Параметры!CO$59,Параметры!CO$65)</f>
        <v>0</v>
      </c>
      <c r="CP621" s="169">
        <f>CP611*CHOOSE($D611,1,Параметры!CP$59,Параметры!CP$65)</f>
        <v>0</v>
      </c>
      <c r="CQ621" s="169">
        <f>CQ611*CHOOSE($D611,1,Параметры!CQ$59,Параметры!CQ$65)</f>
        <v>0</v>
      </c>
      <c r="CR621" s="169">
        <f>CR611*CHOOSE($D611,1,Параметры!CR$59,Параметры!CR$65)</f>
        <v>0</v>
      </c>
      <c r="CS621" s="169">
        <f>CS611*CHOOSE($D611,1,Параметры!CS$59,Параметры!CS$65)</f>
        <v>0</v>
      </c>
      <c r="CT621" s="169">
        <f>CT611*CHOOSE($D611,1,Параметры!CT$59,Параметры!CT$65)</f>
        <v>0</v>
      </c>
      <c r="CU621" s="169">
        <f>CU611*CHOOSE($D611,1,Параметры!CU$59,Параметры!CU$65)</f>
        <v>0</v>
      </c>
      <c r="CV621" s="169">
        <f>CV611*CHOOSE($D611,1,Параметры!CV$59,Параметры!CV$65)</f>
        <v>0</v>
      </c>
      <c r="CW621" s="169">
        <f>CW611*CHOOSE($D611,1,Параметры!CW$59,Параметры!CW$65)</f>
        <v>0</v>
      </c>
      <c r="CX621" s="169">
        <f>CX611*CHOOSE($D611,1,Параметры!CX$59,Параметры!CX$65)</f>
        <v>0</v>
      </c>
      <c r="CY621" s="169">
        <f>CY611*CHOOSE($D611,1,Параметры!CY$59,Параметры!CY$65)</f>
        <v>0</v>
      </c>
      <c r="CZ621" s="169">
        <f>CZ611*CHOOSE($D611,1,Параметры!CZ$59,Параметры!CZ$65)</f>
        <v>0</v>
      </c>
      <c r="DA621" s="169">
        <f>DA611*CHOOSE($D611,1,Параметры!DA$59,Параметры!DA$65)</f>
        <v>0</v>
      </c>
      <c r="DB621" s="169">
        <f>DB611*CHOOSE($D611,1,Параметры!DB$59,Параметры!DB$65)</f>
        <v>0</v>
      </c>
      <c r="DC621" s="169">
        <f>DC611*CHOOSE($D611,1,Параметры!DC$59,Параметры!DC$65)</f>
        <v>0</v>
      </c>
      <c r="DD621" s="169">
        <f>DD611*CHOOSE($D611,1,Параметры!DD$59,Параметры!DD$65)</f>
        <v>0</v>
      </c>
      <c r="DE621" s="169">
        <f>DE611*CHOOSE($D611,1,Параметры!DE$59,Параметры!DE$65)</f>
        <v>0</v>
      </c>
      <c r="DF621" s="169">
        <f>DF611*CHOOSE($D611,1,Параметры!DF$59,Параметры!DF$65)</f>
        <v>0</v>
      </c>
      <c r="DG621" s="169">
        <f>DG611*CHOOSE($D611,1,Параметры!DG$59,Параметры!DG$65)</f>
        <v>0</v>
      </c>
      <c r="DH621" s="169">
        <f>DH611*CHOOSE($D611,1,Параметры!DH$59,Параметры!DH$65)</f>
        <v>0</v>
      </c>
      <c r="DI621" s="169">
        <f>DI611*CHOOSE($D611,1,Параметры!DI$59,Параметры!DI$65)</f>
        <v>0</v>
      </c>
      <c r="DJ621" s="169">
        <f>DJ611*CHOOSE($D611,1,Параметры!DJ$59,Параметры!DJ$65)</f>
        <v>0</v>
      </c>
      <c r="DK621" s="169">
        <f>DK611*CHOOSE($D611,1,Параметры!DK$59,Параметры!DK$65)</f>
        <v>0</v>
      </c>
      <c r="DL621" s="169">
        <f>DL611*CHOOSE($D611,1,Параметры!DL$59,Параметры!DL$65)</f>
        <v>0</v>
      </c>
      <c r="DM621" s="169">
        <f>DM611*CHOOSE($D611,1,Параметры!DM$59,Параметры!DM$65)</f>
        <v>0</v>
      </c>
      <c r="DN621" s="169">
        <f>DN611*CHOOSE($D611,1,Параметры!DN$59,Параметры!DN$65)</f>
        <v>0</v>
      </c>
      <c r="DO621" s="169">
        <f>DO611*CHOOSE($D611,1,Параметры!DO$59,Параметры!DO$65)</f>
        <v>0</v>
      </c>
      <c r="DP621" s="169">
        <f>DP611*CHOOSE($D611,1,Параметры!DP$59,Параметры!DP$65)</f>
        <v>0</v>
      </c>
      <c r="DQ621" s="169">
        <f>DQ611*CHOOSE($D611,1,Параметры!DQ$59,Параметры!DQ$65)</f>
        <v>0</v>
      </c>
      <c r="DR621" s="169">
        <f>DR611*CHOOSE($D611,1,Параметры!DR$59,Параметры!DR$65)</f>
        <v>0</v>
      </c>
      <c r="DS621" s="169">
        <f>DS611*CHOOSE($D611,1,Параметры!DS$59,Параметры!DS$65)</f>
        <v>0</v>
      </c>
      <c r="DT621" s="169">
        <f>DT611*CHOOSE($D611,1,Параметры!DT$59,Параметры!DT$65)</f>
        <v>0</v>
      </c>
      <c r="DU621" s="169">
        <f>DU611*CHOOSE($D611,1,Параметры!DU$59,Параметры!DU$65)</f>
        <v>0</v>
      </c>
      <c r="DV621" s="169">
        <f>DV611*CHOOSE($D611,1,Параметры!DV$59,Параметры!DV$65)</f>
        <v>0</v>
      </c>
      <c r="DW621" s="169"/>
      <c r="DX621" s="177">
        <f>SUM(G621:DW621)</f>
        <v>47500</v>
      </c>
    </row>
    <row r="622" spans="1:128" outlineLevel="1" x14ac:dyDescent="0.2">
      <c r="A622" s="171" t="str">
        <f ca="1">Language!A$1499</f>
        <v>график оплаты, с НДС</v>
      </c>
      <c r="B622" s="147"/>
      <c r="C622" s="147" t="str">
        <f t="shared" ca="1" si="1179"/>
        <v>тыс. руб.</v>
      </c>
      <c r="D622" s="158">
        <v>1</v>
      </c>
      <c r="E622" s="154" t="s">
        <v>875</v>
      </c>
      <c r="F622" s="6" t="s">
        <v>3082</v>
      </c>
      <c r="G622" s="169">
        <f t="shared" ref="G622:BR622" si="1180">G621+G626+G632</f>
        <v>9999.6</v>
      </c>
      <c r="H622" s="169">
        <f t="shared" si="1180"/>
        <v>0</v>
      </c>
      <c r="I622" s="169">
        <f t="shared" si="1180"/>
        <v>47000.4</v>
      </c>
      <c r="J622" s="169">
        <f t="shared" si="1180"/>
        <v>0</v>
      </c>
      <c r="K622" s="169">
        <f t="shared" si="1180"/>
        <v>0</v>
      </c>
      <c r="L622" s="169">
        <f t="shared" si="1180"/>
        <v>0</v>
      </c>
      <c r="M622" s="169">
        <f t="shared" si="1180"/>
        <v>0</v>
      </c>
      <c r="N622" s="169">
        <f t="shared" si="1180"/>
        <v>0</v>
      </c>
      <c r="O622" s="169">
        <f t="shared" si="1180"/>
        <v>0</v>
      </c>
      <c r="P622" s="169">
        <f t="shared" si="1180"/>
        <v>0</v>
      </c>
      <c r="Q622" s="169">
        <f t="shared" si="1180"/>
        <v>0</v>
      </c>
      <c r="R622" s="169">
        <f t="shared" si="1180"/>
        <v>0</v>
      </c>
      <c r="S622" s="169">
        <f t="shared" si="1180"/>
        <v>0</v>
      </c>
      <c r="T622" s="169">
        <f t="shared" si="1180"/>
        <v>0</v>
      </c>
      <c r="U622" s="169">
        <f t="shared" si="1180"/>
        <v>0</v>
      </c>
      <c r="V622" s="169">
        <f t="shared" si="1180"/>
        <v>0</v>
      </c>
      <c r="W622" s="169">
        <f t="shared" si="1180"/>
        <v>0</v>
      </c>
      <c r="X622" s="169">
        <f t="shared" si="1180"/>
        <v>0</v>
      </c>
      <c r="Y622" s="169">
        <f t="shared" si="1180"/>
        <v>0</v>
      </c>
      <c r="Z622" s="169">
        <f t="shared" si="1180"/>
        <v>0</v>
      </c>
      <c r="AA622" s="169">
        <f t="shared" si="1180"/>
        <v>0</v>
      </c>
      <c r="AB622" s="169">
        <f t="shared" si="1180"/>
        <v>0</v>
      </c>
      <c r="AC622" s="169">
        <f t="shared" si="1180"/>
        <v>0</v>
      </c>
      <c r="AD622" s="169">
        <f t="shared" si="1180"/>
        <v>0</v>
      </c>
      <c r="AE622" s="169">
        <f t="shared" si="1180"/>
        <v>0</v>
      </c>
      <c r="AF622" s="169">
        <f t="shared" si="1180"/>
        <v>0</v>
      </c>
      <c r="AG622" s="169">
        <f t="shared" si="1180"/>
        <v>0</v>
      </c>
      <c r="AH622" s="169">
        <f t="shared" si="1180"/>
        <v>0</v>
      </c>
      <c r="AI622" s="169">
        <f t="shared" si="1180"/>
        <v>0</v>
      </c>
      <c r="AJ622" s="169">
        <f t="shared" si="1180"/>
        <v>0</v>
      </c>
      <c r="AK622" s="169">
        <f t="shared" si="1180"/>
        <v>0</v>
      </c>
      <c r="AL622" s="169">
        <f t="shared" si="1180"/>
        <v>0</v>
      </c>
      <c r="AM622" s="169">
        <f t="shared" si="1180"/>
        <v>0</v>
      </c>
      <c r="AN622" s="169">
        <f t="shared" si="1180"/>
        <v>0</v>
      </c>
      <c r="AO622" s="169">
        <f t="shared" si="1180"/>
        <v>0</v>
      </c>
      <c r="AP622" s="169">
        <f t="shared" si="1180"/>
        <v>0</v>
      </c>
      <c r="AQ622" s="169">
        <f t="shared" si="1180"/>
        <v>0</v>
      </c>
      <c r="AR622" s="169">
        <f t="shared" si="1180"/>
        <v>0</v>
      </c>
      <c r="AS622" s="169">
        <f t="shared" si="1180"/>
        <v>0</v>
      </c>
      <c r="AT622" s="169">
        <f t="shared" si="1180"/>
        <v>0</v>
      </c>
      <c r="AU622" s="169">
        <f t="shared" si="1180"/>
        <v>0</v>
      </c>
      <c r="AV622" s="169">
        <f t="shared" si="1180"/>
        <v>0</v>
      </c>
      <c r="AW622" s="169">
        <f t="shared" si="1180"/>
        <v>0</v>
      </c>
      <c r="AX622" s="169">
        <f t="shared" si="1180"/>
        <v>0</v>
      </c>
      <c r="AY622" s="169">
        <f t="shared" si="1180"/>
        <v>0</v>
      </c>
      <c r="AZ622" s="169">
        <f t="shared" si="1180"/>
        <v>0</v>
      </c>
      <c r="BA622" s="169">
        <f t="shared" si="1180"/>
        <v>0</v>
      </c>
      <c r="BB622" s="169">
        <f t="shared" si="1180"/>
        <v>0</v>
      </c>
      <c r="BC622" s="169">
        <f t="shared" si="1180"/>
        <v>0</v>
      </c>
      <c r="BD622" s="169">
        <f t="shared" si="1180"/>
        <v>0</v>
      </c>
      <c r="BE622" s="169">
        <f t="shared" si="1180"/>
        <v>0</v>
      </c>
      <c r="BF622" s="169">
        <f t="shared" si="1180"/>
        <v>0</v>
      </c>
      <c r="BG622" s="169">
        <f t="shared" si="1180"/>
        <v>0</v>
      </c>
      <c r="BH622" s="169">
        <f t="shared" si="1180"/>
        <v>0</v>
      </c>
      <c r="BI622" s="169">
        <f t="shared" si="1180"/>
        <v>0</v>
      </c>
      <c r="BJ622" s="169">
        <f t="shared" si="1180"/>
        <v>0</v>
      </c>
      <c r="BK622" s="169">
        <f t="shared" si="1180"/>
        <v>0</v>
      </c>
      <c r="BL622" s="169">
        <f t="shared" si="1180"/>
        <v>0</v>
      </c>
      <c r="BM622" s="169">
        <f t="shared" si="1180"/>
        <v>0</v>
      </c>
      <c r="BN622" s="169">
        <f t="shared" si="1180"/>
        <v>0</v>
      </c>
      <c r="BO622" s="169">
        <f t="shared" si="1180"/>
        <v>0</v>
      </c>
      <c r="BP622" s="169">
        <f t="shared" si="1180"/>
        <v>0</v>
      </c>
      <c r="BQ622" s="169">
        <f t="shared" si="1180"/>
        <v>0</v>
      </c>
      <c r="BR622" s="169">
        <f t="shared" si="1180"/>
        <v>0</v>
      </c>
      <c r="BS622" s="169">
        <f t="shared" ref="BS622:DV622" si="1181">BS621+BS626+BS632</f>
        <v>0</v>
      </c>
      <c r="BT622" s="169">
        <f t="shared" si="1181"/>
        <v>0</v>
      </c>
      <c r="BU622" s="169">
        <f t="shared" si="1181"/>
        <v>0</v>
      </c>
      <c r="BV622" s="169">
        <f t="shared" si="1181"/>
        <v>0</v>
      </c>
      <c r="BW622" s="169">
        <f t="shared" si="1181"/>
        <v>0</v>
      </c>
      <c r="BX622" s="169">
        <f t="shared" si="1181"/>
        <v>0</v>
      </c>
      <c r="BY622" s="169">
        <f t="shared" si="1181"/>
        <v>0</v>
      </c>
      <c r="BZ622" s="169">
        <f t="shared" si="1181"/>
        <v>0</v>
      </c>
      <c r="CA622" s="169">
        <f t="shared" si="1181"/>
        <v>0</v>
      </c>
      <c r="CB622" s="169">
        <f t="shared" si="1181"/>
        <v>0</v>
      </c>
      <c r="CC622" s="169">
        <f t="shared" si="1181"/>
        <v>0</v>
      </c>
      <c r="CD622" s="169">
        <f t="shared" si="1181"/>
        <v>0</v>
      </c>
      <c r="CE622" s="169">
        <f t="shared" si="1181"/>
        <v>0</v>
      </c>
      <c r="CF622" s="169">
        <f t="shared" si="1181"/>
        <v>0</v>
      </c>
      <c r="CG622" s="169">
        <f t="shared" si="1181"/>
        <v>0</v>
      </c>
      <c r="CH622" s="169">
        <f t="shared" si="1181"/>
        <v>0</v>
      </c>
      <c r="CI622" s="169">
        <f t="shared" si="1181"/>
        <v>0</v>
      </c>
      <c r="CJ622" s="169">
        <f t="shared" si="1181"/>
        <v>0</v>
      </c>
      <c r="CK622" s="169">
        <f t="shared" si="1181"/>
        <v>0</v>
      </c>
      <c r="CL622" s="169">
        <f t="shared" si="1181"/>
        <v>0</v>
      </c>
      <c r="CM622" s="169">
        <f t="shared" si="1181"/>
        <v>0</v>
      </c>
      <c r="CN622" s="169">
        <f t="shared" si="1181"/>
        <v>0</v>
      </c>
      <c r="CO622" s="169">
        <f t="shared" si="1181"/>
        <v>0</v>
      </c>
      <c r="CP622" s="169">
        <f t="shared" si="1181"/>
        <v>0</v>
      </c>
      <c r="CQ622" s="169">
        <f t="shared" si="1181"/>
        <v>0</v>
      </c>
      <c r="CR622" s="169">
        <f t="shared" si="1181"/>
        <v>0</v>
      </c>
      <c r="CS622" s="169">
        <f t="shared" si="1181"/>
        <v>0</v>
      </c>
      <c r="CT622" s="169">
        <f t="shared" si="1181"/>
        <v>0</v>
      </c>
      <c r="CU622" s="169">
        <f t="shared" si="1181"/>
        <v>0</v>
      </c>
      <c r="CV622" s="169">
        <f t="shared" si="1181"/>
        <v>0</v>
      </c>
      <c r="CW622" s="169">
        <f t="shared" si="1181"/>
        <v>0</v>
      </c>
      <c r="CX622" s="169">
        <f t="shared" si="1181"/>
        <v>0</v>
      </c>
      <c r="CY622" s="169">
        <f t="shared" si="1181"/>
        <v>0</v>
      </c>
      <c r="CZ622" s="169">
        <f t="shared" si="1181"/>
        <v>0</v>
      </c>
      <c r="DA622" s="169">
        <f t="shared" si="1181"/>
        <v>0</v>
      </c>
      <c r="DB622" s="169">
        <f t="shared" si="1181"/>
        <v>0</v>
      </c>
      <c r="DC622" s="169">
        <f t="shared" si="1181"/>
        <v>0</v>
      </c>
      <c r="DD622" s="169">
        <f t="shared" si="1181"/>
        <v>0</v>
      </c>
      <c r="DE622" s="169">
        <f t="shared" si="1181"/>
        <v>0</v>
      </c>
      <c r="DF622" s="169">
        <f t="shared" si="1181"/>
        <v>0</v>
      </c>
      <c r="DG622" s="169">
        <f t="shared" si="1181"/>
        <v>0</v>
      </c>
      <c r="DH622" s="169">
        <f t="shared" si="1181"/>
        <v>0</v>
      </c>
      <c r="DI622" s="169">
        <f t="shared" si="1181"/>
        <v>0</v>
      </c>
      <c r="DJ622" s="169">
        <f t="shared" si="1181"/>
        <v>0</v>
      </c>
      <c r="DK622" s="169">
        <f t="shared" si="1181"/>
        <v>0</v>
      </c>
      <c r="DL622" s="169">
        <f t="shared" si="1181"/>
        <v>0</v>
      </c>
      <c r="DM622" s="169">
        <f t="shared" si="1181"/>
        <v>0</v>
      </c>
      <c r="DN622" s="169">
        <f t="shared" si="1181"/>
        <v>0</v>
      </c>
      <c r="DO622" s="169">
        <f t="shared" si="1181"/>
        <v>0</v>
      </c>
      <c r="DP622" s="169">
        <f t="shared" si="1181"/>
        <v>0</v>
      </c>
      <c r="DQ622" s="169">
        <f t="shared" si="1181"/>
        <v>0</v>
      </c>
      <c r="DR622" s="169">
        <f t="shared" si="1181"/>
        <v>0</v>
      </c>
      <c r="DS622" s="169">
        <f t="shared" si="1181"/>
        <v>0</v>
      </c>
      <c r="DT622" s="169">
        <f t="shared" si="1181"/>
        <v>0</v>
      </c>
      <c r="DU622" s="169">
        <f t="shared" si="1181"/>
        <v>0</v>
      </c>
      <c r="DV622" s="169">
        <f t="shared" si="1181"/>
        <v>0</v>
      </c>
      <c r="DW622" s="169"/>
      <c r="DX622" s="177">
        <f>SUM(G622:DW622)</f>
        <v>57000</v>
      </c>
    </row>
    <row r="623" spans="1:128" outlineLevel="1" x14ac:dyDescent="0.2">
      <c r="A623" s="171" t="str">
        <f ca="1">Language!A$913</f>
        <v>ранее осуществленные инвестиции, без НДС</v>
      </c>
      <c r="B623" s="196">
        <f>B612*CHOOSE(D612,1,Параметры!G$59,Параметры!G$65)</f>
        <v>0</v>
      </c>
      <c r="C623" s="147" t="str">
        <f t="shared" ca="1" si="1179"/>
        <v>тыс. руб.</v>
      </c>
      <c r="D623" s="158">
        <v>1</v>
      </c>
      <c r="E623" s="154" t="s">
        <v>1065</v>
      </c>
      <c r="F623" s="6" t="s">
        <v>3426</v>
      </c>
      <c r="G623" s="154">
        <f>B623</f>
        <v>0</v>
      </c>
      <c r="H623" s="154"/>
      <c r="I623" s="154"/>
      <c r="J623" s="154"/>
      <c r="K623" s="154"/>
      <c r="L623" s="154"/>
      <c r="M623" s="154"/>
      <c r="N623" s="154"/>
      <c r="O623" s="154"/>
      <c r="P623" s="154"/>
      <c r="Q623" s="154"/>
      <c r="R623" s="154"/>
      <c r="S623" s="154"/>
      <c r="T623" s="154"/>
      <c r="U623" s="154"/>
      <c r="V623" s="154"/>
      <c r="W623" s="154"/>
      <c r="X623" s="154"/>
      <c r="Y623" s="154"/>
      <c r="Z623" s="154"/>
      <c r="AA623" s="154"/>
      <c r="AB623" s="154"/>
      <c r="AC623" s="154"/>
      <c r="AD623" s="154"/>
      <c r="AE623" s="154"/>
      <c r="AF623" s="154"/>
      <c r="AG623" s="154"/>
      <c r="AH623" s="154"/>
      <c r="AI623" s="154"/>
      <c r="AJ623" s="154"/>
      <c r="AK623" s="154"/>
      <c r="AL623" s="154"/>
      <c r="AM623" s="154"/>
      <c r="AN623" s="154"/>
      <c r="AO623" s="154"/>
      <c r="AP623" s="154"/>
      <c r="AQ623" s="154"/>
      <c r="AR623" s="154"/>
      <c r="AS623" s="154"/>
      <c r="AT623" s="154"/>
      <c r="AU623" s="154"/>
      <c r="AV623" s="154"/>
      <c r="AW623" s="154"/>
      <c r="AX623" s="154"/>
      <c r="AY623" s="154"/>
      <c r="AZ623" s="154"/>
      <c r="BA623" s="154"/>
      <c r="BB623" s="154"/>
      <c r="BC623" s="154"/>
      <c r="BD623" s="154"/>
      <c r="BE623" s="154"/>
      <c r="BF623" s="154"/>
      <c r="BG623" s="154"/>
      <c r="BH623" s="154"/>
      <c r="BI623" s="154"/>
      <c r="BJ623" s="154"/>
      <c r="BK623" s="154"/>
      <c r="BL623" s="154"/>
      <c r="BM623" s="154"/>
      <c r="BN623" s="154"/>
      <c r="BO623" s="154"/>
      <c r="BP623" s="154"/>
      <c r="BQ623" s="154"/>
      <c r="BR623" s="154"/>
      <c r="BS623" s="154"/>
      <c r="BT623" s="154"/>
      <c r="BU623" s="154"/>
      <c r="BV623" s="154"/>
      <c r="BW623" s="154"/>
      <c r="BX623" s="154"/>
      <c r="BY623" s="154"/>
      <c r="BZ623" s="154"/>
      <c r="CA623" s="154"/>
      <c r="CB623" s="154"/>
      <c r="CC623" s="154"/>
      <c r="CD623" s="154"/>
      <c r="CE623" s="154"/>
      <c r="CF623" s="154"/>
      <c r="CG623" s="154"/>
      <c r="CH623" s="154"/>
      <c r="CI623" s="154"/>
      <c r="CJ623" s="154"/>
      <c r="CK623" s="154"/>
      <c r="CL623" s="154"/>
      <c r="CM623" s="154"/>
      <c r="CN623" s="154"/>
      <c r="CO623" s="154"/>
      <c r="CP623" s="154"/>
      <c r="CQ623" s="154"/>
      <c r="CR623" s="154"/>
      <c r="CS623" s="154"/>
      <c r="CT623" s="154"/>
      <c r="CU623" s="154"/>
      <c r="CV623" s="154"/>
      <c r="CW623" s="154"/>
      <c r="CX623" s="154"/>
      <c r="CY623" s="154"/>
      <c r="CZ623" s="154"/>
      <c r="DA623" s="154"/>
      <c r="DB623" s="154"/>
      <c r="DC623" s="154"/>
      <c r="DD623" s="154"/>
      <c r="DE623" s="154"/>
      <c r="DF623" s="154"/>
      <c r="DG623" s="154"/>
      <c r="DH623" s="154"/>
      <c r="DI623" s="154"/>
      <c r="DJ623" s="154"/>
      <c r="DK623" s="154"/>
      <c r="DL623" s="154"/>
      <c r="DM623" s="154"/>
      <c r="DN623" s="154"/>
      <c r="DO623" s="154"/>
      <c r="DP623" s="154"/>
      <c r="DQ623" s="154"/>
      <c r="DR623" s="154"/>
      <c r="DS623" s="154"/>
      <c r="DT623" s="154"/>
      <c r="DU623" s="154"/>
      <c r="DV623" s="154"/>
      <c r="DW623" s="154"/>
      <c r="DX623" s="177"/>
    </row>
    <row r="624" spans="1:128" outlineLevel="1" x14ac:dyDescent="0.2">
      <c r="A624" s="171" t="str">
        <f ca="1">Language!A$914</f>
        <v>НДС к ранее осуществленным инвестициям</v>
      </c>
      <c r="B624" s="196">
        <f>B623*G619</f>
        <v>0</v>
      </c>
      <c r="C624" s="147" t="str">
        <f t="shared" ca="1" si="1179"/>
        <v>тыс. руб.</v>
      </c>
      <c r="D624" s="158">
        <v>1</v>
      </c>
      <c r="E624" s="154" t="s">
        <v>1067</v>
      </c>
      <c r="F624" s="6" t="s">
        <v>3426</v>
      </c>
      <c r="G624" s="169">
        <f>B624</f>
        <v>0</v>
      </c>
      <c r="H624" s="169"/>
      <c r="I624" s="169"/>
      <c r="J624" s="169"/>
      <c r="K624" s="169"/>
      <c r="L624" s="169"/>
      <c r="M624" s="169"/>
      <c r="N624" s="169"/>
      <c r="O624" s="169"/>
      <c r="P624" s="169"/>
      <c r="Q624" s="169"/>
      <c r="R624" s="169"/>
      <c r="S624" s="169"/>
      <c r="T624" s="169"/>
      <c r="U624" s="169"/>
      <c r="V624" s="169"/>
      <c r="W624" s="169"/>
      <c r="X624" s="169"/>
      <c r="Y624" s="169"/>
      <c r="Z624" s="169"/>
      <c r="AA624" s="169"/>
      <c r="AB624" s="169"/>
      <c r="AC624" s="169"/>
      <c r="AD624" s="169"/>
      <c r="AE624" s="169"/>
      <c r="AF624" s="169"/>
      <c r="AG624" s="169"/>
      <c r="AH624" s="169"/>
      <c r="AI624" s="169"/>
      <c r="AJ624" s="169"/>
      <c r="AK624" s="169"/>
      <c r="AL624" s="169"/>
      <c r="AM624" s="169"/>
      <c r="AN624" s="169"/>
      <c r="AO624" s="169"/>
      <c r="AP624" s="169"/>
      <c r="AQ624" s="169"/>
      <c r="AR624" s="169"/>
      <c r="AS624" s="169"/>
      <c r="AT624" s="169"/>
      <c r="AU624" s="169"/>
      <c r="AV624" s="169"/>
      <c r="AW624" s="169"/>
      <c r="AX624" s="169"/>
      <c r="AY624" s="169"/>
      <c r="AZ624" s="169"/>
      <c r="BA624" s="169"/>
      <c r="BB624" s="169"/>
      <c r="BC624" s="169"/>
      <c r="BD624" s="169"/>
      <c r="BE624" s="169"/>
      <c r="BF624" s="169"/>
      <c r="BG624" s="169"/>
      <c r="BH624" s="169"/>
      <c r="BI624" s="169"/>
      <c r="BJ624" s="169"/>
      <c r="BK624" s="169"/>
      <c r="BL624" s="169"/>
      <c r="BM624" s="169"/>
      <c r="BN624" s="169"/>
      <c r="BO624" s="169"/>
      <c r="BP624" s="169"/>
      <c r="BQ624" s="169"/>
      <c r="BR624" s="169"/>
      <c r="BS624" s="169"/>
      <c r="BT624" s="169"/>
      <c r="BU624" s="169"/>
      <c r="BV624" s="169"/>
      <c r="BW624" s="169"/>
      <c r="BX624" s="169"/>
      <c r="BY624" s="169"/>
      <c r="BZ624" s="169"/>
      <c r="CA624" s="169"/>
      <c r="CB624" s="169"/>
      <c r="CC624" s="169"/>
      <c r="CD624" s="169"/>
      <c r="CE624" s="169"/>
      <c r="CF624" s="169"/>
      <c r="CG624" s="169"/>
      <c r="CH624" s="169"/>
      <c r="CI624" s="169"/>
      <c r="CJ624" s="169"/>
      <c r="CK624" s="169"/>
      <c r="CL624" s="169"/>
      <c r="CM624" s="169"/>
      <c r="CN624" s="169"/>
      <c r="CO624" s="169"/>
      <c r="CP624" s="169"/>
      <c r="CQ624" s="169"/>
      <c r="CR624" s="169"/>
      <c r="CS624" s="169"/>
      <c r="CT624" s="169"/>
      <c r="CU624" s="169"/>
      <c r="CV624" s="169"/>
      <c r="CW624" s="169"/>
      <c r="CX624" s="169"/>
      <c r="CY624" s="169"/>
      <c r="CZ624" s="169"/>
      <c r="DA624" s="169"/>
      <c r="DB624" s="169"/>
      <c r="DC624" s="169"/>
      <c r="DD624" s="169"/>
      <c r="DE624" s="169"/>
      <c r="DF624" s="169"/>
      <c r="DG624" s="169"/>
      <c r="DH624" s="169"/>
      <c r="DI624" s="169"/>
      <c r="DJ624" s="169"/>
      <c r="DK624" s="169"/>
      <c r="DL624" s="169"/>
      <c r="DM624" s="169"/>
      <c r="DN624" s="169"/>
      <c r="DO624" s="169"/>
      <c r="DP624" s="169"/>
      <c r="DQ624" s="169"/>
      <c r="DR624" s="169"/>
      <c r="DS624" s="169"/>
      <c r="DT624" s="169"/>
      <c r="DU624" s="169"/>
      <c r="DV624" s="169"/>
      <c r="DW624" s="169"/>
      <c r="DX624" s="177"/>
    </row>
    <row r="625" spans="1:128" outlineLevel="1" x14ac:dyDescent="0.2">
      <c r="A625" s="171" t="str">
        <f ca="1">Language!A$915</f>
        <v>график ввода в эксплуатацию, без НДС</v>
      </c>
      <c r="B625" s="187"/>
      <c r="C625" s="147" t="str">
        <f t="shared" ca="1" si="1179"/>
        <v>тыс. руб.</v>
      </c>
      <c r="D625" s="158">
        <v>1</v>
      </c>
      <c r="F625" s="6" t="s">
        <v>3082</v>
      </c>
      <c r="G625" s="169">
        <f>G613*CHOOSE($D613,1,Параметры!G$59,Параметры!G$65)</f>
        <v>47500</v>
      </c>
      <c r="H625" s="169">
        <f>H613*CHOOSE($D613,1,Параметры!H$59,Параметры!H$65)</f>
        <v>0</v>
      </c>
      <c r="I625" s="169">
        <f>I613*CHOOSE($D613,1,Параметры!I$59,Параметры!I$65)</f>
        <v>0</v>
      </c>
      <c r="J625" s="169">
        <f>J613*CHOOSE($D613,1,Параметры!J$59,Параметры!J$65)</f>
        <v>0</v>
      </c>
      <c r="K625" s="169">
        <f>K613*CHOOSE($D613,1,Параметры!K$59,Параметры!K$65)</f>
        <v>0</v>
      </c>
      <c r="L625" s="169">
        <f>L613*CHOOSE($D613,1,Параметры!L$59,Параметры!L$65)</f>
        <v>0</v>
      </c>
      <c r="M625" s="169">
        <f>M613*CHOOSE($D613,1,Параметры!M$59,Параметры!M$65)</f>
        <v>0</v>
      </c>
      <c r="N625" s="169">
        <f>N613*CHOOSE($D613,1,Параметры!N$59,Параметры!N$65)</f>
        <v>0</v>
      </c>
      <c r="O625" s="169">
        <f>O613*CHOOSE($D613,1,Параметры!O$59,Параметры!O$65)</f>
        <v>0</v>
      </c>
      <c r="P625" s="169">
        <f>P613*CHOOSE($D613,1,Параметры!P$59,Параметры!P$65)</f>
        <v>0</v>
      </c>
      <c r="Q625" s="169">
        <f>Q613*CHOOSE($D613,1,Параметры!Q$59,Параметры!Q$65)</f>
        <v>0</v>
      </c>
      <c r="R625" s="169">
        <f>R613*CHOOSE($D613,1,Параметры!R$59,Параметры!R$65)</f>
        <v>0</v>
      </c>
      <c r="S625" s="169">
        <f>S613*CHOOSE($D613,1,Параметры!S$59,Параметры!S$65)</f>
        <v>0</v>
      </c>
      <c r="T625" s="169">
        <f>T613*CHOOSE($D613,1,Параметры!T$59,Параметры!T$65)</f>
        <v>0</v>
      </c>
      <c r="U625" s="169">
        <f>U613*CHOOSE($D613,1,Параметры!U$59,Параметры!U$65)</f>
        <v>0</v>
      </c>
      <c r="V625" s="169">
        <f>V613*CHOOSE($D613,1,Параметры!V$59,Параметры!V$65)</f>
        <v>0</v>
      </c>
      <c r="W625" s="169">
        <f>W613*CHOOSE($D613,1,Параметры!W$59,Параметры!W$65)</f>
        <v>0</v>
      </c>
      <c r="X625" s="169">
        <f>X613*CHOOSE($D613,1,Параметры!X$59,Параметры!X$65)</f>
        <v>0</v>
      </c>
      <c r="Y625" s="169">
        <f>Y613*CHOOSE($D613,1,Параметры!Y$59,Параметры!Y$65)</f>
        <v>0</v>
      </c>
      <c r="Z625" s="169">
        <f>Z613*CHOOSE($D613,1,Параметры!Z$59,Параметры!Z$65)</f>
        <v>0</v>
      </c>
      <c r="AA625" s="169">
        <f>AA613*CHOOSE($D613,1,Параметры!AA$59,Параметры!AA$65)</f>
        <v>0</v>
      </c>
      <c r="AB625" s="169">
        <f>AB613*CHOOSE($D613,1,Параметры!AB$59,Параметры!AB$65)</f>
        <v>0</v>
      </c>
      <c r="AC625" s="169">
        <f>AC613*CHOOSE($D613,1,Параметры!AC$59,Параметры!AC$65)</f>
        <v>0</v>
      </c>
      <c r="AD625" s="169">
        <f>AD613*CHOOSE($D613,1,Параметры!AD$59,Параметры!AD$65)</f>
        <v>0</v>
      </c>
      <c r="AE625" s="169">
        <f>AE613*CHOOSE($D613,1,Параметры!AE$59,Параметры!AE$65)</f>
        <v>0</v>
      </c>
      <c r="AF625" s="169">
        <f>AF613*CHOOSE($D613,1,Параметры!AF$59,Параметры!AF$65)</f>
        <v>0</v>
      </c>
      <c r="AG625" s="169">
        <f>AG613*CHOOSE($D613,1,Параметры!AG$59,Параметры!AG$65)</f>
        <v>0</v>
      </c>
      <c r="AH625" s="169">
        <f>AH613*CHOOSE($D613,1,Параметры!AH$59,Параметры!AH$65)</f>
        <v>0</v>
      </c>
      <c r="AI625" s="169">
        <f>AI613*CHOOSE($D613,1,Параметры!AI$59,Параметры!AI$65)</f>
        <v>0</v>
      </c>
      <c r="AJ625" s="169">
        <f>AJ613*CHOOSE($D613,1,Параметры!AJ$59,Параметры!AJ$65)</f>
        <v>0</v>
      </c>
      <c r="AK625" s="169">
        <f>AK613*CHOOSE($D613,1,Параметры!AK$59,Параметры!AK$65)</f>
        <v>0</v>
      </c>
      <c r="AL625" s="169">
        <f>AL613*CHOOSE($D613,1,Параметры!AL$59,Параметры!AL$65)</f>
        <v>0</v>
      </c>
      <c r="AM625" s="169">
        <f>AM613*CHOOSE($D613,1,Параметры!AM$59,Параметры!AM$65)</f>
        <v>0</v>
      </c>
      <c r="AN625" s="169">
        <f>AN613*CHOOSE($D613,1,Параметры!AN$59,Параметры!AN$65)</f>
        <v>0</v>
      </c>
      <c r="AO625" s="169">
        <f>AO613*CHOOSE($D613,1,Параметры!AO$59,Параметры!AO$65)</f>
        <v>0</v>
      </c>
      <c r="AP625" s="169">
        <f>AP613*CHOOSE($D613,1,Параметры!AP$59,Параметры!AP$65)</f>
        <v>0</v>
      </c>
      <c r="AQ625" s="169">
        <f>AQ613*CHOOSE($D613,1,Параметры!AQ$59,Параметры!AQ$65)</f>
        <v>0</v>
      </c>
      <c r="AR625" s="169">
        <f>AR613*CHOOSE($D613,1,Параметры!AR$59,Параметры!AR$65)</f>
        <v>0</v>
      </c>
      <c r="AS625" s="169">
        <f>AS613*CHOOSE($D613,1,Параметры!AS$59,Параметры!AS$65)</f>
        <v>0</v>
      </c>
      <c r="AT625" s="169">
        <f>AT613*CHOOSE($D613,1,Параметры!AT$59,Параметры!AT$65)</f>
        <v>0</v>
      </c>
      <c r="AU625" s="169">
        <f>AU613*CHOOSE($D613,1,Параметры!AU$59,Параметры!AU$65)</f>
        <v>0</v>
      </c>
      <c r="AV625" s="169">
        <f>AV613*CHOOSE($D613,1,Параметры!AV$59,Параметры!AV$65)</f>
        <v>0</v>
      </c>
      <c r="AW625" s="169">
        <f>AW613*CHOOSE($D613,1,Параметры!AW$59,Параметры!AW$65)</f>
        <v>0</v>
      </c>
      <c r="AX625" s="169">
        <f>AX613*CHOOSE($D613,1,Параметры!AX$59,Параметры!AX$65)</f>
        <v>0</v>
      </c>
      <c r="AY625" s="169">
        <f>AY613*CHOOSE($D613,1,Параметры!AY$59,Параметры!AY$65)</f>
        <v>0</v>
      </c>
      <c r="AZ625" s="169">
        <f>AZ613*CHOOSE($D613,1,Параметры!AZ$59,Параметры!AZ$65)</f>
        <v>0</v>
      </c>
      <c r="BA625" s="169">
        <f>BA613*CHOOSE($D613,1,Параметры!BA$59,Параметры!BA$65)</f>
        <v>0</v>
      </c>
      <c r="BB625" s="169">
        <f>BB613*CHOOSE($D613,1,Параметры!BB$59,Параметры!BB$65)</f>
        <v>0</v>
      </c>
      <c r="BC625" s="169">
        <f>BC613*CHOOSE($D613,1,Параметры!BC$59,Параметры!BC$65)</f>
        <v>0</v>
      </c>
      <c r="BD625" s="169">
        <f>BD613*CHOOSE($D613,1,Параметры!BD$59,Параметры!BD$65)</f>
        <v>0</v>
      </c>
      <c r="BE625" s="169">
        <f>BE613*CHOOSE($D613,1,Параметры!BE$59,Параметры!BE$65)</f>
        <v>0</v>
      </c>
      <c r="BF625" s="169">
        <f>BF613*CHOOSE($D613,1,Параметры!BF$59,Параметры!BF$65)</f>
        <v>0</v>
      </c>
      <c r="BG625" s="169">
        <f>BG613*CHOOSE($D613,1,Параметры!BG$59,Параметры!BG$65)</f>
        <v>0</v>
      </c>
      <c r="BH625" s="169">
        <f>BH613*CHOOSE($D613,1,Параметры!BH$59,Параметры!BH$65)</f>
        <v>0</v>
      </c>
      <c r="BI625" s="169">
        <f>BI613*CHOOSE($D613,1,Параметры!BI$59,Параметры!BI$65)</f>
        <v>0</v>
      </c>
      <c r="BJ625" s="169">
        <f>BJ613*CHOOSE($D613,1,Параметры!BJ$59,Параметры!BJ$65)</f>
        <v>0</v>
      </c>
      <c r="BK625" s="169">
        <f>BK613*CHOOSE($D613,1,Параметры!BK$59,Параметры!BK$65)</f>
        <v>0</v>
      </c>
      <c r="BL625" s="169">
        <f>BL613*CHOOSE($D613,1,Параметры!BL$59,Параметры!BL$65)</f>
        <v>0</v>
      </c>
      <c r="BM625" s="169">
        <f>BM613*CHOOSE($D613,1,Параметры!BM$59,Параметры!BM$65)</f>
        <v>0</v>
      </c>
      <c r="BN625" s="169">
        <f>BN613*CHOOSE($D613,1,Параметры!BN$59,Параметры!BN$65)</f>
        <v>0</v>
      </c>
      <c r="BO625" s="169">
        <f>BO613*CHOOSE($D613,1,Параметры!BO$59,Параметры!BO$65)</f>
        <v>0</v>
      </c>
      <c r="BP625" s="169">
        <f>BP613*CHOOSE($D613,1,Параметры!BP$59,Параметры!BP$65)</f>
        <v>0</v>
      </c>
      <c r="BQ625" s="169">
        <f>BQ613*CHOOSE($D613,1,Параметры!BQ$59,Параметры!BQ$65)</f>
        <v>0</v>
      </c>
      <c r="BR625" s="169">
        <f>BR613*CHOOSE($D613,1,Параметры!BR$59,Параметры!BR$65)</f>
        <v>0</v>
      </c>
      <c r="BS625" s="169">
        <f>BS613*CHOOSE($D613,1,Параметры!BS$59,Параметры!BS$65)</f>
        <v>0</v>
      </c>
      <c r="BT625" s="169">
        <f>BT613*CHOOSE($D613,1,Параметры!BT$59,Параметры!BT$65)</f>
        <v>0</v>
      </c>
      <c r="BU625" s="169">
        <f>BU613*CHOOSE($D613,1,Параметры!BU$59,Параметры!BU$65)</f>
        <v>0</v>
      </c>
      <c r="BV625" s="169">
        <f>BV613*CHOOSE($D613,1,Параметры!BV$59,Параметры!BV$65)</f>
        <v>0</v>
      </c>
      <c r="BW625" s="169">
        <f>BW613*CHOOSE($D613,1,Параметры!BW$59,Параметры!BW$65)</f>
        <v>0</v>
      </c>
      <c r="BX625" s="169">
        <f>BX613*CHOOSE($D613,1,Параметры!BX$59,Параметры!BX$65)</f>
        <v>0</v>
      </c>
      <c r="BY625" s="169">
        <f>BY613*CHOOSE($D613,1,Параметры!BY$59,Параметры!BY$65)</f>
        <v>0</v>
      </c>
      <c r="BZ625" s="169">
        <f>BZ613*CHOOSE($D613,1,Параметры!BZ$59,Параметры!BZ$65)</f>
        <v>0</v>
      </c>
      <c r="CA625" s="169">
        <f>CA613*CHOOSE($D613,1,Параметры!CA$59,Параметры!CA$65)</f>
        <v>0</v>
      </c>
      <c r="CB625" s="169">
        <f>CB613*CHOOSE($D613,1,Параметры!CB$59,Параметры!CB$65)</f>
        <v>0</v>
      </c>
      <c r="CC625" s="169">
        <f>CC613*CHOOSE($D613,1,Параметры!CC$59,Параметры!CC$65)</f>
        <v>0</v>
      </c>
      <c r="CD625" s="169">
        <f>CD613*CHOOSE($D613,1,Параметры!CD$59,Параметры!CD$65)</f>
        <v>0</v>
      </c>
      <c r="CE625" s="169">
        <f>CE613*CHOOSE($D613,1,Параметры!CE$59,Параметры!CE$65)</f>
        <v>0</v>
      </c>
      <c r="CF625" s="169">
        <f>CF613*CHOOSE($D613,1,Параметры!CF$59,Параметры!CF$65)</f>
        <v>0</v>
      </c>
      <c r="CG625" s="169">
        <f>CG613*CHOOSE($D613,1,Параметры!CG$59,Параметры!CG$65)</f>
        <v>0</v>
      </c>
      <c r="CH625" s="169">
        <f>CH613*CHOOSE($D613,1,Параметры!CH$59,Параметры!CH$65)</f>
        <v>0</v>
      </c>
      <c r="CI625" s="169">
        <f>CI613*CHOOSE($D613,1,Параметры!CI$59,Параметры!CI$65)</f>
        <v>0</v>
      </c>
      <c r="CJ625" s="169">
        <f>CJ613*CHOOSE($D613,1,Параметры!CJ$59,Параметры!CJ$65)</f>
        <v>0</v>
      </c>
      <c r="CK625" s="169">
        <f>CK613*CHOOSE($D613,1,Параметры!CK$59,Параметры!CK$65)</f>
        <v>0</v>
      </c>
      <c r="CL625" s="169">
        <f>CL613*CHOOSE($D613,1,Параметры!CL$59,Параметры!CL$65)</f>
        <v>0</v>
      </c>
      <c r="CM625" s="169">
        <f>CM613*CHOOSE($D613,1,Параметры!CM$59,Параметры!CM$65)</f>
        <v>0</v>
      </c>
      <c r="CN625" s="169">
        <f>CN613*CHOOSE($D613,1,Параметры!CN$59,Параметры!CN$65)</f>
        <v>0</v>
      </c>
      <c r="CO625" s="169">
        <f>CO613*CHOOSE($D613,1,Параметры!CO$59,Параметры!CO$65)</f>
        <v>0</v>
      </c>
      <c r="CP625" s="169">
        <f>CP613*CHOOSE($D613,1,Параметры!CP$59,Параметры!CP$65)</f>
        <v>0</v>
      </c>
      <c r="CQ625" s="169">
        <f>CQ613*CHOOSE($D613,1,Параметры!CQ$59,Параметры!CQ$65)</f>
        <v>0</v>
      </c>
      <c r="CR625" s="169">
        <f>CR613*CHOOSE($D613,1,Параметры!CR$59,Параметры!CR$65)</f>
        <v>0</v>
      </c>
      <c r="CS625" s="169">
        <f>CS613*CHOOSE($D613,1,Параметры!CS$59,Параметры!CS$65)</f>
        <v>0</v>
      </c>
      <c r="CT625" s="169">
        <f>CT613*CHOOSE($D613,1,Параметры!CT$59,Параметры!CT$65)</f>
        <v>0</v>
      </c>
      <c r="CU625" s="169">
        <f>CU613*CHOOSE($D613,1,Параметры!CU$59,Параметры!CU$65)</f>
        <v>0</v>
      </c>
      <c r="CV625" s="169">
        <f>CV613*CHOOSE($D613,1,Параметры!CV$59,Параметры!CV$65)</f>
        <v>0</v>
      </c>
      <c r="CW625" s="169">
        <f>CW613*CHOOSE($D613,1,Параметры!CW$59,Параметры!CW$65)</f>
        <v>0</v>
      </c>
      <c r="CX625" s="169">
        <f>CX613*CHOOSE($D613,1,Параметры!CX$59,Параметры!CX$65)</f>
        <v>0</v>
      </c>
      <c r="CY625" s="169">
        <f>CY613*CHOOSE($D613,1,Параметры!CY$59,Параметры!CY$65)</f>
        <v>0</v>
      </c>
      <c r="CZ625" s="169">
        <f>CZ613*CHOOSE($D613,1,Параметры!CZ$59,Параметры!CZ$65)</f>
        <v>0</v>
      </c>
      <c r="DA625" s="169">
        <f>DA613*CHOOSE($D613,1,Параметры!DA$59,Параметры!DA$65)</f>
        <v>0</v>
      </c>
      <c r="DB625" s="169">
        <f>DB613*CHOOSE($D613,1,Параметры!DB$59,Параметры!DB$65)</f>
        <v>0</v>
      </c>
      <c r="DC625" s="169">
        <f>DC613*CHOOSE($D613,1,Параметры!DC$59,Параметры!DC$65)</f>
        <v>0</v>
      </c>
      <c r="DD625" s="169">
        <f>DD613*CHOOSE($D613,1,Параметры!DD$59,Параметры!DD$65)</f>
        <v>0</v>
      </c>
      <c r="DE625" s="169">
        <f>DE613*CHOOSE($D613,1,Параметры!DE$59,Параметры!DE$65)</f>
        <v>0</v>
      </c>
      <c r="DF625" s="169">
        <f>DF613*CHOOSE($D613,1,Параметры!DF$59,Параметры!DF$65)</f>
        <v>0</v>
      </c>
      <c r="DG625" s="169">
        <f>DG613*CHOOSE($D613,1,Параметры!DG$59,Параметры!DG$65)</f>
        <v>0</v>
      </c>
      <c r="DH625" s="169">
        <f>DH613*CHOOSE($D613,1,Параметры!DH$59,Параметры!DH$65)</f>
        <v>0</v>
      </c>
      <c r="DI625" s="169">
        <f>DI613*CHOOSE($D613,1,Параметры!DI$59,Параметры!DI$65)</f>
        <v>0</v>
      </c>
      <c r="DJ625" s="169">
        <f>DJ613*CHOOSE($D613,1,Параметры!DJ$59,Параметры!DJ$65)</f>
        <v>0</v>
      </c>
      <c r="DK625" s="169">
        <f>DK613*CHOOSE($D613,1,Параметры!DK$59,Параметры!DK$65)</f>
        <v>0</v>
      </c>
      <c r="DL625" s="169">
        <f>DL613*CHOOSE($D613,1,Параметры!DL$59,Параметры!DL$65)</f>
        <v>0</v>
      </c>
      <c r="DM625" s="169">
        <f>DM613*CHOOSE($D613,1,Параметры!DM$59,Параметры!DM$65)</f>
        <v>0</v>
      </c>
      <c r="DN625" s="169">
        <f>DN613*CHOOSE($D613,1,Параметры!DN$59,Параметры!DN$65)</f>
        <v>0</v>
      </c>
      <c r="DO625" s="169">
        <f>DO613*CHOOSE($D613,1,Параметры!DO$59,Параметры!DO$65)</f>
        <v>0</v>
      </c>
      <c r="DP625" s="169">
        <f>DP613*CHOOSE($D613,1,Параметры!DP$59,Параметры!DP$65)</f>
        <v>0</v>
      </c>
      <c r="DQ625" s="169">
        <f>DQ613*CHOOSE($D613,1,Параметры!DQ$59,Параметры!DQ$65)</f>
        <v>0</v>
      </c>
      <c r="DR625" s="169">
        <f>DR613*CHOOSE($D613,1,Параметры!DR$59,Параметры!DR$65)</f>
        <v>0</v>
      </c>
      <c r="DS625" s="169">
        <f>DS613*CHOOSE($D613,1,Параметры!DS$59,Параметры!DS$65)</f>
        <v>0</v>
      </c>
      <c r="DT625" s="169">
        <f>DT613*CHOOSE($D613,1,Параметры!DT$59,Параметры!DT$65)</f>
        <v>0</v>
      </c>
      <c r="DU625" s="169">
        <f>DU613*CHOOSE($D613,1,Параметры!DU$59,Параметры!DU$65)</f>
        <v>0</v>
      </c>
      <c r="DV625" s="169">
        <f>DV613*CHOOSE($D613,1,Параметры!DV$59,Параметры!DV$65)</f>
        <v>0</v>
      </c>
      <c r="DW625" s="169"/>
      <c r="DX625" s="177">
        <f>SUM(G625:DW625)</f>
        <v>47500</v>
      </c>
    </row>
    <row r="626" spans="1:128" outlineLevel="1" x14ac:dyDescent="0.2">
      <c r="A626" s="171" t="str">
        <f ca="1">Language!A$916</f>
        <v>импортная пошлина</v>
      </c>
      <c r="B626" s="187"/>
      <c r="C626" s="147" t="str">
        <f t="shared" ca="1" si="1179"/>
        <v>тыс. руб.</v>
      </c>
      <c r="D626" s="158">
        <v>1</v>
      </c>
      <c r="E626" s="154" t="s">
        <v>712</v>
      </c>
      <c r="F626" s="6" t="s">
        <v>2962</v>
      </c>
      <c r="G626" s="169">
        <f>G618*CHOOSE($D618,1,Параметры!G$59,Параметры!G$65)</f>
        <v>0</v>
      </c>
      <c r="H626" s="169">
        <f>H618*CHOOSE($D618,1,Параметры!H$59,Параметры!H$65)</f>
        <v>0</v>
      </c>
      <c r="I626" s="169">
        <f>I618*CHOOSE($D618,1,Параметры!I$59,Параметры!I$65)</f>
        <v>0</v>
      </c>
      <c r="J626" s="169">
        <f>J618*CHOOSE($D618,1,Параметры!J$59,Параметры!J$65)</f>
        <v>0</v>
      </c>
      <c r="K626" s="169">
        <f>K618*CHOOSE($D618,1,Параметры!K$59,Параметры!K$65)</f>
        <v>0</v>
      </c>
      <c r="L626" s="169">
        <f>L618*CHOOSE($D618,1,Параметры!L$59,Параметры!L$65)</f>
        <v>0</v>
      </c>
      <c r="M626" s="169">
        <f>M618*CHOOSE($D618,1,Параметры!M$59,Параметры!M$65)</f>
        <v>0</v>
      </c>
      <c r="N626" s="169">
        <f>N618*CHOOSE($D618,1,Параметры!N$59,Параметры!N$65)</f>
        <v>0</v>
      </c>
      <c r="O626" s="169">
        <f>O618*CHOOSE($D618,1,Параметры!O$59,Параметры!O$65)</f>
        <v>0</v>
      </c>
      <c r="P626" s="169">
        <f>P618*CHOOSE($D618,1,Параметры!P$59,Параметры!P$65)</f>
        <v>0</v>
      </c>
      <c r="Q626" s="169">
        <f>Q618*CHOOSE($D618,1,Параметры!Q$59,Параметры!Q$65)</f>
        <v>0</v>
      </c>
      <c r="R626" s="169">
        <f>R618*CHOOSE($D618,1,Параметры!R$59,Параметры!R$65)</f>
        <v>0</v>
      </c>
      <c r="S626" s="169">
        <f>S618*CHOOSE($D618,1,Параметры!S$59,Параметры!S$65)</f>
        <v>0</v>
      </c>
      <c r="T626" s="169">
        <f>T618*CHOOSE($D618,1,Параметры!T$59,Параметры!T$65)</f>
        <v>0</v>
      </c>
      <c r="U626" s="169">
        <f>U618*CHOOSE($D618,1,Параметры!U$59,Параметры!U$65)</f>
        <v>0</v>
      </c>
      <c r="V626" s="169">
        <f>V618*CHOOSE($D618,1,Параметры!V$59,Параметры!V$65)</f>
        <v>0</v>
      </c>
      <c r="W626" s="169">
        <f>W618*CHOOSE($D618,1,Параметры!W$59,Параметры!W$65)</f>
        <v>0</v>
      </c>
      <c r="X626" s="169">
        <f>X618*CHOOSE($D618,1,Параметры!X$59,Параметры!X$65)</f>
        <v>0</v>
      </c>
      <c r="Y626" s="169">
        <f>Y618*CHOOSE($D618,1,Параметры!Y$59,Параметры!Y$65)</f>
        <v>0</v>
      </c>
      <c r="Z626" s="169">
        <f>Z618*CHOOSE($D618,1,Параметры!Z$59,Параметры!Z$65)</f>
        <v>0</v>
      </c>
      <c r="AA626" s="169">
        <f>AA618*CHOOSE($D618,1,Параметры!AA$59,Параметры!AA$65)</f>
        <v>0</v>
      </c>
      <c r="AB626" s="169">
        <f>AB618*CHOOSE($D618,1,Параметры!AB$59,Параметры!AB$65)</f>
        <v>0</v>
      </c>
      <c r="AC626" s="169">
        <f>AC618*CHOOSE($D618,1,Параметры!AC$59,Параметры!AC$65)</f>
        <v>0</v>
      </c>
      <c r="AD626" s="169">
        <f>AD618*CHOOSE($D618,1,Параметры!AD$59,Параметры!AD$65)</f>
        <v>0</v>
      </c>
      <c r="AE626" s="169">
        <f>AE618*CHOOSE($D618,1,Параметры!AE$59,Параметры!AE$65)</f>
        <v>0</v>
      </c>
      <c r="AF626" s="169">
        <f>AF618*CHOOSE($D618,1,Параметры!AF$59,Параметры!AF$65)</f>
        <v>0</v>
      </c>
      <c r="AG626" s="169">
        <f>AG618*CHOOSE($D618,1,Параметры!AG$59,Параметры!AG$65)</f>
        <v>0</v>
      </c>
      <c r="AH626" s="169">
        <f>AH618*CHOOSE($D618,1,Параметры!AH$59,Параметры!AH$65)</f>
        <v>0</v>
      </c>
      <c r="AI626" s="169">
        <f>AI618*CHOOSE($D618,1,Параметры!AI$59,Параметры!AI$65)</f>
        <v>0</v>
      </c>
      <c r="AJ626" s="169">
        <f>AJ618*CHOOSE($D618,1,Параметры!AJ$59,Параметры!AJ$65)</f>
        <v>0</v>
      </c>
      <c r="AK626" s="169">
        <f>AK618*CHOOSE($D618,1,Параметры!AK$59,Параметры!AK$65)</f>
        <v>0</v>
      </c>
      <c r="AL626" s="169">
        <f>AL618*CHOOSE($D618,1,Параметры!AL$59,Параметры!AL$65)</f>
        <v>0</v>
      </c>
      <c r="AM626" s="169">
        <f>AM618*CHOOSE($D618,1,Параметры!AM$59,Параметры!AM$65)</f>
        <v>0</v>
      </c>
      <c r="AN626" s="169">
        <f>AN618*CHOOSE($D618,1,Параметры!AN$59,Параметры!AN$65)</f>
        <v>0</v>
      </c>
      <c r="AO626" s="169">
        <f>AO618*CHOOSE($D618,1,Параметры!AO$59,Параметры!AO$65)</f>
        <v>0</v>
      </c>
      <c r="AP626" s="169">
        <f>AP618*CHOOSE($D618,1,Параметры!AP$59,Параметры!AP$65)</f>
        <v>0</v>
      </c>
      <c r="AQ626" s="169">
        <f>AQ618*CHOOSE($D618,1,Параметры!AQ$59,Параметры!AQ$65)</f>
        <v>0</v>
      </c>
      <c r="AR626" s="169">
        <f>AR618*CHOOSE($D618,1,Параметры!AR$59,Параметры!AR$65)</f>
        <v>0</v>
      </c>
      <c r="AS626" s="169">
        <f>AS618*CHOOSE($D618,1,Параметры!AS$59,Параметры!AS$65)</f>
        <v>0</v>
      </c>
      <c r="AT626" s="169">
        <f>AT618*CHOOSE($D618,1,Параметры!AT$59,Параметры!AT$65)</f>
        <v>0</v>
      </c>
      <c r="AU626" s="169">
        <f>AU618*CHOOSE($D618,1,Параметры!AU$59,Параметры!AU$65)</f>
        <v>0</v>
      </c>
      <c r="AV626" s="169">
        <f>AV618*CHOOSE($D618,1,Параметры!AV$59,Параметры!AV$65)</f>
        <v>0</v>
      </c>
      <c r="AW626" s="169">
        <f>AW618*CHOOSE($D618,1,Параметры!AW$59,Параметры!AW$65)</f>
        <v>0</v>
      </c>
      <c r="AX626" s="169">
        <f>AX618*CHOOSE($D618,1,Параметры!AX$59,Параметры!AX$65)</f>
        <v>0</v>
      </c>
      <c r="AY626" s="169">
        <f>AY618*CHOOSE($D618,1,Параметры!AY$59,Параметры!AY$65)</f>
        <v>0</v>
      </c>
      <c r="AZ626" s="169">
        <f>AZ618*CHOOSE($D618,1,Параметры!AZ$59,Параметры!AZ$65)</f>
        <v>0</v>
      </c>
      <c r="BA626" s="169">
        <f>BA618*CHOOSE($D618,1,Параметры!BA$59,Параметры!BA$65)</f>
        <v>0</v>
      </c>
      <c r="BB626" s="169">
        <f>BB618*CHOOSE($D618,1,Параметры!BB$59,Параметры!BB$65)</f>
        <v>0</v>
      </c>
      <c r="BC626" s="169">
        <f>BC618*CHOOSE($D618,1,Параметры!BC$59,Параметры!BC$65)</f>
        <v>0</v>
      </c>
      <c r="BD626" s="169">
        <f>BD618*CHOOSE($D618,1,Параметры!BD$59,Параметры!BD$65)</f>
        <v>0</v>
      </c>
      <c r="BE626" s="169">
        <f>BE618*CHOOSE($D618,1,Параметры!BE$59,Параметры!BE$65)</f>
        <v>0</v>
      </c>
      <c r="BF626" s="169">
        <f>BF618*CHOOSE($D618,1,Параметры!BF$59,Параметры!BF$65)</f>
        <v>0</v>
      </c>
      <c r="BG626" s="169">
        <f>BG618*CHOOSE($D618,1,Параметры!BG$59,Параметры!BG$65)</f>
        <v>0</v>
      </c>
      <c r="BH626" s="169">
        <f>BH618*CHOOSE($D618,1,Параметры!BH$59,Параметры!BH$65)</f>
        <v>0</v>
      </c>
      <c r="BI626" s="169">
        <f>BI618*CHOOSE($D618,1,Параметры!BI$59,Параметры!BI$65)</f>
        <v>0</v>
      </c>
      <c r="BJ626" s="169">
        <f>BJ618*CHOOSE($D618,1,Параметры!BJ$59,Параметры!BJ$65)</f>
        <v>0</v>
      </c>
      <c r="BK626" s="169">
        <f>BK618*CHOOSE($D618,1,Параметры!BK$59,Параметры!BK$65)</f>
        <v>0</v>
      </c>
      <c r="BL626" s="169">
        <f>BL618*CHOOSE($D618,1,Параметры!BL$59,Параметры!BL$65)</f>
        <v>0</v>
      </c>
      <c r="BM626" s="169">
        <f>BM618*CHOOSE($D618,1,Параметры!BM$59,Параметры!BM$65)</f>
        <v>0</v>
      </c>
      <c r="BN626" s="169">
        <f>BN618*CHOOSE($D618,1,Параметры!BN$59,Параметры!BN$65)</f>
        <v>0</v>
      </c>
      <c r="BO626" s="169">
        <f>BO618*CHOOSE($D618,1,Параметры!BO$59,Параметры!BO$65)</f>
        <v>0</v>
      </c>
      <c r="BP626" s="169">
        <f>BP618*CHOOSE($D618,1,Параметры!BP$59,Параметры!BP$65)</f>
        <v>0</v>
      </c>
      <c r="BQ626" s="169">
        <f>BQ618*CHOOSE($D618,1,Параметры!BQ$59,Параметры!BQ$65)</f>
        <v>0</v>
      </c>
      <c r="BR626" s="169">
        <f>BR618*CHOOSE($D618,1,Параметры!BR$59,Параметры!BR$65)</f>
        <v>0</v>
      </c>
      <c r="BS626" s="169">
        <f>BS618*CHOOSE($D618,1,Параметры!BS$59,Параметры!BS$65)</f>
        <v>0</v>
      </c>
      <c r="BT626" s="169">
        <f>BT618*CHOOSE($D618,1,Параметры!BT$59,Параметры!BT$65)</f>
        <v>0</v>
      </c>
      <c r="BU626" s="169">
        <f>BU618*CHOOSE($D618,1,Параметры!BU$59,Параметры!BU$65)</f>
        <v>0</v>
      </c>
      <c r="BV626" s="169">
        <f>BV618*CHOOSE($D618,1,Параметры!BV$59,Параметры!BV$65)</f>
        <v>0</v>
      </c>
      <c r="BW626" s="169">
        <f>BW618*CHOOSE($D618,1,Параметры!BW$59,Параметры!BW$65)</f>
        <v>0</v>
      </c>
      <c r="BX626" s="169">
        <f>BX618*CHOOSE($D618,1,Параметры!BX$59,Параметры!BX$65)</f>
        <v>0</v>
      </c>
      <c r="BY626" s="169">
        <f>BY618*CHOOSE($D618,1,Параметры!BY$59,Параметры!BY$65)</f>
        <v>0</v>
      </c>
      <c r="BZ626" s="169">
        <f>BZ618*CHOOSE($D618,1,Параметры!BZ$59,Параметры!BZ$65)</f>
        <v>0</v>
      </c>
      <c r="CA626" s="169">
        <f>CA618*CHOOSE($D618,1,Параметры!CA$59,Параметры!CA$65)</f>
        <v>0</v>
      </c>
      <c r="CB626" s="169">
        <f>CB618*CHOOSE($D618,1,Параметры!CB$59,Параметры!CB$65)</f>
        <v>0</v>
      </c>
      <c r="CC626" s="169">
        <f>CC618*CHOOSE($D618,1,Параметры!CC$59,Параметры!CC$65)</f>
        <v>0</v>
      </c>
      <c r="CD626" s="169">
        <f>CD618*CHOOSE($D618,1,Параметры!CD$59,Параметры!CD$65)</f>
        <v>0</v>
      </c>
      <c r="CE626" s="169">
        <f>CE618*CHOOSE($D618,1,Параметры!CE$59,Параметры!CE$65)</f>
        <v>0</v>
      </c>
      <c r="CF626" s="169">
        <f>CF618*CHOOSE($D618,1,Параметры!CF$59,Параметры!CF$65)</f>
        <v>0</v>
      </c>
      <c r="CG626" s="169">
        <f>CG618*CHOOSE($D618,1,Параметры!CG$59,Параметры!CG$65)</f>
        <v>0</v>
      </c>
      <c r="CH626" s="169">
        <f>CH618*CHOOSE($D618,1,Параметры!CH$59,Параметры!CH$65)</f>
        <v>0</v>
      </c>
      <c r="CI626" s="169">
        <f>CI618*CHOOSE($D618,1,Параметры!CI$59,Параметры!CI$65)</f>
        <v>0</v>
      </c>
      <c r="CJ626" s="169">
        <f>CJ618*CHOOSE($D618,1,Параметры!CJ$59,Параметры!CJ$65)</f>
        <v>0</v>
      </c>
      <c r="CK626" s="169">
        <f>CK618*CHOOSE($D618,1,Параметры!CK$59,Параметры!CK$65)</f>
        <v>0</v>
      </c>
      <c r="CL626" s="169">
        <f>CL618*CHOOSE($D618,1,Параметры!CL$59,Параметры!CL$65)</f>
        <v>0</v>
      </c>
      <c r="CM626" s="169">
        <f>CM618*CHOOSE($D618,1,Параметры!CM$59,Параметры!CM$65)</f>
        <v>0</v>
      </c>
      <c r="CN626" s="169">
        <f>CN618*CHOOSE($D618,1,Параметры!CN$59,Параметры!CN$65)</f>
        <v>0</v>
      </c>
      <c r="CO626" s="169">
        <f>CO618*CHOOSE($D618,1,Параметры!CO$59,Параметры!CO$65)</f>
        <v>0</v>
      </c>
      <c r="CP626" s="169">
        <f>CP618*CHOOSE($D618,1,Параметры!CP$59,Параметры!CP$65)</f>
        <v>0</v>
      </c>
      <c r="CQ626" s="169">
        <f>CQ618*CHOOSE($D618,1,Параметры!CQ$59,Параметры!CQ$65)</f>
        <v>0</v>
      </c>
      <c r="CR626" s="169">
        <f>CR618*CHOOSE($D618,1,Параметры!CR$59,Параметры!CR$65)</f>
        <v>0</v>
      </c>
      <c r="CS626" s="169">
        <f>CS618*CHOOSE($D618,1,Параметры!CS$59,Параметры!CS$65)</f>
        <v>0</v>
      </c>
      <c r="CT626" s="169">
        <f>CT618*CHOOSE($D618,1,Параметры!CT$59,Параметры!CT$65)</f>
        <v>0</v>
      </c>
      <c r="CU626" s="169">
        <f>CU618*CHOOSE($D618,1,Параметры!CU$59,Параметры!CU$65)</f>
        <v>0</v>
      </c>
      <c r="CV626" s="169">
        <f>CV618*CHOOSE($D618,1,Параметры!CV$59,Параметры!CV$65)</f>
        <v>0</v>
      </c>
      <c r="CW626" s="169">
        <f>CW618*CHOOSE($D618,1,Параметры!CW$59,Параметры!CW$65)</f>
        <v>0</v>
      </c>
      <c r="CX626" s="169">
        <f>CX618*CHOOSE($D618,1,Параметры!CX$59,Параметры!CX$65)</f>
        <v>0</v>
      </c>
      <c r="CY626" s="169">
        <f>CY618*CHOOSE($D618,1,Параметры!CY$59,Параметры!CY$65)</f>
        <v>0</v>
      </c>
      <c r="CZ626" s="169">
        <f>CZ618*CHOOSE($D618,1,Параметры!CZ$59,Параметры!CZ$65)</f>
        <v>0</v>
      </c>
      <c r="DA626" s="169">
        <f>DA618*CHOOSE($D618,1,Параметры!DA$59,Параметры!DA$65)</f>
        <v>0</v>
      </c>
      <c r="DB626" s="169">
        <f>DB618*CHOOSE($D618,1,Параметры!DB$59,Параметры!DB$65)</f>
        <v>0</v>
      </c>
      <c r="DC626" s="169">
        <f>DC618*CHOOSE($D618,1,Параметры!DC$59,Параметры!DC$65)</f>
        <v>0</v>
      </c>
      <c r="DD626" s="169">
        <f>DD618*CHOOSE($D618,1,Параметры!DD$59,Параметры!DD$65)</f>
        <v>0</v>
      </c>
      <c r="DE626" s="169">
        <f>DE618*CHOOSE($D618,1,Параметры!DE$59,Параметры!DE$65)</f>
        <v>0</v>
      </c>
      <c r="DF626" s="169">
        <f>DF618*CHOOSE($D618,1,Параметры!DF$59,Параметры!DF$65)</f>
        <v>0</v>
      </c>
      <c r="DG626" s="169">
        <f>DG618*CHOOSE($D618,1,Параметры!DG$59,Параметры!DG$65)</f>
        <v>0</v>
      </c>
      <c r="DH626" s="169">
        <f>DH618*CHOOSE($D618,1,Параметры!DH$59,Параметры!DH$65)</f>
        <v>0</v>
      </c>
      <c r="DI626" s="169">
        <f>DI618*CHOOSE($D618,1,Параметры!DI$59,Параметры!DI$65)</f>
        <v>0</v>
      </c>
      <c r="DJ626" s="169">
        <f>DJ618*CHOOSE($D618,1,Параметры!DJ$59,Параметры!DJ$65)</f>
        <v>0</v>
      </c>
      <c r="DK626" s="169">
        <f>DK618*CHOOSE($D618,1,Параметры!DK$59,Параметры!DK$65)</f>
        <v>0</v>
      </c>
      <c r="DL626" s="169">
        <f>DL618*CHOOSE($D618,1,Параметры!DL$59,Параметры!DL$65)</f>
        <v>0</v>
      </c>
      <c r="DM626" s="169">
        <f>DM618*CHOOSE($D618,1,Параметры!DM$59,Параметры!DM$65)</f>
        <v>0</v>
      </c>
      <c r="DN626" s="169">
        <f>DN618*CHOOSE($D618,1,Параметры!DN$59,Параметры!DN$65)</f>
        <v>0</v>
      </c>
      <c r="DO626" s="169">
        <f>DO618*CHOOSE($D618,1,Параметры!DO$59,Параметры!DO$65)</f>
        <v>0</v>
      </c>
      <c r="DP626" s="169">
        <f>DP618*CHOOSE($D618,1,Параметры!DP$59,Параметры!DP$65)</f>
        <v>0</v>
      </c>
      <c r="DQ626" s="169">
        <f>DQ618*CHOOSE($D618,1,Параметры!DQ$59,Параметры!DQ$65)</f>
        <v>0</v>
      </c>
      <c r="DR626" s="169">
        <f>DR618*CHOOSE($D618,1,Параметры!DR$59,Параметры!DR$65)</f>
        <v>0</v>
      </c>
      <c r="DS626" s="169">
        <f>DS618*CHOOSE($D618,1,Параметры!DS$59,Параметры!DS$65)</f>
        <v>0</v>
      </c>
      <c r="DT626" s="169">
        <f>DT618*CHOOSE($D618,1,Параметры!DT$59,Параметры!DT$65)</f>
        <v>0</v>
      </c>
      <c r="DU626" s="169">
        <f>DU618*CHOOSE($D618,1,Параметры!DU$59,Параметры!DU$65)</f>
        <v>0</v>
      </c>
      <c r="DV626" s="169">
        <f>DV618*CHOOSE($D618,1,Параметры!DV$59,Параметры!DV$65)</f>
        <v>0</v>
      </c>
      <c r="DW626" s="169"/>
      <c r="DX626" s="177">
        <f>SUM(G626:DW626)</f>
        <v>0</v>
      </c>
    </row>
    <row r="627" spans="1:128" outlineLevel="1" x14ac:dyDescent="0.2">
      <c r="A627" s="168" t="str">
        <f ca="1">Language!A$917</f>
        <v>незавершенные инвестиции</v>
      </c>
      <c r="B627" s="154"/>
      <c r="C627" s="147" t="str">
        <f t="shared" ca="1" si="1179"/>
        <v>тыс. руб.</v>
      </c>
      <c r="D627" s="158">
        <v>1</v>
      </c>
      <c r="E627" s="154" t="s">
        <v>701</v>
      </c>
      <c r="F627" s="6" t="s">
        <v>3083</v>
      </c>
      <c r="G627" s="169">
        <f>IF(SUM($G620:G620)&gt;0.01,0,MAX(SUM($G611:G611)+$B612-SUM($G613:G613),0)+IF($B616=0,0,MAX(SUM($G618:G618)-SUM($G613:G613)*$B618,0)))*CHOOSE($D611,1,Параметры!G$59,Параметры!G$65)</f>
        <v>0</v>
      </c>
      <c r="H627" s="169">
        <f>IF(SUM($G620:H620)&gt;0.01,0,MAX(SUM($G611:H611)+$B612-SUM($G613:H613),0)+IF($B616=0,0,MAX(SUM($G618:H618)-SUM($G613:H613)*$B618,0)))*CHOOSE($D611,1,Параметры!H$59,Параметры!H$65)</f>
        <v>0</v>
      </c>
      <c r="I627" s="169">
        <f>IF(SUM($G620:I620)&gt;0.01,0,MAX(SUM($G611:I611)+$B612-SUM($G613:I613),0)+IF($B616=0,0,MAX(SUM($G618:I618)-SUM($G613:I613)*$B618,0)))*CHOOSE($D611,1,Параметры!I$59,Параметры!I$65)</f>
        <v>0</v>
      </c>
      <c r="J627" s="169">
        <f>IF(SUM($G620:J620)&gt;0.01,0,MAX(SUM($G611:J611)+$B612-SUM($G613:J613),0)+IF($B616=0,0,MAX(SUM($G618:J618)-SUM($G613:J613)*$B618,0)))*CHOOSE($D611,1,Параметры!J$59,Параметры!J$65)</f>
        <v>0</v>
      </c>
      <c r="K627" s="169">
        <f>IF(SUM($G620:K620)&gt;0.01,0,MAX(SUM($G611:K611)+$B612-SUM($G613:K613),0)+IF($B616=0,0,MAX(SUM($G618:K618)-SUM($G613:K613)*$B618,0)))*CHOOSE($D611,1,Параметры!K$59,Параметры!K$65)</f>
        <v>0</v>
      </c>
      <c r="L627" s="169">
        <f>IF(SUM($G620:L620)&gt;0.01,0,MAX(SUM($G611:L611)+$B612-SUM($G613:L613),0)+IF($B616=0,0,MAX(SUM($G618:L618)-SUM($G613:L613)*$B618,0)))*CHOOSE($D611,1,Параметры!L$59,Параметры!L$65)</f>
        <v>0</v>
      </c>
      <c r="M627" s="169">
        <f>IF(SUM($G620:M620)&gt;0.01,0,MAX(SUM($G611:M611)+$B612-SUM($G613:M613),0)+IF($B616=0,0,MAX(SUM($G618:M618)-SUM($G613:M613)*$B618,0)))*CHOOSE($D611,1,Параметры!M$59,Параметры!M$65)</f>
        <v>0</v>
      </c>
      <c r="N627" s="169">
        <f>IF(SUM($G620:N620)&gt;0.01,0,MAX(SUM($G611:N611)+$B612-SUM($G613:N613),0)+IF($B616=0,0,MAX(SUM($G618:N618)-SUM($G613:N613)*$B618,0)))*CHOOSE($D611,1,Параметры!N$59,Параметры!N$65)</f>
        <v>0</v>
      </c>
      <c r="O627" s="169">
        <f>IF(SUM($G620:O620)&gt;0.01,0,MAX(SUM($G611:O611)+$B612-SUM($G613:O613),0)+IF($B616=0,0,MAX(SUM($G618:O618)-SUM($G613:O613)*$B618,0)))*CHOOSE($D611,1,Параметры!O$59,Параметры!O$65)</f>
        <v>0</v>
      </c>
      <c r="P627" s="169">
        <f>IF(SUM($G620:P620)&gt;0.01,0,MAX(SUM($G611:P611)+$B612-SUM($G613:P613),0)+IF($B616=0,0,MAX(SUM($G618:P618)-SUM($G613:P613)*$B618,0)))*CHOOSE($D611,1,Параметры!P$59,Параметры!P$65)</f>
        <v>0</v>
      </c>
      <c r="Q627" s="169">
        <f>IF(SUM($G620:Q620)&gt;0.01,0,MAX(SUM($G611:Q611)+$B612-SUM($G613:Q613),0)+IF($B616=0,0,MAX(SUM($G618:Q618)-SUM($G613:Q613)*$B618,0)))*CHOOSE($D611,1,Параметры!Q$59,Параметры!Q$65)</f>
        <v>0</v>
      </c>
      <c r="R627" s="169">
        <f>IF(SUM($G620:R620)&gt;0.01,0,MAX(SUM($G611:R611)+$B612-SUM($G613:R613),0)+IF($B616=0,0,MAX(SUM($G618:R618)-SUM($G613:R613)*$B618,0)))*CHOOSE($D611,1,Параметры!R$59,Параметры!R$65)</f>
        <v>0</v>
      </c>
      <c r="S627" s="169">
        <f>IF(SUM($G620:S620)&gt;0.01,0,MAX(SUM($G611:S611)+$B612-SUM($G613:S613),0)+IF($B616=0,0,MAX(SUM($G618:S618)-SUM($G613:S613)*$B618,0)))*CHOOSE($D611,1,Параметры!S$59,Параметры!S$65)</f>
        <v>0</v>
      </c>
      <c r="T627" s="169">
        <f>IF(SUM($G620:T620)&gt;0.01,0,MAX(SUM($G611:T611)+$B612-SUM($G613:T613),0)+IF($B616=0,0,MAX(SUM($G618:T618)-SUM($G613:T613)*$B618,0)))*CHOOSE($D611,1,Параметры!T$59,Параметры!T$65)</f>
        <v>0</v>
      </c>
      <c r="U627" s="169">
        <f>IF(SUM($G620:U620)&gt;0.01,0,MAX(SUM($G611:U611)+$B612-SUM($G613:U613),0)+IF($B616=0,0,MAX(SUM($G618:U618)-SUM($G613:U613)*$B618,0)))*CHOOSE($D611,1,Параметры!U$59,Параметры!U$65)</f>
        <v>0</v>
      </c>
      <c r="V627" s="169">
        <f>IF(SUM($G620:V620)&gt;0.01,0,MAX(SUM($G611:V611)+$B612-SUM($G613:V613),0)+IF($B616=0,0,MAX(SUM($G618:V618)-SUM($G613:V613)*$B618,0)))*CHOOSE($D611,1,Параметры!V$59,Параметры!V$65)</f>
        <v>0</v>
      </c>
      <c r="W627" s="169">
        <f>IF(SUM($G620:W620)&gt;0.01,0,MAX(SUM($G611:W611)+$B612-SUM($G613:W613),0)+IF($B616=0,0,MAX(SUM($G618:W618)-SUM($G613:W613)*$B618,0)))*CHOOSE($D611,1,Параметры!W$59,Параметры!W$65)</f>
        <v>0</v>
      </c>
      <c r="X627" s="169">
        <f>IF(SUM($G620:X620)&gt;0.01,0,MAX(SUM($G611:X611)+$B612-SUM($G613:X613),0)+IF($B616=0,0,MAX(SUM($G618:X618)-SUM($G613:X613)*$B618,0)))*CHOOSE($D611,1,Параметры!X$59,Параметры!X$65)</f>
        <v>0</v>
      </c>
      <c r="Y627" s="169">
        <f>IF(SUM($G620:Y620)&gt;0.01,0,MAX(SUM($G611:Y611)+$B612-SUM($G613:Y613),0)+IF($B616=0,0,MAX(SUM($G618:Y618)-SUM($G613:Y613)*$B618,0)))*CHOOSE($D611,1,Параметры!Y$59,Параметры!Y$65)</f>
        <v>0</v>
      </c>
      <c r="Z627" s="169">
        <f>IF(SUM($G620:Z620)&gt;0.01,0,MAX(SUM($G611:Z611)+$B612-SUM($G613:Z613),0)+IF($B616=0,0,MAX(SUM($G618:Z618)-SUM($G613:Z613)*$B618,0)))*CHOOSE($D611,1,Параметры!Z$59,Параметры!Z$65)</f>
        <v>0</v>
      </c>
      <c r="AA627" s="169">
        <f>IF(SUM($G620:AA620)&gt;0.01,0,MAX(SUM($G611:AA611)+$B612-SUM($G613:AA613),0)+IF($B616=0,0,MAX(SUM($G618:AA618)-SUM($G613:AA613)*$B618,0)))*CHOOSE($D611,1,Параметры!AA$59,Параметры!AA$65)</f>
        <v>0</v>
      </c>
      <c r="AB627" s="169">
        <f>IF(SUM($G620:AB620)&gt;0.01,0,MAX(SUM($G611:AB611)+$B612-SUM($G613:AB613),0)+IF($B616=0,0,MAX(SUM($G618:AB618)-SUM($G613:AB613)*$B618,0)))*CHOOSE($D611,1,Параметры!AB$59,Параметры!AB$65)</f>
        <v>0</v>
      </c>
      <c r="AC627" s="169">
        <f>IF(SUM($G620:AC620)&gt;0.01,0,MAX(SUM($G611:AC611)+$B612-SUM($G613:AC613),0)+IF($B616=0,0,MAX(SUM($G618:AC618)-SUM($G613:AC613)*$B618,0)))*CHOOSE($D611,1,Параметры!AC$59,Параметры!AC$65)</f>
        <v>0</v>
      </c>
      <c r="AD627" s="169">
        <f>IF(SUM($G620:AD620)&gt;0.01,0,MAX(SUM($G611:AD611)+$B612-SUM($G613:AD613),0)+IF($B616=0,0,MAX(SUM($G618:AD618)-SUM($G613:AD613)*$B618,0)))*CHOOSE($D611,1,Параметры!AD$59,Параметры!AD$65)</f>
        <v>0</v>
      </c>
      <c r="AE627" s="169">
        <f>IF(SUM($G620:AE620)&gt;0.01,0,MAX(SUM($G611:AE611)+$B612-SUM($G613:AE613),0)+IF($B616=0,0,MAX(SUM($G618:AE618)-SUM($G613:AE613)*$B618,0)))*CHOOSE($D611,1,Параметры!AE$59,Параметры!AE$65)</f>
        <v>0</v>
      </c>
      <c r="AF627" s="169">
        <f>IF(SUM($G620:AF620)&gt;0.01,0,MAX(SUM($G611:AF611)+$B612-SUM($G613:AF613),0)+IF($B616=0,0,MAX(SUM($G618:AF618)-SUM($G613:AF613)*$B618,0)))*CHOOSE($D611,1,Параметры!AF$59,Параметры!AF$65)</f>
        <v>0</v>
      </c>
      <c r="AG627" s="169">
        <f>IF(SUM($G620:AG620)&gt;0.01,0,MAX(SUM($G611:AG611)+$B612-SUM($G613:AG613),0)+IF($B616=0,0,MAX(SUM($G618:AG618)-SUM($G613:AG613)*$B618,0)))*CHOOSE($D611,1,Параметры!AG$59,Параметры!AG$65)</f>
        <v>0</v>
      </c>
      <c r="AH627" s="169">
        <f>IF(SUM($G620:AH620)&gt;0.01,0,MAX(SUM($G611:AH611)+$B612-SUM($G613:AH613),0)+IF($B616=0,0,MAX(SUM($G618:AH618)-SUM($G613:AH613)*$B618,0)))*CHOOSE($D611,1,Параметры!AH$59,Параметры!AH$65)</f>
        <v>0</v>
      </c>
      <c r="AI627" s="169">
        <f>IF(SUM($G620:AI620)&gt;0.01,0,MAX(SUM($G611:AI611)+$B612-SUM($G613:AI613),0)+IF($B616=0,0,MAX(SUM($G618:AI618)-SUM($G613:AI613)*$B618,0)))*CHOOSE($D611,1,Параметры!AI$59,Параметры!AI$65)</f>
        <v>0</v>
      </c>
      <c r="AJ627" s="169">
        <f>IF(SUM($G620:AJ620)&gt;0.01,0,MAX(SUM($G611:AJ611)+$B612-SUM($G613:AJ613),0)+IF($B616=0,0,MAX(SUM($G618:AJ618)-SUM($G613:AJ613)*$B618,0)))*CHOOSE($D611,1,Параметры!AJ$59,Параметры!AJ$65)</f>
        <v>0</v>
      </c>
      <c r="AK627" s="169">
        <f>IF(SUM($G620:AK620)&gt;0.01,0,MAX(SUM($G611:AK611)+$B612-SUM($G613:AK613),0)+IF($B616=0,0,MAX(SUM($G618:AK618)-SUM($G613:AK613)*$B618,0)))*CHOOSE($D611,1,Параметры!AK$59,Параметры!AK$65)</f>
        <v>0</v>
      </c>
      <c r="AL627" s="169">
        <f>IF(SUM($G620:AL620)&gt;0.01,0,MAX(SUM($G611:AL611)+$B612-SUM($G613:AL613),0)+IF($B616=0,0,MAX(SUM($G618:AL618)-SUM($G613:AL613)*$B618,0)))*CHOOSE($D611,1,Параметры!AL$59,Параметры!AL$65)</f>
        <v>0</v>
      </c>
      <c r="AM627" s="169">
        <f>IF(SUM($G620:AM620)&gt;0.01,0,MAX(SUM($G611:AM611)+$B612-SUM($G613:AM613),0)+IF($B616=0,0,MAX(SUM($G618:AM618)-SUM($G613:AM613)*$B618,0)))*CHOOSE($D611,1,Параметры!AM$59,Параметры!AM$65)</f>
        <v>0</v>
      </c>
      <c r="AN627" s="169">
        <f>IF(SUM($G620:AN620)&gt;0.01,0,MAX(SUM($G611:AN611)+$B612-SUM($G613:AN613),0)+IF($B616=0,0,MAX(SUM($G618:AN618)-SUM($G613:AN613)*$B618,0)))*CHOOSE($D611,1,Параметры!AN$59,Параметры!AN$65)</f>
        <v>0</v>
      </c>
      <c r="AO627" s="169">
        <f>IF(SUM($G620:AO620)&gt;0.01,0,MAX(SUM($G611:AO611)+$B612-SUM($G613:AO613),0)+IF($B616=0,0,MAX(SUM($G618:AO618)-SUM($G613:AO613)*$B618,0)))*CHOOSE($D611,1,Параметры!AO$59,Параметры!AO$65)</f>
        <v>0</v>
      </c>
      <c r="AP627" s="169">
        <f>IF(SUM($G620:AP620)&gt;0.01,0,MAX(SUM($G611:AP611)+$B612-SUM($G613:AP613),0)+IF($B616=0,0,MAX(SUM($G618:AP618)-SUM($G613:AP613)*$B618,0)))*CHOOSE($D611,1,Параметры!AP$59,Параметры!AP$65)</f>
        <v>0</v>
      </c>
      <c r="AQ627" s="169">
        <f>IF(SUM($G620:AQ620)&gt;0.01,0,MAX(SUM($G611:AQ611)+$B612-SUM($G613:AQ613),0)+IF($B616=0,0,MAX(SUM($G618:AQ618)-SUM($G613:AQ613)*$B618,0)))*CHOOSE($D611,1,Параметры!AQ$59,Параметры!AQ$65)</f>
        <v>0</v>
      </c>
      <c r="AR627" s="169">
        <f>IF(SUM($G620:AR620)&gt;0.01,0,MAX(SUM($G611:AR611)+$B612-SUM($G613:AR613),0)+IF($B616=0,0,MAX(SUM($G618:AR618)-SUM($G613:AR613)*$B618,0)))*CHOOSE($D611,1,Параметры!AR$59,Параметры!AR$65)</f>
        <v>0</v>
      </c>
      <c r="AS627" s="169">
        <f>IF(SUM($G620:AS620)&gt;0.01,0,MAX(SUM($G611:AS611)+$B612-SUM($G613:AS613),0)+IF($B616=0,0,MAX(SUM($G618:AS618)-SUM($G613:AS613)*$B618,0)))*CHOOSE($D611,1,Параметры!AS$59,Параметры!AS$65)</f>
        <v>0</v>
      </c>
      <c r="AT627" s="169">
        <f>IF(SUM($G620:AT620)&gt;0.01,0,MAX(SUM($G611:AT611)+$B612-SUM($G613:AT613),0)+IF($B616=0,0,MAX(SUM($G618:AT618)-SUM($G613:AT613)*$B618,0)))*CHOOSE($D611,1,Параметры!AT$59,Параметры!AT$65)</f>
        <v>0</v>
      </c>
      <c r="AU627" s="169">
        <f>IF(SUM($G620:AU620)&gt;0.01,0,MAX(SUM($G611:AU611)+$B612-SUM($G613:AU613),0)+IF($B616=0,0,MAX(SUM($G618:AU618)-SUM($G613:AU613)*$B618,0)))*CHOOSE($D611,1,Параметры!AU$59,Параметры!AU$65)</f>
        <v>0</v>
      </c>
      <c r="AV627" s="169">
        <f>IF(SUM($G620:AV620)&gt;0.01,0,MAX(SUM($G611:AV611)+$B612-SUM($G613:AV613),0)+IF($B616=0,0,MAX(SUM($G618:AV618)-SUM($G613:AV613)*$B618,0)))*CHOOSE($D611,1,Параметры!AV$59,Параметры!AV$65)</f>
        <v>0</v>
      </c>
      <c r="AW627" s="169">
        <f>IF(SUM($G620:AW620)&gt;0.01,0,MAX(SUM($G611:AW611)+$B612-SUM($G613:AW613),0)+IF($B616=0,0,MAX(SUM($G618:AW618)-SUM($G613:AW613)*$B618,0)))*CHOOSE($D611,1,Параметры!AW$59,Параметры!AW$65)</f>
        <v>0</v>
      </c>
      <c r="AX627" s="169">
        <f>IF(SUM($G620:AX620)&gt;0.01,0,MAX(SUM($G611:AX611)+$B612-SUM($G613:AX613),0)+IF($B616=0,0,MAX(SUM($G618:AX618)-SUM($G613:AX613)*$B618,0)))*CHOOSE($D611,1,Параметры!AX$59,Параметры!AX$65)</f>
        <v>0</v>
      </c>
      <c r="AY627" s="169">
        <f>IF(SUM($G620:AY620)&gt;0.01,0,MAX(SUM($G611:AY611)+$B612-SUM($G613:AY613),0)+IF($B616=0,0,MAX(SUM($G618:AY618)-SUM($G613:AY613)*$B618,0)))*CHOOSE($D611,1,Параметры!AY$59,Параметры!AY$65)</f>
        <v>0</v>
      </c>
      <c r="AZ627" s="169">
        <f>IF(SUM($G620:AZ620)&gt;0.01,0,MAX(SUM($G611:AZ611)+$B612-SUM($G613:AZ613),0)+IF($B616=0,0,MAX(SUM($G618:AZ618)-SUM($G613:AZ613)*$B618,0)))*CHOOSE($D611,1,Параметры!AZ$59,Параметры!AZ$65)</f>
        <v>0</v>
      </c>
      <c r="BA627" s="169">
        <f>IF(SUM($G620:BA620)&gt;0.01,0,MAX(SUM($G611:BA611)+$B612-SUM($G613:BA613),0)+IF($B616=0,0,MAX(SUM($G618:BA618)-SUM($G613:BA613)*$B618,0)))*CHOOSE($D611,1,Параметры!BA$59,Параметры!BA$65)</f>
        <v>0</v>
      </c>
      <c r="BB627" s="169">
        <f>IF(SUM($G620:BB620)&gt;0.01,0,MAX(SUM($G611:BB611)+$B612-SUM($G613:BB613),0)+IF($B616=0,0,MAX(SUM($G618:BB618)-SUM($G613:BB613)*$B618,0)))*CHOOSE($D611,1,Параметры!BB$59,Параметры!BB$65)</f>
        <v>0</v>
      </c>
      <c r="BC627" s="169">
        <f>IF(SUM($G620:BC620)&gt;0.01,0,MAX(SUM($G611:BC611)+$B612-SUM($G613:BC613),0)+IF($B616=0,0,MAX(SUM($G618:BC618)-SUM($G613:BC613)*$B618,0)))*CHOOSE($D611,1,Параметры!BC$59,Параметры!BC$65)</f>
        <v>0</v>
      </c>
      <c r="BD627" s="169">
        <f>IF(SUM($G620:BD620)&gt;0.01,0,MAX(SUM($G611:BD611)+$B612-SUM($G613:BD613),0)+IF($B616=0,0,MAX(SUM($G618:BD618)-SUM($G613:BD613)*$B618,0)))*CHOOSE($D611,1,Параметры!BD$59,Параметры!BD$65)</f>
        <v>0</v>
      </c>
      <c r="BE627" s="169">
        <f>IF(SUM($G620:BE620)&gt;0.01,0,MAX(SUM($G611:BE611)+$B612-SUM($G613:BE613),0)+IF($B616=0,0,MAX(SUM($G618:BE618)-SUM($G613:BE613)*$B618,0)))*CHOOSE($D611,1,Параметры!BE$59,Параметры!BE$65)</f>
        <v>0</v>
      </c>
      <c r="BF627" s="169">
        <f>IF(SUM($G620:BF620)&gt;0.01,0,MAX(SUM($G611:BF611)+$B612-SUM($G613:BF613),0)+IF($B616=0,0,MAX(SUM($G618:BF618)-SUM($G613:BF613)*$B618,0)))*CHOOSE($D611,1,Параметры!BF$59,Параметры!BF$65)</f>
        <v>0</v>
      </c>
      <c r="BG627" s="169">
        <f>IF(SUM($G620:BG620)&gt;0.01,0,MAX(SUM($G611:BG611)+$B612-SUM($G613:BG613),0)+IF($B616=0,0,MAX(SUM($G618:BG618)-SUM($G613:BG613)*$B618,0)))*CHOOSE($D611,1,Параметры!BG$59,Параметры!BG$65)</f>
        <v>0</v>
      </c>
      <c r="BH627" s="169">
        <f>IF(SUM($G620:BH620)&gt;0.01,0,MAX(SUM($G611:BH611)+$B612-SUM($G613:BH613),0)+IF($B616=0,0,MAX(SUM($G618:BH618)-SUM($G613:BH613)*$B618,0)))*CHOOSE($D611,1,Параметры!BH$59,Параметры!BH$65)</f>
        <v>0</v>
      </c>
      <c r="BI627" s="169">
        <f>IF(SUM($G620:BI620)&gt;0.01,0,MAX(SUM($G611:BI611)+$B612-SUM($G613:BI613),0)+IF($B616=0,0,MAX(SUM($G618:BI618)-SUM($G613:BI613)*$B618,0)))*CHOOSE($D611,1,Параметры!BI$59,Параметры!BI$65)</f>
        <v>0</v>
      </c>
      <c r="BJ627" s="169">
        <f>IF(SUM($G620:BJ620)&gt;0.01,0,MAX(SUM($G611:BJ611)+$B612-SUM($G613:BJ613),0)+IF($B616=0,0,MAX(SUM($G618:BJ618)-SUM($G613:BJ613)*$B618,0)))*CHOOSE($D611,1,Параметры!BJ$59,Параметры!BJ$65)</f>
        <v>0</v>
      </c>
      <c r="BK627" s="169">
        <f>IF(SUM($G620:BK620)&gt;0.01,0,MAX(SUM($G611:BK611)+$B612-SUM($G613:BK613),0)+IF($B616=0,0,MAX(SUM($G618:BK618)-SUM($G613:BK613)*$B618,0)))*CHOOSE($D611,1,Параметры!BK$59,Параметры!BK$65)</f>
        <v>0</v>
      </c>
      <c r="BL627" s="169">
        <f>IF(SUM($G620:BL620)&gt;0.01,0,MAX(SUM($G611:BL611)+$B612-SUM($G613:BL613),0)+IF($B616=0,0,MAX(SUM($G618:BL618)-SUM($G613:BL613)*$B618,0)))*CHOOSE($D611,1,Параметры!BL$59,Параметры!BL$65)</f>
        <v>0</v>
      </c>
      <c r="BM627" s="169">
        <f>IF(SUM($G620:BM620)&gt;0.01,0,MAX(SUM($G611:BM611)+$B612-SUM($G613:BM613),0)+IF($B616=0,0,MAX(SUM($G618:BM618)-SUM($G613:BM613)*$B618,0)))*CHOOSE($D611,1,Параметры!BM$59,Параметры!BM$65)</f>
        <v>0</v>
      </c>
      <c r="BN627" s="169">
        <f>IF(SUM($G620:BN620)&gt;0.01,0,MAX(SUM($G611:BN611)+$B612-SUM($G613:BN613),0)+IF($B616=0,0,MAX(SUM($G618:BN618)-SUM($G613:BN613)*$B618,0)))*CHOOSE($D611,1,Параметры!BN$59,Параметры!BN$65)</f>
        <v>0</v>
      </c>
      <c r="BO627" s="169">
        <f>IF(SUM($G620:BO620)&gt;0.01,0,MAX(SUM($G611:BO611)+$B612-SUM($G613:BO613),0)+IF($B616=0,0,MAX(SUM($G618:BO618)-SUM($G613:BO613)*$B618,0)))*CHOOSE($D611,1,Параметры!BO$59,Параметры!BO$65)</f>
        <v>0</v>
      </c>
      <c r="BP627" s="169">
        <f>IF(SUM($G620:BP620)&gt;0.01,0,MAX(SUM($G611:BP611)+$B612-SUM($G613:BP613),0)+IF($B616=0,0,MAX(SUM($G618:BP618)-SUM($G613:BP613)*$B618,0)))*CHOOSE($D611,1,Параметры!BP$59,Параметры!BP$65)</f>
        <v>0</v>
      </c>
      <c r="BQ627" s="169">
        <f>IF(SUM($G620:BQ620)&gt;0.01,0,MAX(SUM($G611:BQ611)+$B612-SUM($G613:BQ613),0)+IF($B616=0,0,MAX(SUM($G618:BQ618)-SUM($G613:BQ613)*$B618,0)))*CHOOSE($D611,1,Параметры!BQ$59,Параметры!BQ$65)</f>
        <v>0</v>
      </c>
      <c r="BR627" s="169">
        <f>IF(SUM($G620:BR620)&gt;0.01,0,MAX(SUM($G611:BR611)+$B612-SUM($G613:BR613),0)+IF($B616=0,0,MAX(SUM($G618:BR618)-SUM($G613:BR613)*$B618,0)))*CHOOSE($D611,1,Параметры!BR$59,Параметры!BR$65)</f>
        <v>0</v>
      </c>
      <c r="BS627" s="169">
        <f>IF(SUM($G620:BS620)&gt;0.01,0,MAX(SUM($G611:BS611)+$B612-SUM($G613:BS613),0)+IF($B616=0,0,MAX(SUM($G618:BS618)-SUM($G613:BS613)*$B618,0)))*CHOOSE($D611,1,Параметры!BS$59,Параметры!BS$65)</f>
        <v>0</v>
      </c>
      <c r="BT627" s="169">
        <f>IF(SUM($G620:BT620)&gt;0.01,0,MAX(SUM($G611:BT611)+$B612-SUM($G613:BT613),0)+IF($B616=0,0,MAX(SUM($G618:BT618)-SUM($G613:BT613)*$B618,0)))*CHOOSE($D611,1,Параметры!BT$59,Параметры!BT$65)</f>
        <v>0</v>
      </c>
      <c r="BU627" s="169">
        <f>IF(SUM($G620:BU620)&gt;0.01,0,MAX(SUM($G611:BU611)+$B612-SUM($G613:BU613),0)+IF($B616=0,0,MAX(SUM($G618:BU618)-SUM($G613:BU613)*$B618,0)))*CHOOSE($D611,1,Параметры!BU$59,Параметры!BU$65)</f>
        <v>0</v>
      </c>
      <c r="BV627" s="169">
        <f>IF(SUM($G620:BV620)&gt;0.01,0,MAX(SUM($G611:BV611)+$B612-SUM($G613:BV613),0)+IF($B616=0,0,MAX(SUM($G618:BV618)-SUM($G613:BV613)*$B618,0)))*CHOOSE($D611,1,Параметры!BV$59,Параметры!BV$65)</f>
        <v>0</v>
      </c>
      <c r="BW627" s="169">
        <f>IF(SUM($G620:BW620)&gt;0.01,0,MAX(SUM($G611:BW611)+$B612-SUM($G613:BW613),0)+IF($B616=0,0,MAX(SUM($G618:BW618)-SUM($G613:BW613)*$B618,0)))*CHOOSE($D611,1,Параметры!BW$59,Параметры!BW$65)</f>
        <v>0</v>
      </c>
      <c r="BX627" s="169">
        <f>IF(SUM($G620:BX620)&gt;0.01,0,MAX(SUM($G611:BX611)+$B612-SUM($G613:BX613),0)+IF($B616=0,0,MAX(SUM($G618:BX618)-SUM($G613:BX613)*$B618,0)))*CHOOSE($D611,1,Параметры!BX$59,Параметры!BX$65)</f>
        <v>0</v>
      </c>
      <c r="BY627" s="169">
        <f>IF(SUM($G620:BY620)&gt;0.01,0,MAX(SUM($G611:BY611)+$B612-SUM($G613:BY613),0)+IF($B616=0,0,MAX(SUM($G618:BY618)-SUM($G613:BY613)*$B618,0)))*CHOOSE($D611,1,Параметры!BY$59,Параметры!BY$65)</f>
        <v>0</v>
      </c>
      <c r="BZ627" s="169">
        <f>IF(SUM($G620:BZ620)&gt;0.01,0,MAX(SUM($G611:BZ611)+$B612-SUM($G613:BZ613),0)+IF($B616=0,0,MAX(SUM($G618:BZ618)-SUM($G613:BZ613)*$B618,0)))*CHOOSE($D611,1,Параметры!BZ$59,Параметры!BZ$65)</f>
        <v>0</v>
      </c>
      <c r="CA627" s="169">
        <f>IF(SUM($G620:CA620)&gt;0.01,0,MAX(SUM($G611:CA611)+$B612-SUM($G613:CA613),0)+IF($B616=0,0,MAX(SUM($G618:CA618)-SUM($G613:CA613)*$B618,0)))*CHOOSE($D611,1,Параметры!CA$59,Параметры!CA$65)</f>
        <v>0</v>
      </c>
      <c r="CB627" s="169">
        <f>IF(SUM($G620:CB620)&gt;0.01,0,MAX(SUM($G611:CB611)+$B612-SUM($G613:CB613),0)+IF($B616=0,0,MAX(SUM($G618:CB618)-SUM($G613:CB613)*$B618,0)))*CHOOSE($D611,1,Параметры!CB$59,Параметры!CB$65)</f>
        <v>0</v>
      </c>
      <c r="CC627" s="169">
        <f>IF(SUM($G620:CC620)&gt;0.01,0,MAX(SUM($G611:CC611)+$B612-SUM($G613:CC613),0)+IF($B616=0,0,MAX(SUM($G618:CC618)-SUM($G613:CC613)*$B618,0)))*CHOOSE($D611,1,Параметры!CC$59,Параметры!CC$65)</f>
        <v>0</v>
      </c>
      <c r="CD627" s="169">
        <f>IF(SUM($G620:CD620)&gt;0.01,0,MAX(SUM($G611:CD611)+$B612-SUM($G613:CD613),0)+IF($B616=0,0,MAX(SUM($G618:CD618)-SUM($G613:CD613)*$B618,0)))*CHOOSE($D611,1,Параметры!CD$59,Параметры!CD$65)</f>
        <v>0</v>
      </c>
      <c r="CE627" s="169">
        <f>IF(SUM($G620:CE620)&gt;0.01,0,MAX(SUM($G611:CE611)+$B612-SUM($G613:CE613),0)+IF($B616=0,0,MAX(SUM($G618:CE618)-SUM($G613:CE613)*$B618,0)))*CHOOSE($D611,1,Параметры!CE$59,Параметры!CE$65)</f>
        <v>0</v>
      </c>
      <c r="CF627" s="169">
        <f>IF(SUM($G620:CF620)&gt;0.01,0,MAX(SUM($G611:CF611)+$B612-SUM($G613:CF613),0)+IF($B616=0,0,MAX(SUM($G618:CF618)-SUM($G613:CF613)*$B618,0)))*CHOOSE($D611,1,Параметры!CF$59,Параметры!CF$65)</f>
        <v>0</v>
      </c>
      <c r="CG627" s="169">
        <f>IF(SUM($G620:CG620)&gt;0.01,0,MAX(SUM($G611:CG611)+$B612-SUM($G613:CG613),0)+IF($B616=0,0,MAX(SUM($G618:CG618)-SUM($G613:CG613)*$B618,0)))*CHOOSE($D611,1,Параметры!CG$59,Параметры!CG$65)</f>
        <v>0</v>
      </c>
      <c r="CH627" s="169">
        <f>IF(SUM($G620:CH620)&gt;0.01,0,MAX(SUM($G611:CH611)+$B612-SUM($G613:CH613),0)+IF($B616=0,0,MAX(SUM($G618:CH618)-SUM($G613:CH613)*$B618,0)))*CHOOSE($D611,1,Параметры!CH$59,Параметры!CH$65)</f>
        <v>0</v>
      </c>
      <c r="CI627" s="169">
        <f>IF(SUM($G620:CI620)&gt;0.01,0,MAX(SUM($G611:CI611)+$B612-SUM($G613:CI613),0)+IF($B616=0,0,MAX(SUM($G618:CI618)-SUM($G613:CI613)*$B618,0)))*CHOOSE($D611,1,Параметры!CI$59,Параметры!CI$65)</f>
        <v>0</v>
      </c>
      <c r="CJ627" s="169">
        <f>IF(SUM($G620:CJ620)&gt;0.01,0,MAX(SUM($G611:CJ611)+$B612-SUM($G613:CJ613),0)+IF($B616=0,0,MAX(SUM($G618:CJ618)-SUM($G613:CJ613)*$B618,0)))*CHOOSE($D611,1,Параметры!CJ$59,Параметры!CJ$65)</f>
        <v>0</v>
      </c>
      <c r="CK627" s="169">
        <f>IF(SUM($G620:CK620)&gt;0.01,0,MAX(SUM($G611:CK611)+$B612-SUM($G613:CK613),0)+IF($B616=0,0,MAX(SUM($G618:CK618)-SUM($G613:CK613)*$B618,0)))*CHOOSE($D611,1,Параметры!CK$59,Параметры!CK$65)</f>
        <v>0</v>
      </c>
      <c r="CL627" s="169">
        <f>IF(SUM($G620:CL620)&gt;0.01,0,MAX(SUM($G611:CL611)+$B612-SUM($G613:CL613),0)+IF($B616=0,0,MAX(SUM($G618:CL618)-SUM($G613:CL613)*$B618,0)))*CHOOSE($D611,1,Параметры!CL$59,Параметры!CL$65)</f>
        <v>0</v>
      </c>
      <c r="CM627" s="169">
        <f>IF(SUM($G620:CM620)&gt;0.01,0,MAX(SUM($G611:CM611)+$B612-SUM($G613:CM613),0)+IF($B616=0,0,MAX(SUM($G618:CM618)-SUM($G613:CM613)*$B618,0)))*CHOOSE($D611,1,Параметры!CM$59,Параметры!CM$65)</f>
        <v>0</v>
      </c>
      <c r="CN627" s="169">
        <f>IF(SUM($G620:CN620)&gt;0.01,0,MAX(SUM($G611:CN611)+$B612-SUM($G613:CN613),0)+IF($B616=0,0,MAX(SUM($G618:CN618)-SUM($G613:CN613)*$B618,0)))*CHOOSE($D611,1,Параметры!CN$59,Параметры!CN$65)</f>
        <v>0</v>
      </c>
      <c r="CO627" s="169">
        <f>IF(SUM($G620:CO620)&gt;0.01,0,MAX(SUM($G611:CO611)+$B612-SUM($G613:CO613),0)+IF($B616=0,0,MAX(SUM($G618:CO618)-SUM($G613:CO613)*$B618,0)))*CHOOSE($D611,1,Параметры!CO$59,Параметры!CO$65)</f>
        <v>0</v>
      </c>
      <c r="CP627" s="169">
        <f>IF(SUM($G620:CP620)&gt;0.01,0,MAX(SUM($G611:CP611)+$B612-SUM($G613:CP613),0)+IF($B616=0,0,MAX(SUM($G618:CP618)-SUM($G613:CP613)*$B618,0)))*CHOOSE($D611,1,Параметры!CP$59,Параметры!CP$65)</f>
        <v>0</v>
      </c>
      <c r="CQ627" s="169">
        <f>IF(SUM($G620:CQ620)&gt;0.01,0,MAX(SUM($G611:CQ611)+$B612-SUM($G613:CQ613),0)+IF($B616=0,0,MAX(SUM($G618:CQ618)-SUM($G613:CQ613)*$B618,0)))*CHOOSE($D611,1,Параметры!CQ$59,Параметры!CQ$65)</f>
        <v>0</v>
      </c>
      <c r="CR627" s="169">
        <f>IF(SUM($G620:CR620)&gt;0.01,0,MAX(SUM($G611:CR611)+$B612-SUM($G613:CR613),0)+IF($B616=0,0,MAX(SUM($G618:CR618)-SUM($G613:CR613)*$B618,0)))*CHOOSE($D611,1,Параметры!CR$59,Параметры!CR$65)</f>
        <v>0</v>
      </c>
      <c r="CS627" s="169">
        <f>IF(SUM($G620:CS620)&gt;0.01,0,MAX(SUM($G611:CS611)+$B612-SUM($G613:CS613),0)+IF($B616=0,0,MAX(SUM($G618:CS618)-SUM($G613:CS613)*$B618,0)))*CHOOSE($D611,1,Параметры!CS$59,Параметры!CS$65)</f>
        <v>0</v>
      </c>
      <c r="CT627" s="169">
        <f>IF(SUM($G620:CT620)&gt;0.01,0,MAX(SUM($G611:CT611)+$B612-SUM($G613:CT613),0)+IF($B616=0,0,MAX(SUM($G618:CT618)-SUM($G613:CT613)*$B618,0)))*CHOOSE($D611,1,Параметры!CT$59,Параметры!CT$65)</f>
        <v>0</v>
      </c>
      <c r="CU627" s="169">
        <f>IF(SUM($G620:CU620)&gt;0.01,0,MAX(SUM($G611:CU611)+$B612-SUM($G613:CU613),0)+IF($B616=0,0,MAX(SUM($G618:CU618)-SUM($G613:CU613)*$B618,0)))*CHOOSE($D611,1,Параметры!CU$59,Параметры!CU$65)</f>
        <v>0</v>
      </c>
      <c r="CV627" s="169">
        <f>IF(SUM($G620:CV620)&gt;0.01,0,MAX(SUM($G611:CV611)+$B612-SUM($G613:CV613),0)+IF($B616=0,0,MAX(SUM($G618:CV618)-SUM($G613:CV613)*$B618,0)))*CHOOSE($D611,1,Параметры!CV$59,Параметры!CV$65)</f>
        <v>0</v>
      </c>
      <c r="CW627" s="169">
        <f>IF(SUM($G620:CW620)&gt;0.01,0,MAX(SUM($G611:CW611)+$B612-SUM($G613:CW613),0)+IF($B616=0,0,MAX(SUM($G618:CW618)-SUM($G613:CW613)*$B618,0)))*CHOOSE($D611,1,Параметры!CW$59,Параметры!CW$65)</f>
        <v>0</v>
      </c>
      <c r="CX627" s="169">
        <f>IF(SUM($G620:CX620)&gt;0.01,0,MAX(SUM($G611:CX611)+$B612-SUM($G613:CX613),0)+IF($B616=0,0,MAX(SUM($G618:CX618)-SUM($G613:CX613)*$B618,0)))*CHOOSE($D611,1,Параметры!CX$59,Параметры!CX$65)</f>
        <v>0</v>
      </c>
      <c r="CY627" s="169">
        <f>IF(SUM($G620:CY620)&gt;0.01,0,MAX(SUM($G611:CY611)+$B612-SUM($G613:CY613),0)+IF($B616=0,0,MAX(SUM($G618:CY618)-SUM($G613:CY613)*$B618,0)))*CHOOSE($D611,1,Параметры!CY$59,Параметры!CY$65)</f>
        <v>0</v>
      </c>
      <c r="CZ627" s="169">
        <f>IF(SUM($G620:CZ620)&gt;0.01,0,MAX(SUM($G611:CZ611)+$B612-SUM($G613:CZ613),0)+IF($B616=0,0,MAX(SUM($G618:CZ618)-SUM($G613:CZ613)*$B618,0)))*CHOOSE($D611,1,Параметры!CZ$59,Параметры!CZ$65)</f>
        <v>0</v>
      </c>
      <c r="DA627" s="169">
        <f>IF(SUM($G620:DA620)&gt;0.01,0,MAX(SUM($G611:DA611)+$B612-SUM($G613:DA613),0)+IF($B616=0,0,MAX(SUM($G618:DA618)-SUM($G613:DA613)*$B618,0)))*CHOOSE($D611,1,Параметры!DA$59,Параметры!DA$65)</f>
        <v>0</v>
      </c>
      <c r="DB627" s="169">
        <f>IF(SUM($G620:DB620)&gt;0.01,0,MAX(SUM($G611:DB611)+$B612-SUM($G613:DB613),0)+IF($B616=0,0,MAX(SUM($G618:DB618)-SUM($G613:DB613)*$B618,0)))*CHOOSE($D611,1,Параметры!DB$59,Параметры!DB$65)</f>
        <v>0</v>
      </c>
      <c r="DC627" s="169">
        <f>IF(SUM($G620:DC620)&gt;0.01,0,MAX(SUM($G611:DC611)+$B612-SUM($G613:DC613),0)+IF($B616=0,0,MAX(SUM($G618:DC618)-SUM($G613:DC613)*$B618,0)))*CHOOSE($D611,1,Параметры!DC$59,Параметры!DC$65)</f>
        <v>0</v>
      </c>
      <c r="DD627" s="169">
        <f>IF(SUM($G620:DD620)&gt;0.01,0,MAX(SUM($G611:DD611)+$B612-SUM($G613:DD613),0)+IF($B616=0,0,MAX(SUM($G618:DD618)-SUM($G613:DD613)*$B618,0)))*CHOOSE($D611,1,Параметры!DD$59,Параметры!DD$65)</f>
        <v>0</v>
      </c>
      <c r="DE627" s="169">
        <f>IF(SUM($G620:DE620)&gt;0.01,0,MAX(SUM($G611:DE611)+$B612-SUM($G613:DE613),0)+IF($B616=0,0,MAX(SUM($G618:DE618)-SUM($G613:DE613)*$B618,0)))*CHOOSE($D611,1,Параметры!DE$59,Параметры!DE$65)</f>
        <v>0</v>
      </c>
      <c r="DF627" s="169">
        <f>IF(SUM($G620:DF620)&gt;0.01,0,MAX(SUM($G611:DF611)+$B612-SUM($G613:DF613),0)+IF($B616=0,0,MAX(SUM($G618:DF618)-SUM($G613:DF613)*$B618,0)))*CHOOSE($D611,1,Параметры!DF$59,Параметры!DF$65)</f>
        <v>0</v>
      </c>
      <c r="DG627" s="169">
        <f>IF(SUM($G620:DG620)&gt;0.01,0,MAX(SUM($G611:DG611)+$B612-SUM($G613:DG613),0)+IF($B616=0,0,MAX(SUM($G618:DG618)-SUM($G613:DG613)*$B618,0)))*CHOOSE($D611,1,Параметры!DG$59,Параметры!DG$65)</f>
        <v>0</v>
      </c>
      <c r="DH627" s="169">
        <f>IF(SUM($G620:DH620)&gt;0.01,0,MAX(SUM($G611:DH611)+$B612-SUM($G613:DH613),0)+IF($B616=0,0,MAX(SUM($G618:DH618)-SUM($G613:DH613)*$B618,0)))*CHOOSE($D611,1,Параметры!DH$59,Параметры!DH$65)</f>
        <v>0</v>
      </c>
      <c r="DI627" s="169">
        <f>IF(SUM($G620:DI620)&gt;0.01,0,MAX(SUM($G611:DI611)+$B612-SUM($G613:DI613),0)+IF($B616=0,0,MAX(SUM($G618:DI618)-SUM($G613:DI613)*$B618,0)))*CHOOSE($D611,1,Параметры!DI$59,Параметры!DI$65)</f>
        <v>0</v>
      </c>
      <c r="DJ627" s="169">
        <f>IF(SUM($G620:DJ620)&gt;0.01,0,MAX(SUM($G611:DJ611)+$B612-SUM($G613:DJ613),0)+IF($B616=0,0,MAX(SUM($G618:DJ618)-SUM($G613:DJ613)*$B618,0)))*CHOOSE($D611,1,Параметры!DJ$59,Параметры!DJ$65)</f>
        <v>0</v>
      </c>
      <c r="DK627" s="169">
        <f>IF(SUM($G620:DK620)&gt;0.01,0,MAX(SUM($G611:DK611)+$B612-SUM($G613:DK613),0)+IF($B616=0,0,MAX(SUM($G618:DK618)-SUM($G613:DK613)*$B618,0)))*CHOOSE($D611,1,Параметры!DK$59,Параметры!DK$65)</f>
        <v>0</v>
      </c>
      <c r="DL627" s="169">
        <f>IF(SUM($G620:DL620)&gt;0.01,0,MAX(SUM($G611:DL611)+$B612-SUM($G613:DL613),0)+IF($B616=0,0,MAX(SUM($G618:DL618)-SUM($G613:DL613)*$B618,0)))*CHOOSE($D611,1,Параметры!DL$59,Параметры!DL$65)</f>
        <v>0</v>
      </c>
      <c r="DM627" s="169">
        <f>IF(SUM($G620:DM620)&gt;0.01,0,MAX(SUM($G611:DM611)+$B612-SUM($G613:DM613),0)+IF($B616=0,0,MAX(SUM($G618:DM618)-SUM($G613:DM613)*$B618,0)))*CHOOSE($D611,1,Параметры!DM$59,Параметры!DM$65)</f>
        <v>0</v>
      </c>
      <c r="DN627" s="169">
        <f>IF(SUM($G620:DN620)&gt;0.01,0,MAX(SUM($G611:DN611)+$B612-SUM($G613:DN613),0)+IF($B616=0,0,MAX(SUM($G618:DN618)-SUM($G613:DN613)*$B618,0)))*CHOOSE($D611,1,Параметры!DN$59,Параметры!DN$65)</f>
        <v>0</v>
      </c>
      <c r="DO627" s="169">
        <f>IF(SUM($G620:DO620)&gt;0.01,0,MAX(SUM($G611:DO611)+$B612-SUM($G613:DO613),0)+IF($B616=0,0,MAX(SUM($G618:DO618)-SUM($G613:DO613)*$B618,0)))*CHOOSE($D611,1,Параметры!DO$59,Параметры!DO$65)</f>
        <v>0</v>
      </c>
      <c r="DP627" s="169">
        <f>IF(SUM($G620:DP620)&gt;0.01,0,MAX(SUM($G611:DP611)+$B612-SUM($G613:DP613),0)+IF($B616=0,0,MAX(SUM($G618:DP618)-SUM($G613:DP613)*$B618,0)))*CHOOSE($D611,1,Параметры!DP$59,Параметры!DP$65)</f>
        <v>0</v>
      </c>
      <c r="DQ627" s="169">
        <f>IF(SUM($G620:DQ620)&gt;0.01,0,MAX(SUM($G611:DQ611)+$B612-SUM($G613:DQ613),0)+IF($B616=0,0,MAX(SUM($G618:DQ618)-SUM($G613:DQ613)*$B618,0)))*CHOOSE($D611,1,Параметры!DQ$59,Параметры!DQ$65)</f>
        <v>0</v>
      </c>
      <c r="DR627" s="169">
        <f>IF(SUM($G620:DR620)&gt;0.01,0,MAX(SUM($G611:DR611)+$B612-SUM($G613:DR613),0)+IF($B616=0,0,MAX(SUM($G618:DR618)-SUM($G613:DR613)*$B618,0)))*CHOOSE($D611,1,Параметры!DR$59,Параметры!DR$65)</f>
        <v>0</v>
      </c>
      <c r="DS627" s="169">
        <f>IF(SUM($G620:DS620)&gt;0.01,0,MAX(SUM($G611:DS611)+$B612-SUM($G613:DS613),0)+IF($B616=0,0,MAX(SUM($G618:DS618)-SUM($G613:DS613)*$B618,0)))*CHOOSE($D611,1,Параметры!DS$59,Параметры!DS$65)</f>
        <v>0</v>
      </c>
      <c r="DT627" s="169">
        <f>IF(SUM($G620:DT620)&gt;0.01,0,MAX(SUM($G611:DT611)+$B612-SUM($G613:DT613),0)+IF($B616=0,0,MAX(SUM($G618:DT618)-SUM($G613:DT613)*$B618,0)))*CHOOSE($D611,1,Параметры!DT$59,Параметры!DT$65)</f>
        <v>0</v>
      </c>
      <c r="DU627" s="169">
        <f>IF(SUM($G620:DU620)&gt;0.01,0,MAX(SUM($G611:DU611)+$B612-SUM($G613:DU613),0)+IF($B616=0,0,MAX(SUM($G618:DU618)-SUM($G613:DU613)*$B618,0)))*CHOOSE($D611,1,Параметры!DU$59,Параметры!DU$65)</f>
        <v>0</v>
      </c>
      <c r="DV627" s="169">
        <f>IF(SUM($G620:DV620)&gt;0.01,0,MAX(SUM($G611:DV611)+$B612-SUM($G613:DV613),0)+IF($B616=0,0,MAX(SUM($G618:DV618)-SUM($G613:DV613)*$B618,0)))*CHOOSE($D611,1,Параметры!DV$59,Параметры!DV$65)</f>
        <v>0</v>
      </c>
      <c r="DW627" s="169"/>
      <c r="DX627" s="170"/>
    </row>
    <row r="628" spans="1:128" outlineLevel="1" x14ac:dyDescent="0.2">
      <c r="A628" s="168" t="str">
        <f ca="1">Language!A$918</f>
        <v>кредиторская задолженность</v>
      </c>
      <c r="B628" s="154"/>
      <c r="C628" s="147" t="str">
        <f t="shared" ca="1" si="1179"/>
        <v>тыс. руб.</v>
      </c>
      <c r="D628" s="158">
        <v>1</v>
      </c>
      <c r="E628" s="154" t="s">
        <v>700</v>
      </c>
      <c r="F628" s="6" t="s">
        <v>3083</v>
      </c>
      <c r="G628" s="169">
        <f>IF(SUM($G620:G620)&gt;0.01,0,MAX(SUM($G613:G613)-SUM($G611:G611)-$B612,0)*CHOOSE($D611,1,Параметры!G$59,Параметры!G$65)+IF($B616=0,0,MAX(SUM($G613:G613)*$B618-SUM($G618:G618),0)*CHOOSE($D611,1,Параметры!G$59,Параметры!G$65)+MAX(SUM($G633:G633)-SUM($G632:G632),0)))*IF($B616=0,1+G619,1)</f>
        <v>47000.4</v>
      </c>
      <c r="H628" s="169">
        <f>IF(SUM($G620:H620)&gt;0.01,0,MAX(SUM($G613:H613)-SUM($G611:H611)-$B612,0)*CHOOSE($D611,1,Параметры!H$59,Параметры!H$65)+IF($B616=0,0,MAX(SUM($G613:H613)*$B618-SUM($G618:H618),0)*CHOOSE($D611,1,Параметры!H$59,Параметры!H$65)+MAX(SUM($G633:H633)-SUM($G632:H632),0)))*IF($B616=0,1+H619,1)</f>
        <v>47000.4</v>
      </c>
      <c r="I628" s="169">
        <f>IF(SUM($G620:I620)&gt;0.01,0,MAX(SUM($G613:I613)-SUM($G611:I611)-$B612,0)*CHOOSE($D611,1,Параметры!I$59,Параметры!I$65)+IF($B616=0,0,MAX(SUM($G613:I613)*$B618-SUM($G618:I618),0)*CHOOSE($D611,1,Параметры!I$59,Параметры!I$65)+MAX(SUM($G633:I633)-SUM($G632:I632),0)))*IF($B616=0,1+I619,1)</f>
        <v>0</v>
      </c>
      <c r="J628" s="169">
        <f>IF(SUM($G620:J620)&gt;0.01,0,MAX(SUM($G613:J613)-SUM($G611:J611)-$B612,0)*CHOOSE($D611,1,Параметры!J$59,Параметры!J$65)+IF($B616=0,0,MAX(SUM($G613:J613)*$B618-SUM($G618:J618),0)*CHOOSE($D611,1,Параметры!J$59,Параметры!J$65)+MAX(SUM($G633:J633)-SUM($G632:J632),0)))*IF($B616=0,1+J619,1)</f>
        <v>0</v>
      </c>
      <c r="K628" s="169">
        <f>IF(SUM($G620:K620)&gt;0.01,0,MAX(SUM($G613:K613)-SUM($G611:K611)-$B612,0)*CHOOSE($D611,1,Параметры!K$59,Параметры!K$65)+IF($B616=0,0,MAX(SUM($G613:K613)*$B618-SUM($G618:K618),0)*CHOOSE($D611,1,Параметры!K$59,Параметры!K$65)+MAX(SUM($G633:K633)-SUM($G632:K632),0)))*IF($B616=0,1+K619,1)</f>
        <v>0</v>
      </c>
      <c r="L628" s="169">
        <f>IF(SUM($G620:L620)&gt;0.01,0,MAX(SUM($G613:L613)-SUM($G611:L611)-$B612,0)*CHOOSE($D611,1,Параметры!L$59,Параметры!L$65)+IF($B616=0,0,MAX(SUM($G613:L613)*$B618-SUM($G618:L618),0)*CHOOSE($D611,1,Параметры!L$59,Параметры!L$65)+MAX(SUM($G633:L633)-SUM($G632:L632),0)))*IF($B616=0,1+L619,1)</f>
        <v>0</v>
      </c>
      <c r="M628" s="169">
        <f>IF(SUM($G620:M620)&gt;0.01,0,MAX(SUM($G613:M613)-SUM($G611:M611)-$B612,0)*CHOOSE($D611,1,Параметры!M$59,Параметры!M$65)+IF($B616=0,0,MAX(SUM($G613:M613)*$B618-SUM($G618:M618),0)*CHOOSE($D611,1,Параметры!M$59,Параметры!M$65)+MAX(SUM($G633:M633)-SUM($G632:M632),0)))*IF($B616=0,1+M619,1)</f>
        <v>0</v>
      </c>
      <c r="N628" s="169">
        <f>IF(SUM($G620:N620)&gt;0.01,0,MAX(SUM($G613:N613)-SUM($G611:N611)-$B612,0)*CHOOSE($D611,1,Параметры!N$59,Параметры!N$65)+IF($B616=0,0,MAX(SUM($G613:N613)*$B618-SUM($G618:N618),0)*CHOOSE($D611,1,Параметры!N$59,Параметры!N$65)+MAX(SUM($G633:N633)-SUM($G632:N632),0)))*IF($B616=0,1+N619,1)</f>
        <v>0</v>
      </c>
      <c r="O628" s="169">
        <f>IF(SUM($G620:O620)&gt;0.01,0,MAX(SUM($G613:O613)-SUM($G611:O611)-$B612,0)*CHOOSE($D611,1,Параметры!O$59,Параметры!O$65)+IF($B616=0,0,MAX(SUM($G613:O613)*$B618-SUM($G618:O618),0)*CHOOSE($D611,1,Параметры!O$59,Параметры!O$65)+MAX(SUM($G633:O633)-SUM($G632:O632),0)))*IF($B616=0,1+O619,1)</f>
        <v>0</v>
      </c>
      <c r="P628" s="169">
        <f>IF(SUM($G620:P620)&gt;0.01,0,MAX(SUM($G613:P613)-SUM($G611:P611)-$B612,0)*CHOOSE($D611,1,Параметры!P$59,Параметры!P$65)+IF($B616=0,0,MAX(SUM($G613:P613)*$B618-SUM($G618:P618),0)*CHOOSE($D611,1,Параметры!P$59,Параметры!P$65)+MAX(SUM($G633:P633)-SUM($G632:P632),0)))*IF($B616=0,1+P619,1)</f>
        <v>0</v>
      </c>
      <c r="Q628" s="169">
        <f>IF(SUM($G620:Q620)&gt;0.01,0,MAX(SUM($G613:Q613)-SUM($G611:Q611)-$B612,0)*CHOOSE($D611,1,Параметры!Q$59,Параметры!Q$65)+IF($B616=0,0,MAX(SUM($G613:Q613)*$B618-SUM($G618:Q618),0)*CHOOSE($D611,1,Параметры!Q$59,Параметры!Q$65)+MAX(SUM($G633:Q633)-SUM($G632:Q632),0)))*IF($B616=0,1+Q619,1)</f>
        <v>0</v>
      </c>
      <c r="R628" s="169">
        <f>IF(SUM($G620:R620)&gt;0.01,0,MAX(SUM($G613:R613)-SUM($G611:R611)-$B612,0)*CHOOSE($D611,1,Параметры!R$59,Параметры!R$65)+IF($B616=0,0,MAX(SUM($G613:R613)*$B618-SUM($G618:R618),0)*CHOOSE($D611,1,Параметры!R$59,Параметры!R$65)+MAX(SUM($G633:R633)-SUM($G632:R632),0)))*IF($B616=0,1+R619,1)</f>
        <v>0</v>
      </c>
      <c r="S628" s="169">
        <f>IF(SUM($G620:S620)&gt;0.01,0,MAX(SUM($G613:S613)-SUM($G611:S611)-$B612,0)*CHOOSE($D611,1,Параметры!S$59,Параметры!S$65)+IF($B616=0,0,MAX(SUM($G613:S613)*$B618-SUM($G618:S618),0)*CHOOSE($D611,1,Параметры!S$59,Параметры!S$65)+MAX(SUM($G633:S633)-SUM($G632:S632),0)))*IF($B616=0,1+S619,1)</f>
        <v>0</v>
      </c>
      <c r="T628" s="169">
        <f>IF(SUM($G620:T620)&gt;0.01,0,MAX(SUM($G613:T613)-SUM($G611:T611)-$B612,0)*CHOOSE($D611,1,Параметры!T$59,Параметры!T$65)+IF($B616=0,0,MAX(SUM($G613:T613)*$B618-SUM($G618:T618),0)*CHOOSE($D611,1,Параметры!T$59,Параметры!T$65)+MAX(SUM($G633:T633)-SUM($G632:T632),0)))*IF($B616=0,1+T619,1)</f>
        <v>0</v>
      </c>
      <c r="U628" s="169">
        <f>IF(SUM($G620:U620)&gt;0.01,0,MAX(SUM($G613:U613)-SUM($G611:U611)-$B612,0)*CHOOSE($D611,1,Параметры!U$59,Параметры!U$65)+IF($B616=0,0,MAX(SUM($G613:U613)*$B618-SUM($G618:U618),0)*CHOOSE($D611,1,Параметры!U$59,Параметры!U$65)+MAX(SUM($G633:U633)-SUM($G632:U632),0)))*IF($B616=0,1+U619,1)</f>
        <v>0</v>
      </c>
      <c r="V628" s="169">
        <f>IF(SUM($G620:V620)&gt;0.01,0,MAX(SUM($G613:V613)-SUM($G611:V611)-$B612,0)*CHOOSE($D611,1,Параметры!V$59,Параметры!V$65)+IF($B616=0,0,MAX(SUM($G613:V613)*$B618-SUM($G618:V618),0)*CHOOSE($D611,1,Параметры!V$59,Параметры!V$65)+MAX(SUM($G633:V633)-SUM($G632:V632),0)))*IF($B616=0,1+V619,1)</f>
        <v>0</v>
      </c>
      <c r="W628" s="169">
        <f>IF(SUM($G620:W620)&gt;0.01,0,MAX(SUM($G613:W613)-SUM($G611:W611)-$B612,0)*CHOOSE($D611,1,Параметры!W$59,Параметры!W$65)+IF($B616=0,0,MAX(SUM($G613:W613)*$B618-SUM($G618:W618),0)*CHOOSE($D611,1,Параметры!W$59,Параметры!W$65)+MAX(SUM($G633:W633)-SUM($G632:W632),0)))*IF($B616=0,1+W619,1)</f>
        <v>0</v>
      </c>
      <c r="X628" s="169">
        <f>IF(SUM($G620:X620)&gt;0.01,0,MAX(SUM($G613:X613)-SUM($G611:X611)-$B612,0)*CHOOSE($D611,1,Параметры!X$59,Параметры!X$65)+IF($B616=0,0,MAX(SUM($G613:X613)*$B618-SUM($G618:X618),0)*CHOOSE($D611,1,Параметры!X$59,Параметры!X$65)+MAX(SUM($G633:X633)-SUM($G632:X632),0)))*IF($B616=0,1+X619,1)</f>
        <v>0</v>
      </c>
      <c r="Y628" s="169">
        <f>IF(SUM($G620:Y620)&gt;0.01,0,MAX(SUM($G613:Y613)-SUM($G611:Y611)-$B612,0)*CHOOSE($D611,1,Параметры!Y$59,Параметры!Y$65)+IF($B616=0,0,MAX(SUM($G613:Y613)*$B618-SUM($G618:Y618),0)*CHOOSE($D611,1,Параметры!Y$59,Параметры!Y$65)+MAX(SUM($G633:Y633)-SUM($G632:Y632),0)))*IF($B616=0,1+Y619,1)</f>
        <v>0</v>
      </c>
      <c r="Z628" s="169">
        <f>IF(SUM($G620:Z620)&gt;0.01,0,MAX(SUM($G613:Z613)-SUM($G611:Z611)-$B612,0)*CHOOSE($D611,1,Параметры!Z$59,Параметры!Z$65)+IF($B616=0,0,MAX(SUM($G613:Z613)*$B618-SUM($G618:Z618),0)*CHOOSE($D611,1,Параметры!Z$59,Параметры!Z$65)+MAX(SUM($G633:Z633)-SUM($G632:Z632),0)))*IF($B616=0,1+Z619,1)</f>
        <v>0</v>
      </c>
      <c r="AA628" s="169">
        <f>IF(SUM($G620:AA620)&gt;0.01,0,MAX(SUM($G613:AA613)-SUM($G611:AA611)-$B612,0)*CHOOSE($D611,1,Параметры!AA$59,Параметры!AA$65)+IF($B616=0,0,MAX(SUM($G613:AA613)*$B618-SUM($G618:AA618),0)*CHOOSE($D611,1,Параметры!AA$59,Параметры!AA$65)+MAX(SUM($G633:AA633)-SUM($G632:AA632),0)))*IF($B616=0,1+AA619,1)</f>
        <v>0</v>
      </c>
      <c r="AB628" s="169">
        <f>IF(SUM($G620:AB620)&gt;0.01,0,MAX(SUM($G613:AB613)-SUM($G611:AB611)-$B612,0)*CHOOSE($D611,1,Параметры!AB$59,Параметры!AB$65)+IF($B616=0,0,MAX(SUM($G613:AB613)*$B618-SUM($G618:AB618),0)*CHOOSE($D611,1,Параметры!AB$59,Параметры!AB$65)+MAX(SUM($G633:AB633)-SUM($G632:AB632),0)))*IF($B616=0,1+AB619,1)</f>
        <v>0</v>
      </c>
      <c r="AC628" s="169">
        <f>IF(SUM($G620:AC620)&gt;0.01,0,MAX(SUM($G613:AC613)-SUM($G611:AC611)-$B612,0)*CHOOSE($D611,1,Параметры!AC$59,Параметры!AC$65)+IF($B616=0,0,MAX(SUM($G613:AC613)*$B618-SUM($G618:AC618),0)*CHOOSE($D611,1,Параметры!AC$59,Параметры!AC$65)+MAX(SUM($G633:AC633)-SUM($G632:AC632),0)))*IF($B616=0,1+AC619,1)</f>
        <v>0</v>
      </c>
      <c r="AD628" s="169">
        <f>IF(SUM($G620:AD620)&gt;0.01,0,MAX(SUM($G613:AD613)-SUM($G611:AD611)-$B612,0)*CHOOSE($D611,1,Параметры!AD$59,Параметры!AD$65)+IF($B616=0,0,MAX(SUM($G613:AD613)*$B618-SUM($G618:AD618),0)*CHOOSE($D611,1,Параметры!AD$59,Параметры!AD$65)+MAX(SUM($G633:AD633)-SUM($G632:AD632),0)))*IF($B616=0,1+AD619,1)</f>
        <v>0</v>
      </c>
      <c r="AE628" s="169">
        <f>IF(SUM($G620:AE620)&gt;0.01,0,MAX(SUM($G613:AE613)-SUM($G611:AE611)-$B612,0)*CHOOSE($D611,1,Параметры!AE$59,Параметры!AE$65)+IF($B616=0,0,MAX(SUM($G613:AE613)*$B618-SUM($G618:AE618),0)*CHOOSE($D611,1,Параметры!AE$59,Параметры!AE$65)+MAX(SUM($G633:AE633)-SUM($G632:AE632),0)))*IF($B616=0,1+AE619,1)</f>
        <v>0</v>
      </c>
      <c r="AF628" s="169">
        <f>IF(SUM($G620:AF620)&gt;0.01,0,MAX(SUM($G613:AF613)-SUM($G611:AF611)-$B612,0)*CHOOSE($D611,1,Параметры!AF$59,Параметры!AF$65)+IF($B616=0,0,MAX(SUM($G613:AF613)*$B618-SUM($G618:AF618),0)*CHOOSE($D611,1,Параметры!AF$59,Параметры!AF$65)+MAX(SUM($G633:AF633)-SUM($G632:AF632),0)))*IF($B616=0,1+AF619,1)</f>
        <v>0</v>
      </c>
      <c r="AG628" s="169">
        <f>IF(SUM($G620:AG620)&gt;0.01,0,MAX(SUM($G613:AG613)-SUM($G611:AG611)-$B612,0)*CHOOSE($D611,1,Параметры!AG$59,Параметры!AG$65)+IF($B616=0,0,MAX(SUM($G613:AG613)*$B618-SUM($G618:AG618),0)*CHOOSE($D611,1,Параметры!AG$59,Параметры!AG$65)+MAX(SUM($G633:AG633)-SUM($G632:AG632),0)))*IF($B616=0,1+AG619,1)</f>
        <v>0</v>
      </c>
      <c r="AH628" s="169">
        <f>IF(SUM($G620:AH620)&gt;0.01,0,MAX(SUM($G613:AH613)-SUM($G611:AH611)-$B612,0)*CHOOSE($D611,1,Параметры!AH$59,Параметры!AH$65)+IF($B616=0,0,MAX(SUM($G613:AH613)*$B618-SUM($G618:AH618),0)*CHOOSE($D611,1,Параметры!AH$59,Параметры!AH$65)+MAX(SUM($G633:AH633)-SUM($G632:AH632),0)))*IF($B616=0,1+AH619,1)</f>
        <v>0</v>
      </c>
      <c r="AI628" s="169">
        <f>IF(SUM($G620:AI620)&gt;0.01,0,MAX(SUM($G613:AI613)-SUM($G611:AI611)-$B612,0)*CHOOSE($D611,1,Параметры!AI$59,Параметры!AI$65)+IF($B616=0,0,MAX(SUM($G613:AI613)*$B618-SUM($G618:AI618),0)*CHOOSE($D611,1,Параметры!AI$59,Параметры!AI$65)+MAX(SUM($G633:AI633)-SUM($G632:AI632),0)))*IF($B616=0,1+AI619,1)</f>
        <v>0</v>
      </c>
      <c r="AJ628" s="169">
        <f>IF(SUM($G620:AJ620)&gt;0.01,0,MAX(SUM($G613:AJ613)-SUM($G611:AJ611)-$B612,0)*CHOOSE($D611,1,Параметры!AJ$59,Параметры!AJ$65)+IF($B616=0,0,MAX(SUM($G613:AJ613)*$B618-SUM($G618:AJ618),0)*CHOOSE($D611,1,Параметры!AJ$59,Параметры!AJ$65)+MAX(SUM($G633:AJ633)-SUM($G632:AJ632),0)))*IF($B616=0,1+AJ619,1)</f>
        <v>0</v>
      </c>
      <c r="AK628" s="169">
        <f>IF(SUM($G620:AK620)&gt;0.01,0,MAX(SUM($G613:AK613)-SUM($G611:AK611)-$B612,0)*CHOOSE($D611,1,Параметры!AK$59,Параметры!AK$65)+IF($B616=0,0,MAX(SUM($G613:AK613)*$B618-SUM($G618:AK618),0)*CHOOSE($D611,1,Параметры!AK$59,Параметры!AK$65)+MAX(SUM($G633:AK633)-SUM($G632:AK632),0)))*IF($B616=0,1+AK619,1)</f>
        <v>0</v>
      </c>
      <c r="AL628" s="169">
        <f>IF(SUM($G620:AL620)&gt;0.01,0,MAX(SUM($G613:AL613)-SUM($G611:AL611)-$B612,0)*CHOOSE($D611,1,Параметры!AL$59,Параметры!AL$65)+IF($B616=0,0,MAX(SUM($G613:AL613)*$B618-SUM($G618:AL618),0)*CHOOSE($D611,1,Параметры!AL$59,Параметры!AL$65)+MAX(SUM($G633:AL633)-SUM($G632:AL632),0)))*IF($B616=0,1+AL619,1)</f>
        <v>0</v>
      </c>
      <c r="AM628" s="169">
        <f>IF(SUM($G620:AM620)&gt;0.01,0,MAX(SUM($G613:AM613)-SUM($G611:AM611)-$B612,0)*CHOOSE($D611,1,Параметры!AM$59,Параметры!AM$65)+IF($B616=0,0,MAX(SUM($G613:AM613)*$B618-SUM($G618:AM618),0)*CHOOSE($D611,1,Параметры!AM$59,Параметры!AM$65)+MAX(SUM($G633:AM633)-SUM($G632:AM632),0)))*IF($B616=0,1+AM619,1)</f>
        <v>0</v>
      </c>
      <c r="AN628" s="169">
        <f>IF(SUM($G620:AN620)&gt;0.01,0,MAX(SUM($G613:AN613)-SUM($G611:AN611)-$B612,0)*CHOOSE($D611,1,Параметры!AN$59,Параметры!AN$65)+IF($B616=0,0,MAX(SUM($G613:AN613)*$B618-SUM($G618:AN618),0)*CHOOSE($D611,1,Параметры!AN$59,Параметры!AN$65)+MAX(SUM($G633:AN633)-SUM($G632:AN632),0)))*IF($B616=0,1+AN619,1)</f>
        <v>0</v>
      </c>
      <c r="AO628" s="169">
        <f>IF(SUM($G620:AO620)&gt;0.01,0,MAX(SUM($G613:AO613)-SUM($G611:AO611)-$B612,0)*CHOOSE($D611,1,Параметры!AO$59,Параметры!AO$65)+IF($B616=0,0,MAX(SUM($G613:AO613)*$B618-SUM($G618:AO618),0)*CHOOSE($D611,1,Параметры!AO$59,Параметры!AO$65)+MAX(SUM($G633:AO633)-SUM($G632:AO632),0)))*IF($B616=0,1+AO619,1)</f>
        <v>0</v>
      </c>
      <c r="AP628" s="169">
        <f>IF(SUM($G620:AP620)&gt;0.01,0,MAX(SUM($G613:AP613)-SUM($G611:AP611)-$B612,0)*CHOOSE($D611,1,Параметры!AP$59,Параметры!AP$65)+IF($B616=0,0,MAX(SUM($G613:AP613)*$B618-SUM($G618:AP618),0)*CHOOSE($D611,1,Параметры!AP$59,Параметры!AP$65)+MAX(SUM($G633:AP633)-SUM($G632:AP632),0)))*IF($B616=0,1+AP619,1)</f>
        <v>0</v>
      </c>
      <c r="AQ628" s="169">
        <f>IF(SUM($G620:AQ620)&gt;0.01,0,MAX(SUM($G613:AQ613)-SUM($G611:AQ611)-$B612,0)*CHOOSE($D611,1,Параметры!AQ$59,Параметры!AQ$65)+IF($B616=0,0,MAX(SUM($G613:AQ613)*$B618-SUM($G618:AQ618),0)*CHOOSE($D611,1,Параметры!AQ$59,Параметры!AQ$65)+MAX(SUM($G633:AQ633)-SUM($G632:AQ632),0)))*IF($B616=0,1+AQ619,1)</f>
        <v>0</v>
      </c>
      <c r="AR628" s="169">
        <f>IF(SUM($G620:AR620)&gt;0.01,0,MAX(SUM($G613:AR613)-SUM($G611:AR611)-$B612,0)*CHOOSE($D611,1,Параметры!AR$59,Параметры!AR$65)+IF($B616=0,0,MAX(SUM($G613:AR613)*$B618-SUM($G618:AR618),0)*CHOOSE($D611,1,Параметры!AR$59,Параметры!AR$65)+MAX(SUM($G633:AR633)-SUM($G632:AR632),0)))*IF($B616=0,1+AR619,1)</f>
        <v>0</v>
      </c>
      <c r="AS628" s="169">
        <f>IF(SUM($G620:AS620)&gt;0.01,0,MAX(SUM($G613:AS613)-SUM($G611:AS611)-$B612,0)*CHOOSE($D611,1,Параметры!AS$59,Параметры!AS$65)+IF($B616=0,0,MAX(SUM($G613:AS613)*$B618-SUM($G618:AS618),0)*CHOOSE($D611,1,Параметры!AS$59,Параметры!AS$65)+MAX(SUM($G633:AS633)-SUM($G632:AS632),0)))*IF($B616=0,1+AS619,1)</f>
        <v>0</v>
      </c>
      <c r="AT628" s="169">
        <f>IF(SUM($G620:AT620)&gt;0.01,0,MAX(SUM($G613:AT613)-SUM($G611:AT611)-$B612,0)*CHOOSE($D611,1,Параметры!AT$59,Параметры!AT$65)+IF($B616=0,0,MAX(SUM($G613:AT613)*$B618-SUM($G618:AT618),0)*CHOOSE($D611,1,Параметры!AT$59,Параметры!AT$65)+MAX(SUM($G633:AT633)-SUM($G632:AT632),0)))*IF($B616=0,1+AT619,1)</f>
        <v>0</v>
      </c>
      <c r="AU628" s="169">
        <f>IF(SUM($G620:AU620)&gt;0.01,0,MAX(SUM($G613:AU613)-SUM($G611:AU611)-$B612,0)*CHOOSE($D611,1,Параметры!AU$59,Параметры!AU$65)+IF($B616=0,0,MAX(SUM($G613:AU613)*$B618-SUM($G618:AU618),0)*CHOOSE($D611,1,Параметры!AU$59,Параметры!AU$65)+MAX(SUM($G633:AU633)-SUM($G632:AU632),0)))*IF($B616=0,1+AU619,1)</f>
        <v>0</v>
      </c>
      <c r="AV628" s="169">
        <f>IF(SUM($G620:AV620)&gt;0.01,0,MAX(SUM($G613:AV613)-SUM($G611:AV611)-$B612,0)*CHOOSE($D611,1,Параметры!AV$59,Параметры!AV$65)+IF($B616=0,0,MAX(SUM($G613:AV613)*$B618-SUM($G618:AV618),0)*CHOOSE($D611,1,Параметры!AV$59,Параметры!AV$65)+MAX(SUM($G633:AV633)-SUM($G632:AV632),0)))*IF($B616=0,1+AV619,1)</f>
        <v>0</v>
      </c>
      <c r="AW628" s="169">
        <f>IF(SUM($G620:AW620)&gt;0.01,0,MAX(SUM($G613:AW613)-SUM($G611:AW611)-$B612,0)*CHOOSE($D611,1,Параметры!AW$59,Параметры!AW$65)+IF($B616=0,0,MAX(SUM($G613:AW613)*$B618-SUM($G618:AW618),0)*CHOOSE($D611,1,Параметры!AW$59,Параметры!AW$65)+MAX(SUM($G633:AW633)-SUM($G632:AW632),0)))*IF($B616=0,1+AW619,1)</f>
        <v>0</v>
      </c>
      <c r="AX628" s="169">
        <f>IF(SUM($G620:AX620)&gt;0.01,0,MAX(SUM($G613:AX613)-SUM($G611:AX611)-$B612,0)*CHOOSE($D611,1,Параметры!AX$59,Параметры!AX$65)+IF($B616=0,0,MAX(SUM($G613:AX613)*$B618-SUM($G618:AX618),0)*CHOOSE($D611,1,Параметры!AX$59,Параметры!AX$65)+MAX(SUM($G633:AX633)-SUM($G632:AX632),0)))*IF($B616=0,1+AX619,1)</f>
        <v>0</v>
      </c>
      <c r="AY628" s="169">
        <f>IF(SUM($G620:AY620)&gt;0.01,0,MAX(SUM($G613:AY613)-SUM($G611:AY611)-$B612,0)*CHOOSE($D611,1,Параметры!AY$59,Параметры!AY$65)+IF($B616=0,0,MAX(SUM($G613:AY613)*$B618-SUM($G618:AY618),0)*CHOOSE($D611,1,Параметры!AY$59,Параметры!AY$65)+MAX(SUM($G633:AY633)-SUM($G632:AY632),0)))*IF($B616=0,1+AY619,1)</f>
        <v>0</v>
      </c>
      <c r="AZ628" s="169">
        <f>IF(SUM($G620:AZ620)&gt;0.01,0,MAX(SUM($G613:AZ613)-SUM($G611:AZ611)-$B612,0)*CHOOSE($D611,1,Параметры!AZ$59,Параметры!AZ$65)+IF($B616=0,0,MAX(SUM($G613:AZ613)*$B618-SUM($G618:AZ618),0)*CHOOSE($D611,1,Параметры!AZ$59,Параметры!AZ$65)+MAX(SUM($G633:AZ633)-SUM($G632:AZ632),0)))*IF($B616=0,1+AZ619,1)</f>
        <v>0</v>
      </c>
      <c r="BA628" s="169">
        <f>IF(SUM($G620:BA620)&gt;0.01,0,MAX(SUM($G613:BA613)-SUM($G611:BA611)-$B612,0)*CHOOSE($D611,1,Параметры!BA$59,Параметры!BA$65)+IF($B616=0,0,MAX(SUM($G613:BA613)*$B618-SUM($G618:BA618),0)*CHOOSE($D611,1,Параметры!BA$59,Параметры!BA$65)+MAX(SUM($G633:BA633)-SUM($G632:BA632),0)))*IF($B616=0,1+BA619,1)</f>
        <v>0</v>
      </c>
      <c r="BB628" s="169">
        <f>IF(SUM($G620:BB620)&gt;0.01,0,MAX(SUM($G613:BB613)-SUM($G611:BB611)-$B612,0)*CHOOSE($D611,1,Параметры!BB$59,Параметры!BB$65)+IF($B616=0,0,MAX(SUM($G613:BB613)*$B618-SUM($G618:BB618),0)*CHOOSE($D611,1,Параметры!BB$59,Параметры!BB$65)+MAX(SUM($G633:BB633)-SUM($G632:BB632),0)))*IF($B616=0,1+BB619,1)</f>
        <v>0</v>
      </c>
      <c r="BC628" s="169">
        <f>IF(SUM($G620:BC620)&gt;0.01,0,MAX(SUM($G613:BC613)-SUM($G611:BC611)-$B612,0)*CHOOSE($D611,1,Параметры!BC$59,Параметры!BC$65)+IF($B616=0,0,MAX(SUM($G613:BC613)*$B618-SUM($G618:BC618),0)*CHOOSE($D611,1,Параметры!BC$59,Параметры!BC$65)+MAX(SUM($G633:BC633)-SUM($G632:BC632),0)))*IF($B616=0,1+BC619,1)</f>
        <v>0</v>
      </c>
      <c r="BD628" s="169">
        <f>IF(SUM($G620:BD620)&gt;0.01,0,MAX(SUM($G613:BD613)-SUM($G611:BD611)-$B612,0)*CHOOSE($D611,1,Параметры!BD$59,Параметры!BD$65)+IF($B616=0,0,MAX(SUM($G613:BD613)*$B618-SUM($G618:BD618),0)*CHOOSE($D611,1,Параметры!BD$59,Параметры!BD$65)+MAX(SUM($G633:BD633)-SUM($G632:BD632),0)))*IF($B616=0,1+BD619,1)</f>
        <v>0</v>
      </c>
      <c r="BE628" s="169">
        <f>IF(SUM($G620:BE620)&gt;0.01,0,MAX(SUM($G613:BE613)-SUM($G611:BE611)-$B612,0)*CHOOSE($D611,1,Параметры!BE$59,Параметры!BE$65)+IF($B616=0,0,MAX(SUM($G613:BE613)*$B618-SUM($G618:BE618),0)*CHOOSE($D611,1,Параметры!BE$59,Параметры!BE$65)+MAX(SUM($G633:BE633)-SUM($G632:BE632),0)))*IF($B616=0,1+BE619,1)</f>
        <v>0</v>
      </c>
      <c r="BF628" s="169">
        <f>IF(SUM($G620:BF620)&gt;0.01,0,MAX(SUM($G613:BF613)-SUM($G611:BF611)-$B612,0)*CHOOSE($D611,1,Параметры!BF$59,Параметры!BF$65)+IF($B616=0,0,MAX(SUM($G613:BF613)*$B618-SUM($G618:BF618),0)*CHOOSE($D611,1,Параметры!BF$59,Параметры!BF$65)+MAX(SUM($G633:BF633)-SUM($G632:BF632),0)))*IF($B616=0,1+BF619,1)</f>
        <v>0</v>
      </c>
      <c r="BG628" s="169">
        <f>IF(SUM($G620:BG620)&gt;0.01,0,MAX(SUM($G613:BG613)-SUM($G611:BG611)-$B612,0)*CHOOSE($D611,1,Параметры!BG$59,Параметры!BG$65)+IF($B616=0,0,MAX(SUM($G613:BG613)*$B618-SUM($G618:BG618),0)*CHOOSE($D611,1,Параметры!BG$59,Параметры!BG$65)+MAX(SUM($G633:BG633)-SUM($G632:BG632),0)))*IF($B616=0,1+BG619,1)</f>
        <v>0</v>
      </c>
      <c r="BH628" s="169">
        <f>IF(SUM($G620:BH620)&gt;0.01,0,MAX(SUM($G613:BH613)-SUM($G611:BH611)-$B612,0)*CHOOSE($D611,1,Параметры!BH$59,Параметры!BH$65)+IF($B616=0,0,MAX(SUM($G613:BH613)*$B618-SUM($G618:BH618),0)*CHOOSE($D611,1,Параметры!BH$59,Параметры!BH$65)+MAX(SUM($G633:BH633)-SUM($G632:BH632),0)))*IF($B616=0,1+BH619,1)</f>
        <v>0</v>
      </c>
      <c r="BI628" s="169">
        <f>IF(SUM($G620:BI620)&gt;0.01,0,MAX(SUM($G613:BI613)-SUM($G611:BI611)-$B612,0)*CHOOSE($D611,1,Параметры!BI$59,Параметры!BI$65)+IF($B616=0,0,MAX(SUM($G613:BI613)*$B618-SUM($G618:BI618),0)*CHOOSE($D611,1,Параметры!BI$59,Параметры!BI$65)+MAX(SUM($G633:BI633)-SUM($G632:BI632),0)))*IF($B616=0,1+BI619,1)</f>
        <v>0</v>
      </c>
      <c r="BJ628" s="169">
        <f>IF(SUM($G620:BJ620)&gt;0.01,0,MAX(SUM($G613:BJ613)-SUM($G611:BJ611)-$B612,0)*CHOOSE($D611,1,Параметры!BJ$59,Параметры!BJ$65)+IF($B616=0,0,MAX(SUM($G613:BJ613)*$B618-SUM($G618:BJ618),0)*CHOOSE($D611,1,Параметры!BJ$59,Параметры!BJ$65)+MAX(SUM($G633:BJ633)-SUM($G632:BJ632),0)))*IF($B616=0,1+BJ619,1)</f>
        <v>0</v>
      </c>
      <c r="BK628" s="169">
        <f>IF(SUM($G620:BK620)&gt;0.01,0,MAX(SUM($G613:BK613)-SUM($G611:BK611)-$B612,0)*CHOOSE($D611,1,Параметры!BK$59,Параметры!BK$65)+IF($B616=0,0,MAX(SUM($G613:BK613)*$B618-SUM($G618:BK618),0)*CHOOSE($D611,1,Параметры!BK$59,Параметры!BK$65)+MAX(SUM($G633:BK633)-SUM($G632:BK632),0)))*IF($B616=0,1+BK619,1)</f>
        <v>0</v>
      </c>
      <c r="BL628" s="169">
        <f>IF(SUM($G620:BL620)&gt;0.01,0,MAX(SUM($G613:BL613)-SUM($G611:BL611)-$B612,0)*CHOOSE($D611,1,Параметры!BL$59,Параметры!BL$65)+IF($B616=0,0,MAX(SUM($G613:BL613)*$B618-SUM($G618:BL618),0)*CHOOSE($D611,1,Параметры!BL$59,Параметры!BL$65)+MAX(SUM($G633:BL633)-SUM($G632:BL632),0)))*IF($B616=0,1+BL619,1)</f>
        <v>0</v>
      </c>
      <c r="BM628" s="169">
        <f>IF(SUM($G620:BM620)&gt;0.01,0,MAX(SUM($G613:BM613)-SUM($G611:BM611)-$B612,0)*CHOOSE($D611,1,Параметры!BM$59,Параметры!BM$65)+IF($B616=0,0,MAX(SUM($G613:BM613)*$B618-SUM($G618:BM618),0)*CHOOSE($D611,1,Параметры!BM$59,Параметры!BM$65)+MAX(SUM($G633:BM633)-SUM($G632:BM632),0)))*IF($B616=0,1+BM619,1)</f>
        <v>0</v>
      </c>
      <c r="BN628" s="169">
        <f>IF(SUM($G620:BN620)&gt;0.01,0,MAX(SUM($G613:BN613)-SUM($G611:BN611)-$B612,0)*CHOOSE($D611,1,Параметры!BN$59,Параметры!BN$65)+IF($B616=0,0,MAX(SUM($G613:BN613)*$B618-SUM($G618:BN618),0)*CHOOSE($D611,1,Параметры!BN$59,Параметры!BN$65)+MAX(SUM($G633:BN633)-SUM($G632:BN632),0)))*IF($B616=0,1+BN619,1)</f>
        <v>0</v>
      </c>
      <c r="BO628" s="169">
        <f>IF(SUM($G620:BO620)&gt;0.01,0,MAX(SUM($G613:BO613)-SUM($G611:BO611)-$B612,0)*CHOOSE($D611,1,Параметры!BO$59,Параметры!BO$65)+IF($B616=0,0,MAX(SUM($G613:BO613)*$B618-SUM($G618:BO618),0)*CHOOSE($D611,1,Параметры!BO$59,Параметры!BO$65)+MAX(SUM($G633:BO633)-SUM($G632:BO632),0)))*IF($B616=0,1+BO619,1)</f>
        <v>0</v>
      </c>
      <c r="BP628" s="169">
        <f>IF(SUM($G620:BP620)&gt;0.01,0,MAX(SUM($G613:BP613)-SUM($G611:BP611)-$B612,0)*CHOOSE($D611,1,Параметры!BP$59,Параметры!BP$65)+IF($B616=0,0,MAX(SUM($G613:BP613)*$B618-SUM($G618:BP618),0)*CHOOSE($D611,1,Параметры!BP$59,Параметры!BP$65)+MAX(SUM($G633:BP633)-SUM($G632:BP632),0)))*IF($B616=0,1+BP619,1)</f>
        <v>0</v>
      </c>
      <c r="BQ628" s="169">
        <f>IF(SUM($G620:BQ620)&gt;0.01,0,MAX(SUM($G613:BQ613)-SUM($G611:BQ611)-$B612,0)*CHOOSE($D611,1,Параметры!BQ$59,Параметры!BQ$65)+IF($B616=0,0,MAX(SUM($G613:BQ613)*$B618-SUM($G618:BQ618),0)*CHOOSE($D611,1,Параметры!BQ$59,Параметры!BQ$65)+MAX(SUM($G633:BQ633)-SUM($G632:BQ632),0)))*IF($B616=0,1+BQ619,1)</f>
        <v>0</v>
      </c>
      <c r="BR628" s="169">
        <f>IF(SUM($G620:BR620)&gt;0.01,0,MAX(SUM($G613:BR613)-SUM($G611:BR611)-$B612,0)*CHOOSE($D611,1,Параметры!BR$59,Параметры!BR$65)+IF($B616=0,0,MAX(SUM($G613:BR613)*$B618-SUM($G618:BR618),0)*CHOOSE($D611,1,Параметры!BR$59,Параметры!BR$65)+MAX(SUM($G633:BR633)-SUM($G632:BR632),0)))*IF($B616=0,1+BR619,1)</f>
        <v>0</v>
      </c>
      <c r="BS628" s="169">
        <f>IF(SUM($G620:BS620)&gt;0.01,0,MAX(SUM($G613:BS613)-SUM($G611:BS611)-$B612,0)*CHOOSE($D611,1,Параметры!BS$59,Параметры!BS$65)+IF($B616=0,0,MAX(SUM($G613:BS613)*$B618-SUM($G618:BS618),0)*CHOOSE($D611,1,Параметры!BS$59,Параметры!BS$65)+MAX(SUM($G633:BS633)-SUM($G632:BS632),0)))*IF($B616=0,1+BS619,1)</f>
        <v>0</v>
      </c>
      <c r="BT628" s="169">
        <f>IF(SUM($G620:BT620)&gt;0.01,0,MAX(SUM($G613:BT613)-SUM($G611:BT611)-$B612,0)*CHOOSE($D611,1,Параметры!BT$59,Параметры!BT$65)+IF($B616=0,0,MAX(SUM($G613:BT613)*$B618-SUM($G618:BT618),0)*CHOOSE($D611,1,Параметры!BT$59,Параметры!BT$65)+MAX(SUM($G633:BT633)-SUM($G632:BT632),0)))*IF($B616=0,1+BT619,1)</f>
        <v>0</v>
      </c>
      <c r="BU628" s="169">
        <f>IF(SUM($G620:BU620)&gt;0.01,0,MAX(SUM($G613:BU613)-SUM($G611:BU611)-$B612,0)*CHOOSE($D611,1,Параметры!BU$59,Параметры!BU$65)+IF($B616=0,0,MAX(SUM($G613:BU613)*$B618-SUM($G618:BU618),0)*CHOOSE($D611,1,Параметры!BU$59,Параметры!BU$65)+MAX(SUM($G633:BU633)-SUM($G632:BU632),0)))*IF($B616=0,1+BU619,1)</f>
        <v>0</v>
      </c>
      <c r="BV628" s="169">
        <f>IF(SUM($G620:BV620)&gt;0.01,0,MAX(SUM($G613:BV613)-SUM($G611:BV611)-$B612,0)*CHOOSE($D611,1,Параметры!BV$59,Параметры!BV$65)+IF($B616=0,0,MAX(SUM($G613:BV613)*$B618-SUM($G618:BV618),0)*CHOOSE($D611,1,Параметры!BV$59,Параметры!BV$65)+MAX(SUM($G633:BV633)-SUM($G632:BV632),0)))*IF($B616=0,1+BV619,1)</f>
        <v>0</v>
      </c>
      <c r="BW628" s="169">
        <f>IF(SUM($G620:BW620)&gt;0.01,0,MAX(SUM($G613:BW613)-SUM($G611:BW611)-$B612,0)*CHOOSE($D611,1,Параметры!BW$59,Параметры!BW$65)+IF($B616=0,0,MAX(SUM($G613:BW613)*$B618-SUM($G618:BW618),0)*CHOOSE($D611,1,Параметры!BW$59,Параметры!BW$65)+MAX(SUM($G633:BW633)-SUM($G632:BW632),0)))*IF($B616=0,1+BW619,1)</f>
        <v>0</v>
      </c>
      <c r="BX628" s="169">
        <f>IF(SUM($G620:BX620)&gt;0.01,0,MAX(SUM($G613:BX613)-SUM($G611:BX611)-$B612,0)*CHOOSE($D611,1,Параметры!BX$59,Параметры!BX$65)+IF($B616=0,0,MAX(SUM($G613:BX613)*$B618-SUM($G618:BX618),0)*CHOOSE($D611,1,Параметры!BX$59,Параметры!BX$65)+MAX(SUM($G633:BX633)-SUM($G632:BX632),0)))*IF($B616=0,1+BX619,1)</f>
        <v>0</v>
      </c>
      <c r="BY628" s="169">
        <f>IF(SUM($G620:BY620)&gt;0.01,0,MAX(SUM($G613:BY613)-SUM($G611:BY611)-$B612,0)*CHOOSE($D611,1,Параметры!BY$59,Параметры!BY$65)+IF($B616=0,0,MAX(SUM($G613:BY613)*$B618-SUM($G618:BY618),0)*CHOOSE($D611,1,Параметры!BY$59,Параметры!BY$65)+MAX(SUM($G633:BY633)-SUM($G632:BY632),0)))*IF($B616=0,1+BY619,1)</f>
        <v>0</v>
      </c>
      <c r="BZ628" s="169">
        <f>IF(SUM($G620:BZ620)&gt;0.01,0,MAX(SUM($G613:BZ613)-SUM($G611:BZ611)-$B612,0)*CHOOSE($D611,1,Параметры!BZ$59,Параметры!BZ$65)+IF($B616=0,0,MAX(SUM($G613:BZ613)*$B618-SUM($G618:BZ618),0)*CHOOSE($D611,1,Параметры!BZ$59,Параметры!BZ$65)+MAX(SUM($G633:BZ633)-SUM($G632:BZ632),0)))*IF($B616=0,1+BZ619,1)</f>
        <v>0</v>
      </c>
      <c r="CA628" s="169">
        <f>IF(SUM($G620:CA620)&gt;0.01,0,MAX(SUM($G613:CA613)-SUM($G611:CA611)-$B612,0)*CHOOSE($D611,1,Параметры!CA$59,Параметры!CA$65)+IF($B616=0,0,MAX(SUM($G613:CA613)*$B618-SUM($G618:CA618),0)*CHOOSE($D611,1,Параметры!CA$59,Параметры!CA$65)+MAX(SUM($G633:CA633)-SUM($G632:CA632),0)))*IF($B616=0,1+CA619,1)</f>
        <v>0</v>
      </c>
      <c r="CB628" s="169">
        <f>IF(SUM($G620:CB620)&gt;0.01,0,MAX(SUM($G613:CB613)-SUM($G611:CB611)-$B612,0)*CHOOSE($D611,1,Параметры!CB$59,Параметры!CB$65)+IF($B616=0,0,MAX(SUM($G613:CB613)*$B618-SUM($G618:CB618),0)*CHOOSE($D611,1,Параметры!CB$59,Параметры!CB$65)+MAX(SUM($G633:CB633)-SUM($G632:CB632),0)))*IF($B616=0,1+CB619,1)</f>
        <v>0</v>
      </c>
      <c r="CC628" s="169">
        <f>IF(SUM($G620:CC620)&gt;0.01,0,MAX(SUM($G613:CC613)-SUM($G611:CC611)-$B612,0)*CHOOSE($D611,1,Параметры!CC$59,Параметры!CC$65)+IF($B616=0,0,MAX(SUM($G613:CC613)*$B618-SUM($G618:CC618),0)*CHOOSE($D611,1,Параметры!CC$59,Параметры!CC$65)+MAX(SUM($G633:CC633)-SUM($G632:CC632),0)))*IF($B616=0,1+CC619,1)</f>
        <v>0</v>
      </c>
      <c r="CD628" s="169">
        <f>IF(SUM($G620:CD620)&gt;0.01,0,MAX(SUM($G613:CD613)-SUM($G611:CD611)-$B612,0)*CHOOSE($D611,1,Параметры!CD$59,Параметры!CD$65)+IF($B616=0,0,MAX(SUM($G613:CD613)*$B618-SUM($G618:CD618),0)*CHOOSE($D611,1,Параметры!CD$59,Параметры!CD$65)+MAX(SUM($G633:CD633)-SUM($G632:CD632),0)))*IF($B616=0,1+CD619,1)</f>
        <v>0</v>
      </c>
      <c r="CE628" s="169">
        <f>IF(SUM($G620:CE620)&gt;0.01,0,MAX(SUM($G613:CE613)-SUM($G611:CE611)-$B612,0)*CHOOSE($D611,1,Параметры!CE$59,Параметры!CE$65)+IF($B616=0,0,MAX(SUM($G613:CE613)*$B618-SUM($G618:CE618),0)*CHOOSE($D611,1,Параметры!CE$59,Параметры!CE$65)+MAX(SUM($G633:CE633)-SUM($G632:CE632),0)))*IF($B616=0,1+CE619,1)</f>
        <v>0</v>
      </c>
      <c r="CF628" s="169">
        <f>IF(SUM($G620:CF620)&gt;0.01,0,MAX(SUM($G613:CF613)-SUM($G611:CF611)-$B612,0)*CHOOSE($D611,1,Параметры!CF$59,Параметры!CF$65)+IF($B616=0,0,MAX(SUM($G613:CF613)*$B618-SUM($G618:CF618),0)*CHOOSE($D611,1,Параметры!CF$59,Параметры!CF$65)+MAX(SUM($G633:CF633)-SUM($G632:CF632),0)))*IF($B616=0,1+CF619,1)</f>
        <v>0</v>
      </c>
      <c r="CG628" s="169">
        <f>IF(SUM($G620:CG620)&gt;0.01,0,MAX(SUM($G613:CG613)-SUM($G611:CG611)-$B612,0)*CHOOSE($D611,1,Параметры!CG$59,Параметры!CG$65)+IF($B616=0,0,MAX(SUM($G613:CG613)*$B618-SUM($G618:CG618),0)*CHOOSE($D611,1,Параметры!CG$59,Параметры!CG$65)+MAX(SUM($G633:CG633)-SUM($G632:CG632),0)))*IF($B616=0,1+CG619,1)</f>
        <v>0</v>
      </c>
      <c r="CH628" s="169">
        <f>IF(SUM($G620:CH620)&gt;0.01,0,MAX(SUM($G613:CH613)-SUM($G611:CH611)-$B612,0)*CHOOSE($D611,1,Параметры!CH$59,Параметры!CH$65)+IF($B616=0,0,MAX(SUM($G613:CH613)*$B618-SUM($G618:CH618),0)*CHOOSE($D611,1,Параметры!CH$59,Параметры!CH$65)+MAX(SUM($G633:CH633)-SUM($G632:CH632),0)))*IF($B616=0,1+CH619,1)</f>
        <v>0</v>
      </c>
      <c r="CI628" s="169">
        <f>IF(SUM($G620:CI620)&gt;0.01,0,MAX(SUM($G613:CI613)-SUM($G611:CI611)-$B612,0)*CHOOSE($D611,1,Параметры!CI$59,Параметры!CI$65)+IF($B616=0,0,MAX(SUM($G613:CI613)*$B618-SUM($G618:CI618),0)*CHOOSE($D611,1,Параметры!CI$59,Параметры!CI$65)+MAX(SUM($G633:CI633)-SUM($G632:CI632),0)))*IF($B616=0,1+CI619,1)</f>
        <v>0</v>
      </c>
      <c r="CJ628" s="169">
        <f>IF(SUM($G620:CJ620)&gt;0.01,0,MAX(SUM($G613:CJ613)-SUM($G611:CJ611)-$B612,0)*CHOOSE($D611,1,Параметры!CJ$59,Параметры!CJ$65)+IF($B616=0,0,MAX(SUM($G613:CJ613)*$B618-SUM($G618:CJ618),0)*CHOOSE($D611,1,Параметры!CJ$59,Параметры!CJ$65)+MAX(SUM($G633:CJ633)-SUM($G632:CJ632),0)))*IF($B616=0,1+CJ619,1)</f>
        <v>0</v>
      </c>
      <c r="CK628" s="169">
        <f>IF(SUM($G620:CK620)&gt;0.01,0,MAX(SUM($G613:CK613)-SUM($G611:CK611)-$B612,0)*CHOOSE($D611,1,Параметры!CK$59,Параметры!CK$65)+IF($B616=0,0,MAX(SUM($G613:CK613)*$B618-SUM($G618:CK618),0)*CHOOSE($D611,1,Параметры!CK$59,Параметры!CK$65)+MAX(SUM($G633:CK633)-SUM($G632:CK632),0)))*IF($B616=0,1+CK619,1)</f>
        <v>0</v>
      </c>
      <c r="CL628" s="169">
        <f>IF(SUM($G620:CL620)&gt;0.01,0,MAX(SUM($G613:CL613)-SUM($G611:CL611)-$B612,0)*CHOOSE($D611,1,Параметры!CL$59,Параметры!CL$65)+IF($B616=0,0,MAX(SUM($G613:CL613)*$B618-SUM($G618:CL618),0)*CHOOSE($D611,1,Параметры!CL$59,Параметры!CL$65)+MAX(SUM($G633:CL633)-SUM($G632:CL632),0)))*IF($B616=0,1+CL619,1)</f>
        <v>0</v>
      </c>
      <c r="CM628" s="169">
        <f>IF(SUM($G620:CM620)&gt;0.01,0,MAX(SUM($G613:CM613)-SUM($G611:CM611)-$B612,0)*CHOOSE($D611,1,Параметры!CM$59,Параметры!CM$65)+IF($B616=0,0,MAX(SUM($G613:CM613)*$B618-SUM($G618:CM618),0)*CHOOSE($D611,1,Параметры!CM$59,Параметры!CM$65)+MAX(SUM($G633:CM633)-SUM($G632:CM632),0)))*IF($B616=0,1+CM619,1)</f>
        <v>0</v>
      </c>
      <c r="CN628" s="169">
        <f>IF(SUM($G620:CN620)&gt;0.01,0,MAX(SUM($G613:CN613)-SUM($G611:CN611)-$B612,0)*CHOOSE($D611,1,Параметры!CN$59,Параметры!CN$65)+IF($B616=0,0,MAX(SUM($G613:CN613)*$B618-SUM($G618:CN618),0)*CHOOSE($D611,1,Параметры!CN$59,Параметры!CN$65)+MAX(SUM($G633:CN633)-SUM($G632:CN632),0)))*IF($B616=0,1+CN619,1)</f>
        <v>0</v>
      </c>
      <c r="CO628" s="169">
        <f>IF(SUM($G620:CO620)&gt;0.01,0,MAX(SUM($G613:CO613)-SUM($G611:CO611)-$B612,0)*CHOOSE($D611,1,Параметры!CO$59,Параметры!CO$65)+IF($B616=0,0,MAX(SUM($G613:CO613)*$B618-SUM($G618:CO618),0)*CHOOSE($D611,1,Параметры!CO$59,Параметры!CO$65)+MAX(SUM($G633:CO633)-SUM($G632:CO632),0)))*IF($B616=0,1+CO619,1)</f>
        <v>0</v>
      </c>
      <c r="CP628" s="169">
        <f>IF(SUM($G620:CP620)&gt;0.01,0,MAX(SUM($G613:CP613)-SUM($G611:CP611)-$B612,0)*CHOOSE($D611,1,Параметры!CP$59,Параметры!CP$65)+IF($B616=0,0,MAX(SUM($G613:CP613)*$B618-SUM($G618:CP618),0)*CHOOSE($D611,1,Параметры!CP$59,Параметры!CP$65)+MAX(SUM($G633:CP633)-SUM($G632:CP632),0)))*IF($B616=0,1+CP619,1)</f>
        <v>0</v>
      </c>
      <c r="CQ628" s="169">
        <f>IF(SUM($G620:CQ620)&gt;0.01,0,MAX(SUM($G613:CQ613)-SUM($G611:CQ611)-$B612,0)*CHOOSE($D611,1,Параметры!CQ$59,Параметры!CQ$65)+IF($B616=0,0,MAX(SUM($G613:CQ613)*$B618-SUM($G618:CQ618),0)*CHOOSE($D611,1,Параметры!CQ$59,Параметры!CQ$65)+MAX(SUM($G633:CQ633)-SUM($G632:CQ632),0)))*IF($B616=0,1+CQ619,1)</f>
        <v>0</v>
      </c>
      <c r="CR628" s="169">
        <f>IF(SUM($G620:CR620)&gt;0.01,0,MAX(SUM($G613:CR613)-SUM($G611:CR611)-$B612,0)*CHOOSE($D611,1,Параметры!CR$59,Параметры!CR$65)+IF($B616=0,0,MAX(SUM($G613:CR613)*$B618-SUM($G618:CR618),0)*CHOOSE($D611,1,Параметры!CR$59,Параметры!CR$65)+MAX(SUM($G633:CR633)-SUM($G632:CR632),0)))*IF($B616=0,1+CR619,1)</f>
        <v>0</v>
      </c>
      <c r="CS628" s="169">
        <f>IF(SUM($G620:CS620)&gt;0.01,0,MAX(SUM($G613:CS613)-SUM($G611:CS611)-$B612,0)*CHOOSE($D611,1,Параметры!CS$59,Параметры!CS$65)+IF($B616=0,0,MAX(SUM($G613:CS613)*$B618-SUM($G618:CS618),0)*CHOOSE($D611,1,Параметры!CS$59,Параметры!CS$65)+MAX(SUM($G633:CS633)-SUM($G632:CS632),0)))*IF($B616=0,1+CS619,1)</f>
        <v>0</v>
      </c>
      <c r="CT628" s="169">
        <f>IF(SUM($G620:CT620)&gt;0.01,0,MAX(SUM($G613:CT613)-SUM($G611:CT611)-$B612,0)*CHOOSE($D611,1,Параметры!CT$59,Параметры!CT$65)+IF($B616=0,0,MAX(SUM($G613:CT613)*$B618-SUM($G618:CT618),0)*CHOOSE($D611,1,Параметры!CT$59,Параметры!CT$65)+MAX(SUM($G633:CT633)-SUM($G632:CT632),0)))*IF($B616=0,1+CT619,1)</f>
        <v>0</v>
      </c>
      <c r="CU628" s="169">
        <f>IF(SUM($G620:CU620)&gt;0.01,0,MAX(SUM($G613:CU613)-SUM($G611:CU611)-$B612,0)*CHOOSE($D611,1,Параметры!CU$59,Параметры!CU$65)+IF($B616=0,0,MAX(SUM($G613:CU613)*$B618-SUM($G618:CU618),0)*CHOOSE($D611,1,Параметры!CU$59,Параметры!CU$65)+MAX(SUM($G633:CU633)-SUM($G632:CU632),0)))*IF($B616=0,1+CU619,1)</f>
        <v>0</v>
      </c>
      <c r="CV628" s="169">
        <f>IF(SUM($G620:CV620)&gt;0.01,0,MAX(SUM($G613:CV613)-SUM($G611:CV611)-$B612,0)*CHOOSE($D611,1,Параметры!CV$59,Параметры!CV$65)+IF($B616=0,0,MAX(SUM($G613:CV613)*$B618-SUM($G618:CV618),0)*CHOOSE($D611,1,Параметры!CV$59,Параметры!CV$65)+MAX(SUM($G633:CV633)-SUM($G632:CV632),0)))*IF($B616=0,1+CV619,1)</f>
        <v>0</v>
      </c>
      <c r="CW628" s="169">
        <f>IF(SUM($G620:CW620)&gt;0.01,0,MAX(SUM($G613:CW613)-SUM($G611:CW611)-$B612,0)*CHOOSE($D611,1,Параметры!CW$59,Параметры!CW$65)+IF($B616=0,0,MAX(SUM($G613:CW613)*$B618-SUM($G618:CW618),0)*CHOOSE($D611,1,Параметры!CW$59,Параметры!CW$65)+MAX(SUM($G633:CW633)-SUM($G632:CW632),0)))*IF($B616=0,1+CW619,1)</f>
        <v>0</v>
      </c>
      <c r="CX628" s="169">
        <f>IF(SUM($G620:CX620)&gt;0.01,0,MAX(SUM($G613:CX613)-SUM($G611:CX611)-$B612,0)*CHOOSE($D611,1,Параметры!CX$59,Параметры!CX$65)+IF($B616=0,0,MAX(SUM($G613:CX613)*$B618-SUM($G618:CX618),0)*CHOOSE($D611,1,Параметры!CX$59,Параметры!CX$65)+MAX(SUM($G633:CX633)-SUM($G632:CX632),0)))*IF($B616=0,1+CX619,1)</f>
        <v>0</v>
      </c>
      <c r="CY628" s="169">
        <f>IF(SUM($G620:CY620)&gt;0.01,0,MAX(SUM($G613:CY613)-SUM($G611:CY611)-$B612,0)*CHOOSE($D611,1,Параметры!CY$59,Параметры!CY$65)+IF($B616=0,0,MAX(SUM($G613:CY613)*$B618-SUM($G618:CY618),0)*CHOOSE($D611,1,Параметры!CY$59,Параметры!CY$65)+MAX(SUM($G633:CY633)-SUM($G632:CY632),0)))*IF($B616=0,1+CY619,1)</f>
        <v>0</v>
      </c>
      <c r="CZ628" s="169">
        <f>IF(SUM($G620:CZ620)&gt;0.01,0,MAX(SUM($G613:CZ613)-SUM($G611:CZ611)-$B612,0)*CHOOSE($D611,1,Параметры!CZ$59,Параметры!CZ$65)+IF($B616=0,0,MAX(SUM($G613:CZ613)*$B618-SUM($G618:CZ618),0)*CHOOSE($D611,1,Параметры!CZ$59,Параметры!CZ$65)+MAX(SUM($G633:CZ633)-SUM($G632:CZ632),0)))*IF($B616=0,1+CZ619,1)</f>
        <v>0</v>
      </c>
      <c r="DA628" s="169">
        <f>IF(SUM($G620:DA620)&gt;0.01,0,MAX(SUM($G613:DA613)-SUM($G611:DA611)-$B612,0)*CHOOSE($D611,1,Параметры!DA$59,Параметры!DA$65)+IF($B616=0,0,MAX(SUM($G613:DA613)*$B618-SUM($G618:DA618),0)*CHOOSE($D611,1,Параметры!DA$59,Параметры!DA$65)+MAX(SUM($G633:DA633)-SUM($G632:DA632),0)))*IF($B616=0,1+DA619,1)</f>
        <v>0</v>
      </c>
      <c r="DB628" s="169">
        <f>IF(SUM($G620:DB620)&gt;0.01,0,MAX(SUM($G613:DB613)-SUM($G611:DB611)-$B612,0)*CHOOSE($D611,1,Параметры!DB$59,Параметры!DB$65)+IF($B616=0,0,MAX(SUM($G613:DB613)*$B618-SUM($G618:DB618),0)*CHOOSE($D611,1,Параметры!DB$59,Параметры!DB$65)+MAX(SUM($G633:DB633)-SUM($G632:DB632),0)))*IF($B616=0,1+DB619,1)</f>
        <v>0</v>
      </c>
      <c r="DC628" s="169">
        <f>IF(SUM($G620:DC620)&gt;0.01,0,MAX(SUM($G613:DC613)-SUM($G611:DC611)-$B612,0)*CHOOSE($D611,1,Параметры!DC$59,Параметры!DC$65)+IF($B616=0,0,MAX(SUM($G613:DC613)*$B618-SUM($G618:DC618),0)*CHOOSE($D611,1,Параметры!DC$59,Параметры!DC$65)+MAX(SUM($G633:DC633)-SUM($G632:DC632),0)))*IF($B616=0,1+DC619,1)</f>
        <v>0</v>
      </c>
      <c r="DD628" s="169">
        <f>IF(SUM($G620:DD620)&gt;0.01,0,MAX(SUM($G613:DD613)-SUM($G611:DD611)-$B612,0)*CHOOSE($D611,1,Параметры!DD$59,Параметры!DD$65)+IF($B616=0,0,MAX(SUM($G613:DD613)*$B618-SUM($G618:DD618),0)*CHOOSE($D611,1,Параметры!DD$59,Параметры!DD$65)+MAX(SUM($G633:DD633)-SUM($G632:DD632),0)))*IF($B616=0,1+DD619,1)</f>
        <v>0</v>
      </c>
      <c r="DE628" s="169">
        <f>IF(SUM($G620:DE620)&gt;0.01,0,MAX(SUM($G613:DE613)-SUM($G611:DE611)-$B612,0)*CHOOSE($D611,1,Параметры!DE$59,Параметры!DE$65)+IF($B616=0,0,MAX(SUM($G613:DE613)*$B618-SUM($G618:DE618),0)*CHOOSE($D611,1,Параметры!DE$59,Параметры!DE$65)+MAX(SUM($G633:DE633)-SUM($G632:DE632),0)))*IF($B616=0,1+DE619,1)</f>
        <v>0</v>
      </c>
      <c r="DF628" s="169">
        <f>IF(SUM($G620:DF620)&gt;0.01,0,MAX(SUM($G613:DF613)-SUM($G611:DF611)-$B612,0)*CHOOSE($D611,1,Параметры!DF$59,Параметры!DF$65)+IF($B616=0,0,MAX(SUM($G613:DF613)*$B618-SUM($G618:DF618),0)*CHOOSE($D611,1,Параметры!DF$59,Параметры!DF$65)+MAX(SUM($G633:DF633)-SUM($G632:DF632),0)))*IF($B616=0,1+DF619,1)</f>
        <v>0</v>
      </c>
      <c r="DG628" s="169">
        <f>IF(SUM($G620:DG620)&gt;0.01,0,MAX(SUM($G613:DG613)-SUM($G611:DG611)-$B612,0)*CHOOSE($D611,1,Параметры!DG$59,Параметры!DG$65)+IF($B616=0,0,MAX(SUM($G613:DG613)*$B618-SUM($G618:DG618),0)*CHOOSE($D611,1,Параметры!DG$59,Параметры!DG$65)+MAX(SUM($G633:DG633)-SUM($G632:DG632),0)))*IF($B616=0,1+DG619,1)</f>
        <v>0</v>
      </c>
      <c r="DH628" s="169">
        <f>IF(SUM($G620:DH620)&gt;0.01,0,MAX(SUM($G613:DH613)-SUM($G611:DH611)-$B612,0)*CHOOSE($D611,1,Параметры!DH$59,Параметры!DH$65)+IF($B616=0,0,MAX(SUM($G613:DH613)*$B618-SUM($G618:DH618),0)*CHOOSE($D611,1,Параметры!DH$59,Параметры!DH$65)+MAX(SUM($G633:DH633)-SUM($G632:DH632),0)))*IF($B616=0,1+DH619,1)</f>
        <v>0</v>
      </c>
      <c r="DI628" s="169">
        <f>IF(SUM($G620:DI620)&gt;0.01,0,MAX(SUM($G613:DI613)-SUM($G611:DI611)-$B612,0)*CHOOSE($D611,1,Параметры!DI$59,Параметры!DI$65)+IF($B616=0,0,MAX(SUM($G613:DI613)*$B618-SUM($G618:DI618),0)*CHOOSE($D611,1,Параметры!DI$59,Параметры!DI$65)+MAX(SUM($G633:DI633)-SUM($G632:DI632),0)))*IF($B616=0,1+DI619,1)</f>
        <v>0</v>
      </c>
      <c r="DJ628" s="169">
        <f>IF(SUM($G620:DJ620)&gt;0.01,0,MAX(SUM($G613:DJ613)-SUM($G611:DJ611)-$B612,0)*CHOOSE($D611,1,Параметры!DJ$59,Параметры!DJ$65)+IF($B616=0,0,MAX(SUM($G613:DJ613)*$B618-SUM($G618:DJ618),0)*CHOOSE($D611,1,Параметры!DJ$59,Параметры!DJ$65)+MAX(SUM($G633:DJ633)-SUM($G632:DJ632),0)))*IF($B616=0,1+DJ619,1)</f>
        <v>0</v>
      </c>
      <c r="DK628" s="169">
        <f>IF(SUM($G620:DK620)&gt;0.01,0,MAX(SUM($G613:DK613)-SUM($G611:DK611)-$B612,0)*CHOOSE($D611,1,Параметры!DK$59,Параметры!DK$65)+IF($B616=0,0,MAX(SUM($G613:DK613)*$B618-SUM($G618:DK618),0)*CHOOSE($D611,1,Параметры!DK$59,Параметры!DK$65)+MAX(SUM($G633:DK633)-SUM($G632:DK632),0)))*IF($B616=0,1+DK619,1)</f>
        <v>0</v>
      </c>
      <c r="DL628" s="169">
        <f>IF(SUM($G620:DL620)&gt;0.01,0,MAX(SUM($G613:DL613)-SUM($G611:DL611)-$B612,0)*CHOOSE($D611,1,Параметры!DL$59,Параметры!DL$65)+IF($B616=0,0,MAX(SUM($G613:DL613)*$B618-SUM($G618:DL618),0)*CHOOSE($D611,1,Параметры!DL$59,Параметры!DL$65)+MAX(SUM($G633:DL633)-SUM($G632:DL632),0)))*IF($B616=0,1+DL619,1)</f>
        <v>0</v>
      </c>
      <c r="DM628" s="169">
        <f>IF(SUM($G620:DM620)&gt;0.01,0,MAX(SUM($G613:DM613)-SUM($G611:DM611)-$B612,0)*CHOOSE($D611,1,Параметры!DM$59,Параметры!DM$65)+IF($B616=0,0,MAX(SUM($G613:DM613)*$B618-SUM($G618:DM618),0)*CHOOSE($D611,1,Параметры!DM$59,Параметры!DM$65)+MAX(SUM($G633:DM633)-SUM($G632:DM632),0)))*IF($B616=0,1+DM619,1)</f>
        <v>0</v>
      </c>
      <c r="DN628" s="169">
        <f>IF(SUM($G620:DN620)&gt;0.01,0,MAX(SUM($G613:DN613)-SUM($G611:DN611)-$B612,0)*CHOOSE($D611,1,Параметры!DN$59,Параметры!DN$65)+IF($B616=0,0,MAX(SUM($G613:DN613)*$B618-SUM($G618:DN618),0)*CHOOSE($D611,1,Параметры!DN$59,Параметры!DN$65)+MAX(SUM($G633:DN633)-SUM($G632:DN632),0)))*IF($B616=0,1+DN619,1)</f>
        <v>0</v>
      </c>
      <c r="DO628" s="169">
        <f>IF(SUM($G620:DO620)&gt;0.01,0,MAX(SUM($G613:DO613)-SUM($G611:DO611)-$B612,0)*CHOOSE($D611,1,Параметры!DO$59,Параметры!DO$65)+IF($B616=0,0,MAX(SUM($G613:DO613)*$B618-SUM($G618:DO618),0)*CHOOSE($D611,1,Параметры!DO$59,Параметры!DO$65)+MAX(SUM($G633:DO633)-SUM($G632:DO632),0)))*IF($B616=0,1+DO619,1)</f>
        <v>0</v>
      </c>
      <c r="DP628" s="169">
        <f>IF(SUM($G620:DP620)&gt;0.01,0,MAX(SUM($G613:DP613)-SUM($G611:DP611)-$B612,0)*CHOOSE($D611,1,Параметры!DP$59,Параметры!DP$65)+IF($B616=0,0,MAX(SUM($G613:DP613)*$B618-SUM($G618:DP618),0)*CHOOSE($D611,1,Параметры!DP$59,Параметры!DP$65)+MAX(SUM($G633:DP633)-SUM($G632:DP632),0)))*IF($B616=0,1+DP619,1)</f>
        <v>0</v>
      </c>
      <c r="DQ628" s="169">
        <f>IF(SUM($G620:DQ620)&gt;0.01,0,MAX(SUM($G613:DQ613)-SUM($G611:DQ611)-$B612,0)*CHOOSE($D611,1,Параметры!DQ$59,Параметры!DQ$65)+IF($B616=0,0,MAX(SUM($G613:DQ613)*$B618-SUM($G618:DQ618),0)*CHOOSE($D611,1,Параметры!DQ$59,Параметры!DQ$65)+MAX(SUM($G633:DQ633)-SUM($G632:DQ632),0)))*IF($B616=0,1+DQ619,1)</f>
        <v>0</v>
      </c>
      <c r="DR628" s="169">
        <f>IF(SUM($G620:DR620)&gt;0.01,0,MAX(SUM($G613:DR613)-SUM($G611:DR611)-$B612,0)*CHOOSE($D611,1,Параметры!DR$59,Параметры!DR$65)+IF($B616=0,0,MAX(SUM($G613:DR613)*$B618-SUM($G618:DR618),0)*CHOOSE($D611,1,Параметры!DR$59,Параметры!DR$65)+MAX(SUM($G633:DR633)-SUM($G632:DR632),0)))*IF($B616=0,1+DR619,1)</f>
        <v>0</v>
      </c>
      <c r="DS628" s="169">
        <f>IF(SUM($G620:DS620)&gt;0.01,0,MAX(SUM($G613:DS613)-SUM($G611:DS611)-$B612,0)*CHOOSE($D611,1,Параметры!DS$59,Параметры!DS$65)+IF($B616=0,0,MAX(SUM($G613:DS613)*$B618-SUM($G618:DS618),0)*CHOOSE($D611,1,Параметры!DS$59,Параметры!DS$65)+MAX(SUM($G633:DS633)-SUM($G632:DS632),0)))*IF($B616=0,1+DS619,1)</f>
        <v>0</v>
      </c>
      <c r="DT628" s="169">
        <f>IF(SUM($G620:DT620)&gt;0.01,0,MAX(SUM($G613:DT613)-SUM($G611:DT611)-$B612,0)*CHOOSE($D611,1,Параметры!DT$59,Параметры!DT$65)+IF($B616=0,0,MAX(SUM($G613:DT613)*$B618-SUM($G618:DT618),0)*CHOOSE($D611,1,Параметры!DT$59,Параметры!DT$65)+MAX(SUM($G633:DT633)-SUM($G632:DT632),0)))*IF($B616=0,1+DT619,1)</f>
        <v>0</v>
      </c>
      <c r="DU628" s="169">
        <f>IF(SUM($G620:DU620)&gt;0.01,0,MAX(SUM($G613:DU613)-SUM($G611:DU611)-$B612,0)*CHOOSE($D611,1,Параметры!DU$59,Параметры!DU$65)+IF($B616=0,0,MAX(SUM($G613:DU613)*$B618-SUM($G618:DU618),0)*CHOOSE($D611,1,Параметры!DU$59,Параметры!DU$65)+MAX(SUM($G633:DU633)-SUM($G632:DU632),0)))*IF($B616=0,1+DU619,1)</f>
        <v>0</v>
      </c>
      <c r="DV628" s="169">
        <f>IF(SUM($G620:DV620)&gt;0.01,0,MAX(SUM($G613:DV613)-SUM($G611:DV611)-$B612,0)*CHOOSE($D611,1,Параметры!DV$59,Параметры!DV$65)+IF($B616=0,0,MAX(SUM($G613:DV613)*$B618-SUM($G618:DV618),0)*CHOOSE($D611,1,Параметры!DV$59,Параметры!DV$65)+MAX(SUM($G633:DV633)-SUM($G632:DV632),0)))*IF($B616=0,1+DV619,1)</f>
        <v>0</v>
      </c>
      <c r="DW628" s="169"/>
      <c r="DX628" s="170"/>
    </row>
    <row r="629" spans="1:128" outlineLevel="1" x14ac:dyDescent="0.2">
      <c r="A629" s="168" t="str">
        <f ca="1">Language!A$1501</f>
        <v>НДС к кредиторской задолженности</v>
      </c>
      <c r="B629" s="154"/>
      <c r="C629" s="147" t="str">
        <f t="shared" ca="1" si="1179"/>
        <v>тыс. руб.</v>
      </c>
      <c r="D629" s="158">
        <v>1</v>
      </c>
      <c r="E629" s="154" t="s">
        <v>1888</v>
      </c>
      <c r="F629" s="6" t="s">
        <v>3083</v>
      </c>
      <c r="G629" s="169">
        <f>MAX(SUM($G633:G633)-SUM($G632:G632)-IF($B616=0,SUM($G624:G624),0),0)</f>
        <v>7833.4</v>
      </c>
      <c r="H629" s="169">
        <f>MAX(SUM($G633:H633)-SUM($G632:H632)-IF($B616=0,SUM($G624:H624),0),0)</f>
        <v>7833.4</v>
      </c>
      <c r="I629" s="169">
        <f>MAX(SUM($G633:I633)-SUM($G632:I632)-IF($B616=0,SUM($G624:I624),0),0)</f>
        <v>0</v>
      </c>
      <c r="J629" s="169">
        <f>MAX(SUM($G633:J633)-SUM($G632:J632)-IF($B616=0,SUM($G624:J624),0),0)</f>
        <v>0</v>
      </c>
      <c r="K629" s="169">
        <f>MAX(SUM($G633:K633)-SUM($G632:K632)-IF($B616=0,SUM($G624:K624),0),0)</f>
        <v>0</v>
      </c>
      <c r="L629" s="169">
        <f>MAX(SUM($G633:L633)-SUM($G632:L632)-IF($B616=0,SUM($G624:L624),0),0)</f>
        <v>0</v>
      </c>
      <c r="M629" s="169">
        <f>MAX(SUM($G633:M633)-SUM($G632:M632)-IF($B616=0,SUM($G624:M624),0),0)</f>
        <v>0</v>
      </c>
      <c r="N629" s="169">
        <f>MAX(SUM($G633:N633)-SUM($G632:N632)-IF($B616=0,SUM($G624:N624),0),0)</f>
        <v>0</v>
      </c>
      <c r="O629" s="169">
        <f>MAX(SUM($G633:O633)-SUM($G632:O632)-IF($B616=0,SUM($G624:O624),0),0)</f>
        <v>0</v>
      </c>
      <c r="P629" s="169">
        <f>MAX(SUM($G633:P633)-SUM($G632:P632)-IF($B616=0,SUM($G624:P624),0),0)</f>
        <v>0</v>
      </c>
      <c r="Q629" s="169">
        <f>MAX(SUM($G633:Q633)-SUM($G632:Q632)-IF($B616=0,SUM($G624:Q624),0),0)</f>
        <v>0</v>
      </c>
      <c r="R629" s="169">
        <f>MAX(SUM($G633:R633)-SUM($G632:R632)-IF($B616=0,SUM($G624:R624),0),0)</f>
        <v>0</v>
      </c>
      <c r="S629" s="169">
        <f>MAX(SUM($G633:S633)-SUM($G632:S632)-IF($B616=0,SUM($G624:S624),0),0)</f>
        <v>0</v>
      </c>
      <c r="T629" s="169">
        <f>MAX(SUM($G633:T633)-SUM($G632:T632)-IF($B616=0,SUM($G624:T624),0),0)</f>
        <v>0</v>
      </c>
      <c r="U629" s="169">
        <f>MAX(SUM($G633:U633)-SUM($G632:U632)-IF($B616=0,SUM($G624:U624),0),0)</f>
        <v>0</v>
      </c>
      <c r="V629" s="169">
        <f>MAX(SUM($G633:V633)-SUM($G632:V632)-IF($B616=0,SUM($G624:V624),0),0)</f>
        <v>0</v>
      </c>
      <c r="W629" s="169">
        <f>MAX(SUM($G633:W633)-SUM($G632:W632)-IF($B616=0,SUM($G624:W624),0),0)</f>
        <v>0</v>
      </c>
      <c r="X629" s="169">
        <f>MAX(SUM($G633:X633)-SUM($G632:X632)-IF($B616=0,SUM($G624:X624),0),0)</f>
        <v>0</v>
      </c>
      <c r="Y629" s="169">
        <f>MAX(SUM($G633:Y633)-SUM($G632:Y632)-IF($B616=0,SUM($G624:Y624),0),0)</f>
        <v>0</v>
      </c>
      <c r="Z629" s="169">
        <f>MAX(SUM($G633:Z633)-SUM($G632:Z632)-IF($B616=0,SUM($G624:Z624),0),0)</f>
        <v>0</v>
      </c>
      <c r="AA629" s="169">
        <f>MAX(SUM($G633:AA633)-SUM($G632:AA632)-IF($B616=0,SUM($G624:AA624),0),0)</f>
        <v>0</v>
      </c>
      <c r="AB629" s="169">
        <f>MAX(SUM($G633:AB633)-SUM($G632:AB632)-IF($B616=0,SUM($G624:AB624),0),0)</f>
        <v>0</v>
      </c>
      <c r="AC629" s="169">
        <f>MAX(SUM($G633:AC633)-SUM($G632:AC632)-IF($B616=0,SUM($G624:AC624),0),0)</f>
        <v>0</v>
      </c>
      <c r="AD629" s="169">
        <f>MAX(SUM($G633:AD633)-SUM($G632:AD632)-IF($B616=0,SUM($G624:AD624),0),0)</f>
        <v>0</v>
      </c>
      <c r="AE629" s="169">
        <f>MAX(SUM($G633:AE633)-SUM($G632:AE632)-IF($B616=0,SUM($G624:AE624),0),0)</f>
        <v>0</v>
      </c>
      <c r="AF629" s="169">
        <f>MAX(SUM($G633:AF633)-SUM($G632:AF632)-IF($B616=0,SUM($G624:AF624),0),0)</f>
        <v>0</v>
      </c>
      <c r="AG629" s="169">
        <f>MAX(SUM($G633:AG633)-SUM($G632:AG632)-IF($B616=0,SUM($G624:AG624),0),0)</f>
        <v>0</v>
      </c>
      <c r="AH629" s="169">
        <f>MAX(SUM($G633:AH633)-SUM($G632:AH632)-IF($B616=0,SUM($G624:AH624),0),0)</f>
        <v>0</v>
      </c>
      <c r="AI629" s="169">
        <f>MAX(SUM($G633:AI633)-SUM($G632:AI632)-IF($B616=0,SUM($G624:AI624),0),0)</f>
        <v>0</v>
      </c>
      <c r="AJ629" s="169">
        <f>MAX(SUM($G633:AJ633)-SUM($G632:AJ632)-IF($B616=0,SUM($G624:AJ624),0),0)</f>
        <v>0</v>
      </c>
      <c r="AK629" s="169">
        <f>MAX(SUM($G633:AK633)-SUM($G632:AK632)-IF($B616=0,SUM($G624:AK624),0),0)</f>
        <v>0</v>
      </c>
      <c r="AL629" s="169">
        <f>MAX(SUM($G633:AL633)-SUM($G632:AL632)-IF($B616=0,SUM($G624:AL624),0),0)</f>
        <v>0</v>
      </c>
      <c r="AM629" s="169">
        <f>MAX(SUM($G633:AM633)-SUM($G632:AM632)-IF($B616=0,SUM($G624:AM624),0),0)</f>
        <v>0</v>
      </c>
      <c r="AN629" s="169">
        <f>MAX(SUM($G633:AN633)-SUM($G632:AN632)-IF($B616=0,SUM($G624:AN624),0),0)</f>
        <v>0</v>
      </c>
      <c r="AO629" s="169">
        <f>MAX(SUM($G633:AO633)-SUM($G632:AO632)-IF($B616=0,SUM($G624:AO624),0),0)</f>
        <v>0</v>
      </c>
      <c r="AP629" s="169">
        <f>MAX(SUM($G633:AP633)-SUM($G632:AP632)-IF($B616=0,SUM($G624:AP624),0),0)</f>
        <v>0</v>
      </c>
      <c r="AQ629" s="169">
        <f>MAX(SUM($G633:AQ633)-SUM($G632:AQ632)-IF($B616=0,SUM($G624:AQ624),0),0)</f>
        <v>0</v>
      </c>
      <c r="AR629" s="169">
        <f>MAX(SUM($G633:AR633)-SUM($G632:AR632)-IF($B616=0,SUM($G624:AR624),0),0)</f>
        <v>0</v>
      </c>
      <c r="AS629" s="169">
        <f>MAX(SUM($G633:AS633)-SUM($G632:AS632)-IF($B616=0,SUM($G624:AS624),0),0)</f>
        <v>0</v>
      </c>
      <c r="AT629" s="169">
        <f>MAX(SUM($G633:AT633)-SUM($G632:AT632)-IF($B616=0,SUM($G624:AT624),0),0)</f>
        <v>0</v>
      </c>
      <c r="AU629" s="169">
        <f>MAX(SUM($G633:AU633)-SUM($G632:AU632)-IF($B616=0,SUM($G624:AU624),0),0)</f>
        <v>0</v>
      </c>
      <c r="AV629" s="169">
        <f>MAX(SUM($G633:AV633)-SUM($G632:AV632)-IF($B616=0,SUM($G624:AV624),0),0)</f>
        <v>0</v>
      </c>
      <c r="AW629" s="169">
        <f>MAX(SUM($G633:AW633)-SUM($G632:AW632)-IF($B616=0,SUM($G624:AW624),0),0)</f>
        <v>0</v>
      </c>
      <c r="AX629" s="169">
        <f>MAX(SUM($G633:AX633)-SUM($G632:AX632)-IF($B616=0,SUM($G624:AX624),0),0)</f>
        <v>0</v>
      </c>
      <c r="AY629" s="169">
        <f>MAX(SUM($G633:AY633)-SUM($G632:AY632)-IF($B616=0,SUM($G624:AY624),0),0)</f>
        <v>0</v>
      </c>
      <c r="AZ629" s="169">
        <f>MAX(SUM($G633:AZ633)-SUM($G632:AZ632)-IF($B616=0,SUM($G624:AZ624),0),0)</f>
        <v>0</v>
      </c>
      <c r="BA629" s="169">
        <f>MAX(SUM($G633:BA633)-SUM($G632:BA632)-IF($B616=0,SUM($G624:BA624),0),0)</f>
        <v>0</v>
      </c>
      <c r="BB629" s="169">
        <f>MAX(SUM($G633:BB633)-SUM($G632:BB632)-IF($B616=0,SUM($G624:BB624),0),0)</f>
        <v>0</v>
      </c>
      <c r="BC629" s="169">
        <f>MAX(SUM($G633:BC633)-SUM($G632:BC632)-IF($B616=0,SUM($G624:BC624),0),0)</f>
        <v>0</v>
      </c>
      <c r="BD629" s="169">
        <f>MAX(SUM($G633:BD633)-SUM($G632:BD632)-IF($B616=0,SUM($G624:BD624),0),0)</f>
        <v>0</v>
      </c>
      <c r="BE629" s="169">
        <f>MAX(SUM($G633:BE633)-SUM($G632:BE632)-IF($B616=0,SUM($G624:BE624),0),0)</f>
        <v>0</v>
      </c>
      <c r="BF629" s="169">
        <f>MAX(SUM($G633:BF633)-SUM($G632:BF632)-IF($B616=0,SUM($G624:BF624),0),0)</f>
        <v>0</v>
      </c>
      <c r="BG629" s="169">
        <f>MAX(SUM($G633:BG633)-SUM($G632:BG632)-IF($B616=0,SUM($G624:BG624),0),0)</f>
        <v>0</v>
      </c>
      <c r="BH629" s="169">
        <f>MAX(SUM($G633:BH633)-SUM($G632:BH632)-IF($B616=0,SUM($G624:BH624),0),0)</f>
        <v>0</v>
      </c>
      <c r="BI629" s="169">
        <f>MAX(SUM($G633:BI633)-SUM($G632:BI632)-IF($B616=0,SUM($G624:BI624),0),0)</f>
        <v>0</v>
      </c>
      <c r="BJ629" s="169">
        <f>MAX(SUM($G633:BJ633)-SUM($G632:BJ632)-IF($B616=0,SUM($G624:BJ624),0),0)</f>
        <v>0</v>
      </c>
      <c r="BK629" s="169">
        <f>MAX(SUM($G633:BK633)-SUM($G632:BK632)-IF($B616=0,SUM($G624:BK624),0),0)</f>
        <v>0</v>
      </c>
      <c r="BL629" s="169">
        <f>MAX(SUM($G633:BL633)-SUM($G632:BL632)-IF($B616=0,SUM($G624:BL624),0),0)</f>
        <v>0</v>
      </c>
      <c r="BM629" s="169">
        <f>MAX(SUM($G633:BM633)-SUM($G632:BM632)-IF($B616=0,SUM($G624:BM624),0),0)</f>
        <v>0</v>
      </c>
      <c r="BN629" s="169">
        <f>MAX(SUM($G633:BN633)-SUM($G632:BN632)-IF($B616=0,SUM($G624:BN624),0),0)</f>
        <v>0</v>
      </c>
      <c r="BO629" s="169">
        <f>MAX(SUM($G633:BO633)-SUM($G632:BO632)-IF($B616=0,SUM($G624:BO624),0),0)</f>
        <v>0</v>
      </c>
      <c r="BP629" s="169">
        <f>MAX(SUM($G633:BP633)-SUM($G632:BP632)-IF($B616=0,SUM($G624:BP624),0),0)</f>
        <v>0</v>
      </c>
      <c r="BQ629" s="169">
        <f>MAX(SUM($G633:BQ633)-SUM($G632:BQ632)-IF($B616=0,SUM($G624:BQ624),0),0)</f>
        <v>0</v>
      </c>
      <c r="BR629" s="169">
        <f>MAX(SUM($G633:BR633)-SUM($G632:BR632)-IF($B616=0,SUM($G624:BR624),0),0)</f>
        <v>0</v>
      </c>
      <c r="BS629" s="169">
        <f>MAX(SUM($G633:BS633)-SUM($G632:BS632)-IF($B616=0,SUM($G624:BS624),0),0)</f>
        <v>0</v>
      </c>
      <c r="BT629" s="169">
        <f>MAX(SUM($G633:BT633)-SUM($G632:BT632)-IF($B616=0,SUM($G624:BT624),0),0)</f>
        <v>0</v>
      </c>
      <c r="BU629" s="169">
        <f>MAX(SUM($G633:BU633)-SUM($G632:BU632)-IF($B616=0,SUM($G624:BU624),0),0)</f>
        <v>0</v>
      </c>
      <c r="BV629" s="169">
        <f>MAX(SUM($G633:BV633)-SUM($G632:BV632)-IF($B616=0,SUM($G624:BV624),0),0)</f>
        <v>0</v>
      </c>
      <c r="BW629" s="169">
        <f>MAX(SUM($G633:BW633)-SUM($G632:BW632)-IF($B616=0,SUM($G624:BW624),0),0)</f>
        <v>0</v>
      </c>
      <c r="BX629" s="169">
        <f>MAX(SUM($G633:BX633)-SUM($G632:BX632)-IF($B616=0,SUM($G624:BX624),0),0)</f>
        <v>0</v>
      </c>
      <c r="BY629" s="169">
        <f>MAX(SUM($G633:BY633)-SUM($G632:BY632)-IF($B616=0,SUM($G624:BY624),0),0)</f>
        <v>0</v>
      </c>
      <c r="BZ629" s="169">
        <f>MAX(SUM($G633:BZ633)-SUM($G632:BZ632)-IF($B616=0,SUM($G624:BZ624),0),0)</f>
        <v>0</v>
      </c>
      <c r="CA629" s="169">
        <f>MAX(SUM($G633:CA633)-SUM($G632:CA632)-IF($B616=0,SUM($G624:CA624),0),0)</f>
        <v>0</v>
      </c>
      <c r="CB629" s="169">
        <f>MAX(SUM($G633:CB633)-SUM($G632:CB632)-IF($B616=0,SUM($G624:CB624),0),0)</f>
        <v>0</v>
      </c>
      <c r="CC629" s="169">
        <f>MAX(SUM($G633:CC633)-SUM($G632:CC632)-IF($B616=0,SUM($G624:CC624),0),0)</f>
        <v>0</v>
      </c>
      <c r="CD629" s="169">
        <f>MAX(SUM($G633:CD633)-SUM($G632:CD632)-IF($B616=0,SUM($G624:CD624),0),0)</f>
        <v>0</v>
      </c>
      <c r="CE629" s="169">
        <f>MAX(SUM($G633:CE633)-SUM($G632:CE632)-IF($B616=0,SUM($G624:CE624),0),0)</f>
        <v>0</v>
      </c>
      <c r="CF629" s="169">
        <f>MAX(SUM($G633:CF633)-SUM($G632:CF632)-IF($B616=0,SUM($G624:CF624),0),0)</f>
        <v>0</v>
      </c>
      <c r="CG629" s="169">
        <f>MAX(SUM($G633:CG633)-SUM($G632:CG632)-IF($B616=0,SUM($G624:CG624),0),0)</f>
        <v>0</v>
      </c>
      <c r="CH629" s="169">
        <f>MAX(SUM($G633:CH633)-SUM($G632:CH632)-IF($B616=0,SUM($G624:CH624),0),0)</f>
        <v>0</v>
      </c>
      <c r="CI629" s="169">
        <f>MAX(SUM($G633:CI633)-SUM($G632:CI632)-IF($B616=0,SUM($G624:CI624),0),0)</f>
        <v>0</v>
      </c>
      <c r="CJ629" s="169">
        <f>MAX(SUM($G633:CJ633)-SUM($G632:CJ632)-IF($B616=0,SUM($G624:CJ624),0),0)</f>
        <v>0</v>
      </c>
      <c r="CK629" s="169">
        <f>MAX(SUM($G633:CK633)-SUM($G632:CK632)-IF($B616=0,SUM($G624:CK624),0),0)</f>
        <v>0</v>
      </c>
      <c r="CL629" s="169">
        <f>MAX(SUM($G633:CL633)-SUM($G632:CL632)-IF($B616=0,SUM($G624:CL624),0),0)</f>
        <v>0</v>
      </c>
      <c r="CM629" s="169">
        <f>MAX(SUM($G633:CM633)-SUM($G632:CM632)-IF($B616=0,SUM($G624:CM624),0),0)</f>
        <v>0</v>
      </c>
      <c r="CN629" s="169">
        <f>MAX(SUM($G633:CN633)-SUM($G632:CN632)-IF($B616=0,SUM($G624:CN624),0),0)</f>
        <v>0</v>
      </c>
      <c r="CO629" s="169">
        <f>MAX(SUM($G633:CO633)-SUM($G632:CO632)-IF($B616=0,SUM($G624:CO624),0),0)</f>
        <v>0</v>
      </c>
      <c r="CP629" s="169">
        <f>MAX(SUM($G633:CP633)-SUM($G632:CP632)-IF($B616=0,SUM($G624:CP624),0),0)</f>
        <v>0</v>
      </c>
      <c r="CQ629" s="169">
        <f>MAX(SUM($G633:CQ633)-SUM($G632:CQ632)-IF($B616=0,SUM($G624:CQ624),0),0)</f>
        <v>0</v>
      </c>
      <c r="CR629" s="169">
        <f>MAX(SUM($G633:CR633)-SUM($G632:CR632)-IF($B616=0,SUM($G624:CR624),0),0)</f>
        <v>0</v>
      </c>
      <c r="CS629" s="169">
        <f>MAX(SUM($G633:CS633)-SUM($G632:CS632)-IF($B616=0,SUM($G624:CS624),0),0)</f>
        <v>0</v>
      </c>
      <c r="CT629" s="169">
        <f>MAX(SUM($G633:CT633)-SUM($G632:CT632)-IF($B616=0,SUM($G624:CT624),0),0)</f>
        <v>0</v>
      </c>
      <c r="CU629" s="169">
        <f>MAX(SUM($G633:CU633)-SUM($G632:CU632)-IF($B616=0,SUM($G624:CU624),0),0)</f>
        <v>0</v>
      </c>
      <c r="CV629" s="169">
        <f>MAX(SUM($G633:CV633)-SUM($G632:CV632)-IF($B616=0,SUM($G624:CV624),0),0)</f>
        <v>0</v>
      </c>
      <c r="CW629" s="169">
        <f>MAX(SUM($G633:CW633)-SUM($G632:CW632)-IF($B616=0,SUM($G624:CW624),0),0)</f>
        <v>0</v>
      </c>
      <c r="CX629" s="169">
        <f>MAX(SUM($G633:CX633)-SUM($G632:CX632)-IF($B616=0,SUM($G624:CX624),0),0)</f>
        <v>0</v>
      </c>
      <c r="CY629" s="169">
        <f>MAX(SUM($G633:CY633)-SUM($G632:CY632)-IF($B616=0,SUM($G624:CY624),0),0)</f>
        <v>0</v>
      </c>
      <c r="CZ629" s="169">
        <f>MAX(SUM($G633:CZ633)-SUM($G632:CZ632)-IF($B616=0,SUM($G624:CZ624),0),0)</f>
        <v>0</v>
      </c>
      <c r="DA629" s="169">
        <f>MAX(SUM($G633:DA633)-SUM($G632:DA632)-IF($B616=0,SUM($G624:DA624),0),0)</f>
        <v>0</v>
      </c>
      <c r="DB629" s="169">
        <f>MAX(SUM($G633:DB633)-SUM($G632:DB632)-IF($B616=0,SUM($G624:DB624),0),0)</f>
        <v>0</v>
      </c>
      <c r="DC629" s="169">
        <f>MAX(SUM($G633:DC633)-SUM($G632:DC632)-IF($B616=0,SUM($G624:DC624),0),0)</f>
        <v>0</v>
      </c>
      <c r="DD629" s="169">
        <f>MAX(SUM($G633:DD633)-SUM($G632:DD632)-IF($B616=0,SUM($G624:DD624),0),0)</f>
        <v>0</v>
      </c>
      <c r="DE629" s="169">
        <f>MAX(SUM($G633:DE633)-SUM($G632:DE632)-IF($B616=0,SUM($G624:DE624),0),0)</f>
        <v>0</v>
      </c>
      <c r="DF629" s="169">
        <f>MAX(SUM($G633:DF633)-SUM($G632:DF632)-IF($B616=0,SUM($G624:DF624),0),0)</f>
        <v>0</v>
      </c>
      <c r="DG629" s="169">
        <f>MAX(SUM($G633:DG633)-SUM($G632:DG632)-IF($B616=0,SUM($G624:DG624),0),0)</f>
        <v>0</v>
      </c>
      <c r="DH629" s="169">
        <f>MAX(SUM($G633:DH633)-SUM($G632:DH632)-IF($B616=0,SUM($G624:DH624),0),0)</f>
        <v>0</v>
      </c>
      <c r="DI629" s="169">
        <f>MAX(SUM($G633:DI633)-SUM($G632:DI632)-IF($B616=0,SUM($G624:DI624),0),0)</f>
        <v>0</v>
      </c>
      <c r="DJ629" s="169">
        <f>MAX(SUM($G633:DJ633)-SUM($G632:DJ632)-IF($B616=0,SUM($G624:DJ624),0),0)</f>
        <v>0</v>
      </c>
      <c r="DK629" s="169">
        <f>MAX(SUM($G633:DK633)-SUM($G632:DK632)-IF($B616=0,SUM($G624:DK624),0),0)</f>
        <v>0</v>
      </c>
      <c r="DL629" s="169">
        <f>MAX(SUM($G633:DL633)-SUM($G632:DL632)-IF($B616=0,SUM($G624:DL624),0),0)</f>
        <v>0</v>
      </c>
      <c r="DM629" s="169">
        <f>MAX(SUM($G633:DM633)-SUM($G632:DM632)-IF($B616=0,SUM($G624:DM624),0),0)</f>
        <v>0</v>
      </c>
      <c r="DN629" s="169">
        <f>MAX(SUM($G633:DN633)-SUM($G632:DN632)-IF($B616=0,SUM($G624:DN624),0),0)</f>
        <v>0</v>
      </c>
      <c r="DO629" s="169">
        <f>MAX(SUM($G633:DO633)-SUM($G632:DO632)-IF($B616=0,SUM($G624:DO624),0),0)</f>
        <v>0</v>
      </c>
      <c r="DP629" s="169">
        <f>MAX(SUM($G633:DP633)-SUM($G632:DP632)-IF($B616=0,SUM($G624:DP624),0),0)</f>
        <v>0</v>
      </c>
      <c r="DQ629" s="169">
        <f>MAX(SUM($G633:DQ633)-SUM($G632:DQ632)-IF($B616=0,SUM($G624:DQ624),0),0)</f>
        <v>0</v>
      </c>
      <c r="DR629" s="169">
        <f>MAX(SUM($G633:DR633)-SUM($G632:DR632)-IF($B616=0,SUM($G624:DR624),0),0)</f>
        <v>0</v>
      </c>
      <c r="DS629" s="169">
        <f>MAX(SUM($G633:DS633)-SUM($G632:DS632)-IF($B616=0,SUM($G624:DS624),0),0)</f>
        <v>0</v>
      </c>
      <c r="DT629" s="169">
        <f>MAX(SUM($G633:DT633)-SUM($G632:DT632)-IF($B616=0,SUM($G624:DT624),0),0)</f>
        <v>0</v>
      </c>
      <c r="DU629" s="169">
        <f>MAX(SUM($G633:DU633)-SUM($G632:DU632)-IF($B616=0,SUM($G624:DU624),0),0)</f>
        <v>0</v>
      </c>
      <c r="DV629" s="169">
        <f>MAX(SUM($G633:DV633)-SUM($G632:DV632)-IF($B616=0,SUM($G624:DV624),0),0)</f>
        <v>0</v>
      </c>
      <c r="DW629" s="169"/>
      <c r="DX629" s="170"/>
    </row>
    <row r="630" spans="1:128" outlineLevel="1" x14ac:dyDescent="0.2">
      <c r="A630" s="168" t="str">
        <f ca="1">Language!A$919</f>
        <v>амортизация (бухгалтерская)</v>
      </c>
      <c r="B630" s="200"/>
      <c r="C630" s="147" t="str">
        <f t="shared" ca="1" si="1179"/>
        <v>тыс. руб.</v>
      </c>
      <c r="D630" s="158">
        <v>1</v>
      </c>
      <c r="E630" s="154" t="s">
        <v>703</v>
      </c>
      <c r="F630" s="154" t="s">
        <v>693</v>
      </c>
      <c r="G630" s="169">
        <f ca="1">IF(SUM($G620:G620)&gt;0.01,0,IF($B614=0,0,MIN((SUM($G625:G625)-IF(G$2&gt;$B614*12/Prj_Step,SUM($G625:OFFSET(G625,0,-$B614*12/Prj_Step)),0))*IF($B616=0,1,(1+$B618))/$B614/12*Параметры!G$37,IF(G$2=1,G625,F631+SUM($F625:G625)*IF($B616=0,1,(1+$B618))-SUM($F625:F625)*IF($B616=0,1,(1+$B618))))))</f>
        <v>395.83333333333331</v>
      </c>
      <c r="H630" s="169">
        <f ca="1">IF(SUM($G620:H620)&gt;0.01,0,IF($B614=0,0,MIN((SUM($G625:H625)-IF(H$2&gt;$B614*12/Prj_Step,SUM($G625:OFFSET(H625,0,-$B614*12/Prj_Step)),0))*IF($B616=0,1,(1+$B618))/$B614/12*Параметры!H$37,IF(H$2=1,H625,G631+SUM($F625:H625)*IF($B616=0,1,(1+$B618))-SUM($F625:G625)*IF($B616=0,1,(1+$B618))))))</f>
        <v>395.83333333333331</v>
      </c>
      <c r="I630" s="169">
        <f ca="1">IF(SUM($G620:I620)&gt;0.01,0,IF($B614=0,0,MIN((SUM($G625:I625)-IF(I$2&gt;$B614*12/Prj_Step,SUM($G625:OFFSET(I625,0,-$B614*12/Prj_Step)),0))*IF($B616=0,1,(1+$B618))/$B614/12*Параметры!I$37,IF(I$2=1,I625,H631+SUM($F625:I625)*IF($B616=0,1,(1+$B618))-SUM($F625:H625)*IF($B616=0,1,(1+$B618))))))</f>
        <v>395.83333333333331</v>
      </c>
      <c r="J630" s="169">
        <f ca="1">IF(SUM($G620:J620)&gt;0.01,0,IF($B614=0,0,MIN((SUM($G625:J625)-IF(J$2&gt;$B614*12/Prj_Step,SUM($G625:OFFSET(J625,0,-$B614*12/Prj_Step)),0))*IF($B616=0,1,(1+$B618))/$B614/12*Параметры!J$37,IF(J$2=1,J625,I631+SUM($F625:J625)*IF($B616=0,1,(1+$B618))-SUM($F625:I625)*IF($B616=0,1,(1+$B618))))))</f>
        <v>395.83333333333331</v>
      </c>
      <c r="K630" s="169">
        <f ca="1">IF(SUM($G620:K620)&gt;0.01,0,IF($B614=0,0,MIN((SUM($G625:K625)-IF(K$2&gt;$B614*12/Prj_Step,SUM($G625:OFFSET(K625,0,-$B614*12/Prj_Step)),0))*IF($B616=0,1,(1+$B618))/$B614/12*Параметры!K$37,IF(K$2=1,K625,J631+SUM($F625:K625)*IF($B616=0,1,(1+$B618))-SUM($F625:J625)*IF($B616=0,1,(1+$B618))))))</f>
        <v>395.83333333333331</v>
      </c>
      <c r="L630" s="169">
        <f ca="1">IF(SUM($G620:L620)&gt;0.01,0,IF($B614=0,0,MIN((SUM($G625:L625)-IF(L$2&gt;$B614*12/Prj_Step,SUM($G625:OFFSET(L625,0,-$B614*12/Prj_Step)),0))*IF($B616=0,1,(1+$B618))/$B614/12*Параметры!L$37,IF(L$2=1,L625,K631+SUM($F625:L625)*IF($B616=0,1,(1+$B618))-SUM($F625:K625)*IF($B616=0,1,(1+$B618))))))</f>
        <v>395.83333333333331</v>
      </c>
      <c r="M630" s="169">
        <f ca="1">IF(SUM($G620:M620)&gt;0.01,0,IF($B614=0,0,MIN((SUM($G625:M625)-IF(M$2&gt;$B614*12/Prj_Step,SUM($G625:OFFSET(M625,0,-$B614*12/Prj_Step)),0))*IF($B616=0,1,(1+$B618))/$B614/12*Параметры!M$37,IF(M$2=1,M625,L631+SUM($F625:M625)*IF($B616=0,1,(1+$B618))-SUM($F625:L625)*IF($B616=0,1,(1+$B618))))))</f>
        <v>395.83333333333331</v>
      </c>
      <c r="N630" s="169">
        <f ca="1">IF(SUM($G620:N620)&gt;0.01,0,IF($B614=0,0,MIN((SUM($G625:N625)-IF(N$2&gt;$B614*12/Prj_Step,SUM($G625:OFFSET(N625,0,-$B614*12/Prj_Step)),0))*IF($B616=0,1,(1+$B618))/$B614/12*Параметры!N$37,IF(N$2=1,N625,M631+SUM($F625:N625)*IF($B616=0,1,(1+$B618))-SUM($F625:M625)*IF($B616=0,1,(1+$B618))))))</f>
        <v>395.83333333333331</v>
      </c>
      <c r="O630" s="169">
        <f ca="1">IF(SUM($G620:O620)&gt;0.01,0,IF($B614=0,0,MIN((SUM($G625:O625)-IF(O$2&gt;$B614*12/Prj_Step,SUM($G625:OFFSET(O625,0,-$B614*12/Prj_Step)),0))*IF($B616=0,1,(1+$B618))/$B614/12*Параметры!O$37,IF(O$2=1,O625,N631+SUM($F625:O625)*IF($B616=0,1,(1+$B618))-SUM($F625:N625)*IF($B616=0,1,(1+$B618))))))</f>
        <v>395.83333333333331</v>
      </c>
      <c r="P630" s="169">
        <f ca="1">IF(SUM($G620:P620)&gt;0.01,0,IF($B614=0,0,MIN((SUM($G625:P625)-IF(P$2&gt;$B614*12/Prj_Step,SUM($G625:OFFSET(P625,0,-$B614*12/Prj_Step)),0))*IF($B616=0,1,(1+$B618))/$B614/12*Параметры!P$37,IF(P$2=1,P625,O631+SUM($F625:P625)*IF($B616=0,1,(1+$B618))-SUM($F625:O625)*IF($B616=0,1,(1+$B618))))))</f>
        <v>395.83333333333331</v>
      </c>
      <c r="Q630" s="169">
        <f ca="1">IF(SUM($G620:Q620)&gt;0.01,0,IF($B614=0,0,MIN((SUM($G625:Q625)-IF(Q$2&gt;$B614*12/Prj_Step,SUM($G625:OFFSET(Q625,0,-$B614*12/Prj_Step)),0))*IF($B616=0,1,(1+$B618))/$B614/12*Параметры!Q$37,IF(Q$2=1,Q625,P631+SUM($F625:Q625)*IF($B616=0,1,(1+$B618))-SUM($F625:P625)*IF($B616=0,1,(1+$B618))))))</f>
        <v>395.83333333333331</v>
      </c>
      <c r="R630" s="169">
        <f ca="1">IF(SUM($G620:R620)&gt;0.01,0,IF($B614=0,0,MIN((SUM($G625:R625)-IF(R$2&gt;$B614*12/Prj_Step,SUM($G625:OFFSET(R625,0,-$B614*12/Prj_Step)),0))*IF($B616=0,1,(1+$B618))/$B614/12*Параметры!R$37,IF(R$2=1,R625,Q631+SUM($F625:R625)*IF($B616=0,1,(1+$B618))-SUM($F625:Q625)*IF($B616=0,1,(1+$B618))))))</f>
        <v>395.83333333333331</v>
      </c>
      <c r="S630" s="169">
        <f ca="1">IF(SUM($G620:S620)&gt;0.01,0,IF($B614=0,0,MIN((SUM($G625:S625)-IF(S$2&gt;$B614*12/Prj_Step,SUM($G625:OFFSET(S625,0,-$B614*12/Prj_Step)),0))*IF($B616=0,1,(1+$B618))/$B614/12*Параметры!S$37,IF(S$2=1,S625,R631+SUM($F625:S625)*IF($B616=0,1,(1+$B618))-SUM($F625:R625)*IF($B616=0,1,(1+$B618))))))</f>
        <v>395.83333333333331</v>
      </c>
      <c r="T630" s="169">
        <f ca="1">IF(SUM($G620:T620)&gt;0.01,0,IF($B614=0,0,MIN((SUM($G625:T625)-IF(T$2&gt;$B614*12/Prj_Step,SUM($G625:OFFSET(T625,0,-$B614*12/Prj_Step)),0))*IF($B616=0,1,(1+$B618))/$B614/12*Параметры!T$37,IF(T$2=1,T625,S631+SUM($F625:T625)*IF($B616=0,1,(1+$B618))-SUM($F625:S625)*IF($B616=0,1,(1+$B618))))))</f>
        <v>395.83333333333331</v>
      </c>
      <c r="U630" s="169">
        <f ca="1">IF(SUM($G620:U620)&gt;0.01,0,IF($B614=0,0,MIN((SUM($G625:U625)-IF(U$2&gt;$B614*12/Prj_Step,SUM($G625:OFFSET(U625,0,-$B614*12/Prj_Step)),0))*IF($B616=0,1,(1+$B618))/$B614/12*Параметры!U$37,IF(U$2=1,U625,T631+SUM($F625:U625)*IF($B616=0,1,(1+$B618))-SUM($F625:T625)*IF($B616=0,1,(1+$B618))))))</f>
        <v>395.83333333333331</v>
      </c>
      <c r="V630" s="169">
        <f ca="1">IF(SUM($G620:V620)&gt;0.01,0,IF($B614=0,0,MIN((SUM($G625:V625)-IF(V$2&gt;$B614*12/Prj_Step,SUM($G625:OFFSET(V625,0,-$B614*12/Prj_Step)),0))*IF($B616=0,1,(1+$B618))/$B614/12*Параметры!V$37,IF(V$2=1,V625,U631+SUM($F625:V625)*IF($B616=0,1,(1+$B618))-SUM($F625:U625)*IF($B616=0,1,(1+$B618))))))</f>
        <v>395.83333333333331</v>
      </c>
      <c r="W630" s="169">
        <f ca="1">IF(SUM($G620:W620)&gt;0.01,0,IF($B614=0,0,MIN((SUM($G625:W625)-IF(W$2&gt;$B614*12/Prj_Step,SUM($G625:OFFSET(W625,0,-$B614*12/Prj_Step)),0))*IF($B616=0,1,(1+$B618))/$B614/12*Параметры!W$37,IF(W$2=1,W625,V631+SUM($F625:W625)*IF($B616=0,1,(1+$B618))-SUM($F625:V625)*IF($B616=0,1,(1+$B618))))))</f>
        <v>395.83333333333331</v>
      </c>
      <c r="X630" s="169">
        <f ca="1">IF(SUM($G620:X620)&gt;0.01,0,IF($B614=0,0,MIN((SUM($G625:X625)-IF(X$2&gt;$B614*12/Prj_Step,SUM($G625:OFFSET(X625,0,-$B614*12/Prj_Step)),0))*IF($B616=0,1,(1+$B618))/$B614/12*Параметры!X$37,IF(X$2=1,X625,W631+SUM($F625:X625)*IF($B616=0,1,(1+$B618))-SUM($F625:W625)*IF($B616=0,1,(1+$B618))))))</f>
        <v>395.83333333333331</v>
      </c>
      <c r="Y630" s="169">
        <f ca="1">IF(SUM($G620:Y620)&gt;0.01,0,IF($B614=0,0,MIN((SUM($G625:Y625)-IF(Y$2&gt;$B614*12/Prj_Step,SUM($G625:OFFSET(Y625,0,-$B614*12/Prj_Step)),0))*IF($B616=0,1,(1+$B618))/$B614/12*Параметры!Y$37,IF(Y$2=1,Y625,X631+SUM($F625:Y625)*IF($B616=0,1,(1+$B618))-SUM($F625:X625)*IF($B616=0,1,(1+$B618))))))</f>
        <v>395.83333333333331</v>
      </c>
      <c r="Z630" s="169">
        <f ca="1">IF(SUM($G620:Z620)&gt;0.01,0,IF($B614=0,0,MIN((SUM($G625:Z625)-IF(Z$2&gt;$B614*12/Prj_Step,SUM($G625:OFFSET(Z625,0,-$B614*12/Prj_Step)),0))*IF($B616=0,1,(1+$B618))/$B614/12*Параметры!Z$37,IF(Z$2=1,Z625,Y631+SUM($F625:Z625)*IF($B616=0,1,(1+$B618))-SUM($F625:Y625)*IF($B616=0,1,(1+$B618))))))</f>
        <v>395.83333333333331</v>
      </c>
      <c r="AA630" s="169">
        <f ca="1">IF(SUM($G620:AA620)&gt;0.01,0,IF($B614=0,0,MIN((SUM($G625:AA625)-IF(AA$2&gt;$B614*12/Prj_Step,SUM($G625:OFFSET(AA625,0,-$B614*12/Prj_Step)),0))*IF($B616=0,1,(1+$B618))/$B614/12*Параметры!AA$37,IF(AA$2=1,AA625,Z631+SUM($F625:AA625)*IF($B616=0,1,(1+$B618))-SUM($F625:Z625)*IF($B616=0,1,(1+$B618))))))</f>
        <v>395.83333333333331</v>
      </c>
      <c r="AB630" s="169">
        <f ca="1">IF(SUM($G620:AB620)&gt;0.01,0,IF($B614=0,0,MIN((SUM($G625:AB625)-IF(AB$2&gt;$B614*12/Prj_Step,SUM($G625:OFFSET(AB625,0,-$B614*12/Prj_Step)),0))*IF($B616=0,1,(1+$B618))/$B614/12*Параметры!AB$37,IF(AB$2=1,AB625,AA631+SUM($F625:AB625)*IF($B616=0,1,(1+$B618))-SUM($F625:AA625)*IF($B616=0,1,(1+$B618))))))</f>
        <v>395.83333333333331</v>
      </c>
      <c r="AC630" s="169">
        <f ca="1">IF(SUM($G620:AC620)&gt;0.01,0,IF($B614=0,0,MIN((SUM($G625:AC625)-IF(AC$2&gt;$B614*12/Prj_Step,SUM($G625:OFFSET(AC625,0,-$B614*12/Prj_Step)),0))*IF($B616=0,1,(1+$B618))/$B614/12*Параметры!AC$37,IF(AC$2=1,AC625,AB631+SUM($F625:AC625)*IF($B616=0,1,(1+$B618))-SUM($F625:AB625)*IF($B616=0,1,(1+$B618))))))</f>
        <v>395.83333333333331</v>
      </c>
      <c r="AD630" s="169">
        <f ca="1">IF(SUM($G620:AD620)&gt;0.01,0,IF($B614=0,0,MIN((SUM($G625:AD625)-IF(AD$2&gt;$B614*12/Prj_Step,SUM($G625:OFFSET(AD625,0,-$B614*12/Prj_Step)),0))*IF($B616=0,1,(1+$B618))/$B614/12*Параметры!AD$37,IF(AD$2=1,AD625,AC631+SUM($F625:AD625)*IF($B616=0,1,(1+$B618))-SUM($F625:AC625)*IF($B616=0,1,(1+$B618))))))</f>
        <v>395.83333333333331</v>
      </c>
      <c r="AE630" s="169">
        <f ca="1">IF(SUM($G620:AE620)&gt;0.01,0,IF($B614=0,0,MIN((SUM($G625:AE625)-IF(AE$2&gt;$B614*12/Prj_Step,SUM($G625:OFFSET(AE625,0,-$B614*12/Prj_Step)),0))*IF($B616=0,1,(1+$B618))/$B614/12*Параметры!AE$37,IF(AE$2=1,AE625,AD631+SUM($F625:AE625)*IF($B616=0,1,(1+$B618))-SUM($F625:AD625)*IF($B616=0,1,(1+$B618))))))</f>
        <v>395.83333333333331</v>
      </c>
      <c r="AF630" s="169">
        <f ca="1">IF(SUM($G620:AF620)&gt;0.01,0,IF($B614=0,0,MIN((SUM($G625:AF625)-IF(AF$2&gt;$B614*12/Prj_Step,SUM($G625:OFFSET(AF625,0,-$B614*12/Prj_Step)),0))*IF($B616=0,1,(1+$B618))/$B614/12*Параметры!AF$37,IF(AF$2=1,AF625,AE631+SUM($F625:AF625)*IF($B616=0,1,(1+$B618))-SUM($F625:AE625)*IF($B616=0,1,(1+$B618))))))</f>
        <v>395.83333333333331</v>
      </c>
      <c r="AG630" s="169">
        <f ca="1">IF(SUM($G620:AG620)&gt;0.01,0,IF($B614=0,0,MIN((SUM($G625:AG625)-IF(AG$2&gt;$B614*12/Prj_Step,SUM($G625:OFFSET(AG625,0,-$B614*12/Prj_Step)),0))*IF($B616=0,1,(1+$B618))/$B614/12*Параметры!AG$37,IF(AG$2=1,AG625,AF631+SUM($F625:AG625)*IF($B616=0,1,(1+$B618))-SUM($F625:AF625)*IF($B616=0,1,(1+$B618))))))</f>
        <v>395.83333333333331</v>
      </c>
      <c r="AH630" s="169">
        <f ca="1">IF(SUM($G620:AH620)&gt;0.01,0,IF($B614=0,0,MIN((SUM($G625:AH625)-IF(AH$2&gt;$B614*12/Prj_Step,SUM($G625:OFFSET(AH625,0,-$B614*12/Prj_Step)),0))*IF($B616=0,1,(1+$B618))/$B614/12*Параметры!AH$37,IF(AH$2=1,AH625,AG631+SUM($F625:AH625)*IF($B616=0,1,(1+$B618))-SUM($F625:AG625)*IF($B616=0,1,(1+$B618))))))</f>
        <v>395.83333333333331</v>
      </c>
      <c r="AI630" s="169">
        <f ca="1">IF(SUM($G620:AI620)&gt;0.01,0,IF($B614=0,0,MIN((SUM($G625:AI625)-IF(AI$2&gt;$B614*12/Prj_Step,SUM($G625:OFFSET(AI625,0,-$B614*12/Prj_Step)),0))*IF($B616=0,1,(1+$B618))/$B614/12*Параметры!AI$37,IF(AI$2=1,AI625,AH631+SUM($F625:AI625)*IF($B616=0,1,(1+$B618))-SUM($F625:AH625)*IF($B616=0,1,(1+$B618))))))</f>
        <v>395.83333333333331</v>
      </c>
      <c r="AJ630" s="169">
        <f ca="1">IF(SUM($G620:AJ620)&gt;0.01,0,IF($B614=0,0,MIN((SUM($G625:AJ625)-IF(AJ$2&gt;$B614*12/Prj_Step,SUM($G625:OFFSET(AJ625,0,-$B614*12/Prj_Step)),0))*IF($B616=0,1,(1+$B618))/$B614/12*Параметры!AJ$37,IF(AJ$2=1,AJ625,AI631+SUM($F625:AJ625)*IF($B616=0,1,(1+$B618))-SUM($F625:AI625)*IF($B616=0,1,(1+$B618))))))</f>
        <v>395.83333333333331</v>
      </c>
      <c r="AK630" s="169">
        <f ca="1">IF(SUM($G620:AK620)&gt;0.01,0,IF($B614=0,0,MIN((SUM($G625:AK625)-IF(AK$2&gt;$B614*12/Prj_Step,SUM($G625:OFFSET(AK625,0,-$B614*12/Prj_Step)),0))*IF($B616=0,1,(1+$B618))/$B614/12*Параметры!AK$37,IF(AK$2=1,AK625,AJ631+SUM($F625:AK625)*IF($B616=0,1,(1+$B618))-SUM($F625:AJ625)*IF($B616=0,1,(1+$B618))))))</f>
        <v>395.83333333333331</v>
      </c>
      <c r="AL630" s="169">
        <f ca="1">IF(SUM($G620:AL620)&gt;0.01,0,IF($B614=0,0,MIN((SUM($G625:AL625)-IF(AL$2&gt;$B614*12/Prj_Step,SUM($G625:OFFSET(AL625,0,-$B614*12/Prj_Step)),0))*IF($B616=0,1,(1+$B618))/$B614/12*Параметры!AL$37,IF(AL$2=1,AL625,AK631+SUM($F625:AL625)*IF($B616=0,1,(1+$B618))-SUM($F625:AK625)*IF($B616=0,1,(1+$B618))))))</f>
        <v>395.83333333333331</v>
      </c>
      <c r="AM630" s="169">
        <f ca="1">IF(SUM($G620:AM620)&gt;0.01,0,IF($B614=0,0,MIN((SUM($G625:AM625)-IF(AM$2&gt;$B614*12/Prj_Step,SUM($G625:OFFSET(AM625,0,-$B614*12/Prj_Step)),0))*IF($B616=0,1,(1+$B618))/$B614/12*Параметры!AM$37,IF(AM$2=1,AM625,AL631+SUM($F625:AM625)*IF($B616=0,1,(1+$B618))-SUM($F625:AL625)*IF($B616=0,1,(1+$B618))))))</f>
        <v>395.83333333333331</v>
      </c>
      <c r="AN630" s="169">
        <f ca="1">IF(SUM($G620:AN620)&gt;0.01,0,IF($B614=0,0,MIN((SUM($G625:AN625)-IF(AN$2&gt;$B614*12/Prj_Step,SUM($G625:OFFSET(AN625,0,-$B614*12/Prj_Step)),0))*IF($B616=0,1,(1+$B618))/$B614/12*Параметры!AN$37,IF(AN$2=1,AN625,AM631+SUM($F625:AN625)*IF($B616=0,1,(1+$B618))-SUM($F625:AM625)*IF($B616=0,1,(1+$B618))))))</f>
        <v>395.83333333333331</v>
      </c>
      <c r="AO630" s="169">
        <f ca="1">IF(SUM($G620:AO620)&gt;0.01,0,IF($B614=0,0,MIN((SUM($G625:AO625)-IF(AO$2&gt;$B614*12/Prj_Step,SUM($G625:OFFSET(AO625,0,-$B614*12/Prj_Step)),0))*IF($B616=0,1,(1+$B618))/$B614/12*Параметры!AO$37,IF(AO$2=1,AO625,AN631+SUM($F625:AO625)*IF($B616=0,1,(1+$B618))-SUM($F625:AN625)*IF($B616=0,1,(1+$B618))))))</f>
        <v>395.83333333333331</v>
      </c>
      <c r="AP630" s="169">
        <f ca="1">IF(SUM($G620:AP620)&gt;0.01,0,IF($B614=0,0,MIN((SUM($G625:AP625)-IF(AP$2&gt;$B614*12/Prj_Step,SUM($G625:OFFSET(AP625,0,-$B614*12/Prj_Step)),0))*IF($B616=0,1,(1+$B618))/$B614/12*Параметры!AP$37,IF(AP$2=1,AP625,AO631+SUM($F625:AP625)*IF($B616=0,1,(1+$B618))-SUM($F625:AO625)*IF($B616=0,1,(1+$B618))))))</f>
        <v>395.83333333333331</v>
      </c>
      <c r="AQ630" s="169">
        <f ca="1">IF(SUM($G620:AQ620)&gt;0.01,0,IF($B614=0,0,MIN((SUM($G625:AQ625)-IF(AQ$2&gt;$B614*12/Prj_Step,SUM($G625:OFFSET(AQ625,0,-$B614*12/Prj_Step)),0))*IF($B616=0,1,(1+$B618))/$B614/12*Параметры!AQ$37,IF(AQ$2=1,AQ625,AP631+SUM($F625:AQ625)*IF($B616=0,1,(1+$B618))-SUM($F625:AP625)*IF($B616=0,1,(1+$B618))))))</f>
        <v>395.83333333333331</v>
      </c>
      <c r="AR630" s="169">
        <f ca="1">IF(SUM($G620:AR620)&gt;0.01,0,IF($B614=0,0,MIN((SUM($G625:AR625)-IF(AR$2&gt;$B614*12/Prj_Step,SUM($G625:OFFSET(AR625,0,-$B614*12/Prj_Step)),0))*IF($B616=0,1,(1+$B618))/$B614/12*Параметры!AR$37,IF(AR$2=1,AR625,AQ631+SUM($F625:AR625)*IF($B616=0,1,(1+$B618))-SUM($F625:AQ625)*IF($B616=0,1,(1+$B618))))))</f>
        <v>395.83333333333331</v>
      </c>
      <c r="AS630" s="169">
        <f ca="1">IF(SUM($G620:AS620)&gt;0.01,0,IF($B614=0,0,MIN((SUM($G625:AS625)-IF(AS$2&gt;$B614*12/Prj_Step,SUM($G625:OFFSET(AS625,0,-$B614*12/Prj_Step)),0))*IF($B616=0,1,(1+$B618))/$B614/12*Параметры!AS$37,IF(AS$2=1,AS625,AR631+SUM($F625:AS625)*IF($B616=0,1,(1+$B618))-SUM($F625:AR625)*IF($B616=0,1,(1+$B618))))))</f>
        <v>395.83333333333331</v>
      </c>
      <c r="AT630" s="169">
        <f ca="1">IF(SUM($G620:AT620)&gt;0.01,0,IF($B614=0,0,MIN((SUM($G625:AT625)-IF(AT$2&gt;$B614*12/Prj_Step,SUM($G625:OFFSET(AT625,0,-$B614*12/Prj_Step)),0))*IF($B616=0,1,(1+$B618))/$B614/12*Параметры!AT$37,IF(AT$2=1,AT625,AS631+SUM($F625:AT625)*IF($B616=0,1,(1+$B618))-SUM($F625:AS625)*IF($B616=0,1,(1+$B618))))))</f>
        <v>395.83333333333331</v>
      </c>
      <c r="AU630" s="169">
        <f ca="1">IF(SUM($G620:AU620)&gt;0.01,0,IF($B614=0,0,MIN((SUM($G625:AU625)-IF(AU$2&gt;$B614*12/Prj_Step,SUM($G625:OFFSET(AU625,0,-$B614*12/Prj_Step)),0))*IF($B616=0,1,(1+$B618))/$B614/12*Параметры!AU$37,IF(AU$2=1,AU625,AT631+SUM($F625:AU625)*IF($B616=0,1,(1+$B618))-SUM($F625:AT625)*IF($B616=0,1,(1+$B618))))))</f>
        <v>395.83333333333331</v>
      </c>
      <c r="AV630" s="169">
        <f ca="1">IF(SUM($G620:AV620)&gt;0.01,0,IF($B614=0,0,MIN((SUM($G625:AV625)-IF(AV$2&gt;$B614*12/Prj_Step,SUM($G625:OFFSET(AV625,0,-$B614*12/Prj_Step)),0))*IF($B616=0,1,(1+$B618))/$B614/12*Параметры!AV$37,IF(AV$2=1,AV625,AU631+SUM($F625:AV625)*IF($B616=0,1,(1+$B618))-SUM($F625:AU625)*IF($B616=0,1,(1+$B618))))))</f>
        <v>395.83333333333331</v>
      </c>
      <c r="AW630" s="169">
        <f ca="1">IF(SUM($G620:AW620)&gt;0.01,0,IF($B614=0,0,MIN((SUM($G625:AW625)-IF(AW$2&gt;$B614*12/Prj_Step,SUM($G625:OFFSET(AW625,0,-$B614*12/Prj_Step)),0))*IF($B616=0,1,(1+$B618))/$B614/12*Параметры!AW$37,IF(AW$2=1,AW625,AV631+SUM($F625:AW625)*IF($B616=0,1,(1+$B618))-SUM($F625:AV625)*IF($B616=0,1,(1+$B618))))))</f>
        <v>395.83333333333331</v>
      </c>
      <c r="AX630" s="169">
        <f ca="1">IF(SUM($G620:AX620)&gt;0.01,0,IF($B614=0,0,MIN((SUM($G625:AX625)-IF(AX$2&gt;$B614*12/Prj_Step,SUM($G625:OFFSET(AX625,0,-$B614*12/Prj_Step)),0))*IF($B616=0,1,(1+$B618))/$B614/12*Параметры!AX$37,IF(AX$2=1,AX625,AW631+SUM($F625:AX625)*IF($B616=0,1,(1+$B618))-SUM($F625:AW625)*IF($B616=0,1,(1+$B618))))))</f>
        <v>395.83333333333331</v>
      </c>
      <c r="AY630" s="169">
        <f ca="1">IF(SUM($G620:AY620)&gt;0.01,0,IF($B614=0,0,MIN((SUM($G625:AY625)-IF(AY$2&gt;$B614*12/Prj_Step,SUM($G625:OFFSET(AY625,0,-$B614*12/Prj_Step)),0))*IF($B616=0,1,(1+$B618))/$B614/12*Параметры!AY$37,IF(AY$2=1,AY625,AX631+SUM($F625:AY625)*IF($B616=0,1,(1+$B618))-SUM($F625:AX625)*IF($B616=0,1,(1+$B618))))))</f>
        <v>395.83333333333331</v>
      </c>
      <c r="AZ630" s="169">
        <f ca="1">IF(SUM($G620:AZ620)&gt;0.01,0,IF($B614=0,0,MIN((SUM($G625:AZ625)-IF(AZ$2&gt;$B614*12/Prj_Step,SUM($G625:OFFSET(AZ625,0,-$B614*12/Prj_Step)),0))*IF($B616=0,1,(1+$B618))/$B614/12*Параметры!AZ$37,IF(AZ$2=1,AZ625,AY631+SUM($F625:AZ625)*IF($B616=0,1,(1+$B618))-SUM($F625:AY625)*IF($B616=0,1,(1+$B618))))))</f>
        <v>395.83333333333331</v>
      </c>
      <c r="BA630" s="169">
        <f ca="1">IF(SUM($G620:BA620)&gt;0.01,0,IF($B614=0,0,MIN((SUM($G625:BA625)-IF(BA$2&gt;$B614*12/Prj_Step,SUM($G625:OFFSET(BA625,0,-$B614*12/Prj_Step)),0))*IF($B616=0,1,(1+$B618))/$B614/12*Параметры!BA$37,IF(BA$2=1,BA625,AZ631+SUM($F625:BA625)*IF($B616=0,1,(1+$B618))-SUM($F625:AZ625)*IF($B616=0,1,(1+$B618))))))</f>
        <v>395.83333333333331</v>
      </c>
      <c r="BB630" s="169">
        <f ca="1">IF(SUM($G620:BB620)&gt;0.01,0,IF($B614=0,0,MIN((SUM($G625:BB625)-IF(BB$2&gt;$B614*12/Prj_Step,SUM($G625:OFFSET(BB625,0,-$B614*12/Prj_Step)),0))*IF($B616=0,1,(1+$B618))/$B614/12*Параметры!BB$37,IF(BB$2=1,BB625,BA631+SUM($F625:BB625)*IF($B616=0,1,(1+$B618))-SUM($F625:BA625)*IF($B616=0,1,(1+$B618))))))</f>
        <v>395.83333333333331</v>
      </c>
      <c r="BC630" s="169">
        <f ca="1">IF(SUM($G620:BC620)&gt;0.01,0,IF($B614=0,0,MIN((SUM($G625:BC625)-IF(BC$2&gt;$B614*12/Prj_Step,SUM($G625:OFFSET(BC625,0,-$B614*12/Prj_Step)),0))*IF($B616=0,1,(1+$B618))/$B614/12*Параметры!BC$37,IF(BC$2=1,BC625,BB631+SUM($F625:BC625)*IF($B616=0,1,(1+$B618))-SUM($F625:BB625)*IF($B616=0,1,(1+$B618))))))</f>
        <v>395.83333333333331</v>
      </c>
      <c r="BD630" s="169">
        <f ca="1">IF(SUM($G620:BD620)&gt;0.01,0,IF($B614=0,0,MIN((SUM($G625:BD625)-IF(BD$2&gt;$B614*12/Prj_Step,SUM($G625:OFFSET(BD625,0,-$B614*12/Prj_Step)),0))*IF($B616=0,1,(1+$B618))/$B614/12*Параметры!BD$37,IF(BD$2=1,BD625,BC631+SUM($F625:BD625)*IF($B616=0,1,(1+$B618))-SUM($F625:BC625)*IF($B616=0,1,(1+$B618))))))</f>
        <v>395.83333333333331</v>
      </c>
      <c r="BE630" s="169">
        <f ca="1">IF(SUM($G620:BE620)&gt;0.01,0,IF($B614=0,0,MIN((SUM($G625:BE625)-IF(BE$2&gt;$B614*12/Prj_Step,SUM($G625:OFFSET(BE625,0,-$B614*12/Prj_Step)),0))*IF($B616=0,1,(1+$B618))/$B614/12*Параметры!BE$37,IF(BE$2=1,BE625,BD631+SUM($F625:BE625)*IF($B616=0,1,(1+$B618))-SUM($F625:BD625)*IF($B616=0,1,(1+$B618))))))</f>
        <v>395.83333333333331</v>
      </c>
      <c r="BF630" s="169">
        <f ca="1">IF(SUM($G620:BF620)&gt;0.01,0,IF($B614=0,0,MIN((SUM($G625:BF625)-IF(BF$2&gt;$B614*12/Prj_Step,SUM($G625:OFFSET(BF625,0,-$B614*12/Prj_Step)),0))*IF($B616=0,1,(1+$B618))/$B614/12*Параметры!BF$37,IF(BF$2=1,BF625,BE631+SUM($F625:BF625)*IF($B616=0,1,(1+$B618))-SUM($F625:BE625)*IF($B616=0,1,(1+$B618))))))</f>
        <v>395.83333333333331</v>
      </c>
      <c r="BG630" s="169">
        <f ca="1">IF(SUM($G620:BG620)&gt;0.01,0,IF($B614=0,0,MIN((SUM($G625:BG625)-IF(BG$2&gt;$B614*12/Prj_Step,SUM($G625:OFFSET(BG625,0,-$B614*12/Prj_Step)),0))*IF($B616=0,1,(1+$B618))/$B614/12*Параметры!BG$37,IF(BG$2=1,BG625,BF631+SUM($F625:BG625)*IF($B616=0,1,(1+$B618))-SUM($F625:BF625)*IF($B616=0,1,(1+$B618))))))</f>
        <v>395.83333333333331</v>
      </c>
      <c r="BH630" s="169">
        <f ca="1">IF(SUM($G620:BH620)&gt;0.01,0,IF($B614=0,0,MIN((SUM($G625:BH625)-IF(BH$2&gt;$B614*12/Prj_Step,SUM($G625:OFFSET(BH625,0,-$B614*12/Prj_Step)),0))*IF($B616=0,1,(1+$B618))/$B614/12*Параметры!BH$37,IF(BH$2=1,BH625,BG631+SUM($F625:BH625)*IF($B616=0,1,(1+$B618))-SUM($F625:BG625)*IF($B616=0,1,(1+$B618))))))</f>
        <v>395.83333333333331</v>
      </c>
      <c r="BI630" s="169">
        <f ca="1">IF(SUM($G620:BI620)&gt;0.01,0,IF($B614=0,0,MIN((SUM($G625:BI625)-IF(BI$2&gt;$B614*12/Prj_Step,SUM($G625:OFFSET(BI625,0,-$B614*12/Prj_Step)),0))*IF($B616=0,1,(1+$B618))/$B614/12*Параметры!BI$37,IF(BI$2=1,BI625,BH631+SUM($F625:BI625)*IF($B616=0,1,(1+$B618))-SUM($F625:BH625)*IF($B616=0,1,(1+$B618))))))</f>
        <v>395.83333333333331</v>
      </c>
      <c r="BJ630" s="169">
        <f ca="1">IF(SUM($G620:BJ620)&gt;0.01,0,IF($B614=0,0,MIN((SUM($G625:BJ625)-IF(BJ$2&gt;$B614*12/Prj_Step,SUM($G625:OFFSET(BJ625,0,-$B614*12/Prj_Step)),0))*IF($B616=0,1,(1+$B618))/$B614/12*Параметры!BJ$37,IF(BJ$2=1,BJ625,BI631+SUM($F625:BJ625)*IF($B616=0,1,(1+$B618))-SUM($F625:BI625)*IF($B616=0,1,(1+$B618))))))</f>
        <v>395.83333333333331</v>
      </c>
      <c r="BK630" s="169">
        <f ca="1">IF(SUM($G620:BK620)&gt;0.01,0,IF($B614=0,0,MIN((SUM($G625:BK625)-IF(BK$2&gt;$B614*12/Prj_Step,SUM($G625:OFFSET(BK625,0,-$B614*12/Prj_Step)),0))*IF($B616=0,1,(1+$B618))/$B614/12*Параметры!BK$37,IF(BK$2=1,BK625,BJ631+SUM($F625:BK625)*IF($B616=0,1,(1+$B618))-SUM($F625:BJ625)*IF($B616=0,1,(1+$B618))))))</f>
        <v>395.83333333333331</v>
      </c>
      <c r="BL630" s="169">
        <f ca="1">IF(SUM($G620:BL620)&gt;0.01,0,IF($B614=0,0,MIN((SUM($G625:BL625)-IF(BL$2&gt;$B614*12/Prj_Step,SUM($G625:OFFSET(BL625,0,-$B614*12/Prj_Step)),0))*IF($B616=0,1,(1+$B618))/$B614/12*Параметры!BL$37,IF(BL$2=1,BL625,BK631+SUM($F625:BL625)*IF($B616=0,1,(1+$B618))-SUM($F625:BK625)*IF($B616=0,1,(1+$B618))))))</f>
        <v>395.83333333333331</v>
      </c>
      <c r="BM630" s="169">
        <f ca="1">IF(SUM($G620:BM620)&gt;0.01,0,IF($B614=0,0,MIN((SUM($G625:BM625)-IF(BM$2&gt;$B614*12/Prj_Step,SUM($G625:OFFSET(BM625,0,-$B614*12/Prj_Step)),0))*IF($B616=0,1,(1+$B618))/$B614/12*Параметры!BM$37,IF(BM$2=1,BM625,BL631+SUM($F625:BM625)*IF($B616=0,1,(1+$B618))-SUM($F625:BL625)*IF($B616=0,1,(1+$B618))))))</f>
        <v>395.83333333333331</v>
      </c>
      <c r="BN630" s="169">
        <f ca="1">IF(SUM($G620:BN620)&gt;0.01,0,IF($B614=0,0,MIN((SUM($G625:BN625)-IF(BN$2&gt;$B614*12/Prj_Step,SUM($G625:OFFSET(BN625,0,-$B614*12/Prj_Step)),0))*IF($B616=0,1,(1+$B618))/$B614/12*Параметры!BN$37,IF(BN$2=1,BN625,BM631+SUM($F625:BN625)*IF($B616=0,1,(1+$B618))-SUM($F625:BM625)*IF($B616=0,1,(1+$B618))))))</f>
        <v>395.83333333333331</v>
      </c>
      <c r="BO630" s="169">
        <f ca="1">IF(SUM($G620:BO620)&gt;0.01,0,IF($B614=0,0,MIN((SUM($G625:BO625)-IF(BO$2&gt;$B614*12/Prj_Step,SUM($G625:OFFSET(BO625,0,-$B614*12/Prj_Step)),0))*IF($B616=0,1,(1+$B618))/$B614/12*Параметры!BO$37,IF(BO$2=1,BO625,BN631+SUM($F625:BO625)*IF($B616=0,1,(1+$B618))-SUM($F625:BN625)*IF($B616=0,1,(1+$B618))))))</f>
        <v>395.83333333333331</v>
      </c>
      <c r="BP630" s="169">
        <f ca="1">IF(SUM($G620:BP620)&gt;0.01,0,IF($B614=0,0,MIN((SUM($G625:BP625)-IF(BP$2&gt;$B614*12/Prj_Step,SUM($G625:OFFSET(BP625,0,-$B614*12/Prj_Step)),0))*IF($B616=0,1,(1+$B618))/$B614/12*Параметры!BP$37,IF(BP$2=1,BP625,BO631+SUM($F625:BP625)*IF($B616=0,1,(1+$B618))-SUM($F625:BO625)*IF($B616=0,1,(1+$B618))))))</f>
        <v>395.83333333333331</v>
      </c>
      <c r="BQ630" s="169">
        <f ca="1">IF(SUM($G620:BQ620)&gt;0.01,0,IF($B614=0,0,MIN((SUM($G625:BQ625)-IF(BQ$2&gt;$B614*12/Prj_Step,SUM($G625:OFFSET(BQ625,0,-$B614*12/Prj_Step)),0))*IF($B616=0,1,(1+$B618))/$B614/12*Параметры!BQ$37,IF(BQ$2=1,BQ625,BP631+SUM($F625:BQ625)*IF($B616=0,1,(1+$B618))-SUM($F625:BP625)*IF($B616=0,1,(1+$B618))))))</f>
        <v>395.83333333333331</v>
      </c>
      <c r="BR630" s="169">
        <f ca="1">IF(SUM($G620:BR620)&gt;0.01,0,IF($B614=0,0,MIN((SUM($G625:BR625)-IF(BR$2&gt;$B614*12/Prj_Step,SUM($G625:OFFSET(BR625,0,-$B614*12/Prj_Step)),0))*IF($B616=0,1,(1+$B618))/$B614/12*Параметры!BR$37,IF(BR$2=1,BR625,BQ631+SUM($F625:BR625)*IF($B616=0,1,(1+$B618))-SUM($F625:BQ625)*IF($B616=0,1,(1+$B618))))))</f>
        <v>395.83333333333331</v>
      </c>
      <c r="BS630" s="169">
        <f ca="1">IF(SUM($G620:BS620)&gt;0.01,0,IF($B614=0,0,MIN((SUM($G625:BS625)-IF(BS$2&gt;$B614*12/Prj_Step,SUM($G625:OFFSET(BS625,0,-$B614*12/Prj_Step)),0))*IF($B616=0,1,(1+$B618))/$B614/12*Параметры!BS$37,IF(BS$2=1,BS625,BR631+SUM($F625:BS625)*IF($B616=0,1,(1+$B618))-SUM($F625:BR625)*IF($B616=0,1,(1+$B618))))))</f>
        <v>395.83333333333331</v>
      </c>
      <c r="BT630" s="169">
        <f ca="1">IF(SUM($G620:BT620)&gt;0.01,0,IF($B614=0,0,MIN((SUM($G625:BT625)-IF(BT$2&gt;$B614*12/Prj_Step,SUM($G625:OFFSET(BT625,0,-$B614*12/Prj_Step)),0))*IF($B616=0,1,(1+$B618))/$B614/12*Параметры!BT$37,IF(BT$2=1,BT625,BS631+SUM($F625:BT625)*IF($B616=0,1,(1+$B618))-SUM($F625:BS625)*IF($B616=0,1,(1+$B618))))))</f>
        <v>395.83333333333331</v>
      </c>
      <c r="BU630" s="169">
        <f ca="1">IF(SUM($G620:BU620)&gt;0.01,0,IF($B614=0,0,MIN((SUM($G625:BU625)-IF(BU$2&gt;$B614*12/Prj_Step,SUM($G625:OFFSET(BU625,0,-$B614*12/Prj_Step)),0))*IF($B616=0,1,(1+$B618))/$B614/12*Параметры!BU$37,IF(BU$2=1,BU625,BT631+SUM($F625:BU625)*IF($B616=0,1,(1+$B618))-SUM($F625:BT625)*IF($B616=0,1,(1+$B618))))))</f>
        <v>395.83333333333331</v>
      </c>
      <c r="BV630" s="169">
        <f ca="1">IF(SUM($G620:BV620)&gt;0.01,0,IF($B614=0,0,MIN((SUM($G625:BV625)-IF(BV$2&gt;$B614*12/Prj_Step,SUM($G625:OFFSET(BV625,0,-$B614*12/Prj_Step)),0))*IF($B616=0,1,(1+$B618))/$B614/12*Параметры!BV$37,IF(BV$2=1,BV625,BU631+SUM($F625:BV625)*IF($B616=0,1,(1+$B618))-SUM($F625:BU625)*IF($B616=0,1,(1+$B618))))))</f>
        <v>395.83333333333331</v>
      </c>
      <c r="BW630" s="169">
        <f ca="1">IF(SUM($G620:BW620)&gt;0.01,0,IF($B614=0,0,MIN((SUM($G625:BW625)-IF(BW$2&gt;$B614*12/Prj_Step,SUM($G625:OFFSET(BW625,0,-$B614*12/Prj_Step)),0))*IF($B616=0,1,(1+$B618))/$B614/12*Параметры!BW$37,IF(BW$2=1,BW625,BV631+SUM($F625:BW625)*IF($B616=0,1,(1+$B618))-SUM($F625:BV625)*IF($B616=0,1,(1+$B618))))))</f>
        <v>395.83333333333331</v>
      </c>
      <c r="BX630" s="169">
        <f ca="1">IF(SUM($G620:BX620)&gt;0.01,0,IF($B614=0,0,MIN((SUM($G625:BX625)-IF(BX$2&gt;$B614*12/Prj_Step,SUM($G625:OFFSET(BX625,0,-$B614*12/Prj_Step)),0))*IF($B616=0,1,(1+$B618))/$B614/12*Параметры!BX$37,IF(BX$2=1,BX625,BW631+SUM($F625:BX625)*IF($B616=0,1,(1+$B618))-SUM($F625:BW625)*IF($B616=0,1,(1+$B618))))))</f>
        <v>395.83333333333331</v>
      </c>
      <c r="BY630" s="169">
        <f ca="1">IF(SUM($G620:BY620)&gt;0.01,0,IF($B614=0,0,MIN((SUM($G625:BY625)-IF(BY$2&gt;$B614*12/Prj_Step,SUM($G625:OFFSET(BY625,0,-$B614*12/Prj_Step)),0))*IF($B616=0,1,(1+$B618))/$B614/12*Параметры!BY$37,IF(BY$2=1,BY625,BX631+SUM($F625:BY625)*IF($B616=0,1,(1+$B618))-SUM($F625:BX625)*IF($B616=0,1,(1+$B618))))))</f>
        <v>395.83333333333331</v>
      </c>
      <c r="BZ630" s="169">
        <f ca="1">IF(SUM($G620:BZ620)&gt;0.01,0,IF($B614=0,0,MIN((SUM($G625:BZ625)-IF(BZ$2&gt;$B614*12/Prj_Step,SUM($G625:OFFSET(BZ625,0,-$B614*12/Prj_Step)),0))*IF($B616=0,1,(1+$B618))/$B614/12*Параметры!BZ$37,IF(BZ$2=1,BZ625,BY631+SUM($F625:BZ625)*IF($B616=0,1,(1+$B618))-SUM($F625:BY625)*IF($B616=0,1,(1+$B618))))))</f>
        <v>395.83333333333331</v>
      </c>
      <c r="CA630" s="169">
        <f ca="1">IF(SUM($G620:CA620)&gt;0.01,0,IF($B614=0,0,MIN((SUM($G625:CA625)-IF(CA$2&gt;$B614*12/Prj_Step,SUM($G625:OFFSET(CA625,0,-$B614*12/Prj_Step)),0))*IF($B616=0,1,(1+$B618))/$B614/12*Параметры!CA$37,IF(CA$2=1,CA625,BZ631+SUM($F625:CA625)*IF($B616=0,1,(1+$B618))-SUM($F625:BZ625)*IF($B616=0,1,(1+$B618))))))</f>
        <v>395.83333333333331</v>
      </c>
      <c r="CB630" s="169">
        <f ca="1">IF(SUM($G620:CB620)&gt;0.01,0,IF($B614=0,0,MIN((SUM($G625:CB625)-IF(CB$2&gt;$B614*12/Prj_Step,SUM($G625:OFFSET(CB625,0,-$B614*12/Prj_Step)),0))*IF($B616=0,1,(1+$B618))/$B614/12*Параметры!CB$37,IF(CB$2=1,CB625,CA631+SUM($F625:CB625)*IF($B616=0,1,(1+$B618))-SUM($F625:CA625)*IF($B616=0,1,(1+$B618))))))</f>
        <v>395.83333333333331</v>
      </c>
      <c r="CC630" s="169">
        <f ca="1">IF(SUM($G620:CC620)&gt;0.01,0,IF($B614=0,0,MIN((SUM($G625:CC625)-IF(CC$2&gt;$B614*12/Prj_Step,SUM($G625:OFFSET(CC625,0,-$B614*12/Prj_Step)),0))*IF($B616=0,1,(1+$B618))/$B614/12*Параметры!CC$37,IF(CC$2=1,CC625,CB631+SUM($F625:CC625)*IF($B616=0,1,(1+$B618))-SUM($F625:CB625)*IF($B616=0,1,(1+$B618))))))</f>
        <v>395.83333333333331</v>
      </c>
      <c r="CD630" s="169">
        <f ca="1">IF(SUM($G620:CD620)&gt;0.01,0,IF($B614=0,0,MIN((SUM($G625:CD625)-IF(CD$2&gt;$B614*12/Prj_Step,SUM($G625:OFFSET(CD625,0,-$B614*12/Prj_Step)),0))*IF($B616=0,1,(1+$B618))/$B614/12*Параметры!CD$37,IF(CD$2=1,CD625,CC631+SUM($F625:CD625)*IF($B616=0,1,(1+$B618))-SUM($F625:CC625)*IF($B616=0,1,(1+$B618))))))</f>
        <v>395.83333333333331</v>
      </c>
      <c r="CE630" s="169">
        <f ca="1">IF(SUM($G620:CE620)&gt;0.01,0,IF($B614=0,0,MIN((SUM($G625:CE625)-IF(CE$2&gt;$B614*12/Prj_Step,SUM($G625:OFFSET(CE625,0,-$B614*12/Prj_Step)),0))*IF($B616=0,1,(1+$B618))/$B614/12*Параметры!CE$37,IF(CE$2=1,CE625,CD631+SUM($F625:CE625)*IF($B616=0,1,(1+$B618))-SUM($F625:CD625)*IF($B616=0,1,(1+$B618))))))</f>
        <v>395.83333333333331</v>
      </c>
      <c r="CF630" s="169">
        <f ca="1">IF(SUM($G620:CF620)&gt;0.01,0,IF($B614=0,0,MIN((SUM($G625:CF625)-IF(CF$2&gt;$B614*12/Prj_Step,SUM($G625:OFFSET(CF625,0,-$B614*12/Prj_Step)),0))*IF($B616=0,1,(1+$B618))/$B614/12*Параметры!CF$37,IF(CF$2=1,CF625,CE631+SUM($F625:CF625)*IF($B616=0,1,(1+$B618))-SUM($F625:CE625)*IF($B616=0,1,(1+$B618))))))</f>
        <v>395.83333333333331</v>
      </c>
      <c r="CG630" s="169">
        <f ca="1">IF(SUM($G620:CG620)&gt;0.01,0,IF($B614=0,0,MIN((SUM($G625:CG625)-IF(CG$2&gt;$B614*12/Prj_Step,SUM($G625:OFFSET(CG625,0,-$B614*12/Prj_Step)),0))*IF($B616=0,1,(1+$B618))/$B614/12*Параметры!CG$37,IF(CG$2=1,CG625,CF631+SUM($F625:CG625)*IF($B616=0,1,(1+$B618))-SUM($F625:CF625)*IF($B616=0,1,(1+$B618))))))</f>
        <v>395.83333333333331</v>
      </c>
      <c r="CH630" s="169">
        <f ca="1">IF(SUM($G620:CH620)&gt;0.01,0,IF($B614=0,0,MIN((SUM($G625:CH625)-IF(CH$2&gt;$B614*12/Prj_Step,SUM($G625:OFFSET(CH625,0,-$B614*12/Prj_Step)),0))*IF($B616=0,1,(1+$B618))/$B614/12*Параметры!CH$37,IF(CH$2=1,CH625,CG631+SUM($F625:CH625)*IF($B616=0,1,(1+$B618))-SUM($F625:CG625)*IF($B616=0,1,(1+$B618))))))</f>
        <v>395.83333333333331</v>
      </c>
      <c r="CI630" s="169">
        <f ca="1">IF(SUM($G620:CI620)&gt;0.01,0,IF($B614=0,0,MIN((SUM($G625:CI625)-IF(CI$2&gt;$B614*12/Prj_Step,SUM($G625:OFFSET(CI625,0,-$B614*12/Prj_Step)),0))*IF($B616=0,1,(1+$B618))/$B614/12*Параметры!CI$37,IF(CI$2=1,CI625,CH631+SUM($F625:CI625)*IF($B616=0,1,(1+$B618))-SUM($F625:CH625)*IF($B616=0,1,(1+$B618))))))</f>
        <v>395.83333333333331</v>
      </c>
      <c r="CJ630" s="169">
        <f ca="1">IF(SUM($G620:CJ620)&gt;0.01,0,IF($B614=0,0,MIN((SUM($G625:CJ625)-IF(CJ$2&gt;$B614*12/Prj_Step,SUM($G625:OFFSET(CJ625,0,-$B614*12/Prj_Step)),0))*IF($B616=0,1,(1+$B618))/$B614/12*Параметры!CJ$37,IF(CJ$2=1,CJ625,CI631+SUM($F625:CJ625)*IF($B616=0,1,(1+$B618))-SUM($F625:CI625)*IF($B616=0,1,(1+$B618))))))</f>
        <v>395.83333333333331</v>
      </c>
      <c r="CK630" s="169">
        <f ca="1">IF(SUM($G620:CK620)&gt;0.01,0,IF($B614=0,0,MIN((SUM($G625:CK625)-IF(CK$2&gt;$B614*12/Prj_Step,SUM($G625:OFFSET(CK625,0,-$B614*12/Prj_Step)),0))*IF($B616=0,1,(1+$B618))/$B614/12*Параметры!CK$37,IF(CK$2=1,CK625,CJ631+SUM($F625:CK625)*IF($B616=0,1,(1+$B618))-SUM($F625:CJ625)*IF($B616=0,1,(1+$B618))))))</f>
        <v>395.83333333333331</v>
      </c>
      <c r="CL630" s="169">
        <f ca="1">IF(SUM($G620:CL620)&gt;0.01,0,IF($B614=0,0,MIN((SUM($G625:CL625)-IF(CL$2&gt;$B614*12/Prj_Step,SUM($G625:OFFSET(CL625,0,-$B614*12/Prj_Step)),0))*IF($B616=0,1,(1+$B618))/$B614/12*Параметры!CL$37,IF(CL$2=1,CL625,CK631+SUM($F625:CL625)*IF($B616=0,1,(1+$B618))-SUM($F625:CK625)*IF($B616=0,1,(1+$B618))))))</f>
        <v>395.83333333333331</v>
      </c>
      <c r="CM630" s="169">
        <f ca="1">IF(SUM($G620:CM620)&gt;0.01,0,IF($B614=0,0,MIN((SUM($G625:CM625)-IF(CM$2&gt;$B614*12/Prj_Step,SUM($G625:OFFSET(CM625,0,-$B614*12/Prj_Step)),0))*IF($B616=0,1,(1+$B618))/$B614/12*Параметры!CM$37,IF(CM$2=1,CM625,CL631+SUM($F625:CM625)*IF($B616=0,1,(1+$B618))-SUM($F625:CL625)*IF($B616=0,1,(1+$B618))))))</f>
        <v>395.83333333333331</v>
      </c>
      <c r="CN630" s="169">
        <f ca="1">IF(SUM($G620:CN620)&gt;0.01,0,IF($B614=0,0,MIN((SUM($G625:CN625)-IF(CN$2&gt;$B614*12/Prj_Step,SUM($G625:OFFSET(CN625,0,-$B614*12/Prj_Step)),0))*IF($B616=0,1,(1+$B618))/$B614/12*Параметры!CN$37,IF(CN$2=1,CN625,CM631+SUM($F625:CN625)*IF($B616=0,1,(1+$B618))-SUM($F625:CM625)*IF($B616=0,1,(1+$B618))))))</f>
        <v>395.83333333333331</v>
      </c>
      <c r="CO630" s="169">
        <f ca="1">IF(SUM($G620:CO620)&gt;0.01,0,IF($B614=0,0,MIN((SUM($G625:CO625)-IF(CO$2&gt;$B614*12/Prj_Step,SUM($G625:OFFSET(CO625,0,-$B614*12/Prj_Step)),0))*IF($B616=0,1,(1+$B618))/$B614/12*Параметры!CO$37,IF(CO$2=1,CO625,CN631+SUM($F625:CO625)*IF($B616=0,1,(1+$B618))-SUM($F625:CN625)*IF($B616=0,1,(1+$B618))))))</f>
        <v>395.83333333333331</v>
      </c>
      <c r="CP630" s="169">
        <f ca="1">IF(SUM($G620:CP620)&gt;0.01,0,IF($B614=0,0,MIN((SUM($G625:CP625)-IF(CP$2&gt;$B614*12/Prj_Step,SUM($G625:OFFSET(CP625,0,-$B614*12/Prj_Step)),0))*IF($B616=0,1,(1+$B618))/$B614/12*Параметры!CP$37,IF(CP$2=1,CP625,CO631+SUM($F625:CP625)*IF($B616=0,1,(1+$B618))-SUM($F625:CO625)*IF($B616=0,1,(1+$B618))))))</f>
        <v>395.83333333333331</v>
      </c>
      <c r="CQ630" s="169">
        <f ca="1">IF(SUM($G620:CQ620)&gt;0.01,0,IF($B614=0,0,MIN((SUM($G625:CQ625)-IF(CQ$2&gt;$B614*12/Prj_Step,SUM($G625:OFFSET(CQ625,0,-$B614*12/Prj_Step)),0))*IF($B616=0,1,(1+$B618))/$B614/12*Параметры!CQ$37,IF(CQ$2=1,CQ625,CP631+SUM($F625:CQ625)*IF($B616=0,1,(1+$B618))-SUM($F625:CP625)*IF($B616=0,1,(1+$B618))))))</f>
        <v>395.83333333333331</v>
      </c>
      <c r="CR630" s="169">
        <f ca="1">IF(SUM($G620:CR620)&gt;0.01,0,IF($B614=0,0,MIN((SUM($G625:CR625)-IF(CR$2&gt;$B614*12/Prj_Step,SUM($G625:OFFSET(CR625,0,-$B614*12/Prj_Step)),0))*IF($B616=0,1,(1+$B618))/$B614/12*Параметры!CR$37,IF(CR$2=1,CR625,CQ631+SUM($F625:CR625)*IF($B616=0,1,(1+$B618))-SUM($F625:CQ625)*IF($B616=0,1,(1+$B618))))))</f>
        <v>395.83333333333331</v>
      </c>
      <c r="CS630" s="169">
        <f ca="1">IF(SUM($G620:CS620)&gt;0.01,0,IF($B614=0,0,MIN((SUM($G625:CS625)-IF(CS$2&gt;$B614*12/Prj_Step,SUM($G625:OFFSET(CS625,0,-$B614*12/Prj_Step)),0))*IF($B616=0,1,(1+$B618))/$B614/12*Параметры!CS$37,IF(CS$2=1,CS625,CR631+SUM($F625:CS625)*IF($B616=0,1,(1+$B618))-SUM($F625:CR625)*IF($B616=0,1,(1+$B618))))))</f>
        <v>395.83333333333331</v>
      </c>
      <c r="CT630" s="169">
        <f ca="1">IF(SUM($G620:CT620)&gt;0.01,0,IF($B614=0,0,MIN((SUM($G625:CT625)-IF(CT$2&gt;$B614*12/Prj_Step,SUM($G625:OFFSET(CT625,0,-$B614*12/Prj_Step)),0))*IF($B616=0,1,(1+$B618))/$B614/12*Параметры!CT$37,IF(CT$2=1,CT625,CS631+SUM($F625:CT625)*IF($B616=0,1,(1+$B618))-SUM($F625:CS625)*IF($B616=0,1,(1+$B618))))))</f>
        <v>395.83333333333331</v>
      </c>
      <c r="CU630" s="169">
        <f ca="1">IF(SUM($G620:CU620)&gt;0.01,0,IF($B614=0,0,MIN((SUM($G625:CU625)-IF(CU$2&gt;$B614*12/Prj_Step,SUM($G625:OFFSET(CU625,0,-$B614*12/Prj_Step)),0))*IF($B616=0,1,(1+$B618))/$B614/12*Параметры!CU$37,IF(CU$2=1,CU625,CT631+SUM($F625:CU625)*IF($B616=0,1,(1+$B618))-SUM($F625:CT625)*IF($B616=0,1,(1+$B618))))))</f>
        <v>395.83333333333331</v>
      </c>
      <c r="CV630" s="169">
        <f ca="1">IF(SUM($G620:CV620)&gt;0.01,0,IF($B614=0,0,MIN((SUM($G625:CV625)-IF(CV$2&gt;$B614*12/Prj_Step,SUM($G625:OFFSET(CV625,0,-$B614*12/Prj_Step)),0))*IF($B616=0,1,(1+$B618))/$B614/12*Параметры!CV$37,IF(CV$2=1,CV625,CU631+SUM($F625:CV625)*IF($B616=0,1,(1+$B618))-SUM($F625:CU625)*IF($B616=0,1,(1+$B618))))))</f>
        <v>395.83333333333331</v>
      </c>
      <c r="CW630" s="169">
        <f ca="1">IF(SUM($G620:CW620)&gt;0.01,0,IF($B614=0,0,MIN((SUM($G625:CW625)-IF(CW$2&gt;$B614*12/Prj_Step,SUM($G625:OFFSET(CW625,0,-$B614*12/Prj_Step)),0))*IF($B616=0,1,(1+$B618))/$B614/12*Параметры!CW$37,IF(CW$2=1,CW625,CV631+SUM($F625:CW625)*IF($B616=0,1,(1+$B618))-SUM($F625:CV625)*IF($B616=0,1,(1+$B618))))))</f>
        <v>395.83333333333331</v>
      </c>
      <c r="CX630" s="169">
        <f ca="1">IF(SUM($G620:CX620)&gt;0.01,0,IF($B614=0,0,MIN((SUM($G625:CX625)-IF(CX$2&gt;$B614*12/Prj_Step,SUM($G625:OFFSET(CX625,0,-$B614*12/Prj_Step)),0))*IF($B616=0,1,(1+$B618))/$B614/12*Параметры!CX$37,IF(CX$2=1,CX625,CW631+SUM($F625:CX625)*IF($B616=0,1,(1+$B618))-SUM($F625:CW625)*IF($B616=0,1,(1+$B618))))))</f>
        <v>395.83333333333331</v>
      </c>
      <c r="CY630" s="169">
        <f ca="1">IF(SUM($G620:CY620)&gt;0.01,0,IF($B614=0,0,MIN((SUM($G625:CY625)-IF(CY$2&gt;$B614*12/Prj_Step,SUM($G625:OFFSET(CY625,0,-$B614*12/Prj_Step)),0))*IF($B616=0,1,(1+$B618))/$B614/12*Параметры!CY$37,IF(CY$2=1,CY625,CX631+SUM($F625:CY625)*IF($B616=0,1,(1+$B618))-SUM($F625:CX625)*IF($B616=0,1,(1+$B618))))))</f>
        <v>395.83333333333331</v>
      </c>
      <c r="CZ630" s="169">
        <f ca="1">IF(SUM($G620:CZ620)&gt;0.01,0,IF($B614=0,0,MIN((SUM($G625:CZ625)-IF(CZ$2&gt;$B614*12/Prj_Step,SUM($G625:OFFSET(CZ625,0,-$B614*12/Prj_Step)),0))*IF($B616=0,1,(1+$B618))/$B614/12*Параметры!CZ$37,IF(CZ$2=1,CZ625,CY631+SUM($F625:CZ625)*IF($B616=0,1,(1+$B618))-SUM($F625:CY625)*IF($B616=0,1,(1+$B618))))))</f>
        <v>395.83333333333331</v>
      </c>
      <c r="DA630" s="169">
        <f ca="1">IF(SUM($G620:DA620)&gt;0.01,0,IF($B614=0,0,MIN((SUM($G625:DA625)-IF(DA$2&gt;$B614*12/Prj_Step,SUM($G625:OFFSET(DA625,0,-$B614*12/Prj_Step)),0))*IF($B616=0,1,(1+$B618))/$B614/12*Параметры!DA$37,IF(DA$2=1,DA625,CZ631+SUM($F625:DA625)*IF($B616=0,1,(1+$B618))-SUM($F625:CZ625)*IF($B616=0,1,(1+$B618))))))</f>
        <v>395.83333333333331</v>
      </c>
      <c r="DB630" s="169">
        <f ca="1">IF(SUM($G620:DB620)&gt;0.01,0,IF($B614=0,0,MIN((SUM($G625:DB625)-IF(DB$2&gt;$B614*12/Prj_Step,SUM($G625:OFFSET(DB625,0,-$B614*12/Prj_Step)),0))*IF($B616=0,1,(1+$B618))/$B614/12*Параметры!DB$37,IF(DB$2=1,DB625,DA631+SUM($F625:DB625)*IF($B616=0,1,(1+$B618))-SUM($F625:DA625)*IF($B616=0,1,(1+$B618))))))</f>
        <v>395.83333333333331</v>
      </c>
      <c r="DC630" s="169">
        <f ca="1">IF(SUM($G620:DC620)&gt;0.01,0,IF($B614=0,0,MIN((SUM($G625:DC625)-IF(DC$2&gt;$B614*12/Prj_Step,SUM($G625:OFFSET(DC625,0,-$B614*12/Prj_Step)),0))*IF($B616=0,1,(1+$B618))/$B614/12*Параметры!DC$37,IF(DC$2=1,DC625,DB631+SUM($F625:DC625)*IF($B616=0,1,(1+$B618))-SUM($F625:DB625)*IF($B616=0,1,(1+$B618))))))</f>
        <v>395.83333333333331</v>
      </c>
      <c r="DD630" s="169">
        <f ca="1">IF(SUM($G620:DD620)&gt;0.01,0,IF($B614=0,0,MIN((SUM($G625:DD625)-IF(DD$2&gt;$B614*12/Prj_Step,SUM($G625:OFFSET(DD625,0,-$B614*12/Prj_Step)),0))*IF($B616=0,1,(1+$B618))/$B614/12*Параметры!DD$37,IF(DD$2=1,DD625,DC631+SUM($F625:DD625)*IF($B616=0,1,(1+$B618))-SUM($F625:DC625)*IF($B616=0,1,(1+$B618))))))</f>
        <v>395.83333333333331</v>
      </c>
      <c r="DE630" s="169">
        <f ca="1">IF(SUM($G620:DE620)&gt;0.01,0,IF($B614=0,0,MIN((SUM($G625:DE625)-IF(DE$2&gt;$B614*12/Prj_Step,SUM($G625:OFFSET(DE625,0,-$B614*12/Prj_Step)),0))*IF($B616=0,1,(1+$B618))/$B614/12*Параметры!DE$37,IF(DE$2=1,DE625,DD631+SUM($F625:DE625)*IF($B616=0,1,(1+$B618))-SUM($F625:DD625)*IF($B616=0,1,(1+$B618))))))</f>
        <v>395.83333333333331</v>
      </c>
      <c r="DF630" s="169">
        <f ca="1">IF(SUM($G620:DF620)&gt;0.01,0,IF($B614=0,0,MIN((SUM($G625:DF625)-IF(DF$2&gt;$B614*12/Prj_Step,SUM($G625:OFFSET(DF625,0,-$B614*12/Prj_Step)),0))*IF($B616=0,1,(1+$B618))/$B614/12*Параметры!DF$37,IF(DF$2=1,DF625,DE631+SUM($F625:DF625)*IF($B616=0,1,(1+$B618))-SUM($F625:DE625)*IF($B616=0,1,(1+$B618))))))</f>
        <v>395.83333333333331</v>
      </c>
      <c r="DG630" s="169">
        <f ca="1">IF(SUM($G620:DG620)&gt;0.01,0,IF($B614=0,0,MIN((SUM($G625:DG625)-IF(DG$2&gt;$B614*12/Prj_Step,SUM($G625:OFFSET(DG625,0,-$B614*12/Prj_Step)),0))*IF($B616=0,1,(1+$B618))/$B614/12*Параметры!DG$37,IF(DG$2=1,DG625,DF631+SUM($F625:DG625)*IF($B616=0,1,(1+$B618))-SUM($F625:DF625)*IF($B616=0,1,(1+$B618))))))</f>
        <v>395.83333333333331</v>
      </c>
      <c r="DH630" s="169">
        <f ca="1">IF(SUM($G620:DH620)&gt;0.01,0,IF($B614=0,0,MIN((SUM($G625:DH625)-IF(DH$2&gt;$B614*12/Prj_Step,SUM($G625:OFFSET(DH625,0,-$B614*12/Prj_Step)),0))*IF($B616=0,1,(1+$B618))/$B614/12*Параметры!DH$37,IF(DH$2=1,DH625,DG631+SUM($F625:DH625)*IF($B616=0,1,(1+$B618))-SUM($F625:DG625)*IF($B616=0,1,(1+$B618))))))</f>
        <v>395.83333333333331</v>
      </c>
      <c r="DI630" s="169">
        <f ca="1">IF(SUM($G620:DI620)&gt;0.01,0,IF($B614=0,0,MIN((SUM($G625:DI625)-IF(DI$2&gt;$B614*12/Prj_Step,SUM($G625:OFFSET(DI625,0,-$B614*12/Prj_Step)),0))*IF($B616=0,1,(1+$B618))/$B614/12*Параметры!DI$37,IF(DI$2=1,DI625,DH631+SUM($F625:DI625)*IF($B616=0,1,(1+$B618))-SUM($F625:DH625)*IF($B616=0,1,(1+$B618))))))</f>
        <v>395.83333333333331</v>
      </c>
      <c r="DJ630" s="169">
        <f ca="1">IF(SUM($G620:DJ620)&gt;0.01,0,IF($B614=0,0,MIN((SUM($G625:DJ625)-IF(DJ$2&gt;$B614*12/Prj_Step,SUM($G625:OFFSET(DJ625,0,-$B614*12/Prj_Step)),0))*IF($B616=0,1,(1+$B618))/$B614/12*Параметры!DJ$37,IF(DJ$2=1,DJ625,DI631+SUM($F625:DJ625)*IF($B616=0,1,(1+$B618))-SUM($F625:DI625)*IF($B616=0,1,(1+$B618))))))</f>
        <v>395.83333333333331</v>
      </c>
      <c r="DK630" s="169">
        <f ca="1">IF(SUM($G620:DK620)&gt;0.01,0,IF($B614=0,0,MIN((SUM($G625:DK625)-IF(DK$2&gt;$B614*12/Prj_Step,SUM($G625:OFFSET(DK625,0,-$B614*12/Prj_Step)),0))*IF($B616=0,1,(1+$B618))/$B614/12*Параметры!DK$37,IF(DK$2=1,DK625,DJ631+SUM($F625:DK625)*IF($B616=0,1,(1+$B618))-SUM($F625:DJ625)*IF($B616=0,1,(1+$B618))))))</f>
        <v>395.83333333333331</v>
      </c>
      <c r="DL630" s="169">
        <f ca="1">IF(SUM($G620:DL620)&gt;0.01,0,IF($B614=0,0,MIN((SUM($G625:DL625)-IF(DL$2&gt;$B614*12/Prj_Step,SUM($G625:OFFSET(DL625,0,-$B614*12/Prj_Step)),0))*IF($B616=0,1,(1+$B618))/$B614/12*Параметры!DL$37,IF(DL$2=1,DL625,DK631+SUM($F625:DL625)*IF($B616=0,1,(1+$B618))-SUM($F625:DK625)*IF($B616=0,1,(1+$B618))))))</f>
        <v>395.83333333333331</v>
      </c>
      <c r="DM630" s="169">
        <f ca="1">IF(SUM($G620:DM620)&gt;0.01,0,IF($B614=0,0,MIN((SUM($G625:DM625)-IF(DM$2&gt;$B614*12/Prj_Step,SUM($G625:OFFSET(DM625,0,-$B614*12/Prj_Step)),0))*IF($B616=0,1,(1+$B618))/$B614/12*Параметры!DM$37,IF(DM$2=1,DM625,DL631+SUM($F625:DM625)*IF($B616=0,1,(1+$B618))-SUM($F625:DL625)*IF($B616=0,1,(1+$B618))))))</f>
        <v>395.83333333333331</v>
      </c>
      <c r="DN630" s="169">
        <f ca="1">IF(SUM($G620:DN620)&gt;0.01,0,IF($B614=0,0,MIN((SUM($G625:DN625)-IF(DN$2&gt;$B614*12/Prj_Step,SUM($G625:OFFSET(DN625,0,-$B614*12/Prj_Step)),0))*IF($B616=0,1,(1+$B618))/$B614/12*Параметры!DN$37,IF(DN$2=1,DN625,DM631+SUM($F625:DN625)*IF($B616=0,1,(1+$B618))-SUM($F625:DM625)*IF($B616=0,1,(1+$B618))))))</f>
        <v>395.83333333333331</v>
      </c>
      <c r="DO630" s="169">
        <f ca="1">IF(SUM($G620:DO620)&gt;0.01,0,IF($B614=0,0,MIN((SUM($G625:DO625)-IF(DO$2&gt;$B614*12/Prj_Step,SUM($G625:OFFSET(DO625,0,-$B614*12/Prj_Step)),0))*IF($B616=0,1,(1+$B618))/$B614/12*Параметры!DO$37,IF(DO$2=1,DO625,DN631+SUM($F625:DO625)*IF($B616=0,1,(1+$B618))-SUM($F625:DN625)*IF($B616=0,1,(1+$B618))))))</f>
        <v>395.83333333333331</v>
      </c>
      <c r="DP630" s="169">
        <f ca="1">IF(SUM($G620:DP620)&gt;0.01,0,IF($B614=0,0,MIN((SUM($G625:DP625)-IF(DP$2&gt;$B614*12/Prj_Step,SUM($G625:OFFSET(DP625,0,-$B614*12/Prj_Step)),0))*IF($B616=0,1,(1+$B618))/$B614/12*Параметры!DP$37,IF(DP$2=1,DP625,DO631+SUM($F625:DP625)*IF($B616=0,1,(1+$B618))-SUM($F625:DO625)*IF($B616=0,1,(1+$B618))))))</f>
        <v>395.83333333333331</v>
      </c>
      <c r="DQ630" s="169">
        <f ca="1">IF(SUM($G620:DQ620)&gt;0.01,0,IF($B614=0,0,MIN((SUM($G625:DQ625)-IF(DQ$2&gt;$B614*12/Prj_Step,SUM($G625:OFFSET(DQ625,0,-$B614*12/Prj_Step)),0))*IF($B616=0,1,(1+$B618))/$B614/12*Параметры!DQ$37,IF(DQ$2=1,DQ625,DP631+SUM($F625:DQ625)*IF($B616=0,1,(1+$B618))-SUM($F625:DP625)*IF($B616=0,1,(1+$B618))))))</f>
        <v>395.83333333333331</v>
      </c>
      <c r="DR630" s="169">
        <f ca="1">IF(SUM($G620:DR620)&gt;0.01,0,IF($B614=0,0,MIN((SUM($G625:DR625)-IF(DR$2&gt;$B614*12/Prj_Step,SUM($G625:OFFSET(DR625,0,-$B614*12/Prj_Step)),0))*IF($B616=0,1,(1+$B618))/$B614/12*Параметры!DR$37,IF(DR$2=1,DR625,DQ631+SUM($F625:DR625)*IF($B616=0,1,(1+$B618))-SUM($F625:DQ625)*IF($B616=0,1,(1+$B618))))))</f>
        <v>395.83333333333331</v>
      </c>
      <c r="DS630" s="169">
        <f ca="1">IF(SUM($G620:DS620)&gt;0.01,0,IF($B614=0,0,MIN((SUM($G625:DS625)-IF(DS$2&gt;$B614*12/Prj_Step,SUM($G625:OFFSET(DS625,0,-$B614*12/Prj_Step)),0))*IF($B616=0,1,(1+$B618))/$B614/12*Параметры!DS$37,IF(DS$2=1,DS625,DR631+SUM($F625:DS625)*IF($B616=0,1,(1+$B618))-SUM($F625:DR625)*IF($B616=0,1,(1+$B618))))))</f>
        <v>395.83333333333331</v>
      </c>
      <c r="DT630" s="169">
        <f ca="1">IF(SUM($G620:DT620)&gt;0.01,0,IF($B614=0,0,MIN((SUM($G625:DT625)-IF(DT$2&gt;$B614*12/Prj_Step,SUM($G625:OFFSET(DT625,0,-$B614*12/Prj_Step)),0))*IF($B616=0,1,(1+$B618))/$B614/12*Параметры!DT$37,IF(DT$2=1,DT625,DS631+SUM($F625:DT625)*IF($B616=0,1,(1+$B618))-SUM($F625:DS625)*IF($B616=0,1,(1+$B618))))))</f>
        <v>395.83333333333331</v>
      </c>
      <c r="DU630" s="169">
        <f ca="1">IF(SUM($G620:DU620)&gt;0.01,0,IF($B614=0,0,MIN((SUM($G625:DU625)-IF(DU$2&gt;$B614*12/Prj_Step,SUM($G625:OFFSET(DU625,0,-$B614*12/Prj_Step)),0))*IF($B616=0,1,(1+$B618))/$B614/12*Параметры!DU$37,IF(DU$2=1,DU625,DT631+SUM($F625:DU625)*IF($B616=0,1,(1+$B618))-SUM($F625:DT625)*IF($B616=0,1,(1+$B618))))))</f>
        <v>395.83333333333331</v>
      </c>
      <c r="DV630" s="169">
        <f ca="1">IF(SUM($G620:DV620)&gt;0.01,0,IF($B614=0,0,MIN((SUM($G625:DV625)-IF(DV$2&gt;$B614*12/Prj_Step,SUM($G625:OFFSET(DV625,0,-$B614*12/Prj_Step)),0))*IF($B616=0,1,(1+$B618))/$B614/12*Параметры!DV$37,IF(DV$2=1,DV625,DU631+SUM($F625:DV625)*IF($B616=0,1,(1+$B618))-SUM($F625:DU625)*IF($B616=0,1,(1+$B618))))))</f>
        <v>395.83333333328483</v>
      </c>
      <c r="DW630" s="169"/>
      <c r="DX630" s="177">
        <f ca="1">SUM(G630:DW630)</f>
        <v>47500</v>
      </c>
    </row>
    <row r="631" spans="1:128" outlineLevel="1" x14ac:dyDescent="0.2">
      <c r="A631" s="168" t="str">
        <f ca="1">Language!A$920</f>
        <v>балансовая стоимость (бухгалтерская)</v>
      </c>
      <c r="B631" s="154"/>
      <c r="C631" s="147" t="str">
        <f t="shared" ca="1" si="1179"/>
        <v>тыс. руб.</v>
      </c>
      <c r="D631" s="158">
        <v>1</v>
      </c>
      <c r="E631" s="154" t="s">
        <v>704</v>
      </c>
      <c r="F631" s="154" t="s">
        <v>694</v>
      </c>
      <c r="G631" s="169">
        <f ca="1">IF(SUM($G620:G620)&gt;0.01,0,SUM($G625:G625)*IF($B616=0,1,(1+$B618))-SUM($G630:G630))</f>
        <v>47104.166666666664</v>
      </c>
      <c r="H631" s="169">
        <f ca="1">IF(SUM($G620:H620)&gt;0.01,0,SUM($G625:H625)*IF($B616=0,1,(1+$B618))-SUM($G630:H630))</f>
        <v>46708.333333333336</v>
      </c>
      <c r="I631" s="169">
        <f ca="1">IF(SUM($G620:I620)&gt;0.01,0,SUM($G625:I625)*IF($B616=0,1,(1+$B618))-SUM($G630:I630))</f>
        <v>46312.5</v>
      </c>
      <c r="J631" s="169">
        <f ca="1">IF(SUM($G620:J620)&gt;0.01,0,SUM($G625:J625)*IF($B616=0,1,(1+$B618))-SUM($G630:J630))</f>
        <v>45916.666666666664</v>
      </c>
      <c r="K631" s="169">
        <f ca="1">IF(SUM($G620:K620)&gt;0.01,0,SUM($G625:K625)*IF($B616=0,1,(1+$B618))-SUM($G630:K630))</f>
        <v>45520.833333333336</v>
      </c>
      <c r="L631" s="169">
        <f ca="1">IF(SUM($G620:L620)&gt;0.01,0,SUM($G625:L625)*IF($B616=0,1,(1+$B618))-SUM($G630:L630))</f>
        <v>45125</v>
      </c>
      <c r="M631" s="169">
        <f ca="1">IF(SUM($G620:M620)&gt;0.01,0,SUM($G625:M625)*IF($B616=0,1,(1+$B618))-SUM($G630:M630))</f>
        <v>44729.166666666664</v>
      </c>
      <c r="N631" s="169">
        <f ca="1">IF(SUM($G620:N620)&gt;0.01,0,SUM($G625:N625)*IF($B616=0,1,(1+$B618))-SUM($G630:N630))</f>
        <v>44333.333333333336</v>
      </c>
      <c r="O631" s="169">
        <f ca="1">IF(SUM($G620:O620)&gt;0.01,0,SUM($G625:O625)*IF($B616=0,1,(1+$B618))-SUM($G630:O630))</f>
        <v>43937.5</v>
      </c>
      <c r="P631" s="169">
        <f ca="1">IF(SUM($G620:P620)&gt;0.01,0,SUM($G625:P625)*IF($B616=0,1,(1+$B618))-SUM($G630:P630))</f>
        <v>43541.666666666664</v>
      </c>
      <c r="Q631" s="169">
        <f ca="1">IF(SUM($G620:Q620)&gt;0.01,0,SUM($G625:Q625)*IF($B616=0,1,(1+$B618))-SUM($G630:Q630))</f>
        <v>43145.833333333336</v>
      </c>
      <c r="R631" s="169">
        <f ca="1">IF(SUM($G620:R620)&gt;0.01,0,SUM($G625:R625)*IF($B616=0,1,(1+$B618))-SUM($G630:R630))</f>
        <v>42750</v>
      </c>
      <c r="S631" s="169">
        <f ca="1">IF(SUM($G620:S620)&gt;0.01,0,SUM($G625:S625)*IF($B616=0,1,(1+$B618))-SUM($G630:S630))</f>
        <v>42354.166666666664</v>
      </c>
      <c r="T631" s="169">
        <f ca="1">IF(SUM($G620:T620)&gt;0.01,0,SUM($G625:T625)*IF($B616=0,1,(1+$B618))-SUM($G630:T630))</f>
        <v>41958.333333333336</v>
      </c>
      <c r="U631" s="169">
        <f ca="1">IF(SUM($G620:U620)&gt;0.01,0,SUM($G625:U625)*IF($B616=0,1,(1+$B618))-SUM($G630:U630))</f>
        <v>41562.5</v>
      </c>
      <c r="V631" s="169">
        <f ca="1">IF(SUM($G620:V620)&gt;0.01,0,SUM($G625:V625)*IF($B616=0,1,(1+$B618))-SUM($G630:V630))</f>
        <v>41166.666666666672</v>
      </c>
      <c r="W631" s="169">
        <f ca="1">IF(SUM($G620:W620)&gt;0.01,0,SUM($G625:W625)*IF($B616=0,1,(1+$B618))-SUM($G630:W630))</f>
        <v>40770.833333333336</v>
      </c>
      <c r="X631" s="169">
        <f ca="1">IF(SUM($G620:X620)&gt;0.01,0,SUM($G625:X625)*IF($B616=0,1,(1+$B618))-SUM($G630:X630))</f>
        <v>40375</v>
      </c>
      <c r="Y631" s="169">
        <f ca="1">IF(SUM($G620:Y620)&gt;0.01,0,SUM($G625:Y625)*IF($B616=0,1,(1+$B618))-SUM($G630:Y630))</f>
        <v>39979.166666666672</v>
      </c>
      <c r="Z631" s="169">
        <f ca="1">IF(SUM($G620:Z620)&gt;0.01,0,SUM($G625:Z625)*IF($B616=0,1,(1+$B618))-SUM($G630:Z630))</f>
        <v>39583.333333333336</v>
      </c>
      <c r="AA631" s="169">
        <f ca="1">IF(SUM($G620:AA620)&gt;0.01,0,SUM($G625:AA625)*IF($B616=0,1,(1+$B618))-SUM($G630:AA630))</f>
        <v>39187.5</v>
      </c>
      <c r="AB631" s="169">
        <f ca="1">IF(SUM($G620:AB620)&gt;0.01,0,SUM($G625:AB625)*IF($B616=0,1,(1+$B618))-SUM($G630:AB630))</f>
        <v>38791.666666666672</v>
      </c>
      <c r="AC631" s="169">
        <f ca="1">IF(SUM($G620:AC620)&gt;0.01,0,SUM($G625:AC625)*IF($B616=0,1,(1+$B618))-SUM($G630:AC630))</f>
        <v>38395.833333333336</v>
      </c>
      <c r="AD631" s="169">
        <f ca="1">IF(SUM($G620:AD620)&gt;0.01,0,SUM($G625:AD625)*IF($B616=0,1,(1+$B618))-SUM($G630:AD630))</f>
        <v>38000</v>
      </c>
      <c r="AE631" s="169">
        <f ca="1">IF(SUM($G620:AE620)&gt;0.01,0,SUM($G625:AE625)*IF($B616=0,1,(1+$B618))-SUM($G630:AE630))</f>
        <v>37604.166666666664</v>
      </c>
      <c r="AF631" s="169">
        <f ca="1">IF(SUM($G620:AF620)&gt;0.01,0,SUM($G625:AF625)*IF($B616=0,1,(1+$B618))-SUM($G630:AF630))</f>
        <v>37208.333333333328</v>
      </c>
      <c r="AG631" s="169">
        <f ca="1">IF(SUM($G620:AG620)&gt;0.01,0,SUM($G625:AG625)*IF($B616=0,1,(1+$B618))-SUM($G630:AG630))</f>
        <v>36812.5</v>
      </c>
      <c r="AH631" s="169">
        <f ca="1">IF(SUM($G620:AH620)&gt;0.01,0,SUM($G625:AH625)*IF($B616=0,1,(1+$B618))-SUM($G630:AH630))</f>
        <v>36416.666666666664</v>
      </c>
      <c r="AI631" s="169">
        <f ca="1">IF(SUM($G620:AI620)&gt;0.01,0,SUM($G625:AI625)*IF($B616=0,1,(1+$B618))-SUM($G630:AI630))</f>
        <v>36020.833333333328</v>
      </c>
      <c r="AJ631" s="169">
        <f ca="1">IF(SUM($G620:AJ620)&gt;0.01,0,SUM($G625:AJ625)*IF($B616=0,1,(1+$B618))-SUM($G630:AJ630))</f>
        <v>35625</v>
      </c>
      <c r="AK631" s="169">
        <f ca="1">IF(SUM($G620:AK620)&gt;0.01,0,SUM($G625:AK625)*IF($B616=0,1,(1+$B618))-SUM($G630:AK630))</f>
        <v>35229.166666666664</v>
      </c>
      <c r="AL631" s="169">
        <f ca="1">IF(SUM($G620:AL620)&gt;0.01,0,SUM($G625:AL625)*IF($B616=0,1,(1+$B618))-SUM($G630:AL630))</f>
        <v>34833.333333333328</v>
      </c>
      <c r="AM631" s="169">
        <f ca="1">IF(SUM($G620:AM620)&gt;0.01,0,SUM($G625:AM625)*IF($B616=0,1,(1+$B618))-SUM($G630:AM630))</f>
        <v>34437.499999999993</v>
      </c>
      <c r="AN631" s="169">
        <f ca="1">IF(SUM($G620:AN620)&gt;0.01,0,SUM($G625:AN625)*IF($B616=0,1,(1+$B618))-SUM($G630:AN630))</f>
        <v>34041.666666666657</v>
      </c>
      <c r="AO631" s="169">
        <f ca="1">IF(SUM($G620:AO620)&gt;0.01,0,SUM($G625:AO625)*IF($B616=0,1,(1+$B618))-SUM($G630:AO630))</f>
        <v>33645.833333333328</v>
      </c>
      <c r="AP631" s="169">
        <f ca="1">IF(SUM($G620:AP620)&gt;0.01,0,SUM($G625:AP625)*IF($B616=0,1,(1+$B618))-SUM($G630:AP630))</f>
        <v>33249.999999999993</v>
      </c>
      <c r="AQ631" s="169">
        <f ca="1">IF(SUM($G620:AQ620)&gt;0.01,0,SUM($G625:AQ625)*IF($B616=0,1,(1+$B618))-SUM($G630:AQ630))</f>
        <v>32854.166666666657</v>
      </c>
      <c r="AR631" s="169">
        <f ca="1">IF(SUM($G620:AR620)&gt;0.01,0,SUM($G625:AR625)*IF($B616=0,1,(1+$B618))-SUM($G630:AR630))</f>
        <v>32458.333333333325</v>
      </c>
      <c r="AS631" s="169">
        <f ca="1">IF(SUM($G620:AS620)&gt;0.01,0,SUM($G625:AS625)*IF($B616=0,1,(1+$B618))-SUM($G630:AS630))</f>
        <v>32062.499999999993</v>
      </c>
      <c r="AT631" s="169">
        <f ca="1">IF(SUM($G620:AT620)&gt;0.01,0,SUM($G625:AT625)*IF($B616=0,1,(1+$B618))-SUM($G630:AT630))</f>
        <v>31666.666666666657</v>
      </c>
      <c r="AU631" s="169">
        <f ca="1">IF(SUM($G620:AU620)&gt;0.01,0,SUM($G625:AU625)*IF($B616=0,1,(1+$B618))-SUM($G630:AU630))</f>
        <v>31270.833333333321</v>
      </c>
      <c r="AV631" s="169">
        <f ca="1">IF(SUM($G620:AV620)&gt;0.01,0,SUM($G625:AV625)*IF($B616=0,1,(1+$B618))-SUM($G630:AV630))</f>
        <v>30874.999999999989</v>
      </c>
      <c r="AW631" s="169">
        <f ca="1">IF(SUM($G620:AW620)&gt;0.01,0,SUM($G625:AW625)*IF($B616=0,1,(1+$B618))-SUM($G630:AW630))</f>
        <v>30479.166666666657</v>
      </c>
      <c r="AX631" s="169">
        <f ca="1">IF(SUM($G620:AX620)&gt;0.01,0,SUM($G625:AX625)*IF($B616=0,1,(1+$B618))-SUM($G630:AX630))</f>
        <v>30083.333333333325</v>
      </c>
      <c r="AY631" s="169">
        <f ca="1">IF(SUM($G620:AY620)&gt;0.01,0,SUM($G625:AY625)*IF($B616=0,1,(1+$B618))-SUM($G630:AY630))</f>
        <v>29687.499999999993</v>
      </c>
      <c r="AZ631" s="169">
        <f ca="1">IF(SUM($G620:AZ620)&gt;0.01,0,SUM($G625:AZ625)*IF($B616=0,1,(1+$B618))-SUM($G630:AZ630))</f>
        <v>29291.666666666661</v>
      </c>
      <c r="BA631" s="169">
        <f ca="1">IF(SUM($G620:BA620)&gt;0.01,0,SUM($G625:BA625)*IF($B616=0,1,(1+$B618))-SUM($G630:BA630))</f>
        <v>28895.833333333328</v>
      </c>
      <c r="BB631" s="169">
        <f ca="1">IF(SUM($G620:BB620)&gt;0.01,0,SUM($G625:BB625)*IF($B616=0,1,(1+$B618))-SUM($G630:BB630))</f>
        <v>28499.999999999996</v>
      </c>
      <c r="BC631" s="169">
        <f ca="1">IF(SUM($G620:BC620)&gt;0.01,0,SUM($G625:BC625)*IF($B616=0,1,(1+$B618))-SUM($G630:BC630))</f>
        <v>28104.166666666664</v>
      </c>
      <c r="BD631" s="169">
        <f ca="1">IF(SUM($G620:BD620)&gt;0.01,0,SUM($G625:BD625)*IF($B616=0,1,(1+$B618))-SUM($G630:BD630))</f>
        <v>27708.333333333332</v>
      </c>
      <c r="BE631" s="169">
        <f ca="1">IF(SUM($G620:BE620)&gt;0.01,0,SUM($G625:BE625)*IF($B616=0,1,(1+$B618))-SUM($G630:BE630))</f>
        <v>27312.5</v>
      </c>
      <c r="BF631" s="169">
        <f ca="1">IF(SUM($G620:BF620)&gt;0.01,0,SUM($G625:BF625)*IF($B616=0,1,(1+$B618))-SUM($G630:BF630))</f>
        <v>26916.666666666668</v>
      </c>
      <c r="BG631" s="169">
        <f ca="1">IF(SUM($G620:BG620)&gt;0.01,0,SUM($G625:BG625)*IF($B616=0,1,(1+$B618))-SUM($G630:BG630))</f>
        <v>26520.833333333336</v>
      </c>
      <c r="BH631" s="169">
        <f ca="1">IF(SUM($G620:BH620)&gt;0.01,0,SUM($G625:BH625)*IF($B616=0,1,(1+$B618))-SUM($G630:BH630))</f>
        <v>26125.000000000004</v>
      </c>
      <c r="BI631" s="169">
        <f ca="1">IF(SUM($G620:BI620)&gt;0.01,0,SUM($G625:BI625)*IF($B616=0,1,(1+$B618))-SUM($G630:BI630))</f>
        <v>25729.166666666672</v>
      </c>
      <c r="BJ631" s="169">
        <f ca="1">IF(SUM($G620:BJ620)&gt;0.01,0,SUM($G625:BJ625)*IF($B616=0,1,(1+$B618))-SUM($G630:BJ630))</f>
        <v>25333.333333333339</v>
      </c>
      <c r="BK631" s="169">
        <f ca="1">IF(SUM($G620:BK620)&gt;0.01,0,SUM($G625:BK625)*IF($B616=0,1,(1+$B618))-SUM($G630:BK630))</f>
        <v>24937.500000000007</v>
      </c>
      <c r="BL631" s="169">
        <f ca="1">IF(SUM($G620:BL620)&gt;0.01,0,SUM($G625:BL625)*IF($B616=0,1,(1+$B618))-SUM($G630:BL630))</f>
        <v>24541.666666666675</v>
      </c>
      <c r="BM631" s="169">
        <f ca="1">IF(SUM($G620:BM620)&gt;0.01,0,SUM($G625:BM625)*IF($B616=0,1,(1+$B618))-SUM($G630:BM630))</f>
        <v>24145.833333333343</v>
      </c>
      <c r="BN631" s="169">
        <f ca="1">IF(SUM($G620:BN620)&gt;0.01,0,SUM($G625:BN625)*IF($B616=0,1,(1+$B618))-SUM($G630:BN630))</f>
        <v>23750.000000000011</v>
      </c>
      <c r="BO631" s="169">
        <f ca="1">IF(SUM($G620:BO620)&gt;0.01,0,SUM($G625:BO625)*IF($B616=0,1,(1+$B618))-SUM($G630:BO630))</f>
        <v>23354.166666666679</v>
      </c>
      <c r="BP631" s="169">
        <f ca="1">IF(SUM($G620:BP620)&gt;0.01,0,SUM($G625:BP625)*IF($B616=0,1,(1+$B618))-SUM($G630:BP630))</f>
        <v>22958.333333333347</v>
      </c>
      <c r="BQ631" s="169">
        <f ca="1">IF(SUM($G620:BQ620)&gt;0.01,0,SUM($G625:BQ625)*IF($B616=0,1,(1+$B618))-SUM($G630:BQ630))</f>
        <v>22562.500000000015</v>
      </c>
      <c r="BR631" s="169">
        <f ca="1">IF(SUM($G620:BR620)&gt;0.01,0,SUM($G625:BR625)*IF($B616=0,1,(1+$B618))-SUM($G630:BR630))</f>
        <v>22166.666666666682</v>
      </c>
      <c r="BS631" s="169">
        <f ca="1">IF(SUM($G620:BS620)&gt;0.01,0,SUM($G625:BS625)*IF($B616=0,1,(1+$B618))-SUM($G630:BS630))</f>
        <v>21770.83333333335</v>
      </c>
      <c r="BT631" s="169">
        <f ca="1">IF(SUM($G620:BT620)&gt;0.01,0,SUM($G625:BT625)*IF($B616=0,1,(1+$B618))-SUM($G630:BT630))</f>
        <v>21375.000000000018</v>
      </c>
      <c r="BU631" s="169">
        <f ca="1">IF(SUM($G620:BU620)&gt;0.01,0,SUM($G625:BU625)*IF($B616=0,1,(1+$B618))-SUM($G630:BU630))</f>
        <v>20979.166666666686</v>
      </c>
      <c r="BV631" s="169">
        <f ca="1">IF(SUM($G620:BV620)&gt;0.01,0,SUM($G625:BV625)*IF($B616=0,1,(1+$B618))-SUM($G630:BV630))</f>
        <v>20583.333333333354</v>
      </c>
      <c r="BW631" s="169">
        <f ca="1">IF(SUM($G620:BW620)&gt;0.01,0,SUM($G625:BW625)*IF($B616=0,1,(1+$B618))-SUM($G630:BW630))</f>
        <v>20187.500000000022</v>
      </c>
      <c r="BX631" s="169">
        <f ca="1">IF(SUM($G620:BX620)&gt;0.01,0,SUM($G625:BX625)*IF($B616=0,1,(1+$B618))-SUM($G630:BX630))</f>
        <v>19791.66666666669</v>
      </c>
      <c r="BY631" s="169">
        <f ca="1">IF(SUM($G620:BY620)&gt;0.01,0,SUM($G625:BY625)*IF($B616=0,1,(1+$B618))-SUM($G630:BY630))</f>
        <v>19395.833333333358</v>
      </c>
      <c r="BZ631" s="169">
        <f ca="1">IF(SUM($G620:BZ620)&gt;0.01,0,SUM($G625:BZ625)*IF($B616=0,1,(1+$B618))-SUM($G630:BZ630))</f>
        <v>19000.000000000025</v>
      </c>
      <c r="CA631" s="169">
        <f ca="1">IF(SUM($G620:CA620)&gt;0.01,0,SUM($G625:CA625)*IF($B616=0,1,(1+$B618))-SUM($G630:CA630))</f>
        <v>18604.166666666693</v>
      </c>
      <c r="CB631" s="169">
        <f ca="1">IF(SUM($G620:CB620)&gt;0.01,0,SUM($G625:CB625)*IF($B616=0,1,(1+$B618))-SUM($G630:CB630))</f>
        <v>18208.333333333361</v>
      </c>
      <c r="CC631" s="169">
        <f ca="1">IF(SUM($G620:CC620)&gt;0.01,0,SUM($G625:CC625)*IF($B616=0,1,(1+$B618))-SUM($G630:CC630))</f>
        <v>17812.500000000029</v>
      </c>
      <c r="CD631" s="169">
        <f ca="1">IF(SUM($G620:CD620)&gt;0.01,0,SUM($G625:CD625)*IF($B616=0,1,(1+$B618))-SUM($G630:CD630))</f>
        <v>17416.666666666697</v>
      </c>
      <c r="CE631" s="169">
        <f ca="1">IF(SUM($G620:CE620)&gt;0.01,0,SUM($G625:CE625)*IF($B616=0,1,(1+$B618))-SUM($G630:CE630))</f>
        <v>17020.833333333365</v>
      </c>
      <c r="CF631" s="169">
        <f ca="1">IF(SUM($G620:CF620)&gt;0.01,0,SUM($G625:CF625)*IF($B616=0,1,(1+$B618))-SUM($G630:CF630))</f>
        <v>16625.000000000033</v>
      </c>
      <c r="CG631" s="169">
        <f ca="1">IF(SUM($G620:CG620)&gt;0.01,0,SUM($G625:CG625)*IF($B616=0,1,(1+$B618))-SUM($G630:CG630))</f>
        <v>16229.166666666701</v>
      </c>
      <c r="CH631" s="169">
        <f ca="1">IF(SUM($G620:CH620)&gt;0.01,0,SUM($G625:CH625)*IF($B616=0,1,(1+$B618))-SUM($G630:CH630))</f>
        <v>15833.333333333369</v>
      </c>
      <c r="CI631" s="169">
        <f ca="1">IF(SUM($G620:CI620)&gt;0.01,0,SUM($G625:CI625)*IF($B616=0,1,(1+$B618))-SUM($G630:CI630))</f>
        <v>15437.500000000036</v>
      </c>
      <c r="CJ631" s="169">
        <f ca="1">IF(SUM($G620:CJ620)&gt;0.01,0,SUM($G625:CJ625)*IF($B616=0,1,(1+$B618))-SUM($G630:CJ630))</f>
        <v>15041.666666666704</v>
      </c>
      <c r="CK631" s="169">
        <f ca="1">IF(SUM($G620:CK620)&gt;0.01,0,SUM($G625:CK625)*IF($B616=0,1,(1+$B618))-SUM($G630:CK630))</f>
        <v>14645.833333333372</v>
      </c>
      <c r="CL631" s="169">
        <f ca="1">IF(SUM($G620:CL620)&gt;0.01,0,SUM($G625:CL625)*IF($B616=0,1,(1+$B618))-SUM($G630:CL630))</f>
        <v>14250.000000000036</v>
      </c>
      <c r="CM631" s="169">
        <f ca="1">IF(SUM($G620:CM620)&gt;0.01,0,SUM($G625:CM625)*IF($B616=0,1,(1+$B618))-SUM($G630:CM630))</f>
        <v>13854.166666666701</v>
      </c>
      <c r="CN631" s="169">
        <f ca="1">IF(SUM($G620:CN620)&gt;0.01,0,SUM($G625:CN625)*IF($B616=0,1,(1+$B618))-SUM($G630:CN630))</f>
        <v>13458.333333333365</v>
      </c>
      <c r="CO631" s="169">
        <f ca="1">IF(SUM($G620:CO620)&gt;0.01,0,SUM($G625:CO625)*IF($B616=0,1,(1+$B618))-SUM($G630:CO630))</f>
        <v>13062.500000000029</v>
      </c>
      <c r="CP631" s="169">
        <f ca="1">IF(SUM($G620:CP620)&gt;0.01,0,SUM($G625:CP625)*IF($B616=0,1,(1+$B618))-SUM($G630:CP630))</f>
        <v>12666.666666666693</v>
      </c>
      <c r="CQ631" s="169">
        <f ca="1">IF(SUM($G620:CQ620)&gt;0.01,0,SUM($G625:CQ625)*IF($B616=0,1,(1+$B618))-SUM($G630:CQ630))</f>
        <v>12270.833333333358</v>
      </c>
      <c r="CR631" s="169">
        <f ca="1">IF(SUM($G620:CR620)&gt;0.01,0,SUM($G625:CR625)*IF($B616=0,1,(1+$B618))-SUM($G630:CR630))</f>
        <v>11875.000000000022</v>
      </c>
      <c r="CS631" s="169">
        <f ca="1">IF(SUM($G620:CS620)&gt;0.01,0,SUM($G625:CS625)*IF($B616=0,1,(1+$B618))-SUM($G630:CS630))</f>
        <v>11479.166666666686</v>
      </c>
      <c r="CT631" s="169">
        <f ca="1">IF(SUM($G620:CT620)&gt;0.01,0,SUM($G625:CT625)*IF($B616=0,1,(1+$B618))-SUM($G630:CT630))</f>
        <v>11083.33333333335</v>
      </c>
      <c r="CU631" s="169">
        <f ca="1">IF(SUM($G620:CU620)&gt;0.01,0,SUM($G625:CU625)*IF($B616=0,1,(1+$B618))-SUM($G630:CU630))</f>
        <v>10687.500000000015</v>
      </c>
      <c r="CV631" s="169">
        <f ca="1">IF(SUM($G620:CV620)&gt;0.01,0,SUM($G625:CV625)*IF($B616=0,1,(1+$B618))-SUM($G630:CV630))</f>
        <v>10291.666666666679</v>
      </c>
      <c r="CW631" s="169">
        <f ca="1">IF(SUM($G620:CW620)&gt;0.01,0,SUM($G625:CW625)*IF($B616=0,1,(1+$B618))-SUM($G630:CW630))</f>
        <v>9895.833333333343</v>
      </c>
      <c r="CX631" s="169">
        <f ca="1">IF(SUM($G620:CX620)&gt;0.01,0,SUM($G625:CX625)*IF($B616=0,1,(1+$B618))-SUM($G630:CX630))</f>
        <v>9500.0000000000073</v>
      </c>
      <c r="CY631" s="169">
        <f ca="1">IF(SUM($G620:CY620)&gt;0.01,0,SUM($G625:CY625)*IF($B616=0,1,(1+$B618))-SUM($G630:CY630))</f>
        <v>9104.1666666666715</v>
      </c>
      <c r="CZ631" s="169">
        <f ca="1">IF(SUM($G620:CZ620)&gt;0.01,0,SUM($G625:CZ625)*IF($B616=0,1,(1+$B618))-SUM($G630:CZ630))</f>
        <v>8708.3333333333358</v>
      </c>
      <c r="DA631" s="169">
        <f ca="1">IF(SUM($G620:DA620)&gt;0.01,0,SUM($G625:DA625)*IF($B616=0,1,(1+$B618))-SUM($G630:DA630))</f>
        <v>8312.5</v>
      </c>
      <c r="DB631" s="169">
        <f ca="1">IF(SUM($G620:DB620)&gt;0.01,0,SUM($G625:DB625)*IF($B616=0,1,(1+$B618))-SUM($G630:DB630))</f>
        <v>7916.6666666666642</v>
      </c>
      <c r="DC631" s="169">
        <f ca="1">IF(SUM($G620:DC620)&gt;0.01,0,SUM($G625:DC625)*IF($B616=0,1,(1+$B618))-SUM($G630:DC630))</f>
        <v>7520.8333333333285</v>
      </c>
      <c r="DD631" s="169">
        <f ca="1">IF(SUM($G620:DD620)&gt;0.01,0,SUM($G625:DD625)*IF($B616=0,1,(1+$B618))-SUM($G630:DD630))</f>
        <v>7124.9999999999927</v>
      </c>
      <c r="DE631" s="169">
        <f ca="1">IF(SUM($G620:DE620)&gt;0.01,0,SUM($G625:DE625)*IF($B616=0,1,(1+$B618))-SUM($G630:DE630))</f>
        <v>6729.166666666657</v>
      </c>
      <c r="DF631" s="169">
        <f ca="1">IF(SUM($G620:DF620)&gt;0.01,0,SUM($G625:DF625)*IF($B616=0,1,(1+$B618))-SUM($G630:DF630))</f>
        <v>6333.3333333333212</v>
      </c>
      <c r="DG631" s="169">
        <f ca="1">IF(SUM($G620:DG620)&gt;0.01,0,SUM($G625:DG625)*IF($B616=0,1,(1+$B618))-SUM($G630:DG630))</f>
        <v>5937.4999999999854</v>
      </c>
      <c r="DH631" s="169">
        <f ca="1">IF(SUM($G620:DH620)&gt;0.01,0,SUM($G625:DH625)*IF($B616=0,1,(1+$B618))-SUM($G630:DH630))</f>
        <v>5541.6666666666497</v>
      </c>
      <c r="DI631" s="169">
        <f ca="1">IF(SUM($G620:DI620)&gt;0.01,0,SUM($G625:DI625)*IF($B616=0,1,(1+$B618))-SUM($G630:DI630))</f>
        <v>5145.8333333333139</v>
      </c>
      <c r="DJ631" s="169">
        <f ca="1">IF(SUM($G620:DJ620)&gt;0.01,0,SUM($G625:DJ625)*IF($B616=0,1,(1+$B618))-SUM($G630:DJ630))</f>
        <v>4749.9999999999782</v>
      </c>
      <c r="DK631" s="169">
        <f ca="1">IF(SUM($G620:DK620)&gt;0.01,0,SUM($G625:DK625)*IF($B616=0,1,(1+$B618))-SUM($G630:DK630))</f>
        <v>4354.1666666666424</v>
      </c>
      <c r="DL631" s="169">
        <f ca="1">IF(SUM($G620:DL620)&gt;0.01,0,SUM($G625:DL625)*IF($B616=0,1,(1+$B618))-SUM($G630:DL630))</f>
        <v>3958.3333333333067</v>
      </c>
      <c r="DM631" s="169">
        <f ca="1">IF(SUM($G620:DM620)&gt;0.01,0,SUM($G625:DM625)*IF($B616=0,1,(1+$B618))-SUM($G630:DM630))</f>
        <v>3562.4999999999709</v>
      </c>
      <c r="DN631" s="169">
        <f ca="1">IF(SUM($G620:DN620)&gt;0.01,0,SUM($G625:DN625)*IF($B616=0,1,(1+$B618))-SUM($G630:DN630))</f>
        <v>3166.6666666666351</v>
      </c>
      <c r="DO631" s="169">
        <f ca="1">IF(SUM($G620:DO620)&gt;0.01,0,SUM($G625:DO625)*IF($B616=0,1,(1+$B618))-SUM($G630:DO630))</f>
        <v>2770.8333333332994</v>
      </c>
      <c r="DP631" s="169">
        <f ca="1">IF(SUM($G620:DP620)&gt;0.01,0,SUM($G625:DP625)*IF($B616=0,1,(1+$B618))-SUM($G630:DP630))</f>
        <v>2374.9999999999636</v>
      </c>
      <c r="DQ631" s="169">
        <f ca="1">IF(SUM($G620:DQ620)&gt;0.01,0,SUM($G625:DQ625)*IF($B616=0,1,(1+$B618))-SUM($G630:DQ630))</f>
        <v>1979.1666666666279</v>
      </c>
      <c r="DR631" s="169">
        <f ca="1">IF(SUM($G620:DR620)&gt;0.01,0,SUM($G625:DR625)*IF($B616=0,1,(1+$B618))-SUM($G630:DR630))</f>
        <v>1583.3333333332921</v>
      </c>
      <c r="DS631" s="169">
        <f ca="1">IF(SUM($G620:DS620)&gt;0.01,0,SUM($G625:DS625)*IF($B616=0,1,(1+$B618))-SUM($G630:DS630))</f>
        <v>1187.4999999999563</v>
      </c>
      <c r="DT631" s="169">
        <f ca="1">IF(SUM($G620:DT620)&gt;0.01,0,SUM($G625:DT625)*IF($B616=0,1,(1+$B618))-SUM($G630:DT630))</f>
        <v>791.66666666662059</v>
      </c>
      <c r="DU631" s="169">
        <f ca="1">IF(SUM($G620:DU620)&gt;0.01,0,SUM($G625:DU625)*IF($B616=0,1,(1+$B618))-SUM($G630:DU630))</f>
        <v>395.83333333328483</v>
      </c>
      <c r="DV631" s="169">
        <f ca="1">IF(SUM($G620:DV620)&gt;0.01,0,SUM($G625:DV625)*IF($B616=0,1,(1+$B618))-SUM($G630:DV630))</f>
        <v>0</v>
      </c>
      <c r="DW631" s="169"/>
      <c r="DX631" s="170"/>
    </row>
    <row r="632" spans="1:128" outlineLevel="1" x14ac:dyDescent="0.2">
      <c r="A632" s="168" t="str">
        <f ca="1">Language!A$921</f>
        <v>выплаченный НДС</v>
      </c>
      <c r="B632" s="200"/>
      <c r="C632" s="147" t="str">
        <f t="shared" ca="1" si="1179"/>
        <v>тыс. руб.</v>
      </c>
      <c r="D632" s="158">
        <v>1</v>
      </c>
      <c r="E632" s="154" t="s">
        <v>705</v>
      </c>
      <c r="F632" s="6" t="s">
        <v>3082</v>
      </c>
      <c r="G632" s="169">
        <f t="shared" ref="G632:BR632" si="1182">IF($B616=0,G621*G619,IF(G$2=$B617,(MAX($DX621,$DX625)+$B623+$DX626)*G619,0))</f>
        <v>1666.6000000000001</v>
      </c>
      <c r="H632" s="169">
        <f t="shared" si="1182"/>
        <v>0</v>
      </c>
      <c r="I632" s="169">
        <f t="shared" si="1182"/>
        <v>7833.4000000000005</v>
      </c>
      <c r="J632" s="169">
        <f t="shared" si="1182"/>
        <v>0</v>
      </c>
      <c r="K632" s="169">
        <f t="shared" si="1182"/>
        <v>0</v>
      </c>
      <c r="L632" s="169">
        <f t="shared" si="1182"/>
        <v>0</v>
      </c>
      <c r="M632" s="169">
        <f t="shared" si="1182"/>
        <v>0</v>
      </c>
      <c r="N632" s="169">
        <f t="shared" si="1182"/>
        <v>0</v>
      </c>
      <c r="O632" s="169">
        <f t="shared" si="1182"/>
        <v>0</v>
      </c>
      <c r="P632" s="169">
        <f t="shared" si="1182"/>
        <v>0</v>
      </c>
      <c r="Q632" s="169">
        <f t="shared" si="1182"/>
        <v>0</v>
      </c>
      <c r="R632" s="169">
        <f t="shared" si="1182"/>
        <v>0</v>
      </c>
      <c r="S632" s="169">
        <f t="shared" si="1182"/>
        <v>0</v>
      </c>
      <c r="T632" s="169">
        <f t="shared" si="1182"/>
        <v>0</v>
      </c>
      <c r="U632" s="169">
        <f t="shared" si="1182"/>
        <v>0</v>
      </c>
      <c r="V632" s="169">
        <f t="shared" si="1182"/>
        <v>0</v>
      </c>
      <c r="W632" s="169">
        <f t="shared" si="1182"/>
        <v>0</v>
      </c>
      <c r="X632" s="169">
        <f t="shared" si="1182"/>
        <v>0</v>
      </c>
      <c r="Y632" s="169">
        <f t="shared" si="1182"/>
        <v>0</v>
      </c>
      <c r="Z632" s="169">
        <f t="shared" si="1182"/>
        <v>0</v>
      </c>
      <c r="AA632" s="169">
        <f t="shared" si="1182"/>
        <v>0</v>
      </c>
      <c r="AB632" s="169">
        <f t="shared" si="1182"/>
        <v>0</v>
      </c>
      <c r="AC632" s="169">
        <f t="shared" si="1182"/>
        <v>0</v>
      </c>
      <c r="AD632" s="169">
        <f t="shared" si="1182"/>
        <v>0</v>
      </c>
      <c r="AE632" s="169">
        <f t="shared" si="1182"/>
        <v>0</v>
      </c>
      <c r="AF632" s="169">
        <f t="shared" si="1182"/>
        <v>0</v>
      </c>
      <c r="AG632" s="169">
        <f t="shared" si="1182"/>
        <v>0</v>
      </c>
      <c r="AH632" s="169">
        <f t="shared" si="1182"/>
        <v>0</v>
      </c>
      <c r="AI632" s="169">
        <f t="shared" si="1182"/>
        <v>0</v>
      </c>
      <c r="AJ632" s="169">
        <f t="shared" si="1182"/>
        <v>0</v>
      </c>
      <c r="AK632" s="169">
        <f t="shared" si="1182"/>
        <v>0</v>
      </c>
      <c r="AL632" s="169">
        <f t="shared" si="1182"/>
        <v>0</v>
      </c>
      <c r="AM632" s="169">
        <f t="shared" si="1182"/>
        <v>0</v>
      </c>
      <c r="AN632" s="169">
        <f t="shared" si="1182"/>
        <v>0</v>
      </c>
      <c r="AO632" s="169">
        <f t="shared" si="1182"/>
        <v>0</v>
      </c>
      <c r="AP632" s="169">
        <f t="shared" si="1182"/>
        <v>0</v>
      </c>
      <c r="AQ632" s="169">
        <f t="shared" si="1182"/>
        <v>0</v>
      </c>
      <c r="AR632" s="169">
        <f t="shared" si="1182"/>
        <v>0</v>
      </c>
      <c r="AS632" s="169">
        <f t="shared" si="1182"/>
        <v>0</v>
      </c>
      <c r="AT632" s="169">
        <f t="shared" si="1182"/>
        <v>0</v>
      </c>
      <c r="AU632" s="169">
        <f t="shared" si="1182"/>
        <v>0</v>
      </c>
      <c r="AV632" s="169">
        <f t="shared" si="1182"/>
        <v>0</v>
      </c>
      <c r="AW632" s="169">
        <f t="shared" si="1182"/>
        <v>0</v>
      </c>
      <c r="AX632" s="169">
        <f t="shared" si="1182"/>
        <v>0</v>
      </c>
      <c r="AY632" s="169">
        <f t="shared" si="1182"/>
        <v>0</v>
      </c>
      <c r="AZ632" s="169">
        <f t="shared" si="1182"/>
        <v>0</v>
      </c>
      <c r="BA632" s="169">
        <f t="shared" si="1182"/>
        <v>0</v>
      </c>
      <c r="BB632" s="169">
        <f t="shared" si="1182"/>
        <v>0</v>
      </c>
      <c r="BC632" s="169">
        <f t="shared" si="1182"/>
        <v>0</v>
      </c>
      <c r="BD632" s="169">
        <f t="shared" si="1182"/>
        <v>0</v>
      </c>
      <c r="BE632" s="169">
        <f t="shared" si="1182"/>
        <v>0</v>
      </c>
      <c r="BF632" s="169">
        <f t="shared" si="1182"/>
        <v>0</v>
      </c>
      <c r="BG632" s="169">
        <f t="shared" si="1182"/>
        <v>0</v>
      </c>
      <c r="BH632" s="169">
        <f t="shared" si="1182"/>
        <v>0</v>
      </c>
      <c r="BI632" s="169">
        <f t="shared" si="1182"/>
        <v>0</v>
      </c>
      <c r="BJ632" s="169">
        <f t="shared" si="1182"/>
        <v>0</v>
      </c>
      <c r="BK632" s="169">
        <f t="shared" si="1182"/>
        <v>0</v>
      </c>
      <c r="BL632" s="169">
        <f t="shared" si="1182"/>
        <v>0</v>
      </c>
      <c r="BM632" s="169">
        <f t="shared" si="1182"/>
        <v>0</v>
      </c>
      <c r="BN632" s="169">
        <f t="shared" si="1182"/>
        <v>0</v>
      </c>
      <c r="BO632" s="169">
        <f t="shared" si="1182"/>
        <v>0</v>
      </c>
      <c r="BP632" s="169">
        <f t="shared" si="1182"/>
        <v>0</v>
      </c>
      <c r="BQ632" s="169">
        <f t="shared" si="1182"/>
        <v>0</v>
      </c>
      <c r="BR632" s="169">
        <f t="shared" si="1182"/>
        <v>0</v>
      </c>
      <c r="BS632" s="169">
        <f t="shared" ref="BS632:DV632" si="1183">IF($B616=0,BS621*BS619,IF(BS$2=$B617,(MAX($DX621,$DX625)+$B623+$DX626)*BS619,0))</f>
        <v>0</v>
      </c>
      <c r="BT632" s="169">
        <f t="shared" si="1183"/>
        <v>0</v>
      </c>
      <c r="BU632" s="169">
        <f t="shared" si="1183"/>
        <v>0</v>
      </c>
      <c r="BV632" s="169">
        <f t="shared" si="1183"/>
        <v>0</v>
      </c>
      <c r="BW632" s="169">
        <f t="shared" si="1183"/>
        <v>0</v>
      </c>
      <c r="BX632" s="169">
        <f t="shared" si="1183"/>
        <v>0</v>
      </c>
      <c r="BY632" s="169">
        <f t="shared" si="1183"/>
        <v>0</v>
      </c>
      <c r="BZ632" s="169">
        <f t="shared" si="1183"/>
        <v>0</v>
      </c>
      <c r="CA632" s="169">
        <f t="shared" si="1183"/>
        <v>0</v>
      </c>
      <c r="CB632" s="169">
        <f t="shared" si="1183"/>
        <v>0</v>
      </c>
      <c r="CC632" s="169">
        <f t="shared" si="1183"/>
        <v>0</v>
      </c>
      <c r="CD632" s="169">
        <f t="shared" si="1183"/>
        <v>0</v>
      </c>
      <c r="CE632" s="169">
        <f t="shared" si="1183"/>
        <v>0</v>
      </c>
      <c r="CF632" s="169">
        <f t="shared" si="1183"/>
        <v>0</v>
      </c>
      <c r="CG632" s="169">
        <f t="shared" si="1183"/>
        <v>0</v>
      </c>
      <c r="CH632" s="169">
        <f t="shared" si="1183"/>
        <v>0</v>
      </c>
      <c r="CI632" s="169">
        <f t="shared" si="1183"/>
        <v>0</v>
      </c>
      <c r="CJ632" s="169">
        <f t="shared" si="1183"/>
        <v>0</v>
      </c>
      <c r="CK632" s="169">
        <f t="shared" si="1183"/>
        <v>0</v>
      </c>
      <c r="CL632" s="169">
        <f t="shared" si="1183"/>
        <v>0</v>
      </c>
      <c r="CM632" s="169">
        <f t="shared" si="1183"/>
        <v>0</v>
      </c>
      <c r="CN632" s="169">
        <f t="shared" si="1183"/>
        <v>0</v>
      </c>
      <c r="CO632" s="169">
        <f t="shared" si="1183"/>
        <v>0</v>
      </c>
      <c r="CP632" s="169">
        <f t="shared" si="1183"/>
        <v>0</v>
      </c>
      <c r="CQ632" s="169">
        <f t="shared" si="1183"/>
        <v>0</v>
      </c>
      <c r="CR632" s="169">
        <f t="shared" si="1183"/>
        <v>0</v>
      </c>
      <c r="CS632" s="169">
        <f t="shared" si="1183"/>
        <v>0</v>
      </c>
      <c r="CT632" s="169">
        <f t="shared" si="1183"/>
        <v>0</v>
      </c>
      <c r="CU632" s="169">
        <f t="shared" si="1183"/>
        <v>0</v>
      </c>
      <c r="CV632" s="169">
        <f t="shared" si="1183"/>
        <v>0</v>
      </c>
      <c r="CW632" s="169">
        <f t="shared" si="1183"/>
        <v>0</v>
      </c>
      <c r="CX632" s="169">
        <f t="shared" si="1183"/>
        <v>0</v>
      </c>
      <c r="CY632" s="169">
        <f t="shared" si="1183"/>
        <v>0</v>
      </c>
      <c r="CZ632" s="169">
        <f t="shared" si="1183"/>
        <v>0</v>
      </c>
      <c r="DA632" s="169">
        <f t="shared" si="1183"/>
        <v>0</v>
      </c>
      <c r="DB632" s="169">
        <f t="shared" si="1183"/>
        <v>0</v>
      </c>
      <c r="DC632" s="169">
        <f t="shared" si="1183"/>
        <v>0</v>
      </c>
      <c r="DD632" s="169">
        <f t="shared" si="1183"/>
        <v>0</v>
      </c>
      <c r="DE632" s="169">
        <f t="shared" si="1183"/>
        <v>0</v>
      </c>
      <c r="DF632" s="169">
        <f t="shared" si="1183"/>
        <v>0</v>
      </c>
      <c r="DG632" s="169">
        <f t="shared" si="1183"/>
        <v>0</v>
      </c>
      <c r="DH632" s="169">
        <f t="shared" si="1183"/>
        <v>0</v>
      </c>
      <c r="DI632" s="169">
        <f t="shared" si="1183"/>
        <v>0</v>
      </c>
      <c r="DJ632" s="169">
        <f t="shared" si="1183"/>
        <v>0</v>
      </c>
      <c r="DK632" s="169">
        <f t="shared" si="1183"/>
        <v>0</v>
      </c>
      <c r="DL632" s="169">
        <f t="shared" si="1183"/>
        <v>0</v>
      </c>
      <c r="DM632" s="169">
        <f t="shared" si="1183"/>
        <v>0</v>
      </c>
      <c r="DN632" s="169">
        <f t="shared" si="1183"/>
        <v>0</v>
      </c>
      <c r="DO632" s="169">
        <f t="shared" si="1183"/>
        <v>0</v>
      </c>
      <c r="DP632" s="169">
        <f t="shared" si="1183"/>
        <v>0</v>
      </c>
      <c r="DQ632" s="169">
        <f t="shared" si="1183"/>
        <v>0</v>
      </c>
      <c r="DR632" s="169">
        <f t="shared" si="1183"/>
        <v>0</v>
      </c>
      <c r="DS632" s="169">
        <f t="shared" si="1183"/>
        <v>0</v>
      </c>
      <c r="DT632" s="169">
        <f t="shared" si="1183"/>
        <v>0</v>
      </c>
      <c r="DU632" s="169">
        <f t="shared" si="1183"/>
        <v>0</v>
      </c>
      <c r="DV632" s="169">
        <f t="shared" si="1183"/>
        <v>0</v>
      </c>
      <c r="DW632" s="169"/>
      <c r="DX632" s="177">
        <f>SUM(G632:DW632)</f>
        <v>9500</v>
      </c>
    </row>
    <row r="633" spans="1:128" outlineLevel="1" x14ac:dyDescent="0.2">
      <c r="A633" s="168" t="str">
        <f ca="1">Language!A$922</f>
        <v>зачтенный НДС</v>
      </c>
      <c r="B633" s="200"/>
      <c r="C633" s="147" t="str">
        <f t="shared" ca="1" si="1179"/>
        <v>тыс. руб.</v>
      </c>
      <c r="D633" s="158">
        <v>1</v>
      </c>
      <c r="E633" s="154" t="s">
        <v>706</v>
      </c>
      <c r="F633" s="6" t="s">
        <v>3082</v>
      </c>
      <c r="G633" s="169">
        <f t="shared" ref="G633:AL633" si="1184">IF($B616=0,G625*G619,IF($DX613=0,0,$DX632*G613/$DX613))</f>
        <v>9500</v>
      </c>
      <c r="H633" s="169">
        <f t="shared" si="1184"/>
        <v>0</v>
      </c>
      <c r="I633" s="169">
        <f t="shared" si="1184"/>
        <v>0</v>
      </c>
      <c r="J633" s="169">
        <f t="shared" si="1184"/>
        <v>0</v>
      </c>
      <c r="K633" s="169">
        <f t="shared" si="1184"/>
        <v>0</v>
      </c>
      <c r="L633" s="169">
        <f t="shared" si="1184"/>
        <v>0</v>
      </c>
      <c r="M633" s="169">
        <f t="shared" si="1184"/>
        <v>0</v>
      </c>
      <c r="N633" s="169">
        <f t="shared" si="1184"/>
        <v>0</v>
      </c>
      <c r="O633" s="169">
        <f t="shared" si="1184"/>
        <v>0</v>
      </c>
      <c r="P633" s="169">
        <f t="shared" si="1184"/>
        <v>0</v>
      </c>
      <c r="Q633" s="169">
        <f t="shared" si="1184"/>
        <v>0</v>
      </c>
      <c r="R633" s="169">
        <f t="shared" si="1184"/>
        <v>0</v>
      </c>
      <c r="S633" s="169">
        <f t="shared" si="1184"/>
        <v>0</v>
      </c>
      <c r="T633" s="169">
        <f t="shared" si="1184"/>
        <v>0</v>
      </c>
      <c r="U633" s="169">
        <f t="shared" si="1184"/>
        <v>0</v>
      </c>
      <c r="V633" s="169">
        <f t="shared" si="1184"/>
        <v>0</v>
      </c>
      <c r="W633" s="169">
        <f t="shared" si="1184"/>
        <v>0</v>
      </c>
      <c r="X633" s="169">
        <f t="shared" si="1184"/>
        <v>0</v>
      </c>
      <c r="Y633" s="169">
        <f t="shared" si="1184"/>
        <v>0</v>
      </c>
      <c r="Z633" s="169">
        <f t="shared" si="1184"/>
        <v>0</v>
      </c>
      <c r="AA633" s="169">
        <f t="shared" si="1184"/>
        <v>0</v>
      </c>
      <c r="AB633" s="169">
        <f t="shared" si="1184"/>
        <v>0</v>
      </c>
      <c r="AC633" s="169">
        <f t="shared" si="1184"/>
        <v>0</v>
      </c>
      <c r="AD633" s="169">
        <f t="shared" si="1184"/>
        <v>0</v>
      </c>
      <c r="AE633" s="169">
        <f t="shared" si="1184"/>
        <v>0</v>
      </c>
      <c r="AF633" s="169">
        <f t="shared" si="1184"/>
        <v>0</v>
      </c>
      <c r="AG633" s="169">
        <f t="shared" si="1184"/>
        <v>0</v>
      </c>
      <c r="AH633" s="169">
        <f t="shared" si="1184"/>
        <v>0</v>
      </c>
      <c r="AI633" s="169">
        <f t="shared" si="1184"/>
        <v>0</v>
      </c>
      <c r="AJ633" s="169">
        <f t="shared" si="1184"/>
        <v>0</v>
      </c>
      <c r="AK633" s="169">
        <f t="shared" si="1184"/>
        <v>0</v>
      </c>
      <c r="AL633" s="169">
        <f t="shared" si="1184"/>
        <v>0</v>
      </c>
      <c r="AM633" s="169">
        <f t="shared" ref="AM633:BR633" si="1185">IF($B616=0,AM625*AM619,IF($DX613=0,0,$DX632*AM613/$DX613))</f>
        <v>0</v>
      </c>
      <c r="AN633" s="169">
        <f t="shared" si="1185"/>
        <v>0</v>
      </c>
      <c r="AO633" s="169">
        <f t="shared" si="1185"/>
        <v>0</v>
      </c>
      <c r="AP633" s="169">
        <f t="shared" si="1185"/>
        <v>0</v>
      </c>
      <c r="AQ633" s="169">
        <f t="shared" si="1185"/>
        <v>0</v>
      </c>
      <c r="AR633" s="169">
        <f t="shared" si="1185"/>
        <v>0</v>
      </c>
      <c r="AS633" s="169">
        <f t="shared" si="1185"/>
        <v>0</v>
      </c>
      <c r="AT633" s="169">
        <f t="shared" si="1185"/>
        <v>0</v>
      </c>
      <c r="AU633" s="169">
        <f t="shared" si="1185"/>
        <v>0</v>
      </c>
      <c r="AV633" s="169">
        <f t="shared" si="1185"/>
        <v>0</v>
      </c>
      <c r="AW633" s="169">
        <f t="shared" si="1185"/>
        <v>0</v>
      </c>
      <c r="AX633" s="169">
        <f t="shared" si="1185"/>
        <v>0</v>
      </c>
      <c r="AY633" s="169">
        <f t="shared" si="1185"/>
        <v>0</v>
      </c>
      <c r="AZ633" s="169">
        <f t="shared" si="1185"/>
        <v>0</v>
      </c>
      <c r="BA633" s="169">
        <f t="shared" si="1185"/>
        <v>0</v>
      </c>
      <c r="BB633" s="169">
        <f t="shared" si="1185"/>
        <v>0</v>
      </c>
      <c r="BC633" s="169">
        <f t="shared" si="1185"/>
        <v>0</v>
      </c>
      <c r="BD633" s="169">
        <f t="shared" si="1185"/>
        <v>0</v>
      </c>
      <c r="BE633" s="169">
        <f t="shared" si="1185"/>
        <v>0</v>
      </c>
      <c r="BF633" s="169">
        <f t="shared" si="1185"/>
        <v>0</v>
      </c>
      <c r="BG633" s="169">
        <f t="shared" si="1185"/>
        <v>0</v>
      </c>
      <c r="BH633" s="169">
        <f t="shared" si="1185"/>
        <v>0</v>
      </c>
      <c r="BI633" s="169">
        <f t="shared" si="1185"/>
        <v>0</v>
      </c>
      <c r="BJ633" s="169">
        <f t="shared" si="1185"/>
        <v>0</v>
      </c>
      <c r="BK633" s="169">
        <f t="shared" si="1185"/>
        <v>0</v>
      </c>
      <c r="BL633" s="169">
        <f t="shared" si="1185"/>
        <v>0</v>
      </c>
      <c r="BM633" s="169">
        <f t="shared" si="1185"/>
        <v>0</v>
      </c>
      <c r="BN633" s="169">
        <f t="shared" si="1185"/>
        <v>0</v>
      </c>
      <c r="BO633" s="169">
        <f t="shared" si="1185"/>
        <v>0</v>
      </c>
      <c r="BP633" s="169">
        <f t="shared" si="1185"/>
        <v>0</v>
      </c>
      <c r="BQ633" s="169">
        <f t="shared" si="1185"/>
        <v>0</v>
      </c>
      <c r="BR633" s="169">
        <f t="shared" si="1185"/>
        <v>0</v>
      </c>
      <c r="BS633" s="169">
        <f t="shared" ref="BS633:CX633" si="1186">IF($B616=0,BS625*BS619,IF($DX613=0,0,$DX632*BS613/$DX613))</f>
        <v>0</v>
      </c>
      <c r="BT633" s="169">
        <f t="shared" si="1186"/>
        <v>0</v>
      </c>
      <c r="BU633" s="169">
        <f t="shared" si="1186"/>
        <v>0</v>
      </c>
      <c r="BV633" s="169">
        <f t="shared" si="1186"/>
        <v>0</v>
      </c>
      <c r="BW633" s="169">
        <f t="shared" si="1186"/>
        <v>0</v>
      </c>
      <c r="BX633" s="169">
        <f t="shared" si="1186"/>
        <v>0</v>
      </c>
      <c r="BY633" s="169">
        <f t="shared" si="1186"/>
        <v>0</v>
      </c>
      <c r="BZ633" s="169">
        <f t="shared" si="1186"/>
        <v>0</v>
      </c>
      <c r="CA633" s="169">
        <f t="shared" si="1186"/>
        <v>0</v>
      </c>
      <c r="CB633" s="169">
        <f t="shared" si="1186"/>
        <v>0</v>
      </c>
      <c r="CC633" s="169">
        <f t="shared" si="1186"/>
        <v>0</v>
      </c>
      <c r="CD633" s="169">
        <f t="shared" si="1186"/>
        <v>0</v>
      </c>
      <c r="CE633" s="169">
        <f t="shared" si="1186"/>
        <v>0</v>
      </c>
      <c r="CF633" s="169">
        <f t="shared" si="1186"/>
        <v>0</v>
      </c>
      <c r="CG633" s="169">
        <f t="shared" si="1186"/>
        <v>0</v>
      </c>
      <c r="CH633" s="169">
        <f t="shared" si="1186"/>
        <v>0</v>
      </c>
      <c r="CI633" s="169">
        <f t="shared" si="1186"/>
        <v>0</v>
      </c>
      <c r="CJ633" s="169">
        <f t="shared" si="1186"/>
        <v>0</v>
      </c>
      <c r="CK633" s="169">
        <f t="shared" si="1186"/>
        <v>0</v>
      </c>
      <c r="CL633" s="169">
        <f t="shared" si="1186"/>
        <v>0</v>
      </c>
      <c r="CM633" s="169">
        <f t="shared" si="1186"/>
        <v>0</v>
      </c>
      <c r="CN633" s="169">
        <f t="shared" si="1186"/>
        <v>0</v>
      </c>
      <c r="CO633" s="169">
        <f t="shared" si="1186"/>
        <v>0</v>
      </c>
      <c r="CP633" s="169">
        <f t="shared" si="1186"/>
        <v>0</v>
      </c>
      <c r="CQ633" s="169">
        <f t="shared" si="1186"/>
        <v>0</v>
      </c>
      <c r="CR633" s="169">
        <f t="shared" si="1186"/>
        <v>0</v>
      </c>
      <c r="CS633" s="169">
        <f t="shared" si="1186"/>
        <v>0</v>
      </c>
      <c r="CT633" s="169">
        <f t="shared" si="1186"/>
        <v>0</v>
      </c>
      <c r="CU633" s="169">
        <f t="shared" si="1186"/>
        <v>0</v>
      </c>
      <c r="CV633" s="169">
        <f t="shared" si="1186"/>
        <v>0</v>
      </c>
      <c r="CW633" s="169">
        <f t="shared" si="1186"/>
        <v>0</v>
      </c>
      <c r="CX633" s="169">
        <f t="shared" si="1186"/>
        <v>0</v>
      </c>
      <c r="CY633" s="169">
        <f t="shared" ref="CY633:DV633" si="1187">IF($B616=0,CY625*CY619,IF($DX613=0,0,$DX632*CY613/$DX613))</f>
        <v>0</v>
      </c>
      <c r="CZ633" s="169">
        <f t="shared" si="1187"/>
        <v>0</v>
      </c>
      <c r="DA633" s="169">
        <f t="shared" si="1187"/>
        <v>0</v>
      </c>
      <c r="DB633" s="169">
        <f t="shared" si="1187"/>
        <v>0</v>
      </c>
      <c r="DC633" s="169">
        <f t="shared" si="1187"/>
        <v>0</v>
      </c>
      <c r="DD633" s="169">
        <f t="shared" si="1187"/>
        <v>0</v>
      </c>
      <c r="DE633" s="169">
        <f t="shared" si="1187"/>
        <v>0</v>
      </c>
      <c r="DF633" s="169">
        <f t="shared" si="1187"/>
        <v>0</v>
      </c>
      <c r="DG633" s="169">
        <f t="shared" si="1187"/>
        <v>0</v>
      </c>
      <c r="DH633" s="169">
        <f t="shared" si="1187"/>
        <v>0</v>
      </c>
      <c r="DI633" s="169">
        <f t="shared" si="1187"/>
        <v>0</v>
      </c>
      <c r="DJ633" s="169">
        <f t="shared" si="1187"/>
        <v>0</v>
      </c>
      <c r="DK633" s="169">
        <f t="shared" si="1187"/>
        <v>0</v>
      </c>
      <c r="DL633" s="169">
        <f t="shared" si="1187"/>
        <v>0</v>
      </c>
      <c r="DM633" s="169">
        <f t="shared" si="1187"/>
        <v>0</v>
      </c>
      <c r="DN633" s="169">
        <f t="shared" si="1187"/>
        <v>0</v>
      </c>
      <c r="DO633" s="169">
        <f t="shared" si="1187"/>
        <v>0</v>
      </c>
      <c r="DP633" s="169">
        <f t="shared" si="1187"/>
        <v>0</v>
      </c>
      <c r="DQ633" s="169">
        <f t="shared" si="1187"/>
        <v>0</v>
      </c>
      <c r="DR633" s="169">
        <f t="shared" si="1187"/>
        <v>0</v>
      </c>
      <c r="DS633" s="169">
        <f t="shared" si="1187"/>
        <v>0</v>
      </c>
      <c r="DT633" s="169">
        <f t="shared" si="1187"/>
        <v>0</v>
      </c>
      <c r="DU633" s="169">
        <f t="shared" si="1187"/>
        <v>0</v>
      </c>
      <c r="DV633" s="169">
        <f t="shared" si="1187"/>
        <v>0</v>
      </c>
      <c r="DW633" s="169"/>
      <c r="DX633" s="177">
        <f>SUM(G633:DW633)</f>
        <v>9500</v>
      </c>
    </row>
    <row r="634" spans="1:128" outlineLevel="1" x14ac:dyDescent="0.2">
      <c r="A634" s="168" t="str">
        <f ca="1">Language!A$923</f>
        <v>амортизация (налоговая)</v>
      </c>
      <c r="B634" s="200"/>
      <c r="C634" s="147" t="str">
        <f t="shared" ca="1" si="1179"/>
        <v>тыс. руб.</v>
      </c>
      <c r="D634" s="158">
        <v>1</v>
      </c>
      <c r="E634" s="154" t="s">
        <v>707</v>
      </c>
      <c r="F634" s="6" t="s">
        <v>3082</v>
      </c>
      <c r="G634" s="169">
        <f ca="1">IF(SUM($G620:G620)&gt;0.01,0,$B615*G625*IF($B616=0,1,(1+$B618))+IF($B614=0,0,MIN((SUM($G625:G625)-IF(G$2&gt;$B614*12/Prj_Step,SUM($G625:OFFSET(G625,0,-$B614*12/Prj_Step)),0))*IF($B616=0,1,(1+$B618))*(1-$B615)/$B614/12*Параметры!G$37,IF(G$2=1,G625*IF($B616=0,1,(1+$B618)),F635+SUM($F625:G625)*(1-$B615)*IF($B616=0,1,(1+$B618))-SUM($F625:F625)*(1-$B615)*IF($B616=0,1,(1+$B618))))))</f>
        <v>395.83333333333331</v>
      </c>
      <c r="H634" s="169">
        <f ca="1">IF(SUM($G620:H620)&gt;0.01,0,$B615*H625*IF($B616=0,1,(1+$B618))+IF($B614=0,0,MIN((SUM($G625:H625)-IF(H$2&gt;$B614*12/Prj_Step,SUM($G625:OFFSET(H625,0,-$B614*12/Prj_Step)),0))*IF($B616=0,1,(1+$B618))*(1-$B615)/$B614/12*Параметры!H$37,IF(H$2=1,H625*IF($B616=0,1,(1+$B618)),G635+SUM($F625:H625)*(1-$B615)*IF($B616=0,1,(1+$B618))-SUM($F625:G625)*(1-$B615)*IF($B616=0,1,(1+$B618))))))</f>
        <v>395.83333333333331</v>
      </c>
      <c r="I634" s="169">
        <f ca="1">IF(SUM($G620:I620)&gt;0.01,0,$B615*I625*IF($B616=0,1,(1+$B618))+IF($B614=0,0,MIN((SUM($G625:I625)-IF(I$2&gt;$B614*12/Prj_Step,SUM($G625:OFFSET(I625,0,-$B614*12/Prj_Step)),0))*IF($B616=0,1,(1+$B618))*(1-$B615)/$B614/12*Параметры!I$37,IF(I$2=1,I625*IF($B616=0,1,(1+$B618)),H635+SUM($F625:I625)*(1-$B615)*IF($B616=0,1,(1+$B618))-SUM($F625:H625)*(1-$B615)*IF($B616=0,1,(1+$B618))))))</f>
        <v>395.83333333333331</v>
      </c>
      <c r="J634" s="169">
        <f ca="1">IF(SUM($G620:J620)&gt;0.01,0,$B615*J625*IF($B616=0,1,(1+$B618))+IF($B614=0,0,MIN((SUM($G625:J625)-IF(J$2&gt;$B614*12/Prj_Step,SUM($G625:OFFSET(J625,0,-$B614*12/Prj_Step)),0))*IF($B616=0,1,(1+$B618))*(1-$B615)/$B614/12*Параметры!J$37,IF(J$2=1,J625*IF($B616=0,1,(1+$B618)),I635+SUM($F625:J625)*(1-$B615)*IF($B616=0,1,(1+$B618))-SUM($F625:I625)*(1-$B615)*IF($B616=0,1,(1+$B618))))))</f>
        <v>395.83333333333331</v>
      </c>
      <c r="K634" s="169">
        <f ca="1">IF(SUM($G620:K620)&gt;0.01,0,$B615*K625*IF($B616=0,1,(1+$B618))+IF($B614=0,0,MIN((SUM($G625:K625)-IF(K$2&gt;$B614*12/Prj_Step,SUM($G625:OFFSET(K625,0,-$B614*12/Prj_Step)),0))*IF($B616=0,1,(1+$B618))*(1-$B615)/$B614/12*Параметры!K$37,IF(K$2=1,K625*IF($B616=0,1,(1+$B618)),J635+SUM($F625:K625)*(1-$B615)*IF($B616=0,1,(1+$B618))-SUM($F625:J625)*(1-$B615)*IF($B616=0,1,(1+$B618))))))</f>
        <v>395.83333333333331</v>
      </c>
      <c r="L634" s="169">
        <f ca="1">IF(SUM($G620:L620)&gt;0.01,0,$B615*L625*IF($B616=0,1,(1+$B618))+IF($B614=0,0,MIN((SUM($G625:L625)-IF(L$2&gt;$B614*12/Prj_Step,SUM($G625:OFFSET(L625,0,-$B614*12/Prj_Step)),0))*IF($B616=0,1,(1+$B618))*(1-$B615)/$B614/12*Параметры!L$37,IF(L$2=1,L625*IF($B616=0,1,(1+$B618)),K635+SUM($F625:L625)*(1-$B615)*IF($B616=0,1,(1+$B618))-SUM($F625:K625)*(1-$B615)*IF($B616=0,1,(1+$B618))))))</f>
        <v>395.83333333333331</v>
      </c>
      <c r="M634" s="169">
        <f ca="1">IF(SUM($G620:M620)&gt;0.01,0,$B615*M625*IF($B616=0,1,(1+$B618))+IF($B614=0,0,MIN((SUM($G625:M625)-IF(M$2&gt;$B614*12/Prj_Step,SUM($G625:OFFSET(M625,0,-$B614*12/Prj_Step)),0))*IF($B616=0,1,(1+$B618))*(1-$B615)/$B614/12*Параметры!M$37,IF(M$2=1,M625*IF($B616=0,1,(1+$B618)),L635+SUM($F625:M625)*(1-$B615)*IF($B616=0,1,(1+$B618))-SUM($F625:L625)*(1-$B615)*IF($B616=0,1,(1+$B618))))))</f>
        <v>395.83333333333331</v>
      </c>
      <c r="N634" s="169">
        <f ca="1">IF(SUM($G620:N620)&gt;0.01,0,$B615*N625*IF($B616=0,1,(1+$B618))+IF($B614=0,0,MIN((SUM($G625:N625)-IF(N$2&gt;$B614*12/Prj_Step,SUM($G625:OFFSET(N625,0,-$B614*12/Prj_Step)),0))*IF($B616=0,1,(1+$B618))*(1-$B615)/$B614/12*Параметры!N$37,IF(N$2=1,N625*IF($B616=0,1,(1+$B618)),M635+SUM($F625:N625)*(1-$B615)*IF($B616=0,1,(1+$B618))-SUM($F625:M625)*(1-$B615)*IF($B616=0,1,(1+$B618))))))</f>
        <v>395.83333333333331</v>
      </c>
      <c r="O634" s="169">
        <f ca="1">IF(SUM($G620:O620)&gt;0.01,0,$B615*O625*IF($B616=0,1,(1+$B618))+IF($B614=0,0,MIN((SUM($G625:O625)-IF(O$2&gt;$B614*12/Prj_Step,SUM($G625:OFFSET(O625,0,-$B614*12/Prj_Step)),0))*IF($B616=0,1,(1+$B618))*(1-$B615)/$B614/12*Параметры!O$37,IF(O$2=1,O625*IF($B616=0,1,(1+$B618)),N635+SUM($F625:O625)*(1-$B615)*IF($B616=0,1,(1+$B618))-SUM($F625:N625)*(1-$B615)*IF($B616=0,1,(1+$B618))))))</f>
        <v>395.83333333333331</v>
      </c>
      <c r="P634" s="169">
        <f ca="1">IF(SUM($G620:P620)&gt;0.01,0,$B615*P625*IF($B616=0,1,(1+$B618))+IF($B614=0,0,MIN((SUM($G625:P625)-IF(P$2&gt;$B614*12/Prj_Step,SUM($G625:OFFSET(P625,0,-$B614*12/Prj_Step)),0))*IF($B616=0,1,(1+$B618))*(1-$B615)/$B614/12*Параметры!P$37,IF(P$2=1,P625*IF($B616=0,1,(1+$B618)),O635+SUM($F625:P625)*(1-$B615)*IF($B616=0,1,(1+$B618))-SUM($F625:O625)*(1-$B615)*IF($B616=0,1,(1+$B618))))))</f>
        <v>395.83333333333331</v>
      </c>
      <c r="Q634" s="169">
        <f ca="1">IF(SUM($G620:Q620)&gt;0.01,0,$B615*Q625*IF($B616=0,1,(1+$B618))+IF($B614=0,0,MIN((SUM($G625:Q625)-IF(Q$2&gt;$B614*12/Prj_Step,SUM($G625:OFFSET(Q625,0,-$B614*12/Prj_Step)),0))*IF($B616=0,1,(1+$B618))*(1-$B615)/$B614/12*Параметры!Q$37,IF(Q$2=1,Q625*IF($B616=0,1,(1+$B618)),P635+SUM($F625:Q625)*(1-$B615)*IF($B616=0,1,(1+$B618))-SUM($F625:P625)*(1-$B615)*IF($B616=0,1,(1+$B618))))))</f>
        <v>395.83333333333331</v>
      </c>
      <c r="R634" s="169">
        <f ca="1">IF(SUM($G620:R620)&gt;0.01,0,$B615*R625*IF($B616=0,1,(1+$B618))+IF($B614=0,0,MIN((SUM($G625:R625)-IF(R$2&gt;$B614*12/Prj_Step,SUM($G625:OFFSET(R625,0,-$B614*12/Prj_Step)),0))*IF($B616=0,1,(1+$B618))*(1-$B615)/$B614/12*Параметры!R$37,IF(R$2=1,R625*IF($B616=0,1,(1+$B618)),Q635+SUM($F625:R625)*(1-$B615)*IF($B616=0,1,(1+$B618))-SUM($F625:Q625)*(1-$B615)*IF($B616=0,1,(1+$B618))))))</f>
        <v>395.83333333333331</v>
      </c>
      <c r="S634" s="169">
        <f ca="1">IF(SUM($G620:S620)&gt;0.01,0,$B615*S625*IF($B616=0,1,(1+$B618))+IF($B614=0,0,MIN((SUM($G625:S625)-IF(S$2&gt;$B614*12/Prj_Step,SUM($G625:OFFSET(S625,0,-$B614*12/Prj_Step)),0))*IF($B616=0,1,(1+$B618))*(1-$B615)/$B614/12*Параметры!S$37,IF(S$2=1,S625*IF($B616=0,1,(1+$B618)),R635+SUM($F625:S625)*(1-$B615)*IF($B616=0,1,(1+$B618))-SUM($F625:R625)*(1-$B615)*IF($B616=0,1,(1+$B618))))))</f>
        <v>395.83333333333331</v>
      </c>
      <c r="T634" s="169">
        <f ca="1">IF(SUM($G620:T620)&gt;0.01,0,$B615*T625*IF($B616=0,1,(1+$B618))+IF($B614=0,0,MIN((SUM($G625:T625)-IF(T$2&gt;$B614*12/Prj_Step,SUM($G625:OFFSET(T625,0,-$B614*12/Prj_Step)),0))*IF($B616=0,1,(1+$B618))*(1-$B615)/$B614/12*Параметры!T$37,IF(T$2=1,T625*IF($B616=0,1,(1+$B618)),S635+SUM($F625:T625)*(1-$B615)*IF($B616=0,1,(1+$B618))-SUM($F625:S625)*(1-$B615)*IF($B616=0,1,(1+$B618))))))</f>
        <v>395.83333333333331</v>
      </c>
      <c r="U634" s="169">
        <f ca="1">IF(SUM($G620:U620)&gt;0.01,0,$B615*U625*IF($B616=0,1,(1+$B618))+IF($B614=0,0,MIN((SUM($G625:U625)-IF(U$2&gt;$B614*12/Prj_Step,SUM($G625:OFFSET(U625,0,-$B614*12/Prj_Step)),0))*IF($B616=0,1,(1+$B618))*(1-$B615)/$B614/12*Параметры!U$37,IF(U$2=1,U625*IF($B616=0,1,(1+$B618)),T635+SUM($F625:U625)*(1-$B615)*IF($B616=0,1,(1+$B618))-SUM($F625:T625)*(1-$B615)*IF($B616=0,1,(1+$B618))))))</f>
        <v>395.83333333333331</v>
      </c>
      <c r="V634" s="169">
        <f ca="1">IF(SUM($G620:V620)&gt;0.01,0,$B615*V625*IF($B616=0,1,(1+$B618))+IF($B614=0,0,MIN((SUM($G625:V625)-IF(V$2&gt;$B614*12/Prj_Step,SUM($G625:OFFSET(V625,0,-$B614*12/Prj_Step)),0))*IF($B616=0,1,(1+$B618))*(1-$B615)/$B614/12*Параметры!V$37,IF(V$2=1,V625*IF($B616=0,1,(1+$B618)),U635+SUM($F625:V625)*(1-$B615)*IF($B616=0,1,(1+$B618))-SUM($F625:U625)*(1-$B615)*IF($B616=0,1,(1+$B618))))))</f>
        <v>395.83333333333331</v>
      </c>
      <c r="W634" s="169">
        <f ca="1">IF(SUM($G620:W620)&gt;0.01,0,$B615*W625*IF($B616=0,1,(1+$B618))+IF($B614=0,0,MIN((SUM($G625:W625)-IF(W$2&gt;$B614*12/Prj_Step,SUM($G625:OFFSET(W625,0,-$B614*12/Prj_Step)),0))*IF($B616=0,1,(1+$B618))*(1-$B615)/$B614/12*Параметры!W$37,IF(W$2=1,W625*IF($B616=0,1,(1+$B618)),V635+SUM($F625:W625)*(1-$B615)*IF($B616=0,1,(1+$B618))-SUM($F625:V625)*(1-$B615)*IF($B616=0,1,(1+$B618))))))</f>
        <v>395.83333333333331</v>
      </c>
      <c r="X634" s="169">
        <f ca="1">IF(SUM($G620:X620)&gt;0.01,0,$B615*X625*IF($B616=0,1,(1+$B618))+IF($B614=0,0,MIN((SUM($G625:X625)-IF(X$2&gt;$B614*12/Prj_Step,SUM($G625:OFFSET(X625,0,-$B614*12/Prj_Step)),0))*IF($B616=0,1,(1+$B618))*(1-$B615)/$B614/12*Параметры!X$37,IF(X$2=1,X625*IF($B616=0,1,(1+$B618)),W635+SUM($F625:X625)*(1-$B615)*IF($B616=0,1,(1+$B618))-SUM($F625:W625)*(1-$B615)*IF($B616=0,1,(1+$B618))))))</f>
        <v>395.83333333333331</v>
      </c>
      <c r="Y634" s="169">
        <f ca="1">IF(SUM($G620:Y620)&gt;0.01,0,$B615*Y625*IF($B616=0,1,(1+$B618))+IF($B614=0,0,MIN((SUM($G625:Y625)-IF(Y$2&gt;$B614*12/Prj_Step,SUM($G625:OFFSET(Y625,0,-$B614*12/Prj_Step)),0))*IF($B616=0,1,(1+$B618))*(1-$B615)/$B614/12*Параметры!Y$37,IF(Y$2=1,Y625*IF($B616=0,1,(1+$B618)),X635+SUM($F625:Y625)*(1-$B615)*IF($B616=0,1,(1+$B618))-SUM($F625:X625)*(1-$B615)*IF($B616=0,1,(1+$B618))))))</f>
        <v>395.83333333333331</v>
      </c>
      <c r="Z634" s="169">
        <f ca="1">IF(SUM($G620:Z620)&gt;0.01,0,$B615*Z625*IF($B616=0,1,(1+$B618))+IF($B614=0,0,MIN((SUM($G625:Z625)-IF(Z$2&gt;$B614*12/Prj_Step,SUM($G625:OFFSET(Z625,0,-$B614*12/Prj_Step)),0))*IF($B616=0,1,(1+$B618))*(1-$B615)/$B614/12*Параметры!Z$37,IF(Z$2=1,Z625*IF($B616=0,1,(1+$B618)),Y635+SUM($F625:Z625)*(1-$B615)*IF($B616=0,1,(1+$B618))-SUM($F625:Y625)*(1-$B615)*IF($B616=0,1,(1+$B618))))))</f>
        <v>395.83333333333331</v>
      </c>
      <c r="AA634" s="169">
        <f ca="1">IF(SUM($G620:AA620)&gt;0.01,0,$B615*AA625*IF($B616=0,1,(1+$B618))+IF($B614=0,0,MIN((SUM($G625:AA625)-IF(AA$2&gt;$B614*12/Prj_Step,SUM($G625:OFFSET(AA625,0,-$B614*12/Prj_Step)),0))*IF($B616=0,1,(1+$B618))*(1-$B615)/$B614/12*Параметры!AA$37,IF(AA$2=1,AA625*IF($B616=0,1,(1+$B618)),Z635+SUM($F625:AA625)*(1-$B615)*IF($B616=0,1,(1+$B618))-SUM($F625:Z625)*(1-$B615)*IF($B616=0,1,(1+$B618))))))</f>
        <v>395.83333333333331</v>
      </c>
      <c r="AB634" s="169">
        <f ca="1">IF(SUM($G620:AB620)&gt;0.01,0,$B615*AB625*IF($B616=0,1,(1+$B618))+IF($B614=0,0,MIN((SUM($G625:AB625)-IF(AB$2&gt;$B614*12/Prj_Step,SUM($G625:OFFSET(AB625,0,-$B614*12/Prj_Step)),0))*IF($B616=0,1,(1+$B618))*(1-$B615)/$B614/12*Параметры!AB$37,IF(AB$2=1,AB625*IF($B616=0,1,(1+$B618)),AA635+SUM($F625:AB625)*(1-$B615)*IF($B616=0,1,(1+$B618))-SUM($F625:AA625)*(1-$B615)*IF($B616=0,1,(1+$B618))))))</f>
        <v>395.83333333333331</v>
      </c>
      <c r="AC634" s="169">
        <f ca="1">IF(SUM($G620:AC620)&gt;0.01,0,$B615*AC625*IF($B616=0,1,(1+$B618))+IF($B614=0,0,MIN((SUM($G625:AC625)-IF(AC$2&gt;$B614*12/Prj_Step,SUM($G625:OFFSET(AC625,0,-$B614*12/Prj_Step)),0))*IF($B616=0,1,(1+$B618))*(1-$B615)/$B614/12*Параметры!AC$37,IF(AC$2=1,AC625*IF($B616=0,1,(1+$B618)),AB635+SUM($F625:AC625)*(1-$B615)*IF($B616=0,1,(1+$B618))-SUM($F625:AB625)*(1-$B615)*IF($B616=0,1,(1+$B618))))))</f>
        <v>395.83333333333331</v>
      </c>
      <c r="AD634" s="169">
        <f ca="1">IF(SUM($G620:AD620)&gt;0.01,0,$B615*AD625*IF($B616=0,1,(1+$B618))+IF($B614=0,0,MIN((SUM($G625:AD625)-IF(AD$2&gt;$B614*12/Prj_Step,SUM($G625:OFFSET(AD625,0,-$B614*12/Prj_Step)),0))*IF($B616=0,1,(1+$B618))*(1-$B615)/$B614/12*Параметры!AD$37,IF(AD$2=1,AD625*IF($B616=0,1,(1+$B618)),AC635+SUM($F625:AD625)*(1-$B615)*IF($B616=0,1,(1+$B618))-SUM($F625:AC625)*(1-$B615)*IF($B616=0,1,(1+$B618))))))</f>
        <v>395.83333333333331</v>
      </c>
      <c r="AE634" s="169">
        <f ca="1">IF(SUM($G620:AE620)&gt;0.01,0,$B615*AE625*IF($B616=0,1,(1+$B618))+IF($B614=0,0,MIN((SUM($G625:AE625)-IF(AE$2&gt;$B614*12/Prj_Step,SUM($G625:OFFSET(AE625,0,-$B614*12/Prj_Step)),0))*IF($B616=0,1,(1+$B618))*(1-$B615)/$B614/12*Параметры!AE$37,IF(AE$2=1,AE625*IF($B616=0,1,(1+$B618)),AD635+SUM($F625:AE625)*(1-$B615)*IF($B616=0,1,(1+$B618))-SUM($F625:AD625)*(1-$B615)*IF($B616=0,1,(1+$B618))))))</f>
        <v>395.83333333333331</v>
      </c>
      <c r="AF634" s="169">
        <f ca="1">IF(SUM($G620:AF620)&gt;0.01,0,$B615*AF625*IF($B616=0,1,(1+$B618))+IF($B614=0,0,MIN((SUM($G625:AF625)-IF(AF$2&gt;$B614*12/Prj_Step,SUM($G625:OFFSET(AF625,0,-$B614*12/Prj_Step)),0))*IF($B616=0,1,(1+$B618))*(1-$B615)/$B614/12*Параметры!AF$37,IF(AF$2=1,AF625*IF($B616=0,1,(1+$B618)),AE635+SUM($F625:AF625)*(1-$B615)*IF($B616=0,1,(1+$B618))-SUM($F625:AE625)*(1-$B615)*IF($B616=0,1,(1+$B618))))))</f>
        <v>395.83333333333331</v>
      </c>
      <c r="AG634" s="169">
        <f ca="1">IF(SUM($G620:AG620)&gt;0.01,0,$B615*AG625*IF($B616=0,1,(1+$B618))+IF($B614=0,0,MIN((SUM($G625:AG625)-IF(AG$2&gt;$B614*12/Prj_Step,SUM($G625:OFFSET(AG625,0,-$B614*12/Prj_Step)),0))*IF($B616=0,1,(1+$B618))*(1-$B615)/$B614/12*Параметры!AG$37,IF(AG$2=1,AG625*IF($B616=0,1,(1+$B618)),AF635+SUM($F625:AG625)*(1-$B615)*IF($B616=0,1,(1+$B618))-SUM($F625:AF625)*(1-$B615)*IF($B616=0,1,(1+$B618))))))</f>
        <v>395.83333333333331</v>
      </c>
      <c r="AH634" s="169">
        <f ca="1">IF(SUM($G620:AH620)&gt;0.01,0,$B615*AH625*IF($B616=0,1,(1+$B618))+IF($B614=0,0,MIN((SUM($G625:AH625)-IF(AH$2&gt;$B614*12/Prj_Step,SUM($G625:OFFSET(AH625,0,-$B614*12/Prj_Step)),0))*IF($B616=0,1,(1+$B618))*(1-$B615)/$B614/12*Параметры!AH$37,IF(AH$2=1,AH625*IF($B616=0,1,(1+$B618)),AG635+SUM($F625:AH625)*(1-$B615)*IF($B616=0,1,(1+$B618))-SUM($F625:AG625)*(1-$B615)*IF($B616=0,1,(1+$B618))))))</f>
        <v>395.83333333333331</v>
      </c>
      <c r="AI634" s="169">
        <f ca="1">IF(SUM($G620:AI620)&gt;0.01,0,$B615*AI625*IF($B616=0,1,(1+$B618))+IF($B614=0,0,MIN((SUM($G625:AI625)-IF(AI$2&gt;$B614*12/Prj_Step,SUM($G625:OFFSET(AI625,0,-$B614*12/Prj_Step)),0))*IF($B616=0,1,(1+$B618))*(1-$B615)/$B614/12*Параметры!AI$37,IF(AI$2=1,AI625*IF($B616=0,1,(1+$B618)),AH635+SUM($F625:AI625)*(1-$B615)*IF($B616=0,1,(1+$B618))-SUM($F625:AH625)*(1-$B615)*IF($B616=0,1,(1+$B618))))))</f>
        <v>395.83333333333331</v>
      </c>
      <c r="AJ634" s="169">
        <f ca="1">IF(SUM($G620:AJ620)&gt;0.01,0,$B615*AJ625*IF($B616=0,1,(1+$B618))+IF($B614=0,0,MIN((SUM($G625:AJ625)-IF(AJ$2&gt;$B614*12/Prj_Step,SUM($G625:OFFSET(AJ625,0,-$B614*12/Prj_Step)),0))*IF($B616=0,1,(1+$B618))*(1-$B615)/$B614/12*Параметры!AJ$37,IF(AJ$2=1,AJ625*IF($B616=0,1,(1+$B618)),AI635+SUM($F625:AJ625)*(1-$B615)*IF($B616=0,1,(1+$B618))-SUM($F625:AI625)*(1-$B615)*IF($B616=0,1,(1+$B618))))))</f>
        <v>395.83333333333331</v>
      </c>
      <c r="AK634" s="169">
        <f ca="1">IF(SUM($G620:AK620)&gt;0.01,0,$B615*AK625*IF($B616=0,1,(1+$B618))+IF($B614=0,0,MIN((SUM($G625:AK625)-IF(AK$2&gt;$B614*12/Prj_Step,SUM($G625:OFFSET(AK625,0,-$B614*12/Prj_Step)),0))*IF($B616=0,1,(1+$B618))*(1-$B615)/$B614/12*Параметры!AK$37,IF(AK$2=1,AK625*IF($B616=0,1,(1+$B618)),AJ635+SUM($F625:AK625)*(1-$B615)*IF($B616=0,1,(1+$B618))-SUM($F625:AJ625)*(1-$B615)*IF($B616=0,1,(1+$B618))))))</f>
        <v>395.83333333333331</v>
      </c>
      <c r="AL634" s="169">
        <f ca="1">IF(SUM($G620:AL620)&gt;0.01,0,$B615*AL625*IF($B616=0,1,(1+$B618))+IF($B614=0,0,MIN((SUM($G625:AL625)-IF(AL$2&gt;$B614*12/Prj_Step,SUM($G625:OFFSET(AL625,0,-$B614*12/Prj_Step)),0))*IF($B616=0,1,(1+$B618))*(1-$B615)/$B614/12*Параметры!AL$37,IF(AL$2=1,AL625*IF($B616=0,1,(1+$B618)),AK635+SUM($F625:AL625)*(1-$B615)*IF($B616=0,1,(1+$B618))-SUM($F625:AK625)*(1-$B615)*IF($B616=0,1,(1+$B618))))))</f>
        <v>395.83333333333331</v>
      </c>
      <c r="AM634" s="169">
        <f ca="1">IF(SUM($G620:AM620)&gt;0.01,0,$B615*AM625*IF($B616=0,1,(1+$B618))+IF($B614=0,0,MIN((SUM($G625:AM625)-IF(AM$2&gt;$B614*12/Prj_Step,SUM($G625:OFFSET(AM625,0,-$B614*12/Prj_Step)),0))*IF($B616=0,1,(1+$B618))*(1-$B615)/$B614/12*Параметры!AM$37,IF(AM$2=1,AM625*IF($B616=0,1,(1+$B618)),AL635+SUM($F625:AM625)*(1-$B615)*IF($B616=0,1,(1+$B618))-SUM($F625:AL625)*(1-$B615)*IF($B616=0,1,(1+$B618))))))</f>
        <v>395.83333333333331</v>
      </c>
      <c r="AN634" s="169">
        <f ca="1">IF(SUM($G620:AN620)&gt;0.01,0,$B615*AN625*IF($B616=0,1,(1+$B618))+IF($B614=0,0,MIN((SUM($G625:AN625)-IF(AN$2&gt;$B614*12/Prj_Step,SUM($G625:OFFSET(AN625,0,-$B614*12/Prj_Step)),0))*IF($B616=0,1,(1+$B618))*(1-$B615)/$B614/12*Параметры!AN$37,IF(AN$2=1,AN625*IF($B616=0,1,(1+$B618)),AM635+SUM($F625:AN625)*(1-$B615)*IF($B616=0,1,(1+$B618))-SUM($F625:AM625)*(1-$B615)*IF($B616=0,1,(1+$B618))))))</f>
        <v>395.83333333333331</v>
      </c>
      <c r="AO634" s="169">
        <f ca="1">IF(SUM($G620:AO620)&gt;0.01,0,$B615*AO625*IF($B616=0,1,(1+$B618))+IF($B614=0,0,MIN((SUM($G625:AO625)-IF(AO$2&gt;$B614*12/Prj_Step,SUM($G625:OFFSET(AO625,0,-$B614*12/Prj_Step)),0))*IF($B616=0,1,(1+$B618))*(1-$B615)/$B614/12*Параметры!AO$37,IF(AO$2=1,AO625*IF($B616=0,1,(1+$B618)),AN635+SUM($F625:AO625)*(1-$B615)*IF($B616=0,1,(1+$B618))-SUM($F625:AN625)*(1-$B615)*IF($B616=0,1,(1+$B618))))))</f>
        <v>395.83333333333331</v>
      </c>
      <c r="AP634" s="169">
        <f ca="1">IF(SUM($G620:AP620)&gt;0.01,0,$B615*AP625*IF($B616=0,1,(1+$B618))+IF($B614=0,0,MIN((SUM($G625:AP625)-IF(AP$2&gt;$B614*12/Prj_Step,SUM($G625:OFFSET(AP625,0,-$B614*12/Prj_Step)),0))*IF($B616=0,1,(1+$B618))*(1-$B615)/$B614/12*Параметры!AP$37,IF(AP$2=1,AP625*IF($B616=0,1,(1+$B618)),AO635+SUM($F625:AP625)*(1-$B615)*IF($B616=0,1,(1+$B618))-SUM($F625:AO625)*(1-$B615)*IF($B616=0,1,(1+$B618))))))</f>
        <v>395.83333333333331</v>
      </c>
      <c r="AQ634" s="169">
        <f ca="1">IF(SUM($G620:AQ620)&gt;0.01,0,$B615*AQ625*IF($B616=0,1,(1+$B618))+IF($B614=0,0,MIN((SUM($G625:AQ625)-IF(AQ$2&gt;$B614*12/Prj_Step,SUM($G625:OFFSET(AQ625,0,-$B614*12/Prj_Step)),0))*IF($B616=0,1,(1+$B618))*(1-$B615)/$B614/12*Параметры!AQ$37,IF(AQ$2=1,AQ625*IF($B616=0,1,(1+$B618)),AP635+SUM($F625:AQ625)*(1-$B615)*IF($B616=0,1,(1+$B618))-SUM($F625:AP625)*(1-$B615)*IF($B616=0,1,(1+$B618))))))</f>
        <v>395.83333333333331</v>
      </c>
      <c r="AR634" s="169">
        <f ca="1">IF(SUM($G620:AR620)&gt;0.01,0,$B615*AR625*IF($B616=0,1,(1+$B618))+IF($B614=0,0,MIN((SUM($G625:AR625)-IF(AR$2&gt;$B614*12/Prj_Step,SUM($G625:OFFSET(AR625,0,-$B614*12/Prj_Step)),0))*IF($B616=0,1,(1+$B618))*(1-$B615)/$B614/12*Параметры!AR$37,IF(AR$2=1,AR625*IF($B616=0,1,(1+$B618)),AQ635+SUM($F625:AR625)*(1-$B615)*IF($B616=0,1,(1+$B618))-SUM($F625:AQ625)*(1-$B615)*IF($B616=0,1,(1+$B618))))))</f>
        <v>395.83333333333331</v>
      </c>
      <c r="AS634" s="169">
        <f ca="1">IF(SUM($G620:AS620)&gt;0.01,0,$B615*AS625*IF($B616=0,1,(1+$B618))+IF($B614=0,0,MIN((SUM($G625:AS625)-IF(AS$2&gt;$B614*12/Prj_Step,SUM($G625:OFFSET(AS625,0,-$B614*12/Prj_Step)),0))*IF($B616=0,1,(1+$B618))*(1-$B615)/$B614/12*Параметры!AS$37,IF(AS$2=1,AS625*IF($B616=0,1,(1+$B618)),AR635+SUM($F625:AS625)*(1-$B615)*IF($B616=0,1,(1+$B618))-SUM($F625:AR625)*(1-$B615)*IF($B616=0,1,(1+$B618))))))</f>
        <v>395.83333333333331</v>
      </c>
      <c r="AT634" s="169">
        <f ca="1">IF(SUM($G620:AT620)&gt;0.01,0,$B615*AT625*IF($B616=0,1,(1+$B618))+IF($B614=0,0,MIN((SUM($G625:AT625)-IF(AT$2&gt;$B614*12/Prj_Step,SUM($G625:OFFSET(AT625,0,-$B614*12/Prj_Step)),0))*IF($B616=0,1,(1+$B618))*(1-$B615)/$B614/12*Параметры!AT$37,IF(AT$2=1,AT625*IF($B616=0,1,(1+$B618)),AS635+SUM($F625:AT625)*(1-$B615)*IF($B616=0,1,(1+$B618))-SUM($F625:AS625)*(1-$B615)*IF($B616=0,1,(1+$B618))))))</f>
        <v>395.83333333333331</v>
      </c>
      <c r="AU634" s="169">
        <f ca="1">IF(SUM($G620:AU620)&gt;0.01,0,$B615*AU625*IF($B616=0,1,(1+$B618))+IF($B614=0,0,MIN((SUM($G625:AU625)-IF(AU$2&gt;$B614*12/Prj_Step,SUM($G625:OFFSET(AU625,0,-$B614*12/Prj_Step)),0))*IF($B616=0,1,(1+$B618))*(1-$B615)/$B614/12*Параметры!AU$37,IF(AU$2=1,AU625*IF($B616=0,1,(1+$B618)),AT635+SUM($F625:AU625)*(1-$B615)*IF($B616=0,1,(1+$B618))-SUM($F625:AT625)*(1-$B615)*IF($B616=0,1,(1+$B618))))))</f>
        <v>395.83333333333331</v>
      </c>
      <c r="AV634" s="169">
        <f ca="1">IF(SUM($G620:AV620)&gt;0.01,0,$B615*AV625*IF($B616=0,1,(1+$B618))+IF($B614=0,0,MIN((SUM($G625:AV625)-IF(AV$2&gt;$B614*12/Prj_Step,SUM($G625:OFFSET(AV625,0,-$B614*12/Prj_Step)),0))*IF($B616=0,1,(1+$B618))*(1-$B615)/$B614/12*Параметры!AV$37,IF(AV$2=1,AV625*IF($B616=0,1,(1+$B618)),AU635+SUM($F625:AV625)*(1-$B615)*IF($B616=0,1,(1+$B618))-SUM($F625:AU625)*(1-$B615)*IF($B616=0,1,(1+$B618))))))</f>
        <v>395.83333333333331</v>
      </c>
      <c r="AW634" s="169">
        <f ca="1">IF(SUM($G620:AW620)&gt;0.01,0,$B615*AW625*IF($B616=0,1,(1+$B618))+IF($B614=0,0,MIN((SUM($G625:AW625)-IF(AW$2&gt;$B614*12/Prj_Step,SUM($G625:OFFSET(AW625,0,-$B614*12/Prj_Step)),0))*IF($B616=0,1,(1+$B618))*(1-$B615)/$B614/12*Параметры!AW$37,IF(AW$2=1,AW625*IF($B616=0,1,(1+$B618)),AV635+SUM($F625:AW625)*(1-$B615)*IF($B616=0,1,(1+$B618))-SUM($F625:AV625)*(1-$B615)*IF($B616=0,1,(1+$B618))))))</f>
        <v>395.83333333333331</v>
      </c>
      <c r="AX634" s="169">
        <f ca="1">IF(SUM($G620:AX620)&gt;0.01,0,$B615*AX625*IF($B616=0,1,(1+$B618))+IF($B614=0,0,MIN((SUM($G625:AX625)-IF(AX$2&gt;$B614*12/Prj_Step,SUM($G625:OFFSET(AX625,0,-$B614*12/Prj_Step)),0))*IF($B616=0,1,(1+$B618))*(1-$B615)/$B614/12*Параметры!AX$37,IF(AX$2=1,AX625*IF($B616=0,1,(1+$B618)),AW635+SUM($F625:AX625)*(1-$B615)*IF($B616=0,1,(1+$B618))-SUM($F625:AW625)*(1-$B615)*IF($B616=0,1,(1+$B618))))))</f>
        <v>395.83333333333331</v>
      </c>
      <c r="AY634" s="169">
        <f ca="1">IF(SUM($G620:AY620)&gt;0.01,0,$B615*AY625*IF($B616=0,1,(1+$B618))+IF($B614=0,0,MIN((SUM($G625:AY625)-IF(AY$2&gt;$B614*12/Prj_Step,SUM($G625:OFFSET(AY625,0,-$B614*12/Prj_Step)),0))*IF($B616=0,1,(1+$B618))*(1-$B615)/$B614/12*Параметры!AY$37,IF(AY$2=1,AY625*IF($B616=0,1,(1+$B618)),AX635+SUM($F625:AY625)*(1-$B615)*IF($B616=0,1,(1+$B618))-SUM($F625:AX625)*(1-$B615)*IF($B616=0,1,(1+$B618))))))</f>
        <v>395.83333333333331</v>
      </c>
      <c r="AZ634" s="169">
        <f ca="1">IF(SUM($G620:AZ620)&gt;0.01,0,$B615*AZ625*IF($B616=0,1,(1+$B618))+IF($B614=0,0,MIN((SUM($G625:AZ625)-IF(AZ$2&gt;$B614*12/Prj_Step,SUM($G625:OFFSET(AZ625,0,-$B614*12/Prj_Step)),0))*IF($B616=0,1,(1+$B618))*(1-$B615)/$B614/12*Параметры!AZ$37,IF(AZ$2=1,AZ625*IF($B616=0,1,(1+$B618)),AY635+SUM($F625:AZ625)*(1-$B615)*IF($B616=0,1,(1+$B618))-SUM($F625:AY625)*(1-$B615)*IF($B616=0,1,(1+$B618))))))</f>
        <v>395.83333333333331</v>
      </c>
      <c r="BA634" s="169">
        <f ca="1">IF(SUM($G620:BA620)&gt;0.01,0,$B615*BA625*IF($B616=0,1,(1+$B618))+IF($B614=0,0,MIN((SUM($G625:BA625)-IF(BA$2&gt;$B614*12/Prj_Step,SUM($G625:OFFSET(BA625,0,-$B614*12/Prj_Step)),0))*IF($B616=0,1,(1+$B618))*(1-$B615)/$B614/12*Параметры!BA$37,IF(BA$2=1,BA625*IF($B616=0,1,(1+$B618)),AZ635+SUM($F625:BA625)*(1-$B615)*IF($B616=0,1,(1+$B618))-SUM($F625:AZ625)*(1-$B615)*IF($B616=0,1,(1+$B618))))))</f>
        <v>395.83333333333331</v>
      </c>
      <c r="BB634" s="169">
        <f ca="1">IF(SUM($G620:BB620)&gt;0.01,0,$B615*BB625*IF($B616=0,1,(1+$B618))+IF($B614=0,0,MIN((SUM($G625:BB625)-IF(BB$2&gt;$B614*12/Prj_Step,SUM($G625:OFFSET(BB625,0,-$B614*12/Prj_Step)),0))*IF($B616=0,1,(1+$B618))*(1-$B615)/$B614/12*Параметры!BB$37,IF(BB$2=1,BB625*IF($B616=0,1,(1+$B618)),BA635+SUM($F625:BB625)*(1-$B615)*IF($B616=0,1,(1+$B618))-SUM($F625:BA625)*(1-$B615)*IF($B616=0,1,(1+$B618))))))</f>
        <v>395.83333333333331</v>
      </c>
      <c r="BC634" s="169">
        <f ca="1">IF(SUM($G620:BC620)&gt;0.01,0,$B615*BC625*IF($B616=0,1,(1+$B618))+IF($B614=0,0,MIN((SUM($G625:BC625)-IF(BC$2&gt;$B614*12/Prj_Step,SUM($G625:OFFSET(BC625,0,-$B614*12/Prj_Step)),0))*IF($B616=0,1,(1+$B618))*(1-$B615)/$B614/12*Параметры!BC$37,IF(BC$2=1,BC625*IF($B616=0,1,(1+$B618)),BB635+SUM($F625:BC625)*(1-$B615)*IF($B616=0,1,(1+$B618))-SUM($F625:BB625)*(1-$B615)*IF($B616=0,1,(1+$B618))))))</f>
        <v>395.83333333333331</v>
      </c>
      <c r="BD634" s="169">
        <f ca="1">IF(SUM($G620:BD620)&gt;0.01,0,$B615*BD625*IF($B616=0,1,(1+$B618))+IF($B614=0,0,MIN((SUM($G625:BD625)-IF(BD$2&gt;$B614*12/Prj_Step,SUM($G625:OFFSET(BD625,0,-$B614*12/Prj_Step)),0))*IF($B616=0,1,(1+$B618))*(1-$B615)/$B614/12*Параметры!BD$37,IF(BD$2=1,BD625*IF($B616=0,1,(1+$B618)),BC635+SUM($F625:BD625)*(1-$B615)*IF($B616=0,1,(1+$B618))-SUM($F625:BC625)*(1-$B615)*IF($B616=0,1,(1+$B618))))))</f>
        <v>395.83333333333331</v>
      </c>
      <c r="BE634" s="169">
        <f ca="1">IF(SUM($G620:BE620)&gt;0.01,0,$B615*BE625*IF($B616=0,1,(1+$B618))+IF($B614=0,0,MIN((SUM($G625:BE625)-IF(BE$2&gt;$B614*12/Prj_Step,SUM($G625:OFFSET(BE625,0,-$B614*12/Prj_Step)),0))*IF($B616=0,1,(1+$B618))*(1-$B615)/$B614/12*Параметры!BE$37,IF(BE$2=1,BE625*IF($B616=0,1,(1+$B618)),BD635+SUM($F625:BE625)*(1-$B615)*IF($B616=0,1,(1+$B618))-SUM($F625:BD625)*(1-$B615)*IF($B616=0,1,(1+$B618))))))</f>
        <v>395.83333333333331</v>
      </c>
      <c r="BF634" s="169">
        <f ca="1">IF(SUM($G620:BF620)&gt;0.01,0,$B615*BF625*IF($B616=0,1,(1+$B618))+IF($B614=0,0,MIN((SUM($G625:BF625)-IF(BF$2&gt;$B614*12/Prj_Step,SUM($G625:OFFSET(BF625,0,-$B614*12/Prj_Step)),0))*IF($B616=0,1,(1+$B618))*(1-$B615)/$B614/12*Параметры!BF$37,IF(BF$2=1,BF625*IF($B616=0,1,(1+$B618)),BE635+SUM($F625:BF625)*(1-$B615)*IF($B616=0,1,(1+$B618))-SUM($F625:BE625)*(1-$B615)*IF($B616=0,1,(1+$B618))))))</f>
        <v>395.83333333333331</v>
      </c>
      <c r="BG634" s="169">
        <f ca="1">IF(SUM($G620:BG620)&gt;0.01,0,$B615*BG625*IF($B616=0,1,(1+$B618))+IF($B614=0,0,MIN((SUM($G625:BG625)-IF(BG$2&gt;$B614*12/Prj_Step,SUM($G625:OFFSET(BG625,0,-$B614*12/Prj_Step)),0))*IF($B616=0,1,(1+$B618))*(1-$B615)/$B614/12*Параметры!BG$37,IF(BG$2=1,BG625*IF($B616=0,1,(1+$B618)),BF635+SUM($F625:BG625)*(1-$B615)*IF($B616=0,1,(1+$B618))-SUM($F625:BF625)*(1-$B615)*IF($B616=0,1,(1+$B618))))))</f>
        <v>395.83333333333331</v>
      </c>
      <c r="BH634" s="169">
        <f ca="1">IF(SUM($G620:BH620)&gt;0.01,0,$B615*BH625*IF($B616=0,1,(1+$B618))+IF($B614=0,0,MIN((SUM($G625:BH625)-IF(BH$2&gt;$B614*12/Prj_Step,SUM($G625:OFFSET(BH625,0,-$B614*12/Prj_Step)),0))*IF($B616=0,1,(1+$B618))*(1-$B615)/$B614/12*Параметры!BH$37,IF(BH$2=1,BH625*IF($B616=0,1,(1+$B618)),BG635+SUM($F625:BH625)*(1-$B615)*IF($B616=0,1,(1+$B618))-SUM($F625:BG625)*(1-$B615)*IF($B616=0,1,(1+$B618))))))</f>
        <v>395.83333333333331</v>
      </c>
      <c r="BI634" s="169">
        <f ca="1">IF(SUM($G620:BI620)&gt;0.01,0,$B615*BI625*IF($B616=0,1,(1+$B618))+IF($B614=0,0,MIN((SUM($G625:BI625)-IF(BI$2&gt;$B614*12/Prj_Step,SUM($G625:OFFSET(BI625,0,-$B614*12/Prj_Step)),0))*IF($B616=0,1,(1+$B618))*(1-$B615)/$B614/12*Параметры!BI$37,IF(BI$2=1,BI625*IF($B616=0,1,(1+$B618)),BH635+SUM($F625:BI625)*(1-$B615)*IF($B616=0,1,(1+$B618))-SUM($F625:BH625)*(1-$B615)*IF($B616=0,1,(1+$B618))))))</f>
        <v>395.83333333333331</v>
      </c>
      <c r="BJ634" s="169">
        <f ca="1">IF(SUM($G620:BJ620)&gt;0.01,0,$B615*BJ625*IF($B616=0,1,(1+$B618))+IF($B614=0,0,MIN((SUM($G625:BJ625)-IF(BJ$2&gt;$B614*12/Prj_Step,SUM($G625:OFFSET(BJ625,0,-$B614*12/Prj_Step)),0))*IF($B616=0,1,(1+$B618))*(1-$B615)/$B614/12*Параметры!BJ$37,IF(BJ$2=1,BJ625*IF($B616=0,1,(1+$B618)),BI635+SUM($F625:BJ625)*(1-$B615)*IF($B616=0,1,(1+$B618))-SUM($F625:BI625)*(1-$B615)*IF($B616=0,1,(1+$B618))))))</f>
        <v>395.83333333333331</v>
      </c>
      <c r="BK634" s="169">
        <f ca="1">IF(SUM($G620:BK620)&gt;0.01,0,$B615*BK625*IF($B616=0,1,(1+$B618))+IF($B614=0,0,MIN((SUM($G625:BK625)-IF(BK$2&gt;$B614*12/Prj_Step,SUM($G625:OFFSET(BK625,0,-$B614*12/Prj_Step)),0))*IF($B616=0,1,(1+$B618))*(1-$B615)/$B614/12*Параметры!BK$37,IF(BK$2=1,BK625*IF($B616=0,1,(1+$B618)),BJ635+SUM($F625:BK625)*(1-$B615)*IF($B616=0,1,(1+$B618))-SUM($F625:BJ625)*(1-$B615)*IF($B616=0,1,(1+$B618))))))</f>
        <v>395.83333333333331</v>
      </c>
      <c r="BL634" s="169">
        <f ca="1">IF(SUM($G620:BL620)&gt;0.01,0,$B615*BL625*IF($B616=0,1,(1+$B618))+IF($B614=0,0,MIN((SUM($G625:BL625)-IF(BL$2&gt;$B614*12/Prj_Step,SUM($G625:OFFSET(BL625,0,-$B614*12/Prj_Step)),0))*IF($B616=0,1,(1+$B618))*(1-$B615)/$B614/12*Параметры!BL$37,IF(BL$2=1,BL625*IF($B616=0,1,(1+$B618)),BK635+SUM($F625:BL625)*(1-$B615)*IF($B616=0,1,(1+$B618))-SUM($F625:BK625)*(1-$B615)*IF($B616=0,1,(1+$B618))))))</f>
        <v>395.83333333333331</v>
      </c>
      <c r="BM634" s="169">
        <f ca="1">IF(SUM($G620:BM620)&gt;0.01,0,$B615*BM625*IF($B616=0,1,(1+$B618))+IF($B614=0,0,MIN((SUM($G625:BM625)-IF(BM$2&gt;$B614*12/Prj_Step,SUM($G625:OFFSET(BM625,0,-$B614*12/Prj_Step)),0))*IF($B616=0,1,(1+$B618))*(1-$B615)/$B614/12*Параметры!BM$37,IF(BM$2=1,BM625*IF($B616=0,1,(1+$B618)),BL635+SUM($F625:BM625)*(1-$B615)*IF($B616=0,1,(1+$B618))-SUM($F625:BL625)*(1-$B615)*IF($B616=0,1,(1+$B618))))))</f>
        <v>395.83333333333331</v>
      </c>
      <c r="BN634" s="169">
        <f ca="1">IF(SUM($G620:BN620)&gt;0.01,0,$B615*BN625*IF($B616=0,1,(1+$B618))+IF($B614=0,0,MIN((SUM($G625:BN625)-IF(BN$2&gt;$B614*12/Prj_Step,SUM($G625:OFFSET(BN625,0,-$B614*12/Prj_Step)),0))*IF($B616=0,1,(1+$B618))*(1-$B615)/$B614/12*Параметры!BN$37,IF(BN$2=1,BN625*IF($B616=0,1,(1+$B618)),BM635+SUM($F625:BN625)*(1-$B615)*IF($B616=0,1,(1+$B618))-SUM($F625:BM625)*(1-$B615)*IF($B616=0,1,(1+$B618))))))</f>
        <v>395.83333333333331</v>
      </c>
      <c r="BO634" s="169">
        <f ca="1">IF(SUM($G620:BO620)&gt;0.01,0,$B615*BO625*IF($B616=0,1,(1+$B618))+IF($B614=0,0,MIN((SUM($G625:BO625)-IF(BO$2&gt;$B614*12/Prj_Step,SUM($G625:OFFSET(BO625,0,-$B614*12/Prj_Step)),0))*IF($B616=0,1,(1+$B618))*(1-$B615)/$B614/12*Параметры!BO$37,IF(BO$2=1,BO625*IF($B616=0,1,(1+$B618)),BN635+SUM($F625:BO625)*(1-$B615)*IF($B616=0,1,(1+$B618))-SUM($F625:BN625)*(1-$B615)*IF($B616=0,1,(1+$B618))))))</f>
        <v>395.83333333333331</v>
      </c>
      <c r="BP634" s="169">
        <f ca="1">IF(SUM($G620:BP620)&gt;0.01,0,$B615*BP625*IF($B616=0,1,(1+$B618))+IF($B614=0,0,MIN((SUM($G625:BP625)-IF(BP$2&gt;$B614*12/Prj_Step,SUM($G625:OFFSET(BP625,0,-$B614*12/Prj_Step)),0))*IF($B616=0,1,(1+$B618))*(1-$B615)/$B614/12*Параметры!BP$37,IF(BP$2=1,BP625*IF($B616=0,1,(1+$B618)),BO635+SUM($F625:BP625)*(1-$B615)*IF($B616=0,1,(1+$B618))-SUM($F625:BO625)*(1-$B615)*IF($B616=0,1,(1+$B618))))))</f>
        <v>395.83333333333331</v>
      </c>
      <c r="BQ634" s="169">
        <f ca="1">IF(SUM($G620:BQ620)&gt;0.01,0,$B615*BQ625*IF($B616=0,1,(1+$B618))+IF($B614=0,0,MIN((SUM($G625:BQ625)-IF(BQ$2&gt;$B614*12/Prj_Step,SUM($G625:OFFSET(BQ625,0,-$B614*12/Prj_Step)),0))*IF($B616=0,1,(1+$B618))*(1-$B615)/$B614/12*Параметры!BQ$37,IF(BQ$2=1,BQ625*IF($B616=0,1,(1+$B618)),BP635+SUM($F625:BQ625)*(1-$B615)*IF($B616=0,1,(1+$B618))-SUM($F625:BP625)*(1-$B615)*IF($B616=0,1,(1+$B618))))))</f>
        <v>395.83333333333331</v>
      </c>
      <c r="BR634" s="169">
        <f ca="1">IF(SUM($G620:BR620)&gt;0.01,0,$B615*BR625*IF($B616=0,1,(1+$B618))+IF($B614=0,0,MIN((SUM($G625:BR625)-IF(BR$2&gt;$B614*12/Prj_Step,SUM($G625:OFFSET(BR625,0,-$B614*12/Prj_Step)),0))*IF($B616=0,1,(1+$B618))*(1-$B615)/$B614/12*Параметры!BR$37,IF(BR$2=1,BR625*IF($B616=0,1,(1+$B618)),BQ635+SUM($F625:BR625)*(1-$B615)*IF($B616=0,1,(1+$B618))-SUM($F625:BQ625)*(1-$B615)*IF($B616=0,1,(1+$B618))))))</f>
        <v>395.83333333333331</v>
      </c>
      <c r="BS634" s="169">
        <f ca="1">IF(SUM($G620:BS620)&gt;0.01,0,$B615*BS625*IF($B616=0,1,(1+$B618))+IF($B614=0,0,MIN((SUM($G625:BS625)-IF(BS$2&gt;$B614*12/Prj_Step,SUM($G625:OFFSET(BS625,0,-$B614*12/Prj_Step)),0))*IF($B616=0,1,(1+$B618))*(1-$B615)/$B614/12*Параметры!BS$37,IF(BS$2=1,BS625*IF($B616=0,1,(1+$B618)),BR635+SUM($F625:BS625)*(1-$B615)*IF($B616=0,1,(1+$B618))-SUM($F625:BR625)*(1-$B615)*IF($B616=0,1,(1+$B618))))))</f>
        <v>395.83333333333331</v>
      </c>
      <c r="BT634" s="169">
        <f ca="1">IF(SUM($G620:BT620)&gt;0.01,0,$B615*BT625*IF($B616=0,1,(1+$B618))+IF($B614=0,0,MIN((SUM($G625:BT625)-IF(BT$2&gt;$B614*12/Prj_Step,SUM($G625:OFFSET(BT625,0,-$B614*12/Prj_Step)),0))*IF($B616=0,1,(1+$B618))*(1-$B615)/$B614/12*Параметры!BT$37,IF(BT$2=1,BT625*IF($B616=0,1,(1+$B618)),BS635+SUM($F625:BT625)*(1-$B615)*IF($B616=0,1,(1+$B618))-SUM($F625:BS625)*(1-$B615)*IF($B616=0,1,(1+$B618))))))</f>
        <v>395.83333333333331</v>
      </c>
      <c r="BU634" s="169">
        <f ca="1">IF(SUM($G620:BU620)&gt;0.01,0,$B615*BU625*IF($B616=0,1,(1+$B618))+IF($B614=0,0,MIN((SUM($G625:BU625)-IF(BU$2&gt;$B614*12/Prj_Step,SUM($G625:OFFSET(BU625,0,-$B614*12/Prj_Step)),0))*IF($B616=0,1,(1+$B618))*(1-$B615)/$B614/12*Параметры!BU$37,IF(BU$2=1,BU625*IF($B616=0,1,(1+$B618)),BT635+SUM($F625:BU625)*(1-$B615)*IF($B616=0,1,(1+$B618))-SUM($F625:BT625)*(1-$B615)*IF($B616=0,1,(1+$B618))))))</f>
        <v>395.83333333333331</v>
      </c>
      <c r="BV634" s="169">
        <f ca="1">IF(SUM($G620:BV620)&gt;0.01,0,$B615*BV625*IF($B616=0,1,(1+$B618))+IF($B614=0,0,MIN((SUM($G625:BV625)-IF(BV$2&gt;$B614*12/Prj_Step,SUM($G625:OFFSET(BV625,0,-$B614*12/Prj_Step)),0))*IF($B616=0,1,(1+$B618))*(1-$B615)/$B614/12*Параметры!BV$37,IF(BV$2=1,BV625*IF($B616=0,1,(1+$B618)),BU635+SUM($F625:BV625)*(1-$B615)*IF($B616=0,1,(1+$B618))-SUM($F625:BU625)*(1-$B615)*IF($B616=0,1,(1+$B618))))))</f>
        <v>395.83333333333331</v>
      </c>
      <c r="BW634" s="169">
        <f ca="1">IF(SUM($G620:BW620)&gt;0.01,0,$B615*BW625*IF($B616=0,1,(1+$B618))+IF($B614=0,0,MIN((SUM($G625:BW625)-IF(BW$2&gt;$B614*12/Prj_Step,SUM($G625:OFFSET(BW625,0,-$B614*12/Prj_Step)),0))*IF($B616=0,1,(1+$B618))*(1-$B615)/$B614/12*Параметры!BW$37,IF(BW$2=1,BW625*IF($B616=0,1,(1+$B618)),BV635+SUM($F625:BW625)*(1-$B615)*IF($B616=0,1,(1+$B618))-SUM($F625:BV625)*(1-$B615)*IF($B616=0,1,(1+$B618))))))</f>
        <v>395.83333333333331</v>
      </c>
      <c r="BX634" s="169">
        <f ca="1">IF(SUM($G620:BX620)&gt;0.01,0,$B615*BX625*IF($B616=0,1,(1+$B618))+IF($B614=0,0,MIN((SUM($G625:BX625)-IF(BX$2&gt;$B614*12/Prj_Step,SUM($G625:OFFSET(BX625,0,-$B614*12/Prj_Step)),0))*IF($B616=0,1,(1+$B618))*(1-$B615)/$B614/12*Параметры!BX$37,IF(BX$2=1,BX625*IF($B616=0,1,(1+$B618)),BW635+SUM($F625:BX625)*(1-$B615)*IF($B616=0,1,(1+$B618))-SUM($F625:BW625)*(1-$B615)*IF($B616=0,1,(1+$B618))))))</f>
        <v>395.83333333333331</v>
      </c>
      <c r="BY634" s="169">
        <f ca="1">IF(SUM($G620:BY620)&gt;0.01,0,$B615*BY625*IF($B616=0,1,(1+$B618))+IF($B614=0,0,MIN((SUM($G625:BY625)-IF(BY$2&gt;$B614*12/Prj_Step,SUM($G625:OFFSET(BY625,0,-$B614*12/Prj_Step)),0))*IF($B616=0,1,(1+$B618))*(1-$B615)/$B614/12*Параметры!BY$37,IF(BY$2=1,BY625*IF($B616=0,1,(1+$B618)),BX635+SUM($F625:BY625)*(1-$B615)*IF($B616=0,1,(1+$B618))-SUM($F625:BX625)*(1-$B615)*IF($B616=0,1,(1+$B618))))))</f>
        <v>395.83333333333331</v>
      </c>
      <c r="BZ634" s="169">
        <f ca="1">IF(SUM($G620:BZ620)&gt;0.01,0,$B615*BZ625*IF($B616=0,1,(1+$B618))+IF($B614=0,0,MIN((SUM($G625:BZ625)-IF(BZ$2&gt;$B614*12/Prj_Step,SUM($G625:OFFSET(BZ625,0,-$B614*12/Prj_Step)),0))*IF($B616=0,1,(1+$B618))*(1-$B615)/$B614/12*Параметры!BZ$37,IF(BZ$2=1,BZ625*IF($B616=0,1,(1+$B618)),BY635+SUM($F625:BZ625)*(1-$B615)*IF($B616=0,1,(1+$B618))-SUM($F625:BY625)*(1-$B615)*IF($B616=0,1,(1+$B618))))))</f>
        <v>395.83333333333331</v>
      </c>
      <c r="CA634" s="169">
        <f ca="1">IF(SUM($G620:CA620)&gt;0.01,0,$B615*CA625*IF($B616=0,1,(1+$B618))+IF($B614=0,0,MIN((SUM($G625:CA625)-IF(CA$2&gt;$B614*12/Prj_Step,SUM($G625:OFFSET(CA625,0,-$B614*12/Prj_Step)),0))*IF($B616=0,1,(1+$B618))*(1-$B615)/$B614/12*Параметры!CA$37,IF(CA$2=1,CA625*IF($B616=0,1,(1+$B618)),BZ635+SUM($F625:CA625)*(1-$B615)*IF($B616=0,1,(1+$B618))-SUM($F625:BZ625)*(1-$B615)*IF($B616=0,1,(1+$B618))))))</f>
        <v>395.83333333333331</v>
      </c>
      <c r="CB634" s="169">
        <f ca="1">IF(SUM($G620:CB620)&gt;0.01,0,$B615*CB625*IF($B616=0,1,(1+$B618))+IF($B614=0,0,MIN((SUM($G625:CB625)-IF(CB$2&gt;$B614*12/Prj_Step,SUM($G625:OFFSET(CB625,0,-$B614*12/Prj_Step)),0))*IF($B616=0,1,(1+$B618))*(1-$B615)/$B614/12*Параметры!CB$37,IF(CB$2=1,CB625*IF($B616=0,1,(1+$B618)),CA635+SUM($F625:CB625)*(1-$B615)*IF($B616=0,1,(1+$B618))-SUM($F625:CA625)*(1-$B615)*IF($B616=0,1,(1+$B618))))))</f>
        <v>395.83333333333331</v>
      </c>
      <c r="CC634" s="169">
        <f ca="1">IF(SUM($G620:CC620)&gt;0.01,0,$B615*CC625*IF($B616=0,1,(1+$B618))+IF($B614=0,0,MIN((SUM($G625:CC625)-IF(CC$2&gt;$B614*12/Prj_Step,SUM($G625:OFFSET(CC625,0,-$B614*12/Prj_Step)),0))*IF($B616=0,1,(1+$B618))*(1-$B615)/$B614/12*Параметры!CC$37,IF(CC$2=1,CC625*IF($B616=0,1,(1+$B618)),CB635+SUM($F625:CC625)*(1-$B615)*IF($B616=0,1,(1+$B618))-SUM($F625:CB625)*(1-$B615)*IF($B616=0,1,(1+$B618))))))</f>
        <v>395.83333333333331</v>
      </c>
      <c r="CD634" s="169">
        <f ca="1">IF(SUM($G620:CD620)&gt;0.01,0,$B615*CD625*IF($B616=0,1,(1+$B618))+IF($B614=0,0,MIN((SUM($G625:CD625)-IF(CD$2&gt;$B614*12/Prj_Step,SUM($G625:OFFSET(CD625,0,-$B614*12/Prj_Step)),0))*IF($B616=0,1,(1+$B618))*(1-$B615)/$B614/12*Параметры!CD$37,IF(CD$2=1,CD625*IF($B616=0,1,(1+$B618)),CC635+SUM($F625:CD625)*(1-$B615)*IF($B616=0,1,(1+$B618))-SUM($F625:CC625)*(1-$B615)*IF($B616=0,1,(1+$B618))))))</f>
        <v>395.83333333333331</v>
      </c>
      <c r="CE634" s="169">
        <f ca="1">IF(SUM($G620:CE620)&gt;0.01,0,$B615*CE625*IF($B616=0,1,(1+$B618))+IF($B614=0,0,MIN((SUM($G625:CE625)-IF(CE$2&gt;$B614*12/Prj_Step,SUM($G625:OFFSET(CE625,0,-$B614*12/Prj_Step)),0))*IF($B616=0,1,(1+$B618))*(1-$B615)/$B614/12*Параметры!CE$37,IF(CE$2=1,CE625*IF($B616=0,1,(1+$B618)),CD635+SUM($F625:CE625)*(1-$B615)*IF($B616=0,1,(1+$B618))-SUM($F625:CD625)*(1-$B615)*IF($B616=0,1,(1+$B618))))))</f>
        <v>395.83333333333331</v>
      </c>
      <c r="CF634" s="169">
        <f ca="1">IF(SUM($G620:CF620)&gt;0.01,0,$B615*CF625*IF($B616=0,1,(1+$B618))+IF($B614=0,0,MIN((SUM($G625:CF625)-IF(CF$2&gt;$B614*12/Prj_Step,SUM($G625:OFFSET(CF625,0,-$B614*12/Prj_Step)),0))*IF($B616=0,1,(1+$B618))*(1-$B615)/$B614/12*Параметры!CF$37,IF(CF$2=1,CF625*IF($B616=0,1,(1+$B618)),CE635+SUM($F625:CF625)*(1-$B615)*IF($B616=0,1,(1+$B618))-SUM($F625:CE625)*(1-$B615)*IF($B616=0,1,(1+$B618))))))</f>
        <v>395.83333333333331</v>
      </c>
      <c r="CG634" s="169">
        <f ca="1">IF(SUM($G620:CG620)&gt;0.01,0,$B615*CG625*IF($B616=0,1,(1+$B618))+IF($B614=0,0,MIN((SUM($G625:CG625)-IF(CG$2&gt;$B614*12/Prj_Step,SUM($G625:OFFSET(CG625,0,-$B614*12/Prj_Step)),0))*IF($B616=0,1,(1+$B618))*(1-$B615)/$B614/12*Параметры!CG$37,IF(CG$2=1,CG625*IF($B616=0,1,(1+$B618)),CF635+SUM($F625:CG625)*(1-$B615)*IF($B616=0,1,(1+$B618))-SUM($F625:CF625)*(1-$B615)*IF($B616=0,1,(1+$B618))))))</f>
        <v>395.83333333333331</v>
      </c>
      <c r="CH634" s="169">
        <f ca="1">IF(SUM($G620:CH620)&gt;0.01,0,$B615*CH625*IF($B616=0,1,(1+$B618))+IF($B614=0,0,MIN((SUM($G625:CH625)-IF(CH$2&gt;$B614*12/Prj_Step,SUM($G625:OFFSET(CH625,0,-$B614*12/Prj_Step)),0))*IF($B616=0,1,(1+$B618))*(1-$B615)/$B614/12*Параметры!CH$37,IF(CH$2=1,CH625*IF($B616=0,1,(1+$B618)),CG635+SUM($F625:CH625)*(1-$B615)*IF($B616=0,1,(1+$B618))-SUM($F625:CG625)*(1-$B615)*IF($B616=0,1,(1+$B618))))))</f>
        <v>395.83333333333331</v>
      </c>
      <c r="CI634" s="169">
        <f ca="1">IF(SUM($G620:CI620)&gt;0.01,0,$B615*CI625*IF($B616=0,1,(1+$B618))+IF($B614=0,0,MIN((SUM($G625:CI625)-IF(CI$2&gt;$B614*12/Prj_Step,SUM($G625:OFFSET(CI625,0,-$B614*12/Prj_Step)),0))*IF($B616=0,1,(1+$B618))*(1-$B615)/$B614/12*Параметры!CI$37,IF(CI$2=1,CI625*IF($B616=0,1,(1+$B618)),CH635+SUM($F625:CI625)*(1-$B615)*IF($B616=0,1,(1+$B618))-SUM($F625:CH625)*(1-$B615)*IF($B616=0,1,(1+$B618))))))</f>
        <v>395.83333333333331</v>
      </c>
      <c r="CJ634" s="169">
        <f ca="1">IF(SUM($G620:CJ620)&gt;0.01,0,$B615*CJ625*IF($B616=0,1,(1+$B618))+IF($B614=0,0,MIN((SUM($G625:CJ625)-IF(CJ$2&gt;$B614*12/Prj_Step,SUM($G625:OFFSET(CJ625,0,-$B614*12/Prj_Step)),0))*IF($B616=0,1,(1+$B618))*(1-$B615)/$B614/12*Параметры!CJ$37,IF(CJ$2=1,CJ625*IF($B616=0,1,(1+$B618)),CI635+SUM($F625:CJ625)*(1-$B615)*IF($B616=0,1,(1+$B618))-SUM($F625:CI625)*(1-$B615)*IF($B616=0,1,(1+$B618))))))</f>
        <v>395.83333333333331</v>
      </c>
      <c r="CK634" s="169">
        <f ca="1">IF(SUM($G620:CK620)&gt;0.01,0,$B615*CK625*IF($B616=0,1,(1+$B618))+IF($B614=0,0,MIN((SUM($G625:CK625)-IF(CK$2&gt;$B614*12/Prj_Step,SUM($G625:OFFSET(CK625,0,-$B614*12/Prj_Step)),0))*IF($B616=0,1,(1+$B618))*(1-$B615)/$B614/12*Параметры!CK$37,IF(CK$2=1,CK625*IF($B616=0,1,(1+$B618)),CJ635+SUM($F625:CK625)*(1-$B615)*IF($B616=0,1,(1+$B618))-SUM($F625:CJ625)*(1-$B615)*IF($B616=0,1,(1+$B618))))))</f>
        <v>395.83333333333331</v>
      </c>
      <c r="CL634" s="169">
        <f ca="1">IF(SUM($G620:CL620)&gt;0.01,0,$B615*CL625*IF($B616=0,1,(1+$B618))+IF($B614=0,0,MIN((SUM($G625:CL625)-IF(CL$2&gt;$B614*12/Prj_Step,SUM($G625:OFFSET(CL625,0,-$B614*12/Prj_Step)),0))*IF($B616=0,1,(1+$B618))*(1-$B615)/$B614/12*Параметры!CL$37,IF(CL$2=1,CL625*IF($B616=0,1,(1+$B618)),CK635+SUM($F625:CL625)*(1-$B615)*IF($B616=0,1,(1+$B618))-SUM($F625:CK625)*(1-$B615)*IF($B616=0,1,(1+$B618))))))</f>
        <v>395.83333333333331</v>
      </c>
      <c r="CM634" s="169">
        <f ca="1">IF(SUM($G620:CM620)&gt;0.01,0,$B615*CM625*IF($B616=0,1,(1+$B618))+IF($B614=0,0,MIN((SUM($G625:CM625)-IF(CM$2&gt;$B614*12/Prj_Step,SUM($G625:OFFSET(CM625,0,-$B614*12/Prj_Step)),0))*IF($B616=0,1,(1+$B618))*(1-$B615)/$B614/12*Параметры!CM$37,IF(CM$2=1,CM625*IF($B616=0,1,(1+$B618)),CL635+SUM($F625:CM625)*(1-$B615)*IF($B616=0,1,(1+$B618))-SUM($F625:CL625)*(1-$B615)*IF($B616=0,1,(1+$B618))))))</f>
        <v>395.83333333333331</v>
      </c>
      <c r="CN634" s="169">
        <f ca="1">IF(SUM($G620:CN620)&gt;0.01,0,$B615*CN625*IF($B616=0,1,(1+$B618))+IF($B614=0,0,MIN((SUM($G625:CN625)-IF(CN$2&gt;$B614*12/Prj_Step,SUM($G625:OFFSET(CN625,0,-$B614*12/Prj_Step)),0))*IF($B616=0,1,(1+$B618))*(1-$B615)/$B614/12*Параметры!CN$37,IF(CN$2=1,CN625*IF($B616=0,1,(1+$B618)),CM635+SUM($F625:CN625)*(1-$B615)*IF($B616=0,1,(1+$B618))-SUM($F625:CM625)*(1-$B615)*IF($B616=0,1,(1+$B618))))))</f>
        <v>395.83333333333331</v>
      </c>
      <c r="CO634" s="169">
        <f ca="1">IF(SUM($G620:CO620)&gt;0.01,0,$B615*CO625*IF($B616=0,1,(1+$B618))+IF($B614=0,0,MIN((SUM($G625:CO625)-IF(CO$2&gt;$B614*12/Prj_Step,SUM($G625:OFFSET(CO625,0,-$B614*12/Prj_Step)),0))*IF($B616=0,1,(1+$B618))*(1-$B615)/$B614/12*Параметры!CO$37,IF(CO$2=1,CO625*IF($B616=0,1,(1+$B618)),CN635+SUM($F625:CO625)*(1-$B615)*IF($B616=0,1,(1+$B618))-SUM($F625:CN625)*(1-$B615)*IF($B616=0,1,(1+$B618))))))</f>
        <v>395.83333333333331</v>
      </c>
      <c r="CP634" s="169">
        <f ca="1">IF(SUM($G620:CP620)&gt;0.01,0,$B615*CP625*IF($B616=0,1,(1+$B618))+IF($B614=0,0,MIN((SUM($G625:CP625)-IF(CP$2&gt;$B614*12/Prj_Step,SUM($G625:OFFSET(CP625,0,-$B614*12/Prj_Step)),0))*IF($B616=0,1,(1+$B618))*(1-$B615)/$B614/12*Параметры!CP$37,IF(CP$2=1,CP625*IF($B616=0,1,(1+$B618)),CO635+SUM($F625:CP625)*(1-$B615)*IF($B616=0,1,(1+$B618))-SUM($F625:CO625)*(1-$B615)*IF($B616=0,1,(1+$B618))))))</f>
        <v>395.83333333333331</v>
      </c>
      <c r="CQ634" s="169">
        <f ca="1">IF(SUM($G620:CQ620)&gt;0.01,0,$B615*CQ625*IF($B616=0,1,(1+$B618))+IF($B614=0,0,MIN((SUM($G625:CQ625)-IF(CQ$2&gt;$B614*12/Prj_Step,SUM($G625:OFFSET(CQ625,0,-$B614*12/Prj_Step)),0))*IF($B616=0,1,(1+$B618))*(1-$B615)/$B614/12*Параметры!CQ$37,IF(CQ$2=1,CQ625*IF($B616=0,1,(1+$B618)),CP635+SUM($F625:CQ625)*(1-$B615)*IF($B616=0,1,(1+$B618))-SUM($F625:CP625)*(1-$B615)*IF($B616=0,1,(1+$B618))))))</f>
        <v>395.83333333333331</v>
      </c>
      <c r="CR634" s="169">
        <f ca="1">IF(SUM($G620:CR620)&gt;0.01,0,$B615*CR625*IF($B616=0,1,(1+$B618))+IF($B614=0,0,MIN((SUM($G625:CR625)-IF(CR$2&gt;$B614*12/Prj_Step,SUM($G625:OFFSET(CR625,0,-$B614*12/Prj_Step)),0))*IF($B616=0,1,(1+$B618))*(1-$B615)/$B614/12*Параметры!CR$37,IF(CR$2=1,CR625*IF($B616=0,1,(1+$B618)),CQ635+SUM($F625:CR625)*(1-$B615)*IF($B616=0,1,(1+$B618))-SUM($F625:CQ625)*(1-$B615)*IF($B616=0,1,(1+$B618))))))</f>
        <v>395.83333333333331</v>
      </c>
      <c r="CS634" s="169">
        <f ca="1">IF(SUM($G620:CS620)&gt;0.01,0,$B615*CS625*IF($B616=0,1,(1+$B618))+IF($B614=0,0,MIN((SUM($G625:CS625)-IF(CS$2&gt;$B614*12/Prj_Step,SUM($G625:OFFSET(CS625,0,-$B614*12/Prj_Step)),0))*IF($B616=0,1,(1+$B618))*(1-$B615)/$B614/12*Параметры!CS$37,IF(CS$2=1,CS625*IF($B616=0,1,(1+$B618)),CR635+SUM($F625:CS625)*(1-$B615)*IF($B616=0,1,(1+$B618))-SUM($F625:CR625)*(1-$B615)*IF($B616=0,1,(1+$B618))))))</f>
        <v>395.83333333333331</v>
      </c>
      <c r="CT634" s="169">
        <f ca="1">IF(SUM($G620:CT620)&gt;0.01,0,$B615*CT625*IF($B616=0,1,(1+$B618))+IF($B614=0,0,MIN((SUM($G625:CT625)-IF(CT$2&gt;$B614*12/Prj_Step,SUM($G625:OFFSET(CT625,0,-$B614*12/Prj_Step)),0))*IF($B616=0,1,(1+$B618))*(1-$B615)/$B614/12*Параметры!CT$37,IF(CT$2=1,CT625*IF($B616=0,1,(1+$B618)),CS635+SUM($F625:CT625)*(1-$B615)*IF($B616=0,1,(1+$B618))-SUM($F625:CS625)*(1-$B615)*IF($B616=0,1,(1+$B618))))))</f>
        <v>395.83333333333331</v>
      </c>
      <c r="CU634" s="169">
        <f ca="1">IF(SUM($G620:CU620)&gt;0.01,0,$B615*CU625*IF($B616=0,1,(1+$B618))+IF($B614=0,0,MIN((SUM($G625:CU625)-IF(CU$2&gt;$B614*12/Prj_Step,SUM($G625:OFFSET(CU625,0,-$B614*12/Prj_Step)),0))*IF($B616=0,1,(1+$B618))*(1-$B615)/$B614/12*Параметры!CU$37,IF(CU$2=1,CU625*IF($B616=0,1,(1+$B618)),CT635+SUM($F625:CU625)*(1-$B615)*IF($B616=0,1,(1+$B618))-SUM($F625:CT625)*(1-$B615)*IF($B616=0,1,(1+$B618))))))</f>
        <v>395.83333333333331</v>
      </c>
      <c r="CV634" s="169">
        <f ca="1">IF(SUM($G620:CV620)&gt;0.01,0,$B615*CV625*IF($B616=0,1,(1+$B618))+IF($B614=0,0,MIN((SUM($G625:CV625)-IF(CV$2&gt;$B614*12/Prj_Step,SUM($G625:OFFSET(CV625,0,-$B614*12/Prj_Step)),0))*IF($B616=0,1,(1+$B618))*(1-$B615)/$B614/12*Параметры!CV$37,IF(CV$2=1,CV625*IF($B616=0,1,(1+$B618)),CU635+SUM($F625:CV625)*(1-$B615)*IF($B616=0,1,(1+$B618))-SUM($F625:CU625)*(1-$B615)*IF($B616=0,1,(1+$B618))))))</f>
        <v>395.83333333333331</v>
      </c>
      <c r="CW634" s="169">
        <f ca="1">IF(SUM($G620:CW620)&gt;0.01,0,$B615*CW625*IF($B616=0,1,(1+$B618))+IF($B614=0,0,MIN((SUM($G625:CW625)-IF(CW$2&gt;$B614*12/Prj_Step,SUM($G625:OFFSET(CW625,0,-$B614*12/Prj_Step)),0))*IF($B616=0,1,(1+$B618))*(1-$B615)/$B614/12*Параметры!CW$37,IF(CW$2=1,CW625*IF($B616=0,1,(1+$B618)),CV635+SUM($F625:CW625)*(1-$B615)*IF($B616=0,1,(1+$B618))-SUM($F625:CV625)*(1-$B615)*IF($B616=0,1,(1+$B618))))))</f>
        <v>395.83333333333331</v>
      </c>
      <c r="CX634" s="169">
        <f ca="1">IF(SUM($G620:CX620)&gt;0.01,0,$B615*CX625*IF($B616=0,1,(1+$B618))+IF($B614=0,0,MIN((SUM($G625:CX625)-IF(CX$2&gt;$B614*12/Prj_Step,SUM($G625:OFFSET(CX625,0,-$B614*12/Prj_Step)),0))*IF($B616=0,1,(1+$B618))*(1-$B615)/$B614/12*Параметры!CX$37,IF(CX$2=1,CX625*IF($B616=0,1,(1+$B618)),CW635+SUM($F625:CX625)*(1-$B615)*IF($B616=0,1,(1+$B618))-SUM($F625:CW625)*(1-$B615)*IF($B616=0,1,(1+$B618))))))</f>
        <v>395.83333333333331</v>
      </c>
      <c r="CY634" s="169">
        <f ca="1">IF(SUM($G620:CY620)&gt;0.01,0,$B615*CY625*IF($B616=0,1,(1+$B618))+IF($B614=0,0,MIN((SUM($G625:CY625)-IF(CY$2&gt;$B614*12/Prj_Step,SUM($G625:OFFSET(CY625,0,-$B614*12/Prj_Step)),0))*IF($B616=0,1,(1+$B618))*(1-$B615)/$B614/12*Параметры!CY$37,IF(CY$2=1,CY625*IF($B616=0,1,(1+$B618)),CX635+SUM($F625:CY625)*(1-$B615)*IF($B616=0,1,(1+$B618))-SUM($F625:CX625)*(1-$B615)*IF($B616=0,1,(1+$B618))))))</f>
        <v>395.83333333333331</v>
      </c>
      <c r="CZ634" s="169">
        <f ca="1">IF(SUM($G620:CZ620)&gt;0.01,0,$B615*CZ625*IF($B616=0,1,(1+$B618))+IF($B614=0,0,MIN((SUM($G625:CZ625)-IF(CZ$2&gt;$B614*12/Prj_Step,SUM($G625:OFFSET(CZ625,0,-$B614*12/Prj_Step)),0))*IF($B616=0,1,(1+$B618))*(1-$B615)/$B614/12*Параметры!CZ$37,IF(CZ$2=1,CZ625*IF($B616=0,1,(1+$B618)),CY635+SUM($F625:CZ625)*(1-$B615)*IF($B616=0,1,(1+$B618))-SUM($F625:CY625)*(1-$B615)*IF($B616=0,1,(1+$B618))))))</f>
        <v>395.83333333333331</v>
      </c>
      <c r="DA634" s="169">
        <f ca="1">IF(SUM($G620:DA620)&gt;0.01,0,$B615*DA625*IF($B616=0,1,(1+$B618))+IF($B614=0,0,MIN((SUM($G625:DA625)-IF(DA$2&gt;$B614*12/Prj_Step,SUM($G625:OFFSET(DA625,0,-$B614*12/Prj_Step)),0))*IF($B616=0,1,(1+$B618))*(1-$B615)/$B614/12*Параметры!DA$37,IF(DA$2=1,DA625*IF($B616=0,1,(1+$B618)),CZ635+SUM($F625:DA625)*(1-$B615)*IF($B616=0,1,(1+$B618))-SUM($F625:CZ625)*(1-$B615)*IF($B616=0,1,(1+$B618))))))</f>
        <v>395.83333333333331</v>
      </c>
      <c r="DB634" s="169">
        <f ca="1">IF(SUM($G620:DB620)&gt;0.01,0,$B615*DB625*IF($B616=0,1,(1+$B618))+IF($B614=0,0,MIN((SUM($G625:DB625)-IF(DB$2&gt;$B614*12/Prj_Step,SUM($G625:OFFSET(DB625,0,-$B614*12/Prj_Step)),0))*IF($B616=0,1,(1+$B618))*(1-$B615)/$B614/12*Параметры!DB$37,IF(DB$2=1,DB625*IF($B616=0,1,(1+$B618)),DA635+SUM($F625:DB625)*(1-$B615)*IF($B616=0,1,(1+$B618))-SUM($F625:DA625)*(1-$B615)*IF($B616=0,1,(1+$B618))))))</f>
        <v>395.83333333333331</v>
      </c>
      <c r="DC634" s="169">
        <f ca="1">IF(SUM($G620:DC620)&gt;0.01,0,$B615*DC625*IF($B616=0,1,(1+$B618))+IF($B614=0,0,MIN((SUM($G625:DC625)-IF(DC$2&gt;$B614*12/Prj_Step,SUM($G625:OFFSET(DC625,0,-$B614*12/Prj_Step)),0))*IF($B616=0,1,(1+$B618))*(1-$B615)/$B614/12*Параметры!DC$37,IF(DC$2=1,DC625*IF($B616=0,1,(1+$B618)),DB635+SUM($F625:DC625)*(1-$B615)*IF($B616=0,1,(1+$B618))-SUM($F625:DB625)*(1-$B615)*IF($B616=0,1,(1+$B618))))))</f>
        <v>395.83333333333331</v>
      </c>
      <c r="DD634" s="169">
        <f ca="1">IF(SUM($G620:DD620)&gt;0.01,0,$B615*DD625*IF($B616=0,1,(1+$B618))+IF($B614=0,0,MIN((SUM($G625:DD625)-IF(DD$2&gt;$B614*12/Prj_Step,SUM($G625:OFFSET(DD625,0,-$B614*12/Prj_Step)),0))*IF($B616=0,1,(1+$B618))*(1-$B615)/$B614/12*Параметры!DD$37,IF(DD$2=1,DD625*IF($B616=0,1,(1+$B618)),DC635+SUM($F625:DD625)*(1-$B615)*IF($B616=0,1,(1+$B618))-SUM($F625:DC625)*(1-$B615)*IF($B616=0,1,(1+$B618))))))</f>
        <v>395.83333333333331</v>
      </c>
      <c r="DE634" s="169">
        <f ca="1">IF(SUM($G620:DE620)&gt;0.01,0,$B615*DE625*IF($B616=0,1,(1+$B618))+IF($B614=0,0,MIN((SUM($G625:DE625)-IF(DE$2&gt;$B614*12/Prj_Step,SUM($G625:OFFSET(DE625,0,-$B614*12/Prj_Step)),0))*IF($B616=0,1,(1+$B618))*(1-$B615)/$B614/12*Параметры!DE$37,IF(DE$2=1,DE625*IF($B616=0,1,(1+$B618)),DD635+SUM($F625:DE625)*(1-$B615)*IF($B616=0,1,(1+$B618))-SUM($F625:DD625)*(1-$B615)*IF($B616=0,1,(1+$B618))))))</f>
        <v>395.83333333333331</v>
      </c>
      <c r="DF634" s="169">
        <f ca="1">IF(SUM($G620:DF620)&gt;0.01,0,$B615*DF625*IF($B616=0,1,(1+$B618))+IF($B614=0,0,MIN((SUM($G625:DF625)-IF(DF$2&gt;$B614*12/Prj_Step,SUM($G625:OFFSET(DF625,0,-$B614*12/Prj_Step)),0))*IF($B616=0,1,(1+$B618))*(1-$B615)/$B614/12*Параметры!DF$37,IF(DF$2=1,DF625*IF($B616=0,1,(1+$B618)),DE635+SUM($F625:DF625)*(1-$B615)*IF($B616=0,1,(1+$B618))-SUM($F625:DE625)*(1-$B615)*IF($B616=0,1,(1+$B618))))))</f>
        <v>395.83333333333331</v>
      </c>
      <c r="DG634" s="169">
        <f ca="1">IF(SUM($G620:DG620)&gt;0.01,0,$B615*DG625*IF($B616=0,1,(1+$B618))+IF($B614=0,0,MIN((SUM($G625:DG625)-IF(DG$2&gt;$B614*12/Prj_Step,SUM($G625:OFFSET(DG625,0,-$B614*12/Prj_Step)),0))*IF($B616=0,1,(1+$B618))*(1-$B615)/$B614/12*Параметры!DG$37,IF(DG$2=1,DG625*IF($B616=0,1,(1+$B618)),DF635+SUM($F625:DG625)*(1-$B615)*IF($B616=0,1,(1+$B618))-SUM($F625:DF625)*(1-$B615)*IF($B616=0,1,(1+$B618))))))</f>
        <v>395.83333333333331</v>
      </c>
      <c r="DH634" s="169">
        <f ca="1">IF(SUM($G620:DH620)&gt;0.01,0,$B615*DH625*IF($B616=0,1,(1+$B618))+IF($B614=0,0,MIN((SUM($G625:DH625)-IF(DH$2&gt;$B614*12/Prj_Step,SUM($G625:OFFSET(DH625,0,-$B614*12/Prj_Step)),0))*IF($B616=0,1,(1+$B618))*(1-$B615)/$B614/12*Параметры!DH$37,IF(DH$2=1,DH625*IF($B616=0,1,(1+$B618)),DG635+SUM($F625:DH625)*(1-$B615)*IF($B616=0,1,(1+$B618))-SUM($F625:DG625)*(1-$B615)*IF($B616=0,1,(1+$B618))))))</f>
        <v>395.83333333333331</v>
      </c>
      <c r="DI634" s="169">
        <f ca="1">IF(SUM($G620:DI620)&gt;0.01,0,$B615*DI625*IF($B616=0,1,(1+$B618))+IF($B614=0,0,MIN((SUM($G625:DI625)-IF(DI$2&gt;$B614*12/Prj_Step,SUM($G625:OFFSET(DI625,0,-$B614*12/Prj_Step)),0))*IF($B616=0,1,(1+$B618))*(1-$B615)/$B614/12*Параметры!DI$37,IF(DI$2=1,DI625*IF($B616=0,1,(1+$B618)),DH635+SUM($F625:DI625)*(1-$B615)*IF($B616=0,1,(1+$B618))-SUM($F625:DH625)*(1-$B615)*IF($B616=0,1,(1+$B618))))))</f>
        <v>395.83333333333331</v>
      </c>
      <c r="DJ634" s="169">
        <f ca="1">IF(SUM($G620:DJ620)&gt;0.01,0,$B615*DJ625*IF($B616=0,1,(1+$B618))+IF($B614=0,0,MIN((SUM($G625:DJ625)-IF(DJ$2&gt;$B614*12/Prj_Step,SUM($G625:OFFSET(DJ625,0,-$B614*12/Prj_Step)),0))*IF($B616=0,1,(1+$B618))*(1-$B615)/$B614/12*Параметры!DJ$37,IF(DJ$2=1,DJ625*IF($B616=0,1,(1+$B618)),DI635+SUM($F625:DJ625)*(1-$B615)*IF($B616=0,1,(1+$B618))-SUM($F625:DI625)*(1-$B615)*IF($B616=0,1,(1+$B618))))))</f>
        <v>395.83333333333331</v>
      </c>
      <c r="DK634" s="169">
        <f ca="1">IF(SUM($G620:DK620)&gt;0.01,0,$B615*DK625*IF($B616=0,1,(1+$B618))+IF($B614=0,0,MIN((SUM($G625:DK625)-IF(DK$2&gt;$B614*12/Prj_Step,SUM($G625:OFFSET(DK625,0,-$B614*12/Prj_Step)),0))*IF($B616=0,1,(1+$B618))*(1-$B615)/$B614/12*Параметры!DK$37,IF(DK$2=1,DK625*IF($B616=0,1,(1+$B618)),DJ635+SUM($F625:DK625)*(1-$B615)*IF($B616=0,1,(1+$B618))-SUM($F625:DJ625)*(1-$B615)*IF($B616=0,1,(1+$B618))))))</f>
        <v>395.83333333333331</v>
      </c>
      <c r="DL634" s="169">
        <f ca="1">IF(SUM($G620:DL620)&gt;0.01,0,$B615*DL625*IF($B616=0,1,(1+$B618))+IF($B614=0,0,MIN((SUM($G625:DL625)-IF(DL$2&gt;$B614*12/Prj_Step,SUM($G625:OFFSET(DL625,0,-$B614*12/Prj_Step)),0))*IF($B616=0,1,(1+$B618))*(1-$B615)/$B614/12*Параметры!DL$37,IF(DL$2=1,DL625*IF($B616=0,1,(1+$B618)),DK635+SUM($F625:DL625)*(1-$B615)*IF($B616=0,1,(1+$B618))-SUM($F625:DK625)*(1-$B615)*IF($B616=0,1,(1+$B618))))))</f>
        <v>395.83333333333331</v>
      </c>
      <c r="DM634" s="169">
        <f ca="1">IF(SUM($G620:DM620)&gt;0.01,0,$B615*DM625*IF($B616=0,1,(1+$B618))+IF($B614=0,0,MIN((SUM($G625:DM625)-IF(DM$2&gt;$B614*12/Prj_Step,SUM($G625:OFFSET(DM625,0,-$B614*12/Prj_Step)),0))*IF($B616=0,1,(1+$B618))*(1-$B615)/$B614/12*Параметры!DM$37,IF(DM$2=1,DM625*IF($B616=0,1,(1+$B618)),DL635+SUM($F625:DM625)*(1-$B615)*IF($B616=0,1,(1+$B618))-SUM($F625:DL625)*(1-$B615)*IF($B616=0,1,(1+$B618))))))</f>
        <v>395.83333333333331</v>
      </c>
      <c r="DN634" s="169">
        <f ca="1">IF(SUM($G620:DN620)&gt;0.01,0,$B615*DN625*IF($B616=0,1,(1+$B618))+IF($B614=0,0,MIN((SUM($G625:DN625)-IF(DN$2&gt;$B614*12/Prj_Step,SUM($G625:OFFSET(DN625,0,-$B614*12/Prj_Step)),0))*IF($B616=0,1,(1+$B618))*(1-$B615)/$B614/12*Параметры!DN$37,IF(DN$2=1,DN625*IF($B616=0,1,(1+$B618)),DM635+SUM($F625:DN625)*(1-$B615)*IF($B616=0,1,(1+$B618))-SUM($F625:DM625)*(1-$B615)*IF($B616=0,1,(1+$B618))))))</f>
        <v>395.83333333333331</v>
      </c>
      <c r="DO634" s="169">
        <f ca="1">IF(SUM($G620:DO620)&gt;0.01,0,$B615*DO625*IF($B616=0,1,(1+$B618))+IF($B614=0,0,MIN((SUM($G625:DO625)-IF(DO$2&gt;$B614*12/Prj_Step,SUM($G625:OFFSET(DO625,0,-$B614*12/Prj_Step)),0))*IF($B616=0,1,(1+$B618))*(1-$B615)/$B614/12*Параметры!DO$37,IF(DO$2=1,DO625*IF($B616=0,1,(1+$B618)),DN635+SUM($F625:DO625)*(1-$B615)*IF($B616=0,1,(1+$B618))-SUM($F625:DN625)*(1-$B615)*IF($B616=0,1,(1+$B618))))))</f>
        <v>395.83333333333331</v>
      </c>
      <c r="DP634" s="169">
        <f ca="1">IF(SUM($G620:DP620)&gt;0.01,0,$B615*DP625*IF($B616=0,1,(1+$B618))+IF($B614=0,0,MIN((SUM($G625:DP625)-IF(DP$2&gt;$B614*12/Prj_Step,SUM($G625:OFFSET(DP625,0,-$B614*12/Prj_Step)),0))*IF($B616=0,1,(1+$B618))*(1-$B615)/$B614/12*Параметры!DP$37,IF(DP$2=1,DP625*IF($B616=0,1,(1+$B618)),DO635+SUM($F625:DP625)*(1-$B615)*IF($B616=0,1,(1+$B618))-SUM($F625:DO625)*(1-$B615)*IF($B616=0,1,(1+$B618))))))</f>
        <v>395.83333333333331</v>
      </c>
      <c r="DQ634" s="169">
        <f ca="1">IF(SUM($G620:DQ620)&gt;0.01,0,$B615*DQ625*IF($B616=0,1,(1+$B618))+IF($B614=0,0,MIN((SUM($G625:DQ625)-IF(DQ$2&gt;$B614*12/Prj_Step,SUM($G625:OFFSET(DQ625,0,-$B614*12/Prj_Step)),0))*IF($B616=0,1,(1+$B618))*(1-$B615)/$B614/12*Параметры!DQ$37,IF(DQ$2=1,DQ625*IF($B616=0,1,(1+$B618)),DP635+SUM($F625:DQ625)*(1-$B615)*IF($B616=0,1,(1+$B618))-SUM($F625:DP625)*(1-$B615)*IF($B616=0,1,(1+$B618))))))</f>
        <v>395.83333333333331</v>
      </c>
      <c r="DR634" s="169">
        <f ca="1">IF(SUM($G620:DR620)&gt;0.01,0,$B615*DR625*IF($B616=0,1,(1+$B618))+IF($B614=0,0,MIN((SUM($G625:DR625)-IF(DR$2&gt;$B614*12/Prj_Step,SUM($G625:OFFSET(DR625,0,-$B614*12/Prj_Step)),0))*IF($B616=0,1,(1+$B618))*(1-$B615)/$B614/12*Параметры!DR$37,IF(DR$2=1,DR625*IF($B616=0,1,(1+$B618)),DQ635+SUM($F625:DR625)*(1-$B615)*IF($B616=0,1,(1+$B618))-SUM($F625:DQ625)*(1-$B615)*IF($B616=0,1,(1+$B618))))))</f>
        <v>395.83333333333331</v>
      </c>
      <c r="DS634" s="169">
        <f ca="1">IF(SUM($G620:DS620)&gt;0.01,0,$B615*DS625*IF($B616=0,1,(1+$B618))+IF($B614=0,0,MIN((SUM($G625:DS625)-IF(DS$2&gt;$B614*12/Prj_Step,SUM($G625:OFFSET(DS625,0,-$B614*12/Prj_Step)),0))*IF($B616=0,1,(1+$B618))*(1-$B615)/$B614/12*Параметры!DS$37,IF(DS$2=1,DS625*IF($B616=0,1,(1+$B618)),DR635+SUM($F625:DS625)*(1-$B615)*IF($B616=0,1,(1+$B618))-SUM($F625:DR625)*(1-$B615)*IF($B616=0,1,(1+$B618))))))</f>
        <v>395.83333333333331</v>
      </c>
      <c r="DT634" s="169">
        <f ca="1">IF(SUM($G620:DT620)&gt;0.01,0,$B615*DT625*IF($B616=0,1,(1+$B618))+IF($B614=0,0,MIN((SUM($G625:DT625)-IF(DT$2&gt;$B614*12/Prj_Step,SUM($G625:OFFSET(DT625,0,-$B614*12/Prj_Step)),0))*IF($B616=0,1,(1+$B618))*(1-$B615)/$B614/12*Параметры!DT$37,IF(DT$2=1,DT625*IF($B616=0,1,(1+$B618)),DS635+SUM($F625:DT625)*(1-$B615)*IF($B616=0,1,(1+$B618))-SUM($F625:DS625)*(1-$B615)*IF($B616=0,1,(1+$B618))))))</f>
        <v>395.83333333333331</v>
      </c>
      <c r="DU634" s="169">
        <f ca="1">IF(SUM($G620:DU620)&gt;0.01,0,$B615*DU625*IF($B616=0,1,(1+$B618))+IF($B614=0,0,MIN((SUM($G625:DU625)-IF(DU$2&gt;$B614*12/Prj_Step,SUM($G625:OFFSET(DU625,0,-$B614*12/Prj_Step)),0))*IF($B616=0,1,(1+$B618))*(1-$B615)/$B614/12*Параметры!DU$37,IF(DU$2=1,DU625*IF($B616=0,1,(1+$B618)),DT635+SUM($F625:DU625)*(1-$B615)*IF($B616=0,1,(1+$B618))-SUM($F625:DT625)*(1-$B615)*IF($B616=0,1,(1+$B618))))))</f>
        <v>395.83333333333331</v>
      </c>
      <c r="DV634" s="169">
        <f ca="1">IF(SUM($G620:DV620)&gt;0.01,0,$B615*DV625*IF($B616=0,1,(1+$B618))+IF($B614=0,0,MIN((SUM($G625:DV625)-IF(DV$2&gt;$B614*12/Prj_Step,SUM($G625:OFFSET(DV625,0,-$B614*12/Prj_Step)),0))*IF($B616=0,1,(1+$B618))*(1-$B615)/$B614/12*Параметры!DV$37,IF(DV$2=1,DV625*IF($B616=0,1,(1+$B618)),DU635+SUM($F625:DV625)*(1-$B615)*IF($B616=0,1,(1+$B618))-SUM($F625:DU625)*(1-$B615)*IF($B616=0,1,(1+$B618))))))</f>
        <v>395.83333333328483</v>
      </c>
      <c r="DW634" s="169"/>
      <c r="DX634" s="177">
        <f ca="1">SUM(G634:DW634)</f>
        <v>47500</v>
      </c>
    </row>
    <row r="635" spans="1:128" outlineLevel="1" x14ac:dyDescent="0.2">
      <c r="A635" s="168" t="str">
        <f ca="1">Language!A$924</f>
        <v>балансовая стоимость (налоговая)</v>
      </c>
      <c r="B635" s="200"/>
      <c r="C635" s="147" t="str">
        <f t="shared" ca="1" si="1179"/>
        <v>тыс. руб.</v>
      </c>
      <c r="D635" s="158">
        <v>1</v>
      </c>
      <c r="E635" s="154" t="s">
        <v>708</v>
      </c>
      <c r="F635" s="6" t="s">
        <v>3083</v>
      </c>
      <c r="G635" s="169">
        <f ca="1">IF(SUM($G620:G620)&gt;0.01,0,SUM($G625:G625)*IF($B616=0,1,(1+$B618))-SUM($G634:G634))</f>
        <v>47104.166666666664</v>
      </c>
      <c r="H635" s="169">
        <f ca="1">IF(SUM($G620:H620)&gt;0.01,0,SUM($G625:H625)*IF($B616=0,1,(1+$B618))-SUM($G634:H634))</f>
        <v>46708.333333333336</v>
      </c>
      <c r="I635" s="169">
        <f ca="1">IF(SUM($G620:I620)&gt;0.01,0,SUM($G625:I625)*IF($B616=0,1,(1+$B618))-SUM($G634:I634))</f>
        <v>46312.5</v>
      </c>
      <c r="J635" s="169">
        <f ca="1">IF(SUM($G620:J620)&gt;0.01,0,SUM($G625:J625)*IF($B616=0,1,(1+$B618))-SUM($G634:J634))</f>
        <v>45916.666666666664</v>
      </c>
      <c r="K635" s="169">
        <f ca="1">IF(SUM($G620:K620)&gt;0.01,0,SUM($G625:K625)*IF($B616=0,1,(1+$B618))-SUM($G634:K634))</f>
        <v>45520.833333333336</v>
      </c>
      <c r="L635" s="169">
        <f ca="1">IF(SUM($G620:L620)&gt;0.01,0,SUM($G625:L625)*IF($B616=0,1,(1+$B618))-SUM($G634:L634))</f>
        <v>45125</v>
      </c>
      <c r="M635" s="169">
        <f ca="1">IF(SUM($G620:M620)&gt;0.01,0,SUM($G625:M625)*IF($B616=0,1,(1+$B618))-SUM($G634:M634))</f>
        <v>44729.166666666664</v>
      </c>
      <c r="N635" s="169">
        <f ca="1">IF(SUM($G620:N620)&gt;0.01,0,SUM($G625:N625)*IF($B616=0,1,(1+$B618))-SUM($G634:N634))</f>
        <v>44333.333333333336</v>
      </c>
      <c r="O635" s="169">
        <f ca="1">IF(SUM($G620:O620)&gt;0.01,0,SUM($G625:O625)*IF($B616=0,1,(1+$B618))-SUM($G634:O634))</f>
        <v>43937.5</v>
      </c>
      <c r="P635" s="169">
        <f ca="1">IF(SUM($G620:P620)&gt;0.01,0,SUM($G625:P625)*IF($B616=0,1,(1+$B618))-SUM($G634:P634))</f>
        <v>43541.666666666664</v>
      </c>
      <c r="Q635" s="169">
        <f ca="1">IF(SUM($G620:Q620)&gt;0.01,0,SUM($G625:Q625)*IF($B616=0,1,(1+$B618))-SUM($G634:Q634))</f>
        <v>43145.833333333336</v>
      </c>
      <c r="R635" s="169">
        <f ca="1">IF(SUM($G620:R620)&gt;0.01,0,SUM($G625:R625)*IF($B616=0,1,(1+$B618))-SUM($G634:R634))</f>
        <v>42750</v>
      </c>
      <c r="S635" s="169">
        <f ca="1">IF(SUM($G620:S620)&gt;0.01,0,SUM($G625:S625)*IF($B616=0,1,(1+$B618))-SUM($G634:S634))</f>
        <v>42354.166666666664</v>
      </c>
      <c r="T635" s="169">
        <f ca="1">IF(SUM($G620:T620)&gt;0.01,0,SUM($G625:T625)*IF($B616=0,1,(1+$B618))-SUM($G634:T634))</f>
        <v>41958.333333333336</v>
      </c>
      <c r="U635" s="169">
        <f ca="1">IF(SUM($G620:U620)&gt;0.01,0,SUM($G625:U625)*IF($B616=0,1,(1+$B618))-SUM($G634:U634))</f>
        <v>41562.5</v>
      </c>
      <c r="V635" s="169">
        <f ca="1">IF(SUM($G620:V620)&gt;0.01,0,SUM($G625:V625)*IF($B616=0,1,(1+$B618))-SUM($G634:V634))</f>
        <v>41166.666666666672</v>
      </c>
      <c r="W635" s="169">
        <f ca="1">IF(SUM($G620:W620)&gt;0.01,0,SUM($G625:W625)*IF($B616=0,1,(1+$B618))-SUM($G634:W634))</f>
        <v>40770.833333333336</v>
      </c>
      <c r="X635" s="169">
        <f ca="1">IF(SUM($G620:X620)&gt;0.01,0,SUM($G625:X625)*IF($B616=0,1,(1+$B618))-SUM($G634:X634))</f>
        <v>40375</v>
      </c>
      <c r="Y635" s="169">
        <f ca="1">IF(SUM($G620:Y620)&gt;0.01,0,SUM($G625:Y625)*IF($B616=0,1,(1+$B618))-SUM($G634:Y634))</f>
        <v>39979.166666666672</v>
      </c>
      <c r="Z635" s="169">
        <f ca="1">IF(SUM($G620:Z620)&gt;0.01,0,SUM($G625:Z625)*IF($B616=0,1,(1+$B618))-SUM($G634:Z634))</f>
        <v>39583.333333333336</v>
      </c>
      <c r="AA635" s="169">
        <f ca="1">IF(SUM($G620:AA620)&gt;0.01,0,SUM($G625:AA625)*IF($B616=0,1,(1+$B618))-SUM($G634:AA634))</f>
        <v>39187.5</v>
      </c>
      <c r="AB635" s="169">
        <f ca="1">IF(SUM($G620:AB620)&gt;0.01,0,SUM($G625:AB625)*IF($B616=0,1,(1+$B618))-SUM($G634:AB634))</f>
        <v>38791.666666666672</v>
      </c>
      <c r="AC635" s="169">
        <f ca="1">IF(SUM($G620:AC620)&gt;0.01,0,SUM($G625:AC625)*IF($B616=0,1,(1+$B618))-SUM($G634:AC634))</f>
        <v>38395.833333333336</v>
      </c>
      <c r="AD635" s="169">
        <f ca="1">IF(SUM($G620:AD620)&gt;0.01,0,SUM($G625:AD625)*IF($B616=0,1,(1+$B618))-SUM($G634:AD634))</f>
        <v>38000</v>
      </c>
      <c r="AE635" s="169">
        <f ca="1">IF(SUM($G620:AE620)&gt;0.01,0,SUM($G625:AE625)*IF($B616=0,1,(1+$B618))-SUM($G634:AE634))</f>
        <v>37604.166666666664</v>
      </c>
      <c r="AF635" s="169">
        <f ca="1">IF(SUM($G620:AF620)&gt;0.01,0,SUM($G625:AF625)*IF($B616=0,1,(1+$B618))-SUM($G634:AF634))</f>
        <v>37208.333333333328</v>
      </c>
      <c r="AG635" s="169">
        <f ca="1">IF(SUM($G620:AG620)&gt;0.01,0,SUM($G625:AG625)*IF($B616=0,1,(1+$B618))-SUM($G634:AG634))</f>
        <v>36812.5</v>
      </c>
      <c r="AH635" s="169">
        <f ca="1">IF(SUM($G620:AH620)&gt;0.01,0,SUM($G625:AH625)*IF($B616=0,1,(1+$B618))-SUM($G634:AH634))</f>
        <v>36416.666666666664</v>
      </c>
      <c r="AI635" s="169">
        <f ca="1">IF(SUM($G620:AI620)&gt;0.01,0,SUM($G625:AI625)*IF($B616=0,1,(1+$B618))-SUM($G634:AI634))</f>
        <v>36020.833333333328</v>
      </c>
      <c r="AJ635" s="169">
        <f ca="1">IF(SUM($G620:AJ620)&gt;0.01,0,SUM($G625:AJ625)*IF($B616=0,1,(1+$B618))-SUM($G634:AJ634))</f>
        <v>35625</v>
      </c>
      <c r="AK635" s="169">
        <f ca="1">IF(SUM($G620:AK620)&gt;0.01,0,SUM($G625:AK625)*IF($B616=0,1,(1+$B618))-SUM($G634:AK634))</f>
        <v>35229.166666666664</v>
      </c>
      <c r="AL635" s="169">
        <f ca="1">IF(SUM($G620:AL620)&gt;0.01,0,SUM($G625:AL625)*IF($B616=0,1,(1+$B618))-SUM($G634:AL634))</f>
        <v>34833.333333333328</v>
      </c>
      <c r="AM635" s="169">
        <f ca="1">IF(SUM($G620:AM620)&gt;0.01,0,SUM($G625:AM625)*IF($B616=0,1,(1+$B618))-SUM($G634:AM634))</f>
        <v>34437.499999999993</v>
      </c>
      <c r="AN635" s="169">
        <f ca="1">IF(SUM($G620:AN620)&gt;0.01,0,SUM($G625:AN625)*IF($B616=0,1,(1+$B618))-SUM($G634:AN634))</f>
        <v>34041.666666666657</v>
      </c>
      <c r="AO635" s="169">
        <f ca="1">IF(SUM($G620:AO620)&gt;0.01,0,SUM($G625:AO625)*IF($B616=0,1,(1+$B618))-SUM($G634:AO634))</f>
        <v>33645.833333333328</v>
      </c>
      <c r="AP635" s="169">
        <f ca="1">IF(SUM($G620:AP620)&gt;0.01,0,SUM($G625:AP625)*IF($B616=0,1,(1+$B618))-SUM($G634:AP634))</f>
        <v>33249.999999999993</v>
      </c>
      <c r="AQ635" s="169">
        <f ca="1">IF(SUM($G620:AQ620)&gt;0.01,0,SUM($G625:AQ625)*IF($B616=0,1,(1+$B618))-SUM($G634:AQ634))</f>
        <v>32854.166666666657</v>
      </c>
      <c r="AR635" s="169">
        <f ca="1">IF(SUM($G620:AR620)&gt;0.01,0,SUM($G625:AR625)*IF($B616=0,1,(1+$B618))-SUM($G634:AR634))</f>
        <v>32458.333333333325</v>
      </c>
      <c r="AS635" s="169">
        <f ca="1">IF(SUM($G620:AS620)&gt;0.01,0,SUM($G625:AS625)*IF($B616=0,1,(1+$B618))-SUM($G634:AS634))</f>
        <v>32062.499999999993</v>
      </c>
      <c r="AT635" s="169">
        <f ca="1">IF(SUM($G620:AT620)&gt;0.01,0,SUM($G625:AT625)*IF($B616=0,1,(1+$B618))-SUM($G634:AT634))</f>
        <v>31666.666666666657</v>
      </c>
      <c r="AU635" s="169">
        <f ca="1">IF(SUM($G620:AU620)&gt;0.01,0,SUM($G625:AU625)*IF($B616=0,1,(1+$B618))-SUM($G634:AU634))</f>
        <v>31270.833333333321</v>
      </c>
      <c r="AV635" s="169">
        <f ca="1">IF(SUM($G620:AV620)&gt;0.01,0,SUM($G625:AV625)*IF($B616=0,1,(1+$B618))-SUM($G634:AV634))</f>
        <v>30874.999999999989</v>
      </c>
      <c r="AW635" s="169">
        <f ca="1">IF(SUM($G620:AW620)&gt;0.01,0,SUM($G625:AW625)*IF($B616=0,1,(1+$B618))-SUM($G634:AW634))</f>
        <v>30479.166666666657</v>
      </c>
      <c r="AX635" s="169">
        <f ca="1">IF(SUM($G620:AX620)&gt;0.01,0,SUM($G625:AX625)*IF($B616=0,1,(1+$B618))-SUM($G634:AX634))</f>
        <v>30083.333333333325</v>
      </c>
      <c r="AY635" s="169">
        <f ca="1">IF(SUM($G620:AY620)&gt;0.01,0,SUM($G625:AY625)*IF($B616=0,1,(1+$B618))-SUM($G634:AY634))</f>
        <v>29687.499999999993</v>
      </c>
      <c r="AZ635" s="169">
        <f ca="1">IF(SUM($G620:AZ620)&gt;0.01,0,SUM($G625:AZ625)*IF($B616=0,1,(1+$B618))-SUM($G634:AZ634))</f>
        <v>29291.666666666661</v>
      </c>
      <c r="BA635" s="169">
        <f ca="1">IF(SUM($G620:BA620)&gt;0.01,0,SUM($G625:BA625)*IF($B616=0,1,(1+$B618))-SUM($G634:BA634))</f>
        <v>28895.833333333328</v>
      </c>
      <c r="BB635" s="169">
        <f ca="1">IF(SUM($G620:BB620)&gt;0.01,0,SUM($G625:BB625)*IF($B616=0,1,(1+$B618))-SUM($G634:BB634))</f>
        <v>28499.999999999996</v>
      </c>
      <c r="BC635" s="169">
        <f ca="1">IF(SUM($G620:BC620)&gt;0.01,0,SUM($G625:BC625)*IF($B616=0,1,(1+$B618))-SUM($G634:BC634))</f>
        <v>28104.166666666664</v>
      </c>
      <c r="BD635" s="169">
        <f ca="1">IF(SUM($G620:BD620)&gt;0.01,0,SUM($G625:BD625)*IF($B616=0,1,(1+$B618))-SUM($G634:BD634))</f>
        <v>27708.333333333332</v>
      </c>
      <c r="BE635" s="169">
        <f ca="1">IF(SUM($G620:BE620)&gt;0.01,0,SUM($G625:BE625)*IF($B616=0,1,(1+$B618))-SUM($G634:BE634))</f>
        <v>27312.5</v>
      </c>
      <c r="BF635" s="169">
        <f ca="1">IF(SUM($G620:BF620)&gt;0.01,0,SUM($G625:BF625)*IF($B616=0,1,(1+$B618))-SUM($G634:BF634))</f>
        <v>26916.666666666668</v>
      </c>
      <c r="BG635" s="169">
        <f ca="1">IF(SUM($G620:BG620)&gt;0.01,0,SUM($G625:BG625)*IF($B616=0,1,(1+$B618))-SUM($G634:BG634))</f>
        <v>26520.833333333336</v>
      </c>
      <c r="BH635" s="169">
        <f ca="1">IF(SUM($G620:BH620)&gt;0.01,0,SUM($G625:BH625)*IF($B616=0,1,(1+$B618))-SUM($G634:BH634))</f>
        <v>26125.000000000004</v>
      </c>
      <c r="BI635" s="169">
        <f ca="1">IF(SUM($G620:BI620)&gt;0.01,0,SUM($G625:BI625)*IF($B616=0,1,(1+$B618))-SUM($G634:BI634))</f>
        <v>25729.166666666672</v>
      </c>
      <c r="BJ635" s="169">
        <f ca="1">IF(SUM($G620:BJ620)&gt;0.01,0,SUM($G625:BJ625)*IF($B616=0,1,(1+$B618))-SUM($G634:BJ634))</f>
        <v>25333.333333333339</v>
      </c>
      <c r="BK635" s="169">
        <f ca="1">IF(SUM($G620:BK620)&gt;0.01,0,SUM($G625:BK625)*IF($B616=0,1,(1+$B618))-SUM($G634:BK634))</f>
        <v>24937.500000000007</v>
      </c>
      <c r="BL635" s="169">
        <f ca="1">IF(SUM($G620:BL620)&gt;0.01,0,SUM($G625:BL625)*IF($B616=0,1,(1+$B618))-SUM($G634:BL634))</f>
        <v>24541.666666666675</v>
      </c>
      <c r="BM635" s="169">
        <f ca="1">IF(SUM($G620:BM620)&gt;0.01,0,SUM($G625:BM625)*IF($B616=0,1,(1+$B618))-SUM($G634:BM634))</f>
        <v>24145.833333333343</v>
      </c>
      <c r="BN635" s="169">
        <f ca="1">IF(SUM($G620:BN620)&gt;0.01,0,SUM($G625:BN625)*IF($B616=0,1,(1+$B618))-SUM($G634:BN634))</f>
        <v>23750.000000000011</v>
      </c>
      <c r="BO635" s="169">
        <f ca="1">IF(SUM($G620:BO620)&gt;0.01,0,SUM($G625:BO625)*IF($B616=0,1,(1+$B618))-SUM($G634:BO634))</f>
        <v>23354.166666666679</v>
      </c>
      <c r="BP635" s="169">
        <f ca="1">IF(SUM($G620:BP620)&gt;0.01,0,SUM($G625:BP625)*IF($B616=0,1,(1+$B618))-SUM($G634:BP634))</f>
        <v>22958.333333333347</v>
      </c>
      <c r="BQ635" s="169">
        <f ca="1">IF(SUM($G620:BQ620)&gt;0.01,0,SUM($G625:BQ625)*IF($B616=0,1,(1+$B618))-SUM($G634:BQ634))</f>
        <v>22562.500000000015</v>
      </c>
      <c r="BR635" s="169">
        <f ca="1">IF(SUM($G620:BR620)&gt;0.01,0,SUM($G625:BR625)*IF($B616=0,1,(1+$B618))-SUM($G634:BR634))</f>
        <v>22166.666666666682</v>
      </c>
      <c r="BS635" s="169">
        <f ca="1">IF(SUM($G620:BS620)&gt;0.01,0,SUM($G625:BS625)*IF($B616=0,1,(1+$B618))-SUM($G634:BS634))</f>
        <v>21770.83333333335</v>
      </c>
      <c r="BT635" s="169">
        <f ca="1">IF(SUM($G620:BT620)&gt;0.01,0,SUM($G625:BT625)*IF($B616=0,1,(1+$B618))-SUM($G634:BT634))</f>
        <v>21375.000000000018</v>
      </c>
      <c r="BU635" s="169">
        <f ca="1">IF(SUM($G620:BU620)&gt;0.01,0,SUM($G625:BU625)*IF($B616=0,1,(1+$B618))-SUM($G634:BU634))</f>
        <v>20979.166666666686</v>
      </c>
      <c r="BV635" s="169">
        <f ca="1">IF(SUM($G620:BV620)&gt;0.01,0,SUM($G625:BV625)*IF($B616=0,1,(1+$B618))-SUM($G634:BV634))</f>
        <v>20583.333333333354</v>
      </c>
      <c r="BW635" s="169">
        <f ca="1">IF(SUM($G620:BW620)&gt;0.01,0,SUM($G625:BW625)*IF($B616=0,1,(1+$B618))-SUM($G634:BW634))</f>
        <v>20187.500000000022</v>
      </c>
      <c r="BX635" s="169">
        <f ca="1">IF(SUM($G620:BX620)&gt;0.01,0,SUM($G625:BX625)*IF($B616=0,1,(1+$B618))-SUM($G634:BX634))</f>
        <v>19791.66666666669</v>
      </c>
      <c r="BY635" s="169">
        <f ca="1">IF(SUM($G620:BY620)&gt;0.01,0,SUM($G625:BY625)*IF($B616=0,1,(1+$B618))-SUM($G634:BY634))</f>
        <v>19395.833333333358</v>
      </c>
      <c r="BZ635" s="169">
        <f ca="1">IF(SUM($G620:BZ620)&gt;0.01,0,SUM($G625:BZ625)*IF($B616=0,1,(1+$B618))-SUM($G634:BZ634))</f>
        <v>19000.000000000025</v>
      </c>
      <c r="CA635" s="169">
        <f ca="1">IF(SUM($G620:CA620)&gt;0.01,0,SUM($G625:CA625)*IF($B616=0,1,(1+$B618))-SUM($G634:CA634))</f>
        <v>18604.166666666693</v>
      </c>
      <c r="CB635" s="169">
        <f ca="1">IF(SUM($G620:CB620)&gt;0.01,0,SUM($G625:CB625)*IF($B616=0,1,(1+$B618))-SUM($G634:CB634))</f>
        <v>18208.333333333361</v>
      </c>
      <c r="CC635" s="169">
        <f ca="1">IF(SUM($G620:CC620)&gt;0.01,0,SUM($G625:CC625)*IF($B616=0,1,(1+$B618))-SUM($G634:CC634))</f>
        <v>17812.500000000029</v>
      </c>
      <c r="CD635" s="169">
        <f ca="1">IF(SUM($G620:CD620)&gt;0.01,0,SUM($G625:CD625)*IF($B616=0,1,(1+$B618))-SUM($G634:CD634))</f>
        <v>17416.666666666697</v>
      </c>
      <c r="CE635" s="169">
        <f ca="1">IF(SUM($G620:CE620)&gt;0.01,0,SUM($G625:CE625)*IF($B616=0,1,(1+$B618))-SUM($G634:CE634))</f>
        <v>17020.833333333365</v>
      </c>
      <c r="CF635" s="169">
        <f ca="1">IF(SUM($G620:CF620)&gt;0.01,0,SUM($G625:CF625)*IF($B616=0,1,(1+$B618))-SUM($G634:CF634))</f>
        <v>16625.000000000033</v>
      </c>
      <c r="CG635" s="169">
        <f ca="1">IF(SUM($G620:CG620)&gt;0.01,0,SUM($G625:CG625)*IF($B616=0,1,(1+$B618))-SUM($G634:CG634))</f>
        <v>16229.166666666701</v>
      </c>
      <c r="CH635" s="169">
        <f ca="1">IF(SUM($G620:CH620)&gt;0.01,0,SUM($G625:CH625)*IF($B616=0,1,(1+$B618))-SUM($G634:CH634))</f>
        <v>15833.333333333369</v>
      </c>
      <c r="CI635" s="169">
        <f ca="1">IF(SUM($G620:CI620)&gt;0.01,0,SUM($G625:CI625)*IF($B616=0,1,(1+$B618))-SUM($G634:CI634))</f>
        <v>15437.500000000036</v>
      </c>
      <c r="CJ635" s="169">
        <f ca="1">IF(SUM($G620:CJ620)&gt;0.01,0,SUM($G625:CJ625)*IF($B616=0,1,(1+$B618))-SUM($G634:CJ634))</f>
        <v>15041.666666666704</v>
      </c>
      <c r="CK635" s="169">
        <f ca="1">IF(SUM($G620:CK620)&gt;0.01,0,SUM($G625:CK625)*IF($B616=0,1,(1+$B618))-SUM($G634:CK634))</f>
        <v>14645.833333333372</v>
      </c>
      <c r="CL635" s="169">
        <f ca="1">IF(SUM($G620:CL620)&gt;0.01,0,SUM($G625:CL625)*IF($B616=0,1,(1+$B618))-SUM($G634:CL634))</f>
        <v>14250.000000000036</v>
      </c>
      <c r="CM635" s="169">
        <f ca="1">IF(SUM($G620:CM620)&gt;0.01,0,SUM($G625:CM625)*IF($B616=0,1,(1+$B618))-SUM($G634:CM634))</f>
        <v>13854.166666666701</v>
      </c>
      <c r="CN635" s="169">
        <f ca="1">IF(SUM($G620:CN620)&gt;0.01,0,SUM($G625:CN625)*IF($B616=0,1,(1+$B618))-SUM($G634:CN634))</f>
        <v>13458.333333333365</v>
      </c>
      <c r="CO635" s="169">
        <f ca="1">IF(SUM($G620:CO620)&gt;0.01,0,SUM($G625:CO625)*IF($B616=0,1,(1+$B618))-SUM($G634:CO634))</f>
        <v>13062.500000000029</v>
      </c>
      <c r="CP635" s="169">
        <f ca="1">IF(SUM($G620:CP620)&gt;0.01,0,SUM($G625:CP625)*IF($B616=0,1,(1+$B618))-SUM($G634:CP634))</f>
        <v>12666.666666666693</v>
      </c>
      <c r="CQ635" s="169">
        <f ca="1">IF(SUM($G620:CQ620)&gt;0.01,0,SUM($G625:CQ625)*IF($B616=0,1,(1+$B618))-SUM($G634:CQ634))</f>
        <v>12270.833333333358</v>
      </c>
      <c r="CR635" s="169">
        <f ca="1">IF(SUM($G620:CR620)&gt;0.01,0,SUM($G625:CR625)*IF($B616=0,1,(1+$B618))-SUM($G634:CR634))</f>
        <v>11875.000000000022</v>
      </c>
      <c r="CS635" s="169">
        <f ca="1">IF(SUM($G620:CS620)&gt;0.01,0,SUM($G625:CS625)*IF($B616=0,1,(1+$B618))-SUM($G634:CS634))</f>
        <v>11479.166666666686</v>
      </c>
      <c r="CT635" s="169">
        <f ca="1">IF(SUM($G620:CT620)&gt;0.01,0,SUM($G625:CT625)*IF($B616=0,1,(1+$B618))-SUM($G634:CT634))</f>
        <v>11083.33333333335</v>
      </c>
      <c r="CU635" s="169">
        <f ca="1">IF(SUM($G620:CU620)&gt;0.01,0,SUM($G625:CU625)*IF($B616=0,1,(1+$B618))-SUM($G634:CU634))</f>
        <v>10687.500000000015</v>
      </c>
      <c r="CV635" s="169">
        <f ca="1">IF(SUM($G620:CV620)&gt;0.01,0,SUM($G625:CV625)*IF($B616=0,1,(1+$B618))-SUM($G634:CV634))</f>
        <v>10291.666666666679</v>
      </c>
      <c r="CW635" s="169">
        <f ca="1">IF(SUM($G620:CW620)&gt;0.01,0,SUM($G625:CW625)*IF($B616=0,1,(1+$B618))-SUM($G634:CW634))</f>
        <v>9895.833333333343</v>
      </c>
      <c r="CX635" s="169">
        <f ca="1">IF(SUM($G620:CX620)&gt;0.01,0,SUM($G625:CX625)*IF($B616=0,1,(1+$B618))-SUM($G634:CX634))</f>
        <v>9500.0000000000073</v>
      </c>
      <c r="CY635" s="169">
        <f ca="1">IF(SUM($G620:CY620)&gt;0.01,0,SUM($G625:CY625)*IF($B616=0,1,(1+$B618))-SUM($G634:CY634))</f>
        <v>9104.1666666666715</v>
      </c>
      <c r="CZ635" s="169">
        <f ca="1">IF(SUM($G620:CZ620)&gt;0.01,0,SUM($G625:CZ625)*IF($B616=0,1,(1+$B618))-SUM($G634:CZ634))</f>
        <v>8708.3333333333358</v>
      </c>
      <c r="DA635" s="169">
        <f ca="1">IF(SUM($G620:DA620)&gt;0.01,0,SUM($G625:DA625)*IF($B616=0,1,(1+$B618))-SUM($G634:DA634))</f>
        <v>8312.5</v>
      </c>
      <c r="DB635" s="169">
        <f ca="1">IF(SUM($G620:DB620)&gt;0.01,0,SUM($G625:DB625)*IF($B616=0,1,(1+$B618))-SUM($G634:DB634))</f>
        <v>7916.6666666666642</v>
      </c>
      <c r="DC635" s="169">
        <f ca="1">IF(SUM($G620:DC620)&gt;0.01,0,SUM($G625:DC625)*IF($B616=0,1,(1+$B618))-SUM($G634:DC634))</f>
        <v>7520.8333333333285</v>
      </c>
      <c r="DD635" s="169">
        <f ca="1">IF(SUM($G620:DD620)&gt;0.01,0,SUM($G625:DD625)*IF($B616=0,1,(1+$B618))-SUM($G634:DD634))</f>
        <v>7124.9999999999927</v>
      </c>
      <c r="DE635" s="169">
        <f ca="1">IF(SUM($G620:DE620)&gt;0.01,0,SUM($G625:DE625)*IF($B616=0,1,(1+$B618))-SUM($G634:DE634))</f>
        <v>6729.166666666657</v>
      </c>
      <c r="DF635" s="169">
        <f ca="1">IF(SUM($G620:DF620)&gt;0.01,0,SUM($G625:DF625)*IF($B616=0,1,(1+$B618))-SUM($G634:DF634))</f>
        <v>6333.3333333333212</v>
      </c>
      <c r="DG635" s="169">
        <f ca="1">IF(SUM($G620:DG620)&gt;0.01,0,SUM($G625:DG625)*IF($B616=0,1,(1+$B618))-SUM($G634:DG634))</f>
        <v>5937.4999999999854</v>
      </c>
      <c r="DH635" s="169">
        <f ca="1">IF(SUM($G620:DH620)&gt;0.01,0,SUM($G625:DH625)*IF($B616=0,1,(1+$B618))-SUM($G634:DH634))</f>
        <v>5541.6666666666497</v>
      </c>
      <c r="DI635" s="169">
        <f ca="1">IF(SUM($G620:DI620)&gt;0.01,0,SUM($G625:DI625)*IF($B616=0,1,(1+$B618))-SUM($G634:DI634))</f>
        <v>5145.8333333333139</v>
      </c>
      <c r="DJ635" s="169">
        <f ca="1">IF(SUM($G620:DJ620)&gt;0.01,0,SUM($G625:DJ625)*IF($B616=0,1,(1+$B618))-SUM($G634:DJ634))</f>
        <v>4749.9999999999782</v>
      </c>
      <c r="DK635" s="169">
        <f ca="1">IF(SUM($G620:DK620)&gt;0.01,0,SUM($G625:DK625)*IF($B616=0,1,(1+$B618))-SUM($G634:DK634))</f>
        <v>4354.1666666666424</v>
      </c>
      <c r="DL635" s="169">
        <f ca="1">IF(SUM($G620:DL620)&gt;0.01,0,SUM($G625:DL625)*IF($B616=0,1,(1+$B618))-SUM($G634:DL634))</f>
        <v>3958.3333333333067</v>
      </c>
      <c r="DM635" s="169">
        <f ca="1">IF(SUM($G620:DM620)&gt;0.01,0,SUM($G625:DM625)*IF($B616=0,1,(1+$B618))-SUM($G634:DM634))</f>
        <v>3562.4999999999709</v>
      </c>
      <c r="DN635" s="169">
        <f ca="1">IF(SUM($G620:DN620)&gt;0.01,0,SUM($G625:DN625)*IF($B616=0,1,(1+$B618))-SUM($G634:DN634))</f>
        <v>3166.6666666666351</v>
      </c>
      <c r="DO635" s="169">
        <f ca="1">IF(SUM($G620:DO620)&gt;0.01,0,SUM($G625:DO625)*IF($B616=0,1,(1+$B618))-SUM($G634:DO634))</f>
        <v>2770.8333333332994</v>
      </c>
      <c r="DP635" s="169">
        <f ca="1">IF(SUM($G620:DP620)&gt;0.01,0,SUM($G625:DP625)*IF($B616=0,1,(1+$B618))-SUM($G634:DP634))</f>
        <v>2374.9999999999636</v>
      </c>
      <c r="DQ635" s="169">
        <f ca="1">IF(SUM($G620:DQ620)&gt;0.01,0,SUM($G625:DQ625)*IF($B616=0,1,(1+$B618))-SUM($G634:DQ634))</f>
        <v>1979.1666666666279</v>
      </c>
      <c r="DR635" s="169">
        <f ca="1">IF(SUM($G620:DR620)&gt;0.01,0,SUM($G625:DR625)*IF($B616=0,1,(1+$B618))-SUM($G634:DR634))</f>
        <v>1583.3333333332921</v>
      </c>
      <c r="DS635" s="169">
        <f ca="1">IF(SUM($G620:DS620)&gt;0.01,0,SUM($G625:DS625)*IF($B616=0,1,(1+$B618))-SUM($G634:DS634))</f>
        <v>1187.4999999999563</v>
      </c>
      <c r="DT635" s="169">
        <f ca="1">IF(SUM($G620:DT620)&gt;0.01,0,SUM($G625:DT625)*IF($B616=0,1,(1+$B618))-SUM($G634:DT634))</f>
        <v>791.66666666662059</v>
      </c>
      <c r="DU635" s="169">
        <f ca="1">IF(SUM($G620:DU620)&gt;0.01,0,SUM($G625:DU625)*IF($B616=0,1,(1+$B618))-SUM($G634:DU634))</f>
        <v>395.83333333328483</v>
      </c>
      <c r="DV635" s="169">
        <f ca="1">IF(SUM($G620:DV620)&gt;0.01,0,SUM($G625:DV625)*IF($B616=0,1,(1+$B618))-SUM($G634:DV634))</f>
        <v>0</v>
      </c>
      <c r="DW635" s="169"/>
      <c r="DX635" s="177"/>
    </row>
    <row r="636" spans="1:128" outlineLevel="1" x14ac:dyDescent="0.2">
      <c r="A636" s="168" t="str">
        <f ca="1">Language!A$925</f>
        <v>прибыль/убыток от продажи актива (бухгалтерская)</v>
      </c>
      <c r="B636" s="200"/>
      <c r="C636" s="147" t="str">
        <f t="shared" ca="1" si="1179"/>
        <v>тыс. руб.</v>
      </c>
      <c r="D636" s="158">
        <v>1</v>
      </c>
      <c r="E636" s="154" t="s">
        <v>709</v>
      </c>
      <c r="F636" s="6" t="s">
        <v>2962</v>
      </c>
      <c r="G636" s="169">
        <f t="shared" ref="G636:AL636" si="1188">IF(G620=0,0,G620-IF(G$2=1,G621,F627+F631))</f>
        <v>0</v>
      </c>
      <c r="H636" s="169">
        <f t="shared" si="1188"/>
        <v>0</v>
      </c>
      <c r="I636" s="169">
        <f t="shared" si="1188"/>
        <v>0</v>
      </c>
      <c r="J636" s="169">
        <f t="shared" si="1188"/>
        <v>0</v>
      </c>
      <c r="K636" s="169">
        <f t="shared" si="1188"/>
        <v>0</v>
      </c>
      <c r="L636" s="169">
        <f t="shared" si="1188"/>
        <v>0</v>
      </c>
      <c r="M636" s="169">
        <f t="shared" si="1188"/>
        <v>0</v>
      </c>
      <c r="N636" s="169">
        <f t="shared" si="1188"/>
        <v>0</v>
      </c>
      <c r="O636" s="169">
        <f t="shared" si="1188"/>
        <v>0</v>
      </c>
      <c r="P636" s="169">
        <f t="shared" si="1188"/>
        <v>0</v>
      </c>
      <c r="Q636" s="169">
        <f t="shared" si="1188"/>
        <v>0</v>
      </c>
      <c r="R636" s="169">
        <f t="shared" si="1188"/>
        <v>0</v>
      </c>
      <c r="S636" s="169">
        <f t="shared" si="1188"/>
        <v>0</v>
      </c>
      <c r="T636" s="169">
        <f t="shared" si="1188"/>
        <v>0</v>
      </c>
      <c r="U636" s="169">
        <f t="shared" si="1188"/>
        <v>0</v>
      </c>
      <c r="V636" s="169">
        <f t="shared" si="1188"/>
        <v>0</v>
      </c>
      <c r="W636" s="169">
        <f t="shared" si="1188"/>
        <v>0</v>
      </c>
      <c r="X636" s="169">
        <f t="shared" si="1188"/>
        <v>0</v>
      </c>
      <c r="Y636" s="169">
        <f t="shared" si="1188"/>
        <v>0</v>
      </c>
      <c r="Z636" s="169">
        <f t="shared" si="1188"/>
        <v>0</v>
      </c>
      <c r="AA636" s="169">
        <f t="shared" si="1188"/>
        <v>0</v>
      </c>
      <c r="AB636" s="169">
        <f t="shared" si="1188"/>
        <v>0</v>
      </c>
      <c r="AC636" s="169">
        <f t="shared" si="1188"/>
        <v>0</v>
      </c>
      <c r="AD636" s="169">
        <f t="shared" si="1188"/>
        <v>0</v>
      </c>
      <c r="AE636" s="169">
        <f t="shared" si="1188"/>
        <v>0</v>
      </c>
      <c r="AF636" s="169">
        <f t="shared" si="1188"/>
        <v>0</v>
      </c>
      <c r="AG636" s="169">
        <f t="shared" si="1188"/>
        <v>0</v>
      </c>
      <c r="AH636" s="169">
        <f t="shared" si="1188"/>
        <v>0</v>
      </c>
      <c r="AI636" s="169">
        <f t="shared" si="1188"/>
        <v>0</v>
      </c>
      <c r="AJ636" s="169">
        <f t="shared" si="1188"/>
        <v>0</v>
      </c>
      <c r="AK636" s="169">
        <f t="shared" si="1188"/>
        <v>0</v>
      </c>
      <c r="AL636" s="169">
        <f t="shared" si="1188"/>
        <v>0</v>
      </c>
      <c r="AM636" s="169">
        <f t="shared" ref="AM636:BR636" si="1189">IF(AM620=0,0,AM620-IF(AM$2=1,AM621,AL627+AL631))</f>
        <v>0</v>
      </c>
      <c r="AN636" s="169">
        <f t="shared" si="1189"/>
        <v>0</v>
      </c>
      <c r="AO636" s="169">
        <f t="shared" si="1189"/>
        <v>0</v>
      </c>
      <c r="AP636" s="169">
        <f t="shared" si="1189"/>
        <v>0</v>
      </c>
      <c r="AQ636" s="169">
        <f t="shared" si="1189"/>
        <v>0</v>
      </c>
      <c r="AR636" s="169">
        <f t="shared" si="1189"/>
        <v>0</v>
      </c>
      <c r="AS636" s="169">
        <f t="shared" si="1189"/>
        <v>0</v>
      </c>
      <c r="AT636" s="169">
        <f t="shared" si="1189"/>
        <v>0</v>
      </c>
      <c r="AU636" s="169">
        <f t="shared" si="1189"/>
        <v>0</v>
      </c>
      <c r="AV636" s="169">
        <f t="shared" si="1189"/>
        <v>0</v>
      </c>
      <c r="AW636" s="169">
        <f t="shared" si="1189"/>
        <v>0</v>
      </c>
      <c r="AX636" s="169">
        <f t="shared" si="1189"/>
        <v>0</v>
      </c>
      <c r="AY636" s="169">
        <f t="shared" si="1189"/>
        <v>0</v>
      </c>
      <c r="AZ636" s="169">
        <f t="shared" si="1189"/>
        <v>0</v>
      </c>
      <c r="BA636" s="169">
        <f t="shared" si="1189"/>
        <v>0</v>
      </c>
      <c r="BB636" s="169">
        <f t="shared" si="1189"/>
        <v>0</v>
      </c>
      <c r="BC636" s="169">
        <f t="shared" si="1189"/>
        <v>0</v>
      </c>
      <c r="BD636" s="169">
        <f t="shared" si="1189"/>
        <v>0</v>
      </c>
      <c r="BE636" s="169">
        <f t="shared" si="1189"/>
        <v>0</v>
      </c>
      <c r="BF636" s="169">
        <f t="shared" si="1189"/>
        <v>0</v>
      </c>
      <c r="BG636" s="169">
        <f t="shared" si="1189"/>
        <v>0</v>
      </c>
      <c r="BH636" s="169">
        <f t="shared" si="1189"/>
        <v>0</v>
      </c>
      <c r="BI636" s="169">
        <f t="shared" si="1189"/>
        <v>0</v>
      </c>
      <c r="BJ636" s="169">
        <f t="shared" si="1189"/>
        <v>0</v>
      </c>
      <c r="BK636" s="169">
        <f t="shared" si="1189"/>
        <v>0</v>
      </c>
      <c r="BL636" s="169">
        <f t="shared" si="1189"/>
        <v>0</v>
      </c>
      <c r="BM636" s="169">
        <f t="shared" si="1189"/>
        <v>0</v>
      </c>
      <c r="BN636" s="169">
        <f t="shared" si="1189"/>
        <v>0</v>
      </c>
      <c r="BO636" s="169">
        <f t="shared" si="1189"/>
        <v>0</v>
      </c>
      <c r="BP636" s="169">
        <f t="shared" si="1189"/>
        <v>0</v>
      </c>
      <c r="BQ636" s="169">
        <f t="shared" si="1189"/>
        <v>0</v>
      </c>
      <c r="BR636" s="169">
        <f t="shared" si="1189"/>
        <v>0</v>
      </c>
      <c r="BS636" s="169">
        <f t="shared" ref="BS636:CX636" si="1190">IF(BS620=0,0,BS620-IF(BS$2=1,BS621,BR627+BR631))</f>
        <v>0</v>
      </c>
      <c r="BT636" s="169">
        <f t="shared" si="1190"/>
        <v>0</v>
      </c>
      <c r="BU636" s="169">
        <f t="shared" si="1190"/>
        <v>0</v>
      </c>
      <c r="BV636" s="169">
        <f t="shared" si="1190"/>
        <v>0</v>
      </c>
      <c r="BW636" s="169">
        <f t="shared" si="1190"/>
        <v>0</v>
      </c>
      <c r="BX636" s="169">
        <f t="shared" si="1190"/>
        <v>0</v>
      </c>
      <c r="BY636" s="169">
        <f t="shared" si="1190"/>
        <v>0</v>
      </c>
      <c r="BZ636" s="169">
        <f t="shared" si="1190"/>
        <v>0</v>
      </c>
      <c r="CA636" s="169">
        <f t="shared" si="1190"/>
        <v>0</v>
      </c>
      <c r="CB636" s="169">
        <f t="shared" si="1190"/>
        <v>0</v>
      </c>
      <c r="CC636" s="169">
        <f t="shared" si="1190"/>
        <v>0</v>
      </c>
      <c r="CD636" s="169">
        <f t="shared" si="1190"/>
        <v>0</v>
      </c>
      <c r="CE636" s="169">
        <f t="shared" si="1190"/>
        <v>0</v>
      </c>
      <c r="CF636" s="169">
        <f t="shared" si="1190"/>
        <v>0</v>
      </c>
      <c r="CG636" s="169">
        <f t="shared" si="1190"/>
        <v>0</v>
      </c>
      <c r="CH636" s="169">
        <f t="shared" si="1190"/>
        <v>0</v>
      </c>
      <c r="CI636" s="169">
        <f t="shared" si="1190"/>
        <v>0</v>
      </c>
      <c r="CJ636" s="169">
        <f t="shared" si="1190"/>
        <v>0</v>
      </c>
      <c r="CK636" s="169">
        <f t="shared" si="1190"/>
        <v>0</v>
      </c>
      <c r="CL636" s="169">
        <f t="shared" si="1190"/>
        <v>0</v>
      </c>
      <c r="CM636" s="169">
        <f t="shared" si="1190"/>
        <v>0</v>
      </c>
      <c r="CN636" s="169">
        <f t="shared" si="1190"/>
        <v>0</v>
      </c>
      <c r="CO636" s="169">
        <f t="shared" si="1190"/>
        <v>0</v>
      </c>
      <c r="CP636" s="169">
        <f t="shared" si="1190"/>
        <v>0</v>
      </c>
      <c r="CQ636" s="169">
        <f t="shared" si="1190"/>
        <v>0</v>
      </c>
      <c r="CR636" s="169">
        <f t="shared" si="1190"/>
        <v>0</v>
      </c>
      <c r="CS636" s="169">
        <f t="shared" si="1190"/>
        <v>0</v>
      </c>
      <c r="CT636" s="169">
        <f t="shared" si="1190"/>
        <v>0</v>
      </c>
      <c r="CU636" s="169">
        <f t="shared" si="1190"/>
        <v>0</v>
      </c>
      <c r="CV636" s="169">
        <f t="shared" si="1190"/>
        <v>0</v>
      </c>
      <c r="CW636" s="169">
        <f t="shared" si="1190"/>
        <v>0</v>
      </c>
      <c r="CX636" s="169">
        <f t="shared" si="1190"/>
        <v>0</v>
      </c>
      <c r="CY636" s="169">
        <f t="shared" ref="CY636:DV636" si="1191">IF(CY620=0,0,CY620-IF(CY$2=1,CY621,CX627+CX631))</f>
        <v>0</v>
      </c>
      <c r="CZ636" s="169">
        <f t="shared" si="1191"/>
        <v>0</v>
      </c>
      <c r="DA636" s="169">
        <f t="shared" si="1191"/>
        <v>0</v>
      </c>
      <c r="DB636" s="169">
        <f t="shared" si="1191"/>
        <v>0</v>
      </c>
      <c r="DC636" s="169">
        <f t="shared" si="1191"/>
        <v>0</v>
      </c>
      <c r="DD636" s="169">
        <f t="shared" si="1191"/>
        <v>0</v>
      </c>
      <c r="DE636" s="169">
        <f t="shared" si="1191"/>
        <v>0</v>
      </c>
      <c r="DF636" s="169">
        <f t="shared" si="1191"/>
        <v>0</v>
      </c>
      <c r="DG636" s="169">
        <f t="shared" si="1191"/>
        <v>0</v>
      </c>
      <c r="DH636" s="169">
        <f t="shared" si="1191"/>
        <v>0</v>
      </c>
      <c r="DI636" s="169">
        <f t="shared" si="1191"/>
        <v>0</v>
      </c>
      <c r="DJ636" s="169">
        <f t="shared" si="1191"/>
        <v>0</v>
      </c>
      <c r="DK636" s="169">
        <f t="shared" si="1191"/>
        <v>0</v>
      </c>
      <c r="DL636" s="169">
        <f t="shared" si="1191"/>
        <v>0</v>
      </c>
      <c r="DM636" s="169">
        <f t="shared" si="1191"/>
        <v>0</v>
      </c>
      <c r="DN636" s="169">
        <f t="shared" si="1191"/>
        <v>0</v>
      </c>
      <c r="DO636" s="169">
        <f t="shared" si="1191"/>
        <v>0</v>
      </c>
      <c r="DP636" s="169">
        <f t="shared" si="1191"/>
        <v>0</v>
      </c>
      <c r="DQ636" s="169">
        <f t="shared" si="1191"/>
        <v>0</v>
      </c>
      <c r="DR636" s="169">
        <f t="shared" si="1191"/>
        <v>0</v>
      </c>
      <c r="DS636" s="169">
        <f t="shared" si="1191"/>
        <v>0</v>
      </c>
      <c r="DT636" s="169">
        <f t="shared" si="1191"/>
        <v>0</v>
      </c>
      <c r="DU636" s="169">
        <f t="shared" si="1191"/>
        <v>0</v>
      </c>
      <c r="DV636" s="169">
        <f t="shared" si="1191"/>
        <v>0</v>
      </c>
      <c r="DW636" s="169"/>
      <c r="DX636" s="177">
        <f>SUM(G636:DW636)</f>
        <v>0</v>
      </c>
    </row>
    <row r="637" spans="1:128" outlineLevel="1" x14ac:dyDescent="0.2">
      <c r="A637" s="168" t="str">
        <f ca="1">Language!A$926</f>
        <v>прибыль/убыток от продажи актива (налоговая)</v>
      </c>
      <c r="B637" s="200"/>
      <c r="C637" s="147" t="str">
        <f t="shared" ca="1" si="1179"/>
        <v>тыс. руб.</v>
      </c>
      <c r="D637" s="158">
        <v>1</v>
      </c>
      <c r="E637" s="154" t="s">
        <v>710</v>
      </c>
      <c r="F637" s="6" t="s">
        <v>3082</v>
      </c>
      <c r="G637" s="169">
        <f t="shared" ref="G637:AL637" si="1192">IF(G620=0,0,G620-IF(G$2=1,G621,F627+F635))</f>
        <v>0</v>
      </c>
      <c r="H637" s="169">
        <f t="shared" si="1192"/>
        <v>0</v>
      </c>
      <c r="I637" s="169">
        <f t="shared" si="1192"/>
        <v>0</v>
      </c>
      <c r="J637" s="169">
        <f t="shared" si="1192"/>
        <v>0</v>
      </c>
      <c r="K637" s="169">
        <f t="shared" si="1192"/>
        <v>0</v>
      </c>
      <c r="L637" s="169">
        <f t="shared" si="1192"/>
        <v>0</v>
      </c>
      <c r="M637" s="169">
        <f t="shared" si="1192"/>
        <v>0</v>
      </c>
      <c r="N637" s="169">
        <f t="shared" si="1192"/>
        <v>0</v>
      </c>
      <c r="O637" s="169">
        <f t="shared" si="1192"/>
        <v>0</v>
      </c>
      <c r="P637" s="169">
        <f t="shared" si="1192"/>
        <v>0</v>
      </c>
      <c r="Q637" s="169">
        <f t="shared" si="1192"/>
        <v>0</v>
      </c>
      <c r="R637" s="169">
        <f t="shared" si="1192"/>
        <v>0</v>
      </c>
      <c r="S637" s="169">
        <f t="shared" si="1192"/>
        <v>0</v>
      </c>
      <c r="T637" s="169">
        <f t="shared" si="1192"/>
        <v>0</v>
      </c>
      <c r="U637" s="169">
        <f t="shared" si="1192"/>
        <v>0</v>
      </c>
      <c r="V637" s="169">
        <f t="shared" si="1192"/>
        <v>0</v>
      </c>
      <c r="W637" s="169">
        <f t="shared" si="1192"/>
        <v>0</v>
      </c>
      <c r="X637" s="169">
        <f t="shared" si="1192"/>
        <v>0</v>
      </c>
      <c r="Y637" s="169">
        <f t="shared" si="1192"/>
        <v>0</v>
      </c>
      <c r="Z637" s="169">
        <f t="shared" si="1192"/>
        <v>0</v>
      </c>
      <c r="AA637" s="169">
        <f t="shared" si="1192"/>
        <v>0</v>
      </c>
      <c r="AB637" s="169">
        <f t="shared" si="1192"/>
        <v>0</v>
      </c>
      <c r="AC637" s="169">
        <f t="shared" si="1192"/>
        <v>0</v>
      </c>
      <c r="AD637" s="169">
        <f t="shared" si="1192"/>
        <v>0</v>
      </c>
      <c r="AE637" s="169">
        <f t="shared" si="1192"/>
        <v>0</v>
      </c>
      <c r="AF637" s="169">
        <f t="shared" si="1192"/>
        <v>0</v>
      </c>
      <c r="AG637" s="169">
        <f t="shared" si="1192"/>
        <v>0</v>
      </c>
      <c r="AH637" s="169">
        <f t="shared" si="1192"/>
        <v>0</v>
      </c>
      <c r="AI637" s="169">
        <f t="shared" si="1192"/>
        <v>0</v>
      </c>
      <c r="AJ637" s="169">
        <f t="shared" si="1192"/>
        <v>0</v>
      </c>
      <c r="AK637" s="169">
        <f t="shared" si="1192"/>
        <v>0</v>
      </c>
      <c r="AL637" s="169">
        <f t="shared" si="1192"/>
        <v>0</v>
      </c>
      <c r="AM637" s="169">
        <f t="shared" ref="AM637:BR637" si="1193">IF(AM620=0,0,AM620-IF(AM$2=1,AM621,AL627+AL635))</f>
        <v>0</v>
      </c>
      <c r="AN637" s="169">
        <f t="shared" si="1193"/>
        <v>0</v>
      </c>
      <c r="AO637" s="169">
        <f t="shared" si="1193"/>
        <v>0</v>
      </c>
      <c r="AP637" s="169">
        <f t="shared" si="1193"/>
        <v>0</v>
      </c>
      <c r="AQ637" s="169">
        <f t="shared" si="1193"/>
        <v>0</v>
      </c>
      <c r="AR637" s="169">
        <f t="shared" si="1193"/>
        <v>0</v>
      </c>
      <c r="AS637" s="169">
        <f t="shared" si="1193"/>
        <v>0</v>
      </c>
      <c r="AT637" s="169">
        <f t="shared" si="1193"/>
        <v>0</v>
      </c>
      <c r="AU637" s="169">
        <f t="shared" si="1193"/>
        <v>0</v>
      </c>
      <c r="AV637" s="169">
        <f t="shared" si="1193"/>
        <v>0</v>
      </c>
      <c r="AW637" s="169">
        <f t="shared" si="1193"/>
        <v>0</v>
      </c>
      <c r="AX637" s="169">
        <f t="shared" si="1193"/>
        <v>0</v>
      </c>
      <c r="AY637" s="169">
        <f t="shared" si="1193"/>
        <v>0</v>
      </c>
      <c r="AZ637" s="169">
        <f t="shared" si="1193"/>
        <v>0</v>
      </c>
      <c r="BA637" s="169">
        <f t="shared" si="1193"/>
        <v>0</v>
      </c>
      <c r="BB637" s="169">
        <f t="shared" si="1193"/>
        <v>0</v>
      </c>
      <c r="BC637" s="169">
        <f t="shared" si="1193"/>
        <v>0</v>
      </c>
      <c r="BD637" s="169">
        <f t="shared" si="1193"/>
        <v>0</v>
      </c>
      <c r="BE637" s="169">
        <f t="shared" si="1193"/>
        <v>0</v>
      </c>
      <c r="BF637" s="169">
        <f t="shared" si="1193"/>
        <v>0</v>
      </c>
      <c r="BG637" s="169">
        <f t="shared" si="1193"/>
        <v>0</v>
      </c>
      <c r="BH637" s="169">
        <f t="shared" si="1193"/>
        <v>0</v>
      </c>
      <c r="BI637" s="169">
        <f t="shared" si="1193"/>
        <v>0</v>
      </c>
      <c r="BJ637" s="169">
        <f t="shared" si="1193"/>
        <v>0</v>
      </c>
      <c r="BK637" s="169">
        <f t="shared" si="1193"/>
        <v>0</v>
      </c>
      <c r="BL637" s="169">
        <f t="shared" si="1193"/>
        <v>0</v>
      </c>
      <c r="BM637" s="169">
        <f t="shared" si="1193"/>
        <v>0</v>
      </c>
      <c r="BN637" s="169">
        <f t="shared" si="1193"/>
        <v>0</v>
      </c>
      <c r="BO637" s="169">
        <f t="shared" si="1193"/>
        <v>0</v>
      </c>
      <c r="BP637" s="169">
        <f t="shared" si="1193"/>
        <v>0</v>
      </c>
      <c r="BQ637" s="169">
        <f t="shared" si="1193"/>
        <v>0</v>
      </c>
      <c r="BR637" s="169">
        <f t="shared" si="1193"/>
        <v>0</v>
      </c>
      <c r="BS637" s="169">
        <f t="shared" ref="BS637:CX637" si="1194">IF(BS620=0,0,BS620-IF(BS$2=1,BS621,BR627+BR635))</f>
        <v>0</v>
      </c>
      <c r="BT637" s="169">
        <f t="shared" si="1194"/>
        <v>0</v>
      </c>
      <c r="BU637" s="169">
        <f t="shared" si="1194"/>
        <v>0</v>
      </c>
      <c r="BV637" s="169">
        <f t="shared" si="1194"/>
        <v>0</v>
      </c>
      <c r="BW637" s="169">
        <f t="shared" si="1194"/>
        <v>0</v>
      </c>
      <c r="BX637" s="169">
        <f t="shared" si="1194"/>
        <v>0</v>
      </c>
      <c r="BY637" s="169">
        <f t="shared" si="1194"/>
        <v>0</v>
      </c>
      <c r="BZ637" s="169">
        <f t="shared" si="1194"/>
        <v>0</v>
      </c>
      <c r="CA637" s="169">
        <f t="shared" si="1194"/>
        <v>0</v>
      </c>
      <c r="CB637" s="169">
        <f t="shared" si="1194"/>
        <v>0</v>
      </c>
      <c r="CC637" s="169">
        <f t="shared" si="1194"/>
        <v>0</v>
      </c>
      <c r="CD637" s="169">
        <f t="shared" si="1194"/>
        <v>0</v>
      </c>
      <c r="CE637" s="169">
        <f t="shared" si="1194"/>
        <v>0</v>
      </c>
      <c r="CF637" s="169">
        <f t="shared" si="1194"/>
        <v>0</v>
      </c>
      <c r="CG637" s="169">
        <f t="shared" si="1194"/>
        <v>0</v>
      </c>
      <c r="CH637" s="169">
        <f t="shared" si="1194"/>
        <v>0</v>
      </c>
      <c r="CI637" s="169">
        <f t="shared" si="1194"/>
        <v>0</v>
      </c>
      <c r="CJ637" s="169">
        <f t="shared" si="1194"/>
        <v>0</v>
      </c>
      <c r="CK637" s="169">
        <f t="shared" si="1194"/>
        <v>0</v>
      </c>
      <c r="CL637" s="169">
        <f t="shared" si="1194"/>
        <v>0</v>
      </c>
      <c r="CM637" s="169">
        <f t="shared" si="1194"/>
        <v>0</v>
      </c>
      <c r="CN637" s="169">
        <f t="shared" si="1194"/>
        <v>0</v>
      </c>
      <c r="CO637" s="169">
        <f t="shared" si="1194"/>
        <v>0</v>
      </c>
      <c r="CP637" s="169">
        <f t="shared" si="1194"/>
        <v>0</v>
      </c>
      <c r="CQ637" s="169">
        <f t="shared" si="1194"/>
        <v>0</v>
      </c>
      <c r="CR637" s="169">
        <f t="shared" si="1194"/>
        <v>0</v>
      </c>
      <c r="CS637" s="169">
        <f t="shared" si="1194"/>
        <v>0</v>
      </c>
      <c r="CT637" s="169">
        <f t="shared" si="1194"/>
        <v>0</v>
      </c>
      <c r="CU637" s="169">
        <f t="shared" si="1194"/>
        <v>0</v>
      </c>
      <c r="CV637" s="169">
        <f t="shared" si="1194"/>
        <v>0</v>
      </c>
      <c r="CW637" s="169">
        <f t="shared" si="1194"/>
        <v>0</v>
      </c>
      <c r="CX637" s="169">
        <f t="shared" si="1194"/>
        <v>0</v>
      </c>
      <c r="CY637" s="169">
        <f t="shared" ref="CY637:DV637" si="1195">IF(CY620=0,0,CY620-IF(CY$2=1,CY621,CX627+CX635))</f>
        <v>0</v>
      </c>
      <c r="CZ637" s="169">
        <f t="shared" si="1195"/>
        <v>0</v>
      </c>
      <c r="DA637" s="169">
        <f t="shared" si="1195"/>
        <v>0</v>
      </c>
      <c r="DB637" s="169">
        <f t="shared" si="1195"/>
        <v>0</v>
      </c>
      <c r="DC637" s="169">
        <f t="shared" si="1195"/>
        <v>0</v>
      </c>
      <c r="DD637" s="169">
        <f t="shared" si="1195"/>
        <v>0</v>
      </c>
      <c r="DE637" s="169">
        <f t="shared" si="1195"/>
        <v>0</v>
      </c>
      <c r="DF637" s="169">
        <f t="shared" si="1195"/>
        <v>0</v>
      </c>
      <c r="DG637" s="169">
        <f t="shared" si="1195"/>
        <v>0</v>
      </c>
      <c r="DH637" s="169">
        <f t="shared" si="1195"/>
        <v>0</v>
      </c>
      <c r="DI637" s="169">
        <f t="shared" si="1195"/>
        <v>0</v>
      </c>
      <c r="DJ637" s="169">
        <f t="shared" si="1195"/>
        <v>0</v>
      </c>
      <c r="DK637" s="169">
        <f t="shared" si="1195"/>
        <v>0</v>
      </c>
      <c r="DL637" s="169">
        <f t="shared" si="1195"/>
        <v>0</v>
      </c>
      <c r="DM637" s="169">
        <f t="shared" si="1195"/>
        <v>0</v>
      </c>
      <c r="DN637" s="169">
        <f t="shared" si="1195"/>
        <v>0</v>
      </c>
      <c r="DO637" s="169">
        <f t="shared" si="1195"/>
        <v>0</v>
      </c>
      <c r="DP637" s="169">
        <f t="shared" si="1195"/>
        <v>0</v>
      </c>
      <c r="DQ637" s="169">
        <f t="shared" si="1195"/>
        <v>0</v>
      </c>
      <c r="DR637" s="169">
        <f t="shared" si="1195"/>
        <v>0</v>
      </c>
      <c r="DS637" s="169">
        <f t="shared" si="1195"/>
        <v>0</v>
      </c>
      <c r="DT637" s="169">
        <f t="shared" si="1195"/>
        <v>0</v>
      </c>
      <c r="DU637" s="169">
        <f t="shared" si="1195"/>
        <v>0</v>
      </c>
      <c r="DV637" s="169">
        <f t="shared" si="1195"/>
        <v>0</v>
      </c>
      <c r="DW637" s="169"/>
      <c r="DX637" s="177">
        <f>SUM(G637:DW637)</f>
        <v>0</v>
      </c>
    </row>
    <row r="638" spans="1:128" outlineLevel="1" x14ac:dyDescent="0.2">
      <c r="A638" s="168" t="str">
        <f ca="1">Language!A$927</f>
        <v>НДС к выручке от продажи актива</v>
      </c>
      <c r="B638" s="200"/>
      <c r="C638" s="147" t="str">
        <f t="shared" ca="1" si="1179"/>
        <v>тыс. руб.</v>
      </c>
      <c r="D638" s="158">
        <v>1</v>
      </c>
      <c r="E638" s="154" t="s">
        <v>711</v>
      </c>
      <c r="F638" s="6" t="s">
        <v>3082</v>
      </c>
      <c r="G638" s="169">
        <f t="shared" ref="G638:BR638" si="1196">G620*G619</f>
        <v>0</v>
      </c>
      <c r="H638" s="169">
        <f t="shared" si="1196"/>
        <v>0</v>
      </c>
      <c r="I638" s="169">
        <f t="shared" si="1196"/>
        <v>0</v>
      </c>
      <c r="J638" s="169">
        <f t="shared" si="1196"/>
        <v>0</v>
      </c>
      <c r="K638" s="169">
        <f t="shared" si="1196"/>
        <v>0</v>
      </c>
      <c r="L638" s="169">
        <f t="shared" si="1196"/>
        <v>0</v>
      </c>
      <c r="M638" s="169">
        <f t="shared" si="1196"/>
        <v>0</v>
      </c>
      <c r="N638" s="169">
        <f t="shared" si="1196"/>
        <v>0</v>
      </c>
      <c r="O638" s="169">
        <f t="shared" si="1196"/>
        <v>0</v>
      </c>
      <c r="P638" s="169">
        <f t="shared" si="1196"/>
        <v>0</v>
      </c>
      <c r="Q638" s="169">
        <f t="shared" si="1196"/>
        <v>0</v>
      </c>
      <c r="R638" s="169">
        <f t="shared" si="1196"/>
        <v>0</v>
      </c>
      <c r="S638" s="169">
        <f t="shared" si="1196"/>
        <v>0</v>
      </c>
      <c r="T638" s="169">
        <f t="shared" si="1196"/>
        <v>0</v>
      </c>
      <c r="U638" s="169">
        <f t="shared" si="1196"/>
        <v>0</v>
      </c>
      <c r="V638" s="169">
        <f t="shared" si="1196"/>
        <v>0</v>
      </c>
      <c r="W638" s="169">
        <f t="shared" si="1196"/>
        <v>0</v>
      </c>
      <c r="X638" s="169">
        <f t="shared" si="1196"/>
        <v>0</v>
      </c>
      <c r="Y638" s="169">
        <f t="shared" si="1196"/>
        <v>0</v>
      </c>
      <c r="Z638" s="169">
        <f t="shared" si="1196"/>
        <v>0</v>
      </c>
      <c r="AA638" s="169">
        <f t="shared" si="1196"/>
        <v>0</v>
      </c>
      <c r="AB638" s="169">
        <f t="shared" si="1196"/>
        <v>0</v>
      </c>
      <c r="AC638" s="169">
        <f t="shared" si="1196"/>
        <v>0</v>
      </c>
      <c r="AD638" s="169">
        <f t="shared" si="1196"/>
        <v>0</v>
      </c>
      <c r="AE638" s="169">
        <f t="shared" si="1196"/>
        <v>0</v>
      </c>
      <c r="AF638" s="169">
        <f t="shared" si="1196"/>
        <v>0</v>
      </c>
      <c r="AG638" s="169">
        <f t="shared" si="1196"/>
        <v>0</v>
      </c>
      <c r="AH638" s="169">
        <f t="shared" si="1196"/>
        <v>0</v>
      </c>
      <c r="AI638" s="169">
        <f t="shared" si="1196"/>
        <v>0</v>
      </c>
      <c r="AJ638" s="169">
        <f t="shared" si="1196"/>
        <v>0</v>
      </c>
      <c r="AK638" s="169">
        <f t="shared" si="1196"/>
        <v>0</v>
      </c>
      <c r="AL638" s="169">
        <f t="shared" si="1196"/>
        <v>0</v>
      </c>
      <c r="AM638" s="169">
        <f t="shared" si="1196"/>
        <v>0</v>
      </c>
      <c r="AN638" s="169">
        <f t="shared" si="1196"/>
        <v>0</v>
      </c>
      <c r="AO638" s="169">
        <f t="shared" si="1196"/>
        <v>0</v>
      </c>
      <c r="AP638" s="169">
        <f t="shared" si="1196"/>
        <v>0</v>
      </c>
      <c r="AQ638" s="169">
        <f t="shared" si="1196"/>
        <v>0</v>
      </c>
      <c r="AR638" s="169">
        <f t="shared" si="1196"/>
        <v>0</v>
      </c>
      <c r="AS638" s="169">
        <f t="shared" si="1196"/>
        <v>0</v>
      </c>
      <c r="AT638" s="169">
        <f t="shared" si="1196"/>
        <v>0</v>
      </c>
      <c r="AU638" s="169">
        <f t="shared" si="1196"/>
        <v>0</v>
      </c>
      <c r="AV638" s="169">
        <f t="shared" si="1196"/>
        <v>0</v>
      </c>
      <c r="AW638" s="169">
        <f t="shared" si="1196"/>
        <v>0</v>
      </c>
      <c r="AX638" s="169">
        <f t="shared" si="1196"/>
        <v>0</v>
      </c>
      <c r="AY638" s="169">
        <f t="shared" si="1196"/>
        <v>0</v>
      </c>
      <c r="AZ638" s="169">
        <f t="shared" si="1196"/>
        <v>0</v>
      </c>
      <c r="BA638" s="169">
        <f t="shared" si="1196"/>
        <v>0</v>
      </c>
      <c r="BB638" s="169">
        <f t="shared" si="1196"/>
        <v>0</v>
      </c>
      <c r="BC638" s="169">
        <f t="shared" si="1196"/>
        <v>0</v>
      </c>
      <c r="BD638" s="169">
        <f t="shared" si="1196"/>
        <v>0</v>
      </c>
      <c r="BE638" s="169">
        <f t="shared" si="1196"/>
        <v>0</v>
      </c>
      <c r="BF638" s="169">
        <f t="shared" si="1196"/>
        <v>0</v>
      </c>
      <c r="BG638" s="169">
        <f t="shared" si="1196"/>
        <v>0</v>
      </c>
      <c r="BH638" s="169">
        <f t="shared" si="1196"/>
        <v>0</v>
      </c>
      <c r="BI638" s="169">
        <f t="shared" si="1196"/>
        <v>0</v>
      </c>
      <c r="BJ638" s="169">
        <f t="shared" si="1196"/>
        <v>0</v>
      </c>
      <c r="BK638" s="169">
        <f t="shared" si="1196"/>
        <v>0</v>
      </c>
      <c r="BL638" s="169">
        <f t="shared" si="1196"/>
        <v>0</v>
      </c>
      <c r="BM638" s="169">
        <f t="shared" si="1196"/>
        <v>0</v>
      </c>
      <c r="BN638" s="169">
        <f t="shared" si="1196"/>
        <v>0</v>
      </c>
      <c r="BO638" s="169">
        <f t="shared" si="1196"/>
        <v>0</v>
      </c>
      <c r="BP638" s="169">
        <f t="shared" si="1196"/>
        <v>0</v>
      </c>
      <c r="BQ638" s="169">
        <f t="shared" si="1196"/>
        <v>0</v>
      </c>
      <c r="BR638" s="169">
        <f t="shared" si="1196"/>
        <v>0</v>
      </c>
      <c r="BS638" s="169">
        <f t="shared" ref="BS638:DV638" si="1197">BS620*BS619</f>
        <v>0</v>
      </c>
      <c r="BT638" s="169">
        <f t="shared" si="1197"/>
        <v>0</v>
      </c>
      <c r="BU638" s="169">
        <f t="shared" si="1197"/>
        <v>0</v>
      </c>
      <c r="BV638" s="169">
        <f t="shared" si="1197"/>
        <v>0</v>
      </c>
      <c r="BW638" s="169">
        <f t="shared" si="1197"/>
        <v>0</v>
      </c>
      <c r="BX638" s="169">
        <f t="shared" si="1197"/>
        <v>0</v>
      </c>
      <c r="BY638" s="169">
        <f t="shared" si="1197"/>
        <v>0</v>
      </c>
      <c r="BZ638" s="169">
        <f t="shared" si="1197"/>
        <v>0</v>
      </c>
      <c r="CA638" s="169">
        <f t="shared" si="1197"/>
        <v>0</v>
      </c>
      <c r="CB638" s="169">
        <f t="shared" si="1197"/>
        <v>0</v>
      </c>
      <c r="CC638" s="169">
        <f t="shared" si="1197"/>
        <v>0</v>
      </c>
      <c r="CD638" s="169">
        <f t="shared" si="1197"/>
        <v>0</v>
      </c>
      <c r="CE638" s="169">
        <f t="shared" si="1197"/>
        <v>0</v>
      </c>
      <c r="CF638" s="169">
        <f t="shared" si="1197"/>
        <v>0</v>
      </c>
      <c r="CG638" s="169">
        <f t="shared" si="1197"/>
        <v>0</v>
      </c>
      <c r="CH638" s="169">
        <f t="shared" si="1197"/>
        <v>0</v>
      </c>
      <c r="CI638" s="169">
        <f t="shared" si="1197"/>
        <v>0</v>
      </c>
      <c r="CJ638" s="169">
        <f t="shared" si="1197"/>
        <v>0</v>
      </c>
      <c r="CK638" s="169">
        <f t="shared" si="1197"/>
        <v>0</v>
      </c>
      <c r="CL638" s="169">
        <f t="shared" si="1197"/>
        <v>0</v>
      </c>
      <c r="CM638" s="169">
        <f t="shared" si="1197"/>
        <v>0</v>
      </c>
      <c r="CN638" s="169">
        <f t="shared" si="1197"/>
        <v>0</v>
      </c>
      <c r="CO638" s="169">
        <f t="shared" si="1197"/>
        <v>0</v>
      </c>
      <c r="CP638" s="169">
        <f t="shared" si="1197"/>
        <v>0</v>
      </c>
      <c r="CQ638" s="169">
        <f t="shared" si="1197"/>
        <v>0</v>
      </c>
      <c r="CR638" s="169">
        <f t="shared" si="1197"/>
        <v>0</v>
      </c>
      <c r="CS638" s="169">
        <f t="shared" si="1197"/>
        <v>0</v>
      </c>
      <c r="CT638" s="169">
        <f t="shared" si="1197"/>
        <v>0</v>
      </c>
      <c r="CU638" s="169">
        <f t="shared" si="1197"/>
        <v>0</v>
      </c>
      <c r="CV638" s="169">
        <f t="shared" si="1197"/>
        <v>0</v>
      </c>
      <c r="CW638" s="169">
        <f t="shared" si="1197"/>
        <v>0</v>
      </c>
      <c r="CX638" s="169">
        <f t="shared" si="1197"/>
        <v>0</v>
      </c>
      <c r="CY638" s="169">
        <f t="shared" si="1197"/>
        <v>0</v>
      </c>
      <c r="CZ638" s="169">
        <f t="shared" si="1197"/>
        <v>0</v>
      </c>
      <c r="DA638" s="169">
        <f t="shared" si="1197"/>
        <v>0</v>
      </c>
      <c r="DB638" s="169">
        <f t="shared" si="1197"/>
        <v>0</v>
      </c>
      <c r="DC638" s="169">
        <f t="shared" si="1197"/>
        <v>0</v>
      </c>
      <c r="DD638" s="169">
        <f t="shared" si="1197"/>
        <v>0</v>
      </c>
      <c r="DE638" s="169">
        <f t="shared" si="1197"/>
        <v>0</v>
      </c>
      <c r="DF638" s="169">
        <f t="shared" si="1197"/>
        <v>0</v>
      </c>
      <c r="DG638" s="169">
        <f t="shared" si="1197"/>
        <v>0</v>
      </c>
      <c r="DH638" s="169">
        <f t="shared" si="1197"/>
        <v>0</v>
      </c>
      <c r="DI638" s="169">
        <f t="shared" si="1197"/>
        <v>0</v>
      </c>
      <c r="DJ638" s="169">
        <f t="shared" si="1197"/>
        <v>0</v>
      </c>
      <c r="DK638" s="169">
        <f t="shared" si="1197"/>
        <v>0</v>
      </c>
      <c r="DL638" s="169">
        <f t="shared" si="1197"/>
        <v>0</v>
      </c>
      <c r="DM638" s="169">
        <f t="shared" si="1197"/>
        <v>0</v>
      </c>
      <c r="DN638" s="169">
        <f t="shared" si="1197"/>
        <v>0</v>
      </c>
      <c r="DO638" s="169">
        <f t="shared" si="1197"/>
        <v>0</v>
      </c>
      <c r="DP638" s="169">
        <f t="shared" si="1197"/>
        <v>0</v>
      </c>
      <c r="DQ638" s="169">
        <f t="shared" si="1197"/>
        <v>0</v>
      </c>
      <c r="DR638" s="169">
        <f t="shared" si="1197"/>
        <v>0</v>
      </c>
      <c r="DS638" s="169">
        <f t="shared" si="1197"/>
        <v>0</v>
      </c>
      <c r="DT638" s="169">
        <f t="shared" si="1197"/>
        <v>0</v>
      </c>
      <c r="DU638" s="169">
        <f t="shared" si="1197"/>
        <v>0</v>
      </c>
      <c r="DV638" s="169">
        <f t="shared" si="1197"/>
        <v>0</v>
      </c>
      <c r="DW638" s="169"/>
      <c r="DX638" s="177">
        <f>SUM(G638:DW638)</f>
        <v>0</v>
      </c>
    </row>
    <row r="639" spans="1:128" outlineLevel="1" x14ac:dyDescent="0.2">
      <c r="A639" s="168" t="str">
        <f ca="1">Language!A$928</f>
        <v>курсовые разницы</v>
      </c>
      <c r="B639" s="200"/>
      <c r="C639" s="147" t="str">
        <f t="shared" ca="1" si="1179"/>
        <v>тыс. руб.</v>
      </c>
      <c r="D639" s="158">
        <v>1</v>
      </c>
      <c r="E639" s="154" t="s">
        <v>1070</v>
      </c>
      <c r="F639" s="6" t="s">
        <v>3082</v>
      </c>
      <c r="G639" s="169">
        <f>-(SUM($G621:G621)+$B623+SUM($G626:G626)-G627+G628-IF($B616=0,G629,0)-SUM($G625:G625)*IF($B616=0,1,1+$B618)-IF($B616=0,0,MAX(SUM($G633:G633)-SUM($G632:G632),0))+IF(G$2=1,0,SUM($F639:F639)))</f>
        <v>0</v>
      </c>
      <c r="H639" s="169">
        <f>-(SUM($G621:H621)+$B623+SUM($G626:H626)-H627+H628-IF($B616=0,H629,0)-SUM($G625:H625)*IF($B616=0,1,1+$B618)-IF($B616=0,0,MAX(SUM($G633:H633)-SUM($G632:H632),0))+IF(H$2=1,0,SUM($F639:G639)))</f>
        <v>0</v>
      </c>
      <c r="I639" s="169">
        <f>-(SUM($G621:I621)+$B623+SUM($G626:I626)-I627+I628-IF($B616=0,I629,0)-SUM($G625:I625)*IF($B616=0,1,1+$B618)-IF($B616=0,0,MAX(SUM($G633:I633)-SUM($G632:I632),0))+IF(I$2=1,0,SUM($F639:H639)))</f>
        <v>0</v>
      </c>
      <c r="J639" s="169">
        <f>-(SUM($G621:J621)+$B623+SUM($G626:J626)-J627+J628-IF($B616=0,J629,0)-SUM($G625:J625)*IF($B616=0,1,1+$B618)-IF($B616=0,0,MAX(SUM($G633:J633)-SUM($G632:J632),0))+IF(J$2=1,0,SUM($F639:I639)))</f>
        <v>0</v>
      </c>
      <c r="K639" s="169">
        <f>-(SUM($G621:K621)+$B623+SUM($G626:K626)-K627+K628-IF($B616=0,K629,0)-SUM($G625:K625)*IF($B616=0,1,1+$B618)-IF($B616=0,0,MAX(SUM($G633:K633)-SUM($G632:K632),0))+IF(K$2=1,0,SUM($F639:J639)))</f>
        <v>0</v>
      </c>
      <c r="L639" s="169">
        <f>-(SUM($G621:L621)+$B623+SUM($G626:L626)-L627+L628-IF($B616=0,L629,0)-SUM($G625:L625)*IF($B616=0,1,1+$B618)-IF($B616=0,0,MAX(SUM($G633:L633)-SUM($G632:L632),0))+IF(L$2=1,0,SUM($F639:K639)))</f>
        <v>0</v>
      </c>
      <c r="M639" s="169">
        <f>-(SUM($G621:M621)+$B623+SUM($G626:M626)-M627+M628-IF($B616=0,M629,0)-SUM($G625:M625)*IF($B616=0,1,1+$B618)-IF($B616=0,0,MAX(SUM($G633:M633)-SUM($G632:M632),0))+IF(M$2=1,0,SUM($F639:L639)))</f>
        <v>0</v>
      </c>
      <c r="N639" s="169">
        <f>-(SUM($G621:N621)+$B623+SUM($G626:N626)-N627+N628-IF($B616=0,N629,0)-SUM($G625:N625)*IF($B616=0,1,1+$B618)-IF($B616=0,0,MAX(SUM($G633:N633)-SUM($G632:N632),0))+IF(N$2=1,0,SUM($F639:M639)))</f>
        <v>0</v>
      </c>
      <c r="O639" s="169">
        <f>-(SUM($G621:O621)+$B623+SUM($G626:O626)-O627+O628-IF($B616=0,O629,0)-SUM($G625:O625)*IF($B616=0,1,1+$B618)-IF($B616=0,0,MAX(SUM($G633:O633)-SUM($G632:O632),0))+IF(O$2=1,0,SUM($F639:N639)))</f>
        <v>0</v>
      </c>
      <c r="P639" s="169">
        <f>-(SUM($G621:P621)+$B623+SUM($G626:P626)-P627+P628-IF($B616=0,P629,0)-SUM($G625:P625)*IF($B616=0,1,1+$B618)-IF($B616=0,0,MAX(SUM($G633:P633)-SUM($G632:P632),0))+IF(P$2=1,0,SUM($F639:O639)))</f>
        <v>0</v>
      </c>
      <c r="Q639" s="169">
        <f>-(SUM($G621:Q621)+$B623+SUM($G626:Q626)-Q627+Q628-IF($B616=0,Q629,0)-SUM($G625:Q625)*IF($B616=0,1,1+$B618)-IF($B616=0,0,MAX(SUM($G633:Q633)-SUM($G632:Q632),0))+IF(Q$2=1,0,SUM($F639:P639)))</f>
        <v>0</v>
      </c>
      <c r="R639" s="169">
        <f>-(SUM($G621:R621)+$B623+SUM($G626:R626)-R627+R628-IF($B616=0,R629,0)-SUM($G625:R625)*IF($B616=0,1,1+$B618)-IF($B616=0,0,MAX(SUM($G633:R633)-SUM($G632:R632),0))+IF(R$2=1,0,SUM($F639:Q639)))</f>
        <v>0</v>
      </c>
      <c r="S639" s="169">
        <f>-(SUM($G621:S621)+$B623+SUM($G626:S626)-S627+S628-IF($B616=0,S629,0)-SUM($G625:S625)*IF($B616=0,1,1+$B618)-IF($B616=0,0,MAX(SUM($G633:S633)-SUM($G632:S632),0))+IF(S$2=1,0,SUM($F639:R639)))</f>
        <v>0</v>
      </c>
      <c r="T639" s="169">
        <f>-(SUM($G621:T621)+$B623+SUM($G626:T626)-T627+T628-IF($B616=0,T629,0)-SUM($G625:T625)*IF($B616=0,1,1+$B618)-IF($B616=0,0,MAX(SUM($G633:T633)-SUM($G632:T632),0))+IF(T$2=1,0,SUM($F639:S639)))</f>
        <v>0</v>
      </c>
      <c r="U639" s="169">
        <f>-(SUM($G621:U621)+$B623+SUM($G626:U626)-U627+U628-IF($B616=0,U629,0)-SUM($G625:U625)*IF($B616=0,1,1+$B618)-IF($B616=0,0,MAX(SUM($G633:U633)-SUM($G632:U632),0))+IF(U$2=1,0,SUM($F639:T639)))</f>
        <v>0</v>
      </c>
      <c r="V639" s="169">
        <f>-(SUM($G621:V621)+$B623+SUM($G626:V626)-V627+V628-IF($B616=0,V629,0)-SUM($G625:V625)*IF($B616=0,1,1+$B618)-IF($B616=0,0,MAX(SUM($G633:V633)-SUM($G632:V632),0))+IF(V$2=1,0,SUM($F639:U639)))</f>
        <v>0</v>
      </c>
      <c r="W639" s="169">
        <f>-(SUM($G621:W621)+$B623+SUM($G626:W626)-W627+W628-IF($B616=0,W629,0)-SUM($G625:W625)*IF($B616=0,1,1+$B618)-IF($B616=0,0,MAX(SUM($G633:W633)-SUM($G632:W632),0))+IF(W$2=1,0,SUM($F639:V639)))</f>
        <v>0</v>
      </c>
      <c r="X639" s="169">
        <f>-(SUM($G621:X621)+$B623+SUM($G626:X626)-X627+X628-IF($B616=0,X629,0)-SUM($G625:X625)*IF($B616=0,1,1+$B618)-IF($B616=0,0,MAX(SUM($G633:X633)-SUM($G632:X632),0))+IF(X$2=1,0,SUM($F639:W639)))</f>
        <v>0</v>
      </c>
      <c r="Y639" s="169">
        <f>-(SUM($G621:Y621)+$B623+SUM($G626:Y626)-Y627+Y628-IF($B616=0,Y629,0)-SUM($G625:Y625)*IF($B616=0,1,1+$B618)-IF($B616=0,0,MAX(SUM($G633:Y633)-SUM($G632:Y632),0))+IF(Y$2=1,0,SUM($F639:X639)))</f>
        <v>0</v>
      </c>
      <c r="Z639" s="169">
        <f>-(SUM($G621:Z621)+$B623+SUM($G626:Z626)-Z627+Z628-IF($B616=0,Z629,0)-SUM($G625:Z625)*IF($B616=0,1,1+$B618)-IF($B616=0,0,MAX(SUM($G633:Z633)-SUM($G632:Z632),0))+IF(Z$2=1,0,SUM($F639:Y639)))</f>
        <v>0</v>
      </c>
      <c r="AA639" s="169">
        <f>-(SUM($G621:AA621)+$B623+SUM($G626:AA626)-AA627+AA628-IF($B616=0,AA629,0)-SUM($G625:AA625)*IF($B616=0,1,1+$B618)-IF($B616=0,0,MAX(SUM($G633:AA633)-SUM($G632:AA632),0))+IF(AA$2=1,0,SUM($F639:Z639)))</f>
        <v>0</v>
      </c>
      <c r="AB639" s="169">
        <f>-(SUM($G621:AB621)+$B623+SUM($G626:AB626)-AB627+AB628-IF($B616=0,AB629,0)-SUM($G625:AB625)*IF($B616=0,1,1+$B618)-IF($B616=0,0,MAX(SUM($G633:AB633)-SUM($G632:AB632),0))+IF(AB$2=1,0,SUM($F639:AA639)))</f>
        <v>0</v>
      </c>
      <c r="AC639" s="169">
        <f>-(SUM($G621:AC621)+$B623+SUM($G626:AC626)-AC627+AC628-IF($B616=0,AC629,0)-SUM($G625:AC625)*IF($B616=0,1,1+$B618)-IF($B616=0,0,MAX(SUM($G633:AC633)-SUM($G632:AC632),0))+IF(AC$2=1,0,SUM($F639:AB639)))</f>
        <v>0</v>
      </c>
      <c r="AD639" s="169">
        <f>-(SUM($G621:AD621)+$B623+SUM($G626:AD626)-AD627+AD628-IF($B616=0,AD629,0)-SUM($G625:AD625)*IF($B616=0,1,1+$B618)-IF($B616=0,0,MAX(SUM($G633:AD633)-SUM($G632:AD632),0))+IF(AD$2=1,0,SUM($F639:AC639)))</f>
        <v>0</v>
      </c>
      <c r="AE639" s="169">
        <f>-(SUM($G621:AE621)+$B623+SUM($G626:AE626)-AE627+AE628-IF($B616=0,AE629,0)-SUM($G625:AE625)*IF($B616=0,1,1+$B618)-IF($B616=0,0,MAX(SUM($G633:AE633)-SUM($G632:AE632),0))+IF(AE$2=1,0,SUM($F639:AD639)))</f>
        <v>0</v>
      </c>
      <c r="AF639" s="169">
        <f>-(SUM($G621:AF621)+$B623+SUM($G626:AF626)-AF627+AF628-IF($B616=0,AF629,0)-SUM($G625:AF625)*IF($B616=0,1,1+$B618)-IF($B616=0,0,MAX(SUM($G633:AF633)-SUM($G632:AF632),0))+IF(AF$2=1,0,SUM($F639:AE639)))</f>
        <v>0</v>
      </c>
      <c r="AG639" s="169">
        <f>-(SUM($G621:AG621)+$B623+SUM($G626:AG626)-AG627+AG628-IF($B616=0,AG629,0)-SUM($G625:AG625)*IF($B616=0,1,1+$B618)-IF($B616=0,0,MAX(SUM($G633:AG633)-SUM($G632:AG632),0))+IF(AG$2=1,0,SUM($F639:AF639)))</f>
        <v>0</v>
      </c>
      <c r="AH639" s="169">
        <f>-(SUM($G621:AH621)+$B623+SUM($G626:AH626)-AH627+AH628-IF($B616=0,AH629,0)-SUM($G625:AH625)*IF($B616=0,1,1+$B618)-IF($B616=0,0,MAX(SUM($G633:AH633)-SUM($G632:AH632),0))+IF(AH$2=1,0,SUM($F639:AG639)))</f>
        <v>0</v>
      </c>
      <c r="AI639" s="169">
        <f>-(SUM($G621:AI621)+$B623+SUM($G626:AI626)-AI627+AI628-IF($B616=0,AI629,0)-SUM($G625:AI625)*IF($B616=0,1,1+$B618)-IF($B616=0,0,MAX(SUM($G633:AI633)-SUM($G632:AI632),0))+IF(AI$2=1,0,SUM($F639:AH639)))</f>
        <v>0</v>
      </c>
      <c r="AJ639" s="169">
        <f>-(SUM($G621:AJ621)+$B623+SUM($G626:AJ626)-AJ627+AJ628-IF($B616=0,AJ629,0)-SUM($G625:AJ625)*IF($B616=0,1,1+$B618)-IF($B616=0,0,MAX(SUM($G633:AJ633)-SUM($G632:AJ632),0))+IF(AJ$2=1,0,SUM($F639:AI639)))</f>
        <v>0</v>
      </c>
      <c r="AK639" s="169">
        <f>-(SUM($G621:AK621)+$B623+SUM($G626:AK626)-AK627+AK628-IF($B616=0,AK629,0)-SUM($G625:AK625)*IF($B616=0,1,1+$B618)-IF($B616=0,0,MAX(SUM($G633:AK633)-SUM($G632:AK632),0))+IF(AK$2=1,0,SUM($F639:AJ639)))</f>
        <v>0</v>
      </c>
      <c r="AL639" s="169">
        <f>-(SUM($G621:AL621)+$B623+SUM($G626:AL626)-AL627+AL628-IF($B616=0,AL629,0)-SUM($G625:AL625)*IF($B616=0,1,1+$B618)-IF($B616=0,0,MAX(SUM($G633:AL633)-SUM($G632:AL632),0))+IF(AL$2=1,0,SUM($F639:AK639)))</f>
        <v>0</v>
      </c>
      <c r="AM639" s="169">
        <f>-(SUM($G621:AM621)+$B623+SUM($G626:AM626)-AM627+AM628-IF($B616=0,AM629,0)-SUM($G625:AM625)*IF($B616=0,1,1+$B618)-IF($B616=0,0,MAX(SUM($G633:AM633)-SUM($G632:AM632),0))+IF(AM$2=1,0,SUM($F639:AL639)))</f>
        <v>0</v>
      </c>
      <c r="AN639" s="169">
        <f>-(SUM($G621:AN621)+$B623+SUM($G626:AN626)-AN627+AN628-IF($B616=0,AN629,0)-SUM($G625:AN625)*IF($B616=0,1,1+$B618)-IF($B616=0,0,MAX(SUM($G633:AN633)-SUM($G632:AN632),0))+IF(AN$2=1,0,SUM($F639:AM639)))</f>
        <v>0</v>
      </c>
      <c r="AO639" s="169">
        <f>-(SUM($G621:AO621)+$B623+SUM($G626:AO626)-AO627+AO628-IF($B616=0,AO629,0)-SUM($G625:AO625)*IF($B616=0,1,1+$B618)-IF($B616=0,0,MAX(SUM($G633:AO633)-SUM($G632:AO632),0))+IF(AO$2=1,0,SUM($F639:AN639)))</f>
        <v>0</v>
      </c>
      <c r="AP639" s="169">
        <f>-(SUM($G621:AP621)+$B623+SUM($G626:AP626)-AP627+AP628-IF($B616=0,AP629,0)-SUM($G625:AP625)*IF($B616=0,1,1+$B618)-IF($B616=0,0,MAX(SUM($G633:AP633)-SUM($G632:AP632),0))+IF(AP$2=1,0,SUM($F639:AO639)))</f>
        <v>0</v>
      </c>
      <c r="AQ639" s="169">
        <f>-(SUM($G621:AQ621)+$B623+SUM($G626:AQ626)-AQ627+AQ628-IF($B616=0,AQ629,0)-SUM($G625:AQ625)*IF($B616=0,1,1+$B618)-IF($B616=0,0,MAX(SUM($G633:AQ633)-SUM($G632:AQ632),0))+IF(AQ$2=1,0,SUM($F639:AP639)))</f>
        <v>0</v>
      </c>
      <c r="AR639" s="169">
        <f>-(SUM($G621:AR621)+$B623+SUM($G626:AR626)-AR627+AR628-IF($B616=0,AR629,0)-SUM($G625:AR625)*IF($B616=0,1,1+$B618)-IF($B616=0,0,MAX(SUM($G633:AR633)-SUM($G632:AR632),0))+IF(AR$2=1,0,SUM($F639:AQ639)))</f>
        <v>0</v>
      </c>
      <c r="AS639" s="169">
        <f>-(SUM($G621:AS621)+$B623+SUM($G626:AS626)-AS627+AS628-IF($B616=0,AS629,0)-SUM($G625:AS625)*IF($B616=0,1,1+$B618)-IF($B616=0,0,MAX(SUM($G633:AS633)-SUM($G632:AS632),0))+IF(AS$2=1,0,SUM($F639:AR639)))</f>
        <v>0</v>
      </c>
      <c r="AT639" s="169">
        <f>-(SUM($G621:AT621)+$B623+SUM($G626:AT626)-AT627+AT628-IF($B616=0,AT629,0)-SUM($G625:AT625)*IF($B616=0,1,1+$B618)-IF($B616=0,0,MAX(SUM($G633:AT633)-SUM($G632:AT632),0))+IF(AT$2=1,0,SUM($F639:AS639)))</f>
        <v>0</v>
      </c>
      <c r="AU639" s="169">
        <f>-(SUM($G621:AU621)+$B623+SUM($G626:AU626)-AU627+AU628-IF($B616=0,AU629,0)-SUM($G625:AU625)*IF($B616=0,1,1+$B618)-IF($B616=0,0,MAX(SUM($G633:AU633)-SUM($G632:AU632),0))+IF(AU$2=1,0,SUM($F639:AT639)))</f>
        <v>0</v>
      </c>
      <c r="AV639" s="169">
        <f>-(SUM($G621:AV621)+$B623+SUM($G626:AV626)-AV627+AV628-IF($B616=0,AV629,0)-SUM($G625:AV625)*IF($B616=0,1,1+$B618)-IF($B616=0,0,MAX(SUM($G633:AV633)-SUM($G632:AV632),0))+IF(AV$2=1,0,SUM($F639:AU639)))</f>
        <v>0</v>
      </c>
      <c r="AW639" s="169">
        <f>-(SUM($G621:AW621)+$B623+SUM($G626:AW626)-AW627+AW628-IF($B616=0,AW629,0)-SUM($G625:AW625)*IF($B616=0,1,1+$B618)-IF($B616=0,0,MAX(SUM($G633:AW633)-SUM($G632:AW632),0))+IF(AW$2=1,0,SUM($F639:AV639)))</f>
        <v>0</v>
      </c>
      <c r="AX639" s="169">
        <f>-(SUM($G621:AX621)+$B623+SUM($G626:AX626)-AX627+AX628-IF($B616=0,AX629,0)-SUM($G625:AX625)*IF($B616=0,1,1+$B618)-IF($B616=0,0,MAX(SUM($G633:AX633)-SUM($G632:AX632),0))+IF(AX$2=1,0,SUM($F639:AW639)))</f>
        <v>0</v>
      </c>
      <c r="AY639" s="169">
        <f>-(SUM($G621:AY621)+$B623+SUM($G626:AY626)-AY627+AY628-IF($B616=0,AY629,0)-SUM($G625:AY625)*IF($B616=0,1,1+$B618)-IF($B616=0,0,MAX(SUM($G633:AY633)-SUM($G632:AY632),0))+IF(AY$2=1,0,SUM($F639:AX639)))</f>
        <v>0</v>
      </c>
      <c r="AZ639" s="169">
        <f>-(SUM($G621:AZ621)+$B623+SUM($G626:AZ626)-AZ627+AZ628-IF($B616=0,AZ629,0)-SUM($G625:AZ625)*IF($B616=0,1,1+$B618)-IF($B616=0,0,MAX(SUM($G633:AZ633)-SUM($G632:AZ632),0))+IF(AZ$2=1,0,SUM($F639:AY639)))</f>
        <v>0</v>
      </c>
      <c r="BA639" s="169">
        <f>-(SUM($G621:BA621)+$B623+SUM($G626:BA626)-BA627+BA628-IF($B616=0,BA629,0)-SUM($G625:BA625)*IF($B616=0,1,1+$B618)-IF($B616=0,0,MAX(SUM($G633:BA633)-SUM($G632:BA632),0))+IF(BA$2=1,0,SUM($F639:AZ639)))</f>
        <v>0</v>
      </c>
      <c r="BB639" s="169">
        <f>-(SUM($G621:BB621)+$B623+SUM($G626:BB626)-BB627+BB628-IF($B616=0,BB629,0)-SUM($G625:BB625)*IF($B616=0,1,1+$B618)-IF($B616=0,0,MAX(SUM($G633:BB633)-SUM($G632:BB632),0))+IF(BB$2=1,0,SUM($F639:BA639)))</f>
        <v>0</v>
      </c>
      <c r="BC639" s="169">
        <f>-(SUM($G621:BC621)+$B623+SUM($G626:BC626)-BC627+BC628-IF($B616=0,BC629,0)-SUM($G625:BC625)*IF($B616=0,1,1+$B618)-IF($B616=0,0,MAX(SUM($G633:BC633)-SUM($G632:BC632),0))+IF(BC$2=1,0,SUM($F639:BB639)))</f>
        <v>0</v>
      </c>
      <c r="BD639" s="169">
        <f>-(SUM($G621:BD621)+$B623+SUM($G626:BD626)-BD627+BD628-IF($B616=0,BD629,0)-SUM($G625:BD625)*IF($B616=0,1,1+$B618)-IF($B616=0,0,MAX(SUM($G633:BD633)-SUM($G632:BD632),0))+IF(BD$2=1,0,SUM($F639:BC639)))</f>
        <v>0</v>
      </c>
      <c r="BE639" s="169">
        <f>-(SUM($G621:BE621)+$B623+SUM($G626:BE626)-BE627+BE628-IF($B616=0,BE629,0)-SUM($G625:BE625)*IF($B616=0,1,1+$B618)-IF($B616=0,0,MAX(SUM($G633:BE633)-SUM($G632:BE632),0))+IF(BE$2=1,0,SUM($F639:BD639)))</f>
        <v>0</v>
      </c>
      <c r="BF639" s="169">
        <f>-(SUM($G621:BF621)+$B623+SUM($G626:BF626)-BF627+BF628-IF($B616=0,BF629,0)-SUM($G625:BF625)*IF($B616=0,1,1+$B618)-IF($B616=0,0,MAX(SUM($G633:BF633)-SUM($G632:BF632),0))+IF(BF$2=1,0,SUM($F639:BE639)))</f>
        <v>0</v>
      </c>
      <c r="BG639" s="169">
        <f>-(SUM($G621:BG621)+$B623+SUM($G626:BG626)-BG627+BG628-IF($B616=0,BG629,0)-SUM($G625:BG625)*IF($B616=0,1,1+$B618)-IF($B616=0,0,MAX(SUM($G633:BG633)-SUM($G632:BG632),0))+IF(BG$2=1,0,SUM($F639:BF639)))</f>
        <v>0</v>
      </c>
      <c r="BH639" s="169">
        <f>-(SUM($G621:BH621)+$B623+SUM($G626:BH626)-BH627+BH628-IF($B616=0,BH629,0)-SUM($G625:BH625)*IF($B616=0,1,1+$B618)-IF($B616=0,0,MAX(SUM($G633:BH633)-SUM($G632:BH632),0))+IF(BH$2=1,0,SUM($F639:BG639)))</f>
        <v>0</v>
      </c>
      <c r="BI639" s="169">
        <f>-(SUM($G621:BI621)+$B623+SUM($G626:BI626)-BI627+BI628-IF($B616=0,BI629,0)-SUM($G625:BI625)*IF($B616=0,1,1+$B618)-IF($B616=0,0,MAX(SUM($G633:BI633)-SUM($G632:BI632),0))+IF(BI$2=1,0,SUM($F639:BH639)))</f>
        <v>0</v>
      </c>
      <c r="BJ639" s="169">
        <f>-(SUM($G621:BJ621)+$B623+SUM($G626:BJ626)-BJ627+BJ628-IF($B616=0,BJ629,0)-SUM($G625:BJ625)*IF($B616=0,1,1+$B618)-IF($B616=0,0,MAX(SUM($G633:BJ633)-SUM($G632:BJ632),0))+IF(BJ$2=1,0,SUM($F639:BI639)))</f>
        <v>0</v>
      </c>
      <c r="BK639" s="169">
        <f>-(SUM($G621:BK621)+$B623+SUM($G626:BK626)-BK627+BK628-IF($B616=0,BK629,0)-SUM($G625:BK625)*IF($B616=0,1,1+$B618)-IF($B616=0,0,MAX(SUM($G633:BK633)-SUM($G632:BK632),0))+IF(BK$2=1,0,SUM($F639:BJ639)))</f>
        <v>0</v>
      </c>
      <c r="BL639" s="169">
        <f>-(SUM($G621:BL621)+$B623+SUM($G626:BL626)-BL627+BL628-IF($B616=0,BL629,0)-SUM($G625:BL625)*IF($B616=0,1,1+$B618)-IF($B616=0,0,MAX(SUM($G633:BL633)-SUM($G632:BL632),0))+IF(BL$2=1,0,SUM($F639:BK639)))</f>
        <v>0</v>
      </c>
      <c r="BM639" s="169">
        <f>-(SUM($G621:BM621)+$B623+SUM($G626:BM626)-BM627+BM628-IF($B616=0,BM629,0)-SUM($G625:BM625)*IF($B616=0,1,1+$B618)-IF($B616=0,0,MAX(SUM($G633:BM633)-SUM($G632:BM632),0))+IF(BM$2=1,0,SUM($F639:BL639)))</f>
        <v>0</v>
      </c>
      <c r="BN639" s="169">
        <f>-(SUM($G621:BN621)+$B623+SUM($G626:BN626)-BN627+BN628-IF($B616=0,BN629,0)-SUM($G625:BN625)*IF($B616=0,1,1+$B618)-IF($B616=0,0,MAX(SUM($G633:BN633)-SUM($G632:BN632),0))+IF(BN$2=1,0,SUM($F639:BM639)))</f>
        <v>0</v>
      </c>
      <c r="BO639" s="169">
        <f>-(SUM($G621:BO621)+$B623+SUM($G626:BO626)-BO627+BO628-IF($B616=0,BO629,0)-SUM($G625:BO625)*IF($B616=0,1,1+$B618)-IF($B616=0,0,MAX(SUM($G633:BO633)-SUM($G632:BO632),0))+IF(BO$2=1,0,SUM($F639:BN639)))</f>
        <v>0</v>
      </c>
      <c r="BP639" s="169">
        <f>-(SUM($G621:BP621)+$B623+SUM($G626:BP626)-BP627+BP628-IF($B616=0,BP629,0)-SUM($G625:BP625)*IF($B616=0,1,1+$B618)-IF($B616=0,0,MAX(SUM($G633:BP633)-SUM($G632:BP632),0))+IF(BP$2=1,0,SUM($F639:BO639)))</f>
        <v>0</v>
      </c>
      <c r="BQ639" s="169">
        <f>-(SUM($G621:BQ621)+$B623+SUM($G626:BQ626)-BQ627+BQ628-IF($B616=0,BQ629,0)-SUM($G625:BQ625)*IF($B616=0,1,1+$B618)-IF($B616=0,0,MAX(SUM($G633:BQ633)-SUM($G632:BQ632),0))+IF(BQ$2=1,0,SUM($F639:BP639)))</f>
        <v>0</v>
      </c>
      <c r="BR639" s="169">
        <f>-(SUM($G621:BR621)+$B623+SUM($G626:BR626)-BR627+BR628-IF($B616=0,BR629,0)-SUM($G625:BR625)*IF($B616=0,1,1+$B618)-IF($B616=0,0,MAX(SUM($G633:BR633)-SUM($G632:BR632),0))+IF(BR$2=1,0,SUM($F639:BQ639)))</f>
        <v>0</v>
      </c>
      <c r="BS639" s="169">
        <f>-(SUM($G621:BS621)+$B623+SUM($G626:BS626)-BS627+BS628-IF($B616=0,BS629,0)-SUM($G625:BS625)*IF($B616=0,1,1+$B618)-IF($B616=0,0,MAX(SUM($G633:BS633)-SUM($G632:BS632),0))+IF(BS$2=1,0,SUM($F639:BR639)))</f>
        <v>0</v>
      </c>
      <c r="BT639" s="169">
        <f>-(SUM($G621:BT621)+$B623+SUM($G626:BT626)-BT627+BT628-IF($B616=0,BT629,0)-SUM($G625:BT625)*IF($B616=0,1,1+$B618)-IF($B616=0,0,MAX(SUM($G633:BT633)-SUM($G632:BT632),0))+IF(BT$2=1,0,SUM($F639:BS639)))</f>
        <v>0</v>
      </c>
      <c r="BU639" s="169">
        <f>-(SUM($G621:BU621)+$B623+SUM($G626:BU626)-BU627+BU628-IF($B616=0,BU629,0)-SUM($G625:BU625)*IF($B616=0,1,1+$B618)-IF($B616=0,0,MAX(SUM($G633:BU633)-SUM($G632:BU632),0))+IF(BU$2=1,0,SUM($F639:BT639)))</f>
        <v>0</v>
      </c>
      <c r="BV639" s="169">
        <f>-(SUM($G621:BV621)+$B623+SUM($G626:BV626)-BV627+BV628-IF($B616=0,BV629,0)-SUM($G625:BV625)*IF($B616=0,1,1+$B618)-IF($B616=0,0,MAX(SUM($G633:BV633)-SUM($G632:BV632),0))+IF(BV$2=1,0,SUM($F639:BU639)))</f>
        <v>0</v>
      </c>
      <c r="BW639" s="169">
        <f>-(SUM($G621:BW621)+$B623+SUM($G626:BW626)-BW627+BW628-IF($B616=0,BW629,0)-SUM($G625:BW625)*IF($B616=0,1,1+$B618)-IF($B616=0,0,MAX(SUM($G633:BW633)-SUM($G632:BW632),0))+IF(BW$2=1,0,SUM($F639:BV639)))</f>
        <v>0</v>
      </c>
      <c r="BX639" s="169">
        <f>-(SUM($G621:BX621)+$B623+SUM($G626:BX626)-BX627+BX628-IF($B616=0,BX629,0)-SUM($G625:BX625)*IF($B616=0,1,1+$B618)-IF($B616=0,0,MAX(SUM($G633:BX633)-SUM($G632:BX632),0))+IF(BX$2=1,0,SUM($F639:BW639)))</f>
        <v>0</v>
      </c>
      <c r="BY639" s="169">
        <f>-(SUM($G621:BY621)+$B623+SUM($G626:BY626)-BY627+BY628-IF($B616=0,BY629,0)-SUM($G625:BY625)*IF($B616=0,1,1+$B618)-IF($B616=0,0,MAX(SUM($G633:BY633)-SUM($G632:BY632),0))+IF(BY$2=1,0,SUM($F639:BX639)))</f>
        <v>0</v>
      </c>
      <c r="BZ639" s="169">
        <f>-(SUM($G621:BZ621)+$B623+SUM($G626:BZ626)-BZ627+BZ628-IF($B616=0,BZ629,0)-SUM($G625:BZ625)*IF($B616=0,1,1+$B618)-IF($B616=0,0,MAX(SUM($G633:BZ633)-SUM($G632:BZ632),0))+IF(BZ$2=1,0,SUM($F639:BY639)))</f>
        <v>0</v>
      </c>
      <c r="CA639" s="169">
        <f>-(SUM($G621:CA621)+$B623+SUM($G626:CA626)-CA627+CA628-IF($B616=0,CA629,0)-SUM($G625:CA625)*IF($B616=0,1,1+$B618)-IF($B616=0,0,MAX(SUM($G633:CA633)-SUM($G632:CA632),0))+IF(CA$2=1,0,SUM($F639:BZ639)))</f>
        <v>0</v>
      </c>
      <c r="CB639" s="169">
        <f>-(SUM($G621:CB621)+$B623+SUM($G626:CB626)-CB627+CB628-IF($B616=0,CB629,0)-SUM($G625:CB625)*IF($B616=0,1,1+$B618)-IF($B616=0,0,MAX(SUM($G633:CB633)-SUM($G632:CB632),0))+IF(CB$2=1,0,SUM($F639:CA639)))</f>
        <v>0</v>
      </c>
      <c r="CC639" s="169">
        <f>-(SUM($G621:CC621)+$B623+SUM($G626:CC626)-CC627+CC628-IF($B616=0,CC629,0)-SUM($G625:CC625)*IF($B616=0,1,1+$B618)-IF($B616=0,0,MAX(SUM($G633:CC633)-SUM($G632:CC632),0))+IF(CC$2=1,0,SUM($F639:CB639)))</f>
        <v>0</v>
      </c>
      <c r="CD639" s="169">
        <f>-(SUM($G621:CD621)+$B623+SUM($G626:CD626)-CD627+CD628-IF($B616=0,CD629,0)-SUM($G625:CD625)*IF($B616=0,1,1+$B618)-IF($B616=0,0,MAX(SUM($G633:CD633)-SUM($G632:CD632),0))+IF(CD$2=1,0,SUM($F639:CC639)))</f>
        <v>0</v>
      </c>
      <c r="CE639" s="169">
        <f>-(SUM($G621:CE621)+$B623+SUM($G626:CE626)-CE627+CE628-IF($B616=0,CE629,0)-SUM($G625:CE625)*IF($B616=0,1,1+$B618)-IF($B616=0,0,MAX(SUM($G633:CE633)-SUM($G632:CE632),0))+IF(CE$2=1,0,SUM($F639:CD639)))</f>
        <v>0</v>
      </c>
      <c r="CF639" s="169">
        <f>-(SUM($G621:CF621)+$B623+SUM($G626:CF626)-CF627+CF628-IF($B616=0,CF629,0)-SUM($G625:CF625)*IF($B616=0,1,1+$B618)-IF($B616=0,0,MAX(SUM($G633:CF633)-SUM($G632:CF632),0))+IF(CF$2=1,0,SUM($F639:CE639)))</f>
        <v>0</v>
      </c>
      <c r="CG639" s="169">
        <f>-(SUM($G621:CG621)+$B623+SUM($G626:CG626)-CG627+CG628-IF($B616=0,CG629,0)-SUM($G625:CG625)*IF($B616=0,1,1+$B618)-IF($B616=0,0,MAX(SUM($G633:CG633)-SUM($G632:CG632),0))+IF(CG$2=1,0,SUM($F639:CF639)))</f>
        <v>0</v>
      </c>
      <c r="CH639" s="169">
        <f>-(SUM($G621:CH621)+$B623+SUM($G626:CH626)-CH627+CH628-IF($B616=0,CH629,0)-SUM($G625:CH625)*IF($B616=0,1,1+$B618)-IF($B616=0,0,MAX(SUM($G633:CH633)-SUM($G632:CH632),0))+IF(CH$2=1,0,SUM($F639:CG639)))</f>
        <v>0</v>
      </c>
      <c r="CI639" s="169">
        <f>-(SUM($G621:CI621)+$B623+SUM($G626:CI626)-CI627+CI628-IF($B616=0,CI629,0)-SUM($G625:CI625)*IF($B616=0,1,1+$B618)-IF($B616=0,0,MAX(SUM($G633:CI633)-SUM($G632:CI632),0))+IF(CI$2=1,0,SUM($F639:CH639)))</f>
        <v>0</v>
      </c>
      <c r="CJ639" s="169">
        <f>-(SUM($G621:CJ621)+$B623+SUM($G626:CJ626)-CJ627+CJ628-IF($B616=0,CJ629,0)-SUM($G625:CJ625)*IF($B616=0,1,1+$B618)-IF($B616=0,0,MAX(SUM($G633:CJ633)-SUM($G632:CJ632),0))+IF(CJ$2=1,0,SUM($F639:CI639)))</f>
        <v>0</v>
      </c>
      <c r="CK639" s="169">
        <f>-(SUM($G621:CK621)+$B623+SUM($G626:CK626)-CK627+CK628-IF($B616=0,CK629,0)-SUM($G625:CK625)*IF($B616=0,1,1+$B618)-IF($B616=0,0,MAX(SUM($G633:CK633)-SUM($G632:CK632),0))+IF(CK$2=1,0,SUM($F639:CJ639)))</f>
        <v>0</v>
      </c>
      <c r="CL639" s="169">
        <f>-(SUM($G621:CL621)+$B623+SUM($G626:CL626)-CL627+CL628-IF($B616=0,CL629,0)-SUM($G625:CL625)*IF($B616=0,1,1+$B618)-IF($B616=0,0,MAX(SUM($G633:CL633)-SUM($G632:CL632),0))+IF(CL$2=1,0,SUM($F639:CK639)))</f>
        <v>0</v>
      </c>
      <c r="CM639" s="169">
        <f>-(SUM($G621:CM621)+$B623+SUM($G626:CM626)-CM627+CM628-IF($B616=0,CM629,0)-SUM($G625:CM625)*IF($B616=0,1,1+$B618)-IF($B616=0,0,MAX(SUM($G633:CM633)-SUM($G632:CM632),0))+IF(CM$2=1,0,SUM($F639:CL639)))</f>
        <v>0</v>
      </c>
      <c r="CN639" s="169">
        <f>-(SUM($G621:CN621)+$B623+SUM($G626:CN626)-CN627+CN628-IF($B616=0,CN629,0)-SUM($G625:CN625)*IF($B616=0,1,1+$B618)-IF($B616=0,0,MAX(SUM($G633:CN633)-SUM($G632:CN632),0))+IF(CN$2=1,0,SUM($F639:CM639)))</f>
        <v>0</v>
      </c>
      <c r="CO639" s="169">
        <f>-(SUM($G621:CO621)+$B623+SUM($G626:CO626)-CO627+CO628-IF($B616=0,CO629,0)-SUM($G625:CO625)*IF($B616=0,1,1+$B618)-IF($B616=0,0,MAX(SUM($G633:CO633)-SUM($G632:CO632),0))+IF(CO$2=1,0,SUM($F639:CN639)))</f>
        <v>0</v>
      </c>
      <c r="CP639" s="169">
        <f>-(SUM($G621:CP621)+$B623+SUM($G626:CP626)-CP627+CP628-IF($B616=0,CP629,0)-SUM($G625:CP625)*IF($B616=0,1,1+$B618)-IF($B616=0,0,MAX(SUM($G633:CP633)-SUM($G632:CP632),0))+IF(CP$2=1,0,SUM($F639:CO639)))</f>
        <v>0</v>
      </c>
      <c r="CQ639" s="169">
        <f>-(SUM($G621:CQ621)+$B623+SUM($G626:CQ626)-CQ627+CQ628-IF($B616=0,CQ629,0)-SUM($G625:CQ625)*IF($B616=0,1,1+$B618)-IF($B616=0,0,MAX(SUM($G633:CQ633)-SUM($G632:CQ632),0))+IF(CQ$2=1,0,SUM($F639:CP639)))</f>
        <v>0</v>
      </c>
      <c r="CR639" s="169">
        <f>-(SUM($G621:CR621)+$B623+SUM($G626:CR626)-CR627+CR628-IF($B616=0,CR629,0)-SUM($G625:CR625)*IF($B616=0,1,1+$B618)-IF($B616=0,0,MAX(SUM($G633:CR633)-SUM($G632:CR632),0))+IF(CR$2=1,0,SUM($F639:CQ639)))</f>
        <v>0</v>
      </c>
      <c r="CS639" s="169">
        <f>-(SUM($G621:CS621)+$B623+SUM($G626:CS626)-CS627+CS628-IF($B616=0,CS629,0)-SUM($G625:CS625)*IF($B616=0,1,1+$B618)-IF($B616=0,0,MAX(SUM($G633:CS633)-SUM($G632:CS632),0))+IF(CS$2=1,0,SUM($F639:CR639)))</f>
        <v>0</v>
      </c>
      <c r="CT639" s="169">
        <f>-(SUM($G621:CT621)+$B623+SUM($G626:CT626)-CT627+CT628-IF($B616=0,CT629,0)-SUM($G625:CT625)*IF($B616=0,1,1+$B618)-IF($B616=0,0,MAX(SUM($G633:CT633)-SUM($G632:CT632),0))+IF(CT$2=1,0,SUM($F639:CS639)))</f>
        <v>0</v>
      </c>
      <c r="CU639" s="169">
        <f>-(SUM($G621:CU621)+$B623+SUM($G626:CU626)-CU627+CU628-IF($B616=0,CU629,0)-SUM($G625:CU625)*IF($B616=0,1,1+$B618)-IF($B616=0,0,MAX(SUM($G633:CU633)-SUM($G632:CU632),0))+IF(CU$2=1,0,SUM($F639:CT639)))</f>
        <v>0</v>
      </c>
      <c r="CV639" s="169">
        <f>-(SUM($G621:CV621)+$B623+SUM($G626:CV626)-CV627+CV628-IF($B616=0,CV629,0)-SUM($G625:CV625)*IF($B616=0,1,1+$B618)-IF($B616=0,0,MAX(SUM($G633:CV633)-SUM($G632:CV632),0))+IF(CV$2=1,0,SUM($F639:CU639)))</f>
        <v>0</v>
      </c>
      <c r="CW639" s="169">
        <f>-(SUM($G621:CW621)+$B623+SUM($G626:CW626)-CW627+CW628-IF($B616=0,CW629,0)-SUM($G625:CW625)*IF($B616=0,1,1+$B618)-IF($B616=0,0,MAX(SUM($G633:CW633)-SUM($G632:CW632),0))+IF(CW$2=1,0,SUM($F639:CV639)))</f>
        <v>0</v>
      </c>
      <c r="CX639" s="169">
        <f>-(SUM($G621:CX621)+$B623+SUM($G626:CX626)-CX627+CX628-IF($B616=0,CX629,0)-SUM($G625:CX625)*IF($B616=0,1,1+$B618)-IF($B616=0,0,MAX(SUM($G633:CX633)-SUM($G632:CX632),0))+IF(CX$2=1,0,SUM($F639:CW639)))</f>
        <v>0</v>
      </c>
      <c r="CY639" s="169">
        <f>-(SUM($G621:CY621)+$B623+SUM($G626:CY626)-CY627+CY628-IF($B616=0,CY629,0)-SUM($G625:CY625)*IF($B616=0,1,1+$B618)-IF($B616=0,0,MAX(SUM($G633:CY633)-SUM($G632:CY632),0))+IF(CY$2=1,0,SUM($F639:CX639)))</f>
        <v>0</v>
      </c>
      <c r="CZ639" s="169">
        <f>-(SUM($G621:CZ621)+$B623+SUM($G626:CZ626)-CZ627+CZ628-IF($B616=0,CZ629,0)-SUM($G625:CZ625)*IF($B616=0,1,1+$B618)-IF($B616=0,0,MAX(SUM($G633:CZ633)-SUM($G632:CZ632),0))+IF(CZ$2=1,0,SUM($F639:CY639)))</f>
        <v>0</v>
      </c>
      <c r="DA639" s="169">
        <f>-(SUM($G621:DA621)+$B623+SUM($G626:DA626)-DA627+DA628-IF($B616=0,DA629,0)-SUM($G625:DA625)*IF($B616=0,1,1+$B618)-IF($B616=0,0,MAX(SUM($G633:DA633)-SUM($G632:DA632),0))+IF(DA$2=1,0,SUM($F639:CZ639)))</f>
        <v>0</v>
      </c>
      <c r="DB639" s="169">
        <f>-(SUM($G621:DB621)+$B623+SUM($G626:DB626)-DB627+DB628-IF($B616=0,DB629,0)-SUM($G625:DB625)*IF($B616=0,1,1+$B618)-IF($B616=0,0,MAX(SUM($G633:DB633)-SUM($G632:DB632),0))+IF(DB$2=1,0,SUM($F639:DA639)))</f>
        <v>0</v>
      </c>
      <c r="DC639" s="169">
        <f>-(SUM($G621:DC621)+$B623+SUM($G626:DC626)-DC627+DC628-IF($B616=0,DC629,0)-SUM($G625:DC625)*IF($B616=0,1,1+$B618)-IF($B616=0,0,MAX(SUM($G633:DC633)-SUM($G632:DC632),0))+IF(DC$2=1,0,SUM($F639:DB639)))</f>
        <v>0</v>
      </c>
      <c r="DD639" s="169">
        <f>-(SUM($G621:DD621)+$B623+SUM($G626:DD626)-DD627+DD628-IF($B616=0,DD629,0)-SUM($G625:DD625)*IF($B616=0,1,1+$B618)-IF($B616=0,0,MAX(SUM($G633:DD633)-SUM($G632:DD632),0))+IF(DD$2=1,0,SUM($F639:DC639)))</f>
        <v>0</v>
      </c>
      <c r="DE639" s="169">
        <f>-(SUM($G621:DE621)+$B623+SUM($G626:DE626)-DE627+DE628-IF($B616=0,DE629,0)-SUM($G625:DE625)*IF($B616=0,1,1+$B618)-IF($B616=0,0,MAX(SUM($G633:DE633)-SUM($G632:DE632),0))+IF(DE$2=1,0,SUM($F639:DD639)))</f>
        <v>0</v>
      </c>
      <c r="DF639" s="169">
        <f>-(SUM($G621:DF621)+$B623+SUM($G626:DF626)-DF627+DF628-IF($B616=0,DF629,0)-SUM($G625:DF625)*IF($B616=0,1,1+$B618)-IF($B616=0,0,MAX(SUM($G633:DF633)-SUM($G632:DF632),0))+IF(DF$2=1,0,SUM($F639:DE639)))</f>
        <v>0</v>
      </c>
      <c r="DG639" s="169">
        <f>-(SUM($G621:DG621)+$B623+SUM($G626:DG626)-DG627+DG628-IF($B616=0,DG629,0)-SUM($G625:DG625)*IF($B616=0,1,1+$B618)-IF($B616=0,0,MAX(SUM($G633:DG633)-SUM($G632:DG632),0))+IF(DG$2=1,0,SUM($F639:DF639)))</f>
        <v>0</v>
      </c>
      <c r="DH639" s="169">
        <f>-(SUM($G621:DH621)+$B623+SUM($G626:DH626)-DH627+DH628-IF($B616=0,DH629,0)-SUM($G625:DH625)*IF($B616=0,1,1+$B618)-IF($B616=0,0,MAX(SUM($G633:DH633)-SUM($G632:DH632),0))+IF(DH$2=1,0,SUM($F639:DG639)))</f>
        <v>0</v>
      </c>
      <c r="DI639" s="169">
        <f>-(SUM($G621:DI621)+$B623+SUM($G626:DI626)-DI627+DI628-IF($B616=0,DI629,0)-SUM($G625:DI625)*IF($B616=0,1,1+$B618)-IF($B616=0,0,MAX(SUM($G633:DI633)-SUM($G632:DI632),0))+IF(DI$2=1,0,SUM($F639:DH639)))</f>
        <v>0</v>
      </c>
      <c r="DJ639" s="169">
        <f>-(SUM($G621:DJ621)+$B623+SUM($G626:DJ626)-DJ627+DJ628-IF($B616=0,DJ629,0)-SUM($G625:DJ625)*IF($B616=0,1,1+$B618)-IF($B616=0,0,MAX(SUM($G633:DJ633)-SUM($G632:DJ632),0))+IF(DJ$2=1,0,SUM($F639:DI639)))</f>
        <v>0</v>
      </c>
      <c r="DK639" s="169">
        <f>-(SUM($G621:DK621)+$B623+SUM($G626:DK626)-DK627+DK628-IF($B616=0,DK629,0)-SUM($G625:DK625)*IF($B616=0,1,1+$B618)-IF($B616=0,0,MAX(SUM($G633:DK633)-SUM($G632:DK632),0))+IF(DK$2=1,0,SUM($F639:DJ639)))</f>
        <v>0</v>
      </c>
      <c r="DL639" s="169">
        <f>-(SUM($G621:DL621)+$B623+SUM($G626:DL626)-DL627+DL628-IF($B616=0,DL629,0)-SUM($G625:DL625)*IF($B616=0,1,1+$B618)-IF($B616=0,0,MAX(SUM($G633:DL633)-SUM($G632:DL632),0))+IF(DL$2=1,0,SUM($F639:DK639)))</f>
        <v>0</v>
      </c>
      <c r="DM639" s="169">
        <f>-(SUM($G621:DM621)+$B623+SUM($G626:DM626)-DM627+DM628-IF($B616=0,DM629,0)-SUM($G625:DM625)*IF($B616=0,1,1+$B618)-IF($B616=0,0,MAX(SUM($G633:DM633)-SUM($G632:DM632),0))+IF(DM$2=1,0,SUM($F639:DL639)))</f>
        <v>0</v>
      </c>
      <c r="DN639" s="169">
        <f>-(SUM($G621:DN621)+$B623+SUM($G626:DN626)-DN627+DN628-IF($B616=0,DN629,0)-SUM($G625:DN625)*IF($B616=0,1,1+$B618)-IF($B616=0,0,MAX(SUM($G633:DN633)-SUM($G632:DN632),0))+IF(DN$2=1,0,SUM($F639:DM639)))</f>
        <v>0</v>
      </c>
      <c r="DO639" s="169">
        <f>-(SUM($G621:DO621)+$B623+SUM($G626:DO626)-DO627+DO628-IF($B616=0,DO629,0)-SUM($G625:DO625)*IF($B616=0,1,1+$B618)-IF($B616=0,0,MAX(SUM($G633:DO633)-SUM($G632:DO632),0))+IF(DO$2=1,0,SUM($F639:DN639)))</f>
        <v>0</v>
      </c>
      <c r="DP639" s="169">
        <f>-(SUM($G621:DP621)+$B623+SUM($G626:DP626)-DP627+DP628-IF($B616=0,DP629,0)-SUM($G625:DP625)*IF($B616=0,1,1+$B618)-IF($B616=0,0,MAX(SUM($G633:DP633)-SUM($G632:DP632),0))+IF(DP$2=1,0,SUM($F639:DO639)))</f>
        <v>0</v>
      </c>
      <c r="DQ639" s="169">
        <f>-(SUM($G621:DQ621)+$B623+SUM($G626:DQ626)-DQ627+DQ628-IF($B616=0,DQ629,0)-SUM($G625:DQ625)*IF($B616=0,1,1+$B618)-IF($B616=0,0,MAX(SUM($G633:DQ633)-SUM($G632:DQ632),0))+IF(DQ$2=1,0,SUM($F639:DP639)))</f>
        <v>0</v>
      </c>
      <c r="DR639" s="169">
        <f>-(SUM($G621:DR621)+$B623+SUM($G626:DR626)-DR627+DR628-IF($B616=0,DR629,0)-SUM($G625:DR625)*IF($B616=0,1,1+$B618)-IF($B616=0,0,MAX(SUM($G633:DR633)-SUM($G632:DR632),0))+IF(DR$2=1,0,SUM($F639:DQ639)))</f>
        <v>0</v>
      </c>
      <c r="DS639" s="169">
        <f>-(SUM($G621:DS621)+$B623+SUM($G626:DS626)-DS627+DS628-IF($B616=0,DS629,0)-SUM($G625:DS625)*IF($B616=0,1,1+$B618)-IF($B616=0,0,MAX(SUM($G633:DS633)-SUM($G632:DS632),0))+IF(DS$2=1,0,SUM($F639:DR639)))</f>
        <v>0</v>
      </c>
      <c r="DT639" s="169">
        <f>-(SUM($G621:DT621)+$B623+SUM($G626:DT626)-DT627+DT628-IF($B616=0,DT629,0)-SUM($G625:DT625)*IF($B616=0,1,1+$B618)-IF($B616=0,0,MAX(SUM($G633:DT633)-SUM($G632:DT632),0))+IF(DT$2=1,0,SUM($F639:DS639)))</f>
        <v>0</v>
      </c>
      <c r="DU639" s="169">
        <f>-(SUM($G621:DU621)+$B623+SUM($G626:DU626)-DU627+DU628-IF($B616=0,DU629,0)-SUM($G625:DU625)*IF($B616=0,1,1+$B618)-IF($B616=0,0,MAX(SUM($G633:DU633)-SUM($G632:DU632),0))+IF(DU$2=1,0,SUM($F639:DT639)))</f>
        <v>0</v>
      </c>
      <c r="DV639" s="169">
        <f>-(SUM($G621:DV621)+$B623+SUM($G626:DV626)-DV627+DV628-IF($B616=0,DV629,0)-SUM($G625:DV625)*IF($B616=0,1,1+$B618)-IF($B616=0,0,MAX(SUM($G633:DV633)-SUM($G632:DV632),0))+IF(DV$2=1,0,SUM($F639:DU639)))</f>
        <v>0</v>
      </c>
      <c r="DW639" s="169"/>
      <c r="DX639" s="177">
        <f>SUM(G639:DW639)</f>
        <v>0</v>
      </c>
    </row>
    <row r="640" spans="1:128" x14ac:dyDescent="0.2">
      <c r="F640" s="154" t="s">
        <v>2961</v>
      </c>
    </row>
    <row r="641" spans="1:128" x14ac:dyDescent="0.2">
      <c r="A641" s="191" t="str">
        <f ca="1">Language!A$1551</f>
        <v>Прочие подготовительные расходы</v>
      </c>
      <c r="B641" s="180"/>
      <c r="C641" s="180"/>
      <c r="D641" s="181"/>
      <c r="E641" s="14" t="s">
        <v>685</v>
      </c>
      <c r="F641" s="14" t="s">
        <v>3473</v>
      </c>
      <c r="G641" s="180"/>
      <c r="H641" s="180"/>
      <c r="I641" s="180"/>
      <c r="J641" s="180"/>
      <c r="K641" s="180"/>
      <c r="L641" s="180"/>
      <c r="M641" s="180"/>
      <c r="N641" s="180"/>
      <c r="O641" s="180"/>
      <c r="P641" s="180"/>
      <c r="Q641" s="180"/>
      <c r="R641" s="180"/>
      <c r="S641" s="180"/>
      <c r="T641" s="180"/>
      <c r="U641" s="180"/>
      <c r="V641" s="180"/>
      <c r="W641" s="180"/>
      <c r="X641" s="180"/>
      <c r="Y641" s="180"/>
      <c r="Z641" s="180"/>
      <c r="AA641" s="180"/>
      <c r="AB641" s="180"/>
      <c r="AC641" s="180"/>
      <c r="AD641" s="180"/>
      <c r="AE641" s="180"/>
      <c r="AF641" s="180"/>
      <c r="AG641" s="180"/>
      <c r="AH641" s="180"/>
      <c r="AI641" s="180"/>
      <c r="AJ641" s="180"/>
      <c r="AK641" s="180"/>
      <c r="AL641" s="180"/>
      <c r="AM641" s="180"/>
      <c r="AN641" s="180"/>
      <c r="AO641" s="180"/>
      <c r="AP641" s="180"/>
      <c r="AQ641" s="180"/>
      <c r="AR641" s="180"/>
      <c r="AS641" s="180"/>
      <c r="AT641" s="180"/>
      <c r="AU641" s="180"/>
      <c r="AV641" s="180"/>
      <c r="AW641" s="180"/>
      <c r="AX641" s="180"/>
      <c r="AY641" s="180"/>
      <c r="AZ641" s="180"/>
      <c r="BA641" s="180"/>
      <c r="BB641" s="180"/>
      <c r="BC641" s="180"/>
      <c r="BD641" s="180"/>
      <c r="BE641" s="180"/>
      <c r="BF641" s="180"/>
      <c r="BG641" s="180"/>
      <c r="BH641" s="180"/>
      <c r="BI641" s="180"/>
      <c r="BJ641" s="180"/>
      <c r="BK641" s="180"/>
      <c r="BL641" s="180"/>
      <c r="BM641" s="180"/>
      <c r="BN641" s="180"/>
      <c r="BO641" s="180"/>
      <c r="BP641" s="180"/>
      <c r="BQ641" s="180"/>
      <c r="BR641" s="180"/>
      <c r="BS641" s="180"/>
      <c r="BT641" s="180"/>
      <c r="BU641" s="180"/>
      <c r="BV641" s="180"/>
      <c r="BW641" s="180"/>
      <c r="BX641" s="180"/>
      <c r="BY641" s="180"/>
      <c r="BZ641" s="180"/>
      <c r="CA641" s="180"/>
      <c r="CB641" s="180"/>
      <c r="CC641" s="180"/>
      <c r="CD641" s="180"/>
      <c r="CE641" s="180"/>
      <c r="CF641" s="180"/>
      <c r="CG641" s="180"/>
      <c r="CH641" s="180"/>
      <c r="CI641" s="180"/>
      <c r="CJ641" s="180"/>
      <c r="CK641" s="180"/>
      <c r="CL641" s="180"/>
      <c r="CM641" s="180"/>
      <c r="CN641" s="180"/>
      <c r="CO641" s="180"/>
      <c r="CP641" s="180"/>
      <c r="CQ641" s="180"/>
      <c r="CR641" s="180"/>
      <c r="CS641" s="180"/>
      <c r="CT641" s="180"/>
      <c r="CU641" s="180"/>
      <c r="CV641" s="180"/>
      <c r="CW641" s="180"/>
      <c r="CX641" s="180"/>
      <c r="CY641" s="180"/>
      <c r="CZ641" s="180"/>
      <c r="DA641" s="180"/>
      <c r="DB641" s="180"/>
      <c r="DC641" s="180"/>
      <c r="DD641" s="180"/>
      <c r="DE641" s="180"/>
      <c r="DF641" s="180"/>
      <c r="DG641" s="180"/>
      <c r="DH641" s="180"/>
      <c r="DI641" s="180"/>
      <c r="DJ641" s="180"/>
      <c r="DK641" s="180"/>
      <c r="DL641" s="180"/>
      <c r="DM641" s="180"/>
      <c r="DN641" s="180"/>
      <c r="DO641" s="180"/>
      <c r="DP641" s="180"/>
      <c r="DQ641" s="180"/>
      <c r="DR641" s="180"/>
      <c r="DS641" s="180"/>
      <c r="DT641" s="180"/>
      <c r="DU641" s="180"/>
      <c r="DV641" s="180"/>
      <c r="DW641" s="180"/>
      <c r="DX641" s="188"/>
    </row>
    <row r="642" spans="1:128" x14ac:dyDescent="0.2">
      <c r="A642" s="179"/>
      <c r="F642" s="6" t="s">
        <v>2961</v>
      </c>
    </row>
    <row r="643" spans="1:128" x14ac:dyDescent="0.2">
      <c r="A643" s="298" t="s">
        <v>3439</v>
      </c>
      <c r="C643" s="160"/>
      <c r="D643" s="158">
        <v>1</v>
      </c>
      <c r="F643" s="6" t="s">
        <v>3440</v>
      </c>
    </row>
    <row r="644" spans="1:128" collapsed="1" x14ac:dyDescent="0.2">
      <c r="A644" s="159" t="str">
        <f ca="1">Language!A$878</f>
        <v>график оплаты, без НДС</v>
      </c>
      <c r="B644" s="183">
        <f>DX644</f>
        <v>190500</v>
      </c>
      <c r="C644" s="160" t="str">
        <f ca="1">CHOOSE(D644,CurName1,CurName2,CurName3)</f>
        <v>тыс. руб.</v>
      </c>
      <c r="D644" s="158">
        <f>D643</f>
        <v>1</v>
      </c>
      <c r="F644" s="154" t="s">
        <v>693</v>
      </c>
      <c r="G644" s="312">
        <v>190500</v>
      </c>
      <c r="H644" s="312">
        <v>0</v>
      </c>
      <c r="I644" s="312">
        <v>0</v>
      </c>
      <c r="J644" s="312">
        <v>0</v>
      </c>
      <c r="K644" s="312">
        <v>0</v>
      </c>
      <c r="L644" s="312">
        <v>0</v>
      </c>
      <c r="M644" s="312">
        <v>0</v>
      </c>
      <c r="N644" s="312">
        <v>0</v>
      </c>
      <c r="O644" s="312">
        <v>0</v>
      </c>
      <c r="P644" s="312">
        <v>0</v>
      </c>
      <c r="Q644" s="312">
        <v>0</v>
      </c>
      <c r="R644" s="312">
        <v>0</v>
      </c>
      <c r="S644" s="312">
        <v>0</v>
      </c>
      <c r="T644" s="312">
        <v>0</v>
      </c>
      <c r="U644" s="312">
        <v>0</v>
      </c>
      <c r="V644" s="312">
        <v>0</v>
      </c>
      <c r="W644" s="312">
        <v>0</v>
      </c>
      <c r="X644" s="312">
        <v>0</v>
      </c>
      <c r="Y644" s="312">
        <v>0</v>
      </c>
      <c r="Z644" s="312">
        <v>0</v>
      </c>
      <c r="AA644" s="312">
        <v>0</v>
      </c>
      <c r="AB644" s="312">
        <v>0</v>
      </c>
      <c r="AC644" s="312">
        <v>0</v>
      </c>
      <c r="AD644" s="312">
        <v>0</v>
      </c>
      <c r="AE644" s="312">
        <v>0</v>
      </c>
      <c r="AF644" s="312">
        <v>0</v>
      </c>
      <c r="AG644" s="312">
        <v>0</v>
      </c>
      <c r="AH644" s="312">
        <v>0</v>
      </c>
      <c r="AI644" s="312">
        <v>0</v>
      </c>
      <c r="AJ644" s="312">
        <v>0</v>
      </c>
      <c r="AK644" s="312">
        <v>0</v>
      </c>
      <c r="AL644" s="312">
        <v>0</v>
      </c>
      <c r="AM644" s="312">
        <v>0</v>
      </c>
      <c r="AN644" s="312">
        <v>0</v>
      </c>
      <c r="AO644" s="312">
        <v>0</v>
      </c>
      <c r="AP644" s="312">
        <v>0</v>
      </c>
      <c r="AQ644" s="312">
        <v>0</v>
      </c>
      <c r="AR644" s="312">
        <v>0</v>
      </c>
      <c r="AS644" s="312">
        <v>0</v>
      </c>
      <c r="AT644" s="312">
        <v>0</v>
      </c>
      <c r="AU644" s="312">
        <v>0</v>
      </c>
      <c r="AV644" s="312">
        <v>0</v>
      </c>
      <c r="AW644" s="312">
        <v>0</v>
      </c>
      <c r="AX644" s="312">
        <v>0</v>
      </c>
      <c r="AY644" s="312">
        <v>0</v>
      </c>
      <c r="AZ644" s="312">
        <v>0</v>
      </c>
      <c r="BA644" s="312">
        <v>0</v>
      </c>
      <c r="BB644" s="312">
        <v>0</v>
      </c>
      <c r="BC644" s="312">
        <v>0</v>
      </c>
      <c r="BD644" s="312">
        <v>0</v>
      </c>
      <c r="BE644" s="312">
        <v>0</v>
      </c>
      <c r="BF644" s="312">
        <v>0</v>
      </c>
      <c r="BG644" s="312">
        <v>0</v>
      </c>
      <c r="BH644" s="312">
        <v>0</v>
      </c>
      <c r="BI644" s="312">
        <v>0</v>
      </c>
      <c r="BJ644" s="312">
        <v>0</v>
      </c>
      <c r="BK644" s="312">
        <v>0</v>
      </c>
      <c r="BL644" s="312">
        <v>0</v>
      </c>
      <c r="BM644" s="312">
        <v>0</v>
      </c>
      <c r="BN644" s="312">
        <v>0</v>
      </c>
      <c r="BO644" s="312">
        <v>0</v>
      </c>
      <c r="BP644" s="312">
        <v>0</v>
      </c>
      <c r="BQ644" s="312">
        <v>0</v>
      </c>
      <c r="BR644" s="312">
        <v>0</v>
      </c>
      <c r="BS644" s="312">
        <v>0</v>
      </c>
      <c r="BT644" s="312">
        <v>0</v>
      </c>
      <c r="BU644" s="312">
        <v>0</v>
      </c>
      <c r="BV644" s="312">
        <v>0</v>
      </c>
      <c r="BW644" s="312">
        <v>0</v>
      </c>
      <c r="BX644" s="312">
        <v>0</v>
      </c>
      <c r="BY644" s="312">
        <v>0</v>
      </c>
      <c r="BZ644" s="312">
        <v>0</v>
      </c>
      <c r="CA644" s="312">
        <v>0</v>
      </c>
      <c r="CB644" s="312">
        <v>0</v>
      </c>
      <c r="CC644" s="312">
        <v>0</v>
      </c>
      <c r="CD644" s="312">
        <v>0</v>
      </c>
      <c r="CE644" s="312">
        <v>0</v>
      </c>
      <c r="CF644" s="312">
        <v>0</v>
      </c>
      <c r="CG644" s="312">
        <v>0</v>
      </c>
      <c r="CH644" s="312">
        <v>0</v>
      </c>
      <c r="CI644" s="312">
        <v>0</v>
      </c>
      <c r="CJ644" s="312">
        <v>0</v>
      </c>
      <c r="CK644" s="312">
        <v>0</v>
      </c>
      <c r="CL644" s="312">
        <v>0</v>
      </c>
      <c r="CM644" s="312">
        <v>0</v>
      </c>
      <c r="CN644" s="312">
        <v>0</v>
      </c>
      <c r="CO644" s="312">
        <v>0</v>
      </c>
      <c r="CP644" s="312">
        <v>0</v>
      </c>
      <c r="CQ644" s="312">
        <v>0</v>
      </c>
      <c r="CR644" s="312">
        <v>0</v>
      </c>
      <c r="CS644" s="312">
        <v>0</v>
      </c>
      <c r="CT644" s="312">
        <v>0</v>
      </c>
      <c r="CU644" s="312">
        <v>0</v>
      </c>
      <c r="CV644" s="312">
        <v>0</v>
      </c>
      <c r="CW644" s="312">
        <v>0</v>
      </c>
      <c r="CX644" s="312">
        <v>0</v>
      </c>
      <c r="CY644" s="312">
        <v>0</v>
      </c>
      <c r="CZ644" s="312">
        <v>0</v>
      </c>
      <c r="DA644" s="312">
        <v>0</v>
      </c>
      <c r="DB644" s="312">
        <v>0</v>
      </c>
      <c r="DC644" s="312">
        <v>0</v>
      </c>
      <c r="DD644" s="312">
        <v>0</v>
      </c>
      <c r="DE644" s="312">
        <v>0</v>
      </c>
      <c r="DF644" s="312">
        <v>0</v>
      </c>
      <c r="DG644" s="312">
        <v>0</v>
      </c>
      <c r="DH644" s="312">
        <v>0</v>
      </c>
      <c r="DI644" s="312">
        <v>0</v>
      </c>
      <c r="DJ644" s="312">
        <v>0</v>
      </c>
      <c r="DK644" s="312">
        <v>0</v>
      </c>
      <c r="DL644" s="312">
        <v>0</v>
      </c>
      <c r="DM644" s="312">
        <v>0</v>
      </c>
      <c r="DN644" s="312">
        <v>0</v>
      </c>
      <c r="DO644" s="312">
        <v>0</v>
      </c>
      <c r="DP644" s="312">
        <v>0</v>
      </c>
      <c r="DQ644" s="312">
        <v>0</v>
      </c>
      <c r="DR644" s="312">
        <v>0</v>
      </c>
      <c r="DS644" s="312">
        <v>0</v>
      </c>
      <c r="DT644" s="312">
        <v>0</v>
      </c>
      <c r="DU644" s="312">
        <v>0</v>
      </c>
      <c r="DV644" s="312">
        <v>0</v>
      </c>
      <c r="DW644" s="161"/>
      <c r="DX644" s="162">
        <f>SUM(G644:DW644)</f>
        <v>190500</v>
      </c>
    </row>
    <row r="645" spans="1:128" hidden="1" outlineLevel="1" x14ac:dyDescent="0.2">
      <c r="A645" s="159" t="str">
        <f ca="1">Language!A$879</f>
        <v>ранее осуществленные инвестиции, без НДС</v>
      </c>
      <c r="B645" s="310">
        <v>0</v>
      </c>
      <c r="C645" s="160" t="str">
        <f ca="1">CHOOSE(D645,CurName1,CurName2,CurName3)</f>
        <v>тыс. руб.</v>
      </c>
      <c r="D645" s="158">
        <f>D643</f>
        <v>1</v>
      </c>
      <c r="F645" s="6" t="s">
        <v>3431</v>
      </c>
      <c r="G645" s="161">
        <f>IF(G$2=1,$B645,"")</f>
        <v>0</v>
      </c>
      <c r="H645" s="153" t="str">
        <f t="shared" ref="H645:DV645" si="1198">IF(H$2=1,$B645,"")</f>
        <v/>
      </c>
      <c r="I645" s="153" t="str">
        <f t="shared" si="1198"/>
        <v/>
      </c>
      <c r="J645" s="153" t="str">
        <f t="shared" si="1198"/>
        <v/>
      </c>
      <c r="K645" s="153" t="str">
        <f t="shared" si="1198"/>
        <v/>
      </c>
      <c r="L645" s="153" t="str">
        <f t="shared" si="1198"/>
        <v/>
      </c>
      <c r="M645" s="153" t="str">
        <f t="shared" si="1198"/>
        <v/>
      </c>
      <c r="N645" s="153" t="str">
        <f t="shared" si="1198"/>
        <v/>
      </c>
      <c r="O645" s="153" t="str">
        <f t="shared" si="1198"/>
        <v/>
      </c>
      <c r="P645" s="153" t="str">
        <f t="shared" si="1198"/>
        <v/>
      </c>
      <c r="Q645" s="153" t="str">
        <f t="shared" si="1198"/>
        <v/>
      </c>
      <c r="R645" s="153" t="str">
        <f t="shared" si="1198"/>
        <v/>
      </c>
      <c r="S645" s="153" t="str">
        <f t="shared" si="1198"/>
        <v/>
      </c>
      <c r="T645" s="153" t="str">
        <f t="shared" si="1198"/>
        <v/>
      </c>
      <c r="U645" s="153" t="str">
        <f t="shared" si="1198"/>
        <v/>
      </c>
      <c r="V645" s="153" t="str">
        <f t="shared" si="1198"/>
        <v/>
      </c>
      <c r="W645" s="153" t="str">
        <f t="shared" si="1198"/>
        <v/>
      </c>
      <c r="X645" s="153" t="str">
        <f t="shared" si="1198"/>
        <v/>
      </c>
      <c r="Y645" s="153" t="str">
        <f t="shared" si="1198"/>
        <v/>
      </c>
      <c r="Z645" s="153" t="str">
        <f t="shared" si="1198"/>
        <v/>
      </c>
      <c r="AA645" s="153" t="str">
        <f t="shared" si="1198"/>
        <v/>
      </c>
      <c r="AB645" s="153" t="str">
        <f t="shared" si="1198"/>
        <v/>
      </c>
      <c r="AC645" s="153" t="str">
        <f t="shared" si="1198"/>
        <v/>
      </c>
      <c r="AD645" s="153" t="str">
        <f t="shared" si="1198"/>
        <v/>
      </c>
      <c r="AE645" s="153" t="str">
        <f t="shared" si="1198"/>
        <v/>
      </c>
      <c r="AF645" s="153" t="str">
        <f t="shared" si="1198"/>
        <v/>
      </c>
      <c r="AG645" s="153" t="str">
        <f t="shared" si="1198"/>
        <v/>
      </c>
      <c r="AH645" s="153" t="str">
        <f t="shared" si="1198"/>
        <v/>
      </c>
      <c r="AI645" s="153" t="str">
        <f t="shared" si="1198"/>
        <v/>
      </c>
      <c r="AJ645" s="153" t="str">
        <f t="shared" si="1198"/>
        <v/>
      </c>
      <c r="AK645" s="153" t="str">
        <f t="shared" si="1198"/>
        <v/>
      </c>
      <c r="AL645" s="153" t="str">
        <f t="shared" si="1198"/>
        <v/>
      </c>
      <c r="AM645" s="153" t="str">
        <f t="shared" si="1198"/>
        <v/>
      </c>
      <c r="AN645" s="153" t="str">
        <f t="shared" si="1198"/>
        <v/>
      </c>
      <c r="AO645" s="153" t="str">
        <f t="shared" si="1198"/>
        <v/>
      </c>
      <c r="AP645" s="153" t="str">
        <f t="shared" si="1198"/>
        <v/>
      </c>
      <c r="AQ645" s="153" t="str">
        <f t="shared" si="1198"/>
        <v/>
      </c>
      <c r="AR645" s="153" t="str">
        <f t="shared" si="1198"/>
        <v/>
      </c>
      <c r="AS645" s="153" t="str">
        <f t="shared" si="1198"/>
        <v/>
      </c>
      <c r="AT645" s="153" t="str">
        <f t="shared" si="1198"/>
        <v/>
      </c>
      <c r="AU645" s="153" t="str">
        <f t="shared" si="1198"/>
        <v/>
      </c>
      <c r="AV645" s="153" t="str">
        <f t="shared" si="1198"/>
        <v/>
      </c>
      <c r="AW645" s="153" t="str">
        <f t="shared" si="1198"/>
        <v/>
      </c>
      <c r="AX645" s="153" t="str">
        <f t="shared" si="1198"/>
        <v/>
      </c>
      <c r="AY645" s="153" t="str">
        <f t="shared" si="1198"/>
        <v/>
      </c>
      <c r="AZ645" s="153" t="str">
        <f t="shared" si="1198"/>
        <v/>
      </c>
      <c r="BA645" s="153" t="str">
        <f t="shared" si="1198"/>
        <v/>
      </c>
      <c r="BB645" s="153" t="str">
        <f t="shared" si="1198"/>
        <v/>
      </c>
      <c r="BC645" s="153" t="str">
        <f t="shared" si="1198"/>
        <v/>
      </c>
      <c r="BD645" s="153" t="str">
        <f t="shared" si="1198"/>
        <v/>
      </c>
      <c r="BE645" s="153" t="str">
        <f t="shared" si="1198"/>
        <v/>
      </c>
      <c r="BF645" s="153" t="str">
        <f t="shared" si="1198"/>
        <v/>
      </c>
      <c r="BG645" s="153" t="str">
        <f t="shared" si="1198"/>
        <v/>
      </c>
      <c r="BH645" s="153" t="str">
        <f t="shared" si="1198"/>
        <v/>
      </c>
      <c r="BI645" s="153" t="str">
        <f t="shared" si="1198"/>
        <v/>
      </c>
      <c r="BJ645" s="153" t="str">
        <f t="shared" si="1198"/>
        <v/>
      </c>
      <c r="BK645" s="153" t="str">
        <f t="shared" si="1198"/>
        <v/>
      </c>
      <c r="BL645" s="153" t="str">
        <f t="shared" si="1198"/>
        <v/>
      </c>
      <c r="BM645" s="153" t="str">
        <f t="shared" si="1198"/>
        <v/>
      </c>
      <c r="BN645" s="153" t="str">
        <f t="shared" si="1198"/>
        <v/>
      </c>
      <c r="BO645" s="153" t="str">
        <f t="shared" si="1198"/>
        <v/>
      </c>
      <c r="BP645" s="153" t="str">
        <f t="shared" si="1198"/>
        <v/>
      </c>
      <c r="BQ645" s="153" t="str">
        <f t="shared" si="1198"/>
        <v/>
      </c>
      <c r="BR645" s="153" t="str">
        <f t="shared" si="1198"/>
        <v/>
      </c>
      <c r="BS645" s="153" t="str">
        <f t="shared" si="1198"/>
        <v/>
      </c>
      <c r="BT645" s="153" t="str">
        <f t="shared" si="1198"/>
        <v/>
      </c>
      <c r="BU645" s="153" t="str">
        <f t="shared" si="1198"/>
        <v/>
      </c>
      <c r="BV645" s="153" t="str">
        <f t="shared" si="1198"/>
        <v/>
      </c>
      <c r="BW645" s="153" t="str">
        <f t="shared" si="1198"/>
        <v/>
      </c>
      <c r="BX645" s="153" t="str">
        <f t="shared" si="1198"/>
        <v/>
      </c>
      <c r="BY645" s="153" t="str">
        <f t="shared" si="1198"/>
        <v/>
      </c>
      <c r="BZ645" s="153" t="str">
        <f t="shared" si="1198"/>
        <v/>
      </c>
      <c r="CA645" s="153" t="str">
        <f t="shared" si="1198"/>
        <v/>
      </c>
      <c r="CB645" s="153" t="str">
        <f t="shared" si="1198"/>
        <v/>
      </c>
      <c r="CC645" s="153" t="str">
        <f t="shared" si="1198"/>
        <v/>
      </c>
      <c r="CD645" s="153" t="str">
        <f t="shared" si="1198"/>
        <v/>
      </c>
      <c r="CE645" s="153" t="str">
        <f t="shared" si="1198"/>
        <v/>
      </c>
      <c r="CF645" s="153" t="str">
        <f t="shared" si="1198"/>
        <v/>
      </c>
      <c r="CG645" s="153" t="str">
        <f t="shared" si="1198"/>
        <v/>
      </c>
      <c r="CH645" s="153" t="str">
        <f t="shared" si="1198"/>
        <v/>
      </c>
      <c r="CI645" s="153" t="str">
        <f t="shared" si="1198"/>
        <v/>
      </c>
      <c r="CJ645" s="153" t="str">
        <f t="shared" si="1198"/>
        <v/>
      </c>
      <c r="CK645" s="153" t="str">
        <f t="shared" si="1198"/>
        <v/>
      </c>
      <c r="CL645" s="153" t="str">
        <f t="shared" si="1198"/>
        <v/>
      </c>
      <c r="CM645" s="153" t="str">
        <f t="shared" si="1198"/>
        <v/>
      </c>
      <c r="CN645" s="153" t="str">
        <f t="shared" si="1198"/>
        <v/>
      </c>
      <c r="CO645" s="153" t="str">
        <f t="shared" si="1198"/>
        <v/>
      </c>
      <c r="CP645" s="153" t="str">
        <f t="shared" si="1198"/>
        <v/>
      </c>
      <c r="CQ645" s="153" t="str">
        <f t="shared" si="1198"/>
        <v/>
      </c>
      <c r="CR645" s="153" t="str">
        <f t="shared" si="1198"/>
        <v/>
      </c>
      <c r="CS645" s="153" t="str">
        <f t="shared" si="1198"/>
        <v/>
      </c>
      <c r="CT645" s="153" t="str">
        <f t="shared" si="1198"/>
        <v/>
      </c>
      <c r="CU645" s="153" t="str">
        <f t="shared" si="1198"/>
        <v/>
      </c>
      <c r="CV645" s="153" t="str">
        <f t="shared" si="1198"/>
        <v/>
      </c>
      <c r="CW645" s="153" t="str">
        <f t="shared" si="1198"/>
        <v/>
      </c>
      <c r="CX645" s="153" t="str">
        <f t="shared" si="1198"/>
        <v/>
      </c>
      <c r="CY645" s="153" t="str">
        <f t="shared" si="1198"/>
        <v/>
      </c>
      <c r="CZ645" s="153" t="str">
        <f t="shared" si="1198"/>
        <v/>
      </c>
      <c r="DA645" s="153" t="str">
        <f t="shared" si="1198"/>
        <v/>
      </c>
      <c r="DB645" s="153" t="str">
        <f t="shared" si="1198"/>
        <v/>
      </c>
      <c r="DC645" s="153" t="str">
        <f t="shared" si="1198"/>
        <v/>
      </c>
      <c r="DD645" s="153" t="str">
        <f t="shared" si="1198"/>
        <v/>
      </c>
      <c r="DE645" s="153" t="str">
        <f t="shared" si="1198"/>
        <v/>
      </c>
      <c r="DF645" s="153" t="str">
        <f t="shared" si="1198"/>
        <v/>
      </c>
      <c r="DG645" s="153" t="str">
        <f t="shared" si="1198"/>
        <v/>
      </c>
      <c r="DH645" s="153" t="str">
        <f t="shared" si="1198"/>
        <v/>
      </c>
      <c r="DI645" s="153" t="str">
        <f t="shared" si="1198"/>
        <v/>
      </c>
      <c r="DJ645" s="153" t="str">
        <f t="shared" si="1198"/>
        <v/>
      </c>
      <c r="DK645" s="153" t="str">
        <f t="shared" si="1198"/>
        <v/>
      </c>
      <c r="DL645" s="153" t="str">
        <f t="shared" si="1198"/>
        <v/>
      </c>
      <c r="DM645" s="153" t="str">
        <f t="shared" si="1198"/>
        <v/>
      </c>
      <c r="DN645" s="153" t="str">
        <f t="shared" si="1198"/>
        <v/>
      </c>
      <c r="DO645" s="153" t="str">
        <f t="shared" si="1198"/>
        <v/>
      </c>
      <c r="DP645" s="153" t="str">
        <f t="shared" si="1198"/>
        <v/>
      </c>
      <c r="DQ645" s="153" t="str">
        <f t="shared" si="1198"/>
        <v/>
      </c>
      <c r="DR645" s="153" t="str">
        <f t="shared" si="1198"/>
        <v/>
      </c>
      <c r="DS645" s="153" t="str">
        <f t="shared" si="1198"/>
        <v/>
      </c>
      <c r="DT645" s="153" t="str">
        <f t="shared" si="1198"/>
        <v/>
      </c>
      <c r="DU645" s="153" t="str">
        <f t="shared" si="1198"/>
        <v/>
      </c>
      <c r="DV645" s="153" t="str">
        <f t="shared" si="1198"/>
        <v/>
      </c>
      <c r="DX645" s="162">
        <f>SUM(G645:DW645)</f>
        <v>0</v>
      </c>
    </row>
    <row r="646" spans="1:128" hidden="1" outlineLevel="1" x14ac:dyDescent="0.2">
      <c r="A646" s="159" t="str">
        <f ca="1">Language!A$1553</f>
        <v>подлежит списанию на расходы, без НДС</v>
      </c>
      <c r="B646" s="160"/>
      <c r="C646" s="160" t="str">
        <f ca="1">CHOOSE(D646,CurName1,CurName2,CurName3)</f>
        <v>тыс. руб.</v>
      </c>
      <c r="D646" s="158">
        <f>D643</f>
        <v>1</v>
      </c>
      <c r="F646" s="6" t="s">
        <v>3082</v>
      </c>
      <c r="G646" s="312">
        <f>IF(G$2&gt;=ROUNDUP(Параметры!$B$24,0)+1,MAX(0,$DX644+$B645-SUM($F646:F646)),0)</f>
        <v>190500</v>
      </c>
      <c r="H646" s="312">
        <f>IF(H$2&gt;=ROUNDUP(Параметры!$B$24,0)+1,MAX(0,$DX644+$B645-SUM($F646:G646)),0)</f>
        <v>0</v>
      </c>
      <c r="I646" s="312">
        <f>IF(I$2&gt;=ROUNDUP(Параметры!$B$24,0)+1,MAX(0,$DX644+$B645-SUM($F646:H646)),0)</f>
        <v>0</v>
      </c>
      <c r="J646" s="312">
        <f>IF(J$2&gt;=ROUNDUP(Параметры!$B$24,0)+1,MAX(0,$DX644+$B645-SUM($F646:I646)),0)</f>
        <v>0</v>
      </c>
      <c r="K646" s="312">
        <f>IF(K$2&gt;=ROUNDUP(Параметры!$B$24,0)+1,MAX(0,$DX644+$B645-SUM($F646:J646)),0)</f>
        <v>0</v>
      </c>
      <c r="L646" s="312">
        <f>IF(L$2&gt;=ROUNDUP(Параметры!$B$24,0)+1,MAX(0,$DX644+$B645-SUM($F646:K646)),0)</f>
        <v>0</v>
      </c>
      <c r="M646" s="312">
        <f>IF(M$2&gt;=ROUNDUP(Параметры!$B$24,0)+1,MAX(0,$DX644+$B645-SUM($F646:L646)),0)</f>
        <v>0</v>
      </c>
      <c r="N646" s="312">
        <f>IF(N$2&gt;=ROUNDUP(Параметры!$B$24,0)+1,MAX(0,$DX644+$B645-SUM($F646:M646)),0)</f>
        <v>0</v>
      </c>
      <c r="O646" s="312">
        <f>IF(O$2&gt;=ROUNDUP(Параметры!$B$24,0)+1,MAX(0,$DX644+$B645-SUM($F646:N646)),0)</f>
        <v>0</v>
      </c>
      <c r="P646" s="312">
        <f>IF(P$2&gt;=ROUNDUP(Параметры!$B$24,0)+1,MAX(0,$DX644+$B645-SUM($F646:O646)),0)</f>
        <v>0</v>
      </c>
      <c r="Q646" s="312">
        <f>IF(Q$2&gt;=ROUNDUP(Параметры!$B$24,0)+1,MAX(0,$DX644+$B645-SUM($F646:P646)),0)</f>
        <v>0</v>
      </c>
      <c r="R646" s="312">
        <f>IF(R$2&gt;=ROUNDUP(Параметры!$B$24,0)+1,MAX(0,$DX644+$B645-SUM($F646:Q646)),0)</f>
        <v>0</v>
      </c>
      <c r="S646" s="312">
        <f>IF(S$2&gt;=ROUNDUP(Параметры!$B$24,0)+1,MAX(0,$DX644+$B645-SUM($F646:R646)),0)</f>
        <v>0</v>
      </c>
      <c r="T646" s="312">
        <f>IF(T$2&gt;=ROUNDUP(Параметры!$B$24,0)+1,MAX(0,$DX644+$B645-SUM($F646:S646)),0)</f>
        <v>0</v>
      </c>
      <c r="U646" s="312">
        <f>IF(U$2&gt;=ROUNDUP(Параметры!$B$24,0)+1,MAX(0,$DX644+$B645-SUM($F646:T646)),0)</f>
        <v>0</v>
      </c>
      <c r="V646" s="312">
        <f>IF(V$2&gt;=ROUNDUP(Параметры!$B$24,0)+1,MAX(0,$DX644+$B645-SUM($F646:U646)),0)</f>
        <v>0</v>
      </c>
      <c r="W646" s="312">
        <f>IF(W$2&gt;=ROUNDUP(Параметры!$B$24,0)+1,MAX(0,$DX644+$B645-SUM($F646:V646)),0)</f>
        <v>0</v>
      </c>
      <c r="X646" s="312">
        <f>IF(X$2&gt;=ROUNDUP(Параметры!$B$24,0)+1,MAX(0,$DX644+$B645-SUM($F646:W646)),0)</f>
        <v>0</v>
      </c>
      <c r="Y646" s="312">
        <f>IF(Y$2&gt;=ROUNDUP(Параметры!$B$24,0)+1,MAX(0,$DX644+$B645-SUM($F646:X646)),0)</f>
        <v>0</v>
      </c>
      <c r="Z646" s="312">
        <f>IF(Z$2&gt;=ROUNDUP(Параметры!$B$24,0)+1,MAX(0,$DX644+$B645-SUM($F646:Y646)),0)</f>
        <v>0</v>
      </c>
      <c r="AA646" s="312">
        <f>IF(AA$2&gt;=ROUNDUP(Параметры!$B$24,0)+1,MAX(0,$DX644+$B645-SUM($F646:Z646)),0)</f>
        <v>0</v>
      </c>
      <c r="AB646" s="312">
        <f>IF(AB$2&gt;=ROUNDUP(Параметры!$B$24,0)+1,MAX(0,$DX644+$B645-SUM($F646:AA646)),0)</f>
        <v>0</v>
      </c>
      <c r="AC646" s="312">
        <f>IF(AC$2&gt;=ROUNDUP(Параметры!$B$24,0)+1,MAX(0,$DX644+$B645-SUM($F646:AB646)),0)</f>
        <v>0</v>
      </c>
      <c r="AD646" s="312">
        <f>IF(AD$2&gt;=ROUNDUP(Параметры!$B$24,0)+1,MAX(0,$DX644+$B645-SUM($F646:AC646)),0)</f>
        <v>0</v>
      </c>
      <c r="AE646" s="312">
        <f>IF(AE$2&gt;=ROUNDUP(Параметры!$B$24,0)+1,MAX(0,$DX644+$B645-SUM($F646:AD646)),0)</f>
        <v>0</v>
      </c>
      <c r="AF646" s="312">
        <f>IF(AF$2&gt;=ROUNDUP(Параметры!$B$24,0)+1,MAX(0,$DX644+$B645-SUM($F646:AE646)),0)</f>
        <v>0</v>
      </c>
      <c r="AG646" s="312">
        <f>IF(AG$2&gt;=ROUNDUP(Параметры!$B$24,0)+1,MAX(0,$DX644+$B645-SUM($F646:AF646)),0)</f>
        <v>0</v>
      </c>
      <c r="AH646" s="312">
        <f>IF(AH$2&gt;=ROUNDUP(Параметры!$B$24,0)+1,MAX(0,$DX644+$B645-SUM($F646:AG646)),0)</f>
        <v>0</v>
      </c>
      <c r="AI646" s="312">
        <f>IF(AI$2&gt;=ROUNDUP(Параметры!$B$24,0)+1,MAX(0,$DX644+$B645-SUM($F646:AH646)),0)</f>
        <v>0</v>
      </c>
      <c r="AJ646" s="312">
        <f>IF(AJ$2&gt;=ROUNDUP(Параметры!$B$24,0)+1,MAX(0,$DX644+$B645-SUM($F646:AI646)),0)</f>
        <v>0</v>
      </c>
      <c r="AK646" s="312">
        <f>IF(AK$2&gt;=ROUNDUP(Параметры!$B$24,0)+1,MAX(0,$DX644+$B645-SUM($F646:AJ646)),0)</f>
        <v>0</v>
      </c>
      <c r="AL646" s="312">
        <f>IF(AL$2&gt;=ROUNDUP(Параметры!$B$24,0)+1,MAX(0,$DX644+$B645-SUM($F646:AK646)),0)</f>
        <v>0</v>
      </c>
      <c r="AM646" s="312">
        <f>IF(AM$2&gt;=ROUNDUP(Параметры!$B$24,0)+1,MAX(0,$DX644+$B645-SUM($F646:AL646)),0)</f>
        <v>0</v>
      </c>
      <c r="AN646" s="312">
        <f>IF(AN$2&gt;=ROUNDUP(Параметры!$B$24,0)+1,MAX(0,$DX644+$B645-SUM($F646:AM646)),0)</f>
        <v>0</v>
      </c>
      <c r="AO646" s="312">
        <f>IF(AO$2&gt;=ROUNDUP(Параметры!$B$24,0)+1,MAX(0,$DX644+$B645-SUM($F646:AN646)),0)</f>
        <v>0</v>
      </c>
      <c r="AP646" s="312">
        <f>IF(AP$2&gt;=ROUNDUP(Параметры!$B$24,0)+1,MAX(0,$DX644+$B645-SUM($F646:AO646)),0)</f>
        <v>0</v>
      </c>
      <c r="AQ646" s="312">
        <f>IF(AQ$2&gt;=ROUNDUP(Параметры!$B$24,0)+1,MAX(0,$DX644+$B645-SUM($F646:AP646)),0)</f>
        <v>0</v>
      </c>
      <c r="AR646" s="312">
        <f>IF(AR$2&gt;=ROUNDUP(Параметры!$B$24,0)+1,MAX(0,$DX644+$B645-SUM($F646:AQ646)),0)</f>
        <v>0</v>
      </c>
      <c r="AS646" s="312">
        <f>IF(AS$2&gt;=ROUNDUP(Параметры!$B$24,0)+1,MAX(0,$DX644+$B645-SUM($F646:AR646)),0)</f>
        <v>0</v>
      </c>
      <c r="AT646" s="312">
        <f>IF(AT$2&gt;=ROUNDUP(Параметры!$B$24,0)+1,MAX(0,$DX644+$B645-SUM($F646:AS646)),0)</f>
        <v>0</v>
      </c>
      <c r="AU646" s="312">
        <f>IF(AU$2&gt;=ROUNDUP(Параметры!$B$24,0)+1,MAX(0,$DX644+$B645-SUM($F646:AT646)),0)</f>
        <v>0</v>
      </c>
      <c r="AV646" s="312">
        <f>IF(AV$2&gt;=ROUNDUP(Параметры!$B$24,0)+1,MAX(0,$DX644+$B645-SUM($F646:AU646)),0)</f>
        <v>0</v>
      </c>
      <c r="AW646" s="312">
        <f>IF(AW$2&gt;=ROUNDUP(Параметры!$B$24,0)+1,MAX(0,$DX644+$B645-SUM($F646:AV646)),0)</f>
        <v>0</v>
      </c>
      <c r="AX646" s="312">
        <f>IF(AX$2&gt;=ROUNDUP(Параметры!$B$24,0)+1,MAX(0,$DX644+$B645-SUM($F646:AW646)),0)</f>
        <v>0</v>
      </c>
      <c r="AY646" s="312">
        <f>IF(AY$2&gt;=ROUNDUP(Параметры!$B$24,0)+1,MAX(0,$DX644+$B645-SUM($F646:AX646)),0)</f>
        <v>0</v>
      </c>
      <c r="AZ646" s="312">
        <f>IF(AZ$2&gt;=ROUNDUP(Параметры!$B$24,0)+1,MAX(0,$DX644+$B645-SUM($F646:AY646)),0)</f>
        <v>0</v>
      </c>
      <c r="BA646" s="312">
        <f>IF(BA$2&gt;=ROUNDUP(Параметры!$B$24,0)+1,MAX(0,$DX644+$B645-SUM($F646:AZ646)),0)</f>
        <v>0</v>
      </c>
      <c r="BB646" s="312">
        <f>IF(BB$2&gt;=ROUNDUP(Параметры!$B$24,0)+1,MAX(0,$DX644+$B645-SUM($F646:BA646)),0)</f>
        <v>0</v>
      </c>
      <c r="BC646" s="312">
        <f>IF(BC$2&gt;=ROUNDUP(Параметры!$B$24,0)+1,MAX(0,$DX644+$B645-SUM($F646:BB646)),0)</f>
        <v>0</v>
      </c>
      <c r="BD646" s="312">
        <f>IF(BD$2&gt;=ROUNDUP(Параметры!$B$24,0)+1,MAX(0,$DX644+$B645-SUM($F646:BC646)),0)</f>
        <v>0</v>
      </c>
      <c r="BE646" s="312">
        <f>IF(BE$2&gt;=ROUNDUP(Параметры!$B$24,0)+1,MAX(0,$DX644+$B645-SUM($F646:BD646)),0)</f>
        <v>0</v>
      </c>
      <c r="BF646" s="312">
        <f>IF(BF$2&gt;=ROUNDUP(Параметры!$B$24,0)+1,MAX(0,$DX644+$B645-SUM($F646:BE646)),0)</f>
        <v>0</v>
      </c>
      <c r="BG646" s="312">
        <f>IF(BG$2&gt;=ROUNDUP(Параметры!$B$24,0)+1,MAX(0,$DX644+$B645-SUM($F646:BF646)),0)</f>
        <v>0</v>
      </c>
      <c r="BH646" s="312">
        <f>IF(BH$2&gt;=ROUNDUP(Параметры!$B$24,0)+1,MAX(0,$DX644+$B645-SUM($F646:BG646)),0)</f>
        <v>0</v>
      </c>
      <c r="BI646" s="312">
        <f>IF(BI$2&gt;=ROUNDUP(Параметры!$B$24,0)+1,MAX(0,$DX644+$B645-SUM($F646:BH646)),0)</f>
        <v>0</v>
      </c>
      <c r="BJ646" s="312">
        <f>IF(BJ$2&gt;=ROUNDUP(Параметры!$B$24,0)+1,MAX(0,$DX644+$B645-SUM($F646:BI646)),0)</f>
        <v>0</v>
      </c>
      <c r="BK646" s="312">
        <f>IF(BK$2&gt;=ROUNDUP(Параметры!$B$24,0)+1,MAX(0,$DX644+$B645-SUM($F646:BJ646)),0)</f>
        <v>0</v>
      </c>
      <c r="BL646" s="312">
        <f>IF(BL$2&gt;=ROUNDUP(Параметры!$B$24,0)+1,MAX(0,$DX644+$B645-SUM($F646:BK646)),0)</f>
        <v>0</v>
      </c>
      <c r="BM646" s="312">
        <f>IF(BM$2&gt;=ROUNDUP(Параметры!$B$24,0)+1,MAX(0,$DX644+$B645-SUM($F646:BL646)),0)</f>
        <v>0</v>
      </c>
      <c r="BN646" s="312">
        <f>IF(BN$2&gt;=ROUNDUP(Параметры!$B$24,0)+1,MAX(0,$DX644+$B645-SUM($F646:BM646)),0)</f>
        <v>0</v>
      </c>
      <c r="BO646" s="312">
        <f>IF(BO$2&gt;=ROUNDUP(Параметры!$B$24,0)+1,MAX(0,$DX644+$B645-SUM($F646:BN646)),0)</f>
        <v>0</v>
      </c>
      <c r="BP646" s="312">
        <f>IF(BP$2&gt;=ROUNDUP(Параметры!$B$24,0)+1,MAX(0,$DX644+$B645-SUM($F646:BO646)),0)</f>
        <v>0</v>
      </c>
      <c r="BQ646" s="312">
        <f>IF(BQ$2&gt;=ROUNDUP(Параметры!$B$24,0)+1,MAX(0,$DX644+$B645-SUM($F646:BP646)),0)</f>
        <v>0</v>
      </c>
      <c r="BR646" s="312">
        <f>IF(BR$2&gt;=ROUNDUP(Параметры!$B$24,0)+1,MAX(0,$DX644+$B645-SUM($F646:BQ646)),0)</f>
        <v>0</v>
      </c>
      <c r="BS646" s="312">
        <f>IF(BS$2&gt;=ROUNDUP(Параметры!$B$24,0)+1,MAX(0,$DX644+$B645-SUM($F646:BR646)),0)</f>
        <v>0</v>
      </c>
      <c r="BT646" s="312">
        <f>IF(BT$2&gt;=ROUNDUP(Параметры!$B$24,0)+1,MAX(0,$DX644+$B645-SUM($F646:BS646)),0)</f>
        <v>0</v>
      </c>
      <c r="BU646" s="312">
        <f>IF(BU$2&gt;=ROUNDUP(Параметры!$B$24,0)+1,MAX(0,$DX644+$B645-SUM($F646:BT646)),0)</f>
        <v>0</v>
      </c>
      <c r="BV646" s="312">
        <f>IF(BV$2&gt;=ROUNDUP(Параметры!$B$24,0)+1,MAX(0,$DX644+$B645-SUM($F646:BU646)),0)</f>
        <v>0</v>
      </c>
      <c r="BW646" s="312">
        <f>IF(BW$2&gt;=ROUNDUP(Параметры!$B$24,0)+1,MAX(0,$DX644+$B645-SUM($F646:BV646)),0)</f>
        <v>0</v>
      </c>
      <c r="BX646" s="312">
        <f>IF(BX$2&gt;=ROUNDUP(Параметры!$B$24,0)+1,MAX(0,$DX644+$B645-SUM($F646:BW646)),0)</f>
        <v>0</v>
      </c>
      <c r="BY646" s="312">
        <f>IF(BY$2&gt;=ROUNDUP(Параметры!$B$24,0)+1,MAX(0,$DX644+$B645-SUM($F646:BX646)),0)</f>
        <v>0</v>
      </c>
      <c r="BZ646" s="312">
        <f>IF(BZ$2&gt;=ROUNDUP(Параметры!$B$24,0)+1,MAX(0,$DX644+$B645-SUM($F646:BY646)),0)</f>
        <v>0</v>
      </c>
      <c r="CA646" s="312">
        <f>IF(CA$2&gt;=ROUNDUP(Параметры!$B$24,0)+1,MAX(0,$DX644+$B645-SUM($F646:BZ646)),0)</f>
        <v>0</v>
      </c>
      <c r="CB646" s="312">
        <f>IF(CB$2&gt;=ROUNDUP(Параметры!$B$24,0)+1,MAX(0,$DX644+$B645-SUM($F646:CA646)),0)</f>
        <v>0</v>
      </c>
      <c r="CC646" s="312">
        <f>IF(CC$2&gt;=ROUNDUP(Параметры!$B$24,0)+1,MAX(0,$DX644+$B645-SUM($F646:CB646)),0)</f>
        <v>0</v>
      </c>
      <c r="CD646" s="312">
        <f>IF(CD$2&gt;=ROUNDUP(Параметры!$B$24,0)+1,MAX(0,$DX644+$B645-SUM($F646:CC646)),0)</f>
        <v>0</v>
      </c>
      <c r="CE646" s="312">
        <f>IF(CE$2&gt;=ROUNDUP(Параметры!$B$24,0)+1,MAX(0,$DX644+$B645-SUM($F646:CD646)),0)</f>
        <v>0</v>
      </c>
      <c r="CF646" s="312">
        <f>IF(CF$2&gt;=ROUNDUP(Параметры!$B$24,0)+1,MAX(0,$DX644+$B645-SUM($F646:CE646)),0)</f>
        <v>0</v>
      </c>
      <c r="CG646" s="312">
        <f>IF(CG$2&gt;=ROUNDUP(Параметры!$B$24,0)+1,MAX(0,$DX644+$B645-SUM($F646:CF646)),0)</f>
        <v>0</v>
      </c>
      <c r="CH646" s="312">
        <f>IF(CH$2&gt;=ROUNDUP(Параметры!$B$24,0)+1,MAX(0,$DX644+$B645-SUM($F646:CG646)),0)</f>
        <v>0</v>
      </c>
      <c r="CI646" s="312">
        <f>IF(CI$2&gt;=ROUNDUP(Параметры!$B$24,0)+1,MAX(0,$DX644+$B645-SUM($F646:CH646)),0)</f>
        <v>0</v>
      </c>
      <c r="CJ646" s="312">
        <f>IF(CJ$2&gt;=ROUNDUP(Параметры!$B$24,0)+1,MAX(0,$DX644+$B645-SUM($F646:CI646)),0)</f>
        <v>0</v>
      </c>
      <c r="CK646" s="312">
        <f>IF(CK$2&gt;=ROUNDUP(Параметры!$B$24,0)+1,MAX(0,$DX644+$B645-SUM($F646:CJ646)),0)</f>
        <v>0</v>
      </c>
      <c r="CL646" s="312">
        <f>IF(CL$2&gt;=ROUNDUP(Параметры!$B$24,0)+1,MAX(0,$DX644+$B645-SUM($F646:CK646)),0)</f>
        <v>0</v>
      </c>
      <c r="CM646" s="312">
        <f>IF(CM$2&gt;=ROUNDUP(Параметры!$B$24,0)+1,MAX(0,$DX644+$B645-SUM($F646:CL646)),0)</f>
        <v>0</v>
      </c>
      <c r="CN646" s="312">
        <f>IF(CN$2&gt;=ROUNDUP(Параметры!$B$24,0)+1,MAX(0,$DX644+$B645-SUM($F646:CM646)),0)</f>
        <v>0</v>
      </c>
      <c r="CO646" s="312">
        <f>IF(CO$2&gt;=ROUNDUP(Параметры!$B$24,0)+1,MAX(0,$DX644+$B645-SUM($F646:CN646)),0)</f>
        <v>0</v>
      </c>
      <c r="CP646" s="312">
        <f>IF(CP$2&gt;=ROUNDUP(Параметры!$B$24,0)+1,MAX(0,$DX644+$B645-SUM($F646:CO646)),0)</f>
        <v>0</v>
      </c>
      <c r="CQ646" s="312">
        <f>IF(CQ$2&gt;=ROUNDUP(Параметры!$B$24,0)+1,MAX(0,$DX644+$B645-SUM($F646:CP646)),0)</f>
        <v>0</v>
      </c>
      <c r="CR646" s="312">
        <f>IF(CR$2&gt;=ROUNDUP(Параметры!$B$24,0)+1,MAX(0,$DX644+$B645-SUM($F646:CQ646)),0)</f>
        <v>0</v>
      </c>
      <c r="CS646" s="312">
        <f>IF(CS$2&gt;=ROUNDUP(Параметры!$B$24,0)+1,MAX(0,$DX644+$B645-SUM($F646:CR646)),0)</f>
        <v>0</v>
      </c>
      <c r="CT646" s="312">
        <f>IF(CT$2&gt;=ROUNDUP(Параметры!$B$24,0)+1,MAX(0,$DX644+$B645-SUM($F646:CS646)),0)</f>
        <v>0</v>
      </c>
      <c r="CU646" s="312">
        <f>IF(CU$2&gt;=ROUNDUP(Параметры!$B$24,0)+1,MAX(0,$DX644+$B645-SUM($F646:CT646)),0)</f>
        <v>0</v>
      </c>
      <c r="CV646" s="312">
        <f>IF(CV$2&gt;=ROUNDUP(Параметры!$B$24,0)+1,MAX(0,$DX644+$B645-SUM($F646:CU646)),0)</f>
        <v>0</v>
      </c>
      <c r="CW646" s="312">
        <f>IF(CW$2&gt;=ROUNDUP(Параметры!$B$24,0)+1,MAX(0,$DX644+$B645-SUM($F646:CV646)),0)</f>
        <v>0</v>
      </c>
      <c r="CX646" s="312">
        <f>IF(CX$2&gt;=ROUNDUP(Параметры!$B$24,0)+1,MAX(0,$DX644+$B645-SUM($F646:CW646)),0)</f>
        <v>0</v>
      </c>
      <c r="CY646" s="312">
        <f>IF(CY$2&gt;=ROUNDUP(Параметры!$B$24,0)+1,MAX(0,$DX644+$B645-SUM($F646:CX646)),0)</f>
        <v>0</v>
      </c>
      <c r="CZ646" s="312">
        <f>IF(CZ$2&gt;=ROUNDUP(Параметры!$B$24,0)+1,MAX(0,$DX644+$B645-SUM($F646:CY646)),0)</f>
        <v>0</v>
      </c>
      <c r="DA646" s="312">
        <f>IF(DA$2&gt;=ROUNDUP(Параметры!$B$24,0)+1,MAX(0,$DX644+$B645-SUM($F646:CZ646)),0)</f>
        <v>0</v>
      </c>
      <c r="DB646" s="312">
        <f>IF(DB$2&gt;=ROUNDUP(Параметры!$B$24,0)+1,MAX(0,$DX644+$B645-SUM($F646:DA646)),0)</f>
        <v>0</v>
      </c>
      <c r="DC646" s="312">
        <f>IF(DC$2&gt;=ROUNDUP(Параметры!$B$24,0)+1,MAX(0,$DX644+$B645-SUM($F646:DB646)),0)</f>
        <v>0</v>
      </c>
      <c r="DD646" s="312">
        <f>IF(DD$2&gt;=ROUNDUP(Параметры!$B$24,0)+1,MAX(0,$DX644+$B645-SUM($F646:DC646)),0)</f>
        <v>0</v>
      </c>
      <c r="DE646" s="312">
        <f>IF(DE$2&gt;=ROUNDUP(Параметры!$B$24,0)+1,MAX(0,$DX644+$B645-SUM($F646:DD646)),0)</f>
        <v>0</v>
      </c>
      <c r="DF646" s="312">
        <f>IF(DF$2&gt;=ROUNDUP(Параметры!$B$24,0)+1,MAX(0,$DX644+$B645-SUM($F646:DE646)),0)</f>
        <v>0</v>
      </c>
      <c r="DG646" s="312">
        <f>IF(DG$2&gt;=ROUNDUP(Параметры!$B$24,0)+1,MAX(0,$DX644+$B645-SUM($F646:DF646)),0)</f>
        <v>0</v>
      </c>
      <c r="DH646" s="312">
        <f>IF(DH$2&gt;=ROUNDUP(Параметры!$B$24,0)+1,MAX(0,$DX644+$B645-SUM($F646:DG646)),0)</f>
        <v>0</v>
      </c>
      <c r="DI646" s="312">
        <f>IF(DI$2&gt;=ROUNDUP(Параметры!$B$24,0)+1,MAX(0,$DX644+$B645-SUM($F646:DH646)),0)</f>
        <v>0</v>
      </c>
      <c r="DJ646" s="312">
        <f>IF(DJ$2&gt;=ROUNDUP(Параметры!$B$24,0)+1,MAX(0,$DX644+$B645-SUM($F646:DI646)),0)</f>
        <v>0</v>
      </c>
      <c r="DK646" s="312">
        <f>IF(DK$2&gt;=ROUNDUP(Параметры!$B$24,0)+1,MAX(0,$DX644+$B645-SUM($F646:DJ646)),0)</f>
        <v>0</v>
      </c>
      <c r="DL646" s="312">
        <f>IF(DL$2&gt;=ROUNDUP(Параметры!$B$24,0)+1,MAX(0,$DX644+$B645-SUM($F646:DK646)),0)</f>
        <v>0</v>
      </c>
      <c r="DM646" s="312">
        <f>IF(DM$2&gt;=ROUNDUP(Параметры!$B$24,0)+1,MAX(0,$DX644+$B645-SUM($F646:DL646)),0)</f>
        <v>0</v>
      </c>
      <c r="DN646" s="312">
        <f>IF(DN$2&gt;=ROUNDUP(Параметры!$B$24,0)+1,MAX(0,$DX644+$B645-SUM($F646:DM646)),0)</f>
        <v>0</v>
      </c>
      <c r="DO646" s="312">
        <f>IF(DO$2&gt;=ROUNDUP(Параметры!$B$24,0)+1,MAX(0,$DX644+$B645-SUM($F646:DN646)),0)</f>
        <v>0</v>
      </c>
      <c r="DP646" s="312">
        <f>IF(DP$2&gt;=ROUNDUP(Параметры!$B$24,0)+1,MAX(0,$DX644+$B645-SUM($F646:DO646)),0)</f>
        <v>0</v>
      </c>
      <c r="DQ646" s="312">
        <f>IF(DQ$2&gt;=ROUNDUP(Параметры!$B$24,0)+1,MAX(0,$DX644+$B645-SUM($F646:DP646)),0)</f>
        <v>0</v>
      </c>
      <c r="DR646" s="312">
        <f>IF(DR$2&gt;=ROUNDUP(Параметры!$B$24,0)+1,MAX(0,$DX644+$B645-SUM($F646:DQ646)),0)</f>
        <v>0</v>
      </c>
      <c r="DS646" s="312">
        <f>IF(DS$2&gt;=ROUNDUP(Параметры!$B$24,0)+1,MAX(0,$DX644+$B645-SUM($F646:DR646)),0)</f>
        <v>0</v>
      </c>
      <c r="DT646" s="312">
        <f>IF(DT$2&gt;=ROUNDUP(Параметры!$B$24,0)+1,MAX(0,$DX644+$B645-SUM($F646:DS646)),0)</f>
        <v>0</v>
      </c>
      <c r="DU646" s="312">
        <f>IF(DU$2&gt;=ROUNDUP(Параметры!$B$24,0)+1,MAX(0,$DX644+$B645-SUM($F646:DT646)),0)</f>
        <v>0</v>
      </c>
      <c r="DV646" s="312">
        <f>IF(DV$2&gt;=ROUNDUP(Параметры!$B$24,0)+1,MAX(0,$DX644+$B645-SUM($F646:DU646)),0)</f>
        <v>0</v>
      </c>
      <c r="DW646" s="161"/>
      <c r="DX646" s="162">
        <f>SUM(G646:DW646)</f>
        <v>190500</v>
      </c>
    </row>
    <row r="647" spans="1:128" hidden="1" outlineLevel="1" x14ac:dyDescent="0.2">
      <c r="A647" s="159" t="str">
        <f ca="1">Language!A$1554</f>
        <v>срок списания на расходы</v>
      </c>
      <c r="B647" s="310">
        <v>0</v>
      </c>
      <c r="C647" s="160" t="str">
        <f ca="1">Language!A$48</f>
        <v>лет</v>
      </c>
      <c r="D647" s="158">
        <v>1</v>
      </c>
      <c r="F647" s="6" t="s">
        <v>3426</v>
      </c>
      <c r="G647" s="161"/>
      <c r="H647" s="161"/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  <c r="AA647" s="161"/>
      <c r="AB647" s="161"/>
      <c r="AC647" s="161"/>
      <c r="AD647" s="161"/>
      <c r="AE647" s="161"/>
      <c r="AF647" s="161"/>
      <c r="AG647" s="161"/>
      <c r="AH647" s="161"/>
      <c r="AI647" s="161"/>
      <c r="AJ647" s="161"/>
      <c r="AK647" s="161"/>
      <c r="AL647" s="161"/>
      <c r="AM647" s="161"/>
      <c r="AN647" s="161"/>
      <c r="AO647" s="161"/>
      <c r="AP647" s="161"/>
      <c r="AQ647" s="161"/>
      <c r="AR647" s="161"/>
      <c r="AS647" s="161"/>
      <c r="AT647" s="161"/>
      <c r="AU647" s="161"/>
      <c r="AV647" s="161"/>
      <c r="AW647" s="161"/>
      <c r="AX647" s="161"/>
      <c r="AY647" s="161"/>
      <c r="AZ647" s="161"/>
      <c r="BA647" s="161"/>
      <c r="BB647" s="161"/>
      <c r="BC647" s="161"/>
      <c r="BD647" s="161"/>
      <c r="BE647" s="161"/>
      <c r="BF647" s="161"/>
      <c r="BG647" s="161"/>
      <c r="BH647" s="161"/>
      <c r="BI647" s="161"/>
      <c r="BJ647" s="161"/>
      <c r="BK647" s="161"/>
      <c r="BL647" s="161"/>
      <c r="BM647" s="161"/>
      <c r="BN647" s="161"/>
      <c r="BO647" s="161"/>
      <c r="BP647" s="161"/>
      <c r="BQ647" s="161"/>
      <c r="BR647" s="161"/>
      <c r="BS647" s="161"/>
      <c r="BT647" s="161"/>
      <c r="BU647" s="161"/>
      <c r="BV647" s="161"/>
      <c r="BW647" s="161"/>
      <c r="BX647" s="161"/>
      <c r="BY647" s="161"/>
      <c r="BZ647" s="161"/>
      <c r="CA647" s="161"/>
      <c r="CB647" s="161"/>
      <c r="CC647" s="161"/>
      <c r="CD647" s="161"/>
      <c r="CE647" s="161"/>
      <c r="CF647" s="161"/>
      <c r="CG647" s="161"/>
      <c r="CH647" s="161"/>
      <c r="CI647" s="161"/>
      <c r="CJ647" s="161"/>
      <c r="CK647" s="161"/>
      <c r="CL647" s="161"/>
      <c r="CM647" s="161"/>
      <c r="CN647" s="161"/>
      <c r="CO647" s="161"/>
      <c r="CP647" s="161"/>
      <c r="CQ647" s="161"/>
      <c r="CR647" s="161"/>
      <c r="CS647" s="161"/>
      <c r="CT647" s="161"/>
      <c r="CU647" s="161"/>
      <c r="CV647" s="161"/>
      <c r="CW647" s="161"/>
      <c r="CX647" s="161"/>
      <c r="CY647" s="161"/>
      <c r="CZ647" s="161"/>
      <c r="DA647" s="161"/>
      <c r="DB647" s="161"/>
      <c r="DC647" s="161"/>
      <c r="DD647" s="161"/>
      <c r="DE647" s="161"/>
      <c r="DF647" s="161"/>
      <c r="DG647" s="161"/>
      <c r="DH647" s="161"/>
      <c r="DI647" s="161"/>
      <c r="DJ647" s="161"/>
      <c r="DK647" s="161"/>
      <c r="DL647" s="161"/>
      <c r="DM647" s="161"/>
      <c r="DN647" s="161"/>
      <c r="DO647" s="161"/>
      <c r="DP647" s="161"/>
      <c r="DQ647" s="161"/>
      <c r="DR647" s="161"/>
      <c r="DS647" s="161"/>
      <c r="DT647" s="161"/>
      <c r="DU647" s="161"/>
      <c r="DV647" s="161"/>
      <c r="DW647" s="161"/>
      <c r="DX647" s="162"/>
    </row>
    <row r="648" spans="1:128" s="154" customFormat="1" hidden="1" outlineLevel="1" x14ac:dyDescent="0.2">
      <c r="A648" s="168" t="str">
        <f ca="1">Language!A$883</f>
        <v>ставка НДС</v>
      </c>
      <c r="B648" s="187"/>
      <c r="C648" s="147" t="s">
        <v>1</v>
      </c>
      <c r="D648" s="158">
        <v>1</v>
      </c>
      <c r="F648" s="6" t="s">
        <v>3191</v>
      </c>
      <c r="G648" s="305">
        <f>IF(G$2=1,Параметры!G$78,IF(F648=Параметры!F$78,Параметры!F$78,F648))</f>
        <v>0.2</v>
      </c>
      <c r="H648" s="305">
        <f>IF(H$2=1,Параметры!H$78,IF(G648=Параметры!G$78,Параметры!G$78,G648))</f>
        <v>0.2</v>
      </c>
      <c r="I648" s="305">
        <f>IF(I$2=1,Параметры!I$78,IF(H648=Параметры!H$78,Параметры!H$78,H648))</f>
        <v>0.2</v>
      </c>
      <c r="J648" s="305">
        <f>IF(J$2=1,Параметры!J$78,IF(I648=Параметры!I$78,Параметры!I$78,I648))</f>
        <v>0.2</v>
      </c>
      <c r="K648" s="305">
        <f>IF(K$2=1,Параметры!K$78,IF(J648=Параметры!J$78,Параметры!J$78,J648))</f>
        <v>0.2</v>
      </c>
      <c r="L648" s="305">
        <f>IF(L$2=1,Параметры!L$78,IF(K648=Параметры!K$78,Параметры!K$78,K648))</f>
        <v>0.2</v>
      </c>
      <c r="M648" s="305">
        <f>IF(M$2=1,Параметры!M$78,IF(L648=Параметры!L$78,Параметры!L$78,L648))</f>
        <v>0.2</v>
      </c>
      <c r="N648" s="305">
        <f>IF(N$2=1,Параметры!N$78,IF(M648=Параметры!M$78,Параметры!M$78,M648))</f>
        <v>0.2</v>
      </c>
      <c r="O648" s="305">
        <f>IF(O$2=1,Параметры!O$78,IF(N648=Параметры!N$78,Параметры!N$78,N648))</f>
        <v>0.2</v>
      </c>
      <c r="P648" s="305">
        <f>IF(P$2=1,Параметры!P$78,IF(O648=Параметры!O$78,Параметры!O$78,O648))</f>
        <v>0.2</v>
      </c>
      <c r="Q648" s="305">
        <f>IF(Q$2=1,Параметры!Q$78,IF(P648=Параметры!P$78,Параметры!P$78,P648))</f>
        <v>0.2</v>
      </c>
      <c r="R648" s="305">
        <f>IF(R$2=1,Параметры!R$78,IF(Q648=Параметры!Q$78,Параметры!Q$78,Q648))</f>
        <v>0.2</v>
      </c>
      <c r="S648" s="305">
        <f>IF(S$2=1,Параметры!S$78,IF(R648=Параметры!R$78,Параметры!R$78,R648))</f>
        <v>0.2</v>
      </c>
      <c r="T648" s="305">
        <f>IF(T$2=1,Параметры!T$78,IF(S648=Параметры!S$78,Параметры!S$78,S648))</f>
        <v>0.2</v>
      </c>
      <c r="U648" s="305">
        <f>IF(U$2=1,Параметры!U$78,IF(T648=Параметры!T$78,Параметры!T$78,T648))</f>
        <v>0.2</v>
      </c>
      <c r="V648" s="305">
        <f>IF(V$2=1,Параметры!V$78,IF(U648=Параметры!U$78,Параметры!U$78,U648))</f>
        <v>0.2</v>
      </c>
      <c r="W648" s="305">
        <f>IF(W$2=1,Параметры!W$78,IF(V648=Параметры!V$78,Параметры!V$78,V648))</f>
        <v>0.2</v>
      </c>
      <c r="X648" s="305">
        <f>IF(X$2=1,Параметры!X$78,IF(W648=Параметры!W$78,Параметры!W$78,W648))</f>
        <v>0.2</v>
      </c>
      <c r="Y648" s="305">
        <f>IF(Y$2=1,Параметры!Y$78,IF(X648=Параметры!X$78,Параметры!X$78,X648))</f>
        <v>0.2</v>
      </c>
      <c r="Z648" s="305">
        <f>IF(Z$2=1,Параметры!Z$78,IF(Y648=Параметры!Y$78,Параметры!Y$78,Y648))</f>
        <v>0.2</v>
      </c>
      <c r="AA648" s="305">
        <f>IF(AA$2=1,Параметры!AA$78,IF(Z648=Параметры!Z$78,Параметры!Z$78,Z648))</f>
        <v>0.2</v>
      </c>
      <c r="AB648" s="305">
        <f>IF(AB$2=1,Параметры!AB$78,IF(AA648=Параметры!AA$78,Параметры!AA$78,AA648))</f>
        <v>0.2</v>
      </c>
      <c r="AC648" s="305">
        <f>IF(AC$2=1,Параметры!AC$78,IF(AB648=Параметры!AB$78,Параметры!AB$78,AB648))</f>
        <v>0.2</v>
      </c>
      <c r="AD648" s="305">
        <f>IF(AD$2=1,Параметры!AD$78,IF(AC648=Параметры!AC$78,Параметры!AC$78,AC648))</f>
        <v>0.2</v>
      </c>
      <c r="AE648" s="305">
        <f>IF(AE$2=1,Параметры!AE$78,IF(AD648=Параметры!AD$78,Параметры!AD$78,AD648))</f>
        <v>0.2</v>
      </c>
      <c r="AF648" s="305">
        <f>IF(AF$2=1,Параметры!AF$78,IF(AE648=Параметры!AE$78,Параметры!AE$78,AE648))</f>
        <v>0.2</v>
      </c>
      <c r="AG648" s="305">
        <f>IF(AG$2=1,Параметры!AG$78,IF(AF648=Параметры!AF$78,Параметры!AF$78,AF648))</f>
        <v>0.2</v>
      </c>
      <c r="AH648" s="305">
        <f>IF(AH$2=1,Параметры!AH$78,IF(AG648=Параметры!AG$78,Параметры!AG$78,AG648))</f>
        <v>0.2</v>
      </c>
      <c r="AI648" s="305">
        <f>IF(AI$2=1,Параметры!AI$78,IF(AH648=Параметры!AH$78,Параметры!AH$78,AH648))</f>
        <v>0.2</v>
      </c>
      <c r="AJ648" s="305">
        <f>IF(AJ$2=1,Параметры!AJ$78,IF(AI648=Параметры!AI$78,Параметры!AI$78,AI648))</f>
        <v>0.2</v>
      </c>
      <c r="AK648" s="305">
        <f>IF(AK$2=1,Параметры!AK$78,IF(AJ648=Параметры!AJ$78,Параметры!AJ$78,AJ648))</f>
        <v>0.2</v>
      </c>
      <c r="AL648" s="305">
        <f>IF(AL$2=1,Параметры!AL$78,IF(AK648=Параметры!AK$78,Параметры!AK$78,AK648))</f>
        <v>0.2</v>
      </c>
      <c r="AM648" s="305">
        <f>IF(AM$2=1,Параметры!AM$78,IF(AL648=Параметры!AL$78,Параметры!AL$78,AL648))</f>
        <v>0.2</v>
      </c>
      <c r="AN648" s="305">
        <f>IF(AN$2=1,Параметры!AN$78,IF(AM648=Параметры!AM$78,Параметры!AM$78,AM648))</f>
        <v>0.2</v>
      </c>
      <c r="AO648" s="305">
        <f>IF(AO$2=1,Параметры!AO$78,IF(AN648=Параметры!AN$78,Параметры!AN$78,AN648))</f>
        <v>0.2</v>
      </c>
      <c r="AP648" s="305">
        <f>IF(AP$2=1,Параметры!AP$78,IF(AO648=Параметры!AO$78,Параметры!AO$78,AO648))</f>
        <v>0.2</v>
      </c>
      <c r="AQ648" s="305">
        <f>IF(AQ$2=1,Параметры!AQ$78,IF(AP648=Параметры!AP$78,Параметры!AP$78,AP648))</f>
        <v>0.2</v>
      </c>
      <c r="AR648" s="305">
        <f>IF(AR$2=1,Параметры!AR$78,IF(AQ648=Параметры!AQ$78,Параметры!AQ$78,AQ648))</f>
        <v>0.2</v>
      </c>
      <c r="AS648" s="305">
        <f>IF(AS$2=1,Параметры!AS$78,IF(AR648=Параметры!AR$78,Параметры!AR$78,AR648))</f>
        <v>0.2</v>
      </c>
      <c r="AT648" s="305">
        <f>IF(AT$2=1,Параметры!AT$78,IF(AS648=Параметры!AS$78,Параметры!AS$78,AS648))</f>
        <v>0.2</v>
      </c>
      <c r="AU648" s="305">
        <f>IF(AU$2=1,Параметры!AU$78,IF(AT648=Параметры!AT$78,Параметры!AT$78,AT648))</f>
        <v>0.2</v>
      </c>
      <c r="AV648" s="305">
        <f>IF(AV$2=1,Параметры!AV$78,IF(AU648=Параметры!AU$78,Параметры!AU$78,AU648))</f>
        <v>0.2</v>
      </c>
      <c r="AW648" s="305">
        <f>IF(AW$2=1,Параметры!AW$78,IF(AV648=Параметры!AV$78,Параметры!AV$78,AV648))</f>
        <v>0.2</v>
      </c>
      <c r="AX648" s="305">
        <f>IF(AX$2=1,Параметры!AX$78,IF(AW648=Параметры!AW$78,Параметры!AW$78,AW648))</f>
        <v>0.2</v>
      </c>
      <c r="AY648" s="305">
        <f>IF(AY$2=1,Параметры!AY$78,IF(AX648=Параметры!AX$78,Параметры!AX$78,AX648))</f>
        <v>0.2</v>
      </c>
      <c r="AZ648" s="305">
        <f>IF(AZ$2=1,Параметры!AZ$78,IF(AY648=Параметры!AY$78,Параметры!AY$78,AY648))</f>
        <v>0.2</v>
      </c>
      <c r="BA648" s="305">
        <f>IF(BA$2=1,Параметры!BA$78,IF(AZ648=Параметры!AZ$78,Параметры!AZ$78,AZ648))</f>
        <v>0.2</v>
      </c>
      <c r="BB648" s="305">
        <f>IF(BB$2=1,Параметры!BB$78,IF(BA648=Параметры!BA$78,Параметры!BA$78,BA648))</f>
        <v>0.2</v>
      </c>
      <c r="BC648" s="305">
        <f>IF(BC$2=1,Параметры!BC$78,IF(BB648=Параметры!BB$78,Параметры!BB$78,BB648))</f>
        <v>0.2</v>
      </c>
      <c r="BD648" s="305">
        <f>IF(BD$2=1,Параметры!BD$78,IF(BC648=Параметры!BC$78,Параметры!BC$78,BC648))</f>
        <v>0.2</v>
      </c>
      <c r="BE648" s="305">
        <f>IF(BE$2=1,Параметры!BE$78,IF(BD648=Параметры!BD$78,Параметры!BD$78,BD648))</f>
        <v>0.2</v>
      </c>
      <c r="BF648" s="305">
        <f>IF(BF$2=1,Параметры!BF$78,IF(BE648=Параметры!BE$78,Параметры!BE$78,BE648))</f>
        <v>0.2</v>
      </c>
      <c r="BG648" s="305">
        <f>IF(BG$2=1,Параметры!BG$78,IF(BF648=Параметры!BF$78,Параметры!BF$78,BF648))</f>
        <v>0.2</v>
      </c>
      <c r="BH648" s="305">
        <f>IF(BH$2=1,Параметры!BH$78,IF(BG648=Параметры!BG$78,Параметры!BG$78,BG648))</f>
        <v>0.2</v>
      </c>
      <c r="BI648" s="305">
        <f>IF(BI$2=1,Параметры!BI$78,IF(BH648=Параметры!BH$78,Параметры!BH$78,BH648))</f>
        <v>0.2</v>
      </c>
      <c r="BJ648" s="305">
        <f>IF(BJ$2=1,Параметры!BJ$78,IF(BI648=Параметры!BI$78,Параметры!BI$78,BI648))</f>
        <v>0.2</v>
      </c>
      <c r="BK648" s="305">
        <f>IF(BK$2=1,Параметры!BK$78,IF(BJ648=Параметры!BJ$78,Параметры!BJ$78,BJ648))</f>
        <v>0.2</v>
      </c>
      <c r="BL648" s="305">
        <f>IF(BL$2=1,Параметры!BL$78,IF(BK648=Параметры!BK$78,Параметры!BK$78,BK648))</f>
        <v>0.2</v>
      </c>
      <c r="BM648" s="305">
        <f>IF(BM$2=1,Параметры!BM$78,IF(BL648=Параметры!BL$78,Параметры!BL$78,BL648))</f>
        <v>0.2</v>
      </c>
      <c r="BN648" s="305">
        <f>IF(BN$2=1,Параметры!BN$78,IF(BM648=Параметры!BM$78,Параметры!BM$78,BM648))</f>
        <v>0.2</v>
      </c>
      <c r="BO648" s="305">
        <f>IF(BO$2=1,Параметры!BO$78,IF(BN648=Параметры!BN$78,Параметры!BN$78,BN648))</f>
        <v>0.2</v>
      </c>
      <c r="BP648" s="305">
        <f>IF(BP$2=1,Параметры!BP$78,IF(BO648=Параметры!BO$78,Параметры!BO$78,BO648))</f>
        <v>0.2</v>
      </c>
      <c r="BQ648" s="305">
        <f>IF(BQ$2=1,Параметры!BQ$78,IF(BP648=Параметры!BP$78,Параметры!BP$78,BP648))</f>
        <v>0.2</v>
      </c>
      <c r="BR648" s="305">
        <f>IF(BR$2=1,Параметры!BR$78,IF(BQ648=Параметры!BQ$78,Параметры!BQ$78,BQ648))</f>
        <v>0.2</v>
      </c>
      <c r="BS648" s="305">
        <f>IF(BS$2=1,Параметры!BS$78,IF(BR648=Параметры!BR$78,Параметры!BR$78,BR648))</f>
        <v>0.2</v>
      </c>
      <c r="BT648" s="305">
        <f>IF(BT$2=1,Параметры!BT$78,IF(BS648=Параметры!BS$78,Параметры!BS$78,BS648))</f>
        <v>0.2</v>
      </c>
      <c r="BU648" s="305">
        <f>IF(BU$2=1,Параметры!BU$78,IF(BT648=Параметры!BT$78,Параметры!BT$78,BT648))</f>
        <v>0.2</v>
      </c>
      <c r="BV648" s="305">
        <f>IF(BV$2=1,Параметры!BV$78,IF(BU648=Параметры!BU$78,Параметры!BU$78,BU648))</f>
        <v>0.2</v>
      </c>
      <c r="BW648" s="305">
        <f>IF(BW$2=1,Параметры!BW$78,IF(BV648=Параметры!BV$78,Параметры!BV$78,BV648))</f>
        <v>0.2</v>
      </c>
      <c r="BX648" s="305">
        <f>IF(BX$2=1,Параметры!BX$78,IF(BW648=Параметры!BW$78,Параметры!BW$78,BW648))</f>
        <v>0.2</v>
      </c>
      <c r="BY648" s="305">
        <f>IF(BY$2=1,Параметры!BY$78,IF(BX648=Параметры!BX$78,Параметры!BX$78,BX648))</f>
        <v>0.2</v>
      </c>
      <c r="BZ648" s="305">
        <f>IF(BZ$2=1,Параметры!BZ$78,IF(BY648=Параметры!BY$78,Параметры!BY$78,BY648))</f>
        <v>0.2</v>
      </c>
      <c r="CA648" s="305">
        <f>IF(CA$2=1,Параметры!CA$78,IF(BZ648=Параметры!BZ$78,Параметры!BZ$78,BZ648))</f>
        <v>0.2</v>
      </c>
      <c r="CB648" s="305">
        <f>IF(CB$2=1,Параметры!CB$78,IF(CA648=Параметры!CA$78,Параметры!CA$78,CA648))</f>
        <v>0.2</v>
      </c>
      <c r="CC648" s="305">
        <f>IF(CC$2=1,Параметры!CC$78,IF(CB648=Параметры!CB$78,Параметры!CB$78,CB648))</f>
        <v>0.2</v>
      </c>
      <c r="CD648" s="305">
        <f>IF(CD$2=1,Параметры!CD$78,IF(CC648=Параметры!CC$78,Параметры!CC$78,CC648))</f>
        <v>0.2</v>
      </c>
      <c r="CE648" s="305">
        <f>IF(CE$2=1,Параметры!CE$78,IF(CD648=Параметры!CD$78,Параметры!CD$78,CD648))</f>
        <v>0.2</v>
      </c>
      <c r="CF648" s="305">
        <f>IF(CF$2=1,Параметры!CF$78,IF(CE648=Параметры!CE$78,Параметры!CE$78,CE648))</f>
        <v>0.2</v>
      </c>
      <c r="CG648" s="305">
        <f>IF(CG$2=1,Параметры!CG$78,IF(CF648=Параметры!CF$78,Параметры!CF$78,CF648))</f>
        <v>0.2</v>
      </c>
      <c r="CH648" s="305">
        <f>IF(CH$2=1,Параметры!CH$78,IF(CG648=Параметры!CG$78,Параметры!CG$78,CG648))</f>
        <v>0.2</v>
      </c>
      <c r="CI648" s="305">
        <f>IF(CI$2=1,Параметры!CI$78,IF(CH648=Параметры!CH$78,Параметры!CH$78,CH648))</f>
        <v>0.2</v>
      </c>
      <c r="CJ648" s="305">
        <f>IF(CJ$2=1,Параметры!CJ$78,IF(CI648=Параметры!CI$78,Параметры!CI$78,CI648))</f>
        <v>0.2</v>
      </c>
      <c r="CK648" s="305">
        <f>IF(CK$2=1,Параметры!CK$78,IF(CJ648=Параметры!CJ$78,Параметры!CJ$78,CJ648))</f>
        <v>0.2</v>
      </c>
      <c r="CL648" s="305">
        <f>IF(CL$2=1,Параметры!CL$78,IF(CK648=Параметры!CK$78,Параметры!CK$78,CK648))</f>
        <v>0.2</v>
      </c>
      <c r="CM648" s="305">
        <f>IF(CM$2=1,Параметры!CM$78,IF(CL648=Параметры!CL$78,Параметры!CL$78,CL648))</f>
        <v>0.2</v>
      </c>
      <c r="CN648" s="305">
        <f>IF(CN$2=1,Параметры!CN$78,IF(CM648=Параметры!CM$78,Параметры!CM$78,CM648))</f>
        <v>0.2</v>
      </c>
      <c r="CO648" s="305">
        <f>IF(CO$2=1,Параметры!CO$78,IF(CN648=Параметры!CN$78,Параметры!CN$78,CN648))</f>
        <v>0.2</v>
      </c>
      <c r="CP648" s="305">
        <f>IF(CP$2=1,Параметры!CP$78,IF(CO648=Параметры!CO$78,Параметры!CO$78,CO648))</f>
        <v>0.2</v>
      </c>
      <c r="CQ648" s="305">
        <f>IF(CQ$2=1,Параметры!CQ$78,IF(CP648=Параметры!CP$78,Параметры!CP$78,CP648))</f>
        <v>0.2</v>
      </c>
      <c r="CR648" s="305">
        <f>IF(CR$2=1,Параметры!CR$78,IF(CQ648=Параметры!CQ$78,Параметры!CQ$78,CQ648))</f>
        <v>0.2</v>
      </c>
      <c r="CS648" s="305">
        <f>IF(CS$2=1,Параметры!CS$78,IF(CR648=Параметры!CR$78,Параметры!CR$78,CR648))</f>
        <v>0.2</v>
      </c>
      <c r="CT648" s="305">
        <f>IF(CT$2=1,Параметры!CT$78,IF(CS648=Параметры!CS$78,Параметры!CS$78,CS648))</f>
        <v>0.2</v>
      </c>
      <c r="CU648" s="305">
        <f>IF(CU$2=1,Параметры!CU$78,IF(CT648=Параметры!CT$78,Параметры!CT$78,CT648))</f>
        <v>0.2</v>
      </c>
      <c r="CV648" s="305">
        <f>IF(CV$2=1,Параметры!CV$78,IF(CU648=Параметры!CU$78,Параметры!CU$78,CU648))</f>
        <v>0.2</v>
      </c>
      <c r="CW648" s="305">
        <f>IF(CW$2=1,Параметры!CW$78,IF(CV648=Параметры!CV$78,Параметры!CV$78,CV648))</f>
        <v>0.2</v>
      </c>
      <c r="CX648" s="305">
        <f>IF(CX$2=1,Параметры!CX$78,IF(CW648=Параметры!CW$78,Параметры!CW$78,CW648))</f>
        <v>0.2</v>
      </c>
      <c r="CY648" s="305">
        <f>IF(CY$2=1,Параметры!CY$78,IF(CX648=Параметры!CX$78,Параметры!CX$78,CX648))</f>
        <v>0.2</v>
      </c>
      <c r="CZ648" s="305">
        <f>IF(CZ$2=1,Параметры!CZ$78,IF(CY648=Параметры!CY$78,Параметры!CY$78,CY648))</f>
        <v>0.2</v>
      </c>
      <c r="DA648" s="305">
        <f>IF(DA$2=1,Параметры!DA$78,IF(CZ648=Параметры!CZ$78,Параметры!CZ$78,CZ648))</f>
        <v>0.2</v>
      </c>
      <c r="DB648" s="305">
        <f>IF(DB$2=1,Параметры!DB$78,IF(DA648=Параметры!DA$78,Параметры!DA$78,DA648))</f>
        <v>0.2</v>
      </c>
      <c r="DC648" s="305">
        <f>IF(DC$2=1,Параметры!DC$78,IF(DB648=Параметры!DB$78,Параметры!DB$78,DB648))</f>
        <v>0.2</v>
      </c>
      <c r="DD648" s="305">
        <f>IF(DD$2=1,Параметры!DD$78,IF(DC648=Параметры!DC$78,Параметры!DC$78,DC648))</f>
        <v>0.2</v>
      </c>
      <c r="DE648" s="305">
        <f>IF(DE$2=1,Параметры!DE$78,IF(DD648=Параметры!DD$78,Параметры!DD$78,DD648))</f>
        <v>0.2</v>
      </c>
      <c r="DF648" s="305">
        <f>IF(DF$2=1,Параметры!DF$78,IF(DE648=Параметры!DE$78,Параметры!DE$78,DE648))</f>
        <v>0.2</v>
      </c>
      <c r="DG648" s="305">
        <f>IF(DG$2=1,Параметры!DG$78,IF(DF648=Параметры!DF$78,Параметры!DF$78,DF648))</f>
        <v>0.2</v>
      </c>
      <c r="DH648" s="305">
        <f>IF(DH$2=1,Параметры!DH$78,IF(DG648=Параметры!DG$78,Параметры!DG$78,DG648))</f>
        <v>0.2</v>
      </c>
      <c r="DI648" s="305">
        <f>IF(DI$2=1,Параметры!DI$78,IF(DH648=Параметры!DH$78,Параметры!DH$78,DH648))</f>
        <v>0.2</v>
      </c>
      <c r="DJ648" s="305">
        <f>IF(DJ$2=1,Параметры!DJ$78,IF(DI648=Параметры!DI$78,Параметры!DI$78,DI648))</f>
        <v>0.2</v>
      </c>
      <c r="DK648" s="305">
        <f>IF(DK$2=1,Параметры!DK$78,IF(DJ648=Параметры!DJ$78,Параметры!DJ$78,DJ648))</f>
        <v>0.2</v>
      </c>
      <c r="DL648" s="305">
        <f>IF(DL$2=1,Параметры!DL$78,IF(DK648=Параметры!DK$78,Параметры!DK$78,DK648))</f>
        <v>0.2</v>
      </c>
      <c r="DM648" s="305">
        <f>IF(DM$2=1,Параметры!DM$78,IF(DL648=Параметры!DL$78,Параметры!DL$78,DL648))</f>
        <v>0.2</v>
      </c>
      <c r="DN648" s="305">
        <f>IF(DN$2=1,Параметры!DN$78,IF(DM648=Параметры!DM$78,Параметры!DM$78,DM648))</f>
        <v>0.2</v>
      </c>
      <c r="DO648" s="305">
        <f>IF(DO$2=1,Параметры!DO$78,IF(DN648=Параметры!DN$78,Параметры!DN$78,DN648))</f>
        <v>0.2</v>
      </c>
      <c r="DP648" s="305">
        <f>IF(DP$2=1,Параметры!DP$78,IF(DO648=Параметры!DO$78,Параметры!DO$78,DO648))</f>
        <v>0.2</v>
      </c>
      <c r="DQ648" s="305">
        <f>IF(DQ$2=1,Параметры!DQ$78,IF(DP648=Параметры!DP$78,Параметры!DP$78,DP648))</f>
        <v>0.2</v>
      </c>
      <c r="DR648" s="305">
        <f>IF(DR$2=1,Параметры!DR$78,IF(DQ648=Параметры!DQ$78,Параметры!DQ$78,DQ648))</f>
        <v>0.2</v>
      </c>
      <c r="DS648" s="305">
        <f>IF(DS$2=1,Параметры!DS$78,IF(DR648=Параметры!DR$78,Параметры!DR$78,DR648))</f>
        <v>0.2</v>
      </c>
      <c r="DT648" s="305">
        <f>IF(DT$2=1,Параметры!DT$78,IF(DS648=Параметры!DS$78,Параметры!DS$78,DS648))</f>
        <v>0.2</v>
      </c>
      <c r="DU648" s="305">
        <f>IF(DU$2=1,Параметры!DU$78,IF(DT648=Параметры!DT$78,Параметры!DT$78,DT648))</f>
        <v>0.2</v>
      </c>
      <c r="DV648" s="305">
        <f>IF(DV$2=1,Параметры!DV$78,IF(DU648=Параметры!DU$78,Параметры!DU$78,DU648))</f>
        <v>0.2</v>
      </c>
      <c r="DW648" s="174"/>
      <c r="DX648" s="170"/>
    </row>
    <row r="649" spans="1:128" hidden="1" outlineLevel="1" x14ac:dyDescent="0.2">
      <c r="A649" s="168" t="str">
        <f ca="1">Language!A$885</f>
        <v>суммы в осн. валюте: график оплаты, без НДС</v>
      </c>
      <c r="B649" s="147"/>
      <c r="C649" s="147" t="str">
        <f t="shared" ref="C649:C660" ca="1" si="1199">CHOOSE(D649,CurName1,CurName2,CurName3)</f>
        <v>тыс. руб.</v>
      </c>
      <c r="D649" s="158">
        <v>1</v>
      </c>
      <c r="E649" s="154" t="s">
        <v>699</v>
      </c>
      <c r="F649" s="6" t="s">
        <v>3432</v>
      </c>
      <c r="G649" s="169">
        <f>G644*CHOOSE($D644,1,Параметры!G$59,Параметры!G$65)</f>
        <v>190500</v>
      </c>
      <c r="H649" s="169">
        <f>H644*CHOOSE($D644,1,Параметры!H$59,Параметры!H$65)</f>
        <v>0</v>
      </c>
      <c r="I649" s="169">
        <f>I644*CHOOSE($D644,1,Параметры!I$59,Параметры!I$65)</f>
        <v>0</v>
      </c>
      <c r="J649" s="169">
        <f>J644*CHOOSE($D644,1,Параметры!J$59,Параметры!J$65)</f>
        <v>0</v>
      </c>
      <c r="K649" s="169">
        <f>K644*CHOOSE($D644,1,Параметры!K$59,Параметры!K$65)</f>
        <v>0</v>
      </c>
      <c r="L649" s="169">
        <f>L644*CHOOSE($D644,1,Параметры!L$59,Параметры!L$65)</f>
        <v>0</v>
      </c>
      <c r="M649" s="169">
        <f>M644*CHOOSE($D644,1,Параметры!M$59,Параметры!M$65)</f>
        <v>0</v>
      </c>
      <c r="N649" s="169">
        <f>N644*CHOOSE($D644,1,Параметры!N$59,Параметры!N$65)</f>
        <v>0</v>
      </c>
      <c r="O649" s="169">
        <f>O644*CHOOSE($D644,1,Параметры!O$59,Параметры!O$65)</f>
        <v>0</v>
      </c>
      <c r="P649" s="169">
        <f>P644*CHOOSE($D644,1,Параметры!P$59,Параметры!P$65)</f>
        <v>0</v>
      </c>
      <c r="Q649" s="169">
        <f>Q644*CHOOSE($D644,1,Параметры!Q$59,Параметры!Q$65)</f>
        <v>0</v>
      </c>
      <c r="R649" s="169">
        <f>R644*CHOOSE($D644,1,Параметры!R$59,Параметры!R$65)</f>
        <v>0</v>
      </c>
      <c r="S649" s="169">
        <f>S644*CHOOSE($D644,1,Параметры!S$59,Параметры!S$65)</f>
        <v>0</v>
      </c>
      <c r="T649" s="169">
        <f>T644*CHOOSE($D644,1,Параметры!T$59,Параметры!T$65)</f>
        <v>0</v>
      </c>
      <c r="U649" s="169">
        <f>U644*CHOOSE($D644,1,Параметры!U$59,Параметры!U$65)</f>
        <v>0</v>
      </c>
      <c r="V649" s="169">
        <f>V644*CHOOSE($D644,1,Параметры!V$59,Параметры!V$65)</f>
        <v>0</v>
      </c>
      <c r="W649" s="169">
        <f>W644*CHOOSE($D644,1,Параметры!W$59,Параметры!W$65)</f>
        <v>0</v>
      </c>
      <c r="X649" s="169">
        <f>X644*CHOOSE($D644,1,Параметры!X$59,Параметры!X$65)</f>
        <v>0</v>
      </c>
      <c r="Y649" s="169">
        <f>Y644*CHOOSE($D644,1,Параметры!Y$59,Параметры!Y$65)</f>
        <v>0</v>
      </c>
      <c r="Z649" s="169">
        <f>Z644*CHOOSE($D644,1,Параметры!Z$59,Параметры!Z$65)</f>
        <v>0</v>
      </c>
      <c r="AA649" s="169">
        <f>AA644*CHOOSE($D644,1,Параметры!AA$59,Параметры!AA$65)</f>
        <v>0</v>
      </c>
      <c r="AB649" s="169">
        <f>AB644*CHOOSE($D644,1,Параметры!AB$59,Параметры!AB$65)</f>
        <v>0</v>
      </c>
      <c r="AC649" s="169">
        <f>AC644*CHOOSE($D644,1,Параметры!AC$59,Параметры!AC$65)</f>
        <v>0</v>
      </c>
      <c r="AD649" s="169">
        <f>AD644*CHOOSE($D644,1,Параметры!AD$59,Параметры!AD$65)</f>
        <v>0</v>
      </c>
      <c r="AE649" s="169">
        <f>AE644*CHOOSE($D644,1,Параметры!AE$59,Параметры!AE$65)</f>
        <v>0</v>
      </c>
      <c r="AF649" s="169">
        <f>AF644*CHOOSE($D644,1,Параметры!AF$59,Параметры!AF$65)</f>
        <v>0</v>
      </c>
      <c r="AG649" s="169">
        <f>AG644*CHOOSE($D644,1,Параметры!AG$59,Параметры!AG$65)</f>
        <v>0</v>
      </c>
      <c r="AH649" s="169">
        <f>AH644*CHOOSE($D644,1,Параметры!AH$59,Параметры!AH$65)</f>
        <v>0</v>
      </c>
      <c r="AI649" s="169">
        <f>AI644*CHOOSE($D644,1,Параметры!AI$59,Параметры!AI$65)</f>
        <v>0</v>
      </c>
      <c r="AJ649" s="169">
        <f>AJ644*CHOOSE($D644,1,Параметры!AJ$59,Параметры!AJ$65)</f>
        <v>0</v>
      </c>
      <c r="AK649" s="169">
        <f>AK644*CHOOSE($D644,1,Параметры!AK$59,Параметры!AK$65)</f>
        <v>0</v>
      </c>
      <c r="AL649" s="169">
        <f>AL644*CHOOSE($D644,1,Параметры!AL$59,Параметры!AL$65)</f>
        <v>0</v>
      </c>
      <c r="AM649" s="169">
        <f>AM644*CHOOSE($D644,1,Параметры!AM$59,Параметры!AM$65)</f>
        <v>0</v>
      </c>
      <c r="AN649" s="169">
        <f>AN644*CHOOSE($D644,1,Параметры!AN$59,Параметры!AN$65)</f>
        <v>0</v>
      </c>
      <c r="AO649" s="169">
        <f>AO644*CHOOSE($D644,1,Параметры!AO$59,Параметры!AO$65)</f>
        <v>0</v>
      </c>
      <c r="AP649" s="169">
        <f>AP644*CHOOSE($D644,1,Параметры!AP$59,Параметры!AP$65)</f>
        <v>0</v>
      </c>
      <c r="AQ649" s="169">
        <f>AQ644*CHOOSE($D644,1,Параметры!AQ$59,Параметры!AQ$65)</f>
        <v>0</v>
      </c>
      <c r="AR649" s="169">
        <f>AR644*CHOOSE($D644,1,Параметры!AR$59,Параметры!AR$65)</f>
        <v>0</v>
      </c>
      <c r="AS649" s="169">
        <f>AS644*CHOOSE($D644,1,Параметры!AS$59,Параметры!AS$65)</f>
        <v>0</v>
      </c>
      <c r="AT649" s="169">
        <f>AT644*CHOOSE($D644,1,Параметры!AT$59,Параметры!AT$65)</f>
        <v>0</v>
      </c>
      <c r="AU649" s="169">
        <f>AU644*CHOOSE($D644,1,Параметры!AU$59,Параметры!AU$65)</f>
        <v>0</v>
      </c>
      <c r="AV649" s="169">
        <f>AV644*CHOOSE($D644,1,Параметры!AV$59,Параметры!AV$65)</f>
        <v>0</v>
      </c>
      <c r="AW649" s="169">
        <f>AW644*CHOOSE($D644,1,Параметры!AW$59,Параметры!AW$65)</f>
        <v>0</v>
      </c>
      <c r="AX649" s="169">
        <f>AX644*CHOOSE($D644,1,Параметры!AX$59,Параметры!AX$65)</f>
        <v>0</v>
      </c>
      <c r="AY649" s="169">
        <f>AY644*CHOOSE($D644,1,Параметры!AY$59,Параметры!AY$65)</f>
        <v>0</v>
      </c>
      <c r="AZ649" s="169">
        <f>AZ644*CHOOSE($D644,1,Параметры!AZ$59,Параметры!AZ$65)</f>
        <v>0</v>
      </c>
      <c r="BA649" s="169">
        <f>BA644*CHOOSE($D644,1,Параметры!BA$59,Параметры!BA$65)</f>
        <v>0</v>
      </c>
      <c r="BB649" s="169">
        <f>BB644*CHOOSE($D644,1,Параметры!BB$59,Параметры!BB$65)</f>
        <v>0</v>
      </c>
      <c r="BC649" s="169">
        <f>BC644*CHOOSE($D644,1,Параметры!BC$59,Параметры!BC$65)</f>
        <v>0</v>
      </c>
      <c r="BD649" s="169">
        <f>BD644*CHOOSE($D644,1,Параметры!BD$59,Параметры!BD$65)</f>
        <v>0</v>
      </c>
      <c r="BE649" s="169">
        <f>BE644*CHOOSE($D644,1,Параметры!BE$59,Параметры!BE$65)</f>
        <v>0</v>
      </c>
      <c r="BF649" s="169">
        <f>BF644*CHOOSE($D644,1,Параметры!BF$59,Параметры!BF$65)</f>
        <v>0</v>
      </c>
      <c r="BG649" s="169">
        <f>BG644*CHOOSE($D644,1,Параметры!BG$59,Параметры!BG$65)</f>
        <v>0</v>
      </c>
      <c r="BH649" s="169">
        <f>BH644*CHOOSE($D644,1,Параметры!BH$59,Параметры!BH$65)</f>
        <v>0</v>
      </c>
      <c r="BI649" s="169">
        <f>BI644*CHOOSE($D644,1,Параметры!BI$59,Параметры!BI$65)</f>
        <v>0</v>
      </c>
      <c r="BJ649" s="169">
        <f>BJ644*CHOOSE($D644,1,Параметры!BJ$59,Параметры!BJ$65)</f>
        <v>0</v>
      </c>
      <c r="BK649" s="169">
        <f>BK644*CHOOSE($D644,1,Параметры!BK$59,Параметры!BK$65)</f>
        <v>0</v>
      </c>
      <c r="BL649" s="169">
        <f>BL644*CHOOSE($D644,1,Параметры!BL$59,Параметры!BL$65)</f>
        <v>0</v>
      </c>
      <c r="BM649" s="169">
        <f>BM644*CHOOSE($D644,1,Параметры!BM$59,Параметры!BM$65)</f>
        <v>0</v>
      </c>
      <c r="BN649" s="169">
        <f>BN644*CHOOSE($D644,1,Параметры!BN$59,Параметры!BN$65)</f>
        <v>0</v>
      </c>
      <c r="BO649" s="169">
        <f>BO644*CHOOSE($D644,1,Параметры!BO$59,Параметры!BO$65)</f>
        <v>0</v>
      </c>
      <c r="BP649" s="169">
        <f>BP644*CHOOSE($D644,1,Параметры!BP$59,Параметры!BP$65)</f>
        <v>0</v>
      </c>
      <c r="BQ649" s="169">
        <f>BQ644*CHOOSE($D644,1,Параметры!BQ$59,Параметры!BQ$65)</f>
        <v>0</v>
      </c>
      <c r="BR649" s="169">
        <f>BR644*CHOOSE($D644,1,Параметры!BR$59,Параметры!BR$65)</f>
        <v>0</v>
      </c>
      <c r="BS649" s="169">
        <f>BS644*CHOOSE($D644,1,Параметры!BS$59,Параметры!BS$65)</f>
        <v>0</v>
      </c>
      <c r="BT649" s="169">
        <f>BT644*CHOOSE($D644,1,Параметры!BT$59,Параметры!BT$65)</f>
        <v>0</v>
      </c>
      <c r="BU649" s="169">
        <f>BU644*CHOOSE($D644,1,Параметры!BU$59,Параметры!BU$65)</f>
        <v>0</v>
      </c>
      <c r="BV649" s="169">
        <f>BV644*CHOOSE($D644,1,Параметры!BV$59,Параметры!BV$65)</f>
        <v>0</v>
      </c>
      <c r="BW649" s="169">
        <f>BW644*CHOOSE($D644,1,Параметры!BW$59,Параметры!BW$65)</f>
        <v>0</v>
      </c>
      <c r="BX649" s="169">
        <f>BX644*CHOOSE($D644,1,Параметры!BX$59,Параметры!BX$65)</f>
        <v>0</v>
      </c>
      <c r="BY649" s="169">
        <f>BY644*CHOOSE($D644,1,Параметры!BY$59,Параметры!BY$65)</f>
        <v>0</v>
      </c>
      <c r="BZ649" s="169">
        <f>BZ644*CHOOSE($D644,1,Параметры!BZ$59,Параметры!BZ$65)</f>
        <v>0</v>
      </c>
      <c r="CA649" s="169">
        <f>CA644*CHOOSE($D644,1,Параметры!CA$59,Параметры!CA$65)</f>
        <v>0</v>
      </c>
      <c r="CB649" s="169">
        <f>CB644*CHOOSE($D644,1,Параметры!CB$59,Параметры!CB$65)</f>
        <v>0</v>
      </c>
      <c r="CC649" s="169">
        <f>CC644*CHOOSE($D644,1,Параметры!CC$59,Параметры!CC$65)</f>
        <v>0</v>
      </c>
      <c r="CD649" s="169">
        <f>CD644*CHOOSE($D644,1,Параметры!CD$59,Параметры!CD$65)</f>
        <v>0</v>
      </c>
      <c r="CE649" s="169">
        <f>CE644*CHOOSE($D644,1,Параметры!CE$59,Параметры!CE$65)</f>
        <v>0</v>
      </c>
      <c r="CF649" s="169">
        <f>CF644*CHOOSE($D644,1,Параметры!CF$59,Параметры!CF$65)</f>
        <v>0</v>
      </c>
      <c r="CG649" s="169">
        <f>CG644*CHOOSE($D644,1,Параметры!CG$59,Параметры!CG$65)</f>
        <v>0</v>
      </c>
      <c r="CH649" s="169">
        <f>CH644*CHOOSE($D644,1,Параметры!CH$59,Параметры!CH$65)</f>
        <v>0</v>
      </c>
      <c r="CI649" s="169">
        <f>CI644*CHOOSE($D644,1,Параметры!CI$59,Параметры!CI$65)</f>
        <v>0</v>
      </c>
      <c r="CJ649" s="169">
        <f>CJ644*CHOOSE($D644,1,Параметры!CJ$59,Параметры!CJ$65)</f>
        <v>0</v>
      </c>
      <c r="CK649" s="169">
        <f>CK644*CHOOSE($D644,1,Параметры!CK$59,Параметры!CK$65)</f>
        <v>0</v>
      </c>
      <c r="CL649" s="169">
        <f>CL644*CHOOSE($D644,1,Параметры!CL$59,Параметры!CL$65)</f>
        <v>0</v>
      </c>
      <c r="CM649" s="169">
        <f>CM644*CHOOSE($D644,1,Параметры!CM$59,Параметры!CM$65)</f>
        <v>0</v>
      </c>
      <c r="CN649" s="169">
        <f>CN644*CHOOSE($D644,1,Параметры!CN$59,Параметры!CN$65)</f>
        <v>0</v>
      </c>
      <c r="CO649" s="169">
        <f>CO644*CHOOSE($D644,1,Параметры!CO$59,Параметры!CO$65)</f>
        <v>0</v>
      </c>
      <c r="CP649" s="169">
        <f>CP644*CHOOSE($D644,1,Параметры!CP$59,Параметры!CP$65)</f>
        <v>0</v>
      </c>
      <c r="CQ649" s="169">
        <f>CQ644*CHOOSE($D644,1,Параметры!CQ$59,Параметры!CQ$65)</f>
        <v>0</v>
      </c>
      <c r="CR649" s="169">
        <f>CR644*CHOOSE($D644,1,Параметры!CR$59,Параметры!CR$65)</f>
        <v>0</v>
      </c>
      <c r="CS649" s="169">
        <f>CS644*CHOOSE($D644,1,Параметры!CS$59,Параметры!CS$65)</f>
        <v>0</v>
      </c>
      <c r="CT649" s="169">
        <f>CT644*CHOOSE($D644,1,Параметры!CT$59,Параметры!CT$65)</f>
        <v>0</v>
      </c>
      <c r="CU649" s="169">
        <f>CU644*CHOOSE($D644,1,Параметры!CU$59,Параметры!CU$65)</f>
        <v>0</v>
      </c>
      <c r="CV649" s="169">
        <f>CV644*CHOOSE($D644,1,Параметры!CV$59,Параметры!CV$65)</f>
        <v>0</v>
      </c>
      <c r="CW649" s="169">
        <f>CW644*CHOOSE($D644,1,Параметры!CW$59,Параметры!CW$65)</f>
        <v>0</v>
      </c>
      <c r="CX649" s="169">
        <f>CX644*CHOOSE($D644,1,Параметры!CX$59,Параметры!CX$65)</f>
        <v>0</v>
      </c>
      <c r="CY649" s="169">
        <f>CY644*CHOOSE($D644,1,Параметры!CY$59,Параметры!CY$65)</f>
        <v>0</v>
      </c>
      <c r="CZ649" s="169">
        <f>CZ644*CHOOSE($D644,1,Параметры!CZ$59,Параметры!CZ$65)</f>
        <v>0</v>
      </c>
      <c r="DA649" s="169">
        <f>DA644*CHOOSE($D644,1,Параметры!DA$59,Параметры!DA$65)</f>
        <v>0</v>
      </c>
      <c r="DB649" s="169">
        <f>DB644*CHOOSE($D644,1,Параметры!DB$59,Параметры!DB$65)</f>
        <v>0</v>
      </c>
      <c r="DC649" s="169">
        <f>DC644*CHOOSE($D644,1,Параметры!DC$59,Параметры!DC$65)</f>
        <v>0</v>
      </c>
      <c r="DD649" s="169">
        <f>DD644*CHOOSE($D644,1,Параметры!DD$59,Параметры!DD$65)</f>
        <v>0</v>
      </c>
      <c r="DE649" s="169">
        <f>DE644*CHOOSE($D644,1,Параметры!DE$59,Параметры!DE$65)</f>
        <v>0</v>
      </c>
      <c r="DF649" s="169">
        <f>DF644*CHOOSE($D644,1,Параметры!DF$59,Параметры!DF$65)</f>
        <v>0</v>
      </c>
      <c r="DG649" s="169">
        <f>DG644*CHOOSE($D644,1,Параметры!DG$59,Параметры!DG$65)</f>
        <v>0</v>
      </c>
      <c r="DH649" s="169">
        <f>DH644*CHOOSE($D644,1,Параметры!DH$59,Параметры!DH$65)</f>
        <v>0</v>
      </c>
      <c r="DI649" s="169">
        <f>DI644*CHOOSE($D644,1,Параметры!DI$59,Параметры!DI$65)</f>
        <v>0</v>
      </c>
      <c r="DJ649" s="169">
        <f>DJ644*CHOOSE($D644,1,Параметры!DJ$59,Параметры!DJ$65)</f>
        <v>0</v>
      </c>
      <c r="DK649" s="169">
        <f>DK644*CHOOSE($D644,1,Параметры!DK$59,Параметры!DK$65)</f>
        <v>0</v>
      </c>
      <c r="DL649" s="169">
        <f>DL644*CHOOSE($D644,1,Параметры!DL$59,Параметры!DL$65)</f>
        <v>0</v>
      </c>
      <c r="DM649" s="169">
        <f>DM644*CHOOSE($D644,1,Параметры!DM$59,Параметры!DM$65)</f>
        <v>0</v>
      </c>
      <c r="DN649" s="169">
        <f>DN644*CHOOSE($D644,1,Параметры!DN$59,Параметры!DN$65)</f>
        <v>0</v>
      </c>
      <c r="DO649" s="169">
        <f>DO644*CHOOSE($D644,1,Параметры!DO$59,Параметры!DO$65)</f>
        <v>0</v>
      </c>
      <c r="DP649" s="169">
        <f>DP644*CHOOSE($D644,1,Параметры!DP$59,Параметры!DP$65)</f>
        <v>0</v>
      </c>
      <c r="DQ649" s="169">
        <f>DQ644*CHOOSE($D644,1,Параметры!DQ$59,Параметры!DQ$65)</f>
        <v>0</v>
      </c>
      <c r="DR649" s="169">
        <f>DR644*CHOOSE($D644,1,Параметры!DR$59,Параметры!DR$65)</f>
        <v>0</v>
      </c>
      <c r="DS649" s="169">
        <f>DS644*CHOOSE($D644,1,Параметры!DS$59,Параметры!DS$65)</f>
        <v>0</v>
      </c>
      <c r="DT649" s="169">
        <f>DT644*CHOOSE($D644,1,Параметры!DT$59,Параметры!DT$65)</f>
        <v>0</v>
      </c>
      <c r="DU649" s="169">
        <f>DU644*CHOOSE($D644,1,Параметры!DU$59,Параметры!DU$65)</f>
        <v>0</v>
      </c>
      <c r="DV649" s="169">
        <f>DV644*CHOOSE($D644,1,Параметры!DV$59,Параметры!DV$65)</f>
        <v>0</v>
      </c>
      <c r="DW649" s="169"/>
      <c r="DX649" s="177">
        <f>SUM(G649:DW649)</f>
        <v>190500</v>
      </c>
    </row>
    <row r="650" spans="1:128" hidden="1" outlineLevel="1" x14ac:dyDescent="0.2">
      <c r="A650" s="171" t="str">
        <f ca="1">Language!A$1499</f>
        <v>график оплаты, с НДС</v>
      </c>
      <c r="B650" s="147"/>
      <c r="C650" s="147" t="str">
        <f t="shared" ca="1" si="1199"/>
        <v>тыс. руб.</v>
      </c>
      <c r="D650" s="158">
        <v>1</v>
      </c>
      <c r="E650" s="154" t="s">
        <v>875</v>
      </c>
      <c r="F650" s="6" t="s">
        <v>3082</v>
      </c>
      <c r="G650" s="169">
        <f t="shared" ref="G650:BR650" si="1200">G649+G658</f>
        <v>228600</v>
      </c>
      <c r="H650" s="169">
        <f t="shared" si="1200"/>
        <v>0</v>
      </c>
      <c r="I650" s="169">
        <f t="shared" si="1200"/>
        <v>0</v>
      </c>
      <c r="J650" s="169">
        <f t="shared" si="1200"/>
        <v>0</v>
      </c>
      <c r="K650" s="169">
        <f t="shared" si="1200"/>
        <v>0</v>
      </c>
      <c r="L650" s="169">
        <f t="shared" si="1200"/>
        <v>0</v>
      </c>
      <c r="M650" s="169">
        <f t="shared" si="1200"/>
        <v>0</v>
      </c>
      <c r="N650" s="169">
        <f t="shared" si="1200"/>
        <v>0</v>
      </c>
      <c r="O650" s="169">
        <f t="shared" si="1200"/>
        <v>0</v>
      </c>
      <c r="P650" s="169">
        <f t="shared" si="1200"/>
        <v>0</v>
      </c>
      <c r="Q650" s="169">
        <f t="shared" si="1200"/>
        <v>0</v>
      </c>
      <c r="R650" s="169">
        <f t="shared" si="1200"/>
        <v>0</v>
      </c>
      <c r="S650" s="169">
        <f t="shared" si="1200"/>
        <v>0</v>
      </c>
      <c r="T650" s="169">
        <f t="shared" si="1200"/>
        <v>0</v>
      </c>
      <c r="U650" s="169">
        <f t="shared" si="1200"/>
        <v>0</v>
      </c>
      <c r="V650" s="169">
        <f t="shared" si="1200"/>
        <v>0</v>
      </c>
      <c r="W650" s="169">
        <f t="shared" si="1200"/>
        <v>0</v>
      </c>
      <c r="X650" s="169">
        <f t="shared" si="1200"/>
        <v>0</v>
      </c>
      <c r="Y650" s="169">
        <f t="shared" si="1200"/>
        <v>0</v>
      </c>
      <c r="Z650" s="169">
        <f t="shared" si="1200"/>
        <v>0</v>
      </c>
      <c r="AA650" s="169">
        <f t="shared" si="1200"/>
        <v>0</v>
      </c>
      <c r="AB650" s="169">
        <f t="shared" si="1200"/>
        <v>0</v>
      </c>
      <c r="AC650" s="169">
        <f t="shared" si="1200"/>
        <v>0</v>
      </c>
      <c r="AD650" s="169">
        <f t="shared" si="1200"/>
        <v>0</v>
      </c>
      <c r="AE650" s="169">
        <f t="shared" si="1200"/>
        <v>0</v>
      </c>
      <c r="AF650" s="169">
        <f t="shared" si="1200"/>
        <v>0</v>
      </c>
      <c r="AG650" s="169">
        <f t="shared" si="1200"/>
        <v>0</v>
      </c>
      <c r="AH650" s="169">
        <f t="shared" si="1200"/>
        <v>0</v>
      </c>
      <c r="AI650" s="169">
        <f t="shared" si="1200"/>
        <v>0</v>
      </c>
      <c r="AJ650" s="169">
        <f t="shared" si="1200"/>
        <v>0</v>
      </c>
      <c r="AK650" s="169">
        <f t="shared" si="1200"/>
        <v>0</v>
      </c>
      <c r="AL650" s="169">
        <f t="shared" si="1200"/>
        <v>0</v>
      </c>
      <c r="AM650" s="169">
        <f t="shared" si="1200"/>
        <v>0</v>
      </c>
      <c r="AN650" s="169">
        <f t="shared" si="1200"/>
        <v>0</v>
      </c>
      <c r="AO650" s="169">
        <f t="shared" si="1200"/>
        <v>0</v>
      </c>
      <c r="AP650" s="169">
        <f t="shared" si="1200"/>
        <v>0</v>
      </c>
      <c r="AQ650" s="169">
        <f t="shared" si="1200"/>
        <v>0</v>
      </c>
      <c r="AR650" s="169">
        <f t="shared" si="1200"/>
        <v>0</v>
      </c>
      <c r="AS650" s="169">
        <f t="shared" si="1200"/>
        <v>0</v>
      </c>
      <c r="AT650" s="169">
        <f t="shared" si="1200"/>
        <v>0</v>
      </c>
      <c r="AU650" s="169">
        <f t="shared" si="1200"/>
        <v>0</v>
      </c>
      <c r="AV650" s="169">
        <f t="shared" si="1200"/>
        <v>0</v>
      </c>
      <c r="AW650" s="169">
        <f t="shared" si="1200"/>
        <v>0</v>
      </c>
      <c r="AX650" s="169">
        <f t="shared" si="1200"/>
        <v>0</v>
      </c>
      <c r="AY650" s="169">
        <f t="shared" si="1200"/>
        <v>0</v>
      </c>
      <c r="AZ650" s="169">
        <f t="shared" si="1200"/>
        <v>0</v>
      </c>
      <c r="BA650" s="169">
        <f t="shared" si="1200"/>
        <v>0</v>
      </c>
      <c r="BB650" s="169">
        <f t="shared" si="1200"/>
        <v>0</v>
      </c>
      <c r="BC650" s="169">
        <f t="shared" si="1200"/>
        <v>0</v>
      </c>
      <c r="BD650" s="169">
        <f t="shared" si="1200"/>
        <v>0</v>
      </c>
      <c r="BE650" s="169">
        <f t="shared" si="1200"/>
        <v>0</v>
      </c>
      <c r="BF650" s="169">
        <f t="shared" si="1200"/>
        <v>0</v>
      </c>
      <c r="BG650" s="169">
        <f t="shared" si="1200"/>
        <v>0</v>
      </c>
      <c r="BH650" s="169">
        <f t="shared" si="1200"/>
        <v>0</v>
      </c>
      <c r="BI650" s="169">
        <f t="shared" si="1200"/>
        <v>0</v>
      </c>
      <c r="BJ650" s="169">
        <f t="shared" si="1200"/>
        <v>0</v>
      </c>
      <c r="BK650" s="169">
        <f t="shared" si="1200"/>
        <v>0</v>
      </c>
      <c r="BL650" s="169">
        <f t="shared" si="1200"/>
        <v>0</v>
      </c>
      <c r="BM650" s="169">
        <f t="shared" si="1200"/>
        <v>0</v>
      </c>
      <c r="BN650" s="169">
        <f t="shared" si="1200"/>
        <v>0</v>
      </c>
      <c r="BO650" s="169">
        <f t="shared" si="1200"/>
        <v>0</v>
      </c>
      <c r="BP650" s="169">
        <f t="shared" si="1200"/>
        <v>0</v>
      </c>
      <c r="BQ650" s="169">
        <f t="shared" si="1200"/>
        <v>0</v>
      </c>
      <c r="BR650" s="169">
        <f t="shared" si="1200"/>
        <v>0</v>
      </c>
      <c r="BS650" s="169">
        <f t="shared" ref="BS650:DV650" si="1201">BS649+BS658</f>
        <v>0</v>
      </c>
      <c r="BT650" s="169">
        <f t="shared" si="1201"/>
        <v>0</v>
      </c>
      <c r="BU650" s="169">
        <f t="shared" si="1201"/>
        <v>0</v>
      </c>
      <c r="BV650" s="169">
        <f t="shared" si="1201"/>
        <v>0</v>
      </c>
      <c r="BW650" s="169">
        <f t="shared" si="1201"/>
        <v>0</v>
      </c>
      <c r="BX650" s="169">
        <f t="shared" si="1201"/>
        <v>0</v>
      </c>
      <c r="BY650" s="169">
        <f t="shared" si="1201"/>
        <v>0</v>
      </c>
      <c r="BZ650" s="169">
        <f t="shared" si="1201"/>
        <v>0</v>
      </c>
      <c r="CA650" s="169">
        <f t="shared" si="1201"/>
        <v>0</v>
      </c>
      <c r="CB650" s="169">
        <f t="shared" si="1201"/>
        <v>0</v>
      </c>
      <c r="CC650" s="169">
        <f t="shared" si="1201"/>
        <v>0</v>
      </c>
      <c r="CD650" s="169">
        <f t="shared" si="1201"/>
        <v>0</v>
      </c>
      <c r="CE650" s="169">
        <f t="shared" si="1201"/>
        <v>0</v>
      </c>
      <c r="CF650" s="169">
        <f t="shared" si="1201"/>
        <v>0</v>
      </c>
      <c r="CG650" s="169">
        <f t="shared" si="1201"/>
        <v>0</v>
      </c>
      <c r="CH650" s="169">
        <f t="shared" si="1201"/>
        <v>0</v>
      </c>
      <c r="CI650" s="169">
        <f t="shared" si="1201"/>
        <v>0</v>
      </c>
      <c r="CJ650" s="169">
        <f t="shared" si="1201"/>
        <v>0</v>
      </c>
      <c r="CK650" s="169">
        <f t="shared" si="1201"/>
        <v>0</v>
      </c>
      <c r="CL650" s="169">
        <f t="shared" si="1201"/>
        <v>0</v>
      </c>
      <c r="CM650" s="169">
        <f t="shared" si="1201"/>
        <v>0</v>
      </c>
      <c r="CN650" s="169">
        <f t="shared" si="1201"/>
        <v>0</v>
      </c>
      <c r="CO650" s="169">
        <f t="shared" si="1201"/>
        <v>0</v>
      </c>
      <c r="CP650" s="169">
        <f t="shared" si="1201"/>
        <v>0</v>
      </c>
      <c r="CQ650" s="169">
        <f t="shared" si="1201"/>
        <v>0</v>
      </c>
      <c r="CR650" s="169">
        <f t="shared" si="1201"/>
        <v>0</v>
      </c>
      <c r="CS650" s="169">
        <f t="shared" si="1201"/>
        <v>0</v>
      </c>
      <c r="CT650" s="169">
        <f t="shared" si="1201"/>
        <v>0</v>
      </c>
      <c r="CU650" s="169">
        <f t="shared" si="1201"/>
        <v>0</v>
      </c>
      <c r="CV650" s="169">
        <f t="shared" si="1201"/>
        <v>0</v>
      </c>
      <c r="CW650" s="169">
        <f t="shared" si="1201"/>
        <v>0</v>
      </c>
      <c r="CX650" s="169">
        <f t="shared" si="1201"/>
        <v>0</v>
      </c>
      <c r="CY650" s="169">
        <f t="shared" si="1201"/>
        <v>0</v>
      </c>
      <c r="CZ650" s="169">
        <f t="shared" si="1201"/>
        <v>0</v>
      </c>
      <c r="DA650" s="169">
        <f t="shared" si="1201"/>
        <v>0</v>
      </c>
      <c r="DB650" s="169">
        <f t="shared" si="1201"/>
        <v>0</v>
      </c>
      <c r="DC650" s="169">
        <f t="shared" si="1201"/>
        <v>0</v>
      </c>
      <c r="DD650" s="169">
        <f t="shared" si="1201"/>
        <v>0</v>
      </c>
      <c r="DE650" s="169">
        <f t="shared" si="1201"/>
        <v>0</v>
      </c>
      <c r="DF650" s="169">
        <f t="shared" si="1201"/>
        <v>0</v>
      </c>
      <c r="DG650" s="169">
        <f t="shared" si="1201"/>
        <v>0</v>
      </c>
      <c r="DH650" s="169">
        <f t="shared" si="1201"/>
        <v>0</v>
      </c>
      <c r="DI650" s="169">
        <f t="shared" si="1201"/>
        <v>0</v>
      </c>
      <c r="DJ650" s="169">
        <f t="shared" si="1201"/>
        <v>0</v>
      </c>
      <c r="DK650" s="169">
        <f t="shared" si="1201"/>
        <v>0</v>
      </c>
      <c r="DL650" s="169">
        <f t="shared" si="1201"/>
        <v>0</v>
      </c>
      <c r="DM650" s="169">
        <f t="shared" si="1201"/>
        <v>0</v>
      </c>
      <c r="DN650" s="169">
        <f t="shared" si="1201"/>
        <v>0</v>
      </c>
      <c r="DO650" s="169">
        <f t="shared" si="1201"/>
        <v>0</v>
      </c>
      <c r="DP650" s="169">
        <f t="shared" si="1201"/>
        <v>0</v>
      </c>
      <c r="DQ650" s="169">
        <f t="shared" si="1201"/>
        <v>0</v>
      </c>
      <c r="DR650" s="169">
        <f t="shared" si="1201"/>
        <v>0</v>
      </c>
      <c r="DS650" s="169">
        <f t="shared" si="1201"/>
        <v>0</v>
      </c>
      <c r="DT650" s="169">
        <f t="shared" si="1201"/>
        <v>0</v>
      </c>
      <c r="DU650" s="169">
        <f t="shared" si="1201"/>
        <v>0</v>
      </c>
      <c r="DV650" s="169">
        <f t="shared" si="1201"/>
        <v>0</v>
      </c>
      <c r="DW650" s="169"/>
      <c r="DX650" s="177">
        <f>SUM(G650:DW650)</f>
        <v>228600</v>
      </c>
    </row>
    <row r="651" spans="1:128" hidden="1" outlineLevel="1" x14ac:dyDescent="0.2">
      <c r="A651" s="171" t="str">
        <f ca="1">Language!A$886</f>
        <v>ранее осуществленные инвестиции, без НДС</v>
      </c>
      <c r="B651" s="196">
        <f>B645*CHOOSE(D645,1,Параметры!G$59,Параметры!G$65)</f>
        <v>0</v>
      </c>
      <c r="C651" s="147" t="str">
        <f t="shared" ca="1" si="1199"/>
        <v>тыс. руб.</v>
      </c>
      <c r="D651" s="158">
        <v>1</v>
      </c>
      <c r="E651" s="154" t="s">
        <v>1065</v>
      </c>
      <c r="F651" s="6" t="s">
        <v>3426</v>
      </c>
      <c r="G651" s="169">
        <f>B651</f>
        <v>0</v>
      </c>
      <c r="H651" s="169"/>
      <c r="I651" s="169"/>
      <c r="J651" s="169"/>
      <c r="K651" s="169"/>
      <c r="L651" s="169"/>
      <c r="M651" s="169"/>
      <c r="N651" s="169"/>
      <c r="O651" s="169"/>
      <c r="P651" s="169"/>
      <c r="Q651" s="169"/>
      <c r="R651" s="169"/>
      <c r="S651" s="169"/>
      <c r="T651" s="169"/>
      <c r="U651" s="169"/>
      <c r="V651" s="169"/>
      <c r="W651" s="169"/>
      <c r="X651" s="169"/>
      <c r="Y651" s="169"/>
      <c r="Z651" s="169"/>
      <c r="AA651" s="169"/>
      <c r="AB651" s="169"/>
      <c r="AC651" s="169"/>
      <c r="AD651" s="169"/>
      <c r="AE651" s="169"/>
      <c r="AF651" s="169"/>
      <c r="AG651" s="169"/>
      <c r="AH651" s="169"/>
      <c r="AI651" s="169"/>
      <c r="AJ651" s="169"/>
      <c r="AK651" s="169"/>
      <c r="AL651" s="169"/>
      <c r="AM651" s="169"/>
      <c r="AN651" s="169"/>
      <c r="AO651" s="169"/>
      <c r="AP651" s="169"/>
      <c r="AQ651" s="169"/>
      <c r="AR651" s="169"/>
      <c r="AS651" s="169"/>
      <c r="AT651" s="169"/>
      <c r="AU651" s="169"/>
      <c r="AV651" s="169"/>
      <c r="AW651" s="169"/>
      <c r="AX651" s="169"/>
      <c r="AY651" s="169"/>
      <c r="AZ651" s="169"/>
      <c r="BA651" s="169"/>
      <c r="BB651" s="169"/>
      <c r="BC651" s="169"/>
      <c r="BD651" s="169"/>
      <c r="BE651" s="169"/>
      <c r="BF651" s="169"/>
      <c r="BG651" s="169"/>
      <c r="BH651" s="169"/>
      <c r="BI651" s="169"/>
      <c r="BJ651" s="169"/>
      <c r="BK651" s="169"/>
      <c r="BL651" s="169"/>
      <c r="BM651" s="169"/>
      <c r="BN651" s="169"/>
      <c r="BO651" s="169"/>
      <c r="BP651" s="169"/>
      <c r="BQ651" s="169"/>
      <c r="BR651" s="169"/>
      <c r="BS651" s="169"/>
      <c r="BT651" s="169"/>
      <c r="BU651" s="169"/>
      <c r="BV651" s="169"/>
      <c r="BW651" s="169"/>
      <c r="BX651" s="169"/>
      <c r="BY651" s="169"/>
      <c r="BZ651" s="169"/>
      <c r="CA651" s="169"/>
      <c r="CB651" s="169"/>
      <c r="CC651" s="169"/>
      <c r="CD651" s="169"/>
      <c r="CE651" s="169"/>
      <c r="CF651" s="169"/>
      <c r="CG651" s="169"/>
      <c r="CH651" s="169"/>
      <c r="CI651" s="169"/>
      <c r="CJ651" s="169"/>
      <c r="CK651" s="169"/>
      <c r="CL651" s="169"/>
      <c r="CM651" s="169"/>
      <c r="CN651" s="169"/>
      <c r="CO651" s="169"/>
      <c r="CP651" s="169"/>
      <c r="CQ651" s="169"/>
      <c r="CR651" s="169"/>
      <c r="CS651" s="169"/>
      <c r="CT651" s="169"/>
      <c r="CU651" s="169"/>
      <c r="CV651" s="169"/>
      <c r="CW651" s="169"/>
      <c r="CX651" s="169"/>
      <c r="CY651" s="169"/>
      <c r="CZ651" s="169"/>
      <c r="DA651" s="169"/>
      <c r="DB651" s="169"/>
      <c r="DC651" s="169"/>
      <c r="DD651" s="169"/>
      <c r="DE651" s="169"/>
      <c r="DF651" s="169"/>
      <c r="DG651" s="169"/>
      <c r="DH651" s="169"/>
      <c r="DI651" s="169"/>
      <c r="DJ651" s="169"/>
      <c r="DK651" s="169"/>
      <c r="DL651" s="169"/>
      <c r="DM651" s="169"/>
      <c r="DN651" s="169"/>
      <c r="DO651" s="169"/>
      <c r="DP651" s="169"/>
      <c r="DQ651" s="169"/>
      <c r="DR651" s="169"/>
      <c r="DS651" s="169"/>
      <c r="DT651" s="169"/>
      <c r="DU651" s="169"/>
      <c r="DV651" s="169"/>
      <c r="DW651" s="169"/>
      <c r="DX651" s="177"/>
    </row>
    <row r="652" spans="1:128" hidden="1" outlineLevel="1" x14ac:dyDescent="0.2">
      <c r="A652" s="171" t="str">
        <f ca="1">Language!A$1553</f>
        <v>подлежит списанию на расходы, без НДС</v>
      </c>
      <c r="B652" s="147"/>
      <c r="C652" s="147" t="str">
        <f t="shared" ca="1" si="1199"/>
        <v>тыс. руб.</v>
      </c>
      <c r="D652" s="158">
        <v>1</v>
      </c>
      <c r="F652" s="6" t="s">
        <v>3082</v>
      </c>
      <c r="G652" s="169">
        <f>G646*CHOOSE($D646,1,Параметры!G$59,Параметры!G$65)</f>
        <v>190500</v>
      </c>
      <c r="H652" s="169">
        <f>H646*CHOOSE($D646,1,Параметры!H$59,Параметры!H$65)</f>
        <v>0</v>
      </c>
      <c r="I652" s="169">
        <f>I646*CHOOSE($D646,1,Параметры!I$59,Параметры!I$65)</f>
        <v>0</v>
      </c>
      <c r="J652" s="169">
        <f>J646*CHOOSE($D646,1,Параметры!J$59,Параметры!J$65)</f>
        <v>0</v>
      </c>
      <c r="K652" s="169">
        <f>K646*CHOOSE($D646,1,Параметры!K$59,Параметры!K$65)</f>
        <v>0</v>
      </c>
      <c r="L652" s="169">
        <f>L646*CHOOSE($D646,1,Параметры!L$59,Параметры!L$65)</f>
        <v>0</v>
      </c>
      <c r="M652" s="169">
        <f>M646*CHOOSE($D646,1,Параметры!M$59,Параметры!M$65)</f>
        <v>0</v>
      </c>
      <c r="N652" s="169">
        <f>N646*CHOOSE($D646,1,Параметры!N$59,Параметры!N$65)</f>
        <v>0</v>
      </c>
      <c r="O652" s="169">
        <f>O646*CHOOSE($D646,1,Параметры!O$59,Параметры!O$65)</f>
        <v>0</v>
      </c>
      <c r="P652" s="169">
        <f>P646*CHOOSE($D646,1,Параметры!P$59,Параметры!P$65)</f>
        <v>0</v>
      </c>
      <c r="Q652" s="169">
        <f>Q646*CHOOSE($D646,1,Параметры!Q$59,Параметры!Q$65)</f>
        <v>0</v>
      </c>
      <c r="R652" s="169">
        <f>R646*CHOOSE($D646,1,Параметры!R$59,Параметры!R$65)</f>
        <v>0</v>
      </c>
      <c r="S652" s="169">
        <f>S646*CHOOSE($D646,1,Параметры!S$59,Параметры!S$65)</f>
        <v>0</v>
      </c>
      <c r="T652" s="169">
        <f>T646*CHOOSE($D646,1,Параметры!T$59,Параметры!T$65)</f>
        <v>0</v>
      </c>
      <c r="U652" s="169">
        <f>U646*CHOOSE($D646,1,Параметры!U$59,Параметры!U$65)</f>
        <v>0</v>
      </c>
      <c r="V652" s="169">
        <f>V646*CHOOSE($D646,1,Параметры!V$59,Параметры!V$65)</f>
        <v>0</v>
      </c>
      <c r="W652" s="169">
        <f>W646*CHOOSE($D646,1,Параметры!W$59,Параметры!W$65)</f>
        <v>0</v>
      </c>
      <c r="X652" s="169">
        <f>X646*CHOOSE($D646,1,Параметры!X$59,Параметры!X$65)</f>
        <v>0</v>
      </c>
      <c r="Y652" s="169">
        <f>Y646*CHOOSE($D646,1,Параметры!Y$59,Параметры!Y$65)</f>
        <v>0</v>
      </c>
      <c r="Z652" s="169">
        <f>Z646*CHOOSE($D646,1,Параметры!Z$59,Параметры!Z$65)</f>
        <v>0</v>
      </c>
      <c r="AA652" s="169">
        <f>AA646*CHOOSE($D646,1,Параметры!AA$59,Параметры!AA$65)</f>
        <v>0</v>
      </c>
      <c r="AB652" s="169">
        <f>AB646*CHOOSE($D646,1,Параметры!AB$59,Параметры!AB$65)</f>
        <v>0</v>
      </c>
      <c r="AC652" s="169">
        <f>AC646*CHOOSE($D646,1,Параметры!AC$59,Параметры!AC$65)</f>
        <v>0</v>
      </c>
      <c r="AD652" s="169">
        <f>AD646*CHOOSE($D646,1,Параметры!AD$59,Параметры!AD$65)</f>
        <v>0</v>
      </c>
      <c r="AE652" s="169">
        <f>AE646*CHOOSE($D646,1,Параметры!AE$59,Параметры!AE$65)</f>
        <v>0</v>
      </c>
      <c r="AF652" s="169">
        <f>AF646*CHOOSE($D646,1,Параметры!AF$59,Параметры!AF$65)</f>
        <v>0</v>
      </c>
      <c r="AG652" s="169">
        <f>AG646*CHOOSE($D646,1,Параметры!AG$59,Параметры!AG$65)</f>
        <v>0</v>
      </c>
      <c r="AH652" s="169">
        <f>AH646*CHOOSE($D646,1,Параметры!AH$59,Параметры!AH$65)</f>
        <v>0</v>
      </c>
      <c r="AI652" s="169">
        <f>AI646*CHOOSE($D646,1,Параметры!AI$59,Параметры!AI$65)</f>
        <v>0</v>
      </c>
      <c r="AJ652" s="169">
        <f>AJ646*CHOOSE($D646,1,Параметры!AJ$59,Параметры!AJ$65)</f>
        <v>0</v>
      </c>
      <c r="AK652" s="169">
        <f>AK646*CHOOSE($D646,1,Параметры!AK$59,Параметры!AK$65)</f>
        <v>0</v>
      </c>
      <c r="AL652" s="169">
        <f>AL646*CHOOSE($D646,1,Параметры!AL$59,Параметры!AL$65)</f>
        <v>0</v>
      </c>
      <c r="AM652" s="169">
        <f>AM646*CHOOSE($D646,1,Параметры!AM$59,Параметры!AM$65)</f>
        <v>0</v>
      </c>
      <c r="AN652" s="169">
        <f>AN646*CHOOSE($D646,1,Параметры!AN$59,Параметры!AN$65)</f>
        <v>0</v>
      </c>
      <c r="AO652" s="169">
        <f>AO646*CHOOSE($D646,1,Параметры!AO$59,Параметры!AO$65)</f>
        <v>0</v>
      </c>
      <c r="AP652" s="169">
        <f>AP646*CHOOSE($D646,1,Параметры!AP$59,Параметры!AP$65)</f>
        <v>0</v>
      </c>
      <c r="AQ652" s="169">
        <f>AQ646*CHOOSE($D646,1,Параметры!AQ$59,Параметры!AQ$65)</f>
        <v>0</v>
      </c>
      <c r="AR652" s="169">
        <f>AR646*CHOOSE($D646,1,Параметры!AR$59,Параметры!AR$65)</f>
        <v>0</v>
      </c>
      <c r="AS652" s="169">
        <f>AS646*CHOOSE($D646,1,Параметры!AS$59,Параметры!AS$65)</f>
        <v>0</v>
      </c>
      <c r="AT652" s="169">
        <f>AT646*CHOOSE($D646,1,Параметры!AT$59,Параметры!AT$65)</f>
        <v>0</v>
      </c>
      <c r="AU652" s="169">
        <f>AU646*CHOOSE($D646,1,Параметры!AU$59,Параметры!AU$65)</f>
        <v>0</v>
      </c>
      <c r="AV652" s="169">
        <f>AV646*CHOOSE($D646,1,Параметры!AV$59,Параметры!AV$65)</f>
        <v>0</v>
      </c>
      <c r="AW652" s="169">
        <f>AW646*CHOOSE($D646,1,Параметры!AW$59,Параметры!AW$65)</f>
        <v>0</v>
      </c>
      <c r="AX652" s="169">
        <f>AX646*CHOOSE($D646,1,Параметры!AX$59,Параметры!AX$65)</f>
        <v>0</v>
      </c>
      <c r="AY652" s="169">
        <f>AY646*CHOOSE($D646,1,Параметры!AY$59,Параметры!AY$65)</f>
        <v>0</v>
      </c>
      <c r="AZ652" s="169">
        <f>AZ646*CHOOSE($D646,1,Параметры!AZ$59,Параметры!AZ$65)</f>
        <v>0</v>
      </c>
      <c r="BA652" s="169">
        <f>BA646*CHOOSE($D646,1,Параметры!BA$59,Параметры!BA$65)</f>
        <v>0</v>
      </c>
      <c r="BB652" s="169">
        <f>BB646*CHOOSE($D646,1,Параметры!BB$59,Параметры!BB$65)</f>
        <v>0</v>
      </c>
      <c r="BC652" s="169">
        <f>BC646*CHOOSE($D646,1,Параметры!BC$59,Параметры!BC$65)</f>
        <v>0</v>
      </c>
      <c r="BD652" s="169">
        <f>BD646*CHOOSE($D646,1,Параметры!BD$59,Параметры!BD$65)</f>
        <v>0</v>
      </c>
      <c r="BE652" s="169">
        <f>BE646*CHOOSE($D646,1,Параметры!BE$59,Параметры!BE$65)</f>
        <v>0</v>
      </c>
      <c r="BF652" s="169">
        <f>BF646*CHOOSE($D646,1,Параметры!BF$59,Параметры!BF$65)</f>
        <v>0</v>
      </c>
      <c r="BG652" s="169">
        <f>BG646*CHOOSE($D646,1,Параметры!BG$59,Параметры!BG$65)</f>
        <v>0</v>
      </c>
      <c r="BH652" s="169">
        <f>BH646*CHOOSE($D646,1,Параметры!BH$59,Параметры!BH$65)</f>
        <v>0</v>
      </c>
      <c r="BI652" s="169">
        <f>BI646*CHOOSE($D646,1,Параметры!BI$59,Параметры!BI$65)</f>
        <v>0</v>
      </c>
      <c r="BJ652" s="169">
        <f>BJ646*CHOOSE($D646,1,Параметры!BJ$59,Параметры!BJ$65)</f>
        <v>0</v>
      </c>
      <c r="BK652" s="169">
        <f>BK646*CHOOSE($D646,1,Параметры!BK$59,Параметры!BK$65)</f>
        <v>0</v>
      </c>
      <c r="BL652" s="169">
        <f>BL646*CHOOSE($D646,1,Параметры!BL$59,Параметры!BL$65)</f>
        <v>0</v>
      </c>
      <c r="BM652" s="169">
        <f>BM646*CHOOSE($D646,1,Параметры!BM$59,Параметры!BM$65)</f>
        <v>0</v>
      </c>
      <c r="BN652" s="169">
        <f>BN646*CHOOSE($D646,1,Параметры!BN$59,Параметры!BN$65)</f>
        <v>0</v>
      </c>
      <c r="BO652" s="169">
        <f>BO646*CHOOSE($D646,1,Параметры!BO$59,Параметры!BO$65)</f>
        <v>0</v>
      </c>
      <c r="BP652" s="169">
        <f>BP646*CHOOSE($D646,1,Параметры!BP$59,Параметры!BP$65)</f>
        <v>0</v>
      </c>
      <c r="BQ652" s="169">
        <f>BQ646*CHOOSE($D646,1,Параметры!BQ$59,Параметры!BQ$65)</f>
        <v>0</v>
      </c>
      <c r="BR652" s="169">
        <f>BR646*CHOOSE($D646,1,Параметры!BR$59,Параметры!BR$65)</f>
        <v>0</v>
      </c>
      <c r="BS652" s="169">
        <f>BS646*CHOOSE($D646,1,Параметры!BS$59,Параметры!BS$65)</f>
        <v>0</v>
      </c>
      <c r="BT652" s="169">
        <f>BT646*CHOOSE($D646,1,Параметры!BT$59,Параметры!BT$65)</f>
        <v>0</v>
      </c>
      <c r="BU652" s="169">
        <f>BU646*CHOOSE($D646,1,Параметры!BU$59,Параметры!BU$65)</f>
        <v>0</v>
      </c>
      <c r="BV652" s="169">
        <f>BV646*CHOOSE($D646,1,Параметры!BV$59,Параметры!BV$65)</f>
        <v>0</v>
      </c>
      <c r="BW652" s="169">
        <f>BW646*CHOOSE($D646,1,Параметры!BW$59,Параметры!BW$65)</f>
        <v>0</v>
      </c>
      <c r="BX652" s="169">
        <f>BX646*CHOOSE($D646,1,Параметры!BX$59,Параметры!BX$65)</f>
        <v>0</v>
      </c>
      <c r="BY652" s="169">
        <f>BY646*CHOOSE($D646,1,Параметры!BY$59,Параметры!BY$65)</f>
        <v>0</v>
      </c>
      <c r="BZ652" s="169">
        <f>BZ646*CHOOSE($D646,1,Параметры!BZ$59,Параметры!BZ$65)</f>
        <v>0</v>
      </c>
      <c r="CA652" s="169">
        <f>CA646*CHOOSE($D646,1,Параметры!CA$59,Параметры!CA$65)</f>
        <v>0</v>
      </c>
      <c r="CB652" s="169">
        <f>CB646*CHOOSE($D646,1,Параметры!CB$59,Параметры!CB$65)</f>
        <v>0</v>
      </c>
      <c r="CC652" s="169">
        <f>CC646*CHOOSE($D646,1,Параметры!CC$59,Параметры!CC$65)</f>
        <v>0</v>
      </c>
      <c r="CD652" s="169">
        <f>CD646*CHOOSE($D646,1,Параметры!CD$59,Параметры!CD$65)</f>
        <v>0</v>
      </c>
      <c r="CE652" s="169">
        <f>CE646*CHOOSE($D646,1,Параметры!CE$59,Параметры!CE$65)</f>
        <v>0</v>
      </c>
      <c r="CF652" s="169">
        <f>CF646*CHOOSE($D646,1,Параметры!CF$59,Параметры!CF$65)</f>
        <v>0</v>
      </c>
      <c r="CG652" s="169">
        <f>CG646*CHOOSE($D646,1,Параметры!CG$59,Параметры!CG$65)</f>
        <v>0</v>
      </c>
      <c r="CH652" s="169">
        <f>CH646*CHOOSE($D646,1,Параметры!CH$59,Параметры!CH$65)</f>
        <v>0</v>
      </c>
      <c r="CI652" s="169">
        <f>CI646*CHOOSE($D646,1,Параметры!CI$59,Параметры!CI$65)</f>
        <v>0</v>
      </c>
      <c r="CJ652" s="169">
        <f>CJ646*CHOOSE($D646,1,Параметры!CJ$59,Параметры!CJ$65)</f>
        <v>0</v>
      </c>
      <c r="CK652" s="169">
        <f>CK646*CHOOSE($D646,1,Параметры!CK$59,Параметры!CK$65)</f>
        <v>0</v>
      </c>
      <c r="CL652" s="169">
        <f>CL646*CHOOSE($D646,1,Параметры!CL$59,Параметры!CL$65)</f>
        <v>0</v>
      </c>
      <c r="CM652" s="169">
        <f>CM646*CHOOSE($D646,1,Параметры!CM$59,Параметры!CM$65)</f>
        <v>0</v>
      </c>
      <c r="CN652" s="169">
        <f>CN646*CHOOSE($D646,1,Параметры!CN$59,Параметры!CN$65)</f>
        <v>0</v>
      </c>
      <c r="CO652" s="169">
        <f>CO646*CHOOSE($D646,1,Параметры!CO$59,Параметры!CO$65)</f>
        <v>0</v>
      </c>
      <c r="CP652" s="169">
        <f>CP646*CHOOSE($D646,1,Параметры!CP$59,Параметры!CP$65)</f>
        <v>0</v>
      </c>
      <c r="CQ652" s="169">
        <f>CQ646*CHOOSE($D646,1,Параметры!CQ$59,Параметры!CQ$65)</f>
        <v>0</v>
      </c>
      <c r="CR652" s="169">
        <f>CR646*CHOOSE($D646,1,Параметры!CR$59,Параметры!CR$65)</f>
        <v>0</v>
      </c>
      <c r="CS652" s="169">
        <f>CS646*CHOOSE($D646,1,Параметры!CS$59,Параметры!CS$65)</f>
        <v>0</v>
      </c>
      <c r="CT652" s="169">
        <f>CT646*CHOOSE($D646,1,Параметры!CT$59,Параметры!CT$65)</f>
        <v>0</v>
      </c>
      <c r="CU652" s="169">
        <f>CU646*CHOOSE($D646,1,Параметры!CU$59,Параметры!CU$65)</f>
        <v>0</v>
      </c>
      <c r="CV652" s="169">
        <f>CV646*CHOOSE($D646,1,Параметры!CV$59,Параметры!CV$65)</f>
        <v>0</v>
      </c>
      <c r="CW652" s="169">
        <f>CW646*CHOOSE($D646,1,Параметры!CW$59,Параметры!CW$65)</f>
        <v>0</v>
      </c>
      <c r="CX652" s="169">
        <f>CX646*CHOOSE($D646,1,Параметры!CX$59,Параметры!CX$65)</f>
        <v>0</v>
      </c>
      <c r="CY652" s="169">
        <f>CY646*CHOOSE($D646,1,Параметры!CY$59,Параметры!CY$65)</f>
        <v>0</v>
      </c>
      <c r="CZ652" s="169">
        <f>CZ646*CHOOSE($D646,1,Параметры!CZ$59,Параметры!CZ$65)</f>
        <v>0</v>
      </c>
      <c r="DA652" s="169">
        <f>DA646*CHOOSE($D646,1,Параметры!DA$59,Параметры!DA$65)</f>
        <v>0</v>
      </c>
      <c r="DB652" s="169">
        <f>DB646*CHOOSE($D646,1,Параметры!DB$59,Параметры!DB$65)</f>
        <v>0</v>
      </c>
      <c r="DC652" s="169">
        <f>DC646*CHOOSE($D646,1,Параметры!DC$59,Параметры!DC$65)</f>
        <v>0</v>
      </c>
      <c r="DD652" s="169">
        <f>DD646*CHOOSE($D646,1,Параметры!DD$59,Параметры!DD$65)</f>
        <v>0</v>
      </c>
      <c r="DE652" s="169">
        <f>DE646*CHOOSE($D646,1,Параметры!DE$59,Параметры!DE$65)</f>
        <v>0</v>
      </c>
      <c r="DF652" s="169">
        <f>DF646*CHOOSE($D646,1,Параметры!DF$59,Параметры!DF$65)</f>
        <v>0</v>
      </c>
      <c r="DG652" s="169">
        <f>DG646*CHOOSE($D646,1,Параметры!DG$59,Параметры!DG$65)</f>
        <v>0</v>
      </c>
      <c r="DH652" s="169">
        <f>DH646*CHOOSE($D646,1,Параметры!DH$59,Параметры!DH$65)</f>
        <v>0</v>
      </c>
      <c r="DI652" s="169">
        <f>DI646*CHOOSE($D646,1,Параметры!DI$59,Параметры!DI$65)</f>
        <v>0</v>
      </c>
      <c r="DJ652" s="169">
        <f>DJ646*CHOOSE($D646,1,Параметры!DJ$59,Параметры!DJ$65)</f>
        <v>0</v>
      </c>
      <c r="DK652" s="169">
        <f>DK646*CHOOSE($D646,1,Параметры!DK$59,Параметры!DK$65)</f>
        <v>0</v>
      </c>
      <c r="DL652" s="169">
        <f>DL646*CHOOSE($D646,1,Параметры!DL$59,Параметры!DL$65)</f>
        <v>0</v>
      </c>
      <c r="DM652" s="169">
        <f>DM646*CHOOSE($D646,1,Параметры!DM$59,Параметры!DM$65)</f>
        <v>0</v>
      </c>
      <c r="DN652" s="169">
        <f>DN646*CHOOSE($D646,1,Параметры!DN$59,Параметры!DN$65)</f>
        <v>0</v>
      </c>
      <c r="DO652" s="169">
        <f>DO646*CHOOSE($D646,1,Параметры!DO$59,Параметры!DO$65)</f>
        <v>0</v>
      </c>
      <c r="DP652" s="169">
        <f>DP646*CHOOSE($D646,1,Параметры!DP$59,Параметры!DP$65)</f>
        <v>0</v>
      </c>
      <c r="DQ652" s="169">
        <f>DQ646*CHOOSE($D646,1,Параметры!DQ$59,Параметры!DQ$65)</f>
        <v>0</v>
      </c>
      <c r="DR652" s="169">
        <f>DR646*CHOOSE($D646,1,Параметры!DR$59,Параметры!DR$65)</f>
        <v>0</v>
      </c>
      <c r="DS652" s="169">
        <f>DS646*CHOOSE($D646,1,Параметры!DS$59,Параметры!DS$65)</f>
        <v>0</v>
      </c>
      <c r="DT652" s="169">
        <f>DT646*CHOOSE($D646,1,Параметры!DT$59,Параметры!DT$65)</f>
        <v>0</v>
      </c>
      <c r="DU652" s="169">
        <f>DU646*CHOOSE($D646,1,Параметры!DU$59,Параметры!DU$65)</f>
        <v>0</v>
      </c>
      <c r="DV652" s="169">
        <f>DV646*CHOOSE($D646,1,Параметры!DV$59,Параметры!DV$65)</f>
        <v>0</v>
      </c>
      <c r="DW652" s="169"/>
      <c r="DX652" s="177">
        <f>SUM(G652:DW652)</f>
        <v>190500</v>
      </c>
    </row>
    <row r="653" spans="1:128" hidden="1" outlineLevel="1" x14ac:dyDescent="0.2">
      <c r="A653" s="168" t="str">
        <f ca="1">Language!A$1555</f>
        <v>расходы будущих периодов до списания</v>
      </c>
      <c r="B653" s="154"/>
      <c r="C653" s="147" t="str">
        <f t="shared" ca="1" si="1199"/>
        <v>тыс. руб.</v>
      </c>
      <c r="D653" s="158">
        <v>1</v>
      </c>
      <c r="E653" s="154" t="s">
        <v>701</v>
      </c>
      <c r="F653" s="6" t="s">
        <v>3083</v>
      </c>
      <c r="G653" s="169">
        <f>MAX(SUM($G644:G644)+$B645-SUM($G646:G646),0)*CHOOSE($D644,1,Параметры!G$59,Параметры!G$65)</f>
        <v>0</v>
      </c>
      <c r="H653" s="169">
        <f>MAX(SUM($G644:H644)+$B645-SUM($G646:H646),0)*CHOOSE($D644,1,Параметры!H$59,Параметры!H$65)</f>
        <v>0</v>
      </c>
      <c r="I653" s="169">
        <f>MAX(SUM($G644:I644)+$B645-SUM($G646:I646),0)*CHOOSE($D644,1,Параметры!I$59,Параметры!I$65)</f>
        <v>0</v>
      </c>
      <c r="J653" s="169">
        <f>MAX(SUM($G644:J644)+$B645-SUM($G646:J646),0)*CHOOSE($D644,1,Параметры!J$59,Параметры!J$65)</f>
        <v>0</v>
      </c>
      <c r="K653" s="169">
        <f>MAX(SUM($G644:K644)+$B645-SUM($G646:K646),0)*CHOOSE($D644,1,Параметры!K$59,Параметры!K$65)</f>
        <v>0</v>
      </c>
      <c r="L653" s="169">
        <f>MAX(SUM($G644:L644)+$B645-SUM($G646:L646),0)*CHOOSE($D644,1,Параметры!L$59,Параметры!L$65)</f>
        <v>0</v>
      </c>
      <c r="M653" s="169">
        <f>MAX(SUM($G644:M644)+$B645-SUM($G646:M646),0)*CHOOSE($D644,1,Параметры!M$59,Параметры!M$65)</f>
        <v>0</v>
      </c>
      <c r="N653" s="169">
        <f>MAX(SUM($G644:N644)+$B645-SUM($G646:N646),0)*CHOOSE($D644,1,Параметры!N$59,Параметры!N$65)</f>
        <v>0</v>
      </c>
      <c r="O653" s="169">
        <f>MAX(SUM($G644:O644)+$B645-SUM($G646:O646),0)*CHOOSE($D644,1,Параметры!O$59,Параметры!O$65)</f>
        <v>0</v>
      </c>
      <c r="P653" s="169">
        <f>MAX(SUM($G644:P644)+$B645-SUM($G646:P646),0)*CHOOSE($D644,1,Параметры!P$59,Параметры!P$65)</f>
        <v>0</v>
      </c>
      <c r="Q653" s="169">
        <f>MAX(SUM($G644:Q644)+$B645-SUM($G646:Q646),0)*CHOOSE($D644,1,Параметры!Q$59,Параметры!Q$65)</f>
        <v>0</v>
      </c>
      <c r="R653" s="169">
        <f>MAX(SUM($G644:R644)+$B645-SUM($G646:R646),0)*CHOOSE($D644,1,Параметры!R$59,Параметры!R$65)</f>
        <v>0</v>
      </c>
      <c r="S653" s="169">
        <f>MAX(SUM($G644:S644)+$B645-SUM($G646:S646),0)*CHOOSE($D644,1,Параметры!S$59,Параметры!S$65)</f>
        <v>0</v>
      </c>
      <c r="T653" s="169">
        <f>MAX(SUM($G644:T644)+$B645-SUM($G646:T646),0)*CHOOSE($D644,1,Параметры!T$59,Параметры!T$65)</f>
        <v>0</v>
      </c>
      <c r="U653" s="169">
        <f>MAX(SUM($G644:U644)+$B645-SUM($G646:U646),0)*CHOOSE($D644,1,Параметры!U$59,Параметры!U$65)</f>
        <v>0</v>
      </c>
      <c r="V653" s="169">
        <f>MAX(SUM($G644:V644)+$B645-SUM($G646:V646),0)*CHOOSE($D644,1,Параметры!V$59,Параметры!V$65)</f>
        <v>0</v>
      </c>
      <c r="W653" s="169">
        <f>MAX(SUM($G644:W644)+$B645-SUM($G646:W646),0)*CHOOSE($D644,1,Параметры!W$59,Параметры!W$65)</f>
        <v>0</v>
      </c>
      <c r="X653" s="169">
        <f>MAX(SUM($G644:X644)+$B645-SUM($G646:X646),0)*CHOOSE($D644,1,Параметры!X$59,Параметры!X$65)</f>
        <v>0</v>
      </c>
      <c r="Y653" s="169">
        <f>MAX(SUM($G644:Y644)+$B645-SUM($G646:Y646),0)*CHOOSE($D644,1,Параметры!Y$59,Параметры!Y$65)</f>
        <v>0</v>
      </c>
      <c r="Z653" s="169">
        <f>MAX(SUM($G644:Z644)+$B645-SUM($G646:Z646),0)*CHOOSE($D644,1,Параметры!Z$59,Параметры!Z$65)</f>
        <v>0</v>
      </c>
      <c r="AA653" s="169">
        <f>MAX(SUM($G644:AA644)+$B645-SUM($G646:AA646),0)*CHOOSE($D644,1,Параметры!AA$59,Параметры!AA$65)</f>
        <v>0</v>
      </c>
      <c r="AB653" s="169">
        <f>MAX(SUM($G644:AB644)+$B645-SUM($G646:AB646),0)*CHOOSE($D644,1,Параметры!AB$59,Параметры!AB$65)</f>
        <v>0</v>
      </c>
      <c r="AC653" s="169">
        <f>MAX(SUM($G644:AC644)+$B645-SUM($G646:AC646),0)*CHOOSE($D644,1,Параметры!AC$59,Параметры!AC$65)</f>
        <v>0</v>
      </c>
      <c r="AD653" s="169">
        <f>MAX(SUM($G644:AD644)+$B645-SUM($G646:AD646),0)*CHOOSE($D644,1,Параметры!AD$59,Параметры!AD$65)</f>
        <v>0</v>
      </c>
      <c r="AE653" s="169">
        <f>MAX(SUM($G644:AE644)+$B645-SUM($G646:AE646),0)*CHOOSE($D644,1,Параметры!AE$59,Параметры!AE$65)</f>
        <v>0</v>
      </c>
      <c r="AF653" s="169">
        <f>MAX(SUM($G644:AF644)+$B645-SUM($G646:AF646),0)*CHOOSE($D644,1,Параметры!AF$59,Параметры!AF$65)</f>
        <v>0</v>
      </c>
      <c r="AG653" s="169">
        <f>MAX(SUM($G644:AG644)+$B645-SUM($G646:AG646),0)*CHOOSE($D644,1,Параметры!AG$59,Параметры!AG$65)</f>
        <v>0</v>
      </c>
      <c r="AH653" s="169">
        <f>MAX(SUM($G644:AH644)+$B645-SUM($G646:AH646),0)*CHOOSE($D644,1,Параметры!AH$59,Параметры!AH$65)</f>
        <v>0</v>
      </c>
      <c r="AI653" s="169">
        <f>MAX(SUM($G644:AI644)+$B645-SUM($G646:AI646),0)*CHOOSE($D644,1,Параметры!AI$59,Параметры!AI$65)</f>
        <v>0</v>
      </c>
      <c r="AJ653" s="169">
        <f>MAX(SUM($G644:AJ644)+$B645-SUM($G646:AJ646),0)*CHOOSE($D644,1,Параметры!AJ$59,Параметры!AJ$65)</f>
        <v>0</v>
      </c>
      <c r="AK653" s="169">
        <f>MAX(SUM($G644:AK644)+$B645-SUM($G646:AK646),0)*CHOOSE($D644,1,Параметры!AK$59,Параметры!AK$65)</f>
        <v>0</v>
      </c>
      <c r="AL653" s="169">
        <f>MAX(SUM($G644:AL644)+$B645-SUM($G646:AL646),0)*CHOOSE($D644,1,Параметры!AL$59,Параметры!AL$65)</f>
        <v>0</v>
      </c>
      <c r="AM653" s="169">
        <f>MAX(SUM($G644:AM644)+$B645-SUM($G646:AM646),0)*CHOOSE($D644,1,Параметры!AM$59,Параметры!AM$65)</f>
        <v>0</v>
      </c>
      <c r="AN653" s="169">
        <f>MAX(SUM($G644:AN644)+$B645-SUM($G646:AN646),0)*CHOOSE($D644,1,Параметры!AN$59,Параметры!AN$65)</f>
        <v>0</v>
      </c>
      <c r="AO653" s="169">
        <f>MAX(SUM($G644:AO644)+$B645-SUM($G646:AO646),0)*CHOOSE($D644,1,Параметры!AO$59,Параметры!AO$65)</f>
        <v>0</v>
      </c>
      <c r="AP653" s="169">
        <f>MAX(SUM($G644:AP644)+$B645-SUM($G646:AP646),0)*CHOOSE($D644,1,Параметры!AP$59,Параметры!AP$65)</f>
        <v>0</v>
      </c>
      <c r="AQ653" s="169">
        <f>MAX(SUM($G644:AQ644)+$B645-SUM($G646:AQ646),0)*CHOOSE($D644,1,Параметры!AQ$59,Параметры!AQ$65)</f>
        <v>0</v>
      </c>
      <c r="AR653" s="169">
        <f>MAX(SUM($G644:AR644)+$B645-SUM($G646:AR646),0)*CHOOSE($D644,1,Параметры!AR$59,Параметры!AR$65)</f>
        <v>0</v>
      </c>
      <c r="AS653" s="169">
        <f>MAX(SUM($G644:AS644)+$B645-SUM($G646:AS646),0)*CHOOSE($D644,1,Параметры!AS$59,Параметры!AS$65)</f>
        <v>0</v>
      </c>
      <c r="AT653" s="169">
        <f>MAX(SUM($G644:AT644)+$B645-SUM($G646:AT646),0)*CHOOSE($D644,1,Параметры!AT$59,Параметры!AT$65)</f>
        <v>0</v>
      </c>
      <c r="AU653" s="169">
        <f>MAX(SUM($G644:AU644)+$B645-SUM($G646:AU646),0)*CHOOSE($D644,1,Параметры!AU$59,Параметры!AU$65)</f>
        <v>0</v>
      </c>
      <c r="AV653" s="169">
        <f>MAX(SUM($G644:AV644)+$B645-SUM($G646:AV646),0)*CHOOSE($D644,1,Параметры!AV$59,Параметры!AV$65)</f>
        <v>0</v>
      </c>
      <c r="AW653" s="169">
        <f>MAX(SUM($G644:AW644)+$B645-SUM($G646:AW646),0)*CHOOSE($D644,1,Параметры!AW$59,Параметры!AW$65)</f>
        <v>0</v>
      </c>
      <c r="AX653" s="169">
        <f>MAX(SUM($G644:AX644)+$B645-SUM($G646:AX646),0)*CHOOSE($D644,1,Параметры!AX$59,Параметры!AX$65)</f>
        <v>0</v>
      </c>
      <c r="AY653" s="169">
        <f>MAX(SUM($G644:AY644)+$B645-SUM($G646:AY646),0)*CHOOSE($D644,1,Параметры!AY$59,Параметры!AY$65)</f>
        <v>0</v>
      </c>
      <c r="AZ653" s="169">
        <f>MAX(SUM($G644:AZ644)+$B645-SUM($G646:AZ646),0)*CHOOSE($D644,1,Параметры!AZ$59,Параметры!AZ$65)</f>
        <v>0</v>
      </c>
      <c r="BA653" s="169">
        <f>MAX(SUM($G644:BA644)+$B645-SUM($G646:BA646),0)*CHOOSE($D644,1,Параметры!BA$59,Параметры!BA$65)</f>
        <v>0</v>
      </c>
      <c r="BB653" s="169">
        <f>MAX(SUM($G644:BB644)+$B645-SUM($G646:BB646),0)*CHOOSE($D644,1,Параметры!BB$59,Параметры!BB$65)</f>
        <v>0</v>
      </c>
      <c r="BC653" s="169">
        <f>MAX(SUM($G644:BC644)+$B645-SUM($G646:BC646),0)*CHOOSE($D644,1,Параметры!BC$59,Параметры!BC$65)</f>
        <v>0</v>
      </c>
      <c r="BD653" s="169">
        <f>MAX(SUM($G644:BD644)+$B645-SUM($G646:BD646),0)*CHOOSE($D644,1,Параметры!BD$59,Параметры!BD$65)</f>
        <v>0</v>
      </c>
      <c r="BE653" s="169">
        <f>MAX(SUM($G644:BE644)+$B645-SUM($G646:BE646),0)*CHOOSE($D644,1,Параметры!BE$59,Параметры!BE$65)</f>
        <v>0</v>
      </c>
      <c r="BF653" s="169">
        <f>MAX(SUM($G644:BF644)+$B645-SUM($G646:BF646),0)*CHOOSE($D644,1,Параметры!BF$59,Параметры!BF$65)</f>
        <v>0</v>
      </c>
      <c r="BG653" s="169">
        <f>MAX(SUM($G644:BG644)+$B645-SUM($G646:BG646),0)*CHOOSE($D644,1,Параметры!BG$59,Параметры!BG$65)</f>
        <v>0</v>
      </c>
      <c r="BH653" s="169">
        <f>MAX(SUM($G644:BH644)+$B645-SUM($G646:BH646),0)*CHOOSE($D644,1,Параметры!BH$59,Параметры!BH$65)</f>
        <v>0</v>
      </c>
      <c r="BI653" s="169">
        <f>MAX(SUM($G644:BI644)+$B645-SUM($G646:BI646),0)*CHOOSE($D644,1,Параметры!BI$59,Параметры!BI$65)</f>
        <v>0</v>
      </c>
      <c r="BJ653" s="169">
        <f>MAX(SUM($G644:BJ644)+$B645-SUM($G646:BJ646),0)*CHOOSE($D644,1,Параметры!BJ$59,Параметры!BJ$65)</f>
        <v>0</v>
      </c>
      <c r="BK653" s="169">
        <f>MAX(SUM($G644:BK644)+$B645-SUM($G646:BK646),0)*CHOOSE($D644,1,Параметры!BK$59,Параметры!BK$65)</f>
        <v>0</v>
      </c>
      <c r="BL653" s="169">
        <f>MAX(SUM($G644:BL644)+$B645-SUM($G646:BL646),0)*CHOOSE($D644,1,Параметры!BL$59,Параметры!BL$65)</f>
        <v>0</v>
      </c>
      <c r="BM653" s="169">
        <f>MAX(SUM($G644:BM644)+$B645-SUM($G646:BM646),0)*CHOOSE($D644,1,Параметры!BM$59,Параметры!BM$65)</f>
        <v>0</v>
      </c>
      <c r="BN653" s="169">
        <f>MAX(SUM($G644:BN644)+$B645-SUM($G646:BN646),0)*CHOOSE($D644,1,Параметры!BN$59,Параметры!BN$65)</f>
        <v>0</v>
      </c>
      <c r="BO653" s="169">
        <f>MAX(SUM($G644:BO644)+$B645-SUM($G646:BO646),0)*CHOOSE($D644,1,Параметры!BO$59,Параметры!BO$65)</f>
        <v>0</v>
      </c>
      <c r="BP653" s="169">
        <f>MAX(SUM($G644:BP644)+$B645-SUM($G646:BP646),0)*CHOOSE($D644,1,Параметры!BP$59,Параметры!BP$65)</f>
        <v>0</v>
      </c>
      <c r="BQ653" s="169">
        <f>MAX(SUM($G644:BQ644)+$B645-SUM($G646:BQ646),0)*CHOOSE($D644,1,Параметры!BQ$59,Параметры!BQ$65)</f>
        <v>0</v>
      </c>
      <c r="BR653" s="169">
        <f>MAX(SUM($G644:BR644)+$B645-SUM($G646:BR646),0)*CHOOSE($D644,1,Параметры!BR$59,Параметры!BR$65)</f>
        <v>0</v>
      </c>
      <c r="BS653" s="169">
        <f>MAX(SUM($G644:BS644)+$B645-SUM($G646:BS646),0)*CHOOSE($D644,1,Параметры!BS$59,Параметры!BS$65)</f>
        <v>0</v>
      </c>
      <c r="BT653" s="169">
        <f>MAX(SUM($G644:BT644)+$B645-SUM($G646:BT646),0)*CHOOSE($D644,1,Параметры!BT$59,Параметры!BT$65)</f>
        <v>0</v>
      </c>
      <c r="BU653" s="169">
        <f>MAX(SUM($G644:BU644)+$B645-SUM($G646:BU646),0)*CHOOSE($D644,1,Параметры!BU$59,Параметры!BU$65)</f>
        <v>0</v>
      </c>
      <c r="BV653" s="169">
        <f>MAX(SUM($G644:BV644)+$B645-SUM($G646:BV646),0)*CHOOSE($D644,1,Параметры!BV$59,Параметры!BV$65)</f>
        <v>0</v>
      </c>
      <c r="BW653" s="169">
        <f>MAX(SUM($G644:BW644)+$B645-SUM($G646:BW646),0)*CHOOSE($D644,1,Параметры!BW$59,Параметры!BW$65)</f>
        <v>0</v>
      </c>
      <c r="BX653" s="169">
        <f>MAX(SUM($G644:BX644)+$B645-SUM($G646:BX646),0)*CHOOSE($D644,1,Параметры!BX$59,Параметры!BX$65)</f>
        <v>0</v>
      </c>
      <c r="BY653" s="169">
        <f>MAX(SUM($G644:BY644)+$B645-SUM($G646:BY646),0)*CHOOSE($D644,1,Параметры!BY$59,Параметры!BY$65)</f>
        <v>0</v>
      </c>
      <c r="BZ653" s="169">
        <f>MAX(SUM($G644:BZ644)+$B645-SUM($G646:BZ646),0)*CHOOSE($D644,1,Параметры!BZ$59,Параметры!BZ$65)</f>
        <v>0</v>
      </c>
      <c r="CA653" s="169">
        <f>MAX(SUM($G644:CA644)+$B645-SUM($G646:CA646),0)*CHOOSE($D644,1,Параметры!CA$59,Параметры!CA$65)</f>
        <v>0</v>
      </c>
      <c r="CB653" s="169">
        <f>MAX(SUM($G644:CB644)+$B645-SUM($G646:CB646),0)*CHOOSE($D644,1,Параметры!CB$59,Параметры!CB$65)</f>
        <v>0</v>
      </c>
      <c r="CC653" s="169">
        <f>MAX(SUM($G644:CC644)+$B645-SUM($G646:CC646),0)*CHOOSE($D644,1,Параметры!CC$59,Параметры!CC$65)</f>
        <v>0</v>
      </c>
      <c r="CD653" s="169">
        <f>MAX(SUM($G644:CD644)+$B645-SUM($G646:CD646),0)*CHOOSE($D644,1,Параметры!CD$59,Параметры!CD$65)</f>
        <v>0</v>
      </c>
      <c r="CE653" s="169">
        <f>MAX(SUM($G644:CE644)+$B645-SUM($G646:CE646),0)*CHOOSE($D644,1,Параметры!CE$59,Параметры!CE$65)</f>
        <v>0</v>
      </c>
      <c r="CF653" s="169">
        <f>MAX(SUM($G644:CF644)+$B645-SUM($G646:CF646),0)*CHOOSE($D644,1,Параметры!CF$59,Параметры!CF$65)</f>
        <v>0</v>
      </c>
      <c r="CG653" s="169">
        <f>MAX(SUM($G644:CG644)+$B645-SUM($G646:CG646),0)*CHOOSE($D644,1,Параметры!CG$59,Параметры!CG$65)</f>
        <v>0</v>
      </c>
      <c r="CH653" s="169">
        <f>MAX(SUM($G644:CH644)+$B645-SUM($G646:CH646),0)*CHOOSE($D644,1,Параметры!CH$59,Параметры!CH$65)</f>
        <v>0</v>
      </c>
      <c r="CI653" s="169">
        <f>MAX(SUM($G644:CI644)+$B645-SUM($G646:CI646),0)*CHOOSE($D644,1,Параметры!CI$59,Параметры!CI$65)</f>
        <v>0</v>
      </c>
      <c r="CJ653" s="169">
        <f>MAX(SUM($G644:CJ644)+$B645-SUM($G646:CJ646),0)*CHOOSE($D644,1,Параметры!CJ$59,Параметры!CJ$65)</f>
        <v>0</v>
      </c>
      <c r="CK653" s="169">
        <f>MAX(SUM($G644:CK644)+$B645-SUM($G646:CK646),0)*CHOOSE($D644,1,Параметры!CK$59,Параметры!CK$65)</f>
        <v>0</v>
      </c>
      <c r="CL653" s="169">
        <f>MAX(SUM($G644:CL644)+$B645-SUM($G646:CL646),0)*CHOOSE($D644,1,Параметры!CL$59,Параметры!CL$65)</f>
        <v>0</v>
      </c>
      <c r="CM653" s="169">
        <f>MAX(SUM($G644:CM644)+$B645-SUM($G646:CM646),0)*CHOOSE($D644,1,Параметры!CM$59,Параметры!CM$65)</f>
        <v>0</v>
      </c>
      <c r="CN653" s="169">
        <f>MAX(SUM($G644:CN644)+$B645-SUM($G646:CN646),0)*CHOOSE($D644,1,Параметры!CN$59,Параметры!CN$65)</f>
        <v>0</v>
      </c>
      <c r="CO653" s="169">
        <f>MAX(SUM($G644:CO644)+$B645-SUM($G646:CO646),0)*CHOOSE($D644,1,Параметры!CO$59,Параметры!CO$65)</f>
        <v>0</v>
      </c>
      <c r="CP653" s="169">
        <f>MAX(SUM($G644:CP644)+$B645-SUM($G646:CP646),0)*CHOOSE($D644,1,Параметры!CP$59,Параметры!CP$65)</f>
        <v>0</v>
      </c>
      <c r="CQ653" s="169">
        <f>MAX(SUM($G644:CQ644)+$B645-SUM($G646:CQ646),0)*CHOOSE($D644,1,Параметры!CQ$59,Параметры!CQ$65)</f>
        <v>0</v>
      </c>
      <c r="CR653" s="169">
        <f>MAX(SUM($G644:CR644)+$B645-SUM($G646:CR646),0)*CHOOSE($D644,1,Параметры!CR$59,Параметры!CR$65)</f>
        <v>0</v>
      </c>
      <c r="CS653" s="169">
        <f>MAX(SUM($G644:CS644)+$B645-SUM($G646:CS646),0)*CHOOSE($D644,1,Параметры!CS$59,Параметры!CS$65)</f>
        <v>0</v>
      </c>
      <c r="CT653" s="169">
        <f>MAX(SUM($G644:CT644)+$B645-SUM($G646:CT646),0)*CHOOSE($D644,1,Параметры!CT$59,Параметры!CT$65)</f>
        <v>0</v>
      </c>
      <c r="CU653" s="169">
        <f>MAX(SUM($G644:CU644)+$B645-SUM($G646:CU646),0)*CHOOSE($D644,1,Параметры!CU$59,Параметры!CU$65)</f>
        <v>0</v>
      </c>
      <c r="CV653" s="169">
        <f>MAX(SUM($G644:CV644)+$B645-SUM($G646:CV646),0)*CHOOSE($D644,1,Параметры!CV$59,Параметры!CV$65)</f>
        <v>0</v>
      </c>
      <c r="CW653" s="169">
        <f>MAX(SUM($G644:CW644)+$B645-SUM($G646:CW646),0)*CHOOSE($D644,1,Параметры!CW$59,Параметры!CW$65)</f>
        <v>0</v>
      </c>
      <c r="CX653" s="169">
        <f>MAX(SUM($G644:CX644)+$B645-SUM($G646:CX646),0)*CHOOSE($D644,1,Параметры!CX$59,Параметры!CX$65)</f>
        <v>0</v>
      </c>
      <c r="CY653" s="169">
        <f>MAX(SUM($G644:CY644)+$B645-SUM($G646:CY646),0)*CHOOSE($D644,1,Параметры!CY$59,Параметры!CY$65)</f>
        <v>0</v>
      </c>
      <c r="CZ653" s="169">
        <f>MAX(SUM($G644:CZ644)+$B645-SUM($G646:CZ646),0)*CHOOSE($D644,1,Параметры!CZ$59,Параметры!CZ$65)</f>
        <v>0</v>
      </c>
      <c r="DA653" s="169">
        <f>MAX(SUM($G644:DA644)+$B645-SUM($G646:DA646),0)*CHOOSE($D644,1,Параметры!DA$59,Параметры!DA$65)</f>
        <v>0</v>
      </c>
      <c r="DB653" s="169">
        <f>MAX(SUM($G644:DB644)+$B645-SUM($G646:DB646),0)*CHOOSE($D644,1,Параметры!DB$59,Параметры!DB$65)</f>
        <v>0</v>
      </c>
      <c r="DC653" s="169">
        <f>MAX(SUM($G644:DC644)+$B645-SUM($G646:DC646),0)*CHOOSE($D644,1,Параметры!DC$59,Параметры!DC$65)</f>
        <v>0</v>
      </c>
      <c r="DD653" s="169">
        <f>MAX(SUM($G644:DD644)+$B645-SUM($G646:DD646),0)*CHOOSE($D644,1,Параметры!DD$59,Параметры!DD$65)</f>
        <v>0</v>
      </c>
      <c r="DE653" s="169">
        <f>MAX(SUM($G644:DE644)+$B645-SUM($G646:DE646),0)*CHOOSE($D644,1,Параметры!DE$59,Параметры!DE$65)</f>
        <v>0</v>
      </c>
      <c r="DF653" s="169">
        <f>MAX(SUM($G644:DF644)+$B645-SUM($G646:DF646),0)*CHOOSE($D644,1,Параметры!DF$59,Параметры!DF$65)</f>
        <v>0</v>
      </c>
      <c r="DG653" s="169">
        <f>MAX(SUM($G644:DG644)+$B645-SUM($G646:DG646),0)*CHOOSE($D644,1,Параметры!DG$59,Параметры!DG$65)</f>
        <v>0</v>
      </c>
      <c r="DH653" s="169">
        <f>MAX(SUM($G644:DH644)+$B645-SUM($G646:DH646),0)*CHOOSE($D644,1,Параметры!DH$59,Параметры!DH$65)</f>
        <v>0</v>
      </c>
      <c r="DI653" s="169">
        <f>MAX(SUM($G644:DI644)+$B645-SUM($G646:DI646),0)*CHOOSE($D644,1,Параметры!DI$59,Параметры!DI$65)</f>
        <v>0</v>
      </c>
      <c r="DJ653" s="169">
        <f>MAX(SUM($G644:DJ644)+$B645-SUM($G646:DJ646),0)*CHOOSE($D644,1,Параметры!DJ$59,Параметры!DJ$65)</f>
        <v>0</v>
      </c>
      <c r="DK653" s="169">
        <f>MAX(SUM($G644:DK644)+$B645-SUM($G646:DK646),0)*CHOOSE($D644,1,Параметры!DK$59,Параметры!DK$65)</f>
        <v>0</v>
      </c>
      <c r="DL653" s="169">
        <f>MAX(SUM($G644:DL644)+$B645-SUM($G646:DL646),0)*CHOOSE($D644,1,Параметры!DL$59,Параметры!DL$65)</f>
        <v>0</v>
      </c>
      <c r="DM653" s="169">
        <f>MAX(SUM($G644:DM644)+$B645-SUM($G646:DM646),0)*CHOOSE($D644,1,Параметры!DM$59,Параметры!DM$65)</f>
        <v>0</v>
      </c>
      <c r="DN653" s="169">
        <f>MAX(SUM($G644:DN644)+$B645-SUM($G646:DN646),0)*CHOOSE($D644,1,Параметры!DN$59,Параметры!DN$65)</f>
        <v>0</v>
      </c>
      <c r="DO653" s="169">
        <f>MAX(SUM($G644:DO644)+$B645-SUM($G646:DO646),0)*CHOOSE($D644,1,Параметры!DO$59,Параметры!DO$65)</f>
        <v>0</v>
      </c>
      <c r="DP653" s="169">
        <f>MAX(SUM($G644:DP644)+$B645-SUM($G646:DP646),0)*CHOOSE($D644,1,Параметры!DP$59,Параметры!DP$65)</f>
        <v>0</v>
      </c>
      <c r="DQ653" s="169">
        <f>MAX(SUM($G644:DQ644)+$B645-SUM($G646:DQ646),0)*CHOOSE($D644,1,Параметры!DQ$59,Параметры!DQ$65)</f>
        <v>0</v>
      </c>
      <c r="DR653" s="169">
        <f>MAX(SUM($G644:DR644)+$B645-SUM($G646:DR646),0)*CHOOSE($D644,1,Параметры!DR$59,Параметры!DR$65)</f>
        <v>0</v>
      </c>
      <c r="DS653" s="169">
        <f>MAX(SUM($G644:DS644)+$B645-SUM($G646:DS646),0)*CHOOSE($D644,1,Параметры!DS$59,Параметры!DS$65)</f>
        <v>0</v>
      </c>
      <c r="DT653" s="169">
        <f>MAX(SUM($G644:DT644)+$B645-SUM($G646:DT646),0)*CHOOSE($D644,1,Параметры!DT$59,Параметры!DT$65)</f>
        <v>0</v>
      </c>
      <c r="DU653" s="169">
        <f>MAX(SUM($G644:DU644)+$B645-SUM($G646:DU646),0)*CHOOSE($D644,1,Параметры!DU$59,Параметры!DU$65)</f>
        <v>0</v>
      </c>
      <c r="DV653" s="169">
        <f>MAX(SUM($G644:DV644)+$B645-SUM($G646:DV646),0)*CHOOSE($D644,1,Параметры!DV$59,Параметры!DV$65)</f>
        <v>0</v>
      </c>
      <c r="DW653" s="169"/>
      <c r="DX653" s="170"/>
    </row>
    <row r="654" spans="1:128" hidden="1" outlineLevel="1" x14ac:dyDescent="0.2">
      <c r="A654" s="168" t="str">
        <f ca="1">Language!A$890</f>
        <v>кредиторская задолженность</v>
      </c>
      <c r="B654" s="154"/>
      <c r="C654" s="147" t="str">
        <f t="shared" ca="1" si="1199"/>
        <v>тыс. руб.</v>
      </c>
      <c r="D654" s="158">
        <v>1</v>
      </c>
      <c r="E654" s="154" t="s">
        <v>700</v>
      </c>
      <c r="F654" s="6" t="s">
        <v>3083</v>
      </c>
      <c r="G654" s="169">
        <f>MAX(SUM($G646:G646)-SUM($G644:G644)-$B645,0)*CHOOSE($D644,1,Параметры!G$59,Параметры!G$65)*(1+G648)</f>
        <v>0</v>
      </c>
      <c r="H654" s="169">
        <f>MAX(SUM($G646:H646)-SUM($G644:H644)-$B645,0)*CHOOSE($D644,1,Параметры!H$59,Параметры!H$65)*(1+H648)</f>
        <v>0</v>
      </c>
      <c r="I654" s="169">
        <f>MAX(SUM($G646:I646)-SUM($G644:I644)-$B645,0)*CHOOSE($D644,1,Параметры!I$59,Параметры!I$65)*(1+I648)</f>
        <v>0</v>
      </c>
      <c r="J654" s="169">
        <f>MAX(SUM($G646:J646)-SUM($G644:J644)-$B645,0)*CHOOSE($D644,1,Параметры!J$59,Параметры!J$65)*(1+J648)</f>
        <v>0</v>
      </c>
      <c r="K654" s="169">
        <f>MAX(SUM($G646:K646)-SUM($G644:K644)-$B645,0)*CHOOSE($D644,1,Параметры!K$59,Параметры!K$65)*(1+K648)</f>
        <v>0</v>
      </c>
      <c r="L654" s="169">
        <f>MAX(SUM($G646:L646)-SUM($G644:L644)-$B645,0)*CHOOSE($D644,1,Параметры!L$59,Параметры!L$65)*(1+L648)</f>
        <v>0</v>
      </c>
      <c r="M654" s="169">
        <f>MAX(SUM($G646:M646)-SUM($G644:M644)-$B645,0)*CHOOSE($D644,1,Параметры!M$59,Параметры!M$65)*(1+M648)</f>
        <v>0</v>
      </c>
      <c r="N654" s="169">
        <f>MAX(SUM($G646:N646)-SUM($G644:N644)-$B645,0)*CHOOSE($D644,1,Параметры!N$59,Параметры!N$65)*(1+N648)</f>
        <v>0</v>
      </c>
      <c r="O654" s="169">
        <f>MAX(SUM($G646:O646)-SUM($G644:O644)-$B645,0)*CHOOSE($D644,1,Параметры!O$59,Параметры!O$65)*(1+O648)</f>
        <v>0</v>
      </c>
      <c r="P654" s="169">
        <f>MAX(SUM($G646:P646)-SUM($G644:P644)-$B645,0)*CHOOSE($D644,1,Параметры!P$59,Параметры!P$65)*(1+P648)</f>
        <v>0</v>
      </c>
      <c r="Q654" s="169">
        <f>MAX(SUM($G646:Q646)-SUM($G644:Q644)-$B645,0)*CHOOSE($D644,1,Параметры!Q$59,Параметры!Q$65)*(1+Q648)</f>
        <v>0</v>
      </c>
      <c r="R654" s="169">
        <f>MAX(SUM($G646:R646)-SUM($G644:R644)-$B645,0)*CHOOSE($D644,1,Параметры!R$59,Параметры!R$65)*(1+R648)</f>
        <v>0</v>
      </c>
      <c r="S654" s="169">
        <f>MAX(SUM($G646:S646)-SUM($G644:S644)-$B645,0)*CHOOSE($D644,1,Параметры!S$59,Параметры!S$65)*(1+S648)</f>
        <v>0</v>
      </c>
      <c r="T654" s="169">
        <f>MAX(SUM($G646:T646)-SUM($G644:T644)-$B645,0)*CHOOSE($D644,1,Параметры!T$59,Параметры!T$65)*(1+T648)</f>
        <v>0</v>
      </c>
      <c r="U654" s="169">
        <f>MAX(SUM($G646:U646)-SUM($G644:U644)-$B645,0)*CHOOSE($D644,1,Параметры!U$59,Параметры!U$65)*(1+U648)</f>
        <v>0</v>
      </c>
      <c r="V654" s="169">
        <f>MAX(SUM($G646:V646)-SUM($G644:V644)-$B645,0)*CHOOSE($D644,1,Параметры!V$59,Параметры!V$65)*(1+V648)</f>
        <v>0</v>
      </c>
      <c r="W654" s="169">
        <f>MAX(SUM($G646:W646)-SUM($G644:W644)-$B645,0)*CHOOSE($D644,1,Параметры!W$59,Параметры!W$65)*(1+W648)</f>
        <v>0</v>
      </c>
      <c r="X654" s="169">
        <f>MAX(SUM($G646:X646)-SUM($G644:X644)-$B645,0)*CHOOSE($D644,1,Параметры!X$59,Параметры!X$65)*(1+X648)</f>
        <v>0</v>
      </c>
      <c r="Y654" s="169">
        <f>MAX(SUM($G646:Y646)-SUM($G644:Y644)-$B645,0)*CHOOSE($D644,1,Параметры!Y$59,Параметры!Y$65)*(1+Y648)</f>
        <v>0</v>
      </c>
      <c r="Z654" s="169">
        <f>MAX(SUM($G646:Z646)-SUM($G644:Z644)-$B645,0)*CHOOSE($D644,1,Параметры!Z$59,Параметры!Z$65)*(1+Z648)</f>
        <v>0</v>
      </c>
      <c r="AA654" s="169">
        <f>MAX(SUM($G646:AA646)-SUM($G644:AA644)-$B645,0)*CHOOSE($D644,1,Параметры!AA$59,Параметры!AA$65)*(1+AA648)</f>
        <v>0</v>
      </c>
      <c r="AB654" s="169">
        <f>MAX(SUM($G646:AB646)-SUM($G644:AB644)-$B645,0)*CHOOSE($D644,1,Параметры!AB$59,Параметры!AB$65)*(1+AB648)</f>
        <v>0</v>
      </c>
      <c r="AC654" s="169">
        <f>MAX(SUM($G646:AC646)-SUM($G644:AC644)-$B645,0)*CHOOSE($D644,1,Параметры!AC$59,Параметры!AC$65)*(1+AC648)</f>
        <v>0</v>
      </c>
      <c r="AD654" s="169">
        <f>MAX(SUM($G646:AD646)-SUM($G644:AD644)-$B645,0)*CHOOSE($D644,1,Параметры!AD$59,Параметры!AD$65)*(1+AD648)</f>
        <v>0</v>
      </c>
      <c r="AE654" s="169">
        <f>MAX(SUM($G646:AE646)-SUM($G644:AE644)-$B645,0)*CHOOSE($D644,1,Параметры!AE$59,Параметры!AE$65)*(1+AE648)</f>
        <v>0</v>
      </c>
      <c r="AF654" s="169">
        <f>MAX(SUM($G646:AF646)-SUM($G644:AF644)-$B645,0)*CHOOSE($D644,1,Параметры!AF$59,Параметры!AF$65)*(1+AF648)</f>
        <v>0</v>
      </c>
      <c r="AG654" s="169">
        <f>MAX(SUM($G646:AG646)-SUM($G644:AG644)-$B645,0)*CHOOSE($D644,1,Параметры!AG$59,Параметры!AG$65)*(1+AG648)</f>
        <v>0</v>
      </c>
      <c r="AH654" s="169">
        <f>MAX(SUM($G646:AH646)-SUM($G644:AH644)-$B645,0)*CHOOSE($D644,1,Параметры!AH$59,Параметры!AH$65)*(1+AH648)</f>
        <v>0</v>
      </c>
      <c r="AI654" s="169">
        <f>MAX(SUM($G646:AI646)-SUM($G644:AI644)-$B645,0)*CHOOSE($D644,1,Параметры!AI$59,Параметры!AI$65)*(1+AI648)</f>
        <v>0</v>
      </c>
      <c r="AJ654" s="169">
        <f>MAX(SUM($G646:AJ646)-SUM($G644:AJ644)-$B645,0)*CHOOSE($D644,1,Параметры!AJ$59,Параметры!AJ$65)*(1+AJ648)</f>
        <v>0</v>
      </c>
      <c r="AK654" s="169">
        <f>MAX(SUM($G646:AK646)-SUM($G644:AK644)-$B645,0)*CHOOSE($D644,1,Параметры!AK$59,Параметры!AK$65)*(1+AK648)</f>
        <v>0</v>
      </c>
      <c r="AL654" s="169">
        <f>MAX(SUM($G646:AL646)-SUM($G644:AL644)-$B645,0)*CHOOSE($D644,1,Параметры!AL$59,Параметры!AL$65)*(1+AL648)</f>
        <v>0</v>
      </c>
      <c r="AM654" s="169">
        <f>MAX(SUM($G646:AM646)-SUM($G644:AM644)-$B645,0)*CHOOSE($D644,1,Параметры!AM$59,Параметры!AM$65)*(1+AM648)</f>
        <v>0</v>
      </c>
      <c r="AN654" s="169">
        <f>MAX(SUM($G646:AN646)-SUM($G644:AN644)-$B645,0)*CHOOSE($D644,1,Параметры!AN$59,Параметры!AN$65)*(1+AN648)</f>
        <v>0</v>
      </c>
      <c r="AO654" s="169">
        <f>MAX(SUM($G646:AO646)-SUM($G644:AO644)-$B645,0)*CHOOSE($D644,1,Параметры!AO$59,Параметры!AO$65)*(1+AO648)</f>
        <v>0</v>
      </c>
      <c r="AP654" s="169">
        <f>MAX(SUM($G646:AP646)-SUM($G644:AP644)-$B645,0)*CHOOSE($D644,1,Параметры!AP$59,Параметры!AP$65)*(1+AP648)</f>
        <v>0</v>
      </c>
      <c r="AQ654" s="169">
        <f>MAX(SUM($G646:AQ646)-SUM($G644:AQ644)-$B645,0)*CHOOSE($D644,1,Параметры!AQ$59,Параметры!AQ$65)*(1+AQ648)</f>
        <v>0</v>
      </c>
      <c r="AR654" s="169">
        <f>MAX(SUM($G646:AR646)-SUM($G644:AR644)-$B645,0)*CHOOSE($D644,1,Параметры!AR$59,Параметры!AR$65)*(1+AR648)</f>
        <v>0</v>
      </c>
      <c r="AS654" s="169">
        <f>MAX(SUM($G646:AS646)-SUM($G644:AS644)-$B645,0)*CHOOSE($D644,1,Параметры!AS$59,Параметры!AS$65)*(1+AS648)</f>
        <v>0</v>
      </c>
      <c r="AT654" s="169">
        <f>MAX(SUM($G646:AT646)-SUM($G644:AT644)-$B645,0)*CHOOSE($D644,1,Параметры!AT$59,Параметры!AT$65)*(1+AT648)</f>
        <v>0</v>
      </c>
      <c r="AU654" s="169">
        <f>MAX(SUM($G646:AU646)-SUM($G644:AU644)-$B645,0)*CHOOSE($D644,1,Параметры!AU$59,Параметры!AU$65)*(1+AU648)</f>
        <v>0</v>
      </c>
      <c r="AV654" s="169">
        <f>MAX(SUM($G646:AV646)-SUM($G644:AV644)-$B645,0)*CHOOSE($D644,1,Параметры!AV$59,Параметры!AV$65)*(1+AV648)</f>
        <v>0</v>
      </c>
      <c r="AW654" s="169">
        <f>MAX(SUM($G646:AW646)-SUM($G644:AW644)-$B645,0)*CHOOSE($D644,1,Параметры!AW$59,Параметры!AW$65)*(1+AW648)</f>
        <v>0</v>
      </c>
      <c r="AX654" s="169">
        <f>MAX(SUM($G646:AX646)-SUM($G644:AX644)-$B645,0)*CHOOSE($D644,1,Параметры!AX$59,Параметры!AX$65)*(1+AX648)</f>
        <v>0</v>
      </c>
      <c r="AY654" s="169">
        <f>MAX(SUM($G646:AY646)-SUM($G644:AY644)-$B645,0)*CHOOSE($D644,1,Параметры!AY$59,Параметры!AY$65)*(1+AY648)</f>
        <v>0</v>
      </c>
      <c r="AZ654" s="169">
        <f>MAX(SUM($G646:AZ646)-SUM($G644:AZ644)-$B645,0)*CHOOSE($D644,1,Параметры!AZ$59,Параметры!AZ$65)*(1+AZ648)</f>
        <v>0</v>
      </c>
      <c r="BA654" s="169">
        <f>MAX(SUM($G646:BA646)-SUM($G644:BA644)-$B645,0)*CHOOSE($D644,1,Параметры!BA$59,Параметры!BA$65)*(1+BA648)</f>
        <v>0</v>
      </c>
      <c r="BB654" s="169">
        <f>MAX(SUM($G646:BB646)-SUM($G644:BB644)-$B645,0)*CHOOSE($D644,1,Параметры!BB$59,Параметры!BB$65)*(1+BB648)</f>
        <v>0</v>
      </c>
      <c r="BC654" s="169">
        <f>MAX(SUM($G646:BC646)-SUM($G644:BC644)-$B645,0)*CHOOSE($D644,1,Параметры!BC$59,Параметры!BC$65)*(1+BC648)</f>
        <v>0</v>
      </c>
      <c r="BD654" s="169">
        <f>MAX(SUM($G646:BD646)-SUM($G644:BD644)-$B645,0)*CHOOSE($D644,1,Параметры!BD$59,Параметры!BD$65)*(1+BD648)</f>
        <v>0</v>
      </c>
      <c r="BE654" s="169">
        <f>MAX(SUM($G646:BE646)-SUM($G644:BE644)-$B645,0)*CHOOSE($D644,1,Параметры!BE$59,Параметры!BE$65)*(1+BE648)</f>
        <v>0</v>
      </c>
      <c r="BF654" s="169">
        <f>MAX(SUM($G646:BF646)-SUM($G644:BF644)-$B645,0)*CHOOSE($D644,1,Параметры!BF$59,Параметры!BF$65)*(1+BF648)</f>
        <v>0</v>
      </c>
      <c r="BG654" s="169">
        <f>MAX(SUM($G646:BG646)-SUM($G644:BG644)-$B645,0)*CHOOSE($D644,1,Параметры!BG$59,Параметры!BG$65)*(1+BG648)</f>
        <v>0</v>
      </c>
      <c r="BH654" s="169">
        <f>MAX(SUM($G646:BH646)-SUM($G644:BH644)-$B645,0)*CHOOSE($D644,1,Параметры!BH$59,Параметры!BH$65)*(1+BH648)</f>
        <v>0</v>
      </c>
      <c r="BI654" s="169">
        <f>MAX(SUM($G646:BI646)-SUM($G644:BI644)-$B645,0)*CHOOSE($D644,1,Параметры!BI$59,Параметры!BI$65)*(1+BI648)</f>
        <v>0</v>
      </c>
      <c r="BJ654" s="169">
        <f>MAX(SUM($G646:BJ646)-SUM($G644:BJ644)-$B645,0)*CHOOSE($D644,1,Параметры!BJ$59,Параметры!BJ$65)*(1+BJ648)</f>
        <v>0</v>
      </c>
      <c r="BK654" s="169">
        <f>MAX(SUM($G646:BK646)-SUM($G644:BK644)-$B645,0)*CHOOSE($D644,1,Параметры!BK$59,Параметры!BK$65)*(1+BK648)</f>
        <v>0</v>
      </c>
      <c r="BL654" s="169">
        <f>MAX(SUM($G646:BL646)-SUM($G644:BL644)-$B645,0)*CHOOSE($D644,1,Параметры!BL$59,Параметры!BL$65)*(1+BL648)</f>
        <v>0</v>
      </c>
      <c r="BM654" s="169">
        <f>MAX(SUM($G646:BM646)-SUM($G644:BM644)-$B645,0)*CHOOSE($D644,1,Параметры!BM$59,Параметры!BM$65)*(1+BM648)</f>
        <v>0</v>
      </c>
      <c r="BN654" s="169">
        <f>MAX(SUM($G646:BN646)-SUM($G644:BN644)-$B645,0)*CHOOSE($D644,1,Параметры!BN$59,Параметры!BN$65)*(1+BN648)</f>
        <v>0</v>
      </c>
      <c r="BO654" s="169">
        <f>MAX(SUM($G646:BO646)-SUM($G644:BO644)-$B645,0)*CHOOSE($D644,1,Параметры!BO$59,Параметры!BO$65)*(1+BO648)</f>
        <v>0</v>
      </c>
      <c r="BP654" s="169">
        <f>MAX(SUM($G646:BP646)-SUM($G644:BP644)-$B645,0)*CHOOSE($D644,1,Параметры!BP$59,Параметры!BP$65)*(1+BP648)</f>
        <v>0</v>
      </c>
      <c r="BQ654" s="169">
        <f>MAX(SUM($G646:BQ646)-SUM($G644:BQ644)-$B645,0)*CHOOSE($D644,1,Параметры!BQ$59,Параметры!BQ$65)*(1+BQ648)</f>
        <v>0</v>
      </c>
      <c r="BR654" s="169">
        <f>MAX(SUM($G646:BR646)-SUM($G644:BR644)-$B645,0)*CHOOSE($D644,1,Параметры!BR$59,Параметры!BR$65)*(1+BR648)</f>
        <v>0</v>
      </c>
      <c r="BS654" s="169">
        <f>MAX(SUM($G646:BS646)-SUM($G644:BS644)-$B645,0)*CHOOSE($D644,1,Параметры!BS$59,Параметры!BS$65)*(1+BS648)</f>
        <v>0</v>
      </c>
      <c r="BT654" s="169">
        <f>MAX(SUM($G646:BT646)-SUM($G644:BT644)-$B645,0)*CHOOSE($D644,1,Параметры!BT$59,Параметры!BT$65)*(1+BT648)</f>
        <v>0</v>
      </c>
      <c r="BU654" s="169">
        <f>MAX(SUM($G646:BU646)-SUM($G644:BU644)-$B645,0)*CHOOSE($D644,1,Параметры!BU$59,Параметры!BU$65)*(1+BU648)</f>
        <v>0</v>
      </c>
      <c r="BV654" s="169">
        <f>MAX(SUM($G646:BV646)-SUM($G644:BV644)-$B645,0)*CHOOSE($D644,1,Параметры!BV$59,Параметры!BV$65)*(1+BV648)</f>
        <v>0</v>
      </c>
      <c r="BW654" s="169">
        <f>MAX(SUM($G646:BW646)-SUM($G644:BW644)-$B645,0)*CHOOSE($D644,1,Параметры!BW$59,Параметры!BW$65)*(1+BW648)</f>
        <v>0</v>
      </c>
      <c r="BX654" s="169">
        <f>MAX(SUM($G646:BX646)-SUM($G644:BX644)-$B645,0)*CHOOSE($D644,1,Параметры!BX$59,Параметры!BX$65)*(1+BX648)</f>
        <v>0</v>
      </c>
      <c r="BY654" s="169">
        <f>MAX(SUM($G646:BY646)-SUM($G644:BY644)-$B645,0)*CHOOSE($D644,1,Параметры!BY$59,Параметры!BY$65)*(1+BY648)</f>
        <v>0</v>
      </c>
      <c r="BZ654" s="169">
        <f>MAX(SUM($G646:BZ646)-SUM($G644:BZ644)-$B645,0)*CHOOSE($D644,1,Параметры!BZ$59,Параметры!BZ$65)*(1+BZ648)</f>
        <v>0</v>
      </c>
      <c r="CA654" s="169">
        <f>MAX(SUM($G646:CA646)-SUM($G644:CA644)-$B645,0)*CHOOSE($D644,1,Параметры!CA$59,Параметры!CA$65)*(1+CA648)</f>
        <v>0</v>
      </c>
      <c r="CB654" s="169">
        <f>MAX(SUM($G646:CB646)-SUM($G644:CB644)-$B645,0)*CHOOSE($D644,1,Параметры!CB$59,Параметры!CB$65)*(1+CB648)</f>
        <v>0</v>
      </c>
      <c r="CC654" s="169">
        <f>MAX(SUM($G646:CC646)-SUM($G644:CC644)-$B645,0)*CHOOSE($D644,1,Параметры!CC$59,Параметры!CC$65)*(1+CC648)</f>
        <v>0</v>
      </c>
      <c r="CD654" s="169">
        <f>MAX(SUM($G646:CD646)-SUM($G644:CD644)-$B645,0)*CHOOSE($D644,1,Параметры!CD$59,Параметры!CD$65)*(1+CD648)</f>
        <v>0</v>
      </c>
      <c r="CE654" s="169">
        <f>MAX(SUM($G646:CE646)-SUM($G644:CE644)-$B645,0)*CHOOSE($D644,1,Параметры!CE$59,Параметры!CE$65)*(1+CE648)</f>
        <v>0</v>
      </c>
      <c r="CF654" s="169">
        <f>MAX(SUM($G646:CF646)-SUM($G644:CF644)-$B645,0)*CHOOSE($D644,1,Параметры!CF$59,Параметры!CF$65)*(1+CF648)</f>
        <v>0</v>
      </c>
      <c r="CG654" s="169">
        <f>MAX(SUM($G646:CG646)-SUM($G644:CG644)-$B645,0)*CHOOSE($D644,1,Параметры!CG$59,Параметры!CG$65)*(1+CG648)</f>
        <v>0</v>
      </c>
      <c r="CH654" s="169">
        <f>MAX(SUM($G646:CH646)-SUM($G644:CH644)-$B645,0)*CHOOSE($D644,1,Параметры!CH$59,Параметры!CH$65)*(1+CH648)</f>
        <v>0</v>
      </c>
      <c r="CI654" s="169">
        <f>MAX(SUM($G646:CI646)-SUM($G644:CI644)-$B645,0)*CHOOSE($D644,1,Параметры!CI$59,Параметры!CI$65)*(1+CI648)</f>
        <v>0</v>
      </c>
      <c r="CJ654" s="169">
        <f>MAX(SUM($G646:CJ646)-SUM($G644:CJ644)-$B645,0)*CHOOSE($D644,1,Параметры!CJ$59,Параметры!CJ$65)*(1+CJ648)</f>
        <v>0</v>
      </c>
      <c r="CK654" s="169">
        <f>MAX(SUM($G646:CK646)-SUM($G644:CK644)-$B645,0)*CHOOSE($D644,1,Параметры!CK$59,Параметры!CK$65)*(1+CK648)</f>
        <v>0</v>
      </c>
      <c r="CL654" s="169">
        <f>MAX(SUM($G646:CL646)-SUM($G644:CL644)-$B645,0)*CHOOSE($D644,1,Параметры!CL$59,Параметры!CL$65)*(1+CL648)</f>
        <v>0</v>
      </c>
      <c r="CM654" s="169">
        <f>MAX(SUM($G646:CM646)-SUM($G644:CM644)-$B645,0)*CHOOSE($D644,1,Параметры!CM$59,Параметры!CM$65)*(1+CM648)</f>
        <v>0</v>
      </c>
      <c r="CN654" s="169">
        <f>MAX(SUM($G646:CN646)-SUM($G644:CN644)-$B645,0)*CHOOSE($D644,1,Параметры!CN$59,Параметры!CN$65)*(1+CN648)</f>
        <v>0</v>
      </c>
      <c r="CO654" s="169">
        <f>MAX(SUM($G646:CO646)-SUM($G644:CO644)-$B645,0)*CHOOSE($D644,1,Параметры!CO$59,Параметры!CO$65)*(1+CO648)</f>
        <v>0</v>
      </c>
      <c r="CP654" s="169">
        <f>MAX(SUM($G646:CP646)-SUM($G644:CP644)-$B645,0)*CHOOSE($D644,1,Параметры!CP$59,Параметры!CP$65)*(1+CP648)</f>
        <v>0</v>
      </c>
      <c r="CQ654" s="169">
        <f>MAX(SUM($G646:CQ646)-SUM($G644:CQ644)-$B645,0)*CHOOSE($D644,1,Параметры!CQ$59,Параметры!CQ$65)*(1+CQ648)</f>
        <v>0</v>
      </c>
      <c r="CR654" s="169">
        <f>MAX(SUM($G646:CR646)-SUM($G644:CR644)-$B645,0)*CHOOSE($D644,1,Параметры!CR$59,Параметры!CR$65)*(1+CR648)</f>
        <v>0</v>
      </c>
      <c r="CS654" s="169">
        <f>MAX(SUM($G646:CS646)-SUM($G644:CS644)-$B645,0)*CHOOSE($D644,1,Параметры!CS$59,Параметры!CS$65)*(1+CS648)</f>
        <v>0</v>
      </c>
      <c r="CT654" s="169">
        <f>MAX(SUM($G646:CT646)-SUM($G644:CT644)-$B645,0)*CHOOSE($D644,1,Параметры!CT$59,Параметры!CT$65)*(1+CT648)</f>
        <v>0</v>
      </c>
      <c r="CU654" s="169">
        <f>MAX(SUM($G646:CU646)-SUM($G644:CU644)-$B645,0)*CHOOSE($D644,1,Параметры!CU$59,Параметры!CU$65)*(1+CU648)</f>
        <v>0</v>
      </c>
      <c r="CV654" s="169">
        <f>MAX(SUM($G646:CV646)-SUM($G644:CV644)-$B645,0)*CHOOSE($D644,1,Параметры!CV$59,Параметры!CV$65)*(1+CV648)</f>
        <v>0</v>
      </c>
      <c r="CW654" s="169">
        <f>MAX(SUM($G646:CW646)-SUM($G644:CW644)-$B645,0)*CHOOSE($D644,1,Параметры!CW$59,Параметры!CW$65)*(1+CW648)</f>
        <v>0</v>
      </c>
      <c r="CX654" s="169">
        <f>MAX(SUM($G646:CX646)-SUM($G644:CX644)-$B645,0)*CHOOSE($D644,1,Параметры!CX$59,Параметры!CX$65)*(1+CX648)</f>
        <v>0</v>
      </c>
      <c r="CY654" s="169">
        <f>MAX(SUM($G646:CY646)-SUM($G644:CY644)-$B645,0)*CHOOSE($D644,1,Параметры!CY$59,Параметры!CY$65)*(1+CY648)</f>
        <v>0</v>
      </c>
      <c r="CZ654" s="169">
        <f>MAX(SUM($G646:CZ646)-SUM($G644:CZ644)-$B645,0)*CHOOSE($D644,1,Параметры!CZ$59,Параметры!CZ$65)*(1+CZ648)</f>
        <v>0</v>
      </c>
      <c r="DA654" s="169">
        <f>MAX(SUM($G646:DA646)-SUM($G644:DA644)-$B645,0)*CHOOSE($D644,1,Параметры!DA$59,Параметры!DA$65)*(1+DA648)</f>
        <v>0</v>
      </c>
      <c r="DB654" s="169">
        <f>MAX(SUM($G646:DB646)-SUM($G644:DB644)-$B645,0)*CHOOSE($D644,1,Параметры!DB$59,Параметры!DB$65)*(1+DB648)</f>
        <v>0</v>
      </c>
      <c r="DC654" s="169">
        <f>MAX(SUM($G646:DC646)-SUM($G644:DC644)-$B645,0)*CHOOSE($D644,1,Параметры!DC$59,Параметры!DC$65)*(1+DC648)</f>
        <v>0</v>
      </c>
      <c r="DD654" s="169">
        <f>MAX(SUM($G646:DD646)-SUM($G644:DD644)-$B645,0)*CHOOSE($D644,1,Параметры!DD$59,Параметры!DD$65)*(1+DD648)</f>
        <v>0</v>
      </c>
      <c r="DE654" s="169">
        <f>MAX(SUM($G646:DE646)-SUM($G644:DE644)-$B645,0)*CHOOSE($D644,1,Параметры!DE$59,Параметры!DE$65)*(1+DE648)</f>
        <v>0</v>
      </c>
      <c r="DF654" s="169">
        <f>MAX(SUM($G646:DF646)-SUM($G644:DF644)-$B645,0)*CHOOSE($D644,1,Параметры!DF$59,Параметры!DF$65)*(1+DF648)</f>
        <v>0</v>
      </c>
      <c r="DG654" s="169">
        <f>MAX(SUM($G646:DG646)-SUM($G644:DG644)-$B645,0)*CHOOSE($D644,1,Параметры!DG$59,Параметры!DG$65)*(1+DG648)</f>
        <v>0</v>
      </c>
      <c r="DH654" s="169">
        <f>MAX(SUM($G646:DH646)-SUM($G644:DH644)-$B645,0)*CHOOSE($D644,1,Параметры!DH$59,Параметры!DH$65)*(1+DH648)</f>
        <v>0</v>
      </c>
      <c r="DI654" s="169">
        <f>MAX(SUM($G646:DI646)-SUM($G644:DI644)-$B645,0)*CHOOSE($D644,1,Параметры!DI$59,Параметры!DI$65)*(1+DI648)</f>
        <v>0</v>
      </c>
      <c r="DJ654" s="169">
        <f>MAX(SUM($G646:DJ646)-SUM($G644:DJ644)-$B645,0)*CHOOSE($D644,1,Параметры!DJ$59,Параметры!DJ$65)*(1+DJ648)</f>
        <v>0</v>
      </c>
      <c r="DK654" s="169">
        <f>MAX(SUM($G646:DK646)-SUM($G644:DK644)-$B645,0)*CHOOSE($D644,1,Параметры!DK$59,Параметры!DK$65)*(1+DK648)</f>
        <v>0</v>
      </c>
      <c r="DL654" s="169">
        <f>MAX(SUM($G646:DL646)-SUM($G644:DL644)-$B645,0)*CHOOSE($D644,1,Параметры!DL$59,Параметры!DL$65)*(1+DL648)</f>
        <v>0</v>
      </c>
      <c r="DM654" s="169">
        <f>MAX(SUM($G646:DM646)-SUM($G644:DM644)-$B645,0)*CHOOSE($D644,1,Параметры!DM$59,Параметры!DM$65)*(1+DM648)</f>
        <v>0</v>
      </c>
      <c r="DN654" s="169">
        <f>MAX(SUM($G646:DN646)-SUM($G644:DN644)-$B645,0)*CHOOSE($D644,1,Параметры!DN$59,Параметры!DN$65)*(1+DN648)</f>
        <v>0</v>
      </c>
      <c r="DO654" s="169">
        <f>MAX(SUM($G646:DO646)-SUM($G644:DO644)-$B645,0)*CHOOSE($D644,1,Параметры!DO$59,Параметры!DO$65)*(1+DO648)</f>
        <v>0</v>
      </c>
      <c r="DP654" s="169">
        <f>MAX(SUM($G646:DP646)-SUM($G644:DP644)-$B645,0)*CHOOSE($D644,1,Параметры!DP$59,Параметры!DP$65)*(1+DP648)</f>
        <v>0</v>
      </c>
      <c r="DQ654" s="169">
        <f>MAX(SUM($G646:DQ646)-SUM($G644:DQ644)-$B645,0)*CHOOSE($D644,1,Параметры!DQ$59,Параметры!DQ$65)*(1+DQ648)</f>
        <v>0</v>
      </c>
      <c r="DR654" s="169">
        <f>MAX(SUM($G646:DR646)-SUM($G644:DR644)-$B645,0)*CHOOSE($D644,1,Параметры!DR$59,Параметры!DR$65)*(1+DR648)</f>
        <v>0</v>
      </c>
      <c r="DS654" s="169">
        <f>MAX(SUM($G646:DS646)-SUM($G644:DS644)-$B645,0)*CHOOSE($D644,1,Параметры!DS$59,Параметры!DS$65)*(1+DS648)</f>
        <v>0</v>
      </c>
      <c r="DT654" s="169">
        <f>MAX(SUM($G646:DT646)-SUM($G644:DT644)-$B645,0)*CHOOSE($D644,1,Параметры!DT$59,Параметры!DT$65)*(1+DT648)</f>
        <v>0</v>
      </c>
      <c r="DU654" s="169">
        <f>MAX(SUM($G646:DU646)-SUM($G644:DU644)-$B645,0)*CHOOSE($D644,1,Параметры!DU$59,Параметры!DU$65)*(1+DU648)</f>
        <v>0</v>
      </c>
      <c r="DV654" s="169">
        <f>MAX(SUM($G646:DV646)-SUM($G644:DV644)-$B645,0)*CHOOSE($D644,1,Параметры!DV$59,Параметры!DV$65)*(1+DV648)</f>
        <v>0</v>
      </c>
      <c r="DW654" s="169"/>
      <c r="DX654" s="170"/>
    </row>
    <row r="655" spans="1:128" hidden="1" outlineLevel="1" x14ac:dyDescent="0.2">
      <c r="A655" s="168" t="str">
        <f ca="1">Language!A$1501</f>
        <v>НДС к кредиторской задолженности</v>
      </c>
      <c r="B655" s="154"/>
      <c r="C655" s="147" t="str">
        <f t="shared" ca="1" si="1199"/>
        <v>тыс. руб.</v>
      </c>
      <c r="D655" s="158">
        <v>1</v>
      </c>
      <c r="E655" s="154" t="s">
        <v>1888</v>
      </c>
      <c r="F655" s="6" t="s">
        <v>3083</v>
      </c>
      <c r="G655" s="169">
        <f>MAX(SUM($G659:G659)-SUM($G658:G658),0)</f>
        <v>0</v>
      </c>
      <c r="H655" s="169">
        <f>MAX(SUM($G659:H659)-SUM($G658:H658),0)</f>
        <v>0</v>
      </c>
      <c r="I655" s="169">
        <f>MAX(SUM($G659:I659)-SUM($G658:I658),0)</f>
        <v>0</v>
      </c>
      <c r="J655" s="169">
        <f>MAX(SUM($G659:J659)-SUM($G658:J658),0)</f>
        <v>0</v>
      </c>
      <c r="K655" s="169">
        <f>MAX(SUM($G659:K659)-SUM($G658:K658),0)</f>
        <v>0</v>
      </c>
      <c r="L655" s="169">
        <f>MAX(SUM($G659:L659)-SUM($G658:L658),0)</f>
        <v>0</v>
      </c>
      <c r="M655" s="169">
        <f>MAX(SUM($G659:M659)-SUM($G658:M658),0)</f>
        <v>0</v>
      </c>
      <c r="N655" s="169">
        <f>MAX(SUM($G659:N659)-SUM($G658:N658),0)</f>
        <v>0</v>
      </c>
      <c r="O655" s="169">
        <f>MAX(SUM($G659:O659)-SUM($G658:O658),0)</f>
        <v>0</v>
      </c>
      <c r="P655" s="169">
        <f>MAX(SUM($G659:P659)-SUM($G658:P658),0)</f>
        <v>0</v>
      </c>
      <c r="Q655" s="169">
        <f>MAX(SUM($G659:Q659)-SUM($G658:Q658),0)</f>
        <v>0</v>
      </c>
      <c r="R655" s="169">
        <f>MAX(SUM($G659:R659)-SUM($G658:R658),0)</f>
        <v>0</v>
      </c>
      <c r="S655" s="169">
        <f>MAX(SUM($G659:S659)-SUM($G658:S658),0)</f>
        <v>0</v>
      </c>
      <c r="T655" s="169">
        <f>MAX(SUM($G659:T659)-SUM($G658:T658),0)</f>
        <v>0</v>
      </c>
      <c r="U655" s="169">
        <f>MAX(SUM($G659:U659)-SUM($G658:U658),0)</f>
        <v>0</v>
      </c>
      <c r="V655" s="169">
        <f>MAX(SUM($G659:V659)-SUM($G658:V658),0)</f>
        <v>0</v>
      </c>
      <c r="W655" s="169">
        <f>MAX(SUM($G659:W659)-SUM($G658:W658),0)</f>
        <v>0</v>
      </c>
      <c r="X655" s="169">
        <f>MAX(SUM($G659:X659)-SUM($G658:X658),0)</f>
        <v>0</v>
      </c>
      <c r="Y655" s="169">
        <f>MAX(SUM($G659:Y659)-SUM($G658:Y658),0)</f>
        <v>0</v>
      </c>
      <c r="Z655" s="169">
        <f>MAX(SUM($G659:Z659)-SUM($G658:Z658),0)</f>
        <v>0</v>
      </c>
      <c r="AA655" s="169">
        <f>MAX(SUM($G659:AA659)-SUM($G658:AA658),0)</f>
        <v>0</v>
      </c>
      <c r="AB655" s="169">
        <f>MAX(SUM($G659:AB659)-SUM($G658:AB658),0)</f>
        <v>0</v>
      </c>
      <c r="AC655" s="169">
        <f>MAX(SUM($G659:AC659)-SUM($G658:AC658),0)</f>
        <v>0</v>
      </c>
      <c r="AD655" s="169">
        <f>MAX(SUM($G659:AD659)-SUM($G658:AD658),0)</f>
        <v>0</v>
      </c>
      <c r="AE655" s="169">
        <f>MAX(SUM($G659:AE659)-SUM($G658:AE658),0)</f>
        <v>0</v>
      </c>
      <c r="AF655" s="169">
        <f>MAX(SUM($G659:AF659)-SUM($G658:AF658),0)</f>
        <v>0</v>
      </c>
      <c r="AG655" s="169">
        <f>MAX(SUM($G659:AG659)-SUM($G658:AG658),0)</f>
        <v>0</v>
      </c>
      <c r="AH655" s="169">
        <f>MAX(SUM($G659:AH659)-SUM($G658:AH658),0)</f>
        <v>0</v>
      </c>
      <c r="AI655" s="169">
        <f>MAX(SUM($G659:AI659)-SUM($G658:AI658),0)</f>
        <v>0</v>
      </c>
      <c r="AJ655" s="169">
        <f>MAX(SUM($G659:AJ659)-SUM($G658:AJ658),0)</f>
        <v>0</v>
      </c>
      <c r="AK655" s="169">
        <f>MAX(SUM($G659:AK659)-SUM($G658:AK658),0)</f>
        <v>0</v>
      </c>
      <c r="AL655" s="169">
        <f>MAX(SUM($G659:AL659)-SUM($G658:AL658),0)</f>
        <v>0</v>
      </c>
      <c r="AM655" s="169">
        <f>MAX(SUM($G659:AM659)-SUM($G658:AM658),0)</f>
        <v>0</v>
      </c>
      <c r="AN655" s="169">
        <f>MAX(SUM($G659:AN659)-SUM($G658:AN658),0)</f>
        <v>0</v>
      </c>
      <c r="AO655" s="169">
        <f>MAX(SUM($G659:AO659)-SUM($G658:AO658),0)</f>
        <v>0</v>
      </c>
      <c r="AP655" s="169">
        <f>MAX(SUM($G659:AP659)-SUM($G658:AP658),0)</f>
        <v>0</v>
      </c>
      <c r="AQ655" s="169">
        <f>MAX(SUM($G659:AQ659)-SUM($G658:AQ658),0)</f>
        <v>0</v>
      </c>
      <c r="AR655" s="169">
        <f>MAX(SUM($G659:AR659)-SUM($G658:AR658),0)</f>
        <v>0</v>
      </c>
      <c r="AS655" s="169">
        <f>MAX(SUM($G659:AS659)-SUM($G658:AS658),0)</f>
        <v>0</v>
      </c>
      <c r="AT655" s="169">
        <f>MAX(SUM($G659:AT659)-SUM($G658:AT658),0)</f>
        <v>0</v>
      </c>
      <c r="AU655" s="169">
        <f>MAX(SUM($G659:AU659)-SUM($G658:AU658),0)</f>
        <v>0</v>
      </c>
      <c r="AV655" s="169">
        <f>MAX(SUM($G659:AV659)-SUM($G658:AV658),0)</f>
        <v>0</v>
      </c>
      <c r="AW655" s="169">
        <f>MAX(SUM($G659:AW659)-SUM($G658:AW658),0)</f>
        <v>0</v>
      </c>
      <c r="AX655" s="169">
        <f>MAX(SUM($G659:AX659)-SUM($G658:AX658),0)</f>
        <v>0</v>
      </c>
      <c r="AY655" s="169">
        <f>MAX(SUM($G659:AY659)-SUM($G658:AY658),0)</f>
        <v>0</v>
      </c>
      <c r="AZ655" s="169">
        <f>MAX(SUM($G659:AZ659)-SUM($G658:AZ658),0)</f>
        <v>0</v>
      </c>
      <c r="BA655" s="169">
        <f>MAX(SUM($G659:BA659)-SUM($G658:BA658),0)</f>
        <v>0</v>
      </c>
      <c r="BB655" s="169">
        <f>MAX(SUM($G659:BB659)-SUM($G658:BB658),0)</f>
        <v>0</v>
      </c>
      <c r="BC655" s="169">
        <f>MAX(SUM($G659:BC659)-SUM($G658:BC658),0)</f>
        <v>0</v>
      </c>
      <c r="BD655" s="169">
        <f>MAX(SUM($G659:BD659)-SUM($G658:BD658),0)</f>
        <v>0</v>
      </c>
      <c r="BE655" s="169">
        <f>MAX(SUM($G659:BE659)-SUM($G658:BE658),0)</f>
        <v>0</v>
      </c>
      <c r="BF655" s="169">
        <f>MAX(SUM($G659:BF659)-SUM($G658:BF658),0)</f>
        <v>0</v>
      </c>
      <c r="BG655" s="169">
        <f>MAX(SUM($G659:BG659)-SUM($G658:BG658),0)</f>
        <v>0</v>
      </c>
      <c r="BH655" s="169">
        <f>MAX(SUM($G659:BH659)-SUM($G658:BH658),0)</f>
        <v>0</v>
      </c>
      <c r="BI655" s="169">
        <f>MAX(SUM($G659:BI659)-SUM($G658:BI658),0)</f>
        <v>0</v>
      </c>
      <c r="BJ655" s="169">
        <f>MAX(SUM($G659:BJ659)-SUM($G658:BJ658),0)</f>
        <v>0</v>
      </c>
      <c r="BK655" s="169">
        <f>MAX(SUM($G659:BK659)-SUM($G658:BK658),0)</f>
        <v>0</v>
      </c>
      <c r="BL655" s="169">
        <f>MAX(SUM($G659:BL659)-SUM($G658:BL658),0)</f>
        <v>0</v>
      </c>
      <c r="BM655" s="169">
        <f>MAX(SUM($G659:BM659)-SUM($G658:BM658),0)</f>
        <v>0</v>
      </c>
      <c r="BN655" s="169">
        <f>MAX(SUM($G659:BN659)-SUM($G658:BN658),0)</f>
        <v>0</v>
      </c>
      <c r="BO655" s="169">
        <f>MAX(SUM($G659:BO659)-SUM($G658:BO658),0)</f>
        <v>0</v>
      </c>
      <c r="BP655" s="169">
        <f>MAX(SUM($G659:BP659)-SUM($G658:BP658),0)</f>
        <v>0</v>
      </c>
      <c r="BQ655" s="169">
        <f>MAX(SUM($G659:BQ659)-SUM($G658:BQ658),0)</f>
        <v>0</v>
      </c>
      <c r="BR655" s="169">
        <f>MAX(SUM($G659:BR659)-SUM($G658:BR658),0)</f>
        <v>0</v>
      </c>
      <c r="BS655" s="169">
        <f>MAX(SUM($G659:BS659)-SUM($G658:BS658),0)</f>
        <v>0</v>
      </c>
      <c r="BT655" s="169">
        <f>MAX(SUM($G659:BT659)-SUM($G658:BT658),0)</f>
        <v>0</v>
      </c>
      <c r="BU655" s="169">
        <f>MAX(SUM($G659:BU659)-SUM($G658:BU658),0)</f>
        <v>0</v>
      </c>
      <c r="BV655" s="169">
        <f>MAX(SUM($G659:BV659)-SUM($G658:BV658),0)</f>
        <v>0</v>
      </c>
      <c r="BW655" s="169">
        <f>MAX(SUM($G659:BW659)-SUM($G658:BW658),0)</f>
        <v>0</v>
      </c>
      <c r="BX655" s="169">
        <f>MAX(SUM($G659:BX659)-SUM($G658:BX658),0)</f>
        <v>0</v>
      </c>
      <c r="BY655" s="169">
        <f>MAX(SUM($G659:BY659)-SUM($G658:BY658),0)</f>
        <v>0</v>
      </c>
      <c r="BZ655" s="169">
        <f>MAX(SUM($G659:BZ659)-SUM($G658:BZ658),0)</f>
        <v>0</v>
      </c>
      <c r="CA655" s="169">
        <f>MAX(SUM($G659:CA659)-SUM($G658:CA658),0)</f>
        <v>0</v>
      </c>
      <c r="CB655" s="169">
        <f>MAX(SUM($G659:CB659)-SUM($G658:CB658),0)</f>
        <v>0</v>
      </c>
      <c r="CC655" s="169">
        <f>MAX(SUM($G659:CC659)-SUM($G658:CC658),0)</f>
        <v>0</v>
      </c>
      <c r="CD655" s="169">
        <f>MAX(SUM($G659:CD659)-SUM($G658:CD658),0)</f>
        <v>0</v>
      </c>
      <c r="CE655" s="169">
        <f>MAX(SUM($G659:CE659)-SUM($G658:CE658),0)</f>
        <v>0</v>
      </c>
      <c r="CF655" s="169">
        <f>MAX(SUM($G659:CF659)-SUM($G658:CF658),0)</f>
        <v>0</v>
      </c>
      <c r="CG655" s="169">
        <f>MAX(SUM($G659:CG659)-SUM($G658:CG658),0)</f>
        <v>0</v>
      </c>
      <c r="CH655" s="169">
        <f>MAX(SUM($G659:CH659)-SUM($G658:CH658),0)</f>
        <v>0</v>
      </c>
      <c r="CI655" s="169">
        <f>MAX(SUM($G659:CI659)-SUM($G658:CI658),0)</f>
        <v>0</v>
      </c>
      <c r="CJ655" s="169">
        <f>MAX(SUM($G659:CJ659)-SUM($G658:CJ658),0)</f>
        <v>0</v>
      </c>
      <c r="CK655" s="169">
        <f>MAX(SUM($G659:CK659)-SUM($G658:CK658),0)</f>
        <v>0</v>
      </c>
      <c r="CL655" s="169">
        <f>MAX(SUM($G659:CL659)-SUM($G658:CL658),0)</f>
        <v>0</v>
      </c>
      <c r="CM655" s="169">
        <f>MAX(SUM($G659:CM659)-SUM($G658:CM658),0)</f>
        <v>0</v>
      </c>
      <c r="CN655" s="169">
        <f>MAX(SUM($G659:CN659)-SUM($G658:CN658),0)</f>
        <v>0</v>
      </c>
      <c r="CO655" s="169">
        <f>MAX(SUM($G659:CO659)-SUM($G658:CO658),0)</f>
        <v>0</v>
      </c>
      <c r="CP655" s="169">
        <f>MAX(SUM($G659:CP659)-SUM($G658:CP658),0)</f>
        <v>0</v>
      </c>
      <c r="CQ655" s="169">
        <f>MAX(SUM($G659:CQ659)-SUM($G658:CQ658),0)</f>
        <v>0</v>
      </c>
      <c r="CR655" s="169">
        <f>MAX(SUM($G659:CR659)-SUM($G658:CR658),0)</f>
        <v>0</v>
      </c>
      <c r="CS655" s="169">
        <f>MAX(SUM($G659:CS659)-SUM($G658:CS658),0)</f>
        <v>0</v>
      </c>
      <c r="CT655" s="169">
        <f>MAX(SUM($G659:CT659)-SUM($G658:CT658),0)</f>
        <v>0</v>
      </c>
      <c r="CU655" s="169">
        <f>MAX(SUM($G659:CU659)-SUM($G658:CU658),0)</f>
        <v>0</v>
      </c>
      <c r="CV655" s="169">
        <f>MAX(SUM($G659:CV659)-SUM($G658:CV658),0)</f>
        <v>0</v>
      </c>
      <c r="CW655" s="169">
        <f>MAX(SUM($G659:CW659)-SUM($G658:CW658),0)</f>
        <v>0</v>
      </c>
      <c r="CX655" s="169">
        <f>MAX(SUM($G659:CX659)-SUM($G658:CX658),0)</f>
        <v>0</v>
      </c>
      <c r="CY655" s="169">
        <f>MAX(SUM($G659:CY659)-SUM($G658:CY658),0)</f>
        <v>0</v>
      </c>
      <c r="CZ655" s="169">
        <f>MAX(SUM($G659:CZ659)-SUM($G658:CZ658),0)</f>
        <v>0</v>
      </c>
      <c r="DA655" s="169">
        <f>MAX(SUM($G659:DA659)-SUM($G658:DA658),0)</f>
        <v>0</v>
      </c>
      <c r="DB655" s="169">
        <f>MAX(SUM($G659:DB659)-SUM($G658:DB658),0)</f>
        <v>0</v>
      </c>
      <c r="DC655" s="169">
        <f>MAX(SUM($G659:DC659)-SUM($G658:DC658),0)</f>
        <v>0</v>
      </c>
      <c r="DD655" s="169">
        <f>MAX(SUM($G659:DD659)-SUM($G658:DD658),0)</f>
        <v>0</v>
      </c>
      <c r="DE655" s="169">
        <f>MAX(SUM($G659:DE659)-SUM($G658:DE658),0)</f>
        <v>0</v>
      </c>
      <c r="DF655" s="169">
        <f>MAX(SUM($G659:DF659)-SUM($G658:DF658),0)</f>
        <v>0</v>
      </c>
      <c r="DG655" s="169">
        <f>MAX(SUM($G659:DG659)-SUM($G658:DG658),0)</f>
        <v>0</v>
      </c>
      <c r="DH655" s="169">
        <f>MAX(SUM($G659:DH659)-SUM($G658:DH658),0)</f>
        <v>0</v>
      </c>
      <c r="DI655" s="169">
        <f>MAX(SUM($G659:DI659)-SUM($G658:DI658),0)</f>
        <v>0</v>
      </c>
      <c r="DJ655" s="169">
        <f>MAX(SUM($G659:DJ659)-SUM($G658:DJ658),0)</f>
        <v>0</v>
      </c>
      <c r="DK655" s="169">
        <f>MAX(SUM($G659:DK659)-SUM($G658:DK658),0)</f>
        <v>0</v>
      </c>
      <c r="DL655" s="169">
        <f>MAX(SUM($G659:DL659)-SUM($G658:DL658),0)</f>
        <v>0</v>
      </c>
      <c r="DM655" s="169">
        <f>MAX(SUM($G659:DM659)-SUM($G658:DM658),0)</f>
        <v>0</v>
      </c>
      <c r="DN655" s="169">
        <f>MAX(SUM($G659:DN659)-SUM($G658:DN658),0)</f>
        <v>0</v>
      </c>
      <c r="DO655" s="169">
        <f>MAX(SUM($G659:DO659)-SUM($G658:DO658),0)</f>
        <v>0</v>
      </c>
      <c r="DP655" s="169">
        <f>MAX(SUM($G659:DP659)-SUM($G658:DP658),0)</f>
        <v>0</v>
      </c>
      <c r="DQ655" s="169">
        <f>MAX(SUM($G659:DQ659)-SUM($G658:DQ658),0)</f>
        <v>0</v>
      </c>
      <c r="DR655" s="169">
        <f>MAX(SUM($G659:DR659)-SUM($G658:DR658),0)</f>
        <v>0</v>
      </c>
      <c r="DS655" s="169">
        <f>MAX(SUM($G659:DS659)-SUM($G658:DS658),0)</f>
        <v>0</v>
      </c>
      <c r="DT655" s="169">
        <f>MAX(SUM($G659:DT659)-SUM($G658:DT658),0)</f>
        <v>0</v>
      </c>
      <c r="DU655" s="169">
        <f>MAX(SUM($G659:DU659)-SUM($G658:DU658),0)</f>
        <v>0</v>
      </c>
      <c r="DV655" s="169">
        <f>MAX(SUM($G659:DV659)-SUM($G658:DV658),0)</f>
        <v>0</v>
      </c>
      <c r="DW655" s="169"/>
      <c r="DX655" s="170"/>
    </row>
    <row r="656" spans="1:128" hidden="1" outlineLevel="1" x14ac:dyDescent="0.2">
      <c r="A656" s="168" t="str">
        <f ca="1">Language!A$1556</f>
        <v>списание на расходы</v>
      </c>
      <c r="B656" s="154"/>
      <c r="C656" s="147" t="str">
        <f t="shared" ca="1" si="1199"/>
        <v>тыс. руб.</v>
      </c>
      <c r="D656" s="158">
        <v>1</v>
      </c>
      <c r="E656" s="154" t="s">
        <v>703</v>
      </c>
      <c r="F656" s="154" t="s">
        <v>693</v>
      </c>
      <c r="G656" s="169">
        <f ca="1">IF($B647=0,0,MIN((SUM($G652:G652)-IF(G$2&gt;$B647*12/Prj_Step,SUM($G652:OFFSET(G652,0,-$B647*12/Prj_Step)),0))/$B647/12*Параметры!G$37,IF(G$2=1,G652,F657+SUM($F652:G652)-SUM($F652:F652))))</f>
        <v>0</v>
      </c>
      <c r="H656" s="169">
        <f ca="1">IF($B647=0,0,MIN((SUM($G652:H652)-IF(H$2&gt;$B647*12/Prj_Step,SUM($G652:OFFSET(H652,0,-$B647*12/Prj_Step)),0))/$B647/12*Параметры!H$37,IF(H$2=1,H652,G657+SUM($F652:H652)-SUM($F652:G652))))</f>
        <v>0</v>
      </c>
      <c r="I656" s="169">
        <f ca="1">IF($B647=0,0,MIN((SUM($G652:I652)-IF(I$2&gt;$B647*12/Prj_Step,SUM($G652:OFFSET(I652,0,-$B647*12/Prj_Step)),0))/$B647/12*Параметры!I$37,IF(I$2=1,I652,H657+SUM($F652:I652)-SUM($F652:H652))))</f>
        <v>0</v>
      </c>
      <c r="J656" s="169">
        <f ca="1">IF($B647=0,0,MIN((SUM($G652:J652)-IF(J$2&gt;$B647*12/Prj_Step,SUM($G652:OFFSET(J652,0,-$B647*12/Prj_Step)),0))/$B647/12*Параметры!J$37,IF(J$2=1,J652,I657+SUM($F652:J652)-SUM($F652:I652))))</f>
        <v>0</v>
      </c>
      <c r="K656" s="169">
        <f ca="1">IF($B647=0,0,MIN((SUM($G652:K652)-IF(K$2&gt;$B647*12/Prj_Step,SUM($G652:OFFSET(K652,0,-$B647*12/Prj_Step)),0))/$B647/12*Параметры!K$37,IF(K$2=1,K652,J657+SUM($F652:K652)-SUM($F652:J652))))</f>
        <v>0</v>
      </c>
      <c r="L656" s="169">
        <f ca="1">IF($B647=0,0,MIN((SUM($G652:L652)-IF(L$2&gt;$B647*12/Prj_Step,SUM($G652:OFFSET(L652,0,-$B647*12/Prj_Step)),0))/$B647/12*Параметры!L$37,IF(L$2=1,L652,K657+SUM($F652:L652)-SUM($F652:K652))))</f>
        <v>0</v>
      </c>
      <c r="M656" s="169">
        <f ca="1">IF($B647=0,0,MIN((SUM($G652:M652)-IF(M$2&gt;$B647*12/Prj_Step,SUM($G652:OFFSET(M652,0,-$B647*12/Prj_Step)),0))/$B647/12*Параметры!M$37,IF(M$2=1,M652,L657+SUM($F652:M652)-SUM($F652:L652))))</f>
        <v>0</v>
      </c>
      <c r="N656" s="169">
        <f ca="1">IF($B647=0,0,MIN((SUM($G652:N652)-IF(N$2&gt;$B647*12/Prj_Step,SUM($G652:OFFSET(N652,0,-$B647*12/Prj_Step)),0))/$B647/12*Параметры!N$37,IF(N$2=1,N652,M657+SUM($F652:N652)-SUM($F652:M652))))</f>
        <v>0</v>
      </c>
      <c r="O656" s="169">
        <f ca="1">IF($B647=0,0,MIN((SUM($G652:O652)-IF(O$2&gt;$B647*12/Prj_Step,SUM($G652:OFFSET(O652,0,-$B647*12/Prj_Step)),0))/$B647/12*Параметры!O$37,IF(O$2=1,O652,N657+SUM($F652:O652)-SUM($F652:N652))))</f>
        <v>0</v>
      </c>
      <c r="P656" s="169">
        <f ca="1">IF($B647=0,0,MIN((SUM($G652:P652)-IF(P$2&gt;$B647*12/Prj_Step,SUM($G652:OFFSET(P652,0,-$B647*12/Prj_Step)),0))/$B647/12*Параметры!P$37,IF(P$2=1,P652,O657+SUM($F652:P652)-SUM($F652:O652))))</f>
        <v>0</v>
      </c>
      <c r="Q656" s="169">
        <f ca="1">IF($B647=0,0,MIN((SUM($G652:Q652)-IF(Q$2&gt;$B647*12/Prj_Step,SUM($G652:OFFSET(Q652,0,-$B647*12/Prj_Step)),0))/$B647/12*Параметры!Q$37,IF(Q$2=1,Q652,P657+SUM($F652:Q652)-SUM($F652:P652))))</f>
        <v>0</v>
      </c>
      <c r="R656" s="169">
        <f ca="1">IF($B647=0,0,MIN((SUM($G652:R652)-IF(R$2&gt;$B647*12/Prj_Step,SUM($G652:OFFSET(R652,0,-$B647*12/Prj_Step)),0))/$B647/12*Параметры!R$37,IF(R$2=1,R652,Q657+SUM($F652:R652)-SUM($F652:Q652))))</f>
        <v>0</v>
      </c>
      <c r="S656" s="169">
        <f ca="1">IF($B647=0,0,MIN((SUM($G652:S652)-IF(S$2&gt;$B647*12/Prj_Step,SUM($G652:OFFSET(S652,0,-$B647*12/Prj_Step)),0))/$B647/12*Параметры!S$37,IF(S$2=1,S652,R657+SUM($F652:S652)-SUM($F652:R652))))</f>
        <v>0</v>
      </c>
      <c r="T656" s="169">
        <f ca="1">IF($B647=0,0,MIN((SUM($G652:T652)-IF(T$2&gt;$B647*12/Prj_Step,SUM($G652:OFFSET(T652,0,-$B647*12/Prj_Step)),0))/$B647/12*Параметры!T$37,IF(T$2=1,T652,S657+SUM($F652:T652)-SUM($F652:S652))))</f>
        <v>0</v>
      </c>
      <c r="U656" s="169">
        <f ca="1">IF($B647=0,0,MIN((SUM($G652:U652)-IF(U$2&gt;$B647*12/Prj_Step,SUM($G652:OFFSET(U652,0,-$B647*12/Prj_Step)),0))/$B647/12*Параметры!U$37,IF(U$2=1,U652,T657+SUM($F652:U652)-SUM($F652:T652))))</f>
        <v>0</v>
      </c>
      <c r="V656" s="169">
        <f ca="1">IF($B647=0,0,MIN((SUM($G652:V652)-IF(V$2&gt;$B647*12/Prj_Step,SUM($G652:OFFSET(V652,0,-$B647*12/Prj_Step)),0))/$B647/12*Параметры!V$37,IF(V$2=1,V652,U657+SUM($F652:V652)-SUM($F652:U652))))</f>
        <v>0</v>
      </c>
      <c r="W656" s="169">
        <f ca="1">IF($B647=0,0,MIN((SUM($G652:W652)-IF(W$2&gt;$B647*12/Prj_Step,SUM($G652:OFFSET(W652,0,-$B647*12/Prj_Step)),0))/$B647/12*Параметры!W$37,IF(W$2=1,W652,V657+SUM($F652:W652)-SUM($F652:V652))))</f>
        <v>0</v>
      </c>
      <c r="X656" s="169">
        <f ca="1">IF($B647=0,0,MIN((SUM($G652:X652)-IF(X$2&gt;$B647*12/Prj_Step,SUM($G652:OFFSET(X652,0,-$B647*12/Prj_Step)),0))/$B647/12*Параметры!X$37,IF(X$2=1,X652,W657+SUM($F652:X652)-SUM($F652:W652))))</f>
        <v>0</v>
      </c>
      <c r="Y656" s="169">
        <f ca="1">IF($B647=0,0,MIN((SUM($G652:Y652)-IF(Y$2&gt;$B647*12/Prj_Step,SUM($G652:OFFSET(Y652,0,-$B647*12/Prj_Step)),0))/$B647/12*Параметры!Y$37,IF(Y$2=1,Y652,X657+SUM($F652:Y652)-SUM($F652:X652))))</f>
        <v>0</v>
      </c>
      <c r="Z656" s="169">
        <f ca="1">IF($B647=0,0,MIN((SUM($G652:Z652)-IF(Z$2&gt;$B647*12/Prj_Step,SUM($G652:OFFSET(Z652,0,-$B647*12/Prj_Step)),0))/$B647/12*Параметры!Z$37,IF(Z$2=1,Z652,Y657+SUM($F652:Z652)-SUM($F652:Y652))))</f>
        <v>0</v>
      </c>
      <c r="AA656" s="169">
        <f ca="1">IF($B647=0,0,MIN((SUM($G652:AA652)-IF(AA$2&gt;$B647*12/Prj_Step,SUM($G652:OFFSET(AA652,0,-$B647*12/Prj_Step)),0))/$B647/12*Параметры!AA$37,IF(AA$2=1,AA652,Z657+SUM($F652:AA652)-SUM($F652:Z652))))</f>
        <v>0</v>
      </c>
      <c r="AB656" s="169">
        <f ca="1">IF($B647=0,0,MIN((SUM($G652:AB652)-IF(AB$2&gt;$B647*12/Prj_Step,SUM($G652:OFFSET(AB652,0,-$B647*12/Prj_Step)),0))/$B647/12*Параметры!AB$37,IF(AB$2=1,AB652,AA657+SUM($F652:AB652)-SUM($F652:AA652))))</f>
        <v>0</v>
      </c>
      <c r="AC656" s="169">
        <f ca="1">IF($B647=0,0,MIN((SUM($G652:AC652)-IF(AC$2&gt;$B647*12/Prj_Step,SUM($G652:OFFSET(AC652,0,-$B647*12/Prj_Step)),0))/$B647/12*Параметры!AC$37,IF(AC$2=1,AC652,AB657+SUM($F652:AC652)-SUM($F652:AB652))))</f>
        <v>0</v>
      </c>
      <c r="AD656" s="169">
        <f ca="1">IF($B647=0,0,MIN((SUM($G652:AD652)-IF(AD$2&gt;$B647*12/Prj_Step,SUM($G652:OFFSET(AD652,0,-$B647*12/Prj_Step)),0))/$B647/12*Параметры!AD$37,IF(AD$2=1,AD652,AC657+SUM($F652:AD652)-SUM($F652:AC652))))</f>
        <v>0</v>
      </c>
      <c r="AE656" s="169">
        <f ca="1">IF($B647=0,0,MIN((SUM($G652:AE652)-IF(AE$2&gt;$B647*12/Prj_Step,SUM($G652:OFFSET(AE652,0,-$B647*12/Prj_Step)),0))/$B647/12*Параметры!AE$37,IF(AE$2=1,AE652,AD657+SUM($F652:AE652)-SUM($F652:AD652))))</f>
        <v>0</v>
      </c>
      <c r="AF656" s="169">
        <f ca="1">IF($B647=0,0,MIN((SUM($G652:AF652)-IF(AF$2&gt;$B647*12/Prj_Step,SUM($G652:OFFSET(AF652,0,-$B647*12/Prj_Step)),0))/$B647/12*Параметры!AF$37,IF(AF$2=1,AF652,AE657+SUM($F652:AF652)-SUM($F652:AE652))))</f>
        <v>0</v>
      </c>
      <c r="AG656" s="169">
        <f ca="1">IF($B647=0,0,MIN((SUM($G652:AG652)-IF(AG$2&gt;$B647*12/Prj_Step,SUM($G652:OFFSET(AG652,0,-$B647*12/Prj_Step)),0))/$B647/12*Параметры!AG$37,IF(AG$2=1,AG652,AF657+SUM($F652:AG652)-SUM($F652:AF652))))</f>
        <v>0</v>
      </c>
      <c r="AH656" s="169">
        <f ca="1">IF($B647=0,0,MIN((SUM($G652:AH652)-IF(AH$2&gt;$B647*12/Prj_Step,SUM($G652:OFFSET(AH652,0,-$B647*12/Prj_Step)),0))/$B647/12*Параметры!AH$37,IF(AH$2=1,AH652,AG657+SUM($F652:AH652)-SUM($F652:AG652))))</f>
        <v>0</v>
      </c>
      <c r="AI656" s="169">
        <f ca="1">IF($B647=0,0,MIN((SUM($G652:AI652)-IF(AI$2&gt;$B647*12/Prj_Step,SUM($G652:OFFSET(AI652,0,-$B647*12/Prj_Step)),0))/$B647/12*Параметры!AI$37,IF(AI$2=1,AI652,AH657+SUM($F652:AI652)-SUM($F652:AH652))))</f>
        <v>0</v>
      </c>
      <c r="AJ656" s="169">
        <f ca="1">IF($B647=0,0,MIN((SUM($G652:AJ652)-IF(AJ$2&gt;$B647*12/Prj_Step,SUM($G652:OFFSET(AJ652,0,-$B647*12/Prj_Step)),0))/$B647/12*Параметры!AJ$37,IF(AJ$2=1,AJ652,AI657+SUM($F652:AJ652)-SUM($F652:AI652))))</f>
        <v>0</v>
      </c>
      <c r="AK656" s="169">
        <f ca="1">IF($B647=0,0,MIN((SUM($G652:AK652)-IF(AK$2&gt;$B647*12/Prj_Step,SUM($G652:OFFSET(AK652,0,-$B647*12/Prj_Step)),0))/$B647/12*Параметры!AK$37,IF(AK$2=1,AK652,AJ657+SUM($F652:AK652)-SUM($F652:AJ652))))</f>
        <v>0</v>
      </c>
      <c r="AL656" s="169">
        <f ca="1">IF($B647=0,0,MIN((SUM($G652:AL652)-IF(AL$2&gt;$B647*12/Prj_Step,SUM($G652:OFFSET(AL652,0,-$B647*12/Prj_Step)),0))/$B647/12*Параметры!AL$37,IF(AL$2=1,AL652,AK657+SUM($F652:AL652)-SUM($F652:AK652))))</f>
        <v>0</v>
      </c>
      <c r="AM656" s="169">
        <f ca="1">IF($B647=0,0,MIN((SUM($G652:AM652)-IF(AM$2&gt;$B647*12/Prj_Step,SUM($G652:OFFSET(AM652,0,-$B647*12/Prj_Step)),0))/$B647/12*Параметры!AM$37,IF(AM$2=1,AM652,AL657+SUM($F652:AM652)-SUM($F652:AL652))))</f>
        <v>0</v>
      </c>
      <c r="AN656" s="169">
        <f ca="1">IF($B647=0,0,MIN((SUM($G652:AN652)-IF(AN$2&gt;$B647*12/Prj_Step,SUM($G652:OFFSET(AN652,0,-$B647*12/Prj_Step)),0))/$B647/12*Параметры!AN$37,IF(AN$2=1,AN652,AM657+SUM($F652:AN652)-SUM($F652:AM652))))</f>
        <v>0</v>
      </c>
      <c r="AO656" s="169">
        <f ca="1">IF($B647=0,0,MIN((SUM($G652:AO652)-IF(AO$2&gt;$B647*12/Prj_Step,SUM($G652:OFFSET(AO652,0,-$B647*12/Prj_Step)),0))/$B647/12*Параметры!AO$37,IF(AO$2=1,AO652,AN657+SUM($F652:AO652)-SUM($F652:AN652))))</f>
        <v>0</v>
      </c>
      <c r="AP656" s="169">
        <f ca="1">IF($B647=0,0,MIN((SUM($G652:AP652)-IF(AP$2&gt;$B647*12/Prj_Step,SUM($G652:OFFSET(AP652,0,-$B647*12/Prj_Step)),0))/$B647/12*Параметры!AP$37,IF(AP$2=1,AP652,AO657+SUM($F652:AP652)-SUM($F652:AO652))))</f>
        <v>0</v>
      </c>
      <c r="AQ656" s="169">
        <f ca="1">IF($B647=0,0,MIN((SUM($G652:AQ652)-IF(AQ$2&gt;$B647*12/Prj_Step,SUM($G652:OFFSET(AQ652,0,-$B647*12/Prj_Step)),0))/$B647/12*Параметры!AQ$37,IF(AQ$2=1,AQ652,AP657+SUM($F652:AQ652)-SUM($F652:AP652))))</f>
        <v>0</v>
      </c>
      <c r="AR656" s="169">
        <f ca="1">IF($B647=0,0,MIN((SUM($G652:AR652)-IF(AR$2&gt;$B647*12/Prj_Step,SUM($G652:OFFSET(AR652,0,-$B647*12/Prj_Step)),0))/$B647/12*Параметры!AR$37,IF(AR$2=1,AR652,AQ657+SUM($F652:AR652)-SUM($F652:AQ652))))</f>
        <v>0</v>
      </c>
      <c r="AS656" s="169">
        <f ca="1">IF($B647=0,0,MIN((SUM($G652:AS652)-IF(AS$2&gt;$B647*12/Prj_Step,SUM($G652:OFFSET(AS652,0,-$B647*12/Prj_Step)),0))/$B647/12*Параметры!AS$37,IF(AS$2=1,AS652,AR657+SUM($F652:AS652)-SUM($F652:AR652))))</f>
        <v>0</v>
      </c>
      <c r="AT656" s="169">
        <f ca="1">IF($B647=0,0,MIN((SUM($G652:AT652)-IF(AT$2&gt;$B647*12/Prj_Step,SUM($G652:OFFSET(AT652,0,-$B647*12/Prj_Step)),0))/$B647/12*Параметры!AT$37,IF(AT$2=1,AT652,AS657+SUM($F652:AT652)-SUM($F652:AS652))))</f>
        <v>0</v>
      </c>
      <c r="AU656" s="169">
        <f ca="1">IF($B647=0,0,MIN((SUM($G652:AU652)-IF(AU$2&gt;$B647*12/Prj_Step,SUM($G652:OFFSET(AU652,0,-$B647*12/Prj_Step)),0))/$B647/12*Параметры!AU$37,IF(AU$2=1,AU652,AT657+SUM($F652:AU652)-SUM($F652:AT652))))</f>
        <v>0</v>
      </c>
      <c r="AV656" s="169">
        <f ca="1">IF($B647=0,0,MIN((SUM($G652:AV652)-IF(AV$2&gt;$B647*12/Prj_Step,SUM($G652:OFFSET(AV652,0,-$B647*12/Prj_Step)),0))/$B647/12*Параметры!AV$37,IF(AV$2=1,AV652,AU657+SUM($F652:AV652)-SUM($F652:AU652))))</f>
        <v>0</v>
      </c>
      <c r="AW656" s="169">
        <f ca="1">IF($B647=0,0,MIN((SUM($G652:AW652)-IF(AW$2&gt;$B647*12/Prj_Step,SUM($G652:OFFSET(AW652,0,-$B647*12/Prj_Step)),0))/$B647/12*Параметры!AW$37,IF(AW$2=1,AW652,AV657+SUM($F652:AW652)-SUM($F652:AV652))))</f>
        <v>0</v>
      </c>
      <c r="AX656" s="169">
        <f ca="1">IF($B647=0,0,MIN((SUM($G652:AX652)-IF(AX$2&gt;$B647*12/Prj_Step,SUM($G652:OFFSET(AX652,0,-$B647*12/Prj_Step)),0))/$B647/12*Параметры!AX$37,IF(AX$2=1,AX652,AW657+SUM($F652:AX652)-SUM($F652:AW652))))</f>
        <v>0</v>
      </c>
      <c r="AY656" s="169">
        <f ca="1">IF($B647=0,0,MIN((SUM($G652:AY652)-IF(AY$2&gt;$B647*12/Prj_Step,SUM($G652:OFFSET(AY652,0,-$B647*12/Prj_Step)),0))/$B647/12*Параметры!AY$37,IF(AY$2=1,AY652,AX657+SUM($F652:AY652)-SUM($F652:AX652))))</f>
        <v>0</v>
      </c>
      <c r="AZ656" s="169">
        <f ca="1">IF($B647=0,0,MIN((SUM($G652:AZ652)-IF(AZ$2&gt;$B647*12/Prj_Step,SUM($G652:OFFSET(AZ652,0,-$B647*12/Prj_Step)),0))/$B647/12*Параметры!AZ$37,IF(AZ$2=1,AZ652,AY657+SUM($F652:AZ652)-SUM($F652:AY652))))</f>
        <v>0</v>
      </c>
      <c r="BA656" s="169">
        <f ca="1">IF($B647=0,0,MIN((SUM($G652:BA652)-IF(BA$2&gt;$B647*12/Prj_Step,SUM($G652:OFFSET(BA652,0,-$B647*12/Prj_Step)),0))/$B647/12*Параметры!BA$37,IF(BA$2=1,BA652,AZ657+SUM($F652:BA652)-SUM($F652:AZ652))))</f>
        <v>0</v>
      </c>
      <c r="BB656" s="169">
        <f ca="1">IF($B647=0,0,MIN((SUM($G652:BB652)-IF(BB$2&gt;$B647*12/Prj_Step,SUM($G652:OFFSET(BB652,0,-$B647*12/Prj_Step)),0))/$B647/12*Параметры!BB$37,IF(BB$2=1,BB652,BA657+SUM($F652:BB652)-SUM($F652:BA652))))</f>
        <v>0</v>
      </c>
      <c r="BC656" s="169">
        <f ca="1">IF($B647=0,0,MIN((SUM($G652:BC652)-IF(BC$2&gt;$B647*12/Prj_Step,SUM($G652:OFFSET(BC652,0,-$B647*12/Prj_Step)),0))/$B647/12*Параметры!BC$37,IF(BC$2=1,BC652,BB657+SUM($F652:BC652)-SUM($F652:BB652))))</f>
        <v>0</v>
      </c>
      <c r="BD656" s="169">
        <f ca="1">IF($B647=0,0,MIN((SUM($G652:BD652)-IF(BD$2&gt;$B647*12/Prj_Step,SUM($G652:OFFSET(BD652,0,-$B647*12/Prj_Step)),0))/$B647/12*Параметры!BD$37,IF(BD$2=1,BD652,BC657+SUM($F652:BD652)-SUM($F652:BC652))))</f>
        <v>0</v>
      </c>
      <c r="BE656" s="169">
        <f ca="1">IF($B647=0,0,MIN((SUM($G652:BE652)-IF(BE$2&gt;$B647*12/Prj_Step,SUM($G652:OFFSET(BE652,0,-$B647*12/Prj_Step)),0))/$B647/12*Параметры!BE$37,IF(BE$2=1,BE652,BD657+SUM($F652:BE652)-SUM($F652:BD652))))</f>
        <v>0</v>
      </c>
      <c r="BF656" s="169">
        <f ca="1">IF($B647=0,0,MIN((SUM($G652:BF652)-IF(BF$2&gt;$B647*12/Prj_Step,SUM($G652:OFFSET(BF652,0,-$B647*12/Prj_Step)),0))/$B647/12*Параметры!BF$37,IF(BF$2=1,BF652,BE657+SUM($F652:BF652)-SUM($F652:BE652))))</f>
        <v>0</v>
      </c>
      <c r="BG656" s="169">
        <f ca="1">IF($B647=0,0,MIN((SUM($G652:BG652)-IF(BG$2&gt;$B647*12/Prj_Step,SUM($G652:OFFSET(BG652,0,-$B647*12/Prj_Step)),0))/$B647/12*Параметры!BG$37,IF(BG$2=1,BG652,BF657+SUM($F652:BG652)-SUM($F652:BF652))))</f>
        <v>0</v>
      </c>
      <c r="BH656" s="169">
        <f ca="1">IF($B647=0,0,MIN((SUM($G652:BH652)-IF(BH$2&gt;$B647*12/Prj_Step,SUM($G652:OFFSET(BH652,0,-$B647*12/Prj_Step)),0))/$B647/12*Параметры!BH$37,IF(BH$2=1,BH652,BG657+SUM($F652:BH652)-SUM($F652:BG652))))</f>
        <v>0</v>
      </c>
      <c r="BI656" s="169">
        <f ca="1">IF($B647=0,0,MIN((SUM($G652:BI652)-IF(BI$2&gt;$B647*12/Prj_Step,SUM($G652:OFFSET(BI652,0,-$B647*12/Prj_Step)),0))/$B647/12*Параметры!BI$37,IF(BI$2=1,BI652,BH657+SUM($F652:BI652)-SUM($F652:BH652))))</f>
        <v>0</v>
      </c>
      <c r="BJ656" s="169">
        <f ca="1">IF($B647=0,0,MIN((SUM($G652:BJ652)-IF(BJ$2&gt;$B647*12/Prj_Step,SUM($G652:OFFSET(BJ652,0,-$B647*12/Prj_Step)),0))/$B647/12*Параметры!BJ$37,IF(BJ$2=1,BJ652,BI657+SUM($F652:BJ652)-SUM($F652:BI652))))</f>
        <v>0</v>
      </c>
      <c r="BK656" s="169">
        <f ca="1">IF($B647=0,0,MIN((SUM($G652:BK652)-IF(BK$2&gt;$B647*12/Prj_Step,SUM($G652:OFFSET(BK652,0,-$B647*12/Prj_Step)),0))/$B647/12*Параметры!BK$37,IF(BK$2=1,BK652,BJ657+SUM($F652:BK652)-SUM($F652:BJ652))))</f>
        <v>0</v>
      </c>
      <c r="BL656" s="169">
        <f ca="1">IF($B647=0,0,MIN((SUM($G652:BL652)-IF(BL$2&gt;$B647*12/Prj_Step,SUM($G652:OFFSET(BL652,0,-$B647*12/Prj_Step)),0))/$B647/12*Параметры!BL$37,IF(BL$2=1,BL652,BK657+SUM($F652:BL652)-SUM($F652:BK652))))</f>
        <v>0</v>
      </c>
      <c r="BM656" s="169">
        <f ca="1">IF($B647=0,0,MIN((SUM($G652:BM652)-IF(BM$2&gt;$B647*12/Prj_Step,SUM($G652:OFFSET(BM652,0,-$B647*12/Prj_Step)),0))/$B647/12*Параметры!BM$37,IF(BM$2=1,BM652,BL657+SUM($F652:BM652)-SUM($F652:BL652))))</f>
        <v>0</v>
      </c>
      <c r="BN656" s="169">
        <f ca="1">IF($B647=0,0,MIN((SUM($G652:BN652)-IF(BN$2&gt;$B647*12/Prj_Step,SUM($G652:OFFSET(BN652,0,-$B647*12/Prj_Step)),0))/$B647/12*Параметры!BN$37,IF(BN$2=1,BN652,BM657+SUM($F652:BN652)-SUM($F652:BM652))))</f>
        <v>0</v>
      </c>
      <c r="BO656" s="169">
        <f ca="1">IF($B647=0,0,MIN((SUM($G652:BO652)-IF(BO$2&gt;$B647*12/Prj_Step,SUM($G652:OFFSET(BO652,0,-$B647*12/Prj_Step)),0))/$B647/12*Параметры!BO$37,IF(BO$2=1,BO652,BN657+SUM($F652:BO652)-SUM($F652:BN652))))</f>
        <v>0</v>
      </c>
      <c r="BP656" s="169">
        <f ca="1">IF($B647=0,0,MIN((SUM($G652:BP652)-IF(BP$2&gt;$B647*12/Prj_Step,SUM($G652:OFFSET(BP652,0,-$B647*12/Prj_Step)),0))/$B647/12*Параметры!BP$37,IF(BP$2=1,BP652,BO657+SUM($F652:BP652)-SUM($F652:BO652))))</f>
        <v>0</v>
      </c>
      <c r="BQ656" s="169">
        <f ca="1">IF($B647=0,0,MIN((SUM($G652:BQ652)-IF(BQ$2&gt;$B647*12/Prj_Step,SUM($G652:OFFSET(BQ652,0,-$B647*12/Prj_Step)),0))/$B647/12*Параметры!BQ$37,IF(BQ$2=1,BQ652,BP657+SUM($F652:BQ652)-SUM($F652:BP652))))</f>
        <v>0</v>
      </c>
      <c r="BR656" s="169">
        <f ca="1">IF($B647=0,0,MIN((SUM($G652:BR652)-IF(BR$2&gt;$B647*12/Prj_Step,SUM($G652:OFFSET(BR652,0,-$B647*12/Prj_Step)),0))/$B647/12*Параметры!BR$37,IF(BR$2=1,BR652,BQ657+SUM($F652:BR652)-SUM($F652:BQ652))))</f>
        <v>0</v>
      </c>
      <c r="BS656" s="169">
        <f ca="1">IF($B647=0,0,MIN((SUM($G652:BS652)-IF(BS$2&gt;$B647*12/Prj_Step,SUM($G652:OFFSET(BS652,0,-$B647*12/Prj_Step)),0))/$B647/12*Параметры!BS$37,IF(BS$2=1,BS652,BR657+SUM($F652:BS652)-SUM($F652:BR652))))</f>
        <v>0</v>
      </c>
      <c r="BT656" s="169">
        <f ca="1">IF($B647=0,0,MIN((SUM($G652:BT652)-IF(BT$2&gt;$B647*12/Prj_Step,SUM($G652:OFFSET(BT652,0,-$B647*12/Prj_Step)),0))/$B647/12*Параметры!BT$37,IF(BT$2=1,BT652,BS657+SUM($F652:BT652)-SUM($F652:BS652))))</f>
        <v>0</v>
      </c>
      <c r="BU656" s="169">
        <f ca="1">IF($B647=0,0,MIN((SUM($G652:BU652)-IF(BU$2&gt;$B647*12/Prj_Step,SUM($G652:OFFSET(BU652,0,-$B647*12/Prj_Step)),0))/$B647/12*Параметры!BU$37,IF(BU$2=1,BU652,BT657+SUM($F652:BU652)-SUM($F652:BT652))))</f>
        <v>0</v>
      </c>
      <c r="BV656" s="169">
        <f ca="1">IF($B647=0,0,MIN((SUM($G652:BV652)-IF(BV$2&gt;$B647*12/Prj_Step,SUM($G652:OFFSET(BV652,0,-$B647*12/Prj_Step)),0))/$B647/12*Параметры!BV$37,IF(BV$2=1,BV652,BU657+SUM($F652:BV652)-SUM($F652:BU652))))</f>
        <v>0</v>
      </c>
      <c r="BW656" s="169">
        <f ca="1">IF($B647=0,0,MIN((SUM($G652:BW652)-IF(BW$2&gt;$B647*12/Prj_Step,SUM($G652:OFFSET(BW652,0,-$B647*12/Prj_Step)),0))/$B647/12*Параметры!BW$37,IF(BW$2=1,BW652,BV657+SUM($F652:BW652)-SUM($F652:BV652))))</f>
        <v>0</v>
      </c>
      <c r="BX656" s="169">
        <f ca="1">IF($B647=0,0,MIN((SUM($G652:BX652)-IF(BX$2&gt;$B647*12/Prj_Step,SUM($G652:OFFSET(BX652,0,-$B647*12/Prj_Step)),0))/$B647/12*Параметры!BX$37,IF(BX$2=1,BX652,BW657+SUM($F652:BX652)-SUM($F652:BW652))))</f>
        <v>0</v>
      </c>
      <c r="BY656" s="169">
        <f ca="1">IF($B647=0,0,MIN((SUM($G652:BY652)-IF(BY$2&gt;$B647*12/Prj_Step,SUM($G652:OFFSET(BY652,0,-$B647*12/Prj_Step)),0))/$B647/12*Параметры!BY$37,IF(BY$2=1,BY652,BX657+SUM($F652:BY652)-SUM($F652:BX652))))</f>
        <v>0</v>
      </c>
      <c r="BZ656" s="169">
        <f ca="1">IF($B647=0,0,MIN((SUM($G652:BZ652)-IF(BZ$2&gt;$B647*12/Prj_Step,SUM($G652:OFFSET(BZ652,0,-$B647*12/Prj_Step)),0))/$B647/12*Параметры!BZ$37,IF(BZ$2=1,BZ652,BY657+SUM($F652:BZ652)-SUM($F652:BY652))))</f>
        <v>0</v>
      </c>
      <c r="CA656" s="169">
        <f ca="1">IF($B647=0,0,MIN((SUM($G652:CA652)-IF(CA$2&gt;$B647*12/Prj_Step,SUM($G652:OFFSET(CA652,0,-$B647*12/Prj_Step)),0))/$B647/12*Параметры!CA$37,IF(CA$2=1,CA652,BZ657+SUM($F652:CA652)-SUM($F652:BZ652))))</f>
        <v>0</v>
      </c>
      <c r="CB656" s="169">
        <f ca="1">IF($B647=0,0,MIN((SUM($G652:CB652)-IF(CB$2&gt;$B647*12/Prj_Step,SUM($G652:OFFSET(CB652,0,-$B647*12/Prj_Step)),0))/$B647/12*Параметры!CB$37,IF(CB$2=1,CB652,CA657+SUM($F652:CB652)-SUM($F652:CA652))))</f>
        <v>0</v>
      </c>
      <c r="CC656" s="169">
        <f ca="1">IF($B647=0,0,MIN((SUM($G652:CC652)-IF(CC$2&gt;$B647*12/Prj_Step,SUM($G652:OFFSET(CC652,0,-$B647*12/Prj_Step)),0))/$B647/12*Параметры!CC$37,IF(CC$2=1,CC652,CB657+SUM($F652:CC652)-SUM($F652:CB652))))</f>
        <v>0</v>
      </c>
      <c r="CD656" s="169">
        <f ca="1">IF($B647=0,0,MIN((SUM($G652:CD652)-IF(CD$2&gt;$B647*12/Prj_Step,SUM($G652:OFFSET(CD652,0,-$B647*12/Prj_Step)),0))/$B647/12*Параметры!CD$37,IF(CD$2=1,CD652,CC657+SUM($F652:CD652)-SUM($F652:CC652))))</f>
        <v>0</v>
      </c>
      <c r="CE656" s="169">
        <f ca="1">IF($B647=0,0,MIN((SUM($G652:CE652)-IF(CE$2&gt;$B647*12/Prj_Step,SUM($G652:OFFSET(CE652,0,-$B647*12/Prj_Step)),0))/$B647/12*Параметры!CE$37,IF(CE$2=1,CE652,CD657+SUM($F652:CE652)-SUM($F652:CD652))))</f>
        <v>0</v>
      </c>
      <c r="CF656" s="169">
        <f ca="1">IF($B647=0,0,MIN((SUM($G652:CF652)-IF(CF$2&gt;$B647*12/Prj_Step,SUM($G652:OFFSET(CF652,0,-$B647*12/Prj_Step)),0))/$B647/12*Параметры!CF$37,IF(CF$2=1,CF652,CE657+SUM($F652:CF652)-SUM($F652:CE652))))</f>
        <v>0</v>
      </c>
      <c r="CG656" s="169">
        <f ca="1">IF($B647=0,0,MIN((SUM($G652:CG652)-IF(CG$2&gt;$B647*12/Prj_Step,SUM($G652:OFFSET(CG652,0,-$B647*12/Prj_Step)),0))/$B647/12*Параметры!CG$37,IF(CG$2=1,CG652,CF657+SUM($F652:CG652)-SUM($F652:CF652))))</f>
        <v>0</v>
      </c>
      <c r="CH656" s="169">
        <f ca="1">IF($B647=0,0,MIN((SUM($G652:CH652)-IF(CH$2&gt;$B647*12/Prj_Step,SUM($G652:OFFSET(CH652,0,-$B647*12/Prj_Step)),0))/$B647/12*Параметры!CH$37,IF(CH$2=1,CH652,CG657+SUM($F652:CH652)-SUM($F652:CG652))))</f>
        <v>0</v>
      </c>
      <c r="CI656" s="169">
        <f ca="1">IF($B647=0,0,MIN((SUM($G652:CI652)-IF(CI$2&gt;$B647*12/Prj_Step,SUM($G652:OFFSET(CI652,0,-$B647*12/Prj_Step)),0))/$B647/12*Параметры!CI$37,IF(CI$2=1,CI652,CH657+SUM($F652:CI652)-SUM($F652:CH652))))</f>
        <v>0</v>
      </c>
      <c r="CJ656" s="169">
        <f ca="1">IF($B647=0,0,MIN((SUM($G652:CJ652)-IF(CJ$2&gt;$B647*12/Prj_Step,SUM($G652:OFFSET(CJ652,0,-$B647*12/Prj_Step)),0))/$B647/12*Параметры!CJ$37,IF(CJ$2=1,CJ652,CI657+SUM($F652:CJ652)-SUM($F652:CI652))))</f>
        <v>0</v>
      </c>
      <c r="CK656" s="169">
        <f ca="1">IF($B647=0,0,MIN((SUM($G652:CK652)-IF(CK$2&gt;$B647*12/Prj_Step,SUM($G652:OFFSET(CK652,0,-$B647*12/Prj_Step)),0))/$B647/12*Параметры!CK$37,IF(CK$2=1,CK652,CJ657+SUM($F652:CK652)-SUM($F652:CJ652))))</f>
        <v>0</v>
      </c>
      <c r="CL656" s="169">
        <f ca="1">IF($B647=0,0,MIN((SUM($G652:CL652)-IF(CL$2&gt;$B647*12/Prj_Step,SUM($G652:OFFSET(CL652,0,-$B647*12/Prj_Step)),0))/$B647/12*Параметры!CL$37,IF(CL$2=1,CL652,CK657+SUM($F652:CL652)-SUM($F652:CK652))))</f>
        <v>0</v>
      </c>
      <c r="CM656" s="169">
        <f ca="1">IF($B647=0,0,MIN((SUM($G652:CM652)-IF(CM$2&gt;$B647*12/Prj_Step,SUM($G652:OFFSET(CM652,0,-$B647*12/Prj_Step)),0))/$B647/12*Параметры!CM$37,IF(CM$2=1,CM652,CL657+SUM($F652:CM652)-SUM($F652:CL652))))</f>
        <v>0</v>
      </c>
      <c r="CN656" s="169">
        <f ca="1">IF($B647=0,0,MIN((SUM($G652:CN652)-IF(CN$2&gt;$B647*12/Prj_Step,SUM($G652:OFFSET(CN652,0,-$B647*12/Prj_Step)),0))/$B647/12*Параметры!CN$37,IF(CN$2=1,CN652,CM657+SUM($F652:CN652)-SUM($F652:CM652))))</f>
        <v>0</v>
      </c>
      <c r="CO656" s="169">
        <f ca="1">IF($B647=0,0,MIN((SUM($G652:CO652)-IF(CO$2&gt;$B647*12/Prj_Step,SUM($G652:OFFSET(CO652,0,-$B647*12/Prj_Step)),0))/$B647/12*Параметры!CO$37,IF(CO$2=1,CO652,CN657+SUM($F652:CO652)-SUM($F652:CN652))))</f>
        <v>0</v>
      </c>
      <c r="CP656" s="169">
        <f ca="1">IF($B647=0,0,MIN((SUM($G652:CP652)-IF(CP$2&gt;$B647*12/Prj_Step,SUM($G652:OFFSET(CP652,0,-$B647*12/Prj_Step)),0))/$B647/12*Параметры!CP$37,IF(CP$2=1,CP652,CO657+SUM($F652:CP652)-SUM($F652:CO652))))</f>
        <v>0</v>
      </c>
      <c r="CQ656" s="169">
        <f ca="1">IF($B647=0,0,MIN((SUM($G652:CQ652)-IF(CQ$2&gt;$B647*12/Prj_Step,SUM($G652:OFFSET(CQ652,0,-$B647*12/Prj_Step)),0))/$B647/12*Параметры!CQ$37,IF(CQ$2=1,CQ652,CP657+SUM($F652:CQ652)-SUM($F652:CP652))))</f>
        <v>0</v>
      </c>
      <c r="CR656" s="169">
        <f ca="1">IF($B647=0,0,MIN((SUM($G652:CR652)-IF(CR$2&gt;$B647*12/Prj_Step,SUM($G652:OFFSET(CR652,0,-$B647*12/Prj_Step)),0))/$B647/12*Параметры!CR$37,IF(CR$2=1,CR652,CQ657+SUM($F652:CR652)-SUM($F652:CQ652))))</f>
        <v>0</v>
      </c>
      <c r="CS656" s="169">
        <f ca="1">IF($B647=0,0,MIN((SUM($G652:CS652)-IF(CS$2&gt;$B647*12/Prj_Step,SUM($G652:OFFSET(CS652,0,-$B647*12/Prj_Step)),0))/$B647/12*Параметры!CS$37,IF(CS$2=1,CS652,CR657+SUM($F652:CS652)-SUM($F652:CR652))))</f>
        <v>0</v>
      </c>
      <c r="CT656" s="169">
        <f ca="1">IF($B647=0,0,MIN((SUM($G652:CT652)-IF(CT$2&gt;$B647*12/Prj_Step,SUM($G652:OFFSET(CT652,0,-$B647*12/Prj_Step)),0))/$B647/12*Параметры!CT$37,IF(CT$2=1,CT652,CS657+SUM($F652:CT652)-SUM($F652:CS652))))</f>
        <v>0</v>
      </c>
      <c r="CU656" s="169">
        <f ca="1">IF($B647=0,0,MIN((SUM($G652:CU652)-IF(CU$2&gt;$B647*12/Prj_Step,SUM($G652:OFFSET(CU652,0,-$B647*12/Prj_Step)),0))/$B647/12*Параметры!CU$37,IF(CU$2=1,CU652,CT657+SUM($F652:CU652)-SUM($F652:CT652))))</f>
        <v>0</v>
      </c>
      <c r="CV656" s="169">
        <f ca="1">IF($B647=0,0,MIN((SUM($G652:CV652)-IF(CV$2&gt;$B647*12/Prj_Step,SUM($G652:OFFSET(CV652,0,-$B647*12/Prj_Step)),0))/$B647/12*Параметры!CV$37,IF(CV$2=1,CV652,CU657+SUM($F652:CV652)-SUM($F652:CU652))))</f>
        <v>0</v>
      </c>
      <c r="CW656" s="169">
        <f ca="1">IF($B647=0,0,MIN((SUM($G652:CW652)-IF(CW$2&gt;$B647*12/Prj_Step,SUM($G652:OFFSET(CW652,0,-$B647*12/Prj_Step)),0))/$B647/12*Параметры!CW$37,IF(CW$2=1,CW652,CV657+SUM($F652:CW652)-SUM($F652:CV652))))</f>
        <v>0</v>
      </c>
      <c r="CX656" s="169">
        <f ca="1">IF($B647=0,0,MIN((SUM($G652:CX652)-IF(CX$2&gt;$B647*12/Prj_Step,SUM($G652:OFFSET(CX652,0,-$B647*12/Prj_Step)),0))/$B647/12*Параметры!CX$37,IF(CX$2=1,CX652,CW657+SUM($F652:CX652)-SUM($F652:CW652))))</f>
        <v>0</v>
      </c>
      <c r="CY656" s="169">
        <f ca="1">IF($B647=0,0,MIN((SUM($G652:CY652)-IF(CY$2&gt;$B647*12/Prj_Step,SUM($G652:OFFSET(CY652,0,-$B647*12/Prj_Step)),0))/$B647/12*Параметры!CY$37,IF(CY$2=1,CY652,CX657+SUM($F652:CY652)-SUM($F652:CX652))))</f>
        <v>0</v>
      </c>
      <c r="CZ656" s="169">
        <f ca="1">IF($B647=0,0,MIN((SUM($G652:CZ652)-IF(CZ$2&gt;$B647*12/Prj_Step,SUM($G652:OFFSET(CZ652,0,-$B647*12/Prj_Step)),0))/$B647/12*Параметры!CZ$37,IF(CZ$2=1,CZ652,CY657+SUM($F652:CZ652)-SUM($F652:CY652))))</f>
        <v>0</v>
      </c>
      <c r="DA656" s="169">
        <f ca="1">IF($B647=0,0,MIN((SUM($G652:DA652)-IF(DA$2&gt;$B647*12/Prj_Step,SUM($G652:OFFSET(DA652,0,-$B647*12/Prj_Step)),0))/$B647/12*Параметры!DA$37,IF(DA$2=1,DA652,CZ657+SUM($F652:DA652)-SUM($F652:CZ652))))</f>
        <v>0</v>
      </c>
      <c r="DB656" s="169">
        <f ca="1">IF($B647=0,0,MIN((SUM($G652:DB652)-IF(DB$2&gt;$B647*12/Prj_Step,SUM($G652:OFFSET(DB652,0,-$B647*12/Prj_Step)),0))/$B647/12*Параметры!DB$37,IF(DB$2=1,DB652,DA657+SUM($F652:DB652)-SUM($F652:DA652))))</f>
        <v>0</v>
      </c>
      <c r="DC656" s="169">
        <f ca="1">IF($B647=0,0,MIN((SUM($G652:DC652)-IF(DC$2&gt;$B647*12/Prj_Step,SUM($G652:OFFSET(DC652,0,-$B647*12/Prj_Step)),0))/$B647/12*Параметры!DC$37,IF(DC$2=1,DC652,DB657+SUM($F652:DC652)-SUM($F652:DB652))))</f>
        <v>0</v>
      </c>
      <c r="DD656" s="169">
        <f ca="1">IF($B647=0,0,MIN((SUM($G652:DD652)-IF(DD$2&gt;$B647*12/Prj_Step,SUM($G652:OFFSET(DD652,0,-$B647*12/Prj_Step)),0))/$B647/12*Параметры!DD$37,IF(DD$2=1,DD652,DC657+SUM($F652:DD652)-SUM($F652:DC652))))</f>
        <v>0</v>
      </c>
      <c r="DE656" s="169">
        <f ca="1">IF($B647=0,0,MIN((SUM($G652:DE652)-IF(DE$2&gt;$B647*12/Prj_Step,SUM($G652:OFFSET(DE652,0,-$B647*12/Prj_Step)),0))/$B647/12*Параметры!DE$37,IF(DE$2=1,DE652,DD657+SUM($F652:DE652)-SUM($F652:DD652))))</f>
        <v>0</v>
      </c>
      <c r="DF656" s="169">
        <f ca="1">IF($B647=0,0,MIN((SUM($G652:DF652)-IF(DF$2&gt;$B647*12/Prj_Step,SUM($G652:OFFSET(DF652,0,-$B647*12/Prj_Step)),0))/$B647/12*Параметры!DF$37,IF(DF$2=1,DF652,DE657+SUM($F652:DF652)-SUM($F652:DE652))))</f>
        <v>0</v>
      </c>
      <c r="DG656" s="169">
        <f ca="1">IF($B647=0,0,MIN((SUM($G652:DG652)-IF(DG$2&gt;$B647*12/Prj_Step,SUM($G652:OFFSET(DG652,0,-$B647*12/Prj_Step)),0))/$B647/12*Параметры!DG$37,IF(DG$2=1,DG652,DF657+SUM($F652:DG652)-SUM($F652:DF652))))</f>
        <v>0</v>
      </c>
      <c r="DH656" s="169">
        <f ca="1">IF($B647=0,0,MIN((SUM($G652:DH652)-IF(DH$2&gt;$B647*12/Prj_Step,SUM($G652:OFFSET(DH652,0,-$B647*12/Prj_Step)),0))/$B647/12*Параметры!DH$37,IF(DH$2=1,DH652,DG657+SUM($F652:DH652)-SUM($F652:DG652))))</f>
        <v>0</v>
      </c>
      <c r="DI656" s="169">
        <f ca="1">IF($B647=0,0,MIN((SUM($G652:DI652)-IF(DI$2&gt;$B647*12/Prj_Step,SUM($G652:OFFSET(DI652,0,-$B647*12/Prj_Step)),0))/$B647/12*Параметры!DI$37,IF(DI$2=1,DI652,DH657+SUM($F652:DI652)-SUM($F652:DH652))))</f>
        <v>0</v>
      </c>
      <c r="DJ656" s="169">
        <f ca="1">IF($B647=0,0,MIN((SUM($G652:DJ652)-IF(DJ$2&gt;$B647*12/Prj_Step,SUM($G652:OFFSET(DJ652,0,-$B647*12/Prj_Step)),0))/$B647/12*Параметры!DJ$37,IF(DJ$2=1,DJ652,DI657+SUM($F652:DJ652)-SUM($F652:DI652))))</f>
        <v>0</v>
      </c>
      <c r="DK656" s="169">
        <f ca="1">IF($B647=0,0,MIN((SUM($G652:DK652)-IF(DK$2&gt;$B647*12/Prj_Step,SUM($G652:OFFSET(DK652,0,-$B647*12/Prj_Step)),0))/$B647/12*Параметры!DK$37,IF(DK$2=1,DK652,DJ657+SUM($F652:DK652)-SUM($F652:DJ652))))</f>
        <v>0</v>
      </c>
      <c r="DL656" s="169">
        <f ca="1">IF($B647=0,0,MIN((SUM($G652:DL652)-IF(DL$2&gt;$B647*12/Prj_Step,SUM($G652:OFFSET(DL652,0,-$B647*12/Prj_Step)),0))/$B647/12*Параметры!DL$37,IF(DL$2=1,DL652,DK657+SUM($F652:DL652)-SUM($F652:DK652))))</f>
        <v>0</v>
      </c>
      <c r="DM656" s="169">
        <f ca="1">IF($B647=0,0,MIN((SUM($G652:DM652)-IF(DM$2&gt;$B647*12/Prj_Step,SUM($G652:OFFSET(DM652,0,-$B647*12/Prj_Step)),0))/$B647/12*Параметры!DM$37,IF(DM$2=1,DM652,DL657+SUM($F652:DM652)-SUM($F652:DL652))))</f>
        <v>0</v>
      </c>
      <c r="DN656" s="169">
        <f ca="1">IF($B647=0,0,MIN((SUM($G652:DN652)-IF(DN$2&gt;$B647*12/Prj_Step,SUM($G652:OFFSET(DN652,0,-$B647*12/Prj_Step)),0))/$B647/12*Параметры!DN$37,IF(DN$2=1,DN652,DM657+SUM($F652:DN652)-SUM($F652:DM652))))</f>
        <v>0</v>
      </c>
      <c r="DO656" s="169">
        <f ca="1">IF($B647=0,0,MIN((SUM($G652:DO652)-IF(DO$2&gt;$B647*12/Prj_Step,SUM($G652:OFFSET(DO652,0,-$B647*12/Prj_Step)),0))/$B647/12*Параметры!DO$37,IF(DO$2=1,DO652,DN657+SUM($F652:DO652)-SUM($F652:DN652))))</f>
        <v>0</v>
      </c>
      <c r="DP656" s="169">
        <f ca="1">IF($B647=0,0,MIN((SUM($G652:DP652)-IF(DP$2&gt;$B647*12/Prj_Step,SUM($G652:OFFSET(DP652,0,-$B647*12/Prj_Step)),0))/$B647/12*Параметры!DP$37,IF(DP$2=1,DP652,DO657+SUM($F652:DP652)-SUM($F652:DO652))))</f>
        <v>0</v>
      </c>
      <c r="DQ656" s="169">
        <f ca="1">IF($B647=0,0,MIN((SUM($G652:DQ652)-IF(DQ$2&gt;$B647*12/Prj_Step,SUM($G652:OFFSET(DQ652,0,-$B647*12/Prj_Step)),0))/$B647/12*Параметры!DQ$37,IF(DQ$2=1,DQ652,DP657+SUM($F652:DQ652)-SUM($F652:DP652))))</f>
        <v>0</v>
      </c>
      <c r="DR656" s="169">
        <f ca="1">IF($B647=0,0,MIN((SUM($G652:DR652)-IF(DR$2&gt;$B647*12/Prj_Step,SUM($G652:OFFSET(DR652,0,-$B647*12/Prj_Step)),0))/$B647/12*Параметры!DR$37,IF(DR$2=1,DR652,DQ657+SUM($F652:DR652)-SUM($F652:DQ652))))</f>
        <v>0</v>
      </c>
      <c r="DS656" s="169">
        <f ca="1">IF($B647=0,0,MIN((SUM($G652:DS652)-IF(DS$2&gt;$B647*12/Prj_Step,SUM($G652:OFFSET(DS652,0,-$B647*12/Prj_Step)),0))/$B647/12*Параметры!DS$37,IF(DS$2=1,DS652,DR657+SUM($F652:DS652)-SUM($F652:DR652))))</f>
        <v>0</v>
      </c>
      <c r="DT656" s="169">
        <f ca="1">IF($B647=0,0,MIN((SUM($G652:DT652)-IF(DT$2&gt;$B647*12/Prj_Step,SUM($G652:OFFSET(DT652,0,-$B647*12/Prj_Step)),0))/$B647/12*Параметры!DT$37,IF(DT$2=1,DT652,DS657+SUM($F652:DT652)-SUM($F652:DS652))))</f>
        <v>0</v>
      </c>
      <c r="DU656" s="169">
        <f ca="1">IF($B647=0,0,MIN((SUM($G652:DU652)-IF(DU$2&gt;$B647*12/Prj_Step,SUM($G652:OFFSET(DU652,0,-$B647*12/Prj_Step)),0))/$B647/12*Параметры!DU$37,IF(DU$2=1,DU652,DT657+SUM($F652:DU652)-SUM($F652:DT652))))</f>
        <v>0</v>
      </c>
      <c r="DV656" s="169">
        <f ca="1">IF($B647=0,0,MIN((SUM($G652:DV652)-IF(DV$2&gt;$B647*12/Prj_Step,SUM($G652:OFFSET(DV652,0,-$B647*12/Prj_Step)),0))/$B647/12*Параметры!DV$37,IF(DV$2=1,DV652,DU657+SUM($F652:DV652)-SUM($F652:DU652))))</f>
        <v>0</v>
      </c>
      <c r="DW656" s="169"/>
      <c r="DX656" s="177">
        <f ca="1">SUM(G656:DW656)</f>
        <v>0</v>
      </c>
    </row>
    <row r="657" spans="1:128" hidden="1" outlineLevel="1" x14ac:dyDescent="0.2">
      <c r="A657" s="168" t="str">
        <f ca="1">Language!A$1557</f>
        <v>расходы будущих периодов по мере списания</v>
      </c>
      <c r="B657" s="154"/>
      <c r="C657" s="147" t="str">
        <f t="shared" ca="1" si="1199"/>
        <v>тыс. руб.</v>
      </c>
      <c r="D657" s="158">
        <v>1</v>
      </c>
      <c r="E657" s="154" t="s">
        <v>704</v>
      </c>
      <c r="F657" s="154" t="s">
        <v>694</v>
      </c>
      <c r="G657" s="169">
        <f ca="1">SUM($G652:G652)-SUM($G656:G656)</f>
        <v>190500</v>
      </c>
      <c r="H657" s="169">
        <f ca="1">SUM($G652:H652)-SUM($G656:H656)</f>
        <v>190500</v>
      </c>
      <c r="I657" s="169">
        <f ca="1">SUM($G652:I652)-SUM($G656:I656)</f>
        <v>190500</v>
      </c>
      <c r="J657" s="169">
        <f ca="1">SUM($G652:J652)-SUM($G656:J656)</f>
        <v>190500</v>
      </c>
      <c r="K657" s="169">
        <f ca="1">SUM($G652:K652)-SUM($G656:K656)</f>
        <v>190500</v>
      </c>
      <c r="L657" s="169">
        <f ca="1">SUM($G652:L652)-SUM($G656:L656)</f>
        <v>190500</v>
      </c>
      <c r="M657" s="169">
        <f ca="1">SUM($G652:M652)-SUM($G656:M656)</f>
        <v>190500</v>
      </c>
      <c r="N657" s="169">
        <f ca="1">SUM($G652:N652)-SUM($G656:N656)</f>
        <v>190500</v>
      </c>
      <c r="O657" s="169">
        <f ca="1">SUM($G652:O652)-SUM($G656:O656)</f>
        <v>190500</v>
      </c>
      <c r="P657" s="169">
        <f ca="1">SUM($G652:P652)-SUM($G656:P656)</f>
        <v>190500</v>
      </c>
      <c r="Q657" s="169">
        <f ca="1">SUM($G652:Q652)-SUM($G656:Q656)</f>
        <v>190500</v>
      </c>
      <c r="R657" s="169">
        <f ca="1">SUM($G652:R652)-SUM($G656:R656)</f>
        <v>190500</v>
      </c>
      <c r="S657" s="169">
        <f ca="1">SUM($G652:S652)-SUM($G656:S656)</f>
        <v>190500</v>
      </c>
      <c r="T657" s="169">
        <f ca="1">SUM($G652:T652)-SUM($G656:T656)</f>
        <v>190500</v>
      </c>
      <c r="U657" s="169">
        <f ca="1">SUM($G652:U652)-SUM($G656:U656)</f>
        <v>190500</v>
      </c>
      <c r="V657" s="169">
        <f ca="1">SUM($G652:V652)-SUM($G656:V656)</f>
        <v>190500</v>
      </c>
      <c r="W657" s="169">
        <f ca="1">SUM($G652:W652)-SUM($G656:W656)</f>
        <v>190500</v>
      </c>
      <c r="X657" s="169">
        <f ca="1">SUM($G652:X652)-SUM($G656:X656)</f>
        <v>190500</v>
      </c>
      <c r="Y657" s="169">
        <f ca="1">SUM($G652:Y652)-SUM($G656:Y656)</f>
        <v>190500</v>
      </c>
      <c r="Z657" s="169">
        <f ca="1">SUM($G652:Z652)-SUM($G656:Z656)</f>
        <v>190500</v>
      </c>
      <c r="AA657" s="169">
        <f ca="1">SUM($G652:AA652)-SUM($G656:AA656)</f>
        <v>190500</v>
      </c>
      <c r="AB657" s="169">
        <f ca="1">SUM($G652:AB652)-SUM($G656:AB656)</f>
        <v>190500</v>
      </c>
      <c r="AC657" s="169">
        <f ca="1">SUM($G652:AC652)-SUM($G656:AC656)</f>
        <v>190500</v>
      </c>
      <c r="AD657" s="169">
        <f ca="1">SUM($G652:AD652)-SUM($G656:AD656)</f>
        <v>190500</v>
      </c>
      <c r="AE657" s="169">
        <f ca="1">SUM($G652:AE652)-SUM($G656:AE656)</f>
        <v>190500</v>
      </c>
      <c r="AF657" s="169">
        <f ca="1">SUM($G652:AF652)-SUM($G656:AF656)</f>
        <v>190500</v>
      </c>
      <c r="AG657" s="169">
        <f ca="1">SUM($G652:AG652)-SUM($G656:AG656)</f>
        <v>190500</v>
      </c>
      <c r="AH657" s="169">
        <f ca="1">SUM($G652:AH652)-SUM($G656:AH656)</f>
        <v>190500</v>
      </c>
      <c r="AI657" s="169">
        <f ca="1">SUM($G652:AI652)-SUM($G656:AI656)</f>
        <v>190500</v>
      </c>
      <c r="AJ657" s="169">
        <f ca="1">SUM($G652:AJ652)-SUM($G656:AJ656)</f>
        <v>190500</v>
      </c>
      <c r="AK657" s="169">
        <f ca="1">SUM($G652:AK652)-SUM($G656:AK656)</f>
        <v>190500</v>
      </c>
      <c r="AL657" s="169">
        <f ca="1">SUM($G652:AL652)-SUM($G656:AL656)</f>
        <v>190500</v>
      </c>
      <c r="AM657" s="169">
        <f ca="1">SUM($G652:AM652)-SUM($G656:AM656)</f>
        <v>190500</v>
      </c>
      <c r="AN657" s="169">
        <f ca="1">SUM($G652:AN652)-SUM($G656:AN656)</f>
        <v>190500</v>
      </c>
      <c r="AO657" s="169">
        <f ca="1">SUM($G652:AO652)-SUM($G656:AO656)</f>
        <v>190500</v>
      </c>
      <c r="AP657" s="169">
        <f ca="1">SUM($G652:AP652)-SUM($G656:AP656)</f>
        <v>190500</v>
      </c>
      <c r="AQ657" s="169">
        <f ca="1">SUM($G652:AQ652)-SUM($G656:AQ656)</f>
        <v>190500</v>
      </c>
      <c r="AR657" s="169">
        <f ca="1">SUM($G652:AR652)-SUM($G656:AR656)</f>
        <v>190500</v>
      </c>
      <c r="AS657" s="169">
        <f ca="1">SUM($G652:AS652)-SUM($G656:AS656)</f>
        <v>190500</v>
      </c>
      <c r="AT657" s="169">
        <f ca="1">SUM($G652:AT652)-SUM($G656:AT656)</f>
        <v>190500</v>
      </c>
      <c r="AU657" s="169">
        <f ca="1">SUM($G652:AU652)-SUM($G656:AU656)</f>
        <v>190500</v>
      </c>
      <c r="AV657" s="169">
        <f ca="1">SUM($G652:AV652)-SUM($G656:AV656)</f>
        <v>190500</v>
      </c>
      <c r="AW657" s="169">
        <f ca="1">SUM($G652:AW652)-SUM($G656:AW656)</f>
        <v>190500</v>
      </c>
      <c r="AX657" s="169">
        <f ca="1">SUM($G652:AX652)-SUM($G656:AX656)</f>
        <v>190500</v>
      </c>
      <c r="AY657" s="169">
        <f ca="1">SUM($G652:AY652)-SUM($G656:AY656)</f>
        <v>190500</v>
      </c>
      <c r="AZ657" s="169">
        <f ca="1">SUM($G652:AZ652)-SUM($G656:AZ656)</f>
        <v>190500</v>
      </c>
      <c r="BA657" s="169">
        <f ca="1">SUM($G652:BA652)-SUM($G656:BA656)</f>
        <v>190500</v>
      </c>
      <c r="BB657" s="169">
        <f ca="1">SUM($G652:BB652)-SUM($G656:BB656)</f>
        <v>190500</v>
      </c>
      <c r="BC657" s="169">
        <f ca="1">SUM($G652:BC652)-SUM($G656:BC656)</f>
        <v>190500</v>
      </c>
      <c r="BD657" s="169">
        <f ca="1">SUM($G652:BD652)-SUM($G656:BD656)</f>
        <v>190500</v>
      </c>
      <c r="BE657" s="169">
        <f ca="1">SUM($G652:BE652)-SUM($G656:BE656)</f>
        <v>190500</v>
      </c>
      <c r="BF657" s="169">
        <f ca="1">SUM($G652:BF652)-SUM($G656:BF656)</f>
        <v>190500</v>
      </c>
      <c r="BG657" s="169">
        <f ca="1">SUM($G652:BG652)-SUM($G656:BG656)</f>
        <v>190500</v>
      </c>
      <c r="BH657" s="169">
        <f ca="1">SUM($G652:BH652)-SUM($G656:BH656)</f>
        <v>190500</v>
      </c>
      <c r="BI657" s="169">
        <f ca="1">SUM($G652:BI652)-SUM($G656:BI656)</f>
        <v>190500</v>
      </c>
      <c r="BJ657" s="169">
        <f ca="1">SUM($G652:BJ652)-SUM($G656:BJ656)</f>
        <v>190500</v>
      </c>
      <c r="BK657" s="169">
        <f ca="1">SUM($G652:BK652)-SUM($G656:BK656)</f>
        <v>190500</v>
      </c>
      <c r="BL657" s="169">
        <f ca="1">SUM($G652:BL652)-SUM($G656:BL656)</f>
        <v>190500</v>
      </c>
      <c r="BM657" s="169">
        <f ca="1">SUM($G652:BM652)-SUM($G656:BM656)</f>
        <v>190500</v>
      </c>
      <c r="BN657" s="169">
        <f ca="1">SUM($G652:BN652)-SUM($G656:BN656)</f>
        <v>190500</v>
      </c>
      <c r="BO657" s="169">
        <f ca="1">SUM($G652:BO652)-SUM($G656:BO656)</f>
        <v>190500</v>
      </c>
      <c r="BP657" s="169">
        <f ca="1">SUM($G652:BP652)-SUM($G656:BP656)</f>
        <v>190500</v>
      </c>
      <c r="BQ657" s="169">
        <f ca="1">SUM($G652:BQ652)-SUM($G656:BQ656)</f>
        <v>190500</v>
      </c>
      <c r="BR657" s="169">
        <f ca="1">SUM($G652:BR652)-SUM($G656:BR656)</f>
        <v>190500</v>
      </c>
      <c r="BS657" s="169">
        <f ca="1">SUM($G652:BS652)-SUM($G656:BS656)</f>
        <v>190500</v>
      </c>
      <c r="BT657" s="169">
        <f ca="1">SUM($G652:BT652)-SUM($G656:BT656)</f>
        <v>190500</v>
      </c>
      <c r="BU657" s="169">
        <f ca="1">SUM($G652:BU652)-SUM($G656:BU656)</f>
        <v>190500</v>
      </c>
      <c r="BV657" s="169">
        <f ca="1">SUM($G652:BV652)-SUM($G656:BV656)</f>
        <v>190500</v>
      </c>
      <c r="BW657" s="169">
        <f ca="1">SUM($G652:BW652)-SUM($G656:BW656)</f>
        <v>190500</v>
      </c>
      <c r="BX657" s="169">
        <f ca="1">SUM($G652:BX652)-SUM($G656:BX656)</f>
        <v>190500</v>
      </c>
      <c r="BY657" s="169">
        <f ca="1">SUM($G652:BY652)-SUM($G656:BY656)</f>
        <v>190500</v>
      </c>
      <c r="BZ657" s="169">
        <f ca="1">SUM($G652:BZ652)-SUM($G656:BZ656)</f>
        <v>190500</v>
      </c>
      <c r="CA657" s="169">
        <f ca="1">SUM($G652:CA652)-SUM($G656:CA656)</f>
        <v>190500</v>
      </c>
      <c r="CB657" s="169">
        <f ca="1">SUM($G652:CB652)-SUM($G656:CB656)</f>
        <v>190500</v>
      </c>
      <c r="CC657" s="169">
        <f ca="1">SUM($G652:CC652)-SUM($G656:CC656)</f>
        <v>190500</v>
      </c>
      <c r="CD657" s="169">
        <f ca="1">SUM($G652:CD652)-SUM($G656:CD656)</f>
        <v>190500</v>
      </c>
      <c r="CE657" s="169">
        <f ca="1">SUM($G652:CE652)-SUM($G656:CE656)</f>
        <v>190500</v>
      </c>
      <c r="CF657" s="169">
        <f ca="1">SUM($G652:CF652)-SUM($G656:CF656)</f>
        <v>190500</v>
      </c>
      <c r="CG657" s="169">
        <f ca="1">SUM($G652:CG652)-SUM($G656:CG656)</f>
        <v>190500</v>
      </c>
      <c r="CH657" s="169">
        <f ca="1">SUM($G652:CH652)-SUM($G656:CH656)</f>
        <v>190500</v>
      </c>
      <c r="CI657" s="169">
        <f ca="1">SUM($G652:CI652)-SUM($G656:CI656)</f>
        <v>190500</v>
      </c>
      <c r="CJ657" s="169">
        <f ca="1">SUM($G652:CJ652)-SUM($G656:CJ656)</f>
        <v>190500</v>
      </c>
      <c r="CK657" s="169">
        <f ca="1">SUM($G652:CK652)-SUM($G656:CK656)</f>
        <v>190500</v>
      </c>
      <c r="CL657" s="169">
        <f ca="1">SUM($G652:CL652)-SUM($G656:CL656)</f>
        <v>190500</v>
      </c>
      <c r="CM657" s="169">
        <f ca="1">SUM($G652:CM652)-SUM($G656:CM656)</f>
        <v>190500</v>
      </c>
      <c r="CN657" s="169">
        <f ca="1">SUM($G652:CN652)-SUM($G656:CN656)</f>
        <v>190500</v>
      </c>
      <c r="CO657" s="169">
        <f ca="1">SUM($G652:CO652)-SUM($G656:CO656)</f>
        <v>190500</v>
      </c>
      <c r="CP657" s="169">
        <f ca="1">SUM($G652:CP652)-SUM($G656:CP656)</f>
        <v>190500</v>
      </c>
      <c r="CQ657" s="169">
        <f ca="1">SUM($G652:CQ652)-SUM($G656:CQ656)</f>
        <v>190500</v>
      </c>
      <c r="CR657" s="169">
        <f ca="1">SUM($G652:CR652)-SUM($G656:CR656)</f>
        <v>190500</v>
      </c>
      <c r="CS657" s="169">
        <f ca="1">SUM($G652:CS652)-SUM($G656:CS656)</f>
        <v>190500</v>
      </c>
      <c r="CT657" s="169">
        <f ca="1">SUM($G652:CT652)-SUM($G656:CT656)</f>
        <v>190500</v>
      </c>
      <c r="CU657" s="169">
        <f ca="1">SUM($G652:CU652)-SUM($G656:CU656)</f>
        <v>190500</v>
      </c>
      <c r="CV657" s="169">
        <f ca="1">SUM($G652:CV652)-SUM($G656:CV656)</f>
        <v>190500</v>
      </c>
      <c r="CW657" s="169">
        <f ca="1">SUM($G652:CW652)-SUM($G656:CW656)</f>
        <v>190500</v>
      </c>
      <c r="CX657" s="169">
        <f ca="1">SUM($G652:CX652)-SUM($G656:CX656)</f>
        <v>190500</v>
      </c>
      <c r="CY657" s="169">
        <f ca="1">SUM($G652:CY652)-SUM($G656:CY656)</f>
        <v>190500</v>
      </c>
      <c r="CZ657" s="169">
        <f ca="1">SUM($G652:CZ652)-SUM($G656:CZ656)</f>
        <v>190500</v>
      </c>
      <c r="DA657" s="169">
        <f ca="1">SUM($G652:DA652)-SUM($G656:DA656)</f>
        <v>190500</v>
      </c>
      <c r="DB657" s="169">
        <f ca="1">SUM($G652:DB652)-SUM($G656:DB656)</f>
        <v>190500</v>
      </c>
      <c r="DC657" s="169">
        <f ca="1">SUM($G652:DC652)-SUM($G656:DC656)</f>
        <v>190500</v>
      </c>
      <c r="DD657" s="169">
        <f ca="1">SUM($G652:DD652)-SUM($G656:DD656)</f>
        <v>190500</v>
      </c>
      <c r="DE657" s="169">
        <f ca="1">SUM($G652:DE652)-SUM($G656:DE656)</f>
        <v>190500</v>
      </c>
      <c r="DF657" s="169">
        <f ca="1">SUM($G652:DF652)-SUM($G656:DF656)</f>
        <v>190500</v>
      </c>
      <c r="DG657" s="169">
        <f ca="1">SUM($G652:DG652)-SUM($G656:DG656)</f>
        <v>190500</v>
      </c>
      <c r="DH657" s="169">
        <f ca="1">SUM($G652:DH652)-SUM($G656:DH656)</f>
        <v>190500</v>
      </c>
      <c r="DI657" s="169">
        <f ca="1">SUM($G652:DI652)-SUM($G656:DI656)</f>
        <v>190500</v>
      </c>
      <c r="DJ657" s="169">
        <f ca="1">SUM($G652:DJ652)-SUM($G656:DJ656)</f>
        <v>190500</v>
      </c>
      <c r="DK657" s="169">
        <f ca="1">SUM($G652:DK652)-SUM($G656:DK656)</f>
        <v>190500</v>
      </c>
      <c r="DL657" s="169">
        <f ca="1">SUM($G652:DL652)-SUM($G656:DL656)</f>
        <v>190500</v>
      </c>
      <c r="DM657" s="169">
        <f ca="1">SUM($G652:DM652)-SUM($G656:DM656)</f>
        <v>190500</v>
      </c>
      <c r="DN657" s="169">
        <f ca="1">SUM($G652:DN652)-SUM($G656:DN656)</f>
        <v>190500</v>
      </c>
      <c r="DO657" s="169">
        <f ca="1">SUM($G652:DO652)-SUM($G656:DO656)</f>
        <v>190500</v>
      </c>
      <c r="DP657" s="169">
        <f ca="1">SUM($G652:DP652)-SUM($G656:DP656)</f>
        <v>190500</v>
      </c>
      <c r="DQ657" s="169">
        <f ca="1">SUM($G652:DQ652)-SUM($G656:DQ656)</f>
        <v>190500</v>
      </c>
      <c r="DR657" s="169">
        <f ca="1">SUM($G652:DR652)-SUM($G656:DR656)</f>
        <v>190500</v>
      </c>
      <c r="DS657" s="169">
        <f ca="1">SUM($G652:DS652)-SUM($G656:DS656)</f>
        <v>190500</v>
      </c>
      <c r="DT657" s="169">
        <f ca="1">SUM($G652:DT652)-SUM($G656:DT656)</f>
        <v>190500</v>
      </c>
      <c r="DU657" s="169">
        <f ca="1">SUM($G652:DU652)-SUM($G656:DU656)</f>
        <v>190500</v>
      </c>
      <c r="DV657" s="169">
        <f ca="1">SUM($G652:DV652)-SUM($G656:DV656)</f>
        <v>190500</v>
      </c>
      <c r="DW657" s="169"/>
      <c r="DX657" s="170"/>
    </row>
    <row r="658" spans="1:128" hidden="1" outlineLevel="1" x14ac:dyDescent="0.2">
      <c r="A658" s="168" t="str">
        <f ca="1">Language!A$893</f>
        <v>выплаченный НДС</v>
      </c>
      <c r="B658" s="154"/>
      <c r="C658" s="147" t="str">
        <f t="shared" ca="1" si="1199"/>
        <v>тыс. руб.</v>
      </c>
      <c r="D658" s="158">
        <v>1</v>
      </c>
      <c r="E658" s="154" t="s">
        <v>705</v>
      </c>
      <c r="F658" s="6" t="s">
        <v>3082</v>
      </c>
      <c r="G658" s="169">
        <f t="shared" ref="G658:BR658" si="1202">G649*G648</f>
        <v>38100</v>
      </c>
      <c r="H658" s="169">
        <f t="shared" si="1202"/>
        <v>0</v>
      </c>
      <c r="I658" s="169">
        <f t="shared" si="1202"/>
        <v>0</v>
      </c>
      <c r="J658" s="169">
        <f t="shared" si="1202"/>
        <v>0</v>
      </c>
      <c r="K658" s="169">
        <f t="shared" si="1202"/>
        <v>0</v>
      </c>
      <c r="L658" s="169">
        <f t="shared" si="1202"/>
        <v>0</v>
      </c>
      <c r="M658" s="169">
        <f t="shared" si="1202"/>
        <v>0</v>
      </c>
      <c r="N658" s="169">
        <f t="shared" si="1202"/>
        <v>0</v>
      </c>
      <c r="O658" s="169">
        <f t="shared" si="1202"/>
        <v>0</v>
      </c>
      <c r="P658" s="169">
        <f t="shared" si="1202"/>
        <v>0</v>
      </c>
      <c r="Q658" s="169">
        <f t="shared" si="1202"/>
        <v>0</v>
      </c>
      <c r="R658" s="169">
        <f t="shared" si="1202"/>
        <v>0</v>
      </c>
      <c r="S658" s="169">
        <f t="shared" si="1202"/>
        <v>0</v>
      </c>
      <c r="T658" s="169">
        <f t="shared" si="1202"/>
        <v>0</v>
      </c>
      <c r="U658" s="169">
        <f t="shared" si="1202"/>
        <v>0</v>
      </c>
      <c r="V658" s="169">
        <f t="shared" si="1202"/>
        <v>0</v>
      </c>
      <c r="W658" s="169">
        <f t="shared" si="1202"/>
        <v>0</v>
      </c>
      <c r="X658" s="169">
        <f t="shared" si="1202"/>
        <v>0</v>
      </c>
      <c r="Y658" s="169">
        <f t="shared" si="1202"/>
        <v>0</v>
      </c>
      <c r="Z658" s="169">
        <f t="shared" si="1202"/>
        <v>0</v>
      </c>
      <c r="AA658" s="169">
        <f t="shared" si="1202"/>
        <v>0</v>
      </c>
      <c r="AB658" s="169">
        <f t="shared" si="1202"/>
        <v>0</v>
      </c>
      <c r="AC658" s="169">
        <f t="shared" si="1202"/>
        <v>0</v>
      </c>
      <c r="AD658" s="169">
        <f t="shared" si="1202"/>
        <v>0</v>
      </c>
      <c r="AE658" s="169">
        <f t="shared" si="1202"/>
        <v>0</v>
      </c>
      <c r="AF658" s="169">
        <f t="shared" si="1202"/>
        <v>0</v>
      </c>
      <c r="AG658" s="169">
        <f t="shared" si="1202"/>
        <v>0</v>
      </c>
      <c r="AH658" s="169">
        <f t="shared" si="1202"/>
        <v>0</v>
      </c>
      <c r="AI658" s="169">
        <f t="shared" si="1202"/>
        <v>0</v>
      </c>
      <c r="AJ658" s="169">
        <f t="shared" si="1202"/>
        <v>0</v>
      </c>
      <c r="AK658" s="169">
        <f t="shared" si="1202"/>
        <v>0</v>
      </c>
      <c r="AL658" s="169">
        <f t="shared" si="1202"/>
        <v>0</v>
      </c>
      <c r="AM658" s="169">
        <f t="shared" si="1202"/>
        <v>0</v>
      </c>
      <c r="AN658" s="169">
        <f t="shared" si="1202"/>
        <v>0</v>
      </c>
      <c r="AO658" s="169">
        <f t="shared" si="1202"/>
        <v>0</v>
      </c>
      <c r="AP658" s="169">
        <f t="shared" si="1202"/>
        <v>0</v>
      </c>
      <c r="AQ658" s="169">
        <f t="shared" si="1202"/>
        <v>0</v>
      </c>
      <c r="AR658" s="169">
        <f t="shared" si="1202"/>
        <v>0</v>
      </c>
      <c r="AS658" s="169">
        <f t="shared" si="1202"/>
        <v>0</v>
      </c>
      <c r="AT658" s="169">
        <f t="shared" si="1202"/>
        <v>0</v>
      </c>
      <c r="AU658" s="169">
        <f t="shared" si="1202"/>
        <v>0</v>
      </c>
      <c r="AV658" s="169">
        <f t="shared" si="1202"/>
        <v>0</v>
      </c>
      <c r="AW658" s="169">
        <f t="shared" si="1202"/>
        <v>0</v>
      </c>
      <c r="AX658" s="169">
        <f t="shared" si="1202"/>
        <v>0</v>
      </c>
      <c r="AY658" s="169">
        <f t="shared" si="1202"/>
        <v>0</v>
      </c>
      <c r="AZ658" s="169">
        <f t="shared" si="1202"/>
        <v>0</v>
      </c>
      <c r="BA658" s="169">
        <f t="shared" si="1202"/>
        <v>0</v>
      </c>
      <c r="BB658" s="169">
        <f t="shared" si="1202"/>
        <v>0</v>
      </c>
      <c r="BC658" s="169">
        <f t="shared" si="1202"/>
        <v>0</v>
      </c>
      <c r="BD658" s="169">
        <f t="shared" si="1202"/>
        <v>0</v>
      </c>
      <c r="BE658" s="169">
        <f t="shared" si="1202"/>
        <v>0</v>
      </c>
      <c r="BF658" s="169">
        <f t="shared" si="1202"/>
        <v>0</v>
      </c>
      <c r="BG658" s="169">
        <f t="shared" si="1202"/>
        <v>0</v>
      </c>
      <c r="BH658" s="169">
        <f t="shared" si="1202"/>
        <v>0</v>
      </c>
      <c r="BI658" s="169">
        <f t="shared" si="1202"/>
        <v>0</v>
      </c>
      <c r="BJ658" s="169">
        <f t="shared" si="1202"/>
        <v>0</v>
      </c>
      <c r="BK658" s="169">
        <f t="shared" si="1202"/>
        <v>0</v>
      </c>
      <c r="BL658" s="169">
        <f t="shared" si="1202"/>
        <v>0</v>
      </c>
      <c r="BM658" s="169">
        <f t="shared" si="1202"/>
        <v>0</v>
      </c>
      <c r="BN658" s="169">
        <f t="shared" si="1202"/>
        <v>0</v>
      </c>
      <c r="BO658" s="169">
        <f t="shared" si="1202"/>
        <v>0</v>
      </c>
      <c r="BP658" s="169">
        <f t="shared" si="1202"/>
        <v>0</v>
      </c>
      <c r="BQ658" s="169">
        <f t="shared" si="1202"/>
        <v>0</v>
      </c>
      <c r="BR658" s="169">
        <f t="shared" si="1202"/>
        <v>0</v>
      </c>
      <c r="BS658" s="169">
        <f t="shared" ref="BS658:DV658" si="1203">BS649*BS648</f>
        <v>0</v>
      </c>
      <c r="BT658" s="169">
        <f t="shared" si="1203"/>
        <v>0</v>
      </c>
      <c r="BU658" s="169">
        <f t="shared" si="1203"/>
        <v>0</v>
      </c>
      <c r="BV658" s="169">
        <f t="shared" si="1203"/>
        <v>0</v>
      </c>
      <c r="BW658" s="169">
        <f t="shared" si="1203"/>
        <v>0</v>
      </c>
      <c r="BX658" s="169">
        <f t="shared" si="1203"/>
        <v>0</v>
      </c>
      <c r="BY658" s="169">
        <f t="shared" si="1203"/>
        <v>0</v>
      </c>
      <c r="BZ658" s="169">
        <f t="shared" si="1203"/>
        <v>0</v>
      </c>
      <c r="CA658" s="169">
        <f t="shared" si="1203"/>
        <v>0</v>
      </c>
      <c r="CB658" s="169">
        <f t="shared" si="1203"/>
        <v>0</v>
      </c>
      <c r="CC658" s="169">
        <f t="shared" si="1203"/>
        <v>0</v>
      </c>
      <c r="CD658" s="169">
        <f t="shared" si="1203"/>
        <v>0</v>
      </c>
      <c r="CE658" s="169">
        <f t="shared" si="1203"/>
        <v>0</v>
      </c>
      <c r="CF658" s="169">
        <f t="shared" si="1203"/>
        <v>0</v>
      </c>
      <c r="CG658" s="169">
        <f t="shared" si="1203"/>
        <v>0</v>
      </c>
      <c r="CH658" s="169">
        <f t="shared" si="1203"/>
        <v>0</v>
      </c>
      <c r="CI658" s="169">
        <f t="shared" si="1203"/>
        <v>0</v>
      </c>
      <c r="CJ658" s="169">
        <f t="shared" si="1203"/>
        <v>0</v>
      </c>
      <c r="CK658" s="169">
        <f t="shared" si="1203"/>
        <v>0</v>
      </c>
      <c r="CL658" s="169">
        <f t="shared" si="1203"/>
        <v>0</v>
      </c>
      <c r="CM658" s="169">
        <f t="shared" si="1203"/>
        <v>0</v>
      </c>
      <c r="CN658" s="169">
        <f t="shared" si="1203"/>
        <v>0</v>
      </c>
      <c r="CO658" s="169">
        <f t="shared" si="1203"/>
        <v>0</v>
      </c>
      <c r="CP658" s="169">
        <f t="shared" si="1203"/>
        <v>0</v>
      </c>
      <c r="CQ658" s="169">
        <f t="shared" si="1203"/>
        <v>0</v>
      </c>
      <c r="CR658" s="169">
        <f t="shared" si="1203"/>
        <v>0</v>
      </c>
      <c r="CS658" s="169">
        <f t="shared" si="1203"/>
        <v>0</v>
      </c>
      <c r="CT658" s="169">
        <f t="shared" si="1203"/>
        <v>0</v>
      </c>
      <c r="CU658" s="169">
        <f t="shared" si="1203"/>
        <v>0</v>
      </c>
      <c r="CV658" s="169">
        <f t="shared" si="1203"/>
        <v>0</v>
      </c>
      <c r="CW658" s="169">
        <f t="shared" si="1203"/>
        <v>0</v>
      </c>
      <c r="CX658" s="169">
        <f t="shared" si="1203"/>
        <v>0</v>
      </c>
      <c r="CY658" s="169">
        <f t="shared" si="1203"/>
        <v>0</v>
      </c>
      <c r="CZ658" s="169">
        <f t="shared" si="1203"/>
        <v>0</v>
      </c>
      <c r="DA658" s="169">
        <f t="shared" si="1203"/>
        <v>0</v>
      </c>
      <c r="DB658" s="169">
        <f t="shared" si="1203"/>
        <v>0</v>
      </c>
      <c r="DC658" s="169">
        <f t="shared" si="1203"/>
        <v>0</v>
      </c>
      <c r="DD658" s="169">
        <f t="shared" si="1203"/>
        <v>0</v>
      </c>
      <c r="DE658" s="169">
        <f t="shared" si="1203"/>
        <v>0</v>
      </c>
      <c r="DF658" s="169">
        <f t="shared" si="1203"/>
        <v>0</v>
      </c>
      <c r="DG658" s="169">
        <f t="shared" si="1203"/>
        <v>0</v>
      </c>
      <c r="DH658" s="169">
        <f t="shared" si="1203"/>
        <v>0</v>
      </c>
      <c r="DI658" s="169">
        <f t="shared" si="1203"/>
        <v>0</v>
      </c>
      <c r="DJ658" s="169">
        <f t="shared" si="1203"/>
        <v>0</v>
      </c>
      <c r="DK658" s="169">
        <f t="shared" si="1203"/>
        <v>0</v>
      </c>
      <c r="DL658" s="169">
        <f t="shared" si="1203"/>
        <v>0</v>
      </c>
      <c r="DM658" s="169">
        <f t="shared" si="1203"/>
        <v>0</v>
      </c>
      <c r="DN658" s="169">
        <f t="shared" si="1203"/>
        <v>0</v>
      </c>
      <c r="DO658" s="169">
        <f t="shared" si="1203"/>
        <v>0</v>
      </c>
      <c r="DP658" s="169">
        <f t="shared" si="1203"/>
        <v>0</v>
      </c>
      <c r="DQ658" s="169">
        <f t="shared" si="1203"/>
        <v>0</v>
      </c>
      <c r="DR658" s="169">
        <f t="shared" si="1203"/>
        <v>0</v>
      </c>
      <c r="DS658" s="169">
        <f t="shared" si="1203"/>
        <v>0</v>
      </c>
      <c r="DT658" s="169">
        <f t="shared" si="1203"/>
        <v>0</v>
      </c>
      <c r="DU658" s="169">
        <f t="shared" si="1203"/>
        <v>0</v>
      </c>
      <c r="DV658" s="169">
        <f t="shared" si="1203"/>
        <v>0</v>
      </c>
      <c r="DW658" s="169"/>
      <c r="DX658" s="177">
        <f>SUM(G658:DW658)</f>
        <v>38100</v>
      </c>
    </row>
    <row r="659" spans="1:128" hidden="1" outlineLevel="1" x14ac:dyDescent="0.2">
      <c r="A659" s="168" t="str">
        <f ca="1">Language!A$894</f>
        <v>зачтенный НДС</v>
      </c>
      <c r="B659" s="154"/>
      <c r="C659" s="147" t="str">
        <f t="shared" ca="1" si="1199"/>
        <v>тыс. руб.</v>
      </c>
      <c r="D659" s="158">
        <v>1</v>
      </c>
      <c r="E659" s="154" t="s">
        <v>706</v>
      </c>
      <c r="F659" s="6" t="s">
        <v>3082</v>
      </c>
      <c r="G659" s="169">
        <f t="shared" ref="G659:BR659" si="1204">G658</f>
        <v>38100</v>
      </c>
      <c r="H659" s="169">
        <f t="shared" si="1204"/>
        <v>0</v>
      </c>
      <c r="I659" s="169">
        <f t="shared" si="1204"/>
        <v>0</v>
      </c>
      <c r="J659" s="169">
        <f t="shared" si="1204"/>
        <v>0</v>
      </c>
      <c r="K659" s="169">
        <f t="shared" si="1204"/>
        <v>0</v>
      </c>
      <c r="L659" s="169">
        <f t="shared" si="1204"/>
        <v>0</v>
      </c>
      <c r="M659" s="169">
        <f t="shared" si="1204"/>
        <v>0</v>
      </c>
      <c r="N659" s="169">
        <f t="shared" si="1204"/>
        <v>0</v>
      </c>
      <c r="O659" s="169">
        <f t="shared" si="1204"/>
        <v>0</v>
      </c>
      <c r="P659" s="169">
        <f t="shared" si="1204"/>
        <v>0</v>
      </c>
      <c r="Q659" s="169">
        <f t="shared" si="1204"/>
        <v>0</v>
      </c>
      <c r="R659" s="169">
        <f t="shared" si="1204"/>
        <v>0</v>
      </c>
      <c r="S659" s="169">
        <f t="shared" si="1204"/>
        <v>0</v>
      </c>
      <c r="T659" s="169">
        <f t="shared" si="1204"/>
        <v>0</v>
      </c>
      <c r="U659" s="169">
        <f t="shared" si="1204"/>
        <v>0</v>
      </c>
      <c r="V659" s="169">
        <f t="shared" si="1204"/>
        <v>0</v>
      </c>
      <c r="W659" s="169">
        <f t="shared" si="1204"/>
        <v>0</v>
      </c>
      <c r="X659" s="169">
        <f t="shared" si="1204"/>
        <v>0</v>
      </c>
      <c r="Y659" s="169">
        <f t="shared" si="1204"/>
        <v>0</v>
      </c>
      <c r="Z659" s="169">
        <f t="shared" si="1204"/>
        <v>0</v>
      </c>
      <c r="AA659" s="169">
        <f t="shared" si="1204"/>
        <v>0</v>
      </c>
      <c r="AB659" s="169">
        <f t="shared" si="1204"/>
        <v>0</v>
      </c>
      <c r="AC659" s="169">
        <f t="shared" si="1204"/>
        <v>0</v>
      </c>
      <c r="AD659" s="169">
        <f t="shared" si="1204"/>
        <v>0</v>
      </c>
      <c r="AE659" s="169">
        <f t="shared" si="1204"/>
        <v>0</v>
      </c>
      <c r="AF659" s="169">
        <f t="shared" si="1204"/>
        <v>0</v>
      </c>
      <c r="AG659" s="169">
        <f t="shared" si="1204"/>
        <v>0</v>
      </c>
      <c r="AH659" s="169">
        <f t="shared" si="1204"/>
        <v>0</v>
      </c>
      <c r="AI659" s="169">
        <f t="shared" si="1204"/>
        <v>0</v>
      </c>
      <c r="AJ659" s="169">
        <f t="shared" si="1204"/>
        <v>0</v>
      </c>
      <c r="AK659" s="169">
        <f t="shared" si="1204"/>
        <v>0</v>
      </c>
      <c r="AL659" s="169">
        <f t="shared" si="1204"/>
        <v>0</v>
      </c>
      <c r="AM659" s="169">
        <f t="shared" si="1204"/>
        <v>0</v>
      </c>
      <c r="AN659" s="169">
        <f t="shared" si="1204"/>
        <v>0</v>
      </c>
      <c r="AO659" s="169">
        <f t="shared" si="1204"/>
        <v>0</v>
      </c>
      <c r="AP659" s="169">
        <f t="shared" si="1204"/>
        <v>0</v>
      </c>
      <c r="AQ659" s="169">
        <f t="shared" si="1204"/>
        <v>0</v>
      </c>
      <c r="AR659" s="169">
        <f t="shared" si="1204"/>
        <v>0</v>
      </c>
      <c r="AS659" s="169">
        <f t="shared" si="1204"/>
        <v>0</v>
      </c>
      <c r="AT659" s="169">
        <f t="shared" si="1204"/>
        <v>0</v>
      </c>
      <c r="AU659" s="169">
        <f t="shared" si="1204"/>
        <v>0</v>
      </c>
      <c r="AV659" s="169">
        <f t="shared" si="1204"/>
        <v>0</v>
      </c>
      <c r="AW659" s="169">
        <f t="shared" si="1204"/>
        <v>0</v>
      </c>
      <c r="AX659" s="169">
        <f t="shared" si="1204"/>
        <v>0</v>
      </c>
      <c r="AY659" s="169">
        <f t="shared" si="1204"/>
        <v>0</v>
      </c>
      <c r="AZ659" s="169">
        <f t="shared" si="1204"/>
        <v>0</v>
      </c>
      <c r="BA659" s="169">
        <f t="shared" si="1204"/>
        <v>0</v>
      </c>
      <c r="BB659" s="169">
        <f t="shared" si="1204"/>
        <v>0</v>
      </c>
      <c r="BC659" s="169">
        <f t="shared" si="1204"/>
        <v>0</v>
      </c>
      <c r="BD659" s="169">
        <f t="shared" si="1204"/>
        <v>0</v>
      </c>
      <c r="BE659" s="169">
        <f t="shared" si="1204"/>
        <v>0</v>
      </c>
      <c r="BF659" s="169">
        <f t="shared" si="1204"/>
        <v>0</v>
      </c>
      <c r="BG659" s="169">
        <f t="shared" si="1204"/>
        <v>0</v>
      </c>
      <c r="BH659" s="169">
        <f t="shared" si="1204"/>
        <v>0</v>
      </c>
      <c r="BI659" s="169">
        <f t="shared" si="1204"/>
        <v>0</v>
      </c>
      <c r="BJ659" s="169">
        <f t="shared" si="1204"/>
        <v>0</v>
      </c>
      <c r="BK659" s="169">
        <f t="shared" si="1204"/>
        <v>0</v>
      </c>
      <c r="BL659" s="169">
        <f t="shared" si="1204"/>
        <v>0</v>
      </c>
      <c r="BM659" s="169">
        <f t="shared" si="1204"/>
        <v>0</v>
      </c>
      <c r="BN659" s="169">
        <f t="shared" si="1204"/>
        <v>0</v>
      </c>
      <c r="BO659" s="169">
        <f t="shared" si="1204"/>
        <v>0</v>
      </c>
      <c r="BP659" s="169">
        <f t="shared" si="1204"/>
        <v>0</v>
      </c>
      <c r="BQ659" s="169">
        <f t="shared" si="1204"/>
        <v>0</v>
      </c>
      <c r="BR659" s="169">
        <f t="shared" si="1204"/>
        <v>0</v>
      </c>
      <c r="BS659" s="169">
        <f t="shared" ref="BS659:DV659" si="1205">BS658</f>
        <v>0</v>
      </c>
      <c r="BT659" s="169">
        <f t="shared" si="1205"/>
        <v>0</v>
      </c>
      <c r="BU659" s="169">
        <f t="shared" si="1205"/>
        <v>0</v>
      </c>
      <c r="BV659" s="169">
        <f t="shared" si="1205"/>
        <v>0</v>
      </c>
      <c r="BW659" s="169">
        <f t="shared" si="1205"/>
        <v>0</v>
      </c>
      <c r="BX659" s="169">
        <f t="shared" si="1205"/>
        <v>0</v>
      </c>
      <c r="BY659" s="169">
        <f t="shared" si="1205"/>
        <v>0</v>
      </c>
      <c r="BZ659" s="169">
        <f t="shared" si="1205"/>
        <v>0</v>
      </c>
      <c r="CA659" s="169">
        <f t="shared" si="1205"/>
        <v>0</v>
      </c>
      <c r="CB659" s="169">
        <f t="shared" si="1205"/>
        <v>0</v>
      </c>
      <c r="CC659" s="169">
        <f t="shared" si="1205"/>
        <v>0</v>
      </c>
      <c r="CD659" s="169">
        <f t="shared" si="1205"/>
        <v>0</v>
      </c>
      <c r="CE659" s="169">
        <f t="shared" si="1205"/>
        <v>0</v>
      </c>
      <c r="CF659" s="169">
        <f t="shared" si="1205"/>
        <v>0</v>
      </c>
      <c r="CG659" s="169">
        <f t="shared" si="1205"/>
        <v>0</v>
      </c>
      <c r="CH659" s="169">
        <f t="shared" si="1205"/>
        <v>0</v>
      </c>
      <c r="CI659" s="169">
        <f t="shared" si="1205"/>
        <v>0</v>
      </c>
      <c r="CJ659" s="169">
        <f t="shared" si="1205"/>
        <v>0</v>
      </c>
      <c r="CK659" s="169">
        <f t="shared" si="1205"/>
        <v>0</v>
      </c>
      <c r="CL659" s="169">
        <f t="shared" si="1205"/>
        <v>0</v>
      </c>
      <c r="CM659" s="169">
        <f t="shared" si="1205"/>
        <v>0</v>
      </c>
      <c r="CN659" s="169">
        <f t="shared" si="1205"/>
        <v>0</v>
      </c>
      <c r="CO659" s="169">
        <f t="shared" si="1205"/>
        <v>0</v>
      </c>
      <c r="CP659" s="169">
        <f t="shared" si="1205"/>
        <v>0</v>
      </c>
      <c r="CQ659" s="169">
        <f t="shared" si="1205"/>
        <v>0</v>
      </c>
      <c r="CR659" s="169">
        <f t="shared" si="1205"/>
        <v>0</v>
      </c>
      <c r="CS659" s="169">
        <f t="shared" si="1205"/>
        <v>0</v>
      </c>
      <c r="CT659" s="169">
        <f t="shared" si="1205"/>
        <v>0</v>
      </c>
      <c r="CU659" s="169">
        <f t="shared" si="1205"/>
        <v>0</v>
      </c>
      <c r="CV659" s="169">
        <f t="shared" si="1205"/>
        <v>0</v>
      </c>
      <c r="CW659" s="169">
        <f t="shared" si="1205"/>
        <v>0</v>
      </c>
      <c r="CX659" s="169">
        <f t="shared" si="1205"/>
        <v>0</v>
      </c>
      <c r="CY659" s="169">
        <f t="shared" si="1205"/>
        <v>0</v>
      </c>
      <c r="CZ659" s="169">
        <f t="shared" si="1205"/>
        <v>0</v>
      </c>
      <c r="DA659" s="169">
        <f t="shared" si="1205"/>
        <v>0</v>
      </c>
      <c r="DB659" s="169">
        <f t="shared" si="1205"/>
        <v>0</v>
      </c>
      <c r="DC659" s="169">
        <f t="shared" si="1205"/>
        <v>0</v>
      </c>
      <c r="DD659" s="169">
        <f t="shared" si="1205"/>
        <v>0</v>
      </c>
      <c r="DE659" s="169">
        <f t="shared" si="1205"/>
        <v>0</v>
      </c>
      <c r="DF659" s="169">
        <f t="shared" si="1205"/>
        <v>0</v>
      </c>
      <c r="DG659" s="169">
        <f t="shared" si="1205"/>
        <v>0</v>
      </c>
      <c r="DH659" s="169">
        <f t="shared" si="1205"/>
        <v>0</v>
      </c>
      <c r="DI659" s="169">
        <f t="shared" si="1205"/>
        <v>0</v>
      </c>
      <c r="DJ659" s="169">
        <f t="shared" si="1205"/>
        <v>0</v>
      </c>
      <c r="DK659" s="169">
        <f t="shared" si="1205"/>
        <v>0</v>
      </c>
      <c r="DL659" s="169">
        <f t="shared" si="1205"/>
        <v>0</v>
      </c>
      <c r="DM659" s="169">
        <f t="shared" si="1205"/>
        <v>0</v>
      </c>
      <c r="DN659" s="169">
        <f t="shared" si="1205"/>
        <v>0</v>
      </c>
      <c r="DO659" s="169">
        <f t="shared" si="1205"/>
        <v>0</v>
      </c>
      <c r="DP659" s="169">
        <f t="shared" si="1205"/>
        <v>0</v>
      </c>
      <c r="DQ659" s="169">
        <f t="shared" si="1205"/>
        <v>0</v>
      </c>
      <c r="DR659" s="169">
        <f t="shared" si="1205"/>
        <v>0</v>
      </c>
      <c r="DS659" s="169">
        <f t="shared" si="1205"/>
        <v>0</v>
      </c>
      <c r="DT659" s="169">
        <f t="shared" si="1205"/>
        <v>0</v>
      </c>
      <c r="DU659" s="169">
        <f t="shared" si="1205"/>
        <v>0</v>
      </c>
      <c r="DV659" s="169">
        <f t="shared" si="1205"/>
        <v>0</v>
      </c>
      <c r="DW659" s="169"/>
      <c r="DX659" s="177">
        <f>SUM(G659:DW659)</f>
        <v>38100</v>
      </c>
    </row>
    <row r="660" spans="1:128" hidden="1" outlineLevel="1" x14ac:dyDescent="0.2">
      <c r="A660" s="168" t="str">
        <f ca="1">Language!A$900</f>
        <v>курсовые разницы</v>
      </c>
      <c r="B660" s="200"/>
      <c r="C660" s="147" t="str">
        <f t="shared" ca="1" si="1199"/>
        <v>тыс. руб.</v>
      </c>
      <c r="D660" s="158">
        <v>1</v>
      </c>
      <c r="E660" s="154" t="s">
        <v>1070</v>
      </c>
      <c r="F660" s="6" t="s">
        <v>3082</v>
      </c>
      <c r="G660" s="169">
        <f>-(SUM($G649:G649)+$B651-G653+G654-G655-SUM($G652:G652)+IF(G$2=1,0,SUM($F660:F660)))</f>
        <v>0</v>
      </c>
      <c r="H660" s="169">
        <f>-(SUM($G649:H649)+$B651-H653+H654-H655-SUM($G652:H652)+IF(H$2=1,0,SUM($F660:G660)))</f>
        <v>0</v>
      </c>
      <c r="I660" s="169">
        <f>-(SUM($G649:I649)+$B651-I653+I654-I655-SUM($G652:I652)+IF(I$2=1,0,SUM($F660:H660)))</f>
        <v>0</v>
      </c>
      <c r="J660" s="169">
        <f>-(SUM($G649:J649)+$B651-J653+J654-J655-SUM($G652:J652)+IF(J$2=1,0,SUM($F660:I660)))</f>
        <v>0</v>
      </c>
      <c r="K660" s="169">
        <f>-(SUM($G649:K649)+$B651-K653+K654-K655-SUM($G652:K652)+IF(K$2=1,0,SUM($F660:J660)))</f>
        <v>0</v>
      </c>
      <c r="L660" s="169">
        <f>-(SUM($G649:L649)+$B651-L653+L654-L655-SUM($G652:L652)+IF(L$2=1,0,SUM($F660:K660)))</f>
        <v>0</v>
      </c>
      <c r="M660" s="169">
        <f>-(SUM($G649:M649)+$B651-M653+M654-M655-SUM($G652:M652)+IF(M$2=1,0,SUM($F660:L660)))</f>
        <v>0</v>
      </c>
      <c r="N660" s="169">
        <f>-(SUM($G649:N649)+$B651-N653+N654-N655-SUM($G652:N652)+IF(N$2=1,0,SUM($F660:M660)))</f>
        <v>0</v>
      </c>
      <c r="O660" s="169">
        <f>-(SUM($G649:O649)+$B651-O653+O654-O655-SUM($G652:O652)+IF(O$2=1,0,SUM($F660:N660)))</f>
        <v>0</v>
      </c>
      <c r="P660" s="169">
        <f>-(SUM($G649:P649)+$B651-P653+P654-P655-SUM($G652:P652)+IF(P$2=1,0,SUM($F660:O660)))</f>
        <v>0</v>
      </c>
      <c r="Q660" s="169">
        <f>-(SUM($G649:Q649)+$B651-Q653+Q654-Q655-SUM($G652:Q652)+IF(Q$2=1,0,SUM($F660:P660)))</f>
        <v>0</v>
      </c>
      <c r="R660" s="169">
        <f>-(SUM($G649:R649)+$B651-R653+R654-R655-SUM($G652:R652)+IF(R$2=1,0,SUM($F660:Q660)))</f>
        <v>0</v>
      </c>
      <c r="S660" s="169">
        <f>-(SUM($G649:S649)+$B651-S653+S654-S655-SUM($G652:S652)+IF(S$2=1,0,SUM($F660:R660)))</f>
        <v>0</v>
      </c>
      <c r="T660" s="169">
        <f>-(SUM($G649:T649)+$B651-T653+T654-T655-SUM($G652:T652)+IF(T$2=1,0,SUM($F660:S660)))</f>
        <v>0</v>
      </c>
      <c r="U660" s="169">
        <f>-(SUM($G649:U649)+$B651-U653+U654-U655-SUM($G652:U652)+IF(U$2=1,0,SUM($F660:T660)))</f>
        <v>0</v>
      </c>
      <c r="V660" s="169">
        <f>-(SUM($G649:V649)+$B651-V653+V654-V655-SUM($G652:V652)+IF(V$2=1,0,SUM($F660:U660)))</f>
        <v>0</v>
      </c>
      <c r="W660" s="169">
        <f>-(SUM($G649:W649)+$B651-W653+W654-W655-SUM($G652:W652)+IF(W$2=1,0,SUM($F660:V660)))</f>
        <v>0</v>
      </c>
      <c r="X660" s="169">
        <f>-(SUM($G649:X649)+$B651-X653+X654-X655-SUM($G652:X652)+IF(X$2=1,0,SUM($F660:W660)))</f>
        <v>0</v>
      </c>
      <c r="Y660" s="169">
        <f>-(SUM($G649:Y649)+$B651-Y653+Y654-Y655-SUM($G652:Y652)+IF(Y$2=1,0,SUM($F660:X660)))</f>
        <v>0</v>
      </c>
      <c r="Z660" s="169">
        <f>-(SUM($G649:Z649)+$B651-Z653+Z654-Z655-SUM($G652:Z652)+IF(Z$2=1,0,SUM($F660:Y660)))</f>
        <v>0</v>
      </c>
      <c r="AA660" s="169">
        <f>-(SUM($G649:AA649)+$B651-AA653+AA654-AA655-SUM($G652:AA652)+IF(AA$2=1,0,SUM($F660:Z660)))</f>
        <v>0</v>
      </c>
      <c r="AB660" s="169">
        <f>-(SUM($G649:AB649)+$B651-AB653+AB654-AB655-SUM($G652:AB652)+IF(AB$2=1,0,SUM($F660:AA660)))</f>
        <v>0</v>
      </c>
      <c r="AC660" s="169">
        <f>-(SUM($G649:AC649)+$B651-AC653+AC654-AC655-SUM($G652:AC652)+IF(AC$2=1,0,SUM($F660:AB660)))</f>
        <v>0</v>
      </c>
      <c r="AD660" s="169">
        <f>-(SUM($G649:AD649)+$B651-AD653+AD654-AD655-SUM($G652:AD652)+IF(AD$2=1,0,SUM($F660:AC660)))</f>
        <v>0</v>
      </c>
      <c r="AE660" s="169">
        <f>-(SUM($G649:AE649)+$B651-AE653+AE654-AE655-SUM($G652:AE652)+IF(AE$2=1,0,SUM($F660:AD660)))</f>
        <v>0</v>
      </c>
      <c r="AF660" s="169">
        <f>-(SUM($G649:AF649)+$B651-AF653+AF654-AF655-SUM($G652:AF652)+IF(AF$2=1,0,SUM($F660:AE660)))</f>
        <v>0</v>
      </c>
      <c r="AG660" s="169">
        <f>-(SUM($G649:AG649)+$B651-AG653+AG654-AG655-SUM($G652:AG652)+IF(AG$2=1,0,SUM($F660:AF660)))</f>
        <v>0</v>
      </c>
      <c r="AH660" s="169">
        <f>-(SUM($G649:AH649)+$B651-AH653+AH654-AH655-SUM($G652:AH652)+IF(AH$2=1,0,SUM($F660:AG660)))</f>
        <v>0</v>
      </c>
      <c r="AI660" s="169">
        <f>-(SUM($G649:AI649)+$B651-AI653+AI654-AI655-SUM($G652:AI652)+IF(AI$2=1,0,SUM($F660:AH660)))</f>
        <v>0</v>
      </c>
      <c r="AJ660" s="169">
        <f>-(SUM($G649:AJ649)+$B651-AJ653+AJ654-AJ655-SUM($G652:AJ652)+IF(AJ$2=1,0,SUM($F660:AI660)))</f>
        <v>0</v>
      </c>
      <c r="AK660" s="169">
        <f>-(SUM($G649:AK649)+$B651-AK653+AK654-AK655-SUM($G652:AK652)+IF(AK$2=1,0,SUM($F660:AJ660)))</f>
        <v>0</v>
      </c>
      <c r="AL660" s="169">
        <f>-(SUM($G649:AL649)+$B651-AL653+AL654-AL655-SUM($G652:AL652)+IF(AL$2=1,0,SUM($F660:AK660)))</f>
        <v>0</v>
      </c>
      <c r="AM660" s="169">
        <f>-(SUM($G649:AM649)+$B651-AM653+AM654-AM655-SUM($G652:AM652)+IF(AM$2=1,0,SUM($F660:AL660)))</f>
        <v>0</v>
      </c>
      <c r="AN660" s="169">
        <f>-(SUM($G649:AN649)+$B651-AN653+AN654-AN655-SUM($G652:AN652)+IF(AN$2=1,0,SUM($F660:AM660)))</f>
        <v>0</v>
      </c>
      <c r="AO660" s="169">
        <f>-(SUM($G649:AO649)+$B651-AO653+AO654-AO655-SUM($G652:AO652)+IF(AO$2=1,0,SUM($F660:AN660)))</f>
        <v>0</v>
      </c>
      <c r="AP660" s="169">
        <f>-(SUM($G649:AP649)+$B651-AP653+AP654-AP655-SUM($G652:AP652)+IF(AP$2=1,0,SUM($F660:AO660)))</f>
        <v>0</v>
      </c>
      <c r="AQ660" s="169">
        <f>-(SUM($G649:AQ649)+$B651-AQ653+AQ654-AQ655-SUM($G652:AQ652)+IF(AQ$2=1,0,SUM($F660:AP660)))</f>
        <v>0</v>
      </c>
      <c r="AR660" s="169">
        <f>-(SUM($G649:AR649)+$B651-AR653+AR654-AR655-SUM($G652:AR652)+IF(AR$2=1,0,SUM($F660:AQ660)))</f>
        <v>0</v>
      </c>
      <c r="AS660" s="169">
        <f>-(SUM($G649:AS649)+$B651-AS653+AS654-AS655-SUM($G652:AS652)+IF(AS$2=1,0,SUM($F660:AR660)))</f>
        <v>0</v>
      </c>
      <c r="AT660" s="169">
        <f>-(SUM($G649:AT649)+$B651-AT653+AT654-AT655-SUM($G652:AT652)+IF(AT$2=1,0,SUM($F660:AS660)))</f>
        <v>0</v>
      </c>
      <c r="AU660" s="169">
        <f>-(SUM($G649:AU649)+$B651-AU653+AU654-AU655-SUM($G652:AU652)+IF(AU$2=1,0,SUM($F660:AT660)))</f>
        <v>0</v>
      </c>
      <c r="AV660" s="169">
        <f>-(SUM($G649:AV649)+$B651-AV653+AV654-AV655-SUM($G652:AV652)+IF(AV$2=1,0,SUM($F660:AU660)))</f>
        <v>0</v>
      </c>
      <c r="AW660" s="169">
        <f>-(SUM($G649:AW649)+$B651-AW653+AW654-AW655-SUM($G652:AW652)+IF(AW$2=1,0,SUM($F660:AV660)))</f>
        <v>0</v>
      </c>
      <c r="AX660" s="169">
        <f>-(SUM($G649:AX649)+$B651-AX653+AX654-AX655-SUM($G652:AX652)+IF(AX$2=1,0,SUM($F660:AW660)))</f>
        <v>0</v>
      </c>
      <c r="AY660" s="169">
        <f>-(SUM($G649:AY649)+$B651-AY653+AY654-AY655-SUM($G652:AY652)+IF(AY$2=1,0,SUM($F660:AX660)))</f>
        <v>0</v>
      </c>
      <c r="AZ660" s="169">
        <f>-(SUM($G649:AZ649)+$B651-AZ653+AZ654-AZ655-SUM($G652:AZ652)+IF(AZ$2=1,0,SUM($F660:AY660)))</f>
        <v>0</v>
      </c>
      <c r="BA660" s="169">
        <f>-(SUM($G649:BA649)+$B651-BA653+BA654-BA655-SUM($G652:BA652)+IF(BA$2=1,0,SUM($F660:AZ660)))</f>
        <v>0</v>
      </c>
      <c r="BB660" s="169">
        <f>-(SUM($G649:BB649)+$B651-BB653+BB654-BB655-SUM($G652:BB652)+IF(BB$2=1,0,SUM($F660:BA660)))</f>
        <v>0</v>
      </c>
      <c r="BC660" s="169">
        <f>-(SUM($G649:BC649)+$B651-BC653+BC654-BC655-SUM($G652:BC652)+IF(BC$2=1,0,SUM($F660:BB660)))</f>
        <v>0</v>
      </c>
      <c r="BD660" s="169">
        <f>-(SUM($G649:BD649)+$B651-BD653+BD654-BD655-SUM($G652:BD652)+IF(BD$2=1,0,SUM($F660:BC660)))</f>
        <v>0</v>
      </c>
      <c r="BE660" s="169">
        <f>-(SUM($G649:BE649)+$B651-BE653+BE654-BE655-SUM($G652:BE652)+IF(BE$2=1,0,SUM($F660:BD660)))</f>
        <v>0</v>
      </c>
      <c r="BF660" s="169">
        <f>-(SUM($G649:BF649)+$B651-BF653+BF654-BF655-SUM($G652:BF652)+IF(BF$2=1,0,SUM($F660:BE660)))</f>
        <v>0</v>
      </c>
      <c r="BG660" s="169">
        <f>-(SUM($G649:BG649)+$B651-BG653+BG654-BG655-SUM($G652:BG652)+IF(BG$2=1,0,SUM($F660:BF660)))</f>
        <v>0</v>
      </c>
      <c r="BH660" s="169">
        <f>-(SUM($G649:BH649)+$B651-BH653+BH654-BH655-SUM($G652:BH652)+IF(BH$2=1,0,SUM($F660:BG660)))</f>
        <v>0</v>
      </c>
      <c r="BI660" s="169">
        <f>-(SUM($G649:BI649)+$B651-BI653+BI654-BI655-SUM($G652:BI652)+IF(BI$2=1,0,SUM($F660:BH660)))</f>
        <v>0</v>
      </c>
      <c r="BJ660" s="169">
        <f>-(SUM($G649:BJ649)+$B651-BJ653+BJ654-BJ655-SUM($G652:BJ652)+IF(BJ$2=1,0,SUM($F660:BI660)))</f>
        <v>0</v>
      </c>
      <c r="BK660" s="169">
        <f>-(SUM($G649:BK649)+$B651-BK653+BK654-BK655-SUM($G652:BK652)+IF(BK$2=1,0,SUM($F660:BJ660)))</f>
        <v>0</v>
      </c>
      <c r="BL660" s="169">
        <f>-(SUM($G649:BL649)+$B651-BL653+BL654-BL655-SUM($G652:BL652)+IF(BL$2=1,0,SUM($F660:BK660)))</f>
        <v>0</v>
      </c>
      <c r="BM660" s="169">
        <f>-(SUM($G649:BM649)+$B651-BM653+BM654-BM655-SUM($G652:BM652)+IF(BM$2=1,0,SUM($F660:BL660)))</f>
        <v>0</v>
      </c>
      <c r="BN660" s="169">
        <f>-(SUM($G649:BN649)+$B651-BN653+BN654-BN655-SUM($G652:BN652)+IF(BN$2=1,0,SUM($F660:BM660)))</f>
        <v>0</v>
      </c>
      <c r="BO660" s="169">
        <f>-(SUM($G649:BO649)+$B651-BO653+BO654-BO655-SUM($G652:BO652)+IF(BO$2=1,0,SUM($F660:BN660)))</f>
        <v>0</v>
      </c>
      <c r="BP660" s="169">
        <f>-(SUM($G649:BP649)+$B651-BP653+BP654-BP655-SUM($G652:BP652)+IF(BP$2=1,0,SUM($F660:BO660)))</f>
        <v>0</v>
      </c>
      <c r="BQ660" s="169">
        <f>-(SUM($G649:BQ649)+$B651-BQ653+BQ654-BQ655-SUM($G652:BQ652)+IF(BQ$2=1,0,SUM($F660:BP660)))</f>
        <v>0</v>
      </c>
      <c r="BR660" s="169">
        <f>-(SUM($G649:BR649)+$B651-BR653+BR654-BR655-SUM($G652:BR652)+IF(BR$2=1,0,SUM($F660:BQ660)))</f>
        <v>0</v>
      </c>
      <c r="BS660" s="169">
        <f>-(SUM($G649:BS649)+$B651-BS653+BS654-BS655-SUM($G652:BS652)+IF(BS$2=1,0,SUM($F660:BR660)))</f>
        <v>0</v>
      </c>
      <c r="BT660" s="169">
        <f>-(SUM($G649:BT649)+$B651-BT653+BT654-BT655-SUM($G652:BT652)+IF(BT$2=1,0,SUM($F660:BS660)))</f>
        <v>0</v>
      </c>
      <c r="BU660" s="169">
        <f>-(SUM($G649:BU649)+$B651-BU653+BU654-BU655-SUM($G652:BU652)+IF(BU$2=1,0,SUM($F660:BT660)))</f>
        <v>0</v>
      </c>
      <c r="BV660" s="169">
        <f>-(SUM($G649:BV649)+$B651-BV653+BV654-BV655-SUM($G652:BV652)+IF(BV$2=1,0,SUM($F660:BU660)))</f>
        <v>0</v>
      </c>
      <c r="BW660" s="169">
        <f>-(SUM($G649:BW649)+$B651-BW653+BW654-BW655-SUM($G652:BW652)+IF(BW$2=1,0,SUM($F660:BV660)))</f>
        <v>0</v>
      </c>
      <c r="BX660" s="169">
        <f>-(SUM($G649:BX649)+$B651-BX653+BX654-BX655-SUM($G652:BX652)+IF(BX$2=1,0,SUM($F660:BW660)))</f>
        <v>0</v>
      </c>
      <c r="BY660" s="169">
        <f>-(SUM($G649:BY649)+$B651-BY653+BY654-BY655-SUM($G652:BY652)+IF(BY$2=1,0,SUM($F660:BX660)))</f>
        <v>0</v>
      </c>
      <c r="BZ660" s="169">
        <f>-(SUM($G649:BZ649)+$B651-BZ653+BZ654-BZ655-SUM($G652:BZ652)+IF(BZ$2=1,0,SUM($F660:BY660)))</f>
        <v>0</v>
      </c>
      <c r="CA660" s="169">
        <f>-(SUM($G649:CA649)+$B651-CA653+CA654-CA655-SUM($G652:CA652)+IF(CA$2=1,0,SUM($F660:BZ660)))</f>
        <v>0</v>
      </c>
      <c r="CB660" s="169">
        <f>-(SUM($G649:CB649)+$B651-CB653+CB654-CB655-SUM($G652:CB652)+IF(CB$2=1,0,SUM($F660:CA660)))</f>
        <v>0</v>
      </c>
      <c r="CC660" s="169">
        <f>-(SUM($G649:CC649)+$B651-CC653+CC654-CC655-SUM($G652:CC652)+IF(CC$2=1,0,SUM($F660:CB660)))</f>
        <v>0</v>
      </c>
      <c r="CD660" s="169">
        <f>-(SUM($G649:CD649)+$B651-CD653+CD654-CD655-SUM($G652:CD652)+IF(CD$2=1,0,SUM($F660:CC660)))</f>
        <v>0</v>
      </c>
      <c r="CE660" s="169">
        <f>-(SUM($G649:CE649)+$B651-CE653+CE654-CE655-SUM($G652:CE652)+IF(CE$2=1,0,SUM($F660:CD660)))</f>
        <v>0</v>
      </c>
      <c r="CF660" s="169">
        <f>-(SUM($G649:CF649)+$B651-CF653+CF654-CF655-SUM($G652:CF652)+IF(CF$2=1,0,SUM($F660:CE660)))</f>
        <v>0</v>
      </c>
      <c r="CG660" s="169">
        <f>-(SUM($G649:CG649)+$B651-CG653+CG654-CG655-SUM($G652:CG652)+IF(CG$2=1,0,SUM($F660:CF660)))</f>
        <v>0</v>
      </c>
      <c r="CH660" s="169">
        <f>-(SUM($G649:CH649)+$B651-CH653+CH654-CH655-SUM($G652:CH652)+IF(CH$2=1,0,SUM($F660:CG660)))</f>
        <v>0</v>
      </c>
      <c r="CI660" s="169">
        <f>-(SUM($G649:CI649)+$B651-CI653+CI654-CI655-SUM($G652:CI652)+IF(CI$2=1,0,SUM($F660:CH660)))</f>
        <v>0</v>
      </c>
      <c r="CJ660" s="169">
        <f>-(SUM($G649:CJ649)+$B651-CJ653+CJ654-CJ655-SUM($G652:CJ652)+IF(CJ$2=1,0,SUM($F660:CI660)))</f>
        <v>0</v>
      </c>
      <c r="CK660" s="169">
        <f>-(SUM($G649:CK649)+$B651-CK653+CK654-CK655-SUM($G652:CK652)+IF(CK$2=1,0,SUM($F660:CJ660)))</f>
        <v>0</v>
      </c>
      <c r="CL660" s="169">
        <f>-(SUM($G649:CL649)+$B651-CL653+CL654-CL655-SUM($G652:CL652)+IF(CL$2=1,0,SUM($F660:CK660)))</f>
        <v>0</v>
      </c>
      <c r="CM660" s="169">
        <f>-(SUM($G649:CM649)+$B651-CM653+CM654-CM655-SUM($G652:CM652)+IF(CM$2=1,0,SUM($F660:CL660)))</f>
        <v>0</v>
      </c>
      <c r="CN660" s="169">
        <f>-(SUM($G649:CN649)+$B651-CN653+CN654-CN655-SUM($G652:CN652)+IF(CN$2=1,0,SUM($F660:CM660)))</f>
        <v>0</v>
      </c>
      <c r="CO660" s="169">
        <f>-(SUM($G649:CO649)+$B651-CO653+CO654-CO655-SUM($G652:CO652)+IF(CO$2=1,0,SUM($F660:CN660)))</f>
        <v>0</v>
      </c>
      <c r="CP660" s="169">
        <f>-(SUM($G649:CP649)+$B651-CP653+CP654-CP655-SUM($G652:CP652)+IF(CP$2=1,0,SUM($F660:CO660)))</f>
        <v>0</v>
      </c>
      <c r="CQ660" s="169">
        <f>-(SUM($G649:CQ649)+$B651-CQ653+CQ654-CQ655-SUM($G652:CQ652)+IF(CQ$2=1,0,SUM($F660:CP660)))</f>
        <v>0</v>
      </c>
      <c r="CR660" s="169">
        <f>-(SUM($G649:CR649)+$B651-CR653+CR654-CR655-SUM($G652:CR652)+IF(CR$2=1,0,SUM($F660:CQ660)))</f>
        <v>0</v>
      </c>
      <c r="CS660" s="169">
        <f>-(SUM($G649:CS649)+$B651-CS653+CS654-CS655-SUM($G652:CS652)+IF(CS$2=1,0,SUM($F660:CR660)))</f>
        <v>0</v>
      </c>
      <c r="CT660" s="169">
        <f>-(SUM($G649:CT649)+$B651-CT653+CT654-CT655-SUM($G652:CT652)+IF(CT$2=1,0,SUM($F660:CS660)))</f>
        <v>0</v>
      </c>
      <c r="CU660" s="169">
        <f>-(SUM($G649:CU649)+$B651-CU653+CU654-CU655-SUM($G652:CU652)+IF(CU$2=1,0,SUM($F660:CT660)))</f>
        <v>0</v>
      </c>
      <c r="CV660" s="169">
        <f>-(SUM($G649:CV649)+$B651-CV653+CV654-CV655-SUM($G652:CV652)+IF(CV$2=1,0,SUM($F660:CU660)))</f>
        <v>0</v>
      </c>
      <c r="CW660" s="169">
        <f>-(SUM($G649:CW649)+$B651-CW653+CW654-CW655-SUM($G652:CW652)+IF(CW$2=1,0,SUM($F660:CV660)))</f>
        <v>0</v>
      </c>
      <c r="CX660" s="169">
        <f>-(SUM($G649:CX649)+$B651-CX653+CX654-CX655-SUM($G652:CX652)+IF(CX$2=1,0,SUM($F660:CW660)))</f>
        <v>0</v>
      </c>
      <c r="CY660" s="169">
        <f>-(SUM($G649:CY649)+$B651-CY653+CY654-CY655-SUM($G652:CY652)+IF(CY$2=1,0,SUM($F660:CX660)))</f>
        <v>0</v>
      </c>
      <c r="CZ660" s="169">
        <f>-(SUM($G649:CZ649)+$B651-CZ653+CZ654-CZ655-SUM($G652:CZ652)+IF(CZ$2=1,0,SUM($F660:CY660)))</f>
        <v>0</v>
      </c>
      <c r="DA660" s="169">
        <f>-(SUM($G649:DA649)+$B651-DA653+DA654-DA655-SUM($G652:DA652)+IF(DA$2=1,0,SUM($F660:CZ660)))</f>
        <v>0</v>
      </c>
      <c r="DB660" s="169">
        <f>-(SUM($G649:DB649)+$B651-DB653+DB654-DB655-SUM($G652:DB652)+IF(DB$2=1,0,SUM($F660:DA660)))</f>
        <v>0</v>
      </c>
      <c r="DC660" s="169">
        <f>-(SUM($G649:DC649)+$B651-DC653+DC654-DC655-SUM($G652:DC652)+IF(DC$2=1,0,SUM($F660:DB660)))</f>
        <v>0</v>
      </c>
      <c r="DD660" s="169">
        <f>-(SUM($G649:DD649)+$B651-DD653+DD654-DD655-SUM($G652:DD652)+IF(DD$2=1,0,SUM($F660:DC660)))</f>
        <v>0</v>
      </c>
      <c r="DE660" s="169">
        <f>-(SUM($G649:DE649)+$B651-DE653+DE654-DE655-SUM($G652:DE652)+IF(DE$2=1,0,SUM($F660:DD660)))</f>
        <v>0</v>
      </c>
      <c r="DF660" s="169">
        <f>-(SUM($G649:DF649)+$B651-DF653+DF654-DF655-SUM($G652:DF652)+IF(DF$2=1,0,SUM($F660:DE660)))</f>
        <v>0</v>
      </c>
      <c r="DG660" s="169">
        <f>-(SUM($G649:DG649)+$B651-DG653+DG654-DG655-SUM($G652:DG652)+IF(DG$2=1,0,SUM($F660:DF660)))</f>
        <v>0</v>
      </c>
      <c r="DH660" s="169">
        <f>-(SUM($G649:DH649)+$B651-DH653+DH654-DH655-SUM($G652:DH652)+IF(DH$2=1,0,SUM($F660:DG660)))</f>
        <v>0</v>
      </c>
      <c r="DI660" s="169">
        <f>-(SUM($G649:DI649)+$B651-DI653+DI654-DI655-SUM($G652:DI652)+IF(DI$2=1,0,SUM($F660:DH660)))</f>
        <v>0</v>
      </c>
      <c r="DJ660" s="169">
        <f>-(SUM($G649:DJ649)+$B651-DJ653+DJ654-DJ655-SUM($G652:DJ652)+IF(DJ$2=1,0,SUM($F660:DI660)))</f>
        <v>0</v>
      </c>
      <c r="DK660" s="169">
        <f>-(SUM($G649:DK649)+$B651-DK653+DK654-DK655-SUM($G652:DK652)+IF(DK$2=1,0,SUM($F660:DJ660)))</f>
        <v>0</v>
      </c>
      <c r="DL660" s="169">
        <f>-(SUM($G649:DL649)+$B651-DL653+DL654-DL655-SUM($G652:DL652)+IF(DL$2=1,0,SUM($F660:DK660)))</f>
        <v>0</v>
      </c>
      <c r="DM660" s="169">
        <f>-(SUM($G649:DM649)+$B651-DM653+DM654-DM655-SUM($G652:DM652)+IF(DM$2=1,0,SUM($F660:DL660)))</f>
        <v>0</v>
      </c>
      <c r="DN660" s="169">
        <f>-(SUM($G649:DN649)+$B651-DN653+DN654-DN655-SUM($G652:DN652)+IF(DN$2=1,0,SUM($F660:DM660)))</f>
        <v>0</v>
      </c>
      <c r="DO660" s="169">
        <f>-(SUM($G649:DO649)+$B651-DO653+DO654-DO655-SUM($G652:DO652)+IF(DO$2=1,0,SUM($F660:DN660)))</f>
        <v>0</v>
      </c>
      <c r="DP660" s="169">
        <f>-(SUM($G649:DP649)+$B651-DP653+DP654-DP655-SUM($G652:DP652)+IF(DP$2=1,0,SUM($F660:DO660)))</f>
        <v>0</v>
      </c>
      <c r="DQ660" s="169">
        <f>-(SUM($G649:DQ649)+$B651-DQ653+DQ654-DQ655-SUM($G652:DQ652)+IF(DQ$2=1,0,SUM($F660:DP660)))</f>
        <v>0</v>
      </c>
      <c r="DR660" s="169">
        <f>-(SUM($G649:DR649)+$B651-DR653+DR654-DR655-SUM($G652:DR652)+IF(DR$2=1,0,SUM($F660:DQ660)))</f>
        <v>0</v>
      </c>
      <c r="DS660" s="169">
        <f>-(SUM($G649:DS649)+$B651-DS653+DS654-DS655-SUM($G652:DS652)+IF(DS$2=1,0,SUM($F660:DR660)))</f>
        <v>0</v>
      </c>
      <c r="DT660" s="169">
        <f>-(SUM($G649:DT649)+$B651-DT653+DT654-DT655-SUM($G652:DT652)+IF(DT$2=1,0,SUM($F660:DS660)))</f>
        <v>0</v>
      </c>
      <c r="DU660" s="169">
        <f>-(SUM($G649:DU649)+$B651-DU653+DU654-DU655-SUM($G652:DU652)+IF(DU$2=1,0,SUM($F660:DT660)))</f>
        <v>0</v>
      </c>
      <c r="DV660" s="169">
        <f>-(SUM($G649:DV649)+$B651-DV653+DV654-DV655-SUM($G652:DV652)+IF(DV$2=1,0,SUM($F660:DU660)))</f>
        <v>0</v>
      </c>
      <c r="DW660" s="169"/>
      <c r="DX660" s="177">
        <f>SUM(G660:DW660)</f>
        <v>0</v>
      </c>
    </row>
    <row r="661" spans="1:128" x14ac:dyDescent="0.2">
      <c r="A661" s="179"/>
      <c r="F661" s="154" t="s">
        <v>2961</v>
      </c>
    </row>
    <row r="662" spans="1:128" hidden="1" x14ac:dyDescent="0.2">
      <c r="A662" s="191" t="str">
        <f ca="1">Language!A$952</f>
        <v>НМА</v>
      </c>
      <c r="B662" s="180"/>
      <c r="C662" s="180"/>
      <c r="D662" s="181"/>
      <c r="E662" s="14" t="s">
        <v>3028</v>
      </c>
      <c r="F662" s="14" t="s">
        <v>3344</v>
      </c>
      <c r="G662" s="180"/>
      <c r="H662" s="180"/>
      <c r="I662" s="180"/>
      <c r="J662" s="180"/>
      <c r="K662" s="180"/>
      <c r="L662" s="180"/>
      <c r="M662" s="180"/>
      <c r="N662" s="180"/>
      <c r="O662" s="180"/>
      <c r="P662" s="180"/>
      <c r="Q662" s="180"/>
      <c r="R662" s="180"/>
      <c r="S662" s="180"/>
      <c r="T662" s="180"/>
      <c r="U662" s="180"/>
      <c r="V662" s="180"/>
      <c r="W662" s="180"/>
      <c r="X662" s="180"/>
      <c r="Y662" s="180"/>
      <c r="Z662" s="180"/>
      <c r="AA662" s="180"/>
      <c r="AB662" s="180"/>
      <c r="AC662" s="180"/>
      <c r="AD662" s="180"/>
      <c r="AE662" s="180"/>
      <c r="AF662" s="180"/>
      <c r="AG662" s="180"/>
      <c r="AH662" s="180"/>
      <c r="AI662" s="180"/>
      <c r="AJ662" s="180"/>
      <c r="AK662" s="180"/>
      <c r="AL662" s="180"/>
      <c r="AM662" s="180"/>
      <c r="AN662" s="180"/>
      <c r="AO662" s="180"/>
      <c r="AP662" s="180"/>
      <c r="AQ662" s="180"/>
      <c r="AR662" s="180"/>
      <c r="AS662" s="180"/>
      <c r="AT662" s="180"/>
      <c r="AU662" s="180"/>
      <c r="AV662" s="180"/>
      <c r="AW662" s="180"/>
      <c r="AX662" s="180"/>
      <c r="AY662" s="180"/>
      <c r="AZ662" s="180"/>
      <c r="BA662" s="180"/>
      <c r="BB662" s="180"/>
      <c r="BC662" s="180"/>
      <c r="BD662" s="180"/>
      <c r="BE662" s="180"/>
      <c r="BF662" s="180"/>
      <c r="BG662" s="180"/>
      <c r="BH662" s="180"/>
      <c r="BI662" s="180"/>
      <c r="BJ662" s="180"/>
      <c r="BK662" s="180"/>
      <c r="BL662" s="180"/>
      <c r="BM662" s="180"/>
      <c r="BN662" s="180"/>
      <c r="BO662" s="180"/>
      <c r="BP662" s="180"/>
      <c r="BQ662" s="180"/>
      <c r="BR662" s="180"/>
      <c r="BS662" s="180"/>
      <c r="BT662" s="180"/>
      <c r="BU662" s="180"/>
      <c r="BV662" s="180"/>
      <c r="BW662" s="180"/>
      <c r="BX662" s="180"/>
      <c r="BY662" s="180"/>
      <c r="BZ662" s="180"/>
      <c r="CA662" s="180"/>
      <c r="CB662" s="180"/>
      <c r="CC662" s="180"/>
      <c r="CD662" s="180"/>
      <c r="CE662" s="180"/>
      <c r="CF662" s="180"/>
      <c r="CG662" s="180"/>
      <c r="CH662" s="180"/>
      <c r="CI662" s="180"/>
      <c r="CJ662" s="180"/>
      <c r="CK662" s="180"/>
      <c r="CL662" s="180"/>
      <c r="CM662" s="180"/>
      <c r="CN662" s="180"/>
      <c r="CO662" s="180"/>
      <c r="CP662" s="180"/>
      <c r="CQ662" s="180"/>
      <c r="CR662" s="180"/>
      <c r="CS662" s="180"/>
      <c r="CT662" s="180"/>
      <c r="CU662" s="180"/>
      <c r="CV662" s="180"/>
      <c r="CW662" s="180"/>
      <c r="CX662" s="180"/>
      <c r="CY662" s="180"/>
      <c r="CZ662" s="180"/>
      <c r="DA662" s="180"/>
      <c r="DB662" s="180"/>
      <c r="DC662" s="180"/>
      <c r="DD662" s="180"/>
      <c r="DE662" s="180"/>
      <c r="DF662" s="180"/>
      <c r="DG662" s="180"/>
      <c r="DH662" s="180"/>
      <c r="DI662" s="180"/>
      <c r="DJ662" s="180"/>
      <c r="DK662" s="180"/>
      <c r="DL662" s="180"/>
      <c r="DM662" s="180"/>
      <c r="DN662" s="180"/>
      <c r="DO662" s="180"/>
      <c r="DP662" s="180"/>
      <c r="DQ662" s="180"/>
      <c r="DR662" s="180"/>
      <c r="DS662" s="180"/>
      <c r="DT662" s="180"/>
      <c r="DU662" s="180"/>
      <c r="DV662" s="180"/>
      <c r="DW662" s="180"/>
      <c r="DX662" s="188"/>
    </row>
    <row r="663" spans="1:128" hidden="1" x14ac:dyDescent="0.2">
      <c r="A663" s="179"/>
      <c r="F663" s="6" t="s">
        <v>2961</v>
      </c>
    </row>
    <row r="664" spans="1:128" hidden="1" x14ac:dyDescent="0.2">
      <c r="E664" s="154" t="s">
        <v>667</v>
      </c>
      <c r="F664" s="6" t="s">
        <v>2961</v>
      </c>
    </row>
    <row r="665" spans="1:128" collapsed="1" x14ac:dyDescent="0.2">
      <c r="A665" s="198" t="str">
        <f ca="1">Language!A$953</f>
        <v>Итого: Земля</v>
      </c>
      <c r="C665" s="178" t="str">
        <f t="shared" ref="C665:C718" ca="1" si="1206">CurName1</f>
        <v>тыс. руб.</v>
      </c>
      <c r="D665" s="158">
        <v>1</v>
      </c>
      <c r="F665" s="6" t="s">
        <v>3106</v>
      </c>
      <c r="G665" s="161">
        <v>0</v>
      </c>
      <c r="H665" s="161">
        <v>0</v>
      </c>
      <c r="I665" s="161">
        <v>0</v>
      </c>
      <c r="J665" s="161">
        <v>0</v>
      </c>
      <c r="K665" s="161">
        <v>0</v>
      </c>
      <c r="L665" s="161">
        <v>0</v>
      </c>
      <c r="M665" s="161">
        <v>0</v>
      </c>
      <c r="N665" s="161">
        <v>0</v>
      </c>
      <c r="O665" s="161">
        <v>0</v>
      </c>
      <c r="P665" s="161">
        <v>0</v>
      </c>
      <c r="Q665" s="161">
        <v>0</v>
      </c>
      <c r="R665" s="161">
        <v>0</v>
      </c>
      <c r="S665" s="161">
        <v>0</v>
      </c>
      <c r="T665" s="161">
        <v>0</v>
      </c>
      <c r="U665" s="161">
        <v>0</v>
      </c>
      <c r="V665" s="161">
        <v>0</v>
      </c>
      <c r="W665" s="161">
        <v>0</v>
      </c>
      <c r="X665" s="161">
        <v>0</v>
      </c>
      <c r="Y665" s="161">
        <v>0</v>
      </c>
      <c r="Z665" s="161">
        <v>0</v>
      </c>
      <c r="AA665" s="161">
        <v>0</v>
      </c>
      <c r="AB665" s="161">
        <v>0</v>
      </c>
      <c r="AC665" s="161">
        <v>0</v>
      </c>
      <c r="AD665" s="161">
        <v>0</v>
      </c>
      <c r="AE665" s="161">
        <v>0</v>
      </c>
      <c r="AF665" s="161">
        <v>0</v>
      </c>
      <c r="AG665" s="161">
        <v>0</v>
      </c>
      <c r="AH665" s="161">
        <v>0</v>
      </c>
      <c r="AI665" s="161">
        <v>0</v>
      </c>
      <c r="AJ665" s="161">
        <v>0</v>
      </c>
      <c r="AK665" s="161">
        <v>0</v>
      </c>
      <c r="AL665" s="161">
        <v>0</v>
      </c>
      <c r="AM665" s="161">
        <v>0</v>
      </c>
      <c r="AN665" s="161">
        <v>0</v>
      </c>
      <c r="AO665" s="161">
        <v>0</v>
      </c>
      <c r="AP665" s="161">
        <v>0</v>
      </c>
      <c r="AQ665" s="161">
        <v>0</v>
      </c>
      <c r="AR665" s="161">
        <v>0</v>
      </c>
      <c r="AS665" s="161">
        <v>0</v>
      </c>
      <c r="AT665" s="161">
        <v>0</v>
      </c>
      <c r="AU665" s="161">
        <v>0</v>
      </c>
      <c r="AV665" s="161">
        <v>0</v>
      </c>
      <c r="AW665" s="161">
        <v>0</v>
      </c>
      <c r="AX665" s="161">
        <v>0</v>
      </c>
      <c r="AY665" s="161">
        <v>0</v>
      </c>
      <c r="AZ665" s="161">
        <v>0</v>
      </c>
      <c r="BA665" s="161">
        <v>0</v>
      </c>
      <c r="BB665" s="161">
        <v>0</v>
      </c>
      <c r="BC665" s="161">
        <v>0</v>
      </c>
      <c r="BD665" s="161">
        <v>0</v>
      </c>
      <c r="BE665" s="161">
        <v>0</v>
      </c>
      <c r="BF665" s="161">
        <v>0</v>
      </c>
      <c r="BG665" s="161">
        <v>0</v>
      </c>
      <c r="BH665" s="161">
        <v>0</v>
      </c>
      <c r="BI665" s="161">
        <v>0</v>
      </c>
      <c r="BJ665" s="161">
        <v>0</v>
      </c>
      <c r="BK665" s="161">
        <v>0</v>
      </c>
      <c r="BL665" s="161">
        <v>0</v>
      </c>
      <c r="BM665" s="161">
        <v>0</v>
      </c>
      <c r="BN665" s="161">
        <v>0</v>
      </c>
      <c r="BO665" s="161">
        <v>0</v>
      </c>
      <c r="BP665" s="161">
        <v>0</v>
      </c>
      <c r="BQ665" s="161">
        <v>0</v>
      </c>
      <c r="BR665" s="161">
        <v>0</v>
      </c>
      <c r="BS665" s="161">
        <v>0</v>
      </c>
      <c r="BT665" s="161">
        <v>0</v>
      </c>
      <c r="BU665" s="161">
        <v>0</v>
      </c>
      <c r="BV665" s="161">
        <v>0</v>
      </c>
      <c r="BW665" s="161">
        <v>0</v>
      </c>
      <c r="BX665" s="161">
        <v>0</v>
      </c>
      <c r="BY665" s="161">
        <v>0</v>
      </c>
      <c r="BZ665" s="161">
        <v>0</v>
      </c>
      <c r="CA665" s="161">
        <v>0</v>
      </c>
      <c r="CB665" s="161">
        <v>0</v>
      </c>
      <c r="CC665" s="161">
        <v>0</v>
      </c>
      <c r="CD665" s="161">
        <v>0</v>
      </c>
      <c r="CE665" s="161">
        <v>0</v>
      </c>
      <c r="CF665" s="161">
        <v>0</v>
      </c>
      <c r="CG665" s="161">
        <v>0</v>
      </c>
      <c r="CH665" s="161">
        <v>0</v>
      </c>
      <c r="CI665" s="161">
        <v>0</v>
      </c>
      <c r="CJ665" s="161">
        <v>0</v>
      </c>
      <c r="CK665" s="161">
        <v>0</v>
      </c>
      <c r="CL665" s="161">
        <v>0</v>
      </c>
      <c r="CM665" s="161">
        <v>0</v>
      </c>
      <c r="CN665" s="161">
        <v>0</v>
      </c>
      <c r="CO665" s="161">
        <v>0</v>
      </c>
      <c r="CP665" s="161">
        <v>0</v>
      </c>
      <c r="CQ665" s="161">
        <v>0</v>
      </c>
      <c r="CR665" s="161">
        <v>0</v>
      </c>
      <c r="CS665" s="161">
        <v>0</v>
      </c>
      <c r="CT665" s="161">
        <v>0</v>
      </c>
      <c r="CU665" s="161">
        <v>0</v>
      </c>
      <c r="CV665" s="161">
        <v>0</v>
      </c>
      <c r="CW665" s="161">
        <v>0</v>
      </c>
      <c r="CX665" s="161">
        <v>0</v>
      </c>
      <c r="CY665" s="161">
        <v>0</v>
      </c>
      <c r="CZ665" s="161">
        <v>0</v>
      </c>
      <c r="DA665" s="161">
        <v>0</v>
      </c>
      <c r="DB665" s="161">
        <v>0</v>
      </c>
      <c r="DC665" s="161">
        <v>0</v>
      </c>
      <c r="DD665" s="161">
        <v>0</v>
      </c>
      <c r="DE665" s="161">
        <v>0</v>
      </c>
      <c r="DF665" s="161">
        <v>0</v>
      </c>
      <c r="DG665" s="161">
        <v>0</v>
      </c>
      <c r="DH665" s="161">
        <v>0</v>
      </c>
      <c r="DI665" s="161">
        <v>0</v>
      </c>
      <c r="DJ665" s="161">
        <v>0</v>
      </c>
      <c r="DK665" s="161">
        <v>0</v>
      </c>
      <c r="DL665" s="161">
        <v>0</v>
      </c>
      <c r="DM665" s="161">
        <v>0</v>
      </c>
      <c r="DN665" s="161">
        <v>0</v>
      </c>
      <c r="DO665" s="161">
        <v>0</v>
      </c>
      <c r="DP665" s="161">
        <v>0</v>
      </c>
      <c r="DQ665" s="161">
        <v>0</v>
      </c>
      <c r="DR665" s="161">
        <v>0</v>
      </c>
      <c r="DS665" s="161">
        <v>0</v>
      </c>
      <c r="DT665" s="161">
        <v>0</v>
      </c>
      <c r="DU665" s="161">
        <v>0</v>
      </c>
      <c r="DV665" s="161">
        <v>0</v>
      </c>
      <c r="DW665" s="161"/>
      <c r="DX665" s="162">
        <f>SUM(G665:DW665)</f>
        <v>0</v>
      </c>
    </row>
    <row r="666" spans="1:128" hidden="1" outlineLevel="1" x14ac:dyDescent="0.2">
      <c r="A666" s="159" t="str">
        <f ca="1">Language!A$954</f>
        <v>незавершенные инвестиции</v>
      </c>
      <c r="C666" s="178" t="str">
        <f t="shared" ca="1" si="1206"/>
        <v>тыс. руб.</v>
      </c>
      <c r="D666" s="158">
        <v>1</v>
      </c>
      <c r="F666" s="6" t="s">
        <v>3112</v>
      </c>
      <c r="G666" s="161">
        <v>0</v>
      </c>
      <c r="H666" s="161">
        <v>0</v>
      </c>
      <c r="I666" s="161">
        <v>0</v>
      </c>
      <c r="J666" s="161">
        <v>0</v>
      </c>
      <c r="K666" s="161">
        <v>0</v>
      </c>
      <c r="L666" s="161">
        <v>0</v>
      </c>
      <c r="M666" s="161">
        <v>0</v>
      </c>
      <c r="N666" s="161">
        <v>0</v>
      </c>
      <c r="O666" s="161">
        <v>0</v>
      </c>
      <c r="P666" s="161">
        <v>0</v>
      </c>
      <c r="Q666" s="161">
        <v>0</v>
      </c>
      <c r="R666" s="161">
        <v>0</v>
      </c>
      <c r="S666" s="161">
        <v>0</v>
      </c>
      <c r="T666" s="161">
        <v>0</v>
      </c>
      <c r="U666" s="161">
        <v>0</v>
      </c>
      <c r="V666" s="161">
        <v>0</v>
      </c>
      <c r="W666" s="161">
        <v>0</v>
      </c>
      <c r="X666" s="161">
        <v>0</v>
      </c>
      <c r="Y666" s="161">
        <v>0</v>
      </c>
      <c r="Z666" s="161">
        <v>0</v>
      </c>
      <c r="AA666" s="161">
        <v>0</v>
      </c>
      <c r="AB666" s="161">
        <v>0</v>
      </c>
      <c r="AC666" s="161">
        <v>0</v>
      </c>
      <c r="AD666" s="161">
        <v>0</v>
      </c>
      <c r="AE666" s="161">
        <v>0</v>
      </c>
      <c r="AF666" s="161">
        <v>0</v>
      </c>
      <c r="AG666" s="161">
        <v>0</v>
      </c>
      <c r="AH666" s="161">
        <v>0</v>
      </c>
      <c r="AI666" s="161">
        <v>0</v>
      </c>
      <c r="AJ666" s="161">
        <v>0</v>
      </c>
      <c r="AK666" s="161">
        <v>0</v>
      </c>
      <c r="AL666" s="161">
        <v>0</v>
      </c>
      <c r="AM666" s="161">
        <v>0</v>
      </c>
      <c r="AN666" s="161">
        <v>0</v>
      </c>
      <c r="AO666" s="161">
        <v>0</v>
      </c>
      <c r="AP666" s="161">
        <v>0</v>
      </c>
      <c r="AQ666" s="161">
        <v>0</v>
      </c>
      <c r="AR666" s="161">
        <v>0</v>
      </c>
      <c r="AS666" s="161">
        <v>0</v>
      </c>
      <c r="AT666" s="161">
        <v>0</v>
      </c>
      <c r="AU666" s="161">
        <v>0</v>
      </c>
      <c r="AV666" s="161">
        <v>0</v>
      </c>
      <c r="AW666" s="161">
        <v>0</v>
      </c>
      <c r="AX666" s="161">
        <v>0</v>
      </c>
      <c r="AY666" s="161">
        <v>0</v>
      </c>
      <c r="AZ666" s="161">
        <v>0</v>
      </c>
      <c r="BA666" s="161">
        <v>0</v>
      </c>
      <c r="BB666" s="161">
        <v>0</v>
      </c>
      <c r="BC666" s="161">
        <v>0</v>
      </c>
      <c r="BD666" s="161">
        <v>0</v>
      </c>
      <c r="BE666" s="161">
        <v>0</v>
      </c>
      <c r="BF666" s="161">
        <v>0</v>
      </c>
      <c r="BG666" s="161">
        <v>0</v>
      </c>
      <c r="BH666" s="161">
        <v>0</v>
      </c>
      <c r="BI666" s="161">
        <v>0</v>
      </c>
      <c r="BJ666" s="161">
        <v>0</v>
      </c>
      <c r="BK666" s="161">
        <v>0</v>
      </c>
      <c r="BL666" s="161">
        <v>0</v>
      </c>
      <c r="BM666" s="161">
        <v>0</v>
      </c>
      <c r="BN666" s="161">
        <v>0</v>
      </c>
      <c r="BO666" s="161">
        <v>0</v>
      </c>
      <c r="BP666" s="161">
        <v>0</v>
      </c>
      <c r="BQ666" s="161">
        <v>0</v>
      </c>
      <c r="BR666" s="161">
        <v>0</v>
      </c>
      <c r="BS666" s="161">
        <v>0</v>
      </c>
      <c r="BT666" s="161">
        <v>0</v>
      </c>
      <c r="BU666" s="161">
        <v>0</v>
      </c>
      <c r="BV666" s="161">
        <v>0</v>
      </c>
      <c r="BW666" s="161">
        <v>0</v>
      </c>
      <c r="BX666" s="161">
        <v>0</v>
      </c>
      <c r="BY666" s="161">
        <v>0</v>
      </c>
      <c r="BZ666" s="161">
        <v>0</v>
      </c>
      <c r="CA666" s="161">
        <v>0</v>
      </c>
      <c r="CB666" s="161">
        <v>0</v>
      </c>
      <c r="CC666" s="161">
        <v>0</v>
      </c>
      <c r="CD666" s="161">
        <v>0</v>
      </c>
      <c r="CE666" s="161">
        <v>0</v>
      </c>
      <c r="CF666" s="161">
        <v>0</v>
      </c>
      <c r="CG666" s="161">
        <v>0</v>
      </c>
      <c r="CH666" s="161">
        <v>0</v>
      </c>
      <c r="CI666" s="161">
        <v>0</v>
      </c>
      <c r="CJ666" s="161">
        <v>0</v>
      </c>
      <c r="CK666" s="161">
        <v>0</v>
      </c>
      <c r="CL666" s="161">
        <v>0</v>
      </c>
      <c r="CM666" s="161">
        <v>0</v>
      </c>
      <c r="CN666" s="161">
        <v>0</v>
      </c>
      <c r="CO666" s="161">
        <v>0</v>
      </c>
      <c r="CP666" s="161">
        <v>0</v>
      </c>
      <c r="CQ666" s="161">
        <v>0</v>
      </c>
      <c r="CR666" s="161">
        <v>0</v>
      </c>
      <c r="CS666" s="161">
        <v>0</v>
      </c>
      <c r="CT666" s="161">
        <v>0</v>
      </c>
      <c r="CU666" s="161">
        <v>0</v>
      </c>
      <c r="CV666" s="161">
        <v>0</v>
      </c>
      <c r="CW666" s="161">
        <v>0</v>
      </c>
      <c r="CX666" s="161">
        <v>0</v>
      </c>
      <c r="CY666" s="161">
        <v>0</v>
      </c>
      <c r="CZ666" s="161">
        <v>0</v>
      </c>
      <c r="DA666" s="161">
        <v>0</v>
      </c>
      <c r="DB666" s="161">
        <v>0</v>
      </c>
      <c r="DC666" s="161">
        <v>0</v>
      </c>
      <c r="DD666" s="161">
        <v>0</v>
      </c>
      <c r="DE666" s="161">
        <v>0</v>
      </c>
      <c r="DF666" s="161">
        <v>0</v>
      </c>
      <c r="DG666" s="161">
        <v>0</v>
      </c>
      <c r="DH666" s="161">
        <v>0</v>
      </c>
      <c r="DI666" s="161">
        <v>0</v>
      </c>
      <c r="DJ666" s="161">
        <v>0</v>
      </c>
      <c r="DK666" s="161">
        <v>0</v>
      </c>
      <c r="DL666" s="161">
        <v>0</v>
      </c>
      <c r="DM666" s="161">
        <v>0</v>
      </c>
      <c r="DN666" s="161">
        <v>0</v>
      </c>
      <c r="DO666" s="161">
        <v>0</v>
      </c>
      <c r="DP666" s="161">
        <v>0</v>
      </c>
      <c r="DQ666" s="161">
        <v>0</v>
      </c>
      <c r="DR666" s="161">
        <v>0</v>
      </c>
      <c r="DS666" s="161">
        <v>0</v>
      </c>
      <c r="DT666" s="161">
        <v>0</v>
      </c>
      <c r="DU666" s="161">
        <v>0</v>
      </c>
      <c r="DV666" s="161">
        <v>0</v>
      </c>
      <c r="DW666" s="161"/>
      <c r="DX666" s="162"/>
    </row>
    <row r="667" spans="1:128" hidden="1" outlineLevel="1" x14ac:dyDescent="0.2">
      <c r="A667" s="159" t="str">
        <f ca="1">Language!A$955</f>
        <v>кредиторская задолженность</v>
      </c>
      <c r="C667" s="178" t="str">
        <f t="shared" ca="1" si="1206"/>
        <v>тыс. руб.</v>
      </c>
      <c r="D667" s="158">
        <v>1</v>
      </c>
      <c r="F667" s="6" t="s">
        <v>3113</v>
      </c>
      <c r="G667" s="161">
        <v>0</v>
      </c>
      <c r="H667" s="161">
        <v>0</v>
      </c>
      <c r="I667" s="161">
        <v>0</v>
      </c>
      <c r="J667" s="161">
        <v>0</v>
      </c>
      <c r="K667" s="161">
        <v>0</v>
      </c>
      <c r="L667" s="161">
        <v>0</v>
      </c>
      <c r="M667" s="161">
        <v>0</v>
      </c>
      <c r="N667" s="161">
        <v>0</v>
      </c>
      <c r="O667" s="161">
        <v>0</v>
      </c>
      <c r="P667" s="161">
        <v>0</v>
      </c>
      <c r="Q667" s="161">
        <v>0</v>
      </c>
      <c r="R667" s="161">
        <v>0</v>
      </c>
      <c r="S667" s="161">
        <v>0</v>
      </c>
      <c r="T667" s="161">
        <v>0</v>
      </c>
      <c r="U667" s="161">
        <v>0</v>
      </c>
      <c r="V667" s="161">
        <v>0</v>
      </c>
      <c r="W667" s="161">
        <v>0</v>
      </c>
      <c r="X667" s="161">
        <v>0</v>
      </c>
      <c r="Y667" s="161">
        <v>0</v>
      </c>
      <c r="Z667" s="161">
        <v>0</v>
      </c>
      <c r="AA667" s="161">
        <v>0</v>
      </c>
      <c r="AB667" s="161">
        <v>0</v>
      </c>
      <c r="AC667" s="161">
        <v>0</v>
      </c>
      <c r="AD667" s="161">
        <v>0</v>
      </c>
      <c r="AE667" s="161">
        <v>0</v>
      </c>
      <c r="AF667" s="161">
        <v>0</v>
      </c>
      <c r="AG667" s="161">
        <v>0</v>
      </c>
      <c r="AH667" s="161">
        <v>0</v>
      </c>
      <c r="AI667" s="161">
        <v>0</v>
      </c>
      <c r="AJ667" s="161">
        <v>0</v>
      </c>
      <c r="AK667" s="161">
        <v>0</v>
      </c>
      <c r="AL667" s="161">
        <v>0</v>
      </c>
      <c r="AM667" s="161">
        <v>0</v>
      </c>
      <c r="AN667" s="161">
        <v>0</v>
      </c>
      <c r="AO667" s="161">
        <v>0</v>
      </c>
      <c r="AP667" s="161">
        <v>0</v>
      </c>
      <c r="AQ667" s="161">
        <v>0</v>
      </c>
      <c r="AR667" s="161">
        <v>0</v>
      </c>
      <c r="AS667" s="161">
        <v>0</v>
      </c>
      <c r="AT667" s="161">
        <v>0</v>
      </c>
      <c r="AU667" s="161">
        <v>0</v>
      </c>
      <c r="AV667" s="161">
        <v>0</v>
      </c>
      <c r="AW667" s="161">
        <v>0</v>
      </c>
      <c r="AX667" s="161">
        <v>0</v>
      </c>
      <c r="AY667" s="161">
        <v>0</v>
      </c>
      <c r="AZ667" s="161">
        <v>0</v>
      </c>
      <c r="BA667" s="161">
        <v>0</v>
      </c>
      <c r="BB667" s="161">
        <v>0</v>
      </c>
      <c r="BC667" s="161">
        <v>0</v>
      </c>
      <c r="BD667" s="161">
        <v>0</v>
      </c>
      <c r="BE667" s="161">
        <v>0</v>
      </c>
      <c r="BF667" s="161">
        <v>0</v>
      </c>
      <c r="BG667" s="161">
        <v>0</v>
      </c>
      <c r="BH667" s="161">
        <v>0</v>
      </c>
      <c r="BI667" s="161">
        <v>0</v>
      </c>
      <c r="BJ667" s="161">
        <v>0</v>
      </c>
      <c r="BK667" s="161">
        <v>0</v>
      </c>
      <c r="BL667" s="161">
        <v>0</v>
      </c>
      <c r="BM667" s="161">
        <v>0</v>
      </c>
      <c r="BN667" s="161">
        <v>0</v>
      </c>
      <c r="BO667" s="161">
        <v>0</v>
      </c>
      <c r="BP667" s="161">
        <v>0</v>
      </c>
      <c r="BQ667" s="161">
        <v>0</v>
      </c>
      <c r="BR667" s="161">
        <v>0</v>
      </c>
      <c r="BS667" s="161">
        <v>0</v>
      </c>
      <c r="BT667" s="161">
        <v>0</v>
      </c>
      <c r="BU667" s="161">
        <v>0</v>
      </c>
      <c r="BV667" s="161">
        <v>0</v>
      </c>
      <c r="BW667" s="161">
        <v>0</v>
      </c>
      <c r="BX667" s="161">
        <v>0</v>
      </c>
      <c r="BY667" s="161">
        <v>0</v>
      </c>
      <c r="BZ667" s="161">
        <v>0</v>
      </c>
      <c r="CA667" s="161">
        <v>0</v>
      </c>
      <c r="CB667" s="161">
        <v>0</v>
      </c>
      <c r="CC667" s="161">
        <v>0</v>
      </c>
      <c r="CD667" s="161">
        <v>0</v>
      </c>
      <c r="CE667" s="161">
        <v>0</v>
      </c>
      <c r="CF667" s="161">
        <v>0</v>
      </c>
      <c r="CG667" s="161">
        <v>0</v>
      </c>
      <c r="CH667" s="161">
        <v>0</v>
      </c>
      <c r="CI667" s="161">
        <v>0</v>
      </c>
      <c r="CJ667" s="161">
        <v>0</v>
      </c>
      <c r="CK667" s="161">
        <v>0</v>
      </c>
      <c r="CL667" s="161">
        <v>0</v>
      </c>
      <c r="CM667" s="161">
        <v>0</v>
      </c>
      <c r="CN667" s="161">
        <v>0</v>
      </c>
      <c r="CO667" s="161">
        <v>0</v>
      </c>
      <c r="CP667" s="161">
        <v>0</v>
      </c>
      <c r="CQ667" s="161">
        <v>0</v>
      </c>
      <c r="CR667" s="161">
        <v>0</v>
      </c>
      <c r="CS667" s="161">
        <v>0</v>
      </c>
      <c r="CT667" s="161">
        <v>0</v>
      </c>
      <c r="CU667" s="161">
        <v>0</v>
      </c>
      <c r="CV667" s="161">
        <v>0</v>
      </c>
      <c r="CW667" s="161">
        <v>0</v>
      </c>
      <c r="CX667" s="161">
        <v>0</v>
      </c>
      <c r="CY667" s="161">
        <v>0</v>
      </c>
      <c r="CZ667" s="161">
        <v>0</v>
      </c>
      <c r="DA667" s="161">
        <v>0</v>
      </c>
      <c r="DB667" s="161">
        <v>0</v>
      </c>
      <c r="DC667" s="161">
        <v>0</v>
      </c>
      <c r="DD667" s="161">
        <v>0</v>
      </c>
      <c r="DE667" s="161">
        <v>0</v>
      </c>
      <c r="DF667" s="161">
        <v>0</v>
      </c>
      <c r="DG667" s="161">
        <v>0</v>
      </c>
      <c r="DH667" s="161">
        <v>0</v>
      </c>
      <c r="DI667" s="161">
        <v>0</v>
      </c>
      <c r="DJ667" s="161">
        <v>0</v>
      </c>
      <c r="DK667" s="161">
        <v>0</v>
      </c>
      <c r="DL667" s="161">
        <v>0</v>
      </c>
      <c r="DM667" s="161">
        <v>0</v>
      </c>
      <c r="DN667" s="161">
        <v>0</v>
      </c>
      <c r="DO667" s="161">
        <v>0</v>
      </c>
      <c r="DP667" s="161">
        <v>0</v>
      </c>
      <c r="DQ667" s="161">
        <v>0</v>
      </c>
      <c r="DR667" s="161">
        <v>0</v>
      </c>
      <c r="DS667" s="161">
        <v>0</v>
      </c>
      <c r="DT667" s="161">
        <v>0</v>
      </c>
      <c r="DU667" s="161">
        <v>0</v>
      </c>
      <c r="DV667" s="161">
        <v>0</v>
      </c>
      <c r="DW667" s="161"/>
      <c r="DX667" s="162"/>
    </row>
    <row r="668" spans="1:128" hidden="1" outlineLevel="1" x14ac:dyDescent="0.2">
      <c r="A668" s="159" t="str">
        <f ca="1">Language!A$956</f>
        <v>балансовая стоимость</v>
      </c>
      <c r="C668" s="178" t="str">
        <f t="shared" ca="1" si="1206"/>
        <v>тыс. руб.</v>
      </c>
      <c r="D668" s="158">
        <v>1</v>
      </c>
      <c r="F668" s="6" t="s">
        <v>3114</v>
      </c>
      <c r="G668" s="161">
        <v>0</v>
      </c>
      <c r="H668" s="161">
        <v>0</v>
      </c>
      <c r="I668" s="161">
        <v>0</v>
      </c>
      <c r="J668" s="161">
        <v>0</v>
      </c>
      <c r="K668" s="161">
        <v>0</v>
      </c>
      <c r="L668" s="161">
        <v>0</v>
      </c>
      <c r="M668" s="161">
        <v>0</v>
      </c>
      <c r="N668" s="161">
        <v>0</v>
      </c>
      <c r="O668" s="161">
        <v>0</v>
      </c>
      <c r="P668" s="161">
        <v>0</v>
      </c>
      <c r="Q668" s="161">
        <v>0</v>
      </c>
      <c r="R668" s="161">
        <v>0</v>
      </c>
      <c r="S668" s="161">
        <v>0</v>
      </c>
      <c r="T668" s="161">
        <v>0</v>
      </c>
      <c r="U668" s="161">
        <v>0</v>
      </c>
      <c r="V668" s="161">
        <v>0</v>
      </c>
      <c r="W668" s="161">
        <v>0</v>
      </c>
      <c r="X668" s="161">
        <v>0</v>
      </c>
      <c r="Y668" s="161">
        <v>0</v>
      </c>
      <c r="Z668" s="161">
        <v>0</v>
      </c>
      <c r="AA668" s="161">
        <v>0</v>
      </c>
      <c r="AB668" s="161">
        <v>0</v>
      </c>
      <c r="AC668" s="161">
        <v>0</v>
      </c>
      <c r="AD668" s="161">
        <v>0</v>
      </c>
      <c r="AE668" s="161">
        <v>0</v>
      </c>
      <c r="AF668" s="161">
        <v>0</v>
      </c>
      <c r="AG668" s="161">
        <v>0</v>
      </c>
      <c r="AH668" s="161">
        <v>0</v>
      </c>
      <c r="AI668" s="161">
        <v>0</v>
      </c>
      <c r="AJ668" s="161">
        <v>0</v>
      </c>
      <c r="AK668" s="161">
        <v>0</v>
      </c>
      <c r="AL668" s="161">
        <v>0</v>
      </c>
      <c r="AM668" s="161">
        <v>0</v>
      </c>
      <c r="AN668" s="161">
        <v>0</v>
      </c>
      <c r="AO668" s="161">
        <v>0</v>
      </c>
      <c r="AP668" s="161">
        <v>0</v>
      </c>
      <c r="AQ668" s="161">
        <v>0</v>
      </c>
      <c r="AR668" s="161">
        <v>0</v>
      </c>
      <c r="AS668" s="161">
        <v>0</v>
      </c>
      <c r="AT668" s="161">
        <v>0</v>
      </c>
      <c r="AU668" s="161">
        <v>0</v>
      </c>
      <c r="AV668" s="161">
        <v>0</v>
      </c>
      <c r="AW668" s="161">
        <v>0</v>
      </c>
      <c r="AX668" s="161">
        <v>0</v>
      </c>
      <c r="AY668" s="161">
        <v>0</v>
      </c>
      <c r="AZ668" s="161">
        <v>0</v>
      </c>
      <c r="BA668" s="161">
        <v>0</v>
      </c>
      <c r="BB668" s="161">
        <v>0</v>
      </c>
      <c r="BC668" s="161">
        <v>0</v>
      </c>
      <c r="BD668" s="161">
        <v>0</v>
      </c>
      <c r="BE668" s="161">
        <v>0</v>
      </c>
      <c r="BF668" s="161">
        <v>0</v>
      </c>
      <c r="BG668" s="161">
        <v>0</v>
      </c>
      <c r="BH668" s="161">
        <v>0</v>
      </c>
      <c r="BI668" s="161">
        <v>0</v>
      </c>
      <c r="BJ668" s="161">
        <v>0</v>
      </c>
      <c r="BK668" s="161">
        <v>0</v>
      </c>
      <c r="BL668" s="161">
        <v>0</v>
      </c>
      <c r="BM668" s="161">
        <v>0</v>
      </c>
      <c r="BN668" s="161">
        <v>0</v>
      </c>
      <c r="BO668" s="161">
        <v>0</v>
      </c>
      <c r="BP668" s="161">
        <v>0</v>
      </c>
      <c r="BQ668" s="161">
        <v>0</v>
      </c>
      <c r="BR668" s="161">
        <v>0</v>
      </c>
      <c r="BS668" s="161">
        <v>0</v>
      </c>
      <c r="BT668" s="161">
        <v>0</v>
      </c>
      <c r="BU668" s="161">
        <v>0</v>
      </c>
      <c r="BV668" s="161">
        <v>0</v>
      </c>
      <c r="BW668" s="161">
        <v>0</v>
      </c>
      <c r="BX668" s="161">
        <v>0</v>
      </c>
      <c r="BY668" s="161">
        <v>0</v>
      </c>
      <c r="BZ668" s="161">
        <v>0</v>
      </c>
      <c r="CA668" s="161">
        <v>0</v>
      </c>
      <c r="CB668" s="161">
        <v>0</v>
      </c>
      <c r="CC668" s="161">
        <v>0</v>
      </c>
      <c r="CD668" s="161">
        <v>0</v>
      </c>
      <c r="CE668" s="161">
        <v>0</v>
      </c>
      <c r="CF668" s="161">
        <v>0</v>
      </c>
      <c r="CG668" s="161">
        <v>0</v>
      </c>
      <c r="CH668" s="161">
        <v>0</v>
      </c>
      <c r="CI668" s="161">
        <v>0</v>
      </c>
      <c r="CJ668" s="161">
        <v>0</v>
      </c>
      <c r="CK668" s="161">
        <v>0</v>
      </c>
      <c r="CL668" s="161">
        <v>0</v>
      </c>
      <c r="CM668" s="161">
        <v>0</v>
      </c>
      <c r="CN668" s="161">
        <v>0</v>
      </c>
      <c r="CO668" s="161">
        <v>0</v>
      </c>
      <c r="CP668" s="161">
        <v>0</v>
      </c>
      <c r="CQ668" s="161">
        <v>0</v>
      </c>
      <c r="CR668" s="161">
        <v>0</v>
      </c>
      <c r="CS668" s="161">
        <v>0</v>
      </c>
      <c r="CT668" s="161">
        <v>0</v>
      </c>
      <c r="CU668" s="161">
        <v>0</v>
      </c>
      <c r="CV668" s="161">
        <v>0</v>
      </c>
      <c r="CW668" s="161">
        <v>0</v>
      </c>
      <c r="CX668" s="161">
        <v>0</v>
      </c>
      <c r="CY668" s="161">
        <v>0</v>
      </c>
      <c r="CZ668" s="161">
        <v>0</v>
      </c>
      <c r="DA668" s="161">
        <v>0</v>
      </c>
      <c r="DB668" s="161">
        <v>0</v>
      </c>
      <c r="DC668" s="161">
        <v>0</v>
      </c>
      <c r="DD668" s="161">
        <v>0</v>
      </c>
      <c r="DE668" s="161">
        <v>0</v>
      </c>
      <c r="DF668" s="161">
        <v>0</v>
      </c>
      <c r="DG668" s="161">
        <v>0</v>
      </c>
      <c r="DH668" s="161">
        <v>0</v>
      </c>
      <c r="DI668" s="161">
        <v>0</v>
      </c>
      <c r="DJ668" s="161">
        <v>0</v>
      </c>
      <c r="DK668" s="161">
        <v>0</v>
      </c>
      <c r="DL668" s="161">
        <v>0</v>
      </c>
      <c r="DM668" s="161">
        <v>0</v>
      </c>
      <c r="DN668" s="161">
        <v>0</v>
      </c>
      <c r="DO668" s="161">
        <v>0</v>
      </c>
      <c r="DP668" s="161">
        <v>0</v>
      </c>
      <c r="DQ668" s="161">
        <v>0</v>
      </c>
      <c r="DR668" s="161">
        <v>0</v>
      </c>
      <c r="DS668" s="161">
        <v>0</v>
      </c>
      <c r="DT668" s="161">
        <v>0</v>
      </c>
      <c r="DU668" s="161">
        <v>0</v>
      </c>
      <c r="DV668" s="161">
        <v>0</v>
      </c>
      <c r="DW668" s="161"/>
      <c r="DX668" s="162"/>
    </row>
    <row r="669" spans="1:128" hidden="1" outlineLevel="1" x14ac:dyDescent="0.2">
      <c r="A669" s="159" t="str">
        <f ca="1">Language!A$957</f>
        <v>выручка от продажи актива</v>
      </c>
      <c r="C669" s="178" t="str">
        <f t="shared" ca="1" si="1206"/>
        <v>тыс. руб.</v>
      </c>
      <c r="D669" s="158">
        <v>1</v>
      </c>
      <c r="F669" s="6" t="s">
        <v>3115</v>
      </c>
      <c r="G669" s="161">
        <v>0</v>
      </c>
      <c r="H669" s="161">
        <v>0</v>
      </c>
      <c r="I669" s="161">
        <v>0</v>
      </c>
      <c r="J669" s="161">
        <v>0</v>
      </c>
      <c r="K669" s="161">
        <v>0</v>
      </c>
      <c r="L669" s="161">
        <v>0</v>
      </c>
      <c r="M669" s="161">
        <v>0</v>
      </c>
      <c r="N669" s="161">
        <v>0</v>
      </c>
      <c r="O669" s="161">
        <v>0</v>
      </c>
      <c r="P669" s="161">
        <v>0</v>
      </c>
      <c r="Q669" s="161">
        <v>0</v>
      </c>
      <c r="R669" s="161">
        <v>0</v>
      </c>
      <c r="S669" s="161">
        <v>0</v>
      </c>
      <c r="T669" s="161">
        <v>0</v>
      </c>
      <c r="U669" s="161">
        <v>0</v>
      </c>
      <c r="V669" s="161">
        <v>0</v>
      </c>
      <c r="W669" s="161">
        <v>0</v>
      </c>
      <c r="X669" s="161">
        <v>0</v>
      </c>
      <c r="Y669" s="161">
        <v>0</v>
      </c>
      <c r="Z669" s="161">
        <v>0</v>
      </c>
      <c r="AA669" s="161">
        <v>0</v>
      </c>
      <c r="AB669" s="161">
        <v>0</v>
      </c>
      <c r="AC669" s="161">
        <v>0</v>
      </c>
      <c r="AD669" s="161">
        <v>0</v>
      </c>
      <c r="AE669" s="161">
        <v>0</v>
      </c>
      <c r="AF669" s="161">
        <v>0</v>
      </c>
      <c r="AG669" s="161">
        <v>0</v>
      </c>
      <c r="AH669" s="161">
        <v>0</v>
      </c>
      <c r="AI669" s="161">
        <v>0</v>
      </c>
      <c r="AJ669" s="161">
        <v>0</v>
      </c>
      <c r="AK669" s="161">
        <v>0</v>
      </c>
      <c r="AL669" s="161">
        <v>0</v>
      </c>
      <c r="AM669" s="161">
        <v>0</v>
      </c>
      <c r="AN669" s="161">
        <v>0</v>
      </c>
      <c r="AO669" s="161">
        <v>0</v>
      </c>
      <c r="AP669" s="161">
        <v>0</v>
      </c>
      <c r="AQ669" s="161">
        <v>0</v>
      </c>
      <c r="AR669" s="161">
        <v>0</v>
      </c>
      <c r="AS669" s="161">
        <v>0</v>
      </c>
      <c r="AT669" s="161">
        <v>0</v>
      </c>
      <c r="AU669" s="161">
        <v>0</v>
      </c>
      <c r="AV669" s="161">
        <v>0</v>
      </c>
      <c r="AW669" s="161">
        <v>0</v>
      </c>
      <c r="AX669" s="161">
        <v>0</v>
      </c>
      <c r="AY669" s="161">
        <v>0</v>
      </c>
      <c r="AZ669" s="161">
        <v>0</v>
      </c>
      <c r="BA669" s="161">
        <v>0</v>
      </c>
      <c r="BB669" s="161">
        <v>0</v>
      </c>
      <c r="BC669" s="161">
        <v>0</v>
      </c>
      <c r="BD669" s="161">
        <v>0</v>
      </c>
      <c r="BE669" s="161">
        <v>0</v>
      </c>
      <c r="BF669" s="161">
        <v>0</v>
      </c>
      <c r="BG669" s="161">
        <v>0</v>
      </c>
      <c r="BH669" s="161">
        <v>0</v>
      </c>
      <c r="BI669" s="161">
        <v>0</v>
      </c>
      <c r="BJ669" s="161">
        <v>0</v>
      </c>
      <c r="BK669" s="161">
        <v>0</v>
      </c>
      <c r="BL669" s="161">
        <v>0</v>
      </c>
      <c r="BM669" s="161">
        <v>0</v>
      </c>
      <c r="BN669" s="161">
        <v>0</v>
      </c>
      <c r="BO669" s="161">
        <v>0</v>
      </c>
      <c r="BP669" s="161">
        <v>0</v>
      </c>
      <c r="BQ669" s="161">
        <v>0</v>
      </c>
      <c r="BR669" s="161">
        <v>0</v>
      </c>
      <c r="BS669" s="161">
        <v>0</v>
      </c>
      <c r="BT669" s="161">
        <v>0</v>
      </c>
      <c r="BU669" s="161">
        <v>0</v>
      </c>
      <c r="BV669" s="161">
        <v>0</v>
      </c>
      <c r="BW669" s="161">
        <v>0</v>
      </c>
      <c r="BX669" s="161">
        <v>0</v>
      </c>
      <c r="BY669" s="161">
        <v>0</v>
      </c>
      <c r="BZ669" s="161">
        <v>0</v>
      </c>
      <c r="CA669" s="161">
        <v>0</v>
      </c>
      <c r="CB669" s="161">
        <v>0</v>
      </c>
      <c r="CC669" s="161">
        <v>0</v>
      </c>
      <c r="CD669" s="161">
        <v>0</v>
      </c>
      <c r="CE669" s="161">
        <v>0</v>
      </c>
      <c r="CF669" s="161">
        <v>0</v>
      </c>
      <c r="CG669" s="161">
        <v>0</v>
      </c>
      <c r="CH669" s="161">
        <v>0</v>
      </c>
      <c r="CI669" s="161">
        <v>0</v>
      </c>
      <c r="CJ669" s="161">
        <v>0</v>
      </c>
      <c r="CK669" s="161">
        <v>0</v>
      </c>
      <c r="CL669" s="161">
        <v>0</v>
      </c>
      <c r="CM669" s="161">
        <v>0</v>
      </c>
      <c r="CN669" s="161">
        <v>0</v>
      </c>
      <c r="CO669" s="161">
        <v>0</v>
      </c>
      <c r="CP669" s="161">
        <v>0</v>
      </c>
      <c r="CQ669" s="161">
        <v>0</v>
      </c>
      <c r="CR669" s="161">
        <v>0</v>
      </c>
      <c r="CS669" s="161">
        <v>0</v>
      </c>
      <c r="CT669" s="161">
        <v>0</v>
      </c>
      <c r="CU669" s="161">
        <v>0</v>
      </c>
      <c r="CV669" s="161">
        <v>0</v>
      </c>
      <c r="CW669" s="161">
        <v>0</v>
      </c>
      <c r="CX669" s="161">
        <v>0</v>
      </c>
      <c r="CY669" s="161">
        <v>0</v>
      </c>
      <c r="CZ669" s="161">
        <v>0</v>
      </c>
      <c r="DA669" s="161">
        <v>0</v>
      </c>
      <c r="DB669" s="161">
        <v>0</v>
      </c>
      <c r="DC669" s="161">
        <v>0</v>
      </c>
      <c r="DD669" s="161">
        <v>0</v>
      </c>
      <c r="DE669" s="161">
        <v>0</v>
      </c>
      <c r="DF669" s="161">
        <v>0</v>
      </c>
      <c r="DG669" s="161">
        <v>0</v>
      </c>
      <c r="DH669" s="161">
        <v>0</v>
      </c>
      <c r="DI669" s="161">
        <v>0</v>
      </c>
      <c r="DJ669" s="161">
        <v>0</v>
      </c>
      <c r="DK669" s="161">
        <v>0</v>
      </c>
      <c r="DL669" s="161">
        <v>0</v>
      </c>
      <c r="DM669" s="161">
        <v>0</v>
      </c>
      <c r="DN669" s="161">
        <v>0</v>
      </c>
      <c r="DO669" s="161">
        <v>0</v>
      </c>
      <c r="DP669" s="161">
        <v>0</v>
      </c>
      <c r="DQ669" s="161">
        <v>0</v>
      </c>
      <c r="DR669" s="161">
        <v>0</v>
      </c>
      <c r="DS669" s="161">
        <v>0</v>
      </c>
      <c r="DT669" s="161">
        <v>0</v>
      </c>
      <c r="DU669" s="161">
        <v>0</v>
      </c>
      <c r="DV669" s="161">
        <v>0</v>
      </c>
      <c r="DW669" s="161"/>
      <c r="DX669" s="162">
        <f>SUM(G669:DW669)</f>
        <v>0</v>
      </c>
    </row>
    <row r="670" spans="1:128" hidden="1" outlineLevel="1" x14ac:dyDescent="0.2">
      <c r="A670" s="159" t="str">
        <f ca="1">Language!A$958</f>
        <v>прибыль/убыток от продажи актива</v>
      </c>
      <c r="C670" s="178" t="str">
        <f t="shared" ca="1" si="1206"/>
        <v>тыс. руб.</v>
      </c>
      <c r="D670" s="158">
        <v>1</v>
      </c>
      <c r="F670" s="6" t="s">
        <v>3116</v>
      </c>
      <c r="G670" s="161">
        <v>0</v>
      </c>
      <c r="H670" s="161">
        <v>0</v>
      </c>
      <c r="I670" s="161">
        <v>0</v>
      </c>
      <c r="J670" s="161">
        <v>0</v>
      </c>
      <c r="K670" s="161">
        <v>0</v>
      </c>
      <c r="L670" s="161">
        <v>0</v>
      </c>
      <c r="M670" s="161">
        <v>0</v>
      </c>
      <c r="N670" s="161">
        <v>0</v>
      </c>
      <c r="O670" s="161">
        <v>0</v>
      </c>
      <c r="P670" s="161">
        <v>0</v>
      </c>
      <c r="Q670" s="161">
        <v>0</v>
      </c>
      <c r="R670" s="161">
        <v>0</v>
      </c>
      <c r="S670" s="161">
        <v>0</v>
      </c>
      <c r="T670" s="161">
        <v>0</v>
      </c>
      <c r="U670" s="161">
        <v>0</v>
      </c>
      <c r="V670" s="161">
        <v>0</v>
      </c>
      <c r="W670" s="161">
        <v>0</v>
      </c>
      <c r="X670" s="161">
        <v>0</v>
      </c>
      <c r="Y670" s="161">
        <v>0</v>
      </c>
      <c r="Z670" s="161">
        <v>0</v>
      </c>
      <c r="AA670" s="161">
        <v>0</v>
      </c>
      <c r="AB670" s="161">
        <v>0</v>
      </c>
      <c r="AC670" s="161">
        <v>0</v>
      </c>
      <c r="AD670" s="161">
        <v>0</v>
      </c>
      <c r="AE670" s="161">
        <v>0</v>
      </c>
      <c r="AF670" s="161">
        <v>0</v>
      </c>
      <c r="AG670" s="161">
        <v>0</v>
      </c>
      <c r="AH670" s="161">
        <v>0</v>
      </c>
      <c r="AI670" s="161">
        <v>0</v>
      </c>
      <c r="AJ670" s="161">
        <v>0</v>
      </c>
      <c r="AK670" s="161">
        <v>0</v>
      </c>
      <c r="AL670" s="161">
        <v>0</v>
      </c>
      <c r="AM670" s="161">
        <v>0</v>
      </c>
      <c r="AN670" s="161">
        <v>0</v>
      </c>
      <c r="AO670" s="161">
        <v>0</v>
      </c>
      <c r="AP670" s="161">
        <v>0</v>
      </c>
      <c r="AQ670" s="161">
        <v>0</v>
      </c>
      <c r="AR670" s="161">
        <v>0</v>
      </c>
      <c r="AS670" s="161">
        <v>0</v>
      </c>
      <c r="AT670" s="161">
        <v>0</v>
      </c>
      <c r="AU670" s="161">
        <v>0</v>
      </c>
      <c r="AV670" s="161">
        <v>0</v>
      </c>
      <c r="AW670" s="161">
        <v>0</v>
      </c>
      <c r="AX670" s="161">
        <v>0</v>
      </c>
      <c r="AY670" s="161">
        <v>0</v>
      </c>
      <c r="AZ670" s="161">
        <v>0</v>
      </c>
      <c r="BA670" s="161">
        <v>0</v>
      </c>
      <c r="BB670" s="161">
        <v>0</v>
      </c>
      <c r="BC670" s="161">
        <v>0</v>
      </c>
      <c r="BD670" s="161">
        <v>0</v>
      </c>
      <c r="BE670" s="161">
        <v>0</v>
      </c>
      <c r="BF670" s="161">
        <v>0</v>
      </c>
      <c r="BG670" s="161">
        <v>0</v>
      </c>
      <c r="BH670" s="161">
        <v>0</v>
      </c>
      <c r="BI670" s="161">
        <v>0</v>
      </c>
      <c r="BJ670" s="161">
        <v>0</v>
      </c>
      <c r="BK670" s="161">
        <v>0</v>
      </c>
      <c r="BL670" s="161">
        <v>0</v>
      </c>
      <c r="BM670" s="161">
        <v>0</v>
      </c>
      <c r="BN670" s="161">
        <v>0</v>
      </c>
      <c r="BO670" s="161">
        <v>0</v>
      </c>
      <c r="BP670" s="161">
        <v>0</v>
      </c>
      <c r="BQ670" s="161">
        <v>0</v>
      </c>
      <c r="BR670" s="161">
        <v>0</v>
      </c>
      <c r="BS670" s="161">
        <v>0</v>
      </c>
      <c r="BT670" s="161">
        <v>0</v>
      </c>
      <c r="BU670" s="161">
        <v>0</v>
      </c>
      <c r="BV670" s="161">
        <v>0</v>
      </c>
      <c r="BW670" s="161">
        <v>0</v>
      </c>
      <c r="BX670" s="161">
        <v>0</v>
      </c>
      <c r="BY670" s="161">
        <v>0</v>
      </c>
      <c r="BZ670" s="161">
        <v>0</v>
      </c>
      <c r="CA670" s="161">
        <v>0</v>
      </c>
      <c r="CB670" s="161">
        <v>0</v>
      </c>
      <c r="CC670" s="161">
        <v>0</v>
      </c>
      <c r="CD670" s="161">
        <v>0</v>
      </c>
      <c r="CE670" s="161">
        <v>0</v>
      </c>
      <c r="CF670" s="161">
        <v>0</v>
      </c>
      <c r="CG670" s="161">
        <v>0</v>
      </c>
      <c r="CH670" s="161">
        <v>0</v>
      </c>
      <c r="CI670" s="161">
        <v>0</v>
      </c>
      <c r="CJ670" s="161">
        <v>0</v>
      </c>
      <c r="CK670" s="161">
        <v>0</v>
      </c>
      <c r="CL670" s="161">
        <v>0</v>
      </c>
      <c r="CM670" s="161">
        <v>0</v>
      </c>
      <c r="CN670" s="161">
        <v>0</v>
      </c>
      <c r="CO670" s="161">
        <v>0</v>
      </c>
      <c r="CP670" s="161">
        <v>0</v>
      </c>
      <c r="CQ670" s="161">
        <v>0</v>
      </c>
      <c r="CR670" s="161">
        <v>0</v>
      </c>
      <c r="CS670" s="161">
        <v>0</v>
      </c>
      <c r="CT670" s="161">
        <v>0</v>
      </c>
      <c r="CU670" s="161">
        <v>0</v>
      </c>
      <c r="CV670" s="161">
        <v>0</v>
      </c>
      <c r="CW670" s="161">
        <v>0</v>
      </c>
      <c r="CX670" s="161">
        <v>0</v>
      </c>
      <c r="CY670" s="161">
        <v>0</v>
      </c>
      <c r="CZ670" s="161">
        <v>0</v>
      </c>
      <c r="DA670" s="161">
        <v>0</v>
      </c>
      <c r="DB670" s="161">
        <v>0</v>
      </c>
      <c r="DC670" s="161">
        <v>0</v>
      </c>
      <c r="DD670" s="161">
        <v>0</v>
      </c>
      <c r="DE670" s="161">
        <v>0</v>
      </c>
      <c r="DF670" s="161">
        <v>0</v>
      </c>
      <c r="DG670" s="161">
        <v>0</v>
      </c>
      <c r="DH670" s="161">
        <v>0</v>
      </c>
      <c r="DI670" s="161">
        <v>0</v>
      </c>
      <c r="DJ670" s="161">
        <v>0</v>
      </c>
      <c r="DK670" s="161">
        <v>0</v>
      </c>
      <c r="DL670" s="161">
        <v>0</v>
      </c>
      <c r="DM670" s="161">
        <v>0</v>
      </c>
      <c r="DN670" s="161">
        <v>0</v>
      </c>
      <c r="DO670" s="161">
        <v>0</v>
      </c>
      <c r="DP670" s="161">
        <v>0</v>
      </c>
      <c r="DQ670" s="161">
        <v>0</v>
      </c>
      <c r="DR670" s="161">
        <v>0</v>
      </c>
      <c r="DS670" s="161">
        <v>0</v>
      </c>
      <c r="DT670" s="161">
        <v>0</v>
      </c>
      <c r="DU670" s="161">
        <v>0</v>
      </c>
      <c r="DV670" s="161">
        <v>0</v>
      </c>
      <c r="DW670" s="161"/>
      <c r="DX670" s="162">
        <f>SUM(G670:DW670)</f>
        <v>0</v>
      </c>
    </row>
    <row r="671" spans="1:128" collapsed="1" x14ac:dyDescent="0.2">
      <c r="A671" s="198" t="str">
        <f ca="1">Language!A$959</f>
        <v>Итого: Здания и сооружения, с НДС</v>
      </c>
      <c r="C671" s="178" t="str">
        <f t="shared" ca="1" si="1206"/>
        <v>тыс. руб.</v>
      </c>
      <c r="D671" s="158">
        <v>1</v>
      </c>
      <c r="F671" s="6" t="s">
        <v>2962</v>
      </c>
      <c r="G671" s="161">
        <f t="shared" ref="G671:N671" si="1207">G672+G677</f>
        <v>0</v>
      </c>
      <c r="H671" s="161">
        <f t="shared" si="1207"/>
        <v>0</v>
      </c>
      <c r="I671" s="161">
        <f t="shared" si="1207"/>
        <v>0</v>
      </c>
      <c r="J671" s="161">
        <f t="shared" si="1207"/>
        <v>0</v>
      </c>
      <c r="K671" s="161">
        <f t="shared" si="1207"/>
        <v>0</v>
      </c>
      <c r="L671" s="161">
        <f t="shared" si="1207"/>
        <v>0</v>
      </c>
      <c r="M671" s="161">
        <f t="shared" si="1207"/>
        <v>0</v>
      </c>
      <c r="N671" s="161">
        <f t="shared" si="1207"/>
        <v>0</v>
      </c>
      <c r="O671" s="161">
        <f t="shared" ref="O671:AT671" si="1208">O672+O677</f>
        <v>0</v>
      </c>
      <c r="P671" s="161">
        <f t="shared" si="1208"/>
        <v>0</v>
      </c>
      <c r="Q671" s="161">
        <f t="shared" si="1208"/>
        <v>0</v>
      </c>
      <c r="R671" s="161">
        <f t="shared" si="1208"/>
        <v>0</v>
      </c>
      <c r="S671" s="161">
        <f t="shared" si="1208"/>
        <v>0</v>
      </c>
      <c r="T671" s="161">
        <f t="shared" si="1208"/>
        <v>0</v>
      </c>
      <c r="U671" s="161">
        <f t="shared" si="1208"/>
        <v>0</v>
      </c>
      <c r="V671" s="161">
        <f t="shared" si="1208"/>
        <v>0</v>
      </c>
      <c r="W671" s="161">
        <f t="shared" si="1208"/>
        <v>0</v>
      </c>
      <c r="X671" s="161">
        <f t="shared" si="1208"/>
        <v>0</v>
      </c>
      <c r="Y671" s="161">
        <f t="shared" si="1208"/>
        <v>0</v>
      </c>
      <c r="Z671" s="161">
        <f t="shared" si="1208"/>
        <v>0</v>
      </c>
      <c r="AA671" s="161">
        <f t="shared" si="1208"/>
        <v>0</v>
      </c>
      <c r="AB671" s="161">
        <f t="shared" si="1208"/>
        <v>0</v>
      </c>
      <c r="AC671" s="161">
        <f t="shared" si="1208"/>
        <v>0</v>
      </c>
      <c r="AD671" s="161">
        <f t="shared" si="1208"/>
        <v>0</v>
      </c>
      <c r="AE671" s="161">
        <f t="shared" si="1208"/>
        <v>0</v>
      </c>
      <c r="AF671" s="161">
        <f t="shared" si="1208"/>
        <v>0</v>
      </c>
      <c r="AG671" s="161">
        <f t="shared" si="1208"/>
        <v>0</v>
      </c>
      <c r="AH671" s="161">
        <f t="shared" si="1208"/>
        <v>0</v>
      </c>
      <c r="AI671" s="161">
        <f t="shared" si="1208"/>
        <v>0</v>
      </c>
      <c r="AJ671" s="161">
        <f t="shared" si="1208"/>
        <v>0</v>
      </c>
      <c r="AK671" s="161">
        <f t="shared" si="1208"/>
        <v>0</v>
      </c>
      <c r="AL671" s="161">
        <f t="shared" si="1208"/>
        <v>0</v>
      </c>
      <c r="AM671" s="161">
        <f t="shared" si="1208"/>
        <v>0</v>
      </c>
      <c r="AN671" s="161">
        <f t="shared" si="1208"/>
        <v>0</v>
      </c>
      <c r="AO671" s="161">
        <f t="shared" si="1208"/>
        <v>0</v>
      </c>
      <c r="AP671" s="161">
        <f t="shared" si="1208"/>
        <v>0</v>
      </c>
      <c r="AQ671" s="161">
        <f t="shared" si="1208"/>
        <v>0</v>
      </c>
      <c r="AR671" s="161">
        <f t="shared" si="1208"/>
        <v>0</v>
      </c>
      <c r="AS671" s="161">
        <f t="shared" si="1208"/>
        <v>0</v>
      </c>
      <c r="AT671" s="161">
        <f t="shared" si="1208"/>
        <v>0</v>
      </c>
      <c r="AU671" s="161">
        <f t="shared" ref="AU671:BZ671" si="1209">AU672+AU677</f>
        <v>0</v>
      </c>
      <c r="AV671" s="161">
        <f t="shared" si="1209"/>
        <v>0</v>
      </c>
      <c r="AW671" s="161">
        <f t="shared" si="1209"/>
        <v>0</v>
      </c>
      <c r="AX671" s="161">
        <f t="shared" si="1209"/>
        <v>0</v>
      </c>
      <c r="AY671" s="161">
        <f t="shared" si="1209"/>
        <v>0</v>
      </c>
      <c r="AZ671" s="161">
        <f t="shared" si="1209"/>
        <v>0</v>
      </c>
      <c r="BA671" s="161">
        <f t="shared" si="1209"/>
        <v>0</v>
      </c>
      <c r="BB671" s="161">
        <f t="shared" si="1209"/>
        <v>0</v>
      </c>
      <c r="BC671" s="161">
        <f t="shared" si="1209"/>
        <v>0</v>
      </c>
      <c r="BD671" s="161">
        <f t="shared" si="1209"/>
        <v>0</v>
      </c>
      <c r="BE671" s="161">
        <f t="shared" si="1209"/>
        <v>0</v>
      </c>
      <c r="BF671" s="161">
        <f t="shared" si="1209"/>
        <v>0</v>
      </c>
      <c r="BG671" s="161">
        <f t="shared" si="1209"/>
        <v>0</v>
      </c>
      <c r="BH671" s="161">
        <f t="shared" si="1209"/>
        <v>0</v>
      </c>
      <c r="BI671" s="161">
        <f t="shared" si="1209"/>
        <v>0</v>
      </c>
      <c r="BJ671" s="161">
        <f t="shared" si="1209"/>
        <v>0</v>
      </c>
      <c r="BK671" s="161">
        <f t="shared" si="1209"/>
        <v>0</v>
      </c>
      <c r="BL671" s="161">
        <f t="shared" si="1209"/>
        <v>0</v>
      </c>
      <c r="BM671" s="161">
        <f t="shared" si="1209"/>
        <v>0</v>
      </c>
      <c r="BN671" s="161">
        <f t="shared" si="1209"/>
        <v>0</v>
      </c>
      <c r="BO671" s="161">
        <f t="shared" si="1209"/>
        <v>0</v>
      </c>
      <c r="BP671" s="161">
        <f t="shared" si="1209"/>
        <v>0</v>
      </c>
      <c r="BQ671" s="161">
        <f t="shared" si="1209"/>
        <v>0</v>
      </c>
      <c r="BR671" s="161">
        <f t="shared" si="1209"/>
        <v>0</v>
      </c>
      <c r="BS671" s="161">
        <f t="shared" si="1209"/>
        <v>0</v>
      </c>
      <c r="BT671" s="161">
        <f t="shared" si="1209"/>
        <v>0</v>
      </c>
      <c r="BU671" s="161">
        <f t="shared" si="1209"/>
        <v>0</v>
      </c>
      <c r="BV671" s="161">
        <f t="shared" si="1209"/>
        <v>0</v>
      </c>
      <c r="BW671" s="161">
        <f t="shared" si="1209"/>
        <v>0</v>
      </c>
      <c r="BX671" s="161">
        <f t="shared" si="1209"/>
        <v>0</v>
      </c>
      <c r="BY671" s="161">
        <f t="shared" si="1209"/>
        <v>0</v>
      </c>
      <c r="BZ671" s="161">
        <f t="shared" si="1209"/>
        <v>0</v>
      </c>
      <c r="CA671" s="161">
        <f t="shared" ref="CA671:DF671" si="1210">CA672+CA677</f>
        <v>0</v>
      </c>
      <c r="CB671" s="161">
        <f t="shared" si="1210"/>
        <v>0</v>
      </c>
      <c r="CC671" s="161">
        <f t="shared" si="1210"/>
        <v>0</v>
      </c>
      <c r="CD671" s="161">
        <f t="shared" si="1210"/>
        <v>0</v>
      </c>
      <c r="CE671" s="161">
        <f t="shared" si="1210"/>
        <v>0</v>
      </c>
      <c r="CF671" s="161">
        <f t="shared" si="1210"/>
        <v>0</v>
      </c>
      <c r="CG671" s="161">
        <f t="shared" si="1210"/>
        <v>0</v>
      </c>
      <c r="CH671" s="161">
        <f t="shared" si="1210"/>
        <v>0</v>
      </c>
      <c r="CI671" s="161">
        <f t="shared" si="1210"/>
        <v>0</v>
      </c>
      <c r="CJ671" s="161">
        <f t="shared" si="1210"/>
        <v>0</v>
      </c>
      <c r="CK671" s="161">
        <f t="shared" si="1210"/>
        <v>0</v>
      </c>
      <c r="CL671" s="161">
        <f t="shared" si="1210"/>
        <v>0</v>
      </c>
      <c r="CM671" s="161">
        <f t="shared" si="1210"/>
        <v>0</v>
      </c>
      <c r="CN671" s="161">
        <f t="shared" si="1210"/>
        <v>0</v>
      </c>
      <c r="CO671" s="161">
        <f t="shared" si="1210"/>
        <v>0</v>
      </c>
      <c r="CP671" s="161">
        <f t="shared" si="1210"/>
        <v>0</v>
      </c>
      <c r="CQ671" s="161">
        <f t="shared" si="1210"/>
        <v>0</v>
      </c>
      <c r="CR671" s="161">
        <f t="shared" si="1210"/>
        <v>0</v>
      </c>
      <c r="CS671" s="161">
        <f t="shared" si="1210"/>
        <v>0</v>
      </c>
      <c r="CT671" s="161">
        <f t="shared" si="1210"/>
        <v>0</v>
      </c>
      <c r="CU671" s="161">
        <f t="shared" si="1210"/>
        <v>0</v>
      </c>
      <c r="CV671" s="161">
        <f t="shared" si="1210"/>
        <v>0</v>
      </c>
      <c r="CW671" s="161">
        <f t="shared" si="1210"/>
        <v>0</v>
      </c>
      <c r="CX671" s="161">
        <f t="shared" si="1210"/>
        <v>0</v>
      </c>
      <c r="CY671" s="161">
        <f t="shared" si="1210"/>
        <v>0</v>
      </c>
      <c r="CZ671" s="161">
        <f t="shared" si="1210"/>
        <v>0</v>
      </c>
      <c r="DA671" s="161">
        <f t="shared" si="1210"/>
        <v>0</v>
      </c>
      <c r="DB671" s="161">
        <f t="shared" si="1210"/>
        <v>0</v>
      </c>
      <c r="DC671" s="161">
        <f t="shared" si="1210"/>
        <v>0</v>
      </c>
      <c r="DD671" s="161">
        <f t="shared" si="1210"/>
        <v>0</v>
      </c>
      <c r="DE671" s="161">
        <f t="shared" si="1210"/>
        <v>0</v>
      </c>
      <c r="DF671" s="161">
        <f t="shared" si="1210"/>
        <v>0</v>
      </c>
      <c r="DG671" s="161">
        <f t="shared" ref="DG671:DV671" si="1211">DG672+DG677</f>
        <v>0</v>
      </c>
      <c r="DH671" s="161">
        <f t="shared" si="1211"/>
        <v>0</v>
      </c>
      <c r="DI671" s="161">
        <f t="shared" si="1211"/>
        <v>0</v>
      </c>
      <c r="DJ671" s="161">
        <f t="shared" si="1211"/>
        <v>0</v>
      </c>
      <c r="DK671" s="161">
        <f t="shared" si="1211"/>
        <v>0</v>
      </c>
      <c r="DL671" s="161">
        <f t="shared" si="1211"/>
        <v>0</v>
      </c>
      <c r="DM671" s="161">
        <f t="shared" si="1211"/>
        <v>0</v>
      </c>
      <c r="DN671" s="161">
        <f t="shared" si="1211"/>
        <v>0</v>
      </c>
      <c r="DO671" s="161">
        <f t="shared" si="1211"/>
        <v>0</v>
      </c>
      <c r="DP671" s="161">
        <f t="shared" si="1211"/>
        <v>0</v>
      </c>
      <c r="DQ671" s="161">
        <f t="shared" si="1211"/>
        <v>0</v>
      </c>
      <c r="DR671" s="161">
        <f t="shared" si="1211"/>
        <v>0</v>
      </c>
      <c r="DS671" s="161">
        <f t="shared" si="1211"/>
        <v>0</v>
      </c>
      <c r="DT671" s="161">
        <f t="shared" si="1211"/>
        <v>0</v>
      </c>
      <c r="DU671" s="161">
        <f t="shared" si="1211"/>
        <v>0</v>
      </c>
      <c r="DV671" s="161">
        <f t="shared" si="1211"/>
        <v>0</v>
      </c>
      <c r="DW671" s="161"/>
      <c r="DX671" s="162">
        <f>SUM(G671:DW671)</f>
        <v>0</v>
      </c>
    </row>
    <row r="672" spans="1:128" hidden="1" outlineLevel="1" x14ac:dyDescent="0.2">
      <c r="A672" s="159" t="str">
        <f ca="1">Language!A$960</f>
        <v>график оплаты (без НДС)</v>
      </c>
      <c r="C672" s="178" t="str">
        <f t="shared" ca="1" si="1206"/>
        <v>тыс. руб.</v>
      </c>
      <c r="D672" s="158">
        <v>1</v>
      </c>
      <c r="F672" s="6" t="s">
        <v>3108</v>
      </c>
      <c r="G672" s="161">
        <v>0</v>
      </c>
      <c r="H672" s="161">
        <v>0</v>
      </c>
      <c r="I672" s="161">
        <v>0</v>
      </c>
      <c r="J672" s="161">
        <v>0</v>
      </c>
      <c r="K672" s="161">
        <v>0</v>
      </c>
      <c r="L672" s="161">
        <v>0</v>
      </c>
      <c r="M672" s="161">
        <v>0</v>
      </c>
      <c r="N672" s="161">
        <v>0</v>
      </c>
      <c r="O672" s="161">
        <v>0</v>
      </c>
      <c r="P672" s="161">
        <v>0</v>
      </c>
      <c r="Q672" s="161">
        <v>0</v>
      </c>
      <c r="R672" s="161">
        <v>0</v>
      </c>
      <c r="S672" s="161">
        <v>0</v>
      </c>
      <c r="T672" s="161">
        <v>0</v>
      </c>
      <c r="U672" s="161">
        <v>0</v>
      </c>
      <c r="V672" s="161">
        <v>0</v>
      </c>
      <c r="W672" s="161">
        <v>0</v>
      </c>
      <c r="X672" s="161">
        <v>0</v>
      </c>
      <c r="Y672" s="161">
        <v>0</v>
      </c>
      <c r="Z672" s="161">
        <v>0</v>
      </c>
      <c r="AA672" s="161">
        <v>0</v>
      </c>
      <c r="AB672" s="161">
        <v>0</v>
      </c>
      <c r="AC672" s="161">
        <v>0</v>
      </c>
      <c r="AD672" s="161">
        <v>0</v>
      </c>
      <c r="AE672" s="161">
        <v>0</v>
      </c>
      <c r="AF672" s="161">
        <v>0</v>
      </c>
      <c r="AG672" s="161">
        <v>0</v>
      </c>
      <c r="AH672" s="161">
        <v>0</v>
      </c>
      <c r="AI672" s="161">
        <v>0</v>
      </c>
      <c r="AJ672" s="161">
        <v>0</v>
      </c>
      <c r="AK672" s="161">
        <v>0</v>
      </c>
      <c r="AL672" s="161">
        <v>0</v>
      </c>
      <c r="AM672" s="161">
        <v>0</v>
      </c>
      <c r="AN672" s="161">
        <v>0</v>
      </c>
      <c r="AO672" s="161">
        <v>0</v>
      </c>
      <c r="AP672" s="161">
        <v>0</v>
      </c>
      <c r="AQ672" s="161">
        <v>0</v>
      </c>
      <c r="AR672" s="161">
        <v>0</v>
      </c>
      <c r="AS672" s="161">
        <v>0</v>
      </c>
      <c r="AT672" s="161">
        <v>0</v>
      </c>
      <c r="AU672" s="161">
        <v>0</v>
      </c>
      <c r="AV672" s="161">
        <v>0</v>
      </c>
      <c r="AW672" s="161">
        <v>0</v>
      </c>
      <c r="AX672" s="161">
        <v>0</v>
      </c>
      <c r="AY672" s="161">
        <v>0</v>
      </c>
      <c r="AZ672" s="161">
        <v>0</v>
      </c>
      <c r="BA672" s="161">
        <v>0</v>
      </c>
      <c r="BB672" s="161">
        <v>0</v>
      </c>
      <c r="BC672" s="161">
        <v>0</v>
      </c>
      <c r="BD672" s="161">
        <v>0</v>
      </c>
      <c r="BE672" s="161">
        <v>0</v>
      </c>
      <c r="BF672" s="161">
        <v>0</v>
      </c>
      <c r="BG672" s="161">
        <v>0</v>
      </c>
      <c r="BH672" s="161">
        <v>0</v>
      </c>
      <c r="BI672" s="161">
        <v>0</v>
      </c>
      <c r="BJ672" s="161">
        <v>0</v>
      </c>
      <c r="BK672" s="161">
        <v>0</v>
      </c>
      <c r="BL672" s="161">
        <v>0</v>
      </c>
      <c r="BM672" s="161">
        <v>0</v>
      </c>
      <c r="BN672" s="161">
        <v>0</v>
      </c>
      <c r="BO672" s="161">
        <v>0</v>
      </c>
      <c r="BP672" s="161">
        <v>0</v>
      </c>
      <c r="BQ672" s="161">
        <v>0</v>
      </c>
      <c r="BR672" s="161">
        <v>0</v>
      </c>
      <c r="BS672" s="161">
        <v>0</v>
      </c>
      <c r="BT672" s="161">
        <v>0</v>
      </c>
      <c r="BU672" s="161">
        <v>0</v>
      </c>
      <c r="BV672" s="161">
        <v>0</v>
      </c>
      <c r="BW672" s="161">
        <v>0</v>
      </c>
      <c r="BX672" s="161">
        <v>0</v>
      </c>
      <c r="BY672" s="161">
        <v>0</v>
      </c>
      <c r="BZ672" s="161">
        <v>0</v>
      </c>
      <c r="CA672" s="161">
        <v>0</v>
      </c>
      <c r="CB672" s="161">
        <v>0</v>
      </c>
      <c r="CC672" s="161">
        <v>0</v>
      </c>
      <c r="CD672" s="161">
        <v>0</v>
      </c>
      <c r="CE672" s="161">
        <v>0</v>
      </c>
      <c r="CF672" s="161">
        <v>0</v>
      </c>
      <c r="CG672" s="161">
        <v>0</v>
      </c>
      <c r="CH672" s="161">
        <v>0</v>
      </c>
      <c r="CI672" s="161">
        <v>0</v>
      </c>
      <c r="CJ672" s="161">
        <v>0</v>
      </c>
      <c r="CK672" s="161">
        <v>0</v>
      </c>
      <c r="CL672" s="161">
        <v>0</v>
      </c>
      <c r="CM672" s="161">
        <v>0</v>
      </c>
      <c r="CN672" s="161">
        <v>0</v>
      </c>
      <c r="CO672" s="161">
        <v>0</v>
      </c>
      <c r="CP672" s="161">
        <v>0</v>
      </c>
      <c r="CQ672" s="161">
        <v>0</v>
      </c>
      <c r="CR672" s="161">
        <v>0</v>
      </c>
      <c r="CS672" s="161">
        <v>0</v>
      </c>
      <c r="CT672" s="161">
        <v>0</v>
      </c>
      <c r="CU672" s="161">
        <v>0</v>
      </c>
      <c r="CV672" s="161">
        <v>0</v>
      </c>
      <c r="CW672" s="161">
        <v>0</v>
      </c>
      <c r="CX672" s="161">
        <v>0</v>
      </c>
      <c r="CY672" s="161">
        <v>0</v>
      </c>
      <c r="CZ672" s="161">
        <v>0</v>
      </c>
      <c r="DA672" s="161">
        <v>0</v>
      </c>
      <c r="DB672" s="161">
        <v>0</v>
      </c>
      <c r="DC672" s="161">
        <v>0</v>
      </c>
      <c r="DD672" s="161">
        <v>0</v>
      </c>
      <c r="DE672" s="161">
        <v>0</v>
      </c>
      <c r="DF672" s="161">
        <v>0</v>
      </c>
      <c r="DG672" s="161">
        <v>0</v>
      </c>
      <c r="DH672" s="161">
        <v>0</v>
      </c>
      <c r="DI672" s="161">
        <v>0</v>
      </c>
      <c r="DJ672" s="161">
        <v>0</v>
      </c>
      <c r="DK672" s="161">
        <v>0</v>
      </c>
      <c r="DL672" s="161">
        <v>0</v>
      </c>
      <c r="DM672" s="161">
        <v>0</v>
      </c>
      <c r="DN672" s="161">
        <v>0</v>
      </c>
      <c r="DO672" s="161">
        <v>0</v>
      </c>
      <c r="DP672" s="161">
        <v>0</v>
      </c>
      <c r="DQ672" s="161">
        <v>0</v>
      </c>
      <c r="DR672" s="161">
        <v>0</v>
      </c>
      <c r="DS672" s="161">
        <v>0</v>
      </c>
      <c r="DT672" s="161">
        <v>0</v>
      </c>
      <c r="DU672" s="161">
        <v>0</v>
      </c>
      <c r="DV672" s="161">
        <v>0</v>
      </c>
      <c r="DW672" s="161"/>
      <c r="DX672" s="162">
        <f>SUM(G672:DW672)</f>
        <v>0</v>
      </c>
    </row>
    <row r="673" spans="1:128" hidden="1" outlineLevel="1" x14ac:dyDescent="0.2">
      <c r="A673" s="159" t="str">
        <f ca="1">Language!A$961</f>
        <v>незавершенные инвестиции</v>
      </c>
      <c r="C673" s="178" t="str">
        <f t="shared" ca="1" si="1206"/>
        <v>тыс. руб.</v>
      </c>
      <c r="D673" s="158">
        <v>1</v>
      </c>
      <c r="F673" s="6" t="s">
        <v>3119</v>
      </c>
      <c r="G673" s="161">
        <v>0</v>
      </c>
      <c r="H673" s="161">
        <v>0</v>
      </c>
      <c r="I673" s="161">
        <v>0</v>
      </c>
      <c r="J673" s="161">
        <v>0</v>
      </c>
      <c r="K673" s="161">
        <v>0</v>
      </c>
      <c r="L673" s="161">
        <v>0</v>
      </c>
      <c r="M673" s="161">
        <v>0</v>
      </c>
      <c r="N673" s="161">
        <v>0</v>
      </c>
      <c r="O673" s="161">
        <v>0</v>
      </c>
      <c r="P673" s="161">
        <v>0</v>
      </c>
      <c r="Q673" s="161">
        <v>0</v>
      </c>
      <c r="R673" s="161">
        <v>0</v>
      </c>
      <c r="S673" s="161">
        <v>0</v>
      </c>
      <c r="T673" s="161">
        <v>0</v>
      </c>
      <c r="U673" s="161">
        <v>0</v>
      </c>
      <c r="V673" s="161">
        <v>0</v>
      </c>
      <c r="W673" s="161">
        <v>0</v>
      </c>
      <c r="X673" s="161">
        <v>0</v>
      </c>
      <c r="Y673" s="161">
        <v>0</v>
      </c>
      <c r="Z673" s="161">
        <v>0</v>
      </c>
      <c r="AA673" s="161">
        <v>0</v>
      </c>
      <c r="AB673" s="161">
        <v>0</v>
      </c>
      <c r="AC673" s="161">
        <v>0</v>
      </c>
      <c r="AD673" s="161">
        <v>0</v>
      </c>
      <c r="AE673" s="161">
        <v>0</v>
      </c>
      <c r="AF673" s="161">
        <v>0</v>
      </c>
      <c r="AG673" s="161">
        <v>0</v>
      </c>
      <c r="AH673" s="161">
        <v>0</v>
      </c>
      <c r="AI673" s="161">
        <v>0</v>
      </c>
      <c r="AJ673" s="161">
        <v>0</v>
      </c>
      <c r="AK673" s="161">
        <v>0</v>
      </c>
      <c r="AL673" s="161">
        <v>0</v>
      </c>
      <c r="AM673" s="161">
        <v>0</v>
      </c>
      <c r="AN673" s="161">
        <v>0</v>
      </c>
      <c r="AO673" s="161">
        <v>0</v>
      </c>
      <c r="AP673" s="161">
        <v>0</v>
      </c>
      <c r="AQ673" s="161">
        <v>0</v>
      </c>
      <c r="AR673" s="161">
        <v>0</v>
      </c>
      <c r="AS673" s="161">
        <v>0</v>
      </c>
      <c r="AT673" s="161">
        <v>0</v>
      </c>
      <c r="AU673" s="161">
        <v>0</v>
      </c>
      <c r="AV673" s="161">
        <v>0</v>
      </c>
      <c r="AW673" s="161">
        <v>0</v>
      </c>
      <c r="AX673" s="161">
        <v>0</v>
      </c>
      <c r="AY673" s="161">
        <v>0</v>
      </c>
      <c r="AZ673" s="161">
        <v>0</v>
      </c>
      <c r="BA673" s="161">
        <v>0</v>
      </c>
      <c r="BB673" s="161">
        <v>0</v>
      </c>
      <c r="BC673" s="161">
        <v>0</v>
      </c>
      <c r="BD673" s="161">
        <v>0</v>
      </c>
      <c r="BE673" s="161">
        <v>0</v>
      </c>
      <c r="BF673" s="161">
        <v>0</v>
      </c>
      <c r="BG673" s="161">
        <v>0</v>
      </c>
      <c r="BH673" s="161">
        <v>0</v>
      </c>
      <c r="BI673" s="161">
        <v>0</v>
      </c>
      <c r="BJ673" s="161">
        <v>0</v>
      </c>
      <c r="BK673" s="161">
        <v>0</v>
      </c>
      <c r="BL673" s="161">
        <v>0</v>
      </c>
      <c r="BM673" s="161">
        <v>0</v>
      </c>
      <c r="BN673" s="161">
        <v>0</v>
      </c>
      <c r="BO673" s="161">
        <v>0</v>
      </c>
      <c r="BP673" s="161">
        <v>0</v>
      </c>
      <c r="BQ673" s="161">
        <v>0</v>
      </c>
      <c r="BR673" s="161">
        <v>0</v>
      </c>
      <c r="BS673" s="161">
        <v>0</v>
      </c>
      <c r="BT673" s="161">
        <v>0</v>
      </c>
      <c r="BU673" s="161">
        <v>0</v>
      </c>
      <c r="BV673" s="161">
        <v>0</v>
      </c>
      <c r="BW673" s="161">
        <v>0</v>
      </c>
      <c r="BX673" s="161">
        <v>0</v>
      </c>
      <c r="BY673" s="161">
        <v>0</v>
      </c>
      <c r="BZ673" s="161">
        <v>0</v>
      </c>
      <c r="CA673" s="161">
        <v>0</v>
      </c>
      <c r="CB673" s="161">
        <v>0</v>
      </c>
      <c r="CC673" s="161">
        <v>0</v>
      </c>
      <c r="CD673" s="161">
        <v>0</v>
      </c>
      <c r="CE673" s="161">
        <v>0</v>
      </c>
      <c r="CF673" s="161">
        <v>0</v>
      </c>
      <c r="CG673" s="161">
        <v>0</v>
      </c>
      <c r="CH673" s="161">
        <v>0</v>
      </c>
      <c r="CI673" s="161">
        <v>0</v>
      </c>
      <c r="CJ673" s="161">
        <v>0</v>
      </c>
      <c r="CK673" s="161">
        <v>0</v>
      </c>
      <c r="CL673" s="161">
        <v>0</v>
      </c>
      <c r="CM673" s="161">
        <v>0</v>
      </c>
      <c r="CN673" s="161">
        <v>0</v>
      </c>
      <c r="CO673" s="161">
        <v>0</v>
      </c>
      <c r="CP673" s="161">
        <v>0</v>
      </c>
      <c r="CQ673" s="161">
        <v>0</v>
      </c>
      <c r="CR673" s="161">
        <v>0</v>
      </c>
      <c r="CS673" s="161">
        <v>0</v>
      </c>
      <c r="CT673" s="161">
        <v>0</v>
      </c>
      <c r="CU673" s="161">
        <v>0</v>
      </c>
      <c r="CV673" s="161">
        <v>0</v>
      </c>
      <c r="CW673" s="161">
        <v>0</v>
      </c>
      <c r="CX673" s="161">
        <v>0</v>
      </c>
      <c r="CY673" s="161">
        <v>0</v>
      </c>
      <c r="CZ673" s="161">
        <v>0</v>
      </c>
      <c r="DA673" s="161">
        <v>0</v>
      </c>
      <c r="DB673" s="161">
        <v>0</v>
      </c>
      <c r="DC673" s="161">
        <v>0</v>
      </c>
      <c r="DD673" s="161">
        <v>0</v>
      </c>
      <c r="DE673" s="161">
        <v>0</v>
      </c>
      <c r="DF673" s="161">
        <v>0</v>
      </c>
      <c r="DG673" s="161">
        <v>0</v>
      </c>
      <c r="DH673" s="161">
        <v>0</v>
      </c>
      <c r="DI673" s="161">
        <v>0</v>
      </c>
      <c r="DJ673" s="161">
        <v>0</v>
      </c>
      <c r="DK673" s="161">
        <v>0</v>
      </c>
      <c r="DL673" s="161">
        <v>0</v>
      </c>
      <c r="DM673" s="161">
        <v>0</v>
      </c>
      <c r="DN673" s="161">
        <v>0</v>
      </c>
      <c r="DO673" s="161">
        <v>0</v>
      </c>
      <c r="DP673" s="161">
        <v>0</v>
      </c>
      <c r="DQ673" s="161">
        <v>0</v>
      </c>
      <c r="DR673" s="161">
        <v>0</v>
      </c>
      <c r="DS673" s="161">
        <v>0</v>
      </c>
      <c r="DT673" s="161">
        <v>0</v>
      </c>
      <c r="DU673" s="161">
        <v>0</v>
      </c>
      <c r="DV673" s="161">
        <v>0</v>
      </c>
      <c r="DW673" s="161"/>
      <c r="DX673" s="162"/>
    </row>
    <row r="674" spans="1:128" hidden="1" outlineLevel="1" x14ac:dyDescent="0.2">
      <c r="A674" s="159" t="str">
        <f ca="1">Language!A$962</f>
        <v>кредиторская задолженность</v>
      </c>
      <c r="C674" s="178" t="str">
        <f t="shared" ca="1" si="1206"/>
        <v>тыс. руб.</v>
      </c>
      <c r="D674" s="158">
        <v>1</v>
      </c>
      <c r="F674" s="6" t="s">
        <v>3120</v>
      </c>
      <c r="G674" s="161">
        <v>0</v>
      </c>
      <c r="H674" s="161">
        <v>0</v>
      </c>
      <c r="I674" s="161">
        <v>0</v>
      </c>
      <c r="J674" s="161">
        <v>0</v>
      </c>
      <c r="K674" s="161">
        <v>0</v>
      </c>
      <c r="L674" s="161">
        <v>0</v>
      </c>
      <c r="M674" s="161">
        <v>0</v>
      </c>
      <c r="N674" s="161">
        <v>0</v>
      </c>
      <c r="O674" s="161">
        <v>0</v>
      </c>
      <c r="P674" s="161">
        <v>0</v>
      </c>
      <c r="Q674" s="161">
        <v>0</v>
      </c>
      <c r="R674" s="161">
        <v>0</v>
      </c>
      <c r="S674" s="161">
        <v>0</v>
      </c>
      <c r="T674" s="161">
        <v>0</v>
      </c>
      <c r="U674" s="161">
        <v>0</v>
      </c>
      <c r="V674" s="161">
        <v>0</v>
      </c>
      <c r="W674" s="161">
        <v>0</v>
      </c>
      <c r="X674" s="161">
        <v>0</v>
      </c>
      <c r="Y674" s="161">
        <v>0</v>
      </c>
      <c r="Z674" s="161">
        <v>0</v>
      </c>
      <c r="AA674" s="161">
        <v>0</v>
      </c>
      <c r="AB674" s="161">
        <v>0</v>
      </c>
      <c r="AC674" s="161">
        <v>0</v>
      </c>
      <c r="AD674" s="161">
        <v>0</v>
      </c>
      <c r="AE674" s="161">
        <v>0</v>
      </c>
      <c r="AF674" s="161">
        <v>0</v>
      </c>
      <c r="AG674" s="161">
        <v>0</v>
      </c>
      <c r="AH674" s="161">
        <v>0</v>
      </c>
      <c r="AI674" s="161">
        <v>0</v>
      </c>
      <c r="AJ674" s="161">
        <v>0</v>
      </c>
      <c r="AK674" s="161">
        <v>0</v>
      </c>
      <c r="AL674" s="161">
        <v>0</v>
      </c>
      <c r="AM674" s="161">
        <v>0</v>
      </c>
      <c r="AN674" s="161">
        <v>0</v>
      </c>
      <c r="AO674" s="161">
        <v>0</v>
      </c>
      <c r="AP674" s="161">
        <v>0</v>
      </c>
      <c r="AQ674" s="161">
        <v>0</v>
      </c>
      <c r="AR674" s="161">
        <v>0</v>
      </c>
      <c r="AS674" s="161">
        <v>0</v>
      </c>
      <c r="AT674" s="161">
        <v>0</v>
      </c>
      <c r="AU674" s="161">
        <v>0</v>
      </c>
      <c r="AV674" s="161">
        <v>0</v>
      </c>
      <c r="AW674" s="161">
        <v>0</v>
      </c>
      <c r="AX674" s="161">
        <v>0</v>
      </c>
      <c r="AY674" s="161">
        <v>0</v>
      </c>
      <c r="AZ674" s="161">
        <v>0</v>
      </c>
      <c r="BA674" s="161">
        <v>0</v>
      </c>
      <c r="BB674" s="161">
        <v>0</v>
      </c>
      <c r="BC674" s="161">
        <v>0</v>
      </c>
      <c r="BD674" s="161">
        <v>0</v>
      </c>
      <c r="BE674" s="161">
        <v>0</v>
      </c>
      <c r="BF674" s="161">
        <v>0</v>
      </c>
      <c r="BG674" s="161">
        <v>0</v>
      </c>
      <c r="BH674" s="161">
        <v>0</v>
      </c>
      <c r="BI674" s="161">
        <v>0</v>
      </c>
      <c r="BJ674" s="161">
        <v>0</v>
      </c>
      <c r="BK674" s="161">
        <v>0</v>
      </c>
      <c r="BL674" s="161">
        <v>0</v>
      </c>
      <c r="BM674" s="161">
        <v>0</v>
      </c>
      <c r="BN674" s="161">
        <v>0</v>
      </c>
      <c r="BO674" s="161">
        <v>0</v>
      </c>
      <c r="BP674" s="161">
        <v>0</v>
      </c>
      <c r="BQ674" s="161">
        <v>0</v>
      </c>
      <c r="BR674" s="161">
        <v>0</v>
      </c>
      <c r="BS674" s="161">
        <v>0</v>
      </c>
      <c r="BT674" s="161">
        <v>0</v>
      </c>
      <c r="BU674" s="161">
        <v>0</v>
      </c>
      <c r="BV674" s="161">
        <v>0</v>
      </c>
      <c r="BW674" s="161">
        <v>0</v>
      </c>
      <c r="BX674" s="161">
        <v>0</v>
      </c>
      <c r="BY674" s="161">
        <v>0</v>
      </c>
      <c r="BZ674" s="161">
        <v>0</v>
      </c>
      <c r="CA674" s="161">
        <v>0</v>
      </c>
      <c r="CB674" s="161">
        <v>0</v>
      </c>
      <c r="CC674" s="161">
        <v>0</v>
      </c>
      <c r="CD674" s="161">
        <v>0</v>
      </c>
      <c r="CE674" s="161">
        <v>0</v>
      </c>
      <c r="CF674" s="161">
        <v>0</v>
      </c>
      <c r="CG674" s="161">
        <v>0</v>
      </c>
      <c r="CH674" s="161">
        <v>0</v>
      </c>
      <c r="CI674" s="161">
        <v>0</v>
      </c>
      <c r="CJ674" s="161">
        <v>0</v>
      </c>
      <c r="CK674" s="161">
        <v>0</v>
      </c>
      <c r="CL674" s="161">
        <v>0</v>
      </c>
      <c r="CM674" s="161">
        <v>0</v>
      </c>
      <c r="CN674" s="161">
        <v>0</v>
      </c>
      <c r="CO674" s="161">
        <v>0</v>
      </c>
      <c r="CP674" s="161">
        <v>0</v>
      </c>
      <c r="CQ674" s="161">
        <v>0</v>
      </c>
      <c r="CR674" s="161">
        <v>0</v>
      </c>
      <c r="CS674" s="161">
        <v>0</v>
      </c>
      <c r="CT674" s="161">
        <v>0</v>
      </c>
      <c r="CU674" s="161">
        <v>0</v>
      </c>
      <c r="CV674" s="161">
        <v>0</v>
      </c>
      <c r="CW674" s="161">
        <v>0</v>
      </c>
      <c r="CX674" s="161">
        <v>0</v>
      </c>
      <c r="CY674" s="161">
        <v>0</v>
      </c>
      <c r="CZ674" s="161">
        <v>0</v>
      </c>
      <c r="DA674" s="161">
        <v>0</v>
      </c>
      <c r="DB674" s="161">
        <v>0</v>
      </c>
      <c r="DC674" s="161">
        <v>0</v>
      </c>
      <c r="DD674" s="161">
        <v>0</v>
      </c>
      <c r="DE674" s="161">
        <v>0</v>
      </c>
      <c r="DF674" s="161">
        <v>0</v>
      </c>
      <c r="DG674" s="161">
        <v>0</v>
      </c>
      <c r="DH674" s="161">
        <v>0</v>
      </c>
      <c r="DI674" s="161">
        <v>0</v>
      </c>
      <c r="DJ674" s="161">
        <v>0</v>
      </c>
      <c r="DK674" s="161">
        <v>0</v>
      </c>
      <c r="DL674" s="161">
        <v>0</v>
      </c>
      <c r="DM674" s="161">
        <v>0</v>
      </c>
      <c r="DN674" s="161">
        <v>0</v>
      </c>
      <c r="DO674" s="161">
        <v>0</v>
      </c>
      <c r="DP674" s="161">
        <v>0</v>
      </c>
      <c r="DQ674" s="161">
        <v>0</v>
      </c>
      <c r="DR674" s="161">
        <v>0</v>
      </c>
      <c r="DS674" s="161">
        <v>0</v>
      </c>
      <c r="DT674" s="161">
        <v>0</v>
      </c>
      <c r="DU674" s="161">
        <v>0</v>
      </c>
      <c r="DV674" s="161">
        <v>0</v>
      </c>
      <c r="DW674" s="161"/>
      <c r="DX674" s="162"/>
    </row>
    <row r="675" spans="1:128" hidden="1" outlineLevel="1" x14ac:dyDescent="0.2">
      <c r="A675" s="159" t="str">
        <f ca="1">Language!A$963</f>
        <v>амортизация (бухгалтерская)</v>
      </c>
      <c r="C675" s="178" t="str">
        <f t="shared" ca="1" si="1206"/>
        <v>тыс. руб.</v>
      </c>
      <c r="D675" s="158">
        <v>1</v>
      </c>
      <c r="F675" s="6" t="s">
        <v>3117</v>
      </c>
      <c r="G675" s="161">
        <v>0</v>
      </c>
      <c r="H675" s="161">
        <v>0</v>
      </c>
      <c r="I675" s="161">
        <v>0</v>
      </c>
      <c r="J675" s="161">
        <v>0</v>
      </c>
      <c r="K675" s="161">
        <v>0</v>
      </c>
      <c r="L675" s="161">
        <v>0</v>
      </c>
      <c r="M675" s="161">
        <v>0</v>
      </c>
      <c r="N675" s="161">
        <v>0</v>
      </c>
      <c r="O675" s="161">
        <v>0</v>
      </c>
      <c r="P675" s="161">
        <v>0</v>
      </c>
      <c r="Q675" s="161">
        <v>0</v>
      </c>
      <c r="R675" s="161">
        <v>0</v>
      </c>
      <c r="S675" s="161">
        <v>0</v>
      </c>
      <c r="T675" s="161">
        <v>0</v>
      </c>
      <c r="U675" s="161">
        <v>0</v>
      </c>
      <c r="V675" s="161">
        <v>0</v>
      </c>
      <c r="W675" s="161">
        <v>0</v>
      </c>
      <c r="X675" s="161">
        <v>0</v>
      </c>
      <c r="Y675" s="161">
        <v>0</v>
      </c>
      <c r="Z675" s="161">
        <v>0</v>
      </c>
      <c r="AA675" s="161">
        <v>0</v>
      </c>
      <c r="AB675" s="161">
        <v>0</v>
      </c>
      <c r="AC675" s="161">
        <v>0</v>
      </c>
      <c r="AD675" s="161">
        <v>0</v>
      </c>
      <c r="AE675" s="161">
        <v>0</v>
      </c>
      <c r="AF675" s="161">
        <v>0</v>
      </c>
      <c r="AG675" s="161">
        <v>0</v>
      </c>
      <c r="AH675" s="161">
        <v>0</v>
      </c>
      <c r="AI675" s="161">
        <v>0</v>
      </c>
      <c r="AJ675" s="161">
        <v>0</v>
      </c>
      <c r="AK675" s="161">
        <v>0</v>
      </c>
      <c r="AL675" s="161">
        <v>0</v>
      </c>
      <c r="AM675" s="161">
        <v>0</v>
      </c>
      <c r="AN675" s="161">
        <v>0</v>
      </c>
      <c r="AO675" s="161">
        <v>0</v>
      </c>
      <c r="AP675" s="161">
        <v>0</v>
      </c>
      <c r="AQ675" s="161">
        <v>0</v>
      </c>
      <c r="AR675" s="161">
        <v>0</v>
      </c>
      <c r="AS675" s="161">
        <v>0</v>
      </c>
      <c r="AT675" s="161">
        <v>0</v>
      </c>
      <c r="AU675" s="161">
        <v>0</v>
      </c>
      <c r="AV675" s="161">
        <v>0</v>
      </c>
      <c r="AW675" s="161">
        <v>0</v>
      </c>
      <c r="AX675" s="161">
        <v>0</v>
      </c>
      <c r="AY675" s="161">
        <v>0</v>
      </c>
      <c r="AZ675" s="161">
        <v>0</v>
      </c>
      <c r="BA675" s="161">
        <v>0</v>
      </c>
      <c r="BB675" s="161">
        <v>0</v>
      </c>
      <c r="BC675" s="161">
        <v>0</v>
      </c>
      <c r="BD675" s="161">
        <v>0</v>
      </c>
      <c r="BE675" s="161">
        <v>0</v>
      </c>
      <c r="BF675" s="161">
        <v>0</v>
      </c>
      <c r="BG675" s="161">
        <v>0</v>
      </c>
      <c r="BH675" s="161">
        <v>0</v>
      </c>
      <c r="BI675" s="161">
        <v>0</v>
      </c>
      <c r="BJ675" s="161">
        <v>0</v>
      </c>
      <c r="BK675" s="161">
        <v>0</v>
      </c>
      <c r="BL675" s="161">
        <v>0</v>
      </c>
      <c r="BM675" s="161">
        <v>0</v>
      </c>
      <c r="BN675" s="161">
        <v>0</v>
      </c>
      <c r="BO675" s="161">
        <v>0</v>
      </c>
      <c r="BP675" s="161">
        <v>0</v>
      </c>
      <c r="BQ675" s="161">
        <v>0</v>
      </c>
      <c r="BR675" s="161">
        <v>0</v>
      </c>
      <c r="BS675" s="161">
        <v>0</v>
      </c>
      <c r="BT675" s="161">
        <v>0</v>
      </c>
      <c r="BU675" s="161">
        <v>0</v>
      </c>
      <c r="BV675" s="161">
        <v>0</v>
      </c>
      <c r="BW675" s="161">
        <v>0</v>
      </c>
      <c r="BX675" s="161">
        <v>0</v>
      </c>
      <c r="BY675" s="161">
        <v>0</v>
      </c>
      <c r="BZ675" s="161">
        <v>0</v>
      </c>
      <c r="CA675" s="161">
        <v>0</v>
      </c>
      <c r="CB675" s="161">
        <v>0</v>
      </c>
      <c r="CC675" s="161">
        <v>0</v>
      </c>
      <c r="CD675" s="161">
        <v>0</v>
      </c>
      <c r="CE675" s="161">
        <v>0</v>
      </c>
      <c r="CF675" s="161">
        <v>0</v>
      </c>
      <c r="CG675" s="161">
        <v>0</v>
      </c>
      <c r="CH675" s="161">
        <v>0</v>
      </c>
      <c r="CI675" s="161">
        <v>0</v>
      </c>
      <c r="CJ675" s="161">
        <v>0</v>
      </c>
      <c r="CK675" s="161">
        <v>0</v>
      </c>
      <c r="CL675" s="161">
        <v>0</v>
      </c>
      <c r="CM675" s="161">
        <v>0</v>
      </c>
      <c r="CN675" s="161">
        <v>0</v>
      </c>
      <c r="CO675" s="161">
        <v>0</v>
      </c>
      <c r="CP675" s="161">
        <v>0</v>
      </c>
      <c r="CQ675" s="161">
        <v>0</v>
      </c>
      <c r="CR675" s="161">
        <v>0</v>
      </c>
      <c r="CS675" s="161">
        <v>0</v>
      </c>
      <c r="CT675" s="161">
        <v>0</v>
      </c>
      <c r="CU675" s="161">
        <v>0</v>
      </c>
      <c r="CV675" s="161">
        <v>0</v>
      </c>
      <c r="CW675" s="161">
        <v>0</v>
      </c>
      <c r="CX675" s="161">
        <v>0</v>
      </c>
      <c r="CY675" s="161">
        <v>0</v>
      </c>
      <c r="CZ675" s="161">
        <v>0</v>
      </c>
      <c r="DA675" s="161">
        <v>0</v>
      </c>
      <c r="DB675" s="161">
        <v>0</v>
      </c>
      <c r="DC675" s="161">
        <v>0</v>
      </c>
      <c r="DD675" s="161">
        <v>0</v>
      </c>
      <c r="DE675" s="161">
        <v>0</v>
      </c>
      <c r="DF675" s="161">
        <v>0</v>
      </c>
      <c r="DG675" s="161">
        <v>0</v>
      </c>
      <c r="DH675" s="161">
        <v>0</v>
      </c>
      <c r="DI675" s="161">
        <v>0</v>
      </c>
      <c r="DJ675" s="161">
        <v>0</v>
      </c>
      <c r="DK675" s="161">
        <v>0</v>
      </c>
      <c r="DL675" s="161">
        <v>0</v>
      </c>
      <c r="DM675" s="161">
        <v>0</v>
      </c>
      <c r="DN675" s="161">
        <v>0</v>
      </c>
      <c r="DO675" s="161">
        <v>0</v>
      </c>
      <c r="DP675" s="161">
        <v>0</v>
      </c>
      <c r="DQ675" s="161">
        <v>0</v>
      </c>
      <c r="DR675" s="161">
        <v>0</v>
      </c>
      <c r="DS675" s="161">
        <v>0</v>
      </c>
      <c r="DT675" s="161">
        <v>0</v>
      </c>
      <c r="DU675" s="161">
        <v>0</v>
      </c>
      <c r="DV675" s="161">
        <v>0</v>
      </c>
      <c r="DW675" s="161"/>
      <c r="DX675" s="162">
        <f>SUM(G675:DW675)</f>
        <v>0</v>
      </c>
    </row>
    <row r="676" spans="1:128" hidden="1" outlineLevel="1" x14ac:dyDescent="0.2">
      <c r="A676" s="159" t="str">
        <f ca="1">Language!A$964</f>
        <v>балансовая стоимость (бухгалтерская)</v>
      </c>
      <c r="C676" s="178" t="str">
        <f t="shared" ca="1" si="1206"/>
        <v>тыс. руб.</v>
      </c>
      <c r="D676" s="158">
        <v>1</v>
      </c>
      <c r="F676" s="6" t="s">
        <v>3118</v>
      </c>
      <c r="G676" s="161">
        <v>0</v>
      </c>
      <c r="H676" s="161">
        <v>0</v>
      </c>
      <c r="I676" s="161">
        <v>0</v>
      </c>
      <c r="J676" s="161">
        <v>0</v>
      </c>
      <c r="K676" s="161">
        <v>0</v>
      </c>
      <c r="L676" s="161">
        <v>0</v>
      </c>
      <c r="M676" s="161">
        <v>0</v>
      </c>
      <c r="N676" s="161">
        <v>0</v>
      </c>
      <c r="O676" s="161">
        <v>0</v>
      </c>
      <c r="P676" s="161">
        <v>0</v>
      </c>
      <c r="Q676" s="161">
        <v>0</v>
      </c>
      <c r="R676" s="161">
        <v>0</v>
      </c>
      <c r="S676" s="161">
        <v>0</v>
      </c>
      <c r="T676" s="161">
        <v>0</v>
      </c>
      <c r="U676" s="161">
        <v>0</v>
      </c>
      <c r="V676" s="161">
        <v>0</v>
      </c>
      <c r="W676" s="161">
        <v>0</v>
      </c>
      <c r="X676" s="161">
        <v>0</v>
      </c>
      <c r="Y676" s="161">
        <v>0</v>
      </c>
      <c r="Z676" s="161">
        <v>0</v>
      </c>
      <c r="AA676" s="161">
        <v>0</v>
      </c>
      <c r="AB676" s="161">
        <v>0</v>
      </c>
      <c r="AC676" s="161">
        <v>0</v>
      </c>
      <c r="AD676" s="161">
        <v>0</v>
      </c>
      <c r="AE676" s="161">
        <v>0</v>
      </c>
      <c r="AF676" s="161">
        <v>0</v>
      </c>
      <c r="AG676" s="161">
        <v>0</v>
      </c>
      <c r="AH676" s="161">
        <v>0</v>
      </c>
      <c r="AI676" s="161">
        <v>0</v>
      </c>
      <c r="AJ676" s="161">
        <v>0</v>
      </c>
      <c r="AK676" s="161">
        <v>0</v>
      </c>
      <c r="AL676" s="161">
        <v>0</v>
      </c>
      <c r="AM676" s="161">
        <v>0</v>
      </c>
      <c r="AN676" s="161">
        <v>0</v>
      </c>
      <c r="AO676" s="161">
        <v>0</v>
      </c>
      <c r="AP676" s="161">
        <v>0</v>
      </c>
      <c r="AQ676" s="161">
        <v>0</v>
      </c>
      <c r="AR676" s="161">
        <v>0</v>
      </c>
      <c r="AS676" s="161">
        <v>0</v>
      </c>
      <c r="AT676" s="161">
        <v>0</v>
      </c>
      <c r="AU676" s="161">
        <v>0</v>
      </c>
      <c r="AV676" s="161">
        <v>0</v>
      </c>
      <c r="AW676" s="161">
        <v>0</v>
      </c>
      <c r="AX676" s="161">
        <v>0</v>
      </c>
      <c r="AY676" s="161">
        <v>0</v>
      </c>
      <c r="AZ676" s="161">
        <v>0</v>
      </c>
      <c r="BA676" s="161">
        <v>0</v>
      </c>
      <c r="BB676" s="161">
        <v>0</v>
      </c>
      <c r="BC676" s="161">
        <v>0</v>
      </c>
      <c r="BD676" s="161">
        <v>0</v>
      </c>
      <c r="BE676" s="161">
        <v>0</v>
      </c>
      <c r="BF676" s="161">
        <v>0</v>
      </c>
      <c r="BG676" s="161">
        <v>0</v>
      </c>
      <c r="BH676" s="161">
        <v>0</v>
      </c>
      <c r="BI676" s="161">
        <v>0</v>
      </c>
      <c r="BJ676" s="161">
        <v>0</v>
      </c>
      <c r="BK676" s="161">
        <v>0</v>
      </c>
      <c r="BL676" s="161">
        <v>0</v>
      </c>
      <c r="BM676" s="161">
        <v>0</v>
      </c>
      <c r="BN676" s="161">
        <v>0</v>
      </c>
      <c r="BO676" s="161">
        <v>0</v>
      </c>
      <c r="BP676" s="161">
        <v>0</v>
      </c>
      <c r="BQ676" s="161">
        <v>0</v>
      </c>
      <c r="BR676" s="161">
        <v>0</v>
      </c>
      <c r="BS676" s="161">
        <v>0</v>
      </c>
      <c r="BT676" s="161">
        <v>0</v>
      </c>
      <c r="BU676" s="161">
        <v>0</v>
      </c>
      <c r="BV676" s="161">
        <v>0</v>
      </c>
      <c r="BW676" s="161">
        <v>0</v>
      </c>
      <c r="BX676" s="161">
        <v>0</v>
      </c>
      <c r="BY676" s="161">
        <v>0</v>
      </c>
      <c r="BZ676" s="161">
        <v>0</v>
      </c>
      <c r="CA676" s="161">
        <v>0</v>
      </c>
      <c r="CB676" s="161">
        <v>0</v>
      </c>
      <c r="CC676" s="161">
        <v>0</v>
      </c>
      <c r="CD676" s="161">
        <v>0</v>
      </c>
      <c r="CE676" s="161">
        <v>0</v>
      </c>
      <c r="CF676" s="161">
        <v>0</v>
      </c>
      <c r="CG676" s="161">
        <v>0</v>
      </c>
      <c r="CH676" s="161">
        <v>0</v>
      </c>
      <c r="CI676" s="161">
        <v>0</v>
      </c>
      <c r="CJ676" s="161">
        <v>0</v>
      </c>
      <c r="CK676" s="161">
        <v>0</v>
      </c>
      <c r="CL676" s="161">
        <v>0</v>
      </c>
      <c r="CM676" s="161">
        <v>0</v>
      </c>
      <c r="CN676" s="161">
        <v>0</v>
      </c>
      <c r="CO676" s="161">
        <v>0</v>
      </c>
      <c r="CP676" s="161">
        <v>0</v>
      </c>
      <c r="CQ676" s="161">
        <v>0</v>
      </c>
      <c r="CR676" s="161">
        <v>0</v>
      </c>
      <c r="CS676" s="161">
        <v>0</v>
      </c>
      <c r="CT676" s="161">
        <v>0</v>
      </c>
      <c r="CU676" s="161">
        <v>0</v>
      </c>
      <c r="CV676" s="161">
        <v>0</v>
      </c>
      <c r="CW676" s="161">
        <v>0</v>
      </c>
      <c r="CX676" s="161">
        <v>0</v>
      </c>
      <c r="CY676" s="161">
        <v>0</v>
      </c>
      <c r="CZ676" s="161">
        <v>0</v>
      </c>
      <c r="DA676" s="161">
        <v>0</v>
      </c>
      <c r="DB676" s="161">
        <v>0</v>
      </c>
      <c r="DC676" s="161">
        <v>0</v>
      </c>
      <c r="DD676" s="161">
        <v>0</v>
      </c>
      <c r="DE676" s="161">
        <v>0</v>
      </c>
      <c r="DF676" s="161">
        <v>0</v>
      </c>
      <c r="DG676" s="161">
        <v>0</v>
      </c>
      <c r="DH676" s="161">
        <v>0</v>
      </c>
      <c r="DI676" s="161">
        <v>0</v>
      </c>
      <c r="DJ676" s="161">
        <v>0</v>
      </c>
      <c r="DK676" s="161">
        <v>0</v>
      </c>
      <c r="DL676" s="161">
        <v>0</v>
      </c>
      <c r="DM676" s="161">
        <v>0</v>
      </c>
      <c r="DN676" s="161">
        <v>0</v>
      </c>
      <c r="DO676" s="161">
        <v>0</v>
      </c>
      <c r="DP676" s="161">
        <v>0</v>
      </c>
      <c r="DQ676" s="161">
        <v>0</v>
      </c>
      <c r="DR676" s="161">
        <v>0</v>
      </c>
      <c r="DS676" s="161">
        <v>0</v>
      </c>
      <c r="DT676" s="161">
        <v>0</v>
      </c>
      <c r="DU676" s="161">
        <v>0</v>
      </c>
      <c r="DV676" s="161">
        <v>0</v>
      </c>
      <c r="DW676" s="161"/>
      <c r="DX676" s="162"/>
    </row>
    <row r="677" spans="1:128" hidden="1" outlineLevel="1" x14ac:dyDescent="0.2">
      <c r="A677" s="159" t="str">
        <f ca="1">Language!A$965</f>
        <v>выплаченный НДС</v>
      </c>
      <c r="C677" s="178" t="str">
        <f t="shared" ca="1" si="1206"/>
        <v>тыс. руб.</v>
      </c>
      <c r="D677" s="158">
        <v>1</v>
      </c>
      <c r="F677" s="6" t="s">
        <v>3121</v>
      </c>
      <c r="G677" s="161">
        <v>0</v>
      </c>
      <c r="H677" s="161">
        <v>0</v>
      </c>
      <c r="I677" s="161">
        <v>0</v>
      </c>
      <c r="J677" s="161">
        <v>0</v>
      </c>
      <c r="K677" s="161">
        <v>0</v>
      </c>
      <c r="L677" s="161">
        <v>0</v>
      </c>
      <c r="M677" s="161">
        <v>0</v>
      </c>
      <c r="N677" s="161">
        <v>0</v>
      </c>
      <c r="O677" s="161">
        <v>0</v>
      </c>
      <c r="P677" s="161">
        <v>0</v>
      </c>
      <c r="Q677" s="161">
        <v>0</v>
      </c>
      <c r="R677" s="161">
        <v>0</v>
      </c>
      <c r="S677" s="161">
        <v>0</v>
      </c>
      <c r="T677" s="161">
        <v>0</v>
      </c>
      <c r="U677" s="161">
        <v>0</v>
      </c>
      <c r="V677" s="161">
        <v>0</v>
      </c>
      <c r="W677" s="161">
        <v>0</v>
      </c>
      <c r="X677" s="161">
        <v>0</v>
      </c>
      <c r="Y677" s="161">
        <v>0</v>
      </c>
      <c r="Z677" s="161">
        <v>0</v>
      </c>
      <c r="AA677" s="161">
        <v>0</v>
      </c>
      <c r="AB677" s="161">
        <v>0</v>
      </c>
      <c r="AC677" s="161">
        <v>0</v>
      </c>
      <c r="AD677" s="161">
        <v>0</v>
      </c>
      <c r="AE677" s="161">
        <v>0</v>
      </c>
      <c r="AF677" s="161">
        <v>0</v>
      </c>
      <c r="AG677" s="161">
        <v>0</v>
      </c>
      <c r="AH677" s="161">
        <v>0</v>
      </c>
      <c r="AI677" s="161">
        <v>0</v>
      </c>
      <c r="AJ677" s="161">
        <v>0</v>
      </c>
      <c r="AK677" s="161">
        <v>0</v>
      </c>
      <c r="AL677" s="161">
        <v>0</v>
      </c>
      <c r="AM677" s="161">
        <v>0</v>
      </c>
      <c r="AN677" s="161">
        <v>0</v>
      </c>
      <c r="AO677" s="161">
        <v>0</v>
      </c>
      <c r="AP677" s="161">
        <v>0</v>
      </c>
      <c r="AQ677" s="161">
        <v>0</v>
      </c>
      <c r="AR677" s="161">
        <v>0</v>
      </c>
      <c r="AS677" s="161">
        <v>0</v>
      </c>
      <c r="AT677" s="161">
        <v>0</v>
      </c>
      <c r="AU677" s="161">
        <v>0</v>
      </c>
      <c r="AV677" s="161">
        <v>0</v>
      </c>
      <c r="AW677" s="161">
        <v>0</v>
      </c>
      <c r="AX677" s="161">
        <v>0</v>
      </c>
      <c r="AY677" s="161">
        <v>0</v>
      </c>
      <c r="AZ677" s="161">
        <v>0</v>
      </c>
      <c r="BA677" s="161">
        <v>0</v>
      </c>
      <c r="BB677" s="161">
        <v>0</v>
      </c>
      <c r="BC677" s="161">
        <v>0</v>
      </c>
      <c r="BD677" s="161">
        <v>0</v>
      </c>
      <c r="BE677" s="161">
        <v>0</v>
      </c>
      <c r="BF677" s="161">
        <v>0</v>
      </c>
      <c r="BG677" s="161">
        <v>0</v>
      </c>
      <c r="BH677" s="161">
        <v>0</v>
      </c>
      <c r="BI677" s="161">
        <v>0</v>
      </c>
      <c r="BJ677" s="161">
        <v>0</v>
      </c>
      <c r="BK677" s="161">
        <v>0</v>
      </c>
      <c r="BL677" s="161">
        <v>0</v>
      </c>
      <c r="BM677" s="161">
        <v>0</v>
      </c>
      <c r="BN677" s="161">
        <v>0</v>
      </c>
      <c r="BO677" s="161">
        <v>0</v>
      </c>
      <c r="BP677" s="161">
        <v>0</v>
      </c>
      <c r="BQ677" s="161">
        <v>0</v>
      </c>
      <c r="BR677" s="161">
        <v>0</v>
      </c>
      <c r="BS677" s="161">
        <v>0</v>
      </c>
      <c r="BT677" s="161">
        <v>0</v>
      </c>
      <c r="BU677" s="161">
        <v>0</v>
      </c>
      <c r="BV677" s="161">
        <v>0</v>
      </c>
      <c r="BW677" s="161">
        <v>0</v>
      </c>
      <c r="BX677" s="161">
        <v>0</v>
      </c>
      <c r="BY677" s="161">
        <v>0</v>
      </c>
      <c r="BZ677" s="161">
        <v>0</v>
      </c>
      <c r="CA677" s="161">
        <v>0</v>
      </c>
      <c r="CB677" s="161">
        <v>0</v>
      </c>
      <c r="CC677" s="161">
        <v>0</v>
      </c>
      <c r="CD677" s="161">
        <v>0</v>
      </c>
      <c r="CE677" s="161">
        <v>0</v>
      </c>
      <c r="CF677" s="161">
        <v>0</v>
      </c>
      <c r="CG677" s="161">
        <v>0</v>
      </c>
      <c r="CH677" s="161">
        <v>0</v>
      </c>
      <c r="CI677" s="161">
        <v>0</v>
      </c>
      <c r="CJ677" s="161">
        <v>0</v>
      </c>
      <c r="CK677" s="161">
        <v>0</v>
      </c>
      <c r="CL677" s="161">
        <v>0</v>
      </c>
      <c r="CM677" s="161">
        <v>0</v>
      </c>
      <c r="CN677" s="161">
        <v>0</v>
      </c>
      <c r="CO677" s="161">
        <v>0</v>
      </c>
      <c r="CP677" s="161">
        <v>0</v>
      </c>
      <c r="CQ677" s="161">
        <v>0</v>
      </c>
      <c r="CR677" s="161">
        <v>0</v>
      </c>
      <c r="CS677" s="161">
        <v>0</v>
      </c>
      <c r="CT677" s="161">
        <v>0</v>
      </c>
      <c r="CU677" s="161">
        <v>0</v>
      </c>
      <c r="CV677" s="161">
        <v>0</v>
      </c>
      <c r="CW677" s="161">
        <v>0</v>
      </c>
      <c r="CX677" s="161">
        <v>0</v>
      </c>
      <c r="CY677" s="161">
        <v>0</v>
      </c>
      <c r="CZ677" s="161">
        <v>0</v>
      </c>
      <c r="DA677" s="161">
        <v>0</v>
      </c>
      <c r="DB677" s="161">
        <v>0</v>
      </c>
      <c r="DC677" s="161">
        <v>0</v>
      </c>
      <c r="DD677" s="161">
        <v>0</v>
      </c>
      <c r="DE677" s="161">
        <v>0</v>
      </c>
      <c r="DF677" s="161">
        <v>0</v>
      </c>
      <c r="DG677" s="161">
        <v>0</v>
      </c>
      <c r="DH677" s="161">
        <v>0</v>
      </c>
      <c r="DI677" s="161">
        <v>0</v>
      </c>
      <c r="DJ677" s="161">
        <v>0</v>
      </c>
      <c r="DK677" s="161">
        <v>0</v>
      </c>
      <c r="DL677" s="161">
        <v>0</v>
      </c>
      <c r="DM677" s="161">
        <v>0</v>
      </c>
      <c r="DN677" s="161">
        <v>0</v>
      </c>
      <c r="DO677" s="161">
        <v>0</v>
      </c>
      <c r="DP677" s="161">
        <v>0</v>
      </c>
      <c r="DQ677" s="161">
        <v>0</v>
      </c>
      <c r="DR677" s="161">
        <v>0</v>
      </c>
      <c r="DS677" s="161">
        <v>0</v>
      </c>
      <c r="DT677" s="161">
        <v>0</v>
      </c>
      <c r="DU677" s="161">
        <v>0</v>
      </c>
      <c r="DV677" s="161">
        <v>0</v>
      </c>
      <c r="DW677" s="161"/>
      <c r="DX677" s="162">
        <f>SUM(G677:DW677)</f>
        <v>0</v>
      </c>
    </row>
    <row r="678" spans="1:128" hidden="1" outlineLevel="1" x14ac:dyDescent="0.2">
      <c r="A678" s="159" t="str">
        <f ca="1">Language!A$966</f>
        <v>зачтенный НДС</v>
      </c>
      <c r="C678" s="178" t="str">
        <f t="shared" ca="1" si="1206"/>
        <v>тыс. руб.</v>
      </c>
      <c r="D678" s="158">
        <v>1</v>
      </c>
      <c r="F678" s="6" t="s">
        <v>3122</v>
      </c>
      <c r="G678" s="161">
        <v>0</v>
      </c>
      <c r="H678" s="161">
        <v>0</v>
      </c>
      <c r="I678" s="161">
        <v>0</v>
      </c>
      <c r="J678" s="161">
        <v>0</v>
      </c>
      <c r="K678" s="161">
        <v>0</v>
      </c>
      <c r="L678" s="161">
        <v>0</v>
      </c>
      <c r="M678" s="161">
        <v>0</v>
      </c>
      <c r="N678" s="161">
        <v>0</v>
      </c>
      <c r="O678" s="161">
        <v>0</v>
      </c>
      <c r="P678" s="161">
        <v>0</v>
      </c>
      <c r="Q678" s="161">
        <v>0</v>
      </c>
      <c r="R678" s="161">
        <v>0</v>
      </c>
      <c r="S678" s="161">
        <v>0</v>
      </c>
      <c r="T678" s="161">
        <v>0</v>
      </c>
      <c r="U678" s="161">
        <v>0</v>
      </c>
      <c r="V678" s="161">
        <v>0</v>
      </c>
      <c r="W678" s="161">
        <v>0</v>
      </c>
      <c r="X678" s="161">
        <v>0</v>
      </c>
      <c r="Y678" s="161">
        <v>0</v>
      </c>
      <c r="Z678" s="161">
        <v>0</v>
      </c>
      <c r="AA678" s="161">
        <v>0</v>
      </c>
      <c r="AB678" s="161">
        <v>0</v>
      </c>
      <c r="AC678" s="161">
        <v>0</v>
      </c>
      <c r="AD678" s="161">
        <v>0</v>
      </c>
      <c r="AE678" s="161">
        <v>0</v>
      </c>
      <c r="AF678" s="161">
        <v>0</v>
      </c>
      <c r="AG678" s="161">
        <v>0</v>
      </c>
      <c r="AH678" s="161">
        <v>0</v>
      </c>
      <c r="AI678" s="161">
        <v>0</v>
      </c>
      <c r="AJ678" s="161">
        <v>0</v>
      </c>
      <c r="AK678" s="161">
        <v>0</v>
      </c>
      <c r="AL678" s="161">
        <v>0</v>
      </c>
      <c r="AM678" s="161">
        <v>0</v>
      </c>
      <c r="AN678" s="161">
        <v>0</v>
      </c>
      <c r="AO678" s="161">
        <v>0</v>
      </c>
      <c r="AP678" s="161">
        <v>0</v>
      </c>
      <c r="AQ678" s="161">
        <v>0</v>
      </c>
      <c r="AR678" s="161">
        <v>0</v>
      </c>
      <c r="AS678" s="161">
        <v>0</v>
      </c>
      <c r="AT678" s="161">
        <v>0</v>
      </c>
      <c r="AU678" s="161">
        <v>0</v>
      </c>
      <c r="AV678" s="161">
        <v>0</v>
      </c>
      <c r="AW678" s="161">
        <v>0</v>
      </c>
      <c r="AX678" s="161">
        <v>0</v>
      </c>
      <c r="AY678" s="161">
        <v>0</v>
      </c>
      <c r="AZ678" s="161">
        <v>0</v>
      </c>
      <c r="BA678" s="161">
        <v>0</v>
      </c>
      <c r="BB678" s="161">
        <v>0</v>
      </c>
      <c r="BC678" s="161">
        <v>0</v>
      </c>
      <c r="BD678" s="161">
        <v>0</v>
      </c>
      <c r="BE678" s="161">
        <v>0</v>
      </c>
      <c r="BF678" s="161">
        <v>0</v>
      </c>
      <c r="BG678" s="161">
        <v>0</v>
      </c>
      <c r="BH678" s="161">
        <v>0</v>
      </c>
      <c r="BI678" s="161">
        <v>0</v>
      </c>
      <c r="BJ678" s="161">
        <v>0</v>
      </c>
      <c r="BK678" s="161">
        <v>0</v>
      </c>
      <c r="BL678" s="161">
        <v>0</v>
      </c>
      <c r="BM678" s="161">
        <v>0</v>
      </c>
      <c r="BN678" s="161">
        <v>0</v>
      </c>
      <c r="BO678" s="161">
        <v>0</v>
      </c>
      <c r="BP678" s="161">
        <v>0</v>
      </c>
      <c r="BQ678" s="161">
        <v>0</v>
      </c>
      <c r="BR678" s="161">
        <v>0</v>
      </c>
      <c r="BS678" s="161">
        <v>0</v>
      </c>
      <c r="BT678" s="161">
        <v>0</v>
      </c>
      <c r="BU678" s="161">
        <v>0</v>
      </c>
      <c r="BV678" s="161">
        <v>0</v>
      </c>
      <c r="BW678" s="161">
        <v>0</v>
      </c>
      <c r="BX678" s="161">
        <v>0</v>
      </c>
      <c r="BY678" s="161">
        <v>0</v>
      </c>
      <c r="BZ678" s="161">
        <v>0</v>
      </c>
      <c r="CA678" s="161">
        <v>0</v>
      </c>
      <c r="CB678" s="161">
        <v>0</v>
      </c>
      <c r="CC678" s="161">
        <v>0</v>
      </c>
      <c r="CD678" s="161">
        <v>0</v>
      </c>
      <c r="CE678" s="161">
        <v>0</v>
      </c>
      <c r="CF678" s="161">
        <v>0</v>
      </c>
      <c r="CG678" s="161">
        <v>0</v>
      </c>
      <c r="CH678" s="161">
        <v>0</v>
      </c>
      <c r="CI678" s="161">
        <v>0</v>
      </c>
      <c r="CJ678" s="161">
        <v>0</v>
      </c>
      <c r="CK678" s="161">
        <v>0</v>
      </c>
      <c r="CL678" s="161">
        <v>0</v>
      </c>
      <c r="CM678" s="161">
        <v>0</v>
      </c>
      <c r="CN678" s="161">
        <v>0</v>
      </c>
      <c r="CO678" s="161">
        <v>0</v>
      </c>
      <c r="CP678" s="161">
        <v>0</v>
      </c>
      <c r="CQ678" s="161">
        <v>0</v>
      </c>
      <c r="CR678" s="161">
        <v>0</v>
      </c>
      <c r="CS678" s="161">
        <v>0</v>
      </c>
      <c r="CT678" s="161">
        <v>0</v>
      </c>
      <c r="CU678" s="161">
        <v>0</v>
      </c>
      <c r="CV678" s="161">
        <v>0</v>
      </c>
      <c r="CW678" s="161">
        <v>0</v>
      </c>
      <c r="CX678" s="161">
        <v>0</v>
      </c>
      <c r="CY678" s="161">
        <v>0</v>
      </c>
      <c r="CZ678" s="161">
        <v>0</v>
      </c>
      <c r="DA678" s="161">
        <v>0</v>
      </c>
      <c r="DB678" s="161">
        <v>0</v>
      </c>
      <c r="DC678" s="161">
        <v>0</v>
      </c>
      <c r="DD678" s="161">
        <v>0</v>
      </c>
      <c r="DE678" s="161">
        <v>0</v>
      </c>
      <c r="DF678" s="161">
        <v>0</v>
      </c>
      <c r="DG678" s="161">
        <v>0</v>
      </c>
      <c r="DH678" s="161">
        <v>0</v>
      </c>
      <c r="DI678" s="161">
        <v>0</v>
      </c>
      <c r="DJ678" s="161">
        <v>0</v>
      </c>
      <c r="DK678" s="161">
        <v>0</v>
      </c>
      <c r="DL678" s="161">
        <v>0</v>
      </c>
      <c r="DM678" s="161">
        <v>0</v>
      </c>
      <c r="DN678" s="161">
        <v>0</v>
      </c>
      <c r="DO678" s="161">
        <v>0</v>
      </c>
      <c r="DP678" s="161">
        <v>0</v>
      </c>
      <c r="DQ678" s="161">
        <v>0</v>
      </c>
      <c r="DR678" s="161">
        <v>0</v>
      </c>
      <c r="DS678" s="161">
        <v>0</v>
      </c>
      <c r="DT678" s="161">
        <v>0</v>
      </c>
      <c r="DU678" s="161">
        <v>0</v>
      </c>
      <c r="DV678" s="161">
        <v>0</v>
      </c>
      <c r="DW678" s="161"/>
      <c r="DX678" s="162">
        <f>SUM(G678:DW678)</f>
        <v>0</v>
      </c>
    </row>
    <row r="679" spans="1:128" hidden="1" outlineLevel="1" x14ac:dyDescent="0.2">
      <c r="A679" s="159" t="str">
        <f ca="1">Language!A$967</f>
        <v>амортизация (налоговая)</v>
      </c>
      <c r="C679" s="178" t="str">
        <f t="shared" ca="1" si="1206"/>
        <v>тыс. руб.</v>
      </c>
      <c r="D679" s="158">
        <v>1</v>
      </c>
      <c r="F679" s="6" t="s">
        <v>3123</v>
      </c>
      <c r="G679" s="161">
        <v>0</v>
      </c>
      <c r="H679" s="161">
        <v>0</v>
      </c>
      <c r="I679" s="161">
        <v>0</v>
      </c>
      <c r="J679" s="161">
        <v>0</v>
      </c>
      <c r="K679" s="161">
        <v>0</v>
      </c>
      <c r="L679" s="161">
        <v>0</v>
      </c>
      <c r="M679" s="161">
        <v>0</v>
      </c>
      <c r="N679" s="161">
        <v>0</v>
      </c>
      <c r="O679" s="161">
        <v>0</v>
      </c>
      <c r="P679" s="161">
        <v>0</v>
      </c>
      <c r="Q679" s="161">
        <v>0</v>
      </c>
      <c r="R679" s="161">
        <v>0</v>
      </c>
      <c r="S679" s="161">
        <v>0</v>
      </c>
      <c r="T679" s="161">
        <v>0</v>
      </c>
      <c r="U679" s="161">
        <v>0</v>
      </c>
      <c r="V679" s="161">
        <v>0</v>
      </c>
      <c r="W679" s="161">
        <v>0</v>
      </c>
      <c r="X679" s="161">
        <v>0</v>
      </c>
      <c r="Y679" s="161">
        <v>0</v>
      </c>
      <c r="Z679" s="161">
        <v>0</v>
      </c>
      <c r="AA679" s="161">
        <v>0</v>
      </c>
      <c r="AB679" s="161">
        <v>0</v>
      </c>
      <c r="AC679" s="161">
        <v>0</v>
      </c>
      <c r="AD679" s="161">
        <v>0</v>
      </c>
      <c r="AE679" s="161">
        <v>0</v>
      </c>
      <c r="AF679" s="161">
        <v>0</v>
      </c>
      <c r="AG679" s="161">
        <v>0</v>
      </c>
      <c r="AH679" s="161">
        <v>0</v>
      </c>
      <c r="AI679" s="161">
        <v>0</v>
      </c>
      <c r="AJ679" s="161">
        <v>0</v>
      </c>
      <c r="AK679" s="161">
        <v>0</v>
      </c>
      <c r="AL679" s="161">
        <v>0</v>
      </c>
      <c r="AM679" s="161">
        <v>0</v>
      </c>
      <c r="AN679" s="161">
        <v>0</v>
      </c>
      <c r="AO679" s="161">
        <v>0</v>
      </c>
      <c r="AP679" s="161">
        <v>0</v>
      </c>
      <c r="AQ679" s="161">
        <v>0</v>
      </c>
      <c r="AR679" s="161">
        <v>0</v>
      </c>
      <c r="AS679" s="161">
        <v>0</v>
      </c>
      <c r="AT679" s="161">
        <v>0</v>
      </c>
      <c r="AU679" s="161">
        <v>0</v>
      </c>
      <c r="AV679" s="161">
        <v>0</v>
      </c>
      <c r="AW679" s="161">
        <v>0</v>
      </c>
      <c r="AX679" s="161">
        <v>0</v>
      </c>
      <c r="AY679" s="161">
        <v>0</v>
      </c>
      <c r="AZ679" s="161">
        <v>0</v>
      </c>
      <c r="BA679" s="161">
        <v>0</v>
      </c>
      <c r="BB679" s="161">
        <v>0</v>
      </c>
      <c r="BC679" s="161">
        <v>0</v>
      </c>
      <c r="BD679" s="161">
        <v>0</v>
      </c>
      <c r="BE679" s="161">
        <v>0</v>
      </c>
      <c r="BF679" s="161">
        <v>0</v>
      </c>
      <c r="BG679" s="161">
        <v>0</v>
      </c>
      <c r="BH679" s="161">
        <v>0</v>
      </c>
      <c r="BI679" s="161">
        <v>0</v>
      </c>
      <c r="BJ679" s="161">
        <v>0</v>
      </c>
      <c r="BK679" s="161">
        <v>0</v>
      </c>
      <c r="BL679" s="161">
        <v>0</v>
      </c>
      <c r="BM679" s="161">
        <v>0</v>
      </c>
      <c r="BN679" s="161">
        <v>0</v>
      </c>
      <c r="BO679" s="161">
        <v>0</v>
      </c>
      <c r="BP679" s="161">
        <v>0</v>
      </c>
      <c r="BQ679" s="161">
        <v>0</v>
      </c>
      <c r="BR679" s="161">
        <v>0</v>
      </c>
      <c r="BS679" s="161">
        <v>0</v>
      </c>
      <c r="BT679" s="161">
        <v>0</v>
      </c>
      <c r="BU679" s="161">
        <v>0</v>
      </c>
      <c r="BV679" s="161">
        <v>0</v>
      </c>
      <c r="BW679" s="161">
        <v>0</v>
      </c>
      <c r="BX679" s="161">
        <v>0</v>
      </c>
      <c r="BY679" s="161">
        <v>0</v>
      </c>
      <c r="BZ679" s="161">
        <v>0</v>
      </c>
      <c r="CA679" s="161">
        <v>0</v>
      </c>
      <c r="CB679" s="161">
        <v>0</v>
      </c>
      <c r="CC679" s="161">
        <v>0</v>
      </c>
      <c r="CD679" s="161">
        <v>0</v>
      </c>
      <c r="CE679" s="161">
        <v>0</v>
      </c>
      <c r="CF679" s="161">
        <v>0</v>
      </c>
      <c r="CG679" s="161">
        <v>0</v>
      </c>
      <c r="CH679" s="161">
        <v>0</v>
      </c>
      <c r="CI679" s="161">
        <v>0</v>
      </c>
      <c r="CJ679" s="161">
        <v>0</v>
      </c>
      <c r="CK679" s="161">
        <v>0</v>
      </c>
      <c r="CL679" s="161">
        <v>0</v>
      </c>
      <c r="CM679" s="161">
        <v>0</v>
      </c>
      <c r="CN679" s="161">
        <v>0</v>
      </c>
      <c r="CO679" s="161">
        <v>0</v>
      </c>
      <c r="CP679" s="161">
        <v>0</v>
      </c>
      <c r="CQ679" s="161">
        <v>0</v>
      </c>
      <c r="CR679" s="161">
        <v>0</v>
      </c>
      <c r="CS679" s="161">
        <v>0</v>
      </c>
      <c r="CT679" s="161">
        <v>0</v>
      </c>
      <c r="CU679" s="161">
        <v>0</v>
      </c>
      <c r="CV679" s="161">
        <v>0</v>
      </c>
      <c r="CW679" s="161">
        <v>0</v>
      </c>
      <c r="CX679" s="161">
        <v>0</v>
      </c>
      <c r="CY679" s="161">
        <v>0</v>
      </c>
      <c r="CZ679" s="161">
        <v>0</v>
      </c>
      <c r="DA679" s="161">
        <v>0</v>
      </c>
      <c r="DB679" s="161">
        <v>0</v>
      </c>
      <c r="DC679" s="161">
        <v>0</v>
      </c>
      <c r="DD679" s="161">
        <v>0</v>
      </c>
      <c r="DE679" s="161">
        <v>0</v>
      </c>
      <c r="DF679" s="161">
        <v>0</v>
      </c>
      <c r="DG679" s="161">
        <v>0</v>
      </c>
      <c r="DH679" s="161">
        <v>0</v>
      </c>
      <c r="DI679" s="161">
        <v>0</v>
      </c>
      <c r="DJ679" s="161">
        <v>0</v>
      </c>
      <c r="DK679" s="161">
        <v>0</v>
      </c>
      <c r="DL679" s="161">
        <v>0</v>
      </c>
      <c r="DM679" s="161">
        <v>0</v>
      </c>
      <c r="DN679" s="161">
        <v>0</v>
      </c>
      <c r="DO679" s="161">
        <v>0</v>
      </c>
      <c r="DP679" s="161">
        <v>0</v>
      </c>
      <c r="DQ679" s="161">
        <v>0</v>
      </c>
      <c r="DR679" s="161">
        <v>0</v>
      </c>
      <c r="DS679" s="161">
        <v>0</v>
      </c>
      <c r="DT679" s="161">
        <v>0</v>
      </c>
      <c r="DU679" s="161">
        <v>0</v>
      </c>
      <c r="DV679" s="161">
        <v>0</v>
      </c>
      <c r="DW679" s="161"/>
      <c r="DX679" s="162">
        <f>SUM(G679:DW679)</f>
        <v>0</v>
      </c>
    </row>
    <row r="680" spans="1:128" hidden="1" outlineLevel="1" x14ac:dyDescent="0.2">
      <c r="A680" s="159" t="str">
        <f ca="1">Language!A$968</f>
        <v>балансовая стоимость (налоговая)</v>
      </c>
      <c r="C680" s="178" t="str">
        <f t="shared" ca="1" si="1206"/>
        <v>тыс. руб.</v>
      </c>
      <c r="D680" s="158">
        <v>1</v>
      </c>
      <c r="F680" s="6" t="s">
        <v>3124</v>
      </c>
      <c r="G680" s="161">
        <v>0</v>
      </c>
      <c r="H680" s="161">
        <v>0</v>
      </c>
      <c r="I680" s="161">
        <v>0</v>
      </c>
      <c r="J680" s="161">
        <v>0</v>
      </c>
      <c r="K680" s="161">
        <v>0</v>
      </c>
      <c r="L680" s="161">
        <v>0</v>
      </c>
      <c r="M680" s="161">
        <v>0</v>
      </c>
      <c r="N680" s="161">
        <v>0</v>
      </c>
      <c r="O680" s="161">
        <v>0</v>
      </c>
      <c r="P680" s="161">
        <v>0</v>
      </c>
      <c r="Q680" s="161">
        <v>0</v>
      </c>
      <c r="R680" s="161">
        <v>0</v>
      </c>
      <c r="S680" s="161">
        <v>0</v>
      </c>
      <c r="T680" s="161">
        <v>0</v>
      </c>
      <c r="U680" s="161">
        <v>0</v>
      </c>
      <c r="V680" s="161">
        <v>0</v>
      </c>
      <c r="W680" s="161">
        <v>0</v>
      </c>
      <c r="X680" s="161">
        <v>0</v>
      </c>
      <c r="Y680" s="161">
        <v>0</v>
      </c>
      <c r="Z680" s="161">
        <v>0</v>
      </c>
      <c r="AA680" s="161">
        <v>0</v>
      </c>
      <c r="AB680" s="161">
        <v>0</v>
      </c>
      <c r="AC680" s="161">
        <v>0</v>
      </c>
      <c r="AD680" s="161">
        <v>0</v>
      </c>
      <c r="AE680" s="161">
        <v>0</v>
      </c>
      <c r="AF680" s="161">
        <v>0</v>
      </c>
      <c r="AG680" s="161">
        <v>0</v>
      </c>
      <c r="AH680" s="161">
        <v>0</v>
      </c>
      <c r="AI680" s="161">
        <v>0</v>
      </c>
      <c r="AJ680" s="161">
        <v>0</v>
      </c>
      <c r="AK680" s="161">
        <v>0</v>
      </c>
      <c r="AL680" s="161">
        <v>0</v>
      </c>
      <c r="AM680" s="161">
        <v>0</v>
      </c>
      <c r="AN680" s="161">
        <v>0</v>
      </c>
      <c r="AO680" s="161">
        <v>0</v>
      </c>
      <c r="AP680" s="161">
        <v>0</v>
      </c>
      <c r="AQ680" s="161">
        <v>0</v>
      </c>
      <c r="AR680" s="161">
        <v>0</v>
      </c>
      <c r="AS680" s="161">
        <v>0</v>
      </c>
      <c r="AT680" s="161">
        <v>0</v>
      </c>
      <c r="AU680" s="161">
        <v>0</v>
      </c>
      <c r="AV680" s="161">
        <v>0</v>
      </c>
      <c r="AW680" s="161">
        <v>0</v>
      </c>
      <c r="AX680" s="161">
        <v>0</v>
      </c>
      <c r="AY680" s="161">
        <v>0</v>
      </c>
      <c r="AZ680" s="161">
        <v>0</v>
      </c>
      <c r="BA680" s="161">
        <v>0</v>
      </c>
      <c r="BB680" s="161">
        <v>0</v>
      </c>
      <c r="BC680" s="161">
        <v>0</v>
      </c>
      <c r="BD680" s="161">
        <v>0</v>
      </c>
      <c r="BE680" s="161">
        <v>0</v>
      </c>
      <c r="BF680" s="161">
        <v>0</v>
      </c>
      <c r="BG680" s="161">
        <v>0</v>
      </c>
      <c r="BH680" s="161">
        <v>0</v>
      </c>
      <c r="BI680" s="161">
        <v>0</v>
      </c>
      <c r="BJ680" s="161">
        <v>0</v>
      </c>
      <c r="BK680" s="161">
        <v>0</v>
      </c>
      <c r="BL680" s="161">
        <v>0</v>
      </c>
      <c r="BM680" s="161">
        <v>0</v>
      </c>
      <c r="BN680" s="161">
        <v>0</v>
      </c>
      <c r="BO680" s="161">
        <v>0</v>
      </c>
      <c r="BP680" s="161">
        <v>0</v>
      </c>
      <c r="BQ680" s="161">
        <v>0</v>
      </c>
      <c r="BR680" s="161">
        <v>0</v>
      </c>
      <c r="BS680" s="161">
        <v>0</v>
      </c>
      <c r="BT680" s="161">
        <v>0</v>
      </c>
      <c r="BU680" s="161">
        <v>0</v>
      </c>
      <c r="BV680" s="161">
        <v>0</v>
      </c>
      <c r="BW680" s="161">
        <v>0</v>
      </c>
      <c r="BX680" s="161">
        <v>0</v>
      </c>
      <c r="BY680" s="161">
        <v>0</v>
      </c>
      <c r="BZ680" s="161">
        <v>0</v>
      </c>
      <c r="CA680" s="161">
        <v>0</v>
      </c>
      <c r="CB680" s="161">
        <v>0</v>
      </c>
      <c r="CC680" s="161">
        <v>0</v>
      </c>
      <c r="CD680" s="161">
        <v>0</v>
      </c>
      <c r="CE680" s="161">
        <v>0</v>
      </c>
      <c r="CF680" s="161">
        <v>0</v>
      </c>
      <c r="CG680" s="161">
        <v>0</v>
      </c>
      <c r="CH680" s="161">
        <v>0</v>
      </c>
      <c r="CI680" s="161">
        <v>0</v>
      </c>
      <c r="CJ680" s="161">
        <v>0</v>
      </c>
      <c r="CK680" s="161">
        <v>0</v>
      </c>
      <c r="CL680" s="161">
        <v>0</v>
      </c>
      <c r="CM680" s="161">
        <v>0</v>
      </c>
      <c r="CN680" s="161">
        <v>0</v>
      </c>
      <c r="CO680" s="161">
        <v>0</v>
      </c>
      <c r="CP680" s="161">
        <v>0</v>
      </c>
      <c r="CQ680" s="161">
        <v>0</v>
      </c>
      <c r="CR680" s="161">
        <v>0</v>
      </c>
      <c r="CS680" s="161">
        <v>0</v>
      </c>
      <c r="CT680" s="161">
        <v>0</v>
      </c>
      <c r="CU680" s="161">
        <v>0</v>
      </c>
      <c r="CV680" s="161">
        <v>0</v>
      </c>
      <c r="CW680" s="161">
        <v>0</v>
      </c>
      <c r="CX680" s="161">
        <v>0</v>
      </c>
      <c r="CY680" s="161">
        <v>0</v>
      </c>
      <c r="CZ680" s="161">
        <v>0</v>
      </c>
      <c r="DA680" s="161">
        <v>0</v>
      </c>
      <c r="DB680" s="161">
        <v>0</v>
      </c>
      <c r="DC680" s="161">
        <v>0</v>
      </c>
      <c r="DD680" s="161">
        <v>0</v>
      </c>
      <c r="DE680" s="161">
        <v>0</v>
      </c>
      <c r="DF680" s="161">
        <v>0</v>
      </c>
      <c r="DG680" s="161">
        <v>0</v>
      </c>
      <c r="DH680" s="161">
        <v>0</v>
      </c>
      <c r="DI680" s="161">
        <v>0</v>
      </c>
      <c r="DJ680" s="161">
        <v>0</v>
      </c>
      <c r="DK680" s="161">
        <v>0</v>
      </c>
      <c r="DL680" s="161">
        <v>0</v>
      </c>
      <c r="DM680" s="161">
        <v>0</v>
      </c>
      <c r="DN680" s="161">
        <v>0</v>
      </c>
      <c r="DO680" s="161">
        <v>0</v>
      </c>
      <c r="DP680" s="161">
        <v>0</v>
      </c>
      <c r="DQ680" s="161">
        <v>0</v>
      </c>
      <c r="DR680" s="161">
        <v>0</v>
      </c>
      <c r="DS680" s="161">
        <v>0</v>
      </c>
      <c r="DT680" s="161">
        <v>0</v>
      </c>
      <c r="DU680" s="161">
        <v>0</v>
      </c>
      <c r="DV680" s="161">
        <v>0</v>
      </c>
      <c r="DW680" s="161"/>
      <c r="DX680" s="162"/>
    </row>
    <row r="681" spans="1:128" hidden="1" outlineLevel="1" x14ac:dyDescent="0.2">
      <c r="A681" s="159" t="str">
        <f ca="1">Language!A$969</f>
        <v>выручка от продажи актива</v>
      </c>
      <c r="C681" s="178" t="str">
        <f t="shared" ca="1" si="1206"/>
        <v>тыс. руб.</v>
      </c>
      <c r="D681" s="158">
        <v>1</v>
      </c>
      <c r="F681" s="6" t="s">
        <v>3125</v>
      </c>
      <c r="G681" s="161">
        <v>0</v>
      </c>
      <c r="H681" s="161">
        <v>0</v>
      </c>
      <c r="I681" s="161">
        <v>0</v>
      </c>
      <c r="J681" s="161">
        <v>0</v>
      </c>
      <c r="K681" s="161">
        <v>0</v>
      </c>
      <c r="L681" s="161">
        <v>0</v>
      </c>
      <c r="M681" s="161">
        <v>0</v>
      </c>
      <c r="N681" s="161">
        <v>0</v>
      </c>
      <c r="O681" s="161">
        <v>0</v>
      </c>
      <c r="P681" s="161">
        <v>0</v>
      </c>
      <c r="Q681" s="161">
        <v>0</v>
      </c>
      <c r="R681" s="161">
        <v>0</v>
      </c>
      <c r="S681" s="161">
        <v>0</v>
      </c>
      <c r="T681" s="161">
        <v>0</v>
      </c>
      <c r="U681" s="161">
        <v>0</v>
      </c>
      <c r="V681" s="161">
        <v>0</v>
      </c>
      <c r="W681" s="161">
        <v>0</v>
      </c>
      <c r="X681" s="161">
        <v>0</v>
      </c>
      <c r="Y681" s="161">
        <v>0</v>
      </c>
      <c r="Z681" s="161">
        <v>0</v>
      </c>
      <c r="AA681" s="161">
        <v>0</v>
      </c>
      <c r="AB681" s="161">
        <v>0</v>
      </c>
      <c r="AC681" s="161">
        <v>0</v>
      </c>
      <c r="AD681" s="161">
        <v>0</v>
      </c>
      <c r="AE681" s="161">
        <v>0</v>
      </c>
      <c r="AF681" s="161">
        <v>0</v>
      </c>
      <c r="AG681" s="161">
        <v>0</v>
      </c>
      <c r="AH681" s="161">
        <v>0</v>
      </c>
      <c r="AI681" s="161">
        <v>0</v>
      </c>
      <c r="AJ681" s="161">
        <v>0</v>
      </c>
      <c r="AK681" s="161">
        <v>0</v>
      </c>
      <c r="AL681" s="161">
        <v>0</v>
      </c>
      <c r="AM681" s="161">
        <v>0</v>
      </c>
      <c r="AN681" s="161">
        <v>0</v>
      </c>
      <c r="AO681" s="161">
        <v>0</v>
      </c>
      <c r="AP681" s="161">
        <v>0</v>
      </c>
      <c r="AQ681" s="161">
        <v>0</v>
      </c>
      <c r="AR681" s="161">
        <v>0</v>
      </c>
      <c r="AS681" s="161">
        <v>0</v>
      </c>
      <c r="AT681" s="161">
        <v>0</v>
      </c>
      <c r="AU681" s="161">
        <v>0</v>
      </c>
      <c r="AV681" s="161">
        <v>0</v>
      </c>
      <c r="AW681" s="161">
        <v>0</v>
      </c>
      <c r="AX681" s="161">
        <v>0</v>
      </c>
      <c r="AY681" s="161">
        <v>0</v>
      </c>
      <c r="AZ681" s="161">
        <v>0</v>
      </c>
      <c r="BA681" s="161">
        <v>0</v>
      </c>
      <c r="BB681" s="161">
        <v>0</v>
      </c>
      <c r="BC681" s="161">
        <v>0</v>
      </c>
      <c r="BD681" s="161">
        <v>0</v>
      </c>
      <c r="BE681" s="161">
        <v>0</v>
      </c>
      <c r="BF681" s="161">
        <v>0</v>
      </c>
      <c r="BG681" s="161">
        <v>0</v>
      </c>
      <c r="BH681" s="161">
        <v>0</v>
      </c>
      <c r="BI681" s="161">
        <v>0</v>
      </c>
      <c r="BJ681" s="161">
        <v>0</v>
      </c>
      <c r="BK681" s="161">
        <v>0</v>
      </c>
      <c r="BL681" s="161">
        <v>0</v>
      </c>
      <c r="BM681" s="161">
        <v>0</v>
      </c>
      <c r="BN681" s="161">
        <v>0</v>
      </c>
      <c r="BO681" s="161">
        <v>0</v>
      </c>
      <c r="BP681" s="161">
        <v>0</v>
      </c>
      <c r="BQ681" s="161">
        <v>0</v>
      </c>
      <c r="BR681" s="161">
        <v>0</v>
      </c>
      <c r="BS681" s="161">
        <v>0</v>
      </c>
      <c r="BT681" s="161">
        <v>0</v>
      </c>
      <c r="BU681" s="161">
        <v>0</v>
      </c>
      <c r="BV681" s="161">
        <v>0</v>
      </c>
      <c r="BW681" s="161">
        <v>0</v>
      </c>
      <c r="BX681" s="161">
        <v>0</v>
      </c>
      <c r="BY681" s="161">
        <v>0</v>
      </c>
      <c r="BZ681" s="161">
        <v>0</v>
      </c>
      <c r="CA681" s="161">
        <v>0</v>
      </c>
      <c r="CB681" s="161">
        <v>0</v>
      </c>
      <c r="CC681" s="161">
        <v>0</v>
      </c>
      <c r="CD681" s="161">
        <v>0</v>
      </c>
      <c r="CE681" s="161">
        <v>0</v>
      </c>
      <c r="CF681" s="161">
        <v>0</v>
      </c>
      <c r="CG681" s="161">
        <v>0</v>
      </c>
      <c r="CH681" s="161">
        <v>0</v>
      </c>
      <c r="CI681" s="161">
        <v>0</v>
      </c>
      <c r="CJ681" s="161">
        <v>0</v>
      </c>
      <c r="CK681" s="161">
        <v>0</v>
      </c>
      <c r="CL681" s="161">
        <v>0</v>
      </c>
      <c r="CM681" s="161">
        <v>0</v>
      </c>
      <c r="CN681" s="161">
        <v>0</v>
      </c>
      <c r="CO681" s="161">
        <v>0</v>
      </c>
      <c r="CP681" s="161">
        <v>0</v>
      </c>
      <c r="CQ681" s="161">
        <v>0</v>
      </c>
      <c r="CR681" s="161">
        <v>0</v>
      </c>
      <c r="CS681" s="161">
        <v>0</v>
      </c>
      <c r="CT681" s="161">
        <v>0</v>
      </c>
      <c r="CU681" s="161">
        <v>0</v>
      </c>
      <c r="CV681" s="161">
        <v>0</v>
      </c>
      <c r="CW681" s="161">
        <v>0</v>
      </c>
      <c r="CX681" s="161">
        <v>0</v>
      </c>
      <c r="CY681" s="161">
        <v>0</v>
      </c>
      <c r="CZ681" s="161">
        <v>0</v>
      </c>
      <c r="DA681" s="161">
        <v>0</v>
      </c>
      <c r="DB681" s="161">
        <v>0</v>
      </c>
      <c r="DC681" s="161">
        <v>0</v>
      </c>
      <c r="DD681" s="161">
        <v>0</v>
      </c>
      <c r="DE681" s="161">
        <v>0</v>
      </c>
      <c r="DF681" s="161">
        <v>0</v>
      </c>
      <c r="DG681" s="161">
        <v>0</v>
      </c>
      <c r="DH681" s="161">
        <v>0</v>
      </c>
      <c r="DI681" s="161">
        <v>0</v>
      </c>
      <c r="DJ681" s="161">
        <v>0</v>
      </c>
      <c r="DK681" s="161">
        <v>0</v>
      </c>
      <c r="DL681" s="161">
        <v>0</v>
      </c>
      <c r="DM681" s="161">
        <v>0</v>
      </c>
      <c r="DN681" s="161">
        <v>0</v>
      </c>
      <c r="DO681" s="161">
        <v>0</v>
      </c>
      <c r="DP681" s="161">
        <v>0</v>
      </c>
      <c r="DQ681" s="161">
        <v>0</v>
      </c>
      <c r="DR681" s="161">
        <v>0</v>
      </c>
      <c r="DS681" s="161">
        <v>0</v>
      </c>
      <c r="DT681" s="161">
        <v>0</v>
      </c>
      <c r="DU681" s="161">
        <v>0</v>
      </c>
      <c r="DV681" s="161">
        <v>0</v>
      </c>
      <c r="DW681" s="161"/>
      <c r="DX681" s="162">
        <f t="shared" ref="DX681:DX687" si="1212">SUM(G681:DW681)</f>
        <v>0</v>
      </c>
    </row>
    <row r="682" spans="1:128" hidden="1" outlineLevel="1" x14ac:dyDescent="0.2">
      <c r="A682" s="159" t="str">
        <f ca="1">Language!A$970</f>
        <v>прибыль/убыток от продажи актива (бухгалтерская)</v>
      </c>
      <c r="C682" s="178" t="str">
        <f t="shared" ca="1" si="1206"/>
        <v>тыс. руб.</v>
      </c>
      <c r="D682" s="158">
        <v>1</v>
      </c>
      <c r="F682" s="6" t="s">
        <v>3126</v>
      </c>
      <c r="G682" s="161">
        <v>0</v>
      </c>
      <c r="H682" s="161">
        <v>0</v>
      </c>
      <c r="I682" s="161">
        <v>0</v>
      </c>
      <c r="J682" s="161">
        <v>0</v>
      </c>
      <c r="K682" s="161">
        <v>0</v>
      </c>
      <c r="L682" s="161">
        <v>0</v>
      </c>
      <c r="M682" s="161">
        <v>0</v>
      </c>
      <c r="N682" s="161">
        <v>0</v>
      </c>
      <c r="O682" s="161">
        <v>0</v>
      </c>
      <c r="P682" s="161">
        <v>0</v>
      </c>
      <c r="Q682" s="161">
        <v>0</v>
      </c>
      <c r="R682" s="161">
        <v>0</v>
      </c>
      <c r="S682" s="161">
        <v>0</v>
      </c>
      <c r="T682" s="161">
        <v>0</v>
      </c>
      <c r="U682" s="161">
        <v>0</v>
      </c>
      <c r="V682" s="161">
        <v>0</v>
      </c>
      <c r="W682" s="161">
        <v>0</v>
      </c>
      <c r="X682" s="161">
        <v>0</v>
      </c>
      <c r="Y682" s="161">
        <v>0</v>
      </c>
      <c r="Z682" s="161">
        <v>0</v>
      </c>
      <c r="AA682" s="161">
        <v>0</v>
      </c>
      <c r="AB682" s="161">
        <v>0</v>
      </c>
      <c r="AC682" s="161">
        <v>0</v>
      </c>
      <c r="AD682" s="161">
        <v>0</v>
      </c>
      <c r="AE682" s="161">
        <v>0</v>
      </c>
      <c r="AF682" s="161">
        <v>0</v>
      </c>
      <c r="AG682" s="161">
        <v>0</v>
      </c>
      <c r="AH682" s="161">
        <v>0</v>
      </c>
      <c r="AI682" s="161">
        <v>0</v>
      </c>
      <c r="AJ682" s="161">
        <v>0</v>
      </c>
      <c r="AK682" s="161">
        <v>0</v>
      </c>
      <c r="AL682" s="161">
        <v>0</v>
      </c>
      <c r="AM682" s="161">
        <v>0</v>
      </c>
      <c r="AN682" s="161">
        <v>0</v>
      </c>
      <c r="AO682" s="161">
        <v>0</v>
      </c>
      <c r="AP682" s="161">
        <v>0</v>
      </c>
      <c r="AQ682" s="161">
        <v>0</v>
      </c>
      <c r="AR682" s="161">
        <v>0</v>
      </c>
      <c r="AS682" s="161">
        <v>0</v>
      </c>
      <c r="AT682" s="161">
        <v>0</v>
      </c>
      <c r="AU682" s="161">
        <v>0</v>
      </c>
      <c r="AV682" s="161">
        <v>0</v>
      </c>
      <c r="AW682" s="161">
        <v>0</v>
      </c>
      <c r="AX682" s="161">
        <v>0</v>
      </c>
      <c r="AY682" s="161">
        <v>0</v>
      </c>
      <c r="AZ682" s="161">
        <v>0</v>
      </c>
      <c r="BA682" s="161">
        <v>0</v>
      </c>
      <c r="BB682" s="161">
        <v>0</v>
      </c>
      <c r="BC682" s="161">
        <v>0</v>
      </c>
      <c r="BD682" s="161">
        <v>0</v>
      </c>
      <c r="BE682" s="161">
        <v>0</v>
      </c>
      <c r="BF682" s="161">
        <v>0</v>
      </c>
      <c r="BG682" s="161">
        <v>0</v>
      </c>
      <c r="BH682" s="161">
        <v>0</v>
      </c>
      <c r="BI682" s="161">
        <v>0</v>
      </c>
      <c r="BJ682" s="161">
        <v>0</v>
      </c>
      <c r="BK682" s="161">
        <v>0</v>
      </c>
      <c r="BL682" s="161">
        <v>0</v>
      </c>
      <c r="BM682" s="161">
        <v>0</v>
      </c>
      <c r="BN682" s="161">
        <v>0</v>
      </c>
      <c r="BO682" s="161">
        <v>0</v>
      </c>
      <c r="BP682" s="161">
        <v>0</v>
      </c>
      <c r="BQ682" s="161">
        <v>0</v>
      </c>
      <c r="BR682" s="161">
        <v>0</v>
      </c>
      <c r="BS682" s="161">
        <v>0</v>
      </c>
      <c r="BT682" s="161">
        <v>0</v>
      </c>
      <c r="BU682" s="161">
        <v>0</v>
      </c>
      <c r="BV682" s="161">
        <v>0</v>
      </c>
      <c r="BW682" s="161">
        <v>0</v>
      </c>
      <c r="BX682" s="161">
        <v>0</v>
      </c>
      <c r="BY682" s="161">
        <v>0</v>
      </c>
      <c r="BZ682" s="161">
        <v>0</v>
      </c>
      <c r="CA682" s="161">
        <v>0</v>
      </c>
      <c r="CB682" s="161">
        <v>0</v>
      </c>
      <c r="CC682" s="161">
        <v>0</v>
      </c>
      <c r="CD682" s="161">
        <v>0</v>
      </c>
      <c r="CE682" s="161">
        <v>0</v>
      </c>
      <c r="CF682" s="161">
        <v>0</v>
      </c>
      <c r="CG682" s="161">
        <v>0</v>
      </c>
      <c r="CH682" s="161">
        <v>0</v>
      </c>
      <c r="CI682" s="161">
        <v>0</v>
      </c>
      <c r="CJ682" s="161">
        <v>0</v>
      </c>
      <c r="CK682" s="161">
        <v>0</v>
      </c>
      <c r="CL682" s="161">
        <v>0</v>
      </c>
      <c r="CM682" s="161">
        <v>0</v>
      </c>
      <c r="CN682" s="161">
        <v>0</v>
      </c>
      <c r="CO682" s="161">
        <v>0</v>
      </c>
      <c r="CP682" s="161">
        <v>0</v>
      </c>
      <c r="CQ682" s="161">
        <v>0</v>
      </c>
      <c r="CR682" s="161">
        <v>0</v>
      </c>
      <c r="CS682" s="161">
        <v>0</v>
      </c>
      <c r="CT682" s="161">
        <v>0</v>
      </c>
      <c r="CU682" s="161">
        <v>0</v>
      </c>
      <c r="CV682" s="161">
        <v>0</v>
      </c>
      <c r="CW682" s="161">
        <v>0</v>
      </c>
      <c r="CX682" s="161">
        <v>0</v>
      </c>
      <c r="CY682" s="161">
        <v>0</v>
      </c>
      <c r="CZ682" s="161">
        <v>0</v>
      </c>
      <c r="DA682" s="161">
        <v>0</v>
      </c>
      <c r="DB682" s="161">
        <v>0</v>
      </c>
      <c r="DC682" s="161">
        <v>0</v>
      </c>
      <c r="DD682" s="161">
        <v>0</v>
      </c>
      <c r="DE682" s="161">
        <v>0</v>
      </c>
      <c r="DF682" s="161">
        <v>0</v>
      </c>
      <c r="DG682" s="161">
        <v>0</v>
      </c>
      <c r="DH682" s="161">
        <v>0</v>
      </c>
      <c r="DI682" s="161">
        <v>0</v>
      </c>
      <c r="DJ682" s="161">
        <v>0</v>
      </c>
      <c r="DK682" s="161">
        <v>0</v>
      </c>
      <c r="DL682" s="161">
        <v>0</v>
      </c>
      <c r="DM682" s="161">
        <v>0</v>
      </c>
      <c r="DN682" s="161">
        <v>0</v>
      </c>
      <c r="DO682" s="161">
        <v>0</v>
      </c>
      <c r="DP682" s="161">
        <v>0</v>
      </c>
      <c r="DQ682" s="161">
        <v>0</v>
      </c>
      <c r="DR682" s="161">
        <v>0</v>
      </c>
      <c r="DS682" s="161">
        <v>0</v>
      </c>
      <c r="DT682" s="161">
        <v>0</v>
      </c>
      <c r="DU682" s="161">
        <v>0</v>
      </c>
      <c r="DV682" s="161">
        <v>0</v>
      </c>
      <c r="DW682" s="161"/>
      <c r="DX682" s="162">
        <f t="shared" si="1212"/>
        <v>0</v>
      </c>
    </row>
    <row r="683" spans="1:128" hidden="1" outlineLevel="1" x14ac:dyDescent="0.2">
      <c r="A683" s="159" t="str">
        <f ca="1">Language!A$971</f>
        <v>прибыль/убыток от продажи актива (налоговая)</v>
      </c>
      <c r="C683" s="178" t="str">
        <f t="shared" ca="1" si="1206"/>
        <v>тыс. руб.</v>
      </c>
      <c r="D683" s="158">
        <v>1</v>
      </c>
      <c r="F683" s="6" t="s">
        <v>3127</v>
      </c>
      <c r="G683" s="161">
        <v>0</v>
      </c>
      <c r="H683" s="161">
        <v>0</v>
      </c>
      <c r="I683" s="161">
        <v>0</v>
      </c>
      <c r="J683" s="161">
        <v>0</v>
      </c>
      <c r="K683" s="161">
        <v>0</v>
      </c>
      <c r="L683" s="161">
        <v>0</v>
      </c>
      <c r="M683" s="161">
        <v>0</v>
      </c>
      <c r="N683" s="161">
        <v>0</v>
      </c>
      <c r="O683" s="161">
        <v>0</v>
      </c>
      <c r="P683" s="161">
        <v>0</v>
      </c>
      <c r="Q683" s="161">
        <v>0</v>
      </c>
      <c r="R683" s="161">
        <v>0</v>
      </c>
      <c r="S683" s="161">
        <v>0</v>
      </c>
      <c r="T683" s="161">
        <v>0</v>
      </c>
      <c r="U683" s="161">
        <v>0</v>
      </c>
      <c r="V683" s="161">
        <v>0</v>
      </c>
      <c r="W683" s="161">
        <v>0</v>
      </c>
      <c r="X683" s="161">
        <v>0</v>
      </c>
      <c r="Y683" s="161">
        <v>0</v>
      </c>
      <c r="Z683" s="161">
        <v>0</v>
      </c>
      <c r="AA683" s="161">
        <v>0</v>
      </c>
      <c r="AB683" s="161">
        <v>0</v>
      </c>
      <c r="AC683" s="161">
        <v>0</v>
      </c>
      <c r="AD683" s="161">
        <v>0</v>
      </c>
      <c r="AE683" s="161">
        <v>0</v>
      </c>
      <c r="AF683" s="161">
        <v>0</v>
      </c>
      <c r="AG683" s="161">
        <v>0</v>
      </c>
      <c r="AH683" s="161">
        <v>0</v>
      </c>
      <c r="AI683" s="161">
        <v>0</v>
      </c>
      <c r="AJ683" s="161">
        <v>0</v>
      </c>
      <c r="AK683" s="161">
        <v>0</v>
      </c>
      <c r="AL683" s="161">
        <v>0</v>
      </c>
      <c r="AM683" s="161">
        <v>0</v>
      </c>
      <c r="AN683" s="161">
        <v>0</v>
      </c>
      <c r="AO683" s="161">
        <v>0</v>
      </c>
      <c r="AP683" s="161">
        <v>0</v>
      </c>
      <c r="AQ683" s="161">
        <v>0</v>
      </c>
      <c r="AR683" s="161">
        <v>0</v>
      </c>
      <c r="AS683" s="161">
        <v>0</v>
      </c>
      <c r="AT683" s="161">
        <v>0</v>
      </c>
      <c r="AU683" s="161">
        <v>0</v>
      </c>
      <c r="AV683" s="161">
        <v>0</v>
      </c>
      <c r="AW683" s="161">
        <v>0</v>
      </c>
      <c r="AX683" s="161">
        <v>0</v>
      </c>
      <c r="AY683" s="161">
        <v>0</v>
      </c>
      <c r="AZ683" s="161">
        <v>0</v>
      </c>
      <c r="BA683" s="161">
        <v>0</v>
      </c>
      <c r="BB683" s="161">
        <v>0</v>
      </c>
      <c r="BC683" s="161">
        <v>0</v>
      </c>
      <c r="BD683" s="161">
        <v>0</v>
      </c>
      <c r="BE683" s="161">
        <v>0</v>
      </c>
      <c r="BF683" s="161">
        <v>0</v>
      </c>
      <c r="BG683" s="161">
        <v>0</v>
      </c>
      <c r="BH683" s="161">
        <v>0</v>
      </c>
      <c r="BI683" s="161">
        <v>0</v>
      </c>
      <c r="BJ683" s="161">
        <v>0</v>
      </c>
      <c r="BK683" s="161">
        <v>0</v>
      </c>
      <c r="BL683" s="161">
        <v>0</v>
      </c>
      <c r="BM683" s="161">
        <v>0</v>
      </c>
      <c r="BN683" s="161">
        <v>0</v>
      </c>
      <c r="BO683" s="161">
        <v>0</v>
      </c>
      <c r="BP683" s="161">
        <v>0</v>
      </c>
      <c r="BQ683" s="161">
        <v>0</v>
      </c>
      <c r="BR683" s="161">
        <v>0</v>
      </c>
      <c r="BS683" s="161">
        <v>0</v>
      </c>
      <c r="BT683" s="161">
        <v>0</v>
      </c>
      <c r="BU683" s="161">
        <v>0</v>
      </c>
      <c r="BV683" s="161">
        <v>0</v>
      </c>
      <c r="BW683" s="161">
        <v>0</v>
      </c>
      <c r="BX683" s="161">
        <v>0</v>
      </c>
      <c r="BY683" s="161">
        <v>0</v>
      </c>
      <c r="BZ683" s="161">
        <v>0</v>
      </c>
      <c r="CA683" s="161">
        <v>0</v>
      </c>
      <c r="CB683" s="161">
        <v>0</v>
      </c>
      <c r="CC683" s="161">
        <v>0</v>
      </c>
      <c r="CD683" s="161">
        <v>0</v>
      </c>
      <c r="CE683" s="161">
        <v>0</v>
      </c>
      <c r="CF683" s="161">
        <v>0</v>
      </c>
      <c r="CG683" s="161">
        <v>0</v>
      </c>
      <c r="CH683" s="161">
        <v>0</v>
      </c>
      <c r="CI683" s="161">
        <v>0</v>
      </c>
      <c r="CJ683" s="161">
        <v>0</v>
      </c>
      <c r="CK683" s="161">
        <v>0</v>
      </c>
      <c r="CL683" s="161">
        <v>0</v>
      </c>
      <c r="CM683" s="161">
        <v>0</v>
      </c>
      <c r="CN683" s="161">
        <v>0</v>
      </c>
      <c r="CO683" s="161">
        <v>0</v>
      </c>
      <c r="CP683" s="161">
        <v>0</v>
      </c>
      <c r="CQ683" s="161">
        <v>0</v>
      </c>
      <c r="CR683" s="161">
        <v>0</v>
      </c>
      <c r="CS683" s="161">
        <v>0</v>
      </c>
      <c r="CT683" s="161">
        <v>0</v>
      </c>
      <c r="CU683" s="161">
        <v>0</v>
      </c>
      <c r="CV683" s="161">
        <v>0</v>
      </c>
      <c r="CW683" s="161">
        <v>0</v>
      </c>
      <c r="CX683" s="161">
        <v>0</v>
      </c>
      <c r="CY683" s="161">
        <v>0</v>
      </c>
      <c r="CZ683" s="161">
        <v>0</v>
      </c>
      <c r="DA683" s="161">
        <v>0</v>
      </c>
      <c r="DB683" s="161">
        <v>0</v>
      </c>
      <c r="DC683" s="161">
        <v>0</v>
      </c>
      <c r="DD683" s="161">
        <v>0</v>
      </c>
      <c r="DE683" s="161">
        <v>0</v>
      </c>
      <c r="DF683" s="161">
        <v>0</v>
      </c>
      <c r="DG683" s="161">
        <v>0</v>
      </c>
      <c r="DH683" s="161">
        <v>0</v>
      </c>
      <c r="DI683" s="161">
        <v>0</v>
      </c>
      <c r="DJ683" s="161">
        <v>0</v>
      </c>
      <c r="DK683" s="161">
        <v>0</v>
      </c>
      <c r="DL683" s="161">
        <v>0</v>
      </c>
      <c r="DM683" s="161">
        <v>0</v>
      </c>
      <c r="DN683" s="161">
        <v>0</v>
      </c>
      <c r="DO683" s="161">
        <v>0</v>
      </c>
      <c r="DP683" s="161">
        <v>0</v>
      </c>
      <c r="DQ683" s="161">
        <v>0</v>
      </c>
      <c r="DR683" s="161">
        <v>0</v>
      </c>
      <c r="DS683" s="161">
        <v>0</v>
      </c>
      <c r="DT683" s="161">
        <v>0</v>
      </c>
      <c r="DU683" s="161">
        <v>0</v>
      </c>
      <c r="DV683" s="161">
        <v>0</v>
      </c>
      <c r="DW683" s="161"/>
      <c r="DX683" s="162">
        <f t="shared" si="1212"/>
        <v>0</v>
      </c>
    </row>
    <row r="684" spans="1:128" hidden="1" outlineLevel="1" x14ac:dyDescent="0.2">
      <c r="A684" s="159" t="str">
        <f ca="1">Language!A$972</f>
        <v>НДС к выручке от продажи актива</v>
      </c>
      <c r="C684" s="178" t="str">
        <f t="shared" ca="1" si="1206"/>
        <v>тыс. руб.</v>
      </c>
      <c r="D684" s="158">
        <v>1</v>
      </c>
      <c r="F684" s="6" t="s">
        <v>3128</v>
      </c>
      <c r="G684" s="161">
        <v>0</v>
      </c>
      <c r="H684" s="161">
        <v>0</v>
      </c>
      <c r="I684" s="161">
        <v>0</v>
      </c>
      <c r="J684" s="161">
        <v>0</v>
      </c>
      <c r="K684" s="161">
        <v>0</v>
      </c>
      <c r="L684" s="161">
        <v>0</v>
      </c>
      <c r="M684" s="161">
        <v>0</v>
      </c>
      <c r="N684" s="161">
        <v>0</v>
      </c>
      <c r="O684" s="161">
        <v>0</v>
      </c>
      <c r="P684" s="161">
        <v>0</v>
      </c>
      <c r="Q684" s="161">
        <v>0</v>
      </c>
      <c r="R684" s="161">
        <v>0</v>
      </c>
      <c r="S684" s="161">
        <v>0</v>
      </c>
      <c r="T684" s="161">
        <v>0</v>
      </c>
      <c r="U684" s="161">
        <v>0</v>
      </c>
      <c r="V684" s="161">
        <v>0</v>
      </c>
      <c r="W684" s="161">
        <v>0</v>
      </c>
      <c r="X684" s="161">
        <v>0</v>
      </c>
      <c r="Y684" s="161">
        <v>0</v>
      </c>
      <c r="Z684" s="161">
        <v>0</v>
      </c>
      <c r="AA684" s="161">
        <v>0</v>
      </c>
      <c r="AB684" s="161">
        <v>0</v>
      </c>
      <c r="AC684" s="161">
        <v>0</v>
      </c>
      <c r="AD684" s="161">
        <v>0</v>
      </c>
      <c r="AE684" s="161">
        <v>0</v>
      </c>
      <c r="AF684" s="161">
        <v>0</v>
      </c>
      <c r="AG684" s="161">
        <v>0</v>
      </c>
      <c r="AH684" s="161">
        <v>0</v>
      </c>
      <c r="AI684" s="161">
        <v>0</v>
      </c>
      <c r="AJ684" s="161">
        <v>0</v>
      </c>
      <c r="AK684" s="161">
        <v>0</v>
      </c>
      <c r="AL684" s="161">
        <v>0</v>
      </c>
      <c r="AM684" s="161">
        <v>0</v>
      </c>
      <c r="AN684" s="161">
        <v>0</v>
      </c>
      <c r="AO684" s="161">
        <v>0</v>
      </c>
      <c r="AP684" s="161">
        <v>0</v>
      </c>
      <c r="AQ684" s="161">
        <v>0</v>
      </c>
      <c r="AR684" s="161">
        <v>0</v>
      </c>
      <c r="AS684" s="161">
        <v>0</v>
      </c>
      <c r="AT684" s="161">
        <v>0</v>
      </c>
      <c r="AU684" s="161">
        <v>0</v>
      </c>
      <c r="AV684" s="161">
        <v>0</v>
      </c>
      <c r="AW684" s="161">
        <v>0</v>
      </c>
      <c r="AX684" s="161">
        <v>0</v>
      </c>
      <c r="AY684" s="161">
        <v>0</v>
      </c>
      <c r="AZ684" s="161">
        <v>0</v>
      </c>
      <c r="BA684" s="161">
        <v>0</v>
      </c>
      <c r="BB684" s="161">
        <v>0</v>
      </c>
      <c r="BC684" s="161">
        <v>0</v>
      </c>
      <c r="BD684" s="161">
        <v>0</v>
      </c>
      <c r="BE684" s="161">
        <v>0</v>
      </c>
      <c r="BF684" s="161">
        <v>0</v>
      </c>
      <c r="BG684" s="161">
        <v>0</v>
      </c>
      <c r="BH684" s="161">
        <v>0</v>
      </c>
      <c r="BI684" s="161">
        <v>0</v>
      </c>
      <c r="BJ684" s="161">
        <v>0</v>
      </c>
      <c r="BK684" s="161">
        <v>0</v>
      </c>
      <c r="BL684" s="161">
        <v>0</v>
      </c>
      <c r="BM684" s="161">
        <v>0</v>
      </c>
      <c r="BN684" s="161">
        <v>0</v>
      </c>
      <c r="BO684" s="161">
        <v>0</v>
      </c>
      <c r="BP684" s="161">
        <v>0</v>
      </c>
      <c r="BQ684" s="161">
        <v>0</v>
      </c>
      <c r="BR684" s="161">
        <v>0</v>
      </c>
      <c r="BS684" s="161">
        <v>0</v>
      </c>
      <c r="BT684" s="161">
        <v>0</v>
      </c>
      <c r="BU684" s="161">
        <v>0</v>
      </c>
      <c r="BV684" s="161">
        <v>0</v>
      </c>
      <c r="BW684" s="161">
        <v>0</v>
      </c>
      <c r="BX684" s="161">
        <v>0</v>
      </c>
      <c r="BY684" s="161">
        <v>0</v>
      </c>
      <c r="BZ684" s="161">
        <v>0</v>
      </c>
      <c r="CA684" s="161">
        <v>0</v>
      </c>
      <c r="CB684" s="161">
        <v>0</v>
      </c>
      <c r="CC684" s="161">
        <v>0</v>
      </c>
      <c r="CD684" s="161">
        <v>0</v>
      </c>
      <c r="CE684" s="161">
        <v>0</v>
      </c>
      <c r="CF684" s="161">
        <v>0</v>
      </c>
      <c r="CG684" s="161">
        <v>0</v>
      </c>
      <c r="CH684" s="161">
        <v>0</v>
      </c>
      <c r="CI684" s="161">
        <v>0</v>
      </c>
      <c r="CJ684" s="161">
        <v>0</v>
      </c>
      <c r="CK684" s="161">
        <v>0</v>
      </c>
      <c r="CL684" s="161">
        <v>0</v>
      </c>
      <c r="CM684" s="161">
        <v>0</v>
      </c>
      <c r="CN684" s="161">
        <v>0</v>
      </c>
      <c r="CO684" s="161">
        <v>0</v>
      </c>
      <c r="CP684" s="161">
        <v>0</v>
      </c>
      <c r="CQ684" s="161">
        <v>0</v>
      </c>
      <c r="CR684" s="161">
        <v>0</v>
      </c>
      <c r="CS684" s="161">
        <v>0</v>
      </c>
      <c r="CT684" s="161">
        <v>0</v>
      </c>
      <c r="CU684" s="161">
        <v>0</v>
      </c>
      <c r="CV684" s="161">
        <v>0</v>
      </c>
      <c r="CW684" s="161">
        <v>0</v>
      </c>
      <c r="CX684" s="161">
        <v>0</v>
      </c>
      <c r="CY684" s="161">
        <v>0</v>
      </c>
      <c r="CZ684" s="161">
        <v>0</v>
      </c>
      <c r="DA684" s="161">
        <v>0</v>
      </c>
      <c r="DB684" s="161">
        <v>0</v>
      </c>
      <c r="DC684" s="161">
        <v>0</v>
      </c>
      <c r="DD684" s="161">
        <v>0</v>
      </c>
      <c r="DE684" s="161">
        <v>0</v>
      </c>
      <c r="DF684" s="161">
        <v>0</v>
      </c>
      <c r="DG684" s="161">
        <v>0</v>
      </c>
      <c r="DH684" s="161">
        <v>0</v>
      </c>
      <c r="DI684" s="161">
        <v>0</v>
      </c>
      <c r="DJ684" s="161">
        <v>0</v>
      </c>
      <c r="DK684" s="161">
        <v>0</v>
      </c>
      <c r="DL684" s="161">
        <v>0</v>
      </c>
      <c r="DM684" s="161">
        <v>0</v>
      </c>
      <c r="DN684" s="161">
        <v>0</v>
      </c>
      <c r="DO684" s="161">
        <v>0</v>
      </c>
      <c r="DP684" s="161">
        <v>0</v>
      </c>
      <c r="DQ684" s="161">
        <v>0</v>
      </c>
      <c r="DR684" s="161">
        <v>0</v>
      </c>
      <c r="DS684" s="161">
        <v>0</v>
      </c>
      <c r="DT684" s="161">
        <v>0</v>
      </c>
      <c r="DU684" s="161">
        <v>0</v>
      </c>
      <c r="DV684" s="161">
        <v>0</v>
      </c>
      <c r="DW684" s="161"/>
      <c r="DX684" s="162">
        <f t="shared" si="1212"/>
        <v>0</v>
      </c>
    </row>
    <row r="685" spans="1:128" x14ac:dyDescent="0.2">
      <c r="A685" s="198" t="str">
        <f ca="1">Language!A$973</f>
        <v>Итого: Оборудование, с НДС и пошлинами</v>
      </c>
      <c r="C685" s="178" t="str">
        <f t="shared" ca="1" si="1206"/>
        <v>тыс. руб.</v>
      </c>
      <c r="D685" s="158">
        <v>1</v>
      </c>
      <c r="F685" s="6" t="s">
        <v>2962</v>
      </c>
      <c r="G685" s="161">
        <f t="shared" ref="G685:N685" si="1213">G686+G687+G692</f>
        <v>9999.6</v>
      </c>
      <c r="H685" s="161">
        <f t="shared" si="1213"/>
        <v>3000</v>
      </c>
      <c r="I685" s="161">
        <f t="shared" si="1213"/>
        <v>47000.4</v>
      </c>
      <c r="J685" s="161">
        <f t="shared" si="1213"/>
        <v>0</v>
      </c>
      <c r="K685" s="161">
        <f t="shared" si="1213"/>
        <v>0</v>
      </c>
      <c r="L685" s="161">
        <f t="shared" si="1213"/>
        <v>0</v>
      </c>
      <c r="M685" s="161">
        <f t="shared" si="1213"/>
        <v>0</v>
      </c>
      <c r="N685" s="161">
        <f t="shared" si="1213"/>
        <v>0</v>
      </c>
      <c r="O685" s="161">
        <f t="shared" ref="O685:AT685" si="1214">O686+O687+O692</f>
        <v>0</v>
      </c>
      <c r="P685" s="161">
        <f t="shared" si="1214"/>
        <v>0</v>
      </c>
      <c r="Q685" s="161">
        <f t="shared" si="1214"/>
        <v>0</v>
      </c>
      <c r="R685" s="161">
        <f t="shared" si="1214"/>
        <v>0</v>
      </c>
      <c r="S685" s="161">
        <f t="shared" si="1214"/>
        <v>0</v>
      </c>
      <c r="T685" s="161">
        <f t="shared" si="1214"/>
        <v>0</v>
      </c>
      <c r="U685" s="161">
        <f t="shared" si="1214"/>
        <v>0</v>
      </c>
      <c r="V685" s="161">
        <f t="shared" si="1214"/>
        <v>0</v>
      </c>
      <c r="W685" s="161">
        <f t="shared" si="1214"/>
        <v>0</v>
      </c>
      <c r="X685" s="161">
        <f t="shared" si="1214"/>
        <v>0</v>
      </c>
      <c r="Y685" s="161">
        <f t="shared" si="1214"/>
        <v>0</v>
      </c>
      <c r="Z685" s="161">
        <f t="shared" si="1214"/>
        <v>0</v>
      </c>
      <c r="AA685" s="161">
        <f t="shared" si="1214"/>
        <v>0</v>
      </c>
      <c r="AB685" s="161">
        <f t="shared" si="1214"/>
        <v>0</v>
      </c>
      <c r="AC685" s="161">
        <f t="shared" si="1214"/>
        <v>0</v>
      </c>
      <c r="AD685" s="161">
        <f t="shared" si="1214"/>
        <v>0</v>
      </c>
      <c r="AE685" s="161">
        <f t="shared" si="1214"/>
        <v>0</v>
      </c>
      <c r="AF685" s="161">
        <f t="shared" si="1214"/>
        <v>0</v>
      </c>
      <c r="AG685" s="161">
        <f t="shared" si="1214"/>
        <v>0</v>
      </c>
      <c r="AH685" s="161">
        <f t="shared" si="1214"/>
        <v>0</v>
      </c>
      <c r="AI685" s="161">
        <f t="shared" si="1214"/>
        <v>0</v>
      </c>
      <c r="AJ685" s="161">
        <f t="shared" si="1214"/>
        <v>0</v>
      </c>
      <c r="AK685" s="161">
        <f t="shared" si="1214"/>
        <v>0</v>
      </c>
      <c r="AL685" s="161">
        <f t="shared" si="1214"/>
        <v>0</v>
      </c>
      <c r="AM685" s="161">
        <f t="shared" si="1214"/>
        <v>0</v>
      </c>
      <c r="AN685" s="161">
        <f t="shared" si="1214"/>
        <v>0</v>
      </c>
      <c r="AO685" s="161">
        <f t="shared" si="1214"/>
        <v>0</v>
      </c>
      <c r="AP685" s="161">
        <f t="shared" si="1214"/>
        <v>0</v>
      </c>
      <c r="AQ685" s="161">
        <f t="shared" si="1214"/>
        <v>0</v>
      </c>
      <c r="AR685" s="161">
        <f t="shared" si="1214"/>
        <v>0</v>
      </c>
      <c r="AS685" s="161">
        <f t="shared" si="1214"/>
        <v>0</v>
      </c>
      <c r="AT685" s="161">
        <f t="shared" si="1214"/>
        <v>0</v>
      </c>
      <c r="AU685" s="161">
        <f t="shared" ref="AU685:BZ685" si="1215">AU686+AU687+AU692</f>
        <v>0</v>
      </c>
      <c r="AV685" s="161">
        <f t="shared" si="1215"/>
        <v>0</v>
      </c>
      <c r="AW685" s="161">
        <f t="shared" si="1215"/>
        <v>0</v>
      </c>
      <c r="AX685" s="161">
        <f t="shared" si="1215"/>
        <v>0</v>
      </c>
      <c r="AY685" s="161">
        <f t="shared" si="1215"/>
        <v>0</v>
      </c>
      <c r="AZ685" s="161">
        <f t="shared" si="1215"/>
        <v>0</v>
      </c>
      <c r="BA685" s="161">
        <f t="shared" si="1215"/>
        <v>0</v>
      </c>
      <c r="BB685" s="161">
        <f t="shared" si="1215"/>
        <v>0</v>
      </c>
      <c r="BC685" s="161">
        <f t="shared" si="1215"/>
        <v>0</v>
      </c>
      <c r="BD685" s="161">
        <f t="shared" si="1215"/>
        <v>0</v>
      </c>
      <c r="BE685" s="161">
        <f t="shared" si="1215"/>
        <v>0</v>
      </c>
      <c r="BF685" s="161">
        <f t="shared" si="1215"/>
        <v>0</v>
      </c>
      <c r="BG685" s="161">
        <f t="shared" si="1215"/>
        <v>0</v>
      </c>
      <c r="BH685" s="161">
        <f t="shared" si="1215"/>
        <v>0</v>
      </c>
      <c r="BI685" s="161">
        <f t="shared" si="1215"/>
        <v>0</v>
      </c>
      <c r="BJ685" s="161">
        <f t="shared" si="1215"/>
        <v>0</v>
      </c>
      <c r="BK685" s="161">
        <f t="shared" si="1215"/>
        <v>0</v>
      </c>
      <c r="BL685" s="161">
        <f t="shared" si="1215"/>
        <v>0</v>
      </c>
      <c r="BM685" s="161">
        <f t="shared" si="1215"/>
        <v>0</v>
      </c>
      <c r="BN685" s="161">
        <f t="shared" si="1215"/>
        <v>0</v>
      </c>
      <c r="BO685" s="161">
        <f t="shared" si="1215"/>
        <v>0</v>
      </c>
      <c r="BP685" s="161">
        <f t="shared" si="1215"/>
        <v>0</v>
      </c>
      <c r="BQ685" s="161">
        <f t="shared" si="1215"/>
        <v>0</v>
      </c>
      <c r="BR685" s="161">
        <f t="shared" si="1215"/>
        <v>0</v>
      </c>
      <c r="BS685" s="161">
        <f t="shared" si="1215"/>
        <v>0</v>
      </c>
      <c r="BT685" s="161">
        <f t="shared" si="1215"/>
        <v>0</v>
      </c>
      <c r="BU685" s="161">
        <f t="shared" si="1215"/>
        <v>0</v>
      </c>
      <c r="BV685" s="161">
        <f t="shared" si="1215"/>
        <v>0</v>
      </c>
      <c r="BW685" s="161">
        <f t="shared" si="1215"/>
        <v>0</v>
      </c>
      <c r="BX685" s="161">
        <f t="shared" si="1215"/>
        <v>0</v>
      </c>
      <c r="BY685" s="161">
        <f t="shared" si="1215"/>
        <v>0</v>
      </c>
      <c r="BZ685" s="161">
        <f t="shared" si="1215"/>
        <v>0</v>
      </c>
      <c r="CA685" s="161">
        <f t="shared" ref="CA685:DF685" si="1216">CA686+CA687+CA692</f>
        <v>0</v>
      </c>
      <c r="CB685" s="161">
        <f t="shared" si="1216"/>
        <v>0</v>
      </c>
      <c r="CC685" s="161">
        <f t="shared" si="1216"/>
        <v>0</v>
      </c>
      <c r="CD685" s="161">
        <f t="shared" si="1216"/>
        <v>0</v>
      </c>
      <c r="CE685" s="161">
        <f t="shared" si="1216"/>
        <v>0</v>
      </c>
      <c r="CF685" s="161">
        <f t="shared" si="1216"/>
        <v>0</v>
      </c>
      <c r="CG685" s="161">
        <f t="shared" si="1216"/>
        <v>0</v>
      </c>
      <c r="CH685" s="161">
        <f t="shared" si="1216"/>
        <v>0</v>
      </c>
      <c r="CI685" s="161">
        <f t="shared" si="1216"/>
        <v>0</v>
      </c>
      <c r="CJ685" s="161">
        <f t="shared" si="1216"/>
        <v>0</v>
      </c>
      <c r="CK685" s="161">
        <f t="shared" si="1216"/>
        <v>0</v>
      </c>
      <c r="CL685" s="161">
        <f t="shared" si="1216"/>
        <v>0</v>
      </c>
      <c r="CM685" s="161">
        <f t="shared" si="1216"/>
        <v>0</v>
      </c>
      <c r="CN685" s="161">
        <f t="shared" si="1216"/>
        <v>0</v>
      </c>
      <c r="CO685" s="161">
        <f t="shared" si="1216"/>
        <v>0</v>
      </c>
      <c r="CP685" s="161">
        <f t="shared" si="1216"/>
        <v>0</v>
      </c>
      <c r="CQ685" s="161">
        <f t="shared" si="1216"/>
        <v>0</v>
      </c>
      <c r="CR685" s="161">
        <f t="shared" si="1216"/>
        <v>0</v>
      </c>
      <c r="CS685" s="161">
        <f t="shared" si="1216"/>
        <v>0</v>
      </c>
      <c r="CT685" s="161">
        <f t="shared" si="1216"/>
        <v>0</v>
      </c>
      <c r="CU685" s="161">
        <f t="shared" si="1216"/>
        <v>0</v>
      </c>
      <c r="CV685" s="161">
        <f t="shared" si="1216"/>
        <v>0</v>
      </c>
      <c r="CW685" s="161">
        <f t="shared" si="1216"/>
        <v>0</v>
      </c>
      <c r="CX685" s="161">
        <f t="shared" si="1216"/>
        <v>0</v>
      </c>
      <c r="CY685" s="161">
        <f t="shared" si="1216"/>
        <v>0</v>
      </c>
      <c r="CZ685" s="161">
        <f t="shared" si="1216"/>
        <v>0</v>
      </c>
      <c r="DA685" s="161">
        <f t="shared" si="1216"/>
        <v>0</v>
      </c>
      <c r="DB685" s="161">
        <f t="shared" si="1216"/>
        <v>0</v>
      </c>
      <c r="DC685" s="161">
        <f t="shared" si="1216"/>
        <v>0</v>
      </c>
      <c r="DD685" s="161">
        <f t="shared" si="1216"/>
        <v>0</v>
      </c>
      <c r="DE685" s="161">
        <f t="shared" si="1216"/>
        <v>0</v>
      </c>
      <c r="DF685" s="161">
        <f t="shared" si="1216"/>
        <v>0</v>
      </c>
      <c r="DG685" s="161">
        <f t="shared" ref="DG685:DV685" si="1217">DG686+DG687+DG692</f>
        <v>0</v>
      </c>
      <c r="DH685" s="161">
        <f t="shared" si="1217"/>
        <v>0</v>
      </c>
      <c r="DI685" s="161">
        <f t="shared" si="1217"/>
        <v>0</v>
      </c>
      <c r="DJ685" s="161">
        <f t="shared" si="1217"/>
        <v>0</v>
      </c>
      <c r="DK685" s="161">
        <f t="shared" si="1217"/>
        <v>0</v>
      </c>
      <c r="DL685" s="161">
        <f t="shared" si="1217"/>
        <v>0</v>
      </c>
      <c r="DM685" s="161">
        <f t="shared" si="1217"/>
        <v>0</v>
      </c>
      <c r="DN685" s="161">
        <f t="shared" si="1217"/>
        <v>0</v>
      </c>
      <c r="DO685" s="161">
        <f t="shared" si="1217"/>
        <v>0</v>
      </c>
      <c r="DP685" s="161">
        <f t="shared" si="1217"/>
        <v>0</v>
      </c>
      <c r="DQ685" s="161">
        <f t="shared" si="1217"/>
        <v>0</v>
      </c>
      <c r="DR685" s="161">
        <f t="shared" si="1217"/>
        <v>0</v>
      </c>
      <c r="DS685" s="161">
        <f t="shared" si="1217"/>
        <v>0</v>
      </c>
      <c r="DT685" s="161">
        <f t="shared" si="1217"/>
        <v>0</v>
      </c>
      <c r="DU685" s="161">
        <f t="shared" si="1217"/>
        <v>0</v>
      </c>
      <c r="DV685" s="161">
        <f t="shared" si="1217"/>
        <v>0</v>
      </c>
      <c r="DW685" s="161"/>
      <c r="DX685" s="162">
        <f t="shared" si="1212"/>
        <v>60000</v>
      </c>
    </row>
    <row r="686" spans="1:128" outlineLevel="1" x14ac:dyDescent="0.2">
      <c r="A686" s="159" t="str">
        <f ca="1">Language!A$974</f>
        <v>график оплаты (без НДС)</v>
      </c>
      <c r="C686" s="178" t="str">
        <f t="shared" ca="1" si="1206"/>
        <v>тыс. руб.</v>
      </c>
      <c r="D686" s="158">
        <v>1</v>
      </c>
      <c r="F686" s="6" t="s">
        <v>3110</v>
      </c>
      <c r="G686" s="161">
        <f t="shared" ref="G686:AL686" si="1218">SUM(G$591,G$621)</f>
        <v>8333</v>
      </c>
      <c r="H686" s="161">
        <f t="shared" si="1218"/>
        <v>2500</v>
      </c>
      <c r="I686" s="161">
        <f t="shared" si="1218"/>
        <v>39167</v>
      </c>
      <c r="J686" s="161">
        <f t="shared" si="1218"/>
        <v>0</v>
      </c>
      <c r="K686" s="161">
        <f t="shared" si="1218"/>
        <v>0</v>
      </c>
      <c r="L686" s="161">
        <f t="shared" si="1218"/>
        <v>0</v>
      </c>
      <c r="M686" s="161">
        <f t="shared" si="1218"/>
        <v>0</v>
      </c>
      <c r="N686" s="161">
        <f t="shared" si="1218"/>
        <v>0</v>
      </c>
      <c r="O686" s="161">
        <f t="shared" si="1218"/>
        <v>0</v>
      </c>
      <c r="P686" s="161">
        <f t="shared" si="1218"/>
        <v>0</v>
      </c>
      <c r="Q686" s="161">
        <f t="shared" si="1218"/>
        <v>0</v>
      </c>
      <c r="R686" s="161">
        <f t="shared" si="1218"/>
        <v>0</v>
      </c>
      <c r="S686" s="161">
        <f t="shared" si="1218"/>
        <v>0</v>
      </c>
      <c r="T686" s="161">
        <f t="shared" si="1218"/>
        <v>0</v>
      </c>
      <c r="U686" s="161">
        <f t="shared" si="1218"/>
        <v>0</v>
      </c>
      <c r="V686" s="161">
        <f t="shared" si="1218"/>
        <v>0</v>
      </c>
      <c r="W686" s="161">
        <f t="shared" si="1218"/>
        <v>0</v>
      </c>
      <c r="X686" s="161">
        <f t="shared" si="1218"/>
        <v>0</v>
      </c>
      <c r="Y686" s="161">
        <f t="shared" si="1218"/>
        <v>0</v>
      </c>
      <c r="Z686" s="161">
        <f t="shared" si="1218"/>
        <v>0</v>
      </c>
      <c r="AA686" s="161">
        <f t="shared" si="1218"/>
        <v>0</v>
      </c>
      <c r="AB686" s="161">
        <f t="shared" si="1218"/>
        <v>0</v>
      </c>
      <c r="AC686" s="161">
        <f t="shared" si="1218"/>
        <v>0</v>
      </c>
      <c r="AD686" s="161">
        <f t="shared" si="1218"/>
        <v>0</v>
      </c>
      <c r="AE686" s="161">
        <f t="shared" si="1218"/>
        <v>0</v>
      </c>
      <c r="AF686" s="161">
        <f t="shared" si="1218"/>
        <v>0</v>
      </c>
      <c r="AG686" s="161">
        <f t="shared" si="1218"/>
        <v>0</v>
      </c>
      <c r="AH686" s="161">
        <f t="shared" si="1218"/>
        <v>0</v>
      </c>
      <c r="AI686" s="161">
        <f t="shared" si="1218"/>
        <v>0</v>
      </c>
      <c r="AJ686" s="161">
        <f t="shared" si="1218"/>
        <v>0</v>
      </c>
      <c r="AK686" s="161">
        <f t="shared" si="1218"/>
        <v>0</v>
      </c>
      <c r="AL686" s="161">
        <f t="shared" si="1218"/>
        <v>0</v>
      </c>
      <c r="AM686" s="161">
        <f t="shared" ref="AM686:BR686" si="1219">SUM(AM$591,AM$621)</f>
        <v>0</v>
      </c>
      <c r="AN686" s="161">
        <f t="shared" si="1219"/>
        <v>0</v>
      </c>
      <c r="AO686" s="161">
        <f t="shared" si="1219"/>
        <v>0</v>
      </c>
      <c r="AP686" s="161">
        <f t="shared" si="1219"/>
        <v>0</v>
      </c>
      <c r="AQ686" s="161">
        <f t="shared" si="1219"/>
        <v>0</v>
      </c>
      <c r="AR686" s="161">
        <f t="shared" si="1219"/>
        <v>0</v>
      </c>
      <c r="AS686" s="161">
        <f t="shared" si="1219"/>
        <v>0</v>
      </c>
      <c r="AT686" s="161">
        <f t="shared" si="1219"/>
        <v>0</v>
      </c>
      <c r="AU686" s="161">
        <f t="shared" si="1219"/>
        <v>0</v>
      </c>
      <c r="AV686" s="161">
        <f t="shared" si="1219"/>
        <v>0</v>
      </c>
      <c r="AW686" s="161">
        <f t="shared" si="1219"/>
        <v>0</v>
      </c>
      <c r="AX686" s="161">
        <f t="shared" si="1219"/>
        <v>0</v>
      </c>
      <c r="AY686" s="161">
        <f t="shared" si="1219"/>
        <v>0</v>
      </c>
      <c r="AZ686" s="161">
        <f t="shared" si="1219"/>
        <v>0</v>
      </c>
      <c r="BA686" s="161">
        <f t="shared" si="1219"/>
        <v>0</v>
      </c>
      <c r="BB686" s="161">
        <f t="shared" si="1219"/>
        <v>0</v>
      </c>
      <c r="BC686" s="161">
        <f t="shared" si="1219"/>
        <v>0</v>
      </c>
      <c r="BD686" s="161">
        <f t="shared" si="1219"/>
        <v>0</v>
      </c>
      <c r="BE686" s="161">
        <f t="shared" si="1219"/>
        <v>0</v>
      </c>
      <c r="BF686" s="161">
        <f t="shared" si="1219"/>
        <v>0</v>
      </c>
      <c r="BG686" s="161">
        <f t="shared" si="1219"/>
        <v>0</v>
      </c>
      <c r="BH686" s="161">
        <f t="shared" si="1219"/>
        <v>0</v>
      </c>
      <c r="BI686" s="161">
        <f t="shared" si="1219"/>
        <v>0</v>
      </c>
      <c r="BJ686" s="161">
        <f t="shared" si="1219"/>
        <v>0</v>
      </c>
      <c r="BK686" s="161">
        <f t="shared" si="1219"/>
        <v>0</v>
      </c>
      <c r="BL686" s="161">
        <f t="shared" si="1219"/>
        <v>0</v>
      </c>
      <c r="BM686" s="161">
        <f t="shared" si="1219"/>
        <v>0</v>
      </c>
      <c r="BN686" s="161">
        <f t="shared" si="1219"/>
        <v>0</v>
      </c>
      <c r="BO686" s="161">
        <f t="shared" si="1219"/>
        <v>0</v>
      </c>
      <c r="BP686" s="161">
        <f t="shared" si="1219"/>
        <v>0</v>
      </c>
      <c r="BQ686" s="161">
        <f t="shared" si="1219"/>
        <v>0</v>
      </c>
      <c r="BR686" s="161">
        <f t="shared" si="1219"/>
        <v>0</v>
      </c>
      <c r="BS686" s="161">
        <f t="shared" ref="BS686:CX686" si="1220">SUM(BS$591,BS$621)</f>
        <v>0</v>
      </c>
      <c r="BT686" s="161">
        <f t="shared" si="1220"/>
        <v>0</v>
      </c>
      <c r="BU686" s="161">
        <f t="shared" si="1220"/>
        <v>0</v>
      </c>
      <c r="BV686" s="161">
        <f t="shared" si="1220"/>
        <v>0</v>
      </c>
      <c r="BW686" s="161">
        <f t="shared" si="1220"/>
        <v>0</v>
      </c>
      <c r="BX686" s="161">
        <f t="shared" si="1220"/>
        <v>0</v>
      </c>
      <c r="BY686" s="161">
        <f t="shared" si="1220"/>
        <v>0</v>
      </c>
      <c r="BZ686" s="161">
        <f t="shared" si="1220"/>
        <v>0</v>
      </c>
      <c r="CA686" s="161">
        <f t="shared" si="1220"/>
        <v>0</v>
      </c>
      <c r="CB686" s="161">
        <f t="shared" si="1220"/>
        <v>0</v>
      </c>
      <c r="CC686" s="161">
        <f t="shared" si="1220"/>
        <v>0</v>
      </c>
      <c r="CD686" s="161">
        <f t="shared" si="1220"/>
        <v>0</v>
      </c>
      <c r="CE686" s="161">
        <f t="shared" si="1220"/>
        <v>0</v>
      </c>
      <c r="CF686" s="161">
        <f t="shared" si="1220"/>
        <v>0</v>
      </c>
      <c r="CG686" s="161">
        <f t="shared" si="1220"/>
        <v>0</v>
      </c>
      <c r="CH686" s="161">
        <f t="shared" si="1220"/>
        <v>0</v>
      </c>
      <c r="CI686" s="161">
        <f t="shared" si="1220"/>
        <v>0</v>
      </c>
      <c r="CJ686" s="161">
        <f t="shared" si="1220"/>
        <v>0</v>
      </c>
      <c r="CK686" s="161">
        <f t="shared" si="1220"/>
        <v>0</v>
      </c>
      <c r="CL686" s="161">
        <f t="shared" si="1220"/>
        <v>0</v>
      </c>
      <c r="CM686" s="161">
        <f t="shared" si="1220"/>
        <v>0</v>
      </c>
      <c r="CN686" s="161">
        <f t="shared" si="1220"/>
        <v>0</v>
      </c>
      <c r="CO686" s="161">
        <f t="shared" si="1220"/>
        <v>0</v>
      </c>
      <c r="CP686" s="161">
        <f t="shared" si="1220"/>
        <v>0</v>
      </c>
      <c r="CQ686" s="161">
        <f t="shared" si="1220"/>
        <v>0</v>
      </c>
      <c r="CR686" s="161">
        <f t="shared" si="1220"/>
        <v>0</v>
      </c>
      <c r="CS686" s="161">
        <f t="shared" si="1220"/>
        <v>0</v>
      </c>
      <c r="CT686" s="161">
        <f t="shared" si="1220"/>
        <v>0</v>
      </c>
      <c r="CU686" s="161">
        <f t="shared" si="1220"/>
        <v>0</v>
      </c>
      <c r="CV686" s="161">
        <f t="shared" si="1220"/>
        <v>0</v>
      </c>
      <c r="CW686" s="161">
        <f t="shared" si="1220"/>
        <v>0</v>
      </c>
      <c r="CX686" s="161">
        <f t="shared" si="1220"/>
        <v>0</v>
      </c>
      <c r="CY686" s="161">
        <f t="shared" ref="CY686:DV686" si="1221">SUM(CY$591,CY$621)</f>
        <v>0</v>
      </c>
      <c r="CZ686" s="161">
        <f t="shared" si="1221"/>
        <v>0</v>
      </c>
      <c r="DA686" s="161">
        <f t="shared" si="1221"/>
        <v>0</v>
      </c>
      <c r="DB686" s="161">
        <f t="shared" si="1221"/>
        <v>0</v>
      </c>
      <c r="DC686" s="161">
        <f t="shared" si="1221"/>
        <v>0</v>
      </c>
      <c r="DD686" s="161">
        <f t="shared" si="1221"/>
        <v>0</v>
      </c>
      <c r="DE686" s="161">
        <f t="shared" si="1221"/>
        <v>0</v>
      </c>
      <c r="DF686" s="161">
        <f t="shared" si="1221"/>
        <v>0</v>
      </c>
      <c r="DG686" s="161">
        <f t="shared" si="1221"/>
        <v>0</v>
      </c>
      <c r="DH686" s="161">
        <f t="shared" si="1221"/>
        <v>0</v>
      </c>
      <c r="DI686" s="161">
        <f t="shared" si="1221"/>
        <v>0</v>
      </c>
      <c r="DJ686" s="161">
        <f t="shared" si="1221"/>
        <v>0</v>
      </c>
      <c r="DK686" s="161">
        <f t="shared" si="1221"/>
        <v>0</v>
      </c>
      <c r="DL686" s="161">
        <f t="shared" si="1221"/>
        <v>0</v>
      </c>
      <c r="DM686" s="161">
        <f t="shared" si="1221"/>
        <v>0</v>
      </c>
      <c r="DN686" s="161">
        <f t="shared" si="1221"/>
        <v>0</v>
      </c>
      <c r="DO686" s="161">
        <f t="shared" si="1221"/>
        <v>0</v>
      </c>
      <c r="DP686" s="161">
        <f t="shared" si="1221"/>
        <v>0</v>
      </c>
      <c r="DQ686" s="161">
        <f t="shared" si="1221"/>
        <v>0</v>
      </c>
      <c r="DR686" s="161">
        <f t="shared" si="1221"/>
        <v>0</v>
      </c>
      <c r="DS686" s="161">
        <f t="shared" si="1221"/>
        <v>0</v>
      </c>
      <c r="DT686" s="161">
        <f t="shared" si="1221"/>
        <v>0</v>
      </c>
      <c r="DU686" s="161">
        <f t="shared" si="1221"/>
        <v>0</v>
      </c>
      <c r="DV686" s="161">
        <f t="shared" si="1221"/>
        <v>0</v>
      </c>
      <c r="DW686" s="161"/>
      <c r="DX686" s="162">
        <f t="shared" si="1212"/>
        <v>50000</v>
      </c>
    </row>
    <row r="687" spans="1:128" outlineLevel="1" x14ac:dyDescent="0.2">
      <c r="A687" s="159" t="str">
        <f ca="1">Language!A$975</f>
        <v>импортная пошлина</v>
      </c>
      <c r="C687" s="178" t="str">
        <f t="shared" ca="1" si="1206"/>
        <v>тыс. руб.</v>
      </c>
      <c r="D687" s="158">
        <v>1</v>
      </c>
      <c r="F687" s="6" t="s">
        <v>3129</v>
      </c>
      <c r="G687" s="161">
        <f t="shared" ref="G687:AL687" si="1222">SUM(G$596,G$626)</f>
        <v>0</v>
      </c>
      <c r="H687" s="161">
        <f t="shared" si="1222"/>
        <v>0</v>
      </c>
      <c r="I687" s="161">
        <f t="shared" si="1222"/>
        <v>0</v>
      </c>
      <c r="J687" s="161">
        <f t="shared" si="1222"/>
        <v>0</v>
      </c>
      <c r="K687" s="161">
        <f t="shared" si="1222"/>
        <v>0</v>
      </c>
      <c r="L687" s="161">
        <f t="shared" si="1222"/>
        <v>0</v>
      </c>
      <c r="M687" s="161">
        <f t="shared" si="1222"/>
        <v>0</v>
      </c>
      <c r="N687" s="161">
        <f t="shared" si="1222"/>
        <v>0</v>
      </c>
      <c r="O687" s="161">
        <f t="shared" si="1222"/>
        <v>0</v>
      </c>
      <c r="P687" s="161">
        <f t="shared" si="1222"/>
        <v>0</v>
      </c>
      <c r="Q687" s="161">
        <f t="shared" si="1222"/>
        <v>0</v>
      </c>
      <c r="R687" s="161">
        <f t="shared" si="1222"/>
        <v>0</v>
      </c>
      <c r="S687" s="161">
        <f t="shared" si="1222"/>
        <v>0</v>
      </c>
      <c r="T687" s="161">
        <f t="shared" si="1222"/>
        <v>0</v>
      </c>
      <c r="U687" s="161">
        <f t="shared" si="1222"/>
        <v>0</v>
      </c>
      <c r="V687" s="161">
        <f t="shared" si="1222"/>
        <v>0</v>
      </c>
      <c r="W687" s="161">
        <f t="shared" si="1222"/>
        <v>0</v>
      </c>
      <c r="X687" s="161">
        <f t="shared" si="1222"/>
        <v>0</v>
      </c>
      <c r="Y687" s="161">
        <f t="shared" si="1222"/>
        <v>0</v>
      </c>
      <c r="Z687" s="161">
        <f t="shared" si="1222"/>
        <v>0</v>
      </c>
      <c r="AA687" s="161">
        <f t="shared" si="1222"/>
        <v>0</v>
      </c>
      <c r="AB687" s="161">
        <f t="shared" si="1222"/>
        <v>0</v>
      </c>
      <c r="AC687" s="161">
        <f t="shared" si="1222"/>
        <v>0</v>
      </c>
      <c r="AD687" s="161">
        <f t="shared" si="1222"/>
        <v>0</v>
      </c>
      <c r="AE687" s="161">
        <f t="shared" si="1222"/>
        <v>0</v>
      </c>
      <c r="AF687" s="161">
        <f t="shared" si="1222"/>
        <v>0</v>
      </c>
      <c r="AG687" s="161">
        <f t="shared" si="1222"/>
        <v>0</v>
      </c>
      <c r="AH687" s="161">
        <f t="shared" si="1222"/>
        <v>0</v>
      </c>
      <c r="AI687" s="161">
        <f t="shared" si="1222"/>
        <v>0</v>
      </c>
      <c r="AJ687" s="161">
        <f t="shared" si="1222"/>
        <v>0</v>
      </c>
      <c r="AK687" s="161">
        <f t="shared" si="1222"/>
        <v>0</v>
      </c>
      <c r="AL687" s="161">
        <f t="shared" si="1222"/>
        <v>0</v>
      </c>
      <c r="AM687" s="161">
        <f t="shared" ref="AM687:BR687" si="1223">SUM(AM$596,AM$626)</f>
        <v>0</v>
      </c>
      <c r="AN687" s="161">
        <f t="shared" si="1223"/>
        <v>0</v>
      </c>
      <c r="AO687" s="161">
        <f t="shared" si="1223"/>
        <v>0</v>
      </c>
      <c r="AP687" s="161">
        <f t="shared" si="1223"/>
        <v>0</v>
      </c>
      <c r="AQ687" s="161">
        <f t="shared" si="1223"/>
        <v>0</v>
      </c>
      <c r="AR687" s="161">
        <f t="shared" si="1223"/>
        <v>0</v>
      </c>
      <c r="AS687" s="161">
        <f t="shared" si="1223"/>
        <v>0</v>
      </c>
      <c r="AT687" s="161">
        <f t="shared" si="1223"/>
        <v>0</v>
      </c>
      <c r="AU687" s="161">
        <f t="shared" si="1223"/>
        <v>0</v>
      </c>
      <c r="AV687" s="161">
        <f t="shared" si="1223"/>
        <v>0</v>
      </c>
      <c r="AW687" s="161">
        <f t="shared" si="1223"/>
        <v>0</v>
      </c>
      <c r="AX687" s="161">
        <f t="shared" si="1223"/>
        <v>0</v>
      </c>
      <c r="AY687" s="161">
        <f t="shared" si="1223"/>
        <v>0</v>
      </c>
      <c r="AZ687" s="161">
        <f t="shared" si="1223"/>
        <v>0</v>
      </c>
      <c r="BA687" s="161">
        <f t="shared" si="1223"/>
        <v>0</v>
      </c>
      <c r="BB687" s="161">
        <f t="shared" si="1223"/>
        <v>0</v>
      </c>
      <c r="BC687" s="161">
        <f t="shared" si="1223"/>
        <v>0</v>
      </c>
      <c r="BD687" s="161">
        <f t="shared" si="1223"/>
        <v>0</v>
      </c>
      <c r="BE687" s="161">
        <f t="shared" si="1223"/>
        <v>0</v>
      </c>
      <c r="BF687" s="161">
        <f t="shared" si="1223"/>
        <v>0</v>
      </c>
      <c r="BG687" s="161">
        <f t="shared" si="1223"/>
        <v>0</v>
      </c>
      <c r="BH687" s="161">
        <f t="shared" si="1223"/>
        <v>0</v>
      </c>
      <c r="BI687" s="161">
        <f t="shared" si="1223"/>
        <v>0</v>
      </c>
      <c r="BJ687" s="161">
        <f t="shared" si="1223"/>
        <v>0</v>
      </c>
      <c r="BK687" s="161">
        <f t="shared" si="1223"/>
        <v>0</v>
      </c>
      <c r="BL687" s="161">
        <f t="shared" si="1223"/>
        <v>0</v>
      </c>
      <c r="BM687" s="161">
        <f t="shared" si="1223"/>
        <v>0</v>
      </c>
      <c r="BN687" s="161">
        <f t="shared" si="1223"/>
        <v>0</v>
      </c>
      <c r="BO687" s="161">
        <f t="shared" si="1223"/>
        <v>0</v>
      </c>
      <c r="BP687" s="161">
        <f t="shared" si="1223"/>
        <v>0</v>
      </c>
      <c r="BQ687" s="161">
        <f t="shared" si="1223"/>
        <v>0</v>
      </c>
      <c r="BR687" s="161">
        <f t="shared" si="1223"/>
        <v>0</v>
      </c>
      <c r="BS687" s="161">
        <f t="shared" ref="BS687:CX687" si="1224">SUM(BS$596,BS$626)</f>
        <v>0</v>
      </c>
      <c r="BT687" s="161">
        <f t="shared" si="1224"/>
        <v>0</v>
      </c>
      <c r="BU687" s="161">
        <f t="shared" si="1224"/>
        <v>0</v>
      </c>
      <c r="BV687" s="161">
        <f t="shared" si="1224"/>
        <v>0</v>
      </c>
      <c r="BW687" s="161">
        <f t="shared" si="1224"/>
        <v>0</v>
      </c>
      <c r="BX687" s="161">
        <f t="shared" si="1224"/>
        <v>0</v>
      </c>
      <c r="BY687" s="161">
        <f t="shared" si="1224"/>
        <v>0</v>
      </c>
      <c r="BZ687" s="161">
        <f t="shared" si="1224"/>
        <v>0</v>
      </c>
      <c r="CA687" s="161">
        <f t="shared" si="1224"/>
        <v>0</v>
      </c>
      <c r="CB687" s="161">
        <f t="shared" si="1224"/>
        <v>0</v>
      </c>
      <c r="CC687" s="161">
        <f t="shared" si="1224"/>
        <v>0</v>
      </c>
      <c r="CD687" s="161">
        <f t="shared" si="1224"/>
        <v>0</v>
      </c>
      <c r="CE687" s="161">
        <f t="shared" si="1224"/>
        <v>0</v>
      </c>
      <c r="CF687" s="161">
        <f t="shared" si="1224"/>
        <v>0</v>
      </c>
      <c r="CG687" s="161">
        <f t="shared" si="1224"/>
        <v>0</v>
      </c>
      <c r="CH687" s="161">
        <f t="shared" si="1224"/>
        <v>0</v>
      </c>
      <c r="CI687" s="161">
        <f t="shared" si="1224"/>
        <v>0</v>
      </c>
      <c r="CJ687" s="161">
        <f t="shared" si="1224"/>
        <v>0</v>
      </c>
      <c r="CK687" s="161">
        <f t="shared" si="1224"/>
        <v>0</v>
      </c>
      <c r="CL687" s="161">
        <f t="shared" si="1224"/>
        <v>0</v>
      </c>
      <c r="CM687" s="161">
        <f t="shared" si="1224"/>
        <v>0</v>
      </c>
      <c r="CN687" s="161">
        <f t="shared" si="1224"/>
        <v>0</v>
      </c>
      <c r="CO687" s="161">
        <f t="shared" si="1224"/>
        <v>0</v>
      </c>
      <c r="CP687" s="161">
        <f t="shared" si="1224"/>
        <v>0</v>
      </c>
      <c r="CQ687" s="161">
        <f t="shared" si="1224"/>
        <v>0</v>
      </c>
      <c r="CR687" s="161">
        <f t="shared" si="1224"/>
        <v>0</v>
      </c>
      <c r="CS687" s="161">
        <f t="shared" si="1224"/>
        <v>0</v>
      </c>
      <c r="CT687" s="161">
        <f t="shared" si="1224"/>
        <v>0</v>
      </c>
      <c r="CU687" s="161">
        <f t="shared" si="1224"/>
        <v>0</v>
      </c>
      <c r="CV687" s="161">
        <f t="shared" si="1224"/>
        <v>0</v>
      </c>
      <c r="CW687" s="161">
        <f t="shared" si="1224"/>
        <v>0</v>
      </c>
      <c r="CX687" s="161">
        <f t="shared" si="1224"/>
        <v>0</v>
      </c>
      <c r="CY687" s="161">
        <f t="shared" ref="CY687:DV687" si="1225">SUM(CY$596,CY$626)</f>
        <v>0</v>
      </c>
      <c r="CZ687" s="161">
        <f t="shared" si="1225"/>
        <v>0</v>
      </c>
      <c r="DA687" s="161">
        <f t="shared" si="1225"/>
        <v>0</v>
      </c>
      <c r="DB687" s="161">
        <f t="shared" si="1225"/>
        <v>0</v>
      </c>
      <c r="DC687" s="161">
        <f t="shared" si="1225"/>
        <v>0</v>
      </c>
      <c r="DD687" s="161">
        <f t="shared" si="1225"/>
        <v>0</v>
      </c>
      <c r="DE687" s="161">
        <f t="shared" si="1225"/>
        <v>0</v>
      </c>
      <c r="DF687" s="161">
        <f t="shared" si="1225"/>
        <v>0</v>
      </c>
      <c r="DG687" s="161">
        <f t="shared" si="1225"/>
        <v>0</v>
      </c>
      <c r="DH687" s="161">
        <f t="shared" si="1225"/>
        <v>0</v>
      </c>
      <c r="DI687" s="161">
        <f t="shared" si="1225"/>
        <v>0</v>
      </c>
      <c r="DJ687" s="161">
        <f t="shared" si="1225"/>
        <v>0</v>
      </c>
      <c r="DK687" s="161">
        <f t="shared" si="1225"/>
        <v>0</v>
      </c>
      <c r="DL687" s="161">
        <f t="shared" si="1225"/>
        <v>0</v>
      </c>
      <c r="DM687" s="161">
        <f t="shared" si="1225"/>
        <v>0</v>
      </c>
      <c r="DN687" s="161">
        <f t="shared" si="1225"/>
        <v>0</v>
      </c>
      <c r="DO687" s="161">
        <f t="shared" si="1225"/>
        <v>0</v>
      </c>
      <c r="DP687" s="161">
        <f t="shared" si="1225"/>
        <v>0</v>
      </c>
      <c r="DQ687" s="161">
        <f t="shared" si="1225"/>
        <v>0</v>
      </c>
      <c r="DR687" s="161">
        <f t="shared" si="1225"/>
        <v>0</v>
      </c>
      <c r="DS687" s="161">
        <f t="shared" si="1225"/>
        <v>0</v>
      </c>
      <c r="DT687" s="161">
        <f t="shared" si="1225"/>
        <v>0</v>
      </c>
      <c r="DU687" s="161">
        <f t="shared" si="1225"/>
        <v>0</v>
      </c>
      <c r="DV687" s="161">
        <f t="shared" si="1225"/>
        <v>0</v>
      </c>
      <c r="DW687" s="161"/>
      <c r="DX687" s="162">
        <f t="shared" si="1212"/>
        <v>0</v>
      </c>
    </row>
    <row r="688" spans="1:128" outlineLevel="1" x14ac:dyDescent="0.2">
      <c r="A688" s="159" t="str">
        <f ca="1">Language!A$976</f>
        <v>незавершенные инвестиции</v>
      </c>
      <c r="C688" s="178" t="str">
        <f t="shared" ca="1" si="1206"/>
        <v>тыс. руб.</v>
      </c>
      <c r="D688" s="158">
        <v>1</v>
      </c>
      <c r="F688" s="6" t="s">
        <v>3130</v>
      </c>
      <c r="G688" s="161">
        <f t="shared" ref="G688:AL688" si="1226">SUM(G$597,G$627)</f>
        <v>0</v>
      </c>
      <c r="H688" s="161">
        <f t="shared" si="1226"/>
        <v>0</v>
      </c>
      <c r="I688" s="161">
        <f t="shared" si="1226"/>
        <v>0</v>
      </c>
      <c r="J688" s="161">
        <f t="shared" si="1226"/>
        <v>0</v>
      </c>
      <c r="K688" s="161">
        <f t="shared" si="1226"/>
        <v>0</v>
      </c>
      <c r="L688" s="161">
        <f t="shared" si="1226"/>
        <v>0</v>
      </c>
      <c r="M688" s="161">
        <f t="shared" si="1226"/>
        <v>0</v>
      </c>
      <c r="N688" s="161">
        <f t="shared" si="1226"/>
        <v>0</v>
      </c>
      <c r="O688" s="161">
        <f t="shared" si="1226"/>
        <v>0</v>
      </c>
      <c r="P688" s="161">
        <f t="shared" si="1226"/>
        <v>0</v>
      </c>
      <c r="Q688" s="161">
        <f t="shared" si="1226"/>
        <v>0</v>
      </c>
      <c r="R688" s="161">
        <f t="shared" si="1226"/>
        <v>0</v>
      </c>
      <c r="S688" s="161">
        <f t="shared" si="1226"/>
        <v>0</v>
      </c>
      <c r="T688" s="161">
        <f t="shared" si="1226"/>
        <v>0</v>
      </c>
      <c r="U688" s="161">
        <f t="shared" si="1226"/>
        <v>0</v>
      </c>
      <c r="V688" s="161">
        <f t="shared" si="1226"/>
        <v>0</v>
      </c>
      <c r="W688" s="161">
        <f t="shared" si="1226"/>
        <v>0</v>
      </c>
      <c r="X688" s="161">
        <f t="shared" si="1226"/>
        <v>0</v>
      </c>
      <c r="Y688" s="161">
        <f t="shared" si="1226"/>
        <v>0</v>
      </c>
      <c r="Z688" s="161">
        <f t="shared" si="1226"/>
        <v>0</v>
      </c>
      <c r="AA688" s="161">
        <f t="shared" si="1226"/>
        <v>0</v>
      </c>
      <c r="AB688" s="161">
        <f t="shared" si="1226"/>
        <v>0</v>
      </c>
      <c r="AC688" s="161">
        <f t="shared" si="1226"/>
        <v>0</v>
      </c>
      <c r="AD688" s="161">
        <f t="shared" si="1226"/>
        <v>0</v>
      </c>
      <c r="AE688" s="161">
        <f t="shared" si="1226"/>
        <v>0</v>
      </c>
      <c r="AF688" s="161">
        <f t="shared" si="1226"/>
        <v>0</v>
      </c>
      <c r="AG688" s="161">
        <f t="shared" si="1226"/>
        <v>0</v>
      </c>
      <c r="AH688" s="161">
        <f t="shared" si="1226"/>
        <v>0</v>
      </c>
      <c r="AI688" s="161">
        <f t="shared" si="1226"/>
        <v>0</v>
      </c>
      <c r="AJ688" s="161">
        <f t="shared" si="1226"/>
        <v>0</v>
      </c>
      <c r="AK688" s="161">
        <f t="shared" si="1226"/>
        <v>0</v>
      </c>
      <c r="AL688" s="161">
        <f t="shared" si="1226"/>
        <v>0</v>
      </c>
      <c r="AM688" s="161">
        <f t="shared" ref="AM688:BR688" si="1227">SUM(AM$597,AM$627)</f>
        <v>0</v>
      </c>
      <c r="AN688" s="161">
        <f t="shared" si="1227"/>
        <v>0</v>
      </c>
      <c r="AO688" s="161">
        <f t="shared" si="1227"/>
        <v>0</v>
      </c>
      <c r="AP688" s="161">
        <f t="shared" si="1227"/>
        <v>0</v>
      </c>
      <c r="AQ688" s="161">
        <f t="shared" si="1227"/>
        <v>0</v>
      </c>
      <c r="AR688" s="161">
        <f t="shared" si="1227"/>
        <v>0</v>
      </c>
      <c r="AS688" s="161">
        <f t="shared" si="1227"/>
        <v>0</v>
      </c>
      <c r="AT688" s="161">
        <f t="shared" si="1227"/>
        <v>0</v>
      </c>
      <c r="AU688" s="161">
        <f t="shared" si="1227"/>
        <v>0</v>
      </c>
      <c r="AV688" s="161">
        <f t="shared" si="1227"/>
        <v>0</v>
      </c>
      <c r="AW688" s="161">
        <f t="shared" si="1227"/>
        <v>0</v>
      </c>
      <c r="AX688" s="161">
        <f t="shared" si="1227"/>
        <v>0</v>
      </c>
      <c r="AY688" s="161">
        <f t="shared" si="1227"/>
        <v>0</v>
      </c>
      <c r="AZ688" s="161">
        <f t="shared" si="1227"/>
        <v>0</v>
      </c>
      <c r="BA688" s="161">
        <f t="shared" si="1227"/>
        <v>0</v>
      </c>
      <c r="BB688" s="161">
        <f t="shared" si="1227"/>
        <v>0</v>
      </c>
      <c r="BC688" s="161">
        <f t="shared" si="1227"/>
        <v>0</v>
      </c>
      <c r="BD688" s="161">
        <f t="shared" si="1227"/>
        <v>0</v>
      </c>
      <c r="BE688" s="161">
        <f t="shared" si="1227"/>
        <v>0</v>
      </c>
      <c r="BF688" s="161">
        <f t="shared" si="1227"/>
        <v>0</v>
      </c>
      <c r="BG688" s="161">
        <f t="shared" si="1227"/>
        <v>0</v>
      </c>
      <c r="BH688" s="161">
        <f t="shared" si="1227"/>
        <v>0</v>
      </c>
      <c r="BI688" s="161">
        <f t="shared" si="1227"/>
        <v>0</v>
      </c>
      <c r="BJ688" s="161">
        <f t="shared" si="1227"/>
        <v>0</v>
      </c>
      <c r="BK688" s="161">
        <f t="shared" si="1227"/>
        <v>0</v>
      </c>
      <c r="BL688" s="161">
        <f t="shared" si="1227"/>
        <v>0</v>
      </c>
      <c r="BM688" s="161">
        <f t="shared" si="1227"/>
        <v>0</v>
      </c>
      <c r="BN688" s="161">
        <f t="shared" si="1227"/>
        <v>0</v>
      </c>
      <c r="BO688" s="161">
        <f t="shared" si="1227"/>
        <v>0</v>
      </c>
      <c r="BP688" s="161">
        <f t="shared" si="1227"/>
        <v>0</v>
      </c>
      <c r="BQ688" s="161">
        <f t="shared" si="1227"/>
        <v>0</v>
      </c>
      <c r="BR688" s="161">
        <f t="shared" si="1227"/>
        <v>0</v>
      </c>
      <c r="BS688" s="161">
        <f t="shared" ref="BS688:CX688" si="1228">SUM(BS$597,BS$627)</f>
        <v>0</v>
      </c>
      <c r="BT688" s="161">
        <f t="shared" si="1228"/>
        <v>0</v>
      </c>
      <c r="BU688" s="161">
        <f t="shared" si="1228"/>
        <v>0</v>
      </c>
      <c r="BV688" s="161">
        <f t="shared" si="1228"/>
        <v>0</v>
      </c>
      <c r="BW688" s="161">
        <f t="shared" si="1228"/>
        <v>0</v>
      </c>
      <c r="BX688" s="161">
        <f t="shared" si="1228"/>
        <v>0</v>
      </c>
      <c r="BY688" s="161">
        <f t="shared" si="1228"/>
        <v>0</v>
      </c>
      <c r="BZ688" s="161">
        <f t="shared" si="1228"/>
        <v>0</v>
      </c>
      <c r="CA688" s="161">
        <f t="shared" si="1228"/>
        <v>0</v>
      </c>
      <c r="CB688" s="161">
        <f t="shared" si="1228"/>
        <v>0</v>
      </c>
      <c r="CC688" s="161">
        <f t="shared" si="1228"/>
        <v>0</v>
      </c>
      <c r="CD688" s="161">
        <f t="shared" si="1228"/>
        <v>0</v>
      </c>
      <c r="CE688" s="161">
        <f t="shared" si="1228"/>
        <v>0</v>
      </c>
      <c r="CF688" s="161">
        <f t="shared" si="1228"/>
        <v>0</v>
      </c>
      <c r="CG688" s="161">
        <f t="shared" si="1228"/>
        <v>0</v>
      </c>
      <c r="CH688" s="161">
        <f t="shared" si="1228"/>
        <v>0</v>
      </c>
      <c r="CI688" s="161">
        <f t="shared" si="1228"/>
        <v>0</v>
      </c>
      <c r="CJ688" s="161">
        <f t="shared" si="1228"/>
        <v>0</v>
      </c>
      <c r="CK688" s="161">
        <f t="shared" si="1228"/>
        <v>0</v>
      </c>
      <c r="CL688" s="161">
        <f t="shared" si="1228"/>
        <v>0</v>
      </c>
      <c r="CM688" s="161">
        <f t="shared" si="1228"/>
        <v>0</v>
      </c>
      <c r="CN688" s="161">
        <f t="shared" si="1228"/>
        <v>0</v>
      </c>
      <c r="CO688" s="161">
        <f t="shared" si="1228"/>
        <v>0</v>
      </c>
      <c r="CP688" s="161">
        <f t="shared" si="1228"/>
        <v>0</v>
      </c>
      <c r="CQ688" s="161">
        <f t="shared" si="1228"/>
        <v>0</v>
      </c>
      <c r="CR688" s="161">
        <f t="shared" si="1228"/>
        <v>0</v>
      </c>
      <c r="CS688" s="161">
        <f t="shared" si="1228"/>
        <v>0</v>
      </c>
      <c r="CT688" s="161">
        <f t="shared" si="1228"/>
        <v>0</v>
      </c>
      <c r="CU688" s="161">
        <f t="shared" si="1228"/>
        <v>0</v>
      </c>
      <c r="CV688" s="161">
        <f t="shared" si="1228"/>
        <v>0</v>
      </c>
      <c r="CW688" s="161">
        <f t="shared" si="1228"/>
        <v>0</v>
      </c>
      <c r="CX688" s="161">
        <f t="shared" si="1228"/>
        <v>0</v>
      </c>
      <c r="CY688" s="161">
        <f t="shared" ref="CY688:DV688" si="1229">SUM(CY$597,CY$627)</f>
        <v>0</v>
      </c>
      <c r="CZ688" s="161">
        <f t="shared" si="1229"/>
        <v>0</v>
      </c>
      <c r="DA688" s="161">
        <f t="shared" si="1229"/>
        <v>0</v>
      </c>
      <c r="DB688" s="161">
        <f t="shared" si="1229"/>
        <v>0</v>
      </c>
      <c r="DC688" s="161">
        <f t="shared" si="1229"/>
        <v>0</v>
      </c>
      <c r="DD688" s="161">
        <f t="shared" si="1229"/>
        <v>0</v>
      </c>
      <c r="DE688" s="161">
        <f t="shared" si="1229"/>
        <v>0</v>
      </c>
      <c r="DF688" s="161">
        <f t="shared" si="1229"/>
        <v>0</v>
      </c>
      <c r="DG688" s="161">
        <f t="shared" si="1229"/>
        <v>0</v>
      </c>
      <c r="DH688" s="161">
        <f t="shared" si="1229"/>
        <v>0</v>
      </c>
      <c r="DI688" s="161">
        <f t="shared" si="1229"/>
        <v>0</v>
      </c>
      <c r="DJ688" s="161">
        <f t="shared" si="1229"/>
        <v>0</v>
      </c>
      <c r="DK688" s="161">
        <f t="shared" si="1229"/>
        <v>0</v>
      </c>
      <c r="DL688" s="161">
        <f t="shared" si="1229"/>
        <v>0</v>
      </c>
      <c r="DM688" s="161">
        <f t="shared" si="1229"/>
        <v>0</v>
      </c>
      <c r="DN688" s="161">
        <f t="shared" si="1229"/>
        <v>0</v>
      </c>
      <c r="DO688" s="161">
        <f t="shared" si="1229"/>
        <v>0</v>
      </c>
      <c r="DP688" s="161">
        <f t="shared" si="1229"/>
        <v>0</v>
      </c>
      <c r="DQ688" s="161">
        <f t="shared" si="1229"/>
        <v>0</v>
      </c>
      <c r="DR688" s="161">
        <f t="shared" si="1229"/>
        <v>0</v>
      </c>
      <c r="DS688" s="161">
        <f t="shared" si="1229"/>
        <v>0</v>
      </c>
      <c r="DT688" s="161">
        <f t="shared" si="1229"/>
        <v>0</v>
      </c>
      <c r="DU688" s="161">
        <f t="shared" si="1229"/>
        <v>0</v>
      </c>
      <c r="DV688" s="161">
        <f t="shared" si="1229"/>
        <v>0</v>
      </c>
      <c r="DW688" s="161"/>
      <c r="DX688" s="162"/>
    </row>
    <row r="689" spans="1:128" outlineLevel="1" x14ac:dyDescent="0.2">
      <c r="A689" s="159" t="str">
        <f ca="1">Language!A$977</f>
        <v>кредиторская задолженность</v>
      </c>
      <c r="C689" s="178" t="str">
        <f t="shared" ca="1" si="1206"/>
        <v>тыс. руб.</v>
      </c>
      <c r="D689" s="158">
        <v>1</v>
      </c>
      <c r="F689" s="6" t="s">
        <v>3131</v>
      </c>
      <c r="G689" s="161">
        <f t="shared" ref="G689:AL689" si="1230">SUM(G$598,G$628)</f>
        <v>50000.4</v>
      </c>
      <c r="H689" s="161">
        <f t="shared" si="1230"/>
        <v>47000.4</v>
      </c>
      <c r="I689" s="161">
        <f t="shared" si="1230"/>
        <v>0</v>
      </c>
      <c r="J689" s="161">
        <f t="shared" si="1230"/>
        <v>0</v>
      </c>
      <c r="K689" s="161">
        <f t="shared" si="1230"/>
        <v>0</v>
      </c>
      <c r="L689" s="161">
        <f t="shared" si="1230"/>
        <v>0</v>
      </c>
      <c r="M689" s="161">
        <f t="shared" si="1230"/>
        <v>0</v>
      </c>
      <c r="N689" s="161">
        <f t="shared" si="1230"/>
        <v>0</v>
      </c>
      <c r="O689" s="161">
        <f t="shared" si="1230"/>
        <v>0</v>
      </c>
      <c r="P689" s="161">
        <f t="shared" si="1230"/>
        <v>0</v>
      </c>
      <c r="Q689" s="161">
        <f t="shared" si="1230"/>
        <v>0</v>
      </c>
      <c r="R689" s="161">
        <f t="shared" si="1230"/>
        <v>0</v>
      </c>
      <c r="S689" s="161">
        <f t="shared" si="1230"/>
        <v>0</v>
      </c>
      <c r="T689" s="161">
        <f t="shared" si="1230"/>
        <v>0</v>
      </c>
      <c r="U689" s="161">
        <f t="shared" si="1230"/>
        <v>0</v>
      </c>
      <c r="V689" s="161">
        <f t="shared" si="1230"/>
        <v>0</v>
      </c>
      <c r="W689" s="161">
        <f t="shared" si="1230"/>
        <v>0</v>
      </c>
      <c r="X689" s="161">
        <f t="shared" si="1230"/>
        <v>0</v>
      </c>
      <c r="Y689" s="161">
        <f t="shared" si="1230"/>
        <v>0</v>
      </c>
      <c r="Z689" s="161">
        <f t="shared" si="1230"/>
        <v>0</v>
      </c>
      <c r="AA689" s="161">
        <f t="shared" si="1230"/>
        <v>0</v>
      </c>
      <c r="AB689" s="161">
        <f t="shared" si="1230"/>
        <v>0</v>
      </c>
      <c r="AC689" s="161">
        <f t="shared" si="1230"/>
        <v>0</v>
      </c>
      <c r="AD689" s="161">
        <f t="shared" si="1230"/>
        <v>0</v>
      </c>
      <c r="AE689" s="161">
        <f t="shared" si="1230"/>
        <v>0</v>
      </c>
      <c r="AF689" s="161">
        <f t="shared" si="1230"/>
        <v>0</v>
      </c>
      <c r="AG689" s="161">
        <f t="shared" si="1230"/>
        <v>0</v>
      </c>
      <c r="AH689" s="161">
        <f t="shared" si="1230"/>
        <v>0</v>
      </c>
      <c r="AI689" s="161">
        <f t="shared" si="1230"/>
        <v>0</v>
      </c>
      <c r="AJ689" s="161">
        <f t="shared" si="1230"/>
        <v>0</v>
      </c>
      <c r="AK689" s="161">
        <f t="shared" si="1230"/>
        <v>0</v>
      </c>
      <c r="AL689" s="161">
        <f t="shared" si="1230"/>
        <v>0</v>
      </c>
      <c r="AM689" s="161">
        <f t="shared" ref="AM689:BR689" si="1231">SUM(AM$598,AM$628)</f>
        <v>0</v>
      </c>
      <c r="AN689" s="161">
        <f t="shared" si="1231"/>
        <v>0</v>
      </c>
      <c r="AO689" s="161">
        <f t="shared" si="1231"/>
        <v>0</v>
      </c>
      <c r="AP689" s="161">
        <f t="shared" si="1231"/>
        <v>0</v>
      </c>
      <c r="AQ689" s="161">
        <f t="shared" si="1231"/>
        <v>0</v>
      </c>
      <c r="AR689" s="161">
        <f t="shared" si="1231"/>
        <v>0</v>
      </c>
      <c r="AS689" s="161">
        <f t="shared" si="1231"/>
        <v>0</v>
      </c>
      <c r="AT689" s="161">
        <f t="shared" si="1231"/>
        <v>0</v>
      </c>
      <c r="AU689" s="161">
        <f t="shared" si="1231"/>
        <v>0</v>
      </c>
      <c r="AV689" s="161">
        <f t="shared" si="1231"/>
        <v>0</v>
      </c>
      <c r="AW689" s="161">
        <f t="shared" si="1231"/>
        <v>0</v>
      </c>
      <c r="AX689" s="161">
        <f t="shared" si="1231"/>
        <v>0</v>
      </c>
      <c r="AY689" s="161">
        <f t="shared" si="1231"/>
        <v>0</v>
      </c>
      <c r="AZ689" s="161">
        <f t="shared" si="1231"/>
        <v>0</v>
      </c>
      <c r="BA689" s="161">
        <f t="shared" si="1231"/>
        <v>0</v>
      </c>
      <c r="BB689" s="161">
        <f t="shared" si="1231"/>
        <v>0</v>
      </c>
      <c r="BC689" s="161">
        <f t="shared" si="1231"/>
        <v>0</v>
      </c>
      <c r="BD689" s="161">
        <f t="shared" si="1231"/>
        <v>0</v>
      </c>
      <c r="BE689" s="161">
        <f t="shared" si="1231"/>
        <v>0</v>
      </c>
      <c r="BF689" s="161">
        <f t="shared" si="1231"/>
        <v>0</v>
      </c>
      <c r="BG689" s="161">
        <f t="shared" si="1231"/>
        <v>0</v>
      </c>
      <c r="BH689" s="161">
        <f t="shared" si="1231"/>
        <v>0</v>
      </c>
      <c r="BI689" s="161">
        <f t="shared" si="1231"/>
        <v>0</v>
      </c>
      <c r="BJ689" s="161">
        <f t="shared" si="1231"/>
        <v>0</v>
      </c>
      <c r="BK689" s="161">
        <f t="shared" si="1231"/>
        <v>0</v>
      </c>
      <c r="BL689" s="161">
        <f t="shared" si="1231"/>
        <v>0</v>
      </c>
      <c r="BM689" s="161">
        <f t="shared" si="1231"/>
        <v>0</v>
      </c>
      <c r="BN689" s="161">
        <f t="shared" si="1231"/>
        <v>0</v>
      </c>
      <c r="BO689" s="161">
        <f t="shared" si="1231"/>
        <v>0</v>
      </c>
      <c r="BP689" s="161">
        <f t="shared" si="1231"/>
        <v>0</v>
      </c>
      <c r="BQ689" s="161">
        <f t="shared" si="1231"/>
        <v>0</v>
      </c>
      <c r="BR689" s="161">
        <f t="shared" si="1231"/>
        <v>0</v>
      </c>
      <c r="BS689" s="161">
        <f t="shared" ref="BS689:CX689" si="1232">SUM(BS$598,BS$628)</f>
        <v>0</v>
      </c>
      <c r="BT689" s="161">
        <f t="shared" si="1232"/>
        <v>0</v>
      </c>
      <c r="BU689" s="161">
        <f t="shared" si="1232"/>
        <v>0</v>
      </c>
      <c r="BV689" s="161">
        <f t="shared" si="1232"/>
        <v>0</v>
      </c>
      <c r="BW689" s="161">
        <f t="shared" si="1232"/>
        <v>0</v>
      </c>
      <c r="BX689" s="161">
        <f t="shared" si="1232"/>
        <v>0</v>
      </c>
      <c r="BY689" s="161">
        <f t="shared" si="1232"/>
        <v>0</v>
      </c>
      <c r="BZ689" s="161">
        <f t="shared" si="1232"/>
        <v>0</v>
      </c>
      <c r="CA689" s="161">
        <f t="shared" si="1232"/>
        <v>0</v>
      </c>
      <c r="CB689" s="161">
        <f t="shared" si="1232"/>
        <v>0</v>
      </c>
      <c r="CC689" s="161">
        <f t="shared" si="1232"/>
        <v>0</v>
      </c>
      <c r="CD689" s="161">
        <f t="shared" si="1232"/>
        <v>0</v>
      </c>
      <c r="CE689" s="161">
        <f t="shared" si="1232"/>
        <v>0</v>
      </c>
      <c r="CF689" s="161">
        <f t="shared" si="1232"/>
        <v>0</v>
      </c>
      <c r="CG689" s="161">
        <f t="shared" si="1232"/>
        <v>0</v>
      </c>
      <c r="CH689" s="161">
        <f t="shared" si="1232"/>
        <v>0</v>
      </c>
      <c r="CI689" s="161">
        <f t="shared" si="1232"/>
        <v>0</v>
      </c>
      <c r="CJ689" s="161">
        <f t="shared" si="1232"/>
        <v>0</v>
      </c>
      <c r="CK689" s="161">
        <f t="shared" si="1232"/>
        <v>0</v>
      </c>
      <c r="CL689" s="161">
        <f t="shared" si="1232"/>
        <v>0</v>
      </c>
      <c r="CM689" s="161">
        <f t="shared" si="1232"/>
        <v>0</v>
      </c>
      <c r="CN689" s="161">
        <f t="shared" si="1232"/>
        <v>0</v>
      </c>
      <c r="CO689" s="161">
        <f t="shared" si="1232"/>
        <v>0</v>
      </c>
      <c r="CP689" s="161">
        <f t="shared" si="1232"/>
        <v>0</v>
      </c>
      <c r="CQ689" s="161">
        <f t="shared" si="1232"/>
        <v>0</v>
      </c>
      <c r="CR689" s="161">
        <f t="shared" si="1232"/>
        <v>0</v>
      </c>
      <c r="CS689" s="161">
        <f t="shared" si="1232"/>
        <v>0</v>
      </c>
      <c r="CT689" s="161">
        <f t="shared" si="1232"/>
        <v>0</v>
      </c>
      <c r="CU689" s="161">
        <f t="shared" si="1232"/>
        <v>0</v>
      </c>
      <c r="CV689" s="161">
        <f t="shared" si="1232"/>
        <v>0</v>
      </c>
      <c r="CW689" s="161">
        <f t="shared" si="1232"/>
        <v>0</v>
      </c>
      <c r="CX689" s="161">
        <f t="shared" si="1232"/>
        <v>0</v>
      </c>
      <c r="CY689" s="161">
        <f t="shared" ref="CY689:DV689" si="1233">SUM(CY$598,CY$628)</f>
        <v>0</v>
      </c>
      <c r="CZ689" s="161">
        <f t="shared" si="1233"/>
        <v>0</v>
      </c>
      <c r="DA689" s="161">
        <f t="shared" si="1233"/>
        <v>0</v>
      </c>
      <c r="DB689" s="161">
        <f t="shared" si="1233"/>
        <v>0</v>
      </c>
      <c r="DC689" s="161">
        <f t="shared" si="1233"/>
        <v>0</v>
      </c>
      <c r="DD689" s="161">
        <f t="shared" si="1233"/>
        <v>0</v>
      </c>
      <c r="DE689" s="161">
        <f t="shared" si="1233"/>
        <v>0</v>
      </c>
      <c r="DF689" s="161">
        <f t="shared" si="1233"/>
        <v>0</v>
      </c>
      <c r="DG689" s="161">
        <f t="shared" si="1233"/>
        <v>0</v>
      </c>
      <c r="DH689" s="161">
        <f t="shared" si="1233"/>
        <v>0</v>
      </c>
      <c r="DI689" s="161">
        <f t="shared" si="1233"/>
        <v>0</v>
      </c>
      <c r="DJ689" s="161">
        <f t="shared" si="1233"/>
        <v>0</v>
      </c>
      <c r="DK689" s="161">
        <f t="shared" si="1233"/>
        <v>0</v>
      </c>
      <c r="DL689" s="161">
        <f t="shared" si="1233"/>
        <v>0</v>
      </c>
      <c r="DM689" s="161">
        <f t="shared" si="1233"/>
        <v>0</v>
      </c>
      <c r="DN689" s="161">
        <f t="shared" si="1233"/>
        <v>0</v>
      </c>
      <c r="DO689" s="161">
        <f t="shared" si="1233"/>
        <v>0</v>
      </c>
      <c r="DP689" s="161">
        <f t="shared" si="1233"/>
        <v>0</v>
      </c>
      <c r="DQ689" s="161">
        <f t="shared" si="1233"/>
        <v>0</v>
      </c>
      <c r="DR689" s="161">
        <f t="shared" si="1233"/>
        <v>0</v>
      </c>
      <c r="DS689" s="161">
        <f t="shared" si="1233"/>
        <v>0</v>
      </c>
      <c r="DT689" s="161">
        <f t="shared" si="1233"/>
        <v>0</v>
      </c>
      <c r="DU689" s="161">
        <f t="shared" si="1233"/>
        <v>0</v>
      </c>
      <c r="DV689" s="161">
        <f t="shared" si="1233"/>
        <v>0</v>
      </c>
      <c r="DW689" s="161"/>
      <c r="DX689" s="162"/>
    </row>
    <row r="690" spans="1:128" outlineLevel="1" x14ac:dyDescent="0.2">
      <c r="A690" s="159" t="str">
        <f ca="1">Language!A$978</f>
        <v>амортизация (бухгалтерская)</v>
      </c>
      <c r="C690" s="178" t="str">
        <f t="shared" ca="1" si="1206"/>
        <v>тыс. руб.</v>
      </c>
      <c r="D690" s="158">
        <v>1</v>
      </c>
      <c r="F690" s="6" t="s">
        <v>3132</v>
      </c>
      <c r="G690" s="161"/>
      <c r="H690" s="161"/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>
        <v>395</v>
      </c>
      <c r="T690" s="161">
        <v>417</v>
      </c>
      <c r="U690" s="161">
        <v>417</v>
      </c>
      <c r="V690" s="161">
        <v>417</v>
      </c>
      <c r="W690" s="161">
        <v>417</v>
      </c>
      <c r="X690" s="161">
        <v>417</v>
      </c>
      <c r="Y690" s="161">
        <v>417</v>
      </c>
      <c r="Z690" s="161">
        <v>417</v>
      </c>
      <c r="AA690" s="161">
        <v>417</v>
      </c>
      <c r="AB690" s="161">
        <v>417</v>
      </c>
      <c r="AC690" s="161">
        <f t="shared" ref="AC690:AL690" ca="1" si="1234">SUM(AC$600,AC$630)</f>
        <v>416.66666666666663</v>
      </c>
      <c r="AD690" s="161">
        <f t="shared" ca="1" si="1234"/>
        <v>416.66666666666663</v>
      </c>
      <c r="AE690" s="161">
        <f t="shared" ca="1" si="1234"/>
        <v>416.66666666666663</v>
      </c>
      <c r="AF690" s="161">
        <f t="shared" ca="1" si="1234"/>
        <v>416.66666666666663</v>
      </c>
      <c r="AG690" s="161">
        <f t="shared" ca="1" si="1234"/>
        <v>416.66666666666663</v>
      </c>
      <c r="AH690" s="161">
        <f t="shared" ca="1" si="1234"/>
        <v>416.66666666666663</v>
      </c>
      <c r="AI690" s="161">
        <f t="shared" ca="1" si="1234"/>
        <v>416.66666666666663</v>
      </c>
      <c r="AJ690" s="161">
        <f t="shared" ca="1" si="1234"/>
        <v>416.66666666666663</v>
      </c>
      <c r="AK690" s="161">
        <f t="shared" ca="1" si="1234"/>
        <v>416.66666666666663</v>
      </c>
      <c r="AL690" s="161">
        <f t="shared" ca="1" si="1234"/>
        <v>416.66666666666663</v>
      </c>
      <c r="AM690" s="161">
        <f t="shared" ref="AM690:BR690" ca="1" si="1235">SUM(AM$600,AM$630)</f>
        <v>416.66666666666663</v>
      </c>
      <c r="AN690" s="161">
        <f t="shared" ca="1" si="1235"/>
        <v>416.66666666666663</v>
      </c>
      <c r="AO690" s="161">
        <f t="shared" ca="1" si="1235"/>
        <v>416.66666666666663</v>
      </c>
      <c r="AP690" s="161">
        <f t="shared" ca="1" si="1235"/>
        <v>416.66666666666663</v>
      </c>
      <c r="AQ690" s="161">
        <f t="shared" ca="1" si="1235"/>
        <v>416.66666666666663</v>
      </c>
      <c r="AR690" s="161">
        <f t="shared" ca="1" si="1235"/>
        <v>416.66666666666663</v>
      </c>
      <c r="AS690" s="161">
        <f t="shared" ca="1" si="1235"/>
        <v>416.66666666666663</v>
      </c>
      <c r="AT690" s="161">
        <f t="shared" ca="1" si="1235"/>
        <v>416.66666666666663</v>
      </c>
      <c r="AU690" s="161">
        <f t="shared" ca="1" si="1235"/>
        <v>416.66666666666663</v>
      </c>
      <c r="AV690" s="161">
        <f t="shared" ca="1" si="1235"/>
        <v>416.66666666666663</v>
      </c>
      <c r="AW690" s="161">
        <f t="shared" ca="1" si="1235"/>
        <v>416.66666666666663</v>
      </c>
      <c r="AX690" s="161">
        <f t="shared" ca="1" si="1235"/>
        <v>416.66666666666663</v>
      </c>
      <c r="AY690" s="161">
        <f t="shared" ca="1" si="1235"/>
        <v>416.66666666666663</v>
      </c>
      <c r="AZ690" s="161">
        <f t="shared" ca="1" si="1235"/>
        <v>416.66666666666663</v>
      </c>
      <c r="BA690" s="161">
        <f t="shared" ca="1" si="1235"/>
        <v>416.66666666666663</v>
      </c>
      <c r="BB690" s="161">
        <f t="shared" ca="1" si="1235"/>
        <v>416.66666666666663</v>
      </c>
      <c r="BC690" s="161">
        <f t="shared" ca="1" si="1235"/>
        <v>416.66666666666663</v>
      </c>
      <c r="BD690" s="161">
        <f t="shared" ca="1" si="1235"/>
        <v>416.66666666666663</v>
      </c>
      <c r="BE690" s="161">
        <f t="shared" ca="1" si="1235"/>
        <v>416.66666666666663</v>
      </c>
      <c r="BF690" s="161">
        <f t="shared" ca="1" si="1235"/>
        <v>416.66666666666663</v>
      </c>
      <c r="BG690" s="161">
        <f t="shared" ca="1" si="1235"/>
        <v>416.66666666666663</v>
      </c>
      <c r="BH690" s="161">
        <f t="shared" ca="1" si="1235"/>
        <v>416.66666666666663</v>
      </c>
      <c r="BI690" s="161">
        <f t="shared" ca="1" si="1235"/>
        <v>416.66666666666663</v>
      </c>
      <c r="BJ690" s="161">
        <f t="shared" ca="1" si="1235"/>
        <v>416.66666666666663</v>
      </c>
      <c r="BK690" s="161">
        <f t="shared" ca="1" si="1235"/>
        <v>416.66666666666663</v>
      </c>
      <c r="BL690" s="161">
        <f t="shared" ca="1" si="1235"/>
        <v>416.66666666666663</v>
      </c>
      <c r="BM690" s="161">
        <f t="shared" ca="1" si="1235"/>
        <v>416.66666666666663</v>
      </c>
      <c r="BN690" s="161">
        <f t="shared" ca="1" si="1235"/>
        <v>416.66666666666663</v>
      </c>
      <c r="BO690" s="161">
        <f t="shared" ca="1" si="1235"/>
        <v>416.66666666666663</v>
      </c>
      <c r="BP690" s="161">
        <f t="shared" ca="1" si="1235"/>
        <v>416.66666666666663</v>
      </c>
      <c r="BQ690" s="161">
        <f t="shared" ca="1" si="1235"/>
        <v>416.66666666666663</v>
      </c>
      <c r="BR690" s="161">
        <f t="shared" ca="1" si="1235"/>
        <v>416.66666666666663</v>
      </c>
      <c r="BS690" s="161">
        <f t="shared" ref="BS690:CX690" ca="1" si="1236">SUM(BS$600,BS$630)</f>
        <v>416.66666666666663</v>
      </c>
      <c r="BT690" s="161">
        <f t="shared" ca="1" si="1236"/>
        <v>416.66666666666663</v>
      </c>
      <c r="BU690" s="161">
        <f t="shared" ca="1" si="1236"/>
        <v>416.66666666666663</v>
      </c>
      <c r="BV690" s="161">
        <f t="shared" ca="1" si="1236"/>
        <v>416.66666666666663</v>
      </c>
      <c r="BW690" s="161">
        <f t="shared" ca="1" si="1236"/>
        <v>416.66666666666663</v>
      </c>
      <c r="BX690" s="161">
        <f t="shared" ca="1" si="1236"/>
        <v>416.66666666666663</v>
      </c>
      <c r="BY690" s="161">
        <f t="shared" ca="1" si="1236"/>
        <v>416.66666666666663</v>
      </c>
      <c r="BZ690" s="161">
        <f t="shared" ca="1" si="1236"/>
        <v>416.66666666666663</v>
      </c>
      <c r="CA690" s="161">
        <f t="shared" ca="1" si="1236"/>
        <v>416.66666666666663</v>
      </c>
      <c r="CB690" s="161">
        <f t="shared" ca="1" si="1236"/>
        <v>416.66666666666663</v>
      </c>
      <c r="CC690" s="161">
        <f t="shared" ca="1" si="1236"/>
        <v>416.66666666666663</v>
      </c>
      <c r="CD690" s="161">
        <f t="shared" ca="1" si="1236"/>
        <v>416.66666666666663</v>
      </c>
      <c r="CE690" s="161">
        <f t="shared" ca="1" si="1236"/>
        <v>416.66666666666663</v>
      </c>
      <c r="CF690" s="161">
        <f t="shared" ca="1" si="1236"/>
        <v>416.66666666666663</v>
      </c>
      <c r="CG690" s="161">
        <f t="shared" ca="1" si="1236"/>
        <v>416.66666666666663</v>
      </c>
      <c r="CH690" s="161">
        <f t="shared" ca="1" si="1236"/>
        <v>416.66666666666663</v>
      </c>
      <c r="CI690" s="161">
        <f t="shared" ca="1" si="1236"/>
        <v>416.66666666666663</v>
      </c>
      <c r="CJ690" s="161">
        <f t="shared" ca="1" si="1236"/>
        <v>416.66666666666663</v>
      </c>
      <c r="CK690" s="161">
        <f t="shared" ca="1" si="1236"/>
        <v>416.66666666666663</v>
      </c>
      <c r="CL690" s="161">
        <f t="shared" ca="1" si="1236"/>
        <v>416.66666666666663</v>
      </c>
      <c r="CM690" s="161">
        <f t="shared" ca="1" si="1236"/>
        <v>416.66666666666663</v>
      </c>
      <c r="CN690" s="161">
        <f t="shared" ca="1" si="1236"/>
        <v>416.66666666666663</v>
      </c>
      <c r="CO690" s="161">
        <f t="shared" ca="1" si="1236"/>
        <v>416.66666666666663</v>
      </c>
      <c r="CP690" s="161">
        <f t="shared" ca="1" si="1236"/>
        <v>416.66666666666663</v>
      </c>
      <c r="CQ690" s="161">
        <f t="shared" ca="1" si="1236"/>
        <v>416.66666666666663</v>
      </c>
      <c r="CR690" s="161">
        <f t="shared" ca="1" si="1236"/>
        <v>416.66666666666663</v>
      </c>
      <c r="CS690" s="161">
        <f t="shared" ca="1" si="1236"/>
        <v>416.66666666666663</v>
      </c>
      <c r="CT690" s="161">
        <f t="shared" ca="1" si="1236"/>
        <v>416.66666666666663</v>
      </c>
      <c r="CU690" s="161">
        <f t="shared" ca="1" si="1236"/>
        <v>416.66666666666663</v>
      </c>
      <c r="CV690" s="161">
        <f t="shared" ca="1" si="1236"/>
        <v>416.66666666666663</v>
      </c>
      <c r="CW690" s="161">
        <f t="shared" ca="1" si="1236"/>
        <v>416.66666666666663</v>
      </c>
      <c r="CX690" s="161">
        <f t="shared" ca="1" si="1236"/>
        <v>416.66666666666663</v>
      </c>
      <c r="CY690" s="161">
        <f t="shared" ref="CY690:DV690" ca="1" si="1237">SUM(CY$600,CY$630)</f>
        <v>416.66666666666663</v>
      </c>
      <c r="CZ690" s="161">
        <f t="shared" ca="1" si="1237"/>
        <v>416.66666666666663</v>
      </c>
      <c r="DA690" s="161">
        <f t="shared" ca="1" si="1237"/>
        <v>416.66666666666663</v>
      </c>
      <c r="DB690" s="161">
        <f t="shared" ca="1" si="1237"/>
        <v>416.66666666666663</v>
      </c>
      <c r="DC690" s="161">
        <f t="shared" ca="1" si="1237"/>
        <v>416.66666666666663</v>
      </c>
      <c r="DD690" s="161">
        <f t="shared" ca="1" si="1237"/>
        <v>416.66666666666663</v>
      </c>
      <c r="DE690" s="161">
        <f t="shared" ca="1" si="1237"/>
        <v>416.66666666666663</v>
      </c>
      <c r="DF690" s="161">
        <f t="shared" ca="1" si="1237"/>
        <v>416.66666666666663</v>
      </c>
      <c r="DG690" s="161">
        <f t="shared" ca="1" si="1237"/>
        <v>416.66666666666663</v>
      </c>
      <c r="DH690" s="161">
        <f t="shared" ca="1" si="1237"/>
        <v>416.66666666666663</v>
      </c>
      <c r="DI690" s="161">
        <f t="shared" ca="1" si="1237"/>
        <v>416.66666666666663</v>
      </c>
      <c r="DJ690" s="161">
        <f t="shared" ca="1" si="1237"/>
        <v>416.66666666666663</v>
      </c>
      <c r="DK690" s="161">
        <f t="shared" ca="1" si="1237"/>
        <v>416.66666666666663</v>
      </c>
      <c r="DL690" s="161">
        <f t="shared" ca="1" si="1237"/>
        <v>416.66666666666663</v>
      </c>
      <c r="DM690" s="161">
        <f t="shared" ca="1" si="1237"/>
        <v>416.66666666666663</v>
      </c>
      <c r="DN690" s="161">
        <f t="shared" ca="1" si="1237"/>
        <v>416.66666666666663</v>
      </c>
      <c r="DO690" s="161">
        <f t="shared" ca="1" si="1237"/>
        <v>416.66666666666663</v>
      </c>
      <c r="DP690" s="161">
        <f t="shared" ca="1" si="1237"/>
        <v>416.66666666666663</v>
      </c>
      <c r="DQ690" s="161">
        <f t="shared" ca="1" si="1237"/>
        <v>416.66666666666663</v>
      </c>
      <c r="DR690" s="161">
        <f t="shared" ca="1" si="1237"/>
        <v>416.66666666666663</v>
      </c>
      <c r="DS690" s="161">
        <f t="shared" ca="1" si="1237"/>
        <v>416.66666666666663</v>
      </c>
      <c r="DT690" s="161">
        <f t="shared" ca="1" si="1237"/>
        <v>416.66666666666663</v>
      </c>
      <c r="DU690" s="161">
        <f t="shared" ca="1" si="1237"/>
        <v>416.66666666666663</v>
      </c>
      <c r="DV690" s="161">
        <f t="shared" ca="1" si="1237"/>
        <v>416.66666666661786</v>
      </c>
      <c r="DW690" s="161"/>
      <c r="DX690" s="162">
        <f ca="1">SUM(G690:DW690)</f>
        <v>44981.333333333256</v>
      </c>
    </row>
    <row r="691" spans="1:128" outlineLevel="1" x14ac:dyDescent="0.2">
      <c r="A691" s="159" t="str">
        <f ca="1">Language!A$979</f>
        <v>балансовая стоимость (бухгалтерская)</v>
      </c>
      <c r="C691" s="178" t="str">
        <f t="shared" ca="1" si="1206"/>
        <v>тыс. руб.</v>
      </c>
      <c r="D691" s="158">
        <v>1</v>
      </c>
      <c r="F691" s="6" t="s">
        <v>3133</v>
      </c>
      <c r="G691" s="161">
        <f t="shared" ref="G691:AL691" ca="1" si="1238">SUM(G$601,G$631)</f>
        <v>49583.333333333328</v>
      </c>
      <c r="H691" s="161">
        <f t="shared" ca="1" si="1238"/>
        <v>49166.666666666672</v>
      </c>
      <c r="I691" s="161">
        <f t="shared" ca="1" si="1238"/>
        <v>48750</v>
      </c>
      <c r="J691" s="161">
        <f t="shared" ca="1" si="1238"/>
        <v>48333.333333333328</v>
      </c>
      <c r="K691" s="161">
        <f t="shared" ca="1" si="1238"/>
        <v>47916.666666666672</v>
      </c>
      <c r="L691" s="161">
        <f t="shared" ca="1" si="1238"/>
        <v>47500</v>
      </c>
      <c r="M691" s="161">
        <f t="shared" ca="1" si="1238"/>
        <v>47083.333333333328</v>
      </c>
      <c r="N691" s="161">
        <f t="shared" ca="1" si="1238"/>
        <v>46666.666666666672</v>
      </c>
      <c r="O691" s="161">
        <f t="shared" ca="1" si="1238"/>
        <v>46250</v>
      </c>
      <c r="P691" s="161">
        <f t="shared" ca="1" si="1238"/>
        <v>45833.333333333328</v>
      </c>
      <c r="Q691" s="161">
        <f t="shared" ca="1" si="1238"/>
        <v>45416.666666666672</v>
      </c>
      <c r="R691" s="161">
        <f t="shared" ca="1" si="1238"/>
        <v>45000</v>
      </c>
      <c r="S691" s="161">
        <f t="shared" ca="1" si="1238"/>
        <v>44583.333333333328</v>
      </c>
      <c r="T691" s="161">
        <f t="shared" ca="1" si="1238"/>
        <v>44166.666666666672</v>
      </c>
      <c r="U691" s="161">
        <f t="shared" ca="1" si="1238"/>
        <v>43750</v>
      </c>
      <c r="V691" s="161">
        <f t="shared" ca="1" si="1238"/>
        <v>43333.333333333336</v>
      </c>
      <c r="W691" s="161">
        <f t="shared" ca="1" si="1238"/>
        <v>42916.666666666672</v>
      </c>
      <c r="X691" s="161">
        <f t="shared" ca="1" si="1238"/>
        <v>42500</v>
      </c>
      <c r="Y691" s="161">
        <f t="shared" ca="1" si="1238"/>
        <v>42083.333333333336</v>
      </c>
      <c r="Z691" s="161">
        <f t="shared" ca="1" si="1238"/>
        <v>41666.666666666672</v>
      </c>
      <c r="AA691" s="161">
        <f t="shared" ca="1" si="1238"/>
        <v>41250</v>
      </c>
      <c r="AB691" s="161">
        <f t="shared" ca="1" si="1238"/>
        <v>40833.333333333336</v>
      </c>
      <c r="AC691" s="161">
        <f t="shared" ca="1" si="1238"/>
        <v>40416.666666666672</v>
      </c>
      <c r="AD691" s="161">
        <f t="shared" ca="1" si="1238"/>
        <v>40000</v>
      </c>
      <c r="AE691" s="161">
        <f t="shared" ca="1" si="1238"/>
        <v>39583.333333333328</v>
      </c>
      <c r="AF691" s="161">
        <f t="shared" ca="1" si="1238"/>
        <v>39166.666666666664</v>
      </c>
      <c r="AG691" s="161">
        <f t="shared" ca="1" si="1238"/>
        <v>38750</v>
      </c>
      <c r="AH691" s="161">
        <f t="shared" ca="1" si="1238"/>
        <v>38333.333333333328</v>
      </c>
      <c r="AI691" s="161">
        <f t="shared" ca="1" si="1238"/>
        <v>37916.666666666664</v>
      </c>
      <c r="AJ691" s="161">
        <f t="shared" ca="1" si="1238"/>
        <v>37500</v>
      </c>
      <c r="AK691" s="161">
        <f t="shared" ca="1" si="1238"/>
        <v>37083.333333333328</v>
      </c>
      <c r="AL691" s="161">
        <f t="shared" ca="1" si="1238"/>
        <v>36666.666666666664</v>
      </c>
      <c r="AM691" s="161">
        <f t="shared" ref="AM691:BR691" ca="1" si="1239">SUM(AM$601,AM$631)</f>
        <v>36249.999999999993</v>
      </c>
      <c r="AN691" s="161">
        <f t="shared" ca="1" si="1239"/>
        <v>35833.333333333321</v>
      </c>
      <c r="AO691" s="161">
        <f t="shared" ca="1" si="1239"/>
        <v>35416.666666666664</v>
      </c>
      <c r="AP691" s="161">
        <f t="shared" ca="1" si="1239"/>
        <v>34999.999999999993</v>
      </c>
      <c r="AQ691" s="161">
        <f t="shared" ca="1" si="1239"/>
        <v>34583.333333333321</v>
      </c>
      <c r="AR691" s="161">
        <f t="shared" ca="1" si="1239"/>
        <v>34166.666666666657</v>
      </c>
      <c r="AS691" s="161">
        <f t="shared" ca="1" si="1239"/>
        <v>33749.999999999993</v>
      </c>
      <c r="AT691" s="161">
        <f t="shared" ca="1" si="1239"/>
        <v>33333.333333333321</v>
      </c>
      <c r="AU691" s="161">
        <f t="shared" ca="1" si="1239"/>
        <v>32916.666666666657</v>
      </c>
      <c r="AV691" s="161">
        <f t="shared" ca="1" si="1239"/>
        <v>32499.999999999989</v>
      </c>
      <c r="AW691" s="161">
        <f t="shared" ca="1" si="1239"/>
        <v>32083.333333333321</v>
      </c>
      <c r="AX691" s="161">
        <f t="shared" ca="1" si="1239"/>
        <v>31666.666666666657</v>
      </c>
      <c r="AY691" s="161">
        <f t="shared" ca="1" si="1239"/>
        <v>31249.999999999993</v>
      </c>
      <c r="AZ691" s="161">
        <f t="shared" ca="1" si="1239"/>
        <v>30833.333333333328</v>
      </c>
      <c r="BA691" s="161">
        <f t="shared" ca="1" si="1239"/>
        <v>30416.666666666661</v>
      </c>
      <c r="BB691" s="161">
        <f t="shared" ca="1" si="1239"/>
        <v>29999.999999999996</v>
      </c>
      <c r="BC691" s="161">
        <f t="shared" ca="1" si="1239"/>
        <v>29583.333333333328</v>
      </c>
      <c r="BD691" s="161">
        <f t="shared" ca="1" si="1239"/>
        <v>29166.666666666664</v>
      </c>
      <c r="BE691" s="161">
        <f t="shared" ca="1" si="1239"/>
        <v>28750</v>
      </c>
      <c r="BF691" s="161">
        <f t="shared" ca="1" si="1239"/>
        <v>28333.333333333336</v>
      </c>
      <c r="BG691" s="161">
        <f t="shared" ca="1" si="1239"/>
        <v>27916.666666666668</v>
      </c>
      <c r="BH691" s="161">
        <f t="shared" ca="1" si="1239"/>
        <v>27500.000000000004</v>
      </c>
      <c r="BI691" s="161">
        <f t="shared" ca="1" si="1239"/>
        <v>27083.333333333339</v>
      </c>
      <c r="BJ691" s="161">
        <f t="shared" ca="1" si="1239"/>
        <v>26666.666666666672</v>
      </c>
      <c r="BK691" s="161">
        <f t="shared" ca="1" si="1239"/>
        <v>26250.000000000007</v>
      </c>
      <c r="BL691" s="161">
        <f t="shared" ca="1" si="1239"/>
        <v>25833.333333333343</v>
      </c>
      <c r="BM691" s="161">
        <f t="shared" ca="1" si="1239"/>
        <v>25416.666666666675</v>
      </c>
      <c r="BN691" s="161">
        <f t="shared" ca="1" si="1239"/>
        <v>25000.000000000011</v>
      </c>
      <c r="BO691" s="161">
        <f t="shared" ca="1" si="1239"/>
        <v>24583.333333333347</v>
      </c>
      <c r="BP691" s="161">
        <f t="shared" ca="1" si="1239"/>
        <v>24166.666666666679</v>
      </c>
      <c r="BQ691" s="161">
        <f t="shared" ca="1" si="1239"/>
        <v>23750.000000000015</v>
      </c>
      <c r="BR691" s="161">
        <f t="shared" ca="1" si="1239"/>
        <v>23333.33333333335</v>
      </c>
      <c r="BS691" s="161">
        <f t="shared" ref="BS691:CX691" ca="1" si="1240">SUM(BS$601,BS$631)</f>
        <v>22916.666666666682</v>
      </c>
      <c r="BT691" s="161">
        <f t="shared" ca="1" si="1240"/>
        <v>22500.000000000018</v>
      </c>
      <c r="BU691" s="161">
        <f t="shared" ca="1" si="1240"/>
        <v>22083.333333333354</v>
      </c>
      <c r="BV691" s="161">
        <f t="shared" ca="1" si="1240"/>
        <v>21666.666666666686</v>
      </c>
      <c r="BW691" s="161">
        <f t="shared" ca="1" si="1240"/>
        <v>21250.000000000022</v>
      </c>
      <c r="BX691" s="161">
        <f t="shared" ca="1" si="1240"/>
        <v>20833.333333333358</v>
      </c>
      <c r="BY691" s="161">
        <f t="shared" ca="1" si="1240"/>
        <v>20416.666666666693</v>
      </c>
      <c r="BZ691" s="161">
        <f t="shared" ca="1" si="1240"/>
        <v>20000.000000000025</v>
      </c>
      <c r="CA691" s="161">
        <f t="shared" ca="1" si="1240"/>
        <v>19583.333333333361</v>
      </c>
      <c r="CB691" s="161">
        <f t="shared" ca="1" si="1240"/>
        <v>19166.666666666697</v>
      </c>
      <c r="CC691" s="161">
        <f t="shared" ca="1" si="1240"/>
        <v>18750.000000000029</v>
      </c>
      <c r="CD691" s="161">
        <f t="shared" ca="1" si="1240"/>
        <v>18333.333333333365</v>
      </c>
      <c r="CE691" s="161">
        <f t="shared" ca="1" si="1240"/>
        <v>17916.666666666701</v>
      </c>
      <c r="CF691" s="161">
        <f t="shared" ca="1" si="1240"/>
        <v>17500.000000000033</v>
      </c>
      <c r="CG691" s="161">
        <f t="shared" ca="1" si="1240"/>
        <v>17083.333333333369</v>
      </c>
      <c r="CH691" s="161">
        <f t="shared" ca="1" si="1240"/>
        <v>16666.666666666704</v>
      </c>
      <c r="CI691" s="161">
        <f t="shared" ca="1" si="1240"/>
        <v>16250.000000000038</v>
      </c>
      <c r="CJ691" s="161">
        <f t="shared" ca="1" si="1240"/>
        <v>15833.333333333372</v>
      </c>
      <c r="CK691" s="161">
        <f t="shared" ca="1" si="1240"/>
        <v>15416.666666666708</v>
      </c>
      <c r="CL691" s="161">
        <f t="shared" ca="1" si="1240"/>
        <v>15000.000000000038</v>
      </c>
      <c r="CM691" s="161">
        <f t="shared" ca="1" si="1240"/>
        <v>14583.333333333369</v>
      </c>
      <c r="CN691" s="161">
        <f t="shared" ca="1" si="1240"/>
        <v>14166.666666666701</v>
      </c>
      <c r="CO691" s="161">
        <f t="shared" ca="1" si="1240"/>
        <v>13750.000000000031</v>
      </c>
      <c r="CP691" s="161">
        <f t="shared" ca="1" si="1240"/>
        <v>13333.333333333361</v>
      </c>
      <c r="CQ691" s="161">
        <f t="shared" ca="1" si="1240"/>
        <v>12916.666666666693</v>
      </c>
      <c r="CR691" s="161">
        <f t="shared" ca="1" si="1240"/>
        <v>12500.000000000024</v>
      </c>
      <c r="CS691" s="161">
        <f t="shared" ca="1" si="1240"/>
        <v>12083.333333333356</v>
      </c>
      <c r="CT691" s="161">
        <f t="shared" ca="1" si="1240"/>
        <v>11666.666666666686</v>
      </c>
      <c r="CU691" s="161">
        <f t="shared" ca="1" si="1240"/>
        <v>11250.000000000016</v>
      </c>
      <c r="CV691" s="161">
        <f t="shared" ca="1" si="1240"/>
        <v>10833.333333333348</v>
      </c>
      <c r="CW691" s="161">
        <f t="shared" ca="1" si="1240"/>
        <v>10416.666666666679</v>
      </c>
      <c r="CX691" s="161">
        <f t="shared" ca="1" si="1240"/>
        <v>10000.000000000011</v>
      </c>
      <c r="CY691" s="161">
        <f t="shared" ref="CY691:DV691" ca="1" si="1241">SUM(CY$601,CY$631)</f>
        <v>9583.3333333333412</v>
      </c>
      <c r="CZ691" s="161">
        <f t="shared" ca="1" si="1241"/>
        <v>9166.6666666666715</v>
      </c>
      <c r="DA691" s="161">
        <f t="shared" ca="1" si="1241"/>
        <v>8750.0000000000036</v>
      </c>
      <c r="DB691" s="161">
        <f t="shared" ca="1" si="1241"/>
        <v>8333.3333333333339</v>
      </c>
      <c r="DC691" s="161">
        <f t="shared" ca="1" si="1241"/>
        <v>7916.6666666666642</v>
      </c>
      <c r="DD691" s="161">
        <f t="shared" ca="1" si="1241"/>
        <v>7499.9999999999945</v>
      </c>
      <c r="DE691" s="161">
        <f t="shared" ca="1" si="1241"/>
        <v>7083.3333333333258</v>
      </c>
      <c r="DF691" s="161">
        <f t="shared" ca="1" si="1241"/>
        <v>6666.666666666657</v>
      </c>
      <c r="DG691" s="161">
        <f t="shared" ca="1" si="1241"/>
        <v>6249.9999999999873</v>
      </c>
      <c r="DH691" s="161">
        <f t="shared" ca="1" si="1241"/>
        <v>5833.3333333333176</v>
      </c>
      <c r="DI691" s="161">
        <f t="shared" ca="1" si="1241"/>
        <v>5416.6666666666488</v>
      </c>
      <c r="DJ691" s="161">
        <f t="shared" ca="1" si="1241"/>
        <v>4999.99999999998</v>
      </c>
      <c r="DK691" s="161">
        <f t="shared" ca="1" si="1241"/>
        <v>4583.3333333333103</v>
      </c>
      <c r="DL691" s="161">
        <f t="shared" ca="1" si="1241"/>
        <v>4166.6666666666406</v>
      </c>
      <c r="DM691" s="161">
        <f t="shared" ca="1" si="1241"/>
        <v>3749.9999999999718</v>
      </c>
      <c r="DN691" s="161">
        <f t="shared" ca="1" si="1241"/>
        <v>3333.3333333333026</v>
      </c>
      <c r="DO691" s="161">
        <f t="shared" ca="1" si="1241"/>
        <v>2916.6666666666333</v>
      </c>
      <c r="DP691" s="161">
        <f t="shared" ca="1" si="1241"/>
        <v>2499.9999999999641</v>
      </c>
      <c r="DQ691" s="161">
        <f t="shared" ca="1" si="1241"/>
        <v>2083.3333333332948</v>
      </c>
      <c r="DR691" s="161">
        <f t="shared" ca="1" si="1241"/>
        <v>1666.6666666666256</v>
      </c>
      <c r="DS691" s="161">
        <f t="shared" ca="1" si="1241"/>
        <v>1249.9999999999563</v>
      </c>
      <c r="DT691" s="161">
        <f t="shared" ca="1" si="1241"/>
        <v>833.3333333332871</v>
      </c>
      <c r="DU691" s="161">
        <f t="shared" ca="1" si="1241"/>
        <v>416.66666666661786</v>
      </c>
      <c r="DV691" s="161">
        <f t="shared" ca="1" si="1241"/>
        <v>0</v>
      </c>
      <c r="DW691" s="161"/>
      <c r="DX691" s="162"/>
    </row>
    <row r="692" spans="1:128" outlineLevel="1" x14ac:dyDescent="0.2">
      <c r="A692" s="159" t="str">
        <f ca="1">Language!A$980</f>
        <v>выплаченный НДС</v>
      </c>
      <c r="C692" s="178" t="str">
        <f t="shared" ca="1" si="1206"/>
        <v>тыс. руб.</v>
      </c>
      <c r="D692" s="158">
        <v>1</v>
      </c>
      <c r="F692" s="6" t="s">
        <v>3134</v>
      </c>
      <c r="G692" s="161">
        <f t="shared" ref="G692:AL692" si="1242">SUM(G$602,G$632)</f>
        <v>1666.6000000000001</v>
      </c>
      <c r="H692" s="161">
        <f t="shared" si="1242"/>
        <v>500</v>
      </c>
      <c r="I692" s="161">
        <f t="shared" si="1242"/>
        <v>7833.4000000000005</v>
      </c>
      <c r="J692" s="161">
        <f t="shared" si="1242"/>
        <v>0</v>
      </c>
      <c r="K692" s="161">
        <f t="shared" si="1242"/>
        <v>0</v>
      </c>
      <c r="L692" s="161">
        <f t="shared" si="1242"/>
        <v>0</v>
      </c>
      <c r="M692" s="161">
        <f t="shared" si="1242"/>
        <v>0</v>
      </c>
      <c r="N692" s="161">
        <f t="shared" si="1242"/>
        <v>0</v>
      </c>
      <c r="O692" s="161">
        <f t="shared" si="1242"/>
        <v>0</v>
      </c>
      <c r="P692" s="161">
        <f t="shared" si="1242"/>
        <v>0</v>
      </c>
      <c r="Q692" s="161">
        <f t="shared" si="1242"/>
        <v>0</v>
      </c>
      <c r="R692" s="161">
        <f t="shared" si="1242"/>
        <v>0</v>
      </c>
      <c r="S692" s="161">
        <f t="shared" si="1242"/>
        <v>0</v>
      </c>
      <c r="T692" s="161">
        <f t="shared" si="1242"/>
        <v>0</v>
      </c>
      <c r="U692" s="161">
        <f t="shared" si="1242"/>
        <v>0</v>
      </c>
      <c r="V692" s="161">
        <f t="shared" si="1242"/>
        <v>0</v>
      </c>
      <c r="W692" s="161">
        <f t="shared" si="1242"/>
        <v>0</v>
      </c>
      <c r="X692" s="161">
        <f t="shared" si="1242"/>
        <v>0</v>
      </c>
      <c r="Y692" s="161">
        <f t="shared" si="1242"/>
        <v>0</v>
      </c>
      <c r="Z692" s="161">
        <f t="shared" si="1242"/>
        <v>0</v>
      </c>
      <c r="AA692" s="161">
        <f t="shared" si="1242"/>
        <v>0</v>
      </c>
      <c r="AB692" s="161">
        <f t="shared" si="1242"/>
        <v>0</v>
      </c>
      <c r="AC692" s="161">
        <f t="shared" si="1242"/>
        <v>0</v>
      </c>
      <c r="AD692" s="161">
        <f t="shared" si="1242"/>
        <v>0</v>
      </c>
      <c r="AE692" s="161">
        <f t="shared" si="1242"/>
        <v>0</v>
      </c>
      <c r="AF692" s="161">
        <f t="shared" si="1242"/>
        <v>0</v>
      </c>
      <c r="AG692" s="161">
        <f t="shared" si="1242"/>
        <v>0</v>
      </c>
      <c r="AH692" s="161">
        <f t="shared" si="1242"/>
        <v>0</v>
      </c>
      <c r="AI692" s="161">
        <f t="shared" si="1242"/>
        <v>0</v>
      </c>
      <c r="AJ692" s="161">
        <f t="shared" si="1242"/>
        <v>0</v>
      </c>
      <c r="AK692" s="161">
        <f t="shared" si="1242"/>
        <v>0</v>
      </c>
      <c r="AL692" s="161">
        <f t="shared" si="1242"/>
        <v>0</v>
      </c>
      <c r="AM692" s="161">
        <f t="shared" ref="AM692:BR692" si="1243">SUM(AM$602,AM$632)</f>
        <v>0</v>
      </c>
      <c r="AN692" s="161">
        <f t="shared" si="1243"/>
        <v>0</v>
      </c>
      <c r="AO692" s="161">
        <f t="shared" si="1243"/>
        <v>0</v>
      </c>
      <c r="AP692" s="161">
        <f t="shared" si="1243"/>
        <v>0</v>
      </c>
      <c r="AQ692" s="161">
        <f t="shared" si="1243"/>
        <v>0</v>
      </c>
      <c r="AR692" s="161">
        <f t="shared" si="1243"/>
        <v>0</v>
      </c>
      <c r="AS692" s="161">
        <f t="shared" si="1243"/>
        <v>0</v>
      </c>
      <c r="AT692" s="161">
        <f t="shared" si="1243"/>
        <v>0</v>
      </c>
      <c r="AU692" s="161">
        <f t="shared" si="1243"/>
        <v>0</v>
      </c>
      <c r="AV692" s="161">
        <f t="shared" si="1243"/>
        <v>0</v>
      </c>
      <c r="AW692" s="161">
        <f t="shared" si="1243"/>
        <v>0</v>
      </c>
      <c r="AX692" s="161">
        <f t="shared" si="1243"/>
        <v>0</v>
      </c>
      <c r="AY692" s="161">
        <f t="shared" si="1243"/>
        <v>0</v>
      </c>
      <c r="AZ692" s="161">
        <f t="shared" si="1243"/>
        <v>0</v>
      </c>
      <c r="BA692" s="161">
        <f t="shared" si="1243"/>
        <v>0</v>
      </c>
      <c r="BB692" s="161">
        <f t="shared" si="1243"/>
        <v>0</v>
      </c>
      <c r="BC692" s="161">
        <f t="shared" si="1243"/>
        <v>0</v>
      </c>
      <c r="BD692" s="161">
        <f t="shared" si="1243"/>
        <v>0</v>
      </c>
      <c r="BE692" s="161">
        <f t="shared" si="1243"/>
        <v>0</v>
      </c>
      <c r="BF692" s="161">
        <f t="shared" si="1243"/>
        <v>0</v>
      </c>
      <c r="BG692" s="161">
        <f t="shared" si="1243"/>
        <v>0</v>
      </c>
      <c r="BH692" s="161">
        <f t="shared" si="1243"/>
        <v>0</v>
      </c>
      <c r="BI692" s="161">
        <f t="shared" si="1243"/>
        <v>0</v>
      </c>
      <c r="BJ692" s="161">
        <f t="shared" si="1243"/>
        <v>0</v>
      </c>
      <c r="BK692" s="161">
        <f t="shared" si="1243"/>
        <v>0</v>
      </c>
      <c r="BL692" s="161">
        <f t="shared" si="1243"/>
        <v>0</v>
      </c>
      <c r="BM692" s="161">
        <f t="shared" si="1243"/>
        <v>0</v>
      </c>
      <c r="BN692" s="161">
        <f t="shared" si="1243"/>
        <v>0</v>
      </c>
      <c r="BO692" s="161">
        <f t="shared" si="1243"/>
        <v>0</v>
      </c>
      <c r="BP692" s="161">
        <f t="shared" si="1243"/>
        <v>0</v>
      </c>
      <c r="BQ692" s="161">
        <f t="shared" si="1243"/>
        <v>0</v>
      </c>
      <c r="BR692" s="161">
        <f t="shared" si="1243"/>
        <v>0</v>
      </c>
      <c r="BS692" s="161">
        <f t="shared" ref="BS692:CX692" si="1244">SUM(BS$602,BS$632)</f>
        <v>0</v>
      </c>
      <c r="BT692" s="161">
        <f t="shared" si="1244"/>
        <v>0</v>
      </c>
      <c r="BU692" s="161">
        <f t="shared" si="1244"/>
        <v>0</v>
      </c>
      <c r="BV692" s="161">
        <f t="shared" si="1244"/>
        <v>0</v>
      </c>
      <c r="BW692" s="161">
        <f t="shared" si="1244"/>
        <v>0</v>
      </c>
      <c r="BX692" s="161">
        <f t="shared" si="1244"/>
        <v>0</v>
      </c>
      <c r="BY692" s="161">
        <f t="shared" si="1244"/>
        <v>0</v>
      </c>
      <c r="BZ692" s="161">
        <f t="shared" si="1244"/>
        <v>0</v>
      </c>
      <c r="CA692" s="161">
        <f t="shared" si="1244"/>
        <v>0</v>
      </c>
      <c r="CB692" s="161">
        <f t="shared" si="1244"/>
        <v>0</v>
      </c>
      <c r="CC692" s="161">
        <f t="shared" si="1244"/>
        <v>0</v>
      </c>
      <c r="CD692" s="161">
        <f t="shared" si="1244"/>
        <v>0</v>
      </c>
      <c r="CE692" s="161">
        <f t="shared" si="1244"/>
        <v>0</v>
      </c>
      <c r="CF692" s="161">
        <f t="shared" si="1244"/>
        <v>0</v>
      </c>
      <c r="CG692" s="161">
        <f t="shared" si="1244"/>
        <v>0</v>
      </c>
      <c r="CH692" s="161">
        <f t="shared" si="1244"/>
        <v>0</v>
      </c>
      <c r="CI692" s="161">
        <f t="shared" si="1244"/>
        <v>0</v>
      </c>
      <c r="CJ692" s="161">
        <f t="shared" si="1244"/>
        <v>0</v>
      </c>
      <c r="CK692" s="161">
        <f t="shared" si="1244"/>
        <v>0</v>
      </c>
      <c r="CL692" s="161">
        <f t="shared" si="1244"/>
        <v>0</v>
      </c>
      <c r="CM692" s="161">
        <f t="shared" si="1244"/>
        <v>0</v>
      </c>
      <c r="CN692" s="161">
        <f t="shared" si="1244"/>
        <v>0</v>
      </c>
      <c r="CO692" s="161">
        <f t="shared" si="1244"/>
        <v>0</v>
      </c>
      <c r="CP692" s="161">
        <f t="shared" si="1244"/>
        <v>0</v>
      </c>
      <c r="CQ692" s="161">
        <f t="shared" si="1244"/>
        <v>0</v>
      </c>
      <c r="CR692" s="161">
        <f t="shared" si="1244"/>
        <v>0</v>
      </c>
      <c r="CS692" s="161">
        <f t="shared" si="1244"/>
        <v>0</v>
      </c>
      <c r="CT692" s="161">
        <f t="shared" si="1244"/>
        <v>0</v>
      </c>
      <c r="CU692" s="161">
        <f t="shared" si="1244"/>
        <v>0</v>
      </c>
      <c r="CV692" s="161">
        <f t="shared" si="1244"/>
        <v>0</v>
      </c>
      <c r="CW692" s="161">
        <f t="shared" si="1244"/>
        <v>0</v>
      </c>
      <c r="CX692" s="161">
        <f t="shared" si="1244"/>
        <v>0</v>
      </c>
      <c r="CY692" s="161">
        <f t="shared" ref="CY692:DV692" si="1245">SUM(CY$602,CY$632)</f>
        <v>0</v>
      </c>
      <c r="CZ692" s="161">
        <f t="shared" si="1245"/>
        <v>0</v>
      </c>
      <c r="DA692" s="161">
        <f t="shared" si="1245"/>
        <v>0</v>
      </c>
      <c r="DB692" s="161">
        <f t="shared" si="1245"/>
        <v>0</v>
      </c>
      <c r="DC692" s="161">
        <f t="shared" si="1245"/>
        <v>0</v>
      </c>
      <c r="DD692" s="161">
        <f t="shared" si="1245"/>
        <v>0</v>
      </c>
      <c r="DE692" s="161">
        <f t="shared" si="1245"/>
        <v>0</v>
      </c>
      <c r="DF692" s="161">
        <f t="shared" si="1245"/>
        <v>0</v>
      </c>
      <c r="DG692" s="161">
        <f t="shared" si="1245"/>
        <v>0</v>
      </c>
      <c r="DH692" s="161">
        <f t="shared" si="1245"/>
        <v>0</v>
      </c>
      <c r="DI692" s="161">
        <f t="shared" si="1245"/>
        <v>0</v>
      </c>
      <c r="DJ692" s="161">
        <f t="shared" si="1245"/>
        <v>0</v>
      </c>
      <c r="DK692" s="161">
        <f t="shared" si="1245"/>
        <v>0</v>
      </c>
      <c r="DL692" s="161">
        <f t="shared" si="1245"/>
        <v>0</v>
      </c>
      <c r="DM692" s="161">
        <f t="shared" si="1245"/>
        <v>0</v>
      </c>
      <c r="DN692" s="161">
        <f t="shared" si="1245"/>
        <v>0</v>
      </c>
      <c r="DO692" s="161">
        <f t="shared" si="1245"/>
        <v>0</v>
      </c>
      <c r="DP692" s="161">
        <f t="shared" si="1245"/>
        <v>0</v>
      </c>
      <c r="DQ692" s="161">
        <f t="shared" si="1245"/>
        <v>0</v>
      </c>
      <c r="DR692" s="161">
        <f t="shared" si="1245"/>
        <v>0</v>
      </c>
      <c r="DS692" s="161">
        <f t="shared" si="1245"/>
        <v>0</v>
      </c>
      <c r="DT692" s="161">
        <f t="shared" si="1245"/>
        <v>0</v>
      </c>
      <c r="DU692" s="161">
        <f t="shared" si="1245"/>
        <v>0</v>
      </c>
      <c r="DV692" s="161">
        <f t="shared" si="1245"/>
        <v>0</v>
      </c>
      <c r="DW692" s="161"/>
      <c r="DX692" s="162">
        <f>SUM(G692:DW692)</f>
        <v>10000</v>
      </c>
    </row>
    <row r="693" spans="1:128" outlineLevel="1" x14ac:dyDescent="0.2">
      <c r="A693" s="159" t="str">
        <f ca="1">Language!A$981</f>
        <v>зачтенный НДС</v>
      </c>
      <c r="C693" s="178" t="str">
        <f t="shared" ca="1" si="1206"/>
        <v>тыс. руб.</v>
      </c>
      <c r="D693" s="158">
        <v>1</v>
      </c>
      <c r="F693" s="6" t="s">
        <v>3135</v>
      </c>
      <c r="G693" s="161">
        <f t="shared" ref="G693:AL693" si="1246">SUM(G$603,G$633)</f>
        <v>10000</v>
      </c>
      <c r="H693" s="161">
        <f t="shared" si="1246"/>
        <v>0</v>
      </c>
      <c r="I693" s="161">
        <f t="shared" si="1246"/>
        <v>0</v>
      </c>
      <c r="J693" s="161">
        <f t="shared" si="1246"/>
        <v>0</v>
      </c>
      <c r="K693" s="161">
        <f t="shared" si="1246"/>
        <v>0</v>
      </c>
      <c r="L693" s="161">
        <f t="shared" si="1246"/>
        <v>0</v>
      </c>
      <c r="M693" s="161">
        <f t="shared" si="1246"/>
        <v>0</v>
      </c>
      <c r="N693" s="161">
        <f t="shared" si="1246"/>
        <v>0</v>
      </c>
      <c r="O693" s="161">
        <f t="shared" si="1246"/>
        <v>0</v>
      </c>
      <c r="P693" s="161">
        <f t="shared" si="1246"/>
        <v>0</v>
      </c>
      <c r="Q693" s="161">
        <f t="shared" si="1246"/>
        <v>0</v>
      </c>
      <c r="R693" s="161">
        <f t="shared" si="1246"/>
        <v>0</v>
      </c>
      <c r="S693" s="161">
        <f t="shared" si="1246"/>
        <v>0</v>
      </c>
      <c r="T693" s="161">
        <f t="shared" si="1246"/>
        <v>0</v>
      </c>
      <c r="U693" s="161">
        <f t="shared" si="1246"/>
        <v>0</v>
      </c>
      <c r="V693" s="161">
        <f t="shared" si="1246"/>
        <v>0</v>
      </c>
      <c r="W693" s="161">
        <f t="shared" si="1246"/>
        <v>0</v>
      </c>
      <c r="X693" s="161">
        <f t="shared" si="1246"/>
        <v>0</v>
      </c>
      <c r="Y693" s="161">
        <f t="shared" si="1246"/>
        <v>0</v>
      </c>
      <c r="Z693" s="161">
        <f t="shared" si="1246"/>
        <v>0</v>
      </c>
      <c r="AA693" s="161">
        <f t="shared" si="1246"/>
        <v>0</v>
      </c>
      <c r="AB693" s="161">
        <f t="shared" si="1246"/>
        <v>0</v>
      </c>
      <c r="AC693" s="161">
        <f t="shared" si="1246"/>
        <v>0</v>
      </c>
      <c r="AD693" s="161">
        <f t="shared" si="1246"/>
        <v>0</v>
      </c>
      <c r="AE693" s="161">
        <f t="shared" si="1246"/>
        <v>0</v>
      </c>
      <c r="AF693" s="161">
        <f t="shared" si="1246"/>
        <v>0</v>
      </c>
      <c r="AG693" s="161">
        <f t="shared" si="1246"/>
        <v>0</v>
      </c>
      <c r="AH693" s="161">
        <f t="shared" si="1246"/>
        <v>0</v>
      </c>
      <c r="AI693" s="161">
        <f t="shared" si="1246"/>
        <v>0</v>
      </c>
      <c r="AJ693" s="161">
        <f t="shared" si="1246"/>
        <v>0</v>
      </c>
      <c r="AK693" s="161">
        <f t="shared" si="1246"/>
        <v>0</v>
      </c>
      <c r="AL693" s="161">
        <f t="shared" si="1246"/>
        <v>0</v>
      </c>
      <c r="AM693" s="161">
        <f t="shared" ref="AM693:BR693" si="1247">SUM(AM$603,AM$633)</f>
        <v>0</v>
      </c>
      <c r="AN693" s="161">
        <f t="shared" si="1247"/>
        <v>0</v>
      </c>
      <c r="AO693" s="161">
        <f t="shared" si="1247"/>
        <v>0</v>
      </c>
      <c r="AP693" s="161">
        <f t="shared" si="1247"/>
        <v>0</v>
      </c>
      <c r="AQ693" s="161">
        <f t="shared" si="1247"/>
        <v>0</v>
      </c>
      <c r="AR693" s="161">
        <f t="shared" si="1247"/>
        <v>0</v>
      </c>
      <c r="AS693" s="161">
        <f t="shared" si="1247"/>
        <v>0</v>
      </c>
      <c r="AT693" s="161">
        <f t="shared" si="1247"/>
        <v>0</v>
      </c>
      <c r="AU693" s="161">
        <f t="shared" si="1247"/>
        <v>0</v>
      </c>
      <c r="AV693" s="161">
        <f t="shared" si="1247"/>
        <v>0</v>
      </c>
      <c r="AW693" s="161">
        <f t="shared" si="1247"/>
        <v>0</v>
      </c>
      <c r="AX693" s="161">
        <f t="shared" si="1247"/>
        <v>0</v>
      </c>
      <c r="AY693" s="161">
        <f t="shared" si="1247"/>
        <v>0</v>
      </c>
      <c r="AZ693" s="161">
        <f t="shared" si="1247"/>
        <v>0</v>
      </c>
      <c r="BA693" s="161">
        <f t="shared" si="1247"/>
        <v>0</v>
      </c>
      <c r="BB693" s="161">
        <f t="shared" si="1247"/>
        <v>0</v>
      </c>
      <c r="BC693" s="161">
        <f t="shared" si="1247"/>
        <v>0</v>
      </c>
      <c r="BD693" s="161">
        <f t="shared" si="1247"/>
        <v>0</v>
      </c>
      <c r="BE693" s="161">
        <f t="shared" si="1247"/>
        <v>0</v>
      </c>
      <c r="BF693" s="161">
        <f t="shared" si="1247"/>
        <v>0</v>
      </c>
      <c r="BG693" s="161">
        <f t="shared" si="1247"/>
        <v>0</v>
      </c>
      <c r="BH693" s="161">
        <f t="shared" si="1247"/>
        <v>0</v>
      </c>
      <c r="BI693" s="161">
        <f t="shared" si="1247"/>
        <v>0</v>
      </c>
      <c r="BJ693" s="161">
        <f t="shared" si="1247"/>
        <v>0</v>
      </c>
      <c r="BK693" s="161">
        <f t="shared" si="1247"/>
        <v>0</v>
      </c>
      <c r="BL693" s="161">
        <f t="shared" si="1247"/>
        <v>0</v>
      </c>
      <c r="BM693" s="161">
        <f t="shared" si="1247"/>
        <v>0</v>
      </c>
      <c r="BN693" s="161">
        <f t="shared" si="1247"/>
        <v>0</v>
      </c>
      <c r="BO693" s="161">
        <f t="shared" si="1247"/>
        <v>0</v>
      </c>
      <c r="BP693" s="161">
        <f t="shared" si="1247"/>
        <v>0</v>
      </c>
      <c r="BQ693" s="161">
        <f t="shared" si="1247"/>
        <v>0</v>
      </c>
      <c r="BR693" s="161">
        <f t="shared" si="1247"/>
        <v>0</v>
      </c>
      <c r="BS693" s="161">
        <f t="shared" ref="BS693:CX693" si="1248">SUM(BS$603,BS$633)</f>
        <v>0</v>
      </c>
      <c r="BT693" s="161">
        <f t="shared" si="1248"/>
        <v>0</v>
      </c>
      <c r="BU693" s="161">
        <f t="shared" si="1248"/>
        <v>0</v>
      </c>
      <c r="BV693" s="161">
        <f t="shared" si="1248"/>
        <v>0</v>
      </c>
      <c r="BW693" s="161">
        <f t="shared" si="1248"/>
        <v>0</v>
      </c>
      <c r="BX693" s="161">
        <f t="shared" si="1248"/>
        <v>0</v>
      </c>
      <c r="BY693" s="161">
        <f t="shared" si="1248"/>
        <v>0</v>
      </c>
      <c r="BZ693" s="161">
        <f t="shared" si="1248"/>
        <v>0</v>
      </c>
      <c r="CA693" s="161">
        <f t="shared" si="1248"/>
        <v>0</v>
      </c>
      <c r="CB693" s="161">
        <f t="shared" si="1248"/>
        <v>0</v>
      </c>
      <c r="CC693" s="161">
        <f t="shared" si="1248"/>
        <v>0</v>
      </c>
      <c r="CD693" s="161">
        <f t="shared" si="1248"/>
        <v>0</v>
      </c>
      <c r="CE693" s="161">
        <f t="shared" si="1248"/>
        <v>0</v>
      </c>
      <c r="CF693" s="161">
        <f t="shared" si="1248"/>
        <v>0</v>
      </c>
      <c r="CG693" s="161">
        <f t="shared" si="1248"/>
        <v>0</v>
      </c>
      <c r="CH693" s="161">
        <f t="shared" si="1248"/>
        <v>0</v>
      </c>
      <c r="CI693" s="161">
        <f t="shared" si="1248"/>
        <v>0</v>
      </c>
      <c r="CJ693" s="161">
        <f t="shared" si="1248"/>
        <v>0</v>
      </c>
      <c r="CK693" s="161">
        <f t="shared" si="1248"/>
        <v>0</v>
      </c>
      <c r="CL693" s="161">
        <f t="shared" si="1248"/>
        <v>0</v>
      </c>
      <c r="CM693" s="161">
        <f t="shared" si="1248"/>
        <v>0</v>
      </c>
      <c r="CN693" s="161">
        <f t="shared" si="1248"/>
        <v>0</v>
      </c>
      <c r="CO693" s="161">
        <f t="shared" si="1248"/>
        <v>0</v>
      </c>
      <c r="CP693" s="161">
        <f t="shared" si="1248"/>
        <v>0</v>
      </c>
      <c r="CQ693" s="161">
        <f t="shared" si="1248"/>
        <v>0</v>
      </c>
      <c r="CR693" s="161">
        <f t="shared" si="1248"/>
        <v>0</v>
      </c>
      <c r="CS693" s="161">
        <f t="shared" si="1248"/>
        <v>0</v>
      </c>
      <c r="CT693" s="161">
        <f t="shared" si="1248"/>
        <v>0</v>
      </c>
      <c r="CU693" s="161">
        <f t="shared" si="1248"/>
        <v>0</v>
      </c>
      <c r="CV693" s="161">
        <f t="shared" si="1248"/>
        <v>0</v>
      </c>
      <c r="CW693" s="161">
        <f t="shared" si="1248"/>
        <v>0</v>
      </c>
      <c r="CX693" s="161">
        <f t="shared" si="1248"/>
        <v>0</v>
      </c>
      <c r="CY693" s="161">
        <f t="shared" ref="CY693:DV693" si="1249">SUM(CY$603,CY$633)</f>
        <v>0</v>
      </c>
      <c r="CZ693" s="161">
        <f t="shared" si="1249"/>
        <v>0</v>
      </c>
      <c r="DA693" s="161">
        <f t="shared" si="1249"/>
        <v>0</v>
      </c>
      <c r="DB693" s="161">
        <f t="shared" si="1249"/>
        <v>0</v>
      </c>
      <c r="DC693" s="161">
        <f t="shared" si="1249"/>
        <v>0</v>
      </c>
      <c r="DD693" s="161">
        <f t="shared" si="1249"/>
        <v>0</v>
      </c>
      <c r="DE693" s="161">
        <f t="shared" si="1249"/>
        <v>0</v>
      </c>
      <c r="DF693" s="161">
        <f t="shared" si="1249"/>
        <v>0</v>
      </c>
      <c r="DG693" s="161">
        <f t="shared" si="1249"/>
        <v>0</v>
      </c>
      <c r="DH693" s="161">
        <f t="shared" si="1249"/>
        <v>0</v>
      </c>
      <c r="DI693" s="161">
        <f t="shared" si="1249"/>
        <v>0</v>
      </c>
      <c r="DJ693" s="161">
        <f t="shared" si="1249"/>
        <v>0</v>
      </c>
      <c r="DK693" s="161">
        <f t="shared" si="1249"/>
        <v>0</v>
      </c>
      <c r="DL693" s="161">
        <f t="shared" si="1249"/>
        <v>0</v>
      </c>
      <c r="DM693" s="161">
        <f t="shared" si="1249"/>
        <v>0</v>
      </c>
      <c r="DN693" s="161">
        <f t="shared" si="1249"/>
        <v>0</v>
      </c>
      <c r="DO693" s="161">
        <f t="shared" si="1249"/>
        <v>0</v>
      </c>
      <c r="DP693" s="161">
        <f t="shared" si="1249"/>
        <v>0</v>
      </c>
      <c r="DQ693" s="161">
        <f t="shared" si="1249"/>
        <v>0</v>
      </c>
      <c r="DR693" s="161">
        <f t="shared" si="1249"/>
        <v>0</v>
      </c>
      <c r="DS693" s="161">
        <f t="shared" si="1249"/>
        <v>0</v>
      </c>
      <c r="DT693" s="161">
        <f t="shared" si="1249"/>
        <v>0</v>
      </c>
      <c r="DU693" s="161">
        <f t="shared" si="1249"/>
        <v>0</v>
      </c>
      <c r="DV693" s="161">
        <f t="shared" si="1249"/>
        <v>0</v>
      </c>
      <c r="DW693" s="161"/>
      <c r="DX693" s="162">
        <f>SUM(G693:DW693)</f>
        <v>10000</v>
      </c>
    </row>
    <row r="694" spans="1:128" outlineLevel="1" x14ac:dyDescent="0.2">
      <c r="A694" s="159" t="str">
        <f ca="1">Language!A$982</f>
        <v>амортизация (налоговая)</v>
      </c>
      <c r="C694" s="178" t="str">
        <f t="shared" ca="1" si="1206"/>
        <v>тыс. руб.</v>
      </c>
      <c r="D694" s="158">
        <v>1</v>
      </c>
      <c r="F694" s="6" t="s">
        <v>3136</v>
      </c>
      <c r="G694" s="161">
        <f t="shared" ref="G694:AL694" ca="1" si="1250">SUM(G$604,G$634)</f>
        <v>416.66666666666663</v>
      </c>
      <c r="H694" s="161">
        <f t="shared" ca="1" si="1250"/>
        <v>416.66666666666663</v>
      </c>
      <c r="I694" s="161">
        <f t="shared" ca="1" si="1250"/>
        <v>416.66666666666663</v>
      </c>
      <c r="J694" s="161">
        <f t="shared" ca="1" si="1250"/>
        <v>416.66666666666663</v>
      </c>
      <c r="K694" s="161">
        <f t="shared" ca="1" si="1250"/>
        <v>416.66666666666663</v>
      </c>
      <c r="L694" s="161">
        <f t="shared" ca="1" si="1250"/>
        <v>416.66666666666663</v>
      </c>
      <c r="M694" s="161">
        <f t="shared" ca="1" si="1250"/>
        <v>416.66666666666663</v>
      </c>
      <c r="N694" s="161">
        <f t="shared" ca="1" si="1250"/>
        <v>416.66666666666663</v>
      </c>
      <c r="O694" s="161">
        <f t="shared" ca="1" si="1250"/>
        <v>416.66666666666663</v>
      </c>
      <c r="P694" s="161">
        <f t="shared" ca="1" si="1250"/>
        <v>416.66666666666663</v>
      </c>
      <c r="Q694" s="161">
        <f t="shared" ca="1" si="1250"/>
        <v>416.66666666666663</v>
      </c>
      <c r="R694" s="161">
        <f t="shared" ca="1" si="1250"/>
        <v>416.66666666666663</v>
      </c>
      <c r="S694" s="161">
        <f t="shared" ca="1" si="1250"/>
        <v>416.66666666666663</v>
      </c>
      <c r="T694" s="161">
        <f t="shared" ca="1" si="1250"/>
        <v>416.66666666666663</v>
      </c>
      <c r="U694" s="161">
        <f t="shared" ca="1" si="1250"/>
        <v>416.66666666666663</v>
      </c>
      <c r="V694" s="161">
        <f t="shared" ca="1" si="1250"/>
        <v>416.66666666666663</v>
      </c>
      <c r="W694" s="161">
        <f t="shared" ca="1" si="1250"/>
        <v>416.66666666666663</v>
      </c>
      <c r="X694" s="161">
        <f t="shared" ca="1" si="1250"/>
        <v>416.66666666666663</v>
      </c>
      <c r="Y694" s="161">
        <f t="shared" ca="1" si="1250"/>
        <v>416.66666666666663</v>
      </c>
      <c r="Z694" s="161">
        <f t="shared" ca="1" si="1250"/>
        <v>416.66666666666663</v>
      </c>
      <c r="AA694" s="161">
        <f t="shared" ca="1" si="1250"/>
        <v>416.66666666666663</v>
      </c>
      <c r="AB694" s="161">
        <f t="shared" ca="1" si="1250"/>
        <v>416.66666666666663</v>
      </c>
      <c r="AC694" s="161">
        <f t="shared" ca="1" si="1250"/>
        <v>416.66666666666663</v>
      </c>
      <c r="AD694" s="161">
        <f t="shared" ca="1" si="1250"/>
        <v>416.66666666666663</v>
      </c>
      <c r="AE694" s="161">
        <f t="shared" ca="1" si="1250"/>
        <v>416.66666666666663</v>
      </c>
      <c r="AF694" s="161">
        <f t="shared" ca="1" si="1250"/>
        <v>416.66666666666663</v>
      </c>
      <c r="AG694" s="161">
        <f t="shared" ca="1" si="1250"/>
        <v>416.66666666666663</v>
      </c>
      <c r="AH694" s="161">
        <f t="shared" ca="1" si="1250"/>
        <v>416.66666666666663</v>
      </c>
      <c r="AI694" s="161">
        <f t="shared" ca="1" si="1250"/>
        <v>416.66666666666663</v>
      </c>
      <c r="AJ694" s="161">
        <f t="shared" ca="1" si="1250"/>
        <v>416.66666666666663</v>
      </c>
      <c r="AK694" s="161">
        <f t="shared" ca="1" si="1250"/>
        <v>416.66666666666663</v>
      </c>
      <c r="AL694" s="161">
        <f t="shared" ca="1" si="1250"/>
        <v>416.66666666666663</v>
      </c>
      <c r="AM694" s="161">
        <f t="shared" ref="AM694:BR694" ca="1" si="1251">SUM(AM$604,AM$634)</f>
        <v>416.66666666666663</v>
      </c>
      <c r="AN694" s="161">
        <f t="shared" ca="1" si="1251"/>
        <v>416.66666666666663</v>
      </c>
      <c r="AO694" s="161">
        <f t="shared" ca="1" si="1251"/>
        <v>416.66666666666663</v>
      </c>
      <c r="AP694" s="161">
        <f t="shared" ca="1" si="1251"/>
        <v>416.66666666666663</v>
      </c>
      <c r="AQ694" s="161">
        <f t="shared" ca="1" si="1251"/>
        <v>416.66666666666663</v>
      </c>
      <c r="AR694" s="161">
        <f t="shared" ca="1" si="1251"/>
        <v>416.66666666666663</v>
      </c>
      <c r="AS694" s="161">
        <f t="shared" ca="1" si="1251"/>
        <v>416.66666666666663</v>
      </c>
      <c r="AT694" s="161">
        <f t="shared" ca="1" si="1251"/>
        <v>416.66666666666663</v>
      </c>
      <c r="AU694" s="161">
        <f t="shared" ca="1" si="1251"/>
        <v>416.66666666666663</v>
      </c>
      <c r="AV694" s="161">
        <f t="shared" ca="1" si="1251"/>
        <v>416.66666666666663</v>
      </c>
      <c r="AW694" s="161">
        <f t="shared" ca="1" si="1251"/>
        <v>416.66666666666663</v>
      </c>
      <c r="AX694" s="161">
        <f t="shared" ca="1" si="1251"/>
        <v>416.66666666666663</v>
      </c>
      <c r="AY694" s="161">
        <f t="shared" ca="1" si="1251"/>
        <v>416.66666666666663</v>
      </c>
      <c r="AZ694" s="161">
        <f t="shared" ca="1" si="1251"/>
        <v>416.66666666666663</v>
      </c>
      <c r="BA694" s="161">
        <f t="shared" ca="1" si="1251"/>
        <v>416.66666666666663</v>
      </c>
      <c r="BB694" s="161">
        <f t="shared" ca="1" si="1251"/>
        <v>416.66666666666663</v>
      </c>
      <c r="BC694" s="161">
        <f t="shared" ca="1" si="1251"/>
        <v>416.66666666666663</v>
      </c>
      <c r="BD694" s="161">
        <f t="shared" ca="1" si="1251"/>
        <v>416.66666666666663</v>
      </c>
      <c r="BE694" s="161">
        <f t="shared" ca="1" si="1251"/>
        <v>416.66666666666663</v>
      </c>
      <c r="BF694" s="161">
        <f t="shared" ca="1" si="1251"/>
        <v>416.66666666666663</v>
      </c>
      <c r="BG694" s="161">
        <f t="shared" ca="1" si="1251"/>
        <v>416.66666666666663</v>
      </c>
      <c r="BH694" s="161">
        <f t="shared" ca="1" si="1251"/>
        <v>416.66666666666663</v>
      </c>
      <c r="BI694" s="161">
        <f t="shared" ca="1" si="1251"/>
        <v>416.66666666666663</v>
      </c>
      <c r="BJ694" s="161">
        <f t="shared" ca="1" si="1251"/>
        <v>416.66666666666663</v>
      </c>
      <c r="BK694" s="161">
        <f t="shared" ca="1" si="1251"/>
        <v>416.66666666666663</v>
      </c>
      <c r="BL694" s="161">
        <f t="shared" ca="1" si="1251"/>
        <v>416.66666666666663</v>
      </c>
      <c r="BM694" s="161">
        <f t="shared" ca="1" si="1251"/>
        <v>416.66666666666663</v>
      </c>
      <c r="BN694" s="161">
        <f t="shared" ca="1" si="1251"/>
        <v>416.66666666666663</v>
      </c>
      <c r="BO694" s="161">
        <f t="shared" ca="1" si="1251"/>
        <v>416.66666666666663</v>
      </c>
      <c r="BP694" s="161">
        <f t="shared" ca="1" si="1251"/>
        <v>416.66666666666663</v>
      </c>
      <c r="BQ694" s="161">
        <f t="shared" ca="1" si="1251"/>
        <v>416.66666666666663</v>
      </c>
      <c r="BR694" s="161">
        <f t="shared" ca="1" si="1251"/>
        <v>416.66666666666663</v>
      </c>
      <c r="BS694" s="161">
        <f t="shared" ref="BS694:CX694" ca="1" si="1252">SUM(BS$604,BS$634)</f>
        <v>416.66666666666663</v>
      </c>
      <c r="BT694" s="161">
        <f t="shared" ca="1" si="1252"/>
        <v>416.66666666666663</v>
      </c>
      <c r="BU694" s="161">
        <f t="shared" ca="1" si="1252"/>
        <v>416.66666666666663</v>
      </c>
      <c r="BV694" s="161">
        <f t="shared" ca="1" si="1252"/>
        <v>416.66666666666663</v>
      </c>
      <c r="BW694" s="161">
        <f t="shared" ca="1" si="1252"/>
        <v>416.66666666666663</v>
      </c>
      <c r="BX694" s="161">
        <f t="shared" ca="1" si="1252"/>
        <v>416.66666666666663</v>
      </c>
      <c r="BY694" s="161">
        <f t="shared" ca="1" si="1252"/>
        <v>416.66666666666663</v>
      </c>
      <c r="BZ694" s="161">
        <f t="shared" ca="1" si="1252"/>
        <v>416.66666666666663</v>
      </c>
      <c r="CA694" s="161">
        <f t="shared" ca="1" si="1252"/>
        <v>416.66666666666663</v>
      </c>
      <c r="CB694" s="161">
        <f t="shared" ca="1" si="1252"/>
        <v>416.66666666666663</v>
      </c>
      <c r="CC694" s="161">
        <f t="shared" ca="1" si="1252"/>
        <v>416.66666666666663</v>
      </c>
      <c r="CD694" s="161">
        <f t="shared" ca="1" si="1252"/>
        <v>416.66666666666663</v>
      </c>
      <c r="CE694" s="161">
        <f t="shared" ca="1" si="1252"/>
        <v>416.66666666666663</v>
      </c>
      <c r="CF694" s="161">
        <f t="shared" ca="1" si="1252"/>
        <v>416.66666666666663</v>
      </c>
      <c r="CG694" s="161">
        <f t="shared" ca="1" si="1252"/>
        <v>416.66666666666663</v>
      </c>
      <c r="CH694" s="161">
        <f t="shared" ca="1" si="1252"/>
        <v>416.66666666666663</v>
      </c>
      <c r="CI694" s="161">
        <f t="shared" ca="1" si="1252"/>
        <v>416.66666666666663</v>
      </c>
      <c r="CJ694" s="161">
        <f t="shared" ca="1" si="1252"/>
        <v>416.66666666666663</v>
      </c>
      <c r="CK694" s="161">
        <f t="shared" ca="1" si="1252"/>
        <v>416.66666666666663</v>
      </c>
      <c r="CL694" s="161">
        <f t="shared" ca="1" si="1252"/>
        <v>416.66666666666663</v>
      </c>
      <c r="CM694" s="161">
        <f t="shared" ca="1" si="1252"/>
        <v>416.66666666666663</v>
      </c>
      <c r="CN694" s="161">
        <f t="shared" ca="1" si="1252"/>
        <v>416.66666666666663</v>
      </c>
      <c r="CO694" s="161">
        <f t="shared" ca="1" si="1252"/>
        <v>416.66666666666663</v>
      </c>
      <c r="CP694" s="161">
        <f t="shared" ca="1" si="1252"/>
        <v>416.66666666666663</v>
      </c>
      <c r="CQ694" s="161">
        <f t="shared" ca="1" si="1252"/>
        <v>416.66666666666663</v>
      </c>
      <c r="CR694" s="161">
        <f t="shared" ca="1" si="1252"/>
        <v>416.66666666666663</v>
      </c>
      <c r="CS694" s="161">
        <f t="shared" ca="1" si="1252"/>
        <v>416.66666666666663</v>
      </c>
      <c r="CT694" s="161">
        <f t="shared" ca="1" si="1252"/>
        <v>416.66666666666663</v>
      </c>
      <c r="CU694" s="161">
        <f t="shared" ca="1" si="1252"/>
        <v>416.66666666666663</v>
      </c>
      <c r="CV694" s="161">
        <f t="shared" ca="1" si="1252"/>
        <v>416.66666666666663</v>
      </c>
      <c r="CW694" s="161">
        <f t="shared" ca="1" si="1252"/>
        <v>416.66666666666663</v>
      </c>
      <c r="CX694" s="161">
        <f t="shared" ca="1" si="1252"/>
        <v>416.66666666666663</v>
      </c>
      <c r="CY694" s="161">
        <f t="shared" ref="CY694:DV694" ca="1" si="1253">SUM(CY$604,CY$634)</f>
        <v>416.66666666666663</v>
      </c>
      <c r="CZ694" s="161">
        <f t="shared" ca="1" si="1253"/>
        <v>416.66666666666663</v>
      </c>
      <c r="DA694" s="161">
        <f t="shared" ca="1" si="1253"/>
        <v>416.66666666666663</v>
      </c>
      <c r="DB694" s="161">
        <f t="shared" ca="1" si="1253"/>
        <v>416.66666666666663</v>
      </c>
      <c r="DC694" s="161">
        <f t="shared" ca="1" si="1253"/>
        <v>416.66666666666663</v>
      </c>
      <c r="DD694" s="161">
        <f t="shared" ca="1" si="1253"/>
        <v>416.66666666666663</v>
      </c>
      <c r="DE694" s="161">
        <f t="shared" ca="1" si="1253"/>
        <v>416.66666666666663</v>
      </c>
      <c r="DF694" s="161">
        <f t="shared" ca="1" si="1253"/>
        <v>416.66666666666663</v>
      </c>
      <c r="DG694" s="161">
        <f t="shared" ca="1" si="1253"/>
        <v>416.66666666666663</v>
      </c>
      <c r="DH694" s="161">
        <f t="shared" ca="1" si="1253"/>
        <v>416.66666666666663</v>
      </c>
      <c r="DI694" s="161">
        <f t="shared" ca="1" si="1253"/>
        <v>416.66666666666663</v>
      </c>
      <c r="DJ694" s="161">
        <f t="shared" ca="1" si="1253"/>
        <v>416.66666666666663</v>
      </c>
      <c r="DK694" s="161">
        <f t="shared" ca="1" si="1253"/>
        <v>416.66666666666663</v>
      </c>
      <c r="DL694" s="161">
        <f t="shared" ca="1" si="1253"/>
        <v>416.66666666666663</v>
      </c>
      <c r="DM694" s="161">
        <f t="shared" ca="1" si="1253"/>
        <v>416.66666666666663</v>
      </c>
      <c r="DN694" s="161">
        <f t="shared" ca="1" si="1253"/>
        <v>416.66666666666663</v>
      </c>
      <c r="DO694" s="161">
        <f t="shared" ca="1" si="1253"/>
        <v>416.66666666666663</v>
      </c>
      <c r="DP694" s="161">
        <f t="shared" ca="1" si="1253"/>
        <v>416.66666666666663</v>
      </c>
      <c r="DQ694" s="161">
        <f t="shared" ca="1" si="1253"/>
        <v>416.66666666666663</v>
      </c>
      <c r="DR694" s="161">
        <f t="shared" ca="1" si="1253"/>
        <v>416.66666666666663</v>
      </c>
      <c r="DS694" s="161">
        <f t="shared" ca="1" si="1253"/>
        <v>416.66666666666663</v>
      </c>
      <c r="DT694" s="161">
        <f t="shared" ca="1" si="1253"/>
        <v>416.66666666666663</v>
      </c>
      <c r="DU694" s="161">
        <f t="shared" ca="1" si="1253"/>
        <v>416.66666666666663</v>
      </c>
      <c r="DV694" s="161">
        <f t="shared" ca="1" si="1253"/>
        <v>416.66666666661786</v>
      </c>
      <c r="DW694" s="161"/>
      <c r="DX694" s="162">
        <f ca="1">SUM(G694:DW694)</f>
        <v>49999.999999999891</v>
      </c>
    </row>
    <row r="695" spans="1:128" outlineLevel="1" x14ac:dyDescent="0.2">
      <c r="A695" s="159" t="str">
        <f ca="1">Language!A$983</f>
        <v>балансовая стоимость (налоговая)</v>
      </c>
      <c r="C695" s="178" t="str">
        <f t="shared" ca="1" si="1206"/>
        <v>тыс. руб.</v>
      </c>
      <c r="D695" s="158">
        <v>1</v>
      </c>
      <c r="F695" s="6" t="s">
        <v>3137</v>
      </c>
      <c r="G695" s="161">
        <f t="shared" ref="G695:AL695" ca="1" si="1254">SUM(G$605,G$635)</f>
        <v>49583.333333333328</v>
      </c>
      <c r="H695" s="161">
        <f t="shared" ca="1" si="1254"/>
        <v>49166.666666666672</v>
      </c>
      <c r="I695" s="161">
        <f t="shared" ca="1" si="1254"/>
        <v>48750</v>
      </c>
      <c r="J695" s="161">
        <f t="shared" ca="1" si="1254"/>
        <v>48333.333333333328</v>
      </c>
      <c r="K695" s="161">
        <f t="shared" ca="1" si="1254"/>
        <v>47916.666666666672</v>
      </c>
      <c r="L695" s="161">
        <f t="shared" ca="1" si="1254"/>
        <v>47500</v>
      </c>
      <c r="M695" s="161">
        <f t="shared" ca="1" si="1254"/>
        <v>47083.333333333328</v>
      </c>
      <c r="N695" s="161">
        <f t="shared" ca="1" si="1254"/>
        <v>46666.666666666672</v>
      </c>
      <c r="O695" s="161">
        <f t="shared" ca="1" si="1254"/>
        <v>46250</v>
      </c>
      <c r="P695" s="161">
        <f t="shared" ca="1" si="1254"/>
        <v>45833.333333333328</v>
      </c>
      <c r="Q695" s="161">
        <f t="shared" ca="1" si="1254"/>
        <v>45416.666666666672</v>
      </c>
      <c r="R695" s="161">
        <f t="shared" ca="1" si="1254"/>
        <v>45000</v>
      </c>
      <c r="S695" s="161">
        <f t="shared" ca="1" si="1254"/>
        <v>44583.333333333328</v>
      </c>
      <c r="T695" s="161">
        <f t="shared" ca="1" si="1254"/>
        <v>44166.666666666672</v>
      </c>
      <c r="U695" s="161">
        <f t="shared" ca="1" si="1254"/>
        <v>43750</v>
      </c>
      <c r="V695" s="161">
        <f t="shared" ca="1" si="1254"/>
        <v>43333.333333333336</v>
      </c>
      <c r="W695" s="161">
        <f t="shared" ca="1" si="1254"/>
        <v>42916.666666666672</v>
      </c>
      <c r="X695" s="161">
        <f t="shared" ca="1" si="1254"/>
        <v>42500</v>
      </c>
      <c r="Y695" s="161">
        <f t="shared" ca="1" si="1254"/>
        <v>42083.333333333336</v>
      </c>
      <c r="Z695" s="161">
        <f t="shared" ca="1" si="1254"/>
        <v>41666.666666666672</v>
      </c>
      <c r="AA695" s="161">
        <f t="shared" ca="1" si="1254"/>
        <v>41250</v>
      </c>
      <c r="AB695" s="161">
        <f t="shared" ca="1" si="1254"/>
        <v>40833.333333333336</v>
      </c>
      <c r="AC695" s="161">
        <f t="shared" ca="1" si="1254"/>
        <v>40416.666666666672</v>
      </c>
      <c r="AD695" s="161">
        <f t="shared" ca="1" si="1254"/>
        <v>40000</v>
      </c>
      <c r="AE695" s="161">
        <f t="shared" ca="1" si="1254"/>
        <v>39583.333333333328</v>
      </c>
      <c r="AF695" s="161">
        <f t="shared" ca="1" si="1254"/>
        <v>39166.666666666664</v>
      </c>
      <c r="AG695" s="161">
        <f t="shared" ca="1" si="1254"/>
        <v>38750</v>
      </c>
      <c r="AH695" s="161">
        <f t="shared" ca="1" si="1254"/>
        <v>38333.333333333328</v>
      </c>
      <c r="AI695" s="161">
        <f t="shared" ca="1" si="1254"/>
        <v>37916.666666666664</v>
      </c>
      <c r="AJ695" s="161">
        <f t="shared" ca="1" si="1254"/>
        <v>37500</v>
      </c>
      <c r="AK695" s="161">
        <f t="shared" ca="1" si="1254"/>
        <v>37083.333333333328</v>
      </c>
      <c r="AL695" s="161">
        <f t="shared" ca="1" si="1254"/>
        <v>36666.666666666664</v>
      </c>
      <c r="AM695" s="161">
        <f t="shared" ref="AM695:BR695" ca="1" si="1255">SUM(AM$605,AM$635)</f>
        <v>36249.999999999993</v>
      </c>
      <c r="AN695" s="161">
        <f t="shared" ca="1" si="1255"/>
        <v>35833.333333333321</v>
      </c>
      <c r="AO695" s="161">
        <f t="shared" ca="1" si="1255"/>
        <v>35416.666666666664</v>
      </c>
      <c r="AP695" s="161">
        <f t="shared" ca="1" si="1255"/>
        <v>34999.999999999993</v>
      </c>
      <c r="AQ695" s="161">
        <f t="shared" ca="1" si="1255"/>
        <v>34583.333333333321</v>
      </c>
      <c r="AR695" s="161">
        <f t="shared" ca="1" si="1255"/>
        <v>34166.666666666657</v>
      </c>
      <c r="AS695" s="161">
        <f t="shared" ca="1" si="1255"/>
        <v>33749.999999999993</v>
      </c>
      <c r="AT695" s="161">
        <f t="shared" ca="1" si="1255"/>
        <v>33333.333333333321</v>
      </c>
      <c r="AU695" s="161">
        <f t="shared" ca="1" si="1255"/>
        <v>32916.666666666657</v>
      </c>
      <c r="AV695" s="161">
        <f t="shared" ca="1" si="1255"/>
        <v>32499.999999999989</v>
      </c>
      <c r="AW695" s="161">
        <f t="shared" ca="1" si="1255"/>
        <v>32083.333333333321</v>
      </c>
      <c r="AX695" s="161">
        <f t="shared" ca="1" si="1255"/>
        <v>31666.666666666657</v>
      </c>
      <c r="AY695" s="161">
        <f t="shared" ca="1" si="1255"/>
        <v>31249.999999999993</v>
      </c>
      <c r="AZ695" s="161">
        <f t="shared" ca="1" si="1255"/>
        <v>30833.333333333328</v>
      </c>
      <c r="BA695" s="161">
        <f t="shared" ca="1" si="1255"/>
        <v>30416.666666666661</v>
      </c>
      <c r="BB695" s="161">
        <f t="shared" ca="1" si="1255"/>
        <v>29999.999999999996</v>
      </c>
      <c r="BC695" s="161">
        <f t="shared" ca="1" si="1255"/>
        <v>29583.333333333328</v>
      </c>
      <c r="BD695" s="161">
        <f t="shared" ca="1" si="1255"/>
        <v>29166.666666666664</v>
      </c>
      <c r="BE695" s="161">
        <f t="shared" ca="1" si="1255"/>
        <v>28750</v>
      </c>
      <c r="BF695" s="161">
        <f t="shared" ca="1" si="1255"/>
        <v>28333.333333333336</v>
      </c>
      <c r="BG695" s="161">
        <f t="shared" ca="1" si="1255"/>
        <v>27916.666666666668</v>
      </c>
      <c r="BH695" s="161">
        <f t="shared" ca="1" si="1255"/>
        <v>27500.000000000004</v>
      </c>
      <c r="BI695" s="161">
        <f t="shared" ca="1" si="1255"/>
        <v>27083.333333333339</v>
      </c>
      <c r="BJ695" s="161">
        <f t="shared" ca="1" si="1255"/>
        <v>26666.666666666672</v>
      </c>
      <c r="BK695" s="161">
        <f t="shared" ca="1" si="1255"/>
        <v>26250.000000000007</v>
      </c>
      <c r="BL695" s="161">
        <f t="shared" ca="1" si="1255"/>
        <v>25833.333333333343</v>
      </c>
      <c r="BM695" s="161">
        <f t="shared" ca="1" si="1255"/>
        <v>25416.666666666675</v>
      </c>
      <c r="BN695" s="161">
        <f t="shared" ca="1" si="1255"/>
        <v>25000.000000000011</v>
      </c>
      <c r="BO695" s="161">
        <f t="shared" ca="1" si="1255"/>
        <v>24583.333333333347</v>
      </c>
      <c r="BP695" s="161">
        <f t="shared" ca="1" si="1255"/>
        <v>24166.666666666679</v>
      </c>
      <c r="BQ695" s="161">
        <f t="shared" ca="1" si="1255"/>
        <v>23750.000000000015</v>
      </c>
      <c r="BR695" s="161">
        <f t="shared" ca="1" si="1255"/>
        <v>23333.33333333335</v>
      </c>
      <c r="BS695" s="161">
        <f t="shared" ref="BS695:CX695" ca="1" si="1256">SUM(BS$605,BS$635)</f>
        <v>22916.666666666682</v>
      </c>
      <c r="BT695" s="161">
        <f t="shared" ca="1" si="1256"/>
        <v>22500.000000000018</v>
      </c>
      <c r="BU695" s="161">
        <f t="shared" ca="1" si="1256"/>
        <v>22083.333333333354</v>
      </c>
      <c r="BV695" s="161">
        <f t="shared" ca="1" si="1256"/>
        <v>21666.666666666686</v>
      </c>
      <c r="BW695" s="161">
        <f t="shared" ca="1" si="1256"/>
        <v>21250.000000000022</v>
      </c>
      <c r="BX695" s="161">
        <f t="shared" ca="1" si="1256"/>
        <v>20833.333333333358</v>
      </c>
      <c r="BY695" s="161">
        <f t="shared" ca="1" si="1256"/>
        <v>20416.666666666693</v>
      </c>
      <c r="BZ695" s="161">
        <f t="shared" ca="1" si="1256"/>
        <v>20000.000000000025</v>
      </c>
      <c r="CA695" s="161">
        <f t="shared" ca="1" si="1256"/>
        <v>19583.333333333361</v>
      </c>
      <c r="CB695" s="161">
        <f t="shared" ca="1" si="1256"/>
        <v>19166.666666666697</v>
      </c>
      <c r="CC695" s="161">
        <f t="shared" ca="1" si="1256"/>
        <v>18750.000000000029</v>
      </c>
      <c r="CD695" s="161">
        <f t="shared" ca="1" si="1256"/>
        <v>18333.333333333365</v>
      </c>
      <c r="CE695" s="161">
        <f t="shared" ca="1" si="1256"/>
        <v>17916.666666666701</v>
      </c>
      <c r="CF695" s="161">
        <f t="shared" ca="1" si="1256"/>
        <v>17500.000000000033</v>
      </c>
      <c r="CG695" s="161">
        <f t="shared" ca="1" si="1256"/>
        <v>17083.333333333369</v>
      </c>
      <c r="CH695" s="161">
        <f t="shared" ca="1" si="1256"/>
        <v>16666.666666666704</v>
      </c>
      <c r="CI695" s="161">
        <f t="shared" ca="1" si="1256"/>
        <v>16250.000000000038</v>
      </c>
      <c r="CJ695" s="161">
        <f t="shared" ca="1" si="1256"/>
        <v>15833.333333333372</v>
      </c>
      <c r="CK695" s="161">
        <f t="shared" ca="1" si="1256"/>
        <v>15416.666666666708</v>
      </c>
      <c r="CL695" s="161">
        <f t="shared" ca="1" si="1256"/>
        <v>15000.000000000038</v>
      </c>
      <c r="CM695" s="161">
        <f t="shared" ca="1" si="1256"/>
        <v>14583.333333333369</v>
      </c>
      <c r="CN695" s="161">
        <f t="shared" ca="1" si="1256"/>
        <v>14166.666666666701</v>
      </c>
      <c r="CO695" s="161">
        <f t="shared" ca="1" si="1256"/>
        <v>13750.000000000031</v>
      </c>
      <c r="CP695" s="161">
        <f t="shared" ca="1" si="1256"/>
        <v>13333.333333333361</v>
      </c>
      <c r="CQ695" s="161">
        <f t="shared" ca="1" si="1256"/>
        <v>12916.666666666693</v>
      </c>
      <c r="CR695" s="161">
        <f t="shared" ca="1" si="1256"/>
        <v>12500.000000000024</v>
      </c>
      <c r="CS695" s="161">
        <f t="shared" ca="1" si="1256"/>
        <v>12083.333333333356</v>
      </c>
      <c r="CT695" s="161">
        <f t="shared" ca="1" si="1256"/>
        <v>11666.666666666686</v>
      </c>
      <c r="CU695" s="161">
        <f t="shared" ca="1" si="1256"/>
        <v>11250.000000000016</v>
      </c>
      <c r="CV695" s="161">
        <f t="shared" ca="1" si="1256"/>
        <v>10833.333333333348</v>
      </c>
      <c r="CW695" s="161">
        <f t="shared" ca="1" si="1256"/>
        <v>10416.666666666679</v>
      </c>
      <c r="CX695" s="161">
        <f t="shared" ca="1" si="1256"/>
        <v>10000.000000000011</v>
      </c>
      <c r="CY695" s="161">
        <f t="shared" ref="CY695:DV695" ca="1" si="1257">SUM(CY$605,CY$635)</f>
        <v>9583.3333333333412</v>
      </c>
      <c r="CZ695" s="161">
        <f t="shared" ca="1" si="1257"/>
        <v>9166.6666666666715</v>
      </c>
      <c r="DA695" s="161">
        <f t="shared" ca="1" si="1257"/>
        <v>8750.0000000000036</v>
      </c>
      <c r="DB695" s="161">
        <f t="shared" ca="1" si="1257"/>
        <v>8333.3333333333339</v>
      </c>
      <c r="DC695" s="161">
        <f t="shared" ca="1" si="1257"/>
        <v>7916.6666666666642</v>
      </c>
      <c r="DD695" s="161">
        <f t="shared" ca="1" si="1257"/>
        <v>7499.9999999999945</v>
      </c>
      <c r="DE695" s="161">
        <f t="shared" ca="1" si="1257"/>
        <v>7083.3333333333258</v>
      </c>
      <c r="DF695" s="161">
        <f t="shared" ca="1" si="1257"/>
        <v>6666.666666666657</v>
      </c>
      <c r="DG695" s="161">
        <f t="shared" ca="1" si="1257"/>
        <v>6249.9999999999873</v>
      </c>
      <c r="DH695" s="161">
        <f t="shared" ca="1" si="1257"/>
        <v>5833.3333333333176</v>
      </c>
      <c r="DI695" s="161">
        <f t="shared" ca="1" si="1257"/>
        <v>5416.6666666666488</v>
      </c>
      <c r="DJ695" s="161">
        <f t="shared" ca="1" si="1257"/>
        <v>4999.99999999998</v>
      </c>
      <c r="DK695" s="161">
        <f t="shared" ca="1" si="1257"/>
        <v>4583.3333333333103</v>
      </c>
      <c r="DL695" s="161">
        <f t="shared" ca="1" si="1257"/>
        <v>4166.6666666666406</v>
      </c>
      <c r="DM695" s="161">
        <f t="shared" ca="1" si="1257"/>
        <v>3749.9999999999718</v>
      </c>
      <c r="DN695" s="161">
        <f t="shared" ca="1" si="1257"/>
        <v>3333.3333333333026</v>
      </c>
      <c r="DO695" s="161">
        <f t="shared" ca="1" si="1257"/>
        <v>2916.6666666666333</v>
      </c>
      <c r="DP695" s="161">
        <f t="shared" ca="1" si="1257"/>
        <v>2499.9999999999641</v>
      </c>
      <c r="DQ695" s="161">
        <f t="shared" ca="1" si="1257"/>
        <v>2083.3333333332948</v>
      </c>
      <c r="DR695" s="161">
        <f t="shared" ca="1" si="1257"/>
        <v>1666.6666666666256</v>
      </c>
      <c r="DS695" s="161">
        <f t="shared" ca="1" si="1257"/>
        <v>1249.9999999999563</v>
      </c>
      <c r="DT695" s="161">
        <f t="shared" ca="1" si="1257"/>
        <v>833.3333333332871</v>
      </c>
      <c r="DU695" s="161">
        <f t="shared" ca="1" si="1257"/>
        <v>416.66666666661786</v>
      </c>
      <c r="DV695" s="161">
        <f t="shared" ca="1" si="1257"/>
        <v>0</v>
      </c>
      <c r="DW695" s="161"/>
      <c r="DX695" s="162"/>
    </row>
    <row r="696" spans="1:128" outlineLevel="1" x14ac:dyDescent="0.2">
      <c r="A696" s="159" t="str">
        <f ca="1">Language!A$984</f>
        <v>выручка от продажи актива</v>
      </c>
      <c r="C696" s="178" t="str">
        <f t="shared" ca="1" si="1206"/>
        <v>тыс. руб.</v>
      </c>
      <c r="D696" s="158">
        <v>1</v>
      </c>
      <c r="F696" s="6" t="s">
        <v>3138</v>
      </c>
      <c r="G696" s="161">
        <f t="shared" ref="G696:AL696" si="1258">SUM(G$590,G$620)</f>
        <v>0</v>
      </c>
      <c r="H696" s="161">
        <f t="shared" si="1258"/>
        <v>0</v>
      </c>
      <c r="I696" s="161">
        <f t="shared" si="1258"/>
        <v>0</v>
      </c>
      <c r="J696" s="161">
        <f t="shared" si="1258"/>
        <v>0</v>
      </c>
      <c r="K696" s="161">
        <f t="shared" si="1258"/>
        <v>0</v>
      </c>
      <c r="L696" s="161">
        <f t="shared" si="1258"/>
        <v>0</v>
      </c>
      <c r="M696" s="161">
        <f t="shared" si="1258"/>
        <v>0</v>
      </c>
      <c r="N696" s="161">
        <f t="shared" si="1258"/>
        <v>0</v>
      </c>
      <c r="O696" s="161">
        <f t="shared" si="1258"/>
        <v>0</v>
      </c>
      <c r="P696" s="161">
        <f t="shared" si="1258"/>
        <v>0</v>
      </c>
      <c r="Q696" s="161">
        <f t="shared" si="1258"/>
        <v>0</v>
      </c>
      <c r="R696" s="161">
        <f t="shared" si="1258"/>
        <v>0</v>
      </c>
      <c r="S696" s="161">
        <f t="shared" si="1258"/>
        <v>0</v>
      </c>
      <c r="T696" s="161">
        <f t="shared" si="1258"/>
        <v>0</v>
      </c>
      <c r="U696" s="161">
        <f t="shared" si="1258"/>
        <v>0</v>
      </c>
      <c r="V696" s="161">
        <f t="shared" si="1258"/>
        <v>0</v>
      </c>
      <c r="W696" s="161">
        <f t="shared" si="1258"/>
        <v>0</v>
      </c>
      <c r="X696" s="161">
        <f t="shared" si="1258"/>
        <v>0</v>
      </c>
      <c r="Y696" s="161">
        <f t="shared" si="1258"/>
        <v>0</v>
      </c>
      <c r="Z696" s="161">
        <f t="shared" si="1258"/>
        <v>0</v>
      </c>
      <c r="AA696" s="161">
        <f t="shared" si="1258"/>
        <v>0</v>
      </c>
      <c r="AB696" s="161">
        <f t="shared" si="1258"/>
        <v>0</v>
      </c>
      <c r="AC696" s="161">
        <f t="shared" si="1258"/>
        <v>0</v>
      </c>
      <c r="AD696" s="161">
        <f t="shared" si="1258"/>
        <v>0</v>
      </c>
      <c r="AE696" s="161">
        <f t="shared" si="1258"/>
        <v>0</v>
      </c>
      <c r="AF696" s="161">
        <f t="shared" si="1258"/>
        <v>0</v>
      </c>
      <c r="AG696" s="161">
        <f t="shared" si="1258"/>
        <v>0</v>
      </c>
      <c r="AH696" s="161">
        <f t="shared" si="1258"/>
        <v>0</v>
      </c>
      <c r="AI696" s="161">
        <f t="shared" si="1258"/>
        <v>0</v>
      </c>
      <c r="AJ696" s="161">
        <f t="shared" si="1258"/>
        <v>0</v>
      </c>
      <c r="AK696" s="161">
        <f t="shared" si="1258"/>
        <v>0</v>
      </c>
      <c r="AL696" s="161">
        <f t="shared" si="1258"/>
        <v>0</v>
      </c>
      <c r="AM696" s="161">
        <f t="shared" ref="AM696:BR696" si="1259">SUM(AM$590,AM$620)</f>
        <v>0</v>
      </c>
      <c r="AN696" s="161">
        <f t="shared" si="1259"/>
        <v>0</v>
      </c>
      <c r="AO696" s="161">
        <f t="shared" si="1259"/>
        <v>0</v>
      </c>
      <c r="AP696" s="161">
        <f t="shared" si="1259"/>
        <v>0</v>
      </c>
      <c r="AQ696" s="161">
        <f t="shared" si="1259"/>
        <v>0</v>
      </c>
      <c r="AR696" s="161">
        <f t="shared" si="1259"/>
        <v>0</v>
      </c>
      <c r="AS696" s="161">
        <f t="shared" si="1259"/>
        <v>0</v>
      </c>
      <c r="AT696" s="161">
        <f t="shared" si="1259"/>
        <v>0</v>
      </c>
      <c r="AU696" s="161">
        <f t="shared" si="1259"/>
        <v>0</v>
      </c>
      <c r="AV696" s="161">
        <f t="shared" si="1259"/>
        <v>0</v>
      </c>
      <c r="AW696" s="161">
        <f t="shared" si="1259"/>
        <v>0</v>
      </c>
      <c r="AX696" s="161">
        <f t="shared" si="1259"/>
        <v>0</v>
      </c>
      <c r="AY696" s="161">
        <f t="shared" si="1259"/>
        <v>0</v>
      </c>
      <c r="AZ696" s="161">
        <f t="shared" si="1259"/>
        <v>0</v>
      </c>
      <c r="BA696" s="161">
        <f t="shared" si="1259"/>
        <v>0</v>
      </c>
      <c r="BB696" s="161">
        <f t="shared" si="1259"/>
        <v>0</v>
      </c>
      <c r="BC696" s="161">
        <f t="shared" si="1259"/>
        <v>0</v>
      </c>
      <c r="BD696" s="161">
        <f t="shared" si="1259"/>
        <v>0</v>
      </c>
      <c r="BE696" s="161">
        <f t="shared" si="1259"/>
        <v>0</v>
      </c>
      <c r="BF696" s="161">
        <f t="shared" si="1259"/>
        <v>0</v>
      </c>
      <c r="BG696" s="161">
        <f t="shared" si="1259"/>
        <v>0</v>
      </c>
      <c r="BH696" s="161">
        <f t="shared" si="1259"/>
        <v>0</v>
      </c>
      <c r="BI696" s="161">
        <f t="shared" si="1259"/>
        <v>0</v>
      </c>
      <c r="BJ696" s="161">
        <f t="shared" si="1259"/>
        <v>0</v>
      </c>
      <c r="BK696" s="161">
        <f t="shared" si="1259"/>
        <v>0</v>
      </c>
      <c r="BL696" s="161">
        <f t="shared" si="1259"/>
        <v>0</v>
      </c>
      <c r="BM696" s="161">
        <f t="shared" si="1259"/>
        <v>0</v>
      </c>
      <c r="BN696" s="161">
        <f t="shared" si="1259"/>
        <v>0</v>
      </c>
      <c r="BO696" s="161">
        <f t="shared" si="1259"/>
        <v>0</v>
      </c>
      <c r="BP696" s="161">
        <f t="shared" si="1259"/>
        <v>0</v>
      </c>
      <c r="BQ696" s="161">
        <f t="shared" si="1259"/>
        <v>0</v>
      </c>
      <c r="BR696" s="161">
        <f t="shared" si="1259"/>
        <v>0</v>
      </c>
      <c r="BS696" s="161">
        <f t="shared" ref="BS696:CX696" si="1260">SUM(BS$590,BS$620)</f>
        <v>0</v>
      </c>
      <c r="BT696" s="161">
        <f t="shared" si="1260"/>
        <v>0</v>
      </c>
      <c r="BU696" s="161">
        <f t="shared" si="1260"/>
        <v>0</v>
      </c>
      <c r="BV696" s="161">
        <f t="shared" si="1260"/>
        <v>0</v>
      </c>
      <c r="BW696" s="161">
        <f t="shared" si="1260"/>
        <v>0</v>
      </c>
      <c r="BX696" s="161">
        <f t="shared" si="1260"/>
        <v>0</v>
      </c>
      <c r="BY696" s="161">
        <f t="shared" si="1260"/>
        <v>0</v>
      </c>
      <c r="BZ696" s="161">
        <f t="shared" si="1260"/>
        <v>0</v>
      </c>
      <c r="CA696" s="161">
        <f t="shared" si="1260"/>
        <v>0</v>
      </c>
      <c r="CB696" s="161">
        <f t="shared" si="1260"/>
        <v>0</v>
      </c>
      <c r="CC696" s="161">
        <f t="shared" si="1260"/>
        <v>0</v>
      </c>
      <c r="CD696" s="161">
        <f t="shared" si="1260"/>
        <v>0</v>
      </c>
      <c r="CE696" s="161">
        <f t="shared" si="1260"/>
        <v>0</v>
      </c>
      <c r="CF696" s="161">
        <f t="shared" si="1260"/>
        <v>0</v>
      </c>
      <c r="CG696" s="161">
        <f t="shared" si="1260"/>
        <v>0</v>
      </c>
      <c r="CH696" s="161">
        <f t="shared" si="1260"/>
        <v>0</v>
      </c>
      <c r="CI696" s="161">
        <f t="shared" si="1260"/>
        <v>0</v>
      </c>
      <c r="CJ696" s="161">
        <f t="shared" si="1260"/>
        <v>0</v>
      </c>
      <c r="CK696" s="161">
        <f t="shared" si="1260"/>
        <v>0</v>
      </c>
      <c r="CL696" s="161">
        <f t="shared" si="1260"/>
        <v>0</v>
      </c>
      <c r="CM696" s="161">
        <f t="shared" si="1260"/>
        <v>0</v>
      </c>
      <c r="CN696" s="161">
        <f t="shared" si="1260"/>
        <v>0</v>
      </c>
      <c r="CO696" s="161">
        <f t="shared" si="1260"/>
        <v>0</v>
      </c>
      <c r="CP696" s="161">
        <f t="shared" si="1260"/>
        <v>0</v>
      </c>
      <c r="CQ696" s="161">
        <f t="shared" si="1260"/>
        <v>0</v>
      </c>
      <c r="CR696" s="161">
        <f t="shared" si="1260"/>
        <v>0</v>
      </c>
      <c r="CS696" s="161">
        <f t="shared" si="1260"/>
        <v>0</v>
      </c>
      <c r="CT696" s="161">
        <f t="shared" si="1260"/>
        <v>0</v>
      </c>
      <c r="CU696" s="161">
        <f t="shared" si="1260"/>
        <v>0</v>
      </c>
      <c r="CV696" s="161">
        <f t="shared" si="1260"/>
        <v>0</v>
      </c>
      <c r="CW696" s="161">
        <f t="shared" si="1260"/>
        <v>0</v>
      </c>
      <c r="CX696" s="161">
        <f t="shared" si="1260"/>
        <v>0</v>
      </c>
      <c r="CY696" s="161">
        <f t="shared" ref="CY696:DV696" si="1261">SUM(CY$590,CY$620)</f>
        <v>0</v>
      </c>
      <c r="CZ696" s="161">
        <f t="shared" si="1261"/>
        <v>0</v>
      </c>
      <c r="DA696" s="161">
        <f t="shared" si="1261"/>
        <v>0</v>
      </c>
      <c r="DB696" s="161">
        <f t="shared" si="1261"/>
        <v>0</v>
      </c>
      <c r="DC696" s="161">
        <f t="shared" si="1261"/>
        <v>0</v>
      </c>
      <c r="DD696" s="161">
        <f t="shared" si="1261"/>
        <v>0</v>
      </c>
      <c r="DE696" s="161">
        <f t="shared" si="1261"/>
        <v>0</v>
      </c>
      <c r="DF696" s="161">
        <f t="shared" si="1261"/>
        <v>0</v>
      </c>
      <c r="DG696" s="161">
        <f t="shared" si="1261"/>
        <v>0</v>
      </c>
      <c r="DH696" s="161">
        <f t="shared" si="1261"/>
        <v>0</v>
      </c>
      <c r="DI696" s="161">
        <f t="shared" si="1261"/>
        <v>0</v>
      </c>
      <c r="DJ696" s="161">
        <f t="shared" si="1261"/>
        <v>0</v>
      </c>
      <c r="DK696" s="161">
        <f t="shared" si="1261"/>
        <v>0</v>
      </c>
      <c r="DL696" s="161">
        <f t="shared" si="1261"/>
        <v>0</v>
      </c>
      <c r="DM696" s="161">
        <f t="shared" si="1261"/>
        <v>0</v>
      </c>
      <c r="DN696" s="161">
        <f t="shared" si="1261"/>
        <v>0</v>
      </c>
      <c r="DO696" s="161">
        <f t="shared" si="1261"/>
        <v>0</v>
      </c>
      <c r="DP696" s="161">
        <f t="shared" si="1261"/>
        <v>0</v>
      </c>
      <c r="DQ696" s="161">
        <f t="shared" si="1261"/>
        <v>0</v>
      </c>
      <c r="DR696" s="161">
        <f t="shared" si="1261"/>
        <v>0</v>
      </c>
      <c r="DS696" s="161">
        <f t="shared" si="1261"/>
        <v>0</v>
      </c>
      <c r="DT696" s="161">
        <f t="shared" si="1261"/>
        <v>0</v>
      </c>
      <c r="DU696" s="161">
        <f t="shared" si="1261"/>
        <v>0</v>
      </c>
      <c r="DV696" s="161">
        <f t="shared" si="1261"/>
        <v>0</v>
      </c>
      <c r="DW696" s="161"/>
      <c r="DX696" s="162">
        <f t="shared" ref="DX696:DX701" si="1262">SUM(G696:DW696)</f>
        <v>0</v>
      </c>
    </row>
    <row r="697" spans="1:128" outlineLevel="1" x14ac:dyDescent="0.2">
      <c r="A697" s="159" t="str">
        <f ca="1">Language!A$985</f>
        <v>прибыль/убыток от продажи актива (бухгалтерская)</v>
      </c>
      <c r="C697" s="178" t="str">
        <f t="shared" ca="1" si="1206"/>
        <v>тыс. руб.</v>
      </c>
      <c r="D697" s="158">
        <v>1</v>
      </c>
      <c r="F697" s="6" t="s">
        <v>3139</v>
      </c>
      <c r="G697" s="161">
        <f t="shared" ref="G697:AL697" si="1263">SUM(G$606,G$636)</f>
        <v>0</v>
      </c>
      <c r="H697" s="161">
        <f t="shared" si="1263"/>
        <v>0</v>
      </c>
      <c r="I697" s="161">
        <f t="shared" si="1263"/>
        <v>0</v>
      </c>
      <c r="J697" s="161">
        <f t="shared" si="1263"/>
        <v>0</v>
      </c>
      <c r="K697" s="161">
        <f t="shared" si="1263"/>
        <v>0</v>
      </c>
      <c r="L697" s="161">
        <f t="shared" si="1263"/>
        <v>0</v>
      </c>
      <c r="M697" s="161">
        <f t="shared" si="1263"/>
        <v>0</v>
      </c>
      <c r="N697" s="161">
        <f t="shared" si="1263"/>
        <v>0</v>
      </c>
      <c r="O697" s="161">
        <f t="shared" si="1263"/>
        <v>0</v>
      </c>
      <c r="P697" s="161">
        <f t="shared" si="1263"/>
        <v>0</v>
      </c>
      <c r="Q697" s="161">
        <f t="shared" si="1263"/>
        <v>0</v>
      </c>
      <c r="R697" s="161">
        <f t="shared" si="1263"/>
        <v>0</v>
      </c>
      <c r="S697" s="161">
        <f t="shared" si="1263"/>
        <v>0</v>
      </c>
      <c r="T697" s="161">
        <f t="shared" si="1263"/>
        <v>0</v>
      </c>
      <c r="U697" s="161">
        <f t="shared" si="1263"/>
        <v>0</v>
      </c>
      <c r="V697" s="161">
        <f t="shared" si="1263"/>
        <v>0</v>
      </c>
      <c r="W697" s="161">
        <f t="shared" si="1263"/>
        <v>0</v>
      </c>
      <c r="X697" s="161">
        <f t="shared" si="1263"/>
        <v>0</v>
      </c>
      <c r="Y697" s="161">
        <f t="shared" si="1263"/>
        <v>0</v>
      </c>
      <c r="Z697" s="161">
        <f t="shared" si="1263"/>
        <v>0</v>
      </c>
      <c r="AA697" s="161">
        <f t="shared" si="1263"/>
        <v>0</v>
      </c>
      <c r="AB697" s="161">
        <f t="shared" si="1263"/>
        <v>0</v>
      </c>
      <c r="AC697" s="161">
        <f t="shared" si="1263"/>
        <v>0</v>
      </c>
      <c r="AD697" s="161">
        <f t="shared" si="1263"/>
        <v>0</v>
      </c>
      <c r="AE697" s="161">
        <f t="shared" si="1263"/>
        <v>0</v>
      </c>
      <c r="AF697" s="161">
        <f t="shared" si="1263"/>
        <v>0</v>
      </c>
      <c r="AG697" s="161">
        <f t="shared" si="1263"/>
        <v>0</v>
      </c>
      <c r="AH697" s="161">
        <f t="shared" si="1263"/>
        <v>0</v>
      </c>
      <c r="AI697" s="161">
        <f t="shared" si="1263"/>
        <v>0</v>
      </c>
      <c r="AJ697" s="161">
        <f t="shared" si="1263"/>
        <v>0</v>
      </c>
      <c r="AK697" s="161">
        <f t="shared" si="1263"/>
        <v>0</v>
      </c>
      <c r="AL697" s="161">
        <f t="shared" si="1263"/>
        <v>0</v>
      </c>
      <c r="AM697" s="161">
        <f t="shared" ref="AM697:BR697" si="1264">SUM(AM$606,AM$636)</f>
        <v>0</v>
      </c>
      <c r="AN697" s="161">
        <f t="shared" si="1264"/>
        <v>0</v>
      </c>
      <c r="AO697" s="161">
        <f t="shared" si="1264"/>
        <v>0</v>
      </c>
      <c r="AP697" s="161">
        <f t="shared" si="1264"/>
        <v>0</v>
      </c>
      <c r="AQ697" s="161">
        <f t="shared" si="1264"/>
        <v>0</v>
      </c>
      <c r="AR697" s="161">
        <f t="shared" si="1264"/>
        <v>0</v>
      </c>
      <c r="AS697" s="161">
        <f t="shared" si="1264"/>
        <v>0</v>
      </c>
      <c r="AT697" s="161">
        <f t="shared" si="1264"/>
        <v>0</v>
      </c>
      <c r="AU697" s="161">
        <f t="shared" si="1264"/>
        <v>0</v>
      </c>
      <c r="AV697" s="161">
        <f t="shared" si="1264"/>
        <v>0</v>
      </c>
      <c r="AW697" s="161">
        <f t="shared" si="1264"/>
        <v>0</v>
      </c>
      <c r="AX697" s="161">
        <f t="shared" si="1264"/>
        <v>0</v>
      </c>
      <c r="AY697" s="161">
        <f t="shared" si="1264"/>
        <v>0</v>
      </c>
      <c r="AZ697" s="161">
        <f t="shared" si="1264"/>
        <v>0</v>
      </c>
      <c r="BA697" s="161">
        <f t="shared" si="1264"/>
        <v>0</v>
      </c>
      <c r="BB697" s="161">
        <f t="shared" si="1264"/>
        <v>0</v>
      </c>
      <c r="BC697" s="161">
        <f t="shared" si="1264"/>
        <v>0</v>
      </c>
      <c r="BD697" s="161">
        <f t="shared" si="1264"/>
        <v>0</v>
      </c>
      <c r="BE697" s="161">
        <f t="shared" si="1264"/>
        <v>0</v>
      </c>
      <c r="BF697" s="161">
        <f t="shared" si="1264"/>
        <v>0</v>
      </c>
      <c r="BG697" s="161">
        <f t="shared" si="1264"/>
        <v>0</v>
      </c>
      <c r="BH697" s="161">
        <f t="shared" si="1264"/>
        <v>0</v>
      </c>
      <c r="BI697" s="161">
        <f t="shared" si="1264"/>
        <v>0</v>
      </c>
      <c r="BJ697" s="161">
        <f t="shared" si="1264"/>
        <v>0</v>
      </c>
      <c r="BK697" s="161">
        <f t="shared" si="1264"/>
        <v>0</v>
      </c>
      <c r="BL697" s="161">
        <f t="shared" si="1264"/>
        <v>0</v>
      </c>
      <c r="BM697" s="161">
        <f t="shared" si="1264"/>
        <v>0</v>
      </c>
      <c r="BN697" s="161">
        <f t="shared" si="1264"/>
        <v>0</v>
      </c>
      <c r="BO697" s="161">
        <f t="shared" si="1264"/>
        <v>0</v>
      </c>
      <c r="BP697" s="161">
        <f t="shared" si="1264"/>
        <v>0</v>
      </c>
      <c r="BQ697" s="161">
        <f t="shared" si="1264"/>
        <v>0</v>
      </c>
      <c r="BR697" s="161">
        <f t="shared" si="1264"/>
        <v>0</v>
      </c>
      <c r="BS697" s="161">
        <f t="shared" ref="BS697:CX697" si="1265">SUM(BS$606,BS$636)</f>
        <v>0</v>
      </c>
      <c r="BT697" s="161">
        <f t="shared" si="1265"/>
        <v>0</v>
      </c>
      <c r="BU697" s="161">
        <f t="shared" si="1265"/>
        <v>0</v>
      </c>
      <c r="BV697" s="161">
        <f t="shared" si="1265"/>
        <v>0</v>
      </c>
      <c r="BW697" s="161">
        <f t="shared" si="1265"/>
        <v>0</v>
      </c>
      <c r="BX697" s="161">
        <f t="shared" si="1265"/>
        <v>0</v>
      </c>
      <c r="BY697" s="161">
        <f t="shared" si="1265"/>
        <v>0</v>
      </c>
      <c r="BZ697" s="161">
        <f t="shared" si="1265"/>
        <v>0</v>
      </c>
      <c r="CA697" s="161">
        <f t="shared" si="1265"/>
        <v>0</v>
      </c>
      <c r="CB697" s="161">
        <f t="shared" si="1265"/>
        <v>0</v>
      </c>
      <c r="CC697" s="161">
        <f t="shared" si="1265"/>
        <v>0</v>
      </c>
      <c r="CD697" s="161">
        <f t="shared" si="1265"/>
        <v>0</v>
      </c>
      <c r="CE697" s="161">
        <f t="shared" si="1265"/>
        <v>0</v>
      </c>
      <c r="CF697" s="161">
        <f t="shared" si="1265"/>
        <v>0</v>
      </c>
      <c r="CG697" s="161">
        <f t="shared" si="1265"/>
        <v>0</v>
      </c>
      <c r="CH697" s="161">
        <f t="shared" si="1265"/>
        <v>0</v>
      </c>
      <c r="CI697" s="161">
        <f t="shared" si="1265"/>
        <v>0</v>
      </c>
      <c r="CJ697" s="161">
        <f t="shared" si="1265"/>
        <v>0</v>
      </c>
      <c r="CK697" s="161">
        <f t="shared" si="1265"/>
        <v>0</v>
      </c>
      <c r="CL697" s="161">
        <f t="shared" si="1265"/>
        <v>0</v>
      </c>
      <c r="CM697" s="161">
        <f t="shared" si="1265"/>
        <v>0</v>
      </c>
      <c r="CN697" s="161">
        <f t="shared" si="1265"/>
        <v>0</v>
      </c>
      <c r="CO697" s="161">
        <f t="shared" si="1265"/>
        <v>0</v>
      </c>
      <c r="CP697" s="161">
        <f t="shared" si="1265"/>
        <v>0</v>
      </c>
      <c r="CQ697" s="161">
        <f t="shared" si="1265"/>
        <v>0</v>
      </c>
      <c r="CR697" s="161">
        <f t="shared" si="1265"/>
        <v>0</v>
      </c>
      <c r="CS697" s="161">
        <f t="shared" si="1265"/>
        <v>0</v>
      </c>
      <c r="CT697" s="161">
        <f t="shared" si="1265"/>
        <v>0</v>
      </c>
      <c r="CU697" s="161">
        <f t="shared" si="1265"/>
        <v>0</v>
      </c>
      <c r="CV697" s="161">
        <f t="shared" si="1265"/>
        <v>0</v>
      </c>
      <c r="CW697" s="161">
        <f t="shared" si="1265"/>
        <v>0</v>
      </c>
      <c r="CX697" s="161">
        <f t="shared" si="1265"/>
        <v>0</v>
      </c>
      <c r="CY697" s="161">
        <f t="shared" ref="CY697:DV697" si="1266">SUM(CY$606,CY$636)</f>
        <v>0</v>
      </c>
      <c r="CZ697" s="161">
        <f t="shared" si="1266"/>
        <v>0</v>
      </c>
      <c r="DA697" s="161">
        <f t="shared" si="1266"/>
        <v>0</v>
      </c>
      <c r="DB697" s="161">
        <f t="shared" si="1266"/>
        <v>0</v>
      </c>
      <c r="DC697" s="161">
        <f t="shared" si="1266"/>
        <v>0</v>
      </c>
      <c r="DD697" s="161">
        <f t="shared" si="1266"/>
        <v>0</v>
      </c>
      <c r="DE697" s="161">
        <f t="shared" si="1266"/>
        <v>0</v>
      </c>
      <c r="DF697" s="161">
        <f t="shared" si="1266"/>
        <v>0</v>
      </c>
      <c r="DG697" s="161">
        <f t="shared" si="1266"/>
        <v>0</v>
      </c>
      <c r="DH697" s="161">
        <f t="shared" si="1266"/>
        <v>0</v>
      </c>
      <c r="DI697" s="161">
        <f t="shared" si="1266"/>
        <v>0</v>
      </c>
      <c r="DJ697" s="161">
        <f t="shared" si="1266"/>
        <v>0</v>
      </c>
      <c r="DK697" s="161">
        <f t="shared" si="1266"/>
        <v>0</v>
      </c>
      <c r="DL697" s="161">
        <f t="shared" si="1266"/>
        <v>0</v>
      </c>
      <c r="DM697" s="161">
        <f t="shared" si="1266"/>
        <v>0</v>
      </c>
      <c r="DN697" s="161">
        <f t="shared" si="1266"/>
        <v>0</v>
      </c>
      <c r="DO697" s="161">
        <f t="shared" si="1266"/>
        <v>0</v>
      </c>
      <c r="DP697" s="161">
        <f t="shared" si="1266"/>
        <v>0</v>
      </c>
      <c r="DQ697" s="161">
        <f t="shared" si="1266"/>
        <v>0</v>
      </c>
      <c r="DR697" s="161">
        <f t="shared" si="1266"/>
        <v>0</v>
      </c>
      <c r="DS697" s="161">
        <f t="shared" si="1266"/>
        <v>0</v>
      </c>
      <c r="DT697" s="161">
        <f t="shared" si="1266"/>
        <v>0</v>
      </c>
      <c r="DU697" s="161">
        <f t="shared" si="1266"/>
        <v>0</v>
      </c>
      <c r="DV697" s="161">
        <f t="shared" si="1266"/>
        <v>0</v>
      </c>
      <c r="DW697" s="161"/>
      <c r="DX697" s="162">
        <f t="shared" si="1262"/>
        <v>0</v>
      </c>
    </row>
    <row r="698" spans="1:128" outlineLevel="1" x14ac:dyDescent="0.2">
      <c r="A698" s="159" t="str">
        <f ca="1">Language!A$986</f>
        <v>прибыль/убыток от продажи актива (налоговая)</v>
      </c>
      <c r="C698" s="178" t="str">
        <f t="shared" ca="1" si="1206"/>
        <v>тыс. руб.</v>
      </c>
      <c r="D698" s="158">
        <v>1</v>
      </c>
      <c r="F698" s="6" t="s">
        <v>3140</v>
      </c>
      <c r="G698" s="161">
        <f t="shared" ref="G698:AL698" si="1267">SUM(G$607,G$637)</f>
        <v>0</v>
      </c>
      <c r="H698" s="161">
        <f t="shared" si="1267"/>
        <v>0</v>
      </c>
      <c r="I698" s="161">
        <f t="shared" si="1267"/>
        <v>0</v>
      </c>
      <c r="J698" s="161">
        <f t="shared" si="1267"/>
        <v>0</v>
      </c>
      <c r="K698" s="161">
        <f t="shared" si="1267"/>
        <v>0</v>
      </c>
      <c r="L698" s="161">
        <f t="shared" si="1267"/>
        <v>0</v>
      </c>
      <c r="M698" s="161">
        <f t="shared" si="1267"/>
        <v>0</v>
      </c>
      <c r="N698" s="161">
        <f t="shared" si="1267"/>
        <v>0</v>
      </c>
      <c r="O698" s="161">
        <f t="shared" si="1267"/>
        <v>0</v>
      </c>
      <c r="P698" s="161">
        <f t="shared" si="1267"/>
        <v>0</v>
      </c>
      <c r="Q698" s="161">
        <f t="shared" si="1267"/>
        <v>0</v>
      </c>
      <c r="R698" s="161">
        <f t="shared" si="1267"/>
        <v>0</v>
      </c>
      <c r="S698" s="161">
        <f t="shared" si="1267"/>
        <v>0</v>
      </c>
      <c r="T698" s="161">
        <f t="shared" si="1267"/>
        <v>0</v>
      </c>
      <c r="U698" s="161">
        <f t="shared" si="1267"/>
        <v>0</v>
      </c>
      <c r="V698" s="161">
        <f t="shared" si="1267"/>
        <v>0</v>
      </c>
      <c r="W698" s="161">
        <f t="shared" si="1267"/>
        <v>0</v>
      </c>
      <c r="X698" s="161">
        <f t="shared" si="1267"/>
        <v>0</v>
      </c>
      <c r="Y698" s="161">
        <f t="shared" si="1267"/>
        <v>0</v>
      </c>
      <c r="Z698" s="161">
        <f t="shared" si="1267"/>
        <v>0</v>
      </c>
      <c r="AA698" s="161">
        <f t="shared" si="1267"/>
        <v>0</v>
      </c>
      <c r="AB698" s="161">
        <f t="shared" si="1267"/>
        <v>0</v>
      </c>
      <c r="AC698" s="161">
        <f t="shared" si="1267"/>
        <v>0</v>
      </c>
      <c r="AD698" s="161">
        <f t="shared" si="1267"/>
        <v>0</v>
      </c>
      <c r="AE698" s="161">
        <f t="shared" si="1267"/>
        <v>0</v>
      </c>
      <c r="AF698" s="161">
        <f t="shared" si="1267"/>
        <v>0</v>
      </c>
      <c r="AG698" s="161">
        <f t="shared" si="1267"/>
        <v>0</v>
      </c>
      <c r="AH698" s="161">
        <f t="shared" si="1267"/>
        <v>0</v>
      </c>
      <c r="AI698" s="161">
        <f t="shared" si="1267"/>
        <v>0</v>
      </c>
      <c r="AJ698" s="161">
        <f t="shared" si="1267"/>
        <v>0</v>
      </c>
      <c r="AK698" s="161">
        <f t="shared" si="1267"/>
        <v>0</v>
      </c>
      <c r="AL698" s="161">
        <f t="shared" si="1267"/>
        <v>0</v>
      </c>
      <c r="AM698" s="161">
        <f t="shared" ref="AM698:BR698" si="1268">SUM(AM$607,AM$637)</f>
        <v>0</v>
      </c>
      <c r="AN698" s="161">
        <f t="shared" si="1268"/>
        <v>0</v>
      </c>
      <c r="AO698" s="161">
        <f t="shared" si="1268"/>
        <v>0</v>
      </c>
      <c r="AP698" s="161">
        <f t="shared" si="1268"/>
        <v>0</v>
      </c>
      <c r="AQ698" s="161">
        <f t="shared" si="1268"/>
        <v>0</v>
      </c>
      <c r="AR698" s="161">
        <f t="shared" si="1268"/>
        <v>0</v>
      </c>
      <c r="AS698" s="161">
        <f t="shared" si="1268"/>
        <v>0</v>
      </c>
      <c r="AT698" s="161">
        <f t="shared" si="1268"/>
        <v>0</v>
      </c>
      <c r="AU698" s="161">
        <f t="shared" si="1268"/>
        <v>0</v>
      </c>
      <c r="AV698" s="161">
        <f t="shared" si="1268"/>
        <v>0</v>
      </c>
      <c r="AW698" s="161">
        <f t="shared" si="1268"/>
        <v>0</v>
      </c>
      <c r="AX698" s="161">
        <f t="shared" si="1268"/>
        <v>0</v>
      </c>
      <c r="AY698" s="161">
        <f t="shared" si="1268"/>
        <v>0</v>
      </c>
      <c r="AZ698" s="161">
        <f t="shared" si="1268"/>
        <v>0</v>
      </c>
      <c r="BA698" s="161">
        <f t="shared" si="1268"/>
        <v>0</v>
      </c>
      <c r="BB698" s="161">
        <f t="shared" si="1268"/>
        <v>0</v>
      </c>
      <c r="BC698" s="161">
        <f t="shared" si="1268"/>
        <v>0</v>
      </c>
      <c r="BD698" s="161">
        <f t="shared" si="1268"/>
        <v>0</v>
      </c>
      <c r="BE698" s="161">
        <f t="shared" si="1268"/>
        <v>0</v>
      </c>
      <c r="BF698" s="161">
        <f t="shared" si="1268"/>
        <v>0</v>
      </c>
      <c r="BG698" s="161">
        <f t="shared" si="1268"/>
        <v>0</v>
      </c>
      <c r="BH698" s="161">
        <f t="shared" si="1268"/>
        <v>0</v>
      </c>
      <c r="BI698" s="161">
        <f t="shared" si="1268"/>
        <v>0</v>
      </c>
      <c r="BJ698" s="161">
        <f t="shared" si="1268"/>
        <v>0</v>
      </c>
      <c r="BK698" s="161">
        <f t="shared" si="1268"/>
        <v>0</v>
      </c>
      <c r="BL698" s="161">
        <f t="shared" si="1268"/>
        <v>0</v>
      </c>
      <c r="BM698" s="161">
        <f t="shared" si="1268"/>
        <v>0</v>
      </c>
      <c r="BN698" s="161">
        <f t="shared" si="1268"/>
        <v>0</v>
      </c>
      <c r="BO698" s="161">
        <f t="shared" si="1268"/>
        <v>0</v>
      </c>
      <c r="BP698" s="161">
        <f t="shared" si="1268"/>
        <v>0</v>
      </c>
      <c r="BQ698" s="161">
        <f t="shared" si="1268"/>
        <v>0</v>
      </c>
      <c r="BR698" s="161">
        <f t="shared" si="1268"/>
        <v>0</v>
      </c>
      <c r="BS698" s="161">
        <f t="shared" ref="BS698:CX698" si="1269">SUM(BS$607,BS$637)</f>
        <v>0</v>
      </c>
      <c r="BT698" s="161">
        <f t="shared" si="1269"/>
        <v>0</v>
      </c>
      <c r="BU698" s="161">
        <f t="shared" si="1269"/>
        <v>0</v>
      </c>
      <c r="BV698" s="161">
        <f t="shared" si="1269"/>
        <v>0</v>
      </c>
      <c r="BW698" s="161">
        <f t="shared" si="1269"/>
        <v>0</v>
      </c>
      <c r="BX698" s="161">
        <f t="shared" si="1269"/>
        <v>0</v>
      </c>
      <c r="BY698" s="161">
        <f t="shared" si="1269"/>
        <v>0</v>
      </c>
      <c r="BZ698" s="161">
        <f t="shared" si="1269"/>
        <v>0</v>
      </c>
      <c r="CA698" s="161">
        <f t="shared" si="1269"/>
        <v>0</v>
      </c>
      <c r="CB698" s="161">
        <f t="shared" si="1269"/>
        <v>0</v>
      </c>
      <c r="CC698" s="161">
        <f t="shared" si="1269"/>
        <v>0</v>
      </c>
      <c r="CD698" s="161">
        <f t="shared" si="1269"/>
        <v>0</v>
      </c>
      <c r="CE698" s="161">
        <f t="shared" si="1269"/>
        <v>0</v>
      </c>
      <c r="CF698" s="161">
        <f t="shared" si="1269"/>
        <v>0</v>
      </c>
      <c r="CG698" s="161">
        <f t="shared" si="1269"/>
        <v>0</v>
      </c>
      <c r="CH698" s="161">
        <f t="shared" si="1269"/>
        <v>0</v>
      </c>
      <c r="CI698" s="161">
        <f t="shared" si="1269"/>
        <v>0</v>
      </c>
      <c r="CJ698" s="161">
        <f t="shared" si="1269"/>
        <v>0</v>
      </c>
      <c r="CK698" s="161">
        <f t="shared" si="1269"/>
        <v>0</v>
      </c>
      <c r="CL698" s="161">
        <f t="shared" si="1269"/>
        <v>0</v>
      </c>
      <c r="CM698" s="161">
        <f t="shared" si="1269"/>
        <v>0</v>
      </c>
      <c r="CN698" s="161">
        <f t="shared" si="1269"/>
        <v>0</v>
      </c>
      <c r="CO698" s="161">
        <f t="shared" si="1269"/>
        <v>0</v>
      </c>
      <c r="CP698" s="161">
        <f t="shared" si="1269"/>
        <v>0</v>
      </c>
      <c r="CQ698" s="161">
        <f t="shared" si="1269"/>
        <v>0</v>
      </c>
      <c r="CR698" s="161">
        <f t="shared" si="1269"/>
        <v>0</v>
      </c>
      <c r="CS698" s="161">
        <f t="shared" si="1269"/>
        <v>0</v>
      </c>
      <c r="CT698" s="161">
        <f t="shared" si="1269"/>
        <v>0</v>
      </c>
      <c r="CU698" s="161">
        <f t="shared" si="1269"/>
        <v>0</v>
      </c>
      <c r="CV698" s="161">
        <f t="shared" si="1269"/>
        <v>0</v>
      </c>
      <c r="CW698" s="161">
        <f t="shared" si="1269"/>
        <v>0</v>
      </c>
      <c r="CX698" s="161">
        <f t="shared" si="1269"/>
        <v>0</v>
      </c>
      <c r="CY698" s="161">
        <f t="shared" ref="CY698:DV698" si="1270">SUM(CY$607,CY$637)</f>
        <v>0</v>
      </c>
      <c r="CZ698" s="161">
        <f t="shared" si="1270"/>
        <v>0</v>
      </c>
      <c r="DA698" s="161">
        <f t="shared" si="1270"/>
        <v>0</v>
      </c>
      <c r="DB698" s="161">
        <f t="shared" si="1270"/>
        <v>0</v>
      </c>
      <c r="DC698" s="161">
        <f t="shared" si="1270"/>
        <v>0</v>
      </c>
      <c r="DD698" s="161">
        <f t="shared" si="1270"/>
        <v>0</v>
      </c>
      <c r="DE698" s="161">
        <f t="shared" si="1270"/>
        <v>0</v>
      </c>
      <c r="DF698" s="161">
        <f t="shared" si="1270"/>
        <v>0</v>
      </c>
      <c r="DG698" s="161">
        <f t="shared" si="1270"/>
        <v>0</v>
      </c>
      <c r="DH698" s="161">
        <f t="shared" si="1270"/>
        <v>0</v>
      </c>
      <c r="DI698" s="161">
        <f t="shared" si="1270"/>
        <v>0</v>
      </c>
      <c r="DJ698" s="161">
        <f t="shared" si="1270"/>
        <v>0</v>
      </c>
      <c r="DK698" s="161">
        <f t="shared" si="1270"/>
        <v>0</v>
      </c>
      <c r="DL698" s="161">
        <f t="shared" si="1270"/>
        <v>0</v>
      </c>
      <c r="DM698" s="161">
        <f t="shared" si="1270"/>
        <v>0</v>
      </c>
      <c r="DN698" s="161">
        <f t="shared" si="1270"/>
        <v>0</v>
      </c>
      <c r="DO698" s="161">
        <f t="shared" si="1270"/>
        <v>0</v>
      </c>
      <c r="DP698" s="161">
        <f t="shared" si="1270"/>
        <v>0</v>
      </c>
      <c r="DQ698" s="161">
        <f t="shared" si="1270"/>
        <v>0</v>
      </c>
      <c r="DR698" s="161">
        <f t="shared" si="1270"/>
        <v>0</v>
      </c>
      <c r="DS698" s="161">
        <f t="shared" si="1270"/>
        <v>0</v>
      </c>
      <c r="DT698" s="161">
        <f t="shared" si="1270"/>
        <v>0</v>
      </c>
      <c r="DU698" s="161">
        <f t="shared" si="1270"/>
        <v>0</v>
      </c>
      <c r="DV698" s="161">
        <f t="shared" si="1270"/>
        <v>0</v>
      </c>
      <c r="DW698" s="161"/>
      <c r="DX698" s="162">
        <f t="shared" si="1262"/>
        <v>0</v>
      </c>
    </row>
    <row r="699" spans="1:128" outlineLevel="1" x14ac:dyDescent="0.2">
      <c r="A699" s="159" t="str">
        <f ca="1">Language!A$987</f>
        <v>НДС к выручке от продажи актива</v>
      </c>
      <c r="C699" s="178" t="str">
        <f t="shared" ca="1" si="1206"/>
        <v>тыс. руб.</v>
      </c>
      <c r="D699" s="158">
        <v>1</v>
      </c>
      <c r="F699" s="6" t="s">
        <v>3141</v>
      </c>
      <c r="G699" s="161">
        <f t="shared" ref="G699:AL699" si="1271">SUM(G$608,G$638)</f>
        <v>0</v>
      </c>
      <c r="H699" s="161">
        <f t="shared" si="1271"/>
        <v>0</v>
      </c>
      <c r="I699" s="161">
        <f t="shared" si="1271"/>
        <v>0</v>
      </c>
      <c r="J699" s="161">
        <f t="shared" si="1271"/>
        <v>0</v>
      </c>
      <c r="K699" s="161">
        <f t="shared" si="1271"/>
        <v>0</v>
      </c>
      <c r="L699" s="161">
        <f t="shared" si="1271"/>
        <v>0</v>
      </c>
      <c r="M699" s="161">
        <f t="shared" si="1271"/>
        <v>0</v>
      </c>
      <c r="N699" s="161">
        <f t="shared" si="1271"/>
        <v>0</v>
      </c>
      <c r="O699" s="161">
        <f t="shared" si="1271"/>
        <v>0</v>
      </c>
      <c r="P699" s="161">
        <f t="shared" si="1271"/>
        <v>0</v>
      </c>
      <c r="Q699" s="161">
        <f t="shared" si="1271"/>
        <v>0</v>
      </c>
      <c r="R699" s="161">
        <f t="shared" si="1271"/>
        <v>0</v>
      </c>
      <c r="S699" s="161">
        <f t="shared" si="1271"/>
        <v>0</v>
      </c>
      <c r="T699" s="161">
        <f t="shared" si="1271"/>
        <v>0</v>
      </c>
      <c r="U699" s="161">
        <f t="shared" si="1271"/>
        <v>0</v>
      </c>
      <c r="V699" s="161">
        <f t="shared" si="1271"/>
        <v>0</v>
      </c>
      <c r="W699" s="161">
        <f t="shared" si="1271"/>
        <v>0</v>
      </c>
      <c r="X699" s="161">
        <f t="shared" si="1271"/>
        <v>0</v>
      </c>
      <c r="Y699" s="161">
        <f t="shared" si="1271"/>
        <v>0</v>
      </c>
      <c r="Z699" s="161">
        <f t="shared" si="1271"/>
        <v>0</v>
      </c>
      <c r="AA699" s="161">
        <f t="shared" si="1271"/>
        <v>0</v>
      </c>
      <c r="AB699" s="161">
        <f t="shared" si="1271"/>
        <v>0</v>
      </c>
      <c r="AC699" s="161">
        <f t="shared" si="1271"/>
        <v>0</v>
      </c>
      <c r="AD699" s="161">
        <f t="shared" si="1271"/>
        <v>0</v>
      </c>
      <c r="AE699" s="161">
        <f t="shared" si="1271"/>
        <v>0</v>
      </c>
      <c r="AF699" s="161">
        <f t="shared" si="1271"/>
        <v>0</v>
      </c>
      <c r="AG699" s="161">
        <f t="shared" si="1271"/>
        <v>0</v>
      </c>
      <c r="AH699" s="161">
        <f t="shared" si="1271"/>
        <v>0</v>
      </c>
      <c r="AI699" s="161">
        <f t="shared" si="1271"/>
        <v>0</v>
      </c>
      <c r="AJ699" s="161">
        <f t="shared" si="1271"/>
        <v>0</v>
      </c>
      <c r="AK699" s="161">
        <f t="shared" si="1271"/>
        <v>0</v>
      </c>
      <c r="AL699" s="161">
        <f t="shared" si="1271"/>
        <v>0</v>
      </c>
      <c r="AM699" s="161">
        <f t="shared" ref="AM699:BR699" si="1272">SUM(AM$608,AM$638)</f>
        <v>0</v>
      </c>
      <c r="AN699" s="161">
        <f t="shared" si="1272"/>
        <v>0</v>
      </c>
      <c r="AO699" s="161">
        <f t="shared" si="1272"/>
        <v>0</v>
      </c>
      <c r="AP699" s="161">
        <f t="shared" si="1272"/>
        <v>0</v>
      </c>
      <c r="AQ699" s="161">
        <f t="shared" si="1272"/>
        <v>0</v>
      </c>
      <c r="AR699" s="161">
        <f t="shared" si="1272"/>
        <v>0</v>
      </c>
      <c r="AS699" s="161">
        <f t="shared" si="1272"/>
        <v>0</v>
      </c>
      <c r="AT699" s="161">
        <f t="shared" si="1272"/>
        <v>0</v>
      </c>
      <c r="AU699" s="161">
        <f t="shared" si="1272"/>
        <v>0</v>
      </c>
      <c r="AV699" s="161">
        <f t="shared" si="1272"/>
        <v>0</v>
      </c>
      <c r="AW699" s="161">
        <f t="shared" si="1272"/>
        <v>0</v>
      </c>
      <c r="AX699" s="161">
        <f t="shared" si="1272"/>
        <v>0</v>
      </c>
      <c r="AY699" s="161">
        <f t="shared" si="1272"/>
        <v>0</v>
      </c>
      <c r="AZ699" s="161">
        <f t="shared" si="1272"/>
        <v>0</v>
      </c>
      <c r="BA699" s="161">
        <f t="shared" si="1272"/>
        <v>0</v>
      </c>
      <c r="BB699" s="161">
        <f t="shared" si="1272"/>
        <v>0</v>
      </c>
      <c r="BC699" s="161">
        <f t="shared" si="1272"/>
        <v>0</v>
      </c>
      <c r="BD699" s="161">
        <f t="shared" si="1272"/>
        <v>0</v>
      </c>
      <c r="BE699" s="161">
        <f t="shared" si="1272"/>
        <v>0</v>
      </c>
      <c r="BF699" s="161">
        <f t="shared" si="1272"/>
        <v>0</v>
      </c>
      <c r="BG699" s="161">
        <f t="shared" si="1272"/>
        <v>0</v>
      </c>
      <c r="BH699" s="161">
        <f t="shared" si="1272"/>
        <v>0</v>
      </c>
      <c r="BI699" s="161">
        <f t="shared" si="1272"/>
        <v>0</v>
      </c>
      <c r="BJ699" s="161">
        <f t="shared" si="1272"/>
        <v>0</v>
      </c>
      <c r="BK699" s="161">
        <f t="shared" si="1272"/>
        <v>0</v>
      </c>
      <c r="BL699" s="161">
        <f t="shared" si="1272"/>
        <v>0</v>
      </c>
      <c r="BM699" s="161">
        <f t="shared" si="1272"/>
        <v>0</v>
      </c>
      <c r="BN699" s="161">
        <f t="shared" si="1272"/>
        <v>0</v>
      </c>
      <c r="BO699" s="161">
        <f t="shared" si="1272"/>
        <v>0</v>
      </c>
      <c r="BP699" s="161">
        <f t="shared" si="1272"/>
        <v>0</v>
      </c>
      <c r="BQ699" s="161">
        <f t="shared" si="1272"/>
        <v>0</v>
      </c>
      <c r="BR699" s="161">
        <f t="shared" si="1272"/>
        <v>0</v>
      </c>
      <c r="BS699" s="161">
        <f t="shared" ref="BS699:CX699" si="1273">SUM(BS$608,BS$638)</f>
        <v>0</v>
      </c>
      <c r="BT699" s="161">
        <f t="shared" si="1273"/>
        <v>0</v>
      </c>
      <c r="BU699" s="161">
        <f t="shared" si="1273"/>
        <v>0</v>
      </c>
      <c r="BV699" s="161">
        <f t="shared" si="1273"/>
        <v>0</v>
      </c>
      <c r="BW699" s="161">
        <f t="shared" si="1273"/>
        <v>0</v>
      </c>
      <c r="BX699" s="161">
        <f t="shared" si="1273"/>
        <v>0</v>
      </c>
      <c r="BY699" s="161">
        <f t="shared" si="1273"/>
        <v>0</v>
      </c>
      <c r="BZ699" s="161">
        <f t="shared" si="1273"/>
        <v>0</v>
      </c>
      <c r="CA699" s="161">
        <f t="shared" si="1273"/>
        <v>0</v>
      </c>
      <c r="CB699" s="161">
        <f t="shared" si="1273"/>
        <v>0</v>
      </c>
      <c r="CC699" s="161">
        <f t="shared" si="1273"/>
        <v>0</v>
      </c>
      <c r="CD699" s="161">
        <f t="shared" si="1273"/>
        <v>0</v>
      </c>
      <c r="CE699" s="161">
        <f t="shared" si="1273"/>
        <v>0</v>
      </c>
      <c r="CF699" s="161">
        <f t="shared" si="1273"/>
        <v>0</v>
      </c>
      <c r="CG699" s="161">
        <f t="shared" si="1273"/>
        <v>0</v>
      </c>
      <c r="CH699" s="161">
        <f t="shared" si="1273"/>
        <v>0</v>
      </c>
      <c r="CI699" s="161">
        <f t="shared" si="1273"/>
        <v>0</v>
      </c>
      <c r="CJ699" s="161">
        <f t="shared" si="1273"/>
        <v>0</v>
      </c>
      <c r="CK699" s="161">
        <f t="shared" si="1273"/>
        <v>0</v>
      </c>
      <c r="CL699" s="161">
        <f t="shared" si="1273"/>
        <v>0</v>
      </c>
      <c r="CM699" s="161">
        <f t="shared" si="1273"/>
        <v>0</v>
      </c>
      <c r="CN699" s="161">
        <f t="shared" si="1273"/>
        <v>0</v>
      </c>
      <c r="CO699" s="161">
        <f t="shared" si="1273"/>
        <v>0</v>
      </c>
      <c r="CP699" s="161">
        <f t="shared" si="1273"/>
        <v>0</v>
      </c>
      <c r="CQ699" s="161">
        <f t="shared" si="1273"/>
        <v>0</v>
      </c>
      <c r="CR699" s="161">
        <f t="shared" si="1273"/>
        <v>0</v>
      </c>
      <c r="CS699" s="161">
        <f t="shared" si="1273"/>
        <v>0</v>
      </c>
      <c r="CT699" s="161">
        <f t="shared" si="1273"/>
        <v>0</v>
      </c>
      <c r="CU699" s="161">
        <f t="shared" si="1273"/>
        <v>0</v>
      </c>
      <c r="CV699" s="161">
        <f t="shared" si="1273"/>
        <v>0</v>
      </c>
      <c r="CW699" s="161">
        <f t="shared" si="1273"/>
        <v>0</v>
      </c>
      <c r="CX699" s="161">
        <f t="shared" si="1273"/>
        <v>0</v>
      </c>
      <c r="CY699" s="161">
        <f t="shared" ref="CY699:DV699" si="1274">SUM(CY$608,CY$638)</f>
        <v>0</v>
      </c>
      <c r="CZ699" s="161">
        <f t="shared" si="1274"/>
        <v>0</v>
      </c>
      <c r="DA699" s="161">
        <f t="shared" si="1274"/>
        <v>0</v>
      </c>
      <c r="DB699" s="161">
        <f t="shared" si="1274"/>
        <v>0</v>
      </c>
      <c r="DC699" s="161">
        <f t="shared" si="1274"/>
        <v>0</v>
      </c>
      <c r="DD699" s="161">
        <f t="shared" si="1274"/>
        <v>0</v>
      </c>
      <c r="DE699" s="161">
        <f t="shared" si="1274"/>
        <v>0</v>
      </c>
      <c r="DF699" s="161">
        <f t="shared" si="1274"/>
        <v>0</v>
      </c>
      <c r="DG699" s="161">
        <f t="shared" si="1274"/>
        <v>0</v>
      </c>
      <c r="DH699" s="161">
        <f t="shared" si="1274"/>
        <v>0</v>
      </c>
      <c r="DI699" s="161">
        <f t="shared" si="1274"/>
        <v>0</v>
      </c>
      <c r="DJ699" s="161">
        <f t="shared" si="1274"/>
        <v>0</v>
      </c>
      <c r="DK699" s="161">
        <f t="shared" si="1274"/>
        <v>0</v>
      </c>
      <c r="DL699" s="161">
        <f t="shared" si="1274"/>
        <v>0</v>
      </c>
      <c r="DM699" s="161">
        <f t="shared" si="1274"/>
        <v>0</v>
      </c>
      <c r="DN699" s="161">
        <f t="shared" si="1274"/>
        <v>0</v>
      </c>
      <c r="DO699" s="161">
        <f t="shared" si="1274"/>
        <v>0</v>
      </c>
      <c r="DP699" s="161">
        <f t="shared" si="1274"/>
        <v>0</v>
      </c>
      <c r="DQ699" s="161">
        <f t="shared" si="1274"/>
        <v>0</v>
      </c>
      <c r="DR699" s="161">
        <f t="shared" si="1274"/>
        <v>0</v>
      </c>
      <c r="DS699" s="161">
        <f t="shared" si="1274"/>
        <v>0</v>
      </c>
      <c r="DT699" s="161">
        <f t="shared" si="1274"/>
        <v>0</v>
      </c>
      <c r="DU699" s="161">
        <f t="shared" si="1274"/>
        <v>0</v>
      </c>
      <c r="DV699" s="161">
        <f t="shared" si="1274"/>
        <v>0</v>
      </c>
      <c r="DW699" s="161"/>
      <c r="DX699" s="162">
        <f t="shared" si="1262"/>
        <v>0</v>
      </c>
    </row>
    <row r="700" spans="1:128" collapsed="1" x14ac:dyDescent="0.2">
      <c r="A700" s="198" t="str">
        <f ca="1">Language!A$1552</f>
        <v>Итого: Прочие подготовительные расходы, с НДС</v>
      </c>
      <c r="C700" s="178" t="str">
        <f t="shared" ca="1" si="1206"/>
        <v>тыс. руб.</v>
      </c>
      <c r="D700" s="158">
        <v>1</v>
      </c>
      <c r="F700" s="6" t="s">
        <v>2962</v>
      </c>
      <c r="G700" s="161">
        <f t="shared" ref="G700:N700" si="1275">G701+G706</f>
        <v>228600</v>
      </c>
      <c r="H700" s="161">
        <f t="shared" si="1275"/>
        <v>0</v>
      </c>
      <c r="I700" s="161">
        <f t="shared" si="1275"/>
        <v>0</v>
      </c>
      <c r="J700" s="161">
        <f t="shared" si="1275"/>
        <v>0</v>
      </c>
      <c r="K700" s="161">
        <f t="shared" si="1275"/>
        <v>0</v>
      </c>
      <c r="L700" s="161">
        <f t="shared" si="1275"/>
        <v>0</v>
      </c>
      <c r="M700" s="161">
        <f t="shared" si="1275"/>
        <v>0</v>
      </c>
      <c r="N700" s="161">
        <f t="shared" si="1275"/>
        <v>0</v>
      </c>
      <c r="O700" s="161">
        <f t="shared" ref="O700:AT700" si="1276">O701+O706</f>
        <v>0</v>
      </c>
      <c r="P700" s="161">
        <f t="shared" si="1276"/>
        <v>0</v>
      </c>
      <c r="Q700" s="161">
        <f t="shared" si="1276"/>
        <v>0</v>
      </c>
      <c r="R700" s="161">
        <f t="shared" si="1276"/>
        <v>0</v>
      </c>
      <c r="S700" s="161">
        <f t="shared" si="1276"/>
        <v>0</v>
      </c>
      <c r="T700" s="161">
        <f t="shared" si="1276"/>
        <v>0</v>
      </c>
      <c r="U700" s="161">
        <f t="shared" si="1276"/>
        <v>0</v>
      </c>
      <c r="V700" s="161">
        <f t="shared" si="1276"/>
        <v>0</v>
      </c>
      <c r="W700" s="161">
        <f t="shared" si="1276"/>
        <v>0</v>
      </c>
      <c r="X700" s="161">
        <f t="shared" si="1276"/>
        <v>0</v>
      </c>
      <c r="Y700" s="161">
        <f t="shared" si="1276"/>
        <v>0</v>
      </c>
      <c r="Z700" s="161">
        <f t="shared" si="1276"/>
        <v>0</v>
      </c>
      <c r="AA700" s="161">
        <f t="shared" si="1276"/>
        <v>0</v>
      </c>
      <c r="AB700" s="161">
        <f t="shared" si="1276"/>
        <v>0</v>
      </c>
      <c r="AC700" s="161">
        <f t="shared" si="1276"/>
        <v>0</v>
      </c>
      <c r="AD700" s="161">
        <f t="shared" si="1276"/>
        <v>0</v>
      </c>
      <c r="AE700" s="161">
        <f t="shared" si="1276"/>
        <v>0</v>
      </c>
      <c r="AF700" s="161">
        <f t="shared" si="1276"/>
        <v>0</v>
      </c>
      <c r="AG700" s="161">
        <f t="shared" si="1276"/>
        <v>0</v>
      </c>
      <c r="AH700" s="161">
        <f t="shared" si="1276"/>
        <v>0</v>
      </c>
      <c r="AI700" s="161">
        <f t="shared" si="1276"/>
        <v>0</v>
      </c>
      <c r="AJ700" s="161">
        <f t="shared" si="1276"/>
        <v>0</v>
      </c>
      <c r="AK700" s="161">
        <f t="shared" si="1276"/>
        <v>0</v>
      </c>
      <c r="AL700" s="161">
        <f t="shared" si="1276"/>
        <v>0</v>
      </c>
      <c r="AM700" s="161">
        <f t="shared" si="1276"/>
        <v>0</v>
      </c>
      <c r="AN700" s="161">
        <f t="shared" si="1276"/>
        <v>0</v>
      </c>
      <c r="AO700" s="161">
        <f t="shared" si="1276"/>
        <v>0</v>
      </c>
      <c r="AP700" s="161">
        <f t="shared" si="1276"/>
        <v>0</v>
      </c>
      <c r="AQ700" s="161">
        <f t="shared" si="1276"/>
        <v>0</v>
      </c>
      <c r="AR700" s="161">
        <f t="shared" si="1276"/>
        <v>0</v>
      </c>
      <c r="AS700" s="161">
        <f t="shared" si="1276"/>
        <v>0</v>
      </c>
      <c r="AT700" s="161">
        <f t="shared" si="1276"/>
        <v>0</v>
      </c>
      <c r="AU700" s="161">
        <f t="shared" ref="AU700:BZ700" si="1277">AU701+AU706</f>
        <v>0</v>
      </c>
      <c r="AV700" s="161">
        <f t="shared" si="1277"/>
        <v>0</v>
      </c>
      <c r="AW700" s="161">
        <f t="shared" si="1277"/>
        <v>0</v>
      </c>
      <c r="AX700" s="161">
        <f t="shared" si="1277"/>
        <v>0</v>
      </c>
      <c r="AY700" s="161">
        <f t="shared" si="1277"/>
        <v>0</v>
      </c>
      <c r="AZ700" s="161">
        <f t="shared" si="1277"/>
        <v>0</v>
      </c>
      <c r="BA700" s="161">
        <f t="shared" si="1277"/>
        <v>0</v>
      </c>
      <c r="BB700" s="161">
        <f t="shared" si="1277"/>
        <v>0</v>
      </c>
      <c r="BC700" s="161">
        <f t="shared" si="1277"/>
        <v>0</v>
      </c>
      <c r="BD700" s="161">
        <f t="shared" si="1277"/>
        <v>0</v>
      </c>
      <c r="BE700" s="161">
        <f t="shared" si="1277"/>
        <v>0</v>
      </c>
      <c r="BF700" s="161">
        <f t="shared" si="1277"/>
        <v>0</v>
      </c>
      <c r="BG700" s="161">
        <f t="shared" si="1277"/>
        <v>0</v>
      </c>
      <c r="BH700" s="161">
        <f t="shared" si="1277"/>
        <v>0</v>
      </c>
      <c r="BI700" s="161">
        <f t="shared" si="1277"/>
        <v>0</v>
      </c>
      <c r="BJ700" s="161">
        <f t="shared" si="1277"/>
        <v>0</v>
      </c>
      <c r="BK700" s="161">
        <f t="shared" si="1277"/>
        <v>0</v>
      </c>
      <c r="BL700" s="161">
        <f t="shared" si="1277"/>
        <v>0</v>
      </c>
      <c r="BM700" s="161">
        <f t="shared" si="1277"/>
        <v>0</v>
      </c>
      <c r="BN700" s="161">
        <f t="shared" si="1277"/>
        <v>0</v>
      </c>
      <c r="BO700" s="161">
        <f t="shared" si="1277"/>
        <v>0</v>
      </c>
      <c r="BP700" s="161">
        <f t="shared" si="1277"/>
        <v>0</v>
      </c>
      <c r="BQ700" s="161">
        <f t="shared" si="1277"/>
        <v>0</v>
      </c>
      <c r="BR700" s="161">
        <f t="shared" si="1277"/>
        <v>0</v>
      </c>
      <c r="BS700" s="161">
        <f t="shared" si="1277"/>
        <v>0</v>
      </c>
      <c r="BT700" s="161">
        <f t="shared" si="1277"/>
        <v>0</v>
      </c>
      <c r="BU700" s="161">
        <f t="shared" si="1277"/>
        <v>0</v>
      </c>
      <c r="BV700" s="161">
        <f t="shared" si="1277"/>
        <v>0</v>
      </c>
      <c r="BW700" s="161">
        <f t="shared" si="1277"/>
        <v>0</v>
      </c>
      <c r="BX700" s="161">
        <f t="shared" si="1277"/>
        <v>0</v>
      </c>
      <c r="BY700" s="161">
        <f t="shared" si="1277"/>
        <v>0</v>
      </c>
      <c r="BZ700" s="161">
        <f t="shared" si="1277"/>
        <v>0</v>
      </c>
      <c r="CA700" s="161">
        <f t="shared" ref="CA700:DF700" si="1278">CA701+CA706</f>
        <v>0</v>
      </c>
      <c r="CB700" s="161">
        <f t="shared" si="1278"/>
        <v>0</v>
      </c>
      <c r="CC700" s="161">
        <f t="shared" si="1278"/>
        <v>0</v>
      </c>
      <c r="CD700" s="161">
        <f t="shared" si="1278"/>
        <v>0</v>
      </c>
      <c r="CE700" s="161">
        <f t="shared" si="1278"/>
        <v>0</v>
      </c>
      <c r="CF700" s="161">
        <f t="shared" si="1278"/>
        <v>0</v>
      </c>
      <c r="CG700" s="161">
        <f t="shared" si="1278"/>
        <v>0</v>
      </c>
      <c r="CH700" s="161">
        <f t="shared" si="1278"/>
        <v>0</v>
      </c>
      <c r="CI700" s="161">
        <f t="shared" si="1278"/>
        <v>0</v>
      </c>
      <c r="CJ700" s="161">
        <f t="shared" si="1278"/>
        <v>0</v>
      </c>
      <c r="CK700" s="161">
        <f t="shared" si="1278"/>
        <v>0</v>
      </c>
      <c r="CL700" s="161">
        <f t="shared" si="1278"/>
        <v>0</v>
      </c>
      <c r="CM700" s="161">
        <f t="shared" si="1278"/>
        <v>0</v>
      </c>
      <c r="CN700" s="161">
        <f t="shared" si="1278"/>
        <v>0</v>
      </c>
      <c r="CO700" s="161">
        <f t="shared" si="1278"/>
        <v>0</v>
      </c>
      <c r="CP700" s="161">
        <f t="shared" si="1278"/>
        <v>0</v>
      </c>
      <c r="CQ700" s="161">
        <f t="shared" si="1278"/>
        <v>0</v>
      </c>
      <c r="CR700" s="161">
        <f t="shared" si="1278"/>
        <v>0</v>
      </c>
      <c r="CS700" s="161">
        <f t="shared" si="1278"/>
        <v>0</v>
      </c>
      <c r="CT700" s="161">
        <f t="shared" si="1278"/>
        <v>0</v>
      </c>
      <c r="CU700" s="161">
        <f t="shared" si="1278"/>
        <v>0</v>
      </c>
      <c r="CV700" s="161">
        <f t="shared" si="1278"/>
        <v>0</v>
      </c>
      <c r="CW700" s="161">
        <f t="shared" si="1278"/>
        <v>0</v>
      </c>
      <c r="CX700" s="161">
        <f t="shared" si="1278"/>
        <v>0</v>
      </c>
      <c r="CY700" s="161">
        <f t="shared" si="1278"/>
        <v>0</v>
      </c>
      <c r="CZ700" s="161">
        <f t="shared" si="1278"/>
        <v>0</v>
      </c>
      <c r="DA700" s="161">
        <f t="shared" si="1278"/>
        <v>0</v>
      </c>
      <c r="DB700" s="161">
        <f t="shared" si="1278"/>
        <v>0</v>
      </c>
      <c r="DC700" s="161">
        <f t="shared" si="1278"/>
        <v>0</v>
      </c>
      <c r="DD700" s="161">
        <f t="shared" si="1278"/>
        <v>0</v>
      </c>
      <c r="DE700" s="161">
        <f t="shared" si="1278"/>
        <v>0</v>
      </c>
      <c r="DF700" s="161">
        <f t="shared" si="1278"/>
        <v>0</v>
      </c>
      <c r="DG700" s="161">
        <f t="shared" ref="DG700:DV700" si="1279">DG701+DG706</f>
        <v>0</v>
      </c>
      <c r="DH700" s="161">
        <f t="shared" si="1279"/>
        <v>0</v>
      </c>
      <c r="DI700" s="161">
        <f t="shared" si="1279"/>
        <v>0</v>
      </c>
      <c r="DJ700" s="161">
        <f t="shared" si="1279"/>
        <v>0</v>
      </c>
      <c r="DK700" s="161">
        <f t="shared" si="1279"/>
        <v>0</v>
      </c>
      <c r="DL700" s="161">
        <f t="shared" si="1279"/>
        <v>0</v>
      </c>
      <c r="DM700" s="161">
        <f t="shared" si="1279"/>
        <v>0</v>
      </c>
      <c r="DN700" s="161">
        <f t="shared" si="1279"/>
        <v>0</v>
      </c>
      <c r="DO700" s="161">
        <f t="shared" si="1279"/>
        <v>0</v>
      </c>
      <c r="DP700" s="161">
        <f t="shared" si="1279"/>
        <v>0</v>
      </c>
      <c r="DQ700" s="161">
        <f t="shared" si="1279"/>
        <v>0</v>
      </c>
      <c r="DR700" s="161">
        <f t="shared" si="1279"/>
        <v>0</v>
      </c>
      <c r="DS700" s="161">
        <f t="shared" si="1279"/>
        <v>0</v>
      </c>
      <c r="DT700" s="161">
        <f t="shared" si="1279"/>
        <v>0</v>
      </c>
      <c r="DU700" s="161">
        <f t="shared" si="1279"/>
        <v>0</v>
      </c>
      <c r="DV700" s="161">
        <f t="shared" si="1279"/>
        <v>0</v>
      </c>
      <c r="DW700" s="161"/>
      <c r="DX700" s="162">
        <f t="shared" si="1262"/>
        <v>228600</v>
      </c>
    </row>
    <row r="701" spans="1:128" hidden="1" outlineLevel="1" x14ac:dyDescent="0.2">
      <c r="A701" s="159" t="str">
        <f ca="1">Language!A$960</f>
        <v>график оплаты (без НДС)</v>
      </c>
      <c r="C701" s="178" t="str">
        <f t="shared" ca="1" si="1206"/>
        <v>тыс. руб.</v>
      </c>
      <c r="D701" s="158">
        <v>1</v>
      </c>
      <c r="F701" s="6" t="s">
        <v>3142</v>
      </c>
      <c r="G701" s="161">
        <f t="shared" ref="G701:AL701" si="1280">SUM(G$649)</f>
        <v>190500</v>
      </c>
      <c r="H701" s="161">
        <f t="shared" si="1280"/>
        <v>0</v>
      </c>
      <c r="I701" s="161">
        <f t="shared" si="1280"/>
        <v>0</v>
      </c>
      <c r="J701" s="161">
        <f t="shared" si="1280"/>
        <v>0</v>
      </c>
      <c r="K701" s="161">
        <f t="shared" si="1280"/>
        <v>0</v>
      </c>
      <c r="L701" s="161">
        <f t="shared" si="1280"/>
        <v>0</v>
      </c>
      <c r="M701" s="161">
        <f t="shared" si="1280"/>
        <v>0</v>
      </c>
      <c r="N701" s="161">
        <f t="shared" si="1280"/>
        <v>0</v>
      </c>
      <c r="O701" s="161">
        <f t="shared" si="1280"/>
        <v>0</v>
      </c>
      <c r="P701" s="161">
        <f t="shared" si="1280"/>
        <v>0</v>
      </c>
      <c r="Q701" s="161">
        <f t="shared" si="1280"/>
        <v>0</v>
      </c>
      <c r="R701" s="161">
        <f t="shared" si="1280"/>
        <v>0</v>
      </c>
      <c r="S701" s="161">
        <f t="shared" si="1280"/>
        <v>0</v>
      </c>
      <c r="T701" s="161">
        <f t="shared" si="1280"/>
        <v>0</v>
      </c>
      <c r="U701" s="161">
        <f t="shared" si="1280"/>
        <v>0</v>
      </c>
      <c r="V701" s="161">
        <f t="shared" si="1280"/>
        <v>0</v>
      </c>
      <c r="W701" s="161">
        <f t="shared" si="1280"/>
        <v>0</v>
      </c>
      <c r="X701" s="161">
        <f t="shared" si="1280"/>
        <v>0</v>
      </c>
      <c r="Y701" s="161">
        <f t="shared" si="1280"/>
        <v>0</v>
      </c>
      <c r="Z701" s="161">
        <f t="shared" si="1280"/>
        <v>0</v>
      </c>
      <c r="AA701" s="161">
        <f t="shared" si="1280"/>
        <v>0</v>
      </c>
      <c r="AB701" s="161">
        <f t="shared" si="1280"/>
        <v>0</v>
      </c>
      <c r="AC701" s="161">
        <f t="shared" si="1280"/>
        <v>0</v>
      </c>
      <c r="AD701" s="161">
        <f t="shared" si="1280"/>
        <v>0</v>
      </c>
      <c r="AE701" s="161">
        <f t="shared" si="1280"/>
        <v>0</v>
      </c>
      <c r="AF701" s="161">
        <f t="shared" si="1280"/>
        <v>0</v>
      </c>
      <c r="AG701" s="161">
        <f t="shared" si="1280"/>
        <v>0</v>
      </c>
      <c r="AH701" s="161">
        <f t="shared" si="1280"/>
        <v>0</v>
      </c>
      <c r="AI701" s="161">
        <f t="shared" si="1280"/>
        <v>0</v>
      </c>
      <c r="AJ701" s="161">
        <f t="shared" si="1280"/>
        <v>0</v>
      </c>
      <c r="AK701" s="161">
        <f t="shared" si="1280"/>
        <v>0</v>
      </c>
      <c r="AL701" s="161">
        <f t="shared" si="1280"/>
        <v>0</v>
      </c>
      <c r="AM701" s="161">
        <f t="shared" ref="AM701:BR701" si="1281">SUM(AM$649)</f>
        <v>0</v>
      </c>
      <c r="AN701" s="161">
        <f t="shared" si="1281"/>
        <v>0</v>
      </c>
      <c r="AO701" s="161">
        <f t="shared" si="1281"/>
        <v>0</v>
      </c>
      <c r="AP701" s="161">
        <f t="shared" si="1281"/>
        <v>0</v>
      </c>
      <c r="AQ701" s="161">
        <f t="shared" si="1281"/>
        <v>0</v>
      </c>
      <c r="AR701" s="161">
        <f t="shared" si="1281"/>
        <v>0</v>
      </c>
      <c r="AS701" s="161">
        <f t="shared" si="1281"/>
        <v>0</v>
      </c>
      <c r="AT701" s="161">
        <f t="shared" si="1281"/>
        <v>0</v>
      </c>
      <c r="AU701" s="161">
        <f t="shared" si="1281"/>
        <v>0</v>
      </c>
      <c r="AV701" s="161">
        <f t="shared" si="1281"/>
        <v>0</v>
      </c>
      <c r="AW701" s="161">
        <f t="shared" si="1281"/>
        <v>0</v>
      </c>
      <c r="AX701" s="161">
        <f t="shared" si="1281"/>
        <v>0</v>
      </c>
      <c r="AY701" s="161">
        <f t="shared" si="1281"/>
        <v>0</v>
      </c>
      <c r="AZ701" s="161">
        <f t="shared" si="1281"/>
        <v>0</v>
      </c>
      <c r="BA701" s="161">
        <f t="shared" si="1281"/>
        <v>0</v>
      </c>
      <c r="BB701" s="161">
        <f t="shared" si="1281"/>
        <v>0</v>
      </c>
      <c r="BC701" s="161">
        <f t="shared" si="1281"/>
        <v>0</v>
      </c>
      <c r="BD701" s="161">
        <f t="shared" si="1281"/>
        <v>0</v>
      </c>
      <c r="BE701" s="161">
        <f t="shared" si="1281"/>
        <v>0</v>
      </c>
      <c r="BF701" s="161">
        <f t="shared" si="1281"/>
        <v>0</v>
      </c>
      <c r="BG701" s="161">
        <f t="shared" si="1281"/>
        <v>0</v>
      </c>
      <c r="BH701" s="161">
        <f t="shared" si="1281"/>
        <v>0</v>
      </c>
      <c r="BI701" s="161">
        <f t="shared" si="1281"/>
        <v>0</v>
      </c>
      <c r="BJ701" s="161">
        <f t="shared" si="1281"/>
        <v>0</v>
      </c>
      <c r="BK701" s="161">
        <f t="shared" si="1281"/>
        <v>0</v>
      </c>
      <c r="BL701" s="161">
        <f t="shared" si="1281"/>
        <v>0</v>
      </c>
      <c r="BM701" s="161">
        <f t="shared" si="1281"/>
        <v>0</v>
      </c>
      <c r="BN701" s="161">
        <f t="shared" si="1281"/>
        <v>0</v>
      </c>
      <c r="BO701" s="161">
        <f t="shared" si="1281"/>
        <v>0</v>
      </c>
      <c r="BP701" s="161">
        <f t="shared" si="1281"/>
        <v>0</v>
      </c>
      <c r="BQ701" s="161">
        <f t="shared" si="1281"/>
        <v>0</v>
      </c>
      <c r="BR701" s="161">
        <f t="shared" si="1281"/>
        <v>0</v>
      </c>
      <c r="BS701" s="161">
        <f t="shared" ref="BS701:CX701" si="1282">SUM(BS$649)</f>
        <v>0</v>
      </c>
      <c r="BT701" s="161">
        <f t="shared" si="1282"/>
        <v>0</v>
      </c>
      <c r="BU701" s="161">
        <f t="shared" si="1282"/>
        <v>0</v>
      </c>
      <c r="BV701" s="161">
        <f t="shared" si="1282"/>
        <v>0</v>
      </c>
      <c r="BW701" s="161">
        <f t="shared" si="1282"/>
        <v>0</v>
      </c>
      <c r="BX701" s="161">
        <f t="shared" si="1282"/>
        <v>0</v>
      </c>
      <c r="BY701" s="161">
        <f t="shared" si="1282"/>
        <v>0</v>
      </c>
      <c r="BZ701" s="161">
        <f t="shared" si="1282"/>
        <v>0</v>
      </c>
      <c r="CA701" s="161">
        <f t="shared" si="1282"/>
        <v>0</v>
      </c>
      <c r="CB701" s="161">
        <f t="shared" si="1282"/>
        <v>0</v>
      </c>
      <c r="CC701" s="161">
        <f t="shared" si="1282"/>
        <v>0</v>
      </c>
      <c r="CD701" s="161">
        <f t="shared" si="1282"/>
        <v>0</v>
      </c>
      <c r="CE701" s="161">
        <f t="shared" si="1282"/>
        <v>0</v>
      </c>
      <c r="CF701" s="161">
        <f t="shared" si="1282"/>
        <v>0</v>
      </c>
      <c r="CG701" s="161">
        <f t="shared" si="1282"/>
        <v>0</v>
      </c>
      <c r="CH701" s="161">
        <f t="shared" si="1282"/>
        <v>0</v>
      </c>
      <c r="CI701" s="161">
        <f t="shared" si="1282"/>
        <v>0</v>
      </c>
      <c r="CJ701" s="161">
        <f t="shared" si="1282"/>
        <v>0</v>
      </c>
      <c r="CK701" s="161">
        <f t="shared" si="1282"/>
        <v>0</v>
      </c>
      <c r="CL701" s="161">
        <f t="shared" si="1282"/>
        <v>0</v>
      </c>
      <c r="CM701" s="161">
        <f t="shared" si="1282"/>
        <v>0</v>
      </c>
      <c r="CN701" s="161">
        <f t="shared" si="1282"/>
        <v>0</v>
      </c>
      <c r="CO701" s="161">
        <f t="shared" si="1282"/>
        <v>0</v>
      </c>
      <c r="CP701" s="161">
        <f t="shared" si="1282"/>
        <v>0</v>
      </c>
      <c r="CQ701" s="161">
        <f t="shared" si="1282"/>
        <v>0</v>
      </c>
      <c r="CR701" s="161">
        <f t="shared" si="1282"/>
        <v>0</v>
      </c>
      <c r="CS701" s="161">
        <f t="shared" si="1282"/>
        <v>0</v>
      </c>
      <c r="CT701" s="161">
        <f t="shared" si="1282"/>
        <v>0</v>
      </c>
      <c r="CU701" s="161">
        <f t="shared" si="1282"/>
        <v>0</v>
      </c>
      <c r="CV701" s="161">
        <f t="shared" si="1282"/>
        <v>0</v>
      </c>
      <c r="CW701" s="161">
        <f t="shared" si="1282"/>
        <v>0</v>
      </c>
      <c r="CX701" s="161">
        <f t="shared" si="1282"/>
        <v>0</v>
      </c>
      <c r="CY701" s="161">
        <f t="shared" ref="CY701:DV701" si="1283">SUM(CY$649)</f>
        <v>0</v>
      </c>
      <c r="CZ701" s="161">
        <f t="shared" si="1283"/>
        <v>0</v>
      </c>
      <c r="DA701" s="161">
        <f t="shared" si="1283"/>
        <v>0</v>
      </c>
      <c r="DB701" s="161">
        <f t="shared" si="1283"/>
        <v>0</v>
      </c>
      <c r="DC701" s="161">
        <f t="shared" si="1283"/>
        <v>0</v>
      </c>
      <c r="DD701" s="161">
        <f t="shared" si="1283"/>
        <v>0</v>
      </c>
      <c r="DE701" s="161">
        <f t="shared" si="1283"/>
        <v>0</v>
      </c>
      <c r="DF701" s="161">
        <f t="shared" si="1283"/>
        <v>0</v>
      </c>
      <c r="DG701" s="161">
        <f t="shared" si="1283"/>
        <v>0</v>
      </c>
      <c r="DH701" s="161">
        <f t="shared" si="1283"/>
        <v>0</v>
      </c>
      <c r="DI701" s="161">
        <f t="shared" si="1283"/>
        <v>0</v>
      </c>
      <c r="DJ701" s="161">
        <f t="shared" si="1283"/>
        <v>0</v>
      </c>
      <c r="DK701" s="161">
        <f t="shared" si="1283"/>
        <v>0</v>
      </c>
      <c r="DL701" s="161">
        <f t="shared" si="1283"/>
        <v>0</v>
      </c>
      <c r="DM701" s="161">
        <f t="shared" si="1283"/>
        <v>0</v>
      </c>
      <c r="DN701" s="161">
        <f t="shared" si="1283"/>
        <v>0</v>
      </c>
      <c r="DO701" s="161">
        <f t="shared" si="1283"/>
        <v>0</v>
      </c>
      <c r="DP701" s="161">
        <f t="shared" si="1283"/>
        <v>0</v>
      </c>
      <c r="DQ701" s="161">
        <f t="shared" si="1283"/>
        <v>0</v>
      </c>
      <c r="DR701" s="161">
        <f t="shared" si="1283"/>
        <v>0</v>
      </c>
      <c r="DS701" s="161">
        <f t="shared" si="1283"/>
        <v>0</v>
      </c>
      <c r="DT701" s="161">
        <f t="shared" si="1283"/>
        <v>0</v>
      </c>
      <c r="DU701" s="161">
        <f t="shared" si="1283"/>
        <v>0</v>
      </c>
      <c r="DV701" s="161">
        <f t="shared" si="1283"/>
        <v>0</v>
      </c>
      <c r="DW701" s="161"/>
      <c r="DX701" s="162">
        <f t="shared" si="1262"/>
        <v>190500</v>
      </c>
    </row>
    <row r="702" spans="1:128" hidden="1" outlineLevel="1" x14ac:dyDescent="0.2">
      <c r="A702" s="159" t="str">
        <f ca="1">Language!A$1555</f>
        <v>расходы будущих периодов до списания</v>
      </c>
      <c r="C702" s="178" t="str">
        <f t="shared" ca="1" si="1206"/>
        <v>тыс. руб.</v>
      </c>
      <c r="D702" s="158">
        <v>1</v>
      </c>
      <c r="F702" s="6" t="s">
        <v>3143</v>
      </c>
      <c r="G702" s="161">
        <f t="shared" ref="G702:AL702" si="1284">SUM(G$653)</f>
        <v>0</v>
      </c>
      <c r="H702" s="161">
        <f t="shared" si="1284"/>
        <v>0</v>
      </c>
      <c r="I702" s="161">
        <f t="shared" si="1284"/>
        <v>0</v>
      </c>
      <c r="J702" s="161">
        <f t="shared" si="1284"/>
        <v>0</v>
      </c>
      <c r="K702" s="161">
        <f t="shared" si="1284"/>
        <v>0</v>
      </c>
      <c r="L702" s="161">
        <f t="shared" si="1284"/>
        <v>0</v>
      </c>
      <c r="M702" s="161">
        <f t="shared" si="1284"/>
        <v>0</v>
      </c>
      <c r="N702" s="161">
        <f t="shared" si="1284"/>
        <v>0</v>
      </c>
      <c r="O702" s="161">
        <f t="shared" si="1284"/>
        <v>0</v>
      </c>
      <c r="P702" s="161">
        <f t="shared" si="1284"/>
        <v>0</v>
      </c>
      <c r="Q702" s="161">
        <f t="shared" si="1284"/>
        <v>0</v>
      </c>
      <c r="R702" s="161">
        <f t="shared" si="1284"/>
        <v>0</v>
      </c>
      <c r="S702" s="161">
        <f t="shared" si="1284"/>
        <v>0</v>
      </c>
      <c r="T702" s="161">
        <f t="shared" si="1284"/>
        <v>0</v>
      </c>
      <c r="U702" s="161">
        <f t="shared" si="1284"/>
        <v>0</v>
      </c>
      <c r="V702" s="161">
        <f t="shared" si="1284"/>
        <v>0</v>
      </c>
      <c r="W702" s="161">
        <f t="shared" si="1284"/>
        <v>0</v>
      </c>
      <c r="X702" s="161">
        <f t="shared" si="1284"/>
        <v>0</v>
      </c>
      <c r="Y702" s="161">
        <f t="shared" si="1284"/>
        <v>0</v>
      </c>
      <c r="Z702" s="161">
        <f t="shared" si="1284"/>
        <v>0</v>
      </c>
      <c r="AA702" s="161">
        <f t="shared" si="1284"/>
        <v>0</v>
      </c>
      <c r="AB702" s="161">
        <f t="shared" si="1284"/>
        <v>0</v>
      </c>
      <c r="AC702" s="161">
        <f t="shared" si="1284"/>
        <v>0</v>
      </c>
      <c r="AD702" s="161">
        <f t="shared" si="1284"/>
        <v>0</v>
      </c>
      <c r="AE702" s="161">
        <f t="shared" si="1284"/>
        <v>0</v>
      </c>
      <c r="AF702" s="161">
        <f t="shared" si="1284"/>
        <v>0</v>
      </c>
      <c r="AG702" s="161">
        <f t="shared" si="1284"/>
        <v>0</v>
      </c>
      <c r="AH702" s="161">
        <f t="shared" si="1284"/>
        <v>0</v>
      </c>
      <c r="AI702" s="161">
        <f t="shared" si="1284"/>
        <v>0</v>
      </c>
      <c r="AJ702" s="161">
        <f t="shared" si="1284"/>
        <v>0</v>
      </c>
      <c r="AK702" s="161">
        <f t="shared" si="1284"/>
        <v>0</v>
      </c>
      <c r="AL702" s="161">
        <f t="shared" si="1284"/>
        <v>0</v>
      </c>
      <c r="AM702" s="161">
        <f t="shared" ref="AM702:BR702" si="1285">SUM(AM$653)</f>
        <v>0</v>
      </c>
      <c r="AN702" s="161">
        <f t="shared" si="1285"/>
        <v>0</v>
      </c>
      <c r="AO702" s="161">
        <f t="shared" si="1285"/>
        <v>0</v>
      </c>
      <c r="AP702" s="161">
        <f t="shared" si="1285"/>
        <v>0</v>
      </c>
      <c r="AQ702" s="161">
        <f t="shared" si="1285"/>
        <v>0</v>
      </c>
      <c r="AR702" s="161">
        <f t="shared" si="1285"/>
        <v>0</v>
      </c>
      <c r="AS702" s="161">
        <f t="shared" si="1285"/>
        <v>0</v>
      </c>
      <c r="AT702" s="161">
        <f t="shared" si="1285"/>
        <v>0</v>
      </c>
      <c r="AU702" s="161">
        <f t="shared" si="1285"/>
        <v>0</v>
      </c>
      <c r="AV702" s="161">
        <f t="shared" si="1285"/>
        <v>0</v>
      </c>
      <c r="AW702" s="161">
        <f t="shared" si="1285"/>
        <v>0</v>
      </c>
      <c r="AX702" s="161">
        <f t="shared" si="1285"/>
        <v>0</v>
      </c>
      <c r="AY702" s="161">
        <f t="shared" si="1285"/>
        <v>0</v>
      </c>
      <c r="AZ702" s="161">
        <f t="shared" si="1285"/>
        <v>0</v>
      </c>
      <c r="BA702" s="161">
        <f t="shared" si="1285"/>
        <v>0</v>
      </c>
      <c r="BB702" s="161">
        <f t="shared" si="1285"/>
        <v>0</v>
      </c>
      <c r="BC702" s="161">
        <f t="shared" si="1285"/>
        <v>0</v>
      </c>
      <c r="BD702" s="161">
        <f t="shared" si="1285"/>
        <v>0</v>
      </c>
      <c r="BE702" s="161">
        <f t="shared" si="1285"/>
        <v>0</v>
      </c>
      <c r="BF702" s="161">
        <f t="shared" si="1285"/>
        <v>0</v>
      </c>
      <c r="BG702" s="161">
        <f t="shared" si="1285"/>
        <v>0</v>
      </c>
      <c r="BH702" s="161">
        <f t="shared" si="1285"/>
        <v>0</v>
      </c>
      <c r="BI702" s="161">
        <f t="shared" si="1285"/>
        <v>0</v>
      </c>
      <c r="BJ702" s="161">
        <f t="shared" si="1285"/>
        <v>0</v>
      </c>
      <c r="BK702" s="161">
        <f t="shared" si="1285"/>
        <v>0</v>
      </c>
      <c r="BL702" s="161">
        <f t="shared" si="1285"/>
        <v>0</v>
      </c>
      <c r="BM702" s="161">
        <f t="shared" si="1285"/>
        <v>0</v>
      </c>
      <c r="BN702" s="161">
        <f t="shared" si="1285"/>
        <v>0</v>
      </c>
      <c r="BO702" s="161">
        <f t="shared" si="1285"/>
        <v>0</v>
      </c>
      <c r="BP702" s="161">
        <f t="shared" si="1285"/>
        <v>0</v>
      </c>
      <c r="BQ702" s="161">
        <f t="shared" si="1285"/>
        <v>0</v>
      </c>
      <c r="BR702" s="161">
        <f t="shared" si="1285"/>
        <v>0</v>
      </c>
      <c r="BS702" s="161">
        <f t="shared" ref="BS702:CX702" si="1286">SUM(BS$653)</f>
        <v>0</v>
      </c>
      <c r="BT702" s="161">
        <f t="shared" si="1286"/>
        <v>0</v>
      </c>
      <c r="BU702" s="161">
        <f t="shared" si="1286"/>
        <v>0</v>
      </c>
      <c r="BV702" s="161">
        <f t="shared" si="1286"/>
        <v>0</v>
      </c>
      <c r="BW702" s="161">
        <f t="shared" si="1286"/>
        <v>0</v>
      </c>
      <c r="BX702" s="161">
        <f t="shared" si="1286"/>
        <v>0</v>
      </c>
      <c r="BY702" s="161">
        <f t="shared" si="1286"/>
        <v>0</v>
      </c>
      <c r="BZ702" s="161">
        <f t="shared" si="1286"/>
        <v>0</v>
      </c>
      <c r="CA702" s="161">
        <f t="shared" si="1286"/>
        <v>0</v>
      </c>
      <c r="CB702" s="161">
        <f t="shared" si="1286"/>
        <v>0</v>
      </c>
      <c r="CC702" s="161">
        <f t="shared" si="1286"/>
        <v>0</v>
      </c>
      <c r="CD702" s="161">
        <f t="shared" si="1286"/>
        <v>0</v>
      </c>
      <c r="CE702" s="161">
        <f t="shared" si="1286"/>
        <v>0</v>
      </c>
      <c r="CF702" s="161">
        <f t="shared" si="1286"/>
        <v>0</v>
      </c>
      <c r="CG702" s="161">
        <f t="shared" si="1286"/>
        <v>0</v>
      </c>
      <c r="CH702" s="161">
        <f t="shared" si="1286"/>
        <v>0</v>
      </c>
      <c r="CI702" s="161">
        <f t="shared" si="1286"/>
        <v>0</v>
      </c>
      <c r="CJ702" s="161">
        <f t="shared" si="1286"/>
        <v>0</v>
      </c>
      <c r="CK702" s="161">
        <f t="shared" si="1286"/>
        <v>0</v>
      </c>
      <c r="CL702" s="161">
        <f t="shared" si="1286"/>
        <v>0</v>
      </c>
      <c r="CM702" s="161">
        <f t="shared" si="1286"/>
        <v>0</v>
      </c>
      <c r="CN702" s="161">
        <f t="shared" si="1286"/>
        <v>0</v>
      </c>
      <c r="CO702" s="161">
        <f t="shared" si="1286"/>
        <v>0</v>
      </c>
      <c r="CP702" s="161">
        <f t="shared" si="1286"/>
        <v>0</v>
      </c>
      <c r="CQ702" s="161">
        <f t="shared" si="1286"/>
        <v>0</v>
      </c>
      <c r="CR702" s="161">
        <f t="shared" si="1286"/>
        <v>0</v>
      </c>
      <c r="CS702" s="161">
        <f t="shared" si="1286"/>
        <v>0</v>
      </c>
      <c r="CT702" s="161">
        <f t="shared" si="1286"/>
        <v>0</v>
      </c>
      <c r="CU702" s="161">
        <f t="shared" si="1286"/>
        <v>0</v>
      </c>
      <c r="CV702" s="161">
        <f t="shared" si="1286"/>
        <v>0</v>
      </c>
      <c r="CW702" s="161">
        <f t="shared" si="1286"/>
        <v>0</v>
      </c>
      <c r="CX702" s="161">
        <f t="shared" si="1286"/>
        <v>0</v>
      </c>
      <c r="CY702" s="161">
        <f t="shared" ref="CY702:DV702" si="1287">SUM(CY$653)</f>
        <v>0</v>
      </c>
      <c r="CZ702" s="161">
        <f t="shared" si="1287"/>
        <v>0</v>
      </c>
      <c r="DA702" s="161">
        <f t="shared" si="1287"/>
        <v>0</v>
      </c>
      <c r="DB702" s="161">
        <f t="shared" si="1287"/>
        <v>0</v>
      </c>
      <c r="DC702" s="161">
        <f t="shared" si="1287"/>
        <v>0</v>
      </c>
      <c r="DD702" s="161">
        <f t="shared" si="1287"/>
        <v>0</v>
      </c>
      <c r="DE702" s="161">
        <f t="shared" si="1287"/>
        <v>0</v>
      </c>
      <c r="DF702" s="161">
        <f t="shared" si="1287"/>
        <v>0</v>
      </c>
      <c r="DG702" s="161">
        <f t="shared" si="1287"/>
        <v>0</v>
      </c>
      <c r="DH702" s="161">
        <f t="shared" si="1287"/>
        <v>0</v>
      </c>
      <c r="DI702" s="161">
        <f t="shared" si="1287"/>
        <v>0</v>
      </c>
      <c r="DJ702" s="161">
        <f t="shared" si="1287"/>
        <v>0</v>
      </c>
      <c r="DK702" s="161">
        <f t="shared" si="1287"/>
        <v>0</v>
      </c>
      <c r="DL702" s="161">
        <f t="shared" si="1287"/>
        <v>0</v>
      </c>
      <c r="DM702" s="161">
        <f t="shared" si="1287"/>
        <v>0</v>
      </c>
      <c r="DN702" s="161">
        <f t="shared" si="1287"/>
        <v>0</v>
      </c>
      <c r="DO702" s="161">
        <f t="shared" si="1287"/>
        <v>0</v>
      </c>
      <c r="DP702" s="161">
        <f t="shared" si="1287"/>
        <v>0</v>
      </c>
      <c r="DQ702" s="161">
        <f t="shared" si="1287"/>
        <v>0</v>
      </c>
      <c r="DR702" s="161">
        <f t="shared" si="1287"/>
        <v>0</v>
      </c>
      <c r="DS702" s="161">
        <f t="shared" si="1287"/>
        <v>0</v>
      </c>
      <c r="DT702" s="161">
        <f t="shared" si="1287"/>
        <v>0</v>
      </c>
      <c r="DU702" s="161">
        <f t="shared" si="1287"/>
        <v>0</v>
      </c>
      <c r="DV702" s="161">
        <f t="shared" si="1287"/>
        <v>0</v>
      </c>
      <c r="DW702" s="161"/>
      <c r="DX702" s="162"/>
    </row>
    <row r="703" spans="1:128" hidden="1" outlineLevel="1" x14ac:dyDescent="0.2">
      <c r="A703" s="159" t="str">
        <f ca="1">Language!A$962</f>
        <v>кредиторская задолженность</v>
      </c>
      <c r="C703" s="178" t="str">
        <f t="shared" ca="1" si="1206"/>
        <v>тыс. руб.</v>
      </c>
      <c r="D703" s="158">
        <v>1</v>
      </c>
      <c r="F703" s="6" t="s">
        <v>3144</v>
      </c>
      <c r="G703" s="161">
        <f t="shared" ref="G703:AL703" si="1288">SUM(G$654)</f>
        <v>0</v>
      </c>
      <c r="H703" s="161">
        <f t="shared" si="1288"/>
        <v>0</v>
      </c>
      <c r="I703" s="161">
        <f t="shared" si="1288"/>
        <v>0</v>
      </c>
      <c r="J703" s="161">
        <f t="shared" si="1288"/>
        <v>0</v>
      </c>
      <c r="K703" s="161">
        <f t="shared" si="1288"/>
        <v>0</v>
      </c>
      <c r="L703" s="161">
        <f t="shared" si="1288"/>
        <v>0</v>
      </c>
      <c r="M703" s="161">
        <f t="shared" si="1288"/>
        <v>0</v>
      </c>
      <c r="N703" s="161">
        <f t="shared" si="1288"/>
        <v>0</v>
      </c>
      <c r="O703" s="161">
        <f t="shared" si="1288"/>
        <v>0</v>
      </c>
      <c r="P703" s="161">
        <f t="shared" si="1288"/>
        <v>0</v>
      </c>
      <c r="Q703" s="161">
        <f t="shared" si="1288"/>
        <v>0</v>
      </c>
      <c r="R703" s="161">
        <f t="shared" si="1288"/>
        <v>0</v>
      </c>
      <c r="S703" s="161">
        <f t="shared" si="1288"/>
        <v>0</v>
      </c>
      <c r="T703" s="161">
        <f t="shared" si="1288"/>
        <v>0</v>
      </c>
      <c r="U703" s="161">
        <f t="shared" si="1288"/>
        <v>0</v>
      </c>
      <c r="V703" s="161">
        <f t="shared" si="1288"/>
        <v>0</v>
      </c>
      <c r="W703" s="161">
        <f t="shared" si="1288"/>
        <v>0</v>
      </c>
      <c r="X703" s="161">
        <f t="shared" si="1288"/>
        <v>0</v>
      </c>
      <c r="Y703" s="161">
        <f t="shared" si="1288"/>
        <v>0</v>
      </c>
      <c r="Z703" s="161">
        <f t="shared" si="1288"/>
        <v>0</v>
      </c>
      <c r="AA703" s="161">
        <f t="shared" si="1288"/>
        <v>0</v>
      </c>
      <c r="AB703" s="161">
        <f t="shared" si="1288"/>
        <v>0</v>
      </c>
      <c r="AC703" s="161">
        <f t="shared" si="1288"/>
        <v>0</v>
      </c>
      <c r="AD703" s="161">
        <f t="shared" si="1288"/>
        <v>0</v>
      </c>
      <c r="AE703" s="161">
        <f t="shared" si="1288"/>
        <v>0</v>
      </c>
      <c r="AF703" s="161">
        <f t="shared" si="1288"/>
        <v>0</v>
      </c>
      <c r="AG703" s="161">
        <f t="shared" si="1288"/>
        <v>0</v>
      </c>
      <c r="AH703" s="161">
        <f t="shared" si="1288"/>
        <v>0</v>
      </c>
      <c r="AI703" s="161">
        <f t="shared" si="1288"/>
        <v>0</v>
      </c>
      <c r="AJ703" s="161">
        <f t="shared" si="1288"/>
        <v>0</v>
      </c>
      <c r="AK703" s="161">
        <f t="shared" si="1288"/>
        <v>0</v>
      </c>
      <c r="AL703" s="161">
        <f t="shared" si="1288"/>
        <v>0</v>
      </c>
      <c r="AM703" s="161">
        <f t="shared" ref="AM703:BR703" si="1289">SUM(AM$654)</f>
        <v>0</v>
      </c>
      <c r="AN703" s="161">
        <f t="shared" si="1289"/>
        <v>0</v>
      </c>
      <c r="AO703" s="161">
        <f t="shared" si="1289"/>
        <v>0</v>
      </c>
      <c r="AP703" s="161">
        <f t="shared" si="1289"/>
        <v>0</v>
      </c>
      <c r="AQ703" s="161">
        <f t="shared" si="1289"/>
        <v>0</v>
      </c>
      <c r="AR703" s="161">
        <f t="shared" si="1289"/>
        <v>0</v>
      </c>
      <c r="AS703" s="161">
        <f t="shared" si="1289"/>
        <v>0</v>
      </c>
      <c r="AT703" s="161">
        <f t="shared" si="1289"/>
        <v>0</v>
      </c>
      <c r="AU703" s="161">
        <f t="shared" si="1289"/>
        <v>0</v>
      </c>
      <c r="AV703" s="161">
        <f t="shared" si="1289"/>
        <v>0</v>
      </c>
      <c r="AW703" s="161">
        <f t="shared" si="1289"/>
        <v>0</v>
      </c>
      <c r="AX703" s="161">
        <f t="shared" si="1289"/>
        <v>0</v>
      </c>
      <c r="AY703" s="161">
        <f t="shared" si="1289"/>
        <v>0</v>
      </c>
      <c r="AZ703" s="161">
        <f t="shared" si="1289"/>
        <v>0</v>
      </c>
      <c r="BA703" s="161">
        <f t="shared" si="1289"/>
        <v>0</v>
      </c>
      <c r="BB703" s="161">
        <f t="shared" si="1289"/>
        <v>0</v>
      </c>
      <c r="BC703" s="161">
        <f t="shared" si="1289"/>
        <v>0</v>
      </c>
      <c r="BD703" s="161">
        <f t="shared" si="1289"/>
        <v>0</v>
      </c>
      <c r="BE703" s="161">
        <f t="shared" si="1289"/>
        <v>0</v>
      </c>
      <c r="BF703" s="161">
        <f t="shared" si="1289"/>
        <v>0</v>
      </c>
      <c r="BG703" s="161">
        <f t="shared" si="1289"/>
        <v>0</v>
      </c>
      <c r="BH703" s="161">
        <f t="shared" si="1289"/>
        <v>0</v>
      </c>
      <c r="BI703" s="161">
        <f t="shared" si="1289"/>
        <v>0</v>
      </c>
      <c r="BJ703" s="161">
        <f t="shared" si="1289"/>
        <v>0</v>
      </c>
      <c r="BK703" s="161">
        <f t="shared" si="1289"/>
        <v>0</v>
      </c>
      <c r="BL703" s="161">
        <f t="shared" si="1289"/>
        <v>0</v>
      </c>
      <c r="BM703" s="161">
        <f t="shared" si="1289"/>
        <v>0</v>
      </c>
      <c r="BN703" s="161">
        <f t="shared" si="1289"/>
        <v>0</v>
      </c>
      <c r="BO703" s="161">
        <f t="shared" si="1289"/>
        <v>0</v>
      </c>
      <c r="BP703" s="161">
        <f t="shared" si="1289"/>
        <v>0</v>
      </c>
      <c r="BQ703" s="161">
        <f t="shared" si="1289"/>
        <v>0</v>
      </c>
      <c r="BR703" s="161">
        <f t="shared" si="1289"/>
        <v>0</v>
      </c>
      <c r="BS703" s="161">
        <f t="shared" ref="BS703:CX703" si="1290">SUM(BS$654)</f>
        <v>0</v>
      </c>
      <c r="BT703" s="161">
        <f t="shared" si="1290"/>
        <v>0</v>
      </c>
      <c r="BU703" s="161">
        <f t="shared" si="1290"/>
        <v>0</v>
      </c>
      <c r="BV703" s="161">
        <f t="shared" si="1290"/>
        <v>0</v>
      </c>
      <c r="BW703" s="161">
        <f t="shared" si="1290"/>
        <v>0</v>
      </c>
      <c r="BX703" s="161">
        <f t="shared" si="1290"/>
        <v>0</v>
      </c>
      <c r="BY703" s="161">
        <f t="shared" si="1290"/>
        <v>0</v>
      </c>
      <c r="BZ703" s="161">
        <f t="shared" si="1290"/>
        <v>0</v>
      </c>
      <c r="CA703" s="161">
        <f t="shared" si="1290"/>
        <v>0</v>
      </c>
      <c r="CB703" s="161">
        <f t="shared" si="1290"/>
        <v>0</v>
      </c>
      <c r="CC703" s="161">
        <f t="shared" si="1290"/>
        <v>0</v>
      </c>
      <c r="CD703" s="161">
        <f t="shared" si="1290"/>
        <v>0</v>
      </c>
      <c r="CE703" s="161">
        <f t="shared" si="1290"/>
        <v>0</v>
      </c>
      <c r="CF703" s="161">
        <f t="shared" si="1290"/>
        <v>0</v>
      </c>
      <c r="CG703" s="161">
        <f t="shared" si="1290"/>
        <v>0</v>
      </c>
      <c r="CH703" s="161">
        <f t="shared" si="1290"/>
        <v>0</v>
      </c>
      <c r="CI703" s="161">
        <f t="shared" si="1290"/>
        <v>0</v>
      </c>
      <c r="CJ703" s="161">
        <f t="shared" si="1290"/>
        <v>0</v>
      </c>
      <c r="CK703" s="161">
        <f t="shared" si="1290"/>
        <v>0</v>
      </c>
      <c r="CL703" s="161">
        <f t="shared" si="1290"/>
        <v>0</v>
      </c>
      <c r="CM703" s="161">
        <f t="shared" si="1290"/>
        <v>0</v>
      </c>
      <c r="CN703" s="161">
        <f t="shared" si="1290"/>
        <v>0</v>
      </c>
      <c r="CO703" s="161">
        <f t="shared" si="1290"/>
        <v>0</v>
      </c>
      <c r="CP703" s="161">
        <f t="shared" si="1290"/>
        <v>0</v>
      </c>
      <c r="CQ703" s="161">
        <f t="shared" si="1290"/>
        <v>0</v>
      </c>
      <c r="CR703" s="161">
        <f t="shared" si="1290"/>
        <v>0</v>
      </c>
      <c r="CS703" s="161">
        <f t="shared" si="1290"/>
        <v>0</v>
      </c>
      <c r="CT703" s="161">
        <f t="shared" si="1290"/>
        <v>0</v>
      </c>
      <c r="CU703" s="161">
        <f t="shared" si="1290"/>
        <v>0</v>
      </c>
      <c r="CV703" s="161">
        <f t="shared" si="1290"/>
        <v>0</v>
      </c>
      <c r="CW703" s="161">
        <f t="shared" si="1290"/>
        <v>0</v>
      </c>
      <c r="CX703" s="161">
        <f t="shared" si="1290"/>
        <v>0</v>
      </c>
      <c r="CY703" s="161">
        <f t="shared" ref="CY703:DV703" si="1291">SUM(CY$654)</f>
        <v>0</v>
      </c>
      <c r="CZ703" s="161">
        <f t="shared" si="1291"/>
        <v>0</v>
      </c>
      <c r="DA703" s="161">
        <f t="shared" si="1291"/>
        <v>0</v>
      </c>
      <c r="DB703" s="161">
        <f t="shared" si="1291"/>
        <v>0</v>
      </c>
      <c r="DC703" s="161">
        <f t="shared" si="1291"/>
        <v>0</v>
      </c>
      <c r="DD703" s="161">
        <f t="shared" si="1291"/>
        <v>0</v>
      </c>
      <c r="DE703" s="161">
        <f t="shared" si="1291"/>
        <v>0</v>
      </c>
      <c r="DF703" s="161">
        <f t="shared" si="1291"/>
        <v>0</v>
      </c>
      <c r="DG703" s="161">
        <f t="shared" si="1291"/>
        <v>0</v>
      </c>
      <c r="DH703" s="161">
        <f t="shared" si="1291"/>
        <v>0</v>
      </c>
      <c r="DI703" s="161">
        <f t="shared" si="1291"/>
        <v>0</v>
      </c>
      <c r="DJ703" s="161">
        <f t="shared" si="1291"/>
        <v>0</v>
      </c>
      <c r="DK703" s="161">
        <f t="shared" si="1291"/>
        <v>0</v>
      </c>
      <c r="DL703" s="161">
        <f t="shared" si="1291"/>
        <v>0</v>
      </c>
      <c r="DM703" s="161">
        <f t="shared" si="1291"/>
        <v>0</v>
      </c>
      <c r="DN703" s="161">
        <f t="shared" si="1291"/>
        <v>0</v>
      </c>
      <c r="DO703" s="161">
        <f t="shared" si="1291"/>
        <v>0</v>
      </c>
      <c r="DP703" s="161">
        <f t="shared" si="1291"/>
        <v>0</v>
      </c>
      <c r="DQ703" s="161">
        <f t="shared" si="1291"/>
        <v>0</v>
      </c>
      <c r="DR703" s="161">
        <f t="shared" si="1291"/>
        <v>0</v>
      </c>
      <c r="DS703" s="161">
        <f t="shared" si="1291"/>
        <v>0</v>
      </c>
      <c r="DT703" s="161">
        <f t="shared" si="1291"/>
        <v>0</v>
      </c>
      <c r="DU703" s="161">
        <f t="shared" si="1291"/>
        <v>0</v>
      </c>
      <c r="DV703" s="161">
        <f t="shared" si="1291"/>
        <v>0</v>
      </c>
      <c r="DW703" s="161"/>
      <c r="DX703" s="162"/>
    </row>
    <row r="704" spans="1:128" hidden="1" outlineLevel="1" x14ac:dyDescent="0.2">
      <c r="A704" s="159" t="str">
        <f ca="1">Language!A$1556</f>
        <v>списание на расходы</v>
      </c>
      <c r="C704" s="178" t="str">
        <f t="shared" ca="1" si="1206"/>
        <v>тыс. руб.</v>
      </c>
      <c r="D704" s="158">
        <v>1</v>
      </c>
      <c r="F704" s="6" t="s">
        <v>3145</v>
      </c>
      <c r="G704" s="161">
        <f t="shared" ref="G704:AL704" ca="1" si="1292">SUM(G$656)</f>
        <v>0</v>
      </c>
      <c r="H704" s="161">
        <f t="shared" ca="1" si="1292"/>
        <v>0</v>
      </c>
      <c r="I704" s="161">
        <f t="shared" ca="1" si="1292"/>
        <v>0</v>
      </c>
      <c r="J704" s="161">
        <f t="shared" ca="1" si="1292"/>
        <v>0</v>
      </c>
      <c r="K704" s="161">
        <f t="shared" ca="1" si="1292"/>
        <v>0</v>
      </c>
      <c r="L704" s="161">
        <f t="shared" ca="1" si="1292"/>
        <v>0</v>
      </c>
      <c r="M704" s="161">
        <f t="shared" ca="1" si="1292"/>
        <v>0</v>
      </c>
      <c r="N704" s="161">
        <f t="shared" ca="1" si="1292"/>
        <v>0</v>
      </c>
      <c r="O704" s="161">
        <f t="shared" ca="1" si="1292"/>
        <v>0</v>
      </c>
      <c r="P704" s="161">
        <f t="shared" ca="1" si="1292"/>
        <v>0</v>
      </c>
      <c r="Q704" s="161">
        <f t="shared" ca="1" si="1292"/>
        <v>0</v>
      </c>
      <c r="R704" s="161">
        <f t="shared" ca="1" si="1292"/>
        <v>0</v>
      </c>
      <c r="S704" s="161">
        <f t="shared" ca="1" si="1292"/>
        <v>0</v>
      </c>
      <c r="T704" s="161">
        <f t="shared" ca="1" si="1292"/>
        <v>0</v>
      </c>
      <c r="U704" s="161">
        <f t="shared" ca="1" si="1292"/>
        <v>0</v>
      </c>
      <c r="V704" s="161">
        <f t="shared" ca="1" si="1292"/>
        <v>0</v>
      </c>
      <c r="W704" s="161">
        <f t="shared" ca="1" si="1292"/>
        <v>0</v>
      </c>
      <c r="X704" s="161">
        <f t="shared" ca="1" si="1292"/>
        <v>0</v>
      </c>
      <c r="Y704" s="161">
        <f t="shared" ca="1" si="1292"/>
        <v>0</v>
      </c>
      <c r="Z704" s="161">
        <f t="shared" ca="1" si="1292"/>
        <v>0</v>
      </c>
      <c r="AA704" s="161">
        <f t="shared" ca="1" si="1292"/>
        <v>0</v>
      </c>
      <c r="AB704" s="161">
        <f t="shared" ca="1" si="1292"/>
        <v>0</v>
      </c>
      <c r="AC704" s="161">
        <f t="shared" ca="1" si="1292"/>
        <v>0</v>
      </c>
      <c r="AD704" s="161">
        <f t="shared" ca="1" si="1292"/>
        <v>0</v>
      </c>
      <c r="AE704" s="161">
        <f t="shared" ca="1" si="1292"/>
        <v>0</v>
      </c>
      <c r="AF704" s="161">
        <f t="shared" ca="1" si="1292"/>
        <v>0</v>
      </c>
      <c r="AG704" s="161">
        <f t="shared" ca="1" si="1292"/>
        <v>0</v>
      </c>
      <c r="AH704" s="161">
        <f t="shared" ca="1" si="1292"/>
        <v>0</v>
      </c>
      <c r="AI704" s="161">
        <f t="shared" ca="1" si="1292"/>
        <v>0</v>
      </c>
      <c r="AJ704" s="161">
        <f t="shared" ca="1" si="1292"/>
        <v>0</v>
      </c>
      <c r="AK704" s="161">
        <f t="shared" ca="1" si="1292"/>
        <v>0</v>
      </c>
      <c r="AL704" s="161">
        <f t="shared" ca="1" si="1292"/>
        <v>0</v>
      </c>
      <c r="AM704" s="161">
        <f t="shared" ref="AM704:BR704" ca="1" si="1293">SUM(AM$656)</f>
        <v>0</v>
      </c>
      <c r="AN704" s="161">
        <f t="shared" ca="1" si="1293"/>
        <v>0</v>
      </c>
      <c r="AO704" s="161">
        <f t="shared" ca="1" si="1293"/>
        <v>0</v>
      </c>
      <c r="AP704" s="161">
        <f t="shared" ca="1" si="1293"/>
        <v>0</v>
      </c>
      <c r="AQ704" s="161">
        <f t="shared" ca="1" si="1293"/>
        <v>0</v>
      </c>
      <c r="AR704" s="161">
        <f t="shared" ca="1" si="1293"/>
        <v>0</v>
      </c>
      <c r="AS704" s="161">
        <f t="shared" ca="1" si="1293"/>
        <v>0</v>
      </c>
      <c r="AT704" s="161">
        <f t="shared" ca="1" si="1293"/>
        <v>0</v>
      </c>
      <c r="AU704" s="161">
        <f t="shared" ca="1" si="1293"/>
        <v>0</v>
      </c>
      <c r="AV704" s="161">
        <f t="shared" ca="1" si="1293"/>
        <v>0</v>
      </c>
      <c r="AW704" s="161">
        <f t="shared" ca="1" si="1293"/>
        <v>0</v>
      </c>
      <c r="AX704" s="161">
        <f t="shared" ca="1" si="1293"/>
        <v>0</v>
      </c>
      <c r="AY704" s="161">
        <f t="shared" ca="1" si="1293"/>
        <v>0</v>
      </c>
      <c r="AZ704" s="161">
        <f t="shared" ca="1" si="1293"/>
        <v>0</v>
      </c>
      <c r="BA704" s="161">
        <f t="shared" ca="1" si="1293"/>
        <v>0</v>
      </c>
      <c r="BB704" s="161">
        <f t="shared" ca="1" si="1293"/>
        <v>0</v>
      </c>
      <c r="BC704" s="161">
        <f t="shared" ca="1" si="1293"/>
        <v>0</v>
      </c>
      <c r="BD704" s="161">
        <f t="shared" ca="1" si="1293"/>
        <v>0</v>
      </c>
      <c r="BE704" s="161">
        <f t="shared" ca="1" si="1293"/>
        <v>0</v>
      </c>
      <c r="BF704" s="161">
        <f t="shared" ca="1" si="1293"/>
        <v>0</v>
      </c>
      <c r="BG704" s="161">
        <f t="shared" ca="1" si="1293"/>
        <v>0</v>
      </c>
      <c r="BH704" s="161">
        <f t="shared" ca="1" si="1293"/>
        <v>0</v>
      </c>
      <c r="BI704" s="161">
        <f t="shared" ca="1" si="1293"/>
        <v>0</v>
      </c>
      <c r="BJ704" s="161">
        <f t="shared" ca="1" si="1293"/>
        <v>0</v>
      </c>
      <c r="BK704" s="161">
        <f t="shared" ca="1" si="1293"/>
        <v>0</v>
      </c>
      <c r="BL704" s="161">
        <f t="shared" ca="1" si="1293"/>
        <v>0</v>
      </c>
      <c r="BM704" s="161">
        <f t="shared" ca="1" si="1293"/>
        <v>0</v>
      </c>
      <c r="BN704" s="161">
        <f t="shared" ca="1" si="1293"/>
        <v>0</v>
      </c>
      <c r="BO704" s="161">
        <f t="shared" ca="1" si="1293"/>
        <v>0</v>
      </c>
      <c r="BP704" s="161">
        <f t="shared" ca="1" si="1293"/>
        <v>0</v>
      </c>
      <c r="BQ704" s="161">
        <f t="shared" ca="1" si="1293"/>
        <v>0</v>
      </c>
      <c r="BR704" s="161">
        <f t="shared" ca="1" si="1293"/>
        <v>0</v>
      </c>
      <c r="BS704" s="161">
        <f t="shared" ref="BS704:CX704" ca="1" si="1294">SUM(BS$656)</f>
        <v>0</v>
      </c>
      <c r="BT704" s="161">
        <f t="shared" ca="1" si="1294"/>
        <v>0</v>
      </c>
      <c r="BU704" s="161">
        <f t="shared" ca="1" si="1294"/>
        <v>0</v>
      </c>
      <c r="BV704" s="161">
        <f t="shared" ca="1" si="1294"/>
        <v>0</v>
      </c>
      <c r="BW704" s="161">
        <f t="shared" ca="1" si="1294"/>
        <v>0</v>
      </c>
      <c r="BX704" s="161">
        <f t="shared" ca="1" si="1294"/>
        <v>0</v>
      </c>
      <c r="BY704" s="161">
        <f t="shared" ca="1" si="1294"/>
        <v>0</v>
      </c>
      <c r="BZ704" s="161">
        <f t="shared" ca="1" si="1294"/>
        <v>0</v>
      </c>
      <c r="CA704" s="161">
        <f t="shared" ca="1" si="1294"/>
        <v>0</v>
      </c>
      <c r="CB704" s="161">
        <f t="shared" ca="1" si="1294"/>
        <v>0</v>
      </c>
      <c r="CC704" s="161">
        <f t="shared" ca="1" si="1294"/>
        <v>0</v>
      </c>
      <c r="CD704" s="161">
        <f t="shared" ca="1" si="1294"/>
        <v>0</v>
      </c>
      <c r="CE704" s="161">
        <f t="shared" ca="1" si="1294"/>
        <v>0</v>
      </c>
      <c r="CF704" s="161">
        <f t="shared" ca="1" si="1294"/>
        <v>0</v>
      </c>
      <c r="CG704" s="161">
        <f t="shared" ca="1" si="1294"/>
        <v>0</v>
      </c>
      <c r="CH704" s="161">
        <f t="shared" ca="1" si="1294"/>
        <v>0</v>
      </c>
      <c r="CI704" s="161">
        <f t="shared" ca="1" si="1294"/>
        <v>0</v>
      </c>
      <c r="CJ704" s="161">
        <f t="shared" ca="1" si="1294"/>
        <v>0</v>
      </c>
      <c r="CK704" s="161">
        <f t="shared" ca="1" si="1294"/>
        <v>0</v>
      </c>
      <c r="CL704" s="161">
        <f t="shared" ca="1" si="1294"/>
        <v>0</v>
      </c>
      <c r="CM704" s="161">
        <f t="shared" ca="1" si="1294"/>
        <v>0</v>
      </c>
      <c r="CN704" s="161">
        <f t="shared" ca="1" si="1294"/>
        <v>0</v>
      </c>
      <c r="CO704" s="161">
        <f t="shared" ca="1" si="1294"/>
        <v>0</v>
      </c>
      <c r="CP704" s="161">
        <f t="shared" ca="1" si="1294"/>
        <v>0</v>
      </c>
      <c r="CQ704" s="161">
        <f t="shared" ca="1" si="1294"/>
        <v>0</v>
      </c>
      <c r="CR704" s="161">
        <f t="shared" ca="1" si="1294"/>
        <v>0</v>
      </c>
      <c r="CS704" s="161">
        <f t="shared" ca="1" si="1294"/>
        <v>0</v>
      </c>
      <c r="CT704" s="161">
        <f t="shared" ca="1" si="1294"/>
        <v>0</v>
      </c>
      <c r="CU704" s="161">
        <f t="shared" ca="1" si="1294"/>
        <v>0</v>
      </c>
      <c r="CV704" s="161">
        <f t="shared" ca="1" si="1294"/>
        <v>0</v>
      </c>
      <c r="CW704" s="161">
        <f t="shared" ca="1" si="1294"/>
        <v>0</v>
      </c>
      <c r="CX704" s="161">
        <f t="shared" ca="1" si="1294"/>
        <v>0</v>
      </c>
      <c r="CY704" s="161">
        <f t="shared" ref="CY704:DV704" ca="1" si="1295">SUM(CY$656)</f>
        <v>0</v>
      </c>
      <c r="CZ704" s="161">
        <f t="shared" ca="1" si="1295"/>
        <v>0</v>
      </c>
      <c r="DA704" s="161">
        <f t="shared" ca="1" si="1295"/>
        <v>0</v>
      </c>
      <c r="DB704" s="161">
        <f t="shared" ca="1" si="1295"/>
        <v>0</v>
      </c>
      <c r="DC704" s="161">
        <f t="shared" ca="1" si="1295"/>
        <v>0</v>
      </c>
      <c r="DD704" s="161">
        <f t="shared" ca="1" si="1295"/>
        <v>0</v>
      </c>
      <c r="DE704" s="161">
        <f t="shared" ca="1" si="1295"/>
        <v>0</v>
      </c>
      <c r="DF704" s="161">
        <f t="shared" ca="1" si="1295"/>
        <v>0</v>
      </c>
      <c r="DG704" s="161">
        <f t="shared" ca="1" si="1295"/>
        <v>0</v>
      </c>
      <c r="DH704" s="161">
        <f t="shared" ca="1" si="1295"/>
        <v>0</v>
      </c>
      <c r="DI704" s="161">
        <f t="shared" ca="1" si="1295"/>
        <v>0</v>
      </c>
      <c r="DJ704" s="161">
        <f t="shared" ca="1" si="1295"/>
        <v>0</v>
      </c>
      <c r="DK704" s="161">
        <f t="shared" ca="1" si="1295"/>
        <v>0</v>
      </c>
      <c r="DL704" s="161">
        <f t="shared" ca="1" si="1295"/>
        <v>0</v>
      </c>
      <c r="DM704" s="161">
        <f t="shared" ca="1" si="1295"/>
        <v>0</v>
      </c>
      <c r="DN704" s="161">
        <f t="shared" ca="1" si="1295"/>
        <v>0</v>
      </c>
      <c r="DO704" s="161">
        <f t="shared" ca="1" si="1295"/>
        <v>0</v>
      </c>
      <c r="DP704" s="161">
        <f t="shared" ca="1" si="1295"/>
        <v>0</v>
      </c>
      <c r="DQ704" s="161">
        <f t="shared" ca="1" si="1295"/>
        <v>0</v>
      </c>
      <c r="DR704" s="161">
        <f t="shared" ca="1" si="1295"/>
        <v>0</v>
      </c>
      <c r="DS704" s="161">
        <f t="shared" ca="1" si="1295"/>
        <v>0</v>
      </c>
      <c r="DT704" s="161">
        <f t="shared" ca="1" si="1295"/>
        <v>0</v>
      </c>
      <c r="DU704" s="161">
        <f t="shared" ca="1" si="1295"/>
        <v>0</v>
      </c>
      <c r="DV704" s="161">
        <f t="shared" ca="1" si="1295"/>
        <v>0</v>
      </c>
      <c r="DW704" s="161"/>
      <c r="DX704" s="162">
        <f ca="1">SUM(G704:DW704)</f>
        <v>0</v>
      </c>
    </row>
    <row r="705" spans="1:128" hidden="1" outlineLevel="1" x14ac:dyDescent="0.2">
      <c r="A705" s="159" t="str">
        <f ca="1">Language!A$1557</f>
        <v>расходы будущих периодов по мере списания</v>
      </c>
      <c r="C705" s="178" t="str">
        <f t="shared" ca="1" si="1206"/>
        <v>тыс. руб.</v>
      </c>
      <c r="D705" s="158">
        <v>1</v>
      </c>
      <c r="F705" s="6" t="s">
        <v>3146</v>
      </c>
      <c r="G705" s="161">
        <f t="shared" ref="G705:AL705" ca="1" si="1296">SUM(G$657)</f>
        <v>190500</v>
      </c>
      <c r="H705" s="161">
        <f t="shared" ca="1" si="1296"/>
        <v>190500</v>
      </c>
      <c r="I705" s="161">
        <f t="shared" ca="1" si="1296"/>
        <v>190500</v>
      </c>
      <c r="J705" s="161">
        <f t="shared" ca="1" si="1296"/>
        <v>190500</v>
      </c>
      <c r="K705" s="161">
        <f t="shared" ca="1" si="1296"/>
        <v>190500</v>
      </c>
      <c r="L705" s="161">
        <f t="shared" ca="1" si="1296"/>
        <v>190500</v>
      </c>
      <c r="M705" s="161">
        <f t="shared" ca="1" si="1296"/>
        <v>190500</v>
      </c>
      <c r="N705" s="161">
        <f t="shared" ca="1" si="1296"/>
        <v>190500</v>
      </c>
      <c r="O705" s="161">
        <f t="shared" ca="1" si="1296"/>
        <v>190500</v>
      </c>
      <c r="P705" s="161">
        <f t="shared" ca="1" si="1296"/>
        <v>190500</v>
      </c>
      <c r="Q705" s="161">
        <f t="shared" ca="1" si="1296"/>
        <v>190500</v>
      </c>
      <c r="R705" s="161">
        <f t="shared" ca="1" si="1296"/>
        <v>190500</v>
      </c>
      <c r="S705" s="161">
        <f t="shared" ca="1" si="1296"/>
        <v>190500</v>
      </c>
      <c r="T705" s="161">
        <f t="shared" ca="1" si="1296"/>
        <v>190500</v>
      </c>
      <c r="U705" s="161">
        <f t="shared" ca="1" si="1296"/>
        <v>190500</v>
      </c>
      <c r="V705" s="161">
        <f t="shared" ca="1" si="1296"/>
        <v>190500</v>
      </c>
      <c r="W705" s="161">
        <f t="shared" ca="1" si="1296"/>
        <v>190500</v>
      </c>
      <c r="X705" s="161">
        <f t="shared" ca="1" si="1296"/>
        <v>190500</v>
      </c>
      <c r="Y705" s="161">
        <f t="shared" ca="1" si="1296"/>
        <v>190500</v>
      </c>
      <c r="Z705" s="161">
        <f t="shared" ca="1" si="1296"/>
        <v>190500</v>
      </c>
      <c r="AA705" s="161">
        <f t="shared" ca="1" si="1296"/>
        <v>190500</v>
      </c>
      <c r="AB705" s="161">
        <f t="shared" ca="1" si="1296"/>
        <v>190500</v>
      </c>
      <c r="AC705" s="161">
        <f t="shared" ca="1" si="1296"/>
        <v>190500</v>
      </c>
      <c r="AD705" s="161">
        <f t="shared" ca="1" si="1296"/>
        <v>190500</v>
      </c>
      <c r="AE705" s="161">
        <f t="shared" ca="1" si="1296"/>
        <v>190500</v>
      </c>
      <c r="AF705" s="161">
        <f t="shared" ca="1" si="1296"/>
        <v>190500</v>
      </c>
      <c r="AG705" s="161">
        <f t="shared" ca="1" si="1296"/>
        <v>190500</v>
      </c>
      <c r="AH705" s="161">
        <f t="shared" ca="1" si="1296"/>
        <v>190500</v>
      </c>
      <c r="AI705" s="161">
        <f t="shared" ca="1" si="1296"/>
        <v>190500</v>
      </c>
      <c r="AJ705" s="161">
        <f t="shared" ca="1" si="1296"/>
        <v>190500</v>
      </c>
      <c r="AK705" s="161">
        <f t="shared" ca="1" si="1296"/>
        <v>190500</v>
      </c>
      <c r="AL705" s="161">
        <f t="shared" ca="1" si="1296"/>
        <v>190500</v>
      </c>
      <c r="AM705" s="161">
        <f t="shared" ref="AM705:BR705" ca="1" si="1297">SUM(AM$657)</f>
        <v>190500</v>
      </c>
      <c r="AN705" s="161">
        <f t="shared" ca="1" si="1297"/>
        <v>190500</v>
      </c>
      <c r="AO705" s="161">
        <f t="shared" ca="1" si="1297"/>
        <v>190500</v>
      </c>
      <c r="AP705" s="161">
        <f t="shared" ca="1" si="1297"/>
        <v>190500</v>
      </c>
      <c r="AQ705" s="161">
        <f t="shared" ca="1" si="1297"/>
        <v>190500</v>
      </c>
      <c r="AR705" s="161">
        <f t="shared" ca="1" si="1297"/>
        <v>190500</v>
      </c>
      <c r="AS705" s="161">
        <f t="shared" ca="1" si="1297"/>
        <v>190500</v>
      </c>
      <c r="AT705" s="161">
        <f t="shared" ca="1" si="1297"/>
        <v>190500</v>
      </c>
      <c r="AU705" s="161">
        <f t="shared" ca="1" si="1297"/>
        <v>190500</v>
      </c>
      <c r="AV705" s="161">
        <f t="shared" ca="1" si="1297"/>
        <v>190500</v>
      </c>
      <c r="AW705" s="161">
        <f t="shared" ca="1" si="1297"/>
        <v>190500</v>
      </c>
      <c r="AX705" s="161">
        <f t="shared" ca="1" si="1297"/>
        <v>190500</v>
      </c>
      <c r="AY705" s="161">
        <f t="shared" ca="1" si="1297"/>
        <v>190500</v>
      </c>
      <c r="AZ705" s="161">
        <f t="shared" ca="1" si="1297"/>
        <v>190500</v>
      </c>
      <c r="BA705" s="161">
        <f t="shared" ca="1" si="1297"/>
        <v>190500</v>
      </c>
      <c r="BB705" s="161">
        <f t="shared" ca="1" si="1297"/>
        <v>190500</v>
      </c>
      <c r="BC705" s="161">
        <f t="shared" ca="1" si="1297"/>
        <v>190500</v>
      </c>
      <c r="BD705" s="161">
        <f t="shared" ca="1" si="1297"/>
        <v>190500</v>
      </c>
      <c r="BE705" s="161">
        <f t="shared" ca="1" si="1297"/>
        <v>190500</v>
      </c>
      <c r="BF705" s="161">
        <f t="shared" ca="1" si="1297"/>
        <v>190500</v>
      </c>
      <c r="BG705" s="161">
        <f t="shared" ca="1" si="1297"/>
        <v>190500</v>
      </c>
      <c r="BH705" s="161">
        <f t="shared" ca="1" si="1297"/>
        <v>190500</v>
      </c>
      <c r="BI705" s="161">
        <f t="shared" ca="1" si="1297"/>
        <v>190500</v>
      </c>
      <c r="BJ705" s="161">
        <f t="shared" ca="1" si="1297"/>
        <v>190500</v>
      </c>
      <c r="BK705" s="161">
        <f t="shared" ca="1" si="1297"/>
        <v>190500</v>
      </c>
      <c r="BL705" s="161">
        <f t="shared" ca="1" si="1297"/>
        <v>190500</v>
      </c>
      <c r="BM705" s="161">
        <f t="shared" ca="1" si="1297"/>
        <v>190500</v>
      </c>
      <c r="BN705" s="161">
        <f t="shared" ca="1" si="1297"/>
        <v>190500</v>
      </c>
      <c r="BO705" s="161">
        <f t="shared" ca="1" si="1297"/>
        <v>190500</v>
      </c>
      <c r="BP705" s="161">
        <f t="shared" ca="1" si="1297"/>
        <v>190500</v>
      </c>
      <c r="BQ705" s="161">
        <f t="shared" ca="1" si="1297"/>
        <v>190500</v>
      </c>
      <c r="BR705" s="161">
        <f t="shared" ca="1" si="1297"/>
        <v>190500</v>
      </c>
      <c r="BS705" s="161">
        <f t="shared" ref="BS705:CX705" ca="1" si="1298">SUM(BS$657)</f>
        <v>190500</v>
      </c>
      <c r="BT705" s="161">
        <f t="shared" ca="1" si="1298"/>
        <v>190500</v>
      </c>
      <c r="BU705" s="161">
        <f t="shared" ca="1" si="1298"/>
        <v>190500</v>
      </c>
      <c r="BV705" s="161">
        <f t="shared" ca="1" si="1298"/>
        <v>190500</v>
      </c>
      <c r="BW705" s="161">
        <f t="shared" ca="1" si="1298"/>
        <v>190500</v>
      </c>
      <c r="BX705" s="161">
        <f t="shared" ca="1" si="1298"/>
        <v>190500</v>
      </c>
      <c r="BY705" s="161">
        <f t="shared" ca="1" si="1298"/>
        <v>190500</v>
      </c>
      <c r="BZ705" s="161">
        <f t="shared" ca="1" si="1298"/>
        <v>190500</v>
      </c>
      <c r="CA705" s="161">
        <f t="shared" ca="1" si="1298"/>
        <v>190500</v>
      </c>
      <c r="CB705" s="161">
        <f t="shared" ca="1" si="1298"/>
        <v>190500</v>
      </c>
      <c r="CC705" s="161">
        <f t="shared" ca="1" si="1298"/>
        <v>190500</v>
      </c>
      <c r="CD705" s="161">
        <f t="shared" ca="1" si="1298"/>
        <v>190500</v>
      </c>
      <c r="CE705" s="161">
        <f t="shared" ca="1" si="1298"/>
        <v>190500</v>
      </c>
      <c r="CF705" s="161">
        <f t="shared" ca="1" si="1298"/>
        <v>190500</v>
      </c>
      <c r="CG705" s="161">
        <f t="shared" ca="1" si="1298"/>
        <v>190500</v>
      </c>
      <c r="CH705" s="161">
        <f t="shared" ca="1" si="1298"/>
        <v>190500</v>
      </c>
      <c r="CI705" s="161">
        <f t="shared" ca="1" si="1298"/>
        <v>190500</v>
      </c>
      <c r="CJ705" s="161">
        <f t="shared" ca="1" si="1298"/>
        <v>190500</v>
      </c>
      <c r="CK705" s="161">
        <f t="shared" ca="1" si="1298"/>
        <v>190500</v>
      </c>
      <c r="CL705" s="161">
        <f t="shared" ca="1" si="1298"/>
        <v>190500</v>
      </c>
      <c r="CM705" s="161">
        <f t="shared" ca="1" si="1298"/>
        <v>190500</v>
      </c>
      <c r="CN705" s="161">
        <f t="shared" ca="1" si="1298"/>
        <v>190500</v>
      </c>
      <c r="CO705" s="161">
        <f t="shared" ca="1" si="1298"/>
        <v>190500</v>
      </c>
      <c r="CP705" s="161">
        <f t="shared" ca="1" si="1298"/>
        <v>190500</v>
      </c>
      <c r="CQ705" s="161">
        <f t="shared" ca="1" si="1298"/>
        <v>190500</v>
      </c>
      <c r="CR705" s="161">
        <f t="shared" ca="1" si="1298"/>
        <v>190500</v>
      </c>
      <c r="CS705" s="161">
        <f t="shared" ca="1" si="1298"/>
        <v>190500</v>
      </c>
      <c r="CT705" s="161">
        <f t="shared" ca="1" si="1298"/>
        <v>190500</v>
      </c>
      <c r="CU705" s="161">
        <f t="shared" ca="1" si="1298"/>
        <v>190500</v>
      </c>
      <c r="CV705" s="161">
        <f t="shared" ca="1" si="1298"/>
        <v>190500</v>
      </c>
      <c r="CW705" s="161">
        <f t="shared" ca="1" si="1298"/>
        <v>190500</v>
      </c>
      <c r="CX705" s="161">
        <f t="shared" ca="1" si="1298"/>
        <v>190500</v>
      </c>
      <c r="CY705" s="161">
        <f t="shared" ref="CY705:DV705" ca="1" si="1299">SUM(CY$657)</f>
        <v>190500</v>
      </c>
      <c r="CZ705" s="161">
        <f t="shared" ca="1" si="1299"/>
        <v>190500</v>
      </c>
      <c r="DA705" s="161">
        <f t="shared" ca="1" si="1299"/>
        <v>190500</v>
      </c>
      <c r="DB705" s="161">
        <f t="shared" ca="1" si="1299"/>
        <v>190500</v>
      </c>
      <c r="DC705" s="161">
        <f t="shared" ca="1" si="1299"/>
        <v>190500</v>
      </c>
      <c r="DD705" s="161">
        <f t="shared" ca="1" si="1299"/>
        <v>190500</v>
      </c>
      <c r="DE705" s="161">
        <f t="shared" ca="1" si="1299"/>
        <v>190500</v>
      </c>
      <c r="DF705" s="161">
        <f t="shared" ca="1" si="1299"/>
        <v>190500</v>
      </c>
      <c r="DG705" s="161">
        <f t="shared" ca="1" si="1299"/>
        <v>190500</v>
      </c>
      <c r="DH705" s="161">
        <f t="shared" ca="1" si="1299"/>
        <v>190500</v>
      </c>
      <c r="DI705" s="161">
        <f t="shared" ca="1" si="1299"/>
        <v>190500</v>
      </c>
      <c r="DJ705" s="161">
        <f t="shared" ca="1" si="1299"/>
        <v>190500</v>
      </c>
      <c r="DK705" s="161">
        <f t="shared" ca="1" si="1299"/>
        <v>190500</v>
      </c>
      <c r="DL705" s="161">
        <f t="shared" ca="1" si="1299"/>
        <v>190500</v>
      </c>
      <c r="DM705" s="161">
        <f t="shared" ca="1" si="1299"/>
        <v>190500</v>
      </c>
      <c r="DN705" s="161">
        <f t="shared" ca="1" si="1299"/>
        <v>190500</v>
      </c>
      <c r="DO705" s="161">
        <f t="shared" ca="1" si="1299"/>
        <v>190500</v>
      </c>
      <c r="DP705" s="161">
        <f t="shared" ca="1" si="1299"/>
        <v>190500</v>
      </c>
      <c r="DQ705" s="161">
        <f t="shared" ca="1" si="1299"/>
        <v>190500</v>
      </c>
      <c r="DR705" s="161">
        <f t="shared" ca="1" si="1299"/>
        <v>190500</v>
      </c>
      <c r="DS705" s="161">
        <f t="shared" ca="1" si="1299"/>
        <v>190500</v>
      </c>
      <c r="DT705" s="161">
        <f t="shared" ca="1" si="1299"/>
        <v>190500</v>
      </c>
      <c r="DU705" s="161">
        <f t="shared" ca="1" si="1299"/>
        <v>190500</v>
      </c>
      <c r="DV705" s="161">
        <f t="shared" ca="1" si="1299"/>
        <v>190500</v>
      </c>
      <c r="DW705" s="161"/>
      <c r="DX705" s="162"/>
    </row>
    <row r="706" spans="1:128" hidden="1" outlineLevel="1" x14ac:dyDescent="0.2">
      <c r="A706" s="159" t="str">
        <f ca="1">Language!A$965</f>
        <v>выплаченный НДС</v>
      </c>
      <c r="C706" s="178" t="str">
        <f t="shared" ca="1" si="1206"/>
        <v>тыс. руб.</v>
      </c>
      <c r="D706" s="158">
        <v>1</v>
      </c>
      <c r="F706" s="6" t="s">
        <v>3147</v>
      </c>
      <c r="G706" s="161">
        <f t="shared" ref="G706:AL706" si="1300">SUM(G$658)</f>
        <v>38100</v>
      </c>
      <c r="H706" s="161">
        <f t="shared" si="1300"/>
        <v>0</v>
      </c>
      <c r="I706" s="161">
        <f t="shared" si="1300"/>
        <v>0</v>
      </c>
      <c r="J706" s="161">
        <f t="shared" si="1300"/>
        <v>0</v>
      </c>
      <c r="K706" s="161">
        <f t="shared" si="1300"/>
        <v>0</v>
      </c>
      <c r="L706" s="161">
        <f t="shared" si="1300"/>
        <v>0</v>
      </c>
      <c r="M706" s="161">
        <f t="shared" si="1300"/>
        <v>0</v>
      </c>
      <c r="N706" s="161">
        <f t="shared" si="1300"/>
        <v>0</v>
      </c>
      <c r="O706" s="161">
        <f t="shared" si="1300"/>
        <v>0</v>
      </c>
      <c r="P706" s="161">
        <f t="shared" si="1300"/>
        <v>0</v>
      </c>
      <c r="Q706" s="161">
        <f t="shared" si="1300"/>
        <v>0</v>
      </c>
      <c r="R706" s="161">
        <f t="shared" si="1300"/>
        <v>0</v>
      </c>
      <c r="S706" s="161">
        <f t="shared" si="1300"/>
        <v>0</v>
      </c>
      <c r="T706" s="161">
        <f t="shared" si="1300"/>
        <v>0</v>
      </c>
      <c r="U706" s="161">
        <f t="shared" si="1300"/>
        <v>0</v>
      </c>
      <c r="V706" s="161">
        <f t="shared" si="1300"/>
        <v>0</v>
      </c>
      <c r="W706" s="161">
        <f t="shared" si="1300"/>
        <v>0</v>
      </c>
      <c r="X706" s="161">
        <f t="shared" si="1300"/>
        <v>0</v>
      </c>
      <c r="Y706" s="161">
        <f t="shared" si="1300"/>
        <v>0</v>
      </c>
      <c r="Z706" s="161">
        <f t="shared" si="1300"/>
        <v>0</v>
      </c>
      <c r="AA706" s="161">
        <f t="shared" si="1300"/>
        <v>0</v>
      </c>
      <c r="AB706" s="161">
        <f t="shared" si="1300"/>
        <v>0</v>
      </c>
      <c r="AC706" s="161">
        <f t="shared" si="1300"/>
        <v>0</v>
      </c>
      <c r="AD706" s="161">
        <f t="shared" si="1300"/>
        <v>0</v>
      </c>
      <c r="AE706" s="161">
        <f t="shared" si="1300"/>
        <v>0</v>
      </c>
      <c r="AF706" s="161">
        <f t="shared" si="1300"/>
        <v>0</v>
      </c>
      <c r="AG706" s="161">
        <f t="shared" si="1300"/>
        <v>0</v>
      </c>
      <c r="AH706" s="161">
        <f t="shared" si="1300"/>
        <v>0</v>
      </c>
      <c r="AI706" s="161">
        <f t="shared" si="1300"/>
        <v>0</v>
      </c>
      <c r="AJ706" s="161">
        <f t="shared" si="1300"/>
        <v>0</v>
      </c>
      <c r="AK706" s="161">
        <f t="shared" si="1300"/>
        <v>0</v>
      </c>
      <c r="AL706" s="161">
        <f t="shared" si="1300"/>
        <v>0</v>
      </c>
      <c r="AM706" s="161">
        <f t="shared" ref="AM706:BR706" si="1301">SUM(AM$658)</f>
        <v>0</v>
      </c>
      <c r="AN706" s="161">
        <f t="shared" si="1301"/>
        <v>0</v>
      </c>
      <c r="AO706" s="161">
        <f t="shared" si="1301"/>
        <v>0</v>
      </c>
      <c r="AP706" s="161">
        <f t="shared" si="1301"/>
        <v>0</v>
      </c>
      <c r="AQ706" s="161">
        <f t="shared" si="1301"/>
        <v>0</v>
      </c>
      <c r="AR706" s="161">
        <f t="shared" si="1301"/>
        <v>0</v>
      </c>
      <c r="AS706" s="161">
        <f t="shared" si="1301"/>
        <v>0</v>
      </c>
      <c r="AT706" s="161">
        <f t="shared" si="1301"/>
        <v>0</v>
      </c>
      <c r="AU706" s="161">
        <f t="shared" si="1301"/>
        <v>0</v>
      </c>
      <c r="AV706" s="161">
        <f t="shared" si="1301"/>
        <v>0</v>
      </c>
      <c r="AW706" s="161">
        <f t="shared" si="1301"/>
        <v>0</v>
      </c>
      <c r="AX706" s="161">
        <f t="shared" si="1301"/>
        <v>0</v>
      </c>
      <c r="AY706" s="161">
        <f t="shared" si="1301"/>
        <v>0</v>
      </c>
      <c r="AZ706" s="161">
        <f t="shared" si="1301"/>
        <v>0</v>
      </c>
      <c r="BA706" s="161">
        <f t="shared" si="1301"/>
        <v>0</v>
      </c>
      <c r="BB706" s="161">
        <f t="shared" si="1301"/>
        <v>0</v>
      </c>
      <c r="BC706" s="161">
        <f t="shared" si="1301"/>
        <v>0</v>
      </c>
      <c r="BD706" s="161">
        <f t="shared" si="1301"/>
        <v>0</v>
      </c>
      <c r="BE706" s="161">
        <f t="shared" si="1301"/>
        <v>0</v>
      </c>
      <c r="BF706" s="161">
        <f t="shared" si="1301"/>
        <v>0</v>
      </c>
      <c r="BG706" s="161">
        <f t="shared" si="1301"/>
        <v>0</v>
      </c>
      <c r="BH706" s="161">
        <f t="shared" si="1301"/>
        <v>0</v>
      </c>
      <c r="BI706" s="161">
        <f t="shared" si="1301"/>
        <v>0</v>
      </c>
      <c r="BJ706" s="161">
        <f t="shared" si="1301"/>
        <v>0</v>
      </c>
      <c r="BK706" s="161">
        <f t="shared" si="1301"/>
        <v>0</v>
      </c>
      <c r="BL706" s="161">
        <f t="shared" si="1301"/>
        <v>0</v>
      </c>
      <c r="BM706" s="161">
        <f t="shared" si="1301"/>
        <v>0</v>
      </c>
      <c r="BN706" s="161">
        <f t="shared" si="1301"/>
        <v>0</v>
      </c>
      <c r="BO706" s="161">
        <f t="shared" si="1301"/>
        <v>0</v>
      </c>
      <c r="BP706" s="161">
        <f t="shared" si="1301"/>
        <v>0</v>
      </c>
      <c r="BQ706" s="161">
        <f t="shared" si="1301"/>
        <v>0</v>
      </c>
      <c r="BR706" s="161">
        <f t="shared" si="1301"/>
        <v>0</v>
      </c>
      <c r="BS706" s="161">
        <f t="shared" ref="BS706:CX706" si="1302">SUM(BS$658)</f>
        <v>0</v>
      </c>
      <c r="BT706" s="161">
        <f t="shared" si="1302"/>
        <v>0</v>
      </c>
      <c r="BU706" s="161">
        <f t="shared" si="1302"/>
        <v>0</v>
      </c>
      <c r="BV706" s="161">
        <f t="shared" si="1302"/>
        <v>0</v>
      </c>
      <c r="BW706" s="161">
        <f t="shared" si="1302"/>
        <v>0</v>
      </c>
      <c r="BX706" s="161">
        <f t="shared" si="1302"/>
        <v>0</v>
      </c>
      <c r="BY706" s="161">
        <f t="shared" si="1302"/>
        <v>0</v>
      </c>
      <c r="BZ706" s="161">
        <f t="shared" si="1302"/>
        <v>0</v>
      </c>
      <c r="CA706" s="161">
        <f t="shared" si="1302"/>
        <v>0</v>
      </c>
      <c r="CB706" s="161">
        <f t="shared" si="1302"/>
        <v>0</v>
      </c>
      <c r="CC706" s="161">
        <f t="shared" si="1302"/>
        <v>0</v>
      </c>
      <c r="CD706" s="161">
        <f t="shared" si="1302"/>
        <v>0</v>
      </c>
      <c r="CE706" s="161">
        <f t="shared" si="1302"/>
        <v>0</v>
      </c>
      <c r="CF706" s="161">
        <f t="shared" si="1302"/>
        <v>0</v>
      </c>
      <c r="CG706" s="161">
        <f t="shared" si="1302"/>
        <v>0</v>
      </c>
      <c r="CH706" s="161">
        <f t="shared" si="1302"/>
        <v>0</v>
      </c>
      <c r="CI706" s="161">
        <f t="shared" si="1302"/>
        <v>0</v>
      </c>
      <c r="CJ706" s="161">
        <f t="shared" si="1302"/>
        <v>0</v>
      </c>
      <c r="CK706" s="161">
        <f t="shared" si="1302"/>
        <v>0</v>
      </c>
      <c r="CL706" s="161">
        <f t="shared" si="1302"/>
        <v>0</v>
      </c>
      <c r="CM706" s="161">
        <f t="shared" si="1302"/>
        <v>0</v>
      </c>
      <c r="CN706" s="161">
        <f t="shared" si="1302"/>
        <v>0</v>
      </c>
      <c r="CO706" s="161">
        <f t="shared" si="1302"/>
        <v>0</v>
      </c>
      <c r="CP706" s="161">
        <f t="shared" si="1302"/>
        <v>0</v>
      </c>
      <c r="CQ706" s="161">
        <f t="shared" si="1302"/>
        <v>0</v>
      </c>
      <c r="CR706" s="161">
        <f t="shared" si="1302"/>
        <v>0</v>
      </c>
      <c r="CS706" s="161">
        <f t="shared" si="1302"/>
        <v>0</v>
      </c>
      <c r="CT706" s="161">
        <f t="shared" si="1302"/>
        <v>0</v>
      </c>
      <c r="CU706" s="161">
        <f t="shared" si="1302"/>
        <v>0</v>
      </c>
      <c r="CV706" s="161">
        <f t="shared" si="1302"/>
        <v>0</v>
      </c>
      <c r="CW706" s="161">
        <f t="shared" si="1302"/>
        <v>0</v>
      </c>
      <c r="CX706" s="161">
        <f t="shared" si="1302"/>
        <v>0</v>
      </c>
      <c r="CY706" s="161">
        <f t="shared" ref="CY706:DV706" si="1303">SUM(CY$658)</f>
        <v>0</v>
      </c>
      <c r="CZ706" s="161">
        <f t="shared" si="1303"/>
        <v>0</v>
      </c>
      <c r="DA706" s="161">
        <f t="shared" si="1303"/>
        <v>0</v>
      </c>
      <c r="DB706" s="161">
        <f t="shared" si="1303"/>
        <v>0</v>
      </c>
      <c r="DC706" s="161">
        <f t="shared" si="1303"/>
        <v>0</v>
      </c>
      <c r="DD706" s="161">
        <f t="shared" si="1303"/>
        <v>0</v>
      </c>
      <c r="DE706" s="161">
        <f t="shared" si="1303"/>
        <v>0</v>
      </c>
      <c r="DF706" s="161">
        <f t="shared" si="1303"/>
        <v>0</v>
      </c>
      <c r="DG706" s="161">
        <f t="shared" si="1303"/>
        <v>0</v>
      </c>
      <c r="DH706" s="161">
        <f t="shared" si="1303"/>
        <v>0</v>
      </c>
      <c r="DI706" s="161">
        <f t="shared" si="1303"/>
        <v>0</v>
      </c>
      <c r="DJ706" s="161">
        <f t="shared" si="1303"/>
        <v>0</v>
      </c>
      <c r="DK706" s="161">
        <f t="shared" si="1303"/>
        <v>0</v>
      </c>
      <c r="DL706" s="161">
        <f t="shared" si="1303"/>
        <v>0</v>
      </c>
      <c r="DM706" s="161">
        <f t="shared" si="1303"/>
        <v>0</v>
      </c>
      <c r="DN706" s="161">
        <f t="shared" si="1303"/>
        <v>0</v>
      </c>
      <c r="DO706" s="161">
        <f t="shared" si="1303"/>
        <v>0</v>
      </c>
      <c r="DP706" s="161">
        <f t="shared" si="1303"/>
        <v>0</v>
      </c>
      <c r="DQ706" s="161">
        <f t="shared" si="1303"/>
        <v>0</v>
      </c>
      <c r="DR706" s="161">
        <f t="shared" si="1303"/>
        <v>0</v>
      </c>
      <c r="DS706" s="161">
        <f t="shared" si="1303"/>
        <v>0</v>
      </c>
      <c r="DT706" s="161">
        <f t="shared" si="1303"/>
        <v>0</v>
      </c>
      <c r="DU706" s="161">
        <f t="shared" si="1303"/>
        <v>0</v>
      </c>
      <c r="DV706" s="161">
        <f t="shared" si="1303"/>
        <v>0</v>
      </c>
      <c r="DW706" s="161"/>
      <c r="DX706" s="162">
        <f>SUM(G706:DW706)</f>
        <v>38100</v>
      </c>
    </row>
    <row r="707" spans="1:128" hidden="1" outlineLevel="1" x14ac:dyDescent="0.2">
      <c r="A707" s="159" t="str">
        <f ca="1">Language!A$966</f>
        <v>зачтенный НДС</v>
      </c>
      <c r="C707" s="178" t="str">
        <f t="shared" ca="1" si="1206"/>
        <v>тыс. руб.</v>
      </c>
      <c r="D707" s="158">
        <v>1</v>
      </c>
      <c r="F707" s="6" t="s">
        <v>3148</v>
      </c>
      <c r="G707" s="161">
        <f t="shared" ref="G707:AL707" si="1304">SUM(G$659)</f>
        <v>38100</v>
      </c>
      <c r="H707" s="161">
        <f t="shared" si="1304"/>
        <v>0</v>
      </c>
      <c r="I707" s="161">
        <f t="shared" si="1304"/>
        <v>0</v>
      </c>
      <c r="J707" s="161">
        <f t="shared" si="1304"/>
        <v>0</v>
      </c>
      <c r="K707" s="161">
        <f t="shared" si="1304"/>
        <v>0</v>
      </c>
      <c r="L707" s="161">
        <f t="shared" si="1304"/>
        <v>0</v>
      </c>
      <c r="M707" s="161">
        <f t="shared" si="1304"/>
        <v>0</v>
      </c>
      <c r="N707" s="161">
        <f t="shared" si="1304"/>
        <v>0</v>
      </c>
      <c r="O707" s="161">
        <f t="shared" si="1304"/>
        <v>0</v>
      </c>
      <c r="P707" s="161">
        <f t="shared" si="1304"/>
        <v>0</v>
      </c>
      <c r="Q707" s="161">
        <f t="shared" si="1304"/>
        <v>0</v>
      </c>
      <c r="R707" s="161">
        <f t="shared" si="1304"/>
        <v>0</v>
      </c>
      <c r="S707" s="161">
        <f t="shared" si="1304"/>
        <v>0</v>
      </c>
      <c r="T707" s="161">
        <f t="shared" si="1304"/>
        <v>0</v>
      </c>
      <c r="U707" s="161">
        <f t="shared" si="1304"/>
        <v>0</v>
      </c>
      <c r="V707" s="161">
        <f t="shared" si="1304"/>
        <v>0</v>
      </c>
      <c r="W707" s="161">
        <f t="shared" si="1304"/>
        <v>0</v>
      </c>
      <c r="X707" s="161">
        <f t="shared" si="1304"/>
        <v>0</v>
      </c>
      <c r="Y707" s="161">
        <f t="shared" si="1304"/>
        <v>0</v>
      </c>
      <c r="Z707" s="161">
        <f t="shared" si="1304"/>
        <v>0</v>
      </c>
      <c r="AA707" s="161">
        <f t="shared" si="1304"/>
        <v>0</v>
      </c>
      <c r="AB707" s="161">
        <f t="shared" si="1304"/>
        <v>0</v>
      </c>
      <c r="AC707" s="161">
        <f t="shared" si="1304"/>
        <v>0</v>
      </c>
      <c r="AD707" s="161">
        <f t="shared" si="1304"/>
        <v>0</v>
      </c>
      <c r="AE707" s="161">
        <f t="shared" si="1304"/>
        <v>0</v>
      </c>
      <c r="AF707" s="161">
        <f t="shared" si="1304"/>
        <v>0</v>
      </c>
      <c r="AG707" s="161">
        <f t="shared" si="1304"/>
        <v>0</v>
      </c>
      <c r="AH707" s="161">
        <f t="shared" si="1304"/>
        <v>0</v>
      </c>
      <c r="AI707" s="161">
        <f t="shared" si="1304"/>
        <v>0</v>
      </c>
      <c r="AJ707" s="161">
        <f t="shared" si="1304"/>
        <v>0</v>
      </c>
      <c r="AK707" s="161">
        <f t="shared" si="1304"/>
        <v>0</v>
      </c>
      <c r="AL707" s="161">
        <f t="shared" si="1304"/>
        <v>0</v>
      </c>
      <c r="AM707" s="161">
        <f t="shared" ref="AM707:BR707" si="1305">SUM(AM$659)</f>
        <v>0</v>
      </c>
      <c r="AN707" s="161">
        <f t="shared" si="1305"/>
        <v>0</v>
      </c>
      <c r="AO707" s="161">
        <f t="shared" si="1305"/>
        <v>0</v>
      </c>
      <c r="AP707" s="161">
        <f t="shared" si="1305"/>
        <v>0</v>
      </c>
      <c r="AQ707" s="161">
        <f t="shared" si="1305"/>
        <v>0</v>
      </c>
      <c r="AR707" s="161">
        <f t="shared" si="1305"/>
        <v>0</v>
      </c>
      <c r="AS707" s="161">
        <f t="shared" si="1305"/>
        <v>0</v>
      </c>
      <c r="AT707" s="161">
        <f t="shared" si="1305"/>
        <v>0</v>
      </c>
      <c r="AU707" s="161">
        <f t="shared" si="1305"/>
        <v>0</v>
      </c>
      <c r="AV707" s="161">
        <f t="shared" si="1305"/>
        <v>0</v>
      </c>
      <c r="AW707" s="161">
        <f t="shared" si="1305"/>
        <v>0</v>
      </c>
      <c r="AX707" s="161">
        <f t="shared" si="1305"/>
        <v>0</v>
      </c>
      <c r="AY707" s="161">
        <f t="shared" si="1305"/>
        <v>0</v>
      </c>
      <c r="AZ707" s="161">
        <f t="shared" si="1305"/>
        <v>0</v>
      </c>
      <c r="BA707" s="161">
        <f t="shared" si="1305"/>
        <v>0</v>
      </c>
      <c r="BB707" s="161">
        <f t="shared" si="1305"/>
        <v>0</v>
      </c>
      <c r="BC707" s="161">
        <f t="shared" si="1305"/>
        <v>0</v>
      </c>
      <c r="BD707" s="161">
        <f t="shared" si="1305"/>
        <v>0</v>
      </c>
      <c r="BE707" s="161">
        <f t="shared" si="1305"/>
        <v>0</v>
      </c>
      <c r="BF707" s="161">
        <f t="shared" si="1305"/>
        <v>0</v>
      </c>
      <c r="BG707" s="161">
        <f t="shared" si="1305"/>
        <v>0</v>
      </c>
      <c r="BH707" s="161">
        <f t="shared" si="1305"/>
        <v>0</v>
      </c>
      <c r="BI707" s="161">
        <f t="shared" si="1305"/>
        <v>0</v>
      </c>
      <c r="BJ707" s="161">
        <f t="shared" si="1305"/>
        <v>0</v>
      </c>
      <c r="BK707" s="161">
        <f t="shared" si="1305"/>
        <v>0</v>
      </c>
      <c r="BL707" s="161">
        <f t="shared" si="1305"/>
        <v>0</v>
      </c>
      <c r="BM707" s="161">
        <f t="shared" si="1305"/>
        <v>0</v>
      </c>
      <c r="BN707" s="161">
        <f t="shared" si="1305"/>
        <v>0</v>
      </c>
      <c r="BO707" s="161">
        <f t="shared" si="1305"/>
        <v>0</v>
      </c>
      <c r="BP707" s="161">
        <f t="shared" si="1305"/>
        <v>0</v>
      </c>
      <c r="BQ707" s="161">
        <f t="shared" si="1305"/>
        <v>0</v>
      </c>
      <c r="BR707" s="161">
        <f t="shared" si="1305"/>
        <v>0</v>
      </c>
      <c r="BS707" s="161">
        <f t="shared" ref="BS707:CX707" si="1306">SUM(BS$659)</f>
        <v>0</v>
      </c>
      <c r="BT707" s="161">
        <f t="shared" si="1306"/>
        <v>0</v>
      </c>
      <c r="BU707" s="161">
        <f t="shared" si="1306"/>
        <v>0</v>
      </c>
      <c r="BV707" s="161">
        <f t="shared" si="1306"/>
        <v>0</v>
      </c>
      <c r="BW707" s="161">
        <f t="shared" si="1306"/>
        <v>0</v>
      </c>
      <c r="BX707" s="161">
        <f t="shared" si="1306"/>
        <v>0</v>
      </c>
      <c r="BY707" s="161">
        <f t="shared" si="1306"/>
        <v>0</v>
      </c>
      <c r="BZ707" s="161">
        <f t="shared" si="1306"/>
        <v>0</v>
      </c>
      <c r="CA707" s="161">
        <f t="shared" si="1306"/>
        <v>0</v>
      </c>
      <c r="CB707" s="161">
        <f t="shared" si="1306"/>
        <v>0</v>
      </c>
      <c r="CC707" s="161">
        <f t="shared" si="1306"/>
        <v>0</v>
      </c>
      <c r="CD707" s="161">
        <f t="shared" si="1306"/>
        <v>0</v>
      </c>
      <c r="CE707" s="161">
        <f t="shared" si="1306"/>
        <v>0</v>
      </c>
      <c r="CF707" s="161">
        <f t="shared" si="1306"/>
        <v>0</v>
      </c>
      <c r="CG707" s="161">
        <f t="shared" si="1306"/>
        <v>0</v>
      </c>
      <c r="CH707" s="161">
        <f t="shared" si="1306"/>
        <v>0</v>
      </c>
      <c r="CI707" s="161">
        <f t="shared" si="1306"/>
        <v>0</v>
      </c>
      <c r="CJ707" s="161">
        <f t="shared" si="1306"/>
        <v>0</v>
      </c>
      <c r="CK707" s="161">
        <f t="shared" si="1306"/>
        <v>0</v>
      </c>
      <c r="CL707" s="161">
        <f t="shared" si="1306"/>
        <v>0</v>
      </c>
      <c r="CM707" s="161">
        <f t="shared" si="1306"/>
        <v>0</v>
      </c>
      <c r="CN707" s="161">
        <f t="shared" si="1306"/>
        <v>0</v>
      </c>
      <c r="CO707" s="161">
        <f t="shared" si="1306"/>
        <v>0</v>
      </c>
      <c r="CP707" s="161">
        <f t="shared" si="1306"/>
        <v>0</v>
      </c>
      <c r="CQ707" s="161">
        <f t="shared" si="1306"/>
        <v>0</v>
      </c>
      <c r="CR707" s="161">
        <f t="shared" si="1306"/>
        <v>0</v>
      </c>
      <c r="CS707" s="161">
        <f t="shared" si="1306"/>
        <v>0</v>
      </c>
      <c r="CT707" s="161">
        <f t="shared" si="1306"/>
        <v>0</v>
      </c>
      <c r="CU707" s="161">
        <f t="shared" si="1306"/>
        <v>0</v>
      </c>
      <c r="CV707" s="161">
        <f t="shared" si="1306"/>
        <v>0</v>
      </c>
      <c r="CW707" s="161">
        <f t="shared" si="1306"/>
        <v>0</v>
      </c>
      <c r="CX707" s="161">
        <f t="shared" si="1306"/>
        <v>0</v>
      </c>
      <c r="CY707" s="161">
        <f t="shared" ref="CY707:DV707" si="1307">SUM(CY$659)</f>
        <v>0</v>
      </c>
      <c r="CZ707" s="161">
        <f t="shared" si="1307"/>
        <v>0</v>
      </c>
      <c r="DA707" s="161">
        <f t="shared" si="1307"/>
        <v>0</v>
      </c>
      <c r="DB707" s="161">
        <f t="shared" si="1307"/>
        <v>0</v>
      </c>
      <c r="DC707" s="161">
        <f t="shared" si="1307"/>
        <v>0</v>
      </c>
      <c r="DD707" s="161">
        <f t="shared" si="1307"/>
        <v>0</v>
      </c>
      <c r="DE707" s="161">
        <f t="shared" si="1307"/>
        <v>0</v>
      </c>
      <c r="DF707" s="161">
        <f t="shared" si="1307"/>
        <v>0</v>
      </c>
      <c r="DG707" s="161">
        <f t="shared" si="1307"/>
        <v>0</v>
      </c>
      <c r="DH707" s="161">
        <f t="shared" si="1307"/>
        <v>0</v>
      </c>
      <c r="DI707" s="161">
        <f t="shared" si="1307"/>
        <v>0</v>
      </c>
      <c r="DJ707" s="161">
        <f t="shared" si="1307"/>
        <v>0</v>
      </c>
      <c r="DK707" s="161">
        <f t="shared" si="1307"/>
        <v>0</v>
      </c>
      <c r="DL707" s="161">
        <f t="shared" si="1307"/>
        <v>0</v>
      </c>
      <c r="DM707" s="161">
        <f t="shared" si="1307"/>
        <v>0</v>
      </c>
      <c r="DN707" s="161">
        <f t="shared" si="1307"/>
        <v>0</v>
      </c>
      <c r="DO707" s="161">
        <f t="shared" si="1307"/>
        <v>0</v>
      </c>
      <c r="DP707" s="161">
        <f t="shared" si="1307"/>
        <v>0</v>
      </c>
      <c r="DQ707" s="161">
        <f t="shared" si="1307"/>
        <v>0</v>
      </c>
      <c r="DR707" s="161">
        <f t="shared" si="1307"/>
        <v>0</v>
      </c>
      <c r="DS707" s="161">
        <f t="shared" si="1307"/>
        <v>0</v>
      </c>
      <c r="DT707" s="161">
        <f t="shared" si="1307"/>
        <v>0</v>
      </c>
      <c r="DU707" s="161">
        <f t="shared" si="1307"/>
        <v>0</v>
      </c>
      <c r="DV707" s="161">
        <f t="shared" si="1307"/>
        <v>0</v>
      </c>
      <c r="DW707" s="161"/>
      <c r="DX707" s="162">
        <f>SUM(G707:DW707)</f>
        <v>38100</v>
      </c>
    </row>
    <row r="708" spans="1:128" collapsed="1" x14ac:dyDescent="0.2">
      <c r="A708" s="198" t="str">
        <f ca="1">Language!A$988</f>
        <v>Итого: Нематериальные активы, с НДС</v>
      </c>
      <c r="C708" s="178" t="str">
        <f t="shared" ca="1" si="1206"/>
        <v>тыс. руб.</v>
      </c>
      <c r="D708" s="158">
        <v>1</v>
      </c>
      <c r="F708" s="6" t="s">
        <v>2962</v>
      </c>
      <c r="G708" s="161">
        <f t="shared" ref="G708:N708" si="1308">G709+G714</f>
        <v>0</v>
      </c>
      <c r="H708" s="161">
        <f t="shared" si="1308"/>
        <v>0</v>
      </c>
      <c r="I708" s="161">
        <f t="shared" si="1308"/>
        <v>0</v>
      </c>
      <c r="J708" s="161">
        <f t="shared" si="1308"/>
        <v>0</v>
      </c>
      <c r="K708" s="161">
        <f t="shared" si="1308"/>
        <v>0</v>
      </c>
      <c r="L708" s="161">
        <f t="shared" si="1308"/>
        <v>0</v>
      </c>
      <c r="M708" s="161">
        <f t="shared" si="1308"/>
        <v>0</v>
      </c>
      <c r="N708" s="161">
        <f t="shared" si="1308"/>
        <v>0</v>
      </c>
      <c r="O708" s="161">
        <f t="shared" ref="O708:AT708" si="1309">O709+O714</f>
        <v>0</v>
      </c>
      <c r="P708" s="161">
        <f t="shared" si="1309"/>
        <v>0</v>
      </c>
      <c r="Q708" s="161">
        <f t="shared" si="1309"/>
        <v>0</v>
      </c>
      <c r="R708" s="161">
        <f t="shared" si="1309"/>
        <v>0</v>
      </c>
      <c r="S708" s="161">
        <f t="shared" si="1309"/>
        <v>0</v>
      </c>
      <c r="T708" s="161">
        <f t="shared" si="1309"/>
        <v>0</v>
      </c>
      <c r="U708" s="161">
        <f t="shared" si="1309"/>
        <v>0</v>
      </c>
      <c r="V708" s="161">
        <f t="shared" si="1309"/>
        <v>0</v>
      </c>
      <c r="W708" s="161">
        <f t="shared" si="1309"/>
        <v>0</v>
      </c>
      <c r="X708" s="161">
        <f t="shared" si="1309"/>
        <v>0</v>
      </c>
      <c r="Y708" s="161">
        <f t="shared" si="1309"/>
        <v>0</v>
      </c>
      <c r="Z708" s="161">
        <f t="shared" si="1309"/>
        <v>0</v>
      </c>
      <c r="AA708" s="161">
        <f t="shared" si="1309"/>
        <v>0</v>
      </c>
      <c r="AB708" s="161">
        <f t="shared" si="1309"/>
        <v>0</v>
      </c>
      <c r="AC708" s="161">
        <f t="shared" si="1309"/>
        <v>0</v>
      </c>
      <c r="AD708" s="161">
        <f t="shared" si="1309"/>
        <v>0</v>
      </c>
      <c r="AE708" s="161">
        <f t="shared" si="1309"/>
        <v>0</v>
      </c>
      <c r="AF708" s="161">
        <f t="shared" si="1309"/>
        <v>0</v>
      </c>
      <c r="AG708" s="161">
        <f t="shared" si="1309"/>
        <v>0</v>
      </c>
      <c r="AH708" s="161">
        <f t="shared" si="1309"/>
        <v>0</v>
      </c>
      <c r="AI708" s="161">
        <f t="shared" si="1309"/>
        <v>0</v>
      </c>
      <c r="AJ708" s="161">
        <f t="shared" si="1309"/>
        <v>0</v>
      </c>
      <c r="AK708" s="161">
        <f t="shared" si="1309"/>
        <v>0</v>
      </c>
      <c r="AL708" s="161">
        <f t="shared" si="1309"/>
        <v>0</v>
      </c>
      <c r="AM708" s="161">
        <f t="shared" si="1309"/>
        <v>0</v>
      </c>
      <c r="AN708" s="161">
        <f t="shared" si="1309"/>
        <v>0</v>
      </c>
      <c r="AO708" s="161">
        <f t="shared" si="1309"/>
        <v>0</v>
      </c>
      <c r="AP708" s="161">
        <f t="shared" si="1309"/>
        <v>0</v>
      </c>
      <c r="AQ708" s="161">
        <f t="shared" si="1309"/>
        <v>0</v>
      </c>
      <c r="AR708" s="161">
        <f t="shared" si="1309"/>
        <v>0</v>
      </c>
      <c r="AS708" s="161">
        <f t="shared" si="1309"/>
        <v>0</v>
      </c>
      <c r="AT708" s="161">
        <f t="shared" si="1309"/>
        <v>0</v>
      </c>
      <c r="AU708" s="161">
        <f t="shared" ref="AU708:BZ708" si="1310">AU709+AU714</f>
        <v>0</v>
      </c>
      <c r="AV708" s="161">
        <f t="shared" si="1310"/>
        <v>0</v>
      </c>
      <c r="AW708" s="161">
        <f t="shared" si="1310"/>
        <v>0</v>
      </c>
      <c r="AX708" s="161">
        <f t="shared" si="1310"/>
        <v>0</v>
      </c>
      <c r="AY708" s="161">
        <f t="shared" si="1310"/>
        <v>0</v>
      </c>
      <c r="AZ708" s="161">
        <f t="shared" si="1310"/>
        <v>0</v>
      </c>
      <c r="BA708" s="161">
        <f t="shared" si="1310"/>
        <v>0</v>
      </c>
      <c r="BB708" s="161">
        <f t="shared" si="1310"/>
        <v>0</v>
      </c>
      <c r="BC708" s="161">
        <f t="shared" si="1310"/>
        <v>0</v>
      </c>
      <c r="BD708" s="161">
        <f t="shared" si="1310"/>
        <v>0</v>
      </c>
      <c r="BE708" s="161">
        <f t="shared" si="1310"/>
        <v>0</v>
      </c>
      <c r="BF708" s="161">
        <f t="shared" si="1310"/>
        <v>0</v>
      </c>
      <c r="BG708" s="161">
        <f t="shared" si="1310"/>
        <v>0</v>
      </c>
      <c r="BH708" s="161">
        <f t="shared" si="1310"/>
        <v>0</v>
      </c>
      <c r="BI708" s="161">
        <f t="shared" si="1310"/>
        <v>0</v>
      </c>
      <c r="BJ708" s="161">
        <f t="shared" si="1310"/>
        <v>0</v>
      </c>
      <c r="BK708" s="161">
        <f t="shared" si="1310"/>
        <v>0</v>
      </c>
      <c r="BL708" s="161">
        <f t="shared" si="1310"/>
        <v>0</v>
      </c>
      <c r="BM708" s="161">
        <f t="shared" si="1310"/>
        <v>0</v>
      </c>
      <c r="BN708" s="161">
        <f t="shared" si="1310"/>
        <v>0</v>
      </c>
      <c r="BO708" s="161">
        <f t="shared" si="1310"/>
        <v>0</v>
      </c>
      <c r="BP708" s="161">
        <f t="shared" si="1310"/>
        <v>0</v>
      </c>
      <c r="BQ708" s="161">
        <f t="shared" si="1310"/>
        <v>0</v>
      </c>
      <c r="BR708" s="161">
        <f t="shared" si="1310"/>
        <v>0</v>
      </c>
      <c r="BS708" s="161">
        <f t="shared" si="1310"/>
        <v>0</v>
      </c>
      <c r="BT708" s="161">
        <f t="shared" si="1310"/>
        <v>0</v>
      </c>
      <c r="BU708" s="161">
        <f t="shared" si="1310"/>
        <v>0</v>
      </c>
      <c r="BV708" s="161">
        <f t="shared" si="1310"/>
        <v>0</v>
      </c>
      <c r="BW708" s="161">
        <f t="shared" si="1310"/>
        <v>0</v>
      </c>
      <c r="BX708" s="161">
        <f t="shared" si="1310"/>
        <v>0</v>
      </c>
      <c r="BY708" s="161">
        <f t="shared" si="1310"/>
        <v>0</v>
      </c>
      <c r="BZ708" s="161">
        <f t="shared" si="1310"/>
        <v>0</v>
      </c>
      <c r="CA708" s="161">
        <f t="shared" ref="CA708:DF708" si="1311">CA709+CA714</f>
        <v>0</v>
      </c>
      <c r="CB708" s="161">
        <f t="shared" si="1311"/>
        <v>0</v>
      </c>
      <c r="CC708" s="161">
        <f t="shared" si="1311"/>
        <v>0</v>
      </c>
      <c r="CD708" s="161">
        <f t="shared" si="1311"/>
        <v>0</v>
      </c>
      <c r="CE708" s="161">
        <f t="shared" si="1311"/>
        <v>0</v>
      </c>
      <c r="CF708" s="161">
        <f t="shared" si="1311"/>
        <v>0</v>
      </c>
      <c r="CG708" s="161">
        <f t="shared" si="1311"/>
        <v>0</v>
      </c>
      <c r="CH708" s="161">
        <f t="shared" si="1311"/>
        <v>0</v>
      </c>
      <c r="CI708" s="161">
        <f t="shared" si="1311"/>
        <v>0</v>
      </c>
      <c r="CJ708" s="161">
        <f t="shared" si="1311"/>
        <v>0</v>
      </c>
      <c r="CK708" s="161">
        <f t="shared" si="1311"/>
        <v>0</v>
      </c>
      <c r="CL708" s="161">
        <f t="shared" si="1311"/>
        <v>0</v>
      </c>
      <c r="CM708" s="161">
        <f t="shared" si="1311"/>
        <v>0</v>
      </c>
      <c r="CN708" s="161">
        <f t="shared" si="1311"/>
        <v>0</v>
      </c>
      <c r="CO708" s="161">
        <f t="shared" si="1311"/>
        <v>0</v>
      </c>
      <c r="CP708" s="161">
        <f t="shared" si="1311"/>
        <v>0</v>
      </c>
      <c r="CQ708" s="161">
        <f t="shared" si="1311"/>
        <v>0</v>
      </c>
      <c r="CR708" s="161">
        <f t="shared" si="1311"/>
        <v>0</v>
      </c>
      <c r="CS708" s="161">
        <f t="shared" si="1311"/>
        <v>0</v>
      </c>
      <c r="CT708" s="161">
        <f t="shared" si="1311"/>
        <v>0</v>
      </c>
      <c r="CU708" s="161">
        <f t="shared" si="1311"/>
        <v>0</v>
      </c>
      <c r="CV708" s="161">
        <f t="shared" si="1311"/>
        <v>0</v>
      </c>
      <c r="CW708" s="161">
        <f t="shared" si="1311"/>
        <v>0</v>
      </c>
      <c r="CX708" s="161">
        <f t="shared" si="1311"/>
        <v>0</v>
      </c>
      <c r="CY708" s="161">
        <f t="shared" si="1311"/>
        <v>0</v>
      </c>
      <c r="CZ708" s="161">
        <f t="shared" si="1311"/>
        <v>0</v>
      </c>
      <c r="DA708" s="161">
        <f t="shared" si="1311"/>
        <v>0</v>
      </c>
      <c r="DB708" s="161">
        <f t="shared" si="1311"/>
        <v>0</v>
      </c>
      <c r="DC708" s="161">
        <f t="shared" si="1311"/>
        <v>0</v>
      </c>
      <c r="DD708" s="161">
        <f t="shared" si="1311"/>
        <v>0</v>
      </c>
      <c r="DE708" s="161">
        <f t="shared" si="1311"/>
        <v>0</v>
      </c>
      <c r="DF708" s="161">
        <f t="shared" si="1311"/>
        <v>0</v>
      </c>
      <c r="DG708" s="161">
        <f t="shared" ref="DG708:DV708" si="1312">DG709+DG714</f>
        <v>0</v>
      </c>
      <c r="DH708" s="161">
        <f t="shared" si="1312"/>
        <v>0</v>
      </c>
      <c r="DI708" s="161">
        <f t="shared" si="1312"/>
        <v>0</v>
      </c>
      <c r="DJ708" s="161">
        <f t="shared" si="1312"/>
        <v>0</v>
      </c>
      <c r="DK708" s="161">
        <f t="shared" si="1312"/>
        <v>0</v>
      </c>
      <c r="DL708" s="161">
        <f t="shared" si="1312"/>
        <v>0</v>
      </c>
      <c r="DM708" s="161">
        <f t="shared" si="1312"/>
        <v>0</v>
      </c>
      <c r="DN708" s="161">
        <f t="shared" si="1312"/>
        <v>0</v>
      </c>
      <c r="DO708" s="161">
        <f t="shared" si="1312"/>
        <v>0</v>
      </c>
      <c r="DP708" s="161">
        <f t="shared" si="1312"/>
        <v>0</v>
      </c>
      <c r="DQ708" s="161">
        <f t="shared" si="1312"/>
        <v>0</v>
      </c>
      <c r="DR708" s="161">
        <f t="shared" si="1312"/>
        <v>0</v>
      </c>
      <c r="DS708" s="161">
        <f t="shared" si="1312"/>
        <v>0</v>
      </c>
      <c r="DT708" s="161">
        <f t="shared" si="1312"/>
        <v>0</v>
      </c>
      <c r="DU708" s="161">
        <f t="shared" si="1312"/>
        <v>0</v>
      </c>
      <c r="DV708" s="161">
        <f t="shared" si="1312"/>
        <v>0</v>
      </c>
      <c r="DW708" s="161"/>
      <c r="DX708" s="162">
        <f>SUM(G708:DW708)</f>
        <v>0</v>
      </c>
    </row>
    <row r="709" spans="1:128" hidden="1" outlineLevel="1" x14ac:dyDescent="0.2">
      <c r="A709" s="159" t="str">
        <f ca="1">Language!A$989</f>
        <v>график оплаты (без НДС)</v>
      </c>
      <c r="C709" s="178" t="str">
        <f t="shared" ca="1" si="1206"/>
        <v>тыс. руб.</v>
      </c>
      <c r="D709" s="158">
        <v>1</v>
      </c>
      <c r="F709" s="6" t="s">
        <v>3150</v>
      </c>
      <c r="G709" s="161">
        <v>0</v>
      </c>
      <c r="H709" s="161">
        <v>0</v>
      </c>
      <c r="I709" s="161">
        <v>0</v>
      </c>
      <c r="J709" s="161">
        <v>0</v>
      </c>
      <c r="K709" s="161">
        <v>0</v>
      </c>
      <c r="L709" s="161">
        <v>0</v>
      </c>
      <c r="M709" s="161">
        <v>0</v>
      </c>
      <c r="N709" s="161">
        <v>0</v>
      </c>
      <c r="O709" s="161">
        <v>0</v>
      </c>
      <c r="P709" s="161">
        <v>0</v>
      </c>
      <c r="Q709" s="161">
        <v>0</v>
      </c>
      <c r="R709" s="161">
        <v>0</v>
      </c>
      <c r="S709" s="161">
        <v>0</v>
      </c>
      <c r="T709" s="161">
        <v>0</v>
      </c>
      <c r="U709" s="161">
        <v>0</v>
      </c>
      <c r="V709" s="161">
        <v>0</v>
      </c>
      <c r="W709" s="161">
        <v>0</v>
      </c>
      <c r="X709" s="161">
        <v>0</v>
      </c>
      <c r="Y709" s="161">
        <v>0</v>
      </c>
      <c r="Z709" s="161">
        <v>0</v>
      </c>
      <c r="AA709" s="161">
        <v>0</v>
      </c>
      <c r="AB709" s="161">
        <v>0</v>
      </c>
      <c r="AC709" s="161">
        <v>0</v>
      </c>
      <c r="AD709" s="161">
        <v>0</v>
      </c>
      <c r="AE709" s="161">
        <v>0</v>
      </c>
      <c r="AF709" s="161">
        <v>0</v>
      </c>
      <c r="AG709" s="161">
        <v>0</v>
      </c>
      <c r="AH709" s="161">
        <v>0</v>
      </c>
      <c r="AI709" s="161">
        <v>0</v>
      </c>
      <c r="AJ709" s="161">
        <v>0</v>
      </c>
      <c r="AK709" s="161">
        <v>0</v>
      </c>
      <c r="AL709" s="161">
        <v>0</v>
      </c>
      <c r="AM709" s="161">
        <v>0</v>
      </c>
      <c r="AN709" s="161">
        <v>0</v>
      </c>
      <c r="AO709" s="161">
        <v>0</v>
      </c>
      <c r="AP709" s="161">
        <v>0</v>
      </c>
      <c r="AQ709" s="161">
        <v>0</v>
      </c>
      <c r="AR709" s="161">
        <v>0</v>
      </c>
      <c r="AS709" s="161">
        <v>0</v>
      </c>
      <c r="AT709" s="161">
        <v>0</v>
      </c>
      <c r="AU709" s="161">
        <v>0</v>
      </c>
      <c r="AV709" s="161">
        <v>0</v>
      </c>
      <c r="AW709" s="161">
        <v>0</v>
      </c>
      <c r="AX709" s="161">
        <v>0</v>
      </c>
      <c r="AY709" s="161">
        <v>0</v>
      </c>
      <c r="AZ709" s="161">
        <v>0</v>
      </c>
      <c r="BA709" s="161">
        <v>0</v>
      </c>
      <c r="BB709" s="161">
        <v>0</v>
      </c>
      <c r="BC709" s="161">
        <v>0</v>
      </c>
      <c r="BD709" s="161">
        <v>0</v>
      </c>
      <c r="BE709" s="161">
        <v>0</v>
      </c>
      <c r="BF709" s="161">
        <v>0</v>
      </c>
      <c r="BG709" s="161">
        <v>0</v>
      </c>
      <c r="BH709" s="161">
        <v>0</v>
      </c>
      <c r="BI709" s="161">
        <v>0</v>
      </c>
      <c r="BJ709" s="161">
        <v>0</v>
      </c>
      <c r="BK709" s="161">
        <v>0</v>
      </c>
      <c r="BL709" s="161">
        <v>0</v>
      </c>
      <c r="BM709" s="161">
        <v>0</v>
      </c>
      <c r="BN709" s="161">
        <v>0</v>
      </c>
      <c r="BO709" s="161">
        <v>0</v>
      </c>
      <c r="BP709" s="161">
        <v>0</v>
      </c>
      <c r="BQ709" s="161">
        <v>0</v>
      </c>
      <c r="BR709" s="161">
        <v>0</v>
      </c>
      <c r="BS709" s="161">
        <v>0</v>
      </c>
      <c r="BT709" s="161">
        <v>0</v>
      </c>
      <c r="BU709" s="161">
        <v>0</v>
      </c>
      <c r="BV709" s="161">
        <v>0</v>
      </c>
      <c r="BW709" s="161">
        <v>0</v>
      </c>
      <c r="BX709" s="161">
        <v>0</v>
      </c>
      <c r="BY709" s="161">
        <v>0</v>
      </c>
      <c r="BZ709" s="161">
        <v>0</v>
      </c>
      <c r="CA709" s="161">
        <v>0</v>
      </c>
      <c r="CB709" s="161">
        <v>0</v>
      </c>
      <c r="CC709" s="161">
        <v>0</v>
      </c>
      <c r="CD709" s="161">
        <v>0</v>
      </c>
      <c r="CE709" s="161">
        <v>0</v>
      </c>
      <c r="CF709" s="161">
        <v>0</v>
      </c>
      <c r="CG709" s="161">
        <v>0</v>
      </c>
      <c r="CH709" s="161">
        <v>0</v>
      </c>
      <c r="CI709" s="161">
        <v>0</v>
      </c>
      <c r="CJ709" s="161">
        <v>0</v>
      </c>
      <c r="CK709" s="161">
        <v>0</v>
      </c>
      <c r="CL709" s="161">
        <v>0</v>
      </c>
      <c r="CM709" s="161">
        <v>0</v>
      </c>
      <c r="CN709" s="161">
        <v>0</v>
      </c>
      <c r="CO709" s="161">
        <v>0</v>
      </c>
      <c r="CP709" s="161">
        <v>0</v>
      </c>
      <c r="CQ709" s="161">
        <v>0</v>
      </c>
      <c r="CR709" s="161">
        <v>0</v>
      </c>
      <c r="CS709" s="161">
        <v>0</v>
      </c>
      <c r="CT709" s="161">
        <v>0</v>
      </c>
      <c r="CU709" s="161">
        <v>0</v>
      </c>
      <c r="CV709" s="161">
        <v>0</v>
      </c>
      <c r="CW709" s="161">
        <v>0</v>
      </c>
      <c r="CX709" s="161">
        <v>0</v>
      </c>
      <c r="CY709" s="161">
        <v>0</v>
      </c>
      <c r="CZ709" s="161">
        <v>0</v>
      </c>
      <c r="DA709" s="161">
        <v>0</v>
      </c>
      <c r="DB709" s="161">
        <v>0</v>
      </c>
      <c r="DC709" s="161">
        <v>0</v>
      </c>
      <c r="DD709" s="161">
        <v>0</v>
      </c>
      <c r="DE709" s="161">
        <v>0</v>
      </c>
      <c r="DF709" s="161">
        <v>0</v>
      </c>
      <c r="DG709" s="161">
        <v>0</v>
      </c>
      <c r="DH709" s="161">
        <v>0</v>
      </c>
      <c r="DI709" s="161">
        <v>0</v>
      </c>
      <c r="DJ709" s="161">
        <v>0</v>
      </c>
      <c r="DK709" s="161">
        <v>0</v>
      </c>
      <c r="DL709" s="161">
        <v>0</v>
      </c>
      <c r="DM709" s="161">
        <v>0</v>
      </c>
      <c r="DN709" s="161">
        <v>0</v>
      </c>
      <c r="DO709" s="161">
        <v>0</v>
      </c>
      <c r="DP709" s="161">
        <v>0</v>
      </c>
      <c r="DQ709" s="161">
        <v>0</v>
      </c>
      <c r="DR709" s="161">
        <v>0</v>
      </c>
      <c r="DS709" s="161">
        <v>0</v>
      </c>
      <c r="DT709" s="161">
        <v>0</v>
      </c>
      <c r="DU709" s="161">
        <v>0</v>
      </c>
      <c r="DV709" s="161">
        <v>0</v>
      </c>
      <c r="DW709" s="161"/>
      <c r="DX709" s="162">
        <f>SUM(G709:DW709)</f>
        <v>0</v>
      </c>
    </row>
    <row r="710" spans="1:128" hidden="1" outlineLevel="1" x14ac:dyDescent="0.2">
      <c r="A710" s="159" t="str">
        <f ca="1">Language!A$990</f>
        <v>незавершенные инвестиции</v>
      </c>
      <c r="C710" s="178" t="str">
        <f t="shared" ca="1" si="1206"/>
        <v>тыс. руб.</v>
      </c>
      <c r="D710" s="158">
        <v>1</v>
      </c>
      <c r="F710" s="6" t="s">
        <v>3151</v>
      </c>
      <c r="G710" s="161">
        <v>0</v>
      </c>
      <c r="H710" s="161">
        <v>0</v>
      </c>
      <c r="I710" s="161">
        <v>0</v>
      </c>
      <c r="J710" s="161">
        <v>0</v>
      </c>
      <c r="K710" s="161">
        <v>0</v>
      </c>
      <c r="L710" s="161">
        <v>0</v>
      </c>
      <c r="M710" s="161">
        <v>0</v>
      </c>
      <c r="N710" s="161">
        <v>0</v>
      </c>
      <c r="O710" s="161">
        <v>0</v>
      </c>
      <c r="P710" s="161">
        <v>0</v>
      </c>
      <c r="Q710" s="161">
        <v>0</v>
      </c>
      <c r="R710" s="161">
        <v>0</v>
      </c>
      <c r="S710" s="161">
        <v>0</v>
      </c>
      <c r="T710" s="161">
        <v>0</v>
      </c>
      <c r="U710" s="161">
        <v>0</v>
      </c>
      <c r="V710" s="161">
        <v>0</v>
      </c>
      <c r="W710" s="161">
        <v>0</v>
      </c>
      <c r="X710" s="161">
        <v>0</v>
      </c>
      <c r="Y710" s="161">
        <v>0</v>
      </c>
      <c r="Z710" s="161">
        <v>0</v>
      </c>
      <c r="AA710" s="161">
        <v>0</v>
      </c>
      <c r="AB710" s="161">
        <v>0</v>
      </c>
      <c r="AC710" s="161">
        <v>0</v>
      </c>
      <c r="AD710" s="161">
        <v>0</v>
      </c>
      <c r="AE710" s="161">
        <v>0</v>
      </c>
      <c r="AF710" s="161">
        <v>0</v>
      </c>
      <c r="AG710" s="161">
        <v>0</v>
      </c>
      <c r="AH710" s="161">
        <v>0</v>
      </c>
      <c r="AI710" s="161">
        <v>0</v>
      </c>
      <c r="AJ710" s="161">
        <v>0</v>
      </c>
      <c r="AK710" s="161">
        <v>0</v>
      </c>
      <c r="AL710" s="161">
        <v>0</v>
      </c>
      <c r="AM710" s="161">
        <v>0</v>
      </c>
      <c r="AN710" s="161">
        <v>0</v>
      </c>
      <c r="AO710" s="161">
        <v>0</v>
      </c>
      <c r="AP710" s="161">
        <v>0</v>
      </c>
      <c r="AQ710" s="161">
        <v>0</v>
      </c>
      <c r="AR710" s="161">
        <v>0</v>
      </c>
      <c r="AS710" s="161">
        <v>0</v>
      </c>
      <c r="AT710" s="161">
        <v>0</v>
      </c>
      <c r="AU710" s="161">
        <v>0</v>
      </c>
      <c r="AV710" s="161">
        <v>0</v>
      </c>
      <c r="AW710" s="161">
        <v>0</v>
      </c>
      <c r="AX710" s="161">
        <v>0</v>
      </c>
      <c r="AY710" s="161">
        <v>0</v>
      </c>
      <c r="AZ710" s="161">
        <v>0</v>
      </c>
      <c r="BA710" s="161">
        <v>0</v>
      </c>
      <c r="BB710" s="161">
        <v>0</v>
      </c>
      <c r="BC710" s="161">
        <v>0</v>
      </c>
      <c r="BD710" s="161">
        <v>0</v>
      </c>
      <c r="BE710" s="161">
        <v>0</v>
      </c>
      <c r="BF710" s="161">
        <v>0</v>
      </c>
      <c r="BG710" s="161">
        <v>0</v>
      </c>
      <c r="BH710" s="161">
        <v>0</v>
      </c>
      <c r="BI710" s="161">
        <v>0</v>
      </c>
      <c r="BJ710" s="161">
        <v>0</v>
      </c>
      <c r="BK710" s="161">
        <v>0</v>
      </c>
      <c r="BL710" s="161">
        <v>0</v>
      </c>
      <c r="BM710" s="161">
        <v>0</v>
      </c>
      <c r="BN710" s="161">
        <v>0</v>
      </c>
      <c r="BO710" s="161">
        <v>0</v>
      </c>
      <c r="BP710" s="161">
        <v>0</v>
      </c>
      <c r="BQ710" s="161">
        <v>0</v>
      </c>
      <c r="BR710" s="161">
        <v>0</v>
      </c>
      <c r="BS710" s="161">
        <v>0</v>
      </c>
      <c r="BT710" s="161">
        <v>0</v>
      </c>
      <c r="BU710" s="161">
        <v>0</v>
      </c>
      <c r="BV710" s="161">
        <v>0</v>
      </c>
      <c r="BW710" s="161">
        <v>0</v>
      </c>
      <c r="BX710" s="161">
        <v>0</v>
      </c>
      <c r="BY710" s="161">
        <v>0</v>
      </c>
      <c r="BZ710" s="161">
        <v>0</v>
      </c>
      <c r="CA710" s="161">
        <v>0</v>
      </c>
      <c r="CB710" s="161">
        <v>0</v>
      </c>
      <c r="CC710" s="161">
        <v>0</v>
      </c>
      <c r="CD710" s="161">
        <v>0</v>
      </c>
      <c r="CE710" s="161">
        <v>0</v>
      </c>
      <c r="CF710" s="161">
        <v>0</v>
      </c>
      <c r="CG710" s="161">
        <v>0</v>
      </c>
      <c r="CH710" s="161">
        <v>0</v>
      </c>
      <c r="CI710" s="161">
        <v>0</v>
      </c>
      <c r="CJ710" s="161">
        <v>0</v>
      </c>
      <c r="CK710" s="161">
        <v>0</v>
      </c>
      <c r="CL710" s="161">
        <v>0</v>
      </c>
      <c r="CM710" s="161">
        <v>0</v>
      </c>
      <c r="CN710" s="161">
        <v>0</v>
      </c>
      <c r="CO710" s="161">
        <v>0</v>
      </c>
      <c r="CP710" s="161">
        <v>0</v>
      </c>
      <c r="CQ710" s="161">
        <v>0</v>
      </c>
      <c r="CR710" s="161">
        <v>0</v>
      </c>
      <c r="CS710" s="161">
        <v>0</v>
      </c>
      <c r="CT710" s="161">
        <v>0</v>
      </c>
      <c r="CU710" s="161">
        <v>0</v>
      </c>
      <c r="CV710" s="161">
        <v>0</v>
      </c>
      <c r="CW710" s="161">
        <v>0</v>
      </c>
      <c r="CX710" s="161">
        <v>0</v>
      </c>
      <c r="CY710" s="161">
        <v>0</v>
      </c>
      <c r="CZ710" s="161">
        <v>0</v>
      </c>
      <c r="DA710" s="161">
        <v>0</v>
      </c>
      <c r="DB710" s="161">
        <v>0</v>
      </c>
      <c r="DC710" s="161">
        <v>0</v>
      </c>
      <c r="DD710" s="161">
        <v>0</v>
      </c>
      <c r="DE710" s="161">
        <v>0</v>
      </c>
      <c r="DF710" s="161">
        <v>0</v>
      </c>
      <c r="DG710" s="161">
        <v>0</v>
      </c>
      <c r="DH710" s="161">
        <v>0</v>
      </c>
      <c r="DI710" s="161">
        <v>0</v>
      </c>
      <c r="DJ710" s="161">
        <v>0</v>
      </c>
      <c r="DK710" s="161">
        <v>0</v>
      </c>
      <c r="DL710" s="161">
        <v>0</v>
      </c>
      <c r="DM710" s="161">
        <v>0</v>
      </c>
      <c r="DN710" s="161">
        <v>0</v>
      </c>
      <c r="DO710" s="161">
        <v>0</v>
      </c>
      <c r="DP710" s="161">
        <v>0</v>
      </c>
      <c r="DQ710" s="161">
        <v>0</v>
      </c>
      <c r="DR710" s="161">
        <v>0</v>
      </c>
      <c r="DS710" s="161">
        <v>0</v>
      </c>
      <c r="DT710" s="161">
        <v>0</v>
      </c>
      <c r="DU710" s="161">
        <v>0</v>
      </c>
      <c r="DV710" s="161">
        <v>0</v>
      </c>
      <c r="DW710" s="161"/>
      <c r="DX710" s="162"/>
    </row>
    <row r="711" spans="1:128" hidden="1" outlineLevel="1" x14ac:dyDescent="0.2">
      <c r="A711" s="159" t="str">
        <f ca="1">Language!A$991</f>
        <v>кредиторская задолженность</v>
      </c>
      <c r="C711" s="178" t="str">
        <f t="shared" ca="1" si="1206"/>
        <v>тыс. руб.</v>
      </c>
      <c r="D711" s="158">
        <v>1</v>
      </c>
      <c r="F711" s="6" t="s">
        <v>3152</v>
      </c>
      <c r="G711" s="161">
        <v>0</v>
      </c>
      <c r="H711" s="161">
        <v>0</v>
      </c>
      <c r="I711" s="161">
        <v>0</v>
      </c>
      <c r="J711" s="161">
        <v>0</v>
      </c>
      <c r="K711" s="161">
        <v>0</v>
      </c>
      <c r="L711" s="161">
        <v>0</v>
      </c>
      <c r="M711" s="161">
        <v>0</v>
      </c>
      <c r="N711" s="161">
        <v>0</v>
      </c>
      <c r="O711" s="161">
        <v>0</v>
      </c>
      <c r="P711" s="161">
        <v>0</v>
      </c>
      <c r="Q711" s="161">
        <v>0</v>
      </c>
      <c r="R711" s="161">
        <v>0</v>
      </c>
      <c r="S711" s="161">
        <v>0</v>
      </c>
      <c r="T711" s="161">
        <v>0</v>
      </c>
      <c r="U711" s="161">
        <v>0</v>
      </c>
      <c r="V711" s="161">
        <v>0</v>
      </c>
      <c r="W711" s="161">
        <v>0</v>
      </c>
      <c r="X711" s="161">
        <v>0</v>
      </c>
      <c r="Y711" s="161">
        <v>0</v>
      </c>
      <c r="Z711" s="161">
        <v>0</v>
      </c>
      <c r="AA711" s="161">
        <v>0</v>
      </c>
      <c r="AB711" s="161">
        <v>0</v>
      </c>
      <c r="AC711" s="161">
        <v>0</v>
      </c>
      <c r="AD711" s="161">
        <v>0</v>
      </c>
      <c r="AE711" s="161">
        <v>0</v>
      </c>
      <c r="AF711" s="161">
        <v>0</v>
      </c>
      <c r="AG711" s="161">
        <v>0</v>
      </c>
      <c r="AH711" s="161">
        <v>0</v>
      </c>
      <c r="AI711" s="161">
        <v>0</v>
      </c>
      <c r="AJ711" s="161">
        <v>0</v>
      </c>
      <c r="AK711" s="161">
        <v>0</v>
      </c>
      <c r="AL711" s="161">
        <v>0</v>
      </c>
      <c r="AM711" s="161">
        <v>0</v>
      </c>
      <c r="AN711" s="161">
        <v>0</v>
      </c>
      <c r="AO711" s="161">
        <v>0</v>
      </c>
      <c r="AP711" s="161">
        <v>0</v>
      </c>
      <c r="AQ711" s="161">
        <v>0</v>
      </c>
      <c r="AR711" s="161">
        <v>0</v>
      </c>
      <c r="AS711" s="161">
        <v>0</v>
      </c>
      <c r="AT711" s="161">
        <v>0</v>
      </c>
      <c r="AU711" s="161">
        <v>0</v>
      </c>
      <c r="AV711" s="161">
        <v>0</v>
      </c>
      <c r="AW711" s="161">
        <v>0</v>
      </c>
      <c r="AX711" s="161">
        <v>0</v>
      </c>
      <c r="AY711" s="161">
        <v>0</v>
      </c>
      <c r="AZ711" s="161">
        <v>0</v>
      </c>
      <c r="BA711" s="161">
        <v>0</v>
      </c>
      <c r="BB711" s="161">
        <v>0</v>
      </c>
      <c r="BC711" s="161">
        <v>0</v>
      </c>
      <c r="BD711" s="161">
        <v>0</v>
      </c>
      <c r="BE711" s="161">
        <v>0</v>
      </c>
      <c r="BF711" s="161">
        <v>0</v>
      </c>
      <c r="BG711" s="161">
        <v>0</v>
      </c>
      <c r="BH711" s="161">
        <v>0</v>
      </c>
      <c r="BI711" s="161">
        <v>0</v>
      </c>
      <c r="BJ711" s="161">
        <v>0</v>
      </c>
      <c r="BK711" s="161">
        <v>0</v>
      </c>
      <c r="BL711" s="161">
        <v>0</v>
      </c>
      <c r="BM711" s="161">
        <v>0</v>
      </c>
      <c r="BN711" s="161">
        <v>0</v>
      </c>
      <c r="BO711" s="161">
        <v>0</v>
      </c>
      <c r="BP711" s="161">
        <v>0</v>
      </c>
      <c r="BQ711" s="161">
        <v>0</v>
      </c>
      <c r="BR711" s="161">
        <v>0</v>
      </c>
      <c r="BS711" s="161">
        <v>0</v>
      </c>
      <c r="BT711" s="161">
        <v>0</v>
      </c>
      <c r="BU711" s="161">
        <v>0</v>
      </c>
      <c r="BV711" s="161">
        <v>0</v>
      </c>
      <c r="BW711" s="161">
        <v>0</v>
      </c>
      <c r="BX711" s="161">
        <v>0</v>
      </c>
      <c r="BY711" s="161">
        <v>0</v>
      </c>
      <c r="BZ711" s="161">
        <v>0</v>
      </c>
      <c r="CA711" s="161">
        <v>0</v>
      </c>
      <c r="CB711" s="161">
        <v>0</v>
      </c>
      <c r="CC711" s="161">
        <v>0</v>
      </c>
      <c r="CD711" s="161">
        <v>0</v>
      </c>
      <c r="CE711" s="161">
        <v>0</v>
      </c>
      <c r="CF711" s="161">
        <v>0</v>
      </c>
      <c r="CG711" s="161">
        <v>0</v>
      </c>
      <c r="CH711" s="161">
        <v>0</v>
      </c>
      <c r="CI711" s="161">
        <v>0</v>
      </c>
      <c r="CJ711" s="161">
        <v>0</v>
      </c>
      <c r="CK711" s="161">
        <v>0</v>
      </c>
      <c r="CL711" s="161">
        <v>0</v>
      </c>
      <c r="CM711" s="161">
        <v>0</v>
      </c>
      <c r="CN711" s="161">
        <v>0</v>
      </c>
      <c r="CO711" s="161">
        <v>0</v>
      </c>
      <c r="CP711" s="161">
        <v>0</v>
      </c>
      <c r="CQ711" s="161">
        <v>0</v>
      </c>
      <c r="CR711" s="161">
        <v>0</v>
      </c>
      <c r="CS711" s="161">
        <v>0</v>
      </c>
      <c r="CT711" s="161">
        <v>0</v>
      </c>
      <c r="CU711" s="161">
        <v>0</v>
      </c>
      <c r="CV711" s="161">
        <v>0</v>
      </c>
      <c r="CW711" s="161">
        <v>0</v>
      </c>
      <c r="CX711" s="161">
        <v>0</v>
      </c>
      <c r="CY711" s="161">
        <v>0</v>
      </c>
      <c r="CZ711" s="161">
        <v>0</v>
      </c>
      <c r="DA711" s="161">
        <v>0</v>
      </c>
      <c r="DB711" s="161">
        <v>0</v>
      </c>
      <c r="DC711" s="161">
        <v>0</v>
      </c>
      <c r="DD711" s="161">
        <v>0</v>
      </c>
      <c r="DE711" s="161">
        <v>0</v>
      </c>
      <c r="DF711" s="161">
        <v>0</v>
      </c>
      <c r="DG711" s="161">
        <v>0</v>
      </c>
      <c r="DH711" s="161">
        <v>0</v>
      </c>
      <c r="DI711" s="161">
        <v>0</v>
      </c>
      <c r="DJ711" s="161">
        <v>0</v>
      </c>
      <c r="DK711" s="161">
        <v>0</v>
      </c>
      <c r="DL711" s="161">
        <v>0</v>
      </c>
      <c r="DM711" s="161">
        <v>0</v>
      </c>
      <c r="DN711" s="161">
        <v>0</v>
      </c>
      <c r="DO711" s="161">
        <v>0</v>
      </c>
      <c r="DP711" s="161">
        <v>0</v>
      </c>
      <c r="DQ711" s="161">
        <v>0</v>
      </c>
      <c r="DR711" s="161">
        <v>0</v>
      </c>
      <c r="DS711" s="161">
        <v>0</v>
      </c>
      <c r="DT711" s="161">
        <v>0</v>
      </c>
      <c r="DU711" s="161">
        <v>0</v>
      </c>
      <c r="DV711" s="161">
        <v>0</v>
      </c>
      <c r="DW711" s="161"/>
      <c r="DX711" s="162"/>
    </row>
    <row r="712" spans="1:128" hidden="1" outlineLevel="1" x14ac:dyDescent="0.2">
      <c r="A712" s="159" t="str">
        <f ca="1">Language!A$992</f>
        <v>амортизация (бухгалтерская)</v>
      </c>
      <c r="C712" s="178" t="str">
        <f t="shared" ca="1" si="1206"/>
        <v>тыс. руб.</v>
      </c>
      <c r="D712" s="158">
        <v>1</v>
      </c>
      <c r="F712" s="6" t="s">
        <v>3153</v>
      </c>
      <c r="G712" s="161">
        <v>0</v>
      </c>
      <c r="H712" s="161">
        <v>0</v>
      </c>
      <c r="I712" s="161">
        <v>0</v>
      </c>
      <c r="J712" s="161">
        <v>0</v>
      </c>
      <c r="K712" s="161">
        <v>0</v>
      </c>
      <c r="L712" s="161">
        <v>0</v>
      </c>
      <c r="M712" s="161">
        <v>0</v>
      </c>
      <c r="N712" s="161">
        <v>0</v>
      </c>
      <c r="O712" s="161">
        <v>0</v>
      </c>
      <c r="P712" s="161">
        <v>0</v>
      </c>
      <c r="Q712" s="161">
        <v>0</v>
      </c>
      <c r="R712" s="161">
        <v>0</v>
      </c>
      <c r="S712" s="161">
        <v>0</v>
      </c>
      <c r="T712" s="161">
        <v>0</v>
      </c>
      <c r="U712" s="161">
        <v>0</v>
      </c>
      <c r="V712" s="161">
        <v>0</v>
      </c>
      <c r="W712" s="161">
        <v>0</v>
      </c>
      <c r="X712" s="161">
        <v>0</v>
      </c>
      <c r="Y712" s="161">
        <v>0</v>
      </c>
      <c r="Z712" s="161">
        <v>0</v>
      </c>
      <c r="AA712" s="161">
        <v>0</v>
      </c>
      <c r="AB712" s="161">
        <v>0</v>
      </c>
      <c r="AC712" s="161">
        <v>0</v>
      </c>
      <c r="AD712" s="161">
        <v>0</v>
      </c>
      <c r="AE712" s="161">
        <v>0</v>
      </c>
      <c r="AF712" s="161">
        <v>0</v>
      </c>
      <c r="AG712" s="161">
        <v>0</v>
      </c>
      <c r="AH712" s="161">
        <v>0</v>
      </c>
      <c r="AI712" s="161">
        <v>0</v>
      </c>
      <c r="AJ712" s="161">
        <v>0</v>
      </c>
      <c r="AK712" s="161">
        <v>0</v>
      </c>
      <c r="AL712" s="161">
        <v>0</v>
      </c>
      <c r="AM712" s="161">
        <v>0</v>
      </c>
      <c r="AN712" s="161">
        <v>0</v>
      </c>
      <c r="AO712" s="161">
        <v>0</v>
      </c>
      <c r="AP712" s="161">
        <v>0</v>
      </c>
      <c r="AQ712" s="161">
        <v>0</v>
      </c>
      <c r="AR712" s="161">
        <v>0</v>
      </c>
      <c r="AS712" s="161">
        <v>0</v>
      </c>
      <c r="AT712" s="161">
        <v>0</v>
      </c>
      <c r="AU712" s="161">
        <v>0</v>
      </c>
      <c r="AV712" s="161">
        <v>0</v>
      </c>
      <c r="AW712" s="161">
        <v>0</v>
      </c>
      <c r="AX712" s="161">
        <v>0</v>
      </c>
      <c r="AY712" s="161">
        <v>0</v>
      </c>
      <c r="AZ712" s="161">
        <v>0</v>
      </c>
      <c r="BA712" s="161">
        <v>0</v>
      </c>
      <c r="BB712" s="161">
        <v>0</v>
      </c>
      <c r="BC712" s="161">
        <v>0</v>
      </c>
      <c r="BD712" s="161">
        <v>0</v>
      </c>
      <c r="BE712" s="161">
        <v>0</v>
      </c>
      <c r="BF712" s="161">
        <v>0</v>
      </c>
      <c r="BG712" s="161">
        <v>0</v>
      </c>
      <c r="BH712" s="161">
        <v>0</v>
      </c>
      <c r="BI712" s="161">
        <v>0</v>
      </c>
      <c r="BJ712" s="161">
        <v>0</v>
      </c>
      <c r="BK712" s="161">
        <v>0</v>
      </c>
      <c r="BL712" s="161">
        <v>0</v>
      </c>
      <c r="BM712" s="161">
        <v>0</v>
      </c>
      <c r="BN712" s="161">
        <v>0</v>
      </c>
      <c r="BO712" s="161">
        <v>0</v>
      </c>
      <c r="BP712" s="161">
        <v>0</v>
      </c>
      <c r="BQ712" s="161">
        <v>0</v>
      </c>
      <c r="BR712" s="161">
        <v>0</v>
      </c>
      <c r="BS712" s="161">
        <v>0</v>
      </c>
      <c r="BT712" s="161">
        <v>0</v>
      </c>
      <c r="BU712" s="161">
        <v>0</v>
      </c>
      <c r="BV712" s="161">
        <v>0</v>
      </c>
      <c r="BW712" s="161">
        <v>0</v>
      </c>
      <c r="BX712" s="161">
        <v>0</v>
      </c>
      <c r="BY712" s="161">
        <v>0</v>
      </c>
      <c r="BZ712" s="161">
        <v>0</v>
      </c>
      <c r="CA712" s="161">
        <v>0</v>
      </c>
      <c r="CB712" s="161">
        <v>0</v>
      </c>
      <c r="CC712" s="161">
        <v>0</v>
      </c>
      <c r="CD712" s="161">
        <v>0</v>
      </c>
      <c r="CE712" s="161">
        <v>0</v>
      </c>
      <c r="CF712" s="161">
        <v>0</v>
      </c>
      <c r="CG712" s="161">
        <v>0</v>
      </c>
      <c r="CH712" s="161">
        <v>0</v>
      </c>
      <c r="CI712" s="161">
        <v>0</v>
      </c>
      <c r="CJ712" s="161">
        <v>0</v>
      </c>
      <c r="CK712" s="161">
        <v>0</v>
      </c>
      <c r="CL712" s="161">
        <v>0</v>
      </c>
      <c r="CM712" s="161">
        <v>0</v>
      </c>
      <c r="CN712" s="161">
        <v>0</v>
      </c>
      <c r="CO712" s="161">
        <v>0</v>
      </c>
      <c r="CP712" s="161">
        <v>0</v>
      </c>
      <c r="CQ712" s="161">
        <v>0</v>
      </c>
      <c r="CR712" s="161">
        <v>0</v>
      </c>
      <c r="CS712" s="161">
        <v>0</v>
      </c>
      <c r="CT712" s="161">
        <v>0</v>
      </c>
      <c r="CU712" s="161">
        <v>0</v>
      </c>
      <c r="CV712" s="161">
        <v>0</v>
      </c>
      <c r="CW712" s="161">
        <v>0</v>
      </c>
      <c r="CX712" s="161">
        <v>0</v>
      </c>
      <c r="CY712" s="161">
        <v>0</v>
      </c>
      <c r="CZ712" s="161">
        <v>0</v>
      </c>
      <c r="DA712" s="161">
        <v>0</v>
      </c>
      <c r="DB712" s="161">
        <v>0</v>
      </c>
      <c r="DC712" s="161">
        <v>0</v>
      </c>
      <c r="DD712" s="161">
        <v>0</v>
      </c>
      <c r="DE712" s="161">
        <v>0</v>
      </c>
      <c r="DF712" s="161">
        <v>0</v>
      </c>
      <c r="DG712" s="161">
        <v>0</v>
      </c>
      <c r="DH712" s="161">
        <v>0</v>
      </c>
      <c r="DI712" s="161">
        <v>0</v>
      </c>
      <c r="DJ712" s="161">
        <v>0</v>
      </c>
      <c r="DK712" s="161">
        <v>0</v>
      </c>
      <c r="DL712" s="161">
        <v>0</v>
      </c>
      <c r="DM712" s="161">
        <v>0</v>
      </c>
      <c r="DN712" s="161">
        <v>0</v>
      </c>
      <c r="DO712" s="161">
        <v>0</v>
      </c>
      <c r="DP712" s="161">
        <v>0</v>
      </c>
      <c r="DQ712" s="161">
        <v>0</v>
      </c>
      <c r="DR712" s="161">
        <v>0</v>
      </c>
      <c r="DS712" s="161">
        <v>0</v>
      </c>
      <c r="DT712" s="161">
        <v>0</v>
      </c>
      <c r="DU712" s="161">
        <v>0</v>
      </c>
      <c r="DV712" s="161">
        <v>0</v>
      </c>
      <c r="DW712" s="161"/>
      <c r="DX712" s="162">
        <f>SUM(G712:DW712)</f>
        <v>0</v>
      </c>
    </row>
    <row r="713" spans="1:128" hidden="1" outlineLevel="1" x14ac:dyDescent="0.2">
      <c r="A713" s="159" t="str">
        <f ca="1">Language!A$993</f>
        <v>балансовая стоимость (бухгалтерская)</v>
      </c>
      <c r="C713" s="178" t="str">
        <f t="shared" ca="1" si="1206"/>
        <v>тыс. руб.</v>
      </c>
      <c r="D713" s="158">
        <v>1</v>
      </c>
      <c r="F713" s="6" t="s">
        <v>3154</v>
      </c>
      <c r="G713" s="161">
        <v>0</v>
      </c>
      <c r="H713" s="161">
        <v>0</v>
      </c>
      <c r="I713" s="161">
        <v>0</v>
      </c>
      <c r="J713" s="161">
        <v>0</v>
      </c>
      <c r="K713" s="161">
        <v>0</v>
      </c>
      <c r="L713" s="161">
        <v>0</v>
      </c>
      <c r="M713" s="161">
        <v>0</v>
      </c>
      <c r="N713" s="161">
        <v>0</v>
      </c>
      <c r="O713" s="161">
        <v>0</v>
      </c>
      <c r="P713" s="161">
        <v>0</v>
      </c>
      <c r="Q713" s="161">
        <v>0</v>
      </c>
      <c r="R713" s="161">
        <v>0</v>
      </c>
      <c r="S713" s="161">
        <v>0</v>
      </c>
      <c r="T713" s="161">
        <v>0</v>
      </c>
      <c r="U713" s="161">
        <v>0</v>
      </c>
      <c r="V713" s="161">
        <v>0</v>
      </c>
      <c r="W713" s="161">
        <v>0</v>
      </c>
      <c r="X713" s="161">
        <v>0</v>
      </c>
      <c r="Y713" s="161">
        <v>0</v>
      </c>
      <c r="Z713" s="161">
        <v>0</v>
      </c>
      <c r="AA713" s="161">
        <v>0</v>
      </c>
      <c r="AB713" s="161">
        <v>0</v>
      </c>
      <c r="AC713" s="161">
        <v>0</v>
      </c>
      <c r="AD713" s="161">
        <v>0</v>
      </c>
      <c r="AE713" s="161">
        <v>0</v>
      </c>
      <c r="AF713" s="161">
        <v>0</v>
      </c>
      <c r="AG713" s="161">
        <v>0</v>
      </c>
      <c r="AH713" s="161">
        <v>0</v>
      </c>
      <c r="AI713" s="161">
        <v>0</v>
      </c>
      <c r="AJ713" s="161">
        <v>0</v>
      </c>
      <c r="AK713" s="161">
        <v>0</v>
      </c>
      <c r="AL713" s="161">
        <v>0</v>
      </c>
      <c r="AM713" s="161">
        <v>0</v>
      </c>
      <c r="AN713" s="161">
        <v>0</v>
      </c>
      <c r="AO713" s="161">
        <v>0</v>
      </c>
      <c r="AP713" s="161">
        <v>0</v>
      </c>
      <c r="AQ713" s="161">
        <v>0</v>
      </c>
      <c r="AR713" s="161">
        <v>0</v>
      </c>
      <c r="AS713" s="161">
        <v>0</v>
      </c>
      <c r="AT713" s="161">
        <v>0</v>
      </c>
      <c r="AU713" s="161">
        <v>0</v>
      </c>
      <c r="AV713" s="161">
        <v>0</v>
      </c>
      <c r="AW713" s="161">
        <v>0</v>
      </c>
      <c r="AX713" s="161">
        <v>0</v>
      </c>
      <c r="AY713" s="161">
        <v>0</v>
      </c>
      <c r="AZ713" s="161">
        <v>0</v>
      </c>
      <c r="BA713" s="161">
        <v>0</v>
      </c>
      <c r="BB713" s="161">
        <v>0</v>
      </c>
      <c r="BC713" s="161">
        <v>0</v>
      </c>
      <c r="BD713" s="161">
        <v>0</v>
      </c>
      <c r="BE713" s="161">
        <v>0</v>
      </c>
      <c r="BF713" s="161">
        <v>0</v>
      </c>
      <c r="BG713" s="161">
        <v>0</v>
      </c>
      <c r="BH713" s="161">
        <v>0</v>
      </c>
      <c r="BI713" s="161">
        <v>0</v>
      </c>
      <c r="BJ713" s="161">
        <v>0</v>
      </c>
      <c r="BK713" s="161">
        <v>0</v>
      </c>
      <c r="BL713" s="161">
        <v>0</v>
      </c>
      <c r="BM713" s="161">
        <v>0</v>
      </c>
      <c r="BN713" s="161">
        <v>0</v>
      </c>
      <c r="BO713" s="161">
        <v>0</v>
      </c>
      <c r="BP713" s="161">
        <v>0</v>
      </c>
      <c r="BQ713" s="161">
        <v>0</v>
      </c>
      <c r="BR713" s="161">
        <v>0</v>
      </c>
      <c r="BS713" s="161">
        <v>0</v>
      </c>
      <c r="BT713" s="161">
        <v>0</v>
      </c>
      <c r="BU713" s="161">
        <v>0</v>
      </c>
      <c r="BV713" s="161">
        <v>0</v>
      </c>
      <c r="BW713" s="161">
        <v>0</v>
      </c>
      <c r="BX713" s="161">
        <v>0</v>
      </c>
      <c r="BY713" s="161">
        <v>0</v>
      </c>
      <c r="BZ713" s="161">
        <v>0</v>
      </c>
      <c r="CA713" s="161">
        <v>0</v>
      </c>
      <c r="CB713" s="161">
        <v>0</v>
      </c>
      <c r="CC713" s="161">
        <v>0</v>
      </c>
      <c r="CD713" s="161">
        <v>0</v>
      </c>
      <c r="CE713" s="161">
        <v>0</v>
      </c>
      <c r="CF713" s="161">
        <v>0</v>
      </c>
      <c r="CG713" s="161">
        <v>0</v>
      </c>
      <c r="CH713" s="161">
        <v>0</v>
      </c>
      <c r="CI713" s="161">
        <v>0</v>
      </c>
      <c r="CJ713" s="161">
        <v>0</v>
      </c>
      <c r="CK713" s="161">
        <v>0</v>
      </c>
      <c r="CL713" s="161">
        <v>0</v>
      </c>
      <c r="CM713" s="161">
        <v>0</v>
      </c>
      <c r="CN713" s="161">
        <v>0</v>
      </c>
      <c r="CO713" s="161">
        <v>0</v>
      </c>
      <c r="CP713" s="161">
        <v>0</v>
      </c>
      <c r="CQ713" s="161">
        <v>0</v>
      </c>
      <c r="CR713" s="161">
        <v>0</v>
      </c>
      <c r="CS713" s="161">
        <v>0</v>
      </c>
      <c r="CT713" s="161">
        <v>0</v>
      </c>
      <c r="CU713" s="161">
        <v>0</v>
      </c>
      <c r="CV713" s="161">
        <v>0</v>
      </c>
      <c r="CW713" s="161">
        <v>0</v>
      </c>
      <c r="CX713" s="161">
        <v>0</v>
      </c>
      <c r="CY713" s="161">
        <v>0</v>
      </c>
      <c r="CZ713" s="161">
        <v>0</v>
      </c>
      <c r="DA713" s="161">
        <v>0</v>
      </c>
      <c r="DB713" s="161">
        <v>0</v>
      </c>
      <c r="DC713" s="161">
        <v>0</v>
      </c>
      <c r="DD713" s="161">
        <v>0</v>
      </c>
      <c r="DE713" s="161">
        <v>0</v>
      </c>
      <c r="DF713" s="161">
        <v>0</v>
      </c>
      <c r="DG713" s="161">
        <v>0</v>
      </c>
      <c r="DH713" s="161">
        <v>0</v>
      </c>
      <c r="DI713" s="161">
        <v>0</v>
      </c>
      <c r="DJ713" s="161">
        <v>0</v>
      </c>
      <c r="DK713" s="161">
        <v>0</v>
      </c>
      <c r="DL713" s="161">
        <v>0</v>
      </c>
      <c r="DM713" s="161">
        <v>0</v>
      </c>
      <c r="DN713" s="161">
        <v>0</v>
      </c>
      <c r="DO713" s="161">
        <v>0</v>
      </c>
      <c r="DP713" s="161">
        <v>0</v>
      </c>
      <c r="DQ713" s="161">
        <v>0</v>
      </c>
      <c r="DR713" s="161">
        <v>0</v>
      </c>
      <c r="DS713" s="161">
        <v>0</v>
      </c>
      <c r="DT713" s="161">
        <v>0</v>
      </c>
      <c r="DU713" s="161">
        <v>0</v>
      </c>
      <c r="DV713" s="161">
        <v>0</v>
      </c>
      <c r="DW713" s="161"/>
      <c r="DX713" s="162"/>
    </row>
    <row r="714" spans="1:128" hidden="1" outlineLevel="1" x14ac:dyDescent="0.2">
      <c r="A714" s="159" t="str">
        <f ca="1">Language!A$994</f>
        <v>выплаченный НДС</v>
      </c>
      <c r="C714" s="178" t="str">
        <f t="shared" ca="1" si="1206"/>
        <v>тыс. руб.</v>
      </c>
      <c r="D714" s="158">
        <v>1</v>
      </c>
      <c r="F714" s="6" t="s">
        <v>3155</v>
      </c>
      <c r="G714" s="161">
        <v>0</v>
      </c>
      <c r="H714" s="161">
        <v>0</v>
      </c>
      <c r="I714" s="161">
        <v>0</v>
      </c>
      <c r="J714" s="161">
        <v>0</v>
      </c>
      <c r="K714" s="161">
        <v>0</v>
      </c>
      <c r="L714" s="161">
        <v>0</v>
      </c>
      <c r="M714" s="161">
        <v>0</v>
      </c>
      <c r="N714" s="161">
        <v>0</v>
      </c>
      <c r="O714" s="161">
        <v>0</v>
      </c>
      <c r="P714" s="161">
        <v>0</v>
      </c>
      <c r="Q714" s="161">
        <v>0</v>
      </c>
      <c r="R714" s="161">
        <v>0</v>
      </c>
      <c r="S714" s="161">
        <v>0</v>
      </c>
      <c r="T714" s="161">
        <v>0</v>
      </c>
      <c r="U714" s="161">
        <v>0</v>
      </c>
      <c r="V714" s="161">
        <v>0</v>
      </c>
      <c r="W714" s="161">
        <v>0</v>
      </c>
      <c r="X714" s="161">
        <v>0</v>
      </c>
      <c r="Y714" s="161">
        <v>0</v>
      </c>
      <c r="Z714" s="161">
        <v>0</v>
      </c>
      <c r="AA714" s="161">
        <v>0</v>
      </c>
      <c r="AB714" s="161">
        <v>0</v>
      </c>
      <c r="AC714" s="161">
        <v>0</v>
      </c>
      <c r="AD714" s="161">
        <v>0</v>
      </c>
      <c r="AE714" s="161">
        <v>0</v>
      </c>
      <c r="AF714" s="161">
        <v>0</v>
      </c>
      <c r="AG714" s="161">
        <v>0</v>
      </c>
      <c r="AH714" s="161">
        <v>0</v>
      </c>
      <c r="AI714" s="161">
        <v>0</v>
      </c>
      <c r="AJ714" s="161">
        <v>0</v>
      </c>
      <c r="AK714" s="161">
        <v>0</v>
      </c>
      <c r="AL714" s="161">
        <v>0</v>
      </c>
      <c r="AM714" s="161">
        <v>0</v>
      </c>
      <c r="AN714" s="161">
        <v>0</v>
      </c>
      <c r="AO714" s="161">
        <v>0</v>
      </c>
      <c r="AP714" s="161">
        <v>0</v>
      </c>
      <c r="AQ714" s="161">
        <v>0</v>
      </c>
      <c r="AR714" s="161">
        <v>0</v>
      </c>
      <c r="AS714" s="161">
        <v>0</v>
      </c>
      <c r="AT714" s="161">
        <v>0</v>
      </c>
      <c r="AU714" s="161">
        <v>0</v>
      </c>
      <c r="AV714" s="161">
        <v>0</v>
      </c>
      <c r="AW714" s="161">
        <v>0</v>
      </c>
      <c r="AX714" s="161">
        <v>0</v>
      </c>
      <c r="AY714" s="161">
        <v>0</v>
      </c>
      <c r="AZ714" s="161">
        <v>0</v>
      </c>
      <c r="BA714" s="161">
        <v>0</v>
      </c>
      <c r="BB714" s="161">
        <v>0</v>
      </c>
      <c r="BC714" s="161">
        <v>0</v>
      </c>
      <c r="BD714" s="161">
        <v>0</v>
      </c>
      <c r="BE714" s="161">
        <v>0</v>
      </c>
      <c r="BF714" s="161">
        <v>0</v>
      </c>
      <c r="BG714" s="161">
        <v>0</v>
      </c>
      <c r="BH714" s="161">
        <v>0</v>
      </c>
      <c r="BI714" s="161">
        <v>0</v>
      </c>
      <c r="BJ714" s="161">
        <v>0</v>
      </c>
      <c r="BK714" s="161">
        <v>0</v>
      </c>
      <c r="BL714" s="161">
        <v>0</v>
      </c>
      <c r="BM714" s="161">
        <v>0</v>
      </c>
      <c r="BN714" s="161">
        <v>0</v>
      </c>
      <c r="BO714" s="161">
        <v>0</v>
      </c>
      <c r="BP714" s="161">
        <v>0</v>
      </c>
      <c r="BQ714" s="161">
        <v>0</v>
      </c>
      <c r="BR714" s="161">
        <v>0</v>
      </c>
      <c r="BS714" s="161">
        <v>0</v>
      </c>
      <c r="BT714" s="161">
        <v>0</v>
      </c>
      <c r="BU714" s="161">
        <v>0</v>
      </c>
      <c r="BV714" s="161">
        <v>0</v>
      </c>
      <c r="BW714" s="161">
        <v>0</v>
      </c>
      <c r="BX714" s="161">
        <v>0</v>
      </c>
      <c r="BY714" s="161">
        <v>0</v>
      </c>
      <c r="BZ714" s="161">
        <v>0</v>
      </c>
      <c r="CA714" s="161">
        <v>0</v>
      </c>
      <c r="CB714" s="161">
        <v>0</v>
      </c>
      <c r="CC714" s="161">
        <v>0</v>
      </c>
      <c r="CD714" s="161">
        <v>0</v>
      </c>
      <c r="CE714" s="161">
        <v>0</v>
      </c>
      <c r="CF714" s="161">
        <v>0</v>
      </c>
      <c r="CG714" s="161">
        <v>0</v>
      </c>
      <c r="CH714" s="161">
        <v>0</v>
      </c>
      <c r="CI714" s="161">
        <v>0</v>
      </c>
      <c r="CJ714" s="161">
        <v>0</v>
      </c>
      <c r="CK714" s="161">
        <v>0</v>
      </c>
      <c r="CL714" s="161">
        <v>0</v>
      </c>
      <c r="CM714" s="161">
        <v>0</v>
      </c>
      <c r="CN714" s="161">
        <v>0</v>
      </c>
      <c r="CO714" s="161">
        <v>0</v>
      </c>
      <c r="CP714" s="161">
        <v>0</v>
      </c>
      <c r="CQ714" s="161">
        <v>0</v>
      </c>
      <c r="CR714" s="161">
        <v>0</v>
      </c>
      <c r="CS714" s="161">
        <v>0</v>
      </c>
      <c r="CT714" s="161">
        <v>0</v>
      </c>
      <c r="CU714" s="161">
        <v>0</v>
      </c>
      <c r="CV714" s="161">
        <v>0</v>
      </c>
      <c r="CW714" s="161">
        <v>0</v>
      </c>
      <c r="CX714" s="161">
        <v>0</v>
      </c>
      <c r="CY714" s="161">
        <v>0</v>
      </c>
      <c r="CZ714" s="161">
        <v>0</v>
      </c>
      <c r="DA714" s="161">
        <v>0</v>
      </c>
      <c r="DB714" s="161">
        <v>0</v>
      </c>
      <c r="DC714" s="161">
        <v>0</v>
      </c>
      <c r="DD714" s="161">
        <v>0</v>
      </c>
      <c r="DE714" s="161">
        <v>0</v>
      </c>
      <c r="DF714" s="161">
        <v>0</v>
      </c>
      <c r="DG714" s="161">
        <v>0</v>
      </c>
      <c r="DH714" s="161">
        <v>0</v>
      </c>
      <c r="DI714" s="161">
        <v>0</v>
      </c>
      <c r="DJ714" s="161">
        <v>0</v>
      </c>
      <c r="DK714" s="161">
        <v>0</v>
      </c>
      <c r="DL714" s="161">
        <v>0</v>
      </c>
      <c r="DM714" s="161">
        <v>0</v>
      </c>
      <c r="DN714" s="161">
        <v>0</v>
      </c>
      <c r="DO714" s="161">
        <v>0</v>
      </c>
      <c r="DP714" s="161">
        <v>0</v>
      </c>
      <c r="DQ714" s="161">
        <v>0</v>
      </c>
      <c r="DR714" s="161">
        <v>0</v>
      </c>
      <c r="DS714" s="161">
        <v>0</v>
      </c>
      <c r="DT714" s="161">
        <v>0</v>
      </c>
      <c r="DU714" s="161">
        <v>0</v>
      </c>
      <c r="DV714" s="161">
        <v>0</v>
      </c>
      <c r="DW714" s="161"/>
      <c r="DX714" s="162">
        <f>SUM(G714:DW714)</f>
        <v>0</v>
      </c>
    </row>
    <row r="715" spans="1:128" hidden="1" outlineLevel="1" x14ac:dyDescent="0.2">
      <c r="A715" s="159" t="str">
        <f ca="1">Language!A$995</f>
        <v>зачтенный НДС</v>
      </c>
      <c r="C715" s="178" t="str">
        <f t="shared" ca="1" si="1206"/>
        <v>тыс. руб.</v>
      </c>
      <c r="D715" s="158">
        <v>1</v>
      </c>
      <c r="F715" s="6" t="s">
        <v>3156</v>
      </c>
      <c r="G715" s="161">
        <v>0</v>
      </c>
      <c r="H715" s="161">
        <v>0</v>
      </c>
      <c r="I715" s="161">
        <v>0</v>
      </c>
      <c r="J715" s="161">
        <v>0</v>
      </c>
      <c r="K715" s="161">
        <v>0</v>
      </c>
      <c r="L715" s="161">
        <v>0</v>
      </c>
      <c r="M715" s="161">
        <v>0</v>
      </c>
      <c r="N715" s="161">
        <v>0</v>
      </c>
      <c r="O715" s="161">
        <v>0</v>
      </c>
      <c r="P715" s="161">
        <v>0</v>
      </c>
      <c r="Q715" s="161">
        <v>0</v>
      </c>
      <c r="R715" s="161">
        <v>0</v>
      </c>
      <c r="S715" s="161">
        <v>0</v>
      </c>
      <c r="T715" s="161">
        <v>0</v>
      </c>
      <c r="U715" s="161">
        <v>0</v>
      </c>
      <c r="V715" s="161">
        <v>0</v>
      </c>
      <c r="W715" s="161">
        <v>0</v>
      </c>
      <c r="X715" s="161">
        <v>0</v>
      </c>
      <c r="Y715" s="161">
        <v>0</v>
      </c>
      <c r="Z715" s="161">
        <v>0</v>
      </c>
      <c r="AA715" s="161">
        <v>0</v>
      </c>
      <c r="AB715" s="161">
        <v>0</v>
      </c>
      <c r="AC715" s="161">
        <v>0</v>
      </c>
      <c r="AD715" s="161">
        <v>0</v>
      </c>
      <c r="AE715" s="161">
        <v>0</v>
      </c>
      <c r="AF715" s="161">
        <v>0</v>
      </c>
      <c r="AG715" s="161">
        <v>0</v>
      </c>
      <c r="AH715" s="161">
        <v>0</v>
      </c>
      <c r="AI715" s="161">
        <v>0</v>
      </c>
      <c r="AJ715" s="161">
        <v>0</v>
      </c>
      <c r="AK715" s="161">
        <v>0</v>
      </c>
      <c r="AL715" s="161">
        <v>0</v>
      </c>
      <c r="AM715" s="161">
        <v>0</v>
      </c>
      <c r="AN715" s="161">
        <v>0</v>
      </c>
      <c r="AO715" s="161">
        <v>0</v>
      </c>
      <c r="AP715" s="161">
        <v>0</v>
      </c>
      <c r="AQ715" s="161">
        <v>0</v>
      </c>
      <c r="AR715" s="161">
        <v>0</v>
      </c>
      <c r="AS715" s="161">
        <v>0</v>
      </c>
      <c r="AT715" s="161">
        <v>0</v>
      </c>
      <c r="AU715" s="161">
        <v>0</v>
      </c>
      <c r="AV715" s="161">
        <v>0</v>
      </c>
      <c r="AW715" s="161">
        <v>0</v>
      </c>
      <c r="AX715" s="161">
        <v>0</v>
      </c>
      <c r="AY715" s="161">
        <v>0</v>
      </c>
      <c r="AZ715" s="161">
        <v>0</v>
      </c>
      <c r="BA715" s="161">
        <v>0</v>
      </c>
      <c r="BB715" s="161">
        <v>0</v>
      </c>
      <c r="BC715" s="161">
        <v>0</v>
      </c>
      <c r="BD715" s="161">
        <v>0</v>
      </c>
      <c r="BE715" s="161">
        <v>0</v>
      </c>
      <c r="BF715" s="161">
        <v>0</v>
      </c>
      <c r="BG715" s="161">
        <v>0</v>
      </c>
      <c r="BH715" s="161">
        <v>0</v>
      </c>
      <c r="BI715" s="161">
        <v>0</v>
      </c>
      <c r="BJ715" s="161">
        <v>0</v>
      </c>
      <c r="BK715" s="161">
        <v>0</v>
      </c>
      <c r="BL715" s="161">
        <v>0</v>
      </c>
      <c r="BM715" s="161">
        <v>0</v>
      </c>
      <c r="BN715" s="161">
        <v>0</v>
      </c>
      <c r="BO715" s="161">
        <v>0</v>
      </c>
      <c r="BP715" s="161">
        <v>0</v>
      </c>
      <c r="BQ715" s="161">
        <v>0</v>
      </c>
      <c r="BR715" s="161">
        <v>0</v>
      </c>
      <c r="BS715" s="161">
        <v>0</v>
      </c>
      <c r="BT715" s="161">
        <v>0</v>
      </c>
      <c r="BU715" s="161">
        <v>0</v>
      </c>
      <c r="BV715" s="161">
        <v>0</v>
      </c>
      <c r="BW715" s="161">
        <v>0</v>
      </c>
      <c r="BX715" s="161">
        <v>0</v>
      </c>
      <c r="BY715" s="161">
        <v>0</v>
      </c>
      <c r="BZ715" s="161">
        <v>0</v>
      </c>
      <c r="CA715" s="161">
        <v>0</v>
      </c>
      <c r="CB715" s="161">
        <v>0</v>
      </c>
      <c r="CC715" s="161">
        <v>0</v>
      </c>
      <c r="CD715" s="161">
        <v>0</v>
      </c>
      <c r="CE715" s="161">
        <v>0</v>
      </c>
      <c r="CF715" s="161">
        <v>0</v>
      </c>
      <c r="CG715" s="161">
        <v>0</v>
      </c>
      <c r="CH715" s="161">
        <v>0</v>
      </c>
      <c r="CI715" s="161">
        <v>0</v>
      </c>
      <c r="CJ715" s="161">
        <v>0</v>
      </c>
      <c r="CK715" s="161">
        <v>0</v>
      </c>
      <c r="CL715" s="161">
        <v>0</v>
      </c>
      <c r="CM715" s="161">
        <v>0</v>
      </c>
      <c r="CN715" s="161">
        <v>0</v>
      </c>
      <c r="CO715" s="161">
        <v>0</v>
      </c>
      <c r="CP715" s="161">
        <v>0</v>
      </c>
      <c r="CQ715" s="161">
        <v>0</v>
      </c>
      <c r="CR715" s="161">
        <v>0</v>
      </c>
      <c r="CS715" s="161">
        <v>0</v>
      </c>
      <c r="CT715" s="161">
        <v>0</v>
      </c>
      <c r="CU715" s="161">
        <v>0</v>
      </c>
      <c r="CV715" s="161">
        <v>0</v>
      </c>
      <c r="CW715" s="161">
        <v>0</v>
      </c>
      <c r="CX715" s="161">
        <v>0</v>
      </c>
      <c r="CY715" s="161">
        <v>0</v>
      </c>
      <c r="CZ715" s="161">
        <v>0</v>
      </c>
      <c r="DA715" s="161">
        <v>0</v>
      </c>
      <c r="DB715" s="161">
        <v>0</v>
      </c>
      <c r="DC715" s="161">
        <v>0</v>
      </c>
      <c r="DD715" s="161">
        <v>0</v>
      </c>
      <c r="DE715" s="161">
        <v>0</v>
      </c>
      <c r="DF715" s="161">
        <v>0</v>
      </c>
      <c r="DG715" s="161">
        <v>0</v>
      </c>
      <c r="DH715" s="161">
        <v>0</v>
      </c>
      <c r="DI715" s="161">
        <v>0</v>
      </c>
      <c r="DJ715" s="161">
        <v>0</v>
      </c>
      <c r="DK715" s="161">
        <v>0</v>
      </c>
      <c r="DL715" s="161">
        <v>0</v>
      </c>
      <c r="DM715" s="161">
        <v>0</v>
      </c>
      <c r="DN715" s="161">
        <v>0</v>
      </c>
      <c r="DO715" s="161">
        <v>0</v>
      </c>
      <c r="DP715" s="161">
        <v>0</v>
      </c>
      <c r="DQ715" s="161">
        <v>0</v>
      </c>
      <c r="DR715" s="161">
        <v>0</v>
      </c>
      <c r="DS715" s="161">
        <v>0</v>
      </c>
      <c r="DT715" s="161">
        <v>0</v>
      </c>
      <c r="DU715" s="161">
        <v>0</v>
      </c>
      <c r="DV715" s="161">
        <v>0</v>
      </c>
      <c r="DW715" s="161"/>
      <c r="DX715" s="162">
        <f>SUM(G715:DW715)</f>
        <v>0</v>
      </c>
    </row>
    <row r="716" spans="1:128" hidden="1" outlineLevel="1" x14ac:dyDescent="0.2">
      <c r="A716" s="159" t="str">
        <f ca="1">Language!A$996</f>
        <v>выручка от продажи актива</v>
      </c>
      <c r="C716" s="178" t="str">
        <f t="shared" ca="1" si="1206"/>
        <v>тыс. руб.</v>
      </c>
      <c r="D716" s="158">
        <v>1</v>
      </c>
      <c r="F716" s="6" t="s">
        <v>3157</v>
      </c>
      <c r="G716" s="161">
        <v>0</v>
      </c>
      <c r="H716" s="161">
        <v>0</v>
      </c>
      <c r="I716" s="161">
        <v>0</v>
      </c>
      <c r="J716" s="161">
        <v>0</v>
      </c>
      <c r="K716" s="161">
        <v>0</v>
      </c>
      <c r="L716" s="161">
        <v>0</v>
      </c>
      <c r="M716" s="161">
        <v>0</v>
      </c>
      <c r="N716" s="161">
        <v>0</v>
      </c>
      <c r="O716" s="161">
        <v>0</v>
      </c>
      <c r="P716" s="161">
        <v>0</v>
      </c>
      <c r="Q716" s="161">
        <v>0</v>
      </c>
      <c r="R716" s="161">
        <v>0</v>
      </c>
      <c r="S716" s="161">
        <v>0</v>
      </c>
      <c r="T716" s="161">
        <v>0</v>
      </c>
      <c r="U716" s="161">
        <v>0</v>
      </c>
      <c r="V716" s="161">
        <v>0</v>
      </c>
      <c r="W716" s="161">
        <v>0</v>
      </c>
      <c r="X716" s="161">
        <v>0</v>
      </c>
      <c r="Y716" s="161">
        <v>0</v>
      </c>
      <c r="Z716" s="161">
        <v>0</v>
      </c>
      <c r="AA716" s="161">
        <v>0</v>
      </c>
      <c r="AB716" s="161">
        <v>0</v>
      </c>
      <c r="AC716" s="161">
        <v>0</v>
      </c>
      <c r="AD716" s="161">
        <v>0</v>
      </c>
      <c r="AE716" s="161">
        <v>0</v>
      </c>
      <c r="AF716" s="161">
        <v>0</v>
      </c>
      <c r="AG716" s="161">
        <v>0</v>
      </c>
      <c r="AH716" s="161">
        <v>0</v>
      </c>
      <c r="AI716" s="161">
        <v>0</v>
      </c>
      <c r="AJ716" s="161">
        <v>0</v>
      </c>
      <c r="AK716" s="161">
        <v>0</v>
      </c>
      <c r="AL716" s="161">
        <v>0</v>
      </c>
      <c r="AM716" s="161">
        <v>0</v>
      </c>
      <c r="AN716" s="161">
        <v>0</v>
      </c>
      <c r="AO716" s="161">
        <v>0</v>
      </c>
      <c r="AP716" s="161">
        <v>0</v>
      </c>
      <c r="AQ716" s="161">
        <v>0</v>
      </c>
      <c r="AR716" s="161">
        <v>0</v>
      </c>
      <c r="AS716" s="161">
        <v>0</v>
      </c>
      <c r="AT716" s="161">
        <v>0</v>
      </c>
      <c r="AU716" s="161">
        <v>0</v>
      </c>
      <c r="AV716" s="161">
        <v>0</v>
      </c>
      <c r="AW716" s="161">
        <v>0</v>
      </c>
      <c r="AX716" s="161">
        <v>0</v>
      </c>
      <c r="AY716" s="161">
        <v>0</v>
      </c>
      <c r="AZ716" s="161">
        <v>0</v>
      </c>
      <c r="BA716" s="161">
        <v>0</v>
      </c>
      <c r="BB716" s="161">
        <v>0</v>
      </c>
      <c r="BC716" s="161">
        <v>0</v>
      </c>
      <c r="BD716" s="161">
        <v>0</v>
      </c>
      <c r="BE716" s="161">
        <v>0</v>
      </c>
      <c r="BF716" s="161">
        <v>0</v>
      </c>
      <c r="BG716" s="161">
        <v>0</v>
      </c>
      <c r="BH716" s="161">
        <v>0</v>
      </c>
      <c r="BI716" s="161">
        <v>0</v>
      </c>
      <c r="BJ716" s="161">
        <v>0</v>
      </c>
      <c r="BK716" s="161">
        <v>0</v>
      </c>
      <c r="BL716" s="161">
        <v>0</v>
      </c>
      <c r="BM716" s="161">
        <v>0</v>
      </c>
      <c r="BN716" s="161">
        <v>0</v>
      </c>
      <c r="BO716" s="161">
        <v>0</v>
      </c>
      <c r="BP716" s="161">
        <v>0</v>
      </c>
      <c r="BQ716" s="161">
        <v>0</v>
      </c>
      <c r="BR716" s="161">
        <v>0</v>
      </c>
      <c r="BS716" s="161">
        <v>0</v>
      </c>
      <c r="BT716" s="161">
        <v>0</v>
      </c>
      <c r="BU716" s="161">
        <v>0</v>
      </c>
      <c r="BV716" s="161">
        <v>0</v>
      </c>
      <c r="BW716" s="161">
        <v>0</v>
      </c>
      <c r="BX716" s="161">
        <v>0</v>
      </c>
      <c r="BY716" s="161">
        <v>0</v>
      </c>
      <c r="BZ716" s="161">
        <v>0</v>
      </c>
      <c r="CA716" s="161">
        <v>0</v>
      </c>
      <c r="CB716" s="161">
        <v>0</v>
      </c>
      <c r="CC716" s="161">
        <v>0</v>
      </c>
      <c r="CD716" s="161">
        <v>0</v>
      </c>
      <c r="CE716" s="161">
        <v>0</v>
      </c>
      <c r="CF716" s="161">
        <v>0</v>
      </c>
      <c r="CG716" s="161">
        <v>0</v>
      </c>
      <c r="CH716" s="161">
        <v>0</v>
      </c>
      <c r="CI716" s="161">
        <v>0</v>
      </c>
      <c r="CJ716" s="161">
        <v>0</v>
      </c>
      <c r="CK716" s="161">
        <v>0</v>
      </c>
      <c r="CL716" s="161">
        <v>0</v>
      </c>
      <c r="CM716" s="161">
        <v>0</v>
      </c>
      <c r="CN716" s="161">
        <v>0</v>
      </c>
      <c r="CO716" s="161">
        <v>0</v>
      </c>
      <c r="CP716" s="161">
        <v>0</v>
      </c>
      <c r="CQ716" s="161">
        <v>0</v>
      </c>
      <c r="CR716" s="161">
        <v>0</v>
      </c>
      <c r="CS716" s="161">
        <v>0</v>
      </c>
      <c r="CT716" s="161">
        <v>0</v>
      </c>
      <c r="CU716" s="161">
        <v>0</v>
      </c>
      <c r="CV716" s="161">
        <v>0</v>
      </c>
      <c r="CW716" s="161">
        <v>0</v>
      </c>
      <c r="CX716" s="161">
        <v>0</v>
      </c>
      <c r="CY716" s="161">
        <v>0</v>
      </c>
      <c r="CZ716" s="161">
        <v>0</v>
      </c>
      <c r="DA716" s="161">
        <v>0</v>
      </c>
      <c r="DB716" s="161">
        <v>0</v>
      </c>
      <c r="DC716" s="161">
        <v>0</v>
      </c>
      <c r="DD716" s="161">
        <v>0</v>
      </c>
      <c r="DE716" s="161">
        <v>0</v>
      </c>
      <c r="DF716" s="161">
        <v>0</v>
      </c>
      <c r="DG716" s="161">
        <v>0</v>
      </c>
      <c r="DH716" s="161">
        <v>0</v>
      </c>
      <c r="DI716" s="161">
        <v>0</v>
      </c>
      <c r="DJ716" s="161">
        <v>0</v>
      </c>
      <c r="DK716" s="161">
        <v>0</v>
      </c>
      <c r="DL716" s="161">
        <v>0</v>
      </c>
      <c r="DM716" s="161">
        <v>0</v>
      </c>
      <c r="DN716" s="161">
        <v>0</v>
      </c>
      <c r="DO716" s="161">
        <v>0</v>
      </c>
      <c r="DP716" s="161">
        <v>0</v>
      </c>
      <c r="DQ716" s="161">
        <v>0</v>
      </c>
      <c r="DR716" s="161">
        <v>0</v>
      </c>
      <c r="DS716" s="161">
        <v>0</v>
      </c>
      <c r="DT716" s="161">
        <v>0</v>
      </c>
      <c r="DU716" s="161">
        <v>0</v>
      </c>
      <c r="DV716" s="161">
        <v>0</v>
      </c>
      <c r="DW716" s="161"/>
      <c r="DX716" s="162">
        <f>SUM(G716:DW716)</f>
        <v>0</v>
      </c>
    </row>
    <row r="717" spans="1:128" hidden="1" outlineLevel="1" x14ac:dyDescent="0.2">
      <c r="A717" s="159" t="str">
        <f ca="1">Language!A$997</f>
        <v>прибыль/убыток от продажи актива (бухгалтерская)</v>
      </c>
      <c r="C717" s="178" t="str">
        <f t="shared" ca="1" si="1206"/>
        <v>тыс. руб.</v>
      </c>
      <c r="D717" s="158">
        <v>1</v>
      </c>
      <c r="F717" s="6" t="s">
        <v>3158</v>
      </c>
      <c r="G717" s="161">
        <v>0</v>
      </c>
      <c r="H717" s="161">
        <v>0</v>
      </c>
      <c r="I717" s="161">
        <v>0</v>
      </c>
      <c r="J717" s="161">
        <v>0</v>
      </c>
      <c r="K717" s="161">
        <v>0</v>
      </c>
      <c r="L717" s="161">
        <v>0</v>
      </c>
      <c r="M717" s="161">
        <v>0</v>
      </c>
      <c r="N717" s="161">
        <v>0</v>
      </c>
      <c r="O717" s="161">
        <v>0</v>
      </c>
      <c r="P717" s="161">
        <v>0</v>
      </c>
      <c r="Q717" s="161">
        <v>0</v>
      </c>
      <c r="R717" s="161">
        <v>0</v>
      </c>
      <c r="S717" s="161">
        <v>0</v>
      </c>
      <c r="T717" s="161">
        <v>0</v>
      </c>
      <c r="U717" s="161">
        <v>0</v>
      </c>
      <c r="V717" s="161">
        <v>0</v>
      </c>
      <c r="W717" s="161">
        <v>0</v>
      </c>
      <c r="X717" s="161">
        <v>0</v>
      </c>
      <c r="Y717" s="161">
        <v>0</v>
      </c>
      <c r="Z717" s="161">
        <v>0</v>
      </c>
      <c r="AA717" s="161">
        <v>0</v>
      </c>
      <c r="AB717" s="161">
        <v>0</v>
      </c>
      <c r="AC717" s="161">
        <v>0</v>
      </c>
      <c r="AD717" s="161">
        <v>0</v>
      </c>
      <c r="AE717" s="161">
        <v>0</v>
      </c>
      <c r="AF717" s="161">
        <v>0</v>
      </c>
      <c r="AG717" s="161">
        <v>0</v>
      </c>
      <c r="AH717" s="161">
        <v>0</v>
      </c>
      <c r="AI717" s="161">
        <v>0</v>
      </c>
      <c r="AJ717" s="161">
        <v>0</v>
      </c>
      <c r="AK717" s="161">
        <v>0</v>
      </c>
      <c r="AL717" s="161">
        <v>0</v>
      </c>
      <c r="AM717" s="161">
        <v>0</v>
      </c>
      <c r="AN717" s="161">
        <v>0</v>
      </c>
      <c r="AO717" s="161">
        <v>0</v>
      </c>
      <c r="AP717" s="161">
        <v>0</v>
      </c>
      <c r="AQ717" s="161">
        <v>0</v>
      </c>
      <c r="AR717" s="161">
        <v>0</v>
      </c>
      <c r="AS717" s="161">
        <v>0</v>
      </c>
      <c r="AT717" s="161">
        <v>0</v>
      </c>
      <c r="AU717" s="161">
        <v>0</v>
      </c>
      <c r="AV717" s="161">
        <v>0</v>
      </c>
      <c r="AW717" s="161">
        <v>0</v>
      </c>
      <c r="AX717" s="161">
        <v>0</v>
      </c>
      <c r="AY717" s="161">
        <v>0</v>
      </c>
      <c r="AZ717" s="161">
        <v>0</v>
      </c>
      <c r="BA717" s="161">
        <v>0</v>
      </c>
      <c r="BB717" s="161">
        <v>0</v>
      </c>
      <c r="BC717" s="161">
        <v>0</v>
      </c>
      <c r="BD717" s="161">
        <v>0</v>
      </c>
      <c r="BE717" s="161">
        <v>0</v>
      </c>
      <c r="BF717" s="161">
        <v>0</v>
      </c>
      <c r="BG717" s="161">
        <v>0</v>
      </c>
      <c r="BH717" s="161">
        <v>0</v>
      </c>
      <c r="BI717" s="161">
        <v>0</v>
      </c>
      <c r="BJ717" s="161">
        <v>0</v>
      </c>
      <c r="BK717" s="161">
        <v>0</v>
      </c>
      <c r="BL717" s="161">
        <v>0</v>
      </c>
      <c r="BM717" s="161">
        <v>0</v>
      </c>
      <c r="BN717" s="161">
        <v>0</v>
      </c>
      <c r="BO717" s="161">
        <v>0</v>
      </c>
      <c r="BP717" s="161">
        <v>0</v>
      </c>
      <c r="BQ717" s="161">
        <v>0</v>
      </c>
      <c r="BR717" s="161">
        <v>0</v>
      </c>
      <c r="BS717" s="161">
        <v>0</v>
      </c>
      <c r="BT717" s="161">
        <v>0</v>
      </c>
      <c r="BU717" s="161">
        <v>0</v>
      </c>
      <c r="BV717" s="161">
        <v>0</v>
      </c>
      <c r="BW717" s="161">
        <v>0</v>
      </c>
      <c r="BX717" s="161">
        <v>0</v>
      </c>
      <c r="BY717" s="161">
        <v>0</v>
      </c>
      <c r="BZ717" s="161">
        <v>0</v>
      </c>
      <c r="CA717" s="161">
        <v>0</v>
      </c>
      <c r="CB717" s="161">
        <v>0</v>
      </c>
      <c r="CC717" s="161">
        <v>0</v>
      </c>
      <c r="CD717" s="161">
        <v>0</v>
      </c>
      <c r="CE717" s="161">
        <v>0</v>
      </c>
      <c r="CF717" s="161">
        <v>0</v>
      </c>
      <c r="CG717" s="161">
        <v>0</v>
      </c>
      <c r="CH717" s="161">
        <v>0</v>
      </c>
      <c r="CI717" s="161">
        <v>0</v>
      </c>
      <c r="CJ717" s="161">
        <v>0</v>
      </c>
      <c r="CK717" s="161">
        <v>0</v>
      </c>
      <c r="CL717" s="161">
        <v>0</v>
      </c>
      <c r="CM717" s="161">
        <v>0</v>
      </c>
      <c r="CN717" s="161">
        <v>0</v>
      </c>
      <c r="CO717" s="161">
        <v>0</v>
      </c>
      <c r="CP717" s="161">
        <v>0</v>
      </c>
      <c r="CQ717" s="161">
        <v>0</v>
      </c>
      <c r="CR717" s="161">
        <v>0</v>
      </c>
      <c r="CS717" s="161">
        <v>0</v>
      </c>
      <c r="CT717" s="161">
        <v>0</v>
      </c>
      <c r="CU717" s="161">
        <v>0</v>
      </c>
      <c r="CV717" s="161">
        <v>0</v>
      </c>
      <c r="CW717" s="161">
        <v>0</v>
      </c>
      <c r="CX717" s="161">
        <v>0</v>
      </c>
      <c r="CY717" s="161">
        <v>0</v>
      </c>
      <c r="CZ717" s="161">
        <v>0</v>
      </c>
      <c r="DA717" s="161">
        <v>0</v>
      </c>
      <c r="DB717" s="161">
        <v>0</v>
      </c>
      <c r="DC717" s="161">
        <v>0</v>
      </c>
      <c r="DD717" s="161">
        <v>0</v>
      </c>
      <c r="DE717" s="161">
        <v>0</v>
      </c>
      <c r="DF717" s="161">
        <v>0</v>
      </c>
      <c r="DG717" s="161">
        <v>0</v>
      </c>
      <c r="DH717" s="161">
        <v>0</v>
      </c>
      <c r="DI717" s="161">
        <v>0</v>
      </c>
      <c r="DJ717" s="161">
        <v>0</v>
      </c>
      <c r="DK717" s="161">
        <v>0</v>
      </c>
      <c r="DL717" s="161">
        <v>0</v>
      </c>
      <c r="DM717" s="161">
        <v>0</v>
      </c>
      <c r="DN717" s="161">
        <v>0</v>
      </c>
      <c r="DO717" s="161">
        <v>0</v>
      </c>
      <c r="DP717" s="161">
        <v>0</v>
      </c>
      <c r="DQ717" s="161">
        <v>0</v>
      </c>
      <c r="DR717" s="161">
        <v>0</v>
      </c>
      <c r="DS717" s="161">
        <v>0</v>
      </c>
      <c r="DT717" s="161">
        <v>0</v>
      </c>
      <c r="DU717" s="161">
        <v>0</v>
      </c>
      <c r="DV717" s="161">
        <v>0</v>
      </c>
      <c r="DW717" s="161"/>
      <c r="DX717" s="162">
        <f>SUM(G717:DW717)</f>
        <v>0</v>
      </c>
    </row>
    <row r="718" spans="1:128" hidden="1" outlineLevel="1" x14ac:dyDescent="0.2">
      <c r="A718" s="159" t="str">
        <f ca="1">Language!A$998</f>
        <v>НДС к выручке от продажи актива</v>
      </c>
      <c r="C718" s="178" t="str">
        <f t="shared" ca="1" si="1206"/>
        <v>тыс. руб.</v>
      </c>
      <c r="D718" s="158">
        <v>1</v>
      </c>
      <c r="F718" s="6" t="s">
        <v>3159</v>
      </c>
      <c r="G718" s="161">
        <v>0</v>
      </c>
      <c r="H718" s="161">
        <v>0</v>
      </c>
      <c r="I718" s="161">
        <v>0</v>
      </c>
      <c r="J718" s="161">
        <v>0</v>
      </c>
      <c r="K718" s="161">
        <v>0</v>
      </c>
      <c r="L718" s="161">
        <v>0</v>
      </c>
      <c r="M718" s="161">
        <v>0</v>
      </c>
      <c r="N718" s="161">
        <v>0</v>
      </c>
      <c r="O718" s="161">
        <v>0</v>
      </c>
      <c r="P718" s="161">
        <v>0</v>
      </c>
      <c r="Q718" s="161">
        <v>0</v>
      </c>
      <c r="R718" s="161">
        <v>0</v>
      </c>
      <c r="S718" s="161">
        <v>0</v>
      </c>
      <c r="T718" s="161">
        <v>0</v>
      </c>
      <c r="U718" s="161">
        <v>0</v>
      </c>
      <c r="V718" s="161">
        <v>0</v>
      </c>
      <c r="W718" s="161">
        <v>0</v>
      </c>
      <c r="X718" s="161">
        <v>0</v>
      </c>
      <c r="Y718" s="161">
        <v>0</v>
      </c>
      <c r="Z718" s="161">
        <v>0</v>
      </c>
      <c r="AA718" s="161">
        <v>0</v>
      </c>
      <c r="AB718" s="161">
        <v>0</v>
      </c>
      <c r="AC718" s="161">
        <v>0</v>
      </c>
      <c r="AD718" s="161">
        <v>0</v>
      </c>
      <c r="AE718" s="161">
        <v>0</v>
      </c>
      <c r="AF718" s="161">
        <v>0</v>
      </c>
      <c r="AG718" s="161">
        <v>0</v>
      </c>
      <c r="AH718" s="161">
        <v>0</v>
      </c>
      <c r="AI718" s="161">
        <v>0</v>
      </c>
      <c r="AJ718" s="161">
        <v>0</v>
      </c>
      <c r="AK718" s="161">
        <v>0</v>
      </c>
      <c r="AL718" s="161">
        <v>0</v>
      </c>
      <c r="AM718" s="161">
        <v>0</v>
      </c>
      <c r="AN718" s="161">
        <v>0</v>
      </c>
      <c r="AO718" s="161">
        <v>0</v>
      </c>
      <c r="AP718" s="161">
        <v>0</v>
      </c>
      <c r="AQ718" s="161">
        <v>0</v>
      </c>
      <c r="AR718" s="161">
        <v>0</v>
      </c>
      <c r="AS718" s="161">
        <v>0</v>
      </c>
      <c r="AT718" s="161">
        <v>0</v>
      </c>
      <c r="AU718" s="161">
        <v>0</v>
      </c>
      <c r="AV718" s="161">
        <v>0</v>
      </c>
      <c r="AW718" s="161">
        <v>0</v>
      </c>
      <c r="AX718" s="161">
        <v>0</v>
      </c>
      <c r="AY718" s="161">
        <v>0</v>
      </c>
      <c r="AZ718" s="161">
        <v>0</v>
      </c>
      <c r="BA718" s="161">
        <v>0</v>
      </c>
      <c r="BB718" s="161">
        <v>0</v>
      </c>
      <c r="BC718" s="161">
        <v>0</v>
      </c>
      <c r="BD718" s="161">
        <v>0</v>
      </c>
      <c r="BE718" s="161">
        <v>0</v>
      </c>
      <c r="BF718" s="161">
        <v>0</v>
      </c>
      <c r="BG718" s="161">
        <v>0</v>
      </c>
      <c r="BH718" s="161">
        <v>0</v>
      </c>
      <c r="BI718" s="161">
        <v>0</v>
      </c>
      <c r="BJ718" s="161">
        <v>0</v>
      </c>
      <c r="BK718" s="161">
        <v>0</v>
      </c>
      <c r="BL718" s="161">
        <v>0</v>
      </c>
      <c r="BM718" s="161">
        <v>0</v>
      </c>
      <c r="BN718" s="161">
        <v>0</v>
      </c>
      <c r="BO718" s="161">
        <v>0</v>
      </c>
      <c r="BP718" s="161">
        <v>0</v>
      </c>
      <c r="BQ718" s="161">
        <v>0</v>
      </c>
      <c r="BR718" s="161">
        <v>0</v>
      </c>
      <c r="BS718" s="161">
        <v>0</v>
      </c>
      <c r="BT718" s="161">
        <v>0</v>
      </c>
      <c r="BU718" s="161">
        <v>0</v>
      </c>
      <c r="BV718" s="161">
        <v>0</v>
      </c>
      <c r="BW718" s="161">
        <v>0</v>
      </c>
      <c r="BX718" s="161">
        <v>0</v>
      </c>
      <c r="BY718" s="161">
        <v>0</v>
      </c>
      <c r="BZ718" s="161">
        <v>0</v>
      </c>
      <c r="CA718" s="161">
        <v>0</v>
      </c>
      <c r="CB718" s="161">
        <v>0</v>
      </c>
      <c r="CC718" s="161">
        <v>0</v>
      </c>
      <c r="CD718" s="161">
        <v>0</v>
      </c>
      <c r="CE718" s="161">
        <v>0</v>
      </c>
      <c r="CF718" s="161">
        <v>0</v>
      </c>
      <c r="CG718" s="161">
        <v>0</v>
      </c>
      <c r="CH718" s="161">
        <v>0</v>
      </c>
      <c r="CI718" s="161">
        <v>0</v>
      </c>
      <c r="CJ718" s="161">
        <v>0</v>
      </c>
      <c r="CK718" s="161">
        <v>0</v>
      </c>
      <c r="CL718" s="161">
        <v>0</v>
      </c>
      <c r="CM718" s="161">
        <v>0</v>
      </c>
      <c r="CN718" s="161">
        <v>0</v>
      </c>
      <c r="CO718" s="161">
        <v>0</v>
      </c>
      <c r="CP718" s="161">
        <v>0</v>
      </c>
      <c r="CQ718" s="161">
        <v>0</v>
      </c>
      <c r="CR718" s="161">
        <v>0</v>
      </c>
      <c r="CS718" s="161">
        <v>0</v>
      </c>
      <c r="CT718" s="161">
        <v>0</v>
      </c>
      <c r="CU718" s="161">
        <v>0</v>
      </c>
      <c r="CV718" s="161">
        <v>0</v>
      </c>
      <c r="CW718" s="161">
        <v>0</v>
      </c>
      <c r="CX718" s="161">
        <v>0</v>
      </c>
      <c r="CY718" s="161">
        <v>0</v>
      </c>
      <c r="CZ718" s="161">
        <v>0</v>
      </c>
      <c r="DA718" s="161">
        <v>0</v>
      </c>
      <c r="DB718" s="161">
        <v>0</v>
      </c>
      <c r="DC718" s="161">
        <v>0</v>
      </c>
      <c r="DD718" s="161">
        <v>0</v>
      </c>
      <c r="DE718" s="161">
        <v>0</v>
      </c>
      <c r="DF718" s="161">
        <v>0</v>
      </c>
      <c r="DG718" s="161">
        <v>0</v>
      </c>
      <c r="DH718" s="161">
        <v>0</v>
      </c>
      <c r="DI718" s="161">
        <v>0</v>
      </c>
      <c r="DJ718" s="161">
        <v>0</v>
      </c>
      <c r="DK718" s="161">
        <v>0</v>
      </c>
      <c r="DL718" s="161">
        <v>0</v>
      </c>
      <c r="DM718" s="161">
        <v>0</v>
      </c>
      <c r="DN718" s="161">
        <v>0</v>
      </c>
      <c r="DO718" s="161">
        <v>0</v>
      </c>
      <c r="DP718" s="161">
        <v>0</v>
      </c>
      <c r="DQ718" s="161">
        <v>0</v>
      </c>
      <c r="DR718" s="161">
        <v>0</v>
      </c>
      <c r="DS718" s="161">
        <v>0</v>
      </c>
      <c r="DT718" s="161">
        <v>0</v>
      </c>
      <c r="DU718" s="161">
        <v>0</v>
      </c>
      <c r="DV718" s="161">
        <v>0</v>
      </c>
      <c r="DW718" s="161"/>
      <c r="DX718" s="162">
        <f>SUM(G718:DW718)</f>
        <v>0</v>
      </c>
    </row>
    <row r="719" spans="1:128" x14ac:dyDescent="0.2">
      <c r="A719" s="198"/>
      <c r="C719" s="178"/>
      <c r="F719" s="6" t="s">
        <v>2961</v>
      </c>
      <c r="G719" s="161"/>
      <c r="H719" s="161"/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  <c r="AA719" s="161"/>
      <c r="AB719" s="161"/>
      <c r="AC719" s="161"/>
      <c r="AD719" s="161"/>
      <c r="AE719" s="161"/>
      <c r="AF719" s="161"/>
      <c r="AG719" s="161"/>
      <c r="AH719" s="161"/>
      <c r="AI719" s="161"/>
      <c r="AJ719" s="161"/>
      <c r="AK719" s="161"/>
      <c r="AL719" s="161"/>
      <c r="AM719" s="161"/>
      <c r="AN719" s="161"/>
      <c r="AO719" s="161"/>
      <c r="AP719" s="161"/>
      <c r="AQ719" s="161"/>
      <c r="AR719" s="161"/>
      <c r="AS719" s="161"/>
      <c r="AT719" s="161"/>
      <c r="AU719" s="161"/>
      <c r="AV719" s="161"/>
      <c r="AW719" s="161"/>
      <c r="AX719" s="161"/>
      <c r="AY719" s="161"/>
      <c r="AZ719" s="161"/>
      <c r="BA719" s="161"/>
      <c r="BB719" s="161"/>
      <c r="BC719" s="161"/>
      <c r="BD719" s="161"/>
      <c r="BE719" s="161"/>
      <c r="BF719" s="161"/>
      <c r="BG719" s="161"/>
      <c r="BH719" s="161"/>
      <c r="BI719" s="161"/>
      <c r="BJ719" s="161"/>
      <c r="BK719" s="161"/>
      <c r="BL719" s="161"/>
      <c r="BM719" s="161"/>
      <c r="BN719" s="161"/>
      <c r="BO719" s="161"/>
      <c r="BP719" s="161"/>
      <c r="BQ719" s="161"/>
      <c r="BR719" s="161"/>
      <c r="BS719" s="161"/>
      <c r="BT719" s="161"/>
      <c r="BU719" s="161"/>
      <c r="BV719" s="161"/>
      <c r="BW719" s="161"/>
      <c r="BX719" s="161"/>
      <c r="BY719" s="161"/>
      <c r="BZ719" s="161"/>
      <c r="CA719" s="161"/>
      <c r="CB719" s="161"/>
      <c r="CC719" s="161"/>
      <c r="CD719" s="161"/>
      <c r="CE719" s="161"/>
      <c r="CF719" s="161"/>
      <c r="CG719" s="161"/>
      <c r="CH719" s="161"/>
      <c r="CI719" s="161"/>
      <c r="CJ719" s="161"/>
      <c r="CK719" s="161"/>
      <c r="CL719" s="161"/>
      <c r="CM719" s="161"/>
      <c r="CN719" s="161"/>
      <c r="CO719" s="161"/>
      <c r="CP719" s="161"/>
      <c r="CQ719" s="161"/>
      <c r="CR719" s="161"/>
      <c r="CS719" s="161"/>
      <c r="CT719" s="161"/>
      <c r="CU719" s="161"/>
      <c r="CV719" s="161"/>
      <c r="CW719" s="161"/>
      <c r="CX719" s="161"/>
      <c r="CY719" s="161"/>
      <c r="CZ719" s="161"/>
      <c r="DA719" s="161"/>
      <c r="DB719" s="161"/>
      <c r="DC719" s="161"/>
      <c r="DD719" s="161"/>
      <c r="DE719" s="161"/>
      <c r="DF719" s="161"/>
      <c r="DG719" s="161"/>
      <c r="DH719" s="161"/>
      <c r="DI719" s="161"/>
      <c r="DJ719" s="161"/>
      <c r="DK719" s="161"/>
      <c r="DL719" s="161"/>
      <c r="DM719" s="161"/>
      <c r="DN719" s="161"/>
      <c r="DO719" s="161"/>
      <c r="DP719" s="161"/>
      <c r="DQ719" s="161"/>
      <c r="DR719" s="161"/>
      <c r="DS719" s="161"/>
      <c r="DT719" s="161"/>
      <c r="DU719" s="161"/>
      <c r="DV719" s="161"/>
      <c r="DW719" s="161"/>
      <c r="DX719" s="162"/>
    </row>
    <row r="720" spans="1:128" x14ac:dyDescent="0.2">
      <c r="A720" s="201" t="str">
        <f ca="1">Language!A$999</f>
        <v>Суммарные инвестиции, с НДС и пошлинами</v>
      </c>
      <c r="C720" s="178" t="str">
        <f t="shared" ref="C720:C726" ca="1" si="1313">CurName1</f>
        <v>тыс. руб.</v>
      </c>
      <c r="D720" s="158">
        <v>1</v>
      </c>
      <c r="F720" s="154" t="s">
        <v>693</v>
      </c>
      <c r="G720" s="194">
        <f t="shared" ref="G720:N720" si="1314">G665+G671+G685+G708+G700</f>
        <v>238599.6</v>
      </c>
      <c r="H720" s="194">
        <f t="shared" si="1314"/>
        <v>3000</v>
      </c>
      <c r="I720" s="194">
        <f t="shared" si="1314"/>
        <v>47000.4</v>
      </c>
      <c r="J720" s="194">
        <f t="shared" si="1314"/>
        <v>0</v>
      </c>
      <c r="K720" s="194">
        <f t="shared" si="1314"/>
        <v>0</v>
      </c>
      <c r="L720" s="194">
        <f t="shared" si="1314"/>
        <v>0</v>
      </c>
      <c r="M720" s="194">
        <f t="shared" si="1314"/>
        <v>0</v>
      </c>
      <c r="N720" s="194">
        <f t="shared" si="1314"/>
        <v>0</v>
      </c>
      <c r="O720" s="194">
        <f t="shared" ref="O720:AT720" si="1315">O665+O671+O685+O708+O700</f>
        <v>0</v>
      </c>
      <c r="P720" s="194">
        <f t="shared" si="1315"/>
        <v>0</v>
      </c>
      <c r="Q720" s="194">
        <f t="shared" si="1315"/>
        <v>0</v>
      </c>
      <c r="R720" s="194">
        <f t="shared" si="1315"/>
        <v>0</v>
      </c>
      <c r="S720" s="194">
        <f t="shared" si="1315"/>
        <v>0</v>
      </c>
      <c r="T720" s="194">
        <f t="shared" si="1315"/>
        <v>0</v>
      </c>
      <c r="U720" s="194">
        <f t="shared" si="1315"/>
        <v>0</v>
      </c>
      <c r="V720" s="194">
        <f t="shared" si="1315"/>
        <v>0</v>
      </c>
      <c r="W720" s="194">
        <f t="shared" si="1315"/>
        <v>0</v>
      </c>
      <c r="X720" s="194">
        <f t="shared" si="1315"/>
        <v>0</v>
      </c>
      <c r="Y720" s="194">
        <f t="shared" si="1315"/>
        <v>0</v>
      </c>
      <c r="Z720" s="194">
        <f t="shared" si="1315"/>
        <v>0</v>
      </c>
      <c r="AA720" s="194">
        <f t="shared" si="1315"/>
        <v>0</v>
      </c>
      <c r="AB720" s="194">
        <f t="shared" si="1315"/>
        <v>0</v>
      </c>
      <c r="AC720" s="194">
        <f t="shared" si="1315"/>
        <v>0</v>
      </c>
      <c r="AD720" s="194">
        <f t="shared" si="1315"/>
        <v>0</v>
      </c>
      <c r="AE720" s="194">
        <f t="shared" si="1315"/>
        <v>0</v>
      </c>
      <c r="AF720" s="194">
        <f t="shared" si="1315"/>
        <v>0</v>
      </c>
      <c r="AG720" s="194">
        <f t="shared" si="1315"/>
        <v>0</v>
      </c>
      <c r="AH720" s="194">
        <f t="shared" si="1315"/>
        <v>0</v>
      </c>
      <c r="AI720" s="194">
        <f t="shared" si="1315"/>
        <v>0</v>
      </c>
      <c r="AJ720" s="194">
        <f t="shared" si="1315"/>
        <v>0</v>
      </c>
      <c r="AK720" s="194">
        <f t="shared" si="1315"/>
        <v>0</v>
      </c>
      <c r="AL720" s="194">
        <f t="shared" si="1315"/>
        <v>0</v>
      </c>
      <c r="AM720" s="194">
        <f t="shared" si="1315"/>
        <v>0</v>
      </c>
      <c r="AN720" s="194">
        <f t="shared" si="1315"/>
        <v>0</v>
      </c>
      <c r="AO720" s="194">
        <f t="shared" si="1315"/>
        <v>0</v>
      </c>
      <c r="AP720" s="194">
        <f t="shared" si="1315"/>
        <v>0</v>
      </c>
      <c r="AQ720" s="194">
        <f t="shared" si="1315"/>
        <v>0</v>
      </c>
      <c r="AR720" s="194">
        <f t="shared" si="1315"/>
        <v>0</v>
      </c>
      <c r="AS720" s="194">
        <f t="shared" si="1315"/>
        <v>0</v>
      </c>
      <c r="AT720" s="194">
        <f t="shared" si="1315"/>
        <v>0</v>
      </c>
      <c r="AU720" s="194">
        <f t="shared" ref="AU720:BZ720" si="1316">AU665+AU671+AU685+AU708+AU700</f>
        <v>0</v>
      </c>
      <c r="AV720" s="194">
        <f t="shared" si="1316"/>
        <v>0</v>
      </c>
      <c r="AW720" s="194">
        <f t="shared" si="1316"/>
        <v>0</v>
      </c>
      <c r="AX720" s="194">
        <f t="shared" si="1316"/>
        <v>0</v>
      </c>
      <c r="AY720" s="194">
        <f t="shared" si="1316"/>
        <v>0</v>
      </c>
      <c r="AZ720" s="194">
        <f t="shared" si="1316"/>
        <v>0</v>
      </c>
      <c r="BA720" s="194">
        <f t="shared" si="1316"/>
        <v>0</v>
      </c>
      <c r="BB720" s="194">
        <f t="shared" si="1316"/>
        <v>0</v>
      </c>
      <c r="BC720" s="194">
        <f t="shared" si="1316"/>
        <v>0</v>
      </c>
      <c r="BD720" s="194">
        <f t="shared" si="1316"/>
        <v>0</v>
      </c>
      <c r="BE720" s="194">
        <f t="shared" si="1316"/>
        <v>0</v>
      </c>
      <c r="BF720" s="194">
        <f t="shared" si="1316"/>
        <v>0</v>
      </c>
      <c r="BG720" s="194">
        <f t="shared" si="1316"/>
        <v>0</v>
      </c>
      <c r="BH720" s="194">
        <f t="shared" si="1316"/>
        <v>0</v>
      </c>
      <c r="BI720" s="194">
        <f t="shared" si="1316"/>
        <v>0</v>
      </c>
      <c r="BJ720" s="194">
        <f t="shared" si="1316"/>
        <v>0</v>
      </c>
      <c r="BK720" s="194">
        <f t="shared" si="1316"/>
        <v>0</v>
      </c>
      <c r="BL720" s="194">
        <f t="shared" si="1316"/>
        <v>0</v>
      </c>
      <c r="BM720" s="194">
        <f t="shared" si="1316"/>
        <v>0</v>
      </c>
      <c r="BN720" s="194">
        <f t="shared" si="1316"/>
        <v>0</v>
      </c>
      <c r="BO720" s="194">
        <f t="shared" si="1316"/>
        <v>0</v>
      </c>
      <c r="BP720" s="194">
        <f t="shared" si="1316"/>
        <v>0</v>
      </c>
      <c r="BQ720" s="194">
        <f t="shared" si="1316"/>
        <v>0</v>
      </c>
      <c r="BR720" s="194">
        <f t="shared" si="1316"/>
        <v>0</v>
      </c>
      <c r="BS720" s="194">
        <f t="shared" si="1316"/>
        <v>0</v>
      </c>
      <c r="BT720" s="194">
        <f t="shared" si="1316"/>
        <v>0</v>
      </c>
      <c r="BU720" s="194">
        <f t="shared" si="1316"/>
        <v>0</v>
      </c>
      <c r="BV720" s="194">
        <f t="shared" si="1316"/>
        <v>0</v>
      </c>
      <c r="BW720" s="194">
        <f t="shared" si="1316"/>
        <v>0</v>
      </c>
      <c r="BX720" s="194">
        <f t="shared" si="1316"/>
        <v>0</v>
      </c>
      <c r="BY720" s="194">
        <f t="shared" si="1316"/>
        <v>0</v>
      </c>
      <c r="BZ720" s="194">
        <f t="shared" si="1316"/>
        <v>0</v>
      </c>
      <c r="CA720" s="194">
        <f t="shared" ref="CA720:DF720" si="1317">CA665+CA671+CA685+CA708+CA700</f>
        <v>0</v>
      </c>
      <c r="CB720" s="194">
        <f t="shared" si="1317"/>
        <v>0</v>
      </c>
      <c r="CC720" s="194">
        <f t="shared" si="1317"/>
        <v>0</v>
      </c>
      <c r="CD720" s="194">
        <f t="shared" si="1317"/>
        <v>0</v>
      </c>
      <c r="CE720" s="194">
        <f t="shared" si="1317"/>
        <v>0</v>
      </c>
      <c r="CF720" s="194">
        <f t="shared" si="1317"/>
        <v>0</v>
      </c>
      <c r="CG720" s="194">
        <f t="shared" si="1317"/>
        <v>0</v>
      </c>
      <c r="CH720" s="194">
        <f t="shared" si="1317"/>
        <v>0</v>
      </c>
      <c r="CI720" s="194">
        <f t="shared" si="1317"/>
        <v>0</v>
      </c>
      <c r="CJ720" s="194">
        <f t="shared" si="1317"/>
        <v>0</v>
      </c>
      <c r="CK720" s="194">
        <f t="shared" si="1317"/>
        <v>0</v>
      </c>
      <c r="CL720" s="194">
        <f t="shared" si="1317"/>
        <v>0</v>
      </c>
      <c r="CM720" s="194">
        <f t="shared" si="1317"/>
        <v>0</v>
      </c>
      <c r="CN720" s="194">
        <f t="shared" si="1317"/>
        <v>0</v>
      </c>
      <c r="CO720" s="194">
        <f t="shared" si="1317"/>
        <v>0</v>
      </c>
      <c r="CP720" s="194">
        <f t="shared" si="1317"/>
        <v>0</v>
      </c>
      <c r="CQ720" s="194">
        <f t="shared" si="1317"/>
        <v>0</v>
      </c>
      <c r="CR720" s="194">
        <f t="shared" si="1317"/>
        <v>0</v>
      </c>
      <c r="CS720" s="194">
        <f t="shared" si="1317"/>
        <v>0</v>
      </c>
      <c r="CT720" s="194">
        <f t="shared" si="1317"/>
        <v>0</v>
      </c>
      <c r="CU720" s="194">
        <f t="shared" si="1317"/>
        <v>0</v>
      </c>
      <c r="CV720" s="194">
        <f t="shared" si="1317"/>
        <v>0</v>
      </c>
      <c r="CW720" s="194">
        <f t="shared" si="1317"/>
        <v>0</v>
      </c>
      <c r="CX720" s="194">
        <f t="shared" si="1317"/>
        <v>0</v>
      </c>
      <c r="CY720" s="194">
        <f t="shared" si="1317"/>
        <v>0</v>
      </c>
      <c r="CZ720" s="194">
        <f t="shared" si="1317"/>
        <v>0</v>
      </c>
      <c r="DA720" s="194">
        <f t="shared" si="1317"/>
        <v>0</v>
      </c>
      <c r="DB720" s="194">
        <f t="shared" si="1317"/>
        <v>0</v>
      </c>
      <c r="DC720" s="194">
        <f t="shared" si="1317"/>
        <v>0</v>
      </c>
      <c r="DD720" s="194">
        <f t="shared" si="1317"/>
        <v>0</v>
      </c>
      <c r="DE720" s="194">
        <f t="shared" si="1317"/>
        <v>0</v>
      </c>
      <c r="DF720" s="194">
        <f t="shared" si="1317"/>
        <v>0</v>
      </c>
      <c r="DG720" s="194">
        <f t="shared" ref="DG720:DV720" si="1318">DG665+DG671+DG685+DG708+DG700</f>
        <v>0</v>
      </c>
      <c r="DH720" s="194">
        <f t="shared" si="1318"/>
        <v>0</v>
      </c>
      <c r="DI720" s="194">
        <f t="shared" si="1318"/>
        <v>0</v>
      </c>
      <c r="DJ720" s="194">
        <f t="shared" si="1318"/>
        <v>0</v>
      </c>
      <c r="DK720" s="194">
        <f t="shared" si="1318"/>
        <v>0</v>
      </c>
      <c r="DL720" s="194">
        <f t="shared" si="1318"/>
        <v>0</v>
      </c>
      <c r="DM720" s="194">
        <f t="shared" si="1318"/>
        <v>0</v>
      </c>
      <c r="DN720" s="194">
        <f t="shared" si="1318"/>
        <v>0</v>
      </c>
      <c r="DO720" s="194">
        <f t="shared" si="1318"/>
        <v>0</v>
      </c>
      <c r="DP720" s="194">
        <f t="shared" si="1318"/>
        <v>0</v>
      </c>
      <c r="DQ720" s="194">
        <f t="shared" si="1318"/>
        <v>0</v>
      </c>
      <c r="DR720" s="194">
        <f t="shared" si="1318"/>
        <v>0</v>
      </c>
      <c r="DS720" s="194">
        <f t="shared" si="1318"/>
        <v>0</v>
      </c>
      <c r="DT720" s="194">
        <f t="shared" si="1318"/>
        <v>0</v>
      </c>
      <c r="DU720" s="194">
        <f t="shared" si="1318"/>
        <v>0</v>
      </c>
      <c r="DV720" s="194">
        <f t="shared" si="1318"/>
        <v>0</v>
      </c>
      <c r="DW720" s="194"/>
      <c r="DX720" s="195">
        <f t="shared" ref="DX720:DX725" si="1319">SUM(G720:DW720)</f>
        <v>288600</v>
      </c>
    </row>
    <row r="721" spans="1:128" x14ac:dyDescent="0.2">
      <c r="A721" s="159" t="str">
        <f ca="1">Language!A$1000</f>
        <v>в том числе НДС</v>
      </c>
      <c r="C721" s="178" t="str">
        <f t="shared" ca="1" si="1313"/>
        <v>тыс. руб.</v>
      </c>
      <c r="D721" s="158">
        <v>1</v>
      </c>
      <c r="F721" s="154" t="s">
        <v>693</v>
      </c>
      <c r="G721" s="161">
        <f t="shared" ref="G721:N721" si="1320">G677+G692+G714+G706</f>
        <v>39766.6</v>
      </c>
      <c r="H721" s="161">
        <f t="shared" si="1320"/>
        <v>500</v>
      </c>
      <c r="I721" s="161">
        <f t="shared" si="1320"/>
        <v>7833.4000000000005</v>
      </c>
      <c r="J721" s="161">
        <f t="shared" si="1320"/>
        <v>0</v>
      </c>
      <c r="K721" s="161">
        <f t="shared" si="1320"/>
        <v>0</v>
      </c>
      <c r="L721" s="161">
        <f t="shared" si="1320"/>
        <v>0</v>
      </c>
      <c r="M721" s="161">
        <f t="shared" si="1320"/>
        <v>0</v>
      </c>
      <c r="N721" s="161">
        <f t="shared" si="1320"/>
        <v>0</v>
      </c>
      <c r="O721" s="161">
        <f t="shared" ref="O721:AT721" si="1321">O677+O692+O714+O706</f>
        <v>0</v>
      </c>
      <c r="P721" s="161">
        <f t="shared" si="1321"/>
        <v>0</v>
      </c>
      <c r="Q721" s="161">
        <f t="shared" si="1321"/>
        <v>0</v>
      </c>
      <c r="R721" s="161">
        <f t="shared" si="1321"/>
        <v>0</v>
      </c>
      <c r="S721" s="161">
        <f t="shared" si="1321"/>
        <v>0</v>
      </c>
      <c r="T721" s="161">
        <f t="shared" si="1321"/>
        <v>0</v>
      </c>
      <c r="U721" s="161">
        <f t="shared" si="1321"/>
        <v>0</v>
      </c>
      <c r="V721" s="161">
        <f t="shared" si="1321"/>
        <v>0</v>
      </c>
      <c r="W721" s="161">
        <f t="shared" si="1321"/>
        <v>0</v>
      </c>
      <c r="X721" s="161">
        <f t="shared" si="1321"/>
        <v>0</v>
      </c>
      <c r="Y721" s="161">
        <f t="shared" si="1321"/>
        <v>0</v>
      </c>
      <c r="Z721" s="161">
        <f t="shared" si="1321"/>
        <v>0</v>
      </c>
      <c r="AA721" s="161">
        <f t="shared" si="1321"/>
        <v>0</v>
      </c>
      <c r="AB721" s="161">
        <f t="shared" si="1321"/>
        <v>0</v>
      </c>
      <c r="AC721" s="161">
        <f t="shared" si="1321"/>
        <v>0</v>
      </c>
      <c r="AD721" s="161">
        <f t="shared" si="1321"/>
        <v>0</v>
      </c>
      <c r="AE721" s="161">
        <f t="shared" si="1321"/>
        <v>0</v>
      </c>
      <c r="AF721" s="161">
        <f t="shared" si="1321"/>
        <v>0</v>
      </c>
      <c r="AG721" s="161">
        <f t="shared" si="1321"/>
        <v>0</v>
      </c>
      <c r="AH721" s="161">
        <f t="shared" si="1321"/>
        <v>0</v>
      </c>
      <c r="AI721" s="161">
        <f t="shared" si="1321"/>
        <v>0</v>
      </c>
      <c r="AJ721" s="161">
        <f t="shared" si="1321"/>
        <v>0</v>
      </c>
      <c r="AK721" s="161">
        <f t="shared" si="1321"/>
        <v>0</v>
      </c>
      <c r="AL721" s="161">
        <f t="shared" si="1321"/>
        <v>0</v>
      </c>
      <c r="AM721" s="161">
        <f t="shared" si="1321"/>
        <v>0</v>
      </c>
      <c r="AN721" s="161">
        <f t="shared" si="1321"/>
        <v>0</v>
      </c>
      <c r="AO721" s="161">
        <f t="shared" si="1321"/>
        <v>0</v>
      </c>
      <c r="AP721" s="161">
        <f t="shared" si="1321"/>
        <v>0</v>
      </c>
      <c r="AQ721" s="161">
        <f t="shared" si="1321"/>
        <v>0</v>
      </c>
      <c r="AR721" s="161">
        <f t="shared" si="1321"/>
        <v>0</v>
      </c>
      <c r="AS721" s="161">
        <f t="shared" si="1321"/>
        <v>0</v>
      </c>
      <c r="AT721" s="161">
        <f t="shared" si="1321"/>
        <v>0</v>
      </c>
      <c r="AU721" s="161">
        <f t="shared" ref="AU721:BZ721" si="1322">AU677+AU692+AU714+AU706</f>
        <v>0</v>
      </c>
      <c r="AV721" s="161">
        <f t="shared" si="1322"/>
        <v>0</v>
      </c>
      <c r="AW721" s="161">
        <f t="shared" si="1322"/>
        <v>0</v>
      </c>
      <c r="AX721" s="161">
        <f t="shared" si="1322"/>
        <v>0</v>
      </c>
      <c r="AY721" s="161">
        <f t="shared" si="1322"/>
        <v>0</v>
      </c>
      <c r="AZ721" s="161">
        <f t="shared" si="1322"/>
        <v>0</v>
      </c>
      <c r="BA721" s="161">
        <f t="shared" si="1322"/>
        <v>0</v>
      </c>
      <c r="BB721" s="161">
        <f t="shared" si="1322"/>
        <v>0</v>
      </c>
      <c r="BC721" s="161">
        <f t="shared" si="1322"/>
        <v>0</v>
      </c>
      <c r="BD721" s="161">
        <f t="shared" si="1322"/>
        <v>0</v>
      </c>
      <c r="BE721" s="161">
        <f t="shared" si="1322"/>
        <v>0</v>
      </c>
      <c r="BF721" s="161">
        <f t="shared" si="1322"/>
        <v>0</v>
      </c>
      <c r="BG721" s="161">
        <f t="shared" si="1322"/>
        <v>0</v>
      </c>
      <c r="BH721" s="161">
        <f t="shared" si="1322"/>
        <v>0</v>
      </c>
      <c r="BI721" s="161">
        <f t="shared" si="1322"/>
        <v>0</v>
      </c>
      <c r="BJ721" s="161">
        <f t="shared" si="1322"/>
        <v>0</v>
      </c>
      <c r="BK721" s="161">
        <f t="shared" si="1322"/>
        <v>0</v>
      </c>
      <c r="BL721" s="161">
        <f t="shared" si="1322"/>
        <v>0</v>
      </c>
      <c r="BM721" s="161">
        <f t="shared" si="1322"/>
        <v>0</v>
      </c>
      <c r="BN721" s="161">
        <f t="shared" si="1322"/>
        <v>0</v>
      </c>
      <c r="BO721" s="161">
        <f t="shared" si="1322"/>
        <v>0</v>
      </c>
      <c r="BP721" s="161">
        <f t="shared" si="1322"/>
        <v>0</v>
      </c>
      <c r="BQ721" s="161">
        <f t="shared" si="1322"/>
        <v>0</v>
      </c>
      <c r="BR721" s="161">
        <f t="shared" si="1322"/>
        <v>0</v>
      </c>
      <c r="BS721" s="161">
        <f t="shared" si="1322"/>
        <v>0</v>
      </c>
      <c r="BT721" s="161">
        <f t="shared" si="1322"/>
        <v>0</v>
      </c>
      <c r="BU721" s="161">
        <f t="shared" si="1322"/>
        <v>0</v>
      </c>
      <c r="BV721" s="161">
        <f t="shared" si="1322"/>
        <v>0</v>
      </c>
      <c r="BW721" s="161">
        <f t="shared" si="1322"/>
        <v>0</v>
      </c>
      <c r="BX721" s="161">
        <f t="shared" si="1322"/>
        <v>0</v>
      </c>
      <c r="BY721" s="161">
        <f t="shared" si="1322"/>
        <v>0</v>
      </c>
      <c r="BZ721" s="161">
        <f t="shared" si="1322"/>
        <v>0</v>
      </c>
      <c r="CA721" s="161">
        <f t="shared" ref="CA721:DF721" si="1323">CA677+CA692+CA714+CA706</f>
        <v>0</v>
      </c>
      <c r="CB721" s="161">
        <f t="shared" si="1323"/>
        <v>0</v>
      </c>
      <c r="CC721" s="161">
        <f t="shared" si="1323"/>
        <v>0</v>
      </c>
      <c r="CD721" s="161">
        <f t="shared" si="1323"/>
        <v>0</v>
      </c>
      <c r="CE721" s="161">
        <f t="shared" si="1323"/>
        <v>0</v>
      </c>
      <c r="CF721" s="161">
        <f t="shared" si="1323"/>
        <v>0</v>
      </c>
      <c r="CG721" s="161">
        <f t="shared" si="1323"/>
        <v>0</v>
      </c>
      <c r="CH721" s="161">
        <f t="shared" si="1323"/>
        <v>0</v>
      </c>
      <c r="CI721" s="161">
        <f t="shared" si="1323"/>
        <v>0</v>
      </c>
      <c r="CJ721" s="161">
        <f t="shared" si="1323"/>
        <v>0</v>
      </c>
      <c r="CK721" s="161">
        <f t="shared" si="1323"/>
        <v>0</v>
      </c>
      <c r="CL721" s="161">
        <f t="shared" si="1323"/>
        <v>0</v>
      </c>
      <c r="CM721" s="161">
        <f t="shared" si="1323"/>
        <v>0</v>
      </c>
      <c r="CN721" s="161">
        <f t="shared" si="1323"/>
        <v>0</v>
      </c>
      <c r="CO721" s="161">
        <f t="shared" si="1323"/>
        <v>0</v>
      </c>
      <c r="CP721" s="161">
        <f t="shared" si="1323"/>
        <v>0</v>
      </c>
      <c r="CQ721" s="161">
        <f t="shared" si="1323"/>
        <v>0</v>
      </c>
      <c r="CR721" s="161">
        <f t="shared" si="1323"/>
        <v>0</v>
      </c>
      <c r="CS721" s="161">
        <f t="shared" si="1323"/>
        <v>0</v>
      </c>
      <c r="CT721" s="161">
        <f t="shared" si="1323"/>
        <v>0</v>
      </c>
      <c r="CU721" s="161">
        <f t="shared" si="1323"/>
        <v>0</v>
      </c>
      <c r="CV721" s="161">
        <f t="shared" si="1323"/>
        <v>0</v>
      </c>
      <c r="CW721" s="161">
        <f t="shared" si="1323"/>
        <v>0</v>
      </c>
      <c r="CX721" s="161">
        <f t="shared" si="1323"/>
        <v>0</v>
      </c>
      <c r="CY721" s="161">
        <f t="shared" si="1323"/>
        <v>0</v>
      </c>
      <c r="CZ721" s="161">
        <f t="shared" si="1323"/>
        <v>0</v>
      </c>
      <c r="DA721" s="161">
        <f t="shared" si="1323"/>
        <v>0</v>
      </c>
      <c r="DB721" s="161">
        <f t="shared" si="1323"/>
        <v>0</v>
      </c>
      <c r="DC721" s="161">
        <f t="shared" si="1323"/>
        <v>0</v>
      </c>
      <c r="DD721" s="161">
        <f t="shared" si="1323"/>
        <v>0</v>
      </c>
      <c r="DE721" s="161">
        <f t="shared" si="1323"/>
        <v>0</v>
      </c>
      <c r="DF721" s="161">
        <f t="shared" si="1323"/>
        <v>0</v>
      </c>
      <c r="DG721" s="161">
        <f t="shared" ref="DG721:DV721" si="1324">DG677+DG692+DG714+DG706</f>
        <v>0</v>
      </c>
      <c r="DH721" s="161">
        <f t="shared" si="1324"/>
        <v>0</v>
      </c>
      <c r="DI721" s="161">
        <f t="shared" si="1324"/>
        <v>0</v>
      </c>
      <c r="DJ721" s="161">
        <f t="shared" si="1324"/>
        <v>0</v>
      </c>
      <c r="DK721" s="161">
        <f t="shared" si="1324"/>
        <v>0</v>
      </c>
      <c r="DL721" s="161">
        <f t="shared" si="1324"/>
        <v>0</v>
      </c>
      <c r="DM721" s="161">
        <f t="shared" si="1324"/>
        <v>0</v>
      </c>
      <c r="DN721" s="161">
        <f t="shared" si="1324"/>
        <v>0</v>
      </c>
      <c r="DO721" s="161">
        <f t="shared" si="1324"/>
        <v>0</v>
      </c>
      <c r="DP721" s="161">
        <f t="shared" si="1324"/>
        <v>0</v>
      </c>
      <c r="DQ721" s="161">
        <f t="shared" si="1324"/>
        <v>0</v>
      </c>
      <c r="DR721" s="161">
        <f t="shared" si="1324"/>
        <v>0</v>
      </c>
      <c r="DS721" s="161">
        <f t="shared" si="1324"/>
        <v>0</v>
      </c>
      <c r="DT721" s="161">
        <f t="shared" si="1324"/>
        <v>0</v>
      </c>
      <c r="DU721" s="161">
        <f t="shared" si="1324"/>
        <v>0</v>
      </c>
      <c r="DV721" s="161">
        <f t="shared" si="1324"/>
        <v>0</v>
      </c>
      <c r="DW721" s="161"/>
      <c r="DX721" s="162">
        <f t="shared" si="1319"/>
        <v>48100</v>
      </c>
    </row>
    <row r="722" spans="1:128" x14ac:dyDescent="0.2">
      <c r="A722" s="201" t="str">
        <f ca="1">Language!A$1001</f>
        <v>Ранее осуществленные инвестиции, с НДС</v>
      </c>
      <c r="C722" s="178" t="str">
        <f t="shared" ca="1" si="1313"/>
        <v>тыс. руб.</v>
      </c>
      <c r="D722" s="158">
        <v>1</v>
      </c>
      <c r="F722" s="6" t="s">
        <v>2962</v>
      </c>
      <c r="G722" s="161">
        <f t="shared" ref="G722:N722" si="1325">G723+G724</f>
        <v>0</v>
      </c>
      <c r="H722" s="161">
        <f t="shared" si="1325"/>
        <v>0</v>
      </c>
      <c r="I722" s="161">
        <f t="shared" si="1325"/>
        <v>0</v>
      </c>
      <c r="J722" s="161">
        <f t="shared" si="1325"/>
        <v>0</v>
      </c>
      <c r="K722" s="161">
        <f t="shared" si="1325"/>
        <v>0</v>
      </c>
      <c r="L722" s="161">
        <f t="shared" si="1325"/>
        <v>0</v>
      </c>
      <c r="M722" s="161">
        <f t="shared" si="1325"/>
        <v>0</v>
      </c>
      <c r="N722" s="161">
        <f t="shared" si="1325"/>
        <v>0</v>
      </c>
      <c r="O722" s="161">
        <f t="shared" ref="O722:AT722" si="1326">O723+O724</f>
        <v>0</v>
      </c>
      <c r="P722" s="161">
        <f t="shared" si="1326"/>
        <v>0</v>
      </c>
      <c r="Q722" s="161">
        <f t="shared" si="1326"/>
        <v>0</v>
      </c>
      <c r="R722" s="161">
        <f t="shared" si="1326"/>
        <v>0</v>
      </c>
      <c r="S722" s="161">
        <f t="shared" si="1326"/>
        <v>0</v>
      </c>
      <c r="T722" s="161">
        <f t="shared" si="1326"/>
        <v>0</v>
      </c>
      <c r="U722" s="161">
        <f t="shared" si="1326"/>
        <v>0</v>
      </c>
      <c r="V722" s="161">
        <f t="shared" si="1326"/>
        <v>0</v>
      </c>
      <c r="W722" s="161">
        <f t="shared" si="1326"/>
        <v>0</v>
      </c>
      <c r="X722" s="161">
        <f t="shared" si="1326"/>
        <v>0</v>
      </c>
      <c r="Y722" s="161">
        <f t="shared" si="1326"/>
        <v>0</v>
      </c>
      <c r="Z722" s="161">
        <f t="shared" si="1326"/>
        <v>0</v>
      </c>
      <c r="AA722" s="161">
        <f t="shared" si="1326"/>
        <v>0</v>
      </c>
      <c r="AB722" s="161">
        <f t="shared" si="1326"/>
        <v>0</v>
      </c>
      <c r="AC722" s="161">
        <f t="shared" si="1326"/>
        <v>0</v>
      </c>
      <c r="AD722" s="161">
        <f t="shared" si="1326"/>
        <v>0</v>
      </c>
      <c r="AE722" s="161">
        <f t="shared" si="1326"/>
        <v>0</v>
      </c>
      <c r="AF722" s="161">
        <f t="shared" si="1326"/>
        <v>0</v>
      </c>
      <c r="AG722" s="161">
        <f t="shared" si="1326"/>
        <v>0</v>
      </c>
      <c r="AH722" s="161">
        <f t="shared" si="1326"/>
        <v>0</v>
      </c>
      <c r="AI722" s="161">
        <f t="shared" si="1326"/>
        <v>0</v>
      </c>
      <c r="AJ722" s="161">
        <f t="shared" si="1326"/>
        <v>0</v>
      </c>
      <c r="AK722" s="161">
        <f t="shared" si="1326"/>
        <v>0</v>
      </c>
      <c r="AL722" s="161">
        <f t="shared" si="1326"/>
        <v>0</v>
      </c>
      <c r="AM722" s="161">
        <f t="shared" si="1326"/>
        <v>0</v>
      </c>
      <c r="AN722" s="161">
        <f t="shared" si="1326"/>
        <v>0</v>
      </c>
      <c r="AO722" s="161">
        <f t="shared" si="1326"/>
        <v>0</v>
      </c>
      <c r="AP722" s="161">
        <f t="shared" si="1326"/>
        <v>0</v>
      </c>
      <c r="AQ722" s="161">
        <f t="shared" si="1326"/>
        <v>0</v>
      </c>
      <c r="AR722" s="161">
        <f t="shared" si="1326"/>
        <v>0</v>
      </c>
      <c r="AS722" s="161">
        <f t="shared" si="1326"/>
        <v>0</v>
      </c>
      <c r="AT722" s="161">
        <f t="shared" si="1326"/>
        <v>0</v>
      </c>
      <c r="AU722" s="161">
        <f t="shared" ref="AU722:BZ722" si="1327">AU723+AU724</f>
        <v>0</v>
      </c>
      <c r="AV722" s="161">
        <f t="shared" si="1327"/>
        <v>0</v>
      </c>
      <c r="AW722" s="161">
        <f t="shared" si="1327"/>
        <v>0</v>
      </c>
      <c r="AX722" s="161">
        <f t="shared" si="1327"/>
        <v>0</v>
      </c>
      <c r="AY722" s="161">
        <f t="shared" si="1327"/>
        <v>0</v>
      </c>
      <c r="AZ722" s="161">
        <f t="shared" si="1327"/>
        <v>0</v>
      </c>
      <c r="BA722" s="161">
        <f t="shared" si="1327"/>
        <v>0</v>
      </c>
      <c r="BB722" s="161">
        <f t="shared" si="1327"/>
        <v>0</v>
      </c>
      <c r="BC722" s="161">
        <f t="shared" si="1327"/>
        <v>0</v>
      </c>
      <c r="BD722" s="161">
        <f t="shared" si="1327"/>
        <v>0</v>
      </c>
      <c r="BE722" s="161">
        <f t="shared" si="1327"/>
        <v>0</v>
      </c>
      <c r="BF722" s="161">
        <f t="shared" si="1327"/>
        <v>0</v>
      </c>
      <c r="BG722" s="161">
        <f t="shared" si="1327"/>
        <v>0</v>
      </c>
      <c r="BH722" s="161">
        <f t="shared" si="1327"/>
        <v>0</v>
      </c>
      <c r="BI722" s="161">
        <f t="shared" si="1327"/>
        <v>0</v>
      </c>
      <c r="BJ722" s="161">
        <f t="shared" si="1327"/>
        <v>0</v>
      </c>
      <c r="BK722" s="161">
        <f t="shared" si="1327"/>
        <v>0</v>
      </c>
      <c r="BL722" s="161">
        <f t="shared" si="1327"/>
        <v>0</v>
      </c>
      <c r="BM722" s="161">
        <f t="shared" si="1327"/>
        <v>0</v>
      </c>
      <c r="BN722" s="161">
        <f t="shared" si="1327"/>
        <v>0</v>
      </c>
      <c r="BO722" s="161">
        <f t="shared" si="1327"/>
        <v>0</v>
      </c>
      <c r="BP722" s="161">
        <f t="shared" si="1327"/>
        <v>0</v>
      </c>
      <c r="BQ722" s="161">
        <f t="shared" si="1327"/>
        <v>0</v>
      </c>
      <c r="BR722" s="161">
        <f t="shared" si="1327"/>
        <v>0</v>
      </c>
      <c r="BS722" s="161">
        <f t="shared" si="1327"/>
        <v>0</v>
      </c>
      <c r="BT722" s="161">
        <f t="shared" si="1327"/>
        <v>0</v>
      </c>
      <c r="BU722" s="161">
        <f t="shared" si="1327"/>
        <v>0</v>
      </c>
      <c r="BV722" s="161">
        <f t="shared" si="1327"/>
        <v>0</v>
      </c>
      <c r="BW722" s="161">
        <f t="shared" si="1327"/>
        <v>0</v>
      </c>
      <c r="BX722" s="161">
        <f t="shared" si="1327"/>
        <v>0</v>
      </c>
      <c r="BY722" s="161">
        <f t="shared" si="1327"/>
        <v>0</v>
      </c>
      <c r="BZ722" s="161">
        <f t="shared" si="1327"/>
        <v>0</v>
      </c>
      <c r="CA722" s="161">
        <f t="shared" ref="CA722:DF722" si="1328">CA723+CA724</f>
        <v>0</v>
      </c>
      <c r="CB722" s="161">
        <f t="shared" si="1328"/>
        <v>0</v>
      </c>
      <c r="CC722" s="161">
        <f t="shared" si="1328"/>
        <v>0</v>
      </c>
      <c r="CD722" s="161">
        <f t="shared" si="1328"/>
        <v>0</v>
      </c>
      <c r="CE722" s="161">
        <f t="shared" si="1328"/>
        <v>0</v>
      </c>
      <c r="CF722" s="161">
        <f t="shared" si="1328"/>
        <v>0</v>
      </c>
      <c r="CG722" s="161">
        <f t="shared" si="1328"/>
        <v>0</v>
      </c>
      <c r="CH722" s="161">
        <f t="shared" si="1328"/>
        <v>0</v>
      </c>
      <c r="CI722" s="161">
        <f t="shared" si="1328"/>
        <v>0</v>
      </c>
      <c r="CJ722" s="161">
        <f t="shared" si="1328"/>
        <v>0</v>
      </c>
      <c r="CK722" s="161">
        <f t="shared" si="1328"/>
        <v>0</v>
      </c>
      <c r="CL722" s="161">
        <f t="shared" si="1328"/>
        <v>0</v>
      </c>
      <c r="CM722" s="161">
        <f t="shared" si="1328"/>
        <v>0</v>
      </c>
      <c r="CN722" s="161">
        <f t="shared" si="1328"/>
        <v>0</v>
      </c>
      <c r="CO722" s="161">
        <f t="shared" si="1328"/>
        <v>0</v>
      </c>
      <c r="CP722" s="161">
        <f t="shared" si="1328"/>
        <v>0</v>
      </c>
      <c r="CQ722" s="161">
        <f t="shared" si="1328"/>
        <v>0</v>
      </c>
      <c r="CR722" s="161">
        <f t="shared" si="1328"/>
        <v>0</v>
      </c>
      <c r="CS722" s="161">
        <f t="shared" si="1328"/>
        <v>0</v>
      </c>
      <c r="CT722" s="161">
        <f t="shared" si="1328"/>
        <v>0</v>
      </c>
      <c r="CU722" s="161">
        <f t="shared" si="1328"/>
        <v>0</v>
      </c>
      <c r="CV722" s="161">
        <f t="shared" si="1328"/>
        <v>0</v>
      </c>
      <c r="CW722" s="161">
        <f t="shared" si="1328"/>
        <v>0</v>
      </c>
      <c r="CX722" s="161">
        <f t="shared" si="1328"/>
        <v>0</v>
      </c>
      <c r="CY722" s="161">
        <f t="shared" si="1328"/>
        <v>0</v>
      </c>
      <c r="CZ722" s="161">
        <f t="shared" si="1328"/>
        <v>0</v>
      </c>
      <c r="DA722" s="161">
        <f t="shared" si="1328"/>
        <v>0</v>
      </c>
      <c r="DB722" s="161">
        <f t="shared" si="1328"/>
        <v>0</v>
      </c>
      <c r="DC722" s="161">
        <f t="shared" si="1328"/>
        <v>0</v>
      </c>
      <c r="DD722" s="161">
        <f t="shared" si="1328"/>
        <v>0</v>
      </c>
      <c r="DE722" s="161">
        <f t="shared" si="1328"/>
        <v>0</v>
      </c>
      <c r="DF722" s="161">
        <f t="shared" si="1328"/>
        <v>0</v>
      </c>
      <c r="DG722" s="161">
        <f t="shared" ref="DG722:DV722" si="1329">DG723+DG724</f>
        <v>0</v>
      </c>
      <c r="DH722" s="161">
        <f t="shared" si="1329"/>
        <v>0</v>
      </c>
      <c r="DI722" s="161">
        <f t="shared" si="1329"/>
        <v>0</v>
      </c>
      <c r="DJ722" s="161">
        <f t="shared" si="1329"/>
        <v>0</v>
      </c>
      <c r="DK722" s="161">
        <f t="shared" si="1329"/>
        <v>0</v>
      </c>
      <c r="DL722" s="161">
        <f t="shared" si="1329"/>
        <v>0</v>
      </c>
      <c r="DM722" s="161">
        <f t="shared" si="1329"/>
        <v>0</v>
      </c>
      <c r="DN722" s="161">
        <f t="shared" si="1329"/>
        <v>0</v>
      </c>
      <c r="DO722" s="161">
        <f t="shared" si="1329"/>
        <v>0</v>
      </c>
      <c r="DP722" s="161">
        <f t="shared" si="1329"/>
        <v>0</v>
      </c>
      <c r="DQ722" s="161">
        <f t="shared" si="1329"/>
        <v>0</v>
      </c>
      <c r="DR722" s="161">
        <f t="shared" si="1329"/>
        <v>0</v>
      </c>
      <c r="DS722" s="161">
        <f t="shared" si="1329"/>
        <v>0</v>
      </c>
      <c r="DT722" s="161">
        <f t="shared" si="1329"/>
        <v>0</v>
      </c>
      <c r="DU722" s="161">
        <f t="shared" si="1329"/>
        <v>0</v>
      </c>
      <c r="DV722" s="161">
        <f t="shared" si="1329"/>
        <v>0</v>
      </c>
      <c r="DX722" s="162">
        <f t="shared" si="1319"/>
        <v>0</v>
      </c>
    </row>
    <row r="723" spans="1:128" x14ac:dyDescent="0.2">
      <c r="A723" s="159" t="str">
        <f ca="1">Language!A$1002</f>
        <v>в том числе НДС</v>
      </c>
      <c r="C723" s="178" t="str">
        <f t="shared" ca="1" si="1313"/>
        <v>тыс. руб.</v>
      </c>
      <c r="D723" s="158">
        <v>1</v>
      </c>
      <c r="F723" s="6" t="s">
        <v>3160</v>
      </c>
      <c r="G723" s="161">
        <f t="shared" ref="G723:AL723" si="1330">SUM(G$594,G$624)</f>
        <v>0</v>
      </c>
      <c r="H723" s="161">
        <f t="shared" si="1330"/>
        <v>0</v>
      </c>
      <c r="I723" s="161">
        <f t="shared" si="1330"/>
        <v>0</v>
      </c>
      <c r="J723" s="161">
        <f t="shared" si="1330"/>
        <v>0</v>
      </c>
      <c r="K723" s="161">
        <f t="shared" si="1330"/>
        <v>0</v>
      </c>
      <c r="L723" s="161">
        <f t="shared" si="1330"/>
        <v>0</v>
      </c>
      <c r="M723" s="161">
        <f t="shared" si="1330"/>
        <v>0</v>
      </c>
      <c r="N723" s="161">
        <f t="shared" si="1330"/>
        <v>0</v>
      </c>
      <c r="O723" s="161">
        <f t="shared" si="1330"/>
        <v>0</v>
      </c>
      <c r="P723" s="161">
        <f t="shared" si="1330"/>
        <v>0</v>
      </c>
      <c r="Q723" s="161">
        <f t="shared" si="1330"/>
        <v>0</v>
      </c>
      <c r="R723" s="161">
        <f t="shared" si="1330"/>
        <v>0</v>
      </c>
      <c r="S723" s="161">
        <f t="shared" si="1330"/>
        <v>0</v>
      </c>
      <c r="T723" s="161">
        <f t="shared" si="1330"/>
        <v>0</v>
      </c>
      <c r="U723" s="161">
        <f t="shared" si="1330"/>
        <v>0</v>
      </c>
      <c r="V723" s="161">
        <f t="shared" si="1330"/>
        <v>0</v>
      </c>
      <c r="W723" s="161">
        <f t="shared" si="1330"/>
        <v>0</v>
      </c>
      <c r="X723" s="161">
        <f t="shared" si="1330"/>
        <v>0</v>
      </c>
      <c r="Y723" s="161">
        <f t="shared" si="1330"/>
        <v>0</v>
      </c>
      <c r="Z723" s="161">
        <f t="shared" si="1330"/>
        <v>0</v>
      </c>
      <c r="AA723" s="161">
        <f t="shared" si="1330"/>
        <v>0</v>
      </c>
      <c r="AB723" s="161">
        <f t="shared" si="1330"/>
        <v>0</v>
      </c>
      <c r="AC723" s="161">
        <f t="shared" si="1330"/>
        <v>0</v>
      </c>
      <c r="AD723" s="161">
        <f t="shared" si="1330"/>
        <v>0</v>
      </c>
      <c r="AE723" s="161">
        <f t="shared" si="1330"/>
        <v>0</v>
      </c>
      <c r="AF723" s="161">
        <f t="shared" si="1330"/>
        <v>0</v>
      </c>
      <c r="AG723" s="161">
        <f t="shared" si="1330"/>
        <v>0</v>
      </c>
      <c r="AH723" s="161">
        <f t="shared" si="1330"/>
        <v>0</v>
      </c>
      <c r="AI723" s="161">
        <f t="shared" si="1330"/>
        <v>0</v>
      </c>
      <c r="AJ723" s="161">
        <f t="shared" si="1330"/>
        <v>0</v>
      </c>
      <c r="AK723" s="161">
        <f t="shared" si="1330"/>
        <v>0</v>
      </c>
      <c r="AL723" s="161">
        <f t="shared" si="1330"/>
        <v>0</v>
      </c>
      <c r="AM723" s="161">
        <f t="shared" ref="AM723:BR723" si="1331">SUM(AM$594,AM$624)</f>
        <v>0</v>
      </c>
      <c r="AN723" s="161">
        <f t="shared" si="1331"/>
        <v>0</v>
      </c>
      <c r="AO723" s="161">
        <f t="shared" si="1331"/>
        <v>0</v>
      </c>
      <c r="AP723" s="161">
        <f t="shared" si="1331"/>
        <v>0</v>
      </c>
      <c r="AQ723" s="161">
        <f t="shared" si="1331"/>
        <v>0</v>
      </c>
      <c r="AR723" s="161">
        <f t="shared" si="1331"/>
        <v>0</v>
      </c>
      <c r="AS723" s="161">
        <f t="shared" si="1331"/>
        <v>0</v>
      </c>
      <c r="AT723" s="161">
        <f t="shared" si="1331"/>
        <v>0</v>
      </c>
      <c r="AU723" s="161">
        <f t="shared" si="1331"/>
        <v>0</v>
      </c>
      <c r="AV723" s="161">
        <f t="shared" si="1331"/>
        <v>0</v>
      </c>
      <c r="AW723" s="161">
        <f t="shared" si="1331"/>
        <v>0</v>
      </c>
      <c r="AX723" s="161">
        <f t="shared" si="1331"/>
        <v>0</v>
      </c>
      <c r="AY723" s="161">
        <f t="shared" si="1331"/>
        <v>0</v>
      </c>
      <c r="AZ723" s="161">
        <f t="shared" si="1331"/>
        <v>0</v>
      </c>
      <c r="BA723" s="161">
        <f t="shared" si="1331"/>
        <v>0</v>
      </c>
      <c r="BB723" s="161">
        <f t="shared" si="1331"/>
        <v>0</v>
      </c>
      <c r="BC723" s="161">
        <f t="shared" si="1331"/>
        <v>0</v>
      </c>
      <c r="BD723" s="161">
        <f t="shared" si="1331"/>
        <v>0</v>
      </c>
      <c r="BE723" s="161">
        <f t="shared" si="1331"/>
        <v>0</v>
      </c>
      <c r="BF723" s="161">
        <f t="shared" si="1331"/>
        <v>0</v>
      </c>
      <c r="BG723" s="161">
        <f t="shared" si="1331"/>
        <v>0</v>
      </c>
      <c r="BH723" s="161">
        <f t="shared" si="1331"/>
        <v>0</v>
      </c>
      <c r="BI723" s="161">
        <f t="shared" si="1331"/>
        <v>0</v>
      </c>
      <c r="BJ723" s="161">
        <f t="shared" si="1331"/>
        <v>0</v>
      </c>
      <c r="BK723" s="161">
        <f t="shared" si="1331"/>
        <v>0</v>
      </c>
      <c r="BL723" s="161">
        <f t="shared" si="1331"/>
        <v>0</v>
      </c>
      <c r="BM723" s="161">
        <f t="shared" si="1331"/>
        <v>0</v>
      </c>
      <c r="BN723" s="161">
        <f t="shared" si="1331"/>
        <v>0</v>
      </c>
      <c r="BO723" s="161">
        <f t="shared" si="1331"/>
        <v>0</v>
      </c>
      <c r="BP723" s="161">
        <f t="shared" si="1331"/>
        <v>0</v>
      </c>
      <c r="BQ723" s="161">
        <f t="shared" si="1331"/>
        <v>0</v>
      </c>
      <c r="BR723" s="161">
        <f t="shared" si="1331"/>
        <v>0</v>
      </c>
      <c r="BS723" s="161">
        <f t="shared" ref="BS723:CX723" si="1332">SUM(BS$594,BS$624)</f>
        <v>0</v>
      </c>
      <c r="BT723" s="161">
        <f t="shared" si="1332"/>
        <v>0</v>
      </c>
      <c r="BU723" s="161">
        <f t="shared" si="1332"/>
        <v>0</v>
      </c>
      <c r="BV723" s="161">
        <f t="shared" si="1332"/>
        <v>0</v>
      </c>
      <c r="BW723" s="161">
        <f t="shared" si="1332"/>
        <v>0</v>
      </c>
      <c r="BX723" s="161">
        <f t="shared" si="1332"/>
        <v>0</v>
      </c>
      <c r="BY723" s="161">
        <f t="shared" si="1332"/>
        <v>0</v>
      </c>
      <c r="BZ723" s="161">
        <f t="shared" si="1332"/>
        <v>0</v>
      </c>
      <c r="CA723" s="161">
        <f t="shared" si="1332"/>
        <v>0</v>
      </c>
      <c r="CB723" s="161">
        <f t="shared" si="1332"/>
        <v>0</v>
      </c>
      <c r="CC723" s="161">
        <f t="shared" si="1332"/>
        <v>0</v>
      </c>
      <c r="CD723" s="161">
        <f t="shared" si="1332"/>
        <v>0</v>
      </c>
      <c r="CE723" s="161">
        <f t="shared" si="1332"/>
        <v>0</v>
      </c>
      <c r="CF723" s="161">
        <f t="shared" si="1332"/>
        <v>0</v>
      </c>
      <c r="CG723" s="161">
        <f t="shared" si="1332"/>
        <v>0</v>
      </c>
      <c r="CH723" s="161">
        <f t="shared" si="1332"/>
        <v>0</v>
      </c>
      <c r="CI723" s="161">
        <f t="shared" si="1332"/>
        <v>0</v>
      </c>
      <c r="CJ723" s="161">
        <f t="shared" si="1332"/>
        <v>0</v>
      </c>
      <c r="CK723" s="161">
        <f t="shared" si="1332"/>
        <v>0</v>
      </c>
      <c r="CL723" s="161">
        <f t="shared" si="1332"/>
        <v>0</v>
      </c>
      <c r="CM723" s="161">
        <f t="shared" si="1332"/>
        <v>0</v>
      </c>
      <c r="CN723" s="161">
        <f t="shared" si="1332"/>
        <v>0</v>
      </c>
      <c r="CO723" s="161">
        <f t="shared" si="1332"/>
        <v>0</v>
      </c>
      <c r="CP723" s="161">
        <f t="shared" si="1332"/>
        <v>0</v>
      </c>
      <c r="CQ723" s="161">
        <f t="shared" si="1332"/>
        <v>0</v>
      </c>
      <c r="CR723" s="161">
        <f t="shared" si="1332"/>
        <v>0</v>
      </c>
      <c r="CS723" s="161">
        <f t="shared" si="1332"/>
        <v>0</v>
      </c>
      <c r="CT723" s="161">
        <f t="shared" si="1332"/>
        <v>0</v>
      </c>
      <c r="CU723" s="161">
        <f t="shared" si="1332"/>
        <v>0</v>
      </c>
      <c r="CV723" s="161">
        <f t="shared" si="1332"/>
        <v>0</v>
      </c>
      <c r="CW723" s="161">
        <f t="shared" si="1332"/>
        <v>0</v>
      </c>
      <c r="CX723" s="161">
        <f t="shared" si="1332"/>
        <v>0</v>
      </c>
      <c r="CY723" s="161">
        <f t="shared" ref="CY723:DV723" si="1333">SUM(CY$594,CY$624)</f>
        <v>0</v>
      </c>
      <c r="CZ723" s="161">
        <f t="shared" si="1333"/>
        <v>0</v>
      </c>
      <c r="DA723" s="161">
        <f t="shared" si="1333"/>
        <v>0</v>
      </c>
      <c r="DB723" s="161">
        <f t="shared" si="1333"/>
        <v>0</v>
      </c>
      <c r="DC723" s="161">
        <f t="shared" si="1333"/>
        <v>0</v>
      </c>
      <c r="DD723" s="161">
        <f t="shared" si="1333"/>
        <v>0</v>
      </c>
      <c r="DE723" s="161">
        <f t="shared" si="1333"/>
        <v>0</v>
      </c>
      <c r="DF723" s="161">
        <f t="shared" si="1333"/>
        <v>0</v>
      </c>
      <c r="DG723" s="161">
        <f t="shared" si="1333"/>
        <v>0</v>
      </c>
      <c r="DH723" s="161">
        <f t="shared" si="1333"/>
        <v>0</v>
      </c>
      <c r="DI723" s="161">
        <f t="shared" si="1333"/>
        <v>0</v>
      </c>
      <c r="DJ723" s="161">
        <f t="shared" si="1333"/>
        <v>0</v>
      </c>
      <c r="DK723" s="161">
        <f t="shared" si="1333"/>
        <v>0</v>
      </c>
      <c r="DL723" s="161">
        <f t="shared" si="1333"/>
        <v>0</v>
      </c>
      <c r="DM723" s="161">
        <f t="shared" si="1333"/>
        <v>0</v>
      </c>
      <c r="DN723" s="161">
        <f t="shared" si="1333"/>
        <v>0</v>
      </c>
      <c r="DO723" s="161">
        <f t="shared" si="1333"/>
        <v>0</v>
      </c>
      <c r="DP723" s="161">
        <f t="shared" si="1333"/>
        <v>0</v>
      </c>
      <c r="DQ723" s="161">
        <f t="shared" si="1333"/>
        <v>0</v>
      </c>
      <c r="DR723" s="161">
        <f t="shared" si="1333"/>
        <v>0</v>
      </c>
      <c r="DS723" s="161">
        <f t="shared" si="1333"/>
        <v>0</v>
      </c>
      <c r="DT723" s="161">
        <f t="shared" si="1333"/>
        <v>0</v>
      </c>
      <c r="DU723" s="161">
        <f t="shared" si="1333"/>
        <v>0</v>
      </c>
      <c r="DV723" s="161">
        <f t="shared" si="1333"/>
        <v>0</v>
      </c>
      <c r="DW723" s="161"/>
      <c r="DX723" s="162">
        <f t="shared" si="1319"/>
        <v>0</v>
      </c>
    </row>
    <row r="724" spans="1:128" x14ac:dyDescent="0.2">
      <c r="A724" s="159" t="str">
        <f ca="1">Language!A$1003</f>
        <v>ранее осуществленные инвестиции, без НДС</v>
      </c>
      <c r="C724" s="178" t="str">
        <f t="shared" ca="1" si="1313"/>
        <v>тыс. руб.</v>
      </c>
      <c r="D724" s="158">
        <v>1</v>
      </c>
      <c r="F724" s="6" t="s">
        <v>3161</v>
      </c>
      <c r="G724" s="161">
        <f t="shared" ref="G724:AL724" si="1334">SUM(G$593,G$623,G$651)</f>
        <v>0</v>
      </c>
      <c r="H724" s="161">
        <f t="shared" si="1334"/>
        <v>0</v>
      </c>
      <c r="I724" s="161">
        <f t="shared" si="1334"/>
        <v>0</v>
      </c>
      <c r="J724" s="161">
        <f t="shared" si="1334"/>
        <v>0</v>
      </c>
      <c r="K724" s="161">
        <f t="shared" si="1334"/>
        <v>0</v>
      </c>
      <c r="L724" s="161">
        <f t="shared" si="1334"/>
        <v>0</v>
      </c>
      <c r="M724" s="161">
        <f t="shared" si="1334"/>
        <v>0</v>
      </c>
      <c r="N724" s="161">
        <f t="shared" si="1334"/>
        <v>0</v>
      </c>
      <c r="O724" s="161">
        <f t="shared" si="1334"/>
        <v>0</v>
      </c>
      <c r="P724" s="161">
        <f t="shared" si="1334"/>
        <v>0</v>
      </c>
      <c r="Q724" s="161">
        <f t="shared" si="1334"/>
        <v>0</v>
      </c>
      <c r="R724" s="161">
        <f t="shared" si="1334"/>
        <v>0</v>
      </c>
      <c r="S724" s="161">
        <f t="shared" si="1334"/>
        <v>0</v>
      </c>
      <c r="T724" s="161">
        <f t="shared" si="1334"/>
        <v>0</v>
      </c>
      <c r="U724" s="161">
        <f t="shared" si="1334"/>
        <v>0</v>
      </c>
      <c r="V724" s="161">
        <f t="shared" si="1334"/>
        <v>0</v>
      </c>
      <c r="W724" s="161">
        <f t="shared" si="1334"/>
        <v>0</v>
      </c>
      <c r="X724" s="161">
        <f t="shared" si="1334"/>
        <v>0</v>
      </c>
      <c r="Y724" s="161">
        <f t="shared" si="1334"/>
        <v>0</v>
      </c>
      <c r="Z724" s="161">
        <f t="shared" si="1334"/>
        <v>0</v>
      </c>
      <c r="AA724" s="161">
        <f t="shared" si="1334"/>
        <v>0</v>
      </c>
      <c r="AB724" s="161">
        <f t="shared" si="1334"/>
        <v>0</v>
      </c>
      <c r="AC724" s="161">
        <f t="shared" si="1334"/>
        <v>0</v>
      </c>
      <c r="AD724" s="161">
        <f t="shared" si="1334"/>
        <v>0</v>
      </c>
      <c r="AE724" s="161">
        <f t="shared" si="1334"/>
        <v>0</v>
      </c>
      <c r="AF724" s="161">
        <f t="shared" si="1334"/>
        <v>0</v>
      </c>
      <c r="AG724" s="161">
        <f t="shared" si="1334"/>
        <v>0</v>
      </c>
      <c r="AH724" s="161">
        <f t="shared" si="1334"/>
        <v>0</v>
      </c>
      <c r="AI724" s="161">
        <f t="shared" si="1334"/>
        <v>0</v>
      </c>
      <c r="AJ724" s="161">
        <f t="shared" si="1334"/>
        <v>0</v>
      </c>
      <c r="AK724" s="161">
        <f t="shared" si="1334"/>
        <v>0</v>
      </c>
      <c r="AL724" s="161">
        <f t="shared" si="1334"/>
        <v>0</v>
      </c>
      <c r="AM724" s="161">
        <f t="shared" ref="AM724:BR724" si="1335">SUM(AM$593,AM$623,AM$651)</f>
        <v>0</v>
      </c>
      <c r="AN724" s="161">
        <f t="shared" si="1335"/>
        <v>0</v>
      </c>
      <c r="AO724" s="161">
        <f t="shared" si="1335"/>
        <v>0</v>
      </c>
      <c r="AP724" s="161">
        <f t="shared" si="1335"/>
        <v>0</v>
      </c>
      <c r="AQ724" s="161">
        <f t="shared" si="1335"/>
        <v>0</v>
      </c>
      <c r="AR724" s="161">
        <f t="shared" si="1335"/>
        <v>0</v>
      </c>
      <c r="AS724" s="161">
        <f t="shared" si="1335"/>
        <v>0</v>
      </c>
      <c r="AT724" s="161">
        <f t="shared" si="1335"/>
        <v>0</v>
      </c>
      <c r="AU724" s="161">
        <f t="shared" si="1335"/>
        <v>0</v>
      </c>
      <c r="AV724" s="161">
        <f t="shared" si="1335"/>
        <v>0</v>
      </c>
      <c r="AW724" s="161">
        <f t="shared" si="1335"/>
        <v>0</v>
      </c>
      <c r="AX724" s="161">
        <f t="shared" si="1335"/>
        <v>0</v>
      </c>
      <c r="AY724" s="161">
        <f t="shared" si="1335"/>
        <v>0</v>
      </c>
      <c r="AZ724" s="161">
        <f t="shared" si="1335"/>
        <v>0</v>
      </c>
      <c r="BA724" s="161">
        <f t="shared" si="1335"/>
        <v>0</v>
      </c>
      <c r="BB724" s="161">
        <f t="shared" si="1335"/>
        <v>0</v>
      </c>
      <c r="BC724" s="161">
        <f t="shared" si="1335"/>
        <v>0</v>
      </c>
      <c r="BD724" s="161">
        <f t="shared" si="1335"/>
        <v>0</v>
      </c>
      <c r="BE724" s="161">
        <f t="shared" si="1335"/>
        <v>0</v>
      </c>
      <c r="BF724" s="161">
        <f t="shared" si="1335"/>
        <v>0</v>
      </c>
      <c r="BG724" s="161">
        <f t="shared" si="1335"/>
        <v>0</v>
      </c>
      <c r="BH724" s="161">
        <f t="shared" si="1335"/>
        <v>0</v>
      </c>
      <c r="BI724" s="161">
        <f t="shared" si="1335"/>
        <v>0</v>
      </c>
      <c r="BJ724" s="161">
        <f t="shared" si="1335"/>
        <v>0</v>
      </c>
      <c r="BK724" s="161">
        <f t="shared" si="1335"/>
        <v>0</v>
      </c>
      <c r="BL724" s="161">
        <f t="shared" si="1335"/>
        <v>0</v>
      </c>
      <c r="BM724" s="161">
        <f t="shared" si="1335"/>
        <v>0</v>
      </c>
      <c r="BN724" s="161">
        <f t="shared" si="1335"/>
        <v>0</v>
      </c>
      <c r="BO724" s="161">
        <f t="shared" si="1335"/>
        <v>0</v>
      </c>
      <c r="BP724" s="161">
        <f t="shared" si="1335"/>
        <v>0</v>
      </c>
      <c r="BQ724" s="161">
        <f t="shared" si="1335"/>
        <v>0</v>
      </c>
      <c r="BR724" s="161">
        <f t="shared" si="1335"/>
        <v>0</v>
      </c>
      <c r="BS724" s="161">
        <f t="shared" ref="BS724:CX724" si="1336">SUM(BS$593,BS$623,BS$651)</f>
        <v>0</v>
      </c>
      <c r="BT724" s="161">
        <f t="shared" si="1336"/>
        <v>0</v>
      </c>
      <c r="BU724" s="161">
        <f t="shared" si="1336"/>
        <v>0</v>
      </c>
      <c r="BV724" s="161">
        <f t="shared" si="1336"/>
        <v>0</v>
      </c>
      <c r="BW724" s="161">
        <f t="shared" si="1336"/>
        <v>0</v>
      </c>
      <c r="BX724" s="161">
        <f t="shared" si="1336"/>
        <v>0</v>
      </c>
      <c r="BY724" s="161">
        <f t="shared" si="1336"/>
        <v>0</v>
      </c>
      <c r="BZ724" s="161">
        <f t="shared" si="1336"/>
        <v>0</v>
      </c>
      <c r="CA724" s="161">
        <f t="shared" si="1336"/>
        <v>0</v>
      </c>
      <c r="CB724" s="161">
        <f t="shared" si="1336"/>
        <v>0</v>
      </c>
      <c r="CC724" s="161">
        <f t="shared" si="1336"/>
        <v>0</v>
      </c>
      <c r="CD724" s="161">
        <f t="shared" si="1336"/>
        <v>0</v>
      </c>
      <c r="CE724" s="161">
        <f t="shared" si="1336"/>
        <v>0</v>
      </c>
      <c r="CF724" s="161">
        <f t="shared" si="1336"/>
        <v>0</v>
      </c>
      <c r="CG724" s="161">
        <f t="shared" si="1336"/>
        <v>0</v>
      </c>
      <c r="CH724" s="161">
        <f t="shared" si="1336"/>
        <v>0</v>
      </c>
      <c r="CI724" s="161">
        <f t="shared" si="1336"/>
        <v>0</v>
      </c>
      <c r="CJ724" s="161">
        <f t="shared" si="1336"/>
        <v>0</v>
      </c>
      <c r="CK724" s="161">
        <f t="shared" si="1336"/>
        <v>0</v>
      </c>
      <c r="CL724" s="161">
        <f t="shared" si="1336"/>
        <v>0</v>
      </c>
      <c r="CM724" s="161">
        <f t="shared" si="1336"/>
        <v>0</v>
      </c>
      <c r="CN724" s="161">
        <f t="shared" si="1336"/>
        <v>0</v>
      </c>
      <c r="CO724" s="161">
        <f t="shared" si="1336"/>
        <v>0</v>
      </c>
      <c r="CP724" s="161">
        <f t="shared" si="1336"/>
        <v>0</v>
      </c>
      <c r="CQ724" s="161">
        <f t="shared" si="1336"/>
        <v>0</v>
      </c>
      <c r="CR724" s="161">
        <f t="shared" si="1336"/>
        <v>0</v>
      </c>
      <c r="CS724" s="161">
        <f t="shared" si="1336"/>
        <v>0</v>
      </c>
      <c r="CT724" s="161">
        <f t="shared" si="1336"/>
        <v>0</v>
      </c>
      <c r="CU724" s="161">
        <f t="shared" si="1336"/>
        <v>0</v>
      </c>
      <c r="CV724" s="161">
        <f t="shared" si="1336"/>
        <v>0</v>
      </c>
      <c r="CW724" s="161">
        <f t="shared" si="1336"/>
        <v>0</v>
      </c>
      <c r="CX724" s="161">
        <f t="shared" si="1336"/>
        <v>0</v>
      </c>
      <c r="CY724" s="161">
        <f t="shared" ref="CY724:DV724" si="1337">SUM(CY$593,CY$623,CY$651)</f>
        <v>0</v>
      </c>
      <c r="CZ724" s="161">
        <f t="shared" si="1337"/>
        <v>0</v>
      </c>
      <c r="DA724" s="161">
        <f t="shared" si="1337"/>
        <v>0</v>
      </c>
      <c r="DB724" s="161">
        <f t="shared" si="1337"/>
        <v>0</v>
      </c>
      <c r="DC724" s="161">
        <f t="shared" si="1337"/>
        <v>0</v>
      </c>
      <c r="DD724" s="161">
        <f t="shared" si="1337"/>
        <v>0</v>
      </c>
      <c r="DE724" s="161">
        <f t="shared" si="1337"/>
        <v>0</v>
      </c>
      <c r="DF724" s="161">
        <f t="shared" si="1337"/>
        <v>0</v>
      </c>
      <c r="DG724" s="161">
        <f t="shared" si="1337"/>
        <v>0</v>
      </c>
      <c r="DH724" s="161">
        <f t="shared" si="1337"/>
        <v>0</v>
      </c>
      <c r="DI724" s="161">
        <f t="shared" si="1337"/>
        <v>0</v>
      </c>
      <c r="DJ724" s="161">
        <f t="shared" si="1337"/>
        <v>0</v>
      </c>
      <c r="DK724" s="161">
        <f t="shared" si="1337"/>
        <v>0</v>
      </c>
      <c r="DL724" s="161">
        <f t="shared" si="1337"/>
        <v>0</v>
      </c>
      <c r="DM724" s="161">
        <f t="shared" si="1337"/>
        <v>0</v>
      </c>
      <c r="DN724" s="161">
        <f t="shared" si="1337"/>
        <v>0</v>
      </c>
      <c r="DO724" s="161">
        <f t="shared" si="1337"/>
        <v>0</v>
      </c>
      <c r="DP724" s="161">
        <f t="shared" si="1337"/>
        <v>0</v>
      </c>
      <c r="DQ724" s="161">
        <f t="shared" si="1337"/>
        <v>0</v>
      </c>
      <c r="DR724" s="161">
        <f t="shared" si="1337"/>
        <v>0</v>
      </c>
      <c r="DS724" s="161">
        <f t="shared" si="1337"/>
        <v>0</v>
      </c>
      <c r="DT724" s="161">
        <f t="shared" si="1337"/>
        <v>0</v>
      </c>
      <c r="DU724" s="161">
        <f t="shared" si="1337"/>
        <v>0</v>
      </c>
      <c r="DV724" s="161">
        <f t="shared" si="1337"/>
        <v>0</v>
      </c>
      <c r="DW724" s="161"/>
      <c r="DX724" s="162">
        <f t="shared" si="1319"/>
        <v>0</v>
      </c>
    </row>
    <row r="725" spans="1:128" x14ac:dyDescent="0.2">
      <c r="A725" s="198" t="str">
        <f ca="1">Language!A$1004</f>
        <v>Курсовые разницы</v>
      </c>
      <c r="C725" s="178" t="str">
        <f t="shared" ca="1" si="1313"/>
        <v>тыс. руб.</v>
      </c>
      <c r="D725" s="158">
        <v>1</v>
      </c>
      <c r="F725" s="6" t="s">
        <v>3162</v>
      </c>
      <c r="G725" s="161">
        <f t="shared" ref="G725:AL725" si="1338">SUM(G$609,G$639,G$660)</f>
        <v>0</v>
      </c>
      <c r="H725" s="161">
        <f t="shared" si="1338"/>
        <v>0</v>
      </c>
      <c r="I725" s="161">
        <f t="shared" si="1338"/>
        <v>0</v>
      </c>
      <c r="J725" s="161">
        <f t="shared" si="1338"/>
        <v>0</v>
      </c>
      <c r="K725" s="161">
        <f t="shared" si="1338"/>
        <v>0</v>
      </c>
      <c r="L725" s="161">
        <f t="shared" si="1338"/>
        <v>0</v>
      </c>
      <c r="M725" s="161">
        <f t="shared" si="1338"/>
        <v>0</v>
      </c>
      <c r="N725" s="161">
        <f t="shared" si="1338"/>
        <v>0</v>
      </c>
      <c r="O725" s="161">
        <f t="shared" si="1338"/>
        <v>0</v>
      </c>
      <c r="P725" s="161">
        <f t="shared" si="1338"/>
        <v>0</v>
      </c>
      <c r="Q725" s="161">
        <f t="shared" si="1338"/>
        <v>0</v>
      </c>
      <c r="R725" s="161">
        <f t="shared" si="1338"/>
        <v>0</v>
      </c>
      <c r="S725" s="161">
        <f t="shared" si="1338"/>
        <v>0</v>
      </c>
      <c r="T725" s="161">
        <f t="shared" si="1338"/>
        <v>0</v>
      </c>
      <c r="U725" s="161">
        <f t="shared" si="1338"/>
        <v>0</v>
      </c>
      <c r="V725" s="161">
        <f t="shared" si="1338"/>
        <v>0</v>
      </c>
      <c r="W725" s="161">
        <f t="shared" si="1338"/>
        <v>0</v>
      </c>
      <c r="X725" s="161">
        <f t="shared" si="1338"/>
        <v>0</v>
      </c>
      <c r="Y725" s="161">
        <f t="shared" si="1338"/>
        <v>0</v>
      </c>
      <c r="Z725" s="161">
        <f t="shared" si="1338"/>
        <v>0</v>
      </c>
      <c r="AA725" s="161">
        <f t="shared" si="1338"/>
        <v>0</v>
      </c>
      <c r="AB725" s="161">
        <f t="shared" si="1338"/>
        <v>0</v>
      </c>
      <c r="AC725" s="161">
        <f t="shared" si="1338"/>
        <v>0</v>
      </c>
      <c r="AD725" s="161">
        <f t="shared" si="1338"/>
        <v>0</v>
      </c>
      <c r="AE725" s="161">
        <f t="shared" si="1338"/>
        <v>0</v>
      </c>
      <c r="AF725" s="161">
        <f t="shared" si="1338"/>
        <v>0</v>
      </c>
      <c r="AG725" s="161">
        <f t="shared" si="1338"/>
        <v>0</v>
      </c>
      <c r="AH725" s="161">
        <f t="shared" si="1338"/>
        <v>0</v>
      </c>
      <c r="AI725" s="161">
        <f t="shared" si="1338"/>
        <v>0</v>
      </c>
      <c r="AJ725" s="161">
        <f t="shared" si="1338"/>
        <v>0</v>
      </c>
      <c r="AK725" s="161">
        <f t="shared" si="1338"/>
        <v>0</v>
      </c>
      <c r="AL725" s="161">
        <f t="shared" si="1338"/>
        <v>0</v>
      </c>
      <c r="AM725" s="161">
        <f t="shared" ref="AM725:BR725" si="1339">SUM(AM$609,AM$639,AM$660)</f>
        <v>0</v>
      </c>
      <c r="AN725" s="161">
        <f t="shared" si="1339"/>
        <v>0</v>
      </c>
      <c r="AO725" s="161">
        <f t="shared" si="1339"/>
        <v>0</v>
      </c>
      <c r="AP725" s="161">
        <f t="shared" si="1339"/>
        <v>0</v>
      </c>
      <c r="AQ725" s="161">
        <f t="shared" si="1339"/>
        <v>0</v>
      </c>
      <c r="AR725" s="161">
        <f t="shared" si="1339"/>
        <v>0</v>
      </c>
      <c r="AS725" s="161">
        <f t="shared" si="1339"/>
        <v>0</v>
      </c>
      <c r="AT725" s="161">
        <f t="shared" si="1339"/>
        <v>0</v>
      </c>
      <c r="AU725" s="161">
        <f t="shared" si="1339"/>
        <v>0</v>
      </c>
      <c r="AV725" s="161">
        <f t="shared" si="1339"/>
        <v>0</v>
      </c>
      <c r="AW725" s="161">
        <f t="shared" si="1339"/>
        <v>0</v>
      </c>
      <c r="AX725" s="161">
        <f t="shared" si="1339"/>
        <v>0</v>
      </c>
      <c r="AY725" s="161">
        <f t="shared" si="1339"/>
        <v>0</v>
      </c>
      <c r="AZ725" s="161">
        <f t="shared" si="1339"/>
        <v>0</v>
      </c>
      <c r="BA725" s="161">
        <f t="shared" si="1339"/>
        <v>0</v>
      </c>
      <c r="BB725" s="161">
        <f t="shared" si="1339"/>
        <v>0</v>
      </c>
      <c r="BC725" s="161">
        <f t="shared" si="1339"/>
        <v>0</v>
      </c>
      <c r="BD725" s="161">
        <f t="shared" si="1339"/>
        <v>0</v>
      </c>
      <c r="BE725" s="161">
        <f t="shared" si="1339"/>
        <v>0</v>
      </c>
      <c r="BF725" s="161">
        <f t="shared" si="1339"/>
        <v>0</v>
      </c>
      <c r="BG725" s="161">
        <f t="shared" si="1339"/>
        <v>0</v>
      </c>
      <c r="BH725" s="161">
        <f t="shared" si="1339"/>
        <v>0</v>
      </c>
      <c r="BI725" s="161">
        <f t="shared" si="1339"/>
        <v>0</v>
      </c>
      <c r="BJ725" s="161">
        <f t="shared" si="1339"/>
        <v>0</v>
      </c>
      <c r="BK725" s="161">
        <f t="shared" si="1339"/>
        <v>0</v>
      </c>
      <c r="BL725" s="161">
        <f t="shared" si="1339"/>
        <v>0</v>
      </c>
      <c r="BM725" s="161">
        <f t="shared" si="1339"/>
        <v>0</v>
      </c>
      <c r="BN725" s="161">
        <f t="shared" si="1339"/>
        <v>0</v>
      </c>
      <c r="BO725" s="161">
        <f t="shared" si="1339"/>
        <v>0</v>
      </c>
      <c r="BP725" s="161">
        <f t="shared" si="1339"/>
        <v>0</v>
      </c>
      <c r="BQ725" s="161">
        <f t="shared" si="1339"/>
        <v>0</v>
      </c>
      <c r="BR725" s="161">
        <f t="shared" si="1339"/>
        <v>0</v>
      </c>
      <c r="BS725" s="161">
        <f t="shared" ref="BS725:CX725" si="1340">SUM(BS$609,BS$639,BS$660)</f>
        <v>0</v>
      </c>
      <c r="BT725" s="161">
        <f t="shared" si="1340"/>
        <v>0</v>
      </c>
      <c r="BU725" s="161">
        <f t="shared" si="1340"/>
        <v>0</v>
      </c>
      <c r="BV725" s="161">
        <f t="shared" si="1340"/>
        <v>0</v>
      </c>
      <c r="BW725" s="161">
        <f t="shared" si="1340"/>
        <v>0</v>
      </c>
      <c r="BX725" s="161">
        <f t="shared" si="1340"/>
        <v>0</v>
      </c>
      <c r="BY725" s="161">
        <f t="shared" si="1340"/>
        <v>0</v>
      </c>
      <c r="BZ725" s="161">
        <f t="shared" si="1340"/>
        <v>0</v>
      </c>
      <c r="CA725" s="161">
        <f t="shared" si="1340"/>
        <v>0</v>
      </c>
      <c r="CB725" s="161">
        <f t="shared" si="1340"/>
        <v>0</v>
      </c>
      <c r="CC725" s="161">
        <f t="shared" si="1340"/>
        <v>0</v>
      </c>
      <c r="CD725" s="161">
        <f t="shared" si="1340"/>
        <v>0</v>
      </c>
      <c r="CE725" s="161">
        <f t="shared" si="1340"/>
        <v>0</v>
      </c>
      <c r="CF725" s="161">
        <f t="shared" si="1340"/>
        <v>0</v>
      </c>
      <c r="CG725" s="161">
        <f t="shared" si="1340"/>
        <v>0</v>
      </c>
      <c r="CH725" s="161">
        <f t="shared" si="1340"/>
        <v>0</v>
      </c>
      <c r="CI725" s="161">
        <f t="shared" si="1340"/>
        <v>0</v>
      </c>
      <c r="CJ725" s="161">
        <f t="shared" si="1340"/>
        <v>0</v>
      </c>
      <c r="CK725" s="161">
        <f t="shared" si="1340"/>
        <v>0</v>
      </c>
      <c r="CL725" s="161">
        <f t="shared" si="1340"/>
        <v>0</v>
      </c>
      <c r="CM725" s="161">
        <f t="shared" si="1340"/>
        <v>0</v>
      </c>
      <c r="CN725" s="161">
        <f t="shared" si="1340"/>
        <v>0</v>
      </c>
      <c r="CO725" s="161">
        <f t="shared" si="1340"/>
        <v>0</v>
      </c>
      <c r="CP725" s="161">
        <f t="shared" si="1340"/>
        <v>0</v>
      </c>
      <c r="CQ725" s="161">
        <f t="shared" si="1340"/>
        <v>0</v>
      </c>
      <c r="CR725" s="161">
        <f t="shared" si="1340"/>
        <v>0</v>
      </c>
      <c r="CS725" s="161">
        <f t="shared" si="1340"/>
        <v>0</v>
      </c>
      <c r="CT725" s="161">
        <f t="shared" si="1340"/>
        <v>0</v>
      </c>
      <c r="CU725" s="161">
        <f t="shared" si="1340"/>
        <v>0</v>
      </c>
      <c r="CV725" s="161">
        <f t="shared" si="1340"/>
        <v>0</v>
      </c>
      <c r="CW725" s="161">
        <f t="shared" si="1340"/>
        <v>0</v>
      </c>
      <c r="CX725" s="161">
        <f t="shared" si="1340"/>
        <v>0</v>
      </c>
      <c r="CY725" s="161">
        <f t="shared" ref="CY725:DV725" si="1341">SUM(CY$609,CY$639,CY$660)</f>
        <v>0</v>
      </c>
      <c r="CZ725" s="161">
        <f t="shared" si="1341"/>
        <v>0</v>
      </c>
      <c r="DA725" s="161">
        <f t="shared" si="1341"/>
        <v>0</v>
      </c>
      <c r="DB725" s="161">
        <f t="shared" si="1341"/>
        <v>0</v>
      </c>
      <c r="DC725" s="161">
        <f t="shared" si="1341"/>
        <v>0</v>
      </c>
      <c r="DD725" s="161">
        <f t="shared" si="1341"/>
        <v>0</v>
      </c>
      <c r="DE725" s="161">
        <f t="shared" si="1341"/>
        <v>0</v>
      </c>
      <c r="DF725" s="161">
        <f t="shared" si="1341"/>
        <v>0</v>
      </c>
      <c r="DG725" s="161">
        <f t="shared" si="1341"/>
        <v>0</v>
      </c>
      <c r="DH725" s="161">
        <f t="shared" si="1341"/>
        <v>0</v>
      </c>
      <c r="DI725" s="161">
        <f t="shared" si="1341"/>
        <v>0</v>
      </c>
      <c r="DJ725" s="161">
        <f t="shared" si="1341"/>
        <v>0</v>
      </c>
      <c r="DK725" s="161">
        <f t="shared" si="1341"/>
        <v>0</v>
      </c>
      <c r="DL725" s="161">
        <f t="shared" si="1341"/>
        <v>0</v>
      </c>
      <c r="DM725" s="161">
        <f t="shared" si="1341"/>
        <v>0</v>
      </c>
      <c r="DN725" s="161">
        <f t="shared" si="1341"/>
        <v>0</v>
      </c>
      <c r="DO725" s="161">
        <f t="shared" si="1341"/>
        <v>0</v>
      </c>
      <c r="DP725" s="161">
        <f t="shared" si="1341"/>
        <v>0</v>
      </c>
      <c r="DQ725" s="161">
        <f t="shared" si="1341"/>
        <v>0</v>
      </c>
      <c r="DR725" s="161">
        <f t="shared" si="1341"/>
        <v>0</v>
      </c>
      <c r="DS725" s="161">
        <f t="shared" si="1341"/>
        <v>0</v>
      </c>
      <c r="DT725" s="161">
        <f t="shared" si="1341"/>
        <v>0</v>
      </c>
      <c r="DU725" s="161">
        <f t="shared" si="1341"/>
        <v>0</v>
      </c>
      <c r="DV725" s="161">
        <f t="shared" si="1341"/>
        <v>0</v>
      </c>
      <c r="DW725" s="161"/>
      <c r="DX725" s="162">
        <f t="shared" si="1319"/>
        <v>0</v>
      </c>
    </row>
    <row r="726" spans="1:128" x14ac:dyDescent="0.2">
      <c r="A726" s="198" t="str">
        <f ca="1">Language!A$1501</f>
        <v>НДС к кредиторской задолженности</v>
      </c>
      <c r="C726" s="178" t="str">
        <f t="shared" ca="1" si="1313"/>
        <v>тыс. руб.</v>
      </c>
      <c r="D726" s="158">
        <v>1</v>
      </c>
      <c r="F726" s="6" t="s">
        <v>3163</v>
      </c>
      <c r="G726" s="161">
        <f t="shared" ref="G726:AL726" si="1342">SUM(G$599,G$629,G$655)</f>
        <v>8333.4</v>
      </c>
      <c r="H726" s="161">
        <f t="shared" si="1342"/>
        <v>7833.4</v>
      </c>
      <c r="I726" s="161">
        <f t="shared" si="1342"/>
        <v>0</v>
      </c>
      <c r="J726" s="161">
        <f t="shared" si="1342"/>
        <v>0</v>
      </c>
      <c r="K726" s="161">
        <f t="shared" si="1342"/>
        <v>0</v>
      </c>
      <c r="L726" s="161">
        <f t="shared" si="1342"/>
        <v>0</v>
      </c>
      <c r="M726" s="161">
        <f t="shared" si="1342"/>
        <v>0</v>
      </c>
      <c r="N726" s="161">
        <f t="shared" si="1342"/>
        <v>0</v>
      </c>
      <c r="O726" s="161">
        <f t="shared" si="1342"/>
        <v>0</v>
      </c>
      <c r="P726" s="161">
        <f t="shared" si="1342"/>
        <v>0</v>
      </c>
      <c r="Q726" s="161">
        <f t="shared" si="1342"/>
        <v>0</v>
      </c>
      <c r="R726" s="161">
        <f t="shared" si="1342"/>
        <v>0</v>
      </c>
      <c r="S726" s="161">
        <f t="shared" si="1342"/>
        <v>0</v>
      </c>
      <c r="T726" s="161">
        <f t="shared" si="1342"/>
        <v>0</v>
      </c>
      <c r="U726" s="161">
        <f t="shared" si="1342"/>
        <v>0</v>
      </c>
      <c r="V726" s="161">
        <f t="shared" si="1342"/>
        <v>0</v>
      </c>
      <c r="W726" s="161">
        <f t="shared" si="1342"/>
        <v>0</v>
      </c>
      <c r="X726" s="161">
        <f t="shared" si="1342"/>
        <v>0</v>
      </c>
      <c r="Y726" s="161">
        <f t="shared" si="1342"/>
        <v>0</v>
      </c>
      <c r="Z726" s="161">
        <f t="shared" si="1342"/>
        <v>0</v>
      </c>
      <c r="AA726" s="161">
        <f t="shared" si="1342"/>
        <v>0</v>
      </c>
      <c r="AB726" s="161">
        <f t="shared" si="1342"/>
        <v>0</v>
      </c>
      <c r="AC726" s="161">
        <f t="shared" si="1342"/>
        <v>0</v>
      </c>
      <c r="AD726" s="161">
        <f t="shared" si="1342"/>
        <v>0</v>
      </c>
      <c r="AE726" s="161">
        <f t="shared" si="1342"/>
        <v>0</v>
      </c>
      <c r="AF726" s="161">
        <f t="shared" si="1342"/>
        <v>0</v>
      </c>
      <c r="AG726" s="161">
        <f t="shared" si="1342"/>
        <v>0</v>
      </c>
      <c r="AH726" s="161">
        <f t="shared" si="1342"/>
        <v>0</v>
      </c>
      <c r="AI726" s="161">
        <f t="shared" si="1342"/>
        <v>0</v>
      </c>
      <c r="AJ726" s="161">
        <f t="shared" si="1342"/>
        <v>0</v>
      </c>
      <c r="AK726" s="161">
        <f t="shared" si="1342"/>
        <v>0</v>
      </c>
      <c r="AL726" s="161">
        <f t="shared" si="1342"/>
        <v>0</v>
      </c>
      <c r="AM726" s="161">
        <f t="shared" ref="AM726:BR726" si="1343">SUM(AM$599,AM$629,AM$655)</f>
        <v>0</v>
      </c>
      <c r="AN726" s="161">
        <f t="shared" si="1343"/>
        <v>0</v>
      </c>
      <c r="AO726" s="161">
        <f t="shared" si="1343"/>
        <v>0</v>
      </c>
      <c r="AP726" s="161">
        <f t="shared" si="1343"/>
        <v>0</v>
      </c>
      <c r="AQ726" s="161">
        <f t="shared" si="1343"/>
        <v>0</v>
      </c>
      <c r="AR726" s="161">
        <f t="shared" si="1343"/>
        <v>0</v>
      </c>
      <c r="AS726" s="161">
        <f t="shared" si="1343"/>
        <v>0</v>
      </c>
      <c r="AT726" s="161">
        <f t="shared" si="1343"/>
        <v>0</v>
      </c>
      <c r="AU726" s="161">
        <f t="shared" si="1343"/>
        <v>0</v>
      </c>
      <c r="AV726" s="161">
        <f t="shared" si="1343"/>
        <v>0</v>
      </c>
      <c r="AW726" s="161">
        <f t="shared" si="1343"/>
        <v>0</v>
      </c>
      <c r="AX726" s="161">
        <f t="shared" si="1343"/>
        <v>0</v>
      </c>
      <c r="AY726" s="161">
        <f t="shared" si="1343"/>
        <v>0</v>
      </c>
      <c r="AZ726" s="161">
        <f t="shared" si="1343"/>
        <v>0</v>
      </c>
      <c r="BA726" s="161">
        <f t="shared" si="1343"/>
        <v>0</v>
      </c>
      <c r="BB726" s="161">
        <f t="shared" si="1343"/>
        <v>0</v>
      </c>
      <c r="BC726" s="161">
        <f t="shared" si="1343"/>
        <v>0</v>
      </c>
      <c r="BD726" s="161">
        <f t="shared" si="1343"/>
        <v>0</v>
      </c>
      <c r="BE726" s="161">
        <f t="shared" si="1343"/>
        <v>0</v>
      </c>
      <c r="BF726" s="161">
        <f t="shared" si="1343"/>
        <v>0</v>
      </c>
      <c r="BG726" s="161">
        <f t="shared" si="1343"/>
        <v>0</v>
      </c>
      <c r="BH726" s="161">
        <f t="shared" si="1343"/>
        <v>0</v>
      </c>
      <c r="BI726" s="161">
        <f t="shared" si="1343"/>
        <v>0</v>
      </c>
      <c r="BJ726" s="161">
        <f t="shared" si="1343"/>
        <v>0</v>
      </c>
      <c r="BK726" s="161">
        <f t="shared" si="1343"/>
        <v>0</v>
      </c>
      <c r="BL726" s="161">
        <f t="shared" si="1343"/>
        <v>0</v>
      </c>
      <c r="BM726" s="161">
        <f t="shared" si="1343"/>
        <v>0</v>
      </c>
      <c r="BN726" s="161">
        <f t="shared" si="1343"/>
        <v>0</v>
      </c>
      <c r="BO726" s="161">
        <f t="shared" si="1343"/>
        <v>0</v>
      </c>
      <c r="BP726" s="161">
        <f t="shared" si="1343"/>
        <v>0</v>
      </c>
      <c r="BQ726" s="161">
        <f t="shared" si="1343"/>
        <v>0</v>
      </c>
      <c r="BR726" s="161">
        <f t="shared" si="1343"/>
        <v>0</v>
      </c>
      <c r="BS726" s="161">
        <f t="shared" ref="BS726:CX726" si="1344">SUM(BS$599,BS$629,BS$655)</f>
        <v>0</v>
      </c>
      <c r="BT726" s="161">
        <f t="shared" si="1344"/>
        <v>0</v>
      </c>
      <c r="BU726" s="161">
        <f t="shared" si="1344"/>
        <v>0</v>
      </c>
      <c r="BV726" s="161">
        <f t="shared" si="1344"/>
        <v>0</v>
      </c>
      <c r="BW726" s="161">
        <f t="shared" si="1344"/>
        <v>0</v>
      </c>
      <c r="BX726" s="161">
        <f t="shared" si="1344"/>
        <v>0</v>
      </c>
      <c r="BY726" s="161">
        <f t="shared" si="1344"/>
        <v>0</v>
      </c>
      <c r="BZ726" s="161">
        <f t="shared" si="1344"/>
        <v>0</v>
      </c>
      <c r="CA726" s="161">
        <f t="shared" si="1344"/>
        <v>0</v>
      </c>
      <c r="CB726" s="161">
        <f t="shared" si="1344"/>
        <v>0</v>
      </c>
      <c r="CC726" s="161">
        <f t="shared" si="1344"/>
        <v>0</v>
      </c>
      <c r="CD726" s="161">
        <f t="shared" si="1344"/>
        <v>0</v>
      </c>
      <c r="CE726" s="161">
        <f t="shared" si="1344"/>
        <v>0</v>
      </c>
      <c r="CF726" s="161">
        <f t="shared" si="1344"/>
        <v>0</v>
      </c>
      <c r="CG726" s="161">
        <f t="shared" si="1344"/>
        <v>0</v>
      </c>
      <c r="CH726" s="161">
        <f t="shared" si="1344"/>
        <v>0</v>
      </c>
      <c r="CI726" s="161">
        <f t="shared" si="1344"/>
        <v>0</v>
      </c>
      <c r="CJ726" s="161">
        <f t="shared" si="1344"/>
        <v>0</v>
      </c>
      <c r="CK726" s="161">
        <f t="shared" si="1344"/>
        <v>0</v>
      </c>
      <c r="CL726" s="161">
        <f t="shared" si="1344"/>
        <v>0</v>
      </c>
      <c r="CM726" s="161">
        <f t="shared" si="1344"/>
        <v>0</v>
      </c>
      <c r="CN726" s="161">
        <f t="shared" si="1344"/>
        <v>0</v>
      </c>
      <c r="CO726" s="161">
        <f t="shared" si="1344"/>
        <v>0</v>
      </c>
      <c r="CP726" s="161">
        <f t="shared" si="1344"/>
        <v>0</v>
      </c>
      <c r="CQ726" s="161">
        <f t="shared" si="1344"/>
        <v>0</v>
      </c>
      <c r="CR726" s="161">
        <f t="shared" si="1344"/>
        <v>0</v>
      </c>
      <c r="CS726" s="161">
        <f t="shared" si="1344"/>
        <v>0</v>
      </c>
      <c r="CT726" s="161">
        <f t="shared" si="1344"/>
        <v>0</v>
      </c>
      <c r="CU726" s="161">
        <f t="shared" si="1344"/>
        <v>0</v>
      </c>
      <c r="CV726" s="161">
        <f t="shared" si="1344"/>
        <v>0</v>
      </c>
      <c r="CW726" s="161">
        <f t="shared" si="1344"/>
        <v>0</v>
      </c>
      <c r="CX726" s="161">
        <f t="shared" si="1344"/>
        <v>0</v>
      </c>
      <c r="CY726" s="161">
        <f t="shared" ref="CY726:DV726" si="1345">SUM(CY$599,CY$629,CY$655)</f>
        <v>0</v>
      </c>
      <c r="CZ726" s="161">
        <f t="shared" si="1345"/>
        <v>0</v>
      </c>
      <c r="DA726" s="161">
        <f t="shared" si="1345"/>
        <v>0</v>
      </c>
      <c r="DB726" s="161">
        <f t="shared" si="1345"/>
        <v>0</v>
      </c>
      <c r="DC726" s="161">
        <f t="shared" si="1345"/>
        <v>0</v>
      </c>
      <c r="DD726" s="161">
        <f t="shared" si="1345"/>
        <v>0</v>
      </c>
      <c r="DE726" s="161">
        <f t="shared" si="1345"/>
        <v>0</v>
      </c>
      <c r="DF726" s="161">
        <f t="shared" si="1345"/>
        <v>0</v>
      </c>
      <c r="DG726" s="161">
        <f t="shared" si="1345"/>
        <v>0</v>
      </c>
      <c r="DH726" s="161">
        <f t="shared" si="1345"/>
        <v>0</v>
      </c>
      <c r="DI726" s="161">
        <f t="shared" si="1345"/>
        <v>0</v>
      </c>
      <c r="DJ726" s="161">
        <f t="shared" si="1345"/>
        <v>0</v>
      </c>
      <c r="DK726" s="161">
        <f t="shared" si="1345"/>
        <v>0</v>
      </c>
      <c r="DL726" s="161">
        <f t="shared" si="1345"/>
        <v>0</v>
      </c>
      <c r="DM726" s="161">
        <f t="shared" si="1345"/>
        <v>0</v>
      </c>
      <c r="DN726" s="161">
        <f t="shared" si="1345"/>
        <v>0</v>
      </c>
      <c r="DO726" s="161">
        <f t="shared" si="1345"/>
        <v>0</v>
      </c>
      <c r="DP726" s="161">
        <f t="shared" si="1345"/>
        <v>0</v>
      </c>
      <c r="DQ726" s="161">
        <f t="shared" si="1345"/>
        <v>0</v>
      </c>
      <c r="DR726" s="161">
        <f t="shared" si="1345"/>
        <v>0</v>
      </c>
      <c r="DS726" s="161">
        <f t="shared" si="1345"/>
        <v>0</v>
      </c>
      <c r="DT726" s="161">
        <f t="shared" si="1345"/>
        <v>0</v>
      </c>
      <c r="DU726" s="161">
        <f t="shared" si="1345"/>
        <v>0</v>
      </c>
      <c r="DV726" s="161">
        <f t="shared" si="1345"/>
        <v>0</v>
      </c>
      <c r="DW726" s="161"/>
      <c r="DX726" s="162"/>
    </row>
    <row r="727" spans="1:128" x14ac:dyDescent="0.2">
      <c r="A727" s="180"/>
      <c r="B727" s="180"/>
      <c r="C727" s="180"/>
      <c r="D727" s="181"/>
      <c r="E727" s="181" t="s">
        <v>683</v>
      </c>
      <c r="F727" s="14" t="s">
        <v>2961</v>
      </c>
      <c r="G727" s="180"/>
      <c r="H727" s="180"/>
      <c r="I727" s="180"/>
      <c r="J727" s="180"/>
      <c r="K727" s="180"/>
      <c r="L727" s="180"/>
      <c r="M727" s="180"/>
      <c r="N727" s="180"/>
      <c r="O727" s="180"/>
      <c r="P727" s="180"/>
      <c r="Q727" s="180"/>
      <c r="R727" s="180"/>
      <c r="S727" s="180"/>
      <c r="T727" s="180"/>
      <c r="U727" s="180"/>
      <c r="V727" s="180"/>
      <c r="W727" s="180"/>
      <c r="X727" s="180"/>
      <c r="Y727" s="180"/>
      <c r="Z727" s="180"/>
      <c r="AA727" s="180"/>
      <c r="AB727" s="180"/>
      <c r="AC727" s="180"/>
      <c r="AD727" s="180"/>
      <c r="AE727" s="180"/>
      <c r="AF727" s="180"/>
      <c r="AG727" s="180"/>
      <c r="AH727" s="180"/>
      <c r="AI727" s="180"/>
      <c r="AJ727" s="180"/>
      <c r="AK727" s="180"/>
      <c r="AL727" s="180"/>
      <c r="AM727" s="180"/>
      <c r="AN727" s="180"/>
      <c r="AO727" s="180"/>
      <c r="AP727" s="180"/>
      <c r="AQ727" s="180"/>
      <c r="AR727" s="180"/>
      <c r="AS727" s="180"/>
      <c r="AT727" s="180"/>
      <c r="AU727" s="180"/>
      <c r="AV727" s="180"/>
      <c r="AW727" s="180"/>
      <c r="AX727" s="180"/>
      <c r="AY727" s="180"/>
      <c r="AZ727" s="180"/>
      <c r="BA727" s="180"/>
      <c r="BB727" s="180"/>
      <c r="BC727" s="180"/>
      <c r="BD727" s="180"/>
      <c r="BE727" s="180"/>
      <c r="BF727" s="180"/>
      <c r="BG727" s="180"/>
      <c r="BH727" s="180"/>
      <c r="BI727" s="180"/>
      <c r="BJ727" s="180"/>
      <c r="BK727" s="180"/>
      <c r="BL727" s="180"/>
      <c r="BM727" s="180"/>
      <c r="BN727" s="180"/>
      <c r="BO727" s="180"/>
      <c r="BP727" s="180"/>
      <c r="BQ727" s="180"/>
      <c r="BR727" s="180"/>
      <c r="BS727" s="180"/>
      <c r="BT727" s="180"/>
      <c r="BU727" s="180"/>
      <c r="BV727" s="180"/>
      <c r="BW727" s="180"/>
      <c r="BX727" s="180"/>
      <c r="BY727" s="180"/>
      <c r="BZ727" s="180"/>
      <c r="CA727" s="180"/>
      <c r="CB727" s="180"/>
      <c r="CC727" s="180"/>
      <c r="CD727" s="180"/>
      <c r="CE727" s="180"/>
      <c r="CF727" s="180"/>
      <c r="CG727" s="180"/>
      <c r="CH727" s="180"/>
      <c r="CI727" s="180"/>
      <c r="CJ727" s="180"/>
      <c r="CK727" s="180"/>
      <c r="CL727" s="180"/>
      <c r="CM727" s="180"/>
      <c r="CN727" s="180"/>
      <c r="CO727" s="180"/>
      <c r="CP727" s="180"/>
      <c r="CQ727" s="180"/>
      <c r="CR727" s="180"/>
      <c r="CS727" s="180"/>
      <c r="CT727" s="180"/>
      <c r="CU727" s="180"/>
      <c r="CV727" s="180"/>
      <c r="CW727" s="180"/>
      <c r="CX727" s="180"/>
      <c r="CY727" s="180"/>
      <c r="CZ727" s="180"/>
      <c r="DA727" s="180"/>
      <c r="DB727" s="180"/>
      <c r="DC727" s="180"/>
      <c r="DD727" s="180"/>
      <c r="DE727" s="180"/>
      <c r="DF727" s="180"/>
      <c r="DG727" s="180"/>
      <c r="DH727" s="180"/>
      <c r="DI727" s="180"/>
      <c r="DJ727" s="180"/>
      <c r="DK727" s="180"/>
      <c r="DL727" s="180"/>
      <c r="DM727" s="180"/>
      <c r="DN727" s="180"/>
      <c r="DO727" s="180"/>
      <c r="DP727" s="180"/>
      <c r="DQ727" s="180"/>
      <c r="DR727" s="180"/>
      <c r="DS727" s="180"/>
      <c r="DT727" s="180"/>
      <c r="DU727" s="180"/>
      <c r="DV727" s="180"/>
      <c r="DW727" s="180"/>
      <c r="DX727" s="188"/>
    </row>
    <row r="730" spans="1:128" s="152" customFormat="1" ht="25.5" customHeight="1" thickBot="1" x14ac:dyDescent="0.25">
      <c r="A730" s="274" t="str">
        <f ca="1">Language!A$1005</f>
        <v>ФИНАНСОВАЯ АРЕНДА (ЛИЗИНГ)</v>
      </c>
      <c r="B730" s="275"/>
      <c r="C730" s="276"/>
      <c r="D730" s="277"/>
      <c r="E730" s="277" t="s">
        <v>787</v>
      </c>
      <c r="F730" s="271" t="s">
        <v>3240</v>
      </c>
      <c r="G730" s="278" t="str">
        <f ca="1">Параметры!G$40</f>
        <v>авг.22</v>
      </c>
      <c r="H730" s="278" t="str">
        <f ca="1">Параметры!H$40</f>
        <v>сен.22</v>
      </c>
      <c r="I730" s="278" t="str">
        <f ca="1">Параметры!I$40</f>
        <v>окт.22</v>
      </c>
      <c r="J730" s="278" t="str">
        <f ca="1">Параметры!J$40</f>
        <v>ноя.22</v>
      </c>
      <c r="K730" s="278" t="str">
        <f ca="1">Параметры!K$40</f>
        <v>дек.22</v>
      </c>
      <c r="L730" s="278" t="str">
        <f ca="1">Параметры!L$40</f>
        <v>янв.23</v>
      </c>
      <c r="M730" s="278" t="str">
        <f ca="1">Параметры!M$40</f>
        <v>фев.23</v>
      </c>
      <c r="N730" s="278" t="str">
        <f ca="1">Параметры!N$40</f>
        <v>мар.23</v>
      </c>
      <c r="O730" s="278" t="str">
        <f ca="1">Параметры!O$40</f>
        <v>апр.23</v>
      </c>
      <c r="P730" s="278" t="str">
        <f ca="1">Параметры!P$40</f>
        <v>май.23</v>
      </c>
      <c r="Q730" s="278" t="str">
        <f ca="1">Параметры!Q$40</f>
        <v>июн.23</v>
      </c>
      <c r="R730" s="278" t="str">
        <f ca="1">Параметры!R$40</f>
        <v>июл.23</v>
      </c>
      <c r="S730" s="278" t="str">
        <f ca="1">Параметры!S$40</f>
        <v>авг.23</v>
      </c>
      <c r="T730" s="278" t="str">
        <f ca="1">Параметры!T$40</f>
        <v>сен.23</v>
      </c>
      <c r="U730" s="278" t="str">
        <f ca="1">Параметры!U$40</f>
        <v>окт.23</v>
      </c>
      <c r="V730" s="278" t="str">
        <f ca="1">Параметры!V$40</f>
        <v>ноя.23</v>
      </c>
      <c r="W730" s="278" t="str">
        <f ca="1">Параметры!W$40</f>
        <v>дек.23</v>
      </c>
      <c r="X730" s="278" t="str">
        <f ca="1">Параметры!X$40</f>
        <v>янв.24</v>
      </c>
      <c r="Y730" s="278" t="str">
        <f ca="1">Параметры!Y$40</f>
        <v>фев.24</v>
      </c>
      <c r="Z730" s="278" t="str">
        <f ca="1">Параметры!Z$40</f>
        <v>мар.24</v>
      </c>
      <c r="AA730" s="278" t="str">
        <f ca="1">Параметры!AA$40</f>
        <v>апр.24</v>
      </c>
      <c r="AB730" s="278" t="str">
        <f ca="1">Параметры!AB$40</f>
        <v>май.24</v>
      </c>
      <c r="AC730" s="278" t="str">
        <f ca="1">Параметры!AC$40</f>
        <v>июн.24</v>
      </c>
      <c r="AD730" s="278" t="str">
        <f ca="1">Параметры!AD$40</f>
        <v>июл.24</v>
      </c>
      <c r="AE730" s="278" t="str">
        <f ca="1">Параметры!AE$40</f>
        <v>авг.24</v>
      </c>
      <c r="AF730" s="278" t="str">
        <f ca="1">Параметры!AF$40</f>
        <v>сен.24</v>
      </c>
      <c r="AG730" s="278" t="str">
        <f ca="1">Параметры!AG$40</f>
        <v>окт.24</v>
      </c>
      <c r="AH730" s="278" t="str">
        <f ca="1">Параметры!AH$40</f>
        <v>ноя.24</v>
      </c>
      <c r="AI730" s="278" t="str">
        <f ca="1">Параметры!AI$40</f>
        <v>дек.24</v>
      </c>
      <c r="AJ730" s="278" t="str">
        <f ca="1">Параметры!AJ$40</f>
        <v>янв.25</v>
      </c>
      <c r="AK730" s="278" t="str">
        <f ca="1">Параметры!AK$40</f>
        <v>фев.25</v>
      </c>
      <c r="AL730" s="278" t="str">
        <f ca="1">Параметры!AL$40</f>
        <v>мар.25</v>
      </c>
      <c r="AM730" s="278" t="str">
        <f ca="1">Параметры!AM$40</f>
        <v>апр.25</v>
      </c>
      <c r="AN730" s="278" t="str">
        <f ca="1">Параметры!AN$40</f>
        <v>май.25</v>
      </c>
      <c r="AO730" s="278" t="str">
        <f ca="1">Параметры!AO$40</f>
        <v>июн.25</v>
      </c>
      <c r="AP730" s="278" t="str">
        <f ca="1">Параметры!AP$40</f>
        <v>июл.25</v>
      </c>
      <c r="AQ730" s="278" t="str">
        <f ca="1">Параметры!AQ$40</f>
        <v>авг.25</v>
      </c>
      <c r="AR730" s="278" t="str">
        <f ca="1">Параметры!AR$40</f>
        <v>сен.25</v>
      </c>
      <c r="AS730" s="278" t="str">
        <f ca="1">Параметры!AS$40</f>
        <v>окт.25</v>
      </c>
      <c r="AT730" s="278" t="str">
        <f ca="1">Параметры!AT$40</f>
        <v>ноя.25</v>
      </c>
      <c r="AU730" s="278" t="str">
        <f ca="1">Параметры!AU$40</f>
        <v>дек.25</v>
      </c>
      <c r="AV730" s="278" t="str">
        <f ca="1">Параметры!AV$40</f>
        <v>янв.26</v>
      </c>
      <c r="AW730" s="278" t="str">
        <f ca="1">Параметры!AW$40</f>
        <v>фев.26</v>
      </c>
      <c r="AX730" s="278" t="str">
        <f ca="1">Параметры!AX$40</f>
        <v>мар.26</v>
      </c>
      <c r="AY730" s="278" t="str">
        <f ca="1">Параметры!AY$40</f>
        <v>апр.26</v>
      </c>
      <c r="AZ730" s="278" t="str">
        <f ca="1">Параметры!AZ$40</f>
        <v>май.26</v>
      </c>
      <c r="BA730" s="278" t="str">
        <f ca="1">Параметры!BA$40</f>
        <v>июн.26</v>
      </c>
      <c r="BB730" s="278" t="str">
        <f ca="1">Параметры!BB$40</f>
        <v>июл.26</v>
      </c>
      <c r="BC730" s="278" t="str">
        <f ca="1">Параметры!BC$40</f>
        <v>авг.26</v>
      </c>
      <c r="BD730" s="278" t="str">
        <f ca="1">Параметры!BD$40</f>
        <v>сен.26</v>
      </c>
      <c r="BE730" s="278" t="str">
        <f ca="1">Параметры!BE$40</f>
        <v>окт.26</v>
      </c>
      <c r="BF730" s="278" t="str">
        <f ca="1">Параметры!BF$40</f>
        <v>ноя.26</v>
      </c>
      <c r="BG730" s="278" t="str">
        <f ca="1">Параметры!BG$40</f>
        <v>дек.26</v>
      </c>
      <c r="BH730" s="278" t="str">
        <f ca="1">Параметры!BH$40</f>
        <v>янв.27</v>
      </c>
      <c r="BI730" s="278" t="str">
        <f ca="1">Параметры!BI$40</f>
        <v>фев.27</v>
      </c>
      <c r="BJ730" s="278" t="str">
        <f ca="1">Параметры!BJ$40</f>
        <v>мар.27</v>
      </c>
      <c r="BK730" s="278" t="str">
        <f ca="1">Параметры!BK$40</f>
        <v>апр.27</v>
      </c>
      <c r="BL730" s="278" t="str">
        <f ca="1">Параметры!BL$40</f>
        <v>май.27</v>
      </c>
      <c r="BM730" s="278" t="str">
        <f ca="1">Параметры!BM$40</f>
        <v>июн.27</v>
      </c>
      <c r="BN730" s="278" t="str">
        <f ca="1">Параметры!BN$40</f>
        <v>июл.27</v>
      </c>
      <c r="BO730" s="278" t="str">
        <f ca="1">Параметры!BO$40</f>
        <v>авг.27</v>
      </c>
      <c r="BP730" s="278" t="str">
        <f ca="1">Параметры!BP$40</f>
        <v>сен.27</v>
      </c>
      <c r="BQ730" s="278" t="str">
        <f ca="1">Параметры!BQ$40</f>
        <v>окт.27</v>
      </c>
      <c r="BR730" s="278" t="str">
        <f ca="1">Параметры!BR$40</f>
        <v>ноя.27</v>
      </c>
      <c r="BS730" s="278" t="str">
        <f ca="1">Параметры!BS$40</f>
        <v>дек.27</v>
      </c>
      <c r="BT730" s="278" t="str">
        <f ca="1">Параметры!BT$40</f>
        <v>янв.28</v>
      </c>
      <c r="BU730" s="278" t="str">
        <f ca="1">Параметры!BU$40</f>
        <v>фев.28</v>
      </c>
      <c r="BV730" s="278" t="str">
        <f ca="1">Параметры!BV$40</f>
        <v>мар.28</v>
      </c>
      <c r="BW730" s="278" t="str">
        <f ca="1">Параметры!BW$40</f>
        <v>апр.28</v>
      </c>
      <c r="BX730" s="278" t="str">
        <f ca="1">Параметры!BX$40</f>
        <v>май.28</v>
      </c>
      <c r="BY730" s="278" t="str">
        <f ca="1">Параметры!BY$40</f>
        <v>июн.28</v>
      </c>
      <c r="BZ730" s="278" t="str">
        <f ca="1">Параметры!BZ$40</f>
        <v>июл.28</v>
      </c>
      <c r="CA730" s="278" t="str">
        <f ca="1">Параметры!CA$40</f>
        <v>авг.28</v>
      </c>
      <c r="CB730" s="278" t="str">
        <f ca="1">Параметры!CB$40</f>
        <v>сен.28</v>
      </c>
      <c r="CC730" s="278" t="str">
        <f ca="1">Параметры!CC$40</f>
        <v>окт.28</v>
      </c>
      <c r="CD730" s="278" t="str">
        <f ca="1">Параметры!CD$40</f>
        <v>ноя.28</v>
      </c>
      <c r="CE730" s="278" t="str">
        <f ca="1">Параметры!CE$40</f>
        <v>дек.28</v>
      </c>
      <c r="CF730" s="278" t="str">
        <f ca="1">Параметры!CF$40</f>
        <v>янв.29</v>
      </c>
      <c r="CG730" s="278" t="str">
        <f ca="1">Параметры!CG$40</f>
        <v>фев.29</v>
      </c>
      <c r="CH730" s="278" t="str">
        <f ca="1">Параметры!CH$40</f>
        <v>мар.29</v>
      </c>
      <c r="CI730" s="278" t="str">
        <f ca="1">Параметры!CI$40</f>
        <v>апр.29</v>
      </c>
      <c r="CJ730" s="278" t="str">
        <f ca="1">Параметры!CJ$40</f>
        <v>май.29</v>
      </c>
      <c r="CK730" s="278" t="str">
        <f ca="1">Параметры!CK$40</f>
        <v>июн.29</v>
      </c>
      <c r="CL730" s="278" t="str">
        <f ca="1">Параметры!CL$40</f>
        <v>июл.29</v>
      </c>
      <c r="CM730" s="278" t="str">
        <f ca="1">Параметры!CM$40</f>
        <v>авг.29</v>
      </c>
      <c r="CN730" s="278" t="str">
        <f ca="1">Параметры!CN$40</f>
        <v>сен.29</v>
      </c>
      <c r="CO730" s="278" t="str">
        <f ca="1">Параметры!CO$40</f>
        <v>окт.29</v>
      </c>
      <c r="CP730" s="278" t="str">
        <f ca="1">Параметры!CP$40</f>
        <v>ноя.29</v>
      </c>
      <c r="CQ730" s="278" t="str">
        <f ca="1">Параметры!CQ$40</f>
        <v>дек.29</v>
      </c>
      <c r="CR730" s="278" t="str">
        <f ca="1">Параметры!CR$40</f>
        <v>янв.30</v>
      </c>
      <c r="CS730" s="278" t="str">
        <f ca="1">Параметры!CS$40</f>
        <v>фев.30</v>
      </c>
      <c r="CT730" s="278" t="str">
        <f ca="1">Параметры!CT$40</f>
        <v>мар.30</v>
      </c>
      <c r="CU730" s="278" t="str">
        <f ca="1">Параметры!CU$40</f>
        <v>апр.30</v>
      </c>
      <c r="CV730" s="278" t="str">
        <f ca="1">Параметры!CV$40</f>
        <v>май.30</v>
      </c>
      <c r="CW730" s="278" t="str">
        <f ca="1">Параметры!CW$40</f>
        <v>июн.30</v>
      </c>
      <c r="CX730" s="278" t="str">
        <f ca="1">Параметры!CX$40</f>
        <v>июл.30</v>
      </c>
      <c r="CY730" s="278" t="str">
        <f ca="1">Параметры!CY$40</f>
        <v>авг.30</v>
      </c>
      <c r="CZ730" s="278" t="str">
        <f ca="1">Параметры!CZ$40</f>
        <v>сен.30</v>
      </c>
      <c r="DA730" s="278" t="str">
        <f ca="1">Параметры!DA$40</f>
        <v>окт.30</v>
      </c>
      <c r="DB730" s="278" t="str">
        <f ca="1">Параметры!DB$40</f>
        <v>ноя.30</v>
      </c>
      <c r="DC730" s="278" t="str">
        <f ca="1">Параметры!DC$40</f>
        <v>дек.30</v>
      </c>
      <c r="DD730" s="278" t="str">
        <f ca="1">Параметры!DD$40</f>
        <v>янв.31</v>
      </c>
      <c r="DE730" s="278" t="str">
        <f ca="1">Параметры!DE$40</f>
        <v>фев.31</v>
      </c>
      <c r="DF730" s="278" t="str">
        <f ca="1">Параметры!DF$40</f>
        <v>мар.31</v>
      </c>
      <c r="DG730" s="278" t="str">
        <f ca="1">Параметры!DG$40</f>
        <v>апр.31</v>
      </c>
      <c r="DH730" s="278" t="str">
        <f ca="1">Параметры!DH$40</f>
        <v>май.31</v>
      </c>
      <c r="DI730" s="278" t="str">
        <f ca="1">Параметры!DI$40</f>
        <v>июн.31</v>
      </c>
      <c r="DJ730" s="278" t="str">
        <f ca="1">Параметры!DJ$40</f>
        <v>июл.31</v>
      </c>
      <c r="DK730" s="278" t="str">
        <f ca="1">Параметры!DK$40</f>
        <v>авг.31</v>
      </c>
      <c r="DL730" s="278" t="str">
        <f ca="1">Параметры!DL$40</f>
        <v>сен.31</v>
      </c>
      <c r="DM730" s="278" t="str">
        <f ca="1">Параметры!DM$40</f>
        <v>окт.31</v>
      </c>
      <c r="DN730" s="278" t="str">
        <f ca="1">Параметры!DN$40</f>
        <v>ноя.31</v>
      </c>
      <c r="DO730" s="278" t="str">
        <f ca="1">Параметры!DO$40</f>
        <v>дек.31</v>
      </c>
      <c r="DP730" s="278" t="str">
        <f ca="1">Параметры!DP$40</f>
        <v>янв.32</v>
      </c>
      <c r="DQ730" s="278" t="str">
        <f ca="1">Параметры!DQ$40</f>
        <v>фев.32</v>
      </c>
      <c r="DR730" s="278" t="str">
        <f ca="1">Параметры!DR$40</f>
        <v>мар.32</v>
      </c>
      <c r="DS730" s="278" t="str">
        <f ca="1">Параметры!DS$40</f>
        <v>апр.32</v>
      </c>
      <c r="DT730" s="278" t="str">
        <f ca="1">Параметры!DT$40</f>
        <v>май.32</v>
      </c>
      <c r="DU730" s="278" t="str">
        <f ca="1">Параметры!DU$40</f>
        <v>июн.32</v>
      </c>
      <c r="DV730" s="278" t="str">
        <f ca="1">Параметры!DV$40</f>
        <v>июл.32</v>
      </c>
      <c r="DW730" s="278"/>
      <c r="DX730" s="279" t="str">
        <f ca="1">Language!$A$1463</f>
        <v>ИТОГО</v>
      </c>
    </row>
    <row r="731" spans="1:128" ht="13.5" thickTop="1" x14ac:dyDescent="0.2">
      <c r="B731" s="202"/>
      <c r="C731" s="203"/>
      <c r="D731" s="158"/>
      <c r="F731" s="6" t="s">
        <v>2961</v>
      </c>
      <c r="G731" s="204"/>
      <c r="H731" s="204"/>
      <c r="I731" s="204"/>
      <c r="J731" s="204"/>
      <c r="K731" s="204"/>
      <c r="L731" s="204"/>
      <c r="M731" s="204"/>
      <c r="N731" s="204"/>
      <c r="O731" s="204"/>
      <c r="P731" s="204"/>
      <c r="Q731" s="204"/>
      <c r="R731" s="204"/>
      <c r="S731" s="204"/>
      <c r="T731" s="204"/>
      <c r="U731" s="204"/>
      <c r="V731" s="204"/>
      <c r="W731" s="204"/>
      <c r="X731" s="204"/>
      <c r="Y731" s="204"/>
      <c r="Z731" s="204"/>
      <c r="AA731" s="204"/>
      <c r="AB731" s="204"/>
      <c r="AC731" s="204"/>
      <c r="AD731" s="204"/>
      <c r="AE731" s="204"/>
      <c r="AF731" s="204"/>
      <c r="AG731" s="204"/>
      <c r="AH731" s="204"/>
      <c r="AI731" s="204"/>
      <c r="AJ731" s="204"/>
      <c r="AK731" s="204"/>
      <c r="AL731" s="204"/>
      <c r="AM731" s="204"/>
      <c r="AN731" s="204"/>
      <c r="AO731" s="204"/>
      <c r="AP731" s="204"/>
      <c r="AQ731" s="204"/>
      <c r="AR731" s="204"/>
      <c r="AS731" s="204"/>
      <c r="AT731" s="204"/>
      <c r="AU731" s="204"/>
      <c r="AV731" s="204"/>
      <c r="AW731" s="204"/>
      <c r="AX731" s="204"/>
      <c r="AY731" s="204"/>
      <c r="AZ731" s="204"/>
      <c r="BA731" s="204"/>
      <c r="BB731" s="204"/>
      <c r="BC731" s="204"/>
      <c r="BD731" s="204"/>
      <c r="BE731" s="204"/>
      <c r="BF731" s="204"/>
      <c r="BG731" s="204"/>
      <c r="BH731" s="204"/>
      <c r="BI731" s="204"/>
      <c r="BJ731" s="204"/>
      <c r="BK731" s="204"/>
      <c r="BL731" s="204"/>
      <c r="BM731" s="204"/>
      <c r="BN731" s="204"/>
      <c r="BO731" s="204"/>
      <c r="BP731" s="204"/>
      <c r="BQ731" s="204"/>
      <c r="BR731" s="204"/>
      <c r="BS731" s="204"/>
      <c r="BT731" s="204"/>
      <c r="BU731" s="204"/>
      <c r="BV731" s="204"/>
      <c r="BW731" s="204"/>
      <c r="BX731" s="204"/>
      <c r="BY731" s="204"/>
      <c r="BZ731" s="204"/>
      <c r="CA731" s="204"/>
      <c r="CB731" s="204"/>
      <c r="CC731" s="204"/>
      <c r="CD731" s="204"/>
      <c r="CE731" s="204"/>
      <c r="CF731" s="204"/>
      <c r="CG731" s="204"/>
      <c r="CH731" s="204"/>
      <c r="CI731" s="204"/>
      <c r="CJ731" s="204"/>
      <c r="CK731" s="204"/>
      <c r="CL731" s="204"/>
      <c r="CM731" s="204"/>
      <c r="CN731" s="204"/>
      <c r="CO731" s="204"/>
      <c r="CP731" s="204"/>
      <c r="CQ731" s="204"/>
      <c r="CR731" s="204"/>
      <c r="CS731" s="204"/>
      <c r="CT731" s="204"/>
      <c r="CU731" s="204"/>
      <c r="CV731" s="204"/>
      <c r="CW731" s="204"/>
      <c r="CX731" s="204"/>
      <c r="CY731" s="204"/>
      <c r="CZ731" s="204"/>
      <c r="DA731" s="204"/>
      <c r="DB731" s="204"/>
      <c r="DC731" s="204"/>
      <c r="DD731" s="204"/>
      <c r="DE731" s="204"/>
      <c r="DF731" s="204"/>
      <c r="DG731" s="204"/>
      <c r="DH731" s="204"/>
      <c r="DI731" s="204"/>
      <c r="DJ731" s="204"/>
      <c r="DK731" s="204"/>
      <c r="DL731" s="204"/>
      <c r="DM731" s="204"/>
      <c r="DN731" s="204"/>
      <c r="DO731" s="204"/>
      <c r="DP731" s="204"/>
      <c r="DQ731" s="204"/>
      <c r="DR731" s="204"/>
      <c r="DS731" s="204"/>
      <c r="DT731" s="204"/>
      <c r="DU731" s="204"/>
      <c r="DV731" s="204"/>
      <c r="DW731" s="204"/>
      <c r="DX731" s="205"/>
    </row>
    <row r="732" spans="1:128" hidden="1" x14ac:dyDescent="0.2">
      <c r="E732" s="154" t="s">
        <v>671</v>
      </c>
      <c r="F732" s="154" t="s">
        <v>3333</v>
      </c>
    </row>
    <row r="733" spans="1:128" hidden="1" x14ac:dyDescent="0.2">
      <c r="E733" s="154" t="s">
        <v>667</v>
      </c>
      <c r="F733" s="6" t="s">
        <v>2961</v>
      </c>
    </row>
    <row r="734" spans="1:128" s="32" customFormat="1" collapsed="1" x14ac:dyDescent="0.2">
      <c r="A734" s="32" t="str">
        <f ca="1">Language!A$1044</f>
        <v>Итого: Лизинговые платежи, с НДС</v>
      </c>
      <c r="C734" s="35" t="str">
        <f t="shared" ref="C734:C743" ca="1" si="1346">CurName1</f>
        <v>тыс. руб.</v>
      </c>
      <c r="D734" s="89"/>
      <c r="E734" s="89"/>
      <c r="F734" s="6" t="s">
        <v>693</v>
      </c>
      <c r="G734" s="56">
        <f t="shared" ref="G734:N734" si="1347">G735+G736</f>
        <v>0</v>
      </c>
      <c r="H734" s="56">
        <f t="shared" si="1347"/>
        <v>0</v>
      </c>
      <c r="I734" s="56">
        <f t="shared" si="1347"/>
        <v>0</v>
      </c>
      <c r="J734" s="56">
        <f t="shared" si="1347"/>
        <v>0</v>
      </c>
      <c r="K734" s="56">
        <f t="shared" si="1347"/>
        <v>0</v>
      </c>
      <c r="L734" s="56">
        <f t="shared" si="1347"/>
        <v>0</v>
      </c>
      <c r="M734" s="56">
        <f t="shared" si="1347"/>
        <v>0</v>
      </c>
      <c r="N734" s="56">
        <f t="shared" si="1347"/>
        <v>0</v>
      </c>
      <c r="O734" s="56">
        <f t="shared" ref="O734:AT734" si="1348">O735+O736</f>
        <v>0</v>
      </c>
      <c r="P734" s="56">
        <f t="shared" si="1348"/>
        <v>0</v>
      </c>
      <c r="Q734" s="56">
        <f t="shared" si="1348"/>
        <v>0</v>
      </c>
      <c r="R734" s="56">
        <f t="shared" si="1348"/>
        <v>0</v>
      </c>
      <c r="S734" s="56">
        <f t="shared" si="1348"/>
        <v>0</v>
      </c>
      <c r="T734" s="56">
        <f t="shared" si="1348"/>
        <v>0</v>
      </c>
      <c r="U734" s="56">
        <f t="shared" si="1348"/>
        <v>0</v>
      </c>
      <c r="V734" s="56">
        <f t="shared" si="1348"/>
        <v>0</v>
      </c>
      <c r="W734" s="56">
        <f t="shared" si="1348"/>
        <v>0</v>
      </c>
      <c r="X734" s="56">
        <f t="shared" si="1348"/>
        <v>0</v>
      </c>
      <c r="Y734" s="56">
        <f t="shared" si="1348"/>
        <v>0</v>
      </c>
      <c r="Z734" s="56">
        <f t="shared" si="1348"/>
        <v>0</v>
      </c>
      <c r="AA734" s="56">
        <f t="shared" si="1348"/>
        <v>0</v>
      </c>
      <c r="AB734" s="56">
        <f t="shared" si="1348"/>
        <v>0</v>
      </c>
      <c r="AC734" s="56">
        <f t="shared" si="1348"/>
        <v>0</v>
      </c>
      <c r="AD734" s="56">
        <f t="shared" si="1348"/>
        <v>0</v>
      </c>
      <c r="AE734" s="56">
        <f t="shared" si="1348"/>
        <v>0</v>
      </c>
      <c r="AF734" s="56">
        <f t="shared" si="1348"/>
        <v>0</v>
      </c>
      <c r="AG734" s="56">
        <f t="shared" si="1348"/>
        <v>0</v>
      </c>
      <c r="AH734" s="56">
        <f t="shared" si="1348"/>
        <v>0</v>
      </c>
      <c r="AI734" s="56">
        <f t="shared" si="1348"/>
        <v>0</v>
      </c>
      <c r="AJ734" s="56">
        <f t="shared" si="1348"/>
        <v>0</v>
      </c>
      <c r="AK734" s="56">
        <f t="shared" si="1348"/>
        <v>0</v>
      </c>
      <c r="AL734" s="56">
        <f t="shared" si="1348"/>
        <v>0</v>
      </c>
      <c r="AM734" s="56">
        <f t="shared" si="1348"/>
        <v>0</v>
      </c>
      <c r="AN734" s="56">
        <f t="shared" si="1348"/>
        <v>0</v>
      </c>
      <c r="AO734" s="56">
        <f t="shared" si="1348"/>
        <v>0</v>
      </c>
      <c r="AP734" s="56">
        <f t="shared" si="1348"/>
        <v>0</v>
      </c>
      <c r="AQ734" s="56">
        <f t="shared" si="1348"/>
        <v>0</v>
      </c>
      <c r="AR734" s="56">
        <f t="shared" si="1348"/>
        <v>0</v>
      </c>
      <c r="AS734" s="56">
        <f t="shared" si="1348"/>
        <v>0</v>
      </c>
      <c r="AT734" s="56">
        <f t="shared" si="1348"/>
        <v>0</v>
      </c>
      <c r="AU734" s="56">
        <f t="shared" ref="AU734:BZ734" si="1349">AU735+AU736</f>
        <v>0</v>
      </c>
      <c r="AV734" s="56">
        <f t="shared" si="1349"/>
        <v>0</v>
      </c>
      <c r="AW734" s="56">
        <f t="shared" si="1349"/>
        <v>0</v>
      </c>
      <c r="AX734" s="56">
        <f t="shared" si="1349"/>
        <v>0</v>
      </c>
      <c r="AY734" s="56">
        <f t="shared" si="1349"/>
        <v>0</v>
      </c>
      <c r="AZ734" s="56">
        <f t="shared" si="1349"/>
        <v>0</v>
      </c>
      <c r="BA734" s="56">
        <f t="shared" si="1349"/>
        <v>0</v>
      </c>
      <c r="BB734" s="56">
        <f t="shared" si="1349"/>
        <v>0</v>
      </c>
      <c r="BC734" s="56">
        <f t="shared" si="1349"/>
        <v>0</v>
      </c>
      <c r="BD734" s="56">
        <f t="shared" si="1349"/>
        <v>0</v>
      </c>
      <c r="BE734" s="56">
        <f t="shared" si="1349"/>
        <v>0</v>
      </c>
      <c r="BF734" s="56">
        <f t="shared" si="1349"/>
        <v>0</v>
      </c>
      <c r="BG734" s="56">
        <f t="shared" si="1349"/>
        <v>0</v>
      </c>
      <c r="BH734" s="56">
        <f t="shared" si="1349"/>
        <v>0</v>
      </c>
      <c r="BI734" s="56">
        <f t="shared" si="1349"/>
        <v>0</v>
      </c>
      <c r="BJ734" s="56">
        <f t="shared" si="1349"/>
        <v>0</v>
      </c>
      <c r="BK734" s="56">
        <f t="shared" si="1349"/>
        <v>0</v>
      </c>
      <c r="BL734" s="56">
        <f t="shared" si="1349"/>
        <v>0</v>
      </c>
      <c r="BM734" s="56">
        <f t="shared" si="1349"/>
        <v>0</v>
      </c>
      <c r="BN734" s="56">
        <f t="shared" si="1349"/>
        <v>0</v>
      </c>
      <c r="BO734" s="56">
        <f t="shared" si="1349"/>
        <v>0</v>
      </c>
      <c r="BP734" s="56">
        <f t="shared" si="1349"/>
        <v>0</v>
      </c>
      <c r="BQ734" s="56">
        <f t="shared" si="1349"/>
        <v>0</v>
      </c>
      <c r="BR734" s="56">
        <f t="shared" si="1349"/>
        <v>0</v>
      </c>
      <c r="BS734" s="56">
        <f t="shared" si="1349"/>
        <v>0</v>
      </c>
      <c r="BT734" s="56">
        <f t="shared" si="1349"/>
        <v>0</v>
      </c>
      <c r="BU734" s="56">
        <f t="shared" si="1349"/>
        <v>0</v>
      </c>
      <c r="BV734" s="56">
        <f t="shared" si="1349"/>
        <v>0</v>
      </c>
      <c r="BW734" s="56">
        <f t="shared" si="1349"/>
        <v>0</v>
      </c>
      <c r="BX734" s="56">
        <f t="shared" si="1349"/>
        <v>0</v>
      </c>
      <c r="BY734" s="56">
        <f t="shared" si="1349"/>
        <v>0</v>
      </c>
      <c r="BZ734" s="56">
        <f t="shared" si="1349"/>
        <v>0</v>
      </c>
      <c r="CA734" s="56">
        <f t="shared" ref="CA734:DF734" si="1350">CA735+CA736</f>
        <v>0</v>
      </c>
      <c r="CB734" s="56">
        <f t="shared" si="1350"/>
        <v>0</v>
      </c>
      <c r="CC734" s="56">
        <f t="shared" si="1350"/>
        <v>0</v>
      </c>
      <c r="CD734" s="56">
        <f t="shared" si="1350"/>
        <v>0</v>
      </c>
      <c r="CE734" s="56">
        <f t="shared" si="1350"/>
        <v>0</v>
      </c>
      <c r="CF734" s="56">
        <f t="shared" si="1350"/>
        <v>0</v>
      </c>
      <c r="CG734" s="56">
        <f t="shared" si="1350"/>
        <v>0</v>
      </c>
      <c r="CH734" s="56">
        <f t="shared" si="1350"/>
        <v>0</v>
      </c>
      <c r="CI734" s="56">
        <f t="shared" si="1350"/>
        <v>0</v>
      </c>
      <c r="CJ734" s="56">
        <f t="shared" si="1350"/>
        <v>0</v>
      </c>
      <c r="CK734" s="56">
        <f t="shared" si="1350"/>
        <v>0</v>
      </c>
      <c r="CL734" s="56">
        <f t="shared" si="1350"/>
        <v>0</v>
      </c>
      <c r="CM734" s="56">
        <f t="shared" si="1350"/>
        <v>0</v>
      </c>
      <c r="CN734" s="56">
        <f t="shared" si="1350"/>
        <v>0</v>
      </c>
      <c r="CO734" s="56">
        <f t="shared" si="1350"/>
        <v>0</v>
      </c>
      <c r="CP734" s="56">
        <f t="shared" si="1350"/>
        <v>0</v>
      </c>
      <c r="CQ734" s="56">
        <f t="shared" si="1350"/>
        <v>0</v>
      </c>
      <c r="CR734" s="56">
        <f t="shared" si="1350"/>
        <v>0</v>
      </c>
      <c r="CS734" s="56">
        <f t="shared" si="1350"/>
        <v>0</v>
      </c>
      <c r="CT734" s="56">
        <f t="shared" si="1350"/>
        <v>0</v>
      </c>
      <c r="CU734" s="56">
        <f t="shared" si="1350"/>
        <v>0</v>
      </c>
      <c r="CV734" s="56">
        <f t="shared" si="1350"/>
        <v>0</v>
      </c>
      <c r="CW734" s="56">
        <f t="shared" si="1350"/>
        <v>0</v>
      </c>
      <c r="CX734" s="56">
        <f t="shared" si="1350"/>
        <v>0</v>
      </c>
      <c r="CY734" s="56">
        <f t="shared" si="1350"/>
        <v>0</v>
      </c>
      <c r="CZ734" s="56">
        <f t="shared" si="1350"/>
        <v>0</v>
      </c>
      <c r="DA734" s="56">
        <f t="shared" si="1350"/>
        <v>0</v>
      </c>
      <c r="DB734" s="56">
        <f t="shared" si="1350"/>
        <v>0</v>
      </c>
      <c r="DC734" s="56">
        <f t="shared" si="1350"/>
        <v>0</v>
      </c>
      <c r="DD734" s="56">
        <f t="shared" si="1350"/>
        <v>0</v>
      </c>
      <c r="DE734" s="56">
        <f t="shared" si="1350"/>
        <v>0</v>
      </c>
      <c r="DF734" s="56">
        <f t="shared" si="1350"/>
        <v>0</v>
      </c>
      <c r="DG734" s="56">
        <f t="shared" ref="DG734:DV734" si="1351">DG735+DG736</f>
        <v>0</v>
      </c>
      <c r="DH734" s="56">
        <f t="shared" si="1351"/>
        <v>0</v>
      </c>
      <c r="DI734" s="56">
        <f t="shared" si="1351"/>
        <v>0</v>
      </c>
      <c r="DJ734" s="56">
        <f t="shared" si="1351"/>
        <v>0</v>
      </c>
      <c r="DK734" s="56">
        <f t="shared" si="1351"/>
        <v>0</v>
      </c>
      <c r="DL734" s="56">
        <f t="shared" si="1351"/>
        <v>0</v>
      </c>
      <c r="DM734" s="56">
        <f t="shared" si="1351"/>
        <v>0</v>
      </c>
      <c r="DN734" s="56">
        <f t="shared" si="1351"/>
        <v>0</v>
      </c>
      <c r="DO734" s="56">
        <f t="shared" si="1351"/>
        <v>0</v>
      </c>
      <c r="DP734" s="56">
        <f t="shared" si="1351"/>
        <v>0</v>
      </c>
      <c r="DQ734" s="56">
        <f t="shared" si="1351"/>
        <v>0</v>
      </c>
      <c r="DR734" s="56">
        <f t="shared" si="1351"/>
        <v>0</v>
      </c>
      <c r="DS734" s="56">
        <f t="shared" si="1351"/>
        <v>0</v>
      </c>
      <c r="DT734" s="56">
        <f t="shared" si="1351"/>
        <v>0</v>
      </c>
      <c r="DU734" s="56">
        <f t="shared" si="1351"/>
        <v>0</v>
      </c>
      <c r="DV734" s="56">
        <f t="shared" si="1351"/>
        <v>0</v>
      </c>
      <c r="DW734" s="56"/>
      <c r="DX734" s="70">
        <f t="shared" ref="DX734:DX743" si="1352">SUM(G734:DW734)</f>
        <v>0</v>
      </c>
    </row>
    <row r="735" spans="1:128" s="179" customFormat="1" hidden="1" outlineLevel="1" x14ac:dyDescent="0.2">
      <c r="A735" s="159" t="str">
        <f ca="1">Language!A$1045</f>
        <v>платеж по аренде в оттоках денежных средств, без НДС</v>
      </c>
      <c r="B735" s="153"/>
      <c r="C735" s="178" t="str">
        <f t="shared" ca="1" si="1346"/>
        <v>тыс. руб.</v>
      </c>
      <c r="D735" s="154"/>
      <c r="E735" s="154"/>
      <c r="F735" s="154" t="s">
        <v>998</v>
      </c>
      <c r="G735" s="161">
        <v>0</v>
      </c>
      <c r="H735" s="161">
        <v>0</v>
      </c>
      <c r="I735" s="161">
        <v>0</v>
      </c>
      <c r="J735" s="161">
        <v>0</v>
      </c>
      <c r="K735" s="161">
        <v>0</v>
      </c>
      <c r="L735" s="161">
        <v>0</v>
      </c>
      <c r="M735" s="161">
        <v>0</v>
      </c>
      <c r="N735" s="161">
        <v>0</v>
      </c>
      <c r="O735" s="161">
        <v>0</v>
      </c>
      <c r="P735" s="161">
        <v>0</v>
      </c>
      <c r="Q735" s="161">
        <v>0</v>
      </c>
      <c r="R735" s="161">
        <v>0</v>
      </c>
      <c r="S735" s="161">
        <v>0</v>
      </c>
      <c r="T735" s="161">
        <v>0</v>
      </c>
      <c r="U735" s="161">
        <v>0</v>
      </c>
      <c r="V735" s="161">
        <v>0</v>
      </c>
      <c r="W735" s="161">
        <v>0</v>
      </c>
      <c r="X735" s="161">
        <v>0</v>
      </c>
      <c r="Y735" s="161">
        <v>0</v>
      </c>
      <c r="Z735" s="161">
        <v>0</v>
      </c>
      <c r="AA735" s="161">
        <v>0</v>
      </c>
      <c r="AB735" s="161">
        <v>0</v>
      </c>
      <c r="AC735" s="161">
        <v>0</v>
      </c>
      <c r="AD735" s="161">
        <v>0</v>
      </c>
      <c r="AE735" s="161">
        <v>0</v>
      </c>
      <c r="AF735" s="161">
        <v>0</v>
      </c>
      <c r="AG735" s="161">
        <v>0</v>
      </c>
      <c r="AH735" s="161">
        <v>0</v>
      </c>
      <c r="AI735" s="161">
        <v>0</v>
      </c>
      <c r="AJ735" s="161">
        <v>0</v>
      </c>
      <c r="AK735" s="161">
        <v>0</v>
      </c>
      <c r="AL735" s="161">
        <v>0</v>
      </c>
      <c r="AM735" s="161">
        <v>0</v>
      </c>
      <c r="AN735" s="161">
        <v>0</v>
      </c>
      <c r="AO735" s="161">
        <v>0</v>
      </c>
      <c r="AP735" s="161">
        <v>0</v>
      </c>
      <c r="AQ735" s="161">
        <v>0</v>
      </c>
      <c r="AR735" s="161">
        <v>0</v>
      </c>
      <c r="AS735" s="161">
        <v>0</v>
      </c>
      <c r="AT735" s="161">
        <v>0</v>
      </c>
      <c r="AU735" s="161">
        <v>0</v>
      </c>
      <c r="AV735" s="161">
        <v>0</v>
      </c>
      <c r="AW735" s="161">
        <v>0</v>
      </c>
      <c r="AX735" s="161">
        <v>0</v>
      </c>
      <c r="AY735" s="161">
        <v>0</v>
      </c>
      <c r="AZ735" s="161">
        <v>0</v>
      </c>
      <c r="BA735" s="161">
        <v>0</v>
      </c>
      <c r="BB735" s="161">
        <v>0</v>
      </c>
      <c r="BC735" s="161">
        <v>0</v>
      </c>
      <c r="BD735" s="161">
        <v>0</v>
      </c>
      <c r="BE735" s="161">
        <v>0</v>
      </c>
      <c r="BF735" s="161">
        <v>0</v>
      </c>
      <c r="BG735" s="161">
        <v>0</v>
      </c>
      <c r="BH735" s="161">
        <v>0</v>
      </c>
      <c r="BI735" s="161">
        <v>0</v>
      </c>
      <c r="BJ735" s="161">
        <v>0</v>
      </c>
      <c r="BK735" s="161">
        <v>0</v>
      </c>
      <c r="BL735" s="161">
        <v>0</v>
      </c>
      <c r="BM735" s="161">
        <v>0</v>
      </c>
      <c r="BN735" s="161">
        <v>0</v>
      </c>
      <c r="BO735" s="161">
        <v>0</v>
      </c>
      <c r="BP735" s="161">
        <v>0</v>
      </c>
      <c r="BQ735" s="161">
        <v>0</v>
      </c>
      <c r="BR735" s="161">
        <v>0</v>
      </c>
      <c r="BS735" s="161">
        <v>0</v>
      </c>
      <c r="BT735" s="161">
        <v>0</v>
      </c>
      <c r="BU735" s="161">
        <v>0</v>
      </c>
      <c r="BV735" s="161">
        <v>0</v>
      </c>
      <c r="BW735" s="161">
        <v>0</v>
      </c>
      <c r="BX735" s="161">
        <v>0</v>
      </c>
      <c r="BY735" s="161">
        <v>0</v>
      </c>
      <c r="BZ735" s="161">
        <v>0</v>
      </c>
      <c r="CA735" s="161">
        <v>0</v>
      </c>
      <c r="CB735" s="161">
        <v>0</v>
      </c>
      <c r="CC735" s="161">
        <v>0</v>
      </c>
      <c r="CD735" s="161">
        <v>0</v>
      </c>
      <c r="CE735" s="161">
        <v>0</v>
      </c>
      <c r="CF735" s="161">
        <v>0</v>
      </c>
      <c r="CG735" s="161">
        <v>0</v>
      </c>
      <c r="CH735" s="161">
        <v>0</v>
      </c>
      <c r="CI735" s="161">
        <v>0</v>
      </c>
      <c r="CJ735" s="161">
        <v>0</v>
      </c>
      <c r="CK735" s="161">
        <v>0</v>
      </c>
      <c r="CL735" s="161">
        <v>0</v>
      </c>
      <c r="CM735" s="161">
        <v>0</v>
      </c>
      <c r="CN735" s="161">
        <v>0</v>
      </c>
      <c r="CO735" s="161">
        <v>0</v>
      </c>
      <c r="CP735" s="161">
        <v>0</v>
      </c>
      <c r="CQ735" s="161">
        <v>0</v>
      </c>
      <c r="CR735" s="161">
        <v>0</v>
      </c>
      <c r="CS735" s="161">
        <v>0</v>
      </c>
      <c r="CT735" s="161">
        <v>0</v>
      </c>
      <c r="CU735" s="161">
        <v>0</v>
      </c>
      <c r="CV735" s="161">
        <v>0</v>
      </c>
      <c r="CW735" s="161">
        <v>0</v>
      </c>
      <c r="CX735" s="161">
        <v>0</v>
      </c>
      <c r="CY735" s="161">
        <v>0</v>
      </c>
      <c r="CZ735" s="161">
        <v>0</v>
      </c>
      <c r="DA735" s="161">
        <v>0</v>
      </c>
      <c r="DB735" s="161">
        <v>0</v>
      </c>
      <c r="DC735" s="161">
        <v>0</v>
      </c>
      <c r="DD735" s="161">
        <v>0</v>
      </c>
      <c r="DE735" s="161">
        <v>0</v>
      </c>
      <c r="DF735" s="161">
        <v>0</v>
      </c>
      <c r="DG735" s="161">
        <v>0</v>
      </c>
      <c r="DH735" s="161">
        <v>0</v>
      </c>
      <c r="DI735" s="161">
        <v>0</v>
      </c>
      <c r="DJ735" s="161">
        <v>0</v>
      </c>
      <c r="DK735" s="161">
        <v>0</v>
      </c>
      <c r="DL735" s="161">
        <v>0</v>
      </c>
      <c r="DM735" s="161">
        <v>0</v>
      </c>
      <c r="DN735" s="161">
        <v>0</v>
      </c>
      <c r="DO735" s="161">
        <v>0</v>
      </c>
      <c r="DP735" s="161">
        <v>0</v>
      </c>
      <c r="DQ735" s="161">
        <v>0</v>
      </c>
      <c r="DR735" s="161">
        <v>0</v>
      </c>
      <c r="DS735" s="161">
        <v>0</v>
      </c>
      <c r="DT735" s="161">
        <v>0</v>
      </c>
      <c r="DU735" s="161">
        <v>0</v>
      </c>
      <c r="DV735" s="161">
        <v>0</v>
      </c>
      <c r="DW735" s="161"/>
      <c r="DX735" s="162">
        <f t="shared" si="1352"/>
        <v>0</v>
      </c>
    </row>
    <row r="736" spans="1:128" s="179" customFormat="1" hidden="1" outlineLevel="1" x14ac:dyDescent="0.2">
      <c r="A736" s="159" t="str">
        <f ca="1">Language!A$1046</f>
        <v>НДС к платежам в оттоках денежных средств</v>
      </c>
      <c r="B736" s="153"/>
      <c r="C736" s="178" t="str">
        <f t="shared" ca="1" si="1346"/>
        <v>тыс. руб.</v>
      </c>
      <c r="D736" s="154"/>
      <c r="E736" s="154"/>
      <c r="F736" s="6" t="s">
        <v>3164</v>
      </c>
      <c r="G736" s="161">
        <v>0</v>
      </c>
      <c r="H736" s="161">
        <v>0</v>
      </c>
      <c r="I736" s="161">
        <v>0</v>
      </c>
      <c r="J736" s="161">
        <v>0</v>
      </c>
      <c r="K736" s="161">
        <v>0</v>
      </c>
      <c r="L736" s="161">
        <v>0</v>
      </c>
      <c r="M736" s="161">
        <v>0</v>
      </c>
      <c r="N736" s="161">
        <v>0</v>
      </c>
      <c r="O736" s="161">
        <v>0</v>
      </c>
      <c r="P736" s="161">
        <v>0</v>
      </c>
      <c r="Q736" s="161">
        <v>0</v>
      </c>
      <c r="R736" s="161">
        <v>0</v>
      </c>
      <c r="S736" s="161">
        <v>0</v>
      </c>
      <c r="T736" s="161">
        <v>0</v>
      </c>
      <c r="U736" s="161">
        <v>0</v>
      </c>
      <c r="V736" s="161">
        <v>0</v>
      </c>
      <c r="W736" s="161">
        <v>0</v>
      </c>
      <c r="X736" s="161">
        <v>0</v>
      </c>
      <c r="Y736" s="161">
        <v>0</v>
      </c>
      <c r="Z736" s="161">
        <v>0</v>
      </c>
      <c r="AA736" s="161">
        <v>0</v>
      </c>
      <c r="AB736" s="161">
        <v>0</v>
      </c>
      <c r="AC736" s="161">
        <v>0</v>
      </c>
      <c r="AD736" s="161">
        <v>0</v>
      </c>
      <c r="AE736" s="161">
        <v>0</v>
      </c>
      <c r="AF736" s="161">
        <v>0</v>
      </c>
      <c r="AG736" s="161">
        <v>0</v>
      </c>
      <c r="AH736" s="161">
        <v>0</v>
      </c>
      <c r="AI736" s="161">
        <v>0</v>
      </c>
      <c r="AJ736" s="161">
        <v>0</v>
      </c>
      <c r="AK736" s="161">
        <v>0</v>
      </c>
      <c r="AL736" s="161">
        <v>0</v>
      </c>
      <c r="AM736" s="161">
        <v>0</v>
      </c>
      <c r="AN736" s="161">
        <v>0</v>
      </c>
      <c r="AO736" s="161">
        <v>0</v>
      </c>
      <c r="AP736" s="161">
        <v>0</v>
      </c>
      <c r="AQ736" s="161">
        <v>0</v>
      </c>
      <c r="AR736" s="161">
        <v>0</v>
      </c>
      <c r="AS736" s="161">
        <v>0</v>
      </c>
      <c r="AT736" s="161">
        <v>0</v>
      </c>
      <c r="AU736" s="161">
        <v>0</v>
      </c>
      <c r="AV736" s="161">
        <v>0</v>
      </c>
      <c r="AW736" s="161">
        <v>0</v>
      </c>
      <c r="AX736" s="161">
        <v>0</v>
      </c>
      <c r="AY736" s="161">
        <v>0</v>
      </c>
      <c r="AZ736" s="161">
        <v>0</v>
      </c>
      <c r="BA736" s="161">
        <v>0</v>
      </c>
      <c r="BB736" s="161">
        <v>0</v>
      </c>
      <c r="BC736" s="161">
        <v>0</v>
      </c>
      <c r="BD736" s="161">
        <v>0</v>
      </c>
      <c r="BE736" s="161">
        <v>0</v>
      </c>
      <c r="BF736" s="161">
        <v>0</v>
      </c>
      <c r="BG736" s="161">
        <v>0</v>
      </c>
      <c r="BH736" s="161">
        <v>0</v>
      </c>
      <c r="BI736" s="161">
        <v>0</v>
      </c>
      <c r="BJ736" s="161">
        <v>0</v>
      </c>
      <c r="BK736" s="161">
        <v>0</v>
      </c>
      <c r="BL736" s="161">
        <v>0</v>
      </c>
      <c r="BM736" s="161">
        <v>0</v>
      </c>
      <c r="BN736" s="161">
        <v>0</v>
      </c>
      <c r="BO736" s="161">
        <v>0</v>
      </c>
      <c r="BP736" s="161">
        <v>0</v>
      </c>
      <c r="BQ736" s="161">
        <v>0</v>
      </c>
      <c r="BR736" s="161">
        <v>0</v>
      </c>
      <c r="BS736" s="161">
        <v>0</v>
      </c>
      <c r="BT736" s="161">
        <v>0</v>
      </c>
      <c r="BU736" s="161">
        <v>0</v>
      </c>
      <c r="BV736" s="161">
        <v>0</v>
      </c>
      <c r="BW736" s="161">
        <v>0</v>
      </c>
      <c r="BX736" s="161">
        <v>0</v>
      </c>
      <c r="BY736" s="161">
        <v>0</v>
      </c>
      <c r="BZ736" s="161">
        <v>0</v>
      </c>
      <c r="CA736" s="161">
        <v>0</v>
      </c>
      <c r="CB736" s="161">
        <v>0</v>
      </c>
      <c r="CC736" s="161">
        <v>0</v>
      </c>
      <c r="CD736" s="161">
        <v>0</v>
      </c>
      <c r="CE736" s="161">
        <v>0</v>
      </c>
      <c r="CF736" s="161">
        <v>0</v>
      </c>
      <c r="CG736" s="161">
        <v>0</v>
      </c>
      <c r="CH736" s="161">
        <v>0</v>
      </c>
      <c r="CI736" s="161">
        <v>0</v>
      </c>
      <c r="CJ736" s="161">
        <v>0</v>
      </c>
      <c r="CK736" s="161">
        <v>0</v>
      </c>
      <c r="CL736" s="161">
        <v>0</v>
      </c>
      <c r="CM736" s="161">
        <v>0</v>
      </c>
      <c r="CN736" s="161">
        <v>0</v>
      </c>
      <c r="CO736" s="161">
        <v>0</v>
      </c>
      <c r="CP736" s="161">
        <v>0</v>
      </c>
      <c r="CQ736" s="161">
        <v>0</v>
      </c>
      <c r="CR736" s="161">
        <v>0</v>
      </c>
      <c r="CS736" s="161">
        <v>0</v>
      </c>
      <c r="CT736" s="161">
        <v>0</v>
      </c>
      <c r="CU736" s="161">
        <v>0</v>
      </c>
      <c r="CV736" s="161">
        <v>0</v>
      </c>
      <c r="CW736" s="161">
        <v>0</v>
      </c>
      <c r="CX736" s="161">
        <v>0</v>
      </c>
      <c r="CY736" s="161">
        <v>0</v>
      </c>
      <c r="CZ736" s="161">
        <v>0</v>
      </c>
      <c r="DA736" s="161">
        <v>0</v>
      </c>
      <c r="DB736" s="161">
        <v>0</v>
      </c>
      <c r="DC736" s="161">
        <v>0</v>
      </c>
      <c r="DD736" s="161">
        <v>0</v>
      </c>
      <c r="DE736" s="161">
        <v>0</v>
      </c>
      <c r="DF736" s="161">
        <v>0</v>
      </c>
      <c r="DG736" s="161">
        <v>0</v>
      </c>
      <c r="DH736" s="161">
        <v>0</v>
      </c>
      <c r="DI736" s="161">
        <v>0</v>
      </c>
      <c r="DJ736" s="161">
        <v>0</v>
      </c>
      <c r="DK736" s="161">
        <v>0</v>
      </c>
      <c r="DL736" s="161">
        <v>0</v>
      </c>
      <c r="DM736" s="161">
        <v>0</v>
      </c>
      <c r="DN736" s="161">
        <v>0</v>
      </c>
      <c r="DO736" s="161">
        <v>0</v>
      </c>
      <c r="DP736" s="161">
        <v>0</v>
      </c>
      <c r="DQ736" s="161">
        <v>0</v>
      </c>
      <c r="DR736" s="161">
        <v>0</v>
      </c>
      <c r="DS736" s="161">
        <v>0</v>
      </c>
      <c r="DT736" s="161">
        <v>0</v>
      </c>
      <c r="DU736" s="161">
        <v>0</v>
      </c>
      <c r="DV736" s="161">
        <v>0</v>
      </c>
      <c r="DW736" s="161"/>
      <c r="DX736" s="162">
        <f t="shared" si="1352"/>
        <v>0</v>
      </c>
    </row>
    <row r="737" spans="1:128" s="179" customFormat="1" hidden="1" outlineLevel="1" x14ac:dyDescent="0.2">
      <c r="A737" s="159" t="str">
        <f ca="1">Language!A$1047</f>
        <v>платеж по аренде начисленный, без НДС</v>
      </c>
      <c r="B737" s="153"/>
      <c r="C737" s="178" t="str">
        <f t="shared" ca="1" si="1346"/>
        <v>тыс. руб.</v>
      </c>
      <c r="D737" s="154"/>
      <c r="E737" s="154"/>
      <c r="F737" s="154" t="s">
        <v>999</v>
      </c>
      <c r="G737" s="161">
        <v>0</v>
      </c>
      <c r="H737" s="161">
        <v>0</v>
      </c>
      <c r="I737" s="161">
        <v>0</v>
      </c>
      <c r="J737" s="161">
        <v>0</v>
      </c>
      <c r="K737" s="161">
        <v>0</v>
      </c>
      <c r="L737" s="161">
        <v>0</v>
      </c>
      <c r="M737" s="161">
        <v>0</v>
      </c>
      <c r="N737" s="161">
        <v>0</v>
      </c>
      <c r="O737" s="161">
        <v>0</v>
      </c>
      <c r="P737" s="161">
        <v>0</v>
      </c>
      <c r="Q737" s="161">
        <v>0</v>
      </c>
      <c r="R737" s="161">
        <v>0</v>
      </c>
      <c r="S737" s="161">
        <v>0</v>
      </c>
      <c r="T737" s="161">
        <v>0</v>
      </c>
      <c r="U737" s="161">
        <v>0</v>
      </c>
      <c r="V737" s="161">
        <v>0</v>
      </c>
      <c r="W737" s="161">
        <v>0</v>
      </c>
      <c r="X737" s="161">
        <v>0</v>
      </c>
      <c r="Y737" s="161">
        <v>0</v>
      </c>
      <c r="Z737" s="161">
        <v>0</v>
      </c>
      <c r="AA737" s="161">
        <v>0</v>
      </c>
      <c r="AB737" s="161">
        <v>0</v>
      </c>
      <c r="AC737" s="161">
        <v>0</v>
      </c>
      <c r="AD737" s="161">
        <v>0</v>
      </c>
      <c r="AE737" s="161">
        <v>0</v>
      </c>
      <c r="AF737" s="161">
        <v>0</v>
      </c>
      <c r="AG737" s="161">
        <v>0</v>
      </c>
      <c r="AH737" s="161">
        <v>0</v>
      </c>
      <c r="AI737" s="161">
        <v>0</v>
      </c>
      <c r="AJ737" s="161">
        <v>0</v>
      </c>
      <c r="AK737" s="161">
        <v>0</v>
      </c>
      <c r="AL737" s="161">
        <v>0</v>
      </c>
      <c r="AM737" s="161">
        <v>0</v>
      </c>
      <c r="AN737" s="161">
        <v>0</v>
      </c>
      <c r="AO737" s="161">
        <v>0</v>
      </c>
      <c r="AP737" s="161">
        <v>0</v>
      </c>
      <c r="AQ737" s="161">
        <v>0</v>
      </c>
      <c r="AR737" s="161">
        <v>0</v>
      </c>
      <c r="AS737" s="161">
        <v>0</v>
      </c>
      <c r="AT737" s="161">
        <v>0</v>
      </c>
      <c r="AU737" s="161">
        <v>0</v>
      </c>
      <c r="AV737" s="161">
        <v>0</v>
      </c>
      <c r="AW737" s="161">
        <v>0</v>
      </c>
      <c r="AX737" s="161">
        <v>0</v>
      </c>
      <c r="AY737" s="161">
        <v>0</v>
      </c>
      <c r="AZ737" s="161">
        <v>0</v>
      </c>
      <c r="BA737" s="161">
        <v>0</v>
      </c>
      <c r="BB737" s="161">
        <v>0</v>
      </c>
      <c r="BC737" s="161">
        <v>0</v>
      </c>
      <c r="BD737" s="161">
        <v>0</v>
      </c>
      <c r="BE737" s="161">
        <v>0</v>
      </c>
      <c r="BF737" s="161">
        <v>0</v>
      </c>
      <c r="BG737" s="161">
        <v>0</v>
      </c>
      <c r="BH737" s="161">
        <v>0</v>
      </c>
      <c r="BI737" s="161">
        <v>0</v>
      </c>
      <c r="BJ737" s="161">
        <v>0</v>
      </c>
      <c r="BK737" s="161">
        <v>0</v>
      </c>
      <c r="BL737" s="161">
        <v>0</v>
      </c>
      <c r="BM737" s="161">
        <v>0</v>
      </c>
      <c r="BN737" s="161">
        <v>0</v>
      </c>
      <c r="BO737" s="161">
        <v>0</v>
      </c>
      <c r="BP737" s="161">
        <v>0</v>
      </c>
      <c r="BQ737" s="161">
        <v>0</v>
      </c>
      <c r="BR737" s="161">
        <v>0</v>
      </c>
      <c r="BS737" s="161">
        <v>0</v>
      </c>
      <c r="BT737" s="161">
        <v>0</v>
      </c>
      <c r="BU737" s="161">
        <v>0</v>
      </c>
      <c r="BV737" s="161">
        <v>0</v>
      </c>
      <c r="BW737" s="161">
        <v>0</v>
      </c>
      <c r="BX737" s="161">
        <v>0</v>
      </c>
      <c r="BY737" s="161">
        <v>0</v>
      </c>
      <c r="BZ737" s="161">
        <v>0</v>
      </c>
      <c r="CA737" s="161">
        <v>0</v>
      </c>
      <c r="CB737" s="161">
        <v>0</v>
      </c>
      <c r="CC737" s="161">
        <v>0</v>
      </c>
      <c r="CD737" s="161">
        <v>0</v>
      </c>
      <c r="CE737" s="161">
        <v>0</v>
      </c>
      <c r="CF737" s="161">
        <v>0</v>
      </c>
      <c r="CG737" s="161">
        <v>0</v>
      </c>
      <c r="CH737" s="161">
        <v>0</v>
      </c>
      <c r="CI737" s="161">
        <v>0</v>
      </c>
      <c r="CJ737" s="161">
        <v>0</v>
      </c>
      <c r="CK737" s="161">
        <v>0</v>
      </c>
      <c r="CL737" s="161">
        <v>0</v>
      </c>
      <c r="CM737" s="161">
        <v>0</v>
      </c>
      <c r="CN737" s="161">
        <v>0</v>
      </c>
      <c r="CO737" s="161">
        <v>0</v>
      </c>
      <c r="CP737" s="161">
        <v>0</v>
      </c>
      <c r="CQ737" s="161">
        <v>0</v>
      </c>
      <c r="CR737" s="161">
        <v>0</v>
      </c>
      <c r="CS737" s="161">
        <v>0</v>
      </c>
      <c r="CT737" s="161">
        <v>0</v>
      </c>
      <c r="CU737" s="161">
        <v>0</v>
      </c>
      <c r="CV737" s="161">
        <v>0</v>
      </c>
      <c r="CW737" s="161">
        <v>0</v>
      </c>
      <c r="CX737" s="161">
        <v>0</v>
      </c>
      <c r="CY737" s="161">
        <v>0</v>
      </c>
      <c r="CZ737" s="161">
        <v>0</v>
      </c>
      <c r="DA737" s="161">
        <v>0</v>
      </c>
      <c r="DB737" s="161">
        <v>0</v>
      </c>
      <c r="DC737" s="161">
        <v>0</v>
      </c>
      <c r="DD737" s="161">
        <v>0</v>
      </c>
      <c r="DE737" s="161">
        <v>0</v>
      </c>
      <c r="DF737" s="161">
        <v>0</v>
      </c>
      <c r="DG737" s="161">
        <v>0</v>
      </c>
      <c r="DH737" s="161">
        <v>0</v>
      </c>
      <c r="DI737" s="161">
        <v>0</v>
      </c>
      <c r="DJ737" s="161">
        <v>0</v>
      </c>
      <c r="DK737" s="161">
        <v>0</v>
      </c>
      <c r="DL737" s="161">
        <v>0</v>
      </c>
      <c r="DM737" s="161">
        <v>0</v>
      </c>
      <c r="DN737" s="161">
        <v>0</v>
      </c>
      <c r="DO737" s="161">
        <v>0</v>
      </c>
      <c r="DP737" s="161">
        <v>0</v>
      </c>
      <c r="DQ737" s="161">
        <v>0</v>
      </c>
      <c r="DR737" s="161">
        <v>0</v>
      </c>
      <c r="DS737" s="161">
        <v>0</v>
      </c>
      <c r="DT737" s="161">
        <v>0</v>
      </c>
      <c r="DU737" s="161">
        <v>0</v>
      </c>
      <c r="DV737" s="161">
        <v>0</v>
      </c>
      <c r="DW737" s="161"/>
      <c r="DX737" s="162">
        <f t="shared" si="1352"/>
        <v>0</v>
      </c>
    </row>
    <row r="738" spans="1:128" s="179" customFormat="1" hidden="1" outlineLevel="1" x14ac:dyDescent="0.2">
      <c r="A738" s="159" t="str">
        <f ca="1">Language!A$1048</f>
        <v>НДС к начисленным платежам</v>
      </c>
      <c r="B738" s="153"/>
      <c r="C738" s="178" t="str">
        <f t="shared" ca="1" si="1346"/>
        <v>тыс. руб.</v>
      </c>
      <c r="D738" s="154"/>
      <c r="E738" s="154"/>
      <c r="F738" s="6" t="s">
        <v>3165</v>
      </c>
      <c r="G738" s="161">
        <v>0</v>
      </c>
      <c r="H738" s="161">
        <v>0</v>
      </c>
      <c r="I738" s="161">
        <v>0</v>
      </c>
      <c r="J738" s="161">
        <v>0</v>
      </c>
      <c r="K738" s="161">
        <v>0</v>
      </c>
      <c r="L738" s="161">
        <v>0</v>
      </c>
      <c r="M738" s="161">
        <v>0</v>
      </c>
      <c r="N738" s="161">
        <v>0</v>
      </c>
      <c r="O738" s="161">
        <v>0</v>
      </c>
      <c r="P738" s="161">
        <v>0</v>
      </c>
      <c r="Q738" s="161">
        <v>0</v>
      </c>
      <c r="R738" s="161">
        <v>0</v>
      </c>
      <c r="S738" s="161">
        <v>0</v>
      </c>
      <c r="T738" s="161">
        <v>0</v>
      </c>
      <c r="U738" s="161">
        <v>0</v>
      </c>
      <c r="V738" s="161">
        <v>0</v>
      </c>
      <c r="W738" s="161">
        <v>0</v>
      </c>
      <c r="X738" s="161">
        <v>0</v>
      </c>
      <c r="Y738" s="161">
        <v>0</v>
      </c>
      <c r="Z738" s="161">
        <v>0</v>
      </c>
      <c r="AA738" s="161">
        <v>0</v>
      </c>
      <c r="AB738" s="161">
        <v>0</v>
      </c>
      <c r="AC738" s="161">
        <v>0</v>
      </c>
      <c r="AD738" s="161">
        <v>0</v>
      </c>
      <c r="AE738" s="161">
        <v>0</v>
      </c>
      <c r="AF738" s="161">
        <v>0</v>
      </c>
      <c r="AG738" s="161">
        <v>0</v>
      </c>
      <c r="AH738" s="161">
        <v>0</v>
      </c>
      <c r="AI738" s="161">
        <v>0</v>
      </c>
      <c r="AJ738" s="161">
        <v>0</v>
      </c>
      <c r="AK738" s="161">
        <v>0</v>
      </c>
      <c r="AL738" s="161">
        <v>0</v>
      </c>
      <c r="AM738" s="161">
        <v>0</v>
      </c>
      <c r="AN738" s="161">
        <v>0</v>
      </c>
      <c r="AO738" s="161">
        <v>0</v>
      </c>
      <c r="AP738" s="161">
        <v>0</v>
      </c>
      <c r="AQ738" s="161">
        <v>0</v>
      </c>
      <c r="AR738" s="161">
        <v>0</v>
      </c>
      <c r="AS738" s="161">
        <v>0</v>
      </c>
      <c r="AT738" s="161">
        <v>0</v>
      </c>
      <c r="AU738" s="161">
        <v>0</v>
      </c>
      <c r="AV738" s="161">
        <v>0</v>
      </c>
      <c r="AW738" s="161">
        <v>0</v>
      </c>
      <c r="AX738" s="161">
        <v>0</v>
      </c>
      <c r="AY738" s="161">
        <v>0</v>
      </c>
      <c r="AZ738" s="161">
        <v>0</v>
      </c>
      <c r="BA738" s="161">
        <v>0</v>
      </c>
      <c r="BB738" s="161">
        <v>0</v>
      </c>
      <c r="BC738" s="161">
        <v>0</v>
      </c>
      <c r="BD738" s="161">
        <v>0</v>
      </c>
      <c r="BE738" s="161">
        <v>0</v>
      </c>
      <c r="BF738" s="161">
        <v>0</v>
      </c>
      <c r="BG738" s="161">
        <v>0</v>
      </c>
      <c r="BH738" s="161">
        <v>0</v>
      </c>
      <c r="BI738" s="161">
        <v>0</v>
      </c>
      <c r="BJ738" s="161">
        <v>0</v>
      </c>
      <c r="BK738" s="161">
        <v>0</v>
      </c>
      <c r="BL738" s="161">
        <v>0</v>
      </c>
      <c r="BM738" s="161">
        <v>0</v>
      </c>
      <c r="BN738" s="161">
        <v>0</v>
      </c>
      <c r="BO738" s="161">
        <v>0</v>
      </c>
      <c r="BP738" s="161">
        <v>0</v>
      </c>
      <c r="BQ738" s="161">
        <v>0</v>
      </c>
      <c r="BR738" s="161">
        <v>0</v>
      </c>
      <c r="BS738" s="161">
        <v>0</v>
      </c>
      <c r="BT738" s="161">
        <v>0</v>
      </c>
      <c r="BU738" s="161">
        <v>0</v>
      </c>
      <c r="BV738" s="161">
        <v>0</v>
      </c>
      <c r="BW738" s="161">
        <v>0</v>
      </c>
      <c r="BX738" s="161">
        <v>0</v>
      </c>
      <c r="BY738" s="161">
        <v>0</v>
      </c>
      <c r="BZ738" s="161">
        <v>0</v>
      </c>
      <c r="CA738" s="161">
        <v>0</v>
      </c>
      <c r="CB738" s="161">
        <v>0</v>
      </c>
      <c r="CC738" s="161">
        <v>0</v>
      </c>
      <c r="CD738" s="161">
        <v>0</v>
      </c>
      <c r="CE738" s="161">
        <v>0</v>
      </c>
      <c r="CF738" s="161">
        <v>0</v>
      </c>
      <c r="CG738" s="161">
        <v>0</v>
      </c>
      <c r="CH738" s="161">
        <v>0</v>
      </c>
      <c r="CI738" s="161">
        <v>0</v>
      </c>
      <c r="CJ738" s="161">
        <v>0</v>
      </c>
      <c r="CK738" s="161">
        <v>0</v>
      </c>
      <c r="CL738" s="161">
        <v>0</v>
      </c>
      <c r="CM738" s="161">
        <v>0</v>
      </c>
      <c r="CN738" s="161">
        <v>0</v>
      </c>
      <c r="CO738" s="161">
        <v>0</v>
      </c>
      <c r="CP738" s="161">
        <v>0</v>
      </c>
      <c r="CQ738" s="161">
        <v>0</v>
      </c>
      <c r="CR738" s="161">
        <v>0</v>
      </c>
      <c r="CS738" s="161">
        <v>0</v>
      </c>
      <c r="CT738" s="161">
        <v>0</v>
      </c>
      <c r="CU738" s="161">
        <v>0</v>
      </c>
      <c r="CV738" s="161">
        <v>0</v>
      </c>
      <c r="CW738" s="161">
        <v>0</v>
      </c>
      <c r="CX738" s="161">
        <v>0</v>
      </c>
      <c r="CY738" s="161">
        <v>0</v>
      </c>
      <c r="CZ738" s="161">
        <v>0</v>
      </c>
      <c r="DA738" s="161">
        <v>0</v>
      </c>
      <c r="DB738" s="161">
        <v>0</v>
      </c>
      <c r="DC738" s="161">
        <v>0</v>
      </c>
      <c r="DD738" s="161">
        <v>0</v>
      </c>
      <c r="DE738" s="161">
        <v>0</v>
      </c>
      <c r="DF738" s="161">
        <v>0</v>
      </c>
      <c r="DG738" s="161">
        <v>0</v>
      </c>
      <c r="DH738" s="161">
        <v>0</v>
      </c>
      <c r="DI738" s="161">
        <v>0</v>
      </c>
      <c r="DJ738" s="161">
        <v>0</v>
      </c>
      <c r="DK738" s="161">
        <v>0</v>
      </c>
      <c r="DL738" s="161">
        <v>0</v>
      </c>
      <c r="DM738" s="161">
        <v>0</v>
      </c>
      <c r="DN738" s="161">
        <v>0</v>
      </c>
      <c r="DO738" s="161">
        <v>0</v>
      </c>
      <c r="DP738" s="161">
        <v>0</v>
      </c>
      <c r="DQ738" s="161">
        <v>0</v>
      </c>
      <c r="DR738" s="161">
        <v>0</v>
      </c>
      <c r="DS738" s="161">
        <v>0</v>
      </c>
      <c r="DT738" s="161">
        <v>0</v>
      </c>
      <c r="DU738" s="161">
        <v>0</v>
      </c>
      <c r="DV738" s="161">
        <v>0</v>
      </c>
      <c r="DW738" s="161"/>
      <c r="DX738" s="162">
        <f t="shared" si="1352"/>
        <v>0</v>
      </c>
    </row>
    <row r="739" spans="1:128" s="179" customFormat="1" hidden="1" outlineLevel="1" x14ac:dyDescent="0.2">
      <c r="A739" s="165" t="str">
        <f ca="1">Language!A$1049</f>
        <v>балансовая стоимость объекта аренды</v>
      </c>
      <c r="B739" s="153"/>
      <c r="C739" s="178" t="str">
        <f t="shared" ca="1" si="1346"/>
        <v>тыс. руб.</v>
      </c>
      <c r="D739" s="154"/>
      <c r="E739" s="154"/>
      <c r="F739" s="154" t="s">
        <v>1000</v>
      </c>
      <c r="G739" s="161">
        <v>0</v>
      </c>
      <c r="H739" s="161">
        <v>0</v>
      </c>
      <c r="I739" s="161">
        <v>0</v>
      </c>
      <c r="J739" s="161">
        <v>0</v>
      </c>
      <c r="K739" s="161">
        <v>0</v>
      </c>
      <c r="L739" s="161">
        <v>0</v>
      </c>
      <c r="M739" s="161">
        <v>0</v>
      </c>
      <c r="N739" s="161">
        <v>0</v>
      </c>
      <c r="O739" s="161">
        <v>0</v>
      </c>
      <c r="P739" s="161">
        <v>0</v>
      </c>
      <c r="Q739" s="161">
        <v>0</v>
      </c>
      <c r="R739" s="161">
        <v>0</v>
      </c>
      <c r="S739" s="161">
        <v>0</v>
      </c>
      <c r="T739" s="161">
        <v>0</v>
      </c>
      <c r="U739" s="161">
        <v>0</v>
      </c>
      <c r="V739" s="161">
        <v>0</v>
      </c>
      <c r="W739" s="161">
        <v>0</v>
      </c>
      <c r="X739" s="161">
        <v>0</v>
      </c>
      <c r="Y739" s="161">
        <v>0</v>
      </c>
      <c r="Z739" s="161">
        <v>0</v>
      </c>
      <c r="AA739" s="161">
        <v>0</v>
      </c>
      <c r="AB739" s="161">
        <v>0</v>
      </c>
      <c r="AC739" s="161">
        <v>0</v>
      </c>
      <c r="AD739" s="161">
        <v>0</v>
      </c>
      <c r="AE739" s="161">
        <v>0</v>
      </c>
      <c r="AF739" s="161">
        <v>0</v>
      </c>
      <c r="AG739" s="161">
        <v>0</v>
      </c>
      <c r="AH739" s="161">
        <v>0</v>
      </c>
      <c r="AI739" s="161">
        <v>0</v>
      </c>
      <c r="AJ739" s="161">
        <v>0</v>
      </c>
      <c r="AK739" s="161">
        <v>0</v>
      </c>
      <c r="AL739" s="161">
        <v>0</v>
      </c>
      <c r="AM739" s="161">
        <v>0</v>
      </c>
      <c r="AN739" s="161">
        <v>0</v>
      </c>
      <c r="AO739" s="161">
        <v>0</v>
      </c>
      <c r="AP739" s="161">
        <v>0</v>
      </c>
      <c r="AQ739" s="161">
        <v>0</v>
      </c>
      <c r="AR739" s="161">
        <v>0</v>
      </c>
      <c r="AS739" s="161">
        <v>0</v>
      </c>
      <c r="AT739" s="161">
        <v>0</v>
      </c>
      <c r="AU739" s="161">
        <v>0</v>
      </c>
      <c r="AV739" s="161">
        <v>0</v>
      </c>
      <c r="AW739" s="161">
        <v>0</v>
      </c>
      <c r="AX739" s="161">
        <v>0</v>
      </c>
      <c r="AY739" s="161">
        <v>0</v>
      </c>
      <c r="AZ739" s="161">
        <v>0</v>
      </c>
      <c r="BA739" s="161">
        <v>0</v>
      </c>
      <c r="BB739" s="161">
        <v>0</v>
      </c>
      <c r="BC739" s="161">
        <v>0</v>
      </c>
      <c r="BD739" s="161">
        <v>0</v>
      </c>
      <c r="BE739" s="161">
        <v>0</v>
      </c>
      <c r="BF739" s="161">
        <v>0</v>
      </c>
      <c r="BG739" s="161">
        <v>0</v>
      </c>
      <c r="BH739" s="161">
        <v>0</v>
      </c>
      <c r="BI739" s="161">
        <v>0</v>
      </c>
      <c r="BJ739" s="161">
        <v>0</v>
      </c>
      <c r="BK739" s="161">
        <v>0</v>
      </c>
      <c r="BL739" s="161">
        <v>0</v>
      </c>
      <c r="BM739" s="161">
        <v>0</v>
      </c>
      <c r="BN739" s="161">
        <v>0</v>
      </c>
      <c r="BO739" s="161">
        <v>0</v>
      </c>
      <c r="BP739" s="161">
        <v>0</v>
      </c>
      <c r="BQ739" s="161">
        <v>0</v>
      </c>
      <c r="BR739" s="161">
        <v>0</v>
      </c>
      <c r="BS739" s="161">
        <v>0</v>
      </c>
      <c r="BT739" s="161">
        <v>0</v>
      </c>
      <c r="BU739" s="161">
        <v>0</v>
      </c>
      <c r="BV739" s="161">
        <v>0</v>
      </c>
      <c r="BW739" s="161">
        <v>0</v>
      </c>
      <c r="BX739" s="161">
        <v>0</v>
      </c>
      <c r="BY739" s="161">
        <v>0</v>
      </c>
      <c r="BZ739" s="161">
        <v>0</v>
      </c>
      <c r="CA739" s="161">
        <v>0</v>
      </c>
      <c r="CB739" s="161">
        <v>0</v>
      </c>
      <c r="CC739" s="161">
        <v>0</v>
      </c>
      <c r="CD739" s="161">
        <v>0</v>
      </c>
      <c r="CE739" s="161">
        <v>0</v>
      </c>
      <c r="CF739" s="161">
        <v>0</v>
      </c>
      <c r="CG739" s="161">
        <v>0</v>
      </c>
      <c r="CH739" s="161">
        <v>0</v>
      </c>
      <c r="CI739" s="161">
        <v>0</v>
      </c>
      <c r="CJ739" s="161">
        <v>0</v>
      </c>
      <c r="CK739" s="161">
        <v>0</v>
      </c>
      <c r="CL739" s="161">
        <v>0</v>
      </c>
      <c r="CM739" s="161">
        <v>0</v>
      </c>
      <c r="CN739" s="161">
        <v>0</v>
      </c>
      <c r="CO739" s="161">
        <v>0</v>
      </c>
      <c r="CP739" s="161">
        <v>0</v>
      </c>
      <c r="CQ739" s="161">
        <v>0</v>
      </c>
      <c r="CR739" s="161">
        <v>0</v>
      </c>
      <c r="CS739" s="161">
        <v>0</v>
      </c>
      <c r="CT739" s="161">
        <v>0</v>
      </c>
      <c r="CU739" s="161">
        <v>0</v>
      </c>
      <c r="CV739" s="161">
        <v>0</v>
      </c>
      <c r="CW739" s="161">
        <v>0</v>
      </c>
      <c r="CX739" s="161">
        <v>0</v>
      </c>
      <c r="CY739" s="161">
        <v>0</v>
      </c>
      <c r="CZ739" s="161">
        <v>0</v>
      </c>
      <c r="DA739" s="161">
        <v>0</v>
      </c>
      <c r="DB739" s="161">
        <v>0</v>
      </c>
      <c r="DC739" s="161">
        <v>0</v>
      </c>
      <c r="DD739" s="161">
        <v>0</v>
      </c>
      <c r="DE739" s="161">
        <v>0</v>
      </c>
      <c r="DF739" s="161">
        <v>0</v>
      </c>
      <c r="DG739" s="161">
        <v>0</v>
      </c>
      <c r="DH739" s="161">
        <v>0</v>
      </c>
      <c r="DI739" s="161">
        <v>0</v>
      </c>
      <c r="DJ739" s="161">
        <v>0</v>
      </c>
      <c r="DK739" s="161">
        <v>0</v>
      </c>
      <c r="DL739" s="161">
        <v>0</v>
      </c>
      <c r="DM739" s="161">
        <v>0</v>
      </c>
      <c r="DN739" s="161">
        <v>0</v>
      </c>
      <c r="DO739" s="161">
        <v>0</v>
      </c>
      <c r="DP739" s="161">
        <v>0</v>
      </c>
      <c r="DQ739" s="161">
        <v>0</v>
      </c>
      <c r="DR739" s="161">
        <v>0</v>
      </c>
      <c r="DS739" s="161">
        <v>0</v>
      </c>
      <c r="DT739" s="161">
        <v>0</v>
      </c>
      <c r="DU739" s="161">
        <v>0</v>
      </c>
      <c r="DV739" s="161">
        <v>0</v>
      </c>
      <c r="DW739" s="161"/>
      <c r="DX739" s="162">
        <f t="shared" si="1352"/>
        <v>0</v>
      </c>
    </row>
    <row r="740" spans="1:128" s="179" customFormat="1" hidden="1" outlineLevel="1" x14ac:dyDescent="0.2">
      <c r="A740" s="165" t="str">
        <f ca="1">Language!A$1050</f>
        <v>амортизация объекта аренды</v>
      </c>
      <c r="B740" s="153"/>
      <c r="C740" s="178" t="str">
        <f t="shared" ca="1" si="1346"/>
        <v>тыс. руб.</v>
      </c>
      <c r="D740" s="154"/>
      <c r="E740" s="154"/>
      <c r="F740" s="154" t="s">
        <v>1001</v>
      </c>
      <c r="G740" s="161">
        <v>0</v>
      </c>
      <c r="H740" s="161">
        <v>0</v>
      </c>
      <c r="I740" s="161">
        <v>0</v>
      </c>
      <c r="J740" s="161">
        <v>0</v>
      </c>
      <c r="K740" s="161">
        <v>0</v>
      </c>
      <c r="L740" s="161">
        <v>0</v>
      </c>
      <c r="M740" s="161">
        <v>0</v>
      </c>
      <c r="N740" s="161">
        <v>0</v>
      </c>
      <c r="O740" s="161">
        <v>0</v>
      </c>
      <c r="P740" s="161">
        <v>0</v>
      </c>
      <c r="Q740" s="161">
        <v>0</v>
      </c>
      <c r="R740" s="161">
        <v>0</v>
      </c>
      <c r="S740" s="161">
        <v>0</v>
      </c>
      <c r="T740" s="161">
        <v>0</v>
      </c>
      <c r="U740" s="161">
        <v>0</v>
      </c>
      <c r="V740" s="161">
        <v>0</v>
      </c>
      <c r="W740" s="161">
        <v>0</v>
      </c>
      <c r="X740" s="161">
        <v>0</v>
      </c>
      <c r="Y740" s="161">
        <v>0</v>
      </c>
      <c r="Z740" s="161">
        <v>0</v>
      </c>
      <c r="AA740" s="161">
        <v>0</v>
      </c>
      <c r="AB740" s="161">
        <v>0</v>
      </c>
      <c r="AC740" s="161">
        <v>0</v>
      </c>
      <c r="AD740" s="161">
        <v>0</v>
      </c>
      <c r="AE740" s="161">
        <v>0</v>
      </c>
      <c r="AF740" s="161">
        <v>0</v>
      </c>
      <c r="AG740" s="161">
        <v>0</v>
      </c>
      <c r="AH740" s="161">
        <v>0</v>
      </c>
      <c r="AI740" s="161">
        <v>0</v>
      </c>
      <c r="AJ740" s="161">
        <v>0</v>
      </c>
      <c r="AK740" s="161">
        <v>0</v>
      </c>
      <c r="AL740" s="161">
        <v>0</v>
      </c>
      <c r="AM740" s="161">
        <v>0</v>
      </c>
      <c r="AN740" s="161">
        <v>0</v>
      </c>
      <c r="AO740" s="161">
        <v>0</v>
      </c>
      <c r="AP740" s="161">
        <v>0</v>
      </c>
      <c r="AQ740" s="161">
        <v>0</v>
      </c>
      <c r="AR740" s="161">
        <v>0</v>
      </c>
      <c r="AS740" s="161">
        <v>0</v>
      </c>
      <c r="AT740" s="161">
        <v>0</v>
      </c>
      <c r="AU740" s="161">
        <v>0</v>
      </c>
      <c r="AV740" s="161">
        <v>0</v>
      </c>
      <c r="AW740" s="161">
        <v>0</v>
      </c>
      <c r="AX740" s="161">
        <v>0</v>
      </c>
      <c r="AY740" s="161">
        <v>0</v>
      </c>
      <c r="AZ740" s="161">
        <v>0</v>
      </c>
      <c r="BA740" s="161">
        <v>0</v>
      </c>
      <c r="BB740" s="161">
        <v>0</v>
      </c>
      <c r="BC740" s="161">
        <v>0</v>
      </c>
      <c r="BD740" s="161">
        <v>0</v>
      </c>
      <c r="BE740" s="161">
        <v>0</v>
      </c>
      <c r="BF740" s="161">
        <v>0</v>
      </c>
      <c r="BG740" s="161">
        <v>0</v>
      </c>
      <c r="BH740" s="161">
        <v>0</v>
      </c>
      <c r="BI740" s="161">
        <v>0</v>
      </c>
      <c r="BJ740" s="161">
        <v>0</v>
      </c>
      <c r="BK740" s="161">
        <v>0</v>
      </c>
      <c r="BL740" s="161">
        <v>0</v>
      </c>
      <c r="BM740" s="161">
        <v>0</v>
      </c>
      <c r="BN740" s="161">
        <v>0</v>
      </c>
      <c r="BO740" s="161">
        <v>0</v>
      </c>
      <c r="BP740" s="161">
        <v>0</v>
      </c>
      <c r="BQ740" s="161">
        <v>0</v>
      </c>
      <c r="BR740" s="161">
        <v>0</v>
      </c>
      <c r="BS740" s="161">
        <v>0</v>
      </c>
      <c r="BT740" s="161">
        <v>0</v>
      </c>
      <c r="BU740" s="161">
        <v>0</v>
      </c>
      <c r="BV740" s="161">
        <v>0</v>
      </c>
      <c r="BW740" s="161">
        <v>0</v>
      </c>
      <c r="BX740" s="161">
        <v>0</v>
      </c>
      <c r="BY740" s="161">
        <v>0</v>
      </c>
      <c r="BZ740" s="161">
        <v>0</v>
      </c>
      <c r="CA740" s="161">
        <v>0</v>
      </c>
      <c r="CB740" s="161">
        <v>0</v>
      </c>
      <c r="CC740" s="161">
        <v>0</v>
      </c>
      <c r="CD740" s="161">
        <v>0</v>
      </c>
      <c r="CE740" s="161">
        <v>0</v>
      </c>
      <c r="CF740" s="161">
        <v>0</v>
      </c>
      <c r="CG740" s="161">
        <v>0</v>
      </c>
      <c r="CH740" s="161">
        <v>0</v>
      </c>
      <c r="CI740" s="161">
        <v>0</v>
      </c>
      <c r="CJ740" s="161">
        <v>0</v>
      </c>
      <c r="CK740" s="161">
        <v>0</v>
      </c>
      <c r="CL740" s="161">
        <v>0</v>
      </c>
      <c r="CM740" s="161">
        <v>0</v>
      </c>
      <c r="CN740" s="161">
        <v>0</v>
      </c>
      <c r="CO740" s="161">
        <v>0</v>
      </c>
      <c r="CP740" s="161">
        <v>0</v>
      </c>
      <c r="CQ740" s="161">
        <v>0</v>
      </c>
      <c r="CR740" s="161">
        <v>0</v>
      </c>
      <c r="CS740" s="161">
        <v>0</v>
      </c>
      <c r="CT740" s="161">
        <v>0</v>
      </c>
      <c r="CU740" s="161">
        <v>0</v>
      </c>
      <c r="CV740" s="161">
        <v>0</v>
      </c>
      <c r="CW740" s="161">
        <v>0</v>
      </c>
      <c r="CX740" s="161">
        <v>0</v>
      </c>
      <c r="CY740" s="161">
        <v>0</v>
      </c>
      <c r="CZ740" s="161">
        <v>0</v>
      </c>
      <c r="DA740" s="161">
        <v>0</v>
      </c>
      <c r="DB740" s="161">
        <v>0</v>
      </c>
      <c r="DC740" s="161">
        <v>0</v>
      </c>
      <c r="DD740" s="161">
        <v>0</v>
      </c>
      <c r="DE740" s="161">
        <v>0</v>
      </c>
      <c r="DF740" s="161">
        <v>0</v>
      </c>
      <c r="DG740" s="161">
        <v>0</v>
      </c>
      <c r="DH740" s="161">
        <v>0</v>
      </c>
      <c r="DI740" s="161">
        <v>0</v>
      </c>
      <c r="DJ740" s="161">
        <v>0</v>
      </c>
      <c r="DK740" s="161">
        <v>0</v>
      </c>
      <c r="DL740" s="161">
        <v>0</v>
      </c>
      <c r="DM740" s="161">
        <v>0</v>
      </c>
      <c r="DN740" s="161">
        <v>0</v>
      </c>
      <c r="DO740" s="161">
        <v>0</v>
      </c>
      <c r="DP740" s="161">
        <v>0</v>
      </c>
      <c r="DQ740" s="161">
        <v>0</v>
      </c>
      <c r="DR740" s="161">
        <v>0</v>
      </c>
      <c r="DS740" s="161">
        <v>0</v>
      </c>
      <c r="DT740" s="161">
        <v>0</v>
      </c>
      <c r="DU740" s="161">
        <v>0</v>
      </c>
      <c r="DV740" s="161">
        <v>0</v>
      </c>
      <c r="DW740" s="161"/>
      <c r="DX740" s="162">
        <f t="shared" si="1352"/>
        <v>0</v>
      </c>
    </row>
    <row r="741" spans="1:128" s="179" customFormat="1" hidden="1" outlineLevel="1" x14ac:dyDescent="0.2">
      <c r="A741" s="165" t="str">
        <f ca="1">Language!A$1051</f>
        <v>финансовый расход</v>
      </c>
      <c r="B741" s="153"/>
      <c r="C741" s="178" t="str">
        <f t="shared" ca="1" si="1346"/>
        <v>тыс. руб.</v>
      </c>
      <c r="D741" s="154"/>
      <c r="E741" s="154"/>
      <c r="F741" s="154" t="s">
        <v>1003</v>
      </c>
      <c r="G741" s="161">
        <v>0</v>
      </c>
      <c r="H741" s="161">
        <v>0</v>
      </c>
      <c r="I741" s="161">
        <v>0</v>
      </c>
      <c r="J741" s="161">
        <v>0</v>
      </c>
      <c r="K741" s="161">
        <v>0</v>
      </c>
      <c r="L741" s="161">
        <v>0</v>
      </c>
      <c r="M741" s="161">
        <v>0</v>
      </c>
      <c r="N741" s="161">
        <v>0</v>
      </c>
      <c r="O741" s="161">
        <v>0</v>
      </c>
      <c r="P741" s="161">
        <v>0</v>
      </c>
      <c r="Q741" s="161">
        <v>0</v>
      </c>
      <c r="R741" s="161">
        <v>0</v>
      </c>
      <c r="S741" s="161">
        <v>0</v>
      </c>
      <c r="T741" s="161">
        <v>0</v>
      </c>
      <c r="U741" s="161">
        <v>0</v>
      </c>
      <c r="V741" s="161">
        <v>0</v>
      </c>
      <c r="W741" s="161">
        <v>0</v>
      </c>
      <c r="X741" s="161">
        <v>0</v>
      </c>
      <c r="Y741" s="161">
        <v>0</v>
      </c>
      <c r="Z741" s="161">
        <v>0</v>
      </c>
      <c r="AA741" s="161">
        <v>0</v>
      </c>
      <c r="AB741" s="161">
        <v>0</v>
      </c>
      <c r="AC741" s="161">
        <v>0</v>
      </c>
      <c r="AD741" s="161">
        <v>0</v>
      </c>
      <c r="AE741" s="161">
        <v>0</v>
      </c>
      <c r="AF741" s="161">
        <v>0</v>
      </c>
      <c r="AG741" s="161">
        <v>0</v>
      </c>
      <c r="AH741" s="161">
        <v>0</v>
      </c>
      <c r="AI741" s="161">
        <v>0</v>
      </c>
      <c r="AJ741" s="161">
        <v>0</v>
      </c>
      <c r="AK741" s="161">
        <v>0</v>
      </c>
      <c r="AL741" s="161">
        <v>0</v>
      </c>
      <c r="AM741" s="161">
        <v>0</v>
      </c>
      <c r="AN741" s="161">
        <v>0</v>
      </c>
      <c r="AO741" s="161">
        <v>0</v>
      </c>
      <c r="AP741" s="161">
        <v>0</v>
      </c>
      <c r="AQ741" s="161">
        <v>0</v>
      </c>
      <c r="AR741" s="161">
        <v>0</v>
      </c>
      <c r="AS741" s="161">
        <v>0</v>
      </c>
      <c r="AT741" s="161">
        <v>0</v>
      </c>
      <c r="AU741" s="161">
        <v>0</v>
      </c>
      <c r="AV741" s="161">
        <v>0</v>
      </c>
      <c r="AW741" s="161">
        <v>0</v>
      </c>
      <c r="AX741" s="161">
        <v>0</v>
      </c>
      <c r="AY741" s="161">
        <v>0</v>
      </c>
      <c r="AZ741" s="161">
        <v>0</v>
      </c>
      <c r="BA741" s="161">
        <v>0</v>
      </c>
      <c r="BB741" s="161">
        <v>0</v>
      </c>
      <c r="BC741" s="161">
        <v>0</v>
      </c>
      <c r="BD741" s="161">
        <v>0</v>
      </c>
      <c r="BE741" s="161">
        <v>0</v>
      </c>
      <c r="BF741" s="161">
        <v>0</v>
      </c>
      <c r="BG741" s="161">
        <v>0</v>
      </c>
      <c r="BH741" s="161">
        <v>0</v>
      </c>
      <c r="BI741" s="161">
        <v>0</v>
      </c>
      <c r="BJ741" s="161">
        <v>0</v>
      </c>
      <c r="BK741" s="161">
        <v>0</v>
      </c>
      <c r="BL741" s="161">
        <v>0</v>
      </c>
      <c r="BM741" s="161">
        <v>0</v>
      </c>
      <c r="BN741" s="161">
        <v>0</v>
      </c>
      <c r="BO741" s="161">
        <v>0</v>
      </c>
      <c r="BP741" s="161">
        <v>0</v>
      </c>
      <c r="BQ741" s="161">
        <v>0</v>
      </c>
      <c r="BR741" s="161">
        <v>0</v>
      </c>
      <c r="BS741" s="161">
        <v>0</v>
      </c>
      <c r="BT741" s="161">
        <v>0</v>
      </c>
      <c r="BU741" s="161">
        <v>0</v>
      </c>
      <c r="BV741" s="161">
        <v>0</v>
      </c>
      <c r="BW741" s="161">
        <v>0</v>
      </c>
      <c r="BX741" s="161">
        <v>0</v>
      </c>
      <c r="BY741" s="161">
        <v>0</v>
      </c>
      <c r="BZ741" s="161">
        <v>0</v>
      </c>
      <c r="CA741" s="161">
        <v>0</v>
      </c>
      <c r="CB741" s="161">
        <v>0</v>
      </c>
      <c r="CC741" s="161">
        <v>0</v>
      </c>
      <c r="CD741" s="161">
        <v>0</v>
      </c>
      <c r="CE741" s="161">
        <v>0</v>
      </c>
      <c r="CF741" s="161">
        <v>0</v>
      </c>
      <c r="CG741" s="161">
        <v>0</v>
      </c>
      <c r="CH741" s="161">
        <v>0</v>
      </c>
      <c r="CI741" s="161">
        <v>0</v>
      </c>
      <c r="CJ741" s="161">
        <v>0</v>
      </c>
      <c r="CK741" s="161">
        <v>0</v>
      </c>
      <c r="CL741" s="161">
        <v>0</v>
      </c>
      <c r="CM741" s="161">
        <v>0</v>
      </c>
      <c r="CN741" s="161">
        <v>0</v>
      </c>
      <c r="CO741" s="161">
        <v>0</v>
      </c>
      <c r="CP741" s="161">
        <v>0</v>
      </c>
      <c r="CQ741" s="161">
        <v>0</v>
      </c>
      <c r="CR741" s="161">
        <v>0</v>
      </c>
      <c r="CS741" s="161">
        <v>0</v>
      </c>
      <c r="CT741" s="161">
        <v>0</v>
      </c>
      <c r="CU741" s="161">
        <v>0</v>
      </c>
      <c r="CV741" s="161">
        <v>0</v>
      </c>
      <c r="CW741" s="161">
        <v>0</v>
      </c>
      <c r="CX741" s="161">
        <v>0</v>
      </c>
      <c r="CY741" s="161">
        <v>0</v>
      </c>
      <c r="CZ741" s="161">
        <v>0</v>
      </c>
      <c r="DA741" s="161">
        <v>0</v>
      </c>
      <c r="DB741" s="161">
        <v>0</v>
      </c>
      <c r="DC741" s="161">
        <v>0</v>
      </c>
      <c r="DD741" s="161">
        <v>0</v>
      </c>
      <c r="DE741" s="161">
        <v>0</v>
      </c>
      <c r="DF741" s="161">
        <v>0</v>
      </c>
      <c r="DG741" s="161">
        <v>0</v>
      </c>
      <c r="DH741" s="161">
        <v>0</v>
      </c>
      <c r="DI741" s="161">
        <v>0</v>
      </c>
      <c r="DJ741" s="161">
        <v>0</v>
      </c>
      <c r="DK741" s="161">
        <v>0</v>
      </c>
      <c r="DL741" s="161">
        <v>0</v>
      </c>
      <c r="DM741" s="161">
        <v>0</v>
      </c>
      <c r="DN741" s="161">
        <v>0</v>
      </c>
      <c r="DO741" s="161">
        <v>0</v>
      </c>
      <c r="DP741" s="161">
        <v>0</v>
      </c>
      <c r="DQ741" s="161">
        <v>0</v>
      </c>
      <c r="DR741" s="161">
        <v>0</v>
      </c>
      <c r="DS741" s="161">
        <v>0</v>
      </c>
      <c r="DT741" s="161">
        <v>0</v>
      </c>
      <c r="DU741" s="161">
        <v>0</v>
      </c>
      <c r="DV741" s="161">
        <v>0</v>
      </c>
      <c r="DW741" s="161"/>
      <c r="DX741" s="162">
        <f t="shared" si="1352"/>
        <v>0</v>
      </c>
    </row>
    <row r="742" spans="1:128" s="179" customFormat="1" hidden="1" outlineLevel="1" x14ac:dyDescent="0.2">
      <c r="A742" s="165" t="str">
        <f ca="1">Language!A$1052</f>
        <v>задолженность по аренде</v>
      </c>
      <c r="B742" s="153"/>
      <c r="C742" s="178" t="str">
        <f t="shared" ca="1" si="1346"/>
        <v>тыс. руб.</v>
      </c>
      <c r="D742" s="154"/>
      <c r="E742" s="154"/>
      <c r="F742" s="154" t="s">
        <v>1004</v>
      </c>
      <c r="G742" s="161">
        <v>0</v>
      </c>
      <c r="H742" s="161">
        <v>0</v>
      </c>
      <c r="I742" s="161">
        <v>0</v>
      </c>
      <c r="J742" s="161">
        <v>0</v>
      </c>
      <c r="K742" s="161">
        <v>0</v>
      </c>
      <c r="L742" s="161">
        <v>0</v>
      </c>
      <c r="M742" s="161">
        <v>0</v>
      </c>
      <c r="N742" s="161">
        <v>0</v>
      </c>
      <c r="O742" s="161">
        <v>0</v>
      </c>
      <c r="P742" s="161">
        <v>0</v>
      </c>
      <c r="Q742" s="161">
        <v>0</v>
      </c>
      <c r="R742" s="161">
        <v>0</v>
      </c>
      <c r="S742" s="161">
        <v>0</v>
      </c>
      <c r="T742" s="161">
        <v>0</v>
      </c>
      <c r="U742" s="161">
        <v>0</v>
      </c>
      <c r="V742" s="161">
        <v>0</v>
      </c>
      <c r="W742" s="161">
        <v>0</v>
      </c>
      <c r="X742" s="161">
        <v>0</v>
      </c>
      <c r="Y742" s="161">
        <v>0</v>
      </c>
      <c r="Z742" s="161">
        <v>0</v>
      </c>
      <c r="AA742" s="161">
        <v>0</v>
      </c>
      <c r="AB742" s="161">
        <v>0</v>
      </c>
      <c r="AC742" s="161">
        <v>0</v>
      </c>
      <c r="AD742" s="161">
        <v>0</v>
      </c>
      <c r="AE742" s="161">
        <v>0</v>
      </c>
      <c r="AF742" s="161">
        <v>0</v>
      </c>
      <c r="AG742" s="161">
        <v>0</v>
      </c>
      <c r="AH742" s="161">
        <v>0</v>
      </c>
      <c r="AI742" s="161">
        <v>0</v>
      </c>
      <c r="AJ742" s="161">
        <v>0</v>
      </c>
      <c r="AK742" s="161">
        <v>0</v>
      </c>
      <c r="AL742" s="161">
        <v>0</v>
      </c>
      <c r="AM742" s="161">
        <v>0</v>
      </c>
      <c r="AN742" s="161">
        <v>0</v>
      </c>
      <c r="AO742" s="161">
        <v>0</v>
      </c>
      <c r="AP742" s="161">
        <v>0</v>
      </c>
      <c r="AQ742" s="161">
        <v>0</v>
      </c>
      <c r="AR742" s="161">
        <v>0</v>
      </c>
      <c r="AS742" s="161">
        <v>0</v>
      </c>
      <c r="AT742" s="161">
        <v>0</v>
      </c>
      <c r="AU742" s="161">
        <v>0</v>
      </c>
      <c r="AV742" s="161">
        <v>0</v>
      </c>
      <c r="AW742" s="161">
        <v>0</v>
      </c>
      <c r="AX742" s="161">
        <v>0</v>
      </c>
      <c r="AY742" s="161">
        <v>0</v>
      </c>
      <c r="AZ742" s="161">
        <v>0</v>
      </c>
      <c r="BA742" s="161">
        <v>0</v>
      </c>
      <c r="BB742" s="161">
        <v>0</v>
      </c>
      <c r="BC742" s="161">
        <v>0</v>
      </c>
      <c r="BD742" s="161">
        <v>0</v>
      </c>
      <c r="BE742" s="161">
        <v>0</v>
      </c>
      <c r="BF742" s="161">
        <v>0</v>
      </c>
      <c r="BG742" s="161">
        <v>0</v>
      </c>
      <c r="BH742" s="161">
        <v>0</v>
      </c>
      <c r="BI742" s="161">
        <v>0</v>
      </c>
      <c r="BJ742" s="161">
        <v>0</v>
      </c>
      <c r="BK742" s="161">
        <v>0</v>
      </c>
      <c r="BL742" s="161">
        <v>0</v>
      </c>
      <c r="BM742" s="161">
        <v>0</v>
      </c>
      <c r="BN742" s="161">
        <v>0</v>
      </c>
      <c r="BO742" s="161">
        <v>0</v>
      </c>
      <c r="BP742" s="161">
        <v>0</v>
      </c>
      <c r="BQ742" s="161">
        <v>0</v>
      </c>
      <c r="BR742" s="161">
        <v>0</v>
      </c>
      <c r="BS742" s="161">
        <v>0</v>
      </c>
      <c r="BT742" s="161">
        <v>0</v>
      </c>
      <c r="BU742" s="161">
        <v>0</v>
      </c>
      <c r="BV742" s="161">
        <v>0</v>
      </c>
      <c r="BW742" s="161">
        <v>0</v>
      </c>
      <c r="BX742" s="161">
        <v>0</v>
      </c>
      <c r="BY742" s="161">
        <v>0</v>
      </c>
      <c r="BZ742" s="161">
        <v>0</v>
      </c>
      <c r="CA742" s="161">
        <v>0</v>
      </c>
      <c r="CB742" s="161">
        <v>0</v>
      </c>
      <c r="CC742" s="161">
        <v>0</v>
      </c>
      <c r="CD742" s="161">
        <v>0</v>
      </c>
      <c r="CE742" s="161">
        <v>0</v>
      </c>
      <c r="CF742" s="161">
        <v>0</v>
      </c>
      <c r="CG742" s="161">
        <v>0</v>
      </c>
      <c r="CH742" s="161">
        <v>0</v>
      </c>
      <c r="CI742" s="161">
        <v>0</v>
      </c>
      <c r="CJ742" s="161">
        <v>0</v>
      </c>
      <c r="CK742" s="161">
        <v>0</v>
      </c>
      <c r="CL742" s="161">
        <v>0</v>
      </c>
      <c r="CM742" s="161">
        <v>0</v>
      </c>
      <c r="CN742" s="161">
        <v>0</v>
      </c>
      <c r="CO742" s="161">
        <v>0</v>
      </c>
      <c r="CP742" s="161">
        <v>0</v>
      </c>
      <c r="CQ742" s="161">
        <v>0</v>
      </c>
      <c r="CR742" s="161">
        <v>0</v>
      </c>
      <c r="CS742" s="161">
        <v>0</v>
      </c>
      <c r="CT742" s="161">
        <v>0</v>
      </c>
      <c r="CU742" s="161">
        <v>0</v>
      </c>
      <c r="CV742" s="161">
        <v>0</v>
      </c>
      <c r="CW742" s="161">
        <v>0</v>
      </c>
      <c r="CX742" s="161">
        <v>0</v>
      </c>
      <c r="CY742" s="161">
        <v>0</v>
      </c>
      <c r="CZ742" s="161">
        <v>0</v>
      </c>
      <c r="DA742" s="161">
        <v>0</v>
      </c>
      <c r="DB742" s="161">
        <v>0</v>
      </c>
      <c r="DC742" s="161">
        <v>0</v>
      </c>
      <c r="DD742" s="161">
        <v>0</v>
      </c>
      <c r="DE742" s="161">
        <v>0</v>
      </c>
      <c r="DF742" s="161">
        <v>0</v>
      </c>
      <c r="DG742" s="161">
        <v>0</v>
      </c>
      <c r="DH742" s="161">
        <v>0</v>
      </c>
      <c r="DI742" s="161">
        <v>0</v>
      </c>
      <c r="DJ742" s="161">
        <v>0</v>
      </c>
      <c r="DK742" s="161">
        <v>0</v>
      </c>
      <c r="DL742" s="161">
        <v>0</v>
      </c>
      <c r="DM742" s="161">
        <v>0</v>
      </c>
      <c r="DN742" s="161">
        <v>0</v>
      </c>
      <c r="DO742" s="161">
        <v>0</v>
      </c>
      <c r="DP742" s="161">
        <v>0</v>
      </c>
      <c r="DQ742" s="161">
        <v>0</v>
      </c>
      <c r="DR742" s="161">
        <v>0</v>
      </c>
      <c r="DS742" s="161">
        <v>0</v>
      </c>
      <c r="DT742" s="161">
        <v>0</v>
      </c>
      <c r="DU742" s="161">
        <v>0</v>
      </c>
      <c r="DV742" s="161">
        <v>0</v>
      </c>
      <c r="DW742" s="161"/>
      <c r="DX742" s="162">
        <f t="shared" si="1352"/>
        <v>0</v>
      </c>
    </row>
    <row r="743" spans="1:128" s="179" customFormat="1" hidden="1" outlineLevel="1" x14ac:dyDescent="0.2">
      <c r="A743" s="165" t="str">
        <f ca="1">Language!A$1053</f>
        <v>авансы выплаченные</v>
      </c>
      <c r="B743" s="153"/>
      <c r="C743" s="178" t="str">
        <f t="shared" ca="1" si="1346"/>
        <v>тыс. руб.</v>
      </c>
      <c r="D743" s="154"/>
      <c r="E743" s="154"/>
      <c r="F743" s="154" t="s">
        <v>1005</v>
      </c>
      <c r="G743" s="161">
        <v>0</v>
      </c>
      <c r="H743" s="161">
        <v>0</v>
      </c>
      <c r="I743" s="161">
        <v>0</v>
      </c>
      <c r="J743" s="161">
        <v>0</v>
      </c>
      <c r="K743" s="161">
        <v>0</v>
      </c>
      <c r="L743" s="161">
        <v>0</v>
      </c>
      <c r="M743" s="161">
        <v>0</v>
      </c>
      <c r="N743" s="161">
        <v>0</v>
      </c>
      <c r="O743" s="161">
        <v>0</v>
      </c>
      <c r="P743" s="161">
        <v>0</v>
      </c>
      <c r="Q743" s="161">
        <v>0</v>
      </c>
      <c r="R743" s="161">
        <v>0</v>
      </c>
      <c r="S743" s="161">
        <v>0</v>
      </c>
      <c r="T743" s="161">
        <v>0</v>
      </c>
      <c r="U743" s="161">
        <v>0</v>
      </c>
      <c r="V743" s="161">
        <v>0</v>
      </c>
      <c r="W743" s="161">
        <v>0</v>
      </c>
      <c r="X743" s="161">
        <v>0</v>
      </c>
      <c r="Y743" s="161">
        <v>0</v>
      </c>
      <c r="Z743" s="161">
        <v>0</v>
      </c>
      <c r="AA743" s="161">
        <v>0</v>
      </c>
      <c r="AB743" s="161">
        <v>0</v>
      </c>
      <c r="AC743" s="161">
        <v>0</v>
      </c>
      <c r="AD743" s="161">
        <v>0</v>
      </c>
      <c r="AE743" s="161">
        <v>0</v>
      </c>
      <c r="AF743" s="161">
        <v>0</v>
      </c>
      <c r="AG743" s="161">
        <v>0</v>
      </c>
      <c r="AH743" s="161">
        <v>0</v>
      </c>
      <c r="AI743" s="161">
        <v>0</v>
      </c>
      <c r="AJ743" s="161">
        <v>0</v>
      </c>
      <c r="AK743" s="161">
        <v>0</v>
      </c>
      <c r="AL743" s="161">
        <v>0</v>
      </c>
      <c r="AM743" s="161">
        <v>0</v>
      </c>
      <c r="AN743" s="161">
        <v>0</v>
      </c>
      <c r="AO743" s="161">
        <v>0</v>
      </c>
      <c r="AP743" s="161">
        <v>0</v>
      </c>
      <c r="AQ743" s="161">
        <v>0</v>
      </c>
      <c r="AR743" s="161">
        <v>0</v>
      </c>
      <c r="AS743" s="161">
        <v>0</v>
      </c>
      <c r="AT743" s="161">
        <v>0</v>
      </c>
      <c r="AU743" s="161">
        <v>0</v>
      </c>
      <c r="AV743" s="161">
        <v>0</v>
      </c>
      <c r="AW743" s="161">
        <v>0</v>
      </c>
      <c r="AX743" s="161">
        <v>0</v>
      </c>
      <c r="AY743" s="161">
        <v>0</v>
      </c>
      <c r="AZ743" s="161">
        <v>0</v>
      </c>
      <c r="BA743" s="161">
        <v>0</v>
      </c>
      <c r="BB743" s="161">
        <v>0</v>
      </c>
      <c r="BC743" s="161">
        <v>0</v>
      </c>
      <c r="BD743" s="161">
        <v>0</v>
      </c>
      <c r="BE743" s="161">
        <v>0</v>
      </c>
      <c r="BF743" s="161">
        <v>0</v>
      </c>
      <c r="BG743" s="161">
        <v>0</v>
      </c>
      <c r="BH743" s="161">
        <v>0</v>
      </c>
      <c r="BI743" s="161">
        <v>0</v>
      </c>
      <c r="BJ743" s="161">
        <v>0</v>
      </c>
      <c r="BK743" s="161">
        <v>0</v>
      </c>
      <c r="BL743" s="161">
        <v>0</v>
      </c>
      <c r="BM743" s="161">
        <v>0</v>
      </c>
      <c r="BN743" s="161">
        <v>0</v>
      </c>
      <c r="BO743" s="161">
        <v>0</v>
      </c>
      <c r="BP743" s="161">
        <v>0</v>
      </c>
      <c r="BQ743" s="161">
        <v>0</v>
      </c>
      <c r="BR743" s="161">
        <v>0</v>
      </c>
      <c r="BS743" s="161">
        <v>0</v>
      </c>
      <c r="BT743" s="161">
        <v>0</v>
      </c>
      <c r="BU743" s="161">
        <v>0</v>
      </c>
      <c r="BV743" s="161">
        <v>0</v>
      </c>
      <c r="BW743" s="161">
        <v>0</v>
      </c>
      <c r="BX743" s="161">
        <v>0</v>
      </c>
      <c r="BY743" s="161">
        <v>0</v>
      </c>
      <c r="BZ743" s="161">
        <v>0</v>
      </c>
      <c r="CA743" s="161">
        <v>0</v>
      </c>
      <c r="CB743" s="161">
        <v>0</v>
      </c>
      <c r="CC743" s="161">
        <v>0</v>
      </c>
      <c r="CD743" s="161">
        <v>0</v>
      </c>
      <c r="CE743" s="161">
        <v>0</v>
      </c>
      <c r="CF743" s="161">
        <v>0</v>
      </c>
      <c r="CG743" s="161">
        <v>0</v>
      </c>
      <c r="CH743" s="161">
        <v>0</v>
      </c>
      <c r="CI743" s="161">
        <v>0</v>
      </c>
      <c r="CJ743" s="161">
        <v>0</v>
      </c>
      <c r="CK743" s="161">
        <v>0</v>
      </c>
      <c r="CL743" s="161">
        <v>0</v>
      </c>
      <c r="CM743" s="161">
        <v>0</v>
      </c>
      <c r="CN743" s="161">
        <v>0</v>
      </c>
      <c r="CO743" s="161">
        <v>0</v>
      </c>
      <c r="CP743" s="161">
        <v>0</v>
      </c>
      <c r="CQ743" s="161">
        <v>0</v>
      </c>
      <c r="CR743" s="161">
        <v>0</v>
      </c>
      <c r="CS743" s="161">
        <v>0</v>
      </c>
      <c r="CT743" s="161">
        <v>0</v>
      </c>
      <c r="CU743" s="161">
        <v>0</v>
      </c>
      <c r="CV743" s="161">
        <v>0</v>
      </c>
      <c r="CW743" s="161">
        <v>0</v>
      </c>
      <c r="CX743" s="161">
        <v>0</v>
      </c>
      <c r="CY743" s="161">
        <v>0</v>
      </c>
      <c r="CZ743" s="161">
        <v>0</v>
      </c>
      <c r="DA743" s="161">
        <v>0</v>
      </c>
      <c r="DB743" s="161">
        <v>0</v>
      </c>
      <c r="DC743" s="161">
        <v>0</v>
      </c>
      <c r="DD743" s="161">
        <v>0</v>
      </c>
      <c r="DE743" s="161">
        <v>0</v>
      </c>
      <c r="DF743" s="161">
        <v>0</v>
      </c>
      <c r="DG743" s="161">
        <v>0</v>
      </c>
      <c r="DH743" s="161">
        <v>0</v>
      </c>
      <c r="DI743" s="161">
        <v>0</v>
      </c>
      <c r="DJ743" s="161">
        <v>0</v>
      </c>
      <c r="DK743" s="161">
        <v>0</v>
      </c>
      <c r="DL743" s="161">
        <v>0</v>
      </c>
      <c r="DM743" s="161">
        <v>0</v>
      </c>
      <c r="DN743" s="161">
        <v>0</v>
      </c>
      <c r="DO743" s="161">
        <v>0</v>
      </c>
      <c r="DP743" s="161">
        <v>0</v>
      </c>
      <c r="DQ743" s="161">
        <v>0</v>
      </c>
      <c r="DR743" s="161">
        <v>0</v>
      </c>
      <c r="DS743" s="161">
        <v>0</v>
      </c>
      <c r="DT743" s="161">
        <v>0</v>
      </c>
      <c r="DU743" s="161">
        <v>0</v>
      </c>
      <c r="DV743" s="161">
        <v>0</v>
      </c>
      <c r="DW743" s="161"/>
      <c r="DX743" s="162">
        <f t="shared" si="1352"/>
        <v>0</v>
      </c>
    </row>
    <row r="744" spans="1:128" x14ac:dyDescent="0.2">
      <c r="A744" s="180"/>
      <c r="B744" s="180"/>
      <c r="C744" s="180"/>
      <c r="D744" s="181"/>
      <c r="E744" s="181" t="s">
        <v>721</v>
      </c>
      <c r="F744" s="14" t="s">
        <v>2961</v>
      </c>
      <c r="G744" s="180"/>
      <c r="H744" s="180"/>
      <c r="I744" s="180"/>
      <c r="J744" s="180"/>
      <c r="K744" s="180"/>
      <c r="L744" s="180"/>
      <c r="M744" s="180"/>
      <c r="N744" s="180"/>
      <c r="O744" s="180"/>
      <c r="P744" s="180"/>
      <c r="Q744" s="180"/>
      <c r="R744" s="180"/>
      <c r="S744" s="180"/>
      <c r="T744" s="180"/>
      <c r="U744" s="180"/>
      <c r="V744" s="180"/>
      <c r="W744" s="180"/>
      <c r="X744" s="180"/>
      <c r="Y744" s="180"/>
      <c r="Z744" s="180"/>
      <c r="AA744" s="180"/>
      <c r="AB744" s="180"/>
      <c r="AC744" s="180"/>
      <c r="AD744" s="180"/>
      <c r="AE744" s="180"/>
      <c r="AF744" s="180"/>
      <c r="AG744" s="180"/>
      <c r="AH744" s="180"/>
      <c r="AI744" s="180"/>
      <c r="AJ744" s="180"/>
      <c r="AK744" s="180"/>
      <c r="AL744" s="180"/>
      <c r="AM744" s="180"/>
      <c r="AN744" s="180"/>
      <c r="AO744" s="180"/>
      <c r="AP744" s="180"/>
      <c r="AQ744" s="180"/>
      <c r="AR744" s="180"/>
      <c r="AS744" s="180"/>
      <c r="AT744" s="180"/>
      <c r="AU744" s="180"/>
      <c r="AV744" s="180"/>
      <c r="AW744" s="180"/>
      <c r="AX744" s="180"/>
      <c r="AY744" s="180"/>
      <c r="AZ744" s="180"/>
      <c r="BA744" s="180"/>
      <c r="BB744" s="180"/>
      <c r="BC744" s="180"/>
      <c r="BD744" s="180"/>
      <c r="BE744" s="180"/>
      <c r="BF744" s="180"/>
      <c r="BG744" s="180"/>
      <c r="BH744" s="180"/>
      <c r="BI744" s="180"/>
      <c r="BJ744" s="180"/>
      <c r="BK744" s="180"/>
      <c r="BL744" s="180"/>
      <c r="BM744" s="180"/>
      <c r="BN744" s="180"/>
      <c r="BO744" s="180"/>
      <c r="BP744" s="180"/>
      <c r="BQ744" s="180"/>
      <c r="BR744" s="180"/>
      <c r="BS744" s="180"/>
      <c r="BT744" s="180"/>
      <c r="BU744" s="180"/>
      <c r="BV744" s="180"/>
      <c r="BW744" s="180"/>
      <c r="BX744" s="180"/>
      <c r="BY744" s="180"/>
      <c r="BZ744" s="180"/>
      <c r="CA744" s="180"/>
      <c r="CB744" s="180"/>
      <c r="CC744" s="180"/>
      <c r="CD744" s="180"/>
      <c r="CE744" s="180"/>
      <c r="CF744" s="180"/>
      <c r="CG744" s="180"/>
      <c r="CH744" s="180"/>
      <c r="CI744" s="180"/>
      <c r="CJ744" s="180"/>
      <c r="CK744" s="180"/>
      <c r="CL744" s="180"/>
      <c r="CM744" s="180"/>
      <c r="CN744" s="180"/>
      <c r="CO744" s="180"/>
      <c r="CP744" s="180"/>
      <c r="CQ744" s="180"/>
      <c r="CR744" s="180"/>
      <c r="CS744" s="180"/>
      <c r="CT744" s="180"/>
      <c r="CU744" s="180"/>
      <c r="CV744" s="180"/>
      <c r="CW744" s="180"/>
      <c r="CX744" s="180"/>
      <c r="CY744" s="180"/>
      <c r="CZ744" s="180"/>
      <c r="DA744" s="180"/>
      <c r="DB744" s="180"/>
      <c r="DC744" s="180"/>
      <c r="DD744" s="180"/>
      <c r="DE744" s="180"/>
      <c r="DF744" s="180"/>
      <c r="DG744" s="180"/>
      <c r="DH744" s="180"/>
      <c r="DI744" s="180"/>
      <c r="DJ744" s="180"/>
      <c r="DK744" s="180"/>
      <c r="DL744" s="180"/>
      <c r="DM744" s="180"/>
      <c r="DN744" s="180"/>
      <c r="DO744" s="180"/>
      <c r="DP744" s="180"/>
      <c r="DQ744" s="180"/>
      <c r="DR744" s="180"/>
      <c r="DS744" s="180"/>
      <c r="DT744" s="180"/>
      <c r="DU744" s="180"/>
      <c r="DV744" s="180"/>
      <c r="DW744" s="180"/>
      <c r="DX744" s="188"/>
    </row>
    <row r="747" spans="1:128" s="152" customFormat="1" ht="25.5" customHeight="1" thickBot="1" x14ac:dyDescent="0.25">
      <c r="A747" s="274" t="str">
        <f ca="1">Language!A$1054</f>
        <v>ФИНАНСОВЫЕ ВЛОЖЕНИЯ</v>
      </c>
      <c r="B747" s="275"/>
      <c r="C747" s="276"/>
      <c r="D747" s="277"/>
      <c r="E747" s="277" t="s">
        <v>788</v>
      </c>
      <c r="F747" s="271" t="s">
        <v>3241</v>
      </c>
      <c r="G747" s="278" t="str">
        <f ca="1">Параметры!G$40</f>
        <v>авг.22</v>
      </c>
      <c r="H747" s="278" t="str">
        <f ca="1">Параметры!H$40</f>
        <v>сен.22</v>
      </c>
      <c r="I747" s="278" t="str">
        <f ca="1">Параметры!I$40</f>
        <v>окт.22</v>
      </c>
      <c r="J747" s="278" t="str">
        <f ca="1">Параметры!J$40</f>
        <v>ноя.22</v>
      </c>
      <c r="K747" s="278" t="str">
        <f ca="1">Параметры!K$40</f>
        <v>дек.22</v>
      </c>
      <c r="L747" s="278" t="str">
        <f ca="1">Параметры!L$40</f>
        <v>янв.23</v>
      </c>
      <c r="M747" s="278" t="str">
        <f ca="1">Параметры!M$40</f>
        <v>фев.23</v>
      </c>
      <c r="N747" s="278" t="str">
        <f ca="1">Параметры!N$40</f>
        <v>мар.23</v>
      </c>
      <c r="O747" s="278" t="str">
        <f ca="1">Параметры!O$40</f>
        <v>апр.23</v>
      </c>
      <c r="P747" s="278" t="str">
        <f ca="1">Параметры!P$40</f>
        <v>май.23</v>
      </c>
      <c r="Q747" s="278" t="str">
        <f ca="1">Параметры!Q$40</f>
        <v>июн.23</v>
      </c>
      <c r="R747" s="278" t="str">
        <f ca="1">Параметры!R$40</f>
        <v>июл.23</v>
      </c>
      <c r="S747" s="278" t="str">
        <f ca="1">Параметры!S$40</f>
        <v>авг.23</v>
      </c>
      <c r="T747" s="278" t="str">
        <f ca="1">Параметры!T$40</f>
        <v>сен.23</v>
      </c>
      <c r="U747" s="278" t="str">
        <f ca="1">Параметры!U$40</f>
        <v>окт.23</v>
      </c>
      <c r="V747" s="278" t="str">
        <f ca="1">Параметры!V$40</f>
        <v>ноя.23</v>
      </c>
      <c r="W747" s="278" t="str">
        <f ca="1">Параметры!W$40</f>
        <v>дек.23</v>
      </c>
      <c r="X747" s="278" t="str">
        <f ca="1">Параметры!X$40</f>
        <v>янв.24</v>
      </c>
      <c r="Y747" s="278" t="str">
        <f ca="1">Параметры!Y$40</f>
        <v>фев.24</v>
      </c>
      <c r="Z747" s="278" t="str">
        <f ca="1">Параметры!Z$40</f>
        <v>мар.24</v>
      </c>
      <c r="AA747" s="278" t="str">
        <f ca="1">Параметры!AA$40</f>
        <v>апр.24</v>
      </c>
      <c r="AB747" s="278" t="str">
        <f ca="1">Параметры!AB$40</f>
        <v>май.24</v>
      </c>
      <c r="AC747" s="278" t="str">
        <f ca="1">Параметры!AC$40</f>
        <v>июн.24</v>
      </c>
      <c r="AD747" s="278" t="str">
        <f ca="1">Параметры!AD$40</f>
        <v>июл.24</v>
      </c>
      <c r="AE747" s="278" t="str">
        <f ca="1">Параметры!AE$40</f>
        <v>авг.24</v>
      </c>
      <c r="AF747" s="278" t="str">
        <f ca="1">Параметры!AF$40</f>
        <v>сен.24</v>
      </c>
      <c r="AG747" s="278" t="str">
        <f ca="1">Параметры!AG$40</f>
        <v>окт.24</v>
      </c>
      <c r="AH747" s="278" t="str">
        <f ca="1">Параметры!AH$40</f>
        <v>ноя.24</v>
      </c>
      <c r="AI747" s="278" t="str">
        <f ca="1">Параметры!AI$40</f>
        <v>дек.24</v>
      </c>
      <c r="AJ747" s="278" t="str">
        <f ca="1">Параметры!AJ$40</f>
        <v>янв.25</v>
      </c>
      <c r="AK747" s="278" t="str">
        <f ca="1">Параметры!AK$40</f>
        <v>фев.25</v>
      </c>
      <c r="AL747" s="278" t="str">
        <f ca="1">Параметры!AL$40</f>
        <v>мар.25</v>
      </c>
      <c r="AM747" s="278" t="str">
        <f ca="1">Параметры!AM$40</f>
        <v>апр.25</v>
      </c>
      <c r="AN747" s="278" t="str">
        <f ca="1">Параметры!AN$40</f>
        <v>май.25</v>
      </c>
      <c r="AO747" s="278" t="str">
        <f ca="1">Параметры!AO$40</f>
        <v>июн.25</v>
      </c>
      <c r="AP747" s="278" t="str">
        <f ca="1">Параметры!AP$40</f>
        <v>июл.25</v>
      </c>
      <c r="AQ747" s="278" t="str">
        <f ca="1">Параметры!AQ$40</f>
        <v>авг.25</v>
      </c>
      <c r="AR747" s="278" t="str">
        <f ca="1">Параметры!AR$40</f>
        <v>сен.25</v>
      </c>
      <c r="AS747" s="278" t="str">
        <f ca="1">Параметры!AS$40</f>
        <v>окт.25</v>
      </c>
      <c r="AT747" s="278" t="str">
        <f ca="1">Параметры!AT$40</f>
        <v>ноя.25</v>
      </c>
      <c r="AU747" s="278" t="str">
        <f ca="1">Параметры!AU$40</f>
        <v>дек.25</v>
      </c>
      <c r="AV747" s="278" t="str">
        <f ca="1">Параметры!AV$40</f>
        <v>янв.26</v>
      </c>
      <c r="AW747" s="278" t="str">
        <f ca="1">Параметры!AW$40</f>
        <v>фев.26</v>
      </c>
      <c r="AX747" s="278" t="str">
        <f ca="1">Параметры!AX$40</f>
        <v>мар.26</v>
      </c>
      <c r="AY747" s="278" t="str">
        <f ca="1">Параметры!AY$40</f>
        <v>апр.26</v>
      </c>
      <c r="AZ747" s="278" t="str">
        <f ca="1">Параметры!AZ$40</f>
        <v>май.26</v>
      </c>
      <c r="BA747" s="278" t="str">
        <f ca="1">Параметры!BA$40</f>
        <v>июн.26</v>
      </c>
      <c r="BB747" s="278" t="str">
        <f ca="1">Параметры!BB$40</f>
        <v>июл.26</v>
      </c>
      <c r="BC747" s="278" t="str">
        <f ca="1">Параметры!BC$40</f>
        <v>авг.26</v>
      </c>
      <c r="BD747" s="278" t="str">
        <f ca="1">Параметры!BD$40</f>
        <v>сен.26</v>
      </c>
      <c r="BE747" s="278" t="str">
        <f ca="1">Параметры!BE$40</f>
        <v>окт.26</v>
      </c>
      <c r="BF747" s="278" t="str">
        <f ca="1">Параметры!BF$40</f>
        <v>ноя.26</v>
      </c>
      <c r="BG747" s="278" t="str">
        <f ca="1">Параметры!BG$40</f>
        <v>дек.26</v>
      </c>
      <c r="BH747" s="278" t="str">
        <f ca="1">Параметры!BH$40</f>
        <v>янв.27</v>
      </c>
      <c r="BI747" s="278" t="str">
        <f ca="1">Параметры!BI$40</f>
        <v>фев.27</v>
      </c>
      <c r="BJ747" s="278" t="str">
        <f ca="1">Параметры!BJ$40</f>
        <v>мар.27</v>
      </c>
      <c r="BK747" s="278" t="str">
        <f ca="1">Параметры!BK$40</f>
        <v>апр.27</v>
      </c>
      <c r="BL747" s="278" t="str">
        <f ca="1">Параметры!BL$40</f>
        <v>май.27</v>
      </c>
      <c r="BM747" s="278" t="str">
        <f ca="1">Параметры!BM$40</f>
        <v>июн.27</v>
      </c>
      <c r="BN747" s="278" t="str">
        <f ca="1">Параметры!BN$40</f>
        <v>июл.27</v>
      </c>
      <c r="BO747" s="278" t="str">
        <f ca="1">Параметры!BO$40</f>
        <v>авг.27</v>
      </c>
      <c r="BP747" s="278" t="str">
        <f ca="1">Параметры!BP$40</f>
        <v>сен.27</v>
      </c>
      <c r="BQ747" s="278" t="str">
        <f ca="1">Параметры!BQ$40</f>
        <v>окт.27</v>
      </c>
      <c r="BR747" s="278" t="str">
        <f ca="1">Параметры!BR$40</f>
        <v>ноя.27</v>
      </c>
      <c r="BS747" s="278" t="str">
        <f ca="1">Параметры!BS$40</f>
        <v>дек.27</v>
      </c>
      <c r="BT747" s="278" t="str">
        <f ca="1">Параметры!BT$40</f>
        <v>янв.28</v>
      </c>
      <c r="BU747" s="278" t="str">
        <f ca="1">Параметры!BU$40</f>
        <v>фев.28</v>
      </c>
      <c r="BV747" s="278" t="str">
        <f ca="1">Параметры!BV$40</f>
        <v>мар.28</v>
      </c>
      <c r="BW747" s="278" t="str">
        <f ca="1">Параметры!BW$40</f>
        <v>апр.28</v>
      </c>
      <c r="BX747" s="278" t="str">
        <f ca="1">Параметры!BX$40</f>
        <v>май.28</v>
      </c>
      <c r="BY747" s="278" t="str">
        <f ca="1">Параметры!BY$40</f>
        <v>июн.28</v>
      </c>
      <c r="BZ747" s="278" t="str">
        <f ca="1">Параметры!BZ$40</f>
        <v>июл.28</v>
      </c>
      <c r="CA747" s="278" t="str">
        <f ca="1">Параметры!CA$40</f>
        <v>авг.28</v>
      </c>
      <c r="CB747" s="278" t="str">
        <f ca="1">Параметры!CB$40</f>
        <v>сен.28</v>
      </c>
      <c r="CC747" s="278" t="str">
        <f ca="1">Параметры!CC$40</f>
        <v>окт.28</v>
      </c>
      <c r="CD747" s="278" t="str">
        <f ca="1">Параметры!CD$40</f>
        <v>ноя.28</v>
      </c>
      <c r="CE747" s="278" t="str">
        <f ca="1">Параметры!CE$40</f>
        <v>дек.28</v>
      </c>
      <c r="CF747" s="278" t="str">
        <f ca="1">Параметры!CF$40</f>
        <v>янв.29</v>
      </c>
      <c r="CG747" s="278" t="str">
        <f ca="1">Параметры!CG$40</f>
        <v>фев.29</v>
      </c>
      <c r="CH747" s="278" t="str">
        <f ca="1">Параметры!CH$40</f>
        <v>мар.29</v>
      </c>
      <c r="CI747" s="278" t="str">
        <f ca="1">Параметры!CI$40</f>
        <v>апр.29</v>
      </c>
      <c r="CJ747" s="278" t="str">
        <f ca="1">Параметры!CJ$40</f>
        <v>май.29</v>
      </c>
      <c r="CK747" s="278" t="str">
        <f ca="1">Параметры!CK$40</f>
        <v>июн.29</v>
      </c>
      <c r="CL747" s="278" t="str">
        <f ca="1">Параметры!CL$40</f>
        <v>июл.29</v>
      </c>
      <c r="CM747" s="278" t="str">
        <f ca="1">Параметры!CM$40</f>
        <v>авг.29</v>
      </c>
      <c r="CN747" s="278" t="str">
        <f ca="1">Параметры!CN$40</f>
        <v>сен.29</v>
      </c>
      <c r="CO747" s="278" t="str">
        <f ca="1">Параметры!CO$40</f>
        <v>окт.29</v>
      </c>
      <c r="CP747" s="278" t="str">
        <f ca="1">Параметры!CP$40</f>
        <v>ноя.29</v>
      </c>
      <c r="CQ747" s="278" t="str">
        <f ca="1">Параметры!CQ$40</f>
        <v>дек.29</v>
      </c>
      <c r="CR747" s="278" t="str">
        <f ca="1">Параметры!CR$40</f>
        <v>янв.30</v>
      </c>
      <c r="CS747" s="278" t="str">
        <f ca="1">Параметры!CS$40</f>
        <v>фев.30</v>
      </c>
      <c r="CT747" s="278" t="str">
        <f ca="1">Параметры!CT$40</f>
        <v>мар.30</v>
      </c>
      <c r="CU747" s="278" t="str">
        <f ca="1">Параметры!CU$40</f>
        <v>апр.30</v>
      </c>
      <c r="CV747" s="278" t="str">
        <f ca="1">Параметры!CV$40</f>
        <v>май.30</v>
      </c>
      <c r="CW747" s="278" t="str">
        <f ca="1">Параметры!CW$40</f>
        <v>июн.30</v>
      </c>
      <c r="CX747" s="278" t="str">
        <f ca="1">Параметры!CX$40</f>
        <v>июл.30</v>
      </c>
      <c r="CY747" s="278" t="str">
        <f ca="1">Параметры!CY$40</f>
        <v>авг.30</v>
      </c>
      <c r="CZ747" s="278" t="str">
        <f ca="1">Параметры!CZ$40</f>
        <v>сен.30</v>
      </c>
      <c r="DA747" s="278" t="str">
        <f ca="1">Параметры!DA$40</f>
        <v>окт.30</v>
      </c>
      <c r="DB747" s="278" t="str">
        <f ca="1">Параметры!DB$40</f>
        <v>ноя.30</v>
      </c>
      <c r="DC747" s="278" t="str">
        <f ca="1">Параметры!DC$40</f>
        <v>дек.30</v>
      </c>
      <c r="DD747" s="278" t="str">
        <f ca="1">Параметры!DD$40</f>
        <v>янв.31</v>
      </c>
      <c r="DE747" s="278" t="str">
        <f ca="1">Параметры!DE$40</f>
        <v>фев.31</v>
      </c>
      <c r="DF747" s="278" t="str">
        <f ca="1">Параметры!DF$40</f>
        <v>мар.31</v>
      </c>
      <c r="DG747" s="278" t="str">
        <f ca="1">Параметры!DG$40</f>
        <v>апр.31</v>
      </c>
      <c r="DH747" s="278" t="str">
        <f ca="1">Параметры!DH$40</f>
        <v>май.31</v>
      </c>
      <c r="DI747" s="278" t="str">
        <f ca="1">Параметры!DI$40</f>
        <v>июн.31</v>
      </c>
      <c r="DJ747" s="278" t="str">
        <f ca="1">Параметры!DJ$40</f>
        <v>июл.31</v>
      </c>
      <c r="DK747" s="278" t="str">
        <f ca="1">Параметры!DK$40</f>
        <v>авг.31</v>
      </c>
      <c r="DL747" s="278" t="str">
        <f ca="1">Параметры!DL$40</f>
        <v>сен.31</v>
      </c>
      <c r="DM747" s="278" t="str">
        <f ca="1">Параметры!DM$40</f>
        <v>окт.31</v>
      </c>
      <c r="DN747" s="278" t="str">
        <f ca="1">Параметры!DN$40</f>
        <v>ноя.31</v>
      </c>
      <c r="DO747" s="278" t="str">
        <f ca="1">Параметры!DO$40</f>
        <v>дек.31</v>
      </c>
      <c r="DP747" s="278" t="str">
        <f ca="1">Параметры!DP$40</f>
        <v>янв.32</v>
      </c>
      <c r="DQ747" s="278" t="str">
        <f ca="1">Параметры!DQ$40</f>
        <v>фев.32</v>
      </c>
      <c r="DR747" s="278" t="str">
        <f ca="1">Параметры!DR$40</f>
        <v>мар.32</v>
      </c>
      <c r="DS747" s="278" t="str">
        <f ca="1">Параметры!DS$40</f>
        <v>апр.32</v>
      </c>
      <c r="DT747" s="278" t="str">
        <f ca="1">Параметры!DT$40</f>
        <v>май.32</v>
      </c>
      <c r="DU747" s="278" t="str">
        <f ca="1">Параметры!DU$40</f>
        <v>июн.32</v>
      </c>
      <c r="DV747" s="278" t="str">
        <f ca="1">Параметры!DV$40</f>
        <v>июл.32</v>
      </c>
      <c r="DW747" s="278"/>
      <c r="DX747" s="279" t="str">
        <f ca="1">Language!$A$1463</f>
        <v>ИТОГО</v>
      </c>
    </row>
    <row r="748" spans="1:128" ht="13.5" thickTop="1" x14ac:dyDescent="0.2">
      <c r="F748" s="6" t="s">
        <v>2961</v>
      </c>
    </row>
    <row r="749" spans="1:128" hidden="1" x14ac:dyDescent="0.2">
      <c r="A749" s="191" t="str">
        <f ca="1">Language!A$1067</f>
        <v>Долгосрочные вложения</v>
      </c>
      <c r="B749" s="180"/>
      <c r="C749" s="180"/>
      <c r="D749" s="181"/>
      <c r="E749" s="181" t="s">
        <v>669</v>
      </c>
      <c r="F749" s="181" t="s">
        <v>1825</v>
      </c>
      <c r="G749" s="180"/>
      <c r="H749" s="180"/>
      <c r="I749" s="180"/>
      <c r="J749" s="180"/>
      <c r="K749" s="180"/>
      <c r="L749" s="180"/>
      <c r="M749" s="180"/>
      <c r="N749" s="180"/>
      <c r="O749" s="180"/>
      <c r="P749" s="180"/>
      <c r="Q749" s="180"/>
      <c r="R749" s="180"/>
      <c r="S749" s="180"/>
      <c r="T749" s="180"/>
      <c r="U749" s="180"/>
      <c r="V749" s="180"/>
      <c r="W749" s="180"/>
      <c r="X749" s="180"/>
      <c r="Y749" s="180"/>
      <c r="Z749" s="180"/>
      <c r="AA749" s="180"/>
      <c r="AB749" s="180"/>
      <c r="AC749" s="180"/>
      <c r="AD749" s="180"/>
      <c r="AE749" s="180"/>
      <c r="AF749" s="180"/>
      <c r="AG749" s="180"/>
      <c r="AH749" s="180"/>
      <c r="AI749" s="180"/>
      <c r="AJ749" s="180"/>
      <c r="AK749" s="180"/>
      <c r="AL749" s="180"/>
      <c r="AM749" s="180"/>
      <c r="AN749" s="180"/>
      <c r="AO749" s="180"/>
      <c r="AP749" s="180"/>
      <c r="AQ749" s="180"/>
      <c r="AR749" s="180"/>
      <c r="AS749" s="180"/>
      <c r="AT749" s="180"/>
      <c r="AU749" s="180"/>
      <c r="AV749" s="180"/>
      <c r="AW749" s="180"/>
      <c r="AX749" s="180"/>
      <c r="AY749" s="180"/>
      <c r="AZ749" s="180"/>
      <c r="BA749" s="180"/>
      <c r="BB749" s="180"/>
      <c r="BC749" s="180"/>
      <c r="BD749" s="180"/>
      <c r="BE749" s="180"/>
      <c r="BF749" s="180"/>
      <c r="BG749" s="180"/>
      <c r="BH749" s="180"/>
      <c r="BI749" s="180"/>
      <c r="BJ749" s="180"/>
      <c r="BK749" s="180"/>
      <c r="BL749" s="180"/>
      <c r="BM749" s="180"/>
      <c r="BN749" s="180"/>
      <c r="BO749" s="180"/>
      <c r="BP749" s="180"/>
      <c r="BQ749" s="180"/>
      <c r="BR749" s="180"/>
      <c r="BS749" s="180"/>
      <c r="BT749" s="180"/>
      <c r="BU749" s="180"/>
      <c r="BV749" s="180"/>
      <c r="BW749" s="180"/>
      <c r="BX749" s="180"/>
      <c r="BY749" s="180"/>
      <c r="BZ749" s="180"/>
      <c r="CA749" s="180"/>
      <c r="CB749" s="180"/>
      <c r="CC749" s="180"/>
      <c r="CD749" s="180"/>
      <c r="CE749" s="180"/>
      <c r="CF749" s="180"/>
      <c r="CG749" s="180"/>
      <c r="CH749" s="180"/>
      <c r="CI749" s="180"/>
      <c r="CJ749" s="180"/>
      <c r="CK749" s="180"/>
      <c r="CL749" s="180"/>
      <c r="CM749" s="180"/>
      <c r="CN749" s="180"/>
      <c r="CO749" s="180"/>
      <c r="CP749" s="180"/>
      <c r="CQ749" s="180"/>
      <c r="CR749" s="180"/>
      <c r="CS749" s="180"/>
      <c r="CT749" s="180"/>
      <c r="CU749" s="180"/>
      <c r="CV749" s="180"/>
      <c r="CW749" s="180"/>
      <c r="CX749" s="180"/>
      <c r="CY749" s="180"/>
      <c r="CZ749" s="180"/>
      <c r="DA749" s="180"/>
      <c r="DB749" s="180"/>
      <c r="DC749" s="180"/>
      <c r="DD749" s="180"/>
      <c r="DE749" s="180"/>
      <c r="DF749" s="180"/>
      <c r="DG749" s="180"/>
      <c r="DH749" s="180"/>
      <c r="DI749" s="180"/>
      <c r="DJ749" s="180"/>
      <c r="DK749" s="180"/>
      <c r="DL749" s="180"/>
      <c r="DM749" s="180"/>
      <c r="DN749" s="180"/>
      <c r="DO749" s="180"/>
      <c r="DP749" s="180"/>
      <c r="DQ749" s="180"/>
      <c r="DR749" s="180"/>
      <c r="DS749" s="180"/>
      <c r="DT749" s="180"/>
      <c r="DU749" s="180"/>
      <c r="DV749" s="180"/>
      <c r="DW749" s="180"/>
      <c r="DX749" s="188"/>
    </row>
    <row r="750" spans="1:128" hidden="1" x14ac:dyDescent="0.2">
      <c r="F750" s="6" t="s">
        <v>2961</v>
      </c>
    </row>
    <row r="751" spans="1:128" hidden="1" x14ac:dyDescent="0.2">
      <c r="F751" s="154" t="s">
        <v>2961</v>
      </c>
    </row>
    <row r="752" spans="1:128" hidden="1" x14ac:dyDescent="0.2">
      <c r="A752" s="191" t="str">
        <f ca="1">Language!A$1068</f>
        <v>Краткосрочные вложения</v>
      </c>
      <c r="B752" s="180"/>
      <c r="C752" s="180"/>
      <c r="D752" s="181"/>
      <c r="E752" s="181" t="s">
        <v>670</v>
      </c>
      <c r="F752" s="181" t="s">
        <v>1826</v>
      </c>
      <c r="G752" s="180"/>
      <c r="H752" s="180"/>
      <c r="I752" s="180"/>
      <c r="J752" s="180"/>
      <c r="K752" s="180"/>
      <c r="L752" s="180"/>
      <c r="M752" s="180"/>
      <c r="N752" s="180"/>
      <c r="O752" s="180"/>
      <c r="P752" s="180"/>
      <c r="Q752" s="180"/>
      <c r="R752" s="180"/>
      <c r="S752" s="180"/>
      <c r="T752" s="180"/>
      <c r="U752" s="180"/>
      <c r="V752" s="180"/>
      <c r="W752" s="180"/>
      <c r="X752" s="180"/>
      <c r="Y752" s="180"/>
      <c r="Z752" s="180"/>
      <c r="AA752" s="180"/>
      <c r="AB752" s="180"/>
      <c r="AC752" s="180"/>
      <c r="AD752" s="180"/>
      <c r="AE752" s="180"/>
      <c r="AF752" s="180"/>
      <c r="AG752" s="180"/>
      <c r="AH752" s="180"/>
      <c r="AI752" s="180"/>
      <c r="AJ752" s="180"/>
      <c r="AK752" s="180"/>
      <c r="AL752" s="180"/>
      <c r="AM752" s="180"/>
      <c r="AN752" s="180"/>
      <c r="AO752" s="180"/>
      <c r="AP752" s="180"/>
      <c r="AQ752" s="180"/>
      <c r="AR752" s="180"/>
      <c r="AS752" s="180"/>
      <c r="AT752" s="180"/>
      <c r="AU752" s="180"/>
      <c r="AV752" s="180"/>
      <c r="AW752" s="180"/>
      <c r="AX752" s="180"/>
      <c r="AY752" s="180"/>
      <c r="AZ752" s="180"/>
      <c r="BA752" s="180"/>
      <c r="BB752" s="180"/>
      <c r="BC752" s="180"/>
      <c r="BD752" s="180"/>
      <c r="BE752" s="180"/>
      <c r="BF752" s="180"/>
      <c r="BG752" s="180"/>
      <c r="BH752" s="180"/>
      <c r="BI752" s="180"/>
      <c r="BJ752" s="180"/>
      <c r="BK752" s="180"/>
      <c r="BL752" s="180"/>
      <c r="BM752" s="180"/>
      <c r="BN752" s="180"/>
      <c r="BO752" s="180"/>
      <c r="BP752" s="180"/>
      <c r="BQ752" s="180"/>
      <c r="BR752" s="180"/>
      <c r="BS752" s="180"/>
      <c r="BT752" s="180"/>
      <c r="BU752" s="180"/>
      <c r="BV752" s="180"/>
      <c r="BW752" s="180"/>
      <c r="BX752" s="180"/>
      <c r="BY752" s="180"/>
      <c r="BZ752" s="180"/>
      <c r="CA752" s="180"/>
      <c r="CB752" s="180"/>
      <c r="CC752" s="180"/>
      <c r="CD752" s="180"/>
      <c r="CE752" s="180"/>
      <c r="CF752" s="180"/>
      <c r="CG752" s="180"/>
      <c r="CH752" s="180"/>
      <c r="CI752" s="180"/>
      <c r="CJ752" s="180"/>
      <c r="CK752" s="180"/>
      <c r="CL752" s="180"/>
      <c r="CM752" s="180"/>
      <c r="CN752" s="180"/>
      <c r="CO752" s="180"/>
      <c r="CP752" s="180"/>
      <c r="CQ752" s="180"/>
      <c r="CR752" s="180"/>
      <c r="CS752" s="180"/>
      <c r="CT752" s="180"/>
      <c r="CU752" s="180"/>
      <c r="CV752" s="180"/>
      <c r="CW752" s="180"/>
      <c r="CX752" s="180"/>
      <c r="CY752" s="180"/>
      <c r="CZ752" s="180"/>
      <c r="DA752" s="180"/>
      <c r="DB752" s="180"/>
      <c r="DC752" s="180"/>
      <c r="DD752" s="180"/>
      <c r="DE752" s="180"/>
      <c r="DF752" s="180"/>
      <c r="DG752" s="180"/>
      <c r="DH752" s="180"/>
      <c r="DI752" s="180"/>
      <c r="DJ752" s="180"/>
      <c r="DK752" s="180"/>
      <c r="DL752" s="180"/>
      <c r="DM752" s="180"/>
      <c r="DN752" s="180"/>
      <c r="DO752" s="180"/>
      <c r="DP752" s="180"/>
      <c r="DQ752" s="180"/>
      <c r="DR752" s="180"/>
      <c r="DS752" s="180"/>
      <c r="DT752" s="180"/>
      <c r="DU752" s="180"/>
      <c r="DV752" s="180"/>
      <c r="DW752" s="180"/>
      <c r="DX752" s="188"/>
    </row>
    <row r="753" spans="1:128" hidden="1" x14ac:dyDescent="0.2">
      <c r="F753" s="6" t="s">
        <v>2961</v>
      </c>
    </row>
    <row r="754" spans="1:128" hidden="1" x14ac:dyDescent="0.2">
      <c r="E754" s="154" t="s">
        <v>667</v>
      </c>
      <c r="F754" s="6" t="s">
        <v>2961</v>
      </c>
    </row>
    <row r="755" spans="1:128" s="32" customFormat="1" collapsed="1" x14ac:dyDescent="0.2">
      <c r="A755" s="32" t="str">
        <f ca="1">Language!A$1069</f>
        <v>Итого: Долгосрочные вложения на конец периода</v>
      </c>
      <c r="C755" s="35" t="str">
        <f t="shared" ref="C755:C770" ca="1" si="1353">CurName1</f>
        <v>тыс. руб.</v>
      </c>
      <c r="D755" s="11">
        <v>1</v>
      </c>
      <c r="E755" s="6"/>
      <c r="F755" s="6" t="s">
        <v>694</v>
      </c>
      <c r="G755" s="56">
        <f t="shared" ref="G755:N755" si="1354">G759</f>
        <v>0</v>
      </c>
      <c r="H755" s="56">
        <f t="shared" si="1354"/>
        <v>0</v>
      </c>
      <c r="I755" s="56">
        <f t="shared" si="1354"/>
        <v>0</v>
      </c>
      <c r="J755" s="56">
        <f t="shared" si="1354"/>
        <v>0</v>
      </c>
      <c r="K755" s="56">
        <f t="shared" si="1354"/>
        <v>0</v>
      </c>
      <c r="L755" s="56">
        <f t="shared" si="1354"/>
        <v>0</v>
      </c>
      <c r="M755" s="56">
        <f t="shared" si="1354"/>
        <v>0</v>
      </c>
      <c r="N755" s="56">
        <f t="shared" si="1354"/>
        <v>0</v>
      </c>
      <c r="O755" s="56">
        <f t="shared" ref="O755:AT755" si="1355">O759</f>
        <v>0</v>
      </c>
      <c r="P755" s="56">
        <f t="shared" si="1355"/>
        <v>0</v>
      </c>
      <c r="Q755" s="56">
        <f t="shared" si="1355"/>
        <v>0</v>
      </c>
      <c r="R755" s="56">
        <f t="shared" si="1355"/>
        <v>0</v>
      </c>
      <c r="S755" s="56">
        <f t="shared" si="1355"/>
        <v>0</v>
      </c>
      <c r="T755" s="56">
        <f t="shared" si="1355"/>
        <v>0</v>
      </c>
      <c r="U755" s="56">
        <f t="shared" si="1355"/>
        <v>0</v>
      </c>
      <c r="V755" s="56">
        <f t="shared" si="1355"/>
        <v>0</v>
      </c>
      <c r="W755" s="56">
        <f t="shared" si="1355"/>
        <v>0</v>
      </c>
      <c r="X755" s="56">
        <f t="shared" si="1355"/>
        <v>0</v>
      </c>
      <c r="Y755" s="56">
        <f t="shared" si="1355"/>
        <v>0</v>
      </c>
      <c r="Z755" s="56">
        <f t="shared" si="1355"/>
        <v>0</v>
      </c>
      <c r="AA755" s="56">
        <f t="shared" si="1355"/>
        <v>0</v>
      </c>
      <c r="AB755" s="56">
        <f t="shared" si="1355"/>
        <v>0</v>
      </c>
      <c r="AC755" s="56">
        <f t="shared" si="1355"/>
        <v>0</v>
      </c>
      <c r="AD755" s="56">
        <f t="shared" si="1355"/>
        <v>0</v>
      </c>
      <c r="AE755" s="56">
        <f t="shared" si="1355"/>
        <v>0</v>
      </c>
      <c r="AF755" s="56">
        <f t="shared" si="1355"/>
        <v>0</v>
      </c>
      <c r="AG755" s="56">
        <f t="shared" si="1355"/>
        <v>0</v>
      </c>
      <c r="AH755" s="56">
        <f t="shared" si="1355"/>
        <v>0</v>
      </c>
      <c r="AI755" s="56">
        <f t="shared" si="1355"/>
        <v>0</v>
      </c>
      <c r="AJ755" s="56">
        <f t="shared" si="1355"/>
        <v>0</v>
      </c>
      <c r="AK755" s="56">
        <f t="shared" si="1355"/>
        <v>0</v>
      </c>
      <c r="AL755" s="56">
        <f t="shared" si="1355"/>
        <v>0</v>
      </c>
      <c r="AM755" s="56">
        <f t="shared" si="1355"/>
        <v>0</v>
      </c>
      <c r="AN755" s="56">
        <f t="shared" si="1355"/>
        <v>0</v>
      </c>
      <c r="AO755" s="56">
        <f t="shared" si="1355"/>
        <v>0</v>
      </c>
      <c r="AP755" s="56">
        <f t="shared" si="1355"/>
        <v>0</v>
      </c>
      <c r="AQ755" s="56">
        <f t="shared" si="1355"/>
        <v>0</v>
      </c>
      <c r="AR755" s="56">
        <f t="shared" si="1355"/>
        <v>0</v>
      </c>
      <c r="AS755" s="56">
        <f t="shared" si="1355"/>
        <v>0</v>
      </c>
      <c r="AT755" s="56">
        <f t="shared" si="1355"/>
        <v>0</v>
      </c>
      <c r="AU755" s="56">
        <f t="shared" ref="AU755:BZ755" si="1356">AU759</f>
        <v>0</v>
      </c>
      <c r="AV755" s="56">
        <f t="shared" si="1356"/>
        <v>0</v>
      </c>
      <c r="AW755" s="56">
        <f t="shared" si="1356"/>
        <v>0</v>
      </c>
      <c r="AX755" s="56">
        <f t="shared" si="1356"/>
        <v>0</v>
      </c>
      <c r="AY755" s="56">
        <f t="shared" si="1356"/>
        <v>0</v>
      </c>
      <c r="AZ755" s="56">
        <f t="shared" si="1356"/>
        <v>0</v>
      </c>
      <c r="BA755" s="56">
        <f t="shared" si="1356"/>
        <v>0</v>
      </c>
      <c r="BB755" s="56">
        <f t="shared" si="1356"/>
        <v>0</v>
      </c>
      <c r="BC755" s="56">
        <f t="shared" si="1356"/>
        <v>0</v>
      </c>
      <c r="BD755" s="56">
        <f t="shared" si="1356"/>
        <v>0</v>
      </c>
      <c r="BE755" s="56">
        <f t="shared" si="1356"/>
        <v>0</v>
      </c>
      <c r="BF755" s="56">
        <f t="shared" si="1356"/>
        <v>0</v>
      </c>
      <c r="BG755" s="56">
        <f t="shared" si="1356"/>
        <v>0</v>
      </c>
      <c r="BH755" s="56">
        <f t="shared" si="1356"/>
        <v>0</v>
      </c>
      <c r="BI755" s="56">
        <f t="shared" si="1356"/>
        <v>0</v>
      </c>
      <c r="BJ755" s="56">
        <f t="shared" si="1356"/>
        <v>0</v>
      </c>
      <c r="BK755" s="56">
        <f t="shared" si="1356"/>
        <v>0</v>
      </c>
      <c r="BL755" s="56">
        <f t="shared" si="1356"/>
        <v>0</v>
      </c>
      <c r="BM755" s="56">
        <f t="shared" si="1356"/>
        <v>0</v>
      </c>
      <c r="BN755" s="56">
        <f t="shared" si="1356"/>
        <v>0</v>
      </c>
      <c r="BO755" s="56">
        <f t="shared" si="1356"/>
        <v>0</v>
      </c>
      <c r="BP755" s="56">
        <f t="shared" si="1356"/>
        <v>0</v>
      </c>
      <c r="BQ755" s="56">
        <f t="shared" si="1356"/>
        <v>0</v>
      </c>
      <c r="BR755" s="56">
        <f t="shared" si="1356"/>
        <v>0</v>
      </c>
      <c r="BS755" s="56">
        <f t="shared" si="1356"/>
        <v>0</v>
      </c>
      <c r="BT755" s="56">
        <f t="shared" si="1356"/>
        <v>0</v>
      </c>
      <c r="BU755" s="56">
        <f t="shared" si="1356"/>
        <v>0</v>
      </c>
      <c r="BV755" s="56">
        <f t="shared" si="1356"/>
        <v>0</v>
      </c>
      <c r="BW755" s="56">
        <f t="shared" si="1356"/>
        <v>0</v>
      </c>
      <c r="BX755" s="56">
        <f t="shared" si="1356"/>
        <v>0</v>
      </c>
      <c r="BY755" s="56">
        <f t="shared" si="1356"/>
        <v>0</v>
      </c>
      <c r="BZ755" s="56">
        <f t="shared" si="1356"/>
        <v>0</v>
      </c>
      <c r="CA755" s="56">
        <f t="shared" ref="CA755:DF755" si="1357">CA759</f>
        <v>0</v>
      </c>
      <c r="CB755" s="56">
        <f t="shared" si="1357"/>
        <v>0</v>
      </c>
      <c r="CC755" s="56">
        <f t="shared" si="1357"/>
        <v>0</v>
      </c>
      <c r="CD755" s="56">
        <f t="shared" si="1357"/>
        <v>0</v>
      </c>
      <c r="CE755" s="56">
        <f t="shared" si="1357"/>
        <v>0</v>
      </c>
      <c r="CF755" s="56">
        <f t="shared" si="1357"/>
        <v>0</v>
      </c>
      <c r="CG755" s="56">
        <f t="shared" si="1357"/>
        <v>0</v>
      </c>
      <c r="CH755" s="56">
        <f t="shared" si="1357"/>
        <v>0</v>
      </c>
      <c r="CI755" s="56">
        <f t="shared" si="1357"/>
        <v>0</v>
      </c>
      <c r="CJ755" s="56">
        <f t="shared" si="1357"/>
        <v>0</v>
      </c>
      <c r="CK755" s="56">
        <f t="shared" si="1357"/>
        <v>0</v>
      </c>
      <c r="CL755" s="56">
        <f t="shared" si="1357"/>
        <v>0</v>
      </c>
      <c r="CM755" s="56">
        <f t="shared" si="1357"/>
        <v>0</v>
      </c>
      <c r="CN755" s="56">
        <f t="shared" si="1357"/>
        <v>0</v>
      </c>
      <c r="CO755" s="56">
        <f t="shared" si="1357"/>
        <v>0</v>
      </c>
      <c r="CP755" s="56">
        <f t="shared" si="1357"/>
        <v>0</v>
      </c>
      <c r="CQ755" s="56">
        <f t="shared" si="1357"/>
        <v>0</v>
      </c>
      <c r="CR755" s="56">
        <f t="shared" si="1357"/>
        <v>0</v>
      </c>
      <c r="CS755" s="56">
        <f t="shared" si="1357"/>
        <v>0</v>
      </c>
      <c r="CT755" s="56">
        <f t="shared" si="1357"/>
        <v>0</v>
      </c>
      <c r="CU755" s="56">
        <f t="shared" si="1357"/>
        <v>0</v>
      </c>
      <c r="CV755" s="56">
        <f t="shared" si="1357"/>
        <v>0</v>
      </c>
      <c r="CW755" s="56">
        <f t="shared" si="1357"/>
        <v>0</v>
      </c>
      <c r="CX755" s="56">
        <f t="shared" si="1357"/>
        <v>0</v>
      </c>
      <c r="CY755" s="56">
        <f t="shared" si="1357"/>
        <v>0</v>
      </c>
      <c r="CZ755" s="56">
        <f t="shared" si="1357"/>
        <v>0</v>
      </c>
      <c r="DA755" s="56">
        <f t="shared" si="1357"/>
        <v>0</v>
      </c>
      <c r="DB755" s="56">
        <f t="shared" si="1357"/>
        <v>0</v>
      </c>
      <c r="DC755" s="56">
        <f t="shared" si="1357"/>
        <v>0</v>
      </c>
      <c r="DD755" s="56">
        <f t="shared" si="1357"/>
        <v>0</v>
      </c>
      <c r="DE755" s="56">
        <f t="shared" si="1357"/>
        <v>0</v>
      </c>
      <c r="DF755" s="56">
        <f t="shared" si="1357"/>
        <v>0</v>
      </c>
      <c r="DG755" s="56">
        <f t="shared" ref="DG755:DV755" si="1358">DG759</f>
        <v>0</v>
      </c>
      <c r="DH755" s="56">
        <f t="shared" si="1358"/>
        <v>0</v>
      </c>
      <c r="DI755" s="56">
        <f t="shared" si="1358"/>
        <v>0</v>
      </c>
      <c r="DJ755" s="56">
        <f t="shared" si="1358"/>
        <v>0</v>
      </c>
      <c r="DK755" s="56">
        <f t="shared" si="1358"/>
        <v>0</v>
      </c>
      <c r="DL755" s="56">
        <f t="shared" si="1358"/>
        <v>0</v>
      </c>
      <c r="DM755" s="56">
        <f t="shared" si="1358"/>
        <v>0</v>
      </c>
      <c r="DN755" s="56">
        <f t="shared" si="1358"/>
        <v>0</v>
      </c>
      <c r="DO755" s="56">
        <f t="shared" si="1358"/>
        <v>0</v>
      </c>
      <c r="DP755" s="56">
        <f t="shared" si="1358"/>
        <v>0</v>
      </c>
      <c r="DQ755" s="56">
        <f t="shared" si="1358"/>
        <v>0</v>
      </c>
      <c r="DR755" s="56">
        <f t="shared" si="1358"/>
        <v>0</v>
      </c>
      <c r="DS755" s="56">
        <f t="shared" si="1358"/>
        <v>0</v>
      </c>
      <c r="DT755" s="56">
        <f t="shared" si="1358"/>
        <v>0</v>
      </c>
      <c r="DU755" s="56">
        <f t="shared" si="1358"/>
        <v>0</v>
      </c>
      <c r="DV755" s="56">
        <f t="shared" si="1358"/>
        <v>0</v>
      </c>
      <c r="DX755" s="70"/>
    </row>
    <row r="756" spans="1:128" hidden="1" outlineLevel="1" x14ac:dyDescent="0.2">
      <c r="A756" s="159" t="str">
        <f ca="1">Language!A$1070</f>
        <v>увеличение финансовых вложений</v>
      </c>
      <c r="C756" s="35" t="str">
        <f t="shared" ca="1" si="1353"/>
        <v>тыс. руб.</v>
      </c>
      <c r="D756" s="11">
        <v>1</v>
      </c>
      <c r="E756" s="6"/>
      <c r="F756" s="6" t="s">
        <v>3166</v>
      </c>
      <c r="G756" s="161">
        <v>0</v>
      </c>
      <c r="H756" s="161">
        <v>0</v>
      </c>
      <c r="I756" s="161">
        <v>0</v>
      </c>
      <c r="J756" s="161">
        <v>0</v>
      </c>
      <c r="K756" s="161">
        <v>0</v>
      </c>
      <c r="L756" s="161">
        <v>0</v>
      </c>
      <c r="M756" s="161">
        <v>0</v>
      </c>
      <c r="N756" s="161">
        <v>0</v>
      </c>
      <c r="O756" s="161">
        <v>0</v>
      </c>
      <c r="P756" s="161">
        <v>0</v>
      </c>
      <c r="Q756" s="161">
        <v>0</v>
      </c>
      <c r="R756" s="161">
        <v>0</v>
      </c>
      <c r="S756" s="161">
        <v>0</v>
      </c>
      <c r="T756" s="161">
        <v>0</v>
      </c>
      <c r="U756" s="161">
        <v>0</v>
      </c>
      <c r="V756" s="161">
        <v>0</v>
      </c>
      <c r="W756" s="161">
        <v>0</v>
      </c>
      <c r="X756" s="161">
        <v>0</v>
      </c>
      <c r="Y756" s="161">
        <v>0</v>
      </c>
      <c r="Z756" s="161">
        <v>0</v>
      </c>
      <c r="AA756" s="161">
        <v>0</v>
      </c>
      <c r="AB756" s="161">
        <v>0</v>
      </c>
      <c r="AC756" s="161">
        <v>0</v>
      </c>
      <c r="AD756" s="161">
        <v>0</v>
      </c>
      <c r="AE756" s="161">
        <v>0</v>
      </c>
      <c r="AF756" s="161">
        <v>0</v>
      </c>
      <c r="AG756" s="161">
        <v>0</v>
      </c>
      <c r="AH756" s="161">
        <v>0</v>
      </c>
      <c r="AI756" s="161">
        <v>0</v>
      </c>
      <c r="AJ756" s="161">
        <v>0</v>
      </c>
      <c r="AK756" s="161">
        <v>0</v>
      </c>
      <c r="AL756" s="161">
        <v>0</v>
      </c>
      <c r="AM756" s="161">
        <v>0</v>
      </c>
      <c r="AN756" s="161">
        <v>0</v>
      </c>
      <c r="AO756" s="161">
        <v>0</v>
      </c>
      <c r="AP756" s="161">
        <v>0</v>
      </c>
      <c r="AQ756" s="161">
        <v>0</v>
      </c>
      <c r="AR756" s="161">
        <v>0</v>
      </c>
      <c r="AS756" s="161">
        <v>0</v>
      </c>
      <c r="AT756" s="161">
        <v>0</v>
      </c>
      <c r="AU756" s="161">
        <v>0</v>
      </c>
      <c r="AV756" s="161">
        <v>0</v>
      </c>
      <c r="AW756" s="161">
        <v>0</v>
      </c>
      <c r="AX756" s="161">
        <v>0</v>
      </c>
      <c r="AY756" s="161">
        <v>0</v>
      </c>
      <c r="AZ756" s="161">
        <v>0</v>
      </c>
      <c r="BA756" s="161">
        <v>0</v>
      </c>
      <c r="BB756" s="161">
        <v>0</v>
      </c>
      <c r="BC756" s="161">
        <v>0</v>
      </c>
      <c r="BD756" s="161">
        <v>0</v>
      </c>
      <c r="BE756" s="161">
        <v>0</v>
      </c>
      <c r="BF756" s="161">
        <v>0</v>
      </c>
      <c r="BG756" s="161">
        <v>0</v>
      </c>
      <c r="BH756" s="161">
        <v>0</v>
      </c>
      <c r="BI756" s="161">
        <v>0</v>
      </c>
      <c r="BJ756" s="161">
        <v>0</v>
      </c>
      <c r="BK756" s="161">
        <v>0</v>
      </c>
      <c r="BL756" s="161">
        <v>0</v>
      </c>
      <c r="BM756" s="161">
        <v>0</v>
      </c>
      <c r="BN756" s="161">
        <v>0</v>
      </c>
      <c r="BO756" s="161">
        <v>0</v>
      </c>
      <c r="BP756" s="161">
        <v>0</v>
      </c>
      <c r="BQ756" s="161">
        <v>0</v>
      </c>
      <c r="BR756" s="161">
        <v>0</v>
      </c>
      <c r="BS756" s="161">
        <v>0</v>
      </c>
      <c r="BT756" s="161">
        <v>0</v>
      </c>
      <c r="BU756" s="161">
        <v>0</v>
      </c>
      <c r="BV756" s="161">
        <v>0</v>
      </c>
      <c r="BW756" s="161">
        <v>0</v>
      </c>
      <c r="BX756" s="161">
        <v>0</v>
      </c>
      <c r="BY756" s="161">
        <v>0</v>
      </c>
      <c r="BZ756" s="161">
        <v>0</v>
      </c>
      <c r="CA756" s="161">
        <v>0</v>
      </c>
      <c r="CB756" s="161">
        <v>0</v>
      </c>
      <c r="CC756" s="161">
        <v>0</v>
      </c>
      <c r="CD756" s="161">
        <v>0</v>
      </c>
      <c r="CE756" s="161">
        <v>0</v>
      </c>
      <c r="CF756" s="161">
        <v>0</v>
      </c>
      <c r="CG756" s="161">
        <v>0</v>
      </c>
      <c r="CH756" s="161">
        <v>0</v>
      </c>
      <c r="CI756" s="161">
        <v>0</v>
      </c>
      <c r="CJ756" s="161">
        <v>0</v>
      </c>
      <c r="CK756" s="161">
        <v>0</v>
      </c>
      <c r="CL756" s="161">
        <v>0</v>
      </c>
      <c r="CM756" s="161">
        <v>0</v>
      </c>
      <c r="CN756" s="161">
        <v>0</v>
      </c>
      <c r="CO756" s="161">
        <v>0</v>
      </c>
      <c r="CP756" s="161">
        <v>0</v>
      </c>
      <c r="CQ756" s="161">
        <v>0</v>
      </c>
      <c r="CR756" s="161">
        <v>0</v>
      </c>
      <c r="CS756" s="161">
        <v>0</v>
      </c>
      <c r="CT756" s="161">
        <v>0</v>
      </c>
      <c r="CU756" s="161">
        <v>0</v>
      </c>
      <c r="CV756" s="161">
        <v>0</v>
      </c>
      <c r="CW756" s="161">
        <v>0</v>
      </c>
      <c r="CX756" s="161">
        <v>0</v>
      </c>
      <c r="CY756" s="161">
        <v>0</v>
      </c>
      <c r="CZ756" s="161">
        <v>0</v>
      </c>
      <c r="DA756" s="161">
        <v>0</v>
      </c>
      <c r="DB756" s="161">
        <v>0</v>
      </c>
      <c r="DC756" s="161">
        <v>0</v>
      </c>
      <c r="DD756" s="161">
        <v>0</v>
      </c>
      <c r="DE756" s="161">
        <v>0</v>
      </c>
      <c r="DF756" s="161">
        <v>0</v>
      </c>
      <c r="DG756" s="161">
        <v>0</v>
      </c>
      <c r="DH756" s="161">
        <v>0</v>
      </c>
      <c r="DI756" s="161">
        <v>0</v>
      </c>
      <c r="DJ756" s="161">
        <v>0</v>
      </c>
      <c r="DK756" s="161">
        <v>0</v>
      </c>
      <c r="DL756" s="161">
        <v>0</v>
      </c>
      <c r="DM756" s="161">
        <v>0</v>
      </c>
      <c r="DN756" s="161">
        <v>0</v>
      </c>
      <c r="DO756" s="161">
        <v>0</v>
      </c>
      <c r="DP756" s="161">
        <v>0</v>
      </c>
      <c r="DQ756" s="161">
        <v>0</v>
      </c>
      <c r="DR756" s="161">
        <v>0</v>
      </c>
      <c r="DS756" s="161">
        <v>0</v>
      </c>
      <c r="DT756" s="161">
        <v>0</v>
      </c>
      <c r="DU756" s="161">
        <v>0</v>
      </c>
      <c r="DV756" s="161">
        <v>0</v>
      </c>
      <c r="DX756" s="162">
        <f>SUM(G756:DW756)</f>
        <v>0</v>
      </c>
    </row>
    <row r="757" spans="1:128" hidden="1" outlineLevel="1" x14ac:dyDescent="0.2">
      <c r="A757" s="159" t="str">
        <f ca="1">Language!A$1071</f>
        <v>снижение финансовых вложений (возврат)</v>
      </c>
      <c r="C757" s="35" t="str">
        <f t="shared" ca="1" si="1353"/>
        <v>тыс. руб.</v>
      </c>
      <c r="D757" s="11">
        <v>1</v>
      </c>
      <c r="E757" s="6"/>
      <c r="F757" s="6" t="s">
        <v>3167</v>
      </c>
      <c r="G757" s="161">
        <v>0</v>
      </c>
      <c r="H757" s="161">
        <v>0</v>
      </c>
      <c r="I757" s="161">
        <v>0</v>
      </c>
      <c r="J757" s="161">
        <v>0</v>
      </c>
      <c r="K757" s="161">
        <v>0</v>
      </c>
      <c r="L757" s="161">
        <v>0</v>
      </c>
      <c r="M757" s="161">
        <v>0</v>
      </c>
      <c r="N757" s="161">
        <v>0</v>
      </c>
      <c r="O757" s="161">
        <v>0</v>
      </c>
      <c r="P757" s="161">
        <v>0</v>
      </c>
      <c r="Q757" s="161">
        <v>0</v>
      </c>
      <c r="R757" s="161">
        <v>0</v>
      </c>
      <c r="S757" s="161">
        <v>0</v>
      </c>
      <c r="T757" s="161">
        <v>0</v>
      </c>
      <c r="U757" s="161">
        <v>0</v>
      </c>
      <c r="V757" s="161">
        <v>0</v>
      </c>
      <c r="W757" s="161">
        <v>0</v>
      </c>
      <c r="X757" s="161">
        <v>0</v>
      </c>
      <c r="Y757" s="161">
        <v>0</v>
      </c>
      <c r="Z757" s="161">
        <v>0</v>
      </c>
      <c r="AA757" s="161">
        <v>0</v>
      </c>
      <c r="AB757" s="161">
        <v>0</v>
      </c>
      <c r="AC757" s="161">
        <v>0</v>
      </c>
      <c r="AD757" s="161">
        <v>0</v>
      </c>
      <c r="AE757" s="161">
        <v>0</v>
      </c>
      <c r="AF757" s="161">
        <v>0</v>
      </c>
      <c r="AG757" s="161">
        <v>0</v>
      </c>
      <c r="AH757" s="161">
        <v>0</v>
      </c>
      <c r="AI757" s="161">
        <v>0</v>
      </c>
      <c r="AJ757" s="161">
        <v>0</v>
      </c>
      <c r="AK757" s="161">
        <v>0</v>
      </c>
      <c r="AL757" s="161">
        <v>0</v>
      </c>
      <c r="AM757" s="161">
        <v>0</v>
      </c>
      <c r="AN757" s="161">
        <v>0</v>
      </c>
      <c r="AO757" s="161">
        <v>0</v>
      </c>
      <c r="AP757" s="161">
        <v>0</v>
      </c>
      <c r="AQ757" s="161">
        <v>0</v>
      </c>
      <c r="AR757" s="161">
        <v>0</v>
      </c>
      <c r="AS757" s="161">
        <v>0</v>
      </c>
      <c r="AT757" s="161">
        <v>0</v>
      </c>
      <c r="AU757" s="161">
        <v>0</v>
      </c>
      <c r="AV757" s="161">
        <v>0</v>
      </c>
      <c r="AW757" s="161">
        <v>0</v>
      </c>
      <c r="AX757" s="161">
        <v>0</v>
      </c>
      <c r="AY757" s="161">
        <v>0</v>
      </c>
      <c r="AZ757" s="161">
        <v>0</v>
      </c>
      <c r="BA757" s="161">
        <v>0</v>
      </c>
      <c r="BB757" s="161">
        <v>0</v>
      </c>
      <c r="BC757" s="161">
        <v>0</v>
      </c>
      <c r="BD757" s="161">
        <v>0</v>
      </c>
      <c r="BE757" s="161">
        <v>0</v>
      </c>
      <c r="BF757" s="161">
        <v>0</v>
      </c>
      <c r="BG757" s="161">
        <v>0</v>
      </c>
      <c r="BH757" s="161">
        <v>0</v>
      </c>
      <c r="BI757" s="161">
        <v>0</v>
      </c>
      <c r="BJ757" s="161">
        <v>0</v>
      </c>
      <c r="BK757" s="161">
        <v>0</v>
      </c>
      <c r="BL757" s="161">
        <v>0</v>
      </c>
      <c r="BM757" s="161">
        <v>0</v>
      </c>
      <c r="BN757" s="161">
        <v>0</v>
      </c>
      <c r="BO757" s="161">
        <v>0</v>
      </c>
      <c r="BP757" s="161">
        <v>0</v>
      </c>
      <c r="BQ757" s="161">
        <v>0</v>
      </c>
      <c r="BR757" s="161">
        <v>0</v>
      </c>
      <c r="BS757" s="161">
        <v>0</v>
      </c>
      <c r="BT757" s="161">
        <v>0</v>
      </c>
      <c r="BU757" s="161">
        <v>0</v>
      </c>
      <c r="BV757" s="161">
        <v>0</v>
      </c>
      <c r="BW757" s="161">
        <v>0</v>
      </c>
      <c r="BX757" s="161">
        <v>0</v>
      </c>
      <c r="BY757" s="161">
        <v>0</v>
      </c>
      <c r="BZ757" s="161">
        <v>0</v>
      </c>
      <c r="CA757" s="161">
        <v>0</v>
      </c>
      <c r="CB757" s="161">
        <v>0</v>
      </c>
      <c r="CC757" s="161">
        <v>0</v>
      </c>
      <c r="CD757" s="161">
        <v>0</v>
      </c>
      <c r="CE757" s="161">
        <v>0</v>
      </c>
      <c r="CF757" s="161">
        <v>0</v>
      </c>
      <c r="CG757" s="161">
        <v>0</v>
      </c>
      <c r="CH757" s="161">
        <v>0</v>
      </c>
      <c r="CI757" s="161">
        <v>0</v>
      </c>
      <c r="CJ757" s="161">
        <v>0</v>
      </c>
      <c r="CK757" s="161">
        <v>0</v>
      </c>
      <c r="CL757" s="161">
        <v>0</v>
      </c>
      <c r="CM757" s="161">
        <v>0</v>
      </c>
      <c r="CN757" s="161">
        <v>0</v>
      </c>
      <c r="CO757" s="161">
        <v>0</v>
      </c>
      <c r="CP757" s="161">
        <v>0</v>
      </c>
      <c r="CQ757" s="161">
        <v>0</v>
      </c>
      <c r="CR757" s="161">
        <v>0</v>
      </c>
      <c r="CS757" s="161">
        <v>0</v>
      </c>
      <c r="CT757" s="161">
        <v>0</v>
      </c>
      <c r="CU757" s="161">
        <v>0</v>
      </c>
      <c r="CV757" s="161">
        <v>0</v>
      </c>
      <c r="CW757" s="161">
        <v>0</v>
      </c>
      <c r="CX757" s="161">
        <v>0</v>
      </c>
      <c r="CY757" s="161">
        <v>0</v>
      </c>
      <c r="CZ757" s="161">
        <v>0</v>
      </c>
      <c r="DA757" s="161">
        <v>0</v>
      </c>
      <c r="DB757" s="161">
        <v>0</v>
      </c>
      <c r="DC757" s="161">
        <v>0</v>
      </c>
      <c r="DD757" s="161">
        <v>0</v>
      </c>
      <c r="DE757" s="161">
        <v>0</v>
      </c>
      <c r="DF757" s="161">
        <v>0</v>
      </c>
      <c r="DG757" s="161">
        <v>0</v>
      </c>
      <c r="DH757" s="161">
        <v>0</v>
      </c>
      <c r="DI757" s="161">
        <v>0</v>
      </c>
      <c r="DJ757" s="161">
        <v>0</v>
      </c>
      <c r="DK757" s="161">
        <v>0</v>
      </c>
      <c r="DL757" s="161">
        <v>0</v>
      </c>
      <c r="DM757" s="161">
        <v>0</v>
      </c>
      <c r="DN757" s="161">
        <v>0</v>
      </c>
      <c r="DO757" s="161">
        <v>0</v>
      </c>
      <c r="DP757" s="161">
        <v>0</v>
      </c>
      <c r="DQ757" s="161">
        <v>0</v>
      </c>
      <c r="DR757" s="161">
        <v>0</v>
      </c>
      <c r="DS757" s="161">
        <v>0</v>
      </c>
      <c r="DT757" s="161">
        <v>0</v>
      </c>
      <c r="DU757" s="161">
        <v>0</v>
      </c>
      <c r="DV757" s="161">
        <v>0</v>
      </c>
      <c r="DX757" s="162">
        <f>SUM(G757:DW757)</f>
        <v>0</v>
      </c>
    </row>
    <row r="758" spans="1:128" hidden="1" outlineLevel="1" x14ac:dyDescent="0.2">
      <c r="A758" s="159" t="str">
        <f ca="1">Language!A$1072</f>
        <v xml:space="preserve">доход </v>
      </c>
      <c r="C758" s="35" t="str">
        <f t="shared" ca="1" si="1353"/>
        <v>тыс. руб.</v>
      </c>
      <c r="D758" s="11">
        <v>1</v>
      </c>
      <c r="E758" s="6"/>
      <c r="F758" s="6" t="s">
        <v>3168</v>
      </c>
      <c r="G758" s="161">
        <v>0</v>
      </c>
      <c r="H758" s="161">
        <v>0</v>
      </c>
      <c r="I758" s="161">
        <v>0</v>
      </c>
      <c r="J758" s="161">
        <v>0</v>
      </c>
      <c r="K758" s="161">
        <v>0</v>
      </c>
      <c r="L758" s="161">
        <v>0</v>
      </c>
      <c r="M758" s="161">
        <v>0</v>
      </c>
      <c r="N758" s="161">
        <v>0</v>
      </c>
      <c r="O758" s="161">
        <v>0</v>
      </c>
      <c r="P758" s="161">
        <v>0</v>
      </c>
      <c r="Q758" s="161">
        <v>0</v>
      </c>
      <c r="R758" s="161">
        <v>0</v>
      </c>
      <c r="S758" s="161">
        <v>0</v>
      </c>
      <c r="T758" s="161">
        <v>0</v>
      </c>
      <c r="U758" s="161">
        <v>0</v>
      </c>
      <c r="V758" s="161">
        <v>0</v>
      </c>
      <c r="W758" s="161">
        <v>0</v>
      </c>
      <c r="X758" s="161">
        <v>0</v>
      </c>
      <c r="Y758" s="161">
        <v>0</v>
      </c>
      <c r="Z758" s="161">
        <v>0</v>
      </c>
      <c r="AA758" s="161">
        <v>0</v>
      </c>
      <c r="AB758" s="161">
        <v>0</v>
      </c>
      <c r="AC758" s="161">
        <v>0</v>
      </c>
      <c r="AD758" s="161">
        <v>0</v>
      </c>
      <c r="AE758" s="161">
        <v>0</v>
      </c>
      <c r="AF758" s="161">
        <v>0</v>
      </c>
      <c r="AG758" s="161">
        <v>0</v>
      </c>
      <c r="AH758" s="161">
        <v>0</v>
      </c>
      <c r="AI758" s="161">
        <v>0</v>
      </c>
      <c r="AJ758" s="161">
        <v>0</v>
      </c>
      <c r="AK758" s="161">
        <v>0</v>
      </c>
      <c r="AL758" s="161">
        <v>0</v>
      </c>
      <c r="AM758" s="161">
        <v>0</v>
      </c>
      <c r="AN758" s="161">
        <v>0</v>
      </c>
      <c r="AO758" s="161">
        <v>0</v>
      </c>
      <c r="AP758" s="161">
        <v>0</v>
      </c>
      <c r="AQ758" s="161">
        <v>0</v>
      </c>
      <c r="AR758" s="161">
        <v>0</v>
      </c>
      <c r="AS758" s="161">
        <v>0</v>
      </c>
      <c r="AT758" s="161">
        <v>0</v>
      </c>
      <c r="AU758" s="161">
        <v>0</v>
      </c>
      <c r="AV758" s="161">
        <v>0</v>
      </c>
      <c r="AW758" s="161">
        <v>0</v>
      </c>
      <c r="AX758" s="161">
        <v>0</v>
      </c>
      <c r="AY758" s="161">
        <v>0</v>
      </c>
      <c r="AZ758" s="161">
        <v>0</v>
      </c>
      <c r="BA758" s="161">
        <v>0</v>
      </c>
      <c r="BB758" s="161">
        <v>0</v>
      </c>
      <c r="BC758" s="161">
        <v>0</v>
      </c>
      <c r="BD758" s="161">
        <v>0</v>
      </c>
      <c r="BE758" s="161">
        <v>0</v>
      </c>
      <c r="BF758" s="161">
        <v>0</v>
      </c>
      <c r="BG758" s="161">
        <v>0</v>
      </c>
      <c r="BH758" s="161">
        <v>0</v>
      </c>
      <c r="BI758" s="161">
        <v>0</v>
      </c>
      <c r="BJ758" s="161">
        <v>0</v>
      </c>
      <c r="BK758" s="161">
        <v>0</v>
      </c>
      <c r="BL758" s="161">
        <v>0</v>
      </c>
      <c r="BM758" s="161">
        <v>0</v>
      </c>
      <c r="BN758" s="161">
        <v>0</v>
      </c>
      <c r="BO758" s="161">
        <v>0</v>
      </c>
      <c r="BP758" s="161">
        <v>0</v>
      </c>
      <c r="BQ758" s="161">
        <v>0</v>
      </c>
      <c r="BR758" s="161">
        <v>0</v>
      </c>
      <c r="BS758" s="161">
        <v>0</v>
      </c>
      <c r="BT758" s="161">
        <v>0</v>
      </c>
      <c r="BU758" s="161">
        <v>0</v>
      </c>
      <c r="BV758" s="161">
        <v>0</v>
      </c>
      <c r="BW758" s="161">
        <v>0</v>
      </c>
      <c r="BX758" s="161">
        <v>0</v>
      </c>
      <c r="BY758" s="161">
        <v>0</v>
      </c>
      <c r="BZ758" s="161">
        <v>0</v>
      </c>
      <c r="CA758" s="161">
        <v>0</v>
      </c>
      <c r="CB758" s="161">
        <v>0</v>
      </c>
      <c r="CC758" s="161">
        <v>0</v>
      </c>
      <c r="CD758" s="161">
        <v>0</v>
      </c>
      <c r="CE758" s="161">
        <v>0</v>
      </c>
      <c r="CF758" s="161">
        <v>0</v>
      </c>
      <c r="CG758" s="161">
        <v>0</v>
      </c>
      <c r="CH758" s="161">
        <v>0</v>
      </c>
      <c r="CI758" s="161">
        <v>0</v>
      </c>
      <c r="CJ758" s="161">
        <v>0</v>
      </c>
      <c r="CK758" s="161">
        <v>0</v>
      </c>
      <c r="CL758" s="161">
        <v>0</v>
      </c>
      <c r="CM758" s="161">
        <v>0</v>
      </c>
      <c r="CN758" s="161">
        <v>0</v>
      </c>
      <c r="CO758" s="161">
        <v>0</v>
      </c>
      <c r="CP758" s="161">
        <v>0</v>
      </c>
      <c r="CQ758" s="161">
        <v>0</v>
      </c>
      <c r="CR758" s="161">
        <v>0</v>
      </c>
      <c r="CS758" s="161">
        <v>0</v>
      </c>
      <c r="CT758" s="161">
        <v>0</v>
      </c>
      <c r="CU758" s="161">
        <v>0</v>
      </c>
      <c r="CV758" s="161">
        <v>0</v>
      </c>
      <c r="CW758" s="161">
        <v>0</v>
      </c>
      <c r="CX758" s="161">
        <v>0</v>
      </c>
      <c r="CY758" s="161">
        <v>0</v>
      </c>
      <c r="CZ758" s="161">
        <v>0</v>
      </c>
      <c r="DA758" s="161">
        <v>0</v>
      </c>
      <c r="DB758" s="161">
        <v>0</v>
      </c>
      <c r="DC758" s="161">
        <v>0</v>
      </c>
      <c r="DD758" s="161">
        <v>0</v>
      </c>
      <c r="DE758" s="161">
        <v>0</v>
      </c>
      <c r="DF758" s="161">
        <v>0</v>
      </c>
      <c r="DG758" s="161">
        <v>0</v>
      </c>
      <c r="DH758" s="161">
        <v>0</v>
      </c>
      <c r="DI758" s="161">
        <v>0</v>
      </c>
      <c r="DJ758" s="161">
        <v>0</v>
      </c>
      <c r="DK758" s="161">
        <v>0</v>
      </c>
      <c r="DL758" s="161">
        <v>0</v>
      </c>
      <c r="DM758" s="161">
        <v>0</v>
      </c>
      <c r="DN758" s="161">
        <v>0</v>
      </c>
      <c r="DO758" s="161">
        <v>0</v>
      </c>
      <c r="DP758" s="161">
        <v>0</v>
      </c>
      <c r="DQ758" s="161">
        <v>0</v>
      </c>
      <c r="DR758" s="161">
        <v>0</v>
      </c>
      <c r="DS758" s="161">
        <v>0</v>
      </c>
      <c r="DT758" s="161">
        <v>0</v>
      </c>
      <c r="DU758" s="161">
        <v>0</v>
      </c>
      <c r="DV758" s="161">
        <v>0</v>
      </c>
      <c r="DX758" s="162">
        <f>SUM(G758:DW758)</f>
        <v>0</v>
      </c>
    </row>
    <row r="759" spans="1:128" hidden="1" outlineLevel="1" x14ac:dyDescent="0.2">
      <c r="A759" s="159" t="str">
        <f ca="1">Language!A$1073</f>
        <v>финансовые вложения на конец периода</v>
      </c>
      <c r="C759" s="35" t="str">
        <f t="shared" ca="1" si="1353"/>
        <v>тыс. руб.</v>
      </c>
      <c r="D759" s="11">
        <v>1</v>
      </c>
      <c r="E759" s="6"/>
      <c r="F759" s="6" t="s">
        <v>3169</v>
      </c>
      <c r="G759" s="161">
        <v>0</v>
      </c>
      <c r="H759" s="161">
        <v>0</v>
      </c>
      <c r="I759" s="161">
        <v>0</v>
      </c>
      <c r="J759" s="161">
        <v>0</v>
      </c>
      <c r="K759" s="161">
        <v>0</v>
      </c>
      <c r="L759" s="161">
        <v>0</v>
      </c>
      <c r="M759" s="161">
        <v>0</v>
      </c>
      <c r="N759" s="161">
        <v>0</v>
      </c>
      <c r="O759" s="161">
        <v>0</v>
      </c>
      <c r="P759" s="161">
        <v>0</v>
      </c>
      <c r="Q759" s="161">
        <v>0</v>
      </c>
      <c r="R759" s="161">
        <v>0</v>
      </c>
      <c r="S759" s="161">
        <v>0</v>
      </c>
      <c r="T759" s="161">
        <v>0</v>
      </c>
      <c r="U759" s="161">
        <v>0</v>
      </c>
      <c r="V759" s="161">
        <v>0</v>
      </c>
      <c r="W759" s="161">
        <v>0</v>
      </c>
      <c r="X759" s="161">
        <v>0</v>
      </c>
      <c r="Y759" s="161">
        <v>0</v>
      </c>
      <c r="Z759" s="161">
        <v>0</v>
      </c>
      <c r="AA759" s="161">
        <v>0</v>
      </c>
      <c r="AB759" s="161">
        <v>0</v>
      </c>
      <c r="AC759" s="161">
        <v>0</v>
      </c>
      <c r="AD759" s="161">
        <v>0</v>
      </c>
      <c r="AE759" s="161">
        <v>0</v>
      </c>
      <c r="AF759" s="161">
        <v>0</v>
      </c>
      <c r="AG759" s="161">
        <v>0</v>
      </c>
      <c r="AH759" s="161">
        <v>0</v>
      </c>
      <c r="AI759" s="161">
        <v>0</v>
      </c>
      <c r="AJ759" s="161">
        <v>0</v>
      </c>
      <c r="AK759" s="161">
        <v>0</v>
      </c>
      <c r="AL759" s="161">
        <v>0</v>
      </c>
      <c r="AM759" s="161">
        <v>0</v>
      </c>
      <c r="AN759" s="161">
        <v>0</v>
      </c>
      <c r="AO759" s="161">
        <v>0</v>
      </c>
      <c r="AP759" s="161">
        <v>0</v>
      </c>
      <c r="AQ759" s="161">
        <v>0</v>
      </c>
      <c r="AR759" s="161">
        <v>0</v>
      </c>
      <c r="AS759" s="161">
        <v>0</v>
      </c>
      <c r="AT759" s="161">
        <v>0</v>
      </c>
      <c r="AU759" s="161">
        <v>0</v>
      </c>
      <c r="AV759" s="161">
        <v>0</v>
      </c>
      <c r="AW759" s="161">
        <v>0</v>
      </c>
      <c r="AX759" s="161">
        <v>0</v>
      </c>
      <c r="AY759" s="161">
        <v>0</v>
      </c>
      <c r="AZ759" s="161">
        <v>0</v>
      </c>
      <c r="BA759" s="161">
        <v>0</v>
      </c>
      <c r="BB759" s="161">
        <v>0</v>
      </c>
      <c r="BC759" s="161">
        <v>0</v>
      </c>
      <c r="BD759" s="161">
        <v>0</v>
      </c>
      <c r="BE759" s="161">
        <v>0</v>
      </c>
      <c r="BF759" s="161">
        <v>0</v>
      </c>
      <c r="BG759" s="161">
        <v>0</v>
      </c>
      <c r="BH759" s="161">
        <v>0</v>
      </c>
      <c r="BI759" s="161">
        <v>0</v>
      </c>
      <c r="BJ759" s="161">
        <v>0</v>
      </c>
      <c r="BK759" s="161">
        <v>0</v>
      </c>
      <c r="BL759" s="161">
        <v>0</v>
      </c>
      <c r="BM759" s="161">
        <v>0</v>
      </c>
      <c r="BN759" s="161">
        <v>0</v>
      </c>
      <c r="BO759" s="161">
        <v>0</v>
      </c>
      <c r="BP759" s="161">
        <v>0</v>
      </c>
      <c r="BQ759" s="161">
        <v>0</v>
      </c>
      <c r="BR759" s="161">
        <v>0</v>
      </c>
      <c r="BS759" s="161">
        <v>0</v>
      </c>
      <c r="BT759" s="161">
        <v>0</v>
      </c>
      <c r="BU759" s="161">
        <v>0</v>
      </c>
      <c r="BV759" s="161">
        <v>0</v>
      </c>
      <c r="BW759" s="161">
        <v>0</v>
      </c>
      <c r="BX759" s="161">
        <v>0</v>
      </c>
      <c r="BY759" s="161">
        <v>0</v>
      </c>
      <c r="BZ759" s="161">
        <v>0</v>
      </c>
      <c r="CA759" s="161">
        <v>0</v>
      </c>
      <c r="CB759" s="161">
        <v>0</v>
      </c>
      <c r="CC759" s="161">
        <v>0</v>
      </c>
      <c r="CD759" s="161">
        <v>0</v>
      </c>
      <c r="CE759" s="161">
        <v>0</v>
      </c>
      <c r="CF759" s="161">
        <v>0</v>
      </c>
      <c r="CG759" s="161">
        <v>0</v>
      </c>
      <c r="CH759" s="161">
        <v>0</v>
      </c>
      <c r="CI759" s="161">
        <v>0</v>
      </c>
      <c r="CJ759" s="161">
        <v>0</v>
      </c>
      <c r="CK759" s="161">
        <v>0</v>
      </c>
      <c r="CL759" s="161">
        <v>0</v>
      </c>
      <c r="CM759" s="161">
        <v>0</v>
      </c>
      <c r="CN759" s="161">
        <v>0</v>
      </c>
      <c r="CO759" s="161">
        <v>0</v>
      </c>
      <c r="CP759" s="161">
        <v>0</v>
      </c>
      <c r="CQ759" s="161">
        <v>0</v>
      </c>
      <c r="CR759" s="161">
        <v>0</v>
      </c>
      <c r="CS759" s="161">
        <v>0</v>
      </c>
      <c r="CT759" s="161">
        <v>0</v>
      </c>
      <c r="CU759" s="161">
        <v>0</v>
      </c>
      <c r="CV759" s="161">
        <v>0</v>
      </c>
      <c r="CW759" s="161">
        <v>0</v>
      </c>
      <c r="CX759" s="161">
        <v>0</v>
      </c>
      <c r="CY759" s="161">
        <v>0</v>
      </c>
      <c r="CZ759" s="161">
        <v>0</v>
      </c>
      <c r="DA759" s="161">
        <v>0</v>
      </c>
      <c r="DB759" s="161">
        <v>0</v>
      </c>
      <c r="DC759" s="161">
        <v>0</v>
      </c>
      <c r="DD759" s="161">
        <v>0</v>
      </c>
      <c r="DE759" s="161">
        <v>0</v>
      </c>
      <c r="DF759" s="161">
        <v>0</v>
      </c>
      <c r="DG759" s="161">
        <v>0</v>
      </c>
      <c r="DH759" s="161">
        <v>0</v>
      </c>
      <c r="DI759" s="161">
        <v>0</v>
      </c>
      <c r="DJ759" s="161">
        <v>0</v>
      </c>
      <c r="DK759" s="161">
        <v>0</v>
      </c>
      <c r="DL759" s="161">
        <v>0</v>
      </c>
      <c r="DM759" s="161">
        <v>0</v>
      </c>
      <c r="DN759" s="161">
        <v>0</v>
      </c>
      <c r="DO759" s="161">
        <v>0</v>
      </c>
      <c r="DP759" s="161">
        <v>0</v>
      </c>
      <c r="DQ759" s="161">
        <v>0</v>
      </c>
      <c r="DR759" s="161">
        <v>0</v>
      </c>
      <c r="DS759" s="161">
        <v>0</v>
      </c>
      <c r="DT759" s="161">
        <v>0</v>
      </c>
      <c r="DU759" s="161">
        <v>0</v>
      </c>
      <c r="DV759" s="161">
        <v>0</v>
      </c>
    </row>
    <row r="760" spans="1:128" hidden="1" outlineLevel="1" x14ac:dyDescent="0.2">
      <c r="A760" s="159" t="str">
        <f ca="1">Language!A$1074</f>
        <v>на конец периода (без учета изменения курса)</v>
      </c>
      <c r="C760" s="35" t="str">
        <f t="shared" ca="1" si="1353"/>
        <v>тыс. руб.</v>
      </c>
      <c r="D760" s="11">
        <v>1</v>
      </c>
      <c r="E760" s="6"/>
      <c r="F760" s="6" t="s">
        <v>3083</v>
      </c>
      <c r="G760" s="161">
        <f t="shared" ref="G760:N760" si="1359">G761+G756-G757</f>
        <v>0</v>
      </c>
      <c r="H760" s="161">
        <f t="shared" si="1359"/>
        <v>0</v>
      </c>
      <c r="I760" s="161">
        <f t="shared" si="1359"/>
        <v>0</v>
      </c>
      <c r="J760" s="161">
        <f t="shared" si="1359"/>
        <v>0</v>
      </c>
      <c r="K760" s="161">
        <f t="shared" si="1359"/>
        <v>0</v>
      </c>
      <c r="L760" s="161">
        <f t="shared" si="1359"/>
        <v>0</v>
      </c>
      <c r="M760" s="161">
        <f t="shared" si="1359"/>
        <v>0</v>
      </c>
      <c r="N760" s="161">
        <f t="shared" si="1359"/>
        <v>0</v>
      </c>
      <c r="O760" s="161">
        <f t="shared" ref="O760:AT760" si="1360">O761+O756-O757</f>
        <v>0</v>
      </c>
      <c r="P760" s="161">
        <f t="shared" si="1360"/>
        <v>0</v>
      </c>
      <c r="Q760" s="161">
        <f t="shared" si="1360"/>
        <v>0</v>
      </c>
      <c r="R760" s="161">
        <f t="shared" si="1360"/>
        <v>0</v>
      </c>
      <c r="S760" s="161">
        <f t="shared" si="1360"/>
        <v>0</v>
      </c>
      <c r="T760" s="161">
        <f t="shared" si="1360"/>
        <v>0</v>
      </c>
      <c r="U760" s="161">
        <f t="shared" si="1360"/>
        <v>0</v>
      </c>
      <c r="V760" s="161">
        <f t="shared" si="1360"/>
        <v>0</v>
      </c>
      <c r="W760" s="161">
        <f t="shared" si="1360"/>
        <v>0</v>
      </c>
      <c r="X760" s="161">
        <f t="shared" si="1360"/>
        <v>0</v>
      </c>
      <c r="Y760" s="161">
        <f t="shared" si="1360"/>
        <v>0</v>
      </c>
      <c r="Z760" s="161">
        <f t="shared" si="1360"/>
        <v>0</v>
      </c>
      <c r="AA760" s="161">
        <f t="shared" si="1360"/>
        <v>0</v>
      </c>
      <c r="AB760" s="161">
        <f t="shared" si="1360"/>
        <v>0</v>
      </c>
      <c r="AC760" s="161">
        <f t="shared" si="1360"/>
        <v>0</v>
      </c>
      <c r="AD760" s="161">
        <f t="shared" si="1360"/>
        <v>0</v>
      </c>
      <c r="AE760" s="161">
        <f t="shared" si="1360"/>
        <v>0</v>
      </c>
      <c r="AF760" s="161">
        <f t="shared" si="1360"/>
        <v>0</v>
      </c>
      <c r="AG760" s="161">
        <f t="shared" si="1360"/>
        <v>0</v>
      </c>
      <c r="AH760" s="161">
        <f t="shared" si="1360"/>
        <v>0</v>
      </c>
      <c r="AI760" s="161">
        <f t="shared" si="1360"/>
        <v>0</v>
      </c>
      <c r="AJ760" s="161">
        <f t="shared" si="1360"/>
        <v>0</v>
      </c>
      <c r="AK760" s="161">
        <f t="shared" si="1360"/>
        <v>0</v>
      </c>
      <c r="AL760" s="161">
        <f t="shared" si="1360"/>
        <v>0</v>
      </c>
      <c r="AM760" s="161">
        <f t="shared" si="1360"/>
        <v>0</v>
      </c>
      <c r="AN760" s="161">
        <f t="shared" si="1360"/>
        <v>0</v>
      </c>
      <c r="AO760" s="161">
        <f t="shared" si="1360"/>
        <v>0</v>
      </c>
      <c r="AP760" s="161">
        <f t="shared" si="1360"/>
        <v>0</v>
      </c>
      <c r="AQ760" s="161">
        <f t="shared" si="1360"/>
        <v>0</v>
      </c>
      <c r="AR760" s="161">
        <f t="shared" si="1360"/>
        <v>0</v>
      </c>
      <c r="AS760" s="161">
        <f t="shared" si="1360"/>
        <v>0</v>
      </c>
      <c r="AT760" s="161">
        <f t="shared" si="1360"/>
        <v>0</v>
      </c>
      <c r="AU760" s="161">
        <f t="shared" ref="AU760:BZ760" si="1361">AU761+AU756-AU757</f>
        <v>0</v>
      </c>
      <c r="AV760" s="161">
        <f t="shared" si="1361"/>
        <v>0</v>
      </c>
      <c r="AW760" s="161">
        <f t="shared" si="1361"/>
        <v>0</v>
      </c>
      <c r="AX760" s="161">
        <f t="shared" si="1361"/>
        <v>0</v>
      </c>
      <c r="AY760" s="161">
        <f t="shared" si="1361"/>
        <v>0</v>
      </c>
      <c r="AZ760" s="161">
        <f t="shared" si="1361"/>
        <v>0</v>
      </c>
      <c r="BA760" s="161">
        <f t="shared" si="1361"/>
        <v>0</v>
      </c>
      <c r="BB760" s="161">
        <f t="shared" si="1361"/>
        <v>0</v>
      </c>
      <c r="BC760" s="161">
        <f t="shared" si="1361"/>
        <v>0</v>
      </c>
      <c r="BD760" s="161">
        <f t="shared" si="1361"/>
        <v>0</v>
      </c>
      <c r="BE760" s="161">
        <f t="shared" si="1361"/>
        <v>0</v>
      </c>
      <c r="BF760" s="161">
        <f t="shared" si="1361"/>
        <v>0</v>
      </c>
      <c r="BG760" s="161">
        <f t="shared" si="1361"/>
        <v>0</v>
      </c>
      <c r="BH760" s="161">
        <f t="shared" si="1361"/>
        <v>0</v>
      </c>
      <c r="BI760" s="161">
        <f t="shared" si="1361"/>
        <v>0</v>
      </c>
      <c r="BJ760" s="161">
        <f t="shared" si="1361"/>
        <v>0</v>
      </c>
      <c r="BK760" s="161">
        <f t="shared" si="1361"/>
        <v>0</v>
      </c>
      <c r="BL760" s="161">
        <f t="shared" si="1361"/>
        <v>0</v>
      </c>
      <c r="BM760" s="161">
        <f t="shared" si="1361"/>
        <v>0</v>
      </c>
      <c r="BN760" s="161">
        <f t="shared" si="1361"/>
        <v>0</v>
      </c>
      <c r="BO760" s="161">
        <f t="shared" si="1361"/>
        <v>0</v>
      </c>
      <c r="BP760" s="161">
        <f t="shared" si="1361"/>
        <v>0</v>
      </c>
      <c r="BQ760" s="161">
        <f t="shared" si="1361"/>
        <v>0</v>
      </c>
      <c r="BR760" s="161">
        <f t="shared" si="1361"/>
        <v>0</v>
      </c>
      <c r="BS760" s="161">
        <f t="shared" si="1361"/>
        <v>0</v>
      </c>
      <c r="BT760" s="161">
        <f t="shared" si="1361"/>
        <v>0</v>
      </c>
      <c r="BU760" s="161">
        <f t="shared" si="1361"/>
        <v>0</v>
      </c>
      <c r="BV760" s="161">
        <f t="shared" si="1361"/>
        <v>0</v>
      </c>
      <c r="BW760" s="161">
        <f t="shared" si="1361"/>
        <v>0</v>
      </c>
      <c r="BX760" s="161">
        <f t="shared" si="1361"/>
        <v>0</v>
      </c>
      <c r="BY760" s="161">
        <f t="shared" si="1361"/>
        <v>0</v>
      </c>
      <c r="BZ760" s="161">
        <f t="shared" si="1361"/>
        <v>0</v>
      </c>
      <c r="CA760" s="161">
        <f t="shared" ref="CA760:DF760" si="1362">CA761+CA756-CA757</f>
        <v>0</v>
      </c>
      <c r="CB760" s="161">
        <f t="shared" si="1362"/>
        <v>0</v>
      </c>
      <c r="CC760" s="161">
        <f t="shared" si="1362"/>
        <v>0</v>
      </c>
      <c r="CD760" s="161">
        <f t="shared" si="1362"/>
        <v>0</v>
      </c>
      <c r="CE760" s="161">
        <f t="shared" si="1362"/>
        <v>0</v>
      </c>
      <c r="CF760" s="161">
        <f t="shared" si="1362"/>
        <v>0</v>
      </c>
      <c r="CG760" s="161">
        <f t="shared" si="1362"/>
        <v>0</v>
      </c>
      <c r="CH760" s="161">
        <f t="shared" si="1362"/>
        <v>0</v>
      </c>
      <c r="CI760" s="161">
        <f t="shared" si="1362"/>
        <v>0</v>
      </c>
      <c r="CJ760" s="161">
        <f t="shared" si="1362"/>
        <v>0</v>
      </c>
      <c r="CK760" s="161">
        <f t="shared" si="1362"/>
        <v>0</v>
      </c>
      <c r="CL760" s="161">
        <f t="shared" si="1362"/>
        <v>0</v>
      </c>
      <c r="CM760" s="161">
        <f t="shared" si="1362"/>
        <v>0</v>
      </c>
      <c r="CN760" s="161">
        <f t="shared" si="1362"/>
        <v>0</v>
      </c>
      <c r="CO760" s="161">
        <f t="shared" si="1362"/>
        <v>0</v>
      </c>
      <c r="CP760" s="161">
        <f t="shared" si="1362"/>
        <v>0</v>
      </c>
      <c r="CQ760" s="161">
        <f t="shared" si="1362"/>
        <v>0</v>
      </c>
      <c r="CR760" s="161">
        <f t="shared" si="1362"/>
        <v>0</v>
      </c>
      <c r="CS760" s="161">
        <f t="shared" si="1362"/>
        <v>0</v>
      </c>
      <c r="CT760" s="161">
        <f t="shared" si="1362"/>
        <v>0</v>
      </c>
      <c r="CU760" s="161">
        <f t="shared" si="1362"/>
        <v>0</v>
      </c>
      <c r="CV760" s="161">
        <f t="shared" si="1362"/>
        <v>0</v>
      </c>
      <c r="CW760" s="161">
        <f t="shared" si="1362"/>
        <v>0</v>
      </c>
      <c r="CX760" s="161">
        <f t="shared" si="1362"/>
        <v>0</v>
      </c>
      <c r="CY760" s="161">
        <f t="shared" si="1362"/>
        <v>0</v>
      </c>
      <c r="CZ760" s="161">
        <f t="shared" si="1362"/>
        <v>0</v>
      </c>
      <c r="DA760" s="161">
        <f t="shared" si="1362"/>
        <v>0</v>
      </c>
      <c r="DB760" s="161">
        <f t="shared" si="1362"/>
        <v>0</v>
      </c>
      <c r="DC760" s="161">
        <f t="shared" si="1362"/>
        <v>0</v>
      </c>
      <c r="DD760" s="161">
        <f t="shared" si="1362"/>
        <v>0</v>
      </c>
      <c r="DE760" s="161">
        <f t="shared" si="1362"/>
        <v>0</v>
      </c>
      <c r="DF760" s="161">
        <f t="shared" si="1362"/>
        <v>0</v>
      </c>
      <c r="DG760" s="161">
        <f t="shared" ref="DG760:DV760" si="1363">DG761+DG756-DG757</f>
        <v>0</v>
      </c>
      <c r="DH760" s="161">
        <f t="shared" si="1363"/>
        <v>0</v>
      </c>
      <c r="DI760" s="161">
        <f t="shared" si="1363"/>
        <v>0</v>
      </c>
      <c r="DJ760" s="161">
        <f t="shared" si="1363"/>
        <v>0</v>
      </c>
      <c r="DK760" s="161">
        <f t="shared" si="1363"/>
        <v>0</v>
      </c>
      <c r="DL760" s="161">
        <f t="shared" si="1363"/>
        <v>0</v>
      </c>
      <c r="DM760" s="161">
        <f t="shared" si="1363"/>
        <v>0</v>
      </c>
      <c r="DN760" s="161">
        <f t="shared" si="1363"/>
        <v>0</v>
      </c>
      <c r="DO760" s="161">
        <f t="shared" si="1363"/>
        <v>0</v>
      </c>
      <c r="DP760" s="161">
        <f t="shared" si="1363"/>
        <v>0</v>
      </c>
      <c r="DQ760" s="161">
        <f t="shared" si="1363"/>
        <v>0</v>
      </c>
      <c r="DR760" s="161">
        <f t="shared" si="1363"/>
        <v>0</v>
      </c>
      <c r="DS760" s="161">
        <f t="shared" si="1363"/>
        <v>0</v>
      </c>
      <c r="DT760" s="161">
        <f t="shared" si="1363"/>
        <v>0</v>
      </c>
      <c r="DU760" s="161">
        <f t="shared" si="1363"/>
        <v>0</v>
      </c>
      <c r="DV760" s="161">
        <f t="shared" si="1363"/>
        <v>0</v>
      </c>
    </row>
    <row r="761" spans="1:128" hidden="1" outlineLevel="1" x14ac:dyDescent="0.2">
      <c r="A761" s="159" t="str">
        <f ca="1">Language!A$1075</f>
        <v>на начало периода (без учета изменения курса)</v>
      </c>
      <c r="C761" s="35" t="str">
        <f t="shared" ca="1" si="1353"/>
        <v>тыс. руб.</v>
      </c>
      <c r="D761" s="11">
        <v>1</v>
      </c>
      <c r="E761" s="6"/>
      <c r="F761" s="6" t="s">
        <v>3170</v>
      </c>
      <c r="G761" s="161">
        <v>0</v>
      </c>
      <c r="H761" s="161">
        <f t="shared" ref="H761:DV761" si="1364">G760</f>
        <v>0</v>
      </c>
      <c r="I761" s="161">
        <f t="shared" si="1364"/>
        <v>0</v>
      </c>
      <c r="J761" s="161">
        <f t="shared" si="1364"/>
        <v>0</v>
      </c>
      <c r="K761" s="161">
        <f t="shared" si="1364"/>
        <v>0</v>
      </c>
      <c r="L761" s="161">
        <f t="shared" si="1364"/>
        <v>0</v>
      </c>
      <c r="M761" s="161">
        <f t="shared" si="1364"/>
        <v>0</v>
      </c>
      <c r="N761" s="161">
        <f t="shared" si="1364"/>
        <v>0</v>
      </c>
      <c r="O761" s="161">
        <f t="shared" si="1364"/>
        <v>0</v>
      </c>
      <c r="P761" s="161">
        <f t="shared" si="1364"/>
        <v>0</v>
      </c>
      <c r="Q761" s="161">
        <f t="shared" si="1364"/>
        <v>0</v>
      </c>
      <c r="R761" s="161">
        <f t="shared" si="1364"/>
        <v>0</v>
      </c>
      <c r="S761" s="161">
        <f t="shared" si="1364"/>
        <v>0</v>
      </c>
      <c r="T761" s="161">
        <f t="shared" si="1364"/>
        <v>0</v>
      </c>
      <c r="U761" s="161">
        <f t="shared" si="1364"/>
        <v>0</v>
      </c>
      <c r="V761" s="161">
        <f t="shared" si="1364"/>
        <v>0</v>
      </c>
      <c r="W761" s="161">
        <f t="shared" si="1364"/>
        <v>0</v>
      </c>
      <c r="X761" s="161">
        <f t="shared" si="1364"/>
        <v>0</v>
      </c>
      <c r="Y761" s="161">
        <f t="shared" si="1364"/>
        <v>0</v>
      </c>
      <c r="Z761" s="161">
        <f t="shared" si="1364"/>
        <v>0</v>
      </c>
      <c r="AA761" s="161">
        <f t="shared" si="1364"/>
        <v>0</v>
      </c>
      <c r="AB761" s="161">
        <f t="shared" si="1364"/>
        <v>0</v>
      </c>
      <c r="AC761" s="161">
        <f t="shared" si="1364"/>
        <v>0</v>
      </c>
      <c r="AD761" s="161">
        <f t="shared" si="1364"/>
        <v>0</v>
      </c>
      <c r="AE761" s="161">
        <f t="shared" si="1364"/>
        <v>0</v>
      </c>
      <c r="AF761" s="161">
        <f t="shared" si="1364"/>
        <v>0</v>
      </c>
      <c r="AG761" s="161">
        <f t="shared" si="1364"/>
        <v>0</v>
      </c>
      <c r="AH761" s="161">
        <f t="shared" si="1364"/>
        <v>0</v>
      </c>
      <c r="AI761" s="161">
        <f t="shared" si="1364"/>
        <v>0</v>
      </c>
      <c r="AJ761" s="161">
        <f t="shared" si="1364"/>
        <v>0</v>
      </c>
      <c r="AK761" s="161">
        <f t="shared" si="1364"/>
        <v>0</v>
      </c>
      <c r="AL761" s="161">
        <f t="shared" si="1364"/>
        <v>0</v>
      </c>
      <c r="AM761" s="161">
        <f t="shared" si="1364"/>
        <v>0</v>
      </c>
      <c r="AN761" s="161">
        <f t="shared" si="1364"/>
        <v>0</v>
      </c>
      <c r="AO761" s="161">
        <f t="shared" si="1364"/>
        <v>0</v>
      </c>
      <c r="AP761" s="161">
        <f t="shared" si="1364"/>
        <v>0</v>
      </c>
      <c r="AQ761" s="161">
        <f t="shared" si="1364"/>
        <v>0</v>
      </c>
      <c r="AR761" s="161">
        <f t="shared" si="1364"/>
        <v>0</v>
      </c>
      <c r="AS761" s="161">
        <f t="shared" si="1364"/>
        <v>0</v>
      </c>
      <c r="AT761" s="161">
        <f t="shared" si="1364"/>
        <v>0</v>
      </c>
      <c r="AU761" s="161">
        <f t="shared" si="1364"/>
        <v>0</v>
      </c>
      <c r="AV761" s="161">
        <f t="shared" si="1364"/>
        <v>0</v>
      </c>
      <c r="AW761" s="161">
        <f t="shared" si="1364"/>
        <v>0</v>
      </c>
      <c r="AX761" s="161">
        <f t="shared" si="1364"/>
        <v>0</v>
      </c>
      <c r="AY761" s="161">
        <f t="shared" si="1364"/>
        <v>0</v>
      </c>
      <c r="AZ761" s="161">
        <f t="shared" si="1364"/>
        <v>0</v>
      </c>
      <c r="BA761" s="161">
        <f t="shared" si="1364"/>
        <v>0</v>
      </c>
      <c r="BB761" s="161">
        <f t="shared" si="1364"/>
        <v>0</v>
      </c>
      <c r="BC761" s="161">
        <f t="shared" si="1364"/>
        <v>0</v>
      </c>
      <c r="BD761" s="161">
        <f t="shared" si="1364"/>
        <v>0</v>
      </c>
      <c r="BE761" s="161">
        <f t="shared" si="1364"/>
        <v>0</v>
      </c>
      <c r="BF761" s="161">
        <f t="shared" si="1364"/>
        <v>0</v>
      </c>
      <c r="BG761" s="161">
        <f t="shared" si="1364"/>
        <v>0</v>
      </c>
      <c r="BH761" s="161">
        <f t="shared" si="1364"/>
        <v>0</v>
      </c>
      <c r="BI761" s="161">
        <f t="shared" si="1364"/>
        <v>0</v>
      </c>
      <c r="BJ761" s="161">
        <f t="shared" si="1364"/>
        <v>0</v>
      </c>
      <c r="BK761" s="161">
        <f t="shared" si="1364"/>
        <v>0</v>
      </c>
      <c r="BL761" s="161">
        <f t="shared" si="1364"/>
        <v>0</v>
      </c>
      <c r="BM761" s="161">
        <f t="shared" si="1364"/>
        <v>0</v>
      </c>
      <c r="BN761" s="161">
        <f t="shared" si="1364"/>
        <v>0</v>
      </c>
      <c r="BO761" s="161">
        <f t="shared" si="1364"/>
        <v>0</v>
      </c>
      <c r="BP761" s="161">
        <f t="shared" si="1364"/>
        <v>0</v>
      </c>
      <c r="BQ761" s="161">
        <f t="shared" si="1364"/>
        <v>0</v>
      </c>
      <c r="BR761" s="161">
        <f t="shared" si="1364"/>
        <v>0</v>
      </c>
      <c r="BS761" s="161">
        <f t="shared" si="1364"/>
        <v>0</v>
      </c>
      <c r="BT761" s="161">
        <f t="shared" si="1364"/>
        <v>0</v>
      </c>
      <c r="BU761" s="161">
        <f t="shared" si="1364"/>
        <v>0</v>
      </c>
      <c r="BV761" s="161">
        <f t="shared" si="1364"/>
        <v>0</v>
      </c>
      <c r="BW761" s="161">
        <f t="shared" si="1364"/>
        <v>0</v>
      </c>
      <c r="BX761" s="161">
        <f t="shared" si="1364"/>
        <v>0</v>
      </c>
      <c r="BY761" s="161">
        <f t="shared" si="1364"/>
        <v>0</v>
      </c>
      <c r="BZ761" s="161">
        <f t="shared" si="1364"/>
        <v>0</v>
      </c>
      <c r="CA761" s="161">
        <f t="shared" si="1364"/>
        <v>0</v>
      </c>
      <c r="CB761" s="161">
        <f t="shared" si="1364"/>
        <v>0</v>
      </c>
      <c r="CC761" s="161">
        <f t="shared" si="1364"/>
        <v>0</v>
      </c>
      <c r="CD761" s="161">
        <f t="shared" si="1364"/>
        <v>0</v>
      </c>
      <c r="CE761" s="161">
        <f t="shared" si="1364"/>
        <v>0</v>
      </c>
      <c r="CF761" s="161">
        <f t="shared" si="1364"/>
        <v>0</v>
      </c>
      <c r="CG761" s="161">
        <f t="shared" si="1364"/>
        <v>0</v>
      </c>
      <c r="CH761" s="161">
        <f t="shared" si="1364"/>
        <v>0</v>
      </c>
      <c r="CI761" s="161">
        <f t="shared" si="1364"/>
        <v>0</v>
      </c>
      <c r="CJ761" s="161">
        <f t="shared" si="1364"/>
        <v>0</v>
      </c>
      <c r="CK761" s="161">
        <f t="shared" si="1364"/>
        <v>0</v>
      </c>
      <c r="CL761" s="161">
        <f t="shared" si="1364"/>
        <v>0</v>
      </c>
      <c r="CM761" s="161">
        <f t="shared" si="1364"/>
        <v>0</v>
      </c>
      <c r="CN761" s="161">
        <f t="shared" si="1364"/>
        <v>0</v>
      </c>
      <c r="CO761" s="161">
        <f t="shared" si="1364"/>
        <v>0</v>
      </c>
      <c r="CP761" s="161">
        <f t="shared" si="1364"/>
        <v>0</v>
      </c>
      <c r="CQ761" s="161">
        <f t="shared" si="1364"/>
        <v>0</v>
      </c>
      <c r="CR761" s="161">
        <f t="shared" si="1364"/>
        <v>0</v>
      </c>
      <c r="CS761" s="161">
        <f t="shared" si="1364"/>
        <v>0</v>
      </c>
      <c r="CT761" s="161">
        <f t="shared" si="1364"/>
        <v>0</v>
      </c>
      <c r="CU761" s="161">
        <f t="shared" si="1364"/>
        <v>0</v>
      </c>
      <c r="CV761" s="161">
        <f t="shared" si="1364"/>
        <v>0</v>
      </c>
      <c r="CW761" s="161">
        <f t="shared" si="1364"/>
        <v>0</v>
      </c>
      <c r="CX761" s="161">
        <f t="shared" si="1364"/>
        <v>0</v>
      </c>
      <c r="CY761" s="161">
        <f t="shared" si="1364"/>
        <v>0</v>
      </c>
      <c r="CZ761" s="161">
        <f t="shared" si="1364"/>
        <v>0</v>
      </c>
      <c r="DA761" s="161">
        <f t="shared" si="1364"/>
        <v>0</v>
      </c>
      <c r="DB761" s="161">
        <f t="shared" si="1364"/>
        <v>0</v>
      </c>
      <c r="DC761" s="161">
        <f t="shared" si="1364"/>
        <v>0</v>
      </c>
      <c r="DD761" s="161">
        <f t="shared" si="1364"/>
        <v>0</v>
      </c>
      <c r="DE761" s="161">
        <f t="shared" si="1364"/>
        <v>0</v>
      </c>
      <c r="DF761" s="161">
        <f t="shared" si="1364"/>
        <v>0</v>
      </c>
      <c r="DG761" s="161">
        <f t="shared" si="1364"/>
        <v>0</v>
      </c>
      <c r="DH761" s="161">
        <f t="shared" si="1364"/>
        <v>0</v>
      </c>
      <c r="DI761" s="161">
        <f t="shared" si="1364"/>
        <v>0</v>
      </c>
      <c r="DJ761" s="161">
        <f t="shared" si="1364"/>
        <v>0</v>
      </c>
      <c r="DK761" s="161">
        <f t="shared" si="1364"/>
        <v>0</v>
      </c>
      <c r="DL761" s="161">
        <f t="shared" si="1364"/>
        <v>0</v>
      </c>
      <c r="DM761" s="161">
        <f t="shared" si="1364"/>
        <v>0</v>
      </c>
      <c r="DN761" s="161">
        <f t="shared" si="1364"/>
        <v>0</v>
      </c>
      <c r="DO761" s="161">
        <f t="shared" si="1364"/>
        <v>0</v>
      </c>
      <c r="DP761" s="161">
        <f t="shared" si="1364"/>
        <v>0</v>
      </c>
      <c r="DQ761" s="161">
        <f t="shared" si="1364"/>
        <v>0</v>
      </c>
      <c r="DR761" s="161">
        <f t="shared" si="1364"/>
        <v>0</v>
      </c>
      <c r="DS761" s="161">
        <f t="shared" si="1364"/>
        <v>0</v>
      </c>
      <c r="DT761" s="161">
        <f t="shared" si="1364"/>
        <v>0</v>
      </c>
      <c r="DU761" s="161">
        <f t="shared" si="1364"/>
        <v>0</v>
      </c>
      <c r="DV761" s="161">
        <f t="shared" si="1364"/>
        <v>0</v>
      </c>
    </row>
    <row r="762" spans="1:128" hidden="1" outlineLevel="1" x14ac:dyDescent="0.2">
      <c r="A762" s="159" t="str">
        <f ca="1">Language!A$1076</f>
        <v>прибыль (убыток) от курсовой разницы</v>
      </c>
      <c r="C762" s="35" t="str">
        <f t="shared" ca="1" si="1353"/>
        <v>тыс. руб.</v>
      </c>
      <c r="D762" s="11">
        <v>1</v>
      </c>
      <c r="E762" s="6"/>
      <c r="F762" s="6" t="s">
        <v>3082</v>
      </c>
      <c r="G762" s="161">
        <f>G759-G760</f>
        <v>0</v>
      </c>
      <c r="H762" s="161">
        <f>(H759-H760)-(G759-G760)</f>
        <v>0</v>
      </c>
      <c r="I762" s="161">
        <f t="shared" ref="I762:DV762" si="1365">(I759-I760)-(H759-H760)</f>
        <v>0</v>
      </c>
      <c r="J762" s="161">
        <f t="shared" si="1365"/>
        <v>0</v>
      </c>
      <c r="K762" s="161">
        <f t="shared" si="1365"/>
        <v>0</v>
      </c>
      <c r="L762" s="161">
        <f t="shared" si="1365"/>
        <v>0</v>
      </c>
      <c r="M762" s="161">
        <f t="shared" si="1365"/>
        <v>0</v>
      </c>
      <c r="N762" s="161">
        <f t="shared" si="1365"/>
        <v>0</v>
      </c>
      <c r="O762" s="161">
        <f t="shared" si="1365"/>
        <v>0</v>
      </c>
      <c r="P762" s="161">
        <f t="shared" si="1365"/>
        <v>0</v>
      </c>
      <c r="Q762" s="161">
        <f t="shared" si="1365"/>
        <v>0</v>
      </c>
      <c r="R762" s="161">
        <f t="shared" si="1365"/>
        <v>0</v>
      </c>
      <c r="S762" s="161">
        <f t="shared" si="1365"/>
        <v>0</v>
      </c>
      <c r="T762" s="161">
        <f t="shared" si="1365"/>
        <v>0</v>
      </c>
      <c r="U762" s="161">
        <f t="shared" si="1365"/>
        <v>0</v>
      </c>
      <c r="V762" s="161">
        <f t="shared" si="1365"/>
        <v>0</v>
      </c>
      <c r="W762" s="161">
        <f t="shared" si="1365"/>
        <v>0</v>
      </c>
      <c r="X762" s="161">
        <f t="shared" si="1365"/>
        <v>0</v>
      </c>
      <c r="Y762" s="161">
        <f t="shared" si="1365"/>
        <v>0</v>
      </c>
      <c r="Z762" s="161">
        <f t="shared" si="1365"/>
        <v>0</v>
      </c>
      <c r="AA762" s="161">
        <f t="shared" si="1365"/>
        <v>0</v>
      </c>
      <c r="AB762" s="161">
        <f t="shared" si="1365"/>
        <v>0</v>
      </c>
      <c r="AC762" s="161">
        <f t="shared" si="1365"/>
        <v>0</v>
      </c>
      <c r="AD762" s="161">
        <f t="shared" si="1365"/>
        <v>0</v>
      </c>
      <c r="AE762" s="161">
        <f t="shared" si="1365"/>
        <v>0</v>
      </c>
      <c r="AF762" s="161">
        <f t="shared" si="1365"/>
        <v>0</v>
      </c>
      <c r="AG762" s="161">
        <f t="shared" si="1365"/>
        <v>0</v>
      </c>
      <c r="AH762" s="161">
        <f t="shared" si="1365"/>
        <v>0</v>
      </c>
      <c r="AI762" s="161">
        <f t="shared" si="1365"/>
        <v>0</v>
      </c>
      <c r="AJ762" s="161">
        <f t="shared" si="1365"/>
        <v>0</v>
      </c>
      <c r="AK762" s="161">
        <f t="shared" si="1365"/>
        <v>0</v>
      </c>
      <c r="AL762" s="161">
        <f t="shared" si="1365"/>
        <v>0</v>
      </c>
      <c r="AM762" s="161">
        <f t="shared" si="1365"/>
        <v>0</v>
      </c>
      <c r="AN762" s="161">
        <f t="shared" si="1365"/>
        <v>0</v>
      </c>
      <c r="AO762" s="161">
        <f t="shared" si="1365"/>
        <v>0</v>
      </c>
      <c r="AP762" s="161">
        <f t="shared" si="1365"/>
        <v>0</v>
      </c>
      <c r="AQ762" s="161">
        <f t="shared" si="1365"/>
        <v>0</v>
      </c>
      <c r="AR762" s="161">
        <f t="shared" si="1365"/>
        <v>0</v>
      </c>
      <c r="AS762" s="161">
        <f t="shared" si="1365"/>
        <v>0</v>
      </c>
      <c r="AT762" s="161">
        <f t="shared" si="1365"/>
        <v>0</v>
      </c>
      <c r="AU762" s="161">
        <f t="shared" si="1365"/>
        <v>0</v>
      </c>
      <c r="AV762" s="161">
        <f t="shared" si="1365"/>
        <v>0</v>
      </c>
      <c r="AW762" s="161">
        <f t="shared" si="1365"/>
        <v>0</v>
      </c>
      <c r="AX762" s="161">
        <f t="shared" si="1365"/>
        <v>0</v>
      </c>
      <c r="AY762" s="161">
        <f t="shared" si="1365"/>
        <v>0</v>
      </c>
      <c r="AZ762" s="161">
        <f t="shared" si="1365"/>
        <v>0</v>
      </c>
      <c r="BA762" s="161">
        <f t="shared" si="1365"/>
        <v>0</v>
      </c>
      <c r="BB762" s="161">
        <f t="shared" si="1365"/>
        <v>0</v>
      </c>
      <c r="BC762" s="161">
        <f t="shared" si="1365"/>
        <v>0</v>
      </c>
      <c r="BD762" s="161">
        <f t="shared" si="1365"/>
        <v>0</v>
      </c>
      <c r="BE762" s="161">
        <f t="shared" si="1365"/>
        <v>0</v>
      </c>
      <c r="BF762" s="161">
        <f t="shared" si="1365"/>
        <v>0</v>
      </c>
      <c r="BG762" s="161">
        <f t="shared" si="1365"/>
        <v>0</v>
      </c>
      <c r="BH762" s="161">
        <f t="shared" si="1365"/>
        <v>0</v>
      </c>
      <c r="BI762" s="161">
        <f t="shared" si="1365"/>
        <v>0</v>
      </c>
      <c r="BJ762" s="161">
        <f t="shared" si="1365"/>
        <v>0</v>
      </c>
      <c r="BK762" s="161">
        <f t="shared" si="1365"/>
        <v>0</v>
      </c>
      <c r="BL762" s="161">
        <f t="shared" si="1365"/>
        <v>0</v>
      </c>
      <c r="BM762" s="161">
        <f t="shared" si="1365"/>
        <v>0</v>
      </c>
      <c r="BN762" s="161">
        <f t="shared" si="1365"/>
        <v>0</v>
      </c>
      <c r="BO762" s="161">
        <f t="shared" si="1365"/>
        <v>0</v>
      </c>
      <c r="BP762" s="161">
        <f t="shared" si="1365"/>
        <v>0</v>
      </c>
      <c r="BQ762" s="161">
        <f t="shared" si="1365"/>
        <v>0</v>
      </c>
      <c r="BR762" s="161">
        <f t="shared" si="1365"/>
        <v>0</v>
      </c>
      <c r="BS762" s="161">
        <f t="shared" si="1365"/>
        <v>0</v>
      </c>
      <c r="BT762" s="161">
        <f t="shared" si="1365"/>
        <v>0</v>
      </c>
      <c r="BU762" s="161">
        <f t="shared" si="1365"/>
        <v>0</v>
      </c>
      <c r="BV762" s="161">
        <f t="shared" si="1365"/>
        <v>0</v>
      </c>
      <c r="BW762" s="161">
        <f t="shared" si="1365"/>
        <v>0</v>
      </c>
      <c r="BX762" s="161">
        <f t="shared" si="1365"/>
        <v>0</v>
      </c>
      <c r="BY762" s="161">
        <f t="shared" si="1365"/>
        <v>0</v>
      </c>
      <c r="BZ762" s="161">
        <f t="shared" si="1365"/>
        <v>0</v>
      </c>
      <c r="CA762" s="161">
        <f t="shared" si="1365"/>
        <v>0</v>
      </c>
      <c r="CB762" s="161">
        <f t="shared" si="1365"/>
        <v>0</v>
      </c>
      <c r="CC762" s="161">
        <f t="shared" si="1365"/>
        <v>0</v>
      </c>
      <c r="CD762" s="161">
        <f t="shared" si="1365"/>
        <v>0</v>
      </c>
      <c r="CE762" s="161">
        <f t="shared" si="1365"/>
        <v>0</v>
      </c>
      <c r="CF762" s="161">
        <f t="shared" si="1365"/>
        <v>0</v>
      </c>
      <c r="CG762" s="161">
        <f t="shared" si="1365"/>
        <v>0</v>
      </c>
      <c r="CH762" s="161">
        <f t="shared" si="1365"/>
        <v>0</v>
      </c>
      <c r="CI762" s="161">
        <f t="shared" si="1365"/>
        <v>0</v>
      </c>
      <c r="CJ762" s="161">
        <f t="shared" si="1365"/>
        <v>0</v>
      </c>
      <c r="CK762" s="161">
        <f t="shared" si="1365"/>
        <v>0</v>
      </c>
      <c r="CL762" s="161">
        <f t="shared" si="1365"/>
        <v>0</v>
      </c>
      <c r="CM762" s="161">
        <f t="shared" si="1365"/>
        <v>0</v>
      </c>
      <c r="CN762" s="161">
        <f t="shared" si="1365"/>
        <v>0</v>
      </c>
      <c r="CO762" s="161">
        <f t="shared" si="1365"/>
        <v>0</v>
      </c>
      <c r="CP762" s="161">
        <f t="shared" si="1365"/>
        <v>0</v>
      </c>
      <c r="CQ762" s="161">
        <f t="shared" si="1365"/>
        <v>0</v>
      </c>
      <c r="CR762" s="161">
        <f t="shared" si="1365"/>
        <v>0</v>
      </c>
      <c r="CS762" s="161">
        <f t="shared" si="1365"/>
        <v>0</v>
      </c>
      <c r="CT762" s="161">
        <f t="shared" si="1365"/>
        <v>0</v>
      </c>
      <c r="CU762" s="161">
        <f t="shared" si="1365"/>
        <v>0</v>
      </c>
      <c r="CV762" s="161">
        <f t="shared" si="1365"/>
        <v>0</v>
      </c>
      <c r="CW762" s="161">
        <f t="shared" si="1365"/>
        <v>0</v>
      </c>
      <c r="CX762" s="161">
        <f t="shared" si="1365"/>
        <v>0</v>
      </c>
      <c r="CY762" s="161">
        <f t="shared" si="1365"/>
        <v>0</v>
      </c>
      <c r="CZ762" s="161">
        <f t="shared" si="1365"/>
        <v>0</v>
      </c>
      <c r="DA762" s="161">
        <f t="shared" si="1365"/>
        <v>0</v>
      </c>
      <c r="DB762" s="161">
        <f t="shared" si="1365"/>
        <v>0</v>
      </c>
      <c r="DC762" s="161">
        <f t="shared" si="1365"/>
        <v>0</v>
      </c>
      <c r="DD762" s="161">
        <f t="shared" si="1365"/>
        <v>0</v>
      </c>
      <c r="DE762" s="161">
        <f t="shared" si="1365"/>
        <v>0</v>
      </c>
      <c r="DF762" s="161">
        <f t="shared" si="1365"/>
        <v>0</v>
      </c>
      <c r="DG762" s="161">
        <f t="shared" si="1365"/>
        <v>0</v>
      </c>
      <c r="DH762" s="161">
        <f t="shared" si="1365"/>
        <v>0</v>
      </c>
      <c r="DI762" s="161">
        <f t="shared" si="1365"/>
        <v>0</v>
      </c>
      <c r="DJ762" s="161">
        <f t="shared" si="1365"/>
        <v>0</v>
      </c>
      <c r="DK762" s="161">
        <f t="shared" si="1365"/>
        <v>0</v>
      </c>
      <c r="DL762" s="161">
        <f t="shared" si="1365"/>
        <v>0</v>
      </c>
      <c r="DM762" s="161">
        <f t="shared" si="1365"/>
        <v>0</v>
      </c>
      <c r="DN762" s="161">
        <f t="shared" si="1365"/>
        <v>0</v>
      </c>
      <c r="DO762" s="161">
        <f t="shared" si="1365"/>
        <v>0</v>
      </c>
      <c r="DP762" s="161">
        <f t="shared" si="1365"/>
        <v>0</v>
      </c>
      <c r="DQ762" s="161">
        <f t="shared" si="1365"/>
        <v>0</v>
      </c>
      <c r="DR762" s="161">
        <f t="shared" si="1365"/>
        <v>0</v>
      </c>
      <c r="DS762" s="161">
        <f t="shared" si="1365"/>
        <v>0</v>
      </c>
      <c r="DT762" s="161">
        <f t="shared" si="1365"/>
        <v>0</v>
      </c>
      <c r="DU762" s="161">
        <f t="shared" si="1365"/>
        <v>0</v>
      </c>
      <c r="DV762" s="161">
        <f t="shared" si="1365"/>
        <v>0</v>
      </c>
      <c r="DX762" s="162">
        <f>SUM(G762:DW762)</f>
        <v>0</v>
      </c>
    </row>
    <row r="763" spans="1:128" s="32" customFormat="1" collapsed="1" x14ac:dyDescent="0.2">
      <c r="A763" s="32" t="str">
        <f ca="1">Language!A$1077</f>
        <v>Итого: Краткосрочные вложения на конец периода</v>
      </c>
      <c r="C763" s="35" t="str">
        <f t="shared" ca="1" si="1353"/>
        <v>тыс. руб.</v>
      </c>
      <c r="D763" s="11">
        <v>1</v>
      </c>
      <c r="E763" s="6"/>
      <c r="F763" s="6" t="s">
        <v>694</v>
      </c>
      <c r="G763" s="56">
        <f t="shared" ref="G763:N763" si="1366">G767</f>
        <v>0</v>
      </c>
      <c r="H763" s="56">
        <f t="shared" si="1366"/>
        <v>0</v>
      </c>
      <c r="I763" s="56">
        <f t="shared" si="1366"/>
        <v>0</v>
      </c>
      <c r="J763" s="56">
        <f t="shared" si="1366"/>
        <v>0</v>
      </c>
      <c r="K763" s="56">
        <f t="shared" si="1366"/>
        <v>0</v>
      </c>
      <c r="L763" s="56">
        <f t="shared" si="1366"/>
        <v>0</v>
      </c>
      <c r="M763" s="56">
        <f t="shared" si="1366"/>
        <v>0</v>
      </c>
      <c r="N763" s="56">
        <f t="shared" si="1366"/>
        <v>0</v>
      </c>
      <c r="O763" s="56">
        <f t="shared" ref="O763:AT763" si="1367">O767</f>
        <v>0</v>
      </c>
      <c r="P763" s="56">
        <f t="shared" si="1367"/>
        <v>0</v>
      </c>
      <c r="Q763" s="56">
        <f t="shared" si="1367"/>
        <v>0</v>
      </c>
      <c r="R763" s="56">
        <f t="shared" si="1367"/>
        <v>0</v>
      </c>
      <c r="S763" s="56">
        <f t="shared" si="1367"/>
        <v>0</v>
      </c>
      <c r="T763" s="56">
        <f t="shared" si="1367"/>
        <v>0</v>
      </c>
      <c r="U763" s="56">
        <f t="shared" si="1367"/>
        <v>0</v>
      </c>
      <c r="V763" s="56">
        <f t="shared" si="1367"/>
        <v>0</v>
      </c>
      <c r="W763" s="56">
        <f t="shared" si="1367"/>
        <v>0</v>
      </c>
      <c r="X763" s="56">
        <f t="shared" si="1367"/>
        <v>0</v>
      </c>
      <c r="Y763" s="56">
        <f t="shared" si="1367"/>
        <v>0</v>
      </c>
      <c r="Z763" s="56">
        <f t="shared" si="1367"/>
        <v>0</v>
      </c>
      <c r="AA763" s="56">
        <f t="shared" si="1367"/>
        <v>0</v>
      </c>
      <c r="AB763" s="56">
        <f t="shared" si="1367"/>
        <v>0</v>
      </c>
      <c r="AC763" s="56">
        <f t="shared" si="1367"/>
        <v>0</v>
      </c>
      <c r="AD763" s="56">
        <f t="shared" si="1367"/>
        <v>0</v>
      </c>
      <c r="AE763" s="56">
        <f t="shared" si="1367"/>
        <v>0</v>
      </c>
      <c r="AF763" s="56">
        <f t="shared" si="1367"/>
        <v>0</v>
      </c>
      <c r="AG763" s="56">
        <f t="shared" si="1367"/>
        <v>0</v>
      </c>
      <c r="AH763" s="56">
        <f t="shared" si="1367"/>
        <v>0</v>
      </c>
      <c r="AI763" s="56">
        <f t="shared" si="1367"/>
        <v>0</v>
      </c>
      <c r="AJ763" s="56">
        <f t="shared" si="1367"/>
        <v>0</v>
      </c>
      <c r="AK763" s="56">
        <f t="shared" si="1367"/>
        <v>0</v>
      </c>
      <c r="AL763" s="56">
        <f t="shared" si="1367"/>
        <v>0</v>
      </c>
      <c r="AM763" s="56">
        <f t="shared" si="1367"/>
        <v>0</v>
      </c>
      <c r="AN763" s="56">
        <f t="shared" si="1367"/>
        <v>0</v>
      </c>
      <c r="AO763" s="56">
        <f t="shared" si="1367"/>
        <v>0</v>
      </c>
      <c r="AP763" s="56">
        <f t="shared" si="1367"/>
        <v>0</v>
      </c>
      <c r="AQ763" s="56">
        <f t="shared" si="1367"/>
        <v>0</v>
      </c>
      <c r="AR763" s="56">
        <f t="shared" si="1367"/>
        <v>0</v>
      </c>
      <c r="AS763" s="56">
        <f t="shared" si="1367"/>
        <v>0</v>
      </c>
      <c r="AT763" s="56">
        <f t="shared" si="1367"/>
        <v>0</v>
      </c>
      <c r="AU763" s="56">
        <f t="shared" ref="AU763:BZ763" si="1368">AU767</f>
        <v>0</v>
      </c>
      <c r="AV763" s="56">
        <f t="shared" si="1368"/>
        <v>0</v>
      </c>
      <c r="AW763" s="56">
        <f t="shared" si="1368"/>
        <v>0</v>
      </c>
      <c r="AX763" s="56">
        <f t="shared" si="1368"/>
        <v>0</v>
      </c>
      <c r="AY763" s="56">
        <f t="shared" si="1368"/>
        <v>0</v>
      </c>
      <c r="AZ763" s="56">
        <f t="shared" si="1368"/>
        <v>0</v>
      </c>
      <c r="BA763" s="56">
        <f t="shared" si="1368"/>
        <v>0</v>
      </c>
      <c r="BB763" s="56">
        <f t="shared" si="1368"/>
        <v>0</v>
      </c>
      <c r="BC763" s="56">
        <f t="shared" si="1368"/>
        <v>0</v>
      </c>
      <c r="BD763" s="56">
        <f t="shared" si="1368"/>
        <v>0</v>
      </c>
      <c r="BE763" s="56">
        <f t="shared" si="1368"/>
        <v>0</v>
      </c>
      <c r="BF763" s="56">
        <f t="shared" si="1368"/>
        <v>0</v>
      </c>
      <c r="BG763" s="56">
        <f t="shared" si="1368"/>
        <v>0</v>
      </c>
      <c r="BH763" s="56">
        <f t="shared" si="1368"/>
        <v>0</v>
      </c>
      <c r="BI763" s="56">
        <f t="shared" si="1368"/>
        <v>0</v>
      </c>
      <c r="BJ763" s="56">
        <f t="shared" si="1368"/>
        <v>0</v>
      </c>
      <c r="BK763" s="56">
        <f t="shared" si="1368"/>
        <v>0</v>
      </c>
      <c r="BL763" s="56">
        <f t="shared" si="1368"/>
        <v>0</v>
      </c>
      <c r="BM763" s="56">
        <f t="shared" si="1368"/>
        <v>0</v>
      </c>
      <c r="BN763" s="56">
        <f t="shared" si="1368"/>
        <v>0</v>
      </c>
      <c r="BO763" s="56">
        <f t="shared" si="1368"/>
        <v>0</v>
      </c>
      <c r="BP763" s="56">
        <f t="shared" si="1368"/>
        <v>0</v>
      </c>
      <c r="BQ763" s="56">
        <f t="shared" si="1368"/>
        <v>0</v>
      </c>
      <c r="BR763" s="56">
        <f t="shared" si="1368"/>
        <v>0</v>
      </c>
      <c r="BS763" s="56">
        <f t="shared" si="1368"/>
        <v>0</v>
      </c>
      <c r="BT763" s="56">
        <f t="shared" si="1368"/>
        <v>0</v>
      </c>
      <c r="BU763" s="56">
        <f t="shared" si="1368"/>
        <v>0</v>
      </c>
      <c r="BV763" s="56">
        <f t="shared" si="1368"/>
        <v>0</v>
      </c>
      <c r="BW763" s="56">
        <f t="shared" si="1368"/>
        <v>0</v>
      </c>
      <c r="BX763" s="56">
        <f t="shared" si="1368"/>
        <v>0</v>
      </c>
      <c r="BY763" s="56">
        <f t="shared" si="1368"/>
        <v>0</v>
      </c>
      <c r="BZ763" s="56">
        <f t="shared" si="1368"/>
        <v>0</v>
      </c>
      <c r="CA763" s="56">
        <f t="shared" ref="CA763:DF763" si="1369">CA767</f>
        <v>0</v>
      </c>
      <c r="CB763" s="56">
        <f t="shared" si="1369"/>
        <v>0</v>
      </c>
      <c r="CC763" s="56">
        <f t="shared" si="1369"/>
        <v>0</v>
      </c>
      <c r="CD763" s="56">
        <f t="shared" si="1369"/>
        <v>0</v>
      </c>
      <c r="CE763" s="56">
        <f t="shared" si="1369"/>
        <v>0</v>
      </c>
      <c r="CF763" s="56">
        <f t="shared" si="1369"/>
        <v>0</v>
      </c>
      <c r="CG763" s="56">
        <f t="shared" si="1369"/>
        <v>0</v>
      </c>
      <c r="CH763" s="56">
        <f t="shared" si="1369"/>
        <v>0</v>
      </c>
      <c r="CI763" s="56">
        <f t="shared" si="1369"/>
        <v>0</v>
      </c>
      <c r="CJ763" s="56">
        <f t="shared" si="1369"/>
        <v>0</v>
      </c>
      <c r="CK763" s="56">
        <f t="shared" si="1369"/>
        <v>0</v>
      </c>
      <c r="CL763" s="56">
        <f t="shared" si="1369"/>
        <v>0</v>
      </c>
      <c r="CM763" s="56">
        <f t="shared" si="1369"/>
        <v>0</v>
      </c>
      <c r="CN763" s="56">
        <f t="shared" si="1369"/>
        <v>0</v>
      </c>
      <c r="CO763" s="56">
        <f t="shared" si="1369"/>
        <v>0</v>
      </c>
      <c r="CP763" s="56">
        <f t="shared" si="1369"/>
        <v>0</v>
      </c>
      <c r="CQ763" s="56">
        <f t="shared" si="1369"/>
        <v>0</v>
      </c>
      <c r="CR763" s="56">
        <f t="shared" si="1369"/>
        <v>0</v>
      </c>
      <c r="CS763" s="56">
        <f t="shared" si="1369"/>
        <v>0</v>
      </c>
      <c r="CT763" s="56">
        <f t="shared" si="1369"/>
        <v>0</v>
      </c>
      <c r="CU763" s="56">
        <f t="shared" si="1369"/>
        <v>0</v>
      </c>
      <c r="CV763" s="56">
        <f t="shared" si="1369"/>
        <v>0</v>
      </c>
      <c r="CW763" s="56">
        <f t="shared" si="1369"/>
        <v>0</v>
      </c>
      <c r="CX763" s="56">
        <f t="shared" si="1369"/>
        <v>0</v>
      </c>
      <c r="CY763" s="56">
        <f t="shared" si="1369"/>
        <v>0</v>
      </c>
      <c r="CZ763" s="56">
        <f t="shared" si="1369"/>
        <v>0</v>
      </c>
      <c r="DA763" s="56">
        <f t="shared" si="1369"/>
        <v>0</v>
      </c>
      <c r="DB763" s="56">
        <f t="shared" si="1369"/>
        <v>0</v>
      </c>
      <c r="DC763" s="56">
        <f t="shared" si="1369"/>
        <v>0</v>
      </c>
      <c r="DD763" s="56">
        <f t="shared" si="1369"/>
        <v>0</v>
      </c>
      <c r="DE763" s="56">
        <f t="shared" si="1369"/>
        <v>0</v>
      </c>
      <c r="DF763" s="56">
        <f t="shared" si="1369"/>
        <v>0</v>
      </c>
      <c r="DG763" s="56">
        <f t="shared" ref="DG763:DV763" si="1370">DG767</f>
        <v>0</v>
      </c>
      <c r="DH763" s="56">
        <f t="shared" si="1370"/>
        <v>0</v>
      </c>
      <c r="DI763" s="56">
        <f t="shared" si="1370"/>
        <v>0</v>
      </c>
      <c r="DJ763" s="56">
        <f t="shared" si="1370"/>
        <v>0</v>
      </c>
      <c r="DK763" s="56">
        <f t="shared" si="1370"/>
        <v>0</v>
      </c>
      <c r="DL763" s="56">
        <f t="shared" si="1370"/>
        <v>0</v>
      </c>
      <c r="DM763" s="56">
        <f t="shared" si="1370"/>
        <v>0</v>
      </c>
      <c r="DN763" s="56">
        <f t="shared" si="1370"/>
        <v>0</v>
      </c>
      <c r="DO763" s="56">
        <f t="shared" si="1370"/>
        <v>0</v>
      </c>
      <c r="DP763" s="56">
        <f t="shared" si="1370"/>
        <v>0</v>
      </c>
      <c r="DQ763" s="56">
        <f t="shared" si="1370"/>
        <v>0</v>
      </c>
      <c r="DR763" s="56">
        <f t="shared" si="1370"/>
        <v>0</v>
      </c>
      <c r="DS763" s="56">
        <f t="shared" si="1370"/>
        <v>0</v>
      </c>
      <c r="DT763" s="56">
        <f t="shared" si="1370"/>
        <v>0</v>
      </c>
      <c r="DU763" s="56">
        <f t="shared" si="1370"/>
        <v>0</v>
      </c>
      <c r="DV763" s="56">
        <f t="shared" si="1370"/>
        <v>0</v>
      </c>
      <c r="DX763" s="70"/>
    </row>
    <row r="764" spans="1:128" hidden="1" outlineLevel="1" x14ac:dyDescent="0.2">
      <c r="A764" s="159" t="str">
        <f ca="1">Language!A$1078</f>
        <v>увеличение финансовых вложений</v>
      </c>
      <c r="C764" s="178" t="str">
        <f t="shared" ca="1" si="1353"/>
        <v>тыс. руб.</v>
      </c>
      <c r="D764" s="158">
        <v>1</v>
      </c>
      <c r="F764" s="6" t="s">
        <v>3171</v>
      </c>
      <c r="G764" s="161">
        <v>0</v>
      </c>
      <c r="H764" s="161">
        <v>0</v>
      </c>
      <c r="I764" s="161">
        <v>0</v>
      </c>
      <c r="J764" s="161">
        <v>0</v>
      </c>
      <c r="K764" s="161">
        <v>0</v>
      </c>
      <c r="L764" s="161">
        <v>0</v>
      </c>
      <c r="M764" s="161">
        <v>0</v>
      </c>
      <c r="N764" s="161">
        <v>0</v>
      </c>
      <c r="O764" s="161">
        <v>0</v>
      </c>
      <c r="P764" s="161">
        <v>0</v>
      </c>
      <c r="Q764" s="161">
        <v>0</v>
      </c>
      <c r="R764" s="161">
        <v>0</v>
      </c>
      <c r="S764" s="161">
        <v>0</v>
      </c>
      <c r="T764" s="161">
        <v>0</v>
      </c>
      <c r="U764" s="161">
        <v>0</v>
      </c>
      <c r="V764" s="161">
        <v>0</v>
      </c>
      <c r="W764" s="161">
        <v>0</v>
      </c>
      <c r="X764" s="161">
        <v>0</v>
      </c>
      <c r="Y764" s="161">
        <v>0</v>
      </c>
      <c r="Z764" s="161">
        <v>0</v>
      </c>
      <c r="AA764" s="161">
        <v>0</v>
      </c>
      <c r="AB764" s="161">
        <v>0</v>
      </c>
      <c r="AC764" s="161">
        <v>0</v>
      </c>
      <c r="AD764" s="161">
        <v>0</v>
      </c>
      <c r="AE764" s="161">
        <v>0</v>
      </c>
      <c r="AF764" s="161">
        <v>0</v>
      </c>
      <c r="AG764" s="161">
        <v>0</v>
      </c>
      <c r="AH764" s="161">
        <v>0</v>
      </c>
      <c r="AI764" s="161">
        <v>0</v>
      </c>
      <c r="AJ764" s="161">
        <v>0</v>
      </c>
      <c r="AK764" s="161">
        <v>0</v>
      </c>
      <c r="AL764" s="161">
        <v>0</v>
      </c>
      <c r="AM764" s="161">
        <v>0</v>
      </c>
      <c r="AN764" s="161">
        <v>0</v>
      </c>
      <c r="AO764" s="161">
        <v>0</v>
      </c>
      <c r="AP764" s="161">
        <v>0</v>
      </c>
      <c r="AQ764" s="161">
        <v>0</v>
      </c>
      <c r="AR764" s="161">
        <v>0</v>
      </c>
      <c r="AS764" s="161">
        <v>0</v>
      </c>
      <c r="AT764" s="161">
        <v>0</v>
      </c>
      <c r="AU764" s="161">
        <v>0</v>
      </c>
      <c r="AV764" s="161">
        <v>0</v>
      </c>
      <c r="AW764" s="161">
        <v>0</v>
      </c>
      <c r="AX764" s="161">
        <v>0</v>
      </c>
      <c r="AY764" s="161">
        <v>0</v>
      </c>
      <c r="AZ764" s="161">
        <v>0</v>
      </c>
      <c r="BA764" s="161">
        <v>0</v>
      </c>
      <c r="BB764" s="161">
        <v>0</v>
      </c>
      <c r="BC764" s="161">
        <v>0</v>
      </c>
      <c r="BD764" s="161">
        <v>0</v>
      </c>
      <c r="BE764" s="161">
        <v>0</v>
      </c>
      <c r="BF764" s="161">
        <v>0</v>
      </c>
      <c r="BG764" s="161">
        <v>0</v>
      </c>
      <c r="BH764" s="161">
        <v>0</v>
      </c>
      <c r="BI764" s="161">
        <v>0</v>
      </c>
      <c r="BJ764" s="161">
        <v>0</v>
      </c>
      <c r="BK764" s="161">
        <v>0</v>
      </c>
      <c r="BL764" s="161">
        <v>0</v>
      </c>
      <c r="BM764" s="161">
        <v>0</v>
      </c>
      <c r="BN764" s="161">
        <v>0</v>
      </c>
      <c r="BO764" s="161">
        <v>0</v>
      </c>
      <c r="BP764" s="161">
        <v>0</v>
      </c>
      <c r="BQ764" s="161">
        <v>0</v>
      </c>
      <c r="BR764" s="161">
        <v>0</v>
      </c>
      <c r="BS764" s="161">
        <v>0</v>
      </c>
      <c r="BT764" s="161">
        <v>0</v>
      </c>
      <c r="BU764" s="161">
        <v>0</v>
      </c>
      <c r="BV764" s="161">
        <v>0</v>
      </c>
      <c r="BW764" s="161">
        <v>0</v>
      </c>
      <c r="BX764" s="161">
        <v>0</v>
      </c>
      <c r="BY764" s="161">
        <v>0</v>
      </c>
      <c r="BZ764" s="161">
        <v>0</v>
      </c>
      <c r="CA764" s="161">
        <v>0</v>
      </c>
      <c r="CB764" s="161">
        <v>0</v>
      </c>
      <c r="CC764" s="161">
        <v>0</v>
      </c>
      <c r="CD764" s="161">
        <v>0</v>
      </c>
      <c r="CE764" s="161">
        <v>0</v>
      </c>
      <c r="CF764" s="161">
        <v>0</v>
      </c>
      <c r="CG764" s="161">
        <v>0</v>
      </c>
      <c r="CH764" s="161">
        <v>0</v>
      </c>
      <c r="CI764" s="161">
        <v>0</v>
      </c>
      <c r="CJ764" s="161">
        <v>0</v>
      </c>
      <c r="CK764" s="161">
        <v>0</v>
      </c>
      <c r="CL764" s="161">
        <v>0</v>
      </c>
      <c r="CM764" s="161">
        <v>0</v>
      </c>
      <c r="CN764" s="161">
        <v>0</v>
      </c>
      <c r="CO764" s="161">
        <v>0</v>
      </c>
      <c r="CP764" s="161">
        <v>0</v>
      </c>
      <c r="CQ764" s="161">
        <v>0</v>
      </c>
      <c r="CR764" s="161">
        <v>0</v>
      </c>
      <c r="CS764" s="161">
        <v>0</v>
      </c>
      <c r="CT764" s="161">
        <v>0</v>
      </c>
      <c r="CU764" s="161">
        <v>0</v>
      </c>
      <c r="CV764" s="161">
        <v>0</v>
      </c>
      <c r="CW764" s="161">
        <v>0</v>
      </c>
      <c r="CX764" s="161">
        <v>0</v>
      </c>
      <c r="CY764" s="161">
        <v>0</v>
      </c>
      <c r="CZ764" s="161">
        <v>0</v>
      </c>
      <c r="DA764" s="161">
        <v>0</v>
      </c>
      <c r="DB764" s="161">
        <v>0</v>
      </c>
      <c r="DC764" s="161">
        <v>0</v>
      </c>
      <c r="DD764" s="161">
        <v>0</v>
      </c>
      <c r="DE764" s="161">
        <v>0</v>
      </c>
      <c r="DF764" s="161">
        <v>0</v>
      </c>
      <c r="DG764" s="161">
        <v>0</v>
      </c>
      <c r="DH764" s="161">
        <v>0</v>
      </c>
      <c r="DI764" s="161">
        <v>0</v>
      </c>
      <c r="DJ764" s="161">
        <v>0</v>
      </c>
      <c r="DK764" s="161">
        <v>0</v>
      </c>
      <c r="DL764" s="161">
        <v>0</v>
      </c>
      <c r="DM764" s="161">
        <v>0</v>
      </c>
      <c r="DN764" s="161">
        <v>0</v>
      </c>
      <c r="DO764" s="161">
        <v>0</v>
      </c>
      <c r="DP764" s="161">
        <v>0</v>
      </c>
      <c r="DQ764" s="161">
        <v>0</v>
      </c>
      <c r="DR764" s="161">
        <v>0</v>
      </c>
      <c r="DS764" s="161">
        <v>0</v>
      </c>
      <c r="DT764" s="161">
        <v>0</v>
      </c>
      <c r="DU764" s="161">
        <v>0</v>
      </c>
      <c r="DV764" s="161">
        <v>0</v>
      </c>
      <c r="DX764" s="162">
        <f>SUM(G764:DW764)</f>
        <v>0</v>
      </c>
    </row>
    <row r="765" spans="1:128" hidden="1" outlineLevel="1" x14ac:dyDescent="0.2">
      <c r="A765" s="159" t="str">
        <f ca="1">Language!A$1079</f>
        <v>снижение финансовых вложений (возврат)</v>
      </c>
      <c r="C765" s="178" t="str">
        <f t="shared" ca="1" si="1353"/>
        <v>тыс. руб.</v>
      </c>
      <c r="D765" s="158">
        <v>1</v>
      </c>
      <c r="F765" s="6" t="s">
        <v>3172</v>
      </c>
      <c r="G765" s="161">
        <v>0</v>
      </c>
      <c r="H765" s="161">
        <v>0</v>
      </c>
      <c r="I765" s="161">
        <v>0</v>
      </c>
      <c r="J765" s="161">
        <v>0</v>
      </c>
      <c r="K765" s="161">
        <v>0</v>
      </c>
      <c r="L765" s="161">
        <v>0</v>
      </c>
      <c r="M765" s="161">
        <v>0</v>
      </c>
      <c r="N765" s="161">
        <v>0</v>
      </c>
      <c r="O765" s="161">
        <v>0</v>
      </c>
      <c r="P765" s="161">
        <v>0</v>
      </c>
      <c r="Q765" s="161">
        <v>0</v>
      </c>
      <c r="R765" s="161">
        <v>0</v>
      </c>
      <c r="S765" s="161">
        <v>0</v>
      </c>
      <c r="T765" s="161">
        <v>0</v>
      </c>
      <c r="U765" s="161">
        <v>0</v>
      </c>
      <c r="V765" s="161">
        <v>0</v>
      </c>
      <c r="W765" s="161">
        <v>0</v>
      </c>
      <c r="X765" s="161">
        <v>0</v>
      </c>
      <c r="Y765" s="161">
        <v>0</v>
      </c>
      <c r="Z765" s="161">
        <v>0</v>
      </c>
      <c r="AA765" s="161">
        <v>0</v>
      </c>
      <c r="AB765" s="161">
        <v>0</v>
      </c>
      <c r="AC765" s="161">
        <v>0</v>
      </c>
      <c r="AD765" s="161">
        <v>0</v>
      </c>
      <c r="AE765" s="161">
        <v>0</v>
      </c>
      <c r="AF765" s="161">
        <v>0</v>
      </c>
      <c r="AG765" s="161">
        <v>0</v>
      </c>
      <c r="AH765" s="161">
        <v>0</v>
      </c>
      <c r="AI765" s="161">
        <v>0</v>
      </c>
      <c r="AJ765" s="161">
        <v>0</v>
      </c>
      <c r="AK765" s="161">
        <v>0</v>
      </c>
      <c r="AL765" s="161">
        <v>0</v>
      </c>
      <c r="AM765" s="161">
        <v>0</v>
      </c>
      <c r="AN765" s="161">
        <v>0</v>
      </c>
      <c r="AO765" s="161">
        <v>0</v>
      </c>
      <c r="AP765" s="161">
        <v>0</v>
      </c>
      <c r="AQ765" s="161">
        <v>0</v>
      </c>
      <c r="AR765" s="161">
        <v>0</v>
      </c>
      <c r="AS765" s="161">
        <v>0</v>
      </c>
      <c r="AT765" s="161">
        <v>0</v>
      </c>
      <c r="AU765" s="161">
        <v>0</v>
      </c>
      <c r="AV765" s="161">
        <v>0</v>
      </c>
      <c r="AW765" s="161">
        <v>0</v>
      </c>
      <c r="AX765" s="161">
        <v>0</v>
      </c>
      <c r="AY765" s="161">
        <v>0</v>
      </c>
      <c r="AZ765" s="161">
        <v>0</v>
      </c>
      <c r="BA765" s="161">
        <v>0</v>
      </c>
      <c r="BB765" s="161">
        <v>0</v>
      </c>
      <c r="BC765" s="161">
        <v>0</v>
      </c>
      <c r="BD765" s="161">
        <v>0</v>
      </c>
      <c r="BE765" s="161">
        <v>0</v>
      </c>
      <c r="BF765" s="161">
        <v>0</v>
      </c>
      <c r="BG765" s="161">
        <v>0</v>
      </c>
      <c r="BH765" s="161">
        <v>0</v>
      </c>
      <c r="BI765" s="161">
        <v>0</v>
      </c>
      <c r="BJ765" s="161">
        <v>0</v>
      </c>
      <c r="BK765" s="161">
        <v>0</v>
      </c>
      <c r="BL765" s="161">
        <v>0</v>
      </c>
      <c r="BM765" s="161">
        <v>0</v>
      </c>
      <c r="BN765" s="161">
        <v>0</v>
      </c>
      <c r="BO765" s="161">
        <v>0</v>
      </c>
      <c r="BP765" s="161">
        <v>0</v>
      </c>
      <c r="BQ765" s="161">
        <v>0</v>
      </c>
      <c r="BR765" s="161">
        <v>0</v>
      </c>
      <c r="BS765" s="161">
        <v>0</v>
      </c>
      <c r="BT765" s="161">
        <v>0</v>
      </c>
      <c r="BU765" s="161">
        <v>0</v>
      </c>
      <c r="BV765" s="161">
        <v>0</v>
      </c>
      <c r="BW765" s="161">
        <v>0</v>
      </c>
      <c r="BX765" s="161">
        <v>0</v>
      </c>
      <c r="BY765" s="161">
        <v>0</v>
      </c>
      <c r="BZ765" s="161">
        <v>0</v>
      </c>
      <c r="CA765" s="161">
        <v>0</v>
      </c>
      <c r="CB765" s="161">
        <v>0</v>
      </c>
      <c r="CC765" s="161">
        <v>0</v>
      </c>
      <c r="CD765" s="161">
        <v>0</v>
      </c>
      <c r="CE765" s="161">
        <v>0</v>
      </c>
      <c r="CF765" s="161">
        <v>0</v>
      </c>
      <c r="CG765" s="161">
        <v>0</v>
      </c>
      <c r="CH765" s="161">
        <v>0</v>
      </c>
      <c r="CI765" s="161">
        <v>0</v>
      </c>
      <c r="CJ765" s="161">
        <v>0</v>
      </c>
      <c r="CK765" s="161">
        <v>0</v>
      </c>
      <c r="CL765" s="161">
        <v>0</v>
      </c>
      <c r="CM765" s="161">
        <v>0</v>
      </c>
      <c r="CN765" s="161">
        <v>0</v>
      </c>
      <c r="CO765" s="161">
        <v>0</v>
      </c>
      <c r="CP765" s="161">
        <v>0</v>
      </c>
      <c r="CQ765" s="161">
        <v>0</v>
      </c>
      <c r="CR765" s="161">
        <v>0</v>
      </c>
      <c r="CS765" s="161">
        <v>0</v>
      </c>
      <c r="CT765" s="161">
        <v>0</v>
      </c>
      <c r="CU765" s="161">
        <v>0</v>
      </c>
      <c r="CV765" s="161">
        <v>0</v>
      </c>
      <c r="CW765" s="161">
        <v>0</v>
      </c>
      <c r="CX765" s="161">
        <v>0</v>
      </c>
      <c r="CY765" s="161">
        <v>0</v>
      </c>
      <c r="CZ765" s="161">
        <v>0</v>
      </c>
      <c r="DA765" s="161">
        <v>0</v>
      </c>
      <c r="DB765" s="161">
        <v>0</v>
      </c>
      <c r="DC765" s="161">
        <v>0</v>
      </c>
      <c r="DD765" s="161">
        <v>0</v>
      </c>
      <c r="DE765" s="161">
        <v>0</v>
      </c>
      <c r="DF765" s="161">
        <v>0</v>
      </c>
      <c r="DG765" s="161">
        <v>0</v>
      </c>
      <c r="DH765" s="161">
        <v>0</v>
      </c>
      <c r="DI765" s="161">
        <v>0</v>
      </c>
      <c r="DJ765" s="161">
        <v>0</v>
      </c>
      <c r="DK765" s="161">
        <v>0</v>
      </c>
      <c r="DL765" s="161">
        <v>0</v>
      </c>
      <c r="DM765" s="161">
        <v>0</v>
      </c>
      <c r="DN765" s="161">
        <v>0</v>
      </c>
      <c r="DO765" s="161">
        <v>0</v>
      </c>
      <c r="DP765" s="161">
        <v>0</v>
      </c>
      <c r="DQ765" s="161">
        <v>0</v>
      </c>
      <c r="DR765" s="161">
        <v>0</v>
      </c>
      <c r="DS765" s="161">
        <v>0</v>
      </c>
      <c r="DT765" s="161">
        <v>0</v>
      </c>
      <c r="DU765" s="161">
        <v>0</v>
      </c>
      <c r="DV765" s="161">
        <v>0</v>
      </c>
      <c r="DX765" s="162">
        <f>SUM(G765:DW765)</f>
        <v>0</v>
      </c>
    </row>
    <row r="766" spans="1:128" hidden="1" outlineLevel="1" x14ac:dyDescent="0.2">
      <c r="A766" s="159" t="str">
        <f ca="1">Language!A$1080</f>
        <v xml:space="preserve">доход </v>
      </c>
      <c r="C766" s="178" t="str">
        <f t="shared" ca="1" si="1353"/>
        <v>тыс. руб.</v>
      </c>
      <c r="D766" s="158">
        <v>1</v>
      </c>
      <c r="F766" s="6" t="s">
        <v>3173</v>
      </c>
      <c r="G766" s="161">
        <v>0</v>
      </c>
      <c r="H766" s="161">
        <v>0</v>
      </c>
      <c r="I766" s="161">
        <v>0</v>
      </c>
      <c r="J766" s="161">
        <v>0</v>
      </c>
      <c r="K766" s="161">
        <v>0</v>
      </c>
      <c r="L766" s="161">
        <v>0</v>
      </c>
      <c r="M766" s="161">
        <v>0</v>
      </c>
      <c r="N766" s="161">
        <v>0</v>
      </c>
      <c r="O766" s="161">
        <v>0</v>
      </c>
      <c r="P766" s="161">
        <v>0</v>
      </c>
      <c r="Q766" s="161">
        <v>0</v>
      </c>
      <c r="R766" s="161">
        <v>0</v>
      </c>
      <c r="S766" s="161">
        <v>0</v>
      </c>
      <c r="T766" s="161">
        <v>0</v>
      </c>
      <c r="U766" s="161">
        <v>0</v>
      </c>
      <c r="V766" s="161">
        <v>0</v>
      </c>
      <c r="W766" s="161">
        <v>0</v>
      </c>
      <c r="X766" s="161">
        <v>0</v>
      </c>
      <c r="Y766" s="161">
        <v>0</v>
      </c>
      <c r="Z766" s="161">
        <v>0</v>
      </c>
      <c r="AA766" s="161">
        <v>0</v>
      </c>
      <c r="AB766" s="161">
        <v>0</v>
      </c>
      <c r="AC766" s="161">
        <v>0</v>
      </c>
      <c r="AD766" s="161">
        <v>0</v>
      </c>
      <c r="AE766" s="161">
        <v>0</v>
      </c>
      <c r="AF766" s="161">
        <v>0</v>
      </c>
      <c r="AG766" s="161">
        <v>0</v>
      </c>
      <c r="AH766" s="161">
        <v>0</v>
      </c>
      <c r="AI766" s="161">
        <v>0</v>
      </c>
      <c r="AJ766" s="161">
        <v>0</v>
      </c>
      <c r="AK766" s="161">
        <v>0</v>
      </c>
      <c r="AL766" s="161">
        <v>0</v>
      </c>
      <c r="AM766" s="161">
        <v>0</v>
      </c>
      <c r="AN766" s="161">
        <v>0</v>
      </c>
      <c r="AO766" s="161">
        <v>0</v>
      </c>
      <c r="AP766" s="161">
        <v>0</v>
      </c>
      <c r="AQ766" s="161">
        <v>0</v>
      </c>
      <c r="AR766" s="161">
        <v>0</v>
      </c>
      <c r="AS766" s="161">
        <v>0</v>
      </c>
      <c r="AT766" s="161">
        <v>0</v>
      </c>
      <c r="AU766" s="161">
        <v>0</v>
      </c>
      <c r="AV766" s="161">
        <v>0</v>
      </c>
      <c r="AW766" s="161">
        <v>0</v>
      </c>
      <c r="AX766" s="161">
        <v>0</v>
      </c>
      <c r="AY766" s="161">
        <v>0</v>
      </c>
      <c r="AZ766" s="161">
        <v>0</v>
      </c>
      <c r="BA766" s="161">
        <v>0</v>
      </c>
      <c r="BB766" s="161">
        <v>0</v>
      </c>
      <c r="BC766" s="161">
        <v>0</v>
      </c>
      <c r="BD766" s="161">
        <v>0</v>
      </c>
      <c r="BE766" s="161">
        <v>0</v>
      </c>
      <c r="BF766" s="161">
        <v>0</v>
      </c>
      <c r="BG766" s="161">
        <v>0</v>
      </c>
      <c r="BH766" s="161">
        <v>0</v>
      </c>
      <c r="BI766" s="161">
        <v>0</v>
      </c>
      <c r="BJ766" s="161">
        <v>0</v>
      </c>
      <c r="BK766" s="161">
        <v>0</v>
      </c>
      <c r="BL766" s="161">
        <v>0</v>
      </c>
      <c r="BM766" s="161">
        <v>0</v>
      </c>
      <c r="BN766" s="161">
        <v>0</v>
      </c>
      <c r="BO766" s="161">
        <v>0</v>
      </c>
      <c r="BP766" s="161">
        <v>0</v>
      </c>
      <c r="BQ766" s="161">
        <v>0</v>
      </c>
      <c r="BR766" s="161">
        <v>0</v>
      </c>
      <c r="BS766" s="161">
        <v>0</v>
      </c>
      <c r="BT766" s="161">
        <v>0</v>
      </c>
      <c r="BU766" s="161">
        <v>0</v>
      </c>
      <c r="BV766" s="161">
        <v>0</v>
      </c>
      <c r="BW766" s="161">
        <v>0</v>
      </c>
      <c r="BX766" s="161">
        <v>0</v>
      </c>
      <c r="BY766" s="161">
        <v>0</v>
      </c>
      <c r="BZ766" s="161">
        <v>0</v>
      </c>
      <c r="CA766" s="161">
        <v>0</v>
      </c>
      <c r="CB766" s="161">
        <v>0</v>
      </c>
      <c r="CC766" s="161">
        <v>0</v>
      </c>
      <c r="CD766" s="161">
        <v>0</v>
      </c>
      <c r="CE766" s="161">
        <v>0</v>
      </c>
      <c r="CF766" s="161">
        <v>0</v>
      </c>
      <c r="CG766" s="161">
        <v>0</v>
      </c>
      <c r="CH766" s="161">
        <v>0</v>
      </c>
      <c r="CI766" s="161">
        <v>0</v>
      </c>
      <c r="CJ766" s="161">
        <v>0</v>
      </c>
      <c r="CK766" s="161">
        <v>0</v>
      </c>
      <c r="CL766" s="161">
        <v>0</v>
      </c>
      <c r="CM766" s="161">
        <v>0</v>
      </c>
      <c r="CN766" s="161">
        <v>0</v>
      </c>
      <c r="CO766" s="161">
        <v>0</v>
      </c>
      <c r="CP766" s="161">
        <v>0</v>
      </c>
      <c r="CQ766" s="161">
        <v>0</v>
      </c>
      <c r="CR766" s="161">
        <v>0</v>
      </c>
      <c r="CS766" s="161">
        <v>0</v>
      </c>
      <c r="CT766" s="161">
        <v>0</v>
      </c>
      <c r="CU766" s="161">
        <v>0</v>
      </c>
      <c r="CV766" s="161">
        <v>0</v>
      </c>
      <c r="CW766" s="161">
        <v>0</v>
      </c>
      <c r="CX766" s="161">
        <v>0</v>
      </c>
      <c r="CY766" s="161">
        <v>0</v>
      </c>
      <c r="CZ766" s="161">
        <v>0</v>
      </c>
      <c r="DA766" s="161">
        <v>0</v>
      </c>
      <c r="DB766" s="161">
        <v>0</v>
      </c>
      <c r="DC766" s="161">
        <v>0</v>
      </c>
      <c r="DD766" s="161">
        <v>0</v>
      </c>
      <c r="DE766" s="161">
        <v>0</v>
      </c>
      <c r="DF766" s="161">
        <v>0</v>
      </c>
      <c r="DG766" s="161">
        <v>0</v>
      </c>
      <c r="DH766" s="161">
        <v>0</v>
      </c>
      <c r="DI766" s="161">
        <v>0</v>
      </c>
      <c r="DJ766" s="161">
        <v>0</v>
      </c>
      <c r="DK766" s="161">
        <v>0</v>
      </c>
      <c r="DL766" s="161">
        <v>0</v>
      </c>
      <c r="DM766" s="161">
        <v>0</v>
      </c>
      <c r="DN766" s="161">
        <v>0</v>
      </c>
      <c r="DO766" s="161">
        <v>0</v>
      </c>
      <c r="DP766" s="161">
        <v>0</v>
      </c>
      <c r="DQ766" s="161">
        <v>0</v>
      </c>
      <c r="DR766" s="161">
        <v>0</v>
      </c>
      <c r="DS766" s="161">
        <v>0</v>
      </c>
      <c r="DT766" s="161">
        <v>0</v>
      </c>
      <c r="DU766" s="161">
        <v>0</v>
      </c>
      <c r="DV766" s="161">
        <v>0</v>
      </c>
      <c r="DX766" s="162">
        <f>SUM(G766:DW766)</f>
        <v>0</v>
      </c>
    </row>
    <row r="767" spans="1:128" hidden="1" outlineLevel="1" x14ac:dyDescent="0.2">
      <c r="A767" s="159" t="str">
        <f ca="1">Language!A$1081</f>
        <v>финансовые вложения на конец периода</v>
      </c>
      <c r="C767" s="178" t="str">
        <f t="shared" ca="1" si="1353"/>
        <v>тыс. руб.</v>
      </c>
      <c r="D767" s="158">
        <v>1</v>
      </c>
      <c r="F767" s="6" t="s">
        <v>3174</v>
      </c>
      <c r="G767" s="161">
        <v>0</v>
      </c>
      <c r="H767" s="161">
        <v>0</v>
      </c>
      <c r="I767" s="161">
        <v>0</v>
      </c>
      <c r="J767" s="161">
        <v>0</v>
      </c>
      <c r="K767" s="161">
        <v>0</v>
      </c>
      <c r="L767" s="161">
        <v>0</v>
      </c>
      <c r="M767" s="161">
        <v>0</v>
      </c>
      <c r="N767" s="161">
        <v>0</v>
      </c>
      <c r="O767" s="161">
        <v>0</v>
      </c>
      <c r="P767" s="161">
        <v>0</v>
      </c>
      <c r="Q767" s="161">
        <v>0</v>
      </c>
      <c r="R767" s="161">
        <v>0</v>
      </c>
      <c r="S767" s="161">
        <v>0</v>
      </c>
      <c r="T767" s="161">
        <v>0</v>
      </c>
      <c r="U767" s="161">
        <v>0</v>
      </c>
      <c r="V767" s="161">
        <v>0</v>
      </c>
      <c r="W767" s="161">
        <v>0</v>
      </c>
      <c r="X767" s="161">
        <v>0</v>
      </c>
      <c r="Y767" s="161">
        <v>0</v>
      </c>
      <c r="Z767" s="161">
        <v>0</v>
      </c>
      <c r="AA767" s="161">
        <v>0</v>
      </c>
      <c r="AB767" s="161">
        <v>0</v>
      </c>
      <c r="AC767" s="161">
        <v>0</v>
      </c>
      <c r="AD767" s="161">
        <v>0</v>
      </c>
      <c r="AE767" s="161">
        <v>0</v>
      </c>
      <c r="AF767" s="161">
        <v>0</v>
      </c>
      <c r="AG767" s="161">
        <v>0</v>
      </c>
      <c r="AH767" s="161">
        <v>0</v>
      </c>
      <c r="AI767" s="161">
        <v>0</v>
      </c>
      <c r="AJ767" s="161">
        <v>0</v>
      </c>
      <c r="AK767" s="161">
        <v>0</v>
      </c>
      <c r="AL767" s="161">
        <v>0</v>
      </c>
      <c r="AM767" s="161">
        <v>0</v>
      </c>
      <c r="AN767" s="161">
        <v>0</v>
      </c>
      <c r="AO767" s="161">
        <v>0</v>
      </c>
      <c r="AP767" s="161">
        <v>0</v>
      </c>
      <c r="AQ767" s="161">
        <v>0</v>
      </c>
      <c r="AR767" s="161">
        <v>0</v>
      </c>
      <c r="AS767" s="161">
        <v>0</v>
      </c>
      <c r="AT767" s="161">
        <v>0</v>
      </c>
      <c r="AU767" s="161">
        <v>0</v>
      </c>
      <c r="AV767" s="161">
        <v>0</v>
      </c>
      <c r="AW767" s="161">
        <v>0</v>
      </c>
      <c r="AX767" s="161">
        <v>0</v>
      </c>
      <c r="AY767" s="161">
        <v>0</v>
      </c>
      <c r="AZ767" s="161">
        <v>0</v>
      </c>
      <c r="BA767" s="161">
        <v>0</v>
      </c>
      <c r="BB767" s="161">
        <v>0</v>
      </c>
      <c r="BC767" s="161">
        <v>0</v>
      </c>
      <c r="BD767" s="161">
        <v>0</v>
      </c>
      <c r="BE767" s="161">
        <v>0</v>
      </c>
      <c r="BF767" s="161">
        <v>0</v>
      </c>
      <c r="BG767" s="161">
        <v>0</v>
      </c>
      <c r="BH767" s="161">
        <v>0</v>
      </c>
      <c r="BI767" s="161">
        <v>0</v>
      </c>
      <c r="BJ767" s="161">
        <v>0</v>
      </c>
      <c r="BK767" s="161">
        <v>0</v>
      </c>
      <c r="BL767" s="161">
        <v>0</v>
      </c>
      <c r="BM767" s="161">
        <v>0</v>
      </c>
      <c r="BN767" s="161">
        <v>0</v>
      </c>
      <c r="BO767" s="161">
        <v>0</v>
      </c>
      <c r="BP767" s="161">
        <v>0</v>
      </c>
      <c r="BQ767" s="161">
        <v>0</v>
      </c>
      <c r="BR767" s="161">
        <v>0</v>
      </c>
      <c r="BS767" s="161">
        <v>0</v>
      </c>
      <c r="BT767" s="161">
        <v>0</v>
      </c>
      <c r="BU767" s="161">
        <v>0</v>
      </c>
      <c r="BV767" s="161">
        <v>0</v>
      </c>
      <c r="BW767" s="161">
        <v>0</v>
      </c>
      <c r="BX767" s="161">
        <v>0</v>
      </c>
      <c r="BY767" s="161">
        <v>0</v>
      </c>
      <c r="BZ767" s="161">
        <v>0</v>
      </c>
      <c r="CA767" s="161">
        <v>0</v>
      </c>
      <c r="CB767" s="161">
        <v>0</v>
      </c>
      <c r="CC767" s="161">
        <v>0</v>
      </c>
      <c r="CD767" s="161">
        <v>0</v>
      </c>
      <c r="CE767" s="161">
        <v>0</v>
      </c>
      <c r="CF767" s="161">
        <v>0</v>
      </c>
      <c r="CG767" s="161">
        <v>0</v>
      </c>
      <c r="CH767" s="161">
        <v>0</v>
      </c>
      <c r="CI767" s="161">
        <v>0</v>
      </c>
      <c r="CJ767" s="161">
        <v>0</v>
      </c>
      <c r="CK767" s="161">
        <v>0</v>
      </c>
      <c r="CL767" s="161">
        <v>0</v>
      </c>
      <c r="CM767" s="161">
        <v>0</v>
      </c>
      <c r="CN767" s="161">
        <v>0</v>
      </c>
      <c r="CO767" s="161">
        <v>0</v>
      </c>
      <c r="CP767" s="161">
        <v>0</v>
      </c>
      <c r="CQ767" s="161">
        <v>0</v>
      </c>
      <c r="CR767" s="161">
        <v>0</v>
      </c>
      <c r="CS767" s="161">
        <v>0</v>
      </c>
      <c r="CT767" s="161">
        <v>0</v>
      </c>
      <c r="CU767" s="161">
        <v>0</v>
      </c>
      <c r="CV767" s="161">
        <v>0</v>
      </c>
      <c r="CW767" s="161">
        <v>0</v>
      </c>
      <c r="CX767" s="161">
        <v>0</v>
      </c>
      <c r="CY767" s="161">
        <v>0</v>
      </c>
      <c r="CZ767" s="161">
        <v>0</v>
      </c>
      <c r="DA767" s="161">
        <v>0</v>
      </c>
      <c r="DB767" s="161">
        <v>0</v>
      </c>
      <c r="DC767" s="161">
        <v>0</v>
      </c>
      <c r="DD767" s="161">
        <v>0</v>
      </c>
      <c r="DE767" s="161">
        <v>0</v>
      </c>
      <c r="DF767" s="161">
        <v>0</v>
      </c>
      <c r="DG767" s="161">
        <v>0</v>
      </c>
      <c r="DH767" s="161">
        <v>0</v>
      </c>
      <c r="DI767" s="161">
        <v>0</v>
      </c>
      <c r="DJ767" s="161">
        <v>0</v>
      </c>
      <c r="DK767" s="161">
        <v>0</v>
      </c>
      <c r="DL767" s="161">
        <v>0</v>
      </c>
      <c r="DM767" s="161">
        <v>0</v>
      </c>
      <c r="DN767" s="161">
        <v>0</v>
      </c>
      <c r="DO767" s="161">
        <v>0</v>
      </c>
      <c r="DP767" s="161">
        <v>0</v>
      </c>
      <c r="DQ767" s="161">
        <v>0</v>
      </c>
      <c r="DR767" s="161">
        <v>0</v>
      </c>
      <c r="DS767" s="161">
        <v>0</v>
      </c>
      <c r="DT767" s="161">
        <v>0</v>
      </c>
      <c r="DU767" s="161">
        <v>0</v>
      </c>
      <c r="DV767" s="161">
        <v>0</v>
      </c>
    </row>
    <row r="768" spans="1:128" hidden="1" outlineLevel="1" x14ac:dyDescent="0.2">
      <c r="A768" s="159" t="str">
        <f ca="1">Language!A$1082</f>
        <v>на конец периода (без учета изменения курса)</v>
      </c>
      <c r="C768" s="178" t="str">
        <f t="shared" ca="1" si="1353"/>
        <v>тыс. руб.</v>
      </c>
      <c r="D768" s="158">
        <v>1</v>
      </c>
      <c r="F768" s="6" t="s">
        <v>3083</v>
      </c>
      <c r="G768" s="161">
        <f t="shared" ref="G768:N768" si="1371">G769+G764-G765</f>
        <v>0</v>
      </c>
      <c r="H768" s="161">
        <f t="shared" si="1371"/>
        <v>0</v>
      </c>
      <c r="I768" s="161">
        <f t="shared" si="1371"/>
        <v>0</v>
      </c>
      <c r="J768" s="161">
        <f t="shared" si="1371"/>
        <v>0</v>
      </c>
      <c r="K768" s="161">
        <f t="shared" si="1371"/>
        <v>0</v>
      </c>
      <c r="L768" s="161">
        <f t="shared" si="1371"/>
        <v>0</v>
      </c>
      <c r="M768" s="161">
        <f t="shared" si="1371"/>
        <v>0</v>
      </c>
      <c r="N768" s="161">
        <f t="shared" si="1371"/>
        <v>0</v>
      </c>
      <c r="O768" s="161">
        <f t="shared" ref="O768:AT768" si="1372">O769+O764-O765</f>
        <v>0</v>
      </c>
      <c r="P768" s="161">
        <f t="shared" si="1372"/>
        <v>0</v>
      </c>
      <c r="Q768" s="161">
        <f t="shared" si="1372"/>
        <v>0</v>
      </c>
      <c r="R768" s="161">
        <f t="shared" si="1372"/>
        <v>0</v>
      </c>
      <c r="S768" s="161">
        <f t="shared" si="1372"/>
        <v>0</v>
      </c>
      <c r="T768" s="161">
        <f t="shared" si="1372"/>
        <v>0</v>
      </c>
      <c r="U768" s="161">
        <f t="shared" si="1372"/>
        <v>0</v>
      </c>
      <c r="V768" s="161">
        <f t="shared" si="1372"/>
        <v>0</v>
      </c>
      <c r="W768" s="161">
        <f t="shared" si="1372"/>
        <v>0</v>
      </c>
      <c r="X768" s="161">
        <f t="shared" si="1372"/>
        <v>0</v>
      </c>
      <c r="Y768" s="161">
        <f t="shared" si="1372"/>
        <v>0</v>
      </c>
      <c r="Z768" s="161">
        <f t="shared" si="1372"/>
        <v>0</v>
      </c>
      <c r="AA768" s="161">
        <f t="shared" si="1372"/>
        <v>0</v>
      </c>
      <c r="AB768" s="161">
        <f t="shared" si="1372"/>
        <v>0</v>
      </c>
      <c r="AC768" s="161">
        <f t="shared" si="1372"/>
        <v>0</v>
      </c>
      <c r="AD768" s="161">
        <f t="shared" si="1372"/>
        <v>0</v>
      </c>
      <c r="AE768" s="161">
        <f t="shared" si="1372"/>
        <v>0</v>
      </c>
      <c r="AF768" s="161">
        <f t="shared" si="1372"/>
        <v>0</v>
      </c>
      <c r="AG768" s="161">
        <f t="shared" si="1372"/>
        <v>0</v>
      </c>
      <c r="AH768" s="161">
        <f t="shared" si="1372"/>
        <v>0</v>
      </c>
      <c r="AI768" s="161">
        <f t="shared" si="1372"/>
        <v>0</v>
      </c>
      <c r="AJ768" s="161">
        <f t="shared" si="1372"/>
        <v>0</v>
      </c>
      <c r="AK768" s="161">
        <f t="shared" si="1372"/>
        <v>0</v>
      </c>
      <c r="AL768" s="161">
        <f t="shared" si="1372"/>
        <v>0</v>
      </c>
      <c r="AM768" s="161">
        <f t="shared" si="1372"/>
        <v>0</v>
      </c>
      <c r="AN768" s="161">
        <f t="shared" si="1372"/>
        <v>0</v>
      </c>
      <c r="AO768" s="161">
        <f t="shared" si="1372"/>
        <v>0</v>
      </c>
      <c r="AP768" s="161">
        <f t="shared" si="1372"/>
        <v>0</v>
      </c>
      <c r="AQ768" s="161">
        <f t="shared" si="1372"/>
        <v>0</v>
      </c>
      <c r="AR768" s="161">
        <f t="shared" si="1372"/>
        <v>0</v>
      </c>
      <c r="AS768" s="161">
        <f t="shared" si="1372"/>
        <v>0</v>
      </c>
      <c r="AT768" s="161">
        <f t="shared" si="1372"/>
        <v>0</v>
      </c>
      <c r="AU768" s="161">
        <f t="shared" ref="AU768:BZ768" si="1373">AU769+AU764-AU765</f>
        <v>0</v>
      </c>
      <c r="AV768" s="161">
        <f t="shared" si="1373"/>
        <v>0</v>
      </c>
      <c r="AW768" s="161">
        <f t="shared" si="1373"/>
        <v>0</v>
      </c>
      <c r="AX768" s="161">
        <f t="shared" si="1373"/>
        <v>0</v>
      </c>
      <c r="AY768" s="161">
        <f t="shared" si="1373"/>
        <v>0</v>
      </c>
      <c r="AZ768" s="161">
        <f t="shared" si="1373"/>
        <v>0</v>
      </c>
      <c r="BA768" s="161">
        <f t="shared" si="1373"/>
        <v>0</v>
      </c>
      <c r="BB768" s="161">
        <f t="shared" si="1373"/>
        <v>0</v>
      </c>
      <c r="BC768" s="161">
        <f t="shared" si="1373"/>
        <v>0</v>
      </c>
      <c r="BD768" s="161">
        <f t="shared" si="1373"/>
        <v>0</v>
      </c>
      <c r="BE768" s="161">
        <f t="shared" si="1373"/>
        <v>0</v>
      </c>
      <c r="BF768" s="161">
        <f t="shared" si="1373"/>
        <v>0</v>
      </c>
      <c r="BG768" s="161">
        <f t="shared" si="1373"/>
        <v>0</v>
      </c>
      <c r="BH768" s="161">
        <f t="shared" si="1373"/>
        <v>0</v>
      </c>
      <c r="BI768" s="161">
        <f t="shared" si="1373"/>
        <v>0</v>
      </c>
      <c r="BJ768" s="161">
        <f t="shared" si="1373"/>
        <v>0</v>
      </c>
      <c r="BK768" s="161">
        <f t="shared" si="1373"/>
        <v>0</v>
      </c>
      <c r="BL768" s="161">
        <f t="shared" si="1373"/>
        <v>0</v>
      </c>
      <c r="BM768" s="161">
        <f t="shared" si="1373"/>
        <v>0</v>
      </c>
      <c r="BN768" s="161">
        <f t="shared" si="1373"/>
        <v>0</v>
      </c>
      <c r="BO768" s="161">
        <f t="shared" si="1373"/>
        <v>0</v>
      </c>
      <c r="BP768" s="161">
        <f t="shared" si="1373"/>
        <v>0</v>
      </c>
      <c r="BQ768" s="161">
        <f t="shared" si="1373"/>
        <v>0</v>
      </c>
      <c r="BR768" s="161">
        <f t="shared" si="1373"/>
        <v>0</v>
      </c>
      <c r="BS768" s="161">
        <f t="shared" si="1373"/>
        <v>0</v>
      </c>
      <c r="BT768" s="161">
        <f t="shared" si="1373"/>
        <v>0</v>
      </c>
      <c r="BU768" s="161">
        <f t="shared" si="1373"/>
        <v>0</v>
      </c>
      <c r="BV768" s="161">
        <f t="shared" si="1373"/>
        <v>0</v>
      </c>
      <c r="BW768" s="161">
        <f t="shared" si="1373"/>
        <v>0</v>
      </c>
      <c r="BX768" s="161">
        <f t="shared" si="1373"/>
        <v>0</v>
      </c>
      <c r="BY768" s="161">
        <f t="shared" si="1373"/>
        <v>0</v>
      </c>
      <c r="BZ768" s="161">
        <f t="shared" si="1373"/>
        <v>0</v>
      </c>
      <c r="CA768" s="161">
        <f t="shared" ref="CA768:DF768" si="1374">CA769+CA764-CA765</f>
        <v>0</v>
      </c>
      <c r="CB768" s="161">
        <f t="shared" si="1374"/>
        <v>0</v>
      </c>
      <c r="CC768" s="161">
        <f t="shared" si="1374"/>
        <v>0</v>
      </c>
      <c r="CD768" s="161">
        <f t="shared" si="1374"/>
        <v>0</v>
      </c>
      <c r="CE768" s="161">
        <f t="shared" si="1374"/>
        <v>0</v>
      </c>
      <c r="CF768" s="161">
        <f t="shared" si="1374"/>
        <v>0</v>
      </c>
      <c r="CG768" s="161">
        <f t="shared" si="1374"/>
        <v>0</v>
      </c>
      <c r="CH768" s="161">
        <f t="shared" si="1374"/>
        <v>0</v>
      </c>
      <c r="CI768" s="161">
        <f t="shared" si="1374"/>
        <v>0</v>
      </c>
      <c r="CJ768" s="161">
        <f t="shared" si="1374"/>
        <v>0</v>
      </c>
      <c r="CK768" s="161">
        <f t="shared" si="1374"/>
        <v>0</v>
      </c>
      <c r="CL768" s="161">
        <f t="shared" si="1374"/>
        <v>0</v>
      </c>
      <c r="CM768" s="161">
        <f t="shared" si="1374"/>
        <v>0</v>
      </c>
      <c r="CN768" s="161">
        <f t="shared" si="1374"/>
        <v>0</v>
      </c>
      <c r="CO768" s="161">
        <f t="shared" si="1374"/>
        <v>0</v>
      </c>
      <c r="CP768" s="161">
        <f t="shared" si="1374"/>
        <v>0</v>
      </c>
      <c r="CQ768" s="161">
        <f t="shared" si="1374"/>
        <v>0</v>
      </c>
      <c r="CR768" s="161">
        <f t="shared" si="1374"/>
        <v>0</v>
      </c>
      <c r="CS768" s="161">
        <f t="shared" si="1374"/>
        <v>0</v>
      </c>
      <c r="CT768" s="161">
        <f t="shared" si="1374"/>
        <v>0</v>
      </c>
      <c r="CU768" s="161">
        <f t="shared" si="1374"/>
        <v>0</v>
      </c>
      <c r="CV768" s="161">
        <f t="shared" si="1374"/>
        <v>0</v>
      </c>
      <c r="CW768" s="161">
        <f t="shared" si="1374"/>
        <v>0</v>
      </c>
      <c r="CX768" s="161">
        <f t="shared" si="1374"/>
        <v>0</v>
      </c>
      <c r="CY768" s="161">
        <f t="shared" si="1374"/>
        <v>0</v>
      </c>
      <c r="CZ768" s="161">
        <f t="shared" si="1374"/>
        <v>0</v>
      </c>
      <c r="DA768" s="161">
        <f t="shared" si="1374"/>
        <v>0</v>
      </c>
      <c r="DB768" s="161">
        <f t="shared" si="1374"/>
        <v>0</v>
      </c>
      <c r="DC768" s="161">
        <f t="shared" si="1374"/>
        <v>0</v>
      </c>
      <c r="DD768" s="161">
        <f t="shared" si="1374"/>
        <v>0</v>
      </c>
      <c r="DE768" s="161">
        <f t="shared" si="1374"/>
        <v>0</v>
      </c>
      <c r="DF768" s="161">
        <f t="shared" si="1374"/>
        <v>0</v>
      </c>
      <c r="DG768" s="161">
        <f t="shared" ref="DG768:DV768" si="1375">DG769+DG764-DG765</f>
        <v>0</v>
      </c>
      <c r="DH768" s="161">
        <f t="shared" si="1375"/>
        <v>0</v>
      </c>
      <c r="DI768" s="161">
        <f t="shared" si="1375"/>
        <v>0</v>
      </c>
      <c r="DJ768" s="161">
        <f t="shared" si="1375"/>
        <v>0</v>
      </c>
      <c r="DK768" s="161">
        <f t="shared" si="1375"/>
        <v>0</v>
      </c>
      <c r="DL768" s="161">
        <f t="shared" si="1375"/>
        <v>0</v>
      </c>
      <c r="DM768" s="161">
        <f t="shared" si="1375"/>
        <v>0</v>
      </c>
      <c r="DN768" s="161">
        <f t="shared" si="1375"/>
        <v>0</v>
      </c>
      <c r="DO768" s="161">
        <f t="shared" si="1375"/>
        <v>0</v>
      </c>
      <c r="DP768" s="161">
        <f t="shared" si="1375"/>
        <v>0</v>
      </c>
      <c r="DQ768" s="161">
        <f t="shared" si="1375"/>
        <v>0</v>
      </c>
      <c r="DR768" s="161">
        <f t="shared" si="1375"/>
        <v>0</v>
      </c>
      <c r="DS768" s="161">
        <f t="shared" si="1375"/>
        <v>0</v>
      </c>
      <c r="DT768" s="161">
        <f t="shared" si="1375"/>
        <v>0</v>
      </c>
      <c r="DU768" s="161">
        <f t="shared" si="1375"/>
        <v>0</v>
      </c>
      <c r="DV768" s="161">
        <f t="shared" si="1375"/>
        <v>0</v>
      </c>
    </row>
    <row r="769" spans="1:128" hidden="1" outlineLevel="1" x14ac:dyDescent="0.2">
      <c r="A769" s="159" t="str">
        <f ca="1">Language!A$1083</f>
        <v>на начало периода (без учета изменения курса)</v>
      </c>
      <c r="C769" s="178" t="str">
        <f t="shared" ca="1" si="1353"/>
        <v>тыс. руб.</v>
      </c>
      <c r="D769" s="158">
        <v>1</v>
      </c>
      <c r="F769" s="6" t="s">
        <v>3170</v>
      </c>
      <c r="G769" s="161">
        <v>0</v>
      </c>
      <c r="H769" s="161">
        <f t="shared" ref="H769:DV769" si="1376">G768</f>
        <v>0</v>
      </c>
      <c r="I769" s="161">
        <f t="shared" si="1376"/>
        <v>0</v>
      </c>
      <c r="J769" s="161">
        <f t="shared" si="1376"/>
        <v>0</v>
      </c>
      <c r="K769" s="161">
        <f t="shared" si="1376"/>
        <v>0</v>
      </c>
      <c r="L769" s="161">
        <f t="shared" si="1376"/>
        <v>0</v>
      </c>
      <c r="M769" s="161">
        <f t="shared" si="1376"/>
        <v>0</v>
      </c>
      <c r="N769" s="161">
        <f t="shared" si="1376"/>
        <v>0</v>
      </c>
      <c r="O769" s="161">
        <f t="shared" si="1376"/>
        <v>0</v>
      </c>
      <c r="P769" s="161">
        <f t="shared" si="1376"/>
        <v>0</v>
      </c>
      <c r="Q769" s="161">
        <f t="shared" si="1376"/>
        <v>0</v>
      </c>
      <c r="R769" s="161">
        <f t="shared" si="1376"/>
        <v>0</v>
      </c>
      <c r="S769" s="161">
        <f t="shared" si="1376"/>
        <v>0</v>
      </c>
      <c r="T769" s="161">
        <f t="shared" si="1376"/>
        <v>0</v>
      </c>
      <c r="U769" s="161">
        <f t="shared" si="1376"/>
        <v>0</v>
      </c>
      <c r="V769" s="161">
        <f t="shared" si="1376"/>
        <v>0</v>
      </c>
      <c r="W769" s="161">
        <f t="shared" si="1376"/>
        <v>0</v>
      </c>
      <c r="X769" s="161">
        <f t="shared" si="1376"/>
        <v>0</v>
      </c>
      <c r="Y769" s="161">
        <f t="shared" si="1376"/>
        <v>0</v>
      </c>
      <c r="Z769" s="161">
        <f t="shared" si="1376"/>
        <v>0</v>
      </c>
      <c r="AA769" s="161">
        <f t="shared" si="1376"/>
        <v>0</v>
      </c>
      <c r="AB769" s="161">
        <f t="shared" si="1376"/>
        <v>0</v>
      </c>
      <c r="AC769" s="161">
        <f t="shared" si="1376"/>
        <v>0</v>
      </c>
      <c r="AD769" s="161">
        <f t="shared" si="1376"/>
        <v>0</v>
      </c>
      <c r="AE769" s="161">
        <f t="shared" si="1376"/>
        <v>0</v>
      </c>
      <c r="AF769" s="161">
        <f t="shared" si="1376"/>
        <v>0</v>
      </c>
      <c r="AG769" s="161">
        <f t="shared" si="1376"/>
        <v>0</v>
      </c>
      <c r="AH769" s="161">
        <f t="shared" si="1376"/>
        <v>0</v>
      </c>
      <c r="AI769" s="161">
        <f t="shared" si="1376"/>
        <v>0</v>
      </c>
      <c r="AJ769" s="161">
        <f t="shared" si="1376"/>
        <v>0</v>
      </c>
      <c r="AK769" s="161">
        <f t="shared" si="1376"/>
        <v>0</v>
      </c>
      <c r="AL769" s="161">
        <f t="shared" si="1376"/>
        <v>0</v>
      </c>
      <c r="AM769" s="161">
        <f t="shared" si="1376"/>
        <v>0</v>
      </c>
      <c r="AN769" s="161">
        <f t="shared" si="1376"/>
        <v>0</v>
      </c>
      <c r="AO769" s="161">
        <f t="shared" si="1376"/>
        <v>0</v>
      </c>
      <c r="AP769" s="161">
        <f t="shared" si="1376"/>
        <v>0</v>
      </c>
      <c r="AQ769" s="161">
        <f t="shared" si="1376"/>
        <v>0</v>
      </c>
      <c r="AR769" s="161">
        <f t="shared" si="1376"/>
        <v>0</v>
      </c>
      <c r="AS769" s="161">
        <f t="shared" si="1376"/>
        <v>0</v>
      </c>
      <c r="AT769" s="161">
        <f t="shared" si="1376"/>
        <v>0</v>
      </c>
      <c r="AU769" s="161">
        <f t="shared" si="1376"/>
        <v>0</v>
      </c>
      <c r="AV769" s="161">
        <f t="shared" si="1376"/>
        <v>0</v>
      </c>
      <c r="AW769" s="161">
        <f t="shared" si="1376"/>
        <v>0</v>
      </c>
      <c r="AX769" s="161">
        <f t="shared" si="1376"/>
        <v>0</v>
      </c>
      <c r="AY769" s="161">
        <f t="shared" si="1376"/>
        <v>0</v>
      </c>
      <c r="AZ769" s="161">
        <f t="shared" si="1376"/>
        <v>0</v>
      </c>
      <c r="BA769" s="161">
        <f t="shared" si="1376"/>
        <v>0</v>
      </c>
      <c r="BB769" s="161">
        <f t="shared" si="1376"/>
        <v>0</v>
      </c>
      <c r="BC769" s="161">
        <f t="shared" si="1376"/>
        <v>0</v>
      </c>
      <c r="BD769" s="161">
        <f t="shared" si="1376"/>
        <v>0</v>
      </c>
      <c r="BE769" s="161">
        <f t="shared" si="1376"/>
        <v>0</v>
      </c>
      <c r="BF769" s="161">
        <f t="shared" si="1376"/>
        <v>0</v>
      </c>
      <c r="BG769" s="161">
        <f t="shared" si="1376"/>
        <v>0</v>
      </c>
      <c r="BH769" s="161">
        <f t="shared" si="1376"/>
        <v>0</v>
      </c>
      <c r="BI769" s="161">
        <f t="shared" si="1376"/>
        <v>0</v>
      </c>
      <c r="BJ769" s="161">
        <f t="shared" si="1376"/>
        <v>0</v>
      </c>
      <c r="BK769" s="161">
        <f t="shared" si="1376"/>
        <v>0</v>
      </c>
      <c r="BL769" s="161">
        <f t="shared" si="1376"/>
        <v>0</v>
      </c>
      <c r="BM769" s="161">
        <f t="shared" si="1376"/>
        <v>0</v>
      </c>
      <c r="BN769" s="161">
        <f t="shared" si="1376"/>
        <v>0</v>
      </c>
      <c r="BO769" s="161">
        <f t="shared" si="1376"/>
        <v>0</v>
      </c>
      <c r="BP769" s="161">
        <f t="shared" si="1376"/>
        <v>0</v>
      </c>
      <c r="BQ769" s="161">
        <f t="shared" si="1376"/>
        <v>0</v>
      </c>
      <c r="BR769" s="161">
        <f t="shared" si="1376"/>
        <v>0</v>
      </c>
      <c r="BS769" s="161">
        <f t="shared" si="1376"/>
        <v>0</v>
      </c>
      <c r="BT769" s="161">
        <f t="shared" si="1376"/>
        <v>0</v>
      </c>
      <c r="BU769" s="161">
        <f t="shared" si="1376"/>
        <v>0</v>
      </c>
      <c r="BV769" s="161">
        <f t="shared" si="1376"/>
        <v>0</v>
      </c>
      <c r="BW769" s="161">
        <f t="shared" si="1376"/>
        <v>0</v>
      </c>
      <c r="BX769" s="161">
        <f t="shared" si="1376"/>
        <v>0</v>
      </c>
      <c r="BY769" s="161">
        <f t="shared" si="1376"/>
        <v>0</v>
      </c>
      <c r="BZ769" s="161">
        <f t="shared" si="1376"/>
        <v>0</v>
      </c>
      <c r="CA769" s="161">
        <f t="shared" si="1376"/>
        <v>0</v>
      </c>
      <c r="CB769" s="161">
        <f t="shared" si="1376"/>
        <v>0</v>
      </c>
      <c r="CC769" s="161">
        <f t="shared" si="1376"/>
        <v>0</v>
      </c>
      <c r="CD769" s="161">
        <f t="shared" si="1376"/>
        <v>0</v>
      </c>
      <c r="CE769" s="161">
        <f t="shared" si="1376"/>
        <v>0</v>
      </c>
      <c r="CF769" s="161">
        <f t="shared" si="1376"/>
        <v>0</v>
      </c>
      <c r="CG769" s="161">
        <f t="shared" si="1376"/>
        <v>0</v>
      </c>
      <c r="CH769" s="161">
        <f t="shared" si="1376"/>
        <v>0</v>
      </c>
      <c r="CI769" s="161">
        <f t="shared" si="1376"/>
        <v>0</v>
      </c>
      <c r="CJ769" s="161">
        <f t="shared" si="1376"/>
        <v>0</v>
      </c>
      <c r="CK769" s="161">
        <f t="shared" si="1376"/>
        <v>0</v>
      </c>
      <c r="CL769" s="161">
        <f t="shared" si="1376"/>
        <v>0</v>
      </c>
      <c r="CM769" s="161">
        <f t="shared" si="1376"/>
        <v>0</v>
      </c>
      <c r="CN769" s="161">
        <f t="shared" si="1376"/>
        <v>0</v>
      </c>
      <c r="CO769" s="161">
        <f t="shared" si="1376"/>
        <v>0</v>
      </c>
      <c r="CP769" s="161">
        <f t="shared" si="1376"/>
        <v>0</v>
      </c>
      <c r="CQ769" s="161">
        <f t="shared" si="1376"/>
        <v>0</v>
      </c>
      <c r="CR769" s="161">
        <f t="shared" si="1376"/>
        <v>0</v>
      </c>
      <c r="CS769" s="161">
        <f t="shared" si="1376"/>
        <v>0</v>
      </c>
      <c r="CT769" s="161">
        <f t="shared" si="1376"/>
        <v>0</v>
      </c>
      <c r="CU769" s="161">
        <f t="shared" si="1376"/>
        <v>0</v>
      </c>
      <c r="CV769" s="161">
        <f t="shared" si="1376"/>
        <v>0</v>
      </c>
      <c r="CW769" s="161">
        <f t="shared" si="1376"/>
        <v>0</v>
      </c>
      <c r="CX769" s="161">
        <f t="shared" si="1376"/>
        <v>0</v>
      </c>
      <c r="CY769" s="161">
        <f t="shared" si="1376"/>
        <v>0</v>
      </c>
      <c r="CZ769" s="161">
        <f t="shared" si="1376"/>
        <v>0</v>
      </c>
      <c r="DA769" s="161">
        <f t="shared" si="1376"/>
        <v>0</v>
      </c>
      <c r="DB769" s="161">
        <f t="shared" si="1376"/>
        <v>0</v>
      </c>
      <c r="DC769" s="161">
        <f t="shared" si="1376"/>
        <v>0</v>
      </c>
      <c r="DD769" s="161">
        <f t="shared" si="1376"/>
        <v>0</v>
      </c>
      <c r="DE769" s="161">
        <f t="shared" si="1376"/>
        <v>0</v>
      </c>
      <c r="DF769" s="161">
        <f t="shared" si="1376"/>
        <v>0</v>
      </c>
      <c r="DG769" s="161">
        <f t="shared" si="1376"/>
        <v>0</v>
      </c>
      <c r="DH769" s="161">
        <f t="shared" si="1376"/>
        <v>0</v>
      </c>
      <c r="DI769" s="161">
        <f t="shared" si="1376"/>
        <v>0</v>
      </c>
      <c r="DJ769" s="161">
        <f t="shared" si="1376"/>
        <v>0</v>
      </c>
      <c r="DK769" s="161">
        <f t="shared" si="1376"/>
        <v>0</v>
      </c>
      <c r="DL769" s="161">
        <f t="shared" si="1376"/>
        <v>0</v>
      </c>
      <c r="DM769" s="161">
        <f t="shared" si="1376"/>
        <v>0</v>
      </c>
      <c r="DN769" s="161">
        <f t="shared" si="1376"/>
        <v>0</v>
      </c>
      <c r="DO769" s="161">
        <f t="shared" si="1376"/>
        <v>0</v>
      </c>
      <c r="DP769" s="161">
        <f t="shared" si="1376"/>
        <v>0</v>
      </c>
      <c r="DQ769" s="161">
        <f t="shared" si="1376"/>
        <v>0</v>
      </c>
      <c r="DR769" s="161">
        <f t="shared" si="1376"/>
        <v>0</v>
      </c>
      <c r="DS769" s="161">
        <f t="shared" si="1376"/>
        <v>0</v>
      </c>
      <c r="DT769" s="161">
        <f t="shared" si="1376"/>
        <v>0</v>
      </c>
      <c r="DU769" s="161">
        <f t="shared" si="1376"/>
        <v>0</v>
      </c>
      <c r="DV769" s="161">
        <f t="shared" si="1376"/>
        <v>0</v>
      </c>
    </row>
    <row r="770" spans="1:128" hidden="1" outlineLevel="1" x14ac:dyDescent="0.2">
      <c r="A770" s="159" t="str">
        <f ca="1">Language!A$1084</f>
        <v>прибыль (убыток) от курсовой разницы</v>
      </c>
      <c r="C770" s="178" t="str">
        <f t="shared" ca="1" si="1353"/>
        <v>тыс. руб.</v>
      </c>
      <c r="D770" s="158">
        <v>1</v>
      </c>
      <c r="F770" s="6" t="s">
        <v>3082</v>
      </c>
      <c r="G770" s="161">
        <f>G767-G768</f>
        <v>0</v>
      </c>
      <c r="H770" s="161">
        <f>(H767-H768)-(G767-G768)</f>
        <v>0</v>
      </c>
      <c r="I770" s="161">
        <f t="shared" ref="I770:DV770" si="1377">(I767-I768)-(H767-H768)</f>
        <v>0</v>
      </c>
      <c r="J770" s="161">
        <f t="shared" si="1377"/>
        <v>0</v>
      </c>
      <c r="K770" s="161">
        <f t="shared" si="1377"/>
        <v>0</v>
      </c>
      <c r="L770" s="161">
        <f t="shared" si="1377"/>
        <v>0</v>
      </c>
      <c r="M770" s="161">
        <f t="shared" si="1377"/>
        <v>0</v>
      </c>
      <c r="N770" s="161">
        <f t="shared" si="1377"/>
        <v>0</v>
      </c>
      <c r="O770" s="161">
        <f t="shared" si="1377"/>
        <v>0</v>
      </c>
      <c r="P770" s="161">
        <f t="shared" si="1377"/>
        <v>0</v>
      </c>
      <c r="Q770" s="161">
        <f t="shared" si="1377"/>
        <v>0</v>
      </c>
      <c r="R770" s="161">
        <f t="shared" si="1377"/>
        <v>0</v>
      </c>
      <c r="S770" s="161">
        <f t="shared" si="1377"/>
        <v>0</v>
      </c>
      <c r="T770" s="161">
        <f t="shared" si="1377"/>
        <v>0</v>
      </c>
      <c r="U770" s="161">
        <f t="shared" si="1377"/>
        <v>0</v>
      </c>
      <c r="V770" s="161">
        <f t="shared" si="1377"/>
        <v>0</v>
      </c>
      <c r="W770" s="161">
        <f t="shared" si="1377"/>
        <v>0</v>
      </c>
      <c r="X770" s="161">
        <f t="shared" si="1377"/>
        <v>0</v>
      </c>
      <c r="Y770" s="161">
        <f t="shared" si="1377"/>
        <v>0</v>
      </c>
      <c r="Z770" s="161">
        <f t="shared" si="1377"/>
        <v>0</v>
      </c>
      <c r="AA770" s="161">
        <f t="shared" si="1377"/>
        <v>0</v>
      </c>
      <c r="AB770" s="161">
        <f t="shared" si="1377"/>
        <v>0</v>
      </c>
      <c r="AC770" s="161">
        <f t="shared" si="1377"/>
        <v>0</v>
      </c>
      <c r="AD770" s="161">
        <f t="shared" si="1377"/>
        <v>0</v>
      </c>
      <c r="AE770" s="161">
        <f t="shared" si="1377"/>
        <v>0</v>
      </c>
      <c r="AF770" s="161">
        <f t="shared" si="1377"/>
        <v>0</v>
      </c>
      <c r="AG770" s="161">
        <f t="shared" si="1377"/>
        <v>0</v>
      </c>
      <c r="AH770" s="161">
        <f t="shared" si="1377"/>
        <v>0</v>
      </c>
      <c r="AI770" s="161">
        <f t="shared" si="1377"/>
        <v>0</v>
      </c>
      <c r="AJ770" s="161">
        <f t="shared" si="1377"/>
        <v>0</v>
      </c>
      <c r="AK770" s="161">
        <f t="shared" si="1377"/>
        <v>0</v>
      </c>
      <c r="AL770" s="161">
        <f t="shared" si="1377"/>
        <v>0</v>
      </c>
      <c r="AM770" s="161">
        <f t="shared" si="1377"/>
        <v>0</v>
      </c>
      <c r="AN770" s="161">
        <f t="shared" si="1377"/>
        <v>0</v>
      </c>
      <c r="AO770" s="161">
        <f t="shared" si="1377"/>
        <v>0</v>
      </c>
      <c r="AP770" s="161">
        <f t="shared" si="1377"/>
        <v>0</v>
      </c>
      <c r="AQ770" s="161">
        <f t="shared" si="1377"/>
        <v>0</v>
      </c>
      <c r="AR770" s="161">
        <f t="shared" si="1377"/>
        <v>0</v>
      </c>
      <c r="AS770" s="161">
        <f t="shared" si="1377"/>
        <v>0</v>
      </c>
      <c r="AT770" s="161">
        <f t="shared" si="1377"/>
        <v>0</v>
      </c>
      <c r="AU770" s="161">
        <f t="shared" si="1377"/>
        <v>0</v>
      </c>
      <c r="AV770" s="161">
        <f t="shared" si="1377"/>
        <v>0</v>
      </c>
      <c r="AW770" s="161">
        <f t="shared" si="1377"/>
        <v>0</v>
      </c>
      <c r="AX770" s="161">
        <f t="shared" si="1377"/>
        <v>0</v>
      </c>
      <c r="AY770" s="161">
        <f t="shared" si="1377"/>
        <v>0</v>
      </c>
      <c r="AZ770" s="161">
        <f t="shared" si="1377"/>
        <v>0</v>
      </c>
      <c r="BA770" s="161">
        <f t="shared" si="1377"/>
        <v>0</v>
      </c>
      <c r="BB770" s="161">
        <f t="shared" si="1377"/>
        <v>0</v>
      </c>
      <c r="BC770" s="161">
        <f t="shared" si="1377"/>
        <v>0</v>
      </c>
      <c r="BD770" s="161">
        <f t="shared" si="1377"/>
        <v>0</v>
      </c>
      <c r="BE770" s="161">
        <f t="shared" si="1377"/>
        <v>0</v>
      </c>
      <c r="BF770" s="161">
        <f t="shared" si="1377"/>
        <v>0</v>
      </c>
      <c r="BG770" s="161">
        <f t="shared" si="1377"/>
        <v>0</v>
      </c>
      <c r="BH770" s="161">
        <f t="shared" si="1377"/>
        <v>0</v>
      </c>
      <c r="BI770" s="161">
        <f t="shared" si="1377"/>
        <v>0</v>
      </c>
      <c r="BJ770" s="161">
        <f t="shared" si="1377"/>
        <v>0</v>
      </c>
      <c r="BK770" s="161">
        <f t="shared" si="1377"/>
        <v>0</v>
      </c>
      <c r="BL770" s="161">
        <f t="shared" si="1377"/>
        <v>0</v>
      </c>
      <c r="BM770" s="161">
        <f t="shared" si="1377"/>
        <v>0</v>
      </c>
      <c r="BN770" s="161">
        <f t="shared" si="1377"/>
        <v>0</v>
      </c>
      <c r="BO770" s="161">
        <f t="shared" si="1377"/>
        <v>0</v>
      </c>
      <c r="BP770" s="161">
        <f t="shared" si="1377"/>
        <v>0</v>
      </c>
      <c r="BQ770" s="161">
        <f t="shared" si="1377"/>
        <v>0</v>
      </c>
      <c r="BR770" s="161">
        <f t="shared" si="1377"/>
        <v>0</v>
      </c>
      <c r="BS770" s="161">
        <f t="shared" si="1377"/>
        <v>0</v>
      </c>
      <c r="BT770" s="161">
        <f t="shared" si="1377"/>
        <v>0</v>
      </c>
      <c r="BU770" s="161">
        <f t="shared" si="1377"/>
        <v>0</v>
      </c>
      <c r="BV770" s="161">
        <f t="shared" si="1377"/>
        <v>0</v>
      </c>
      <c r="BW770" s="161">
        <f t="shared" si="1377"/>
        <v>0</v>
      </c>
      <c r="BX770" s="161">
        <f t="shared" si="1377"/>
        <v>0</v>
      </c>
      <c r="BY770" s="161">
        <f t="shared" si="1377"/>
        <v>0</v>
      </c>
      <c r="BZ770" s="161">
        <f t="shared" si="1377"/>
        <v>0</v>
      </c>
      <c r="CA770" s="161">
        <f t="shared" si="1377"/>
        <v>0</v>
      </c>
      <c r="CB770" s="161">
        <f t="shared" si="1377"/>
        <v>0</v>
      </c>
      <c r="CC770" s="161">
        <f t="shared" si="1377"/>
        <v>0</v>
      </c>
      <c r="CD770" s="161">
        <f t="shared" si="1377"/>
        <v>0</v>
      </c>
      <c r="CE770" s="161">
        <f t="shared" si="1377"/>
        <v>0</v>
      </c>
      <c r="CF770" s="161">
        <f t="shared" si="1377"/>
        <v>0</v>
      </c>
      <c r="CG770" s="161">
        <f t="shared" si="1377"/>
        <v>0</v>
      </c>
      <c r="CH770" s="161">
        <f t="shared" si="1377"/>
        <v>0</v>
      </c>
      <c r="CI770" s="161">
        <f t="shared" si="1377"/>
        <v>0</v>
      </c>
      <c r="CJ770" s="161">
        <f t="shared" si="1377"/>
        <v>0</v>
      </c>
      <c r="CK770" s="161">
        <f t="shared" si="1377"/>
        <v>0</v>
      </c>
      <c r="CL770" s="161">
        <f t="shared" si="1377"/>
        <v>0</v>
      </c>
      <c r="CM770" s="161">
        <f t="shared" si="1377"/>
        <v>0</v>
      </c>
      <c r="CN770" s="161">
        <f t="shared" si="1377"/>
        <v>0</v>
      </c>
      <c r="CO770" s="161">
        <f t="shared" si="1377"/>
        <v>0</v>
      </c>
      <c r="CP770" s="161">
        <f t="shared" si="1377"/>
        <v>0</v>
      </c>
      <c r="CQ770" s="161">
        <f t="shared" si="1377"/>
        <v>0</v>
      </c>
      <c r="CR770" s="161">
        <f t="shared" si="1377"/>
        <v>0</v>
      </c>
      <c r="CS770" s="161">
        <f t="shared" si="1377"/>
        <v>0</v>
      </c>
      <c r="CT770" s="161">
        <f t="shared" si="1377"/>
        <v>0</v>
      </c>
      <c r="CU770" s="161">
        <f t="shared" si="1377"/>
        <v>0</v>
      </c>
      <c r="CV770" s="161">
        <f t="shared" si="1377"/>
        <v>0</v>
      </c>
      <c r="CW770" s="161">
        <f t="shared" si="1377"/>
        <v>0</v>
      </c>
      <c r="CX770" s="161">
        <f t="shared" si="1377"/>
        <v>0</v>
      </c>
      <c r="CY770" s="161">
        <f t="shared" si="1377"/>
        <v>0</v>
      </c>
      <c r="CZ770" s="161">
        <f t="shared" si="1377"/>
        <v>0</v>
      </c>
      <c r="DA770" s="161">
        <f t="shared" si="1377"/>
        <v>0</v>
      </c>
      <c r="DB770" s="161">
        <f t="shared" si="1377"/>
        <v>0</v>
      </c>
      <c r="DC770" s="161">
        <f t="shared" si="1377"/>
        <v>0</v>
      </c>
      <c r="DD770" s="161">
        <f t="shared" si="1377"/>
        <v>0</v>
      </c>
      <c r="DE770" s="161">
        <f t="shared" si="1377"/>
        <v>0</v>
      </c>
      <c r="DF770" s="161">
        <f t="shared" si="1377"/>
        <v>0</v>
      </c>
      <c r="DG770" s="161">
        <f t="shared" si="1377"/>
        <v>0</v>
      </c>
      <c r="DH770" s="161">
        <f t="shared" si="1377"/>
        <v>0</v>
      </c>
      <c r="DI770" s="161">
        <f t="shared" si="1377"/>
        <v>0</v>
      </c>
      <c r="DJ770" s="161">
        <f t="shared" si="1377"/>
        <v>0</v>
      </c>
      <c r="DK770" s="161">
        <f t="shared" si="1377"/>
        <v>0</v>
      </c>
      <c r="DL770" s="161">
        <f t="shared" si="1377"/>
        <v>0</v>
      </c>
      <c r="DM770" s="161">
        <f t="shared" si="1377"/>
        <v>0</v>
      </c>
      <c r="DN770" s="161">
        <f t="shared" si="1377"/>
        <v>0</v>
      </c>
      <c r="DO770" s="161">
        <f t="shared" si="1377"/>
        <v>0</v>
      </c>
      <c r="DP770" s="161">
        <f t="shared" si="1377"/>
        <v>0</v>
      </c>
      <c r="DQ770" s="161">
        <f t="shared" si="1377"/>
        <v>0</v>
      </c>
      <c r="DR770" s="161">
        <f t="shared" si="1377"/>
        <v>0</v>
      </c>
      <c r="DS770" s="161">
        <f t="shared" si="1377"/>
        <v>0</v>
      </c>
      <c r="DT770" s="161">
        <f t="shared" si="1377"/>
        <v>0</v>
      </c>
      <c r="DU770" s="161">
        <f t="shared" si="1377"/>
        <v>0</v>
      </c>
      <c r="DV770" s="161">
        <f t="shared" si="1377"/>
        <v>0</v>
      </c>
      <c r="DX770" s="162">
        <f>SUM(G770:DW770)</f>
        <v>0</v>
      </c>
    </row>
    <row r="771" spans="1:128" x14ac:dyDescent="0.2">
      <c r="A771" s="180"/>
      <c r="B771" s="180"/>
      <c r="C771" s="180"/>
      <c r="D771" s="181"/>
      <c r="E771" s="181" t="s">
        <v>720</v>
      </c>
      <c r="F771" s="14" t="s">
        <v>2961</v>
      </c>
      <c r="G771" s="180"/>
      <c r="H771" s="180"/>
      <c r="I771" s="180"/>
      <c r="J771" s="180"/>
      <c r="K771" s="180"/>
      <c r="L771" s="180"/>
      <c r="M771" s="180"/>
      <c r="N771" s="180"/>
      <c r="O771" s="180"/>
      <c r="P771" s="180"/>
      <c r="Q771" s="180"/>
      <c r="R771" s="180"/>
      <c r="S771" s="180"/>
      <c r="T771" s="180"/>
      <c r="U771" s="180"/>
      <c r="V771" s="180"/>
      <c r="W771" s="180"/>
      <c r="X771" s="180"/>
      <c r="Y771" s="180"/>
      <c r="Z771" s="180"/>
      <c r="AA771" s="180"/>
      <c r="AB771" s="180"/>
      <c r="AC771" s="180"/>
      <c r="AD771" s="180"/>
      <c r="AE771" s="180"/>
      <c r="AF771" s="180"/>
      <c r="AG771" s="180"/>
      <c r="AH771" s="180"/>
      <c r="AI771" s="180"/>
      <c r="AJ771" s="180"/>
      <c r="AK771" s="180"/>
      <c r="AL771" s="180"/>
      <c r="AM771" s="180"/>
      <c r="AN771" s="180"/>
      <c r="AO771" s="180"/>
      <c r="AP771" s="180"/>
      <c r="AQ771" s="180"/>
      <c r="AR771" s="180"/>
      <c r="AS771" s="180"/>
      <c r="AT771" s="180"/>
      <c r="AU771" s="180"/>
      <c r="AV771" s="180"/>
      <c r="AW771" s="180"/>
      <c r="AX771" s="180"/>
      <c r="AY771" s="180"/>
      <c r="AZ771" s="180"/>
      <c r="BA771" s="180"/>
      <c r="BB771" s="180"/>
      <c r="BC771" s="180"/>
      <c r="BD771" s="180"/>
      <c r="BE771" s="180"/>
      <c r="BF771" s="180"/>
      <c r="BG771" s="180"/>
      <c r="BH771" s="180"/>
      <c r="BI771" s="180"/>
      <c r="BJ771" s="180"/>
      <c r="BK771" s="180"/>
      <c r="BL771" s="180"/>
      <c r="BM771" s="180"/>
      <c r="BN771" s="180"/>
      <c r="BO771" s="180"/>
      <c r="BP771" s="180"/>
      <c r="BQ771" s="180"/>
      <c r="BR771" s="180"/>
      <c r="BS771" s="180"/>
      <c r="BT771" s="180"/>
      <c r="BU771" s="180"/>
      <c r="BV771" s="180"/>
      <c r="BW771" s="180"/>
      <c r="BX771" s="180"/>
      <c r="BY771" s="180"/>
      <c r="BZ771" s="180"/>
      <c r="CA771" s="180"/>
      <c r="CB771" s="180"/>
      <c r="CC771" s="180"/>
      <c r="CD771" s="180"/>
      <c r="CE771" s="180"/>
      <c r="CF771" s="180"/>
      <c r="CG771" s="180"/>
      <c r="CH771" s="180"/>
      <c r="CI771" s="180"/>
      <c r="CJ771" s="180"/>
      <c r="CK771" s="180"/>
      <c r="CL771" s="180"/>
      <c r="CM771" s="180"/>
      <c r="CN771" s="180"/>
      <c r="CO771" s="180"/>
      <c r="CP771" s="180"/>
      <c r="CQ771" s="180"/>
      <c r="CR771" s="180"/>
      <c r="CS771" s="180"/>
      <c r="CT771" s="180"/>
      <c r="CU771" s="180"/>
      <c r="CV771" s="180"/>
      <c r="CW771" s="180"/>
      <c r="CX771" s="180"/>
      <c r="CY771" s="180"/>
      <c r="CZ771" s="180"/>
      <c r="DA771" s="180"/>
      <c r="DB771" s="180"/>
      <c r="DC771" s="180"/>
      <c r="DD771" s="180"/>
      <c r="DE771" s="180"/>
      <c r="DF771" s="180"/>
      <c r="DG771" s="180"/>
      <c r="DH771" s="180"/>
      <c r="DI771" s="180"/>
      <c r="DJ771" s="180"/>
      <c r="DK771" s="180"/>
      <c r="DL771" s="180"/>
      <c r="DM771" s="180"/>
      <c r="DN771" s="180"/>
      <c r="DO771" s="180"/>
      <c r="DP771" s="180"/>
      <c r="DQ771" s="180"/>
      <c r="DR771" s="180"/>
      <c r="DS771" s="180"/>
      <c r="DT771" s="180"/>
      <c r="DU771" s="180"/>
      <c r="DV771" s="180"/>
      <c r="DW771" s="180"/>
      <c r="DX771" s="188"/>
    </row>
    <row r="774" spans="1:128" s="152" customFormat="1" ht="25.5" customHeight="1" thickBot="1" x14ac:dyDescent="0.25">
      <c r="A774" s="274" t="str">
        <f ca="1">Language!A$1512</f>
        <v>ПРЕДОСТАВЛЕННЫЕ ЗАЙМЫ</v>
      </c>
      <c r="B774" s="275"/>
      <c r="C774" s="276"/>
      <c r="D774" s="277"/>
      <c r="E774" s="277" t="s">
        <v>2813</v>
      </c>
      <c r="F774" s="271" t="s">
        <v>3242</v>
      </c>
      <c r="G774" s="278" t="str">
        <f ca="1">Параметры!G$40</f>
        <v>авг.22</v>
      </c>
      <c r="H774" s="278" t="str">
        <f ca="1">Параметры!H$40</f>
        <v>сен.22</v>
      </c>
      <c r="I774" s="278" t="str">
        <f ca="1">Параметры!I$40</f>
        <v>окт.22</v>
      </c>
      <c r="J774" s="278" t="str">
        <f ca="1">Параметры!J$40</f>
        <v>ноя.22</v>
      </c>
      <c r="K774" s="278" t="str">
        <f ca="1">Параметры!K$40</f>
        <v>дек.22</v>
      </c>
      <c r="L774" s="278" t="str">
        <f ca="1">Параметры!L$40</f>
        <v>янв.23</v>
      </c>
      <c r="M774" s="278" t="str">
        <f ca="1">Параметры!M$40</f>
        <v>фев.23</v>
      </c>
      <c r="N774" s="278" t="str">
        <f ca="1">Параметры!N$40</f>
        <v>мар.23</v>
      </c>
      <c r="O774" s="278" t="str">
        <f ca="1">Параметры!O$40</f>
        <v>апр.23</v>
      </c>
      <c r="P774" s="278" t="str">
        <f ca="1">Параметры!P$40</f>
        <v>май.23</v>
      </c>
      <c r="Q774" s="278" t="str">
        <f ca="1">Параметры!Q$40</f>
        <v>июн.23</v>
      </c>
      <c r="R774" s="278" t="str">
        <f ca="1">Параметры!R$40</f>
        <v>июл.23</v>
      </c>
      <c r="S774" s="278" t="str">
        <f ca="1">Параметры!S$40</f>
        <v>авг.23</v>
      </c>
      <c r="T774" s="278" t="str">
        <f ca="1">Параметры!T$40</f>
        <v>сен.23</v>
      </c>
      <c r="U774" s="278" t="str">
        <f ca="1">Параметры!U$40</f>
        <v>окт.23</v>
      </c>
      <c r="V774" s="278" t="str">
        <f ca="1">Параметры!V$40</f>
        <v>ноя.23</v>
      </c>
      <c r="W774" s="278" t="str">
        <f ca="1">Параметры!W$40</f>
        <v>дек.23</v>
      </c>
      <c r="X774" s="278" t="str">
        <f ca="1">Параметры!X$40</f>
        <v>янв.24</v>
      </c>
      <c r="Y774" s="278" t="str">
        <f ca="1">Параметры!Y$40</f>
        <v>фев.24</v>
      </c>
      <c r="Z774" s="278" t="str">
        <f ca="1">Параметры!Z$40</f>
        <v>мар.24</v>
      </c>
      <c r="AA774" s="278" t="str">
        <f ca="1">Параметры!AA$40</f>
        <v>апр.24</v>
      </c>
      <c r="AB774" s="278" t="str">
        <f ca="1">Параметры!AB$40</f>
        <v>май.24</v>
      </c>
      <c r="AC774" s="278" t="str">
        <f ca="1">Параметры!AC$40</f>
        <v>июн.24</v>
      </c>
      <c r="AD774" s="278" t="str">
        <f ca="1">Параметры!AD$40</f>
        <v>июл.24</v>
      </c>
      <c r="AE774" s="278" t="str">
        <f ca="1">Параметры!AE$40</f>
        <v>авг.24</v>
      </c>
      <c r="AF774" s="278" t="str">
        <f ca="1">Параметры!AF$40</f>
        <v>сен.24</v>
      </c>
      <c r="AG774" s="278" t="str">
        <f ca="1">Параметры!AG$40</f>
        <v>окт.24</v>
      </c>
      <c r="AH774" s="278" t="str">
        <f ca="1">Параметры!AH$40</f>
        <v>ноя.24</v>
      </c>
      <c r="AI774" s="278" t="str">
        <f ca="1">Параметры!AI$40</f>
        <v>дек.24</v>
      </c>
      <c r="AJ774" s="278" t="str">
        <f ca="1">Параметры!AJ$40</f>
        <v>янв.25</v>
      </c>
      <c r="AK774" s="278" t="str">
        <f ca="1">Параметры!AK$40</f>
        <v>фев.25</v>
      </c>
      <c r="AL774" s="278" t="str">
        <f ca="1">Параметры!AL$40</f>
        <v>мар.25</v>
      </c>
      <c r="AM774" s="278" t="str">
        <f ca="1">Параметры!AM$40</f>
        <v>апр.25</v>
      </c>
      <c r="AN774" s="278" t="str">
        <f ca="1">Параметры!AN$40</f>
        <v>май.25</v>
      </c>
      <c r="AO774" s="278" t="str">
        <f ca="1">Параметры!AO$40</f>
        <v>июн.25</v>
      </c>
      <c r="AP774" s="278" t="str">
        <f ca="1">Параметры!AP$40</f>
        <v>июл.25</v>
      </c>
      <c r="AQ774" s="278" t="str">
        <f ca="1">Параметры!AQ$40</f>
        <v>авг.25</v>
      </c>
      <c r="AR774" s="278" t="str">
        <f ca="1">Параметры!AR$40</f>
        <v>сен.25</v>
      </c>
      <c r="AS774" s="278" t="str">
        <f ca="1">Параметры!AS$40</f>
        <v>окт.25</v>
      </c>
      <c r="AT774" s="278" t="str">
        <f ca="1">Параметры!AT$40</f>
        <v>ноя.25</v>
      </c>
      <c r="AU774" s="278" t="str">
        <f ca="1">Параметры!AU$40</f>
        <v>дек.25</v>
      </c>
      <c r="AV774" s="278" t="str">
        <f ca="1">Параметры!AV$40</f>
        <v>янв.26</v>
      </c>
      <c r="AW774" s="278" t="str">
        <f ca="1">Параметры!AW$40</f>
        <v>фев.26</v>
      </c>
      <c r="AX774" s="278" t="str">
        <f ca="1">Параметры!AX$40</f>
        <v>мар.26</v>
      </c>
      <c r="AY774" s="278" t="str">
        <f ca="1">Параметры!AY$40</f>
        <v>апр.26</v>
      </c>
      <c r="AZ774" s="278" t="str">
        <f ca="1">Параметры!AZ$40</f>
        <v>май.26</v>
      </c>
      <c r="BA774" s="278" t="str">
        <f ca="1">Параметры!BA$40</f>
        <v>июн.26</v>
      </c>
      <c r="BB774" s="278" t="str">
        <f ca="1">Параметры!BB$40</f>
        <v>июл.26</v>
      </c>
      <c r="BC774" s="278" t="str">
        <f ca="1">Параметры!BC$40</f>
        <v>авг.26</v>
      </c>
      <c r="BD774" s="278" t="str">
        <f ca="1">Параметры!BD$40</f>
        <v>сен.26</v>
      </c>
      <c r="BE774" s="278" t="str">
        <f ca="1">Параметры!BE$40</f>
        <v>окт.26</v>
      </c>
      <c r="BF774" s="278" t="str">
        <f ca="1">Параметры!BF$40</f>
        <v>ноя.26</v>
      </c>
      <c r="BG774" s="278" t="str">
        <f ca="1">Параметры!BG$40</f>
        <v>дек.26</v>
      </c>
      <c r="BH774" s="278" t="str">
        <f ca="1">Параметры!BH$40</f>
        <v>янв.27</v>
      </c>
      <c r="BI774" s="278" t="str">
        <f ca="1">Параметры!BI$40</f>
        <v>фев.27</v>
      </c>
      <c r="BJ774" s="278" t="str">
        <f ca="1">Параметры!BJ$40</f>
        <v>мар.27</v>
      </c>
      <c r="BK774" s="278" t="str">
        <f ca="1">Параметры!BK$40</f>
        <v>апр.27</v>
      </c>
      <c r="BL774" s="278" t="str">
        <f ca="1">Параметры!BL$40</f>
        <v>май.27</v>
      </c>
      <c r="BM774" s="278" t="str">
        <f ca="1">Параметры!BM$40</f>
        <v>июн.27</v>
      </c>
      <c r="BN774" s="278" t="str">
        <f ca="1">Параметры!BN$40</f>
        <v>июл.27</v>
      </c>
      <c r="BO774" s="278" t="str">
        <f ca="1">Параметры!BO$40</f>
        <v>авг.27</v>
      </c>
      <c r="BP774" s="278" t="str">
        <f ca="1">Параметры!BP$40</f>
        <v>сен.27</v>
      </c>
      <c r="BQ774" s="278" t="str">
        <f ca="1">Параметры!BQ$40</f>
        <v>окт.27</v>
      </c>
      <c r="BR774" s="278" t="str">
        <f ca="1">Параметры!BR$40</f>
        <v>ноя.27</v>
      </c>
      <c r="BS774" s="278" t="str">
        <f ca="1">Параметры!BS$40</f>
        <v>дек.27</v>
      </c>
      <c r="BT774" s="278" t="str">
        <f ca="1">Параметры!BT$40</f>
        <v>янв.28</v>
      </c>
      <c r="BU774" s="278" t="str">
        <f ca="1">Параметры!BU$40</f>
        <v>фев.28</v>
      </c>
      <c r="BV774" s="278" t="str">
        <f ca="1">Параметры!BV$40</f>
        <v>мар.28</v>
      </c>
      <c r="BW774" s="278" t="str">
        <f ca="1">Параметры!BW$40</f>
        <v>апр.28</v>
      </c>
      <c r="BX774" s="278" t="str">
        <f ca="1">Параметры!BX$40</f>
        <v>май.28</v>
      </c>
      <c r="BY774" s="278" t="str">
        <f ca="1">Параметры!BY$40</f>
        <v>июн.28</v>
      </c>
      <c r="BZ774" s="278" t="str">
        <f ca="1">Параметры!BZ$40</f>
        <v>июл.28</v>
      </c>
      <c r="CA774" s="278" t="str">
        <f ca="1">Параметры!CA$40</f>
        <v>авг.28</v>
      </c>
      <c r="CB774" s="278" t="str">
        <f ca="1">Параметры!CB$40</f>
        <v>сен.28</v>
      </c>
      <c r="CC774" s="278" t="str">
        <f ca="1">Параметры!CC$40</f>
        <v>окт.28</v>
      </c>
      <c r="CD774" s="278" t="str">
        <f ca="1">Параметры!CD$40</f>
        <v>ноя.28</v>
      </c>
      <c r="CE774" s="278" t="str">
        <f ca="1">Параметры!CE$40</f>
        <v>дек.28</v>
      </c>
      <c r="CF774" s="278" t="str">
        <f ca="1">Параметры!CF$40</f>
        <v>янв.29</v>
      </c>
      <c r="CG774" s="278" t="str">
        <f ca="1">Параметры!CG$40</f>
        <v>фев.29</v>
      </c>
      <c r="CH774" s="278" t="str">
        <f ca="1">Параметры!CH$40</f>
        <v>мар.29</v>
      </c>
      <c r="CI774" s="278" t="str">
        <f ca="1">Параметры!CI$40</f>
        <v>апр.29</v>
      </c>
      <c r="CJ774" s="278" t="str">
        <f ca="1">Параметры!CJ$40</f>
        <v>май.29</v>
      </c>
      <c r="CK774" s="278" t="str">
        <f ca="1">Параметры!CK$40</f>
        <v>июн.29</v>
      </c>
      <c r="CL774" s="278" t="str">
        <f ca="1">Параметры!CL$40</f>
        <v>июл.29</v>
      </c>
      <c r="CM774" s="278" t="str">
        <f ca="1">Параметры!CM$40</f>
        <v>авг.29</v>
      </c>
      <c r="CN774" s="278" t="str">
        <f ca="1">Параметры!CN$40</f>
        <v>сен.29</v>
      </c>
      <c r="CO774" s="278" t="str">
        <f ca="1">Параметры!CO$40</f>
        <v>окт.29</v>
      </c>
      <c r="CP774" s="278" t="str">
        <f ca="1">Параметры!CP$40</f>
        <v>ноя.29</v>
      </c>
      <c r="CQ774" s="278" t="str">
        <f ca="1">Параметры!CQ$40</f>
        <v>дек.29</v>
      </c>
      <c r="CR774" s="278" t="str">
        <f ca="1">Параметры!CR$40</f>
        <v>янв.30</v>
      </c>
      <c r="CS774" s="278" t="str">
        <f ca="1">Параметры!CS$40</f>
        <v>фев.30</v>
      </c>
      <c r="CT774" s="278" t="str">
        <f ca="1">Параметры!CT$40</f>
        <v>мар.30</v>
      </c>
      <c r="CU774" s="278" t="str">
        <f ca="1">Параметры!CU$40</f>
        <v>апр.30</v>
      </c>
      <c r="CV774" s="278" t="str">
        <f ca="1">Параметры!CV$40</f>
        <v>май.30</v>
      </c>
      <c r="CW774" s="278" t="str">
        <f ca="1">Параметры!CW$40</f>
        <v>июн.30</v>
      </c>
      <c r="CX774" s="278" t="str">
        <f ca="1">Параметры!CX$40</f>
        <v>июл.30</v>
      </c>
      <c r="CY774" s="278" t="str">
        <f ca="1">Параметры!CY$40</f>
        <v>авг.30</v>
      </c>
      <c r="CZ774" s="278" t="str">
        <f ca="1">Параметры!CZ$40</f>
        <v>сен.30</v>
      </c>
      <c r="DA774" s="278" t="str">
        <f ca="1">Параметры!DA$40</f>
        <v>окт.30</v>
      </c>
      <c r="DB774" s="278" t="str">
        <f ca="1">Параметры!DB$40</f>
        <v>ноя.30</v>
      </c>
      <c r="DC774" s="278" t="str">
        <f ca="1">Параметры!DC$40</f>
        <v>дек.30</v>
      </c>
      <c r="DD774" s="278" t="str">
        <f ca="1">Параметры!DD$40</f>
        <v>янв.31</v>
      </c>
      <c r="DE774" s="278" t="str">
        <f ca="1">Параметры!DE$40</f>
        <v>фев.31</v>
      </c>
      <c r="DF774" s="278" t="str">
        <f ca="1">Параметры!DF$40</f>
        <v>мар.31</v>
      </c>
      <c r="DG774" s="278" t="str">
        <f ca="1">Параметры!DG$40</f>
        <v>апр.31</v>
      </c>
      <c r="DH774" s="278" t="str">
        <f ca="1">Параметры!DH$40</f>
        <v>май.31</v>
      </c>
      <c r="DI774" s="278" t="str">
        <f ca="1">Параметры!DI$40</f>
        <v>июн.31</v>
      </c>
      <c r="DJ774" s="278" t="str">
        <f ca="1">Параметры!DJ$40</f>
        <v>июл.31</v>
      </c>
      <c r="DK774" s="278" t="str">
        <f ca="1">Параметры!DK$40</f>
        <v>авг.31</v>
      </c>
      <c r="DL774" s="278" t="str">
        <f ca="1">Параметры!DL$40</f>
        <v>сен.31</v>
      </c>
      <c r="DM774" s="278" t="str">
        <f ca="1">Параметры!DM$40</f>
        <v>окт.31</v>
      </c>
      <c r="DN774" s="278" t="str">
        <f ca="1">Параметры!DN$40</f>
        <v>ноя.31</v>
      </c>
      <c r="DO774" s="278" t="str">
        <f ca="1">Параметры!DO$40</f>
        <v>дек.31</v>
      </c>
      <c r="DP774" s="278" t="str">
        <f ca="1">Параметры!DP$40</f>
        <v>янв.32</v>
      </c>
      <c r="DQ774" s="278" t="str">
        <f ca="1">Параметры!DQ$40</f>
        <v>фев.32</v>
      </c>
      <c r="DR774" s="278" t="str">
        <f ca="1">Параметры!DR$40</f>
        <v>мар.32</v>
      </c>
      <c r="DS774" s="278" t="str">
        <f ca="1">Параметры!DS$40</f>
        <v>апр.32</v>
      </c>
      <c r="DT774" s="278" t="str">
        <f ca="1">Параметры!DT$40</f>
        <v>май.32</v>
      </c>
      <c r="DU774" s="278" t="str">
        <f ca="1">Параметры!DU$40</f>
        <v>июн.32</v>
      </c>
      <c r="DV774" s="278" t="str">
        <f ca="1">Параметры!DV$40</f>
        <v>июл.32</v>
      </c>
      <c r="DW774" s="278"/>
      <c r="DX774" s="279" t="str">
        <f ca="1">Language!$A$1463</f>
        <v>ИТОГО</v>
      </c>
    </row>
    <row r="775" spans="1:128" ht="13.5" thickTop="1" x14ac:dyDescent="0.2">
      <c r="F775" s="6" t="s">
        <v>2961</v>
      </c>
    </row>
    <row r="776" spans="1:128" hidden="1" x14ac:dyDescent="0.2">
      <c r="A776" s="191" t="str">
        <f ca="1">Language!A$1520</f>
        <v>Долгосрочные займы</v>
      </c>
      <c r="B776" s="180"/>
      <c r="C776" s="180"/>
      <c r="D776" s="181"/>
      <c r="E776" s="181" t="s">
        <v>669</v>
      </c>
      <c r="F776" s="181" t="s">
        <v>1825</v>
      </c>
      <c r="G776" s="180"/>
      <c r="H776" s="180"/>
      <c r="I776" s="180"/>
      <c r="J776" s="180"/>
      <c r="K776" s="180"/>
      <c r="L776" s="180"/>
      <c r="M776" s="180"/>
      <c r="N776" s="180"/>
      <c r="O776" s="180"/>
      <c r="P776" s="180"/>
      <c r="Q776" s="180"/>
      <c r="R776" s="180"/>
      <c r="S776" s="180"/>
      <c r="T776" s="180"/>
      <c r="U776" s="180"/>
      <c r="V776" s="180"/>
      <c r="W776" s="180"/>
      <c r="X776" s="180"/>
      <c r="Y776" s="180"/>
      <c r="Z776" s="180"/>
      <c r="AA776" s="180"/>
      <c r="AB776" s="180"/>
      <c r="AC776" s="180"/>
      <c r="AD776" s="180"/>
      <c r="AE776" s="180"/>
      <c r="AF776" s="180"/>
      <c r="AG776" s="180"/>
      <c r="AH776" s="180"/>
      <c r="AI776" s="180"/>
      <c r="AJ776" s="180"/>
      <c r="AK776" s="180"/>
      <c r="AL776" s="180"/>
      <c r="AM776" s="180"/>
      <c r="AN776" s="180"/>
      <c r="AO776" s="180"/>
      <c r="AP776" s="180"/>
      <c r="AQ776" s="180"/>
      <c r="AR776" s="180"/>
      <c r="AS776" s="180"/>
      <c r="AT776" s="180"/>
      <c r="AU776" s="180"/>
      <c r="AV776" s="180"/>
      <c r="AW776" s="180"/>
      <c r="AX776" s="180"/>
      <c r="AY776" s="180"/>
      <c r="AZ776" s="180"/>
      <c r="BA776" s="180"/>
      <c r="BB776" s="180"/>
      <c r="BC776" s="180"/>
      <c r="BD776" s="180"/>
      <c r="BE776" s="180"/>
      <c r="BF776" s="180"/>
      <c r="BG776" s="180"/>
      <c r="BH776" s="180"/>
      <c r="BI776" s="180"/>
      <c r="BJ776" s="180"/>
      <c r="BK776" s="180"/>
      <c r="BL776" s="180"/>
      <c r="BM776" s="180"/>
      <c r="BN776" s="180"/>
      <c r="BO776" s="180"/>
      <c r="BP776" s="180"/>
      <c r="BQ776" s="180"/>
      <c r="BR776" s="180"/>
      <c r="BS776" s="180"/>
      <c r="BT776" s="180"/>
      <c r="BU776" s="180"/>
      <c r="BV776" s="180"/>
      <c r="BW776" s="180"/>
      <c r="BX776" s="180"/>
      <c r="BY776" s="180"/>
      <c r="BZ776" s="180"/>
      <c r="CA776" s="180"/>
      <c r="CB776" s="180"/>
      <c r="CC776" s="180"/>
      <c r="CD776" s="180"/>
      <c r="CE776" s="180"/>
      <c r="CF776" s="180"/>
      <c r="CG776" s="180"/>
      <c r="CH776" s="180"/>
      <c r="CI776" s="180"/>
      <c r="CJ776" s="180"/>
      <c r="CK776" s="180"/>
      <c r="CL776" s="180"/>
      <c r="CM776" s="180"/>
      <c r="CN776" s="180"/>
      <c r="CO776" s="180"/>
      <c r="CP776" s="180"/>
      <c r="CQ776" s="180"/>
      <c r="CR776" s="180"/>
      <c r="CS776" s="180"/>
      <c r="CT776" s="180"/>
      <c r="CU776" s="180"/>
      <c r="CV776" s="180"/>
      <c r="CW776" s="180"/>
      <c r="CX776" s="180"/>
      <c r="CY776" s="180"/>
      <c r="CZ776" s="180"/>
      <c r="DA776" s="180"/>
      <c r="DB776" s="180"/>
      <c r="DC776" s="180"/>
      <c r="DD776" s="180"/>
      <c r="DE776" s="180"/>
      <c r="DF776" s="180"/>
      <c r="DG776" s="180"/>
      <c r="DH776" s="180"/>
      <c r="DI776" s="180"/>
      <c r="DJ776" s="180"/>
      <c r="DK776" s="180"/>
      <c r="DL776" s="180"/>
      <c r="DM776" s="180"/>
      <c r="DN776" s="180"/>
      <c r="DO776" s="180"/>
      <c r="DP776" s="180"/>
      <c r="DQ776" s="180"/>
      <c r="DR776" s="180"/>
      <c r="DS776" s="180"/>
      <c r="DT776" s="180"/>
      <c r="DU776" s="180"/>
      <c r="DV776" s="180"/>
      <c r="DW776" s="180"/>
      <c r="DX776" s="188"/>
    </row>
    <row r="777" spans="1:128" hidden="1" x14ac:dyDescent="0.2">
      <c r="F777" s="6" t="s">
        <v>2961</v>
      </c>
    </row>
    <row r="778" spans="1:128" hidden="1" x14ac:dyDescent="0.2">
      <c r="F778" s="154" t="s">
        <v>2961</v>
      </c>
    </row>
    <row r="779" spans="1:128" hidden="1" x14ac:dyDescent="0.2">
      <c r="A779" s="191" t="str">
        <f ca="1">Language!A$1521</f>
        <v>Краткосрочные займы</v>
      </c>
      <c r="B779" s="180"/>
      <c r="C779" s="180"/>
      <c r="D779" s="181"/>
      <c r="E779" s="181" t="s">
        <v>670</v>
      </c>
      <c r="F779" s="181" t="s">
        <v>1826</v>
      </c>
      <c r="G779" s="180"/>
      <c r="H779" s="180"/>
      <c r="I779" s="180"/>
      <c r="J779" s="180"/>
      <c r="K779" s="180"/>
      <c r="L779" s="180"/>
      <c r="M779" s="180"/>
      <c r="N779" s="180"/>
      <c r="O779" s="180"/>
      <c r="P779" s="180"/>
      <c r="Q779" s="180"/>
      <c r="R779" s="180"/>
      <c r="S779" s="180"/>
      <c r="T779" s="180"/>
      <c r="U779" s="180"/>
      <c r="V779" s="180"/>
      <c r="W779" s="180"/>
      <c r="X779" s="180"/>
      <c r="Y779" s="180"/>
      <c r="Z779" s="180"/>
      <c r="AA779" s="180"/>
      <c r="AB779" s="180"/>
      <c r="AC779" s="180"/>
      <c r="AD779" s="180"/>
      <c r="AE779" s="180"/>
      <c r="AF779" s="180"/>
      <c r="AG779" s="180"/>
      <c r="AH779" s="180"/>
      <c r="AI779" s="180"/>
      <c r="AJ779" s="180"/>
      <c r="AK779" s="180"/>
      <c r="AL779" s="180"/>
      <c r="AM779" s="180"/>
      <c r="AN779" s="180"/>
      <c r="AO779" s="180"/>
      <c r="AP779" s="180"/>
      <c r="AQ779" s="180"/>
      <c r="AR779" s="180"/>
      <c r="AS779" s="180"/>
      <c r="AT779" s="180"/>
      <c r="AU779" s="180"/>
      <c r="AV779" s="180"/>
      <c r="AW779" s="180"/>
      <c r="AX779" s="180"/>
      <c r="AY779" s="180"/>
      <c r="AZ779" s="180"/>
      <c r="BA779" s="180"/>
      <c r="BB779" s="180"/>
      <c r="BC779" s="180"/>
      <c r="BD779" s="180"/>
      <c r="BE779" s="180"/>
      <c r="BF779" s="180"/>
      <c r="BG779" s="180"/>
      <c r="BH779" s="180"/>
      <c r="BI779" s="180"/>
      <c r="BJ779" s="180"/>
      <c r="BK779" s="180"/>
      <c r="BL779" s="180"/>
      <c r="BM779" s="180"/>
      <c r="BN779" s="180"/>
      <c r="BO779" s="180"/>
      <c r="BP779" s="180"/>
      <c r="BQ779" s="180"/>
      <c r="BR779" s="180"/>
      <c r="BS779" s="180"/>
      <c r="BT779" s="180"/>
      <c r="BU779" s="180"/>
      <c r="BV779" s="180"/>
      <c r="BW779" s="180"/>
      <c r="BX779" s="180"/>
      <c r="BY779" s="180"/>
      <c r="BZ779" s="180"/>
      <c r="CA779" s="180"/>
      <c r="CB779" s="180"/>
      <c r="CC779" s="180"/>
      <c r="CD779" s="180"/>
      <c r="CE779" s="180"/>
      <c r="CF779" s="180"/>
      <c r="CG779" s="180"/>
      <c r="CH779" s="180"/>
      <c r="CI779" s="180"/>
      <c r="CJ779" s="180"/>
      <c r="CK779" s="180"/>
      <c r="CL779" s="180"/>
      <c r="CM779" s="180"/>
      <c r="CN779" s="180"/>
      <c r="CO779" s="180"/>
      <c r="CP779" s="180"/>
      <c r="CQ779" s="180"/>
      <c r="CR779" s="180"/>
      <c r="CS779" s="180"/>
      <c r="CT779" s="180"/>
      <c r="CU779" s="180"/>
      <c r="CV779" s="180"/>
      <c r="CW779" s="180"/>
      <c r="CX779" s="180"/>
      <c r="CY779" s="180"/>
      <c r="CZ779" s="180"/>
      <c r="DA779" s="180"/>
      <c r="DB779" s="180"/>
      <c r="DC779" s="180"/>
      <c r="DD779" s="180"/>
      <c r="DE779" s="180"/>
      <c r="DF779" s="180"/>
      <c r="DG779" s="180"/>
      <c r="DH779" s="180"/>
      <c r="DI779" s="180"/>
      <c r="DJ779" s="180"/>
      <c r="DK779" s="180"/>
      <c r="DL779" s="180"/>
      <c r="DM779" s="180"/>
      <c r="DN779" s="180"/>
      <c r="DO779" s="180"/>
      <c r="DP779" s="180"/>
      <c r="DQ779" s="180"/>
      <c r="DR779" s="180"/>
      <c r="DS779" s="180"/>
      <c r="DT779" s="180"/>
      <c r="DU779" s="180"/>
      <c r="DV779" s="180"/>
      <c r="DW779" s="180"/>
      <c r="DX779" s="188"/>
    </row>
    <row r="780" spans="1:128" hidden="1" x14ac:dyDescent="0.2">
      <c r="F780" s="6" t="s">
        <v>2961</v>
      </c>
    </row>
    <row r="781" spans="1:128" hidden="1" x14ac:dyDescent="0.2">
      <c r="E781" s="154" t="s">
        <v>667</v>
      </c>
      <c r="F781" s="6" t="s">
        <v>2961</v>
      </c>
    </row>
    <row r="782" spans="1:128" s="179" customFormat="1" collapsed="1" x14ac:dyDescent="0.2">
      <c r="A782" s="179" t="str">
        <f ca="1">Language!A$1141</f>
        <v>Итого: Задолженность на конец периода</v>
      </c>
      <c r="B782" s="153"/>
      <c r="C782" s="178" t="str">
        <f t="shared" ref="C782:C791" ca="1" si="1378">CurName1</f>
        <v>тыс. руб.</v>
      </c>
      <c r="D782" s="154"/>
      <c r="E782" s="154"/>
      <c r="F782" s="154" t="s">
        <v>694</v>
      </c>
      <c r="G782" s="194">
        <f t="shared" ref="G782:N782" si="1379">G787+G788</f>
        <v>0</v>
      </c>
      <c r="H782" s="194">
        <f t="shared" si="1379"/>
        <v>0</v>
      </c>
      <c r="I782" s="194">
        <f t="shared" si="1379"/>
        <v>0</v>
      </c>
      <c r="J782" s="194">
        <f t="shared" si="1379"/>
        <v>0</v>
      </c>
      <c r="K782" s="194">
        <f t="shared" si="1379"/>
        <v>0</v>
      </c>
      <c r="L782" s="194">
        <f t="shared" si="1379"/>
        <v>0</v>
      </c>
      <c r="M782" s="194">
        <f t="shared" si="1379"/>
        <v>0</v>
      </c>
      <c r="N782" s="194">
        <f t="shared" si="1379"/>
        <v>0</v>
      </c>
      <c r="O782" s="194">
        <f t="shared" ref="O782:AT782" si="1380">O787+O788</f>
        <v>0</v>
      </c>
      <c r="P782" s="194">
        <f t="shared" si="1380"/>
        <v>0</v>
      </c>
      <c r="Q782" s="194">
        <f t="shared" si="1380"/>
        <v>0</v>
      </c>
      <c r="R782" s="194">
        <f t="shared" si="1380"/>
        <v>0</v>
      </c>
      <c r="S782" s="194">
        <f t="shared" si="1380"/>
        <v>0</v>
      </c>
      <c r="T782" s="194">
        <f t="shared" si="1380"/>
        <v>0</v>
      </c>
      <c r="U782" s="194">
        <f t="shared" si="1380"/>
        <v>0</v>
      </c>
      <c r="V782" s="194">
        <f t="shared" si="1380"/>
        <v>0</v>
      </c>
      <c r="W782" s="194">
        <f t="shared" si="1380"/>
        <v>0</v>
      </c>
      <c r="X782" s="194">
        <f t="shared" si="1380"/>
        <v>0</v>
      </c>
      <c r="Y782" s="194">
        <f t="shared" si="1380"/>
        <v>0</v>
      </c>
      <c r="Z782" s="194">
        <f t="shared" si="1380"/>
        <v>0</v>
      </c>
      <c r="AA782" s="194">
        <f t="shared" si="1380"/>
        <v>0</v>
      </c>
      <c r="AB782" s="194">
        <f t="shared" si="1380"/>
        <v>0</v>
      </c>
      <c r="AC782" s="194">
        <f t="shared" si="1380"/>
        <v>0</v>
      </c>
      <c r="AD782" s="194">
        <f t="shared" si="1380"/>
        <v>0</v>
      </c>
      <c r="AE782" s="194">
        <f t="shared" si="1380"/>
        <v>0</v>
      </c>
      <c r="AF782" s="194">
        <f t="shared" si="1380"/>
        <v>0</v>
      </c>
      <c r="AG782" s="194">
        <f t="shared" si="1380"/>
        <v>0</v>
      </c>
      <c r="AH782" s="194">
        <f t="shared" si="1380"/>
        <v>0</v>
      </c>
      <c r="AI782" s="194">
        <f t="shared" si="1380"/>
        <v>0</v>
      </c>
      <c r="AJ782" s="194">
        <f t="shared" si="1380"/>
        <v>0</v>
      </c>
      <c r="AK782" s="194">
        <f t="shared" si="1380"/>
        <v>0</v>
      </c>
      <c r="AL782" s="194">
        <f t="shared" si="1380"/>
        <v>0</v>
      </c>
      <c r="AM782" s="194">
        <f t="shared" si="1380"/>
        <v>0</v>
      </c>
      <c r="AN782" s="194">
        <f t="shared" si="1380"/>
        <v>0</v>
      </c>
      <c r="AO782" s="194">
        <f t="shared" si="1380"/>
        <v>0</v>
      </c>
      <c r="AP782" s="194">
        <f t="shared" si="1380"/>
        <v>0</v>
      </c>
      <c r="AQ782" s="194">
        <f t="shared" si="1380"/>
        <v>0</v>
      </c>
      <c r="AR782" s="194">
        <f t="shared" si="1380"/>
        <v>0</v>
      </c>
      <c r="AS782" s="194">
        <f t="shared" si="1380"/>
        <v>0</v>
      </c>
      <c r="AT782" s="194">
        <f t="shared" si="1380"/>
        <v>0</v>
      </c>
      <c r="AU782" s="194">
        <f t="shared" ref="AU782:BZ782" si="1381">AU787+AU788</f>
        <v>0</v>
      </c>
      <c r="AV782" s="194">
        <f t="shared" si="1381"/>
        <v>0</v>
      </c>
      <c r="AW782" s="194">
        <f t="shared" si="1381"/>
        <v>0</v>
      </c>
      <c r="AX782" s="194">
        <f t="shared" si="1381"/>
        <v>0</v>
      </c>
      <c r="AY782" s="194">
        <f t="shared" si="1381"/>
        <v>0</v>
      </c>
      <c r="AZ782" s="194">
        <f t="shared" si="1381"/>
        <v>0</v>
      </c>
      <c r="BA782" s="194">
        <f t="shared" si="1381"/>
        <v>0</v>
      </c>
      <c r="BB782" s="194">
        <f t="shared" si="1381"/>
        <v>0</v>
      </c>
      <c r="BC782" s="194">
        <f t="shared" si="1381"/>
        <v>0</v>
      </c>
      <c r="BD782" s="194">
        <f t="shared" si="1381"/>
        <v>0</v>
      </c>
      <c r="BE782" s="194">
        <f t="shared" si="1381"/>
        <v>0</v>
      </c>
      <c r="BF782" s="194">
        <f t="shared" si="1381"/>
        <v>0</v>
      </c>
      <c r="BG782" s="194">
        <f t="shared" si="1381"/>
        <v>0</v>
      </c>
      <c r="BH782" s="194">
        <f t="shared" si="1381"/>
        <v>0</v>
      </c>
      <c r="BI782" s="194">
        <f t="shared" si="1381"/>
        <v>0</v>
      </c>
      <c r="BJ782" s="194">
        <f t="shared" si="1381"/>
        <v>0</v>
      </c>
      <c r="BK782" s="194">
        <f t="shared" si="1381"/>
        <v>0</v>
      </c>
      <c r="BL782" s="194">
        <f t="shared" si="1381"/>
        <v>0</v>
      </c>
      <c r="BM782" s="194">
        <f t="shared" si="1381"/>
        <v>0</v>
      </c>
      <c r="BN782" s="194">
        <f t="shared" si="1381"/>
        <v>0</v>
      </c>
      <c r="BO782" s="194">
        <f t="shared" si="1381"/>
        <v>0</v>
      </c>
      <c r="BP782" s="194">
        <f t="shared" si="1381"/>
        <v>0</v>
      </c>
      <c r="BQ782" s="194">
        <f t="shared" si="1381"/>
        <v>0</v>
      </c>
      <c r="BR782" s="194">
        <f t="shared" si="1381"/>
        <v>0</v>
      </c>
      <c r="BS782" s="194">
        <f t="shared" si="1381"/>
        <v>0</v>
      </c>
      <c r="BT782" s="194">
        <f t="shared" si="1381"/>
        <v>0</v>
      </c>
      <c r="BU782" s="194">
        <f t="shared" si="1381"/>
        <v>0</v>
      </c>
      <c r="BV782" s="194">
        <f t="shared" si="1381"/>
        <v>0</v>
      </c>
      <c r="BW782" s="194">
        <f t="shared" si="1381"/>
        <v>0</v>
      </c>
      <c r="BX782" s="194">
        <f t="shared" si="1381"/>
        <v>0</v>
      </c>
      <c r="BY782" s="194">
        <f t="shared" si="1381"/>
        <v>0</v>
      </c>
      <c r="BZ782" s="194">
        <f t="shared" si="1381"/>
        <v>0</v>
      </c>
      <c r="CA782" s="194">
        <f t="shared" ref="CA782:DF782" si="1382">CA787+CA788</f>
        <v>0</v>
      </c>
      <c r="CB782" s="194">
        <f t="shared" si="1382"/>
        <v>0</v>
      </c>
      <c r="CC782" s="194">
        <f t="shared" si="1382"/>
        <v>0</v>
      </c>
      <c r="CD782" s="194">
        <f t="shared" si="1382"/>
        <v>0</v>
      </c>
      <c r="CE782" s="194">
        <f t="shared" si="1382"/>
        <v>0</v>
      </c>
      <c r="CF782" s="194">
        <f t="shared" si="1382"/>
        <v>0</v>
      </c>
      <c r="CG782" s="194">
        <f t="shared" si="1382"/>
        <v>0</v>
      </c>
      <c r="CH782" s="194">
        <f t="shared" si="1382"/>
        <v>0</v>
      </c>
      <c r="CI782" s="194">
        <f t="shared" si="1382"/>
        <v>0</v>
      </c>
      <c r="CJ782" s="194">
        <f t="shared" si="1382"/>
        <v>0</v>
      </c>
      <c r="CK782" s="194">
        <f t="shared" si="1382"/>
        <v>0</v>
      </c>
      <c r="CL782" s="194">
        <f t="shared" si="1382"/>
        <v>0</v>
      </c>
      <c r="CM782" s="194">
        <f t="shared" si="1382"/>
        <v>0</v>
      </c>
      <c r="CN782" s="194">
        <f t="shared" si="1382"/>
        <v>0</v>
      </c>
      <c r="CO782" s="194">
        <f t="shared" si="1382"/>
        <v>0</v>
      </c>
      <c r="CP782" s="194">
        <f t="shared" si="1382"/>
        <v>0</v>
      </c>
      <c r="CQ782" s="194">
        <f t="shared" si="1382"/>
        <v>0</v>
      </c>
      <c r="CR782" s="194">
        <f t="shared" si="1382"/>
        <v>0</v>
      </c>
      <c r="CS782" s="194">
        <f t="shared" si="1382"/>
        <v>0</v>
      </c>
      <c r="CT782" s="194">
        <f t="shared" si="1382"/>
        <v>0</v>
      </c>
      <c r="CU782" s="194">
        <f t="shared" si="1382"/>
        <v>0</v>
      </c>
      <c r="CV782" s="194">
        <f t="shared" si="1382"/>
        <v>0</v>
      </c>
      <c r="CW782" s="194">
        <f t="shared" si="1382"/>
        <v>0</v>
      </c>
      <c r="CX782" s="194">
        <f t="shared" si="1382"/>
        <v>0</v>
      </c>
      <c r="CY782" s="194">
        <f t="shared" si="1382"/>
        <v>0</v>
      </c>
      <c r="CZ782" s="194">
        <f t="shared" si="1382"/>
        <v>0</v>
      </c>
      <c r="DA782" s="194">
        <f t="shared" si="1382"/>
        <v>0</v>
      </c>
      <c r="DB782" s="194">
        <f t="shared" si="1382"/>
        <v>0</v>
      </c>
      <c r="DC782" s="194">
        <f t="shared" si="1382"/>
        <v>0</v>
      </c>
      <c r="DD782" s="194">
        <f t="shared" si="1382"/>
        <v>0</v>
      </c>
      <c r="DE782" s="194">
        <f t="shared" si="1382"/>
        <v>0</v>
      </c>
      <c r="DF782" s="194">
        <f t="shared" si="1382"/>
        <v>0</v>
      </c>
      <c r="DG782" s="194">
        <f t="shared" ref="DG782:DV782" si="1383">DG787+DG788</f>
        <v>0</v>
      </c>
      <c r="DH782" s="194">
        <f t="shared" si="1383"/>
        <v>0</v>
      </c>
      <c r="DI782" s="194">
        <f t="shared" si="1383"/>
        <v>0</v>
      </c>
      <c r="DJ782" s="194">
        <f t="shared" si="1383"/>
        <v>0</v>
      </c>
      <c r="DK782" s="194">
        <f t="shared" si="1383"/>
        <v>0</v>
      </c>
      <c r="DL782" s="194">
        <f t="shared" si="1383"/>
        <v>0</v>
      </c>
      <c r="DM782" s="194">
        <f t="shared" si="1383"/>
        <v>0</v>
      </c>
      <c r="DN782" s="194">
        <f t="shared" si="1383"/>
        <v>0</v>
      </c>
      <c r="DO782" s="194">
        <f t="shared" si="1383"/>
        <v>0</v>
      </c>
      <c r="DP782" s="194">
        <f t="shared" si="1383"/>
        <v>0</v>
      </c>
      <c r="DQ782" s="194">
        <f t="shared" si="1383"/>
        <v>0</v>
      </c>
      <c r="DR782" s="194">
        <f t="shared" si="1383"/>
        <v>0</v>
      </c>
      <c r="DS782" s="194">
        <f t="shared" si="1383"/>
        <v>0</v>
      </c>
      <c r="DT782" s="194">
        <f t="shared" si="1383"/>
        <v>0</v>
      </c>
      <c r="DU782" s="194">
        <f t="shared" si="1383"/>
        <v>0</v>
      </c>
      <c r="DV782" s="194">
        <f t="shared" si="1383"/>
        <v>0</v>
      </c>
      <c r="DW782" s="153"/>
      <c r="DX782" s="162"/>
    </row>
    <row r="783" spans="1:128" s="179" customFormat="1" hidden="1" outlineLevel="1" x14ac:dyDescent="0.2">
      <c r="A783" s="153" t="str">
        <f ca="1">Language!A1522</f>
        <v>Выдача займа</v>
      </c>
      <c r="B783" s="153"/>
      <c r="C783" s="178" t="str">
        <f t="shared" ca="1" si="1378"/>
        <v>тыс. руб.</v>
      </c>
      <c r="D783" s="154"/>
      <c r="E783" s="154"/>
      <c r="F783" s="6" t="s">
        <v>3175</v>
      </c>
      <c r="G783" s="161">
        <v>0</v>
      </c>
      <c r="H783" s="161">
        <v>0</v>
      </c>
      <c r="I783" s="161">
        <v>0</v>
      </c>
      <c r="J783" s="161">
        <v>0</v>
      </c>
      <c r="K783" s="161">
        <v>0</v>
      </c>
      <c r="L783" s="161">
        <v>0</v>
      </c>
      <c r="M783" s="161">
        <v>0</v>
      </c>
      <c r="N783" s="161">
        <v>0</v>
      </c>
      <c r="O783" s="161">
        <v>0</v>
      </c>
      <c r="P783" s="161">
        <v>0</v>
      </c>
      <c r="Q783" s="161">
        <v>0</v>
      </c>
      <c r="R783" s="161">
        <v>0</v>
      </c>
      <c r="S783" s="161">
        <v>0</v>
      </c>
      <c r="T783" s="161">
        <v>0</v>
      </c>
      <c r="U783" s="161">
        <v>0</v>
      </c>
      <c r="V783" s="161">
        <v>0</v>
      </c>
      <c r="W783" s="161">
        <v>0</v>
      </c>
      <c r="X783" s="161">
        <v>0</v>
      </c>
      <c r="Y783" s="161">
        <v>0</v>
      </c>
      <c r="Z783" s="161">
        <v>0</v>
      </c>
      <c r="AA783" s="161">
        <v>0</v>
      </c>
      <c r="AB783" s="161">
        <v>0</v>
      </c>
      <c r="AC783" s="161">
        <v>0</v>
      </c>
      <c r="AD783" s="161">
        <v>0</v>
      </c>
      <c r="AE783" s="161">
        <v>0</v>
      </c>
      <c r="AF783" s="161">
        <v>0</v>
      </c>
      <c r="AG783" s="161">
        <v>0</v>
      </c>
      <c r="AH783" s="161">
        <v>0</v>
      </c>
      <c r="AI783" s="161">
        <v>0</v>
      </c>
      <c r="AJ783" s="161">
        <v>0</v>
      </c>
      <c r="AK783" s="161">
        <v>0</v>
      </c>
      <c r="AL783" s="161">
        <v>0</v>
      </c>
      <c r="AM783" s="161">
        <v>0</v>
      </c>
      <c r="AN783" s="161">
        <v>0</v>
      </c>
      <c r="AO783" s="161">
        <v>0</v>
      </c>
      <c r="AP783" s="161">
        <v>0</v>
      </c>
      <c r="AQ783" s="161">
        <v>0</v>
      </c>
      <c r="AR783" s="161">
        <v>0</v>
      </c>
      <c r="AS783" s="161">
        <v>0</v>
      </c>
      <c r="AT783" s="161">
        <v>0</v>
      </c>
      <c r="AU783" s="161">
        <v>0</v>
      </c>
      <c r="AV783" s="161">
        <v>0</v>
      </c>
      <c r="AW783" s="161">
        <v>0</v>
      </c>
      <c r="AX783" s="161">
        <v>0</v>
      </c>
      <c r="AY783" s="161">
        <v>0</v>
      </c>
      <c r="AZ783" s="161">
        <v>0</v>
      </c>
      <c r="BA783" s="161">
        <v>0</v>
      </c>
      <c r="BB783" s="161">
        <v>0</v>
      </c>
      <c r="BC783" s="161">
        <v>0</v>
      </c>
      <c r="BD783" s="161">
        <v>0</v>
      </c>
      <c r="BE783" s="161">
        <v>0</v>
      </c>
      <c r="BF783" s="161">
        <v>0</v>
      </c>
      <c r="BG783" s="161">
        <v>0</v>
      </c>
      <c r="BH783" s="161">
        <v>0</v>
      </c>
      <c r="BI783" s="161">
        <v>0</v>
      </c>
      <c r="BJ783" s="161">
        <v>0</v>
      </c>
      <c r="BK783" s="161">
        <v>0</v>
      </c>
      <c r="BL783" s="161">
        <v>0</v>
      </c>
      <c r="BM783" s="161">
        <v>0</v>
      </c>
      <c r="BN783" s="161">
        <v>0</v>
      </c>
      <c r="BO783" s="161">
        <v>0</v>
      </c>
      <c r="BP783" s="161">
        <v>0</v>
      </c>
      <c r="BQ783" s="161">
        <v>0</v>
      </c>
      <c r="BR783" s="161">
        <v>0</v>
      </c>
      <c r="BS783" s="161">
        <v>0</v>
      </c>
      <c r="BT783" s="161">
        <v>0</v>
      </c>
      <c r="BU783" s="161">
        <v>0</v>
      </c>
      <c r="BV783" s="161">
        <v>0</v>
      </c>
      <c r="BW783" s="161">
        <v>0</v>
      </c>
      <c r="BX783" s="161">
        <v>0</v>
      </c>
      <c r="BY783" s="161">
        <v>0</v>
      </c>
      <c r="BZ783" s="161">
        <v>0</v>
      </c>
      <c r="CA783" s="161">
        <v>0</v>
      </c>
      <c r="CB783" s="161">
        <v>0</v>
      </c>
      <c r="CC783" s="161">
        <v>0</v>
      </c>
      <c r="CD783" s="161">
        <v>0</v>
      </c>
      <c r="CE783" s="161">
        <v>0</v>
      </c>
      <c r="CF783" s="161">
        <v>0</v>
      </c>
      <c r="CG783" s="161">
        <v>0</v>
      </c>
      <c r="CH783" s="161">
        <v>0</v>
      </c>
      <c r="CI783" s="161">
        <v>0</v>
      </c>
      <c r="CJ783" s="161">
        <v>0</v>
      </c>
      <c r="CK783" s="161">
        <v>0</v>
      </c>
      <c r="CL783" s="161">
        <v>0</v>
      </c>
      <c r="CM783" s="161">
        <v>0</v>
      </c>
      <c r="CN783" s="161">
        <v>0</v>
      </c>
      <c r="CO783" s="161">
        <v>0</v>
      </c>
      <c r="CP783" s="161">
        <v>0</v>
      </c>
      <c r="CQ783" s="161">
        <v>0</v>
      </c>
      <c r="CR783" s="161">
        <v>0</v>
      </c>
      <c r="CS783" s="161">
        <v>0</v>
      </c>
      <c r="CT783" s="161">
        <v>0</v>
      </c>
      <c r="CU783" s="161">
        <v>0</v>
      </c>
      <c r="CV783" s="161">
        <v>0</v>
      </c>
      <c r="CW783" s="161">
        <v>0</v>
      </c>
      <c r="CX783" s="161">
        <v>0</v>
      </c>
      <c r="CY783" s="161">
        <v>0</v>
      </c>
      <c r="CZ783" s="161">
        <v>0</v>
      </c>
      <c r="DA783" s="161">
        <v>0</v>
      </c>
      <c r="DB783" s="161">
        <v>0</v>
      </c>
      <c r="DC783" s="161">
        <v>0</v>
      </c>
      <c r="DD783" s="161">
        <v>0</v>
      </c>
      <c r="DE783" s="161">
        <v>0</v>
      </c>
      <c r="DF783" s="161">
        <v>0</v>
      </c>
      <c r="DG783" s="161">
        <v>0</v>
      </c>
      <c r="DH783" s="161">
        <v>0</v>
      </c>
      <c r="DI783" s="161">
        <v>0</v>
      </c>
      <c r="DJ783" s="161">
        <v>0</v>
      </c>
      <c r="DK783" s="161">
        <v>0</v>
      </c>
      <c r="DL783" s="161">
        <v>0</v>
      </c>
      <c r="DM783" s="161">
        <v>0</v>
      </c>
      <c r="DN783" s="161">
        <v>0</v>
      </c>
      <c r="DO783" s="161">
        <v>0</v>
      </c>
      <c r="DP783" s="161">
        <v>0</v>
      </c>
      <c r="DQ783" s="161">
        <v>0</v>
      </c>
      <c r="DR783" s="161">
        <v>0</v>
      </c>
      <c r="DS783" s="161">
        <v>0</v>
      </c>
      <c r="DT783" s="161">
        <v>0</v>
      </c>
      <c r="DU783" s="161">
        <v>0</v>
      </c>
      <c r="DV783" s="161">
        <v>0</v>
      </c>
      <c r="DW783" s="153"/>
      <c r="DX783" s="167">
        <f>SUM(G783:DW783)</f>
        <v>0</v>
      </c>
    </row>
    <row r="784" spans="1:128" s="179" customFormat="1" hidden="1" outlineLevel="1" x14ac:dyDescent="0.2">
      <c r="A784" s="153" t="str">
        <f ca="1">Language!A1523</f>
        <v>Возврат займа</v>
      </c>
      <c r="B784" s="153"/>
      <c r="C784" s="178" t="str">
        <f t="shared" ca="1" si="1378"/>
        <v>тыс. руб.</v>
      </c>
      <c r="D784" s="154"/>
      <c r="E784" s="154"/>
      <c r="F784" s="6" t="s">
        <v>3176</v>
      </c>
      <c r="G784" s="161">
        <v>0</v>
      </c>
      <c r="H784" s="161">
        <v>0</v>
      </c>
      <c r="I784" s="161">
        <v>0</v>
      </c>
      <c r="J784" s="161">
        <v>0</v>
      </c>
      <c r="K784" s="161">
        <v>0</v>
      </c>
      <c r="L784" s="161">
        <v>0</v>
      </c>
      <c r="M784" s="161">
        <v>0</v>
      </c>
      <c r="N784" s="161">
        <v>0</v>
      </c>
      <c r="O784" s="161">
        <v>0</v>
      </c>
      <c r="P784" s="161">
        <v>0</v>
      </c>
      <c r="Q784" s="161">
        <v>0</v>
      </c>
      <c r="R784" s="161">
        <v>0</v>
      </c>
      <c r="S784" s="161">
        <v>0</v>
      </c>
      <c r="T784" s="161">
        <v>0</v>
      </c>
      <c r="U784" s="161">
        <v>0</v>
      </c>
      <c r="V784" s="161">
        <v>0</v>
      </c>
      <c r="W784" s="161">
        <v>0</v>
      </c>
      <c r="X784" s="161">
        <v>0</v>
      </c>
      <c r="Y784" s="161">
        <v>0</v>
      </c>
      <c r="Z784" s="161">
        <v>0</v>
      </c>
      <c r="AA784" s="161">
        <v>0</v>
      </c>
      <c r="AB784" s="161">
        <v>0</v>
      </c>
      <c r="AC784" s="161">
        <v>0</v>
      </c>
      <c r="AD784" s="161">
        <v>0</v>
      </c>
      <c r="AE784" s="161">
        <v>0</v>
      </c>
      <c r="AF784" s="161">
        <v>0</v>
      </c>
      <c r="AG784" s="161">
        <v>0</v>
      </c>
      <c r="AH784" s="161">
        <v>0</v>
      </c>
      <c r="AI784" s="161">
        <v>0</v>
      </c>
      <c r="AJ784" s="161">
        <v>0</v>
      </c>
      <c r="AK784" s="161">
        <v>0</v>
      </c>
      <c r="AL784" s="161">
        <v>0</v>
      </c>
      <c r="AM784" s="161">
        <v>0</v>
      </c>
      <c r="AN784" s="161">
        <v>0</v>
      </c>
      <c r="AO784" s="161">
        <v>0</v>
      </c>
      <c r="AP784" s="161">
        <v>0</v>
      </c>
      <c r="AQ784" s="161">
        <v>0</v>
      </c>
      <c r="AR784" s="161">
        <v>0</v>
      </c>
      <c r="AS784" s="161">
        <v>0</v>
      </c>
      <c r="AT784" s="161">
        <v>0</v>
      </c>
      <c r="AU784" s="161">
        <v>0</v>
      </c>
      <c r="AV784" s="161">
        <v>0</v>
      </c>
      <c r="AW784" s="161">
        <v>0</v>
      </c>
      <c r="AX784" s="161">
        <v>0</v>
      </c>
      <c r="AY784" s="161">
        <v>0</v>
      </c>
      <c r="AZ784" s="161">
        <v>0</v>
      </c>
      <c r="BA784" s="161">
        <v>0</v>
      </c>
      <c r="BB784" s="161">
        <v>0</v>
      </c>
      <c r="BC784" s="161">
        <v>0</v>
      </c>
      <c r="BD784" s="161">
        <v>0</v>
      </c>
      <c r="BE784" s="161">
        <v>0</v>
      </c>
      <c r="BF784" s="161">
        <v>0</v>
      </c>
      <c r="BG784" s="161">
        <v>0</v>
      </c>
      <c r="BH784" s="161">
        <v>0</v>
      </c>
      <c r="BI784" s="161">
        <v>0</v>
      </c>
      <c r="BJ784" s="161">
        <v>0</v>
      </c>
      <c r="BK784" s="161">
        <v>0</v>
      </c>
      <c r="BL784" s="161">
        <v>0</v>
      </c>
      <c r="BM784" s="161">
        <v>0</v>
      </c>
      <c r="BN784" s="161">
        <v>0</v>
      </c>
      <c r="BO784" s="161">
        <v>0</v>
      </c>
      <c r="BP784" s="161">
        <v>0</v>
      </c>
      <c r="BQ784" s="161">
        <v>0</v>
      </c>
      <c r="BR784" s="161">
        <v>0</v>
      </c>
      <c r="BS784" s="161">
        <v>0</v>
      </c>
      <c r="BT784" s="161">
        <v>0</v>
      </c>
      <c r="BU784" s="161">
        <v>0</v>
      </c>
      <c r="BV784" s="161">
        <v>0</v>
      </c>
      <c r="BW784" s="161">
        <v>0</v>
      </c>
      <c r="BX784" s="161">
        <v>0</v>
      </c>
      <c r="BY784" s="161">
        <v>0</v>
      </c>
      <c r="BZ784" s="161">
        <v>0</v>
      </c>
      <c r="CA784" s="161">
        <v>0</v>
      </c>
      <c r="CB784" s="161">
        <v>0</v>
      </c>
      <c r="CC784" s="161">
        <v>0</v>
      </c>
      <c r="CD784" s="161">
        <v>0</v>
      </c>
      <c r="CE784" s="161">
        <v>0</v>
      </c>
      <c r="CF784" s="161">
        <v>0</v>
      </c>
      <c r="CG784" s="161">
        <v>0</v>
      </c>
      <c r="CH784" s="161">
        <v>0</v>
      </c>
      <c r="CI784" s="161">
        <v>0</v>
      </c>
      <c r="CJ784" s="161">
        <v>0</v>
      </c>
      <c r="CK784" s="161">
        <v>0</v>
      </c>
      <c r="CL784" s="161">
        <v>0</v>
      </c>
      <c r="CM784" s="161">
        <v>0</v>
      </c>
      <c r="CN784" s="161">
        <v>0</v>
      </c>
      <c r="CO784" s="161">
        <v>0</v>
      </c>
      <c r="CP784" s="161">
        <v>0</v>
      </c>
      <c r="CQ784" s="161">
        <v>0</v>
      </c>
      <c r="CR784" s="161">
        <v>0</v>
      </c>
      <c r="CS784" s="161">
        <v>0</v>
      </c>
      <c r="CT784" s="161">
        <v>0</v>
      </c>
      <c r="CU784" s="161">
        <v>0</v>
      </c>
      <c r="CV784" s="161">
        <v>0</v>
      </c>
      <c r="CW784" s="161">
        <v>0</v>
      </c>
      <c r="CX784" s="161">
        <v>0</v>
      </c>
      <c r="CY784" s="161">
        <v>0</v>
      </c>
      <c r="CZ784" s="161">
        <v>0</v>
      </c>
      <c r="DA784" s="161">
        <v>0</v>
      </c>
      <c r="DB784" s="161">
        <v>0</v>
      </c>
      <c r="DC784" s="161">
        <v>0</v>
      </c>
      <c r="DD784" s="161">
        <v>0</v>
      </c>
      <c r="DE784" s="161">
        <v>0</v>
      </c>
      <c r="DF784" s="161">
        <v>0</v>
      </c>
      <c r="DG784" s="161">
        <v>0</v>
      </c>
      <c r="DH784" s="161">
        <v>0</v>
      </c>
      <c r="DI784" s="161">
        <v>0</v>
      </c>
      <c r="DJ784" s="161">
        <v>0</v>
      </c>
      <c r="DK784" s="161">
        <v>0</v>
      </c>
      <c r="DL784" s="161">
        <v>0</v>
      </c>
      <c r="DM784" s="161">
        <v>0</v>
      </c>
      <c r="DN784" s="161">
        <v>0</v>
      </c>
      <c r="DO784" s="161">
        <v>0</v>
      </c>
      <c r="DP784" s="161">
        <v>0</v>
      </c>
      <c r="DQ784" s="161">
        <v>0</v>
      </c>
      <c r="DR784" s="161">
        <v>0</v>
      </c>
      <c r="DS784" s="161">
        <v>0</v>
      </c>
      <c r="DT784" s="161">
        <v>0</v>
      </c>
      <c r="DU784" s="161">
        <v>0</v>
      </c>
      <c r="DV784" s="161">
        <v>0</v>
      </c>
      <c r="DW784" s="153"/>
      <c r="DX784" s="167">
        <f>SUM(G784:DW784)</f>
        <v>0</v>
      </c>
    </row>
    <row r="785" spans="1:128" s="179" customFormat="1" hidden="1" outlineLevel="1" x14ac:dyDescent="0.2">
      <c r="A785" s="153" t="str">
        <f ca="1">Language!A$1144</f>
        <v>Проценты начисленные</v>
      </c>
      <c r="B785" s="153"/>
      <c r="C785" s="178" t="str">
        <f t="shared" ca="1" si="1378"/>
        <v>тыс. руб.</v>
      </c>
      <c r="D785" s="154"/>
      <c r="E785" s="154"/>
      <c r="F785" s="6" t="s">
        <v>3177</v>
      </c>
      <c r="G785" s="161">
        <v>0</v>
      </c>
      <c r="H785" s="161">
        <v>0</v>
      </c>
      <c r="I785" s="161">
        <v>0</v>
      </c>
      <c r="J785" s="161">
        <v>0</v>
      </c>
      <c r="K785" s="161">
        <v>0</v>
      </c>
      <c r="L785" s="161">
        <v>0</v>
      </c>
      <c r="M785" s="161">
        <v>0</v>
      </c>
      <c r="N785" s="161">
        <v>0</v>
      </c>
      <c r="O785" s="161">
        <v>0</v>
      </c>
      <c r="P785" s="161">
        <v>0</v>
      </c>
      <c r="Q785" s="161">
        <v>0</v>
      </c>
      <c r="R785" s="161">
        <v>0</v>
      </c>
      <c r="S785" s="161">
        <v>0</v>
      </c>
      <c r="T785" s="161">
        <v>0</v>
      </c>
      <c r="U785" s="161">
        <v>0</v>
      </c>
      <c r="V785" s="161">
        <v>0</v>
      </c>
      <c r="W785" s="161">
        <v>0</v>
      </c>
      <c r="X785" s="161">
        <v>0</v>
      </c>
      <c r="Y785" s="161">
        <v>0</v>
      </c>
      <c r="Z785" s="161">
        <v>0</v>
      </c>
      <c r="AA785" s="161">
        <v>0</v>
      </c>
      <c r="AB785" s="161">
        <v>0</v>
      </c>
      <c r="AC785" s="161">
        <v>0</v>
      </c>
      <c r="AD785" s="161">
        <v>0</v>
      </c>
      <c r="AE785" s="161">
        <v>0</v>
      </c>
      <c r="AF785" s="161">
        <v>0</v>
      </c>
      <c r="AG785" s="161">
        <v>0</v>
      </c>
      <c r="AH785" s="161">
        <v>0</v>
      </c>
      <c r="AI785" s="161">
        <v>0</v>
      </c>
      <c r="AJ785" s="161">
        <v>0</v>
      </c>
      <c r="AK785" s="161">
        <v>0</v>
      </c>
      <c r="AL785" s="161">
        <v>0</v>
      </c>
      <c r="AM785" s="161">
        <v>0</v>
      </c>
      <c r="AN785" s="161">
        <v>0</v>
      </c>
      <c r="AO785" s="161">
        <v>0</v>
      </c>
      <c r="AP785" s="161">
        <v>0</v>
      </c>
      <c r="AQ785" s="161">
        <v>0</v>
      </c>
      <c r="AR785" s="161">
        <v>0</v>
      </c>
      <c r="AS785" s="161">
        <v>0</v>
      </c>
      <c r="AT785" s="161">
        <v>0</v>
      </c>
      <c r="AU785" s="161">
        <v>0</v>
      </c>
      <c r="AV785" s="161">
        <v>0</v>
      </c>
      <c r="AW785" s="161">
        <v>0</v>
      </c>
      <c r="AX785" s="161">
        <v>0</v>
      </c>
      <c r="AY785" s="161">
        <v>0</v>
      </c>
      <c r="AZ785" s="161">
        <v>0</v>
      </c>
      <c r="BA785" s="161">
        <v>0</v>
      </c>
      <c r="BB785" s="161">
        <v>0</v>
      </c>
      <c r="BC785" s="161">
        <v>0</v>
      </c>
      <c r="BD785" s="161">
        <v>0</v>
      </c>
      <c r="BE785" s="161">
        <v>0</v>
      </c>
      <c r="BF785" s="161">
        <v>0</v>
      </c>
      <c r="BG785" s="161">
        <v>0</v>
      </c>
      <c r="BH785" s="161">
        <v>0</v>
      </c>
      <c r="BI785" s="161">
        <v>0</v>
      </c>
      <c r="BJ785" s="161">
        <v>0</v>
      </c>
      <c r="BK785" s="161">
        <v>0</v>
      </c>
      <c r="BL785" s="161">
        <v>0</v>
      </c>
      <c r="BM785" s="161">
        <v>0</v>
      </c>
      <c r="BN785" s="161">
        <v>0</v>
      </c>
      <c r="BO785" s="161">
        <v>0</v>
      </c>
      <c r="BP785" s="161">
        <v>0</v>
      </c>
      <c r="BQ785" s="161">
        <v>0</v>
      </c>
      <c r="BR785" s="161">
        <v>0</v>
      </c>
      <c r="BS785" s="161">
        <v>0</v>
      </c>
      <c r="BT785" s="161">
        <v>0</v>
      </c>
      <c r="BU785" s="161">
        <v>0</v>
      </c>
      <c r="BV785" s="161">
        <v>0</v>
      </c>
      <c r="BW785" s="161">
        <v>0</v>
      </c>
      <c r="BX785" s="161">
        <v>0</v>
      </c>
      <c r="BY785" s="161">
        <v>0</v>
      </c>
      <c r="BZ785" s="161">
        <v>0</v>
      </c>
      <c r="CA785" s="161">
        <v>0</v>
      </c>
      <c r="CB785" s="161">
        <v>0</v>
      </c>
      <c r="CC785" s="161">
        <v>0</v>
      </c>
      <c r="CD785" s="161">
        <v>0</v>
      </c>
      <c r="CE785" s="161">
        <v>0</v>
      </c>
      <c r="CF785" s="161">
        <v>0</v>
      </c>
      <c r="CG785" s="161">
        <v>0</v>
      </c>
      <c r="CH785" s="161">
        <v>0</v>
      </c>
      <c r="CI785" s="161">
        <v>0</v>
      </c>
      <c r="CJ785" s="161">
        <v>0</v>
      </c>
      <c r="CK785" s="161">
        <v>0</v>
      </c>
      <c r="CL785" s="161">
        <v>0</v>
      </c>
      <c r="CM785" s="161">
        <v>0</v>
      </c>
      <c r="CN785" s="161">
        <v>0</v>
      </c>
      <c r="CO785" s="161">
        <v>0</v>
      </c>
      <c r="CP785" s="161">
        <v>0</v>
      </c>
      <c r="CQ785" s="161">
        <v>0</v>
      </c>
      <c r="CR785" s="161">
        <v>0</v>
      </c>
      <c r="CS785" s="161">
        <v>0</v>
      </c>
      <c r="CT785" s="161">
        <v>0</v>
      </c>
      <c r="CU785" s="161">
        <v>0</v>
      </c>
      <c r="CV785" s="161">
        <v>0</v>
      </c>
      <c r="CW785" s="161">
        <v>0</v>
      </c>
      <c r="CX785" s="161">
        <v>0</v>
      </c>
      <c r="CY785" s="161">
        <v>0</v>
      </c>
      <c r="CZ785" s="161">
        <v>0</v>
      </c>
      <c r="DA785" s="161">
        <v>0</v>
      </c>
      <c r="DB785" s="161">
        <v>0</v>
      </c>
      <c r="DC785" s="161">
        <v>0</v>
      </c>
      <c r="DD785" s="161">
        <v>0</v>
      </c>
      <c r="DE785" s="161">
        <v>0</v>
      </c>
      <c r="DF785" s="161">
        <v>0</v>
      </c>
      <c r="DG785" s="161">
        <v>0</v>
      </c>
      <c r="DH785" s="161">
        <v>0</v>
      </c>
      <c r="DI785" s="161">
        <v>0</v>
      </c>
      <c r="DJ785" s="161">
        <v>0</v>
      </c>
      <c r="DK785" s="161">
        <v>0</v>
      </c>
      <c r="DL785" s="161">
        <v>0</v>
      </c>
      <c r="DM785" s="161">
        <v>0</v>
      </c>
      <c r="DN785" s="161">
        <v>0</v>
      </c>
      <c r="DO785" s="161">
        <v>0</v>
      </c>
      <c r="DP785" s="161">
        <v>0</v>
      </c>
      <c r="DQ785" s="161">
        <v>0</v>
      </c>
      <c r="DR785" s="161">
        <v>0</v>
      </c>
      <c r="DS785" s="161">
        <v>0</v>
      </c>
      <c r="DT785" s="161">
        <v>0</v>
      </c>
      <c r="DU785" s="161">
        <v>0</v>
      </c>
      <c r="DV785" s="161">
        <v>0</v>
      </c>
      <c r="DW785" s="153"/>
      <c r="DX785" s="167">
        <f>SUM(G785:DW785)</f>
        <v>0</v>
      </c>
    </row>
    <row r="786" spans="1:128" s="179" customFormat="1" hidden="1" outlineLevel="1" x14ac:dyDescent="0.2">
      <c r="A786" s="153" t="str">
        <f ca="1">Language!A$1120</f>
        <v>Проценты полученные</v>
      </c>
      <c r="B786" s="153"/>
      <c r="C786" s="178" t="str">
        <f t="shared" ca="1" si="1378"/>
        <v>тыс. руб.</v>
      </c>
      <c r="D786" s="154"/>
      <c r="E786" s="154"/>
      <c r="F786" s="6" t="s">
        <v>3178</v>
      </c>
      <c r="G786" s="161">
        <v>0</v>
      </c>
      <c r="H786" s="161">
        <v>0</v>
      </c>
      <c r="I786" s="161">
        <v>0</v>
      </c>
      <c r="J786" s="161">
        <v>0</v>
      </c>
      <c r="K786" s="161">
        <v>0</v>
      </c>
      <c r="L786" s="161">
        <v>0</v>
      </c>
      <c r="M786" s="161">
        <v>0</v>
      </c>
      <c r="N786" s="161">
        <v>0</v>
      </c>
      <c r="O786" s="161">
        <v>0</v>
      </c>
      <c r="P786" s="161">
        <v>0</v>
      </c>
      <c r="Q786" s="161">
        <v>0</v>
      </c>
      <c r="R786" s="161">
        <v>0</v>
      </c>
      <c r="S786" s="161">
        <v>0</v>
      </c>
      <c r="T786" s="161">
        <v>0</v>
      </c>
      <c r="U786" s="161">
        <v>0</v>
      </c>
      <c r="V786" s="161">
        <v>0</v>
      </c>
      <c r="W786" s="161">
        <v>0</v>
      </c>
      <c r="X786" s="161">
        <v>0</v>
      </c>
      <c r="Y786" s="161">
        <v>0</v>
      </c>
      <c r="Z786" s="161">
        <v>0</v>
      </c>
      <c r="AA786" s="161">
        <v>0</v>
      </c>
      <c r="AB786" s="161">
        <v>0</v>
      </c>
      <c r="AC786" s="161">
        <v>0</v>
      </c>
      <c r="AD786" s="161">
        <v>0</v>
      </c>
      <c r="AE786" s="161">
        <v>0</v>
      </c>
      <c r="AF786" s="161">
        <v>0</v>
      </c>
      <c r="AG786" s="161">
        <v>0</v>
      </c>
      <c r="AH786" s="161">
        <v>0</v>
      </c>
      <c r="AI786" s="161">
        <v>0</v>
      </c>
      <c r="AJ786" s="161">
        <v>0</v>
      </c>
      <c r="AK786" s="161">
        <v>0</v>
      </c>
      <c r="AL786" s="161">
        <v>0</v>
      </c>
      <c r="AM786" s="161">
        <v>0</v>
      </c>
      <c r="AN786" s="161">
        <v>0</v>
      </c>
      <c r="AO786" s="161">
        <v>0</v>
      </c>
      <c r="AP786" s="161">
        <v>0</v>
      </c>
      <c r="AQ786" s="161">
        <v>0</v>
      </c>
      <c r="AR786" s="161">
        <v>0</v>
      </c>
      <c r="AS786" s="161">
        <v>0</v>
      </c>
      <c r="AT786" s="161">
        <v>0</v>
      </c>
      <c r="AU786" s="161">
        <v>0</v>
      </c>
      <c r="AV786" s="161">
        <v>0</v>
      </c>
      <c r="AW786" s="161">
        <v>0</v>
      </c>
      <c r="AX786" s="161">
        <v>0</v>
      </c>
      <c r="AY786" s="161">
        <v>0</v>
      </c>
      <c r="AZ786" s="161">
        <v>0</v>
      </c>
      <c r="BA786" s="161">
        <v>0</v>
      </c>
      <c r="BB786" s="161">
        <v>0</v>
      </c>
      <c r="BC786" s="161">
        <v>0</v>
      </c>
      <c r="BD786" s="161">
        <v>0</v>
      </c>
      <c r="BE786" s="161">
        <v>0</v>
      </c>
      <c r="BF786" s="161">
        <v>0</v>
      </c>
      <c r="BG786" s="161">
        <v>0</v>
      </c>
      <c r="BH786" s="161">
        <v>0</v>
      </c>
      <c r="BI786" s="161">
        <v>0</v>
      </c>
      <c r="BJ786" s="161">
        <v>0</v>
      </c>
      <c r="BK786" s="161">
        <v>0</v>
      </c>
      <c r="BL786" s="161">
        <v>0</v>
      </c>
      <c r="BM786" s="161">
        <v>0</v>
      </c>
      <c r="BN786" s="161">
        <v>0</v>
      </c>
      <c r="BO786" s="161">
        <v>0</v>
      </c>
      <c r="BP786" s="161">
        <v>0</v>
      </c>
      <c r="BQ786" s="161">
        <v>0</v>
      </c>
      <c r="BR786" s="161">
        <v>0</v>
      </c>
      <c r="BS786" s="161">
        <v>0</v>
      </c>
      <c r="BT786" s="161">
        <v>0</v>
      </c>
      <c r="BU786" s="161">
        <v>0</v>
      </c>
      <c r="BV786" s="161">
        <v>0</v>
      </c>
      <c r="BW786" s="161">
        <v>0</v>
      </c>
      <c r="BX786" s="161">
        <v>0</v>
      </c>
      <c r="BY786" s="161">
        <v>0</v>
      </c>
      <c r="BZ786" s="161">
        <v>0</v>
      </c>
      <c r="CA786" s="161">
        <v>0</v>
      </c>
      <c r="CB786" s="161">
        <v>0</v>
      </c>
      <c r="CC786" s="161">
        <v>0</v>
      </c>
      <c r="CD786" s="161">
        <v>0</v>
      </c>
      <c r="CE786" s="161">
        <v>0</v>
      </c>
      <c r="CF786" s="161">
        <v>0</v>
      </c>
      <c r="CG786" s="161">
        <v>0</v>
      </c>
      <c r="CH786" s="161">
        <v>0</v>
      </c>
      <c r="CI786" s="161">
        <v>0</v>
      </c>
      <c r="CJ786" s="161">
        <v>0</v>
      </c>
      <c r="CK786" s="161">
        <v>0</v>
      </c>
      <c r="CL786" s="161">
        <v>0</v>
      </c>
      <c r="CM786" s="161">
        <v>0</v>
      </c>
      <c r="CN786" s="161">
        <v>0</v>
      </c>
      <c r="CO786" s="161">
        <v>0</v>
      </c>
      <c r="CP786" s="161">
        <v>0</v>
      </c>
      <c r="CQ786" s="161">
        <v>0</v>
      </c>
      <c r="CR786" s="161">
        <v>0</v>
      </c>
      <c r="CS786" s="161">
        <v>0</v>
      </c>
      <c r="CT786" s="161">
        <v>0</v>
      </c>
      <c r="CU786" s="161">
        <v>0</v>
      </c>
      <c r="CV786" s="161">
        <v>0</v>
      </c>
      <c r="CW786" s="161">
        <v>0</v>
      </c>
      <c r="CX786" s="161">
        <v>0</v>
      </c>
      <c r="CY786" s="161">
        <v>0</v>
      </c>
      <c r="CZ786" s="161">
        <v>0</v>
      </c>
      <c r="DA786" s="161">
        <v>0</v>
      </c>
      <c r="DB786" s="161">
        <v>0</v>
      </c>
      <c r="DC786" s="161">
        <v>0</v>
      </c>
      <c r="DD786" s="161">
        <v>0</v>
      </c>
      <c r="DE786" s="161">
        <v>0</v>
      </c>
      <c r="DF786" s="161">
        <v>0</v>
      </c>
      <c r="DG786" s="161">
        <v>0</v>
      </c>
      <c r="DH786" s="161">
        <v>0</v>
      </c>
      <c r="DI786" s="161">
        <v>0</v>
      </c>
      <c r="DJ786" s="161">
        <v>0</v>
      </c>
      <c r="DK786" s="161">
        <v>0</v>
      </c>
      <c r="DL786" s="161">
        <v>0</v>
      </c>
      <c r="DM786" s="161">
        <v>0</v>
      </c>
      <c r="DN786" s="161">
        <v>0</v>
      </c>
      <c r="DO786" s="161">
        <v>0</v>
      </c>
      <c r="DP786" s="161">
        <v>0</v>
      </c>
      <c r="DQ786" s="161">
        <v>0</v>
      </c>
      <c r="DR786" s="161">
        <v>0</v>
      </c>
      <c r="DS786" s="161">
        <v>0</v>
      </c>
      <c r="DT786" s="161">
        <v>0</v>
      </c>
      <c r="DU786" s="161">
        <v>0</v>
      </c>
      <c r="DV786" s="161">
        <v>0</v>
      </c>
      <c r="DW786" s="153"/>
      <c r="DX786" s="167">
        <f>SUM(G786:DW786)</f>
        <v>0</v>
      </c>
    </row>
    <row r="787" spans="1:128" s="179" customFormat="1" hidden="1" outlineLevel="1" x14ac:dyDescent="0.2">
      <c r="A787" s="153" t="str">
        <f ca="1">Language!A1524</f>
        <v>Долгосрочные займы на конец периода</v>
      </c>
      <c r="B787" s="153"/>
      <c r="C787" s="178" t="str">
        <f t="shared" ca="1" si="1378"/>
        <v>тыс. руб.</v>
      </c>
      <c r="D787" s="154"/>
      <c r="E787" s="154"/>
      <c r="F787" s="6" t="s">
        <v>3179</v>
      </c>
      <c r="G787" s="161">
        <v>0</v>
      </c>
      <c r="H787" s="161">
        <v>0</v>
      </c>
      <c r="I787" s="161">
        <v>0</v>
      </c>
      <c r="J787" s="161">
        <v>0</v>
      </c>
      <c r="K787" s="161">
        <v>0</v>
      </c>
      <c r="L787" s="161">
        <v>0</v>
      </c>
      <c r="M787" s="161">
        <v>0</v>
      </c>
      <c r="N787" s="161">
        <v>0</v>
      </c>
      <c r="O787" s="161">
        <v>0</v>
      </c>
      <c r="P787" s="161">
        <v>0</v>
      </c>
      <c r="Q787" s="161">
        <v>0</v>
      </c>
      <c r="R787" s="161">
        <v>0</v>
      </c>
      <c r="S787" s="161">
        <v>0</v>
      </c>
      <c r="T787" s="161">
        <v>0</v>
      </c>
      <c r="U787" s="161">
        <v>0</v>
      </c>
      <c r="V787" s="161">
        <v>0</v>
      </c>
      <c r="W787" s="161">
        <v>0</v>
      </c>
      <c r="X787" s="161">
        <v>0</v>
      </c>
      <c r="Y787" s="161">
        <v>0</v>
      </c>
      <c r="Z787" s="161">
        <v>0</v>
      </c>
      <c r="AA787" s="161">
        <v>0</v>
      </c>
      <c r="AB787" s="161">
        <v>0</v>
      </c>
      <c r="AC787" s="161">
        <v>0</v>
      </c>
      <c r="AD787" s="161">
        <v>0</v>
      </c>
      <c r="AE787" s="161">
        <v>0</v>
      </c>
      <c r="AF787" s="161">
        <v>0</v>
      </c>
      <c r="AG787" s="161">
        <v>0</v>
      </c>
      <c r="AH787" s="161">
        <v>0</v>
      </c>
      <c r="AI787" s="161">
        <v>0</v>
      </c>
      <c r="AJ787" s="161">
        <v>0</v>
      </c>
      <c r="AK787" s="161">
        <v>0</v>
      </c>
      <c r="AL787" s="161">
        <v>0</v>
      </c>
      <c r="AM787" s="161">
        <v>0</v>
      </c>
      <c r="AN787" s="161">
        <v>0</v>
      </c>
      <c r="AO787" s="161">
        <v>0</v>
      </c>
      <c r="AP787" s="161">
        <v>0</v>
      </c>
      <c r="AQ787" s="161">
        <v>0</v>
      </c>
      <c r="AR787" s="161">
        <v>0</v>
      </c>
      <c r="AS787" s="161">
        <v>0</v>
      </c>
      <c r="AT787" s="161">
        <v>0</v>
      </c>
      <c r="AU787" s="161">
        <v>0</v>
      </c>
      <c r="AV787" s="161">
        <v>0</v>
      </c>
      <c r="AW787" s="161">
        <v>0</v>
      </c>
      <c r="AX787" s="161">
        <v>0</v>
      </c>
      <c r="AY787" s="161">
        <v>0</v>
      </c>
      <c r="AZ787" s="161">
        <v>0</v>
      </c>
      <c r="BA787" s="161">
        <v>0</v>
      </c>
      <c r="BB787" s="161">
        <v>0</v>
      </c>
      <c r="BC787" s="161">
        <v>0</v>
      </c>
      <c r="BD787" s="161">
        <v>0</v>
      </c>
      <c r="BE787" s="161">
        <v>0</v>
      </c>
      <c r="BF787" s="161">
        <v>0</v>
      </c>
      <c r="BG787" s="161">
        <v>0</v>
      </c>
      <c r="BH787" s="161">
        <v>0</v>
      </c>
      <c r="BI787" s="161">
        <v>0</v>
      </c>
      <c r="BJ787" s="161">
        <v>0</v>
      </c>
      <c r="BK787" s="161">
        <v>0</v>
      </c>
      <c r="BL787" s="161">
        <v>0</v>
      </c>
      <c r="BM787" s="161">
        <v>0</v>
      </c>
      <c r="BN787" s="161">
        <v>0</v>
      </c>
      <c r="BO787" s="161">
        <v>0</v>
      </c>
      <c r="BP787" s="161">
        <v>0</v>
      </c>
      <c r="BQ787" s="161">
        <v>0</v>
      </c>
      <c r="BR787" s="161">
        <v>0</v>
      </c>
      <c r="BS787" s="161">
        <v>0</v>
      </c>
      <c r="BT787" s="161">
        <v>0</v>
      </c>
      <c r="BU787" s="161">
        <v>0</v>
      </c>
      <c r="BV787" s="161">
        <v>0</v>
      </c>
      <c r="BW787" s="161">
        <v>0</v>
      </c>
      <c r="BX787" s="161">
        <v>0</v>
      </c>
      <c r="BY787" s="161">
        <v>0</v>
      </c>
      <c r="BZ787" s="161">
        <v>0</v>
      </c>
      <c r="CA787" s="161">
        <v>0</v>
      </c>
      <c r="CB787" s="161">
        <v>0</v>
      </c>
      <c r="CC787" s="161">
        <v>0</v>
      </c>
      <c r="CD787" s="161">
        <v>0</v>
      </c>
      <c r="CE787" s="161">
        <v>0</v>
      </c>
      <c r="CF787" s="161">
        <v>0</v>
      </c>
      <c r="CG787" s="161">
        <v>0</v>
      </c>
      <c r="CH787" s="161">
        <v>0</v>
      </c>
      <c r="CI787" s="161">
        <v>0</v>
      </c>
      <c r="CJ787" s="161">
        <v>0</v>
      </c>
      <c r="CK787" s="161">
        <v>0</v>
      </c>
      <c r="CL787" s="161">
        <v>0</v>
      </c>
      <c r="CM787" s="161">
        <v>0</v>
      </c>
      <c r="CN787" s="161">
        <v>0</v>
      </c>
      <c r="CO787" s="161">
        <v>0</v>
      </c>
      <c r="CP787" s="161">
        <v>0</v>
      </c>
      <c r="CQ787" s="161">
        <v>0</v>
      </c>
      <c r="CR787" s="161">
        <v>0</v>
      </c>
      <c r="CS787" s="161">
        <v>0</v>
      </c>
      <c r="CT787" s="161">
        <v>0</v>
      </c>
      <c r="CU787" s="161">
        <v>0</v>
      </c>
      <c r="CV787" s="161">
        <v>0</v>
      </c>
      <c r="CW787" s="161">
        <v>0</v>
      </c>
      <c r="CX787" s="161">
        <v>0</v>
      </c>
      <c r="CY787" s="161">
        <v>0</v>
      </c>
      <c r="CZ787" s="161">
        <v>0</v>
      </c>
      <c r="DA787" s="161">
        <v>0</v>
      </c>
      <c r="DB787" s="161">
        <v>0</v>
      </c>
      <c r="DC787" s="161">
        <v>0</v>
      </c>
      <c r="DD787" s="161">
        <v>0</v>
      </c>
      <c r="DE787" s="161">
        <v>0</v>
      </c>
      <c r="DF787" s="161">
        <v>0</v>
      </c>
      <c r="DG787" s="161">
        <v>0</v>
      </c>
      <c r="DH787" s="161">
        <v>0</v>
      </c>
      <c r="DI787" s="161">
        <v>0</v>
      </c>
      <c r="DJ787" s="161">
        <v>0</v>
      </c>
      <c r="DK787" s="161">
        <v>0</v>
      </c>
      <c r="DL787" s="161">
        <v>0</v>
      </c>
      <c r="DM787" s="161">
        <v>0</v>
      </c>
      <c r="DN787" s="161">
        <v>0</v>
      </c>
      <c r="DO787" s="161">
        <v>0</v>
      </c>
      <c r="DP787" s="161">
        <v>0</v>
      </c>
      <c r="DQ787" s="161">
        <v>0</v>
      </c>
      <c r="DR787" s="161">
        <v>0</v>
      </c>
      <c r="DS787" s="161">
        <v>0</v>
      </c>
      <c r="DT787" s="161">
        <v>0</v>
      </c>
      <c r="DU787" s="161">
        <v>0</v>
      </c>
      <c r="DV787" s="161">
        <v>0</v>
      </c>
      <c r="DW787" s="153"/>
      <c r="DX787" s="162"/>
    </row>
    <row r="788" spans="1:128" s="179" customFormat="1" hidden="1" outlineLevel="1" x14ac:dyDescent="0.2">
      <c r="A788" s="153" t="str">
        <f ca="1">Language!A1525</f>
        <v>Краткосрочные займы на конец периода</v>
      </c>
      <c r="B788" s="153"/>
      <c r="C788" s="178" t="str">
        <f t="shared" ca="1" si="1378"/>
        <v>тыс. руб.</v>
      </c>
      <c r="D788" s="154"/>
      <c r="E788" s="154"/>
      <c r="F788" s="6" t="s">
        <v>3180</v>
      </c>
      <c r="G788" s="161">
        <v>0</v>
      </c>
      <c r="H788" s="161">
        <v>0</v>
      </c>
      <c r="I788" s="161">
        <v>0</v>
      </c>
      <c r="J788" s="161">
        <v>0</v>
      </c>
      <c r="K788" s="161">
        <v>0</v>
      </c>
      <c r="L788" s="161">
        <v>0</v>
      </c>
      <c r="M788" s="161">
        <v>0</v>
      </c>
      <c r="N788" s="161">
        <v>0</v>
      </c>
      <c r="O788" s="161">
        <v>0</v>
      </c>
      <c r="P788" s="161">
        <v>0</v>
      </c>
      <c r="Q788" s="161">
        <v>0</v>
      </c>
      <c r="R788" s="161">
        <v>0</v>
      </c>
      <c r="S788" s="161">
        <v>0</v>
      </c>
      <c r="T788" s="161">
        <v>0</v>
      </c>
      <c r="U788" s="161">
        <v>0</v>
      </c>
      <c r="V788" s="161">
        <v>0</v>
      </c>
      <c r="W788" s="161">
        <v>0</v>
      </c>
      <c r="X788" s="161">
        <v>0</v>
      </c>
      <c r="Y788" s="161">
        <v>0</v>
      </c>
      <c r="Z788" s="161">
        <v>0</v>
      </c>
      <c r="AA788" s="161">
        <v>0</v>
      </c>
      <c r="AB788" s="161">
        <v>0</v>
      </c>
      <c r="AC788" s="161">
        <v>0</v>
      </c>
      <c r="AD788" s="161">
        <v>0</v>
      </c>
      <c r="AE788" s="161">
        <v>0</v>
      </c>
      <c r="AF788" s="161">
        <v>0</v>
      </c>
      <c r="AG788" s="161">
        <v>0</v>
      </c>
      <c r="AH788" s="161">
        <v>0</v>
      </c>
      <c r="AI788" s="161">
        <v>0</v>
      </c>
      <c r="AJ788" s="161">
        <v>0</v>
      </c>
      <c r="AK788" s="161">
        <v>0</v>
      </c>
      <c r="AL788" s="161">
        <v>0</v>
      </c>
      <c r="AM788" s="161">
        <v>0</v>
      </c>
      <c r="AN788" s="161">
        <v>0</v>
      </c>
      <c r="AO788" s="161">
        <v>0</v>
      </c>
      <c r="AP788" s="161">
        <v>0</v>
      </c>
      <c r="AQ788" s="161">
        <v>0</v>
      </c>
      <c r="AR788" s="161">
        <v>0</v>
      </c>
      <c r="AS788" s="161">
        <v>0</v>
      </c>
      <c r="AT788" s="161">
        <v>0</v>
      </c>
      <c r="AU788" s="161">
        <v>0</v>
      </c>
      <c r="AV788" s="161">
        <v>0</v>
      </c>
      <c r="AW788" s="161">
        <v>0</v>
      </c>
      <c r="AX788" s="161">
        <v>0</v>
      </c>
      <c r="AY788" s="161">
        <v>0</v>
      </c>
      <c r="AZ788" s="161">
        <v>0</v>
      </c>
      <c r="BA788" s="161">
        <v>0</v>
      </c>
      <c r="BB788" s="161">
        <v>0</v>
      </c>
      <c r="BC788" s="161">
        <v>0</v>
      </c>
      <c r="BD788" s="161">
        <v>0</v>
      </c>
      <c r="BE788" s="161">
        <v>0</v>
      </c>
      <c r="BF788" s="161">
        <v>0</v>
      </c>
      <c r="BG788" s="161">
        <v>0</v>
      </c>
      <c r="BH788" s="161">
        <v>0</v>
      </c>
      <c r="BI788" s="161">
        <v>0</v>
      </c>
      <c r="BJ788" s="161">
        <v>0</v>
      </c>
      <c r="BK788" s="161">
        <v>0</v>
      </c>
      <c r="BL788" s="161">
        <v>0</v>
      </c>
      <c r="BM788" s="161">
        <v>0</v>
      </c>
      <c r="BN788" s="161">
        <v>0</v>
      </c>
      <c r="BO788" s="161">
        <v>0</v>
      </c>
      <c r="BP788" s="161">
        <v>0</v>
      </c>
      <c r="BQ788" s="161">
        <v>0</v>
      </c>
      <c r="BR788" s="161">
        <v>0</v>
      </c>
      <c r="BS788" s="161">
        <v>0</v>
      </c>
      <c r="BT788" s="161">
        <v>0</v>
      </c>
      <c r="BU788" s="161">
        <v>0</v>
      </c>
      <c r="BV788" s="161">
        <v>0</v>
      </c>
      <c r="BW788" s="161">
        <v>0</v>
      </c>
      <c r="BX788" s="161">
        <v>0</v>
      </c>
      <c r="BY788" s="161">
        <v>0</v>
      </c>
      <c r="BZ788" s="161">
        <v>0</v>
      </c>
      <c r="CA788" s="161">
        <v>0</v>
      </c>
      <c r="CB788" s="161">
        <v>0</v>
      </c>
      <c r="CC788" s="161">
        <v>0</v>
      </c>
      <c r="CD788" s="161">
        <v>0</v>
      </c>
      <c r="CE788" s="161">
        <v>0</v>
      </c>
      <c r="CF788" s="161">
        <v>0</v>
      </c>
      <c r="CG788" s="161">
        <v>0</v>
      </c>
      <c r="CH788" s="161">
        <v>0</v>
      </c>
      <c r="CI788" s="161">
        <v>0</v>
      </c>
      <c r="CJ788" s="161">
        <v>0</v>
      </c>
      <c r="CK788" s="161">
        <v>0</v>
      </c>
      <c r="CL788" s="161">
        <v>0</v>
      </c>
      <c r="CM788" s="161">
        <v>0</v>
      </c>
      <c r="CN788" s="161">
        <v>0</v>
      </c>
      <c r="CO788" s="161">
        <v>0</v>
      </c>
      <c r="CP788" s="161">
        <v>0</v>
      </c>
      <c r="CQ788" s="161">
        <v>0</v>
      </c>
      <c r="CR788" s="161">
        <v>0</v>
      </c>
      <c r="CS788" s="161">
        <v>0</v>
      </c>
      <c r="CT788" s="161">
        <v>0</v>
      </c>
      <c r="CU788" s="161">
        <v>0</v>
      </c>
      <c r="CV788" s="161">
        <v>0</v>
      </c>
      <c r="CW788" s="161">
        <v>0</v>
      </c>
      <c r="CX788" s="161">
        <v>0</v>
      </c>
      <c r="CY788" s="161">
        <v>0</v>
      </c>
      <c r="CZ788" s="161">
        <v>0</v>
      </c>
      <c r="DA788" s="161">
        <v>0</v>
      </c>
      <c r="DB788" s="161">
        <v>0</v>
      </c>
      <c r="DC788" s="161">
        <v>0</v>
      </c>
      <c r="DD788" s="161">
        <v>0</v>
      </c>
      <c r="DE788" s="161">
        <v>0</v>
      </c>
      <c r="DF788" s="161">
        <v>0</v>
      </c>
      <c r="DG788" s="161">
        <v>0</v>
      </c>
      <c r="DH788" s="161">
        <v>0</v>
      </c>
      <c r="DI788" s="161">
        <v>0</v>
      </c>
      <c r="DJ788" s="161">
        <v>0</v>
      </c>
      <c r="DK788" s="161">
        <v>0</v>
      </c>
      <c r="DL788" s="161">
        <v>0</v>
      </c>
      <c r="DM788" s="161">
        <v>0</v>
      </c>
      <c r="DN788" s="161">
        <v>0</v>
      </c>
      <c r="DO788" s="161">
        <v>0</v>
      </c>
      <c r="DP788" s="161">
        <v>0</v>
      </c>
      <c r="DQ788" s="161">
        <v>0</v>
      </c>
      <c r="DR788" s="161">
        <v>0</v>
      </c>
      <c r="DS788" s="161">
        <v>0</v>
      </c>
      <c r="DT788" s="161">
        <v>0</v>
      </c>
      <c r="DU788" s="161">
        <v>0</v>
      </c>
      <c r="DV788" s="161">
        <v>0</v>
      </c>
      <c r="DW788" s="153"/>
      <c r="DX788" s="162"/>
    </row>
    <row r="789" spans="1:128" s="179" customFormat="1" hidden="1" outlineLevel="1" x14ac:dyDescent="0.2">
      <c r="A789" s="153" t="str">
        <f ca="1">Language!A$1152</f>
        <v>Курсовые разницы</v>
      </c>
      <c r="B789" s="153"/>
      <c r="C789" s="178" t="str">
        <f t="shared" ca="1" si="1378"/>
        <v>тыс. руб.</v>
      </c>
      <c r="D789" s="154"/>
      <c r="E789" s="154"/>
      <c r="F789" s="6" t="s">
        <v>3082</v>
      </c>
      <c r="G789" s="161">
        <f>-IF(G$2=1,0,SUM($F783:G783)-SUM($F784:G784)-G787-G788+SUM($F785:G785)-SUM($F786:G786)-(SUM($F783:F783)-SUM($F784:F784)-F787-F788+SUM($F785:F785)-SUM($F786:F786)))</f>
        <v>0</v>
      </c>
      <c r="H789" s="161">
        <f>-IF(H$2=1,0,SUM($F783:H783)-SUM($F784:H784)-H787-H788+SUM($F785:H785)-SUM($F786:H786)-(SUM($F783:G783)-SUM($F784:G784)-G787-G788+SUM($F785:G785)-SUM($F786:G786)))</f>
        <v>0</v>
      </c>
      <c r="I789" s="161">
        <f>-IF(I$2=1,0,SUM($F783:I783)-SUM($F784:I784)-I787-I788+SUM($F785:I785)-SUM($F786:I786)-(SUM($F783:H783)-SUM($F784:H784)-H787-H788+SUM($F785:H785)-SUM($F786:H786)))</f>
        <v>0</v>
      </c>
      <c r="J789" s="161">
        <f>-IF(J$2=1,0,SUM($F783:J783)-SUM($F784:J784)-J787-J788+SUM($F785:J785)-SUM($F786:J786)-(SUM($F783:I783)-SUM($F784:I784)-I787-I788+SUM($F785:I785)-SUM($F786:I786)))</f>
        <v>0</v>
      </c>
      <c r="K789" s="161">
        <f>-IF(K$2=1,0,SUM($F783:K783)-SUM($F784:K784)-K787-K788+SUM($F785:K785)-SUM($F786:K786)-(SUM($F783:J783)-SUM($F784:J784)-J787-J788+SUM($F785:J785)-SUM($F786:J786)))</f>
        <v>0</v>
      </c>
      <c r="L789" s="161">
        <f>-IF(L$2=1,0,SUM($F783:L783)-SUM($F784:L784)-L787-L788+SUM($F785:L785)-SUM($F786:L786)-(SUM($F783:K783)-SUM($F784:K784)-K787-K788+SUM($F785:K785)-SUM($F786:K786)))</f>
        <v>0</v>
      </c>
      <c r="M789" s="161">
        <f>-IF(M$2=1,0,SUM($F783:M783)-SUM($F784:M784)-M787-M788+SUM($F785:M785)-SUM($F786:M786)-(SUM($F783:L783)-SUM($F784:L784)-L787-L788+SUM($F785:L785)-SUM($F786:L786)))</f>
        <v>0</v>
      </c>
      <c r="N789" s="161">
        <f>-IF(N$2=1,0,SUM($F783:N783)-SUM($F784:N784)-N787-N788+SUM($F785:N785)-SUM($F786:N786)-(SUM($F783:M783)-SUM($F784:M784)-M787-M788+SUM($F785:M785)-SUM($F786:M786)))</f>
        <v>0</v>
      </c>
      <c r="O789" s="161">
        <f>-IF(O$2=1,0,SUM($F783:O783)-SUM($F784:O784)-O787-O788+SUM($F785:O785)-SUM($F786:O786)-(SUM($F783:N783)-SUM($F784:N784)-N787-N788+SUM($F785:N785)-SUM($F786:N786)))</f>
        <v>0</v>
      </c>
      <c r="P789" s="161">
        <f>-IF(P$2=1,0,SUM($F783:P783)-SUM($F784:P784)-P787-P788+SUM($F785:P785)-SUM($F786:P786)-(SUM($F783:O783)-SUM($F784:O784)-O787-O788+SUM($F785:O785)-SUM($F786:O786)))</f>
        <v>0</v>
      </c>
      <c r="Q789" s="161">
        <f>-IF(Q$2=1,0,SUM($F783:Q783)-SUM($F784:Q784)-Q787-Q788+SUM($F785:Q785)-SUM($F786:Q786)-(SUM($F783:P783)-SUM($F784:P784)-P787-P788+SUM($F785:P785)-SUM($F786:P786)))</f>
        <v>0</v>
      </c>
      <c r="R789" s="161">
        <f>-IF(R$2=1,0,SUM($F783:R783)-SUM($F784:R784)-R787-R788+SUM($F785:R785)-SUM($F786:R786)-(SUM($F783:Q783)-SUM($F784:Q784)-Q787-Q788+SUM($F785:Q785)-SUM($F786:Q786)))</f>
        <v>0</v>
      </c>
      <c r="S789" s="161">
        <f>-IF(S$2=1,0,SUM($F783:S783)-SUM($F784:S784)-S787-S788+SUM($F785:S785)-SUM($F786:S786)-(SUM($F783:R783)-SUM($F784:R784)-R787-R788+SUM($F785:R785)-SUM($F786:R786)))</f>
        <v>0</v>
      </c>
      <c r="T789" s="161">
        <f>-IF(T$2=1,0,SUM($F783:T783)-SUM($F784:T784)-T787-T788+SUM($F785:T785)-SUM($F786:T786)-(SUM($F783:S783)-SUM($F784:S784)-S787-S788+SUM($F785:S785)-SUM($F786:S786)))</f>
        <v>0</v>
      </c>
      <c r="U789" s="161">
        <f>-IF(U$2=1,0,SUM($F783:U783)-SUM($F784:U784)-U787-U788+SUM($F785:U785)-SUM($F786:U786)-(SUM($F783:T783)-SUM($F784:T784)-T787-T788+SUM($F785:T785)-SUM($F786:T786)))</f>
        <v>0</v>
      </c>
      <c r="V789" s="161">
        <f>-IF(V$2=1,0,SUM($F783:V783)-SUM($F784:V784)-V787-V788+SUM($F785:V785)-SUM($F786:V786)-(SUM($F783:U783)-SUM($F784:U784)-U787-U788+SUM($F785:U785)-SUM($F786:U786)))</f>
        <v>0</v>
      </c>
      <c r="W789" s="161">
        <f>-IF(W$2=1,0,SUM($F783:W783)-SUM($F784:W784)-W787-W788+SUM($F785:W785)-SUM($F786:W786)-(SUM($F783:V783)-SUM($F784:V784)-V787-V788+SUM($F785:V785)-SUM($F786:V786)))</f>
        <v>0</v>
      </c>
      <c r="X789" s="161">
        <f>-IF(X$2=1,0,SUM($F783:X783)-SUM($F784:X784)-X787-X788+SUM($F785:X785)-SUM($F786:X786)-(SUM($F783:W783)-SUM($F784:W784)-W787-W788+SUM($F785:W785)-SUM($F786:W786)))</f>
        <v>0</v>
      </c>
      <c r="Y789" s="161">
        <f>-IF(Y$2=1,0,SUM($F783:Y783)-SUM($F784:Y784)-Y787-Y788+SUM($F785:Y785)-SUM($F786:Y786)-(SUM($F783:X783)-SUM($F784:X784)-X787-X788+SUM($F785:X785)-SUM($F786:X786)))</f>
        <v>0</v>
      </c>
      <c r="Z789" s="161">
        <f>-IF(Z$2=1,0,SUM($F783:Z783)-SUM($F784:Z784)-Z787-Z788+SUM($F785:Z785)-SUM($F786:Z786)-(SUM($F783:Y783)-SUM($F784:Y784)-Y787-Y788+SUM($F785:Y785)-SUM($F786:Y786)))</f>
        <v>0</v>
      </c>
      <c r="AA789" s="161">
        <f>-IF(AA$2=1,0,SUM($F783:AA783)-SUM($F784:AA784)-AA787-AA788+SUM($F785:AA785)-SUM($F786:AA786)-(SUM($F783:Z783)-SUM($F784:Z784)-Z787-Z788+SUM($F785:Z785)-SUM($F786:Z786)))</f>
        <v>0</v>
      </c>
      <c r="AB789" s="161">
        <f>-IF(AB$2=1,0,SUM($F783:AB783)-SUM($F784:AB784)-AB787-AB788+SUM($F785:AB785)-SUM($F786:AB786)-(SUM($F783:AA783)-SUM($F784:AA784)-AA787-AA788+SUM($F785:AA785)-SUM($F786:AA786)))</f>
        <v>0</v>
      </c>
      <c r="AC789" s="161">
        <f>-IF(AC$2=1,0,SUM($F783:AC783)-SUM($F784:AC784)-AC787-AC788+SUM($F785:AC785)-SUM($F786:AC786)-(SUM($F783:AB783)-SUM($F784:AB784)-AB787-AB788+SUM($F785:AB785)-SUM($F786:AB786)))</f>
        <v>0</v>
      </c>
      <c r="AD789" s="161">
        <f>-IF(AD$2=1,0,SUM($F783:AD783)-SUM($F784:AD784)-AD787-AD788+SUM($F785:AD785)-SUM($F786:AD786)-(SUM($F783:AC783)-SUM($F784:AC784)-AC787-AC788+SUM($F785:AC785)-SUM($F786:AC786)))</f>
        <v>0</v>
      </c>
      <c r="AE789" s="161">
        <f>-IF(AE$2=1,0,SUM($F783:AE783)-SUM($F784:AE784)-AE787-AE788+SUM($F785:AE785)-SUM($F786:AE786)-(SUM($F783:AD783)-SUM($F784:AD784)-AD787-AD788+SUM($F785:AD785)-SUM($F786:AD786)))</f>
        <v>0</v>
      </c>
      <c r="AF789" s="161">
        <f>-IF(AF$2=1,0,SUM($F783:AF783)-SUM($F784:AF784)-AF787-AF788+SUM($F785:AF785)-SUM($F786:AF786)-(SUM($F783:AE783)-SUM($F784:AE784)-AE787-AE788+SUM($F785:AE785)-SUM($F786:AE786)))</f>
        <v>0</v>
      </c>
      <c r="AG789" s="161">
        <f>-IF(AG$2=1,0,SUM($F783:AG783)-SUM($F784:AG784)-AG787-AG788+SUM($F785:AG785)-SUM($F786:AG786)-(SUM($F783:AF783)-SUM($F784:AF784)-AF787-AF788+SUM($F785:AF785)-SUM($F786:AF786)))</f>
        <v>0</v>
      </c>
      <c r="AH789" s="161">
        <f>-IF(AH$2=1,0,SUM($F783:AH783)-SUM($F784:AH784)-AH787-AH788+SUM($F785:AH785)-SUM($F786:AH786)-(SUM($F783:AG783)-SUM($F784:AG784)-AG787-AG788+SUM($F785:AG785)-SUM($F786:AG786)))</f>
        <v>0</v>
      </c>
      <c r="AI789" s="161">
        <f>-IF(AI$2=1,0,SUM($F783:AI783)-SUM($F784:AI784)-AI787-AI788+SUM($F785:AI785)-SUM($F786:AI786)-(SUM($F783:AH783)-SUM($F784:AH784)-AH787-AH788+SUM($F785:AH785)-SUM($F786:AH786)))</f>
        <v>0</v>
      </c>
      <c r="AJ789" s="161">
        <f>-IF(AJ$2=1,0,SUM($F783:AJ783)-SUM($F784:AJ784)-AJ787-AJ788+SUM($F785:AJ785)-SUM($F786:AJ786)-(SUM($F783:AI783)-SUM($F784:AI784)-AI787-AI788+SUM($F785:AI785)-SUM($F786:AI786)))</f>
        <v>0</v>
      </c>
      <c r="AK789" s="161">
        <f>-IF(AK$2=1,0,SUM($F783:AK783)-SUM($F784:AK784)-AK787-AK788+SUM($F785:AK785)-SUM($F786:AK786)-(SUM($F783:AJ783)-SUM($F784:AJ784)-AJ787-AJ788+SUM($F785:AJ785)-SUM($F786:AJ786)))</f>
        <v>0</v>
      </c>
      <c r="AL789" s="161">
        <f>-IF(AL$2=1,0,SUM($F783:AL783)-SUM($F784:AL784)-AL787-AL788+SUM($F785:AL785)-SUM($F786:AL786)-(SUM($F783:AK783)-SUM($F784:AK784)-AK787-AK788+SUM($F785:AK785)-SUM($F786:AK786)))</f>
        <v>0</v>
      </c>
      <c r="AM789" s="161">
        <f>-IF(AM$2=1,0,SUM($F783:AM783)-SUM($F784:AM784)-AM787-AM788+SUM($F785:AM785)-SUM($F786:AM786)-(SUM($F783:AL783)-SUM($F784:AL784)-AL787-AL788+SUM($F785:AL785)-SUM($F786:AL786)))</f>
        <v>0</v>
      </c>
      <c r="AN789" s="161">
        <f>-IF(AN$2=1,0,SUM($F783:AN783)-SUM($F784:AN784)-AN787-AN788+SUM($F785:AN785)-SUM($F786:AN786)-(SUM($F783:AM783)-SUM($F784:AM784)-AM787-AM788+SUM($F785:AM785)-SUM($F786:AM786)))</f>
        <v>0</v>
      </c>
      <c r="AO789" s="161">
        <f>-IF(AO$2=1,0,SUM($F783:AO783)-SUM($F784:AO784)-AO787-AO788+SUM($F785:AO785)-SUM($F786:AO786)-(SUM($F783:AN783)-SUM($F784:AN784)-AN787-AN788+SUM($F785:AN785)-SUM($F786:AN786)))</f>
        <v>0</v>
      </c>
      <c r="AP789" s="161">
        <f>-IF(AP$2=1,0,SUM($F783:AP783)-SUM($F784:AP784)-AP787-AP788+SUM($F785:AP785)-SUM($F786:AP786)-(SUM($F783:AO783)-SUM($F784:AO784)-AO787-AO788+SUM($F785:AO785)-SUM($F786:AO786)))</f>
        <v>0</v>
      </c>
      <c r="AQ789" s="161">
        <f>-IF(AQ$2=1,0,SUM($F783:AQ783)-SUM($F784:AQ784)-AQ787-AQ788+SUM($F785:AQ785)-SUM($F786:AQ786)-(SUM($F783:AP783)-SUM($F784:AP784)-AP787-AP788+SUM($F785:AP785)-SUM($F786:AP786)))</f>
        <v>0</v>
      </c>
      <c r="AR789" s="161">
        <f>-IF(AR$2=1,0,SUM($F783:AR783)-SUM($F784:AR784)-AR787-AR788+SUM($F785:AR785)-SUM($F786:AR786)-(SUM($F783:AQ783)-SUM($F784:AQ784)-AQ787-AQ788+SUM($F785:AQ785)-SUM($F786:AQ786)))</f>
        <v>0</v>
      </c>
      <c r="AS789" s="161">
        <f>-IF(AS$2=1,0,SUM($F783:AS783)-SUM($F784:AS784)-AS787-AS788+SUM($F785:AS785)-SUM($F786:AS786)-(SUM($F783:AR783)-SUM($F784:AR784)-AR787-AR788+SUM($F785:AR785)-SUM($F786:AR786)))</f>
        <v>0</v>
      </c>
      <c r="AT789" s="161">
        <f>-IF(AT$2=1,0,SUM($F783:AT783)-SUM($F784:AT784)-AT787-AT788+SUM($F785:AT785)-SUM($F786:AT786)-(SUM($F783:AS783)-SUM($F784:AS784)-AS787-AS788+SUM($F785:AS785)-SUM($F786:AS786)))</f>
        <v>0</v>
      </c>
      <c r="AU789" s="161">
        <f>-IF(AU$2=1,0,SUM($F783:AU783)-SUM($F784:AU784)-AU787-AU788+SUM($F785:AU785)-SUM($F786:AU786)-(SUM($F783:AT783)-SUM($F784:AT784)-AT787-AT788+SUM($F785:AT785)-SUM($F786:AT786)))</f>
        <v>0</v>
      </c>
      <c r="AV789" s="161">
        <f>-IF(AV$2=1,0,SUM($F783:AV783)-SUM($F784:AV784)-AV787-AV788+SUM($F785:AV785)-SUM($F786:AV786)-(SUM($F783:AU783)-SUM($F784:AU784)-AU787-AU788+SUM($F785:AU785)-SUM($F786:AU786)))</f>
        <v>0</v>
      </c>
      <c r="AW789" s="161">
        <f>-IF(AW$2=1,0,SUM($F783:AW783)-SUM($F784:AW784)-AW787-AW788+SUM($F785:AW785)-SUM($F786:AW786)-(SUM($F783:AV783)-SUM($F784:AV784)-AV787-AV788+SUM($F785:AV785)-SUM($F786:AV786)))</f>
        <v>0</v>
      </c>
      <c r="AX789" s="161">
        <f>-IF(AX$2=1,0,SUM($F783:AX783)-SUM($F784:AX784)-AX787-AX788+SUM($F785:AX785)-SUM($F786:AX786)-(SUM($F783:AW783)-SUM($F784:AW784)-AW787-AW788+SUM($F785:AW785)-SUM($F786:AW786)))</f>
        <v>0</v>
      </c>
      <c r="AY789" s="161">
        <f>-IF(AY$2=1,0,SUM($F783:AY783)-SUM($F784:AY784)-AY787-AY788+SUM($F785:AY785)-SUM($F786:AY786)-(SUM($F783:AX783)-SUM($F784:AX784)-AX787-AX788+SUM($F785:AX785)-SUM($F786:AX786)))</f>
        <v>0</v>
      </c>
      <c r="AZ789" s="161">
        <f>-IF(AZ$2=1,0,SUM($F783:AZ783)-SUM($F784:AZ784)-AZ787-AZ788+SUM($F785:AZ785)-SUM($F786:AZ786)-(SUM($F783:AY783)-SUM($F784:AY784)-AY787-AY788+SUM($F785:AY785)-SUM($F786:AY786)))</f>
        <v>0</v>
      </c>
      <c r="BA789" s="161">
        <f>-IF(BA$2=1,0,SUM($F783:BA783)-SUM($F784:BA784)-BA787-BA788+SUM($F785:BA785)-SUM($F786:BA786)-(SUM($F783:AZ783)-SUM($F784:AZ784)-AZ787-AZ788+SUM($F785:AZ785)-SUM($F786:AZ786)))</f>
        <v>0</v>
      </c>
      <c r="BB789" s="161">
        <f>-IF(BB$2=1,0,SUM($F783:BB783)-SUM($F784:BB784)-BB787-BB788+SUM($F785:BB785)-SUM($F786:BB786)-(SUM($F783:BA783)-SUM($F784:BA784)-BA787-BA788+SUM($F785:BA785)-SUM($F786:BA786)))</f>
        <v>0</v>
      </c>
      <c r="BC789" s="161">
        <f>-IF(BC$2=1,0,SUM($F783:BC783)-SUM($F784:BC784)-BC787-BC788+SUM($F785:BC785)-SUM($F786:BC786)-(SUM($F783:BB783)-SUM($F784:BB784)-BB787-BB788+SUM($F785:BB785)-SUM($F786:BB786)))</f>
        <v>0</v>
      </c>
      <c r="BD789" s="161">
        <f>-IF(BD$2=1,0,SUM($F783:BD783)-SUM($F784:BD784)-BD787-BD788+SUM($F785:BD785)-SUM($F786:BD786)-(SUM($F783:BC783)-SUM($F784:BC784)-BC787-BC788+SUM($F785:BC785)-SUM($F786:BC786)))</f>
        <v>0</v>
      </c>
      <c r="BE789" s="161">
        <f>-IF(BE$2=1,0,SUM($F783:BE783)-SUM($F784:BE784)-BE787-BE788+SUM($F785:BE785)-SUM($F786:BE786)-(SUM($F783:BD783)-SUM($F784:BD784)-BD787-BD788+SUM($F785:BD785)-SUM($F786:BD786)))</f>
        <v>0</v>
      </c>
      <c r="BF789" s="161">
        <f>-IF(BF$2=1,0,SUM($F783:BF783)-SUM($F784:BF784)-BF787-BF788+SUM($F785:BF785)-SUM($F786:BF786)-(SUM($F783:BE783)-SUM($F784:BE784)-BE787-BE788+SUM($F785:BE785)-SUM($F786:BE786)))</f>
        <v>0</v>
      </c>
      <c r="BG789" s="161">
        <f>-IF(BG$2=1,0,SUM($F783:BG783)-SUM($F784:BG784)-BG787-BG788+SUM($F785:BG785)-SUM($F786:BG786)-(SUM($F783:BF783)-SUM($F784:BF784)-BF787-BF788+SUM($F785:BF785)-SUM($F786:BF786)))</f>
        <v>0</v>
      </c>
      <c r="BH789" s="161">
        <f>-IF(BH$2=1,0,SUM($F783:BH783)-SUM($F784:BH784)-BH787-BH788+SUM($F785:BH785)-SUM($F786:BH786)-(SUM($F783:BG783)-SUM($F784:BG784)-BG787-BG788+SUM($F785:BG785)-SUM($F786:BG786)))</f>
        <v>0</v>
      </c>
      <c r="BI789" s="161">
        <f>-IF(BI$2=1,0,SUM($F783:BI783)-SUM($F784:BI784)-BI787-BI788+SUM($F785:BI785)-SUM($F786:BI786)-(SUM($F783:BH783)-SUM($F784:BH784)-BH787-BH788+SUM($F785:BH785)-SUM($F786:BH786)))</f>
        <v>0</v>
      </c>
      <c r="BJ789" s="161">
        <f>-IF(BJ$2=1,0,SUM($F783:BJ783)-SUM($F784:BJ784)-BJ787-BJ788+SUM($F785:BJ785)-SUM($F786:BJ786)-(SUM($F783:BI783)-SUM($F784:BI784)-BI787-BI788+SUM($F785:BI785)-SUM($F786:BI786)))</f>
        <v>0</v>
      </c>
      <c r="BK789" s="161">
        <f>-IF(BK$2=1,0,SUM($F783:BK783)-SUM($F784:BK784)-BK787-BK788+SUM($F785:BK785)-SUM($F786:BK786)-(SUM($F783:BJ783)-SUM($F784:BJ784)-BJ787-BJ788+SUM($F785:BJ785)-SUM($F786:BJ786)))</f>
        <v>0</v>
      </c>
      <c r="BL789" s="161">
        <f>-IF(BL$2=1,0,SUM($F783:BL783)-SUM($F784:BL784)-BL787-BL788+SUM($F785:BL785)-SUM($F786:BL786)-(SUM($F783:BK783)-SUM($F784:BK784)-BK787-BK788+SUM($F785:BK785)-SUM($F786:BK786)))</f>
        <v>0</v>
      </c>
      <c r="BM789" s="161">
        <f>-IF(BM$2=1,0,SUM($F783:BM783)-SUM($F784:BM784)-BM787-BM788+SUM($F785:BM785)-SUM($F786:BM786)-(SUM($F783:BL783)-SUM($F784:BL784)-BL787-BL788+SUM($F785:BL785)-SUM($F786:BL786)))</f>
        <v>0</v>
      </c>
      <c r="BN789" s="161">
        <f>-IF(BN$2=1,0,SUM($F783:BN783)-SUM($F784:BN784)-BN787-BN788+SUM($F785:BN785)-SUM($F786:BN786)-(SUM($F783:BM783)-SUM($F784:BM784)-BM787-BM788+SUM($F785:BM785)-SUM($F786:BM786)))</f>
        <v>0</v>
      </c>
      <c r="BO789" s="161">
        <f>-IF(BO$2=1,0,SUM($F783:BO783)-SUM($F784:BO784)-BO787-BO788+SUM($F785:BO785)-SUM($F786:BO786)-(SUM($F783:BN783)-SUM($F784:BN784)-BN787-BN788+SUM($F785:BN785)-SUM($F786:BN786)))</f>
        <v>0</v>
      </c>
      <c r="BP789" s="161">
        <f>-IF(BP$2=1,0,SUM($F783:BP783)-SUM($F784:BP784)-BP787-BP788+SUM($F785:BP785)-SUM($F786:BP786)-(SUM($F783:BO783)-SUM($F784:BO784)-BO787-BO788+SUM($F785:BO785)-SUM($F786:BO786)))</f>
        <v>0</v>
      </c>
      <c r="BQ789" s="161">
        <f>-IF(BQ$2=1,0,SUM($F783:BQ783)-SUM($F784:BQ784)-BQ787-BQ788+SUM($F785:BQ785)-SUM($F786:BQ786)-(SUM($F783:BP783)-SUM($F784:BP784)-BP787-BP788+SUM($F785:BP785)-SUM($F786:BP786)))</f>
        <v>0</v>
      </c>
      <c r="BR789" s="161">
        <f>-IF(BR$2=1,0,SUM($F783:BR783)-SUM($F784:BR784)-BR787-BR788+SUM($F785:BR785)-SUM($F786:BR786)-(SUM($F783:BQ783)-SUM($F784:BQ784)-BQ787-BQ788+SUM($F785:BQ785)-SUM($F786:BQ786)))</f>
        <v>0</v>
      </c>
      <c r="BS789" s="161">
        <f>-IF(BS$2=1,0,SUM($F783:BS783)-SUM($F784:BS784)-BS787-BS788+SUM($F785:BS785)-SUM($F786:BS786)-(SUM($F783:BR783)-SUM($F784:BR784)-BR787-BR788+SUM($F785:BR785)-SUM($F786:BR786)))</f>
        <v>0</v>
      </c>
      <c r="BT789" s="161">
        <f>-IF(BT$2=1,0,SUM($F783:BT783)-SUM($F784:BT784)-BT787-BT788+SUM($F785:BT785)-SUM($F786:BT786)-(SUM($F783:BS783)-SUM($F784:BS784)-BS787-BS788+SUM($F785:BS785)-SUM($F786:BS786)))</f>
        <v>0</v>
      </c>
      <c r="BU789" s="161">
        <f>-IF(BU$2=1,0,SUM($F783:BU783)-SUM($F784:BU784)-BU787-BU788+SUM($F785:BU785)-SUM($F786:BU786)-(SUM($F783:BT783)-SUM($F784:BT784)-BT787-BT788+SUM($F785:BT785)-SUM($F786:BT786)))</f>
        <v>0</v>
      </c>
      <c r="BV789" s="161">
        <f>-IF(BV$2=1,0,SUM($F783:BV783)-SUM($F784:BV784)-BV787-BV788+SUM($F785:BV785)-SUM($F786:BV786)-(SUM($F783:BU783)-SUM($F784:BU784)-BU787-BU788+SUM($F785:BU785)-SUM($F786:BU786)))</f>
        <v>0</v>
      </c>
      <c r="BW789" s="161">
        <f>-IF(BW$2=1,0,SUM($F783:BW783)-SUM($F784:BW784)-BW787-BW788+SUM($F785:BW785)-SUM($F786:BW786)-(SUM($F783:BV783)-SUM($F784:BV784)-BV787-BV788+SUM($F785:BV785)-SUM($F786:BV786)))</f>
        <v>0</v>
      </c>
      <c r="BX789" s="161">
        <f>-IF(BX$2=1,0,SUM($F783:BX783)-SUM($F784:BX784)-BX787-BX788+SUM($F785:BX785)-SUM($F786:BX786)-(SUM($F783:BW783)-SUM($F784:BW784)-BW787-BW788+SUM($F785:BW785)-SUM($F786:BW786)))</f>
        <v>0</v>
      </c>
      <c r="BY789" s="161">
        <f>-IF(BY$2=1,0,SUM($F783:BY783)-SUM($F784:BY784)-BY787-BY788+SUM($F785:BY785)-SUM($F786:BY786)-(SUM($F783:BX783)-SUM($F784:BX784)-BX787-BX788+SUM($F785:BX785)-SUM($F786:BX786)))</f>
        <v>0</v>
      </c>
      <c r="BZ789" s="161">
        <f>-IF(BZ$2=1,0,SUM($F783:BZ783)-SUM($F784:BZ784)-BZ787-BZ788+SUM($F785:BZ785)-SUM($F786:BZ786)-(SUM($F783:BY783)-SUM($F784:BY784)-BY787-BY788+SUM($F785:BY785)-SUM($F786:BY786)))</f>
        <v>0</v>
      </c>
      <c r="CA789" s="161">
        <f>-IF(CA$2=1,0,SUM($F783:CA783)-SUM($F784:CA784)-CA787-CA788+SUM($F785:CA785)-SUM($F786:CA786)-(SUM($F783:BZ783)-SUM($F784:BZ784)-BZ787-BZ788+SUM($F785:BZ785)-SUM($F786:BZ786)))</f>
        <v>0</v>
      </c>
      <c r="CB789" s="161">
        <f>-IF(CB$2=1,0,SUM($F783:CB783)-SUM($F784:CB784)-CB787-CB788+SUM($F785:CB785)-SUM($F786:CB786)-(SUM($F783:CA783)-SUM($F784:CA784)-CA787-CA788+SUM($F785:CA785)-SUM($F786:CA786)))</f>
        <v>0</v>
      </c>
      <c r="CC789" s="161">
        <f>-IF(CC$2=1,0,SUM($F783:CC783)-SUM($F784:CC784)-CC787-CC788+SUM($F785:CC785)-SUM($F786:CC786)-(SUM($F783:CB783)-SUM($F784:CB784)-CB787-CB788+SUM($F785:CB785)-SUM($F786:CB786)))</f>
        <v>0</v>
      </c>
      <c r="CD789" s="161">
        <f>-IF(CD$2=1,0,SUM($F783:CD783)-SUM($F784:CD784)-CD787-CD788+SUM($F785:CD785)-SUM($F786:CD786)-(SUM($F783:CC783)-SUM($F784:CC784)-CC787-CC788+SUM($F785:CC785)-SUM($F786:CC786)))</f>
        <v>0</v>
      </c>
      <c r="CE789" s="161">
        <f>-IF(CE$2=1,0,SUM($F783:CE783)-SUM($F784:CE784)-CE787-CE788+SUM($F785:CE785)-SUM($F786:CE786)-(SUM($F783:CD783)-SUM($F784:CD784)-CD787-CD788+SUM($F785:CD785)-SUM($F786:CD786)))</f>
        <v>0</v>
      </c>
      <c r="CF789" s="161">
        <f>-IF(CF$2=1,0,SUM($F783:CF783)-SUM($F784:CF784)-CF787-CF788+SUM($F785:CF785)-SUM($F786:CF786)-(SUM($F783:CE783)-SUM($F784:CE784)-CE787-CE788+SUM($F785:CE785)-SUM($F786:CE786)))</f>
        <v>0</v>
      </c>
      <c r="CG789" s="161">
        <f>-IF(CG$2=1,0,SUM($F783:CG783)-SUM($F784:CG784)-CG787-CG788+SUM($F785:CG785)-SUM($F786:CG786)-(SUM($F783:CF783)-SUM($F784:CF784)-CF787-CF788+SUM($F785:CF785)-SUM($F786:CF786)))</f>
        <v>0</v>
      </c>
      <c r="CH789" s="161">
        <f>-IF(CH$2=1,0,SUM($F783:CH783)-SUM($F784:CH784)-CH787-CH788+SUM($F785:CH785)-SUM($F786:CH786)-(SUM($F783:CG783)-SUM($F784:CG784)-CG787-CG788+SUM($F785:CG785)-SUM($F786:CG786)))</f>
        <v>0</v>
      </c>
      <c r="CI789" s="161">
        <f>-IF(CI$2=1,0,SUM($F783:CI783)-SUM($F784:CI784)-CI787-CI788+SUM($F785:CI785)-SUM($F786:CI786)-(SUM($F783:CH783)-SUM($F784:CH784)-CH787-CH788+SUM($F785:CH785)-SUM($F786:CH786)))</f>
        <v>0</v>
      </c>
      <c r="CJ789" s="161">
        <f>-IF(CJ$2=1,0,SUM($F783:CJ783)-SUM($F784:CJ784)-CJ787-CJ788+SUM($F785:CJ785)-SUM($F786:CJ786)-(SUM($F783:CI783)-SUM($F784:CI784)-CI787-CI788+SUM($F785:CI785)-SUM($F786:CI786)))</f>
        <v>0</v>
      </c>
      <c r="CK789" s="161">
        <f>-IF(CK$2=1,0,SUM($F783:CK783)-SUM($F784:CK784)-CK787-CK788+SUM($F785:CK785)-SUM($F786:CK786)-(SUM($F783:CJ783)-SUM($F784:CJ784)-CJ787-CJ788+SUM($F785:CJ785)-SUM($F786:CJ786)))</f>
        <v>0</v>
      </c>
      <c r="CL789" s="161">
        <f>-IF(CL$2=1,0,SUM($F783:CL783)-SUM($F784:CL784)-CL787-CL788+SUM($F785:CL785)-SUM($F786:CL786)-(SUM($F783:CK783)-SUM($F784:CK784)-CK787-CK788+SUM($F785:CK785)-SUM($F786:CK786)))</f>
        <v>0</v>
      </c>
      <c r="CM789" s="161">
        <f>-IF(CM$2=1,0,SUM($F783:CM783)-SUM($F784:CM784)-CM787-CM788+SUM($F785:CM785)-SUM($F786:CM786)-(SUM($F783:CL783)-SUM($F784:CL784)-CL787-CL788+SUM($F785:CL785)-SUM($F786:CL786)))</f>
        <v>0</v>
      </c>
      <c r="CN789" s="161">
        <f>-IF(CN$2=1,0,SUM($F783:CN783)-SUM($F784:CN784)-CN787-CN788+SUM($F785:CN785)-SUM($F786:CN786)-(SUM($F783:CM783)-SUM($F784:CM784)-CM787-CM788+SUM($F785:CM785)-SUM($F786:CM786)))</f>
        <v>0</v>
      </c>
      <c r="CO789" s="161">
        <f>-IF(CO$2=1,0,SUM($F783:CO783)-SUM($F784:CO784)-CO787-CO788+SUM($F785:CO785)-SUM($F786:CO786)-(SUM($F783:CN783)-SUM($F784:CN784)-CN787-CN788+SUM($F785:CN785)-SUM($F786:CN786)))</f>
        <v>0</v>
      </c>
      <c r="CP789" s="161">
        <f>-IF(CP$2=1,0,SUM($F783:CP783)-SUM($F784:CP784)-CP787-CP788+SUM($F785:CP785)-SUM($F786:CP786)-(SUM($F783:CO783)-SUM($F784:CO784)-CO787-CO788+SUM($F785:CO785)-SUM($F786:CO786)))</f>
        <v>0</v>
      </c>
      <c r="CQ789" s="161">
        <f>-IF(CQ$2=1,0,SUM($F783:CQ783)-SUM($F784:CQ784)-CQ787-CQ788+SUM($F785:CQ785)-SUM($F786:CQ786)-(SUM($F783:CP783)-SUM($F784:CP784)-CP787-CP788+SUM($F785:CP785)-SUM($F786:CP786)))</f>
        <v>0</v>
      </c>
      <c r="CR789" s="161">
        <f>-IF(CR$2=1,0,SUM($F783:CR783)-SUM($F784:CR784)-CR787-CR788+SUM($F785:CR785)-SUM($F786:CR786)-(SUM($F783:CQ783)-SUM($F784:CQ784)-CQ787-CQ788+SUM($F785:CQ785)-SUM($F786:CQ786)))</f>
        <v>0</v>
      </c>
      <c r="CS789" s="161">
        <f>-IF(CS$2=1,0,SUM($F783:CS783)-SUM($F784:CS784)-CS787-CS788+SUM($F785:CS785)-SUM($F786:CS786)-(SUM($F783:CR783)-SUM($F784:CR784)-CR787-CR788+SUM($F785:CR785)-SUM($F786:CR786)))</f>
        <v>0</v>
      </c>
      <c r="CT789" s="161">
        <f>-IF(CT$2=1,0,SUM($F783:CT783)-SUM($F784:CT784)-CT787-CT788+SUM($F785:CT785)-SUM($F786:CT786)-(SUM($F783:CS783)-SUM($F784:CS784)-CS787-CS788+SUM($F785:CS785)-SUM($F786:CS786)))</f>
        <v>0</v>
      </c>
      <c r="CU789" s="161">
        <f>-IF(CU$2=1,0,SUM($F783:CU783)-SUM($F784:CU784)-CU787-CU788+SUM($F785:CU785)-SUM($F786:CU786)-(SUM($F783:CT783)-SUM($F784:CT784)-CT787-CT788+SUM($F785:CT785)-SUM($F786:CT786)))</f>
        <v>0</v>
      </c>
      <c r="CV789" s="161">
        <f>-IF(CV$2=1,0,SUM($F783:CV783)-SUM($F784:CV784)-CV787-CV788+SUM($F785:CV785)-SUM($F786:CV786)-(SUM($F783:CU783)-SUM($F784:CU784)-CU787-CU788+SUM($F785:CU785)-SUM($F786:CU786)))</f>
        <v>0</v>
      </c>
      <c r="CW789" s="161">
        <f>-IF(CW$2=1,0,SUM($F783:CW783)-SUM($F784:CW784)-CW787-CW788+SUM($F785:CW785)-SUM($F786:CW786)-(SUM($F783:CV783)-SUM($F784:CV784)-CV787-CV788+SUM($F785:CV785)-SUM($F786:CV786)))</f>
        <v>0</v>
      </c>
      <c r="CX789" s="161">
        <f>-IF(CX$2=1,0,SUM($F783:CX783)-SUM($F784:CX784)-CX787-CX788+SUM($F785:CX785)-SUM($F786:CX786)-(SUM($F783:CW783)-SUM($F784:CW784)-CW787-CW788+SUM($F785:CW785)-SUM($F786:CW786)))</f>
        <v>0</v>
      </c>
      <c r="CY789" s="161">
        <f>-IF(CY$2=1,0,SUM($F783:CY783)-SUM($F784:CY784)-CY787-CY788+SUM($F785:CY785)-SUM($F786:CY786)-(SUM($F783:CX783)-SUM($F784:CX784)-CX787-CX788+SUM($F785:CX785)-SUM($F786:CX786)))</f>
        <v>0</v>
      </c>
      <c r="CZ789" s="161">
        <f>-IF(CZ$2=1,0,SUM($F783:CZ783)-SUM($F784:CZ784)-CZ787-CZ788+SUM($F785:CZ785)-SUM($F786:CZ786)-(SUM($F783:CY783)-SUM($F784:CY784)-CY787-CY788+SUM($F785:CY785)-SUM($F786:CY786)))</f>
        <v>0</v>
      </c>
      <c r="DA789" s="161">
        <f>-IF(DA$2=1,0,SUM($F783:DA783)-SUM($F784:DA784)-DA787-DA788+SUM($F785:DA785)-SUM($F786:DA786)-(SUM($F783:CZ783)-SUM($F784:CZ784)-CZ787-CZ788+SUM($F785:CZ785)-SUM($F786:CZ786)))</f>
        <v>0</v>
      </c>
      <c r="DB789" s="161">
        <f>-IF(DB$2=1,0,SUM($F783:DB783)-SUM($F784:DB784)-DB787-DB788+SUM($F785:DB785)-SUM($F786:DB786)-(SUM($F783:DA783)-SUM($F784:DA784)-DA787-DA788+SUM($F785:DA785)-SUM($F786:DA786)))</f>
        <v>0</v>
      </c>
      <c r="DC789" s="161">
        <f>-IF(DC$2=1,0,SUM($F783:DC783)-SUM($F784:DC784)-DC787-DC788+SUM($F785:DC785)-SUM($F786:DC786)-(SUM($F783:DB783)-SUM($F784:DB784)-DB787-DB788+SUM($F785:DB785)-SUM($F786:DB786)))</f>
        <v>0</v>
      </c>
      <c r="DD789" s="161">
        <f>-IF(DD$2=1,0,SUM($F783:DD783)-SUM($F784:DD784)-DD787-DD788+SUM($F785:DD785)-SUM($F786:DD786)-(SUM($F783:DC783)-SUM($F784:DC784)-DC787-DC788+SUM($F785:DC785)-SUM($F786:DC786)))</f>
        <v>0</v>
      </c>
      <c r="DE789" s="161">
        <f>-IF(DE$2=1,0,SUM($F783:DE783)-SUM($F784:DE784)-DE787-DE788+SUM($F785:DE785)-SUM($F786:DE786)-(SUM($F783:DD783)-SUM($F784:DD784)-DD787-DD788+SUM($F785:DD785)-SUM($F786:DD786)))</f>
        <v>0</v>
      </c>
      <c r="DF789" s="161">
        <f>-IF(DF$2=1,0,SUM($F783:DF783)-SUM($F784:DF784)-DF787-DF788+SUM($F785:DF785)-SUM($F786:DF786)-(SUM($F783:DE783)-SUM($F784:DE784)-DE787-DE788+SUM($F785:DE785)-SUM($F786:DE786)))</f>
        <v>0</v>
      </c>
      <c r="DG789" s="161">
        <f>-IF(DG$2=1,0,SUM($F783:DG783)-SUM($F784:DG784)-DG787-DG788+SUM($F785:DG785)-SUM($F786:DG786)-(SUM($F783:DF783)-SUM($F784:DF784)-DF787-DF788+SUM($F785:DF785)-SUM($F786:DF786)))</f>
        <v>0</v>
      </c>
      <c r="DH789" s="161">
        <f>-IF(DH$2=1,0,SUM($F783:DH783)-SUM($F784:DH784)-DH787-DH788+SUM($F785:DH785)-SUM($F786:DH786)-(SUM($F783:DG783)-SUM($F784:DG784)-DG787-DG788+SUM($F785:DG785)-SUM($F786:DG786)))</f>
        <v>0</v>
      </c>
      <c r="DI789" s="161">
        <f>-IF(DI$2=1,0,SUM($F783:DI783)-SUM($F784:DI784)-DI787-DI788+SUM($F785:DI785)-SUM($F786:DI786)-(SUM($F783:DH783)-SUM($F784:DH784)-DH787-DH788+SUM($F785:DH785)-SUM($F786:DH786)))</f>
        <v>0</v>
      </c>
      <c r="DJ789" s="161">
        <f>-IF(DJ$2=1,0,SUM($F783:DJ783)-SUM($F784:DJ784)-DJ787-DJ788+SUM($F785:DJ785)-SUM($F786:DJ786)-(SUM($F783:DI783)-SUM($F784:DI784)-DI787-DI788+SUM($F785:DI785)-SUM($F786:DI786)))</f>
        <v>0</v>
      </c>
      <c r="DK789" s="161">
        <f>-IF(DK$2=1,0,SUM($F783:DK783)-SUM($F784:DK784)-DK787-DK788+SUM($F785:DK785)-SUM($F786:DK786)-(SUM($F783:DJ783)-SUM($F784:DJ784)-DJ787-DJ788+SUM($F785:DJ785)-SUM($F786:DJ786)))</f>
        <v>0</v>
      </c>
      <c r="DL789" s="161">
        <f>-IF(DL$2=1,0,SUM($F783:DL783)-SUM($F784:DL784)-DL787-DL788+SUM($F785:DL785)-SUM($F786:DL786)-(SUM($F783:DK783)-SUM($F784:DK784)-DK787-DK788+SUM($F785:DK785)-SUM($F786:DK786)))</f>
        <v>0</v>
      </c>
      <c r="DM789" s="161">
        <f>-IF(DM$2=1,0,SUM($F783:DM783)-SUM($F784:DM784)-DM787-DM788+SUM($F785:DM785)-SUM($F786:DM786)-(SUM($F783:DL783)-SUM($F784:DL784)-DL787-DL788+SUM($F785:DL785)-SUM($F786:DL786)))</f>
        <v>0</v>
      </c>
      <c r="DN789" s="161">
        <f>-IF(DN$2=1,0,SUM($F783:DN783)-SUM($F784:DN784)-DN787-DN788+SUM($F785:DN785)-SUM($F786:DN786)-(SUM($F783:DM783)-SUM($F784:DM784)-DM787-DM788+SUM($F785:DM785)-SUM($F786:DM786)))</f>
        <v>0</v>
      </c>
      <c r="DO789" s="161">
        <f>-IF(DO$2=1,0,SUM($F783:DO783)-SUM($F784:DO784)-DO787-DO788+SUM($F785:DO785)-SUM($F786:DO786)-(SUM($F783:DN783)-SUM($F784:DN784)-DN787-DN788+SUM($F785:DN785)-SUM($F786:DN786)))</f>
        <v>0</v>
      </c>
      <c r="DP789" s="161">
        <f>-IF(DP$2=1,0,SUM($F783:DP783)-SUM($F784:DP784)-DP787-DP788+SUM($F785:DP785)-SUM($F786:DP786)-(SUM($F783:DO783)-SUM($F784:DO784)-DO787-DO788+SUM($F785:DO785)-SUM($F786:DO786)))</f>
        <v>0</v>
      </c>
      <c r="DQ789" s="161">
        <f>-IF(DQ$2=1,0,SUM($F783:DQ783)-SUM($F784:DQ784)-DQ787-DQ788+SUM($F785:DQ785)-SUM($F786:DQ786)-(SUM($F783:DP783)-SUM($F784:DP784)-DP787-DP788+SUM($F785:DP785)-SUM($F786:DP786)))</f>
        <v>0</v>
      </c>
      <c r="DR789" s="161">
        <f>-IF(DR$2=1,0,SUM($F783:DR783)-SUM($F784:DR784)-DR787-DR788+SUM($F785:DR785)-SUM($F786:DR786)-(SUM($F783:DQ783)-SUM($F784:DQ784)-DQ787-DQ788+SUM($F785:DQ785)-SUM($F786:DQ786)))</f>
        <v>0</v>
      </c>
      <c r="DS789" s="161">
        <f>-IF(DS$2=1,0,SUM($F783:DS783)-SUM($F784:DS784)-DS787-DS788+SUM($F785:DS785)-SUM($F786:DS786)-(SUM($F783:DR783)-SUM($F784:DR784)-DR787-DR788+SUM($F785:DR785)-SUM($F786:DR786)))</f>
        <v>0</v>
      </c>
      <c r="DT789" s="161">
        <f>-IF(DT$2=1,0,SUM($F783:DT783)-SUM($F784:DT784)-DT787-DT788+SUM($F785:DT785)-SUM($F786:DT786)-(SUM($F783:DS783)-SUM($F784:DS784)-DS787-DS788+SUM($F785:DS785)-SUM($F786:DS786)))</f>
        <v>0</v>
      </c>
      <c r="DU789" s="161">
        <f>-IF(DU$2=1,0,SUM($F783:DU783)-SUM($F784:DU784)-DU787-DU788+SUM($F785:DU785)-SUM($F786:DU786)-(SUM($F783:DT783)-SUM($F784:DT784)-DT787-DT788+SUM($F785:DT785)-SUM($F786:DT786)))</f>
        <v>0</v>
      </c>
      <c r="DV789" s="161">
        <f>-IF(DV$2=1,0,SUM($F783:DV783)-SUM($F784:DV784)-DV787-DV788+SUM($F785:DV785)-SUM($F786:DV786)-(SUM($F783:DU783)-SUM($F784:DU784)-DU787-DU788+SUM($F785:DU785)-SUM($F786:DU786)))</f>
        <v>0</v>
      </c>
      <c r="DW789" s="153"/>
      <c r="DX789" s="167">
        <f>SUM(G789:DW789)</f>
        <v>0</v>
      </c>
    </row>
    <row r="790" spans="1:128" s="179" customFormat="1" x14ac:dyDescent="0.2">
      <c r="A790" s="153"/>
      <c r="B790" s="153"/>
      <c r="C790" s="178"/>
      <c r="D790" s="154"/>
      <c r="E790" s="154"/>
      <c r="F790" s="6" t="s">
        <v>2961</v>
      </c>
      <c r="G790" s="161"/>
      <c r="H790" s="161"/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  <c r="AA790" s="161"/>
      <c r="AB790" s="161"/>
      <c r="AC790" s="161"/>
      <c r="AD790" s="161"/>
      <c r="AE790" s="161"/>
      <c r="AF790" s="161"/>
      <c r="AG790" s="161"/>
      <c r="AH790" s="161"/>
      <c r="AI790" s="161"/>
      <c r="AJ790" s="161"/>
      <c r="AK790" s="161"/>
      <c r="AL790" s="161"/>
      <c r="AM790" s="161"/>
      <c r="AN790" s="161"/>
      <c r="AO790" s="161"/>
      <c r="AP790" s="161"/>
      <c r="AQ790" s="161"/>
      <c r="AR790" s="161"/>
      <c r="AS790" s="161"/>
      <c r="AT790" s="161"/>
      <c r="AU790" s="161"/>
      <c r="AV790" s="161"/>
      <c r="AW790" s="161"/>
      <c r="AX790" s="161"/>
      <c r="AY790" s="161"/>
      <c r="AZ790" s="161"/>
      <c r="BA790" s="161"/>
      <c r="BB790" s="161"/>
      <c r="BC790" s="161"/>
      <c r="BD790" s="161"/>
      <c r="BE790" s="161"/>
      <c r="BF790" s="161"/>
      <c r="BG790" s="161"/>
      <c r="BH790" s="161"/>
      <c r="BI790" s="161"/>
      <c r="BJ790" s="161"/>
      <c r="BK790" s="161"/>
      <c r="BL790" s="161"/>
      <c r="BM790" s="161"/>
      <c r="BN790" s="161"/>
      <c r="BO790" s="161"/>
      <c r="BP790" s="161"/>
      <c r="BQ790" s="161"/>
      <c r="BR790" s="161"/>
      <c r="BS790" s="161"/>
      <c r="BT790" s="161"/>
      <c r="BU790" s="161"/>
      <c r="BV790" s="161"/>
      <c r="BW790" s="161"/>
      <c r="BX790" s="161"/>
      <c r="BY790" s="161"/>
      <c r="BZ790" s="161"/>
      <c r="CA790" s="161"/>
      <c r="CB790" s="161"/>
      <c r="CC790" s="161"/>
      <c r="CD790" s="161"/>
      <c r="CE790" s="161"/>
      <c r="CF790" s="161"/>
      <c r="CG790" s="161"/>
      <c r="CH790" s="161"/>
      <c r="CI790" s="161"/>
      <c r="CJ790" s="161"/>
      <c r="CK790" s="161"/>
      <c r="CL790" s="161"/>
      <c r="CM790" s="161"/>
      <c r="CN790" s="161"/>
      <c r="CO790" s="161"/>
      <c r="CP790" s="161"/>
      <c r="CQ790" s="161"/>
      <c r="CR790" s="161"/>
      <c r="CS790" s="161"/>
      <c r="CT790" s="161"/>
      <c r="CU790" s="161"/>
      <c r="CV790" s="161"/>
      <c r="CW790" s="161"/>
      <c r="CX790" s="161"/>
      <c r="CY790" s="161"/>
      <c r="CZ790" s="161"/>
      <c r="DA790" s="161"/>
      <c r="DB790" s="161"/>
      <c r="DC790" s="161"/>
      <c r="DD790" s="161"/>
      <c r="DE790" s="161"/>
      <c r="DF790" s="161"/>
      <c r="DG790" s="161"/>
      <c r="DH790" s="161"/>
      <c r="DI790" s="161"/>
      <c r="DJ790" s="161"/>
      <c r="DK790" s="161"/>
      <c r="DL790" s="161"/>
      <c r="DM790" s="161"/>
      <c r="DN790" s="161"/>
      <c r="DO790" s="161"/>
      <c r="DP790" s="161"/>
      <c r="DQ790" s="161"/>
      <c r="DR790" s="161"/>
      <c r="DS790" s="161"/>
      <c r="DT790" s="161"/>
      <c r="DU790" s="161"/>
      <c r="DV790" s="161"/>
      <c r="DW790" s="153"/>
      <c r="DX790" s="167"/>
    </row>
    <row r="791" spans="1:128" s="179" customFormat="1" x14ac:dyDescent="0.2">
      <c r="A791" s="155" t="str">
        <f ca="1">Language!A$1153</f>
        <v>Остаток денег на счете</v>
      </c>
      <c r="B791" s="155"/>
      <c r="C791" s="209" t="str">
        <f t="shared" ca="1" si="1378"/>
        <v>тыс. руб.</v>
      </c>
      <c r="D791" s="170"/>
      <c r="E791" s="170"/>
      <c r="F791" s="244" t="s">
        <v>3083</v>
      </c>
      <c r="G791" s="162">
        <f ca="1">OFFSET(Отчеты!$F$66,0,G$2) * Параметры!G$70</f>
        <v>3736.5648635009711</v>
      </c>
      <c r="H791" s="162">
        <f ca="1">OFFSET(Отчеты!$F$66,0,H$2) * Параметры!H$70</f>
        <v>7066.4803856684903</v>
      </c>
      <c r="I791" s="162">
        <f ca="1">OFFSET(Отчеты!$F$66,0,I$2) * Параметры!I$70</f>
        <v>7423.7436780536173</v>
      </c>
      <c r="J791" s="162">
        <f ca="1">OFFSET(Отчеты!$F$66,0,J$2) * Параметры!J$70</f>
        <v>9119.2064199407596</v>
      </c>
      <c r="K791" s="162">
        <f ca="1">OFFSET(Отчеты!$F$66,0,K$2) * Параметры!K$70</f>
        <v>10739.250189036664</v>
      </c>
      <c r="L791" s="162">
        <f ca="1">OFFSET(Отчеты!$F$66,0,L$2) * Параметры!L$70</f>
        <v>12351.511218604299</v>
      </c>
      <c r="M791" s="162">
        <f ca="1">OFFSET(Отчеты!$F$66,0,M$2) * Параметры!M$70</f>
        <v>13898.19093031197</v>
      </c>
      <c r="N791" s="162">
        <f ca="1">OFFSET(Отчеты!$F$66,0,N$2) * Параметры!N$70</f>
        <v>15678.737508039298</v>
      </c>
      <c r="O791" s="162">
        <f ca="1">OFFSET(Отчеты!$F$66,0,O$2) * Параметры!O$70</f>
        <v>18821.614811308253</v>
      </c>
      <c r="P791" s="162">
        <f ca="1">OFFSET(Отчеты!$F$66,0,P$2) * Параметры!P$70</f>
        <v>21491.566964727695</v>
      </c>
      <c r="Q791" s="162">
        <f ca="1">OFFSET(Отчеты!$F$66,0,Q$2) * Параметры!Q$70</f>
        <v>24268.597266511635</v>
      </c>
      <c r="R791" s="162">
        <f ca="1">OFFSET(Отчеты!$F$66,0,R$2) * Параметры!R$70</f>
        <v>26098.843946752029</v>
      </c>
      <c r="S791" s="162">
        <f ca="1">OFFSET(Отчеты!$F$66,0,S$2) * Параметры!S$70</f>
        <v>27770.843449478918</v>
      </c>
      <c r="T791" s="162">
        <f ca="1">OFFSET(Отчеты!$F$66,0,T$2) * Параметры!T$70</f>
        <v>29254.053729572515</v>
      </c>
      <c r="U791" s="162">
        <f ca="1">OFFSET(Отчеты!$F$66,0,U$2) * Параметры!U$70</f>
        <v>39002.980969318502</v>
      </c>
      <c r="V791" s="162">
        <f ca="1">OFFSET(Отчеты!$F$66,0,V$2) * Параметры!V$70</f>
        <v>48418.656764978616</v>
      </c>
      <c r="W791" s="162">
        <f ca="1">OFFSET(Отчеты!$F$66,0,W$2) * Параметры!W$70</f>
        <v>65961.716261425347</v>
      </c>
      <c r="X791" s="162">
        <f ca="1">OFFSET(Отчеты!$F$66,0,X$2) * Параметры!X$70</f>
        <v>83602.93017348407</v>
      </c>
      <c r="Y791" s="162">
        <f ca="1">OFFSET(Отчеты!$F$66,0,Y$2) * Параметры!Y$70</f>
        <v>101342.85348049061</v>
      </c>
      <c r="Z791" s="162">
        <f ca="1">OFFSET(Отчеты!$F$66,0,Z$2) * Параметры!Z$70</f>
        <v>119770.60258708333</v>
      </c>
      <c r="AA791" s="162">
        <f ca="1">OFFSET(Отчеты!$F$66,0,AA$2) * Параметры!AA$70</f>
        <v>157398.95805497581</v>
      </c>
      <c r="AB791" s="162">
        <f ca="1">OFFSET(Отчеты!$F$66,0,AB$2) * Параметры!AB$70</f>
        <v>187179.58212132426</v>
      </c>
      <c r="AC791" s="162">
        <f ca="1">OFFSET(Отчеты!$F$66,0,AC$2) * Параметры!AC$70</f>
        <v>217127.55357255079</v>
      </c>
      <c r="AD791" s="162">
        <f ca="1">OFFSET(Отчеты!$F$66,0,AD$2) * Параметры!AD$70</f>
        <v>247243.81861509883</v>
      </c>
      <c r="AE791" s="162">
        <f ca="1">OFFSET(Отчеты!$F$66,0,AE$2) * Параметры!AE$70</f>
        <v>277529.32880540262</v>
      </c>
      <c r="AF791" s="162">
        <f ca="1">OFFSET(Отчеты!$F$66,0,AF$2) * Параметры!AF$70</f>
        <v>307985.04108013271</v>
      </c>
      <c r="AG791" s="162">
        <f ca="1">OFFSET(Отчеты!$F$66,0,AG$2) * Параметры!AG$70</f>
        <v>338611.91778661998</v>
      </c>
      <c r="AH791" s="162">
        <f ca="1">OFFSET(Отчеты!$F$66,0,AH$2) * Параметры!AH$70</f>
        <v>348673.85755464318</v>
      </c>
      <c r="AI791" s="162">
        <f ca="1">OFFSET(Отчеты!$F$66,0,AI$2) * Параметры!AI$70</f>
        <v>367432.09788250749</v>
      </c>
      <c r="AJ791" s="162">
        <f ca="1">OFFSET(Отчеты!$F$66,0,AJ$2) * Параметры!AJ$70</f>
        <v>386295.36343507713</v>
      </c>
      <c r="AK791" s="162">
        <f ca="1">OFFSET(Отчеты!$F$66,0,AK$2) * Параметры!AK$70</f>
        <v>405264.24804024101</v>
      </c>
      <c r="AL791" s="162">
        <f ca="1">OFFSET(Отчеты!$F$66,0,AL$2) * Параметры!AL$70</f>
        <v>424969.10625096149</v>
      </c>
      <c r="AM791" s="162">
        <f ca="1">OFFSET(Отчеты!$F$66,0,AM$2) * Параметры!AM$70</f>
        <v>465218.61326827342</v>
      </c>
      <c r="AN791" s="162">
        <f ca="1">OFFSET(Отчеты!$F$66,0,AN$2) * Параметры!AN$70</f>
        <v>497071.04768593272</v>
      </c>
      <c r="AO791" s="162">
        <f ca="1">OFFSET(Отчеты!$F$66,0,AO$2) * Параметры!AO$70</f>
        <v>529102.54380541143</v>
      </c>
      <c r="AP791" s="162">
        <f ca="1">OFFSET(Отчеты!$F$66,0,AP$2) * Параметры!AP$70</f>
        <v>561314.11406760535</v>
      </c>
      <c r="AQ791" s="162">
        <f ca="1">OFFSET(Отчеты!$F$66,0,AQ$2) * Параметры!AQ$70</f>
        <v>593706.77663789608</v>
      </c>
      <c r="AR791" s="162">
        <f ca="1">OFFSET(Отчеты!$F$66,0,AR$2) * Параметры!AR$70</f>
        <v>626281.55543852504</v>
      </c>
      <c r="AS791" s="162">
        <f ca="1">OFFSET(Отчеты!$F$66,0,AS$2) * Параметры!AS$70</f>
        <v>659039.48018113244</v>
      </c>
      <c r="AT791" s="162">
        <f ca="1">OFFSET(Отчеты!$F$66,0,AT$2) * Параметры!AT$70</f>
        <v>669792.92239958397</v>
      </c>
      <c r="AU791" s="162">
        <f ca="1">OFFSET(Отчеты!$F$66,0,AU$2) * Параметры!AU$70</f>
        <v>689851.40621706622</v>
      </c>
      <c r="AV791" s="162">
        <f ca="1">OFFSET(Отчеты!$F$66,0,AV$2) * Параметры!AV$70</f>
        <v>710022.26702498214</v>
      </c>
      <c r="AW791" s="162">
        <f ca="1">OFFSET(Отчеты!$F$66,0,AW$2) * Параметры!AW$70</f>
        <v>730306.14021917398</v>
      </c>
      <c r="AX791" s="162">
        <f ca="1">OFFSET(Отчеты!$F$66,0,AX$2) * Параметры!AX$70</f>
        <v>751377.50517131179</v>
      </c>
      <c r="AY791" s="162">
        <f ca="1">OFFSET(Отчеты!$F$66,0,AY$2) * Параметры!AY$70</f>
        <v>794431.64434650214</v>
      </c>
      <c r="AZ791" s="162">
        <f ca="1">OFFSET(Отчеты!$F$66,0,AZ$2) * Параметры!AZ$70</f>
        <v>828500.91584006476</v>
      </c>
      <c r="BA791" s="162">
        <f ca="1">OFFSET(Отчеты!$F$66,0,BA$2) * Параметры!BA$70</f>
        <v>862761.78335457342</v>
      </c>
      <c r="BB791" s="162">
        <f ca="1">OFFSET(Отчеты!$F$66,0,BB$2) * Параметры!BB$70</f>
        <v>897215.33020178706</v>
      </c>
      <c r="BC791" s="162">
        <f ca="1">OFFSET(Отчеты!$F$66,0,BC$2) * Параметры!BC$70</f>
        <v>931862.64581866574</v>
      </c>
      <c r="BD791" s="162">
        <f ca="1">OFFSET(Отчеты!$F$66,0,BD$2) * Параметры!BD$70</f>
        <v>966704.82580200396</v>
      </c>
      <c r="BE791" s="162">
        <f ca="1">OFFSET(Отчеты!$F$66,0,BE$2) * Параметры!BE$70</f>
        <v>1001742.9719432618</v>
      </c>
      <c r="BF791" s="162">
        <f ca="1">OFFSET(Отчеты!$F$66,0,BF$2) * Параметры!BF$70</f>
        <v>1013236.3217836719</v>
      </c>
      <c r="BG791" s="162">
        <f ca="1">OFFSET(Отчеты!$F$66,0,BG$2) * Параметры!BG$70</f>
        <v>1034686.0661350442</v>
      </c>
      <c r="BH791" s="162">
        <f ca="1">OFFSET(Отчеты!$F$66,0,BH$2) * Параметры!BH$70</f>
        <v>1056256.0538661813</v>
      </c>
      <c r="BI791" s="162">
        <f ca="1">OFFSET(Отчеты!$F$66,0,BI$2) * Параметры!BI$70</f>
        <v>1077946.9648506325</v>
      </c>
      <c r="BJ791" s="162">
        <f ca="1">OFFSET(Отчеты!$F$66,0,BJ$2) * Параметры!BJ$70</f>
        <v>1100480.4920160866</v>
      </c>
      <c r="BK791" s="162">
        <f ca="1">OFFSET(Отчеты!$F$66,0,BK$2) * Параметры!BK$70</f>
        <v>1146535.587600207</v>
      </c>
      <c r="BL791" s="162">
        <f ca="1">OFFSET(Отчеты!$F$66,0,BL$2) * Параметры!BL$70</f>
        <v>1182976.8747649852</v>
      </c>
      <c r="BM791" s="162">
        <f ca="1">OFFSET(Отчеты!$F$66,0,BM$2) * Параметры!BM$70</f>
        <v>1219623.169672176</v>
      </c>
      <c r="BN791" s="162">
        <f ca="1">OFFSET(Отчеты!$F$66,0,BN$2) * Параметры!BN$70</f>
        <v>1256475.6314653612</v>
      </c>
      <c r="BO791" s="162">
        <f ca="1">OFFSET(Отчеты!$F$66,0,BO$2) * Параметры!BO$70</f>
        <v>1293535.4258420882</v>
      </c>
      <c r="BP791" s="162">
        <f ca="1">OFFSET(Отчеты!$F$66,0,BP$2) * Параметры!BP$70</f>
        <v>1330803.725090927</v>
      </c>
      <c r="BQ791" s="162">
        <f ca="1">OFFSET(Отчеты!$F$66,0,BQ$2) * Параметры!BQ$70</f>
        <v>1368281.7081287394</v>
      </c>
      <c r="BR791" s="162">
        <f ca="1">OFFSET(Отчеты!$F$66,0,BR$2) * Параметры!BR$70</f>
        <v>1380566.7591246434</v>
      </c>
      <c r="BS791" s="162">
        <f ca="1">OFFSET(Отчеты!$F$66,0,BS$2) * Параметры!BS$70</f>
        <v>1403505.1522472794</v>
      </c>
      <c r="BT791" s="162">
        <f ca="1">OFFSET(Отчеты!$F$66,0,BT$2) * Параметры!BT$70</f>
        <v>1426572.2057862622</v>
      </c>
      <c r="BU791" s="162">
        <f ca="1">OFFSET(Отчеты!$F$66,0,BU$2) * Параметры!BU$70</f>
        <v>1449768.647206293</v>
      </c>
      <c r="BV791" s="162">
        <f ca="1">OFFSET(Отчеты!$F$66,0,BV$2) * Параметры!BV$70</f>
        <v>1473866.6879399947</v>
      </c>
      <c r="BW791" s="162">
        <f ca="1">OFFSET(Отчеты!$F$66,0,BW$2) * Параметры!BW$70</f>
        <v>1523132.8068816713</v>
      </c>
      <c r="BX791" s="162">
        <f ca="1">OFFSET(Отчеты!$F$66,0,BX$2) * Параметры!BX$70</f>
        <v>1562112.1508146513</v>
      </c>
      <c r="BY791" s="162">
        <f ca="1">OFFSET(Отчеты!$F$66,0,BY$2) * Параметры!BY$70</f>
        <v>1601310.8530320115</v>
      </c>
      <c r="BZ791" s="162">
        <f ca="1">OFFSET(Отчеты!$F$66,0,BZ$2) * Параметры!BZ$70</f>
        <v>1640730.1538173873</v>
      </c>
      <c r="CA791" s="162">
        <f ca="1">OFFSET(Отчеты!$F$66,0,CA$2) * Параметры!CA$70</f>
        <v>1680371.3004671517</v>
      </c>
      <c r="CB791" s="162">
        <f ca="1">OFFSET(Отчеты!$F$66,0,CB$2) * Параметры!CB$70</f>
        <v>1720235.5473300754</v>
      </c>
      <c r="CC791" s="162">
        <f ca="1">OFFSET(Отчеты!$F$66,0,CC$2) * Параметры!CC$70</f>
        <v>1760324.1558472014</v>
      </c>
      <c r="CD791" s="162">
        <f ca="1">OFFSET(Отчеты!$F$66,0,CD$2) * Параметры!CD$70</f>
        <v>1773456.3270794861</v>
      </c>
      <c r="CE791" s="162">
        <f ca="1">OFFSET(Отчеты!$F$66,0,CE$2) * Параметры!CE$70</f>
        <v>1797987.5743873732</v>
      </c>
      <c r="CF791" s="162">
        <f ca="1">OFFSET(Отчеты!$F$66,0,CF$2) * Параметры!CF$70</f>
        <v>1822656.4883407515</v>
      </c>
      <c r="CG791" s="162">
        <f ca="1">OFFSET(Отчеты!$F$66,0,CG$2) * Параметры!CG$70</f>
        <v>1847463.8473268505</v>
      </c>
      <c r="CH791" s="162">
        <f ca="1">OFFSET(Отчеты!$F$66,0,CH$2) * Параметры!CH$70</f>
        <v>1873235.9175785789</v>
      </c>
      <c r="CI791" s="162">
        <f ca="1">OFFSET(Отчеты!$F$66,0,CI$2) * Параметры!CI$70</f>
        <v>1925937.8315128386</v>
      </c>
      <c r="CJ791" s="162">
        <f ca="1">OFFSET(Отчеты!$F$66,0,CJ$2) * Параметры!CJ$70</f>
        <v>1967632.8961877937</v>
      </c>
      <c r="CK791" s="162">
        <f ca="1">OFFSET(Отчеты!$F$66,0,CK$2) * Параметры!CK$70</f>
        <v>2009562.6742270375</v>
      </c>
      <c r="CL791" s="162">
        <f ca="1">OFFSET(Отчеты!$F$66,0,CL$2) * Параметры!CL$70</f>
        <v>2051728.4927340539</v>
      </c>
      <c r="CM791" s="162">
        <f ca="1">OFFSET(Отчеты!$F$66,0,CM$2) * Параметры!CM$70</f>
        <v>2094131.6863159684</v>
      </c>
      <c r="CN791" s="162">
        <f ca="1">OFFSET(Отчеты!$F$66,0,CN$2) * Параметры!CN$70</f>
        <v>2136773.5971259642</v>
      </c>
      <c r="CO791" s="162">
        <f ca="1">OFFSET(Отчеты!$F$66,0,CO$2) * Параметры!CO$70</f>
        <v>2179655.5749059557</v>
      </c>
      <c r="CP791" s="162">
        <f ca="1">OFFSET(Отчеты!$F$66,0,CP$2) * Параметры!CP$70</f>
        <v>2193694.1647911677</v>
      </c>
      <c r="CQ791" s="162">
        <f ca="1">OFFSET(Отчеты!$F$66,0,CQ$2) * Параметры!CQ$70</f>
        <v>2219929.7660772717</v>
      </c>
      <c r="CR791" s="162">
        <f ca="1">OFFSET(Отчеты!$F$66,0,CR$2) * Параметры!CR$70</f>
        <v>2246312.670674054</v>
      </c>
      <c r="CS791" s="162">
        <f ca="1">OFFSET(Отчеты!$F$66,0,CS$2) * Параметры!CS$70</f>
        <v>2272843.7114558467</v>
      </c>
      <c r="CT791" s="162">
        <f ca="1">OFFSET(Отчеты!$F$66,0,CT$2) * Параметры!CT$70</f>
        <v>2300406.9932918628</v>
      </c>
      <c r="CU791" s="162">
        <f ca="1">OFFSET(Отчеты!$F$66,0,CU$2) * Параметры!CU$70</f>
        <v>2356785.2078681882</v>
      </c>
      <c r="CV791" s="162">
        <f ca="1">OFFSET(Отчеты!$F$66,0,CV$2) * Параметры!CV$70</f>
        <v>2401386.093737056</v>
      </c>
      <c r="CW791" s="162">
        <f ca="1">OFFSET(Отчеты!$F$66,0,CW$2) * Параметры!CW$70</f>
        <v>2446238.122905714</v>
      </c>
      <c r="CX791" s="162">
        <f ca="1">OFFSET(Отчеты!$F$66,0,CX$2) * Параметры!CX$70</f>
        <v>2491342.7153748902</v>
      </c>
      <c r="CY791" s="162">
        <f ca="1">OFFSET(Отчеты!$F$66,0,CY$2) * Параметры!CY$70</f>
        <v>2536701.2991742049</v>
      </c>
      <c r="CZ791" s="162">
        <f ca="1">OFFSET(Отчеты!$F$66,0,CZ$2) * Параметры!CZ$70</f>
        <v>2582315.3104075668</v>
      </c>
      <c r="DA791" s="162">
        <f ca="1">OFFSET(Отчеты!$F$66,0,DA$2) * Параметры!DA$70</f>
        <v>2628186.1932988265</v>
      </c>
      <c r="DB791" s="162">
        <f ca="1">OFFSET(Отчеты!$F$66,0,DB$2) * Параметры!DB$70</f>
        <v>2643194.6511426675</v>
      </c>
      <c r="DC791" s="162">
        <f ca="1">OFFSET(Отчеты!$F$66,0,DC$2) * Параметры!DC$70</f>
        <v>2671253.9111854685</v>
      </c>
      <c r="DD791" s="162">
        <f ca="1">OFFSET(Отчеты!$F$66,0,DD$2) * Параметры!DD$70</f>
        <v>2699470.7857706896</v>
      </c>
      <c r="DE791" s="162">
        <f ca="1">OFFSET(Отчеты!$F$66,0,DE$2) * Параметры!DE$70</f>
        <v>2727846.166073875</v>
      </c>
      <c r="DF791" s="162">
        <f ca="1">OFFSET(Отчеты!$F$66,0,DF$2) * Параметры!DF$70</f>
        <v>2757326.0443050801</v>
      </c>
      <c r="DG791" s="162">
        <f ca="1">OFFSET(Отчеты!$F$66,0,DG$2) * Параметры!DG$70</f>
        <v>2817637.9005684149</v>
      </c>
      <c r="DH791" s="162">
        <f ca="1">OFFSET(Отчеты!$F$66,0,DH$2) * Параметры!DH$70</f>
        <v>2865348.0151147684</v>
      </c>
      <c r="DI791" s="162">
        <f ca="1">OFFSET(Отчеты!$F$66,0,DI$2) * Параметры!DI$70</f>
        <v>2913326.8529918967</v>
      </c>
      <c r="DJ791" s="162">
        <f ca="1">OFFSET(Отчеты!$F$66,0,DJ$2) * Параметры!DJ$70</f>
        <v>2961575.9336005813</v>
      </c>
      <c r="DK791" s="162">
        <f ca="1">OFFSET(Отчеты!$F$66,0,DK$2) * Параметры!DK$70</f>
        <v>3010096.7849325147</v>
      </c>
      <c r="DL791" s="162">
        <f ca="1">OFFSET(Отчеты!$F$66,0,DL$2) * Параметры!DL$70</f>
        <v>3058890.9436188811</v>
      </c>
      <c r="DM791" s="162">
        <f ca="1">OFFSET(Отчеты!$F$66,0,DM$2) * Параметры!DM$70</f>
        <v>3107959.954979192</v>
      </c>
      <c r="DN791" s="162">
        <f ca="1">OFFSET(Отчеты!$F$66,0,DN$2) * Параметры!DN$70</f>
        <v>3124006.1715387711</v>
      </c>
      <c r="DO791" s="162">
        <f ca="1">OFFSET(Отчеты!$F$66,0,DO$2) * Параметры!DO$70</f>
        <v>3154016.7464512326</v>
      </c>
      <c r="DP791" s="162">
        <f ca="1">OFFSET(Отчеты!$F$66,0,DP$2) * Параметры!DP$70</f>
        <v>3184195.9689240879</v>
      </c>
      <c r="DQ791" s="162">
        <f ca="1">OFFSET(Отчеты!$F$66,0,DQ$2) * Параметры!DQ$70</f>
        <v>3214544.7925151633</v>
      </c>
      <c r="DR791" s="162">
        <f ca="1">OFFSET(Отчеты!$F$66,0,DR$2) * Параметры!DR$70</f>
        <v>3246075.4288892164</v>
      </c>
      <c r="DS791" s="162">
        <f ca="1">OFFSET(Отчеты!$F$66,0,DS$2) * Параметры!DS$70</f>
        <v>3310596.2817576518</v>
      </c>
      <c r="DT791" s="162">
        <f ca="1">OFFSET(Отчеты!$F$66,0,DT$2) * Параметры!DT$70</f>
        <v>3361633.2709889198</v>
      </c>
      <c r="DU791" s="162">
        <f ca="1">OFFSET(Отчеты!$F$66,0,DU$2) * Параметры!DU$70</f>
        <v>3412957.7941841139</v>
      </c>
      <c r="DV791" s="162">
        <f ca="1">OFFSET(Отчеты!$F$66,0,DV$2) * Параметры!DV$70</f>
        <v>3464571.4771020734</v>
      </c>
      <c r="DW791" s="155"/>
      <c r="DX791" s="167"/>
    </row>
    <row r="792" spans="1:128" x14ac:dyDescent="0.2">
      <c r="A792" s="180"/>
      <c r="B792" s="180"/>
      <c r="C792" s="180"/>
      <c r="D792" s="181"/>
      <c r="E792" s="181" t="s">
        <v>2814</v>
      </c>
      <c r="F792" s="14" t="s">
        <v>2961</v>
      </c>
      <c r="G792" s="180"/>
      <c r="H792" s="180"/>
      <c r="I792" s="180"/>
      <c r="J792" s="180"/>
      <c r="K792" s="180"/>
      <c r="L792" s="180"/>
      <c r="M792" s="180"/>
      <c r="N792" s="180"/>
      <c r="O792" s="180"/>
      <c r="P792" s="180"/>
      <c r="Q792" s="180"/>
      <c r="R792" s="180"/>
      <c r="S792" s="180"/>
      <c r="T792" s="180"/>
      <c r="U792" s="180"/>
      <c r="V792" s="180"/>
      <c r="W792" s="180"/>
      <c r="X792" s="180"/>
      <c r="Y792" s="180"/>
      <c r="Z792" s="180"/>
      <c r="AA792" s="180"/>
      <c r="AB792" s="180"/>
      <c r="AC792" s="180"/>
      <c r="AD792" s="180"/>
      <c r="AE792" s="180"/>
      <c r="AF792" s="180"/>
      <c r="AG792" s="180"/>
      <c r="AH792" s="180"/>
      <c r="AI792" s="180"/>
      <c r="AJ792" s="180"/>
      <c r="AK792" s="180"/>
      <c r="AL792" s="180"/>
      <c r="AM792" s="180"/>
      <c r="AN792" s="180"/>
      <c r="AO792" s="180"/>
      <c r="AP792" s="180"/>
      <c r="AQ792" s="180"/>
      <c r="AR792" s="180"/>
      <c r="AS792" s="180"/>
      <c r="AT792" s="180"/>
      <c r="AU792" s="180"/>
      <c r="AV792" s="180"/>
      <c r="AW792" s="180"/>
      <c r="AX792" s="180"/>
      <c r="AY792" s="180"/>
      <c r="AZ792" s="180"/>
      <c r="BA792" s="180"/>
      <c r="BB792" s="180"/>
      <c r="BC792" s="180"/>
      <c r="BD792" s="180"/>
      <c r="BE792" s="180"/>
      <c r="BF792" s="180"/>
      <c r="BG792" s="180"/>
      <c r="BH792" s="180"/>
      <c r="BI792" s="180"/>
      <c r="BJ792" s="180"/>
      <c r="BK792" s="180"/>
      <c r="BL792" s="180"/>
      <c r="BM792" s="180"/>
      <c r="BN792" s="180"/>
      <c r="BO792" s="180"/>
      <c r="BP792" s="180"/>
      <c r="BQ792" s="180"/>
      <c r="BR792" s="180"/>
      <c r="BS792" s="180"/>
      <c r="BT792" s="180"/>
      <c r="BU792" s="180"/>
      <c r="BV792" s="180"/>
      <c r="BW792" s="180"/>
      <c r="BX792" s="180"/>
      <c r="BY792" s="180"/>
      <c r="BZ792" s="180"/>
      <c r="CA792" s="180"/>
      <c r="CB792" s="180"/>
      <c r="CC792" s="180"/>
      <c r="CD792" s="180"/>
      <c r="CE792" s="180"/>
      <c r="CF792" s="180"/>
      <c r="CG792" s="180"/>
      <c r="CH792" s="180"/>
      <c r="CI792" s="180"/>
      <c r="CJ792" s="180"/>
      <c r="CK792" s="180"/>
      <c r="CL792" s="180"/>
      <c r="CM792" s="180"/>
      <c r="CN792" s="180"/>
      <c r="CO792" s="180"/>
      <c r="CP792" s="180"/>
      <c r="CQ792" s="180"/>
      <c r="CR792" s="180"/>
      <c r="CS792" s="180"/>
      <c r="CT792" s="180"/>
      <c r="CU792" s="180"/>
      <c r="CV792" s="180"/>
      <c r="CW792" s="180"/>
      <c r="CX792" s="180"/>
      <c r="CY792" s="180"/>
      <c r="CZ792" s="180"/>
      <c r="DA792" s="180"/>
      <c r="DB792" s="180"/>
      <c r="DC792" s="180"/>
      <c r="DD792" s="180"/>
      <c r="DE792" s="180"/>
      <c r="DF792" s="180"/>
      <c r="DG792" s="180"/>
      <c r="DH792" s="180"/>
      <c r="DI792" s="180"/>
      <c r="DJ792" s="180"/>
      <c r="DK792" s="180"/>
      <c r="DL792" s="180"/>
      <c r="DM792" s="180"/>
      <c r="DN792" s="180"/>
      <c r="DO792" s="180"/>
      <c r="DP792" s="180"/>
      <c r="DQ792" s="180"/>
      <c r="DR792" s="180"/>
      <c r="DS792" s="180"/>
      <c r="DT792" s="180"/>
      <c r="DU792" s="180"/>
      <c r="DV792" s="180"/>
      <c r="DW792" s="180"/>
      <c r="DX792" s="188"/>
    </row>
    <row r="795" spans="1:128" s="152" customFormat="1" ht="25.5" customHeight="1" thickBot="1" x14ac:dyDescent="0.25">
      <c r="A795" s="274" t="str">
        <f ca="1">Language!A$1085</f>
        <v>ПРОЧИЕ ДОХОДЫ И РАСХОДЫ</v>
      </c>
      <c r="B795" s="275"/>
      <c r="C795" s="276"/>
      <c r="D795" s="277"/>
      <c r="E795" s="277" t="s">
        <v>1162</v>
      </c>
      <c r="F795" s="271" t="s">
        <v>3243</v>
      </c>
      <c r="G795" s="278" t="str">
        <f ca="1">Параметры!G$40</f>
        <v>авг.22</v>
      </c>
      <c r="H795" s="278" t="str">
        <f ca="1">Параметры!H$40</f>
        <v>сен.22</v>
      </c>
      <c r="I795" s="278" t="str">
        <f ca="1">Параметры!I$40</f>
        <v>окт.22</v>
      </c>
      <c r="J795" s="278" t="str">
        <f ca="1">Параметры!J$40</f>
        <v>ноя.22</v>
      </c>
      <c r="K795" s="278" t="str">
        <f ca="1">Параметры!K$40</f>
        <v>дек.22</v>
      </c>
      <c r="L795" s="278" t="str">
        <f ca="1">Параметры!L$40</f>
        <v>янв.23</v>
      </c>
      <c r="M795" s="278" t="str">
        <f ca="1">Параметры!M$40</f>
        <v>фев.23</v>
      </c>
      <c r="N795" s="278" t="str">
        <f ca="1">Параметры!N$40</f>
        <v>мар.23</v>
      </c>
      <c r="O795" s="278" t="str">
        <f ca="1">Параметры!O$40</f>
        <v>апр.23</v>
      </c>
      <c r="P795" s="278" t="str">
        <f ca="1">Параметры!P$40</f>
        <v>май.23</v>
      </c>
      <c r="Q795" s="278" t="str">
        <f ca="1">Параметры!Q$40</f>
        <v>июн.23</v>
      </c>
      <c r="R795" s="278" t="str">
        <f ca="1">Параметры!R$40</f>
        <v>июл.23</v>
      </c>
      <c r="S795" s="278" t="str">
        <f ca="1">Параметры!S$40</f>
        <v>авг.23</v>
      </c>
      <c r="T795" s="278" t="str">
        <f ca="1">Параметры!T$40</f>
        <v>сен.23</v>
      </c>
      <c r="U795" s="278" t="str">
        <f ca="1">Параметры!U$40</f>
        <v>окт.23</v>
      </c>
      <c r="V795" s="278" t="str">
        <f ca="1">Параметры!V$40</f>
        <v>ноя.23</v>
      </c>
      <c r="W795" s="278" t="str">
        <f ca="1">Параметры!W$40</f>
        <v>дек.23</v>
      </c>
      <c r="X795" s="278" t="str">
        <f ca="1">Параметры!X$40</f>
        <v>янв.24</v>
      </c>
      <c r="Y795" s="278" t="str">
        <f ca="1">Параметры!Y$40</f>
        <v>фев.24</v>
      </c>
      <c r="Z795" s="278" t="str">
        <f ca="1">Параметры!Z$40</f>
        <v>мар.24</v>
      </c>
      <c r="AA795" s="278" t="str">
        <f ca="1">Параметры!AA$40</f>
        <v>апр.24</v>
      </c>
      <c r="AB795" s="278" t="str">
        <f ca="1">Параметры!AB$40</f>
        <v>май.24</v>
      </c>
      <c r="AC795" s="278" t="str">
        <f ca="1">Параметры!AC$40</f>
        <v>июн.24</v>
      </c>
      <c r="AD795" s="278" t="str">
        <f ca="1">Параметры!AD$40</f>
        <v>июл.24</v>
      </c>
      <c r="AE795" s="278" t="str">
        <f ca="1">Параметры!AE$40</f>
        <v>авг.24</v>
      </c>
      <c r="AF795" s="278" t="str">
        <f ca="1">Параметры!AF$40</f>
        <v>сен.24</v>
      </c>
      <c r="AG795" s="278" t="str">
        <f ca="1">Параметры!AG$40</f>
        <v>окт.24</v>
      </c>
      <c r="AH795" s="278" t="str">
        <f ca="1">Параметры!AH$40</f>
        <v>ноя.24</v>
      </c>
      <c r="AI795" s="278" t="str">
        <f ca="1">Параметры!AI$40</f>
        <v>дек.24</v>
      </c>
      <c r="AJ795" s="278" t="str">
        <f ca="1">Параметры!AJ$40</f>
        <v>янв.25</v>
      </c>
      <c r="AK795" s="278" t="str">
        <f ca="1">Параметры!AK$40</f>
        <v>фев.25</v>
      </c>
      <c r="AL795" s="278" t="str">
        <f ca="1">Параметры!AL$40</f>
        <v>мар.25</v>
      </c>
      <c r="AM795" s="278" t="str">
        <f ca="1">Параметры!AM$40</f>
        <v>апр.25</v>
      </c>
      <c r="AN795" s="278" t="str">
        <f ca="1">Параметры!AN$40</f>
        <v>май.25</v>
      </c>
      <c r="AO795" s="278" t="str">
        <f ca="1">Параметры!AO$40</f>
        <v>июн.25</v>
      </c>
      <c r="AP795" s="278" t="str">
        <f ca="1">Параметры!AP$40</f>
        <v>июл.25</v>
      </c>
      <c r="AQ795" s="278" t="str">
        <f ca="1">Параметры!AQ$40</f>
        <v>авг.25</v>
      </c>
      <c r="AR795" s="278" t="str">
        <f ca="1">Параметры!AR$40</f>
        <v>сен.25</v>
      </c>
      <c r="AS795" s="278" t="str">
        <f ca="1">Параметры!AS$40</f>
        <v>окт.25</v>
      </c>
      <c r="AT795" s="278" t="str">
        <f ca="1">Параметры!AT$40</f>
        <v>ноя.25</v>
      </c>
      <c r="AU795" s="278" t="str">
        <f ca="1">Параметры!AU$40</f>
        <v>дек.25</v>
      </c>
      <c r="AV795" s="278" t="str">
        <f ca="1">Параметры!AV$40</f>
        <v>янв.26</v>
      </c>
      <c r="AW795" s="278" t="str">
        <f ca="1">Параметры!AW$40</f>
        <v>фев.26</v>
      </c>
      <c r="AX795" s="278" t="str">
        <f ca="1">Параметры!AX$40</f>
        <v>мар.26</v>
      </c>
      <c r="AY795" s="278" t="str">
        <f ca="1">Параметры!AY$40</f>
        <v>апр.26</v>
      </c>
      <c r="AZ795" s="278" t="str">
        <f ca="1">Параметры!AZ$40</f>
        <v>май.26</v>
      </c>
      <c r="BA795" s="278" t="str">
        <f ca="1">Параметры!BA$40</f>
        <v>июн.26</v>
      </c>
      <c r="BB795" s="278" t="str">
        <f ca="1">Параметры!BB$40</f>
        <v>июл.26</v>
      </c>
      <c r="BC795" s="278" t="str">
        <f ca="1">Параметры!BC$40</f>
        <v>авг.26</v>
      </c>
      <c r="BD795" s="278" t="str">
        <f ca="1">Параметры!BD$40</f>
        <v>сен.26</v>
      </c>
      <c r="BE795" s="278" t="str">
        <f ca="1">Параметры!BE$40</f>
        <v>окт.26</v>
      </c>
      <c r="BF795" s="278" t="str">
        <f ca="1">Параметры!BF$40</f>
        <v>ноя.26</v>
      </c>
      <c r="BG795" s="278" t="str">
        <f ca="1">Параметры!BG$40</f>
        <v>дек.26</v>
      </c>
      <c r="BH795" s="278" t="str">
        <f ca="1">Параметры!BH$40</f>
        <v>янв.27</v>
      </c>
      <c r="BI795" s="278" t="str">
        <f ca="1">Параметры!BI$40</f>
        <v>фев.27</v>
      </c>
      <c r="BJ795" s="278" t="str">
        <f ca="1">Параметры!BJ$40</f>
        <v>мар.27</v>
      </c>
      <c r="BK795" s="278" t="str">
        <f ca="1">Параметры!BK$40</f>
        <v>апр.27</v>
      </c>
      <c r="BL795" s="278" t="str">
        <f ca="1">Параметры!BL$40</f>
        <v>май.27</v>
      </c>
      <c r="BM795" s="278" t="str">
        <f ca="1">Параметры!BM$40</f>
        <v>июн.27</v>
      </c>
      <c r="BN795" s="278" t="str">
        <f ca="1">Параметры!BN$40</f>
        <v>июл.27</v>
      </c>
      <c r="BO795" s="278" t="str">
        <f ca="1">Параметры!BO$40</f>
        <v>авг.27</v>
      </c>
      <c r="BP795" s="278" t="str">
        <f ca="1">Параметры!BP$40</f>
        <v>сен.27</v>
      </c>
      <c r="BQ795" s="278" t="str">
        <f ca="1">Параметры!BQ$40</f>
        <v>окт.27</v>
      </c>
      <c r="BR795" s="278" t="str">
        <f ca="1">Параметры!BR$40</f>
        <v>ноя.27</v>
      </c>
      <c r="BS795" s="278" t="str">
        <f ca="1">Параметры!BS$40</f>
        <v>дек.27</v>
      </c>
      <c r="BT795" s="278" t="str">
        <f ca="1">Параметры!BT$40</f>
        <v>янв.28</v>
      </c>
      <c r="BU795" s="278" t="str">
        <f ca="1">Параметры!BU$40</f>
        <v>фев.28</v>
      </c>
      <c r="BV795" s="278" t="str">
        <f ca="1">Параметры!BV$40</f>
        <v>мар.28</v>
      </c>
      <c r="BW795" s="278" t="str">
        <f ca="1">Параметры!BW$40</f>
        <v>апр.28</v>
      </c>
      <c r="BX795" s="278" t="str">
        <f ca="1">Параметры!BX$40</f>
        <v>май.28</v>
      </c>
      <c r="BY795" s="278" t="str">
        <f ca="1">Параметры!BY$40</f>
        <v>июн.28</v>
      </c>
      <c r="BZ795" s="278" t="str">
        <f ca="1">Параметры!BZ$40</f>
        <v>июл.28</v>
      </c>
      <c r="CA795" s="278" t="str">
        <f ca="1">Параметры!CA$40</f>
        <v>авг.28</v>
      </c>
      <c r="CB795" s="278" t="str">
        <f ca="1">Параметры!CB$40</f>
        <v>сен.28</v>
      </c>
      <c r="CC795" s="278" t="str">
        <f ca="1">Параметры!CC$40</f>
        <v>окт.28</v>
      </c>
      <c r="CD795" s="278" t="str">
        <f ca="1">Параметры!CD$40</f>
        <v>ноя.28</v>
      </c>
      <c r="CE795" s="278" t="str">
        <f ca="1">Параметры!CE$40</f>
        <v>дек.28</v>
      </c>
      <c r="CF795" s="278" t="str">
        <f ca="1">Параметры!CF$40</f>
        <v>янв.29</v>
      </c>
      <c r="CG795" s="278" t="str">
        <f ca="1">Параметры!CG$40</f>
        <v>фев.29</v>
      </c>
      <c r="CH795" s="278" t="str">
        <f ca="1">Параметры!CH$40</f>
        <v>мар.29</v>
      </c>
      <c r="CI795" s="278" t="str">
        <f ca="1">Параметры!CI$40</f>
        <v>апр.29</v>
      </c>
      <c r="CJ795" s="278" t="str">
        <f ca="1">Параметры!CJ$40</f>
        <v>май.29</v>
      </c>
      <c r="CK795" s="278" t="str">
        <f ca="1">Параметры!CK$40</f>
        <v>июн.29</v>
      </c>
      <c r="CL795" s="278" t="str">
        <f ca="1">Параметры!CL$40</f>
        <v>июл.29</v>
      </c>
      <c r="CM795" s="278" t="str">
        <f ca="1">Параметры!CM$40</f>
        <v>авг.29</v>
      </c>
      <c r="CN795" s="278" t="str">
        <f ca="1">Параметры!CN$40</f>
        <v>сен.29</v>
      </c>
      <c r="CO795" s="278" t="str">
        <f ca="1">Параметры!CO$40</f>
        <v>окт.29</v>
      </c>
      <c r="CP795" s="278" t="str">
        <f ca="1">Параметры!CP$40</f>
        <v>ноя.29</v>
      </c>
      <c r="CQ795" s="278" t="str">
        <f ca="1">Параметры!CQ$40</f>
        <v>дек.29</v>
      </c>
      <c r="CR795" s="278" t="str">
        <f ca="1">Параметры!CR$40</f>
        <v>янв.30</v>
      </c>
      <c r="CS795" s="278" t="str">
        <f ca="1">Параметры!CS$40</f>
        <v>фев.30</v>
      </c>
      <c r="CT795" s="278" t="str">
        <f ca="1">Параметры!CT$40</f>
        <v>мар.30</v>
      </c>
      <c r="CU795" s="278" t="str">
        <f ca="1">Параметры!CU$40</f>
        <v>апр.30</v>
      </c>
      <c r="CV795" s="278" t="str">
        <f ca="1">Параметры!CV$40</f>
        <v>май.30</v>
      </c>
      <c r="CW795" s="278" t="str">
        <f ca="1">Параметры!CW$40</f>
        <v>июн.30</v>
      </c>
      <c r="CX795" s="278" t="str">
        <f ca="1">Параметры!CX$40</f>
        <v>июл.30</v>
      </c>
      <c r="CY795" s="278" t="str">
        <f ca="1">Параметры!CY$40</f>
        <v>авг.30</v>
      </c>
      <c r="CZ795" s="278" t="str">
        <f ca="1">Параметры!CZ$40</f>
        <v>сен.30</v>
      </c>
      <c r="DA795" s="278" t="str">
        <f ca="1">Параметры!DA$40</f>
        <v>окт.30</v>
      </c>
      <c r="DB795" s="278" t="str">
        <f ca="1">Параметры!DB$40</f>
        <v>ноя.30</v>
      </c>
      <c r="DC795" s="278" t="str">
        <f ca="1">Параметры!DC$40</f>
        <v>дек.30</v>
      </c>
      <c r="DD795" s="278" t="str">
        <f ca="1">Параметры!DD$40</f>
        <v>янв.31</v>
      </c>
      <c r="DE795" s="278" t="str">
        <f ca="1">Параметры!DE$40</f>
        <v>фев.31</v>
      </c>
      <c r="DF795" s="278" t="str">
        <f ca="1">Параметры!DF$40</f>
        <v>мар.31</v>
      </c>
      <c r="DG795" s="278" t="str">
        <f ca="1">Параметры!DG$40</f>
        <v>апр.31</v>
      </c>
      <c r="DH795" s="278" t="str">
        <f ca="1">Параметры!DH$40</f>
        <v>май.31</v>
      </c>
      <c r="DI795" s="278" t="str">
        <f ca="1">Параметры!DI$40</f>
        <v>июн.31</v>
      </c>
      <c r="DJ795" s="278" t="str">
        <f ca="1">Параметры!DJ$40</f>
        <v>июл.31</v>
      </c>
      <c r="DK795" s="278" t="str">
        <f ca="1">Параметры!DK$40</f>
        <v>авг.31</v>
      </c>
      <c r="DL795" s="278" t="str">
        <f ca="1">Параметры!DL$40</f>
        <v>сен.31</v>
      </c>
      <c r="DM795" s="278" t="str">
        <f ca="1">Параметры!DM$40</f>
        <v>окт.31</v>
      </c>
      <c r="DN795" s="278" t="str">
        <f ca="1">Параметры!DN$40</f>
        <v>ноя.31</v>
      </c>
      <c r="DO795" s="278" t="str">
        <f ca="1">Параметры!DO$40</f>
        <v>дек.31</v>
      </c>
      <c r="DP795" s="278" t="str">
        <f ca="1">Параметры!DP$40</f>
        <v>янв.32</v>
      </c>
      <c r="DQ795" s="278" t="str">
        <f ca="1">Параметры!DQ$40</f>
        <v>фев.32</v>
      </c>
      <c r="DR795" s="278" t="str">
        <f ca="1">Параметры!DR$40</f>
        <v>мар.32</v>
      </c>
      <c r="DS795" s="278" t="str">
        <f ca="1">Параметры!DS$40</f>
        <v>апр.32</v>
      </c>
      <c r="DT795" s="278" t="str">
        <f ca="1">Параметры!DT$40</f>
        <v>май.32</v>
      </c>
      <c r="DU795" s="278" t="str">
        <f ca="1">Параметры!DU$40</f>
        <v>июн.32</v>
      </c>
      <c r="DV795" s="278" t="str">
        <f ca="1">Параметры!DV$40</f>
        <v>июл.32</v>
      </c>
      <c r="DW795" s="278"/>
      <c r="DX795" s="279" t="str">
        <f ca="1">Language!$A$1463</f>
        <v>ИТОГО</v>
      </c>
    </row>
    <row r="796" spans="1:128" ht="13.5" thickTop="1" x14ac:dyDescent="0.2">
      <c r="F796" s="6" t="s">
        <v>2961</v>
      </c>
    </row>
    <row r="797" spans="1:128" hidden="1" x14ac:dyDescent="0.2">
      <c r="A797" s="191" t="str">
        <f ca="1">Language!A$1094</f>
        <v>Прочие доходы</v>
      </c>
      <c r="B797" s="180"/>
      <c r="C797" s="180"/>
      <c r="D797" s="181"/>
      <c r="E797" s="181" t="s">
        <v>669</v>
      </c>
      <c r="F797" s="181" t="s">
        <v>1825</v>
      </c>
      <c r="G797" s="180"/>
      <c r="H797" s="180"/>
      <c r="I797" s="180"/>
      <c r="J797" s="180"/>
      <c r="K797" s="180"/>
      <c r="L797" s="180"/>
      <c r="M797" s="180"/>
      <c r="N797" s="180"/>
      <c r="O797" s="180"/>
      <c r="P797" s="180"/>
      <c r="Q797" s="180"/>
      <c r="R797" s="180"/>
      <c r="S797" s="180"/>
      <c r="T797" s="180"/>
      <c r="U797" s="180"/>
      <c r="V797" s="180"/>
      <c r="W797" s="180"/>
      <c r="X797" s="180"/>
      <c r="Y797" s="180"/>
      <c r="Z797" s="180"/>
      <c r="AA797" s="180"/>
      <c r="AB797" s="180"/>
      <c r="AC797" s="180"/>
      <c r="AD797" s="180"/>
      <c r="AE797" s="180"/>
      <c r="AF797" s="180"/>
      <c r="AG797" s="180"/>
      <c r="AH797" s="180"/>
      <c r="AI797" s="180"/>
      <c r="AJ797" s="180"/>
      <c r="AK797" s="180"/>
      <c r="AL797" s="180"/>
      <c r="AM797" s="180"/>
      <c r="AN797" s="180"/>
      <c r="AO797" s="180"/>
      <c r="AP797" s="180"/>
      <c r="AQ797" s="180"/>
      <c r="AR797" s="180"/>
      <c r="AS797" s="180"/>
      <c r="AT797" s="180"/>
      <c r="AU797" s="180"/>
      <c r="AV797" s="180"/>
      <c r="AW797" s="180"/>
      <c r="AX797" s="180"/>
      <c r="AY797" s="180"/>
      <c r="AZ797" s="180"/>
      <c r="BA797" s="180"/>
      <c r="BB797" s="180"/>
      <c r="BC797" s="180"/>
      <c r="BD797" s="180"/>
      <c r="BE797" s="180"/>
      <c r="BF797" s="180"/>
      <c r="BG797" s="180"/>
      <c r="BH797" s="180"/>
      <c r="BI797" s="180"/>
      <c r="BJ797" s="180"/>
      <c r="BK797" s="180"/>
      <c r="BL797" s="180"/>
      <c r="BM797" s="180"/>
      <c r="BN797" s="180"/>
      <c r="BO797" s="180"/>
      <c r="BP797" s="180"/>
      <c r="BQ797" s="180"/>
      <c r="BR797" s="180"/>
      <c r="BS797" s="180"/>
      <c r="BT797" s="180"/>
      <c r="BU797" s="180"/>
      <c r="BV797" s="180"/>
      <c r="BW797" s="180"/>
      <c r="BX797" s="180"/>
      <c r="BY797" s="180"/>
      <c r="BZ797" s="180"/>
      <c r="CA797" s="180"/>
      <c r="CB797" s="180"/>
      <c r="CC797" s="180"/>
      <c r="CD797" s="180"/>
      <c r="CE797" s="180"/>
      <c r="CF797" s="180"/>
      <c r="CG797" s="180"/>
      <c r="CH797" s="180"/>
      <c r="CI797" s="180"/>
      <c r="CJ797" s="180"/>
      <c r="CK797" s="180"/>
      <c r="CL797" s="180"/>
      <c r="CM797" s="180"/>
      <c r="CN797" s="180"/>
      <c r="CO797" s="180"/>
      <c r="CP797" s="180"/>
      <c r="CQ797" s="180"/>
      <c r="CR797" s="180"/>
      <c r="CS797" s="180"/>
      <c r="CT797" s="180"/>
      <c r="CU797" s="180"/>
      <c r="CV797" s="180"/>
      <c r="CW797" s="180"/>
      <c r="CX797" s="180"/>
      <c r="CY797" s="180"/>
      <c r="CZ797" s="180"/>
      <c r="DA797" s="180"/>
      <c r="DB797" s="180"/>
      <c r="DC797" s="180"/>
      <c r="DD797" s="180"/>
      <c r="DE797" s="180"/>
      <c r="DF797" s="180"/>
      <c r="DG797" s="180"/>
      <c r="DH797" s="180"/>
      <c r="DI797" s="180"/>
      <c r="DJ797" s="180"/>
      <c r="DK797" s="180"/>
      <c r="DL797" s="180"/>
      <c r="DM797" s="180"/>
      <c r="DN797" s="180"/>
      <c r="DO797" s="180"/>
      <c r="DP797" s="180"/>
      <c r="DQ797" s="180"/>
      <c r="DR797" s="180"/>
      <c r="DS797" s="180"/>
      <c r="DT797" s="180"/>
      <c r="DU797" s="180"/>
      <c r="DV797" s="180"/>
      <c r="DW797" s="180"/>
      <c r="DX797" s="188"/>
    </row>
    <row r="798" spans="1:128" hidden="1" x14ac:dyDescent="0.2">
      <c r="F798" s="6" t="s">
        <v>2961</v>
      </c>
    </row>
    <row r="799" spans="1:128" hidden="1" x14ac:dyDescent="0.2">
      <c r="F799" s="6" t="s">
        <v>2961</v>
      </c>
    </row>
    <row r="800" spans="1:128" hidden="1" x14ac:dyDescent="0.2">
      <c r="A800" s="191" t="str">
        <f ca="1">Language!A$1095</f>
        <v>Прочие расходы</v>
      </c>
      <c r="B800" s="180"/>
      <c r="C800" s="180"/>
      <c r="D800" s="181"/>
      <c r="E800" s="181" t="s">
        <v>670</v>
      </c>
      <c r="F800" s="181" t="s">
        <v>1826</v>
      </c>
      <c r="G800" s="180"/>
      <c r="H800" s="180"/>
      <c r="I800" s="180"/>
      <c r="J800" s="180"/>
      <c r="K800" s="180"/>
      <c r="L800" s="180"/>
      <c r="M800" s="180"/>
      <c r="N800" s="180"/>
      <c r="O800" s="180"/>
      <c r="P800" s="180"/>
      <c r="Q800" s="180"/>
      <c r="R800" s="180"/>
      <c r="S800" s="180"/>
      <c r="T800" s="180"/>
      <c r="U800" s="180"/>
      <c r="V800" s="180"/>
      <c r="W800" s="180"/>
      <c r="X800" s="180"/>
      <c r="Y800" s="180"/>
      <c r="Z800" s="180"/>
      <c r="AA800" s="180"/>
      <c r="AB800" s="180"/>
      <c r="AC800" s="180"/>
      <c r="AD800" s="180"/>
      <c r="AE800" s="180"/>
      <c r="AF800" s="180"/>
      <c r="AG800" s="180"/>
      <c r="AH800" s="180"/>
      <c r="AI800" s="180"/>
      <c r="AJ800" s="180"/>
      <c r="AK800" s="180"/>
      <c r="AL800" s="180"/>
      <c r="AM800" s="180"/>
      <c r="AN800" s="180"/>
      <c r="AO800" s="180"/>
      <c r="AP800" s="180"/>
      <c r="AQ800" s="180"/>
      <c r="AR800" s="180"/>
      <c r="AS800" s="180"/>
      <c r="AT800" s="180"/>
      <c r="AU800" s="180"/>
      <c r="AV800" s="180"/>
      <c r="AW800" s="180"/>
      <c r="AX800" s="180"/>
      <c r="AY800" s="180"/>
      <c r="AZ800" s="180"/>
      <c r="BA800" s="180"/>
      <c r="BB800" s="180"/>
      <c r="BC800" s="180"/>
      <c r="BD800" s="180"/>
      <c r="BE800" s="180"/>
      <c r="BF800" s="180"/>
      <c r="BG800" s="180"/>
      <c r="BH800" s="180"/>
      <c r="BI800" s="180"/>
      <c r="BJ800" s="180"/>
      <c r="BK800" s="180"/>
      <c r="BL800" s="180"/>
      <c r="BM800" s="180"/>
      <c r="BN800" s="180"/>
      <c r="BO800" s="180"/>
      <c r="BP800" s="180"/>
      <c r="BQ800" s="180"/>
      <c r="BR800" s="180"/>
      <c r="BS800" s="180"/>
      <c r="BT800" s="180"/>
      <c r="BU800" s="180"/>
      <c r="BV800" s="180"/>
      <c r="BW800" s="180"/>
      <c r="BX800" s="180"/>
      <c r="BY800" s="180"/>
      <c r="BZ800" s="180"/>
      <c r="CA800" s="180"/>
      <c r="CB800" s="180"/>
      <c r="CC800" s="180"/>
      <c r="CD800" s="180"/>
      <c r="CE800" s="180"/>
      <c r="CF800" s="180"/>
      <c r="CG800" s="180"/>
      <c r="CH800" s="180"/>
      <c r="CI800" s="180"/>
      <c r="CJ800" s="180"/>
      <c r="CK800" s="180"/>
      <c r="CL800" s="180"/>
      <c r="CM800" s="180"/>
      <c r="CN800" s="180"/>
      <c r="CO800" s="180"/>
      <c r="CP800" s="180"/>
      <c r="CQ800" s="180"/>
      <c r="CR800" s="180"/>
      <c r="CS800" s="180"/>
      <c r="CT800" s="180"/>
      <c r="CU800" s="180"/>
      <c r="CV800" s="180"/>
      <c r="CW800" s="180"/>
      <c r="CX800" s="180"/>
      <c r="CY800" s="180"/>
      <c r="CZ800" s="180"/>
      <c r="DA800" s="180"/>
      <c r="DB800" s="180"/>
      <c r="DC800" s="180"/>
      <c r="DD800" s="180"/>
      <c r="DE800" s="180"/>
      <c r="DF800" s="180"/>
      <c r="DG800" s="180"/>
      <c r="DH800" s="180"/>
      <c r="DI800" s="180"/>
      <c r="DJ800" s="180"/>
      <c r="DK800" s="180"/>
      <c r="DL800" s="180"/>
      <c r="DM800" s="180"/>
      <c r="DN800" s="180"/>
      <c r="DO800" s="180"/>
      <c r="DP800" s="180"/>
      <c r="DQ800" s="180"/>
      <c r="DR800" s="180"/>
      <c r="DS800" s="180"/>
      <c r="DT800" s="180"/>
      <c r="DU800" s="180"/>
      <c r="DV800" s="180"/>
      <c r="DW800" s="180"/>
      <c r="DX800" s="188"/>
    </row>
    <row r="801" spans="1:128" hidden="1" x14ac:dyDescent="0.2">
      <c r="F801" s="6" t="s">
        <v>2961</v>
      </c>
    </row>
    <row r="802" spans="1:128" hidden="1" x14ac:dyDescent="0.2">
      <c r="E802" s="154" t="s">
        <v>667</v>
      </c>
      <c r="F802" s="6" t="s">
        <v>2961</v>
      </c>
    </row>
    <row r="803" spans="1:128" s="32" customFormat="1" collapsed="1" x14ac:dyDescent="0.2">
      <c r="A803" s="32" t="str">
        <f ca="1">Language!A$1096</f>
        <v>Итого: прочие доходы (с НДС)</v>
      </c>
      <c r="C803" s="35" t="str">
        <f t="shared" ref="C803:C808" ca="1" si="1384">CurName1</f>
        <v>тыс. руб.</v>
      </c>
      <c r="D803" s="11">
        <v>1</v>
      </c>
      <c r="E803" s="6"/>
      <c r="F803" s="6" t="s">
        <v>693</v>
      </c>
      <c r="G803" s="56">
        <f t="shared" ref="G803:N803" si="1385">G804+G805</f>
        <v>0</v>
      </c>
      <c r="H803" s="56">
        <f t="shared" si="1385"/>
        <v>0</v>
      </c>
      <c r="I803" s="56">
        <f t="shared" si="1385"/>
        <v>0</v>
      </c>
      <c r="J803" s="56">
        <f t="shared" si="1385"/>
        <v>0</v>
      </c>
      <c r="K803" s="56">
        <f t="shared" si="1385"/>
        <v>0</v>
      </c>
      <c r="L803" s="56">
        <f t="shared" si="1385"/>
        <v>0</v>
      </c>
      <c r="M803" s="56">
        <f t="shared" si="1385"/>
        <v>0</v>
      </c>
      <c r="N803" s="56">
        <f t="shared" si="1385"/>
        <v>0</v>
      </c>
      <c r="O803" s="56">
        <f t="shared" ref="O803:AT803" si="1386">O804+O805</f>
        <v>0</v>
      </c>
      <c r="P803" s="56">
        <f t="shared" si="1386"/>
        <v>0</v>
      </c>
      <c r="Q803" s="56">
        <f t="shared" si="1386"/>
        <v>0</v>
      </c>
      <c r="R803" s="56">
        <f t="shared" si="1386"/>
        <v>0</v>
      </c>
      <c r="S803" s="56">
        <f t="shared" si="1386"/>
        <v>0</v>
      </c>
      <c r="T803" s="56">
        <f t="shared" si="1386"/>
        <v>0</v>
      </c>
      <c r="U803" s="56">
        <f t="shared" si="1386"/>
        <v>0</v>
      </c>
      <c r="V803" s="56">
        <f t="shared" si="1386"/>
        <v>0</v>
      </c>
      <c r="W803" s="56">
        <f t="shared" si="1386"/>
        <v>0</v>
      </c>
      <c r="X803" s="56">
        <f t="shared" si="1386"/>
        <v>0</v>
      </c>
      <c r="Y803" s="56">
        <f t="shared" si="1386"/>
        <v>0</v>
      </c>
      <c r="Z803" s="56">
        <f t="shared" si="1386"/>
        <v>0</v>
      </c>
      <c r="AA803" s="56">
        <f t="shared" si="1386"/>
        <v>0</v>
      </c>
      <c r="AB803" s="56">
        <f t="shared" si="1386"/>
        <v>0</v>
      </c>
      <c r="AC803" s="56">
        <f t="shared" si="1386"/>
        <v>0</v>
      </c>
      <c r="AD803" s="56">
        <f t="shared" si="1386"/>
        <v>0</v>
      </c>
      <c r="AE803" s="56">
        <f t="shared" si="1386"/>
        <v>0</v>
      </c>
      <c r="AF803" s="56">
        <f t="shared" si="1386"/>
        <v>0</v>
      </c>
      <c r="AG803" s="56">
        <f t="shared" si="1386"/>
        <v>0</v>
      </c>
      <c r="AH803" s="56">
        <f t="shared" si="1386"/>
        <v>0</v>
      </c>
      <c r="AI803" s="56">
        <f t="shared" si="1386"/>
        <v>0</v>
      </c>
      <c r="AJ803" s="56">
        <f t="shared" si="1386"/>
        <v>0</v>
      </c>
      <c r="AK803" s="56">
        <f t="shared" si="1386"/>
        <v>0</v>
      </c>
      <c r="AL803" s="56">
        <f t="shared" si="1386"/>
        <v>0</v>
      </c>
      <c r="AM803" s="56">
        <f t="shared" si="1386"/>
        <v>0</v>
      </c>
      <c r="AN803" s="56">
        <f t="shared" si="1386"/>
        <v>0</v>
      </c>
      <c r="AO803" s="56">
        <f t="shared" si="1386"/>
        <v>0</v>
      </c>
      <c r="AP803" s="56">
        <f t="shared" si="1386"/>
        <v>0</v>
      </c>
      <c r="AQ803" s="56">
        <f t="shared" si="1386"/>
        <v>0</v>
      </c>
      <c r="AR803" s="56">
        <f t="shared" si="1386"/>
        <v>0</v>
      </c>
      <c r="AS803" s="56">
        <f t="shared" si="1386"/>
        <v>0</v>
      </c>
      <c r="AT803" s="56">
        <f t="shared" si="1386"/>
        <v>0</v>
      </c>
      <c r="AU803" s="56">
        <f t="shared" ref="AU803:BZ803" si="1387">AU804+AU805</f>
        <v>0</v>
      </c>
      <c r="AV803" s="56">
        <f t="shared" si="1387"/>
        <v>0</v>
      </c>
      <c r="AW803" s="56">
        <f t="shared" si="1387"/>
        <v>0</v>
      </c>
      <c r="AX803" s="56">
        <f t="shared" si="1387"/>
        <v>0</v>
      </c>
      <c r="AY803" s="56">
        <f t="shared" si="1387"/>
        <v>0</v>
      </c>
      <c r="AZ803" s="56">
        <f t="shared" si="1387"/>
        <v>0</v>
      </c>
      <c r="BA803" s="56">
        <f t="shared" si="1387"/>
        <v>0</v>
      </c>
      <c r="BB803" s="56">
        <f t="shared" si="1387"/>
        <v>0</v>
      </c>
      <c r="BC803" s="56">
        <f t="shared" si="1387"/>
        <v>0</v>
      </c>
      <c r="BD803" s="56">
        <f t="shared" si="1387"/>
        <v>0</v>
      </c>
      <c r="BE803" s="56">
        <f t="shared" si="1387"/>
        <v>0</v>
      </c>
      <c r="BF803" s="56">
        <f t="shared" si="1387"/>
        <v>0</v>
      </c>
      <c r="BG803" s="56">
        <f t="shared" si="1387"/>
        <v>0</v>
      </c>
      <c r="BH803" s="56">
        <f t="shared" si="1387"/>
        <v>0</v>
      </c>
      <c r="BI803" s="56">
        <f t="shared" si="1387"/>
        <v>0</v>
      </c>
      <c r="BJ803" s="56">
        <f t="shared" si="1387"/>
        <v>0</v>
      </c>
      <c r="BK803" s="56">
        <f t="shared" si="1387"/>
        <v>0</v>
      </c>
      <c r="BL803" s="56">
        <f t="shared" si="1387"/>
        <v>0</v>
      </c>
      <c r="BM803" s="56">
        <f t="shared" si="1387"/>
        <v>0</v>
      </c>
      <c r="BN803" s="56">
        <f t="shared" si="1387"/>
        <v>0</v>
      </c>
      <c r="BO803" s="56">
        <f t="shared" si="1387"/>
        <v>0</v>
      </c>
      <c r="BP803" s="56">
        <f t="shared" si="1387"/>
        <v>0</v>
      </c>
      <c r="BQ803" s="56">
        <f t="shared" si="1387"/>
        <v>0</v>
      </c>
      <c r="BR803" s="56">
        <f t="shared" si="1387"/>
        <v>0</v>
      </c>
      <c r="BS803" s="56">
        <f t="shared" si="1387"/>
        <v>0</v>
      </c>
      <c r="BT803" s="56">
        <f t="shared" si="1387"/>
        <v>0</v>
      </c>
      <c r="BU803" s="56">
        <f t="shared" si="1387"/>
        <v>0</v>
      </c>
      <c r="BV803" s="56">
        <f t="shared" si="1387"/>
        <v>0</v>
      </c>
      <c r="BW803" s="56">
        <f t="shared" si="1387"/>
        <v>0</v>
      </c>
      <c r="BX803" s="56">
        <f t="shared" si="1387"/>
        <v>0</v>
      </c>
      <c r="BY803" s="56">
        <f t="shared" si="1387"/>
        <v>0</v>
      </c>
      <c r="BZ803" s="56">
        <f t="shared" si="1387"/>
        <v>0</v>
      </c>
      <c r="CA803" s="56">
        <f t="shared" ref="CA803:DF803" si="1388">CA804+CA805</f>
        <v>0</v>
      </c>
      <c r="CB803" s="56">
        <f t="shared" si="1388"/>
        <v>0</v>
      </c>
      <c r="CC803" s="56">
        <f t="shared" si="1388"/>
        <v>0</v>
      </c>
      <c r="CD803" s="56">
        <f t="shared" si="1388"/>
        <v>0</v>
      </c>
      <c r="CE803" s="56">
        <f t="shared" si="1388"/>
        <v>0</v>
      </c>
      <c r="CF803" s="56">
        <f t="shared" si="1388"/>
        <v>0</v>
      </c>
      <c r="CG803" s="56">
        <f t="shared" si="1388"/>
        <v>0</v>
      </c>
      <c r="CH803" s="56">
        <f t="shared" si="1388"/>
        <v>0</v>
      </c>
      <c r="CI803" s="56">
        <f t="shared" si="1388"/>
        <v>0</v>
      </c>
      <c r="CJ803" s="56">
        <f t="shared" si="1388"/>
        <v>0</v>
      </c>
      <c r="CK803" s="56">
        <f t="shared" si="1388"/>
        <v>0</v>
      </c>
      <c r="CL803" s="56">
        <f t="shared" si="1388"/>
        <v>0</v>
      </c>
      <c r="CM803" s="56">
        <f t="shared" si="1388"/>
        <v>0</v>
      </c>
      <c r="CN803" s="56">
        <f t="shared" si="1388"/>
        <v>0</v>
      </c>
      <c r="CO803" s="56">
        <f t="shared" si="1388"/>
        <v>0</v>
      </c>
      <c r="CP803" s="56">
        <f t="shared" si="1388"/>
        <v>0</v>
      </c>
      <c r="CQ803" s="56">
        <f t="shared" si="1388"/>
        <v>0</v>
      </c>
      <c r="CR803" s="56">
        <f t="shared" si="1388"/>
        <v>0</v>
      </c>
      <c r="CS803" s="56">
        <f t="shared" si="1388"/>
        <v>0</v>
      </c>
      <c r="CT803" s="56">
        <f t="shared" si="1388"/>
        <v>0</v>
      </c>
      <c r="CU803" s="56">
        <f t="shared" si="1388"/>
        <v>0</v>
      </c>
      <c r="CV803" s="56">
        <f t="shared" si="1388"/>
        <v>0</v>
      </c>
      <c r="CW803" s="56">
        <f t="shared" si="1388"/>
        <v>0</v>
      </c>
      <c r="CX803" s="56">
        <f t="shared" si="1388"/>
        <v>0</v>
      </c>
      <c r="CY803" s="56">
        <f t="shared" si="1388"/>
        <v>0</v>
      </c>
      <c r="CZ803" s="56">
        <f t="shared" si="1388"/>
        <v>0</v>
      </c>
      <c r="DA803" s="56">
        <f t="shared" si="1388"/>
        <v>0</v>
      </c>
      <c r="DB803" s="56">
        <f t="shared" si="1388"/>
        <v>0</v>
      </c>
      <c r="DC803" s="56">
        <f t="shared" si="1388"/>
        <v>0</v>
      </c>
      <c r="DD803" s="56">
        <f t="shared" si="1388"/>
        <v>0</v>
      </c>
      <c r="DE803" s="56">
        <f t="shared" si="1388"/>
        <v>0</v>
      </c>
      <c r="DF803" s="56">
        <f t="shared" si="1388"/>
        <v>0</v>
      </c>
      <c r="DG803" s="56">
        <f t="shared" ref="DG803:DV803" si="1389">DG804+DG805</f>
        <v>0</v>
      </c>
      <c r="DH803" s="56">
        <f t="shared" si="1389"/>
        <v>0</v>
      </c>
      <c r="DI803" s="56">
        <f t="shared" si="1389"/>
        <v>0</v>
      </c>
      <c r="DJ803" s="56">
        <f t="shared" si="1389"/>
        <v>0</v>
      </c>
      <c r="DK803" s="56">
        <f t="shared" si="1389"/>
        <v>0</v>
      </c>
      <c r="DL803" s="56">
        <f t="shared" si="1389"/>
        <v>0</v>
      </c>
      <c r="DM803" s="56">
        <f t="shared" si="1389"/>
        <v>0</v>
      </c>
      <c r="DN803" s="56">
        <f t="shared" si="1389"/>
        <v>0</v>
      </c>
      <c r="DO803" s="56">
        <f t="shared" si="1389"/>
        <v>0</v>
      </c>
      <c r="DP803" s="56">
        <f t="shared" si="1389"/>
        <v>0</v>
      </c>
      <c r="DQ803" s="56">
        <f t="shared" si="1389"/>
        <v>0</v>
      </c>
      <c r="DR803" s="56">
        <f t="shared" si="1389"/>
        <v>0</v>
      </c>
      <c r="DS803" s="56">
        <f t="shared" si="1389"/>
        <v>0</v>
      </c>
      <c r="DT803" s="56">
        <f t="shared" si="1389"/>
        <v>0</v>
      </c>
      <c r="DU803" s="56">
        <f t="shared" si="1389"/>
        <v>0</v>
      </c>
      <c r="DV803" s="56">
        <f t="shared" si="1389"/>
        <v>0</v>
      </c>
      <c r="DX803" s="70"/>
    </row>
    <row r="804" spans="1:128" hidden="1" outlineLevel="1" x14ac:dyDescent="0.2">
      <c r="A804" s="159" t="str">
        <f ca="1">Language!A$1097</f>
        <v>прочие доходы (без НДС)</v>
      </c>
      <c r="C804" s="35" t="str">
        <f t="shared" ca="1" si="1384"/>
        <v>тыс. руб.</v>
      </c>
      <c r="D804" s="11">
        <v>1</v>
      </c>
      <c r="E804" s="6"/>
      <c r="F804" s="6" t="s">
        <v>3181</v>
      </c>
      <c r="G804" s="161">
        <v>0</v>
      </c>
      <c r="H804" s="161">
        <v>0</v>
      </c>
      <c r="I804" s="161">
        <v>0</v>
      </c>
      <c r="J804" s="161">
        <v>0</v>
      </c>
      <c r="K804" s="161">
        <v>0</v>
      </c>
      <c r="L804" s="161">
        <v>0</v>
      </c>
      <c r="M804" s="161">
        <v>0</v>
      </c>
      <c r="N804" s="161">
        <v>0</v>
      </c>
      <c r="O804" s="161">
        <v>0</v>
      </c>
      <c r="P804" s="161">
        <v>0</v>
      </c>
      <c r="Q804" s="161">
        <v>0</v>
      </c>
      <c r="R804" s="161">
        <v>0</v>
      </c>
      <c r="S804" s="161">
        <v>0</v>
      </c>
      <c r="T804" s="161">
        <v>0</v>
      </c>
      <c r="U804" s="161">
        <v>0</v>
      </c>
      <c r="V804" s="161">
        <v>0</v>
      </c>
      <c r="W804" s="161">
        <v>0</v>
      </c>
      <c r="X804" s="161">
        <v>0</v>
      </c>
      <c r="Y804" s="161">
        <v>0</v>
      </c>
      <c r="Z804" s="161">
        <v>0</v>
      </c>
      <c r="AA804" s="161">
        <v>0</v>
      </c>
      <c r="AB804" s="161">
        <v>0</v>
      </c>
      <c r="AC804" s="161">
        <v>0</v>
      </c>
      <c r="AD804" s="161">
        <v>0</v>
      </c>
      <c r="AE804" s="161">
        <v>0</v>
      </c>
      <c r="AF804" s="161">
        <v>0</v>
      </c>
      <c r="AG804" s="161">
        <v>0</v>
      </c>
      <c r="AH804" s="161">
        <v>0</v>
      </c>
      <c r="AI804" s="161">
        <v>0</v>
      </c>
      <c r="AJ804" s="161">
        <v>0</v>
      </c>
      <c r="AK804" s="161">
        <v>0</v>
      </c>
      <c r="AL804" s="161">
        <v>0</v>
      </c>
      <c r="AM804" s="161">
        <v>0</v>
      </c>
      <c r="AN804" s="161">
        <v>0</v>
      </c>
      <c r="AO804" s="161">
        <v>0</v>
      </c>
      <c r="AP804" s="161">
        <v>0</v>
      </c>
      <c r="AQ804" s="161">
        <v>0</v>
      </c>
      <c r="AR804" s="161">
        <v>0</v>
      </c>
      <c r="AS804" s="161">
        <v>0</v>
      </c>
      <c r="AT804" s="161">
        <v>0</v>
      </c>
      <c r="AU804" s="161">
        <v>0</v>
      </c>
      <c r="AV804" s="161">
        <v>0</v>
      </c>
      <c r="AW804" s="161">
        <v>0</v>
      </c>
      <c r="AX804" s="161">
        <v>0</v>
      </c>
      <c r="AY804" s="161">
        <v>0</v>
      </c>
      <c r="AZ804" s="161">
        <v>0</v>
      </c>
      <c r="BA804" s="161">
        <v>0</v>
      </c>
      <c r="BB804" s="161">
        <v>0</v>
      </c>
      <c r="BC804" s="161">
        <v>0</v>
      </c>
      <c r="BD804" s="161">
        <v>0</v>
      </c>
      <c r="BE804" s="161">
        <v>0</v>
      </c>
      <c r="BF804" s="161">
        <v>0</v>
      </c>
      <c r="BG804" s="161">
        <v>0</v>
      </c>
      <c r="BH804" s="161">
        <v>0</v>
      </c>
      <c r="BI804" s="161">
        <v>0</v>
      </c>
      <c r="BJ804" s="161">
        <v>0</v>
      </c>
      <c r="BK804" s="161">
        <v>0</v>
      </c>
      <c r="BL804" s="161">
        <v>0</v>
      </c>
      <c r="BM804" s="161">
        <v>0</v>
      </c>
      <c r="BN804" s="161">
        <v>0</v>
      </c>
      <c r="BO804" s="161">
        <v>0</v>
      </c>
      <c r="BP804" s="161">
        <v>0</v>
      </c>
      <c r="BQ804" s="161">
        <v>0</v>
      </c>
      <c r="BR804" s="161">
        <v>0</v>
      </c>
      <c r="BS804" s="161">
        <v>0</v>
      </c>
      <c r="BT804" s="161">
        <v>0</v>
      </c>
      <c r="BU804" s="161">
        <v>0</v>
      </c>
      <c r="BV804" s="161">
        <v>0</v>
      </c>
      <c r="BW804" s="161">
        <v>0</v>
      </c>
      <c r="BX804" s="161">
        <v>0</v>
      </c>
      <c r="BY804" s="161">
        <v>0</v>
      </c>
      <c r="BZ804" s="161">
        <v>0</v>
      </c>
      <c r="CA804" s="161">
        <v>0</v>
      </c>
      <c r="CB804" s="161">
        <v>0</v>
      </c>
      <c r="CC804" s="161">
        <v>0</v>
      </c>
      <c r="CD804" s="161">
        <v>0</v>
      </c>
      <c r="CE804" s="161">
        <v>0</v>
      </c>
      <c r="CF804" s="161">
        <v>0</v>
      </c>
      <c r="CG804" s="161">
        <v>0</v>
      </c>
      <c r="CH804" s="161">
        <v>0</v>
      </c>
      <c r="CI804" s="161">
        <v>0</v>
      </c>
      <c r="CJ804" s="161">
        <v>0</v>
      </c>
      <c r="CK804" s="161">
        <v>0</v>
      </c>
      <c r="CL804" s="161">
        <v>0</v>
      </c>
      <c r="CM804" s="161">
        <v>0</v>
      </c>
      <c r="CN804" s="161">
        <v>0</v>
      </c>
      <c r="CO804" s="161">
        <v>0</v>
      </c>
      <c r="CP804" s="161">
        <v>0</v>
      </c>
      <c r="CQ804" s="161">
        <v>0</v>
      </c>
      <c r="CR804" s="161">
        <v>0</v>
      </c>
      <c r="CS804" s="161">
        <v>0</v>
      </c>
      <c r="CT804" s="161">
        <v>0</v>
      </c>
      <c r="CU804" s="161">
        <v>0</v>
      </c>
      <c r="CV804" s="161">
        <v>0</v>
      </c>
      <c r="CW804" s="161">
        <v>0</v>
      </c>
      <c r="CX804" s="161">
        <v>0</v>
      </c>
      <c r="CY804" s="161">
        <v>0</v>
      </c>
      <c r="CZ804" s="161">
        <v>0</v>
      </c>
      <c r="DA804" s="161">
        <v>0</v>
      </c>
      <c r="DB804" s="161">
        <v>0</v>
      </c>
      <c r="DC804" s="161">
        <v>0</v>
      </c>
      <c r="DD804" s="161">
        <v>0</v>
      </c>
      <c r="DE804" s="161">
        <v>0</v>
      </c>
      <c r="DF804" s="161">
        <v>0</v>
      </c>
      <c r="DG804" s="161">
        <v>0</v>
      </c>
      <c r="DH804" s="161">
        <v>0</v>
      </c>
      <c r="DI804" s="161">
        <v>0</v>
      </c>
      <c r="DJ804" s="161">
        <v>0</v>
      </c>
      <c r="DK804" s="161">
        <v>0</v>
      </c>
      <c r="DL804" s="161">
        <v>0</v>
      </c>
      <c r="DM804" s="161">
        <v>0</v>
      </c>
      <c r="DN804" s="161">
        <v>0</v>
      </c>
      <c r="DO804" s="161">
        <v>0</v>
      </c>
      <c r="DP804" s="161">
        <v>0</v>
      </c>
      <c r="DQ804" s="161">
        <v>0</v>
      </c>
      <c r="DR804" s="161">
        <v>0</v>
      </c>
      <c r="DS804" s="161">
        <v>0</v>
      </c>
      <c r="DT804" s="161">
        <v>0</v>
      </c>
      <c r="DU804" s="161">
        <v>0</v>
      </c>
      <c r="DV804" s="161">
        <v>0</v>
      </c>
      <c r="DX804" s="162">
        <f>SUM(G804:DW804)</f>
        <v>0</v>
      </c>
    </row>
    <row r="805" spans="1:128" hidden="1" outlineLevel="1" x14ac:dyDescent="0.2">
      <c r="A805" s="159" t="str">
        <f ca="1">Language!A$1098</f>
        <v>НДС</v>
      </c>
      <c r="C805" s="35" t="str">
        <f t="shared" ca="1" si="1384"/>
        <v>тыс. руб.</v>
      </c>
      <c r="D805" s="11">
        <v>1</v>
      </c>
      <c r="E805" s="6"/>
      <c r="F805" s="6" t="s">
        <v>3107</v>
      </c>
      <c r="G805" s="161">
        <v>0</v>
      </c>
      <c r="H805" s="161">
        <v>0</v>
      </c>
      <c r="I805" s="161">
        <v>0</v>
      </c>
      <c r="J805" s="161">
        <v>0</v>
      </c>
      <c r="K805" s="161">
        <v>0</v>
      </c>
      <c r="L805" s="161">
        <v>0</v>
      </c>
      <c r="M805" s="161">
        <v>0</v>
      </c>
      <c r="N805" s="161">
        <v>0</v>
      </c>
      <c r="O805" s="161">
        <v>0</v>
      </c>
      <c r="P805" s="161">
        <v>0</v>
      </c>
      <c r="Q805" s="161">
        <v>0</v>
      </c>
      <c r="R805" s="161">
        <v>0</v>
      </c>
      <c r="S805" s="161">
        <v>0</v>
      </c>
      <c r="T805" s="161">
        <v>0</v>
      </c>
      <c r="U805" s="161">
        <v>0</v>
      </c>
      <c r="V805" s="161">
        <v>0</v>
      </c>
      <c r="W805" s="161">
        <v>0</v>
      </c>
      <c r="X805" s="161">
        <v>0</v>
      </c>
      <c r="Y805" s="161">
        <v>0</v>
      </c>
      <c r="Z805" s="161">
        <v>0</v>
      </c>
      <c r="AA805" s="161">
        <v>0</v>
      </c>
      <c r="AB805" s="161">
        <v>0</v>
      </c>
      <c r="AC805" s="161">
        <v>0</v>
      </c>
      <c r="AD805" s="161">
        <v>0</v>
      </c>
      <c r="AE805" s="161">
        <v>0</v>
      </c>
      <c r="AF805" s="161">
        <v>0</v>
      </c>
      <c r="AG805" s="161">
        <v>0</v>
      </c>
      <c r="AH805" s="161">
        <v>0</v>
      </c>
      <c r="AI805" s="161">
        <v>0</v>
      </c>
      <c r="AJ805" s="161">
        <v>0</v>
      </c>
      <c r="AK805" s="161">
        <v>0</v>
      </c>
      <c r="AL805" s="161">
        <v>0</v>
      </c>
      <c r="AM805" s="161">
        <v>0</v>
      </c>
      <c r="AN805" s="161">
        <v>0</v>
      </c>
      <c r="AO805" s="161">
        <v>0</v>
      </c>
      <c r="AP805" s="161">
        <v>0</v>
      </c>
      <c r="AQ805" s="161">
        <v>0</v>
      </c>
      <c r="AR805" s="161">
        <v>0</v>
      </c>
      <c r="AS805" s="161">
        <v>0</v>
      </c>
      <c r="AT805" s="161">
        <v>0</v>
      </c>
      <c r="AU805" s="161">
        <v>0</v>
      </c>
      <c r="AV805" s="161">
        <v>0</v>
      </c>
      <c r="AW805" s="161">
        <v>0</v>
      </c>
      <c r="AX805" s="161">
        <v>0</v>
      </c>
      <c r="AY805" s="161">
        <v>0</v>
      </c>
      <c r="AZ805" s="161">
        <v>0</v>
      </c>
      <c r="BA805" s="161">
        <v>0</v>
      </c>
      <c r="BB805" s="161">
        <v>0</v>
      </c>
      <c r="BC805" s="161">
        <v>0</v>
      </c>
      <c r="BD805" s="161">
        <v>0</v>
      </c>
      <c r="BE805" s="161">
        <v>0</v>
      </c>
      <c r="BF805" s="161">
        <v>0</v>
      </c>
      <c r="BG805" s="161">
        <v>0</v>
      </c>
      <c r="BH805" s="161">
        <v>0</v>
      </c>
      <c r="BI805" s="161">
        <v>0</v>
      </c>
      <c r="BJ805" s="161">
        <v>0</v>
      </c>
      <c r="BK805" s="161">
        <v>0</v>
      </c>
      <c r="BL805" s="161">
        <v>0</v>
      </c>
      <c r="BM805" s="161">
        <v>0</v>
      </c>
      <c r="BN805" s="161">
        <v>0</v>
      </c>
      <c r="BO805" s="161">
        <v>0</v>
      </c>
      <c r="BP805" s="161">
        <v>0</v>
      </c>
      <c r="BQ805" s="161">
        <v>0</v>
      </c>
      <c r="BR805" s="161">
        <v>0</v>
      </c>
      <c r="BS805" s="161">
        <v>0</v>
      </c>
      <c r="BT805" s="161">
        <v>0</v>
      </c>
      <c r="BU805" s="161">
        <v>0</v>
      </c>
      <c r="BV805" s="161">
        <v>0</v>
      </c>
      <c r="BW805" s="161">
        <v>0</v>
      </c>
      <c r="BX805" s="161">
        <v>0</v>
      </c>
      <c r="BY805" s="161">
        <v>0</v>
      </c>
      <c r="BZ805" s="161">
        <v>0</v>
      </c>
      <c r="CA805" s="161">
        <v>0</v>
      </c>
      <c r="CB805" s="161">
        <v>0</v>
      </c>
      <c r="CC805" s="161">
        <v>0</v>
      </c>
      <c r="CD805" s="161">
        <v>0</v>
      </c>
      <c r="CE805" s="161">
        <v>0</v>
      </c>
      <c r="CF805" s="161">
        <v>0</v>
      </c>
      <c r="CG805" s="161">
        <v>0</v>
      </c>
      <c r="CH805" s="161">
        <v>0</v>
      </c>
      <c r="CI805" s="161">
        <v>0</v>
      </c>
      <c r="CJ805" s="161">
        <v>0</v>
      </c>
      <c r="CK805" s="161">
        <v>0</v>
      </c>
      <c r="CL805" s="161">
        <v>0</v>
      </c>
      <c r="CM805" s="161">
        <v>0</v>
      </c>
      <c r="CN805" s="161">
        <v>0</v>
      </c>
      <c r="CO805" s="161">
        <v>0</v>
      </c>
      <c r="CP805" s="161">
        <v>0</v>
      </c>
      <c r="CQ805" s="161">
        <v>0</v>
      </c>
      <c r="CR805" s="161">
        <v>0</v>
      </c>
      <c r="CS805" s="161">
        <v>0</v>
      </c>
      <c r="CT805" s="161">
        <v>0</v>
      </c>
      <c r="CU805" s="161">
        <v>0</v>
      </c>
      <c r="CV805" s="161">
        <v>0</v>
      </c>
      <c r="CW805" s="161">
        <v>0</v>
      </c>
      <c r="CX805" s="161">
        <v>0</v>
      </c>
      <c r="CY805" s="161">
        <v>0</v>
      </c>
      <c r="CZ805" s="161">
        <v>0</v>
      </c>
      <c r="DA805" s="161">
        <v>0</v>
      </c>
      <c r="DB805" s="161">
        <v>0</v>
      </c>
      <c r="DC805" s="161">
        <v>0</v>
      </c>
      <c r="DD805" s="161">
        <v>0</v>
      </c>
      <c r="DE805" s="161">
        <v>0</v>
      </c>
      <c r="DF805" s="161">
        <v>0</v>
      </c>
      <c r="DG805" s="161">
        <v>0</v>
      </c>
      <c r="DH805" s="161">
        <v>0</v>
      </c>
      <c r="DI805" s="161">
        <v>0</v>
      </c>
      <c r="DJ805" s="161">
        <v>0</v>
      </c>
      <c r="DK805" s="161">
        <v>0</v>
      </c>
      <c r="DL805" s="161">
        <v>0</v>
      </c>
      <c r="DM805" s="161">
        <v>0</v>
      </c>
      <c r="DN805" s="161">
        <v>0</v>
      </c>
      <c r="DO805" s="161">
        <v>0</v>
      </c>
      <c r="DP805" s="161">
        <v>0</v>
      </c>
      <c r="DQ805" s="161">
        <v>0</v>
      </c>
      <c r="DR805" s="161">
        <v>0</v>
      </c>
      <c r="DS805" s="161">
        <v>0</v>
      </c>
      <c r="DT805" s="161">
        <v>0</v>
      </c>
      <c r="DU805" s="161">
        <v>0</v>
      </c>
      <c r="DV805" s="161">
        <v>0</v>
      </c>
      <c r="DX805" s="162">
        <f>SUM(G805:DW805)</f>
        <v>0</v>
      </c>
    </row>
    <row r="806" spans="1:128" s="32" customFormat="1" collapsed="1" x14ac:dyDescent="0.2">
      <c r="A806" s="32" t="str">
        <f ca="1">Language!A$1099</f>
        <v>Итого: прочие расходы (с НДС)</v>
      </c>
      <c r="C806" s="35" t="str">
        <f t="shared" ca="1" si="1384"/>
        <v>тыс. руб.</v>
      </c>
      <c r="D806" s="11">
        <v>1</v>
      </c>
      <c r="E806" s="6"/>
      <c r="F806" s="6" t="s">
        <v>693</v>
      </c>
      <c r="G806" s="56">
        <f t="shared" ref="G806:N806" si="1390">G807+G808</f>
        <v>0</v>
      </c>
      <c r="H806" s="56">
        <f t="shared" si="1390"/>
        <v>0</v>
      </c>
      <c r="I806" s="56">
        <f t="shared" si="1390"/>
        <v>0</v>
      </c>
      <c r="J806" s="56">
        <f t="shared" si="1390"/>
        <v>0</v>
      </c>
      <c r="K806" s="56">
        <f t="shared" si="1390"/>
        <v>0</v>
      </c>
      <c r="L806" s="56">
        <f t="shared" si="1390"/>
        <v>0</v>
      </c>
      <c r="M806" s="56">
        <f t="shared" si="1390"/>
        <v>0</v>
      </c>
      <c r="N806" s="56">
        <f t="shared" si="1390"/>
        <v>0</v>
      </c>
      <c r="O806" s="56">
        <f t="shared" ref="O806:AT806" si="1391">O807+O808</f>
        <v>0</v>
      </c>
      <c r="P806" s="56">
        <f t="shared" si="1391"/>
        <v>0</v>
      </c>
      <c r="Q806" s="56">
        <f t="shared" si="1391"/>
        <v>0</v>
      </c>
      <c r="R806" s="56">
        <f t="shared" si="1391"/>
        <v>0</v>
      </c>
      <c r="S806" s="56">
        <f t="shared" si="1391"/>
        <v>0</v>
      </c>
      <c r="T806" s="56">
        <f t="shared" si="1391"/>
        <v>0</v>
      </c>
      <c r="U806" s="56">
        <f t="shared" si="1391"/>
        <v>0</v>
      </c>
      <c r="V806" s="56">
        <f t="shared" si="1391"/>
        <v>0</v>
      </c>
      <c r="W806" s="56">
        <f t="shared" si="1391"/>
        <v>0</v>
      </c>
      <c r="X806" s="56">
        <f t="shared" si="1391"/>
        <v>0</v>
      </c>
      <c r="Y806" s="56">
        <f t="shared" si="1391"/>
        <v>0</v>
      </c>
      <c r="Z806" s="56">
        <f t="shared" si="1391"/>
        <v>0</v>
      </c>
      <c r="AA806" s="56">
        <f t="shared" si="1391"/>
        <v>0</v>
      </c>
      <c r="AB806" s="56">
        <f t="shared" si="1391"/>
        <v>0</v>
      </c>
      <c r="AC806" s="56">
        <f t="shared" si="1391"/>
        <v>0</v>
      </c>
      <c r="AD806" s="56">
        <f t="shared" si="1391"/>
        <v>0</v>
      </c>
      <c r="AE806" s="56">
        <f t="shared" si="1391"/>
        <v>0</v>
      </c>
      <c r="AF806" s="56">
        <f t="shared" si="1391"/>
        <v>0</v>
      </c>
      <c r="AG806" s="56">
        <f t="shared" si="1391"/>
        <v>0</v>
      </c>
      <c r="AH806" s="56">
        <f t="shared" si="1391"/>
        <v>0</v>
      </c>
      <c r="AI806" s="56">
        <f t="shared" si="1391"/>
        <v>0</v>
      </c>
      <c r="AJ806" s="56">
        <f t="shared" si="1391"/>
        <v>0</v>
      </c>
      <c r="AK806" s="56">
        <f t="shared" si="1391"/>
        <v>0</v>
      </c>
      <c r="AL806" s="56">
        <f t="shared" si="1391"/>
        <v>0</v>
      </c>
      <c r="AM806" s="56">
        <f t="shared" si="1391"/>
        <v>0</v>
      </c>
      <c r="AN806" s="56">
        <f t="shared" si="1391"/>
        <v>0</v>
      </c>
      <c r="AO806" s="56">
        <f t="shared" si="1391"/>
        <v>0</v>
      </c>
      <c r="AP806" s="56">
        <f t="shared" si="1391"/>
        <v>0</v>
      </c>
      <c r="AQ806" s="56">
        <f t="shared" si="1391"/>
        <v>0</v>
      </c>
      <c r="AR806" s="56">
        <f t="shared" si="1391"/>
        <v>0</v>
      </c>
      <c r="AS806" s="56">
        <f t="shared" si="1391"/>
        <v>0</v>
      </c>
      <c r="AT806" s="56">
        <f t="shared" si="1391"/>
        <v>0</v>
      </c>
      <c r="AU806" s="56">
        <f t="shared" ref="AU806:BZ806" si="1392">AU807+AU808</f>
        <v>0</v>
      </c>
      <c r="AV806" s="56">
        <f t="shared" si="1392"/>
        <v>0</v>
      </c>
      <c r="AW806" s="56">
        <f t="shared" si="1392"/>
        <v>0</v>
      </c>
      <c r="AX806" s="56">
        <f t="shared" si="1392"/>
        <v>0</v>
      </c>
      <c r="AY806" s="56">
        <f t="shared" si="1392"/>
        <v>0</v>
      </c>
      <c r="AZ806" s="56">
        <f t="shared" si="1392"/>
        <v>0</v>
      </c>
      <c r="BA806" s="56">
        <f t="shared" si="1392"/>
        <v>0</v>
      </c>
      <c r="BB806" s="56">
        <f t="shared" si="1392"/>
        <v>0</v>
      </c>
      <c r="BC806" s="56">
        <f t="shared" si="1392"/>
        <v>0</v>
      </c>
      <c r="BD806" s="56">
        <f t="shared" si="1392"/>
        <v>0</v>
      </c>
      <c r="BE806" s="56">
        <f t="shared" si="1392"/>
        <v>0</v>
      </c>
      <c r="BF806" s="56">
        <f t="shared" si="1392"/>
        <v>0</v>
      </c>
      <c r="BG806" s="56">
        <f t="shared" si="1392"/>
        <v>0</v>
      </c>
      <c r="BH806" s="56">
        <f t="shared" si="1392"/>
        <v>0</v>
      </c>
      <c r="BI806" s="56">
        <f t="shared" si="1392"/>
        <v>0</v>
      </c>
      <c r="BJ806" s="56">
        <f t="shared" si="1392"/>
        <v>0</v>
      </c>
      <c r="BK806" s="56">
        <f t="shared" si="1392"/>
        <v>0</v>
      </c>
      <c r="BL806" s="56">
        <f t="shared" si="1392"/>
        <v>0</v>
      </c>
      <c r="BM806" s="56">
        <f t="shared" si="1392"/>
        <v>0</v>
      </c>
      <c r="BN806" s="56">
        <f t="shared" si="1392"/>
        <v>0</v>
      </c>
      <c r="BO806" s="56">
        <f t="shared" si="1392"/>
        <v>0</v>
      </c>
      <c r="BP806" s="56">
        <f t="shared" si="1392"/>
        <v>0</v>
      </c>
      <c r="BQ806" s="56">
        <f t="shared" si="1392"/>
        <v>0</v>
      </c>
      <c r="BR806" s="56">
        <f t="shared" si="1392"/>
        <v>0</v>
      </c>
      <c r="BS806" s="56">
        <f t="shared" si="1392"/>
        <v>0</v>
      </c>
      <c r="BT806" s="56">
        <f t="shared" si="1392"/>
        <v>0</v>
      </c>
      <c r="BU806" s="56">
        <f t="shared" si="1392"/>
        <v>0</v>
      </c>
      <c r="BV806" s="56">
        <f t="shared" si="1392"/>
        <v>0</v>
      </c>
      <c r="BW806" s="56">
        <f t="shared" si="1392"/>
        <v>0</v>
      </c>
      <c r="BX806" s="56">
        <f t="shared" si="1392"/>
        <v>0</v>
      </c>
      <c r="BY806" s="56">
        <f t="shared" si="1392"/>
        <v>0</v>
      </c>
      <c r="BZ806" s="56">
        <f t="shared" si="1392"/>
        <v>0</v>
      </c>
      <c r="CA806" s="56">
        <f t="shared" ref="CA806:DF806" si="1393">CA807+CA808</f>
        <v>0</v>
      </c>
      <c r="CB806" s="56">
        <f t="shared" si="1393"/>
        <v>0</v>
      </c>
      <c r="CC806" s="56">
        <f t="shared" si="1393"/>
        <v>0</v>
      </c>
      <c r="CD806" s="56">
        <f t="shared" si="1393"/>
        <v>0</v>
      </c>
      <c r="CE806" s="56">
        <f t="shared" si="1393"/>
        <v>0</v>
      </c>
      <c r="CF806" s="56">
        <f t="shared" si="1393"/>
        <v>0</v>
      </c>
      <c r="CG806" s="56">
        <f t="shared" si="1393"/>
        <v>0</v>
      </c>
      <c r="CH806" s="56">
        <f t="shared" si="1393"/>
        <v>0</v>
      </c>
      <c r="CI806" s="56">
        <f t="shared" si="1393"/>
        <v>0</v>
      </c>
      <c r="CJ806" s="56">
        <f t="shared" si="1393"/>
        <v>0</v>
      </c>
      <c r="CK806" s="56">
        <f t="shared" si="1393"/>
        <v>0</v>
      </c>
      <c r="CL806" s="56">
        <f t="shared" si="1393"/>
        <v>0</v>
      </c>
      <c r="CM806" s="56">
        <f t="shared" si="1393"/>
        <v>0</v>
      </c>
      <c r="CN806" s="56">
        <f t="shared" si="1393"/>
        <v>0</v>
      </c>
      <c r="CO806" s="56">
        <f t="shared" si="1393"/>
        <v>0</v>
      </c>
      <c r="CP806" s="56">
        <f t="shared" si="1393"/>
        <v>0</v>
      </c>
      <c r="CQ806" s="56">
        <f t="shared" si="1393"/>
        <v>0</v>
      </c>
      <c r="CR806" s="56">
        <f t="shared" si="1393"/>
        <v>0</v>
      </c>
      <c r="CS806" s="56">
        <f t="shared" si="1393"/>
        <v>0</v>
      </c>
      <c r="CT806" s="56">
        <f t="shared" si="1393"/>
        <v>0</v>
      </c>
      <c r="CU806" s="56">
        <f t="shared" si="1393"/>
        <v>0</v>
      </c>
      <c r="CV806" s="56">
        <f t="shared" si="1393"/>
        <v>0</v>
      </c>
      <c r="CW806" s="56">
        <f t="shared" si="1393"/>
        <v>0</v>
      </c>
      <c r="CX806" s="56">
        <f t="shared" si="1393"/>
        <v>0</v>
      </c>
      <c r="CY806" s="56">
        <f t="shared" si="1393"/>
        <v>0</v>
      </c>
      <c r="CZ806" s="56">
        <f t="shared" si="1393"/>
        <v>0</v>
      </c>
      <c r="DA806" s="56">
        <f t="shared" si="1393"/>
        <v>0</v>
      </c>
      <c r="DB806" s="56">
        <f t="shared" si="1393"/>
        <v>0</v>
      </c>
      <c r="DC806" s="56">
        <f t="shared" si="1393"/>
        <v>0</v>
      </c>
      <c r="DD806" s="56">
        <f t="shared" si="1393"/>
        <v>0</v>
      </c>
      <c r="DE806" s="56">
        <f t="shared" si="1393"/>
        <v>0</v>
      </c>
      <c r="DF806" s="56">
        <f t="shared" si="1393"/>
        <v>0</v>
      </c>
      <c r="DG806" s="56">
        <f t="shared" ref="DG806:DV806" si="1394">DG807+DG808</f>
        <v>0</v>
      </c>
      <c r="DH806" s="56">
        <f t="shared" si="1394"/>
        <v>0</v>
      </c>
      <c r="DI806" s="56">
        <f t="shared" si="1394"/>
        <v>0</v>
      </c>
      <c r="DJ806" s="56">
        <f t="shared" si="1394"/>
        <v>0</v>
      </c>
      <c r="DK806" s="56">
        <f t="shared" si="1394"/>
        <v>0</v>
      </c>
      <c r="DL806" s="56">
        <f t="shared" si="1394"/>
        <v>0</v>
      </c>
      <c r="DM806" s="56">
        <f t="shared" si="1394"/>
        <v>0</v>
      </c>
      <c r="DN806" s="56">
        <f t="shared" si="1394"/>
        <v>0</v>
      </c>
      <c r="DO806" s="56">
        <f t="shared" si="1394"/>
        <v>0</v>
      </c>
      <c r="DP806" s="56">
        <f t="shared" si="1394"/>
        <v>0</v>
      </c>
      <c r="DQ806" s="56">
        <f t="shared" si="1394"/>
        <v>0</v>
      </c>
      <c r="DR806" s="56">
        <f t="shared" si="1394"/>
        <v>0</v>
      </c>
      <c r="DS806" s="56">
        <f t="shared" si="1394"/>
        <v>0</v>
      </c>
      <c r="DT806" s="56">
        <f t="shared" si="1394"/>
        <v>0</v>
      </c>
      <c r="DU806" s="56">
        <f t="shared" si="1394"/>
        <v>0</v>
      </c>
      <c r="DV806" s="56">
        <f t="shared" si="1394"/>
        <v>0</v>
      </c>
      <c r="DX806" s="70"/>
    </row>
    <row r="807" spans="1:128" hidden="1" outlineLevel="1" x14ac:dyDescent="0.2">
      <c r="A807" s="159" t="str">
        <f ca="1">Language!A$1100</f>
        <v>прочие расходы (без НДС)</v>
      </c>
      <c r="C807" s="178" t="str">
        <f t="shared" ca="1" si="1384"/>
        <v>тыс. руб.</v>
      </c>
      <c r="D807" s="158">
        <v>1</v>
      </c>
      <c r="F807" s="6" t="s">
        <v>3182</v>
      </c>
      <c r="G807" s="161">
        <v>0</v>
      </c>
      <c r="H807" s="161">
        <v>0</v>
      </c>
      <c r="I807" s="161">
        <v>0</v>
      </c>
      <c r="J807" s="161">
        <v>0</v>
      </c>
      <c r="K807" s="161">
        <v>0</v>
      </c>
      <c r="L807" s="161">
        <v>0</v>
      </c>
      <c r="M807" s="161">
        <v>0</v>
      </c>
      <c r="N807" s="161">
        <v>0</v>
      </c>
      <c r="O807" s="161">
        <v>0</v>
      </c>
      <c r="P807" s="161">
        <v>0</v>
      </c>
      <c r="Q807" s="161">
        <v>0</v>
      </c>
      <c r="R807" s="161">
        <v>0</v>
      </c>
      <c r="S807" s="161">
        <v>0</v>
      </c>
      <c r="T807" s="161">
        <v>0</v>
      </c>
      <c r="U807" s="161">
        <v>0</v>
      </c>
      <c r="V807" s="161">
        <v>0</v>
      </c>
      <c r="W807" s="161">
        <v>0</v>
      </c>
      <c r="X807" s="161">
        <v>0</v>
      </c>
      <c r="Y807" s="161">
        <v>0</v>
      </c>
      <c r="Z807" s="161">
        <v>0</v>
      </c>
      <c r="AA807" s="161">
        <v>0</v>
      </c>
      <c r="AB807" s="161">
        <v>0</v>
      </c>
      <c r="AC807" s="161">
        <v>0</v>
      </c>
      <c r="AD807" s="161">
        <v>0</v>
      </c>
      <c r="AE807" s="161">
        <v>0</v>
      </c>
      <c r="AF807" s="161">
        <v>0</v>
      </c>
      <c r="AG807" s="161">
        <v>0</v>
      </c>
      <c r="AH807" s="161">
        <v>0</v>
      </c>
      <c r="AI807" s="161">
        <v>0</v>
      </c>
      <c r="AJ807" s="161">
        <v>0</v>
      </c>
      <c r="AK807" s="161">
        <v>0</v>
      </c>
      <c r="AL807" s="161">
        <v>0</v>
      </c>
      <c r="AM807" s="161">
        <v>0</v>
      </c>
      <c r="AN807" s="161">
        <v>0</v>
      </c>
      <c r="AO807" s="161">
        <v>0</v>
      </c>
      <c r="AP807" s="161">
        <v>0</v>
      </c>
      <c r="AQ807" s="161">
        <v>0</v>
      </c>
      <c r="AR807" s="161">
        <v>0</v>
      </c>
      <c r="AS807" s="161">
        <v>0</v>
      </c>
      <c r="AT807" s="161">
        <v>0</v>
      </c>
      <c r="AU807" s="161">
        <v>0</v>
      </c>
      <c r="AV807" s="161">
        <v>0</v>
      </c>
      <c r="AW807" s="161">
        <v>0</v>
      </c>
      <c r="AX807" s="161">
        <v>0</v>
      </c>
      <c r="AY807" s="161">
        <v>0</v>
      </c>
      <c r="AZ807" s="161">
        <v>0</v>
      </c>
      <c r="BA807" s="161">
        <v>0</v>
      </c>
      <c r="BB807" s="161">
        <v>0</v>
      </c>
      <c r="BC807" s="161">
        <v>0</v>
      </c>
      <c r="BD807" s="161">
        <v>0</v>
      </c>
      <c r="BE807" s="161">
        <v>0</v>
      </c>
      <c r="BF807" s="161">
        <v>0</v>
      </c>
      <c r="BG807" s="161">
        <v>0</v>
      </c>
      <c r="BH807" s="161">
        <v>0</v>
      </c>
      <c r="BI807" s="161">
        <v>0</v>
      </c>
      <c r="BJ807" s="161">
        <v>0</v>
      </c>
      <c r="BK807" s="161">
        <v>0</v>
      </c>
      <c r="BL807" s="161">
        <v>0</v>
      </c>
      <c r="BM807" s="161">
        <v>0</v>
      </c>
      <c r="BN807" s="161">
        <v>0</v>
      </c>
      <c r="BO807" s="161">
        <v>0</v>
      </c>
      <c r="BP807" s="161">
        <v>0</v>
      </c>
      <c r="BQ807" s="161">
        <v>0</v>
      </c>
      <c r="BR807" s="161">
        <v>0</v>
      </c>
      <c r="BS807" s="161">
        <v>0</v>
      </c>
      <c r="BT807" s="161">
        <v>0</v>
      </c>
      <c r="BU807" s="161">
        <v>0</v>
      </c>
      <c r="BV807" s="161">
        <v>0</v>
      </c>
      <c r="BW807" s="161">
        <v>0</v>
      </c>
      <c r="BX807" s="161">
        <v>0</v>
      </c>
      <c r="BY807" s="161">
        <v>0</v>
      </c>
      <c r="BZ807" s="161">
        <v>0</v>
      </c>
      <c r="CA807" s="161">
        <v>0</v>
      </c>
      <c r="CB807" s="161">
        <v>0</v>
      </c>
      <c r="CC807" s="161">
        <v>0</v>
      </c>
      <c r="CD807" s="161">
        <v>0</v>
      </c>
      <c r="CE807" s="161">
        <v>0</v>
      </c>
      <c r="CF807" s="161">
        <v>0</v>
      </c>
      <c r="CG807" s="161">
        <v>0</v>
      </c>
      <c r="CH807" s="161">
        <v>0</v>
      </c>
      <c r="CI807" s="161">
        <v>0</v>
      </c>
      <c r="CJ807" s="161">
        <v>0</v>
      </c>
      <c r="CK807" s="161">
        <v>0</v>
      </c>
      <c r="CL807" s="161">
        <v>0</v>
      </c>
      <c r="CM807" s="161">
        <v>0</v>
      </c>
      <c r="CN807" s="161">
        <v>0</v>
      </c>
      <c r="CO807" s="161">
        <v>0</v>
      </c>
      <c r="CP807" s="161">
        <v>0</v>
      </c>
      <c r="CQ807" s="161">
        <v>0</v>
      </c>
      <c r="CR807" s="161">
        <v>0</v>
      </c>
      <c r="CS807" s="161">
        <v>0</v>
      </c>
      <c r="CT807" s="161">
        <v>0</v>
      </c>
      <c r="CU807" s="161">
        <v>0</v>
      </c>
      <c r="CV807" s="161">
        <v>0</v>
      </c>
      <c r="CW807" s="161">
        <v>0</v>
      </c>
      <c r="CX807" s="161">
        <v>0</v>
      </c>
      <c r="CY807" s="161">
        <v>0</v>
      </c>
      <c r="CZ807" s="161">
        <v>0</v>
      </c>
      <c r="DA807" s="161">
        <v>0</v>
      </c>
      <c r="DB807" s="161">
        <v>0</v>
      </c>
      <c r="DC807" s="161">
        <v>0</v>
      </c>
      <c r="DD807" s="161">
        <v>0</v>
      </c>
      <c r="DE807" s="161">
        <v>0</v>
      </c>
      <c r="DF807" s="161">
        <v>0</v>
      </c>
      <c r="DG807" s="161">
        <v>0</v>
      </c>
      <c r="DH807" s="161">
        <v>0</v>
      </c>
      <c r="DI807" s="161">
        <v>0</v>
      </c>
      <c r="DJ807" s="161">
        <v>0</v>
      </c>
      <c r="DK807" s="161">
        <v>0</v>
      </c>
      <c r="DL807" s="161">
        <v>0</v>
      </c>
      <c r="DM807" s="161">
        <v>0</v>
      </c>
      <c r="DN807" s="161">
        <v>0</v>
      </c>
      <c r="DO807" s="161">
        <v>0</v>
      </c>
      <c r="DP807" s="161">
        <v>0</v>
      </c>
      <c r="DQ807" s="161">
        <v>0</v>
      </c>
      <c r="DR807" s="161">
        <v>0</v>
      </c>
      <c r="DS807" s="161">
        <v>0</v>
      </c>
      <c r="DT807" s="161">
        <v>0</v>
      </c>
      <c r="DU807" s="161">
        <v>0</v>
      </c>
      <c r="DV807" s="161">
        <v>0</v>
      </c>
      <c r="DX807" s="162">
        <f>SUM(G807:DW807)</f>
        <v>0</v>
      </c>
    </row>
    <row r="808" spans="1:128" hidden="1" outlineLevel="1" x14ac:dyDescent="0.2">
      <c r="A808" s="159" t="str">
        <f ca="1">Language!A$1101</f>
        <v>НДС</v>
      </c>
      <c r="C808" s="178" t="str">
        <f t="shared" ca="1" si="1384"/>
        <v>тыс. руб.</v>
      </c>
      <c r="D808" s="158">
        <v>1</v>
      </c>
      <c r="F808" s="6" t="s">
        <v>3109</v>
      </c>
      <c r="G808" s="161">
        <v>0</v>
      </c>
      <c r="H808" s="161">
        <v>0</v>
      </c>
      <c r="I808" s="161">
        <v>0</v>
      </c>
      <c r="J808" s="161">
        <v>0</v>
      </c>
      <c r="K808" s="161">
        <v>0</v>
      </c>
      <c r="L808" s="161">
        <v>0</v>
      </c>
      <c r="M808" s="161">
        <v>0</v>
      </c>
      <c r="N808" s="161">
        <v>0</v>
      </c>
      <c r="O808" s="161">
        <v>0</v>
      </c>
      <c r="P808" s="161">
        <v>0</v>
      </c>
      <c r="Q808" s="161">
        <v>0</v>
      </c>
      <c r="R808" s="161">
        <v>0</v>
      </c>
      <c r="S808" s="161">
        <v>0</v>
      </c>
      <c r="T808" s="161">
        <v>0</v>
      </c>
      <c r="U808" s="161">
        <v>0</v>
      </c>
      <c r="V808" s="161">
        <v>0</v>
      </c>
      <c r="W808" s="161">
        <v>0</v>
      </c>
      <c r="X808" s="161">
        <v>0</v>
      </c>
      <c r="Y808" s="161">
        <v>0</v>
      </c>
      <c r="Z808" s="161">
        <v>0</v>
      </c>
      <c r="AA808" s="161">
        <v>0</v>
      </c>
      <c r="AB808" s="161">
        <v>0</v>
      </c>
      <c r="AC808" s="161">
        <v>0</v>
      </c>
      <c r="AD808" s="161">
        <v>0</v>
      </c>
      <c r="AE808" s="161">
        <v>0</v>
      </c>
      <c r="AF808" s="161">
        <v>0</v>
      </c>
      <c r="AG808" s="161">
        <v>0</v>
      </c>
      <c r="AH808" s="161">
        <v>0</v>
      </c>
      <c r="AI808" s="161">
        <v>0</v>
      </c>
      <c r="AJ808" s="161">
        <v>0</v>
      </c>
      <c r="AK808" s="161">
        <v>0</v>
      </c>
      <c r="AL808" s="161">
        <v>0</v>
      </c>
      <c r="AM808" s="161">
        <v>0</v>
      </c>
      <c r="AN808" s="161">
        <v>0</v>
      </c>
      <c r="AO808" s="161">
        <v>0</v>
      </c>
      <c r="AP808" s="161">
        <v>0</v>
      </c>
      <c r="AQ808" s="161">
        <v>0</v>
      </c>
      <c r="AR808" s="161">
        <v>0</v>
      </c>
      <c r="AS808" s="161">
        <v>0</v>
      </c>
      <c r="AT808" s="161">
        <v>0</v>
      </c>
      <c r="AU808" s="161">
        <v>0</v>
      </c>
      <c r="AV808" s="161">
        <v>0</v>
      </c>
      <c r="AW808" s="161">
        <v>0</v>
      </c>
      <c r="AX808" s="161">
        <v>0</v>
      </c>
      <c r="AY808" s="161">
        <v>0</v>
      </c>
      <c r="AZ808" s="161">
        <v>0</v>
      </c>
      <c r="BA808" s="161">
        <v>0</v>
      </c>
      <c r="BB808" s="161">
        <v>0</v>
      </c>
      <c r="BC808" s="161">
        <v>0</v>
      </c>
      <c r="BD808" s="161">
        <v>0</v>
      </c>
      <c r="BE808" s="161">
        <v>0</v>
      </c>
      <c r="BF808" s="161">
        <v>0</v>
      </c>
      <c r="BG808" s="161">
        <v>0</v>
      </c>
      <c r="BH808" s="161">
        <v>0</v>
      </c>
      <c r="BI808" s="161">
        <v>0</v>
      </c>
      <c r="BJ808" s="161">
        <v>0</v>
      </c>
      <c r="BK808" s="161">
        <v>0</v>
      </c>
      <c r="BL808" s="161">
        <v>0</v>
      </c>
      <c r="BM808" s="161">
        <v>0</v>
      </c>
      <c r="BN808" s="161">
        <v>0</v>
      </c>
      <c r="BO808" s="161">
        <v>0</v>
      </c>
      <c r="BP808" s="161">
        <v>0</v>
      </c>
      <c r="BQ808" s="161">
        <v>0</v>
      </c>
      <c r="BR808" s="161">
        <v>0</v>
      </c>
      <c r="BS808" s="161">
        <v>0</v>
      </c>
      <c r="BT808" s="161">
        <v>0</v>
      </c>
      <c r="BU808" s="161">
        <v>0</v>
      </c>
      <c r="BV808" s="161">
        <v>0</v>
      </c>
      <c r="BW808" s="161">
        <v>0</v>
      </c>
      <c r="BX808" s="161">
        <v>0</v>
      </c>
      <c r="BY808" s="161">
        <v>0</v>
      </c>
      <c r="BZ808" s="161">
        <v>0</v>
      </c>
      <c r="CA808" s="161">
        <v>0</v>
      </c>
      <c r="CB808" s="161">
        <v>0</v>
      </c>
      <c r="CC808" s="161">
        <v>0</v>
      </c>
      <c r="CD808" s="161">
        <v>0</v>
      </c>
      <c r="CE808" s="161">
        <v>0</v>
      </c>
      <c r="CF808" s="161">
        <v>0</v>
      </c>
      <c r="CG808" s="161">
        <v>0</v>
      </c>
      <c r="CH808" s="161">
        <v>0</v>
      </c>
      <c r="CI808" s="161">
        <v>0</v>
      </c>
      <c r="CJ808" s="161">
        <v>0</v>
      </c>
      <c r="CK808" s="161">
        <v>0</v>
      </c>
      <c r="CL808" s="161">
        <v>0</v>
      </c>
      <c r="CM808" s="161">
        <v>0</v>
      </c>
      <c r="CN808" s="161">
        <v>0</v>
      </c>
      <c r="CO808" s="161">
        <v>0</v>
      </c>
      <c r="CP808" s="161">
        <v>0</v>
      </c>
      <c r="CQ808" s="161">
        <v>0</v>
      </c>
      <c r="CR808" s="161">
        <v>0</v>
      </c>
      <c r="CS808" s="161">
        <v>0</v>
      </c>
      <c r="CT808" s="161">
        <v>0</v>
      </c>
      <c r="CU808" s="161">
        <v>0</v>
      </c>
      <c r="CV808" s="161">
        <v>0</v>
      </c>
      <c r="CW808" s="161">
        <v>0</v>
      </c>
      <c r="CX808" s="161">
        <v>0</v>
      </c>
      <c r="CY808" s="161">
        <v>0</v>
      </c>
      <c r="CZ808" s="161">
        <v>0</v>
      </c>
      <c r="DA808" s="161">
        <v>0</v>
      </c>
      <c r="DB808" s="161">
        <v>0</v>
      </c>
      <c r="DC808" s="161">
        <v>0</v>
      </c>
      <c r="DD808" s="161">
        <v>0</v>
      </c>
      <c r="DE808" s="161">
        <v>0</v>
      </c>
      <c r="DF808" s="161">
        <v>0</v>
      </c>
      <c r="DG808" s="161">
        <v>0</v>
      </c>
      <c r="DH808" s="161">
        <v>0</v>
      </c>
      <c r="DI808" s="161">
        <v>0</v>
      </c>
      <c r="DJ808" s="161">
        <v>0</v>
      </c>
      <c r="DK808" s="161">
        <v>0</v>
      </c>
      <c r="DL808" s="161">
        <v>0</v>
      </c>
      <c r="DM808" s="161">
        <v>0</v>
      </c>
      <c r="DN808" s="161">
        <v>0</v>
      </c>
      <c r="DO808" s="161">
        <v>0</v>
      </c>
      <c r="DP808" s="161">
        <v>0</v>
      </c>
      <c r="DQ808" s="161">
        <v>0</v>
      </c>
      <c r="DR808" s="161">
        <v>0</v>
      </c>
      <c r="DS808" s="161">
        <v>0</v>
      </c>
      <c r="DT808" s="161">
        <v>0</v>
      </c>
      <c r="DU808" s="161">
        <v>0</v>
      </c>
      <c r="DV808" s="161">
        <v>0</v>
      </c>
      <c r="DX808" s="162">
        <f>SUM(G808:DW808)</f>
        <v>0</v>
      </c>
    </row>
    <row r="809" spans="1:128" x14ac:dyDescent="0.2">
      <c r="A809" s="180"/>
      <c r="B809" s="180"/>
      <c r="C809" s="180"/>
      <c r="D809" s="181"/>
      <c r="E809" s="181" t="s">
        <v>1163</v>
      </c>
      <c r="F809" s="14" t="s">
        <v>2961</v>
      </c>
      <c r="G809" s="180"/>
      <c r="H809" s="180"/>
      <c r="I809" s="180"/>
      <c r="J809" s="180"/>
      <c r="K809" s="180"/>
      <c r="L809" s="180"/>
      <c r="M809" s="180"/>
      <c r="N809" s="180"/>
      <c r="O809" s="180"/>
      <c r="P809" s="180"/>
      <c r="Q809" s="180"/>
      <c r="R809" s="180"/>
      <c r="S809" s="180"/>
      <c r="T809" s="180"/>
      <c r="U809" s="180"/>
      <c r="V809" s="180"/>
      <c r="W809" s="180"/>
      <c r="X809" s="180"/>
      <c r="Y809" s="180"/>
      <c r="Z809" s="180"/>
      <c r="AA809" s="180"/>
      <c r="AB809" s="180"/>
      <c r="AC809" s="180"/>
      <c r="AD809" s="180"/>
      <c r="AE809" s="180"/>
      <c r="AF809" s="180"/>
      <c r="AG809" s="180"/>
      <c r="AH809" s="180"/>
      <c r="AI809" s="180"/>
      <c r="AJ809" s="180"/>
      <c r="AK809" s="180"/>
      <c r="AL809" s="180"/>
      <c r="AM809" s="180"/>
      <c r="AN809" s="180"/>
      <c r="AO809" s="180"/>
      <c r="AP809" s="180"/>
      <c r="AQ809" s="180"/>
      <c r="AR809" s="180"/>
      <c r="AS809" s="180"/>
      <c r="AT809" s="180"/>
      <c r="AU809" s="180"/>
      <c r="AV809" s="180"/>
      <c r="AW809" s="180"/>
      <c r="AX809" s="180"/>
      <c r="AY809" s="180"/>
      <c r="AZ809" s="180"/>
      <c r="BA809" s="180"/>
      <c r="BB809" s="180"/>
      <c r="BC809" s="180"/>
      <c r="BD809" s="180"/>
      <c r="BE809" s="180"/>
      <c r="BF809" s="180"/>
      <c r="BG809" s="180"/>
      <c r="BH809" s="180"/>
      <c r="BI809" s="180"/>
      <c r="BJ809" s="180"/>
      <c r="BK809" s="180"/>
      <c r="BL809" s="180"/>
      <c r="BM809" s="180"/>
      <c r="BN809" s="180"/>
      <c r="BO809" s="180"/>
      <c r="BP809" s="180"/>
      <c r="BQ809" s="180"/>
      <c r="BR809" s="180"/>
      <c r="BS809" s="180"/>
      <c r="BT809" s="180"/>
      <c r="BU809" s="180"/>
      <c r="BV809" s="180"/>
      <c r="BW809" s="180"/>
      <c r="BX809" s="180"/>
      <c r="BY809" s="180"/>
      <c r="BZ809" s="180"/>
      <c r="CA809" s="180"/>
      <c r="CB809" s="180"/>
      <c r="CC809" s="180"/>
      <c r="CD809" s="180"/>
      <c r="CE809" s="180"/>
      <c r="CF809" s="180"/>
      <c r="CG809" s="180"/>
      <c r="CH809" s="180"/>
      <c r="CI809" s="180"/>
      <c r="CJ809" s="180"/>
      <c r="CK809" s="180"/>
      <c r="CL809" s="180"/>
      <c r="CM809" s="180"/>
      <c r="CN809" s="180"/>
      <c r="CO809" s="180"/>
      <c r="CP809" s="180"/>
      <c r="CQ809" s="180"/>
      <c r="CR809" s="180"/>
      <c r="CS809" s="180"/>
      <c r="CT809" s="180"/>
      <c r="CU809" s="180"/>
      <c r="CV809" s="180"/>
      <c r="CW809" s="180"/>
      <c r="CX809" s="180"/>
      <c r="CY809" s="180"/>
      <c r="CZ809" s="180"/>
      <c r="DA809" s="180"/>
      <c r="DB809" s="180"/>
      <c r="DC809" s="180"/>
      <c r="DD809" s="180"/>
      <c r="DE809" s="180"/>
      <c r="DF809" s="180"/>
      <c r="DG809" s="180"/>
      <c r="DH809" s="180"/>
      <c r="DI809" s="180"/>
      <c r="DJ809" s="180"/>
      <c r="DK809" s="180"/>
      <c r="DL809" s="180"/>
      <c r="DM809" s="180"/>
      <c r="DN809" s="180"/>
      <c r="DO809" s="180"/>
      <c r="DP809" s="180"/>
      <c r="DQ809" s="180"/>
      <c r="DR809" s="180"/>
      <c r="DS809" s="180"/>
      <c r="DT809" s="180"/>
      <c r="DU809" s="180"/>
      <c r="DV809" s="180"/>
      <c r="DW809" s="180"/>
      <c r="DX809" s="188"/>
    </row>
    <row r="812" spans="1:128" s="152" customFormat="1" ht="25.5" customHeight="1" thickBot="1" x14ac:dyDescent="0.25">
      <c r="A812" s="274" t="str">
        <f ca="1">Language!A$1102</f>
        <v>СОБСТВЕННЫЙ КАПИТАЛ</v>
      </c>
      <c r="B812" s="275"/>
      <c r="C812" s="276"/>
      <c r="D812" s="277"/>
      <c r="E812" s="277" t="s">
        <v>793</v>
      </c>
      <c r="F812" s="271" t="s">
        <v>3244</v>
      </c>
      <c r="G812" s="278" t="str">
        <f ca="1">Параметры!G$40</f>
        <v>авг.22</v>
      </c>
      <c r="H812" s="278" t="str">
        <f ca="1">Параметры!H$40</f>
        <v>сен.22</v>
      </c>
      <c r="I812" s="278" t="str">
        <f ca="1">Параметры!I$40</f>
        <v>окт.22</v>
      </c>
      <c r="J812" s="278" t="str">
        <f ca="1">Параметры!J$40</f>
        <v>ноя.22</v>
      </c>
      <c r="K812" s="278" t="str">
        <f ca="1">Параметры!K$40</f>
        <v>дек.22</v>
      </c>
      <c r="L812" s="278" t="str">
        <f ca="1">Параметры!L$40</f>
        <v>янв.23</v>
      </c>
      <c r="M812" s="278" t="str">
        <f ca="1">Параметры!M$40</f>
        <v>фев.23</v>
      </c>
      <c r="N812" s="278" t="str">
        <f ca="1">Параметры!N$40</f>
        <v>мар.23</v>
      </c>
      <c r="O812" s="278" t="str">
        <f ca="1">Параметры!O$40</f>
        <v>апр.23</v>
      </c>
      <c r="P812" s="278" t="str">
        <f ca="1">Параметры!P$40</f>
        <v>май.23</v>
      </c>
      <c r="Q812" s="278" t="str">
        <f ca="1">Параметры!Q$40</f>
        <v>июн.23</v>
      </c>
      <c r="R812" s="278" t="str">
        <f ca="1">Параметры!R$40</f>
        <v>июл.23</v>
      </c>
      <c r="S812" s="278" t="str">
        <f ca="1">Параметры!S$40</f>
        <v>авг.23</v>
      </c>
      <c r="T812" s="278" t="str">
        <f ca="1">Параметры!T$40</f>
        <v>сен.23</v>
      </c>
      <c r="U812" s="278" t="str">
        <f ca="1">Параметры!U$40</f>
        <v>окт.23</v>
      </c>
      <c r="V812" s="278" t="str">
        <f ca="1">Параметры!V$40</f>
        <v>ноя.23</v>
      </c>
      <c r="W812" s="278" t="str">
        <f ca="1">Параметры!W$40</f>
        <v>дек.23</v>
      </c>
      <c r="X812" s="278" t="str">
        <f ca="1">Параметры!X$40</f>
        <v>янв.24</v>
      </c>
      <c r="Y812" s="278" t="str">
        <f ca="1">Параметры!Y$40</f>
        <v>фев.24</v>
      </c>
      <c r="Z812" s="278" t="str">
        <f ca="1">Параметры!Z$40</f>
        <v>мар.24</v>
      </c>
      <c r="AA812" s="278" t="str">
        <f ca="1">Параметры!AA$40</f>
        <v>апр.24</v>
      </c>
      <c r="AB812" s="278" t="str">
        <f ca="1">Параметры!AB$40</f>
        <v>май.24</v>
      </c>
      <c r="AC812" s="278" t="str">
        <f ca="1">Параметры!AC$40</f>
        <v>июн.24</v>
      </c>
      <c r="AD812" s="278" t="str">
        <f ca="1">Параметры!AD$40</f>
        <v>июл.24</v>
      </c>
      <c r="AE812" s="278" t="str">
        <f ca="1">Параметры!AE$40</f>
        <v>авг.24</v>
      </c>
      <c r="AF812" s="278" t="str">
        <f ca="1">Параметры!AF$40</f>
        <v>сен.24</v>
      </c>
      <c r="AG812" s="278" t="str">
        <f ca="1">Параметры!AG$40</f>
        <v>окт.24</v>
      </c>
      <c r="AH812" s="278" t="str">
        <f ca="1">Параметры!AH$40</f>
        <v>ноя.24</v>
      </c>
      <c r="AI812" s="278" t="str">
        <f ca="1">Параметры!AI$40</f>
        <v>дек.24</v>
      </c>
      <c r="AJ812" s="278" t="str">
        <f ca="1">Параметры!AJ$40</f>
        <v>янв.25</v>
      </c>
      <c r="AK812" s="278" t="str">
        <f ca="1">Параметры!AK$40</f>
        <v>фев.25</v>
      </c>
      <c r="AL812" s="278" t="str">
        <f ca="1">Параметры!AL$40</f>
        <v>мар.25</v>
      </c>
      <c r="AM812" s="278" t="str">
        <f ca="1">Параметры!AM$40</f>
        <v>апр.25</v>
      </c>
      <c r="AN812" s="278" t="str">
        <f ca="1">Параметры!AN$40</f>
        <v>май.25</v>
      </c>
      <c r="AO812" s="278" t="str">
        <f ca="1">Параметры!AO$40</f>
        <v>июн.25</v>
      </c>
      <c r="AP812" s="278" t="str">
        <f ca="1">Параметры!AP$40</f>
        <v>июл.25</v>
      </c>
      <c r="AQ812" s="278" t="str">
        <f ca="1">Параметры!AQ$40</f>
        <v>авг.25</v>
      </c>
      <c r="AR812" s="278" t="str">
        <f ca="1">Параметры!AR$40</f>
        <v>сен.25</v>
      </c>
      <c r="AS812" s="278" t="str">
        <f ca="1">Параметры!AS$40</f>
        <v>окт.25</v>
      </c>
      <c r="AT812" s="278" t="str">
        <f ca="1">Параметры!AT$40</f>
        <v>ноя.25</v>
      </c>
      <c r="AU812" s="278" t="str">
        <f ca="1">Параметры!AU$40</f>
        <v>дек.25</v>
      </c>
      <c r="AV812" s="278" t="str">
        <f ca="1">Параметры!AV$40</f>
        <v>янв.26</v>
      </c>
      <c r="AW812" s="278" t="str">
        <f ca="1">Параметры!AW$40</f>
        <v>фев.26</v>
      </c>
      <c r="AX812" s="278" t="str">
        <f ca="1">Параметры!AX$40</f>
        <v>мар.26</v>
      </c>
      <c r="AY812" s="278" t="str">
        <f ca="1">Параметры!AY$40</f>
        <v>апр.26</v>
      </c>
      <c r="AZ812" s="278" t="str">
        <f ca="1">Параметры!AZ$40</f>
        <v>май.26</v>
      </c>
      <c r="BA812" s="278" t="str">
        <f ca="1">Параметры!BA$40</f>
        <v>июн.26</v>
      </c>
      <c r="BB812" s="278" t="str">
        <f ca="1">Параметры!BB$40</f>
        <v>июл.26</v>
      </c>
      <c r="BC812" s="278" t="str">
        <f ca="1">Параметры!BC$40</f>
        <v>авг.26</v>
      </c>
      <c r="BD812" s="278" t="str">
        <f ca="1">Параметры!BD$40</f>
        <v>сен.26</v>
      </c>
      <c r="BE812" s="278" t="str">
        <f ca="1">Параметры!BE$40</f>
        <v>окт.26</v>
      </c>
      <c r="BF812" s="278" t="str">
        <f ca="1">Параметры!BF$40</f>
        <v>ноя.26</v>
      </c>
      <c r="BG812" s="278" t="str">
        <f ca="1">Параметры!BG$40</f>
        <v>дек.26</v>
      </c>
      <c r="BH812" s="278" t="str">
        <f ca="1">Параметры!BH$40</f>
        <v>янв.27</v>
      </c>
      <c r="BI812" s="278" t="str">
        <f ca="1">Параметры!BI$40</f>
        <v>фев.27</v>
      </c>
      <c r="BJ812" s="278" t="str">
        <f ca="1">Параметры!BJ$40</f>
        <v>мар.27</v>
      </c>
      <c r="BK812" s="278" t="str">
        <f ca="1">Параметры!BK$40</f>
        <v>апр.27</v>
      </c>
      <c r="BL812" s="278" t="str">
        <f ca="1">Параметры!BL$40</f>
        <v>май.27</v>
      </c>
      <c r="BM812" s="278" t="str">
        <f ca="1">Параметры!BM$40</f>
        <v>июн.27</v>
      </c>
      <c r="BN812" s="278" t="str">
        <f ca="1">Параметры!BN$40</f>
        <v>июл.27</v>
      </c>
      <c r="BO812" s="278" t="str">
        <f ca="1">Параметры!BO$40</f>
        <v>авг.27</v>
      </c>
      <c r="BP812" s="278" t="str">
        <f ca="1">Параметры!BP$40</f>
        <v>сен.27</v>
      </c>
      <c r="BQ812" s="278" t="str">
        <f ca="1">Параметры!BQ$40</f>
        <v>окт.27</v>
      </c>
      <c r="BR812" s="278" t="str">
        <f ca="1">Параметры!BR$40</f>
        <v>ноя.27</v>
      </c>
      <c r="BS812" s="278" t="str">
        <f ca="1">Параметры!BS$40</f>
        <v>дек.27</v>
      </c>
      <c r="BT812" s="278" t="str">
        <f ca="1">Параметры!BT$40</f>
        <v>янв.28</v>
      </c>
      <c r="BU812" s="278" t="str">
        <f ca="1">Параметры!BU$40</f>
        <v>фев.28</v>
      </c>
      <c r="BV812" s="278" t="str">
        <f ca="1">Параметры!BV$40</f>
        <v>мар.28</v>
      </c>
      <c r="BW812" s="278" t="str">
        <f ca="1">Параметры!BW$40</f>
        <v>апр.28</v>
      </c>
      <c r="BX812" s="278" t="str">
        <f ca="1">Параметры!BX$40</f>
        <v>май.28</v>
      </c>
      <c r="BY812" s="278" t="str">
        <f ca="1">Параметры!BY$40</f>
        <v>июн.28</v>
      </c>
      <c r="BZ812" s="278" t="str">
        <f ca="1">Параметры!BZ$40</f>
        <v>июл.28</v>
      </c>
      <c r="CA812" s="278" t="str">
        <f ca="1">Параметры!CA$40</f>
        <v>авг.28</v>
      </c>
      <c r="CB812" s="278" t="str">
        <f ca="1">Параметры!CB$40</f>
        <v>сен.28</v>
      </c>
      <c r="CC812" s="278" t="str">
        <f ca="1">Параметры!CC$40</f>
        <v>окт.28</v>
      </c>
      <c r="CD812" s="278" t="str">
        <f ca="1">Параметры!CD$40</f>
        <v>ноя.28</v>
      </c>
      <c r="CE812" s="278" t="str">
        <f ca="1">Параметры!CE$40</f>
        <v>дек.28</v>
      </c>
      <c r="CF812" s="278" t="str">
        <f ca="1">Параметры!CF$40</f>
        <v>янв.29</v>
      </c>
      <c r="CG812" s="278" t="str">
        <f ca="1">Параметры!CG$40</f>
        <v>фев.29</v>
      </c>
      <c r="CH812" s="278" t="str">
        <f ca="1">Параметры!CH$40</f>
        <v>мар.29</v>
      </c>
      <c r="CI812" s="278" t="str">
        <f ca="1">Параметры!CI$40</f>
        <v>апр.29</v>
      </c>
      <c r="CJ812" s="278" t="str">
        <f ca="1">Параметры!CJ$40</f>
        <v>май.29</v>
      </c>
      <c r="CK812" s="278" t="str">
        <f ca="1">Параметры!CK$40</f>
        <v>июн.29</v>
      </c>
      <c r="CL812" s="278" t="str">
        <f ca="1">Параметры!CL$40</f>
        <v>июл.29</v>
      </c>
      <c r="CM812" s="278" t="str">
        <f ca="1">Параметры!CM$40</f>
        <v>авг.29</v>
      </c>
      <c r="CN812" s="278" t="str">
        <f ca="1">Параметры!CN$40</f>
        <v>сен.29</v>
      </c>
      <c r="CO812" s="278" t="str">
        <f ca="1">Параметры!CO$40</f>
        <v>окт.29</v>
      </c>
      <c r="CP812" s="278" t="str">
        <f ca="1">Параметры!CP$40</f>
        <v>ноя.29</v>
      </c>
      <c r="CQ812" s="278" t="str">
        <f ca="1">Параметры!CQ$40</f>
        <v>дек.29</v>
      </c>
      <c r="CR812" s="278" t="str">
        <f ca="1">Параметры!CR$40</f>
        <v>янв.30</v>
      </c>
      <c r="CS812" s="278" t="str">
        <f ca="1">Параметры!CS$40</f>
        <v>фев.30</v>
      </c>
      <c r="CT812" s="278" t="str">
        <f ca="1">Параметры!CT$40</f>
        <v>мар.30</v>
      </c>
      <c r="CU812" s="278" t="str">
        <f ca="1">Параметры!CU$40</f>
        <v>апр.30</v>
      </c>
      <c r="CV812" s="278" t="str">
        <f ca="1">Параметры!CV$40</f>
        <v>май.30</v>
      </c>
      <c r="CW812" s="278" t="str">
        <f ca="1">Параметры!CW$40</f>
        <v>июн.30</v>
      </c>
      <c r="CX812" s="278" t="str">
        <f ca="1">Параметры!CX$40</f>
        <v>июл.30</v>
      </c>
      <c r="CY812" s="278" t="str">
        <f ca="1">Параметры!CY$40</f>
        <v>авг.30</v>
      </c>
      <c r="CZ812" s="278" t="str">
        <f ca="1">Параметры!CZ$40</f>
        <v>сен.30</v>
      </c>
      <c r="DA812" s="278" t="str">
        <f ca="1">Параметры!DA$40</f>
        <v>окт.30</v>
      </c>
      <c r="DB812" s="278" t="str">
        <f ca="1">Параметры!DB$40</f>
        <v>ноя.30</v>
      </c>
      <c r="DC812" s="278" t="str">
        <f ca="1">Параметры!DC$40</f>
        <v>дек.30</v>
      </c>
      <c r="DD812" s="278" t="str">
        <f ca="1">Параметры!DD$40</f>
        <v>янв.31</v>
      </c>
      <c r="DE812" s="278" t="str">
        <f ca="1">Параметры!DE$40</f>
        <v>фев.31</v>
      </c>
      <c r="DF812" s="278" t="str">
        <f ca="1">Параметры!DF$40</f>
        <v>мар.31</v>
      </c>
      <c r="DG812" s="278" t="str">
        <f ca="1">Параметры!DG$40</f>
        <v>апр.31</v>
      </c>
      <c r="DH812" s="278" t="str">
        <f ca="1">Параметры!DH$40</f>
        <v>май.31</v>
      </c>
      <c r="DI812" s="278" t="str">
        <f ca="1">Параметры!DI$40</f>
        <v>июн.31</v>
      </c>
      <c r="DJ812" s="278" t="str">
        <f ca="1">Параметры!DJ$40</f>
        <v>июл.31</v>
      </c>
      <c r="DK812" s="278" t="str">
        <f ca="1">Параметры!DK$40</f>
        <v>авг.31</v>
      </c>
      <c r="DL812" s="278" t="str">
        <f ca="1">Параметры!DL$40</f>
        <v>сен.31</v>
      </c>
      <c r="DM812" s="278" t="str">
        <f ca="1">Параметры!DM$40</f>
        <v>окт.31</v>
      </c>
      <c r="DN812" s="278" t="str">
        <f ca="1">Параметры!DN$40</f>
        <v>ноя.31</v>
      </c>
      <c r="DO812" s="278" t="str">
        <f ca="1">Параметры!DO$40</f>
        <v>дек.31</v>
      </c>
      <c r="DP812" s="278" t="str">
        <f ca="1">Параметры!DP$40</f>
        <v>янв.32</v>
      </c>
      <c r="DQ812" s="278" t="str">
        <f ca="1">Параметры!DQ$40</f>
        <v>фев.32</v>
      </c>
      <c r="DR812" s="278" t="str">
        <f ca="1">Параметры!DR$40</f>
        <v>мар.32</v>
      </c>
      <c r="DS812" s="278" t="str">
        <f ca="1">Параметры!DS$40</f>
        <v>апр.32</v>
      </c>
      <c r="DT812" s="278" t="str">
        <f ca="1">Параметры!DT$40</f>
        <v>май.32</v>
      </c>
      <c r="DU812" s="278" t="str">
        <f ca="1">Параметры!DU$40</f>
        <v>июн.32</v>
      </c>
      <c r="DV812" s="278" t="str">
        <f ca="1">Параметры!DV$40</f>
        <v>июл.32</v>
      </c>
      <c r="DW812" s="278"/>
      <c r="DX812" s="279" t="str">
        <f ca="1">Language!$A$1463</f>
        <v>ИТОГО</v>
      </c>
    </row>
    <row r="813" spans="1:128" ht="13.5" thickTop="1" x14ac:dyDescent="0.2">
      <c r="B813" s="210"/>
      <c r="C813" s="203"/>
      <c r="D813" s="158"/>
      <c r="F813" s="6" t="s">
        <v>2961</v>
      </c>
      <c r="G813" s="204"/>
      <c r="H813" s="204"/>
      <c r="I813" s="204"/>
      <c r="J813" s="204"/>
      <c r="K813" s="204"/>
      <c r="L813" s="204"/>
      <c r="M813" s="204"/>
      <c r="N813" s="204"/>
      <c r="O813" s="204"/>
      <c r="P813" s="204"/>
      <c r="Q813" s="204"/>
      <c r="R813" s="204"/>
      <c r="S813" s="204"/>
      <c r="T813" s="204"/>
      <c r="U813" s="204"/>
      <c r="V813" s="204"/>
      <c r="W813" s="204"/>
      <c r="X813" s="204"/>
      <c r="Y813" s="204"/>
      <c r="Z813" s="204"/>
      <c r="AA813" s="204"/>
      <c r="AB813" s="204"/>
      <c r="AC813" s="204"/>
      <c r="AD813" s="204"/>
      <c r="AE813" s="204"/>
      <c r="AF813" s="204"/>
      <c r="AG813" s="204"/>
      <c r="AH813" s="204"/>
      <c r="AI813" s="204"/>
      <c r="AJ813" s="204"/>
      <c r="AK813" s="204"/>
      <c r="AL813" s="204"/>
      <c r="AM813" s="204"/>
      <c r="AN813" s="204"/>
      <c r="AO813" s="204"/>
      <c r="AP813" s="204"/>
      <c r="AQ813" s="204"/>
      <c r="AR813" s="204"/>
      <c r="AS813" s="204"/>
      <c r="AT813" s="204"/>
      <c r="AU813" s="204"/>
      <c r="AV813" s="204"/>
      <c r="AW813" s="204"/>
      <c r="AX813" s="204"/>
      <c r="AY813" s="204"/>
      <c r="AZ813" s="204"/>
      <c r="BA813" s="204"/>
      <c r="BB813" s="204"/>
      <c r="BC813" s="204"/>
      <c r="BD813" s="204"/>
      <c r="BE813" s="204"/>
      <c r="BF813" s="204"/>
      <c r="BG813" s="204"/>
      <c r="BH813" s="204"/>
      <c r="BI813" s="204"/>
      <c r="BJ813" s="204"/>
      <c r="BK813" s="204"/>
      <c r="BL813" s="204"/>
      <c r="BM813" s="204"/>
      <c r="BN813" s="204"/>
      <c r="BO813" s="204"/>
      <c r="BP813" s="204"/>
      <c r="BQ813" s="204"/>
      <c r="BR813" s="204"/>
      <c r="BS813" s="204"/>
      <c r="BT813" s="204"/>
      <c r="BU813" s="204"/>
      <c r="BV813" s="204"/>
      <c r="BW813" s="204"/>
      <c r="BX813" s="204"/>
      <c r="BY813" s="204"/>
      <c r="BZ813" s="204"/>
      <c r="CA813" s="204"/>
      <c r="CB813" s="204"/>
      <c r="CC813" s="204"/>
      <c r="CD813" s="204"/>
      <c r="CE813" s="204"/>
      <c r="CF813" s="204"/>
      <c r="CG813" s="204"/>
      <c r="CH813" s="204"/>
      <c r="CI813" s="204"/>
      <c r="CJ813" s="204"/>
      <c r="CK813" s="204"/>
      <c r="CL813" s="204"/>
      <c r="CM813" s="204"/>
      <c r="CN813" s="204"/>
      <c r="CO813" s="204"/>
      <c r="CP813" s="204"/>
      <c r="CQ813" s="204"/>
      <c r="CR813" s="204"/>
      <c r="CS813" s="204"/>
      <c r="CT813" s="204"/>
      <c r="CU813" s="204"/>
      <c r="CV813" s="204"/>
      <c r="CW813" s="204"/>
      <c r="CX813" s="204"/>
      <c r="CY813" s="204"/>
      <c r="CZ813" s="204"/>
      <c r="DA813" s="204"/>
      <c r="DB813" s="204"/>
      <c r="DC813" s="204"/>
      <c r="DD813" s="204"/>
      <c r="DE813" s="204"/>
      <c r="DF813" s="204"/>
      <c r="DG813" s="204"/>
      <c r="DH813" s="204"/>
      <c r="DI813" s="204"/>
      <c r="DJ813" s="204"/>
      <c r="DK813" s="204"/>
      <c r="DL813" s="204"/>
      <c r="DM813" s="204"/>
      <c r="DN813" s="204"/>
      <c r="DO813" s="204"/>
      <c r="DP813" s="204"/>
      <c r="DQ813" s="204"/>
      <c r="DR813" s="204"/>
      <c r="DS813" s="204"/>
      <c r="DT813" s="204"/>
      <c r="DU813" s="204"/>
      <c r="DV813" s="204"/>
      <c r="DW813" s="204"/>
      <c r="DX813" s="205"/>
    </row>
    <row r="814" spans="1:128" hidden="1" x14ac:dyDescent="0.2">
      <c r="E814" s="154" t="s">
        <v>671</v>
      </c>
      <c r="F814" s="154" t="s">
        <v>3333</v>
      </c>
    </row>
    <row r="815" spans="1:128" hidden="1" x14ac:dyDescent="0.2">
      <c r="E815" s="154" t="s">
        <v>667</v>
      </c>
      <c r="F815" s="6" t="s">
        <v>2961</v>
      </c>
    </row>
    <row r="816" spans="1:128" x14ac:dyDescent="0.2">
      <c r="A816" s="179" t="str">
        <f ca="1">Language!A$1105</f>
        <v>Итого: Вложение собственных средств</v>
      </c>
      <c r="C816" s="178" t="str">
        <f ca="1">CurName1</f>
        <v>тыс. руб.</v>
      </c>
      <c r="F816" s="154" t="s">
        <v>928</v>
      </c>
      <c r="G816" s="194">
        <v>0</v>
      </c>
      <c r="H816" s="194">
        <v>0</v>
      </c>
      <c r="I816" s="194">
        <v>0</v>
      </c>
      <c r="J816" s="194">
        <v>0</v>
      </c>
      <c r="K816" s="194">
        <v>0</v>
      </c>
      <c r="L816" s="194">
        <v>0</v>
      </c>
      <c r="M816" s="194">
        <v>0</v>
      </c>
      <c r="N816" s="194">
        <v>0</v>
      </c>
      <c r="O816" s="194">
        <v>0</v>
      </c>
      <c r="P816" s="194">
        <v>0</v>
      </c>
      <c r="Q816" s="194">
        <v>0</v>
      </c>
      <c r="R816" s="194">
        <v>0</v>
      </c>
      <c r="S816" s="194">
        <v>0</v>
      </c>
      <c r="T816" s="194">
        <v>0</v>
      </c>
      <c r="U816" s="194">
        <v>0</v>
      </c>
      <c r="V816" s="194">
        <v>0</v>
      </c>
      <c r="W816" s="194">
        <v>0</v>
      </c>
      <c r="X816" s="194">
        <v>0</v>
      </c>
      <c r="Y816" s="194">
        <v>0</v>
      </c>
      <c r="Z816" s="194">
        <v>0</v>
      </c>
      <c r="AA816" s="194">
        <v>0</v>
      </c>
      <c r="AB816" s="194">
        <v>0</v>
      </c>
      <c r="AC816" s="194">
        <v>0</v>
      </c>
      <c r="AD816" s="194">
        <v>0</v>
      </c>
      <c r="AE816" s="194">
        <v>0</v>
      </c>
      <c r="AF816" s="194">
        <v>0</v>
      </c>
      <c r="AG816" s="194">
        <v>0</v>
      </c>
      <c r="AH816" s="194">
        <v>0</v>
      </c>
      <c r="AI816" s="194">
        <v>0</v>
      </c>
      <c r="AJ816" s="194">
        <v>0</v>
      </c>
      <c r="AK816" s="194">
        <v>0</v>
      </c>
      <c r="AL816" s="194">
        <v>0</v>
      </c>
      <c r="AM816" s="194">
        <v>0</v>
      </c>
      <c r="AN816" s="194">
        <v>0</v>
      </c>
      <c r="AO816" s="194">
        <v>0</v>
      </c>
      <c r="AP816" s="194">
        <v>0</v>
      </c>
      <c r="AQ816" s="194">
        <v>0</v>
      </c>
      <c r="AR816" s="194">
        <v>0</v>
      </c>
      <c r="AS816" s="194">
        <v>0</v>
      </c>
      <c r="AT816" s="194">
        <v>0</v>
      </c>
      <c r="AU816" s="194">
        <v>0</v>
      </c>
      <c r="AV816" s="194">
        <v>0</v>
      </c>
      <c r="AW816" s="194">
        <v>0</v>
      </c>
      <c r="AX816" s="194">
        <v>0</v>
      </c>
      <c r="AY816" s="194">
        <v>0</v>
      </c>
      <c r="AZ816" s="194">
        <v>0</v>
      </c>
      <c r="BA816" s="194">
        <v>0</v>
      </c>
      <c r="BB816" s="194">
        <v>0</v>
      </c>
      <c r="BC816" s="194">
        <v>0</v>
      </c>
      <c r="BD816" s="194">
        <v>0</v>
      </c>
      <c r="BE816" s="194">
        <v>0</v>
      </c>
      <c r="BF816" s="194">
        <v>0</v>
      </c>
      <c r="BG816" s="194">
        <v>0</v>
      </c>
      <c r="BH816" s="194">
        <v>0</v>
      </c>
      <c r="BI816" s="194">
        <v>0</v>
      </c>
      <c r="BJ816" s="194">
        <v>0</v>
      </c>
      <c r="BK816" s="194">
        <v>0</v>
      </c>
      <c r="BL816" s="194">
        <v>0</v>
      </c>
      <c r="BM816" s="194">
        <v>0</v>
      </c>
      <c r="BN816" s="194">
        <v>0</v>
      </c>
      <c r="BO816" s="194">
        <v>0</v>
      </c>
      <c r="BP816" s="194">
        <v>0</v>
      </c>
      <c r="BQ816" s="194">
        <v>0</v>
      </c>
      <c r="BR816" s="194">
        <v>0</v>
      </c>
      <c r="BS816" s="194">
        <v>0</v>
      </c>
      <c r="BT816" s="194">
        <v>0</v>
      </c>
      <c r="BU816" s="194">
        <v>0</v>
      </c>
      <c r="BV816" s="194">
        <v>0</v>
      </c>
      <c r="BW816" s="194">
        <v>0</v>
      </c>
      <c r="BX816" s="194">
        <v>0</v>
      </c>
      <c r="BY816" s="194">
        <v>0</v>
      </c>
      <c r="BZ816" s="194">
        <v>0</v>
      </c>
      <c r="CA816" s="194">
        <v>0</v>
      </c>
      <c r="CB816" s="194">
        <v>0</v>
      </c>
      <c r="CC816" s="194">
        <v>0</v>
      </c>
      <c r="CD816" s="194">
        <v>0</v>
      </c>
      <c r="CE816" s="194">
        <v>0</v>
      </c>
      <c r="CF816" s="194">
        <v>0</v>
      </c>
      <c r="CG816" s="194">
        <v>0</v>
      </c>
      <c r="CH816" s="194">
        <v>0</v>
      </c>
      <c r="CI816" s="194">
        <v>0</v>
      </c>
      <c r="CJ816" s="194">
        <v>0</v>
      </c>
      <c r="CK816" s="194">
        <v>0</v>
      </c>
      <c r="CL816" s="194">
        <v>0</v>
      </c>
      <c r="CM816" s="194">
        <v>0</v>
      </c>
      <c r="CN816" s="194">
        <v>0</v>
      </c>
      <c r="CO816" s="194">
        <v>0</v>
      </c>
      <c r="CP816" s="194">
        <v>0</v>
      </c>
      <c r="CQ816" s="194">
        <v>0</v>
      </c>
      <c r="CR816" s="194">
        <v>0</v>
      </c>
      <c r="CS816" s="194">
        <v>0</v>
      </c>
      <c r="CT816" s="194">
        <v>0</v>
      </c>
      <c r="CU816" s="194">
        <v>0</v>
      </c>
      <c r="CV816" s="194">
        <v>0</v>
      </c>
      <c r="CW816" s="194">
        <v>0</v>
      </c>
      <c r="CX816" s="194">
        <v>0</v>
      </c>
      <c r="CY816" s="194">
        <v>0</v>
      </c>
      <c r="CZ816" s="194">
        <v>0</v>
      </c>
      <c r="DA816" s="194">
        <v>0</v>
      </c>
      <c r="DB816" s="194">
        <v>0</v>
      </c>
      <c r="DC816" s="194">
        <v>0</v>
      </c>
      <c r="DD816" s="194">
        <v>0</v>
      </c>
      <c r="DE816" s="194">
        <v>0</v>
      </c>
      <c r="DF816" s="194">
        <v>0</v>
      </c>
      <c r="DG816" s="194">
        <v>0</v>
      </c>
      <c r="DH816" s="194">
        <v>0</v>
      </c>
      <c r="DI816" s="194">
        <v>0</v>
      </c>
      <c r="DJ816" s="194">
        <v>0</v>
      </c>
      <c r="DK816" s="194">
        <v>0</v>
      </c>
      <c r="DL816" s="194">
        <v>0</v>
      </c>
      <c r="DM816" s="194">
        <v>0</v>
      </c>
      <c r="DN816" s="194">
        <v>0</v>
      </c>
      <c r="DO816" s="194">
        <v>0</v>
      </c>
      <c r="DP816" s="194">
        <v>0</v>
      </c>
      <c r="DQ816" s="194">
        <v>0</v>
      </c>
      <c r="DR816" s="194">
        <v>0</v>
      </c>
      <c r="DS816" s="194">
        <v>0</v>
      </c>
      <c r="DT816" s="194">
        <v>0</v>
      </c>
      <c r="DU816" s="194">
        <v>0</v>
      </c>
      <c r="DV816" s="194">
        <v>0</v>
      </c>
      <c r="DW816" s="179"/>
      <c r="DX816" s="195">
        <f>SUM(G816:DW816)</f>
        <v>0</v>
      </c>
    </row>
    <row r="817" spans="1:128" x14ac:dyDescent="0.2">
      <c r="A817" s="153" t="str">
        <f ca="1">Language!A$1106</f>
        <v>Акционерный капитал (с учетом начального баланса)</v>
      </c>
      <c r="C817" s="178" t="str">
        <f ca="1">CurName1</f>
        <v>тыс. руб.</v>
      </c>
      <c r="F817" s="6" t="s">
        <v>3081</v>
      </c>
      <c r="G817" s="161">
        <f>G816 + IF(G$2&gt;1, F817,Старт!$B41)</f>
        <v>0</v>
      </c>
      <c r="H817" s="161">
        <f>H816 + IF(H$2&gt;1, G817,Старт!$B41)</f>
        <v>0</v>
      </c>
      <c r="I817" s="161">
        <f>I816 + IF(I$2&gt;1, H817,Старт!$B41)</f>
        <v>0</v>
      </c>
      <c r="J817" s="161">
        <f>J816 + IF(J$2&gt;1, I817,Старт!$B41)</f>
        <v>0</v>
      </c>
      <c r="K817" s="161">
        <f>K816 + IF(K$2&gt;1, J817,Старт!$B41)</f>
        <v>0</v>
      </c>
      <c r="L817" s="161">
        <f>L816 + IF(L$2&gt;1, K817,Старт!$B41)</f>
        <v>0</v>
      </c>
      <c r="M817" s="161">
        <f>M816 + IF(M$2&gt;1, L817,Старт!$B41)</f>
        <v>0</v>
      </c>
      <c r="N817" s="161">
        <f>N816 + IF(N$2&gt;1, M817,Старт!$B41)</f>
        <v>0</v>
      </c>
      <c r="O817" s="161">
        <f>O816 + IF(O$2&gt;1, N817,Старт!$B41)</f>
        <v>0</v>
      </c>
      <c r="P817" s="161">
        <f>P816 + IF(P$2&gt;1, O817,Старт!$B41)</f>
        <v>0</v>
      </c>
      <c r="Q817" s="161">
        <f>Q816 + IF(Q$2&gt;1, P817,Старт!$B41)</f>
        <v>0</v>
      </c>
      <c r="R817" s="161">
        <f>R816 + IF(R$2&gt;1, Q817,Старт!$B41)</f>
        <v>0</v>
      </c>
      <c r="S817" s="161">
        <f>S816 + IF(S$2&gt;1, R817,Старт!$B41)</f>
        <v>0</v>
      </c>
      <c r="T817" s="161">
        <f>T816 + IF(T$2&gt;1, S817,Старт!$B41)</f>
        <v>0</v>
      </c>
      <c r="U817" s="161">
        <f>U816 + IF(U$2&gt;1, T817,Старт!$B41)</f>
        <v>0</v>
      </c>
      <c r="V817" s="161">
        <f>V816 + IF(V$2&gt;1, U817,Старт!$B41)</f>
        <v>0</v>
      </c>
      <c r="W817" s="161">
        <f>W816 + IF(W$2&gt;1, V817,Старт!$B41)</f>
        <v>0</v>
      </c>
      <c r="X817" s="161">
        <f>X816 + IF(X$2&gt;1, W817,Старт!$B41)</f>
        <v>0</v>
      </c>
      <c r="Y817" s="161">
        <f>Y816 + IF(Y$2&gt;1, X817,Старт!$B41)</f>
        <v>0</v>
      </c>
      <c r="Z817" s="161">
        <f>Z816 + IF(Z$2&gt;1, Y817,Старт!$B41)</f>
        <v>0</v>
      </c>
      <c r="AA817" s="161">
        <f>AA816 + IF(AA$2&gt;1, Z817,Старт!$B41)</f>
        <v>0</v>
      </c>
      <c r="AB817" s="161">
        <f>AB816 + IF(AB$2&gt;1, AA817,Старт!$B41)</f>
        <v>0</v>
      </c>
      <c r="AC817" s="161">
        <f>AC816 + IF(AC$2&gt;1, AB817,Старт!$B41)</f>
        <v>0</v>
      </c>
      <c r="AD817" s="161">
        <f>AD816 + IF(AD$2&gt;1, AC817,Старт!$B41)</f>
        <v>0</v>
      </c>
      <c r="AE817" s="161">
        <f>AE816 + IF(AE$2&gt;1, AD817,Старт!$B41)</f>
        <v>0</v>
      </c>
      <c r="AF817" s="161">
        <f>AF816 + IF(AF$2&gt;1, AE817,Старт!$B41)</f>
        <v>0</v>
      </c>
      <c r="AG817" s="161">
        <f>AG816 + IF(AG$2&gt;1, AF817,Старт!$B41)</f>
        <v>0</v>
      </c>
      <c r="AH817" s="161">
        <f>AH816 + IF(AH$2&gt;1, AG817,Старт!$B41)</f>
        <v>0</v>
      </c>
      <c r="AI817" s="161">
        <f>AI816 + IF(AI$2&gt;1, AH817,Старт!$B41)</f>
        <v>0</v>
      </c>
      <c r="AJ817" s="161">
        <f>AJ816 + IF(AJ$2&gt;1, AI817,Старт!$B41)</f>
        <v>0</v>
      </c>
      <c r="AK817" s="161">
        <f>AK816 + IF(AK$2&gt;1, AJ817,Старт!$B41)</f>
        <v>0</v>
      </c>
      <c r="AL817" s="161">
        <f>AL816 + IF(AL$2&gt;1, AK817,Старт!$B41)</f>
        <v>0</v>
      </c>
      <c r="AM817" s="161">
        <f>AM816 + IF(AM$2&gt;1, AL817,Старт!$B41)</f>
        <v>0</v>
      </c>
      <c r="AN817" s="161">
        <f>AN816 + IF(AN$2&gt;1, AM817,Старт!$B41)</f>
        <v>0</v>
      </c>
      <c r="AO817" s="161">
        <f>AO816 + IF(AO$2&gt;1, AN817,Старт!$B41)</f>
        <v>0</v>
      </c>
      <c r="AP817" s="161">
        <f>AP816 + IF(AP$2&gt;1, AO817,Старт!$B41)</f>
        <v>0</v>
      </c>
      <c r="AQ817" s="161">
        <f>AQ816 + IF(AQ$2&gt;1, AP817,Старт!$B41)</f>
        <v>0</v>
      </c>
      <c r="AR817" s="161">
        <f>AR816 + IF(AR$2&gt;1, AQ817,Старт!$B41)</f>
        <v>0</v>
      </c>
      <c r="AS817" s="161">
        <f>AS816 + IF(AS$2&gt;1, AR817,Старт!$B41)</f>
        <v>0</v>
      </c>
      <c r="AT817" s="161">
        <f>AT816 + IF(AT$2&gt;1, AS817,Старт!$B41)</f>
        <v>0</v>
      </c>
      <c r="AU817" s="161">
        <f>AU816 + IF(AU$2&gt;1, AT817,Старт!$B41)</f>
        <v>0</v>
      </c>
      <c r="AV817" s="161">
        <f>AV816 + IF(AV$2&gt;1, AU817,Старт!$B41)</f>
        <v>0</v>
      </c>
      <c r="AW817" s="161">
        <f>AW816 + IF(AW$2&gt;1, AV817,Старт!$B41)</f>
        <v>0</v>
      </c>
      <c r="AX817" s="161">
        <f>AX816 + IF(AX$2&gt;1, AW817,Старт!$B41)</f>
        <v>0</v>
      </c>
      <c r="AY817" s="161">
        <f>AY816 + IF(AY$2&gt;1, AX817,Старт!$B41)</f>
        <v>0</v>
      </c>
      <c r="AZ817" s="161">
        <f>AZ816 + IF(AZ$2&gt;1, AY817,Старт!$B41)</f>
        <v>0</v>
      </c>
      <c r="BA817" s="161">
        <f>BA816 + IF(BA$2&gt;1, AZ817,Старт!$B41)</f>
        <v>0</v>
      </c>
      <c r="BB817" s="161">
        <f>BB816 + IF(BB$2&gt;1, BA817,Старт!$B41)</f>
        <v>0</v>
      </c>
      <c r="BC817" s="161">
        <f>BC816 + IF(BC$2&gt;1, BB817,Старт!$B41)</f>
        <v>0</v>
      </c>
      <c r="BD817" s="161">
        <f>BD816 + IF(BD$2&gt;1, BC817,Старт!$B41)</f>
        <v>0</v>
      </c>
      <c r="BE817" s="161">
        <f>BE816 + IF(BE$2&gt;1, BD817,Старт!$B41)</f>
        <v>0</v>
      </c>
      <c r="BF817" s="161">
        <f>BF816 + IF(BF$2&gt;1, BE817,Старт!$B41)</f>
        <v>0</v>
      </c>
      <c r="BG817" s="161">
        <f>BG816 + IF(BG$2&gt;1, BF817,Старт!$B41)</f>
        <v>0</v>
      </c>
      <c r="BH817" s="161">
        <f>BH816 + IF(BH$2&gt;1, BG817,Старт!$B41)</f>
        <v>0</v>
      </c>
      <c r="BI817" s="161">
        <f>BI816 + IF(BI$2&gt;1, BH817,Старт!$B41)</f>
        <v>0</v>
      </c>
      <c r="BJ817" s="161">
        <f>BJ816 + IF(BJ$2&gt;1, BI817,Старт!$B41)</f>
        <v>0</v>
      </c>
      <c r="BK817" s="161">
        <f>BK816 + IF(BK$2&gt;1, BJ817,Старт!$B41)</f>
        <v>0</v>
      </c>
      <c r="BL817" s="161">
        <f>BL816 + IF(BL$2&gt;1, BK817,Старт!$B41)</f>
        <v>0</v>
      </c>
      <c r="BM817" s="161">
        <f>BM816 + IF(BM$2&gt;1, BL817,Старт!$B41)</f>
        <v>0</v>
      </c>
      <c r="BN817" s="161">
        <f>BN816 + IF(BN$2&gt;1, BM817,Старт!$B41)</f>
        <v>0</v>
      </c>
      <c r="BO817" s="161">
        <f>BO816 + IF(BO$2&gt;1, BN817,Старт!$B41)</f>
        <v>0</v>
      </c>
      <c r="BP817" s="161">
        <f>BP816 + IF(BP$2&gt;1, BO817,Старт!$B41)</f>
        <v>0</v>
      </c>
      <c r="BQ817" s="161">
        <f>BQ816 + IF(BQ$2&gt;1, BP817,Старт!$B41)</f>
        <v>0</v>
      </c>
      <c r="BR817" s="161">
        <f>BR816 + IF(BR$2&gt;1, BQ817,Старт!$B41)</f>
        <v>0</v>
      </c>
      <c r="BS817" s="161">
        <f>BS816 + IF(BS$2&gt;1, BR817,Старт!$B41)</f>
        <v>0</v>
      </c>
      <c r="BT817" s="161">
        <f>BT816 + IF(BT$2&gt;1, BS817,Старт!$B41)</f>
        <v>0</v>
      </c>
      <c r="BU817" s="161">
        <f>BU816 + IF(BU$2&gt;1, BT817,Старт!$B41)</f>
        <v>0</v>
      </c>
      <c r="BV817" s="161">
        <f>BV816 + IF(BV$2&gt;1, BU817,Старт!$B41)</f>
        <v>0</v>
      </c>
      <c r="BW817" s="161">
        <f>BW816 + IF(BW$2&gt;1, BV817,Старт!$B41)</f>
        <v>0</v>
      </c>
      <c r="BX817" s="161">
        <f>BX816 + IF(BX$2&gt;1, BW817,Старт!$B41)</f>
        <v>0</v>
      </c>
      <c r="BY817" s="161">
        <f>BY816 + IF(BY$2&gt;1, BX817,Старт!$B41)</f>
        <v>0</v>
      </c>
      <c r="BZ817" s="161">
        <f>BZ816 + IF(BZ$2&gt;1, BY817,Старт!$B41)</f>
        <v>0</v>
      </c>
      <c r="CA817" s="161">
        <f>CA816 + IF(CA$2&gt;1, BZ817,Старт!$B41)</f>
        <v>0</v>
      </c>
      <c r="CB817" s="161">
        <f>CB816 + IF(CB$2&gt;1, CA817,Старт!$B41)</f>
        <v>0</v>
      </c>
      <c r="CC817" s="161">
        <f>CC816 + IF(CC$2&gt;1, CB817,Старт!$B41)</f>
        <v>0</v>
      </c>
      <c r="CD817" s="161">
        <f>CD816 + IF(CD$2&gt;1, CC817,Старт!$B41)</f>
        <v>0</v>
      </c>
      <c r="CE817" s="161">
        <f>CE816 + IF(CE$2&gt;1, CD817,Старт!$B41)</f>
        <v>0</v>
      </c>
      <c r="CF817" s="161">
        <f>CF816 + IF(CF$2&gt;1, CE817,Старт!$B41)</f>
        <v>0</v>
      </c>
      <c r="CG817" s="161">
        <f>CG816 + IF(CG$2&gt;1, CF817,Старт!$B41)</f>
        <v>0</v>
      </c>
      <c r="CH817" s="161">
        <f>CH816 + IF(CH$2&gt;1, CG817,Старт!$B41)</f>
        <v>0</v>
      </c>
      <c r="CI817" s="161">
        <f>CI816 + IF(CI$2&gt;1, CH817,Старт!$B41)</f>
        <v>0</v>
      </c>
      <c r="CJ817" s="161">
        <f>CJ816 + IF(CJ$2&gt;1, CI817,Старт!$B41)</f>
        <v>0</v>
      </c>
      <c r="CK817" s="161">
        <f>CK816 + IF(CK$2&gt;1, CJ817,Старт!$B41)</f>
        <v>0</v>
      </c>
      <c r="CL817" s="161">
        <f>CL816 + IF(CL$2&gt;1, CK817,Старт!$B41)</f>
        <v>0</v>
      </c>
      <c r="CM817" s="161">
        <f>CM816 + IF(CM$2&gt;1, CL817,Старт!$B41)</f>
        <v>0</v>
      </c>
      <c r="CN817" s="161">
        <f>CN816 + IF(CN$2&gt;1, CM817,Старт!$B41)</f>
        <v>0</v>
      </c>
      <c r="CO817" s="161">
        <f>CO816 + IF(CO$2&gt;1, CN817,Старт!$B41)</f>
        <v>0</v>
      </c>
      <c r="CP817" s="161">
        <f>CP816 + IF(CP$2&gt;1, CO817,Старт!$B41)</f>
        <v>0</v>
      </c>
      <c r="CQ817" s="161">
        <f>CQ816 + IF(CQ$2&gt;1, CP817,Старт!$B41)</f>
        <v>0</v>
      </c>
      <c r="CR817" s="161">
        <f>CR816 + IF(CR$2&gt;1, CQ817,Старт!$B41)</f>
        <v>0</v>
      </c>
      <c r="CS817" s="161">
        <f>CS816 + IF(CS$2&gt;1, CR817,Старт!$B41)</f>
        <v>0</v>
      </c>
      <c r="CT817" s="161">
        <f>CT816 + IF(CT$2&gt;1, CS817,Старт!$B41)</f>
        <v>0</v>
      </c>
      <c r="CU817" s="161">
        <f>CU816 + IF(CU$2&gt;1, CT817,Старт!$B41)</f>
        <v>0</v>
      </c>
      <c r="CV817" s="161">
        <f>CV816 + IF(CV$2&gt;1, CU817,Старт!$B41)</f>
        <v>0</v>
      </c>
      <c r="CW817" s="161">
        <f>CW816 + IF(CW$2&gt;1, CV817,Старт!$B41)</f>
        <v>0</v>
      </c>
      <c r="CX817" s="161">
        <f>CX816 + IF(CX$2&gt;1, CW817,Старт!$B41)</f>
        <v>0</v>
      </c>
      <c r="CY817" s="161">
        <f>CY816 + IF(CY$2&gt;1, CX817,Старт!$B41)</f>
        <v>0</v>
      </c>
      <c r="CZ817" s="161">
        <f>CZ816 + IF(CZ$2&gt;1, CY817,Старт!$B41)</f>
        <v>0</v>
      </c>
      <c r="DA817" s="161">
        <f>DA816 + IF(DA$2&gt;1, CZ817,Старт!$B41)</f>
        <v>0</v>
      </c>
      <c r="DB817" s="161">
        <f>DB816 + IF(DB$2&gt;1, DA817,Старт!$B41)</f>
        <v>0</v>
      </c>
      <c r="DC817" s="161">
        <f>DC816 + IF(DC$2&gt;1, DB817,Старт!$B41)</f>
        <v>0</v>
      </c>
      <c r="DD817" s="161">
        <f>DD816 + IF(DD$2&gt;1, DC817,Старт!$B41)</f>
        <v>0</v>
      </c>
      <c r="DE817" s="161">
        <f>DE816 + IF(DE$2&gt;1, DD817,Старт!$B41)</f>
        <v>0</v>
      </c>
      <c r="DF817" s="161">
        <f>DF816 + IF(DF$2&gt;1, DE817,Старт!$B41)</f>
        <v>0</v>
      </c>
      <c r="DG817" s="161">
        <f>DG816 + IF(DG$2&gt;1, DF817,Старт!$B41)</f>
        <v>0</v>
      </c>
      <c r="DH817" s="161">
        <f>DH816 + IF(DH$2&gt;1, DG817,Старт!$B41)</f>
        <v>0</v>
      </c>
      <c r="DI817" s="161">
        <f>DI816 + IF(DI$2&gt;1, DH817,Старт!$B41)</f>
        <v>0</v>
      </c>
      <c r="DJ817" s="161">
        <f>DJ816 + IF(DJ$2&gt;1, DI817,Старт!$B41)</f>
        <v>0</v>
      </c>
      <c r="DK817" s="161">
        <f>DK816 + IF(DK$2&gt;1, DJ817,Старт!$B41)</f>
        <v>0</v>
      </c>
      <c r="DL817" s="161">
        <f>DL816 + IF(DL$2&gt;1, DK817,Старт!$B41)</f>
        <v>0</v>
      </c>
      <c r="DM817" s="161">
        <f>DM816 + IF(DM$2&gt;1, DL817,Старт!$B41)</f>
        <v>0</v>
      </c>
      <c r="DN817" s="161">
        <f>DN816 + IF(DN$2&gt;1, DM817,Старт!$B41)</f>
        <v>0</v>
      </c>
      <c r="DO817" s="161">
        <f>DO816 + IF(DO$2&gt;1, DN817,Старт!$B41)</f>
        <v>0</v>
      </c>
      <c r="DP817" s="161">
        <f>DP816 + IF(DP$2&gt;1, DO817,Старт!$B41)</f>
        <v>0</v>
      </c>
      <c r="DQ817" s="161">
        <f>DQ816 + IF(DQ$2&gt;1, DP817,Старт!$B41)</f>
        <v>0</v>
      </c>
      <c r="DR817" s="161">
        <f>DR816 + IF(DR$2&gt;1, DQ817,Старт!$B41)</f>
        <v>0</v>
      </c>
      <c r="DS817" s="161">
        <f>DS816 + IF(DS$2&gt;1, DR817,Старт!$B41)</f>
        <v>0</v>
      </c>
      <c r="DT817" s="161">
        <f>DT816 + IF(DT$2&gt;1, DS817,Старт!$B41)</f>
        <v>0</v>
      </c>
      <c r="DU817" s="161">
        <f>DU816 + IF(DU$2&gt;1, DT817,Старт!$B41)</f>
        <v>0</v>
      </c>
      <c r="DV817" s="161">
        <f>DV816 + IF(DV$2&gt;1, DU817,Старт!$B41)</f>
        <v>0</v>
      </c>
      <c r="DX817" s="162"/>
    </row>
    <row r="818" spans="1:128" x14ac:dyDescent="0.2">
      <c r="C818" s="178"/>
      <c r="F818" s="6" t="s">
        <v>2961</v>
      </c>
      <c r="G818" s="161"/>
      <c r="H818" s="161"/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  <c r="AA818" s="161"/>
      <c r="AB818" s="161"/>
      <c r="AC818" s="161"/>
      <c r="AD818" s="161"/>
      <c r="AE818" s="161"/>
      <c r="AF818" s="161"/>
      <c r="AG818" s="161"/>
      <c r="AH818" s="161"/>
      <c r="AI818" s="161"/>
      <c r="AJ818" s="161"/>
      <c r="AK818" s="161"/>
      <c r="AL818" s="161"/>
      <c r="AM818" s="161"/>
      <c r="AN818" s="161"/>
      <c r="AO818" s="161"/>
      <c r="AP818" s="161"/>
      <c r="AQ818" s="161"/>
      <c r="AR818" s="161"/>
      <c r="AS818" s="161"/>
      <c r="AT818" s="161"/>
      <c r="AU818" s="161"/>
      <c r="AV818" s="161"/>
      <c r="AW818" s="161"/>
      <c r="AX818" s="161"/>
      <c r="AY818" s="161"/>
      <c r="AZ818" s="161"/>
      <c r="BA818" s="161"/>
      <c r="BB818" s="161"/>
      <c r="BC818" s="161"/>
      <c r="BD818" s="161"/>
      <c r="BE818" s="161"/>
      <c r="BF818" s="161"/>
      <c r="BG818" s="161"/>
      <c r="BH818" s="161"/>
      <c r="BI818" s="161"/>
      <c r="BJ818" s="161"/>
      <c r="BK818" s="161"/>
      <c r="BL818" s="161"/>
      <c r="BM818" s="161"/>
      <c r="BN818" s="161"/>
      <c r="BO818" s="161"/>
      <c r="BP818" s="161"/>
      <c r="BQ818" s="161"/>
      <c r="BR818" s="161"/>
      <c r="BS818" s="161"/>
      <c r="BT818" s="161"/>
      <c r="BU818" s="161"/>
      <c r="BV818" s="161"/>
      <c r="BW818" s="161"/>
      <c r="BX818" s="161"/>
      <c r="BY818" s="161"/>
      <c r="BZ818" s="161"/>
      <c r="CA818" s="161"/>
      <c r="CB818" s="161"/>
      <c r="CC818" s="161"/>
      <c r="CD818" s="161"/>
      <c r="CE818" s="161"/>
      <c r="CF818" s="161"/>
      <c r="CG818" s="161"/>
      <c r="CH818" s="161"/>
      <c r="CI818" s="161"/>
      <c r="CJ818" s="161"/>
      <c r="CK818" s="161"/>
      <c r="CL818" s="161"/>
      <c r="CM818" s="161"/>
      <c r="CN818" s="161"/>
      <c r="CO818" s="161"/>
      <c r="CP818" s="161"/>
      <c r="CQ818" s="161"/>
      <c r="CR818" s="161"/>
      <c r="CS818" s="161"/>
      <c r="CT818" s="161"/>
      <c r="CU818" s="161"/>
      <c r="CV818" s="161"/>
      <c r="CW818" s="161"/>
      <c r="CX818" s="161"/>
      <c r="CY818" s="161"/>
      <c r="CZ818" s="161"/>
      <c r="DA818" s="161"/>
      <c r="DB818" s="161"/>
      <c r="DC818" s="161"/>
      <c r="DD818" s="161"/>
      <c r="DE818" s="161"/>
      <c r="DF818" s="161"/>
      <c r="DG818" s="161"/>
      <c r="DH818" s="161"/>
      <c r="DI818" s="161"/>
      <c r="DJ818" s="161"/>
      <c r="DK818" s="161"/>
      <c r="DL818" s="161"/>
      <c r="DM818" s="161"/>
      <c r="DN818" s="161"/>
      <c r="DO818" s="161"/>
      <c r="DP818" s="161"/>
      <c r="DQ818" s="161"/>
      <c r="DR818" s="161"/>
      <c r="DS818" s="161"/>
      <c r="DT818" s="161"/>
      <c r="DU818" s="161"/>
      <c r="DV818" s="161"/>
      <c r="DX818" s="162"/>
    </row>
    <row r="819" spans="1:128" x14ac:dyDescent="0.2">
      <c r="A819" s="153" t="str">
        <f ca="1">Language!A$1107</f>
        <v>Выплата дивидендов</v>
      </c>
      <c r="C819" s="178" t="str">
        <f ca="1">CurName1</f>
        <v>тыс. руб.</v>
      </c>
      <c r="F819" s="6" t="s">
        <v>2962</v>
      </c>
      <c r="G819" s="311"/>
      <c r="H819" s="311"/>
      <c r="I819" s="311"/>
      <c r="J819" s="311">
        <f ca="1">((J109-J272-J404-J497-J837-J913-J630-J600)-(1908+1264-320))*30%</f>
        <v>2896.8737373953886</v>
      </c>
      <c r="K819" s="311">
        <f t="shared" ref="K819:AP819" ca="1" si="1395">(K109-K272-K404-K497-K837-K913-K630-K600)*30%</f>
        <v>5706.2206455507885</v>
      </c>
      <c r="L819" s="311">
        <f t="shared" ca="1" si="1395"/>
        <v>5774.4025712861931</v>
      </c>
      <c r="M819" s="311">
        <f t="shared" ca="1" si="1395"/>
        <v>5896.7431428733717</v>
      </c>
      <c r="N819" s="311">
        <f t="shared" ca="1" si="1395"/>
        <v>6115.3931695446645</v>
      </c>
      <c r="O819" s="311">
        <f t="shared" ca="1" si="1395"/>
        <v>10842.087999318324</v>
      </c>
      <c r="P819" s="311">
        <f t="shared" ca="1" si="1395"/>
        <v>10954.053236783615</v>
      </c>
      <c r="Q819" s="311">
        <f t="shared" ca="1" si="1395"/>
        <v>11243.033712950166</v>
      </c>
      <c r="R819" s="311">
        <f t="shared" ca="1" si="1395"/>
        <v>11309.431549472145</v>
      </c>
      <c r="S819" s="311">
        <f t="shared" ca="1" si="1395"/>
        <v>11386.768879999994</v>
      </c>
      <c r="T819" s="311">
        <f t="shared" ca="1" si="1395"/>
        <v>11458.487850247846</v>
      </c>
      <c r="U819" s="311">
        <f t="shared" ca="1" si="1395"/>
        <v>12041.310618062227</v>
      </c>
      <c r="V819" s="311">
        <f t="shared" ca="1" si="1395"/>
        <v>7264.8497369474362</v>
      </c>
      <c r="W819" s="311">
        <f t="shared" ca="1" si="1395"/>
        <v>7306.4916681165478</v>
      </c>
      <c r="X819" s="311">
        <f t="shared" ca="1" si="1395"/>
        <v>7348.3690488186348</v>
      </c>
      <c r="Y819" s="311">
        <f t="shared" ca="1" si="1395"/>
        <v>7390.4832103197668</v>
      </c>
      <c r="Z819" s="311">
        <f t="shared" ca="1" si="1395"/>
        <v>7579.9750632546484</v>
      </c>
      <c r="AA819" s="311">
        <f t="shared" ca="1" si="1395"/>
        <v>12459.069359270625</v>
      </c>
      <c r="AB819" s="311">
        <f t="shared" ca="1" si="1395"/>
        <v>12530.080163358516</v>
      </c>
      <c r="AC819" s="311">
        <f t="shared" ca="1" si="1395"/>
        <v>12601.492472856613</v>
      </c>
      <c r="AD819" s="311">
        <f t="shared" ca="1" si="1395"/>
        <v>12673.308557935288</v>
      </c>
      <c r="AE819" s="311">
        <f t="shared" ca="1" si="1395"/>
        <v>12745.530701599922</v>
      </c>
      <c r="AF819" s="311">
        <f t="shared" ca="1" si="1395"/>
        <v>12818.161199765129</v>
      </c>
      <c r="AG819" s="311">
        <f t="shared" ca="1" si="1395"/>
        <v>12891.202361326616</v>
      </c>
      <c r="AH819" s="311">
        <f t="shared" ca="1" si="1395"/>
        <v>7780.3892185336426</v>
      </c>
      <c r="AI819" s="311">
        <f t="shared" ca="1" si="1395"/>
        <v>7824.9460848847411</v>
      </c>
      <c r="AJ819" s="311">
        <f t="shared" ca="1" si="1395"/>
        <v>7869.7548822359749</v>
      </c>
      <c r="AK819" s="311">
        <f t="shared" ca="1" si="1395"/>
        <v>7914.817035042056</v>
      </c>
      <c r="AL819" s="311">
        <f t="shared" ca="1" si="1395"/>
        <v>8117.5733176825524</v>
      </c>
      <c r="AM819" s="311">
        <f t="shared" ca="1" si="1395"/>
        <v>13338.204214419493</v>
      </c>
      <c r="AN819" s="311">
        <f t="shared" ca="1" si="1395"/>
        <v>13414.185774793534</v>
      </c>
      <c r="AO819" s="311">
        <f t="shared" ca="1" si="1395"/>
        <v>13490.596945956735</v>
      </c>
      <c r="AP819" s="311">
        <f t="shared" ca="1" si="1395"/>
        <v>13567.440156990566</v>
      </c>
      <c r="AQ819" s="311">
        <f t="shared" ref="AQ819:BV819" ca="1" si="1396">(AQ109-AQ272-AQ404-AQ497-AQ837-AQ913-AQ630-AQ600)*30%</f>
        <v>13644.717850712192</v>
      </c>
      <c r="AR819" s="311">
        <f t="shared" ca="1" si="1396"/>
        <v>13722.432483748524</v>
      </c>
      <c r="AS819" s="311">
        <f t="shared" ca="1" si="1396"/>
        <v>13800.586526619574</v>
      </c>
      <c r="AT819" s="311">
        <f t="shared" ca="1" si="1396"/>
        <v>8332.0164638312199</v>
      </c>
      <c r="AU819" s="311">
        <f t="shared" ca="1" si="1396"/>
        <v>8379.6923108266001</v>
      </c>
      <c r="AV819" s="311">
        <f t="shared" ca="1" si="1396"/>
        <v>8427.6377239924732</v>
      </c>
      <c r="AW819" s="311">
        <f t="shared" ca="1" si="1396"/>
        <v>8475.854227495036</v>
      </c>
      <c r="AX819" s="311">
        <f t="shared" ca="1" si="1396"/>
        <v>8692.8034499203168</v>
      </c>
      <c r="AY819" s="311">
        <f t="shared" ca="1" si="1396"/>
        <v>14278.878509428936</v>
      </c>
      <c r="AZ819" s="311">
        <f t="shared" ca="1" si="1396"/>
        <v>14360.178779028985</v>
      </c>
      <c r="BA819" s="311">
        <f t="shared" ca="1" si="1396"/>
        <v>14441.938732173583</v>
      </c>
      <c r="BB819" s="311">
        <f t="shared" ca="1" si="1396"/>
        <v>14524.16096798004</v>
      </c>
      <c r="BC819" s="311">
        <f t="shared" ca="1" si="1396"/>
        <v>14606.848100261719</v>
      </c>
      <c r="BD819" s="311">
        <f t="shared" ca="1" si="1396"/>
        <v>14690.002757611315</v>
      </c>
      <c r="BE819" s="311">
        <f t="shared" ca="1" si="1396"/>
        <v>14773.627583482961</v>
      </c>
      <c r="BF819" s="311">
        <f t="shared" ca="1" si="1396"/>
        <v>8922.2576162992973</v>
      </c>
      <c r="BG819" s="311">
        <f t="shared" ca="1" si="1396"/>
        <v>8973.2707725844848</v>
      </c>
      <c r="BH819" s="311">
        <f t="shared" ca="1" si="1396"/>
        <v>9024.5723646717433</v>
      </c>
      <c r="BI819" s="311">
        <f t="shared" ca="1" si="1396"/>
        <v>9076.1640234197312</v>
      </c>
      <c r="BJ819" s="311">
        <f t="shared" ca="1" si="1396"/>
        <v>9308.2996914147443</v>
      </c>
      <c r="BK819" s="311">
        <f t="shared" ca="1" si="1396"/>
        <v>15285.40000508887</v>
      </c>
      <c r="BL819" s="311">
        <f t="shared" ca="1" si="1396"/>
        <v>15372.391293561026</v>
      </c>
      <c r="BM819" s="311">
        <f t="shared" ca="1" si="1396"/>
        <v>15459.874443425764</v>
      </c>
      <c r="BN819" s="311">
        <f t="shared" ca="1" si="1396"/>
        <v>15547.852235738766</v>
      </c>
      <c r="BO819" s="311">
        <f t="shared" ca="1" si="1396"/>
        <v>15636.32746728016</v>
      </c>
      <c r="BP819" s="311">
        <f t="shared" ca="1" si="1396"/>
        <v>15725.302950643983</v>
      </c>
      <c r="BQ819" s="311">
        <f t="shared" ca="1" si="1396"/>
        <v>15814.781514326432</v>
      </c>
      <c r="BR819" s="311">
        <f t="shared" ca="1" si="1396"/>
        <v>9553.8156494404757</v>
      </c>
      <c r="BS819" s="311">
        <f t="shared" ca="1" si="1396"/>
        <v>9608.3997266653932</v>
      </c>
      <c r="BT819" s="311">
        <f t="shared" ca="1" si="1396"/>
        <v>9663.2924301990097</v>
      </c>
      <c r="BU819" s="311">
        <f t="shared" ca="1" si="1396"/>
        <v>9718.4955050588778</v>
      </c>
      <c r="BV819" s="311">
        <f t="shared" ca="1" si="1396"/>
        <v>9966.8806698140288</v>
      </c>
      <c r="BW819" s="311">
        <f t="shared" ref="BW819:DB819" ca="1" si="1397">(BW109-BW272-BW404-BW497-BW837-BW913-BW630-BW600)*30%</f>
        <v>16362.37800544524</v>
      </c>
      <c r="BX819" s="311">
        <f t="shared" ca="1" si="1397"/>
        <v>16455.458684110235</v>
      </c>
      <c r="BY819" s="311">
        <f t="shared" ca="1" si="1397"/>
        <v>16549.065654465794</v>
      </c>
      <c r="BZ819" s="311">
        <f t="shared" ca="1" si="1397"/>
        <v>16643.201892240377</v>
      </c>
      <c r="CA819" s="311">
        <f t="shared" ca="1" si="1397"/>
        <v>16737.870389989555</v>
      </c>
      <c r="CB819" s="311">
        <f t="shared" ca="1" si="1397"/>
        <v>16833.074157189072</v>
      </c>
      <c r="CC819" s="311">
        <f t="shared" ca="1" si="1397"/>
        <v>16928.816220329551</v>
      </c>
      <c r="CD819" s="311">
        <f t="shared" ca="1" si="1397"/>
        <v>10229.582744901347</v>
      </c>
      <c r="CE819" s="311">
        <f t="shared" ca="1" si="1397"/>
        <v>10287.987707531996</v>
      </c>
      <c r="CF819" s="311">
        <f t="shared" ca="1" si="1397"/>
        <v>10346.722900312952</v>
      </c>
      <c r="CG819" s="311">
        <f t="shared" ca="1" si="1397"/>
        <v>10405.790190413261</v>
      </c>
      <c r="CH819" s="311">
        <f t="shared" ca="1" si="1397"/>
        <v>10671.562316700803</v>
      </c>
      <c r="CI819" s="311">
        <f t="shared" ca="1" si="1397"/>
        <v>17514.744465826396</v>
      </c>
      <c r="CJ819" s="311">
        <f t="shared" ca="1" si="1397"/>
        <v>17614.340791998202</v>
      </c>
      <c r="CK819" s="311">
        <f t="shared" ca="1" si="1397"/>
        <v>17714.500250277732</v>
      </c>
      <c r="CL819" s="311">
        <f t="shared" ca="1" si="1397"/>
        <v>17815.226024697222</v>
      </c>
      <c r="CM819" s="311">
        <f t="shared" ca="1" si="1397"/>
        <v>17916.521317289113</v>
      </c>
      <c r="CN819" s="311">
        <f t="shared" ca="1" si="1397"/>
        <v>18018.389348192337</v>
      </c>
      <c r="CO819" s="311">
        <f t="shared" ca="1" si="1397"/>
        <v>18120.833355752649</v>
      </c>
      <c r="CP819" s="311">
        <f t="shared" ca="1" si="1397"/>
        <v>10952.653537043978</v>
      </c>
      <c r="CQ819" s="311">
        <f t="shared" ca="1" si="1397"/>
        <v>11015.146847059506</v>
      </c>
      <c r="CR819" s="311">
        <f t="shared" ca="1" si="1397"/>
        <v>11077.993503334907</v>
      </c>
      <c r="CS819" s="311">
        <f t="shared" ca="1" si="1397"/>
        <v>11141.19550374223</v>
      </c>
      <c r="CT819" s="311">
        <f t="shared" ca="1" si="1397"/>
        <v>11425.571678870119</v>
      </c>
      <c r="CU819" s="311">
        <f t="shared" ca="1" si="1397"/>
        <v>18747.77657843407</v>
      </c>
      <c r="CV819" s="311">
        <f t="shared" ca="1" si="1397"/>
        <v>18854.344647438305</v>
      </c>
      <c r="CW819" s="311">
        <f t="shared" ca="1" si="1397"/>
        <v>18961.515267797688</v>
      </c>
      <c r="CX819" s="311">
        <f t="shared" ca="1" si="1397"/>
        <v>19069.291846425866</v>
      </c>
      <c r="CY819" s="311">
        <f t="shared" ca="1" si="1397"/>
        <v>19177.677809499379</v>
      </c>
      <c r="CZ819" s="311">
        <f t="shared" ca="1" si="1397"/>
        <v>19286.676602566306</v>
      </c>
      <c r="DA819" s="311">
        <f t="shared" ca="1" si="1397"/>
        <v>19396.291690654896</v>
      </c>
      <c r="DB819" s="311">
        <f t="shared" ca="1" si="1397"/>
        <v>11726.339284637743</v>
      </c>
      <c r="DC819" s="311">
        <f t="shared" ref="DC819:DV819" ca="1" si="1398">(DC109-DC272-DC404-DC497-DC837-DC913-DC630-DC600)*30%</f>
        <v>11793.207126352967</v>
      </c>
      <c r="DD819" s="311">
        <f t="shared" ca="1" si="1398"/>
        <v>11860.453048568559</v>
      </c>
      <c r="DE819" s="311">
        <f t="shared" ca="1" si="1398"/>
        <v>11928.079189004435</v>
      </c>
      <c r="DF819" s="311">
        <f t="shared" ca="1" si="1398"/>
        <v>12232.361696390797</v>
      </c>
      <c r="DG819" s="311">
        <f t="shared" ca="1" si="1398"/>
        <v>20067.120938923803</v>
      </c>
      <c r="DH819" s="311">
        <f t="shared" ca="1" si="1398"/>
        <v>20181.14877275833</v>
      </c>
      <c r="DI819" s="311">
        <f t="shared" ca="1" si="1398"/>
        <v>20295.821336543544</v>
      </c>
      <c r="DJ819" s="311">
        <f t="shared" ca="1" si="1398"/>
        <v>20411.142275675909</v>
      </c>
      <c r="DK819" s="311">
        <f t="shared" ca="1" si="1398"/>
        <v>20527.115256164772</v>
      </c>
      <c r="DL819" s="311">
        <f t="shared" ca="1" si="1398"/>
        <v>20643.743964744983</v>
      </c>
      <c r="DM819" s="311">
        <f t="shared" ca="1" si="1398"/>
        <v>20761.032109001233</v>
      </c>
      <c r="DN819" s="311">
        <f t="shared" ca="1" si="1398"/>
        <v>12554.18303456194</v>
      </c>
      <c r="DO819" s="311">
        <f t="shared" ca="1" si="1398"/>
        <v>12625.731625198194</v>
      </c>
      <c r="DP819" s="311">
        <f t="shared" ca="1" si="1398"/>
        <v>12697.684761968158</v>
      </c>
      <c r="DQ819" s="311">
        <f t="shared" ca="1" si="1398"/>
        <v>12770.044732234042</v>
      </c>
      <c r="DR819" s="311">
        <f t="shared" ca="1" si="1398"/>
        <v>13095.627015138612</v>
      </c>
      <c r="DS819" s="311">
        <f t="shared" ca="1" si="1398"/>
        <v>21478.819404649479</v>
      </c>
      <c r="DT819" s="311">
        <f t="shared" ca="1" si="1398"/>
        <v>21600.829186851439</v>
      </c>
      <c r="DU819" s="311">
        <f t="shared" ca="1" si="1398"/>
        <v>21723.528830101612</v>
      </c>
      <c r="DV819" s="311">
        <f t="shared" ca="1" si="1398"/>
        <v>21846.92223497323</v>
      </c>
      <c r="DW819" s="186"/>
      <c r="DX819" s="162">
        <f ca="1">SUM(G819:DW819)</f>
        <v>1547453.620869315</v>
      </c>
    </row>
    <row r="820" spans="1:128" x14ac:dyDescent="0.2">
      <c r="C820" s="178"/>
      <c r="F820" s="6" t="s">
        <v>2961</v>
      </c>
      <c r="G820" s="161"/>
      <c r="H820" s="161"/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  <c r="AA820" s="161"/>
      <c r="AB820" s="161"/>
      <c r="AC820" s="161"/>
      <c r="AD820" s="161"/>
      <c r="AE820" s="161"/>
      <c r="AF820" s="161"/>
      <c r="AG820" s="161"/>
      <c r="AH820" s="161"/>
      <c r="AI820" s="161"/>
      <c r="AJ820" s="161"/>
      <c r="AK820" s="161"/>
      <c r="AL820" s="161"/>
      <c r="AM820" s="161"/>
      <c r="AN820" s="161"/>
      <c r="AO820" s="161"/>
      <c r="AP820" s="161"/>
      <c r="AQ820" s="161"/>
      <c r="AR820" s="161"/>
      <c r="AS820" s="161"/>
      <c r="AT820" s="161"/>
      <c r="AU820" s="161"/>
      <c r="AV820" s="161"/>
      <c r="AW820" s="161"/>
      <c r="AX820" s="161"/>
      <c r="AY820" s="161"/>
      <c r="AZ820" s="161"/>
      <c r="BA820" s="161"/>
      <c r="BB820" s="161"/>
      <c r="BC820" s="161"/>
      <c r="BD820" s="161"/>
      <c r="BE820" s="161"/>
      <c r="BF820" s="161"/>
      <c r="BG820" s="161"/>
      <c r="BH820" s="161"/>
      <c r="BI820" s="161"/>
      <c r="BJ820" s="161"/>
      <c r="BK820" s="161"/>
      <c r="BL820" s="161"/>
      <c r="BM820" s="161"/>
      <c r="BN820" s="161"/>
      <c r="BO820" s="161"/>
      <c r="BP820" s="161"/>
      <c r="BQ820" s="161"/>
      <c r="BR820" s="161"/>
      <c r="BS820" s="161"/>
      <c r="BT820" s="161"/>
      <c r="BU820" s="161"/>
      <c r="BV820" s="161"/>
      <c r="BW820" s="161"/>
      <c r="BX820" s="161"/>
      <c r="BY820" s="161"/>
      <c r="BZ820" s="161"/>
      <c r="CA820" s="161"/>
      <c r="CB820" s="161"/>
      <c r="CC820" s="161"/>
      <c r="CD820" s="161"/>
      <c r="CE820" s="161"/>
      <c r="CF820" s="161"/>
      <c r="CG820" s="161"/>
      <c r="CH820" s="161"/>
      <c r="CI820" s="161"/>
      <c r="CJ820" s="161"/>
      <c r="CK820" s="161"/>
      <c r="CL820" s="161"/>
      <c r="CM820" s="161"/>
      <c r="CN820" s="161"/>
      <c r="CO820" s="161"/>
      <c r="CP820" s="161"/>
      <c r="CQ820" s="161"/>
      <c r="CR820" s="161"/>
      <c r="CS820" s="161"/>
      <c r="CT820" s="161"/>
      <c r="CU820" s="161"/>
      <c r="CV820" s="161"/>
      <c r="CW820" s="161"/>
      <c r="CX820" s="161"/>
      <c r="CY820" s="161"/>
      <c r="CZ820" s="161"/>
      <c r="DA820" s="161"/>
      <c r="DB820" s="161"/>
      <c r="DC820" s="161"/>
      <c r="DD820" s="161"/>
      <c r="DE820" s="161"/>
      <c r="DF820" s="161"/>
      <c r="DG820" s="161"/>
      <c r="DH820" s="161"/>
      <c r="DI820" s="161"/>
      <c r="DJ820" s="161"/>
      <c r="DK820" s="161"/>
      <c r="DL820" s="161"/>
      <c r="DM820" s="161"/>
      <c r="DN820" s="161"/>
      <c r="DO820" s="161"/>
      <c r="DP820" s="161"/>
      <c r="DQ820" s="161"/>
      <c r="DR820" s="161"/>
      <c r="DS820" s="161"/>
      <c r="DT820" s="161"/>
      <c r="DU820" s="161"/>
      <c r="DV820" s="161"/>
      <c r="DX820" s="162"/>
    </row>
    <row r="821" spans="1:128" s="179" customFormat="1" x14ac:dyDescent="0.2">
      <c r="A821" s="155" t="str">
        <f ca="1">Language!A$1153</f>
        <v>Остаток денег на счете</v>
      </c>
      <c r="B821" s="155"/>
      <c r="C821" s="209" t="str">
        <f ca="1">CurName1</f>
        <v>тыс. руб.</v>
      </c>
      <c r="D821" s="170"/>
      <c r="E821" s="170"/>
      <c r="F821" s="244" t="s">
        <v>694</v>
      </c>
      <c r="G821" s="162">
        <f ca="1">OFFSET(Отчеты!$F$66,0,G$2) * Параметры!G$70</f>
        <v>3736.5648635009711</v>
      </c>
      <c r="H821" s="162">
        <f ca="1">OFFSET(Отчеты!$F$66,0,H$2) * Параметры!H$70</f>
        <v>7066.4803856684903</v>
      </c>
      <c r="I821" s="162">
        <f ca="1">OFFSET(Отчеты!$F$66,0,I$2) * Параметры!I$70</f>
        <v>7423.7436780536173</v>
      </c>
      <c r="J821" s="162">
        <f ca="1">OFFSET(Отчеты!$F$66,0,J$2) * Параметры!J$70</f>
        <v>9119.2064199407596</v>
      </c>
      <c r="K821" s="162">
        <f ca="1">OFFSET(Отчеты!$F$66,0,K$2) * Параметры!K$70</f>
        <v>10739.250189036664</v>
      </c>
      <c r="L821" s="162">
        <f ca="1">OFFSET(Отчеты!$F$66,0,L$2) * Параметры!L$70</f>
        <v>12351.511218604299</v>
      </c>
      <c r="M821" s="162">
        <f ca="1">OFFSET(Отчеты!$F$66,0,M$2) * Параметры!M$70</f>
        <v>13898.19093031197</v>
      </c>
      <c r="N821" s="162">
        <f ca="1">OFFSET(Отчеты!$F$66,0,N$2) * Параметры!N$70</f>
        <v>15678.737508039298</v>
      </c>
      <c r="O821" s="162">
        <f ca="1">OFFSET(Отчеты!$F$66,0,O$2) * Параметры!O$70</f>
        <v>18821.614811308253</v>
      </c>
      <c r="P821" s="162">
        <f ca="1">OFFSET(Отчеты!$F$66,0,P$2) * Параметры!P$70</f>
        <v>21491.566964727695</v>
      </c>
      <c r="Q821" s="162">
        <f ca="1">OFFSET(Отчеты!$F$66,0,Q$2) * Параметры!Q$70</f>
        <v>24268.597266511635</v>
      </c>
      <c r="R821" s="162">
        <f ca="1">OFFSET(Отчеты!$F$66,0,R$2) * Параметры!R$70</f>
        <v>26098.843946752029</v>
      </c>
      <c r="S821" s="162">
        <f ca="1">OFFSET(Отчеты!$F$66,0,S$2) * Параметры!S$70</f>
        <v>27770.843449478918</v>
      </c>
      <c r="T821" s="162">
        <f ca="1">OFFSET(Отчеты!$F$66,0,T$2) * Параметры!T$70</f>
        <v>29254.053729572515</v>
      </c>
      <c r="U821" s="162">
        <f ca="1">OFFSET(Отчеты!$F$66,0,U$2) * Параметры!U$70</f>
        <v>39002.980969318502</v>
      </c>
      <c r="V821" s="162">
        <f ca="1">OFFSET(Отчеты!$F$66,0,V$2) * Параметры!V$70</f>
        <v>48418.656764978616</v>
      </c>
      <c r="W821" s="162">
        <f ca="1">OFFSET(Отчеты!$F$66,0,W$2) * Параметры!W$70</f>
        <v>65961.716261425347</v>
      </c>
      <c r="X821" s="162">
        <f ca="1">OFFSET(Отчеты!$F$66,0,X$2) * Параметры!X$70</f>
        <v>83602.93017348407</v>
      </c>
      <c r="Y821" s="162">
        <f ca="1">OFFSET(Отчеты!$F$66,0,Y$2) * Параметры!Y$70</f>
        <v>101342.85348049061</v>
      </c>
      <c r="Z821" s="162">
        <f ca="1">OFFSET(Отчеты!$F$66,0,Z$2) * Параметры!Z$70</f>
        <v>119770.60258708333</v>
      </c>
      <c r="AA821" s="162">
        <f ca="1">OFFSET(Отчеты!$F$66,0,AA$2) * Параметры!AA$70</f>
        <v>157398.95805497581</v>
      </c>
      <c r="AB821" s="162">
        <f ca="1">OFFSET(Отчеты!$F$66,0,AB$2) * Параметры!AB$70</f>
        <v>187179.58212132426</v>
      </c>
      <c r="AC821" s="162">
        <f ca="1">OFFSET(Отчеты!$F$66,0,AC$2) * Параметры!AC$70</f>
        <v>217127.55357255079</v>
      </c>
      <c r="AD821" s="162">
        <f ca="1">OFFSET(Отчеты!$F$66,0,AD$2) * Параметры!AD$70</f>
        <v>247243.81861509883</v>
      </c>
      <c r="AE821" s="162">
        <f ca="1">OFFSET(Отчеты!$F$66,0,AE$2) * Параметры!AE$70</f>
        <v>277529.32880540262</v>
      </c>
      <c r="AF821" s="162">
        <f ca="1">OFFSET(Отчеты!$F$66,0,AF$2) * Параметры!AF$70</f>
        <v>307985.04108013271</v>
      </c>
      <c r="AG821" s="162">
        <f ca="1">OFFSET(Отчеты!$F$66,0,AG$2) * Параметры!AG$70</f>
        <v>338611.91778661998</v>
      </c>
      <c r="AH821" s="162">
        <f ca="1">OFFSET(Отчеты!$F$66,0,AH$2) * Параметры!AH$70</f>
        <v>348673.85755464318</v>
      </c>
      <c r="AI821" s="162">
        <f ca="1">OFFSET(Отчеты!$F$66,0,AI$2) * Параметры!AI$70</f>
        <v>367432.09788250749</v>
      </c>
      <c r="AJ821" s="162">
        <f ca="1">OFFSET(Отчеты!$F$66,0,AJ$2) * Параметры!AJ$70</f>
        <v>386295.36343507713</v>
      </c>
      <c r="AK821" s="162">
        <f ca="1">OFFSET(Отчеты!$F$66,0,AK$2) * Параметры!AK$70</f>
        <v>405264.24804024101</v>
      </c>
      <c r="AL821" s="162">
        <f ca="1">OFFSET(Отчеты!$F$66,0,AL$2) * Параметры!AL$70</f>
        <v>424969.10625096149</v>
      </c>
      <c r="AM821" s="162">
        <f ca="1">OFFSET(Отчеты!$F$66,0,AM$2) * Параметры!AM$70</f>
        <v>465218.61326827342</v>
      </c>
      <c r="AN821" s="162">
        <f ca="1">OFFSET(Отчеты!$F$66,0,AN$2) * Параметры!AN$70</f>
        <v>497071.04768593272</v>
      </c>
      <c r="AO821" s="162">
        <f ca="1">OFFSET(Отчеты!$F$66,0,AO$2) * Параметры!AO$70</f>
        <v>529102.54380541143</v>
      </c>
      <c r="AP821" s="162">
        <f ca="1">OFFSET(Отчеты!$F$66,0,AP$2) * Параметры!AP$70</f>
        <v>561314.11406760535</v>
      </c>
      <c r="AQ821" s="162">
        <f ca="1">OFFSET(Отчеты!$F$66,0,AQ$2) * Параметры!AQ$70</f>
        <v>593706.77663789608</v>
      </c>
      <c r="AR821" s="162">
        <f ca="1">OFFSET(Отчеты!$F$66,0,AR$2) * Параметры!AR$70</f>
        <v>626281.55543852504</v>
      </c>
      <c r="AS821" s="162">
        <f ca="1">OFFSET(Отчеты!$F$66,0,AS$2) * Параметры!AS$70</f>
        <v>659039.48018113244</v>
      </c>
      <c r="AT821" s="162">
        <f ca="1">OFFSET(Отчеты!$F$66,0,AT$2) * Параметры!AT$70</f>
        <v>669792.92239958397</v>
      </c>
      <c r="AU821" s="162">
        <f ca="1">OFFSET(Отчеты!$F$66,0,AU$2) * Параметры!AU$70</f>
        <v>689851.40621706622</v>
      </c>
      <c r="AV821" s="162">
        <f ca="1">OFFSET(Отчеты!$F$66,0,AV$2) * Параметры!AV$70</f>
        <v>710022.26702498214</v>
      </c>
      <c r="AW821" s="162">
        <f ca="1">OFFSET(Отчеты!$F$66,0,AW$2) * Параметры!AW$70</f>
        <v>730306.14021917398</v>
      </c>
      <c r="AX821" s="162">
        <f ca="1">OFFSET(Отчеты!$F$66,0,AX$2) * Параметры!AX$70</f>
        <v>751377.50517131179</v>
      </c>
      <c r="AY821" s="162">
        <f ca="1">OFFSET(Отчеты!$F$66,0,AY$2) * Параметры!AY$70</f>
        <v>794431.64434650214</v>
      </c>
      <c r="AZ821" s="162">
        <f ca="1">OFFSET(Отчеты!$F$66,0,AZ$2) * Параметры!AZ$70</f>
        <v>828500.91584006476</v>
      </c>
      <c r="BA821" s="162">
        <f ca="1">OFFSET(Отчеты!$F$66,0,BA$2) * Параметры!BA$70</f>
        <v>862761.78335457342</v>
      </c>
      <c r="BB821" s="162">
        <f ca="1">OFFSET(Отчеты!$F$66,0,BB$2) * Параметры!BB$70</f>
        <v>897215.33020178706</v>
      </c>
      <c r="BC821" s="162">
        <f ca="1">OFFSET(Отчеты!$F$66,0,BC$2) * Параметры!BC$70</f>
        <v>931862.64581866574</v>
      </c>
      <c r="BD821" s="162">
        <f ca="1">OFFSET(Отчеты!$F$66,0,BD$2) * Параметры!BD$70</f>
        <v>966704.82580200396</v>
      </c>
      <c r="BE821" s="162">
        <f ca="1">OFFSET(Отчеты!$F$66,0,BE$2) * Параметры!BE$70</f>
        <v>1001742.9719432618</v>
      </c>
      <c r="BF821" s="162">
        <f ca="1">OFFSET(Отчеты!$F$66,0,BF$2) * Параметры!BF$70</f>
        <v>1013236.3217836719</v>
      </c>
      <c r="BG821" s="162">
        <f ca="1">OFFSET(Отчеты!$F$66,0,BG$2) * Параметры!BG$70</f>
        <v>1034686.0661350442</v>
      </c>
      <c r="BH821" s="162">
        <f ca="1">OFFSET(Отчеты!$F$66,0,BH$2) * Параметры!BH$70</f>
        <v>1056256.0538661813</v>
      </c>
      <c r="BI821" s="162">
        <f ca="1">OFFSET(Отчеты!$F$66,0,BI$2) * Параметры!BI$70</f>
        <v>1077946.9648506325</v>
      </c>
      <c r="BJ821" s="162">
        <f ca="1">OFFSET(Отчеты!$F$66,0,BJ$2) * Параметры!BJ$70</f>
        <v>1100480.4920160866</v>
      </c>
      <c r="BK821" s="162">
        <f ca="1">OFFSET(Отчеты!$F$66,0,BK$2) * Параметры!BK$70</f>
        <v>1146535.587600207</v>
      </c>
      <c r="BL821" s="162">
        <f ca="1">OFFSET(Отчеты!$F$66,0,BL$2) * Параметры!BL$70</f>
        <v>1182976.8747649852</v>
      </c>
      <c r="BM821" s="162">
        <f ca="1">OFFSET(Отчеты!$F$66,0,BM$2) * Параметры!BM$70</f>
        <v>1219623.169672176</v>
      </c>
      <c r="BN821" s="162">
        <f ca="1">OFFSET(Отчеты!$F$66,0,BN$2) * Параметры!BN$70</f>
        <v>1256475.6314653612</v>
      </c>
      <c r="BO821" s="162">
        <f ca="1">OFFSET(Отчеты!$F$66,0,BO$2) * Параметры!BO$70</f>
        <v>1293535.4258420882</v>
      </c>
      <c r="BP821" s="162">
        <f ca="1">OFFSET(Отчеты!$F$66,0,BP$2) * Параметры!BP$70</f>
        <v>1330803.725090927</v>
      </c>
      <c r="BQ821" s="162">
        <f ca="1">OFFSET(Отчеты!$F$66,0,BQ$2) * Параметры!BQ$70</f>
        <v>1368281.7081287394</v>
      </c>
      <c r="BR821" s="162">
        <f ca="1">OFFSET(Отчеты!$F$66,0,BR$2) * Параметры!BR$70</f>
        <v>1380566.7591246434</v>
      </c>
      <c r="BS821" s="162">
        <f ca="1">OFFSET(Отчеты!$F$66,0,BS$2) * Параметры!BS$70</f>
        <v>1403505.1522472794</v>
      </c>
      <c r="BT821" s="162">
        <f ca="1">OFFSET(Отчеты!$F$66,0,BT$2) * Параметры!BT$70</f>
        <v>1426572.2057862622</v>
      </c>
      <c r="BU821" s="162">
        <f ca="1">OFFSET(Отчеты!$F$66,0,BU$2) * Параметры!BU$70</f>
        <v>1449768.647206293</v>
      </c>
      <c r="BV821" s="162">
        <f ca="1">OFFSET(Отчеты!$F$66,0,BV$2) * Параметры!BV$70</f>
        <v>1473866.6879399947</v>
      </c>
      <c r="BW821" s="162">
        <f ca="1">OFFSET(Отчеты!$F$66,0,BW$2) * Параметры!BW$70</f>
        <v>1523132.8068816713</v>
      </c>
      <c r="BX821" s="162">
        <f ca="1">OFFSET(Отчеты!$F$66,0,BX$2) * Параметры!BX$70</f>
        <v>1562112.1508146513</v>
      </c>
      <c r="BY821" s="162">
        <f ca="1">OFFSET(Отчеты!$F$66,0,BY$2) * Параметры!BY$70</f>
        <v>1601310.8530320115</v>
      </c>
      <c r="BZ821" s="162">
        <f ca="1">OFFSET(Отчеты!$F$66,0,BZ$2) * Параметры!BZ$70</f>
        <v>1640730.1538173873</v>
      </c>
      <c r="CA821" s="162">
        <f ca="1">OFFSET(Отчеты!$F$66,0,CA$2) * Параметры!CA$70</f>
        <v>1680371.3004671517</v>
      </c>
      <c r="CB821" s="162">
        <f ca="1">OFFSET(Отчеты!$F$66,0,CB$2) * Параметры!CB$70</f>
        <v>1720235.5473300754</v>
      </c>
      <c r="CC821" s="162">
        <f ca="1">OFFSET(Отчеты!$F$66,0,CC$2) * Параметры!CC$70</f>
        <v>1760324.1558472014</v>
      </c>
      <c r="CD821" s="162">
        <f ca="1">OFFSET(Отчеты!$F$66,0,CD$2) * Параметры!CD$70</f>
        <v>1773456.3270794861</v>
      </c>
      <c r="CE821" s="162">
        <f ca="1">OFFSET(Отчеты!$F$66,0,CE$2) * Параметры!CE$70</f>
        <v>1797987.5743873732</v>
      </c>
      <c r="CF821" s="162">
        <f ca="1">OFFSET(Отчеты!$F$66,0,CF$2) * Параметры!CF$70</f>
        <v>1822656.4883407515</v>
      </c>
      <c r="CG821" s="162">
        <f ca="1">OFFSET(Отчеты!$F$66,0,CG$2) * Параметры!CG$70</f>
        <v>1847463.8473268505</v>
      </c>
      <c r="CH821" s="162">
        <f ca="1">OFFSET(Отчеты!$F$66,0,CH$2) * Параметры!CH$70</f>
        <v>1873235.9175785789</v>
      </c>
      <c r="CI821" s="162">
        <f ca="1">OFFSET(Отчеты!$F$66,0,CI$2) * Параметры!CI$70</f>
        <v>1925937.8315128386</v>
      </c>
      <c r="CJ821" s="162">
        <f ca="1">OFFSET(Отчеты!$F$66,0,CJ$2) * Параметры!CJ$70</f>
        <v>1967632.8961877937</v>
      </c>
      <c r="CK821" s="162">
        <f ca="1">OFFSET(Отчеты!$F$66,0,CK$2) * Параметры!CK$70</f>
        <v>2009562.6742270375</v>
      </c>
      <c r="CL821" s="162">
        <f ca="1">OFFSET(Отчеты!$F$66,0,CL$2) * Параметры!CL$70</f>
        <v>2051728.4927340539</v>
      </c>
      <c r="CM821" s="162">
        <f ca="1">OFFSET(Отчеты!$F$66,0,CM$2) * Параметры!CM$70</f>
        <v>2094131.6863159684</v>
      </c>
      <c r="CN821" s="162">
        <f ca="1">OFFSET(Отчеты!$F$66,0,CN$2) * Параметры!CN$70</f>
        <v>2136773.5971259642</v>
      </c>
      <c r="CO821" s="162">
        <f ca="1">OFFSET(Отчеты!$F$66,0,CO$2) * Параметры!CO$70</f>
        <v>2179655.5749059557</v>
      </c>
      <c r="CP821" s="162">
        <f ca="1">OFFSET(Отчеты!$F$66,0,CP$2) * Параметры!CP$70</f>
        <v>2193694.1647911677</v>
      </c>
      <c r="CQ821" s="162">
        <f ca="1">OFFSET(Отчеты!$F$66,0,CQ$2) * Параметры!CQ$70</f>
        <v>2219929.7660772717</v>
      </c>
      <c r="CR821" s="162">
        <f ca="1">OFFSET(Отчеты!$F$66,0,CR$2) * Параметры!CR$70</f>
        <v>2246312.670674054</v>
      </c>
      <c r="CS821" s="162">
        <f ca="1">OFFSET(Отчеты!$F$66,0,CS$2) * Параметры!CS$70</f>
        <v>2272843.7114558467</v>
      </c>
      <c r="CT821" s="162">
        <f ca="1">OFFSET(Отчеты!$F$66,0,CT$2) * Параметры!CT$70</f>
        <v>2300406.9932918628</v>
      </c>
      <c r="CU821" s="162">
        <f ca="1">OFFSET(Отчеты!$F$66,0,CU$2) * Параметры!CU$70</f>
        <v>2356785.2078681882</v>
      </c>
      <c r="CV821" s="162">
        <f ca="1">OFFSET(Отчеты!$F$66,0,CV$2) * Параметры!CV$70</f>
        <v>2401386.093737056</v>
      </c>
      <c r="CW821" s="162">
        <f ca="1">OFFSET(Отчеты!$F$66,0,CW$2) * Параметры!CW$70</f>
        <v>2446238.122905714</v>
      </c>
      <c r="CX821" s="162">
        <f ca="1">OFFSET(Отчеты!$F$66,0,CX$2) * Параметры!CX$70</f>
        <v>2491342.7153748902</v>
      </c>
      <c r="CY821" s="162">
        <f ca="1">OFFSET(Отчеты!$F$66,0,CY$2) * Параметры!CY$70</f>
        <v>2536701.2991742049</v>
      </c>
      <c r="CZ821" s="162">
        <f ca="1">OFFSET(Отчеты!$F$66,0,CZ$2) * Параметры!CZ$70</f>
        <v>2582315.3104075668</v>
      </c>
      <c r="DA821" s="162">
        <f ca="1">OFFSET(Отчеты!$F$66,0,DA$2) * Параметры!DA$70</f>
        <v>2628186.1932988265</v>
      </c>
      <c r="DB821" s="162">
        <f ca="1">OFFSET(Отчеты!$F$66,0,DB$2) * Параметры!DB$70</f>
        <v>2643194.6511426675</v>
      </c>
      <c r="DC821" s="162">
        <f ca="1">OFFSET(Отчеты!$F$66,0,DC$2) * Параметры!DC$70</f>
        <v>2671253.9111854685</v>
      </c>
      <c r="DD821" s="162">
        <f ca="1">OFFSET(Отчеты!$F$66,0,DD$2) * Параметры!DD$70</f>
        <v>2699470.7857706896</v>
      </c>
      <c r="DE821" s="162">
        <f ca="1">OFFSET(Отчеты!$F$66,0,DE$2) * Параметры!DE$70</f>
        <v>2727846.166073875</v>
      </c>
      <c r="DF821" s="162">
        <f ca="1">OFFSET(Отчеты!$F$66,0,DF$2) * Параметры!DF$70</f>
        <v>2757326.0443050801</v>
      </c>
      <c r="DG821" s="162">
        <f ca="1">OFFSET(Отчеты!$F$66,0,DG$2) * Параметры!DG$70</f>
        <v>2817637.9005684149</v>
      </c>
      <c r="DH821" s="162">
        <f ca="1">OFFSET(Отчеты!$F$66,0,DH$2) * Параметры!DH$70</f>
        <v>2865348.0151147684</v>
      </c>
      <c r="DI821" s="162">
        <f ca="1">OFFSET(Отчеты!$F$66,0,DI$2) * Параметры!DI$70</f>
        <v>2913326.8529918967</v>
      </c>
      <c r="DJ821" s="162">
        <f ca="1">OFFSET(Отчеты!$F$66,0,DJ$2) * Параметры!DJ$70</f>
        <v>2961575.9336005813</v>
      </c>
      <c r="DK821" s="162">
        <f ca="1">OFFSET(Отчеты!$F$66,0,DK$2) * Параметры!DK$70</f>
        <v>3010096.7849325147</v>
      </c>
      <c r="DL821" s="162">
        <f ca="1">OFFSET(Отчеты!$F$66,0,DL$2) * Параметры!DL$70</f>
        <v>3058890.9436188811</v>
      </c>
      <c r="DM821" s="162">
        <f ca="1">OFFSET(Отчеты!$F$66,0,DM$2) * Параметры!DM$70</f>
        <v>3107959.954979192</v>
      </c>
      <c r="DN821" s="162">
        <f ca="1">OFFSET(Отчеты!$F$66,0,DN$2) * Параметры!DN$70</f>
        <v>3124006.1715387711</v>
      </c>
      <c r="DO821" s="162">
        <f ca="1">OFFSET(Отчеты!$F$66,0,DO$2) * Параметры!DO$70</f>
        <v>3154016.7464512326</v>
      </c>
      <c r="DP821" s="162">
        <f ca="1">OFFSET(Отчеты!$F$66,0,DP$2) * Параметры!DP$70</f>
        <v>3184195.9689240879</v>
      </c>
      <c r="DQ821" s="162">
        <f ca="1">OFFSET(Отчеты!$F$66,0,DQ$2) * Параметры!DQ$70</f>
        <v>3214544.7925151633</v>
      </c>
      <c r="DR821" s="162">
        <f ca="1">OFFSET(Отчеты!$F$66,0,DR$2) * Параметры!DR$70</f>
        <v>3246075.4288892164</v>
      </c>
      <c r="DS821" s="162">
        <f ca="1">OFFSET(Отчеты!$F$66,0,DS$2) * Параметры!DS$70</f>
        <v>3310596.2817576518</v>
      </c>
      <c r="DT821" s="162">
        <f ca="1">OFFSET(Отчеты!$F$66,0,DT$2) * Параметры!DT$70</f>
        <v>3361633.2709889198</v>
      </c>
      <c r="DU821" s="162">
        <f ca="1">OFFSET(Отчеты!$F$66,0,DU$2) * Параметры!DU$70</f>
        <v>3412957.7941841139</v>
      </c>
      <c r="DV821" s="162">
        <f ca="1">OFFSET(Отчеты!$F$66,0,DV$2) * Параметры!DV$70</f>
        <v>3464571.4771020734</v>
      </c>
      <c r="DW821" s="155"/>
      <c r="DX821" s="167"/>
    </row>
    <row r="822" spans="1:128" x14ac:dyDescent="0.2">
      <c r="A822" s="180"/>
      <c r="B822" s="180"/>
      <c r="C822" s="180"/>
      <c r="D822" s="181"/>
      <c r="E822" s="181" t="s">
        <v>668</v>
      </c>
      <c r="F822" s="14" t="s">
        <v>2961</v>
      </c>
      <c r="G822" s="180"/>
      <c r="H822" s="180"/>
      <c r="I822" s="180"/>
      <c r="J822" s="180"/>
      <c r="K822" s="180"/>
      <c r="L822" s="180"/>
      <c r="M822" s="180"/>
      <c r="N822" s="180"/>
      <c r="O822" s="180"/>
      <c r="P822" s="180"/>
      <c r="Q822" s="180"/>
      <c r="R822" s="180"/>
      <c r="S822" s="180"/>
      <c r="T822" s="180"/>
      <c r="U822" s="180"/>
      <c r="V822" s="180"/>
      <c r="W822" s="180"/>
      <c r="X822" s="180"/>
      <c r="Y822" s="180"/>
      <c r="Z822" s="180"/>
      <c r="AA822" s="180"/>
      <c r="AB822" s="180"/>
      <c r="AC822" s="180"/>
      <c r="AD822" s="180"/>
      <c r="AE822" s="180"/>
      <c r="AF822" s="180"/>
      <c r="AG822" s="180"/>
      <c r="AH822" s="180"/>
      <c r="AI822" s="180"/>
      <c r="AJ822" s="180"/>
      <c r="AK822" s="180"/>
      <c r="AL822" s="180"/>
      <c r="AM822" s="180"/>
      <c r="AN822" s="180"/>
      <c r="AO822" s="180"/>
      <c r="AP822" s="180"/>
      <c r="AQ822" s="180"/>
      <c r="AR822" s="180"/>
      <c r="AS822" s="180"/>
      <c r="AT822" s="180"/>
      <c r="AU822" s="180"/>
      <c r="AV822" s="180"/>
      <c r="AW822" s="180"/>
      <c r="AX822" s="180"/>
      <c r="AY822" s="180"/>
      <c r="AZ822" s="180"/>
      <c r="BA822" s="180"/>
      <c r="BB822" s="180"/>
      <c r="BC822" s="180"/>
      <c r="BD822" s="180"/>
      <c r="BE822" s="180"/>
      <c r="BF822" s="180"/>
      <c r="BG822" s="180"/>
      <c r="BH822" s="180"/>
      <c r="BI822" s="180"/>
      <c r="BJ822" s="180"/>
      <c r="BK822" s="180"/>
      <c r="BL822" s="180"/>
      <c r="BM822" s="180"/>
      <c r="BN822" s="180"/>
      <c r="BO822" s="180"/>
      <c r="BP822" s="180"/>
      <c r="BQ822" s="180"/>
      <c r="BR822" s="180"/>
      <c r="BS822" s="180"/>
      <c r="BT822" s="180"/>
      <c r="BU822" s="180"/>
      <c r="BV822" s="180"/>
      <c r="BW822" s="180"/>
      <c r="BX822" s="180"/>
      <c r="BY822" s="180"/>
      <c r="BZ822" s="180"/>
      <c r="CA822" s="180"/>
      <c r="CB822" s="180"/>
      <c r="CC822" s="180"/>
      <c r="CD822" s="180"/>
      <c r="CE822" s="180"/>
      <c r="CF822" s="180"/>
      <c r="CG822" s="180"/>
      <c r="CH822" s="180"/>
      <c r="CI822" s="180"/>
      <c r="CJ822" s="180"/>
      <c r="CK822" s="180"/>
      <c r="CL822" s="180"/>
      <c r="CM822" s="180"/>
      <c r="CN822" s="180"/>
      <c r="CO822" s="180"/>
      <c r="CP822" s="180"/>
      <c r="CQ822" s="180"/>
      <c r="CR822" s="180"/>
      <c r="CS822" s="180"/>
      <c r="CT822" s="180"/>
      <c r="CU822" s="180"/>
      <c r="CV822" s="180"/>
      <c r="CW822" s="180"/>
      <c r="CX822" s="180"/>
      <c r="CY822" s="180"/>
      <c r="CZ822" s="180"/>
      <c r="DA822" s="180"/>
      <c r="DB822" s="180"/>
      <c r="DC822" s="180"/>
      <c r="DD822" s="180"/>
      <c r="DE822" s="180"/>
      <c r="DF822" s="180"/>
      <c r="DG822" s="180"/>
      <c r="DH822" s="180"/>
      <c r="DI822" s="180"/>
      <c r="DJ822" s="180"/>
      <c r="DK822" s="180"/>
      <c r="DL822" s="180"/>
      <c r="DM822" s="180"/>
      <c r="DN822" s="180"/>
      <c r="DO822" s="180"/>
      <c r="DP822" s="180"/>
      <c r="DQ822" s="180"/>
      <c r="DR822" s="180"/>
      <c r="DS822" s="180"/>
      <c r="DT822" s="180"/>
      <c r="DU822" s="180"/>
      <c r="DV822" s="180"/>
      <c r="DW822" s="180"/>
      <c r="DX822" s="188"/>
    </row>
    <row r="825" spans="1:128" s="152" customFormat="1" ht="25.5" customHeight="1" thickBot="1" x14ac:dyDescent="0.25">
      <c r="A825" s="274" t="str">
        <f ca="1">Language!A$1108</f>
        <v>ПОЛУЧЕННЫЕ КРЕДИТЫ И ЗАЙМЫ</v>
      </c>
      <c r="B825" s="275"/>
      <c r="C825" s="276"/>
      <c r="D825" s="277"/>
      <c r="E825" s="277" t="s">
        <v>794</v>
      </c>
      <c r="F825" s="271" t="s">
        <v>3442</v>
      </c>
      <c r="G825" s="278" t="str">
        <f ca="1">Параметры!G$40</f>
        <v>авг.22</v>
      </c>
      <c r="H825" s="278" t="str">
        <f ca="1">Параметры!H$40</f>
        <v>сен.22</v>
      </c>
      <c r="I825" s="278" t="str">
        <f ca="1">Параметры!I$40</f>
        <v>окт.22</v>
      </c>
      <c r="J825" s="278" t="str">
        <f ca="1">Параметры!J$40</f>
        <v>ноя.22</v>
      </c>
      <c r="K825" s="278" t="str">
        <f ca="1">Параметры!K$40</f>
        <v>дек.22</v>
      </c>
      <c r="L825" s="278" t="str">
        <f ca="1">Параметры!L$40</f>
        <v>янв.23</v>
      </c>
      <c r="M825" s="278" t="str">
        <f ca="1">Параметры!M$40</f>
        <v>фев.23</v>
      </c>
      <c r="N825" s="278" t="str">
        <f ca="1">Параметры!N$40</f>
        <v>мар.23</v>
      </c>
      <c r="O825" s="278" t="str">
        <f ca="1">Параметры!O$40</f>
        <v>апр.23</v>
      </c>
      <c r="P825" s="278" t="str">
        <f ca="1">Параметры!P$40</f>
        <v>май.23</v>
      </c>
      <c r="Q825" s="278" t="str">
        <f ca="1">Параметры!Q$40</f>
        <v>июн.23</v>
      </c>
      <c r="R825" s="278" t="str">
        <f ca="1">Параметры!R$40</f>
        <v>июл.23</v>
      </c>
      <c r="S825" s="278" t="str">
        <f ca="1">Параметры!S$40</f>
        <v>авг.23</v>
      </c>
      <c r="T825" s="278" t="str">
        <f ca="1">Параметры!T$40</f>
        <v>сен.23</v>
      </c>
      <c r="U825" s="278" t="str">
        <f ca="1">Параметры!U$40</f>
        <v>окт.23</v>
      </c>
      <c r="V825" s="278" t="str">
        <f ca="1">Параметры!V$40</f>
        <v>ноя.23</v>
      </c>
      <c r="W825" s="278" t="str">
        <f ca="1">Параметры!W$40</f>
        <v>дек.23</v>
      </c>
      <c r="X825" s="278" t="str">
        <f ca="1">Параметры!X$40</f>
        <v>янв.24</v>
      </c>
      <c r="Y825" s="278" t="str">
        <f ca="1">Параметры!Y$40</f>
        <v>фев.24</v>
      </c>
      <c r="Z825" s="278" t="str">
        <f ca="1">Параметры!Z$40</f>
        <v>мар.24</v>
      </c>
      <c r="AA825" s="278" t="str">
        <f ca="1">Параметры!AA$40</f>
        <v>апр.24</v>
      </c>
      <c r="AB825" s="278" t="str">
        <f ca="1">Параметры!AB$40</f>
        <v>май.24</v>
      </c>
      <c r="AC825" s="278" t="str">
        <f ca="1">Параметры!AC$40</f>
        <v>июн.24</v>
      </c>
      <c r="AD825" s="278" t="str">
        <f ca="1">Параметры!AD$40</f>
        <v>июл.24</v>
      </c>
      <c r="AE825" s="278" t="str">
        <f ca="1">Параметры!AE$40</f>
        <v>авг.24</v>
      </c>
      <c r="AF825" s="278" t="str">
        <f ca="1">Параметры!AF$40</f>
        <v>сен.24</v>
      </c>
      <c r="AG825" s="278" t="str">
        <f ca="1">Параметры!AG$40</f>
        <v>окт.24</v>
      </c>
      <c r="AH825" s="278" t="str">
        <f ca="1">Параметры!AH$40</f>
        <v>ноя.24</v>
      </c>
      <c r="AI825" s="278" t="str">
        <f ca="1">Параметры!AI$40</f>
        <v>дек.24</v>
      </c>
      <c r="AJ825" s="278" t="str">
        <f ca="1">Параметры!AJ$40</f>
        <v>янв.25</v>
      </c>
      <c r="AK825" s="278" t="str">
        <f ca="1">Параметры!AK$40</f>
        <v>фев.25</v>
      </c>
      <c r="AL825" s="278" t="str">
        <f ca="1">Параметры!AL$40</f>
        <v>мар.25</v>
      </c>
      <c r="AM825" s="278" t="str">
        <f ca="1">Параметры!AM$40</f>
        <v>апр.25</v>
      </c>
      <c r="AN825" s="278" t="str">
        <f ca="1">Параметры!AN$40</f>
        <v>май.25</v>
      </c>
      <c r="AO825" s="278" t="str">
        <f ca="1">Параметры!AO$40</f>
        <v>июн.25</v>
      </c>
      <c r="AP825" s="278" t="str">
        <f ca="1">Параметры!AP$40</f>
        <v>июл.25</v>
      </c>
      <c r="AQ825" s="278" t="str">
        <f ca="1">Параметры!AQ$40</f>
        <v>авг.25</v>
      </c>
      <c r="AR825" s="278" t="str">
        <f ca="1">Параметры!AR$40</f>
        <v>сен.25</v>
      </c>
      <c r="AS825" s="278" t="str">
        <f ca="1">Параметры!AS$40</f>
        <v>окт.25</v>
      </c>
      <c r="AT825" s="278" t="str">
        <f ca="1">Параметры!AT$40</f>
        <v>ноя.25</v>
      </c>
      <c r="AU825" s="278" t="str">
        <f ca="1">Параметры!AU$40</f>
        <v>дек.25</v>
      </c>
      <c r="AV825" s="278" t="str">
        <f ca="1">Параметры!AV$40</f>
        <v>янв.26</v>
      </c>
      <c r="AW825" s="278" t="str">
        <f ca="1">Параметры!AW$40</f>
        <v>фев.26</v>
      </c>
      <c r="AX825" s="278" t="str">
        <f ca="1">Параметры!AX$40</f>
        <v>мар.26</v>
      </c>
      <c r="AY825" s="278" t="str">
        <f ca="1">Параметры!AY$40</f>
        <v>апр.26</v>
      </c>
      <c r="AZ825" s="278" t="str">
        <f ca="1">Параметры!AZ$40</f>
        <v>май.26</v>
      </c>
      <c r="BA825" s="278" t="str">
        <f ca="1">Параметры!BA$40</f>
        <v>июн.26</v>
      </c>
      <c r="BB825" s="278" t="str">
        <f ca="1">Параметры!BB$40</f>
        <v>июл.26</v>
      </c>
      <c r="BC825" s="278" t="str">
        <f ca="1">Параметры!BC$40</f>
        <v>авг.26</v>
      </c>
      <c r="BD825" s="278" t="str">
        <f ca="1">Параметры!BD$40</f>
        <v>сен.26</v>
      </c>
      <c r="BE825" s="278" t="str">
        <f ca="1">Параметры!BE$40</f>
        <v>окт.26</v>
      </c>
      <c r="BF825" s="278" t="str">
        <f ca="1">Параметры!BF$40</f>
        <v>ноя.26</v>
      </c>
      <c r="BG825" s="278" t="str">
        <f ca="1">Параметры!BG$40</f>
        <v>дек.26</v>
      </c>
      <c r="BH825" s="278" t="str">
        <f ca="1">Параметры!BH$40</f>
        <v>янв.27</v>
      </c>
      <c r="BI825" s="278" t="str">
        <f ca="1">Параметры!BI$40</f>
        <v>фев.27</v>
      </c>
      <c r="BJ825" s="278" t="str">
        <f ca="1">Параметры!BJ$40</f>
        <v>мар.27</v>
      </c>
      <c r="BK825" s="278" t="str">
        <f ca="1">Параметры!BK$40</f>
        <v>апр.27</v>
      </c>
      <c r="BL825" s="278" t="str">
        <f ca="1">Параметры!BL$40</f>
        <v>май.27</v>
      </c>
      <c r="BM825" s="278" t="str">
        <f ca="1">Параметры!BM$40</f>
        <v>июн.27</v>
      </c>
      <c r="BN825" s="278" t="str">
        <f ca="1">Параметры!BN$40</f>
        <v>июл.27</v>
      </c>
      <c r="BO825" s="278" t="str">
        <f ca="1">Параметры!BO$40</f>
        <v>авг.27</v>
      </c>
      <c r="BP825" s="278" t="str">
        <f ca="1">Параметры!BP$40</f>
        <v>сен.27</v>
      </c>
      <c r="BQ825" s="278" t="str">
        <f ca="1">Параметры!BQ$40</f>
        <v>окт.27</v>
      </c>
      <c r="BR825" s="278" t="str">
        <f ca="1">Параметры!BR$40</f>
        <v>ноя.27</v>
      </c>
      <c r="BS825" s="278" t="str">
        <f ca="1">Параметры!BS$40</f>
        <v>дек.27</v>
      </c>
      <c r="BT825" s="278" t="str">
        <f ca="1">Параметры!BT$40</f>
        <v>янв.28</v>
      </c>
      <c r="BU825" s="278" t="str">
        <f ca="1">Параметры!BU$40</f>
        <v>фев.28</v>
      </c>
      <c r="BV825" s="278" t="str">
        <f ca="1">Параметры!BV$40</f>
        <v>мар.28</v>
      </c>
      <c r="BW825" s="278" t="str">
        <f ca="1">Параметры!BW$40</f>
        <v>апр.28</v>
      </c>
      <c r="BX825" s="278" t="str">
        <f ca="1">Параметры!BX$40</f>
        <v>май.28</v>
      </c>
      <c r="BY825" s="278" t="str">
        <f ca="1">Параметры!BY$40</f>
        <v>июн.28</v>
      </c>
      <c r="BZ825" s="278" t="str">
        <f ca="1">Параметры!BZ$40</f>
        <v>июл.28</v>
      </c>
      <c r="CA825" s="278" t="str">
        <f ca="1">Параметры!CA$40</f>
        <v>авг.28</v>
      </c>
      <c r="CB825" s="278" t="str">
        <f ca="1">Параметры!CB$40</f>
        <v>сен.28</v>
      </c>
      <c r="CC825" s="278" t="str">
        <f ca="1">Параметры!CC$40</f>
        <v>окт.28</v>
      </c>
      <c r="CD825" s="278" t="str">
        <f ca="1">Параметры!CD$40</f>
        <v>ноя.28</v>
      </c>
      <c r="CE825" s="278" t="str">
        <f ca="1">Параметры!CE$40</f>
        <v>дек.28</v>
      </c>
      <c r="CF825" s="278" t="str">
        <f ca="1">Параметры!CF$40</f>
        <v>янв.29</v>
      </c>
      <c r="CG825" s="278" t="str">
        <f ca="1">Параметры!CG$40</f>
        <v>фев.29</v>
      </c>
      <c r="CH825" s="278" t="str">
        <f ca="1">Параметры!CH$40</f>
        <v>мар.29</v>
      </c>
      <c r="CI825" s="278" t="str">
        <f ca="1">Параметры!CI$40</f>
        <v>апр.29</v>
      </c>
      <c r="CJ825" s="278" t="str">
        <f ca="1">Параметры!CJ$40</f>
        <v>май.29</v>
      </c>
      <c r="CK825" s="278" t="str">
        <f ca="1">Параметры!CK$40</f>
        <v>июн.29</v>
      </c>
      <c r="CL825" s="278" t="str">
        <f ca="1">Параметры!CL$40</f>
        <v>июл.29</v>
      </c>
      <c r="CM825" s="278" t="str">
        <f ca="1">Параметры!CM$40</f>
        <v>авг.29</v>
      </c>
      <c r="CN825" s="278" t="str">
        <f ca="1">Параметры!CN$40</f>
        <v>сен.29</v>
      </c>
      <c r="CO825" s="278" t="str">
        <f ca="1">Параметры!CO$40</f>
        <v>окт.29</v>
      </c>
      <c r="CP825" s="278" t="str">
        <f ca="1">Параметры!CP$40</f>
        <v>ноя.29</v>
      </c>
      <c r="CQ825" s="278" t="str">
        <f ca="1">Параметры!CQ$40</f>
        <v>дек.29</v>
      </c>
      <c r="CR825" s="278" t="str">
        <f ca="1">Параметры!CR$40</f>
        <v>янв.30</v>
      </c>
      <c r="CS825" s="278" t="str">
        <f ca="1">Параметры!CS$40</f>
        <v>фев.30</v>
      </c>
      <c r="CT825" s="278" t="str">
        <f ca="1">Параметры!CT$40</f>
        <v>мар.30</v>
      </c>
      <c r="CU825" s="278" t="str">
        <f ca="1">Параметры!CU$40</f>
        <v>апр.30</v>
      </c>
      <c r="CV825" s="278" t="str">
        <f ca="1">Параметры!CV$40</f>
        <v>май.30</v>
      </c>
      <c r="CW825" s="278" t="str">
        <f ca="1">Параметры!CW$40</f>
        <v>июн.30</v>
      </c>
      <c r="CX825" s="278" t="str">
        <f ca="1">Параметры!CX$40</f>
        <v>июл.30</v>
      </c>
      <c r="CY825" s="278" t="str">
        <f ca="1">Параметры!CY$40</f>
        <v>авг.30</v>
      </c>
      <c r="CZ825" s="278" t="str">
        <f ca="1">Параметры!CZ$40</f>
        <v>сен.30</v>
      </c>
      <c r="DA825" s="278" t="str">
        <f ca="1">Параметры!DA$40</f>
        <v>окт.30</v>
      </c>
      <c r="DB825" s="278" t="str">
        <f ca="1">Параметры!DB$40</f>
        <v>ноя.30</v>
      </c>
      <c r="DC825" s="278" t="str">
        <f ca="1">Параметры!DC$40</f>
        <v>дек.30</v>
      </c>
      <c r="DD825" s="278" t="str">
        <f ca="1">Параметры!DD$40</f>
        <v>янв.31</v>
      </c>
      <c r="DE825" s="278" t="str">
        <f ca="1">Параметры!DE$40</f>
        <v>фев.31</v>
      </c>
      <c r="DF825" s="278" t="str">
        <f ca="1">Параметры!DF$40</f>
        <v>мар.31</v>
      </c>
      <c r="DG825" s="278" t="str">
        <f ca="1">Параметры!DG$40</f>
        <v>апр.31</v>
      </c>
      <c r="DH825" s="278" t="str">
        <f ca="1">Параметры!DH$40</f>
        <v>май.31</v>
      </c>
      <c r="DI825" s="278" t="str">
        <f ca="1">Параметры!DI$40</f>
        <v>июн.31</v>
      </c>
      <c r="DJ825" s="278" t="str">
        <f ca="1">Параметры!DJ$40</f>
        <v>июл.31</v>
      </c>
      <c r="DK825" s="278" t="str">
        <f ca="1">Параметры!DK$40</f>
        <v>авг.31</v>
      </c>
      <c r="DL825" s="278" t="str">
        <f ca="1">Параметры!DL$40</f>
        <v>сен.31</v>
      </c>
      <c r="DM825" s="278" t="str">
        <f ca="1">Параметры!DM$40</f>
        <v>окт.31</v>
      </c>
      <c r="DN825" s="278" t="str">
        <f ca="1">Параметры!DN$40</f>
        <v>ноя.31</v>
      </c>
      <c r="DO825" s="278" t="str">
        <f ca="1">Параметры!DO$40</f>
        <v>дек.31</v>
      </c>
      <c r="DP825" s="278" t="str">
        <f ca="1">Параметры!DP$40</f>
        <v>янв.32</v>
      </c>
      <c r="DQ825" s="278" t="str">
        <f ca="1">Параметры!DQ$40</f>
        <v>фев.32</v>
      </c>
      <c r="DR825" s="278" t="str">
        <f ca="1">Параметры!DR$40</f>
        <v>мар.32</v>
      </c>
      <c r="DS825" s="278" t="str">
        <f ca="1">Параметры!DS$40</f>
        <v>апр.32</v>
      </c>
      <c r="DT825" s="278" t="str">
        <f ca="1">Параметры!DT$40</f>
        <v>май.32</v>
      </c>
      <c r="DU825" s="278" t="str">
        <f ca="1">Параметры!DU$40</f>
        <v>июн.32</v>
      </c>
      <c r="DV825" s="278" t="str">
        <f ca="1">Параметры!DV$40</f>
        <v>июл.32</v>
      </c>
      <c r="DW825" s="278"/>
      <c r="DX825" s="279" t="str">
        <f ca="1">Language!$A$1463</f>
        <v>ИТОГО</v>
      </c>
    </row>
    <row r="826" spans="1:128" ht="13.5" thickTop="1" x14ac:dyDescent="0.2">
      <c r="F826" s="6" t="s">
        <v>2961</v>
      </c>
    </row>
    <row r="827" spans="1:128" x14ac:dyDescent="0.2">
      <c r="A827" s="191" t="str">
        <f ca="1">Language!A$1139</f>
        <v>Долгосрочные кредиты</v>
      </c>
      <c r="B827" s="180"/>
      <c r="C827" s="180"/>
      <c r="D827" s="181"/>
      <c r="E827" s="181" t="s">
        <v>669</v>
      </c>
      <c r="F827" s="181" t="s">
        <v>3429</v>
      </c>
      <c r="G827" s="180"/>
      <c r="H827" s="180"/>
      <c r="I827" s="180"/>
      <c r="J827" s="180"/>
      <c r="K827" s="180"/>
      <c r="L827" s="180"/>
      <c r="M827" s="180"/>
      <c r="N827" s="180"/>
      <c r="O827" s="180"/>
      <c r="P827" s="180"/>
      <c r="Q827" s="180"/>
      <c r="R827" s="180"/>
      <c r="S827" s="180"/>
      <c r="T827" s="180"/>
      <c r="U827" s="180"/>
      <c r="V827" s="180"/>
      <c r="W827" s="180"/>
      <c r="X827" s="180"/>
      <c r="Y827" s="180"/>
      <c r="Z827" s="180"/>
      <c r="AA827" s="180"/>
      <c r="AB827" s="180"/>
      <c r="AC827" s="180"/>
      <c r="AD827" s="180"/>
      <c r="AE827" s="180"/>
      <c r="AF827" s="180"/>
      <c r="AG827" s="180"/>
      <c r="AH827" s="180"/>
      <c r="AI827" s="180"/>
      <c r="AJ827" s="180"/>
      <c r="AK827" s="180"/>
      <c r="AL827" s="180"/>
      <c r="AM827" s="180"/>
      <c r="AN827" s="180"/>
      <c r="AO827" s="180"/>
      <c r="AP827" s="180"/>
      <c r="AQ827" s="180"/>
      <c r="AR827" s="180"/>
      <c r="AS827" s="180"/>
      <c r="AT827" s="180"/>
      <c r="AU827" s="180"/>
      <c r="AV827" s="180"/>
      <c r="AW827" s="180"/>
      <c r="AX827" s="180"/>
      <c r="AY827" s="180"/>
      <c r="AZ827" s="180"/>
      <c r="BA827" s="180"/>
      <c r="BB827" s="180"/>
      <c r="BC827" s="180"/>
      <c r="BD827" s="180"/>
      <c r="BE827" s="180"/>
      <c r="BF827" s="180"/>
      <c r="BG827" s="180"/>
      <c r="BH827" s="180"/>
      <c r="BI827" s="180"/>
      <c r="BJ827" s="180"/>
      <c r="BK827" s="180"/>
      <c r="BL827" s="180"/>
      <c r="BM827" s="180"/>
      <c r="BN827" s="180"/>
      <c r="BO827" s="180"/>
      <c r="BP827" s="180"/>
      <c r="BQ827" s="180"/>
      <c r="BR827" s="180"/>
      <c r="BS827" s="180"/>
      <c r="BT827" s="180"/>
      <c r="BU827" s="180"/>
      <c r="BV827" s="180"/>
      <c r="BW827" s="180"/>
      <c r="BX827" s="180"/>
      <c r="BY827" s="180"/>
      <c r="BZ827" s="180"/>
      <c r="CA827" s="180"/>
      <c r="CB827" s="180"/>
      <c r="CC827" s="180"/>
      <c r="CD827" s="180"/>
      <c r="CE827" s="180"/>
      <c r="CF827" s="180"/>
      <c r="CG827" s="180"/>
      <c r="CH827" s="180"/>
      <c r="CI827" s="180"/>
      <c r="CJ827" s="180"/>
      <c r="CK827" s="180"/>
      <c r="CL827" s="180"/>
      <c r="CM827" s="180"/>
      <c r="CN827" s="180"/>
      <c r="CO827" s="180"/>
      <c r="CP827" s="180"/>
      <c r="CQ827" s="180"/>
      <c r="CR827" s="180"/>
      <c r="CS827" s="180"/>
      <c r="CT827" s="180"/>
      <c r="CU827" s="180"/>
      <c r="CV827" s="180"/>
      <c r="CW827" s="180"/>
      <c r="CX827" s="180"/>
      <c r="CY827" s="180"/>
      <c r="CZ827" s="180"/>
      <c r="DA827" s="180"/>
      <c r="DB827" s="180"/>
      <c r="DC827" s="180"/>
      <c r="DD827" s="180"/>
      <c r="DE827" s="180"/>
      <c r="DF827" s="180"/>
      <c r="DG827" s="180"/>
      <c r="DH827" s="180"/>
      <c r="DI827" s="180"/>
      <c r="DJ827" s="180"/>
      <c r="DK827" s="180"/>
      <c r="DL827" s="180"/>
      <c r="DM827" s="180"/>
      <c r="DN827" s="180"/>
      <c r="DO827" s="180"/>
      <c r="DP827" s="180"/>
      <c r="DQ827" s="180"/>
      <c r="DR827" s="180"/>
      <c r="DS827" s="180"/>
      <c r="DT827" s="180"/>
      <c r="DU827" s="180"/>
      <c r="DV827" s="180"/>
      <c r="DW827" s="180"/>
      <c r="DX827" s="188"/>
    </row>
    <row r="828" spans="1:128" x14ac:dyDescent="0.2">
      <c r="F828" s="6" t="s">
        <v>2961</v>
      </c>
    </row>
    <row r="829" spans="1:128" x14ac:dyDescent="0.2">
      <c r="A829" s="298" t="s">
        <v>3434</v>
      </c>
      <c r="B829" s="189"/>
      <c r="C829" s="160" t="str">
        <f ca="1">CHOOSE(D829,CurName1,CurName2,CurName3)</f>
        <v>тыс. руб.</v>
      </c>
      <c r="D829" s="158">
        <v>1</v>
      </c>
      <c r="F829" s="154" t="s">
        <v>3435</v>
      </c>
    </row>
    <row r="830" spans="1:128" x14ac:dyDescent="0.2">
      <c r="A830" s="159" t="str">
        <f ca="1">Language!A$1110</f>
        <v>ставка процентов по кредиту</v>
      </c>
      <c r="B830" s="316">
        <v>0.16</v>
      </c>
      <c r="C830" s="160" t="str">
        <f ca="1">Language!$A$484</f>
        <v>% в год</v>
      </c>
      <c r="D830" s="158"/>
      <c r="E830" s="154" t="s">
        <v>1199</v>
      </c>
      <c r="F830" s="154" t="s">
        <v>696</v>
      </c>
      <c r="G830" s="317">
        <f>B830</f>
        <v>0.16</v>
      </c>
      <c r="H830" s="317">
        <f t="shared" ref="H830:AM830" si="1399">G830</f>
        <v>0.16</v>
      </c>
      <c r="I830" s="317">
        <f t="shared" si="1399"/>
        <v>0.16</v>
      </c>
      <c r="J830" s="317">
        <f t="shared" si="1399"/>
        <v>0.16</v>
      </c>
      <c r="K830" s="317">
        <f t="shared" si="1399"/>
        <v>0.16</v>
      </c>
      <c r="L830" s="317">
        <f t="shared" si="1399"/>
        <v>0.16</v>
      </c>
      <c r="M830" s="317">
        <f t="shared" si="1399"/>
        <v>0.16</v>
      </c>
      <c r="N830" s="317">
        <f t="shared" si="1399"/>
        <v>0.16</v>
      </c>
      <c r="O830" s="317">
        <f t="shared" si="1399"/>
        <v>0.16</v>
      </c>
      <c r="P830" s="317">
        <f t="shared" si="1399"/>
        <v>0.16</v>
      </c>
      <c r="Q830" s="317">
        <f t="shared" si="1399"/>
        <v>0.16</v>
      </c>
      <c r="R830" s="317">
        <f t="shared" si="1399"/>
        <v>0.16</v>
      </c>
      <c r="S830" s="317">
        <f t="shared" si="1399"/>
        <v>0.16</v>
      </c>
      <c r="T830" s="317">
        <f t="shared" si="1399"/>
        <v>0.16</v>
      </c>
      <c r="U830" s="317">
        <f t="shared" si="1399"/>
        <v>0.16</v>
      </c>
      <c r="V830" s="317">
        <f t="shared" si="1399"/>
        <v>0.16</v>
      </c>
      <c r="W830" s="317">
        <f t="shared" si="1399"/>
        <v>0.16</v>
      </c>
      <c r="X830" s="317">
        <f t="shared" si="1399"/>
        <v>0.16</v>
      </c>
      <c r="Y830" s="317">
        <f t="shared" si="1399"/>
        <v>0.16</v>
      </c>
      <c r="Z830" s="317">
        <f t="shared" si="1399"/>
        <v>0.16</v>
      </c>
      <c r="AA830" s="317">
        <f t="shared" si="1399"/>
        <v>0.16</v>
      </c>
      <c r="AB830" s="317">
        <f t="shared" si="1399"/>
        <v>0.16</v>
      </c>
      <c r="AC830" s="317">
        <f t="shared" si="1399"/>
        <v>0.16</v>
      </c>
      <c r="AD830" s="317">
        <f t="shared" si="1399"/>
        <v>0.16</v>
      </c>
      <c r="AE830" s="317">
        <f t="shared" si="1399"/>
        <v>0.16</v>
      </c>
      <c r="AF830" s="317">
        <f t="shared" si="1399"/>
        <v>0.16</v>
      </c>
      <c r="AG830" s="317">
        <f t="shared" si="1399"/>
        <v>0.16</v>
      </c>
      <c r="AH830" s="317">
        <f t="shared" si="1399"/>
        <v>0.16</v>
      </c>
      <c r="AI830" s="317">
        <f t="shared" si="1399"/>
        <v>0.16</v>
      </c>
      <c r="AJ830" s="317">
        <f t="shared" si="1399"/>
        <v>0.16</v>
      </c>
      <c r="AK830" s="317">
        <f t="shared" si="1399"/>
        <v>0.16</v>
      </c>
      <c r="AL830" s="317">
        <f t="shared" si="1399"/>
        <v>0.16</v>
      </c>
      <c r="AM830" s="317">
        <f t="shared" si="1399"/>
        <v>0.16</v>
      </c>
      <c r="AN830" s="317">
        <f t="shared" ref="AN830:BS830" si="1400">AM830</f>
        <v>0.16</v>
      </c>
      <c r="AO830" s="317">
        <f t="shared" si="1400"/>
        <v>0.16</v>
      </c>
      <c r="AP830" s="317">
        <f t="shared" si="1400"/>
        <v>0.16</v>
      </c>
      <c r="AQ830" s="317">
        <f t="shared" si="1400"/>
        <v>0.16</v>
      </c>
      <c r="AR830" s="317">
        <f t="shared" si="1400"/>
        <v>0.16</v>
      </c>
      <c r="AS830" s="317">
        <f t="shared" si="1400"/>
        <v>0.16</v>
      </c>
      <c r="AT830" s="317">
        <f t="shared" si="1400"/>
        <v>0.16</v>
      </c>
      <c r="AU830" s="317">
        <f t="shared" si="1400"/>
        <v>0.16</v>
      </c>
      <c r="AV830" s="317">
        <f t="shared" si="1400"/>
        <v>0.16</v>
      </c>
      <c r="AW830" s="317">
        <f t="shared" si="1400"/>
        <v>0.16</v>
      </c>
      <c r="AX830" s="317">
        <f t="shared" si="1400"/>
        <v>0.16</v>
      </c>
      <c r="AY830" s="317">
        <f t="shared" si="1400"/>
        <v>0.16</v>
      </c>
      <c r="AZ830" s="317">
        <f t="shared" si="1400"/>
        <v>0.16</v>
      </c>
      <c r="BA830" s="317">
        <f t="shared" si="1400"/>
        <v>0.16</v>
      </c>
      <c r="BB830" s="317">
        <f t="shared" si="1400"/>
        <v>0.16</v>
      </c>
      <c r="BC830" s="317">
        <f t="shared" si="1400"/>
        <v>0.16</v>
      </c>
      <c r="BD830" s="317">
        <f t="shared" si="1400"/>
        <v>0.16</v>
      </c>
      <c r="BE830" s="317">
        <f t="shared" si="1400"/>
        <v>0.16</v>
      </c>
      <c r="BF830" s="317">
        <f t="shared" si="1400"/>
        <v>0.16</v>
      </c>
      <c r="BG830" s="317">
        <f t="shared" si="1400"/>
        <v>0.16</v>
      </c>
      <c r="BH830" s="317">
        <f t="shared" si="1400"/>
        <v>0.16</v>
      </c>
      <c r="BI830" s="317">
        <f t="shared" si="1400"/>
        <v>0.16</v>
      </c>
      <c r="BJ830" s="317">
        <f t="shared" si="1400"/>
        <v>0.16</v>
      </c>
      <c r="BK830" s="317">
        <f t="shared" si="1400"/>
        <v>0.16</v>
      </c>
      <c r="BL830" s="317">
        <f t="shared" si="1400"/>
        <v>0.16</v>
      </c>
      <c r="BM830" s="317">
        <f t="shared" si="1400"/>
        <v>0.16</v>
      </c>
      <c r="BN830" s="317">
        <f t="shared" si="1400"/>
        <v>0.16</v>
      </c>
      <c r="BO830" s="317">
        <f t="shared" si="1400"/>
        <v>0.16</v>
      </c>
      <c r="BP830" s="317">
        <f t="shared" si="1400"/>
        <v>0.16</v>
      </c>
      <c r="BQ830" s="317">
        <f t="shared" si="1400"/>
        <v>0.16</v>
      </c>
      <c r="BR830" s="317">
        <f t="shared" si="1400"/>
        <v>0.16</v>
      </c>
      <c r="BS830" s="317">
        <f t="shared" si="1400"/>
        <v>0.16</v>
      </c>
      <c r="BT830" s="317">
        <f t="shared" ref="BT830:CY830" si="1401">BS830</f>
        <v>0.16</v>
      </c>
      <c r="BU830" s="317">
        <f t="shared" si="1401"/>
        <v>0.16</v>
      </c>
      <c r="BV830" s="317">
        <f t="shared" si="1401"/>
        <v>0.16</v>
      </c>
      <c r="BW830" s="317">
        <f t="shared" si="1401"/>
        <v>0.16</v>
      </c>
      <c r="BX830" s="317">
        <f t="shared" si="1401"/>
        <v>0.16</v>
      </c>
      <c r="BY830" s="317">
        <f t="shared" si="1401"/>
        <v>0.16</v>
      </c>
      <c r="BZ830" s="317">
        <f t="shared" si="1401"/>
        <v>0.16</v>
      </c>
      <c r="CA830" s="317">
        <f t="shared" si="1401"/>
        <v>0.16</v>
      </c>
      <c r="CB830" s="317">
        <f t="shared" si="1401"/>
        <v>0.16</v>
      </c>
      <c r="CC830" s="317">
        <f t="shared" si="1401"/>
        <v>0.16</v>
      </c>
      <c r="CD830" s="317">
        <f t="shared" si="1401"/>
        <v>0.16</v>
      </c>
      <c r="CE830" s="317">
        <f t="shared" si="1401"/>
        <v>0.16</v>
      </c>
      <c r="CF830" s="317">
        <f t="shared" si="1401"/>
        <v>0.16</v>
      </c>
      <c r="CG830" s="317">
        <f t="shared" si="1401"/>
        <v>0.16</v>
      </c>
      <c r="CH830" s="317">
        <f t="shared" si="1401"/>
        <v>0.16</v>
      </c>
      <c r="CI830" s="317">
        <f t="shared" si="1401"/>
        <v>0.16</v>
      </c>
      <c r="CJ830" s="317">
        <f t="shared" si="1401"/>
        <v>0.16</v>
      </c>
      <c r="CK830" s="317">
        <f t="shared" si="1401"/>
        <v>0.16</v>
      </c>
      <c r="CL830" s="317">
        <f t="shared" si="1401"/>
        <v>0.16</v>
      </c>
      <c r="CM830" s="317">
        <f t="shared" si="1401"/>
        <v>0.16</v>
      </c>
      <c r="CN830" s="317">
        <f t="shared" si="1401"/>
        <v>0.16</v>
      </c>
      <c r="CO830" s="317">
        <f t="shared" si="1401"/>
        <v>0.16</v>
      </c>
      <c r="CP830" s="317">
        <f t="shared" si="1401"/>
        <v>0.16</v>
      </c>
      <c r="CQ830" s="317">
        <f t="shared" si="1401"/>
        <v>0.16</v>
      </c>
      <c r="CR830" s="317">
        <f t="shared" si="1401"/>
        <v>0.16</v>
      </c>
      <c r="CS830" s="317">
        <f t="shared" si="1401"/>
        <v>0.16</v>
      </c>
      <c r="CT830" s="317">
        <f t="shared" si="1401"/>
        <v>0.16</v>
      </c>
      <c r="CU830" s="317">
        <f t="shared" si="1401"/>
        <v>0.16</v>
      </c>
      <c r="CV830" s="317">
        <f t="shared" si="1401"/>
        <v>0.16</v>
      </c>
      <c r="CW830" s="317">
        <f t="shared" si="1401"/>
        <v>0.16</v>
      </c>
      <c r="CX830" s="317">
        <f t="shared" si="1401"/>
        <v>0.16</v>
      </c>
      <c r="CY830" s="317">
        <f t="shared" si="1401"/>
        <v>0.16</v>
      </c>
      <c r="CZ830" s="317">
        <f t="shared" ref="CZ830:DV830" si="1402">CY830</f>
        <v>0.16</v>
      </c>
      <c r="DA830" s="317">
        <f t="shared" si="1402"/>
        <v>0.16</v>
      </c>
      <c r="DB830" s="317">
        <f t="shared" si="1402"/>
        <v>0.16</v>
      </c>
      <c r="DC830" s="317">
        <f t="shared" si="1402"/>
        <v>0.16</v>
      </c>
      <c r="DD830" s="317">
        <f t="shared" si="1402"/>
        <v>0.16</v>
      </c>
      <c r="DE830" s="317">
        <f t="shared" si="1402"/>
        <v>0.16</v>
      </c>
      <c r="DF830" s="317">
        <f t="shared" si="1402"/>
        <v>0.16</v>
      </c>
      <c r="DG830" s="317">
        <f t="shared" si="1402"/>
        <v>0.16</v>
      </c>
      <c r="DH830" s="317">
        <f t="shared" si="1402"/>
        <v>0.16</v>
      </c>
      <c r="DI830" s="317">
        <f t="shared" si="1402"/>
        <v>0.16</v>
      </c>
      <c r="DJ830" s="317">
        <f t="shared" si="1402"/>
        <v>0.16</v>
      </c>
      <c r="DK830" s="317">
        <f t="shared" si="1402"/>
        <v>0.16</v>
      </c>
      <c r="DL830" s="317">
        <f t="shared" si="1402"/>
        <v>0.16</v>
      </c>
      <c r="DM830" s="317">
        <f t="shared" si="1402"/>
        <v>0.16</v>
      </c>
      <c r="DN830" s="317">
        <f t="shared" si="1402"/>
        <v>0.16</v>
      </c>
      <c r="DO830" s="317">
        <f t="shared" si="1402"/>
        <v>0.16</v>
      </c>
      <c r="DP830" s="317">
        <f t="shared" si="1402"/>
        <v>0.16</v>
      </c>
      <c r="DQ830" s="317">
        <f t="shared" si="1402"/>
        <v>0.16</v>
      </c>
      <c r="DR830" s="317">
        <f t="shared" si="1402"/>
        <v>0.16</v>
      </c>
      <c r="DS830" s="317">
        <f t="shared" si="1402"/>
        <v>0.16</v>
      </c>
      <c r="DT830" s="317">
        <f t="shared" si="1402"/>
        <v>0.16</v>
      </c>
      <c r="DU830" s="317">
        <f t="shared" si="1402"/>
        <v>0.16</v>
      </c>
      <c r="DV830" s="317">
        <f t="shared" si="1402"/>
        <v>0.16</v>
      </c>
      <c r="DW830" s="206"/>
    </row>
    <row r="831" spans="1:128" x14ac:dyDescent="0.2">
      <c r="A831" s="159" t="str">
        <f ca="1">Language!A$1111</f>
        <v>отсрочка выплаты процентов</v>
      </c>
      <c r="B831" s="307">
        <v>0</v>
      </c>
      <c r="C831" s="160" t="str">
        <f ca="1">Language!$A$1474</f>
        <v>периодов</v>
      </c>
      <c r="D831" s="158"/>
      <c r="F831" s="6" t="s">
        <v>3426</v>
      </c>
    </row>
    <row r="832" spans="1:128" x14ac:dyDescent="0.2">
      <c r="A832" s="159" t="str">
        <f ca="1">Language!A$1112</f>
        <v>капитализация невыплаченных процентов</v>
      </c>
      <c r="B832" s="318">
        <v>1</v>
      </c>
      <c r="C832" s="160" t="str">
        <f ca="1">IF(B832=1,Language!$A$1465,Language!$A$1466)</f>
        <v>Да</v>
      </c>
      <c r="D832" s="158"/>
      <c r="F832" s="6" t="s">
        <v>3100</v>
      </c>
    </row>
    <row r="833" spans="1:128" x14ac:dyDescent="0.2">
      <c r="A833" s="159" t="str">
        <f ca="1">Language!A$1113</f>
        <v>срок кредитования</v>
      </c>
      <c r="B833" s="207">
        <f ca="1">IF(OFFSET(G836,0,Prj_Len-1)&gt;0,"-",DX840/12)</f>
        <v>1.25</v>
      </c>
      <c r="C833" s="208" t="str">
        <f ca="1">Language!A$48</f>
        <v>лет</v>
      </c>
      <c r="D833" s="158"/>
      <c r="F833" s="6" t="s">
        <v>3426</v>
      </c>
    </row>
    <row r="834" spans="1:128" x14ac:dyDescent="0.2">
      <c r="A834" s="159" t="str">
        <f ca="1">Language!A$1114</f>
        <v>поступление денег от кредита</v>
      </c>
      <c r="C834" s="160" t="str">
        <f ca="1">CHOOSE(D834,CurName1,CurName2,CurName3)</f>
        <v>тыс. руб.</v>
      </c>
      <c r="D834" s="158">
        <f>D829</f>
        <v>1</v>
      </c>
      <c r="E834" s="154" t="s">
        <v>1179</v>
      </c>
      <c r="F834" s="154" t="s">
        <v>693</v>
      </c>
      <c r="G834" s="311">
        <v>242742.36486350099</v>
      </c>
      <c r="H834" s="311">
        <v>7001.3155725706474</v>
      </c>
      <c r="I834" s="311">
        <v>38349.952384754884</v>
      </c>
      <c r="J834" s="311">
        <v>0</v>
      </c>
      <c r="K834" s="311">
        <v>0</v>
      </c>
      <c r="L834" s="311">
        <v>0</v>
      </c>
      <c r="M834" s="311">
        <v>0</v>
      </c>
      <c r="N834" s="311">
        <v>0</v>
      </c>
      <c r="O834" s="311">
        <v>0</v>
      </c>
      <c r="P834" s="311">
        <v>0</v>
      </c>
      <c r="Q834" s="311">
        <v>0</v>
      </c>
      <c r="R834" s="311">
        <v>0</v>
      </c>
      <c r="S834" s="311">
        <v>0</v>
      </c>
      <c r="T834" s="311">
        <v>0</v>
      </c>
      <c r="U834" s="311">
        <v>0</v>
      </c>
      <c r="V834" s="311">
        <v>0</v>
      </c>
      <c r="W834" s="311">
        <v>0</v>
      </c>
      <c r="X834" s="311">
        <v>0</v>
      </c>
      <c r="Y834" s="311">
        <v>0</v>
      </c>
      <c r="Z834" s="311">
        <v>0</v>
      </c>
      <c r="AA834" s="311">
        <v>0</v>
      </c>
      <c r="AB834" s="311">
        <v>0</v>
      </c>
      <c r="AC834" s="311">
        <v>0</v>
      </c>
      <c r="AD834" s="311">
        <v>0</v>
      </c>
      <c r="AE834" s="311">
        <v>0</v>
      </c>
      <c r="AF834" s="311">
        <v>0</v>
      </c>
      <c r="AG834" s="311">
        <v>0</v>
      </c>
      <c r="AH834" s="311">
        <v>0</v>
      </c>
      <c r="AI834" s="311">
        <v>0</v>
      </c>
      <c r="AJ834" s="311">
        <v>0</v>
      </c>
      <c r="AK834" s="311">
        <v>0</v>
      </c>
      <c r="AL834" s="311">
        <v>0</v>
      </c>
      <c r="AM834" s="311">
        <v>0</v>
      </c>
      <c r="AN834" s="311">
        <v>0</v>
      </c>
      <c r="AO834" s="311">
        <v>0</v>
      </c>
      <c r="AP834" s="311">
        <v>0</v>
      </c>
      <c r="AQ834" s="311">
        <v>0</v>
      </c>
      <c r="AR834" s="311">
        <v>0</v>
      </c>
      <c r="AS834" s="311">
        <v>0</v>
      </c>
      <c r="AT834" s="311">
        <v>0</v>
      </c>
      <c r="AU834" s="311">
        <v>0</v>
      </c>
      <c r="AV834" s="311">
        <v>0</v>
      </c>
      <c r="AW834" s="311">
        <v>0</v>
      </c>
      <c r="AX834" s="311">
        <v>0</v>
      </c>
      <c r="AY834" s="311">
        <v>0</v>
      </c>
      <c r="AZ834" s="311">
        <v>0</v>
      </c>
      <c r="BA834" s="311">
        <v>0</v>
      </c>
      <c r="BB834" s="311">
        <v>0</v>
      </c>
      <c r="BC834" s="311">
        <v>0</v>
      </c>
      <c r="BD834" s="311">
        <v>0</v>
      </c>
      <c r="BE834" s="311">
        <v>0</v>
      </c>
      <c r="BF834" s="311">
        <v>0</v>
      </c>
      <c r="BG834" s="311">
        <v>0</v>
      </c>
      <c r="BH834" s="311">
        <v>0</v>
      </c>
      <c r="BI834" s="311">
        <v>0</v>
      </c>
      <c r="BJ834" s="311">
        <v>0</v>
      </c>
      <c r="BK834" s="311">
        <v>0</v>
      </c>
      <c r="BL834" s="311">
        <v>0</v>
      </c>
      <c r="BM834" s="311">
        <v>0</v>
      </c>
      <c r="BN834" s="311">
        <v>0</v>
      </c>
      <c r="BO834" s="311">
        <v>0</v>
      </c>
      <c r="BP834" s="311">
        <v>0</v>
      </c>
      <c r="BQ834" s="311">
        <v>0</v>
      </c>
      <c r="BR834" s="311">
        <v>0</v>
      </c>
      <c r="BS834" s="311">
        <v>0</v>
      </c>
      <c r="BT834" s="311">
        <v>0</v>
      </c>
      <c r="BU834" s="311">
        <v>0</v>
      </c>
      <c r="BV834" s="311">
        <v>0</v>
      </c>
      <c r="BW834" s="311">
        <v>0</v>
      </c>
      <c r="BX834" s="311">
        <v>0</v>
      </c>
      <c r="BY834" s="311">
        <v>0</v>
      </c>
      <c r="BZ834" s="311">
        <v>0</v>
      </c>
      <c r="CA834" s="311">
        <v>0</v>
      </c>
      <c r="CB834" s="311">
        <v>0</v>
      </c>
      <c r="CC834" s="311">
        <v>0</v>
      </c>
      <c r="CD834" s="311">
        <v>0</v>
      </c>
      <c r="CE834" s="311">
        <v>0</v>
      </c>
      <c r="CF834" s="311">
        <v>0</v>
      </c>
      <c r="CG834" s="311">
        <v>0</v>
      </c>
      <c r="CH834" s="311">
        <v>0</v>
      </c>
      <c r="CI834" s="311">
        <v>0</v>
      </c>
      <c r="CJ834" s="311">
        <v>0</v>
      </c>
      <c r="CK834" s="311">
        <v>0</v>
      </c>
      <c r="CL834" s="311">
        <v>0</v>
      </c>
      <c r="CM834" s="311">
        <v>0</v>
      </c>
      <c r="CN834" s="311">
        <v>0</v>
      </c>
      <c r="CO834" s="311">
        <v>0</v>
      </c>
      <c r="CP834" s="311">
        <v>0</v>
      </c>
      <c r="CQ834" s="311">
        <v>0</v>
      </c>
      <c r="CR834" s="311">
        <v>0</v>
      </c>
      <c r="CS834" s="311">
        <v>0</v>
      </c>
      <c r="CT834" s="311">
        <v>0</v>
      </c>
      <c r="CU834" s="311">
        <v>0</v>
      </c>
      <c r="CV834" s="311">
        <v>0</v>
      </c>
      <c r="CW834" s="311">
        <v>0</v>
      </c>
      <c r="CX834" s="311">
        <v>0</v>
      </c>
      <c r="CY834" s="311">
        <v>0</v>
      </c>
      <c r="CZ834" s="311">
        <v>0</v>
      </c>
      <c r="DA834" s="311">
        <v>0</v>
      </c>
      <c r="DB834" s="311">
        <v>0</v>
      </c>
      <c r="DC834" s="311">
        <v>0</v>
      </c>
      <c r="DD834" s="311">
        <v>0</v>
      </c>
      <c r="DE834" s="311">
        <v>0</v>
      </c>
      <c r="DF834" s="311">
        <v>0</v>
      </c>
      <c r="DG834" s="311">
        <v>0</v>
      </c>
      <c r="DH834" s="311">
        <v>0</v>
      </c>
      <c r="DI834" s="311">
        <v>0</v>
      </c>
      <c r="DJ834" s="311">
        <v>0</v>
      </c>
      <c r="DK834" s="311">
        <v>0</v>
      </c>
      <c r="DL834" s="311">
        <v>0</v>
      </c>
      <c r="DM834" s="311">
        <v>0</v>
      </c>
      <c r="DN834" s="311">
        <v>0</v>
      </c>
      <c r="DO834" s="311">
        <v>0</v>
      </c>
      <c r="DP834" s="311">
        <v>0</v>
      </c>
      <c r="DQ834" s="311">
        <v>0</v>
      </c>
      <c r="DR834" s="311">
        <v>0</v>
      </c>
      <c r="DS834" s="311">
        <v>0</v>
      </c>
      <c r="DT834" s="311">
        <v>0</v>
      </c>
      <c r="DU834" s="311">
        <v>0</v>
      </c>
      <c r="DV834" s="311">
        <v>0</v>
      </c>
      <c r="DW834" s="186"/>
      <c r="DX834" s="162">
        <f>SUM(G834:DW834)</f>
        <v>288093.63282082655</v>
      </c>
    </row>
    <row r="835" spans="1:128" x14ac:dyDescent="0.2">
      <c r="A835" s="159" t="str">
        <f ca="1">Language!A$1115</f>
        <v>погашение кредита</v>
      </c>
      <c r="C835" s="160" t="str">
        <f ca="1">CHOOSE(D835,CurName1,CurName2,CurName3)</f>
        <v>тыс. руб.</v>
      </c>
      <c r="D835" s="158">
        <f>D829</f>
        <v>1</v>
      </c>
      <c r="E835" s="154" t="s">
        <v>1180</v>
      </c>
      <c r="F835" s="154" t="s">
        <v>693</v>
      </c>
      <c r="G835" s="311">
        <v>0</v>
      </c>
      <c r="H835" s="311">
        <v>0</v>
      </c>
      <c r="I835" s="311">
        <v>0</v>
      </c>
      <c r="J835" s="311">
        <v>15348.139721228394</v>
      </c>
      <c r="K835" s="311">
        <v>19673.675190816233</v>
      </c>
      <c r="L835" s="311">
        <v>18369.451760461299</v>
      </c>
      <c r="M835" s="311">
        <v>18866.776887416283</v>
      </c>
      <c r="N835" s="311">
        <v>19311.970753078655</v>
      </c>
      <c r="O835" s="311">
        <v>36651.833463451207</v>
      </c>
      <c r="P835" s="311">
        <v>33597.741112748641</v>
      </c>
      <c r="Q835" s="311">
        <v>30626.863571439131</v>
      </c>
      <c r="R835" s="311">
        <v>25094.629185069622</v>
      </c>
      <c r="S835" s="311">
        <v>25442.809397868292</v>
      </c>
      <c r="T835" s="311">
        <v>25794.625989124685</v>
      </c>
      <c r="U835" s="311">
        <v>19315.115788124094</v>
      </c>
      <c r="V835" s="311">
        <v>0</v>
      </c>
      <c r="W835" s="311">
        <v>0</v>
      </c>
      <c r="X835" s="311">
        <v>0</v>
      </c>
      <c r="Y835" s="311">
        <v>0</v>
      </c>
      <c r="Z835" s="311">
        <v>0</v>
      </c>
      <c r="AA835" s="311">
        <v>0</v>
      </c>
      <c r="AB835" s="311">
        <v>0</v>
      </c>
      <c r="AC835" s="311">
        <v>0</v>
      </c>
      <c r="AD835" s="311">
        <v>0</v>
      </c>
      <c r="AE835" s="311">
        <v>0</v>
      </c>
      <c r="AF835" s="311">
        <v>0</v>
      </c>
      <c r="AG835" s="311">
        <v>0</v>
      </c>
      <c r="AH835" s="311">
        <v>0</v>
      </c>
      <c r="AI835" s="311">
        <v>0</v>
      </c>
      <c r="AJ835" s="311">
        <v>0</v>
      </c>
      <c r="AK835" s="311">
        <v>0</v>
      </c>
      <c r="AL835" s="311">
        <v>0</v>
      </c>
      <c r="AM835" s="311">
        <v>0</v>
      </c>
      <c r="AN835" s="311">
        <v>0</v>
      </c>
      <c r="AO835" s="311">
        <v>0</v>
      </c>
      <c r="AP835" s="311">
        <v>0</v>
      </c>
      <c r="AQ835" s="311">
        <v>0</v>
      </c>
      <c r="AR835" s="311">
        <v>0</v>
      </c>
      <c r="AS835" s="311">
        <v>0</v>
      </c>
      <c r="AT835" s="311">
        <v>0</v>
      </c>
      <c r="AU835" s="311">
        <v>0</v>
      </c>
      <c r="AV835" s="311">
        <v>0</v>
      </c>
      <c r="AW835" s="311">
        <v>0</v>
      </c>
      <c r="AX835" s="311">
        <v>0</v>
      </c>
      <c r="AY835" s="311">
        <v>0</v>
      </c>
      <c r="AZ835" s="311">
        <v>0</v>
      </c>
      <c r="BA835" s="311">
        <v>0</v>
      </c>
      <c r="BB835" s="311">
        <v>0</v>
      </c>
      <c r="BC835" s="311">
        <v>0</v>
      </c>
      <c r="BD835" s="311">
        <v>0</v>
      </c>
      <c r="BE835" s="311">
        <v>0</v>
      </c>
      <c r="BF835" s="311">
        <v>0</v>
      </c>
      <c r="BG835" s="311">
        <v>0</v>
      </c>
      <c r="BH835" s="311">
        <v>0</v>
      </c>
      <c r="BI835" s="311">
        <v>0</v>
      </c>
      <c r="BJ835" s="311">
        <v>0</v>
      </c>
      <c r="BK835" s="311">
        <v>0</v>
      </c>
      <c r="BL835" s="311">
        <v>0</v>
      </c>
      <c r="BM835" s="311">
        <v>0</v>
      </c>
      <c r="BN835" s="311">
        <v>0</v>
      </c>
      <c r="BO835" s="311">
        <v>0</v>
      </c>
      <c r="BP835" s="311">
        <v>0</v>
      </c>
      <c r="BQ835" s="311">
        <v>0</v>
      </c>
      <c r="BR835" s="311">
        <v>0</v>
      </c>
      <c r="BS835" s="311">
        <v>0</v>
      </c>
      <c r="BT835" s="311">
        <v>0</v>
      </c>
      <c r="BU835" s="311">
        <v>0</v>
      </c>
      <c r="BV835" s="311">
        <v>0</v>
      </c>
      <c r="BW835" s="311">
        <v>0</v>
      </c>
      <c r="BX835" s="311">
        <v>0</v>
      </c>
      <c r="BY835" s="311">
        <v>0</v>
      </c>
      <c r="BZ835" s="311">
        <v>0</v>
      </c>
      <c r="CA835" s="311">
        <v>0</v>
      </c>
      <c r="CB835" s="311">
        <v>0</v>
      </c>
      <c r="CC835" s="311">
        <v>0</v>
      </c>
      <c r="CD835" s="311">
        <v>0</v>
      </c>
      <c r="CE835" s="311">
        <v>0</v>
      </c>
      <c r="CF835" s="311">
        <v>0</v>
      </c>
      <c r="CG835" s="311">
        <v>0</v>
      </c>
      <c r="CH835" s="311">
        <v>0</v>
      </c>
      <c r="CI835" s="311">
        <v>0</v>
      </c>
      <c r="CJ835" s="311">
        <v>0</v>
      </c>
      <c r="CK835" s="311">
        <v>0</v>
      </c>
      <c r="CL835" s="311">
        <v>0</v>
      </c>
      <c r="CM835" s="311">
        <v>0</v>
      </c>
      <c r="CN835" s="311">
        <v>0</v>
      </c>
      <c r="CO835" s="311">
        <v>0</v>
      </c>
      <c r="CP835" s="311">
        <v>0</v>
      </c>
      <c r="CQ835" s="311">
        <v>0</v>
      </c>
      <c r="CR835" s="311">
        <v>0</v>
      </c>
      <c r="CS835" s="311">
        <v>0</v>
      </c>
      <c r="CT835" s="311">
        <v>0</v>
      </c>
      <c r="CU835" s="311">
        <v>0</v>
      </c>
      <c r="CV835" s="311">
        <v>0</v>
      </c>
      <c r="CW835" s="311">
        <v>0</v>
      </c>
      <c r="CX835" s="311">
        <v>0</v>
      </c>
      <c r="CY835" s="311">
        <v>0</v>
      </c>
      <c r="CZ835" s="311">
        <v>0</v>
      </c>
      <c r="DA835" s="311">
        <v>0</v>
      </c>
      <c r="DB835" s="311">
        <v>0</v>
      </c>
      <c r="DC835" s="311">
        <v>0</v>
      </c>
      <c r="DD835" s="311">
        <v>0</v>
      </c>
      <c r="DE835" s="311">
        <v>0</v>
      </c>
      <c r="DF835" s="311">
        <v>0</v>
      </c>
      <c r="DG835" s="311">
        <v>0</v>
      </c>
      <c r="DH835" s="311">
        <v>0</v>
      </c>
      <c r="DI835" s="311">
        <v>0</v>
      </c>
      <c r="DJ835" s="311">
        <v>0</v>
      </c>
      <c r="DK835" s="311">
        <v>0</v>
      </c>
      <c r="DL835" s="311">
        <v>0</v>
      </c>
      <c r="DM835" s="311">
        <v>0</v>
      </c>
      <c r="DN835" s="311">
        <v>0</v>
      </c>
      <c r="DO835" s="311">
        <v>0</v>
      </c>
      <c r="DP835" s="311">
        <v>0</v>
      </c>
      <c r="DQ835" s="311">
        <v>0</v>
      </c>
      <c r="DR835" s="311">
        <v>0</v>
      </c>
      <c r="DS835" s="311">
        <v>0</v>
      </c>
      <c r="DT835" s="311">
        <v>0</v>
      </c>
      <c r="DU835" s="311">
        <v>0</v>
      </c>
      <c r="DV835" s="311">
        <v>0</v>
      </c>
      <c r="DW835" s="186"/>
      <c r="DX835" s="162">
        <f>SUM(G835:DW835)</f>
        <v>288093.63282082655</v>
      </c>
    </row>
    <row r="836" spans="1:128" x14ac:dyDescent="0.2">
      <c r="A836" s="165" t="str">
        <f ca="1">Language!A$1116</f>
        <v>задолженность по кредиту</v>
      </c>
      <c r="B836" s="160"/>
      <c r="C836" s="160" t="str">
        <f ca="1">CHOOSE(D836,CurName1,CurName2,CurName3)</f>
        <v>тыс. руб.</v>
      </c>
      <c r="D836" s="158">
        <f>D829</f>
        <v>1</v>
      </c>
      <c r="E836" s="154" t="s">
        <v>920</v>
      </c>
      <c r="F836" s="154" t="s">
        <v>696</v>
      </c>
      <c r="G836" s="166">
        <f>SUM($G837:G837)-SUM($G838:G838)+SUM($G834:G834)-SUM($G835:G835)</f>
        <v>242742.36486350099</v>
      </c>
      <c r="H836" s="166">
        <f>SUM($G837:H837)-SUM($G838:H838)+SUM($G834:H834)-SUM($G835:H835)</f>
        <v>249743.68043607165</v>
      </c>
      <c r="I836" s="166">
        <f>SUM($G837:I837)-SUM($G838:I838)+SUM($G834:I834)-SUM($G835:I835)</f>
        <v>288093.63282082655</v>
      </c>
      <c r="J836" s="166">
        <f>SUM($G837:J837)-SUM($G838:J838)+SUM($G834:J834)-SUM($G835:J835)</f>
        <v>272745.49309959816</v>
      </c>
      <c r="K836" s="166">
        <f>SUM($G837:K837)-SUM($G838:K838)+SUM($G834:K834)-SUM($G835:K835)</f>
        <v>253071.81790878193</v>
      </c>
      <c r="L836" s="166">
        <f>SUM($G837:L837)-SUM($G838:L838)+SUM($G834:L834)-SUM($G835:L835)</f>
        <v>234702.36614832061</v>
      </c>
      <c r="M836" s="166">
        <f>SUM($G837:M837)-SUM($G838:M838)+SUM($G834:M834)-SUM($G835:M835)</f>
        <v>215835.58926090435</v>
      </c>
      <c r="N836" s="166">
        <f>SUM($G837:N837)-SUM($G838:N838)+SUM($G834:N834)-SUM($G835:N835)</f>
        <v>196523.61850782568</v>
      </c>
      <c r="O836" s="166">
        <f>SUM($G837:O837)-SUM($G838:O838)+SUM($G834:O834)-SUM($G835:O835)</f>
        <v>159871.78504437447</v>
      </c>
      <c r="P836" s="166">
        <f>SUM($G837:P837)-SUM($G838:P838)+SUM($G834:P834)-SUM($G835:P835)</f>
        <v>126274.04393162584</v>
      </c>
      <c r="Q836" s="166">
        <f>SUM($G837:Q837)-SUM($G838:Q838)+SUM($G834:Q834)-SUM($G835:Q835)</f>
        <v>95647.1803601867</v>
      </c>
      <c r="R836" s="166">
        <f>SUM($G837:R837)-SUM($G838:R838)+SUM($G834:R834)-SUM($G835:R835)</f>
        <v>70552.551175117085</v>
      </c>
      <c r="S836" s="166">
        <f>SUM($G837:S837)-SUM($G838:S838)+SUM($G834:S834)-SUM($G835:S835)</f>
        <v>45109.741777248797</v>
      </c>
      <c r="T836" s="166">
        <f>SUM($G837:T837)-SUM($G838:T838)+SUM($G834:T834)-SUM($G835:T835)</f>
        <v>19315.115788124094</v>
      </c>
      <c r="U836" s="166">
        <f>SUM($G837:U837)-SUM($G838:U838)+SUM($G834:U834)-SUM($G835:U835)</f>
        <v>0</v>
      </c>
      <c r="V836" s="166">
        <f>SUM($G837:V837)-SUM($G838:V838)+SUM($G834:V834)-SUM($G835:V835)</f>
        <v>0</v>
      </c>
      <c r="W836" s="166">
        <f>SUM($G837:W837)-SUM($G838:W838)+SUM($G834:W834)-SUM($G835:W835)</f>
        <v>0</v>
      </c>
      <c r="X836" s="166">
        <f>SUM($G837:X837)-SUM($G838:X838)+SUM($G834:X834)-SUM($G835:X835)</f>
        <v>0</v>
      </c>
      <c r="Y836" s="166">
        <f>SUM($G837:Y837)-SUM($G838:Y838)+SUM($G834:Y834)-SUM($G835:Y835)</f>
        <v>0</v>
      </c>
      <c r="Z836" s="166">
        <f>SUM($G837:Z837)-SUM($G838:Z838)+SUM($G834:Z834)-SUM($G835:Z835)</f>
        <v>0</v>
      </c>
      <c r="AA836" s="166">
        <f>SUM($G837:AA837)-SUM($G838:AA838)+SUM($G834:AA834)-SUM($G835:AA835)</f>
        <v>0</v>
      </c>
      <c r="AB836" s="166">
        <f>SUM($G837:AB837)-SUM($G838:AB838)+SUM($G834:AB834)-SUM($G835:AB835)</f>
        <v>0</v>
      </c>
      <c r="AC836" s="166">
        <f>SUM($G837:AC837)-SUM($G838:AC838)+SUM($G834:AC834)-SUM($G835:AC835)</f>
        <v>0</v>
      </c>
      <c r="AD836" s="166">
        <f>SUM($G837:AD837)-SUM($G838:AD838)+SUM($G834:AD834)-SUM($G835:AD835)</f>
        <v>0</v>
      </c>
      <c r="AE836" s="166">
        <f>SUM($G837:AE837)-SUM($G838:AE838)+SUM($G834:AE834)-SUM($G835:AE835)</f>
        <v>0</v>
      </c>
      <c r="AF836" s="166">
        <f>SUM($G837:AF837)-SUM($G838:AF838)+SUM($G834:AF834)-SUM($G835:AF835)</f>
        <v>0</v>
      </c>
      <c r="AG836" s="166">
        <f>SUM($G837:AG837)-SUM($G838:AG838)+SUM($G834:AG834)-SUM($G835:AG835)</f>
        <v>0</v>
      </c>
      <c r="AH836" s="166">
        <f>SUM($G837:AH837)-SUM($G838:AH838)+SUM($G834:AH834)-SUM($G835:AH835)</f>
        <v>0</v>
      </c>
      <c r="AI836" s="166">
        <f>SUM($G837:AI837)-SUM($G838:AI838)+SUM($G834:AI834)-SUM($G835:AI835)</f>
        <v>0</v>
      </c>
      <c r="AJ836" s="166">
        <f>SUM($G837:AJ837)-SUM($G838:AJ838)+SUM($G834:AJ834)-SUM($G835:AJ835)</f>
        <v>0</v>
      </c>
      <c r="AK836" s="166">
        <f>SUM($G837:AK837)-SUM($G838:AK838)+SUM($G834:AK834)-SUM($G835:AK835)</f>
        <v>0</v>
      </c>
      <c r="AL836" s="166">
        <f>SUM($G837:AL837)-SUM($G838:AL838)+SUM($G834:AL834)-SUM($G835:AL835)</f>
        <v>0</v>
      </c>
      <c r="AM836" s="166">
        <f>SUM($G837:AM837)-SUM($G838:AM838)+SUM($G834:AM834)-SUM($G835:AM835)</f>
        <v>0</v>
      </c>
      <c r="AN836" s="166">
        <f>SUM($G837:AN837)-SUM($G838:AN838)+SUM($G834:AN834)-SUM($G835:AN835)</f>
        <v>0</v>
      </c>
      <c r="AO836" s="166">
        <f>SUM($G837:AO837)-SUM($G838:AO838)+SUM($G834:AO834)-SUM($G835:AO835)</f>
        <v>0</v>
      </c>
      <c r="AP836" s="166">
        <f>SUM($G837:AP837)-SUM($G838:AP838)+SUM($G834:AP834)-SUM($G835:AP835)</f>
        <v>0</v>
      </c>
      <c r="AQ836" s="166">
        <f>SUM($G837:AQ837)-SUM($G838:AQ838)+SUM($G834:AQ834)-SUM($G835:AQ835)</f>
        <v>0</v>
      </c>
      <c r="AR836" s="166">
        <f>SUM($G837:AR837)-SUM($G838:AR838)+SUM($G834:AR834)-SUM($G835:AR835)</f>
        <v>0</v>
      </c>
      <c r="AS836" s="166">
        <f>SUM($G837:AS837)-SUM($G838:AS838)+SUM($G834:AS834)-SUM($G835:AS835)</f>
        <v>0</v>
      </c>
      <c r="AT836" s="166">
        <f>SUM($G837:AT837)-SUM($G838:AT838)+SUM($G834:AT834)-SUM($G835:AT835)</f>
        <v>0</v>
      </c>
      <c r="AU836" s="166">
        <f>SUM($G837:AU837)-SUM($G838:AU838)+SUM($G834:AU834)-SUM($G835:AU835)</f>
        <v>0</v>
      </c>
      <c r="AV836" s="166">
        <f>SUM($G837:AV837)-SUM($G838:AV838)+SUM($G834:AV834)-SUM($G835:AV835)</f>
        <v>0</v>
      </c>
      <c r="AW836" s="166">
        <f>SUM($G837:AW837)-SUM($G838:AW838)+SUM($G834:AW834)-SUM($G835:AW835)</f>
        <v>0</v>
      </c>
      <c r="AX836" s="166">
        <f>SUM($G837:AX837)-SUM($G838:AX838)+SUM($G834:AX834)-SUM($G835:AX835)</f>
        <v>0</v>
      </c>
      <c r="AY836" s="166">
        <f>SUM($G837:AY837)-SUM($G838:AY838)+SUM($G834:AY834)-SUM($G835:AY835)</f>
        <v>0</v>
      </c>
      <c r="AZ836" s="166">
        <f>SUM($G837:AZ837)-SUM($G838:AZ838)+SUM($G834:AZ834)-SUM($G835:AZ835)</f>
        <v>0</v>
      </c>
      <c r="BA836" s="166">
        <f>SUM($G837:BA837)-SUM($G838:BA838)+SUM($G834:BA834)-SUM($G835:BA835)</f>
        <v>0</v>
      </c>
      <c r="BB836" s="166">
        <f>SUM($G837:BB837)-SUM($G838:BB838)+SUM($G834:BB834)-SUM($G835:BB835)</f>
        <v>0</v>
      </c>
      <c r="BC836" s="166">
        <f>SUM($G837:BC837)-SUM($G838:BC838)+SUM($G834:BC834)-SUM($G835:BC835)</f>
        <v>0</v>
      </c>
      <c r="BD836" s="166">
        <f>SUM($G837:BD837)-SUM($G838:BD838)+SUM($G834:BD834)-SUM($G835:BD835)</f>
        <v>0</v>
      </c>
      <c r="BE836" s="166">
        <f>SUM($G837:BE837)-SUM($G838:BE838)+SUM($G834:BE834)-SUM($G835:BE835)</f>
        <v>0</v>
      </c>
      <c r="BF836" s="166">
        <f>SUM($G837:BF837)-SUM($G838:BF838)+SUM($G834:BF834)-SUM($G835:BF835)</f>
        <v>0</v>
      </c>
      <c r="BG836" s="166">
        <f>SUM($G837:BG837)-SUM($G838:BG838)+SUM($G834:BG834)-SUM($G835:BG835)</f>
        <v>0</v>
      </c>
      <c r="BH836" s="166">
        <f>SUM($G837:BH837)-SUM($G838:BH838)+SUM($G834:BH834)-SUM($G835:BH835)</f>
        <v>0</v>
      </c>
      <c r="BI836" s="166">
        <f>SUM($G837:BI837)-SUM($G838:BI838)+SUM($G834:BI834)-SUM($G835:BI835)</f>
        <v>0</v>
      </c>
      <c r="BJ836" s="166">
        <f>SUM($G837:BJ837)-SUM($G838:BJ838)+SUM($G834:BJ834)-SUM($G835:BJ835)</f>
        <v>0</v>
      </c>
      <c r="BK836" s="166">
        <f>SUM($G837:BK837)-SUM($G838:BK838)+SUM($G834:BK834)-SUM($G835:BK835)</f>
        <v>0</v>
      </c>
      <c r="BL836" s="166">
        <f>SUM($G837:BL837)-SUM($G838:BL838)+SUM($G834:BL834)-SUM($G835:BL835)</f>
        <v>0</v>
      </c>
      <c r="BM836" s="166">
        <f>SUM($G837:BM837)-SUM($G838:BM838)+SUM($G834:BM834)-SUM($G835:BM835)</f>
        <v>0</v>
      </c>
      <c r="BN836" s="166">
        <f>SUM($G837:BN837)-SUM($G838:BN838)+SUM($G834:BN834)-SUM($G835:BN835)</f>
        <v>0</v>
      </c>
      <c r="BO836" s="166">
        <f>SUM($G837:BO837)-SUM($G838:BO838)+SUM($G834:BO834)-SUM($G835:BO835)</f>
        <v>0</v>
      </c>
      <c r="BP836" s="166">
        <f>SUM($G837:BP837)-SUM($G838:BP838)+SUM($G834:BP834)-SUM($G835:BP835)</f>
        <v>0</v>
      </c>
      <c r="BQ836" s="166">
        <f>SUM($G837:BQ837)-SUM($G838:BQ838)+SUM($G834:BQ834)-SUM($G835:BQ835)</f>
        <v>0</v>
      </c>
      <c r="BR836" s="166">
        <f>SUM($G837:BR837)-SUM($G838:BR838)+SUM($G834:BR834)-SUM($G835:BR835)</f>
        <v>0</v>
      </c>
      <c r="BS836" s="166">
        <f>SUM($G837:BS837)-SUM($G838:BS838)+SUM($G834:BS834)-SUM($G835:BS835)</f>
        <v>0</v>
      </c>
      <c r="BT836" s="166">
        <f>SUM($G837:BT837)-SUM($G838:BT838)+SUM($G834:BT834)-SUM($G835:BT835)</f>
        <v>0</v>
      </c>
      <c r="BU836" s="166">
        <f>SUM($G837:BU837)-SUM($G838:BU838)+SUM($G834:BU834)-SUM($G835:BU835)</f>
        <v>0</v>
      </c>
      <c r="BV836" s="166">
        <f>SUM($G837:BV837)-SUM($G838:BV838)+SUM($G834:BV834)-SUM($G835:BV835)</f>
        <v>0</v>
      </c>
      <c r="BW836" s="166">
        <f>SUM($G837:BW837)-SUM($G838:BW838)+SUM($G834:BW834)-SUM($G835:BW835)</f>
        <v>0</v>
      </c>
      <c r="BX836" s="166">
        <f>SUM($G837:BX837)-SUM($G838:BX838)+SUM($G834:BX834)-SUM($G835:BX835)</f>
        <v>0</v>
      </c>
      <c r="BY836" s="166">
        <f>SUM($G837:BY837)-SUM($G838:BY838)+SUM($G834:BY834)-SUM($G835:BY835)</f>
        <v>0</v>
      </c>
      <c r="BZ836" s="166">
        <f>SUM($G837:BZ837)-SUM($G838:BZ838)+SUM($G834:BZ834)-SUM($G835:BZ835)</f>
        <v>0</v>
      </c>
      <c r="CA836" s="166">
        <f>SUM($G837:CA837)-SUM($G838:CA838)+SUM($G834:CA834)-SUM($G835:CA835)</f>
        <v>0</v>
      </c>
      <c r="CB836" s="166">
        <f>SUM($G837:CB837)-SUM($G838:CB838)+SUM($G834:CB834)-SUM($G835:CB835)</f>
        <v>0</v>
      </c>
      <c r="CC836" s="166">
        <f>SUM($G837:CC837)-SUM($G838:CC838)+SUM($G834:CC834)-SUM($G835:CC835)</f>
        <v>0</v>
      </c>
      <c r="CD836" s="166">
        <f>SUM($G837:CD837)-SUM($G838:CD838)+SUM($G834:CD834)-SUM($G835:CD835)</f>
        <v>0</v>
      </c>
      <c r="CE836" s="166">
        <f>SUM($G837:CE837)-SUM($G838:CE838)+SUM($G834:CE834)-SUM($G835:CE835)</f>
        <v>0</v>
      </c>
      <c r="CF836" s="166">
        <f>SUM($G837:CF837)-SUM($G838:CF838)+SUM($G834:CF834)-SUM($G835:CF835)</f>
        <v>0</v>
      </c>
      <c r="CG836" s="166">
        <f>SUM($G837:CG837)-SUM($G838:CG838)+SUM($G834:CG834)-SUM($G835:CG835)</f>
        <v>0</v>
      </c>
      <c r="CH836" s="166">
        <f>SUM($G837:CH837)-SUM($G838:CH838)+SUM($G834:CH834)-SUM($G835:CH835)</f>
        <v>0</v>
      </c>
      <c r="CI836" s="166">
        <f>SUM($G837:CI837)-SUM($G838:CI838)+SUM($G834:CI834)-SUM($G835:CI835)</f>
        <v>0</v>
      </c>
      <c r="CJ836" s="166">
        <f>SUM($G837:CJ837)-SUM($G838:CJ838)+SUM($G834:CJ834)-SUM($G835:CJ835)</f>
        <v>0</v>
      </c>
      <c r="CK836" s="166">
        <f>SUM($G837:CK837)-SUM($G838:CK838)+SUM($G834:CK834)-SUM($G835:CK835)</f>
        <v>0</v>
      </c>
      <c r="CL836" s="166">
        <f>SUM($G837:CL837)-SUM($G838:CL838)+SUM($G834:CL834)-SUM($G835:CL835)</f>
        <v>0</v>
      </c>
      <c r="CM836" s="166">
        <f>SUM($G837:CM837)-SUM($G838:CM838)+SUM($G834:CM834)-SUM($G835:CM835)</f>
        <v>0</v>
      </c>
      <c r="CN836" s="166">
        <f>SUM($G837:CN837)-SUM($G838:CN838)+SUM($G834:CN834)-SUM($G835:CN835)</f>
        <v>0</v>
      </c>
      <c r="CO836" s="166">
        <f>SUM($G837:CO837)-SUM($G838:CO838)+SUM($G834:CO834)-SUM($G835:CO835)</f>
        <v>0</v>
      </c>
      <c r="CP836" s="166">
        <f>SUM($G837:CP837)-SUM($G838:CP838)+SUM($G834:CP834)-SUM($G835:CP835)</f>
        <v>0</v>
      </c>
      <c r="CQ836" s="166">
        <f>SUM($G837:CQ837)-SUM($G838:CQ838)+SUM($G834:CQ834)-SUM($G835:CQ835)</f>
        <v>0</v>
      </c>
      <c r="CR836" s="166">
        <f>SUM($G837:CR837)-SUM($G838:CR838)+SUM($G834:CR834)-SUM($G835:CR835)</f>
        <v>0</v>
      </c>
      <c r="CS836" s="166">
        <f>SUM($G837:CS837)-SUM($G838:CS838)+SUM($G834:CS834)-SUM($G835:CS835)</f>
        <v>0</v>
      </c>
      <c r="CT836" s="166">
        <f>SUM($G837:CT837)-SUM($G838:CT838)+SUM($G834:CT834)-SUM($G835:CT835)</f>
        <v>0</v>
      </c>
      <c r="CU836" s="166">
        <f>SUM($G837:CU837)-SUM($G838:CU838)+SUM($G834:CU834)-SUM($G835:CU835)</f>
        <v>0</v>
      </c>
      <c r="CV836" s="166">
        <f>SUM($G837:CV837)-SUM($G838:CV838)+SUM($G834:CV834)-SUM($G835:CV835)</f>
        <v>0</v>
      </c>
      <c r="CW836" s="166">
        <f>SUM($G837:CW837)-SUM($G838:CW838)+SUM($G834:CW834)-SUM($G835:CW835)</f>
        <v>0</v>
      </c>
      <c r="CX836" s="166">
        <f>SUM($G837:CX837)-SUM($G838:CX838)+SUM($G834:CX834)-SUM($G835:CX835)</f>
        <v>0</v>
      </c>
      <c r="CY836" s="166">
        <f>SUM($G837:CY837)-SUM($G838:CY838)+SUM($G834:CY834)-SUM($G835:CY835)</f>
        <v>0</v>
      </c>
      <c r="CZ836" s="166">
        <f>SUM($G837:CZ837)-SUM($G838:CZ838)+SUM($G834:CZ834)-SUM($G835:CZ835)</f>
        <v>0</v>
      </c>
      <c r="DA836" s="166">
        <f>SUM($G837:DA837)-SUM($G838:DA838)+SUM($G834:DA834)-SUM($G835:DA835)</f>
        <v>0</v>
      </c>
      <c r="DB836" s="166">
        <f>SUM($G837:DB837)-SUM($G838:DB838)+SUM($G834:DB834)-SUM($G835:DB835)</f>
        <v>0</v>
      </c>
      <c r="DC836" s="166">
        <f>SUM($G837:DC837)-SUM($G838:DC838)+SUM($G834:DC834)-SUM($G835:DC835)</f>
        <v>0</v>
      </c>
      <c r="DD836" s="166">
        <f>SUM($G837:DD837)-SUM($G838:DD838)+SUM($G834:DD834)-SUM($G835:DD835)</f>
        <v>0</v>
      </c>
      <c r="DE836" s="166">
        <f>SUM($G837:DE837)-SUM($G838:DE838)+SUM($G834:DE834)-SUM($G835:DE835)</f>
        <v>0</v>
      </c>
      <c r="DF836" s="166">
        <f>SUM($G837:DF837)-SUM($G838:DF838)+SUM($G834:DF834)-SUM($G835:DF835)</f>
        <v>0</v>
      </c>
      <c r="DG836" s="166">
        <f>SUM($G837:DG837)-SUM($G838:DG838)+SUM($G834:DG834)-SUM($G835:DG835)</f>
        <v>0</v>
      </c>
      <c r="DH836" s="166">
        <f>SUM($G837:DH837)-SUM($G838:DH838)+SUM($G834:DH834)-SUM($G835:DH835)</f>
        <v>0</v>
      </c>
      <c r="DI836" s="166">
        <f>SUM($G837:DI837)-SUM($G838:DI838)+SUM($G834:DI834)-SUM($G835:DI835)</f>
        <v>0</v>
      </c>
      <c r="DJ836" s="166">
        <f>SUM($G837:DJ837)-SUM($G838:DJ838)+SUM($G834:DJ834)-SUM($G835:DJ835)</f>
        <v>0</v>
      </c>
      <c r="DK836" s="166">
        <f>SUM($G837:DK837)-SUM($G838:DK838)+SUM($G834:DK834)-SUM($G835:DK835)</f>
        <v>0</v>
      </c>
      <c r="DL836" s="166">
        <f>SUM($G837:DL837)-SUM($G838:DL838)+SUM($G834:DL834)-SUM($G835:DL835)</f>
        <v>0</v>
      </c>
      <c r="DM836" s="166">
        <f>SUM($G837:DM837)-SUM($G838:DM838)+SUM($G834:DM834)-SUM($G835:DM835)</f>
        <v>0</v>
      </c>
      <c r="DN836" s="166">
        <f>SUM($G837:DN837)-SUM($G838:DN838)+SUM($G834:DN834)-SUM($G835:DN835)</f>
        <v>0</v>
      </c>
      <c r="DO836" s="166">
        <f>SUM($G837:DO837)-SUM($G838:DO838)+SUM($G834:DO834)-SUM($G835:DO835)</f>
        <v>0</v>
      </c>
      <c r="DP836" s="166">
        <f>SUM($G837:DP837)-SUM($G838:DP838)+SUM($G834:DP834)-SUM($G835:DP835)</f>
        <v>0</v>
      </c>
      <c r="DQ836" s="166">
        <f>SUM($G837:DQ837)-SUM($G838:DQ838)+SUM($G834:DQ834)-SUM($G835:DQ835)</f>
        <v>0</v>
      </c>
      <c r="DR836" s="166">
        <f>SUM($G837:DR837)-SUM($G838:DR838)+SUM($G834:DR834)-SUM($G835:DR835)</f>
        <v>0</v>
      </c>
      <c r="DS836" s="166">
        <f>SUM($G837:DS837)-SUM($G838:DS838)+SUM($G834:DS834)-SUM($G835:DS835)</f>
        <v>0</v>
      </c>
      <c r="DT836" s="166">
        <f>SUM($G837:DT837)-SUM($G838:DT838)+SUM($G834:DT834)-SUM($G835:DT835)</f>
        <v>0</v>
      </c>
      <c r="DU836" s="166">
        <f>SUM($G837:DU837)-SUM($G838:DU838)+SUM($G834:DU834)-SUM($G835:DU835)</f>
        <v>0</v>
      </c>
      <c r="DV836" s="166">
        <f>SUM($G837:DV837)-SUM($G838:DV838)+SUM($G834:DV834)-SUM($G835:DV835)</f>
        <v>0</v>
      </c>
      <c r="DW836" s="166"/>
      <c r="DX836" s="167"/>
    </row>
    <row r="837" spans="1:128" collapsed="1" x14ac:dyDescent="0.2">
      <c r="A837" s="165" t="str">
        <f ca="1">Language!A$1117</f>
        <v>начисленные проценты</v>
      </c>
      <c r="B837" s="157"/>
      <c r="C837" s="160" t="str">
        <f ca="1">CHOOSE(D837,CurName1,CurName2,CurName3)</f>
        <v>тыс. руб.</v>
      </c>
      <c r="D837" s="158">
        <f>D829</f>
        <v>1</v>
      </c>
      <c r="E837" s="154" t="s">
        <v>1181</v>
      </c>
      <c r="F837" s="154" t="s">
        <v>693</v>
      </c>
      <c r="G837" s="64"/>
      <c r="H837" s="64"/>
      <c r="I837" s="64">
        <v>4560</v>
      </c>
      <c r="J837" s="64">
        <v>4510</v>
      </c>
      <c r="K837" s="64">
        <v>3721</v>
      </c>
      <c r="L837" s="64">
        <v>3928</v>
      </c>
      <c r="M837" s="64">
        <v>3914</v>
      </c>
      <c r="N837" s="64">
        <v>3436</v>
      </c>
      <c r="O837" s="64">
        <v>3314</v>
      </c>
      <c r="P837" s="64">
        <v>3124</v>
      </c>
      <c r="Q837" s="64">
        <v>2198</v>
      </c>
      <c r="R837" s="64">
        <v>2201</v>
      </c>
      <c r="S837" s="64">
        <v>2160</v>
      </c>
      <c r="T837" s="64">
        <v>2144</v>
      </c>
      <c r="U837" s="64">
        <f>MAX((SUM($G834:U834)-SUM($G835:U835)+IF(AND($B832=1,U$2&gt;1),SUM($F837:T837)-SUM($F838:T838),0)), 0) * U830/12*[3]Параметры!U$37</f>
        <v>0</v>
      </c>
      <c r="V837" s="64">
        <f>MAX((SUM($G834:V834)-SUM($G835:V835)+IF(AND($B832=1,V$2&gt;1),SUM($F837:U837)-SUM($F838:U838),0)), 0) * V830/12*[3]Параметры!V$37</f>
        <v>0</v>
      </c>
      <c r="W837" s="64">
        <f>MAX((SUM($G834:W834)-SUM($G835:W835)+IF(AND($B832=1,W$2&gt;1),SUM($F837:V837)-SUM($F838:V838),0)), 0) * W830/12*[3]Параметры!W$37</f>
        <v>0</v>
      </c>
      <c r="X837" s="64">
        <f>MAX((SUM($G834:X834)-SUM($G835:X835)+IF(AND($B832=1,X$2&gt;1),SUM($F837:W837)-SUM($F838:W838),0)), 0) * X830/12*[3]Параметры!X$37</f>
        <v>0</v>
      </c>
      <c r="Y837" s="64">
        <f>MAX((SUM($G834:Y834)-SUM($G835:Y835)+IF(AND($B832=1,Y$2&gt;1),SUM($F837:X837)-SUM($F838:X838),0)), 0) * Y830/12*[3]Параметры!Y$37</f>
        <v>0</v>
      </c>
      <c r="Z837" s="64">
        <f>MAX((SUM($G834:Z834)-SUM($G835:Z835)+IF(AND($B832=1,Z$2&gt;1),SUM($F837:Y837)-SUM($F838:Y838),0)), 0) * Z830/12*[3]Параметры!Z$37</f>
        <v>0</v>
      </c>
      <c r="AA837" s="64">
        <f>MAX((SUM($G834:AA834)-SUM($G835:AA835)+IF(AND($B832=1,AA$2&gt;1),SUM($F837:Z837)-SUM($F838:Z838),0)), 0) * AA830/12*[3]Параметры!AA$37</f>
        <v>0</v>
      </c>
      <c r="AB837" s="64">
        <f>MAX((SUM($G834:AB834)-SUM($G835:AB835)+IF(AND($B832=1,AB$2&gt;1),SUM($F837:AA837)-SUM($F838:AA838),0)), 0) * AB830/12*[3]Параметры!AB$37</f>
        <v>0</v>
      </c>
      <c r="AC837" s="64">
        <f>MAX((SUM($G834:AC834)-SUM($G835:AC835)+IF(AND($B832=1,AC$2&gt;1),SUM($F837:AB837)-SUM($F838:AB838),0)), 0) * AC830/12*[3]Параметры!AC$37</f>
        <v>0</v>
      </c>
      <c r="AD837" s="64">
        <f>MAX((SUM($G834:AD834)-SUM($G835:AD835)+IF(AND($B832=1,AD$2&gt;1),SUM($F837:AC837)-SUM($F838:AC838),0)), 0) * AD830/12*[3]Параметры!AD$37</f>
        <v>0</v>
      </c>
      <c r="AE837" s="64">
        <f>MAX((SUM($G834:AE834)-SUM($G835:AE835)+IF(AND($B832=1,AE$2&gt;1),SUM($F837:AD837)-SUM($F838:AD838),0)), 0) * AE830/12*[3]Параметры!AE$37</f>
        <v>0</v>
      </c>
      <c r="AF837" s="64">
        <f>MAX((SUM($G834:AF834)-SUM($G835:AF835)+IF(AND($B832=1,AF$2&gt;1),SUM($F837:AE837)-SUM($F838:AE838),0)), 0) * AF830/12*[3]Параметры!AF$37</f>
        <v>0</v>
      </c>
      <c r="AG837" s="64">
        <f>MAX((SUM($G834:AG834)-SUM($G835:AG835)+IF(AND($B832=1,AG$2&gt;1),SUM($F837:AF837)-SUM($F838:AF838),0)), 0) * AG830/12*[3]Параметры!AG$37</f>
        <v>0</v>
      </c>
      <c r="AH837" s="64">
        <f>MAX((SUM($G834:AH834)-SUM($G835:AH835)+IF(AND($B832=1,AH$2&gt;1),SUM($F837:AG837)-SUM($F838:AG838),0)), 0) * AH830/12*[3]Параметры!AH$37</f>
        <v>0</v>
      </c>
      <c r="AI837" s="64">
        <f>MAX((SUM($G834:AI834)-SUM($G835:AI835)+IF(AND($B832=1,AI$2&gt;1),SUM($F837:AH837)-SUM($F838:AH838),0)), 0) * AI830/12*[3]Параметры!AI$37</f>
        <v>0</v>
      </c>
      <c r="AJ837" s="64">
        <f>MAX((SUM($G834:AJ834)-SUM($G835:AJ835)+IF(AND($B832=1,AJ$2&gt;1),SUM($F837:AI837)-SUM($F838:AI838),0)), 0) * AJ830/12*[3]Параметры!AJ$37</f>
        <v>0</v>
      </c>
      <c r="AK837" s="64">
        <f>MAX((SUM($G834:AK834)-SUM($G835:AK835)+IF(AND($B832=1,AK$2&gt;1),SUM($F837:AJ837)-SUM($F838:AJ838),0)), 0) * AK830/12*[3]Параметры!AK$37</f>
        <v>0</v>
      </c>
      <c r="AL837" s="64">
        <f>MAX((SUM($G834:AL834)-SUM($G835:AL835)+IF(AND($B832=1,AL$2&gt;1),SUM($F837:AK837)-SUM($F838:AK838),0)), 0) * AL830/12*[3]Параметры!AL$37</f>
        <v>0</v>
      </c>
      <c r="AM837" s="64">
        <f>MAX((SUM($G834:AM834)-SUM($G835:AM835)+IF(AND($B832=1,AM$2&gt;1),SUM($F837:AL837)-SUM($F838:AL838),0)), 0) * AM830/12*[3]Параметры!AM$37</f>
        <v>0</v>
      </c>
      <c r="AN837" s="64">
        <f>MAX((SUM($G834:AN834)-SUM($G835:AN835)+IF(AND($B832=1,AN$2&gt;1),SUM($F837:AM837)-SUM($F838:AM838),0)), 0) * AN830/12*[3]Параметры!AN$37</f>
        <v>0</v>
      </c>
      <c r="AO837" s="64">
        <f>MAX((SUM($G834:AO834)-SUM($G835:AO835)+IF(AND($B832=1,AO$2&gt;1),SUM($F837:AN837)-SUM($F838:AN838),0)), 0) * AO830/12*[3]Параметры!AO$37</f>
        <v>0</v>
      </c>
      <c r="AP837" s="64">
        <f>MAX((SUM($G834:AP834)-SUM($G835:AP835)+IF(AND($B832=1,AP$2&gt;1),SUM($F837:AO837)-SUM($F838:AO838),0)), 0) * AP830/12*[3]Параметры!AP$37</f>
        <v>0</v>
      </c>
      <c r="AQ837" s="64">
        <f>MAX((SUM($G834:AQ834)-SUM($G835:AQ835)+IF(AND($B832=1,AQ$2&gt;1),SUM($F837:AP837)-SUM($F838:AP838),0)), 0) * AQ830/12*[3]Параметры!AQ$37</f>
        <v>0</v>
      </c>
      <c r="AR837" s="64">
        <f>MAX((SUM($G834:AR834)-SUM($G835:AR835)+IF(AND($B832=1,AR$2&gt;1),SUM($F837:AQ837)-SUM($F838:AQ838),0)), 0) * AR830/12*[3]Параметры!AR$37</f>
        <v>0</v>
      </c>
      <c r="AS837" s="64">
        <f>MAX((SUM($G834:AS834)-SUM($G835:AS835)+IF(AND($B832=1,AS$2&gt;1),SUM($F837:AR837)-SUM($F838:AR838),0)), 0) * AS830/12*[3]Параметры!AS$37</f>
        <v>0</v>
      </c>
      <c r="AT837" s="64">
        <f>MAX((SUM($G834:AT834)-SUM($G835:AT835)+IF(AND($B832=1,AT$2&gt;1),SUM($F837:AS837)-SUM($F838:AS838),0)), 0) * AT830/12*[3]Параметры!AT$37</f>
        <v>0</v>
      </c>
      <c r="AU837" s="64">
        <f>MAX((SUM($G834:AU834)-SUM($G835:AU835)+IF(AND($B832=1,AU$2&gt;1),SUM($F837:AT837)-SUM($F838:AT838),0)), 0) * AU830/12*[3]Параметры!AU$37</f>
        <v>0</v>
      </c>
      <c r="AV837" s="64">
        <f>MAX((SUM($G834:AV834)-SUM($G835:AV835)+IF(AND($B832=1,AV$2&gt;1),SUM($F837:AU837)-SUM($F838:AU838),0)), 0) * AV830/12*[3]Параметры!AV$37</f>
        <v>0</v>
      </c>
      <c r="AW837" s="64">
        <f>MAX((SUM($G834:AW834)-SUM($G835:AW835)+IF(AND($B832=1,AW$2&gt;1),SUM($F837:AV837)-SUM($F838:AV838),0)), 0) * AW830/12*[3]Параметры!AW$37</f>
        <v>0</v>
      </c>
      <c r="AX837" s="64">
        <f>MAX((SUM($G834:AX834)-SUM($G835:AX835)+IF(AND($B832=1,AX$2&gt;1),SUM($F837:AW837)-SUM($F838:AW838),0)), 0) * AX830/12*[3]Параметры!AX$37</f>
        <v>0</v>
      </c>
      <c r="AY837" s="64">
        <f>MAX((SUM($G834:AY834)-SUM($G835:AY835)+IF(AND($B832=1,AY$2&gt;1),SUM($F837:AX837)-SUM($F838:AX838),0)), 0) * AY830/12*[3]Параметры!AY$37</f>
        <v>0</v>
      </c>
      <c r="AZ837" s="64">
        <f>MAX((SUM($G834:AZ834)-SUM($G835:AZ835)+IF(AND($B832=1,AZ$2&gt;1),SUM($F837:AY837)-SUM($F838:AY838),0)), 0) * AZ830/12*[3]Параметры!AZ$37</f>
        <v>0</v>
      </c>
      <c r="BA837" s="64">
        <f>MAX((SUM($G834:BA834)-SUM($G835:BA835)+IF(AND($B832=1,BA$2&gt;1),SUM($F837:AZ837)-SUM($F838:AZ838),0)), 0) * BA830/12*[3]Параметры!BA$37</f>
        <v>0</v>
      </c>
      <c r="BB837" s="64">
        <f>MAX((SUM($G834:BB834)-SUM($G835:BB835)+IF(AND($B832=1,BB$2&gt;1),SUM($F837:BA837)-SUM($F838:BA838),0)), 0) * BB830/12*[3]Параметры!BB$37</f>
        <v>0</v>
      </c>
      <c r="BC837" s="64">
        <f>MAX((SUM($G834:BC834)-SUM($G835:BC835)+IF(AND($B832=1,BC$2&gt;1),SUM($F837:BB837)-SUM($F838:BB838),0)), 0) * BC830/12*[3]Параметры!BC$37</f>
        <v>0</v>
      </c>
      <c r="BD837" s="64">
        <f>MAX((SUM($G834:BD834)-SUM($G835:BD835)+IF(AND($B832=1,BD$2&gt;1),SUM($F837:BC837)-SUM($F838:BC838),0)), 0) * BD830/12*[3]Параметры!BD$37</f>
        <v>0</v>
      </c>
      <c r="BE837" s="64">
        <f>MAX((SUM($G834:BE834)-SUM($G835:BE835)+IF(AND($B832=1,BE$2&gt;1),SUM($F837:BD837)-SUM($F838:BD838),0)), 0) * BE830/12*[3]Параметры!BE$37</f>
        <v>0</v>
      </c>
      <c r="BF837" s="64">
        <f>MAX((SUM($G834:BF834)-SUM($G835:BF835)+IF(AND($B832=1,BF$2&gt;1),SUM($F837:BE837)-SUM($F838:BE838),0)), 0) * BF830/12*[3]Параметры!BF$37</f>
        <v>0</v>
      </c>
      <c r="BG837" s="64">
        <f>MAX((SUM($G834:BG834)-SUM($G835:BG835)+IF(AND($B832=1,BG$2&gt;1),SUM($F837:BF837)-SUM($F838:BF838),0)), 0) * BG830/12*[3]Параметры!BG$37</f>
        <v>0</v>
      </c>
      <c r="BH837" s="64">
        <f>MAX((SUM($G834:BH834)-SUM($G835:BH835)+IF(AND($B832=1,BH$2&gt;1),SUM($F837:BG837)-SUM($F838:BG838),0)), 0) * BH830/12*[3]Параметры!BH$37</f>
        <v>0</v>
      </c>
      <c r="BI837" s="64">
        <f>MAX((SUM($G834:BI834)-SUM($G835:BI835)+IF(AND($B832=1,BI$2&gt;1),SUM($F837:BH837)-SUM($F838:BH838),0)), 0) * BI830/12*[3]Параметры!BI$37</f>
        <v>0</v>
      </c>
      <c r="BJ837" s="64">
        <f>MAX((SUM($G834:BJ834)-SUM($G835:BJ835)+IF(AND($B832=1,BJ$2&gt;1),SUM($F837:BI837)-SUM($F838:BI838),0)), 0) * BJ830/12*[3]Параметры!BJ$37</f>
        <v>0</v>
      </c>
      <c r="BK837" s="64">
        <f>MAX((SUM($G834:BK834)-SUM($G835:BK835)+IF(AND($B832=1,BK$2&gt;1),SUM($F837:BJ837)-SUM($F838:BJ838),0)), 0) * BK830/12*[3]Параметры!BK$37</f>
        <v>0</v>
      </c>
      <c r="BL837" s="64">
        <f>MAX((SUM($G834:BL834)-SUM($G835:BL835)+IF(AND($B832=1,BL$2&gt;1),SUM($F837:BK837)-SUM($F838:BK838),0)), 0) * BL830/12*[3]Параметры!BL$37</f>
        <v>0</v>
      </c>
      <c r="BM837" s="64">
        <f>MAX((SUM($G834:BM834)-SUM($G835:BM835)+IF(AND($B832=1,BM$2&gt;1),SUM($F837:BL837)-SUM($F838:BL838),0)), 0) * BM830/12*[3]Параметры!BM$37</f>
        <v>0</v>
      </c>
      <c r="BN837" s="64">
        <f>MAX((SUM($G834:BN834)-SUM($G835:BN835)+IF(AND($B832=1,BN$2&gt;1),SUM($F837:BM837)-SUM($F838:BM838),0)), 0) * BN830/12*[3]Параметры!BN$37</f>
        <v>0</v>
      </c>
      <c r="BO837" s="64">
        <f>MAX((SUM($G834:BO834)-SUM($G835:BO835)+IF(AND($B832=1,BO$2&gt;1),SUM($F837:BN837)-SUM($F838:BN838),0)), 0) * BO830/12*[3]Параметры!BO$37</f>
        <v>0</v>
      </c>
      <c r="BP837" s="64">
        <f>MAX((SUM($G834:BP834)-SUM($G835:BP835)+IF(AND($B832=1,BP$2&gt;1),SUM($F837:BO837)-SUM($F838:BO838),0)), 0) * BP830/12*[3]Параметры!BP$37</f>
        <v>0</v>
      </c>
      <c r="BQ837" s="64">
        <f>MAX((SUM($G834:BQ834)-SUM($G835:BQ835)+IF(AND($B832=1,BQ$2&gt;1),SUM($F837:BP837)-SUM($F838:BP838),0)), 0) * BQ830/12*[3]Параметры!BQ$37</f>
        <v>0</v>
      </c>
      <c r="BR837" s="64">
        <f>MAX((SUM($G834:BR834)-SUM($G835:BR835)+IF(AND($B832=1,BR$2&gt;1),SUM($F837:BQ837)-SUM($F838:BQ838),0)), 0) * BR830/12*[3]Параметры!BR$37</f>
        <v>0</v>
      </c>
      <c r="BS837" s="64">
        <f>MAX((SUM($G834:BS834)-SUM($G835:BS835)+IF(AND($B832=1,BS$2&gt;1),SUM($F837:BR837)-SUM($F838:BR838),0)), 0) * BS830/12*[3]Параметры!BS$37</f>
        <v>0</v>
      </c>
      <c r="BT837" s="64">
        <f>MAX((SUM($G834:BT834)-SUM($G835:BT835)+IF(AND($B832=1,BT$2&gt;1),SUM($F837:BS837)-SUM($F838:BS838),0)), 0) * BT830/12*[3]Параметры!BT$37</f>
        <v>0</v>
      </c>
      <c r="BU837" s="64">
        <f>MAX((SUM($G834:BU834)-SUM($G835:BU835)+IF(AND($B832=1,BU$2&gt;1),SUM($F837:BT837)-SUM($F838:BT838),0)), 0) * BU830/12*[3]Параметры!BU$37</f>
        <v>0</v>
      </c>
      <c r="BV837" s="64">
        <f>MAX((SUM($G834:BV834)-SUM($G835:BV835)+IF(AND($B832=1,BV$2&gt;1),SUM($F837:BU837)-SUM($F838:BU838),0)), 0) * BV830/12*[3]Параметры!BV$37</f>
        <v>0</v>
      </c>
      <c r="BW837" s="64">
        <f>MAX((SUM($G834:BW834)-SUM($G835:BW835)+IF(AND($B832=1,BW$2&gt;1),SUM($F837:BV837)-SUM($F838:BV838),0)), 0) * BW830/12*[3]Параметры!BW$37</f>
        <v>0</v>
      </c>
      <c r="BX837" s="64">
        <f>MAX((SUM($G834:BX834)-SUM($G835:BX835)+IF(AND($B832=1,BX$2&gt;1),SUM($F837:BW837)-SUM($F838:BW838),0)), 0) * BX830/12*[3]Параметры!BX$37</f>
        <v>0</v>
      </c>
      <c r="BY837" s="64">
        <f>MAX((SUM($G834:BY834)-SUM($G835:BY835)+IF(AND($B832=1,BY$2&gt;1),SUM($F837:BX837)-SUM($F838:BX838),0)), 0) * BY830/12*[3]Параметры!BY$37</f>
        <v>0</v>
      </c>
      <c r="BZ837" s="64">
        <f>MAX((SUM($G834:BZ834)-SUM($G835:BZ835)+IF(AND($B832=1,BZ$2&gt;1),SUM($F837:BY837)-SUM($F838:BY838),0)), 0) * BZ830/12*[3]Параметры!BZ$37</f>
        <v>0</v>
      </c>
      <c r="CA837" s="64">
        <f>MAX((SUM($G834:CA834)-SUM($G835:CA835)+IF(AND($B832=1,CA$2&gt;1),SUM($F837:BZ837)-SUM($F838:BZ838),0)), 0) * CA830/12*[3]Параметры!CA$37</f>
        <v>0</v>
      </c>
      <c r="CB837" s="64">
        <f>MAX((SUM($G834:CB834)-SUM($G835:CB835)+IF(AND($B832=1,CB$2&gt;1),SUM($F837:CA837)-SUM($F838:CA838),0)), 0) * CB830/12*[3]Параметры!CB$37</f>
        <v>0</v>
      </c>
      <c r="CC837" s="64">
        <f>MAX((SUM($G834:CC834)-SUM($G835:CC835)+IF(AND($B832=1,CC$2&gt;1),SUM($F837:CB837)-SUM($F838:CB838),0)), 0) * CC830/12*[3]Параметры!CC$37</f>
        <v>0</v>
      </c>
      <c r="CD837" s="64">
        <f>MAX((SUM($G834:CD834)-SUM($G835:CD835)+IF(AND($B832=1,CD$2&gt;1),SUM($F837:CC837)-SUM($F838:CC838),0)), 0) * CD830/12*[3]Параметры!CD$37</f>
        <v>0</v>
      </c>
      <c r="CE837" s="64">
        <f>MAX((SUM($G834:CE834)-SUM($G835:CE835)+IF(AND($B832=1,CE$2&gt;1),SUM($F837:CD837)-SUM($F838:CD838),0)), 0) * CE830/12*[3]Параметры!CE$37</f>
        <v>0</v>
      </c>
      <c r="CF837" s="64">
        <f>MAX((SUM($G834:CF834)-SUM($G835:CF835)+IF(AND($B832=1,CF$2&gt;1),SUM($F837:CE837)-SUM($F838:CE838),0)), 0) * CF830/12*[3]Параметры!CF$37</f>
        <v>0</v>
      </c>
      <c r="CG837" s="64">
        <f>MAX((SUM($G834:CG834)-SUM($G835:CG835)+IF(AND($B832=1,CG$2&gt;1),SUM($F837:CF837)-SUM($F838:CF838),0)), 0) * CG830/12*[3]Параметры!CG$37</f>
        <v>0</v>
      </c>
      <c r="CH837" s="64">
        <f>MAX((SUM($G834:CH834)-SUM($G835:CH835)+IF(AND($B832=1,CH$2&gt;1),SUM($F837:CG837)-SUM($F838:CG838),0)), 0) * CH830/12*[3]Параметры!CH$37</f>
        <v>0</v>
      </c>
      <c r="CI837" s="64">
        <f>MAX((SUM($G834:CI834)-SUM($G835:CI835)+IF(AND($B832=1,CI$2&gt;1),SUM($F837:CH837)-SUM($F838:CH838),0)), 0) * CI830/12*[3]Параметры!CI$37</f>
        <v>0</v>
      </c>
      <c r="CJ837" s="64">
        <f>MAX((SUM($G834:CJ834)-SUM($G835:CJ835)+IF(AND($B832=1,CJ$2&gt;1),SUM($F837:CI837)-SUM($F838:CI838),0)), 0) * CJ830/12*[3]Параметры!CJ$37</f>
        <v>0</v>
      </c>
      <c r="CK837" s="64">
        <f>MAX((SUM($G834:CK834)-SUM($G835:CK835)+IF(AND($B832=1,CK$2&gt;1),SUM($F837:CJ837)-SUM($F838:CJ838),0)), 0) * CK830/12*[3]Параметры!CK$37</f>
        <v>0</v>
      </c>
      <c r="CL837" s="64">
        <f>MAX((SUM($G834:CL834)-SUM($G835:CL835)+IF(AND($B832=1,CL$2&gt;1),SUM($F837:CK837)-SUM($F838:CK838),0)), 0) * CL830/12*[3]Параметры!CL$37</f>
        <v>0</v>
      </c>
      <c r="CM837" s="64">
        <f>MAX((SUM($G834:CM834)-SUM($G835:CM835)+IF(AND($B832=1,CM$2&gt;1),SUM($F837:CL837)-SUM($F838:CL838),0)), 0) * CM830/12*[3]Параметры!CM$37</f>
        <v>0</v>
      </c>
      <c r="CN837" s="64">
        <f>MAX((SUM($G834:CN834)-SUM($G835:CN835)+IF(AND($B832=1,CN$2&gt;1),SUM($F837:CM837)-SUM($F838:CM838),0)), 0) * CN830/12*[3]Параметры!CN$37</f>
        <v>0</v>
      </c>
      <c r="CO837" s="64">
        <f>MAX((SUM($G834:CO834)-SUM($G835:CO835)+IF(AND($B832=1,CO$2&gt;1),SUM($F837:CN837)-SUM($F838:CN838),0)), 0) * CO830/12*[3]Параметры!CO$37</f>
        <v>0</v>
      </c>
      <c r="CP837" s="64">
        <f>MAX((SUM($G834:CP834)-SUM($G835:CP835)+IF(AND($B832=1,CP$2&gt;1),SUM($F837:CO837)-SUM($F838:CO838),0)), 0) * CP830/12*[3]Параметры!CP$37</f>
        <v>0</v>
      </c>
      <c r="CQ837" s="64">
        <f>MAX((SUM($G834:CQ834)-SUM($G835:CQ835)+IF(AND($B832=1,CQ$2&gt;1),SUM($F837:CP837)-SUM($F838:CP838),0)), 0) * CQ830/12*[3]Параметры!CQ$37</f>
        <v>0</v>
      </c>
      <c r="CR837" s="64">
        <f>MAX((SUM($G834:CR834)-SUM($G835:CR835)+IF(AND($B832=1,CR$2&gt;1),SUM($F837:CQ837)-SUM($F838:CQ838),0)), 0) * CR830/12*[3]Параметры!CR$37</f>
        <v>0</v>
      </c>
      <c r="CS837" s="64">
        <f>MAX((SUM($G834:CS834)-SUM($G835:CS835)+IF(AND($B832=1,CS$2&gt;1),SUM($F837:CR837)-SUM($F838:CR838),0)), 0) * CS830/12*[3]Параметры!CS$37</f>
        <v>0</v>
      </c>
      <c r="CT837" s="64">
        <f>MAX((SUM($G834:CT834)-SUM($G835:CT835)+IF(AND($B832=1,CT$2&gt;1),SUM($F837:CS837)-SUM($F838:CS838),0)), 0) * CT830/12*[3]Параметры!CT$37</f>
        <v>0</v>
      </c>
      <c r="CU837" s="64">
        <f>MAX((SUM($G834:CU834)-SUM($G835:CU835)+IF(AND($B832=1,CU$2&gt;1),SUM($F837:CT837)-SUM($F838:CT838),0)), 0) * CU830/12*[3]Параметры!CU$37</f>
        <v>0</v>
      </c>
      <c r="CV837" s="64">
        <f>MAX((SUM($G834:CV834)-SUM($G835:CV835)+IF(AND($B832=1,CV$2&gt;1),SUM($F837:CU837)-SUM($F838:CU838),0)), 0) * CV830/12*[3]Параметры!CV$37</f>
        <v>0</v>
      </c>
      <c r="CW837" s="64">
        <f>MAX((SUM($G834:CW834)-SUM($G835:CW835)+IF(AND($B832=1,CW$2&gt;1),SUM($F837:CV837)-SUM($F838:CV838),0)), 0) * CW830/12*[3]Параметры!CW$37</f>
        <v>0</v>
      </c>
      <c r="CX837" s="64">
        <f>MAX((SUM($G834:CX834)-SUM($G835:CX835)+IF(AND($B832=1,CX$2&gt;1),SUM($F837:CW837)-SUM($F838:CW838),0)), 0) * CX830/12*[3]Параметры!CX$37</f>
        <v>0</v>
      </c>
      <c r="CY837" s="64">
        <f>MAX((SUM($G834:CY834)-SUM($G835:CY835)+IF(AND($B832=1,CY$2&gt;1),SUM($F837:CX837)-SUM($F838:CX838),0)), 0) * CY830/12*[3]Параметры!CY$37</f>
        <v>0</v>
      </c>
      <c r="CZ837" s="64">
        <f>MAX((SUM($G834:CZ834)-SUM($G835:CZ835)+IF(AND($B832=1,CZ$2&gt;1),SUM($F837:CY837)-SUM($F838:CY838),0)), 0) * CZ830/12*[3]Параметры!CZ$37</f>
        <v>0</v>
      </c>
      <c r="DA837" s="64">
        <f>MAX((SUM($G834:DA834)-SUM($G835:DA835)+IF(AND($B832=1,DA$2&gt;1),SUM($F837:CZ837)-SUM($F838:CZ838),0)), 0) * DA830/12*[3]Параметры!DA$37</f>
        <v>0</v>
      </c>
      <c r="DB837" s="64">
        <f>MAX((SUM($G834:DB834)-SUM($G835:DB835)+IF(AND($B832=1,DB$2&gt;1),SUM($F837:DA837)-SUM($F838:DA838),0)), 0) * DB830/12*[3]Параметры!DB$37</f>
        <v>0</v>
      </c>
      <c r="DC837" s="64">
        <f>MAX((SUM($G834:DC834)-SUM($G835:DC835)+IF(AND($B832=1,DC$2&gt;1),SUM($F837:DB837)-SUM($F838:DB838),0)), 0) * DC830/12*[3]Параметры!DC$37</f>
        <v>0</v>
      </c>
      <c r="DD837" s="64">
        <f>MAX((SUM($G834:DD834)-SUM($G835:DD835)+IF(AND($B832=1,DD$2&gt;1),SUM($F837:DC837)-SUM($F838:DC838),0)), 0) * DD830/12*[3]Параметры!DD$37</f>
        <v>0</v>
      </c>
      <c r="DE837" s="64">
        <f>MAX((SUM($G834:DE834)-SUM($G835:DE835)+IF(AND($B832=1,DE$2&gt;1),SUM($F837:DD837)-SUM($F838:DD838),0)), 0) * DE830/12*[3]Параметры!DE$37</f>
        <v>0</v>
      </c>
      <c r="DF837" s="64">
        <f>MAX((SUM($G834:DF834)-SUM($G835:DF835)+IF(AND($B832=1,DF$2&gt;1),SUM($F837:DE837)-SUM($F838:DE838),0)), 0) * DF830/12*[3]Параметры!DF$37</f>
        <v>0</v>
      </c>
      <c r="DG837" s="64">
        <f>MAX((SUM($G834:DG834)-SUM($G835:DG835)+IF(AND($B832=1,DG$2&gt;1),SUM($F837:DF837)-SUM($F838:DF838),0)), 0) * DG830/12*[3]Параметры!DG$37</f>
        <v>0</v>
      </c>
      <c r="DH837" s="64">
        <f>MAX((SUM($G834:DH834)-SUM($G835:DH835)+IF(AND($B832=1,DH$2&gt;1),SUM($F837:DG837)-SUM($F838:DG838),0)), 0) * DH830/12*[3]Параметры!DH$37</f>
        <v>0</v>
      </c>
      <c r="DI837" s="64">
        <f>MAX((SUM($G834:DI834)-SUM($G835:DI835)+IF(AND($B832=1,DI$2&gt;1),SUM($F837:DH837)-SUM($F838:DH838),0)), 0) * DI830/12*[3]Параметры!DI$37</f>
        <v>0</v>
      </c>
      <c r="DJ837" s="64">
        <f>MAX((SUM($G834:DJ834)-SUM($G835:DJ835)+IF(AND($B832=1,DJ$2&gt;1),SUM($F837:DI837)-SUM($F838:DI838),0)), 0) * DJ830/12*[3]Параметры!DJ$37</f>
        <v>0</v>
      </c>
      <c r="DK837" s="64">
        <f>MAX((SUM($G834:DK834)-SUM($G835:DK835)+IF(AND($B832=1,DK$2&gt;1),SUM($F837:DJ837)-SUM($F838:DJ838),0)), 0) * DK830/12*[3]Параметры!DK$37</f>
        <v>0</v>
      </c>
      <c r="DL837" s="64">
        <f>MAX((SUM($G834:DL834)-SUM($G835:DL835)+IF(AND($B832=1,DL$2&gt;1),SUM($F837:DK837)-SUM($F838:DK838),0)), 0) * DL830/12*[3]Параметры!DL$37</f>
        <v>0</v>
      </c>
      <c r="DM837" s="64">
        <f>MAX((SUM($G834:DM834)-SUM($G835:DM835)+IF(AND($B832=1,DM$2&gt;1),SUM($F837:DL837)-SUM($F838:DL838),0)), 0) * DM830/12*[3]Параметры!DM$37</f>
        <v>0</v>
      </c>
      <c r="DN837" s="64">
        <f>MAX((SUM($G834:DN834)-SUM($G835:DN835)+IF(AND($B832=1,DN$2&gt;1),SUM($F837:DM837)-SUM($F838:DM838),0)), 0) * DN830/12*[3]Параметры!DN$37</f>
        <v>0</v>
      </c>
      <c r="DO837" s="64">
        <f>MAX((SUM($G834:DO834)-SUM($G835:DO835)+IF(AND($B832=1,DO$2&gt;1),SUM($F837:DN837)-SUM($F838:DN838),0)), 0) * DO830/12*[3]Параметры!DO$37</f>
        <v>0</v>
      </c>
      <c r="DP837" s="64">
        <f>MAX((SUM($G834:DP834)-SUM($G835:DP835)+IF(AND($B832=1,DP$2&gt;1),SUM($F837:DO837)-SUM($F838:DO838),0)), 0) * DP830/12*[3]Параметры!DP$37</f>
        <v>0</v>
      </c>
      <c r="DQ837" s="64">
        <f>MAX((SUM($G834:DQ834)-SUM($G835:DQ835)+IF(AND($B832=1,DQ$2&gt;1),SUM($F837:DP837)-SUM($F838:DP838),0)), 0) * DQ830/12*[3]Параметры!DQ$37</f>
        <v>0</v>
      </c>
      <c r="DR837" s="64">
        <f>MAX((SUM($G834:DR834)-SUM($G835:DR835)+IF(AND($B832=1,DR$2&gt;1),SUM($F837:DQ837)-SUM($F838:DQ838),0)), 0) * DR830/12*[3]Параметры!DR$37</f>
        <v>0</v>
      </c>
      <c r="DS837" s="64">
        <f>MAX((SUM($G834:DS834)-SUM($G835:DS835)+IF(AND($B832=1,DS$2&gt;1),SUM($F837:DR837)-SUM($F838:DR838),0)), 0) * DS830/12*[3]Параметры!DS$37</f>
        <v>0</v>
      </c>
      <c r="DT837" s="64">
        <f>MAX((SUM($G834:DT834)-SUM($G835:DT835)+IF(AND($B832=1,DT$2&gt;1),SUM($F837:DS837)-SUM($F838:DS838),0)), 0) * DT830/12*[3]Параметры!DT$37</f>
        <v>0</v>
      </c>
      <c r="DU837" s="64">
        <f>MAX((SUM($G834:DU834)-SUM($G835:DU835)+IF(AND($B832=1,DU$2&gt;1),SUM($F837:DT837)-SUM($F838:DT838),0)), 0) * DU830/12*[3]Параметры!DU$37</f>
        <v>0</v>
      </c>
      <c r="DV837" s="64">
        <f>MAX((SUM($G834:DV834)-SUM($G835:DV835)+IF(AND($B832=1,DV$2&gt;1),SUM($F837:DU837)-SUM($F838:DU838),0)), 0) * DV830/12*[3]Параметры!DV$37</f>
        <v>0</v>
      </c>
      <c r="DW837" s="166"/>
      <c r="DX837" s="167">
        <f>SUM(G837:DW837)</f>
        <v>39210</v>
      </c>
    </row>
    <row r="838" spans="1:128" hidden="1" outlineLevel="1" x14ac:dyDescent="0.2">
      <c r="A838" s="168" t="str">
        <f ca="1">Language!A$1118</f>
        <v>выплаченные проценты</v>
      </c>
      <c r="B838" s="154"/>
      <c r="C838" s="147" t="str">
        <f ca="1">CHOOSE(D838,CurName1,CurName2,CurName3)</f>
        <v>тыс. руб.</v>
      </c>
      <c r="D838" s="158">
        <f>D829</f>
        <v>1</v>
      </c>
      <c r="E838" s="154" t="s">
        <v>1182</v>
      </c>
      <c r="F838" s="6" t="s">
        <v>3189</v>
      </c>
      <c r="G838" s="304">
        <f t="shared" ref="G838:BR838" si="1403">IF(G$2&gt;=G839+$B831,G837,0)</f>
        <v>0</v>
      </c>
      <c r="H838" s="304">
        <f t="shared" si="1403"/>
        <v>0</v>
      </c>
      <c r="I838" s="304">
        <f t="shared" si="1403"/>
        <v>4560</v>
      </c>
      <c r="J838" s="304">
        <f t="shared" si="1403"/>
        <v>4510</v>
      </c>
      <c r="K838" s="304">
        <f t="shared" si="1403"/>
        <v>3721</v>
      </c>
      <c r="L838" s="304">
        <f t="shared" si="1403"/>
        <v>3928</v>
      </c>
      <c r="M838" s="304">
        <f t="shared" si="1403"/>
        <v>3914</v>
      </c>
      <c r="N838" s="304">
        <f t="shared" si="1403"/>
        <v>3436</v>
      </c>
      <c r="O838" s="304">
        <f t="shared" si="1403"/>
        <v>3314</v>
      </c>
      <c r="P838" s="304">
        <f t="shared" si="1403"/>
        <v>3124</v>
      </c>
      <c r="Q838" s="304">
        <f t="shared" si="1403"/>
        <v>2198</v>
      </c>
      <c r="R838" s="304">
        <f t="shared" si="1403"/>
        <v>2201</v>
      </c>
      <c r="S838" s="304">
        <f t="shared" si="1403"/>
        <v>2160</v>
      </c>
      <c r="T838" s="304">
        <f t="shared" si="1403"/>
        <v>2144</v>
      </c>
      <c r="U838" s="304">
        <f t="shared" si="1403"/>
        <v>0</v>
      </c>
      <c r="V838" s="304">
        <f t="shared" si="1403"/>
        <v>0</v>
      </c>
      <c r="W838" s="304">
        <f t="shared" si="1403"/>
        <v>0</v>
      </c>
      <c r="X838" s="304">
        <f t="shared" si="1403"/>
        <v>0</v>
      </c>
      <c r="Y838" s="304">
        <f t="shared" si="1403"/>
        <v>0</v>
      </c>
      <c r="Z838" s="304">
        <f t="shared" si="1403"/>
        <v>0</v>
      </c>
      <c r="AA838" s="304">
        <f t="shared" si="1403"/>
        <v>0</v>
      </c>
      <c r="AB838" s="304">
        <f t="shared" si="1403"/>
        <v>0</v>
      </c>
      <c r="AC838" s="304">
        <f t="shared" si="1403"/>
        <v>0</v>
      </c>
      <c r="AD838" s="304">
        <f t="shared" si="1403"/>
        <v>0</v>
      </c>
      <c r="AE838" s="304">
        <f t="shared" si="1403"/>
        <v>0</v>
      </c>
      <c r="AF838" s="304">
        <f t="shared" si="1403"/>
        <v>0</v>
      </c>
      <c r="AG838" s="304">
        <f t="shared" si="1403"/>
        <v>0</v>
      </c>
      <c r="AH838" s="304">
        <f t="shared" si="1403"/>
        <v>0</v>
      </c>
      <c r="AI838" s="304">
        <f t="shared" si="1403"/>
        <v>0</v>
      </c>
      <c r="AJ838" s="304">
        <f t="shared" si="1403"/>
        <v>0</v>
      </c>
      <c r="AK838" s="304">
        <f t="shared" si="1403"/>
        <v>0</v>
      </c>
      <c r="AL838" s="304">
        <f t="shared" si="1403"/>
        <v>0</v>
      </c>
      <c r="AM838" s="304">
        <f t="shared" si="1403"/>
        <v>0</v>
      </c>
      <c r="AN838" s="304">
        <f t="shared" si="1403"/>
        <v>0</v>
      </c>
      <c r="AO838" s="304">
        <f t="shared" si="1403"/>
        <v>0</v>
      </c>
      <c r="AP838" s="304">
        <f t="shared" si="1403"/>
        <v>0</v>
      </c>
      <c r="AQ838" s="304">
        <f t="shared" si="1403"/>
        <v>0</v>
      </c>
      <c r="AR838" s="304">
        <f t="shared" si="1403"/>
        <v>0</v>
      </c>
      <c r="AS838" s="304">
        <f t="shared" si="1403"/>
        <v>0</v>
      </c>
      <c r="AT838" s="304">
        <f t="shared" si="1403"/>
        <v>0</v>
      </c>
      <c r="AU838" s="304">
        <f t="shared" si="1403"/>
        <v>0</v>
      </c>
      <c r="AV838" s="304">
        <f t="shared" si="1403"/>
        <v>0</v>
      </c>
      <c r="AW838" s="304">
        <f t="shared" si="1403"/>
        <v>0</v>
      </c>
      <c r="AX838" s="304">
        <f t="shared" si="1403"/>
        <v>0</v>
      </c>
      <c r="AY838" s="304">
        <f t="shared" si="1403"/>
        <v>0</v>
      </c>
      <c r="AZ838" s="304">
        <f t="shared" si="1403"/>
        <v>0</v>
      </c>
      <c r="BA838" s="304">
        <f t="shared" si="1403"/>
        <v>0</v>
      </c>
      <c r="BB838" s="304">
        <f t="shared" si="1403"/>
        <v>0</v>
      </c>
      <c r="BC838" s="304">
        <f t="shared" si="1403"/>
        <v>0</v>
      </c>
      <c r="BD838" s="304">
        <f t="shared" si="1403"/>
        <v>0</v>
      </c>
      <c r="BE838" s="304">
        <f t="shared" si="1403"/>
        <v>0</v>
      </c>
      <c r="BF838" s="304">
        <f t="shared" si="1403"/>
        <v>0</v>
      </c>
      <c r="BG838" s="304">
        <f t="shared" si="1403"/>
        <v>0</v>
      </c>
      <c r="BH838" s="304">
        <f t="shared" si="1403"/>
        <v>0</v>
      </c>
      <c r="BI838" s="304">
        <f t="shared" si="1403"/>
        <v>0</v>
      </c>
      <c r="BJ838" s="304">
        <f t="shared" si="1403"/>
        <v>0</v>
      </c>
      <c r="BK838" s="304">
        <f t="shared" si="1403"/>
        <v>0</v>
      </c>
      <c r="BL838" s="304">
        <f t="shared" si="1403"/>
        <v>0</v>
      </c>
      <c r="BM838" s="304">
        <f t="shared" si="1403"/>
        <v>0</v>
      </c>
      <c r="BN838" s="304">
        <f t="shared" si="1403"/>
        <v>0</v>
      </c>
      <c r="BO838" s="304">
        <f t="shared" si="1403"/>
        <v>0</v>
      </c>
      <c r="BP838" s="304">
        <f t="shared" si="1403"/>
        <v>0</v>
      </c>
      <c r="BQ838" s="304">
        <f t="shared" si="1403"/>
        <v>0</v>
      </c>
      <c r="BR838" s="304">
        <f t="shared" si="1403"/>
        <v>0</v>
      </c>
      <c r="BS838" s="304">
        <f t="shared" ref="BS838:DV838" si="1404">IF(BS$2&gt;=BS839+$B831,BS837,0)</f>
        <v>0</v>
      </c>
      <c r="BT838" s="304">
        <f t="shared" si="1404"/>
        <v>0</v>
      </c>
      <c r="BU838" s="304">
        <f t="shared" si="1404"/>
        <v>0</v>
      </c>
      <c r="BV838" s="304">
        <f t="shared" si="1404"/>
        <v>0</v>
      </c>
      <c r="BW838" s="304">
        <f t="shared" si="1404"/>
        <v>0</v>
      </c>
      <c r="BX838" s="304">
        <f t="shared" si="1404"/>
        <v>0</v>
      </c>
      <c r="BY838" s="304">
        <f t="shared" si="1404"/>
        <v>0</v>
      </c>
      <c r="BZ838" s="304">
        <f t="shared" si="1404"/>
        <v>0</v>
      </c>
      <c r="CA838" s="304">
        <f t="shared" si="1404"/>
        <v>0</v>
      </c>
      <c r="CB838" s="304">
        <f t="shared" si="1404"/>
        <v>0</v>
      </c>
      <c r="CC838" s="304">
        <f t="shared" si="1404"/>
        <v>0</v>
      </c>
      <c r="CD838" s="304">
        <f t="shared" si="1404"/>
        <v>0</v>
      </c>
      <c r="CE838" s="304">
        <f t="shared" si="1404"/>
        <v>0</v>
      </c>
      <c r="CF838" s="304">
        <f t="shared" si="1404"/>
        <v>0</v>
      </c>
      <c r="CG838" s="304">
        <f t="shared" si="1404"/>
        <v>0</v>
      </c>
      <c r="CH838" s="304">
        <f t="shared" si="1404"/>
        <v>0</v>
      </c>
      <c r="CI838" s="304">
        <f t="shared" si="1404"/>
        <v>0</v>
      </c>
      <c r="CJ838" s="304">
        <f t="shared" si="1404"/>
        <v>0</v>
      </c>
      <c r="CK838" s="304">
        <f t="shared" si="1404"/>
        <v>0</v>
      </c>
      <c r="CL838" s="304">
        <f t="shared" si="1404"/>
        <v>0</v>
      </c>
      <c r="CM838" s="304">
        <f t="shared" si="1404"/>
        <v>0</v>
      </c>
      <c r="CN838" s="304">
        <f t="shared" si="1404"/>
        <v>0</v>
      </c>
      <c r="CO838" s="304">
        <f t="shared" si="1404"/>
        <v>0</v>
      </c>
      <c r="CP838" s="304">
        <f t="shared" si="1404"/>
        <v>0</v>
      </c>
      <c r="CQ838" s="304">
        <f t="shared" si="1404"/>
        <v>0</v>
      </c>
      <c r="CR838" s="304">
        <f t="shared" si="1404"/>
        <v>0</v>
      </c>
      <c r="CS838" s="304">
        <f t="shared" si="1404"/>
        <v>0</v>
      </c>
      <c r="CT838" s="304">
        <f t="shared" si="1404"/>
        <v>0</v>
      </c>
      <c r="CU838" s="304">
        <f t="shared" si="1404"/>
        <v>0</v>
      </c>
      <c r="CV838" s="304">
        <f t="shared" si="1404"/>
        <v>0</v>
      </c>
      <c r="CW838" s="304">
        <f t="shared" si="1404"/>
        <v>0</v>
      </c>
      <c r="CX838" s="304">
        <f t="shared" si="1404"/>
        <v>0</v>
      </c>
      <c r="CY838" s="304">
        <f t="shared" si="1404"/>
        <v>0</v>
      </c>
      <c r="CZ838" s="304">
        <f t="shared" si="1404"/>
        <v>0</v>
      </c>
      <c r="DA838" s="304">
        <f t="shared" si="1404"/>
        <v>0</v>
      </c>
      <c r="DB838" s="304">
        <f t="shared" si="1404"/>
        <v>0</v>
      </c>
      <c r="DC838" s="304">
        <f t="shared" si="1404"/>
        <v>0</v>
      </c>
      <c r="DD838" s="304">
        <f t="shared" si="1404"/>
        <v>0</v>
      </c>
      <c r="DE838" s="304">
        <f t="shared" si="1404"/>
        <v>0</v>
      </c>
      <c r="DF838" s="304">
        <f t="shared" si="1404"/>
        <v>0</v>
      </c>
      <c r="DG838" s="304">
        <f t="shared" si="1404"/>
        <v>0</v>
      </c>
      <c r="DH838" s="304">
        <f t="shared" si="1404"/>
        <v>0</v>
      </c>
      <c r="DI838" s="304">
        <f t="shared" si="1404"/>
        <v>0</v>
      </c>
      <c r="DJ838" s="304">
        <f t="shared" si="1404"/>
        <v>0</v>
      </c>
      <c r="DK838" s="304">
        <f t="shared" si="1404"/>
        <v>0</v>
      </c>
      <c r="DL838" s="304">
        <f t="shared" si="1404"/>
        <v>0</v>
      </c>
      <c r="DM838" s="304">
        <f t="shared" si="1404"/>
        <v>0</v>
      </c>
      <c r="DN838" s="304">
        <f t="shared" si="1404"/>
        <v>0</v>
      </c>
      <c r="DO838" s="304">
        <f t="shared" si="1404"/>
        <v>0</v>
      </c>
      <c r="DP838" s="304">
        <f t="shared" si="1404"/>
        <v>0</v>
      </c>
      <c r="DQ838" s="304">
        <f t="shared" si="1404"/>
        <v>0</v>
      </c>
      <c r="DR838" s="304">
        <f t="shared" si="1404"/>
        <v>0</v>
      </c>
      <c r="DS838" s="304">
        <f t="shared" si="1404"/>
        <v>0</v>
      </c>
      <c r="DT838" s="304">
        <f t="shared" si="1404"/>
        <v>0</v>
      </c>
      <c r="DU838" s="304">
        <f t="shared" si="1404"/>
        <v>0</v>
      </c>
      <c r="DV838" s="304">
        <f t="shared" si="1404"/>
        <v>0</v>
      </c>
      <c r="DW838" s="172"/>
      <c r="DX838" s="177">
        <f>SUM(G838:DW838)</f>
        <v>39210</v>
      </c>
    </row>
    <row r="839" spans="1:128" hidden="1" outlineLevel="1" x14ac:dyDescent="0.2">
      <c r="A839" s="168" t="str">
        <f ca="1">Language!A$1121</f>
        <v>период начала кредитования</v>
      </c>
      <c r="B839" s="154"/>
      <c r="C839" s="147" t="str">
        <f ca="1">Language!$A$1470</f>
        <v>период</v>
      </c>
      <c r="F839" s="6" t="s">
        <v>3192</v>
      </c>
      <c r="G839" s="169">
        <f>IF(AND(G$2=1,G834&gt;0),1,IF(AND(F839=0,G834&lt;&gt;0,SUM($E834:F834)=0),G$2,IF(G$2=1,0,F839)))</f>
        <v>1</v>
      </c>
      <c r="H839" s="169">
        <f>IF(AND(H$2=1,H834&gt;0),1,IF(AND(G839=0,H834&lt;&gt;0,SUM($E834:G834)=0),H$2,IF(H$2=1,0,G839)))</f>
        <v>1</v>
      </c>
      <c r="I839" s="169">
        <f>IF(AND(I$2=1,I834&gt;0),1,IF(AND(H839=0,I834&lt;&gt;0,SUM($E834:H834)=0),I$2,IF(I$2=1,0,H839)))</f>
        <v>1</v>
      </c>
      <c r="J839" s="169">
        <f>IF(AND(J$2=1,J834&gt;0),1,IF(AND(I839=0,J834&lt;&gt;0,SUM($E834:I834)=0),J$2,IF(J$2=1,0,I839)))</f>
        <v>1</v>
      </c>
      <c r="K839" s="169">
        <f>IF(AND(K$2=1,K834&gt;0),1,IF(AND(J839=0,K834&lt;&gt;0,SUM($E834:J834)=0),K$2,IF(K$2=1,0,J839)))</f>
        <v>1</v>
      </c>
      <c r="L839" s="169">
        <f>IF(AND(L$2=1,L834&gt;0),1,IF(AND(K839=0,L834&lt;&gt;0,SUM($E834:K834)=0),L$2,IF(L$2=1,0,K839)))</f>
        <v>1</v>
      </c>
      <c r="M839" s="169">
        <f>IF(AND(M$2=1,M834&gt;0),1,IF(AND(L839=0,M834&lt;&gt;0,SUM($E834:L834)=0),M$2,IF(M$2=1,0,L839)))</f>
        <v>1</v>
      </c>
      <c r="N839" s="169">
        <f>IF(AND(N$2=1,N834&gt;0),1,IF(AND(M839=0,N834&lt;&gt;0,SUM($E834:M834)=0),N$2,IF(N$2=1,0,M839)))</f>
        <v>1</v>
      </c>
      <c r="O839" s="169">
        <f>IF(AND(O$2=1,O834&gt;0),1,IF(AND(N839=0,O834&lt;&gt;0,SUM($E834:N834)=0),O$2,IF(O$2=1,0,N839)))</f>
        <v>1</v>
      </c>
      <c r="P839" s="169">
        <f>IF(AND(P$2=1,P834&gt;0),1,IF(AND(O839=0,P834&lt;&gt;0,SUM($E834:O834)=0),P$2,IF(P$2=1,0,O839)))</f>
        <v>1</v>
      </c>
      <c r="Q839" s="169">
        <f>IF(AND(Q$2=1,Q834&gt;0),1,IF(AND(P839=0,Q834&lt;&gt;0,SUM($E834:P834)=0),Q$2,IF(Q$2=1,0,P839)))</f>
        <v>1</v>
      </c>
      <c r="R839" s="169">
        <f>IF(AND(R$2=1,R834&gt;0),1,IF(AND(Q839=0,R834&lt;&gt;0,SUM($E834:Q834)=0),R$2,IF(R$2=1,0,Q839)))</f>
        <v>1</v>
      </c>
      <c r="S839" s="169">
        <f>IF(AND(S$2=1,S834&gt;0),1,IF(AND(R839=0,S834&lt;&gt;0,SUM($E834:R834)=0),S$2,IF(S$2=1,0,R839)))</f>
        <v>1</v>
      </c>
      <c r="T839" s="169">
        <f>IF(AND(T$2=1,T834&gt;0),1,IF(AND(S839=0,T834&lt;&gt;0,SUM($E834:S834)=0),T$2,IF(T$2=1,0,S839)))</f>
        <v>1</v>
      </c>
      <c r="U839" s="169">
        <f>IF(AND(U$2=1,U834&gt;0),1,IF(AND(T839=0,U834&lt;&gt;0,SUM($E834:T834)=0),U$2,IF(U$2=1,0,T839)))</f>
        <v>1</v>
      </c>
      <c r="V839" s="169">
        <f>IF(AND(V$2=1,V834&gt;0),1,IF(AND(U839=0,V834&lt;&gt;0,SUM($E834:U834)=0),V$2,IF(V$2=1,0,U839)))</f>
        <v>1</v>
      </c>
      <c r="W839" s="169">
        <f>IF(AND(W$2=1,W834&gt;0),1,IF(AND(V839=0,W834&lt;&gt;0,SUM($E834:V834)=0),W$2,IF(W$2=1,0,V839)))</f>
        <v>1</v>
      </c>
      <c r="X839" s="169">
        <f>IF(AND(X$2=1,X834&gt;0),1,IF(AND(W839=0,X834&lt;&gt;0,SUM($E834:W834)=0),X$2,IF(X$2=1,0,W839)))</f>
        <v>1</v>
      </c>
      <c r="Y839" s="169">
        <f>IF(AND(Y$2=1,Y834&gt;0),1,IF(AND(X839=0,Y834&lt;&gt;0,SUM($E834:X834)=0),Y$2,IF(Y$2=1,0,X839)))</f>
        <v>1</v>
      </c>
      <c r="Z839" s="169">
        <f>IF(AND(Z$2=1,Z834&gt;0),1,IF(AND(Y839=0,Z834&lt;&gt;0,SUM($E834:Y834)=0),Z$2,IF(Z$2=1,0,Y839)))</f>
        <v>1</v>
      </c>
      <c r="AA839" s="169">
        <f>IF(AND(AA$2=1,AA834&gt;0),1,IF(AND(Z839=0,AA834&lt;&gt;0,SUM($E834:Z834)=0),AA$2,IF(AA$2=1,0,Z839)))</f>
        <v>1</v>
      </c>
      <c r="AB839" s="169">
        <f>IF(AND(AB$2=1,AB834&gt;0),1,IF(AND(AA839=0,AB834&lt;&gt;0,SUM($E834:AA834)=0),AB$2,IF(AB$2=1,0,AA839)))</f>
        <v>1</v>
      </c>
      <c r="AC839" s="169">
        <f>IF(AND(AC$2=1,AC834&gt;0),1,IF(AND(AB839=0,AC834&lt;&gt;0,SUM($E834:AB834)=0),AC$2,IF(AC$2=1,0,AB839)))</f>
        <v>1</v>
      </c>
      <c r="AD839" s="169">
        <f>IF(AND(AD$2=1,AD834&gt;0),1,IF(AND(AC839=0,AD834&lt;&gt;0,SUM($E834:AC834)=0),AD$2,IF(AD$2=1,0,AC839)))</f>
        <v>1</v>
      </c>
      <c r="AE839" s="169">
        <f>IF(AND(AE$2=1,AE834&gt;0),1,IF(AND(AD839=0,AE834&lt;&gt;0,SUM($E834:AD834)=0),AE$2,IF(AE$2=1,0,AD839)))</f>
        <v>1</v>
      </c>
      <c r="AF839" s="169">
        <f>IF(AND(AF$2=1,AF834&gt;0),1,IF(AND(AE839=0,AF834&lt;&gt;0,SUM($E834:AE834)=0),AF$2,IF(AF$2=1,0,AE839)))</f>
        <v>1</v>
      </c>
      <c r="AG839" s="169">
        <f>IF(AND(AG$2=1,AG834&gt;0),1,IF(AND(AF839=0,AG834&lt;&gt;0,SUM($E834:AF834)=0),AG$2,IF(AG$2=1,0,AF839)))</f>
        <v>1</v>
      </c>
      <c r="AH839" s="169">
        <f>IF(AND(AH$2=1,AH834&gt;0),1,IF(AND(AG839=0,AH834&lt;&gt;0,SUM($E834:AG834)=0),AH$2,IF(AH$2=1,0,AG839)))</f>
        <v>1</v>
      </c>
      <c r="AI839" s="169">
        <f>IF(AND(AI$2=1,AI834&gt;0),1,IF(AND(AH839=0,AI834&lt;&gt;0,SUM($E834:AH834)=0),AI$2,IF(AI$2=1,0,AH839)))</f>
        <v>1</v>
      </c>
      <c r="AJ839" s="169">
        <f>IF(AND(AJ$2=1,AJ834&gt;0),1,IF(AND(AI839=0,AJ834&lt;&gt;0,SUM($E834:AI834)=0),AJ$2,IF(AJ$2=1,0,AI839)))</f>
        <v>1</v>
      </c>
      <c r="AK839" s="169">
        <f>IF(AND(AK$2=1,AK834&gt;0),1,IF(AND(AJ839=0,AK834&lt;&gt;0,SUM($E834:AJ834)=0),AK$2,IF(AK$2=1,0,AJ839)))</f>
        <v>1</v>
      </c>
      <c r="AL839" s="169">
        <f>IF(AND(AL$2=1,AL834&gt;0),1,IF(AND(AK839=0,AL834&lt;&gt;0,SUM($E834:AK834)=0),AL$2,IF(AL$2=1,0,AK839)))</f>
        <v>1</v>
      </c>
      <c r="AM839" s="169">
        <f>IF(AND(AM$2=1,AM834&gt;0),1,IF(AND(AL839=0,AM834&lt;&gt;0,SUM($E834:AL834)=0),AM$2,IF(AM$2=1,0,AL839)))</f>
        <v>1</v>
      </c>
      <c r="AN839" s="169">
        <f>IF(AND(AN$2=1,AN834&gt;0),1,IF(AND(AM839=0,AN834&lt;&gt;0,SUM($E834:AM834)=0),AN$2,IF(AN$2=1,0,AM839)))</f>
        <v>1</v>
      </c>
      <c r="AO839" s="169">
        <f>IF(AND(AO$2=1,AO834&gt;0),1,IF(AND(AN839=0,AO834&lt;&gt;0,SUM($E834:AN834)=0),AO$2,IF(AO$2=1,0,AN839)))</f>
        <v>1</v>
      </c>
      <c r="AP839" s="169">
        <f>IF(AND(AP$2=1,AP834&gt;0),1,IF(AND(AO839=0,AP834&lt;&gt;0,SUM($E834:AO834)=0),AP$2,IF(AP$2=1,0,AO839)))</f>
        <v>1</v>
      </c>
      <c r="AQ839" s="169">
        <f>IF(AND(AQ$2=1,AQ834&gt;0),1,IF(AND(AP839=0,AQ834&lt;&gt;0,SUM($E834:AP834)=0),AQ$2,IF(AQ$2=1,0,AP839)))</f>
        <v>1</v>
      </c>
      <c r="AR839" s="169">
        <f>IF(AND(AR$2=1,AR834&gt;0),1,IF(AND(AQ839=0,AR834&lt;&gt;0,SUM($E834:AQ834)=0),AR$2,IF(AR$2=1,0,AQ839)))</f>
        <v>1</v>
      </c>
      <c r="AS839" s="169">
        <f>IF(AND(AS$2=1,AS834&gt;0),1,IF(AND(AR839=0,AS834&lt;&gt;0,SUM($E834:AR834)=0),AS$2,IF(AS$2=1,0,AR839)))</f>
        <v>1</v>
      </c>
      <c r="AT839" s="169">
        <f>IF(AND(AT$2=1,AT834&gt;0),1,IF(AND(AS839=0,AT834&lt;&gt;0,SUM($E834:AS834)=0),AT$2,IF(AT$2=1,0,AS839)))</f>
        <v>1</v>
      </c>
      <c r="AU839" s="169">
        <f>IF(AND(AU$2=1,AU834&gt;0),1,IF(AND(AT839=0,AU834&lt;&gt;0,SUM($E834:AT834)=0),AU$2,IF(AU$2=1,0,AT839)))</f>
        <v>1</v>
      </c>
      <c r="AV839" s="169">
        <f>IF(AND(AV$2=1,AV834&gt;0),1,IF(AND(AU839=0,AV834&lt;&gt;0,SUM($E834:AU834)=0),AV$2,IF(AV$2=1,0,AU839)))</f>
        <v>1</v>
      </c>
      <c r="AW839" s="169">
        <f>IF(AND(AW$2=1,AW834&gt;0),1,IF(AND(AV839=0,AW834&lt;&gt;0,SUM($E834:AV834)=0),AW$2,IF(AW$2=1,0,AV839)))</f>
        <v>1</v>
      </c>
      <c r="AX839" s="169">
        <f>IF(AND(AX$2=1,AX834&gt;0),1,IF(AND(AW839=0,AX834&lt;&gt;0,SUM($E834:AW834)=0),AX$2,IF(AX$2=1,0,AW839)))</f>
        <v>1</v>
      </c>
      <c r="AY839" s="169">
        <f>IF(AND(AY$2=1,AY834&gt;0),1,IF(AND(AX839=0,AY834&lt;&gt;0,SUM($E834:AX834)=0),AY$2,IF(AY$2=1,0,AX839)))</f>
        <v>1</v>
      </c>
      <c r="AZ839" s="169">
        <f>IF(AND(AZ$2=1,AZ834&gt;0),1,IF(AND(AY839=0,AZ834&lt;&gt;0,SUM($E834:AY834)=0),AZ$2,IF(AZ$2=1,0,AY839)))</f>
        <v>1</v>
      </c>
      <c r="BA839" s="169">
        <f>IF(AND(BA$2=1,BA834&gt;0),1,IF(AND(AZ839=0,BA834&lt;&gt;0,SUM($E834:AZ834)=0),BA$2,IF(BA$2=1,0,AZ839)))</f>
        <v>1</v>
      </c>
      <c r="BB839" s="169">
        <f>IF(AND(BB$2=1,BB834&gt;0),1,IF(AND(BA839=0,BB834&lt;&gt;0,SUM($E834:BA834)=0),BB$2,IF(BB$2=1,0,BA839)))</f>
        <v>1</v>
      </c>
      <c r="BC839" s="169">
        <f>IF(AND(BC$2=1,BC834&gt;0),1,IF(AND(BB839=0,BC834&lt;&gt;0,SUM($E834:BB834)=0),BC$2,IF(BC$2=1,0,BB839)))</f>
        <v>1</v>
      </c>
      <c r="BD839" s="169">
        <f>IF(AND(BD$2=1,BD834&gt;0),1,IF(AND(BC839=0,BD834&lt;&gt;0,SUM($E834:BC834)=0),BD$2,IF(BD$2=1,0,BC839)))</f>
        <v>1</v>
      </c>
      <c r="BE839" s="169">
        <f>IF(AND(BE$2=1,BE834&gt;0),1,IF(AND(BD839=0,BE834&lt;&gt;0,SUM($E834:BD834)=0),BE$2,IF(BE$2=1,0,BD839)))</f>
        <v>1</v>
      </c>
      <c r="BF839" s="169">
        <f>IF(AND(BF$2=1,BF834&gt;0),1,IF(AND(BE839=0,BF834&lt;&gt;0,SUM($E834:BE834)=0),BF$2,IF(BF$2=1,0,BE839)))</f>
        <v>1</v>
      </c>
      <c r="BG839" s="169">
        <f>IF(AND(BG$2=1,BG834&gt;0),1,IF(AND(BF839=0,BG834&lt;&gt;0,SUM($E834:BF834)=0),BG$2,IF(BG$2=1,0,BF839)))</f>
        <v>1</v>
      </c>
      <c r="BH839" s="169">
        <f>IF(AND(BH$2=1,BH834&gt;0),1,IF(AND(BG839=0,BH834&lt;&gt;0,SUM($E834:BG834)=0),BH$2,IF(BH$2=1,0,BG839)))</f>
        <v>1</v>
      </c>
      <c r="BI839" s="169">
        <f>IF(AND(BI$2=1,BI834&gt;0),1,IF(AND(BH839=0,BI834&lt;&gt;0,SUM($E834:BH834)=0),BI$2,IF(BI$2=1,0,BH839)))</f>
        <v>1</v>
      </c>
      <c r="BJ839" s="169">
        <f>IF(AND(BJ$2=1,BJ834&gt;0),1,IF(AND(BI839=0,BJ834&lt;&gt;0,SUM($E834:BI834)=0),BJ$2,IF(BJ$2=1,0,BI839)))</f>
        <v>1</v>
      </c>
      <c r="BK839" s="169">
        <f>IF(AND(BK$2=1,BK834&gt;0),1,IF(AND(BJ839=0,BK834&lt;&gt;0,SUM($E834:BJ834)=0),BK$2,IF(BK$2=1,0,BJ839)))</f>
        <v>1</v>
      </c>
      <c r="BL839" s="169">
        <f>IF(AND(BL$2=1,BL834&gt;0),1,IF(AND(BK839=0,BL834&lt;&gt;0,SUM($E834:BK834)=0),BL$2,IF(BL$2=1,0,BK839)))</f>
        <v>1</v>
      </c>
      <c r="BM839" s="169">
        <f>IF(AND(BM$2=1,BM834&gt;0),1,IF(AND(BL839=0,BM834&lt;&gt;0,SUM($E834:BL834)=0),BM$2,IF(BM$2=1,0,BL839)))</f>
        <v>1</v>
      </c>
      <c r="BN839" s="169">
        <f>IF(AND(BN$2=1,BN834&gt;0),1,IF(AND(BM839=0,BN834&lt;&gt;0,SUM($E834:BM834)=0),BN$2,IF(BN$2=1,0,BM839)))</f>
        <v>1</v>
      </c>
      <c r="BO839" s="169">
        <f>IF(AND(BO$2=1,BO834&gt;0),1,IF(AND(BN839=0,BO834&lt;&gt;0,SUM($E834:BN834)=0),BO$2,IF(BO$2=1,0,BN839)))</f>
        <v>1</v>
      </c>
      <c r="BP839" s="169">
        <f>IF(AND(BP$2=1,BP834&gt;0),1,IF(AND(BO839=0,BP834&lt;&gt;0,SUM($E834:BO834)=0),BP$2,IF(BP$2=1,0,BO839)))</f>
        <v>1</v>
      </c>
      <c r="BQ839" s="169">
        <f>IF(AND(BQ$2=1,BQ834&gt;0),1,IF(AND(BP839=0,BQ834&lt;&gt;0,SUM($E834:BP834)=0),BQ$2,IF(BQ$2=1,0,BP839)))</f>
        <v>1</v>
      </c>
      <c r="BR839" s="169">
        <f>IF(AND(BR$2=1,BR834&gt;0),1,IF(AND(BQ839=0,BR834&lt;&gt;0,SUM($E834:BQ834)=0),BR$2,IF(BR$2=1,0,BQ839)))</f>
        <v>1</v>
      </c>
      <c r="BS839" s="169">
        <f>IF(AND(BS$2=1,BS834&gt;0),1,IF(AND(BR839=0,BS834&lt;&gt;0,SUM($E834:BR834)=0),BS$2,IF(BS$2=1,0,BR839)))</f>
        <v>1</v>
      </c>
      <c r="BT839" s="169">
        <f>IF(AND(BT$2=1,BT834&gt;0),1,IF(AND(BS839=0,BT834&lt;&gt;0,SUM($E834:BS834)=0),BT$2,IF(BT$2=1,0,BS839)))</f>
        <v>1</v>
      </c>
      <c r="BU839" s="169">
        <f>IF(AND(BU$2=1,BU834&gt;0),1,IF(AND(BT839=0,BU834&lt;&gt;0,SUM($E834:BT834)=0),BU$2,IF(BU$2=1,0,BT839)))</f>
        <v>1</v>
      </c>
      <c r="BV839" s="169">
        <f>IF(AND(BV$2=1,BV834&gt;0),1,IF(AND(BU839=0,BV834&lt;&gt;0,SUM($E834:BU834)=0),BV$2,IF(BV$2=1,0,BU839)))</f>
        <v>1</v>
      </c>
      <c r="BW839" s="169">
        <f>IF(AND(BW$2=1,BW834&gt;0),1,IF(AND(BV839=0,BW834&lt;&gt;0,SUM($E834:BV834)=0),BW$2,IF(BW$2=1,0,BV839)))</f>
        <v>1</v>
      </c>
      <c r="BX839" s="169">
        <f>IF(AND(BX$2=1,BX834&gt;0),1,IF(AND(BW839=0,BX834&lt;&gt;0,SUM($E834:BW834)=0),BX$2,IF(BX$2=1,0,BW839)))</f>
        <v>1</v>
      </c>
      <c r="BY839" s="169">
        <f>IF(AND(BY$2=1,BY834&gt;0),1,IF(AND(BX839=0,BY834&lt;&gt;0,SUM($E834:BX834)=0),BY$2,IF(BY$2=1,0,BX839)))</f>
        <v>1</v>
      </c>
      <c r="BZ839" s="169">
        <f>IF(AND(BZ$2=1,BZ834&gt;0),1,IF(AND(BY839=0,BZ834&lt;&gt;0,SUM($E834:BY834)=0),BZ$2,IF(BZ$2=1,0,BY839)))</f>
        <v>1</v>
      </c>
      <c r="CA839" s="169">
        <f>IF(AND(CA$2=1,CA834&gt;0),1,IF(AND(BZ839=0,CA834&lt;&gt;0,SUM($E834:BZ834)=0),CA$2,IF(CA$2=1,0,BZ839)))</f>
        <v>1</v>
      </c>
      <c r="CB839" s="169">
        <f>IF(AND(CB$2=1,CB834&gt;0),1,IF(AND(CA839=0,CB834&lt;&gt;0,SUM($E834:CA834)=0),CB$2,IF(CB$2=1,0,CA839)))</f>
        <v>1</v>
      </c>
      <c r="CC839" s="169">
        <f>IF(AND(CC$2=1,CC834&gt;0),1,IF(AND(CB839=0,CC834&lt;&gt;0,SUM($E834:CB834)=0),CC$2,IF(CC$2=1,0,CB839)))</f>
        <v>1</v>
      </c>
      <c r="CD839" s="169">
        <f>IF(AND(CD$2=1,CD834&gt;0),1,IF(AND(CC839=0,CD834&lt;&gt;0,SUM($E834:CC834)=0),CD$2,IF(CD$2=1,0,CC839)))</f>
        <v>1</v>
      </c>
      <c r="CE839" s="169">
        <f>IF(AND(CE$2=1,CE834&gt;0),1,IF(AND(CD839=0,CE834&lt;&gt;0,SUM($E834:CD834)=0),CE$2,IF(CE$2=1,0,CD839)))</f>
        <v>1</v>
      </c>
      <c r="CF839" s="169">
        <f>IF(AND(CF$2=1,CF834&gt;0),1,IF(AND(CE839=0,CF834&lt;&gt;0,SUM($E834:CE834)=0),CF$2,IF(CF$2=1,0,CE839)))</f>
        <v>1</v>
      </c>
      <c r="CG839" s="169">
        <f>IF(AND(CG$2=1,CG834&gt;0),1,IF(AND(CF839=0,CG834&lt;&gt;0,SUM($E834:CF834)=0),CG$2,IF(CG$2=1,0,CF839)))</f>
        <v>1</v>
      </c>
      <c r="CH839" s="169">
        <f>IF(AND(CH$2=1,CH834&gt;0),1,IF(AND(CG839=0,CH834&lt;&gt;0,SUM($E834:CG834)=0),CH$2,IF(CH$2=1,0,CG839)))</f>
        <v>1</v>
      </c>
      <c r="CI839" s="169">
        <f>IF(AND(CI$2=1,CI834&gt;0),1,IF(AND(CH839=0,CI834&lt;&gt;0,SUM($E834:CH834)=0),CI$2,IF(CI$2=1,0,CH839)))</f>
        <v>1</v>
      </c>
      <c r="CJ839" s="169">
        <f>IF(AND(CJ$2=1,CJ834&gt;0),1,IF(AND(CI839=0,CJ834&lt;&gt;0,SUM($E834:CI834)=0),CJ$2,IF(CJ$2=1,0,CI839)))</f>
        <v>1</v>
      </c>
      <c r="CK839" s="169">
        <f>IF(AND(CK$2=1,CK834&gt;0),1,IF(AND(CJ839=0,CK834&lt;&gt;0,SUM($E834:CJ834)=0),CK$2,IF(CK$2=1,0,CJ839)))</f>
        <v>1</v>
      </c>
      <c r="CL839" s="169">
        <f>IF(AND(CL$2=1,CL834&gt;0),1,IF(AND(CK839=0,CL834&lt;&gt;0,SUM($E834:CK834)=0),CL$2,IF(CL$2=1,0,CK839)))</f>
        <v>1</v>
      </c>
      <c r="CM839" s="169">
        <f>IF(AND(CM$2=1,CM834&gt;0),1,IF(AND(CL839=0,CM834&lt;&gt;0,SUM($E834:CL834)=0),CM$2,IF(CM$2=1,0,CL839)))</f>
        <v>1</v>
      </c>
      <c r="CN839" s="169">
        <f>IF(AND(CN$2=1,CN834&gt;0),1,IF(AND(CM839=0,CN834&lt;&gt;0,SUM($E834:CM834)=0),CN$2,IF(CN$2=1,0,CM839)))</f>
        <v>1</v>
      </c>
      <c r="CO839" s="169">
        <f>IF(AND(CO$2=1,CO834&gt;0),1,IF(AND(CN839=0,CO834&lt;&gt;0,SUM($E834:CN834)=0),CO$2,IF(CO$2=1,0,CN839)))</f>
        <v>1</v>
      </c>
      <c r="CP839" s="169">
        <f>IF(AND(CP$2=1,CP834&gt;0),1,IF(AND(CO839=0,CP834&lt;&gt;0,SUM($E834:CO834)=0),CP$2,IF(CP$2=1,0,CO839)))</f>
        <v>1</v>
      </c>
      <c r="CQ839" s="169">
        <f>IF(AND(CQ$2=1,CQ834&gt;0),1,IF(AND(CP839=0,CQ834&lt;&gt;0,SUM($E834:CP834)=0),CQ$2,IF(CQ$2=1,0,CP839)))</f>
        <v>1</v>
      </c>
      <c r="CR839" s="169">
        <f>IF(AND(CR$2=1,CR834&gt;0),1,IF(AND(CQ839=0,CR834&lt;&gt;0,SUM($E834:CQ834)=0),CR$2,IF(CR$2=1,0,CQ839)))</f>
        <v>1</v>
      </c>
      <c r="CS839" s="169">
        <f>IF(AND(CS$2=1,CS834&gt;0),1,IF(AND(CR839=0,CS834&lt;&gt;0,SUM($E834:CR834)=0),CS$2,IF(CS$2=1,0,CR839)))</f>
        <v>1</v>
      </c>
      <c r="CT839" s="169">
        <f>IF(AND(CT$2=1,CT834&gt;0),1,IF(AND(CS839=0,CT834&lt;&gt;0,SUM($E834:CS834)=0),CT$2,IF(CT$2=1,0,CS839)))</f>
        <v>1</v>
      </c>
      <c r="CU839" s="169">
        <f>IF(AND(CU$2=1,CU834&gt;0),1,IF(AND(CT839=0,CU834&lt;&gt;0,SUM($E834:CT834)=0),CU$2,IF(CU$2=1,0,CT839)))</f>
        <v>1</v>
      </c>
      <c r="CV839" s="169">
        <f>IF(AND(CV$2=1,CV834&gt;0),1,IF(AND(CU839=0,CV834&lt;&gt;0,SUM($E834:CU834)=0),CV$2,IF(CV$2=1,0,CU839)))</f>
        <v>1</v>
      </c>
      <c r="CW839" s="169">
        <f>IF(AND(CW$2=1,CW834&gt;0),1,IF(AND(CV839=0,CW834&lt;&gt;0,SUM($E834:CV834)=0),CW$2,IF(CW$2=1,0,CV839)))</f>
        <v>1</v>
      </c>
      <c r="CX839" s="169">
        <f>IF(AND(CX$2=1,CX834&gt;0),1,IF(AND(CW839=0,CX834&lt;&gt;0,SUM($E834:CW834)=0),CX$2,IF(CX$2=1,0,CW839)))</f>
        <v>1</v>
      </c>
      <c r="CY839" s="169">
        <f>IF(AND(CY$2=1,CY834&gt;0),1,IF(AND(CX839=0,CY834&lt;&gt;0,SUM($E834:CX834)=0),CY$2,IF(CY$2=1,0,CX839)))</f>
        <v>1</v>
      </c>
      <c r="CZ839" s="169">
        <f>IF(AND(CZ$2=1,CZ834&gt;0),1,IF(AND(CY839=0,CZ834&lt;&gt;0,SUM($E834:CY834)=0),CZ$2,IF(CZ$2=1,0,CY839)))</f>
        <v>1</v>
      </c>
      <c r="DA839" s="169">
        <f>IF(AND(DA$2=1,DA834&gt;0),1,IF(AND(CZ839=0,DA834&lt;&gt;0,SUM($E834:CZ834)=0),DA$2,IF(DA$2=1,0,CZ839)))</f>
        <v>1</v>
      </c>
      <c r="DB839" s="169">
        <f>IF(AND(DB$2=1,DB834&gt;0),1,IF(AND(DA839=0,DB834&lt;&gt;0,SUM($E834:DA834)=0),DB$2,IF(DB$2=1,0,DA839)))</f>
        <v>1</v>
      </c>
      <c r="DC839" s="169">
        <f>IF(AND(DC$2=1,DC834&gt;0),1,IF(AND(DB839=0,DC834&lt;&gt;0,SUM($E834:DB834)=0),DC$2,IF(DC$2=1,0,DB839)))</f>
        <v>1</v>
      </c>
      <c r="DD839" s="169">
        <f>IF(AND(DD$2=1,DD834&gt;0),1,IF(AND(DC839=0,DD834&lt;&gt;0,SUM($E834:DC834)=0),DD$2,IF(DD$2=1,0,DC839)))</f>
        <v>1</v>
      </c>
      <c r="DE839" s="169">
        <f>IF(AND(DE$2=1,DE834&gt;0),1,IF(AND(DD839=0,DE834&lt;&gt;0,SUM($E834:DD834)=0),DE$2,IF(DE$2=1,0,DD839)))</f>
        <v>1</v>
      </c>
      <c r="DF839" s="169">
        <f>IF(AND(DF$2=1,DF834&gt;0),1,IF(AND(DE839=0,DF834&lt;&gt;0,SUM($E834:DE834)=0),DF$2,IF(DF$2=1,0,DE839)))</f>
        <v>1</v>
      </c>
      <c r="DG839" s="169">
        <f>IF(AND(DG$2=1,DG834&gt;0),1,IF(AND(DF839=0,DG834&lt;&gt;0,SUM($E834:DF834)=0),DG$2,IF(DG$2=1,0,DF839)))</f>
        <v>1</v>
      </c>
      <c r="DH839" s="169">
        <f>IF(AND(DH$2=1,DH834&gt;0),1,IF(AND(DG839=0,DH834&lt;&gt;0,SUM($E834:DG834)=0),DH$2,IF(DH$2=1,0,DG839)))</f>
        <v>1</v>
      </c>
      <c r="DI839" s="169">
        <f>IF(AND(DI$2=1,DI834&gt;0),1,IF(AND(DH839=0,DI834&lt;&gt;0,SUM($E834:DH834)=0),DI$2,IF(DI$2=1,0,DH839)))</f>
        <v>1</v>
      </c>
      <c r="DJ839" s="169">
        <f>IF(AND(DJ$2=1,DJ834&gt;0),1,IF(AND(DI839=0,DJ834&lt;&gt;0,SUM($E834:DI834)=0),DJ$2,IF(DJ$2=1,0,DI839)))</f>
        <v>1</v>
      </c>
      <c r="DK839" s="169">
        <f>IF(AND(DK$2=1,DK834&gt;0),1,IF(AND(DJ839=0,DK834&lt;&gt;0,SUM($E834:DJ834)=0),DK$2,IF(DK$2=1,0,DJ839)))</f>
        <v>1</v>
      </c>
      <c r="DL839" s="169">
        <f>IF(AND(DL$2=1,DL834&gt;0),1,IF(AND(DK839=0,DL834&lt;&gt;0,SUM($E834:DK834)=0),DL$2,IF(DL$2=1,0,DK839)))</f>
        <v>1</v>
      </c>
      <c r="DM839" s="169">
        <f>IF(AND(DM$2=1,DM834&gt;0),1,IF(AND(DL839=0,DM834&lt;&gt;0,SUM($E834:DL834)=0),DM$2,IF(DM$2=1,0,DL839)))</f>
        <v>1</v>
      </c>
      <c r="DN839" s="169">
        <f>IF(AND(DN$2=1,DN834&gt;0),1,IF(AND(DM839=0,DN834&lt;&gt;0,SUM($E834:DM834)=0),DN$2,IF(DN$2=1,0,DM839)))</f>
        <v>1</v>
      </c>
      <c r="DO839" s="169">
        <f>IF(AND(DO$2=1,DO834&gt;0),1,IF(AND(DN839=0,DO834&lt;&gt;0,SUM($E834:DN834)=0),DO$2,IF(DO$2=1,0,DN839)))</f>
        <v>1</v>
      </c>
      <c r="DP839" s="169">
        <f>IF(AND(DP$2=1,DP834&gt;0),1,IF(AND(DO839=0,DP834&lt;&gt;0,SUM($E834:DO834)=0),DP$2,IF(DP$2=1,0,DO839)))</f>
        <v>1</v>
      </c>
      <c r="DQ839" s="169">
        <f>IF(AND(DQ$2=1,DQ834&gt;0),1,IF(AND(DP839=0,DQ834&lt;&gt;0,SUM($E834:DP834)=0),DQ$2,IF(DQ$2=1,0,DP839)))</f>
        <v>1</v>
      </c>
      <c r="DR839" s="169">
        <f>IF(AND(DR$2=1,DR834&gt;0),1,IF(AND(DQ839=0,DR834&lt;&gt;0,SUM($E834:DQ834)=0),DR$2,IF(DR$2=1,0,DQ839)))</f>
        <v>1</v>
      </c>
      <c r="DS839" s="169">
        <f>IF(AND(DS$2=1,DS834&gt;0),1,IF(AND(DR839=0,DS834&lt;&gt;0,SUM($E834:DR834)=0),DS$2,IF(DS$2=1,0,DR839)))</f>
        <v>1</v>
      </c>
      <c r="DT839" s="169">
        <f>IF(AND(DT$2=1,DT834&gt;0),1,IF(AND(DS839=0,DT834&lt;&gt;0,SUM($E834:DS834)=0),DT$2,IF(DT$2=1,0,DS839)))</f>
        <v>1</v>
      </c>
      <c r="DU839" s="169">
        <f>IF(AND(DU$2=1,DU834&gt;0),1,IF(AND(DT839=0,DU834&lt;&gt;0,SUM($E834:DT834)=0),DU$2,IF(DU$2=1,0,DT839)))</f>
        <v>1</v>
      </c>
      <c r="DV839" s="169">
        <f>IF(AND(DV$2=1,DV834&gt;0),1,IF(AND(DU839=0,DV834&lt;&gt;0,SUM($E834:DU834)=0),DV$2,IF(DV$2=1,0,DU839)))</f>
        <v>1</v>
      </c>
      <c r="DW839" s="169"/>
      <c r="DX839" s="177"/>
    </row>
    <row r="840" spans="1:128" hidden="1" outlineLevel="1" x14ac:dyDescent="0.2">
      <c r="A840" s="168" t="str">
        <f ca="1">Language!A$1113</f>
        <v>срок кредитования</v>
      </c>
      <c r="B840" s="154"/>
      <c r="C840" s="147" t="str">
        <f ca="1">Language!A$46</f>
        <v>мес.</v>
      </c>
      <c r="F840" s="6" t="s">
        <v>3082</v>
      </c>
      <c r="G840" s="169">
        <f ca="1">IF(G839=0,0,IF(SUM(OFFSET(G836,0,-1):OFFSET(G836,0,Prj_Len-G$2))=0,0,Параметры!G$37))</f>
        <v>1</v>
      </c>
      <c r="H840" s="169">
        <f ca="1">IF(H839=0,0,IF(SUM(OFFSET(H836,0,-1):OFFSET(H836,0,Prj_Len-H$2))=0,0,Параметры!H$37))</f>
        <v>1</v>
      </c>
      <c r="I840" s="169">
        <f ca="1">IF(I839=0,0,IF(SUM(OFFSET(I836,0,-1):OFFSET(I836,0,Prj_Len-I$2))=0,0,Параметры!I$37))</f>
        <v>1</v>
      </c>
      <c r="J840" s="169">
        <f ca="1">IF(J839=0,0,IF(SUM(OFFSET(J836,0,-1):OFFSET(J836,0,Prj_Len-J$2))=0,0,Параметры!J$37))</f>
        <v>1</v>
      </c>
      <c r="K840" s="169">
        <f ca="1">IF(K839=0,0,IF(SUM(OFFSET(K836,0,-1):OFFSET(K836,0,Prj_Len-K$2))=0,0,Параметры!K$37))</f>
        <v>1</v>
      </c>
      <c r="L840" s="169">
        <f ca="1">IF(L839=0,0,IF(SUM(OFFSET(L836,0,-1):OFFSET(L836,0,Prj_Len-L$2))=0,0,Параметры!L$37))</f>
        <v>1</v>
      </c>
      <c r="M840" s="169">
        <f ca="1">IF(M839=0,0,IF(SUM(OFFSET(M836,0,-1):OFFSET(M836,0,Prj_Len-M$2))=0,0,Параметры!M$37))</f>
        <v>1</v>
      </c>
      <c r="N840" s="169">
        <f ca="1">IF(N839=0,0,IF(SUM(OFFSET(N836,0,-1):OFFSET(N836,0,Prj_Len-N$2))=0,0,Параметры!N$37))</f>
        <v>1</v>
      </c>
      <c r="O840" s="169">
        <f ca="1">IF(O839=0,0,IF(SUM(OFFSET(O836,0,-1):OFFSET(O836,0,Prj_Len-O$2))=0,0,Параметры!O$37))</f>
        <v>1</v>
      </c>
      <c r="P840" s="169">
        <f ca="1">IF(P839=0,0,IF(SUM(OFFSET(P836,0,-1):OFFSET(P836,0,Prj_Len-P$2))=0,0,Параметры!P$37))</f>
        <v>1</v>
      </c>
      <c r="Q840" s="169">
        <f ca="1">IF(Q839=0,0,IF(SUM(OFFSET(Q836,0,-1):OFFSET(Q836,0,Prj_Len-Q$2))=0,0,Параметры!Q$37))</f>
        <v>1</v>
      </c>
      <c r="R840" s="169">
        <f ca="1">IF(R839=0,0,IF(SUM(OFFSET(R836,0,-1):OFFSET(R836,0,Prj_Len-R$2))=0,0,Параметры!R$37))</f>
        <v>1</v>
      </c>
      <c r="S840" s="169">
        <f ca="1">IF(S839=0,0,IF(SUM(OFFSET(S836,0,-1):OFFSET(S836,0,Prj_Len-S$2))=0,0,Параметры!S$37))</f>
        <v>1</v>
      </c>
      <c r="T840" s="169">
        <f ca="1">IF(T839=0,0,IF(SUM(OFFSET(T836,0,-1):OFFSET(T836,0,Prj_Len-T$2))=0,0,Параметры!T$37))</f>
        <v>1</v>
      </c>
      <c r="U840" s="169">
        <f ca="1">IF(U839=0,0,IF(SUM(OFFSET(U836,0,-1):OFFSET(U836,0,Prj_Len-U$2))=0,0,Параметры!U$37))</f>
        <v>1</v>
      </c>
      <c r="V840" s="169">
        <f ca="1">IF(V839=0,0,IF(SUM(OFFSET(V836,0,-1):OFFSET(V836,0,Prj_Len-V$2))=0,0,Параметры!V$37))</f>
        <v>0</v>
      </c>
      <c r="W840" s="169">
        <f ca="1">IF(W839=0,0,IF(SUM(OFFSET(W836,0,-1):OFFSET(W836,0,Prj_Len-W$2))=0,0,Параметры!W$37))</f>
        <v>0</v>
      </c>
      <c r="X840" s="169">
        <f ca="1">IF(X839=0,0,IF(SUM(OFFSET(X836,0,-1):OFFSET(X836,0,Prj_Len-X$2))=0,0,Параметры!X$37))</f>
        <v>0</v>
      </c>
      <c r="Y840" s="169">
        <f ca="1">IF(Y839=0,0,IF(SUM(OFFSET(Y836,0,-1):OFFSET(Y836,0,Prj_Len-Y$2))=0,0,Параметры!Y$37))</f>
        <v>0</v>
      </c>
      <c r="Z840" s="169">
        <f ca="1">IF(Z839=0,0,IF(SUM(OFFSET(Z836,0,-1):OFFSET(Z836,0,Prj_Len-Z$2))=0,0,Параметры!Z$37))</f>
        <v>0</v>
      </c>
      <c r="AA840" s="169">
        <f ca="1">IF(AA839=0,0,IF(SUM(OFFSET(AA836,0,-1):OFFSET(AA836,0,Prj_Len-AA$2))=0,0,Параметры!AA$37))</f>
        <v>0</v>
      </c>
      <c r="AB840" s="169">
        <f ca="1">IF(AB839=0,0,IF(SUM(OFFSET(AB836,0,-1):OFFSET(AB836,0,Prj_Len-AB$2))=0,0,Параметры!AB$37))</f>
        <v>0</v>
      </c>
      <c r="AC840" s="169">
        <f ca="1">IF(AC839=0,0,IF(SUM(OFFSET(AC836,0,-1):OFFSET(AC836,0,Prj_Len-AC$2))=0,0,Параметры!AC$37))</f>
        <v>0</v>
      </c>
      <c r="AD840" s="169">
        <f ca="1">IF(AD839=0,0,IF(SUM(OFFSET(AD836,0,-1):OFFSET(AD836,0,Prj_Len-AD$2))=0,0,Параметры!AD$37))</f>
        <v>0</v>
      </c>
      <c r="AE840" s="169">
        <f ca="1">IF(AE839=0,0,IF(SUM(OFFSET(AE836,0,-1):OFFSET(AE836,0,Prj_Len-AE$2))=0,0,Параметры!AE$37))</f>
        <v>0</v>
      </c>
      <c r="AF840" s="169">
        <f ca="1">IF(AF839=0,0,IF(SUM(OFFSET(AF836,0,-1):OFFSET(AF836,0,Prj_Len-AF$2))=0,0,Параметры!AF$37))</f>
        <v>0</v>
      </c>
      <c r="AG840" s="169">
        <f ca="1">IF(AG839=0,0,IF(SUM(OFFSET(AG836,0,-1):OFFSET(AG836,0,Prj_Len-AG$2))=0,0,Параметры!AG$37))</f>
        <v>0</v>
      </c>
      <c r="AH840" s="169">
        <f ca="1">IF(AH839=0,0,IF(SUM(OFFSET(AH836,0,-1):OFFSET(AH836,0,Prj_Len-AH$2))=0,0,Параметры!AH$37))</f>
        <v>0</v>
      </c>
      <c r="AI840" s="169">
        <f ca="1">IF(AI839=0,0,IF(SUM(OFFSET(AI836,0,-1):OFFSET(AI836,0,Prj_Len-AI$2))=0,0,Параметры!AI$37))</f>
        <v>0</v>
      </c>
      <c r="AJ840" s="169">
        <f ca="1">IF(AJ839=0,0,IF(SUM(OFFSET(AJ836,0,-1):OFFSET(AJ836,0,Prj_Len-AJ$2))=0,0,Параметры!AJ$37))</f>
        <v>0</v>
      </c>
      <c r="AK840" s="169">
        <f ca="1">IF(AK839=0,0,IF(SUM(OFFSET(AK836,0,-1):OFFSET(AK836,0,Prj_Len-AK$2))=0,0,Параметры!AK$37))</f>
        <v>0</v>
      </c>
      <c r="AL840" s="169">
        <f ca="1">IF(AL839=0,0,IF(SUM(OFFSET(AL836,0,-1):OFFSET(AL836,0,Prj_Len-AL$2))=0,0,Параметры!AL$37))</f>
        <v>0</v>
      </c>
      <c r="AM840" s="169">
        <f ca="1">IF(AM839=0,0,IF(SUM(OFFSET(AM836,0,-1):OFFSET(AM836,0,Prj_Len-AM$2))=0,0,Параметры!AM$37))</f>
        <v>0</v>
      </c>
      <c r="AN840" s="169">
        <f ca="1">IF(AN839=0,0,IF(SUM(OFFSET(AN836,0,-1):OFFSET(AN836,0,Prj_Len-AN$2))=0,0,Параметры!AN$37))</f>
        <v>0</v>
      </c>
      <c r="AO840" s="169">
        <f ca="1">IF(AO839=0,0,IF(SUM(OFFSET(AO836,0,-1):OFFSET(AO836,0,Prj_Len-AO$2))=0,0,Параметры!AO$37))</f>
        <v>0</v>
      </c>
      <c r="AP840" s="169">
        <f ca="1">IF(AP839=0,0,IF(SUM(OFFSET(AP836,0,-1):OFFSET(AP836,0,Prj_Len-AP$2))=0,0,Параметры!AP$37))</f>
        <v>0</v>
      </c>
      <c r="AQ840" s="169">
        <f ca="1">IF(AQ839=0,0,IF(SUM(OFFSET(AQ836,0,-1):OFFSET(AQ836,0,Prj_Len-AQ$2))=0,0,Параметры!AQ$37))</f>
        <v>0</v>
      </c>
      <c r="AR840" s="169">
        <f ca="1">IF(AR839=0,0,IF(SUM(OFFSET(AR836,0,-1):OFFSET(AR836,0,Prj_Len-AR$2))=0,0,Параметры!AR$37))</f>
        <v>0</v>
      </c>
      <c r="AS840" s="169">
        <f ca="1">IF(AS839=0,0,IF(SUM(OFFSET(AS836,0,-1):OFFSET(AS836,0,Prj_Len-AS$2))=0,0,Параметры!AS$37))</f>
        <v>0</v>
      </c>
      <c r="AT840" s="169">
        <f ca="1">IF(AT839=0,0,IF(SUM(OFFSET(AT836,0,-1):OFFSET(AT836,0,Prj_Len-AT$2))=0,0,Параметры!AT$37))</f>
        <v>0</v>
      </c>
      <c r="AU840" s="169">
        <f ca="1">IF(AU839=0,0,IF(SUM(OFFSET(AU836,0,-1):OFFSET(AU836,0,Prj_Len-AU$2))=0,0,Параметры!AU$37))</f>
        <v>0</v>
      </c>
      <c r="AV840" s="169">
        <f ca="1">IF(AV839=0,0,IF(SUM(OFFSET(AV836,0,-1):OFFSET(AV836,0,Prj_Len-AV$2))=0,0,Параметры!AV$37))</f>
        <v>0</v>
      </c>
      <c r="AW840" s="169">
        <f ca="1">IF(AW839=0,0,IF(SUM(OFFSET(AW836,0,-1):OFFSET(AW836,0,Prj_Len-AW$2))=0,0,Параметры!AW$37))</f>
        <v>0</v>
      </c>
      <c r="AX840" s="169">
        <f ca="1">IF(AX839=0,0,IF(SUM(OFFSET(AX836,0,-1):OFFSET(AX836,0,Prj_Len-AX$2))=0,0,Параметры!AX$37))</f>
        <v>0</v>
      </c>
      <c r="AY840" s="169">
        <f ca="1">IF(AY839=0,0,IF(SUM(OFFSET(AY836,0,-1):OFFSET(AY836,0,Prj_Len-AY$2))=0,0,Параметры!AY$37))</f>
        <v>0</v>
      </c>
      <c r="AZ840" s="169">
        <f ca="1">IF(AZ839=0,0,IF(SUM(OFFSET(AZ836,0,-1):OFFSET(AZ836,0,Prj_Len-AZ$2))=0,0,Параметры!AZ$37))</f>
        <v>0</v>
      </c>
      <c r="BA840" s="169">
        <f ca="1">IF(BA839=0,0,IF(SUM(OFFSET(BA836,0,-1):OFFSET(BA836,0,Prj_Len-BA$2))=0,0,Параметры!BA$37))</f>
        <v>0</v>
      </c>
      <c r="BB840" s="169">
        <f ca="1">IF(BB839=0,0,IF(SUM(OFFSET(BB836,0,-1):OFFSET(BB836,0,Prj_Len-BB$2))=0,0,Параметры!BB$37))</f>
        <v>0</v>
      </c>
      <c r="BC840" s="169">
        <f ca="1">IF(BC839=0,0,IF(SUM(OFFSET(BC836,0,-1):OFFSET(BC836,0,Prj_Len-BC$2))=0,0,Параметры!BC$37))</f>
        <v>0</v>
      </c>
      <c r="BD840" s="169">
        <f ca="1">IF(BD839=0,0,IF(SUM(OFFSET(BD836,0,-1):OFFSET(BD836,0,Prj_Len-BD$2))=0,0,Параметры!BD$37))</f>
        <v>0</v>
      </c>
      <c r="BE840" s="169">
        <f ca="1">IF(BE839=0,0,IF(SUM(OFFSET(BE836,0,-1):OFFSET(BE836,0,Prj_Len-BE$2))=0,0,Параметры!BE$37))</f>
        <v>0</v>
      </c>
      <c r="BF840" s="169">
        <f ca="1">IF(BF839=0,0,IF(SUM(OFFSET(BF836,0,-1):OFFSET(BF836,0,Prj_Len-BF$2))=0,0,Параметры!BF$37))</f>
        <v>0</v>
      </c>
      <c r="BG840" s="169">
        <f ca="1">IF(BG839=0,0,IF(SUM(OFFSET(BG836,0,-1):OFFSET(BG836,0,Prj_Len-BG$2))=0,0,Параметры!BG$37))</f>
        <v>0</v>
      </c>
      <c r="BH840" s="169">
        <f ca="1">IF(BH839=0,0,IF(SUM(OFFSET(BH836,0,-1):OFFSET(BH836,0,Prj_Len-BH$2))=0,0,Параметры!BH$37))</f>
        <v>0</v>
      </c>
      <c r="BI840" s="169">
        <f ca="1">IF(BI839=0,0,IF(SUM(OFFSET(BI836,0,-1):OFFSET(BI836,0,Prj_Len-BI$2))=0,0,Параметры!BI$37))</f>
        <v>0</v>
      </c>
      <c r="BJ840" s="169">
        <f ca="1">IF(BJ839=0,0,IF(SUM(OFFSET(BJ836,0,-1):OFFSET(BJ836,0,Prj_Len-BJ$2))=0,0,Параметры!BJ$37))</f>
        <v>0</v>
      </c>
      <c r="BK840" s="169">
        <f ca="1">IF(BK839=0,0,IF(SUM(OFFSET(BK836,0,-1):OFFSET(BK836,0,Prj_Len-BK$2))=0,0,Параметры!BK$37))</f>
        <v>0</v>
      </c>
      <c r="BL840" s="169">
        <f ca="1">IF(BL839=0,0,IF(SUM(OFFSET(BL836,0,-1):OFFSET(BL836,0,Prj_Len-BL$2))=0,0,Параметры!BL$37))</f>
        <v>0</v>
      </c>
      <c r="BM840" s="169">
        <f ca="1">IF(BM839=0,0,IF(SUM(OFFSET(BM836,0,-1):OFFSET(BM836,0,Prj_Len-BM$2))=0,0,Параметры!BM$37))</f>
        <v>0</v>
      </c>
      <c r="BN840" s="169">
        <f ca="1">IF(BN839=0,0,IF(SUM(OFFSET(BN836,0,-1):OFFSET(BN836,0,Prj_Len-BN$2))=0,0,Параметры!BN$37))</f>
        <v>0</v>
      </c>
      <c r="BO840" s="169">
        <f ca="1">IF(BO839=0,0,IF(SUM(OFFSET(BO836,0,-1):OFFSET(BO836,0,Prj_Len-BO$2))=0,0,Параметры!BO$37))</f>
        <v>0</v>
      </c>
      <c r="BP840" s="169">
        <f ca="1">IF(BP839=0,0,IF(SUM(OFFSET(BP836,0,-1):OFFSET(BP836,0,Prj_Len-BP$2))=0,0,Параметры!BP$37))</f>
        <v>0</v>
      </c>
      <c r="BQ840" s="169">
        <f ca="1">IF(BQ839=0,0,IF(SUM(OFFSET(BQ836,0,-1):OFFSET(BQ836,0,Prj_Len-BQ$2))=0,0,Параметры!BQ$37))</f>
        <v>0</v>
      </c>
      <c r="BR840" s="169">
        <f ca="1">IF(BR839=0,0,IF(SUM(OFFSET(BR836,0,-1):OFFSET(BR836,0,Prj_Len-BR$2))=0,0,Параметры!BR$37))</f>
        <v>0</v>
      </c>
      <c r="BS840" s="169">
        <f ca="1">IF(BS839=0,0,IF(SUM(OFFSET(BS836,0,-1):OFFSET(BS836,0,Prj_Len-BS$2))=0,0,Параметры!BS$37))</f>
        <v>0</v>
      </c>
      <c r="BT840" s="169">
        <f ca="1">IF(BT839=0,0,IF(SUM(OFFSET(BT836,0,-1):OFFSET(BT836,0,Prj_Len-BT$2))=0,0,Параметры!BT$37))</f>
        <v>0</v>
      </c>
      <c r="BU840" s="169">
        <f ca="1">IF(BU839=0,0,IF(SUM(OFFSET(BU836,0,-1):OFFSET(BU836,0,Prj_Len-BU$2))=0,0,Параметры!BU$37))</f>
        <v>0</v>
      </c>
      <c r="BV840" s="169">
        <f ca="1">IF(BV839=0,0,IF(SUM(OFFSET(BV836,0,-1):OFFSET(BV836,0,Prj_Len-BV$2))=0,0,Параметры!BV$37))</f>
        <v>0</v>
      </c>
      <c r="BW840" s="169">
        <f ca="1">IF(BW839=0,0,IF(SUM(OFFSET(BW836,0,-1):OFFSET(BW836,0,Prj_Len-BW$2))=0,0,Параметры!BW$37))</f>
        <v>0</v>
      </c>
      <c r="BX840" s="169">
        <f ca="1">IF(BX839=0,0,IF(SUM(OFFSET(BX836,0,-1):OFFSET(BX836,0,Prj_Len-BX$2))=0,0,Параметры!BX$37))</f>
        <v>0</v>
      </c>
      <c r="BY840" s="169">
        <f ca="1">IF(BY839=0,0,IF(SUM(OFFSET(BY836,0,-1):OFFSET(BY836,0,Prj_Len-BY$2))=0,0,Параметры!BY$37))</f>
        <v>0</v>
      </c>
      <c r="BZ840" s="169">
        <f ca="1">IF(BZ839=0,0,IF(SUM(OFFSET(BZ836,0,-1):OFFSET(BZ836,0,Prj_Len-BZ$2))=0,0,Параметры!BZ$37))</f>
        <v>0</v>
      </c>
      <c r="CA840" s="169">
        <f ca="1">IF(CA839=0,0,IF(SUM(OFFSET(CA836,0,-1):OFFSET(CA836,0,Prj_Len-CA$2))=0,0,Параметры!CA$37))</f>
        <v>0</v>
      </c>
      <c r="CB840" s="169">
        <f ca="1">IF(CB839=0,0,IF(SUM(OFFSET(CB836,0,-1):OFFSET(CB836,0,Prj_Len-CB$2))=0,0,Параметры!CB$37))</f>
        <v>0</v>
      </c>
      <c r="CC840" s="169">
        <f ca="1">IF(CC839=0,0,IF(SUM(OFFSET(CC836,0,-1):OFFSET(CC836,0,Prj_Len-CC$2))=0,0,Параметры!CC$37))</f>
        <v>0</v>
      </c>
      <c r="CD840" s="169">
        <f ca="1">IF(CD839=0,0,IF(SUM(OFFSET(CD836,0,-1):OFFSET(CD836,0,Prj_Len-CD$2))=0,0,Параметры!CD$37))</f>
        <v>0</v>
      </c>
      <c r="CE840" s="169">
        <f ca="1">IF(CE839=0,0,IF(SUM(OFFSET(CE836,0,-1):OFFSET(CE836,0,Prj_Len-CE$2))=0,0,Параметры!CE$37))</f>
        <v>0</v>
      </c>
      <c r="CF840" s="169">
        <f ca="1">IF(CF839=0,0,IF(SUM(OFFSET(CF836,0,-1):OFFSET(CF836,0,Prj_Len-CF$2))=0,0,Параметры!CF$37))</f>
        <v>0</v>
      </c>
      <c r="CG840" s="169">
        <f ca="1">IF(CG839=0,0,IF(SUM(OFFSET(CG836,0,-1):OFFSET(CG836,0,Prj_Len-CG$2))=0,0,Параметры!CG$37))</f>
        <v>0</v>
      </c>
      <c r="CH840" s="169">
        <f ca="1">IF(CH839=0,0,IF(SUM(OFFSET(CH836,0,-1):OFFSET(CH836,0,Prj_Len-CH$2))=0,0,Параметры!CH$37))</f>
        <v>0</v>
      </c>
      <c r="CI840" s="169">
        <f ca="1">IF(CI839=0,0,IF(SUM(OFFSET(CI836,0,-1):OFFSET(CI836,0,Prj_Len-CI$2))=0,0,Параметры!CI$37))</f>
        <v>0</v>
      </c>
      <c r="CJ840" s="169">
        <f ca="1">IF(CJ839=0,0,IF(SUM(OFFSET(CJ836,0,-1):OFFSET(CJ836,0,Prj_Len-CJ$2))=0,0,Параметры!CJ$37))</f>
        <v>0</v>
      </c>
      <c r="CK840" s="169">
        <f ca="1">IF(CK839=0,0,IF(SUM(OFFSET(CK836,0,-1):OFFSET(CK836,0,Prj_Len-CK$2))=0,0,Параметры!CK$37))</f>
        <v>0</v>
      </c>
      <c r="CL840" s="169">
        <f ca="1">IF(CL839=0,0,IF(SUM(OFFSET(CL836,0,-1):OFFSET(CL836,0,Prj_Len-CL$2))=0,0,Параметры!CL$37))</f>
        <v>0</v>
      </c>
      <c r="CM840" s="169">
        <f ca="1">IF(CM839=0,0,IF(SUM(OFFSET(CM836,0,-1):OFFSET(CM836,0,Prj_Len-CM$2))=0,0,Параметры!CM$37))</f>
        <v>0</v>
      </c>
      <c r="CN840" s="169">
        <f ca="1">IF(CN839=0,0,IF(SUM(OFFSET(CN836,0,-1):OFFSET(CN836,0,Prj_Len-CN$2))=0,0,Параметры!CN$37))</f>
        <v>0</v>
      </c>
      <c r="CO840" s="169">
        <f ca="1">IF(CO839=0,0,IF(SUM(OFFSET(CO836,0,-1):OFFSET(CO836,0,Prj_Len-CO$2))=0,0,Параметры!CO$37))</f>
        <v>0</v>
      </c>
      <c r="CP840" s="169">
        <f ca="1">IF(CP839=0,0,IF(SUM(OFFSET(CP836,0,-1):OFFSET(CP836,0,Prj_Len-CP$2))=0,0,Параметры!CP$37))</f>
        <v>0</v>
      </c>
      <c r="CQ840" s="169">
        <f ca="1">IF(CQ839=0,0,IF(SUM(OFFSET(CQ836,0,-1):OFFSET(CQ836,0,Prj_Len-CQ$2))=0,0,Параметры!CQ$37))</f>
        <v>0</v>
      </c>
      <c r="CR840" s="169">
        <f ca="1">IF(CR839=0,0,IF(SUM(OFFSET(CR836,0,-1):OFFSET(CR836,0,Prj_Len-CR$2))=0,0,Параметры!CR$37))</f>
        <v>0</v>
      </c>
      <c r="CS840" s="169">
        <f ca="1">IF(CS839=0,0,IF(SUM(OFFSET(CS836,0,-1):OFFSET(CS836,0,Prj_Len-CS$2))=0,0,Параметры!CS$37))</f>
        <v>0</v>
      </c>
      <c r="CT840" s="169">
        <f ca="1">IF(CT839=0,0,IF(SUM(OFFSET(CT836,0,-1):OFFSET(CT836,0,Prj_Len-CT$2))=0,0,Параметры!CT$37))</f>
        <v>0</v>
      </c>
      <c r="CU840" s="169">
        <f ca="1">IF(CU839=0,0,IF(SUM(OFFSET(CU836,0,-1):OFFSET(CU836,0,Prj_Len-CU$2))=0,0,Параметры!CU$37))</f>
        <v>0</v>
      </c>
      <c r="CV840" s="169">
        <f ca="1">IF(CV839=0,0,IF(SUM(OFFSET(CV836,0,-1):OFFSET(CV836,0,Prj_Len-CV$2))=0,0,Параметры!CV$37))</f>
        <v>0</v>
      </c>
      <c r="CW840" s="169">
        <f ca="1">IF(CW839=0,0,IF(SUM(OFFSET(CW836,0,-1):OFFSET(CW836,0,Prj_Len-CW$2))=0,0,Параметры!CW$37))</f>
        <v>0</v>
      </c>
      <c r="CX840" s="169">
        <f ca="1">IF(CX839=0,0,IF(SUM(OFFSET(CX836,0,-1):OFFSET(CX836,0,Prj_Len-CX$2))=0,0,Параметры!CX$37))</f>
        <v>0</v>
      </c>
      <c r="CY840" s="169">
        <f ca="1">IF(CY839=0,0,IF(SUM(OFFSET(CY836,0,-1):OFFSET(CY836,0,Prj_Len-CY$2))=0,0,Параметры!CY$37))</f>
        <v>0</v>
      </c>
      <c r="CZ840" s="169">
        <f ca="1">IF(CZ839=0,0,IF(SUM(OFFSET(CZ836,0,-1):OFFSET(CZ836,0,Prj_Len-CZ$2))=0,0,Параметры!CZ$37))</f>
        <v>0</v>
      </c>
      <c r="DA840" s="169">
        <f ca="1">IF(DA839=0,0,IF(SUM(OFFSET(DA836,0,-1):OFFSET(DA836,0,Prj_Len-DA$2))=0,0,Параметры!DA$37))</f>
        <v>0</v>
      </c>
      <c r="DB840" s="169">
        <f ca="1">IF(DB839=0,0,IF(SUM(OFFSET(DB836,0,-1):OFFSET(DB836,0,Prj_Len-DB$2))=0,0,Параметры!DB$37))</f>
        <v>0</v>
      </c>
      <c r="DC840" s="169">
        <f ca="1">IF(DC839=0,0,IF(SUM(OFFSET(DC836,0,-1):OFFSET(DC836,0,Prj_Len-DC$2))=0,0,Параметры!DC$37))</f>
        <v>0</v>
      </c>
      <c r="DD840" s="169">
        <f ca="1">IF(DD839=0,0,IF(SUM(OFFSET(DD836,0,-1):OFFSET(DD836,0,Prj_Len-DD$2))=0,0,Параметры!DD$37))</f>
        <v>0</v>
      </c>
      <c r="DE840" s="169">
        <f ca="1">IF(DE839=0,0,IF(SUM(OFFSET(DE836,0,-1):OFFSET(DE836,0,Prj_Len-DE$2))=0,0,Параметры!DE$37))</f>
        <v>0</v>
      </c>
      <c r="DF840" s="169">
        <f ca="1">IF(DF839=0,0,IF(SUM(OFFSET(DF836,0,-1):OFFSET(DF836,0,Prj_Len-DF$2))=0,0,Параметры!DF$37))</f>
        <v>0</v>
      </c>
      <c r="DG840" s="169">
        <f ca="1">IF(DG839=0,0,IF(SUM(OFFSET(DG836,0,-1):OFFSET(DG836,0,Prj_Len-DG$2))=0,0,Параметры!DG$37))</f>
        <v>0</v>
      </c>
      <c r="DH840" s="169">
        <f ca="1">IF(DH839=0,0,IF(SUM(OFFSET(DH836,0,-1):OFFSET(DH836,0,Prj_Len-DH$2))=0,0,Параметры!DH$37))</f>
        <v>0</v>
      </c>
      <c r="DI840" s="169">
        <f ca="1">IF(DI839=0,0,IF(SUM(OFFSET(DI836,0,-1):OFFSET(DI836,0,Prj_Len-DI$2))=0,0,Параметры!DI$37))</f>
        <v>0</v>
      </c>
      <c r="DJ840" s="169">
        <f ca="1">IF(DJ839=0,0,IF(SUM(OFFSET(DJ836,0,-1):OFFSET(DJ836,0,Prj_Len-DJ$2))=0,0,Параметры!DJ$37))</f>
        <v>0</v>
      </c>
      <c r="DK840" s="169">
        <f ca="1">IF(DK839=0,0,IF(SUM(OFFSET(DK836,0,-1):OFFSET(DK836,0,Prj_Len-DK$2))=0,0,Параметры!DK$37))</f>
        <v>0</v>
      </c>
      <c r="DL840" s="169">
        <f ca="1">IF(DL839=0,0,IF(SUM(OFFSET(DL836,0,-1):OFFSET(DL836,0,Prj_Len-DL$2))=0,0,Параметры!DL$37))</f>
        <v>0</v>
      </c>
      <c r="DM840" s="169">
        <f ca="1">IF(DM839=0,0,IF(SUM(OFFSET(DM836,0,-1):OFFSET(DM836,0,Prj_Len-DM$2))=0,0,Параметры!DM$37))</f>
        <v>0</v>
      </c>
      <c r="DN840" s="169">
        <f ca="1">IF(DN839=0,0,IF(SUM(OFFSET(DN836,0,-1):OFFSET(DN836,0,Prj_Len-DN$2))=0,0,Параметры!DN$37))</f>
        <v>0</v>
      </c>
      <c r="DO840" s="169">
        <f ca="1">IF(DO839=0,0,IF(SUM(OFFSET(DO836,0,-1):OFFSET(DO836,0,Prj_Len-DO$2))=0,0,Параметры!DO$37))</f>
        <v>0</v>
      </c>
      <c r="DP840" s="169">
        <f ca="1">IF(DP839=0,0,IF(SUM(OFFSET(DP836,0,-1):OFFSET(DP836,0,Prj_Len-DP$2))=0,0,Параметры!DP$37))</f>
        <v>0</v>
      </c>
      <c r="DQ840" s="169">
        <f ca="1">IF(DQ839=0,0,IF(SUM(OFFSET(DQ836,0,-1):OFFSET(DQ836,0,Prj_Len-DQ$2))=0,0,Параметры!DQ$37))</f>
        <v>0</v>
      </c>
      <c r="DR840" s="169">
        <f ca="1">IF(DR839=0,0,IF(SUM(OFFSET(DR836,0,-1):OFFSET(DR836,0,Prj_Len-DR$2))=0,0,Параметры!DR$37))</f>
        <v>0</v>
      </c>
      <c r="DS840" s="169">
        <f ca="1">IF(DS839=0,0,IF(SUM(OFFSET(DS836,0,-1):OFFSET(DS836,0,Prj_Len-DS$2))=0,0,Параметры!DS$37))</f>
        <v>0</v>
      </c>
      <c r="DT840" s="169">
        <f ca="1">IF(DT839=0,0,IF(SUM(OFFSET(DT836,0,-1):OFFSET(DT836,0,Prj_Len-DT$2))=0,0,Параметры!DT$37))</f>
        <v>0</v>
      </c>
      <c r="DU840" s="169">
        <f ca="1">IF(DU839=0,0,IF(SUM(OFFSET(DU836,0,-1):OFFSET(DU836,0,Prj_Len-DU$2))=0,0,Параметры!DU$37))</f>
        <v>0</v>
      </c>
      <c r="DV840" s="169">
        <f ca="1">IF(DV839=0,0,IF(SUM(OFFSET(DV836,0,-1):OFFSET(DV836,0,Prj_Len-DV$2))=0,0,Параметры!DV$37))</f>
        <v>0</v>
      </c>
      <c r="DW840" s="169"/>
      <c r="DX840" s="177">
        <f ca="1">SUM(G840:DW840)</f>
        <v>15</v>
      </c>
    </row>
    <row r="841" spans="1:128" hidden="1" outlineLevel="1" x14ac:dyDescent="0.2">
      <c r="A841" s="168" t="str">
        <f ca="1">Language!A$1122</f>
        <v>отнесение процентов на стоимость основных средств</v>
      </c>
      <c r="B841" s="303">
        <v>0</v>
      </c>
      <c r="C841" s="147" t="str">
        <f ca="1">IF(B841=1,Language!$A$1465,Language!$A$1466)</f>
        <v>Нет</v>
      </c>
      <c r="D841" s="158">
        <v>1</v>
      </c>
      <c r="E841" s="154" t="s">
        <v>1216</v>
      </c>
      <c r="F841" s="6" t="s">
        <v>3436</v>
      </c>
      <c r="G841" s="169">
        <f>IF($B841=1,IF(G$2&lt;$B844,G837,0),0)*CHOOSE($D829,1,Параметры!G$59,Параметры!G$65)</f>
        <v>0</v>
      </c>
      <c r="H841" s="169">
        <f>IF($B841=1,IF(H$2&lt;$B844,H837,0),0)*CHOOSE($D829,1,Параметры!H$59,Параметры!H$65)</f>
        <v>0</v>
      </c>
      <c r="I841" s="169">
        <f>IF($B841=1,IF(I$2&lt;$B844,I837,0),0)*CHOOSE($D829,1,Параметры!I$59,Параметры!I$65)</f>
        <v>0</v>
      </c>
      <c r="J841" s="169">
        <f>IF($B841=1,IF(J$2&lt;$B844,J837,0),0)*CHOOSE($D829,1,Параметры!J$59,Параметры!J$65)</f>
        <v>0</v>
      </c>
      <c r="K841" s="169">
        <f>IF($B841=1,IF(K$2&lt;$B844,K837,0),0)*CHOOSE($D829,1,Параметры!K$59,Параметры!K$65)</f>
        <v>0</v>
      </c>
      <c r="L841" s="169">
        <f>IF($B841=1,IF(L$2&lt;$B844,L837,0),0)*CHOOSE($D829,1,Параметры!L$59,Параметры!L$65)</f>
        <v>0</v>
      </c>
      <c r="M841" s="169">
        <f>IF($B841=1,IF(M$2&lt;$B844,M837,0),0)*CHOOSE($D829,1,Параметры!M$59,Параметры!M$65)</f>
        <v>0</v>
      </c>
      <c r="N841" s="169">
        <f>IF($B841=1,IF(N$2&lt;$B844,N837,0),0)*CHOOSE($D829,1,Параметры!N$59,Параметры!N$65)</f>
        <v>0</v>
      </c>
      <c r="O841" s="169">
        <f>IF($B841=1,IF(O$2&lt;$B844,O837,0),0)*CHOOSE($D829,1,Параметры!O$59,Параметры!O$65)</f>
        <v>0</v>
      </c>
      <c r="P841" s="169">
        <f>IF($B841=1,IF(P$2&lt;$B844,P837,0),0)*CHOOSE($D829,1,Параметры!P$59,Параметры!P$65)</f>
        <v>0</v>
      </c>
      <c r="Q841" s="169">
        <f>IF($B841=1,IF(Q$2&lt;$B844,Q837,0),0)*CHOOSE($D829,1,Параметры!Q$59,Параметры!Q$65)</f>
        <v>0</v>
      </c>
      <c r="R841" s="169">
        <f>IF($B841=1,IF(R$2&lt;$B844,R837,0),0)*CHOOSE($D829,1,Параметры!R$59,Параметры!R$65)</f>
        <v>0</v>
      </c>
      <c r="S841" s="169">
        <f>IF($B841=1,IF(S$2&lt;$B844,S837,0),0)*CHOOSE($D829,1,Параметры!S$59,Параметры!S$65)</f>
        <v>0</v>
      </c>
      <c r="T841" s="169">
        <f>IF($B841=1,IF(T$2&lt;$B844,T837,0),0)*CHOOSE($D829,1,Параметры!T$59,Параметры!T$65)</f>
        <v>0</v>
      </c>
      <c r="U841" s="169">
        <f>IF($B841=1,IF(U$2&lt;$B844,U837,0),0)*CHOOSE($D829,1,Параметры!U$59,Параметры!U$65)</f>
        <v>0</v>
      </c>
      <c r="V841" s="169">
        <f>IF($B841=1,IF(V$2&lt;$B844,V837,0),0)*CHOOSE($D829,1,Параметры!V$59,Параметры!V$65)</f>
        <v>0</v>
      </c>
      <c r="W841" s="169">
        <f>IF($B841=1,IF(W$2&lt;$B844,W837,0),0)*CHOOSE($D829,1,Параметры!W$59,Параметры!W$65)</f>
        <v>0</v>
      </c>
      <c r="X841" s="169">
        <f>IF($B841=1,IF(X$2&lt;$B844,X837,0),0)*CHOOSE($D829,1,Параметры!X$59,Параметры!X$65)</f>
        <v>0</v>
      </c>
      <c r="Y841" s="169">
        <f>IF($B841=1,IF(Y$2&lt;$B844,Y837,0),0)*CHOOSE($D829,1,Параметры!Y$59,Параметры!Y$65)</f>
        <v>0</v>
      </c>
      <c r="Z841" s="169">
        <f>IF($B841=1,IF(Z$2&lt;$B844,Z837,0),0)*CHOOSE($D829,1,Параметры!Z$59,Параметры!Z$65)</f>
        <v>0</v>
      </c>
      <c r="AA841" s="169">
        <f>IF($B841=1,IF(AA$2&lt;$B844,AA837,0),0)*CHOOSE($D829,1,Параметры!AA$59,Параметры!AA$65)</f>
        <v>0</v>
      </c>
      <c r="AB841" s="169">
        <f>IF($B841=1,IF(AB$2&lt;$B844,AB837,0),0)*CHOOSE($D829,1,Параметры!AB$59,Параметры!AB$65)</f>
        <v>0</v>
      </c>
      <c r="AC841" s="169">
        <f>IF($B841=1,IF(AC$2&lt;$B844,AC837,0),0)*CHOOSE($D829,1,Параметры!AC$59,Параметры!AC$65)</f>
        <v>0</v>
      </c>
      <c r="AD841" s="169">
        <f>IF($B841=1,IF(AD$2&lt;$B844,AD837,0),0)*CHOOSE($D829,1,Параметры!AD$59,Параметры!AD$65)</f>
        <v>0</v>
      </c>
      <c r="AE841" s="169">
        <f>IF($B841=1,IF(AE$2&lt;$B844,AE837,0),0)*CHOOSE($D829,1,Параметры!AE$59,Параметры!AE$65)</f>
        <v>0</v>
      </c>
      <c r="AF841" s="169">
        <f>IF($B841=1,IF(AF$2&lt;$B844,AF837,0),0)*CHOOSE($D829,1,Параметры!AF$59,Параметры!AF$65)</f>
        <v>0</v>
      </c>
      <c r="AG841" s="169">
        <f>IF($B841=1,IF(AG$2&lt;$B844,AG837,0),0)*CHOOSE($D829,1,Параметры!AG$59,Параметры!AG$65)</f>
        <v>0</v>
      </c>
      <c r="AH841" s="169">
        <f>IF($B841=1,IF(AH$2&lt;$B844,AH837,0),0)*CHOOSE($D829,1,Параметры!AH$59,Параметры!AH$65)</f>
        <v>0</v>
      </c>
      <c r="AI841" s="169">
        <f>IF($B841=1,IF(AI$2&lt;$B844,AI837,0),0)*CHOOSE($D829,1,Параметры!AI$59,Параметры!AI$65)</f>
        <v>0</v>
      </c>
      <c r="AJ841" s="169">
        <f>IF($B841=1,IF(AJ$2&lt;$B844,AJ837,0),0)*CHOOSE($D829,1,Параметры!AJ$59,Параметры!AJ$65)</f>
        <v>0</v>
      </c>
      <c r="AK841" s="169">
        <f>IF($B841=1,IF(AK$2&lt;$B844,AK837,0),0)*CHOOSE($D829,1,Параметры!AK$59,Параметры!AK$65)</f>
        <v>0</v>
      </c>
      <c r="AL841" s="169">
        <f>IF($B841=1,IF(AL$2&lt;$B844,AL837,0),0)*CHOOSE($D829,1,Параметры!AL$59,Параметры!AL$65)</f>
        <v>0</v>
      </c>
      <c r="AM841" s="169">
        <f>IF($B841=1,IF(AM$2&lt;$B844,AM837,0),0)*CHOOSE($D829,1,Параметры!AM$59,Параметры!AM$65)</f>
        <v>0</v>
      </c>
      <c r="AN841" s="169">
        <f>IF($B841=1,IF(AN$2&lt;$B844,AN837,0),0)*CHOOSE($D829,1,Параметры!AN$59,Параметры!AN$65)</f>
        <v>0</v>
      </c>
      <c r="AO841" s="169">
        <f>IF($B841=1,IF(AO$2&lt;$B844,AO837,0),0)*CHOOSE($D829,1,Параметры!AO$59,Параметры!AO$65)</f>
        <v>0</v>
      </c>
      <c r="AP841" s="169">
        <f>IF($B841=1,IF(AP$2&lt;$B844,AP837,0),0)*CHOOSE($D829,1,Параметры!AP$59,Параметры!AP$65)</f>
        <v>0</v>
      </c>
      <c r="AQ841" s="169">
        <f>IF($B841=1,IF(AQ$2&lt;$B844,AQ837,0),0)*CHOOSE($D829,1,Параметры!AQ$59,Параметры!AQ$65)</f>
        <v>0</v>
      </c>
      <c r="AR841" s="169">
        <f>IF($B841=1,IF(AR$2&lt;$B844,AR837,0),0)*CHOOSE($D829,1,Параметры!AR$59,Параметры!AR$65)</f>
        <v>0</v>
      </c>
      <c r="AS841" s="169">
        <f>IF($B841=1,IF(AS$2&lt;$B844,AS837,0),0)*CHOOSE($D829,1,Параметры!AS$59,Параметры!AS$65)</f>
        <v>0</v>
      </c>
      <c r="AT841" s="169">
        <f>IF($B841=1,IF(AT$2&lt;$B844,AT837,0),0)*CHOOSE($D829,1,Параметры!AT$59,Параметры!AT$65)</f>
        <v>0</v>
      </c>
      <c r="AU841" s="169">
        <f>IF($B841=1,IF(AU$2&lt;$B844,AU837,0),0)*CHOOSE($D829,1,Параметры!AU$59,Параметры!AU$65)</f>
        <v>0</v>
      </c>
      <c r="AV841" s="169">
        <f>IF($B841=1,IF(AV$2&lt;$B844,AV837,0),0)*CHOOSE($D829,1,Параметры!AV$59,Параметры!AV$65)</f>
        <v>0</v>
      </c>
      <c r="AW841" s="169">
        <f>IF($B841=1,IF(AW$2&lt;$B844,AW837,0),0)*CHOOSE($D829,1,Параметры!AW$59,Параметры!AW$65)</f>
        <v>0</v>
      </c>
      <c r="AX841" s="169">
        <f>IF($B841=1,IF(AX$2&lt;$B844,AX837,0),0)*CHOOSE($D829,1,Параметры!AX$59,Параметры!AX$65)</f>
        <v>0</v>
      </c>
      <c r="AY841" s="169">
        <f>IF($B841=1,IF(AY$2&lt;$B844,AY837,0),0)*CHOOSE($D829,1,Параметры!AY$59,Параметры!AY$65)</f>
        <v>0</v>
      </c>
      <c r="AZ841" s="169">
        <f>IF($B841=1,IF(AZ$2&lt;$B844,AZ837,0),0)*CHOOSE($D829,1,Параметры!AZ$59,Параметры!AZ$65)</f>
        <v>0</v>
      </c>
      <c r="BA841" s="169">
        <f>IF($B841=1,IF(BA$2&lt;$B844,BA837,0),0)*CHOOSE($D829,1,Параметры!BA$59,Параметры!BA$65)</f>
        <v>0</v>
      </c>
      <c r="BB841" s="169">
        <f>IF($B841=1,IF(BB$2&lt;$B844,BB837,0),0)*CHOOSE($D829,1,Параметры!BB$59,Параметры!BB$65)</f>
        <v>0</v>
      </c>
      <c r="BC841" s="169">
        <f>IF($B841=1,IF(BC$2&lt;$B844,BC837,0),0)*CHOOSE($D829,1,Параметры!BC$59,Параметры!BC$65)</f>
        <v>0</v>
      </c>
      <c r="BD841" s="169">
        <f>IF($B841=1,IF(BD$2&lt;$B844,BD837,0),0)*CHOOSE($D829,1,Параметры!BD$59,Параметры!BD$65)</f>
        <v>0</v>
      </c>
      <c r="BE841" s="169">
        <f>IF($B841=1,IF(BE$2&lt;$B844,BE837,0),0)*CHOOSE($D829,1,Параметры!BE$59,Параметры!BE$65)</f>
        <v>0</v>
      </c>
      <c r="BF841" s="169">
        <f>IF($B841=1,IF(BF$2&lt;$B844,BF837,0),0)*CHOOSE($D829,1,Параметры!BF$59,Параметры!BF$65)</f>
        <v>0</v>
      </c>
      <c r="BG841" s="169">
        <f>IF($B841=1,IF(BG$2&lt;$B844,BG837,0),0)*CHOOSE($D829,1,Параметры!BG$59,Параметры!BG$65)</f>
        <v>0</v>
      </c>
      <c r="BH841" s="169">
        <f>IF($B841=1,IF(BH$2&lt;$B844,BH837,0),0)*CHOOSE($D829,1,Параметры!BH$59,Параметры!BH$65)</f>
        <v>0</v>
      </c>
      <c r="BI841" s="169">
        <f>IF($B841=1,IF(BI$2&lt;$B844,BI837,0),0)*CHOOSE($D829,1,Параметры!BI$59,Параметры!BI$65)</f>
        <v>0</v>
      </c>
      <c r="BJ841" s="169">
        <f>IF($B841=1,IF(BJ$2&lt;$B844,BJ837,0),0)*CHOOSE($D829,1,Параметры!BJ$59,Параметры!BJ$65)</f>
        <v>0</v>
      </c>
      <c r="BK841" s="169">
        <f>IF($B841=1,IF(BK$2&lt;$B844,BK837,0),0)*CHOOSE($D829,1,Параметры!BK$59,Параметры!BK$65)</f>
        <v>0</v>
      </c>
      <c r="BL841" s="169">
        <f>IF($B841=1,IF(BL$2&lt;$B844,BL837,0),0)*CHOOSE($D829,1,Параметры!BL$59,Параметры!BL$65)</f>
        <v>0</v>
      </c>
      <c r="BM841" s="169">
        <f>IF($B841=1,IF(BM$2&lt;$B844,BM837,0),0)*CHOOSE($D829,1,Параметры!BM$59,Параметры!BM$65)</f>
        <v>0</v>
      </c>
      <c r="BN841" s="169">
        <f>IF($B841=1,IF(BN$2&lt;$B844,BN837,0),0)*CHOOSE($D829,1,Параметры!BN$59,Параметры!BN$65)</f>
        <v>0</v>
      </c>
      <c r="BO841" s="169">
        <f>IF($B841=1,IF(BO$2&lt;$B844,BO837,0),0)*CHOOSE($D829,1,Параметры!BO$59,Параметры!BO$65)</f>
        <v>0</v>
      </c>
      <c r="BP841" s="169">
        <f>IF($B841=1,IF(BP$2&lt;$B844,BP837,0),0)*CHOOSE($D829,1,Параметры!BP$59,Параметры!BP$65)</f>
        <v>0</v>
      </c>
      <c r="BQ841" s="169">
        <f>IF($B841=1,IF(BQ$2&lt;$B844,BQ837,0),0)*CHOOSE($D829,1,Параметры!BQ$59,Параметры!BQ$65)</f>
        <v>0</v>
      </c>
      <c r="BR841" s="169">
        <f>IF($B841=1,IF(BR$2&lt;$B844,BR837,0),0)*CHOOSE($D829,1,Параметры!BR$59,Параметры!BR$65)</f>
        <v>0</v>
      </c>
      <c r="BS841" s="169">
        <f>IF($B841=1,IF(BS$2&lt;$B844,BS837,0),0)*CHOOSE($D829,1,Параметры!BS$59,Параметры!BS$65)</f>
        <v>0</v>
      </c>
      <c r="BT841" s="169">
        <f>IF($B841=1,IF(BT$2&lt;$B844,BT837,0),0)*CHOOSE($D829,1,Параметры!BT$59,Параметры!BT$65)</f>
        <v>0</v>
      </c>
      <c r="BU841" s="169">
        <f>IF($B841=1,IF(BU$2&lt;$B844,BU837,0),0)*CHOOSE($D829,1,Параметры!BU$59,Параметры!BU$65)</f>
        <v>0</v>
      </c>
      <c r="BV841" s="169">
        <f>IF($B841=1,IF(BV$2&lt;$B844,BV837,0),0)*CHOOSE($D829,1,Параметры!BV$59,Параметры!BV$65)</f>
        <v>0</v>
      </c>
      <c r="BW841" s="169">
        <f>IF($B841=1,IF(BW$2&lt;$B844,BW837,0),0)*CHOOSE($D829,1,Параметры!BW$59,Параметры!BW$65)</f>
        <v>0</v>
      </c>
      <c r="BX841" s="169">
        <f>IF($B841=1,IF(BX$2&lt;$B844,BX837,0),0)*CHOOSE($D829,1,Параметры!BX$59,Параметры!BX$65)</f>
        <v>0</v>
      </c>
      <c r="BY841" s="169">
        <f>IF($B841=1,IF(BY$2&lt;$B844,BY837,0),0)*CHOOSE($D829,1,Параметры!BY$59,Параметры!BY$65)</f>
        <v>0</v>
      </c>
      <c r="BZ841" s="169">
        <f>IF($B841=1,IF(BZ$2&lt;$B844,BZ837,0),0)*CHOOSE($D829,1,Параметры!BZ$59,Параметры!BZ$65)</f>
        <v>0</v>
      </c>
      <c r="CA841" s="169">
        <f>IF($B841=1,IF(CA$2&lt;$B844,CA837,0),0)*CHOOSE($D829,1,Параметры!CA$59,Параметры!CA$65)</f>
        <v>0</v>
      </c>
      <c r="CB841" s="169">
        <f>IF($B841=1,IF(CB$2&lt;$B844,CB837,0),0)*CHOOSE($D829,1,Параметры!CB$59,Параметры!CB$65)</f>
        <v>0</v>
      </c>
      <c r="CC841" s="169">
        <f>IF($B841=1,IF(CC$2&lt;$B844,CC837,0),0)*CHOOSE($D829,1,Параметры!CC$59,Параметры!CC$65)</f>
        <v>0</v>
      </c>
      <c r="CD841" s="169">
        <f>IF($B841=1,IF(CD$2&lt;$B844,CD837,0),0)*CHOOSE($D829,1,Параметры!CD$59,Параметры!CD$65)</f>
        <v>0</v>
      </c>
      <c r="CE841" s="169">
        <f>IF($B841=1,IF(CE$2&lt;$B844,CE837,0),0)*CHOOSE($D829,1,Параметры!CE$59,Параметры!CE$65)</f>
        <v>0</v>
      </c>
      <c r="CF841" s="169">
        <f>IF($B841=1,IF(CF$2&lt;$B844,CF837,0),0)*CHOOSE($D829,1,Параметры!CF$59,Параметры!CF$65)</f>
        <v>0</v>
      </c>
      <c r="CG841" s="169">
        <f>IF($B841=1,IF(CG$2&lt;$B844,CG837,0),0)*CHOOSE($D829,1,Параметры!CG$59,Параметры!CG$65)</f>
        <v>0</v>
      </c>
      <c r="CH841" s="169">
        <f>IF($B841=1,IF(CH$2&lt;$B844,CH837,0),0)*CHOOSE($D829,1,Параметры!CH$59,Параметры!CH$65)</f>
        <v>0</v>
      </c>
      <c r="CI841" s="169">
        <f>IF($B841=1,IF(CI$2&lt;$B844,CI837,0),0)*CHOOSE($D829,1,Параметры!CI$59,Параметры!CI$65)</f>
        <v>0</v>
      </c>
      <c r="CJ841" s="169">
        <f>IF($B841=1,IF(CJ$2&lt;$B844,CJ837,0),0)*CHOOSE($D829,1,Параметры!CJ$59,Параметры!CJ$65)</f>
        <v>0</v>
      </c>
      <c r="CK841" s="169">
        <f>IF($B841=1,IF(CK$2&lt;$B844,CK837,0),0)*CHOOSE($D829,1,Параметры!CK$59,Параметры!CK$65)</f>
        <v>0</v>
      </c>
      <c r="CL841" s="169">
        <f>IF($B841=1,IF(CL$2&lt;$B844,CL837,0),0)*CHOOSE($D829,1,Параметры!CL$59,Параметры!CL$65)</f>
        <v>0</v>
      </c>
      <c r="CM841" s="169">
        <f>IF($B841=1,IF(CM$2&lt;$B844,CM837,0),0)*CHOOSE($D829,1,Параметры!CM$59,Параметры!CM$65)</f>
        <v>0</v>
      </c>
      <c r="CN841" s="169">
        <f>IF($B841=1,IF(CN$2&lt;$B844,CN837,0),0)*CHOOSE($D829,1,Параметры!CN$59,Параметры!CN$65)</f>
        <v>0</v>
      </c>
      <c r="CO841" s="169">
        <f>IF($B841=1,IF(CO$2&lt;$B844,CO837,0),0)*CHOOSE($D829,1,Параметры!CO$59,Параметры!CO$65)</f>
        <v>0</v>
      </c>
      <c r="CP841" s="169">
        <f>IF($B841=1,IF(CP$2&lt;$B844,CP837,0),0)*CHOOSE($D829,1,Параметры!CP$59,Параметры!CP$65)</f>
        <v>0</v>
      </c>
      <c r="CQ841" s="169">
        <f>IF($B841=1,IF(CQ$2&lt;$B844,CQ837,0),0)*CHOOSE($D829,1,Параметры!CQ$59,Параметры!CQ$65)</f>
        <v>0</v>
      </c>
      <c r="CR841" s="169">
        <f>IF($B841=1,IF(CR$2&lt;$B844,CR837,0),0)*CHOOSE($D829,1,Параметры!CR$59,Параметры!CR$65)</f>
        <v>0</v>
      </c>
      <c r="CS841" s="169">
        <f>IF($B841=1,IF(CS$2&lt;$B844,CS837,0),0)*CHOOSE($D829,1,Параметры!CS$59,Параметры!CS$65)</f>
        <v>0</v>
      </c>
      <c r="CT841" s="169">
        <f>IF($B841=1,IF(CT$2&lt;$B844,CT837,0),0)*CHOOSE($D829,1,Параметры!CT$59,Параметры!CT$65)</f>
        <v>0</v>
      </c>
      <c r="CU841" s="169">
        <f>IF($B841=1,IF(CU$2&lt;$B844,CU837,0),0)*CHOOSE($D829,1,Параметры!CU$59,Параметры!CU$65)</f>
        <v>0</v>
      </c>
      <c r="CV841" s="169">
        <f>IF($B841=1,IF(CV$2&lt;$B844,CV837,0),0)*CHOOSE($D829,1,Параметры!CV$59,Параметры!CV$65)</f>
        <v>0</v>
      </c>
      <c r="CW841" s="169">
        <f>IF($B841=1,IF(CW$2&lt;$B844,CW837,0),0)*CHOOSE($D829,1,Параметры!CW$59,Параметры!CW$65)</f>
        <v>0</v>
      </c>
      <c r="CX841" s="169">
        <f>IF($B841=1,IF(CX$2&lt;$B844,CX837,0),0)*CHOOSE($D829,1,Параметры!CX$59,Параметры!CX$65)</f>
        <v>0</v>
      </c>
      <c r="CY841" s="169">
        <f>IF($B841=1,IF(CY$2&lt;$B844,CY837,0),0)*CHOOSE($D829,1,Параметры!CY$59,Параметры!CY$65)</f>
        <v>0</v>
      </c>
      <c r="CZ841" s="169">
        <f>IF($B841=1,IF(CZ$2&lt;$B844,CZ837,0),0)*CHOOSE($D829,1,Параметры!CZ$59,Параметры!CZ$65)</f>
        <v>0</v>
      </c>
      <c r="DA841" s="169">
        <f>IF($B841=1,IF(DA$2&lt;$B844,DA837,0),0)*CHOOSE($D829,1,Параметры!DA$59,Параметры!DA$65)</f>
        <v>0</v>
      </c>
      <c r="DB841" s="169">
        <f>IF($B841=1,IF(DB$2&lt;$B844,DB837,0),0)*CHOOSE($D829,1,Параметры!DB$59,Параметры!DB$65)</f>
        <v>0</v>
      </c>
      <c r="DC841" s="169">
        <f>IF($B841=1,IF(DC$2&lt;$B844,DC837,0),0)*CHOOSE($D829,1,Параметры!DC$59,Параметры!DC$65)</f>
        <v>0</v>
      </c>
      <c r="DD841" s="169">
        <f>IF($B841=1,IF(DD$2&lt;$B844,DD837,0),0)*CHOOSE($D829,1,Параметры!DD$59,Параметры!DD$65)</f>
        <v>0</v>
      </c>
      <c r="DE841" s="169">
        <f>IF($B841=1,IF(DE$2&lt;$B844,DE837,0),0)*CHOOSE($D829,1,Параметры!DE$59,Параметры!DE$65)</f>
        <v>0</v>
      </c>
      <c r="DF841" s="169">
        <f>IF($B841=1,IF(DF$2&lt;$B844,DF837,0),0)*CHOOSE($D829,1,Параметры!DF$59,Параметры!DF$65)</f>
        <v>0</v>
      </c>
      <c r="DG841" s="169">
        <f>IF($B841=1,IF(DG$2&lt;$B844,DG837,0),0)*CHOOSE($D829,1,Параметры!DG$59,Параметры!DG$65)</f>
        <v>0</v>
      </c>
      <c r="DH841" s="169">
        <f>IF($B841=1,IF(DH$2&lt;$B844,DH837,0),0)*CHOOSE($D829,1,Параметры!DH$59,Параметры!DH$65)</f>
        <v>0</v>
      </c>
      <c r="DI841" s="169">
        <f>IF($B841=1,IF(DI$2&lt;$B844,DI837,0),0)*CHOOSE($D829,1,Параметры!DI$59,Параметры!DI$65)</f>
        <v>0</v>
      </c>
      <c r="DJ841" s="169">
        <f>IF($B841=1,IF(DJ$2&lt;$B844,DJ837,0),0)*CHOOSE($D829,1,Параметры!DJ$59,Параметры!DJ$65)</f>
        <v>0</v>
      </c>
      <c r="DK841" s="169">
        <f>IF($B841=1,IF(DK$2&lt;$B844,DK837,0),0)*CHOOSE($D829,1,Параметры!DK$59,Параметры!DK$65)</f>
        <v>0</v>
      </c>
      <c r="DL841" s="169">
        <f>IF($B841=1,IF(DL$2&lt;$B844,DL837,0),0)*CHOOSE($D829,1,Параметры!DL$59,Параметры!DL$65)</f>
        <v>0</v>
      </c>
      <c r="DM841" s="169">
        <f>IF($B841=1,IF(DM$2&lt;$B844,DM837,0),0)*CHOOSE($D829,1,Параметры!DM$59,Параметры!DM$65)</f>
        <v>0</v>
      </c>
      <c r="DN841" s="169">
        <f>IF($B841=1,IF(DN$2&lt;$B844,DN837,0),0)*CHOOSE($D829,1,Параметры!DN$59,Параметры!DN$65)</f>
        <v>0</v>
      </c>
      <c r="DO841" s="169">
        <f>IF($B841=1,IF(DO$2&lt;$B844,DO837,0),0)*CHOOSE($D829,1,Параметры!DO$59,Параметры!DO$65)</f>
        <v>0</v>
      </c>
      <c r="DP841" s="169">
        <f>IF($B841=1,IF(DP$2&lt;$B844,DP837,0),0)*CHOOSE($D829,1,Параметры!DP$59,Параметры!DP$65)</f>
        <v>0</v>
      </c>
      <c r="DQ841" s="169">
        <f>IF($B841=1,IF(DQ$2&lt;$B844,DQ837,0),0)*CHOOSE($D829,1,Параметры!DQ$59,Параметры!DQ$65)</f>
        <v>0</v>
      </c>
      <c r="DR841" s="169">
        <f>IF($B841=1,IF(DR$2&lt;$B844,DR837,0),0)*CHOOSE($D829,1,Параметры!DR$59,Параметры!DR$65)</f>
        <v>0</v>
      </c>
      <c r="DS841" s="169">
        <f>IF($B841=1,IF(DS$2&lt;$B844,DS837,0),0)*CHOOSE($D829,1,Параметры!DS$59,Параметры!DS$65)</f>
        <v>0</v>
      </c>
      <c r="DT841" s="169">
        <f>IF($B841=1,IF(DT$2&lt;$B844,DT837,0),0)*CHOOSE($D829,1,Параметры!DT$59,Параметры!DT$65)</f>
        <v>0</v>
      </c>
      <c r="DU841" s="169">
        <f>IF($B841=1,IF(DU$2&lt;$B844,DU837,0),0)*CHOOSE($D829,1,Параметры!DU$59,Параметры!DU$65)</f>
        <v>0</v>
      </c>
      <c r="DV841" s="169">
        <f>IF($B841=1,IF(DV$2&lt;$B844,DV837,0),0)*CHOOSE($D829,1,Параметры!DV$59,Параметры!DV$65)</f>
        <v>0</v>
      </c>
      <c r="DW841" s="169"/>
      <c r="DX841" s="177">
        <f>SUM(G841:DW841)</f>
        <v>0</v>
      </c>
    </row>
    <row r="842" spans="1:128" hidden="1" outlineLevel="1" x14ac:dyDescent="0.2">
      <c r="A842" s="168" t="str">
        <f ca="1">Language!A$1123</f>
        <v>незавершенные инвестиции</v>
      </c>
      <c r="B842" s="196"/>
      <c r="C842" s="147" t="str">
        <f ca="1">CurName1</f>
        <v>тыс. руб.</v>
      </c>
      <c r="D842" s="158">
        <v>1</v>
      </c>
      <c r="E842" s="154" t="s">
        <v>1219</v>
      </c>
      <c r="F842" s="6" t="s">
        <v>3083</v>
      </c>
      <c r="G842" s="169">
        <f>SUM($G841:G841)-G843</f>
        <v>0</v>
      </c>
      <c r="H842" s="169">
        <f>SUM($G841:H841)-H843</f>
        <v>0</v>
      </c>
      <c r="I842" s="169">
        <f>SUM($G841:I841)-I843</f>
        <v>0</v>
      </c>
      <c r="J842" s="169">
        <f>SUM($G841:J841)-J843</f>
        <v>0</v>
      </c>
      <c r="K842" s="169">
        <f>SUM($G841:K841)-K843</f>
        <v>0</v>
      </c>
      <c r="L842" s="169">
        <f>SUM($G841:L841)-L843</f>
        <v>0</v>
      </c>
      <c r="M842" s="169">
        <f>SUM($G841:M841)-M843</f>
        <v>0</v>
      </c>
      <c r="N842" s="169">
        <f>SUM($G841:N841)-N843</f>
        <v>0</v>
      </c>
      <c r="O842" s="169">
        <f>SUM($G841:O841)-O843</f>
        <v>0</v>
      </c>
      <c r="P842" s="169">
        <f>SUM($G841:P841)-P843</f>
        <v>0</v>
      </c>
      <c r="Q842" s="169">
        <f>SUM($G841:Q841)-Q843</f>
        <v>0</v>
      </c>
      <c r="R842" s="169">
        <f>SUM($G841:R841)-R843</f>
        <v>0</v>
      </c>
      <c r="S842" s="169">
        <f>SUM($G841:S841)-S843</f>
        <v>0</v>
      </c>
      <c r="T842" s="169">
        <f>SUM($G841:T841)-T843</f>
        <v>0</v>
      </c>
      <c r="U842" s="169">
        <f>SUM($G841:U841)-U843</f>
        <v>0</v>
      </c>
      <c r="V842" s="169">
        <f>SUM($G841:V841)-V843</f>
        <v>0</v>
      </c>
      <c r="W842" s="169">
        <f>SUM($G841:W841)-W843</f>
        <v>0</v>
      </c>
      <c r="X842" s="169">
        <f>SUM($G841:X841)-X843</f>
        <v>0</v>
      </c>
      <c r="Y842" s="169">
        <f>SUM($G841:Y841)-Y843</f>
        <v>0</v>
      </c>
      <c r="Z842" s="169">
        <f>SUM($G841:Z841)-Z843</f>
        <v>0</v>
      </c>
      <c r="AA842" s="169">
        <f>SUM($G841:AA841)-AA843</f>
        <v>0</v>
      </c>
      <c r="AB842" s="169">
        <f>SUM($G841:AB841)-AB843</f>
        <v>0</v>
      </c>
      <c r="AC842" s="169">
        <f>SUM($G841:AC841)-AC843</f>
        <v>0</v>
      </c>
      <c r="AD842" s="169">
        <f>SUM($G841:AD841)-AD843</f>
        <v>0</v>
      </c>
      <c r="AE842" s="169">
        <f>SUM($G841:AE841)-AE843</f>
        <v>0</v>
      </c>
      <c r="AF842" s="169">
        <f>SUM($G841:AF841)-AF843</f>
        <v>0</v>
      </c>
      <c r="AG842" s="169">
        <f>SUM($G841:AG841)-AG843</f>
        <v>0</v>
      </c>
      <c r="AH842" s="169">
        <f>SUM($G841:AH841)-AH843</f>
        <v>0</v>
      </c>
      <c r="AI842" s="169">
        <f>SUM($G841:AI841)-AI843</f>
        <v>0</v>
      </c>
      <c r="AJ842" s="169">
        <f>SUM($G841:AJ841)-AJ843</f>
        <v>0</v>
      </c>
      <c r="AK842" s="169">
        <f>SUM($G841:AK841)-AK843</f>
        <v>0</v>
      </c>
      <c r="AL842" s="169">
        <f>SUM($G841:AL841)-AL843</f>
        <v>0</v>
      </c>
      <c r="AM842" s="169">
        <f>SUM($G841:AM841)-AM843</f>
        <v>0</v>
      </c>
      <c r="AN842" s="169">
        <f>SUM($G841:AN841)-AN843</f>
        <v>0</v>
      </c>
      <c r="AO842" s="169">
        <f>SUM($G841:AO841)-AO843</f>
        <v>0</v>
      </c>
      <c r="AP842" s="169">
        <f>SUM($G841:AP841)-AP843</f>
        <v>0</v>
      </c>
      <c r="AQ842" s="169">
        <f>SUM($G841:AQ841)-AQ843</f>
        <v>0</v>
      </c>
      <c r="AR842" s="169">
        <f>SUM($G841:AR841)-AR843</f>
        <v>0</v>
      </c>
      <c r="AS842" s="169">
        <f>SUM($G841:AS841)-AS843</f>
        <v>0</v>
      </c>
      <c r="AT842" s="169">
        <f>SUM($G841:AT841)-AT843</f>
        <v>0</v>
      </c>
      <c r="AU842" s="169">
        <f>SUM($G841:AU841)-AU843</f>
        <v>0</v>
      </c>
      <c r="AV842" s="169">
        <f>SUM($G841:AV841)-AV843</f>
        <v>0</v>
      </c>
      <c r="AW842" s="169">
        <f>SUM($G841:AW841)-AW843</f>
        <v>0</v>
      </c>
      <c r="AX842" s="169">
        <f>SUM($G841:AX841)-AX843</f>
        <v>0</v>
      </c>
      <c r="AY842" s="169">
        <f>SUM($G841:AY841)-AY843</f>
        <v>0</v>
      </c>
      <c r="AZ842" s="169">
        <f>SUM($G841:AZ841)-AZ843</f>
        <v>0</v>
      </c>
      <c r="BA842" s="169">
        <f>SUM($G841:BA841)-BA843</f>
        <v>0</v>
      </c>
      <c r="BB842" s="169">
        <f>SUM($G841:BB841)-BB843</f>
        <v>0</v>
      </c>
      <c r="BC842" s="169">
        <f>SUM($G841:BC841)-BC843</f>
        <v>0</v>
      </c>
      <c r="BD842" s="169">
        <f>SUM($G841:BD841)-BD843</f>
        <v>0</v>
      </c>
      <c r="BE842" s="169">
        <f>SUM($G841:BE841)-BE843</f>
        <v>0</v>
      </c>
      <c r="BF842" s="169">
        <f>SUM($G841:BF841)-BF843</f>
        <v>0</v>
      </c>
      <c r="BG842" s="169">
        <f>SUM($G841:BG841)-BG843</f>
        <v>0</v>
      </c>
      <c r="BH842" s="169">
        <f>SUM($G841:BH841)-BH843</f>
        <v>0</v>
      </c>
      <c r="BI842" s="169">
        <f>SUM($G841:BI841)-BI843</f>
        <v>0</v>
      </c>
      <c r="BJ842" s="169">
        <f>SUM($G841:BJ841)-BJ843</f>
        <v>0</v>
      </c>
      <c r="BK842" s="169">
        <f>SUM($G841:BK841)-BK843</f>
        <v>0</v>
      </c>
      <c r="BL842" s="169">
        <f>SUM($G841:BL841)-BL843</f>
        <v>0</v>
      </c>
      <c r="BM842" s="169">
        <f>SUM($G841:BM841)-BM843</f>
        <v>0</v>
      </c>
      <c r="BN842" s="169">
        <f>SUM($G841:BN841)-BN843</f>
        <v>0</v>
      </c>
      <c r="BO842" s="169">
        <f>SUM($G841:BO841)-BO843</f>
        <v>0</v>
      </c>
      <c r="BP842" s="169">
        <f>SUM($G841:BP841)-BP843</f>
        <v>0</v>
      </c>
      <c r="BQ842" s="169">
        <f>SUM($G841:BQ841)-BQ843</f>
        <v>0</v>
      </c>
      <c r="BR842" s="169">
        <f>SUM($G841:BR841)-BR843</f>
        <v>0</v>
      </c>
      <c r="BS842" s="169">
        <f>SUM($G841:BS841)-BS843</f>
        <v>0</v>
      </c>
      <c r="BT842" s="169">
        <f>SUM($G841:BT841)-BT843</f>
        <v>0</v>
      </c>
      <c r="BU842" s="169">
        <f>SUM($G841:BU841)-BU843</f>
        <v>0</v>
      </c>
      <c r="BV842" s="169">
        <f>SUM($G841:BV841)-BV843</f>
        <v>0</v>
      </c>
      <c r="BW842" s="169">
        <f>SUM($G841:BW841)-BW843</f>
        <v>0</v>
      </c>
      <c r="BX842" s="169">
        <f>SUM($G841:BX841)-BX843</f>
        <v>0</v>
      </c>
      <c r="BY842" s="169">
        <f>SUM($G841:BY841)-BY843</f>
        <v>0</v>
      </c>
      <c r="BZ842" s="169">
        <f>SUM($G841:BZ841)-BZ843</f>
        <v>0</v>
      </c>
      <c r="CA842" s="169">
        <f>SUM($G841:CA841)-CA843</f>
        <v>0</v>
      </c>
      <c r="CB842" s="169">
        <f>SUM($G841:CB841)-CB843</f>
        <v>0</v>
      </c>
      <c r="CC842" s="169">
        <f>SUM($G841:CC841)-CC843</f>
        <v>0</v>
      </c>
      <c r="CD842" s="169">
        <f>SUM($G841:CD841)-CD843</f>
        <v>0</v>
      </c>
      <c r="CE842" s="169">
        <f>SUM($G841:CE841)-CE843</f>
        <v>0</v>
      </c>
      <c r="CF842" s="169">
        <f>SUM($G841:CF841)-CF843</f>
        <v>0</v>
      </c>
      <c r="CG842" s="169">
        <f>SUM($G841:CG841)-CG843</f>
        <v>0</v>
      </c>
      <c r="CH842" s="169">
        <f>SUM($G841:CH841)-CH843</f>
        <v>0</v>
      </c>
      <c r="CI842" s="169">
        <f>SUM($G841:CI841)-CI843</f>
        <v>0</v>
      </c>
      <c r="CJ842" s="169">
        <f>SUM($G841:CJ841)-CJ843</f>
        <v>0</v>
      </c>
      <c r="CK842" s="169">
        <f>SUM($G841:CK841)-CK843</f>
        <v>0</v>
      </c>
      <c r="CL842" s="169">
        <f>SUM($G841:CL841)-CL843</f>
        <v>0</v>
      </c>
      <c r="CM842" s="169">
        <f>SUM($G841:CM841)-CM843</f>
        <v>0</v>
      </c>
      <c r="CN842" s="169">
        <f>SUM($G841:CN841)-CN843</f>
        <v>0</v>
      </c>
      <c r="CO842" s="169">
        <f>SUM($G841:CO841)-CO843</f>
        <v>0</v>
      </c>
      <c r="CP842" s="169">
        <f>SUM($G841:CP841)-CP843</f>
        <v>0</v>
      </c>
      <c r="CQ842" s="169">
        <f>SUM($G841:CQ841)-CQ843</f>
        <v>0</v>
      </c>
      <c r="CR842" s="169">
        <f>SUM($G841:CR841)-CR843</f>
        <v>0</v>
      </c>
      <c r="CS842" s="169">
        <f>SUM($G841:CS841)-CS843</f>
        <v>0</v>
      </c>
      <c r="CT842" s="169">
        <f>SUM($G841:CT841)-CT843</f>
        <v>0</v>
      </c>
      <c r="CU842" s="169">
        <f>SUM($G841:CU841)-CU843</f>
        <v>0</v>
      </c>
      <c r="CV842" s="169">
        <f>SUM($G841:CV841)-CV843</f>
        <v>0</v>
      </c>
      <c r="CW842" s="169">
        <f>SUM($G841:CW841)-CW843</f>
        <v>0</v>
      </c>
      <c r="CX842" s="169">
        <f>SUM($G841:CX841)-CX843</f>
        <v>0</v>
      </c>
      <c r="CY842" s="169">
        <f>SUM($G841:CY841)-CY843</f>
        <v>0</v>
      </c>
      <c r="CZ842" s="169">
        <f>SUM($G841:CZ841)-CZ843</f>
        <v>0</v>
      </c>
      <c r="DA842" s="169">
        <f>SUM($G841:DA841)-DA843</f>
        <v>0</v>
      </c>
      <c r="DB842" s="169">
        <f>SUM($G841:DB841)-DB843</f>
        <v>0</v>
      </c>
      <c r="DC842" s="169">
        <f>SUM($G841:DC841)-DC843</f>
        <v>0</v>
      </c>
      <c r="DD842" s="169">
        <f>SUM($G841:DD841)-DD843</f>
        <v>0</v>
      </c>
      <c r="DE842" s="169">
        <f>SUM($G841:DE841)-DE843</f>
        <v>0</v>
      </c>
      <c r="DF842" s="169">
        <f>SUM($G841:DF841)-DF843</f>
        <v>0</v>
      </c>
      <c r="DG842" s="169">
        <f>SUM($G841:DG841)-DG843</f>
        <v>0</v>
      </c>
      <c r="DH842" s="169">
        <f>SUM($G841:DH841)-DH843</f>
        <v>0</v>
      </c>
      <c r="DI842" s="169">
        <f>SUM($G841:DI841)-DI843</f>
        <v>0</v>
      </c>
      <c r="DJ842" s="169">
        <f>SUM($G841:DJ841)-DJ843</f>
        <v>0</v>
      </c>
      <c r="DK842" s="169">
        <f>SUM($G841:DK841)-DK843</f>
        <v>0</v>
      </c>
      <c r="DL842" s="169">
        <f>SUM($G841:DL841)-DL843</f>
        <v>0</v>
      </c>
      <c r="DM842" s="169">
        <f>SUM($G841:DM841)-DM843</f>
        <v>0</v>
      </c>
      <c r="DN842" s="169">
        <f>SUM($G841:DN841)-DN843</f>
        <v>0</v>
      </c>
      <c r="DO842" s="169">
        <f>SUM($G841:DO841)-DO843</f>
        <v>0</v>
      </c>
      <c r="DP842" s="169">
        <f>SUM($G841:DP841)-DP843</f>
        <v>0</v>
      </c>
      <c r="DQ842" s="169">
        <f>SUM($G841:DQ841)-DQ843</f>
        <v>0</v>
      </c>
      <c r="DR842" s="169">
        <f>SUM($G841:DR841)-DR843</f>
        <v>0</v>
      </c>
      <c r="DS842" s="169">
        <f>SUM($G841:DS841)-DS843</f>
        <v>0</v>
      </c>
      <c r="DT842" s="169">
        <f>SUM($G841:DT841)-DT843</f>
        <v>0</v>
      </c>
      <c r="DU842" s="169">
        <f>SUM($G841:DU841)-DU843</f>
        <v>0</v>
      </c>
      <c r="DV842" s="169">
        <f>SUM($G841:DV841)-DV843</f>
        <v>0</v>
      </c>
      <c r="DW842" s="169"/>
      <c r="DX842" s="177"/>
    </row>
    <row r="843" spans="1:128" hidden="1" outlineLevel="1" x14ac:dyDescent="0.2">
      <c r="A843" s="168" t="str">
        <f ca="1">Language!A$1124</f>
        <v>проценты в стоимости основных средств</v>
      </c>
      <c r="B843" s="196"/>
      <c r="C843" s="147" t="str">
        <f ca="1">CurName1</f>
        <v>тыс. руб.</v>
      </c>
      <c r="F843" s="6" t="s">
        <v>3083</v>
      </c>
      <c r="G843" s="169">
        <f>IF($B841=1,IF(G$2&gt;=$B844,SUM($F841:F841),0),0)</f>
        <v>0</v>
      </c>
      <c r="H843" s="169">
        <f>IF($B841=1,IF(H$2&gt;=$B844,SUM($F841:G841),0),0)</f>
        <v>0</v>
      </c>
      <c r="I843" s="169">
        <f>IF($B841=1,IF(I$2&gt;=$B844,SUM($F841:H841),0),0)</f>
        <v>0</v>
      </c>
      <c r="J843" s="169">
        <f>IF($B841=1,IF(J$2&gt;=$B844,SUM($F841:I841),0),0)</f>
        <v>0</v>
      </c>
      <c r="K843" s="169">
        <f>IF($B841=1,IF(K$2&gt;=$B844,SUM($F841:J841),0),0)</f>
        <v>0</v>
      </c>
      <c r="L843" s="169">
        <f>IF($B841=1,IF(L$2&gt;=$B844,SUM($F841:K841),0),0)</f>
        <v>0</v>
      </c>
      <c r="M843" s="169">
        <f>IF($B841=1,IF(M$2&gt;=$B844,SUM($F841:L841),0),0)</f>
        <v>0</v>
      </c>
      <c r="N843" s="169">
        <f>IF($B841=1,IF(N$2&gt;=$B844,SUM($F841:M841),0),0)</f>
        <v>0</v>
      </c>
      <c r="O843" s="169">
        <f>IF($B841=1,IF(O$2&gt;=$B844,SUM($F841:N841),0),0)</f>
        <v>0</v>
      </c>
      <c r="P843" s="169">
        <f>IF($B841=1,IF(P$2&gt;=$B844,SUM($F841:O841),0),0)</f>
        <v>0</v>
      </c>
      <c r="Q843" s="169">
        <f>IF($B841=1,IF(Q$2&gt;=$B844,SUM($F841:P841),0),0)</f>
        <v>0</v>
      </c>
      <c r="R843" s="169">
        <f>IF($B841=1,IF(R$2&gt;=$B844,SUM($F841:Q841),0),0)</f>
        <v>0</v>
      </c>
      <c r="S843" s="169">
        <f>IF($B841=1,IF(S$2&gt;=$B844,SUM($F841:R841),0),0)</f>
        <v>0</v>
      </c>
      <c r="T843" s="169">
        <f>IF($B841=1,IF(T$2&gt;=$B844,SUM($F841:S841),0),0)</f>
        <v>0</v>
      </c>
      <c r="U843" s="169">
        <f>IF($B841=1,IF(U$2&gt;=$B844,SUM($F841:T841),0),0)</f>
        <v>0</v>
      </c>
      <c r="V843" s="169">
        <f>IF($B841=1,IF(V$2&gt;=$B844,SUM($F841:U841),0),0)</f>
        <v>0</v>
      </c>
      <c r="W843" s="169">
        <f>IF($B841=1,IF(W$2&gt;=$B844,SUM($F841:V841),0),0)</f>
        <v>0</v>
      </c>
      <c r="X843" s="169">
        <f>IF($B841=1,IF(X$2&gt;=$B844,SUM($F841:W841),0),0)</f>
        <v>0</v>
      </c>
      <c r="Y843" s="169">
        <f>IF($B841=1,IF(Y$2&gt;=$B844,SUM($F841:X841),0),0)</f>
        <v>0</v>
      </c>
      <c r="Z843" s="169">
        <f>IF($B841=1,IF(Z$2&gt;=$B844,SUM($F841:Y841),0),0)</f>
        <v>0</v>
      </c>
      <c r="AA843" s="169">
        <f>IF($B841=1,IF(AA$2&gt;=$B844,SUM($F841:Z841),0),0)</f>
        <v>0</v>
      </c>
      <c r="AB843" s="169">
        <f>IF($B841=1,IF(AB$2&gt;=$B844,SUM($F841:AA841),0),0)</f>
        <v>0</v>
      </c>
      <c r="AC843" s="169">
        <f>IF($B841=1,IF(AC$2&gt;=$B844,SUM($F841:AB841),0),0)</f>
        <v>0</v>
      </c>
      <c r="AD843" s="169">
        <f>IF($B841=1,IF(AD$2&gt;=$B844,SUM($F841:AC841),0),0)</f>
        <v>0</v>
      </c>
      <c r="AE843" s="169">
        <f>IF($B841=1,IF(AE$2&gt;=$B844,SUM($F841:AD841),0),0)</f>
        <v>0</v>
      </c>
      <c r="AF843" s="169">
        <f>IF($B841=1,IF(AF$2&gt;=$B844,SUM($F841:AE841),0),0)</f>
        <v>0</v>
      </c>
      <c r="AG843" s="169">
        <f>IF($B841=1,IF(AG$2&gt;=$B844,SUM($F841:AF841),0),0)</f>
        <v>0</v>
      </c>
      <c r="AH843" s="169">
        <f>IF($B841=1,IF(AH$2&gt;=$B844,SUM($F841:AG841),0),0)</f>
        <v>0</v>
      </c>
      <c r="AI843" s="169">
        <f>IF($B841=1,IF(AI$2&gt;=$B844,SUM($F841:AH841),0),0)</f>
        <v>0</v>
      </c>
      <c r="AJ843" s="169">
        <f>IF($B841=1,IF(AJ$2&gt;=$B844,SUM($F841:AI841),0),0)</f>
        <v>0</v>
      </c>
      <c r="AK843" s="169">
        <f>IF($B841=1,IF(AK$2&gt;=$B844,SUM($F841:AJ841),0),0)</f>
        <v>0</v>
      </c>
      <c r="AL843" s="169">
        <f>IF($B841=1,IF(AL$2&gt;=$B844,SUM($F841:AK841),0),0)</f>
        <v>0</v>
      </c>
      <c r="AM843" s="169">
        <f>IF($B841=1,IF(AM$2&gt;=$B844,SUM($F841:AL841),0),0)</f>
        <v>0</v>
      </c>
      <c r="AN843" s="169">
        <f>IF($B841=1,IF(AN$2&gt;=$B844,SUM($F841:AM841),0),0)</f>
        <v>0</v>
      </c>
      <c r="AO843" s="169">
        <f>IF($B841=1,IF(AO$2&gt;=$B844,SUM($F841:AN841),0),0)</f>
        <v>0</v>
      </c>
      <c r="AP843" s="169">
        <f>IF($B841=1,IF(AP$2&gt;=$B844,SUM($F841:AO841),0),0)</f>
        <v>0</v>
      </c>
      <c r="AQ843" s="169">
        <f>IF($B841=1,IF(AQ$2&gt;=$B844,SUM($F841:AP841),0),0)</f>
        <v>0</v>
      </c>
      <c r="AR843" s="169">
        <f>IF($B841=1,IF(AR$2&gt;=$B844,SUM($F841:AQ841),0),0)</f>
        <v>0</v>
      </c>
      <c r="AS843" s="169">
        <f>IF($B841=1,IF(AS$2&gt;=$B844,SUM($F841:AR841),0),0)</f>
        <v>0</v>
      </c>
      <c r="AT843" s="169">
        <f>IF($B841=1,IF(AT$2&gt;=$B844,SUM($F841:AS841),0),0)</f>
        <v>0</v>
      </c>
      <c r="AU843" s="169">
        <f>IF($B841=1,IF(AU$2&gt;=$B844,SUM($F841:AT841),0),0)</f>
        <v>0</v>
      </c>
      <c r="AV843" s="169">
        <f>IF($B841=1,IF(AV$2&gt;=$B844,SUM($F841:AU841),0),0)</f>
        <v>0</v>
      </c>
      <c r="AW843" s="169">
        <f>IF($B841=1,IF(AW$2&gt;=$B844,SUM($F841:AV841),0),0)</f>
        <v>0</v>
      </c>
      <c r="AX843" s="169">
        <f>IF($B841=1,IF(AX$2&gt;=$B844,SUM($F841:AW841),0),0)</f>
        <v>0</v>
      </c>
      <c r="AY843" s="169">
        <f>IF($B841=1,IF(AY$2&gt;=$B844,SUM($F841:AX841),0),0)</f>
        <v>0</v>
      </c>
      <c r="AZ843" s="169">
        <f>IF($B841=1,IF(AZ$2&gt;=$B844,SUM($F841:AY841),0),0)</f>
        <v>0</v>
      </c>
      <c r="BA843" s="169">
        <f>IF($B841=1,IF(BA$2&gt;=$B844,SUM($F841:AZ841),0),0)</f>
        <v>0</v>
      </c>
      <c r="BB843" s="169">
        <f>IF($B841=1,IF(BB$2&gt;=$B844,SUM($F841:BA841),0),0)</f>
        <v>0</v>
      </c>
      <c r="BC843" s="169">
        <f>IF($B841=1,IF(BC$2&gt;=$B844,SUM($F841:BB841),0),0)</f>
        <v>0</v>
      </c>
      <c r="BD843" s="169">
        <f>IF($B841=1,IF(BD$2&gt;=$B844,SUM($F841:BC841),0),0)</f>
        <v>0</v>
      </c>
      <c r="BE843" s="169">
        <f>IF($B841=1,IF(BE$2&gt;=$B844,SUM($F841:BD841),0),0)</f>
        <v>0</v>
      </c>
      <c r="BF843" s="169">
        <f>IF($B841=1,IF(BF$2&gt;=$B844,SUM($F841:BE841),0),0)</f>
        <v>0</v>
      </c>
      <c r="BG843" s="169">
        <f>IF($B841=1,IF(BG$2&gt;=$B844,SUM($F841:BF841),0),0)</f>
        <v>0</v>
      </c>
      <c r="BH843" s="169">
        <f>IF($B841=1,IF(BH$2&gt;=$B844,SUM($F841:BG841),0),0)</f>
        <v>0</v>
      </c>
      <c r="BI843" s="169">
        <f>IF($B841=1,IF(BI$2&gt;=$B844,SUM($F841:BH841),0),0)</f>
        <v>0</v>
      </c>
      <c r="BJ843" s="169">
        <f>IF($B841=1,IF(BJ$2&gt;=$B844,SUM($F841:BI841),0),0)</f>
        <v>0</v>
      </c>
      <c r="BK843" s="169">
        <f>IF($B841=1,IF(BK$2&gt;=$B844,SUM($F841:BJ841),0),0)</f>
        <v>0</v>
      </c>
      <c r="BL843" s="169">
        <f>IF($B841=1,IF(BL$2&gt;=$B844,SUM($F841:BK841),0),0)</f>
        <v>0</v>
      </c>
      <c r="BM843" s="169">
        <f>IF($B841=1,IF(BM$2&gt;=$B844,SUM($F841:BL841),0),0)</f>
        <v>0</v>
      </c>
      <c r="BN843" s="169">
        <f>IF($B841=1,IF(BN$2&gt;=$B844,SUM($F841:BM841),0),0)</f>
        <v>0</v>
      </c>
      <c r="BO843" s="169">
        <f>IF($B841=1,IF(BO$2&gt;=$B844,SUM($F841:BN841),0),0)</f>
        <v>0</v>
      </c>
      <c r="BP843" s="169">
        <f>IF($B841=1,IF(BP$2&gt;=$B844,SUM($F841:BO841),0),0)</f>
        <v>0</v>
      </c>
      <c r="BQ843" s="169">
        <f>IF($B841=1,IF(BQ$2&gt;=$B844,SUM($F841:BP841),0),0)</f>
        <v>0</v>
      </c>
      <c r="BR843" s="169">
        <f>IF($B841=1,IF(BR$2&gt;=$B844,SUM($F841:BQ841),0),0)</f>
        <v>0</v>
      </c>
      <c r="BS843" s="169">
        <f>IF($B841=1,IF(BS$2&gt;=$B844,SUM($F841:BR841),0),0)</f>
        <v>0</v>
      </c>
      <c r="BT843" s="169">
        <f>IF($B841=1,IF(BT$2&gt;=$B844,SUM($F841:BS841),0),0)</f>
        <v>0</v>
      </c>
      <c r="BU843" s="169">
        <f>IF($B841=1,IF(BU$2&gt;=$B844,SUM($F841:BT841),0),0)</f>
        <v>0</v>
      </c>
      <c r="BV843" s="169">
        <f>IF($B841=1,IF(BV$2&gt;=$B844,SUM($F841:BU841),0),0)</f>
        <v>0</v>
      </c>
      <c r="BW843" s="169">
        <f>IF($B841=1,IF(BW$2&gt;=$B844,SUM($F841:BV841),0),0)</f>
        <v>0</v>
      </c>
      <c r="BX843" s="169">
        <f>IF($B841=1,IF(BX$2&gt;=$B844,SUM($F841:BW841),0),0)</f>
        <v>0</v>
      </c>
      <c r="BY843" s="169">
        <f>IF($B841=1,IF(BY$2&gt;=$B844,SUM($F841:BX841),0),0)</f>
        <v>0</v>
      </c>
      <c r="BZ843" s="169">
        <f>IF($B841=1,IF(BZ$2&gt;=$B844,SUM($F841:BY841),0),0)</f>
        <v>0</v>
      </c>
      <c r="CA843" s="169">
        <f>IF($B841=1,IF(CA$2&gt;=$B844,SUM($F841:BZ841),0),0)</f>
        <v>0</v>
      </c>
      <c r="CB843" s="169">
        <f>IF($B841=1,IF(CB$2&gt;=$B844,SUM($F841:CA841),0),0)</f>
        <v>0</v>
      </c>
      <c r="CC843" s="169">
        <f>IF($B841=1,IF(CC$2&gt;=$B844,SUM($F841:CB841),0),0)</f>
        <v>0</v>
      </c>
      <c r="CD843" s="169">
        <f>IF($B841=1,IF(CD$2&gt;=$B844,SUM($F841:CC841),0),0)</f>
        <v>0</v>
      </c>
      <c r="CE843" s="169">
        <f>IF($B841=1,IF(CE$2&gt;=$B844,SUM($F841:CD841),0),0)</f>
        <v>0</v>
      </c>
      <c r="CF843" s="169">
        <f>IF($B841=1,IF(CF$2&gt;=$B844,SUM($F841:CE841),0),0)</f>
        <v>0</v>
      </c>
      <c r="CG843" s="169">
        <f>IF($B841=1,IF(CG$2&gt;=$B844,SUM($F841:CF841),0),0)</f>
        <v>0</v>
      </c>
      <c r="CH843" s="169">
        <f>IF($B841=1,IF(CH$2&gt;=$B844,SUM($F841:CG841),0),0)</f>
        <v>0</v>
      </c>
      <c r="CI843" s="169">
        <f>IF($B841=1,IF(CI$2&gt;=$B844,SUM($F841:CH841),0),0)</f>
        <v>0</v>
      </c>
      <c r="CJ843" s="169">
        <f>IF($B841=1,IF(CJ$2&gt;=$B844,SUM($F841:CI841),0),0)</f>
        <v>0</v>
      </c>
      <c r="CK843" s="169">
        <f>IF($B841=1,IF(CK$2&gt;=$B844,SUM($F841:CJ841),0),0)</f>
        <v>0</v>
      </c>
      <c r="CL843" s="169">
        <f>IF($B841=1,IF(CL$2&gt;=$B844,SUM($F841:CK841),0),0)</f>
        <v>0</v>
      </c>
      <c r="CM843" s="169">
        <f>IF($B841=1,IF(CM$2&gt;=$B844,SUM($F841:CL841),0),0)</f>
        <v>0</v>
      </c>
      <c r="CN843" s="169">
        <f>IF($B841=1,IF(CN$2&gt;=$B844,SUM($F841:CM841),0),0)</f>
        <v>0</v>
      </c>
      <c r="CO843" s="169">
        <f>IF($B841=1,IF(CO$2&gt;=$B844,SUM($F841:CN841),0),0)</f>
        <v>0</v>
      </c>
      <c r="CP843" s="169">
        <f>IF($B841=1,IF(CP$2&gt;=$B844,SUM($F841:CO841),0),0)</f>
        <v>0</v>
      </c>
      <c r="CQ843" s="169">
        <f>IF($B841=1,IF(CQ$2&gt;=$B844,SUM($F841:CP841),0),0)</f>
        <v>0</v>
      </c>
      <c r="CR843" s="169">
        <f>IF($B841=1,IF(CR$2&gt;=$B844,SUM($F841:CQ841),0),0)</f>
        <v>0</v>
      </c>
      <c r="CS843" s="169">
        <f>IF($B841=1,IF(CS$2&gt;=$B844,SUM($F841:CR841),0),0)</f>
        <v>0</v>
      </c>
      <c r="CT843" s="169">
        <f>IF($B841=1,IF(CT$2&gt;=$B844,SUM($F841:CS841),0),0)</f>
        <v>0</v>
      </c>
      <c r="CU843" s="169">
        <f>IF($B841=1,IF(CU$2&gt;=$B844,SUM($F841:CT841),0),0)</f>
        <v>0</v>
      </c>
      <c r="CV843" s="169">
        <f>IF($B841=1,IF(CV$2&gt;=$B844,SUM($F841:CU841),0),0)</f>
        <v>0</v>
      </c>
      <c r="CW843" s="169">
        <f>IF($B841=1,IF(CW$2&gt;=$B844,SUM($F841:CV841),0),0)</f>
        <v>0</v>
      </c>
      <c r="CX843" s="169">
        <f>IF($B841=1,IF(CX$2&gt;=$B844,SUM($F841:CW841),0),0)</f>
        <v>0</v>
      </c>
      <c r="CY843" s="169">
        <f>IF($B841=1,IF(CY$2&gt;=$B844,SUM($F841:CX841),0),0)</f>
        <v>0</v>
      </c>
      <c r="CZ843" s="169">
        <f>IF($B841=1,IF(CZ$2&gt;=$B844,SUM($F841:CY841),0),0)</f>
        <v>0</v>
      </c>
      <c r="DA843" s="169">
        <f>IF($B841=1,IF(DA$2&gt;=$B844,SUM($F841:CZ841),0),0)</f>
        <v>0</v>
      </c>
      <c r="DB843" s="169">
        <f>IF($B841=1,IF(DB$2&gt;=$B844,SUM($F841:DA841),0),0)</f>
        <v>0</v>
      </c>
      <c r="DC843" s="169">
        <f>IF($B841=1,IF(DC$2&gt;=$B844,SUM($F841:DB841),0),0)</f>
        <v>0</v>
      </c>
      <c r="DD843" s="169">
        <f>IF($B841=1,IF(DD$2&gt;=$B844,SUM($F841:DC841),0),0)</f>
        <v>0</v>
      </c>
      <c r="DE843" s="169">
        <f>IF($B841=1,IF(DE$2&gt;=$B844,SUM($F841:DD841),0),0)</f>
        <v>0</v>
      </c>
      <c r="DF843" s="169">
        <f>IF($B841=1,IF(DF$2&gt;=$B844,SUM($F841:DE841),0),0)</f>
        <v>0</v>
      </c>
      <c r="DG843" s="169">
        <f>IF($B841=1,IF(DG$2&gt;=$B844,SUM($F841:DF841),0),0)</f>
        <v>0</v>
      </c>
      <c r="DH843" s="169">
        <f>IF($B841=1,IF(DH$2&gt;=$B844,SUM($F841:DG841),0),0)</f>
        <v>0</v>
      </c>
      <c r="DI843" s="169">
        <f>IF($B841=1,IF(DI$2&gt;=$B844,SUM($F841:DH841),0),0)</f>
        <v>0</v>
      </c>
      <c r="DJ843" s="169">
        <f>IF($B841=1,IF(DJ$2&gt;=$B844,SUM($F841:DI841),0),0)</f>
        <v>0</v>
      </c>
      <c r="DK843" s="169">
        <f>IF($B841=1,IF(DK$2&gt;=$B844,SUM($F841:DJ841),0),0)</f>
        <v>0</v>
      </c>
      <c r="DL843" s="169">
        <f>IF($B841=1,IF(DL$2&gt;=$B844,SUM($F841:DK841),0),0)</f>
        <v>0</v>
      </c>
      <c r="DM843" s="169">
        <f>IF($B841=1,IF(DM$2&gt;=$B844,SUM($F841:DL841),0),0)</f>
        <v>0</v>
      </c>
      <c r="DN843" s="169">
        <f>IF($B841=1,IF(DN$2&gt;=$B844,SUM($F841:DM841),0),0)</f>
        <v>0</v>
      </c>
      <c r="DO843" s="169">
        <f>IF($B841=1,IF(DO$2&gt;=$B844,SUM($F841:DN841),0),0)</f>
        <v>0</v>
      </c>
      <c r="DP843" s="169">
        <f>IF($B841=1,IF(DP$2&gt;=$B844,SUM($F841:DO841),0),0)</f>
        <v>0</v>
      </c>
      <c r="DQ843" s="169">
        <f>IF($B841=1,IF(DQ$2&gt;=$B844,SUM($F841:DP841),0),0)</f>
        <v>0</v>
      </c>
      <c r="DR843" s="169">
        <f>IF($B841=1,IF(DR$2&gt;=$B844,SUM($F841:DQ841),0),0)</f>
        <v>0</v>
      </c>
      <c r="DS843" s="169">
        <f>IF($B841=1,IF(DS$2&gt;=$B844,SUM($F841:DR841),0),0)</f>
        <v>0</v>
      </c>
      <c r="DT843" s="169">
        <f>IF($B841=1,IF(DT$2&gt;=$B844,SUM($F841:DS841),0),0)</f>
        <v>0</v>
      </c>
      <c r="DU843" s="169">
        <f>IF($B841=1,IF(DU$2&gt;=$B844,SUM($F841:DT841),0),0)</f>
        <v>0</v>
      </c>
      <c r="DV843" s="169">
        <f>IF($B841=1,IF(DV$2&gt;=$B844,SUM($F841:DU841),0),0)</f>
        <v>0</v>
      </c>
      <c r="DW843" s="169"/>
      <c r="DX843" s="177"/>
    </row>
    <row r="844" spans="1:128" hidden="1" outlineLevel="1" x14ac:dyDescent="0.2">
      <c r="A844" s="168" t="str">
        <f ca="1">Language!A$1125</f>
        <v>период ввода основных средств</v>
      </c>
      <c r="B844" s="303">
        <f>Prj_Invest+1</f>
        <v>1</v>
      </c>
      <c r="C844" s="147" t="str">
        <f ca="1">Language!$A$1470</f>
        <v>период</v>
      </c>
      <c r="F844" s="6" t="s">
        <v>3100</v>
      </c>
      <c r="G844" s="169"/>
      <c r="H844" s="169"/>
      <c r="I844" s="169"/>
      <c r="J844" s="169"/>
      <c r="K844" s="169"/>
      <c r="L844" s="169"/>
      <c r="M844" s="169"/>
      <c r="N844" s="169"/>
      <c r="O844" s="169"/>
      <c r="P844" s="169"/>
      <c r="Q844" s="169"/>
      <c r="R844" s="169"/>
      <c r="S844" s="169"/>
      <c r="T844" s="169"/>
      <c r="U844" s="169"/>
      <c r="V844" s="169"/>
      <c r="W844" s="169"/>
      <c r="X844" s="169"/>
      <c r="Y844" s="169"/>
      <c r="Z844" s="169"/>
      <c r="AA844" s="169"/>
      <c r="AB844" s="169"/>
      <c r="AC844" s="169"/>
      <c r="AD844" s="169"/>
      <c r="AE844" s="169"/>
      <c r="AF844" s="169"/>
      <c r="AG844" s="169"/>
      <c r="AH844" s="169"/>
      <c r="AI844" s="169"/>
      <c r="AJ844" s="169"/>
      <c r="AK844" s="169"/>
      <c r="AL844" s="169"/>
      <c r="AM844" s="169"/>
      <c r="AN844" s="169"/>
      <c r="AO844" s="169"/>
      <c r="AP844" s="169"/>
      <c r="AQ844" s="169"/>
      <c r="AR844" s="169"/>
      <c r="AS844" s="169"/>
      <c r="AT844" s="169"/>
      <c r="AU844" s="169"/>
      <c r="AV844" s="169"/>
      <c r="AW844" s="169"/>
      <c r="AX844" s="169"/>
      <c r="AY844" s="169"/>
      <c r="AZ844" s="169"/>
      <c r="BA844" s="169"/>
      <c r="BB844" s="169"/>
      <c r="BC844" s="169"/>
      <c r="BD844" s="169"/>
      <c r="BE844" s="169"/>
      <c r="BF844" s="169"/>
      <c r="BG844" s="169"/>
      <c r="BH844" s="169"/>
      <c r="BI844" s="169"/>
      <c r="BJ844" s="169"/>
      <c r="BK844" s="169"/>
      <c r="BL844" s="169"/>
      <c r="BM844" s="169"/>
      <c r="BN844" s="169"/>
      <c r="BO844" s="169"/>
      <c r="BP844" s="169"/>
      <c r="BQ844" s="169"/>
      <c r="BR844" s="169"/>
      <c r="BS844" s="169"/>
      <c r="BT844" s="169"/>
      <c r="BU844" s="169"/>
      <c r="BV844" s="169"/>
      <c r="BW844" s="169"/>
      <c r="BX844" s="169"/>
      <c r="BY844" s="169"/>
      <c r="BZ844" s="169"/>
      <c r="CA844" s="169"/>
      <c r="CB844" s="169"/>
      <c r="CC844" s="169"/>
      <c r="CD844" s="169"/>
      <c r="CE844" s="169"/>
      <c r="CF844" s="169"/>
      <c r="CG844" s="169"/>
      <c r="CH844" s="169"/>
      <c r="CI844" s="169"/>
      <c r="CJ844" s="169"/>
      <c r="CK844" s="169"/>
      <c r="CL844" s="169"/>
      <c r="CM844" s="169"/>
      <c r="CN844" s="169"/>
      <c r="CO844" s="169"/>
      <c r="CP844" s="169"/>
      <c r="CQ844" s="169"/>
      <c r="CR844" s="169"/>
      <c r="CS844" s="169"/>
      <c r="CT844" s="169"/>
      <c r="CU844" s="169"/>
      <c r="CV844" s="169"/>
      <c r="CW844" s="169"/>
      <c r="CX844" s="169"/>
      <c r="CY844" s="169"/>
      <c r="CZ844" s="169"/>
      <c r="DA844" s="169"/>
      <c r="DB844" s="169"/>
      <c r="DC844" s="169"/>
      <c r="DD844" s="169"/>
      <c r="DE844" s="169"/>
      <c r="DF844" s="169"/>
      <c r="DG844" s="169"/>
      <c r="DH844" s="169"/>
      <c r="DI844" s="169"/>
      <c r="DJ844" s="169"/>
      <c r="DK844" s="169"/>
      <c r="DL844" s="169"/>
      <c r="DM844" s="169"/>
      <c r="DN844" s="169"/>
      <c r="DO844" s="169"/>
      <c r="DP844" s="169"/>
      <c r="DQ844" s="169"/>
      <c r="DR844" s="169"/>
      <c r="DS844" s="169"/>
      <c r="DT844" s="169"/>
      <c r="DU844" s="169"/>
      <c r="DV844" s="169"/>
      <c r="DW844" s="169"/>
      <c r="DX844" s="177"/>
    </row>
    <row r="845" spans="1:128" hidden="1" outlineLevel="1" x14ac:dyDescent="0.2">
      <c r="A845" s="168" t="str">
        <f ca="1">Language!A$1126</f>
        <v>срок амортизации основных средств</v>
      </c>
      <c r="B845" s="303">
        <v>10</v>
      </c>
      <c r="C845" s="147" t="str">
        <f ca="1">Language!A$48</f>
        <v>лет</v>
      </c>
      <c r="F845" s="6" t="s">
        <v>3100</v>
      </c>
      <c r="G845" s="169"/>
      <c r="H845" s="169"/>
      <c r="I845" s="169"/>
      <c r="J845" s="169"/>
      <c r="K845" s="169"/>
      <c r="L845" s="169"/>
      <c r="M845" s="169"/>
      <c r="N845" s="169"/>
      <c r="O845" s="169"/>
      <c r="P845" s="169"/>
      <c r="Q845" s="169"/>
      <c r="R845" s="169"/>
      <c r="S845" s="169"/>
      <c r="T845" s="169"/>
      <c r="U845" s="169"/>
      <c r="V845" s="169"/>
      <c r="W845" s="169"/>
      <c r="X845" s="169"/>
      <c r="Y845" s="169"/>
      <c r="Z845" s="169"/>
      <c r="AA845" s="169"/>
      <c r="AB845" s="169"/>
      <c r="AC845" s="169"/>
      <c r="AD845" s="169"/>
      <c r="AE845" s="169"/>
      <c r="AF845" s="169"/>
      <c r="AG845" s="169"/>
      <c r="AH845" s="169"/>
      <c r="AI845" s="169"/>
      <c r="AJ845" s="169"/>
      <c r="AK845" s="169"/>
      <c r="AL845" s="169"/>
      <c r="AM845" s="169"/>
      <c r="AN845" s="169"/>
      <c r="AO845" s="169"/>
      <c r="AP845" s="169"/>
      <c r="AQ845" s="169"/>
      <c r="AR845" s="169"/>
      <c r="AS845" s="169"/>
      <c r="AT845" s="169"/>
      <c r="AU845" s="169"/>
      <c r="AV845" s="169"/>
      <c r="AW845" s="169"/>
      <c r="AX845" s="169"/>
      <c r="AY845" s="169"/>
      <c r="AZ845" s="169"/>
      <c r="BA845" s="169"/>
      <c r="BB845" s="169"/>
      <c r="BC845" s="169"/>
      <c r="BD845" s="169"/>
      <c r="BE845" s="169"/>
      <c r="BF845" s="169"/>
      <c r="BG845" s="169"/>
      <c r="BH845" s="169"/>
      <c r="BI845" s="169"/>
      <c r="BJ845" s="169"/>
      <c r="BK845" s="169"/>
      <c r="BL845" s="169"/>
      <c r="BM845" s="169"/>
      <c r="BN845" s="169"/>
      <c r="BO845" s="169"/>
      <c r="BP845" s="169"/>
      <c r="BQ845" s="169"/>
      <c r="BR845" s="169"/>
      <c r="BS845" s="169"/>
      <c r="BT845" s="169"/>
      <c r="BU845" s="169"/>
      <c r="BV845" s="169"/>
      <c r="BW845" s="169"/>
      <c r="BX845" s="169"/>
      <c r="BY845" s="169"/>
      <c r="BZ845" s="169"/>
      <c r="CA845" s="169"/>
      <c r="CB845" s="169"/>
      <c r="CC845" s="169"/>
      <c r="CD845" s="169"/>
      <c r="CE845" s="169"/>
      <c r="CF845" s="169"/>
      <c r="CG845" s="169"/>
      <c r="CH845" s="169"/>
      <c r="CI845" s="169"/>
      <c r="CJ845" s="169"/>
      <c r="CK845" s="169"/>
      <c r="CL845" s="169"/>
      <c r="CM845" s="169"/>
      <c r="CN845" s="169"/>
      <c r="CO845" s="169"/>
      <c r="CP845" s="169"/>
      <c r="CQ845" s="169"/>
      <c r="CR845" s="169"/>
      <c r="CS845" s="169"/>
      <c r="CT845" s="169"/>
      <c r="CU845" s="169"/>
      <c r="CV845" s="169"/>
      <c r="CW845" s="169"/>
      <c r="CX845" s="169"/>
      <c r="CY845" s="169"/>
      <c r="CZ845" s="169"/>
      <c r="DA845" s="169"/>
      <c r="DB845" s="169"/>
      <c r="DC845" s="169"/>
      <c r="DD845" s="169"/>
      <c r="DE845" s="169"/>
      <c r="DF845" s="169"/>
      <c r="DG845" s="169"/>
      <c r="DH845" s="169"/>
      <c r="DI845" s="169"/>
      <c r="DJ845" s="169"/>
      <c r="DK845" s="169"/>
      <c r="DL845" s="169"/>
      <c r="DM845" s="169"/>
      <c r="DN845" s="169"/>
      <c r="DO845" s="169"/>
      <c r="DP845" s="169"/>
      <c r="DQ845" s="169"/>
      <c r="DR845" s="169"/>
      <c r="DS845" s="169"/>
      <c r="DT845" s="169"/>
      <c r="DU845" s="169"/>
      <c r="DV845" s="169"/>
      <c r="DW845" s="169"/>
      <c r="DX845" s="177"/>
    </row>
    <row r="846" spans="1:128" hidden="1" outlineLevel="1" x14ac:dyDescent="0.2">
      <c r="A846" s="168" t="str">
        <f ca="1">Language!A$1127</f>
        <v>списание процентов на затраты</v>
      </c>
      <c r="B846" s="196"/>
      <c r="C846" s="147" t="str">
        <f ca="1">CurName1</f>
        <v>тыс. руб.</v>
      </c>
      <c r="D846" s="158">
        <v>1</v>
      </c>
      <c r="E846" s="154" t="s">
        <v>923</v>
      </c>
      <c r="F846" s="6" t="s">
        <v>3082</v>
      </c>
      <c r="G846" s="169">
        <f>IF($B845=0,0,MIN(G843/$B845/12*Параметры!G$37,IF(G$2&gt;1,F847+G843-F841,G843)))</f>
        <v>0</v>
      </c>
      <c r="H846" s="169">
        <f>IF($B845=0,0,MIN(H843/$B845/12*Параметры!H$37,IF(H$2&gt;1,G847+H843-G843,H843)))</f>
        <v>0</v>
      </c>
      <c r="I846" s="169">
        <f>IF($B845=0,0,MIN(I843/$B845/12*Параметры!I$37,IF(I$2&gt;1,H847+I843-H843,I843)))</f>
        <v>0</v>
      </c>
      <c r="J846" s="169">
        <f>IF($B845=0,0,MIN(J843/$B845/12*Параметры!J$37,IF(J$2&gt;1,I847+J843-I843,J843)))</f>
        <v>0</v>
      </c>
      <c r="K846" s="169">
        <f>IF($B845=0,0,MIN(K843/$B845/12*Параметры!K$37,IF(K$2&gt;1,J847+K843-J843,K843)))</f>
        <v>0</v>
      </c>
      <c r="L846" s="169">
        <f>IF($B845=0,0,MIN(L843/$B845/12*Параметры!L$37,IF(L$2&gt;1,K847+L843-K843,L843)))</f>
        <v>0</v>
      </c>
      <c r="M846" s="169">
        <f>IF($B845=0,0,MIN(M843/$B845/12*Параметры!M$37,IF(M$2&gt;1,L847+M843-L843,M843)))</f>
        <v>0</v>
      </c>
      <c r="N846" s="169">
        <f>IF($B845=0,0,MIN(N843/$B845/12*Параметры!N$37,IF(N$2&gt;1,M847+N843-M843,N843)))</f>
        <v>0</v>
      </c>
      <c r="O846" s="169">
        <f>IF($B845=0,0,MIN(O843/$B845/12*Параметры!O$37,IF(O$2&gt;1,N847+O843-N843,O843)))</f>
        <v>0</v>
      </c>
      <c r="P846" s="169">
        <f>IF($B845=0,0,MIN(P843/$B845/12*Параметры!P$37,IF(P$2&gt;1,O847+P843-O843,P843)))</f>
        <v>0</v>
      </c>
      <c r="Q846" s="169">
        <f>IF($B845=0,0,MIN(Q843/$B845/12*Параметры!Q$37,IF(Q$2&gt;1,P847+Q843-P843,Q843)))</f>
        <v>0</v>
      </c>
      <c r="R846" s="169">
        <f>IF($B845=0,0,MIN(R843/$B845/12*Параметры!R$37,IF(R$2&gt;1,Q847+R843-Q843,R843)))</f>
        <v>0</v>
      </c>
      <c r="S846" s="169">
        <f>IF($B845=0,0,MIN(S843/$B845/12*Параметры!S$37,IF(S$2&gt;1,R847+S843-R843,S843)))</f>
        <v>0</v>
      </c>
      <c r="T846" s="169">
        <f>IF($B845=0,0,MIN(T843/$B845/12*Параметры!T$37,IF(T$2&gt;1,S847+T843-S843,T843)))</f>
        <v>0</v>
      </c>
      <c r="U846" s="169">
        <f>IF($B845=0,0,MIN(U843/$B845/12*Параметры!U$37,IF(U$2&gt;1,T847+U843-T843,U843)))</f>
        <v>0</v>
      </c>
      <c r="V846" s="169">
        <f>IF($B845=0,0,MIN(V843/$B845/12*Параметры!V$37,IF(V$2&gt;1,U847+V843-U843,V843)))</f>
        <v>0</v>
      </c>
      <c r="W846" s="169">
        <f>IF($B845=0,0,MIN(W843/$B845/12*Параметры!W$37,IF(W$2&gt;1,V847+W843-V843,W843)))</f>
        <v>0</v>
      </c>
      <c r="X846" s="169">
        <f>IF($B845=0,0,MIN(X843/$B845/12*Параметры!X$37,IF(X$2&gt;1,W847+X843-W843,X843)))</f>
        <v>0</v>
      </c>
      <c r="Y846" s="169">
        <f>IF($B845=0,0,MIN(Y843/$B845/12*Параметры!Y$37,IF(Y$2&gt;1,X847+Y843-X843,Y843)))</f>
        <v>0</v>
      </c>
      <c r="Z846" s="169">
        <f>IF($B845=0,0,MIN(Z843/$B845/12*Параметры!Z$37,IF(Z$2&gt;1,Y847+Z843-Y843,Z843)))</f>
        <v>0</v>
      </c>
      <c r="AA846" s="169">
        <f>IF($B845=0,0,MIN(AA843/$B845/12*Параметры!AA$37,IF(AA$2&gt;1,Z847+AA843-Z843,AA843)))</f>
        <v>0</v>
      </c>
      <c r="AB846" s="169">
        <f>IF($B845=0,0,MIN(AB843/$B845/12*Параметры!AB$37,IF(AB$2&gt;1,AA847+AB843-AA843,AB843)))</f>
        <v>0</v>
      </c>
      <c r="AC846" s="169">
        <f>IF($B845=0,0,MIN(AC843/$B845/12*Параметры!AC$37,IF(AC$2&gt;1,AB847+AC843-AB843,AC843)))</f>
        <v>0</v>
      </c>
      <c r="AD846" s="169">
        <f>IF($B845=0,0,MIN(AD843/$B845/12*Параметры!AD$37,IF(AD$2&gt;1,AC847+AD843-AC843,AD843)))</f>
        <v>0</v>
      </c>
      <c r="AE846" s="169">
        <f>IF($B845=0,0,MIN(AE843/$B845/12*Параметры!AE$37,IF(AE$2&gt;1,AD847+AE843-AD843,AE843)))</f>
        <v>0</v>
      </c>
      <c r="AF846" s="169">
        <f>IF($B845=0,0,MIN(AF843/$B845/12*Параметры!AF$37,IF(AF$2&gt;1,AE847+AF843-AE843,AF843)))</f>
        <v>0</v>
      </c>
      <c r="AG846" s="169">
        <f>IF($B845=0,0,MIN(AG843/$B845/12*Параметры!AG$37,IF(AG$2&gt;1,AF847+AG843-AF843,AG843)))</f>
        <v>0</v>
      </c>
      <c r="AH846" s="169">
        <f>IF($B845=0,0,MIN(AH843/$B845/12*Параметры!AH$37,IF(AH$2&gt;1,AG847+AH843-AG843,AH843)))</f>
        <v>0</v>
      </c>
      <c r="AI846" s="169">
        <f>IF($B845=0,0,MIN(AI843/$B845/12*Параметры!AI$37,IF(AI$2&gt;1,AH847+AI843-AH843,AI843)))</f>
        <v>0</v>
      </c>
      <c r="AJ846" s="169">
        <f>IF($B845=0,0,MIN(AJ843/$B845/12*Параметры!AJ$37,IF(AJ$2&gt;1,AI847+AJ843-AI843,AJ843)))</f>
        <v>0</v>
      </c>
      <c r="AK846" s="169">
        <f>IF($B845=0,0,MIN(AK843/$B845/12*Параметры!AK$37,IF(AK$2&gt;1,AJ847+AK843-AJ843,AK843)))</f>
        <v>0</v>
      </c>
      <c r="AL846" s="169">
        <f>IF($B845=0,0,MIN(AL843/$B845/12*Параметры!AL$37,IF(AL$2&gt;1,AK847+AL843-AK843,AL843)))</f>
        <v>0</v>
      </c>
      <c r="AM846" s="169">
        <f>IF($B845=0,0,MIN(AM843/$B845/12*Параметры!AM$37,IF(AM$2&gt;1,AL847+AM843-AL843,AM843)))</f>
        <v>0</v>
      </c>
      <c r="AN846" s="169">
        <f>IF($B845=0,0,MIN(AN843/$B845/12*Параметры!AN$37,IF(AN$2&gt;1,AM847+AN843-AM843,AN843)))</f>
        <v>0</v>
      </c>
      <c r="AO846" s="169">
        <f>IF($B845=0,0,MIN(AO843/$B845/12*Параметры!AO$37,IF(AO$2&gt;1,AN847+AO843-AN843,AO843)))</f>
        <v>0</v>
      </c>
      <c r="AP846" s="169">
        <f>IF($B845=0,0,MIN(AP843/$B845/12*Параметры!AP$37,IF(AP$2&gt;1,AO847+AP843-AO843,AP843)))</f>
        <v>0</v>
      </c>
      <c r="AQ846" s="169">
        <f>IF($B845=0,0,MIN(AQ843/$B845/12*Параметры!AQ$37,IF(AQ$2&gt;1,AP847+AQ843-AP843,AQ843)))</f>
        <v>0</v>
      </c>
      <c r="AR846" s="169">
        <f>IF($B845=0,0,MIN(AR843/$B845/12*Параметры!AR$37,IF(AR$2&gt;1,AQ847+AR843-AQ843,AR843)))</f>
        <v>0</v>
      </c>
      <c r="AS846" s="169">
        <f>IF($B845=0,0,MIN(AS843/$B845/12*Параметры!AS$37,IF(AS$2&gt;1,AR847+AS843-AR843,AS843)))</f>
        <v>0</v>
      </c>
      <c r="AT846" s="169">
        <f>IF($B845=0,0,MIN(AT843/$B845/12*Параметры!AT$37,IF(AT$2&gt;1,AS847+AT843-AS843,AT843)))</f>
        <v>0</v>
      </c>
      <c r="AU846" s="169">
        <f>IF($B845=0,0,MIN(AU843/$B845/12*Параметры!AU$37,IF(AU$2&gt;1,AT847+AU843-AT843,AU843)))</f>
        <v>0</v>
      </c>
      <c r="AV846" s="169">
        <f>IF($B845=0,0,MIN(AV843/$B845/12*Параметры!AV$37,IF(AV$2&gt;1,AU847+AV843-AU843,AV843)))</f>
        <v>0</v>
      </c>
      <c r="AW846" s="169">
        <f>IF($B845=0,0,MIN(AW843/$B845/12*Параметры!AW$37,IF(AW$2&gt;1,AV847+AW843-AV843,AW843)))</f>
        <v>0</v>
      </c>
      <c r="AX846" s="169">
        <f>IF($B845=0,0,MIN(AX843/$B845/12*Параметры!AX$37,IF(AX$2&gt;1,AW847+AX843-AW843,AX843)))</f>
        <v>0</v>
      </c>
      <c r="AY846" s="169">
        <f>IF($B845=0,0,MIN(AY843/$B845/12*Параметры!AY$37,IF(AY$2&gt;1,AX847+AY843-AX843,AY843)))</f>
        <v>0</v>
      </c>
      <c r="AZ846" s="169">
        <f>IF($B845=0,0,MIN(AZ843/$B845/12*Параметры!AZ$37,IF(AZ$2&gt;1,AY847+AZ843-AY843,AZ843)))</f>
        <v>0</v>
      </c>
      <c r="BA846" s="169">
        <f>IF($B845=0,0,MIN(BA843/$B845/12*Параметры!BA$37,IF(BA$2&gt;1,AZ847+BA843-AZ843,BA843)))</f>
        <v>0</v>
      </c>
      <c r="BB846" s="169">
        <f>IF($B845=0,0,MIN(BB843/$B845/12*Параметры!BB$37,IF(BB$2&gt;1,BA847+BB843-BA843,BB843)))</f>
        <v>0</v>
      </c>
      <c r="BC846" s="169">
        <f>IF($B845=0,0,MIN(BC843/$B845/12*Параметры!BC$37,IF(BC$2&gt;1,BB847+BC843-BB843,BC843)))</f>
        <v>0</v>
      </c>
      <c r="BD846" s="169">
        <f>IF($B845=0,0,MIN(BD843/$B845/12*Параметры!BD$37,IF(BD$2&gt;1,BC847+BD843-BC843,BD843)))</f>
        <v>0</v>
      </c>
      <c r="BE846" s="169">
        <f>IF($B845=0,0,MIN(BE843/$B845/12*Параметры!BE$37,IF(BE$2&gt;1,BD847+BE843-BD843,BE843)))</f>
        <v>0</v>
      </c>
      <c r="BF846" s="169">
        <f>IF($B845=0,0,MIN(BF843/$B845/12*Параметры!BF$37,IF(BF$2&gt;1,BE847+BF843-BE843,BF843)))</f>
        <v>0</v>
      </c>
      <c r="BG846" s="169">
        <f>IF($B845=0,0,MIN(BG843/$B845/12*Параметры!BG$37,IF(BG$2&gt;1,BF847+BG843-BF843,BG843)))</f>
        <v>0</v>
      </c>
      <c r="BH846" s="169">
        <f>IF($B845=0,0,MIN(BH843/$B845/12*Параметры!BH$37,IF(BH$2&gt;1,BG847+BH843-BG843,BH843)))</f>
        <v>0</v>
      </c>
      <c r="BI846" s="169">
        <f>IF($B845=0,0,MIN(BI843/$B845/12*Параметры!BI$37,IF(BI$2&gt;1,BH847+BI843-BH843,BI843)))</f>
        <v>0</v>
      </c>
      <c r="BJ846" s="169">
        <f>IF($B845=0,0,MIN(BJ843/$B845/12*Параметры!BJ$37,IF(BJ$2&gt;1,BI847+BJ843-BI843,BJ843)))</f>
        <v>0</v>
      </c>
      <c r="BK846" s="169">
        <f>IF($B845=0,0,MIN(BK843/$B845/12*Параметры!BK$37,IF(BK$2&gt;1,BJ847+BK843-BJ843,BK843)))</f>
        <v>0</v>
      </c>
      <c r="BL846" s="169">
        <f>IF($B845=0,0,MIN(BL843/$B845/12*Параметры!BL$37,IF(BL$2&gt;1,BK847+BL843-BK843,BL843)))</f>
        <v>0</v>
      </c>
      <c r="BM846" s="169">
        <f>IF($B845=0,0,MIN(BM843/$B845/12*Параметры!BM$37,IF(BM$2&gt;1,BL847+BM843-BL843,BM843)))</f>
        <v>0</v>
      </c>
      <c r="BN846" s="169">
        <f>IF($B845=0,0,MIN(BN843/$B845/12*Параметры!BN$37,IF(BN$2&gt;1,BM847+BN843-BM843,BN843)))</f>
        <v>0</v>
      </c>
      <c r="BO846" s="169">
        <f>IF($B845=0,0,MIN(BO843/$B845/12*Параметры!BO$37,IF(BO$2&gt;1,BN847+BO843-BN843,BO843)))</f>
        <v>0</v>
      </c>
      <c r="BP846" s="169">
        <f>IF($B845=0,0,MIN(BP843/$B845/12*Параметры!BP$37,IF(BP$2&gt;1,BO847+BP843-BO843,BP843)))</f>
        <v>0</v>
      </c>
      <c r="BQ846" s="169">
        <f>IF($B845=0,0,MIN(BQ843/$B845/12*Параметры!BQ$37,IF(BQ$2&gt;1,BP847+BQ843-BP843,BQ843)))</f>
        <v>0</v>
      </c>
      <c r="BR846" s="169">
        <f>IF($B845=0,0,MIN(BR843/$B845/12*Параметры!BR$37,IF(BR$2&gt;1,BQ847+BR843-BQ843,BR843)))</f>
        <v>0</v>
      </c>
      <c r="BS846" s="169">
        <f>IF($B845=0,0,MIN(BS843/$B845/12*Параметры!BS$37,IF(BS$2&gt;1,BR847+BS843-BR843,BS843)))</f>
        <v>0</v>
      </c>
      <c r="BT846" s="169">
        <f>IF($B845=0,0,MIN(BT843/$B845/12*Параметры!BT$37,IF(BT$2&gt;1,BS847+BT843-BS843,BT843)))</f>
        <v>0</v>
      </c>
      <c r="BU846" s="169">
        <f>IF($B845=0,0,MIN(BU843/$B845/12*Параметры!BU$37,IF(BU$2&gt;1,BT847+BU843-BT843,BU843)))</f>
        <v>0</v>
      </c>
      <c r="BV846" s="169">
        <f>IF($B845=0,0,MIN(BV843/$B845/12*Параметры!BV$37,IF(BV$2&gt;1,BU847+BV843-BU843,BV843)))</f>
        <v>0</v>
      </c>
      <c r="BW846" s="169">
        <f>IF($B845=0,0,MIN(BW843/$B845/12*Параметры!BW$37,IF(BW$2&gt;1,BV847+BW843-BV843,BW843)))</f>
        <v>0</v>
      </c>
      <c r="BX846" s="169">
        <f>IF($B845=0,0,MIN(BX843/$B845/12*Параметры!BX$37,IF(BX$2&gt;1,BW847+BX843-BW843,BX843)))</f>
        <v>0</v>
      </c>
      <c r="BY846" s="169">
        <f>IF($B845=0,0,MIN(BY843/$B845/12*Параметры!BY$37,IF(BY$2&gt;1,BX847+BY843-BX843,BY843)))</f>
        <v>0</v>
      </c>
      <c r="BZ846" s="169">
        <f>IF($B845=0,0,MIN(BZ843/$B845/12*Параметры!BZ$37,IF(BZ$2&gt;1,BY847+BZ843-BY843,BZ843)))</f>
        <v>0</v>
      </c>
      <c r="CA846" s="169">
        <f>IF($B845=0,0,MIN(CA843/$B845/12*Параметры!CA$37,IF(CA$2&gt;1,BZ847+CA843-BZ843,CA843)))</f>
        <v>0</v>
      </c>
      <c r="CB846" s="169">
        <f>IF($B845=0,0,MIN(CB843/$B845/12*Параметры!CB$37,IF(CB$2&gt;1,CA847+CB843-CA843,CB843)))</f>
        <v>0</v>
      </c>
      <c r="CC846" s="169">
        <f>IF($B845=0,0,MIN(CC843/$B845/12*Параметры!CC$37,IF(CC$2&gt;1,CB847+CC843-CB843,CC843)))</f>
        <v>0</v>
      </c>
      <c r="CD846" s="169">
        <f>IF($B845=0,0,MIN(CD843/$B845/12*Параметры!CD$37,IF(CD$2&gt;1,CC847+CD843-CC843,CD843)))</f>
        <v>0</v>
      </c>
      <c r="CE846" s="169">
        <f>IF($B845=0,0,MIN(CE843/$B845/12*Параметры!CE$37,IF(CE$2&gt;1,CD847+CE843-CD843,CE843)))</f>
        <v>0</v>
      </c>
      <c r="CF846" s="169">
        <f>IF($B845=0,0,MIN(CF843/$B845/12*Параметры!CF$37,IF(CF$2&gt;1,CE847+CF843-CE843,CF843)))</f>
        <v>0</v>
      </c>
      <c r="CG846" s="169">
        <f>IF($B845=0,0,MIN(CG843/$B845/12*Параметры!CG$37,IF(CG$2&gt;1,CF847+CG843-CF843,CG843)))</f>
        <v>0</v>
      </c>
      <c r="CH846" s="169">
        <f>IF($B845=0,0,MIN(CH843/$B845/12*Параметры!CH$37,IF(CH$2&gt;1,CG847+CH843-CG843,CH843)))</f>
        <v>0</v>
      </c>
      <c r="CI846" s="169">
        <f>IF($B845=0,0,MIN(CI843/$B845/12*Параметры!CI$37,IF(CI$2&gt;1,CH847+CI843-CH843,CI843)))</f>
        <v>0</v>
      </c>
      <c r="CJ846" s="169">
        <f>IF($B845=0,0,MIN(CJ843/$B845/12*Параметры!CJ$37,IF(CJ$2&gt;1,CI847+CJ843-CI843,CJ843)))</f>
        <v>0</v>
      </c>
      <c r="CK846" s="169">
        <f>IF($B845=0,0,MIN(CK843/$B845/12*Параметры!CK$37,IF(CK$2&gt;1,CJ847+CK843-CJ843,CK843)))</f>
        <v>0</v>
      </c>
      <c r="CL846" s="169">
        <f>IF($B845=0,0,MIN(CL843/$B845/12*Параметры!CL$37,IF(CL$2&gt;1,CK847+CL843-CK843,CL843)))</f>
        <v>0</v>
      </c>
      <c r="CM846" s="169">
        <f>IF($B845=0,0,MIN(CM843/$B845/12*Параметры!CM$37,IF(CM$2&gt;1,CL847+CM843-CL843,CM843)))</f>
        <v>0</v>
      </c>
      <c r="CN846" s="169">
        <f>IF($B845=0,0,MIN(CN843/$B845/12*Параметры!CN$37,IF(CN$2&gt;1,CM847+CN843-CM843,CN843)))</f>
        <v>0</v>
      </c>
      <c r="CO846" s="169">
        <f>IF($B845=0,0,MIN(CO843/$B845/12*Параметры!CO$37,IF(CO$2&gt;1,CN847+CO843-CN843,CO843)))</f>
        <v>0</v>
      </c>
      <c r="CP846" s="169">
        <f>IF($B845=0,0,MIN(CP843/$B845/12*Параметры!CP$37,IF(CP$2&gt;1,CO847+CP843-CO843,CP843)))</f>
        <v>0</v>
      </c>
      <c r="CQ846" s="169">
        <f>IF($B845=0,0,MIN(CQ843/$B845/12*Параметры!CQ$37,IF(CQ$2&gt;1,CP847+CQ843-CP843,CQ843)))</f>
        <v>0</v>
      </c>
      <c r="CR846" s="169">
        <f>IF($B845=0,0,MIN(CR843/$B845/12*Параметры!CR$37,IF(CR$2&gt;1,CQ847+CR843-CQ843,CR843)))</f>
        <v>0</v>
      </c>
      <c r="CS846" s="169">
        <f>IF($B845=0,0,MIN(CS843/$B845/12*Параметры!CS$37,IF(CS$2&gt;1,CR847+CS843-CR843,CS843)))</f>
        <v>0</v>
      </c>
      <c r="CT846" s="169">
        <f>IF($B845=0,0,MIN(CT843/$B845/12*Параметры!CT$37,IF(CT$2&gt;1,CS847+CT843-CS843,CT843)))</f>
        <v>0</v>
      </c>
      <c r="CU846" s="169">
        <f>IF($B845=0,0,MIN(CU843/$B845/12*Параметры!CU$37,IF(CU$2&gt;1,CT847+CU843-CT843,CU843)))</f>
        <v>0</v>
      </c>
      <c r="CV846" s="169">
        <f>IF($B845=0,0,MIN(CV843/$B845/12*Параметры!CV$37,IF(CV$2&gt;1,CU847+CV843-CU843,CV843)))</f>
        <v>0</v>
      </c>
      <c r="CW846" s="169">
        <f>IF($B845=0,0,MIN(CW843/$B845/12*Параметры!CW$37,IF(CW$2&gt;1,CV847+CW843-CV843,CW843)))</f>
        <v>0</v>
      </c>
      <c r="CX846" s="169">
        <f>IF($B845=0,0,MIN(CX843/$B845/12*Параметры!CX$37,IF(CX$2&gt;1,CW847+CX843-CW843,CX843)))</f>
        <v>0</v>
      </c>
      <c r="CY846" s="169">
        <f>IF($B845=0,0,MIN(CY843/$B845/12*Параметры!CY$37,IF(CY$2&gt;1,CX847+CY843-CX843,CY843)))</f>
        <v>0</v>
      </c>
      <c r="CZ846" s="169">
        <f>IF($B845=0,0,MIN(CZ843/$B845/12*Параметры!CZ$37,IF(CZ$2&gt;1,CY847+CZ843-CY843,CZ843)))</f>
        <v>0</v>
      </c>
      <c r="DA846" s="169">
        <f>IF($B845=0,0,MIN(DA843/$B845/12*Параметры!DA$37,IF(DA$2&gt;1,CZ847+DA843-CZ843,DA843)))</f>
        <v>0</v>
      </c>
      <c r="DB846" s="169">
        <f>IF($B845=0,0,MIN(DB843/$B845/12*Параметры!DB$37,IF(DB$2&gt;1,DA847+DB843-DA843,DB843)))</f>
        <v>0</v>
      </c>
      <c r="DC846" s="169">
        <f>IF($B845=0,0,MIN(DC843/$B845/12*Параметры!DC$37,IF(DC$2&gt;1,DB847+DC843-DB843,DC843)))</f>
        <v>0</v>
      </c>
      <c r="DD846" s="169">
        <f>IF($B845=0,0,MIN(DD843/$B845/12*Параметры!DD$37,IF(DD$2&gt;1,DC847+DD843-DC843,DD843)))</f>
        <v>0</v>
      </c>
      <c r="DE846" s="169">
        <f>IF($B845=0,0,MIN(DE843/$B845/12*Параметры!DE$37,IF(DE$2&gt;1,DD847+DE843-DD843,DE843)))</f>
        <v>0</v>
      </c>
      <c r="DF846" s="169">
        <f>IF($B845=0,0,MIN(DF843/$B845/12*Параметры!DF$37,IF(DF$2&gt;1,DE847+DF843-DE843,DF843)))</f>
        <v>0</v>
      </c>
      <c r="DG846" s="169">
        <f>IF($B845=0,0,MIN(DG843/$B845/12*Параметры!DG$37,IF(DG$2&gt;1,DF847+DG843-DF843,DG843)))</f>
        <v>0</v>
      </c>
      <c r="DH846" s="169">
        <f>IF($B845=0,0,MIN(DH843/$B845/12*Параметры!DH$37,IF(DH$2&gt;1,DG847+DH843-DG843,DH843)))</f>
        <v>0</v>
      </c>
      <c r="DI846" s="169">
        <f>IF($B845=0,0,MIN(DI843/$B845/12*Параметры!DI$37,IF(DI$2&gt;1,DH847+DI843-DH843,DI843)))</f>
        <v>0</v>
      </c>
      <c r="DJ846" s="169">
        <f>IF($B845=0,0,MIN(DJ843/$B845/12*Параметры!DJ$37,IF(DJ$2&gt;1,DI847+DJ843-DI843,DJ843)))</f>
        <v>0</v>
      </c>
      <c r="DK846" s="169">
        <f>IF($B845=0,0,MIN(DK843/$B845/12*Параметры!DK$37,IF(DK$2&gt;1,DJ847+DK843-DJ843,DK843)))</f>
        <v>0</v>
      </c>
      <c r="DL846" s="169">
        <f>IF($B845=0,0,MIN(DL843/$B845/12*Параметры!DL$37,IF(DL$2&gt;1,DK847+DL843-DK843,DL843)))</f>
        <v>0</v>
      </c>
      <c r="DM846" s="169">
        <f>IF($B845=0,0,MIN(DM843/$B845/12*Параметры!DM$37,IF(DM$2&gt;1,DL847+DM843-DL843,DM843)))</f>
        <v>0</v>
      </c>
      <c r="DN846" s="169">
        <f>IF($B845=0,0,MIN(DN843/$B845/12*Параметры!DN$37,IF(DN$2&gt;1,DM847+DN843-DM843,DN843)))</f>
        <v>0</v>
      </c>
      <c r="DO846" s="169">
        <f>IF($B845=0,0,MIN(DO843/$B845/12*Параметры!DO$37,IF(DO$2&gt;1,DN847+DO843-DN843,DO843)))</f>
        <v>0</v>
      </c>
      <c r="DP846" s="169">
        <f>IF($B845=0,0,MIN(DP843/$B845/12*Параметры!DP$37,IF(DP$2&gt;1,DO847+DP843-DO843,DP843)))</f>
        <v>0</v>
      </c>
      <c r="DQ846" s="169">
        <f>IF($B845=0,0,MIN(DQ843/$B845/12*Параметры!DQ$37,IF(DQ$2&gt;1,DP847+DQ843-DP843,DQ843)))</f>
        <v>0</v>
      </c>
      <c r="DR846" s="169">
        <f>IF($B845=0,0,MIN(DR843/$B845/12*Параметры!DR$37,IF(DR$2&gt;1,DQ847+DR843-DQ843,DR843)))</f>
        <v>0</v>
      </c>
      <c r="DS846" s="169">
        <f>IF($B845=0,0,MIN(DS843/$B845/12*Параметры!DS$37,IF(DS$2&gt;1,DR847+DS843-DR843,DS843)))</f>
        <v>0</v>
      </c>
      <c r="DT846" s="169">
        <f>IF($B845=0,0,MIN(DT843/$B845/12*Параметры!DT$37,IF(DT$2&gt;1,DS847+DT843-DS843,DT843)))</f>
        <v>0</v>
      </c>
      <c r="DU846" s="169">
        <f>IF($B845=0,0,MIN(DU843/$B845/12*Параметры!DU$37,IF(DU$2&gt;1,DT847+DU843-DT843,DU843)))</f>
        <v>0</v>
      </c>
      <c r="DV846" s="169">
        <f>IF($B845=0,0,MIN(DV843/$B845/12*Параметры!DV$37,IF(DV$2&gt;1,DU847+DV843-DU843,DV843)))</f>
        <v>0</v>
      </c>
      <c r="DW846" s="169"/>
      <c r="DX846" s="177">
        <f>SUM(G846:DW846)</f>
        <v>0</v>
      </c>
    </row>
    <row r="847" spans="1:128" hidden="1" outlineLevel="1" x14ac:dyDescent="0.2">
      <c r="A847" s="168" t="str">
        <f ca="1">Language!A$1128</f>
        <v>балансовая стоимость</v>
      </c>
      <c r="B847" s="196"/>
      <c r="C847" s="147" t="str">
        <f ca="1">CurName1</f>
        <v>тыс. руб.</v>
      </c>
      <c r="D847" s="158">
        <v>1</v>
      </c>
      <c r="E847" s="154" t="s">
        <v>921</v>
      </c>
      <c r="F847" s="6" t="s">
        <v>3083</v>
      </c>
      <c r="G847" s="169">
        <f>IF(G$2&gt;=$B844,G843-SUM($G846:G846),0)</f>
        <v>0</v>
      </c>
      <c r="H847" s="169">
        <f>IF(H$2&gt;=$B844,H843-SUM($G846:H846),0)</f>
        <v>0</v>
      </c>
      <c r="I847" s="169">
        <f>IF(I$2&gt;=$B844,I843-SUM($G846:I846),0)</f>
        <v>0</v>
      </c>
      <c r="J847" s="169">
        <f>IF(J$2&gt;=$B844,J843-SUM($G846:J846),0)</f>
        <v>0</v>
      </c>
      <c r="K847" s="169">
        <f>IF(K$2&gt;=$B844,K843-SUM($G846:K846),0)</f>
        <v>0</v>
      </c>
      <c r="L847" s="169">
        <f>IF(L$2&gt;=$B844,L843-SUM($G846:L846),0)</f>
        <v>0</v>
      </c>
      <c r="M847" s="169">
        <f>IF(M$2&gt;=$B844,M843-SUM($G846:M846),0)</f>
        <v>0</v>
      </c>
      <c r="N847" s="169">
        <f>IF(N$2&gt;=$B844,N843-SUM($G846:N846),0)</f>
        <v>0</v>
      </c>
      <c r="O847" s="169">
        <f>IF(O$2&gt;=$B844,O843-SUM($G846:O846),0)</f>
        <v>0</v>
      </c>
      <c r="P847" s="169">
        <f>IF(P$2&gt;=$B844,P843-SUM($G846:P846),0)</f>
        <v>0</v>
      </c>
      <c r="Q847" s="169">
        <f>IF(Q$2&gt;=$B844,Q843-SUM($G846:Q846),0)</f>
        <v>0</v>
      </c>
      <c r="R847" s="169">
        <f>IF(R$2&gt;=$B844,R843-SUM($G846:R846),0)</f>
        <v>0</v>
      </c>
      <c r="S847" s="169">
        <f>IF(S$2&gt;=$B844,S843-SUM($G846:S846),0)</f>
        <v>0</v>
      </c>
      <c r="T847" s="169">
        <f>IF(T$2&gt;=$B844,T843-SUM($G846:T846),0)</f>
        <v>0</v>
      </c>
      <c r="U847" s="169">
        <f>IF(U$2&gt;=$B844,U843-SUM($G846:U846),0)</f>
        <v>0</v>
      </c>
      <c r="V847" s="169">
        <f>IF(V$2&gt;=$B844,V843-SUM($G846:V846),0)</f>
        <v>0</v>
      </c>
      <c r="W847" s="169">
        <f>IF(W$2&gt;=$B844,W843-SUM($G846:W846),0)</f>
        <v>0</v>
      </c>
      <c r="X847" s="169">
        <f>IF(X$2&gt;=$B844,X843-SUM($G846:X846),0)</f>
        <v>0</v>
      </c>
      <c r="Y847" s="169">
        <f>IF(Y$2&gt;=$B844,Y843-SUM($G846:Y846),0)</f>
        <v>0</v>
      </c>
      <c r="Z847" s="169">
        <f>IF(Z$2&gt;=$B844,Z843-SUM($G846:Z846),0)</f>
        <v>0</v>
      </c>
      <c r="AA847" s="169">
        <f>IF(AA$2&gt;=$B844,AA843-SUM($G846:AA846),0)</f>
        <v>0</v>
      </c>
      <c r="AB847" s="169">
        <f>IF(AB$2&gt;=$B844,AB843-SUM($G846:AB846),0)</f>
        <v>0</v>
      </c>
      <c r="AC847" s="169">
        <f>IF(AC$2&gt;=$B844,AC843-SUM($G846:AC846),0)</f>
        <v>0</v>
      </c>
      <c r="AD847" s="169">
        <f>IF(AD$2&gt;=$B844,AD843-SUM($G846:AD846),0)</f>
        <v>0</v>
      </c>
      <c r="AE847" s="169">
        <f>IF(AE$2&gt;=$B844,AE843-SUM($G846:AE846),0)</f>
        <v>0</v>
      </c>
      <c r="AF847" s="169">
        <f>IF(AF$2&gt;=$B844,AF843-SUM($G846:AF846),0)</f>
        <v>0</v>
      </c>
      <c r="AG847" s="169">
        <f>IF(AG$2&gt;=$B844,AG843-SUM($G846:AG846),0)</f>
        <v>0</v>
      </c>
      <c r="AH847" s="169">
        <f>IF(AH$2&gt;=$B844,AH843-SUM($G846:AH846),0)</f>
        <v>0</v>
      </c>
      <c r="AI847" s="169">
        <f>IF(AI$2&gt;=$B844,AI843-SUM($G846:AI846),0)</f>
        <v>0</v>
      </c>
      <c r="AJ847" s="169">
        <f>IF(AJ$2&gt;=$B844,AJ843-SUM($G846:AJ846),0)</f>
        <v>0</v>
      </c>
      <c r="AK847" s="169">
        <f>IF(AK$2&gt;=$B844,AK843-SUM($G846:AK846),0)</f>
        <v>0</v>
      </c>
      <c r="AL847" s="169">
        <f>IF(AL$2&gt;=$B844,AL843-SUM($G846:AL846),0)</f>
        <v>0</v>
      </c>
      <c r="AM847" s="169">
        <f>IF(AM$2&gt;=$B844,AM843-SUM($G846:AM846),0)</f>
        <v>0</v>
      </c>
      <c r="AN847" s="169">
        <f>IF(AN$2&gt;=$B844,AN843-SUM($G846:AN846),0)</f>
        <v>0</v>
      </c>
      <c r="AO847" s="169">
        <f>IF(AO$2&gt;=$B844,AO843-SUM($G846:AO846),0)</f>
        <v>0</v>
      </c>
      <c r="AP847" s="169">
        <f>IF(AP$2&gt;=$B844,AP843-SUM($G846:AP846),0)</f>
        <v>0</v>
      </c>
      <c r="AQ847" s="169">
        <f>IF(AQ$2&gt;=$B844,AQ843-SUM($G846:AQ846),0)</f>
        <v>0</v>
      </c>
      <c r="AR847" s="169">
        <f>IF(AR$2&gt;=$B844,AR843-SUM($G846:AR846),0)</f>
        <v>0</v>
      </c>
      <c r="AS847" s="169">
        <f>IF(AS$2&gt;=$B844,AS843-SUM($G846:AS846),0)</f>
        <v>0</v>
      </c>
      <c r="AT847" s="169">
        <f>IF(AT$2&gt;=$B844,AT843-SUM($G846:AT846),0)</f>
        <v>0</v>
      </c>
      <c r="AU847" s="169">
        <f>IF(AU$2&gt;=$B844,AU843-SUM($G846:AU846),0)</f>
        <v>0</v>
      </c>
      <c r="AV847" s="169">
        <f>IF(AV$2&gt;=$B844,AV843-SUM($G846:AV846),0)</f>
        <v>0</v>
      </c>
      <c r="AW847" s="169">
        <f>IF(AW$2&gt;=$B844,AW843-SUM($G846:AW846),0)</f>
        <v>0</v>
      </c>
      <c r="AX847" s="169">
        <f>IF(AX$2&gt;=$B844,AX843-SUM($G846:AX846),0)</f>
        <v>0</v>
      </c>
      <c r="AY847" s="169">
        <f>IF(AY$2&gt;=$B844,AY843-SUM($G846:AY846),0)</f>
        <v>0</v>
      </c>
      <c r="AZ847" s="169">
        <f>IF(AZ$2&gt;=$B844,AZ843-SUM($G846:AZ846),0)</f>
        <v>0</v>
      </c>
      <c r="BA847" s="169">
        <f>IF(BA$2&gt;=$B844,BA843-SUM($G846:BA846),0)</f>
        <v>0</v>
      </c>
      <c r="BB847" s="169">
        <f>IF(BB$2&gt;=$B844,BB843-SUM($G846:BB846),0)</f>
        <v>0</v>
      </c>
      <c r="BC847" s="169">
        <f>IF(BC$2&gt;=$B844,BC843-SUM($G846:BC846),0)</f>
        <v>0</v>
      </c>
      <c r="BD847" s="169">
        <f>IF(BD$2&gt;=$B844,BD843-SUM($G846:BD846),0)</f>
        <v>0</v>
      </c>
      <c r="BE847" s="169">
        <f>IF(BE$2&gt;=$B844,BE843-SUM($G846:BE846),0)</f>
        <v>0</v>
      </c>
      <c r="BF847" s="169">
        <f>IF(BF$2&gt;=$B844,BF843-SUM($G846:BF846),0)</f>
        <v>0</v>
      </c>
      <c r="BG847" s="169">
        <f>IF(BG$2&gt;=$B844,BG843-SUM($G846:BG846),0)</f>
        <v>0</v>
      </c>
      <c r="BH847" s="169">
        <f>IF(BH$2&gt;=$B844,BH843-SUM($G846:BH846),0)</f>
        <v>0</v>
      </c>
      <c r="BI847" s="169">
        <f>IF(BI$2&gt;=$B844,BI843-SUM($G846:BI846),0)</f>
        <v>0</v>
      </c>
      <c r="BJ847" s="169">
        <f>IF(BJ$2&gt;=$B844,BJ843-SUM($G846:BJ846),0)</f>
        <v>0</v>
      </c>
      <c r="BK847" s="169">
        <f>IF(BK$2&gt;=$B844,BK843-SUM($G846:BK846),0)</f>
        <v>0</v>
      </c>
      <c r="BL847" s="169">
        <f>IF(BL$2&gt;=$B844,BL843-SUM($G846:BL846),0)</f>
        <v>0</v>
      </c>
      <c r="BM847" s="169">
        <f>IF(BM$2&gt;=$B844,BM843-SUM($G846:BM846),0)</f>
        <v>0</v>
      </c>
      <c r="BN847" s="169">
        <f>IF(BN$2&gt;=$B844,BN843-SUM($G846:BN846),0)</f>
        <v>0</v>
      </c>
      <c r="BO847" s="169">
        <f>IF(BO$2&gt;=$B844,BO843-SUM($G846:BO846),0)</f>
        <v>0</v>
      </c>
      <c r="BP847" s="169">
        <f>IF(BP$2&gt;=$B844,BP843-SUM($G846:BP846),0)</f>
        <v>0</v>
      </c>
      <c r="BQ847" s="169">
        <f>IF(BQ$2&gt;=$B844,BQ843-SUM($G846:BQ846),0)</f>
        <v>0</v>
      </c>
      <c r="BR847" s="169">
        <f>IF(BR$2&gt;=$B844,BR843-SUM($G846:BR846),0)</f>
        <v>0</v>
      </c>
      <c r="BS847" s="169">
        <f>IF(BS$2&gt;=$B844,BS843-SUM($G846:BS846),0)</f>
        <v>0</v>
      </c>
      <c r="BT847" s="169">
        <f>IF(BT$2&gt;=$B844,BT843-SUM($G846:BT846),0)</f>
        <v>0</v>
      </c>
      <c r="BU847" s="169">
        <f>IF(BU$2&gt;=$B844,BU843-SUM($G846:BU846),0)</f>
        <v>0</v>
      </c>
      <c r="BV847" s="169">
        <f>IF(BV$2&gt;=$B844,BV843-SUM($G846:BV846),0)</f>
        <v>0</v>
      </c>
      <c r="BW847" s="169">
        <f>IF(BW$2&gt;=$B844,BW843-SUM($G846:BW846),0)</f>
        <v>0</v>
      </c>
      <c r="BX847" s="169">
        <f>IF(BX$2&gt;=$B844,BX843-SUM($G846:BX846),0)</f>
        <v>0</v>
      </c>
      <c r="BY847" s="169">
        <f>IF(BY$2&gt;=$B844,BY843-SUM($G846:BY846),0)</f>
        <v>0</v>
      </c>
      <c r="BZ847" s="169">
        <f>IF(BZ$2&gt;=$B844,BZ843-SUM($G846:BZ846),0)</f>
        <v>0</v>
      </c>
      <c r="CA847" s="169">
        <f>IF(CA$2&gt;=$B844,CA843-SUM($G846:CA846),0)</f>
        <v>0</v>
      </c>
      <c r="CB847" s="169">
        <f>IF(CB$2&gt;=$B844,CB843-SUM($G846:CB846),0)</f>
        <v>0</v>
      </c>
      <c r="CC847" s="169">
        <f>IF(CC$2&gt;=$B844,CC843-SUM($G846:CC846),0)</f>
        <v>0</v>
      </c>
      <c r="CD847" s="169">
        <f>IF(CD$2&gt;=$B844,CD843-SUM($G846:CD846),0)</f>
        <v>0</v>
      </c>
      <c r="CE847" s="169">
        <f>IF(CE$2&gt;=$B844,CE843-SUM($G846:CE846),0)</f>
        <v>0</v>
      </c>
      <c r="CF847" s="169">
        <f>IF(CF$2&gt;=$B844,CF843-SUM($G846:CF846),0)</f>
        <v>0</v>
      </c>
      <c r="CG847" s="169">
        <f>IF(CG$2&gt;=$B844,CG843-SUM($G846:CG846),0)</f>
        <v>0</v>
      </c>
      <c r="CH847" s="169">
        <f>IF(CH$2&gt;=$B844,CH843-SUM($G846:CH846),0)</f>
        <v>0</v>
      </c>
      <c r="CI847" s="169">
        <f>IF(CI$2&gt;=$B844,CI843-SUM($G846:CI846),0)</f>
        <v>0</v>
      </c>
      <c r="CJ847" s="169">
        <f>IF(CJ$2&gt;=$B844,CJ843-SUM($G846:CJ846),0)</f>
        <v>0</v>
      </c>
      <c r="CK847" s="169">
        <f>IF(CK$2&gt;=$B844,CK843-SUM($G846:CK846),0)</f>
        <v>0</v>
      </c>
      <c r="CL847" s="169">
        <f>IF(CL$2&gt;=$B844,CL843-SUM($G846:CL846),0)</f>
        <v>0</v>
      </c>
      <c r="CM847" s="169">
        <f>IF(CM$2&gt;=$B844,CM843-SUM($G846:CM846),0)</f>
        <v>0</v>
      </c>
      <c r="CN847" s="169">
        <f>IF(CN$2&gt;=$B844,CN843-SUM($G846:CN846),0)</f>
        <v>0</v>
      </c>
      <c r="CO847" s="169">
        <f>IF(CO$2&gt;=$B844,CO843-SUM($G846:CO846),0)</f>
        <v>0</v>
      </c>
      <c r="CP847" s="169">
        <f>IF(CP$2&gt;=$B844,CP843-SUM($G846:CP846),0)</f>
        <v>0</v>
      </c>
      <c r="CQ847" s="169">
        <f>IF(CQ$2&gt;=$B844,CQ843-SUM($G846:CQ846),0)</f>
        <v>0</v>
      </c>
      <c r="CR847" s="169">
        <f>IF(CR$2&gt;=$B844,CR843-SUM($G846:CR846),0)</f>
        <v>0</v>
      </c>
      <c r="CS847" s="169">
        <f>IF(CS$2&gt;=$B844,CS843-SUM($G846:CS846),0)</f>
        <v>0</v>
      </c>
      <c r="CT847" s="169">
        <f>IF(CT$2&gt;=$B844,CT843-SUM($G846:CT846),0)</f>
        <v>0</v>
      </c>
      <c r="CU847" s="169">
        <f>IF(CU$2&gt;=$B844,CU843-SUM($G846:CU846),0)</f>
        <v>0</v>
      </c>
      <c r="CV847" s="169">
        <f>IF(CV$2&gt;=$B844,CV843-SUM($G846:CV846),0)</f>
        <v>0</v>
      </c>
      <c r="CW847" s="169">
        <f>IF(CW$2&gt;=$B844,CW843-SUM($G846:CW846),0)</f>
        <v>0</v>
      </c>
      <c r="CX847" s="169">
        <f>IF(CX$2&gt;=$B844,CX843-SUM($G846:CX846),0)</f>
        <v>0</v>
      </c>
      <c r="CY847" s="169">
        <f>IF(CY$2&gt;=$B844,CY843-SUM($G846:CY846),0)</f>
        <v>0</v>
      </c>
      <c r="CZ847" s="169">
        <f>IF(CZ$2&gt;=$B844,CZ843-SUM($G846:CZ846),0)</f>
        <v>0</v>
      </c>
      <c r="DA847" s="169">
        <f>IF(DA$2&gt;=$B844,DA843-SUM($G846:DA846),0)</f>
        <v>0</v>
      </c>
      <c r="DB847" s="169">
        <f>IF(DB$2&gt;=$B844,DB843-SUM($G846:DB846),0)</f>
        <v>0</v>
      </c>
      <c r="DC847" s="169">
        <f>IF(DC$2&gt;=$B844,DC843-SUM($G846:DC846),0)</f>
        <v>0</v>
      </c>
      <c r="DD847" s="169">
        <f>IF(DD$2&gt;=$B844,DD843-SUM($G846:DD846),0)</f>
        <v>0</v>
      </c>
      <c r="DE847" s="169">
        <f>IF(DE$2&gt;=$B844,DE843-SUM($G846:DE846),0)</f>
        <v>0</v>
      </c>
      <c r="DF847" s="169">
        <f>IF(DF$2&gt;=$B844,DF843-SUM($G846:DF846),0)</f>
        <v>0</v>
      </c>
      <c r="DG847" s="169">
        <f>IF(DG$2&gt;=$B844,DG843-SUM($G846:DG846),0)</f>
        <v>0</v>
      </c>
      <c r="DH847" s="169">
        <f>IF(DH$2&gt;=$B844,DH843-SUM($G846:DH846),0)</f>
        <v>0</v>
      </c>
      <c r="DI847" s="169">
        <f>IF(DI$2&gt;=$B844,DI843-SUM($G846:DI846),0)</f>
        <v>0</v>
      </c>
      <c r="DJ847" s="169">
        <f>IF(DJ$2&gt;=$B844,DJ843-SUM($G846:DJ846),0)</f>
        <v>0</v>
      </c>
      <c r="DK847" s="169">
        <f>IF(DK$2&gt;=$B844,DK843-SUM($G846:DK846),0)</f>
        <v>0</v>
      </c>
      <c r="DL847" s="169">
        <f>IF(DL$2&gt;=$B844,DL843-SUM($G846:DL846),0)</f>
        <v>0</v>
      </c>
      <c r="DM847" s="169">
        <f>IF(DM$2&gt;=$B844,DM843-SUM($G846:DM846),0)</f>
        <v>0</v>
      </c>
      <c r="DN847" s="169">
        <f>IF(DN$2&gt;=$B844,DN843-SUM($G846:DN846),0)</f>
        <v>0</v>
      </c>
      <c r="DO847" s="169">
        <f>IF(DO$2&gt;=$B844,DO843-SUM($G846:DO846),0)</f>
        <v>0</v>
      </c>
      <c r="DP847" s="169">
        <f>IF(DP$2&gt;=$B844,DP843-SUM($G846:DP846),0)</f>
        <v>0</v>
      </c>
      <c r="DQ847" s="169">
        <f>IF(DQ$2&gt;=$B844,DQ843-SUM($G846:DQ846),0)</f>
        <v>0</v>
      </c>
      <c r="DR847" s="169">
        <f>IF(DR$2&gt;=$B844,DR843-SUM($G846:DR846),0)</f>
        <v>0</v>
      </c>
      <c r="DS847" s="169">
        <f>IF(DS$2&gt;=$B844,DS843-SUM($G846:DS846),0)</f>
        <v>0</v>
      </c>
      <c r="DT847" s="169">
        <f>IF(DT$2&gt;=$B844,DT843-SUM($G846:DT846),0)</f>
        <v>0</v>
      </c>
      <c r="DU847" s="169">
        <f>IF(DU$2&gt;=$B844,DU843-SUM($G846:DU846),0)</f>
        <v>0</v>
      </c>
      <c r="DV847" s="169">
        <f>IF(DV$2&gt;=$B844,DV843-SUM($G846:DV846),0)</f>
        <v>0</v>
      </c>
      <c r="DW847" s="169"/>
      <c r="DX847" s="177"/>
    </row>
    <row r="848" spans="1:128" x14ac:dyDescent="0.2">
      <c r="F848" s="6" t="s">
        <v>2961</v>
      </c>
    </row>
    <row r="849" spans="1:128" hidden="1" x14ac:dyDescent="0.2">
      <c r="A849" s="191" t="str">
        <f ca="1">Language!A$1140</f>
        <v>Краткосрочные кредиты</v>
      </c>
      <c r="B849" s="180"/>
      <c r="C849" s="180"/>
      <c r="D849" s="181"/>
      <c r="E849" s="181" t="s">
        <v>670</v>
      </c>
      <c r="F849" s="181" t="s">
        <v>1826</v>
      </c>
      <c r="G849" s="180"/>
      <c r="H849" s="180"/>
      <c r="I849" s="180"/>
      <c r="J849" s="180"/>
      <c r="K849" s="180"/>
      <c r="L849" s="180"/>
      <c r="M849" s="180"/>
      <c r="N849" s="180"/>
      <c r="O849" s="180"/>
      <c r="P849" s="180"/>
      <c r="Q849" s="180"/>
      <c r="R849" s="180"/>
      <c r="S849" s="180"/>
      <c r="T849" s="180"/>
      <c r="U849" s="180"/>
      <c r="V849" s="180"/>
      <c r="W849" s="180"/>
      <c r="X849" s="180"/>
      <c r="Y849" s="180"/>
      <c r="Z849" s="180"/>
      <c r="AA849" s="180"/>
      <c r="AB849" s="180"/>
      <c r="AC849" s="180"/>
      <c r="AD849" s="180"/>
      <c r="AE849" s="180"/>
      <c r="AF849" s="180"/>
      <c r="AG849" s="180"/>
      <c r="AH849" s="180"/>
      <c r="AI849" s="180"/>
      <c r="AJ849" s="180"/>
      <c r="AK849" s="180"/>
      <c r="AL849" s="180"/>
      <c r="AM849" s="180"/>
      <c r="AN849" s="180"/>
      <c r="AO849" s="180"/>
      <c r="AP849" s="180"/>
      <c r="AQ849" s="180"/>
      <c r="AR849" s="180"/>
      <c r="AS849" s="180"/>
      <c r="AT849" s="180"/>
      <c r="AU849" s="180"/>
      <c r="AV849" s="180"/>
      <c r="AW849" s="180"/>
      <c r="AX849" s="180"/>
      <c r="AY849" s="180"/>
      <c r="AZ849" s="180"/>
      <c r="BA849" s="180"/>
      <c r="BB849" s="180"/>
      <c r="BC849" s="180"/>
      <c r="BD849" s="180"/>
      <c r="BE849" s="180"/>
      <c r="BF849" s="180"/>
      <c r="BG849" s="180"/>
      <c r="BH849" s="180"/>
      <c r="BI849" s="180"/>
      <c r="BJ849" s="180"/>
      <c r="BK849" s="180"/>
      <c r="BL849" s="180"/>
      <c r="BM849" s="180"/>
      <c r="BN849" s="180"/>
      <c r="BO849" s="180"/>
      <c r="BP849" s="180"/>
      <c r="BQ849" s="180"/>
      <c r="BR849" s="180"/>
      <c r="BS849" s="180"/>
      <c r="BT849" s="180"/>
      <c r="BU849" s="180"/>
      <c r="BV849" s="180"/>
      <c r="BW849" s="180"/>
      <c r="BX849" s="180"/>
      <c r="BY849" s="180"/>
      <c r="BZ849" s="180"/>
      <c r="CA849" s="180"/>
      <c r="CB849" s="180"/>
      <c r="CC849" s="180"/>
      <c r="CD849" s="180"/>
      <c r="CE849" s="180"/>
      <c r="CF849" s="180"/>
      <c r="CG849" s="180"/>
      <c r="CH849" s="180"/>
      <c r="CI849" s="180"/>
      <c r="CJ849" s="180"/>
      <c r="CK849" s="180"/>
      <c r="CL849" s="180"/>
      <c r="CM849" s="180"/>
      <c r="CN849" s="180"/>
      <c r="CO849" s="180"/>
      <c r="CP849" s="180"/>
      <c r="CQ849" s="180"/>
      <c r="CR849" s="180"/>
      <c r="CS849" s="180"/>
      <c r="CT849" s="180"/>
      <c r="CU849" s="180"/>
      <c r="CV849" s="180"/>
      <c r="CW849" s="180"/>
      <c r="CX849" s="180"/>
      <c r="CY849" s="180"/>
      <c r="CZ849" s="180"/>
      <c r="DA849" s="180"/>
      <c r="DB849" s="180"/>
      <c r="DC849" s="180"/>
      <c r="DD849" s="180"/>
      <c r="DE849" s="180"/>
      <c r="DF849" s="180"/>
      <c r="DG849" s="180"/>
      <c r="DH849" s="180"/>
      <c r="DI849" s="180"/>
      <c r="DJ849" s="180"/>
      <c r="DK849" s="180"/>
      <c r="DL849" s="180"/>
      <c r="DM849" s="180"/>
      <c r="DN849" s="180"/>
      <c r="DO849" s="180"/>
      <c r="DP849" s="180"/>
      <c r="DQ849" s="180"/>
      <c r="DR849" s="180"/>
      <c r="DS849" s="180"/>
      <c r="DT849" s="180"/>
      <c r="DU849" s="180"/>
      <c r="DV849" s="180"/>
      <c r="DW849" s="180"/>
      <c r="DX849" s="188"/>
    </row>
    <row r="850" spans="1:128" hidden="1" x14ac:dyDescent="0.2">
      <c r="F850" s="6" t="s">
        <v>2961</v>
      </c>
    </row>
    <row r="851" spans="1:128" hidden="1" x14ac:dyDescent="0.2">
      <c r="E851" s="154" t="s">
        <v>667</v>
      </c>
      <c r="F851" s="6" t="s">
        <v>2961</v>
      </c>
    </row>
    <row r="852" spans="1:128" s="179" customFormat="1" collapsed="1" x14ac:dyDescent="0.2">
      <c r="A852" s="179" t="str">
        <f ca="1">Language!A$1141</f>
        <v>Итого: Задолженность на конец периода</v>
      </c>
      <c r="B852" s="153"/>
      <c r="C852" s="178" t="str">
        <f t="shared" ref="C852:C865" ca="1" si="1405">CurName1</f>
        <v>тыс. руб.</v>
      </c>
      <c r="D852" s="154"/>
      <c r="E852" s="154"/>
      <c r="F852" s="154" t="s">
        <v>694</v>
      </c>
      <c r="G852" s="194">
        <f t="shared" ref="G852:N852" si="1406">G857+G858</f>
        <v>242742.36486350099</v>
      </c>
      <c r="H852" s="194">
        <f t="shared" si="1406"/>
        <v>249743.68043607165</v>
      </c>
      <c r="I852" s="194">
        <f t="shared" si="1406"/>
        <v>288093.63282082655</v>
      </c>
      <c r="J852" s="194">
        <f t="shared" si="1406"/>
        <v>272745.49309959816</v>
      </c>
      <c r="K852" s="194">
        <f t="shared" si="1406"/>
        <v>253071.81790878193</v>
      </c>
      <c r="L852" s="194">
        <f t="shared" si="1406"/>
        <v>234702.36614832061</v>
      </c>
      <c r="M852" s="194">
        <f t="shared" si="1406"/>
        <v>215835.58926090435</v>
      </c>
      <c r="N852" s="194">
        <f t="shared" si="1406"/>
        <v>196523.61850782568</v>
      </c>
      <c r="O852" s="194">
        <f t="shared" ref="O852:AT852" si="1407">O857+O858</f>
        <v>159871.78504437447</v>
      </c>
      <c r="P852" s="194">
        <f t="shared" si="1407"/>
        <v>126274.04393162584</v>
      </c>
      <c r="Q852" s="194">
        <f t="shared" si="1407"/>
        <v>95647.1803601867</v>
      </c>
      <c r="R852" s="194">
        <f t="shared" si="1407"/>
        <v>70552.551175117085</v>
      </c>
      <c r="S852" s="194">
        <f t="shared" si="1407"/>
        <v>45109.741777248797</v>
      </c>
      <c r="T852" s="194">
        <f t="shared" si="1407"/>
        <v>19315.115788124094</v>
      </c>
      <c r="U852" s="194">
        <f t="shared" si="1407"/>
        <v>0</v>
      </c>
      <c r="V852" s="194">
        <f t="shared" si="1407"/>
        <v>0</v>
      </c>
      <c r="W852" s="194">
        <f t="shared" si="1407"/>
        <v>0</v>
      </c>
      <c r="X852" s="194">
        <f t="shared" si="1407"/>
        <v>0</v>
      </c>
      <c r="Y852" s="194">
        <f t="shared" si="1407"/>
        <v>0</v>
      </c>
      <c r="Z852" s="194">
        <f t="shared" si="1407"/>
        <v>0</v>
      </c>
      <c r="AA852" s="194">
        <f t="shared" si="1407"/>
        <v>0</v>
      </c>
      <c r="AB852" s="194">
        <f t="shared" si="1407"/>
        <v>0</v>
      </c>
      <c r="AC852" s="194">
        <f t="shared" si="1407"/>
        <v>0</v>
      </c>
      <c r="AD852" s="194">
        <f t="shared" si="1407"/>
        <v>0</v>
      </c>
      <c r="AE852" s="194">
        <f t="shared" si="1407"/>
        <v>0</v>
      </c>
      <c r="AF852" s="194">
        <f t="shared" si="1407"/>
        <v>0</v>
      </c>
      <c r="AG852" s="194">
        <f t="shared" si="1407"/>
        <v>0</v>
      </c>
      <c r="AH852" s="194">
        <f t="shared" si="1407"/>
        <v>0</v>
      </c>
      <c r="AI852" s="194">
        <f t="shared" si="1407"/>
        <v>0</v>
      </c>
      <c r="AJ852" s="194">
        <f t="shared" si="1407"/>
        <v>0</v>
      </c>
      <c r="AK852" s="194">
        <f t="shared" si="1407"/>
        <v>0</v>
      </c>
      <c r="AL852" s="194">
        <f t="shared" si="1407"/>
        <v>0</v>
      </c>
      <c r="AM852" s="194">
        <f t="shared" si="1407"/>
        <v>0</v>
      </c>
      <c r="AN852" s="194">
        <f t="shared" si="1407"/>
        <v>0</v>
      </c>
      <c r="AO852" s="194">
        <f t="shared" si="1407"/>
        <v>0</v>
      </c>
      <c r="AP852" s="194">
        <f t="shared" si="1407"/>
        <v>0</v>
      </c>
      <c r="AQ852" s="194">
        <f t="shared" si="1407"/>
        <v>0</v>
      </c>
      <c r="AR852" s="194">
        <f t="shared" si="1407"/>
        <v>0</v>
      </c>
      <c r="AS852" s="194">
        <f t="shared" si="1407"/>
        <v>0</v>
      </c>
      <c r="AT852" s="194">
        <f t="shared" si="1407"/>
        <v>0</v>
      </c>
      <c r="AU852" s="194">
        <f t="shared" ref="AU852:BZ852" si="1408">AU857+AU858</f>
        <v>0</v>
      </c>
      <c r="AV852" s="194">
        <f t="shared" si="1408"/>
        <v>0</v>
      </c>
      <c r="AW852" s="194">
        <f t="shared" si="1408"/>
        <v>0</v>
      </c>
      <c r="AX852" s="194">
        <f t="shared" si="1408"/>
        <v>0</v>
      </c>
      <c r="AY852" s="194">
        <f t="shared" si="1408"/>
        <v>0</v>
      </c>
      <c r="AZ852" s="194">
        <f t="shared" si="1408"/>
        <v>0</v>
      </c>
      <c r="BA852" s="194">
        <f t="shared" si="1408"/>
        <v>0</v>
      </c>
      <c r="BB852" s="194">
        <f t="shared" si="1408"/>
        <v>0</v>
      </c>
      <c r="BC852" s="194">
        <f t="shared" si="1408"/>
        <v>0</v>
      </c>
      <c r="BD852" s="194">
        <f t="shared" si="1408"/>
        <v>0</v>
      </c>
      <c r="BE852" s="194">
        <f t="shared" si="1408"/>
        <v>0</v>
      </c>
      <c r="BF852" s="194">
        <f t="shared" si="1408"/>
        <v>0</v>
      </c>
      <c r="BG852" s="194">
        <f t="shared" si="1408"/>
        <v>0</v>
      </c>
      <c r="BH852" s="194">
        <f t="shared" si="1408"/>
        <v>0</v>
      </c>
      <c r="BI852" s="194">
        <f t="shared" si="1408"/>
        <v>0</v>
      </c>
      <c r="BJ852" s="194">
        <f t="shared" si="1408"/>
        <v>0</v>
      </c>
      <c r="BK852" s="194">
        <f t="shared" si="1408"/>
        <v>0</v>
      </c>
      <c r="BL852" s="194">
        <f t="shared" si="1408"/>
        <v>0</v>
      </c>
      <c r="BM852" s="194">
        <f t="shared" si="1408"/>
        <v>0</v>
      </c>
      <c r="BN852" s="194">
        <f t="shared" si="1408"/>
        <v>0</v>
      </c>
      <c r="BO852" s="194">
        <f t="shared" si="1408"/>
        <v>0</v>
      </c>
      <c r="BP852" s="194">
        <f t="shared" si="1408"/>
        <v>0</v>
      </c>
      <c r="BQ852" s="194">
        <f t="shared" si="1408"/>
        <v>0</v>
      </c>
      <c r="BR852" s="194">
        <f t="shared" si="1408"/>
        <v>0</v>
      </c>
      <c r="BS852" s="194">
        <f t="shared" si="1408"/>
        <v>0</v>
      </c>
      <c r="BT852" s="194">
        <f t="shared" si="1408"/>
        <v>0</v>
      </c>
      <c r="BU852" s="194">
        <f t="shared" si="1408"/>
        <v>0</v>
      </c>
      <c r="BV852" s="194">
        <f t="shared" si="1408"/>
        <v>0</v>
      </c>
      <c r="BW852" s="194">
        <f t="shared" si="1408"/>
        <v>0</v>
      </c>
      <c r="BX852" s="194">
        <f t="shared" si="1408"/>
        <v>0</v>
      </c>
      <c r="BY852" s="194">
        <f t="shared" si="1408"/>
        <v>0</v>
      </c>
      <c r="BZ852" s="194">
        <f t="shared" si="1408"/>
        <v>0</v>
      </c>
      <c r="CA852" s="194">
        <f t="shared" ref="CA852:DF852" si="1409">CA857+CA858</f>
        <v>0</v>
      </c>
      <c r="CB852" s="194">
        <f t="shared" si="1409"/>
        <v>0</v>
      </c>
      <c r="CC852" s="194">
        <f t="shared" si="1409"/>
        <v>0</v>
      </c>
      <c r="CD852" s="194">
        <f t="shared" si="1409"/>
        <v>0</v>
      </c>
      <c r="CE852" s="194">
        <f t="shared" si="1409"/>
        <v>0</v>
      </c>
      <c r="CF852" s="194">
        <f t="shared" si="1409"/>
        <v>0</v>
      </c>
      <c r="CG852" s="194">
        <f t="shared" si="1409"/>
        <v>0</v>
      </c>
      <c r="CH852" s="194">
        <f t="shared" si="1409"/>
        <v>0</v>
      </c>
      <c r="CI852" s="194">
        <f t="shared" si="1409"/>
        <v>0</v>
      </c>
      <c r="CJ852" s="194">
        <f t="shared" si="1409"/>
        <v>0</v>
      </c>
      <c r="CK852" s="194">
        <f t="shared" si="1409"/>
        <v>0</v>
      </c>
      <c r="CL852" s="194">
        <f t="shared" si="1409"/>
        <v>0</v>
      </c>
      <c r="CM852" s="194">
        <f t="shared" si="1409"/>
        <v>0</v>
      </c>
      <c r="CN852" s="194">
        <f t="shared" si="1409"/>
        <v>0</v>
      </c>
      <c r="CO852" s="194">
        <f t="shared" si="1409"/>
        <v>0</v>
      </c>
      <c r="CP852" s="194">
        <f t="shared" si="1409"/>
        <v>0</v>
      </c>
      <c r="CQ852" s="194">
        <f t="shared" si="1409"/>
        <v>0</v>
      </c>
      <c r="CR852" s="194">
        <f t="shared" si="1409"/>
        <v>0</v>
      </c>
      <c r="CS852" s="194">
        <f t="shared" si="1409"/>
        <v>0</v>
      </c>
      <c r="CT852" s="194">
        <f t="shared" si="1409"/>
        <v>0</v>
      </c>
      <c r="CU852" s="194">
        <f t="shared" si="1409"/>
        <v>0</v>
      </c>
      <c r="CV852" s="194">
        <f t="shared" si="1409"/>
        <v>0</v>
      </c>
      <c r="CW852" s="194">
        <f t="shared" si="1409"/>
        <v>0</v>
      </c>
      <c r="CX852" s="194">
        <f t="shared" si="1409"/>
        <v>0</v>
      </c>
      <c r="CY852" s="194">
        <f t="shared" si="1409"/>
        <v>0</v>
      </c>
      <c r="CZ852" s="194">
        <f t="shared" si="1409"/>
        <v>0</v>
      </c>
      <c r="DA852" s="194">
        <f t="shared" si="1409"/>
        <v>0</v>
      </c>
      <c r="DB852" s="194">
        <f t="shared" si="1409"/>
        <v>0</v>
      </c>
      <c r="DC852" s="194">
        <f t="shared" si="1409"/>
        <v>0</v>
      </c>
      <c r="DD852" s="194">
        <f t="shared" si="1409"/>
        <v>0</v>
      </c>
      <c r="DE852" s="194">
        <f t="shared" si="1409"/>
        <v>0</v>
      </c>
      <c r="DF852" s="194">
        <f t="shared" si="1409"/>
        <v>0</v>
      </c>
      <c r="DG852" s="194">
        <f t="shared" ref="DG852:DV852" si="1410">DG857+DG858</f>
        <v>0</v>
      </c>
      <c r="DH852" s="194">
        <f t="shared" si="1410"/>
        <v>0</v>
      </c>
      <c r="DI852" s="194">
        <f t="shared" si="1410"/>
        <v>0</v>
      </c>
      <c r="DJ852" s="194">
        <f t="shared" si="1410"/>
        <v>0</v>
      </c>
      <c r="DK852" s="194">
        <f t="shared" si="1410"/>
        <v>0</v>
      </c>
      <c r="DL852" s="194">
        <f t="shared" si="1410"/>
        <v>0</v>
      </c>
      <c r="DM852" s="194">
        <f t="shared" si="1410"/>
        <v>0</v>
      </c>
      <c r="DN852" s="194">
        <f t="shared" si="1410"/>
        <v>0</v>
      </c>
      <c r="DO852" s="194">
        <f t="shared" si="1410"/>
        <v>0</v>
      </c>
      <c r="DP852" s="194">
        <f t="shared" si="1410"/>
        <v>0</v>
      </c>
      <c r="DQ852" s="194">
        <f t="shared" si="1410"/>
        <v>0</v>
      </c>
      <c r="DR852" s="194">
        <f t="shared" si="1410"/>
        <v>0</v>
      </c>
      <c r="DS852" s="194">
        <f t="shared" si="1410"/>
        <v>0</v>
      </c>
      <c r="DT852" s="194">
        <f t="shared" si="1410"/>
        <v>0</v>
      </c>
      <c r="DU852" s="194">
        <f t="shared" si="1410"/>
        <v>0</v>
      </c>
      <c r="DV852" s="194">
        <f t="shared" si="1410"/>
        <v>0</v>
      </c>
      <c r="DW852" s="153"/>
      <c r="DX852" s="162"/>
    </row>
    <row r="853" spans="1:128" s="179" customFormat="1" hidden="1" outlineLevel="1" x14ac:dyDescent="0.2">
      <c r="A853" s="153" t="str">
        <f ca="1">Language!A$1142</f>
        <v>Поступления кредитов</v>
      </c>
      <c r="B853" s="153"/>
      <c r="C853" s="178" t="str">
        <f t="shared" ca="1" si="1405"/>
        <v>тыс. руб.</v>
      </c>
      <c r="D853" s="154"/>
      <c r="E853" s="154"/>
      <c r="F853" s="6" t="s">
        <v>3175</v>
      </c>
      <c r="G853" s="161">
        <f t="shared" ref="G853:AL853" si="1411">SUM(G$834)</f>
        <v>242742.36486350099</v>
      </c>
      <c r="H853" s="161">
        <f t="shared" si="1411"/>
        <v>7001.3155725706474</v>
      </c>
      <c r="I853" s="161">
        <f t="shared" si="1411"/>
        <v>38349.952384754884</v>
      </c>
      <c r="J853" s="161">
        <f t="shared" si="1411"/>
        <v>0</v>
      </c>
      <c r="K853" s="161">
        <f t="shared" si="1411"/>
        <v>0</v>
      </c>
      <c r="L853" s="161">
        <f t="shared" si="1411"/>
        <v>0</v>
      </c>
      <c r="M853" s="161">
        <f t="shared" si="1411"/>
        <v>0</v>
      </c>
      <c r="N853" s="161">
        <f t="shared" si="1411"/>
        <v>0</v>
      </c>
      <c r="O853" s="161">
        <f t="shared" si="1411"/>
        <v>0</v>
      </c>
      <c r="P853" s="161">
        <f t="shared" si="1411"/>
        <v>0</v>
      </c>
      <c r="Q853" s="161">
        <f t="shared" si="1411"/>
        <v>0</v>
      </c>
      <c r="R853" s="161">
        <f t="shared" si="1411"/>
        <v>0</v>
      </c>
      <c r="S853" s="161">
        <f t="shared" si="1411"/>
        <v>0</v>
      </c>
      <c r="T853" s="161">
        <f t="shared" si="1411"/>
        <v>0</v>
      </c>
      <c r="U853" s="161">
        <f t="shared" si="1411"/>
        <v>0</v>
      </c>
      <c r="V853" s="161">
        <f t="shared" si="1411"/>
        <v>0</v>
      </c>
      <c r="W853" s="161">
        <f t="shared" si="1411"/>
        <v>0</v>
      </c>
      <c r="X853" s="161">
        <f t="shared" si="1411"/>
        <v>0</v>
      </c>
      <c r="Y853" s="161">
        <f t="shared" si="1411"/>
        <v>0</v>
      </c>
      <c r="Z853" s="161">
        <f t="shared" si="1411"/>
        <v>0</v>
      </c>
      <c r="AA853" s="161">
        <f t="shared" si="1411"/>
        <v>0</v>
      </c>
      <c r="AB853" s="161">
        <f t="shared" si="1411"/>
        <v>0</v>
      </c>
      <c r="AC853" s="161">
        <f t="shared" si="1411"/>
        <v>0</v>
      </c>
      <c r="AD853" s="161">
        <f t="shared" si="1411"/>
        <v>0</v>
      </c>
      <c r="AE853" s="161">
        <f t="shared" si="1411"/>
        <v>0</v>
      </c>
      <c r="AF853" s="161">
        <f t="shared" si="1411"/>
        <v>0</v>
      </c>
      <c r="AG853" s="161">
        <f t="shared" si="1411"/>
        <v>0</v>
      </c>
      <c r="AH853" s="161">
        <f t="shared" si="1411"/>
        <v>0</v>
      </c>
      <c r="AI853" s="161">
        <f t="shared" si="1411"/>
        <v>0</v>
      </c>
      <c r="AJ853" s="161">
        <f t="shared" si="1411"/>
        <v>0</v>
      </c>
      <c r="AK853" s="161">
        <f t="shared" si="1411"/>
        <v>0</v>
      </c>
      <c r="AL853" s="161">
        <f t="shared" si="1411"/>
        <v>0</v>
      </c>
      <c r="AM853" s="161">
        <f t="shared" ref="AM853:BR853" si="1412">SUM(AM$834)</f>
        <v>0</v>
      </c>
      <c r="AN853" s="161">
        <f t="shared" si="1412"/>
        <v>0</v>
      </c>
      <c r="AO853" s="161">
        <f t="shared" si="1412"/>
        <v>0</v>
      </c>
      <c r="AP853" s="161">
        <f t="shared" si="1412"/>
        <v>0</v>
      </c>
      <c r="AQ853" s="161">
        <f t="shared" si="1412"/>
        <v>0</v>
      </c>
      <c r="AR853" s="161">
        <f t="shared" si="1412"/>
        <v>0</v>
      </c>
      <c r="AS853" s="161">
        <f t="shared" si="1412"/>
        <v>0</v>
      </c>
      <c r="AT853" s="161">
        <f t="shared" si="1412"/>
        <v>0</v>
      </c>
      <c r="AU853" s="161">
        <f t="shared" si="1412"/>
        <v>0</v>
      </c>
      <c r="AV853" s="161">
        <f t="shared" si="1412"/>
        <v>0</v>
      </c>
      <c r="AW853" s="161">
        <f t="shared" si="1412"/>
        <v>0</v>
      </c>
      <c r="AX853" s="161">
        <f t="shared" si="1412"/>
        <v>0</v>
      </c>
      <c r="AY853" s="161">
        <f t="shared" si="1412"/>
        <v>0</v>
      </c>
      <c r="AZ853" s="161">
        <f t="shared" si="1412"/>
        <v>0</v>
      </c>
      <c r="BA853" s="161">
        <f t="shared" si="1412"/>
        <v>0</v>
      </c>
      <c r="BB853" s="161">
        <f t="shared" si="1412"/>
        <v>0</v>
      </c>
      <c r="BC853" s="161">
        <f t="shared" si="1412"/>
        <v>0</v>
      </c>
      <c r="BD853" s="161">
        <f t="shared" si="1412"/>
        <v>0</v>
      </c>
      <c r="BE853" s="161">
        <f t="shared" si="1412"/>
        <v>0</v>
      </c>
      <c r="BF853" s="161">
        <f t="shared" si="1412"/>
        <v>0</v>
      </c>
      <c r="BG853" s="161">
        <f t="shared" si="1412"/>
        <v>0</v>
      </c>
      <c r="BH853" s="161">
        <f t="shared" si="1412"/>
        <v>0</v>
      </c>
      <c r="BI853" s="161">
        <f t="shared" si="1412"/>
        <v>0</v>
      </c>
      <c r="BJ853" s="161">
        <f t="shared" si="1412"/>
        <v>0</v>
      </c>
      <c r="BK853" s="161">
        <f t="shared" si="1412"/>
        <v>0</v>
      </c>
      <c r="BL853" s="161">
        <f t="shared" si="1412"/>
        <v>0</v>
      </c>
      <c r="BM853" s="161">
        <f t="shared" si="1412"/>
        <v>0</v>
      </c>
      <c r="BN853" s="161">
        <f t="shared" si="1412"/>
        <v>0</v>
      </c>
      <c r="BO853" s="161">
        <f t="shared" si="1412"/>
        <v>0</v>
      </c>
      <c r="BP853" s="161">
        <f t="shared" si="1412"/>
        <v>0</v>
      </c>
      <c r="BQ853" s="161">
        <f t="shared" si="1412"/>
        <v>0</v>
      </c>
      <c r="BR853" s="161">
        <f t="shared" si="1412"/>
        <v>0</v>
      </c>
      <c r="BS853" s="161">
        <f t="shared" ref="BS853:CX853" si="1413">SUM(BS$834)</f>
        <v>0</v>
      </c>
      <c r="BT853" s="161">
        <f t="shared" si="1413"/>
        <v>0</v>
      </c>
      <c r="BU853" s="161">
        <f t="shared" si="1413"/>
        <v>0</v>
      </c>
      <c r="BV853" s="161">
        <f t="shared" si="1413"/>
        <v>0</v>
      </c>
      <c r="BW853" s="161">
        <f t="shared" si="1413"/>
        <v>0</v>
      </c>
      <c r="BX853" s="161">
        <f t="shared" si="1413"/>
        <v>0</v>
      </c>
      <c r="BY853" s="161">
        <f t="shared" si="1413"/>
        <v>0</v>
      </c>
      <c r="BZ853" s="161">
        <f t="shared" si="1413"/>
        <v>0</v>
      </c>
      <c r="CA853" s="161">
        <f t="shared" si="1413"/>
        <v>0</v>
      </c>
      <c r="CB853" s="161">
        <f t="shared" si="1413"/>
        <v>0</v>
      </c>
      <c r="CC853" s="161">
        <f t="shared" si="1413"/>
        <v>0</v>
      </c>
      <c r="CD853" s="161">
        <f t="shared" si="1413"/>
        <v>0</v>
      </c>
      <c r="CE853" s="161">
        <f t="shared" si="1413"/>
        <v>0</v>
      </c>
      <c r="CF853" s="161">
        <f t="shared" si="1413"/>
        <v>0</v>
      </c>
      <c r="CG853" s="161">
        <f t="shared" si="1413"/>
        <v>0</v>
      </c>
      <c r="CH853" s="161">
        <f t="shared" si="1413"/>
        <v>0</v>
      </c>
      <c r="CI853" s="161">
        <f t="shared" si="1413"/>
        <v>0</v>
      </c>
      <c r="CJ853" s="161">
        <f t="shared" si="1413"/>
        <v>0</v>
      </c>
      <c r="CK853" s="161">
        <f t="shared" si="1413"/>
        <v>0</v>
      </c>
      <c r="CL853" s="161">
        <f t="shared" si="1413"/>
        <v>0</v>
      </c>
      <c r="CM853" s="161">
        <f t="shared" si="1413"/>
        <v>0</v>
      </c>
      <c r="CN853" s="161">
        <f t="shared" si="1413"/>
        <v>0</v>
      </c>
      <c r="CO853" s="161">
        <f t="shared" si="1413"/>
        <v>0</v>
      </c>
      <c r="CP853" s="161">
        <f t="shared" si="1413"/>
        <v>0</v>
      </c>
      <c r="CQ853" s="161">
        <f t="shared" si="1413"/>
        <v>0</v>
      </c>
      <c r="CR853" s="161">
        <f t="shared" si="1413"/>
        <v>0</v>
      </c>
      <c r="CS853" s="161">
        <f t="shared" si="1413"/>
        <v>0</v>
      </c>
      <c r="CT853" s="161">
        <f t="shared" si="1413"/>
        <v>0</v>
      </c>
      <c r="CU853" s="161">
        <f t="shared" si="1413"/>
        <v>0</v>
      </c>
      <c r="CV853" s="161">
        <f t="shared" si="1413"/>
        <v>0</v>
      </c>
      <c r="CW853" s="161">
        <f t="shared" si="1413"/>
        <v>0</v>
      </c>
      <c r="CX853" s="161">
        <f t="shared" si="1413"/>
        <v>0</v>
      </c>
      <c r="CY853" s="161">
        <f t="shared" ref="CY853:DV853" si="1414">SUM(CY$834)</f>
        <v>0</v>
      </c>
      <c r="CZ853" s="161">
        <f t="shared" si="1414"/>
        <v>0</v>
      </c>
      <c r="DA853" s="161">
        <f t="shared" si="1414"/>
        <v>0</v>
      </c>
      <c r="DB853" s="161">
        <f t="shared" si="1414"/>
        <v>0</v>
      </c>
      <c r="DC853" s="161">
        <f t="shared" si="1414"/>
        <v>0</v>
      </c>
      <c r="DD853" s="161">
        <f t="shared" si="1414"/>
        <v>0</v>
      </c>
      <c r="DE853" s="161">
        <f t="shared" si="1414"/>
        <v>0</v>
      </c>
      <c r="DF853" s="161">
        <f t="shared" si="1414"/>
        <v>0</v>
      </c>
      <c r="DG853" s="161">
        <f t="shared" si="1414"/>
        <v>0</v>
      </c>
      <c r="DH853" s="161">
        <f t="shared" si="1414"/>
        <v>0</v>
      </c>
      <c r="DI853" s="161">
        <f t="shared" si="1414"/>
        <v>0</v>
      </c>
      <c r="DJ853" s="161">
        <f t="shared" si="1414"/>
        <v>0</v>
      </c>
      <c r="DK853" s="161">
        <f t="shared" si="1414"/>
        <v>0</v>
      </c>
      <c r="DL853" s="161">
        <f t="shared" si="1414"/>
        <v>0</v>
      </c>
      <c r="DM853" s="161">
        <f t="shared" si="1414"/>
        <v>0</v>
      </c>
      <c r="DN853" s="161">
        <f t="shared" si="1414"/>
        <v>0</v>
      </c>
      <c r="DO853" s="161">
        <f t="shared" si="1414"/>
        <v>0</v>
      </c>
      <c r="DP853" s="161">
        <f t="shared" si="1414"/>
        <v>0</v>
      </c>
      <c r="DQ853" s="161">
        <f t="shared" si="1414"/>
        <v>0</v>
      </c>
      <c r="DR853" s="161">
        <f t="shared" si="1414"/>
        <v>0</v>
      </c>
      <c r="DS853" s="161">
        <f t="shared" si="1414"/>
        <v>0</v>
      </c>
      <c r="DT853" s="161">
        <f t="shared" si="1414"/>
        <v>0</v>
      </c>
      <c r="DU853" s="161">
        <f t="shared" si="1414"/>
        <v>0</v>
      </c>
      <c r="DV853" s="161">
        <f t="shared" si="1414"/>
        <v>0</v>
      </c>
      <c r="DW853" s="153"/>
      <c r="DX853" s="167">
        <f>SUM(G853:DW853)</f>
        <v>288093.63282082655</v>
      </c>
    </row>
    <row r="854" spans="1:128" s="179" customFormat="1" hidden="1" outlineLevel="1" x14ac:dyDescent="0.2">
      <c r="A854" s="153" t="str">
        <f ca="1">Language!A$1143</f>
        <v>Выплата основного долга</v>
      </c>
      <c r="B854" s="153"/>
      <c r="C854" s="178" t="str">
        <f t="shared" ca="1" si="1405"/>
        <v>тыс. руб.</v>
      </c>
      <c r="D854" s="154"/>
      <c r="E854" s="154"/>
      <c r="F854" s="6" t="s">
        <v>3176</v>
      </c>
      <c r="G854" s="161">
        <f t="shared" ref="G854:AL854" si="1415">SUM(G$835)</f>
        <v>0</v>
      </c>
      <c r="H854" s="161">
        <f t="shared" si="1415"/>
        <v>0</v>
      </c>
      <c r="I854" s="161">
        <f t="shared" si="1415"/>
        <v>0</v>
      </c>
      <c r="J854" s="161">
        <f t="shared" si="1415"/>
        <v>15348.139721228394</v>
      </c>
      <c r="K854" s="161">
        <f t="shared" si="1415"/>
        <v>19673.675190816233</v>
      </c>
      <c r="L854" s="161">
        <f t="shared" si="1415"/>
        <v>18369.451760461299</v>
      </c>
      <c r="M854" s="161">
        <f t="shared" si="1415"/>
        <v>18866.776887416283</v>
      </c>
      <c r="N854" s="161">
        <f t="shared" si="1415"/>
        <v>19311.970753078655</v>
      </c>
      <c r="O854" s="161">
        <f t="shared" si="1415"/>
        <v>36651.833463451207</v>
      </c>
      <c r="P854" s="161">
        <f t="shared" si="1415"/>
        <v>33597.741112748641</v>
      </c>
      <c r="Q854" s="161">
        <f t="shared" si="1415"/>
        <v>30626.863571439131</v>
      </c>
      <c r="R854" s="161">
        <f t="shared" si="1415"/>
        <v>25094.629185069622</v>
      </c>
      <c r="S854" s="161">
        <f t="shared" si="1415"/>
        <v>25442.809397868292</v>
      </c>
      <c r="T854" s="161">
        <f t="shared" si="1415"/>
        <v>25794.625989124685</v>
      </c>
      <c r="U854" s="161">
        <f t="shared" si="1415"/>
        <v>19315.115788124094</v>
      </c>
      <c r="V854" s="161">
        <f t="shared" si="1415"/>
        <v>0</v>
      </c>
      <c r="W854" s="161">
        <f t="shared" si="1415"/>
        <v>0</v>
      </c>
      <c r="X854" s="161">
        <f t="shared" si="1415"/>
        <v>0</v>
      </c>
      <c r="Y854" s="161">
        <f t="shared" si="1415"/>
        <v>0</v>
      </c>
      <c r="Z854" s="161">
        <f t="shared" si="1415"/>
        <v>0</v>
      </c>
      <c r="AA854" s="161">
        <f t="shared" si="1415"/>
        <v>0</v>
      </c>
      <c r="AB854" s="161">
        <f t="shared" si="1415"/>
        <v>0</v>
      </c>
      <c r="AC854" s="161">
        <f t="shared" si="1415"/>
        <v>0</v>
      </c>
      <c r="AD854" s="161">
        <f t="shared" si="1415"/>
        <v>0</v>
      </c>
      <c r="AE854" s="161">
        <f t="shared" si="1415"/>
        <v>0</v>
      </c>
      <c r="AF854" s="161">
        <f t="shared" si="1415"/>
        <v>0</v>
      </c>
      <c r="AG854" s="161">
        <f t="shared" si="1415"/>
        <v>0</v>
      </c>
      <c r="AH854" s="161">
        <f t="shared" si="1415"/>
        <v>0</v>
      </c>
      <c r="AI854" s="161">
        <f t="shared" si="1415"/>
        <v>0</v>
      </c>
      <c r="AJ854" s="161">
        <f t="shared" si="1415"/>
        <v>0</v>
      </c>
      <c r="AK854" s="161">
        <f t="shared" si="1415"/>
        <v>0</v>
      </c>
      <c r="AL854" s="161">
        <f t="shared" si="1415"/>
        <v>0</v>
      </c>
      <c r="AM854" s="161">
        <f t="shared" ref="AM854:BR854" si="1416">SUM(AM$835)</f>
        <v>0</v>
      </c>
      <c r="AN854" s="161">
        <f t="shared" si="1416"/>
        <v>0</v>
      </c>
      <c r="AO854" s="161">
        <f t="shared" si="1416"/>
        <v>0</v>
      </c>
      <c r="AP854" s="161">
        <f t="shared" si="1416"/>
        <v>0</v>
      </c>
      <c r="AQ854" s="161">
        <f t="shared" si="1416"/>
        <v>0</v>
      </c>
      <c r="AR854" s="161">
        <f t="shared" si="1416"/>
        <v>0</v>
      </c>
      <c r="AS854" s="161">
        <f t="shared" si="1416"/>
        <v>0</v>
      </c>
      <c r="AT854" s="161">
        <f t="shared" si="1416"/>
        <v>0</v>
      </c>
      <c r="AU854" s="161">
        <f t="shared" si="1416"/>
        <v>0</v>
      </c>
      <c r="AV854" s="161">
        <f t="shared" si="1416"/>
        <v>0</v>
      </c>
      <c r="AW854" s="161">
        <f t="shared" si="1416"/>
        <v>0</v>
      </c>
      <c r="AX854" s="161">
        <f t="shared" si="1416"/>
        <v>0</v>
      </c>
      <c r="AY854" s="161">
        <f t="shared" si="1416"/>
        <v>0</v>
      </c>
      <c r="AZ854" s="161">
        <f t="shared" si="1416"/>
        <v>0</v>
      </c>
      <c r="BA854" s="161">
        <f t="shared" si="1416"/>
        <v>0</v>
      </c>
      <c r="BB854" s="161">
        <f t="shared" si="1416"/>
        <v>0</v>
      </c>
      <c r="BC854" s="161">
        <f t="shared" si="1416"/>
        <v>0</v>
      </c>
      <c r="BD854" s="161">
        <f t="shared" si="1416"/>
        <v>0</v>
      </c>
      <c r="BE854" s="161">
        <f t="shared" si="1416"/>
        <v>0</v>
      </c>
      <c r="BF854" s="161">
        <f t="shared" si="1416"/>
        <v>0</v>
      </c>
      <c r="BG854" s="161">
        <f t="shared" si="1416"/>
        <v>0</v>
      </c>
      <c r="BH854" s="161">
        <f t="shared" si="1416"/>
        <v>0</v>
      </c>
      <c r="BI854" s="161">
        <f t="shared" si="1416"/>
        <v>0</v>
      </c>
      <c r="BJ854" s="161">
        <f t="shared" si="1416"/>
        <v>0</v>
      </c>
      <c r="BK854" s="161">
        <f t="shared" si="1416"/>
        <v>0</v>
      </c>
      <c r="BL854" s="161">
        <f t="shared" si="1416"/>
        <v>0</v>
      </c>
      <c r="BM854" s="161">
        <f t="shared" si="1416"/>
        <v>0</v>
      </c>
      <c r="BN854" s="161">
        <f t="shared" si="1416"/>
        <v>0</v>
      </c>
      <c r="BO854" s="161">
        <f t="shared" si="1416"/>
        <v>0</v>
      </c>
      <c r="BP854" s="161">
        <f t="shared" si="1416"/>
        <v>0</v>
      </c>
      <c r="BQ854" s="161">
        <f t="shared" si="1416"/>
        <v>0</v>
      </c>
      <c r="BR854" s="161">
        <f t="shared" si="1416"/>
        <v>0</v>
      </c>
      <c r="BS854" s="161">
        <f t="shared" ref="BS854:CX854" si="1417">SUM(BS$835)</f>
        <v>0</v>
      </c>
      <c r="BT854" s="161">
        <f t="shared" si="1417"/>
        <v>0</v>
      </c>
      <c r="BU854" s="161">
        <f t="shared" si="1417"/>
        <v>0</v>
      </c>
      <c r="BV854" s="161">
        <f t="shared" si="1417"/>
        <v>0</v>
      </c>
      <c r="BW854" s="161">
        <f t="shared" si="1417"/>
        <v>0</v>
      </c>
      <c r="BX854" s="161">
        <f t="shared" si="1417"/>
        <v>0</v>
      </c>
      <c r="BY854" s="161">
        <f t="shared" si="1417"/>
        <v>0</v>
      </c>
      <c r="BZ854" s="161">
        <f t="shared" si="1417"/>
        <v>0</v>
      </c>
      <c r="CA854" s="161">
        <f t="shared" si="1417"/>
        <v>0</v>
      </c>
      <c r="CB854" s="161">
        <f t="shared" si="1417"/>
        <v>0</v>
      </c>
      <c r="CC854" s="161">
        <f t="shared" si="1417"/>
        <v>0</v>
      </c>
      <c r="CD854" s="161">
        <f t="shared" si="1417"/>
        <v>0</v>
      </c>
      <c r="CE854" s="161">
        <f t="shared" si="1417"/>
        <v>0</v>
      </c>
      <c r="CF854" s="161">
        <f t="shared" si="1417"/>
        <v>0</v>
      </c>
      <c r="CG854" s="161">
        <f t="shared" si="1417"/>
        <v>0</v>
      </c>
      <c r="CH854" s="161">
        <f t="shared" si="1417"/>
        <v>0</v>
      </c>
      <c r="CI854" s="161">
        <f t="shared" si="1417"/>
        <v>0</v>
      </c>
      <c r="CJ854" s="161">
        <f t="shared" si="1417"/>
        <v>0</v>
      </c>
      <c r="CK854" s="161">
        <f t="shared" si="1417"/>
        <v>0</v>
      </c>
      <c r="CL854" s="161">
        <f t="shared" si="1417"/>
        <v>0</v>
      </c>
      <c r="CM854" s="161">
        <f t="shared" si="1417"/>
        <v>0</v>
      </c>
      <c r="CN854" s="161">
        <f t="shared" si="1417"/>
        <v>0</v>
      </c>
      <c r="CO854" s="161">
        <f t="shared" si="1417"/>
        <v>0</v>
      </c>
      <c r="CP854" s="161">
        <f t="shared" si="1417"/>
        <v>0</v>
      </c>
      <c r="CQ854" s="161">
        <f t="shared" si="1417"/>
        <v>0</v>
      </c>
      <c r="CR854" s="161">
        <f t="shared" si="1417"/>
        <v>0</v>
      </c>
      <c r="CS854" s="161">
        <f t="shared" si="1417"/>
        <v>0</v>
      </c>
      <c r="CT854" s="161">
        <f t="shared" si="1417"/>
        <v>0</v>
      </c>
      <c r="CU854" s="161">
        <f t="shared" si="1417"/>
        <v>0</v>
      </c>
      <c r="CV854" s="161">
        <f t="shared" si="1417"/>
        <v>0</v>
      </c>
      <c r="CW854" s="161">
        <f t="shared" si="1417"/>
        <v>0</v>
      </c>
      <c r="CX854" s="161">
        <f t="shared" si="1417"/>
        <v>0</v>
      </c>
      <c r="CY854" s="161">
        <f t="shared" ref="CY854:DV854" si="1418">SUM(CY$835)</f>
        <v>0</v>
      </c>
      <c r="CZ854" s="161">
        <f t="shared" si="1418"/>
        <v>0</v>
      </c>
      <c r="DA854" s="161">
        <f t="shared" si="1418"/>
        <v>0</v>
      </c>
      <c r="DB854" s="161">
        <f t="shared" si="1418"/>
        <v>0</v>
      </c>
      <c r="DC854" s="161">
        <f t="shared" si="1418"/>
        <v>0</v>
      </c>
      <c r="DD854" s="161">
        <f t="shared" si="1418"/>
        <v>0</v>
      </c>
      <c r="DE854" s="161">
        <f t="shared" si="1418"/>
        <v>0</v>
      </c>
      <c r="DF854" s="161">
        <f t="shared" si="1418"/>
        <v>0</v>
      </c>
      <c r="DG854" s="161">
        <f t="shared" si="1418"/>
        <v>0</v>
      </c>
      <c r="DH854" s="161">
        <f t="shared" si="1418"/>
        <v>0</v>
      </c>
      <c r="DI854" s="161">
        <f t="shared" si="1418"/>
        <v>0</v>
      </c>
      <c r="DJ854" s="161">
        <f t="shared" si="1418"/>
        <v>0</v>
      </c>
      <c r="DK854" s="161">
        <f t="shared" si="1418"/>
        <v>0</v>
      </c>
      <c r="DL854" s="161">
        <f t="shared" si="1418"/>
        <v>0</v>
      </c>
      <c r="DM854" s="161">
        <f t="shared" si="1418"/>
        <v>0</v>
      </c>
      <c r="DN854" s="161">
        <f t="shared" si="1418"/>
        <v>0</v>
      </c>
      <c r="DO854" s="161">
        <f t="shared" si="1418"/>
        <v>0</v>
      </c>
      <c r="DP854" s="161">
        <f t="shared" si="1418"/>
        <v>0</v>
      </c>
      <c r="DQ854" s="161">
        <f t="shared" si="1418"/>
        <v>0</v>
      </c>
      <c r="DR854" s="161">
        <f t="shared" si="1418"/>
        <v>0</v>
      </c>
      <c r="DS854" s="161">
        <f t="shared" si="1418"/>
        <v>0</v>
      </c>
      <c r="DT854" s="161">
        <f t="shared" si="1418"/>
        <v>0</v>
      </c>
      <c r="DU854" s="161">
        <f t="shared" si="1418"/>
        <v>0</v>
      </c>
      <c r="DV854" s="161">
        <f t="shared" si="1418"/>
        <v>0</v>
      </c>
      <c r="DW854" s="153"/>
      <c r="DX854" s="167">
        <f>SUM(G854:DW854)</f>
        <v>288093.63282082655</v>
      </c>
    </row>
    <row r="855" spans="1:128" s="179" customFormat="1" hidden="1" outlineLevel="1" x14ac:dyDescent="0.2">
      <c r="A855" s="153" t="str">
        <f ca="1">Language!A$1144</f>
        <v>Проценты начисленные</v>
      </c>
      <c r="B855" s="153"/>
      <c r="C855" s="178" t="str">
        <f t="shared" ca="1" si="1405"/>
        <v>тыс. руб.</v>
      </c>
      <c r="D855" s="154"/>
      <c r="E855" s="154"/>
      <c r="F855" s="6" t="s">
        <v>3177</v>
      </c>
      <c r="G855" s="161">
        <f t="shared" ref="G855:AL855" si="1419">SUM(G$837)</f>
        <v>0</v>
      </c>
      <c r="H855" s="161">
        <f t="shared" si="1419"/>
        <v>0</v>
      </c>
      <c r="I855" s="161">
        <f t="shared" si="1419"/>
        <v>4560</v>
      </c>
      <c r="J855" s="161">
        <f t="shared" si="1419"/>
        <v>4510</v>
      </c>
      <c r="K855" s="161">
        <f t="shared" si="1419"/>
        <v>3721</v>
      </c>
      <c r="L855" s="161">
        <f t="shared" si="1419"/>
        <v>3928</v>
      </c>
      <c r="M855" s="161">
        <f t="shared" si="1419"/>
        <v>3914</v>
      </c>
      <c r="N855" s="161">
        <f t="shared" si="1419"/>
        <v>3436</v>
      </c>
      <c r="O855" s="161">
        <f t="shared" si="1419"/>
        <v>3314</v>
      </c>
      <c r="P855" s="161">
        <f t="shared" si="1419"/>
        <v>3124</v>
      </c>
      <c r="Q855" s="161">
        <f t="shared" si="1419"/>
        <v>2198</v>
      </c>
      <c r="R855" s="161">
        <f t="shared" si="1419"/>
        <v>2201</v>
      </c>
      <c r="S855" s="161">
        <f t="shared" si="1419"/>
        <v>2160</v>
      </c>
      <c r="T855" s="161">
        <f t="shared" si="1419"/>
        <v>2144</v>
      </c>
      <c r="U855" s="161">
        <f t="shared" si="1419"/>
        <v>0</v>
      </c>
      <c r="V855" s="161">
        <f t="shared" si="1419"/>
        <v>0</v>
      </c>
      <c r="W855" s="161">
        <f t="shared" si="1419"/>
        <v>0</v>
      </c>
      <c r="X855" s="161">
        <f t="shared" si="1419"/>
        <v>0</v>
      </c>
      <c r="Y855" s="161">
        <f t="shared" si="1419"/>
        <v>0</v>
      </c>
      <c r="Z855" s="161">
        <f t="shared" si="1419"/>
        <v>0</v>
      </c>
      <c r="AA855" s="161">
        <f t="shared" si="1419"/>
        <v>0</v>
      </c>
      <c r="AB855" s="161">
        <f t="shared" si="1419"/>
        <v>0</v>
      </c>
      <c r="AC855" s="161">
        <f t="shared" si="1419"/>
        <v>0</v>
      </c>
      <c r="AD855" s="161">
        <f t="shared" si="1419"/>
        <v>0</v>
      </c>
      <c r="AE855" s="161">
        <f t="shared" si="1419"/>
        <v>0</v>
      </c>
      <c r="AF855" s="161">
        <f t="shared" si="1419"/>
        <v>0</v>
      </c>
      <c r="AG855" s="161">
        <f t="shared" si="1419"/>
        <v>0</v>
      </c>
      <c r="AH855" s="161">
        <f t="shared" si="1419"/>
        <v>0</v>
      </c>
      <c r="AI855" s="161">
        <f t="shared" si="1419"/>
        <v>0</v>
      </c>
      <c r="AJ855" s="161">
        <f t="shared" si="1419"/>
        <v>0</v>
      </c>
      <c r="AK855" s="161">
        <f t="shared" si="1419"/>
        <v>0</v>
      </c>
      <c r="AL855" s="161">
        <f t="shared" si="1419"/>
        <v>0</v>
      </c>
      <c r="AM855" s="161">
        <f t="shared" ref="AM855:BR855" si="1420">SUM(AM$837)</f>
        <v>0</v>
      </c>
      <c r="AN855" s="161">
        <f t="shared" si="1420"/>
        <v>0</v>
      </c>
      <c r="AO855" s="161">
        <f t="shared" si="1420"/>
        <v>0</v>
      </c>
      <c r="AP855" s="161">
        <f t="shared" si="1420"/>
        <v>0</v>
      </c>
      <c r="AQ855" s="161">
        <f t="shared" si="1420"/>
        <v>0</v>
      </c>
      <c r="AR855" s="161">
        <f t="shared" si="1420"/>
        <v>0</v>
      </c>
      <c r="AS855" s="161">
        <f t="shared" si="1420"/>
        <v>0</v>
      </c>
      <c r="AT855" s="161">
        <f t="shared" si="1420"/>
        <v>0</v>
      </c>
      <c r="AU855" s="161">
        <f t="shared" si="1420"/>
        <v>0</v>
      </c>
      <c r="AV855" s="161">
        <f t="shared" si="1420"/>
        <v>0</v>
      </c>
      <c r="AW855" s="161">
        <f t="shared" si="1420"/>
        <v>0</v>
      </c>
      <c r="AX855" s="161">
        <f t="shared" si="1420"/>
        <v>0</v>
      </c>
      <c r="AY855" s="161">
        <f t="shared" si="1420"/>
        <v>0</v>
      </c>
      <c r="AZ855" s="161">
        <f t="shared" si="1420"/>
        <v>0</v>
      </c>
      <c r="BA855" s="161">
        <f t="shared" si="1420"/>
        <v>0</v>
      </c>
      <c r="BB855" s="161">
        <f t="shared" si="1420"/>
        <v>0</v>
      </c>
      <c r="BC855" s="161">
        <f t="shared" si="1420"/>
        <v>0</v>
      </c>
      <c r="BD855" s="161">
        <f t="shared" si="1420"/>
        <v>0</v>
      </c>
      <c r="BE855" s="161">
        <f t="shared" si="1420"/>
        <v>0</v>
      </c>
      <c r="BF855" s="161">
        <f t="shared" si="1420"/>
        <v>0</v>
      </c>
      <c r="BG855" s="161">
        <f t="shared" si="1420"/>
        <v>0</v>
      </c>
      <c r="BH855" s="161">
        <f t="shared" si="1420"/>
        <v>0</v>
      </c>
      <c r="BI855" s="161">
        <f t="shared" si="1420"/>
        <v>0</v>
      </c>
      <c r="BJ855" s="161">
        <f t="shared" si="1420"/>
        <v>0</v>
      </c>
      <c r="BK855" s="161">
        <f t="shared" si="1420"/>
        <v>0</v>
      </c>
      <c r="BL855" s="161">
        <f t="shared" si="1420"/>
        <v>0</v>
      </c>
      <c r="BM855" s="161">
        <f t="shared" si="1420"/>
        <v>0</v>
      </c>
      <c r="BN855" s="161">
        <f t="shared" si="1420"/>
        <v>0</v>
      </c>
      <c r="BO855" s="161">
        <f t="shared" si="1420"/>
        <v>0</v>
      </c>
      <c r="BP855" s="161">
        <f t="shared" si="1420"/>
        <v>0</v>
      </c>
      <c r="BQ855" s="161">
        <f t="shared" si="1420"/>
        <v>0</v>
      </c>
      <c r="BR855" s="161">
        <f t="shared" si="1420"/>
        <v>0</v>
      </c>
      <c r="BS855" s="161">
        <f t="shared" ref="BS855:CX855" si="1421">SUM(BS$837)</f>
        <v>0</v>
      </c>
      <c r="BT855" s="161">
        <f t="shared" si="1421"/>
        <v>0</v>
      </c>
      <c r="BU855" s="161">
        <f t="shared" si="1421"/>
        <v>0</v>
      </c>
      <c r="BV855" s="161">
        <f t="shared" si="1421"/>
        <v>0</v>
      </c>
      <c r="BW855" s="161">
        <f t="shared" si="1421"/>
        <v>0</v>
      </c>
      <c r="BX855" s="161">
        <f t="shared" si="1421"/>
        <v>0</v>
      </c>
      <c r="BY855" s="161">
        <f t="shared" si="1421"/>
        <v>0</v>
      </c>
      <c r="BZ855" s="161">
        <f t="shared" si="1421"/>
        <v>0</v>
      </c>
      <c r="CA855" s="161">
        <f t="shared" si="1421"/>
        <v>0</v>
      </c>
      <c r="CB855" s="161">
        <f t="shared" si="1421"/>
        <v>0</v>
      </c>
      <c r="CC855" s="161">
        <f t="shared" si="1421"/>
        <v>0</v>
      </c>
      <c r="CD855" s="161">
        <f t="shared" si="1421"/>
        <v>0</v>
      </c>
      <c r="CE855" s="161">
        <f t="shared" si="1421"/>
        <v>0</v>
      </c>
      <c r="CF855" s="161">
        <f t="shared" si="1421"/>
        <v>0</v>
      </c>
      <c r="CG855" s="161">
        <f t="shared" si="1421"/>
        <v>0</v>
      </c>
      <c r="CH855" s="161">
        <f t="shared" si="1421"/>
        <v>0</v>
      </c>
      <c r="CI855" s="161">
        <f t="shared" si="1421"/>
        <v>0</v>
      </c>
      <c r="CJ855" s="161">
        <f t="shared" si="1421"/>
        <v>0</v>
      </c>
      <c r="CK855" s="161">
        <f t="shared" si="1421"/>
        <v>0</v>
      </c>
      <c r="CL855" s="161">
        <f t="shared" si="1421"/>
        <v>0</v>
      </c>
      <c r="CM855" s="161">
        <f t="shared" si="1421"/>
        <v>0</v>
      </c>
      <c r="CN855" s="161">
        <f t="shared" si="1421"/>
        <v>0</v>
      </c>
      <c r="CO855" s="161">
        <f t="shared" si="1421"/>
        <v>0</v>
      </c>
      <c r="CP855" s="161">
        <f t="shared" si="1421"/>
        <v>0</v>
      </c>
      <c r="CQ855" s="161">
        <f t="shared" si="1421"/>
        <v>0</v>
      </c>
      <c r="CR855" s="161">
        <f t="shared" si="1421"/>
        <v>0</v>
      </c>
      <c r="CS855" s="161">
        <f t="shared" si="1421"/>
        <v>0</v>
      </c>
      <c r="CT855" s="161">
        <f t="shared" si="1421"/>
        <v>0</v>
      </c>
      <c r="CU855" s="161">
        <f t="shared" si="1421"/>
        <v>0</v>
      </c>
      <c r="CV855" s="161">
        <f t="shared" si="1421"/>
        <v>0</v>
      </c>
      <c r="CW855" s="161">
        <f t="shared" si="1421"/>
        <v>0</v>
      </c>
      <c r="CX855" s="161">
        <f t="shared" si="1421"/>
        <v>0</v>
      </c>
      <c r="CY855" s="161">
        <f t="shared" ref="CY855:DV855" si="1422">SUM(CY$837)</f>
        <v>0</v>
      </c>
      <c r="CZ855" s="161">
        <f t="shared" si="1422"/>
        <v>0</v>
      </c>
      <c r="DA855" s="161">
        <f t="shared" si="1422"/>
        <v>0</v>
      </c>
      <c r="DB855" s="161">
        <f t="shared" si="1422"/>
        <v>0</v>
      </c>
      <c r="DC855" s="161">
        <f t="shared" si="1422"/>
        <v>0</v>
      </c>
      <c r="DD855" s="161">
        <f t="shared" si="1422"/>
        <v>0</v>
      </c>
      <c r="DE855" s="161">
        <f t="shared" si="1422"/>
        <v>0</v>
      </c>
      <c r="DF855" s="161">
        <f t="shared" si="1422"/>
        <v>0</v>
      </c>
      <c r="DG855" s="161">
        <f t="shared" si="1422"/>
        <v>0</v>
      </c>
      <c r="DH855" s="161">
        <f t="shared" si="1422"/>
        <v>0</v>
      </c>
      <c r="DI855" s="161">
        <f t="shared" si="1422"/>
        <v>0</v>
      </c>
      <c r="DJ855" s="161">
        <f t="shared" si="1422"/>
        <v>0</v>
      </c>
      <c r="DK855" s="161">
        <f t="shared" si="1422"/>
        <v>0</v>
      </c>
      <c r="DL855" s="161">
        <f t="shared" si="1422"/>
        <v>0</v>
      </c>
      <c r="DM855" s="161">
        <f t="shared" si="1422"/>
        <v>0</v>
      </c>
      <c r="DN855" s="161">
        <f t="shared" si="1422"/>
        <v>0</v>
      </c>
      <c r="DO855" s="161">
        <f t="shared" si="1422"/>
        <v>0</v>
      </c>
      <c r="DP855" s="161">
        <f t="shared" si="1422"/>
        <v>0</v>
      </c>
      <c r="DQ855" s="161">
        <f t="shared" si="1422"/>
        <v>0</v>
      </c>
      <c r="DR855" s="161">
        <f t="shared" si="1422"/>
        <v>0</v>
      </c>
      <c r="DS855" s="161">
        <f t="shared" si="1422"/>
        <v>0</v>
      </c>
      <c r="DT855" s="161">
        <f t="shared" si="1422"/>
        <v>0</v>
      </c>
      <c r="DU855" s="161">
        <f t="shared" si="1422"/>
        <v>0</v>
      </c>
      <c r="DV855" s="161">
        <f t="shared" si="1422"/>
        <v>0</v>
      </c>
      <c r="DW855" s="153"/>
      <c r="DX855" s="167">
        <f>SUM(G855:DW855)</f>
        <v>39210</v>
      </c>
    </row>
    <row r="856" spans="1:128" s="179" customFormat="1" hidden="1" outlineLevel="1" x14ac:dyDescent="0.2">
      <c r="A856" s="153" t="str">
        <f ca="1">Language!A$1145</f>
        <v>Проценты уплаченные</v>
      </c>
      <c r="B856" s="153"/>
      <c r="C856" s="178" t="str">
        <f t="shared" ca="1" si="1405"/>
        <v>тыс. руб.</v>
      </c>
      <c r="D856" s="154"/>
      <c r="E856" s="154"/>
      <c r="F856" s="6" t="s">
        <v>3178</v>
      </c>
      <c r="G856" s="161">
        <f t="shared" ref="G856:AL856" si="1423">SUM(G$838)</f>
        <v>0</v>
      </c>
      <c r="H856" s="161">
        <f t="shared" si="1423"/>
        <v>0</v>
      </c>
      <c r="I856" s="161">
        <f t="shared" si="1423"/>
        <v>4560</v>
      </c>
      <c r="J856" s="161">
        <f t="shared" si="1423"/>
        <v>4510</v>
      </c>
      <c r="K856" s="161">
        <f t="shared" si="1423"/>
        <v>3721</v>
      </c>
      <c r="L856" s="161">
        <f t="shared" si="1423"/>
        <v>3928</v>
      </c>
      <c r="M856" s="161">
        <f t="shared" si="1423"/>
        <v>3914</v>
      </c>
      <c r="N856" s="161">
        <f t="shared" si="1423"/>
        <v>3436</v>
      </c>
      <c r="O856" s="161">
        <f t="shared" si="1423"/>
        <v>3314</v>
      </c>
      <c r="P856" s="161">
        <f t="shared" si="1423"/>
        <v>3124</v>
      </c>
      <c r="Q856" s="161">
        <f t="shared" si="1423"/>
        <v>2198</v>
      </c>
      <c r="R856" s="161">
        <f t="shared" si="1423"/>
        <v>2201</v>
      </c>
      <c r="S856" s="161">
        <f t="shared" si="1423"/>
        <v>2160</v>
      </c>
      <c r="T856" s="161">
        <f t="shared" si="1423"/>
        <v>2144</v>
      </c>
      <c r="U856" s="161">
        <f t="shared" si="1423"/>
        <v>0</v>
      </c>
      <c r="V856" s="161">
        <f t="shared" si="1423"/>
        <v>0</v>
      </c>
      <c r="W856" s="161">
        <f t="shared" si="1423"/>
        <v>0</v>
      </c>
      <c r="X856" s="161">
        <f t="shared" si="1423"/>
        <v>0</v>
      </c>
      <c r="Y856" s="161">
        <f t="shared" si="1423"/>
        <v>0</v>
      </c>
      <c r="Z856" s="161">
        <f t="shared" si="1423"/>
        <v>0</v>
      </c>
      <c r="AA856" s="161">
        <f t="shared" si="1423"/>
        <v>0</v>
      </c>
      <c r="AB856" s="161">
        <f t="shared" si="1423"/>
        <v>0</v>
      </c>
      <c r="AC856" s="161">
        <f t="shared" si="1423"/>
        <v>0</v>
      </c>
      <c r="AD856" s="161">
        <f t="shared" si="1423"/>
        <v>0</v>
      </c>
      <c r="AE856" s="161">
        <f t="shared" si="1423"/>
        <v>0</v>
      </c>
      <c r="AF856" s="161">
        <f t="shared" si="1423"/>
        <v>0</v>
      </c>
      <c r="AG856" s="161">
        <f t="shared" si="1423"/>
        <v>0</v>
      </c>
      <c r="AH856" s="161">
        <f t="shared" si="1423"/>
        <v>0</v>
      </c>
      <c r="AI856" s="161">
        <f t="shared" si="1423"/>
        <v>0</v>
      </c>
      <c r="AJ856" s="161">
        <f t="shared" si="1423"/>
        <v>0</v>
      </c>
      <c r="AK856" s="161">
        <f t="shared" si="1423"/>
        <v>0</v>
      </c>
      <c r="AL856" s="161">
        <f t="shared" si="1423"/>
        <v>0</v>
      </c>
      <c r="AM856" s="161">
        <f t="shared" ref="AM856:BR856" si="1424">SUM(AM$838)</f>
        <v>0</v>
      </c>
      <c r="AN856" s="161">
        <f t="shared" si="1424"/>
        <v>0</v>
      </c>
      <c r="AO856" s="161">
        <f t="shared" si="1424"/>
        <v>0</v>
      </c>
      <c r="AP856" s="161">
        <f t="shared" si="1424"/>
        <v>0</v>
      </c>
      <c r="AQ856" s="161">
        <f t="shared" si="1424"/>
        <v>0</v>
      </c>
      <c r="AR856" s="161">
        <f t="shared" si="1424"/>
        <v>0</v>
      </c>
      <c r="AS856" s="161">
        <f t="shared" si="1424"/>
        <v>0</v>
      </c>
      <c r="AT856" s="161">
        <f t="shared" si="1424"/>
        <v>0</v>
      </c>
      <c r="AU856" s="161">
        <f t="shared" si="1424"/>
        <v>0</v>
      </c>
      <c r="AV856" s="161">
        <f t="shared" si="1424"/>
        <v>0</v>
      </c>
      <c r="AW856" s="161">
        <f t="shared" si="1424"/>
        <v>0</v>
      </c>
      <c r="AX856" s="161">
        <f t="shared" si="1424"/>
        <v>0</v>
      </c>
      <c r="AY856" s="161">
        <f t="shared" si="1424"/>
        <v>0</v>
      </c>
      <c r="AZ856" s="161">
        <f t="shared" si="1424"/>
        <v>0</v>
      </c>
      <c r="BA856" s="161">
        <f t="shared" si="1424"/>
        <v>0</v>
      </c>
      <c r="BB856" s="161">
        <f t="shared" si="1424"/>
        <v>0</v>
      </c>
      <c r="BC856" s="161">
        <f t="shared" si="1424"/>
        <v>0</v>
      </c>
      <c r="BD856" s="161">
        <f t="shared" si="1424"/>
        <v>0</v>
      </c>
      <c r="BE856" s="161">
        <f t="shared" si="1424"/>
        <v>0</v>
      </c>
      <c r="BF856" s="161">
        <f t="shared" si="1424"/>
        <v>0</v>
      </c>
      <c r="BG856" s="161">
        <f t="shared" si="1424"/>
        <v>0</v>
      </c>
      <c r="BH856" s="161">
        <f t="shared" si="1424"/>
        <v>0</v>
      </c>
      <c r="BI856" s="161">
        <f t="shared" si="1424"/>
        <v>0</v>
      </c>
      <c r="BJ856" s="161">
        <f t="shared" si="1424"/>
        <v>0</v>
      </c>
      <c r="BK856" s="161">
        <f t="shared" si="1424"/>
        <v>0</v>
      </c>
      <c r="BL856" s="161">
        <f t="shared" si="1424"/>
        <v>0</v>
      </c>
      <c r="BM856" s="161">
        <f t="shared" si="1424"/>
        <v>0</v>
      </c>
      <c r="BN856" s="161">
        <f t="shared" si="1424"/>
        <v>0</v>
      </c>
      <c r="BO856" s="161">
        <f t="shared" si="1424"/>
        <v>0</v>
      </c>
      <c r="BP856" s="161">
        <f t="shared" si="1424"/>
        <v>0</v>
      </c>
      <c r="BQ856" s="161">
        <f t="shared" si="1424"/>
        <v>0</v>
      </c>
      <c r="BR856" s="161">
        <f t="shared" si="1424"/>
        <v>0</v>
      </c>
      <c r="BS856" s="161">
        <f t="shared" ref="BS856:CX856" si="1425">SUM(BS$838)</f>
        <v>0</v>
      </c>
      <c r="BT856" s="161">
        <f t="shared" si="1425"/>
        <v>0</v>
      </c>
      <c r="BU856" s="161">
        <f t="shared" si="1425"/>
        <v>0</v>
      </c>
      <c r="BV856" s="161">
        <f t="shared" si="1425"/>
        <v>0</v>
      </c>
      <c r="BW856" s="161">
        <f t="shared" si="1425"/>
        <v>0</v>
      </c>
      <c r="BX856" s="161">
        <f t="shared" si="1425"/>
        <v>0</v>
      </c>
      <c r="BY856" s="161">
        <f t="shared" si="1425"/>
        <v>0</v>
      </c>
      <c r="BZ856" s="161">
        <f t="shared" si="1425"/>
        <v>0</v>
      </c>
      <c r="CA856" s="161">
        <f t="shared" si="1425"/>
        <v>0</v>
      </c>
      <c r="CB856" s="161">
        <f t="shared" si="1425"/>
        <v>0</v>
      </c>
      <c r="CC856" s="161">
        <f t="shared" si="1425"/>
        <v>0</v>
      </c>
      <c r="CD856" s="161">
        <f t="shared" si="1425"/>
        <v>0</v>
      </c>
      <c r="CE856" s="161">
        <f t="shared" si="1425"/>
        <v>0</v>
      </c>
      <c r="CF856" s="161">
        <f t="shared" si="1425"/>
        <v>0</v>
      </c>
      <c r="CG856" s="161">
        <f t="shared" si="1425"/>
        <v>0</v>
      </c>
      <c r="CH856" s="161">
        <f t="shared" si="1425"/>
        <v>0</v>
      </c>
      <c r="CI856" s="161">
        <f t="shared" si="1425"/>
        <v>0</v>
      </c>
      <c r="CJ856" s="161">
        <f t="shared" si="1425"/>
        <v>0</v>
      </c>
      <c r="CK856" s="161">
        <f t="shared" si="1425"/>
        <v>0</v>
      </c>
      <c r="CL856" s="161">
        <f t="shared" si="1425"/>
        <v>0</v>
      </c>
      <c r="CM856" s="161">
        <f t="shared" si="1425"/>
        <v>0</v>
      </c>
      <c r="CN856" s="161">
        <f t="shared" si="1425"/>
        <v>0</v>
      </c>
      <c r="CO856" s="161">
        <f t="shared" si="1425"/>
        <v>0</v>
      </c>
      <c r="CP856" s="161">
        <f t="shared" si="1425"/>
        <v>0</v>
      </c>
      <c r="CQ856" s="161">
        <f t="shared" si="1425"/>
        <v>0</v>
      </c>
      <c r="CR856" s="161">
        <f t="shared" si="1425"/>
        <v>0</v>
      </c>
      <c r="CS856" s="161">
        <f t="shared" si="1425"/>
        <v>0</v>
      </c>
      <c r="CT856" s="161">
        <f t="shared" si="1425"/>
        <v>0</v>
      </c>
      <c r="CU856" s="161">
        <f t="shared" si="1425"/>
        <v>0</v>
      </c>
      <c r="CV856" s="161">
        <f t="shared" si="1425"/>
        <v>0</v>
      </c>
      <c r="CW856" s="161">
        <f t="shared" si="1425"/>
        <v>0</v>
      </c>
      <c r="CX856" s="161">
        <f t="shared" si="1425"/>
        <v>0</v>
      </c>
      <c r="CY856" s="161">
        <f t="shared" ref="CY856:DV856" si="1426">SUM(CY$838)</f>
        <v>0</v>
      </c>
      <c r="CZ856" s="161">
        <f t="shared" si="1426"/>
        <v>0</v>
      </c>
      <c r="DA856" s="161">
        <f t="shared" si="1426"/>
        <v>0</v>
      </c>
      <c r="DB856" s="161">
        <f t="shared" si="1426"/>
        <v>0</v>
      </c>
      <c r="DC856" s="161">
        <f t="shared" si="1426"/>
        <v>0</v>
      </c>
      <c r="DD856" s="161">
        <f t="shared" si="1426"/>
        <v>0</v>
      </c>
      <c r="DE856" s="161">
        <f t="shared" si="1426"/>
        <v>0</v>
      </c>
      <c r="DF856" s="161">
        <f t="shared" si="1426"/>
        <v>0</v>
      </c>
      <c r="DG856" s="161">
        <f t="shared" si="1426"/>
        <v>0</v>
      </c>
      <c r="DH856" s="161">
        <f t="shared" si="1426"/>
        <v>0</v>
      </c>
      <c r="DI856" s="161">
        <f t="shared" si="1426"/>
        <v>0</v>
      </c>
      <c r="DJ856" s="161">
        <f t="shared" si="1426"/>
        <v>0</v>
      </c>
      <c r="DK856" s="161">
        <f t="shared" si="1426"/>
        <v>0</v>
      </c>
      <c r="DL856" s="161">
        <f t="shared" si="1426"/>
        <v>0</v>
      </c>
      <c r="DM856" s="161">
        <f t="shared" si="1426"/>
        <v>0</v>
      </c>
      <c r="DN856" s="161">
        <f t="shared" si="1426"/>
        <v>0</v>
      </c>
      <c r="DO856" s="161">
        <f t="shared" si="1426"/>
        <v>0</v>
      </c>
      <c r="DP856" s="161">
        <f t="shared" si="1426"/>
        <v>0</v>
      </c>
      <c r="DQ856" s="161">
        <f t="shared" si="1426"/>
        <v>0</v>
      </c>
      <c r="DR856" s="161">
        <f t="shared" si="1426"/>
        <v>0</v>
      </c>
      <c r="DS856" s="161">
        <f t="shared" si="1426"/>
        <v>0</v>
      </c>
      <c r="DT856" s="161">
        <f t="shared" si="1426"/>
        <v>0</v>
      </c>
      <c r="DU856" s="161">
        <f t="shared" si="1426"/>
        <v>0</v>
      </c>
      <c r="DV856" s="161">
        <f t="shared" si="1426"/>
        <v>0</v>
      </c>
      <c r="DW856" s="153"/>
      <c r="DX856" s="167">
        <f>SUM(G856:DW856)</f>
        <v>39210</v>
      </c>
    </row>
    <row r="857" spans="1:128" s="179" customFormat="1" hidden="1" outlineLevel="1" x14ac:dyDescent="0.2">
      <c r="A857" s="153" t="str">
        <f ca="1">Language!A$1146</f>
        <v>Долгосрочные кредиты на конец периода</v>
      </c>
      <c r="B857" s="153"/>
      <c r="C857" s="178" t="str">
        <f t="shared" ca="1" si="1405"/>
        <v>тыс. руб.</v>
      </c>
      <c r="D857" s="154"/>
      <c r="E857" s="154"/>
      <c r="F857" s="6" t="s">
        <v>3179</v>
      </c>
      <c r="G857" s="161">
        <f t="shared" ref="G857:AL857" si="1427">SUM(G$836)</f>
        <v>242742.36486350099</v>
      </c>
      <c r="H857" s="161">
        <f t="shared" si="1427"/>
        <v>249743.68043607165</v>
      </c>
      <c r="I857" s="161">
        <f t="shared" si="1427"/>
        <v>288093.63282082655</v>
      </c>
      <c r="J857" s="161">
        <f t="shared" si="1427"/>
        <v>272745.49309959816</v>
      </c>
      <c r="K857" s="161">
        <f t="shared" si="1427"/>
        <v>253071.81790878193</v>
      </c>
      <c r="L857" s="161">
        <f t="shared" si="1427"/>
        <v>234702.36614832061</v>
      </c>
      <c r="M857" s="161">
        <f t="shared" si="1427"/>
        <v>215835.58926090435</v>
      </c>
      <c r="N857" s="161">
        <f t="shared" si="1427"/>
        <v>196523.61850782568</v>
      </c>
      <c r="O857" s="161">
        <f t="shared" si="1427"/>
        <v>159871.78504437447</v>
      </c>
      <c r="P857" s="161">
        <f t="shared" si="1427"/>
        <v>126274.04393162584</v>
      </c>
      <c r="Q857" s="161">
        <f t="shared" si="1427"/>
        <v>95647.1803601867</v>
      </c>
      <c r="R857" s="161">
        <f t="shared" si="1427"/>
        <v>70552.551175117085</v>
      </c>
      <c r="S857" s="161">
        <f t="shared" si="1427"/>
        <v>45109.741777248797</v>
      </c>
      <c r="T857" s="161">
        <f t="shared" si="1427"/>
        <v>19315.115788124094</v>
      </c>
      <c r="U857" s="161">
        <f t="shared" si="1427"/>
        <v>0</v>
      </c>
      <c r="V857" s="161">
        <f t="shared" si="1427"/>
        <v>0</v>
      </c>
      <c r="W857" s="161">
        <f t="shared" si="1427"/>
        <v>0</v>
      </c>
      <c r="X857" s="161">
        <f t="shared" si="1427"/>
        <v>0</v>
      </c>
      <c r="Y857" s="161">
        <f t="shared" si="1427"/>
        <v>0</v>
      </c>
      <c r="Z857" s="161">
        <f t="shared" si="1427"/>
        <v>0</v>
      </c>
      <c r="AA857" s="161">
        <f t="shared" si="1427"/>
        <v>0</v>
      </c>
      <c r="AB857" s="161">
        <f t="shared" si="1427"/>
        <v>0</v>
      </c>
      <c r="AC857" s="161">
        <f t="shared" si="1427"/>
        <v>0</v>
      </c>
      <c r="AD857" s="161">
        <f t="shared" si="1427"/>
        <v>0</v>
      </c>
      <c r="AE857" s="161">
        <f t="shared" si="1427"/>
        <v>0</v>
      </c>
      <c r="AF857" s="161">
        <f t="shared" si="1427"/>
        <v>0</v>
      </c>
      <c r="AG857" s="161">
        <f t="shared" si="1427"/>
        <v>0</v>
      </c>
      <c r="AH857" s="161">
        <f t="shared" si="1427"/>
        <v>0</v>
      </c>
      <c r="AI857" s="161">
        <f t="shared" si="1427"/>
        <v>0</v>
      </c>
      <c r="AJ857" s="161">
        <f t="shared" si="1427"/>
        <v>0</v>
      </c>
      <c r="AK857" s="161">
        <f t="shared" si="1427"/>
        <v>0</v>
      </c>
      <c r="AL857" s="161">
        <f t="shared" si="1427"/>
        <v>0</v>
      </c>
      <c r="AM857" s="161">
        <f t="shared" ref="AM857:BR857" si="1428">SUM(AM$836)</f>
        <v>0</v>
      </c>
      <c r="AN857" s="161">
        <f t="shared" si="1428"/>
        <v>0</v>
      </c>
      <c r="AO857" s="161">
        <f t="shared" si="1428"/>
        <v>0</v>
      </c>
      <c r="AP857" s="161">
        <f t="shared" si="1428"/>
        <v>0</v>
      </c>
      <c r="AQ857" s="161">
        <f t="shared" si="1428"/>
        <v>0</v>
      </c>
      <c r="AR857" s="161">
        <f t="shared" si="1428"/>
        <v>0</v>
      </c>
      <c r="AS857" s="161">
        <f t="shared" si="1428"/>
        <v>0</v>
      </c>
      <c r="AT857" s="161">
        <f t="shared" si="1428"/>
        <v>0</v>
      </c>
      <c r="AU857" s="161">
        <f t="shared" si="1428"/>
        <v>0</v>
      </c>
      <c r="AV857" s="161">
        <f t="shared" si="1428"/>
        <v>0</v>
      </c>
      <c r="AW857" s="161">
        <f t="shared" si="1428"/>
        <v>0</v>
      </c>
      <c r="AX857" s="161">
        <f t="shared" si="1428"/>
        <v>0</v>
      </c>
      <c r="AY857" s="161">
        <f t="shared" si="1428"/>
        <v>0</v>
      </c>
      <c r="AZ857" s="161">
        <f t="shared" si="1428"/>
        <v>0</v>
      </c>
      <c r="BA857" s="161">
        <f t="shared" si="1428"/>
        <v>0</v>
      </c>
      <c r="BB857" s="161">
        <f t="shared" si="1428"/>
        <v>0</v>
      </c>
      <c r="BC857" s="161">
        <f t="shared" si="1428"/>
        <v>0</v>
      </c>
      <c r="BD857" s="161">
        <f t="shared" si="1428"/>
        <v>0</v>
      </c>
      <c r="BE857" s="161">
        <f t="shared" si="1428"/>
        <v>0</v>
      </c>
      <c r="BF857" s="161">
        <f t="shared" si="1428"/>
        <v>0</v>
      </c>
      <c r="BG857" s="161">
        <f t="shared" si="1428"/>
        <v>0</v>
      </c>
      <c r="BH857" s="161">
        <f t="shared" si="1428"/>
        <v>0</v>
      </c>
      <c r="BI857" s="161">
        <f t="shared" si="1428"/>
        <v>0</v>
      </c>
      <c r="BJ857" s="161">
        <f t="shared" si="1428"/>
        <v>0</v>
      </c>
      <c r="BK857" s="161">
        <f t="shared" si="1428"/>
        <v>0</v>
      </c>
      <c r="BL857" s="161">
        <f t="shared" si="1428"/>
        <v>0</v>
      </c>
      <c r="BM857" s="161">
        <f t="shared" si="1428"/>
        <v>0</v>
      </c>
      <c r="BN857" s="161">
        <f t="shared" si="1428"/>
        <v>0</v>
      </c>
      <c r="BO857" s="161">
        <f t="shared" si="1428"/>
        <v>0</v>
      </c>
      <c r="BP857" s="161">
        <f t="shared" si="1428"/>
        <v>0</v>
      </c>
      <c r="BQ857" s="161">
        <f t="shared" si="1428"/>
        <v>0</v>
      </c>
      <c r="BR857" s="161">
        <f t="shared" si="1428"/>
        <v>0</v>
      </c>
      <c r="BS857" s="161">
        <f t="shared" ref="BS857:CX857" si="1429">SUM(BS$836)</f>
        <v>0</v>
      </c>
      <c r="BT857" s="161">
        <f t="shared" si="1429"/>
        <v>0</v>
      </c>
      <c r="BU857" s="161">
        <f t="shared" si="1429"/>
        <v>0</v>
      </c>
      <c r="BV857" s="161">
        <f t="shared" si="1429"/>
        <v>0</v>
      </c>
      <c r="BW857" s="161">
        <f t="shared" si="1429"/>
        <v>0</v>
      </c>
      <c r="BX857" s="161">
        <f t="shared" si="1429"/>
        <v>0</v>
      </c>
      <c r="BY857" s="161">
        <f t="shared" si="1429"/>
        <v>0</v>
      </c>
      <c r="BZ857" s="161">
        <f t="shared" si="1429"/>
        <v>0</v>
      </c>
      <c r="CA857" s="161">
        <f t="shared" si="1429"/>
        <v>0</v>
      </c>
      <c r="CB857" s="161">
        <f t="shared" si="1429"/>
        <v>0</v>
      </c>
      <c r="CC857" s="161">
        <f t="shared" si="1429"/>
        <v>0</v>
      </c>
      <c r="CD857" s="161">
        <f t="shared" si="1429"/>
        <v>0</v>
      </c>
      <c r="CE857" s="161">
        <f t="shared" si="1429"/>
        <v>0</v>
      </c>
      <c r="CF857" s="161">
        <f t="shared" si="1429"/>
        <v>0</v>
      </c>
      <c r="CG857" s="161">
        <f t="shared" si="1429"/>
        <v>0</v>
      </c>
      <c r="CH857" s="161">
        <f t="shared" si="1429"/>
        <v>0</v>
      </c>
      <c r="CI857" s="161">
        <f t="shared" si="1429"/>
        <v>0</v>
      </c>
      <c r="CJ857" s="161">
        <f t="shared" si="1429"/>
        <v>0</v>
      </c>
      <c r="CK857" s="161">
        <f t="shared" si="1429"/>
        <v>0</v>
      </c>
      <c r="CL857" s="161">
        <f t="shared" si="1429"/>
        <v>0</v>
      </c>
      <c r="CM857" s="161">
        <f t="shared" si="1429"/>
        <v>0</v>
      </c>
      <c r="CN857" s="161">
        <f t="shared" si="1429"/>
        <v>0</v>
      </c>
      <c r="CO857" s="161">
        <f t="shared" si="1429"/>
        <v>0</v>
      </c>
      <c r="CP857" s="161">
        <f t="shared" si="1429"/>
        <v>0</v>
      </c>
      <c r="CQ857" s="161">
        <f t="shared" si="1429"/>
        <v>0</v>
      </c>
      <c r="CR857" s="161">
        <f t="shared" si="1429"/>
        <v>0</v>
      </c>
      <c r="CS857" s="161">
        <f t="shared" si="1429"/>
        <v>0</v>
      </c>
      <c r="CT857" s="161">
        <f t="shared" si="1429"/>
        <v>0</v>
      </c>
      <c r="CU857" s="161">
        <f t="shared" si="1429"/>
        <v>0</v>
      </c>
      <c r="CV857" s="161">
        <f t="shared" si="1429"/>
        <v>0</v>
      </c>
      <c r="CW857" s="161">
        <f t="shared" si="1429"/>
        <v>0</v>
      </c>
      <c r="CX857" s="161">
        <f t="shared" si="1429"/>
        <v>0</v>
      </c>
      <c r="CY857" s="161">
        <f t="shared" ref="CY857:DV857" si="1430">SUM(CY$836)</f>
        <v>0</v>
      </c>
      <c r="CZ857" s="161">
        <f t="shared" si="1430"/>
        <v>0</v>
      </c>
      <c r="DA857" s="161">
        <f t="shared" si="1430"/>
        <v>0</v>
      </c>
      <c r="DB857" s="161">
        <f t="shared" si="1430"/>
        <v>0</v>
      </c>
      <c r="DC857" s="161">
        <f t="shared" si="1430"/>
        <v>0</v>
      </c>
      <c r="DD857" s="161">
        <f t="shared" si="1430"/>
        <v>0</v>
      </c>
      <c r="DE857" s="161">
        <f t="shared" si="1430"/>
        <v>0</v>
      </c>
      <c r="DF857" s="161">
        <f t="shared" si="1430"/>
        <v>0</v>
      </c>
      <c r="DG857" s="161">
        <f t="shared" si="1430"/>
        <v>0</v>
      </c>
      <c r="DH857" s="161">
        <f t="shared" si="1430"/>
        <v>0</v>
      </c>
      <c r="DI857" s="161">
        <f t="shared" si="1430"/>
        <v>0</v>
      </c>
      <c r="DJ857" s="161">
        <f t="shared" si="1430"/>
        <v>0</v>
      </c>
      <c r="DK857" s="161">
        <f t="shared" si="1430"/>
        <v>0</v>
      </c>
      <c r="DL857" s="161">
        <f t="shared" si="1430"/>
        <v>0</v>
      </c>
      <c r="DM857" s="161">
        <f t="shared" si="1430"/>
        <v>0</v>
      </c>
      <c r="DN857" s="161">
        <f t="shared" si="1430"/>
        <v>0</v>
      </c>
      <c r="DO857" s="161">
        <f t="shared" si="1430"/>
        <v>0</v>
      </c>
      <c r="DP857" s="161">
        <f t="shared" si="1430"/>
        <v>0</v>
      </c>
      <c r="DQ857" s="161">
        <f t="shared" si="1430"/>
        <v>0</v>
      </c>
      <c r="DR857" s="161">
        <f t="shared" si="1430"/>
        <v>0</v>
      </c>
      <c r="DS857" s="161">
        <f t="shared" si="1430"/>
        <v>0</v>
      </c>
      <c r="DT857" s="161">
        <f t="shared" si="1430"/>
        <v>0</v>
      </c>
      <c r="DU857" s="161">
        <f t="shared" si="1430"/>
        <v>0</v>
      </c>
      <c r="DV857" s="161">
        <f t="shared" si="1430"/>
        <v>0</v>
      </c>
      <c r="DW857" s="153"/>
      <c r="DX857" s="162"/>
    </row>
    <row r="858" spans="1:128" s="179" customFormat="1" hidden="1" outlineLevel="1" x14ac:dyDescent="0.2">
      <c r="A858" s="153" t="str">
        <f ca="1">Language!A$1147</f>
        <v>Краткосрочные кредиты на конец периода</v>
      </c>
      <c r="B858" s="153"/>
      <c r="C858" s="178" t="str">
        <f t="shared" ca="1" si="1405"/>
        <v>тыс. руб.</v>
      </c>
      <c r="D858" s="154"/>
      <c r="E858" s="154"/>
      <c r="F858" s="6" t="s">
        <v>3180</v>
      </c>
      <c r="G858" s="161">
        <v>0</v>
      </c>
      <c r="H858" s="161">
        <v>0</v>
      </c>
      <c r="I858" s="161">
        <v>0</v>
      </c>
      <c r="J858" s="161">
        <v>0</v>
      </c>
      <c r="K858" s="161">
        <v>0</v>
      </c>
      <c r="L858" s="161">
        <v>0</v>
      </c>
      <c r="M858" s="161">
        <v>0</v>
      </c>
      <c r="N858" s="161">
        <v>0</v>
      </c>
      <c r="O858" s="161">
        <v>0</v>
      </c>
      <c r="P858" s="161">
        <v>0</v>
      </c>
      <c r="Q858" s="161">
        <v>0</v>
      </c>
      <c r="R858" s="161">
        <v>0</v>
      </c>
      <c r="S858" s="161">
        <v>0</v>
      </c>
      <c r="T858" s="161">
        <v>0</v>
      </c>
      <c r="U858" s="161">
        <v>0</v>
      </c>
      <c r="V858" s="161">
        <v>0</v>
      </c>
      <c r="W858" s="161">
        <v>0</v>
      </c>
      <c r="X858" s="161">
        <v>0</v>
      </c>
      <c r="Y858" s="161">
        <v>0</v>
      </c>
      <c r="Z858" s="161">
        <v>0</v>
      </c>
      <c r="AA858" s="161">
        <v>0</v>
      </c>
      <c r="AB858" s="161">
        <v>0</v>
      </c>
      <c r="AC858" s="161">
        <v>0</v>
      </c>
      <c r="AD858" s="161">
        <v>0</v>
      </c>
      <c r="AE858" s="161">
        <v>0</v>
      </c>
      <c r="AF858" s="161">
        <v>0</v>
      </c>
      <c r="AG858" s="161">
        <v>0</v>
      </c>
      <c r="AH858" s="161">
        <v>0</v>
      </c>
      <c r="AI858" s="161">
        <v>0</v>
      </c>
      <c r="AJ858" s="161">
        <v>0</v>
      </c>
      <c r="AK858" s="161">
        <v>0</v>
      </c>
      <c r="AL858" s="161">
        <v>0</v>
      </c>
      <c r="AM858" s="161">
        <v>0</v>
      </c>
      <c r="AN858" s="161">
        <v>0</v>
      </c>
      <c r="AO858" s="161">
        <v>0</v>
      </c>
      <c r="AP858" s="161">
        <v>0</v>
      </c>
      <c r="AQ858" s="161">
        <v>0</v>
      </c>
      <c r="AR858" s="161">
        <v>0</v>
      </c>
      <c r="AS858" s="161">
        <v>0</v>
      </c>
      <c r="AT858" s="161">
        <v>0</v>
      </c>
      <c r="AU858" s="161">
        <v>0</v>
      </c>
      <c r="AV858" s="161">
        <v>0</v>
      </c>
      <c r="AW858" s="161">
        <v>0</v>
      </c>
      <c r="AX858" s="161">
        <v>0</v>
      </c>
      <c r="AY858" s="161">
        <v>0</v>
      </c>
      <c r="AZ858" s="161">
        <v>0</v>
      </c>
      <c r="BA858" s="161">
        <v>0</v>
      </c>
      <c r="BB858" s="161">
        <v>0</v>
      </c>
      <c r="BC858" s="161">
        <v>0</v>
      </c>
      <c r="BD858" s="161">
        <v>0</v>
      </c>
      <c r="BE858" s="161">
        <v>0</v>
      </c>
      <c r="BF858" s="161">
        <v>0</v>
      </c>
      <c r="BG858" s="161">
        <v>0</v>
      </c>
      <c r="BH858" s="161">
        <v>0</v>
      </c>
      <c r="BI858" s="161">
        <v>0</v>
      </c>
      <c r="BJ858" s="161">
        <v>0</v>
      </c>
      <c r="BK858" s="161">
        <v>0</v>
      </c>
      <c r="BL858" s="161">
        <v>0</v>
      </c>
      <c r="BM858" s="161">
        <v>0</v>
      </c>
      <c r="BN858" s="161">
        <v>0</v>
      </c>
      <c r="BO858" s="161">
        <v>0</v>
      </c>
      <c r="BP858" s="161">
        <v>0</v>
      </c>
      <c r="BQ858" s="161">
        <v>0</v>
      </c>
      <c r="BR858" s="161">
        <v>0</v>
      </c>
      <c r="BS858" s="161">
        <v>0</v>
      </c>
      <c r="BT858" s="161">
        <v>0</v>
      </c>
      <c r="BU858" s="161">
        <v>0</v>
      </c>
      <c r="BV858" s="161">
        <v>0</v>
      </c>
      <c r="BW858" s="161">
        <v>0</v>
      </c>
      <c r="BX858" s="161">
        <v>0</v>
      </c>
      <c r="BY858" s="161">
        <v>0</v>
      </c>
      <c r="BZ858" s="161">
        <v>0</v>
      </c>
      <c r="CA858" s="161">
        <v>0</v>
      </c>
      <c r="CB858" s="161">
        <v>0</v>
      </c>
      <c r="CC858" s="161">
        <v>0</v>
      </c>
      <c r="CD858" s="161">
        <v>0</v>
      </c>
      <c r="CE858" s="161">
        <v>0</v>
      </c>
      <c r="CF858" s="161">
        <v>0</v>
      </c>
      <c r="CG858" s="161">
        <v>0</v>
      </c>
      <c r="CH858" s="161">
        <v>0</v>
      </c>
      <c r="CI858" s="161">
        <v>0</v>
      </c>
      <c r="CJ858" s="161">
        <v>0</v>
      </c>
      <c r="CK858" s="161">
        <v>0</v>
      </c>
      <c r="CL858" s="161">
        <v>0</v>
      </c>
      <c r="CM858" s="161">
        <v>0</v>
      </c>
      <c r="CN858" s="161">
        <v>0</v>
      </c>
      <c r="CO858" s="161">
        <v>0</v>
      </c>
      <c r="CP858" s="161">
        <v>0</v>
      </c>
      <c r="CQ858" s="161">
        <v>0</v>
      </c>
      <c r="CR858" s="161">
        <v>0</v>
      </c>
      <c r="CS858" s="161">
        <v>0</v>
      </c>
      <c r="CT858" s="161">
        <v>0</v>
      </c>
      <c r="CU858" s="161">
        <v>0</v>
      </c>
      <c r="CV858" s="161">
        <v>0</v>
      </c>
      <c r="CW858" s="161">
        <v>0</v>
      </c>
      <c r="CX858" s="161">
        <v>0</v>
      </c>
      <c r="CY858" s="161">
        <v>0</v>
      </c>
      <c r="CZ858" s="161">
        <v>0</v>
      </c>
      <c r="DA858" s="161">
        <v>0</v>
      </c>
      <c r="DB858" s="161">
        <v>0</v>
      </c>
      <c r="DC858" s="161">
        <v>0</v>
      </c>
      <c r="DD858" s="161">
        <v>0</v>
      </c>
      <c r="DE858" s="161">
        <v>0</v>
      </c>
      <c r="DF858" s="161">
        <v>0</v>
      </c>
      <c r="DG858" s="161">
        <v>0</v>
      </c>
      <c r="DH858" s="161">
        <v>0</v>
      </c>
      <c r="DI858" s="161">
        <v>0</v>
      </c>
      <c r="DJ858" s="161">
        <v>0</v>
      </c>
      <c r="DK858" s="161">
        <v>0</v>
      </c>
      <c r="DL858" s="161">
        <v>0</v>
      </c>
      <c r="DM858" s="161">
        <v>0</v>
      </c>
      <c r="DN858" s="161">
        <v>0</v>
      </c>
      <c r="DO858" s="161">
        <v>0</v>
      </c>
      <c r="DP858" s="161">
        <v>0</v>
      </c>
      <c r="DQ858" s="161">
        <v>0</v>
      </c>
      <c r="DR858" s="161">
        <v>0</v>
      </c>
      <c r="DS858" s="161">
        <v>0</v>
      </c>
      <c r="DT858" s="161">
        <v>0</v>
      </c>
      <c r="DU858" s="161">
        <v>0</v>
      </c>
      <c r="DV858" s="161">
        <v>0</v>
      </c>
      <c r="DW858" s="153"/>
      <c r="DX858" s="162"/>
    </row>
    <row r="859" spans="1:128" s="179" customFormat="1" hidden="1" outlineLevel="1" x14ac:dyDescent="0.2">
      <c r="A859" s="153" t="str">
        <f ca="1">Language!A$1148</f>
        <v>Отнесение процентов на стоимость основных средств</v>
      </c>
      <c r="B859" s="153"/>
      <c r="C859" s="178" t="str">
        <f t="shared" ca="1" si="1405"/>
        <v>тыс. руб.</v>
      </c>
      <c r="D859" s="154"/>
      <c r="E859" s="154"/>
      <c r="F859" s="6" t="s">
        <v>3183</v>
      </c>
      <c r="G859" s="161">
        <f t="shared" ref="G859:AL859" si="1431">SUM(G$841)</f>
        <v>0</v>
      </c>
      <c r="H859" s="161">
        <f t="shared" si="1431"/>
        <v>0</v>
      </c>
      <c r="I859" s="161">
        <f t="shared" si="1431"/>
        <v>0</v>
      </c>
      <c r="J859" s="161">
        <f t="shared" si="1431"/>
        <v>0</v>
      </c>
      <c r="K859" s="161">
        <f t="shared" si="1431"/>
        <v>0</v>
      </c>
      <c r="L859" s="161">
        <f t="shared" si="1431"/>
        <v>0</v>
      </c>
      <c r="M859" s="161">
        <f t="shared" si="1431"/>
        <v>0</v>
      </c>
      <c r="N859" s="161">
        <f t="shared" si="1431"/>
        <v>0</v>
      </c>
      <c r="O859" s="161">
        <f t="shared" si="1431"/>
        <v>0</v>
      </c>
      <c r="P859" s="161">
        <f t="shared" si="1431"/>
        <v>0</v>
      </c>
      <c r="Q859" s="161">
        <f t="shared" si="1431"/>
        <v>0</v>
      </c>
      <c r="R859" s="161">
        <f t="shared" si="1431"/>
        <v>0</v>
      </c>
      <c r="S859" s="161">
        <f t="shared" si="1431"/>
        <v>0</v>
      </c>
      <c r="T859" s="161">
        <f t="shared" si="1431"/>
        <v>0</v>
      </c>
      <c r="U859" s="161">
        <f t="shared" si="1431"/>
        <v>0</v>
      </c>
      <c r="V859" s="161">
        <f t="shared" si="1431"/>
        <v>0</v>
      </c>
      <c r="W859" s="161">
        <f t="shared" si="1431"/>
        <v>0</v>
      </c>
      <c r="X859" s="161">
        <f t="shared" si="1431"/>
        <v>0</v>
      </c>
      <c r="Y859" s="161">
        <f t="shared" si="1431"/>
        <v>0</v>
      </c>
      <c r="Z859" s="161">
        <f t="shared" si="1431"/>
        <v>0</v>
      </c>
      <c r="AA859" s="161">
        <f t="shared" si="1431"/>
        <v>0</v>
      </c>
      <c r="AB859" s="161">
        <f t="shared" si="1431"/>
        <v>0</v>
      </c>
      <c r="AC859" s="161">
        <f t="shared" si="1431"/>
        <v>0</v>
      </c>
      <c r="AD859" s="161">
        <f t="shared" si="1431"/>
        <v>0</v>
      </c>
      <c r="AE859" s="161">
        <f t="shared" si="1431"/>
        <v>0</v>
      </c>
      <c r="AF859" s="161">
        <f t="shared" si="1431"/>
        <v>0</v>
      </c>
      <c r="AG859" s="161">
        <f t="shared" si="1431"/>
        <v>0</v>
      </c>
      <c r="AH859" s="161">
        <f t="shared" si="1431"/>
        <v>0</v>
      </c>
      <c r="AI859" s="161">
        <f t="shared" si="1431"/>
        <v>0</v>
      </c>
      <c r="AJ859" s="161">
        <f t="shared" si="1431"/>
        <v>0</v>
      </c>
      <c r="AK859" s="161">
        <f t="shared" si="1431"/>
        <v>0</v>
      </c>
      <c r="AL859" s="161">
        <f t="shared" si="1431"/>
        <v>0</v>
      </c>
      <c r="AM859" s="161">
        <f t="shared" ref="AM859:BR859" si="1432">SUM(AM$841)</f>
        <v>0</v>
      </c>
      <c r="AN859" s="161">
        <f t="shared" si="1432"/>
        <v>0</v>
      </c>
      <c r="AO859" s="161">
        <f t="shared" si="1432"/>
        <v>0</v>
      </c>
      <c r="AP859" s="161">
        <f t="shared" si="1432"/>
        <v>0</v>
      </c>
      <c r="AQ859" s="161">
        <f t="shared" si="1432"/>
        <v>0</v>
      </c>
      <c r="AR859" s="161">
        <f t="shared" si="1432"/>
        <v>0</v>
      </c>
      <c r="AS859" s="161">
        <f t="shared" si="1432"/>
        <v>0</v>
      </c>
      <c r="AT859" s="161">
        <f t="shared" si="1432"/>
        <v>0</v>
      </c>
      <c r="AU859" s="161">
        <f t="shared" si="1432"/>
        <v>0</v>
      </c>
      <c r="AV859" s="161">
        <f t="shared" si="1432"/>
        <v>0</v>
      </c>
      <c r="AW859" s="161">
        <f t="shared" si="1432"/>
        <v>0</v>
      </c>
      <c r="AX859" s="161">
        <f t="shared" si="1432"/>
        <v>0</v>
      </c>
      <c r="AY859" s="161">
        <f t="shared" si="1432"/>
        <v>0</v>
      </c>
      <c r="AZ859" s="161">
        <f t="shared" si="1432"/>
        <v>0</v>
      </c>
      <c r="BA859" s="161">
        <f t="shared" si="1432"/>
        <v>0</v>
      </c>
      <c r="BB859" s="161">
        <f t="shared" si="1432"/>
        <v>0</v>
      </c>
      <c r="BC859" s="161">
        <f t="shared" si="1432"/>
        <v>0</v>
      </c>
      <c r="BD859" s="161">
        <f t="shared" si="1432"/>
        <v>0</v>
      </c>
      <c r="BE859" s="161">
        <f t="shared" si="1432"/>
        <v>0</v>
      </c>
      <c r="BF859" s="161">
        <f t="shared" si="1432"/>
        <v>0</v>
      </c>
      <c r="BG859" s="161">
        <f t="shared" si="1432"/>
        <v>0</v>
      </c>
      <c r="BH859" s="161">
        <f t="shared" si="1432"/>
        <v>0</v>
      </c>
      <c r="BI859" s="161">
        <f t="shared" si="1432"/>
        <v>0</v>
      </c>
      <c r="BJ859" s="161">
        <f t="shared" si="1432"/>
        <v>0</v>
      </c>
      <c r="BK859" s="161">
        <f t="shared" si="1432"/>
        <v>0</v>
      </c>
      <c r="BL859" s="161">
        <f t="shared" si="1432"/>
        <v>0</v>
      </c>
      <c r="BM859" s="161">
        <f t="shared" si="1432"/>
        <v>0</v>
      </c>
      <c r="BN859" s="161">
        <f t="shared" si="1432"/>
        <v>0</v>
      </c>
      <c r="BO859" s="161">
        <f t="shared" si="1432"/>
        <v>0</v>
      </c>
      <c r="BP859" s="161">
        <f t="shared" si="1432"/>
        <v>0</v>
      </c>
      <c r="BQ859" s="161">
        <f t="shared" si="1432"/>
        <v>0</v>
      </c>
      <c r="BR859" s="161">
        <f t="shared" si="1432"/>
        <v>0</v>
      </c>
      <c r="BS859" s="161">
        <f t="shared" ref="BS859:CX859" si="1433">SUM(BS$841)</f>
        <v>0</v>
      </c>
      <c r="BT859" s="161">
        <f t="shared" si="1433"/>
        <v>0</v>
      </c>
      <c r="BU859" s="161">
        <f t="shared" si="1433"/>
        <v>0</v>
      </c>
      <c r="BV859" s="161">
        <f t="shared" si="1433"/>
        <v>0</v>
      </c>
      <c r="BW859" s="161">
        <f t="shared" si="1433"/>
        <v>0</v>
      </c>
      <c r="BX859" s="161">
        <f t="shared" si="1433"/>
        <v>0</v>
      </c>
      <c r="BY859" s="161">
        <f t="shared" si="1433"/>
        <v>0</v>
      </c>
      <c r="BZ859" s="161">
        <f t="shared" si="1433"/>
        <v>0</v>
      </c>
      <c r="CA859" s="161">
        <f t="shared" si="1433"/>
        <v>0</v>
      </c>
      <c r="CB859" s="161">
        <f t="shared" si="1433"/>
        <v>0</v>
      </c>
      <c r="CC859" s="161">
        <f t="shared" si="1433"/>
        <v>0</v>
      </c>
      <c r="CD859" s="161">
        <f t="shared" si="1433"/>
        <v>0</v>
      </c>
      <c r="CE859" s="161">
        <f t="shared" si="1433"/>
        <v>0</v>
      </c>
      <c r="CF859" s="161">
        <f t="shared" si="1433"/>
        <v>0</v>
      </c>
      <c r="CG859" s="161">
        <f t="shared" si="1433"/>
        <v>0</v>
      </c>
      <c r="CH859" s="161">
        <f t="shared" si="1433"/>
        <v>0</v>
      </c>
      <c r="CI859" s="161">
        <f t="shared" si="1433"/>
        <v>0</v>
      </c>
      <c r="CJ859" s="161">
        <f t="shared" si="1433"/>
        <v>0</v>
      </c>
      <c r="CK859" s="161">
        <f t="shared" si="1433"/>
        <v>0</v>
      </c>
      <c r="CL859" s="161">
        <f t="shared" si="1433"/>
        <v>0</v>
      </c>
      <c r="CM859" s="161">
        <f t="shared" si="1433"/>
        <v>0</v>
      </c>
      <c r="CN859" s="161">
        <f t="shared" si="1433"/>
        <v>0</v>
      </c>
      <c r="CO859" s="161">
        <f t="shared" si="1433"/>
        <v>0</v>
      </c>
      <c r="CP859" s="161">
        <f t="shared" si="1433"/>
        <v>0</v>
      </c>
      <c r="CQ859" s="161">
        <f t="shared" si="1433"/>
        <v>0</v>
      </c>
      <c r="CR859" s="161">
        <f t="shared" si="1433"/>
        <v>0</v>
      </c>
      <c r="CS859" s="161">
        <f t="shared" si="1433"/>
        <v>0</v>
      </c>
      <c r="CT859" s="161">
        <f t="shared" si="1433"/>
        <v>0</v>
      </c>
      <c r="CU859" s="161">
        <f t="shared" si="1433"/>
        <v>0</v>
      </c>
      <c r="CV859" s="161">
        <f t="shared" si="1433"/>
        <v>0</v>
      </c>
      <c r="CW859" s="161">
        <f t="shared" si="1433"/>
        <v>0</v>
      </c>
      <c r="CX859" s="161">
        <f t="shared" si="1433"/>
        <v>0</v>
      </c>
      <c r="CY859" s="161">
        <f t="shared" ref="CY859:DV859" si="1434">SUM(CY$841)</f>
        <v>0</v>
      </c>
      <c r="CZ859" s="161">
        <f t="shared" si="1434"/>
        <v>0</v>
      </c>
      <c r="DA859" s="161">
        <f t="shared" si="1434"/>
        <v>0</v>
      </c>
      <c r="DB859" s="161">
        <f t="shared" si="1434"/>
        <v>0</v>
      </c>
      <c r="DC859" s="161">
        <f t="shared" si="1434"/>
        <v>0</v>
      </c>
      <c r="DD859" s="161">
        <f t="shared" si="1434"/>
        <v>0</v>
      </c>
      <c r="DE859" s="161">
        <f t="shared" si="1434"/>
        <v>0</v>
      </c>
      <c r="DF859" s="161">
        <f t="shared" si="1434"/>
        <v>0</v>
      </c>
      <c r="DG859" s="161">
        <f t="shared" si="1434"/>
        <v>0</v>
      </c>
      <c r="DH859" s="161">
        <f t="shared" si="1434"/>
        <v>0</v>
      </c>
      <c r="DI859" s="161">
        <f t="shared" si="1434"/>
        <v>0</v>
      </c>
      <c r="DJ859" s="161">
        <f t="shared" si="1434"/>
        <v>0</v>
      </c>
      <c r="DK859" s="161">
        <f t="shared" si="1434"/>
        <v>0</v>
      </c>
      <c r="DL859" s="161">
        <f t="shared" si="1434"/>
        <v>0</v>
      </c>
      <c r="DM859" s="161">
        <f t="shared" si="1434"/>
        <v>0</v>
      </c>
      <c r="DN859" s="161">
        <f t="shared" si="1434"/>
        <v>0</v>
      </c>
      <c r="DO859" s="161">
        <f t="shared" si="1434"/>
        <v>0</v>
      </c>
      <c r="DP859" s="161">
        <f t="shared" si="1434"/>
        <v>0</v>
      </c>
      <c r="DQ859" s="161">
        <f t="shared" si="1434"/>
        <v>0</v>
      </c>
      <c r="DR859" s="161">
        <f t="shared" si="1434"/>
        <v>0</v>
      </c>
      <c r="DS859" s="161">
        <f t="shared" si="1434"/>
        <v>0</v>
      </c>
      <c r="DT859" s="161">
        <f t="shared" si="1434"/>
        <v>0</v>
      </c>
      <c r="DU859" s="161">
        <f t="shared" si="1434"/>
        <v>0</v>
      </c>
      <c r="DV859" s="161">
        <f t="shared" si="1434"/>
        <v>0</v>
      </c>
      <c r="DW859" s="153"/>
      <c r="DX859" s="167">
        <f>SUM(G859:DW859)</f>
        <v>0</v>
      </c>
    </row>
    <row r="860" spans="1:128" s="179" customFormat="1" hidden="1" outlineLevel="1" x14ac:dyDescent="0.2">
      <c r="A860" s="153" t="str">
        <f ca="1">Language!A$1149</f>
        <v>Незавершенные инвестиции</v>
      </c>
      <c r="B860" s="153"/>
      <c r="C860" s="178" t="str">
        <f t="shared" ca="1" si="1405"/>
        <v>тыс. руб.</v>
      </c>
      <c r="D860" s="154"/>
      <c r="E860" s="154"/>
      <c r="F860" s="6" t="s">
        <v>3184</v>
      </c>
      <c r="G860" s="161">
        <f t="shared" ref="G860:AL860" si="1435">SUM(G$842)</f>
        <v>0</v>
      </c>
      <c r="H860" s="161">
        <f t="shared" si="1435"/>
        <v>0</v>
      </c>
      <c r="I860" s="161">
        <f t="shared" si="1435"/>
        <v>0</v>
      </c>
      <c r="J860" s="161">
        <f t="shared" si="1435"/>
        <v>0</v>
      </c>
      <c r="K860" s="161">
        <f t="shared" si="1435"/>
        <v>0</v>
      </c>
      <c r="L860" s="161">
        <f t="shared" si="1435"/>
        <v>0</v>
      </c>
      <c r="M860" s="161">
        <f t="shared" si="1435"/>
        <v>0</v>
      </c>
      <c r="N860" s="161">
        <f t="shared" si="1435"/>
        <v>0</v>
      </c>
      <c r="O860" s="161">
        <f t="shared" si="1435"/>
        <v>0</v>
      </c>
      <c r="P860" s="161">
        <f t="shared" si="1435"/>
        <v>0</v>
      </c>
      <c r="Q860" s="161">
        <f t="shared" si="1435"/>
        <v>0</v>
      </c>
      <c r="R860" s="161">
        <f t="shared" si="1435"/>
        <v>0</v>
      </c>
      <c r="S860" s="161">
        <f t="shared" si="1435"/>
        <v>0</v>
      </c>
      <c r="T860" s="161">
        <f t="shared" si="1435"/>
        <v>0</v>
      </c>
      <c r="U860" s="161">
        <f t="shared" si="1435"/>
        <v>0</v>
      </c>
      <c r="V860" s="161">
        <f t="shared" si="1435"/>
        <v>0</v>
      </c>
      <c r="W860" s="161">
        <f t="shared" si="1435"/>
        <v>0</v>
      </c>
      <c r="X860" s="161">
        <f t="shared" si="1435"/>
        <v>0</v>
      </c>
      <c r="Y860" s="161">
        <f t="shared" si="1435"/>
        <v>0</v>
      </c>
      <c r="Z860" s="161">
        <f t="shared" si="1435"/>
        <v>0</v>
      </c>
      <c r="AA860" s="161">
        <f t="shared" si="1435"/>
        <v>0</v>
      </c>
      <c r="AB860" s="161">
        <f t="shared" si="1435"/>
        <v>0</v>
      </c>
      <c r="AC860" s="161">
        <f t="shared" si="1435"/>
        <v>0</v>
      </c>
      <c r="AD860" s="161">
        <f t="shared" si="1435"/>
        <v>0</v>
      </c>
      <c r="AE860" s="161">
        <f t="shared" si="1435"/>
        <v>0</v>
      </c>
      <c r="AF860" s="161">
        <f t="shared" si="1435"/>
        <v>0</v>
      </c>
      <c r="AG860" s="161">
        <f t="shared" si="1435"/>
        <v>0</v>
      </c>
      <c r="AH860" s="161">
        <f t="shared" si="1435"/>
        <v>0</v>
      </c>
      <c r="AI860" s="161">
        <f t="shared" si="1435"/>
        <v>0</v>
      </c>
      <c r="AJ860" s="161">
        <f t="shared" si="1435"/>
        <v>0</v>
      </c>
      <c r="AK860" s="161">
        <f t="shared" si="1435"/>
        <v>0</v>
      </c>
      <c r="AL860" s="161">
        <f t="shared" si="1435"/>
        <v>0</v>
      </c>
      <c r="AM860" s="161">
        <f t="shared" ref="AM860:BR860" si="1436">SUM(AM$842)</f>
        <v>0</v>
      </c>
      <c r="AN860" s="161">
        <f t="shared" si="1436"/>
        <v>0</v>
      </c>
      <c r="AO860" s="161">
        <f t="shared" si="1436"/>
        <v>0</v>
      </c>
      <c r="AP860" s="161">
        <f t="shared" si="1436"/>
        <v>0</v>
      </c>
      <c r="AQ860" s="161">
        <f t="shared" si="1436"/>
        <v>0</v>
      </c>
      <c r="AR860" s="161">
        <f t="shared" si="1436"/>
        <v>0</v>
      </c>
      <c r="AS860" s="161">
        <f t="shared" si="1436"/>
        <v>0</v>
      </c>
      <c r="AT860" s="161">
        <f t="shared" si="1436"/>
        <v>0</v>
      </c>
      <c r="AU860" s="161">
        <f t="shared" si="1436"/>
        <v>0</v>
      </c>
      <c r="AV860" s="161">
        <f t="shared" si="1436"/>
        <v>0</v>
      </c>
      <c r="AW860" s="161">
        <f t="shared" si="1436"/>
        <v>0</v>
      </c>
      <c r="AX860" s="161">
        <f t="shared" si="1436"/>
        <v>0</v>
      </c>
      <c r="AY860" s="161">
        <f t="shared" si="1436"/>
        <v>0</v>
      </c>
      <c r="AZ860" s="161">
        <f t="shared" si="1436"/>
        <v>0</v>
      </c>
      <c r="BA860" s="161">
        <f t="shared" si="1436"/>
        <v>0</v>
      </c>
      <c r="BB860" s="161">
        <f t="shared" si="1436"/>
        <v>0</v>
      </c>
      <c r="BC860" s="161">
        <f t="shared" si="1436"/>
        <v>0</v>
      </c>
      <c r="BD860" s="161">
        <f t="shared" si="1436"/>
        <v>0</v>
      </c>
      <c r="BE860" s="161">
        <f t="shared" si="1436"/>
        <v>0</v>
      </c>
      <c r="BF860" s="161">
        <f t="shared" si="1436"/>
        <v>0</v>
      </c>
      <c r="BG860" s="161">
        <f t="shared" si="1436"/>
        <v>0</v>
      </c>
      <c r="BH860" s="161">
        <f t="shared" si="1436"/>
        <v>0</v>
      </c>
      <c r="BI860" s="161">
        <f t="shared" si="1436"/>
        <v>0</v>
      </c>
      <c r="BJ860" s="161">
        <f t="shared" si="1436"/>
        <v>0</v>
      </c>
      <c r="BK860" s="161">
        <f t="shared" si="1436"/>
        <v>0</v>
      </c>
      <c r="BL860" s="161">
        <f t="shared" si="1436"/>
        <v>0</v>
      </c>
      <c r="BM860" s="161">
        <f t="shared" si="1436"/>
        <v>0</v>
      </c>
      <c r="BN860" s="161">
        <f t="shared" si="1436"/>
        <v>0</v>
      </c>
      <c r="BO860" s="161">
        <f t="shared" si="1436"/>
        <v>0</v>
      </c>
      <c r="BP860" s="161">
        <f t="shared" si="1436"/>
        <v>0</v>
      </c>
      <c r="BQ860" s="161">
        <f t="shared" si="1436"/>
        <v>0</v>
      </c>
      <c r="BR860" s="161">
        <f t="shared" si="1436"/>
        <v>0</v>
      </c>
      <c r="BS860" s="161">
        <f t="shared" ref="BS860:CX860" si="1437">SUM(BS$842)</f>
        <v>0</v>
      </c>
      <c r="BT860" s="161">
        <f t="shared" si="1437"/>
        <v>0</v>
      </c>
      <c r="BU860" s="161">
        <f t="shared" si="1437"/>
        <v>0</v>
      </c>
      <c r="BV860" s="161">
        <f t="shared" si="1437"/>
        <v>0</v>
      </c>
      <c r="BW860" s="161">
        <f t="shared" si="1437"/>
        <v>0</v>
      </c>
      <c r="BX860" s="161">
        <f t="shared" si="1437"/>
        <v>0</v>
      </c>
      <c r="BY860" s="161">
        <f t="shared" si="1437"/>
        <v>0</v>
      </c>
      <c r="BZ860" s="161">
        <f t="shared" si="1437"/>
        <v>0</v>
      </c>
      <c r="CA860" s="161">
        <f t="shared" si="1437"/>
        <v>0</v>
      </c>
      <c r="CB860" s="161">
        <f t="shared" si="1437"/>
        <v>0</v>
      </c>
      <c r="CC860" s="161">
        <f t="shared" si="1437"/>
        <v>0</v>
      </c>
      <c r="CD860" s="161">
        <f t="shared" si="1437"/>
        <v>0</v>
      </c>
      <c r="CE860" s="161">
        <f t="shared" si="1437"/>
        <v>0</v>
      </c>
      <c r="CF860" s="161">
        <f t="shared" si="1437"/>
        <v>0</v>
      </c>
      <c r="CG860" s="161">
        <f t="shared" si="1437"/>
        <v>0</v>
      </c>
      <c r="CH860" s="161">
        <f t="shared" si="1437"/>
        <v>0</v>
      </c>
      <c r="CI860" s="161">
        <f t="shared" si="1437"/>
        <v>0</v>
      </c>
      <c r="CJ860" s="161">
        <f t="shared" si="1437"/>
        <v>0</v>
      </c>
      <c r="CK860" s="161">
        <f t="shared" si="1437"/>
        <v>0</v>
      </c>
      <c r="CL860" s="161">
        <f t="shared" si="1437"/>
        <v>0</v>
      </c>
      <c r="CM860" s="161">
        <f t="shared" si="1437"/>
        <v>0</v>
      </c>
      <c r="CN860" s="161">
        <f t="shared" si="1437"/>
        <v>0</v>
      </c>
      <c r="CO860" s="161">
        <f t="shared" si="1437"/>
        <v>0</v>
      </c>
      <c r="CP860" s="161">
        <f t="shared" si="1437"/>
        <v>0</v>
      </c>
      <c r="CQ860" s="161">
        <f t="shared" si="1437"/>
        <v>0</v>
      </c>
      <c r="CR860" s="161">
        <f t="shared" si="1437"/>
        <v>0</v>
      </c>
      <c r="CS860" s="161">
        <f t="shared" si="1437"/>
        <v>0</v>
      </c>
      <c r="CT860" s="161">
        <f t="shared" si="1437"/>
        <v>0</v>
      </c>
      <c r="CU860" s="161">
        <f t="shared" si="1437"/>
        <v>0</v>
      </c>
      <c r="CV860" s="161">
        <f t="shared" si="1437"/>
        <v>0</v>
      </c>
      <c r="CW860" s="161">
        <f t="shared" si="1437"/>
        <v>0</v>
      </c>
      <c r="CX860" s="161">
        <f t="shared" si="1437"/>
        <v>0</v>
      </c>
      <c r="CY860" s="161">
        <f t="shared" ref="CY860:DV860" si="1438">SUM(CY$842)</f>
        <v>0</v>
      </c>
      <c r="CZ860" s="161">
        <f t="shared" si="1438"/>
        <v>0</v>
      </c>
      <c r="DA860" s="161">
        <f t="shared" si="1438"/>
        <v>0</v>
      </c>
      <c r="DB860" s="161">
        <f t="shared" si="1438"/>
        <v>0</v>
      </c>
      <c r="DC860" s="161">
        <f t="shared" si="1438"/>
        <v>0</v>
      </c>
      <c r="DD860" s="161">
        <f t="shared" si="1438"/>
        <v>0</v>
      </c>
      <c r="DE860" s="161">
        <f t="shared" si="1438"/>
        <v>0</v>
      </c>
      <c r="DF860" s="161">
        <f t="shared" si="1438"/>
        <v>0</v>
      </c>
      <c r="DG860" s="161">
        <f t="shared" si="1438"/>
        <v>0</v>
      </c>
      <c r="DH860" s="161">
        <f t="shared" si="1438"/>
        <v>0</v>
      </c>
      <c r="DI860" s="161">
        <f t="shared" si="1438"/>
        <v>0</v>
      </c>
      <c r="DJ860" s="161">
        <f t="shared" si="1438"/>
        <v>0</v>
      </c>
      <c r="DK860" s="161">
        <f t="shared" si="1438"/>
        <v>0</v>
      </c>
      <c r="DL860" s="161">
        <f t="shared" si="1438"/>
        <v>0</v>
      </c>
      <c r="DM860" s="161">
        <f t="shared" si="1438"/>
        <v>0</v>
      </c>
      <c r="DN860" s="161">
        <f t="shared" si="1438"/>
        <v>0</v>
      </c>
      <c r="DO860" s="161">
        <f t="shared" si="1438"/>
        <v>0</v>
      </c>
      <c r="DP860" s="161">
        <f t="shared" si="1438"/>
        <v>0</v>
      </c>
      <c r="DQ860" s="161">
        <f t="shared" si="1438"/>
        <v>0</v>
      </c>
      <c r="DR860" s="161">
        <f t="shared" si="1438"/>
        <v>0</v>
      </c>
      <c r="DS860" s="161">
        <f t="shared" si="1438"/>
        <v>0</v>
      </c>
      <c r="DT860" s="161">
        <f t="shared" si="1438"/>
        <v>0</v>
      </c>
      <c r="DU860" s="161">
        <f t="shared" si="1438"/>
        <v>0</v>
      </c>
      <c r="DV860" s="161">
        <f t="shared" si="1438"/>
        <v>0</v>
      </c>
      <c r="DW860" s="153"/>
      <c r="DX860" s="167"/>
    </row>
    <row r="861" spans="1:128" s="179" customFormat="1" hidden="1" outlineLevel="1" x14ac:dyDescent="0.2">
      <c r="A861" s="153" t="str">
        <f ca="1">Language!A$1150</f>
        <v>Балансовая стоимость процентов в основных средствах</v>
      </c>
      <c r="B861" s="153"/>
      <c r="C861" s="178" t="str">
        <f t="shared" ca="1" si="1405"/>
        <v>тыс. руб.</v>
      </c>
      <c r="D861" s="154"/>
      <c r="E861" s="154"/>
      <c r="F861" s="6" t="s">
        <v>3185</v>
      </c>
      <c r="G861" s="161">
        <f t="shared" ref="G861:AL861" si="1439">SUM(G$847)</f>
        <v>0</v>
      </c>
      <c r="H861" s="161">
        <f t="shared" si="1439"/>
        <v>0</v>
      </c>
      <c r="I861" s="161">
        <f t="shared" si="1439"/>
        <v>0</v>
      </c>
      <c r="J861" s="161">
        <f t="shared" si="1439"/>
        <v>0</v>
      </c>
      <c r="K861" s="161">
        <f t="shared" si="1439"/>
        <v>0</v>
      </c>
      <c r="L861" s="161">
        <f t="shared" si="1439"/>
        <v>0</v>
      </c>
      <c r="M861" s="161">
        <f t="shared" si="1439"/>
        <v>0</v>
      </c>
      <c r="N861" s="161">
        <f t="shared" si="1439"/>
        <v>0</v>
      </c>
      <c r="O861" s="161">
        <f t="shared" si="1439"/>
        <v>0</v>
      </c>
      <c r="P861" s="161">
        <f t="shared" si="1439"/>
        <v>0</v>
      </c>
      <c r="Q861" s="161">
        <f t="shared" si="1439"/>
        <v>0</v>
      </c>
      <c r="R861" s="161">
        <f t="shared" si="1439"/>
        <v>0</v>
      </c>
      <c r="S861" s="161">
        <f t="shared" si="1439"/>
        <v>0</v>
      </c>
      <c r="T861" s="161">
        <f t="shared" si="1439"/>
        <v>0</v>
      </c>
      <c r="U861" s="161">
        <f t="shared" si="1439"/>
        <v>0</v>
      </c>
      <c r="V861" s="161">
        <f t="shared" si="1439"/>
        <v>0</v>
      </c>
      <c r="W861" s="161">
        <f t="shared" si="1439"/>
        <v>0</v>
      </c>
      <c r="X861" s="161">
        <f t="shared" si="1439"/>
        <v>0</v>
      </c>
      <c r="Y861" s="161">
        <f t="shared" si="1439"/>
        <v>0</v>
      </c>
      <c r="Z861" s="161">
        <f t="shared" si="1439"/>
        <v>0</v>
      </c>
      <c r="AA861" s="161">
        <f t="shared" si="1439"/>
        <v>0</v>
      </c>
      <c r="AB861" s="161">
        <f t="shared" si="1439"/>
        <v>0</v>
      </c>
      <c r="AC861" s="161">
        <f t="shared" si="1439"/>
        <v>0</v>
      </c>
      <c r="AD861" s="161">
        <f t="shared" si="1439"/>
        <v>0</v>
      </c>
      <c r="AE861" s="161">
        <f t="shared" si="1439"/>
        <v>0</v>
      </c>
      <c r="AF861" s="161">
        <f t="shared" si="1439"/>
        <v>0</v>
      </c>
      <c r="AG861" s="161">
        <f t="shared" si="1439"/>
        <v>0</v>
      </c>
      <c r="AH861" s="161">
        <f t="shared" si="1439"/>
        <v>0</v>
      </c>
      <c r="AI861" s="161">
        <f t="shared" si="1439"/>
        <v>0</v>
      </c>
      <c r="AJ861" s="161">
        <f t="shared" si="1439"/>
        <v>0</v>
      </c>
      <c r="AK861" s="161">
        <f t="shared" si="1439"/>
        <v>0</v>
      </c>
      <c r="AL861" s="161">
        <f t="shared" si="1439"/>
        <v>0</v>
      </c>
      <c r="AM861" s="161">
        <f t="shared" ref="AM861:BR861" si="1440">SUM(AM$847)</f>
        <v>0</v>
      </c>
      <c r="AN861" s="161">
        <f t="shared" si="1440"/>
        <v>0</v>
      </c>
      <c r="AO861" s="161">
        <f t="shared" si="1440"/>
        <v>0</v>
      </c>
      <c r="AP861" s="161">
        <f t="shared" si="1440"/>
        <v>0</v>
      </c>
      <c r="AQ861" s="161">
        <f t="shared" si="1440"/>
        <v>0</v>
      </c>
      <c r="AR861" s="161">
        <f t="shared" si="1440"/>
        <v>0</v>
      </c>
      <c r="AS861" s="161">
        <f t="shared" si="1440"/>
        <v>0</v>
      </c>
      <c r="AT861" s="161">
        <f t="shared" si="1440"/>
        <v>0</v>
      </c>
      <c r="AU861" s="161">
        <f t="shared" si="1440"/>
        <v>0</v>
      </c>
      <c r="AV861" s="161">
        <f t="shared" si="1440"/>
        <v>0</v>
      </c>
      <c r="AW861" s="161">
        <f t="shared" si="1440"/>
        <v>0</v>
      </c>
      <c r="AX861" s="161">
        <f t="shared" si="1440"/>
        <v>0</v>
      </c>
      <c r="AY861" s="161">
        <f t="shared" si="1440"/>
        <v>0</v>
      </c>
      <c r="AZ861" s="161">
        <f t="shared" si="1440"/>
        <v>0</v>
      </c>
      <c r="BA861" s="161">
        <f t="shared" si="1440"/>
        <v>0</v>
      </c>
      <c r="BB861" s="161">
        <f t="shared" si="1440"/>
        <v>0</v>
      </c>
      <c r="BC861" s="161">
        <f t="shared" si="1440"/>
        <v>0</v>
      </c>
      <c r="BD861" s="161">
        <f t="shared" si="1440"/>
        <v>0</v>
      </c>
      <c r="BE861" s="161">
        <f t="shared" si="1440"/>
        <v>0</v>
      </c>
      <c r="BF861" s="161">
        <f t="shared" si="1440"/>
        <v>0</v>
      </c>
      <c r="BG861" s="161">
        <f t="shared" si="1440"/>
        <v>0</v>
      </c>
      <c r="BH861" s="161">
        <f t="shared" si="1440"/>
        <v>0</v>
      </c>
      <c r="BI861" s="161">
        <f t="shared" si="1440"/>
        <v>0</v>
      </c>
      <c r="BJ861" s="161">
        <f t="shared" si="1440"/>
        <v>0</v>
      </c>
      <c r="BK861" s="161">
        <f t="shared" si="1440"/>
        <v>0</v>
      </c>
      <c r="BL861" s="161">
        <f t="shared" si="1440"/>
        <v>0</v>
      </c>
      <c r="BM861" s="161">
        <f t="shared" si="1440"/>
        <v>0</v>
      </c>
      <c r="BN861" s="161">
        <f t="shared" si="1440"/>
        <v>0</v>
      </c>
      <c r="BO861" s="161">
        <f t="shared" si="1440"/>
        <v>0</v>
      </c>
      <c r="BP861" s="161">
        <f t="shared" si="1440"/>
        <v>0</v>
      </c>
      <c r="BQ861" s="161">
        <f t="shared" si="1440"/>
        <v>0</v>
      </c>
      <c r="BR861" s="161">
        <f t="shared" si="1440"/>
        <v>0</v>
      </c>
      <c r="BS861" s="161">
        <f t="shared" ref="BS861:CX861" si="1441">SUM(BS$847)</f>
        <v>0</v>
      </c>
      <c r="BT861" s="161">
        <f t="shared" si="1441"/>
        <v>0</v>
      </c>
      <c r="BU861" s="161">
        <f t="shared" si="1441"/>
        <v>0</v>
      </c>
      <c r="BV861" s="161">
        <f t="shared" si="1441"/>
        <v>0</v>
      </c>
      <c r="BW861" s="161">
        <f t="shared" si="1441"/>
        <v>0</v>
      </c>
      <c r="BX861" s="161">
        <f t="shared" si="1441"/>
        <v>0</v>
      </c>
      <c r="BY861" s="161">
        <f t="shared" si="1441"/>
        <v>0</v>
      </c>
      <c r="BZ861" s="161">
        <f t="shared" si="1441"/>
        <v>0</v>
      </c>
      <c r="CA861" s="161">
        <f t="shared" si="1441"/>
        <v>0</v>
      </c>
      <c r="CB861" s="161">
        <f t="shared" si="1441"/>
        <v>0</v>
      </c>
      <c r="CC861" s="161">
        <f t="shared" si="1441"/>
        <v>0</v>
      </c>
      <c r="CD861" s="161">
        <f t="shared" si="1441"/>
        <v>0</v>
      </c>
      <c r="CE861" s="161">
        <f t="shared" si="1441"/>
        <v>0</v>
      </c>
      <c r="CF861" s="161">
        <f t="shared" si="1441"/>
        <v>0</v>
      </c>
      <c r="CG861" s="161">
        <f t="shared" si="1441"/>
        <v>0</v>
      </c>
      <c r="CH861" s="161">
        <f t="shared" si="1441"/>
        <v>0</v>
      </c>
      <c r="CI861" s="161">
        <f t="shared" si="1441"/>
        <v>0</v>
      </c>
      <c r="CJ861" s="161">
        <f t="shared" si="1441"/>
        <v>0</v>
      </c>
      <c r="CK861" s="161">
        <f t="shared" si="1441"/>
        <v>0</v>
      </c>
      <c r="CL861" s="161">
        <f t="shared" si="1441"/>
        <v>0</v>
      </c>
      <c r="CM861" s="161">
        <f t="shared" si="1441"/>
        <v>0</v>
      </c>
      <c r="CN861" s="161">
        <f t="shared" si="1441"/>
        <v>0</v>
      </c>
      <c r="CO861" s="161">
        <f t="shared" si="1441"/>
        <v>0</v>
      </c>
      <c r="CP861" s="161">
        <f t="shared" si="1441"/>
        <v>0</v>
      </c>
      <c r="CQ861" s="161">
        <f t="shared" si="1441"/>
        <v>0</v>
      </c>
      <c r="CR861" s="161">
        <f t="shared" si="1441"/>
        <v>0</v>
      </c>
      <c r="CS861" s="161">
        <f t="shared" si="1441"/>
        <v>0</v>
      </c>
      <c r="CT861" s="161">
        <f t="shared" si="1441"/>
        <v>0</v>
      </c>
      <c r="CU861" s="161">
        <f t="shared" si="1441"/>
        <v>0</v>
      </c>
      <c r="CV861" s="161">
        <f t="shared" si="1441"/>
        <v>0</v>
      </c>
      <c r="CW861" s="161">
        <f t="shared" si="1441"/>
        <v>0</v>
      </c>
      <c r="CX861" s="161">
        <f t="shared" si="1441"/>
        <v>0</v>
      </c>
      <c r="CY861" s="161">
        <f t="shared" ref="CY861:DV861" si="1442">SUM(CY$847)</f>
        <v>0</v>
      </c>
      <c r="CZ861" s="161">
        <f t="shared" si="1442"/>
        <v>0</v>
      </c>
      <c r="DA861" s="161">
        <f t="shared" si="1442"/>
        <v>0</v>
      </c>
      <c r="DB861" s="161">
        <f t="shared" si="1442"/>
        <v>0</v>
      </c>
      <c r="DC861" s="161">
        <f t="shared" si="1442"/>
        <v>0</v>
      </c>
      <c r="DD861" s="161">
        <f t="shared" si="1442"/>
        <v>0</v>
      </c>
      <c r="DE861" s="161">
        <f t="shared" si="1442"/>
        <v>0</v>
      </c>
      <c r="DF861" s="161">
        <f t="shared" si="1442"/>
        <v>0</v>
      </c>
      <c r="DG861" s="161">
        <f t="shared" si="1442"/>
        <v>0</v>
      </c>
      <c r="DH861" s="161">
        <f t="shared" si="1442"/>
        <v>0</v>
      </c>
      <c r="DI861" s="161">
        <f t="shared" si="1442"/>
        <v>0</v>
      </c>
      <c r="DJ861" s="161">
        <f t="shared" si="1442"/>
        <v>0</v>
      </c>
      <c r="DK861" s="161">
        <f t="shared" si="1442"/>
        <v>0</v>
      </c>
      <c r="DL861" s="161">
        <f t="shared" si="1442"/>
        <v>0</v>
      </c>
      <c r="DM861" s="161">
        <f t="shared" si="1442"/>
        <v>0</v>
      </c>
      <c r="DN861" s="161">
        <f t="shared" si="1442"/>
        <v>0</v>
      </c>
      <c r="DO861" s="161">
        <f t="shared" si="1442"/>
        <v>0</v>
      </c>
      <c r="DP861" s="161">
        <f t="shared" si="1442"/>
        <v>0</v>
      </c>
      <c r="DQ861" s="161">
        <f t="shared" si="1442"/>
        <v>0</v>
      </c>
      <c r="DR861" s="161">
        <f t="shared" si="1442"/>
        <v>0</v>
      </c>
      <c r="DS861" s="161">
        <f t="shared" si="1442"/>
        <v>0</v>
      </c>
      <c r="DT861" s="161">
        <f t="shared" si="1442"/>
        <v>0</v>
      </c>
      <c r="DU861" s="161">
        <f t="shared" si="1442"/>
        <v>0</v>
      </c>
      <c r="DV861" s="161">
        <f t="shared" si="1442"/>
        <v>0</v>
      </c>
      <c r="DW861" s="153"/>
      <c r="DX861" s="162"/>
    </row>
    <row r="862" spans="1:128" s="179" customFormat="1" hidden="1" outlineLevel="1" x14ac:dyDescent="0.2">
      <c r="A862" s="153" t="str">
        <f ca="1">Language!A$1151</f>
        <v>Амортизация процентов в основных средствах</v>
      </c>
      <c r="B862" s="153"/>
      <c r="C862" s="178" t="str">
        <f t="shared" ca="1" si="1405"/>
        <v>тыс. руб.</v>
      </c>
      <c r="D862" s="154"/>
      <c r="E862" s="154"/>
      <c r="F862" s="6" t="s">
        <v>3186</v>
      </c>
      <c r="G862" s="161">
        <f t="shared" ref="G862:AL862" si="1443">SUM(G$846)</f>
        <v>0</v>
      </c>
      <c r="H862" s="161">
        <f t="shared" si="1443"/>
        <v>0</v>
      </c>
      <c r="I862" s="161">
        <f t="shared" si="1443"/>
        <v>0</v>
      </c>
      <c r="J862" s="161">
        <f t="shared" si="1443"/>
        <v>0</v>
      </c>
      <c r="K862" s="161">
        <f t="shared" si="1443"/>
        <v>0</v>
      </c>
      <c r="L862" s="161">
        <f t="shared" si="1443"/>
        <v>0</v>
      </c>
      <c r="M862" s="161">
        <f t="shared" si="1443"/>
        <v>0</v>
      </c>
      <c r="N862" s="161">
        <f t="shared" si="1443"/>
        <v>0</v>
      </c>
      <c r="O862" s="161">
        <f t="shared" si="1443"/>
        <v>0</v>
      </c>
      <c r="P862" s="161">
        <f t="shared" si="1443"/>
        <v>0</v>
      </c>
      <c r="Q862" s="161">
        <f t="shared" si="1443"/>
        <v>0</v>
      </c>
      <c r="R862" s="161">
        <f t="shared" si="1443"/>
        <v>0</v>
      </c>
      <c r="S862" s="161">
        <f t="shared" si="1443"/>
        <v>0</v>
      </c>
      <c r="T862" s="161">
        <f t="shared" si="1443"/>
        <v>0</v>
      </c>
      <c r="U862" s="161">
        <f t="shared" si="1443"/>
        <v>0</v>
      </c>
      <c r="V862" s="161">
        <f t="shared" si="1443"/>
        <v>0</v>
      </c>
      <c r="W862" s="161">
        <f t="shared" si="1443"/>
        <v>0</v>
      </c>
      <c r="X862" s="161">
        <f t="shared" si="1443"/>
        <v>0</v>
      </c>
      <c r="Y862" s="161">
        <f t="shared" si="1443"/>
        <v>0</v>
      </c>
      <c r="Z862" s="161">
        <f t="shared" si="1443"/>
        <v>0</v>
      </c>
      <c r="AA862" s="161">
        <f t="shared" si="1443"/>
        <v>0</v>
      </c>
      <c r="AB862" s="161">
        <f t="shared" si="1443"/>
        <v>0</v>
      </c>
      <c r="AC862" s="161">
        <f t="shared" si="1443"/>
        <v>0</v>
      </c>
      <c r="AD862" s="161">
        <f t="shared" si="1443"/>
        <v>0</v>
      </c>
      <c r="AE862" s="161">
        <f t="shared" si="1443"/>
        <v>0</v>
      </c>
      <c r="AF862" s="161">
        <f t="shared" si="1443"/>
        <v>0</v>
      </c>
      <c r="AG862" s="161">
        <f t="shared" si="1443"/>
        <v>0</v>
      </c>
      <c r="AH862" s="161">
        <f t="shared" si="1443"/>
        <v>0</v>
      </c>
      <c r="AI862" s="161">
        <f t="shared" si="1443"/>
        <v>0</v>
      </c>
      <c r="AJ862" s="161">
        <f t="shared" si="1443"/>
        <v>0</v>
      </c>
      <c r="AK862" s="161">
        <f t="shared" si="1443"/>
        <v>0</v>
      </c>
      <c r="AL862" s="161">
        <f t="shared" si="1443"/>
        <v>0</v>
      </c>
      <c r="AM862" s="161">
        <f t="shared" ref="AM862:BR862" si="1444">SUM(AM$846)</f>
        <v>0</v>
      </c>
      <c r="AN862" s="161">
        <f t="shared" si="1444"/>
        <v>0</v>
      </c>
      <c r="AO862" s="161">
        <f t="shared" si="1444"/>
        <v>0</v>
      </c>
      <c r="AP862" s="161">
        <f t="shared" si="1444"/>
        <v>0</v>
      </c>
      <c r="AQ862" s="161">
        <f t="shared" si="1444"/>
        <v>0</v>
      </c>
      <c r="AR862" s="161">
        <f t="shared" si="1444"/>
        <v>0</v>
      </c>
      <c r="AS862" s="161">
        <f t="shared" si="1444"/>
        <v>0</v>
      </c>
      <c r="AT862" s="161">
        <f t="shared" si="1444"/>
        <v>0</v>
      </c>
      <c r="AU862" s="161">
        <f t="shared" si="1444"/>
        <v>0</v>
      </c>
      <c r="AV862" s="161">
        <f t="shared" si="1444"/>
        <v>0</v>
      </c>
      <c r="AW862" s="161">
        <f t="shared" si="1444"/>
        <v>0</v>
      </c>
      <c r="AX862" s="161">
        <f t="shared" si="1444"/>
        <v>0</v>
      </c>
      <c r="AY862" s="161">
        <f t="shared" si="1444"/>
        <v>0</v>
      </c>
      <c r="AZ862" s="161">
        <f t="shared" si="1444"/>
        <v>0</v>
      </c>
      <c r="BA862" s="161">
        <f t="shared" si="1444"/>
        <v>0</v>
      </c>
      <c r="BB862" s="161">
        <f t="shared" si="1444"/>
        <v>0</v>
      </c>
      <c r="BC862" s="161">
        <f t="shared" si="1444"/>
        <v>0</v>
      </c>
      <c r="BD862" s="161">
        <f t="shared" si="1444"/>
        <v>0</v>
      </c>
      <c r="BE862" s="161">
        <f t="shared" si="1444"/>
        <v>0</v>
      </c>
      <c r="BF862" s="161">
        <f t="shared" si="1444"/>
        <v>0</v>
      </c>
      <c r="BG862" s="161">
        <f t="shared" si="1444"/>
        <v>0</v>
      </c>
      <c r="BH862" s="161">
        <f t="shared" si="1444"/>
        <v>0</v>
      </c>
      <c r="BI862" s="161">
        <f t="shared" si="1444"/>
        <v>0</v>
      </c>
      <c r="BJ862" s="161">
        <f t="shared" si="1444"/>
        <v>0</v>
      </c>
      <c r="BK862" s="161">
        <f t="shared" si="1444"/>
        <v>0</v>
      </c>
      <c r="BL862" s="161">
        <f t="shared" si="1444"/>
        <v>0</v>
      </c>
      <c r="BM862" s="161">
        <f t="shared" si="1444"/>
        <v>0</v>
      </c>
      <c r="BN862" s="161">
        <f t="shared" si="1444"/>
        <v>0</v>
      </c>
      <c r="BO862" s="161">
        <f t="shared" si="1444"/>
        <v>0</v>
      </c>
      <c r="BP862" s="161">
        <f t="shared" si="1444"/>
        <v>0</v>
      </c>
      <c r="BQ862" s="161">
        <f t="shared" si="1444"/>
        <v>0</v>
      </c>
      <c r="BR862" s="161">
        <f t="shared" si="1444"/>
        <v>0</v>
      </c>
      <c r="BS862" s="161">
        <f t="shared" ref="BS862:CX862" si="1445">SUM(BS$846)</f>
        <v>0</v>
      </c>
      <c r="BT862" s="161">
        <f t="shared" si="1445"/>
        <v>0</v>
      </c>
      <c r="BU862" s="161">
        <f t="shared" si="1445"/>
        <v>0</v>
      </c>
      <c r="BV862" s="161">
        <f t="shared" si="1445"/>
        <v>0</v>
      </c>
      <c r="BW862" s="161">
        <f t="shared" si="1445"/>
        <v>0</v>
      </c>
      <c r="BX862" s="161">
        <f t="shared" si="1445"/>
        <v>0</v>
      </c>
      <c r="BY862" s="161">
        <f t="shared" si="1445"/>
        <v>0</v>
      </c>
      <c r="BZ862" s="161">
        <f t="shared" si="1445"/>
        <v>0</v>
      </c>
      <c r="CA862" s="161">
        <f t="shared" si="1445"/>
        <v>0</v>
      </c>
      <c r="CB862" s="161">
        <f t="shared" si="1445"/>
        <v>0</v>
      </c>
      <c r="CC862" s="161">
        <f t="shared" si="1445"/>
        <v>0</v>
      </c>
      <c r="CD862" s="161">
        <f t="shared" si="1445"/>
        <v>0</v>
      </c>
      <c r="CE862" s="161">
        <f t="shared" si="1445"/>
        <v>0</v>
      </c>
      <c r="CF862" s="161">
        <f t="shared" si="1445"/>
        <v>0</v>
      </c>
      <c r="CG862" s="161">
        <f t="shared" si="1445"/>
        <v>0</v>
      </c>
      <c r="CH862" s="161">
        <f t="shared" si="1445"/>
        <v>0</v>
      </c>
      <c r="CI862" s="161">
        <f t="shared" si="1445"/>
        <v>0</v>
      </c>
      <c r="CJ862" s="161">
        <f t="shared" si="1445"/>
        <v>0</v>
      </c>
      <c r="CK862" s="161">
        <f t="shared" si="1445"/>
        <v>0</v>
      </c>
      <c r="CL862" s="161">
        <f t="shared" si="1445"/>
        <v>0</v>
      </c>
      <c r="CM862" s="161">
        <f t="shared" si="1445"/>
        <v>0</v>
      </c>
      <c r="CN862" s="161">
        <f t="shared" si="1445"/>
        <v>0</v>
      </c>
      <c r="CO862" s="161">
        <f t="shared" si="1445"/>
        <v>0</v>
      </c>
      <c r="CP862" s="161">
        <f t="shared" si="1445"/>
        <v>0</v>
      </c>
      <c r="CQ862" s="161">
        <f t="shared" si="1445"/>
        <v>0</v>
      </c>
      <c r="CR862" s="161">
        <f t="shared" si="1445"/>
        <v>0</v>
      </c>
      <c r="CS862" s="161">
        <f t="shared" si="1445"/>
        <v>0</v>
      </c>
      <c r="CT862" s="161">
        <f t="shared" si="1445"/>
        <v>0</v>
      </c>
      <c r="CU862" s="161">
        <f t="shared" si="1445"/>
        <v>0</v>
      </c>
      <c r="CV862" s="161">
        <f t="shared" si="1445"/>
        <v>0</v>
      </c>
      <c r="CW862" s="161">
        <f t="shared" si="1445"/>
        <v>0</v>
      </c>
      <c r="CX862" s="161">
        <f t="shared" si="1445"/>
        <v>0</v>
      </c>
      <c r="CY862" s="161">
        <f t="shared" ref="CY862:DV862" si="1446">SUM(CY$846)</f>
        <v>0</v>
      </c>
      <c r="CZ862" s="161">
        <f t="shared" si="1446"/>
        <v>0</v>
      </c>
      <c r="DA862" s="161">
        <f t="shared" si="1446"/>
        <v>0</v>
      </c>
      <c r="DB862" s="161">
        <f t="shared" si="1446"/>
        <v>0</v>
      </c>
      <c r="DC862" s="161">
        <f t="shared" si="1446"/>
        <v>0</v>
      </c>
      <c r="DD862" s="161">
        <f t="shared" si="1446"/>
        <v>0</v>
      </c>
      <c r="DE862" s="161">
        <f t="shared" si="1446"/>
        <v>0</v>
      </c>
      <c r="DF862" s="161">
        <f t="shared" si="1446"/>
        <v>0</v>
      </c>
      <c r="DG862" s="161">
        <f t="shared" si="1446"/>
        <v>0</v>
      </c>
      <c r="DH862" s="161">
        <f t="shared" si="1446"/>
        <v>0</v>
      </c>
      <c r="DI862" s="161">
        <f t="shared" si="1446"/>
        <v>0</v>
      </c>
      <c r="DJ862" s="161">
        <f t="shared" si="1446"/>
        <v>0</v>
      </c>
      <c r="DK862" s="161">
        <f t="shared" si="1446"/>
        <v>0</v>
      </c>
      <c r="DL862" s="161">
        <f t="shared" si="1446"/>
        <v>0</v>
      </c>
      <c r="DM862" s="161">
        <f t="shared" si="1446"/>
        <v>0</v>
      </c>
      <c r="DN862" s="161">
        <f t="shared" si="1446"/>
        <v>0</v>
      </c>
      <c r="DO862" s="161">
        <f t="shared" si="1446"/>
        <v>0</v>
      </c>
      <c r="DP862" s="161">
        <f t="shared" si="1446"/>
        <v>0</v>
      </c>
      <c r="DQ862" s="161">
        <f t="shared" si="1446"/>
        <v>0</v>
      </c>
      <c r="DR862" s="161">
        <f t="shared" si="1446"/>
        <v>0</v>
      </c>
      <c r="DS862" s="161">
        <f t="shared" si="1446"/>
        <v>0</v>
      </c>
      <c r="DT862" s="161">
        <f t="shared" si="1446"/>
        <v>0</v>
      </c>
      <c r="DU862" s="161">
        <f t="shared" si="1446"/>
        <v>0</v>
      </c>
      <c r="DV862" s="161">
        <f t="shared" si="1446"/>
        <v>0</v>
      </c>
      <c r="DW862" s="153"/>
      <c r="DX862" s="167">
        <f>SUM(G862:DW862)</f>
        <v>0</v>
      </c>
    </row>
    <row r="863" spans="1:128" s="179" customFormat="1" hidden="1" outlineLevel="1" x14ac:dyDescent="0.2">
      <c r="A863" s="153" t="str">
        <f ca="1">Language!A$1152</f>
        <v>Курсовые разницы</v>
      </c>
      <c r="B863" s="153"/>
      <c r="C863" s="178" t="str">
        <f t="shared" ca="1" si="1405"/>
        <v>тыс. руб.</v>
      </c>
      <c r="D863" s="154"/>
      <c r="E863" s="154"/>
      <c r="F863" s="6" t="s">
        <v>3082</v>
      </c>
      <c r="G863" s="161">
        <f>IF(G$2=1,0,SUM($F853:G853)-SUM($F854:G854)-G857-G858+SUM($F855:G855)-SUM($F856:G856)-(SUM($F853:F853)-SUM($F854:F854)-F857-F858+SUM($F855:F855)-SUM($F856:F856)))</f>
        <v>0</v>
      </c>
      <c r="H863" s="161">
        <f>IF(H$2=1,0,SUM($F853:H853)-SUM($F854:H854)-H857-H858+SUM($F855:H855)-SUM($F856:H856)-(SUM($F853:G853)-SUM($F854:G854)-G857-G858+SUM($F855:G855)-SUM($F856:G856)))</f>
        <v>0</v>
      </c>
      <c r="I863" s="161">
        <f>IF(I$2=1,0,SUM($F853:I853)-SUM($F854:I854)-I857-I858+SUM($F855:I855)-SUM($F856:I856)-(SUM($F853:H853)-SUM($F854:H854)-H857-H858+SUM($F855:H855)-SUM($F856:H856)))</f>
        <v>0</v>
      </c>
      <c r="J863" s="161">
        <f>IF(J$2=1,0,SUM($F853:J853)-SUM($F854:J854)-J857-J858+SUM($F855:J855)-SUM($F856:J856)-(SUM($F853:I853)-SUM($F854:I854)-I857-I858+SUM($F855:I855)-SUM($F856:I856)))</f>
        <v>0</v>
      </c>
      <c r="K863" s="161">
        <f>IF(K$2=1,0,SUM($F853:K853)-SUM($F854:K854)-K857-K858+SUM($F855:K855)-SUM($F856:K856)-(SUM($F853:J853)-SUM($F854:J854)-J857-J858+SUM($F855:J855)-SUM($F856:J856)))</f>
        <v>0</v>
      </c>
      <c r="L863" s="161">
        <f>IF(L$2=1,0,SUM($F853:L853)-SUM($F854:L854)-L857-L858+SUM($F855:L855)-SUM($F856:L856)-(SUM($F853:K853)-SUM($F854:K854)-K857-K858+SUM($F855:K855)-SUM($F856:K856)))</f>
        <v>0</v>
      </c>
      <c r="M863" s="161">
        <f>IF(M$2=1,0,SUM($F853:M853)-SUM($F854:M854)-M857-M858+SUM($F855:M855)-SUM($F856:M856)-(SUM($F853:L853)-SUM($F854:L854)-L857-L858+SUM($F855:L855)-SUM($F856:L856)))</f>
        <v>0</v>
      </c>
      <c r="N863" s="161">
        <f>IF(N$2=1,0,SUM($F853:N853)-SUM($F854:N854)-N857-N858+SUM($F855:N855)-SUM($F856:N856)-(SUM($F853:M853)-SUM($F854:M854)-M857-M858+SUM($F855:M855)-SUM($F856:M856)))</f>
        <v>0</v>
      </c>
      <c r="O863" s="161">
        <f>IF(O$2=1,0,SUM($F853:O853)-SUM($F854:O854)-O857-O858+SUM($F855:O855)-SUM($F856:O856)-(SUM($F853:N853)-SUM($F854:N854)-N857-N858+SUM($F855:N855)-SUM($F856:N856)))</f>
        <v>0</v>
      </c>
      <c r="P863" s="161">
        <f>IF(P$2=1,0,SUM($F853:P853)-SUM($F854:P854)-P857-P858+SUM($F855:P855)-SUM($F856:P856)-(SUM($F853:O853)-SUM($F854:O854)-O857-O858+SUM($F855:O855)-SUM($F856:O856)))</f>
        <v>0</v>
      </c>
      <c r="Q863" s="161">
        <f>IF(Q$2=1,0,SUM($F853:Q853)-SUM($F854:Q854)-Q857-Q858+SUM($F855:Q855)-SUM($F856:Q856)-(SUM($F853:P853)-SUM($F854:P854)-P857-P858+SUM($F855:P855)-SUM($F856:P856)))</f>
        <v>0</v>
      </c>
      <c r="R863" s="161">
        <f>IF(R$2=1,0,SUM($F853:R853)-SUM($F854:R854)-R857-R858+SUM($F855:R855)-SUM($F856:R856)-(SUM($F853:Q853)-SUM($F854:Q854)-Q857-Q858+SUM($F855:Q855)-SUM($F856:Q856)))</f>
        <v>0</v>
      </c>
      <c r="S863" s="161">
        <f>IF(S$2=1,0,SUM($F853:S853)-SUM($F854:S854)-S857-S858+SUM($F855:S855)-SUM($F856:S856)-(SUM($F853:R853)-SUM($F854:R854)-R857-R858+SUM($F855:R855)-SUM($F856:R856)))</f>
        <v>0</v>
      </c>
      <c r="T863" s="161">
        <f>IF(T$2=1,0,SUM($F853:T853)-SUM($F854:T854)-T857-T858+SUM($F855:T855)-SUM($F856:T856)-(SUM($F853:S853)-SUM($F854:S854)-S857-S858+SUM($F855:S855)-SUM($F856:S856)))</f>
        <v>0</v>
      </c>
      <c r="U863" s="161">
        <f>IF(U$2=1,0,SUM($F853:U853)-SUM($F854:U854)-U857-U858+SUM($F855:U855)-SUM($F856:U856)-(SUM($F853:T853)-SUM($F854:T854)-T857-T858+SUM($F855:T855)-SUM($F856:T856)))</f>
        <v>0</v>
      </c>
      <c r="V863" s="161">
        <f>IF(V$2=1,0,SUM($F853:V853)-SUM($F854:V854)-V857-V858+SUM($F855:V855)-SUM($F856:V856)-(SUM($F853:U853)-SUM($F854:U854)-U857-U858+SUM($F855:U855)-SUM($F856:U856)))</f>
        <v>0</v>
      </c>
      <c r="W863" s="161">
        <f>IF(W$2=1,0,SUM($F853:W853)-SUM($F854:W854)-W857-W858+SUM($F855:W855)-SUM($F856:W856)-(SUM($F853:V853)-SUM($F854:V854)-V857-V858+SUM($F855:V855)-SUM($F856:V856)))</f>
        <v>0</v>
      </c>
      <c r="X863" s="161">
        <f>IF(X$2=1,0,SUM($F853:X853)-SUM($F854:X854)-X857-X858+SUM($F855:X855)-SUM($F856:X856)-(SUM($F853:W853)-SUM($F854:W854)-W857-W858+SUM($F855:W855)-SUM($F856:W856)))</f>
        <v>0</v>
      </c>
      <c r="Y863" s="161">
        <f>IF(Y$2=1,0,SUM($F853:Y853)-SUM($F854:Y854)-Y857-Y858+SUM($F855:Y855)-SUM($F856:Y856)-(SUM($F853:X853)-SUM($F854:X854)-X857-X858+SUM($F855:X855)-SUM($F856:X856)))</f>
        <v>0</v>
      </c>
      <c r="Z863" s="161">
        <f>IF(Z$2=1,0,SUM($F853:Z853)-SUM($F854:Z854)-Z857-Z858+SUM($F855:Z855)-SUM($F856:Z856)-(SUM($F853:Y853)-SUM($F854:Y854)-Y857-Y858+SUM($F855:Y855)-SUM($F856:Y856)))</f>
        <v>0</v>
      </c>
      <c r="AA863" s="161">
        <f>IF(AA$2=1,0,SUM($F853:AA853)-SUM($F854:AA854)-AA857-AA858+SUM($F855:AA855)-SUM($F856:AA856)-(SUM($F853:Z853)-SUM($F854:Z854)-Z857-Z858+SUM($F855:Z855)-SUM($F856:Z856)))</f>
        <v>0</v>
      </c>
      <c r="AB863" s="161">
        <f>IF(AB$2=1,0,SUM($F853:AB853)-SUM($F854:AB854)-AB857-AB858+SUM($F855:AB855)-SUM($F856:AB856)-(SUM($F853:AA853)-SUM($F854:AA854)-AA857-AA858+SUM($F855:AA855)-SUM($F856:AA856)))</f>
        <v>0</v>
      </c>
      <c r="AC863" s="161">
        <f>IF(AC$2=1,0,SUM($F853:AC853)-SUM($F854:AC854)-AC857-AC858+SUM($F855:AC855)-SUM($F856:AC856)-(SUM($F853:AB853)-SUM($F854:AB854)-AB857-AB858+SUM($F855:AB855)-SUM($F856:AB856)))</f>
        <v>0</v>
      </c>
      <c r="AD863" s="161">
        <f>IF(AD$2=1,0,SUM($F853:AD853)-SUM($F854:AD854)-AD857-AD858+SUM($F855:AD855)-SUM($F856:AD856)-(SUM($F853:AC853)-SUM($F854:AC854)-AC857-AC858+SUM($F855:AC855)-SUM($F856:AC856)))</f>
        <v>0</v>
      </c>
      <c r="AE863" s="161">
        <f>IF(AE$2=1,0,SUM($F853:AE853)-SUM($F854:AE854)-AE857-AE858+SUM($F855:AE855)-SUM($F856:AE856)-(SUM($F853:AD853)-SUM($F854:AD854)-AD857-AD858+SUM($F855:AD855)-SUM($F856:AD856)))</f>
        <v>0</v>
      </c>
      <c r="AF863" s="161">
        <f>IF(AF$2=1,0,SUM($F853:AF853)-SUM($F854:AF854)-AF857-AF858+SUM($F855:AF855)-SUM($F856:AF856)-(SUM($F853:AE853)-SUM($F854:AE854)-AE857-AE858+SUM($F855:AE855)-SUM($F856:AE856)))</f>
        <v>0</v>
      </c>
      <c r="AG863" s="161">
        <f>IF(AG$2=1,0,SUM($F853:AG853)-SUM($F854:AG854)-AG857-AG858+SUM($F855:AG855)-SUM($F856:AG856)-(SUM($F853:AF853)-SUM($F854:AF854)-AF857-AF858+SUM($F855:AF855)-SUM($F856:AF856)))</f>
        <v>0</v>
      </c>
      <c r="AH863" s="161">
        <f>IF(AH$2=1,0,SUM($F853:AH853)-SUM($F854:AH854)-AH857-AH858+SUM($F855:AH855)-SUM($F856:AH856)-(SUM($F853:AG853)-SUM($F854:AG854)-AG857-AG858+SUM($F855:AG855)-SUM($F856:AG856)))</f>
        <v>0</v>
      </c>
      <c r="AI863" s="161">
        <f>IF(AI$2=1,0,SUM($F853:AI853)-SUM($F854:AI854)-AI857-AI858+SUM($F855:AI855)-SUM($F856:AI856)-(SUM($F853:AH853)-SUM($F854:AH854)-AH857-AH858+SUM($F855:AH855)-SUM($F856:AH856)))</f>
        <v>0</v>
      </c>
      <c r="AJ863" s="161">
        <f>IF(AJ$2=1,0,SUM($F853:AJ853)-SUM($F854:AJ854)-AJ857-AJ858+SUM($F855:AJ855)-SUM($F856:AJ856)-(SUM($F853:AI853)-SUM($F854:AI854)-AI857-AI858+SUM($F855:AI855)-SUM($F856:AI856)))</f>
        <v>0</v>
      </c>
      <c r="AK863" s="161">
        <f>IF(AK$2=1,0,SUM($F853:AK853)-SUM($F854:AK854)-AK857-AK858+SUM($F855:AK855)-SUM($F856:AK856)-(SUM($F853:AJ853)-SUM($F854:AJ854)-AJ857-AJ858+SUM($F855:AJ855)-SUM($F856:AJ856)))</f>
        <v>0</v>
      </c>
      <c r="AL863" s="161">
        <f>IF(AL$2=1,0,SUM($F853:AL853)-SUM($F854:AL854)-AL857-AL858+SUM($F855:AL855)-SUM($F856:AL856)-(SUM($F853:AK853)-SUM($F854:AK854)-AK857-AK858+SUM($F855:AK855)-SUM($F856:AK856)))</f>
        <v>0</v>
      </c>
      <c r="AM863" s="161">
        <f>IF(AM$2=1,0,SUM($F853:AM853)-SUM($F854:AM854)-AM857-AM858+SUM($F855:AM855)-SUM($F856:AM856)-(SUM($F853:AL853)-SUM($F854:AL854)-AL857-AL858+SUM($F855:AL855)-SUM($F856:AL856)))</f>
        <v>0</v>
      </c>
      <c r="AN863" s="161">
        <f>IF(AN$2=1,0,SUM($F853:AN853)-SUM($F854:AN854)-AN857-AN858+SUM($F855:AN855)-SUM($F856:AN856)-(SUM($F853:AM853)-SUM($F854:AM854)-AM857-AM858+SUM($F855:AM855)-SUM($F856:AM856)))</f>
        <v>0</v>
      </c>
      <c r="AO863" s="161">
        <f>IF(AO$2=1,0,SUM($F853:AO853)-SUM($F854:AO854)-AO857-AO858+SUM($F855:AO855)-SUM($F856:AO856)-(SUM($F853:AN853)-SUM($F854:AN854)-AN857-AN858+SUM($F855:AN855)-SUM($F856:AN856)))</f>
        <v>0</v>
      </c>
      <c r="AP863" s="161">
        <f>IF(AP$2=1,0,SUM($F853:AP853)-SUM($F854:AP854)-AP857-AP858+SUM($F855:AP855)-SUM($F856:AP856)-(SUM($F853:AO853)-SUM($F854:AO854)-AO857-AO858+SUM($F855:AO855)-SUM($F856:AO856)))</f>
        <v>0</v>
      </c>
      <c r="AQ863" s="161">
        <f>IF(AQ$2=1,0,SUM($F853:AQ853)-SUM($F854:AQ854)-AQ857-AQ858+SUM($F855:AQ855)-SUM($F856:AQ856)-(SUM($F853:AP853)-SUM($F854:AP854)-AP857-AP858+SUM($F855:AP855)-SUM($F856:AP856)))</f>
        <v>0</v>
      </c>
      <c r="AR863" s="161">
        <f>IF(AR$2=1,0,SUM($F853:AR853)-SUM($F854:AR854)-AR857-AR858+SUM($F855:AR855)-SUM($F856:AR856)-(SUM($F853:AQ853)-SUM($F854:AQ854)-AQ857-AQ858+SUM($F855:AQ855)-SUM($F856:AQ856)))</f>
        <v>0</v>
      </c>
      <c r="AS863" s="161">
        <f>IF(AS$2=1,0,SUM($F853:AS853)-SUM($F854:AS854)-AS857-AS858+SUM($F855:AS855)-SUM($F856:AS856)-(SUM($F853:AR853)-SUM($F854:AR854)-AR857-AR858+SUM($F855:AR855)-SUM($F856:AR856)))</f>
        <v>0</v>
      </c>
      <c r="AT863" s="161">
        <f>IF(AT$2=1,0,SUM($F853:AT853)-SUM($F854:AT854)-AT857-AT858+SUM($F855:AT855)-SUM($F856:AT856)-(SUM($F853:AS853)-SUM($F854:AS854)-AS857-AS858+SUM($F855:AS855)-SUM($F856:AS856)))</f>
        <v>0</v>
      </c>
      <c r="AU863" s="161">
        <f>IF(AU$2=1,0,SUM($F853:AU853)-SUM($F854:AU854)-AU857-AU858+SUM($F855:AU855)-SUM($F856:AU856)-(SUM($F853:AT853)-SUM($F854:AT854)-AT857-AT858+SUM($F855:AT855)-SUM($F856:AT856)))</f>
        <v>0</v>
      </c>
      <c r="AV863" s="161">
        <f>IF(AV$2=1,0,SUM($F853:AV853)-SUM($F854:AV854)-AV857-AV858+SUM($F855:AV855)-SUM($F856:AV856)-(SUM($F853:AU853)-SUM($F854:AU854)-AU857-AU858+SUM($F855:AU855)-SUM($F856:AU856)))</f>
        <v>0</v>
      </c>
      <c r="AW863" s="161">
        <f>IF(AW$2=1,0,SUM($F853:AW853)-SUM($F854:AW854)-AW857-AW858+SUM($F855:AW855)-SUM($F856:AW856)-(SUM($F853:AV853)-SUM($F854:AV854)-AV857-AV858+SUM($F855:AV855)-SUM($F856:AV856)))</f>
        <v>0</v>
      </c>
      <c r="AX863" s="161">
        <f>IF(AX$2=1,0,SUM($F853:AX853)-SUM($F854:AX854)-AX857-AX858+SUM($F855:AX855)-SUM($F856:AX856)-(SUM($F853:AW853)-SUM($F854:AW854)-AW857-AW858+SUM($F855:AW855)-SUM($F856:AW856)))</f>
        <v>0</v>
      </c>
      <c r="AY863" s="161">
        <f>IF(AY$2=1,0,SUM($F853:AY853)-SUM($F854:AY854)-AY857-AY858+SUM($F855:AY855)-SUM($F856:AY856)-(SUM($F853:AX853)-SUM($F854:AX854)-AX857-AX858+SUM($F855:AX855)-SUM($F856:AX856)))</f>
        <v>0</v>
      </c>
      <c r="AZ863" s="161">
        <f>IF(AZ$2=1,0,SUM($F853:AZ853)-SUM($F854:AZ854)-AZ857-AZ858+SUM($F855:AZ855)-SUM($F856:AZ856)-(SUM($F853:AY853)-SUM($F854:AY854)-AY857-AY858+SUM($F855:AY855)-SUM($F856:AY856)))</f>
        <v>0</v>
      </c>
      <c r="BA863" s="161">
        <f>IF(BA$2=1,0,SUM($F853:BA853)-SUM($F854:BA854)-BA857-BA858+SUM($F855:BA855)-SUM($F856:BA856)-(SUM($F853:AZ853)-SUM($F854:AZ854)-AZ857-AZ858+SUM($F855:AZ855)-SUM($F856:AZ856)))</f>
        <v>0</v>
      </c>
      <c r="BB863" s="161">
        <f>IF(BB$2=1,0,SUM($F853:BB853)-SUM($F854:BB854)-BB857-BB858+SUM($F855:BB855)-SUM($F856:BB856)-(SUM($F853:BA853)-SUM($F854:BA854)-BA857-BA858+SUM($F855:BA855)-SUM($F856:BA856)))</f>
        <v>0</v>
      </c>
      <c r="BC863" s="161">
        <f>IF(BC$2=1,0,SUM($F853:BC853)-SUM($F854:BC854)-BC857-BC858+SUM($F855:BC855)-SUM($F856:BC856)-(SUM($F853:BB853)-SUM($F854:BB854)-BB857-BB858+SUM($F855:BB855)-SUM($F856:BB856)))</f>
        <v>0</v>
      </c>
      <c r="BD863" s="161">
        <f>IF(BD$2=1,0,SUM($F853:BD853)-SUM($F854:BD854)-BD857-BD858+SUM($F855:BD855)-SUM($F856:BD856)-(SUM($F853:BC853)-SUM($F854:BC854)-BC857-BC858+SUM($F855:BC855)-SUM($F856:BC856)))</f>
        <v>0</v>
      </c>
      <c r="BE863" s="161">
        <f>IF(BE$2=1,0,SUM($F853:BE853)-SUM($F854:BE854)-BE857-BE858+SUM($F855:BE855)-SUM($F856:BE856)-(SUM($F853:BD853)-SUM($F854:BD854)-BD857-BD858+SUM($F855:BD855)-SUM($F856:BD856)))</f>
        <v>0</v>
      </c>
      <c r="BF863" s="161">
        <f>IF(BF$2=1,0,SUM($F853:BF853)-SUM($F854:BF854)-BF857-BF858+SUM($F855:BF855)-SUM($F856:BF856)-(SUM($F853:BE853)-SUM($F854:BE854)-BE857-BE858+SUM($F855:BE855)-SUM($F856:BE856)))</f>
        <v>0</v>
      </c>
      <c r="BG863" s="161">
        <f>IF(BG$2=1,0,SUM($F853:BG853)-SUM($F854:BG854)-BG857-BG858+SUM($F855:BG855)-SUM($F856:BG856)-(SUM($F853:BF853)-SUM($F854:BF854)-BF857-BF858+SUM($F855:BF855)-SUM($F856:BF856)))</f>
        <v>0</v>
      </c>
      <c r="BH863" s="161">
        <f>IF(BH$2=1,0,SUM($F853:BH853)-SUM($F854:BH854)-BH857-BH858+SUM($F855:BH855)-SUM($F856:BH856)-(SUM($F853:BG853)-SUM($F854:BG854)-BG857-BG858+SUM($F855:BG855)-SUM($F856:BG856)))</f>
        <v>0</v>
      </c>
      <c r="BI863" s="161">
        <f>IF(BI$2=1,0,SUM($F853:BI853)-SUM($F854:BI854)-BI857-BI858+SUM($F855:BI855)-SUM($F856:BI856)-(SUM($F853:BH853)-SUM($F854:BH854)-BH857-BH858+SUM($F855:BH855)-SUM($F856:BH856)))</f>
        <v>0</v>
      </c>
      <c r="BJ863" s="161">
        <f>IF(BJ$2=1,0,SUM($F853:BJ853)-SUM($F854:BJ854)-BJ857-BJ858+SUM($F855:BJ855)-SUM($F856:BJ856)-(SUM($F853:BI853)-SUM($F854:BI854)-BI857-BI858+SUM($F855:BI855)-SUM($F856:BI856)))</f>
        <v>0</v>
      </c>
      <c r="BK863" s="161">
        <f>IF(BK$2=1,0,SUM($F853:BK853)-SUM($F854:BK854)-BK857-BK858+SUM($F855:BK855)-SUM($F856:BK856)-(SUM($F853:BJ853)-SUM($F854:BJ854)-BJ857-BJ858+SUM($F855:BJ855)-SUM($F856:BJ856)))</f>
        <v>0</v>
      </c>
      <c r="BL863" s="161">
        <f>IF(BL$2=1,0,SUM($F853:BL853)-SUM($F854:BL854)-BL857-BL858+SUM($F855:BL855)-SUM($F856:BL856)-(SUM($F853:BK853)-SUM($F854:BK854)-BK857-BK858+SUM($F855:BK855)-SUM($F856:BK856)))</f>
        <v>0</v>
      </c>
      <c r="BM863" s="161">
        <f>IF(BM$2=1,0,SUM($F853:BM853)-SUM($F854:BM854)-BM857-BM858+SUM($F855:BM855)-SUM($F856:BM856)-(SUM($F853:BL853)-SUM($F854:BL854)-BL857-BL858+SUM($F855:BL855)-SUM($F856:BL856)))</f>
        <v>0</v>
      </c>
      <c r="BN863" s="161">
        <f>IF(BN$2=1,0,SUM($F853:BN853)-SUM($F854:BN854)-BN857-BN858+SUM($F855:BN855)-SUM($F856:BN856)-(SUM($F853:BM853)-SUM($F854:BM854)-BM857-BM858+SUM($F855:BM855)-SUM($F856:BM856)))</f>
        <v>0</v>
      </c>
      <c r="BO863" s="161">
        <f>IF(BO$2=1,0,SUM($F853:BO853)-SUM($F854:BO854)-BO857-BO858+SUM($F855:BO855)-SUM($F856:BO856)-(SUM($F853:BN853)-SUM($F854:BN854)-BN857-BN858+SUM($F855:BN855)-SUM($F856:BN856)))</f>
        <v>0</v>
      </c>
      <c r="BP863" s="161">
        <f>IF(BP$2=1,0,SUM($F853:BP853)-SUM($F854:BP854)-BP857-BP858+SUM($F855:BP855)-SUM($F856:BP856)-(SUM($F853:BO853)-SUM($F854:BO854)-BO857-BO858+SUM($F855:BO855)-SUM($F856:BO856)))</f>
        <v>0</v>
      </c>
      <c r="BQ863" s="161">
        <f>IF(BQ$2=1,0,SUM($F853:BQ853)-SUM($F854:BQ854)-BQ857-BQ858+SUM($F855:BQ855)-SUM($F856:BQ856)-(SUM($F853:BP853)-SUM($F854:BP854)-BP857-BP858+SUM($F855:BP855)-SUM($F856:BP856)))</f>
        <v>0</v>
      </c>
      <c r="BR863" s="161">
        <f>IF(BR$2=1,0,SUM($F853:BR853)-SUM($F854:BR854)-BR857-BR858+SUM($F855:BR855)-SUM($F856:BR856)-(SUM($F853:BQ853)-SUM($F854:BQ854)-BQ857-BQ858+SUM($F855:BQ855)-SUM($F856:BQ856)))</f>
        <v>0</v>
      </c>
      <c r="BS863" s="161">
        <f>IF(BS$2=1,0,SUM($F853:BS853)-SUM($F854:BS854)-BS857-BS858+SUM($F855:BS855)-SUM($F856:BS856)-(SUM($F853:BR853)-SUM($F854:BR854)-BR857-BR858+SUM($F855:BR855)-SUM($F856:BR856)))</f>
        <v>0</v>
      </c>
      <c r="BT863" s="161">
        <f>IF(BT$2=1,0,SUM($F853:BT853)-SUM($F854:BT854)-BT857-BT858+SUM($F855:BT855)-SUM($F856:BT856)-(SUM($F853:BS853)-SUM($F854:BS854)-BS857-BS858+SUM($F855:BS855)-SUM($F856:BS856)))</f>
        <v>0</v>
      </c>
      <c r="BU863" s="161">
        <f>IF(BU$2=1,0,SUM($F853:BU853)-SUM($F854:BU854)-BU857-BU858+SUM($F855:BU855)-SUM($F856:BU856)-(SUM($F853:BT853)-SUM($F854:BT854)-BT857-BT858+SUM($F855:BT855)-SUM($F856:BT856)))</f>
        <v>0</v>
      </c>
      <c r="BV863" s="161">
        <f>IF(BV$2=1,0,SUM($F853:BV853)-SUM($F854:BV854)-BV857-BV858+SUM($F855:BV855)-SUM($F856:BV856)-(SUM($F853:BU853)-SUM($F854:BU854)-BU857-BU858+SUM($F855:BU855)-SUM($F856:BU856)))</f>
        <v>0</v>
      </c>
      <c r="BW863" s="161">
        <f>IF(BW$2=1,0,SUM($F853:BW853)-SUM($F854:BW854)-BW857-BW858+SUM($F855:BW855)-SUM($F856:BW856)-(SUM($F853:BV853)-SUM($F854:BV854)-BV857-BV858+SUM($F855:BV855)-SUM($F856:BV856)))</f>
        <v>0</v>
      </c>
      <c r="BX863" s="161">
        <f>IF(BX$2=1,0,SUM($F853:BX853)-SUM($F854:BX854)-BX857-BX858+SUM($F855:BX855)-SUM($F856:BX856)-(SUM($F853:BW853)-SUM($F854:BW854)-BW857-BW858+SUM($F855:BW855)-SUM($F856:BW856)))</f>
        <v>0</v>
      </c>
      <c r="BY863" s="161">
        <f>IF(BY$2=1,0,SUM($F853:BY853)-SUM($F854:BY854)-BY857-BY858+SUM($F855:BY855)-SUM($F856:BY856)-(SUM($F853:BX853)-SUM($F854:BX854)-BX857-BX858+SUM($F855:BX855)-SUM($F856:BX856)))</f>
        <v>0</v>
      </c>
      <c r="BZ863" s="161">
        <f>IF(BZ$2=1,0,SUM($F853:BZ853)-SUM($F854:BZ854)-BZ857-BZ858+SUM($F855:BZ855)-SUM($F856:BZ856)-(SUM($F853:BY853)-SUM($F854:BY854)-BY857-BY858+SUM($F855:BY855)-SUM($F856:BY856)))</f>
        <v>0</v>
      </c>
      <c r="CA863" s="161">
        <f>IF(CA$2=1,0,SUM($F853:CA853)-SUM($F854:CA854)-CA857-CA858+SUM($F855:CA855)-SUM($F856:CA856)-(SUM($F853:BZ853)-SUM($F854:BZ854)-BZ857-BZ858+SUM($F855:BZ855)-SUM($F856:BZ856)))</f>
        <v>0</v>
      </c>
      <c r="CB863" s="161">
        <f>IF(CB$2=1,0,SUM($F853:CB853)-SUM($F854:CB854)-CB857-CB858+SUM($F855:CB855)-SUM($F856:CB856)-(SUM($F853:CA853)-SUM($F854:CA854)-CA857-CA858+SUM($F855:CA855)-SUM($F856:CA856)))</f>
        <v>0</v>
      </c>
      <c r="CC863" s="161">
        <f>IF(CC$2=1,0,SUM($F853:CC853)-SUM($F854:CC854)-CC857-CC858+SUM($F855:CC855)-SUM($F856:CC856)-(SUM($F853:CB853)-SUM($F854:CB854)-CB857-CB858+SUM($F855:CB855)-SUM($F856:CB856)))</f>
        <v>0</v>
      </c>
      <c r="CD863" s="161">
        <f>IF(CD$2=1,0,SUM($F853:CD853)-SUM($F854:CD854)-CD857-CD858+SUM($F855:CD855)-SUM($F856:CD856)-(SUM($F853:CC853)-SUM($F854:CC854)-CC857-CC858+SUM($F855:CC855)-SUM($F856:CC856)))</f>
        <v>0</v>
      </c>
      <c r="CE863" s="161">
        <f>IF(CE$2=1,0,SUM($F853:CE853)-SUM($F854:CE854)-CE857-CE858+SUM($F855:CE855)-SUM($F856:CE856)-(SUM($F853:CD853)-SUM($F854:CD854)-CD857-CD858+SUM($F855:CD855)-SUM($F856:CD856)))</f>
        <v>0</v>
      </c>
      <c r="CF863" s="161">
        <f>IF(CF$2=1,0,SUM($F853:CF853)-SUM($F854:CF854)-CF857-CF858+SUM($F855:CF855)-SUM($F856:CF856)-(SUM($F853:CE853)-SUM($F854:CE854)-CE857-CE858+SUM($F855:CE855)-SUM($F856:CE856)))</f>
        <v>0</v>
      </c>
      <c r="CG863" s="161">
        <f>IF(CG$2=1,0,SUM($F853:CG853)-SUM($F854:CG854)-CG857-CG858+SUM($F855:CG855)-SUM($F856:CG856)-(SUM($F853:CF853)-SUM($F854:CF854)-CF857-CF858+SUM($F855:CF855)-SUM($F856:CF856)))</f>
        <v>0</v>
      </c>
      <c r="CH863" s="161">
        <f>IF(CH$2=1,0,SUM($F853:CH853)-SUM($F854:CH854)-CH857-CH858+SUM($F855:CH855)-SUM($F856:CH856)-(SUM($F853:CG853)-SUM($F854:CG854)-CG857-CG858+SUM($F855:CG855)-SUM($F856:CG856)))</f>
        <v>0</v>
      </c>
      <c r="CI863" s="161">
        <f>IF(CI$2=1,0,SUM($F853:CI853)-SUM($F854:CI854)-CI857-CI858+SUM($F855:CI855)-SUM($F856:CI856)-(SUM($F853:CH853)-SUM($F854:CH854)-CH857-CH858+SUM($F855:CH855)-SUM($F856:CH856)))</f>
        <v>0</v>
      </c>
      <c r="CJ863" s="161">
        <f>IF(CJ$2=1,0,SUM($F853:CJ853)-SUM($F854:CJ854)-CJ857-CJ858+SUM($F855:CJ855)-SUM($F856:CJ856)-(SUM($F853:CI853)-SUM($F854:CI854)-CI857-CI858+SUM($F855:CI855)-SUM($F856:CI856)))</f>
        <v>0</v>
      </c>
      <c r="CK863" s="161">
        <f>IF(CK$2=1,0,SUM($F853:CK853)-SUM($F854:CK854)-CK857-CK858+SUM($F855:CK855)-SUM($F856:CK856)-(SUM($F853:CJ853)-SUM($F854:CJ854)-CJ857-CJ858+SUM($F855:CJ855)-SUM($F856:CJ856)))</f>
        <v>0</v>
      </c>
      <c r="CL863" s="161">
        <f>IF(CL$2=1,0,SUM($F853:CL853)-SUM($F854:CL854)-CL857-CL858+SUM($F855:CL855)-SUM($F856:CL856)-(SUM($F853:CK853)-SUM($F854:CK854)-CK857-CK858+SUM($F855:CK855)-SUM($F856:CK856)))</f>
        <v>0</v>
      </c>
      <c r="CM863" s="161">
        <f>IF(CM$2=1,0,SUM($F853:CM853)-SUM($F854:CM854)-CM857-CM858+SUM($F855:CM855)-SUM($F856:CM856)-(SUM($F853:CL853)-SUM($F854:CL854)-CL857-CL858+SUM($F855:CL855)-SUM($F856:CL856)))</f>
        <v>0</v>
      </c>
      <c r="CN863" s="161">
        <f>IF(CN$2=1,0,SUM($F853:CN853)-SUM($F854:CN854)-CN857-CN858+SUM($F855:CN855)-SUM($F856:CN856)-(SUM($F853:CM853)-SUM($F854:CM854)-CM857-CM858+SUM($F855:CM855)-SUM($F856:CM856)))</f>
        <v>0</v>
      </c>
      <c r="CO863" s="161">
        <f>IF(CO$2=1,0,SUM($F853:CO853)-SUM($F854:CO854)-CO857-CO858+SUM($F855:CO855)-SUM($F856:CO856)-(SUM($F853:CN853)-SUM($F854:CN854)-CN857-CN858+SUM($F855:CN855)-SUM($F856:CN856)))</f>
        <v>0</v>
      </c>
      <c r="CP863" s="161">
        <f>IF(CP$2=1,0,SUM($F853:CP853)-SUM($F854:CP854)-CP857-CP858+SUM($F855:CP855)-SUM($F856:CP856)-(SUM($F853:CO853)-SUM($F854:CO854)-CO857-CO858+SUM($F855:CO855)-SUM($F856:CO856)))</f>
        <v>0</v>
      </c>
      <c r="CQ863" s="161">
        <f>IF(CQ$2=1,0,SUM($F853:CQ853)-SUM($F854:CQ854)-CQ857-CQ858+SUM($F855:CQ855)-SUM($F856:CQ856)-(SUM($F853:CP853)-SUM($F854:CP854)-CP857-CP858+SUM($F855:CP855)-SUM($F856:CP856)))</f>
        <v>0</v>
      </c>
      <c r="CR863" s="161">
        <f>IF(CR$2=1,0,SUM($F853:CR853)-SUM($F854:CR854)-CR857-CR858+SUM($F855:CR855)-SUM($F856:CR856)-(SUM($F853:CQ853)-SUM($F854:CQ854)-CQ857-CQ858+SUM($F855:CQ855)-SUM($F856:CQ856)))</f>
        <v>0</v>
      </c>
      <c r="CS863" s="161">
        <f>IF(CS$2=1,0,SUM($F853:CS853)-SUM($F854:CS854)-CS857-CS858+SUM($F855:CS855)-SUM($F856:CS856)-(SUM($F853:CR853)-SUM($F854:CR854)-CR857-CR858+SUM($F855:CR855)-SUM($F856:CR856)))</f>
        <v>0</v>
      </c>
      <c r="CT863" s="161">
        <f>IF(CT$2=1,0,SUM($F853:CT853)-SUM($F854:CT854)-CT857-CT858+SUM($F855:CT855)-SUM($F856:CT856)-(SUM($F853:CS853)-SUM($F854:CS854)-CS857-CS858+SUM($F855:CS855)-SUM($F856:CS856)))</f>
        <v>0</v>
      </c>
      <c r="CU863" s="161">
        <f>IF(CU$2=1,0,SUM($F853:CU853)-SUM($F854:CU854)-CU857-CU858+SUM($F855:CU855)-SUM($F856:CU856)-(SUM($F853:CT853)-SUM($F854:CT854)-CT857-CT858+SUM($F855:CT855)-SUM($F856:CT856)))</f>
        <v>0</v>
      </c>
      <c r="CV863" s="161">
        <f>IF(CV$2=1,0,SUM($F853:CV853)-SUM($F854:CV854)-CV857-CV858+SUM($F855:CV855)-SUM($F856:CV856)-(SUM($F853:CU853)-SUM($F854:CU854)-CU857-CU858+SUM($F855:CU855)-SUM($F856:CU856)))</f>
        <v>0</v>
      </c>
      <c r="CW863" s="161">
        <f>IF(CW$2=1,0,SUM($F853:CW853)-SUM($F854:CW854)-CW857-CW858+SUM($F855:CW855)-SUM($F856:CW856)-(SUM($F853:CV853)-SUM($F854:CV854)-CV857-CV858+SUM($F855:CV855)-SUM($F856:CV856)))</f>
        <v>0</v>
      </c>
      <c r="CX863" s="161">
        <f>IF(CX$2=1,0,SUM($F853:CX853)-SUM($F854:CX854)-CX857-CX858+SUM($F855:CX855)-SUM($F856:CX856)-(SUM($F853:CW853)-SUM($F854:CW854)-CW857-CW858+SUM($F855:CW855)-SUM($F856:CW856)))</f>
        <v>0</v>
      </c>
      <c r="CY863" s="161">
        <f>IF(CY$2=1,0,SUM($F853:CY853)-SUM($F854:CY854)-CY857-CY858+SUM($F855:CY855)-SUM($F856:CY856)-(SUM($F853:CX853)-SUM($F854:CX854)-CX857-CX858+SUM($F855:CX855)-SUM($F856:CX856)))</f>
        <v>0</v>
      </c>
      <c r="CZ863" s="161">
        <f>IF(CZ$2=1,0,SUM($F853:CZ853)-SUM($F854:CZ854)-CZ857-CZ858+SUM($F855:CZ855)-SUM($F856:CZ856)-(SUM($F853:CY853)-SUM($F854:CY854)-CY857-CY858+SUM($F855:CY855)-SUM($F856:CY856)))</f>
        <v>0</v>
      </c>
      <c r="DA863" s="161">
        <f>IF(DA$2=1,0,SUM($F853:DA853)-SUM($F854:DA854)-DA857-DA858+SUM($F855:DA855)-SUM($F856:DA856)-(SUM($F853:CZ853)-SUM($F854:CZ854)-CZ857-CZ858+SUM($F855:CZ855)-SUM($F856:CZ856)))</f>
        <v>0</v>
      </c>
      <c r="DB863" s="161">
        <f>IF(DB$2=1,0,SUM($F853:DB853)-SUM($F854:DB854)-DB857-DB858+SUM($F855:DB855)-SUM($F856:DB856)-(SUM($F853:DA853)-SUM($F854:DA854)-DA857-DA858+SUM($F855:DA855)-SUM($F856:DA856)))</f>
        <v>0</v>
      </c>
      <c r="DC863" s="161">
        <f>IF(DC$2=1,0,SUM($F853:DC853)-SUM($F854:DC854)-DC857-DC858+SUM($F855:DC855)-SUM($F856:DC856)-(SUM($F853:DB853)-SUM($F854:DB854)-DB857-DB858+SUM($F855:DB855)-SUM($F856:DB856)))</f>
        <v>0</v>
      </c>
      <c r="DD863" s="161">
        <f>IF(DD$2=1,0,SUM($F853:DD853)-SUM($F854:DD854)-DD857-DD858+SUM($F855:DD855)-SUM($F856:DD856)-(SUM($F853:DC853)-SUM($F854:DC854)-DC857-DC858+SUM($F855:DC855)-SUM($F856:DC856)))</f>
        <v>0</v>
      </c>
      <c r="DE863" s="161">
        <f>IF(DE$2=1,0,SUM($F853:DE853)-SUM($F854:DE854)-DE857-DE858+SUM($F855:DE855)-SUM($F856:DE856)-(SUM($F853:DD853)-SUM($F854:DD854)-DD857-DD858+SUM($F855:DD855)-SUM($F856:DD856)))</f>
        <v>0</v>
      </c>
      <c r="DF863" s="161">
        <f>IF(DF$2=1,0,SUM($F853:DF853)-SUM($F854:DF854)-DF857-DF858+SUM($F855:DF855)-SUM($F856:DF856)-(SUM($F853:DE853)-SUM($F854:DE854)-DE857-DE858+SUM($F855:DE855)-SUM($F856:DE856)))</f>
        <v>0</v>
      </c>
      <c r="DG863" s="161">
        <f>IF(DG$2=1,0,SUM($F853:DG853)-SUM($F854:DG854)-DG857-DG858+SUM($F855:DG855)-SUM($F856:DG856)-(SUM($F853:DF853)-SUM($F854:DF854)-DF857-DF858+SUM($F855:DF855)-SUM($F856:DF856)))</f>
        <v>0</v>
      </c>
      <c r="DH863" s="161">
        <f>IF(DH$2=1,0,SUM($F853:DH853)-SUM($F854:DH854)-DH857-DH858+SUM($F855:DH855)-SUM($F856:DH856)-(SUM($F853:DG853)-SUM($F854:DG854)-DG857-DG858+SUM($F855:DG855)-SUM($F856:DG856)))</f>
        <v>0</v>
      </c>
      <c r="DI863" s="161">
        <f>IF(DI$2=1,0,SUM($F853:DI853)-SUM($F854:DI854)-DI857-DI858+SUM($F855:DI855)-SUM($F856:DI856)-(SUM($F853:DH853)-SUM($F854:DH854)-DH857-DH858+SUM($F855:DH855)-SUM($F856:DH856)))</f>
        <v>0</v>
      </c>
      <c r="DJ863" s="161">
        <f>IF(DJ$2=1,0,SUM($F853:DJ853)-SUM($F854:DJ854)-DJ857-DJ858+SUM($F855:DJ855)-SUM($F856:DJ856)-(SUM($F853:DI853)-SUM($F854:DI854)-DI857-DI858+SUM($F855:DI855)-SUM($F856:DI856)))</f>
        <v>0</v>
      </c>
      <c r="DK863" s="161">
        <f>IF(DK$2=1,0,SUM($F853:DK853)-SUM($F854:DK854)-DK857-DK858+SUM($F855:DK855)-SUM($F856:DK856)-(SUM($F853:DJ853)-SUM($F854:DJ854)-DJ857-DJ858+SUM($F855:DJ855)-SUM($F856:DJ856)))</f>
        <v>0</v>
      </c>
      <c r="DL863" s="161">
        <f>IF(DL$2=1,0,SUM($F853:DL853)-SUM($F854:DL854)-DL857-DL858+SUM($F855:DL855)-SUM($F856:DL856)-(SUM($F853:DK853)-SUM($F854:DK854)-DK857-DK858+SUM($F855:DK855)-SUM($F856:DK856)))</f>
        <v>0</v>
      </c>
      <c r="DM863" s="161">
        <f>IF(DM$2=1,0,SUM($F853:DM853)-SUM($F854:DM854)-DM857-DM858+SUM($F855:DM855)-SUM($F856:DM856)-(SUM($F853:DL853)-SUM($F854:DL854)-DL857-DL858+SUM($F855:DL855)-SUM($F856:DL856)))</f>
        <v>0</v>
      </c>
      <c r="DN863" s="161">
        <f>IF(DN$2=1,0,SUM($F853:DN853)-SUM($F854:DN854)-DN857-DN858+SUM($F855:DN855)-SUM($F856:DN856)-(SUM($F853:DM853)-SUM($F854:DM854)-DM857-DM858+SUM($F855:DM855)-SUM($F856:DM856)))</f>
        <v>0</v>
      </c>
      <c r="DO863" s="161">
        <f>IF(DO$2=1,0,SUM($F853:DO853)-SUM($F854:DO854)-DO857-DO858+SUM($F855:DO855)-SUM($F856:DO856)-(SUM($F853:DN853)-SUM($F854:DN854)-DN857-DN858+SUM($F855:DN855)-SUM($F856:DN856)))</f>
        <v>0</v>
      </c>
      <c r="DP863" s="161">
        <f>IF(DP$2=1,0,SUM($F853:DP853)-SUM($F854:DP854)-DP857-DP858+SUM($F855:DP855)-SUM($F856:DP856)-(SUM($F853:DO853)-SUM($F854:DO854)-DO857-DO858+SUM($F855:DO855)-SUM($F856:DO856)))</f>
        <v>0</v>
      </c>
      <c r="DQ863" s="161">
        <f>IF(DQ$2=1,0,SUM($F853:DQ853)-SUM($F854:DQ854)-DQ857-DQ858+SUM($F855:DQ855)-SUM($F856:DQ856)-(SUM($F853:DP853)-SUM($F854:DP854)-DP857-DP858+SUM($F855:DP855)-SUM($F856:DP856)))</f>
        <v>0</v>
      </c>
      <c r="DR863" s="161">
        <f>IF(DR$2=1,0,SUM($F853:DR853)-SUM($F854:DR854)-DR857-DR858+SUM($F855:DR855)-SUM($F856:DR856)-(SUM($F853:DQ853)-SUM($F854:DQ854)-DQ857-DQ858+SUM($F855:DQ855)-SUM($F856:DQ856)))</f>
        <v>0</v>
      </c>
      <c r="DS863" s="161">
        <f>IF(DS$2=1,0,SUM($F853:DS853)-SUM($F854:DS854)-DS857-DS858+SUM($F855:DS855)-SUM($F856:DS856)-(SUM($F853:DR853)-SUM($F854:DR854)-DR857-DR858+SUM($F855:DR855)-SUM($F856:DR856)))</f>
        <v>0</v>
      </c>
      <c r="DT863" s="161">
        <f>IF(DT$2=1,0,SUM($F853:DT853)-SUM($F854:DT854)-DT857-DT858+SUM($F855:DT855)-SUM($F856:DT856)-(SUM($F853:DS853)-SUM($F854:DS854)-DS857-DS858+SUM($F855:DS855)-SUM($F856:DS856)))</f>
        <v>0</v>
      </c>
      <c r="DU863" s="161">
        <f>IF(DU$2=1,0,SUM($F853:DU853)-SUM($F854:DU854)-DU857-DU858+SUM($F855:DU855)-SUM($F856:DU856)-(SUM($F853:DT853)-SUM($F854:DT854)-DT857-DT858+SUM($F855:DT855)-SUM($F856:DT856)))</f>
        <v>0</v>
      </c>
      <c r="DV863" s="161">
        <f>IF(DV$2=1,0,SUM($F853:DV853)-SUM($F854:DV854)-DV857-DV858+SUM($F855:DV855)-SUM($F856:DV856)-(SUM($F853:DU853)-SUM($F854:DU854)-DU857-DU858+SUM($F855:DU855)-SUM($F856:DU856)))</f>
        <v>0</v>
      </c>
      <c r="DW863" s="153"/>
      <c r="DX863" s="167">
        <f>SUM(G863:DW863)</f>
        <v>0</v>
      </c>
    </row>
    <row r="864" spans="1:128" s="179" customFormat="1" x14ac:dyDescent="0.2">
      <c r="A864" s="153"/>
      <c r="B864" s="153"/>
      <c r="C864" s="178"/>
      <c r="D864" s="154"/>
      <c r="E864" s="154"/>
      <c r="F864" s="6" t="s">
        <v>2961</v>
      </c>
      <c r="G864" s="161"/>
      <c r="H864" s="161"/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  <c r="AA864" s="161"/>
      <c r="AB864" s="161"/>
      <c r="AC864" s="161"/>
      <c r="AD864" s="161"/>
      <c r="AE864" s="161"/>
      <c r="AF864" s="161"/>
      <c r="AG864" s="161"/>
      <c r="AH864" s="161"/>
      <c r="AI864" s="161"/>
      <c r="AJ864" s="161"/>
      <c r="AK864" s="161"/>
      <c r="AL864" s="161"/>
      <c r="AM864" s="161"/>
      <c r="AN864" s="161"/>
      <c r="AO864" s="161"/>
      <c r="AP864" s="161"/>
      <c r="AQ864" s="161"/>
      <c r="AR864" s="161"/>
      <c r="AS864" s="161"/>
      <c r="AT864" s="161"/>
      <c r="AU864" s="161"/>
      <c r="AV864" s="161"/>
      <c r="AW864" s="161"/>
      <c r="AX864" s="161"/>
      <c r="AY864" s="161"/>
      <c r="AZ864" s="161"/>
      <c r="BA864" s="161"/>
      <c r="BB864" s="161"/>
      <c r="BC864" s="161"/>
      <c r="BD864" s="161"/>
      <c r="BE864" s="161"/>
      <c r="BF864" s="161"/>
      <c r="BG864" s="161"/>
      <c r="BH864" s="161"/>
      <c r="BI864" s="161"/>
      <c r="BJ864" s="161"/>
      <c r="BK864" s="161"/>
      <c r="BL864" s="161"/>
      <c r="BM864" s="161"/>
      <c r="BN864" s="161"/>
      <c r="BO864" s="161"/>
      <c r="BP864" s="161"/>
      <c r="BQ864" s="161"/>
      <c r="BR864" s="161"/>
      <c r="BS864" s="161"/>
      <c r="BT864" s="161"/>
      <c r="BU864" s="161"/>
      <c r="BV864" s="161"/>
      <c r="BW864" s="161"/>
      <c r="BX864" s="161"/>
      <c r="BY864" s="161"/>
      <c r="BZ864" s="161"/>
      <c r="CA864" s="161"/>
      <c r="CB864" s="161"/>
      <c r="CC864" s="161"/>
      <c r="CD864" s="161"/>
      <c r="CE864" s="161"/>
      <c r="CF864" s="161"/>
      <c r="CG864" s="161"/>
      <c r="CH864" s="161"/>
      <c r="CI864" s="161"/>
      <c r="CJ864" s="161"/>
      <c r="CK864" s="161"/>
      <c r="CL864" s="161"/>
      <c r="CM864" s="161"/>
      <c r="CN864" s="161"/>
      <c r="CO864" s="161"/>
      <c r="CP864" s="161"/>
      <c r="CQ864" s="161"/>
      <c r="CR864" s="161"/>
      <c r="CS864" s="161"/>
      <c r="CT864" s="161"/>
      <c r="CU864" s="161"/>
      <c r="CV864" s="161"/>
      <c r="CW864" s="161"/>
      <c r="CX864" s="161"/>
      <c r="CY864" s="161"/>
      <c r="CZ864" s="161"/>
      <c r="DA864" s="161"/>
      <c r="DB864" s="161"/>
      <c r="DC864" s="161"/>
      <c r="DD864" s="161"/>
      <c r="DE864" s="161"/>
      <c r="DF864" s="161"/>
      <c r="DG864" s="161"/>
      <c r="DH864" s="161"/>
      <c r="DI864" s="161"/>
      <c r="DJ864" s="161"/>
      <c r="DK864" s="161"/>
      <c r="DL864" s="161"/>
      <c r="DM864" s="161"/>
      <c r="DN864" s="161"/>
      <c r="DO864" s="161"/>
      <c r="DP864" s="161"/>
      <c r="DQ864" s="161"/>
      <c r="DR864" s="161"/>
      <c r="DS864" s="161"/>
      <c r="DT864" s="161"/>
      <c r="DU864" s="161"/>
      <c r="DV864" s="161"/>
      <c r="DW864" s="153"/>
      <c r="DX864" s="167"/>
    </row>
    <row r="865" spans="1:128" s="179" customFormat="1" x14ac:dyDescent="0.2">
      <c r="A865" s="155" t="str">
        <f ca="1">Language!A$1153</f>
        <v>Остаток денег на счете</v>
      </c>
      <c r="B865" s="155"/>
      <c r="C865" s="209" t="str">
        <f t="shared" ca="1" si="1405"/>
        <v>тыс. руб.</v>
      </c>
      <c r="D865" s="170"/>
      <c r="E865" s="170"/>
      <c r="F865" s="170" t="s">
        <v>694</v>
      </c>
      <c r="G865" s="162">
        <f ca="1">OFFSET(Отчеты!$F$66,0,G$2) * Параметры!G$70</f>
        <v>3736.5648635009711</v>
      </c>
      <c r="H865" s="162">
        <f ca="1">OFFSET(Отчеты!$F$66,0,H$2) * Параметры!H$70</f>
        <v>7066.4803856684903</v>
      </c>
      <c r="I865" s="162">
        <f ca="1">OFFSET(Отчеты!$F$66,0,I$2) * Параметры!I$70</f>
        <v>7423.7436780536173</v>
      </c>
      <c r="J865" s="162">
        <f ca="1">OFFSET(Отчеты!$F$66,0,J$2) * Параметры!J$70</f>
        <v>9119.2064199407596</v>
      </c>
      <c r="K865" s="162">
        <f ca="1">OFFSET(Отчеты!$F$66,0,K$2) * Параметры!K$70</f>
        <v>10739.250189036664</v>
      </c>
      <c r="L865" s="162">
        <f ca="1">OFFSET(Отчеты!$F$66,0,L$2) * Параметры!L$70</f>
        <v>12351.511218604299</v>
      </c>
      <c r="M865" s="162">
        <f ca="1">OFFSET(Отчеты!$F$66,0,M$2) * Параметры!M$70</f>
        <v>13898.19093031197</v>
      </c>
      <c r="N865" s="162">
        <f ca="1">OFFSET(Отчеты!$F$66,0,N$2) * Параметры!N$70</f>
        <v>15678.737508039298</v>
      </c>
      <c r="O865" s="162">
        <f ca="1">OFFSET(Отчеты!$F$66,0,O$2) * Параметры!O$70</f>
        <v>18821.614811308253</v>
      </c>
      <c r="P865" s="162">
        <f ca="1">OFFSET(Отчеты!$F$66,0,P$2) * Параметры!P$70</f>
        <v>21491.566964727695</v>
      </c>
      <c r="Q865" s="162">
        <f ca="1">OFFSET(Отчеты!$F$66,0,Q$2) * Параметры!Q$70</f>
        <v>24268.597266511635</v>
      </c>
      <c r="R865" s="162">
        <f ca="1">OFFSET(Отчеты!$F$66,0,R$2) * Параметры!R$70</f>
        <v>26098.843946752029</v>
      </c>
      <c r="S865" s="162">
        <f ca="1">OFFSET(Отчеты!$F$66,0,S$2) * Параметры!S$70</f>
        <v>27770.843449478918</v>
      </c>
      <c r="T865" s="162">
        <f ca="1">OFFSET(Отчеты!$F$66,0,T$2) * Параметры!T$70</f>
        <v>29254.053729572515</v>
      </c>
      <c r="U865" s="162">
        <f ca="1">OFFSET(Отчеты!$F$66,0,U$2) * Параметры!U$70</f>
        <v>39002.980969318502</v>
      </c>
      <c r="V865" s="162">
        <f ca="1">OFFSET(Отчеты!$F$66,0,V$2) * Параметры!V$70</f>
        <v>48418.656764978616</v>
      </c>
      <c r="W865" s="162">
        <f ca="1">OFFSET(Отчеты!$F$66,0,W$2) * Параметры!W$70</f>
        <v>65961.716261425347</v>
      </c>
      <c r="X865" s="162">
        <f ca="1">OFFSET(Отчеты!$F$66,0,X$2) * Параметры!X$70</f>
        <v>83602.93017348407</v>
      </c>
      <c r="Y865" s="162">
        <f ca="1">OFFSET(Отчеты!$F$66,0,Y$2) * Параметры!Y$70</f>
        <v>101342.85348049061</v>
      </c>
      <c r="Z865" s="162">
        <f ca="1">OFFSET(Отчеты!$F$66,0,Z$2) * Параметры!Z$70</f>
        <v>119770.60258708333</v>
      </c>
      <c r="AA865" s="162">
        <f ca="1">OFFSET(Отчеты!$F$66,0,AA$2) * Параметры!AA$70</f>
        <v>157398.95805497581</v>
      </c>
      <c r="AB865" s="162">
        <f ca="1">OFFSET(Отчеты!$F$66,0,AB$2) * Параметры!AB$70</f>
        <v>187179.58212132426</v>
      </c>
      <c r="AC865" s="162">
        <f ca="1">OFFSET(Отчеты!$F$66,0,AC$2) * Параметры!AC$70</f>
        <v>217127.55357255079</v>
      </c>
      <c r="AD865" s="162">
        <f ca="1">OFFSET(Отчеты!$F$66,0,AD$2) * Параметры!AD$70</f>
        <v>247243.81861509883</v>
      </c>
      <c r="AE865" s="162">
        <f ca="1">OFFSET(Отчеты!$F$66,0,AE$2) * Параметры!AE$70</f>
        <v>277529.32880540262</v>
      </c>
      <c r="AF865" s="162">
        <f ca="1">OFFSET(Отчеты!$F$66,0,AF$2) * Параметры!AF$70</f>
        <v>307985.04108013271</v>
      </c>
      <c r="AG865" s="162">
        <f ca="1">OFFSET(Отчеты!$F$66,0,AG$2) * Параметры!AG$70</f>
        <v>338611.91778661998</v>
      </c>
      <c r="AH865" s="162">
        <f ca="1">OFFSET(Отчеты!$F$66,0,AH$2) * Параметры!AH$70</f>
        <v>348673.85755464318</v>
      </c>
      <c r="AI865" s="162">
        <f ca="1">OFFSET(Отчеты!$F$66,0,AI$2) * Параметры!AI$70</f>
        <v>367432.09788250749</v>
      </c>
      <c r="AJ865" s="162">
        <f ca="1">OFFSET(Отчеты!$F$66,0,AJ$2) * Параметры!AJ$70</f>
        <v>386295.36343507713</v>
      </c>
      <c r="AK865" s="162">
        <f ca="1">OFFSET(Отчеты!$F$66,0,AK$2) * Параметры!AK$70</f>
        <v>405264.24804024101</v>
      </c>
      <c r="AL865" s="162">
        <f ca="1">OFFSET(Отчеты!$F$66,0,AL$2) * Параметры!AL$70</f>
        <v>424969.10625096149</v>
      </c>
      <c r="AM865" s="162">
        <f ca="1">OFFSET(Отчеты!$F$66,0,AM$2) * Параметры!AM$70</f>
        <v>465218.61326827342</v>
      </c>
      <c r="AN865" s="162">
        <f ca="1">OFFSET(Отчеты!$F$66,0,AN$2) * Параметры!AN$70</f>
        <v>497071.04768593272</v>
      </c>
      <c r="AO865" s="162">
        <f ca="1">OFFSET(Отчеты!$F$66,0,AO$2) * Параметры!AO$70</f>
        <v>529102.54380541143</v>
      </c>
      <c r="AP865" s="162">
        <f ca="1">OFFSET(Отчеты!$F$66,0,AP$2) * Параметры!AP$70</f>
        <v>561314.11406760535</v>
      </c>
      <c r="AQ865" s="162">
        <f ca="1">OFFSET(Отчеты!$F$66,0,AQ$2) * Параметры!AQ$70</f>
        <v>593706.77663789608</v>
      </c>
      <c r="AR865" s="162">
        <f ca="1">OFFSET(Отчеты!$F$66,0,AR$2) * Параметры!AR$70</f>
        <v>626281.55543852504</v>
      </c>
      <c r="AS865" s="162">
        <f ca="1">OFFSET(Отчеты!$F$66,0,AS$2) * Параметры!AS$70</f>
        <v>659039.48018113244</v>
      </c>
      <c r="AT865" s="162">
        <f ca="1">OFFSET(Отчеты!$F$66,0,AT$2) * Параметры!AT$70</f>
        <v>669792.92239958397</v>
      </c>
      <c r="AU865" s="162">
        <f ca="1">OFFSET(Отчеты!$F$66,0,AU$2) * Параметры!AU$70</f>
        <v>689851.40621706622</v>
      </c>
      <c r="AV865" s="162">
        <f ca="1">OFFSET(Отчеты!$F$66,0,AV$2) * Параметры!AV$70</f>
        <v>710022.26702498214</v>
      </c>
      <c r="AW865" s="162">
        <f ca="1">OFFSET(Отчеты!$F$66,0,AW$2) * Параметры!AW$70</f>
        <v>730306.14021917398</v>
      </c>
      <c r="AX865" s="162">
        <f ca="1">OFFSET(Отчеты!$F$66,0,AX$2) * Параметры!AX$70</f>
        <v>751377.50517131179</v>
      </c>
      <c r="AY865" s="162">
        <f ca="1">OFFSET(Отчеты!$F$66,0,AY$2) * Параметры!AY$70</f>
        <v>794431.64434650214</v>
      </c>
      <c r="AZ865" s="162">
        <f ca="1">OFFSET(Отчеты!$F$66,0,AZ$2) * Параметры!AZ$70</f>
        <v>828500.91584006476</v>
      </c>
      <c r="BA865" s="162">
        <f ca="1">OFFSET(Отчеты!$F$66,0,BA$2) * Параметры!BA$70</f>
        <v>862761.78335457342</v>
      </c>
      <c r="BB865" s="162">
        <f ca="1">OFFSET(Отчеты!$F$66,0,BB$2) * Параметры!BB$70</f>
        <v>897215.33020178706</v>
      </c>
      <c r="BC865" s="162">
        <f ca="1">OFFSET(Отчеты!$F$66,0,BC$2) * Параметры!BC$70</f>
        <v>931862.64581866574</v>
      </c>
      <c r="BD865" s="162">
        <f ca="1">OFFSET(Отчеты!$F$66,0,BD$2) * Параметры!BD$70</f>
        <v>966704.82580200396</v>
      </c>
      <c r="BE865" s="162">
        <f ca="1">OFFSET(Отчеты!$F$66,0,BE$2) * Параметры!BE$70</f>
        <v>1001742.9719432618</v>
      </c>
      <c r="BF865" s="162">
        <f ca="1">OFFSET(Отчеты!$F$66,0,BF$2) * Параметры!BF$70</f>
        <v>1013236.3217836719</v>
      </c>
      <c r="BG865" s="162">
        <f ca="1">OFFSET(Отчеты!$F$66,0,BG$2) * Параметры!BG$70</f>
        <v>1034686.0661350442</v>
      </c>
      <c r="BH865" s="162">
        <f ca="1">OFFSET(Отчеты!$F$66,0,BH$2) * Параметры!BH$70</f>
        <v>1056256.0538661813</v>
      </c>
      <c r="BI865" s="162">
        <f ca="1">OFFSET(Отчеты!$F$66,0,BI$2) * Параметры!BI$70</f>
        <v>1077946.9648506325</v>
      </c>
      <c r="BJ865" s="162">
        <f ca="1">OFFSET(Отчеты!$F$66,0,BJ$2) * Параметры!BJ$70</f>
        <v>1100480.4920160866</v>
      </c>
      <c r="BK865" s="162">
        <f ca="1">OFFSET(Отчеты!$F$66,0,BK$2) * Параметры!BK$70</f>
        <v>1146535.587600207</v>
      </c>
      <c r="BL865" s="162">
        <f ca="1">OFFSET(Отчеты!$F$66,0,BL$2) * Параметры!BL$70</f>
        <v>1182976.8747649852</v>
      </c>
      <c r="BM865" s="162">
        <f ca="1">OFFSET(Отчеты!$F$66,0,BM$2) * Параметры!BM$70</f>
        <v>1219623.169672176</v>
      </c>
      <c r="BN865" s="162">
        <f ca="1">OFFSET(Отчеты!$F$66,0,BN$2) * Параметры!BN$70</f>
        <v>1256475.6314653612</v>
      </c>
      <c r="BO865" s="162">
        <f ca="1">OFFSET(Отчеты!$F$66,0,BO$2) * Параметры!BO$70</f>
        <v>1293535.4258420882</v>
      </c>
      <c r="BP865" s="162">
        <f ca="1">OFFSET(Отчеты!$F$66,0,BP$2) * Параметры!BP$70</f>
        <v>1330803.725090927</v>
      </c>
      <c r="BQ865" s="162">
        <f ca="1">OFFSET(Отчеты!$F$66,0,BQ$2) * Параметры!BQ$70</f>
        <v>1368281.7081287394</v>
      </c>
      <c r="BR865" s="162">
        <f ca="1">OFFSET(Отчеты!$F$66,0,BR$2) * Параметры!BR$70</f>
        <v>1380566.7591246434</v>
      </c>
      <c r="BS865" s="162">
        <f ca="1">OFFSET(Отчеты!$F$66,0,BS$2) * Параметры!BS$70</f>
        <v>1403505.1522472794</v>
      </c>
      <c r="BT865" s="162">
        <f ca="1">OFFSET(Отчеты!$F$66,0,BT$2) * Параметры!BT$70</f>
        <v>1426572.2057862622</v>
      </c>
      <c r="BU865" s="162">
        <f ca="1">OFFSET(Отчеты!$F$66,0,BU$2) * Параметры!BU$70</f>
        <v>1449768.647206293</v>
      </c>
      <c r="BV865" s="162">
        <f ca="1">OFFSET(Отчеты!$F$66,0,BV$2) * Параметры!BV$70</f>
        <v>1473866.6879399947</v>
      </c>
      <c r="BW865" s="162">
        <f ca="1">OFFSET(Отчеты!$F$66,0,BW$2) * Параметры!BW$70</f>
        <v>1523132.8068816713</v>
      </c>
      <c r="BX865" s="162">
        <f ca="1">OFFSET(Отчеты!$F$66,0,BX$2) * Параметры!BX$70</f>
        <v>1562112.1508146513</v>
      </c>
      <c r="BY865" s="162">
        <f ca="1">OFFSET(Отчеты!$F$66,0,BY$2) * Параметры!BY$70</f>
        <v>1601310.8530320115</v>
      </c>
      <c r="BZ865" s="162">
        <f ca="1">OFFSET(Отчеты!$F$66,0,BZ$2) * Параметры!BZ$70</f>
        <v>1640730.1538173873</v>
      </c>
      <c r="CA865" s="162">
        <f ca="1">OFFSET(Отчеты!$F$66,0,CA$2) * Параметры!CA$70</f>
        <v>1680371.3004671517</v>
      </c>
      <c r="CB865" s="162">
        <f ca="1">OFFSET(Отчеты!$F$66,0,CB$2) * Параметры!CB$70</f>
        <v>1720235.5473300754</v>
      </c>
      <c r="CC865" s="162">
        <f ca="1">OFFSET(Отчеты!$F$66,0,CC$2) * Параметры!CC$70</f>
        <v>1760324.1558472014</v>
      </c>
      <c r="CD865" s="162">
        <f ca="1">OFFSET(Отчеты!$F$66,0,CD$2) * Параметры!CD$70</f>
        <v>1773456.3270794861</v>
      </c>
      <c r="CE865" s="162">
        <f ca="1">OFFSET(Отчеты!$F$66,0,CE$2) * Параметры!CE$70</f>
        <v>1797987.5743873732</v>
      </c>
      <c r="CF865" s="162">
        <f ca="1">OFFSET(Отчеты!$F$66,0,CF$2) * Параметры!CF$70</f>
        <v>1822656.4883407515</v>
      </c>
      <c r="CG865" s="162">
        <f ca="1">OFFSET(Отчеты!$F$66,0,CG$2) * Параметры!CG$70</f>
        <v>1847463.8473268505</v>
      </c>
      <c r="CH865" s="162">
        <f ca="1">OFFSET(Отчеты!$F$66,0,CH$2) * Параметры!CH$70</f>
        <v>1873235.9175785789</v>
      </c>
      <c r="CI865" s="162">
        <f ca="1">OFFSET(Отчеты!$F$66,0,CI$2) * Параметры!CI$70</f>
        <v>1925937.8315128386</v>
      </c>
      <c r="CJ865" s="162">
        <f ca="1">OFFSET(Отчеты!$F$66,0,CJ$2) * Параметры!CJ$70</f>
        <v>1967632.8961877937</v>
      </c>
      <c r="CK865" s="162">
        <f ca="1">OFFSET(Отчеты!$F$66,0,CK$2) * Параметры!CK$70</f>
        <v>2009562.6742270375</v>
      </c>
      <c r="CL865" s="162">
        <f ca="1">OFFSET(Отчеты!$F$66,0,CL$2) * Параметры!CL$70</f>
        <v>2051728.4927340539</v>
      </c>
      <c r="CM865" s="162">
        <f ca="1">OFFSET(Отчеты!$F$66,0,CM$2) * Параметры!CM$70</f>
        <v>2094131.6863159684</v>
      </c>
      <c r="CN865" s="162">
        <f ca="1">OFFSET(Отчеты!$F$66,0,CN$2) * Параметры!CN$70</f>
        <v>2136773.5971259642</v>
      </c>
      <c r="CO865" s="162">
        <f ca="1">OFFSET(Отчеты!$F$66,0,CO$2) * Параметры!CO$70</f>
        <v>2179655.5749059557</v>
      </c>
      <c r="CP865" s="162">
        <f ca="1">OFFSET(Отчеты!$F$66,0,CP$2) * Параметры!CP$70</f>
        <v>2193694.1647911677</v>
      </c>
      <c r="CQ865" s="162">
        <f ca="1">OFFSET(Отчеты!$F$66,0,CQ$2) * Параметры!CQ$70</f>
        <v>2219929.7660772717</v>
      </c>
      <c r="CR865" s="162">
        <f ca="1">OFFSET(Отчеты!$F$66,0,CR$2) * Параметры!CR$70</f>
        <v>2246312.670674054</v>
      </c>
      <c r="CS865" s="162">
        <f ca="1">OFFSET(Отчеты!$F$66,0,CS$2) * Параметры!CS$70</f>
        <v>2272843.7114558467</v>
      </c>
      <c r="CT865" s="162">
        <f ca="1">OFFSET(Отчеты!$F$66,0,CT$2) * Параметры!CT$70</f>
        <v>2300406.9932918628</v>
      </c>
      <c r="CU865" s="162">
        <f ca="1">OFFSET(Отчеты!$F$66,0,CU$2) * Параметры!CU$70</f>
        <v>2356785.2078681882</v>
      </c>
      <c r="CV865" s="162">
        <f ca="1">OFFSET(Отчеты!$F$66,0,CV$2) * Параметры!CV$70</f>
        <v>2401386.093737056</v>
      </c>
      <c r="CW865" s="162">
        <f ca="1">OFFSET(Отчеты!$F$66,0,CW$2) * Параметры!CW$70</f>
        <v>2446238.122905714</v>
      </c>
      <c r="CX865" s="162">
        <f ca="1">OFFSET(Отчеты!$F$66,0,CX$2) * Параметры!CX$70</f>
        <v>2491342.7153748902</v>
      </c>
      <c r="CY865" s="162">
        <f ca="1">OFFSET(Отчеты!$F$66,0,CY$2) * Параметры!CY$70</f>
        <v>2536701.2991742049</v>
      </c>
      <c r="CZ865" s="162">
        <f ca="1">OFFSET(Отчеты!$F$66,0,CZ$2) * Параметры!CZ$70</f>
        <v>2582315.3104075668</v>
      </c>
      <c r="DA865" s="162">
        <f ca="1">OFFSET(Отчеты!$F$66,0,DA$2) * Параметры!DA$70</f>
        <v>2628186.1932988265</v>
      </c>
      <c r="DB865" s="162">
        <f ca="1">OFFSET(Отчеты!$F$66,0,DB$2) * Параметры!DB$70</f>
        <v>2643194.6511426675</v>
      </c>
      <c r="DC865" s="162">
        <f ca="1">OFFSET(Отчеты!$F$66,0,DC$2) * Параметры!DC$70</f>
        <v>2671253.9111854685</v>
      </c>
      <c r="DD865" s="162">
        <f ca="1">OFFSET(Отчеты!$F$66,0,DD$2) * Параметры!DD$70</f>
        <v>2699470.7857706896</v>
      </c>
      <c r="DE865" s="162">
        <f ca="1">OFFSET(Отчеты!$F$66,0,DE$2) * Параметры!DE$70</f>
        <v>2727846.166073875</v>
      </c>
      <c r="DF865" s="162">
        <f ca="1">OFFSET(Отчеты!$F$66,0,DF$2) * Параметры!DF$70</f>
        <v>2757326.0443050801</v>
      </c>
      <c r="DG865" s="162">
        <f ca="1">OFFSET(Отчеты!$F$66,0,DG$2) * Параметры!DG$70</f>
        <v>2817637.9005684149</v>
      </c>
      <c r="DH865" s="162">
        <f ca="1">OFFSET(Отчеты!$F$66,0,DH$2) * Параметры!DH$70</f>
        <v>2865348.0151147684</v>
      </c>
      <c r="DI865" s="162">
        <f ca="1">OFFSET(Отчеты!$F$66,0,DI$2) * Параметры!DI$70</f>
        <v>2913326.8529918967</v>
      </c>
      <c r="DJ865" s="162">
        <f ca="1">OFFSET(Отчеты!$F$66,0,DJ$2) * Параметры!DJ$70</f>
        <v>2961575.9336005813</v>
      </c>
      <c r="DK865" s="162">
        <f ca="1">OFFSET(Отчеты!$F$66,0,DK$2) * Параметры!DK$70</f>
        <v>3010096.7849325147</v>
      </c>
      <c r="DL865" s="162">
        <f ca="1">OFFSET(Отчеты!$F$66,0,DL$2) * Параметры!DL$70</f>
        <v>3058890.9436188811</v>
      </c>
      <c r="DM865" s="162">
        <f ca="1">OFFSET(Отчеты!$F$66,0,DM$2) * Параметры!DM$70</f>
        <v>3107959.954979192</v>
      </c>
      <c r="DN865" s="162">
        <f ca="1">OFFSET(Отчеты!$F$66,0,DN$2) * Параметры!DN$70</f>
        <v>3124006.1715387711</v>
      </c>
      <c r="DO865" s="162">
        <f ca="1">OFFSET(Отчеты!$F$66,0,DO$2) * Параметры!DO$70</f>
        <v>3154016.7464512326</v>
      </c>
      <c r="DP865" s="162">
        <f ca="1">OFFSET(Отчеты!$F$66,0,DP$2) * Параметры!DP$70</f>
        <v>3184195.9689240879</v>
      </c>
      <c r="DQ865" s="162">
        <f ca="1">OFFSET(Отчеты!$F$66,0,DQ$2) * Параметры!DQ$70</f>
        <v>3214544.7925151633</v>
      </c>
      <c r="DR865" s="162">
        <f ca="1">OFFSET(Отчеты!$F$66,0,DR$2) * Параметры!DR$70</f>
        <v>3246075.4288892164</v>
      </c>
      <c r="DS865" s="162">
        <f ca="1">OFFSET(Отчеты!$F$66,0,DS$2) * Параметры!DS$70</f>
        <v>3310596.2817576518</v>
      </c>
      <c r="DT865" s="162">
        <f ca="1">OFFSET(Отчеты!$F$66,0,DT$2) * Параметры!DT$70</f>
        <v>3361633.2709889198</v>
      </c>
      <c r="DU865" s="162">
        <f ca="1">OFFSET(Отчеты!$F$66,0,DU$2) * Параметры!DU$70</f>
        <v>3412957.7941841139</v>
      </c>
      <c r="DV865" s="162">
        <f ca="1">OFFSET(Отчеты!$F$66,0,DV$2) * Параметры!DV$70</f>
        <v>3464571.4771020734</v>
      </c>
      <c r="DW865" s="155"/>
      <c r="DX865" s="167"/>
    </row>
    <row r="866" spans="1:128" s="179" customFormat="1" x14ac:dyDescent="0.2">
      <c r="A866" s="211" t="str">
        <f ca="1">Language!A$1157</f>
        <v>Покрытие выплаты долга, DSCR</v>
      </c>
      <c r="B866" s="155"/>
      <c r="C866" s="209" t="str">
        <f ca="1">Language!$A$1467</f>
        <v>раз</v>
      </c>
      <c r="D866" s="170"/>
      <c r="E866" s="170"/>
      <c r="F866" s="170" t="s">
        <v>696</v>
      </c>
      <c r="G866" s="212">
        <f ca="1">OFFSET(Анализ!$F$96,0,G$2)</f>
        <v>0</v>
      </c>
      <c r="H866" s="212">
        <f ca="1">OFFSET(Анализ!$F$96,0,H$2)</f>
        <v>0</v>
      </c>
      <c r="I866" s="212">
        <f ca="1">OFFSET(Анализ!$F$96,0,I$2)</f>
        <v>0</v>
      </c>
      <c r="J866" s="212">
        <f ca="1">OFFSET(Анализ!$F$96,0,J$2)</f>
        <v>1.2312571340392633</v>
      </c>
      <c r="K866" s="212">
        <f ca="1">OFFSET(Анализ!$F$96,0,K$2)</f>
        <v>1.313159484151448</v>
      </c>
      <c r="L866" s="212">
        <f ca="1">OFFSET(Анализ!$F$96,0,L$2)</f>
        <v>1.3312783756730509</v>
      </c>
      <c r="M866" s="212">
        <f ca="1">OFFSET(Анализ!$F$96,0,M$2)</f>
        <v>1.3267413965452892</v>
      </c>
      <c r="N866" s="212">
        <f ca="1">OFFSET(Анализ!$F$96,0,N$2)</f>
        <v>1.3471052355825355</v>
      </c>
      <c r="O866" s="212">
        <f ca="1">OFFSET(Анализ!$F$96,0,O$2)</f>
        <v>1.3499230240094091</v>
      </c>
      <c r="P866" s="212">
        <f ca="1">OFFSET(Анализ!$F$96,0,P$2)</f>
        <v>1.3710065203164681</v>
      </c>
      <c r="Q866" s="212">
        <f ca="1">OFFSET(Анализ!$F$96,0,Q$2)</f>
        <v>1.4271172059625239</v>
      </c>
      <c r="R866" s="212">
        <f ca="1">OFFSET(Анализ!$F$96,0,R$2)</f>
        <v>1.4813839659317978</v>
      </c>
      <c r="S866" s="212">
        <f ca="1">OFFSET(Анализ!$F$96,0,S$2)</f>
        <v>1.473095625684224</v>
      </c>
      <c r="T866" s="212">
        <f ca="1">OFFSET(Анализ!$F$96,0,T$2)</f>
        <v>1.4632188474615426</v>
      </c>
      <c r="U866" s="212">
        <f ca="1">OFFSET(Анализ!$F$96,0,U$2)</f>
        <v>2.128144304017372</v>
      </c>
      <c r="V866" s="212">
        <f ca="1">OFFSET(Анализ!$F$96,0,V$2)</f>
        <v>0</v>
      </c>
      <c r="W866" s="212">
        <f ca="1">OFFSET(Анализ!$F$96,0,W$2)</f>
        <v>0</v>
      </c>
      <c r="X866" s="212">
        <f ca="1">OFFSET(Анализ!$F$96,0,X$2)</f>
        <v>0</v>
      </c>
      <c r="Y866" s="212">
        <f ca="1">OFFSET(Анализ!$F$96,0,Y$2)</f>
        <v>0</v>
      </c>
      <c r="Z866" s="212">
        <f ca="1">OFFSET(Анализ!$F$96,0,Z$2)</f>
        <v>0</v>
      </c>
      <c r="AA866" s="212">
        <f ca="1">OFFSET(Анализ!$F$96,0,AA$2)</f>
        <v>0</v>
      </c>
      <c r="AB866" s="212">
        <f ca="1">OFFSET(Анализ!$F$96,0,AB$2)</f>
        <v>0</v>
      </c>
      <c r="AC866" s="212">
        <f ca="1">OFFSET(Анализ!$F$96,0,AC$2)</f>
        <v>0</v>
      </c>
      <c r="AD866" s="212">
        <f ca="1">OFFSET(Анализ!$F$96,0,AD$2)</f>
        <v>0</v>
      </c>
      <c r="AE866" s="212">
        <f ca="1">OFFSET(Анализ!$F$96,0,AE$2)</f>
        <v>0</v>
      </c>
      <c r="AF866" s="212">
        <f ca="1">OFFSET(Анализ!$F$96,0,AF$2)</f>
        <v>0</v>
      </c>
      <c r="AG866" s="212">
        <f ca="1">OFFSET(Анализ!$F$96,0,AG$2)</f>
        <v>0</v>
      </c>
      <c r="AH866" s="212">
        <f ca="1">OFFSET(Анализ!$F$96,0,AH$2)</f>
        <v>0</v>
      </c>
      <c r="AI866" s="212">
        <f ca="1">OFFSET(Анализ!$F$96,0,AI$2)</f>
        <v>0</v>
      </c>
      <c r="AJ866" s="212">
        <f ca="1">OFFSET(Анализ!$F$96,0,AJ$2)</f>
        <v>0</v>
      </c>
      <c r="AK866" s="212">
        <f ca="1">OFFSET(Анализ!$F$96,0,AK$2)</f>
        <v>0</v>
      </c>
      <c r="AL866" s="212">
        <f ca="1">OFFSET(Анализ!$F$96,0,AL$2)</f>
        <v>0</v>
      </c>
      <c r="AM866" s="212">
        <f ca="1">OFFSET(Анализ!$F$96,0,AM$2)</f>
        <v>0</v>
      </c>
      <c r="AN866" s="212">
        <f ca="1">OFFSET(Анализ!$F$96,0,AN$2)</f>
        <v>0</v>
      </c>
      <c r="AO866" s="212">
        <f ca="1">OFFSET(Анализ!$F$96,0,AO$2)</f>
        <v>0</v>
      </c>
      <c r="AP866" s="212">
        <f ca="1">OFFSET(Анализ!$F$96,0,AP$2)</f>
        <v>0</v>
      </c>
      <c r="AQ866" s="212">
        <f ca="1">OFFSET(Анализ!$F$96,0,AQ$2)</f>
        <v>0</v>
      </c>
      <c r="AR866" s="212">
        <f ca="1">OFFSET(Анализ!$F$96,0,AR$2)</f>
        <v>0</v>
      </c>
      <c r="AS866" s="212">
        <f ca="1">OFFSET(Анализ!$F$96,0,AS$2)</f>
        <v>0</v>
      </c>
      <c r="AT866" s="212">
        <f ca="1">OFFSET(Анализ!$F$96,0,AT$2)</f>
        <v>0</v>
      </c>
      <c r="AU866" s="212">
        <f ca="1">OFFSET(Анализ!$F$96,0,AU$2)</f>
        <v>0</v>
      </c>
      <c r="AV866" s="212">
        <f ca="1">OFFSET(Анализ!$F$96,0,AV$2)</f>
        <v>0</v>
      </c>
      <c r="AW866" s="212">
        <f ca="1">OFFSET(Анализ!$F$96,0,AW$2)</f>
        <v>0</v>
      </c>
      <c r="AX866" s="212">
        <f ca="1">OFFSET(Анализ!$F$96,0,AX$2)</f>
        <v>0</v>
      </c>
      <c r="AY866" s="212">
        <f ca="1">OFFSET(Анализ!$F$96,0,AY$2)</f>
        <v>0</v>
      </c>
      <c r="AZ866" s="212">
        <f ca="1">OFFSET(Анализ!$F$96,0,AZ$2)</f>
        <v>0</v>
      </c>
      <c r="BA866" s="212">
        <f ca="1">OFFSET(Анализ!$F$96,0,BA$2)</f>
        <v>0</v>
      </c>
      <c r="BB866" s="212">
        <f ca="1">OFFSET(Анализ!$F$96,0,BB$2)</f>
        <v>0</v>
      </c>
      <c r="BC866" s="212">
        <f ca="1">OFFSET(Анализ!$F$96,0,BC$2)</f>
        <v>0</v>
      </c>
      <c r="BD866" s="212">
        <f ca="1">OFFSET(Анализ!$F$96,0,BD$2)</f>
        <v>0</v>
      </c>
      <c r="BE866" s="212">
        <f ca="1">OFFSET(Анализ!$F$96,0,BE$2)</f>
        <v>0</v>
      </c>
      <c r="BF866" s="212">
        <f ca="1">OFFSET(Анализ!$F$96,0,BF$2)</f>
        <v>0</v>
      </c>
      <c r="BG866" s="212">
        <f ca="1">OFFSET(Анализ!$F$96,0,BG$2)</f>
        <v>0</v>
      </c>
      <c r="BH866" s="212">
        <f ca="1">OFFSET(Анализ!$F$96,0,BH$2)</f>
        <v>0</v>
      </c>
      <c r="BI866" s="212">
        <f ca="1">OFFSET(Анализ!$F$96,0,BI$2)</f>
        <v>0</v>
      </c>
      <c r="BJ866" s="212">
        <f ca="1">OFFSET(Анализ!$F$96,0,BJ$2)</f>
        <v>0</v>
      </c>
      <c r="BK866" s="212">
        <f ca="1">OFFSET(Анализ!$F$96,0,BK$2)</f>
        <v>0</v>
      </c>
      <c r="BL866" s="212">
        <f ca="1">OFFSET(Анализ!$F$96,0,BL$2)</f>
        <v>0</v>
      </c>
      <c r="BM866" s="212">
        <f ca="1">OFFSET(Анализ!$F$96,0,BM$2)</f>
        <v>0</v>
      </c>
      <c r="BN866" s="212">
        <f ca="1">OFFSET(Анализ!$F$96,0,BN$2)</f>
        <v>0</v>
      </c>
      <c r="BO866" s="212">
        <f ca="1">OFFSET(Анализ!$F$96,0,BO$2)</f>
        <v>0</v>
      </c>
      <c r="BP866" s="212">
        <f ca="1">OFFSET(Анализ!$F$96,0,BP$2)</f>
        <v>0</v>
      </c>
      <c r="BQ866" s="212">
        <f ca="1">OFFSET(Анализ!$F$96,0,BQ$2)</f>
        <v>0</v>
      </c>
      <c r="BR866" s="212">
        <f ca="1">OFFSET(Анализ!$F$96,0,BR$2)</f>
        <v>0</v>
      </c>
      <c r="BS866" s="212">
        <f ca="1">OFFSET(Анализ!$F$96,0,BS$2)</f>
        <v>0</v>
      </c>
      <c r="BT866" s="212">
        <f ca="1">OFFSET(Анализ!$F$96,0,BT$2)</f>
        <v>0</v>
      </c>
      <c r="BU866" s="212">
        <f ca="1">OFFSET(Анализ!$F$96,0,BU$2)</f>
        <v>0</v>
      </c>
      <c r="BV866" s="212">
        <f ca="1">OFFSET(Анализ!$F$96,0,BV$2)</f>
        <v>0</v>
      </c>
      <c r="BW866" s="212">
        <f ca="1">OFFSET(Анализ!$F$96,0,BW$2)</f>
        <v>0</v>
      </c>
      <c r="BX866" s="212">
        <f ca="1">OFFSET(Анализ!$F$96,0,BX$2)</f>
        <v>0</v>
      </c>
      <c r="BY866" s="212">
        <f ca="1">OFFSET(Анализ!$F$96,0,BY$2)</f>
        <v>0</v>
      </c>
      <c r="BZ866" s="212">
        <f ca="1">OFFSET(Анализ!$F$96,0,BZ$2)</f>
        <v>0</v>
      </c>
      <c r="CA866" s="212">
        <f ca="1">OFFSET(Анализ!$F$96,0,CA$2)</f>
        <v>0</v>
      </c>
      <c r="CB866" s="212">
        <f ca="1">OFFSET(Анализ!$F$96,0,CB$2)</f>
        <v>0</v>
      </c>
      <c r="CC866" s="212">
        <f ca="1">OFFSET(Анализ!$F$96,0,CC$2)</f>
        <v>0</v>
      </c>
      <c r="CD866" s="212">
        <f ca="1">OFFSET(Анализ!$F$96,0,CD$2)</f>
        <v>0</v>
      </c>
      <c r="CE866" s="212">
        <f ca="1">OFFSET(Анализ!$F$96,0,CE$2)</f>
        <v>0</v>
      </c>
      <c r="CF866" s="212">
        <f ca="1">OFFSET(Анализ!$F$96,0,CF$2)</f>
        <v>0</v>
      </c>
      <c r="CG866" s="212">
        <f ca="1">OFFSET(Анализ!$F$96,0,CG$2)</f>
        <v>0</v>
      </c>
      <c r="CH866" s="212">
        <f ca="1">OFFSET(Анализ!$F$96,0,CH$2)</f>
        <v>0</v>
      </c>
      <c r="CI866" s="212">
        <f ca="1">OFFSET(Анализ!$F$96,0,CI$2)</f>
        <v>0</v>
      </c>
      <c r="CJ866" s="212">
        <f ca="1">OFFSET(Анализ!$F$96,0,CJ$2)</f>
        <v>0</v>
      </c>
      <c r="CK866" s="212">
        <f ca="1">OFFSET(Анализ!$F$96,0,CK$2)</f>
        <v>0</v>
      </c>
      <c r="CL866" s="212">
        <f ca="1">OFFSET(Анализ!$F$96,0,CL$2)</f>
        <v>0</v>
      </c>
      <c r="CM866" s="212">
        <f ca="1">OFFSET(Анализ!$F$96,0,CM$2)</f>
        <v>0</v>
      </c>
      <c r="CN866" s="212">
        <f ca="1">OFFSET(Анализ!$F$96,0,CN$2)</f>
        <v>0</v>
      </c>
      <c r="CO866" s="212">
        <f ca="1">OFFSET(Анализ!$F$96,0,CO$2)</f>
        <v>0</v>
      </c>
      <c r="CP866" s="212">
        <f ca="1">OFFSET(Анализ!$F$96,0,CP$2)</f>
        <v>0</v>
      </c>
      <c r="CQ866" s="212">
        <f ca="1">OFFSET(Анализ!$F$96,0,CQ$2)</f>
        <v>0</v>
      </c>
      <c r="CR866" s="212">
        <f ca="1">OFFSET(Анализ!$F$96,0,CR$2)</f>
        <v>0</v>
      </c>
      <c r="CS866" s="212">
        <f ca="1">OFFSET(Анализ!$F$96,0,CS$2)</f>
        <v>0</v>
      </c>
      <c r="CT866" s="212">
        <f ca="1">OFFSET(Анализ!$F$96,0,CT$2)</f>
        <v>0</v>
      </c>
      <c r="CU866" s="212">
        <f ca="1">OFFSET(Анализ!$F$96,0,CU$2)</f>
        <v>0</v>
      </c>
      <c r="CV866" s="212">
        <f ca="1">OFFSET(Анализ!$F$96,0,CV$2)</f>
        <v>0</v>
      </c>
      <c r="CW866" s="212">
        <f ca="1">OFFSET(Анализ!$F$96,0,CW$2)</f>
        <v>0</v>
      </c>
      <c r="CX866" s="212">
        <f ca="1">OFFSET(Анализ!$F$96,0,CX$2)</f>
        <v>0</v>
      </c>
      <c r="CY866" s="212">
        <f ca="1">OFFSET(Анализ!$F$96,0,CY$2)</f>
        <v>0</v>
      </c>
      <c r="CZ866" s="212">
        <f ca="1">OFFSET(Анализ!$F$96,0,CZ$2)</f>
        <v>0</v>
      </c>
      <c r="DA866" s="212">
        <f ca="1">OFFSET(Анализ!$F$96,0,DA$2)</f>
        <v>0</v>
      </c>
      <c r="DB866" s="212">
        <f ca="1">OFFSET(Анализ!$F$96,0,DB$2)</f>
        <v>0</v>
      </c>
      <c r="DC866" s="212">
        <f ca="1">OFFSET(Анализ!$F$96,0,DC$2)</f>
        <v>0</v>
      </c>
      <c r="DD866" s="212">
        <f ca="1">OFFSET(Анализ!$F$96,0,DD$2)</f>
        <v>0</v>
      </c>
      <c r="DE866" s="212">
        <f ca="1">OFFSET(Анализ!$F$96,0,DE$2)</f>
        <v>0</v>
      </c>
      <c r="DF866" s="212">
        <f ca="1">OFFSET(Анализ!$F$96,0,DF$2)</f>
        <v>0</v>
      </c>
      <c r="DG866" s="212">
        <f ca="1">OFFSET(Анализ!$F$96,0,DG$2)</f>
        <v>0</v>
      </c>
      <c r="DH866" s="212">
        <f ca="1">OFFSET(Анализ!$F$96,0,DH$2)</f>
        <v>0</v>
      </c>
      <c r="DI866" s="212">
        <f ca="1">OFFSET(Анализ!$F$96,0,DI$2)</f>
        <v>0</v>
      </c>
      <c r="DJ866" s="212">
        <f ca="1">OFFSET(Анализ!$F$96,0,DJ$2)</f>
        <v>0</v>
      </c>
      <c r="DK866" s="212">
        <f ca="1">OFFSET(Анализ!$F$96,0,DK$2)</f>
        <v>0</v>
      </c>
      <c r="DL866" s="212">
        <f ca="1">OFFSET(Анализ!$F$96,0,DL$2)</f>
        <v>0</v>
      </c>
      <c r="DM866" s="212">
        <f ca="1">OFFSET(Анализ!$F$96,0,DM$2)</f>
        <v>0</v>
      </c>
      <c r="DN866" s="212">
        <f ca="1">OFFSET(Анализ!$F$96,0,DN$2)</f>
        <v>0</v>
      </c>
      <c r="DO866" s="212">
        <f ca="1">OFFSET(Анализ!$F$96,0,DO$2)</f>
        <v>0</v>
      </c>
      <c r="DP866" s="212">
        <f ca="1">OFFSET(Анализ!$F$96,0,DP$2)</f>
        <v>0</v>
      </c>
      <c r="DQ866" s="212">
        <f ca="1">OFFSET(Анализ!$F$96,0,DQ$2)</f>
        <v>0</v>
      </c>
      <c r="DR866" s="212">
        <f ca="1">OFFSET(Анализ!$F$96,0,DR$2)</f>
        <v>0</v>
      </c>
      <c r="DS866" s="212">
        <f ca="1">OFFSET(Анализ!$F$96,0,DS$2)</f>
        <v>0</v>
      </c>
      <c r="DT866" s="212">
        <f ca="1">OFFSET(Анализ!$F$96,0,DT$2)</f>
        <v>0</v>
      </c>
      <c r="DU866" s="212">
        <f ca="1">OFFSET(Анализ!$F$96,0,DU$2)</f>
        <v>0</v>
      </c>
      <c r="DV866" s="212">
        <f ca="1">OFFSET(Анализ!$F$96,0,DV$2)</f>
        <v>0</v>
      </c>
      <c r="DW866" s="155"/>
      <c r="DX866" s="167"/>
    </row>
    <row r="867" spans="1:128" x14ac:dyDescent="0.2">
      <c r="A867" s="180"/>
      <c r="B867" s="180"/>
      <c r="C867" s="180"/>
      <c r="D867" s="181"/>
      <c r="E867" s="181" t="s">
        <v>600</v>
      </c>
      <c r="F867" s="14" t="s">
        <v>2961</v>
      </c>
      <c r="G867" s="180"/>
      <c r="H867" s="180"/>
      <c r="I867" s="180"/>
      <c r="J867" s="180"/>
      <c r="K867" s="180"/>
      <c r="L867" s="180"/>
      <c r="M867" s="180"/>
      <c r="N867" s="180"/>
      <c r="O867" s="180"/>
      <c r="P867" s="180"/>
      <c r="Q867" s="180"/>
      <c r="R867" s="180"/>
      <c r="S867" s="180"/>
      <c r="T867" s="180"/>
      <c r="U867" s="180"/>
      <c r="V867" s="180"/>
      <c r="W867" s="180"/>
      <c r="X867" s="180"/>
      <c r="Y867" s="180"/>
      <c r="Z867" s="180"/>
      <c r="AA867" s="180"/>
      <c r="AB867" s="180"/>
      <c r="AC867" s="180"/>
      <c r="AD867" s="180"/>
      <c r="AE867" s="180"/>
      <c r="AF867" s="180"/>
      <c r="AG867" s="180"/>
      <c r="AH867" s="180"/>
      <c r="AI867" s="180"/>
      <c r="AJ867" s="180"/>
      <c r="AK867" s="180"/>
      <c r="AL867" s="180"/>
      <c r="AM867" s="180"/>
      <c r="AN867" s="180"/>
      <c r="AO867" s="180"/>
      <c r="AP867" s="180"/>
      <c r="AQ867" s="180"/>
      <c r="AR867" s="180"/>
      <c r="AS867" s="180"/>
      <c r="AT867" s="180"/>
      <c r="AU867" s="180"/>
      <c r="AV867" s="180"/>
      <c r="AW867" s="180"/>
      <c r="AX867" s="180"/>
      <c r="AY867" s="180"/>
      <c r="AZ867" s="180"/>
      <c r="BA867" s="180"/>
      <c r="BB867" s="180"/>
      <c r="BC867" s="180"/>
      <c r="BD867" s="180"/>
      <c r="BE867" s="180"/>
      <c r="BF867" s="180"/>
      <c r="BG867" s="180"/>
      <c r="BH867" s="180"/>
      <c r="BI867" s="180"/>
      <c r="BJ867" s="180"/>
      <c r="BK867" s="180"/>
      <c r="BL867" s="180"/>
      <c r="BM867" s="180"/>
      <c r="BN867" s="180"/>
      <c r="BO867" s="180"/>
      <c r="BP867" s="180"/>
      <c r="BQ867" s="180"/>
      <c r="BR867" s="180"/>
      <c r="BS867" s="180"/>
      <c r="BT867" s="180"/>
      <c r="BU867" s="180"/>
      <c r="BV867" s="180"/>
      <c r="BW867" s="180"/>
      <c r="BX867" s="180"/>
      <c r="BY867" s="180"/>
      <c r="BZ867" s="180"/>
      <c r="CA867" s="180"/>
      <c r="CB867" s="180"/>
      <c r="CC867" s="180"/>
      <c r="CD867" s="180"/>
      <c r="CE867" s="180"/>
      <c r="CF867" s="180"/>
      <c r="CG867" s="180"/>
      <c r="CH867" s="180"/>
      <c r="CI867" s="180"/>
      <c r="CJ867" s="180"/>
      <c r="CK867" s="180"/>
      <c r="CL867" s="180"/>
      <c r="CM867" s="180"/>
      <c r="CN867" s="180"/>
      <c r="CO867" s="180"/>
      <c r="CP867" s="180"/>
      <c r="CQ867" s="180"/>
      <c r="CR867" s="180"/>
      <c r="CS867" s="180"/>
      <c r="CT867" s="180"/>
      <c r="CU867" s="180"/>
      <c r="CV867" s="180"/>
      <c r="CW867" s="180"/>
      <c r="CX867" s="180"/>
      <c r="CY867" s="180"/>
      <c r="CZ867" s="180"/>
      <c r="DA867" s="180"/>
      <c r="DB867" s="180"/>
      <c r="DC867" s="180"/>
      <c r="DD867" s="180"/>
      <c r="DE867" s="180"/>
      <c r="DF867" s="180"/>
      <c r="DG867" s="180"/>
      <c r="DH867" s="180"/>
      <c r="DI867" s="180"/>
      <c r="DJ867" s="180"/>
      <c r="DK867" s="180"/>
      <c r="DL867" s="180"/>
      <c r="DM867" s="180"/>
      <c r="DN867" s="180"/>
      <c r="DO867" s="180"/>
      <c r="DP867" s="180"/>
      <c r="DQ867" s="180"/>
      <c r="DR867" s="180"/>
      <c r="DS867" s="180"/>
      <c r="DT867" s="180"/>
      <c r="DU867" s="180"/>
      <c r="DV867" s="180"/>
      <c r="DW867" s="180"/>
      <c r="DX867" s="188"/>
    </row>
    <row r="870" spans="1:128" s="152" customFormat="1" ht="25.5" customHeight="1" thickBot="1" x14ac:dyDescent="0.25">
      <c r="A870" s="274" t="str">
        <f ca="1">Language!A$1158</f>
        <v>НАЛОГОВЫЕ ПЛАТЕЖИ</v>
      </c>
      <c r="B870" s="275"/>
      <c r="C870" s="276"/>
      <c r="D870" s="277"/>
      <c r="E870" s="277" t="s">
        <v>863</v>
      </c>
      <c r="F870" s="271" t="s">
        <v>3245</v>
      </c>
      <c r="G870" s="278" t="str">
        <f ca="1">Параметры!G$40</f>
        <v>авг.22</v>
      </c>
      <c r="H870" s="278" t="str">
        <f ca="1">Параметры!H$40</f>
        <v>сен.22</v>
      </c>
      <c r="I870" s="278" t="str">
        <f ca="1">Параметры!I$40</f>
        <v>окт.22</v>
      </c>
      <c r="J870" s="278" t="str">
        <f ca="1">Параметры!J$40</f>
        <v>ноя.22</v>
      </c>
      <c r="K870" s="278" t="str">
        <f ca="1">Параметры!K$40</f>
        <v>дек.22</v>
      </c>
      <c r="L870" s="278" t="str">
        <f ca="1">Параметры!L$40</f>
        <v>янв.23</v>
      </c>
      <c r="M870" s="278" t="str">
        <f ca="1">Параметры!M$40</f>
        <v>фев.23</v>
      </c>
      <c r="N870" s="278" t="str">
        <f ca="1">Параметры!N$40</f>
        <v>мар.23</v>
      </c>
      <c r="O870" s="278" t="str">
        <f ca="1">Параметры!O$40</f>
        <v>апр.23</v>
      </c>
      <c r="P870" s="278" t="str">
        <f ca="1">Параметры!P$40</f>
        <v>май.23</v>
      </c>
      <c r="Q870" s="278" t="str">
        <f ca="1">Параметры!Q$40</f>
        <v>июн.23</v>
      </c>
      <c r="R870" s="278" t="str">
        <f ca="1">Параметры!R$40</f>
        <v>июл.23</v>
      </c>
      <c r="S870" s="278" t="str">
        <f ca="1">Параметры!S$40</f>
        <v>авг.23</v>
      </c>
      <c r="T870" s="278" t="str">
        <f ca="1">Параметры!T$40</f>
        <v>сен.23</v>
      </c>
      <c r="U870" s="278" t="str">
        <f ca="1">Параметры!U$40</f>
        <v>окт.23</v>
      </c>
      <c r="V870" s="278" t="str">
        <f ca="1">Параметры!V$40</f>
        <v>ноя.23</v>
      </c>
      <c r="W870" s="278" t="str">
        <f ca="1">Параметры!W$40</f>
        <v>дек.23</v>
      </c>
      <c r="X870" s="278" t="str">
        <f ca="1">Параметры!X$40</f>
        <v>янв.24</v>
      </c>
      <c r="Y870" s="278" t="str">
        <f ca="1">Параметры!Y$40</f>
        <v>фев.24</v>
      </c>
      <c r="Z870" s="278" t="str">
        <f ca="1">Параметры!Z$40</f>
        <v>мар.24</v>
      </c>
      <c r="AA870" s="278" t="str">
        <f ca="1">Параметры!AA$40</f>
        <v>апр.24</v>
      </c>
      <c r="AB870" s="278" t="str">
        <f ca="1">Параметры!AB$40</f>
        <v>май.24</v>
      </c>
      <c r="AC870" s="278" t="str">
        <f ca="1">Параметры!AC$40</f>
        <v>июн.24</v>
      </c>
      <c r="AD870" s="278" t="str">
        <f ca="1">Параметры!AD$40</f>
        <v>июл.24</v>
      </c>
      <c r="AE870" s="278" t="str">
        <f ca="1">Параметры!AE$40</f>
        <v>авг.24</v>
      </c>
      <c r="AF870" s="278" t="str">
        <f ca="1">Параметры!AF$40</f>
        <v>сен.24</v>
      </c>
      <c r="AG870" s="278" t="str">
        <f ca="1">Параметры!AG$40</f>
        <v>окт.24</v>
      </c>
      <c r="AH870" s="278" t="str">
        <f ca="1">Параметры!AH$40</f>
        <v>ноя.24</v>
      </c>
      <c r="AI870" s="278" t="str">
        <f ca="1">Параметры!AI$40</f>
        <v>дек.24</v>
      </c>
      <c r="AJ870" s="278" t="str">
        <f ca="1">Параметры!AJ$40</f>
        <v>янв.25</v>
      </c>
      <c r="AK870" s="278" t="str">
        <f ca="1">Параметры!AK$40</f>
        <v>фев.25</v>
      </c>
      <c r="AL870" s="278" t="str">
        <f ca="1">Параметры!AL$40</f>
        <v>мар.25</v>
      </c>
      <c r="AM870" s="278" t="str">
        <f ca="1">Параметры!AM$40</f>
        <v>апр.25</v>
      </c>
      <c r="AN870" s="278" t="str">
        <f ca="1">Параметры!AN$40</f>
        <v>май.25</v>
      </c>
      <c r="AO870" s="278" t="str">
        <f ca="1">Параметры!AO$40</f>
        <v>июн.25</v>
      </c>
      <c r="AP870" s="278" t="str">
        <f ca="1">Параметры!AP$40</f>
        <v>июл.25</v>
      </c>
      <c r="AQ870" s="278" t="str">
        <f ca="1">Параметры!AQ$40</f>
        <v>авг.25</v>
      </c>
      <c r="AR870" s="278" t="str">
        <f ca="1">Параметры!AR$40</f>
        <v>сен.25</v>
      </c>
      <c r="AS870" s="278" t="str">
        <f ca="1">Параметры!AS$40</f>
        <v>окт.25</v>
      </c>
      <c r="AT870" s="278" t="str">
        <f ca="1">Параметры!AT$40</f>
        <v>ноя.25</v>
      </c>
      <c r="AU870" s="278" t="str">
        <f ca="1">Параметры!AU$40</f>
        <v>дек.25</v>
      </c>
      <c r="AV870" s="278" t="str">
        <f ca="1">Параметры!AV$40</f>
        <v>янв.26</v>
      </c>
      <c r="AW870" s="278" t="str">
        <f ca="1">Параметры!AW$40</f>
        <v>фев.26</v>
      </c>
      <c r="AX870" s="278" t="str">
        <f ca="1">Параметры!AX$40</f>
        <v>мар.26</v>
      </c>
      <c r="AY870" s="278" t="str">
        <f ca="1">Параметры!AY$40</f>
        <v>апр.26</v>
      </c>
      <c r="AZ870" s="278" t="str">
        <f ca="1">Параметры!AZ$40</f>
        <v>май.26</v>
      </c>
      <c r="BA870" s="278" t="str">
        <f ca="1">Параметры!BA$40</f>
        <v>июн.26</v>
      </c>
      <c r="BB870" s="278" t="str">
        <f ca="1">Параметры!BB$40</f>
        <v>июл.26</v>
      </c>
      <c r="BC870" s="278" t="str">
        <f ca="1">Параметры!BC$40</f>
        <v>авг.26</v>
      </c>
      <c r="BD870" s="278" t="str">
        <f ca="1">Параметры!BD$40</f>
        <v>сен.26</v>
      </c>
      <c r="BE870" s="278" t="str">
        <f ca="1">Параметры!BE$40</f>
        <v>окт.26</v>
      </c>
      <c r="BF870" s="278" t="str">
        <f ca="1">Параметры!BF$40</f>
        <v>ноя.26</v>
      </c>
      <c r="BG870" s="278" t="str">
        <f ca="1">Параметры!BG$40</f>
        <v>дек.26</v>
      </c>
      <c r="BH870" s="278" t="str">
        <f ca="1">Параметры!BH$40</f>
        <v>янв.27</v>
      </c>
      <c r="BI870" s="278" t="str">
        <f ca="1">Параметры!BI$40</f>
        <v>фев.27</v>
      </c>
      <c r="BJ870" s="278" t="str">
        <f ca="1">Параметры!BJ$40</f>
        <v>мар.27</v>
      </c>
      <c r="BK870" s="278" t="str">
        <f ca="1">Параметры!BK$40</f>
        <v>апр.27</v>
      </c>
      <c r="BL870" s="278" t="str">
        <f ca="1">Параметры!BL$40</f>
        <v>май.27</v>
      </c>
      <c r="BM870" s="278" t="str">
        <f ca="1">Параметры!BM$40</f>
        <v>июн.27</v>
      </c>
      <c r="BN870" s="278" t="str">
        <f ca="1">Параметры!BN$40</f>
        <v>июл.27</v>
      </c>
      <c r="BO870" s="278" t="str">
        <f ca="1">Параметры!BO$40</f>
        <v>авг.27</v>
      </c>
      <c r="BP870" s="278" t="str">
        <f ca="1">Параметры!BP$40</f>
        <v>сен.27</v>
      </c>
      <c r="BQ870" s="278" t="str">
        <f ca="1">Параметры!BQ$40</f>
        <v>окт.27</v>
      </c>
      <c r="BR870" s="278" t="str">
        <f ca="1">Параметры!BR$40</f>
        <v>ноя.27</v>
      </c>
      <c r="BS870" s="278" t="str">
        <f ca="1">Параметры!BS$40</f>
        <v>дек.27</v>
      </c>
      <c r="BT870" s="278" t="str">
        <f ca="1">Параметры!BT$40</f>
        <v>янв.28</v>
      </c>
      <c r="BU870" s="278" t="str">
        <f ca="1">Параметры!BU$40</f>
        <v>фев.28</v>
      </c>
      <c r="BV870" s="278" t="str">
        <f ca="1">Параметры!BV$40</f>
        <v>мар.28</v>
      </c>
      <c r="BW870" s="278" t="str">
        <f ca="1">Параметры!BW$40</f>
        <v>апр.28</v>
      </c>
      <c r="BX870" s="278" t="str">
        <f ca="1">Параметры!BX$40</f>
        <v>май.28</v>
      </c>
      <c r="BY870" s="278" t="str">
        <f ca="1">Параметры!BY$40</f>
        <v>июн.28</v>
      </c>
      <c r="BZ870" s="278" t="str">
        <f ca="1">Параметры!BZ$40</f>
        <v>июл.28</v>
      </c>
      <c r="CA870" s="278" t="str">
        <f ca="1">Параметры!CA$40</f>
        <v>авг.28</v>
      </c>
      <c r="CB870" s="278" t="str">
        <f ca="1">Параметры!CB$40</f>
        <v>сен.28</v>
      </c>
      <c r="CC870" s="278" t="str">
        <f ca="1">Параметры!CC$40</f>
        <v>окт.28</v>
      </c>
      <c r="CD870" s="278" t="str">
        <f ca="1">Параметры!CD$40</f>
        <v>ноя.28</v>
      </c>
      <c r="CE870" s="278" t="str">
        <f ca="1">Параметры!CE$40</f>
        <v>дек.28</v>
      </c>
      <c r="CF870" s="278" t="str">
        <f ca="1">Параметры!CF$40</f>
        <v>янв.29</v>
      </c>
      <c r="CG870" s="278" t="str">
        <f ca="1">Параметры!CG$40</f>
        <v>фев.29</v>
      </c>
      <c r="CH870" s="278" t="str">
        <f ca="1">Параметры!CH$40</f>
        <v>мар.29</v>
      </c>
      <c r="CI870" s="278" t="str">
        <f ca="1">Параметры!CI$40</f>
        <v>апр.29</v>
      </c>
      <c r="CJ870" s="278" t="str">
        <f ca="1">Параметры!CJ$40</f>
        <v>май.29</v>
      </c>
      <c r="CK870" s="278" t="str">
        <f ca="1">Параметры!CK$40</f>
        <v>июн.29</v>
      </c>
      <c r="CL870" s="278" t="str">
        <f ca="1">Параметры!CL$40</f>
        <v>июл.29</v>
      </c>
      <c r="CM870" s="278" t="str">
        <f ca="1">Параметры!CM$40</f>
        <v>авг.29</v>
      </c>
      <c r="CN870" s="278" t="str">
        <f ca="1">Параметры!CN$40</f>
        <v>сен.29</v>
      </c>
      <c r="CO870" s="278" t="str">
        <f ca="1">Параметры!CO$40</f>
        <v>окт.29</v>
      </c>
      <c r="CP870" s="278" t="str">
        <f ca="1">Параметры!CP$40</f>
        <v>ноя.29</v>
      </c>
      <c r="CQ870" s="278" t="str">
        <f ca="1">Параметры!CQ$40</f>
        <v>дек.29</v>
      </c>
      <c r="CR870" s="278" t="str">
        <f ca="1">Параметры!CR$40</f>
        <v>янв.30</v>
      </c>
      <c r="CS870" s="278" t="str">
        <f ca="1">Параметры!CS$40</f>
        <v>фев.30</v>
      </c>
      <c r="CT870" s="278" t="str">
        <f ca="1">Параметры!CT$40</f>
        <v>мар.30</v>
      </c>
      <c r="CU870" s="278" t="str">
        <f ca="1">Параметры!CU$40</f>
        <v>апр.30</v>
      </c>
      <c r="CV870" s="278" t="str">
        <f ca="1">Параметры!CV$40</f>
        <v>май.30</v>
      </c>
      <c r="CW870" s="278" t="str">
        <f ca="1">Параметры!CW$40</f>
        <v>июн.30</v>
      </c>
      <c r="CX870" s="278" t="str">
        <f ca="1">Параметры!CX$40</f>
        <v>июл.30</v>
      </c>
      <c r="CY870" s="278" t="str">
        <f ca="1">Параметры!CY$40</f>
        <v>авг.30</v>
      </c>
      <c r="CZ870" s="278" t="str">
        <f ca="1">Параметры!CZ$40</f>
        <v>сен.30</v>
      </c>
      <c r="DA870" s="278" t="str">
        <f ca="1">Параметры!DA$40</f>
        <v>окт.30</v>
      </c>
      <c r="DB870" s="278" t="str">
        <f ca="1">Параметры!DB$40</f>
        <v>ноя.30</v>
      </c>
      <c r="DC870" s="278" t="str">
        <f ca="1">Параметры!DC$40</f>
        <v>дек.30</v>
      </c>
      <c r="DD870" s="278" t="str">
        <f ca="1">Параметры!DD$40</f>
        <v>янв.31</v>
      </c>
      <c r="DE870" s="278" t="str">
        <f ca="1">Параметры!DE$40</f>
        <v>фев.31</v>
      </c>
      <c r="DF870" s="278" t="str">
        <f ca="1">Параметры!DF$40</f>
        <v>мар.31</v>
      </c>
      <c r="DG870" s="278" t="str">
        <f ca="1">Параметры!DG$40</f>
        <v>апр.31</v>
      </c>
      <c r="DH870" s="278" t="str">
        <f ca="1">Параметры!DH$40</f>
        <v>май.31</v>
      </c>
      <c r="DI870" s="278" t="str">
        <f ca="1">Параметры!DI$40</f>
        <v>июн.31</v>
      </c>
      <c r="DJ870" s="278" t="str">
        <f ca="1">Параметры!DJ$40</f>
        <v>июл.31</v>
      </c>
      <c r="DK870" s="278" t="str">
        <f ca="1">Параметры!DK$40</f>
        <v>авг.31</v>
      </c>
      <c r="DL870" s="278" t="str">
        <f ca="1">Параметры!DL$40</f>
        <v>сен.31</v>
      </c>
      <c r="DM870" s="278" t="str">
        <f ca="1">Параметры!DM$40</f>
        <v>окт.31</v>
      </c>
      <c r="DN870" s="278" t="str">
        <f ca="1">Параметры!DN$40</f>
        <v>ноя.31</v>
      </c>
      <c r="DO870" s="278" t="str">
        <f ca="1">Параметры!DO$40</f>
        <v>дек.31</v>
      </c>
      <c r="DP870" s="278" t="str">
        <f ca="1">Параметры!DP$40</f>
        <v>янв.32</v>
      </c>
      <c r="DQ870" s="278" t="str">
        <f ca="1">Параметры!DQ$40</f>
        <v>фев.32</v>
      </c>
      <c r="DR870" s="278" t="str">
        <f ca="1">Параметры!DR$40</f>
        <v>мар.32</v>
      </c>
      <c r="DS870" s="278" t="str">
        <f ca="1">Параметры!DS$40</f>
        <v>апр.32</v>
      </c>
      <c r="DT870" s="278" t="str">
        <f ca="1">Параметры!DT$40</f>
        <v>май.32</v>
      </c>
      <c r="DU870" s="278" t="str">
        <f ca="1">Параметры!DU$40</f>
        <v>июн.32</v>
      </c>
      <c r="DV870" s="278" t="str">
        <f ca="1">Параметры!DV$40</f>
        <v>июл.32</v>
      </c>
      <c r="DW870" s="278"/>
      <c r="DX870" s="279" t="str">
        <f ca="1">Language!$A$1463</f>
        <v>ИТОГО</v>
      </c>
    </row>
    <row r="871" spans="1:128" ht="13.5" thickTop="1" x14ac:dyDescent="0.2">
      <c r="F871" s="6" t="s">
        <v>2961</v>
      </c>
    </row>
    <row r="872" spans="1:128" hidden="1" x14ac:dyDescent="0.2">
      <c r="A872" s="179" t="str">
        <f ca="1">Language!A$1478</f>
        <v>Прочие налоги</v>
      </c>
      <c r="E872" s="154" t="s">
        <v>671</v>
      </c>
      <c r="F872" s="154" t="s">
        <v>3333</v>
      </c>
    </row>
    <row r="873" spans="1:128" hidden="1" x14ac:dyDescent="0.2">
      <c r="F873" s="6" t="s">
        <v>2961</v>
      </c>
    </row>
    <row r="874" spans="1:128" x14ac:dyDescent="0.2">
      <c r="E874" s="154" t="s">
        <v>667</v>
      </c>
      <c r="F874" s="6" t="s">
        <v>2961</v>
      </c>
    </row>
    <row r="875" spans="1:128" s="179" customFormat="1" collapsed="1" x14ac:dyDescent="0.2">
      <c r="A875" s="179" t="str">
        <f ca="1">Language!A$1481</f>
        <v>Итого: прочие налоги</v>
      </c>
      <c r="B875" s="153"/>
      <c r="C875" s="178" t="str">
        <f ca="1">CurName1</f>
        <v>тыс. руб.</v>
      </c>
      <c r="D875" s="158">
        <v>1</v>
      </c>
      <c r="E875" s="154"/>
      <c r="F875" s="154" t="s">
        <v>1857</v>
      </c>
      <c r="G875" s="194">
        <v>0</v>
      </c>
      <c r="H875" s="194">
        <v>0</v>
      </c>
      <c r="I875" s="194">
        <v>0</v>
      </c>
      <c r="J875" s="194">
        <v>0</v>
      </c>
      <c r="K875" s="194">
        <v>0</v>
      </c>
      <c r="L875" s="194">
        <v>0</v>
      </c>
      <c r="M875" s="194">
        <v>0</v>
      </c>
      <c r="N875" s="194">
        <v>0</v>
      </c>
      <c r="O875" s="194">
        <v>0</v>
      </c>
      <c r="P875" s="194">
        <v>0</v>
      </c>
      <c r="Q875" s="194">
        <v>0</v>
      </c>
      <c r="R875" s="194">
        <v>0</v>
      </c>
      <c r="S875" s="194">
        <v>0</v>
      </c>
      <c r="T875" s="194">
        <v>0</v>
      </c>
      <c r="U875" s="194">
        <v>0</v>
      </c>
      <c r="V875" s="194">
        <v>0</v>
      </c>
      <c r="W875" s="194">
        <v>0</v>
      </c>
      <c r="X875" s="194">
        <v>0</v>
      </c>
      <c r="Y875" s="194">
        <v>0</v>
      </c>
      <c r="Z875" s="194">
        <v>0</v>
      </c>
      <c r="AA875" s="194">
        <v>0</v>
      </c>
      <c r="AB875" s="194">
        <v>0</v>
      </c>
      <c r="AC875" s="194">
        <v>0</v>
      </c>
      <c r="AD875" s="194">
        <v>0</v>
      </c>
      <c r="AE875" s="194">
        <v>0</v>
      </c>
      <c r="AF875" s="194">
        <v>0</v>
      </c>
      <c r="AG875" s="194">
        <v>0</v>
      </c>
      <c r="AH875" s="194">
        <v>0</v>
      </c>
      <c r="AI875" s="194">
        <v>0</v>
      </c>
      <c r="AJ875" s="194">
        <v>0</v>
      </c>
      <c r="AK875" s="194">
        <v>0</v>
      </c>
      <c r="AL875" s="194">
        <v>0</v>
      </c>
      <c r="AM875" s="194">
        <v>0</v>
      </c>
      <c r="AN875" s="194">
        <v>0</v>
      </c>
      <c r="AO875" s="194">
        <v>0</v>
      </c>
      <c r="AP875" s="194">
        <v>0</v>
      </c>
      <c r="AQ875" s="194">
        <v>0</v>
      </c>
      <c r="AR875" s="194">
        <v>0</v>
      </c>
      <c r="AS875" s="194">
        <v>0</v>
      </c>
      <c r="AT875" s="194">
        <v>0</v>
      </c>
      <c r="AU875" s="194">
        <v>0</v>
      </c>
      <c r="AV875" s="194">
        <v>0</v>
      </c>
      <c r="AW875" s="194">
        <v>0</v>
      </c>
      <c r="AX875" s="194">
        <v>0</v>
      </c>
      <c r="AY875" s="194">
        <v>0</v>
      </c>
      <c r="AZ875" s="194">
        <v>0</v>
      </c>
      <c r="BA875" s="194">
        <v>0</v>
      </c>
      <c r="BB875" s="194">
        <v>0</v>
      </c>
      <c r="BC875" s="194">
        <v>0</v>
      </c>
      <c r="BD875" s="194">
        <v>0</v>
      </c>
      <c r="BE875" s="194">
        <v>0</v>
      </c>
      <c r="BF875" s="194">
        <v>0</v>
      </c>
      <c r="BG875" s="194">
        <v>0</v>
      </c>
      <c r="BH875" s="194">
        <v>0</v>
      </c>
      <c r="BI875" s="194">
        <v>0</v>
      </c>
      <c r="BJ875" s="194">
        <v>0</v>
      </c>
      <c r="BK875" s="194">
        <v>0</v>
      </c>
      <c r="BL875" s="194">
        <v>0</v>
      </c>
      <c r="BM875" s="194">
        <v>0</v>
      </c>
      <c r="BN875" s="194">
        <v>0</v>
      </c>
      <c r="BO875" s="194">
        <v>0</v>
      </c>
      <c r="BP875" s="194">
        <v>0</v>
      </c>
      <c r="BQ875" s="194">
        <v>0</v>
      </c>
      <c r="BR875" s="194">
        <v>0</v>
      </c>
      <c r="BS875" s="194">
        <v>0</v>
      </c>
      <c r="BT875" s="194">
        <v>0</v>
      </c>
      <c r="BU875" s="194">
        <v>0</v>
      </c>
      <c r="BV875" s="194">
        <v>0</v>
      </c>
      <c r="BW875" s="194">
        <v>0</v>
      </c>
      <c r="BX875" s="194">
        <v>0</v>
      </c>
      <c r="BY875" s="194">
        <v>0</v>
      </c>
      <c r="BZ875" s="194">
        <v>0</v>
      </c>
      <c r="CA875" s="194">
        <v>0</v>
      </c>
      <c r="CB875" s="194">
        <v>0</v>
      </c>
      <c r="CC875" s="194">
        <v>0</v>
      </c>
      <c r="CD875" s="194">
        <v>0</v>
      </c>
      <c r="CE875" s="194">
        <v>0</v>
      </c>
      <c r="CF875" s="194">
        <v>0</v>
      </c>
      <c r="CG875" s="194">
        <v>0</v>
      </c>
      <c r="CH875" s="194">
        <v>0</v>
      </c>
      <c r="CI875" s="194">
        <v>0</v>
      </c>
      <c r="CJ875" s="194">
        <v>0</v>
      </c>
      <c r="CK875" s="194">
        <v>0</v>
      </c>
      <c r="CL875" s="194">
        <v>0</v>
      </c>
      <c r="CM875" s="194">
        <v>0</v>
      </c>
      <c r="CN875" s="194">
        <v>0</v>
      </c>
      <c r="CO875" s="194">
        <v>0</v>
      </c>
      <c r="CP875" s="194">
        <v>0</v>
      </c>
      <c r="CQ875" s="194">
        <v>0</v>
      </c>
      <c r="CR875" s="194">
        <v>0</v>
      </c>
      <c r="CS875" s="194">
        <v>0</v>
      </c>
      <c r="CT875" s="194">
        <v>0</v>
      </c>
      <c r="CU875" s="194">
        <v>0</v>
      </c>
      <c r="CV875" s="194">
        <v>0</v>
      </c>
      <c r="CW875" s="194">
        <v>0</v>
      </c>
      <c r="CX875" s="194">
        <v>0</v>
      </c>
      <c r="CY875" s="194">
        <v>0</v>
      </c>
      <c r="CZ875" s="194">
        <v>0</v>
      </c>
      <c r="DA875" s="194">
        <v>0</v>
      </c>
      <c r="DB875" s="194">
        <v>0</v>
      </c>
      <c r="DC875" s="194">
        <v>0</v>
      </c>
      <c r="DD875" s="194">
        <v>0</v>
      </c>
      <c r="DE875" s="194">
        <v>0</v>
      </c>
      <c r="DF875" s="194">
        <v>0</v>
      </c>
      <c r="DG875" s="194">
        <v>0</v>
      </c>
      <c r="DH875" s="194">
        <v>0</v>
      </c>
      <c r="DI875" s="194">
        <v>0</v>
      </c>
      <c r="DJ875" s="194">
        <v>0</v>
      </c>
      <c r="DK875" s="194">
        <v>0</v>
      </c>
      <c r="DL875" s="194">
        <v>0</v>
      </c>
      <c r="DM875" s="194">
        <v>0</v>
      </c>
      <c r="DN875" s="194">
        <v>0</v>
      </c>
      <c r="DO875" s="194">
        <v>0</v>
      </c>
      <c r="DP875" s="194">
        <v>0</v>
      </c>
      <c r="DQ875" s="194">
        <v>0</v>
      </c>
      <c r="DR875" s="194">
        <v>0</v>
      </c>
      <c r="DS875" s="194">
        <v>0</v>
      </c>
      <c r="DT875" s="194">
        <v>0</v>
      </c>
      <c r="DU875" s="194">
        <v>0</v>
      </c>
      <c r="DV875" s="194">
        <v>0</v>
      </c>
      <c r="DX875" s="195">
        <f>SUM(G875:DW875)</f>
        <v>0</v>
      </c>
    </row>
    <row r="876" spans="1:128" hidden="1" outlineLevel="1" x14ac:dyDescent="0.2">
      <c r="A876" s="159" t="str">
        <f ca="1">Language!A1483</f>
        <v>уплаченные налоги</v>
      </c>
      <c r="C876" s="178" t="str">
        <f ca="1">CurName1</f>
        <v>тыс. руб.</v>
      </c>
      <c r="D876" s="158">
        <v>1</v>
      </c>
      <c r="F876" s="6" t="s">
        <v>3187</v>
      </c>
      <c r="G876" s="161">
        <v>0</v>
      </c>
      <c r="H876" s="161">
        <v>0</v>
      </c>
      <c r="I876" s="161">
        <v>0</v>
      </c>
      <c r="J876" s="161">
        <v>0</v>
      </c>
      <c r="K876" s="161">
        <v>0</v>
      </c>
      <c r="L876" s="161">
        <v>0</v>
      </c>
      <c r="M876" s="161">
        <v>0</v>
      </c>
      <c r="N876" s="161">
        <v>0</v>
      </c>
      <c r="O876" s="161">
        <v>0</v>
      </c>
      <c r="P876" s="161">
        <v>0</v>
      </c>
      <c r="Q876" s="161">
        <v>0</v>
      </c>
      <c r="R876" s="161">
        <v>0</v>
      </c>
      <c r="S876" s="161">
        <v>0</v>
      </c>
      <c r="T876" s="161">
        <v>0</v>
      </c>
      <c r="U876" s="161">
        <v>0</v>
      </c>
      <c r="V876" s="161">
        <v>0</v>
      </c>
      <c r="W876" s="161">
        <v>0</v>
      </c>
      <c r="X876" s="161">
        <v>0</v>
      </c>
      <c r="Y876" s="161">
        <v>0</v>
      </c>
      <c r="Z876" s="161">
        <v>0</v>
      </c>
      <c r="AA876" s="161">
        <v>0</v>
      </c>
      <c r="AB876" s="161">
        <v>0</v>
      </c>
      <c r="AC876" s="161">
        <v>0</v>
      </c>
      <c r="AD876" s="161">
        <v>0</v>
      </c>
      <c r="AE876" s="161">
        <v>0</v>
      </c>
      <c r="AF876" s="161">
        <v>0</v>
      </c>
      <c r="AG876" s="161">
        <v>0</v>
      </c>
      <c r="AH876" s="161">
        <v>0</v>
      </c>
      <c r="AI876" s="161">
        <v>0</v>
      </c>
      <c r="AJ876" s="161">
        <v>0</v>
      </c>
      <c r="AK876" s="161">
        <v>0</v>
      </c>
      <c r="AL876" s="161">
        <v>0</v>
      </c>
      <c r="AM876" s="161">
        <v>0</v>
      </c>
      <c r="AN876" s="161">
        <v>0</v>
      </c>
      <c r="AO876" s="161">
        <v>0</v>
      </c>
      <c r="AP876" s="161">
        <v>0</v>
      </c>
      <c r="AQ876" s="161">
        <v>0</v>
      </c>
      <c r="AR876" s="161">
        <v>0</v>
      </c>
      <c r="AS876" s="161">
        <v>0</v>
      </c>
      <c r="AT876" s="161">
        <v>0</v>
      </c>
      <c r="AU876" s="161">
        <v>0</v>
      </c>
      <c r="AV876" s="161">
        <v>0</v>
      </c>
      <c r="AW876" s="161">
        <v>0</v>
      </c>
      <c r="AX876" s="161">
        <v>0</v>
      </c>
      <c r="AY876" s="161">
        <v>0</v>
      </c>
      <c r="AZ876" s="161">
        <v>0</v>
      </c>
      <c r="BA876" s="161">
        <v>0</v>
      </c>
      <c r="BB876" s="161">
        <v>0</v>
      </c>
      <c r="BC876" s="161">
        <v>0</v>
      </c>
      <c r="BD876" s="161">
        <v>0</v>
      </c>
      <c r="BE876" s="161">
        <v>0</v>
      </c>
      <c r="BF876" s="161">
        <v>0</v>
      </c>
      <c r="BG876" s="161">
        <v>0</v>
      </c>
      <c r="BH876" s="161">
        <v>0</v>
      </c>
      <c r="BI876" s="161">
        <v>0</v>
      </c>
      <c r="BJ876" s="161">
        <v>0</v>
      </c>
      <c r="BK876" s="161">
        <v>0</v>
      </c>
      <c r="BL876" s="161">
        <v>0</v>
      </c>
      <c r="BM876" s="161">
        <v>0</v>
      </c>
      <c r="BN876" s="161">
        <v>0</v>
      </c>
      <c r="BO876" s="161">
        <v>0</v>
      </c>
      <c r="BP876" s="161">
        <v>0</v>
      </c>
      <c r="BQ876" s="161">
        <v>0</v>
      </c>
      <c r="BR876" s="161">
        <v>0</v>
      </c>
      <c r="BS876" s="161">
        <v>0</v>
      </c>
      <c r="BT876" s="161">
        <v>0</v>
      </c>
      <c r="BU876" s="161">
        <v>0</v>
      </c>
      <c r="BV876" s="161">
        <v>0</v>
      </c>
      <c r="BW876" s="161">
        <v>0</v>
      </c>
      <c r="BX876" s="161">
        <v>0</v>
      </c>
      <c r="BY876" s="161">
        <v>0</v>
      </c>
      <c r="BZ876" s="161">
        <v>0</v>
      </c>
      <c r="CA876" s="161">
        <v>0</v>
      </c>
      <c r="CB876" s="161">
        <v>0</v>
      </c>
      <c r="CC876" s="161">
        <v>0</v>
      </c>
      <c r="CD876" s="161">
        <v>0</v>
      </c>
      <c r="CE876" s="161">
        <v>0</v>
      </c>
      <c r="CF876" s="161">
        <v>0</v>
      </c>
      <c r="CG876" s="161">
        <v>0</v>
      </c>
      <c r="CH876" s="161">
        <v>0</v>
      </c>
      <c r="CI876" s="161">
        <v>0</v>
      </c>
      <c r="CJ876" s="161">
        <v>0</v>
      </c>
      <c r="CK876" s="161">
        <v>0</v>
      </c>
      <c r="CL876" s="161">
        <v>0</v>
      </c>
      <c r="CM876" s="161">
        <v>0</v>
      </c>
      <c r="CN876" s="161">
        <v>0</v>
      </c>
      <c r="CO876" s="161">
        <v>0</v>
      </c>
      <c r="CP876" s="161">
        <v>0</v>
      </c>
      <c r="CQ876" s="161">
        <v>0</v>
      </c>
      <c r="CR876" s="161">
        <v>0</v>
      </c>
      <c r="CS876" s="161">
        <v>0</v>
      </c>
      <c r="CT876" s="161">
        <v>0</v>
      </c>
      <c r="CU876" s="161">
        <v>0</v>
      </c>
      <c r="CV876" s="161">
        <v>0</v>
      </c>
      <c r="CW876" s="161">
        <v>0</v>
      </c>
      <c r="CX876" s="161">
        <v>0</v>
      </c>
      <c r="CY876" s="161">
        <v>0</v>
      </c>
      <c r="CZ876" s="161">
        <v>0</v>
      </c>
      <c r="DA876" s="161">
        <v>0</v>
      </c>
      <c r="DB876" s="161">
        <v>0</v>
      </c>
      <c r="DC876" s="161">
        <v>0</v>
      </c>
      <c r="DD876" s="161">
        <v>0</v>
      </c>
      <c r="DE876" s="161">
        <v>0</v>
      </c>
      <c r="DF876" s="161">
        <v>0</v>
      </c>
      <c r="DG876" s="161">
        <v>0</v>
      </c>
      <c r="DH876" s="161">
        <v>0</v>
      </c>
      <c r="DI876" s="161">
        <v>0</v>
      </c>
      <c r="DJ876" s="161">
        <v>0</v>
      </c>
      <c r="DK876" s="161">
        <v>0</v>
      </c>
      <c r="DL876" s="161">
        <v>0</v>
      </c>
      <c r="DM876" s="161">
        <v>0</v>
      </c>
      <c r="DN876" s="161">
        <v>0</v>
      </c>
      <c r="DO876" s="161">
        <v>0</v>
      </c>
      <c r="DP876" s="161">
        <v>0</v>
      </c>
      <c r="DQ876" s="161">
        <v>0</v>
      </c>
      <c r="DR876" s="161">
        <v>0</v>
      </c>
      <c r="DS876" s="161">
        <v>0</v>
      </c>
      <c r="DT876" s="161">
        <v>0</v>
      </c>
      <c r="DU876" s="161">
        <v>0</v>
      </c>
      <c r="DV876" s="161">
        <v>0</v>
      </c>
      <c r="DX876" s="162">
        <f>SUM(G876:DW876)</f>
        <v>0</v>
      </c>
    </row>
    <row r="877" spans="1:128" hidden="1" outlineLevel="1" x14ac:dyDescent="0.2">
      <c r="A877" s="159" t="str">
        <f ca="1">Language!A1484</f>
        <v>задолженность по налогам</v>
      </c>
      <c r="C877" s="178" t="str">
        <f ca="1">CurName1</f>
        <v>тыс. руб.</v>
      </c>
      <c r="D877" s="158">
        <v>1</v>
      </c>
      <c r="F877" s="6" t="s">
        <v>3188</v>
      </c>
      <c r="G877" s="161">
        <v>0</v>
      </c>
      <c r="H877" s="161">
        <v>0</v>
      </c>
      <c r="I877" s="161">
        <v>0</v>
      </c>
      <c r="J877" s="161">
        <v>0</v>
      </c>
      <c r="K877" s="161">
        <v>0</v>
      </c>
      <c r="L877" s="161">
        <v>0</v>
      </c>
      <c r="M877" s="161">
        <v>0</v>
      </c>
      <c r="N877" s="161">
        <v>0</v>
      </c>
      <c r="O877" s="161">
        <v>0</v>
      </c>
      <c r="P877" s="161">
        <v>0</v>
      </c>
      <c r="Q877" s="161">
        <v>0</v>
      </c>
      <c r="R877" s="161">
        <v>0</v>
      </c>
      <c r="S877" s="161">
        <v>0</v>
      </c>
      <c r="T877" s="161">
        <v>0</v>
      </c>
      <c r="U877" s="161">
        <v>0</v>
      </c>
      <c r="V877" s="161">
        <v>0</v>
      </c>
      <c r="W877" s="161">
        <v>0</v>
      </c>
      <c r="X877" s="161">
        <v>0</v>
      </c>
      <c r="Y877" s="161">
        <v>0</v>
      </c>
      <c r="Z877" s="161">
        <v>0</v>
      </c>
      <c r="AA877" s="161">
        <v>0</v>
      </c>
      <c r="AB877" s="161">
        <v>0</v>
      </c>
      <c r="AC877" s="161">
        <v>0</v>
      </c>
      <c r="AD877" s="161">
        <v>0</v>
      </c>
      <c r="AE877" s="161">
        <v>0</v>
      </c>
      <c r="AF877" s="161">
        <v>0</v>
      </c>
      <c r="AG877" s="161">
        <v>0</v>
      </c>
      <c r="AH877" s="161">
        <v>0</v>
      </c>
      <c r="AI877" s="161">
        <v>0</v>
      </c>
      <c r="AJ877" s="161">
        <v>0</v>
      </c>
      <c r="AK877" s="161">
        <v>0</v>
      </c>
      <c r="AL877" s="161">
        <v>0</v>
      </c>
      <c r="AM877" s="161">
        <v>0</v>
      </c>
      <c r="AN877" s="161">
        <v>0</v>
      </c>
      <c r="AO877" s="161">
        <v>0</v>
      </c>
      <c r="AP877" s="161">
        <v>0</v>
      </c>
      <c r="AQ877" s="161">
        <v>0</v>
      </c>
      <c r="AR877" s="161">
        <v>0</v>
      </c>
      <c r="AS877" s="161">
        <v>0</v>
      </c>
      <c r="AT877" s="161">
        <v>0</v>
      </c>
      <c r="AU877" s="161">
        <v>0</v>
      </c>
      <c r="AV877" s="161">
        <v>0</v>
      </c>
      <c r="AW877" s="161">
        <v>0</v>
      </c>
      <c r="AX877" s="161">
        <v>0</v>
      </c>
      <c r="AY877" s="161">
        <v>0</v>
      </c>
      <c r="AZ877" s="161">
        <v>0</v>
      </c>
      <c r="BA877" s="161">
        <v>0</v>
      </c>
      <c r="BB877" s="161">
        <v>0</v>
      </c>
      <c r="BC877" s="161">
        <v>0</v>
      </c>
      <c r="BD877" s="161">
        <v>0</v>
      </c>
      <c r="BE877" s="161">
        <v>0</v>
      </c>
      <c r="BF877" s="161">
        <v>0</v>
      </c>
      <c r="BG877" s="161">
        <v>0</v>
      </c>
      <c r="BH877" s="161">
        <v>0</v>
      </c>
      <c r="BI877" s="161">
        <v>0</v>
      </c>
      <c r="BJ877" s="161">
        <v>0</v>
      </c>
      <c r="BK877" s="161">
        <v>0</v>
      </c>
      <c r="BL877" s="161">
        <v>0</v>
      </c>
      <c r="BM877" s="161">
        <v>0</v>
      </c>
      <c r="BN877" s="161">
        <v>0</v>
      </c>
      <c r="BO877" s="161">
        <v>0</v>
      </c>
      <c r="BP877" s="161">
        <v>0</v>
      </c>
      <c r="BQ877" s="161">
        <v>0</v>
      </c>
      <c r="BR877" s="161">
        <v>0</v>
      </c>
      <c r="BS877" s="161">
        <v>0</v>
      </c>
      <c r="BT877" s="161">
        <v>0</v>
      </c>
      <c r="BU877" s="161">
        <v>0</v>
      </c>
      <c r="BV877" s="161">
        <v>0</v>
      </c>
      <c r="BW877" s="161">
        <v>0</v>
      </c>
      <c r="BX877" s="161">
        <v>0</v>
      </c>
      <c r="BY877" s="161">
        <v>0</v>
      </c>
      <c r="BZ877" s="161">
        <v>0</v>
      </c>
      <c r="CA877" s="161">
        <v>0</v>
      </c>
      <c r="CB877" s="161">
        <v>0</v>
      </c>
      <c r="CC877" s="161">
        <v>0</v>
      </c>
      <c r="CD877" s="161">
        <v>0</v>
      </c>
      <c r="CE877" s="161">
        <v>0</v>
      </c>
      <c r="CF877" s="161">
        <v>0</v>
      </c>
      <c r="CG877" s="161">
        <v>0</v>
      </c>
      <c r="CH877" s="161">
        <v>0</v>
      </c>
      <c r="CI877" s="161">
        <v>0</v>
      </c>
      <c r="CJ877" s="161">
        <v>0</v>
      </c>
      <c r="CK877" s="161">
        <v>0</v>
      </c>
      <c r="CL877" s="161">
        <v>0</v>
      </c>
      <c r="CM877" s="161">
        <v>0</v>
      </c>
      <c r="CN877" s="161">
        <v>0</v>
      </c>
      <c r="CO877" s="161">
        <v>0</v>
      </c>
      <c r="CP877" s="161">
        <v>0</v>
      </c>
      <c r="CQ877" s="161">
        <v>0</v>
      </c>
      <c r="CR877" s="161">
        <v>0</v>
      </c>
      <c r="CS877" s="161">
        <v>0</v>
      </c>
      <c r="CT877" s="161">
        <v>0</v>
      </c>
      <c r="CU877" s="161">
        <v>0</v>
      </c>
      <c r="CV877" s="161">
        <v>0</v>
      </c>
      <c r="CW877" s="161">
        <v>0</v>
      </c>
      <c r="CX877" s="161">
        <v>0</v>
      </c>
      <c r="CY877" s="161">
        <v>0</v>
      </c>
      <c r="CZ877" s="161">
        <v>0</v>
      </c>
      <c r="DA877" s="161">
        <v>0</v>
      </c>
      <c r="DB877" s="161">
        <v>0</v>
      </c>
      <c r="DC877" s="161">
        <v>0</v>
      </c>
      <c r="DD877" s="161">
        <v>0</v>
      </c>
      <c r="DE877" s="161">
        <v>0</v>
      </c>
      <c r="DF877" s="161">
        <v>0</v>
      </c>
      <c r="DG877" s="161">
        <v>0</v>
      </c>
      <c r="DH877" s="161">
        <v>0</v>
      </c>
      <c r="DI877" s="161">
        <v>0</v>
      </c>
      <c r="DJ877" s="161">
        <v>0</v>
      </c>
      <c r="DK877" s="161">
        <v>0</v>
      </c>
      <c r="DL877" s="161">
        <v>0</v>
      </c>
      <c r="DM877" s="161">
        <v>0</v>
      </c>
      <c r="DN877" s="161">
        <v>0</v>
      </c>
      <c r="DO877" s="161">
        <v>0</v>
      </c>
      <c r="DP877" s="161">
        <v>0</v>
      </c>
      <c r="DQ877" s="161">
        <v>0</v>
      </c>
      <c r="DR877" s="161">
        <v>0</v>
      </c>
      <c r="DS877" s="161">
        <v>0</v>
      </c>
      <c r="DT877" s="161">
        <v>0</v>
      </c>
      <c r="DU877" s="161">
        <v>0</v>
      </c>
      <c r="DV877" s="161">
        <v>0</v>
      </c>
    </row>
    <row r="878" spans="1:128" x14ac:dyDescent="0.2">
      <c r="A878" s="213"/>
      <c r="B878" s="213"/>
      <c r="C878" s="213"/>
      <c r="D878" s="214"/>
      <c r="E878" s="214"/>
      <c r="F878" s="214"/>
      <c r="G878" s="213"/>
      <c r="H878" s="213"/>
      <c r="I878" s="213"/>
      <c r="J878" s="213"/>
      <c r="K878" s="213"/>
      <c r="L878" s="213"/>
      <c r="M878" s="213"/>
      <c r="N878" s="213"/>
      <c r="O878" s="213"/>
      <c r="P878" s="213"/>
      <c r="Q878" s="213"/>
      <c r="R878" s="213"/>
      <c r="S878" s="213"/>
      <c r="T878" s="213"/>
      <c r="U878" s="213"/>
      <c r="V878" s="213"/>
      <c r="W878" s="213"/>
      <c r="X878" s="213"/>
      <c r="Y878" s="213"/>
      <c r="Z878" s="213"/>
      <c r="AA878" s="213"/>
      <c r="AB878" s="213"/>
      <c r="AC878" s="213"/>
      <c r="AD878" s="213"/>
      <c r="AE878" s="213"/>
      <c r="AF878" s="213"/>
      <c r="AG878" s="213"/>
      <c r="AH878" s="213"/>
      <c r="AI878" s="213"/>
      <c r="AJ878" s="213"/>
      <c r="AK878" s="213"/>
      <c r="AL878" s="213"/>
      <c r="AM878" s="213"/>
      <c r="AN878" s="213"/>
      <c r="AO878" s="213"/>
      <c r="AP878" s="213"/>
      <c r="AQ878" s="213"/>
      <c r="AR878" s="213"/>
      <c r="AS878" s="213"/>
      <c r="AT878" s="213"/>
      <c r="AU878" s="213"/>
      <c r="AV878" s="213"/>
      <c r="AW878" s="213"/>
      <c r="AX878" s="213"/>
      <c r="AY878" s="213"/>
      <c r="AZ878" s="213"/>
      <c r="BA878" s="213"/>
      <c r="BB878" s="213"/>
      <c r="BC878" s="213"/>
      <c r="BD878" s="213"/>
      <c r="BE878" s="213"/>
      <c r="BF878" s="213"/>
      <c r="BG878" s="213"/>
      <c r="BH878" s="213"/>
      <c r="BI878" s="213"/>
      <c r="BJ878" s="213"/>
      <c r="BK878" s="213"/>
      <c r="BL878" s="213"/>
      <c r="BM878" s="213"/>
      <c r="BN878" s="213"/>
      <c r="BO878" s="213"/>
      <c r="BP878" s="213"/>
      <c r="BQ878" s="213"/>
      <c r="BR878" s="213"/>
      <c r="BS878" s="213"/>
      <c r="BT878" s="213"/>
      <c r="BU878" s="213"/>
      <c r="BV878" s="213"/>
      <c r="BW878" s="213"/>
      <c r="BX878" s="213"/>
      <c r="BY878" s="213"/>
      <c r="BZ878" s="213"/>
      <c r="CA878" s="213"/>
      <c r="CB878" s="213"/>
      <c r="CC878" s="213"/>
      <c r="CD878" s="213"/>
      <c r="CE878" s="213"/>
      <c r="CF878" s="213"/>
      <c r="CG878" s="213"/>
      <c r="CH878" s="213"/>
      <c r="CI878" s="213"/>
      <c r="CJ878" s="213"/>
      <c r="CK878" s="213"/>
      <c r="CL878" s="213"/>
      <c r="CM878" s="213"/>
      <c r="CN878" s="213"/>
      <c r="CO878" s="213"/>
      <c r="CP878" s="213"/>
      <c r="CQ878" s="213"/>
      <c r="CR878" s="213"/>
      <c r="CS878" s="213"/>
      <c r="CT878" s="213"/>
      <c r="CU878" s="213"/>
      <c r="CV878" s="213"/>
      <c r="CW878" s="213"/>
      <c r="CX878" s="213"/>
      <c r="CY878" s="213"/>
      <c r="CZ878" s="213"/>
      <c r="DA878" s="213"/>
      <c r="DB878" s="213"/>
      <c r="DC878" s="213"/>
      <c r="DD878" s="213"/>
      <c r="DE878" s="213"/>
      <c r="DF878" s="213"/>
      <c r="DG878" s="213"/>
      <c r="DH878" s="213"/>
      <c r="DI878" s="213"/>
      <c r="DJ878" s="213"/>
      <c r="DK878" s="213"/>
      <c r="DL878" s="213"/>
      <c r="DM878" s="213"/>
      <c r="DN878" s="213"/>
      <c r="DO878" s="213"/>
      <c r="DP878" s="213"/>
      <c r="DQ878" s="213"/>
      <c r="DR878" s="213"/>
      <c r="DS878" s="213"/>
      <c r="DT878" s="213"/>
      <c r="DU878" s="213"/>
      <c r="DV878" s="213"/>
      <c r="DW878" s="213"/>
      <c r="DX878" s="215"/>
    </row>
    <row r="879" spans="1:128" x14ac:dyDescent="0.2">
      <c r="A879" s="153" t="str">
        <f ca="1">Language!A$1159</f>
        <v>Акцизы на проданные товары</v>
      </c>
      <c r="C879" s="178" t="str">
        <f ca="1">CurName1</f>
        <v>тыс. руб.</v>
      </c>
      <c r="F879" s="6" t="s">
        <v>2962</v>
      </c>
      <c r="G879" s="161">
        <f t="shared" ref="G879:AL879" ca="1" si="1447">G111</f>
        <v>0</v>
      </c>
      <c r="H879" s="161">
        <f t="shared" ca="1" si="1447"/>
        <v>0</v>
      </c>
      <c r="I879" s="161">
        <f t="shared" ca="1" si="1447"/>
        <v>0</v>
      </c>
      <c r="J879" s="161">
        <f t="shared" ca="1" si="1447"/>
        <v>0</v>
      </c>
      <c r="K879" s="161">
        <f t="shared" ca="1" si="1447"/>
        <v>0</v>
      </c>
      <c r="L879" s="161">
        <f t="shared" ca="1" si="1447"/>
        <v>0</v>
      </c>
      <c r="M879" s="161">
        <f t="shared" ca="1" si="1447"/>
        <v>0</v>
      </c>
      <c r="N879" s="161">
        <f t="shared" ca="1" si="1447"/>
        <v>0</v>
      </c>
      <c r="O879" s="161">
        <f t="shared" ca="1" si="1447"/>
        <v>0</v>
      </c>
      <c r="P879" s="161">
        <f t="shared" ca="1" si="1447"/>
        <v>0</v>
      </c>
      <c r="Q879" s="161">
        <f t="shared" ca="1" si="1447"/>
        <v>0</v>
      </c>
      <c r="R879" s="161">
        <f t="shared" ca="1" si="1447"/>
        <v>0</v>
      </c>
      <c r="S879" s="161">
        <f t="shared" ca="1" si="1447"/>
        <v>0</v>
      </c>
      <c r="T879" s="161">
        <f t="shared" ca="1" si="1447"/>
        <v>0</v>
      </c>
      <c r="U879" s="161">
        <f t="shared" ca="1" si="1447"/>
        <v>0</v>
      </c>
      <c r="V879" s="161">
        <f t="shared" ca="1" si="1447"/>
        <v>0</v>
      </c>
      <c r="W879" s="161">
        <f t="shared" ca="1" si="1447"/>
        <v>0</v>
      </c>
      <c r="X879" s="161">
        <f t="shared" ca="1" si="1447"/>
        <v>0</v>
      </c>
      <c r="Y879" s="161">
        <f t="shared" ca="1" si="1447"/>
        <v>0</v>
      </c>
      <c r="Z879" s="161">
        <f t="shared" ca="1" si="1447"/>
        <v>0</v>
      </c>
      <c r="AA879" s="161">
        <f t="shared" ca="1" si="1447"/>
        <v>0</v>
      </c>
      <c r="AB879" s="161">
        <f t="shared" ca="1" si="1447"/>
        <v>0</v>
      </c>
      <c r="AC879" s="161">
        <f t="shared" ca="1" si="1447"/>
        <v>0</v>
      </c>
      <c r="AD879" s="161">
        <f t="shared" ca="1" si="1447"/>
        <v>0</v>
      </c>
      <c r="AE879" s="161">
        <f t="shared" ca="1" si="1447"/>
        <v>0</v>
      </c>
      <c r="AF879" s="161">
        <f t="shared" ca="1" si="1447"/>
        <v>0</v>
      </c>
      <c r="AG879" s="161">
        <f t="shared" ca="1" si="1447"/>
        <v>0</v>
      </c>
      <c r="AH879" s="161">
        <f t="shared" ca="1" si="1447"/>
        <v>0</v>
      </c>
      <c r="AI879" s="161">
        <f t="shared" ca="1" si="1447"/>
        <v>0</v>
      </c>
      <c r="AJ879" s="161">
        <f t="shared" ca="1" si="1447"/>
        <v>0</v>
      </c>
      <c r="AK879" s="161">
        <f t="shared" ca="1" si="1447"/>
        <v>0</v>
      </c>
      <c r="AL879" s="161">
        <f t="shared" ca="1" si="1447"/>
        <v>0</v>
      </c>
      <c r="AM879" s="161">
        <f t="shared" ref="AM879:BR879" ca="1" si="1448">AM111</f>
        <v>0</v>
      </c>
      <c r="AN879" s="161">
        <f t="shared" ca="1" si="1448"/>
        <v>0</v>
      </c>
      <c r="AO879" s="161">
        <f t="shared" ca="1" si="1448"/>
        <v>0</v>
      </c>
      <c r="AP879" s="161">
        <f t="shared" ca="1" si="1448"/>
        <v>0</v>
      </c>
      <c r="AQ879" s="161">
        <f t="shared" ca="1" si="1448"/>
        <v>0</v>
      </c>
      <c r="AR879" s="161">
        <f t="shared" ca="1" si="1448"/>
        <v>0</v>
      </c>
      <c r="AS879" s="161">
        <f t="shared" ca="1" si="1448"/>
        <v>0</v>
      </c>
      <c r="AT879" s="161">
        <f t="shared" ca="1" si="1448"/>
        <v>0</v>
      </c>
      <c r="AU879" s="161">
        <f t="shared" ca="1" si="1448"/>
        <v>0</v>
      </c>
      <c r="AV879" s="161">
        <f t="shared" ca="1" si="1448"/>
        <v>0</v>
      </c>
      <c r="AW879" s="161">
        <f t="shared" ca="1" si="1448"/>
        <v>0</v>
      </c>
      <c r="AX879" s="161">
        <f t="shared" ca="1" si="1448"/>
        <v>0</v>
      </c>
      <c r="AY879" s="161">
        <f t="shared" ca="1" si="1448"/>
        <v>0</v>
      </c>
      <c r="AZ879" s="161">
        <f t="shared" ca="1" si="1448"/>
        <v>0</v>
      </c>
      <c r="BA879" s="161">
        <f t="shared" ca="1" si="1448"/>
        <v>0</v>
      </c>
      <c r="BB879" s="161">
        <f t="shared" ca="1" si="1448"/>
        <v>0</v>
      </c>
      <c r="BC879" s="161">
        <f t="shared" ca="1" si="1448"/>
        <v>0</v>
      </c>
      <c r="BD879" s="161">
        <f t="shared" ca="1" si="1448"/>
        <v>0</v>
      </c>
      <c r="BE879" s="161">
        <f t="shared" ca="1" si="1448"/>
        <v>0</v>
      </c>
      <c r="BF879" s="161">
        <f t="shared" ca="1" si="1448"/>
        <v>0</v>
      </c>
      <c r="BG879" s="161">
        <f t="shared" ca="1" si="1448"/>
        <v>0</v>
      </c>
      <c r="BH879" s="161">
        <f t="shared" ca="1" si="1448"/>
        <v>0</v>
      </c>
      <c r="BI879" s="161">
        <f t="shared" ca="1" si="1448"/>
        <v>0</v>
      </c>
      <c r="BJ879" s="161">
        <f t="shared" ca="1" si="1448"/>
        <v>0</v>
      </c>
      <c r="BK879" s="161">
        <f t="shared" ca="1" si="1448"/>
        <v>0</v>
      </c>
      <c r="BL879" s="161">
        <f t="shared" ca="1" si="1448"/>
        <v>0</v>
      </c>
      <c r="BM879" s="161">
        <f t="shared" ca="1" si="1448"/>
        <v>0</v>
      </c>
      <c r="BN879" s="161">
        <f t="shared" ca="1" si="1448"/>
        <v>0</v>
      </c>
      <c r="BO879" s="161">
        <f t="shared" ca="1" si="1448"/>
        <v>0</v>
      </c>
      <c r="BP879" s="161">
        <f t="shared" ca="1" si="1448"/>
        <v>0</v>
      </c>
      <c r="BQ879" s="161">
        <f t="shared" ca="1" si="1448"/>
        <v>0</v>
      </c>
      <c r="BR879" s="161">
        <f t="shared" ca="1" si="1448"/>
        <v>0</v>
      </c>
      <c r="BS879" s="161">
        <f t="shared" ref="BS879:CX879" ca="1" si="1449">BS111</f>
        <v>0</v>
      </c>
      <c r="BT879" s="161">
        <f t="shared" ca="1" si="1449"/>
        <v>0</v>
      </c>
      <c r="BU879" s="161">
        <f t="shared" ca="1" si="1449"/>
        <v>0</v>
      </c>
      <c r="BV879" s="161">
        <f t="shared" ca="1" si="1449"/>
        <v>0</v>
      </c>
      <c r="BW879" s="161">
        <f t="shared" ca="1" si="1449"/>
        <v>0</v>
      </c>
      <c r="BX879" s="161">
        <f t="shared" ca="1" si="1449"/>
        <v>0</v>
      </c>
      <c r="BY879" s="161">
        <f t="shared" ca="1" si="1449"/>
        <v>0</v>
      </c>
      <c r="BZ879" s="161">
        <f t="shared" ca="1" si="1449"/>
        <v>0</v>
      </c>
      <c r="CA879" s="161">
        <f t="shared" ca="1" si="1449"/>
        <v>0</v>
      </c>
      <c r="CB879" s="161">
        <f t="shared" ca="1" si="1449"/>
        <v>0</v>
      </c>
      <c r="CC879" s="161">
        <f t="shared" ca="1" si="1449"/>
        <v>0</v>
      </c>
      <c r="CD879" s="161">
        <f t="shared" ca="1" si="1449"/>
        <v>0</v>
      </c>
      <c r="CE879" s="161">
        <f t="shared" ca="1" si="1449"/>
        <v>0</v>
      </c>
      <c r="CF879" s="161">
        <f t="shared" ca="1" si="1449"/>
        <v>0</v>
      </c>
      <c r="CG879" s="161">
        <f t="shared" ca="1" si="1449"/>
        <v>0</v>
      </c>
      <c r="CH879" s="161">
        <f t="shared" ca="1" si="1449"/>
        <v>0</v>
      </c>
      <c r="CI879" s="161">
        <f t="shared" ca="1" si="1449"/>
        <v>0</v>
      </c>
      <c r="CJ879" s="161">
        <f t="shared" ca="1" si="1449"/>
        <v>0</v>
      </c>
      <c r="CK879" s="161">
        <f t="shared" ca="1" si="1449"/>
        <v>0</v>
      </c>
      <c r="CL879" s="161">
        <f t="shared" ca="1" si="1449"/>
        <v>0</v>
      </c>
      <c r="CM879" s="161">
        <f t="shared" ca="1" si="1449"/>
        <v>0</v>
      </c>
      <c r="CN879" s="161">
        <f t="shared" ca="1" si="1449"/>
        <v>0</v>
      </c>
      <c r="CO879" s="161">
        <f t="shared" ca="1" si="1449"/>
        <v>0</v>
      </c>
      <c r="CP879" s="161">
        <f t="shared" ca="1" si="1449"/>
        <v>0</v>
      </c>
      <c r="CQ879" s="161">
        <f t="shared" ca="1" si="1449"/>
        <v>0</v>
      </c>
      <c r="CR879" s="161">
        <f t="shared" ca="1" si="1449"/>
        <v>0</v>
      </c>
      <c r="CS879" s="161">
        <f t="shared" ca="1" si="1449"/>
        <v>0</v>
      </c>
      <c r="CT879" s="161">
        <f t="shared" ca="1" si="1449"/>
        <v>0</v>
      </c>
      <c r="CU879" s="161">
        <f t="shared" ca="1" si="1449"/>
        <v>0</v>
      </c>
      <c r="CV879" s="161">
        <f t="shared" ca="1" si="1449"/>
        <v>0</v>
      </c>
      <c r="CW879" s="161">
        <f t="shared" ca="1" si="1449"/>
        <v>0</v>
      </c>
      <c r="CX879" s="161">
        <f t="shared" ca="1" si="1449"/>
        <v>0</v>
      </c>
      <c r="CY879" s="161">
        <f t="shared" ref="CY879:DV879" ca="1" si="1450">CY111</f>
        <v>0</v>
      </c>
      <c r="CZ879" s="161">
        <f t="shared" ca="1" si="1450"/>
        <v>0</v>
      </c>
      <c r="DA879" s="161">
        <f t="shared" ca="1" si="1450"/>
        <v>0</v>
      </c>
      <c r="DB879" s="161">
        <f t="shared" ca="1" si="1450"/>
        <v>0</v>
      </c>
      <c r="DC879" s="161">
        <f t="shared" ca="1" si="1450"/>
        <v>0</v>
      </c>
      <c r="DD879" s="161">
        <f t="shared" ca="1" si="1450"/>
        <v>0</v>
      </c>
      <c r="DE879" s="161">
        <f t="shared" ca="1" si="1450"/>
        <v>0</v>
      </c>
      <c r="DF879" s="161">
        <f t="shared" ca="1" si="1450"/>
        <v>0</v>
      </c>
      <c r="DG879" s="161">
        <f t="shared" ca="1" si="1450"/>
        <v>0</v>
      </c>
      <c r="DH879" s="161">
        <f t="shared" ca="1" si="1450"/>
        <v>0</v>
      </c>
      <c r="DI879" s="161">
        <f t="shared" ca="1" si="1450"/>
        <v>0</v>
      </c>
      <c r="DJ879" s="161">
        <f t="shared" ca="1" si="1450"/>
        <v>0</v>
      </c>
      <c r="DK879" s="161">
        <f t="shared" ca="1" si="1450"/>
        <v>0</v>
      </c>
      <c r="DL879" s="161">
        <f t="shared" ca="1" si="1450"/>
        <v>0</v>
      </c>
      <c r="DM879" s="161">
        <f t="shared" ca="1" si="1450"/>
        <v>0</v>
      </c>
      <c r="DN879" s="161">
        <f t="shared" ca="1" si="1450"/>
        <v>0</v>
      </c>
      <c r="DO879" s="161">
        <f t="shared" ca="1" si="1450"/>
        <v>0</v>
      </c>
      <c r="DP879" s="161">
        <f t="shared" ca="1" si="1450"/>
        <v>0</v>
      </c>
      <c r="DQ879" s="161">
        <f t="shared" ca="1" si="1450"/>
        <v>0</v>
      </c>
      <c r="DR879" s="161">
        <f t="shared" ca="1" si="1450"/>
        <v>0</v>
      </c>
      <c r="DS879" s="161">
        <f t="shared" ca="1" si="1450"/>
        <v>0</v>
      </c>
      <c r="DT879" s="161">
        <f t="shared" ca="1" si="1450"/>
        <v>0</v>
      </c>
      <c r="DU879" s="161">
        <f t="shared" ca="1" si="1450"/>
        <v>0</v>
      </c>
      <c r="DV879" s="161">
        <f t="shared" ca="1" si="1450"/>
        <v>0</v>
      </c>
      <c r="DX879" s="162">
        <f ca="1">SUM(G879:DW879)</f>
        <v>0</v>
      </c>
    </row>
    <row r="880" spans="1:128" x14ac:dyDescent="0.2">
      <c r="A880" s="153" t="str">
        <f ca="1">Language!A$1160</f>
        <v>Импортная пошлина на сырье и материалы</v>
      </c>
      <c r="C880" s="178" t="str">
        <f ca="1">CurName1</f>
        <v>тыс. руб.</v>
      </c>
      <c r="F880" s="6" t="s">
        <v>2962</v>
      </c>
      <c r="G880" s="161">
        <f t="shared" ref="G880:AL880" ca="1" si="1451">G278</f>
        <v>0</v>
      </c>
      <c r="H880" s="161">
        <f t="shared" ca="1" si="1451"/>
        <v>0</v>
      </c>
      <c r="I880" s="161">
        <f t="shared" ca="1" si="1451"/>
        <v>0</v>
      </c>
      <c r="J880" s="161">
        <f t="shared" ca="1" si="1451"/>
        <v>0</v>
      </c>
      <c r="K880" s="161">
        <f t="shared" ca="1" si="1451"/>
        <v>0</v>
      </c>
      <c r="L880" s="161">
        <f t="shared" ca="1" si="1451"/>
        <v>0</v>
      </c>
      <c r="M880" s="161">
        <f t="shared" ca="1" si="1451"/>
        <v>0</v>
      </c>
      <c r="N880" s="161">
        <f t="shared" ca="1" si="1451"/>
        <v>0</v>
      </c>
      <c r="O880" s="161">
        <f t="shared" ca="1" si="1451"/>
        <v>0</v>
      </c>
      <c r="P880" s="161">
        <f t="shared" ca="1" si="1451"/>
        <v>0</v>
      </c>
      <c r="Q880" s="161">
        <f t="shared" ca="1" si="1451"/>
        <v>0</v>
      </c>
      <c r="R880" s="161">
        <f t="shared" ca="1" si="1451"/>
        <v>0</v>
      </c>
      <c r="S880" s="161">
        <f t="shared" ca="1" si="1451"/>
        <v>0</v>
      </c>
      <c r="T880" s="161">
        <f t="shared" ca="1" si="1451"/>
        <v>0</v>
      </c>
      <c r="U880" s="161">
        <f t="shared" ca="1" si="1451"/>
        <v>0</v>
      </c>
      <c r="V880" s="161">
        <f t="shared" ca="1" si="1451"/>
        <v>0</v>
      </c>
      <c r="W880" s="161">
        <f t="shared" ca="1" si="1451"/>
        <v>0</v>
      </c>
      <c r="X880" s="161">
        <f t="shared" ca="1" si="1451"/>
        <v>0</v>
      </c>
      <c r="Y880" s="161">
        <f t="shared" ca="1" si="1451"/>
        <v>0</v>
      </c>
      <c r="Z880" s="161">
        <f t="shared" ca="1" si="1451"/>
        <v>0</v>
      </c>
      <c r="AA880" s="161">
        <f t="shared" ca="1" si="1451"/>
        <v>0</v>
      </c>
      <c r="AB880" s="161">
        <f t="shared" ca="1" si="1451"/>
        <v>0</v>
      </c>
      <c r="AC880" s="161">
        <f t="shared" ca="1" si="1451"/>
        <v>0</v>
      </c>
      <c r="AD880" s="161">
        <f t="shared" ca="1" si="1451"/>
        <v>0</v>
      </c>
      <c r="AE880" s="161">
        <f t="shared" ca="1" si="1451"/>
        <v>0</v>
      </c>
      <c r="AF880" s="161">
        <f t="shared" ca="1" si="1451"/>
        <v>0</v>
      </c>
      <c r="AG880" s="161">
        <f t="shared" ca="1" si="1451"/>
        <v>0</v>
      </c>
      <c r="AH880" s="161">
        <f t="shared" ca="1" si="1451"/>
        <v>0</v>
      </c>
      <c r="AI880" s="161">
        <f t="shared" ca="1" si="1451"/>
        <v>0</v>
      </c>
      <c r="AJ880" s="161">
        <f t="shared" ca="1" si="1451"/>
        <v>0</v>
      </c>
      <c r="AK880" s="161">
        <f t="shared" ca="1" si="1451"/>
        <v>0</v>
      </c>
      <c r="AL880" s="161">
        <f t="shared" ca="1" si="1451"/>
        <v>0</v>
      </c>
      <c r="AM880" s="161">
        <f t="shared" ref="AM880:BR880" ca="1" si="1452">AM278</f>
        <v>0</v>
      </c>
      <c r="AN880" s="161">
        <f t="shared" ca="1" si="1452"/>
        <v>0</v>
      </c>
      <c r="AO880" s="161">
        <f t="shared" ca="1" si="1452"/>
        <v>0</v>
      </c>
      <c r="AP880" s="161">
        <f t="shared" ca="1" si="1452"/>
        <v>0</v>
      </c>
      <c r="AQ880" s="161">
        <f t="shared" ca="1" si="1452"/>
        <v>0</v>
      </c>
      <c r="AR880" s="161">
        <f t="shared" ca="1" si="1452"/>
        <v>0</v>
      </c>
      <c r="AS880" s="161">
        <f t="shared" ca="1" si="1452"/>
        <v>0</v>
      </c>
      <c r="AT880" s="161">
        <f t="shared" ca="1" si="1452"/>
        <v>0</v>
      </c>
      <c r="AU880" s="161">
        <f t="shared" ca="1" si="1452"/>
        <v>0</v>
      </c>
      <c r="AV880" s="161">
        <f t="shared" ca="1" si="1452"/>
        <v>0</v>
      </c>
      <c r="AW880" s="161">
        <f t="shared" ca="1" si="1452"/>
        <v>0</v>
      </c>
      <c r="AX880" s="161">
        <f t="shared" ca="1" si="1452"/>
        <v>0</v>
      </c>
      <c r="AY880" s="161">
        <f t="shared" ca="1" si="1452"/>
        <v>0</v>
      </c>
      <c r="AZ880" s="161">
        <f t="shared" ca="1" si="1452"/>
        <v>0</v>
      </c>
      <c r="BA880" s="161">
        <f t="shared" ca="1" si="1452"/>
        <v>0</v>
      </c>
      <c r="BB880" s="161">
        <f t="shared" ca="1" si="1452"/>
        <v>0</v>
      </c>
      <c r="BC880" s="161">
        <f t="shared" ca="1" si="1452"/>
        <v>0</v>
      </c>
      <c r="BD880" s="161">
        <f t="shared" ca="1" si="1452"/>
        <v>0</v>
      </c>
      <c r="BE880" s="161">
        <f t="shared" ca="1" si="1452"/>
        <v>0</v>
      </c>
      <c r="BF880" s="161">
        <f t="shared" ca="1" si="1452"/>
        <v>0</v>
      </c>
      <c r="BG880" s="161">
        <f t="shared" ca="1" si="1452"/>
        <v>0</v>
      </c>
      <c r="BH880" s="161">
        <f t="shared" ca="1" si="1452"/>
        <v>0</v>
      </c>
      <c r="BI880" s="161">
        <f t="shared" ca="1" si="1452"/>
        <v>0</v>
      </c>
      <c r="BJ880" s="161">
        <f t="shared" ca="1" si="1452"/>
        <v>0</v>
      </c>
      <c r="BK880" s="161">
        <f t="shared" ca="1" si="1452"/>
        <v>0</v>
      </c>
      <c r="BL880" s="161">
        <f t="shared" ca="1" si="1452"/>
        <v>0</v>
      </c>
      <c r="BM880" s="161">
        <f t="shared" ca="1" si="1452"/>
        <v>0</v>
      </c>
      <c r="BN880" s="161">
        <f t="shared" ca="1" si="1452"/>
        <v>0</v>
      </c>
      <c r="BO880" s="161">
        <f t="shared" ca="1" si="1452"/>
        <v>0</v>
      </c>
      <c r="BP880" s="161">
        <f t="shared" ca="1" si="1452"/>
        <v>0</v>
      </c>
      <c r="BQ880" s="161">
        <f t="shared" ca="1" si="1452"/>
        <v>0</v>
      </c>
      <c r="BR880" s="161">
        <f t="shared" ca="1" si="1452"/>
        <v>0</v>
      </c>
      <c r="BS880" s="161">
        <f t="shared" ref="BS880:CX880" ca="1" si="1453">BS278</f>
        <v>0</v>
      </c>
      <c r="BT880" s="161">
        <f t="shared" ca="1" si="1453"/>
        <v>0</v>
      </c>
      <c r="BU880" s="161">
        <f t="shared" ca="1" si="1453"/>
        <v>0</v>
      </c>
      <c r="BV880" s="161">
        <f t="shared" ca="1" si="1453"/>
        <v>0</v>
      </c>
      <c r="BW880" s="161">
        <f t="shared" ca="1" si="1453"/>
        <v>0</v>
      </c>
      <c r="BX880" s="161">
        <f t="shared" ca="1" si="1453"/>
        <v>0</v>
      </c>
      <c r="BY880" s="161">
        <f t="shared" ca="1" si="1453"/>
        <v>0</v>
      </c>
      <c r="BZ880" s="161">
        <f t="shared" ca="1" si="1453"/>
        <v>0</v>
      </c>
      <c r="CA880" s="161">
        <f t="shared" ca="1" si="1453"/>
        <v>0</v>
      </c>
      <c r="CB880" s="161">
        <f t="shared" ca="1" si="1453"/>
        <v>0</v>
      </c>
      <c r="CC880" s="161">
        <f t="shared" ca="1" si="1453"/>
        <v>0</v>
      </c>
      <c r="CD880" s="161">
        <f t="shared" ca="1" si="1453"/>
        <v>0</v>
      </c>
      <c r="CE880" s="161">
        <f t="shared" ca="1" si="1453"/>
        <v>0</v>
      </c>
      <c r="CF880" s="161">
        <f t="shared" ca="1" si="1453"/>
        <v>0</v>
      </c>
      <c r="CG880" s="161">
        <f t="shared" ca="1" si="1453"/>
        <v>0</v>
      </c>
      <c r="CH880" s="161">
        <f t="shared" ca="1" si="1453"/>
        <v>0</v>
      </c>
      <c r="CI880" s="161">
        <f t="shared" ca="1" si="1453"/>
        <v>0</v>
      </c>
      <c r="CJ880" s="161">
        <f t="shared" ca="1" si="1453"/>
        <v>0</v>
      </c>
      <c r="CK880" s="161">
        <f t="shared" ca="1" si="1453"/>
        <v>0</v>
      </c>
      <c r="CL880" s="161">
        <f t="shared" ca="1" si="1453"/>
        <v>0</v>
      </c>
      <c r="CM880" s="161">
        <f t="shared" ca="1" si="1453"/>
        <v>0</v>
      </c>
      <c r="CN880" s="161">
        <f t="shared" ca="1" si="1453"/>
        <v>0</v>
      </c>
      <c r="CO880" s="161">
        <f t="shared" ca="1" si="1453"/>
        <v>0</v>
      </c>
      <c r="CP880" s="161">
        <f t="shared" ca="1" si="1453"/>
        <v>0</v>
      </c>
      <c r="CQ880" s="161">
        <f t="shared" ca="1" si="1453"/>
        <v>0</v>
      </c>
      <c r="CR880" s="161">
        <f t="shared" ca="1" si="1453"/>
        <v>0</v>
      </c>
      <c r="CS880" s="161">
        <f t="shared" ca="1" si="1453"/>
        <v>0</v>
      </c>
      <c r="CT880" s="161">
        <f t="shared" ca="1" si="1453"/>
        <v>0</v>
      </c>
      <c r="CU880" s="161">
        <f t="shared" ca="1" si="1453"/>
        <v>0</v>
      </c>
      <c r="CV880" s="161">
        <f t="shared" ca="1" si="1453"/>
        <v>0</v>
      </c>
      <c r="CW880" s="161">
        <f t="shared" ca="1" si="1453"/>
        <v>0</v>
      </c>
      <c r="CX880" s="161">
        <f t="shared" ca="1" si="1453"/>
        <v>0</v>
      </c>
      <c r="CY880" s="161">
        <f t="shared" ref="CY880:DV880" ca="1" si="1454">CY278</f>
        <v>0</v>
      </c>
      <c r="CZ880" s="161">
        <f t="shared" ca="1" si="1454"/>
        <v>0</v>
      </c>
      <c r="DA880" s="161">
        <f t="shared" ca="1" si="1454"/>
        <v>0</v>
      </c>
      <c r="DB880" s="161">
        <f t="shared" ca="1" si="1454"/>
        <v>0</v>
      </c>
      <c r="DC880" s="161">
        <f t="shared" ca="1" si="1454"/>
        <v>0</v>
      </c>
      <c r="DD880" s="161">
        <f t="shared" ca="1" si="1454"/>
        <v>0</v>
      </c>
      <c r="DE880" s="161">
        <f t="shared" ca="1" si="1454"/>
        <v>0</v>
      </c>
      <c r="DF880" s="161">
        <f t="shared" ca="1" si="1454"/>
        <v>0</v>
      </c>
      <c r="DG880" s="161">
        <f t="shared" ca="1" si="1454"/>
        <v>0</v>
      </c>
      <c r="DH880" s="161">
        <f t="shared" ca="1" si="1454"/>
        <v>0</v>
      </c>
      <c r="DI880" s="161">
        <f t="shared" ca="1" si="1454"/>
        <v>0</v>
      </c>
      <c r="DJ880" s="161">
        <f t="shared" ca="1" si="1454"/>
        <v>0</v>
      </c>
      <c r="DK880" s="161">
        <f t="shared" ca="1" si="1454"/>
        <v>0</v>
      </c>
      <c r="DL880" s="161">
        <f t="shared" ca="1" si="1454"/>
        <v>0</v>
      </c>
      <c r="DM880" s="161">
        <f t="shared" ca="1" si="1454"/>
        <v>0</v>
      </c>
      <c r="DN880" s="161">
        <f t="shared" ca="1" si="1454"/>
        <v>0</v>
      </c>
      <c r="DO880" s="161">
        <f t="shared" ca="1" si="1454"/>
        <v>0</v>
      </c>
      <c r="DP880" s="161">
        <f t="shared" ca="1" si="1454"/>
        <v>0</v>
      </c>
      <c r="DQ880" s="161">
        <f t="shared" ca="1" si="1454"/>
        <v>0</v>
      </c>
      <c r="DR880" s="161">
        <f t="shared" ca="1" si="1454"/>
        <v>0</v>
      </c>
      <c r="DS880" s="161">
        <f t="shared" ca="1" si="1454"/>
        <v>0</v>
      </c>
      <c r="DT880" s="161">
        <f t="shared" ca="1" si="1454"/>
        <v>0</v>
      </c>
      <c r="DU880" s="161">
        <f t="shared" ca="1" si="1454"/>
        <v>0</v>
      </c>
      <c r="DV880" s="161">
        <f t="shared" ca="1" si="1454"/>
        <v>0</v>
      </c>
      <c r="DX880" s="162">
        <f ca="1">SUM(G880:DW880)</f>
        <v>0</v>
      </c>
    </row>
    <row r="881" spans="1:128" x14ac:dyDescent="0.2">
      <c r="A881" s="153" t="str">
        <f ca="1">Language!A$1161</f>
        <v>Импортная пошлина на оборудование</v>
      </c>
      <c r="C881" s="178" t="str">
        <f ca="1">CurName1</f>
        <v>тыс. руб.</v>
      </c>
      <c r="F881" s="6" t="s">
        <v>2962</v>
      </c>
      <c r="G881" s="161">
        <f t="shared" ref="G881:AL881" si="1455">G687</f>
        <v>0</v>
      </c>
      <c r="H881" s="161">
        <f t="shared" si="1455"/>
        <v>0</v>
      </c>
      <c r="I881" s="161">
        <f t="shared" si="1455"/>
        <v>0</v>
      </c>
      <c r="J881" s="161">
        <f t="shared" si="1455"/>
        <v>0</v>
      </c>
      <c r="K881" s="161">
        <f t="shared" si="1455"/>
        <v>0</v>
      </c>
      <c r="L881" s="161">
        <f t="shared" si="1455"/>
        <v>0</v>
      </c>
      <c r="M881" s="161">
        <f t="shared" si="1455"/>
        <v>0</v>
      </c>
      <c r="N881" s="161">
        <f t="shared" si="1455"/>
        <v>0</v>
      </c>
      <c r="O881" s="161">
        <f t="shared" si="1455"/>
        <v>0</v>
      </c>
      <c r="P881" s="161">
        <f t="shared" si="1455"/>
        <v>0</v>
      </c>
      <c r="Q881" s="161">
        <f t="shared" si="1455"/>
        <v>0</v>
      </c>
      <c r="R881" s="161">
        <f t="shared" si="1455"/>
        <v>0</v>
      </c>
      <c r="S881" s="161">
        <f t="shared" si="1455"/>
        <v>0</v>
      </c>
      <c r="T881" s="161">
        <f t="shared" si="1455"/>
        <v>0</v>
      </c>
      <c r="U881" s="161">
        <f t="shared" si="1455"/>
        <v>0</v>
      </c>
      <c r="V881" s="161">
        <f t="shared" si="1455"/>
        <v>0</v>
      </c>
      <c r="W881" s="161">
        <f t="shared" si="1455"/>
        <v>0</v>
      </c>
      <c r="X881" s="161">
        <f t="shared" si="1455"/>
        <v>0</v>
      </c>
      <c r="Y881" s="161">
        <f t="shared" si="1455"/>
        <v>0</v>
      </c>
      <c r="Z881" s="161">
        <f t="shared" si="1455"/>
        <v>0</v>
      </c>
      <c r="AA881" s="161">
        <f t="shared" si="1455"/>
        <v>0</v>
      </c>
      <c r="AB881" s="161">
        <f t="shared" si="1455"/>
        <v>0</v>
      </c>
      <c r="AC881" s="161">
        <f t="shared" si="1455"/>
        <v>0</v>
      </c>
      <c r="AD881" s="161">
        <f t="shared" si="1455"/>
        <v>0</v>
      </c>
      <c r="AE881" s="161">
        <f t="shared" si="1455"/>
        <v>0</v>
      </c>
      <c r="AF881" s="161">
        <f t="shared" si="1455"/>
        <v>0</v>
      </c>
      <c r="AG881" s="161">
        <f t="shared" si="1455"/>
        <v>0</v>
      </c>
      <c r="AH881" s="161">
        <f t="shared" si="1455"/>
        <v>0</v>
      </c>
      <c r="AI881" s="161">
        <f t="shared" si="1455"/>
        <v>0</v>
      </c>
      <c r="AJ881" s="161">
        <f t="shared" si="1455"/>
        <v>0</v>
      </c>
      <c r="AK881" s="161">
        <f t="shared" si="1455"/>
        <v>0</v>
      </c>
      <c r="AL881" s="161">
        <f t="shared" si="1455"/>
        <v>0</v>
      </c>
      <c r="AM881" s="161">
        <f t="shared" ref="AM881:BR881" si="1456">AM687</f>
        <v>0</v>
      </c>
      <c r="AN881" s="161">
        <f t="shared" si="1456"/>
        <v>0</v>
      </c>
      <c r="AO881" s="161">
        <f t="shared" si="1456"/>
        <v>0</v>
      </c>
      <c r="AP881" s="161">
        <f t="shared" si="1456"/>
        <v>0</v>
      </c>
      <c r="AQ881" s="161">
        <f t="shared" si="1456"/>
        <v>0</v>
      </c>
      <c r="AR881" s="161">
        <f t="shared" si="1456"/>
        <v>0</v>
      </c>
      <c r="AS881" s="161">
        <f t="shared" si="1456"/>
        <v>0</v>
      </c>
      <c r="AT881" s="161">
        <f t="shared" si="1456"/>
        <v>0</v>
      </c>
      <c r="AU881" s="161">
        <f t="shared" si="1456"/>
        <v>0</v>
      </c>
      <c r="AV881" s="161">
        <f t="shared" si="1456"/>
        <v>0</v>
      </c>
      <c r="AW881" s="161">
        <f t="shared" si="1456"/>
        <v>0</v>
      </c>
      <c r="AX881" s="161">
        <f t="shared" si="1456"/>
        <v>0</v>
      </c>
      <c r="AY881" s="161">
        <f t="shared" si="1456"/>
        <v>0</v>
      </c>
      <c r="AZ881" s="161">
        <f t="shared" si="1456"/>
        <v>0</v>
      </c>
      <c r="BA881" s="161">
        <f t="shared" si="1456"/>
        <v>0</v>
      </c>
      <c r="BB881" s="161">
        <f t="shared" si="1456"/>
        <v>0</v>
      </c>
      <c r="BC881" s="161">
        <f t="shared" si="1456"/>
        <v>0</v>
      </c>
      <c r="BD881" s="161">
        <f t="shared" si="1456"/>
        <v>0</v>
      </c>
      <c r="BE881" s="161">
        <f t="shared" si="1456"/>
        <v>0</v>
      </c>
      <c r="BF881" s="161">
        <f t="shared" si="1456"/>
        <v>0</v>
      </c>
      <c r="BG881" s="161">
        <f t="shared" si="1456"/>
        <v>0</v>
      </c>
      <c r="BH881" s="161">
        <f t="shared" si="1456"/>
        <v>0</v>
      </c>
      <c r="BI881" s="161">
        <f t="shared" si="1456"/>
        <v>0</v>
      </c>
      <c r="BJ881" s="161">
        <f t="shared" si="1456"/>
        <v>0</v>
      </c>
      <c r="BK881" s="161">
        <f t="shared" si="1456"/>
        <v>0</v>
      </c>
      <c r="BL881" s="161">
        <f t="shared" si="1456"/>
        <v>0</v>
      </c>
      <c r="BM881" s="161">
        <f t="shared" si="1456"/>
        <v>0</v>
      </c>
      <c r="BN881" s="161">
        <f t="shared" si="1456"/>
        <v>0</v>
      </c>
      <c r="BO881" s="161">
        <f t="shared" si="1456"/>
        <v>0</v>
      </c>
      <c r="BP881" s="161">
        <f t="shared" si="1456"/>
        <v>0</v>
      </c>
      <c r="BQ881" s="161">
        <f t="shared" si="1456"/>
        <v>0</v>
      </c>
      <c r="BR881" s="161">
        <f t="shared" si="1456"/>
        <v>0</v>
      </c>
      <c r="BS881" s="161">
        <f t="shared" ref="BS881:CX881" si="1457">BS687</f>
        <v>0</v>
      </c>
      <c r="BT881" s="161">
        <f t="shared" si="1457"/>
        <v>0</v>
      </c>
      <c r="BU881" s="161">
        <f t="shared" si="1457"/>
        <v>0</v>
      </c>
      <c r="BV881" s="161">
        <f t="shared" si="1457"/>
        <v>0</v>
      </c>
      <c r="BW881" s="161">
        <f t="shared" si="1457"/>
        <v>0</v>
      </c>
      <c r="BX881" s="161">
        <f t="shared" si="1457"/>
        <v>0</v>
      </c>
      <c r="BY881" s="161">
        <f t="shared" si="1457"/>
        <v>0</v>
      </c>
      <c r="BZ881" s="161">
        <f t="shared" si="1457"/>
        <v>0</v>
      </c>
      <c r="CA881" s="161">
        <f t="shared" si="1457"/>
        <v>0</v>
      </c>
      <c r="CB881" s="161">
        <f t="shared" si="1457"/>
        <v>0</v>
      </c>
      <c r="CC881" s="161">
        <f t="shared" si="1457"/>
        <v>0</v>
      </c>
      <c r="CD881" s="161">
        <f t="shared" si="1457"/>
        <v>0</v>
      </c>
      <c r="CE881" s="161">
        <f t="shared" si="1457"/>
        <v>0</v>
      </c>
      <c r="CF881" s="161">
        <f t="shared" si="1457"/>
        <v>0</v>
      </c>
      <c r="CG881" s="161">
        <f t="shared" si="1457"/>
        <v>0</v>
      </c>
      <c r="CH881" s="161">
        <f t="shared" si="1457"/>
        <v>0</v>
      </c>
      <c r="CI881" s="161">
        <f t="shared" si="1457"/>
        <v>0</v>
      </c>
      <c r="CJ881" s="161">
        <f t="shared" si="1457"/>
        <v>0</v>
      </c>
      <c r="CK881" s="161">
        <f t="shared" si="1457"/>
        <v>0</v>
      </c>
      <c r="CL881" s="161">
        <f t="shared" si="1457"/>
        <v>0</v>
      </c>
      <c r="CM881" s="161">
        <f t="shared" si="1457"/>
        <v>0</v>
      </c>
      <c r="CN881" s="161">
        <f t="shared" si="1457"/>
        <v>0</v>
      </c>
      <c r="CO881" s="161">
        <f t="shared" si="1457"/>
        <v>0</v>
      </c>
      <c r="CP881" s="161">
        <f t="shared" si="1457"/>
        <v>0</v>
      </c>
      <c r="CQ881" s="161">
        <f t="shared" si="1457"/>
        <v>0</v>
      </c>
      <c r="CR881" s="161">
        <f t="shared" si="1457"/>
        <v>0</v>
      </c>
      <c r="CS881" s="161">
        <f t="shared" si="1457"/>
        <v>0</v>
      </c>
      <c r="CT881" s="161">
        <f t="shared" si="1457"/>
        <v>0</v>
      </c>
      <c r="CU881" s="161">
        <f t="shared" si="1457"/>
        <v>0</v>
      </c>
      <c r="CV881" s="161">
        <f t="shared" si="1457"/>
        <v>0</v>
      </c>
      <c r="CW881" s="161">
        <f t="shared" si="1457"/>
        <v>0</v>
      </c>
      <c r="CX881" s="161">
        <f t="shared" si="1457"/>
        <v>0</v>
      </c>
      <c r="CY881" s="161">
        <f t="shared" ref="CY881:DV881" si="1458">CY687</f>
        <v>0</v>
      </c>
      <c r="CZ881" s="161">
        <f t="shared" si="1458"/>
        <v>0</v>
      </c>
      <c r="DA881" s="161">
        <f t="shared" si="1458"/>
        <v>0</v>
      </c>
      <c r="DB881" s="161">
        <f t="shared" si="1458"/>
        <v>0</v>
      </c>
      <c r="DC881" s="161">
        <f t="shared" si="1458"/>
        <v>0</v>
      </c>
      <c r="DD881" s="161">
        <f t="shared" si="1458"/>
        <v>0</v>
      </c>
      <c r="DE881" s="161">
        <f t="shared" si="1458"/>
        <v>0</v>
      </c>
      <c r="DF881" s="161">
        <f t="shared" si="1458"/>
        <v>0</v>
      </c>
      <c r="DG881" s="161">
        <f t="shared" si="1458"/>
        <v>0</v>
      </c>
      <c r="DH881" s="161">
        <f t="shared" si="1458"/>
        <v>0</v>
      </c>
      <c r="DI881" s="161">
        <f t="shared" si="1458"/>
        <v>0</v>
      </c>
      <c r="DJ881" s="161">
        <f t="shared" si="1458"/>
        <v>0</v>
      </c>
      <c r="DK881" s="161">
        <f t="shared" si="1458"/>
        <v>0</v>
      </c>
      <c r="DL881" s="161">
        <f t="shared" si="1458"/>
        <v>0</v>
      </c>
      <c r="DM881" s="161">
        <f t="shared" si="1458"/>
        <v>0</v>
      </c>
      <c r="DN881" s="161">
        <f t="shared" si="1458"/>
        <v>0</v>
      </c>
      <c r="DO881" s="161">
        <f t="shared" si="1458"/>
        <v>0</v>
      </c>
      <c r="DP881" s="161">
        <f t="shared" si="1458"/>
        <v>0</v>
      </c>
      <c r="DQ881" s="161">
        <f t="shared" si="1458"/>
        <v>0</v>
      </c>
      <c r="DR881" s="161">
        <f t="shared" si="1458"/>
        <v>0</v>
      </c>
      <c r="DS881" s="161">
        <f t="shared" si="1458"/>
        <v>0</v>
      </c>
      <c r="DT881" s="161">
        <f t="shared" si="1458"/>
        <v>0</v>
      </c>
      <c r="DU881" s="161">
        <f t="shared" si="1458"/>
        <v>0</v>
      </c>
      <c r="DV881" s="161">
        <f t="shared" si="1458"/>
        <v>0</v>
      </c>
      <c r="DX881" s="162">
        <f>SUM(G881:DW881)</f>
        <v>0</v>
      </c>
    </row>
    <row r="882" spans="1:128" x14ac:dyDescent="0.2">
      <c r="F882" s="6" t="s">
        <v>2961</v>
      </c>
      <c r="G882" s="161"/>
      <c r="H882" s="161"/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  <c r="AA882" s="161"/>
      <c r="AB882" s="161"/>
      <c r="AC882" s="161"/>
      <c r="AD882" s="161"/>
      <c r="AE882" s="161"/>
      <c r="AF882" s="161"/>
      <c r="AG882" s="161"/>
      <c r="AH882" s="161"/>
      <c r="AI882" s="161"/>
      <c r="AJ882" s="161"/>
      <c r="AK882" s="161"/>
      <c r="AL882" s="161"/>
      <c r="AM882" s="161"/>
      <c r="AN882" s="161"/>
      <c r="AO882" s="161"/>
      <c r="AP882" s="161"/>
      <c r="AQ882" s="161"/>
      <c r="AR882" s="161"/>
      <c r="AS882" s="161"/>
      <c r="AT882" s="161"/>
      <c r="AU882" s="161"/>
      <c r="AV882" s="161"/>
      <c r="AW882" s="161"/>
      <c r="AX882" s="161"/>
      <c r="AY882" s="161"/>
      <c r="AZ882" s="161"/>
      <c r="BA882" s="161"/>
      <c r="BB882" s="161"/>
      <c r="BC882" s="161"/>
      <c r="BD882" s="161"/>
      <c r="BE882" s="161"/>
      <c r="BF882" s="161"/>
      <c r="BG882" s="161"/>
      <c r="BH882" s="161"/>
      <c r="BI882" s="161"/>
      <c r="BJ882" s="161"/>
      <c r="BK882" s="161"/>
      <c r="BL882" s="161"/>
      <c r="BM882" s="161"/>
      <c r="BN882" s="161"/>
      <c r="BO882" s="161"/>
      <c r="BP882" s="161"/>
      <c r="BQ882" s="161"/>
      <c r="BR882" s="161"/>
      <c r="BS882" s="161"/>
      <c r="BT882" s="161"/>
      <c r="BU882" s="161"/>
      <c r="BV882" s="161"/>
      <c r="BW882" s="161"/>
      <c r="BX882" s="161"/>
      <c r="BY882" s="161"/>
      <c r="BZ882" s="161"/>
      <c r="CA882" s="161"/>
      <c r="CB882" s="161"/>
      <c r="CC882" s="161"/>
      <c r="CD882" s="161"/>
      <c r="CE882" s="161"/>
      <c r="CF882" s="161"/>
      <c r="CG882" s="161"/>
      <c r="CH882" s="161"/>
      <c r="CI882" s="161"/>
      <c r="CJ882" s="161"/>
      <c r="CK882" s="161"/>
      <c r="CL882" s="161"/>
      <c r="CM882" s="161"/>
      <c r="CN882" s="161"/>
      <c r="CO882" s="161"/>
      <c r="CP882" s="161"/>
      <c r="CQ882" s="161"/>
      <c r="CR882" s="161"/>
      <c r="CS882" s="161"/>
      <c r="CT882" s="161"/>
      <c r="CU882" s="161"/>
      <c r="CV882" s="161"/>
      <c r="CW882" s="161"/>
      <c r="CX882" s="161"/>
      <c r="CY882" s="161"/>
      <c r="CZ882" s="161"/>
      <c r="DA882" s="161"/>
      <c r="DB882" s="161"/>
      <c r="DC882" s="161"/>
      <c r="DD882" s="161"/>
      <c r="DE882" s="161"/>
      <c r="DF882" s="161"/>
      <c r="DG882" s="161"/>
      <c r="DH882" s="161"/>
      <c r="DI882" s="161"/>
      <c r="DJ882" s="161"/>
      <c r="DK882" s="161"/>
      <c r="DL882" s="161"/>
      <c r="DM882" s="161"/>
      <c r="DN882" s="161"/>
      <c r="DO882" s="161"/>
      <c r="DP882" s="161"/>
      <c r="DQ882" s="161"/>
      <c r="DR882" s="161"/>
      <c r="DS882" s="161"/>
      <c r="DT882" s="161"/>
      <c r="DU882" s="161"/>
      <c r="DV882" s="161"/>
    </row>
    <row r="883" spans="1:128" collapsed="1" x14ac:dyDescent="0.2">
      <c r="A883" s="179" t="str">
        <f ca="1">Language!A$1162</f>
        <v>Начисленный НДС</v>
      </c>
      <c r="B883" s="179"/>
      <c r="C883" s="178" t="str">
        <f t="shared" ref="C883:C939" ca="1" si="1459">CurName1</f>
        <v>тыс. руб.</v>
      </c>
      <c r="F883" s="154" t="s">
        <v>693</v>
      </c>
      <c r="G883" s="194">
        <f ca="1">IF(Prj_VAT=1,MAX(G897-IF(G$2=1,0,F899),0),MAX(0,G897)+IF(G$2&gt;=Параметры!$B$81,MIN(0,OFFSET(G897,0,-Параметры!$B$81)),0))</f>
        <v>0</v>
      </c>
      <c r="H883" s="194">
        <f ca="1">IF(Prj_VAT=1,MAX(H897-IF(H$2=1,0,G899),0),MAX(0,H897)+IF(H$2&gt;=Параметры!$B$81,MIN(0,OFFSET(H897,0,-Параметры!$B$81)),0))</f>
        <v>0</v>
      </c>
      <c r="I883" s="194">
        <f ca="1">IF(Prj_VAT=1,MAX(I897-IF(I$2=1,0,H899),0),MAX(0,I897)+IF(I$2&gt;=Параметры!$B$81,MIN(0,OFFSET(I897,0,-Параметры!$B$81)),0))</f>
        <v>0</v>
      </c>
      <c r="J883" s="194">
        <f ca="1">IF(Prj_VAT=1,MAX(J897-IF(J$2=1,0,I899),0),MAX(0,J897)+IF(J$2&gt;=Параметры!$B$81,MIN(0,OFFSET(J897,0,-Параметры!$B$81)),0))</f>
        <v>0</v>
      </c>
      <c r="K883" s="194">
        <f ca="1">IF(Prj_VAT=1,MAX(K897-IF(K$2=1,0,J899),0),MAX(0,K897)+IF(K$2&gt;=Параметры!$B$81,MIN(0,OFFSET(K897,0,-Параметры!$B$81)),0))</f>
        <v>0</v>
      </c>
      <c r="L883" s="194">
        <f ca="1">IF(Prj_VAT=1,MAX(L897-IF(L$2=1,0,K899),0),MAX(0,L897)+IF(L$2&gt;=Параметры!$B$81,MIN(0,OFFSET(L897,0,-Параметры!$B$81)),0))</f>
        <v>0</v>
      </c>
      <c r="M883" s="194">
        <f ca="1">IF(Prj_VAT=1,MAX(M897-IF(M$2=1,0,L899),0),MAX(0,M897)+IF(M$2&gt;=Параметры!$B$81,MIN(0,OFFSET(M897,0,-Параметры!$B$81)),0))</f>
        <v>0</v>
      </c>
      <c r="N883" s="194">
        <f ca="1">IF(Prj_VAT=1,MAX(N897-IF(N$2=1,0,M899),0),MAX(0,N897)+IF(N$2&gt;=Параметры!$B$81,MIN(0,OFFSET(N897,0,-Параметры!$B$81)),0))</f>
        <v>0</v>
      </c>
      <c r="O883" s="194">
        <f ca="1">IF(Prj_VAT=1,MAX(O897-IF(O$2=1,0,N899),0),MAX(0,O897)+IF(O$2&gt;=Параметры!$B$81,MIN(0,OFFSET(O897,0,-Параметры!$B$81)),0))</f>
        <v>0</v>
      </c>
      <c r="P883" s="194">
        <f ca="1">IF(Prj_VAT=1,MAX(P897-IF(P$2=1,0,O899),0),MAX(0,P897)+IF(P$2&gt;=Параметры!$B$81,MIN(0,OFFSET(P897,0,-Параметры!$B$81)),0))</f>
        <v>3743.2623407985047</v>
      </c>
      <c r="Q883" s="194">
        <f ca="1">IF(Prj_VAT=1,MAX(Q897-IF(Q$2=1,0,P899),0),MAX(0,Q897)+IF(Q$2&gt;=Параметры!$B$81,MIN(0,OFFSET(Q897,0,-Параметры!$B$81)),0))</f>
        <v>10249.711604102051</v>
      </c>
      <c r="R883" s="194">
        <f ca="1">IF(Prj_VAT=1,MAX(R897-IF(R$2=1,0,Q899),0),MAX(0,R897)+IF(R$2&gt;=Параметры!$B$81,MIN(0,OFFSET(R897,0,-Параметры!$B$81)),0))</f>
        <v>10307.664963690633</v>
      </c>
      <c r="S883" s="194">
        <f ca="1">IF(Prj_VAT=1,MAX(S897-IF(S$2=1,0,R899),0),MAX(0,S897)+IF(S$2&gt;=Параметры!$B$81,MIN(0,OFFSET(S897,0,-Параметры!$B$81)),0))</f>
        <v>10365.945999999996</v>
      </c>
      <c r="T883" s="194">
        <f ca="1">IF(Prj_VAT=1,MAX(T897-IF(T$2=1,0,S899),0),MAX(0,T897)+IF(T$2&gt;=Параметры!$B$81,MIN(0,OFFSET(T897,0,-Параметры!$B$81)),0))</f>
        <v>10424.556565761981</v>
      </c>
      <c r="U883" s="194">
        <f ca="1">IF(Prj_VAT=1,MAX(U897-IF(U$2=1,0,T899),0),MAX(0,U897)+IF(U$2&gt;=Параметры!$B$81,MIN(0,OFFSET(U897,0,-Параметры!$B$81)),0))</f>
        <v>10483.498524184042</v>
      </c>
      <c r="V883" s="194">
        <f ca="1">IF(Prj_VAT=1,MAX(V897-IF(V$2=1,0,U899),0),MAX(0,V897)+IF(V$2&gt;=Параметры!$B$81,MIN(0,OFFSET(V897,0,-Параметры!$B$81)),0))</f>
        <v>6505.1824018892539</v>
      </c>
      <c r="W883" s="194">
        <f ca="1">IF(Prj_VAT=1,MAX(W897-IF(W$2=1,0,V899),0),MAX(0,W897)+IF(W$2&gt;=Параметры!$B$81,MIN(0,OFFSET(W897,0,-Параметры!$B$81)),0))</f>
        <v>6541.9636489611157</v>
      </c>
      <c r="X883" s="194">
        <f ca="1">IF(Prj_VAT=1,MAX(X897-IF(X$2=1,0,W899),0),MAX(0,X897)+IF(X$2&gt;=Параметры!$B$81,MIN(0,OFFSET(X897,0,-Параметры!$B$81)),0))</f>
        <v>6578.9528625514859</v>
      </c>
      <c r="Y883" s="194">
        <f ca="1">IF(Prj_VAT=1,MAX(Y897-IF(Y$2=1,0,X899),0),MAX(0,Y897)+IF(Y$2&gt;=Параметры!$B$81,MIN(0,OFFSET(Y897,0,-Параметры!$B$81)),0))</f>
        <v>6616.1512185332149</v>
      </c>
      <c r="Z883" s="194">
        <f ca="1">IF(Prj_VAT=1,MAX(Z897-IF(Z$2=1,0,Y899),0),MAX(0,Z897)+IF(Z$2&gt;=Параметры!$B$81,MIN(0,OFFSET(Z897,0,-Параметры!$B$81)),0))</f>
        <v>6776.1762092961271</v>
      </c>
      <c r="AA883" s="194">
        <f ca="1">IF(Prj_VAT=1,MAX(AA897-IF(AA$2=1,0,Z899),0),MAX(0,AA897)+IF(AA$2&gt;=Параметры!$B$81,MIN(0,OFFSET(AA897,0,-Параметры!$B$81)),0))</f>
        <v>10844.215195118009</v>
      </c>
      <c r="AB883" s="194">
        <f ca="1">IF(Prj_VAT=1,MAX(AB897-IF(AB$2=1,0,AA899),0),MAX(0,AB897)+IF(AB$2&gt;=Параметры!$B$81,MIN(0,OFFSET(AB897,0,-Параметры!$B$81)),0))</f>
        <v>10905.529964443531</v>
      </c>
      <c r="AC883" s="194">
        <f ca="1">IF(Prj_VAT=1,MAX(AC897-IF(AC$2=1,0,AB899),0),MAX(0,AC897)+IF(AC$2&gt;=Параметры!$B$81,MIN(0,OFFSET(AC897,0,-Параметры!$B$81)),0))</f>
        <v>10967.191416389194</v>
      </c>
      <c r="AD883" s="194">
        <f ca="1">IF(Prj_VAT=1,MAX(AD897-IF(AD$2=1,0,AC899),0),MAX(0,AD897)+IF(AD$2&gt;=Параметры!$B$81,MIN(0,OFFSET(AD897,0,-Параметры!$B$81)),0))</f>
        <v>11029.20151114896</v>
      </c>
      <c r="AE883" s="194">
        <f ca="1">IF(Prj_VAT=1,MAX(AE897-IF(AE$2=1,0,AD899),0),MAX(0,AE897)+IF(AE$2&gt;=Параметры!$B$81,MIN(0,OFFSET(AE897,0,-Параметры!$B$81)),0))</f>
        <v>11091.562219999991</v>
      </c>
      <c r="AF883" s="194">
        <f ca="1">IF(Prj_VAT=1,MAX(AF897-IF(AF$2=1,0,AE899),0),MAX(0,AF897)+IF(AF$2&gt;=Параметры!$B$81,MIN(0,OFFSET(AF897,0,-Параметры!$B$81)),0))</f>
        <v>11154.275525365329</v>
      </c>
      <c r="AG883" s="194">
        <f ca="1">IF(Prj_VAT=1,MAX(AG897-IF(AG$2=1,0,AF899),0),MAX(0,AG897)+IF(AG$2&gt;=Параметры!$B$81,MIN(0,OFFSET(AG897,0,-Параметры!$B$81)),0))</f>
        <v>11217.343420876905</v>
      </c>
      <c r="AH883" s="194">
        <f ca="1">IF(Prj_VAT=1,MAX(AH897-IF(AH$2=1,0,AG899),0),MAX(0,AH897)+IF(AH$2&gt;=Параметры!$B$81,MIN(0,OFFSET(AH897,0,-Параметры!$B$81)),0))</f>
        <v>6960.5451700215017</v>
      </c>
      <c r="AI883" s="194">
        <f ca="1">IF(Prj_VAT=1,MAX(AI897-IF(AI$2=1,0,AH899),0),MAX(0,AI897)+IF(AI$2&gt;=Параметры!$B$81,MIN(0,OFFSET(AI897,0,-Параметры!$B$81)),0))</f>
        <v>6999.9011043884047</v>
      </c>
      <c r="AJ883" s="194">
        <f ca="1">IF(Prj_VAT=1,MAX(AJ897-IF(AJ$2=1,0,AI899),0),MAX(0,AJ897)+IF(AJ$2&gt;=Параметры!$B$81,MIN(0,OFFSET(AJ897,0,-Параметры!$B$81)),0))</f>
        <v>7039.4795629300716</v>
      </c>
      <c r="AK883" s="194">
        <f ca="1">IF(Prj_VAT=1,MAX(AK897-IF(AK$2=1,0,AJ899),0),MAX(0,AK897)+IF(AK$2&gt;=Параметры!$B$81,MIN(0,OFFSET(AK897,0,-Параметры!$B$81)),0))</f>
        <v>7079.2818038305404</v>
      </c>
      <c r="AL883" s="194">
        <f ca="1">IF(Prj_VAT=1,MAX(AL897-IF(AL$2=1,0,AK899),0),MAX(0,AL897)+IF(AL$2&gt;=Параметры!$B$81,MIN(0,OFFSET(AL897,0,-Параметры!$B$81)),0))</f>
        <v>7250.5085439468603</v>
      </c>
      <c r="AM883" s="194">
        <f ca="1">IF(Prj_VAT=1,MAX(AM897-IF(AM$2=1,0,AL899),0),MAX(0,AM897)+IF(AM$2&gt;=Параметры!$B$81,MIN(0,OFFSET(AM897,0,-Параметры!$B$81)),0))</f>
        <v>11603.310258776271</v>
      </c>
      <c r="AN883" s="194">
        <f ca="1">IF(Prj_VAT=1,MAX(AN897-IF(AN$2=1,0,AM899),0),MAX(0,AN897)+IF(AN$2&gt;=Параметры!$B$81,MIN(0,OFFSET(AN897,0,-Параметры!$B$81)),0))</f>
        <v>11668.917061954555</v>
      </c>
      <c r="AO883" s="194">
        <f ca="1">IF(Prj_VAT=1,MAX(AO897-IF(AO$2=1,0,AN899),0),MAX(0,AO897)+IF(AO$2&gt;=Параметры!$B$81,MIN(0,OFFSET(AO897,0,-Параметры!$B$81)),0))</f>
        <v>11734.894815536434</v>
      </c>
      <c r="AP883" s="194">
        <f ca="1">IF(Prj_VAT=1,MAX(AP897-IF(AP$2=1,0,AO899),0),MAX(0,AP897)+IF(AP$2&gt;=Параметры!$B$81,MIN(0,OFFSET(AP897,0,-Параметры!$B$81)),0))</f>
        <v>11801.245616929387</v>
      </c>
      <c r="AQ883" s="194">
        <f ca="1">IF(Prj_VAT=1,MAX(AQ897-IF(AQ$2=1,0,AP899),0),MAX(0,AQ897)+IF(AQ$2&gt;=Параметры!$B$81,MIN(0,OFFSET(AQ897,0,-Параметры!$B$81)),0))</f>
        <v>11867.97157539997</v>
      </c>
      <c r="AR883" s="194">
        <f ca="1">IF(Prj_VAT=1,MAX(AR897-IF(AR$2=1,0,AQ899),0),MAX(0,AR897)+IF(AR$2&gt;=Параметры!$B$81,MIN(0,OFFSET(AR897,0,-Параметры!$B$81)),0))</f>
        <v>11935.074812140887</v>
      </c>
      <c r="AS883" s="194">
        <f ca="1">IF(Prj_VAT=1,MAX(AS897-IF(AS$2=1,0,AR899),0),MAX(0,AS897)+IF(AS$2&gt;=Параметры!$B$81,MIN(0,OFFSET(AS897,0,-Параметры!$B$81)),0))</f>
        <v>12002.557460338283</v>
      </c>
      <c r="AT883" s="194">
        <f ca="1">IF(Prj_VAT=1,MAX(AT897-IF(AT$2=1,0,AS899),0),MAX(0,AT897)+IF(AT$2&gt;=Параметры!$B$81,MIN(0,OFFSET(AT897,0,-Параметры!$B$81)),0))</f>
        <v>7447.7833319229867</v>
      </c>
      <c r="AU883" s="194">
        <f ca="1">IF(Prj_VAT=1,MAX(AU897-IF(AU$2=1,0,AT899),0),MAX(0,AU897)+IF(AU$2&gt;=Параметры!$B$81,MIN(0,OFFSET(AU897,0,-Параметры!$B$81)),0))</f>
        <v>7489.894181695573</v>
      </c>
      <c r="AV883" s="194">
        <f ca="1">IF(Prj_VAT=1,MAX(AV897-IF(AV$2=1,0,AU899),0),MAX(0,AV897)+IF(AV$2&gt;=Параметры!$B$81,MIN(0,OFFSET(AV897,0,-Параметры!$B$81)),0))</f>
        <v>7532.2431323351466</v>
      </c>
      <c r="AW883" s="194">
        <f ca="1">IF(Prj_VAT=1,MAX(AW897-IF(AW$2=1,0,AV899),0),MAX(0,AW897)+IF(AW$2&gt;=Параметры!$B$81,MIN(0,OFFSET(AW897,0,-Параметры!$B$81)),0))</f>
        <v>7574.8315300986587</v>
      </c>
      <c r="AX883" s="194">
        <f ca="1">IF(Prj_VAT=1,MAX(AX897-IF(AX$2=1,0,AW899),0),MAX(0,AX897)+IF(AX$2&gt;=Параметры!$B$81,MIN(0,OFFSET(AX897,0,-Параметры!$B$81)),0))</f>
        <v>7758.0441420231209</v>
      </c>
      <c r="AY883" s="194">
        <f ca="1">IF(Prj_VAT=1,MAX(AY897-IF(AY$2=1,0,AX899),0),MAX(0,AY897)+IF(AY$2&gt;=Параметры!$B$81,MIN(0,OFFSET(AY897,0,-Параметры!$B$81)),0))</f>
        <v>12415.541976890607</v>
      </c>
      <c r="AZ883" s="194">
        <f ca="1">IF(Prj_VAT=1,MAX(AZ897-IF(AZ$2=1,0,AY899),0),MAX(0,AZ897)+IF(AZ$2&gt;=Параметры!$B$81,MIN(0,OFFSET(AZ897,0,-Параметры!$B$81)),0))</f>
        <v>12485.741256291392</v>
      </c>
      <c r="BA883" s="194">
        <f ca="1">IF(Prj_VAT=1,MAX(BA897-IF(BA$2=1,0,AZ899),0),MAX(0,BA897)+IF(BA$2&gt;=Параметры!$B$81,MIN(0,OFFSET(BA897,0,-Параметры!$B$81)),0))</f>
        <v>12556.337452623984</v>
      </c>
      <c r="BB883" s="194">
        <f ca="1">IF(Prj_VAT=1,MAX(BB897-IF(BB$2=1,0,BA899),0),MAX(0,BB897)+IF(BB$2&gt;=Параметры!$B$81,MIN(0,OFFSET(BB897,0,-Параметры!$B$81)),0))</f>
        <v>12627.332810114447</v>
      </c>
      <c r="BC883" s="194">
        <f ca="1">IF(Prj_VAT=1,MAX(BC897-IF(BC$2=1,0,BB899),0),MAX(0,BC897)+IF(BC$2&gt;=Параметры!$B$81,MIN(0,OFFSET(BC897,0,-Параметры!$B$81)),0))</f>
        <v>12698.729585677984</v>
      </c>
      <c r="BD883" s="194">
        <f ca="1">IF(Prj_VAT=1,MAX(BD897-IF(BD$2=1,0,BC899),0),MAX(0,BD897)+IF(BD$2&gt;=Параметры!$B$81,MIN(0,OFFSET(BD897,0,-Параметры!$B$81)),0))</f>
        <v>12770.530048990742</v>
      </c>
      <c r="BE883" s="194">
        <f ca="1">IF(Prj_VAT=1,MAX(BE897-IF(BE$2=1,0,BD899),0),MAX(0,BE897)+IF(BE$2&gt;=Параметры!$B$81,MIN(0,OFFSET(BE897,0,-Параметры!$B$81)),0))</f>
        <v>12842.736482561975</v>
      </c>
      <c r="BF883" s="194">
        <f ca="1">IF(Prj_VAT=1,MAX(BF897-IF(BF$2=1,0,BE899),0),MAX(0,BF897)+IF(BF$2&gt;=Параметры!$B$81,MIN(0,OFFSET(BF897,0,-Параметры!$B$81)),0))</f>
        <v>7969.1281651576164</v>
      </c>
      <c r="BG883" s="194">
        <f ca="1">IF(Prj_VAT=1,MAX(BG897-IF(BG$2=1,0,BF899),0),MAX(0,BG897)+IF(BG$2&gt;=Параметры!$B$81,MIN(0,OFFSET(BG897,0,-Параметры!$B$81)),0))</f>
        <v>8014.1867744142764</v>
      </c>
      <c r="BH883" s="194">
        <f ca="1">IF(Prj_VAT=1,MAX(BH897-IF(BH$2=1,0,BG899),0),MAX(0,BH897)+IF(BH$2&gt;=Параметры!$B$81,MIN(0,OFFSET(BH897,0,-Параметры!$B$81)),0))</f>
        <v>8059.5001515986442</v>
      </c>
      <c r="BI883" s="194">
        <f ca="1">IF(Prj_VAT=1,MAX(BI897-IF(BI$2=1,0,BH899),0),MAX(0,BI897)+IF(BI$2&gt;=Параметры!$B$81,MIN(0,OFFSET(BI897,0,-Параметры!$B$81)),0))</f>
        <v>8105.0697372055974</v>
      </c>
      <c r="BJ883" s="194">
        <f ca="1">IF(Prj_VAT=1,MAX(BJ897-IF(BJ$2=1,0,BI899),0),MAX(0,BJ897)+IF(BJ$2&gt;=Параметры!$B$81,MIN(0,OFFSET(BJ897,0,-Параметры!$B$81)),0))</f>
        <v>8301.1072319647701</v>
      </c>
      <c r="BK883" s="194">
        <f ca="1">IF(Prj_VAT=1,MAX(BK897-IF(BK$2=1,0,BJ899),0),MAX(0,BK897)+IF(BK$2&gt;=Параметры!$B$81,MIN(0,OFFSET(BK897,0,-Параметры!$B$81)),0))</f>
        <v>13284.629915272968</v>
      </c>
      <c r="BL883" s="194">
        <f ca="1">IF(Prj_VAT=1,MAX(BL897-IF(BL$2=1,0,BK899),0),MAX(0,BL897)+IF(BL$2&gt;=Параметры!$B$81,MIN(0,OFFSET(BL897,0,-Параметры!$B$81)),0))</f>
        <v>13359.743144231807</v>
      </c>
      <c r="BM883" s="194">
        <f ca="1">IF(Prj_VAT=1,MAX(BM897-IF(BM$2=1,0,BL899),0),MAX(0,BM897)+IF(BM$2&gt;=Параметры!$B$81,MIN(0,OFFSET(BM897,0,-Параметры!$B$81)),0))</f>
        <v>13435.28107430767</v>
      </c>
      <c r="BN883" s="194">
        <f ca="1">IF(Prj_VAT=1,MAX(BN897-IF(BN$2=1,0,BM899),0),MAX(0,BN897)+IF(BN$2&gt;=Параметры!$B$81,MIN(0,OFFSET(BN897,0,-Параметры!$B$81)),0))</f>
        <v>13511.246106822458</v>
      </c>
      <c r="BO883" s="194">
        <f ca="1">IF(Prj_VAT=1,MAX(BO897-IF(BO$2=1,0,BN899),0),MAX(0,BO897)+IF(BO$2&gt;=Параметры!$B$81,MIN(0,OFFSET(BO897,0,-Параметры!$B$81)),0))</f>
        <v>13587.640656675454</v>
      </c>
      <c r="BP883" s="194">
        <f ca="1">IF(Prj_VAT=1,MAX(BP897-IF(BP$2=1,0,BO899),0),MAX(0,BP897)+IF(BP$2&gt;=Параметры!$B$81,MIN(0,OFFSET(BP897,0,-Параметры!$B$81)),0))</f>
        <v>13664.467152420108</v>
      </c>
      <c r="BQ883" s="194">
        <f ca="1">IF(Prj_VAT=1,MAX(BQ897-IF(BQ$2=1,0,BP899),0),MAX(0,BQ897)+IF(BQ$2&gt;=Параметры!$B$81,MIN(0,OFFSET(BQ897,0,-Параметры!$B$81)),0))</f>
        <v>13741.728036341328</v>
      </c>
      <c r="BR883" s="194">
        <f ca="1">IF(Prj_VAT=1,MAX(BR897-IF(BR$2=1,0,BQ899),0),MAX(0,BR897)+IF(BR$2&gt;=Параметры!$B$81,MIN(0,OFFSET(BR897,0,-Параметры!$B$81)),0))</f>
        <v>8526.9671367186475</v>
      </c>
      <c r="BS883" s="194">
        <f ca="1">IF(Prj_VAT=1,MAX(BS897-IF(BS$2=1,0,BR899),0),MAX(0,BS897)+IF(BS$2&gt;=Параметры!$B$81,MIN(0,OFFSET(BS897,0,-Параметры!$B$81)),0))</f>
        <v>8575.1798486232783</v>
      </c>
      <c r="BT883" s="194">
        <f ca="1">IF(Prj_VAT=1,MAX(BT897-IF(BT$2=1,0,BS899),0),MAX(0,BT897)+IF(BT$2&gt;=Параметры!$B$81,MIN(0,OFFSET(BT897,0,-Параметры!$B$81)),0))</f>
        <v>8623.6651622105492</v>
      </c>
      <c r="BU883" s="194">
        <f ca="1">IF(Prj_VAT=1,MAX(BU897-IF(BU$2=1,0,BT899),0),MAX(0,BU897)+IF(BU$2&gt;=Параметры!$B$81,MIN(0,OFFSET(BU897,0,-Параметры!$B$81)),0))</f>
        <v>8672.4246188099914</v>
      </c>
      <c r="BV883" s="194">
        <f ca="1">IF(Prj_VAT=1,MAX(BV897-IF(BV$2=1,0,BU899),0),MAX(0,BV897)+IF(BV$2&gt;=Параметры!$B$81,MIN(0,OFFSET(BV897,0,-Параметры!$B$81)),0))</f>
        <v>8882.1847382023152</v>
      </c>
      <c r="BW883" s="194">
        <f ca="1">IF(Prj_VAT=1,MAX(BW897-IF(BW$2=1,0,BV899),0),MAX(0,BW897)+IF(BW$2&gt;=Параметры!$B$81,MIN(0,OFFSET(BW897,0,-Параметры!$B$81)),0))</f>
        <v>14214.554009342102</v>
      </c>
      <c r="BX883" s="194">
        <f ca="1">IF(Prj_VAT=1,MAX(BX897-IF(BX$2=1,0,BW899),0),MAX(0,BX897)+IF(BX$2&gt;=Параметры!$B$81,MIN(0,OFFSET(BX897,0,-Параметры!$B$81)),0))</f>
        <v>14294.92516432805</v>
      </c>
      <c r="BY883" s="194">
        <f ca="1">IF(Prj_VAT=1,MAX(BY897-IF(BY$2=1,0,BX899),0),MAX(0,BY897)+IF(BY$2&gt;=Параметры!$B$81,MIN(0,OFFSET(BY897,0,-Параметры!$B$81)),0))</f>
        <v>14375.750749509221</v>
      </c>
      <c r="BZ883" s="194">
        <f ca="1">IF(Prj_VAT=1,MAX(BZ897-IF(BZ$2=1,0,BY899),0),MAX(0,BZ897)+IF(BZ$2&gt;=Параметры!$B$81,MIN(0,OFFSET(BZ897,0,-Параметры!$B$81)),0))</f>
        <v>14457.033334300069</v>
      </c>
      <c r="CA883" s="194">
        <f ca="1">IF(Prj_VAT=1,MAX(CA897-IF(CA$2=1,0,BZ899),0),MAX(0,CA897)+IF(CA$2&gt;=Параметры!$B$81,MIN(0,OFFSET(CA897,0,-Параметры!$B$81)),0))</f>
        <v>14538.775502642742</v>
      </c>
      <c r="CB883" s="194">
        <f ca="1">IF(Prj_VAT=1,MAX(CB897-IF(CB$2=1,0,CA899),0),MAX(0,CB897)+IF(CB$2&gt;=Параметры!$B$81,MIN(0,OFFSET(CB897,0,-Параметры!$B$81)),0))</f>
        <v>14620.979853089528</v>
      </c>
      <c r="CC883" s="194">
        <f ca="1">IF(Prj_VAT=1,MAX(CC897-IF(CC$2=1,0,CB899),0),MAX(0,CC897)+IF(CC$2&gt;=Параметры!$B$81,MIN(0,OFFSET(CC897,0,-Параметры!$B$81)),0))</f>
        <v>14703.648998885237</v>
      </c>
      <c r="CD883" s="194">
        <f ca="1">IF(Prj_VAT=1,MAX(CD897-IF(CD$2=1,0,CC899),0),MAX(0,CD897)+IF(CD$2&gt;=Параметры!$B$81,MIN(0,OFFSET(CD897,0,-Параметры!$B$81)),0))</f>
        <v>9123.8548362889796</v>
      </c>
      <c r="CE883" s="194">
        <f ca="1">IF(Prj_VAT=1,MAX(CE897-IF(CE$2=1,0,CD899),0),MAX(0,CE897)+IF(CE$2&gt;=Параметры!$B$81,MIN(0,OFFSET(CE897,0,-Параметры!$B$81)),0))</f>
        <v>9175.4424380269302</v>
      </c>
      <c r="CF883" s="194">
        <f ca="1">IF(Prj_VAT=1,MAX(CF897-IF(CF$2=1,0,CE899),0),MAX(0,CF897)+IF(CF$2&gt;=Параметры!$B$81,MIN(0,OFFSET(CF897,0,-Параметры!$B$81)),0))</f>
        <v>9227.3217235652974</v>
      </c>
      <c r="CG883" s="194">
        <f ca="1">IF(Prj_VAT=1,MAX(CG897-IF(CG$2=1,0,CF899),0),MAX(0,CG897)+IF(CG$2&gt;=Параметры!$B$81,MIN(0,OFFSET(CG897,0,-Параметры!$B$81)),0))</f>
        <v>9279.4943421267071</v>
      </c>
      <c r="CH883" s="194">
        <f ca="1">IF(Prj_VAT=1,MAX(CH897-IF(CH$2=1,0,CG899),0),MAX(0,CH897)+IF(CH$2&gt;=Параметры!$B$81,MIN(0,OFFSET(CH897,0,-Параметры!$B$81)),0))</f>
        <v>9503.9376698764809</v>
      </c>
      <c r="CI883" s="194">
        <f ca="1">IF(Prj_VAT=1,MAX(CI897-IF(CI$2=1,0,CH899),0),MAX(0,CI897)+IF(CI$2&gt;=Параметры!$B$81,MIN(0,OFFSET(CI897,0,-Параметры!$B$81)),0))</f>
        <v>15209.572789996042</v>
      </c>
      <c r="CJ883" s="194">
        <f ca="1">IF(Prj_VAT=1,MAX(CJ897-IF(CJ$2=1,0,CI899),0),MAX(0,CJ897)+IF(CJ$2&gt;=Параметры!$B$81,MIN(0,OFFSET(CJ897,0,-Параметры!$B$81)),0))</f>
        <v>15295.569925831023</v>
      </c>
      <c r="CK883" s="194">
        <f ca="1">IF(Prj_VAT=1,MAX(CK897-IF(CK$2=1,0,CJ899),0),MAX(0,CK897)+IF(CK$2&gt;=Параметры!$B$81,MIN(0,OFFSET(CK897,0,-Параметры!$B$81)),0))</f>
        <v>15382.0533019749</v>
      </c>
      <c r="CL883" s="194">
        <f ca="1">IF(Prj_VAT=1,MAX(CL897-IF(CL$2=1,0,CK899),0),MAX(0,CL897)+IF(CL$2&gt;=Параметры!$B$81,MIN(0,OFFSET(CL897,0,-Параметры!$B$81)),0))</f>
        <v>15469.025667701075</v>
      </c>
      <c r="CM883" s="194">
        <f ca="1">IF(Prj_VAT=1,MAX(CM897-IF(CM$2=1,0,CL899),0),MAX(0,CM897)+IF(CM$2&gt;=Параметры!$B$81,MIN(0,OFFSET(CM897,0,-Параметры!$B$81)),0))</f>
        <v>15556.48978782777</v>
      </c>
      <c r="CN883" s="194">
        <f ca="1">IF(Prj_VAT=1,MAX(CN897-IF(CN$2=1,0,CM899),0),MAX(0,CN897)+IF(CN$2&gt;=Параметры!$B$81,MIN(0,OFFSET(CN897,0,-Параметры!$B$81)),0))</f>
        <v>15644.448442805837</v>
      </c>
      <c r="CO883" s="194">
        <f ca="1">IF(Prj_VAT=1,MAX(CO897-IF(CO$2=1,0,CN899),0),MAX(0,CO897)+IF(CO$2&gt;=Параметры!$B$81,MIN(0,OFFSET(CO897,0,-Параметры!$B$81)),0))</f>
        <v>15732.904428807227</v>
      </c>
      <c r="CP883" s="194">
        <f ca="1">IF(Prj_VAT=1,MAX(CP897-IF(CP$2=1,0,CO899),0),MAX(0,CP897)+IF(CP$2&gt;=Параметры!$B$81,MIN(0,OFFSET(CP897,0,-Параметры!$B$81)),0))</f>
        <v>9762.5246748292211</v>
      </c>
      <c r="CQ883" s="194">
        <f ca="1">IF(Prj_VAT=1,MAX(CQ897-IF(CQ$2=1,0,CP899),0),MAX(0,CQ897)+IF(CQ$2&gt;=Параметры!$B$81,MIN(0,OFFSET(CQ897,0,-Параметры!$B$81)),0))</f>
        <v>9817.7234086888475</v>
      </c>
      <c r="CR883" s="194">
        <f ca="1">IF(Prj_VAT=1,MAX(CR897-IF(CR$2=1,0,CQ899),0),MAX(0,CR897)+IF(CR$2&gt;=Параметры!$B$81,MIN(0,OFFSET(CR897,0,-Параметры!$B$81)),0))</f>
        <v>9873.2342442148947</v>
      </c>
      <c r="CS883" s="194">
        <f ca="1">IF(Prj_VAT=1,MAX(CS897-IF(CS$2=1,0,CR899),0),MAX(0,CS897)+IF(CS$2&gt;=Параметры!$B$81,MIN(0,OFFSET(CS897,0,-Параметры!$B$81)),0))</f>
        <v>9929.0589460756146</v>
      </c>
      <c r="CT883" s="194">
        <f ca="1">IF(Prj_VAT=1,MAX(CT897-IF(CT$2=1,0,CS899),0),MAX(0,CT897)+IF(CT$2&gt;=Параметры!$B$81,MIN(0,OFFSET(CT897,0,-Параметры!$B$81)),0))</f>
        <v>10169.213306767862</v>
      </c>
      <c r="CU883" s="194">
        <f ca="1">IF(Prj_VAT=1,MAX(CU897-IF(CU$2=1,0,CT899),0),MAX(0,CU897)+IF(CU$2&gt;=Параметры!$B$81,MIN(0,OFFSET(CU897,0,-Параметры!$B$81)),0))</f>
        <v>16274.242885295811</v>
      </c>
      <c r="CV883" s="194">
        <f ca="1">IF(Prj_VAT=1,MAX(CV897-IF(CV$2=1,0,CU899),0),MAX(0,CV897)+IF(CV$2&gt;=Параметры!$B$81,MIN(0,OFFSET(CV897,0,-Параметры!$B$81)),0))</f>
        <v>16366.259820639216</v>
      </c>
      <c r="CW883" s="194">
        <f ca="1">IF(Prj_VAT=1,MAX(CW897-IF(CW$2=1,0,CV899),0),MAX(0,CW897)+IF(CW$2&gt;=Параметры!$B$81,MIN(0,OFFSET(CW897,0,-Параметры!$B$81)),0))</f>
        <v>16458.797033113147</v>
      </c>
      <c r="CX883" s="194">
        <f ca="1">IF(Prj_VAT=1,MAX(CX897-IF(CX$2=1,0,CW899),0),MAX(0,CX897)+IF(CX$2&gt;=Параметры!$B$81,MIN(0,OFFSET(CX897,0,-Параметры!$B$81)),0))</f>
        <v>16551.857464440171</v>
      </c>
      <c r="CY883" s="194">
        <f ca="1">IF(Prj_VAT=1,MAX(CY897-IF(CY$2=1,0,CX899),0),MAX(0,CY897)+IF(CY$2&gt;=Параметры!$B$81,MIN(0,OFFSET(CY897,0,-Параметры!$B$81)),0))</f>
        <v>16645.444072975733</v>
      </c>
      <c r="CZ883" s="194">
        <f ca="1">IF(Prj_VAT=1,MAX(CZ897-IF(CZ$2=1,0,CY899),0),MAX(0,CZ897)+IF(CZ$2&gt;=Параметры!$B$81,MIN(0,OFFSET(CZ897,0,-Параметры!$B$81)),0))</f>
        <v>16739.559833802268</v>
      </c>
      <c r="DA883" s="194">
        <f ca="1">IF(Prj_VAT=1,MAX(DA897-IF(DA$2=1,0,CZ899),0),MAX(0,DA897)+IF(DA$2&gt;=Параметры!$B$81,MIN(0,OFFSET(DA897,0,-Параметры!$B$81)),0))</f>
        <v>16834.207738823759</v>
      </c>
      <c r="DB883" s="194">
        <f ca="1">IF(Prj_VAT=1,MAX(DB897-IF(DB$2=1,0,DA899),0),MAX(0,DB897)+IF(DB$2&gt;=Параметры!$B$81,MIN(0,OFFSET(DB897,0,-Параметры!$B$81)),0))</f>
        <v>10445.901402067268</v>
      </c>
      <c r="DC883" s="194">
        <f ca="1">IF(Prj_VAT=1,MAX(DC897-IF(DC$2=1,0,DB899),0),MAX(0,DC897)+IF(DC$2&gt;=Параметры!$B$81,MIN(0,OFFSET(DC897,0,-Параметры!$B$81)),0))</f>
        <v>10504.964047297077</v>
      </c>
      <c r="DD883" s="194">
        <f ca="1">IF(Prj_VAT=1,MAX(DD897-IF(DD$2=1,0,DC899),0),MAX(0,DD897)+IF(DD$2&gt;=Параметры!$B$81,MIN(0,OFFSET(DD897,0,-Параметры!$B$81)),0))</f>
        <v>10564.360641309942</v>
      </c>
      <c r="DE883" s="194">
        <f ca="1">IF(Prj_VAT=1,MAX(DE897-IF(DE$2=1,0,DD899),0),MAX(0,DE897)+IF(DE$2&gt;=Параметры!$B$81,MIN(0,OFFSET(DE897,0,-Параметры!$B$81)),0))</f>
        <v>10624.093072300906</v>
      </c>
      <c r="DF883" s="194">
        <f ca="1">IF(Prj_VAT=1,MAX(DF897-IF(DF$2=1,0,DE899),0),MAX(0,DF897)+IF(DF$2&gt;=Параметры!$B$81,MIN(0,OFFSET(DF897,0,-Параметры!$B$81)),0))</f>
        <v>10881.058238241641</v>
      </c>
      <c r="DG883" s="194">
        <f ca="1">IF(Prj_VAT=1,MAX(DG897-IF(DG$2=1,0,DF899),0),MAX(0,DG897)+IF(DG$2&gt;=Параметры!$B$81,MIN(0,OFFSET(DG897,0,-Параметры!$B$81)),0))</f>
        <v>17413.439887266515</v>
      </c>
      <c r="DH883" s="194">
        <f ca="1">IF(Prj_VAT=1,MAX(DH897-IF(DH$2=1,0,DG899),0),MAX(0,DH897)+IF(DH$2&gt;=Параметры!$B$81,MIN(0,OFFSET(DH897,0,-Параметры!$B$81)),0))</f>
        <v>17511.898008083979</v>
      </c>
      <c r="DI883" s="194">
        <f ca="1">IF(Prj_VAT=1,MAX(DI897-IF(DI$2=1,0,DH899),0),MAX(0,DI897)+IF(DI$2&gt;=Параметры!$B$81,MIN(0,OFFSET(DI897,0,-Параметры!$B$81)),0))</f>
        <v>17610.912825431093</v>
      </c>
      <c r="DJ883" s="194">
        <f ca="1">IF(Prj_VAT=1,MAX(DJ897-IF(DJ$2=1,0,DI899),0),MAX(0,DJ897)+IF(DJ$2&gt;=Параметры!$B$81,MIN(0,OFFSET(DJ897,0,-Параметры!$B$81)),0))</f>
        <v>17710.487486951013</v>
      </c>
      <c r="DK883" s="194">
        <f ca="1">IF(Prj_VAT=1,MAX(DK897-IF(DK$2=1,0,DJ899),0),MAX(0,DK897)+IF(DK$2&gt;=Параметры!$B$81,MIN(0,OFFSET(DK897,0,-Параметры!$B$81)),0))</f>
        <v>17810.625158084065</v>
      </c>
      <c r="DL883" s="194">
        <f ca="1">IF(Prj_VAT=1,MAX(DL897-IF(DL$2=1,0,DK899),0),MAX(0,DL897)+IF(DL$2&gt;=Параметры!$B$81,MIN(0,OFFSET(DL897,0,-Параметры!$B$81)),0))</f>
        <v>17911.329022168418</v>
      </c>
      <c r="DM883" s="194">
        <f ca="1">IF(Prj_VAT=1,MAX(DM897-IF(DM$2=1,0,DL899),0),MAX(0,DM897)+IF(DM$2&gt;=Параметры!$B$81,MIN(0,OFFSET(DM897,0,-Параметры!$B$81)),0))</f>
        <v>18012.602280541425</v>
      </c>
      <c r="DN883" s="194">
        <f ca="1">IF(Prj_VAT=1,MAX(DN897-IF(DN$2=1,0,DM899),0),MAX(0,DN897)+IF(DN$2&gt;=Параметры!$B$81,MIN(0,OFFSET(DN897,0,-Параметры!$B$81)),0))</f>
        <v>11177.114500212016</v>
      </c>
      <c r="DO883" s="194">
        <f ca="1">IF(Prj_VAT=1,MAX(DO897-IF(DO$2=1,0,DN899),0),MAX(0,DO897)+IF(DO$2&gt;=Параметры!$B$81,MIN(0,OFFSET(DO897,0,-Параметры!$B$81)),0))</f>
        <v>11240.311530607878</v>
      </c>
      <c r="DP883" s="194">
        <f ca="1">IF(Prj_VAT=1,MAX(DP897-IF(DP$2=1,0,DO899),0),MAX(0,DP897)+IF(DP$2&gt;=Параметры!$B$81,MIN(0,OFFSET(DP897,0,-Параметры!$B$81)),0))</f>
        <v>11303.865886201653</v>
      </c>
      <c r="DQ883" s="194">
        <f ca="1">IF(Prj_VAT=1,MAX(DQ897-IF(DQ$2=1,0,DP899),0),MAX(0,DQ897)+IF(DQ$2&gt;=Параметры!$B$81,MIN(0,OFFSET(DQ897,0,-Параметры!$B$81)),0))</f>
        <v>11367.779587361976</v>
      </c>
      <c r="DR883" s="194">
        <f ca="1">IF(Prj_VAT=1,MAX(DR897-IF(DR$2=1,0,DQ899),0),MAX(0,DR897)+IF(DR$2&gt;=Параметры!$B$81,MIN(0,OFFSET(DR897,0,-Параметры!$B$81)),0))</f>
        <v>11642.732314918581</v>
      </c>
      <c r="DS883" s="194">
        <f ca="1">IF(Prj_VAT=1,MAX(DS897-IF(DS$2=1,0,DR899),0),MAX(0,DS897)+IF(DS$2&gt;=Параметры!$B$81,MIN(0,OFFSET(DS897,0,-Параметры!$B$81)),0))</f>
        <v>18632.380679375179</v>
      </c>
      <c r="DT883" s="194">
        <f ca="1">IF(Prj_VAT=1,MAX(DT897-IF(DT$2=1,0,DS899),0),MAX(0,DT897)+IF(DT$2&gt;=Параметры!$B$81,MIN(0,OFFSET(DT897,0,-Параметры!$B$81)),0))</f>
        <v>18737.730868649855</v>
      </c>
      <c r="DU883" s="194">
        <f ca="1">IF(Prj_VAT=1,MAX(DU897-IF(DU$2=1,0,DT899),0),MAX(0,DU897)+IF(DU$2&gt;=Параметры!$B$81,MIN(0,OFFSET(DU897,0,-Параметры!$B$81)),0))</f>
        <v>18843.676723211287</v>
      </c>
      <c r="DV883" s="194">
        <f ca="1">IF(Prj_VAT=1,MAX(DV897-IF(DV$2=1,0,DU899),0),MAX(0,DV897)+IF(DV$2&gt;=Параметры!$B$81,MIN(0,OFFSET(DV897,0,-Параметры!$B$81)),0))</f>
        <v>18950.221611037581</v>
      </c>
      <c r="DX883" s="195">
        <f t="shared" ref="DX883:DX897" ca="1" si="1460">SUM(G883:DW883)</f>
        <v>1318385.3611294189</v>
      </c>
    </row>
    <row r="884" spans="1:128" hidden="1" outlineLevel="1" x14ac:dyDescent="0.2">
      <c r="A884" s="168" t="str">
        <f ca="1">Language!A$1163</f>
        <v>задолженность по налогу</v>
      </c>
      <c r="B884" s="184"/>
      <c r="C884" s="147" t="str">
        <f t="shared" ca="1" si="1459"/>
        <v>тыс. руб.</v>
      </c>
      <c r="D884" s="158"/>
      <c r="F884" s="6" t="s">
        <v>3099</v>
      </c>
      <c r="G884" s="304">
        <f ca="1">IF(G883&lt;0,0,IF(AND(Параметры!$B$79=0,G$2&gt;1),F884,G883*Параметры!$B$79/Параметры!G$36))</f>
        <v>0</v>
      </c>
      <c r="H884" s="304">
        <f ca="1">IF(H883&lt;0,0,IF(AND(Параметры!$B$79=0,H$2&gt;1),G884,H883*Параметры!$B$79/Параметры!H$36))</f>
        <v>0</v>
      </c>
      <c r="I884" s="304">
        <f ca="1">IF(I883&lt;0,0,IF(AND(Параметры!$B$79=0,I$2&gt;1),H884,I883*Параметры!$B$79/Параметры!I$36))</f>
        <v>0</v>
      </c>
      <c r="J884" s="304">
        <f ca="1">IF(J883&lt;0,0,IF(AND(Параметры!$B$79=0,J$2&gt;1),I884,J883*Параметры!$B$79/Параметры!J$36))</f>
        <v>0</v>
      </c>
      <c r="K884" s="304">
        <f ca="1">IF(K883&lt;0,0,IF(AND(Параметры!$B$79=0,K$2&gt;1),J884,K883*Параметры!$B$79/Параметры!K$36))</f>
        <v>0</v>
      </c>
      <c r="L884" s="304">
        <f ca="1">IF(L883&lt;0,0,IF(AND(Параметры!$B$79=0,L$2&gt;1),K884,L883*Параметры!$B$79/Параметры!L$36))</f>
        <v>0</v>
      </c>
      <c r="M884" s="304">
        <f ca="1">IF(M883&lt;0,0,IF(AND(Параметры!$B$79=0,M$2&gt;1),L884,M883*Параметры!$B$79/Параметры!M$36))</f>
        <v>0</v>
      </c>
      <c r="N884" s="304">
        <f ca="1">IF(N883&lt;0,0,IF(AND(Параметры!$B$79=0,N$2&gt;1),M884,N883*Параметры!$B$79/Параметры!N$36))</f>
        <v>0</v>
      </c>
      <c r="O884" s="304">
        <f ca="1">IF(O883&lt;0,0,IF(AND(Параметры!$B$79=0,O$2&gt;1),N884,O883*Параметры!$B$79/Параметры!O$36))</f>
        <v>0</v>
      </c>
      <c r="P884" s="304">
        <f ca="1">IF(P883&lt;0,0,IF(AND(Параметры!$B$79=0,P$2&gt;1),O884,P883*Параметры!$B$79/Параметры!P$36))</f>
        <v>3743.2623407985043</v>
      </c>
      <c r="Q884" s="304">
        <f ca="1">IF(Q883&lt;0,0,IF(AND(Параметры!$B$79=0,Q$2&gt;1),P884,Q883*Параметры!$B$79/Параметры!Q$36))</f>
        <v>10249.711604102051</v>
      </c>
      <c r="R884" s="304">
        <f ca="1">IF(R883&lt;0,0,IF(AND(Параметры!$B$79=0,R$2&gt;1),Q884,R883*Параметры!$B$79/Параметры!R$36))</f>
        <v>10307.664963690633</v>
      </c>
      <c r="S884" s="304">
        <f ca="1">IF(S883&lt;0,0,IF(AND(Параметры!$B$79=0,S$2&gt;1),R884,S883*Параметры!$B$79/Параметры!S$36))</f>
        <v>10365.945999999996</v>
      </c>
      <c r="T884" s="304">
        <f ca="1">IF(T883&lt;0,0,IF(AND(Параметры!$B$79=0,T$2&gt;1),S884,T883*Параметры!$B$79/Параметры!T$36))</f>
        <v>10424.556565761981</v>
      </c>
      <c r="U884" s="304">
        <f ca="1">IF(U883&lt;0,0,IF(AND(Параметры!$B$79=0,U$2&gt;1),T884,U883*Параметры!$B$79/Параметры!U$36))</f>
        <v>10483.498524184042</v>
      </c>
      <c r="V884" s="304">
        <f ca="1">IF(V883&lt;0,0,IF(AND(Параметры!$B$79=0,V$2&gt;1),U884,V883*Параметры!$B$79/Параметры!V$36))</f>
        <v>6505.1824018892539</v>
      </c>
      <c r="W884" s="304">
        <f ca="1">IF(W883&lt;0,0,IF(AND(Параметры!$B$79=0,W$2&gt;1),V884,W883*Параметры!$B$79/Параметры!W$36))</f>
        <v>6541.9636489611157</v>
      </c>
      <c r="X884" s="304">
        <f ca="1">IF(X883&lt;0,0,IF(AND(Параметры!$B$79=0,X$2&gt;1),W884,X883*Параметры!$B$79/Параметры!X$36))</f>
        <v>6578.9528625514859</v>
      </c>
      <c r="Y884" s="304">
        <f ca="1">IF(Y883&lt;0,0,IF(AND(Параметры!$B$79=0,Y$2&gt;1),X884,Y883*Параметры!$B$79/Параметры!Y$36))</f>
        <v>6616.1512185332149</v>
      </c>
      <c r="Z884" s="304">
        <f ca="1">IF(Z883&lt;0,0,IF(AND(Параметры!$B$79=0,Z$2&gt;1),Y884,Z883*Параметры!$B$79/Параметры!Z$36))</f>
        <v>6776.1762092961271</v>
      </c>
      <c r="AA884" s="304">
        <f ca="1">IF(AA883&lt;0,0,IF(AND(Параметры!$B$79=0,AA$2&gt;1),Z884,AA883*Параметры!$B$79/Параметры!AA$36))</f>
        <v>10844.215195118009</v>
      </c>
      <c r="AB884" s="304">
        <f ca="1">IF(AB883&lt;0,0,IF(AND(Параметры!$B$79=0,AB$2&gt;1),AA884,AB883*Параметры!$B$79/Параметры!AB$36))</f>
        <v>10905.529964443531</v>
      </c>
      <c r="AC884" s="304">
        <f ca="1">IF(AC883&lt;0,0,IF(AND(Параметры!$B$79=0,AC$2&gt;1),AB884,AC883*Параметры!$B$79/Параметры!AC$36))</f>
        <v>10967.191416389194</v>
      </c>
      <c r="AD884" s="304">
        <f ca="1">IF(AD883&lt;0,0,IF(AND(Параметры!$B$79=0,AD$2&gt;1),AC884,AD883*Параметры!$B$79/Параметры!AD$36))</f>
        <v>11029.201511148962</v>
      </c>
      <c r="AE884" s="304">
        <f ca="1">IF(AE883&lt;0,0,IF(AND(Параметры!$B$79=0,AE$2&gt;1),AD884,AE883*Параметры!$B$79/Параметры!AE$36))</f>
        <v>11091.562219999991</v>
      </c>
      <c r="AF884" s="304">
        <f ca="1">IF(AF883&lt;0,0,IF(AND(Параметры!$B$79=0,AF$2&gt;1),AE884,AF883*Параметры!$B$79/Параметры!AF$36))</f>
        <v>11154.275525365329</v>
      </c>
      <c r="AG884" s="304">
        <f ca="1">IF(AG883&lt;0,0,IF(AND(Параметры!$B$79=0,AG$2&gt;1),AF884,AG883*Параметры!$B$79/Параметры!AG$36))</f>
        <v>11217.343420876905</v>
      </c>
      <c r="AH884" s="304">
        <f ca="1">IF(AH883&lt;0,0,IF(AND(Параметры!$B$79=0,AH$2&gt;1),AG884,AH883*Параметры!$B$79/Параметры!AH$36))</f>
        <v>6960.5451700215017</v>
      </c>
      <c r="AI884" s="304">
        <f ca="1">IF(AI883&lt;0,0,IF(AND(Параметры!$B$79=0,AI$2&gt;1),AH884,AI883*Параметры!$B$79/Параметры!AI$36))</f>
        <v>6999.9011043884047</v>
      </c>
      <c r="AJ884" s="304">
        <f ca="1">IF(AJ883&lt;0,0,IF(AND(Параметры!$B$79=0,AJ$2&gt;1),AI884,AJ883*Параметры!$B$79/Параметры!AJ$36))</f>
        <v>7039.4795629300725</v>
      </c>
      <c r="AK884" s="304">
        <f ca="1">IF(AK883&lt;0,0,IF(AND(Параметры!$B$79=0,AK$2&gt;1),AJ884,AK883*Параметры!$B$79/Параметры!AK$36))</f>
        <v>7079.2818038305404</v>
      </c>
      <c r="AL884" s="304">
        <f ca="1">IF(AL883&lt;0,0,IF(AND(Параметры!$B$79=0,AL$2&gt;1),AK884,AL883*Параметры!$B$79/Параметры!AL$36))</f>
        <v>7250.5085439468594</v>
      </c>
      <c r="AM884" s="304">
        <f ca="1">IF(AM883&lt;0,0,IF(AND(Параметры!$B$79=0,AM$2&gt;1),AL884,AM883*Параметры!$B$79/Параметры!AM$36))</f>
        <v>11603.310258776271</v>
      </c>
      <c r="AN884" s="304">
        <f ca="1">IF(AN883&lt;0,0,IF(AND(Параметры!$B$79=0,AN$2&gt;1),AM884,AN883*Параметры!$B$79/Параметры!AN$36))</f>
        <v>11668.917061954555</v>
      </c>
      <c r="AO884" s="304">
        <f ca="1">IF(AO883&lt;0,0,IF(AND(Параметры!$B$79=0,AO$2&gt;1),AN884,AO883*Параметры!$B$79/Параметры!AO$36))</f>
        <v>11734.894815536432</v>
      </c>
      <c r="AP884" s="304">
        <f ca="1">IF(AP883&lt;0,0,IF(AND(Параметры!$B$79=0,AP$2&gt;1),AO884,AP883*Параметры!$B$79/Параметры!AP$36))</f>
        <v>11801.245616929389</v>
      </c>
      <c r="AQ884" s="304">
        <f ca="1">IF(AQ883&lt;0,0,IF(AND(Параметры!$B$79=0,AQ$2&gt;1),AP884,AQ883*Параметры!$B$79/Параметры!AQ$36))</f>
        <v>11867.97157539997</v>
      </c>
      <c r="AR884" s="304">
        <f ca="1">IF(AR883&lt;0,0,IF(AND(Параметры!$B$79=0,AR$2&gt;1),AQ884,AR883*Параметры!$B$79/Параметры!AR$36))</f>
        <v>11935.074812140887</v>
      </c>
      <c r="AS884" s="304">
        <f ca="1">IF(AS883&lt;0,0,IF(AND(Параметры!$B$79=0,AS$2&gt;1),AR884,AS883*Параметры!$B$79/Параметры!AS$36))</f>
        <v>12002.557460338283</v>
      </c>
      <c r="AT884" s="304">
        <f ca="1">IF(AT883&lt;0,0,IF(AND(Параметры!$B$79=0,AT$2&gt;1),AS884,AT883*Параметры!$B$79/Параметры!AT$36))</f>
        <v>7447.7833319229867</v>
      </c>
      <c r="AU884" s="304">
        <f ca="1">IF(AU883&lt;0,0,IF(AND(Параметры!$B$79=0,AU$2&gt;1),AT884,AU883*Параметры!$B$79/Параметры!AU$36))</f>
        <v>7489.894181695573</v>
      </c>
      <c r="AV884" s="304">
        <f ca="1">IF(AV883&lt;0,0,IF(AND(Параметры!$B$79=0,AV$2&gt;1),AU884,AV883*Параметры!$B$79/Параметры!AV$36))</f>
        <v>7532.2431323351466</v>
      </c>
      <c r="AW884" s="304">
        <f ca="1">IF(AW883&lt;0,0,IF(AND(Параметры!$B$79=0,AW$2&gt;1),AV884,AW883*Параметры!$B$79/Параметры!AW$36))</f>
        <v>7574.8315300986587</v>
      </c>
      <c r="AX884" s="304">
        <f ca="1">IF(AX883&lt;0,0,IF(AND(Параметры!$B$79=0,AX$2&gt;1),AW884,AX883*Параметры!$B$79/Параметры!AX$36))</f>
        <v>7758.0441420231209</v>
      </c>
      <c r="AY884" s="304">
        <f ca="1">IF(AY883&lt;0,0,IF(AND(Параметры!$B$79=0,AY$2&gt;1),AX884,AY883*Параметры!$B$79/Параметры!AY$36))</f>
        <v>12415.541976890607</v>
      </c>
      <c r="AZ884" s="304">
        <f ca="1">IF(AZ883&lt;0,0,IF(AND(Параметры!$B$79=0,AZ$2&gt;1),AY884,AZ883*Параметры!$B$79/Параметры!AZ$36))</f>
        <v>12485.741256291392</v>
      </c>
      <c r="BA884" s="304">
        <f ca="1">IF(BA883&lt;0,0,IF(AND(Параметры!$B$79=0,BA$2&gt;1),AZ884,BA883*Параметры!$B$79/Параметры!BA$36))</f>
        <v>12556.337452623984</v>
      </c>
      <c r="BB884" s="304">
        <f ca="1">IF(BB883&lt;0,0,IF(AND(Параметры!$B$79=0,BB$2&gt;1),BA884,BB883*Параметры!$B$79/Параметры!BB$36))</f>
        <v>12627.332810114447</v>
      </c>
      <c r="BC884" s="304">
        <f ca="1">IF(BC883&lt;0,0,IF(AND(Параметры!$B$79=0,BC$2&gt;1),BB884,BC883*Параметры!$B$79/Параметры!BC$36))</f>
        <v>12698.729585677984</v>
      </c>
      <c r="BD884" s="304">
        <f ca="1">IF(BD883&lt;0,0,IF(AND(Параметры!$B$79=0,BD$2&gt;1),BC884,BD883*Параметры!$B$79/Параметры!BD$36))</f>
        <v>12770.530048990742</v>
      </c>
      <c r="BE884" s="304">
        <f ca="1">IF(BE883&lt;0,0,IF(AND(Параметры!$B$79=0,BE$2&gt;1),BD884,BE883*Параметры!$B$79/Параметры!BE$36))</f>
        <v>12842.736482561975</v>
      </c>
      <c r="BF884" s="304">
        <f ca="1">IF(BF883&lt;0,0,IF(AND(Параметры!$B$79=0,BF$2&gt;1),BE884,BF883*Параметры!$B$79/Параметры!BF$36))</f>
        <v>7969.1281651576164</v>
      </c>
      <c r="BG884" s="304">
        <f ca="1">IF(BG883&lt;0,0,IF(AND(Параметры!$B$79=0,BG$2&gt;1),BF884,BG883*Параметры!$B$79/Параметры!BG$36))</f>
        <v>8014.1867744142764</v>
      </c>
      <c r="BH884" s="304">
        <f ca="1">IF(BH883&lt;0,0,IF(AND(Параметры!$B$79=0,BH$2&gt;1),BG884,BH883*Параметры!$B$79/Параметры!BH$36))</f>
        <v>8059.5001515986432</v>
      </c>
      <c r="BI884" s="304">
        <f ca="1">IF(BI883&lt;0,0,IF(AND(Параметры!$B$79=0,BI$2&gt;1),BH884,BI883*Параметры!$B$79/Параметры!BI$36))</f>
        <v>8105.0697372055974</v>
      </c>
      <c r="BJ884" s="304">
        <f ca="1">IF(BJ883&lt;0,0,IF(AND(Параметры!$B$79=0,BJ$2&gt;1),BI884,BJ883*Параметры!$B$79/Параметры!BJ$36))</f>
        <v>8301.1072319647701</v>
      </c>
      <c r="BK884" s="304">
        <f ca="1">IF(BK883&lt;0,0,IF(AND(Параметры!$B$79=0,BK$2&gt;1),BJ884,BK883*Параметры!$B$79/Параметры!BK$36))</f>
        <v>13284.629915272968</v>
      </c>
      <c r="BL884" s="304">
        <f ca="1">IF(BL883&lt;0,0,IF(AND(Параметры!$B$79=0,BL$2&gt;1),BK884,BL883*Параметры!$B$79/Параметры!BL$36))</f>
        <v>13359.743144231807</v>
      </c>
      <c r="BM884" s="304">
        <f ca="1">IF(BM883&lt;0,0,IF(AND(Параметры!$B$79=0,BM$2&gt;1),BL884,BM883*Параметры!$B$79/Параметры!BM$36))</f>
        <v>13435.281074307668</v>
      </c>
      <c r="BN884" s="304">
        <f ca="1">IF(BN883&lt;0,0,IF(AND(Параметры!$B$79=0,BN$2&gt;1),BM884,BN883*Параметры!$B$79/Параметры!BN$36))</f>
        <v>13511.246106822458</v>
      </c>
      <c r="BO884" s="304">
        <f ca="1">IF(BO883&lt;0,0,IF(AND(Параметры!$B$79=0,BO$2&gt;1),BN884,BO883*Параметры!$B$79/Параметры!BO$36))</f>
        <v>13587.640656675454</v>
      </c>
      <c r="BP884" s="304">
        <f ca="1">IF(BP883&lt;0,0,IF(AND(Параметры!$B$79=0,BP$2&gt;1),BO884,BP883*Параметры!$B$79/Параметры!BP$36))</f>
        <v>13664.467152420108</v>
      </c>
      <c r="BQ884" s="304">
        <f ca="1">IF(BQ883&lt;0,0,IF(AND(Параметры!$B$79=0,BQ$2&gt;1),BP884,BQ883*Параметры!$B$79/Параметры!BQ$36))</f>
        <v>13741.728036341328</v>
      </c>
      <c r="BR884" s="304">
        <f ca="1">IF(BR883&lt;0,0,IF(AND(Параметры!$B$79=0,BR$2&gt;1),BQ884,BR883*Параметры!$B$79/Параметры!BR$36))</f>
        <v>8526.9671367186475</v>
      </c>
      <c r="BS884" s="304">
        <f ca="1">IF(BS883&lt;0,0,IF(AND(Параметры!$B$79=0,BS$2&gt;1),BR884,BS883*Параметры!$B$79/Параметры!BS$36))</f>
        <v>8575.1798486232783</v>
      </c>
      <c r="BT884" s="304">
        <f ca="1">IF(BT883&lt;0,0,IF(AND(Параметры!$B$79=0,BT$2&gt;1),BS884,BT883*Параметры!$B$79/Параметры!BT$36))</f>
        <v>8623.6651622105492</v>
      </c>
      <c r="BU884" s="304">
        <f ca="1">IF(BU883&lt;0,0,IF(AND(Параметры!$B$79=0,BU$2&gt;1),BT884,BU883*Параметры!$B$79/Параметры!BU$36))</f>
        <v>8672.4246188099914</v>
      </c>
      <c r="BV884" s="304">
        <f ca="1">IF(BV883&lt;0,0,IF(AND(Параметры!$B$79=0,BV$2&gt;1),BU884,BV883*Параметры!$B$79/Параметры!BV$36))</f>
        <v>8882.1847382023152</v>
      </c>
      <c r="BW884" s="304">
        <f ca="1">IF(BW883&lt;0,0,IF(AND(Параметры!$B$79=0,BW$2&gt;1),BV884,BW883*Параметры!$B$79/Параметры!BW$36))</f>
        <v>14214.554009342102</v>
      </c>
      <c r="BX884" s="304">
        <f ca="1">IF(BX883&lt;0,0,IF(AND(Параметры!$B$79=0,BX$2&gt;1),BW884,BX883*Параметры!$B$79/Параметры!BX$36))</f>
        <v>14294.92516432805</v>
      </c>
      <c r="BY884" s="304">
        <f ca="1">IF(BY883&lt;0,0,IF(AND(Параметры!$B$79=0,BY$2&gt;1),BX884,BY883*Параметры!$B$79/Параметры!BY$36))</f>
        <v>14375.750749509221</v>
      </c>
      <c r="BZ884" s="304">
        <f ca="1">IF(BZ883&lt;0,0,IF(AND(Параметры!$B$79=0,BZ$2&gt;1),BY884,BZ883*Параметры!$B$79/Параметры!BZ$36))</f>
        <v>14457.033334300069</v>
      </c>
      <c r="CA884" s="304">
        <f ca="1">IF(CA883&lt;0,0,IF(AND(Параметры!$B$79=0,CA$2&gt;1),BZ884,CA883*Параметры!$B$79/Параметры!CA$36))</f>
        <v>14538.775502642742</v>
      </c>
      <c r="CB884" s="304">
        <f ca="1">IF(CB883&lt;0,0,IF(AND(Параметры!$B$79=0,CB$2&gt;1),CA884,CB883*Параметры!$B$79/Параметры!CB$36))</f>
        <v>14620.979853089528</v>
      </c>
      <c r="CC884" s="304">
        <f ca="1">IF(CC883&lt;0,0,IF(AND(Параметры!$B$79=0,CC$2&gt;1),CB884,CC883*Параметры!$B$79/Параметры!CC$36))</f>
        <v>14703.648998885237</v>
      </c>
      <c r="CD884" s="304">
        <f ca="1">IF(CD883&lt;0,0,IF(AND(Параметры!$B$79=0,CD$2&gt;1),CC884,CD883*Параметры!$B$79/Параметры!CD$36))</f>
        <v>9123.8548362889796</v>
      </c>
      <c r="CE884" s="304">
        <f ca="1">IF(CE883&lt;0,0,IF(AND(Параметры!$B$79=0,CE$2&gt;1),CD884,CE883*Параметры!$B$79/Параметры!CE$36))</f>
        <v>9175.4424380269302</v>
      </c>
      <c r="CF884" s="304">
        <f ca="1">IF(CF883&lt;0,0,IF(AND(Параметры!$B$79=0,CF$2&gt;1),CE884,CF883*Параметры!$B$79/Параметры!CF$36))</f>
        <v>9227.3217235652974</v>
      </c>
      <c r="CG884" s="304">
        <f ca="1">IF(CG883&lt;0,0,IF(AND(Параметры!$B$79=0,CG$2&gt;1),CF884,CG883*Параметры!$B$79/Параметры!CG$36))</f>
        <v>9279.4943421267071</v>
      </c>
      <c r="CH884" s="304">
        <f ca="1">IF(CH883&lt;0,0,IF(AND(Параметры!$B$79=0,CH$2&gt;1),CG884,CH883*Параметры!$B$79/Параметры!CH$36))</f>
        <v>9503.9376698764809</v>
      </c>
      <c r="CI884" s="304">
        <f ca="1">IF(CI883&lt;0,0,IF(AND(Параметры!$B$79=0,CI$2&gt;1),CH884,CI883*Параметры!$B$79/Параметры!CI$36))</f>
        <v>15209.572789996042</v>
      </c>
      <c r="CJ884" s="304">
        <f ca="1">IF(CJ883&lt;0,0,IF(AND(Параметры!$B$79=0,CJ$2&gt;1),CI884,CJ883*Параметры!$B$79/Параметры!CJ$36))</f>
        <v>15295.569925831023</v>
      </c>
      <c r="CK884" s="304">
        <f ca="1">IF(CK883&lt;0,0,IF(AND(Параметры!$B$79=0,CK$2&gt;1),CJ884,CK883*Параметры!$B$79/Параметры!CK$36))</f>
        <v>15382.0533019749</v>
      </c>
      <c r="CL884" s="304">
        <f ca="1">IF(CL883&lt;0,0,IF(AND(Параметры!$B$79=0,CL$2&gt;1),CK884,CL883*Параметры!$B$79/Параметры!CL$36))</f>
        <v>15469.025667701075</v>
      </c>
      <c r="CM884" s="304">
        <f ca="1">IF(CM883&lt;0,0,IF(AND(Параметры!$B$79=0,CM$2&gt;1),CL884,CM883*Параметры!$B$79/Параметры!CM$36))</f>
        <v>15556.48978782777</v>
      </c>
      <c r="CN884" s="304">
        <f ca="1">IF(CN883&lt;0,0,IF(AND(Параметры!$B$79=0,CN$2&gt;1),CM884,CN883*Параметры!$B$79/Параметры!CN$36))</f>
        <v>15644.448442805837</v>
      </c>
      <c r="CO884" s="304">
        <f ca="1">IF(CO883&lt;0,0,IF(AND(Параметры!$B$79=0,CO$2&gt;1),CN884,CO883*Параметры!$B$79/Параметры!CO$36))</f>
        <v>15732.904428807227</v>
      </c>
      <c r="CP884" s="304">
        <f ca="1">IF(CP883&lt;0,0,IF(AND(Параметры!$B$79=0,CP$2&gt;1),CO884,CP883*Параметры!$B$79/Параметры!CP$36))</f>
        <v>9762.5246748292211</v>
      </c>
      <c r="CQ884" s="304">
        <f ca="1">IF(CQ883&lt;0,0,IF(AND(Параметры!$B$79=0,CQ$2&gt;1),CP884,CQ883*Параметры!$B$79/Параметры!CQ$36))</f>
        <v>9817.7234086888475</v>
      </c>
      <c r="CR884" s="304">
        <f ca="1">IF(CR883&lt;0,0,IF(AND(Параметры!$B$79=0,CR$2&gt;1),CQ884,CR883*Параметры!$B$79/Параметры!CR$36))</f>
        <v>9873.2342442148947</v>
      </c>
      <c r="CS884" s="304">
        <f ca="1">IF(CS883&lt;0,0,IF(AND(Параметры!$B$79=0,CS$2&gt;1),CR884,CS883*Параметры!$B$79/Параметры!CS$36))</f>
        <v>9929.0589460756146</v>
      </c>
      <c r="CT884" s="304">
        <f ca="1">IF(CT883&lt;0,0,IF(AND(Параметры!$B$79=0,CT$2&gt;1),CS884,CT883*Параметры!$B$79/Параметры!CT$36))</f>
        <v>10169.213306767862</v>
      </c>
      <c r="CU884" s="304">
        <f ca="1">IF(CU883&lt;0,0,IF(AND(Параметры!$B$79=0,CU$2&gt;1),CT884,CU883*Параметры!$B$79/Параметры!CU$36))</f>
        <v>16274.242885295809</v>
      </c>
      <c r="CV884" s="304">
        <f ca="1">IF(CV883&lt;0,0,IF(AND(Параметры!$B$79=0,CV$2&gt;1),CU884,CV883*Параметры!$B$79/Параметры!CV$36))</f>
        <v>16366.259820639216</v>
      </c>
      <c r="CW884" s="304">
        <f ca="1">IF(CW883&lt;0,0,IF(AND(Параметры!$B$79=0,CW$2&gt;1),CV884,CW883*Параметры!$B$79/Параметры!CW$36))</f>
        <v>16458.797033113147</v>
      </c>
      <c r="CX884" s="304">
        <f ca="1">IF(CX883&lt;0,0,IF(AND(Параметры!$B$79=0,CX$2&gt;1),CW884,CX883*Параметры!$B$79/Параметры!CX$36))</f>
        <v>16551.857464440171</v>
      </c>
      <c r="CY884" s="304">
        <f ca="1">IF(CY883&lt;0,0,IF(AND(Параметры!$B$79=0,CY$2&gt;1),CX884,CY883*Параметры!$B$79/Параметры!CY$36))</f>
        <v>16645.444072975733</v>
      </c>
      <c r="CZ884" s="304">
        <f ca="1">IF(CZ883&lt;0,0,IF(AND(Параметры!$B$79=0,CZ$2&gt;1),CY884,CZ883*Параметры!$B$79/Параметры!CZ$36))</f>
        <v>16739.559833802268</v>
      </c>
      <c r="DA884" s="304">
        <f ca="1">IF(DA883&lt;0,0,IF(AND(Параметры!$B$79=0,DA$2&gt;1),CZ884,DA883*Параметры!$B$79/Параметры!DA$36))</f>
        <v>16834.207738823759</v>
      </c>
      <c r="DB884" s="304">
        <f ca="1">IF(DB883&lt;0,0,IF(AND(Параметры!$B$79=0,DB$2&gt;1),DA884,DB883*Параметры!$B$79/Параметры!DB$36))</f>
        <v>10445.901402067268</v>
      </c>
      <c r="DC884" s="304">
        <f ca="1">IF(DC883&lt;0,0,IF(AND(Параметры!$B$79=0,DC$2&gt;1),DB884,DC883*Параметры!$B$79/Параметры!DC$36))</f>
        <v>10504.964047297077</v>
      </c>
      <c r="DD884" s="304">
        <f ca="1">IF(DD883&lt;0,0,IF(AND(Параметры!$B$79=0,DD$2&gt;1),DC884,DD883*Параметры!$B$79/Параметры!DD$36))</f>
        <v>10564.360641309942</v>
      </c>
      <c r="DE884" s="304">
        <f ca="1">IF(DE883&lt;0,0,IF(AND(Параметры!$B$79=0,DE$2&gt;1),DD884,DE883*Параметры!$B$79/Параметры!DE$36))</f>
        <v>10624.093072300906</v>
      </c>
      <c r="DF884" s="304">
        <f ca="1">IF(DF883&lt;0,0,IF(AND(Параметры!$B$79=0,DF$2&gt;1),DE884,DF883*Параметры!$B$79/Параметры!DF$36))</f>
        <v>10881.058238241641</v>
      </c>
      <c r="DG884" s="304">
        <f ca="1">IF(DG883&lt;0,0,IF(AND(Параметры!$B$79=0,DG$2&gt;1),DF884,DG883*Параметры!$B$79/Параметры!DG$36))</f>
        <v>17413.439887266515</v>
      </c>
      <c r="DH884" s="304">
        <f ca="1">IF(DH883&lt;0,0,IF(AND(Параметры!$B$79=0,DH$2&gt;1),DG884,DH883*Параметры!$B$79/Параметры!DH$36))</f>
        <v>17511.898008083979</v>
      </c>
      <c r="DI884" s="304">
        <f ca="1">IF(DI883&lt;0,0,IF(AND(Параметры!$B$79=0,DI$2&gt;1),DH884,DI883*Параметры!$B$79/Параметры!DI$36))</f>
        <v>17610.912825431093</v>
      </c>
      <c r="DJ884" s="304">
        <f ca="1">IF(DJ883&lt;0,0,IF(AND(Параметры!$B$79=0,DJ$2&gt;1),DI884,DJ883*Параметры!$B$79/Параметры!DJ$36))</f>
        <v>17710.487486951013</v>
      </c>
      <c r="DK884" s="304">
        <f ca="1">IF(DK883&lt;0,0,IF(AND(Параметры!$B$79=0,DK$2&gt;1),DJ884,DK883*Параметры!$B$79/Параметры!DK$36))</f>
        <v>17810.625158084065</v>
      </c>
      <c r="DL884" s="304">
        <f ca="1">IF(DL883&lt;0,0,IF(AND(Параметры!$B$79=0,DL$2&gt;1),DK884,DL883*Параметры!$B$79/Параметры!DL$36))</f>
        <v>17911.329022168418</v>
      </c>
      <c r="DM884" s="304">
        <f ca="1">IF(DM883&lt;0,0,IF(AND(Параметры!$B$79=0,DM$2&gt;1),DL884,DM883*Параметры!$B$79/Параметры!DM$36))</f>
        <v>18012.602280541425</v>
      </c>
      <c r="DN884" s="304">
        <f ca="1">IF(DN883&lt;0,0,IF(AND(Параметры!$B$79=0,DN$2&gt;1),DM884,DN883*Параметры!$B$79/Параметры!DN$36))</f>
        <v>11177.114500212016</v>
      </c>
      <c r="DO884" s="304">
        <f ca="1">IF(DO883&lt;0,0,IF(AND(Параметры!$B$79=0,DO$2&gt;1),DN884,DO883*Параметры!$B$79/Параметры!DO$36))</f>
        <v>11240.311530607878</v>
      </c>
      <c r="DP884" s="304">
        <f ca="1">IF(DP883&lt;0,0,IF(AND(Параметры!$B$79=0,DP$2&gt;1),DO884,DP883*Параметры!$B$79/Параметры!DP$36))</f>
        <v>11303.865886201653</v>
      </c>
      <c r="DQ884" s="304">
        <f ca="1">IF(DQ883&lt;0,0,IF(AND(Параметры!$B$79=0,DQ$2&gt;1),DP884,DQ883*Параметры!$B$79/Параметры!DQ$36))</f>
        <v>11367.779587361978</v>
      </c>
      <c r="DR884" s="304">
        <f ca="1">IF(DR883&lt;0,0,IF(AND(Параметры!$B$79=0,DR$2&gt;1),DQ884,DR883*Параметры!$B$79/Параметры!DR$36))</f>
        <v>11642.732314918581</v>
      </c>
      <c r="DS884" s="304">
        <f ca="1">IF(DS883&lt;0,0,IF(AND(Параметры!$B$79=0,DS$2&gt;1),DR884,DS883*Параметры!$B$79/Параметры!DS$36))</f>
        <v>18632.380679375179</v>
      </c>
      <c r="DT884" s="304">
        <f ca="1">IF(DT883&lt;0,0,IF(AND(Параметры!$B$79=0,DT$2&gt;1),DS884,DT883*Параметры!$B$79/Параметры!DT$36))</f>
        <v>18737.730868649855</v>
      </c>
      <c r="DU884" s="304">
        <f ca="1">IF(DU883&lt;0,0,IF(AND(Параметры!$B$79=0,DU$2&gt;1),DT884,DU883*Параметры!$B$79/Параметры!DU$36))</f>
        <v>18843.676723211287</v>
      </c>
      <c r="DV884" s="304">
        <f ca="1">IF(DV883&lt;0,0,IF(AND(Параметры!$B$79=0,DV$2&gt;1),DU884,DV883*Параметры!$B$79/Параметры!DV$36))</f>
        <v>18950.221611037581</v>
      </c>
      <c r="DW884" s="172"/>
      <c r="DX884" s="162">
        <f t="shared" ca="1" si="1460"/>
        <v>1318385.3611294189</v>
      </c>
    </row>
    <row r="885" spans="1:128" hidden="1" outlineLevel="1" x14ac:dyDescent="0.2">
      <c r="A885" s="168" t="str">
        <f ca="1">Language!A$1164</f>
        <v>уплаченный НДС</v>
      </c>
      <c r="B885" s="179"/>
      <c r="C885" s="147" t="str">
        <f t="shared" ca="1" si="1459"/>
        <v>тыс. руб.</v>
      </c>
      <c r="F885" s="6" t="s">
        <v>3082</v>
      </c>
      <c r="G885" s="169">
        <f ca="1">G883-IF(G$2=1,G884,G884-F884)</f>
        <v>0</v>
      </c>
      <c r="H885" s="169">
        <f t="shared" ref="H885:DV885" ca="1" si="1461">H883-IF(H$2=1,H884,H884-G884)</f>
        <v>0</v>
      </c>
      <c r="I885" s="169">
        <f t="shared" ca="1" si="1461"/>
        <v>0</v>
      </c>
      <c r="J885" s="169">
        <f t="shared" ca="1" si="1461"/>
        <v>0</v>
      </c>
      <c r="K885" s="169">
        <f t="shared" ca="1" si="1461"/>
        <v>0</v>
      </c>
      <c r="L885" s="169">
        <f t="shared" ca="1" si="1461"/>
        <v>0</v>
      </c>
      <c r="M885" s="169">
        <f t="shared" ca="1" si="1461"/>
        <v>0</v>
      </c>
      <c r="N885" s="169">
        <f t="shared" ca="1" si="1461"/>
        <v>0</v>
      </c>
      <c r="O885" s="169">
        <f t="shared" ca="1" si="1461"/>
        <v>0</v>
      </c>
      <c r="P885" s="169">
        <f t="shared" ca="1" si="1461"/>
        <v>0</v>
      </c>
      <c r="Q885" s="169">
        <f t="shared" ca="1" si="1461"/>
        <v>3743.2623407985047</v>
      </c>
      <c r="R885" s="169">
        <f t="shared" ca="1" si="1461"/>
        <v>10249.711604102051</v>
      </c>
      <c r="S885" s="169">
        <f t="shared" ca="1" si="1461"/>
        <v>10307.664963690633</v>
      </c>
      <c r="T885" s="169">
        <f t="shared" ca="1" si="1461"/>
        <v>10365.945999999996</v>
      </c>
      <c r="U885" s="169">
        <f t="shared" ca="1" si="1461"/>
        <v>10424.556565761981</v>
      </c>
      <c r="V885" s="169">
        <f t="shared" ca="1" si="1461"/>
        <v>10483.498524184042</v>
      </c>
      <c r="W885" s="169">
        <f t="shared" ca="1" si="1461"/>
        <v>6505.1824018892539</v>
      </c>
      <c r="X885" s="169">
        <f t="shared" ca="1" si="1461"/>
        <v>6541.9636489611157</v>
      </c>
      <c r="Y885" s="169">
        <f t="shared" ca="1" si="1461"/>
        <v>6578.9528625514859</v>
      </c>
      <c r="Z885" s="169">
        <f t="shared" ca="1" si="1461"/>
        <v>6616.1512185332149</v>
      </c>
      <c r="AA885" s="169">
        <f t="shared" ca="1" si="1461"/>
        <v>6776.1762092961271</v>
      </c>
      <c r="AB885" s="169">
        <f t="shared" ca="1" si="1461"/>
        <v>10844.215195118009</v>
      </c>
      <c r="AC885" s="169">
        <f t="shared" ca="1" si="1461"/>
        <v>10905.529964443531</v>
      </c>
      <c r="AD885" s="169">
        <f t="shared" ca="1" si="1461"/>
        <v>10967.191416389192</v>
      </c>
      <c r="AE885" s="169">
        <f t="shared" ca="1" si="1461"/>
        <v>11029.201511148962</v>
      </c>
      <c r="AF885" s="169">
        <f t="shared" ca="1" si="1461"/>
        <v>11091.562219999991</v>
      </c>
      <c r="AG885" s="169">
        <f t="shared" ca="1" si="1461"/>
        <v>11154.275525365329</v>
      </c>
      <c r="AH885" s="169">
        <f t="shared" ca="1" si="1461"/>
        <v>11217.343420876905</v>
      </c>
      <c r="AI885" s="169">
        <f t="shared" ca="1" si="1461"/>
        <v>6960.5451700215017</v>
      </c>
      <c r="AJ885" s="169">
        <f t="shared" ca="1" si="1461"/>
        <v>6999.9011043884038</v>
      </c>
      <c r="AK885" s="169">
        <f t="shared" ca="1" si="1461"/>
        <v>7039.4795629300725</v>
      </c>
      <c r="AL885" s="169">
        <f t="shared" ca="1" si="1461"/>
        <v>7079.2818038305413</v>
      </c>
      <c r="AM885" s="169">
        <f t="shared" ca="1" si="1461"/>
        <v>7250.5085439468594</v>
      </c>
      <c r="AN885" s="169">
        <f t="shared" ca="1" si="1461"/>
        <v>11603.310258776271</v>
      </c>
      <c r="AO885" s="169">
        <f t="shared" ca="1" si="1461"/>
        <v>11668.917061954557</v>
      </c>
      <c r="AP885" s="169">
        <f t="shared" ca="1" si="1461"/>
        <v>11734.894815536431</v>
      </c>
      <c r="AQ885" s="169">
        <f t="shared" ca="1" si="1461"/>
        <v>11801.245616929389</v>
      </c>
      <c r="AR885" s="169">
        <f t="shared" ca="1" si="1461"/>
        <v>11867.97157539997</v>
      </c>
      <c r="AS885" s="169">
        <f t="shared" ca="1" si="1461"/>
        <v>11935.074812140887</v>
      </c>
      <c r="AT885" s="169">
        <f t="shared" ca="1" si="1461"/>
        <v>12002.557460338283</v>
      </c>
      <c r="AU885" s="169">
        <f t="shared" ca="1" si="1461"/>
        <v>7447.7833319229867</v>
      </c>
      <c r="AV885" s="169">
        <f t="shared" ca="1" si="1461"/>
        <v>7489.894181695573</v>
      </c>
      <c r="AW885" s="169">
        <f t="shared" ca="1" si="1461"/>
        <v>7532.2431323351466</v>
      </c>
      <c r="AX885" s="169">
        <f t="shared" ca="1" si="1461"/>
        <v>7574.8315300986587</v>
      </c>
      <c r="AY885" s="169">
        <f t="shared" ca="1" si="1461"/>
        <v>7758.0441420231209</v>
      </c>
      <c r="AZ885" s="169">
        <f t="shared" ca="1" si="1461"/>
        <v>12415.541976890607</v>
      </c>
      <c r="BA885" s="169">
        <f t="shared" ca="1" si="1461"/>
        <v>12485.741256291392</v>
      </c>
      <c r="BB885" s="169">
        <f t="shared" ca="1" si="1461"/>
        <v>12556.337452623984</v>
      </c>
      <c r="BC885" s="169">
        <f t="shared" ca="1" si="1461"/>
        <v>12627.332810114447</v>
      </c>
      <c r="BD885" s="169">
        <f t="shared" ca="1" si="1461"/>
        <v>12698.729585677984</v>
      </c>
      <c r="BE885" s="169">
        <f t="shared" ca="1" si="1461"/>
        <v>12770.530048990742</v>
      </c>
      <c r="BF885" s="169">
        <f t="shared" ca="1" si="1461"/>
        <v>12842.736482561975</v>
      </c>
      <c r="BG885" s="169">
        <f t="shared" ca="1" si="1461"/>
        <v>7969.1281651576164</v>
      </c>
      <c r="BH885" s="169">
        <f t="shared" ca="1" si="1461"/>
        <v>8014.1867744142774</v>
      </c>
      <c r="BI885" s="169">
        <f t="shared" ca="1" si="1461"/>
        <v>8059.5001515986432</v>
      </c>
      <c r="BJ885" s="169">
        <f t="shared" ca="1" si="1461"/>
        <v>8105.0697372055974</v>
      </c>
      <c r="BK885" s="169">
        <f t="shared" ca="1" si="1461"/>
        <v>8301.1072319647701</v>
      </c>
      <c r="BL885" s="169">
        <f t="shared" ca="1" si="1461"/>
        <v>13284.629915272968</v>
      </c>
      <c r="BM885" s="169">
        <f t="shared" ca="1" si="1461"/>
        <v>13359.743144231808</v>
      </c>
      <c r="BN885" s="169">
        <f t="shared" ca="1" si="1461"/>
        <v>13435.281074307668</v>
      </c>
      <c r="BO885" s="169">
        <f t="shared" ca="1" si="1461"/>
        <v>13511.246106822458</v>
      </c>
      <c r="BP885" s="169">
        <f t="shared" ca="1" si="1461"/>
        <v>13587.640656675454</v>
      </c>
      <c r="BQ885" s="169">
        <f t="shared" ca="1" si="1461"/>
        <v>13664.467152420108</v>
      </c>
      <c r="BR885" s="169">
        <f t="shared" ca="1" si="1461"/>
        <v>13741.728036341328</v>
      </c>
      <c r="BS885" s="169">
        <f t="shared" ca="1" si="1461"/>
        <v>8526.9671367186475</v>
      </c>
      <c r="BT885" s="169">
        <f t="shared" ca="1" si="1461"/>
        <v>8575.1798486232783</v>
      </c>
      <c r="BU885" s="169">
        <f t="shared" ca="1" si="1461"/>
        <v>8623.6651622105492</v>
      </c>
      <c r="BV885" s="169">
        <f t="shared" ca="1" si="1461"/>
        <v>8672.4246188099914</v>
      </c>
      <c r="BW885" s="169">
        <f t="shared" ca="1" si="1461"/>
        <v>8882.1847382023152</v>
      </c>
      <c r="BX885" s="169">
        <f t="shared" ca="1" si="1461"/>
        <v>14214.554009342102</v>
      </c>
      <c r="BY885" s="169">
        <f t="shared" ca="1" si="1461"/>
        <v>14294.92516432805</v>
      </c>
      <c r="BZ885" s="169">
        <f t="shared" ca="1" si="1461"/>
        <v>14375.750749509221</v>
      </c>
      <c r="CA885" s="169">
        <f t="shared" ca="1" si="1461"/>
        <v>14457.033334300069</v>
      </c>
      <c r="CB885" s="169">
        <f t="shared" ca="1" si="1461"/>
        <v>14538.775502642742</v>
      </c>
      <c r="CC885" s="169">
        <f t="shared" ca="1" si="1461"/>
        <v>14620.979853089528</v>
      </c>
      <c r="CD885" s="169">
        <f t="shared" ca="1" si="1461"/>
        <v>14703.648998885237</v>
      </c>
      <c r="CE885" s="169">
        <f t="shared" ca="1" si="1461"/>
        <v>9123.8548362889796</v>
      </c>
      <c r="CF885" s="169">
        <f t="shared" ca="1" si="1461"/>
        <v>9175.4424380269302</v>
      </c>
      <c r="CG885" s="169">
        <f t="shared" ca="1" si="1461"/>
        <v>9227.3217235652974</v>
      </c>
      <c r="CH885" s="169">
        <f t="shared" ca="1" si="1461"/>
        <v>9279.4943421267071</v>
      </c>
      <c r="CI885" s="169">
        <f t="shared" ca="1" si="1461"/>
        <v>9503.9376698764809</v>
      </c>
      <c r="CJ885" s="169">
        <f t="shared" ca="1" si="1461"/>
        <v>15209.572789996042</v>
      </c>
      <c r="CK885" s="169">
        <f t="shared" ca="1" si="1461"/>
        <v>15295.569925831023</v>
      </c>
      <c r="CL885" s="169">
        <f t="shared" ca="1" si="1461"/>
        <v>15382.0533019749</v>
      </c>
      <c r="CM885" s="169">
        <f t="shared" ca="1" si="1461"/>
        <v>15469.025667701075</v>
      </c>
      <c r="CN885" s="169">
        <f t="shared" ca="1" si="1461"/>
        <v>15556.48978782777</v>
      </c>
      <c r="CO885" s="169">
        <f t="shared" ca="1" si="1461"/>
        <v>15644.448442805837</v>
      </c>
      <c r="CP885" s="169">
        <f t="shared" ca="1" si="1461"/>
        <v>15732.904428807227</v>
      </c>
      <c r="CQ885" s="169">
        <f t="shared" ca="1" si="1461"/>
        <v>9762.5246748292211</v>
      </c>
      <c r="CR885" s="169">
        <f t="shared" ca="1" si="1461"/>
        <v>9817.7234086888475</v>
      </c>
      <c r="CS885" s="169">
        <f t="shared" ca="1" si="1461"/>
        <v>9873.2342442148947</v>
      </c>
      <c r="CT885" s="169">
        <f t="shared" ca="1" si="1461"/>
        <v>9929.0589460756146</v>
      </c>
      <c r="CU885" s="169">
        <f t="shared" ca="1" si="1461"/>
        <v>10169.213306767864</v>
      </c>
      <c r="CV885" s="169">
        <f t="shared" ca="1" si="1461"/>
        <v>16274.242885295809</v>
      </c>
      <c r="CW885" s="169">
        <f t="shared" ca="1" si="1461"/>
        <v>16366.259820639216</v>
      </c>
      <c r="CX885" s="169">
        <f t="shared" ca="1" si="1461"/>
        <v>16458.797033113147</v>
      </c>
      <c r="CY885" s="169">
        <f t="shared" ca="1" si="1461"/>
        <v>16551.857464440171</v>
      </c>
      <c r="CZ885" s="169">
        <f t="shared" ca="1" si="1461"/>
        <v>16645.444072975733</v>
      </c>
      <c r="DA885" s="169">
        <f t="shared" ca="1" si="1461"/>
        <v>16739.559833802268</v>
      </c>
      <c r="DB885" s="169">
        <f t="shared" ca="1" si="1461"/>
        <v>16834.207738823759</v>
      </c>
      <c r="DC885" s="169">
        <f t="shared" ca="1" si="1461"/>
        <v>10445.901402067268</v>
      </c>
      <c r="DD885" s="169">
        <f t="shared" ca="1" si="1461"/>
        <v>10504.964047297077</v>
      </c>
      <c r="DE885" s="169">
        <f t="shared" ca="1" si="1461"/>
        <v>10564.360641309942</v>
      </c>
      <c r="DF885" s="169">
        <f t="shared" ca="1" si="1461"/>
        <v>10624.093072300906</v>
      </c>
      <c r="DG885" s="169">
        <f t="shared" ca="1" si="1461"/>
        <v>10881.058238241641</v>
      </c>
      <c r="DH885" s="169">
        <f t="shared" ca="1" si="1461"/>
        <v>17413.439887266515</v>
      </c>
      <c r="DI885" s="169">
        <f t="shared" ca="1" si="1461"/>
        <v>17511.898008083979</v>
      </c>
      <c r="DJ885" s="169">
        <f t="shared" ca="1" si="1461"/>
        <v>17610.912825431093</v>
      </c>
      <c r="DK885" s="169">
        <f t="shared" ca="1" si="1461"/>
        <v>17710.487486951013</v>
      </c>
      <c r="DL885" s="169">
        <f t="shared" ca="1" si="1461"/>
        <v>17810.625158084065</v>
      </c>
      <c r="DM885" s="169">
        <f t="shared" ca="1" si="1461"/>
        <v>17911.329022168418</v>
      </c>
      <c r="DN885" s="169">
        <f t="shared" ca="1" si="1461"/>
        <v>18012.602280541425</v>
      </c>
      <c r="DO885" s="169">
        <f t="shared" ca="1" si="1461"/>
        <v>11177.114500212016</v>
      </c>
      <c r="DP885" s="169">
        <f t="shared" ca="1" si="1461"/>
        <v>11240.311530607878</v>
      </c>
      <c r="DQ885" s="169">
        <f t="shared" ca="1" si="1461"/>
        <v>11303.865886201651</v>
      </c>
      <c r="DR885" s="169">
        <f t="shared" ca="1" si="1461"/>
        <v>11367.779587361978</v>
      </c>
      <c r="DS885" s="169">
        <f t="shared" ca="1" si="1461"/>
        <v>11642.732314918581</v>
      </c>
      <c r="DT885" s="169">
        <f t="shared" ca="1" si="1461"/>
        <v>18632.380679375179</v>
      </c>
      <c r="DU885" s="169">
        <f t="shared" ca="1" si="1461"/>
        <v>18737.730868649855</v>
      </c>
      <c r="DV885" s="169">
        <f t="shared" ca="1" si="1461"/>
        <v>18843.676723211287</v>
      </c>
      <c r="DX885" s="162">
        <f t="shared" ca="1" si="1460"/>
        <v>1299435.1395183813</v>
      </c>
    </row>
    <row r="886" spans="1:128" hidden="1" outlineLevel="1" x14ac:dyDescent="0.2">
      <c r="A886" s="153" t="str">
        <f ca="1">Language!A$1165</f>
        <v>НДС полученный с доходами от продаж</v>
      </c>
      <c r="C886" s="178" t="str">
        <f t="shared" ca="1" si="1459"/>
        <v>тыс. руб.</v>
      </c>
      <c r="F886" s="6" t="s">
        <v>3082</v>
      </c>
      <c r="G886" s="161">
        <f t="shared" ref="G886:AL886" ca="1" si="1462">G110+G116-IF(G$2=1,0,F116)</f>
        <v>3423.5999999999995</v>
      </c>
      <c r="H886" s="161">
        <f t="shared" ca="1" si="1462"/>
        <v>10328.872596444962</v>
      </c>
      <c r="I886" s="161">
        <f t="shared" ca="1" si="1462"/>
        <v>19858.879616060382</v>
      </c>
      <c r="J886" s="161">
        <f t="shared" ca="1" si="1462"/>
        <v>26894.892223442901</v>
      </c>
      <c r="K886" s="161">
        <f t="shared" ca="1" si="1462"/>
        <v>33144.538714594913</v>
      </c>
      <c r="L886" s="161">
        <f t="shared" ca="1" si="1462"/>
        <v>36853.431125032614</v>
      </c>
      <c r="M886" s="161">
        <f t="shared" ca="1" si="1462"/>
        <v>40603.205159607787</v>
      </c>
      <c r="N886" s="161">
        <f t="shared" ca="1" si="1462"/>
        <v>43681.91995591225</v>
      </c>
      <c r="O886" s="161">
        <f t="shared" ca="1" si="1462"/>
        <v>57097.820851417142</v>
      </c>
      <c r="P886" s="161">
        <f t="shared" ca="1" si="1462"/>
        <v>57420.660231815076</v>
      </c>
      <c r="Q886" s="161">
        <f t="shared" ca="1" si="1462"/>
        <v>57745.32499300655</v>
      </c>
      <c r="R886" s="161">
        <f t="shared" ca="1" si="1462"/>
        <v>58071.825455959981</v>
      </c>
      <c r="S886" s="161">
        <f t="shared" ca="1" si="1462"/>
        <v>58400.172000000006</v>
      </c>
      <c r="T886" s="161">
        <f t="shared" ca="1" si="1462"/>
        <v>58730.375063137471</v>
      </c>
      <c r="U886" s="161">
        <f t="shared" ca="1" si="1462"/>
        <v>59062.445142401295</v>
      </c>
      <c r="V886" s="161">
        <f t="shared" ca="1" si="1462"/>
        <v>45697.338201244078</v>
      </c>
      <c r="W886" s="161">
        <f t="shared" ca="1" si="1462"/>
        <v>45955.717595251335</v>
      </c>
      <c r="X886" s="161">
        <f t="shared" ca="1" si="1462"/>
        <v>46215.557903917434</v>
      </c>
      <c r="Y886" s="161">
        <f t="shared" ca="1" si="1462"/>
        <v>46476.86738746622</v>
      </c>
      <c r="Z886" s="161">
        <f t="shared" ca="1" si="1462"/>
        <v>53217.882724199779</v>
      </c>
      <c r="AA886" s="161">
        <f t="shared" ca="1" si="1462"/>
        <v>61094.668311016329</v>
      </c>
      <c r="AB886" s="161">
        <f t="shared" ca="1" si="1462"/>
        <v>61440.106448042126</v>
      </c>
      <c r="AC886" s="161">
        <f t="shared" ca="1" si="1462"/>
        <v>61787.497742517</v>
      </c>
      <c r="AD886" s="161">
        <f t="shared" ca="1" si="1462"/>
        <v>62136.853237877171</v>
      </c>
      <c r="AE886" s="161">
        <f t="shared" ca="1" si="1462"/>
        <v>62488.18404</v>
      </c>
      <c r="AF886" s="161">
        <f t="shared" ca="1" si="1462"/>
        <v>62841.501317557093</v>
      </c>
      <c r="AG886" s="161">
        <f t="shared" ca="1" si="1462"/>
        <v>63196.816302369378</v>
      </c>
      <c r="AH886" s="161">
        <f t="shared" ca="1" si="1462"/>
        <v>48896.151875331147</v>
      </c>
      <c r="AI886" s="161">
        <f t="shared" ca="1" si="1462"/>
        <v>49172.617826918926</v>
      </c>
      <c r="AJ886" s="161">
        <f t="shared" ca="1" si="1462"/>
        <v>49450.646957191646</v>
      </c>
      <c r="AK886" s="161">
        <f t="shared" ca="1" si="1462"/>
        <v>49730.248104588856</v>
      </c>
      <c r="AL886" s="161">
        <f t="shared" ca="1" si="1462"/>
        <v>56943.134514893776</v>
      </c>
      <c r="AM886" s="161">
        <f t="shared" ref="AM886:BR886" ca="1" si="1463">AM110+AM116-IF(AM$2=1,0,AL116)</f>
        <v>65371.29509278747</v>
      </c>
      <c r="AN886" s="161">
        <f t="shared" ca="1" si="1463"/>
        <v>65740.913899405059</v>
      </c>
      <c r="AO886" s="161">
        <f t="shared" ca="1" si="1463"/>
        <v>66112.622584493191</v>
      </c>
      <c r="AP886" s="161">
        <f t="shared" ca="1" si="1463"/>
        <v>66486.432964528576</v>
      </c>
      <c r="AQ886" s="161">
        <f t="shared" ca="1" si="1463"/>
        <v>66862.356922799983</v>
      </c>
      <c r="AR886" s="161">
        <f t="shared" ca="1" si="1463"/>
        <v>67240.406409786083</v>
      </c>
      <c r="AS886" s="161">
        <f t="shared" ca="1" si="1463"/>
        <v>67620.593443535225</v>
      </c>
      <c r="AT886" s="161">
        <f t="shared" ca="1" si="1463"/>
        <v>52318.882506604321</v>
      </c>
      <c r="AU886" s="161">
        <f t="shared" ca="1" si="1463"/>
        <v>52614.701074803241</v>
      </c>
      <c r="AV886" s="161">
        <f t="shared" ca="1" si="1463"/>
        <v>52912.192244195045</v>
      </c>
      <c r="AW886" s="161">
        <f t="shared" ca="1" si="1463"/>
        <v>53211.36547191006</v>
      </c>
      <c r="AX886" s="161">
        <f t="shared" ca="1" si="1463"/>
        <v>60929.153930936314</v>
      </c>
      <c r="AY886" s="161">
        <f t="shared" ca="1" si="1463"/>
        <v>69947.285749282586</v>
      </c>
      <c r="AZ886" s="161">
        <f t="shared" ca="1" si="1463"/>
        <v>70342.777872363411</v>
      </c>
      <c r="BA886" s="161">
        <f t="shared" ca="1" si="1463"/>
        <v>70740.506165407714</v>
      </c>
      <c r="BB886" s="161">
        <f t="shared" ca="1" si="1463"/>
        <v>71140.48327204556</v>
      </c>
      <c r="BC886" s="161">
        <f t="shared" ca="1" si="1463"/>
        <v>71542.721907395986</v>
      </c>
      <c r="BD886" s="161">
        <f t="shared" ca="1" si="1463"/>
        <v>71947.2348584711</v>
      </c>
      <c r="BE886" s="161">
        <f t="shared" ca="1" si="1463"/>
        <v>72354.034984582686</v>
      </c>
      <c r="BF886" s="161">
        <f t="shared" ca="1" si="1463"/>
        <v>55981.204282066632</v>
      </c>
      <c r="BG886" s="161">
        <f t="shared" ca="1" si="1463"/>
        <v>56297.730150039468</v>
      </c>
      <c r="BH886" s="161">
        <f t="shared" ca="1" si="1463"/>
        <v>56616.045701288705</v>
      </c>
      <c r="BI886" s="161">
        <f t="shared" ca="1" si="1463"/>
        <v>56936.161054943776</v>
      </c>
      <c r="BJ886" s="161">
        <f t="shared" ca="1" si="1463"/>
        <v>65194.194706101865</v>
      </c>
      <c r="BK886" s="161">
        <f t="shared" ca="1" si="1463"/>
        <v>74843.59575173237</v>
      </c>
      <c r="BL886" s="161">
        <f t="shared" ca="1" si="1463"/>
        <v>75266.772323428857</v>
      </c>
      <c r="BM886" s="161">
        <f t="shared" ca="1" si="1463"/>
        <v>75692.341596986254</v>
      </c>
      <c r="BN886" s="161">
        <f t="shared" ca="1" si="1463"/>
        <v>76120.31710108876</v>
      </c>
      <c r="BO886" s="161">
        <f t="shared" ca="1" si="1463"/>
        <v>76550.712440913703</v>
      </c>
      <c r="BP886" s="161">
        <f t="shared" ca="1" si="1463"/>
        <v>76983.541298564087</v>
      </c>
      <c r="BQ886" s="161">
        <f t="shared" ca="1" si="1463"/>
        <v>77418.8174335035</v>
      </c>
      <c r="BR886" s="161">
        <f t="shared" ca="1" si="1463"/>
        <v>59899.888581811305</v>
      </c>
      <c r="BS886" s="161">
        <f t="shared" ref="BS886:CX886" ca="1" si="1464">BS110+BS116-IF(BS$2=1,0,BR116)</f>
        <v>60238.571260542238</v>
      </c>
      <c r="BT886" s="161">
        <f t="shared" ca="1" si="1464"/>
        <v>60579.168900378914</v>
      </c>
      <c r="BU886" s="161">
        <f t="shared" ca="1" si="1464"/>
        <v>60921.692328789839</v>
      </c>
      <c r="BV886" s="161">
        <f t="shared" ca="1" si="1464"/>
        <v>69757.788335529011</v>
      </c>
      <c r="BW886" s="161">
        <f t="shared" ca="1" si="1464"/>
        <v>80082.647454353646</v>
      </c>
      <c r="BX886" s="161">
        <f t="shared" ca="1" si="1464"/>
        <v>80535.446386068885</v>
      </c>
      <c r="BY886" s="161">
        <f t="shared" ca="1" si="1464"/>
        <v>80990.805508775287</v>
      </c>
      <c r="BZ886" s="161">
        <f t="shared" ca="1" si="1464"/>
        <v>81448.73929816499</v>
      </c>
      <c r="CA886" s="161">
        <f t="shared" ca="1" si="1464"/>
        <v>81909.262311777667</v>
      </c>
      <c r="CB886" s="161">
        <f t="shared" ca="1" si="1464"/>
        <v>82372.389189463574</v>
      </c>
      <c r="CC886" s="161">
        <f t="shared" ca="1" si="1464"/>
        <v>82838.134653848741</v>
      </c>
      <c r="CD886" s="161">
        <f t="shared" ca="1" si="1464"/>
        <v>64092.880782538101</v>
      </c>
      <c r="CE886" s="161">
        <f t="shared" ca="1" si="1464"/>
        <v>64455.271248780205</v>
      </c>
      <c r="CF886" s="161">
        <f t="shared" ca="1" si="1464"/>
        <v>64819.710723405442</v>
      </c>
      <c r="CG886" s="161">
        <f t="shared" ca="1" si="1464"/>
        <v>65186.210791805141</v>
      </c>
      <c r="CH886" s="161">
        <f t="shared" ca="1" si="1464"/>
        <v>74640.833519016043</v>
      </c>
      <c r="CI886" s="161">
        <f t="shared" ca="1" si="1464"/>
        <v>85688.432776158414</v>
      </c>
      <c r="CJ886" s="161">
        <f t="shared" ca="1" si="1464"/>
        <v>86172.927633093728</v>
      </c>
      <c r="CK886" s="161">
        <f t="shared" ca="1" si="1464"/>
        <v>86660.161894389588</v>
      </c>
      <c r="CL886" s="161">
        <f t="shared" ca="1" si="1464"/>
        <v>87150.151049036533</v>
      </c>
      <c r="CM886" s="161">
        <f t="shared" ca="1" si="1464"/>
        <v>87642.910673602135</v>
      </c>
      <c r="CN886" s="161">
        <f t="shared" ca="1" si="1464"/>
        <v>88138.45643272606</v>
      </c>
      <c r="CO886" s="161">
        <f t="shared" ca="1" si="1464"/>
        <v>88636.804079618174</v>
      </c>
      <c r="CP886" s="161">
        <f t="shared" ca="1" si="1464"/>
        <v>68579.382437315784</v>
      </c>
      <c r="CQ886" s="161">
        <f t="shared" ca="1" si="1464"/>
        <v>68967.140236194842</v>
      </c>
      <c r="CR886" s="161">
        <f t="shared" ca="1" si="1464"/>
        <v>69357.090474043856</v>
      </c>
      <c r="CS886" s="161">
        <f t="shared" ca="1" si="1464"/>
        <v>69749.24554723152</v>
      </c>
      <c r="CT886" s="161">
        <f t="shared" ca="1" si="1464"/>
        <v>79865.69186534718</v>
      </c>
      <c r="CU886" s="161">
        <f t="shared" ca="1" si="1464"/>
        <v>91686.623070489513</v>
      </c>
      <c r="CV886" s="161">
        <f t="shared" ca="1" si="1464"/>
        <v>92205.032567410293</v>
      </c>
      <c r="CW886" s="161">
        <f t="shared" ca="1" si="1464"/>
        <v>92726.37322699686</v>
      </c>
      <c r="CX886" s="161">
        <f t="shared" ca="1" si="1464"/>
        <v>93250.66162246911</v>
      </c>
      <c r="CY886" s="161">
        <f t="shared" ref="CY886:DV886" ca="1" si="1465">CY110+CY116-IF(CY$2=1,0,CX116)</f>
        <v>93777.914420754285</v>
      </c>
      <c r="CZ886" s="161">
        <f t="shared" ca="1" si="1465"/>
        <v>94308.148383016873</v>
      </c>
      <c r="DA886" s="161">
        <f t="shared" ca="1" si="1465"/>
        <v>94841.380365191464</v>
      </c>
      <c r="DB886" s="161">
        <f t="shared" ca="1" si="1465"/>
        <v>73379.939207927877</v>
      </c>
      <c r="DC886" s="161">
        <f t="shared" ca="1" si="1465"/>
        <v>73794.840052728483</v>
      </c>
      <c r="DD886" s="161">
        <f t="shared" ca="1" si="1465"/>
        <v>74212.086807226922</v>
      </c>
      <c r="DE886" s="161">
        <f t="shared" ca="1" si="1465"/>
        <v>74631.692735537727</v>
      </c>
      <c r="DF886" s="161">
        <f t="shared" ca="1" si="1465"/>
        <v>85456.290295921499</v>
      </c>
      <c r="DG886" s="161">
        <f t="shared" ca="1" si="1465"/>
        <v>98104.686685423789</v>
      </c>
      <c r="DH886" s="161">
        <f t="shared" ca="1" si="1465"/>
        <v>98659.384847129026</v>
      </c>
      <c r="DI886" s="161">
        <f t="shared" ca="1" si="1465"/>
        <v>99217.219352886663</v>
      </c>
      <c r="DJ886" s="161">
        <f t="shared" ca="1" si="1465"/>
        <v>99778.207936041959</v>
      </c>
      <c r="DK886" s="161">
        <f t="shared" ca="1" si="1465"/>
        <v>100342.36843020711</v>
      </c>
      <c r="DL886" s="161">
        <f t="shared" ca="1" si="1465"/>
        <v>100909.71876982806</v>
      </c>
      <c r="DM886" s="161">
        <f t="shared" ca="1" si="1465"/>
        <v>101480.27699075485</v>
      </c>
      <c r="DN886" s="161">
        <f t="shared" ca="1" si="1465"/>
        <v>78516.534952482834</v>
      </c>
      <c r="DO886" s="161">
        <f t="shared" ca="1" si="1465"/>
        <v>78960.47885641946</v>
      </c>
      <c r="DP886" s="161">
        <f t="shared" ca="1" si="1465"/>
        <v>79406.932883732807</v>
      </c>
      <c r="DQ886" s="161">
        <f t="shared" ca="1" si="1465"/>
        <v>79855.911227025354</v>
      </c>
      <c r="DR886" s="161">
        <f t="shared" ca="1" si="1465"/>
        <v>91438.230616635992</v>
      </c>
      <c r="DS886" s="161">
        <f t="shared" ca="1" si="1465"/>
        <v>104972.01475340343</v>
      </c>
      <c r="DT886" s="161">
        <f t="shared" ca="1" si="1465"/>
        <v>105565.54178642803</v>
      </c>
      <c r="DU886" s="161">
        <f t="shared" ca="1" si="1465"/>
        <v>106162.42470758871</v>
      </c>
      <c r="DV886" s="161">
        <f t="shared" ca="1" si="1465"/>
        <v>106762.68249156488</v>
      </c>
      <c r="DX886" s="162">
        <f t="shared" ca="1" si="1460"/>
        <v>8353178.583232238</v>
      </c>
    </row>
    <row r="887" spans="1:128" hidden="1" outlineLevel="1" x14ac:dyDescent="0.2">
      <c r="A887" s="153" t="str">
        <f ca="1">Language!A$1166</f>
        <v>НДС полученный при продаже основных средств</v>
      </c>
      <c r="C887" s="178" t="str">
        <f t="shared" ca="1" si="1459"/>
        <v>тыс. руб.</v>
      </c>
      <c r="F887" s="6" t="s">
        <v>3082</v>
      </c>
      <c r="G887" s="161">
        <f t="shared" ref="G887:AL887" si="1466">G684+G699+G718</f>
        <v>0</v>
      </c>
      <c r="H887" s="161">
        <f t="shared" si="1466"/>
        <v>0</v>
      </c>
      <c r="I887" s="161">
        <f t="shared" si="1466"/>
        <v>0</v>
      </c>
      <c r="J887" s="161">
        <f t="shared" si="1466"/>
        <v>0</v>
      </c>
      <c r="K887" s="161">
        <f t="shared" si="1466"/>
        <v>0</v>
      </c>
      <c r="L887" s="161">
        <f t="shared" si="1466"/>
        <v>0</v>
      </c>
      <c r="M887" s="161">
        <f t="shared" si="1466"/>
        <v>0</v>
      </c>
      <c r="N887" s="161">
        <f t="shared" si="1466"/>
        <v>0</v>
      </c>
      <c r="O887" s="161">
        <f t="shared" si="1466"/>
        <v>0</v>
      </c>
      <c r="P887" s="161">
        <f t="shared" si="1466"/>
        <v>0</v>
      </c>
      <c r="Q887" s="161">
        <f t="shared" si="1466"/>
        <v>0</v>
      </c>
      <c r="R887" s="161">
        <f t="shared" si="1466"/>
        <v>0</v>
      </c>
      <c r="S887" s="161">
        <f t="shared" si="1466"/>
        <v>0</v>
      </c>
      <c r="T887" s="161">
        <f t="shared" si="1466"/>
        <v>0</v>
      </c>
      <c r="U887" s="161">
        <f t="shared" si="1466"/>
        <v>0</v>
      </c>
      <c r="V887" s="161">
        <f t="shared" si="1466"/>
        <v>0</v>
      </c>
      <c r="W887" s="161">
        <f t="shared" si="1466"/>
        <v>0</v>
      </c>
      <c r="X887" s="161">
        <f t="shared" si="1466"/>
        <v>0</v>
      </c>
      <c r="Y887" s="161">
        <f t="shared" si="1466"/>
        <v>0</v>
      </c>
      <c r="Z887" s="161">
        <f t="shared" si="1466"/>
        <v>0</v>
      </c>
      <c r="AA887" s="161">
        <f t="shared" si="1466"/>
        <v>0</v>
      </c>
      <c r="AB887" s="161">
        <f t="shared" si="1466"/>
        <v>0</v>
      </c>
      <c r="AC887" s="161">
        <f t="shared" si="1466"/>
        <v>0</v>
      </c>
      <c r="AD887" s="161">
        <f t="shared" si="1466"/>
        <v>0</v>
      </c>
      <c r="AE887" s="161">
        <f t="shared" si="1466"/>
        <v>0</v>
      </c>
      <c r="AF887" s="161">
        <f t="shared" si="1466"/>
        <v>0</v>
      </c>
      <c r="AG887" s="161">
        <f t="shared" si="1466"/>
        <v>0</v>
      </c>
      <c r="AH887" s="161">
        <f t="shared" si="1466"/>
        <v>0</v>
      </c>
      <c r="AI887" s="161">
        <f t="shared" si="1466"/>
        <v>0</v>
      </c>
      <c r="AJ887" s="161">
        <f t="shared" si="1466"/>
        <v>0</v>
      </c>
      <c r="AK887" s="161">
        <f t="shared" si="1466"/>
        <v>0</v>
      </c>
      <c r="AL887" s="161">
        <f t="shared" si="1466"/>
        <v>0</v>
      </c>
      <c r="AM887" s="161">
        <f t="shared" ref="AM887:BR887" si="1467">AM684+AM699+AM718</f>
        <v>0</v>
      </c>
      <c r="AN887" s="161">
        <f t="shared" si="1467"/>
        <v>0</v>
      </c>
      <c r="AO887" s="161">
        <f t="shared" si="1467"/>
        <v>0</v>
      </c>
      <c r="AP887" s="161">
        <f t="shared" si="1467"/>
        <v>0</v>
      </c>
      <c r="AQ887" s="161">
        <f t="shared" si="1467"/>
        <v>0</v>
      </c>
      <c r="AR887" s="161">
        <f t="shared" si="1467"/>
        <v>0</v>
      </c>
      <c r="AS887" s="161">
        <f t="shared" si="1467"/>
        <v>0</v>
      </c>
      <c r="AT887" s="161">
        <f t="shared" si="1467"/>
        <v>0</v>
      </c>
      <c r="AU887" s="161">
        <f t="shared" si="1467"/>
        <v>0</v>
      </c>
      <c r="AV887" s="161">
        <f t="shared" si="1467"/>
        <v>0</v>
      </c>
      <c r="AW887" s="161">
        <f t="shared" si="1467"/>
        <v>0</v>
      </c>
      <c r="AX887" s="161">
        <f t="shared" si="1467"/>
        <v>0</v>
      </c>
      <c r="AY887" s="161">
        <f t="shared" si="1467"/>
        <v>0</v>
      </c>
      <c r="AZ887" s="161">
        <f t="shared" si="1467"/>
        <v>0</v>
      </c>
      <c r="BA887" s="161">
        <f t="shared" si="1467"/>
        <v>0</v>
      </c>
      <c r="BB887" s="161">
        <f t="shared" si="1467"/>
        <v>0</v>
      </c>
      <c r="BC887" s="161">
        <f t="shared" si="1467"/>
        <v>0</v>
      </c>
      <c r="BD887" s="161">
        <f t="shared" si="1467"/>
        <v>0</v>
      </c>
      <c r="BE887" s="161">
        <f t="shared" si="1467"/>
        <v>0</v>
      </c>
      <c r="BF887" s="161">
        <f t="shared" si="1467"/>
        <v>0</v>
      </c>
      <c r="BG887" s="161">
        <f t="shared" si="1467"/>
        <v>0</v>
      </c>
      <c r="BH887" s="161">
        <f t="shared" si="1467"/>
        <v>0</v>
      </c>
      <c r="BI887" s="161">
        <f t="shared" si="1467"/>
        <v>0</v>
      </c>
      <c r="BJ887" s="161">
        <f t="shared" si="1467"/>
        <v>0</v>
      </c>
      <c r="BK887" s="161">
        <f t="shared" si="1467"/>
        <v>0</v>
      </c>
      <c r="BL887" s="161">
        <f t="shared" si="1467"/>
        <v>0</v>
      </c>
      <c r="BM887" s="161">
        <f t="shared" si="1467"/>
        <v>0</v>
      </c>
      <c r="BN887" s="161">
        <f t="shared" si="1467"/>
        <v>0</v>
      </c>
      <c r="BO887" s="161">
        <f t="shared" si="1467"/>
        <v>0</v>
      </c>
      <c r="BP887" s="161">
        <f t="shared" si="1467"/>
        <v>0</v>
      </c>
      <c r="BQ887" s="161">
        <f t="shared" si="1467"/>
        <v>0</v>
      </c>
      <c r="BR887" s="161">
        <f t="shared" si="1467"/>
        <v>0</v>
      </c>
      <c r="BS887" s="161">
        <f t="shared" ref="BS887:CX887" si="1468">BS684+BS699+BS718</f>
        <v>0</v>
      </c>
      <c r="BT887" s="161">
        <f t="shared" si="1468"/>
        <v>0</v>
      </c>
      <c r="BU887" s="161">
        <f t="shared" si="1468"/>
        <v>0</v>
      </c>
      <c r="BV887" s="161">
        <f t="shared" si="1468"/>
        <v>0</v>
      </c>
      <c r="BW887" s="161">
        <f t="shared" si="1468"/>
        <v>0</v>
      </c>
      <c r="BX887" s="161">
        <f t="shared" si="1468"/>
        <v>0</v>
      </c>
      <c r="BY887" s="161">
        <f t="shared" si="1468"/>
        <v>0</v>
      </c>
      <c r="BZ887" s="161">
        <f t="shared" si="1468"/>
        <v>0</v>
      </c>
      <c r="CA887" s="161">
        <f t="shared" si="1468"/>
        <v>0</v>
      </c>
      <c r="CB887" s="161">
        <f t="shared" si="1468"/>
        <v>0</v>
      </c>
      <c r="CC887" s="161">
        <f t="shared" si="1468"/>
        <v>0</v>
      </c>
      <c r="CD887" s="161">
        <f t="shared" si="1468"/>
        <v>0</v>
      </c>
      <c r="CE887" s="161">
        <f t="shared" si="1468"/>
        <v>0</v>
      </c>
      <c r="CF887" s="161">
        <f t="shared" si="1468"/>
        <v>0</v>
      </c>
      <c r="CG887" s="161">
        <f t="shared" si="1468"/>
        <v>0</v>
      </c>
      <c r="CH887" s="161">
        <f t="shared" si="1468"/>
        <v>0</v>
      </c>
      <c r="CI887" s="161">
        <f t="shared" si="1468"/>
        <v>0</v>
      </c>
      <c r="CJ887" s="161">
        <f t="shared" si="1468"/>
        <v>0</v>
      </c>
      <c r="CK887" s="161">
        <f t="shared" si="1468"/>
        <v>0</v>
      </c>
      <c r="CL887" s="161">
        <f t="shared" si="1468"/>
        <v>0</v>
      </c>
      <c r="CM887" s="161">
        <f t="shared" si="1468"/>
        <v>0</v>
      </c>
      <c r="CN887" s="161">
        <f t="shared" si="1468"/>
        <v>0</v>
      </c>
      <c r="CO887" s="161">
        <f t="shared" si="1468"/>
        <v>0</v>
      </c>
      <c r="CP887" s="161">
        <f t="shared" si="1468"/>
        <v>0</v>
      </c>
      <c r="CQ887" s="161">
        <f t="shared" si="1468"/>
        <v>0</v>
      </c>
      <c r="CR887" s="161">
        <f t="shared" si="1468"/>
        <v>0</v>
      </c>
      <c r="CS887" s="161">
        <f t="shared" si="1468"/>
        <v>0</v>
      </c>
      <c r="CT887" s="161">
        <f t="shared" si="1468"/>
        <v>0</v>
      </c>
      <c r="CU887" s="161">
        <f t="shared" si="1468"/>
        <v>0</v>
      </c>
      <c r="CV887" s="161">
        <f t="shared" si="1468"/>
        <v>0</v>
      </c>
      <c r="CW887" s="161">
        <f t="shared" si="1468"/>
        <v>0</v>
      </c>
      <c r="CX887" s="161">
        <f t="shared" si="1468"/>
        <v>0</v>
      </c>
      <c r="CY887" s="161">
        <f t="shared" ref="CY887:DV887" si="1469">CY684+CY699+CY718</f>
        <v>0</v>
      </c>
      <c r="CZ887" s="161">
        <f t="shared" si="1469"/>
        <v>0</v>
      </c>
      <c r="DA887" s="161">
        <f t="shared" si="1469"/>
        <v>0</v>
      </c>
      <c r="DB887" s="161">
        <f t="shared" si="1469"/>
        <v>0</v>
      </c>
      <c r="DC887" s="161">
        <f t="shared" si="1469"/>
        <v>0</v>
      </c>
      <c r="DD887" s="161">
        <f t="shared" si="1469"/>
        <v>0</v>
      </c>
      <c r="DE887" s="161">
        <f t="shared" si="1469"/>
        <v>0</v>
      </c>
      <c r="DF887" s="161">
        <f t="shared" si="1469"/>
        <v>0</v>
      </c>
      <c r="DG887" s="161">
        <f t="shared" si="1469"/>
        <v>0</v>
      </c>
      <c r="DH887" s="161">
        <f t="shared" si="1469"/>
        <v>0</v>
      </c>
      <c r="DI887" s="161">
        <f t="shared" si="1469"/>
        <v>0</v>
      </c>
      <c r="DJ887" s="161">
        <f t="shared" si="1469"/>
        <v>0</v>
      </c>
      <c r="DK887" s="161">
        <f t="shared" si="1469"/>
        <v>0</v>
      </c>
      <c r="DL887" s="161">
        <f t="shared" si="1469"/>
        <v>0</v>
      </c>
      <c r="DM887" s="161">
        <f t="shared" si="1469"/>
        <v>0</v>
      </c>
      <c r="DN887" s="161">
        <f t="shared" si="1469"/>
        <v>0</v>
      </c>
      <c r="DO887" s="161">
        <f t="shared" si="1469"/>
        <v>0</v>
      </c>
      <c r="DP887" s="161">
        <f t="shared" si="1469"/>
        <v>0</v>
      </c>
      <c r="DQ887" s="161">
        <f t="shared" si="1469"/>
        <v>0</v>
      </c>
      <c r="DR887" s="161">
        <f t="shared" si="1469"/>
        <v>0</v>
      </c>
      <c r="DS887" s="161">
        <f t="shared" si="1469"/>
        <v>0</v>
      </c>
      <c r="DT887" s="161">
        <f t="shared" si="1469"/>
        <v>0</v>
      </c>
      <c r="DU887" s="161">
        <f t="shared" si="1469"/>
        <v>0</v>
      </c>
      <c r="DV887" s="161">
        <f t="shared" si="1469"/>
        <v>0</v>
      </c>
      <c r="DX887" s="162">
        <f t="shared" si="1460"/>
        <v>0</v>
      </c>
    </row>
    <row r="888" spans="1:128" hidden="1" outlineLevel="1" x14ac:dyDescent="0.2">
      <c r="A888" s="153" t="s">
        <v>1172</v>
      </c>
      <c r="C888" s="178" t="str">
        <f t="shared" ca="1" si="1459"/>
        <v>тыс. руб.</v>
      </c>
      <c r="F888" s="6" t="s">
        <v>3082</v>
      </c>
      <c r="G888" s="161">
        <f t="shared" ref="G888:AL888" si="1470">G805</f>
        <v>0</v>
      </c>
      <c r="H888" s="161">
        <f t="shared" si="1470"/>
        <v>0</v>
      </c>
      <c r="I888" s="161">
        <f t="shared" si="1470"/>
        <v>0</v>
      </c>
      <c r="J888" s="161">
        <f t="shared" si="1470"/>
        <v>0</v>
      </c>
      <c r="K888" s="161">
        <f t="shared" si="1470"/>
        <v>0</v>
      </c>
      <c r="L888" s="161">
        <f t="shared" si="1470"/>
        <v>0</v>
      </c>
      <c r="M888" s="161">
        <f t="shared" si="1470"/>
        <v>0</v>
      </c>
      <c r="N888" s="161">
        <f t="shared" si="1470"/>
        <v>0</v>
      </c>
      <c r="O888" s="161">
        <f t="shared" si="1470"/>
        <v>0</v>
      </c>
      <c r="P888" s="161">
        <f t="shared" si="1470"/>
        <v>0</v>
      </c>
      <c r="Q888" s="161">
        <f t="shared" si="1470"/>
        <v>0</v>
      </c>
      <c r="R888" s="161">
        <f t="shared" si="1470"/>
        <v>0</v>
      </c>
      <c r="S888" s="161">
        <f t="shared" si="1470"/>
        <v>0</v>
      </c>
      <c r="T888" s="161">
        <f t="shared" si="1470"/>
        <v>0</v>
      </c>
      <c r="U888" s="161">
        <f t="shared" si="1470"/>
        <v>0</v>
      </c>
      <c r="V888" s="161">
        <f t="shared" si="1470"/>
        <v>0</v>
      </c>
      <c r="W888" s="161">
        <f t="shared" si="1470"/>
        <v>0</v>
      </c>
      <c r="X888" s="161">
        <f t="shared" si="1470"/>
        <v>0</v>
      </c>
      <c r="Y888" s="161">
        <f t="shared" si="1470"/>
        <v>0</v>
      </c>
      <c r="Z888" s="161">
        <f t="shared" si="1470"/>
        <v>0</v>
      </c>
      <c r="AA888" s="161">
        <f t="shared" si="1470"/>
        <v>0</v>
      </c>
      <c r="AB888" s="161">
        <f t="shared" si="1470"/>
        <v>0</v>
      </c>
      <c r="AC888" s="161">
        <f t="shared" si="1470"/>
        <v>0</v>
      </c>
      <c r="AD888" s="161">
        <f t="shared" si="1470"/>
        <v>0</v>
      </c>
      <c r="AE888" s="161">
        <f t="shared" si="1470"/>
        <v>0</v>
      </c>
      <c r="AF888" s="161">
        <f t="shared" si="1470"/>
        <v>0</v>
      </c>
      <c r="AG888" s="161">
        <f t="shared" si="1470"/>
        <v>0</v>
      </c>
      <c r="AH888" s="161">
        <f t="shared" si="1470"/>
        <v>0</v>
      </c>
      <c r="AI888" s="161">
        <f t="shared" si="1470"/>
        <v>0</v>
      </c>
      <c r="AJ888" s="161">
        <f t="shared" si="1470"/>
        <v>0</v>
      </c>
      <c r="AK888" s="161">
        <f t="shared" si="1470"/>
        <v>0</v>
      </c>
      <c r="AL888" s="161">
        <f t="shared" si="1470"/>
        <v>0</v>
      </c>
      <c r="AM888" s="161">
        <f t="shared" ref="AM888:BR888" si="1471">AM805</f>
        <v>0</v>
      </c>
      <c r="AN888" s="161">
        <f t="shared" si="1471"/>
        <v>0</v>
      </c>
      <c r="AO888" s="161">
        <f t="shared" si="1471"/>
        <v>0</v>
      </c>
      <c r="AP888" s="161">
        <f t="shared" si="1471"/>
        <v>0</v>
      </c>
      <c r="AQ888" s="161">
        <f t="shared" si="1471"/>
        <v>0</v>
      </c>
      <c r="AR888" s="161">
        <f t="shared" si="1471"/>
        <v>0</v>
      </c>
      <c r="AS888" s="161">
        <f t="shared" si="1471"/>
        <v>0</v>
      </c>
      <c r="AT888" s="161">
        <f t="shared" si="1471"/>
        <v>0</v>
      </c>
      <c r="AU888" s="161">
        <f t="shared" si="1471"/>
        <v>0</v>
      </c>
      <c r="AV888" s="161">
        <f t="shared" si="1471"/>
        <v>0</v>
      </c>
      <c r="AW888" s="161">
        <f t="shared" si="1471"/>
        <v>0</v>
      </c>
      <c r="AX888" s="161">
        <f t="shared" si="1471"/>
        <v>0</v>
      </c>
      <c r="AY888" s="161">
        <f t="shared" si="1471"/>
        <v>0</v>
      </c>
      <c r="AZ888" s="161">
        <f t="shared" si="1471"/>
        <v>0</v>
      </c>
      <c r="BA888" s="161">
        <f t="shared" si="1471"/>
        <v>0</v>
      </c>
      <c r="BB888" s="161">
        <f t="shared" si="1471"/>
        <v>0</v>
      </c>
      <c r="BC888" s="161">
        <f t="shared" si="1471"/>
        <v>0</v>
      </c>
      <c r="BD888" s="161">
        <f t="shared" si="1471"/>
        <v>0</v>
      </c>
      <c r="BE888" s="161">
        <f t="shared" si="1471"/>
        <v>0</v>
      </c>
      <c r="BF888" s="161">
        <f t="shared" si="1471"/>
        <v>0</v>
      </c>
      <c r="BG888" s="161">
        <f t="shared" si="1471"/>
        <v>0</v>
      </c>
      <c r="BH888" s="161">
        <f t="shared" si="1471"/>
        <v>0</v>
      </c>
      <c r="BI888" s="161">
        <f t="shared" si="1471"/>
        <v>0</v>
      </c>
      <c r="BJ888" s="161">
        <f t="shared" si="1471"/>
        <v>0</v>
      </c>
      <c r="BK888" s="161">
        <f t="shared" si="1471"/>
        <v>0</v>
      </c>
      <c r="BL888" s="161">
        <f t="shared" si="1471"/>
        <v>0</v>
      </c>
      <c r="BM888" s="161">
        <f t="shared" si="1471"/>
        <v>0</v>
      </c>
      <c r="BN888" s="161">
        <f t="shared" si="1471"/>
        <v>0</v>
      </c>
      <c r="BO888" s="161">
        <f t="shared" si="1471"/>
        <v>0</v>
      </c>
      <c r="BP888" s="161">
        <f t="shared" si="1471"/>
        <v>0</v>
      </c>
      <c r="BQ888" s="161">
        <f t="shared" si="1471"/>
        <v>0</v>
      </c>
      <c r="BR888" s="161">
        <f t="shared" si="1471"/>
        <v>0</v>
      </c>
      <c r="BS888" s="161">
        <f t="shared" ref="BS888:CX888" si="1472">BS805</f>
        <v>0</v>
      </c>
      <c r="BT888" s="161">
        <f t="shared" si="1472"/>
        <v>0</v>
      </c>
      <c r="BU888" s="161">
        <f t="shared" si="1472"/>
        <v>0</v>
      </c>
      <c r="BV888" s="161">
        <f t="shared" si="1472"/>
        <v>0</v>
      </c>
      <c r="BW888" s="161">
        <f t="shared" si="1472"/>
        <v>0</v>
      </c>
      <c r="BX888" s="161">
        <f t="shared" si="1472"/>
        <v>0</v>
      </c>
      <c r="BY888" s="161">
        <f t="shared" si="1472"/>
        <v>0</v>
      </c>
      <c r="BZ888" s="161">
        <f t="shared" si="1472"/>
        <v>0</v>
      </c>
      <c r="CA888" s="161">
        <f t="shared" si="1472"/>
        <v>0</v>
      </c>
      <c r="CB888" s="161">
        <f t="shared" si="1472"/>
        <v>0</v>
      </c>
      <c r="CC888" s="161">
        <f t="shared" si="1472"/>
        <v>0</v>
      </c>
      <c r="CD888" s="161">
        <f t="shared" si="1472"/>
        <v>0</v>
      </c>
      <c r="CE888" s="161">
        <f t="shared" si="1472"/>
        <v>0</v>
      </c>
      <c r="CF888" s="161">
        <f t="shared" si="1472"/>
        <v>0</v>
      </c>
      <c r="CG888" s="161">
        <f t="shared" si="1472"/>
        <v>0</v>
      </c>
      <c r="CH888" s="161">
        <f t="shared" si="1472"/>
        <v>0</v>
      </c>
      <c r="CI888" s="161">
        <f t="shared" si="1472"/>
        <v>0</v>
      </c>
      <c r="CJ888" s="161">
        <f t="shared" si="1472"/>
        <v>0</v>
      </c>
      <c r="CK888" s="161">
        <f t="shared" si="1472"/>
        <v>0</v>
      </c>
      <c r="CL888" s="161">
        <f t="shared" si="1472"/>
        <v>0</v>
      </c>
      <c r="CM888" s="161">
        <f t="shared" si="1472"/>
        <v>0</v>
      </c>
      <c r="CN888" s="161">
        <f t="shared" si="1472"/>
        <v>0</v>
      </c>
      <c r="CO888" s="161">
        <f t="shared" si="1472"/>
        <v>0</v>
      </c>
      <c r="CP888" s="161">
        <f t="shared" si="1472"/>
        <v>0</v>
      </c>
      <c r="CQ888" s="161">
        <f t="shared" si="1472"/>
        <v>0</v>
      </c>
      <c r="CR888" s="161">
        <f t="shared" si="1472"/>
        <v>0</v>
      </c>
      <c r="CS888" s="161">
        <f t="shared" si="1472"/>
        <v>0</v>
      </c>
      <c r="CT888" s="161">
        <f t="shared" si="1472"/>
        <v>0</v>
      </c>
      <c r="CU888" s="161">
        <f t="shared" si="1472"/>
        <v>0</v>
      </c>
      <c r="CV888" s="161">
        <f t="shared" si="1472"/>
        <v>0</v>
      </c>
      <c r="CW888" s="161">
        <f t="shared" si="1472"/>
        <v>0</v>
      </c>
      <c r="CX888" s="161">
        <f t="shared" si="1472"/>
        <v>0</v>
      </c>
      <c r="CY888" s="161">
        <f t="shared" ref="CY888:DV888" si="1473">CY805</f>
        <v>0</v>
      </c>
      <c r="CZ888" s="161">
        <f t="shared" si="1473"/>
        <v>0</v>
      </c>
      <c r="DA888" s="161">
        <f t="shared" si="1473"/>
        <v>0</v>
      </c>
      <c r="DB888" s="161">
        <f t="shared" si="1473"/>
        <v>0</v>
      </c>
      <c r="DC888" s="161">
        <f t="shared" si="1473"/>
        <v>0</v>
      </c>
      <c r="DD888" s="161">
        <f t="shared" si="1473"/>
        <v>0</v>
      </c>
      <c r="DE888" s="161">
        <f t="shared" si="1473"/>
        <v>0</v>
      </c>
      <c r="DF888" s="161">
        <f t="shared" si="1473"/>
        <v>0</v>
      </c>
      <c r="DG888" s="161">
        <f t="shared" si="1473"/>
        <v>0</v>
      </c>
      <c r="DH888" s="161">
        <f t="shared" si="1473"/>
        <v>0</v>
      </c>
      <c r="DI888" s="161">
        <f t="shared" si="1473"/>
        <v>0</v>
      </c>
      <c r="DJ888" s="161">
        <f t="shared" si="1473"/>
        <v>0</v>
      </c>
      <c r="DK888" s="161">
        <f t="shared" si="1473"/>
        <v>0</v>
      </c>
      <c r="DL888" s="161">
        <f t="shared" si="1473"/>
        <v>0</v>
      </c>
      <c r="DM888" s="161">
        <f t="shared" si="1473"/>
        <v>0</v>
      </c>
      <c r="DN888" s="161">
        <f t="shared" si="1473"/>
        <v>0</v>
      </c>
      <c r="DO888" s="161">
        <f t="shared" si="1473"/>
        <v>0</v>
      </c>
      <c r="DP888" s="161">
        <f t="shared" si="1473"/>
        <v>0</v>
      </c>
      <c r="DQ888" s="161">
        <f t="shared" si="1473"/>
        <v>0</v>
      </c>
      <c r="DR888" s="161">
        <f t="shared" si="1473"/>
        <v>0</v>
      </c>
      <c r="DS888" s="161">
        <f t="shared" si="1473"/>
        <v>0</v>
      </c>
      <c r="DT888" s="161">
        <f t="shared" si="1473"/>
        <v>0</v>
      </c>
      <c r="DU888" s="161">
        <f t="shared" si="1473"/>
        <v>0</v>
      </c>
      <c r="DV888" s="161">
        <f t="shared" si="1473"/>
        <v>0</v>
      </c>
      <c r="DX888" s="162">
        <f t="shared" si="1460"/>
        <v>0</v>
      </c>
    </row>
    <row r="889" spans="1:128" hidden="1" outlineLevel="1" x14ac:dyDescent="0.2">
      <c r="A889" s="153" t="str">
        <f ca="1">Language!A$1167</f>
        <v>НДС уплаченный на сырье и материалы</v>
      </c>
      <c r="C889" s="178" t="str">
        <f t="shared" ca="1" si="1459"/>
        <v>тыс. руб.</v>
      </c>
      <c r="F889" s="6" t="s">
        <v>3082</v>
      </c>
      <c r="G889" s="161">
        <f t="shared" ref="G889:AL889" ca="1" si="1474">G273</f>
        <v>3358.8</v>
      </c>
      <c r="H889" s="161">
        <f t="shared" ca="1" si="1474"/>
        <v>10133.373430581651</v>
      </c>
      <c r="I889" s="161">
        <f t="shared" ca="1" si="1474"/>
        <v>17288.45721090159</v>
      </c>
      <c r="J889" s="161">
        <f t="shared" ca="1" si="1474"/>
        <v>22413.325538874917</v>
      </c>
      <c r="K889" s="161">
        <f t="shared" ca="1" si="1474"/>
        <v>27190.562254949298</v>
      </c>
      <c r="L889" s="161">
        <f t="shared" ca="1" si="1474"/>
        <v>30799.13724013653</v>
      </c>
      <c r="M889" s="161">
        <f t="shared" ca="1" si="1474"/>
        <v>34447.649775663944</v>
      </c>
      <c r="N889" s="161">
        <f t="shared" ca="1" si="1474"/>
        <v>37437.633257654496</v>
      </c>
      <c r="O889" s="161">
        <f t="shared" ca="1" si="1474"/>
        <v>46936.88683274269</v>
      </c>
      <c r="P889" s="161">
        <f t="shared" ca="1" si="1474"/>
        <v>47202.274814927208</v>
      </c>
      <c r="Q889" s="161">
        <f t="shared" ca="1" si="1474"/>
        <v>47469.163339347062</v>
      </c>
      <c r="R889" s="161">
        <f t="shared" ca="1" si="1474"/>
        <v>47737.560890286208</v>
      </c>
      <c r="S889" s="161">
        <f t="shared" ca="1" si="1474"/>
        <v>48007.47600000001</v>
      </c>
      <c r="T889" s="161">
        <f t="shared" ca="1" si="1474"/>
        <v>48278.917248986378</v>
      </c>
      <c r="U889" s="161">
        <f t="shared" ca="1" si="1474"/>
        <v>48551.893266258645</v>
      </c>
      <c r="V889" s="161">
        <f t="shared" ca="1" si="1474"/>
        <v>39164.949483811026</v>
      </c>
      <c r="W889" s="161">
        <f t="shared" ca="1" si="1474"/>
        <v>39386.393802282881</v>
      </c>
      <c r="X889" s="161">
        <f t="shared" ca="1" si="1474"/>
        <v>39609.090199126571</v>
      </c>
      <c r="Y889" s="161">
        <f t="shared" ca="1" si="1474"/>
        <v>39833.045753775295</v>
      </c>
      <c r="Z889" s="161">
        <f t="shared" ca="1" si="1474"/>
        <v>46413.87964719571</v>
      </c>
      <c r="AA889" s="161">
        <f t="shared" ca="1" si="1474"/>
        <v>50222.468911034681</v>
      </c>
      <c r="AB889" s="161">
        <f t="shared" ca="1" si="1474"/>
        <v>50506.434051972108</v>
      </c>
      <c r="AC889" s="161">
        <f t="shared" ca="1" si="1474"/>
        <v>50792.004773101347</v>
      </c>
      <c r="AD889" s="161">
        <f t="shared" ca="1" si="1474"/>
        <v>51079.19015260625</v>
      </c>
      <c r="AE889" s="161">
        <f t="shared" ca="1" si="1474"/>
        <v>51367.99932000001</v>
      </c>
      <c r="AF889" s="161">
        <f t="shared" ca="1" si="1474"/>
        <v>51658.441456415414</v>
      </c>
      <c r="AG889" s="161">
        <f t="shared" ca="1" si="1474"/>
        <v>51950.525794896763</v>
      </c>
      <c r="AH889" s="161">
        <f t="shared" ca="1" si="1474"/>
        <v>41906.49594767778</v>
      </c>
      <c r="AI889" s="161">
        <f t="shared" ca="1" si="1474"/>
        <v>42143.441368442669</v>
      </c>
      <c r="AJ889" s="161">
        <f t="shared" ca="1" si="1474"/>
        <v>42381.726513065441</v>
      </c>
      <c r="AK889" s="161">
        <f t="shared" ca="1" si="1474"/>
        <v>42621.358956539567</v>
      </c>
      <c r="AL889" s="161">
        <f t="shared" ca="1" si="1474"/>
        <v>49662.851222499419</v>
      </c>
      <c r="AM889" s="161">
        <f t="shared" ref="AM889:BR889" ca="1" si="1475">AM273</f>
        <v>53738.041734807106</v>
      </c>
      <c r="AN889" s="161">
        <f t="shared" ca="1" si="1475"/>
        <v>54041.884435610162</v>
      </c>
      <c r="AO889" s="161">
        <f t="shared" ca="1" si="1475"/>
        <v>54347.445107218446</v>
      </c>
      <c r="AP889" s="161">
        <f t="shared" ca="1" si="1475"/>
        <v>54654.733463288692</v>
      </c>
      <c r="AQ889" s="161">
        <f t="shared" ca="1" si="1475"/>
        <v>54963.759272400013</v>
      </c>
      <c r="AR889" s="161">
        <f t="shared" ca="1" si="1475"/>
        <v>55274.5323583645</v>
      </c>
      <c r="AS889" s="161">
        <f t="shared" ca="1" si="1475"/>
        <v>55587.062600539532</v>
      </c>
      <c r="AT889" s="161">
        <f t="shared" ca="1" si="1475"/>
        <v>44839.950664015239</v>
      </c>
      <c r="AU889" s="161">
        <f t="shared" ca="1" si="1475"/>
        <v>45093.482264233666</v>
      </c>
      <c r="AV889" s="161">
        <f t="shared" ca="1" si="1475"/>
        <v>45348.447368980036</v>
      </c>
      <c r="AW889" s="161">
        <f t="shared" ca="1" si="1475"/>
        <v>45604.854083497339</v>
      </c>
      <c r="AX889" s="161">
        <f t="shared" ca="1" si="1475"/>
        <v>53139.250808074372</v>
      </c>
      <c r="AY889" s="161">
        <f t="shared" ca="1" si="1475"/>
        <v>57499.704656243601</v>
      </c>
      <c r="AZ889" s="161">
        <f t="shared" ca="1" si="1475"/>
        <v>57824.816346102853</v>
      </c>
      <c r="BA889" s="161">
        <f t="shared" ca="1" si="1475"/>
        <v>58151.766264723738</v>
      </c>
      <c r="BB889" s="161">
        <f t="shared" ca="1" si="1475"/>
        <v>58480.564805718881</v>
      </c>
      <c r="BC889" s="161">
        <f t="shared" ca="1" si="1475"/>
        <v>58811.222421468003</v>
      </c>
      <c r="BD889" s="161">
        <f t="shared" ca="1" si="1475"/>
        <v>59143.749623450014</v>
      </c>
      <c r="BE889" s="161">
        <f t="shared" ca="1" si="1475"/>
        <v>59478.156982577282</v>
      </c>
      <c r="BF889" s="161">
        <f t="shared" ca="1" si="1475"/>
        <v>47978.747210496294</v>
      </c>
      <c r="BG889" s="161">
        <f t="shared" ca="1" si="1475"/>
        <v>48250.02602273001</v>
      </c>
      <c r="BH889" s="161">
        <f t="shared" ca="1" si="1475"/>
        <v>48522.838684808608</v>
      </c>
      <c r="BI889" s="161">
        <f t="shared" ca="1" si="1475"/>
        <v>48797.193869342133</v>
      </c>
      <c r="BJ889" s="161">
        <f t="shared" ca="1" si="1475"/>
        <v>56858.998364639556</v>
      </c>
      <c r="BK889" s="161">
        <f t="shared" ca="1" si="1475"/>
        <v>61524.683982180635</v>
      </c>
      <c r="BL889" s="161">
        <f t="shared" ca="1" si="1475"/>
        <v>61872.553490330043</v>
      </c>
      <c r="BM889" s="161">
        <f t="shared" ca="1" si="1475"/>
        <v>62222.389903254392</v>
      </c>
      <c r="BN889" s="161">
        <f t="shared" ca="1" si="1475"/>
        <v>62574.204342119214</v>
      </c>
      <c r="BO889" s="161">
        <f t="shared" ca="1" si="1475"/>
        <v>62928.007990970749</v>
      </c>
      <c r="BP889" s="161">
        <f t="shared" ca="1" si="1475"/>
        <v>63283.812097091512</v>
      </c>
      <c r="BQ889" s="161">
        <f t="shared" ca="1" si="1475"/>
        <v>63641.627971357702</v>
      </c>
      <c r="BR889" s="161">
        <f t="shared" ca="1" si="1475"/>
        <v>51337.259515231046</v>
      </c>
      <c r="BS889" s="161">
        <f t="shared" ref="BS889:CX889" ca="1" si="1476">BS273</f>
        <v>51627.527844321114</v>
      </c>
      <c r="BT889" s="161">
        <f t="shared" ca="1" si="1476"/>
        <v>51919.437392745211</v>
      </c>
      <c r="BU889" s="161">
        <f t="shared" ca="1" si="1476"/>
        <v>52212.997440196079</v>
      </c>
      <c r="BV889" s="161">
        <f t="shared" ca="1" si="1476"/>
        <v>60839.128250164329</v>
      </c>
      <c r="BW889" s="161">
        <f t="shared" ca="1" si="1476"/>
        <v>65831.411860933265</v>
      </c>
      <c r="BX889" s="161">
        <f t="shared" ca="1" si="1476"/>
        <v>66203.632234653138</v>
      </c>
      <c r="BY889" s="161">
        <f t="shared" ca="1" si="1476"/>
        <v>66577.957196482181</v>
      </c>
      <c r="BZ889" s="161">
        <f t="shared" ca="1" si="1476"/>
        <v>66954.398646067537</v>
      </c>
      <c r="CA889" s="161">
        <f t="shared" ca="1" si="1476"/>
        <v>67332.968550338701</v>
      </c>
      <c r="CB889" s="161">
        <f t="shared" ca="1" si="1476"/>
        <v>67713.678943887906</v>
      </c>
      <c r="CC889" s="161">
        <f t="shared" ca="1" si="1476"/>
        <v>68096.541929352723</v>
      </c>
      <c r="CD889" s="161">
        <f t="shared" ca="1" si="1476"/>
        <v>54930.867681297197</v>
      </c>
      <c r="CE889" s="161">
        <f t="shared" ca="1" si="1476"/>
        <v>55241.454793423582</v>
      </c>
      <c r="CF889" s="161">
        <f t="shared" ca="1" si="1476"/>
        <v>55553.798010237369</v>
      </c>
      <c r="CG889" s="161">
        <f t="shared" ca="1" si="1476"/>
        <v>55867.907261009801</v>
      </c>
      <c r="CH889" s="161">
        <f t="shared" ca="1" si="1476"/>
        <v>65097.86722767583</v>
      </c>
      <c r="CI889" s="161">
        <f t="shared" ca="1" si="1476"/>
        <v>70439.610691198613</v>
      </c>
      <c r="CJ889" s="161">
        <f t="shared" ca="1" si="1476"/>
        <v>70837.886491078869</v>
      </c>
      <c r="CK889" s="161">
        <f t="shared" ca="1" si="1476"/>
        <v>71238.414200235929</v>
      </c>
      <c r="CL889" s="161">
        <f t="shared" ca="1" si="1476"/>
        <v>71641.206551292256</v>
      </c>
      <c r="CM889" s="161">
        <f t="shared" ca="1" si="1476"/>
        <v>72046.276348862404</v>
      </c>
      <c r="CN889" s="161">
        <f t="shared" ca="1" si="1476"/>
        <v>72453.636469960053</v>
      </c>
      <c r="CO889" s="161">
        <f t="shared" ca="1" si="1476"/>
        <v>72863.29986440741</v>
      </c>
      <c r="CP889" s="161">
        <f t="shared" ca="1" si="1476"/>
        <v>58776.028418988004</v>
      </c>
      <c r="CQ889" s="161">
        <f t="shared" ca="1" si="1476"/>
        <v>59108.356628963222</v>
      </c>
      <c r="CR889" s="161">
        <f t="shared" ca="1" si="1476"/>
        <v>59442.563870953993</v>
      </c>
      <c r="CS889" s="161">
        <f t="shared" ca="1" si="1476"/>
        <v>59778.660769280468</v>
      </c>
      <c r="CT889" s="161">
        <f t="shared" ca="1" si="1476"/>
        <v>69654.717933613123</v>
      </c>
      <c r="CU889" s="161">
        <f t="shared" ca="1" si="1476"/>
        <v>75370.383439582482</v>
      </c>
      <c r="CV889" s="161">
        <f t="shared" ca="1" si="1476"/>
        <v>75796.538545454372</v>
      </c>
      <c r="CW889" s="161">
        <f t="shared" ca="1" si="1476"/>
        <v>76225.103194252442</v>
      </c>
      <c r="CX889" s="161">
        <f t="shared" ca="1" si="1476"/>
        <v>76656.091009882715</v>
      </c>
      <c r="CY889" s="161">
        <f t="shared" ref="CY889:DV889" ca="1" si="1477">CY273</f>
        <v>77089.515693282752</v>
      </c>
      <c r="CZ889" s="161">
        <f t="shared" ca="1" si="1477"/>
        <v>77525.39102285722</v>
      </c>
      <c r="DA889" s="161">
        <f t="shared" ca="1" si="1477"/>
        <v>77963.730854915921</v>
      </c>
      <c r="DB889" s="161">
        <f t="shared" ca="1" si="1477"/>
        <v>62890.35040831715</v>
      </c>
      <c r="DC889" s="161">
        <f t="shared" ca="1" si="1477"/>
        <v>63245.941592990639</v>
      </c>
      <c r="DD889" s="161">
        <f t="shared" ca="1" si="1477"/>
        <v>63603.543341920762</v>
      </c>
      <c r="DE889" s="161">
        <f t="shared" ca="1" si="1477"/>
        <v>63963.167023130103</v>
      </c>
      <c r="DF889" s="161">
        <f t="shared" ca="1" si="1477"/>
        <v>74530.54818896603</v>
      </c>
      <c r="DG889" s="161">
        <f t="shared" ca="1" si="1477"/>
        <v>80646.310280353267</v>
      </c>
      <c r="DH889" s="161">
        <f t="shared" ca="1" si="1477"/>
        <v>81102.29624363617</v>
      </c>
      <c r="DI889" s="161">
        <f t="shared" ca="1" si="1477"/>
        <v>81560.860417850112</v>
      </c>
      <c r="DJ889" s="161">
        <f t="shared" ca="1" si="1477"/>
        <v>82022.017380574485</v>
      </c>
      <c r="DK889" s="161">
        <f t="shared" ca="1" si="1477"/>
        <v>82485.781791812537</v>
      </c>
      <c r="DL889" s="161">
        <f t="shared" ca="1" si="1477"/>
        <v>82952.168394457243</v>
      </c>
      <c r="DM889" s="161">
        <f t="shared" ca="1" si="1477"/>
        <v>83421.192014760018</v>
      </c>
      <c r="DN889" s="161">
        <f t="shared" ca="1" si="1477"/>
        <v>67292.674936899319</v>
      </c>
      <c r="DO889" s="161">
        <f t="shared" ca="1" si="1477"/>
        <v>67673.157504499963</v>
      </c>
      <c r="DP889" s="161">
        <f t="shared" ca="1" si="1477"/>
        <v>68055.791375855202</v>
      </c>
      <c r="DQ889" s="161">
        <f t="shared" ca="1" si="1477"/>
        <v>68440.588714749189</v>
      </c>
      <c r="DR889" s="161">
        <f t="shared" ca="1" si="1477"/>
        <v>79747.686562193616</v>
      </c>
      <c r="DS889" s="161">
        <f t="shared" ca="1" si="1477"/>
        <v>86291.551999977964</v>
      </c>
      <c r="DT889" s="161">
        <f t="shared" ca="1" si="1477"/>
        <v>86779.45698069068</v>
      </c>
      <c r="DU889" s="161">
        <f t="shared" ca="1" si="1477"/>
        <v>87270.120647099582</v>
      </c>
      <c r="DV889" s="161">
        <f t="shared" ca="1" si="1477"/>
        <v>87763.55859721468</v>
      </c>
      <c r="DX889" s="162">
        <f t="shared" ca="1" si="1460"/>
        <v>6982416.9288214138</v>
      </c>
    </row>
    <row r="890" spans="1:128" hidden="1" outlineLevel="1" x14ac:dyDescent="0.2">
      <c r="A890" s="153" t="str">
        <f ca="1">Language!A$1168</f>
        <v>НДС уплаченный с постоянными издержками</v>
      </c>
      <c r="C890" s="178" t="str">
        <f t="shared" ca="1" si="1459"/>
        <v>тыс. руб.</v>
      </c>
      <c r="F890" s="6" t="s">
        <v>3082</v>
      </c>
      <c r="G890" s="161">
        <f t="shared" ref="G890:AL890" ca="1" si="1478">G460+G486+G473</f>
        <v>25</v>
      </c>
      <c r="H890" s="161">
        <f t="shared" ca="1" si="1478"/>
        <v>25.141353634685135</v>
      </c>
      <c r="I890" s="161">
        <f t="shared" ca="1" si="1478"/>
        <v>25.283506503371811</v>
      </c>
      <c r="J890" s="161">
        <f t="shared" ca="1" si="1478"/>
        <v>25.426463125045284</v>
      </c>
      <c r="K890" s="161">
        <f t="shared" ca="1" si="1478"/>
        <v>25.570228044241787</v>
      </c>
      <c r="L890" s="161">
        <f t="shared" ca="1" si="1478"/>
        <v>25.71480583119304</v>
      </c>
      <c r="M890" s="161">
        <f t="shared" ca="1" si="1478"/>
        <v>25.860201081971503</v>
      </c>
      <c r="N890" s="161">
        <f t="shared" ca="1" si="1478"/>
        <v>26.006418418636503</v>
      </c>
      <c r="O890" s="161">
        <f t="shared" ca="1" si="1478"/>
        <v>26.15346248938117</v>
      </c>
      <c r="P890" s="161">
        <f t="shared" ca="1" si="1478"/>
        <v>26.301337968680176</v>
      </c>
      <c r="Q890" s="161">
        <f t="shared" ca="1" si="1478"/>
        <v>26.45004955743838</v>
      </c>
      <c r="R890" s="161">
        <f t="shared" ca="1" si="1478"/>
        <v>26.599601983140211</v>
      </c>
      <c r="S890" s="161">
        <f t="shared" ca="1" si="1478"/>
        <v>26.75</v>
      </c>
      <c r="T890" s="161">
        <f t="shared" ca="1" si="1478"/>
        <v>26.901248389113089</v>
      </c>
      <c r="U890" s="161">
        <f t="shared" ca="1" si="1478"/>
        <v>27.053351958607834</v>
      </c>
      <c r="V890" s="161">
        <f t="shared" ca="1" si="1478"/>
        <v>27.206315543798453</v>
      </c>
      <c r="W890" s="161">
        <f t="shared" ca="1" si="1478"/>
        <v>27.360144007338715</v>
      </c>
      <c r="X890" s="161">
        <f t="shared" ca="1" si="1478"/>
        <v>27.514842239376552</v>
      </c>
      <c r="Y890" s="161">
        <f t="shared" ca="1" si="1478"/>
        <v>27.670415157709503</v>
      </c>
      <c r="Z890" s="161">
        <f t="shared" ca="1" si="1478"/>
        <v>27.826867707941048</v>
      </c>
      <c r="AA890" s="161">
        <f t="shared" ca="1" si="1478"/>
        <v>27.984204863637846</v>
      </c>
      <c r="AB890" s="161">
        <f t="shared" ca="1" si="1478"/>
        <v>28.142431626487788</v>
      </c>
      <c r="AC890" s="161">
        <f t="shared" ca="1" si="1478"/>
        <v>28.301553026459061</v>
      </c>
      <c r="AD890" s="161">
        <f t="shared" ca="1" si="1478"/>
        <v>28.46157412196002</v>
      </c>
      <c r="AE890" s="161">
        <f t="shared" ca="1" si="1478"/>
        <v>28.622499999999995</v>
      </c>
      <c r="AF890" s="161">
        <f t="shared" ca="1" si="1478"/>
        <v>28.784335776351</v>
      </c>
      <c r="AG890" s="161">
        <f t="shared" ca="1" si="1478"/>
        <v>28.947086595710381</v>
      </c>
      <c r="AH890" s="161">
        <f t="shared" ca="1" si="1478"/>
        <v>29.110757631864338</v>
      </c>
      <c r="AI890" s="161">
        <f t="shared" ca="1" si="1478"/>
        <v>29.275354087852421</v>
      </c>
      <c r="AJ890" s="161">
        <f t="shared" ca="1" si="1478"/>
        <v>29.440881196132906</v>
      </c>
      <c r="AK890" s="161">
        <f t="shared" ca="1" si="1478"/>
        <v>29.607344218749169</v>
      </c>
      <c r="AL890" s="161">
        <f t="shared" ca="1" si="1478"/>
        <v>29.774748447496929</v>
      </c>
      <c r="AM890" s="161">
        <f t="shared" ref="AM890:BR890" ca="1" si="1479">AM460+AM486+AM473</f>
        <v>29.943099204092487</v>
      </c>
      <c r="AN890" s="161">
        <f t="shared" ca="1" si="1479"/>
        <v>30.112401840341928</v>
      </c>
      <c r="AO890" s="161">
        <f t="shared" ca="1" si="1479"/>
        <v>30.282661738311191</v>
      </c>
      <c r="AP890" s="161">
        <f t="shared" ca="1" si="1479"/>
        <v>30.453884310497216</v>
      </c>
      <c r="AQ890" s="161">
        <f t="shared" ca="1" si="1479"/>
        <v>30.626074999999986</v>
      </c>
      <c r="AR890" s="161">
        <f t="shared" ca="1" si="1479"/>
        <v>30.799239280695563</v>
      </c>
      <c r="AS890" s="161">
        <f t="shared" ca="1" si="1479"/>
        <v>30.973382657410102</v>
      </c>
      <c r="AT890" s="161">
        <f t="shared" ca="1" si="1479"/>
        <v>31.148510666094829</v>
      </c>
      <c r="AU890" s="161">
        <f t="shared" ca="1" si="1479"/>
        <v>31.32462887400208</v>
      </c>
      <c r="AV890" s="161">
        <f t="shared" ca="1" si="1479"/>
        <v>31.501742879862196</v>
      </c>
      <c r="AW890" s="161">
        <f t="shared" ca="1" si="1479"/>
        <v>31.679858314061597</v>
      </c>
      <c r="AX890" s="161">
        <f t="shared" ca="1" si="1479"/>
        <v>31.858980838821701</v>
      </c>
      <c r="AY890" s="161">
        <f t="shared" ca="1" si="1479"/>
        <v>32.039116148378952</v>
      </c>
      <c r="AZ890" s="161">
        <f t="shared" ca="1" si="1479"/>
        <v>32.220269969165855</v>
      </c>
      <c r="BA890" s="161">
        <f t="shared" ca="1" si="1479"/>
        <v>32.402448059992963</v>
      </c>
      <c r="BB890" s="161">
        <f t="shared" ca="1" si="1479"/>
        <v>32.585656212232017</v>
      </c>
      <c r="BC890" s="161">
        <f t="shared" ca="1" si="1479"/>
        <v>32.769900249999985</v>
      </c>
      <c r="BD890" s="161">
        <f t="shared" ca="1" si="1479"/>
        <v>32.955186030344251</v>
      </c>
      <c r="BE890" s="161">
        <f t="shared" ca="1" si="1479"/>
        <v>33.141519443428805</v>
      </c>
      <c r="BF890" s="161">
        <f t="shared" ca="1" si="1479"/>
        <v>33.328906412721473</v>
      </c>
      <c r="BG890" s="161">
        <f t="shared" ca="1" si="1479"/>
        <v>33.517352895182228</v>
      </c>
      <c r="BH890" s="161">
        <f t="shared" ca="1" si="1479"/>
        <v>33.706864881452553</v>
      </c>
      <c r="BI890" s="161">
        <f t="shared" ca="1" si="1479"/>
        <v>33.89744839604591</v>
      </c>
      <c r="BJ890" s="161">
        <f t="shared" ca="1" si="1479"/>
        <v>34.089109497539226</v>
      </c>
      <c r="BK890" s="161">
        <f t="shared" ca="1" si="1479"/>
        <v>34.281854278765486</v>
      </c>
      <c r="BL890" s="161">
        <f t="shared" ca="1" si="1479"/>
        <v>34.47568886700747</v>
      </c>
      <c r="BM890" s="161">
        <f t="shared" ca="1" si="1479"/>
        <v>34.670619424192481</v>
      </c>
      <c r="BN890" s="161">
        <f t="shared" ca="1" si="1479"/>
        <v>34.86665214708826</v>
      </c>
      <c r="BO890" s="161">
        <f t="shared" ca="1" si="1479"/>
        <v>35.063793267499989</v>
      </c>
      <c r="BP890" s="161">
        <f t="shared" ca="1" si="1479"/>
        <v>35.262049052468356</v>
      </c>
      <c r="BQ890" s="161">
        <f t="shared" ca="1" si="1479"/>
        <v>35.461425804468824</v>
      </c>
      <c r="BR890" s="161">
        <f t="shared" ca="1" si="1479"/>
        <v>35.661929861611981</v>
      </c>
      <c r="BS890" s="161">
        <f t="shared" ref="BS890:CX890" ca="1" si="1480">BS460+BS486+BS473</f>
        <v>35.863567597844991</v>
      </c>
      <c r="BT890" s="161">
        <f t="shared" ca="1" si="1480"/>
        <v>36.066345423154232</v>
      </c>
      <c r="BU890" s="161">
        <f t="shared" ca="1" si="1480"/>
        <v>36.270269783769123</v>
      </c>
      <c r="BV890" s="161">
        <f t="shared" ca="1" si="1480"/>
        <v>36.475347162366972</v>
      </c>
      <c r="BW890" s="161">
        <f t="shared" ca="1" si="1480"/>
        <v>36.681584078279087</v>
      </c>
      <c r="BX890" s="161">
        <f t="shared" ca="1" si="1480"/>
        <v>36.888987087697998</v>
      </c>
      <c r="BY890" s="161">
        <f t="shared" ca="1" si="1480"/>
        <v>37.097562783885962</v>
      </c>
      <c r="BZ890" s="161">
        <f t="shared" ca="1" si="1480"/>
        <v>37.307317797384449</v>
      </c>
      <c r="CA890" s="161">
        <f t="shared" ca="1" si="1480"/>
        <v>37.518258796224998</v>
      </c>
      <c r="CB890" s="161">
        <f t="shared" ca="1" si="1480"/>
        <v>37.730392486141149</v>
      </c>
      <c r="CC890" s="161">
        <f t="shared" ca="1" si="1480"/>
        <v>37.943725610781655</v>
      </c>
      <c r="CD890" s="161">
        <f t="shared" ca="1" si="1480"/>
        <v>38.158264951924828</v>
      </c>
      <c r="CE890" s="161">
        <f t="shared" ca="1" si="1480"/>
        <v>38.374017329694141</v>
      </c>
      <c r="CF890" s="161">
        <f t="shared" ca="1" si="1480"/>
        <v>38.590989602775039</v>
      </c>
      <c r="CG890" s="161">
        <f t="shared" ca="1" si="1480"/>
        <v>38.809188668632977</v>
      </c>
      <c r="CH890" s="161">
        <f t="shared" ca="1" si="1480"/>
        <v>39.028621463732669</v>
      </c>
      <c r="CI890" s="161">
        <f t="shared" ca="1" si="1480"/>
        <v>39.249294963758622</v>
      </c>
      <c r="CJ890" s="161">
        <f t="shared" ca="1" si="1480"/>
        <v>39.471216183836873</v>
      </c>
      <c r="CK890" s="161">
        <f t="shared" ca="1" si="1480"/>
        <v>39.694392178757987</v>
      </c>
      <c r="CL890" s="161">
        <f t="shared" ca="1" si="1480"/>
        <v>39.918830043201368</v>
      </c>
      <c r="CM890" s="161">
        <f t="shared" ca="1" si="1480"/>
        <v>40.144536911960756</v>
      </c>
      <c r="CN890" s="161">
        <f t="shared" ca="1" si="1480"/>
        <v>40.371519960171042</v>
      </c>
      <c r="CO890" s="161">
        <f t="shared" ca="1" si="1480"/>
        <v>40.599786403536378</v>
      </c>
      <c r="CP890" s="161">
        <f t="shared" ca="1" si="1480"/>
        <v>40.829343498559581</v>
      </c>
      <c r="CQ890" s="161">
        <f t="shared" ca="1" si="1480"/>
        <v>41.060198542772746</v>
      </c>
      <c r="CR890" s="161">
        <f t="shared" ca="1" si="1480"/>
        <v>41.292358874969317</v>
      </c>
      <c r="CS890" s="161">
        <f t="shared" ca="1" si="1480"/>
        <v>41.525831875437305</v>
      </c>
      <c r="CT890" s="161">
        <f t="shared" ca="1" si="1480"/>
        <v>41.760624966193973</v>
      </c>
      <c r="CU890" s="161">
        <f t="shared" ca="1" si="1480"/>
        <v>41.996745611221733</v>
      </c>
      <c r="CV890" s="161">
        <f t="shared" ca="1" si="1480"/>
        <v>42.234201316705466</v>
      </c>
      <c r="CW890" s="161">
        <f t="shared" ca="1" si="1480"/>
        <v>42.472999631271058</v>
      </c>
      <c r="CX890" s="161">
        <f t="shared" ca="1" si="1480"/>
        <v>42.713148146225485</v>
      </c>
      <c r="CY890" s="161">
        <f t="shared" ref="CY890:DV890" ca="1" si="1481">CY460+CY486+CY473</f>
        <v>42.954654495798017</v>
      </c>
      <c r="CZ890" s="161">
        <f t="shared" ca="1" si="1481"/>
        <v>43.197526357383026</v>
      </c>
      <c r="DA890" s="161">
        <f t="shared" ca="1" si="1481"/>
        <v>43.441771451783936</v>
      </c>
      <c r="DB890" s="161">
        <f t="shared" ca="1" si="1481"/>
        <v>43.687397543458751</v>
      </c>
      <c r="DC890" s="161">
        <f t="shared" ca="1" si="1481"/>
        <v>43.934412440766842</v>
      </c>
      <c r="DD890" s="161">
        <f t="shared" ca="1" si="1481"/>
        <v>44.182823996217166</v>
      </c>
      <c r="DE890" s="161">
        <f t="shared" ca="1" si="1481"/>
        <v>44.432640106717912</v>
      </c>
      <c r="DF890" s="161">
        <f t="shared" ca="1" si="1481"/>
        <v>44.68386871382755</v>
      </c>
      <c r="DG890" s="161">
        <f t="shared" ca="1" si="1481"/>
        <v>44.936517804007266</v>
      </c>
      <c r="DH890" s="161">
        <f t="shared" ca="1" si="1481"/>
        <v>45.190595408874842</v>
      </c>
      <c r="DI890" s="161">
        <f t="shared" ca="1" si="1481"/>
        <v>45.44610960546003</v>
      </c>
      <c r="DJ890" s="161">
        <f t="shared" ca="1" si="1481"/>
        <v>45.703068516461258</v>
      </c>
      <c r="DK890" s="161">
        <f t="shared" ca="1" si="1481"/>
        <v>45.961480310503887</v>
      </c>
      <c r="DL890" s="161">
        <f t="shared" ca="1" si="1481"/>
        <v>46.221353202399833</v>
      </c>
      <c r="DM890" s="161">
        <f t="shared" ca="1" si="1481"/>
        <v>46.482695453408809</v>
      </c>
      <c r="DN890" s="161">
        <f t="shared" ca="1" si="1481"/>
        <v>46.745515371500865</v>
      </c>
      <c r="DO890" s="161">
        <f t="shared" ca="1" si="1481"/>
        <v>47.009821311620513</v>
      </c>
      <c r="DP890" s="161">
        <f t="shared" ca="1" si="1481"/>
        <v>47.275621675952372</v>
      </c>
      <c r="DQ890" s="161">
        <f t="shared" ca="1" si="1481"/>
        <v>47.54292491418817</v>
      </c>
      <c r="DR890" s="161">
        <f t="shared" ca="1" si="1481"/>
        <v>47.811739523795474</v>
      </c>
      <c r="DS890" s="161">
        <f t="shared" ca="1" si="1481"/>
        <v>48.082074050287773</v>
      </c>
      <c r="DT890" s="161">
        <f t="shared" ca="1" si="1481"/>
        <v>48.353937087496078</v>
      </c>
      <c r="DU890" s="161">
        <f t="shared" ca="1" si="1481"/>
        <v>48.627337277842237</v>
      </c>
      <c r="DV890" s="161">
        <f t="shared" ca="1" si="1481"/>
        <v>48.902283312613548</v>
      </c>
      <c r="DX890" s="162">
        <f t="shared" ca="1" si="1460"/>
        <v>4276.2932814033857</v>
      </c>
    </row>
    <row r="891" spans="1:128" hidden="1" outlineLevel="1" x14ac:dyDescent="0.2">
      <c r="A891" s="153" t="s">
        <v>1173</v>
      </c>
      <c r="C891" s="178" t="str">
        <f t="shared" ca="1" si="1459"/>
        <v>тыс. руб.</v>
      </c>
      <c r="F891" s="6" t="s">
        <v>3082</v>
      </c>
      <c r="G891" s="161">
        <f t="shared" ref="G891:AL891" si="1482">G808</f>
        <v>0</v>
      </c>
      <c r="H891" s="161">
        <f t="shared" si="1482"/>
        <v>0</v>
      </c>
      <c r="I891" s="161">
        <f t="shared" si="1482"/>
        <v>0</v>
      </c>
      <c r="J891" s="161">
        <f t="shared" si="1482"/>
        <v>0</v>
      </c>
      <c r="K891" s="161">
        <f t="shared" si="1482"/>
        <v>0</v>
      </c>
      <c r="L891" s="161">
        <f t="shared" si="1482"/>
        <v>0</v>
      </c>
      <c r="M891" s="161">
        <f t="shared" si="1482"/>
        <v>0</v>
      </c>
      <c r="N891" s="161">
        <f t="shared" si="1482"/>
        <v>0</v>
      </c>
      <c r="O891" s="161">
        <f t="shared" si="1482"/>
        <v>0</v>
      </c>
      <c r="P891" s="161">
        <f t="shared" si="1482"/>
        <v>0</v>
      </c>
      <c r="Q891" s="161">
        <f t="shared" si="1482"/>
        <v>0</v>
      </c>
      <c r="R891" s="161">
        <f t="shared" si="1482"/>
        <v>0</v>
      </c>
      <c r="S891" s="161">
        <f t="shared" si="1482"/>
        <v>0</v>
      </c>
      <c r="T891" s="161">
        <f t="shared" si="1482"/>
        <v>0</v>
      </c>
      <c r="U891" s="161">
        <f t="shared" si="1482"/>
        <v>0</v>
      </c>
      <c r="V891" s="161">
        <f t="shared" si="1482"/>
        <v>0</v>
      </c>
      <c r="W891" s="161">
        <f t="shared" si="1482"/>
        <v>0</v>
      </c>
      <c r="X891" s="161">
        <f t="shared" si="1482"/>
        <v>0</v>
      </c>
      <c r="Y891" s="161">
        <f t="shared" si="1482"/>
        <v>0</v>
      </c>
      <c r="Z891" s="161">
        <f t="shared" si="1482"/>
        <v>0</v>
      </c>
      <c r="AA891" s="161">
        <f t="shared" si="1482"/>
        <v>0</v>
      </c>
      <c r="AB891" s="161">
        <f t="shared" si="1482"/>
        <v>0</v>
      </c>
      <c r="AC891" s="161">
        <f t="shared" si="1482"/>
        <v>0</v>
      </c>
      <c r="AD891" s="161">
        <f t="shared" si="1482"/>
        <v>0</v>
      </c>
      <c r="AE891" s="161">
        <f t="shared" si="1482"/>
        <v>0</v>
      </c>
      <c r="AF891" s="161">
        <f t="shared" si="1482"/>
        <v>0</v>
      </c>
      <c r="AG891" s="161">
        <f t="shared" si="1482"/>
        <v>0</v>
      </c>
      <c r="AH891" s="161">
        <f t="shared" si="1482"/>
        <v>0</v>
      </c>
      <c r="AI891" s="161">
        <f t="shared" si="1482"/>
        <v>0</v>
      </c>
      <c r="AJ891" s="161">
        <f t="shared" si="1482"/>
        <v>0</v>
      </c>
      <c r="AK891" s="161">
        <f t="shared" si="1482"/>
        <v>0</v>
      </c>
      <c r="AL891" s="161">
        <f t="shared" si="1482"/>
        <v>0</v>
      </c>
      <c r="AM891" s="161">
        <f t="shared" ref="AM891:BR891" si="1483">AM808</f>
        <v>0</v>
      </c>
      <c r="AN891" s="161">
        <f t="shared" si="1483"/>
        <v>0</v>
      </c>
      <c r="AO891" s="161">
        <f t="shared" si="1483"/>
        <v>0</v>
      </c>
      <c r="AP891" s="161">
        <f t="shared" si="1483"/>
        <v>0</v>
      </c>
      <c r="AQ891" s="161">
        <f t="shared" si="1483"/>
        <v>0</v>
      </c>
      <c r="AR891" s="161">
        <f t="shared" si="1483"/>
        <v>0</v>
      </c>
      <c r="AS891" s="161">
        <f t="shared" si="1483"/>
        <v>0</v>
      </c>
      <c r="AT891" s="161">
        <f t="shared" si="1483"/>
        <v>0</v>
      </c>
      <c r="AU891" s="161">
        <f t="shared" si="1483"/>
        <v>0</v>
      </c>
      <c r="AV891" s="161">
        <f t="shared" si="1483"/>
        <v>0</v>
      </c>
      <c r="AW891" s="161">
        <f t="shared" si="1483"/>
        <v>0</v>
      </c>
      <c r="AX891" s="161">
        <f t="shared" si="1483"/>
        <v>0</v>
      </c>
      <c r="AY891" s="161">
        <f t="shared" si="1483"/>
        <v>0</v>
      </c>
      <c r="AZ891" s="161">
        <f t="shared" si="1483"/>
        <v>0</v>
      </c>
      <c r="BA891" s="161">
        <f t="shared" si="1483"/>
        <v>0</v>
      </c>
      <c r="BB891" s="161">
        <f t="shared" si="1483"/>
        <v>0</v>
      </c>
      <c r="BC891" s="161">
        <f t="shared" si="1483"/>
        <v>0</v>
      </c>
      <c r="BD891" s="161">
        <f t="shared" si="1483"/>
        <v>0</v>
      </c>
      <c r="BE891" s="161">
        <f t="shared" si="1483"/>
        <v>0</v>
      </c>
      <c r="BF891" s="161">
        <f t="shared" si="1483"/>
        <v>0</v>
      </c>
      <c r="BG891" s="161">
        <f t="shared" si="1483"/>
        <v>0</v>
      </c>
      <c r="BH891" s="161">
        <f t="shared" si="1483"/>
        <v>0</v>
      </c>
      <c r="BI891" s="161">
        <f t="shared" si="1483"/>
        <v>0</v>
      </c>
      <c r="BJ891" s="161">
        <f t="shared" si="1483"/>
        <v>0</v>
      </c>
      <c r="BK891" s="161">
        <f t="shared" si="1483"/>
        <v>0</v>
      </c>
      <c r="BL891" s="161">
        <f t="shared" si="1483"/>
        <v>0</v>
      </c>
      <c r="BM891" s="161">
        <f t="shared" si="1483"/>
        <v>0</v>
      </c>
      <c r="BN891" s="161">
        <f t="shared" si="1483"/>
        <v>0</v>
      </c>
      <c r="BO891" s="161">
        <f t="shared" si="1483"/>
        <v>0</v>
      </c>
      <c r="BP891" s="161">
        <f t="shared" si="1483"/>
        <v>0</v>
      </c>
      <c r="BQ891" s="161">
        <f t="shared" si="1483"/>
        <v>0</v>
      </c>
      <c r="BR891" s="161">
        <f t="shared" si="1483"/>
        <v>0</v>
      </c>
      <c r="BS891" s="161">
        <f t="shared" ref="BS891:CX891" si="1484">BS808</f>
        <v>0</v>
      </c>
      <c r="BT891" s="161">
        <f t="shared" si="1484"/>
        <v>0</v>
      </c>
      <c r="BU891" s="161">
        <f t="shared" si="1484"/>
        <v>0</v>
      </c>
      <c r="BV891" s="161">
        <f t="shared" si="1484"/>
        <v>0</v>
      </c>
      <c r="BW891" s="161">
        <f t="shared" si="1484"/>
        <v>0</v>
      </c>
      <c r="BX891" s="161">
        <f t="shared" si="1484"/>
        <v>0</v>
      </c>
      <c r="BY891" s="161">
        <f t="shared" si="1484"/>
        <v>0</v>
      </c>
      <c r="BZ891" s="161">
        <f t="shared" si="1484"/>
        <v>0</v>
      </c>
      <c r="CA891" s="161">
        <f t="shared" si="1484"/>
        <v>0</v>
      </c>
      <c r="CB891" s="161">
        <f t="shared" si="1484"/>
        <v>0</v>
      </c>
      <c r="CC891" s="161">
        <f t="shared" si="1484"/>
        <v>0</v>
      </c>
      <c r="CD891" s="161">
        <f t="shared" si="1484"/>
        <v>0</v>
      </c>
      <c r="CE891" s="161">
        <f t="shared" si="1484"/>
        <v>0</v>
      </c>
      <c r="CF891" s="161">
        <f t="shared" si="1484"/>
        <v>0</v>
      </c>
      <c r="CG891" s="161">
        <f t="shared" si="1484"/>
        <v>0</v>
      </c>
      <c r="CH891" s="161">
        <f t="shared" si="1484"/>
        <v>0</v>
      </c>
      <c r="CI891" s="161">
        <f t="shared" si="1484"/>
        <v>0</v>
      </c>
      <c r="CJ891" s="161">
        <f t="shared" si="1484"/>
        <v>0</v>
      </c>
      <c r="CK891" s="161">
        <f t="shared" si="1484"/>
        <v>0</v>
      </c>
      <c r="CL891" s="161">
        <f t="shared" si="1484"/>
        <v>0</v>
      </c>
      <c r="CM891" s="161">
        <f t="shared" si="1484"/>
        <v>0</v>
      </c>
      <c r="CN891" s="161">
        <f t="shared" si="1484"/>
        <v>0</v>
      </c>
      <c r="CO891" s="161">
        <f t="shared" si="1484"/>
        <v>0</v>
      </c>
      <c r="CP891" s="161">
        <f t="shared" si="1484"/>
        <v>0</v>
      </c>
      <c r="CQ891" s="161">
        <f t="shared" si="1484"/>
        <v>0</v>
      </c>
      <c r="CR891" s="161">
        <f t="shared" si="1484"/>
        <v>0</v>
      </c>
      <c r="CS891" s="161">
        <f t="shared" si="1484"/>
        <v>0</v>
      </c>
      <c r="CT891" s="161">
        <f t="shared" si="1484"/>
        <v>0</v>
      </c>
      <c r="CU891" s="161">
        <f t="shared" si="1484"/>
        <v>0</v>
      </c>
      <c r="CV891" s="161">
        <f t="shared" si="1484"/>
        <v>0</v>
      </c>
      <c r="CW891" s="161">
        <f t="shared" si="1484"/>
        <v>0</v>
      </c>
      <c r="CX891" s="161">
        <f t="shared" si="1484"/>
        <v>0</v>
      </c>
      <c r="CY891" s="161">
        <f t="shared" ref="CY891:DV891" si="1485">CY808</f>
        <v>0</v>
      </c>
      <c r="CZ891" s="161">
        <f t="shared" si="1485"/>
        <v>0</v>
      </c>
      <c r="DA891" s="161">
        <f t="shared" si="1485"/>
        <v>0</v>
      </c>
      <c r="DB891" s="161">
        <f t="shared" si="1485"/>
        <v>0</v>
      </c>
      <c r="DC891" s="161">
        <f t="shared" si="1485"/>
        <v>0</v>
      </c>
      <c r="DD891" s="161">
        <f t="shared" si="1485"/>
        <v>0</v>
      </c>
      <c r="DE891" s="161">
        <f t="shared" si="1485"/>
        <v>0</v>
      </c>
      <c r="DF891" s="161">
        <f t="shared" si="1485"/>
        <v>0</v>
      </c>
      <c r="DG891" s="161">
        <f t="shared" si="1485"/>
        <v>0</v>
      </c>
      <c r="DH891" s="161">
        <f t="shared" si="1485"/>
        <v>0</v>
      </c>
      <c r="DI891" s="161">
        <f t="shared" si="1485"/>
        <v>0</v>
      </c>
      <c r="DJ891" s="161">
        <f t="shared" si="1485"/>
        <v>0</v>
      </c>
      <c r="DK891" s="161">
        <f t="shared" si="1485"/>
        <v>0</v>
      </c>
      <c r="DL891" s="161">
        <f t="shared" si="1485"/>
        <v>0</v>
      </c>
      <c r="DM891" s="161">
        <f t="shared" si="1485"/>
        <v>0</v>
      </c>
      <c r="DN891" s="161">
        <f t="shared" si="1485"/>
        <v>0</v>
      </c>
      <c r="DO891" s="161">
        <f t="shared" si="1485"/>
        <v>0</v>
      </c>
      <c r="DP891" s="161">
        <f t="shared" si="1485"/>
        <v>0</v>
      </c>
      <c r="DQ891" s="161">
        <f t="shared" si="1485"/>
        <v>0</v>
      </c>
      <c r="DR891" s="161">
        <f t="shared" si="1485"/>
        <v>0</v>
      </c>
      <c r="DS891" s="161">
        <f t="shared" si="1485"/>
        <v>0</v>
      </c>
      <c r="DT891" s="161">
        <f t="shared" si="1485"/>
        <v>0</v>
      </c>
      <c r="DU891" s="161">
        <f t="shared" si="1485"/>
        <v>0</v>
      </c>
      <c r="DV891" s="161">
        <f t="shared" si="1485"/>
        <v>0</v>
      </c>
      <c r="DX891" s="162">
        <f t="shared" si="1460"/>
        <v>0</v>
      </c>
    </row>
    <row r="892" spans="1:128" hidden="1" outlineLevel="1" x14ac:dyDescent="0.2">
      <c r="A892" s="153" t="str">
        <f ca="1">Language!A$1169</f>
        <v>НДС уплаченный по финансовой аренде</v>
      </c>
      <c r="C892" s="178" t="str">
        <f t="shared" ca="1" si="1459"/>
        <v>тыс. руб.</v>
      </c>
      <c r="F892" s="6" t="s">
        <v>3082</v>
      </c>
      <c r="G892" s="161">
        <f t="shared" ref="G892:AL892" si="1486">G736</f>
        <v>0</v>
      </c>
      <c r="H892" s="161">
        <f t="shared" si="1486"/>
        <v>0</v>
      </c>
      <c r="I892" s="161">
        <f t="shared" si="1486"/>
        <v>0</v>
      </c>
      <c r="J892" s="161">
        <f t="shared" si="1486"/>
        <v>0</v>
      </c>
      <c r="K892" s="161">
        <f t="shared" si="1486"/>
        <v>0</v>
      </c>
      <c r="L892" s="161">
        <f t="shared" si="1486"/>
        <v>0</v>
      </c>
      <c r="M892" s="161">
        <f t="shared" si="1486"/>
        <v>0</v>
      </c>
      <c r="N892" s="161">
        <f t="shared" si="1486"/>
        <v>0</v>
      </c>
      <c r="O892" s="161">
        <f t="shared" si="1486"/>
        <v>0</v>
      </c>
      <c r="P892" s="161">
        <f t="shared" si="1486"/>
        <v>0</v>
      </c>
      <c r="Q892" s="161">
        <f t="shared" si="1486"/>
        <v>0</v>
      </c>
      <c r="R892" s="161">
        <f t="shared" si="1486"/>
        <v>0</v>
      </c>
      <c r="S892" s="161">
        <f t="shared" si="1486"/>
        <v>0</v>
      </c>
      <c r="T892" s="161">
        <f t="shared" si="1486"/>
        <v>0</v>
      </c>
      <c r="U892" s="161">
        <f t="shared" si="1486"/>
        <v>0</v>
      </c>
      <c r="V892" s="161">
        <f t="shared" si="1486"/>
        <v>0</v>
      </c>
      <c r="W892" s="161">
        <f t="shared" si="1486"/>
        <v>0</v>
      </c>
      <c r="X892" s="161">
        <f t="shared" si="1486"/>
        <v>0</v>
      </c>
      <c r="Y892" s="161">
        <f t="shared" si="1486"/>
        <v>0</v>
      </c>
      <c r="Z892" s="161">
        <f t="shared" si="1486"/>
        <v>0</v>
      </c>
      <c r="AA892" s="161">
        <f t="shared" si="1486"/>
        <v>0</v>
      </c>
      <c r="AB892" s="161">
        <f t="shared" si="1486"/>
        <v>0</v>
      </c>
      <c r="AC892" s="161">
        <f t="shared" si="1486"/>
        <v>0</v>
      </c>
      <c r="AD892" s="161">
        <f t="shared" si="1486"/>
        <v>0</v>
      </c>
      <c r="AE892" s="161">
        <f t="shared" si="1486"/>
        <v>0</v>
      </c>
      <c r="AF892" s="161">
        <f t="shared" si="1486"/>
        <v>0</v>
      </c>
      <c r="AG892" s="161">
        <f t="shared" si="1486"/>
        <v>0</v>
      </c>
      <c r="AH892" s="161">
        <f t="shared" si="1486"/>
        <v>0</v>
      </c>
      <c r="AI892" s="161">
        <f t="shared" si="1486"/>
        <v>0</v>
      </c>
      <c r="AJ892" s="161">
        <f t="shared" si="1486"/>
        <v>0</v>
      </c>
      <c r="AK892" s="161">
        <f t="shared" si="1486"/>
        <v>0</v>
      </c>
      <c r="AL892" s="161">
        <f t="shared" si="1486"/>
        <v>0</v>
      </c>
      <c r="AM892" s="161">
        <f t="shared" ref="AM892:BR892" si="1487">AM736</f>
        <v>0</v>
      </c>
      <c r="AN892" s="161">
        <f t="shared" si="1487"/>
        <v>0</v>
      </c>
      <c r="AO892" s="161">
        <f t="shared" si="1487"/>
        <v>0</v>
      </c>
      <c r="AP892" s="161">
        <f t="shared" si="1487"/>
        <v>0</v>
      </c>
      <c r="AQ892" s="161">
        <f t="shared" si="1487"/>
        <v>0</v>
      </c>
      <c r="AR892" s="161">
        <f t="shared" si="1487"/>
        <v>0</v>
      </c>
      <c r="AS892" s="161">
        <f t="shared" si="1487"/>
        <v>0</v>
      </c>
      <c r="AT892" s="161">
        <f t="shared" si="1487"/>
        <v>0</v>
      </c>
      <c r="AU892" s="161">
        <f t="shared" si="1487"/>
        <v>0</v>
      </c>
      <c r="AV892" s="161">
        <f t="shared" si="1487"/>
        <v>0</v>
      </c>
      <c r="AW892" s="161">
        <f t="shared" si="1487"/>
        <v>0</v>
      </c>
      <c r="AX892" s="161">
        <f t="shared" si="1487"/>
        <v>0</v>
      </c>
      <c r="AY892" s="161">
        <f t="shared" si="1487"/>
        <v>0</v>
      </c>
      <c r="AZ892" s="161">
        <f t="shared" si="1487"/>
        <v>0</v>
      </c>
      <c r="BA892" s="161">
        <f t="shared" si="1487"/>
        <v>0</v>
      </c>
      <c r="BB892" s="161">
        <f t="shared" si="1487"/>
        <v>0</v>
      </c>
      <c r="BC892" s="161">
        <f t="shared" si="1487"/>
        <v>0</v>
      </c>
      <c r="BD892" s="161">
        <f t="shared" si="1487"/>
        <v>0</v>
      </c>
      <c r="BE892" s="161">
        <f t="shared" si="1487"/>
        <v>0</v>
      </c>
      <c r="BF892" s="161">
        <f t="shared" si="1487"/>
        <v>0</v>
      </c>
      <c r="BG892" s="161">
        <f t="shared" si="1487"/>
        <v>0</v>
      </c>
      <c r="BH892" s="161">
        <f t="shared" si="1487"/>
        <v>0</v>
      </c>
      <c r="BI892" s="161">
        <f t="shared" si="1487"/>
        <v>0</v>
      </c>
      <c r="BJ892" s="161">
        <f t="shared" si="1487"/>
        <v>0</v>
      </c>
      <c r="BK892" s="161">
        <f t="shared" si="1487"/>
        <v>0</v>
      </c>
      <c r="BL892" s="161">
        <f t="shared" si="1487"/>
        <v>0</v>
      </c>
      <c r="BM892" s="161">
        <f t="shared" si="1487"/>
        <v>0</v>
      </c>
      <c r="BN892" s="161">
        <f t="shared" si="1487"/>
        <v>0</v>
      </c>
      <c r="BO892" s="161">
        <f t="shared" si="1487"/>
        <v>0</v>
      </c>
      <c r="BP892" s="161">
        <f t="shared" si="1487"/>
        <v>0</v>
      </c>
      <c r="BQ892" s="161">
        <f t="shared" si="1487"/>
        <v>0</v>
      </c>
      <c r="BR892" s="161">
        <f t="shared" si="1487"/>
        <v>0</v>
      </c>
      <c r="BS892" s="161">
        <f t="shared" ref="BS892:CX892" si="1488">BS736</f>
        <v>0</v>
      </c>
      <c r="BT892" s="161">
        <f t="shared" si="1488"/>
        <v>0</v>
      </c>
      <c r="BU892" s="161">
        <f t="shared" si="1488"/>
        <v>0</v>
      </c>
      <c r="BV892" s="161">
        <f t="shared" si="1488"/>
        <v>0</v>
      </c>
      <c r="BW892" s="161">
        <f t="shared" si="1488"/>
        <v>0</v>
      </c>
      <c r="BX892" s="161">
        <f t="shared" si="1488"/>
        <v>0</v>
      </c>
      <c r="BY892" s="161">
        <f t="shared" si="1488"/>
        <v>0</v>
      </c>
      <c r="BZ892" s="161">
        <f t="shared" si="1488"/>
        <v>0</v>
      </c>
      <c r="CA892" s="161">
        <f t="shared" si="1488"/>
        <v>0</v>
      </c>
      <c r="CB892" s="161">
        <f t="shared" si="1488"/>
        <v>0</v>
      </c>
      <c r="CC892" s="161">
        <f t="shared" si="1488"/>
        <v>0</v>
      </c>
      <c r="CD892" s="161">
        <f t="shared" si="1488"/>
        <v>0</v>
      </c>
      <c r="CE892" s="161">
        <f t="shared" si="1488"/>
        <v>0</v>
      </c>
      <c r="CF892" s="161">
        <f t="shared" si="1488"/>
        <v>0</v>
      </c>
      <c r="CG892" s="161">
        <f t="shared" si="1488"/>
        <v>0</v>
      </c>
      <c r="CH892" s="161">
        <f t="shared" si="1488"/>
        <v>0</v>
      </c>
      <c r="CI892" s="161">
        <f t="shared" si="1488"/>
        <v>0</v>
      </c>
      <c r="CJ892" s="161">
        <f t="shared" si="1488"/>
        <v>0</v>
      </c>
      <c r="CK892" s="161">
        <f t="shared" si="1488"/>
        <v>0</v>
      </c>
      <c r="CL892" s="161">
        <f t="shared" si="1488"/>
        <v>0</v>
      </c>
      <c r="CM892" s="161">
        <f t="shared" si="1488"/>
        <v>0</v>
      </c>
      <c r="CN892" s="161">
        <f t="shared" si="1488"/>
        <v>0</v>
      </c>
      <c r="CO892" s="161">
        <f t="shared" si="1488"/>
        <v>0</v>
      </c>
      <c r="CP892" s="161">
        <f t="shared" si="1488"/>
        <v>0</v>
      </c>
      <c r="CQ892" s="161">
        <f t="shared" si="1488"/>
        <v>0</v>
      </c>
      <c r="CR892" s="161">
        <f t="shared" si="1488"/>
        <v>0</v>
      </c>
      <c r="CS892" s="161">
        <f t="shared" si="1488"/>
        <v>0</v>
      </c>
      <c r="CT892" s="161">
        <f t="shared" si="1488"/>
        <v>0</v>
      </c>
      <c r="CU892" s="161">
        <f t="shared" si="1488"/>
        <v>0</v>
      </c>
      <c r="CV892" s="161">
        <f t="shared" si="1488"/>
        <v>0</v>
      </c>
      <c r="CW892" s="161">
        <f t="shared" si="1488"/>
        <v>0</v>
      </c>
      <c r="CX892" s="161">
        <f t="shared" si="1488"/>
        <v>0</v>
      </c>
      <c r="CY892" s="161">
        <f t="shared" ref="CY892:DV892" si="1489">CY736</f>
        <v>0</v>
      </c>
      <c r="CZ892" s="161">
        <f t="shared" si="1489"/>
        <v>0</v>
      </c>
      <c r="DA892" s="161">
        <f t="shared" si="1489"/>
        <v>0</v>
      </c>
      <c r="DB892" s="161">
        <f t="shared" si="1489"/>
        <v>0</v>
      </c>
      <c r="DC892" s="161">
        <f t="shared" si="1489"/>
        <v>0</v>
      </c>
      <c r="DD892" s="161">
        <f t="shared" si="1489"/>
        <v>0</v>
      </c>
      <c r="DE892" s="161">
        <f t="shared" si="1489"/>
        <v>0</v>
      </c>
      <c r="DF892" s="161">
        <f t="shared" si="1489"/>
        <v>0</v>
      </c>
      <c r="DG892" s="161">
        <f t="shared" si="1489"/>
        <v>0</v>
      </c>
      <c r="DH892" s="161">
        <f t="shared" si="1489"/>
        <v>0</v>
      </c>
      <c r="DI892" s="161">
        <f t="shared" si="1489"/>
        <v>0</v>
      </c>
      <c r="DJ892" s="161">
        <f t="shared" si="1489"/>
        <v>0</v>
      </c>
      <c r="DK892" s="161">
        <f t="shared" si="1489"/>
        <v>0</v>
      </c>
      <c r="DL892" s="161">
        <f t="shared" si="1489"/>
        <v>0</v>
      </c>
      <c r="DM892" s="161">
        <f t="shared" si="1489"/>
        <v>0</v>
      </c>
      <c r="DN892" s="161">
        <f t="shared" si="1489"/>
        <v>0</v>
      </c>
      <c r="DO892" s="161">
        <f t="shared" si="1489"/>
        <v>0</v>
      </c>
      <c r="DP892" s="161">
        <f t="shared" si="1489"/>
        <v>0</v>
      </c>
      <c r="DQ892" s="161">
        <f t="shared" si="1489"/>
        <v>0</v>
      </c>
      <c r="DR892" s="161">
        <f t="shared" si="1489"/>
        <v>0</v>
      </c>
      <c r="DS892" s="161">
        <f t="shared" si="1489"/>
        <v>0</v>
      </c>
      <c r="DT892" s="161">
        <f t="shared" si="1489"/>
        <v>0</v>
      </c>
      <c r="DU892" s="161">
        <f t="shared" si="1489"/>
        <v>0</v>
      </c>
      <c r="DV892" s="161">
        <f t="shared" si="1489"/>
        <v>0</v>
      </c>
      <c r="DX892" s="162">
        <f t="shared" si="1460"/>
        <v>0</v>
      </c>
    </row>
    <row r="893" spans="1:128" hidden="1" outlineLevel="1" x14ac:dyDescent="0.2">
      <c r="A893" s="153" t="str">
        <f ca="1">Language!A$1170</f>
        <v>НДС уплаченный по инвестициям</v>
      </c>
      <c r="C893" s="178" t="str">
        <f t="shared" ca="1" si="1459"/>
        <v>тыс. руб.</v>
      </c>
      <c r="F893" s="6" t="s">
        <v>3082</v>
      </c>
      <c r="G893" s="161">
        <f t="shared" ref="G893:AL893" si="1490">G721+G723</f>
        <v>39766.6</v>
      </c>
      <c r="H893" s="161">
        <f t="shared" si="1490"/>
        <v>500</v>
      </c>
      <c r="I893" s="161">
        <f t="shared" si="1490"/>
        <v>7833.4000000000005</v>
      </c>
      <c r="J893" s="161">
        <f t="shared" si="1490"/>
        <v>0</v>
      </c>
      <c r="K893" s="161">
        <f t="shared" si="1490"/>
        <v>0</v>
      </c>
      <c r="L893" s="161">
        <f t="shared" si="1490"/>
        <v>0</v>
      </c>
      <c r="M893" s="161">
        <f t="shared" si="1490"/>
        <v>0</v>
      </c>
      <c r="N893" s="161">
        <f t="shared" si="1490"/>
        <v>0</v>
      </c>
      <c r="O893" s="161">
        <f t="shared" si="1490"/>
        <v>0</v>
      </c>
      <c r="P893" s="161">
        <f t="shared" si="1490"/>
        <v>0</v>
      </c>
      <c r="Q893" s="161">
        <f t="shared" si="1490"/>
        <v>0</v>
      </c>
      <c r="R893" s="161">
        <f t="shared" si="1490"/>
        <v>0</v>
      </c>
      <c r="S893" s="161">
        <f t="shared" si="1490"/>
        <v>0</v>
      </c>
      <c r="T893" s="161">
        <f t="shared" si="1490"/>
        <v>0</v>
      </c>
      <c r="U893" s="161">
        <f t="shared" si="1490"/>
        <v>0</v>
      </c>
      <c r="V893" s="161">
        <f t="shared" si="1490"/>
        <v>0</v>
      </c>
      <c r="W893" s="161">
        <f t="shared" si="1490"/>
        <v>0</v>
      </c>
      <c r="X893" s="161">
        <f t="shared" si="1490"/>
        <v>0</v>
      </c>
      <c r="Y893" s="161">
        <f t="shared" si="1490"/>
        <v>0</v>
      </c>
      <c r="Z893" s="161">
        <f t="shared" si="1490"/>
        <v>0</v>
      </c>
      <c r="AA893" s="161">
        <f t="shared" si="1490"/>
        <v>0</v>
      </c>
      <c r="AB893" s="161">
        <f t="shared" si="1490"/>
        <v>0</v>
      </c>
      <c r="AC893" s="161">
        <f t="shared" si="1490"/>
        <v>0</v>
      </c>
      <c r="AD893" s="161">
        <f t="shared" si="1490"/>
        <v>0</v>
      </c>
      <c r="AE893" s="161">
        <f t="shared" si="1490"/>
        <v>0</v>
      </c>
      <c r="AF893" s="161">
        <f t="shared" si="1490"/>
        <v>0</v>
      </c>
      <c r="AG893" s="161">
        <f t="shared" si="1490"/>
        <v>0</v>
      </c>
      <c r="AH893" s="161">
        <f t="shared" si="1490"/>
        <v>0</v>
      </c>
      <c r="AI893" s="161">
        <f t="shared" si="1490"/>
        <v>0</v>
      </c>
      <c r="AJ893" s="161">
        <f t="shared" si="1490"/>
        <v>0</v>
      </c>
      <c r="AK893" s="161">
        <f t="shared" si="1490"/>
        <v>0</v>
      </c>
      <c r="AL893" s="161">
        <f t="shared" si="1490"/>
        <v>0</v>
      </c>
      <c r="AM893" s="161">
        <f t="shared" ref="AM893:BR893" si="1491">AM721+AM723</f>
        <v>0</v>
      </c>
      <c r="AN893" s="161">
        <f t="shared" si="1491"/>
        <v>0</v>
      </c>
      <c r="AO893" s="161">
        <f t="shared" si="1491"/>
        <v>0</v>
      </c>
      <c r="AP893" s="161">
        <f t="shared" si="1491"/>
        <v>0</v>
      </c>
      <c r="AQ893" s="161">
        <f t="shared" si="1491"/>
        <v>0</v>
      </c>
      <c r="AR893" s="161">
        <f t="shared" si="1491"/>
        <v>0</v>
      </c>
      <c r="AS893" s="161">
        <f t="shared" si="1491"/>
        <v>0</v>
      </c>
      <c r="AT893" s="161">
        <f t="shared" si="1491"/>
        <v>0</v>
      </c>
      <c r="AU893" s="161">
        <f t="shared" si="1491"/>
        <v>0</v>
      </c>
      <c r="AV893" s="161">
        <f t="shared" si="1491"/>
        <v>0</v>
      </c>
      <c r="AW893" s="161">
        <f t="shared" si="1491"/>
        <v>0</v>
      </c>
      <c r="AX893" s="161">
        <f t="shared" si="1491"/>
        <v>0</v>
      </c>
      <c r="AY893" s="161">
        <f t="shared" si="1491"/>
        <v>0</v>
      </c>
      <c r="AZ893" s="161">
        <f t="shared" si="1491"/>
        <v>0</v>
      </c>
      <c r="BA893" s="161">
        <f t="shared" si="1491"/>
        <v>0</v>
      </c>
      <c r="BB893" s="161">
        <f t="shared" si="1491"/>
        <v>0</v>
      </c>
      <c r="BC893" s="161">
        <f t="shared" si="1491"/>
        <v>0</v>
      </c>
      <c r="BD893" s="161">
        <f t="shared" si="1491"/>
        <v>0</v>
      </c>
      <c r="BE893" s="161">
        <f t="shared" si="1491"/>
        <v>0</v>
      </c>
      <c r="BF893" s="161">
        <f t="shared" si="1491"/>
        <v>0</v>
      </c>
      <c r="BG893" s="161">
        <f t="shared" si="1491"/>
        <v>0</v>
      </c>
      <c r="BH893" s="161">
        <f t="shared" si="1491"/>
        <v>0</v>
      </c>
      <c r="BI893" s="161">
        <f t="shared" si="1491"/>
        <v>0</v>
      </c>
      <c r="BJ893" s="161">
        <f t="shared" si="1491"/>
        <v>0</v>
      </c>
      <c r="BK893" s="161">
        <f t="shared" si="1491"/>
        <v>0</v>
      </c>
      <c r="BL893" s="161">
        <f t="shared" si="1491"/>
        <v>0</v>
      </c>
      <c r="BM893" s="161">
        <f t="shared" si="1491"/>
        <v>0</v>
      </c>
      <c r="BN893" s="161">
        <f t="shared" si="1491"/>
        <v>0</v>
      </c>
      <c r="BO893" s="161">
        <f t="shared" si="1491"/>
        <v>0</v>
      </c>
      <c r="BP893" s="161">
        <f t="shared" si="1491"/>
        <v>0</v>
      </c>
      <c r="BQ893" s="161">
        <f t="shared" si="1491"/>
        <v>0</v>
      </c>
      <c r="BR893" s="161">
        <f t="shared" si="1491"/>
        <v>0</v>
      </c>
      <c r="BS893" s="161">
        <f t="shared" ref="BS893:CX893" si="1492">BS721+BS723</f>
        <v>0</v>
      </c>
      <c r="BT893" s="161">
        <f t="shared" si="1492"/>
        <v>0</v>
      </c>
      <c r="BU893" s="161">
        <f t="shared" si="1492"/>
        <v>0</v>
      </c>
      <c r="BV893" s="161">
        <f t="shared" si="1492"/>
        <v>0</v>
      </c>
      <c r="BW893" s="161">
        <f t="shared" si="1492"/>
        <v>0</v>
      </c>
      <c r="BX893" s="161">
        <f t="shared" si="1492"/>
        <v>0</v>
      </c>
      <c r="BY893" s="161">
        <f t="shared" si="1492"/>
        <v>0</v>
      </c>
      <c r="BZ893" s="161">
        <f t="shared" si="1492"/>
        <v>0</v>
      </c>
      <c r="CA893" s="161">
        <f t="shared" si="1492"/>
        <v>0</v>
      </c>
      <c r="CB893" s="161">
        <f t="shared" si="1492"/>
        <v>0</v>
      </c>
      <c r="CC893" s="161">
        <f t="shared" si="1492"/>
        <v>0</v>
      </c>
      <c r="CD893" s="161">
        <f t="shared" si="1492"/>
        <v>0</v>
      </c>
      <c r="CE893" s="161">
        <f t="shared" si="1492"/>
        <v>0</v>
      </c>
      <c r="CF893" s="161">
        <f t="shared" si="1492"/>
        <v>0</v>
      </c>
      <c r="CG893" s="161">
        <f t="shared" si="1492"/>
        <v>0</v>
      </c>
      <c r="CH893" s="161">
        <f t="shared" si="1492"/>
        <v>0</v>
      </c>
      <c r="CI893" s="161">
        <f t="shared" si="1492"/>
        <v>0</v>
      </c>
      <c r="CJ893" s="161">
        <f t="shared" si="1492"/>
        <v>0</v>
      </c>
      <c r="CK893" s="161">
        <f t="shared" si="1492"/>
        <v>0</v>
      </c>
      <c r="CL893" s="161">
        <f t="shared" si="1492"/>
        <v>0</v>
      </c>
      <c r="CM893" s="161">
        <f t="shared" si="1492"/>
        <v>0</v>
      </c>
      <c r="CN893" s="161">
        <f t="shared" si="1492"/>
        <v>0</v>
      </c>
      <c r="CO893" s="161">
        <f t="shared" si="1492"/>
        <v>0</v>
      </c>
      <c r="CP893" s="161">
        <f t="shared" si="1492"/>
        <v>0</v>
      </c>
      <c r="CQ893" s="161">
        <f t="shared" si="1492"/>
        <v>0</v>
      </c>
      <c r="CR893" s="161">
        <f t="shared" si="1492"/>
        <v>0</v>
      </c>
      <c r="CS893" s="161">
        <f t="shared" si="1492"/>
        <v>0</v>
      </c>
      <c r="CT893" s="161">
        <f t="shared" si="1492"/>
        <v>0</v>
      </c>
      <c r="CU893" s="161">
        <f t="shared" si="1492"/>
        <v>0</v>
      </c>
      <c r="CV893" s="161">
        <f t="shared" si="1492"/>
        <v>0</v>
      </c>
      <c r="CW893" s="161">
        <f t="shared" si="1492"/>
        <v>0</v>
      </c>
      <c r="CX893" s="161">
        <f t="shared" si="1492"/>
        <v>0</v>
      </c>
      <c r="CY893" s="161">
        <f t="shared" ref="CY893:DV893" si="1493">CY721+CY723</f>
        <v>0</v>
      </c>
      <c r="CZ893" s="161">
        <f t="shared" si="1493"/>
        <v>0</v>
      </c>
      <c r="DA893" s="161">
        <f t="shared" si="1493"/>
        <v>0</v>
      </c>
      <c r="DB893" s="161">
        <f t="shared" si="1493"/>
        <v>0</v>
      </c>
      <c r="DC893" s="161">
        <f t="shared" si="1493"/>
        <v>0</v>
      </c>
      <c r="DD893" s="161">
        <f t="shared" si="1493"/>
        <v>0</v>
      </c>
      <c r="DE893" s="161">
        <f t="shared" si="1493"/>
        <v>0</v>
      </c>
      <c r="DF893" s="161">
        <f t="shared" si="1493"/>
        <v>0</v>
      </c>
      <c r="DG893" s="161">
        <f t="shared" si="1493"/>
        <v>0</v>
      </c>
      <c r="DH893" s="161">
        <f t="shared" si="1493"/>
        <v>0</v>
      </c>
      <c r="DI893" s="161">
        <f t="shared" si="1493"/>
        <v>0</v>
      </c>
      <c r="DJ893" s="161">
        <f t="shared" si="1493"/>
        <v>0</v>
      </c>
      <c r="DK893" s="161">
        <f t="shared" si="1493"/>
        <v>0</v>
      </c>
      <c r="DL893" s="161">
        <f t="shared" si="1493"/>
        <v>0</v>
      </c>
      <c r="DM893" s="161">
        <f t="shared" si="1493"/>
        <v>0</v>
      </c>
      <c r="DN893" s="161">
        <f t="shared" si="1493"/>
        <v>0</v>
      </c>
      <c r="DO893" s="161">
        <f t="shared" si="1493"/>
        <v>0</v>
      </c>
      <c r="DP893" s="161">
        <f t="shared" si="1493"/>
        <v>0</v>
      </c>
      <c r="DQ893" s="161">
        <f t="shared" si="1493"/>
        <v>0</v>
      </c>
      <c r="DR893" s="161">
        <f t="shared" si="1493"/>
        <v>0</v>
      </c>
      <c r="DS893" s="161">
        <f t="shared" si="1493"/>
        <v>0</v>
      </c>
      <c r="DT893" s="161">
        <f t="shared" si="1493"/>
        <v>0</v>
      </c>
      <c r="DU893" s="161">
        <f t="shared" si="1493"/>
        <v>0</v>
      </c>
      <c r="DV893" s="161">
        <f t="shared" si="1493"/>
        <v>0</v>
      </c>
      <c r="DX893" s="162">
        <f t="shared" si="1460"/>
        <v>48100</v>
      </c>
    </row>
    <row r="894" spans="1:128" hidden="1" outlineLevel="1" x14ac:dyDescent="0.2">
      <c r="A894" s="153" t="str">
        <f ca="1">Language!A$1171</f>
        <v>НДС зачтенный по финансовой аренде</v>
      </c>
      <c r="C894" s="178" t="str">
        <f t="shared" ca="1" si="1459"/>
        <v>тыс. руб.</v>
      </c>
      <c r="F894" s="6" t="s">
        <v>3082</v>
      </c>
      <c r="G894" s="161">
        <f t="shared" ref="G894:AL894" si="1494">G738</f>
        <v>0</v>
      </c>
      <c r="H894" s="161">
        <f t="shared" si="1494"/>
        <v>0</v>
      </c>
      <c r="I894" s="161">
        <f t="shared" si="1494"/>
        <v>0</v>
      </c>
      <c r="J894" s="161">
        <f t="shared" si="1494"/>
        <v>0</v>
      </c>
      <c r="K894" s="161">
        <f t="shared" si="1494"/>
        <v>0</v>
      </c>
      <c r="L894" s="161">
        <f t="shared" si="1494"/>
        <v>0</v>
      </c>
      <c r="M894" s="161">
        <f t="shared" si="1494"/>
        <v>0</v>
      </c>
      <c r="N894" s="161">
        <f t="shared" si="1494"/>
        <v>0</v>
      </c>
      <c r="O894" s="161">
        <f t="shared" si="1494"/>
        <v>0</v>
      </c>
      <c r="P894" s="161">
        <f t="shared" si="1494"/>
        <v>0</v>
      </c>
      <c r="Q894" s="161">
        <f t="shared" si="1494"/>
        <v>0</v>
      </c>
      <c r="R894" s="161">
        <f t="shared" si="1494"/>
        <v>0</v>
      </c>
      <c r="S894" s="161">
        <f t="shared" si="1494"/>
        <v>0</v>
      </c>
      <c r="T894" s="161">
        <f t="shared" si="1494"/>
        <v>0</v>
      </c>
      <c r="U894" s="161">
        <f t="shared" si="1494"/>
        <v>0</v>
      </c>
      <c r="V894" s="161">
        <f t="shared" si="1494"/>
        <v>0</v>
      </c>
      <c r="W894" s="161">
        <f t="shared" si="1494"/>
        <v>0</v>
      </c>
      <c r="X894" s="161">
        <f t="shared" si="1494"/>
        <v>0</v>
      </c>
      <c r="Y894" s="161">
        <f t="shared" si="1494"/>
        <v>0</v>
      </c>
      <c r="Z894" s="161">
        <f t="shared" si="1494"/>
        <v>0</v>
      </c>
      <c r="AA894" s="161">
        <f t="shared" si="1494"/>
        <v>0</v>
      </c>
      <c r="AB894" s="161">
        <f t="shared" si="1494"/>
        <v>0</v>
      </c>
      <c r="AC894" s="161">
        <f t="shared" si="1494"/>
        <v>0</v>
      </c>
      <c r="AD894" s="161">
        <f t="shared" si="1494"/>
        <v>0</v>
      </c>
      <c r="AE894" s="161">
        <f t="shared" si="1494"/>
        <v>0</v>
      </c>
      <c r="AF894" s="161">
        <f t="shared" si="1494"/>
        <v>0</v>
      </c>
      <c r="AG894" s="161">
        <f t="shared" si="1494"/>
        <v>0</v>
      </c>
      <c r="AH894" s="161">
        <f t="shared" si="1494"/>
        <v>0</v>
      </c>
      <c r="AI894" s="161">
        <f t="shared" si="1494"/>
        <v>0</v>
      </c>
      <c r="AJ894" s="161">
        <f t="shared" si="1494"/>
        <v>0</v>
      </c>
      <c r="AK894" s="161">
        <f t="shared" si="1494"/>
        <v>0</v>
      </c>
      <c r="AL894" s="161">
        <f t="shared" si="1494"/>
        <v>0</v>
      </c>
      <c r="AM894" s="161">
        <f t="shared" ref="AM894:BR894" si="1495">AM738</f>
        <v>0</v>
      </c>
      <c r="AN894" s="161">
        <f t="shared" si="1495"/>
        <v>0</v>
      </c>
      <c r="AO894" s="161">
        <f t="shared" si="1495"/>
        <v>0</v>
      </c>
      <c r="AP894" s="161">
        <f t="shared" si="1495"/>
        <v>0</v>
      </c>
      <c r="AQ894" s="161">
        <f t="shared" si="1495"/>
        <v>0</v>
      </c>
      <c r="AR894" s="161">
        <f t="shared" si="1495"/>
        <v>0</v>
      </c>
      <c r="AS894" s="161">
        <f t="shared" si="1495"/>
        <v>0</v>
      </c>
      <c r="AT894" s="161">
        <f t="shared" si="1495"/>
        <v>0</v>
      </c>
      <c r="AU894" s="161">
        <f t="shared" si="1495"/>
        <v>0</v>
      </c>
      <c r="AV894" s="161">
        <f t="shared" si="1495"/>
        <v>0</v>
      </c>
      <c r="AW894" s="161">
        <f t="shared" si="1495"/>
        <v>0</v>
      </c>
      <c r="AX894" s="161">
        <f t="shared" si="1495"/>
        <v>0</v>
      </c>
      <c r="AY894" s="161">
        <f t="shared" si="1495"/>
        <v>0</v>
      </c>
      <c r="AZ894" s="161">
        <f t="shared" si="1495"/>
        <v>0</v>
      </c>
      <c r="BA894" s="161">
        <f t="shared" si="1495"/>
        <v>0</v>
      </c>
      <c r="BB894" s="161">
        <f t="shared" si="1495"/>
        <v>0</v>
      </c>
      <c r="BC894" s="161">
        <f t="shared" si="1495"/>
        <v>0</v>
      </c>
      <c r="BD894" s="161">
        <f t="shared" si="1495"/>
        <v>0</v>
      </c>
      <c r="BE894" s="161">
        <f t="shared" si="1495"/>
        <v>0</v>
      </c>
      <c r="BF894" s="161">
        <f t="shared" si="1495"/>
        <v>0</v>
      </c>
      <c r="BG894" s="161">
        <f t="shared" si="1495"/>
        <v>0</v>
      </c>
      <c r="BH894" s="161">
        <f t="shared" si="1495"/>
        <v>0</v>
      </c>
      <c r="BI894" s="161">
        <f t="shared" si="1495"/>
        <v>0</v>
      </c>
      <c r="BJ894" s="161">
        <f t="shared" si="1495"/>
        <v>0</v>
      </c>
      <c r="BK894" s="161">
        <f t="shared" si="1495"/>
        <v>0</v>
      </c>
      <c r="BL894" s="161">
        <f t="shared" si="1495"/>
        <v>0</v>
      </c>
      <c r="BM894" s="161">
        <f t="shared" si="1495"/>
        <v>0</v>
      </c>
      <c r="BN894" s="161">
        <f t="shared" si="1495"/>
        <v>0</v>
      </c>
      <c r="BO894" s="161">
        <f t="shared" si="1495"/>
        <v>0</v>
      </c>
      <c r="BP894" s="161">
        <f t="shared" si="1495"/>
        <v>0</v>
      </c>
      <c r="BQ894" s="161">
        <f t="shared" si="1495"/>
        <v>0</v>
      </c>
      <c r="BR894" s="161">
        <f t="shared" si="1495"/>
        <v>0</v>
      </c>
      <c r="BS894" s="161">
        <f t="shared" ref="BS894:CX894" si="1496">BS738</f>
        <v>0</v>
      </c>
      <c r="BT894" s="161">
        <f t="shared" si="1496"/>
        <v>0</v>
      </c>
      <c r="BU894" s="161">
        <f t="shared" si="1496"/>
        <v>0</v>
      </c>
      <c r="BV894" s="161">
        <f t="shared" si="1496"/>
        <v>0</v>
      </c>
      <c r="BW894" s="161">
        <f t="shared" si="1496"/>
        <v>0</v>
      </c>
      <c r="BX894" s="161">
        <f t="shared" si="1496"/>
        <v>0</v>
      </c>
      <c r="BY894" s="161">
        <f t="shared" si="1496"/>
        <v>0</v>
      </c>
      <c r="BZ894" s="161">
        <f t="shared" si="1496"/>
        <v>0</v>
      </c>
      <c r="CA894" s="161">
        <f t="shared" si="1496"/>
        <v>0</v>
      </c>
      <c r="CB894" s="161">
        <f t="shared" si="1496"/>
        <v>0</v>
      </c>
      <c r="CC894" s="161">
        <f t="shared" si="1496"/>
        <v>0</v>
      </c>
      <c r="CD894" s="161">
        <f t="shared" si="1496"/>
        <v>0</v>
      </c>
      <c r="CE894" s="161">
        <f t="shared" si="1496"/>
        <v>0</v>
      </c>
      <c r="CF894" s="161">
        <f t="shared" si="1496"/>
        <v>0</v>
      </c>
      <c r="CG894" s="161">
        <f t="shared" si="1496"/>
        <v>0</v>
      </c>
      <c r="CH894" s="161">
        <f t="shared" si="1496"/>
        <v>0</v>
      </c>
      <c r="CI894" s="161">
        <f t="shared" si="1496"/>
        <v>0</v>
      </c>
      <c r="CJ894" s="161">
        <f t="shared" si="1496"/>
        <v>0</v>
      </c>
      <c r="CK894" s="161">
        <f t="shared" si="1496"/>
        <v>0</v>
      </c>
      <c r="CL894" s="161">
        <f t="shared" si="1496"/>
        <v>0</v>
      </c>
      <c r="CM894" s="161">
        <f t="shared" si="1496"/>
        <v>0</v>
      </c>
      <c r="CN894" s="161">
        <f t="shared" si="1496"/>
        <v>0</v>
      </c>
      <c r="CO894" s="161">
        <f t="shared" si="1496"/>
        <v>0</v>
      </c>
      <c r="CP894" s="161">
        <f t="shared" si="1496"/>
        <v>0</v>
      </c>
      <c r="CQ894" s="161">
        <f t="shared" si="1496"/>
        <v>0</v>
      </c>
      <c r="CR894" s="161">
        <f t="shared" si="1496"/>
        <v>0</v>
      </c>
      <c r="CS894" s="161">
        <f t="shared" si="1496"/>
        <v>0</v>
      </c>
      <c r="CT894" s="161">
        <f t="shared" si="1496"/>
        <v>0</v>
      </c>
      <c r="CU894" s="161">
        <f t="shared" si="1496"/>
        <v>0</v>
      </c>
      <c r="CV894" s="161">
        <f t="shared" si="1496"/>
        <v>0</v>
      </c>
      <c r="CW894" s="161">
        <f t="shared" si="1496"/>
        <v>0</v>
      </c>
      <c r="CX894" s="161">
        <f t="shared" si="1496"/>
        <v>0</v>
      </c>
      <c r="CY894" s="161">
        <f t="shared" ref="CY894:DV894" si="1497">CY738</f>
        <v>0</v>
      </c>
      <c r="CZ894" s="161">
        <f t="shared" si="1497"/>
        <v>0</v>
      </c>
      <c r="DA894" s="161">
        <f t="shared" si="1497"/>
        <v>0</v>
      </c>
      <c r="DB894" s="161">
        <f t="shared" si="1497"/>
        <v>0</v>
      </c>
      <c r="DC894" s="161">
        <f t="shared" si="1497"/>
        <v>0</v>
      </c>
      <c r="DD894" s="161">
        <f t="shared" si="1497"/>
        <v>0</v>
      </c>
      <c r="DE894" s="161">
        <f t="shared" si="1497"/>
        <v>0</v>
      </c>
      <c r="DF894" s="161">
        <f t="shared" si="1497"/>
        <v>0</v>
      </c>
      <c r="DG894" s="161">
        <f t="shared" si="1497"/>
        <v>0</v>
      </c>
      <c r="DH894" s="161">
        <f t="shared" si="1497"/>
        <v>0</v>
      </c>
      <c r="DI894" s="161">
        <f t="shared" si="1497"/>
        <v>0</v>
      </c>
      <c r="DJ894" s="161">
        <f t="shared" si="1497"/>
        <v>0</v>
      </c>
      <c r="DK894" s="161">
        <f t="shared" si="1497"/>
        <v>0</v>
      </c>
      <c r="DL894" s="161">
        <f t="shared" si="1497"/>
        <v>0</v>
      </c>
      <c r="DM894" s="161">
        <f t="shared" si="1497"/>
        <v>0</v>
      </c>
      <c r="DN894" s="161">
        <f t="shared" si="1497"/>
        <v>0</v>
      </c>
      <c r="DO894" s="161">
        <f t="shared" si="1497"/>
        <v>0</v>
      </c>
      <c r="DP894" s="161">
        <f t="shared" si="1497"/>
        <v>0</v>
      </c>
      <c r="DQ894" s="161">
        <f t="shared" si="1497"/>
        <v>0</v>
      </c>
      <c r="DR894" s="161">
        <f t="shared" si="1497"/>
        <v>0</v>
      </c>
      <c r="DS894" s="161">
        <f t="shared" si="1497"/>
        <v>0</v>
      </c>
      <c r="DT894" s="161">
        <f t="shared" si="1497"/>
        <v>0</v>
      </c>
      <c r="DU894" s="161">
        <f t="shared" si="1497"/>
        <v>0</v>
      </c>
      <c r="DV894" s="161">
        <f t="shared" si="1497"/>
        <v>0</v>
      </c>
      <c r="DX894" s="162">
        <f t="shared" si="1460"/>
        <v>0</v>
      </c>
    </row>
    <row r="895" spans="1:128" hidden="1" outlineLevel="1" x14ac:dyDescent="0.2">
      <c r="A895" s="153" t="str">
        <f ca="1">Language!A$1172</f>
        <v>НДС зачтенный по инвестициям</v>
      </c>
      <c r="C895" s="178" t="str">
        <f t="shared" ca="1" si="1459"/>
        <v>тыс. руб.</v>
      </c>
      <c r="F895" s="6" t="s">
        <v>3082</v>
      </c>
      <c r="G895" s="161">
        <f t="shared" ref="G895:AL895" si="1498">G678+G693+G715+G707</f>
        <v>48100</v>
      </c>
      <c r="H895" s="161">
        <f t="shared" si="1498"/>
        <v>0</v>
      </c>
      <c r="I895" s="161">
        <f t="shared" si="1498"/>
        <v>0</v>
      </c>
      <c r="J895" s="161">
        <f t="shared" si="1498"/>
        <v>0</v>
      </c>
      <c r="K895" s="161">
        <f t="shared" si="1498"/>
        <v>0</v>
      </c>
      <c r="L895" s="161">
        <f t="shared" si="1498"/>
        <v>0</v>
      </c>
      <c r="M895" s="161">
        <f t="shared" si="1498"/>
        <v>0</v>
      </c>
      <c r="N895" s="161">
        <f t="shared" si="1498"/>
        <v>0</v>
      </c>
      <c r="O895" s="161">
        <f t="shared" si="1498"/>
        <v>0</v>
      </c>
      <c r="P895" s="161">
        <f t="shared" si="1498"/>
        <v>0</v>
      </c>
      <c r="Q895" s="161">
        <f t="shared" si="1498"/>
        <v>0</v>
      </c>
      <c r="R895" s="161">
        <f t="shared" si="1498"/>
        <v>0</v>
      </c>
      <c r="S895" s="161">
        <f t="shared" si="1498"/>
        <v>0</v>
      </c>
      <c r="T895" s="161">
        <f t="shared" si="1498"/>
        <v>0</v>
      </c>
      <c r="U895" s="161">
        <f t="shared" si="1498"/>
        <v>0</v>
      </c>
      <c r="V895" s="161">
        <f t="shared" si="1498"/>
        <v>0</v>
      </c>
      <c r="W895" s="161">
        <f t="shared" si="1498"/>
        <v>0</v>
      </c>
      <c r="X895" s="161">
        <f t="shared" si="1498"/>
        <v>0</v>
      </c>
      <c r="Y895" s="161">
        <f t="shared" si="1498"/>
        <v>0</v>
      </c>
      <c r="Z895" s="161">
        <f t="shared" si="1498"/>
        <v>0</v>
      </c>
      <c r="AA895" s="161">
        <f t="shared" si="1498"/>
        <v>0</v>
      </c>
      <c r="AB895" s="161">
        <f t="shared" si="1498"/>
        <v>0</v>
      </c>
      <c r="AC895" s="161">
        <f t="shared" si="1498"/>
        <v>0</v>
      </c>
      <c r="AD895" s="161">
        <f t="shared" si="1498"/>
        <v>0</v>
      </c>
      <c r="AE895" s="161">
        <f t="shared" si="1498"/>
        <v>0</v>
      </c>
      <c r="AF895" s="161">
        <f t="shared" si="1498"/>
        <v>0</v>
      </c>
      <c r="AG895" s="161">
        <f t="shared" si="1498"/>
        <v>0</v>
      </c>
      <c r="AH895" s="161">
        <f t="shared" si="1498"/>
        <v>0</v>
      </c>
      <c r="AI895" s="161">
        <f t="shared" si="1498"/>
        <v>0</v>
      </c>
      <c r="AJ895" s="161">
        <f t="shared" si="1498"/>
        <v>0</v>
      </c>
      <c r="AK895" s="161">
        <f t="shared" si="1498"/>
        <v>0</v>
      </c>
      <c r="AL895" s="161">
        <f t="shared" si="1498"/>
        <v>0</v>
      </c>
      <c r="AM895" s="161">
        <f t="shared" ref="AM895:BR895" si="1499">AM678+AM693+AM715+AM707</f>
        <v>0</v>
      </c>
      <c r="AN895" s="161">
        <f t="shared" si="1499"/>
        <v>0</v>
      </c>
      <c r="AO895" s="161">
        <f t="shared" si="1499"/>
        <v>0</v>
      </c>
      <c r="AP895" s="161">
        <f t="shared" si="1499"/>
        <v>0</v>
      </c>
      <c r="AQ895" s="161">
        <f t="shared" si="1499"/>
        <v>0</v>
      </c>
      <c r="AR895" s="161">
        <f t="shared" si="1499"/>
        <v>0</v>
      </c>
      <c r="AS895" s="161">
        <f t="shared" si="1499"/>
        <v>0</v>
      </c>
      <c r="AT895" s="161">
        <f t="shared" si="1499"/>
        <v>0</v>
      </c>
      <c r="AU895" s="161">
        <f t="shared" si="1499"/>
        <v>0</v>
      </c>
      <c r="AV895" s="161">
        <f t="shared" si="1499"/>
        <v>0</v>
      </c>
      <c r="AW895" s="161">
        <f t="shared" si="1499"/>
        <v>0</v>
      </c>
      <c r="AX895" s="161">
        <f t="shared" si="1499"/>
        <v>0</v>
      </c>
      <c r="AY895" s="161">
        <f t="shared" si="1499"/>
        <v>0</v>
      </c>
      <c r="AZ895" s="161">
        <f t="shared" si="1499"/>
        <v>0</v>
      </c>
      <c r="BA895" s="161">
        <f t="shared" si="1499"/>
        <v>0</v>
      </c>
      <c r="BB895" s="161">
        <f t="shared" si="1499"/>
        <v>0</v>
      </c>
      <c r="BC895" s="161">
        <f t="shared" si="1499"/>
        <v>0</v>
      </c>
      <c r="BD895" s="161">
        <f t="shared" si="1499"/>
        <v>0</v>
      </c>
      <c r="BE895" s="161">
        <f t="shared" si="1499"/>
        <v>0</v>
      </c>
      <c r="BF895" s="161">
        <f t="shared" si="1499"/>
        <v>0</v>
      </c>
      <c r="BG895" s="161">
        <f t="shared" si="1499"/>
        <v>0</v>
      </c>
      <c r="BH895" s="161">
        <f t="shared" si="1499"/>
        <v>0</v>
      </c>
      <c r="BI895" s="161">
        <f t="shared" si="1499"/>
        <v>0</v>
      </c>
      <c r="BJ895" s="161">
        <f t="shared" si="1499"/>
        <v>0</v>
      </c>
      <c r="BK895" s="161">
        <f t="shared" si="1499"/>
        <v>0</v>
      </c>
      <c r="BL895" s="161">
        <f t="shared" si="1499"/>
        <v>0</v>
      </c>
      <c r="BM895" s="161">
        <f t="shared" si="1499"/>
        <v>0</v>
      </c>
      <c r="BN895" s="161">
        <f t="shared" si="1499"/>
        <v>0</v>
      </c>
      <c r="BO895" s="161">
        <f t="shared" si="1499"/>
        <v>0</v>
      </c>
      <c r="BP895" s="161">
        <f t="shared" si="1499"/>
        <v>0</v>
      </c>
      <c r="BQ895" s="161">
        <f t="shared" si="1499"/>
        <v>0</v>
      </c>
      <c r="BR895" s="161">
        <f t="shared" si="1499"/>
        <v>0</v>
      </c>
      <c r="BS895" s="161">
        <f t="shared" ref="BS895:CX895" si="1500">BS678+BS693+BS715+BS707</f>
        <v>0</v>
      </c>
      <c r="BT895" s="161">
        <f t="shared" si="1500"/>
        <v>0</v>
      </c>
      <c r="BU895" s="161">
        <f t="shared" si="1500"/>
        <v>0</v>
      </c>
      <c r="BV895" s="161">
        <f t="shared" si="1500"/>
        <v>0</v>
      </c>
      <c r="BW895" s="161">
        <f t="shared" si="1500"/>
        <v>0</v>
      </c>
      <c r="BX895" s="161">
        <f t="shared" si="1500"/>
        <v>0</v>
      </c>
      <c r="BY895" s="161">
        <f t="shared" si="1500"/>
        <v>0</v>
      </c>
      <c r="BZ895" s="161">
        <f t="shared" si="1500"/>
        <v>0</v>
      </c>
      <c r="CA895" s="161">
        <f t="shared" si="1500"/>
        <v>0</v>
      </c>
      <c r="CB895" s="161">
        <f t="shared" si="1500"/>
        <v>0</v>
      </c>
      <c r="CC895" s="161">
        <f t="shared" si="1500"/>
        <v>0</v>
      </c>
      <c r="CD895" s="161">
        <f t="shared" si="1500"/>
        <v>0</v>
      </c>
      <c r="CE895" s="161">
        <f t="shared" si="1500"/>
        <v>0</v>
      </c>
      <c r="CF895" s="161">
        <f t="shared" si="1500"/>
        <v>0</v>
      </c>
      <c r="CG895" s="161">
        <f t="shared" si="1500"/>
        <v>0</v>
      </c>
      <c r="CH895" s="161">
        <f t="shared" si="1500"/>
        <v>0</v>
      </c>
      <c r="CI895" s="161">
        <f t="shared" si="1500"/>
        <v>0</v>
      </c>
      <c r="CJ895" s="161">
        <f t="shared" si="1500"/>
        <v>0</v>
      </c>
      <c r="CK895" s="161">
        <f t="shared" si="1500"/>
        <v>0</v>
      </c>
      <c r="CL895" s="161">
        <f t="shared" si="1500"/>
        <v>0</v>
      </c>
      <c r="CM895" s="161">
        <f t="shared" si="1500"/>
        <v>0</v>
      </c>
      <c r="CN895" s="161">
        <f t="shared" si="1500"/>
        <v>0</v>
      </c>
      <c r="CO895" s="161">
        <f t="shared" si="1500"/>
        <v>0</v>
      </c>
      <c r="CP895" s="161">
        <f t="shared" si="1500"/>
        <v>0</v>
      </c>
      <c r="CQ895" s="161">
        <f t="shared" si="1500"/>
        <v>0</v>
      </c>
      <c r="CR895" s="161">
        <f t="shared" si="1500"/>
        <v>0</v>
      </c>
      <c r="CS895" s="161">
        <f t="shared" si="1500"/>
        <v>0</v>
      </c>
      <c r="CT895" s="161">
        <f t="shared" si="1500"/>
        <v>0</v>
      </c>
      <c r="CU895" s="161">
        <f t="shared" si="1500"/>
        <v>0</v>
      </c>
      <c r="CV895" s="161">
        <f t="shared" si="1500"/>
        <v>0</v>
      </c>
      <c r="CW895" s="161">
        <f t="shared" si="1500"/>
        <v>0</v>
      </c>
      <c r="CX895" s="161">
        <f t="shared" si="1500"/>
        <v>0</v>
      </c>
      <c r="CY895" s="161">
        <f t="shared" ref="CY895:DV895" si="1501">CY678+CY693+CY715+CY707</f>
        <v>0</v>
      </c>
      <c r="CZ895" s="161">
        <f t="shared" si="1501"/>
        <v>0</v>
      </c>
      <c r="DA895" s="161">
        <f t="shared" si="1501"/>
        <v>0</v>
      </c>
      <c r="DB895" s="161">
        <f t="shared" si="1501"/>
        <v>0</v>
      </c>
      <c r="DC895" s="161">
        <f t="shared" si="1501"/>
        <v>0</v>
      </c>
      <c r="DD895" s="161">
        <f t="shared" si="1501"/>
        <v>0</v>
      </c>
      <c r="DE895" s="161">
        <f t="shared" si="1501"/>
        <v>0</v>
      </c>
      <c r="DF895" s="161">
        <f t="shared" si="1501"/>
        <v>0</v>
      </c>
      <c r="DG895" s="161">
        <f t="shared" si="1501"/>
        <v>0</v>
      </c>
      <c r="DH895" s="161">
        <f t="shared" si="1501"/>
        <v>0</v>
      </c>
      <c r="DI895" s="161">
        <f t="shared" si="1501"/>
        <v>0</v>
      </c>
      <c r="DJ895" s="161">
        <f t="shared" si="1501"/>
        <v>0</v>
      </c>
      <c r="DK895" s="161">
        <f t="shared" si="1501"/>
        <v>0</v>
      </c>
      <c r="DL895" s="161">
        <f t="shared" si="1501"/>
        <v>0</v>
      </c>
      <c r="DM895" s="161">
        <f t="shared" si="1501"/>
        <v>0</v>
      </c>
      <c r="DN895" s="161">
        <f t="shared" si="1501"/>
        <v>0</v>
      </c>
      <c r="DO895" s="161">
        <f t="shared" si="1501"/>
        <v>0</v>
      </c>
      <c r="DP895" s="161">
        <f t="shared" si="1501"/>
        <v>0</v>
      </c>
      <c r="DQ895" s="161">
        <f t="shared" si="1501"/>
        <v>0</v>
      </c>
      <c r="DR895" s="161">
        <f t="shared" si="1501"/>
        <v>0</v>
      </c>
      <c r="DS895" s="161">
        <f t="shared" si="1501"/>
        <v>0</v>
      </c>
      <c r="DT895" s="161">
        <f t="shared" si="1501"/>
        <v>0</v>
      </c>
      <c r="DU895" s="161">
        <f t="shared" si="1501"/>
        <v>0</v>
      </c>
      <c r="DV895" s="161">
        <f t="shared" si="1501"/>
        <v>0</v>
      </c>
      <c r="DX895" s="162">
        <f t="shared" si="1460"/>
        <v>48100</v>
      </c>
    </row>
    <row r="896" spans="1:128" hidden="1" outlineLevel="1" x14ac:dyDescent="0.2">
      <c r="A896" s="153" t="str">
        <f ca="1">Language!A$1173</f>
        <v>Зачет НДС из активов стартового баланса</v>
      </c>
      <c r="B896" s="163">
        <f>Старт!B12</f>
        <v>0</v>
      </c>
      <c r="C896" s="178" t="str">
        <f t="shared" ca="1" si="1459"/>
        <v>тыс. руб.</v>
      </c>
      <c r="F896" s="6" t="s">
        <v>3189</v>
      </c>
      <c r="G896" s="319">
        <v>0</v>
      </c>
      <c r="H896" s="319">
        <v>0</v>
      </c>
      <c r="I896" s="319">
        <v>0</v>
      </c>
      <c r="J896" s="319">
        <v>0</v>
      </c>
      <c r="K896" s="319">
        <v>0</v>
      </c>
      <c r="L896" s="319">
        <v>0</v>
      </c>
      <c r="M896" s="319">
        <v>0</v>
      </c>
      <c r="N896" s="319">
        <v>0</v>
      </c>
      <c r="O896" s="319">
        <v>0</v>
      </c>
      <c r="P896" s="319">
        <v>0</v>
      </c>
      <c r="Q896" s="319">
        <v>0</v>
      </c>
      <c r="R896" s="319">
        <v>0</v>
      </c>
      <c r="S896" s="319">
        <v>0</v>
      </c>
      <c r="T896" s="319">
        <v>0</v>
      </c>
      <c r="U896" s="319">
        <v>0</v>
      </c>
      <c r="V896" s="319">
        <v>0</v>
      </c>
      <c r="W896" s="319">
        <v>0</v>
      </c>
      <c r="X896" s="319">
        <v>0</v>
      </c>
      <c r="Y896" s="319">
        <v>0</v>
      </c>
      <c r="Z896" s="319">
        <v>0</v>
      </c>
      <c r="AA896" s="319">
        <v>0</v>
      </c>
      <c r="AB896" s="319">
        <v>0</v>
      </c>
      <c r="AC896" s="319">
        <v>0</v>
      </c>
      <c r="AD896" s="319">
        <v>0</v>
      </c>
      <c r="AE896" s="319">
        <v>0</v>
      </c>
      <c r="AF896" s="319">
        <v>0</v>
      </c>
      <c r="AG896" s="319">
        <v>0</v>
      </c>
      <c r="AH896" s="319">
        <v>0</v>
      </c>
      <c r="AI896" s="319">
        <v>0</v>
      </c>
      <c r="AJ896" s="319">
        <v>0</v>
      </c>
      <c r="AK896" s="319">
        <v>0</v>
      </c>
      <c r="AL896" s="319">
        <v>0</v>
      </c>
      <c r="AM896" s="319">
        <v>0</v>
      </c>
      <c r="AN896" s="319">
        <v>0</v>
      </c>
      <c r="AO896" s="319">
        <v>0</v>
      </c>
      <c r="AP896" s="319">
        <v>0</v>
      </c>
      <c r="AQ896" s="319">
        <v>0</v>
      </c>
      <c r="AR896" s="319">
        <v>0</v>
      </c>
      <c r="AS896" s="319">
        <v>0</v>
      </c>
      <c r="AT896" s="319">
        <v>0</v>
      </c>
      <c r="AU896" s="319">
        <v>0</v>
      </c>
      <c r="AV896" s="319">
        <v>0</v>
      </c>
      <c r="AW896" s="319">
        <v>0</v>
      </c>
      <c r="AX896" s="319">
        <v>0</v>
      </c>
      <c r="AY896" s="319">
        <v>0</v>
      </c>
      <c r="AZ896" s="319">
        <v>0</v>
      </c>
      <c r="BA896" s="319">
        <v>0</v>
      </c>
      <c r="BB896" s="319">
        <v>0</v>
      </c>
      <c r="BC896" s="319">
        <v>0</v>
      </c>
      <c r="BD896" s="319">
        <v>0</v>
      </c>
      <c r="BE896" s="319">
        <v>0</v>
      </c>
      <c r="BF896" s="319">
        <v>0</v>
      </c>
      <c r="BG896" s="319">
        <v>0</v>
      </c>
      <c r="BH896" s="319">
        <v>0</v>
      </c>
      <c r="BI896" s="319">
        <v>0</v>
      </c>
      <c r="BJ896" s="319">
        <v>0</v>
      </c>
      <c r="BK896" s="319">
        <v>0</v>
      </c>
      <c r="BL896" s="319">
        <v>0</v>
      </c>
      <c r="BM896" s="319">
        <v>0</v>
      </c>
      <c r="BN896" s="319">
        <v>0</v>
      </c>
      <c r="BO896" s="319">
        <v>0</v>
      </c>
      <c r="BP896" s="319">
        <v>0</v>
      </c>
      <c r="BQ896" s="319">
        <v>0</v>
      </c>
      <c r="BR896" s="319">
        <v>0</v>
      </c>
      <c r="BS896" s="319">
        <v>0</v>
      </c>
      <c r="BT896" s="319">
        <v>0</v>
      </c>
      <c r="BU896" s="319">
        <v>0</v>
      </c>
      <c r="BV896" s="319">
        <v>0</v>
      </c>
      <c r="BW896" s="319">
        <v>0</v>
      </c>
      <c r="BX896" s="319">
        <v>0</v>
      </c>
      <c r="BY896" s="319">
        <v>0</v>
      </c>
      <c r="BZ896" s="319">
        <v>0</v>
      </c>
      <c r="CA896" s="319">
        <v>0</v>
      </c>
      <c r="CB896" s="319">
        <v>0</v>
      </c>
      <c r="CC896" s="319">
        <v>0</v>
      </c>
      <c r="CD896" s="319">
        <v>0</v>
      </c>
      <c r="CE896" s="319">
        <v>0</v>
      </c>
      <c r="CF896" s="319">
        <v>0</v>
      </c>
      <c r="CG896" s="319">
        <v>0</v>
      </c>
      <c r="CH896" s="319">
        <v>0</v>
      </c>
      <c r="CI896" s="319">
        <v>0</v>
      </c>
      <c r="CJ896" s="319">
        <v>0</v>
      </c>
      <c r="CK896" s="319">
        <v>0</v>
      </c>
      <c r="CL896" s="319">
        <v>0</v>
      </c>
      <c r="CM896" s="319">
        <v>0</v>
      </c>
      <c r="CN896" s="319">
        <v>0</v>
      </c>
      <c r="CO896" s="319">
        <v>0</v>
      </c>
      <c r="CP896" s="319">
        <v>0</v>
      </c>
      <c r="CQ896" s="319">
        <v>0</v>
      </c>
      <c r="CR896" s="319">
        <v>0</v>
      </c>
      <c r="CS896" s="319">
        <v>0</v>
      </c>
      <c r="CT896" s="319">
        <v>0</v>
      </c>
      <c r="CU896" s="319">
        <v>0</v>
      </c>
      <c r="CV896" s="319">
        <v>0</v>
      </c>
      <c r="CW896" s="319">
        <v>0</v>
      </c>
      <c r="CX896" s="319">
        <v>0</v>
      </c>
      <c r="CY896" s="319">
        <v>0</v>
      </c>
      <c r="CZ896" s="319">
        <v>0</v>
      </c>
      <c r="DA896" s="319">
        <v>0</v>
      </c>
      <c r="DB896" s="319">
        <v>0</v>
      </c>
      <c r="DC896" s="319">
        <v>0</v>
      </c>
      <c r="DD896" s="319">
        <v>0</v>
      </c>
      <c r="DE896" s="319">
        <v>0</v>
      </c>
      <c r="DF896" s="319">
        <v>0</v>
      </c>
      <c r="DG896" s="319">
        <v>0</v>
      </c>
      <c r="DH896" s="319">
        <v>0</v>
      </c>
      <c r="DI896" s="319">
        <v>0</v>
      </c>
      <c r="DJ896" s="319">
        <v>0</v>
      </c>
      <c r="DK896" s="319">
        <v>0</v>
      </c>
      <c r="DL896" s="319">
        <v>0</v>
      </c>
      <c r="DM896" s="319">
        <v>0</v>
      </c>
      <c r="DN896" s="319">
        <v>0</v>
      </c>
      <c r="DO896" s="319">
        <v>0</v>
      </c>
      <c r="DP896" s="319">
        <v>0</v>
      </c>
      <c r="DQ896" s="319">
        <v>0</v>
      </c>
      <c r="DR896" s="319">
        <v>0</v>
      </c>
      <c r="DS896" s="319">
        <v>0</v>
      </c>
      <c r="DT896" s="319">
        <v>0</v>
      </c>
      <c r="DU896" s="319">
        <v>0</v>
      </c>
      <c r="DV896" s="319">
        <v>0</v>
      </c>
      <c r="DX896" s="162">
        <f t="shared" si="1460"/>
        <v>0</v>
      </c>
    </row>
    <row r="897" spans="1:128" hidden="1" outlineLevel="1" x14ac:dyDescent="0.2">
      <c r="A897" s="153" t="str">
        <f ca="1">Language!A$1174</f>
        <v>Итого, баланс расчетов по НДС</v>
      </c>
      <c r="C897" s="178" t="str">
        <f t="shared" ca="1" si="1459"/>
        <v>тыс. руб.</v>
      </c>
      <c r="F897" s="6" t="s">
        <v>3082</v>
      </c>
      <c r="G897" s="161">
        <f t="shared" ref="G897:N897" ca="1" si="1502">G886+G887+G888-G889-G890-G891-G894-G895-G896</f>
        <v>-48060.2</v>
      </c>
      <c r="H897" s="161">
        <f t="shared" ca="1" si="1502"/>
        <v>170.3578122286265</v>
      </c>
      <c r="I897" s="161">
        <f t="shared" ca="1" si="1502"/>
        <v>2545.1388986554198</v>
      </c>
      <c r="J897" s="161">
        <f t="shared" ca="1" si="1502"/>
        <v>4456.140221442939</v>
      </c>
      <c r="K897" s="161">
        <f t="shared" ca="1" si="1502"/>
        <v>5928.4062316013733</v>
      </c>
      <c r="L897" s="161">
        <f t="shared" ca="1" si="1502"/>
        <v>6028.5790790648907</v>
      </c>
      <c r="M897" s="161">
        <f t="shared" ca="1" si="1502"/>
        <v>6129.6951828618721</v>
      </c>
      <c r="N897" s="161">
        <f t="shared" ca="1" si="1502"/>
        <v>6218.2802798391176</v>
      </c>
      <c r="O897" s="161">
        <f t="shared" ref="O897:AT897" ca="1" si="1503">O886+O887+O888-O889-O890-O891-O894-O895-O896</f>
        <v>10134.780556185071</v>
      </c>
      <c r="P897" s="161">
        <f t="shared" ca="1" si="1503"/>
        <v>10192.084078919188</v>
      </c>
      <c r="Q897" s="161">
        <f t="shared" ca="1" si="1503"/>
        <v>10249.711604102051</v>
      </c>
      <c r="R897" s="161">
        <f t="shared" ca="1" si="1503"/>
        <v>10307.664963690633</v>
      </c>
      <c r="S897" s="161">
        <f t="shared" ca="1" si="1503"/>
        <v>10365.945999999996</v>
      </c>
      <c r="T897" s="161">
        <f t="shared" ca="1" si="1503"/>
        <v>10424.556565761981</v>
      </c>
      <c r="U897" s="161">
        <f t="shared" ca="1" si="1503"/>
        <v>10483.498524184042</v>
      </c>
      <c r="V897" s="161">
        <f t="shared" ca="1" si="1503"/>
        <v>6505.1824018892539</v>
      </c>
      <c r="W897" s="161">
        <f t="shared" ca="1" si="1503"/>
        <v>6541.9636489611157</v>
      </c>
      <c r="X897" s="161">
        <f t="shared" ca="1" si="1503"/>
        <v>6578.9528625514859</v>
      </c>
      <c r="Y897" s="161">
        <f t="shared" ca="1" si="1503"/>
        <v>6616.1512185332149</v>
      </c>
      <c r="Z897" s="161">
        <f t="shared" ca="1" si="1503"/>
        <v>6776.1762092961271</v>
      </c>
      <c r="AA897" s="161">
        <f t="shared" ca="1" si="1503"/>
        <v>10844.215195118009</v>
      </c>
      <c r="AB897" s="161">
        <f t="shared" ca="1" si="1503"/>
        <v>10905.529964443531</v>
      </c>
      <c r="AC897" s="161">
        <f t="shared" ca="1" si="1503"/>
        <v>10967.191416389194</v>
      </c>
      <c r="AD897" s="161">
        <f t="shared" ca="1" si="1503"/>
        <v>11029.20151114896</v>
      </c>
      <c r="AE897" s="161">
        <f t="shared" ca="1" si="1503"/>
        <v>11091.562219999991</v>
      </c>
      <c r="AF897" s="161">
        <f t="shared" ca="1" si="1503"/>
        <v>11154.275525365329</v>
      </c>
      <c r="AG897" s="161">
        <f t="shared" ca="1" si="1503"/>
        <v>11217.343420876905</v>
      </c>
      <c r="AH897" s="161">
        <f t="shared" ca="1" si="1503"/>
        <v>6960.5451700215017</v>
      </c>
      <c r="AI897" s="161">
        <f t="shared" ca="1" si="1503"/>
        <v>6999.9011043884047</v>
      </c>
      <c r="AJ897" s="161">
        <f t="shared" ca="1" si="1503"/>
        <v>7039.4795629300716</v>
      </c>
      <c r="AK897" s="161">
        <f t="shared" ca="1" si="1503"/>
        <v>7079.2818038305404</v>
      </c>
      <c r="AL897" s="161">
        <f t="shared" ca="1" si="1503"/>
        <v>7250.5085439468603</v>
      </c>
      <c r="AM897" s="161">
        <f t="shared" ca="1" si="1503"/>
        <v>11603.310258776271</v>
      </c>
      <c r="AN897" s="161">
        <f t="shared" ca="1" si="1503"/>
        <v>11668.917061954555</v>
      </c>
      <c r="AO897" s="161">
        <f t="shared" ca="1" si="1503"/>
        <v>11734.894815536434</v>
      </c>
      <c r="AP897" s="161">
        <f t="shared" ca="1" si="1503"/>
        <v>11801.245616929387</v>
      </c>
      <c r="AQ897" s="161">
        <f t="shared" ca="1" si="1503"/>
        <v>11867.97157539997</v>
      </c>
      <c r="AR897" s="161">
        <f t="shared" ca="1" si="1503"/>
        <v>11935.074812140887</v>
      </c>
      <c r="AS897" s="161">
        <f t="shared" ca="1" si="1503"/>
        <v>12002.557460338283</v>
      </c>
      <c r="AT897" s="161">
        <f t="shared" ca="1" si="1503"/>
        <v>7447.7833319229867</v>
      </c>
      <c r="AU897" s="161">
        <f t="shared" ref="AU897:BZ897" ca="1" si="1504">AU886+AU887+AU888-AU889-AU890-AU891-AU894-AU895-AU896</f>
        <v>7489.894181695573</v>
      </c>
      <c r="AV897" s="161">
        <f t="shared" ca="1" si="1504"/>
        <v>7532.2431323351466</v>
      </c>
      <c r="AW897" s="161">
        <f t="shared" ca="1" si="1504"/>
        <v>7574.8315300986587</v>
      </c>
      <c r="AX897" s="161">
        <f t="shared" ca="1" si="1504"/>
        <v>7758.0441420231209</v>
      </c>
      <c r="AY897" s="161">
        <f t="shared" ca="1" si="1504"/>
        <v>12415.541976890607</v>
      </c>
      <c r="AZ897" s="161">
        <f t="shared" ca="1" si="1504"/>
        <v>12485.741256291392</v>
      </c>
      <c r="BA897" s="161">
        <f t="shared" ca="1" si="1504"/>
        <v>12556.337452623984</v>
      </c>
      <c r="BB897" s="161">
        <f t="shared" ca="1" si="1504"/>
        <v>12627.332810114447</v>
      </c>
      <c r="BC897" s="161">
        <f t="shared" ca="1" si="1504"/>
        <v>12698.729585677984</v>
      </c>
      <c r="BD897" s="161">
        <f t="shared" ca="1" si="1504"/>
        <v>12770.530048990742</v>
      </c>
      <c r="BE897" s="161">
        <f t="shared" ca="1" si="1504"/>
        <v>12842.736482561975</v>
      </c>
      <c r="BF897" s="161">
        <f t="shared" ca="1" si="1504"/>
        <v>7969.1281651576164</v>
      </c>
      <c r="BG897" s="161">
        <f t="shared" ca="1" si="1504"/>
        <v>8014.1867744142764</v>
      </c>
      <c r="BH897" s="161">
        <f t="shared" ca="1" si="1504"/>
        <v>8059.5001515986442</v>
      </c>
      <c r="BI897" s="161">
        <f t="shared" ca="1" si="1504"/>
        <v>8105.0697372055974</v>
      </c>
      <c r="BJ897" s="161">
        <f t="shared" ca="1" si="1504"/>
        <v>8301.1072319647701</v>
      </c>
      <c r="BK897" s="161">
        <f t="shared" ca="1" si="1504"/>
        <v>13284.629915272968</v>
      </c>
      <c r="BL897" s="161">
        <f t="shared" ca="1" si="1504"/>
        <v>13359.743144231807</v>
      </c>
      <c r="BM897" s="161">
        <f t="shared" ca="1" si="1504"/>
        <v>13435.28107430767</v>
      </c>
      <c r="BN897" s="161">
        <f t="shared" ca="1" si="1504"/>
        <v>13511.246106822458</v>
      </c>
      <c r="BO897" s="161">
        <f t="shared" ca="1" si="1504"/>
        <v>13587.640656675454</v>
      </c>
      <c r="BP897" s="161">
        <f t="shared" ca="1" si="1504"/>
        <v>13664.467152420108</v>
      </c>
      <c r="BQ897" s="161">
        <f t="shared" ca="1" si="1504"/>
        <v>13741.728036341328</v>
      </c>
      <c r="BR897" s="161">
        <f t="shared" ca="1" si="1504"/>
        <v>8526.9671367186475</v>
      </c>
      <c r="BS897" s="161">
        <f t="shared" ca="1" si="1504"/>
        <v>8575.1798486232783</v>
      </c>
      <c r="BT897" s="161">
        <f t="shared" ca="1" si="1504"/>
        <v>8623.6651622105492</v>
      </c>
      <c r="BU897" s="161">
        <f t="shared" ca="1" si="1504"/>
        <v>8672.4246188099914</v>
      </c>
      <c r="BV897" s="161">
        <f t="shared" ca="1" si="1504"/>
        <v>8882.1847382023152</v>
      </c>
      <c r="BW897" s="161">
        <f t="shared" ca="1" si="1504"/>
        <v>14214.554009342102</v>
      </c>
      <c r="BX897" s="161">
        <f t="shared" ca="1" si="1504"/>
        <v>14294.92516432805</v>
      </c>
      <c r="BY897" s="161">
        <f t="shared" ca="1" si="1504"/>
        <v>14375.750749509221</v>
      </c>
      <c r="BZ897" s="161">
        <f t="shared" ca="1" si="1504"/>
        <v>14457.033334300069</v>
      </c>
      <c r="CA897" s="161">
        <f t="shared" ref="CA897:DF897" ca="1" si="1505">CA886+CA887+CA888-CA889-CA890-CA891-CA894-CA895-CA896</f>
        <v>14538.775502642742</v>
      </c>
      <c r="CB897" s="161">
        <f t="shared" ca="1" si="1505"/>
        <v>14620.979853089528</v>
      </c>
      <c r="CC897" s="161">
        <f t="shared" ca="1" si="1505"/>
        <v>14703.648998885237</v>
      </c>
      <c r="CD897" s="161">
        <f t="shared" ca="1" si="1505"/>
        <v>9123.8548362889796</v>
      </c>
      <c r="CE897" s="161">
        <f t="shared" ca="1" si="1505"/>
        <v>9175.4424380269302</v>
      </c>
      <c r="CF897" s="161">
        <f t="shared" ca="1" si="1505"/>
        <v>9227.3217235652974</v>
      </c>
      <c r="CG897" s="161">
        <f t="shared" ca="1" si="1505"/>
        <v>9279.4943421267071</v>
      </c>
      <c r="CH897" s="161">
        <f t="shared" ca="1" si="1505"/>
        <v>9503.9376698764809</v>
      </c>
      <c r="CI897" s="161">
        <f t="shared" ca="1" si="1505"/>
        <v>15209.572789996042</v>
      </c>
      <c r="CJ897" s="161">
        <f t="shared" ca="1" si="1505"/>
        <v>15295.569925831023</v>
      </c>
      <c r="CK897" s="161">
        <f t="shared" ca="1" si="1505"/>
        <v>15382.0533019749</v>
      </c>
      <c r="CL897" s="161">
        <f t="shared" ca="1" si="1505"/>
        <v>15469.025667701075</v>
      </c>
      <c r="CM897" s="161">
        <f t="shared" ca="1" si="1505"/>
        <v>15556.48978782777</v>
      </c>
      <c r="CN897" s="161">
        <f t="shared" ca="1" si="1505"/>
        <v>15644.448442805837</v>
      </c>
      <c r="CO897" s="161">
        <f t="shared" ca="1" si="1505"/>
        <v>15732.904428807227</v>
      </c>
      <c r="CP897" s="161">
        <f t="shared" ca="1" si="1505"/>
        <v>9762.5246748292211</v>
      </c>
      <c r="CQ897" s="161">
        <f t="shared" ca="1" si="1505"/>
        <v>9817.7234086888475</v>
      </c>
      <c r="CR897" s="161">
        <f t="shared" ca="1" si="1505"/>
        <v>9873.2342442148947</v>
      </c>
      <c r="CS897" s="161">
        <f t="shared" ca="1" si="1505"/>
        <v>9929.0589460756146</v>
      </c>
      <c r="CT897" s="161">
        <f t="shared" ca="1" si="1505"/>
        <v>10169.213306767862</v>
      </c>
      <c r="CU897" s="161">
        <f t="shared" ca="1" si="1505"/>
        <v>16274.242885295811</v>
      </c>
      <c r="CV897" s="161">
        <f t="shared" ca="1" si="1505"/>
        <v>16366.259820639216</v>
      </c>
      <c r="CW897" s="161">
        <f t="shared" ca="1" si="1505"/>
        <v>16458.797033113147</v>
      </c>
      <c r="CX897" s="161">
        <f t="shared" ca="1" si="1505"/>
        <v>16551.857464440171</v>
      </c>
      <c r="CY897" s="161">
        <f t="shared" ca="1" si="1505"/>
        <v>16645.444072975733</v>
      </c>
      <c r="CZ897" s="161">
        <f t="shared" ca="1" si="1505"/>
        <v>16739.559833802268</v>
      </c>
      <c r="DA897" s="161">
        <f t="shared" ca="1" si="1505"/>
        <v>16834.207738823759</v>
      </c>
      <c r="DB897" s="161">
        <f t="shared" ca="1" si="1505"/>
        <v>10445.901402067268</v>
      </c>
      <c r="DC897" s="161">
        <f t="shared" ca="1" si="1505"/>
        <v>10504.964047297077</v>
      </c>
      <c r="DD897" s="161">
        <f t="shared" ca="1" si="1505"/>
        <v>10564.360641309942</v>
      </c>
      <c r="DE897" s="161">
        <f t="shared" ca="1" si="1505"/>
        <v>10624.093072300906</v>
      </c>
      <c r="DF897" s="161">
        <f t="shared" ca="1" si="1505"/>
        <v>10881.058238241641</v>
      </c>
      <c r="DG897" s="161">
        <f t="shared" ref="DG897:DV897" ca="1" si="1506">DG886+DG887+DG888-DG889-DG890-DG891-DG894-DG895-DG896</f>
        <v>17413.439887266515</v>
      </c>
      <c r="DH897" s="161">
        <f t="shared" ca="1" si="1506"/>
        <v>17511.898008083979</v>
      </c>
      <c r="DI897" s="161">
        <f t="shared" ca="1" si="1506"/>
        <v>17610.912825431093</v>
      </c>
      <c r="DJ897" s="161">
        <f t="shared" ca="1" si="1506"/>
        <v>17710.487486951013</v>
      </c>
      <c r="DK897" s="161">
        <f t="shared" ca="1" si="1506"/>
        <v>17810.625158084065</v>
      </c>
      <c r="DL897" s="161">
        <f t="shared" ca="1" si="1506"/>
        <v>17911.329022168418</v>
      </c>
      <c r="DM897" s="161">
        <f t="shared" ca="1" si="1506"/>
        <v>18012.602280541425</v>
      </c>
      <c r="DN897" s="161">
        <f t="shared" ca="1" si="1506"/>
        <v>11177.114500212016</v>
      </c>
      <c r="DO897" s="161">
        <f t="shared" ca="1" si="1506"/>
        <v>11240.311530607878</v>
      </c>
      <c r="DP897" s="161">
        <f t="shared" ca="1" si="1506"/>
        <v>11303.865886201653</v>
      </c>
      <c r="DQ897" s="161">
        <f t="shared" ca="1" si="1506"/>
        <v>11367.779587361976</v>
      </c>
      <c r="DR897" s="161">
        <f t="shared" ca="1" si="1506"/>
        <v>11642.732314918581</v>
      </c>
      <c r="DS897" s="161">
        <f t="shared" ca="1" si="1506"/>
        <v>18632.380679375179</v>
      </c>
      <c r="DT897" s="161">
        <f t="shared" ca="1" si="1506"/>
        <v>18737.730868649855</v>
      </c>
      <c r="DU897" s="161">
        <f t="shared" ca="1" si="1506"/>
        <v>18843.676723211287</v>
      </c>
      <c r="DV897" s="161">
        <f t="shared" ca="1" si="1506"/>
        <v>18950.221611037581</v>
      </c>
      <c r="DX897" s="162">
        <f t="shared" ca="1" si="1460"/>
        <v>1318385.3611294189</v>
      </c>
    </row>
    <row r="898" spans="1:128" hidden="1" outlineLevel="1" x14ac:dyDescent="0.2">
      <c r="A898" s="153" t="str">
        <f ca="1">Language!A$1175</f>
        <v>НДС как актив по инвестициям</v>
      </c>
      <c r="C898" s="178" t="str">
        <f t="shared" ca="1" si="1459"/>
        <v>тыс. руб.</v>
      </c>
      <c r="F898" s="6" t="s">
        <v>3083</v>
      </c>
      <c r="G898" s="161">
        <f>SUM($G893:G893)-SUM($G895:G895)+SUM($G892:G892)-SUM($G894:G894)+$B896-SUM($G896:G896)+G726</f>
        <v>0</v>
      </c>
      <c r="H898" s="161">
        <f>SUM($G893:H893)-SUM($G895:H895)+SUM($G892:H892)-SUM($G894:H894)+$B896-SUM($G896:H896)+H726</f>
        <v>0</v>
      </c>
      <c r="I898" s="161">
        <f>SUM($G893:I893)-SUM($G895:I895)+SUM($G892:I892)-SUM($G894:I894)+$B896-SUM($G896:I896)+I726</f>
        <v>0</v>
      </c>
      <c r="J898" s="161">
        <f>SUM($G893:J893)-SUM($G895:J895)+SUM($G892:J892)-SUM($G894:J894)+$B896-SUM($G896:J896)+J726</f>
        <v>0</v>
      </c>
      <c r="K898" s="161">
        <f>SUM($G893:K893)-SUM($G895:K895)+SUM($G892:K892)-SUM($G894:K894)+$B896-SUM($G896:K896)+K726</f>
        <v>0</v>
      </c>
      <c r="L898" s="161">
        <f>SUM($G893:L893)-SUM($G895:L895)+SUM($G892:L892)-SUM($G894:L894)+$B896-SUM($G896:L896)+L726</f>
        <v>0</v>
      </c>
      <c r="M898" s="161">
        <f>SUM($G893:M893)-SUM($G895:M895)+SUM($G892:M892)-SUM($G894:M894)+$B896-SUM($G896:M896)+M726</f>
        <v>0</v>
      </c>
      <c r="N898" s="161">
        <f>SUM($G893:N893)-SUM($G895:N895)+SUM($G892:N892)-SUM($G894:N894)+$B896-SUM($G896:N896)+N726</f>
        <v>0</v>
      </c>
      <c r="O898" s="161">
        <f>SUM($G893:O893)-SUM($G895:O895)+SUM($G892:O892)-SUM($G894:O894)+$B896-SUM($G896:O896)+O726</f>
        <v>0</v>
      </c>
      <c r="P898" s="161">
        <f>SUM($G893:P893)-SUM($G895:P895)+SUM($G892:P892)-SUM($G894:P894)+$B896-SUM($G896:P896)+P726</f>
        <v>0</v>
      </c>
      <c r="Q898" s="161">
        <f>SUM($G893:Q893)-SUM($G895:Q895)+SUM($G892:Q892)-SUM($G894:Q894)+$B896-SUM($G896:Q896)+Q726</f>
        <v>0</v>
      </c>
      <c r="R898" s="161">
        <f>SUM($G893:R893)-SUM($G895:R895)+SUM($G892:R892)-SUM($G894:R894)+$B896-SUM($G896:R896)+R726</f>
        <v>0</v>
      </c>
      <c r="S898" s="161">
        <f>SUM($G893:S893)-SUM($G895:S895)+SUM($G892:S892)-SUM($G894:S894)+$B896-SUM($G896:S896)+S726</f>
        <v>0</v>
      </c>
      <c r="T898" s="161">
        <f>SUM($G893:T893)-SUM($G895:T895)+SUM($G892:T892)-SUM($G894:T894)+$B896-SUM($G896:T896)+T726</f>
        <v>0</v>
      </c>
      <c r="U898" s="161">
        <f>SUM($G893:U893)-SUM($G895:U895)+SUM($G892:U892)-SUM($G894:U894)+$B896-SUM($G896:U896)+U726</f>
        <v>0</v>
      </c>
      <c r="V898" s="161">
        <f>SUM($G893:V893)-SUM($G895:V895)+SUM($G892:V892)-SUM($G894:V894)+$B896-SUM($G896:V896)+V726</f>
        <v>0</v>
      </c>
      <c r="W898" s="161">
        <f>SUM($G893:W893)-SUM($G895:W895)+SUM($G892:W892)-SUM($G894:W894)+$B896-SUM($G896:W896)+W726</f>
        <v>0</v>
      </c>
      <c r="X898" s="161">
        <f>SUM($G893:X893)-SUM($G895:X895)+SUM($G892:X892)-SUM($G894:X894)+$B896-SUM($G896:X896)+X726</f>
        <v>0</v>
      </c>
      <c r="Y898" s="161">
        <f>SUM($G893:Y893)-SUM($G895:Y895)+SUM($G892:Y892)-SUM($G894:Y894)+$B896-SUM($G896:Y896)+Y726</f>
        <v>0</v>
      </c>
      <c r="Z898" s="161">
        <f>SUM($G893:Z893)-SUM($G895:Z895)+SUM($G892:Z892)-SUM($G894:Z894)+$B896-SUM($G896:Z896)+Z726</f>
        <v>0</v>
      </c>
      <c r="AA898" s="161">
        <f>SUM($G893:AA893)-SUM($G895:AA895)+SUM($G892:AA892)-SUM($G894:AA894)+$B896-SUM($G896:AA896)+AA726</f>
        <v>0</v>
      </c>
      <c r="AB898" s="161">
        <f>SUM($G893:AB893)-SUM($G895:AB895)+SUM($G892:AB892)-SUM($G894:AB894)+$B896-SUM($G896:AB896)+AB726</f>
        <v>0</v>
      </c>
      <c r="AC898" s="161">
        <f>SUM($G893:AC893)-SUM($G895:AC895)+SUM($G892:AC892)-SUM($G894:AC894)+$B896-SUM($G896:AC896)+AC726</f>
        <v>0</v>
      </c>
      <c r="AD898" s="161">
        <f>SUM($G893:AD893)-SUM($G895:AD895)+SUM($G892:AD892)-SUM($G894:AD894)+$B896-SUM($G896:AD896)+AD726</f>
        <v>0</v>
      </c>
      <c r="AE898" s="161">
        <f>SUM($G893:AE893)-SUM($G895:AE895)+SUM($G892:AE892)-SUM($G894:AE894)+$B896-SUM($G896:AE896)+AE726</f>
        <v>0</v>
      </c>
      <c r="AF898" s="161">
        <f>SUM($G893:AF893)-SUM($G895:AF895)+SUM($G892:AF892)-SUM($G894:AF894)+$B896-SUM($G896:AF896)+AF726</f>
        <v>0</v>
      </c>
      <c r="AG898" s="161">
        <f>SUM($G893:AG893)-SUM($G895:AG895)+SUM($G892:AG892)-SUM($G894:AG894)+$B896-SUM($G896:AG896)+AG726</f>
        <v>0</v>
      </c>
      <c r="AH898" s="161">
        <f>SUM($G893:AH893)-SUM($G895:AH895)+SUM($G892:AH892)-SUM($G894:AH894)+$B896-SUM($G896:AH896)+AH726</f>
        <v>0</v>
      </c>
      <c r="AI898" s="161">
        <f>SUM($G893:AI893)-SUM($G895:AI895)+SUM($G892:AI892)-SUM($G894:AI894)+$B896-SUM($G896:AI896)+AI726</f>
        <v>0</v>
      </c>
      <c r="AJ898" s="161">
        <f>SUM($G893:AJ893)-SUM($G895:AJ895)+SUM($G892:AJ892)-SUM($G894:AJ894)+$B896-SUM($G896:AJ896)+AJ726</f>
        <v>0</v>
      </c>
      <c r="AK898" s="161">
        <f>SUM($G893:AK893)-SUM($G895:AK895)+SUM($G892:AK892)-SUM($G894:AK894)+$B896-SUM($G896:AK896)+AK726</f>
        <v>0</v>
      </c>
      <c r="AL898" s="161">
        <f>SUM($G893:AL893)-SUM($G895:AL895)+SUM($G892:AL892)-SUM($G894:AL894)+$B896-SUM($G896:AL896)+AL726</f>
        <v>0</v>
      </c>
      <c r="AM898" s="161">
        <f>SUM($G893:AM893)-SUM($G895:AM895)+SUM($G892:AM892)-SUM($G894:AM894)+$B896-SUM($G896:AM896)+AM726</f>
        <v>0</v>
      </c>
      <c r="AN898" s="161">
        <f>SUM($G893:AN893)-SUM($G895:AN895)+SUM($G892:AN892)-SUM($G894:AN894)+$B896-SUM($G896:AN896)+AN726</f>
        <v>0</v>
      </c>
      <c r="AO898" s="161">
        <f>SUM($G893:AO893)-SUM($G895:AO895)+SUM($G892:AO892)-SUM($G894:AO894)+$B896-SUM($G896:AO896)+AO726</f>
        <v>0</v>
      </c>
      <c r="AP898" s="161">
        <f>SUM($G893:AP893)-SUM($G895:AP895)+SUM($G892:AP892)-SUM($G894:AP894)+$B896-SUM($G896:AP896)+AP726</f>
        <v>0</v>
      </c>
      <c r="AQ898" s="161">
        <f>SUM($G893:AQ893)-SUM($G895:AQ895)+SUM($G892:AQ892)-SUM($G894:AQ894)+$B896-SUM($G896:AQ896)+AQ726</f>
        <v>0</v>
      </c>
      <c r="AR898" s="161">
        <f>SUM($G893:AR893)-SUM($G895:AR895)+SUM($G892:AR892)-SUM($G894:AR894)+$B896-SUM($G896:AR896)+AR726</f>
        <v>0</v>
      </c>
      <c r="AS898" s="161">
        <f>SUM($G893:AS893)-SUM($G895:AS895)+SUM($G892:AS892)-SUM($G894:AS894)+$B896-SUM($G896:AS896)+AS726</f>
        <v>0</v>
      </c>
      <c r="AT898" s="161">
        <f>SUM($G893:AT893)-SUM($G895:AT895)+SUM($G892:AT892)-SUM($G894:AT894)+$B896-SUM($G896:AT896)+AT726</f>
        <v>0</v>
      </c>
      <c r="AU898" s="161">
        <f>SUM($G893:AU893)-SUM($G895:AU895)+SUM($G892:AU892)-SUM($G894:AU894)+$B896-SUM($G896:AU896)+AU726</f>
        <v>0</v>
      </c>
      <c r="AV898" s="161">
        <f>SUM($G893:AV893)-SUM($G895:AV895)+SUM($G892:AV892)-SUM($G894:AV894)+$B896-SUM($G896:AV896)+AV726</f>
        <v>0</v>
      </c>
      <c r="AW898" s="161">
        <f>SUM($G893:AW893)-SUM($G895:AW895)+SUM($G892:AW892)-SUM($G894:AW894)+$B896-SUM($G896:AW896)+AW726</f>
        <v>0</v>
      </c>
      <c r="AX898" s="161">
        <f>SUM($G893:AX893)-SUM($G895:AX895)+SUM($G892:AX892)-SUM($G894:AX894)+$B896-SUM($G896:AX896)+AX726</f>
        <v>0</v>
      </c>
      <c r="AY898" s="161">
        <f>SUM($G893:AY893)-SUM($G895:AY895)+SUM($G892:AY892)-SUM($G894:AY894)+$B896-SUM($G896:AY896)+AY726</f>
        <v>0</v>
      </c>
      <c r="AZ898" s="161">
        <f>SUM($G893:AZ893)-SUM($G895:AZ895)+SUM($G892:AZ892)-SUM($G894:AZ894)+$B896-SUM($G896:AZ896)+AZ726</f>
        <v>0</v>
      </c>
      <c r="BA898" s="161">
        <f>SUM($G893:BA893)-SUM($G895:BA895)+SUM($G892:BA892)-SUM($G894:BA894)+$B896-SUM($G896:BA896)+BA726</f>
        <v>0</v>
      </c>
      <c r="BB898" s="161">
        <f>SUM($G893:BB893)-SUM($G895:BB895)+SUM($G892:BB892)-SUM($G894:BB894)+$B896-SUM($G896:BB896)+BB726</f>
        <v>0</v>
      </c>
      <c r="BC898" s="161">
        <f>SUM($G893:BC893)-SUM($G895:BC895)+SUM($G892:BC892)-SUM($G894:BC894)+$B896-SUM($G896:BC896)+BC726</f>
        <v>0</v>
      </c>
      <c r="BD898" s="161">
        <f>SUM($G893:BD893)-SUM($G895:BD895)+SUM($G892:BD892)-SUM($G894:BD894)+$B896-SUM($G896:BD896)+BD726</f>
        <v>0</v>
      </c>
      <c r="BE898" s="161">
        <f>SUM($G893:BE893)-SUM($G895:BE895)+SUM($G892:BE892)-SUM($G894:BE894)+$B896-SUM($G896:BE896)+BE726</f>
        <v>0</v>
      </c>
      <c r="BF898" s="161">
        <f>SUM($G893:BF893)-SUM($G895:BF895)+SUM($G892:BF892)-SUM($G894:BF894)+$B896-SUM($G896:BF896)+BF726</f>
        <v>0</v>
      </c>
      <c r="BG898" s="161">
        <f>SUM($G893:BG893)-SUM($G895:BG895)+SUM($G892:BG892)-SUM($G894:BG894)+$B896-SUM($G896:BG896)+BG726</f>
        <v>0</v>
      </c>
      <c r="BH898" s="161">
        <f>SUM($G893:BH893)-SUM($G895:BH895)+SUM($G892:BH892)-SUM($G894:BH894)+$B896-SUM($G896:BH896)+BH726</f>
        <v>0</v>
      </c>
      <c r="BI898" s="161">
        <f>SUM($G893:BI893)-SUM($G895:BI895)+SUM($G892:BI892)-SUM($G894:BI894)+$B896-SUM($G896:BI896)+BI726</f>
        <v>0</v>
      </c>
      <c r="BJ898" s="161">
        <f>SUM($G893:BJ893)-SUM($G895:BJ895)+SUM($G892:BJ892)-SUM($G894:BJ894)+$B896-SUM($G896:BJ896)+BJ726</f>
        <v>0</v>
      </c>
      <c r="BK898" s="161">
        <f>SUM($G893:BK893)-SUM($G895:BK895)+SUM($G892:BK892)-SUM($G894:BK894)+$B896-SUM($G896:BK896)+BK726</f>
        <v>0</v>
      </c>
      <c r="BL898" s="161">
        <f>SUM($G893:BL893)-SUM($G895:BL895)+SUM($G892:BL892)-SUM($G894:BL894)+$B896-SUM($G896:BL896)+BL726</f>
        <v>0</v>
      </c>
      <c r="BM898" s="161">
        <f>SUM($G893:BM893)-SUM($G895:BM895)+SUM($G892:BM892)-SUM($G894:BM894)+$B896-SUM($G896:BM896)+BM726</f>
        <v>0</v>
      </c>
      <c r="BN898" s="161">
        <f>SUM($G893:BN893)-SUM($G895:BN895)+SUM($G892:BN892)-SUM($G894:BN894)+$B896-SUM($G896:BN896)+BN726</f>
        <v>0</v>
      </c>
      <c r="BO898" s="161">
        <f>SUM($G893:BO893)-SUM($G895:BO895)+SUM($G892:BO892)-SUM($G894:BO894)+$B896-SUM($G896:BO896)+BO726</f>
        <v>0</v>
      </c>
      <c r="BP898" s="161">
        <f>SUM($G893:BP893)-SUM($G895:BP895)+SUM($G892:BP892)-SUM($G894:BP894)+$B896-SUM($G896:BP896)+BP726</f>
        <v>0</v>
      </c>
      <c r="BQ898" s="161">
        <f>SUM($G893:BQ893)-SUM($G895:BQ895)+SUM($G892:BQ892)-SUM($G894:BQ894)+$B896-SUM($G896:BQ896)+BQ726</f>
        <v>0</v>
      </c>
      <c r="BR898" s="161">
        <f>SUM($G893:BR893)-SUM($G895:BR895)+SUM($G892:BR892)-SUM($G894:BR894)+$B896-SUM($G896:BR896)+BR726</f>
        <v>0</v>
      </c>
      <c r="BS898" s="161">
        <f>SUM($G893:BS893)-SUM($G895:BS895)+SUM($G892:BS892)-SUM($G894:BS894)+$B896-SUM($G896:BS896)+BS726</f>
        <v>0</v>
      </c>
      <c r="BT898" s="161">
        <f>SUM($G893:BT893)-SUM($G895:BT895)+SUM($G892:BT892)-SUM($G894:BT894)+$B896-SUM($G896:BT896)+BT726</f>
        <v>0</v>
      </c>
      <c r="BU898" s="161">
        <f>SUM($G893:BU893)-SUM($G895:BU895)+SUM($G892:BU892)-SUM($G894:BU894)+$B896-SUM($G896:BU896)+BU726</f>
        <v>0</v>
      </c>
      <c r="BV898" s="161">
        <f>SUM($G893:BV893)-SUM($G895:BV895)+SUM($G892:BV892)-SUM($G894:BV894)+$B896-SUM($G896:BV896)+BV726</f>
        <v>0</v>
      </c>
      <c r="BW898" s="161">
        <f>SUM($G893:BW893)-SUM($G895:BW895)+SUM($G892:BW892)-SUM($G894:BW894)+$B896-SUM($G896:BW896)+BW726</f>
        <v>0</v>
      </c>
      <c r="BX898" s="161">
        <f>SUM($G893:BX893)-SUM($G895:BX895)+SUM($G892:BX892)-SUM($G894:BX894)+$B896-SUM($G896:BX896)+BX726</f>
        <v>0</v>
      </c>
      <c r="BY898" s="161">
        <f>SUM($G893:BY893)-SUM($G895:BY895)+SUM($G892:BY892)-SUM($G894:BY894)+$B896-SUM($G896:BY896)+BY726</f>
        <v>0</v>
      </c>
      <c r="BZ898" s="161">
        <f>SUM($G893:BZ893)-SUM($G895:BZ895)+SUM($G892:BZ892)-SUM($G894:BZ894)+$B896-SUM($G896:BZ896)+BZ726</f>
        <v>0</v>
      </c>
      <c r="CA898" s="161">
        <f>SUM($G893:CA893)-SUM($G895:CA895)+SUM($G892:CA892)-SUM($G894:CA894)+$B896-SUM($G896:CA896)+CA726</f>
        <v>0</v>
      </c>
      <c r="CB898" s="161">
        <f>SUM($G893:CB893)-SUM($G895:CB895)+SUM($G892:CB892)-SUM($G894:CB894)+$B896-SUM($G896:CB896)+CB726</f>
        <v>0</v>
      </c>
      <c r="CC898" s="161">
        <f>SUM($G893:CC893)-SUM($G895:CC895)+SUM($G892:CC892)-SUM($G894:CC894)+$B896-SUM($G896:CC896)+CC726</f>
        <v>0</v>
      </c>
      <c r="CD898" s="161">
        <f>SUM($G893:CD893)-SUM($G895:CD895)+SUM($G892:CD892)-SUM($G894:CD894)+$B896-SUM($G896:CD896)+CD726</f>
        <v>0</v>
      </c>
      <c r="CE898" s="161">
        <f>SUM($G893:CE893)-SUM($G895:CE895)+SUM($G892:CE892)-SUM($G894:CE894)+$B896-SUM($G896:CE896)+CE726</f>
        <v>0</v>
      </c>
      <c r="CF898" s="161">
        <f>SUM($G893:CF893)-SUM($G895:CF895)+SUM($G892:CF892)-SUM($G894:CF894)+$B896-SUM($G896:CF896)+CF726</f>
        <v>0</v>
      </c>
      <c r="CG898" s="161">
        <f>SUM($G893:CG893)-SUM($G895:CG895)+SUM($G892:CG892)-SUM($G894:CG894)+$B896-SUM($G896:CG896)+CG726</f>
        <v>0</v>
      </c>
      <c r="CH898" s="161">
        <f>SUM($G893:CH893)-SUM($G895:CH895)+SUM($G892:CH892)-SUM($G894:CH894)+$B896-SUM($G896:CH896)+CH726</f>
        <v>0</v>
      </c>
      <c r="CI898" s="161">
        <f>SUM($G893:CI893)-SUM($G895:CI895)+SUM($G892:CI892)-SUM($G894:CI894)+$B896-SUM($G896:CI896)+CI726</f>
        <v>0</v>
      </c>
      <c r="CJ898" s="161">
        <f>SUM($G893:CJ893)-SUM($G895:CJ895)+SUM($G892:CJ892)-SUM($G894:CJ894)+$B896-SUM($G896:CJ896)+CJ726</f>
        <v>0</v>
      </c>
      <c r="CK898" s="161">
        <f>SUM($G893:CK893)-SUM($G895:CK895)+SUM($G892:CK892)-SUM($G894:CK894)+$B896-SUM($G896:CK896)+CK726</f>
        <v>0</v>
      </c>
      <c r="CL898" s="161">
        <f>SUM($G893:CL893)-SUM($G895:CL895)+SUM($G892:CL892)-SUM($G894:CL894)+$B896-SUM($G896:CL896)+CL726</f>
        <v>0</v>
      </c>
      <c r="CM898" s="161">
        <f>SUM($G893:CM893)-SUM($G895:CM895)+SUM($G892:CM892)-SUM($G894:CM894)+$B896-SUM($G896:CM896)+CM726</f>
        <v>0</v>
      </c>
      <c r="CN898" s="161">
        <f>SUM($G893:CN893)-SUM($G895:CN895)+SUM($G892:CN892)-SUM($G894:CN894)+$B896-SUM($G896:CN896)+CN726</f>
        <v>0</v>
      </c>
      <c r="CO898" s="161">
        <f>SUM($G893:CO893)-SUM($G895:CO895)+SUM($G892:CO892)-SUM($G894:CO894)+$B896-SUM($G896:CO896)+CO726</f>
        <v>0</v>
      </c>
      <c r="CP898" s="161">
        <f>SUM($G893:CP893)-SUM($G895:CP895)+SUM($G892:CP892)-SUM($G894:CP894)+$B896-SUM($G896:CP896)+CP726</f>
        <v>0</v>
      </c>
      <c r="CQ898" s="161">
        <f>SUM($G893:CQ893)-SUM($G895:CQ895)+SUM($G892:CQ892)-SUM($G894:CQ894)+$B896-SUM($G896:CQ896)+CQ726</f>
        <v>0</v>
      </c>
      <c r="CR898" s="161">
        <f>SUM($G893:CR893)-SUM($G895:CR895)+SUM($G892:CR892)-SUM($G894:CR894)+$B896-SUM($G896:CR896)+CR726</f>
        <v>0</v>
      </c>
      <c r="CS898" s="161">
        <f>SUM($G893:CS893)-SUM($G895:CS895)+SUM($G892:CS892)-SUM($G894:CS894)+$B896-SUM($G896:CS896)+CS726</f>
        <v>0</v>
      </c>
      <c r="CT898" s="161">
        <f>SUM($G893:CT893)-SUM($G895:CT895)+SUM($G892:CT892)-SUM($G894:CT894)+$B896-SUM($G896:CT896)+CT726</f>
        <v>0</v>
      </c>
      <c r="CU898" s="161">
        <f>SUM($G893:CU893)-SUM($G895:CU895)+SUM($G892:CU892)-SUM($G894:CU894)+$B896-SUM($G896:CU896)+CU726</f>
        <v>0</v>
      </c>
      <c r="CV898" s="161">
        <f>SUM($G893:CV893)-SUM($G895:CV895)+SUM($G892:CV892)-SUM($G894:CV894)+$B896-SUM($G896:CV896)+CV726</f>
        <v>0</v>
      </c>
      <c r="CW898" s="161">
        <f>SUM($G893:CW893)-SUM($G895:CW895)+SUM($G892:CW892)-SUM($G894:CW894)+$B896-SUM($G896:CW896)+CW726</f>
        <v>0</v>
      </c>
      <c r="CX898" s="161">
        <f>SUM($G893:CX893)-SUM($G895:CX895)+SUM($G892:CX892)-SUM($G894:CX894)+$B896-SUM($G896:CX896)+CX726</f>
        <v>0</v>
      </c>
      <c r="CY898" s="161">
        <f>SUM($G893:CY893)-SUM($G895:CY895)+SUM($G892:CY892)-SUM($G894:CY894)+$B896-SUM($G896:CY896)+CY726</f>
        <v>0</v>
      </c>
      <c r="CZ898" s="161">
        <f>SUM($G893:CZ893)-SUM($G895:CZ895)+SUM($G892:CZ892)-SUM($G894:CZ894)+$B896-SUM($G896:CZ896)+CZ726</f>
        <v>0</v>
      </c>
      <c r="DA898" s="161">
        <f>SUM($G893:DA893)-SUM($G895:DA895)+SUM($G892:DA892)-SUM($G894:DA894)+$B896-SUM($G896:DA896)+DA726</f>
        <v>0</v>
      </c>
      <c r="DB898" s="161">
        <f>SUM($G893:DB893)-SUM($G895:DB895)+SUM($G892:DB892)-SUM($G894:DB894)+$B896-SUM($G896:DB896)+DB726</f>
        <v>0</v>
      </c>
      <c r="DC898" s="161">
        <f>SUM($G893:DC893)-SUM($G895:DC895)+SUM($G892:DC892)-SUM($G894:DC894)+$B896-SUM($G896:DC896)+DC726</f>
        <v>0</v>
      </c>
      <c r="DD898" s="161">
        <f>SUM($G893:DD893)-SUM($G895:DD895)+SUM($G892:DD892)-SUM($G894:DD894)+$B896-SUM($G896:DD896)+DD726</f>
        <v>0</v>
      </c>
      <c r="DE898" s="161">
        <f>SUM($G893:DE893)-SUM($G895:DE895)+SUM($G892:DE892)-SUM($G894:DE894)+$B896-SUM($G896:DE896)+DE726</f>
        <v>0</v>
      </c>
      <c r="DF898" s="161">
        <f>SUM($G893:DF893)-SUM($G895:DF895)+SUM($G892:DF892)-SUM($G894:DF894)+$B896-SUM($G896:DF896)+DF726</f>
        <v>0</v>
      </c>
      <c r="DG898" s="161">
        <f>SUM($G893:DG893)-SUM($G895:DG895)+SUM($G892:DG892)-SUM($G894:DG894)+$B896-SUM($G896:DG896)+DG726</f>
        <v>0</v>
      </c>
      <c r="DH898" s="161">
        <f>SUM($G893:DH893)-SUM($G895:DH895)+SUM($G892:DH892)-SUM($G894:DH894)+$B896-SUM($G896:DH896)+DH726</f>
        <v>0</v>
      </c>
      <c r="DI898" s="161">
        <f>SUM($G893:DI893)-SUM($G895:DI895)+SUM($G892:DI892)-SUM($G894:DI894)+$B896-SUM($G896:DI896)+DI726</f>
        <v>0</v>
      </c>
      <c r="DJ898" s="161">
        <f>SUM($G893:DJ893)-SUM($G895:DJ895)+SUM($G892:DJ892)-SUM($G894:DJ894)+$B896-SUM($G896:DJ896)+DJ726</f>
        <v>0</v>
      </c>
      <c r="DK898" s="161">
        <f>SUM($G893:DK893)-SUM($G895:DK895)+SUM($G892:DK892)-SUM($G894:DK894)+$B896-SUM($G896:DK896)+DK726</f>
        <v>0</v>
      </c>
      <c r="DL898" s="161">
        <f>SUM($G893:DL893)-SUM($G895:DL895)+SUM($G892:DL892)-SUM($G894:DL894)+$B896-SUM($G896:DL896)+DL726</f>
        <v>0</v>
      </c>
      <c r="DM898" s="161">
        <f>SUM($G893:DM893)-SUM($G895:DM895)+SUM($G892:DM892)-SUM($G894:DM894)+$B896-SUM($G896:DM896)+DM726</f>
        <v>0</v>
      </c>
      <c r="DN898" s="161">
        <f>SUM($G893:DN893)-SUM($G895:DN895)+SUM($G892:DN892)-SUM($G894:DN894)+$B896-SUM($G896:DN896)+DN726</f>
        <v>0</v>
      </c>
      <c r="DO898" s="161">
        <f>SUM($G893:DO893)-SUM($G895:DO895)+SUM($G892:DO892)-SUM($G894:DO894)+$B896-SUM($G896:DO896)+DO726</f>
        <v>0</v>
      </c>
      <c r="DP898" s="161">
        <f>SUM($G893:DP893)-SUM($G895:DP895)+SUM($G892:DP892)-SUM($G894:DP894)+$B896-SUM($G896:DP896)+DP726</f>
        <v>0</v>
      </c>
      <c r="DQ898" s="161">
        <f>SUM($G893:DQ893)-SUM($G895:DQ895)+SUM($G892:DQ892)-SUM($G894:DQ894)+$B896-SUM($G896:DQ896)+DQ726</f>
        <v>0</v>
      </c>
      <c r="DR898" s="161">
        <f>SUM($G893:DR893)-SUM($G895:DR895)+SUM($G892:DR892)-SUM($G894:DR894)+$B896-SUM($G896:DR896)+DR726</f>
        <v>0</v>
      </c>
      <c r="DS898" s="161">
        <f>SUM($G893:DS893)-SUM($G895:DS895)+SUM($G892:DS892)-SUM($G894:DS894)+$B896-SUM($G896:DS896)+DS726</f>
        <v>0</v>
      </c>
      <c r="DT898" s="161">
        <f>SUM($G893:DT893)-SUM($G895:DT895)+SUM($G892:DT892)-SUM($G894:DT894)+$B896-SUM($G896:DT896)+DT726</f>
        <v>0</v>
      </c>
      <c r="DU898" s="161">
        <f>SUM($G893:DU893)-SUM($G895:DU895)+SUM($G892:DU892)-SUM($G894:DU894)+$B896-SUM($G896:DU896)+DU726</f>
        <v>0</v>
      </c>
      <c r="DV898" s="161">
        <f>SUM($G893:DV893)-SUM($G895:DV895)+SUM($G892:DV892)-SUM($G894:DV894)+$B896-SUM($G896:DV896)+DV726</f>
        <v>0</v>
      </c>
      <c r="DX898" s="162"/>
    </row>
    <row r="899" spans="1:128" hidden="1" outlineLevel="1" x14ac:dyDescent="0.2">
      <c r="A899" s="153" t="str">
        <f ca="1">Language!A$1176</f>
        <v>Отложенный возврат НДС</v>
      </c>
      <c r="C899" s="178" t="str">
        <f t="shared" ca="1" si="1459"/>
        <v>тыс. руб.</v>
      </c>
      <c r="F899" s="6" t="s">
        <v>3083</v>
      </c>
      <c r="G899" s="161">
        <f ca="1">IF(Prj_VAT=2,IF(G$2=1,0,F899)-MIN(G897,0)+IF(AND(Параметры!$B$80=2,Проект!G$2&gt;=Параметры!$B$81), MIN(0,OFFSET(G897, 0, -Параметры!$B$81)), 0),MAX(IF(G$2=1,0,F899)-G897,0))</f>
        <v>48060.2</v>
      </c>
      <c r="H899" s="161">
        <f ca="1">IF(Prj_VAT=2,IF(H$2=1,0,G899)-MIN(H897,0)+IF(AND(Параметры!$B$80=2,Проект!H$2&gt;=Параметры!$B$81), MIN(0,OFFSET(H897, 0, -Параметры!$B$81)), 0),MAX(IF(H$2=1,0,G899)-H897,0))</f>
        <v>47889.84218777137</v>
      </c>
      <c r="I899" s="161">
        <f ca="1">IF(Prj_VAT=2,IF(I$2=1,0,H899)-MIN(I897,0)+IF(AND(Параметры!$B$80=2,Проект!I$2&gt;=Параметры!$B$81), MIN(0,OFFSET(I897, 0, -Параметры!$B$81)), 0),MAX(IF(I$2=1,0,H899)-I897,0))</f>
        <v>45344.703289115947</v>
      </c>
      <c r="J899" s="161">
        <f ca="1">IF(Prj_VAT=2,IF(J$2=1,0,I899)-MIN(J897,0)+IF(AND(Параметры!$B$80=2,Проект!J$2&gt;=Параметры!$B$81), MIN(0,OFFSET(J897, 0, -Параметры!$B$81)), 0),MAX(IF(J$2=1,0,I899)-J897,0))</f>
        <v>40888.563067673007</v>
      </c>
      <c r="K899" s="161">
        <f ca="1">IF(Prj_VAT=2,IF(K$2=1,0,J899)-MIN(K897,0)+IF(AND(Параметры!$B$80=2,Проект!K$2&gt;=Параметры!$B$81), MIN(0,OFFSET(K897, 0, -Параметры!$B$81)), 0),MAX(IF(K$2=1,0,J899)-K897,0))</f>
        <v>34960.156836071634</v>
      </c>
      <c r="L899" s="161">
        <f ca="1">IF(Prj_VAT=2,IF(L$2=1,0,K899)-MIN(L897,0)+IF(AND(Параметры!$B$80=2,Проект!L$2&gt;=Параметры!$B$81), MIN(0,OFFSET(L897, 0, -Параметры!$B$81)), 0),MAX(IF(L$2=1,0,K899)-L897,0))</f>
        <v>28931.577757006744</v>
      </c>
      <c r="M899" s="161">
        <f ca="1">IF(Prj_VAT=2,IF(M$2=1,0,L899)-MIN(M897,0)+IF(AND(Параметры!$B$80=2,Проект!M$2&gt;=Параметры!$B$81), MIN(0,OFFSET(M897, 0, -Параметры!$B$81)), 0),MAX(IF(M$2=1,0,L899)-M897,0))</f>
        <v>22801.882574144871</v>
      </c>
      <c r="N899" s="161">
        <f ca="1">IF(Prj_VAT=2,IF(N$2=1,0,M899)-MIN(N897,0)+IF(AND(Параметры!$B$80=2,Проект!N$2&gt;=Параметры!$B$81), MIN(0,OFFSET(N897, 0, -Параметры!$B$81)), 0),MAX(IF(N$2=1,0,M899)-N897,0))</f>
        <v>16583.602294305754</v>
      </c>
      <c r="O899" s="161">
        <f ca="1">IF(Prj_VAT=2,IF(O$2=1,0,N899)-MIN(O897,0)+IF(AND(Параметры!$B$80=2,Проект!O$2&gt;=Параметры!$B$81), MIN(0,OFFSET(O897, 0, -Параметры!$B$81)), 0),MAX(IF(O$2=1,0,N899)-O897,0))</f>
        <v>6448.8217381206832</v>
      </c>
      <c r="P899" s="161">
        <f ca="1">IF(Prj_VAT=2,IF(P$2=1,0,O899)-MIN(P897,0)+IF(AND(Параметры!$B$80=2,Проект!P$2&gt;=Параметры!$B$81), MIN(0,OFFSET(P897, 0, -Параметры!$B$81)), 0),MAX(IF(P$2=1,0,O899)-P897,0))</f>
        <v>0</v>
      </c>
      <c r="Q899" s="161">
        <f ca="1">IF(Prj_VAT=2,IF(Q$2=1,0,P899)-MIN(Q897,0)+IF(AND(Параметры!$B$80=2,Проект!Q$2&gt;=Параметры!$B$81), MIN(0,OFFSET(Q897, 0, -Параметры!$B$81)), 0),MAX(IF(Q$2=1,0,P899)-Q897,0))</f>
        <v>0</v>
      </c>
      <c r="R899" s="161">
        <f ca="1">IF(Prj_VAT=2,IF(R$2=1,0,Q899)-MIN(R897,0)+IF(AND(Параметры!$B$80=2,Проект!R$2&gt;=Параметры!$B$81), MIN(0,OFFSET(R897, 0, -Параметры!$B$81)), 0),MAX(IF(R$2=1,0,Q899)-R897,0))</f>
        <v>0</v>
      </c>
      <c r="S899" s="161">
        <f ca="1">IF(Prj_VAT=2,IF(S$2=1,0,R899)-MIN(S897,0)+IF(AND(Параметры!$B$80=2,Проект!S$2&gt;=Параметры!$B$81), MIN(0,OFFSET(S897, 0, -Параметры!$B$81)), 0),MAX(IF(S$2=1,0,R899)-S897,0))</f>
        <v>0</v>
      </c>
      <c r="T899" s="161">
        <f ca="1">IF(Prj_VAT=2,IF(T$2=1,0,S899)-MIN(T897,0)+IF(AND(Параметры!$B$80=2,Проект!T$2&gt;=Параметры!$B$81), MIN(0,OFFSET(T897, 0, -Параметры!$B$81)), 0),MAX(IF(T$2=1,0,S899)-T897,0))</f>
        <v>0</v>
      </c>
      <c r="U899" s="161">
        <f ca="1">IF(Prj_VAT=2,IF(U$2=1,0,T899)-MIN(U897,0)+IF(AND(Параметры!$B$80=2,Проект!U$2&gt;=Параметры!$B$81), MIN(0,OFFSET(U897, 0, -Параметры!$B$81)), 0),MAX(IF(U$2=1,0,T899)-U897,0))</f>
        <v>0</v>
      </c>
      <c r="V899" s="161">
        <f ca="1">IF(Prj_VAT=2,IF(V$2=1,0,U899)-MIN(V897,0)+IF(AND(Параметры!$B$80=2,Проект!V$2&gt;=Параметры!$B$81), MIN(0,OFFSET(V897, 0, -Параметры!$B$81)), 0),MAX(IF(V$2=1,0,U899)-V897,0))</f>
        <v>0</v>
      </c>
      <c r="W899" s="161">
        <f ca="1">IF(Prj_VAT=2,IF(W$2=1,0,V899)-MIN(W897,0)+IF(AND(Параметры!$B$80=2,Проект!W$2&gt;=Параметры!$B$81), MIN(0,OFFSET(W897, 0, -Параметры!$B$81)), 0),MAX(IF(W$2=1,0,V899)-W897,0))</f>
        <v>0</v>
      </c>
      <c r="X899" s="161">
        <f ca="1">IF(Prj_VAT=2,IF(X$2=1,0,W899)-MIN(X897,0)+IF(AND(Параметры!$B$80=2,Проект!X$2&gt;=Параметры!$B$81), MIN(0,OFFSET(X897, 0, -Параметры!$B$81)), 0),MAX(IF(X$2=1,0,W899)-X897,0))</f>
        <v>0</v>
      </c>
      <c r="Y899" s="161">
        <f ca="1">IF(Prj_VAT=2,IF(Y$2=1,0,X899)-MIN(Y897,0)+IF(AND(Параметры!$B$80=2,Проект!Y$2&gt;=Параметры!$B$81), MIN(0,OFFSET(Y897, 0, -Параметры!$B$81)), 0),MAX(IF(Y$2=1,0,X899)-Y897,0))</f>
        <v>0</v>
      </c>
      <c r="Z899" s="161">
        <f ca="1">IF(Prj_VAT=2,IF(Z$2=1,0,Y899)-MIN(Z897,0)+IF(AND(Параметры!$B$80=2,Проект!Z$2&gt;=Параметры!$B$81), MIN(0,OFFSET(Z897, 0, -Параметры!$B$81)), 0),MAX(IF(Z$2=1,0,Y899)-Z897,0))</f>
        <v>0</v>
      </c>
      <c r="AA899" s="161">
        <f ca="1">IF(Prj_VAT=2,IF(AA$2=1,0,Z899)-MIN(AA897,0)+IF(AND(Параметры!$B$80=2,Проект!AA$2&gt;=Параметры!$B$81), MIN(0,OFFSET(AA897, 0, -Параметры!$B$81)), 0),MAX(IF(AA$2=1,0,Z899)-AA897,0))</f>
        <v>0</v>
      </c>
      <c r="AB899" s="161">
        <f ca="1">IF(Prj_VAT=2,IF(AB$2=1,0,AA899)-MIN(AB897,0)+IF(AND(Параметры!$B$80=2,Проект!AB$2&gt;=Параметры!$B$81), MIN(0,OFFSET(AB897, 0, -Параметры!$B$81)), 0),MAX(IF(AB$2=1,0,AA899)-AB897,0))</f>
        <v>0</v>
      </c>
      <c r="AC899" s="161">
        <f ca="1">IF(Prj_VAT=2,IF(AC$2=1,0,AB899)-MIN(AC897,0)+IF(AND(Параметры!$B$80=2,Проект!AC$2&gt;=Параметры!$B$81), MIN(0,OFFSET(AC897, 0, -Параметры!$B$81)), 0),MAX(IF(AC$2=1,0,AB899)-AC897,0))</f>
        <v>0</v>
      </c>
      <c r="AD899" s="161">
        <f ca="1">IF(Prj_VAT=2,IF(AD$2=1,0,AC899)-MIN(AD897,0)+IF(AND(Параметры!$B$80=2,Проект!AD$2&gt;=Параметры!$B$81), MIN(0,OFFSET(AD897, 0, -Параметры!$B$81)), 0),MAX(IF(AD$2=1,0,AC899)-AD897,0))</f>
        <v>0</v>
      </c>
      <c r="AE899" s="161">
        <f ca="1">IF(Prj_VAT=2,IF(AE$2=1,0,AD899)-MIN(AE897,0)+IF(AND(Параметры!$B$80=2,Проект!AE$2&gt;=Параметры!$B$81), MIN(0,OFFSET(AE897, 0, -Параметры!$B$81)), 0),MAX(IF(AE$2=1,0,AD899)-AE897,0))</f>
        <v>0</v>
      </c>
      <c r="AF899" s="161">
        <f ca="1">IF(Prj_VAT=2,IF(AF$2=1,0,AE899)-MIN(AF897,0)+IF(AND(Параметры!$B$80=2,Проект!AF$2&gt;=Параметры!$B$81), MIN(0,OFFSET(AF897, 0, -Параметры!$B$81)), 0),MAX(IF(AF$2=1,0,AE899)-AF897,0))</f>
        <v>0</v>
      </c>
      <c r="AG899" s="161">
        <f ca="1">IF(Prj_VAT=2,IF(AG$2=1,0,AF899)-MIN(AG897,0)+IF(AND(Параметры!$B$80=2,Проект!AG$2&gt;=Параметры!$B$81), MIN(0,OFFSET(AG897, 0, -Параметры!$B$81)), 0),MAX(IF(AG$2=1,0,AF899)-AG897,0))</f>
        <v>0</v>
      </c>
      <c r="AH899" s="161">
        <f ca="1">IF(Prj_VAT=2,IF(AH$2=1,0,AG899)-MIN(AH897,0)+IF(AND(Параметры!$B$80=2,Проект!AH$2&gt;=Параметры!$B$81), MIN(0,OFFSET(AH897, 0, -Параметры!$B$81)), 0),MAX(IF(AH$2=1,0,AG899)-AH897,0))</f>
        <v>0</v>
      </c>
      <c r="AI899" s="161">
        <f ca="1">IF(Prj_VAT=2,IF(AI$2=1,0,AH899)-MIN(AI897,0)+IF(AND(Параметры!$B$80=2,Проект!AI$2&gt;=Параметры!$B$81), MIN(0,OFFSET(AI897, 0, -Параметры!$B$81)), 0),MAX(IF(AI$2=1,0,AH899)-AI897,0))</f>
        <v>0</v>
      </c>
      <c r="AJ899" s="161">
        <f ca="1">IF(Prj_VAT=2,IF(AJ$2=1,0,AI899)-MIN(AJ897,0)+IF(AND(Параметры!$B$80=2,Проект!AJ$2&gt;=Параметры!$B$81), MIN(0,OFFSET(AJ897, 0, -Параметры!$B$81)), 0),MAX(IF(AJ$2=1,0,AI899)-AJ897,0))</f>
        <v>0</v>
      </c>
      <c r="AK899" s="161">
        <f ca="1">IF(Prj_VAT=2,IF(AK$2=1,0,AJ899)-MIN(AK897,0)+IF(AND(Параметры!$B$80=2,Проект!AK$2&gt;=Параметры!$B$81), MIN(0,OFFSET(AK897, 0, -Параметры!$B$81)), 0),MAX(IF(AK$2=1,0,AJ899)-AK897,0))</f>
        <v>0</v>
      </c>
      <c r="AL899" s="161">
        <f ca="1">IF(Prj_VAT=2,IF(AL$2=1,0,AK899)-MIN(AL897,0)+IF(AND(Параметры!$B$80=2,Проект!AL$2&gt;=Параметры!$B$81), MIN(0,OFFSET(AL897, 0, -Параметры!$B$81)), 0),MAX(IF(AL$2=1,0,AK899)-AL897,0))</f>
        <v>0</v>
      </c>
      <c r="AM899" s="161">
        <f ca="1">IF(Prj_VAT=2,IF(AM$2=1,0,AL899)-MIN(AM897,0)+IF(AND(Параметры!$B$80=2,Проект!AM$2&gt;=Параметры!$B$81), MIN(0,OFFSET(AM897, 0, -Параметры!$B$81)), 0),MAX(IF(AM$2=1,0,AL899)-AM897,0))</f>
        <v>0</v>
      </c>
      <c r="AN899" s="161">
        <f ca="1">IF(Prj_VAT=2,IF(AN$2=1,0,AM899)-MIN(AN897,0)+IF(AND(Параметры!$B$80=2,Проект!AN$2&gt;=Параметры!$B$81), MIN(0,OFFSET(AN897, 0, -Параметры!$B$81)), 0),MAX(IF(AN$2=1,0,AM899)-AN897,0))</f>
        <v>0</v>
      </c>
      <c r="AO899" s="161">
        <f ca="1">IF(Prj_VAT=2,IF(AO$2=1,0,AN899)-MIN(AO897,0)+IF(AND(Параметры!$B$80=2,Проект!AO$2&gt;=Параметры!$B$81), MIN(0,OFFSET(AO897, 0, -Параметры!$B$81)), 0),MAX(IF(AO$2=1,0,AN899)-AO897,0))</f>
        <v>0</v>
      </c>
      <c r="AP899" s="161">
        <f ca="1">IF(Prj_VAT=2,IF(AP$2=1,0,AO899)-MIN(AP897,0)+IF(AND(Параметры!$B$80=2,Проект!AP$2&gt;=Параметры!$B$81), MIN(0,OFFSET(AP897, 0, -Параметры!$B$81)), 0),MAX(IF(AP$2=1,0,AO899)-AP897,0))</f>
        <v>0</v>
      </c>
      <c r="AQ899" s="161">
        <f ca="1">IF(Prj_VAT=2,IF(AQ$2=1,0,AP899)-MIN(AQ897,0)+IF(AND(Параметры!$B$80=2,Проект!AQ$2&gt;=Параметры!$B$81), MIN(0,OFFSET(AQ897, 0, -Параметры!$B$81)), 0),MAX(IF(AQ$2=1,0,AP899)-AQ897,0))</f>
        <v>0</v>
      </c>
      <c r="AR899" s="161">
        <f ca="1">IF(Prj_VAT=2,IF(AR$2=1,0,AQ899)-MIN(AR897,0)+IF(AND(Параметры!$B$80=2,Проект!AR$2&gt;=Параметры!$B$81), MIN(0,OFFSET(AR897, 0, -Параметры!$B$81)), 0),MAX(IF(AR$2=1,0,AQ899)-AR897,0))</f>
        <v>0</v>
      </c>
      <c r="AS899" s="161">
        <f ca="1">IF(Prj_VAT=2,IF(AS$2=1,0,AR899)-MIN(AS897,0)+IF(AND(Параметры!$B$80=2,Проект!AS$2&gt;=Параметры!$B$81), MIN(0,OFFSET(AS897, 0, -Параметры!$B$81)), 0),MAX(IF(AS$2=1,0,AR899)-AS897,0))</f>
        <v>0</v>
      </c>
      <c r="AT899" s="161">
        <f ca="1">IF(Prj_VAT=2,IF(AT$2=1,0,AS899)-MIN(AT897,0)+IF(AND(Параметры!$B$80=2,Проект!AT$2&gt;=Параметры!$B$81), MIN(0,OFFSET(AT897, 0, -Параметры!$B$81)), 0),MAX(IF(AT$2=1,0,AS899)-AT897,0))</f>
        <v>0</v>
      </c>
      <c r="AU899" s="161">
        <f ca="1">IF(Prj_VAT=2,IF(AU$2=1,0,AT899)-MIN(AU897,0)+IF(AND(Параметры!$B$80=2,Проект!AU$2&gt;=Параметры!$B$81), MIN(0,OFFSET(AU897, 0, -Параметры!$B$81)), 0),MAX(IF(AU$2=1,0,AT899)-AU897,0))</f>
        <v>0</v>
      </c>
      <c r="AV899" s="161">
        <f ca="1">IF(Prj_VAT=2,IF(AV$2=1,0,AU899)-MIN(AV897,0)+IF(AND(Параметры!$B$80=2,Проект!AV$2&gt;=Параметры!$B$81), MIN(0,OFFSET(AV897, 0, -Параметры!$B$81)), 0),MAX(IF(AV$2=1,0,AU899)-AV897,0))</f>
        <v>0</v>
      </c>
      <c r="AW899" s="161">
        <f ca="1">IF(Prj_VAT=2,IF(AW$2=1,0,AV899)-MIN(AW897,0)+IF(AND(Параметры!$B$80=2,Проект!AW$2&gt;=Параметры!$B$81), MIN(0,OFFSET(AW897, 0, -Параметры!$B$81)), 0),MAX(IF(AW$2=1,0,AV899)-AW897,0))</f>
        <v>0</v>
      </c>
      <c r="AX899" s="161">
        <f ca="1">IF(Prj_VAT=2,IF(AX$2=1,0,AW899)-MIN(AX897,0)+IF(AND(Параметры!$B$80=2,Проект!AX$2&gt;=Параметры!$B$81), MIN(0,OFFSET(AX897, 0, -Параметры!$B$81)), 0),MAX(IF(AX$2=1,0,AW899)-AX897,0))</f>
        <v>0</v>
      </c>
      <c r="AY899" s="161">
        <f ca="1">IF(Prj_VAT=2,IF(AY$2=1,0,AX899)-MIN(AY897,0)+IF(AND(Параметры!$B$80=2,Проект!AY$2&gt;=Параметры!$B$81), MIN(0,OFFSET(AY897, 0, -Параметры!$B$81)), 0),MAX(IF(AY$2=1,0,AX899)-AY897,0))</f>
        <v>0</v>
      </c>
      <c r="AZ899" s="161">
        <f ca="1">IF(Prj_VAT=2,IF(AZ$2=1,0,AY899)-MIN(AZ897,0)+IF(AND(Параметры!$B$80=2,Проект!AZ$2&gt;=Параметры!$B$81), MIN(0,OFFSET(AZ897, 0, -Параметры!$B$81)), 0),MAX(IF(AZ$2=1,0,AY899)-AZ897,0))</f>
        <v>0</v>
      </c>
      <c r="BA899" s="161">
        <f ca="1">IF(Prj_VAT=2,IF(BA$2=1,0,AZ899)-MIN(BA897,0)+IF(AND(Параметры!$B$80=2,Проект!BA$2&gt;=Параметры!$B$81), MIN(0,OFFSET(BA897, 0, -Параметры!$B$81)), 0),MAX(IF(BA$2=1,0,AZ899)-BA897,0))</f>
        <v>0</v>
      </c>
      <c r="BB899" s="161">
        <f ca="1">IF(Prj_VAT=2,IF(BB$2=1,0,BA899)-MIN(BB897,0)+IF(AND(Параметры!$B$80=2,Проект!BB$2&gt;=Параметры!$B$81), MIN(0,OFFSET(BB897, 0, -Параметры!$B$81)), 0),MAX(IF(BB$2=1,0,BA899)-BB897,0))</f>
        <v>0</v>
      </c>
      <c r="BC899" s="161">
        <f ca="1">IF(Prj_VAT=2,IF(BC$2=1,0,BB899)-MIN(BC897,0)+IF(AND(Параметры!$B$80=2,Проект!BC$2&gt;=Параметры!$B$81), MIN(0,OFFSET(BC897, 0, -Параметры!$B$81)), 0),MAX(IF(BC$2=1,0,BB899)-BC897,0))</f>
        <v>0</v>
      </c>
      <c r="BD899" s="161">
        <f ca="1">IF(Prj_VAT=2,IF(BD$2=1,0,BC899)-MIN(BD897,0)+IF(AND(Параметры!$B$80=2,Проект!BD$2&gt;=Параметры!$B$81), MIN(0,OFFSET(BD897, 0, -Параметры!$B$81)), 0),MAX(IF(BD$2=1,0,BC899)-BD897,0))</f>
        <v>0</v>
      </c>
      <c r="BE899" s="161">
        <f ca="1">IF(Prj_VAT=2,IF(BE$2=1,0,BD899)-MIN(BE897,0)+IF(AND(Параметры!$B$80=2,Проект!BE$2&gt;=Параметры!$B$81), MIN(0,OFFSET(BE897, 0, -Параметры!$B$81)), 0),MAX(IF(BE$2=1,0,BD899)-BE897,0))</f>
        <v>0</v>
      </c>
      <c r="BF899" s="161">
        <f ca="1">IF(Prj_VAT=2,IF(BF$2=1,0,BE899)-MIN(BF897,0)+IF(AND(Параметры!$B$80=2,Проект!BF$2&gt;=Параметры!$B$81), MIN(0,OFFSET(BF897, 0, -Параметры!$B$81)), 0),MAX(IF(BF$2=1,0,BE899)-BF897,0))</f>
        <v>0</v>
      </c>
      <c r="BG899" s="161">
        <f ca="1">IF(Prj_VAT=2,IF(BG$2=1,0,BF899)-MIN(BG897,0)+IF(AND(Параметры!$B$80=2,Проект!BG$2&gt;=Параметры!$B$81), MIN(0,OFFSET(BG897, 0, -Параметры!$B$81)), 0),MAX(IF(BG$2=1,0,BF899)-BG897,0))</f>
        <v>0</v>
      </c>
      <c r="BH899" s="161">
        <f ca="1">IF(Prj_VAT=2,IF(BH$2=1,0,BG899)-MIN(BH897,0)+IF(AND(Параметры!$B$80=2,Проект!BH$2&gt;=Параметры!$B$81), MIN(0,OFFSET(BH897, 0, -Параметры!$B$81)), 0),MAX(IF(BH$2=1,0,BG899)-BH897,0))</f>
        <v>0</v>
      </c>
      <c r="BI899" s="161">
        <f ca="1">IF(Prj_VAT=2,IF(BI$2=1,0,BH899)-MIN(BI897,0)+IF(AND(Параметры!$B$80=2,Проект!BI$2&gt;=Параметры!$B$81), MIN(0,OFFSET(BI897, 0, -Параметры!$B$81)), 0),MAX(IF(BI$2=1,0,BH899)-BI897,0))</f>
        <v>0</v>
      </c>
      <c r="BJ899" s="161">
        <f ca="1">IF(Prj_VAT=2,IF(BJ$2=1,0,BI899)-MIN(BJ897,0)+IF(AND(Параметры!$B$80=2,Проект!BJ$2&gt;=Параметры!$B$81), MIN(0,OFFSET(BJ897, 0, -Параметры!$B$81)), 0),MAX(IF(BJ$2=1,0,BI899)-BJ897,0))</f>
        <v>0</v>
      </c>
      <c r="BK899" s="161">
        <f ca="1">IF(Prj_VAT=2,IF(BK$2=1,0,BJ899)-MIN(BK897,0)+IF(AND(Параметры!$B$80=2,Проект!BK$2&gt;=Параметры!$B$81), MIN(0,OFFSET(BK897, 0, -Параметры!$B$81)), 0),MAX(IF(BK$2=1,0,BJ899)-BK897,0))</f>
        <v>0</v>
      </c>
      <c r="BL899" s="161">
        <f ca="1">IF(Prj_VAT=2,IF(BL$2=1,0,BK899)-MIN(BL897,0)+IF(AND(Параметры!$B$80=2,Проект!BL$2&gt;=Параметры!$B$81), MIN(0,OFFSET(BL897, 0, -Параметры!$B$81)), 0),MAX(IF(BL$2=1,0,BK899)-BL897,0))</f>
        <v>0</v>
      </c>
      <c r="BM899" s="161">
        <f ca="1">IF(Prj_VAT=2,IF(BM$2=1,0,BL899)-MIN(BM897,0)+IF(AND(Параметры!$B$80=2,Проект!BM$2&gt;=Параметры!$B$81), MIN(0,OFFSET(BM897, 0, -Параметры!$B$81)), 0),MAX(IF(BM$2=1,0,BL899)-BM897,0))</f>
        <v>0</v>
      </c>
      <c r="BN899" s="161">
        <f ca="1">IF(Prj_VAT=2,IF(BN$2=1,0,BM899)-MIN(BN897,0)+IF(AND(Параметры!$B$80=2,Проект!BN$2&gt;=Параметры!$B$81), MIN(0,OFFSET(BN897, 0, -Параметры!$B$81)), 0),MAX(IF(BN$2=1,0,BM899)-BN897,0))</f>
        <v>0</v>
      </c>
      <c r="BO899" s="161">
        <f ca="1">IF(Prj_VAT=2,IF(BO$2=1,0,BN899)-MIN(BO897,0)+IF(AND(Параметры!$B$80=2,Проект!BO$2&gt;=Параметры!$B$81), MIN(0,OFFSET(BO897, 0, -Параметры!$B$81)), 0),MAX(IF(BO$2=1,0,BN899)-BO897,0))</f>
        <v>0</v>
      </c>
      <c r="BP899" s="161">
        <f ca="1">IF(Prj_VAT=2,IF(BP$2=1,0,BO899)-MIN(BP897,0)+IF(AND(Параметры!$B$80=2,Проект!BP$2&gt;=Параметры!$B$81), MIN(0,OFFSET(BP897, 0, -Параметры!$B$81)), 0),MAX(IF(BP$2=1,0,BO899)-BP897,0))</f>
        <v>0</v>
      </c>
      <c r="BQ899" s="161">
        <f ca="1">IF(Prj_VAT=2,IF(BQ$2=1,0,BP899)-MIN(BQ897,0)+IF(AND(Параметры!$B$80=2,Проект!BQ$2&gt;=Параметры!$B$81), MIN(0,OFFSET(BQ897, 0, -Параметры!$B$81)), 0),MAX(IF(BQ$2=1,0,BP899)-BQ897,0))</f>
        <v>0</v>
      </c>
      <c r="BR899" s="161">
        <f ca="1">IF(Prj_VAT=2,IF(BR$2=1,0,BQ899)-MIN(BR897,0)+IF(AND(Параметры!$B$80=2,Проект!BR$2&gt;=Параметры!$B$81), MIN(0,OFFSET(BR897, 0, -Параметры!$B$81)), 0),MAX(IF(BR$2=1,0,BQ899)-BR897,0))</f>
        <v>0</v>
      </c>
      <c r="BS899" s="161">
        <f ca="1">IF(Prj_VAT=2,IF(BS$2=1,0,BR899)-MIN(BS897,0)+IF(AND(Параметры!$B$80=2,Проект!BS$2&gt;=Параметры!$B$81), MIN(0,OFFSET(BS897, 0, -Параметры!$B$81)), 0),MAX(IF(BS$2=1,0,BR899)-BS897,0))</f>
        <v>0</v>
      </c>
      <c r="BT899" s="161">
        <f ca="1">IF(Prj_VAT=2,IF(BT$2=1,0,BS899)-MIN(BT897,0)+IF(AND(Параметры!$B$80=2,Проект!BT$2&gt;=Параметры!$B$81), MIN(0,OFFSET(BT897, 0, -Параметры!$B$81)), 0),MAX(IF(BT$2=1,0,BS899)-BT897,0))</f>
        <v>0</v>
      </c>
      <c r="BU899" s="161">
        <f ca="1">IF(Prj_VAT=2,IF(BU$2=1,0,BT899)-MIN(BU897,0)+IF(AND(Параметры!$B$80=2,Проект!BU$2&gt;=Параметры!$B$81), MIN(0,OFFSET(BU897, 0, -Параметры!$B$81)), 0),MAX(IF(BU$2=1,0,BT899)-BU897,0))</f>
        <v>0</v>
      </c>
      <c r="BV899" s="161">
        <f ca="1">IF(Prj_VAT=2,IF(BV$2=1,0,BU899)-MIN(BV897,0)+IF(AND(Параметры!$B$80=2,Проект!BV$2&gt;=Параметры!$B$81), MIN(0,OFFSET(BV897, 0, -Параметры!$B$81)), 0),MAX(IF(BV$2=1,0,BU899)-BV897,0))</f>
        <v>0</v>
      </c>
      <c r="BW899" s="161">
        <f ca="1">IF(Prj_VAT=2,IF(BW$2=1,0,BV899)-MIN(BW897,0)+IF(AND(Параметры!$B$80=2,Проект!BW$2&gt;=Параметры!$B$81), MIN(0,OFFSET(BW897, 0, -Параметры!$B$81)), 0),MAX(IF(BW$2=1,0,BV899)-BW897,0))</f>
        <v>0</v>
      </c>
      <c r="BX899" s="161">
        <f ca="1">IF(Prj_VAT=2,IF(BX$2=1,0,BW899)-MIN(BX897,0)+IF(AND(Параметры!$B$80=2,Проект!BX$2&gt;=Параметры!$B$81), MIN(0,OFFSET(BX897, 0, -Параметры!$B$81)), 0),MAX(IF(BX$2=1,0,BW899)-BX897,0))</f>
        <v>0</v>
      </c>
      <c r="BY899" s="161">
        <f ca="1">IF(Prj_VAT=2,IF(BY$2=1,0,BX899)-MIN(BY897,0)+IF(AND(Параметры!$B$80=2,Проект!BY$2&gt;=Параметры!$B$81), MIN(0,OFFSET(BY897, 0, -Параметры!$B$81)), 0),MAX(IF(BY$2=1,0,BX899)-BY897,0))</f>
        <v>0</v>
      </c>
      <c r="BZ899" s="161">
        <f ca="1">IF(Prj_VAT=2,IF(BZ$2=1,0,BY899)-MIN(BZ897,0)+IF(AND(Параметры!$B$80=2,Проект!BZ$2&gt;=Параметры!$B$81), MIN(0,OFFSET(BZ897, 0, -Параметры!$B$81)), 0),MAX(IF(BZ$2=1,0,BY899)-BZ897,0))</f>
        <v>0</v>
      </c>
      <c r="CA899" s="161">
        <f ca="1">IF(Prj_VAT=2,IF(CA$2=1,0,BZ899)-MIN(CA897,0)+IF(AND(Параметры!$B$80=2,Проект!CA$2&gt;=Параметры!$B$81), MIN(0,OFFSET(CA897, 0, -Параметры!$B$81)), 0),MAX(IF(CA$2=1,0,BZ899)-CA897,0))</f>
        <v>0</v>
      </c>
      <c r="CB899" s="161">
        <f ca="1">IF(Prj_VAT=2,IF(CB$2=1,0,CA899)-MIN(CB897,0)+IF(AND(Параметры!$B$80=2,Проект!CB$2&gt;=Параметры!$B$81), MIN(0,OFFSET(CB897, 0, -Параметры!$B$81)), 0),MAX(IF(CB$2=1,0,CA899)-CB897,0))</f>
        <v>0</v>
      </c>
      <c r="CC899" s="161">
        <f ca="1">IF(Prj_VAT=2,IF(CC$2=1,0,CB899)-MIN(CC897,0)+IF(AND(Параметры!$B$80=2,Проект!CC$2&gt;=Параметры!$B$81), MIN(0,OFFSET(CC897, 0, -Параметры!$B$81)), 0),MAX(IF(CC$2=1,0,CB899)-CC897,0))</f>
        <v>0</v>
      </c>
      <c r="CD899" s="161">
        <f ca="1">IF(Prj_VAT=2,IF(CD$2=1,0,CC899)-MIN(CD897,0)+IF(AND(Параметры!$B$80=2,Проект!CD$2&gt;=Параметры!$B$81), MIN(0,OFFSET(CD897, 0, -Параметры!$B$81)), 0),MAX(IF(CD$2=1,0,CC899)-CD897,0))</f>
        <v>0</v>
      </c>
      <c r="CE899" s="161">
        <f ca="1">IF(Prj_VAT=2,IF(CE$2=1,0,CD899)-MIN(CE897,0)+IF(AND(Параметры!$B$80=2,Проект!CE$2&gt;=Параметры!$B$81), MIN(0,OFFSET(CE897, 0, -Параметры!$B$81)), 0),MAX(IF(CE$2=1,0,CD899)-CE897,0))</f>
        <v>0</v>
      </c>
      <c r="CF899" s="161">
        <f ca="1">IF(Prj_VAT=2,IF(CF$2=1,0,CE899)-MIN(CF897,0)+IF(AND(Параметры!$B$80=2,Проект!CF$2&gt;=Параметры!$B$81), MIN(0,OFFSET(CF897, 0, -Параметры!$B$81)), 0),MAX(IF(CF$2=1,0,CE899)-CF897,0))</f>
        <v>0</v>
      </c>
      <c r="CG899" s="161">
        <f ca="1">IF(Prj_VAT=2,IF(CG$2=1,0,CF899)-MIN(CG897,0)+IF(AND(Параметры!$B$80=2,Проект!CG$2&gt;=Параметры!$B$81), MIN(0,OFFSET(CG897, 0, -Параметры!$B$81)), 0),MAX(IF(CG$2=1,0,CF899)-CG897,0))</f>
        <v>0</v>
      </c>
      <c r="CH899" s="161">
        <f ca="1">IF(Prj_VAT=2,IF(CH$2=1,0,CG899)-MIN(CH897,0)+IF(AND(Параметры!$B$80=2,Проект!CH$2&gt;=Параметры!$B$81), MIN(0,OFFSET(CH897, 0, -Параметры!$B$81)), 0),MAX(IF(CH$2=1,0,CG899)-CH897,0))</f>
        <v>0</v>
      </c>
      <c r="CI899" s="161">
        <f ca="1">IF(Prj_VAT=2,IF(CI$2=1,0,CH899)-MIN(CI897,0)+IF(AND(Параметры!$B$80=2,Проект!CI$2&gt;=Параметры!$B$81), MIN(0,OFFSET(CI897, 0, -Параметры!$B$81)), 0),MAX(IF(CI$2=1,0,CH899)-CI897,0))</f>
        <v>0</v>
      </c>
      <c r="CJ899" s="161">
        <f ca="1">IF(Prj_VAT=2,IF(CJ$2=1,0,CI899)-MIN(CJ897,0)+IF(AND(Параметры!$B$80=2,Проект!CJ$2&gt;=Параметры!$B$81), MIN(0,OFFSET(CJ897, 0, -Параметры!$B$81)), 0),MAX(IF(CJ$2=1,0,CI899)-CJ897,0))</f>
        <v>0</v>
      </c>
      <c r="CK899" s="161">
        <f ca="1">IF(Prj_VAT=2,IF(CK$2=1,0,CJ899)-MIN(CK897,0)+IF(AND(Параметры!$B$80=2,Проект!CK$2&gt;=Параметры!$B$81), MIN(0,OFFSET(CK897, 0, -Параметры!$B$81)), 0),MAX(IF(CK$2=1,0,CJ899)-CK897,0))</f>
        <v>0</v>
      </c>
      <c r="CL899" s="161">
        <f ca="1">IF(Prj_VAT=2,IF(CL$2=1,0,CK899)-MIN(CL897,0)+IF(AND(Параметры!$B$80=2,Проект!CL$2&gt;=Параметры!$B$81), MIN(0,OFFSET(CL897, 0, -Параметры!$B$81)), 0),MAX(IF(CL$2=1,0,CK899)-CL897,0))</f>
        <v>0</v>
      </c>
      <c r="CM899" s="161">
        <f ca="1">IF(Prj_VAT=2,IF(CM$2=1,0,CL899)-MIN(CM897,0)+IF(AND(Параметры!$B$80=2,Проект!CM$2&gt;=Параметры!$B$81), MIN(0,OFFSET(CM897, 0, -Параметры!$B$81)), 0),MAX(IF(CM$2=1,0,CL899)-CM897,0))</f>
        <v>0</v>
      </c>
      <c r="CN899" s="161">
        <f ca="1">IF(Prj_VAT=2,IF(CN$2=1,0,CM899)-MIN(CN897,0)+IF(AND(Параметры!$B$80=2,Проект!CN$2&gt;=Параметры!$B$81), MIN(0,OFFSET(CN897, 0, -Параметры!$B$81)), 0),MAX(IF(CN$2=1,0,CM899)-CN897,0))</f>
        <v>0</v>
      </c>
      <c r="CO899" s="161">
        <f ca="1">IF(Prj_VAT=2,IF(CO$2=1,0,CN899)-MIN(CO897,0)+IF(AND(Параметры!$B$80=2,Проект!CO$2&gt;=Параметры!$B$81), MIN(0,OFFSET(CO897, 0, -Параметры!$B$81)), 0),MAX(IF(CO$2=1,0,CN899)-CO897,0))</f>
        <v>0</v>
      </c>
      <c r="CP899" s="161">
        <f ca="1">IF(Prj_VAT=2,IF(CP$2=1,0,CO899)-MIN(CP897,0)+IF(AND(Параметры!$B$80=2,Проект!CP$2&gt;=Параметры!$B$81), MIN(0,OFFSET(CP897, 0, -Параметры!$B$81)), 0),MAX(IF(CP$2=1,0,CO899)-CP897,0))</f>
        <v>0</v>
      </c>
      <c r="CQ899" s="161">
        <f ca="1">IF(Prj_VAT=2,IF(CQ$2=1,0,CP899)-MIN(CQ897,0)+IF(AND(Параметры!$B$80=2,Проект!CQ$2&gt;=Параметры!$B$81), MIN(0,OFFSET(CQ897, 0, -Параметры!$B$81)), 0),MAX(IF(CQ$2=1,0,CP899)-CQ897,0))</f>
        <v>0</v>
      </c>
      <c r="CR899" s="161">
        <f ca="1">IF(Prj_VAT=2,IF(CR$2=1,0,CQ899)-MIN(CR897,0)+IF(AND(Параметры!$B$80=2,Проект!CR$2&gt;=Параметры!$B$81), MIN(0,OFFSET(CR897, 0, -Параметры!$B$81)), 0),MAX(IF(CR$2=1,0,CQ899)-CR897,0))</f>
        <v>0</v>
      </c>
      <c r="CS899" s="161">
        <f ca="1">IF(Prj_VAT=2,IF(CS$2=1,0,CR899)-MIN(CS897,0)+IF(AND(Параметры!$B$80=2,Проект!CS$2&gt;=Параметры!$B$81), MIN(0,OFFSET(CS897, 0, -Параметры!$B$81)), 0),MAX(IF(CS$2=1,0,CR899)-CS897,0))</f>
        <v>0</v>
      </c>
      <c r="CT899" s="161">
        <f ca="1">IF(Prj_VAT=2,IF(CT$2=1,0,CS899)-MIN(CT897,0)+IF(AND(Параметры!$B$80=2,Проект!CT$2&gt;=Параметры!$B$81), MIN(0,OFFSET(CT897, 0, -Параметры!$B$81)), 0),MAX(IF(CT$2=1,0,CS899)-CT897,0))</f>
        <v>0</v>
      </c>
      <c r="CU899" s="161">
        <f ca="1">IF(Prj_VAT=2,IF(CU$2=1,0,CT899)-MIN(CU897,0)+IF(AND(Параметры!$B$80=2,Проект!CU$2&gt;=Параметры!$B$81), MIN(0,OFFSET(CU897, 0, -Параметры!$B$81)), 0),MAX(IF(CU$2=1,0,CT899)-CU897,0))</f>
        <v>0</v>
      </c>
      <c r="CV899" s="161">
        <f ca="1">IF(Prj_VAT=2,IF(CV$2=1,0,CU899)-MIN(CV897,0)+IF(AND(Параметры!$B$80=2,Проект!CV$2&gt;=Параметры!$B$81), MIN(0,OFFSET(CV897, 0, -Параметры!$B$81)), 0),MAX(IF(CV$2=1,0,CU899)-CV897,0))</f>
        <v>0</v>
      </c>
      <c r="CW899" s="161">
        <f ca="1">IF(Prj_VAT=2,IF(CW$2=1,0,CV899)-MIN(CW897,0)+IF(AND(Параметры!$B$80=2,Проект!CW$2&gt;=Параметры!$B$81), MIN(0,OFFSET(CW897, 0, -Параметры!$B$81)), 0),MAX(IF(CW$2=1,0,CV899)-CW897,0))</f>
        <v>0</v>
      </c>
      <c r="CX899" s="161">
        <f ca="1">IF(Prj_VAT=2,IF(CX$2=1,0,CW899)-MIN(CX897,0)+IF(AND(Параметры!$B$80=2,Проект!CX$2&gt;=Параметры!$B$81), MIN(0,OFFSET(CX897, 0, -Параметры!$B$81)), 0),MAX(IF(CX$2=1,0,CW899)-CX897,0))</f>
        <v>0</v>
      </c>
      <c r="CY899" s="161">
        <f ca="1">IF(Prj_VAT=2,IF(CY$2=1,0,CX899)-MIN(CY897,0)+IF(AND(Параметры!$B$80=2,Проект!CY$2&gt;=Параметры!$B$81), MIN(0,OFFSET(CY897, 0, -Параметры!$B$81)), 0),MAX(IF(CY$2=1,0,CX899)-CY897,0))</f>
        <v>0</v>
      </c>
      <c r="CZ899" s="161">
        <f ca="1">IF(Prj_VAT=2,IF(CZ$2=1,0,CY899)-MIN(CZ897,0)+IF(AND(Параметры!$B$80=2,Проект!CZ$2&gt;=Параметры!$B$81), MIN(0,OFFSET(CZ897, 0, -Параметры!$B$81)), 0),MAX(IF(CZ$2=1,0,CY899)-CZ897,0))</f>
        <v>0</v>
      </c>
      <c r="DA899" s="161">
        <f ca="1">IF(Prj_VAT=2,IF(DA$2=1,0,CZ899)-MIN(DA897,0)+IF(AND(Параметры!$B$80=2,Проект!DA$2&gt;=Параметры!$B$81), MIN(0,OFFSET(DA897, 0, -Параметры!$B$81)), 0),MAX(IF(DA$2=1,0,CZ899)-DA897,0))</f>
        <v>0</v>
      </c>
      <c r="DB899" s="161">
        <f ca="1">IF(Prj_VAT=2,IF(DB$2=1,0,DA899)-MIN(DB897,0)+IF(AND(Параметры!$B$80=2,Проект!DB$2&gt;=Параметры!$B$81), MIN(0,OFFSET(DB897, 0, -Параметры!$B$81)), 0),MAX(IF(DB$2=1,0,DA899)-DB897,0))</f>
        <v>0</v>
      </c>
      <c r="DC899" s="161">
        <f ca="1">IF(Prj_VAT=2,IF(DC$2=1,0,DB899)-MIN(DC897,0)+IF(AND(Параметры!$B$80=2,Проект!DC$2&gt;=Параметры!$B$81), MIN(0,OFFSET(DC897, 0, -Параметры!$B$81)), 0),MAX(IF(DC$2=1,0,DB899)-DC897,0))</f>
        <v>0</v>
      </c>
      <c r="DD899" s="161">
        <f ca="1">IF(Prj_VAT=2,IF(DD$2=1,0,DC899)-MIN(DD897,0)+IF(AND(Параметры!$B$80=2,Проект!DD$2&gt;=Параметры!$B$81), MIN(0,OFFSET(DD897, 0, -Параметры!$B$81)), 0),MAX(IF(DD$2=1,0,DC899)-DD897,0))</f>
        <v>0</v>
      </c>
      <c r="DE899" s="161">
        <f ca="1">IF(Prj_VAT=2,IF(DE$2=1,0,DD899)-MIN(DE897,0)+IF(AND(Параметры!$B$80=2,Проект!DE$2&gt;=Параметры!$B$81), MIN(0,OFFSET(DE897, 0, -Параметры!$B$81)), 0),MAX(IF(DE$2=1,0,DD899)-DE897,0))</f>
        <v>0</v>
      </c>
      <c r="DF899" s="161">
        <f ca="1">IF(Prj_VAT=2,IF(DF$2=1,0,DE899)-MIN(DF897,0)+IF(AND(Параметры!$B$80=2,Проект!DF$2&gt;=Параметры!$B$81), MIN(0,OFFSET(DF897, 0, -Параметры!$B$81)), 0),MAX(IF(DF$2=1,0,DE899)-DF897,0))</f>
        <v>0</v>
      </c>
      <c r="DG899" s="161">
        <f ca="1">IF(Prj_VAT=2,IF(DG$2=1,0,DF899)-MIN(DG897,0)+IF(AND(Параметры!$B$80=2,Проект!DG$2&gt;=Параметры!$B$81), MIN(0,OFFSET(DG897, 0, -Параметры!$B$81)), 0),MAX(IF(DG$2=1,0,DF899)-DG897,0))</f>
        <v>0</v>
      </c>
      <c r="DH899" s="161">
        <f ca="1">IF(Prj_VAT=2,IF(DH$2=1,0,DG899)-MIN(DH897,0)+IF(AND(Параметры!$B$80=2,Проект!DH$2&gt;=Параметры!$B$81), MIN(0,OFFSET(DH897, 0, -Параметры!$B$81)), 0),MAX(IF(DH$2=1,0,DG899)-DH897,0))</f>
        <v>0</v>
      </c>
      <c r="DI899" s="161">
        <f ca="1">IF(Prj_VAT=2,IF(DI$2=1,0,DH899)-MIN(DI897,0)+IF(AND(Параметры!$B$80=2,Проект!DI$2&gt;=Параметры!$B$81), MIN(0,OFFSET(DI897, 0, -Параметры!$B$81)), 0),MAX(IF(DI$2=1,0,DH899)-DI897,0))</f>
        <v>0</v>
      </c>
      <c r="DJ899" s="161">
        <f ca="1">IF(Prj_VAT=2,IF(DJ$2=1,0,DI899)-MIN(DJ897,0)+IF(AND(Параметры!$B$80=2,Проект!DJ$2&gt;=Параметры!$B$81), MIN(0,OFFSET(DJ897, 0, -Параметры!$B$81)), 0),MAX(IF(DJ$2=1,0,DI899)-DJ897,0))</f>
        <v>0</v>
      </c>
      <c r="DK899" s="161">
        <f ca="1">IF(Prj_VAT=2,IF(DK$2=1,0,DJ899)-MIN(DK897,0)+IF(AND(Параметры!$B$80=2,Проект!DK$2&gt;=Параметры!$B$81), MIN(0,OFFSET(DK897, 0, -Параметры!$B$81)), 0),MAX(IF(DK$2=1,0,DJ899)-DK897,0))</f>
        <v>0</v>
      </c>
      <c r="DL899" s="161">
        <f ca="1">IF(Prj_VAT=2,IF(DL$2=1,0,DK899)-MIN(DL897,0)+IF(AND(Параметры!$B$80=2,Проект!DL$2&gt;=Параметры!$B$81), MIN(0,OFFSET(DL897, 0, -Параметры!$B$81)), 0),MAX(IF(DL$2=1,0,DK899)-DL897,0))</f>
        <v>0</v>
      </c>
      <c r="DM899" s="161">
        <f ca="1">IF(Prj_VAT=2,IF(DM$2=1,0,DL899)-MIN(DM897,0)+IF(AND(Параметры!$B$80=2,Проект!DM$2&gt;=Параметры!$B$81), MIN(0,OFFSET(DM897, 0, -Параметры!$B$81)), 0),MAX(IF(DM$2=1,0,DL899)-DM897,0))</f>
        <v>0</v>
      </c>
      <c r="DN899" s="161">
        <f ca="1">IF(Prj_VAT=2,IF(DN$2=1,0,DM899)-MIN(DN897,0)+IF(AND(Параметры!$B$80=2,Проект!DN$2&gt;=Параметры!$B$81), MIN(0,OFFSET(DN897, 0, -Параметры!$B$81)), 0),MAX(IF(DN$2=1,0,DM899)-DN897,0))</f>
        <v>0</v>
      </c>
      <c r="DO899" s="161">
        <f ca="1">IF(Prj_VAT=2,IF(DO$2=1,0,DN899)-MIN(DO897,0)+IF(AND(Параметры!$B$80=2,Проект!DO$2&gt;=Параметры!$B$81), MIN(0,OFFSET(DO897, 0, -Параметры!$B$81)), 0),MAX(IF(DO$2=1,0,DN899)-DO897,0))</f>
        <v>0</v>
      </c>
      <c r="DP899" s="161">
        <f ca="1">IF(Prj_VAT=2,IF(DP$2=1,0,DO899)-MIN(DP897,0)+IF(AND(Параметры!$B$80=2,Проект!DP$2&gt;=Параметры!$B$81), MIN(0,OFFSET(DP897, 0, -Параметры!$B$81)), 0),MAX(IF(DP$2=1,0,DO899)-DP897,0))</f>
        <v>0</v>
      </c>
      <c r="DQ899" s="161">
        <f ca="1">IF(Prj_VAT=2,IF(DQ$2=1,0,DP899)-MIN(DQ897,0)+IF(AND(Параметры!$B$80=2,Проект!DQ$2&gt;=Параметры!$B$81), MIN(0,OFFSET(DQ897, 0, -Параметры!$B$81)), 0),MAX(IF(DQ$2=1,0,DP899)-DQ897,0))</f>
        <v>0</v>
      </c>
      <c r="DR899" s="161">
        <f ca="1">IF(Prj_VAT=2,IF(DR$2=1,0,DQ899)-MIN(DR897,0)+IF(AND(Параметры!$B$80=2,Проект!DR$2&gt;=Параметры!$B$81), MIN(0,OFFSET(DR897, 0, -Параметры!$B$81)), 0),MAX(IF(DR$2=1,0,DQ899)-DR897,0))</f>
        <v>0</v>
      </c>
      <c r="DS899" s="161">
        <f ca="1">IF(Prj_VAT=2,IF(DS$2=1,0,DR899)-MIN(DS897,0)+IF(AND(Параметры!$B$80=2,Проект!DS$2&gt;=Параметры!$B$81), MIN(0,OFFSET(DS897, 0, -Параметры!$B$81)), 0),MAX(IF(DS$2=1,0,DR899)-DS897,0))</f>
        <v>0</v>
      </c>
      <c r="DT899" s="161">
        <f ca="1">IF(Prj_VAT=2,IF(DT$2=1,0,DS899)-MIN(DT897,0)+IF(AND(Параметры!$B$80=2,Проект!DT$2&gt;=Параметры!$B$81), MIN(0,OFFSET(DT897, 0, -Параметры!$B$81)), 0),MAX(IF(DT$2=1,0,DS899)-DT897,0))</f>
        <v>0</v>
      </c>
      <c r="DU899" s="161">
        <f ca="1">IF(Prj_VAT=2,IF(DU$2=1,0,DT899)-MIN(DU897,0)+IF(AND(Параметры!$B$80=2,Проект!DU$2&gt;=Параметры!$B$81), MIN(0,OFFSET(DU897, 0, -Параметры!$B$81)), 0),MAX(IF(DU$2=1,0,DT899)-DU897,0))</f>
        <v>0</v>
      </c>
      <c r="DV899" s="161">
        <f ca="1">IF(Prj_VAT=2,IF(DV$2=1,0,DU899)-MIN(DV897,0)+IF(AND(Параметры!$B$80=2,Проект!DV$2&gt;=Параметры!$B$81), MIN(0,OFFSET(DV897, 0, -Параметры!$B$81)), 0),MAX(IF(DV$2=1,0,DU899)-DV897,0))</f>
        <v>0</v>
      </c>
      <c r="DX899" s="162">
        <f ca="1">SUM(G899:DW899)</f>
        <v>291909.34974421002</v>
      </c>
    </row>
    <row r="900" spans="1:128" x14ac:dyDescent="0.2">
      <c r="F900" s="6" t="s">
        <v>2961</v>
      </c>
      <c r="G900" s="161"/>
      <c r="H900" s="161"/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  <c r="AA900" s="161"/>
      <c r="AB900" s="161"/>
      <c r="AC900" s="161"/>
      <c r="AD900" s="161"/>
      <c r="AE900" s="161"/>
      <c r="AF900" s="161"/>
      <c r="AG900" s="161"/>
      <c r="AH900" s="161"/>
      <c r="AI900" s="161"/>
      <c r="AJ900" s="161"/>
      <c r="AK900" s="161"/>
      <c r="AL900" s="161"/>
      <c r="AM900" s="161"/>
      <c r="AN900" s="161"/>
      <c r="AO900" s="161"/>
      <c r="AP900" s="161"/>
      <c r="AQ900" s="161"/>
      <c r="AR900" s="161"/>
      <c r="AS900" s="161"/>
      <c r="AT900" s="161"/>
      <c r="AU900" s="161"/>
      <c r="AV900" s="161"/>
      <c r="AW900" s="161"/>
      <c r="AX900" s="161"/>
      <c r="AY900" s="161"/>
      <c r="AZ900" s="161"/>
      <c r="BA900" s="161"/>
      <c r="BB900" s="161"/>
      <c r="BC900" s="161"/>
      <c r="BD900" s="161"/>
      <c r="BE900" s="161"/>
      <c r="BF900" s="161"/>
      <c r="BG900" s="161"/>
      <c r="BH900" s="161"/>
      <c r="BI900" s="161"/>
      <c r="BJ900" s="161"/>
      <c r="BK900" s="161"/>
      <c r="BL900" s="161"/>
      <c r="BM900" s="161"/>
      <c r="BN900" s="161"/>
      <c r="BO900" s="161"/>
      <c r="BP900" s="161"/>
      <c r="BQ900" s="161"/>
      <c r="BR900" s="161"/>
      <c r="BS900" s="161"/>
      <c r="BT900" s="161"/>
      <c r="BU900" s="161"/>
      <c r="BV900" s="161"/>
      <c r="BW900" s="161"/>
      <c r="BX900" s="161"/>
      <c r="BY900" s="161"/>
      <c r="BZ900" s="161"/>
      <c r="CA900" s="161"/>
      <c r="CB900" s="161"/>
      <c r="CC900" s="161"/>
      <c r="CD900" s="161"/>
      <c r="CE900" s="161"/>
      <c r="CF900" s="161"/>
      <c r="CG900" s="161"/>
      <c r="CH900" s="161"/>
      <c r="CI900" s="161"/>
      <c r="CJ900" s="161"/>
      <c r="CK900" s="161"/>
      <c r="CL900" s="161"/>
      <c r="CM900" s="161"/>
      <c r="CN900" s="161"/>
      <c r="CO900" s="161"/>
      <c r="CP900" s="161"/>
      <c r="CQ900" s="161"/>
      <c r="CR900" s="161"/>
      <c r="CS900" s="161"/>
      <c r="CT900" s="161"/>
      <c r="CU900" s="161"/>
      <c r="CV900" s="161"/>
      <c r="CW900" s="161"/>
      <c r="CX900" s="161"/>
      <c r="CY900" s="161"/>
      <c r="CZ900" s="161"/>
      <c r="DA900" s="161"/>
      <c r="DB900" s="161"/>
      <c r="DC900" s="161"/>
      <c r="DD900" s="161"/>
      <c r="DE900" s="161"/>
      <c r="DF900" s="161"/>
      <c r="DG900" s="161"/>
      <c r="DH900" s="161"/>
      <c r="DI900" s="161"/>
      <c r="DJ900" s="161"/>
      <c r="DK900" s="161"/>
      <c r="DL900" s="161"/>
      <c r="DM900" s="161"/>
      <c r="DN900" s="161"/>
      <c r="DO900" s="161"/>
      <c r="DP900" s="161"/>
      <c r="DQ900" s="161"/>
      <c r="DR900" s="161"/>
      <c r="DS900" s="161"/>
      <c r="DT900" s="161"/>
      <c r="DU900" s="161"/>
      <c r="DV900" s="161"/>
    </row>
    <row r="901" spans="1:128" collapsed="1" x14ac:dyDescent="0.2">
      <c r="A901" s="179" t="str">
        <f ca="1">Language!A$1177</f>
        <v>Начисленный налог на имущество</v>
      </c>
      <c r="C901" s="178" t="str">
        <f t="shared" ca="1" si="1459"/>
        <v>тыс. руб.</v>
      </c>
      <c r="F901" s="154" t="s">
        <v>693</v>
      </c>
      <c r="G901" s="194">
        <f ca="1">((G904-G905)*Параметры!G102+(G906-G907)*Параметры!G103)*Параметры!G$37/12</f>
        <v>0</v>
      </c>
      <c r="H901" s="194">
        <f ca="1">((H904-H905)*Параметры!H102+(H906-H907)*Параметры!H103)*Параметры!H$37/12</f>
        <v>0</v>
      </c>
      <c r="I901" s="194">
        <f ca="1">((I904-I905)*Параметры!I102+(I906-I907)*Параметры!I103)*Параметры!I$37/12</f>
        <v>0</v>
      </c>
      <c r="J901" s="194">
        <f ca="1">((J904-J905)*Параметры!J102+(J906-J907)*Параметры!J103)*Параметры!J$37/12</f>
        <v>0</v>
      </c>
      <c r="K901" s="194">
        <f ca="1">((K904-K905)*Параметры!K102+(K906-K907)*Параметры!K103)*Параметры!K$37/12</f>
        <v>0</v>
      </c>
      <c r="L901" s="194">
        <f ca="1">((L904-L905)*Параметры!L102+(L906-L907)*Параметры!L103)*Параметры!L$37/12</f>
        <v>0</v>
      </c>
      <c r="M901" s="194">
        <f ca="1">((M904-M905)*Параметры!M102+(M906-M907)*Параметры!M103)*Параметры!M$37/12</f>
        <v>0</v>
      </c>
      <c r="N901" s="194">
        <f ca="1">((N904-N905)*Параметры!N102+(N906-N907)*Параметры!N103)*Параметры!N$37/12</f>
        <v>0</v>
      </c>
      <c r="O901" s="194">
        <f ca="1">((O904-O905)*Параметры!O102+(O906-O907)*Параметры!O103)*Параметры!O$37/12</f>
        <v>0</v>
      </c>
      <c r="P901" s="194">
        <f ca="1">((P904-P905)*Параметры!P102+(P906-P907)*Параметры!P103)*Параметры!P$37/12</f>
        <v>0</v>
      </c>
      <c r="Q901" s="194">
        <f ca="1">((Q904-Q905)*Параметры!Q102+(Q906-Q907)*Параметры!Q103)*Параметры!Q$37/12</f>
        <v>0</v>
      </c>
      <c r="R901" s="194">
        <f ca="1">((R904-R905)*Параметры!R102+(R906-R907)*Параметры!R103)*Параметры!R$37/12</f>
        <v>0</v>
      </c>
      <c r="S901" s="194">
        <f ca="1">((S904-S905)*Параметры!S102+(S906-S907)*Параметры!S103)*Параметры!S$37/12</f>
        <v>0</v>
      </c>
      <c r="T901" s="194">
        <f ca="1">((T904-T905)*Параметры!T102+(T906-T907)*Параметры!T103)*Параметры!T$37/12</f>
        <v>0</v>
      </c>
      <c r="U901" s="194">
        <f ca="1">((U904-U905)*Параметры!U102+(U906-U907)*Параметры!U103)*Параметры!U$37/12</f>
        <v>0</v>
      </c>
      <c r="V901" s="194">
        <f ca="1">((V904-V905)*Параметры!V102+(V906-V907)*Параметры!V103)*Параметры!V$37/12</f>
        <v>0</v>
      </c>
      <c r="W901" s="194">
        <f ca="1">((W904-W905)*Параметры!W102+(W906-W907)*Параметры!W103)*Параметры!W$37/12</f>
        <v>0</v>
      </c>
      <c r="X901" s="194">
        <f ca="1">((X904-X905)*Параметры!X102+(X906-X907)*Параметры!X103)*Параметры!X$37/12</f>
        <v>0</v>
      </c>
      <c r="Y901" s="194">
        <f ca="1">((Y904-Y905)*Параметры!Y102+(Y906-Y907)*Параметры!Y103)*Параметры!Y$37/12</f>
        <v>0</v>
      </c>
      <c r="Z901" s="194">
        <f ca="1">((Z904-Z905)*Параметры!Z102+(Z906-Z907)*Параметры!Z103)*Параметры!Z$37/12</f>
        <v>0</v>
      </c>
      <c r="AA901" s="194">
        <f ca="1">((AA904-AA905)*Параметры!AA102+(AA906-AA907)*Параметры!AA103)*Параметры!AA$37/12</f>
        <v>0</v>
      </c>
      <c r="AB901" s="194">
        <f ca="1">((AB904-AB905)*Параметры!AB102+(AB906-AB907)*Параметры!AB103)*Параметры!AB$37/12</f>
        <v>0</v>
      </c>
      <c r="AC901" s="194">
        <f ca="1">((AC904-AC905)*Параметры!AC102+(AC906-AC907)*Параметры!AC103)*Параметры!AC$37/12</f>
        <v>0</v>
      </c>
      <c r="AD901" s="194">
        <f ca="1">((AD904-AD905)*Параметры!AD102+(AD906-AD907)*Параметры!AD103)*Параметры!AD$37/12</f>
        <v>0</v>
      </c>
      <c r="AE901" s="194">
        <f ca="1">((AE904-AE905)*Параметры!AE102+(AE906-AE907)*Параметры!AE103)*Параметры!AE$37/12</f>
        <v>0</v>
      </c>
      <c r="AF901" s="194">
        <f ca="1">((AF904-AF905)*Параметры!AF102+(AF906-AF907)*Параметры!AF103)*Параметры!AF$37/12</f>
        <v>0</v>
      </c>
      <c r="AG901" s="194">
        <f ca="1">((AG904-AG905)*Параметры!AG102+(AG906-AG907)*Параметры!AG103)*Параметры!AG$37/12</f>
        <v>0</v>
      </c>
      <c r="AH901" s="194">
        <f ca="1">((AH904-AH905)*Параметры!AH102+(AH906-AH907)*Параметры!AH103)*Параметры!AH$37/12</f>
        <v>0</v>
      </c>
      <c r="AI901" s="194">
        <f ca="1">((AI904-AI905)*Параметры!AI102+(AI906-AI907)*Параметры!AI103)*Параметры!AI$37/12</f>
        <v>0</v>
      </c>
      <c r="AJ901" s="194">
        <f ca="1">((AJ904-AJ905)*Параметры!AJ102+(AJ906-AJ907)*Параметры!AJ103)*Параметры!AJ$37/12</f>
        <v>0</v>
      </c>
      <c r="AK901" s="194">
        <f ca="1">((AK904-AK905)*Параметры!AK102+(AK906-AK907)*Параметры!AK103)*Параметры!AK$37/12</f>
        <v>0</v>
      </c>
      <c r="AL901" s="194">
        <f ca="1">((AL904-AL905)*Параметры!AL102+(AL906-AL907)*Параметры!AL103)*Параметры!AL$37/12</f>
        <v>0</v>
      </c>
      <c r="AM901" s="194">
        <f ca="1">((AM904-AM905)*Параметры!AM102+(AM906-AM907)*Параметры!AM103)*Параметры!AM$37/12</f>
        <v>0</v>
      </c>
      <c r="AN901" s="194">
        <f ca="1">((AN904-AN905)*Параметры!AN102+(AN906-AN907)*Параметры!AN103)*Параметры!AN$37/12</f>
        <v>0</v>
      </c>
      <c r="AO901" s="194">
        <f ca="1">((AO904-AO905)*Параметры!AO102+(AO906-AO907)*Параметры!AO103)*Параметры!AO$37/12</f>
        <v>0</v>
      </c>
      <c r="AP901" s="194">
        <f ca="1">((AP904-AP905)*Параметры!AP102+(AP906-AP907)*Параметры!AP103)*Параметры!AP$37/12</f>
        <v>0</v>
      </c>
      <c r="AQ901" s="194">
        <f ca="1">((AQ904-AQ905)*Параметры!AQ102+(AQ906-AQ907)*Параметры!AQ103)*Параметры!AQ$37/12</f>
        <v>0</v>
      </c>
      <c r="AR901" s="194">
        <f ca="1">((AR904-AR905)*Параметры!AR102+(AR906-AR907)*Параметры!AR103)*Параметры!AR$37/12</f>
        <v>0</v>
      </c>
      <c r="AS901" s="194">
        <f ca="1">((AS904-AS905)*Параметры!AS102+(AS906-AS907)*Параметры!AS103)*Параметры!AS$37/12</f>
        <v>0</v>
      </c>
      <c r="AT901" s="194">
        <f ca="1">((AT904-AT905)*Параметры!AT102+(AT906-AT907)*Параметры!AT103)*Параметры!AT$37/12</f>
        <v>0</v>
      </c>
      <c r="AU901" s="194">
        <f ca="1">((AU904-AU905)*Параметры!AU102+(AU906-AU907)*Параметры!AU103)*Параметры!AU$37/12</f>
        <v>0</v>
      </c>
      <c r="AV901" s="194">
        <f ca="1">((AV904-AV905)*Параметры!AV102+(AV906-AV907)*Параметры!AV103)*Параметры!AV$37/12</f>
        <v>0</v>
      </c>
      <c r="AW901" s="194">
        <f ca="1">((AW904-AW905)*Параметры!AW102+(AW906-AW907)*Параметры!AW103)*Параметры!AW$37/12</f>
        <v>0</v>
      </c>
      <c r="AX901" s="194">
        <f ca="1">((AX904-AX905)*Параметры!AX102+(AX906-AX907)*Параметры!AX103)*Параметры!AX$37/12</f>
        <v>0</v>
      </c>
      <c r="AY901" s="194">
        <f ca="1">((AY904-AY905)*Параметры!AY102+(AY906-AY907)*Параметры!AY103)*Параметры!AY$37/12</f>
        <v>0</v>
      </c>
      <c r="AZ901" s="194">
        <f ca="1">((AZ904-AZ905)*Параметры!AZ102+(AZ906-AZ907)*Параметры!AZ103)*Параметры!AZ$37/12</f>
        <v>0</v>
      </c>
      <c r="BA901" s="194">
        <f ca="1">((BA904-BA905)*Параметры!BA102+(BA906-BA907)*Параметры!BA103)*Параметры!BA$37/12</f>
        <v>0</v>
      </c>
      <c r="BB901" s="194">
        <f ca="1">((BB904-BB905)*Параметры!BB102+(BB906-BB907)*Параметры!BB103)*Параметры!BB$37/12</f>
        <v>0</v>
      </c>
      <c r="BC901" s="194">
        <f ca="1">((BC904-BC905)*Параметры!BC102+(BC906-BC907)*Параметры!BC103)*Параметры!BC$37/12</f>
        <v>0</v>
      </c>
      <c r="BD901" s="194">
        <f ca="1">((BD904-BD905)*Параметры!BD102+(BD906-BD907)*Параметры!BD103)*Параметры!BD$37/12</f>
        <v>0</v>
      </c>
      <c r="BE901" s="194">
        <f ca="1">((BE904-BE905)*Параметры!BE102+(BE906-BE907)*Параметры!BE103)*Параметры!BE$37/12</f>
        <v>0</v>
      </c>
      <c r="BF901" s="194">
        <f ca="1">((BF904-BF905)*Параметры!BF102+(BF906-BF907)*Параметры!BF103)*Параметры!BF$37/12</f>
        <v>0</v>
      </c>
      <c r="BG901" s="194">
        <f ca="1">((BG904-BG905)*Параметры!BG102+(BG906-BG907)*Параметры!BG103)*Параметры!BG$37/12</f>
        <v>0</v>
      </c>
      <c r="BH901" s="194">
        <f ca="1">((BH904-BH905)*Параметры!BH102+(BH906-BH907)*Параметры!BH103)*Параметры!BH$37/12</f>
        <v>0</v>
      </c>
      <c r="BI901" s="194">
        <f ca="1">((BI904-BI905)*Параметры!BI102+(BI906-BI907)*Параметры!BI103)*Параметры!BI$37/12</f>
        <v>0</v>
      </c>
      <c r="BJ901" s="194">
        <f ca="1">((BJ904-BJ905)*Параметры!BJ102+(BJ906-BJ907)*Параметры!BJ103)*Параметры!BJ$37/12</f>
        <v>0</v>
      </c>
      <c r="BK901" s="194">
        <f ca="1">((BK904-BK905)*Параметры!BK102+(BK906-BK907)*Параметры!BK103)*Параметры!BK$37/12</f>
        <v>0</v>
      </c>
      <c r="BL901" s="194">
        <f ca="1">((BL904-BL905)*Параметры!BL102+(BL906-BL907)*Параметры!BL103)*Параметры!BL$37/12</f>
        <v>0</v>
      </c>
      <c r="BM901" s="194">
        <f ca="1">((BM904-BM905)*Параметры!BM102+(BM906-BM907)*Параметры!BM103)*Параметры!BM$37/12</f>
        <v>0</v>
      </c>
      <c r="BN901" s="194">
        <f ca="1">((BN904-BN905)*Параметры!BN102+(BN906-BN907)*Параметры!BN103)*Параметры!BN$37/12</f>
        <v>0</v>
      </c>
      <c r="BO901" s="194">
        <f ca="1">((BO904-BO905)*Параметры!BO102+(BO906-BO907)*Параметры!BO103)*Параметры!BO$37/12</f>
        <v>0</v>
      </c>
      <c r="BP901" s="194">
        <f ca="1">((BP904-BP905)*Параметры!BP102+(BP906-BP907)*Параметры!BP103)*Параметры!BP$37/12</f>
        <v>0</v>
      </c>
      <c r="BQ901" s="194">
        <f ca="1">((BQ904-BQ905)*Параметры!BQ102+(BQ906-BQ907)*Параметры!BQ103)*Параметры!BQ$37/12</f>
        <v>0</v>
      </c>
      <c r="BR901" s="194">
        <f ca="1">((BR904-BR905)*Параметры!BR102+(BR906-BR907)*Параметры!BR103)*Параметры!BR$37/12</f>
        <v>0</v>
      </c>
      <c r="BS901" s="194">
        <f ca="1">((BS904-BS905)*Параметры!BS102+(BS906-BS907)*Параметры!BS103)*Параметры!BS$37/12</f>
        <v>0</v>
      </c>
      <c r="BT901" s="194">
        <f ca="1">((BT904-BT905)*Параметры!BT102+(BT906-BT907)*Параметры!BT103)*Параметры!BT$37/12</f>
        <v>0</v>
      </c>
      <c r="BU901" s="194">
        <f ca="1">((BU904-BU905)*Параметры!BU102+(BU906-BU907)*Параметры!BU103)*Параметры!BU$37/12</f>
        <v>0</v>
      </c>
      <c r="BV901" s="194">
        <f ca="1">((BV904-BV905)*Параметры!BV102+(BV906-BV907)*Параметры!BV103)*Параметры!BV$37/12</f>
        <v>0</v>
      </c>
      <c r="BW901" s="194">
        <f ca="1">((BW904-BW905)*Параметры!BW102+(BW906-BW907)*Параметры!BW103)*Параметры!BW$37/12</f>
        <v>0</v>
      </c>
      <c r="BX901" s="194">
        <f ca="1">((BX904-BX905)*Параметры!BX102+(BX906-BX907)*Параметры!BX103)*Параметры!BX$37/12</f>
        <v>0</v>
      </c>
      <c r="BY901" s="194">
        <f ca="1">((BY904-BY905)*Параметры!BY102+(BY906-BY907)*Параметры!BY103)*Параметры!BY$37/12</f>
        <v>0</v>
      </c>
      <c r="BZ901" s="194">
        <f ca="1">((BZ904-BZ905)*Параметры!BZ102+(BZ906-BZ907)*Параметры!BZ103)*Параметры!BZ$37/12</f>
        <v>0</v>
      </c>
      <c r="CA901" s="194">
        <f ca="1">((CA904-CA905)*Параметры!CA102+(CA906-CA907)*Параметры!CA103)*Параметры!CA$37/12</f>
        <v>0</v>
      </c>
      <c r="CB901" s="194">
        <f ca="1">((CB904-CB905)*Параметры!CB102+(CB906-CB907)*Параметры!CB103)*Параметры!CB$37/12</f>
        <v>0</v>
      </c>
      <c r="CC901" s="194">
        <f ca="1">((CC904-CC905)*Параметры!CC102+(CC906-CC907)*Параметры!CC103)*Параметры!CC$37/12</f>
        <v>0</v>
      </c>
      <c r="CD901" s="194">
        <f ca="1">((CD904-CD905)*Параметры!CD102+(CD906-CD907)*Параметры!CD103)*Параметры!CD$37/12</f>
        <v>0</v>
      </c>
      <c r="CE901" s="194">
        <f ca="1">((CE904-CE905)*Параметры!CE102+(CE906-CE907)*Параметры!CE103)*Параметры!CE$37/12</f>
        <v>0</v>
      </c>
      <c r="CF901" s="194">
        <f ca="1">((CF904-CF905)*Параметры!CF102+(CF906-CF907)*Параметры!CF103)*Параметры!CF$37/12</f>
        <v>0</v>
      </c>
      <c r="CG901" s="194">
        <f ca="1">((CG904-CG905)*Параметры!CG102+(CG906-CG907)*Параметры!CG103)*Параметры!CG$37/12</f>
        <v>0</v>
      </c>
      <c r="CH901" s="194">
        <f ca="1">((CH904-CH905)*Параметры!CH102+(CH906-CH907)*Параметры!CH103)*Параметры!CH$37/12</f>
        <v>0</v>
      </c>
      <c r="CI901" s="194">
        <f ca="1">((CI904-CI905)*Параметры!CI102+(CI906-CI907)*Параметры!CI103)*Параметры!CI$37/12</f>
        <v>0</v>
      </c>
      <c r="CJ901" s="194">
        <f ca="1">((CJ904-CJ905)*Параметры!CJ102+(CJ906-CJ907)*Параметры!CJ103)*Параметры!CJ$37/12</f>
        <v>0</v>
      </c>
      <c r="CK901" s="194">
        <f ca="1">((CK904-CK905)*Параметры!CK102+(CK906-CK907)*Параметры!CK103)*Параметры!CK$37/12</f>
        <v>0</v>
      </c>
      <c r="CL901" s="194">
        <f ca="1">((CL904-CL905)*Параметры!CL102+(CL906-CL907)*Параметры!CL103)*Параметры!CL$37/12</f>
        <v>0</v>
      </c>
      <c r="CM901" s="194">
        <f ca="1">((CM904-CM905)*Параметры!CM102+(CM906-CM907)*Параметры!CM103)*Параметры!CM$37/12</f>
        <v>0</v>
      </c>
      <c r="CN901" s="194">
        <f ca="1">((CN904-CN905)*Параметры!CN102+(CN906-CN907)*Параметры!CN103)*Параметры!CN$37/12</f>
        <v>0</v>
      </c>
      <c r="CO901" s="194">
        <f ca="1">((CO904-CO905)*Параметры!CO102+(CO906-CO907)*Параметры!CO103)*Параметры!CO$37/12</f>
        <v>0</v>
      </c>
      <c r="CP901" s="194">
        <f ca="1">((CP904-CP905)*Параметры!CP102+(CP906-CP907)*Параметры!CP103)*Параметры!CP$37/12</f>
        <v>0</v>
      </c>
      <c r="CQ901" s="194">
        <f ca="1">((CQ904-CQ905)*Параметры!CQ102+(CQ906-CQ907)*Параметры!CQ103)*Параметры!CQ$37/12</f>
        <v>0</v>
      </c>
      <c r="CR901" s="194">
        <f ca="1">((CR904-CR905)*Параметры!CR102+(CR906-CR907)*Параметры!CR103)*Параметры!CR$37/12</f>
        <v>0</v>
      </c>
      <c r="CS901" s="194">
        <f ca="1">((CS904-CS905)*Параметры!CS102+(CS906-CS907)*Параметры!CS103)*Параметры!CS$37/12</f>
        <v>0</v>
      </c>
      <c r="CT901" s="194">
        <f ca="1">((CT904-CT905)*Параметры!CT102+(CT906-CT907)*Параметры!CT103)*Параметры!CT$37/12</f>
        <v>0</v>
      </c>
      <c r="CU901" s="194">
        <f ca="1">((CU904-CU905)*Параметры!CU102+(CU906-CU907)*Параметры!CU103)*Параметры!CU$37/12</f>
        <v>0</v>
      </c>
      <c r="CV901" s="194">
        <f ca="1">((CV904-CV905)*Параметры!CV102+(CV906-CV907)*Параметры!CV103)*Параметры!CV$37/12</f>
        <v>0</v>
      </c>
      <c r="CW901" s="194">
        <f ca="1">((CW904-CW905)*Параметры!CW102+(CW906-CW907)*Параметры!CW103)*Параметры!CW$37/12</f>
        <v>0</v>
      </c>
      <c r="CX901" s="194">
        <f ca="1">((CX904-CX905)*Параметры!CX102+(CX906-CX907)*Параметры!CX103)*Параметры!CX$37/12</f>
        <v>0</v>
      </c>
      <c r="CY901" s="194">
        <f ca="1">((CY904-CY905)*Параметры!CY102+(CY906-CY907)*Параметры!CY103)*Параметры!CY$37/12</f>
        <v>0</v>
      </c>
      <c r="CZ901" s="194">
        <f ca="1">((CZ904-CZ905)*Параметры!CZ102+(CZ906-CZ907)*Параметры!CZ103)*Параметры!CZ$37/12</f>
        <v>0</v>
      </c>
      <c r="DA901" s="194">
        <f ca="1">((DA904-DA905)*Параметры!DA102+(DA906-DA907)*Параметры!DA103)*Параметры!DA$37/12</f>
        <v>0</v>
      </c>
      <c r="DB901" s="194">
        <f ca="1">((DB904-DB905)*Параметры!DB102+(DB906-DB907)*Параметры!DB103)*Параметры!DB$37/12</f>
        <v>0</v>
      </c>
      <c r="DC901" s="194">
        <f ca="1">((DC904-DC905)*Параметры!DC102+(DC906-DC907)*Параметры!DC103)*Параметры!DC$37/12</f>
        <v>0</v>
      </c>
      <c r="DD901" s="194">
        <f ca="1">((DD904-DD905)*Параметры!DD102+(DD906-DD907)*Параметры!DD103)*Параметры!DD$37/12</f>
        <v>0</v>
      </c>
      <c r="DE901" s="194">
        <f ca="1">((DE904-DE905)*Параметры!DE102+(DE906-DE907)*Параметры!DE103)*Параметры!DE$37/12</f>
        <v>0</v>
      </c>
      <c r="DF901" s="194">
        <f ca="1">((DF904-DF905)*Параметры!DF102+(DF906-DF907)*Параметры!DF103)*Параметры!DF$37/12</f>
        <v>0</v>
      </c>
      <c r="DG901" s="194">
        <f ca="1">((DG904-DG905)*Параметры!DG102+(DG906-DG907)*Параметры!DG103)*Параметры!DG$37/12</f>
        <v>0</v>
      </c>
      <c r="DH901" s="194">
        <f ca="1">((DH904-DH905)*Параметры!DH102+(DH906-DH907)*Параметры!DH103)*Параметры!DH$37/12</f>
        <v>0</v>
      </c>
      <c r="DI901" s="194">
        <f ca="1">((DI904-DI905)*Параметры!DI102+(DI906-DI907)*Параметры!DI103)*Параметры!DI$37/12</f>
        <v>0</v>
      </c>
      <c r="DJ901" s="194">
        <f ca="1">((DJ904-DJ905)*Параметры!DJ102+(DJ906-DJ907)*Параметры!DJ103)*Параметры!DJ$37/12</f>
        <v>0</v>
      </c>
      <c r="DK901" s="194">
        <f ca="1">((DK904-DK905)*Параметры!DK102+(DK906-DK907)*Параметры!DK103)*Параметры!DK$37/12</f>
        <v>0</v>
      </c>
      <c r="DL901" s="194">
        <f ca="1">((DL904-DL905)*Параметры!DL102+(DL906-DL907)*Параметры!DL103)*Параметры!DL$37/12</f>
        <v>0</v>
      </c>
      <c r="DM901" s="194">
        <f ca="1">((DM904-DM905)*Параметры!DM102+(DM906-DM907)*Параметры!DM103)*Параметры!DM$37/12</f>
        <v>0</v>
      </c>
      <c r="DN901" s="194">
        <f ca="1">((DN904-DN905)*Параметры!DN102+(DN906-DN907)*Параметры!DN103)*Параметры!DN$37/12</f>
        <v>0</v>
      </c>
      <c r="DO901" s="194">
        <f ca="1">((DO904-DO905)*Параметры!DO102+(DO906-DO907)*Параметры!DO103)*Параметры!DO$37/12</f>
        <v>0</v>
      </c>
      <c r="DP901" s="194">
        <f ca="1">((DP904-DP905)*Параметры!DP102+(DP906-DP907)*Параметры!DP103)*Параметры!DP$37/12</f>
        <v>0</v>
      </c>
      <c r="DQ901" s="194">
        <f ca="1">((DQ904-DQ905)*Параметры!DQ102+(DQ906-DQ907)*Параметры!DQ103)*Параметры!DQ$37/12</f>
        <v>0</v>
      </c>
      <c r="DR901" s="194">
        <f ca="1">((DR904-DR905)*Параметры!DR102+(DR906-DR907)*Параметры!DR103)*Параметры!DR$37/12</f>
        <v>0</v>
      </c>
      <c r="DS901" s="194">
        <f ca="1">((DS904-DS905)*Параметры!DS102+(DS906-DS907)*Параметры!DS103)*Параметры!DS$37/12</f>
        <v>0</v>
      </c>
      <c r="DT901" s="194">
        <f ca="1">((DT904-DT905)*Параметры!DT102+(DT906-DT907)*Параметры!DT103)*Параметры!DT$37/12</f>
        <v>0</v>
      </c>
      <c r="DU901" s="194">
        <f ca="1">((DU904-DU905)*Параметры!DU102+(DU906-DU907)*Параметры!DU103)*Параметры!DU$37/12</f>
        <v>0</v>
      </c>
      <c r="DV901" s="194">
        <f ca="1">((DV904-DV905)*Параметры!DV102+(DV906-DV907)*Параметры!DV103)*Параметры!DV$37/12</f>
        <v>0</v>
      </c>
      <c r="DX901" s="195">
        <f ca="1">SUM(G901:DW901)</f>
        <v>0</v>
      </c>
    </row>
    <row r="902" spans="1:128" hidden="1" outlineLevel="1" x14ac:dyDescent="0.2">
      <c r="A902" s="168" t="str">
        <f ca="1">Language!A$1178</f>
        <v>задолженность по налогу</v>
      </c>
      <c r="B902" s="184"/>
      <c r="C902" s="147" t="str">
        <f t="shared" ca="1" si="1459"/>
        <v>тыс. руб.</v>
      </c>
      <c r="D902" s="158"/>
      <c r="F902" s="6" t="s">
        <v>3099</v>
      </c>
      <c r="G902" s="304">
        <f ca="1">IF(AND(Параметры!$B$104=0,G$2&gt;1),F902,G901*Параметры!$B$104/Параметры!G$36)</f>
        <v>0</v>
      </c>
      <c r="H902" s="304">
        <f ca="1">IF(AND(Параметры!$B$104=0,H$2&gt;1),G902,H901*Параметры!$B$104/Параметры!H$36)</f>
        <v>0</v>
      </c>
      <c r="I902" s="304">
        <f ca="1">IF(AND(Параметры!$B$104=0,I$2&gt;1),H902,I901*Параметры!$B$104/Параметры!I$36)</f>
        <v>0</v>
      </c>
      <c r="J902" s="304">
        <f ca="1">IF(AND(Параметры!$B$104=0,J$2&gt;1),I902,J901*Параметры!$B$104/Параметры!J$36)</f>
        <v>0</v>
      </c>
      <c r="K902" s="304">
        <f ca="1">IF(AND(Параметры!$B$104=0,K$2&gt;1),J902,K901*Параметры!$B$104/Параметры!K$36)</f>
        <v>0</v>
      </c>
      <c r="L902" s="304">
        <f ca="1">IF(AND(Параметры!$B$104=0,L$2&gt;1),K902,L901*Параметры!$B$104/Параметры!L$36)</f>
        <v>0</v>
      </c>
      <c r="M902" s="304">
        <f ca="1">IF(AND(Параметры!$B$104=0,M$2&gt;1),L902,M901*Параметры!$B$104/Параметры!M$36)</f>
        <v>0</v>
      </c>
      <c r="N902" s="304">
        <f ca="1">IF(AND(Параметры!$B$104=0,N$2&gt;1),M902,N901*Параметры!$B$104/Параметры!N$36)</f>
        <v>0</v>
      </c>
      <c r="O902" s="304">
        <f ca="1">IF(AND(Параметры!$B$104=0,O$2&gt;1),N902,O901*Параметры!$B$104/Параметры!O$36)</f>
        <v>0</v>
      </c>
      <c r="P902" s="304">
        <f ca="1">IF(AND(Параметры!$B$104=0,P$2&gt;1),O902,P901*Параметры!$B$104/Параметры!P$36)</f>
        <v>0</v>
      </c>
      <c r="Q902" s="304">
        <f ca="1">IF(AND(Параметры!$B$104=0,Q$2&gt;1),P902,Q901*Параметры!$B$104/Параметры!Q$36)</f>
        <v>0</v>
      </c>
      <c r="R902" s="304">
        <f ca="1">IF(AND(Параметры!$B$104=0,R$2&gt;1),Q902,R901*Параметры!$B$104/Параметры!R$36)</f>
        <v>0</v>
      </c>
      <c r="S902" s="304">
        <f ca="1">IF(AND(Параметры!$B$104=0,S$2&gt;1),R902,S901*Параметры!$B$104/Параметры!S$36)</f>
        <v>0</v>
      </c>
      <c r="T902" s="304">
        <f ca="1">IF(AND(Параметры!$B$104=0,T$2&gt;1),S902,T901*Параметры!$B$104/Параметры!T$36)</f>
        <v>0</v>
      </c>
      <c r="U902" s="304">
        <f ca="1">IF(AND(Параметры!$B$104=0,U$2&gt;1),T902,U901*Параметры!$B$104/Параметры!U$36)</f>
        <v>0</v>
      </c>
      <c r="V902" s="304">
        <f ca="1">IF(AND(Параметры!$B$104=0,V$2&gt;1),U902,V901*Параметры!$B$104/Параметры!V$36)</f>
        <v>0</v>
      </c>
      <c r="W902" s="304">
        <f ca="1">IF(AND(Параметры!$B$104=0,W$2&gt;1),V902,W901*Параметры!$B$104/Параметры!W$36)</f>
        <v>0</v>
      </c>
      <c r="X902" s="304">
        <f ca="1">IF(AND(Параметры!$B$104=0,X$2&gt;1),W902,X901*Параметры!$B$104/Параметры!X$36)</f>
        <v>0</v>
      </c>
      <c r="Y902" s="304">
        <f ca="1">IF(AND(Параметры!$B$104=0,Y$2&gt;1),X902,Y901*Параметры!$B$104/Параметры!Y$36)</f>
        <v>0</v>
      </c>
      <c r="Z902" s="304">
        <f ca="1">IF(AND(Параметры!$B$104=0,Z$2&gt;1),Y902,Z901*Параметры!$B$104/Параметры!Z$36)</f>
        <v>0</v>
      </c>
      <c r="AA902" s="304">
        <f ca="1">IF(AND(Параметры!$B$104=0,AA$2&gt;1),Z902,AA901*Параметры!$B$104/Параметры!AA$36)</f>
        <v>0</v>
      </c>
      <c r="AB902" s="304">
        <f ca="1">IF(AND(Параметры!$B$104=0,AB$2&gt;1),AA902,AB901*Параметры!$B$104/Параметры!AB$36)</f>
        <v>0</v>
      </c>
      <c r="AC902" s="304">
        <f ca="1">IF(AND(Параметры!$B$104=0,AC$2&gt;1),AB902,AC901*Параметры!$B$104/Параметры!AC$36)</f>
        <v>0</v>
      </c>
      <c r="AD902" s="304">
        <f ca="1">IF(AND(Параметры!$B$104=0,AD$2&gt;1),AC902,AD901*Параметры!$B$104/Параметры!AD$36)</f>
        <v>0</v>
      </c>
      <c r="AE902" s="304">
        <f ca="1">IF(AND(Параметры!$B$104=0,AE$2&gt;1),AD902,AE901*Параметры!$B$104/Параметры!AE$36)</f>
        <v>0</v>
      </c>
      <c r="AF902" s="304">
        <f ca="1">IF(AND(Параметры!$B$104=0,AF$2&gt;1),AE902,AF901*Параметры!$B$104/Параметры!AF$36)</f>
        <v>0</v>
      </c>
      <c r="AG902" s="304">
        <f ca="1">IF(AND(Параметры!$B$104=0,AG$2&gt;1),AF902,AG901*Параметры!$B$104/Параметры!AG$36)</f>
        <v>0</v>
      </c>
      <c r="AH902" s="304">
        <f ca="1">IF(AND(Параметры!$B$104=0,AH$2&gt;1),AG902,AH901*Параметры!$B$104/Параметры!AH$36)</f>
        <v>0</v>
      </c>
      <c r="AI902" s="304">
        <f ca="1">IF(AND(Параметры!$B$104=0,AI$2&gt;1),AH902,AI901*Параметры!$B$104/Параметры!AI$36)</f>
        <v>0</v>
      </c>
      <c r="AJ902" s="304">
        <f ca="1">IF(AND(Параметры!$B$104=0,AJ$2&gt;1),AI902,AJ901*Параметры!$B$104/Параметры!AJ$36)</f>
        <v>0</v>
      </c>
      <c r="AK902" s="304">
        <f ca="1">IF(AND(Параметры!$B$104=0,AK$2&gt;1),AJ902,AK901*Параметры!$B$104/Параметры!AK$36)</f>
        <v>0</v>
      </c>
      <c r="AL902" s="304">
        <f ca="1">IF(AND(Параметры!$B$104=0,AL$2&gt;1),AK902,AL901*Параметры!$B$104/Параметры!AL$36)</f>
        <v>0</v>
      </c>
      <c r="AM902" s="304">
        <f ca="1">IF(AND(Параметры!$B$104=0,AM$2&gt;1),AL902,AM901*Параметры!$B$104/Параметры!AM$36)</f>
        <v>0</v>
      </c>
      <c r="AN902" s="304">
        <f ca="1">IF(AND(Параметры!$B$104=0,AN$2&gt;1),AM902,AN901*Параметры!$B$104/Параметры!AN$36)</f>
        <v>0</v>
      </c>
      <c r="AO902" s="304">
        <f ca="1">IF(AND(Параметры!$B$104=0,AO$2&gt;1),AN902,AO901*Параметры!$B$104/Параметры!AO$36)</f>
        <v>0</v>
      </c>
      <c r="AP902" s="304">
        <f ca="1">IF(AND(Параметры!$B$104=0,AP$2&gt;1),AO902,AP901*Параметры!$B$104/Параметры!AP$36)</f>
        <v>0</v>
      </c>
      <c r="AQ902" s="304">
        <f ca="1">IF(AND(Параметры!$B$104=0,AQ$2&gt;1),AP902,AQ901*Параметры!$B$104/Параметры!AQ$36)</f>
        <v>0</v>
      </c>
      <c r="AR902" s="304">
        <f ca="1">IF(AND(Параметры!$B$104=0,AR$2&gt;1),AQ902,AR901*Параметры!$B$104/Параметры!AR$36)</f>
        <v>0</v>
      </c>
      <c r="AS902" s="304">
        <f ca="1">IF(AND(Параметры!$B$104=0,AS$2&gt;1),AR902,AS901*Параметры!$B$104/Параметры!AS$36)</f>
        <v>0</v>
      </c>
      <c r="AT902" s="304">
        <f ca="1">IF(AND(Параметры!$B$104=0,AT$2&gt;1),AS902,AT901*Параметры!$B$104/Параметры!AT$36)</f>
        <v>0</v>
      </c>
      <c r="AU902" s="304">
        <f ca="1">IF(AND(Параметры!$B$104=0,AU$2&gt;1),AT902,AU901*Параметры!$B$104/Параметры!AU$36)</f>
        <v>0</v>
      </c>
      <c r="AV902" s="304">
        <f ca="1">IF(AND(Параметры!$B$104=0,AV$2&gt;1),AU902,AV901*Параметры!$B$104/Параметры!AV$36)</f>
        <v>0</v>
      </c>
      <c r="AW902" s="304">
        <f ca="1">IF(AND(Параметры!$B$104=0,AW$2&gt;1),AV902,AW901*Параметры!$B$104/Параметры!AW$36)</f>
        <v>0</v>
      </c>
      <c r="AX902" s="304">
        <f ca="1">IF(AND(Параметры!$B$104=0,AX$2&gt;1),AW902,AX901*Параметры!$B$104/Параметры!AX$36)</f>
        <v>0</v>
      </c>
      <c r="AY902" s="304">
        <f ca="1">IF(AND(Параметры!$B$104=0,AY$2&gt;1),AX902,AY901*Параметры!$B$104/Параметры!AY$36)</f>
        <v>0</v>
      </c>
      <c r="AZ902" s="304">
        <f ca="1">IF(AND(Параметры!$B$104=0,AZ$2&gt;1),AY902,AZ901*Параметры!$B$104/Параметры!AZ$36)</f>
        <v>0</v>
      </c>
      <c r="BA902" s="304">
        <f ca="1">IF(AND(Параметры!$B$104=0,BA$2&gt;1),AZ902,BA901*Параметры!$B$104/Параметры!BA$36)</f>
        <v>0</v>
      </c>
      <c r="BB902" s="304">
        <f ca="1">IF(AND(Параметры!$B$104=0,BB$2&gt;1),BA902,BB901*Параметры!$B$104/Параметры!BB$36)</f>
        <v>0</v>
      </c>
      <c r="BC902" s="304">
        <f ca="1">IF(AND(Параметры!$B$104=0,BC$2&gt;1),BB902,BC901*Параметры!$B$104/Параметры!BC$36)</f>
        <v>0</v>
      </c>
      <c r="BD902" s="304">
        <f ca="1">IF(AND(Параметры!$B$104=0,BD$2&gt;1),BC902,BD901*Параметры!$B$104/Параметры!BD$36)</f>
        <v>0</v>
      </c>
      <c r="BE902" s="304">
        <f ca="1">IF(AND(Параметры!$B$104=0,BE$2&gt;1),BD902,BE901*Параметры!$B$104/Параметры!BE$36)</f>
        <v>0</v>
      </c>
      <c r="BF902" s="304">
        <f ca="1">IF(AND(Параметры!$B$104=0,BF$2&gt;1),BE902,BF901*Параметры!$B$104/Параметры!BF$36)</f>
        <v>0</v>
      </c>
      <c r="BG902" s="304">
        <f ca="1">IF(AND(Параметры!$B$104=0,BG$2&gt;1),BF902,BG901*Параметры!$B$104/Параметры!BG$36)</f>
        <v>0</v>
      </c>
      <c r="BH902" s="304">
        <f ca="1">IF(AND(Параметры!$B$104=0,BH$2&gt;1),BG902,BH901*Параметры!$B$104/Параметры!BH$36)</f>
        <v>0</v>
      </c>
      <c r="BI902" s="304">
        <f ca="1">IF(AND(Параметры!$B$104=0,BI$2&gt;1),BH902,BI901*Параметры!$B$104/Параметры!BI$36)</f>
        <v>0</v>
      </c>
      <c r="BJ902" s="304">
        <f ca="1">IF(AND(Параметры!$B$104=0,BJ$2&gt;1),BI902,BJ901*Параметры!$B$104/Параметры!BJ$36)</f>
        <v>0</v>
      </c>
      <c r="BK902" s="304">
        <f ca="1">IF(AND(Параметры!$B$104=0,BK$2&gt;1),BJ902,BK901*Параметры!$B$104/Параметры!BK$36)</f>
        <v>0</v>
      </c>
      <c r="BL902" s="304">
        <f ca="1">IF(AND(Параметры!$B$104=0,BL$2&gt;1),BK902,BL901*Параметры!$B$104/Параметры!BL$36)</f>
        <v>0</v>
      </c>
      <c r="BM902" s="304">
        <f ca="1">IF(AND(Параметры!$B$104=0,BM$2&gt;1),BL902,BM901*Параметры!$B$104/Параметры!BM$36)</f>
        <v>0</v>
      </c>
      <c r="BN902" s="304">
        <f ca="1">IF(AND(Параметры!$B$104=0,BN$2&gt;1),BM902,BN901*Параметры!$B$104/Параметры!BN$36)</f>
        <v>0</v>
      </c>
      <c r="BO902" s="304">
        <f ca="1">IF(AND(Параметры!$B$104=0,BO$2&gt;1),BN902,BO901*Параметры!$B$104/Параметры!BO$36)</f>
        <v>0</v>
      </c>
      <c r="BP902" s="304">
        <f ca="1">IF(AND(Параметры!$B$104=0,BP$2&gt;1),BO902,BP901*Параметры!$B$104/Параметры!BP$36)</f>
        <v>0</v>
      </c>
      <c r="BQ902" s="304">
        <f ca="1">IF(AND(Параметры!$B$104=0,BQ$2&gt;1),BP902,BQ901*Параметры!$B$104/Параметры!BQ$36)</f>
        <v>0</v>
      </c>
      <c r="BR902" s="304">
        <f ca="1">IF(AND(Параметры!$B$104=0,BR$2&gt;1),BQ902,BR901*Параметры!$B$104/Параметры!BR$36)</f>
        <v>0</v>
      </c>
      <c r="BS902" s="304">
        <f ca="1">IF(AND(Параметры!$B$104=0,BS$2&gt;1),BR902,BS901*Параметры!$B$104/Параметры!BS$36)</f>
        <v>0</v>
      </c>
      <c r="BT902" s="304">
        <f ca="1">IF(AND(Параметры!$B$104=0,BT$2&gt;1),BS902,BT901*Параметры!$B$104/Параметры!BT$36)</f>
        <v>0</v>
      </c>
      <c r="BU902" s="304">
        <f ca="1">IF(AND(Параметры!$B$104=0,BU$2&gt;1),BT902,BU901*Параметры!$B$104/Параметры!BU$36)</f>
        <v>0</v>
      </c>
      <c r="BV902" s="304">
        <f ca="1">IF(AND(Параметры!$B$104=0,BV$2&gt;1),BU902,BV901*Параметры!$B$104/Параметры!BV$36)</f>
        <v>0</v>
      </c>
      <c r="BW902" s="304">
        <f ca="1">IF(AND(Параметры!$B$104=0,BW$2&gt;1),BV902,BW901*Параметры!$B$104/Параметры!BW$36)</f>
        <v>0</v>
      </c>
      <c r="BX902" s="304">
        <f ca="1">IF(AND(Параметры!$B$104=0,BX$2&gt;1),BW902,BX901*Параметры!$B$104/Параметры!BX$36)</f>
        <v>0</v>
      </c>
      <c r="BY902" s="304">
        <f ca="1">IF(AND(Параметры!$B$104=0,BY$2&gt;1),BX902,BY901*Параметры!$B$104/Параметры!BY$36)</f>
        <v>0</v>
      </c>
      <c r="BZ902" s="304">
        <f ca="1">IF(AND(Параметры!$B$104=0,BZ$2&gt;1),BY902,BZ901*Параметры!$B$104/Параметры!BZ$36)</f>
        <v>0</v>
      </c>
      <c r="CA902" s="304">
        <f ca="1">IF(AND(Параметры!$B$104=0,CA$2&gt;1),BZ902,CA901*Параметры!$B$104/Параметры!CA$36)</f>
        <v>0</v>
      </c>
      <c r="CB902" s="304">
        <f ca="1">IF(AND(Параметры!$B$104=0,CB$2&gt;1),CA902,CB901*Параметры!$B$104/Параметры!CB$36)</f>
        <v>0</v>
      </c>
      <c r="CC902" s="304">
        <f ca="1">IF(AND(Параметры!$B$104=0,CC$2&gt;1),CB902,CC901*Параметры!$B$104/Параметры!CC$36)</f>
        <v>0</v>
      </c>
      <c r="CD902" s="304">
        <f ca="1">IF(AND(Параметры!$B$104=0,CD$2&gt;1),CC902,CD901*Параметры!$B$104/Параметры!CD$36)</f>
        <v>0</v>
      </c>
      <c r="CE902" s="304">
        <f ca="1">IF(AND(Параметры!$B$104=0,CE$2&gt;1),CD902,CE901*Параметры!$B$104/Параметры!CE$36)</f>
        <v>0</v>
      </c>
      <c r="CF902" s="304">
        <f ca="1">IF(AND(Параметры!$B$104=0,CF$2&gt;1),CE902,CF901*Параметры!$B$104/Параметры!CF$36)</f>
        <v>0</v>
      </c>
      <c r="CG902" s="304">
        <f ca="1">IF(AND(Параметры!$B$104=0,CG$2&gt;1),CF902,CG901*Параметры!$B$104/Параметры!CG$36)</f>
        <v>0</v>
      </c>
      <c r="CH902" s="304">
        <f ca="1">IF(AND(Параметры!$B$104=0,CH$2&gt;1),CG902,CH901*Параметры!$B$104/Параметры!CH$36)</f>
        <v>0</v>
      </c>
      <c r="CI902" s="304">
        <f ca="1">IF(AND(Параметры!$B$104=0,CI$2&gt;1),CH902,CI901*Параметры!$B$104/Параметры!CI$36)</f>
        <v>0</v>
      </c>
      <c r="CJ902" s="304">
        <f ca="1">IF(AND(Параметры!$B$104=0,CJ$2&gt;1),CI902,CJ901*Параметры!$B$104/Параметры!CJ$36)</f>
        <v>0</v>
      </c>
      <c r="CK902" s="304">
        <f ca="1">IF(AND(Параметры!$B$104=0,CK$2&gt;1),CJ902,CK901*Параметры!$B$104/Параметры!CK$36)</f>
        <v>0</v>
      </c>
      <c r="CL902" s="304">
        <f ca="1">IF(AND(Параметры!$B$104=0,CL$2&gt;1),CK902,CL901*Параметры!$B$104/Параметры!CL$36)</f>
        <v>0</v>
      </c>
      <c r="CM902" s="304">
        <f ca="1">IF(AND(Параметры!$B$104=0,CM$2&gt;1),CL902,CM901*Параметры!$B$104/Параметры!CM$36)</f>
        <v>0</v>
      </c>
      <c r="CN902" s="304">
        <f ca="1">IF(AND(Параметры!$B$104=0,CN$2&gt;1),CM902,CN901*Параметры!$B$104/Параметры!CN$36)</f>
        <v>0</v>
      </c>
      <c r="CO902" s="304">
        <f ca="1">IF(AND(Параметры!$B$104=0,CO$2&gt;1),CN902,CO901*Параметры!$B$104/Параметры!CO$36)</f>
        <v>0</v>
      </c>
      <c r="CP902" s="304">
        <f ca="1">IF(AND(Параметры!$B$104=0,CP$2&gt;1),CO902,CP901*Параметры!$B$104/Параметры!CP$36)</f>
        <v>0</v>
      </c>
      <c r="CQ902" s="304">
        <f ca="1">IF(AND(Параметры!$B$104=0,CQ$2&gt;1),CP902,CQ901*Параметры!$B$104/Параметры!CQ$36)</f>
        <v>0</v>
      </c>
      <c r="CR902" s="304">
        <f ca="1">IF(AND(Параметры!$B$104=0,CR$2&gt;1),CQ902,CR901*Параметры!$B$104/Параметры!CR$36)</f>
        <v>0</v>
      </c>
      <c r="CS902" s="304">
        <f ca="1">IF(AND(Параметры!$B$104=0,CS$2&gt;1),CR902,CS901*Параметры!$B$104/Параметры!CS$36)</f>
        <v>0</v>
      </c>
      <c r="CT902" s="304">
        <f ca="1">IF(AND(Параметры!$B$104=0,CT$2&gt;1),CS902,CT901*Параметры!$B$104/Параметры!CT$36)</f>
        <v>0</v>
      </c>
      <c r="CU902" s="304">
        <f ca="1">IF(AND(Параметры!$B$104=0,CU$2&gt;1),CT902,CU901*Параметры!$B$104/Параметры!CU$36)</f>
        <v>0</v>
      </c>
      <c r="CV902" s="304">
        <f ca="1">IF(AND(Параметры!$B$104=0,CV$2&gt;1),CU902,CV901*Параметры!$B$104/Параметры!CV$36)</f>
        <v>0</v>
      </c>
      <c r="CW902" s="304">
        <f ca="1">IF(AND(Параметры!$B$104=0,CW$2&gt;1),CV902,CW901*Параметры!$B$104/Параметры!CW$36)</f>
        <v>0</v>
      </c>
      <c r="CX902" s="304">
        <f ca="1">IF(AND(Параметры!$B$104=0,CX$2&gt;1),CW902,CX901*Параметры!$B$104/Параметры!CX$36)</f>
        <v>0</v>
      </c>
      <c r="CY902" s="304">
        <f ca="1">IF(AND(Параметры!$B$104=0,CY$2&gt;1),CX902,CY901*Параметры!$B$104/Параметры!CY$36)</f>
        <v>0</v>
      </c>
      <c r="CZ902" s="304">
        <f ca="1">IF(AND(Параметры!$B$104=0,CZ$2&gt;1),CY902,CZ901*Параметры!$B$104/Параметры!CZ$36)</f>
        <v>0</v>
      </c>
      <c r="DA902" s="304">
        <f ca="1">IF(AND(Параметры!$B$104=0,DA$2&gt;1),CZ902,DA901*Параметры!$B$104/Параметры!DA$36)</f>
        <v>0</v>
      </c>
      <c r="DB902" s="304">
        <f ca="1">IF(AND(Параметры!$B$104=0,DB$2&gt;1),DA902,DB901*Параметры!$B$104/Параметры!DB$36)</f>
        <v>0</v>
      </c>
      <c r="DC902" s="304">
        <f ca="1">IF(AND(Параметры!$B$104=0,DC$2&gt;1),DB902,DC901*Параметры!$B$104/Параметры!DC$36)</f>
        <v>0</v>
      </c>
      <c r="DD902" s="304">
        <f ca="1">IF(AND(Параметры!$B$104=0,DD$2&gt;1),DC902,DD901*Параметры!$B$104/Параметры!DD$36)</f>
        <v>0</v>
      </c>
      <c r="DE902" s="304">
        <f ca="1">IF(AND(Параметры!$B$104=0,DE$2&gt;1),DD902,DE901*Параметры!$B$104/Параметры!DE$36)</f>
        <v>0</v>
      </c>
      <c r="DF902" s="304">
        <f ca="1">IF(AND(Параметры!$B$104=0,DF$2&gt;1),DE902,DF901*Параметры!$B$104/Параметры!DF$36)</f>
        <v>0</v>
      </c>
      <c r="DG902" s="304">
        <f ca="1">IF(AND(Параметры!$B$104=0,DG$2&gt;1),DF902,DG901*Параметры!$B$104/Параметры!DG$36)</f>
        <v>0</v>
      </c>
      <c r="DH902" s="304">
        <f ca="1">IF(AND(Параметры!$B$104=0,DH$2&gt;1),DG902,DH901*Параметры!$B$104/Параметры!DH$36)</f>
        <v>0</v>
      </c>
      <c r="DI902" s="304">
        <f ca="1">IF(AND(Параметры!$B$104=0,DI$2&gt;1),DH902,DI901*Параметры!$B$104/Параметры!DI$36)</f>
        <v>0</v>
      </c>
      <c r="DJ902" s="304">
        <f ca="1">IF(AND(Параметры!$B$104=0,DJ$2&gt;1),DI902,DJ901*Параметры!$B$104/Параметры!DJ$36)</f>
        <v>0</v>
      </c>
      <c r="DK902" s="304">
        <f ca="1">IF(AND(Параметры!$B$104=0,DK$2&gt;1),DJ902,DK901*Параметры!$B$104/Параметры!DK$36)</f>
        <v>0</v>
      </c>
      <c r="DL902" s="304">
        <f ca="1">IF(AND(Параметры!$B$104=0,DL$2&gt;1),DK902,DL901*Параметры!$B$104/Параметры!DL$36)</f>
        <v>0</v>
      </c>
      <c r="DM902" s="304">
        <f ca="1">IF(AND(Параметры!$B$104=0,DM$2&gt;1),DL902,DM901*Параметры!$B$104/Параметры!DM$36)</f>
        <v>0</v>
      </c>
      <c r="DN902" s="304">
        <f ca="1">IF(AND(Параметры!$B$104=0,DN$2&gt;1),DM902,DN901*Параметры!$B$104/Параметры!DN$36)</f>
        <v>0</v>
      </c>
      <c r="DO902" s="304">
        <f ca="1">IF(AND(Параметры!$B$104=0,DO$2&gt;1),DN902,DO901*Параметры!$B$104/Параметры!DO$36)</f>
        <v>0</v>
      </c>
      <c r="DP902" s="304">
        <f ca="1">IF(AND(Параметры!$B$104=0,DP$2&gt;1),DO902,DP901*Параметры!$B$104/Параметры!DP$36)</f>
        <v>0</v>
      </c>
      <c r="DQ902" s="304">
        <f ca="1">IF(AND(Параметры!$B$104=0,DQ$2&gt;1),DP902,DQ901*Параметры!$B$104/Параметры!DQ$36)</f>
        <v>0</v>
      </c>
      <c r="DR902" s="304">
        <f ca="1">IF(AND(Параметры!$B$104=0,DR$2&gt;1),DQ902,DR901*Параметры!$B$104/Параметры!DR$36)</f>
        <v>0</v>
      </c>
      <c r="DS902" s="304">
        <f ca="1">IF(AND(Параметры!$B$104=0,DS$2&gt;1),DR902,DS901*Параметры!$B$104/Параметры!DS$36)</f>
        <v>0</v>
      </c>
      <c r="DT902" s="304">
        <f ca="1">IF(AND(Параметры!$B$104=0,DT$2&gt;1),DS902,DT901*Параметры!$B$104/Параметры!DT$36)</f>
        <v>0</v>
      </c>
      <c r="DU902" s="304">
        <f ca="1">IF(AND(Параметры!$B$104=0,DU$2&gt;1),DT902,DU901*Параметры!$B$104/Параметры!DU$36)</f>
        <v>0</v>
      </c>
      <c r="DV902" s="304">
        <f ca="1">IF(AND(Параметры!$B$104=0,DV$2&gt;1),DU902,DV901*Параметры!$B$104/Параметры!DV$36)</f>
        <v>0</v>
      </c>
      <c r="DW902" s="172"/>
      <c r="DX902" s="162">
        <f ca="1">SUM(G902:DW902)</f>
        <v>0</v>
      </c>
    </row>
    <row r="903" spans="1:128" hidden="1" outlineLevel="1" x14ac:dyDescent="0.2">
      <c r="A903" s="168" t="str">
        <f ca="1">Language!A$1179</f>
        <v>уплаченный налог на имущество</v>
      </c>
      <c r="B903" s="179"/>
      <c r="C903" s="147" t="str">
        <f t="shared" ca="1" si="1459"/>
        <v>тыс. руб.</v>
      </c>
      <c r="F903" s="6" t="s">
        <v>3082</v>
      </c>
      <c r="G903" s="169">
        <f ca="1">G901-IF(G$2=1,G902,G902-F902)</f>
        <v>0</v>
      </c>
      <c r="H903" s="169">
        <f ca="1">H901-IF(H$2=1,H902,H902-G902)</f>
        <v>0</v>
      </c>
      <c r="I903" s="169">
        <f ca="1">I901-IF(I$2=1,I902,I902-H902)</f>
        <v>0</v>
      </c>
      <c r="J903" s="169">
        <f t="shared" ref="J903:DV903" ca="1" si="1507">J901-IF(J$2=1,J902,J902-I902)</f>
        <v>0</v>
      </c>
      <c r="K903" s="169">
        <f t="shared" ca="1" si="1507"/>
        <v>0</v>
      </c>
      <c r="L903" s="169">
        <f t="shared" ca="1" si="1507"/>
        <v>0</v>
      </c>
      <c r="M903" s="169">
        <f t="shared" ca="1" si="1507"/>
        <v>0</v>
      </c>
      <c r="N903" s="169">
        <f t="shared" ca="1" si="1507"/>
        <v>0</v>
      </c>
      <c r="O903" s="169">
        <f t="shared" ca="1" si="1507"/>
        <v>0</v>
      </c>
      <c r="P903" s="169">
        <f t="shared" ca="1" si="1507"/>
        <v>0</v>
      </c>
      <c r="Q903" s="169">
        <f t="shared" ca="1" si="1507"/>
        <v>0</v>
      </c>
      <c r="R903" s="169">
        <f t="shared" ca="1" si="1507"/>
        <v>0</v>
      </c>
      <c r="S903" s="169">
        <f t="shared" ca="1" si="1507"/>
        <v>0</v>
      </c>
      <c r="T903" s="169">
        <f t="shared" ca="1" si="1507"/>
        <v>0</v>
      </c>
      <c r="U903" s="169">
        <f t="shared" ca="1" si="1507"/>
        <v>0</v>
      </c>
      <c r="V903" s="169">
        <f t="shared" ca="1" si="1507"/>
        <v>0</v>
      </c>
      <c r="W903" s="169">
        <f t="shared" ca="1" si="1507"/>
        <v>0</v>
      </c>
      <c r="X903" s="169">
        <f t="shared" ca="1" si="1507"/>
        <v>0</v>
      </c>
      <c r="Y903" s="169">
        <f t="shared" ca="1" si="1507"/>
        <v>0</v>
      </c>
      <c r="Z903" s="169">
        <f t="shared" ca="1" si="1507"/>
        <v>0</v>
      </c>
      <c r="AA903" s="169">
        <f t="shared" ca="1" si="1507"/>
        <v>0</v>
      </c>
      <c r="AB903" s="169">
        <f t="shared" ca="1" si="1507"/>
        <v>0</v>
      </c>
      <c r="AC903" s="169">
        <f t="shared" ca="1" si="1507"/>
        <v>0</v>
      </c>
      <c r="AD903" s="169">
        <f t="shared" ca="1" si="1507"/>
        <v>0</v>
      </c>
      <c r="AE903" s="169">
        <f t="shared" ca="1" si="1507"/>
        <v>0</v>
      </c>
      <c r="AF903" s="169">
        <f t="shared" ca="1" si="1507"/>
        <v>0</v>
      </c>
      <c r="AG903" s="169">
        <f t="shared" ca="1" si="1507"/>
        <v>0</v>
      </c>
      <c r="AH903" s="169">
        <f t="shared" ca="1" si="1507"/>
        <v>0</v>
      </c>
      <c r="AI903" s="169">
        <f t="shared" ca="1" si="1507"/>
        <v>0</v>
      </c>
      <c r="AJ903" s="169">
        <f t="shared" ca="1" si="1507"/>
        <v>0</v>
      </c>
      <c r="AK903" s="169">
        <f t="shared" ca="1" si="1507"/>
        <v>0</v>
      </c>
      <c r="AL903" s="169">
        <f t="shared" ca="1" si="1507"/>
        <v>0</v>
      </c>
      <c r="AM903" s="169">
        <f t="shared" ca="1" si="1507"/>
        <v>0</v>
      </c>
      <c r="AN903" s="169">
        <f t="shared" ca="1" si="1507"/>
        <v>0</v>
      </c>
      <c r="AO903" s="169">
        <f t="shared" ca="1" si="1507"/>
        <v>0</v>
      </c>
      <c r="AP903" s="169">
        <f t="shared" ca="1" si="1507"/>
        <v>0</v>
      </c>
      <c r="AQ903" s="169">
        <f t="shared" ca="1" si="1507"/>
        <v>0</v>
      </c>
      <c r="AR903" s="169">
        <f t="shared" ca="1" si="1507"/>
        <v>0</v>
      </c>
      <c r="AS903" s="169">
        <f t="shared" ca="1" si="1507"/>
        <v>0</v>
      </c>
      <c r="AT903" s="169">
        <f t="shared" ca="1" si="1507"/>
        <v>0</v>
      </c>
      <c r="AU903" s="169">
        <f t="shared" ca="1" si="1507"/>
        <v>0</v>
      </c>
      <c r="AV903" s="169">
        <f t="shared" ca="1" si="1507"/>
        <v>0</v>
      </c>
      <c r="AW903" s="169">
        <f t="shared" ca="1" si="1507"/>
        <v>0</v>
      </c>
      <c r="AX903" s="169">
        <f t="shared" ca="1" si="1507"/>
        <v>0</v>
      </c>
      <c r="AY903" s="169">
        <f t="shared" ca="1" si="1507"/>
        <v>0</v>
      </c>
      <c r="AZ903" s="169">
        <f t="shared" ca="1" si="1507"/>
        <v>0</v>
      </c>
      <c r="BA903" s="169">
        <f t="shared" ca="1" si="1507"/>
        <v>0</v>
      </c>
      <c r="BB903" s="169">
        <f t="shared" ca="1" si="1507"/>
        <v>0</v>
      </c>
      <c r="BC903" s="169">
        <f t="shared" ca="1" si="1507"/>
        <v>0</v>
      </c>
      <c r="BD903" s="169">
        <f t="shared" ca="1" si="1507"/>
        <v>0</v>
      </c>
      <c r="BE903" s="169">
        <f t="shared" ca="1" si="1507"/>
        <v>0</v>
      </c>
      <c r="BF903" s="169">
        <f t="shared" ca="1" si="1507"/>
        <v>0</v>
      </c>
      <c r="BG903" s="169">
        <f t="shared" ca="1" si="1507"/>
        <v>0</v>
      </c>
      <c r="BH903" s="169">
        <f t="shared" ca="1" si="1507"/>
        <v>0</v>
      </c>
      <c r="BI903" s="169">
        <f t="shared" ca="1" si="1507"/>
        <v>0</v>
      </c>
      <c r="BJ903" s="169">
        <f t="shared" ca="1" si="1507"/>
        <v>0</v>
      </c>
      <c r="BK903" s="169">
        <f t="shared" ca="1" si="1507"/>
        <v>0</v>
      </c>
      <c r="BL903" s="169">
        <f t="shared" ca="1" si="1507"/>
        <v>0</v>
      </c>
      <c r="BM903" s="169">
        <f t="shared" ca="1" si="1507"/>
        <v>0</v>
      </c>
      <c r="BN903" s="169">
        <f t="shared" ca="1" si="1507"/>
        <v>0</v>
      </c>
      <c r="BO903" s="169">
        <f t="shared" ca="1" si="1507"/>
        <v>0</v>
      </c>
      <c r="BP903" s="169">
        <f t="shared" ca="1" si="1507"/>
        <v>0</v>
      </c>
      <c r="BQ903" s="169">
        <f t="shared" ca="1" si="1507"/>
        <v>0</v>
      </c>
      <c r="BR903" s="169">
        <f t="shared" ca="1" si="1507"/>
        <v>0</v>
      </c>
      <c r="BS903" s="169">
        <f t="shared" ca="1" si="1507"/>
        <v>0</v>
      </c>
      <c r="BT903" s="169">
        <f t="shared" ca="1" si="1507"/>
        <v>0</v>
      </c>
      <c r="BU903" s="169">
        <f t="shared" ca="1" si="1507"/>
        <v>0</v>
      </c>
      <c r="BV903" s="169">
        <f t="shared" ca="1" si="1507"/>
        <v>0</v>
      </c>
      <c r="BW903" s="169">
        <f t="shared" ca="1" si="1507"/>
        <v>0</v>
      </c>
      <c r="BX903" s="169">
        <f t="shared" ca="1" si="1507"/>
        <v>0</v>
      </c>
      <c r="BY903" s="169">
        <f t="shared" ca="1" si="1507"/>
        <v>0</v>
      </c>
      <c r="BZ903" s="169">
        <f t="shared" ca="1" si="1507"/>
        <v>0</v>
      </c>
      <c r="CA903" s="169">
        <f t="shared" ca="1" si="1507"/>
        <v>0</v>
      </c>
      <c r="CB903" s="169">
        <f t="shared" ca="1" si="1507"/>
        <v>0</v>
      </c>
      <c r="CC903" s="169">
        <f t="shared" ca="1" si="1507"/>
        <v>0</v>
      </c>
      <c r="CD903" s="169">
        <f t="shared" ca="1" si="1507"/>
        <v>0</v>
      </c>
      <c r="CE903" s="169">
        <f t="shared" ca="1" si="1507"/>
        <v>0</v>
      </c>
      <c r="CF903" s="169">
        <f t="shared" ca="1" si="1507"/>
        <v>0</v>
      </c>
      <c r="CG903" s="169">
        <f t="shared" ca="1" si="1507"/>
        <v>0</v>
      </c>
      <c r="CH903" s="169">
        <f t="shared" ca="1" si="1507"/>
        <v>0</v>
      </c>
      <c r="CI903" s="169">
        <f t="shared" ca="1" si="1507"/>
        <v>0</v>
      </c>
      <c r="CJ903" s="169">
        <f t="shared" ca="1" si="1507"/>
        <v>0</v>
      </c>
      <c r="CK903" s="169">
        <f t="shared" ca="1" si="1507"/>
        <v>0</v>
      </c>
      <c r="CL903" s="169">
        <f t="shared" ca="1" si="1507"/>
        <v>0</v>
      </c>
      <c r="CM903" s="169">
        <f t="shared" ca="1" si="1507"/>
        <v>0</v>
      </c>
      <c r="CN903" s="169">
        <f t="shared" ca="1" si="1507"/>
        <v>0</v>
      </c>
      <c r="CO903" s="169">
        <f t="shared" ca="1" si="1507"/>
        <v>0</v>
      </c>
      <c r="CP903" s="169">
        <f t="shared" ca="1" si="1507"/>
        <v>0</v>
      </c>
      <c r="CQ903" s="169">
        <f t="shared" ca="1" si="1507"/>
        <v>0</v>
      </c>
      <c r="CR903" s="169">
        <f t="shared" ca="1" si="1507"/>
        <v>0</v>
      </c>
      <c r="CS903" s="169">
        <f t="shared" ca="1" si="1507"/>
        <v>0</v>
      </c>
      <c r="CT903" s="169">
        <f t="shared" ca="1" si="1507"/>
        <v>0</v>
      </c>
      <c r="CU903" s="169">
        <f t="shared" ca="1" si="1507"/>
        <v>0</v>
      </c>
      <c r="CV903" s="169">
        <f t="shared" ca="1" si="1507"/>
        <v>0</v>
      </c>
      <c r="CW903" s="169">
        <f t="shared" ca="1" si="1507"/>
        <v>0</v>
      </c>
      <c r="CX903" s="169">
        <f t="shared" ca="1" si="1507"/>
        <v>0</v>
      </c>
      <c r="CY903" s="169">
        <f t="shared" ca="1" si="1507"/>
        <v>0</v>
      </c>
      <c r="CZ903" s="169">
        <f t="shared" ca="1" si="1507"/>
        <v>0</v>
      </c>
      <c r="DA903" s="169">
        <f t="shared" ca="1" si="1507"/>
        <v>0</v>
      </c>
      <c r="DB903" s="169">
        <f t="shared" ca="1" si="1507"/>
        <v>0</v>
      </c>
      <c r="DC903" s="169">
        <f t="shared" ca="1" si="1507"/>
        <v>0</v>
      </c>
      <c r="DD903" s="169">
        <f t="shared" ca="1" si="1507"/>
        <v>0</v>
      </c>
      <c r="DE903" s="169">
        <f t="shared" ca="1" si="1507"/>
        <v>0</v>
      </c>
      <c r="DF903" s="169">
        <f t="shared" ca="1" si="1507"/>
        <v>0</v>
      </c>
      <c r="DG903" s="169">
        <f t="shared" ca="1" si="1507"/>
        <v>0</v>
      </c>
      <c r="DH903" s="169">
        <f t="shared" ca="1" si="1507"/>
        <v>0</v>
      </c>
      <c r="DI903" s="169">
        <f t="shared" ca="1" si="1507"/>
        <v>0</v>
      </c>
      <c r="DJ903" s="169">
        <f t="shared" ca="1" si="1507"/>
        <v>0</v>
      </c>
      <c r="DK903" s="169">
        <f t="shared" ca="1" si="1507"/>
        <v>0</v>
      </c>
      <c r="DL903" s="169">
        <f t="shared" ca="1" si="1507"/>
        <v>0</v>
      </c>
      <c r="DM903" s="169">
        <f t="shared" ca="1" si="1507"/>
        <v>0</v>
      </c>
      <c r="DN903" s="169">
        <f t="shared" ca="1" si="1507"/>
        <v>0</v>
      </c>
      <c r="DO903" s="169">
        <f t="shared" ca="1" si="1507"/>
        <v>0</v>
      </c>
      <c r="DP903" s="169">
        <f t="shared" ca="1" si="1507"/>
        <v>0</v>
      </c>
      <c r="DQ903" s="169">
        <f t="shared" ca="1" si="1507"/>
        <v>0</v>
      </c>
      <c r="DR903" s="169">
        <f t="shared" ca="1" si="1507"/>
        <v>0</v>
      </c>
      <c r="DS903" s="169">
        <f t="shared" ca="1" si="1507"/>
        <v>0</v>
      </c>
      <c r="DT903" s="169">
        <f t="shared" ca="1" si="1507"/>
        <v>0</v>
      </c>
      <c r="DU903" s="169">
        <f t="shared" ca="1" si="1507"/>
        <v>0</v>
      </c>
      <c r="DV903" s="169">
        <f t="shared" ca="1" si="1507"/>
        <v>0</v>
      </c>
      <c r="DX903" s="162">
        <f ca="1">SUM(G903:DW903)</f>
        <v>0</v>
      </c>
    </row>
    <row r="904" spans="1:128" hidden="1" outlineLevel="1" x14ac:dyDescent="0.2">
      <c r="A904" s="153" t="str">
        <f ca="1">Language!A$1180</f>
        <v>Средняя стоимость зданий и сооружений</v>
      </c>
      <c r="C904" s="178" t="str">
        <f t="shared" ca="1" si="1459"/>
        <v>тыс. руб.</v>
      </c>
      <c r="F904" s="6" t="s">
        <v>3190</v>
      </c>
      <c r="G904" s="161">
        <f>(Старт!G72+Проект!G676+ IF(G$2=1, Старт!$B$18, Старт!F72+Проект!F676))/2</f>
        <v>0</v>
      </c>
      <c r="H904" s="161">
        <f>(Старт!H72+Проект!H676+ IF(H$2=1, Старт!$B$18, Старт!G72+Проект!G676))/2</f>
        <v>0</v>
      </c>
      <c r="I904" s="161">
        <f>(Старт!I72+Проект!I676+ IF(I$2=1, Старт!$B$18, Старт!H72+Проект!H676))/2</f>
        <v>0</v>
      </c>
      <c r="J904" s="161">
        <f>(Старт!J72+Проект!J676+ IF(J$2=1, Старт!$B$18, Старт!I72+Проект!I676))/2</f>
        <v>0</v>
      </c>
      <c r="K904" s="161">
        <f>(Старт!K72+Проект!K676+ IF(K$2=1, Старт!$B$18, Старт!J72+Проект!J676))/2</f>
        <v>0</v>
      </c>
      <c r="L904" s="161">
        <f>(Старт!L72+Проект!L676+ IF(L$2=1, Старт!$B$18, Старт!K72+Проект!K676))/2</f>
        <v>0</v>
      </c>
      <c r="M904" s="161">
        <f>(Старт!M72+Проект!M676+ IF(M$2=1, Старт!$B$18, Старт!L72+Проект!L676))/2</f>
        <v>0</v>
      </c>
      <c r="N904" s="161">
        <f>(Старт!N72+Проект!N676+ IF(N$2=1, Старт!$B$18, Старт!M72+Проект!M676))/2</f>
        <v>0</v>
      </c>
      <c r="O904" s="161">
        <f>(Старт!O72+Проект!O676+ IF(O$2=1, Старт!$B$18, Старт!N72+Проект!N676))/2</f>
        <v>0</v>
      </c>
      <c r="P904" s="161">
        <f>(Старт!P72+Проект!P676+ IF(P$2=1, Старт!$B$18, Старт!O72+Проект!O676))/2</f>
        <v>0</v>
      </c>
      <c r="Q904" s="161">
        <f>(Старт!Q72+Проект!Q676+ IF(Q$2=1, Старт!$B$18, Старт!P72+Проект!P676))/2</f>
        <v>0</v>
      </c>
      <c r="R904" s="161">
        <f>(Старт!R72+Проект!R676+ IF(R$2=1, Старт!$B$18, Старт!Q72+Проект!Q676))/2</f>
        <v>0</v>
      </c>
      <c r="S904" s="161">
        <f>(Старт!S72+Проект!S676+ IF(S$2=1, Старт!$B$18, Старт!R72+Проект!R676))/2</f>
        <v>0</v>
      </c>
      <c r="T904" s="161">
        <f>(Старт!T72+Проект!T676+ IF(T$2=1, Старт!$B$18, Старт!S72+Проект!S676))/2</f>
        <v>0</v>
      </c>
      <c r="U904" s="161">
        <f>(Старт!U72+Проект!U676+ IF(U$2=1, Старт!$B$18, Старт!T72+Проект!T676))/2</f>
        <v>0</v>
      </c>
      <c r="V904" s="161">
        <f>(Старт!V72+Проект!V676+ IF(V$2=1, Старт!$B$18, Старт!U72+Проект!U676))/2</f>
        <v>0</v>
      </c>
      <c r="W904" s="161">
        <f>(Старт!W72+Проект!W676+ IF(W$2=1, Старт!$B$18, Старт!V72+Проект!V676))/2</f>
        <v>0</v>
      </c>
      <c r="X904" s="161">
        <f>(Старт!X72+Проект!X676+ IF(X$2=1, Старт!$B$18, Старт!W72+Проект!W676))/2</f>
        <v>0</v>
      </c>
      <c r="Y904" s="161">
        <f>(Старт!Y72+Проект!Y676+ IF(Y$2=1, Старт!$B$18, Старт!X72+Проект!X676))/2</f>
        <v>0</v>
      </c>
      <c r="Z904" s="161">
        <f>(Старт!Z72+Проект!Z676+ IF(Z$2=1, Старт!$B$18, Старт!Y72+Проект!Y676))/2</f>
        <v>0</v>
      </c>
      <c r="AA904" s="161">
        <f>(Старт!AA72+Проект!AA676+ IF(AA$2=1, Старт!$B$18, Старт!Z72+Проект!Z676))/2</f>
        <v>0</v>
      </c>
      <c r="AB904" s="161">
        <f>(Старт!AB72+Проект!AB676+ IF(AB$2=1, Старт!$B$18, Старт!AA72+Проект!AA676))/2</f>
        <v>0</v>
      </c>
      <c r="AC904" s="161">
        <f>(Старт!AC72+Проект!AC676+ IF(AC$2=1, Старт!$B$18, Старт!AB72+Проект!AB676))/2</f>
        <v>0</v>
      </c>
      <c r="AD904" s="161">
        <f>(Старт!AD72+Проект!AD676+ IF(AD$2=1, Старт!$B$18, Старт!AC72+Проект!AC676))/2</f>
        <v>0</v>
      </c>
      <c r="AE904" s="161">
        <f>(Старт!AE72+Проект!AE676+ IF(AE$2=1, Старт!$B$18, Старт!AD72+Проект!AD676))/2</f>
        <v>0</v>
      </c>
      <c r="AF904" s="161">
        <f>(Старт!AF72+Проект!AF676+ IF(AF$2=1, Старт!$B$18, Старт!AE72+Проект!AE676))/2</f>
        <v>0</v>
      </c>
      <c r="AG904" s="161">
        <f>(Старт!AG72+Проект!AG676+ IF(AG$2=1, Старт!$B$18, Старт!AF72+Проект!AF676))/2</f>
        <v>0</v>
      </c>
      <c r="AH904" s="161">
        <f>(Старт!AH72+Проект!AH676+ IF(AH$2=1, Старт!$B$18, Старт!AG72+Проект!AG676))/2</f>
        <v>0</v>
      </c>
      <c r="AI904" s="161">
        <f>(Старт!AI72+Проект!AI676+ IF(AI$2=1, Старт!$B$18, Старт!AH72+Проект!AH676))/2</f>
        <v>0</v>
      </c>
      <c r="AJ904" s="161">
        <f>(Старт!AJ72+Проект!AJ676+ IF(AJ$2=1, Старт!$B$18, Старт!AI72+Проект!AI676))/2</f>
        <v>0</v>
      </c>
      <c r="AK904" s="161">
        <f>(Старт!AK72+Проект!AK676+ IF(AK$2=1, Старт!$B$18, Старт!AJ72+Проект!AJ676))/2</f>
        <v>0</v>
      </c>
      <c r="AL904" s="161">
        <f>(Старт!AL72+Проект!AL676+ IF(AL$2=1, Старт!$B$18, Старт!AK72+Проект!AK676))/2</f>
        <v>0</v>
      </c>
      <c r="AM904" s="161">
        <f>(Старт!AM72+Проект!AM676+ IF(AM$2=1, Старт!$B$18, Старт!AL72+Проект!AL676))/2</f>
        <v>0</v>
      </c>
      <c r="AN904" s="161">
        <f>(Старт!AN72+Проект!AN676+ IF(AN$2=1, Старт!$B$18, Старт!AM72+Проект!AM676))/2</f>
        <v>0</v>
      </c>
      <c r="AO904" s="161">
        <f>(Старт!AO72+Проект!AO676+ IF(AO$2=1, Старт!$B$18, Старт!AN72+Проект!AN676))/2</f>
        <v>0</v>
      </c>
      <c r="AP904" s="161">
        <f>(Старт!AP72+Проект!AP676+ IF(AP$2=1, Старт!$B$18, Старт!AO72+Проект!AO676))/2</f>
        <v>0</v>
      </c>
      <c r="AQ904" s="161">
        <f>(Старт!AQ72+Проект!AQ676+ IF(AQ$2=1, Старт!$B$18, Старт!AP72+Проект!AP676))/2</f>
        <v>0</v>
      </c>
      <c r="AR904" s="161">
        <f>(Старт!AR72+Проект!AR676+ IF(AR$2=1, Старт!$B$18, Старт!AQ72+Проект!AQ676))/2</f>
        <v>0</v>
      </c>
      <c r="AS904" s="161">
        <f>(Старт!AS72+Проект!AS676+ IF(AS$2=1, Старт!$B$18, Старт!AR72+Проект!AR676))/2</f>
        <v>0</v>
      </c>
      <c r="AT904" s="161">
        <f>(Старт!AT72+Проект!AT676+ IF(AT$2=1, Старт!$B$18, Старт!AS72+Проект!AS676))/2</f>
        <v>0</v>
      </c>
      <c r="AU904" s="161">
        <f>(Старт!AU72+Проект!AU676+ IF(AU$2=1, Старт!$B$18, Старт!AT72+Проект!AT676))/2</f>
        <v>0</v>
      </c>
      <c r="AV904" s="161">
        <f>(Старт!AV72+Проект!AV676+ IF(AV$2=1, Старт!$B$18, Старт!AU72+Проект!AU676))/2</f>
        <v>0</v>
      </c>
      <c r="AW904" s="161">
        <f>(Старт!AW72+Проект!AW676+ IF(AW$2=1, Старт!$B$18, Старт!AV72+Проект!AV676))/2</f>
        <v>0</v>
      </c>
      <c r="AX904" s="161">
        <f>(Старт!AX72+Проект!AX676+ IF(AX$2=1, Старт!$B$18, Старт!AW72+Проект!AW676))/2</f>
        <v>0</v>
      </c>
      <c r="AY904" s="161">
        <f>(Старт!AY72+Проект!AY676+ IF(AY$2=1, Старт!$B$18, Старт!AX72+Проект!AX676))/2</f>
        <v>0</v>
      </c>
      <c r="AZ904" s="161">
        <f>(Старт!AZ72+Проект!AZ676+ IF(AZ$2=1, Старт!$B$18, Старт!AY72+Проект!AY676))/2</f>
        <v>0</v>
      </c>
      <c r="BA904" s="161">
        <f>(Старт!BA72+Проект!BA676+ IF(BA$2=1, Старт!$B$18, Старт!AZ72+Проект!AZ676))/2</f>
        <v>0</v>
      </c>
      <c r="BB904" s="161">
        <f>(Старт!BB72+Проект!BB676+ IF(BB$2=1, Старт!$B$18, Старт!BA72+Проект!BA676))/2</f>
        <v>0</v>
      </c>
      <c r="BC904" s="161">
        <f>(Старт!BC72+Проект!BC676+ IF(BC$2=1, Старт!$B$18, Старт!BB72+Проект!BB676))/2</f>
        <v>0</v>
      </c>
      <c r="BD904" s="161">
        <f>(Старт!BD72+Проект!BD676+ IF(BD$2=1, Старт!$B$18, Старт!BC72+Проект!BC676))/2</f>
        <v>0</v>
      </c>
      <c r="BE904" s="161">
        <f>(Старт!BE72+Проект!BE676+ IF(BE$2=1, Старт!$B$18, Старт!BD72+Проект!BD676))/2</f>
        <v>0</v>
      </c>
      <c r="BF904" s="161">
        <f>(Старт!BF72+Проект!BF676+ IF(BF$2=1, Старт!$B$18, Старт!BE72+Проект!BE676))/2</f>
        <v>0</v>
      </c>
      <c r="BG904" s="161">
        <f>(Старт!BG72+Проект!BG676+ IF(BG$2=1, Старт!$B$18, Старт!BF72+Проект!BF676))/2</f>
        <v>0</v>
      </c>
      <c r="BH904" s="161">
        <f>(Старт!BH72+Проект!BH676+ IF(BH$2=1, Старт!$B$18, Старт!BG72+Проект!BG676))/2</f>
        <v>0</v>
      </c>
      <c r="BI904" s="161">
        <f>(Старт!BI72+Проект!BI676+ IF(BI$2=1, Старт!$B$18, Старт!BH72+Проект!BH676))/2</f>
        <v>0</v>
      </c>
      <c r="BJ904" s="161">
        <f>(Старт!BJ72+Проект!BJ676+ IF(BJ$2=1, Старт!$B$18, Старт!BI72+Проект!BI676))/2</f>
        <v>0</v>
      </c>
      <c r="BK904" s="161">
        <f>(Старт!BK72+Проект!BK676+ IF(BK$2=1, Старт!$B$18, Старт!BJ72+Проект!BJ676))/2</f>
        <v>0</v>
      </c>
      <c r="BL904" s="161">
        <f>(Старт!BL72+Проект!BL676+ IF(BL$2=1, Старт!$B$18, Старт!BK72+Проект!BK676))/2</f>
        <v>0</v>
      </c>
      <c r="BM904" s="161">
        <f>(Старт!BM72+Проект!BM676+ IF(BM$2=1, Старт!$B$18, Старт!BL72+Проект!BL676))/2</f>
        <v>0</v>
      </c>
      <c r="BN904" s="161">
        <f>(Старт!BN72+Проект!BN676+ IF(BN$2=1, Старт!$B$18, Старт!BM72+Проект!BM676))/2</f>
        <v>0</v>
      </c>
      <c r="BO904" s="161">
        <f>(Старт!BO72+Проект!BO676+ IF(BO$2=1, Старт!$B$18, Старт!BN72+Проект!BN676))/2</f>
        <v>0</v>
      </c>
      <c r="BP904" s="161">
        <f>(Старт!BP72+Проект!BP676+ IF(BP$2=1, Старт!$B$18, Старт!BO72+Проект!BO676))/2</f>
        <v>0</v>
      </c>
      <c r="BQ904" s="161">
        <f>(Старт!BQ72+Проект!BQ676+ IF(BQ$2=1, Старт!$B$18, Старт!BP72+Проект!BP676))/2</f>
        <v>0</v>
      </c>
      <c r="BR904" s="161">
        <f>(Старт!BR72+Проект!BR676+ IF(BR$2=1, Старт!$B$18, Старт!BQ72+Проект!BQ676))/2</f>
        <v>0</v>
      </c>
      <c r="BS904" s="161">
        <f>(Старт!BS72+Проект!BS676+ IF(BS$2=1, Старт!$B$18, Старт!BR72+Проект!BR676))/2</f>
        <v>0</v>
      </c>
      <c r="BT904" s="161">
        <f>(Старт!BT72+Проект!BT676+ IF(BT$2=1, Старт!$B$18, Старт!BS72+Проект!BS676))/2</f>
        <v>0</v>
      </c>
      <c r="BU904" s="161">
        <f>(Старт!BU72+Проект!BU676+ IF(BU$2=1, Старт!$B$18, Старт!BT72+Проект!BT676))/2</f>
        <v>0</v>
      </c>
      <c r="BV904" s="161">
        <f>(Старт!BV72+Проект!BV676+ IF(BV$2=1, Старт!$B$18, Старт!BU72+Проект!BU676))/2</f>
        <v>0</v>
      </c>
      <c r="BW904" s="161">
        <f>(Старт!BW72+Проект!BW676+ IF(BW$2=1, Старт!$B$18, Старт!BV72+Проект!BV676))/2</f>
        <v>0</v>
      </c>
      <c r="BX904" s="161">
        <f>(Старт!BX72+Проект!BX676+ IF(BX$2=1, Старт!$B$18, Старт!BW72+Проект!BW676))/2</f>
        <v>0</v>
      </c>
      <c r="BY904" s="161">
        <f>(Старт!BY72+Проект!BY676+ IF(BY$2=1, Старт!$B$18, Старт!BX72+Проект!BX676))/2</f>
        <v>0</v>
      </c>
      <c r="BZ904" s="161">
        <f>(Старт!BZ72+Проект!BZ676+ IF(BZ$2=1, Старт!$B$18, Старт!BY72+Проект!BY676))/2</f>
        <v>0</v>
      </c>
      <c r="CA904" s="161">
        <f>(Старт!CA72+Проект!CA676+ IF(CA$2=1, Старт!$B$18, Старт!BZ72+Проект!BZ676))/2</f>
        <v>0</v>
      </c>
      <c r="CB904" s="161">
        <f>(Старт!CB72+Проект!CB676+ IF(CB$2=1, Старт!$B$18, Старт!CA72+Проект!CA676))/2</f>
        <v>0</v>
      </c>
      <c r="CC904" s="161">
        <f>(Старт!CC72+Проект!CC676+ IF(CC$2=1, Старт!$B$18, Старт!CB72+Проект!CB676))/2</f>
        <v>0</v>
      </c>
      <c r="CD904" s="161">
        <f>(Старт!CD72+Проект!CD676+ IF(CD$2=1, Старт!$B$18, Старт!CC72+Проект!CC676))/2</f>
        <v>0</v>
      </c>
      <c r="CE904" s="161">
        <f>(Старт!CE72+Проект!CE676+ IF(CE$2=1, Старт!$B$18, Старт!CD72+Проект!CD676))/2</f>
        <v>0</v>
      </c>
      <c r="CF904" s="161">
        <f>(Старт!CF72+Проект!CF676+ IF(CF$2=1, Старт!$B$18, Старт!CE72+Проект!CE676))/2</f>
        <v>0</v>
      </c>
      <c r="CG904" s="161">
        <f>(Старт!CG72+Проект!CG676+ IF(CG$2=1, Старт!$B$18, Старт!CF72+Проект!CF676))/2</f>
        <v>0</v>
      </c>
      <c r="CH904" s="161">
        <f>(Старт!CH72+Проект!CH676+ IF(CH$2=1, Старт!$B$18, Старт!CG72+Проект!CG676))/2</f>
        <v>0</v>
      </c>
      <c r="CI904" s="161">
        <f>(Старт!CI72+Проект!CI676+ IF(CI$2=1, Старт!$B$18, Старт!CH72+Проект!CH676))/2</f>
        <v>0</v>
      </c>
      <c r="CJ904" s="161">
        <f>(Старт!CJ72+Проект!CJ676+ IF(CJ$2=1, Старт!$B$18, Старт!CI72+Проект!CI676))/2</f>
        <v>0</v>
      </c>
      <c r="CK904" s="161">
        <f>(Старт!CK72+Проект!CK676+ IF(CK$2=1, Старт!$B$18, Старт!CJ72+Проект!CJ676))/2</f>
        <v>0</v>
      </c>
      <c r="CL904" s="161">
        <f>(Старт!CL72+Проект!CL676+ IF(CL$2=1, Старт!$B$18, Старт!CK72+Проект!CK676))/2</f>
        <v>0</v>
      </c>
      <c r="CM904" s="161">
        <f>(Старт!CM72+Проект!CM676+ IF(CM$2=1, Старт!$B$18, Старт!CL72+Проект!CL676))/2</f>
        <v>0</v>
      </c>
      <c r="CN904" s="161">
        <f>(Старт!CN72+Проект!CN676+ IF(CN$2=1, Старт!$B$18, Старт!CM72+Проект!CM676))/2</f>
        <v>0</v>
      </c>
      <c r="CO904" s="161">
        <f>(Старт!CO72+Проект!CO676+ IF(CO$2=1, Старт!$B$18, Старт!CN72+Проект!CN676))/2</f>
        <v>0</v>
      </c>
      <c r="CP904" s="161">
        <f>(Старт!CP72+Проект!CP676+ IF(CP$2=1, Старт!$B$18, Старт!CO72+Проект!CO676))/2</f>
        <v>0</v>
      </c>
      <c r="CQ904" s="161">
        <f>(Старт!CQ72+Проект!CQ676+ IF(CQ$2=1, Старт!$B$18, Старт!CP72+Проект!CP676))/2</f>
        <v>0</v>
      </c>
      <c r="CR904" s="161">
        <f>(Старт!CR72+Проект!CR676+ IF(CR$2=1, Старт!$B$18, Старт!CQ72+Проект!CQ676))/2</f>
        <v>0</v>
      </c>
      <c r="CS904" s="161">
        <f>(Старт!CS72+Проект!CS676+ IF(CS$2=1, Старт!$B$18, Старт!CR72+Проект!CR676))/2</f>
        <v>0</v>
      </c>
      <c r="CT904" s="161">
        <f>(Старт!CT72+Проект!CT676+ IF(CT$2=1, Старт!$B$18, Старт!CS72+Проект!CS676))/2</f>
        <v>0</v>
      </c>
      <c r="CU904" s="161">
        <f>(Старт!CU72+Проект!CU676+ IF(CU$2=1, Старт!$B$18, Старт!CT72+Проект!CT676))/2</f>
        <v>0</v>
      </c>
      <c r="CV904" s="161">
        <f>(Старт!CV72+Проект!CV676+ IF(CV$2=1, Старт!$B$18, Старт!CU72+Проект!CU676))/2</f>
        <v>0</v>
      </c>
      <c r="CW904" s="161">
        <f>(Старт!CW72+Проект!CW676+ IF(CW$2=1, Старт!$B$18, Старт!CV72+Проект!CV676))/2</f>
        <v>0</v>
      </c>
      <c r="CX904" s="161">
        <f>(Старт!CX72+Проект!CX676+ IF(CX$2=1, Старт!$B$18, Старт!CW72+Проект!CW676))/2</f>
        <v>0</v>
      </c>
      <c r="CY904" s="161">
        <f>(Старт!CY72+Проект!CY676+ IF(CY$2=1, Старт!$B$18, Старт!CX72+Проект!CX676))/2</f>
        <v>0</v>
      </c>
      <c r="CZ904" s="161">
        <f>(Старт!CZ72+Проект!CZ676+ IF(CZ$2=1, Старт!$B$18, Старт!CY72+Проект!CY676))/2</f>
        <v>0</v>
      </c>
      <c r="DA904" s="161">
        <f>(Старт!DA72+Проект!DA676+ IF(DA$2=1, Старт!$B$18, Старт!CZ72+Проект!CZ676))/2</f>
        <v>0</v>
      </c>
      <c r="DB904" s="161">
        <f>(Старт!DB72+Проект!DB676+ IF(DB$2=1, Старт!$B$18, Старт!DA72+Проект!DA676))/2</f>
        <v>0</v>
      </c>
      <c r="DC904" s="161">
        <f>(Старт!DC72+Проект!DC676+ IF(DC$2=1, Старт!$B$18, Старт!DB72+Проект!DB676))/2</f>
        <v>0</v>
      </c>
      <c r="DD904" s="161">
        <f>(Старт!DD72+Проект!DD676+ IF(DD$2=1, Старт!$B$18, Старт!DC72+Проект!DC676))/2</f>
        <v>0</v>
      </c>
      <c r="DE904" s="161">
        <f>(Старт!DE72+Проект!DE676+ IF(DE$2=1, Старт!$B$18, Старт!DD72+Проект!DD676))/2</f>
        <v>0</v>
      </c>
      <c r="DF904" s="161">
        <f>(Старт!DF72+Проект!DF676+ IF(DF$2=1, Старт!$B$18, Старт!DE72+Проект!DE676))/2</f>
        <v>0</v>
      </c>
      <c r="DG904" s="161">
        <f>(Старт!DG72+Проект!DG676+ IF(DG$2=1, Старт!$B$18, Старт!DF72+Проект!DF676))/2</f>
        <v>0</v>
      </c>
      <c r="DH904" s="161">
        <f>(Старт!DH72+Проект!DH676+ IF(DH$2=1, Старт!$B$18, Старт!DG72+Проект!DG676))/2</f>
        <v>0</v>
      </c>
      <c r="DI904" s="161">
        <f>(Старт!DI72+Проект!DI676+ IF(DI$2=1, Старт!$B$18, Старт!DH72+Проект!DH676))/2</f>
        <v>0</v>
      </c>
      <c r="DJ904" s="161">
        <f>(Старт!DJ72+Проект!DJ676+ IF(DJ$2=1, Старт!$B$18, Старт!DI72+Проект!DI676))/2</f>
        <v>0</v>
      </c>
      <c r="DK904" s="161">
        <f>(Старт!DK72+Проект!DK676+ IF(DK$2=1, Старт!$B$18, Старт!DJ72+Проект!DJ676))/2</f>
        <v>0</v>
      </c>
      <c r="DL904" s="161">
        <f>(Старт!DL72+Проект!DL676+ IF(DL$2=1, Старт!$B$18, Старт!DK72+Проект!DK676))/2</f>
        <v>0</v>
      </c>
      <c r="DM904" s="161">
        <f>(Старт!DM72+Проект!DM676+ IF(DM$2=1, Старт!$B$18, Старт!DL72+Проект!DL676))/2</f>
        <v>0</v>
      </c>
      <c r="DN904" s="161">
        <f>(Старт!DN72+Проект!DN676+ IF(DN$2=1, Старт!$B$18, Старт!DM72+Проект!DM676))/2</f>
        <v>0</v>
      </c>
      <c r="DO904" s="161">
        <f>(Старт!DO72+Проект!DO676+ IF(DO$2=1, Старт!$B$18, Старт!DN72+Проект!DN676))/2</f>
        <v>0</v>
      </c>
      <c r="DP904" s="161">
        <f>(Старт!DP72+Проект!DP676+ IF(DP$2=1, Старт!$B$18, Старт!DO72+Проект!DO676))/2</f>
        <v>0</v>
      </c>
      <c r="DQ904" s="161">
        <f>(Старт!DQ72+Проект!DQ676+ IF(DQ$2=1, Старт!$B$18, Старт!DP72+Проект!DP676))/2</f>
        <v>0</v>
      </c>
      <c r="DR904" s="161">
        <f>(Старт!DR72+Проект!DR676+ IF(DR$2=1, Старт!$B$18, Старт!DQ72+Проект!DQ676))/2</f>
        <v>0</v>
      </c>
      <c r="DS904" s="161">
        <f>(Старт!DS72+Проект!DS676+ IF(DS$2=1, Старт!$B$18, Старт!DR72+Проект!DR676))/2</f>
        <v>0</v>
      </c>
      <c r="DT904" s="161">
        <f>(Старт!DT72+Проект!DT676+ IF(DT$2=1, Старт!$B$18, Старт!DS72+Проект!DS676))/2</f>
        <v>0</v>
      </c>
      <c r="DU904" s="161">
        <f>(Старт!DU72+Проект!DU676+ IF(DU$2=1, Старт!$B$18, Старт!DT72+Проект!DT676))/2</f>
        <v>0</v>
      </c>
      <c r="DV904" s="161">
        <f>(Старт!DV72+Проект!DV676+ IF(DV$2=1, Старт!$B$18, Старт!DU72+Проект!DU676))/2</f>
        <v>0</v>
      </c>
    </row>
    <row r="905" spans="1:128" hidden="1" outlineLevel="1" x14ac:dyDescent="0.2">
      <c r="A905" s="168" t="str">
        <f ca="1">Language!A$1181</f>
        <v>в том числе, не облагаемых налогом</v>
      </c>
      <c r="C905" s="147" t="str">
        <f t="shared" ca="1" si="1459"/>
        <v>тыс. руб.</v>
      </c>
      <c r="F905" s="6" t="s">
        <v>3191</v>
      </c>
      <c r="G905" s="304">
        <v>0</v>
      </c>
      <c r="H905" s="304">
        <v>0</v>
      </c>
      <c r="I905" s="304">
        <v>0</v>
      </c>
      <c r="J905" s="304">
        <v>0</v>
      </c>
      <c r="K905" s="304">
        <v>0</v>
      </c>
      <c r="L905" s="304">
        <v>0</v>
      </c>
      <c r="M905" s="304">
        <v>0</v>
      </c>
      <c r="N905" s="304">
        <v>0</v>
      </c>
      <c r="O905" s="304">
        <v>0</v>
      </c>
      <c r="P905" s="304">
        <v>0</v>
      </c>
      <c r="Q905" s="304">
        <v>0</v>
      </c>
      <c r="R905" s="304">
        <v>0</v>
      </c>
      <c r="S905" s="304">
        <v>0</v>
      </c>
      <c r="T905" s="304">
        <v>0</v>
      </c>
      <c r="U905" s="304">
        <v>0</v>
      </c>
      <c r="V905" s="304">
        <v>0</v>
      </c>
      <c r="W905" s="304">
        <v>0</v>
      </c>
      <c r="X905" s="304">
        <v>0</v>
      </c>
      <c r="Y905" s="304">
        <v>0</v>
      </c>
      <c r="Z905" s="304">
        <v>0</v>
      </c>
      <c r="AA905" s="304">
        <v>0</v>
      </c>
      <c r="AB905" s="304">
        <v>0</v>
      </c>
      <c r="AC905" s="304">
        <v>0</v>
      </c>
      <c r="AD905" s="304">
        <v>0</v>
      </c>
      <c r="AE905" s="304">
        <v>0</v>
      </c>
      <c r="AF905" s="304">
        <v>0</v>
      </c>
      <c r="AG905" s="304">
        <v>0</v>
      </c>
      <c r="AH905" s="304">
        <v>0</v>
      </c>
      <c r="AI905" s="304">
        <v>0</v>
      </c>
      <c r="AJ905" s="304">
        <v>0</v>
      </c>
      <c r="AK905" s="304">
        <v>0</v>
      </c>
      <c r="AL905" s="304">
        <v>0</v>
      </c>
      <c r="AM905" s="304">
        <v>0</v>
      </c>
      <c r="AN905" s="304">
        <v>0</v>
      </c>
      <c r="AO905" s="304">
        <v>0</v>
      </c>
      <c r="AP905" s="304">
        <v>0</v>
      </c>
      <c r="AQ905" s="304">
        <v>0</v>
      </c>
      <c r="AR905" s="304">
        <v>0</v>
      </c>
      <c r="AS905" s="304">
        <v>0</v>
      </c>
      <c r="AT905" s="304">
        <v>0</v>
      </c>
      <c r="AU905" s="304">
        <v>0</v>
      </c>
      <c r="AV905" s="304">
        <v>0</v>
      </c>
      <c r="AW905" s="304">
        <v>0</v>
      </c>
      <c r="AX905" s="304">
        <v>0</v>
      </c>
      <c r="AY905" s="304">
        <v>0</v>
      </c>
      <c r="AZ905" s="304">
        <v>0</v>
      </c>
      <c r="BA905" s="304">
        <v>0</v>
      </c>
      <c r="BB905" s="304">
        <v>0</v>
      </c>
      <c r="BC905" s="304">
        <v>0</v>
      </c>
      <c r="BD905" s="304">
        <v>0</v>
      </c>
      <c r="BE905" s="304">
        <v>0</v>
      </c>
      <c r="BF905" s="304">
        <v>0</v>
      </c>
      <c r="BG905" s="304">
        <v>0</v>
      </c>
      <c r="BH905" s="304">
        <v>0</v>
      </c>
      <c r="BI905" s="304">
        <v>0</v>
      </c>
      <c r="BJ905" s="304">
        <v>0</v>
      </c>
      <c r="BK905" s="304">
        <v>0</v>
      </c>
      <c r="BL905" s="304">
        <v>0</v>
      </c>
      <c r="BM905" s="304">
        <v>0</v>
      </c>
      <c r="BN905" s="304">
        <v>0</v>
      </c>
      <c r="BO905" s="304">
        <v>0</v>
      </c>
      <c r="BP905" s="304">
        <v>0</v>
      </c>
      <c r="BQ905" s="304">
        <v>0</v>
      </c>
      <c r="BR905" s="304">
        <v>0</v>
      </c>
      <c r="BS905" s="304">
        <v>0</v>
      </c>
      <c r="BT905" s="304">
        <v>0</v>
      </c>
      <c r="BU905" s="304">
        <v>0</v>
      </c>
      <c r="BV905" s="304">
        <v>0</v>
      </c>
      <c r="BW905" s="304">
        <v>0</v>
      </c>
      <c r="BX905" s="304">
        <v>0</v>
      </c>
      <c r="BY905" s="304">
        <v>0</v>
      </c>
      <c r="BZ905" s="304">
        <v>0</v>
      </c>
      <c r="CA905" s="304">
        <v>0</v>
      </c>
      <c r="CB905" s="304">
        <v>0</v>
      </c>
      <c r="CC905" s="304">
        <v>0</v>
      </c>
      <c r="CD905" s="304">
        <v>0</v>
      </c>
      <c r="CE905" s="304">
        <v>0</v>
      </c>
      <c r="CF905" s="304">
        <v>0</v>
      </c>
      <c r="CG905" s="304">
        <v>0</v>
      </c>
      <c r="CH905" s="304">
        <v>0</v>
      </c>
      <c r="CI905" s="304">
        <v>0</v>
      </c>
      <c r="CJ905" s="304">
        <v>0</v>
      </c>
      <c r="CK905" s="304">
        <v>0</v>
      </c>
      <c r="CL905" s="304">
        <v>0</v>
      </c>
      <c r="CM905" s="304">
        <v>0</v>
      </c>
      <c r="CN905" s="304">
        <v>0</v>
      </c>
      <c r="CO905" s="304">
        <v>0</v>
      </c>
      <c r="CP905" s="304">
        <v>0</v>
      </c>
      <c r="CQ905" s="304">
        <v>0</v>
      </c>
      <c r="CR905" s="304">
        <v>0</v>
      </c>
      <c r="CS905" s="304">
        <v>0</v>
      </c>
      <c r="CT905" s="304">
        <v>0</v>
      </c>
      <c r="CU905" s="304">
        <v>0</v>
      </c>
      <c r="CV905" s="304">
        <v>0</v>
      </c>
      <c r="CW905" s="304">
        <v>0</v>
      </c>
      <c r="CX905" s="304">
        <v>0</v>
      </c>
      <c r="CY905" s="304">
        <v>0</v>
      </c>
      <c r="CZ905" s="304">
        <v>0</v>
      </c>
      <c r="DA905" s="304">
        <v>0</v>
      </c>
      <c r="DB905" s="304">
        <v>0</v>
      </c>
      <c r="DC905" s="304">
        <v>0</v>
      </c>
      <c r="DD905" s="304">
        <v>0</v>
      </c>
      <c r="DE905" s="304">
        <v>0</v>
      </c>
      <c r="DF905" s="304">
        <v>0</v>
      </c>
      <c r="DG905" s="304">
        <v>0</v>
      </c>
      <c r="DH905" s="304">
        <v>0</v>
      </c>
      <c r="DI905" s="304">
        <v>0</v>
      </c>
      <c r="DJ905" s="304">
        <v>0</v>
      </c>
      <c r="DK905" s="304">
        <v>0</v>
      </c>
      <c r="DL905" s="304">
        <v>0</v>
      </c>
      <c r="DM905" s="304">
        <v>0</v>
      </c>
      <c r="DN905" s="304">
        <v>0</v>
      </c>
      <c r="DO905" s="304">
        <v>0</v>
      </c>
      <c r="DP905" s="304">
        <v>0</v>
      </c>
      <c r="DQ905" s="304">
        <v>0</v>
      </c>
      <c r="DR905" s="304">
        <v>0</v>
      </c>
      <c r="DS905" s="304">
        <v>0</v>
      </c>
      <c r="DT905" s="304">
        <v>0</v>
      </c>
      <c r="DU905" s="304">
        <v>0</v>
      </c>
      <c r="DV905" s="304">
        <v>0</v>
      </c>
    </row>
    <row r="906" spans="1:128" hidden="1" outlineLevel="1" x14ac:dyDescent="0.2">
      <c r="A906" s="153" t="str">
        <f ca="1">Language!A$1182</f>
        <v>Средняя стоимость оборудования</v>
      </c>
      <c r="C906" s="178" t="str">
        <f t="shared" ca="1" si="1459"/>
        <v>тыс. руб.</v>
      </c>
      <c r="F906" s="6" t="s">
        <v>3190</v>
      </c>
      <c r="G906" s="161">
        <f ca="1">(Старт!G79+Проект!G691+Проект!G739+Проект!G861 + IF(G$2=1, Старт!$B$19,Старт!F79+Проект!F691+Проект!F739+Проект!F861))/2</f>
        <v>24791.666666666664</v>
      </c>
      <c r="H906" s="161">
        <f ca="1">(Старт!H79+Проект!H691+Проект!H739+Проект!H861 + IF(H$2=1, Старт!$B$19,Старт!G79+Проект!G691+Проект!G739+Проект!G861))/2</f>
        <v>49375</v>
      </c>
      <c r="I906" s="161">
        <f ca="1">(Старт!I79+Проект!I691+Проект!I739+Проект!I861 + IF(I$2=1, Старт!$B$19,Старт!H79+Проект!H691+Проект!H739+Проект!H861))/2</f>
        <v>48958.333333333336</v>
      </c>
      <c r="J906" s="161">
        <f ca="1">(Старт!J79+Проект!J691+Проект!J739+Проект!J861 + IF(J$2=1, Старт!$B$19,Старт!I79+Проект!I691+Проект!I739+Проект!I861))/2</f>
        <v>48541.666666666664</v>
      </c>
      <c r="K906" s="161">
        <f ca="1">(Старт!K79+Проект!K691+Проект!K739+Проект!K861 + IF(K$2=1, Старт!$B$19,Старт!J79+Проект!J691+Проект!J739+Проект!J861))/2</f>
        <v>48125</v>
      </c>
      <c r="L906" s="161">
        <f ca="1">(Старт!L79+Проект!L691+Проект!L739+Проект!L861 + IF(L$2=1, Старт!$B$19,Старт!K79+Проект!K691+Проект!K739+Проект!K861))/2</f>
        <v>47708.333333333336</v>
      </c>
      <c r="M906" s="161">
        <f ca="1">(Старт!M79+Проект!M691+Проект!M739+Проект!M861 + IF(M$2=1, Старт!$B$19,Старт!L79+Проект!L691+Проект!L739+Проект!L861))/2</f>
        <v>47291.666666666664</v>
      </c>
      <c r="N906" s="161">
        <f ca="1">(Старт!N79+Проект!N691+Проект!N739+Проект!N861 + IF(N$2=1, Старт!$B$19,Старт!M79+Проект!M691+Проект!M739+Проект!M861))/2</f>
        <v>46875</v>
      </c>
      <c r="O906" s="161">
        <f ca="1">(Старт!O79+Проект!O691+Проект!O739+Проект!O861 + IF(O$2=1, Старт!$B$19,Старт!N79+Проект!N691+Проект!N739+Проект!N861))/2</f>
        <v>46458.333333333336</v>
      </c>
      <c r="P906" s="161">
        <f ca="1">(Старт!P79+Проект!P691+Проект!P739+Проект!P861 + IF(P$2=1, Старт!$B$19,Старт!O79+Проект!O691+Проект!O739+Проект!O861))/2</f>
        <v>46041.666666666664</v>
      </c>
      <c r="Q906" s="161">
        <f ca="1">(Старт!Q79+Проект!Q691+Проект!Q739+Проект!Q861 + IF(Q$2=1, Старт!$B$19,Старт!P79+Проект!P691+Проект!P739+Проект!P861))/2</f>
        <v>45625</v>
      </c>
      <c r="R906" s="161">
        <f ca="1">(Старт!R79+Проект!R691+Проект!R739+Проект!R861 + IF(R$2=1, Старт!$B$19,Старт!Q79+Проект!Q691+Проект!Q739+Проект!Q861))/2</f>
        <v>45208.333333333336</v>
      </c>
      <c r="S906" s="161">
        <f ca="1">(Старт!S79+Проект!S691+Проект!S739+Проект!S861 + IF(S$2=1, Старт!$B$19,Старт!R79+Проект!R691+Проект!R739+Проект!R861))/2</f>
        <v>44791.666666666664</v>
      </c>
      <c r="T906" s="161">
        <f ca="1">(Старт!T79+Проект!T691+Проект!T739+Проект!T861 + IF(T$2=1, Старт!$B$19,Старт!S79+Проект!S691+Проект!S739+Проект!S861))/2</f>
        <v>44375</v>
      </c>
      <c r="U906" s="161">
        <f ca="1">(Старт!U79+Проект!U691+Проект!U739+Проект!U861 + IF(U$2=1, Старт!$B$19,Старт!T79+Проект!T691+Проект!T739+Проект!T861))/2</f>
        <v>43958.333333333336</v>
      </c>
      <c r="V906" s="161">
        <f ca="1">(Старт!V79+Проект!V691+Проект!V739+Проект!V861 + IF(V$2=1, Старт!$B$19,Старт!U79+Проект!U691+Проект!U739+Проект!U861))/2</f>
        <v>43541.666666666672</v>
      </c>
      <c r="W906" s="161">
        <f ca="1">(Старт!W79+Проект!W691+Проект!W739+Проект!W861 + IF(W$2=1, Старт!$B$19,Старт!V79+Проект!V691+Проект!V739+Проект!V861))/2</f>
        <v>43125</v>
      </c>
      <c r="X906" s="161">
        <f ca="1">(Старт!X79+Проект!X691+Проект!X739+Проект!X861 + IF(X$2=1, Старт!$B$19,Старт!W79+Проект!W691+Проект!W739+Проект!W861))/2</f>
        <v>42708.333333333336</v>
      </c>
      <c r="Y906" s="161">
        <f ca="1">(Старт!Y79+Проект!Y691+Проект!Y739+Проект!Y861 + IF(Y$2=1, Старт!$B$19,Старт!X79+Проект!X691+Проект!X739+Проект!X861))/2</f>
        <v>42291.666666666672</v>
      </c>
      <c r="Z906" s="161">
        <f ca="1">(Старт!Z79+Проект!Z691+Проект!Z739+Проект!Z861 + IF(Z$2=1, Старт!$B$19,Старт!Y79+Проект!Y691+Проект!Y739+Проект!Y861))/2</f>
        <v>41875</v>
      </c>
      <c r="AA906" s="161">
        <f ca="1">(Старт!AA79+Проект!AA691+Проект!AA739+Проект!AA861 + IF(AA$2=1, Старт!$B$19,Старт!Z79+Проект!Z691+Проект!Z739+Проект!Z861))/2</f>
        <v>41458.333333333336</v>
      </c>
      <c r="AB906" s="161">
        <f ca="1">(Старт!AB79+Проект!AB691+Проект!AB739+Проект!AB861 + IF(AB$2=1, Старт!$B$19,Старт!AA79+Проект!AA691+Проект!AA739+Проект!AA861))/2</f>
        <v>41041.666666666672</v>
      </c>
      <c r="AC906" s="161">
        <f ca="1">(Старт!AC79+Проект!AC691+Проект!AC739+Проект!AC861 + IF(AC$2=1, Старт!$B$19,Старт!AB79+Проект!AB691+Проект!AB739+Проект!AB861))/2</f>
        <v>40625</v>
      </c>
      <c r="AD906" s="161">
        <f ca="1">(Старт!AD79+Проект!AD691+Проект!AD739+Проект!AD861 + IF(AD$2=1, Старт!$B$19,Старт!AC79+Проект!AC691+Проект!AC739+Проект!AC861))/2</f>
        <v>40208.333333333336</v>
      </c>
      <c r="AE906" s="161">
        <f ca="1">(Старт!AE79+Проект!AE691+Проект!AE739+Проект!AE861 + IF(AE$2=1, Старт!$B$19,Старт!AD79+Проект!AD691+Проект!AD739+Проект!AD861))/2</f>
        <v>39791.666666666664</v>
      </c>
      <c r="AF906" s="161">
        <f ca="1">(Старт!AF79+Проект!AF691+Проект!AF739+Проект!AF861 + IF(AF$2=1, Старт!$B$19,Старт!AE79+Проект!AE691+Проект!AE739+Проект!AE861))/2</f>
        <v>39375</v>
      </c>
      <c r="AG906" s="161">
        <f ca="1">(Старт!AG79+Проект!AG691+Проект!AG739+Проект!AG861 + IF(AG$2=1, Старт!$B$19,Старт!AF79+Проект!AF691+Проект!AF739+Проект!AF861))/2</f>
        <v>38958.333333333328</v>
      </c>
      <c r="AH906" s="161">
        <f ca="1">(Старт!AH79+Проект!AH691+Проект!AH739+Проект!AH861 + IF(AH$2=1, Старт!$B$19,Старт!AG79+Проект!AG691+Проект!AG739+Проект!AG861))/2</f>
        <v>38541.666666666664</v>
      </c>
      <c r="AI906" s="161">
        <f ca="1">(Старт!AI79+Проект!AI691+Проект!AI739+Проект!AI861 + IF(AI$2=1, Старт!$B$19,Старт!AH79+Проект!AH691+Проект!AH739+Проект!AH861))/2</f>
        <v>38125</v>
      </c>
      <c r="AJ906" s="161">
        <f ca="1">(Старт!AJ79+Проект!AJ691+Проект!AJ739+Проект!AJ861 + IF(AJ$2=1, Старт!$B$19,Старт!AI79+Проект!AI691+Проект!AI739+Проект!AI861))/2</f>
        <v>37708.333333333328</v>
      </c>
      <c r="AK906" s="161">
        <f ca="1">(Старт!AK79+Проект!AK691+Проект!AK739+Проект!AK861 + IF(AK$2=1, Старт!$B$19,Старт!AJ79+Проект!AJ691+Проект!AJ739+Проект!AJ861))/2</f>
        <v>37291.666666666664</v>
      </c>
      <c r="AL906" s="161">
        <f ca="1">(Старт!AL79+Проект!AL691+Проект!AL739+Проект!AL861 + IF(AL$2=1, Старт!$B$19,Старт!AK79+Проект!AK691+Проект!AK739+Проект!AK861))/2</f>
        <v>36875</v>
      </c>
      <c r="AM906" s="161">
        <f ca="1">(Старт!AM79+Проект!AM691+Проект!AM739+Проект!AM861 + IF(AM$2=1, Старт!$B$19,Старт!AL79+Проект!AL691+Проект!AL739+Проект!AL861))/2</f>
        <v>36458.333333333328</v>
      </c>
      <c r="AN906" s="161">
        <f ca="1">(Старт!AN79+Проект!AN691+Проект!AN739+Проект!AN861 + IF(AN$2=1, Старт!$B$19,Старт!AM79+Проект!AM691+Проект!AM739+Проект!AM861))/2</f>
        <v>36041.666666666657</v>
      </c>
      <c r="AO906" s="161">
        <f ca="1">(Старт!AO79+Проект!AO691+Проект!AO739+Проект!AO861 + IF(AO$2=1, Старт!$B$19,Старт!AN79+Проект!AN691+Проект!AN739+Проект!AN861))/2</f>
        <v>35624.999999999993</v>
      </c>
      <c r="AP906" s="161">
        <f ca="1">(Старт!AP79+Проект!AP691+Проект!AP739+Проект!AP861 + IF(AP$2=1, Старт!$B$19,Старт!AO79+Проект!AO691+Проект!AO739+Проект!AO861))/2</f>
        <v>35208.333333333328</v>
      </c>
      <c r="AQ906" s="161">
        <f ca="1">(Старт!AQ79+Проект!AQ691+Проект!AQ739+Проект!AQ861 + IF(AQ$2=1, Старт!$B$19,Старт!AP79+Проект!AP691+Проект!AP739+Проект!AP861))/2</f>
        <v>34791.666666666657</v>
      </c>
      <c r="AR906" s="161">
        <f ca="1">(Старт!AR79+Проект!AR691+Проект!AR739+Проект!AR861 + IF(AR$2=1, Старт!$B$19,Старт!AQ79+Проект!AQ691+Проект!AQ739+Проект!AQ861))/2</f>
        <v>34374.999999999985</v>
      </c>
      <c r="AS906" s="161">
        <f ca="1">(Старт!AS79+Проект!AS691+Проект!AS739+Проект!AS861 + IF(AS$2=1, Старт!$B$19,Старт!AR79+Проект!AR691+Проект!AR739+Проект!AR861))/2</f>
        <v>33958.333333333328</v>
      </c>
      <c r="AT906" s="161">
        <f ca="1">(Старт!AT79+Проект!AT691+Проект!AT739+Проект!AT861 + IF(AT$2=1, Старт!$B$19,Старт!AS79+Проект!AS691+Проект!AS739+Проект!AS861))/2</f>
        <v>33541.666666666657</v>
      </c>
      <c r="AU906" s="161">
        <f ca="1">(Старт!AU79+Проект!AU691+Проект!AU739+Проект!AU861 + IF(AU$2=1, Старт!$B$19,Старт!AT79+Проект!AT691+Проект!AT739+Проект!AT861))/2</f>
        <v>33124.999999999985</v>
      </c>
      <c r="AV906" s="161">
        <f ca="1">(Старт!AV79+Проект!AV691+Проект!AV739+Проект!AV861 + IF(AV$2=1, Старт!$B$19,Старт!AU79+Проект!AU691+Проект!AU739+Проект!AU861))/2</f>
        <v>32708.333333333321</v>
      </c>
      <c r="AW906" s="161">
        <f ca="1">(Старт!AW79+Проект!AW691+Проект!AW739+Проект!AW861 + IF(AW$2=1, Старт!$B$19,Старт!AV79+Проект!AV691+Проект!AV739+Проект!AV861))/2</f>
        <v>32291.666666666657</v>
      </c>
      <c r="AX906" s="161">
        <f ca="1">(Старт!AX79+Проект!AX691+Проект!AX739+Проект!AX861 + IF(AX$2=1, Старт!$B$19,Старт!AW79+Проект!AW691+Проект!AW739+Проект!AW861))/2</f>
        <v>31874.999999999989</v>
      </c>
      <c r="AY906" s="161">
        <f ca="1">(Старт!AY79+Проект!AY691+Проект!AY739+Проект!AY861 + IF(AY$2=1, Старт!$B$19,Старт!AX79+Проект!AX691+Проект!AX739+Проект!AX861))/2</f>
        <v>31458.333333333325</v>
      </c>
      <c r="AZ906" s="161">
        <f ca="1">(Старт!AZ79+Проект!AZ691+Проект!AZ739+Проект!AZ861 + IF(AZ$2=1, Старт!$B$19,Старт!AY79+Проект!AY691+Проект!AY739+Проект!AY861))/2</f>
        <v>31041.666666666661</v>
      </c>
      <c r="BA906" s="161">
        <f ca="1">(Старт!BA79+Проект!BA691+Проект!BA739+Проект!BA861 + IF(BA$2=1, Старт!$B$19,Старт!AZ79+Проект!AZ691+Проект!AZ739+Проект!AZ861))/2</f>
        <v>30624.999999999993</v>
      </c>
      <c r="BB906" s="161">
        <f ca="1">(Старт!BB79+Проект!BB691+Проект!BB739+Проект!BB861 + IF(BB$2=1, Старт!$B$19,Старт!BA79+Проект!BA691+Проект!BA739+Проект!BA861))/2</f>
        <v>30208.333333333328</v>
      </c>
      <c r="BC906" s="161">
        <f ca="1">(Старт!BC79+Проект!BC691+Проект!BC739+Проект!BC861 + IF(BC$2=1, Старт!$B$19,Старт!BB79+Проект!BB691+Проект!BB739+Проект!BB861))/2</f>
        <v>29791.666666666664</v>
      </c>
      <c r="BD906" s="161">
        <f ca="1">(Старт!BD79+Проект!BD691+Проект!BD739+Проект!BD861 + IF(BD$2=1, Старт!$B$19,Старт!BC79+Проект!BC691+Проект!BC739+Проект!BC861))/2</f>
        <v>29374.999999999996</v>
      </c>
      <c r="BE906" s="161">
        <f ca="1">(Старт!BE79+Проект!BE691+Проект!BE739+Проект!BE861 + IF(BE$2=1, Старт!$B$19,Старт!BD79+Проект!BD691+Проект!BD739+Проект!BD861))/2</f>
        <v>28958.333333333332</v>
      </c>
      <c r="BF906" s="161">
        <f ca="1">(Старт!BF79+Проект!BF691+Проект!BF739+Проект!BF861 + IF(BF$2=1, Старт!$B$19,Старт!BE79+Проект!BE691+Проект!BE739+Проект!BE861))/2</f>
        <v>28541.666666666668</v>
      </c>
      <c r="BG906" s="161">
        <f ca="1">(Старт!BG79+Проект!BG691+Проект!BG739+Проект!BG861 + IF(BG$2=1, Старт!$B$19,Старт!BF79+Проект!BF691+Проект!BF739+Проект!BF861))/2</f>
        <v>28125</v>
      </c>
      <c r="BH906" s="161">
        <f ca="1">(Старт!BH79+Проект!BH691+Проект!BH739+Проект!BH861 + IF(BH$2=1, Старт!$B$19,Старт!BG79+Проект!BG691+Проект!BG739+Проект!BG861))/2</f>
        <v>27708.333333333336</v>
      </c>
      <c r="BI906" s="161">
        <f ca="1">(Старт!BI79+Проект!BI691+Проект!BI739+Проект!BI861 + IF(BI$2=1, Старт!$B$19,Старт!BH79+Проект!BH691+Проект!BH739+Проект!BH861))/2</f>
        <v>27291.666666666672</v>
      </c>
      <c r="BJ906" s="161">
        <f ca="1">(Старт!BJ79+Проект!BJ691+Проект!BJ739+Проект!BJ861 + IF(BJ$2=1, Старт!$B$19,Старт!BI79+Проект!BI691+Проект!BI739+Проект!BI861))/2</f>
        <v>26875.000000000007</v>
      </c>
      <c r="BK906" s="161">
        <f ca="1">(Старт!BK79+Проект!BK691+Проект!BK739+Проект!BK861 + IF(BK$2=1, Старт!$B$19,Старт!BJ79+Проект!BJ691+Проект!BJ739+Проект!BJ861))/2</f>
        <v>26458.333333333339</v>
      </c>
      <c r="BL906" s="161">
        <f ca="1">(Старт!BL79+Проект!BL691+Проект!BL739+Проект!BL861 + IF(BL$2=1, Старт!$B$19,Старт!BK79+Проект!BK691+Проект!BK739+Проект!BK861))/2</f>
        <v>26041.666666666675</v>
      </c>
      <c r="BM906" s="161">
        <f ca="1">(Старт!BM79+Проект!BM691+Проект!BM739+Проект!BM861 + IF(BM$2=1, Старт!$B$19,Старт!BL79+Проект!BL691+Проект!BL739+Проект!BL861))/2</f>
        <v>25625.000000000007</v>
      </c>
      <c r="BN906" s="161">
        <f ca="1">(Старт!BN79+Проект!BN691+Проект!BN739+Проект!BN861 + IF(BN$2=1, Старт!$B$19,Старт!BM79+Проект!BM691+Проект!BM739+Проект!BM861))/2</f>
        <v>25208.333333333343</v>
      </c>
      <c r="BO906" s="161">
        <f ca="1">(Старт!BO79+Проект!BO691+Проект!BO739+Проект!BO861 + IF(BO$2=1, Старт!$B$19,Старт!BN79+Проект!BN691+Проект!BN739+Проект!BN861))/2</f>
        <v>24791.666666666679</v>
      </c>
      <c r="BP906" s="161">
        <f ca="1">(Старт!BP79+Проект!BP691+Проект!BP739+Проект!BP861 + IF(BP$2=1, Старт!$B$19,Старт!BO79+Проект!BO691+Проект!BO739+Проект!BO861))/2</f>
        <v>24375.000000000015</v>
      </c>
      <c r="BQ906" s="161">
        <f ca="1">(Старт!BQ79+Проект!BQ691+Проект!BQ739+Проект!BQ861 + IF(BQ$2=1, Старт!$B$19,Старт!BP79+Проект!BP691+Проект!BP739+Проект!BP861))/2</f>
        <v>23958.333333333347</v>
      </c>
      <c r="BR906" s="161">
        <f ca="1">(Старт!BR79+Проект!BR691+Проект!BR739+Проект!BR861 + IF(BR$2=1, Старт!$B$19,Старт!BQ79+Проект!BQ691+Проект!BQ739+Проект!BQ861))/2</f>
        <v>23541.666666666682</v>
      </c>
      <c r="BS906" s="161">
        <f ca="1">(Старт!BS79+Проект!BS691+Проект!BS739+Проект!BS861 + IF(BS$2=1, Старт!$B$19,Старт!BR79+Проект!BR691+Проект!BR739+Проект!BR861))/2</f>
        <v>23125.000000000015</v>
      </c>
      <c r="BT906" s="161">
        <f ca="1">(Старт!BT79+Проект!BT691+Проект!BT739+Проект!BT861 + IF(BT$2=1, Старт!$B$19,Старт!BS79+Проект!BS691+Проект!BS739+Проект!BS861))/2</f>
        <v>22708.33333333335</v>
      </c>
      <c r="BU906" s="161">
        <f ca="1">(Старт!BU79+Проект!BU691+Проект!BU739+Проект!BU861 + IF(BU$2=1, Старт!$B$19,Старт!BT79+Проект!BT691+Проект!BT739+Проект!BT861))/2</f>
        <v>22291.666666666686</v>
      </c>
      <c r="BV906" s="161">
        <f ca="1">(Старт!BV79+Проект!BV691+Проект!BV739+Проект!BV861 + IF(BV$2=1, Старт!$B$19,Старт!BU79+Проект!BU691+Проект!BU739+Проект!BU861))/2</f>
        <v>21875.000000000022</v>
      </c>
      <c r="BW906" s="161">
        <f ca="1">(Старт!BW79+Проект!BW691+Проект!BW739+Проект!BW861 + IF(BW$2=1, Старт!$B$19,Старт!BV79+Проект!BV691+Проект!BV739+Проект!BV861))/2</f>
        <v>21458.333333333354</v>
      </c>
      <c r="BX906" s="161">
        <f ca="1">(Старт!BX79+Проект!BX691+Проект!BX739+Проект!BX861 + IF(BX$2=1, Старт!$B$19,Старт!BW79+Проект!BW691+Проект!BW739+Проект!BW861))/2</f>
        <v>21041.66666666669</v>
      </c>
      <c r="BY906" s="161">
        <f ca="1">(Старт!BY79+Проект!BY691+Проект!BY739+Проект!BY861 + IF(BY$2=1, Старт!$B$19,Старт!BX79+Проект!BX691+Проект!BX739+Проект!BX861))/2</f>
        <v>20625.000000000025</v>
      </c>
      <c r="BZ906" s="161">
        <f ca="1">(Старт!BZ79+Проект!BZ691+Проект!BZ739+Проект!BZ861 + IF(BZ$2=1, Старт!$B$19,Старт!BY79+Проект!BY691+Проект!BY739+Проект!BY861))/2</f>
        <v>20208.333333333358</v>
      </c>
      <c r="CA906" s="161">
        <f ca="1">(Старт!CA79+Проект!CA691+Проект!CA739+Проект!CA861 + IF(CA$2=1, Старт!$B$19,Старт!BZ79+Проект!BZ691+Проект!BZ739+Проект!BZ861))/2</f>
        <v>19791.666666666693</v>
      </c>
      <c r="CB906" s="161">
        <f ca="1">(Старт!CB79+Проект!CB691+Проект!CB739+Проект!CB861 + IF(CB$2=1, Старт!$B$19,Старт!CA79+Проект!CA691+Проект!CA739+Проект!CA861))/2</f>
        <v>19375.000000000029</v>
      </c>
      <c r="CC906" s="161">
        <f ca="1">(Старт!CC79+Проект!CC691+Проект!CC739+Проект!CC861 + IF(CC$2=1, Старт!$B$19,Старт!CB79+Проект!CB691+Проект!CB739+Проект!CB861))/2</f>
        <v>18958.333333333365</v>
      </c>
      <c r="CD906" s="161">
        <f ca="1">(Старт!CD79+Проект!CD691+Проект!CD739+Проект!CD861 + IF(CD$2=1, Старт!$B$19,Старт!CC79+Проект!CC691+Проект!CC739+Проект!CC861))/2</f>
        <v>18541.666666666697</v>
      </c>
      <c r="CE906" s="161">
        <f ca="1">(Старт!CE79+Проект!CE691+Проект!CE739+Проект!CE861 + IF(CE$2=1, Старт!$B$19,Старт!CD79+Проект!CD691+Проект!CD739+Проект!CD861))/2</f>
        <v>18125.000000000033</v>
      </c>
      <c r="CF906" s="161">
        <f ca="1">(Старт!CF79+Проект!CF691+Проект!CF739+Проект!CF861 + IF(CF$2=1, Старт!$B$19,Старт!CE79+Проект!CE691+Проект!CE739+Проект!CE861))/2</f>
        <v>17708.333333333365</v>
      </c>
      <c r="CG906" s="161">
        <f ca="1">(Старт!CG79+Проект!CG691+Проект!CG739+Проект!CG861 + IF(CG$2=1, Старт!$B$19,Старт!CF79+Проект!CF691+Проект!CF739+Проект!CF861))/2</f>
        <v>17291.666666666701</v>
      </c>
      <c r="CH906" s="161">
        <f ca="1">(Старт!CH79+Проект!CH691+Проект!CH739+Проект!CH861 + IF(CH$2=1, Старт!$B$19,Старт!CG79+Проект!CG691+Проект!CG739+Проект!CG861))/2</f>
        <v>16875.000000000036</v>
      </c>
      <c r="CI906" s="161">
        <f ca="1">(Старт!CI79+Проект!CI691+Проект!CI739+Проект!CI861 + IF(CI$2=1, Старт!$B$19,Старт!CH79+Проект!CH691+Проект!CH739+Проект!CH861))/2</f>
        <v>16458.333333333372</v>
      </c>
      <c r="CJ906" s="161">
        <f ca="1">(Старт!CJ79+Проект!CJ691+Проект!CJ739+Проект!CJ861 + IF(CJ$2=1, Старт!$B$19,Старт!CI79+Проект!CI691+Проект!CI739+Проект!CI861))/2</f>
        <v>16041.666666666704</v>
      </c>
      <c r="CK906" s="161">
        <f ca="1">(Старт!CK79+Проект!CK691+Проект!CK739+Проект!CK861 + IF(CK$2=1, Старт!$B$19,Старт!CJ79+Проект!CJ691+Проект!CJ739+Проект!CJ861))/2</f>
        <v>15625.00000000004</v>
      </c>
      <c r="CL906" s="161">
        <f ca="1">(Старт!CL79+Проект!CL691+Проект!CL739+Проект!CL861 + IF(CL$2=1, Старт!$B$19,Старт!CK79+Проект!CK691+Проект!CK739+Проект!CK861))/2</f>
        <v>15208.333333333372</v>
      </c>
      <c r="CM906" s="161">
        <f ca="1">(Старт!CM79+Проект!CM691+Проект!CM739+Проект!CM861 + IF(CM$2=1, Старт!$B$19,Старт!CL79+Проект!CL691+Проект!CL739+Проект!CL861))/2</f>
        <v>14791.666666666704</v>
      </c>
      <c r="CN906" s="161">
        <f ca="1">(Старт!CN79+Проект!CN691+Проект!CN739+Проект!CN861 + IF(CN$2=1, Старт!$B$19,Старт!CM79+Проект!CM691+Проект!CM739+Проект!CM861))/2</f>
        <v>14375.000000000035</v>
      </c>
      <c r="CO906" s="161">
        <f ca="1">(Старт!CO79+Проект!CO691+Проект!CO739+Проект!CO861 + IF(CO$2=1, Старт!$B$19,Старт!CN79+Проект!CN691+Проект!CN739+Проект!CN861))/2</f>
        <v>13958.333333333365</v>
      </c>
      <c r="CP906" s="161">
        <f ca="1">(Старт!CP79+Проект!CP691+Проект!CP739+Проект!CP861 + IF(CP$2=1, Старт!$B$19,Старт!CO79+Проект!CO691+Проект!CO739+Проект!CO861))/2</f>
        <v>13541.666666666697</v>
      </c>
      <c r="CQ906" s="161">
        <f ca="1">(Старт!CQ79+Проект!CQ691+Проект!CQ739+Проект!CQ861 + IF(CQ$2=1, Старт!$B$19,Старт!CP79+Проект!CP691+Проект!CP739+Проект!CP861))/2</f>
        <v>13125.000000000027</v>
      </c>
      <c r="CR906" s="161">
        <f ca="1">(Старт!CR79+Проект!CR691+Проект!CR739+Проект!CR861 + IF(CR$2=1, Старт!$B$19,Старт!CQ79+Проект!CQ691+Проект!CQ739+Проект!CQ861))/2</f>
        <v>12708.333333333358</v>
      </c>
      <c r="CS906" s="161">
        <f ca="1">(Старт!CS79+Проект!CS691+Проект!CS739+Проект!CS861 + IF(CS$2=1, Старт!$B$19,Старт!CR79+Проект!CR691+Проект!CR739+Проект!CR861))/2</f>
        <v>12291.66666666669</v>
      </c>
      <c r="CT906" s="161">
        <f ca="1">(Старт!CT79+Проект!CT691+Проект!CT739+Проект!CT861 + IF(CT$2=1, Старт!$B$19,Старт!CS79+Проект!CS691+Проект!CS739+Проект!CS861))/2</f>
        <v>11875.000000000022</v>
      </c>
      <c r="CU906" s="161">
        <f ca="1">(Старт!CU79+Проект!CU691+Проект!CU739+Проект!CU861 + IF(CU$2=1, Старт!$B$19,Старт!CT79+Проект!CT691+Проект!CT739+Проект!CT861))/2</f>
        <v>11458.33333333335</v>
      </c>
      <c r="CV906" s="161">
        <f ca="1">(Старт!CV79+Проект!CV691+Проект!CV739+Проект!CV861 + IF(CV$2=1, Старт!$B$19,Старт!CU79+Проект!CU691+Проект!CU739+Проект!CU861))/2</f>
        <v>11041.666666666682</v>
      </c>
      <c r="CW906" s="161">
        <f ca="1">(Старт!CW79+Проект!CW691+Проект!CW739+Проект!CW861 + IF(CW$2=1, Старт!$B$19,Старт!CV79+Проект!CV691+Проект!CV739+Проект!CV861))/2</f>
        <v>10625.000000000015</v>
      </c>
      <c r="CX906" s="161">
        <f ca="1">(Старт!CX79+Проект!CX691+Проект!CX739+Проект!CX861 + IF(CX$2=1, Старт!$B$19,Старт!CW79+Проект!CW691+Проект!CW739+Проект!CW861))/2</f>
        <v>10208.333333333345</v>
      </c>
      <c r="CY906" s="161">
        <f ca="1">(Старт!CY79+Проект!CY691+Проект!CY739+Проект!CY861 + IF(CY$2=1, Старт!$B$19,Старт!CX79+Проект!CX691+Проект!CX739+Проект!CX861))/2</f>
        <v>9791.6666666666752</v>
      </c>
      <c r="CZ906" s="161">
        <f ca="1">(Старт!CZ79+Проект!CZ691+Проект!CZ739+Проект!CZ861 + IF(CZ$2=1, Старт!$B$19,Старт!CY79+Проект!CY691+Проект!CY739+Проект!CY861))/2</f>
        <v>9375.0000000000073</v>
      </c>
      <c r="DA906" s="161">
        <f ca="1">(Старт!DA79+Проект!DA691+Проект!DA739+Проект!DA861 + IF(DA$2=1, Старт!$B$19,Старт!CZ79+Проект!CZ691+Проект!CZ739+Проект!CZ861))/2</f>
        <v>8958.3333333333376</v>
      </c>
      <c r="DB906" s="161">
        <f ca="1">(Старт!DB79+Проект!DB691+Проект!DB739+Проект!DB861 + IF(DB$2=1, Старт!$B$19,Старт!DA79+Проект!DA691+Проект!DA739+Проект!DA861))/2</f>
        <v>8541.6666666666679</v>
      </c>
      <c r="DC906" s="161">
        <f ca="1">(Старт!DC79+Проект!DC691+Проект!DC739+Проект!DC861 + IF(DC$2=1, Старт!$B$19,Старт!DB79+Проект!DB691+Проект!DB739+Проект!DB861))/2</f>
        <v>8124.9999999999991</v>
      </c>
      <c r="DD906" s="161">
        <f ca="1">(Старт!DD79+Проект!DD691+Проект!DD739+Проект!DD861 + IF(DD$2=1, Старт!$B$19,Старт!DC79+Проект!DC691+Проект!DC739+Проект!DC861))/2</f>
        <v>7708.3333333333294</v>
      </c>
      <c r="DE906" s="161">
        <f ca="1">(Старт!DE79+Проект!DE691+Проект!DE739+Проект!DE861 + IF(DE$2=1, Старт!$B$19,Старт!DD79+Проект!DD691+Проект!DD739+Проект!DD861))/2</f>
        <v>7291.6666666666606</v>
      </c>
      <c r="DF906" s="161">
        <f ca="1">(Старт!DF79+Проект!DF691+Проект!DF739+Проект!DF861 + IF(DF$2=1, Старт!$B$19,Старт!DE79+Проект!DE691+Проект!DE739+Проект!DE861))/2</f>
        <v>6874.9999999999909</v>
      </c>
      <c r="DG906" s="161">
        <f ca="1">(Старт!DG79+Проект!DG691+Проект!DG739+Проект!DG861 + IF(DG$2=1, Старт!$B$19,Старт!DF79+Проект!DF691+Проект!DF739+Проект!DF861))/2</f>
        <v>6458.3333333333221</v>
      </c>
      <c r="DH906" s="161">
        <f ca="1">(Старт!DH79+Проект!DH691+Проект!DH739+Проект!DH861 + IF(DH$2=1, Старт!$B$19,Старт!DG79+Проект!DG691+Проект!DG739+Проект!DG861))/2</f>
        <v>6041.6666666666524</v>
      </c>
      <c r="DI906" s="161">
        <f ca="1">(Старт!DI79+Проект!DI691+Проект!DI739+Проект!DI861 + IF(DI$2=1, Старт!$B$19,Старт!DH79+Проект!DH691+Проект!DH739+Проект!DH861))/2</f>
        <v>5624.9999999999836</v>
      </c>
      <c r="DJ906" s="161">
        <f ca="1">(Старт!DJ79+Проект!DJ691+Проект!DJ739+Проект!DJ861 + IF(DJ$2=1, Старт!$B$19,Старт!DI79+Проект!DI691+Проект!DI739+Проект!DI861))/2</f>
        <v>5208.3333333333139</v>
      </c>
      <c r="DK906" s="161">
        <f ca="1">(Старт!DK79+Проект!DK691+Проект!DK739+Проект!DK861 + IF(DK$2=1, Старт!$B$19,Старт!DJ79+Проект!DJ691+Проект!DJ739+Проект!DJ861))/2</f>
        <v>4791.6666666666451</v>
      </c>
      <c r="DL906" s="161">
        <f ca="1">(Старт!DL79+Проект!DL691+Проект!DL739+Проект!DL861 + IF(DL$2=1, Старт!$B$19,Старт!DK79+Проект!DK691+Проект!DK739+Проект!DK861))/2</f>
        <v>4374.9999999999754</v>
      </c>
      <c r="DM906" s="161">
        <f ca="1">(Старт!DM79+Проект!DM691+Проект!DM739+Проект!DM861 + IF(DM$2=1, Старт!$B$19,Старт!DL79+Проект!DL691+Проект!DL739+Проект!DL861))/2</f>
        <v>3958.3333333333062</v>
      </c>
      <c r="DN906" s="161">
        <f ca="1">(Старт!DN79+Проект!DN691+Проект!DN739+Проект!DN861 + IF(DN$2=1, Старт!$B$19,Старт!DM79+Проект!DM691+Проект!DM739+Проект!DM861))/2</f>
        <v>3541.666666666637</v>
      </c>
      <c r="DO906" s="161">
        <f ca="1">(Старт!DO79+Проект!DO691+Проект!DO739+Проект!DO861 + IF(DO$2=1, Старт!$B$19,Старт!DN79+Проект!DN691+Проект!DN739+Проект!DN861))/2</f>
        <v>3124.9999999999682</v>
      </c>
      <c r="DP906" s="161">
        <f ca="1">(Старт!DP79+Проект!DP691+Проект!DP739+Проект!DP861 + IF(DP$2=1, Старт!$B$19,Старт!DO79+Проект!DO691+Проект!DO739+Проект!DO861))/2</f>
        <v>2708.3333333332985</v>
      </c>
      <c r="DQ906" s="161">
        <f ca="1">(Старт!DQ79+Проект!DQ691+Проект!DQ739+Проект!DQ861 + IF(DQ$2=1, Старт!$B$19,Старт!DP79+Проект!DP691+Проект!DP739+Проект!DP861))/2</f>
        <v>2291.6666666666297</v>
      </c>
      <c r="DR906" s="161">
        <f ca="1">(Старт!DR79+Проект!DR691+Проект!DR739+Проект!DR861 + IF(DR$2=1, Старт!$B$19,Старт!DQ79+Проект!DQ691+Проект!DQ739+Проект!DQ861))/2</f>
        <v>1874.9999999999602</v>
      </c>
      <c r="DS906" s="161">
        <f ca="1">(Старт!DS79+Проект!DS691+Проект!DS739+Проект!DS861 + IF(DS$2=1, Старт!$B$19,Старт!DR79+Проект!DR691+Проект!DR739+Проект!DR861))/2</f>
        <v>1458.333333333291</v>
      </c>
      <c r="DT906" s="161">
        <f ca="1">(Старт!DT79+Проект!DT691+Проект!DT739+Проект!DT861 + IF(DT$2=1, Старт!$B$19,Старт!DS79+Проект!DS691+Проект!DS739+Проект!DS861))/2</f>
        <v>1041.6666666666217</v>
      </c>
      <c r="DU906" s="161">
        <f ca="1">(Старт!DU79+Проект!DU691+Проект!DU739+Проект!DU861 + IF(DU$2=1, Старт!$B$19,Старт!DT79+Проект!DT691+Проект!DT739+Проект!DT861))/2</f>
        <v>624.99999999995248</v>
      </c>
      <c r="DV906" s="161">
        <f ca="1">(Старт!DV79+Проект!DV691+Проект!DV739+Проект!DV861 + IF(DV$2=1, Старт!$B$19,Старт!DU79+Проект!DU691+Проект!DU739+Проект!DU861))/2</f>
        <v>208.33333333330893</v>
      </c>
    </row>
    <row r="907" spans="1:128" hidden="1" outlineLevel="1" x14ac:dyDescent="0.2">
      <c r="A907" s="168" t="str">
        <f ca="1">Language!A$1183</f>
        <v>в том числе, не облагаемого налогом</v>
      </c>
      <c r="C907" s="147" t="str">
        <f t="shared" ca="1" si="1459"/>
        <v>тыс. руб.</v>
      </c>
      <c r="F907" s="6" t="s">
        <v>3191</v>
      </c>
      <c r="G907" s="304">
        <v>0</v>
      </c>
      <c r="H907" s="304">
        <v>0</v>
      </c>
      <c r="I907" s="304">
        <v>0</v>
      </c>
      <c r="J907" s="304">
        <v>0</v>
      </c>
      <c r="K907" s="304">
        <v>0</v>
      </c>
      <c r="L907" s="304">
        <v>0</v>
      </c>
      <c r="M907" s="304">
        <v>0</v>
      </c>
      <c r="N907" s="304">
        <v>0</v>
      </c>
      <c r="O907" s="304">
        <v>0</v>
      </c>
      <c r="P907" s="304">
        <v>0</v>
      </c>
      <c r="Q907" s="304">
        <v>0</v>
      </c>
      <c r="R907" s="304">
        <v>0</v>
      </c>
      <c r="S907" s="304">
        <v>0</v>
      </c>
      <c r="T907" s="304">
        <v>0</v>
      </c>
      <c r="U907" s="304">
        <v>0</v>
      </c>
      <c r="V907" s="304">
        <v>0</v>
      </c>
      <c r="W907" s="304">
        <v>0</v>
      </c>
      <c r="X907" s="304">
        <v>0</v>
      </c>
      <c r="Y907" s="304">
        <v>0</v>
      </c>
      <c r="Z907" s="304">
        <v>0</v>
      </c>
      <c r="AA907" s="304">
        <v>0</v>
      </c>
      <c r="AB907" s="304">
        <v>0</v>
      </c>
      <c r="AC907" s="304">
        <v>0</v>
      </c>
      <c r="AD907" s="304">
        <v>0</v>
      </c>
      <c r="AE907" s="304">
        <v>0</v>
      </c>
      <c r="AF907" s="304">
        <v>0</v>
      </c>
      <c r="AG907" s="304">
        <v>0</v>
      </c>
      <c r="AH907" s="304">
        <v>0</v>
      </c>
      <c r="AI907" s="304">
        <v>0</v>
      </c>
      <c r="AJ907" s="304">
        <v>0</v>
      </c>
      <c r="AK907" s="304">
        <v>0</v>
      </c>
      <c r="AL907" s="304">
        <v>0</v>
      </c>
      <c r="AM907" s="304">
        <v>0</v>
      </c>
      <c r="AN907" s="304">
        <v>0</v>
      </c>
      <c r="AO907" s="304">
        <v>0</v>
      </c>
      <c r="AP907" s="304">
        <v>0</v>
      </c>
      <c r="AQ907" s="304">
        <v>0</v>
      </c>
      <c r="AR907" s="304">
        <v>0</v>
      </c>
      <c r="AS907" s="304">
        <v>0</v>
      </c>
      <c r="AT907" s="304">
        <v>0</v>
      </c>
      <c r="AU907" s="304">
        <v>0</v>
      </c>
      <c r="AV907" s="304">
        <v>0</v>
      </c>
      <c r="AW907" s="304">
        <v>0</v>
      </c>
      <c r="AX907" s="304">
        <v>0</v>
      </c>
      <c r="AY907" s="304">
        <v>0</v>
      </c>
      <c r="AZ907" s="304">
        <v>0</v>
      </c>
      <c r="BA907" s="304">
        <v>0</v>
      </c>
      <c r="BB907" s="304">
        <v>0</v>
      </c>
      <c r="BC907" s="304">
        <v>0</v>
      </c>
      <c r="BD907" s="304">
        <v>0</v>
      </c>
      <c r="BE907" s="304">
        <v>0</v>
      </c>
      <c r="BF907" s="304">
        <v>0</v>
      </c>
      <c r="BG907" s="304">
        <v>0</v>
      </c>
      <c r="BH907" s="304">
        <v>0</v>
      </c>
      <c r="BI907" s="304">
        <v>0</v>
      </c>
      <c r="BJ907" s="304">
        <v>0</v>
      </c>
      <c r="BK907" s="304">
        <v>0</v>
      </c>
      <c r="BL907" s="304">
        <v>0</v>
      </c>
      <c r="BM907" s="304">
        <v>0</v>
      </c>
      <c r="BN907" s="304">
        <v>0</v>
      </c>
      <c r="BO907" s="304">
        <v>0</v>
      </c>
      <c r="BP907" s="304">
        <v>0</v>
      </c>
      <c r="BQ907" s="304">
        <v>0</v>
      </c>
      <c r="BR907" s="304">
        <v>0</v>
      </c>
      <c r="BS907" s="304">
        <v>0</v>
      </c>
      <c r="BT907" s="304">
        <v>0</v>
      </c>
      <c r="BU907" s="304">
        <v>0</v>
      </c>
      <c r="BV907" s="304">
        <v>0</v>
      </c>
      <c r="BW907" s="304">
        <v>0</v>
      </c>
      <c r="BX907" s="304">
        <v>0</v>
      </c>
      <c r="BY907" s="304">
        <v>0</v>
      </c>
      <c r="BZ907" s="304">
        <v>0</v>
      </c>
      <c r="CA907" s="304">
        <v>0</v>
      </c>
      <c r="CB907" s="304">
        <v>0</v>
      </c>
      <c r="CC907" s="304">
        <v>0</v>
      </c>
      <c r="CD907" s="304">
        <v>0</v>
      </c>
      <c r="CE907" s="304">
        <v>0</v>
      </c>
      <c r="CF907" s="304">
        <v>0</v>
      </c>
      <c r="CG907" s="304">
        <v>0</v>
      </c>
      <c r="CH907" s="304">
        <v>0</v>
      </c>
      <c r="CI907" s="304">
        <v>0</v>
      </c>
      <c r="CJ907" s="304">
        <v>0</v>
      </c>
      <c r="CK907" s="304">
        <v>0</v>
      </c>
      <c r="CL907" s="304">
        <v>0</v>
      </c>
      <c r="CM907" s="304">
        <v>0</v>
      </c>
      <c r="CN907" s="304">
        <v>0</v>
      </c>
      <c r="CO907" s="304">
        <v>0</v>
      </c>
      <c r="CP907" s="304">
        <v>0</v>
      </c>
      <c r="CQ907" s="304">
        <v>0</v>
      </c>
      <c r="CR907" s="304">
        <v>0</v>
      </c>
      <c r="CS907" s="304">
        <v>0</v>
      </c>
      <c r="CT907" s="304">
        <v>0</v>
      </c>
      <c r="CU907" s="304">
        <v>0</v>
      </c>
      <c r="CV907" s="304">
        <v>0</v>
      </c>
      <c r="CW907" s="304">
        <v>0</v>
      </c>
      <c r="CX907" s="304">
        <v>0</v>
      </c>
      <c r="CY907" s="304">
        <v>0</v>
      </c>
      <c r="CZ907" s="304">
        <v>0</v>
      </c>
      <c r="DA907" s="304">
        <v>0</v>
      </c>
      <c r="DB907" s="304">
        <v>0</v>
      </c>
      <c r="DC907" s="304">
        <v>0</v>
      </c>
      <c r="DD907" s="304">
        <v>0</v>
      </c>
      <c r="DE907" s="304">
        <v>0</v>
      </c>
      <c r="DF907" s="304">
        <v>0</v>
      </c>
      <c r="DG907" s="304">
        <v>0</v>
      </c>
      <c r="DH907" s="304">
        <v>0</v>
      </c>
      <c r="DI907" s="304">
        <v>0</v>
      </c>
      <c r="DJ907" s="304">
        <v>0</v>
      </c>
      <c r="DK907" s="304">
        <v>0</v>
      </c>
      <c r="DL907" s="304">
        <v>0</v>
      </c>
      <c r="DM907" s="304">
        <v>0</v>
      </c>
      <c r="DN907" s="304">
        <v>0</v>
      </c>
      <c r="DO907" s="304">
        <v>0</v>
      </c>
      <c r="DP907" s="304">
        <v>0</v>
      </c>
      <c r="DQ907" s="304">
        <v>0</v>
      </c>
      <c r="DR907" s="304">
        <v>0</v>
      </c>
      <c r="DS907" s="304">
        <v>0</v>
      </c>
      <c r="DT907" s="304">
        <v>0</v>
      </c>
      <c r="DU907" s="304">
        <v>0</v>
      </c>
      <c r="DV907" s="304">
        <v>0</v>
      </c>
    </row>
    <row r="908" spans="1:128" x14ac:dyDescent="0.2">
      <c r="F908" s="6" t="s">
        <v>2961</v>
      </c>
      <c r="G908" s="161"/>
      <c r="H908" s="161"/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  <c r="AA908" s="161"/>
      <c r="AB908" s="161"/>
      <c r="AC908" s="161"/>
      <c r="AD908" s="161"/>
      <c r="AE908" s="161"/>
      <c r="AF908" s="161"/>
      <c r="AG908" s="161"/>
      <c r="AH908" s="161"/>
      <c r="AI908" s="161"/>
      <c r="AJ908" s="161"/>
      <c r="AK908" s="161"/>
      <c r="AL908" s="161"/>
      <c r="AM908" s="161"/>
      <c r="AN908" s="161"/>
      <c r="AO908" s="161"/>
      <c r="AP908" s="161"/>
      <c r="AQ908" s="161"/>
      <c r="AR908" s="161"/>
      <c r="AS908" s="161"/>
      <c r="AT908" s="161"/>
      <c r="AU908" s="161"/>
      <c r="AV908" s="161"/>
      <c r="AW908" s="161"/>
      <c r="AX908" s="161"/>
      <c r="AY908" s="161"/>
      <c r="AZ908" s="161"/>
      <c r="BA908" s="161"/>
      <c r="BB908" s="161"/>
      <c r="BC908" s="161"/>
      <c r="BD908" s="161"/>
      <c r="BE908" s="161"/>
      <c r="BF908" s="161"/>
      <c r="BG908" s="161"/>
      <c r="BH908" s="161"/>
      <c r="BI908" s="161"/>
      <c r="BJ908" s="161"/>
      <c r="BK908" s="161"/>
      <c r="BL908" s="161"/>
      <c r="BM908" s="161"/>
      <c r="BN908" s="161"/>
      <c r="BO908" s="161"/>
      <c r="BP908" s="161"/>
      <c r="BQ908" s="161"/>
      <c r="BR908" s="161"/>
      <c r="BS908" s="161"/>
      <c r="BT908" s="161"/>
      <c r="BU908" s="161"/>
      <c r="BV908" s="161"/>
      <c r="BW908" s="161"/>
      <c r="BX908" s="161"/>
      <c r="BY908" s="161"/>
      <c r="BZ908" s="161"/>
      <c r="CA908" s="161"/>
      <c r="CB908" s="161"/>
      <c r="CC908" s="161"/>
      <c r="CD908" s="161"/>
      <c r="CE908" s="161"/>
      <c r="CF908" s="161"/>
      <c r="CG908" s="161"/>
      <c r="CH908" s="161"/>
      <c r="CI908" s="161"/>
      <c r="CJ908" s="161"/>
      <c r="CK908" s="161"/>
      <c r="CL908" s="161"/>
      <c r="CM908" s="161"/>
      <c r="CN908" s="161"/>
      <c r="CO908" s="161"/>
      <c r="CP908" s="161"/>
      <c r="CQ908" s="161"/>
      <c r="CR908" s="161"/>
      <c r="CS908" s="161"/>
      <c r="CT908" s="161"/>
      <c r="CU908" s="161"/>
      <c r="CV908" s="161"/>
      <c r="CW908" s="161"/>
      <c r="CX908" s="161"/>
      <c r="CY908" s="161"/>
      <c r="CZ908" s="161"/>
      <c r="DA908" s="161"/>
      <c r="DB908" s="161"/>
      <c r="DC908" s="161"/>
      <c r="DD908" s="161"/>
      <c r="DE908" s="161"/>
      <c r="DF908" s="161"/>
      <c r="DG908" s="161"/>
      <c r="DH908" s="161"/>
      <c r="DI908" s="161"/>
      <c r="DJ908" s="161"/>
      <c r="DK908" s="161"/>
      <c r="DL908" s="161"/>
      <c r="DM908" s="161"/>
      <c r="DN908" s="161"/>
      <c r="DO908" s="161"/>
      <c r="DP908" s="161"/>
      <c r="DQ908" s="161"/>
      <c r="DR908" s="161"/>
      <c r="DS908" s="161"/>
      <c r="DT908" s="161"/>
      <c r="DU908" s="161"/>
      <c r="DV908" s="161"/>
    </row>
    <row r="909" spans="1:128" collapsed="1" x14ac:dyDescent="0.2">
      <c r="A909" s="179" t="str">
        <f ca="1">Language!A$1184</f>
        <v>Начисленные социальные взносы</v>
      </c>
      <c r="C909" s="178" t="str">
        <f t="shared" ca="1" si="1459"/>
        <v>тыс. руб.</v>
      </c>
      <c r="F909" s="154" t="s">
        <v>693</v>
      </c>
      <c r="G909" s="194">
        <f t="shared" ref="G909:AL909" ca="1" si="1508">G407</f>
        <v>399.90000000000009</v>
      </c>
      <c r="H909" s="194">
        <f t="shared" ca="1" si="1508"/>
        <v>402.16109274042344</v>
      </c>
      <c r="I909" s="194">
        <f t="shared" ca="1" si="1508"/>
        <v>404.43497002793549</v>
      </c>
      <c r="J909" s="194">
        <f t="shared" ca="1" si="1508"/>
        <v>406.72170414822438</v>
      </c>
      <c r="K909" s="194">
        <f t="shared" ca="1" si="1508"/>
        <v>409.02136779569173</v>
      </c>
      <c r="L909" s="194">
        <f t="shared" ca="1" si="1508"/>
        <v>411.3340340757639</v>
      </c>
      <c r="M909" s="194">
        <f t="shared" ca="1" si="1508"/>
        <v>413.65977650721618</v>
      </c>
      <c r="N909" s="194">
        <f t="shared" ca="1" si="1508"/>
        <v>415.99866902450952</v>
      </c>
      <c r="O909" s="194">
        <f t="shared" ca="1" si="1508"/>
        <v>418.35078598014121</v>
      </c>
      <c r="P909" s="194">
        <f t="shared" ca="1" si="1508"/>
        <v>420.71620214700818</v>
      </c>
      <c r="Q909" s="194">
        <f t="shared" ca="1" si="1508"/>
        <v>423.09499272078432</v>
      </c>
      <c r="R909" s="194">
        <f t="shared" ca="1" si="1508"/>
        <v>425.48723332231089</v>
      </c>
      <c r="S909" s="194">
        <f t="shared" ca="1" si="1508"/>
        <v>427.89300000000009</v>
      </c>
      <c r="T909" s="194">
        <f t="shared" ca="1" si="1508"/>
        <v>430.3123692322531</v>
      </c>
      <c r="U909" s="194">
        <f t="shared" ca="1" si="1508"/>
        <v>432.745417929891</v>
      </c>
      <c r="V909" s="194">
        <f t="shared" ca="1" si="1508"/>
        <v>435.19222343860019</v>
      </c>
      <c r="W909" s="194">
        <f t="shared" ca="1" si="1508"/>
        <v>437.65286354139016</v>
      </c>
      <c r="X909" s="194">
        <f t="shared" ca="1" si="1508"/>
        <v>440.12741646106741</v>
      </c>
      <c r="Y909" s="194">
        <f t="shared" ca="1" si="1508"/>
        <v>442.61596086272129</v>
      </c>
      <c r="Z909" s="194">
        <f t="shared" ca="1" si="1508"/>
        <v>445.11857585622522</v>
      </c>
      <c r="AA909" s="194">
        <f t="shared" ca="1" si="1508"/>
        <v>447.63534099875113</v>
      </c>
      <c r="AB909" s="194">
        <f t="shared" ca="1" si="1508"/>
        <v>450.16633629729876</v>
      </c>
      <c r="AC909" s="194">
        <f t="shared" ca="1" si="1508"/>
        <v>452.71164221123928</v>
      </c>
      <c r="AD909" s="194">
        <f t="shared" ca="1" si="1508"/>
        <v>455.27133965487263</v>
      </c>
      <c r="AE909" s="194">
        <f t="shared" ca="1" si="1508"/>
        <v>457.84550999999999</v>
      </c>
      <c r="AF909" s="194">
        <f t="shared" ca="1" si="1508"/>
        <v>460.43423507851077</v>
      </c>
      <c r="AG909" s="194">
        <f t="shared" ca="1" si="1508"/>
        <v>463.03759718498344</v>
      </c>
      <c r="AH909" s="194">
        <f t="shared" ca="1" si="1508"/>
        <v>465.6556790793021</v>
      </c>
      <c r="AI909" s="194">
        <f t="shared" ca="1" si="1508"/>
        <v>468.28856398928747</v>
      </c>
      <c r="AJ909" s="194">
        <f t="shared" ca="1" si="1508"/>
        <v>470.93633561334212</v>
      </c>
      <c r="AK909" s="194">
        <f t="shared" ca="1" si="1508"/>
        <v>473.59907812311178</v>
      </c>
      <c r="AL909" s="194">
        <f t="shared" ca="1" si="1508"/>
        <v>476.276876166161</v>
      </c>
      <c r="AM909" s="194">
        <f t="shared" ref="AM909:BR909" ca="1" si="1509">AM407</f>
        <v>478.96981486866366</v>
      </c>
      <c r="AN909" s="194">
        <f t="shared" ca="1" si="1509"/>
        <v>481.67797983810971</v>
      </c>
      <c r="AO909" s="194">
        <f t="shared" ca="1" si="1509"/>
        <v>484.40145716602609</v>
      </c>
      <c r="AP909" s="194">
        <f t="shared" ca="1" si="1509"/>
        <v>487.14033343071372</v>
      </c>
      <c r="AQ909" s="194">
        <f t="shared" ca="1" si="1509"/>
        <v>489.8946957</v>
      </c>
      <c r="AR909" s="194">
        <f t="shared" ca="1" si="1509"/>
        <v>492.6646315340065</v>
      </c>
      <c r="AS909" s="194">
        <f t="shared" ca="1" si="1509"/>
        <v>495.45022898793218</v>
      </c>
      <c r="AT909" s="194">
        <f t="shared" ca="1" si="1509"/>
        <v>498.25157661485321</v>
      </c>
      <c r="AU909" s="194">
        <f t="shared" ca="1" si="1509"/>
        <v>501.0687634685375</v>
      </c>
      <c r="AV909" s="194">
        <f t="shared" ca="1" si="1509"/>
        <v>503.90187910627594</v>
      </c>
      <c r="AW909" s="194">
        <f t="shared" ca="1" si="1509"/>
        <v>506.75101359172959</v>
      </c>
      <c r="AX909" s="194">
        <f t="shared" ca="1" si="1509"/>
        <v>509.61625749779216</v>
      </c>
      <c r="AY909" s="194">
        <f t="shared" ca="1" si="1509"/>
        <v>512.49770190947004</v>
      </c>
      <c r="AZ909" s="194">
        <f t="shared" ca="1" si="1509"/>
        <v>515.39543842677722</v>
      </c>
      <c r="BA909" s="194">
        <f t="shared" ca="1" si="1509"/>
        <v>518.30955916764788</v>
      </c>
      <c r="BB909" s="194">
        <f t="shared" ca="1" si="1509"/>
        <v>521.24015677086356</v>
      </c>
      <c r="BC909" s="194">
        <f t="shared" ca="1" si="1509"/>
        <v>524.18732439899986</v>
      </c>
      <c r="BD909" s="194">
        <f t="shared" ca="1" si="1509"/>
        <v>527.1511557413869</v>
      </c>
      <c r="BE909" s="194">
        <f t="shared" ca="1" si="1509"/>
        <v>530.13174501708727</v>
      </c>
      <c r="BF909" s="194">
        <f t="shared" ca="1" si="1509"/>
        <v>533.1291869778928</v>
      </c>
      <c r="BG909" s="194">
        <f t="shared" ca="1" si="1509"/>
        <v>536.143576911335</v>
      </c>
      <c r="BH909" s="194">
        <f t="shared" ca="1" si="1509"/>
        <v>539.17501064371527</v>
      </c>
      <c r="BI909" s="194">
        <f t="shared" ca="1" si="1509"/>
        <v>542.22358454315054</v>
      </c>
      <c r="BJ909" s="194">
        <f t="shared" ca="1" si="1509"/>
        <v>545.28939552263762</v>
      </c>
      <c r="BK909" s="194">
        <f t="shared" ca="1" si="1509"/>
        <v>548.37254104313286</v>
      </c>
      <c r="BL909" s="194">
        <f t="shared" ca="1" si="1509"/>
        <v>551.47311911665156</v>
      </c>
      <c r="BM909" s="194">
        <f t="shared" ca="1" si="1509"/>
        <v>554.59122830938304</v>
      </c>
      <c r="BN909" s="194">
        <f t="shared" ca="1" si="1509"/>
        <v>557.72696774482404</v>
      </c>
      <c r="BO909" s="194">
        <f t="shared" ca="1" si="1509"/>
        <v>560.88043710693</v>
      </c>
      <c r="BP909" s="194">
        <f t="shared" ca="1" si="1509"/>
        <v>564.0517366432839</v>
      </c>
      <c r="BQ909" s="194">
        <f t="shared" ca="1" si="1509"/>
        <v>567.2409671682833</v>
      </c>
      <c r="BR909" s="194">
        <f t="shared" ca="1" si="1509"/>
        <v>570.44823006634533</v>
      </c>
      <c r="BS909" s="194">
        <f t="shared" ref="BS909:CX909" ca="1" si="1510">BS407</f>
        <v>573.67362729512843</v>
      </c>
      <c r="BT909" s="194">
        <f t="shared" ca="1" si="1510"/>
        <v>576.91726138877539</v>
      </c>
      <c r="BU909" s="194">
        <f t="shared" ca="1" si="1510"/>
        <v>580.17923546117106</v>
      </c>
      <c r="BV909" s="194">
        <f t="shared" ca="1" si="1510"/>
        <v>583.45965320922221</v>
      </c>
      <c r="BW909" s="194">
        <f t="shared" ca="1" si="1510"/>
        <v>586.75861891615216</v>
      </c>
      <c r="BX909" s="194">
        <f t="shared" ca="1" si="1510"/>
        <v>590.07623745481715</v>
      </c>
      <c r="BY909" s="194">
        <f t="shared" ca="1" si="1510"/>
        <v>593.41261429103974</v>
      </c>
      <c r="BZ909" s="194">
        <f t="shared" ca="1" si="1510"/>
        <v>596.76785548696148</v>
      </c>
      <c r="CA909" s="194">
        <f t="shared" ca="1" si="1510"/>
        <v>600.14206770441479</v>
      </c>
      <c r="CB909" s="194">
        <f t="shared" ca="1" si="1510"/>
        <v>603.5353582083136</v>
      </c>
      <c r="CC909" s="194">
        <f t="shared" ca="1" si="1510"/>
        <v>606.94783487006305</v>
      </c>
      <c r="CD909" s="194">
        <f t="shared" ca="1" si="1510"/>
        <v>610.37960617098929</v>
      </c>
      <c r="CE909" s="194">
        <f t="shared" ca="1" si="1510"/>
        <v>613.83078120578728</v>
      </c>
      <c r="CF909" s="194">
        <f t="shared" ca="1" si="1510"/>
        <v>617.30146968598933</v>
      </c>
      <c r="CG909" s="194">
        <f t="shared" ca="1" si="1510"/>
        <v>620.79178194345286</v>
      </c>
      <c r="CH909" s="194">
        <f t="shared" ca="1" si="1510"/>
        <v>624.30182893386757</v>
      </c>
      <c r="CI909" s="194">
        <f t="shared" ca="1" si="1510"/>
        <v>627.83172224028272</v>
      </c>
      <c r="CJ909" s="194">
        <f t="shared" ca="1" si="1510"/>
        <v>631.38157407665415</v>
      </c>
      <c r="CK909" s="194">
        <f t="shared" ca="1" si="1510"/>
        <v>634.95149729141247</v>
      </c>
      <c r="CL909" s="194">
        <f t="shared" ca="1" si="1510"/>
        <v>638.54160537104872</v>
      </c>
      <c r="CM909" s="194">
        <f t="shared" ca="1" si="1510"/>
        <v>642.15201244372395</v>
      </c>
      <c r="CN909" s="194">
        <f t="shared" ca="1" si="1510"/>
        <v>645.78283328289569</v>
      </c>
      <c r="CO909" s="194">
        <f t="shared" ca="1" si="1510"/>
        <v>649.43418331096768</v>
      </c>
      <c r="CP909" s="194">
        <f t="shared" ca="1" si="1510"/>
        <v>653.10617860295861</v>
      </c>
      <c r="CQ909" s="194">
        <f t="shared" ca="1" si="1510"/>
        <v>656.79893589019241</v>
      </c>
      <c r="CR909" s="194">
        <f t="shared" ca="1" si="1510"/>
        <v>660.51257256400868</v>
      </c>
      <c r="CS909" s="194">
        <f t="shared" ca="1" si="1510"/>
        <v>664.24720667949464</v>
      </c>
      <c r="CT909" s="194">
        <f t="shared" ca="1" si="1510"/>
        <v>668.00295695923842</v>
      </c>
      <c r="CU909" s="194">
        <f t="shared" ca="1" si="1510"/>
        <v>671.77994279710242</v>
      </c>
      <c r="CV909" s="194">
        <f t="shared" ca="1" si="1510"/>
        <v>675.57828426202013</v>
      </c>
      <c r="CW909" s="194">
        <f t="shared" ca="1" si="1510"/>
        <v>679.39810210181145</v>
      </c>
      <c r="CX909" s="194">
        <f t="shared" ca="1" si="1510"/>
        <v>683.23951774702209</v>
      </c>
      <c r="CY909" s="194">
        <f t="shared" ref="CY909:DV909" ca="1" si="1511">CY407</f>
        <v>687.10265331478467</v>
      </c>
      <c r="CZ909" s="194">
        <f t="shared" ca="1" si="1511"/>
        <v>690.98763161269824</v>
      </c>
      <c r="DA909" s="194">
        <f t="shared" ca="1" si="1511"/>
        <v>694.89457614273533</v>
      </c>
      <c r="DB909" s="194">
        <f t="shared" ca="1" si="1511"/>
        <v>698.8236111051657</v>
      </c>
      <c r="DC909" s="194">
        <f t="shared" ca="1" si="1511"/>
        <v>702.77486140250585</v>
      </c>
      <c r="DD909" s="194">
        <f t="shared" ca="1" si="1511"/>
        <v>706.74845264348926</v>
      </c>
      <c r="DE909" s="194">
        <f t="shared" ca="1" si="1511"/>
        <v>710.74451114705926</v>
      </c>
      <c r="DF909" s="194">
        <f t="shared" ca="1" si="1511"/>
        <v>714.76316394638502</v>
      </c>
      <c r="DG909" s="194">
        <f t="shared" ca="1" si="1511"/>
        <v>718.80453879289962</v>
      </c>
      <c r="DH909" s="194">
        <f t="shared" ca="1" si="1511"/>
        <v>722.86876416036148</v>
      </c>
      <c r="DI909" s="194">
        <f t="shared" ca="1" si="1511"/>
        <v>726.95596924893835</v>
      </c>
      <c r="DJ909" s="194">
        <f t="shared" ca="1" si="1511"/>
        <v>731.06628398931389</v>
      </c>
      <c r="DK909" s="194">
        <f t="shared" ca="1" si="1511"/>
        <v>735.19983904681953</v>
      </c>
      <c r="DL909" s="194">
        <f t="shared" ca="1" si="1511"/>
        <v>739.35676582558722</v>
      </c>
      <c r="DM909" s="194">
        <f t="shared" ca="1" si="1511"/>
        <v>743.53719647272669</v>
      </c>
      <c r="DN909" s="194">
        <f t="shared" ca="1" si="1511"/>
        <v>747.74126388252728</v>
      </c>
      <c r="DO909" s="194">
        <f t="shared" ca="1" si="1511"/>
        <v>751.96910170068145</v>
      </c>
      <c r="DP909" s="194">
        <f t="shared" ca="1" si="1511"/>
        <v>756.22084432853342</v>
      </c>
      <c r="DQ909" s="194">
        <f t="shared" ca="1" si="1511"/>
        <v>760.49662692735342</v>
      </c>
      <c r="DR909" s="194">
        <f t="shared" ca="1" si="1511"/>
        <v>764.79658542263201</v>
      </c>
      <c r="DS909" s="194">
        <f t="shared" ca="1" si="1511"/>
        <v>769.12085650840265</v>
      </c>
      <c r="DT909" s="194">
        <f t="shared" ca="1" si="1511"/>
        <v>773.46957765158686</v>
      </c>
      <c r="DU909" s="194">
        <f t="shared" ca="1" si="1511"/>
        <v>777.84288709636394</v>
      </c>
      <c r="DV909" s="194">
        <f t="shared" ca="1" si="1511"/>
        <v>782.2409238685658</v>
      </c>
      <c r="DX909" s="195">
        <f ca="1">SUM(G909:DW909)</f>
        <v>68403.587329328555</v>
      </c>
    </row>
    <row r="910" spans="1:128" hidden="1" outlineLevel="1" x14ac:dyDescent="0.2">
      <c r="A910" s="168" t="str">
        <f ca="1">Language!A$1185</f>
        <v>задолженность по взносам</v>
      </c>
      <c r="B910" s="184"/>
      <c r="C910" s="178" t="str">
        <f t="shared" ca="1" si="1459"/>
        <v>тыс. руб.</v>
      </c>
      <c r="D910" s="158"/>
      <c r="F910" s="6" t="s">
        <v>3083</v>
      </c>
      <c r="G910" s="172">
        <f t="shared" ref="G910:AL910" ca="1" si="1512">G410</f>
        <v>399.90000000000015</v>
      </c>
      <c r="H910" s="172">
        <f t="shared" ca="1" si="1512"/>
        <v>402.16109274042344</v>
      </c>
      <c r="I910" s="172">
        <f t="shared" ca="1" si="1512"/>
        <v>404.43497002793549</v>
      </c>
      <c r="J910" s="172">
        <f t="shared" ca="1" si="1512"/>
        <v>406.72170414822438</v>
      </c>
      <c r="K910" s="172">
        <f t="shared" ca="1" si="1512"/>
        <v>409.02136779569173</v>
      </c>
      <c r="L910" s="172">
        <f t="shared" ca="1" si="1512"/>
        <v>411.3340340757639</v>
      </c>
      <c r="M910" s="172">
        <f t="shared" ca="1" si="1512"/>
        <v>413.65977650721618</v>
      </c>
      <c r="N910" s="172">
        <f t="shared" ca="1" si="1512"/>
        <v>415.99866902450952</v>
      </c>
      <c r="O910" s="172">
        <f t="shared" ca="1" si="1512"/>
        <v>418.35078598014121</v>
      </c>
      <c r="P910" s="172">
        <f t="shared" ca="1" si="1512"/>
        <v>420.71620214700818</v>
      </c>
      <c r="Q910" s="172">
        <f t="shared" ca="1" si="1512"/>
        <v>423.09499272078432</v>
      </c>
      <c r="R910" s="172">
        <f t="shared" ca="1" si="1512"/>
        <v>425.48723332231089</v>
      </c>
      <c r="S910" s="172">
        <f t="shared" ca="1" si="1512"/>
        <v>427.89300000000009</v>
      </c>
      <c r="T910" s="172">
        <f t="shared" ca="1" si="1512"/>
        <v>430.3123692322531</v>
      </c>
      <c r="U910" s="172">
        <f t="shared" ca="1" si="1512"/>
        <v>432.745417929891</v>
      </c>
      <c r="V910" s="172">
        <f t="shared" ca="1" si="1512"/>
        <v>435.19222343860019</v>
      </c>
      <c r="W910" s="172">
        <f t="shared" ca="1" si="1512"/>
        <v>437.6528635413901</v>
      </c>
      <c r="X910" s="172">
        <f t="shared" ca="1" si="1512"/>
        <v>440.12741646106741</v>
      </c>
      <c r="Y910" s="172">
        <f t="shared" ca="1" si="1512"/>
        <v>442.61596086272129</v>
      </c>
      <c r="Z910" s="172">
        <f t="shared" ca="1" si="1512"/>
        <v>445.11857585622522</v>
      </c>
      <c r="AA910" s="172">
        <f t="shared" ca="1" si="1512"/>
        <v>447.63534099875113</v>
      </c>
      <c r="AB910" s="172">
        <f t="shared" ca="1" si="1512"/>
        <v>450.16633629729876</v>
      </c>
      <c r="AC910" s="172">
        <f t="shared" ca="1" si="1512"/>
        <v>452.71164221123928</v>
      </c>
      <c r="AD910" s="172">
        <f t="shared" ca="1" si="1512"/>
        <v>455.27133965487263</v>
      </c>
      <c r="AE910" s="172">
        <f t="shared" ca="1" si="1512"/>
        <v>457.84550999999999</v>
      </c>
      <c r="AF910" s="172">
        <f t="shared" ca="1" si="1512"/>
        <v>460.43423507851077</v>
      </c>
      <c r="AG910" s="172">
        <f t="shared" ca="1" si="1512"/>
        <v>463.03759718498344</v>
      </c>
      <c r="AH910" s="172">
        <f t="shared" ca="1" si="1512"/>
        <v>465.6556790793021</v>
      </c>
      <c r="AI910" s="172">
        <f t="shared" ca="1" si="1512"/>
        <v>468.28856398928747</v>
      </c>
      <c r="AJ910" s="172">
        <f t="shared" ca="1" si="1512"/>
        <v>470.93633561334212</v>
      </c>
      <c r="AK910" s="172">
        <f t="shared" ca="1" si="1512"/>
        <v>473.59907812311178</v>
      </c>
      <c r="AL910" s="172">
        <f t="shared" ca="1" si="1512"/>
        <v>476.276876166161</v>
      </c>
      <c r="AM910" s="172">
        <f t="shared" ref="AM910:BR910" ca="1" si="1513">AM410</f>
        <v>478.96981486866366</v>
      </c>
      <c r="AN910" s="172">
        <f t="shared" ca="1" si="1513"/>
        <v>481.67797983810971</v>
      </c>
      <c r="AO910" s="172">
        <f t="shared" ca="1" si="1513"/>
        <v>484.40145716602609</v>
      </c>
      <c r="AP910" s="172">
        <f t="shared" ca="1" si="1513"/>
        <v>487.14033343071372</v>
      </c>
      <c r="AQ910" s="172">
        <f t="shared" ca="1" si="1513"/>
        <v>489.8946957</v>
      </c>
      <c r="AR910" s="172">
        <f t="shared" ca="1" si="1513"/>
        <v>492.6646315340065</v>
      </c>
      <c r="AS910" s="172">
        <f t="shared" ca="1" si="1513"/>
        <v>495.45022898793218</v>
      </c>
      <c r="AT910" s="172">
        <f t="shared" ca="1" si="1513"/>
        <v>498.25157661485321</v>
      </c>
      <c r="AU910" s="172">
        <f t="shared" ca="1" si="1513"/>
        <v>501.0687634685375</v>
      </c>
      <c r="AV910" s="172">
        <f t="shared" ca="1" si="1513"/>
        <v>503.90187910627594</v>
      </c>
      <c r="AW910" s="172">
        <f t="shared" ca="1" si="1513"/>
        <v>506.75101359172965</v>
      </c>
      <c r="AX910" s="172">
        <f t="shared" ca="1" si="1513"/>
        <v>509.61625749779216</v>
      </c>
      <c r="AY910" s="172">
        <f t="shared" ca="1" si="1513"/>
        <v>512.49770190947004</v>
      </c>
      <c r="AZ910" s="172">
        <f t="shared" ca="1" si="1513"/>
        <v>515.39543842677722</v>
      </c>
      <c r="BA910" s="172">
        <f t="shared" ca="1" si="1513"/>
        <v>518.30955916764788</v>
      </c>
      <c r="BB910" s="172">
        <f t="shared" ca="1" si="1513"/>
        <v>521.24015677086356</v>
      </c>
      <c r="BC910" s="172">
        <f t="shared" ca="1" si="1513"/>
        <v>524.18732439899986</v>
      </c>
      <c r="BD910" s="172">
        <f t="shared" ca="1" si="1513"/>
        <v>527.1511557413869</v>
      </c>
      <c r="BE910" s="172">
        <f t="shared" ca="1" si="1513"/>
        <v>530.13174501708727</v>
      </c>
      <c r="BF910" s="172">
        <f t="shared" ca="1" si="1513"/>
        <v>533.1291869778928</v>
      </c>
      <c r="BG910" s="172">
        <f t="shared" ca="1" si="1513"/>
        <v>536.143576911335</v>
      </c>
      <c r="BH910" s="172">
        <f t="shared" ca="1" si="1513"/>
        <v>539.17501064371527</v>
      </c>
      <c r="BI910" s="172">
        <f t="shared" ca="1" si="1513"/>
        <v>542.22358454315054</v>
      </c>
      <c r="BJ910" s="172">
        <f t="shared" ca="1" si="1513"/>
        <v>545.28939552263762</v>
      </c>
      <c r="BK910" s="172">
        <f t="shared" ca="1" si="1513"/>
        <v>548.37254104313286</v>
      </c>
      <c r="BL910" s="172">
        <f t="shared" ca="1" si="1513"/>
        <v>551.47311911665156</v>
      </c>
      <c r="BM910" s="172">
        <f t="shared" ca="1" si="1513"/>
        <v>554.59122830938315</v>
      </c>
      <c r="BN910" s="172">
        <f t="shared" ca="1" si="1513"/>
        <v>557.72696774482404</v>
      </c>
      <c r="BO910" s="172">
        <f t="shared" ca="1" si="1513"/>
        <v>560.88043710692989</v>
      </c>
      <c r="BP910" s="172">
        <f t="shared" ca="1" si="1513"/>
        <v>564.0517366432839</v>
      </c>
      <c r="BQ910" s="172">
        <f t="shared" ca="1" si="1513"/>
        <v>567.2409671682833</v>
      </c>
      <c r="BR910" s="172">
        <f t="shared" ca="1" si="1513"/>
        <v>570.44823006634533</v>
      </c>
      <c r="BS910" s="172">
        <f t="shared" ref="BS910:CX910" ca="1" si="1514">BS410</f>
        <v>573.67362729512854</v>
      </c>
      <c r="BT910" s="172">
        <f t="shared" ca="1" si="1514"/>
        <v>576.91726138877539</v>
      </c>
      <c r="BU910" s="172">
        <f t="shared" ca="1" si="1514"/>
        <v>580.17923546117106</v>
      </c>
      <c r="BV910" s="172">
        <f t="shared" ca="1" si="1514"/>
        <v>583.45965320922221</v>
      </c>
      <c r="BW910" s="172">
        <f t="shared" ca="1" si="1514"/>
        <v>586.75861891615216</v>
      </c>
      <c r="BX910" s="172">
        <f t="shared" ca="1" si="1514"/>
        <v>590.07623745481715</v>
      </c>
      <c r="BY910" s="172">
        <f t="shared" ca="1" si="1514"/>
        <v>593.41261429103974</v>
      </c>
      <c r="BZ910" s="172">
        <f t="shared" ca="1" si="1514"/>
        <v>596.76785548696148</v>
      </c>
      <c r="CA910" s="172">
        <f t="shared" ca="1" si="1514"/>
        <v>600.14206770441479</v>
      </c>
      <c r="CB910" s="172">
        <f t="shared" ca="1" si="1514"/>
        <v>603.5353582083136</v>
      </c>
      <c r="CC910" s="172">
        <f t="shared" ca="1" si="1514"/>
        <v>606.94783487006305</v>
      </c>
      <c r="CD910" s="172">
        <f t="shared" ca="1" si="1514"/>
        <v>610.37960617098929</v>
      </c>
      <c r="CE910" s="172">
        <f t="shared" ca="1" si="1514"/>
        <v>613.83078120578728</v>
      </c>
      <c r="CF910" s="172">
        <f t="shared" ca="1" si="1514"/>
        <v>617.30146968598933</v>
      </c>
      <c r="CG910" s="172">
        <f t="shared" ca="1" si="1514"/>
        <v>620.79178194345286</v>
      </c>
      <c r="CH910" s="172">
        <f t="shared" ca="1" si="1514"/>
        <v>624.30182893386757</v>
      </c>
      <c r="CI910" s="172">
        <f t="shared" ca="1" si="1514"/>
        <v>627.83172224028272</v>
      </c>
      <c r="CJ910" s="172">
        <f t="shared" ca="1" si="1514"/>
        <v>631.38157407665415</v>
      </c>
      <c r="CK910" s="172">
        <f t="shared" ca="1" si="1514"/>
        <v>634.95149729141247</v>
      </c>
      <c r="CL910" s="172">
        <f t="shared" ca="1" si="1514"/>
        <v>638.54160537104872</v>
      </c>
      <c r="CM910" s="172">
        <f t="shared" ca="1" si="1514"/>
        <v>642.15201244372395</v>
      </c>
      <c r="CN910" s="172">
        <f t="shared" ca="1" si="1514"/>
        <v>645.78283328289569</v>
      </c>
      <c r="CO910" s="172">
        <f t="shared" ca="1" si="1514"/>
        <v>649.43418331096768</v>
      </c>
      <c r="CP910" s="172">
        <f t="shared" ca="1" si="1514"/>
        <v>653.10617860295861</v>
      </c>
      <c r="CQ910" s="172">
        <f t="shared" ca="1" si="1514"/>
        <v>656.79893589019241</v>
      </c>
      <c r="CR910" s="172">
        <f t="shared" ca="1" si="1514"/>
        <v>660.51257256400868</v>
      </c>
      <c r="CS910" s="172">
        <f t="shared" ca="1" si="1514"/>
        <v>664.24720667949464</v>
      </c>
      <c r="CT910" s="172">
        <f t="shared" ca="1" si="1514"/>
        <v>668.00295695923842</v>
      </c>
      <c r="CU910" s="172">
        <f t="shared" ca="1" si="1514"/>
        <v>671.77994279710242</v>
      </c>
      <c r="CV910" s="172">
        <f t="shared" ca="1" si="1514"/>
        <v>675.57828426202002</v>
      </c>
      <c r="CW910" s="172">
        <f t="shared" ca="1" si="1514"/>
        <v>679.39810210181145</v>
      </c>
      <c r="CX910" s="172">
        <f t="shared" ca="1" si="1514"/>
        <v>683.23951774702209</v>
      </c>
      <c r="CY910" s="172">
        <f t="shared" ref="CY910:DV910" ca="1" si="1515">CY410</f>
        <v>687.10265331478467</v>
      </c>
      <c r="CZ910" s="172">
        <f t="shared" ca="1" si="1515"/>
        <v>690.98763161269824</v>
      </c>
      <c r="DA910" s="172">
        <f t="shared" ca="1" si="1515"/>
        <v>694.89457614273533</v>
      </c>
      <c r="DB910" s="172">
        <f t="shared" ca="1" si="1515"/>
        <v>698.8236111051657</v>
      </c>
      <c r="DC910" s="172">
        <f t="shared" ca="1" si="1515"/>
        <v>702.77486140250585</v>
      </c>
      <c r="DD910" s="172">
        <f t="shared" ca="1" si="1515"/>
        <v>706.74845264348926</v>
      </c>
      <c r="DE910" s="172">
        <f t="shared" ca="1" si="1515"/>
        <v>710.74451114705926</v>
      </c>
      <c r="DF910" s="172">
        <f t="shared" ca="1" si="1515"/>
        <v>714.76316394638502</v>
      </c>
      <c r="DG910" s="172">
        <f t="shared" ca="1" si="1515"/>
        <v>718.80453879289962</v>
      </c>
      <c r="DH910" s="172">
        <f t="shared" ca="1" si="1515"/>
        <v>722.86876416036148</v>
      </c>
      <c r="DI910" s="172">
        <f t="shared" ca="1" si="1515"/>
        <v>726.95596924893835</v>
      </c>
      <c r="DJ910" s="172">
        <f t="shared" ca="1" si="1515"/>
        <v>731.06628398931389</v>
      </c>
      <c r="DK910" s="172">
        <f t="shared" ca="1" si="1515"/>
        <v>735.19983904681953</v>
      </c>
      <c r="DL910" s="172">
        <f t="shared" ca="1" si="1515"/>
        <v>739.35676582558722</v>
      </c>
      <c r="DM910" s="172">
        <f t="shared" ca="1" si="1515"/>
        <v>743.53719647272669</v>
      </c>
      <c r="DN910" s="172">
        <f t="shared" ca="1" si="1515"/>
        <v>747.74126388252728</v>
      </c>
      <c r="DO910" s="172">
        <f t="shared" ca="1" si="1515"/>
        <v>751.96910170068145</v>
      </c>
      <c r="DP910" s="172">
        <f t="shared" ca="1" si="1515"/>
        <v>756.22084432853342</v>
      </c>
      <c r="DQ910" s="172">
        <f t="shared" ca="1" si="1515"/>
        <v>760.49662692735342</v>
      </c>
      <c r="DR910" s="172">
        <f t="shared" ca="1" si="1515"/>
        <v>764.79658542263201</v>
      </c>
      <c r="DS910" s="172">
        <f t="shared" ca="1" si="1515"/>
        <v>769.12085650840265</v>
      </c>
      <c r="DT910" s="172">
        <f t="shared" ca="1" si="1515"/>
        <v>773.46957765158686</v>
      </c>
      <c r="DU910" s="172">
        <f t="shared" ca="1" si="1515"/>
        <v>777.84288709636394</v>
      </c>
      <c r="DV910" s="172">
        <f t="shared" ca="1" si="1515"/>
        <v>782.2409238685658</v>
      </c>
      <c r="DW910" s="172"/>
      <c r="DX910" s="162">
        <f ca="1">SUM(G910:DW910)</f>
        <v>68403.587329328555</v>
      </c>
    </row>
    <row r="911" spans="1:128" hidden="1" outlineLevel="1" x14ac:dyDescent="0.2">
      <c r="A911" s="168" t="str">
        <f ca="1">Language!A$1186</f>
        <v>уплаченные социальные взносы</v>
      </c>
      <c r="B911" s="179"/>
      <c r="C911" s="178" t="str">
        <f t="shared" ca="1" si="1459"/>
        <v>тыс. руб.</v>
      </c>
      <c r="F911" s="6" t="s">
        <v>3082</v>
      </c>
      <c r="G911" s="169">
        <f t="shared" ref="G911:AL911" ca="1" si="1516">G413</f>
        <v>0</v>
      </c>
      <c r="H911" s="169">
        <f t="shared" ca="1" si="1516"/>
        <v>399.90000000000015</v>
      </c>
      <c r="I911" s="169">
        <f t="shared" ca="1" si="1516"/>
        <v>402.16109274042344</v>
      </c>
      <c r="J911" s="169">
        <f t="shared" ca="1" si="1516"/>
        <v>404.43497002793549</v>
      </c>
      <c r="K911" s="169">
        <f t="shared" ca="1" si="1516"/>
        <v>406.72170414822438</v>
      </c>
      <c r="L911" s="169">
        <f t="shared" ca="1" si="1516"/>
        <v>409.02136779569173</v>
      </c>
      <c r="M911" s="169">
        <f t="shared" ca="1" si="1516"/>
        <v>411.3340340757639</v>
      </c>
      <c r="N911" s="169">
        <f t="shared" ca="1" si="1516"/>
        <v>413.65977650721618</v>
      </c>
      <c r="O911" s="169">
        <f t="shared" ca="1" si="1516"/>
        <v>415.99866902450952</v>
      </c>
      <c r="P911" s="169">
        <f t="shared" ca="1" si="1516"/>
        <v>418.35078598014121</v>
      </c>
      <c r="Q911" s="169">
        <f t="shared" ca="1" si="1516"/>
        <v>420.71620214700818</v>
      </c>
      <c r="R911" s="169">
        <f t="shared" ca="1" si="1516"/>
        <v>423.09499272078432</v>
      </c>
      <c r="S911" s="169">
        <f t="shared" ca="1" si="1516"/>
        <v>425.48723332231089</v>
      </c>
      <c r="T911" s="169">
        <f t="shared" ca="1" si="1516"/>
        <v>427.89300000000009</v>
      </c>
      <c r="U911" s="169">
        <f t="shared" ca="1" si="1516"/>
        <v>430.3123692322531</v>
      </c>
      <c r="V911" s="169">
        <f t="shared" ca="1" si="1516"/>
        <v>432.745417929891</v>
      </c>
      <c r="W911" s="169">
        <f t="shared" ca="1" si="1516"/>
        <v>435.19222343860025</v>
      </c>
      <c r="X911" s="169">
        <f t="shared" ca="1" si="1516"/>
        <v>437.6528635413901</v>
      </c>
      <c r="Y911" s="169">
        <f t="shared" ca="1" si="1516"/>
        <v>440.12741646106741</v>
      </c>
      <c r="Z911" s="169">
        <f t="shared" ca="1" si="1516"/>
        <v>442.61596086272129</v>
      </c>
      <c r="AA911" s="169">
        <f t="shared" ca="1" si="1516"/>
        <v>445.11857585622522</v>
      </c>
      <c r="AB911" s="169">
        <f t="shared" ca="1" si="1516"/>
        <v>447.63534099875113</v>
      </c>
      <c r="AC911" s="169">
        <f t="shared" ca="1" si="1516"/>
        <v>450.16633629729876</v>
      </c>
      <c r="AD911" s="169">
        <f t="shared" ca="1" si="1516"/>
        <v>452.71164221123928</v>
      </c>
      <c r="AE911" s="169">
        <f t="shared" ca="1" si="1516"/>
        <v>455.27133965487263</v>
      </c>
      <c r="AF911" s="169">
        <f t="shared" ca="1" si="1516"/>
        <v>457.84550999999999</v>
      </c>
      <c r="AG911" s="169">
        <f t="shared" ca="1" si="1516"/>
        <v>460.43423507851077</v>
      </c>
      <c r="AH911" s="169">
        <f t="shared" ca="1" si="1516"/>
        <v>463.03759718498344</v>
      </c>
      <c r="AI911" s="169">
        <f t="shared" ca="1" si="1516"/>
        <v>465.6556790793021</v>
      </c>
      <c r="AJ911" s="169">
        <f t="shared" ca="1" si="1516"/>
        <v>468.28856398928747</v>
      </c>
      <c r="AK911" s="169">
        <f t="shared" ca="1" si="1516"/>
        <v>470.93633561334212</v>
      </c>
      <c r="AL911" s="169">
        <f t="shared" ca="1" si="1516"/>
        <v>473.59907812311178</v>
      </c>
      <c r="AM911" s="169">
        <f t="shared" ref="AM911:BR911" ca="1" si="1517">AM413</f>
        <v>476.276876166161</v>
      </c>
      <c r="AN911" s="169">
        <f t="shared" ca="1" si="1517"/>
        <v>478.96981486866366</v>
      </c>
      <c r="AO911" s="169">
        <f t="shared" ca="1" si="1517"/>
        <v>481.67797983810971</v>
      </c>
      <c r="AP911" s="169">
        <f t="shared" ca="1" si="1517"/>
        <v>484.40145716602609</v>
      </c>
      <c r="AQ911" s="169">
        <f t="shared" ca="1" si="1517"/>
        <v>487.14033343071372</v>
      </c>
      <c r="AR911" s="169">
        <f t="shared" ca="1" si="1517"/>
        <v>489.8946957</v>
      </c>
      <c r="AS911" s="169">
        <f t="shared" ca="1" si="1517"/>
        <v>492.6646315340065</v>
      </c>
      <c r="AT911" s="169">
        <f t="shared" ca="1" si="1517"/>
        <v>495.45022898793218</v>
      </c>
      <c r="AU911" s="169">
        <f t="shared" ca="1" si="1517"/>
        <v>498.25157661485321</v>
      </c>
      <c r="AV911" s="169">
        <f t="shared" ca="1" si="1517"/>
        <v>501.0687634685375</v>
      </c>
      <c r="AW911" s="169">
        <f t="shared" ca="1" si="1517"/>
        <v>503.90187910627589</v>
      </c>
      <c r="AX911" s="169">
        <f t="shared" ca="1" si="1517"/>
        <v>506.75101359172965</v>
      </c>
      <c r="AY911" s="169">
        <f t="shared" ca="1" si="1517"/>
        <v>509.61625749779216</v>
      </c>
      <c r="AZ911" s="169">
        <f t="shared" ca="1" si="1517"/>
        <v>512.49770190947004</v>
      </c>
      <c r="BA911" s="169">
        <f t="shared" ca="1" si="1517"/>
        <v>515.39543842677722</v>
      </c>
      <c r="BB911" s="169">
        <f t="shared" ca="1" si="1517"/>
        <v>518.30955916764788</v>
      </c>
      <c r="BC911" s="169">
        <f t="shared" ca="1" si="1517"/>
        <v>521.24015677086356</v>
      </c>
      <c r="BD911" s="169">
        <f t="shared" ca="1" si="1517"/>
        <v>524.18732439899986</v>
      </c>
      <c r="BE911" s="169">
        <f t="shared" ca="1" si="1517"/>
        <v>527.1511557413869</v>
      </c>
      <c r="BF911" s="169">
        <f t="shared" ca="1" si="1517"/>
        <v>530.13174501708727</v>
      </c>
      <c r="BG911" s="169">
        <f t="shared" ca="1" si="1517"/>
        <v>533.1291869778928</v>
      </c>
      <c r="BH911" s="169">
        <f t="shared" ca="1" si="1517"/>
        <v>536.143576911335</v>
      </c>
      <c r="BI911" s="169">
        <f t="shared" ca="1" si="1517"/>
        <v>539.17501064371527</v>
      </c>
      <c r="BJ911" s="169">
        <f t="shared" ca="1" si="1517"/>
        <v>542.22358454315054</v>
      </c>
      <c r="BK911" s="169">
        <f t="shared" ca="1" si="1517"/>
        <v>545.28939552263762</v>
      </c>
      <c r="BL911" s="169">
        <f t="shared" ca="1" si="1517"/>
        <v>548.37254104313286</v>
      </c>
      <c r="BM911" s="169">
        <f t="shared" ca="1" si="1517"/>
        <v>551.47311911665145</v>
      </c>
      <c r="BN911" s="169">
        <f t="shared" ca="1" si="1517"/>
        <v>554.59122830938315</v>
      </c>
      <c r="BO911" s="169">
        <f t="shared" ca="1" si="1517"/>
        <v>557.72696774482415</v>
      </c>
      <c r="BP911" s="169">
        <f t="shared" ca="1" si="1517"/>
        <v>560.88043710692989</v>
      </c>
      <c r="BQ911" s="169">
        <f t="shared" ca="1" si="1517"/>
        <v>564.0517366432839</v>
      </c>
      <c r="BR911" s="169">
        <f t="shared" ca="1" si="1517"/>
        <v>567.2409671682833</v>
      </c>
      <c r="BS911" s="169">
        <f t="shared" ref="BS911:CX911" ca="1" si="1518">BS413</f>
        <v>570.44823006634522</v>
      </c>
      <c r="BT911" s="169">
        <f t="shared" ca="1" si="1518"/>
        <v>573.67362729512854</v>
      </c>
      <c r="BU911" s="169">
        <f t="shared" ca="1" si="1518"/>
        <v>576.91726138877539</v>
      </c>
      <c r="BV911" s="169">
        <f t="shared" ca="1" si="1518"/>
        <v>580.17923546117106</v>
      </c>
      <c r="BW911" s="169">
        <f t="shared" ca="1" si="1518"/>
        <v>583.45965320922221</v>
      </c>
      <c r="BX911" s="169">
        <f t="shared" ca="1" si="1518"/>
        <v>586.75861891615216</v>
      </c>
      <c r="BY911" s="169">
        <f t="shared" ca="1" si="1518"/>
        <v>590.07623745481715</v>
      </c>
      <c r="BZ911" s="169">
        <f t="shared" ca="1" si="1518"/>
        <v>593.41261429103974</v>
      </c>
      <c r="CA911" s="169">
        <f t="shared" ca="1" si="1518"/>
        <v>596.76785548696148</v>
      </c>
      <c r="CB911" s="169">
        <f t="shared" ca="1" si="1518"/>
        <v>600.14206770441479</v>
      </c>
      <c r="CC911" s="169">
        <f t="shared" ca="1" si="1518"/>
        <v>603.5353582083136</v>
      </c>
      <c r="CD911" s="169">
        <f t="shared" ca="1" si="1518"/>
        <v>606.94783487006305</v>
      </c>
      <c r="CE911" s="169">
        <f t="shared" ca="1" si="1518"/>
        <v>610.37960617098929</v>
      </c>
      <c r="CF911" s="169">
        <f t="shared" ca="1" si="1518"/>
        <v>613.83078120578728</v>
      </c>
      <c r="CG911" s="169">
        <f t="shared" ca="1" si="1518"/>
        <v>617.30146968598933</v>
      </c>
      <c r="CH911" s="169">
        <f t="shared" ca="1" si="1518"/>
        <v>620.79178194345286</v>
      </c>
      <c r="CI911" s="169">
        <f t="shared" ca="1" si="1518"/>
        <v>624.30182893386757</v>
      </c>
      <c r="CJ911" s="169">
        <f t="shared" ca="1" si="1518"/>
        <v>627.83172224028272</v>
      </c>
      <c r="CK911" s="169">
        <f t="shared" ca="1" si="1518"/>
        <v>631.38157407665415</v>
      </c>
      <c r="CL911" s="169">
        <f t="shared" ca="1" si="1518"/>
        <v>634.95149729141247</v>
      </c>
      <c r="CM911" s="169">
        <f t="shared" ca="1" si="1518"/>
        <v>638.54160537104872</v>
      </c>
      <c r="CN911" s="169">
        <f t="shared" ca="1" si="1518"/>
        <v>642.15201244372395</v>
      </c>
      <c r="CO911" s="169">
        <f t="shared" ca="1" si="1518"/>
        <v>645.78283328289569</v>
      </c>
      <c r="CP911" s="169">
        <f t="shared" ca="1" si="1518"/>
        <v>649.43418331096768</v>
      </c>
      <c r="CQ911" s="169">
        <f t="shared" ca="1" si="1518"/>
        <v>653.10617860295861</v>
      </c>
      <c r="CR911" s="169">
        <f t="shared" ca="1" si="1518"/>
        <v>656.79893589019241</v>
      </c>
      <c r="CS911" s="169">
        <f t="shared" ca="1" si="1518"/>
        <v>660.51257256400868</v>
      </c>
      <c r="CT911" s="169">
        <f t="shared" ca="1" si="1518"/>
        <v>664.24720667949464</v>
      </c>
      <c r="CU911" s="169">
        <f t="shared" ca="1" si="1518"/>
        <v>668.00295695923842</v>
      </c>
      <c r="CV911" s="169">
        <f t="shared" ca="1" si="1518"/>
        <v>671.77994279710254</v>
      </c>
      <c r="CW911" s="169">
        <f t="shared" ca="1" si="1518"/>
        <v>675.57828426202002</v>
      </c>
      <c r="CX911" s="169">
        <f t="shared" ca="1" si="1518"/>
        <v>679.39810210181145</v>
      </c>
      <c r="CY911" s="169">
        <f t="shared" ref="CY911:DV911" ca="1" si="1519">CY413</f>
        <v>683.23951774702209</v>
      </c>
      <c r="CZ911" s="169">
        <f t="shared" ca="1" si="1519"/>
        <v>687.10265331478467</v>
      </c>
      <c r="DA911" s="169">
        <f t="shared" ca="1" si="1519"/>
        <v>690.98763161269824</v>
      </c>
      <c r="DB911" s="169">
        <f t="shared" ca="1" si="1519"/>
        <v>694.89457614273533</v>
      </c>
      <c r="DC911" s="169">
        <f t="shared" ca="1" si="1519"/>
        <v>698.8236111051657</v>
      </c>
      <c r="DD911" s="169">
        <f t="shared" ca="1" si="1519"/>
        <v>702.77486140250585</v>
      </c>
      <c r="DE911" s="169">
        <f t="shared" ca="1" si="1519"/>
        <v>706.74845264348926</v>
      </c>
      <c r="DF911" s="169">
        <f t="shared" ca="1" si="1519"/>
        <v>710.74451114705926</v>
      </c>
      <c r="DG911" s="169">
        <f t="shared" ca="1" si="1519"/>
        <v>714.76316394638502</v>
      </c>
      <c r="DH911" s="169">
        <f t="shared" ca="1" si="1519"/>
        <v>718.80453879289962</v>
      </c>
      <c r="DI911" s="169">
        <f t="shared" ca="1" si="1519"/>
        <v>722.86876416036148</v>
      </c>
      <c r="DJ911" s="169">
        <f t="shared" ca="1" si="1519"/>
        <v>726.95596924893835</v>
      </c>
      <c r="DK911" s="169">
        <f t="shared" ca="1" si="1519"/>
        <v>731.06628398931389</v>
      </c>
      <c r="DL911" s="169">
        <f t="shared" ca="1" si="1519"/>
        <v>735.19983904681953</v>
      </c>
      <c r="DM911" s="169">
        <f t="shared" ca="1" si="1519"/>
        <v>739.35676582558722</v>
      </c>
      <c r="DN911" s="169">
        <f t="shared" ca="1" si="1519"/>
        <v>743.53719647272669</v>
      </c>
      <c r="DO911" s="169">
        <f t="shared" ca="1" si="1519"/>
        <v>747.74126388252728</v>
      </c>
      <c r="DP911" s="169">
        <f t="shared" ca="1" si="1519"/>
        <v>751.96910170068145</v>
      </c>
      <c r="DQ911" s="169">
        <f t="shared" ca="1" si="1519"/>
        <v>756.22084432853342</v>
      </c>
      <c r="DR911" s="169">
        <f t="shared" ca="1" si="1519"/>
        <v>760.49662692735342</v>
      </c>
      <c r="DS911" s="169">
        <f t="shared" ca="1" si="1519"/>
        <v>764.79658542263201</v>
      </c>
      <c r="DT911" s="169">
        <f t="shared" ca="1" si="1519"/>
        <v>769.12085650840265</v>
      </c>
      <c r="DU911" s="169">
        <f t="shared" ca="1" si="1519"/>
        <v>773.46957765158686</v>
      </c>
      <c r="DV911" s="169">
        <f t="shared" ca="1" si="1519"/>
        <v>777.84288709636394</v>
      </c>
      <c r="DX911" s="162">
        <f ca="1">SUM(G911:DW911)</f>
        <v>67621.34640545999</v>
      </c>
    </row>
    <row r="912" spans="1:128" x14ac:dyDescent="0.2">
      <c r="F912" s="6" t="s">
        <v>2961</v>
      </c>
      <c r="G912" s="161"/>
      <c r="H912" s="161"/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  <c r="AA912" s="161"/>
      <c r="AB912" s="161"/>
      <c r="AC912" s="161"/>
      <c r="AD912" s="161"/>
      <c r="AE912" s="161"/>
      <c r="AF912" s="161"/>
      <c r="AG912" s="161"/>
      <c r="AH912" s="161"/>
      <c r="AI912" s="161"/>
      <c r="AJ912" s="161"/>
      <c r="AK912" s="161"/>
      <c r="AL912" s="161"/>
      <c r="AM912" s="161"/>
      <c r="AN912" s="161"/>
      <c r="AO912" s="161"/>
      <c r="AP912" s="161"/>
      <c r="AQ912" s="161"/>
      <c r="AR912" s="161"/>
      <c r="AS912" s="161"/>
      <c r="AT912" s="161"/>
      <c r="AU912" s="161"/>
      <c r="AV912" s="161"/>
      <c r="AW912" s="161"/>
      <c r="AX912" s="161"/>
      <c r="AY912" s="161"/>
      <c r="AZ912" s="161"/>
      <c r="BA912" s="161"/>
      <c r="BB912" s="161"/>
      <c r="BC912" s="161"/>
      <c r="BD912" s="161"/>
      <c r="BE912" s="161"/>
      <c r="BF912" s="161"/>
      <c r="BG912" s="161"/>
      <c r="BH912" s="161"/>
      <c r="BI912" s="161"/>
      <c r="BJ912" s="161"/>
      <c r="BK912" s="161"/>
      <c r="BL912" s="161"/>
      <c r="BM912" s="161"/>
      <c r="BN912" s="161"/>
      <c r="BO912" s="161"/>
      <c r="BP912" s="161"/>
      <c r="BQ912" s="161"/>
      <c r="BR912" s="161"/>
      <c r="BS912" s="161"/>
      <c r="BT912" s="161"/>
      <c r="BU912" s="161"/>
      <c r="BV912" s="161"/>
      <c r="BW912" s="161"/>
      <c r="BX912" s="161"/>
      <c r="BY912" s="161"/>
      <c r="BZ912" s="161"/>
      <c r="CA912" s="161"/>
      <c r="CB912" s="161"/>
      <c r="CC912" s="161"/>
      <c r="CD912" s="161"/>
      <c r="CE912" s="161"/>
      <c r="CF912" s="161"/>
      <c r="CG912" s="161"/>
      <c r="CH912" s="161"/>
      <c r="CI912" s="161"/>
      <c r="CJ912" s="161"/>
      <c r="CK912" s="161"/>
      <c r="CL912" s="161"/>
      <c r="CM912" s="161"/>
      <c r="CN912" s="161"/>
      <c r="CO912" s="161"/>
      <c r="CP912" s="161"/>
      <c r="CQ912" s="161"/>
      <c r="CR912" s="161"/>
      <c r="CS912" s="161"/>
      <c r="CT912" s="161"/>
      <c r="CU912" s="161"/>
      <c r="CV912" s="161"/>
      <c r="CW912" s="161"/>
      <c r="CX912" s="161"/>
      <c r="CY912" s="161"/>
      <c r="CZ912" s="161"/>
      <c r="DA912" s="161"/>
      <c r="DB912" s="161"/>
      <c r="DC912" s="161"/>
      <c r="DD912" s="161"/>
      <c r="DE912" s="161"/>
      <c r="DF912" s="161"/>
      <c r="DG912" s="161"/>
      <c r="DH912" s="161"/>
      <c r="DI912" s="161"/>
      <c r="DJ912" s="161"/>
      <c r="DK912" s="161"/>
      <c r="DL912" s="161"/>
      <c r="DM912" s="161"/>
      <c r="DN912" s="161"/>
      <c r="DO912" s="161"/>
      <c r="DP912" s="161"/>
      <c r="DQ912" s="161"/>
      <c r="DR912" s="161"/>
      <c r="DS912" s="161"/>
      <c r="DT912" s="161"/>
      <c r="DU912" s="161"/>
      <c r="DV912" s="161"/>
    </row>
    <row r="913" spans="1:128" collapsed="1" x14ac:dyDescent="0.2">
      <c r="A913" s="179" t="str">
        <f ca="1">Language!A$1187</f>
        <v>Начисленный налог на прибыль</v>
      </c>
      <c r="C913" s="178" t="str">
        <f t="shared" ca="1" si="1459"/>
        <v>тыс. руб.</v>
      </c>
      <c r="F913" s="154" t="s">
        <v>693</v>
      </c>
      <c r="G913" s="194">
        <f ca="1">G925*Параметры!G87</f>
        <v>0</v>
      </c>
      <c r="H913" s="194">
        <f ca="1">H925*Параметры!H87</f>
        <v>0</v>
      </c>
      <c r="I913" s="194">
        <f ca="1">I925*Параметры!I87</f>
        <v>573.61294170561803</v>
      </c>
      <c r="J913" s="194">
        <f ca="1">J925*Параметры!J87</f>
        <v>3127.061447829486</v>
      </c>
      <c r="K913" s="194">
        <f ca="1">K925*Параметры!K87</f>
        <v>4755.1838712923354</v>
      </c>
      <c r="L913" s="194">
        <f ca="1">L925*Параметры!L87</f>
        <v>4812.0021427384945</v>
      </c>
      <c r="M913" s="194">
        <f ca="1">M925*Параметры!M87</f>
        <v>4913.9526190611705</v>
      </c>
      <c r="N913" s="194">
        <f ca="1">N925*Параметры!N87</f>
        <v>5096.1609746205868</v>
      </c>
      <c r="O913" s="194">
        <f ca="1">O925*Параметры!O87</f>
        <v>9035.073332765327</v>
      </c>
      <c r="P913" s="194">
        <f ca="1">P925*Параметры!P87</f>
        <v>9128.3776973196236</v>
      </c>
      <c r="Q913" s="194">
        <f ca="1">Q925*Параметры!Q87</f>
        <v>9369.1947607918082</v>
      </c>
      <c r="R913" s="194">
        <f ca="1">R925*Параметры!R87</f>
        <v>9424.5262912269591</v>
      </c>
      <c r="S913" s="194">
        <f ca="1">S925*Параметры!S87</f>
        <v>9488.9740666666603</v>
      </c>
      <c r="T913" s="194">
        <f ca="1">T925*Параметры!T87</f>
        <v>9548.7398752065401</v>
      </c>
      <c r="U913" s="194">
        <f ca="1">U925*Параметры!U87</f>
        <v>10034.425515051969</v>
      </c>
      <c r="V913" s="194">
        <f ca="1">V925*Параметры!V87</f>
        <v>6054.041447456194</v>
      </c>
      <c r="W913" s="194">
        <f ca="1">W925*Параметры!W87</f>
        <v>6088.7430567636729</v>
      </c>
      <c r="X913" s="194">
        <f ca="1">X925*Параметры!X87</f>
        <v>6123.6408740156485</v>
      </c>
      <c r="Y913" s="194">
        <f ca="1">Y925*Параметры!Y87</f>
        <v>6158.7360085996952</v>
      </c>
      <c r="Z913" s="194">
        <f ca="1">Z925*Параметры!Z87</f>
        <v>6316.6458860457751</v>
      </c>
      <c r="AA913" s="194">
        <f ca="1">AA925*Параметры!AA87</f>
        <v>10382.557799392196</v>
      </c>
      <c r="AB913" s="194">
        <f ca="1">AB925*Параметры!AB87</f>
        <v>10441.7334694652</v>
      </c>
      <c r="AC913" s="194">
        <f ca="1">AC925*Параметры!AC87</f>
        <v>10501.243727380748</v>
      </c>
      <c r="AD913" s="194">
        <f ca="1">AD925*Параметры!AD87</f>
        <v>10561.090464945841</v>
      </c>
      <c r="AE913" s="194">
        <f ca="1">AE925*Параметры!AE87</f>
        <v>10621.275584666839</v>
      </c>
      <c r="AF913" s="194">
        <f ca="1">AF925*Параметры!AF87</f>
        <v>10681.800999804515</v>
      </c>
      <c r="AG913" s="194">
        <f ca="1">AG925*Параметры!AG87</f>
        <v>10742.668634438847</v>
      </c>
      <c r="AH913" s="194">
        <f ca="1">AH925*Параметры!AH87</f>
        <v>6483.6576821118397</v>
      </c>
      <c r="AI913" s="194">
        <f ca="1">AI925*Параметры!AI87</f>
        <v>6520.7884040703848</v>
      </c>
      <c r="AJ913" s="194">
        <f ca="1">AJ925*Параметры!AJ87</f>
        <v>6558.1290685299819</v>
      </c>
      <c r="AK913" s="194">
        <f ca="1">AK925*Параметры!AK87</f>
        <v>6595.6808625352833</v>
      </c>
      <c r="AL913" s="194">
        <f ca="1">AL925*Параметры!AL87</f>
        <v>6764.6444314021319</v>
      </c>
      <c r="AM913" s="194">
        <f ca="1">AM925*Параметры!AM87</f>
        <v>11115.170178683155</v>
      </c>
      <c r="AN913" s="194">
        <f ca="1">AN925*Параметры!AN87</f>
        <v>11178.488145661291</v>
      </c>
      <c r="AO913" s="194">
        <f ca="1">AO925*Параметры!AO87</f>
        <v>11242.164121630154</v>
      </c>
      <c r="AP913" s="194">
        <f ca="1">AP925*Параметры!AP87</f>
        <v>11306.200130825937</v>
      </c>
      <c r="AQ913" s="194">
        <f ca="1">AQ925*Параметры!AQ87</f>
        <v>11370.598208925912</v>
      </c>
      <c r="AR913" s="194">
        <f ca="1">AR925*Параметры!AR87</f>
        <v>11435.360403124703</v>
      </c>
      <c r="AS913" s="194">
        <f ca="1">AS925*Параметры!AS87</f>
        <v>11500.488772182522</v>
      </c>
      <c r="AT913" s="194">
        <f ca="1">AT925*Параметры!AT87</f>
        <v>6943.3470531922139</v>
      </c>
      <c r="AU913" s="194">
        <f ca="1">AU925*Параметры!AU87</f>
        <v>6983.0769256888279</v>
      </c>
      <c r="AV913" s="194">
        <f ca="1">AV925*Параметры!AV87</f>
        <v>7023.031436660397</v>
      </c>
      <c r="AW913" s="194">
        <f ca="1">AW925*Параметры!AW87</f>
        <v>7063.2118562458581</v>
      </c>
      <c r="AX913" s="194">
        <f ca="1">AX925*Параметры!AX87</f>
        <v>7244.002874933597</v>
      </c>
      <c r="AY913" s="194">
        <f ca="1">AY925*Параметры!AY87</f>
        <v>11899.065424524115</v>
      </c>
      <c r="AZ913" s="194">
        <f ca="1">AZ925*Параметры!AZ87</f>
        <v>11966.81564919128</v>
      </c>
      <c r="BA913" s="194">
        <f ca="1">BA925*Параметры!BA87</f>
        <v>12034.948943477995</v>
      </c>
      <c r="BB913" s="194">
        <f ca="1">BB925*Параметры!BB87</f>
        <v>12103.467473316705</v>
      </c>
      <c r="BC913" s="194">
        <f ca="1">BC925*Параметры!BC87</f>
        <v>12172.373416885239</v>
      </c>
      <c r="BD913" s="194">
        <f ca="1">BD925*Параметры!BD87</f>
        <v>12241.668964675628</v>
      </c>
      <c r="BE913" s="194">
        <f ca="1">BE925*Параметры!BE87</f>
        <v>12311.356319568671</v>
      </c>
      <c r="BF913" s="194">
        <f ca="1">BF925*Параметры!BF87</f>
        <v>7435.2146802494071</v>
      </c>
      <c r="BG913" s="194">
        <f ca="1">BG925*Параметры!BG87</f>
        <v>7477.7256438204004</v>
      </c>
      <c r="BH913" s="194">
        <f ca="1">BH925*Параметры!BH87</f>
        <v>7520.4769705607168</v>
      </c>
      <c r="BI913" s="194">
        <f ca="1">BI925*Параметры!BI87</f>
        <v>7563.4700195164405</v>
      </c>
      <c r="BJ913" s="194">
        <f ca="1">BJ925*Параметры!BJ87</f>
        <v>7756.9164095122942</v>
      </c>
      <c r="BK913" s="194">
        <f ca="1">BK925*Параметры!BK87</f>
        <v>12737.833337574522</v>
      </c>
      <c r="BL913" s="194">
        <f ca="1">BL925*Параметры!BL87</f>
        <v>12810.326077967991</v>
      </c>
      <c r="BM913" s="194">
        <f ca="1">BM925*Параметры!BM87</f>
        <v>12883.228702854802</v>
      </c>
      <c r="BN913" s="194">
        <f ca="1">BN925*Параметры!BN87</f>
        <v>12956.54352978184</v>
      </c>
      <c r="BO913" s="194">
        <f ca="1">BO925*Параметры!BO87</f>
        <v>13030.27288940013</v>
      </c>
      <c r="BP913" s="194">
        <f ca="1">BP925*Параметры!BP87</f>
        <v>13104.419125536648</v>
      </c>
      <c r="BQ913" s="194">
        <f ca="1">BQ925*Параметры!BQ87</f>
        <v>13178.984595272956</v>
      </c>
      <c r="BR913" s="194">
        <f ca="1">BR925*Параметры!BR87</f>
        <v>7961.5130411994651</v>
      </c>
      <c r="BS913" s="194">
        <f ca="1">BS925*Параметры!BS87</f>
        <v>8006.9997722211629</v>
      </c>
      <c r="BT913" s="194">
        <f ca="1">BT925*Параметры!BT87</f>
        <v>8052.7436918325084</v>
      </c>
      <c r="BU913" s="194">
        <f ca="1">BU925*Параметры!BU87</f>
        <v>8098.746254216665</v>
      </c>
      <c r="BV913" s="194">
        <f ca="1">BV925*Параметры!BV87</f>
        <v>8305.7338915107539</v>
      </c>
      <c r="BW913" s="194">
        <f ca="1">BW925*Параметры!BW87</f>
        <v>13635.315004537701</v>
      </c>
      <c r="BX913" s="194">
        <f ca="1">BX925*Параметры!BX87</f>
        <v>13712.882236759455</v>
      </c>
      <c r="BY913" s="194">
        <f ca="1">BY925*Параметры!BY87</f>
        <v>13790.888045387233</v>
      </c>
      <c r="BZ913" s="194">
        <f ca="1">BZ925*Параметры!BZ87</f>
        <v>13869.334910200316</v>
      </c>
      <c r="CA913" s="194">
        <f ca="1">CA925*Параметры!CA87</f>
        <v>13948.22532499224</v>
      </c>
      <c r="CB913" s="194">
        <f ca="1">CB925*Параметры!CB87</f>
        <v>14027.561797657558</v>
      </c>
      <c r="CC913" s="194">
        <f ca="1">CC925*Параметры!CC87</f>
        <v>14107.346850274635</v>
      </c>
      <c r="CD913" s="194">
        <f ca="1">CD925*Параметры!CD87</f>
        <v>8524.6522874168513</v>
      </c>
      <c r="CE913" s="194">
        <f ca="1">CE925*Параметры!CE87</f>
        <v>8573.3230896099903</v>
      </c>
      <c r="CF913" s="194">
        <f ca="1">CF925*Параметры!CF87</f>
        <v>8622.2690835941339</v>
      </c>
      <c r="CG913" s="194">
        <f ca="1">CG925*Параметры!CG87</f>
        <v>8671.4918253443884</v>
      </c>
      <c r="CH913" s="194">
        <f ca="1">CH925*Параметры!CH87</f>
        <v>8892.9685972506722</v>
      </c>
      <c r="CI913" s="194">
        <f ca="1">CI925*Параметры!CI87</f>
        <v>14595.620388188676</v>
      </c>
      <c r="CJ913" s="194">
        <f ca="1">CJ925*Параметры!CJ87</f>
        <v>14678.617326665173</v>
      </c>
      <c r="CK913" s="194">
        <f ca="1">CK925*Параметры!CK87</f>
        <v>14762.083541899978</v>
      </c>
      <c r="CL913" s="194">
        <f ca="1">CL925*Параметры!CL87</f>
        <v>14846.021687247696</v>
      </c>
      <c r="CM913" s="194">
        <f ca="1">CM925*Параметры!CM87</f>
        <v>14930.434431074254</v>
      </c>
      <c r="CN913" s="194">
        <f ca="1">CN925*Параметры!CN87</f>
        <v>15015.324456826947</v>
      </c>
      <c r="CO913" s="194">
        <f ca="1">CO925*Параметры!CO87</f>
        <v>15100.694463127213</v>
      </c>
      <c r="CP913" s="194">
        <f ca="1">CP925*Параметры!CP87</f>
        <v>9127.2112808709262</v>
      </c>
      <c r="CQ913" s="194">
        <f ca="1">CQ925*Параметры!CQ87</f>
        <v>9179.2890392153222</v>
      </c>
      <c r="CR913" s="194">
        <f ca="1">CR925*Параметры!CR87</f>
        <v>9231.6612527790912</v>
      </c>
      <c r="CS913" s="194">
        <f ca="1">CS925*Параметры!CS87</f>
        <v>9284.3295864518568</v>
      </c>
      <c r="CT913" s="194">
        <f ca="1">CT925*Параметры!CT87</f>
        <v>9521.3097323908369</v>
      </c>
      <c r="CU913" s="194">
        <f ca="1">CU925*Параметры!CU87</f>
        <v>15623.147148695991</v>
      </c>
      <c r="CV913" s="194">
        <f ca="1">CV925*Параметры!CV87</f>
        <v>15711.953872864322</v>
      </c>
      <c r="CW913" s="194">
        <f ca="1">CW925*Параметры!CW87</f>
        <v>15801.262723164742</v>
      </c>
      <c r="CX913" s="194">
        <f ca="1">CX925*Параметры!CX87</f>
        <v>15891.076538689153</v>
      </c>
      <c r="CY913" s="194">
        <f ca="1">CY925*Параметры!CY87</f>
        <v>15981.398174582819</v>
      </c>
      <c r="CZ913" s="194">
        <f ca="1">CZ925*Параметры!CZ87</f>
        <v>16072.230502136725</v>
      </c>
      <c r="DA913" s="194">
        <f ca="1">DA925*Параметры!DA87</f>
        <v>16163.576408880946</v>
      </c>
      <c r="DB913" s="194">
        <f ca="1">DB925*Параметры!DB87</f>
        <v>9771.9494038629291</v>
      </c>
      <c r="DC913" s="194">
        <f ca="1">DC925*Параметры!DC87</f>
        <v>9827.672605296013</v>
      </c>
      <c r="DD913" s="194">
        <f ca="1">DD925*Параметры!DD87</f>
        <v>9883.7108738061979</v>
      </c>
      <c r="DE913" s="194">
        <f ca="1">DE925*Параметры!DE87</f>
        <v>9940.0659908361013</v>
      </c>
      <c r="DF913" s="194">
        <f ca="1">DF925*Параметры!DF87</f>
        <v>10193.634746992348</v>
      </c>
      <c r="DG913" s="194">
        <f ca="1">DG925*Параметры!DG87</f>
        <v>16722.60078244023</v>
      </c>
      <c r="DH913" s="194">
        <f ca="1">DH925*Параметры!DH87</f>
        <v>16817.623977300475</v>
      </c>
      <c r="DI913" s="194">
        <f ca="1">DI925*Параметры!DI87</f>
        <v>16913.184447119613</v>
      </c>
      <c r="DJ913" s="194">
        <f ca="1">DJ925*Параметры!DJ87</f>
        <v>17009.285229729914</v>
      </c>
      <c r="DK913" s="194">
        <f ca="1">DK925*Параметры!DK87</f>
        <v>17105.92938013544</v>
      </c>
      <c r="DL913" s="194">
        <f ca="1">DL925*Параметры!DL87</f>
        <v>17203.119970622683</v>
      </c>
      <c r="DM913" s="194">
        <f ca="1">DM925*Параметры!DM87</f>
        <v>17300.860090834351</v>
      </c>
      <c r="DN913" s="194">
        <f ca="1">DN925*Параметры!DN87</f>
        <v>10461.81919546829</v>
      </c>
      <c r="DO913" s="194">
        <f ca="1">DO925*Параметры!DO87</f>
        <v>10521.443020998498</v>
      </c>
      <c r="DP913" s="194">
        <f ca="1">DP925*Параметры!DP87</f>
        <v>10581.403968306795</v>
      </c>
      <c r="DQ913" s="194">
        <f ca="1">DQ925*Параметры!DQ87</f>
        <v>10641.703943530232</v>
      </c>
      <c r="DR913" s="194">
        <f ca="1">DR925*Параметры!DR87</f>
        <v>10913.02251261365</v>
      </c>
      <c r="DS913" s="194">
        <f ca="1">DS925*Параметры!DS87</f>
        <v>17899.016170541239</v>
      </c>
      <c r="DT913" s="194">
        <f ca="1">DT925*Параметры!DT87</f>
        <v>18000.690989044731</v>
      </c>
      <c r="DU913" s="194">
        <f ca="1">DU925*Параметры!DU87</f>
        <v>18102.940691751352</v>
      </c>
      <c r="DV913" s="194">
        <f ca="1">DV925*Параметры!DV87</f>
        <v>18205.768529144374</v>
      </c>
      <c r="DX913" s="195">
        <f ca="1">SUM(G913:DW913)</f>
        <v>1290831.2969994775</v>
      </c>
    </row>
    <row r="914" spans="1:128" hidden="1" outlineLevel="1" x14ac:dyDescent="0.2">
      <c r="A914" s="168" t="str">
        <f ca="1">Language!A$1188</f>
        <v>задолженность по налогу</v>
      </c>
      <c r="B914" s="184"/>
      <c r="C914" s="147" t="str">
        <f t="shared" ca="1" si="1459"/>
        <v>тыс. руб.</v>
      </c>
      <c r="D914" s="158"/>
      <c r="F914" s="6" t="s">
        <v>3099</v>
      </c>
      <c r="G914" s="304">
        <f ca="1">IF(AND(Параметры!$B$88=0,G$2&gt;1),F914,G913*Параметры!$B$88/Параметры!G$36)</f>
        <v>0</v>
      </c>
      <c r="H914" s="304">
        <f ca="1">IF(AND(Параметры!$B$88=0,H$2&gt;1),G914,H913*Параметры!$B$88/Параметры!H$36)</f>
        <v>0</v>
      </c>
      <c r="I914" s="304">
        <f ca="1">IF(AND(Параметры!$B$88=0,I$2&gt;1),H914,I913*Параметры!$B$88/Параметры!I$36)</f>
        <v>573.61294170561803</v>
      </c>
      <c r="J914" s="304">
        <f ca="1">IF(AND(Параметры!$B$88=0,J$2&gt;1),I914,J913*Параметры!$B$88/Параметры!J$36)</f>
        <v>3127.061447829486</v>
      </c>
      <c r="K914" s="304">
        <f ca="1">IF(AND(Параметры!$B$88=0,K$2&gt;1),J914,K913*Параметры!$B$88/Параметры!K$36)</f>
        <v>4755.1838712923354</v>
      </c>
      <c r="L914" s="304">
        <f ca="1">IF(AND(Параметры!$B$88=0,L$2&gt;1),K914,L913*Параметры!$B$88/Параметры!L$36)</f>
        <v>4812.0021427384945</v>
      </c>
      <c r="M914" s="304">
        <f ca="1">IF(AND(Параметры!$B$88=0,M$2&gt;1),L914,M913*Параметры!$B$88/Параметры!M$36)</f>
        <v>4913.9526190611705</v>
      </c>
      <c r="N914" s="304">
        <f ca="1">IF(AND(Параметры!$B$88=0,N$2&gt;1),M914,N913*Параметры!$B$88/Параметры!N$36)</f>
        <v>5096.1609746205877</v>
      </c>
      <c r="O914" s="304">
        <f ca="1">IF(AND(Параметры!$B$88=0,O$2&gt;1),N914,O913*Параметры!$B$88/Параметры!O$36)</f>
        <v>9035.073332765327</v>
      </c>
      <c r="P914" s="304">
        <f ca="1">IF(AND(Параметры!$B$88=0,P$2&gt;1),O914,P913*Параметры!$B$88/Параметры!P$36)</f>
        <v>9128.3776973196236</v>
      </c>
      <c r="Q914" s="304">
        <f ca="1">IF(AND(Параметры!$B$88=0,Q$2&gt;1),P914,Q913*Параметры!$B$88/Параметры!Q$36)</f>
        <v>9369.1947607918082</v>
      </c>
      <c r="R914" s="304">
        <f ca="1">IF(AND(Параметры!$B$88=0,R$2&gt;1),Q914,R913*Параметры!$B$88/Параметры!R$36)</f>
        <v>9424.5262912269591</v>
      </c>
      <c r="S914" s="304">
        <f ca="1">IF(AND(Параметры!$B$88=0,S$2&gt;1),R914,S913*Параметры!$B$88/Параметры!S$36)</f>
        <v>9488.9740666666603</v>
      </c>
      <c r="T914" s="304">
        <f ca="1">IF(AND(Параметры!$B$88=0,T$2&gt;1),S914,T913*Параметры!$B$88/Параметры!T$36)</f>
        <v>9548.7398752065401</v>
      </c>
      <c r="U914" s="304">
        <f ca="1">IF(AND(Параметры!$B$88=0,U$2&gt;1),T914,U913*Параметры!$B$88/Параметры!U$36)</f>
        <v>10034.425515051969</v>
      </c>
      <c r="V914" s="304">
        <f ca="1">IF(AND(Параметры!$B$88=0,V$2&gt;1),U914,V913*Параметры!$B$88/Параметры!V$36)</f>
        <v>6054.041447456194</v>
      </c>
      <c r="W914" s="304">
        <f ca="1">IF(AND(Параметры!$B$88=0,W$2&gt;1),V914,W913*Параметры!$B$88/Параметры!W$36)</f>
        <v>6088.7430567636729</v>
      </c>
      <c r="X914" s="304">
        <f ca="1">IF(AND(Параметры!$B$88=0,X$2&gt;1),W914,X913*Параметры!$B$88/Параметры!X$36)</f>
        <v>6123.6408740156485</v>
      </c>
      <c r="Y914" s="304">
        <f ca="1">IF(AND(Параметры!$B$88=0,Y$2&gt;1),X914,Y913*Параметры!$B$88/Параметры!Y$36)</f>
        <v>6158.7360085996952</v>
      </c>
      <c r="Z914" s="304">
        <f ca="1">IF(AND(Параметры!$B$88=0,Z$2&gt;1),Y914,Z913*Параметры!$B$88/Параметры!Z$36)</f>
        <v>6316.6458860457751</v>
      </c>
      <c r="AA914" s="304">
        <f ca="1">IF(AND(Параметры!$B$88=0,AA$2&gt;1),Z914,AA913*Параметры!$B$88/Параметры!AA$36)</f>
        <v>10382.557799392196</v>
      </c>
      <c r="AB914" s="304">
        <f ca="1">IF(AND(Параметры!$B$88=0,AB$2&gt;1),AA914,AB913*Параметры!$B$88/Параметры!AB$36)</f>
        <v>10441.7334694652</v>
      </c>
      <c r="AC914" s="304">
        <f ca="1">IF(AND(Параметры!$B$88=0,AC$2&gt;1),AB914,AC913*Параметры!$B$88/Параметры!AC$36)</f>
        <v>10501.243727380748</v>
      </c>
      <c r="AD914" s="304">
        <f ca="1">IF(AND(Параметры!$B$88=0,AD$2&gt;1),AC914,AD913*Параметры!$B$88/Параметры!AD$36)</f>
        <v>10561.090464945841</v>
      </c>
      <c r="AE914" s="304">
        <f ca="1">IF(AND(Параметры!$B$88=0,AE$2&gt;1),AD914,AE913*Параметры!$B$88/Параметры!AE$36)</f>
        <v>10621.275584666839</v>
      </c>
      <c r="AF914" s="304">
        <f ca="1">IF(AND(Параметры!$B$88=0,AF$2&gt;1),AE914,AF913*Параметры!$B$88/Параметры!AF$36)</f>
        <v>10681.800999804515</v>
      </c>
      <c r="AG914" s="304">
        <f ca="1">IF(AND(Параметры!$B$88=0,AG$2&gt;1),AF914,AG913*Параметры!$B$88/Параметры!AG$36)</f>
        <v>10742.668634438847</v>
      </c>
      <c r="AH914" s="304">
        <f ca="1">IF(AND(Параметры!$B$88=0,AH$2&gt;1),AG914,AH913*Параметры!$B$88/Параметры!AH$36)</f>
        <v>6483.6576821118397</v>
      </c>
      <c r="AI914" s="304">
        <f ca="1">IF(AND(Параметры!$B$88=0,AI$2&gt;1),AH914,AI913*Параметры!$B$88/Параметры!AI$36)</f>
        <v>6520.7884040703848</v>
      </c>
      <c r="AJ914" s="304">
        <f ca="1">IF(AND(Параметры!$B$88=0,AJ$2&gt;1),AI914,AJ913*Параметры!$B$88/Параметры!AJ$36)</f>
        <v>6558.1290685299819</v>
      </c>
      <c r="AK914" s="304">
        <f ca="1">IF(AND(Параметры!$B$88=0,AK$2&gt;1),AJ914,AK913*Параметры!$B$88/Параметры!AK$36)</f>
        <v>6595.6808625352833</v>
      </c>
      <c r="AL914" s="304">
        <f ca="1">IF(AND(Параметры!$B$88=0,AL$2&gt;1),AK914,AL913*Параметры!$B$88/Параметры!AL$36)</f>
        <v>6764.6444314021319</v>
      </c>
      <c r="AM914" s="304">
        <f ca="1">IF(AND(Параметры!$B$88=0,AM$2&gt;1),AL914,AM913*Параметры!$B$88/Параметры!AM$36)</f>
        <v>11115.170178683155</v>
      </c>
      <c r="AN914" s="304">
        <f ca="1">IF(AND(Параметры!$B$88=0,AN$2&gt;1),AM914,AN913*Параметры!$B$88/Параметры!AN$36)</f>
        <v>11178.488145661291</v>
      </c>
      <c r="AO914" s="304">
        <f ca="1">IF(AND(Параметры!$B$88=0,AO$2&gt;1),AN914,AO913*Параметры!$B$88/Параметры!AO$36)</f>
        <v>11242.164121630154</v>
      </c>
      <c r="AP914" s="304">
        <f ca="1">IF(AND(Параметры!$B$88=0,AP$2&gt;1),AO914,AP913*Параметры!$B$88/Параметры!AP$36)</f>
        <v>11306.200130825937</v>
      </c>
      <c r="AQ914" s="304">
        <f ca="1">IF(AND(Параметры!$B$88=0,AQ$2&gt;1),AP914,AQ913*Параметры!$B$88/Параметры!AQ$36)</f>
        <v>11370.598208925912</v>
      </c>
      <c r="AR914" s="304">
        <f ca="1">IF(AND(Параметры!$B$88=0,AR$2&gt;1),AQ914,AR913*Параметры!$B$88/Параметры!AR$36)</f>
        <v>11435.360403124703</v>
      </c>
      <c r="AS914" s="304">
        <f ca="1">IF(AND(Параметры!$B$88=0,AS$2&gt;1),AR914,AS913*Параметры!$B$88/Параметры!AS$36)</f>
        <v>11500.488772182522</v>
      </c>
      <c r="AT914" s="304">
        <f ca="1">IF(AND(Параметры!$B$88=0,AT$2&gt;1),AS914,AT913*Параметры!$B$88/Параметры!AT$36)</f>
        <v>6943.3470531922148</v>
      </c>
      <c r="AU914" s="304">
        <f ca="1">IF(AND(Параметры!$B$88=0,AU$2&gt;1),AT914,AU913*Параметры!$B$88/Параметры!AU$36)</f>
        <v>6983.0769256888279</v>
      </c>
      <c r="AV914" s="304">
        <f ca="1">IF(AND(Параметры!$B$88=0,AV$2&gt;1),AU914,AV913*Параметры!$B$88/Параметры!AV$36)</f>
        <v>7023.031436660397</v>
      </c>
      <c r="AW914" s="304">
        <f ca="1">IF(AND(Параметры!$B$88=0,AW$2&gt;1),AV914,AW913*Параметры!$B$88/Параметры!AW$36)</f>
        <v>7063.2118562458581</v>
      </c>
      <c r="AX914" s="304">
        <f ca="1">IF(AND(Параметры!$B$88=0,AX$2&gt;1),AW914,AX913*Параметры!$B$88/Параметры!AX$36)</f>
        <v>7244.002874933597</v>
      </c>
      <c r="AY914" s="304">
        <f ca="1">IF(AND(Параметры!$B$88=0,AY$2&gt;1),AX914,AY913*Параметры!$B$88/Параметры!AY$36)</f>
        <v>11899.065424524115</v>
      </c>
      <c r="AZ914" s="304">
        <f ca="1">IF(AND(Параметры!$B$88=0,AZ$2&gt;1),AY914,AZ913*Параметры!$B$88/Параметры!AZ$36)</f>
        <v>11966.81564919128</v>
      </c>
      <c r="BA914" s="304">
        <f ca="1">IF(AND(Параметры!$B$88=0,BA$2&gt;1),AZ914,BA913*Параметры!$B$88/Параметры!BA$36)</f>
        <v>12034.948943477995</v>
      </c>
      <c r="BB914" s="304">
        <f ca="1">IF(AND(Параметры!$B$88=0,BB$2&gt;1),BA914,BB913*Параметры!$B$88/Параметры!BB$36)</f>
        <v>12103.467473316705</v>
      </c>
      <c r="BC914" s="304">
        <f ca="1">IF(AND(Параметры!$B$88=0,BC$2&gt;1),BB914,BC913*Параметры!$B$88/Параметры!BC$36)</f>
        <v>12172.373416885239</v>
      </c>
      <c r="BD914" s="304">
        <f ca="1">IF(AND(Параметры!$B$88=0,BD$2&gt;1),BC914,BD913*Параметры!$B$88/Параметры!BD$36)</f>
        <v>12241.668964675628</v>
      </c>
      <c r="BE914" s="304">
        <f ca="1">IF(AND(Параметры!$B$88=0,BE$2&gt;1),BD914,BE913*Параметры!$B$88/Параметры!BE$36)</f>
        <v>12311.356319568671</v>
      </c>
      <c r="BF914" s="304">
        <f ca="1">IF(AND(Параметры!$B$88=0,BF$2&gt;1),BE914,BF913*Параметры!$B$88/Параметры!BF$36)</f>
        <v>7435.2146802494071</v>
      </c>
      <c r="BG914" s="304">
        <f ca="1">IF(AND(Параметры!$B$88=0,BG$2&gt;1),BF914,BG913*Параметры!$B$88/Параметры!BG$36)</f>
        <v>7477.7256438204004</v>
      </c>
      <c r="BH914" s="304">
        <f ca="1">IF(AND(Параметры!$B$88=0,BH$2&gt;1),BG914,BH913*Параметры!$B$88/Параметры!BH$36)</f>
        <v>7520.4769705607168</v>
      </c>
      <c r="BI914" s="304">
        <f ca="1">IF(AND(Параметры!$B$88=0,BI$2&gt;1),BH914,BI913*Параметры!$B$88/Параметры!BI$36)</f>
        <v>7563.4700195164396</v>
      </c>
      <c r="BJ914" s="304">
        <f ca="1">IF(AND(Параметры!$B$88=0,BJ$2&gt;1),BI914,BJ913*Параметры!$B$88/Параметры!BJ$36)</f>
        <v>7756.9164095122942</v>
      </c>
      <c r="BK914" s="304">
        <f ca="1">IF(AND(Параметры!$B$88=0,BK$2&gt;1),BJ914,BK913*Параметры!$B$88/Параметры!BK$36)</f>
        <v>12737.833337574522</v>
      </c>
      <c r="BL914" s="304">
        <f ca="1">IF(AND(Параметры!$B$88=0,BL$2&gt;1),BK914,BL913*Параметры!$B$88/Параметры!BL$36)</f>
        <v>12810.326077967991</v>
      </c>
      <c r="BM914" s="304">
        <f ca="1">IF(AND(Параметры!$B$88=0,BM$2&gt;1),BL914,BM913*Параметры!$B$88/Параметры!BM$36)</f>
        <v>12883.228702854802</v>
      </c>
      <c r="BN914" s="304">
        <f ca="1">IF(AND(Параметры!$B$88=0,BN$2&gt;1),BM914,BN913*Параметры!$B$88/Параметры!BN$36)</f>
        <v>12956.54352978184</v>
      </c>
      <c r="BO914" s="304">
        <f ca="1">IF(AND(Параметры!$B$88=0,BO$2&gt;1),BN914,BO913*Параметры!$B$88/Параметры!BO$36)</f>
        <v>13030.27288940013</v>
      </c>
      <c r="BP914" s="304">
        <f ca="1">IF(AND(Параметры!$B$88=0,BP$2&gt;1),BO914,BP913*Параметры!$B$88/Параметры!BP$36)</f>
        <v>13104.419125536648</v>
      </c>
      <c r="BQ914" s="304">
        <f ca="1">IF(AND(Параметры!$B$88=0,BQ$2&gt;1),BP914,BQ913*Параметры!$B$88/Параметры!BQ$36)</f>
        <v>13178.984595272956</v>
      </c>
      <c r="BR914" s="304">
        <f ca="1">IF(AND(Параметры!$B$88=0,BR$2&gt;1),BQ914,BR913*Параметры!$B$88/Параметры!BR$36)</f>
        <v>7961.5130411994651</v>
      </c>
      <c r="BS914" s="304">
        <f ca="1">IF(AND(Параметры!$B$88=0,BS$2&gt;1),BR914,BS913*Параметры!$B$88/Параметры!BS$36)</f>
        <v>8006.9997722211619</v>
      </c>
      <c r="BT914" s="304">
        <f ca="1">IF(AND(Параметры!$B$88=0,BT$2&gt;1),BS914,BT913*Параметры!$B$88/Параметры!BT$36)</f>
        <v>8052.7436918325084</v>
      </c>
      <c r="BU914" s="304">
        <f ca="1">IF(AND(Параметры!$B$88=0,BU$2&gt;1),BT914,BU913*Параметры!$B$88/Параметры!BU$36)</f>
        <v>8098.746254216665</v>
      </c>
      <c r="BV914" s="304">
        <f ca="1">IF(AND(Параметры!$B$88=0,BV$2&gt;1),BU914,BV913*Параметры!$B$88/Параметры!BV$36)</f>
        <v>8305.7338915107539</v>
      </c>
      <c r="BW914" s="304">
        <f ca="1">IF(AND(Параметры!$B$88=0,BW$2&gt;1),BV914,BW913*Параметры!$B$88/Параметры!BW$36)</f>
        <v>13635.315004537701</v>
      </c>
      <c r="BX914" s="304">
        <f ca="1">IF(AND(Параметры!$B$88=0,BX$2&gt;1),BW914,BX913*Параметры!$B$88/Параметры!BX$36)</f>
        <v>13712.882236759453</v>
      </c>
      <c r="BY914" s="304">
        <f ca="1">IF(AND(Параметры!$B$88=0,BY$2&gt;1),BX914,BY913*Параметры!$B$88/Параметры!BY$36)</f>
        <v>13790.888045387233</v>
      </c>
      <c r="BZ914" s="304">
        <f ca="1">IF(AND(Параметры!$B$88=0,BZ$2&gt;1),BY914,BZ913*Параметры!$B$88/Параметры!BZ$36)</f>
        <v>13869.334910200316</v>
      </c>
      <c r="CA914" s="304">
        <f ca="1">IF(AND(Параметры!$B$88=0,CA$2&gt;1),BZ914,CA913*Параметры!$B$88/Параметры!CA$36)</f>
        <v>13948.22532499224</v>
      </c>
      <c r="CB914" s="304">
        <f ca="1">IF(AND(Параметры!$B$88=0,CB$2&gt;1),CA914,CB913*Параметры!$B$88/Параметры!CB$36)</f>
        <v>14027.561797657558</v>
      </c>
      <c r="CC914" s="304">
        <f ca="1">IF(AND(Параметры!$B$88=0,CC$2&gt;1),CB914,CC913*Параметры!$B$88/Параметры!CC$36)</f>
        <v>14107.346850274635</v>
      </c>
      <c r="CD914" s="304">
        <f ca="1">IF(AND(Параметры!$B$88=0,CD$2&gt;1),CC914,CD913*Параметры!$B$88/Параметры!CD$36)</f>
        <v>8524.6522874168513</v>
      </c>
      <c r="CE914" s="304">
        <f ca="1">IF(AND(Параметры!$B$88=0,CE$2&gt;1),CD914,CE913*Параметры!$B$88/Параметры!CE$36)</f>
        <v>8573.3230896099903</v>
      </c>
      <c r="CF914" s="304">
        <f ca="1">IF(AND(Параметры!$B$88=0,CF$2&gt;1),CE914,CF913*Параметры!$B$88/Параметры!CF$36)</f>
        <v>8622.2690835941339</v>
      </c>
      <c r="CG914" s="304">
        <f ca="1">IF(AND(Параметры!$B$88=0,CG$2&gt;1),CF914,CG913*Параметры!$B$88/Параметры!CG$36)</f>
        <v>8671.4918253443884</v>
      </c>
      <c r="CH914" s="304">
        <f ca="1">IF(AND(Параметры!$B$88=0,CH$2&gt;1),CG914,CH913*Параметры!$B$88/Параметры!CH$36)</f>
        <v>8892.9685972506722</v>
      </c>
      <c r="CI914" s="304">
        <f ca="1">IF(AND(Параметры!$B$88=0,CI$2&gt;1),CH914,CI913*Параметры!$B$88/Параметры!CI$36)</f>
        <v>14595.620388188674</v>
      </c>
      <c r="CJ914" s="304">
        <f ca="1">IF(AND(Параметры!$B$88=0,CJ$2&gt;1),CI914,CJ913*Параметры!$B$88/Параметры!CJ$36)</f>
        <v>14678.617326665173</v>
      </c>
      <c r="CK914" s="304">
        <f ca="1">IF(AND(Параметры!$B$88=0,CK$2&gt;1),CJ914,CK913*Параметры!$B$88/Параметры!CK$36)</f>
        <v>14762.083541899978</v>
      </c>
      <c r="CL914" s="304">
        <f ca="1">IF(AND(Параметры!$B$88=0,CL$2&gt;1),CK914,CL913*Параметры!$B$88/Параметры!CL$36)</f>
        <v>14846.021687247696</v>
      </c>
      <c r="CM914" s="304">
        <f ca="1">IF(AND(Параметры!$B$88=0,CM$2&gt;1),CL914,CM913*Параметры!$B$88/Параметры!CM$36)</f>
        <v>14930.434431074254</v>
      </c>
      <c r="CN914" s="304">
        <f ca="1">IF(AND(Параметры!$B$88=0,CN$2&gt;1),CM914,CN913*Параметры!$B$88/Параметры!CN$36)</f>
        <v>15015.324456826947</v>
      </c>
      <c r="CO914" s="304">
        <f ca="1">IF(AND(Параметры!$B$88=0,CO$2&gt;1),CN914,CO913*Параметры!$B$88/Параметры!CO$36)</f>
        <v>15100.694463127213</v>
      </c>
      <c r="CP914" s="304">
        <f ca="1">IF(AND(Параметры!$B$88=0,CP$2&gt;1),CO914,CP913*Параметры!$B$88/Параметры!CP$36)</f>
        <v>9127.2112808709262</v>
      </c>
      <c r="CQ914" s="304">
        <f ca="1">IF(AND(Параметры!$B$88=0,CQ$2&gt;1),CP914,CQ913*Параметры!$B$88/Параметры!CQ$36)</f>
        <v>9179.2890392153222</v>
      </c>
      <c r="CR914" s="304">
        <f ca="1">IF(AND(Параметры!$B$88=0,CR$2&gt;1),CQ914,CR913*Параметры!$B$88/Параметры!CR$36)</f>
        <v>9231.6612527790912</v>
      </c>
      <c r="CS914" s="304">
        <f ca="1">IF(AND(Параметры!$B$88=0,CS$2&gt;1),CR914,CS913*Параметры!$B$88/Параметры!CS$36)</f>
        <v>9284.3295864518568</v>
      </c>
      <c r="CT914" s="304">
        <f ca="1">IF(AND(Параметры!$B$88=0,CT$2&gt;1),CS914,CT913*Параметры!$B$88/Параметры!CT$36)</f>
        <v>9521.3097323908369</v>
      </c>
      <c r="CU914" s="304">
        <f ca="1">IF(AND(Параметры!$B$88=0,CU$2&gt;1),CT914,CU913*Параметры!$B$88/Параметры!CU$36)</f>
        <v>15623.147148695991</v>
      </c>
      <c r="CV914" s="304">
        <f ca="1">IF(AND(Параметры!$B$88=0,CV$2&gt;1),CU914,CV913*Параметры!$B$88/Параметры!CV$36)</f>
        <v>15711.953872864322</v>
      </c>
      <c r="CW914" s="304">
        <f ca="1">IF(AND(Параметры!$B$88=0,CW$2&gt;1),CV914,CW913*Параметры!$B$88/Параметры!CW$36)</f>
        <v>15801.262723164742</v>
      </c>
      <c r="CX914" s="304">
        <f ca="1">IF(AND(Параметры!$B$88=0,CX$2&gt;1),CW914,CX913*Параметры!$B$88/Параметры!CX$36)</f>
        <v>15891.076538689153</v>
      </c>
      <c r="CY914" s="304">
        <f ca="1">IF(AND(Параметры!$B$88=0,CY$2&gt;1),CX914,CY913*Параметры!$B$88/Параметры!CY$36)</f>
        <v>15981.398174582819</v>
      </c>
      <c r="CZ914" s="304">
        <f ca="1">IF(AND(Параметры!$B$88=0,CZ$2&gt;1),CY914,CZ913*Параметры!$B$88/Параметры!CZ$36)</f>
        <v>16072.230502136725</v>
      </c>
      <c r="DA914" s="304">
        <f ca="1">IF(AND(Параметры!$B$88=0,DA$2&gt;1),CZ914,DA913*Параметры!$B$88/Параметры!DA$36)</f>
        <v>16163.576408880946</v>
      </c>
      <c r="DB914" s="304">
        <f ca="1">IF(AND(Параметры!$B$88=0,DB$2&gt;1),DA914,DB913*Параметры!$B$88/Параметры!DB$36)</f>
        <v>9771.9494038629291</v>
      </c>
      <c r="DC914" s="304">
        <f ca="1">IF(AND(Параметры!$B$88=0,DC$2&gt;1),DB914,DC913*Параметры!$B$88/Параметры!DC$36)</f>
        <v>9827.672605296013</v>
      </c>
      <c r="DD914" s="304">
        <f ca="1">IF(AND(Параметры!$B$88=0,DD$2&gt;1),DC914,DD913*Параметры!$B$88/Параметры!DD$36)</f>
        <v>9883.7108738061979</v>
      </c>
      <c r="DE914" s="304">
        <f ca="1">IF(AND(Параметры!$B$88=0,DE$2&gt;1),DD914,DE913*Параметры!$B$88/Параметры!DE$36)</f>
        <v>9940.0659908361013</v>
      </c>
      <c r="DF914" s="304">
        <f ca="1">IF(AND(Параметры!$B$88=0,DF$2&gt;1),DE914,DF913*Параметры!$B$88/Параметры!DF$36)</f>
        <v>10193.634746992348</v>
      </c>
      <c r="DG914" s="304">
        <f ca="1">IF(AND(Параметры!$B$88=0,DG$2&gt;1),DF914,DG913*Параметры!$B$88/Параметры!DG$36)</f>
        <v>16722.60078244023</v>
      </c>
      <c r="DH914" s="304">
        <f ca="1">IF(AND(Параметры!$B$88=0,DH$2&gt;1),DG914,DH913*Параметры!$B$88/Параметры!DH$36)</f>
        <v>16817.623977300475</v>
      </c>
      <c r="DI914" s="304">
        <f ca="1">IF(AND(Параметры!$B$88=0,DI$2&gt;1),DH914,DI913*Параметры!$B$88/Параметры!DI$36)</f>
        <v>16913.184447119613</v>
      </c>
      <c r="DJ914" s="304">
        <f ca="1">IF(AND(Параметры!$B$88=0,DJ$2&gt;1),DI914,DJ913*Параметры!$B$88/Параметры!DJ$36)</f>
        <v>17009.285229729914</v>
      </c>
      <c r="DK914" s="304">
        <f ca="1">IF(AND(Параметры!$B$88=0,DK$2&gt;1),DJ914,DK913*Параметры!$B$88/Параметры!DK$36)</f>
        <v>17105.92938013544</v>
      </c>
      <c r="DL914" s="304">
        <f ca="1">IF(AND(Параметры!$B$88=0,DL$2&gt;1),DK914,DL913*Параметры!$B$88/Параметры!DL$36)</f>
        <v>17203.119970622683</v>
      </c>
      <c r="DM914" s="304">
        <f ca="1">IF(AND(Параметры!$B$88=0,DM$2&gt;1),DL914,DM913*Параметры!$B$88/Параметры!DM$36)</f>
        <v>17300.860090834351</v>
      </c>
      <c r="DN914" s="304">
        <f ca="1">IF(AND(Параметры!$B$88=0,DN$2&gt;1),DM914,DN913*Параметры!$B$88/Параметры!DN$36)</f>
        <v>10461.81919546829</v>
      </c>
      <c r="DO914" s="304">
        <f ca="1">IF(AND(Параметры!$B$88=0,DO$2&gt;1),DN914,DO913*Параметры!$B$88/Параметры!DO$36)</f>
        <v>10521.443020998498</v>
      </c>
      <c r="DP914" s="304">
        <f ca="1">IF(AND(Параметры!$B$88=0,DP$2&gt;1),DO914,DP913*Параметры!$B$88/Параметры!DP$36)</f>
        <v>10581.403968306795</v>
      </c>
      <c r="DQ914" s="304">
        <f ca="1">IF(AND(Параметры!$B$88=0,DQ$2&gt;1),DP914,DQ913*Параметры!$B$88/Параметры!DQ$36)</f>
        <v>10641.703943530232</v>
      </c>
      <c r="DR914" s="304">
        <f ca="1">IF(AND(Параметры!$B$88=0,DR$2&gt;1),DQ914,DR913*Параметры!$B$88/Параметры!DR$36)</f>
        <v>10913.02251261365</v>
      </c>
      <c r="DS914" s="304">
        <f ca="1">IF(AND(Параметры!$B$88=0,DS$2&gt;1),DR914,DS913*Параметры!$B$88/Параметры!DS$36)</f>
        <v>17899.016170541239</v>
      </c>
      <c r="DT914" s="304">
        <f ca="1">IF(AND(Параметры!$B$88=0,DT$2&gt;1),DS914,DT913*Параметры!$B$88/Параметры!DT$36)</f>
        <v>18000.690989044731</v>
      </c>
      <c r="DU914" s="304">
        <f ca="1">IF(AND(Параметры!$B$88=0,DU$2&gt;1),DT914,DU913*Параметры!$B$88/Параметры!DU$36)</f>
        <v>18102.940691751352</v>
      </c>
      <c r="DV914" s="304">
        <f ca="1">IF(AND(Параметры!$B$88=0,DV$2&gt;1),DU914,DV913*Параметры!$B$88/Параметры!DV$36)</f>
        <v>18205.768529144374</v>
      </c>
      <c r="DW914" s="172"/>
      <c r="DX914" s="162">
        <f ca="1">SUM(G914:DW914)</f>
        <v>1290831.2969994775</v>
      </c>
    </row>
    <row r="915" spans="1:128" hidden="1" outlineLevel="1" x14ac:dyDescent="0.2">
      <c r="A915" s="168" t="str">
        <f ca="1">Language!A$1189</f>
        <v>уплаченный налог на прибыль</v>
      </c>
      <c r="B915" s="179"/>
      <c r="C915" s="147" t="str">
        <f t="shared" ca="1" si="1459"/>
        <v>тыс. руб.</v>
      </c>
      <c r="F915" s="6" t="s">
        <v>3082</v>
      </c>
      <c r="G915" s="169">
        <f ca="1">G913-IF(G$2=1,G914,G914-F914)</f>
        <v>0</v>
      </c>
      <c r="H915" s="169">
        <f ca="1">H913-IF(H$2=1,H914,H914-G914)</f>
        <v>0</v>
      </c>
      <c r="I915" s="169">
        <f ca="1">I913-IF(I$2=1,I914,I914-H914)</f>
        <v>0</v>
      </c>
      <c r="J915" s="169">
        <f t="shared" ref="J915:DV915" ca="1" si="1520">J913-IF(J$2=1,J914,J914-I914)</f>
        <v>573.61294170561814</v>
      </c>
      <c r="K915" s="169">
        <f t="shared" ca="1" si="1520"/>
        <v>3127.061447829486</v>
      </c>
      <c r="L915" s="169">
        <f t="shared" ca="1" si="1520"/>
        <v>4755.1838712923354</v>
      </c>
      <c r="M915" s="169">
        <f t="shared" ca="1" si="1520"/>
        <v>4812.0021427384945</v>
      </c>
      <c r="N915" s="169">
        <f t="shared" ca="1" si="1520"/>
        <v>4913.9526190611696</v>
      </c>
      <c r="O915" s="169">
        <f t="shared" ca="1" si="1520"/>
        <v>5096.1609746205877</v>
      </c>
      <c r="P915" s="169">
        <f t="shared" ca="1" si="1520"/>
        <v>9035.073332765327</v>
      </c>
      <c r="Q915" s="169">
        <f t="shared" ca="1" si="1520"/>
        <v>9128.3776973196236</v>
      </c>
      <c r="R915" s="169">
        <f t="shared" ca="1" si="1520"/>
        <v>9369.1947607918082</v>
      </c>
      <c r="S915" s="169">
        <f t="shared" ca="1" si="1520"/>
        <v>9424.5262912269591</v>
      </c>
      <c r="T915" s="169">
        <f t="shared" ca="1" si="1520"/>
        <v>9488.9740666666603</v>
      </c>
      <c r="U915" s="169">
        <f t="shared" ca="1" si="1520"/>
        <v>9548.7398752065401</v>
      </c>
      <c r="V915" s="169">
        <f t="shared" ca="1" si="1520"/>
        <v>10034.425515051969</v>
      </c>
      <c r="W915" s="169">
        <f t="shared" ca="1" si="1520"/>
        <v>6054.041447456194</v>
      </c>
      <c r="X915" s="169">
        <f t="shared" ca="1" si="1520"/>
        <v>6088.7430567636729</v>
      </c>
      <c r="Y915" s="169">
        <f t="shared" ca="1" si="1520"/>
        <v>6123.6408740156485</v>
      </c>
      <c r="Z915" s="169">
        <f t="shared" ca="1" si="1520"/>
        <v>6158.7360085996952</v>
      </c>
      <c r="AA915" s="169">
        <f t="shared" ca="1" si="1520"/>
        <v>6316.6458860457751</v>
      </c>
      <c r="AB915" s="169">
        <f t="shared" ca="1" si="1520"/>
        <v>10382.557799392196</v>
      </c>
      <c r="AC915" s="169">
        <f t="shared" ca="1" si="1520"/>
        <v>10441.7334694652</v>
      </c>
      <c r="AD915" s="169">
        <f t="shared" ca="1" si="1520"/>
        <v>10501.243727380748</v>
      </c>
      <c r="AE915" s="169">
        <f t="shared" ca="1" si="1520"/>
        <v>10561.090464945841</v>
      </c>
      <c r="AF915" s="169">
        <f t="shared" ca="1" si="1520"/>
        <v>10621.275584666839</v>
      </c>
      <c r="AG915" s="169">
        <f t="shared" ca="1" si="1520"/>
        <v>10681.800999804515</v>
      </c>
      <c r="AH915" s="169">
        <f t="shared" ca="1" si="1520"/>
        <v>10742.668634438847</v>
      </c>
      <c r="AI915" s="169">
        <f t="shared" ca="1" si="1520"/>
        <v>6483.6576821118397</v>
      </c>
      <c r="AJ915" s="169">
        <f t="shared" ca="1" si="1520"/>
        <v>6520.7884040703848</v>
      </c>
      <c r="AK915" s="169">
        <f t="shared" ca="1" si="1520"/>
        <v>6558.1290685299819</v>
      </c>
      <c r="AL915" s="169">
        <f t="shared" ca="1" si="1520"/>
        <v>6595.6808625352833</v>
      </c>
      <c r="AM915" s="169">
        <f t="shared" ca="1" si="1520"/>
        <v>6764.6444314021319</v>
      </c>
      <c r="AN915" s="169">
        <f t="shared" ca="1" si="1520"/>
        <v>11115.170178683155</v>
      </c>
      <c r="AO915" s="169">
        <f t="shared" ca="1" si="1520"/>
        <v>11178.488145661291</v>
      </c>
      <c r="AP915" s="169">
        <f t="shared" ca="1" si="1520"/>
        <v>11242.164121630154</v>
      </c>
      <c r="AQ915" s="169">
        <f t="shared" ca="1" si="1520"/>
        <v>11306.200130825937</v>
      </c>
      <c r="AR915" s="169">
        <f t="shared" ca="1" si="1520"/>
        <v>11370.598208925912</v>
      </c>
      <c r="AS915" s="169">
        <f t="shared" ca="1" si="1520"/>
        <v>11435.360403124703</v>
      </c>
      <c r="AT915" s="169">
        <f t="shared" ca="1" si="1520"/>
        <v>11500.488772182522</v>
      </c>
      <c r="AU915" s="169">
        <f t="shared" ca="1" si="1520"/>
        <v>6943.3470531922148</v>
      </c>
      <c r="AV915" s="169">
        <f t="shared" ca="1" si="1520"/>
        <v>6983.0769256888279</v>
      </c>
      <c r="AW915" s="169">
        <f t="shared" ca="1" si="1520"/>
        <v>7023.031436660397</v>
      </c>
      <c r="AX915" s="169">
        <f t="shared" ca="1" si="1520"/>
        <v>7063.2118562458581</v>
      </c>
      <c r="AY915" s="169">
        <f t="shared" ca="1" si="1520"/>
        <v>7244.002874933597</v>
      </c>
      <c r="AZ915" s="169">
        <f t="shared" ca="1" si="1520"/>
        <v>11899.065424524115</v>
      </c>
      <c r="BA915" s="169">
        <f t="shared" ca="1" si="1520"/>
        <v>11966.81564919128</v>
      </c>
      <c r="BB915" s="169">
        <f t="shared" ca="1" si="1520"/>
        <v>12034.948943477995</v>
      </c>
      <c r="BC915" s="169">
        <f t="shared" ca="1" si="1520"/>
        <v>12103.467473316705</v>
      </c>
      <c r="BD915" s="169">
        <f t="shared" ca="1" si="1520"/>
        <v>12172.373416885239</v>
      </c>
      <c r="BE915" s="169">
        <f t="shared" ca="1" si="1520"/>
        <v>12241.668964675628</v>
      </c>
      <c r="BF915" s="169">
        <f t="shared" ca="1" si="1520"/>
        <v>12311.356319568671</v>
      </c>
      <c r="BG915" s="169">
        <f t="shared" ca="1" si="1520"/>
        <v>7435.2146802494071</v>
      </c>
      <c r="BH915" s="169">
        <f t="shared" ca="1" si="1520"/>
        <v>7477.7256438204004</v>
      </c>
      <c r="BI915" s="169">
        <f t="shared" ca="1" si="1520"/>
        <v>7520.4769705607177</v>
      </c>
      <c r="BJ915" s="169">
        <f t="shared" ca="1" si="1520"/>
        <v>7563.4700195164396</v>
      </c>
      <c r="BK915" s="169">
        <f t="shared" ca="1" si="1520"/>
        <v>7756.9164095122942</v>
      </c>
      <c r="BL915" s="169">
        <f t="shared" ca="1" si="1520"/>
        <v>12737.833337574522</v>
      </c>
      <c r="BM915" s="169">
        <f t="shared" ca="1" si="1520"/>
        <v>12810.326077967991</v>
      </c>
      <c r="BN915" s="169">
        <f t="shared" ca="1" si="1520"/>
        <v>12883.228702854802</v>
      </c>
      <c r="BO915" s="169">
        <f t="shared" ca="1" si="1520"/>
        <v>12956.54352978184</v>
      </c>
      <c r="BP915" s="169">
        <f t="shared" ca="1" si="1520"/>
        <v>13030.27288940013</v>
      </c>
      <c r="BQ915" s="169">
        <f t="shared" ca="1" si="1520"/>
        <v>13104.419125536648</v>
      </c>
      <c r="BR915" s="169">
        <f t="shared" ca="1" si="1520"/>
        <v>13178.984595272956</v>
      </c>
      <c r="BS915" s="169">
        <f t="shared" ca="1" si="1520"/>
        <v>7961.513041199466</v>
      </c>
      <c r="BT915" s="169">
        <f t="shared" ca="1" si="1520"/>
        <v>8006.9997722211619</v>
      </c>
      <c r="BU915" s="169">
        <f t="shared" ca="1" si="1520"/>
        <v>8052.7436918325084</v>
      </c>
      <c r="BV915" s="169">
        <f t="shared" ca="1" si="1520"/>
        <v>8098.746254216665</v>
      </c>
      <c r="BW915" s="169">
        <f t="shared" ca="1" si="1520"/>
        <v>8305.7338915107539</v>
      </c>
      <c r="BX915" s="169">
        <f t="shared" ca="1" si="1520"/>
        <v>13635.315004537702</v>
      </c>
      <c r="BY915" s="169">
        <f t="shared" ca="1" si="1520"/>
        <v>13712.882236759453</v>
      </c>
      <c r="BZ915" s="169">
        <f t="shared" ca="1" si="1520"/>
        <v>13790.888045387233</v>
      </c>
      <c r="CA915" s="169">
        <f t="shared" ca="1" si="1520"/>
        <v>13869.334910200316</v>
      </c>
      <c r="CB915" s="169">
        <f t="shared" ca="1" si="1520"/>
        <v>13948.22532499224</v>
      </c>
      <c r="CC915" s="169">
        <f t="shared" ca="1" si="1520"/>
        <v>14027.561797657558</v>
      </c>
      <c r="CD915" s="169">
        <f t="shared" ca="1" si="1520"/>
        <v>14107.346850274635</v>
      </c>
      <c r="CE915" s="169">
        <f t="shared" ca="1" si="1520"/>
        <v>8524.6522874168513</v>
      </c>
      <c r="CF915" s="169">
        <f t="shared" ca="1" si="1520"/>
        <v>8573.3230896099903</v>
      </c>
      <c r="CG915" s="169">
        <f t="shared" ca="1" si="1520"/>
        <v>8622.2690835941339</v>
      </c>
      <c r="CH915" s="169">
        <f t="shared" ca="1" si="1520"/>
        <v>8671.4918253443884</v>
      </c>
      <c r="CI915" s="169">
        <f t="shared" ca="1" si="1520"/>
        <v>8892.9685972506741</v>
      </c>
      <c r="CJ915" s="169">
        <f t="shared" ca="1" si="1520"/>
        <v>14595.620388188674</v>
      </c>
      <c r="CK915" s="169">
        <f t="shared" ca="1" si="1520"/>
        <v>14678.617326665173</v>
      </c>
      <c r="CL915" s="169">
        <f t="shared" ca="1" si="1520"/>
        <v>14762.083541899978</v>
      </c>
      <c r="CM915" s="169">
        <f t="shared" ca="1" si="1520"/>
        <v>14846.021687247696</v>
      </c>
      <c r="CN915" s="169">
        <f t="shared" ca="1" si="1520"/>
        <v>14930.434431074254</v>
      </c>
      <c r="CO915" s="169">
        <f t="shared" ca="1" si="1520"/>
        <v>15015.324456826947</v>
      </c>
      <c r="CP915" s="169">
        <f t="shared" ca="1" si="1520"/>
        <v>15100.694463127213</v>
      </c>
      <c r="CQ915" s="169">
        <f t="shared" ca="1" si="1520"/>
        <v>9127.2112808709262</v>
      </c>
      <c r="CR915" s="169">
        <f t="shared" ca="1" si="1520"/>
        <v>9179.2890392153222</v>
      </c>
      <c r="CS915" s="169">
        <f t="shared" ca="1" si="1520"/>
        <v>9231.6612527790912</v>
      </c>
      <c r="CT915" s="169">
        <f t="shared" ca="1" si="1520"/>
        <v>9284.3295864518568</v>
      </c>
      <c r="CU915" s="169">
        <f t="shared" ca="1" si="1520"/>
        <v>9521.3097323908369</v>
      </c>
      <c r="CV915" s="169">
        <f t="shared" ca="1" si="1520"/>
        <v>15623.147148695991</v>
      </c>
      <c r="CW915" s="169">
        <f t="shared" ca="1" si="1520"/>
        <v>15711.953872864322</v>
      </c>
      <c r="CX915" s="169">
        <f t="shared" ca="1" si="1520"/>
        <v>15801.262723164742</v>
      </c>
      <c r="CY915" s="169">
        <f t="shared" ca="1" si="1520"/>
        <v>15891.076538689153</v>
      </c>
      <c r="CZ915" s="169">
        <f t="shared" ca="1" si="1520"/>
        <v>15981.398174582819</v>
      </c>
      <c r="DA915" s="169">
        <f t="shared" ca="1" si="1520"/>
        <v>16072.230502136725</v>
      </c>
      <c r="DB915" s="169">
        <f t="shared" ca="1" si="1520"/>
        <v>16163.576408880946</v>
      </c>
      <c r="DC915" s="169">
        <f t="shared" ca="1" si="1520"/>
        <v>9771.9494038629291</v>
      </c>
      <c r="DD915" s="169">
        <f t="shared" ca="1" si="1520"/>
        <v>9827.672605296013</v>
      </c>
      <c r="DE915" s="169">
        <f t="shared" ca="1" si="1520"/>
        <v>9883.7108738061979</v>
      </c>
      <c r="DF915" s="169">
        <f t="shared" ca="1" si="1520"/>
        <v>9940.0659908361013</v>
      </c>
      <c r="DG915" s="169">
        <f t="shared" ca="1" si="1520"/>
        <v>10193.634746992348</v>
      </c>
      <c r="DH915" s="169">
        <f t="shared" ca="1" si="1520"/>
        <v>16722.60078244023</v>
      </c>
      <c r="DI915" s="169">
        <f t="shared" ca="1" si="1520"/>
        <v>16817.623977300475</v>
      </c>
      <c r="DJ915" s="169">
        <f t="shared" ca="1" si="1520"/>
        <v>16913.184447119613</v>
      </c>
      <c r="DK915" s="169">
        <f t="shared" ca="1" si="1520"/>
        <v>17009.285229729914</v>
      </c>
      <c r="DL915" s="169">
        <f t="shared" ca="1" si="1520"/>
        <v>17105.92938013544</v>
      </c>
      <c r="DM915" s="169">
        <f t="shared" ca="1" si="1520"/>
        <v>17203.119970622683</v>
      </c>
      <c r="DN915" s="169">
        <f t="shared" ca="1" si="1520"/>
        <v>17300.860090834351</v>
      </c>
      <c r="DO915" s="169">
        <f t="shared" ca="1" si="1520"/>
        <v>10461.81919546829</v>
      </c>
      <c r="DP915" s="169">
        <f t="shared" ca="1" si="1520"/>
        <v>10521.443020998498</v>
      </c>
      <c r="DQ915" s="169">
        <f t="shared" ca="1" si="1520"/>
        <v>10581.403968306795</v>
      </c>
      <c r="DR915" s="169">
        <f t="shared" ca="1" si="1520"/>
        <v>10641.703943530232</v>
      </c>
      <c r="DS915" s="169">
        <f t="shared" ca="1" si="1520"/>
        <v>10913.02251261365</v>
      </c>
      <c r="DT915" s="169">
        <f t="shared" ca="1" si="1520"/>
        <v>17899.016170541239</v>
      </c>
      <c r="DU915" s="169">
        <f t="shared" ca="1" si="1520"/>
        <v>18000.690989044731</v>
      </c>
      <c r="DV915" s="169">
        <f t="shared" ca="1" si="1520"/>
        <v>18102.940691751352</v>
      </c>
      <c r="DX915" s="162">
        <f ca="1">SUM(G915:DW915)</f>
        <v>1272625.5284703332</v>
      </c>
    </row>
    <row r="916" spans="1:128" hidden="1" outlineLevel="1" x14ac:dyDescent="0.2">
      <c r="A916" s="153" t="str">
        <f ca="1">Language!A$1190</f>
        <v>Прибыль до налогообложения</v>
      </c>
      <c r="C916" s="178" t="str">
        <f t="shared" ca="1" si="1459"/>
        <v>тыс. руб.</v>
      </c>
      <c r="F916" s="6" t="s">
        <v>3082</v>
      </c>
      <c r="G916" s="161">
        <f ca="1">(OFFSET(Отчеты!$F$28,0,G2)-OFFSET(Отчеты!$F$19,0,G2))*Параметры!G$70-G737+ G675-G679+G690-G694+G862-G859-G682+G683-G697+G698</f>
        <v>-1907.566666666668</v>
      </c>
      <c r="H916" s="161">
        <f ca="1">(OFFSET(Отчеты!$F$28,0,H2)-OFFSET(Отчеты!$F$19,0,H2))*Параметры!H$70-H737+ H675-H679+H690-H694+H862-H859-H682+H683-H697+H698</f>
        <v>-1264.3325458137197</v>
      </c>
      <c r="I916" s="161">
        <f ca="1">(OFFSET(Отчеты!$F$28,0,I2)-OFFSET(Отчеты!$F$19,0,I2))*Параметры!I$70-I737+ I675-I679+I690-I694+I862-I859-I682+I683-I697+I698</f>
        <v>6039.9639210084779</v>
      </c>
      <c r="J916" s="161">
        <f ca="1">(OFFSET(Отчеты!$F$28,0,J2)-OFFSET(Отчеты!$F$19,0,J2))*Параметры!J$70-J737+ J675-J679+J690-J694+J862-J859-J682+J683-J697+J698</f>
        <v>15635.307239147429</v>
      </c>
      <c r="K916" s="161">
        <f ca="1">(OFFSET(Отчеты!$F$28,0,K2)-OFFSET(Отчеты!$F$19,0,K2))*Параметры!K$70-K737+ K675-K679+K690-K694+K862-K859-K682+K683-K697+K698</f>
        <v>23775.919356461676</v>
      </c>
      <c r="L916" s="161">
        <f ca="1">(OFFSET(Отчеты!$F$28,0,L2)-OFFSET(Отчеты!$F$19,0,L2))*Параметры!L$70-L737+ L675-L679+L690-L694+L862-L859-L682+L683-L697+L698</f>
        <v>24060.010713692471</v>
      </c>
      <c r="M916" s="161">
        <f ca="1">(OFFSET(Отчеты!$F$28,0,M2)-OFFSET(Отчеты!$F$19,0,M2))*Параметры!M$70-M737+ M675-M679+M690-M694+M862-M859-M682+M683-M697+M698</f>
        <v>24569.763095305851</v>
      </c>
      <c r="N916" s="161">
        <f ca="1">(OFFSET(Отчеты!$F$28,0,N2)-OFFSET(Отчеты!$F$19,0,N2))*Параметры!N$70-N737+ N675-N679+N690-N694+N862-N859-N682+N683-N697+N698</f>
        <v>25480.80487310293</v>
      </c>
      <c r="O916" s="161">
        <f ca="1">(OFFSET(Отчеты!$F$28,0,O2)-OFFSET(Отчеты!$F$19,0,O2))*Параметры!O$70-O737+ O675-O679+O690-O694+O862-O859-O682+O683-O697+O698</f>
        <v>45175.366663826637</v>
      </c>
      <c r="P916" s="161">
        <f ca="1">(OFFSET(Отчеты!$F$28,0,P2)-OFFSET(Отчеты!$F$19,0,P2))*Параметры!P$70-P737+ P675-P679+P690-P694+P862-P859-P682+P683-P697+P698</f>
        <v>45641.888486598116</v>
      </c>
      <c r="Q916" s="161">
        <f ca="1">(OFFSET(Отчеты!$F$28,0,Q2)-OFFSET(Отчеты!$F$19,0,Q2))*Параметры!Q$70-Q737+ Q675-Q679+Q690-Q694+Q862-Q859-Q682+Q683-Q697+Q698</f>
        <v>46845.973803959037</v>
      </c>
      <c r="R916" s="161">
        <f ca="1">(OFFSET(Отчеты!$F$28,0,R2)-OFFSET(Отчеты!$F$19,0,R2))*Параметры!R$70-R737+ R675-R679+R690-R694+R862-R859-R682+R683-R697+R698</f>
        <v>47122.631456134797</v>
      </c>
      <c r="S916" s="161">
        <f ca="1">(OFFSET(Отчеты!$F$28,0,S2)-OFFSET(Отчеты!$F$19,0,S2))*Параметры!S$70-S737+ S675-S679+S690-S694+S862-S859-S682+S683-S697+S698</f>
        <v>47444.870333333303</v>
      </c>
      <c r="T916" s="161">
        <f ca="1">(OFFSET(Отчеты!$F$28,0,T2)-OFFSET(Отчеты!$F$19,0,T2))*Параметры!T$70-T737+ T675-T679+T690-T694+T862-T859-T682+T683-T697+T698</f>
        <v>47743.699376032702</v>
      </c>
      <c r="U916" s="161">
        <f ca="1">(OFFSET(Отчеты!$F$28,0,U2)-OFFSET(Отчеты!$F$19,0,U2))*Параметры!U$70-U737+ U675-U679+U690-U694+U862-U859-U682+U683-U697+U698</f>
        <v>50172.127575259845</v>
      </c>
      <c r="V916" s="161">
        <f ca="1">(OFFSET(Отчеты!$F$28,0,V2)-OFFSET(Отчеты!$F$19,0,V2))*Параметры!V$70-V737+ V675-V679+V690-V694+V862-V859-V682+V683-V697+V698</f>
        <v>30270.207237280967</v>
      </c>
      <c r="W916" s="161">
        <f ca="1">(OFFSET(Отчеты!$F$28,0,W2)-OFFSET(Отчеты!$F$19,0,W2))*Параметры!W$70-W737+ W675-W679+W690-W694+W862-W859-W682+W683-W697+W698</f>
        <v>30443.715283818365</v>
      </c>
      <c r="X916" s="161">
        <f ca="1">(OFFSET(Отчеты!$F$28,0,X2)-OFFSET(Отчеты!$F$19,0,X2))*Параметры!X$70-X737+ X675-X679+X690-X694+X862-X859-X682+X683-X697+X698</f>
        <v>30618.204370078241</v>
      </c>
      <c r="Y916" s="161">
        <f ca="1">(OFFSET(Отчеты!$F$28,0,Y2)-OFFSET(Отчеты!$F$19,0,Y2))*Параметры!Y$70-Y737+ Y675-Y679+Y690-Y694+Y862-Y859-Y682+Y683-Y697+Y698</f>
        <v>30793.680042998472</v>
      </c>
      <c r="Z916" s="161">
        <f ca="1">(OFFSET(Отчеты!$F$28,0,Z2)-OFFSET(Отчеты!$F$19,0,Z2))*Параметры!Z$70-Z737+ Z675-Z679+Z690-Z694+Z862-Z859-Z682+Z683-Z697+Z698</f>
        <v>31583.229430228876</v>
      </c>
      <c r="AA916" s="161">
        <f ca="1">(OFFSET(Отчеты!$F$28,0,AA2)-OFFSET(Отчеты!$F$19,0,AA2))*Параметры!AA$70-AA737+ AA675-AA679+AA690-AA694+AA862-AA859-AA682+AA683-AA697+AA698</f>
        <v>51912.788996960975</v>
      </c>
      <c r="AB916" s="161">
        <f ca="1">(OFFSET(Отчеты!$F$28,0,AB2)-OFFSET(Отчеты!$F$19,0,AB2))*Параметры!AB$70-AB737+ AB675-AB679+AB690-AB694+AB862-AB859-AB682+AB683-AB697+AB698</f>
        <v>52208.667347325994</v>
      </c>
      <c r="AC916" s="161">
        <f ca="1">(OFFSET(Отчеты!$F$28,0,AC2)-OFFSET(Отчеты!$F$19,0,AC2))*Параметры!AC$70-AC737+ AC675-AC679+AC690-AC694+AC862-AC859-AC682+AC683-AC697+AC698</f>
        <v>52506.218636903737</v>
      </c>
      <c r="AD916" s="161">
        <f ca="1">(OFFSET(Отчеты!$F$28,0,AD2)-OFFSET(Отчеты!$F$19,0,AD2))*Параметры!AD$70-AD737+ AD675-AD679+AD690-AD694+AD862-AD859-AD682+AD683-AD697+AD698</f>
        <v>52805.452324729202</v>
      </c>
      <c r="AE916" s="161">
        <f ca="1">(OFFSET(Отчеты!$F$28,0,AE2)-OFFSET(Отчеты!$F$19,0,AE2))*Параметры!AE$70-AE737+ AE675-AE679+AE690-AE694+AE862-AE859-AE682+AE683-AE697+AE698</f>
        <v>53106.377923334192</v>
      </c>
      <c r="AF916" s="161">
        <f ca="1">(OFFSET(Отчеты!$F$28,0,AF2)-OFFSET(Отчеты!$F$19,0,AF2))*Параметры!AF$70-AF737+ AF675-AF679+AF690-AF694+AF862-AF859-AF682+AF683-AF697+AF698</f>
        <v>53409.004999022567</v>
      </c>
      <c r="AG916" s="161">
        <f ca="1">(OFFSET(Отчеты!$F$28,0,AG2)-OFFSET(Отчеты!$F$19,0,AG2))*Параметры!AG$70-AG737+ AG675-AG679+AG690-AG694+AG862-AG859-AG682+AG683-AG697+AG698</f>
        <v>53713.343172194232</v>
      </c>
      <c r="AH916" s="161">
        <f ca="1">(OFFSET(Отчеты!$F$28,0,AH2)-OFFSET(Отчеты!$F$19,0,AH2))*Параметры!AH$70-AH737+ AH675-AH679+AH690-AH694+AH862-AH859-AH682+AH683-AH697+AH698</f>
        <v>32418.288410559198</v>
      </c>
      <c r="AI916" s="161">
        <f ca="1">(OFFSET(Отчеты!$F$28,0,AI2)-OFFSET(Отчеты!$F$19,0,AI2))*Параметры!AI$70-AI737+ AI675-AI679+AI690-AI694+AI862-AI859-AI682+AI683-AI697+AI698</f>
        <v>32603.942020351922</v>
      </c>
      <c r="AJ916" s="161">
        <f ca="1">(OFFSET(Отчеты!$F$28,0,AJ2)-OFFSET(Отчеты!$F$19,0,AJ2))*Параметры!AJ$70-AJ737+ AJ675-AJ679+AJ690-AJ694+AJ862-AJ859-AJ682+AJ683-AJ697+AJ698</f>
        <v>32790.645342649907</v>
      </c>
      <c r="AK916" s="161">
        <f ca="1">(OFFSET(Отчеты!$F$28,0,AK2)-OFFSET(Отчеты!$F$19,0,AK2))*Параметры!AK$70-AK737+ AK675-AK679+AK690-AK694+AK862-AK859-AK682+AK683-AK697+AK698</f>
        <v>32978.404312676415</v>
      </c>
      <c r="AL916" s="161">
        <f ca="1">(OFFSET(Отчеты!$F$28,0,AL2)-OFFSET(Отчеты!$F$19,0,AL2))*Параметры!AL$70-AL737+ AL675-AL679+AL690-AL694+AL862-AL859-AL682+AL683-AL697+AL698</f>
        <v>33823.222157010656</v>
      </c>
      <c r="AM916" s="161">
        <f ca="1">(OFFSET(Отчеты!$F$28,0,AM2)-OFFSET(Отчеты!$F$19,0,AM2))*Параметры!AM$70-AM737+ AM675-AM679+AM690-AM694+AM862-AM859-AM682+AM683-AM697+AM698</f>
        <v>55575.850893415773</v>
      </c>
      <c r="AN916" s="161">
        <f ca="1">(OFFSET(Отчеты!$F$28,0,AN2)-OFFSET(Отчеты!$F$19,0,AN2))*Параметры!AN$70-AN737+ AN675-AN679+AN690-AN694+AN862-AN859-AN682+AN683-AN697+AN698</f>
        <v>55892.44072830645</v>
      </c>
      <c r="AO916" s="161">
        <f ca="1">(OFFSET(Отчеты!$F$28,0,AO2)-OFFSET(Отчеты!$F$19,0,AO2))*Параметры!AO$70-AO737+ AO675-AO679+AO690-AO694+AO862-AO859-AO682+AO683-AO697+AO698</f>
        <v>56210.820608150767</v>
      </c>
      <c r="AP916" s="161">
        <f ca="1">(OFFSET(Отчеты!$F$28,0,AP2)-OFFSET(Отчеты!$F$19,0,AP2))*Параметры!AP$70-AP737+ AP675-AP679+AP690-AP694+AP862-AP859-AP682+AP683-AP697+AP698</f>
        <v>56531.000654129683</v>
      </c>
      <c r="AQ916" s="161">
        <f ca="1">(OFFSET(Отчеты!$F$28,0,AQ2)-OFFSET(Отчеты!$F$19,0,AQ2))*Параметры!AQ$70-AQ737+ AQ675-AQ679+AQ690-AQ694+AQ862-AQ859-AQ682+AQ683-AQ697+AQ698</f>
        <v>56852.991044629554</v>
      </c>
      <c r="AR916" s="161">
        <f ca="1">(OFFSET(Отчеты!$F$28,0,AR2)-OFFSET(Отчеты!$F$19,0,AR2))*Параметры!AR$70-AR737+ AR675-AR679+AR690-AR694+AR862-AR859-AR682+AR683-AR697+AR698</f>
        <v>57176.802015623514</v>
      </c>
      <c r="AS916" s="161">
        <f ca="1">(OFFSET(Отчеты!$F$28,0,AS2)-OFFSET(Отчеты!$F$19,0,AS2))*Параметры!AS$70-AS737+ AS675-AS679+AS690-AS694+AS862-AS859-AS682+AS683-AS697+AS698</f>
        <v>57502.443860912608</v>
      </c>
      <c r="AT916" s="161">
        <f ca="1">(OFFSET(Отчеты!$F$28,0,AT2)-OFFSET(Отчеты!$F$19,0,AT2))*Параметры!AT$70-AT737+ AT675-AT679+AT690-AT694+AT862-AT859-AT682+AT683-AT697+AT698</f>
        <v>34716.73526596107</v>
      </c>
      <c r="AU916" s="161">
        <f ca="1">(OFFSET(Отчеты!$F$28,0,AU2)-OFFSET(Отчеты!$F$19,0,AU2))*Параметры!AU$70-AU737+ AU675-AU679+AU690-AU694+AU862-AU859-AU682+AU683-AU697+AU698</f>
        <v>34915.384628444139</v>
      </c>
      <c r="AV916" s="161">
        <f ca="1">(OFFSET(Отчеты!$F$28,0,AV2)-OFFSET(Отчеты!$F$19,0,AV2))*Параметры!AV$70-AV737+ AV675-AV679+AV690-AV694+AV862-AV859-AV682+AV683-AV697+AV698</f>
        <v>35115.157183301984</v>
      </c>
      <c r="AW916" s="161">
        <f ca="1">(OFFSET(Отчеты!$F$28,0,AW2)-OFFSET(Отчеты!$F$19,0,AW2))*Параметры!AW$70-AW737+ AW675-AW679+AW690-AW694+AW862-AW859-AW682+AW683-AW697+AW698</f>
        <v>35316.059281229289</v>
      </c>
      <c r="AX916" s="161">
        <f ca="1">(OFFSET(Отчеты!$F$28,0,AX2)-OFFSET(Отчеты!$F$19,0,AX2))*Параметры!AX$70-AX737+ AX675-AX679+AX690-AX694+AX862-AX859-AX682+AX683-AX697+AX698</f>
        <v>36220.014374667982</v>
      </c>
      <c r="AY916" s="161">
        <f ca="1">(OFFSET(Отчеты!$F$28,0,AY2)-OFFSET(Отчеты!$F$19,0,AY2))*Параметры!AY$70-AY737+ AY675-AY679+AY690-AY694+AY862-AY859-AY682+AY683-AY697+AY698</f>
        <v>59495.327122620569</v>
      </c>
      <c r="AZ916" s="161">
        <f ca="1">(OFFSET(Отчеты!$F$28,0,AZ2)-OFFSET(Отчеты!$F$19,0,AZ2))*Параметры!AZ$70-AZ737+ AZ675-AZ679+AZ690-AZ694+AZ862-AZ859-AZ682+AZ683-AZ697+AZ698</f>
        <v>59834.078245956392</v>
      </c>
      <c r="BA916" s="161">
        <f ca="1">(OFFSET(Отчеты!$F$28,0,BA2)-OFFSET(Отчеты!$F$19,0,BA2))*Параметры!BA$70-BA737+ BA675-BA679+BA690-BA694+BA862-BA859-BA682+BA683-BA697+BA698</f>
        <v>60174.744717389971</v>
      </c>
      <c r="BB916" s="161">
        <f ca="1">(OFFSET(Отчеты!$F$28,0,BB2)-OFFSET(Отчеты!$F$19,0,BB2))*Параметры!BB$70-BB737+ BB675-BB679+BB690-BB694+BB862-BB859-BB682+BB683-BB697+BB698</f>
        <v>60517.337366583524</v>
      </c>
      <c r="BC916" s="161">
        <f ca="1">(OFFSET(Отчеты!$F$28,0,BC2)-OFFSET(Отчеты!$F$19,0,BC2))*Параметры!BC$70-BC737+ BC675-BC679+BC690-BC694+BC862-BC859-BC682+BC683-BC697+BC698</f>
        <v>60861.867084426187</v>
      </c>
      <c r="BD916" s="161">
        <f ca="1">(OFFSET(Отчеты!$F$28,0,BD2)-OFFSET(Отчеты!$F$19,0,BD2))*Параметры!BD$70-BD737+ BD675-BD679+BD690-BD694+BD862-BD859-BD682+BD683-BD697+BD698</f>
        <v>61208.344823378138</v>
      </c>
      <c r="BE916" s="161">
        <f ca="1">(OFFSET(Отчеты!$F$28,0,BE2)-OFFSET(Отчеты!$F$19,0,BE2))*Параметры!BE$70-BE737+ BE675-BE679+BE690-BE694+BE862-BE859-BE682+BE683-BE697+BE698</f>
        <v>61556.78159784335</v>
      </c>
      <c r="BF916" s="161">
        <f ca="1">(OFFSET(Отчеты!$F$28,0,BF2)-OFFSET(Отчеты!$F$19,0,BF2))*Параметры!BF$70-BF737+ BF675-BF679+BF690-BF694+BF862-BF859-BF682+BF683-BF697+BF698</f>
        <v>37176.073401247035</v>
      </c>
      <c r="BG916" s="161">
        <f ca="1">(OFFSET(Отчеты!$F$28,0,BG2)-OFFSET(Отчеты!$F$19,0,BG2))*Параметры!BG$70-BG737+ BG675-BG679+BG690-BG694+BG862-BG859-BG682+BG683-BG697+BG698</f>
        <v>37388.628219102</v>
      </c>
      <c r="BH916" s="161">
        <f ca="1">(OFFSET(Отчеты!$F$28,0,BH2)-OFFSET(Отчеты!$F$19,0,BH2))*Параметры!BH$70-BH737+ BH675-BH679+BH690-BH694+BH862-BH859-BH682+BH683-BH697+BH698</f>
        <v>37602.384852803581</v>
      </c>
      <c r="BI916" s="161">
        <f ca="1">(OFFSET(Отчеты!$F$28,0,BI2)-OFFSET(Отчеты!$F$19,0,BI2))*Параметры!BI$70-BI737+ BI675-BI679+BI690-BI694+BI862-BI859-BI682+BI683-BI697+BI698</f>
        <v>37817.350097582203</v>
      </c>
      <c r="BJ916" s="161">
        <f ca="1">(OFFSET(Отчеты!$F$28,0,BJ2)-OFFSET(Отчеты!$F$19,0,BJ2))*Параметры!BJ$70-BJ737+ BJ675-BJ679+BJ690-BJ694+BJ862-BJ859-BJ682+BJ683-BJ697+BJ698</f>
        <v>38784.582047561467</v>
      </c>
      <c r="BK916" s="161">
        <f ca="1">(OFFSET(Отчеты!$F$28,0,BK2)-OFFSET(Отчеты!$F$19,0,BK2))*Параметры!BK$70-BK737+ BK675-BK679+BK690-BK694+BK862-BK859-BK682+BK683-BK697+BK698</f>
        <v>63689.16668787261</v>
      </c>
      <c r="BL916" s="161">
        <f ca="1">(OFFSET(Отчеты!$F$28,0,BL2)-OFFSET(Отчеты!$F$19,0,BL2))*Параметры!BL$70-BL737+ BL675-BL679+BL690-BL694+BL862-BL859-BL682+BL683-BL697+BL698</f>
        <v>64051.630389839956</v>
      </c>
      <c r="BM916" s="161">
        <f ca="1">(OFFSET(Отчеты!$F$28,0,BM2)-OFFSET(Отчеты!$F$19,0,BM2))*Параметры!BM$70-BM737+ BM675-BM679+BM690-BM694+BM862-BM859-BM682+BM683-BM697+BM698</f>
        <v>64416.143514274008</v>
      </c>
      <c r="BN916" s="161">
        <f ca="1">(OFFSET(Отчеты!$F$28,0,BN2)-OFFSET(Отчеты!$F$19,0,BN2))*Параметры!BN$70-BN737+ BN675-BN679+BN690-BN694+BN862-BN859-BN682+BN683-BN697+BN698</f>
        <v>64782.717648909202</v>
      </c>
      <c r="BO916" s="161">
        <f ca="1">(OFFSET(Отчеты!$F$28,0,BO2)-OFFSET(Отчеты!$F$19,0,BO2))*Параметры!BO$70-BO737+ BO675-BO679+BO690-BO694+BO862-BO859-BO682+BO683-BO697+BO698</f>
        <v>65151.364447000647</v>
      </c>
      <c r="BP916" s="161">
        <f ca="1">(OFFSET(Отчеты!$F$28,0,BP2)-OFFSET(Отчеты!$F$19,0,BP2))*Параметры!BP$70-BP737+ BP675-BP679+BP690-BP694+BP862-BP859-BP682+BP683-BP697+BP698</f>
        <v>65522.095627683237</v>
      </c>
      <c r="BQ916" s="161">
        <f ca="1">(OFFSET(Отчеты!$F$28,0,BQ2)-OFFSET(Отчеты!$F$19,0,BQ2))*Параметры!BQ$70-BQ737+ BQ675-BQ679+BQ690-BQ694+BQ862-BQ859-BQ682+BQ683-BQ697+BQ698</f>
        <v>65894.922976364775</v>
      </c>
      <c r="BR916" s="161">
        <f ca="1">(OFFSET(Отчеты!$F$28,0,BR2)-OFFSET(Отчеты!$F$19,0,BR2))*Параметры!BR$70-BR737+ BR675-BR679+BR690-BR694+BR862-BR859-BR682+BR683-BR697+BR698</f>
        <v>39807.565205997322</v>
      </c>
      <c r="BS916" s="161">
        <f ca="1">(OFFSET(Отчеты!$F$28,0,BS2)-OFFSET(Отчеты!$F$19,0,BS2))*Параметры!BS$70-BS737+ BS675-BS679+BS690-BS694+BS862-BS859-BS682+BS683-BS697+BS698</f>
        <v>40034.998861105814</v>
      </c>
      <c r="BT916" s="161">
        <f ca="1">(OFFSET(Отчеты!$F$28,0,BT2)-OFFSET(Отчеты!$F$19,0,BT2))*Параметры!BT$70-BT737+ BT675-BT679+BT690-BT694+BT862-BT859-BT682+BT683-BT697+BT698</f>
        <v>40263.718459162541</v>
      </c>
      <c r="BU916" s="161">
        <f ca="1">(OFFSET(Отчеты!$F$28,0,BU2)-OFFSET(Отчеты!$F$19,0,BU2))*Параметры!BU$70-BU737+ BU675-BU679+BU690-BU694+BU862-BU859-BU682+BU683-BU697+BU698</f>
        <v>40493.731271083321</v>
      </c>
      <c r="BV916" s="161">
        <f ca="1">(OFFSET(Отчеты!$F$28,0,BV2)-OFFSET(Отчеты!$F$19,0,BV2))*Параметры!BV$70-BV737+ BV675-BV679+BV690-BV694+BV862-BV859-BV682+BV683-BV697+BV698</f>
        <v>41528.669457553769</v>
      </c>
      <c r="BW916" s="161">
        <f ca="1">(OFFSET(Отчеты!$F$28,0,BW2)-OFFSET(Отчеты!$F$19,0,BW2))*Параметры!BW$70-BW737+ BW675-BW679+BW690-BW694+BW862-BW859-BW682+BW683-BW697+BW698</f>
        <v>68176.575022688499</v>
      </c>
      <c r="BX916" s="161">
        <f ca="1">(OFFSET(Отчеты!$F$28,0,BX2)-OFFSET(Отчеты!$F$19,0,BX2))*Параметры!BX$70-BX737+ BX675-BX679+BX690-BX694+BX862-BX859-BX682+BX683-BX697+BX698</f>
        <v>68564.411183797274</v>
      </c>
      <c r="BY916" s="161">
        <f ca="1">(OFFSET(Отчеты!$F$28,0,BY2)-OFFSET(Отчеты!$F$19,0,BY2))*Параметры!BY$70-BY737+ BY675-BY679+BY690-BY694+BY862-BY859-BY682+BY683-BY697+BY698</f>
        <v>68954.44022693616</v>
      </c>
      <c r="BZ916" s="161">
        <f ca="1">(OFFSET(Отчеты!$F$28,0,BZ2)-OFFSET(Отчеты!$F$19,0,BZ2))*Параметры!BZ$70-BZ737+ BZ675-BZ679+BZ690-BZ694+BZ862-BZ859-BZ682+BZ683-BZ697+BZ698</f>
        <v>69346.674551001575</v>
      </c>
      <c r="CA916" s="161">
        <f ca="1">(OFFSET(Отчеты!$F$28,0,CA2)-OFFSET(Отчеты!$F$19,0,CA2))*Параметры!CA$70-CA737+ CA675-CA679+CA690-CA694+CA862-CA859-CA682+CA683-CA697+CA698</f>
        <v>69741.126624961194</v>
      </c>
      <c r="CB916" s="161">
        <f ca="1">(OFFSET(Отчеты!$F$28,0,CB2)-OFFSET(Отчеты!$F$19,0,CB2))*Параметры!CB$70-CB737+ CB675-CB679+CB690-CB694+CB862-CB859-CB682+CB683-CB697+CB698</f>
        <v>70137.808988287783</v>
      </c>
      <c r="CC916" s="161">
        <f ca="1">(OFFSET(Отчеты!$F$28,0,CC2)-OFFSET(Отчеты!$F$19,0,CC2))*Параметры!CC$70-CC737+ CC675-CC679+CC690-CC694+CC862-CC859-CC682+CC683-CC697+CC698</f>
        <v>70536.734251373171</v>
      </c>
      <c r="CD916" s="161">
        <f ca="1">(OFFSET(Отчеты!$F$28,0,CD2)-OFFSET(Отчеты!$F$19,0,CD2))*Параметры!CD$70-CD737+ CD675-CD679+CD690-CD694+CD862-CD859-CD682+CD683-CD697+CD698</f>
        <v>42623.261437084257</v>
      </c>
      <c r="CE916" s="161">
        <f ca="1">(OFFSET(Отчеты!$F$28,0,CE2)-OFFSET(Отчеты!$F$19,0,CE2))*Параметры!CE$70-CE737+ CE675-CE679+CE690-CE694+CE862-CE859-CE682+CE683-CE697+CE698</f>
        <v>42866.615448049954</v>
      </c>
      <c r="CF916" s="161">
        <f ca="1">(OFFSET(Отчеты!$F$28,0,CF2)-OFFSET(Отчеты!$F$19,0,CF2))*Параметры!CF$70-CF737+ CF675-CF679+CF690-CF694+CF862-CF859-CF682+CF683-CF697+CF698</f>
        <v>43111.345417970668</v>
      </c>
      <c r="CG916" s="161">
        <f ca="1">(OFFSET(Отчеты!$F$28,0,CG2)-OFFSET(Отчеты!$F$19,0,CG2))*Параметры!CG$70-CG737+ CG675-CG679+CG690-CG694+CG862-CG859-CG682+CG683-CG697+CG698</f>
        <v>43357.459126721944</v>
      </c>
      <c r="CH916" s="161">
        <f ca="1">(OFFSET(Отчеты!$F$28,0,CH2)-OFFSET(Отчеты!$F$19,0,CH2))*Параметры!CH$70-CH737+ CH675-CH679+CH690-CH694+CH862-CH859-CH682+CH683-CH697+CH698</f>
        <v>44464.842986253359</v>
      </c>
      <c r="CI916" s="161">
        <f ca="1">(OFFSET(Отчеты!$F$28,0,CI2)-OFFSET(Отчеты!$F$19,0,CI2))*Параметры!CI$70-CI737+ CI675-CI679+CI690-CI694+CI862-CI859-CI682+CI683-CI697+CI698</f>
        <v>72978.101940943379</v>
      </c>
      <c r="CJ916" s="161">
        <f ca="1">(OFFSET(Отчеты!$F$28,0,CJ2)-OFFSET(Отчеты!$F$19,0,CJ2))*Параметры!CJ$70-CJ737+ CJ675-CJ679+CJ690-CJ694+CJ862-CJ859-CJ682+CJ683-CJ697+CJ698</f>
        <v>73393.08663332586</v>
      </c>
      <c r="CK916" s="161">
        <f ca="1">(OFFSET(Отчеты!$F$28,0,CK2)-OFFSET(Отчеты!$F$19,0,CK2))*Параметры!CK$70-CK737+ CK675-CK679+CK690-CK694+CK862-CK859-CK682+CK683-CK697+CK698</f>
        <v>73810.417709499889</v>
      </c>
      <c r="CL916" s="161">
        <f ca="1">(OFFSET(Отчеты!$F$28,0,CL2)-OFFSET(Отчеты!$F$19,0,CL2))*Параметры!CL$70-CL737+ CL675-CL679+CL690-CL694+CL862-CL859-CL682+CL683-CL697+CL698</f>
        <v>74230.108436238472</v>
      </c>
      <c r="CM916" s="161">
        <f ca="1">(OFFSET(Отчеты!$F$28,0,CM2)-OFFSET(Отчеты!$F$19,0,CM2))*Параметры!CM$70-CM737+ CM675-CM679+CM690-CM694+CM862-CM859-CM682+CM683-CM697+CM698</f>
        <v>74652.17215537127</v>
      </c>
      <c r="CN916" s="161">
        <f ca="1">(OFFSET(Отчеты!$F$28,0,CN2)-OFFSET(Отчеты!$F$19,0,CN2))*Параметры!CN$70-CN737+ CN675-CN679+CN690-CN694+CN862-CN859-CN682+CN683-CN697+CN698</f>
        <v>75076.622284134733</v>
      </c>
      <c r="CO916" s="161">
        <f ca="1">(OFFSET(Отчеты!$F$28,0,CO2)-OFFSET(Отчеты!$F$19,0,CO2))*Параметры!CO$70-CO737+ CO675-CO679+CO690-CO694+CO862-CO859-CO682+CO683-CO697+CO698</f>
        <v>75503.472315636056</v>
      </c>
      <c r="CP916" s="161">
        <f ca="1">(OFFSET(Отчеты!$F$28,0,CP2)-OFFSET(Отчеты!$F$19,0,CP2))*Параметры!CP$70-CP737+ CP675-CP679+CP690-CP694+CP862-CP859-CP682+CP683-CP697+CP698</f>
        <v>45636.056404354633</v>
      </c>
      <c r="CQ916" s="161">
        <f ca="1">(OFFSET(Отчеты!$F$28,0,CQ2)-OFFSET(Отчеты!$F$19,0,CQ2))*Параметры!CQ$70-CQ737+ CQ675-CQ679+CQ690-CQ694+CQ862-CQ859-CQ682+CQ683-CQ697+CQ698</f>
        <v>45896.445196076609</v>
      </c>
      <c r="CR916" s="161">
        <f ca="1">(OFFSET(Отчеты!$F$28,0,CR2)-OFFSET(Отчеты!$F$19,0,CR2))*Параметры!CR$70-CR737+ CR675-CR679+CR690-CR694+CR862-CR859-CR682+CR683-CR697+CR698</f>
        <v>46158.306263895458</v>
      </c>
      <c r="CS916" s="161">
        <f ca="1">(OFFSET(Отчеты!$F$28,0,CS2)-OFFSET(Отчеты!$F$19,0,CS2))*Параметры!CS$70-CS737+ CS675-CS679+CS690-CS694+CS862-CS859-CS682+CS683-CS697+CS698</f>
        <v>46421.647932259286</v>
      </c>
      <c r="CT916" s="161">
        <f ca="1">(OFFSET(Отчеты!$F$28,0,CT2)-OFFSET(Отчеты!$F$19,0,CT2))*Параметры!CT$70-CT737+ CT675-CT679+CT690-CT694+CT862-CT859-CT682+CT683-CT697+CT698</f>
        <v>47606.548661954184</v>
      </c>
      <c r="CU916" s="161">
        <f ca="1">(OFFSET(Отчеты!$F$28,0,CU2)-OFFSET(Отчеты!$F$19,0,CU2))*Параметры!CU$70-CU737+ CU675-CU679+CU690-CU694+CU862-CU859-CU682+CU683-CU697+CU698</f>
        <v>78115.735743479949</v>
      </c>
      <c r="CV916" s="161">
        <f ca="1">(OFFSET(Отчеты!$F$28,0,CV2)-OFFSET(Отчеты!$F$19,0,CV2))*Параметры!CV$70-CV737+ CV675-CV679+CV690-CV694+CV862-CV859-CV682+CV683-CV697+CV698</f>
        <v>78559.769364321604</v>
      </c>
      <c r="CW916" s="161">
        <f ca="1">(OFFSET(Отчеты!$F$28,0,CW2)-OFFSET(Отчеты!$F$19,0,CW2))*Параметры!CW$70-CW737+ CW675-CW679+CW690-CW694+CW862-CW859-CW682+CW683-CW697+CW698</f>
        <v>79006.313615823703</v>
      </c>
      <c r="CX916" s="161">
        <f ca="1">(OFFSET(Отчеты!$F$28,0,CX2)-OFFSET(Отчеты!$F$19,0,CX2))*Параметры!CX$70-CX737+ CX675-CX679+CX690-CX694+CX862-CX859-CX682+CX683-CX697+CX698</f>
        <v>79455.382693445761</v>
      </c>
      <c r="CY916" s="161">
        <f ca="1">(OFFSET(Отчеты!$F$28,0,CY2)-OFFSET(Отчеты!$F$19,0,CY2))*Параметры!CY$70-CY737+ CY675-CY679+CY690-CY694+CY862-CY859-CY682+CY683-CY697+CY698</f>
        <v>79906.990872914088</v>
      </c>
      <c r="CZ916" s="161">
        <f ca="1">(OFFSET(Отчеты!$F$28,0,CZ2)-OFFSET(Отчеты!$F$19,0,CZ2))*Параметры!CZ$70-CZ737+ CZ675-CZ679+CZ690-CZ694+CZ862-CZ859-CZ682+CZ683-CZ697+CZ698</f>
        <v>80361.15251068362</v>
      </c>
      <c r="DA916" s="161">
        <f ca="1">(OFFSET(Отчеты!$F$28,0,DA2)-OFFSET(Отчеты!$F$19,0,DA2))*Параметры!DA$70-DA737+ DA675-DA679+DA690-DA694+DA862-DA859-DA682+DA683-DA697+DA698</f>
        <v>80817.882044404731</v>
      </c>
      <c r="DB916" s="161">
        <f ca="1">(OFFSET(Отчеты!$F$28,0,DB2)-OFFSET(Отчеты!$F$19,0,DB2))*Параметры!DB$70-DB737+ DB675-DB679+DB690-DB694+DB862-DB859-DB682+DB683-DB697+DB698</f>
        <v>48859.747019314644</v>
      </c>
      <c r="DC916" s="161">
        <f ca="1">(OFFSET(Отчеты!$F$28,0,DC2)-OFFSET(Отчеты!$F$19,0,DC2))*Параметры!DC$70-DC737+ DC675-DC679+DC690-DC694+DC862-DC859-DC682+DC683-DC697+DC698</f>
        <v>49138.363026480059</v>
      </c>
      <c r="DD916" s="161">
        <f ca="1">(OFFSET(Отчеты!$F$28,0,DD2)-OFFSET(Отчеты!$F$19,0,DD2))*Параметры!DD$70-DD737+ DD675-DD679+DD690-DD694+DD862-DD859-DD682+DD683-DD697+DD698</f>
        <v>49418.554369030986</v>
      </c>
      <c r="DE916" s="161">
        <f ca="1">(OFFSET(Отчеты!$F$28,0,DE2)-OFFSET(Отчеты!$F$19,0,DE2))*Параметры!DE$70-DE737+ DE675-DE679+DE690-DE694+DE862-DE859-DE682+DE683-DE697+DE698</f>
        <v>49700.329954180503</v>
      </c>
      <c r="DF916" s="161">
        <f ca="1">(OFFSET(Отчеты!$F$28,0,DF2)-OFFSET(Отчеты!$F$19,0,DF2))*Параметры!DF$70-DF737+ DF675-DF679+DF690-DF694+DF862-DF859-DF682+DF683-DF697+DF698</f>
        <v>50968.173734961732</v>
      </c>
      <c r="DG916" s="161">
        <f ca="1">(OFFSET(Отчеты!$F$28,0,DG2)-OFFSET(Отчеты!$F$19,0,DG2))*Параметры!DG$70-DG737+ DG675-DG679+DG690-DG694+DG862-DG859-DG682+DG683-DG697+DG698</f>
        <v>83613.003912201151</v>
      </c>
      <c r="DH916" s="161">
        <f ca="1">(OFFSET(Отчеты!$F$28,0,DH2)-OFFSET(Отчеты!$F$19,0,DH2))*Параметры!DH$70-DH737+ DH675-DH679+DH690-DH694+DH862-DH859-DH682+DH683-DH697+DH698</f>
        <v>84088.119886502362</v>
      </c>
      <c r="DI916" s="161">
        <f ca="1">(OFFSET(Отчеты!$F$28,0,DI2)-OFFSET(Отчеты!$F$19,0,DI2))*Параметры!DI$70-DI737+ DI675-DI679+DI690-DI694+DI862-DI859-DI682+DI683-DI697+DI698</f>
        <v>84565.92223559806</v>
      </c>
      <c r="DJ916" s="161">
        <f ca="1">(OFFSET(Отчеты!$F$28,0,DJ2)-OFFSET(Отчеты!$F$19,0,DJ2))*Параметры!DJ$70-DJ737+ DJ675-DJ679+DJ690-DJ694+DJ862-DJ859-DJ682+DJ683-DJ697+DJ698</f>
        <v>85046.426148649567</v>
      </c>
      <c r="DK916" s="161">
        <f ca="1">(OFFSET(Отчеты!$F$28,0,DK2)-OFFSET(Отчеты!$F$19,0,DK2))*Параметры!DK$70-DK737+ DK675-DK679+DK690-DK694+DK862-DK859-DK682+DK683-DK697+DK698</f>
        <v>85529.646900677195</v>
      </c>
      <c r="DL916" s="161">
        <f ca="1">(OFFSET(Отчеты!$F$28,0,DL2)-OFFSET(Отчеты!$F$19,0,DL2))*Параметры!DL$70-DL737+ DL675-DL679+DL690-DL694+DL862-DL859-DL682+DL683-DL697+DL698</f>
        <v>86015.59985311341</v>
      </c>
      <c r="DM916" s="161">
        <f ca="1">(OFFSET(Отчеты!$F$28,0,DM2)-OFFSET(Отчеты!$F$19,0,DM2))*Параметры!DM$70-DM737+ DM675-DM679+DM690-DM694+DM862-DM859-DM682+DM683-DM697+DM698</f>
        <v>86504.300454171753</v>
      </c>
      <c r="DN916" s="161">
        <f ca="1">(OFFSET(Отчеты!$F$28,0,DN2)-OFFSET(Отчеты!$F$19,0,DN2))*Параметры!DN$70-DN737+ DN675-DN679+DN690-DN694+DN862-DN859-DN682+DN683-DN697+DN698</f>
        <v>52309.095977341443</v>
      </c>
      <c r="DO916" s="161">
        <f ca="1">(OFFSET(Отчеты!$F$28,0,DO2)-OFFSET(Отчеты!$F$19,0,DO2))*Параметры!DO$70-DO737+ DO675-DO679+DO690-DO694+DO862-DO859-DO682+DO683-DO697+DO698</f>
        <v>52607.215104992487</v>
      </c>
      <c r="DP916" s="161">
        <f ca="1">(OFFSET(Отчеты!$F$28,0,DP2)-OFFSET(Отчеты!$F$19,0,DP2))*Параметры!DP$70-DP737+ DP675-DP679+DP690-DP694+DP862-DP859-DP682+DP683-DP697+DP698</f>
        <v>52907.019841533969</v>
      </c>
      <c r="DQ916" s="161">
        <f ca="1">(OFFSET(Отчеты!$F$28,0,DQ2)-OFFSET(Отчеты!$F$19,0,DQ2))*Параметры!DQ$70-DQ737+ DQ675-DQ679+DQ690-DQ694+DQ862-DQ859-DQ682+DQ683-DQ697+DQ698</f>
        <v>53208.519717651157</v>
      </c>
      <c r="DR916" s="161">
        <f ca="1">(OFFSET(Отчеты!$F$28,0,DR2)-OFFSET(Отчеты!$F$19,0,DR2))*Параметры!DR$70-DR737+ DR675-DR679+DR690-DR694+DR862-DR859-DR682+DR683-DR697+DR698</f>
        <v>54565.112563068251</v>
      </c>
      <c r="DS916" s="161">
        <f ca="1">(OFFSET(Отчеты!$F$28,0,DS2)-OFFSET(Отчеты!$F$19,0,DS2))*Параметры!DS$70-DS737+ DS675-DS679+DS690-DS694+DS862-DS859-DS682+DS683-DS697+DS698</f>
        <v>89495.080852706189</v>
      </c>
      <c r="DT916" s="161">
        <f ca="1">(OFFSET(Отчеты!$F$28,0,DT2)-OFFSET(Отчеты!$F$19,0,DT2))*Параметры!DT$70-DT737+ DT675-DT679+DT690-DT694+DT862-DT859-DT682+DT683-DT697+DT698</f>
        <v>90003.454945223653</v>
      </c>
      <c r="DU916" s="161">
        <f ca="1">(OFFSET(Отчеты!$F$28,0,DU2)-OFFSET(Отчеты!$F$19,0,DU2))*Параметры!DU$70-DU737+ DU675-DU679+DU690-DU694+DU862-DU859-DU682+DU683-DU697+DU698</f>
        <v>90514.703458756747</v>
      </c>
      <c r="DV916" s="161">
        <f ca="1">(OFFSET(Отчеты!$F$28,0,DV2)-OFFSET(Отчеты!$F$19,0,DV2))*Параметры!DV$70-DV737+ DV675-DV679+DV690-DV694+DV862-DV859-DV682+DV683-DV697+DV698</f>
        <v>91028.842645721859</v>
      </c>
      <c r="DX916" s="162">
        <f ca="1">SUM(G916:DW916)</f>
        <v>6454156.4849973889</v>
      </c>
    </row>
    <row r="917" spans="1:128" hidden="1" outlineLevel="1" x14ac:dyDescent="0.2">
      <c r="A917" s="168" t="str">
        <f ca="1">Language!A$1191</f>
        <v>Доходы, не облагаемые налогом</v>
      </c>
      <c r="C917" s="147" t="str">
        <f t="shared" ca="1" si="1459"/>
        <v>тыс. руб.</v>
      </c>
      <c r="F917" s="6" t="s">
        <v>3189</v>
      </c>
      <c r="G917" s="304">
        <v>0</v>
      </c>
      <c r="H917" s="304">
        <v>0</v>
      </c>
      <c r="I917" s="304">
        <v>0</v>
      </c>
      <c r="J917" s="304">
        <v>0</v>
      </c>
      <c r="K917" s="304">
        <v>0</v>
      </c>
      <c r="L917" s="304">
        <v>0</v>
      </c>
      <c r="M917" s="304">
        <v>0</v>
      </c>
      <c r="N917" s="304">
        <v>0</v>
      </c>
      <c r="O917" s="304">
        <v>0</v>
      </c>
      <c r="P917" s="304">
        <v>0</v>
      </c>
      <c r="Q917" s="304">
        <v>0</v>
      </c>
      <c r="R917" s="304">
        <v>0</v>
      </c>
      <c r="S917" s="304">
        <v>0</v>
      </c>
      <c r="T917" s="304">
        <v>0</v>
      </c>
      <c r="U917" s="304">
        <v>0</v>
      </c>
      <c r="V917" s="304">
        <v>0</v>
      </c>
      <c r="W917" s="304">
        <v>0</v>
      </c>
      <c r="X917" s="304">
        <v>0</v>
      </c>
      <c r="Y917" s="304">
        <v>0</v>
      </c>
      <c r="Z917" s="304">
        <v>0</v>
      </c>
      <c r="AA917" s="304">
        <v>0</v>
      </c>
      <c r="AB917" s="304">
        <v>0</v>
      </c>
      <c r="AC917" s="304">
        <v>0</v>
      </c>
      <c r="AD917" s="304">
        <v>0</v>
      </c>
      <c r="AE917" s="304">
        <v>0</v>
      </c>
      <c r="AF917" s="304">
        <v>0</v>
      </c>
      <c r="AG917" s="304">
        <v>0</v>
      </c>
      <c r="AH917" s="304">
        <v>0</v>
      </c>
      <c r="AI917" s="304">
        <v>0</v>
      </c>
      <c r="AJ917" s="304">
        <v>0</v>
      </c>
      <c r="AK917" s="304">
        <v>0</v>
      </c>
      <c r="AL917" s="304">
        <v>0</v>
      </c>
      <c r="AM917" s="304">
        <v>0</v>
      </c>
      <c r="AN917" s="304">
        <v>0</v>
      </c>
      <c r="AO917" s="304">
        <v>0</v>
      </c>
      <c r="AP917" s="304">
        <v>0</v>
      </c>
      <c r="AQ917" s="304">
        <v>0</v>
      </c>
      <c r="AR917" s="304">
        <v>0</v>
      </c>
      <c r="AS917" s="304">
        <v>0</v>
      </c>
      <c r="AT917" s="304">
        <v>0</v>
      </c>
      <c r="AU917" s="304">
        <v>0</v>
      </c>
      <c r="AV917" s="304">
        <v>0</v>
      </c>
      <c r="AW917" s="304">
        <v>0</v>
      </c>
      <c r="AX917" s="304">
        <v>0</v>
      </c>
      <c r="AY917" s="304">
        <v>0</v>
      </c>
      <c r="AZ917" s="304">
        <v>0</v>
      </c>
      <c r="BA917" s="304">
        <v>0</v>
      </c>
      <c r="BB917" s="304">
        <v>0</v>
      </c>
      <c r="BC917" s="304">
        <v>0</v>
      </c>
      <c r="BD917" s="304">
        <v>0</v>
      </c>
      <c r="BE917" s="304">
        <v>0</v>
      </c>
      <c r="BF917" s="304">
        <v>0</v>
      </c>
      <c r="BG917" s="304">
        <v>0</v>
      </c>
      <c r="BH917" s="304">
        <v>0</v>
      </c>
      <c r="BI917" s="304">
        <v>0</v>
      </c>
      <c r="BJ917" s="304">
        <v>0</v>
      </c>
      <c r="BK917" s="304">
        <v>0</v>
      </c>
      <c r="BL917" s="304">
        <v>0</v>
      </c>
      <c r="BM917" s="304">
        <v>0</v>
      </c>
      <c r="BN917" s="304">
        <v>0</v>
      </c>
      <c r="BO917" s="304">
        <v>0</v>
      </c>
      <c r="BP917" s="304">
        <v>0</v>
      </c>
      <c r="BQ917" s="304">
        <v>0</v>
      </c>
      <c r="BR917" s="304">
        <v>0</v>
      </c>
      <c r="BS917" s="304">
        <v>0</v>
      </c>
      <c r="BT917" s="304">
        <v>0</v>
      </c>
      <c r="BU917" s="304">
        <v>0</v>
      </c>
      <c r="BV917" s="304">
        <v>0</v>
      </c>
      <c r="BW917" s="304">
        <v>0</v>
      </c>
      <c r="BX917" s="304">
        <v>0</v>
      </c>
      <c r="BY917" s="304">
        <v>0</v>
      </c>
      <c r="BZ917" s="304">
        <v>0</v>
      </c>
      <c r="CA917" s="304">
        <v>0</v>
      </c>
      <c r="CB917" s="304">
        <v>0</v>
      </c>
      <c r="CC917" s="304">
        <v>0</v>
      </c>
      <c r="CD917" s="304">
        <v>0</v>
      </c>
      <c r="CE917" s="304">
        <v>0</v>
      </c>
      <c r="CF917" s="304">
        <v>0</v>
      </c>
      <c r="CG917" s="304">
        <v>0</v>
      </c>
      <c r="CH917" s="304">
        <v>0</v>
      </c>
      <c r="CI917" s="304">
        <v>0</v>
      </c>
      <c r="CJ917" s="304">
        <v>0</v>
      </c>
      <c r="CK917" s="304">
        <v>0</v>
      </c>
      <c r="CL917" s="304">
        <v>0</v>
      </c>
      <c r="CM917" s="304">
        <v>0</v>
      </c>
      <c r="CN917" s="304">
        <v>0</v>
      </c>
      <c r="CO917" s="304">
        <v>0</v>
      </c>
      <c r="CP917" s="304">
        <v>0</v>
      </c>
      <c r="CQ917" s="304">
        <v>0</v>
      </c>
      <c r="CR917" s="304">
        <v>0</v>
      </c>
      <c r="CS917" s="304">
        <v>0</v>
      </c>
      <c r="CT917" s="304">
        <v>0</v>
      </c>
      <c r="CU917" s="304">
        <v>0</v>
      </c>
      <c r="CV917" s="304">
        <v>0</v>
      </c>
      <c r="CW917" s="304">
        <v>0</v>
      </c>
      <c r="CX917" s="304">
        <v>0</v>
      </c>
      <c r="CY917" s="304">
        <v>0</v>
      </c>
      <c r="CZ917" s="304">
        <v>0</v>
      </c>
      <c r="DA917" s="304">
        <v>0</v>
      </c>
      <c r="DB917" s="304">
        <v>0</v>
      </c>
      <c r="DC917" s="304">
        <v>0</v>
      </c>
      <c r="DD917" s="304">
        <v>0</v>
      </c>
      <c r="DE917" s="304">
        <v>0</v>
      </c>
      <c r="DF917" s="304">
        <v>0</v>
      </c>
      <c r="DG917" s="304">
        <v>0</v>
      </c>
      <c r="DH917" s="304">
        <v>0</v>
      </c>
      <c r="DI917" s="304">
        <v>0</v>
      </c>
      <c r="DJ917" s="304">
        <v>0</v>
      </c>
      <c r="DK917" s="304">
        <v>0</v>
      </c>
      <c r="DL917" s="304">
        <v>0</v>
      </c>
      <c r="DM917" s="304">
        <v>0</v>
      </c>
      <c r="DN917" s="304">
        <v>0</v>
      </c>
      <c r="DO917" s="304">
        <v>0</v>
      </c>
      <c r="DP917" s="304">
        <v>0</v>
      </c>
      <c r="DQ917" s="304">
        <v>0</v>
      </c>
      <c r="DR917" s="304">
        <v>0</v>
      </c>
      <c r="DS917" s="304">
        <v>0</v>
      </c>
      <c r="DT917" s="304">
        <v>0</v>
      </c>
      <c r="DU917" s="304">
        <v>0</v>
      </c>
      <c r="DV917" s="304">
        <v>0</v>
      </c>
      <c r="DX917" s="162">
        <f>SUM(G917:DW917)</f>
        <v>0</v>
      </c>
    </row>
    <row r="918" spans="1:128" hidden="1" outlineLevel="1" x14ac:dyDescent="0.2">
      <c r="A918" s="153" t="str">
        <f ca="1">Language!A1192</f>
        <v>Убытки текущего года</v>
      </c>
      <c r="C918" s="178" t="str">
        <f t="shared" ca="1" si="1459"/>
        <v>тыс. руб.</v>
      </c>
      <c r="F918" s="6" t="s">
        <v>3083</v>
      </c>
      <c r="G918" s="161">
        <f ca="1">MIN(G916-G917,0)+IF(G2=1,0,IF(YEAR(Параметры!G32)=YEAR(Параметры!F32),F918,0))</f>
        <v>-1907.566666666668</v>
      </c>
      <c r="H918" s="161">
        <f ca="1">MIN(H916-H917,0)+IF(H2=1,0,IF(YEAR(Параметры!H32)=YEAR(Параметры!G32),G918,0))</f>
        <v>-3171.8992124803876</v>
      </c>
      <c r="I918" s="161">
        <f ca="1">MIN(I916-I917,0)+IF(I2=1,0,IF(YEAR(Параметры!I32)=YEAR(Параметры!H32),H918,0))</f>
        <v>-3171.8992124803876</v>
      </c>
      <c r="J918" s="161">
        <f ca="1">MIN(J916-J917,0)+IF(J2=1,0,IF(YEAR(Параметры!J32)=YEAR(Параметры!I32),I918,0))</f>
        <v>-3171.8992124803876</v>
      </c>
      <c r="K918" s="161">
        <f ca="1">MIN(K916-K917,0)+IF(K2=1,0,IF(YEAR(Параметры!K32)=YEAR(Параметры!J32),J918,0))</f>
        <v>-3171.8992124803876</v>
      </c>
      <c r="L918" s="161">
        <f ca="1">MIN(L916-L917,0)+IF(L2=1,0,IF(YEAR(Параметры!L32)=YEAR(Параметры!K32),K918,0))</f>
        <v>0</v>
      </c>
      <c r="M918" s="161">
        <f ca="1">MIN(M916-M917,0)+IF(M2=1,0,IF(YEAR(Параметры!M32)=YEAR(Параметры!L32),L918,0))</f>
        <v>0</v>
      </c>
      <c r="N918" s="161">
        <f ca="1">MIN(N916-N917,0)+IF(N2=1,0,IF(YEAR(Параметры!N32)=YEAR(Параметры!M32),M918,0))</f>
        <v>0</v>
      </c>
      <c r="O918" s="161">
        <f ca="1">MIN(O916-O917,0)+IF(O2=1,0,IF(YEAR(Параметры!O32)=YEAR(Параметры!N32),N918,0))</f>
        <v>0</v>
      </c>
      <c r="P918" s="161">
        <f ca="1">MIN(P916-P917,0)+IF(P2=1,0,IF(YEAR(Параметры!P32)=YEAR(Параметры!O32),O918,0))</f>
        <v>0</v>
      </c>
      <c r="Q918" s="161">
        <f ca="1">MIN(Q916-Q917,0)+IF(Q2=1,0,IF(YEAR(Параметры!Q32)=YEAR(Параметры!P32),P918,0))</f>
        <v>0</v>
      </c>
      <c r="R918" s="161">
        <f ca="1">MIN(R916-R917,0)+IF(R2=1,0,IF(YEAR(Параметры!R32)=YEAR(Параметры!Q32),Q918,0))</f>
        <v>0</v>
      </c>
      <c r="S918" s="161">
        <f ca="1">MIN(S916-S917,0)+IF(S2=1,0,IF(YEAR(Параметры!S32)=YEAR(Параметры!R32),R918,0))</f>
        <v>0</v>
      </c>
      <c r="T918" s="161">
        <f ca="1">MIN(T916-T917,0)+IF(T2=1,0,IF(YEAR(Параметры!T32)=YEAR(Параметры!S32),S918,0))</f>
        <v>0</v>
      </c>
      <c r="U918" s="161">
        <f ca="1">MIN(U916-U917,0)+IF(U2=1,0,IF(YEAR(Параметры!U32)=YEAR(Параметры!T32),T918,0))</f>
        <v>0</v>
      </c>
      <c r="V918" s="161">
        <f ca="1">MIN(V916-V917,0)+IF(V2=1,0,IF(YEAR(Параметры!V32)=YEAR(Параметры!U32),U918,0))</f>
        <v>0</v>
      </c>
      <c r="W918" s="161">
        <f ca="1">MIN(W916-W917,0)+IF(W2=1,0,IF(YEAR(Параметры!W32)=YEAR(Параметры!V32),V918,0))</f>
        <v>0</v>
      </c>
      <c r="X918" s="161">
        <f ca="1">MIN(X916-X917,0)+IF(X2=1,0,IF(YEAR(Параметры!X32)=YEAR(Параметры!W32),W918,0))</f>
        <v>0</v>
      </c>
      <c r="Y918" s="161">
        <f ca="1">MIN(Y916-Y917,0)+IF(Y2=1,0,IF(YEAR(Параметры!Y32)=YEAR(Параметры!X32),X918,0))</f>
        <v>0</v>
      </c>
      <c r="Z918" s="161">
        <f ca="1">MIN(Z916-Z917,0)+IF(Z2=1,0,IF(YEAR(Параметры!Z32)=YEAR(Параметры!Y32),Y918,0))</f>
        <v>0</v>
      </c>
      <c r="AA918" s="161">
        <f ca="1">MIN(AA916-AA917,0)+IF(AA2=1,0,IF(YEAR(Параметры!AA32)=YEAR(Параметры!Z32),Z918,0))</f>
        <v>0</v>
      </c>
      <c r="AB918" s="161">
        <f ca="1">MIN(AB916-AB917,0)+IF(AB2=1,0,IF(YEAR(Параметры!AB32)=YEAR(Параметры!AA32),AA918,0))</f>
        <v>0</v>
      </c>
      <c r="AC918" s="161">
        <f ca="1">MIN(AC916-AC917,0)+IF(AC2=1,0,IF(YEAR(Параметры!AC32)=YEAR(Параметры!AB32),AB918,0))</f>
        <v>0</v>
      </c>
      <c r="AD918" s="161">
        <f ca="1">MIN(AD916-AD917,0)+IF(AD2=1,0,IF(YEAR(Параметры!AD32)=YEAR(Параметры!AC32),AC918,0))</f>
        <v>0</v>
      </c>
      <c r="AE918" s="161">
        <f ca="1">MIN(AE916-AE917,0)+IF(AE2=1,0,IF(YEAR(Параметры!AE32)=YEAR(Параметры!AD32),AD918,0))</f>
        <v>0</v>
      </c>
      <c r="AF918" s="161">
        <f ca="1">MIN(AF916-AF917,0)+IF(AF2=1,0,IF(YEAR(Параметры!AF32)=YEAR(Параметры!AE32),AE918,0))</f>
        <v>0</v>
      </c>
      <c r="AG918" s="161">
        <f ca="1">MIN(AG916-AG917,0)+IF(AG2=1,0,IF(YEAR(Параметры!AG32)=YEAR(Параметры!AF32),AF918,0))</f>
        <v>0</v>
      </c>
      <c r="AH918" s="161">
        <f ca="1">MIN(AH916-AH917,0)+IF(AH2=1,0,IF(YEAR(Параметры!AH32)=YEAR(Параметры!AG32),AG918,0))</f>
        <v>0</v>
      </c>
      <c r="AI918" s="161">
        <f ca="1">MIN(AI916-AI917,0)+IF(AI2=1,0,IF(YEAR(Параметры!AI32)=YEAR(Параметры!AH32),AH918,0))</f>
        <v>0</v>
      </c>
      <c r="AJ918" s="161">
        <f ca="1">MIN(AJ916-AJ917,0)+IF(AJ2=1,0,IF(YEAR(Параметры!AJ32)=YEAR(Параметры!AI32),AI918,0))</f>
        <v>0</v>
      </c>
      <c r="AK918" s="161">
        <f ca="1">MIN(AK916-AK917,0)+IF(AK2=1,0,IF(YEAR(Параметры!AK32)=YEAR(Параметры!AJ32),AJ918,0))</f>
        <v>0</v>
      </c>
      <c r="AL918" s="161">
        <f ca="1">MIN(AL916-AL917,0)+IF(AL2=1,0,IF(YEAR(Параметры!AL32)=YEAR(Параметры!AK32),AK918,0))</f>
        <v>0</v>
      </c>
      <c r="AM918" s="161">
        <f ca="1">MIN(AM916-AM917,0)+IF(AM2=1,0,IF(YEAR(Параметры!AM32)=YEAR(Параметры!AL32),AL918,0))</f>
        <v>0</v>
      </c>
      <c r="AN918" s="161">
        <f ca="1">MIN(AN916-AN917,0)+IF(AN2=1,0,IF(YEAR(Параметры!AN32)=YEAR(Параметры!AM32),AM918,0))</f>
        <v>0</v>
      </c>
      <c r="AO918" s="161">
        <f ca="1">MIN(AO916-AO917,0)+IF(AO2=1,0,IF(YEAR(Параметры!AO32)=YEAR(Параметры!AN32),AN918,0))</f>
        <v>0</v>
      </c>
      <c r="AP918" s="161">
        <f ca="1">MIN(AP916-AP917,0)+IF(AP2=1,0,IF(YEAR(Параметры!AP32)=YEAR(Параметры!AO32),AO918,0))</f>
        <v>0</v>
      </c>
      <c r="AQ918" s="161">
        <f ca="1">MIN(AQ916-AQ917,0)+IF(AQ2=1,0,IF(YEAR(Параметры!AQ32)=YEAR(Параметры!AP32),AP918,0))</f>
        <v>0</v>
      </c>
      <c r="AR918" s="161">
        <f ca="1">MIN(AR916-AR917,0)+IF(AR2=1,0,IF(YEAR(Параметры!AR32)=YEAR(Параметры!AQ32),AQ918,0))</f>
        <v>0</v>
      </c>
      <c r="AS918" s="161">
        <f ca="1">MIN(AS916-AS917,0)+IF(AS2=1,0,IF(YEAR(Параметры!AS32)=YEAR(Параметры!AR32),AR918,0))</f>
        <v>0</v>
      </c>
      <c r="AT918" s="161">
        <f ca="1">MIN(AT916-AT917,0)+IF(AT2=1,0,IF(YEAR(Параметры!AT32)=YEAR(Параметры!AS32),AS918,0))</f>
        <v>0</v>
      </c>
      <c r="AU918" s="161">
        <f ca="1">MIN(AU916-AU917,0)+IF(AU2=1,0,IF(YEAR(Параметры!AU32)=YEAR(Параметры!AT32),AT918,0))</f>
        <v>0</v>
      </c>
      <c r="AV918" s="161">
        <f ca="1">MIN(AV916-AV917,0)+IF(AV2=1,0,IF(YEAR(Параметры!AV32)=YEAR(Параметры!AU32),AU918,0))</f>
        <v>0</v>
      </c>
      <c r="AW918" s="161">
        <f ca="1">MIN(AW916-AW917,0)+IF(AW2=1,0,IF(YEAR(Параметры!AW32)=YEAR(Параметры!AV32),AV918,0))</f>
        <v>0</v>
      </c>
      <c r="AX918" s="161">
        <f ca="1">MIN(AX916-AX917,0)+IF(AX2=1,0,IF(YEAR(Параметры!AX32)=YEAR(Параметры!AW32),AW918,0))</f>
        <v>0</v>
      </c>
      <c r="AY918" s="161">
        <f ca="1">MIN(AY916-AY917,0)+IF(AY2=1,0,IF(YEAR(Параметры!AY32)=YEAR(Параметры!AX32),AX918,0))</f>
        <v>0</v>
      </c>
      <c r="AZ918" s="161">
        <f ca="1">MIN(AZ916-AZ917,0)+IF(AZ2=1,0,IF(YEAR(Параметры!AZ32)=YEAR(Параметры!AY32),AY918,0))</f>
        <v>0</v>
      </c>
      <c r="BA918" s="161">
        <f ca="1">MIN(BA916-BA917,0)+IF(BA2=1,0,IF(YEAR(Параметры!BA32)=YEAR(Параметры!AZ32),AZ918,0))</f>
        <v>0</v>
      </c>
      <c r="BB918" s="161">
        <f ca="1">MIN(BB916-BB917,0)+IF(BB2=1,0,IF(YEAR(Параметры!BB32)=YEAR(Параметры!BA32),BA918,0))</f>
        <v>0</v>
      </c>
      <c r="BC918" s="161">
        <f ca="1">MIN(BC916-BC917,0)+IF(BC2=1,0,IF(YEAR(Параметры!BC32)=YEAR(Параметры!BB32),BB918,0))</f>
        <v>0</v>
      </c>
      <c r="BD918" s="161">
        <f ca="1">MIN(BD916-BD917,0)+IF(BD2=1,0,IF(YEAR(Параметры!BD32)=YEAR(Параметры!BC32),BC918,0))</f>
        <v>0</v>
      </c>
      <c r="BE918" s="161">
        <f ca="1">MIN(BE916-BE917,0)+IF(BE2=1,0,IF(YEAR(Параметры!BE32)=YEAR(Параметры!BD32),BD918,0))</f>
        <v>0</v>
      </c>
      <c r="BF918" s="161">
        <f ca="1">MIN(BF916-BF917,0)+IF(BF2=1,0,IF(YEAR(Параметры!BF32)=YEAR(Параметры!BE32),BE918,0))</f>
        <v>0</v>
      </c>
      <c r="BG918" s="161">
        <f ca="1">MIN(BG916-BG917,0)+IF(BG2=1,0,IF(YEAR(Параметры!BG32)=YEAR(Параметры!BF32),BF918,0))</f>
        <v>0</v>
      </c>
      <c r="BH918" s="161">
        <f ca="1">MIN(BH916-BH917,0)+IF(BH2=1,0,IF(YEAR(Параметры!BH32)=YEAR(Параметры!BG32),BG918,0))</f>
        <v>0</v>
      </c>
      <c r="BI918" s="161">
        <f ca="1">MIN(BI916-BI917,0)+IF(BI2=1,0,IF(YEAR(Параметры!BI32)=YEAR(Параметры!BH32),BH918,0))</f>
        <v>0</v>
      </c>
      <c r="BJ918" s="161">
        <f ca="1">MIN(BJ916-BJ917,0)+IF(BJ2=1,0,IF(YEAR(Параметры!BJ32)=YEAR(Параметры!BI32),BI918,0))</f>
        <v>0</v>
      </c>
      <c r="BK918" s="161">
        <f ca="1">MIN(BK916-BK917,0)+IF(BK2=1,0,IF(YEAR(Параметры!BK32)=YEAR(Параметры!BJ32),BJ918,0))</f>
        <v>0</v>
      </c>
      <c r="BL918" s="161">
        <f ca="1">MIN(BL916-BL917,0)+IF(BL2=1,0,IF(YEAR(Параметры!BL32)=YEAR(Параметры!BK32),BK918,0))</f>
        <v>0</v>
      </c>
      <c r="BM918" s="161">
        <f ca="1">MIN(BM916-BM917,0)+IF(BM2=1,0,IF(YEAR(Параметры!BM32)=YEAR(Параметры!BL32),BL918,0))</f>
        <v>0</v>
      </c>
      <c r="BN918" s="161">
        <f ca="1">MIN(BN916-BN917,0)+IF(BN2=1,0,IF(YEAR(Параметры!BN32)=YEAR(Параметры!BM32),BM918,0))</f>
        <v>0</v>
      </c>
      <c r="BO918" s="161">
        <f ca="1">MIN(BO916-BO917,0)+IF(BO2=1,0,IF(YEAR(Параметры!BO32)=YEAR(Параметры!BN32),BN918,0))</f>
        <v>0</v>
      </c>
      <c r="BP918" s="161">
        <f ca="1">MIN(BP916-BP917,0)+IF(BP2=1,0,IF(YEAR(Параметры!BP32)=YEAR(Параметры!BO32),BO918,0))</f>
        <v>0</v>
      </c>
      <c r="BQ918" s="161">
        <f ca="1">MIN(BQ916-BQ917,0)+IF(BQ2=1,0,IF(YEAR(Параметры!BQ32)=YEAR(Параметры!BP32),BP918,0))</f>
        <v>0</v>
      </c>
      <c r="BR918" s="161">
        <f ca="1">MIN(BR916-BR917,0)+IF(BR2=1,0,IF(YEAR(Параметры!BR32)=YEAR(Параметры!BQ32),BQ918,0))</f>
        <v>0</v>
      </c>
      <c r="BS918" s="161">
        <f ca="1">MIN(BS916-BS917,0)+IF(BS2=1,0,IF(YEAR(Параметры!BS32)=YEAR(Параметры!BR32),BR918,0))</f>
        <v>0</v>
      </c>
      <c r="BT918" s="161">
        <f ca="1">MIN(BT916-BT917,0)+IF(BT2=1,0,IF(YEAR(Параметры!BT32)=YEAR(Параметры!BS32),BS918,0))</f>
        <v>0</v>
      </c>
      <c r="BU918" s="161">
        <f ca="1">MIN(BU916-BU917,0)+IF(BU2=1,0,IF(YEAR(Параметры!BU32)=YEAR(Параметры!BT32),BT918,0))</f>
        <v>0</v>
      </c>
      <c r="BV918" s="161">
        <f ca="1">MIN(BV916-BV917,0)+IF(BV2=1,0,IF(YEAR(Параметры!BV32)=YEAR(Параметры!BU32),BU918,0))</f>
        <v>0</v>
      </c>
      <c r="BW918" s="161">
        <f ca="1">MIN(BW916-BW917,0)+IF(BW2=1,0,IF(YEAR(Параметры!BW32)=YEAR(Параметры!BV32),BV918,0))</f>
        <v>0</v>
      </c>
      <c r="BX918" s="161">
        <f ca="1">MIN(BX916-BX917,0)+IF(BX2=1,0,IF(YEAR(Параметры!BX32)=YEAR(Параметры!BW32),BW918,0))</f>
        <v>0</v>
      </c>
      <c r="BY918" s="161">
        <f ca="1">MIN(BY916-BY917,0)+IF(BY2=1,0,IF(YEAR(Параметры!BY32)=YEAR(Параметры!BX32),BX918,0))</f>
        <v>0</v>
      </c>
      <c r="BZ918" s="161">
        <f ca="1">MIN(BZ916-BZ917,0)+IF(BZ2=1,0,IF(YEAR(Параметры!BZ32)=YEAR(Параметры!BY32),BY918,0))</f>
        <v>0</v>
      </c>
      <c r="CA918" s="161">
        <f ca="1">MIN(CA916-CA917,0)+IF(CA2=1,0,IF(YEAR(Параметры!CA32)=YEAR(Параметры!BZ32),BZ918,0))</f>
        <v>0</v>
      </c>
      <c r="CB918" s="161">
        <f ca="1">MIN(CB916-CB917,0)+IF(CB2=1,0,IF(YEAR(Параметры!CB32)=YEAR(Параметры!CA32),CA918,0))</f>
        <v>0</v>
      </c>
      <c r="CC918" s="161">
        <f ca="1">MIN(CC916-CC917,0)+IF(CC2=1,0,IF(YEAR(Параметры!CC32)=YEAR(Параметры!CB32),CB918,0))</f>
        <v>0</v>
      </c>
      <c r="CD918" s="161">
        <f ca="1">MIN(CD916-CD917,0)+IF(CD2=1,0,IF(YEAR(Параметры!CD32)=YEAR(Параметры!CC32),CC918,0))</f>
        <v>0</v>
      </c>
      <c r="CE918" s="161">
        <f ca="1">MIN(CE916-CE917,0)+IF(CE2=1,0,IF(YEAR(Параметры!CE32)=YEAR(Параметры!CD32),CD918,0))</f>
        <v>0</v>
      </c>
      <c r="CF918" s="161">
        <f ca="1">MIN(CF916-CF917,0)+IF(CF2=1,0,IF(YEAR(Параметры!CF32)=YEAR(Параметры!CE32),CE918,0))</f>
        <v>0</v>
      </c>
      <c r="CG918" s="161">
        <f ca="1">MIN(CG916-CG917,0)+IF(CG2=1,0,IF(YEAR(Параметры!CG32)=YEAR(Параметры!CF32),CF918,0))</f>
        <v>0</v>
      </c>
      <c r="CH918" s="161">
        <f ca="1">MIN(CH916-CH917,0)+IF(CH2=1,0,IF(YEAR(Параметры!CH32)=YEAR(Параметры!CG32),CG918,0))</f>
        <v>0</v>
      </c>
      <c r="CI918" s="161">
        <f ca="1">MIN(CI916-CI917,0)+IF(CI2=1,0,IF(YEAR(Параметры!CI32)=YEAR(Параметры!CH32),CH918,0))</f>
        <v>0</v>
      </c>
      <c r="CJ918" s="161">
        <f ca="1">MIN(CJ916-CJ917,0)+IF(CJ2=1,0,IF(YEAR(Параметры!CJ32)=YEAR(Параметры!CI32),CI918,0))</f>
        <v>0</v>
      </c>
      <c r="CK918" s="161">
        <f ca="1">MIN(CK916-CK917,0)+IF(CK2=1,0,IF(YEAR(Параметры!CK32)=YEAR(Параметры!CJ32),CJ918,0))</f>
        <v>0</v>
      </c>
      <c r="CL918" s="161">
        <f ca="1">MIN(CL916-CL917,0)+IF(CL2=1,0,IF(YEAR(Параметры!CL32)=YEAR(Параметры!CK32),CK918,0))</f>
        <v>0</v>
      </c>
      <c r="CM918" s="161">
        <f ca="1">MIN(CM916-CM917,0)+IF(CM2=1,0,IF(YEAR(Параметры!CM32)=YEAR(Параметры!CL32),CL918,0))</f>
        <v>0</v>
      </c>
      <c r="CN918" s="161">
        <f ca="1">MIN(CN916-CN917,0)+IF(CN2=1,0,IF(YEAR(Параметры!CN32)=YEAR(Параметры!CM32),CM918,0))</f>
        <v>0</v>
      </c>
      <c r="CO918" s="161">
        <f ca="1">MIN(CO916-CO917,0)+IF(CO2=1,0,IF(YEAR(Параметры!CO32)=YEAR(Параметры!CN32),CN918,0))</f>
        <v>0</v>
      </c>
      <c r="CP918" s="161">
        <f ca="1">MIN(CP916-CP917,0)+IF(CP2=1,0,IF(YEAR(Параметры!CP32)=YEAR(Параметры!CO32),CO918,0))</f>
        <v>0</v>
      </c>
      <c r="CQ918" s="161">
        <f ca="1">MIN(CQ916-CQ917,0)+IF(CQ2=1,0,IF(YEAR(Параметры!CQ32)=YEAR(Параметры!CP32),CP918,0))</f>
        <v>0</v>
      </c>
      <c r="CR918" s="161">
        <f ca="1">MIN(CR916-CR917,0)+IF(CR2=1,0,IF(YEAR(Параметры!CR32)=YEAR(Параметры!CQ32),CQ918,0))</f>
        <v>0</v>
      </c>
      <c r="CS918" s="161">
        <f ca="1">MIN(CS916-CS917,0)+IF(CS2=1,0,IF(YEAR(Параметры!CS32)=YEAR(Параметры!CR32),CR918,0))</f>
        <v>0</v>
      </c>
      <c r="CT918" s="161">
        <f ca="1">MIN(CT916-CT917,0)+IF(CT2=1,0,IF(YEAR(Параметры!CT32)=YEAR(Параметры!CS32),CS918,0))</f>
        <v>0</v>
      </c>
      <c r="CU918" s="161">
        <f ca="1">MIN(CU916-CU917,0)+IF(CU2=1,0,IF(YEAR(Параметры!CU32)=YEAR(Параметры!CT32),CT918,0))</f>
        <v>0</v>
      </c>
      <c r="CV918" s="161">
        <f ca="1">MIN(CV916-CV917,0)+IF(CV2=1,0,IF(YEAR(Параметры!CV32)=YEAR(Параметры!CU32),CU918,0))</f>
        <v>0</v>
      </c>
      <c r="CW918" s="161">
        <f ca="1">MIN(CW916-CW917,0)+IF(CW2=1,0,IF(YEAR(Параметры!CW32)=YEAR(Параметры!CV32),CV918,0))</f>
        <v>0</v>
      </c>
      <c r="CX918" s="161">
        <f ca="1">MIN(CX916-CX917,0)+IF(CX2=1,0,IF(YEAR(Параметры!CX32)=YEAR(Параметры!CW32),CW918,0))</f>
        <v>0</v>
      </c>
      <c r="CY918" s="161">
        <f ca="1">MIN(CY916-CY917,0)+IF(CY2=1,0,IF(YEAR(Параметры!CY32)=YEAR(Параметры!CX32),CX918,0))</f>
        <v>0</v>
      </c>
      <c r="CZ918" s="161">
        <f ca="1">MIN(CZ916-CZ917,0)+IF(CZ2=1,0,IF(YEAR(Параметры!CZ32)=YEAR(Параметры!CY32),CY918,0))</f>
        <v>0</v>
      </c>
      <c r="DA918" s="161">
        <f ca="1">MIN(DA916-DA917,0)+IF(DA2=1,0,IF(YEAR(Параметры!DA32)=YEAR(Параметры!CZ32),CZ918,0))</f>
        <v>0</v>
      </c>
      <c r="DB918" s="161">
        <f ca="1">MIN(DB916-DB917,0)+IF(DB2=1,0,IF(YEAR(Параметры!DB32)=YEAR(Параметры!DA32),DA918,0))</f>
        <v>0</v>
      </c>
      <c r="DC918" s="161">
        <f ca="1">MIN(DC916-DC917,0)+IF(DC2=1,0,IF(YEAR(Параметры!DC32)=YEAR(Параметры!DB32),DB918,0))</f>
        <v>0</v>
      </c>
      <c r="DD918" s="161">
        <f ca="1">MIN(DD916-DD917,0)+IF(DD2=1,0,IF(YEAR(Параметры!DD32)=YEAR(Параметры!DC32),DC918,0))</f>
        <v>0</v>
      </c>
      <c r="DE918" s="161">
        <f ca="1">MIN(DE916-DE917,0)+IF(DE2=1,0,IF(YEAR(Параметры!DE32)=YEAR(Параметры!DD32),DD918,0))</f>
        <v>0</v>
      </c>
      <c r="DF918" s="161">
        <f ca="1">MIN(DF916-DF917,0)+IF(DF2=1,0,IF(YEAR(Параметры!DF32)=YEAR(Параметры!DE32),DE918,0))</f>
        <v>0</v>
      </c>
      <c r="DG918" s="161">
        <f ca="1">MIN(DG916-DG917,0)+IF(DG2=1,0,IF(YEAR(Параметры!DG32)=YEAR(Параметры!DF32),DF918,0))</f>
        <v>0</v>
      </c>
      <c r="DH918" s="161">
        <f ca="1">MIN(DH916-DH917,0)+IF(DH2=1,0,IF(YEAR(Параметры!DH32)=YEAR(Параметры!DG32),DG918,0))</f>
        <v>0</v>
      </c>
      <c r="DI918" s="161">
        <f ca="1">MIN(DI916-DI917,0)+IF(DI2=1,0,IF(YEAR(Параметры!DI32)=YEAR(Параметры!DH32),DH918,0))</f>
        <v>0</v>
      </c>
      <c r="DJ918" s="161">
        <f ca="1">MIN(DJ916-DJ917,0)+IF(DJ2=1,0,IF(YEAR(Параметры!DJ32)=YEAR(Параметры!DI32),DI918,0))</f>
        <v>0</v>
      </c>
      <c r="DK918" s="161">
        <f ca="1">MIN(DK916-DK917,0)+IF(DK2=1,0,IF(YEAR(Параметры!DK32)=YEAR(Параметры!DJ32),DJ918,0))</f>
        <v>0</v>
      </c>
      <c r="DL918" s="161">
        <f ca="1">MIN(DL916-DL917,0)+IF(DL2=1,0,IF(YEAR(Параметры!DL32)=YEAR(Параметры!DK32),DK918,0))</f>
        <v>0</v>
      </c>
      <c r="DM918" s="161">
        <f ca="1">MIN(DM916-DM917,0)+IF(DM2=1,0,IF(YEAR(Параметры!DM32)=YEAR(Параметры!DL32),DL918,0))</f>
        <v>0</v>
      </c>
      <c r="DN918" s="161">
        <f ca="1">MIN(DN916-DN917,0)+IF(DN2=1,0,IF(YEAR(Параметры!DN32)=YEAR(Параметры!DM32),DM918,0))</f>
        <v>0</v>
      </c>
      <c r="DO918" s="161">
        <f ca="1">MIN(DO916-DO917,0)+IF(DO2=1,0,IF(YEAR(Параметры!DO32)=YEAR(Параметры!DN32),DN918,0))</f>
        <v>0</v>
      </c>
      <c r="DP918" s="161">
        <f ca="1">MIN(DP916-DP917,0)+IF(DP2=1,0,IF(YEAR(Параметры!DP32)=YEAR(Параметры!DO32),DO918,0))</f>
        <v>0</v>
      </c>
      <c r="DQ918" s="161">
        <f ca="1">MIN(DQ916-DQ917,0)+IF(DQ2=1,0,IF(YEAR(Параметры!DQ32)=YEAR(Параметры!DP32),DP918,0))</f>
        <v>0</v>
      </c>
      <c r="DR918" s="161">
        <f ca="1">MIN(DR916-DR917,0)+IF(DR2=1,0,IF(YEAR(Параметры!DR32)=YEAR(Параметры!DQ32),DQ918,0))</f>
        <v>0</v>
      </c>
      <c r="DS918" s="161">
        <f ca="1">MIN(DS916-DS917,0)+IF(DS2=1,0,IF(YEAR(Параметры!DS32)=YEAR(Параметры!DR32),DR918,0))</f>
        <v>0</v>
      </c>
      <c r="DT918" s="161">
        <f ca="1">MIN(DT916-DT917,0)+IF(DT2=1,0,IF(YEAR(Параметры!DT32)=YEAR(Параметры!DS32),DS918,0))</f>
        <v>0</v>
      </c>
      <c r="DU918" s="161">
        <f ca="1">MIN(DU916-DU917,0)+IF(DU2=1,0,IF(YEAR(Параметры!DU32)=YEAR(Параметры!DT32),DT918,0))</f>
        <v>0</v>
      </c>
      <c r="DV918" s="161">
        <f ca="1">MIN(DV916-DV917,0)+IF(DV2=1,0,IF(YEAR(Параметры!DV32)=YEAR(Параметры!DU32),DU918,0))</f>
        <v>0</v>
      </c>
      <c r="DX918" s="162"/>
    </row>
    <row r="919" spans="1:128" hidden="1" outlineLevel="1" x14ac:dyDescent="0.2">
      <c r="A919" s="153" t="str">
        <f ca="1">Language!A1193</f>
        <v>Списание убытков текущего года</v>
      </c>
      <c r="C919" s="178" t="str">
        <f t="shared" ca="1" si="1459"/>
        <v>тыс. руб.</v>
      </c>
      <c r="F919" s="6" t="s">
        <v>3082</v>
      </c>
      <c r="G919" s="161">
        <f ca="1">-IF(G916-G917&gt;0,MIN(G916-G917,IF(G2=1,0,-IF(YEAR(Параметры!G32)=YEAR(Параметры!F32),F921+MIN(G916-G917,0),G918))),0)</f>
        <v>0</v>
      </c>
      <c r="H919" s="161">
        <f ca="1">-IF(H916-H917&gt;0,MIN(H916-H917,IF(H2=1,0,-IF(YEAR(Параметры!H32)=YEAR(Параметры!G32),G921+MIN(H916-H917,0),H918))),0)</f>
        <v>0</v>
      </c>
      <c r="I919" s="161">
        <f ca="1">-IF(I916-I917&gt;0,MIN(I916-I917,IF(I2=1,0,-IF(YEAR(Параметры!I32)=YEAR(Параметры!H32),H921+MIN(I916-I917,0),I918))),0)</f>
        <v>-3171.8992124803876</v>
      </c>
      <c r="J919" s="161">
        <f ca="1">-IF(J916-J917&gt;0,MIN(J916-J917,IF(J2=1,0,-IF(YEAR(Параметры!J32)=YEAR(Параметры!I32),I921+MIN(J916-J917,0),J918))),0)</f>
        <v>0</v>
      </c>
      <c r="K919" s="161">
        <f ca="1">-IF(K916-K917&gt;0,MIN(K916-K917,IF(K2=1,0,-IF(YEAR(Параметры!K32)=YEAR(Параметры!J32),J921+MIN(K916-K917,0),K918))),0)</f>
        <v>0</v>
      </c>
      <c r="L919" s="161">
        <f ca="1">-IF(L916-L917&gt;0,MIN(L916-L917,IF(L2=1,0,-IF(YEAR(Параметры!L32)=YEAR(Параметры!K32),K921+MIN(L916-L917,0),L918))),0)</f>
        <v>0</v>
      </c>
      <c r="M919" s="161">
        <f ca="1">-IF(M916-M917&gt;0,MIN(M916-M917,IF(M2=1,0,-IF(YEAR(Параметры!M32)=YEAR(Параметры!L32),L921+MIN(M916-M917,0),M918))),0)</f>
        <v>0</v>
      </c>
      <c r="N919" s="161">
        <f ca="1">-IF(N916-N917&gt;0,MIN(N916-N917,IF(N2=1,0,-IF(YEAR(Параметры!N32)=YEAR(Параметры!M32),M921+MIN(N916-N917,0),N918))),0)</f>
        <v>0</v>
      </c>
      <c r="O919" s="161">
        <f ca="1">-IF(O916-O917&gt;0,MIN(O916-O917,IF(O2=1,0,-IF(YEAR(Параметры!O32)=YEAR(Параметры!N32),N921+MIN(O916-O917,0),O918))),0)</f>
        <v>0</v>
      </c>
      <c r="P919" s="161">
        <f ca="1">-IF(P916-P917&gt;0,MIN(P916-P917,IF(P2=1,0,-IF(YEAR(Параметры!P32)=YEAR(Параметры!O32),O921+MIN(P916-P917,0),P918))),0)</f>
        <v>0</v>
      </c>
      <c r="Q919" s="161">
        <f ca="1">-IF(Q916-Q917&gt;0,MIN(Q916-Q917,IF(Q2=1,0,-IF(YEAR(Параметры!Q32)=YEAR(Параметры!P32),P921+MIN(Q916-Q917,0),Q918))),0)</f>
        <v>0</v>
      </c>
      <c r="R919" s="161">
        <f ca="1">-IF(R916-R917&gt;0,MIN(R916-R917,IF(R2=1,0,-IF(YEAR(Параметры!R32)=YEAR(Параметры!Q32),Q921+MIN(R916-R917,0),R918))),0)</f>
        <v>0</v>
      </c>
      <c r="S919" s="161">
        <f ca="1">-IF(S916-S917&gt;0,MIN(S916-S917,IF(S2=1,0,-IF(YEAR(Параметры!S32)=YEAR(Параметры!R32),R921+MIN(S916-S917,0),S918))),0)</f>
        <v>0</v>
      </c>
      <c r="T919" s="161">
        <f ca="1">-IF(T916-T917&gt;0,MIN(T916-T917,IF(T2=1,0,-IF(YEAR(Параметры!T32)=YEAR(Параметры!S32),S921+MIN(T916-T917,0),T918))),0)</f>
        <v>0</v>
      </c>
      <c r="U919" s="161">
        <f ca="1">-IF(U916-U917&gt;0,MIN(U916-U917,IF(U2=1,0,-IF(YEAR(Параметры!U32)=YEAR(Параметры!T32),T921+MIN(U916-U917,0),U918))),0)</f>
        <v>0</v>
      </c>
      <c r="V919" s="161">
        <f ca="1">-IF(V916-V917&gt;0,MIN(V916-V917,IF(V2=1,0,-IF(YEAR(Параметры!V32)=YEAR(Параметры!U32),U921+MIN(V916-V917,0),V918))),0)</f>
        <v>0</v>
      </c>
      <c r="W919" s="161">
        <f ca="1">-IF(W916-W917&gt;0,MIN(W916-W917,IF(W2=1,0,-IF(YEAR(Параметры!W32)=YEAR(Параметры!V32),V921+MIN(W916-W917,0),W918))),0)</f>
        <v>0</v>
      </c>
      <c r="X919" s="161">
        <f ca="1">-IF(X916-X917&gt;0,MIN(X916-X917,IF(X2=1,0,-IF(YEAR(Параметры!X32)=YEAR(Параметры!W32),W921+MIN(X916-X917,0),X918))),0)</f>
        <v>0</v>
      </c>
      <c r="Y919" s="161">
        <f ca="1">-IF(Y916-Y917&gt;0,MIN(Y916-Y917,IF(Y2=1,0,-IF(YEAR(Параметры!Y32)=YEAR(Параметры!X32),X921+MIN(Y916-Y917,0),Y918))),0)</f>
        <v>0</v>
      </c>
      <c r="Z919" s="161">
        <f ca="1">-IF(Z916-Z917&gt;0,MIN(Z916-Z917,IF(Z2=1,0,-IF(YEAR(Параметры!Z32)=YEAR(Параметры!Y32),Y921+MIN(Z916-Z917,0),Z918))),0)</f>
        <v>0</v>
      </c>
      <c r="AA919" s="161">
        <f ca="1">-IF(AA916-AA917&gt;0,MIN(AA916-AA917,IF(AA2=1,0,-IF(YEAR(Параметры!AA32)=YEAR(Параметры!Z32),Z921+MIN(AA916-AA917,0),AA918))),0)</f>
        <v>0</v>
      </c>
      <c r="AB919" s="161">
        <f ca="1">-IF(AB916-AB917&gt;0,MIN(AB916-AB917,IF(AB2=1,0,-IF(YEAR(Параметры!AB32)=YEAR(Параметры!AA32),AA921+MIN(AB916-AB917,0),AB918))),0)</f>
        <v>0</v>
      </c>
      <c r="AC919" s="161">
        <f ca="1">-IF(AC916-AC917&gt;0,MIN(AC916-AC917,IF(AC2=1,0,-IF(YEAR(Параметры!AC32)=YEAR(Параметры!AB32),AB921+MIN(AC916-AC917,0),AC918))),0)</f>
        <v>0</v>
      </c>
      <c r="AD919" s="161">
        <f ca="1">-IF(AD916-AD917&gt;0,MIN(AD916-AD917,IF(AD2=1,0,-IF(YEAR(Параметры!AD32)=YEAR(Параметры!AC32),AC921+MIN(AD916-AD917,0),AD918))),0)</f>
        <v>0</v>
      </c>
      <c r="AE919" s="161">
        <f ca="1">-IF(AE916-AE917&gt;0,MIN(AE916-AE917,IF(AE2=1,0,-IF(YEAR(Параметры!AE32)=YEAR(Параметры!AD32),AD921+MIN(AE916-AE917,0),AE918))),0)</f>
        <v>0</v>
      </c>
      <c r="AF919" s="161">
        <f ca="1">-IF(AF916-AF917&gt;0,MIN(AF916-AF917,IF(AF2=1,0,-IF(YEAR(Параметры!AF32)=YEAR(Параметры!AE32),AE921+MIN(AF916-AF917,0),AF918))),0)</f>
        <v>0</v>
      </c>
      <c r="AG919" s="161">
        <f ca="1">-IF(AG916-AG917&gt;0,MIN(AG916-AG917,IF(AG2=1,0,-IF(YEAR(Параметры!AG32)=YEAR(Параметры!AF32),AF921+MIN(AG916-AG917,0),AG918))),0)</f>
        <v>0</v>
      </c>
      <c r="AH919" s="161">
        <f ca="1">-IF(AH916-AH917&gt;0,MIN(AH916-AH917,IF(AH2=1,0,-IF(YEAR(Параметры!AH32)=YEAR(Параметры!AG32),AG921+MIN(AH916-AH917,0),AH918))),0)</f>
        <v>0</v>
      </c>
      <c r="AI919" s="161">
        <f ca="1">-IF(AI916-AI917&gt;0,MIN(AI916-AI917,IF(AI2=1,0,-IF(YEAR(Параметры!AI32)=YEAR(Параметры!AH32),AH921+MIN(AI916-AI917,0),AI918))),0)</f>
        <v>0</v>
      </c>
      <c r="AJ919" s="161">
        <f ca="1">-IF(AJ916-AJ917&gt;0,MIN(AJ916-AJ917,IF(AJ2=1,0,-IF(YEAR(Параметры!AJ32)=YEAR(Параметры!AI32),AI921+MIN(AJ916-AJ917,0),AJ918))),0)</f>
        <v>0</v>
      </c>
      <c r="AK919" s="161">
        <f ca="1">-IF(AK916-AK917&gt;0,MIN(AK916-AK917,IF(AK2=1,0,-IF(YEAR(Параметры!AK32)=YEAR(Параметры!AJ32),AJ921+MIN(AK916-AK917,0),AK918))),0)</f>
        <v>0</v>
      </c>
      <c r="AL919" s="161">
        <f ca="1">-IF(AL916-AL917&gt;0,MIN(AL916-AL917,IF(AL2=1,0,-IF(YEAR(Параметры!AL32)=YEAR(Параметры!AK32),AK921+MIN(AL916-AL917,0),AL918))),0)</f>
        <v>0</v>
      </c>
      <c r="AM919" s="161">
        <f ca="1">-IF(AM916-AM917&gt;0,MIN(AM916-AM917,IF(AM2=1,0,-IF(YEAR(Параметры!AM32)=YEAR(Параметры!AL32),AL921+MIN(AM916-AM917,0),AM918))),0)</f>
        <v>0</v>
      </c>
      <c r="AN919" s="161">
        <f ca="1">-IF(AN916-AN917&gt;0,MIN(AN916-AN917,IF(AN2=1,0,-IF(YEAR(Параметры!AN32)=YEAR(Параметры!AM32),AM921+MIN(AN916-AN917,0),AN918))),0)</f>
        <v>0</v>
      </c>
      <c r="AO919" s="161">
        <f ca="1">-IF(AO916-AO917&gt;0,MIN(AO916-AO917,IF(AO2=1,0,-IF(YEAR(Параметры!AO32)=YEAR(Параметры!AN32),AN921+MIN(AO916-AO917,0),AO918))),0)</f>
        <v>0</v>
      </c>
      <c r="AP919" s="161">
        <f ca="1">-IF(AP916-AP917&gt;0,MIN(AP916-AP917,IF(AP2=1,0,-IF(YEAR(Параметры!AP32)=YEAR(Параметры!AO32),AO921+MIN(AP916-AP917,0),AP918))),0)</f>
        <v>0</v>
      </c>
      <c r="AQ919" s="161">
        <f ca="1">-IF(AQ916-AQ917&gt;0,MIN(AQ916-AQ917,IF(AQ2=1,0,-IF(YEAR(Параметры!AQ32)=YEAR(Параметры!AP32),AP921+MIN(AQ916-AQ917,0),AQ918))),0)</f>
        <v>0</v>
      </c>
      <c r="AR919" s="161">
        <f ca="1">-IF(AR916-AR917&gt;0,MIN(AR916-AR917,IF(AR2=1,0,-IF(YEAR(Параметры!AR32)=YEAR(Параметры!AQ32),AQ921+MIN(AR916-AR917,0),AR918))),0)</f>
        <v>0</v>
      </c>
      <c r="AS919" s="161">
        <f ca="1">-IF(AS916-AS917&gt;0,MIN(AS916-AS917,IF(AS2=1,0,-IF(YEAR(Параметры!AS32)=YEAR(Параметры!AR32),AR921+MIN(AS916-AS917,0),AS918))),0)</f>
        <v>0</v>
      </c>
      <c r="AT919" s="161">
        <f ca="1">-IF(AT916-AT917&gt;0,MIN(AT916-AT917,IF(AT2=1,0,-IF(YEAR(Параметры!AT32)=YEAR(Параметры!AS32),AS921+MIN(AT916-AT917,0),AT918))),0)</f>
        <v>0</v>
      </c>
      <c r="AU919" s="161">
        <f ca="1">-IF(AU916-AU917&gt;0,MIN(AU916-AU917,IF(AU2=1,0,-IF(YEAR(Параметры!AU32)=YEAR(Параметры!AT32),AT921+MIN(AU916-AU917,0),AU918))),0)</f>
        <v>0</v>
      </c>
      <c r="AV919" s="161">
        <f ca="1">-IF(AV916-AV917&gt;0,MIN(AV916-AV917,IF(AV2=1,0,-IF(YEAR(Параметры!AV32)=YEAR(Параметры!AU32),AU921+MIN(AV916-AV917,0),AV918))),0)</f>
        <v>0</v>
      </c>
      <c r="AW919" s="161">
        <f ca="1">-IF(AW916-AW917&gt;0,MIN(AW916-AW917,IF(AW2=1,0,-IF(YEAR(Параметры!AW32)=YEAR(Параметры!AV32),AV921+MIN(AW916-AW917,0),AW918))),0)</f>
        <v>0</v>
      </c>
      <c r="AX919" s="161">
        <f ca="1">-IF(AX916-AX917&gt;0,MIN(AX916-AX917,IF(AX2=1,0,-IF(YEAR(Параметры!AX32)=YEAR(Параметры!AW32),AW921+MIN(AX916-AX917,0),AX918))),0)</f>
        <v>0</v>
      </c>
      <c r="AY919" s="161">
        <f ca="1">-IF(AY916-AY917&gt;0,MIN(AY916-AY917,IF(AY2=1,0,-IF(YEAR(Параметры!AY32)=YEAR(Параметры!AX32),AX921+MIN(AY916-AY917,0),AY918))),0)</f>
        <v>0</v>
      </c>
      <c r="AZ919" s="161">
        <f ca="1">-IF(AZ916-AZ917&gt;0,MIN(AZ916-AZ917,IF(AZ2=1,0,-IF(YEAR(Параметры!AZ32)=YEAR(Параметры!AY32),AY921+MIN(AZ916-AZ917,0),AZ918))),0)</f>
        <v>0</v>
      </c>
      <c r="BA919" s="161">
        <f ca="1">-IF(BA916-BA917&gt;0,MIN(BA916-BA917,IF(BA2=1,0,-IF(YEAR(Параметры!BA32)=YEAR(Параметры!AZ32),AZ921+MIN(BA916-BA917,0),BA918))),0)</f>
        <v>0</v>
      </c>
      <c r="BB919" s="161">
        <f ca="1">-IF(BB916-BB917&gt;0,MIN(BB916-BB917,IF(BB2=1,0,-IF(YEAR(Параметры!BB32)=YEAR(Параметры!BA32),BA921+MIN(BB916-BB917,0),BB918))),0)</f>
        <v>0</v>
      </c>
      <c r="BC919" s="161">
        <f ca="1">-IF(BC916-BC917&gt;0,MIN(BC916-BC917,IF(BC2=1,0,-IF(YEAR(Параметры!BC32)=YEAR(Параметры!BB32),BB921+MIN(BC916-BC917,0),BC918))),0)</f>
        <v>0</v>
      </c>
      <c r="BD919" s="161">
        <f ca="1">-IF(BD916-BD917&gt;0,MIN(BD916-BD917,IF(BD2=1,0,-IF(YEAR(Параметры!BD32)=YEAR(Параметры!BC32),BC921+MIN(BD916-BD917,0),BD918))),0)</f>
        <v>0</v>
      </c>
      <c r="BE919" s="161">
        <f ca="1">-IF(BE916-BE917&gt;0,MIN(BE916-BE917,IF(BE2=1,0,-IF(YEAR(Параметры!BE32)=YEAR(Параметры!BD32),BD921+MIN(BE916-BE917,0),BE918))),0)</f>
        <v>0</v>
      </c>
      <c r="BF919" s="161">
        <f ca="1">-IF(BF916-BF917&gt;0,MIN(BF916-BF917,IF(BF2=1,0,-IF(YEAR(Параметры!BF32)=YEAR(Параметры!BE32),BE921+MIN(BF916-BF917,0),BF918))),0)</f>
        <v>0</v>
      </c>
      <c r="BG919" s="161">
        <f ca="1">-IF(BG916-BG917&gt;0,MIN(BG916-BG917,IF(BG2=1,0,-IF(YEAR(Параметры!BG32)=YEAR(Параметры!BF32),BF921+MIN(BG916-BG917,0),BG918))),0)</f>
        <v>0</v>
      </c>
      <c r="BH919" s="161">
        <f ca="1">-IF(BH916-BH917&gt;0,MIN(BH916-BH917,IF(BH2=1,0,-IF(YEAR(Параметры!BH32)=YEAR(Параметры!BG32),BG921+MIN(BH916-BH917,0),BH918))),0)</f>
        <v>0</v>
      </c>
      <c r="BI919" s="161">
        <f ca="1">-IF(BI916-BI917&gt;0,MIN(BI916-BI917,IF(BI2=1,0,-IF(YEAR(Параметры!BI32)=YEAR(Параметры!BH32),BH921+MIN(BI916-BI917,0),BI918))),0)</f>
        <v>0</v>
      </c>
      <c r="BJ919" s="161">
        <f ca="1">-IF(BJ916-BJ917&gt;0,MIN(BJ916-BJ917,IF(BJ2=1,0,-IF(YEAR(Параметры!BJ32)=YEAR(Параметры!BI32),BI921+MIN(BJ916-BJ917,0),BJ918))),0)</f>
        <v>0</v>
      </c>
      <c r="BK919" s="161">
        <f ca="1">-IF(BK916-BK917&gt;0,MIN(BK916-BK917,IF(BK2=1,0,-IF(YEAR(Параметры!BK32)=YEAR(Параметры!BJ32),BJ921+MIN(BK916-BK917,0),BK918))),0)</f>
        <v>0</v>
      </c>
      <c r="BL919" s="161">
        <f ca="1">-IF(BL916-BL917&gt;0,MIN(BL916-BL917,IF(BL2=1,0,-IF(YEAR(Параметры!BL32)=YEAR(Параметры!BK32),BK921+MIN(BL916-BL917,0),BL918))),0)</f>
        <v>0</v>
      </c>
      <c r="BM919" s="161">
        <f ca="1">-IF(BM916-BM917&gt;0,MIN(BM916-BM917,IF(BM2=1,0,-IF(YEAR(Параметры!BM32)=YEAR(Параметры!BL32),BL921+MIN(BM916-BM917,0),BM918))),0)</f>
        <v>0</v>
      </c>
      <c r="BN919" s="161">
        <f ca="1">-IF(BN916-BN917&gt;0,MIN(BN916-BN917,IF(BN2=1,0,-IF(YEAR(Параметры!BN32)=YEAR(Параметры!BM32),BM921+MIN(BN916-BN917,0),BN918))),0)</f>
        <v>0</v>
      </c>
      <c r="BO919" s="161">
        <f ca="1">-IF(BO916-BO917&gt;0,MIN(BO916-BO917,IF(BO2=1,0,-IF(YEAR(Параметры!BO32)=YEAR(Параметры!BN32),BN921+MIN(BO916-BO917,0),BO918))),0)</f>
        <v>0</v>
      </c>
      <c r="BP919" s="161">
        <f ca="1">-IF(BP916-BP917&gt;0,MIN(BP916-BP917,IF(BP2=1,0,-IF(YEAR(Параметры!BP32)=YEAR(Параметры!BO32),BO921+MIN(BP916-BP917,0),BP918))),0)</f>
        <v>0</v>
      </c>
      <c r="BQ919" s="161">
        <f ca="1">-IF(BQ916-BQ917&gt;0,MIN(BQ916-BQ917,IF(BQ2=1,0,-IF(YEAR(Параметры!BQ32)=YEAR(Параметры!BP32),BP921+MIN(BQ916-BQ917,0),BQ918))),0)</f>
        <v>0</v>
      </c>
      <c r="BR919" s="161">
        <f ca="1">-IF(BR916-BR917&gt;0,MIN(BR916-BR917,IF(BR2=1,0,-IF(YEAR(Параметры!BR32)=YEAR(Параметры!BQ32),BQ921+MIN(BR916-BR917,0),BR918))),0)</f>
        <v>0</v>
      </c>
      <c r="BS919" s="161">
        <f ca="1">-IF(BS916-BS917&gt;0,MIN(BS916-BS917,IF(BS2=1,0,-IF(YEAR(Параметры!BS32)=YEAR(Параметры!BR32),BR921+MIN(BS916-BS917,0),BS918))),0)</f>
        <v>0</v>
      </c>
      <c r="BT919" s="161">
        <f ca="1">-IF(BT916-BT917&gt;0,MIN(BT916-BT917,IF(BT2=1,0,-IF(YEAR(Параметры!BT32)=YEAR(Параметры!BS32),BS921+MIN(BT916-BT917,0),BT918))),0)</f>
        <v>0</v>
      </c>
      <c r="BU919" s="161">
        <f ca="1">-IF(BU916-BU917&gt;0,MIN(BU916-BU917,IF(BU2=1,0,-IF(YEAR(Параметры!BU32)=YEAR(Параметры!BT32),BT921+MIN(BU916-BU917,0),BU918))),0)</f>
        <v>0</v>
      </c>
      <c r="BV919" s="161">
        <f ca="1">-IF(BV916-BV917&gt;0,MIN(BV916-BV917,IF(BV2=1,0,-IF(YEAR(Параметры!BV32)=YEAR(Параметры!BU32),BU921+MIN(BV916-BV917,0),BV918))),0)</f>
        <v>0</v>
      </c>
      <c r="BW919" s="161">
        <f ca="1">-IF(BW916-BW917&gt;0,MIN(BW916-BW917,IF(BW2=1,0,-IF(YEAR(Параметры!BW32)=YEAR(Параметры!BV32),BV921+MIN(BW916-BW917,0),BW918))),0)</f>
        <v>0</v>
      </c>
      <c r="BX919" s="161">
        <f ca="1">-IF(BX916-BX917&gt;0,MIN(BX916-BX917,IF(BX2=1,0,-IF(YEAR(Параметры!BX32)=YEAR(Параметры!BW32),BW921+MIN(BX916-BX917,0),BX918))),0)</f>
        <v>0</v>
      </c>
      <c r="BY919" s="161">
        <f ca="1">-IF(BY916-BY917&gt;0,MIN(BY916-BY917,IF(BY2=1,0,-IF(YEAR(Параметры!BY32)=YEAR(Параметры!BX32),BX921+MIN(BY916-BY917,0),BY918))),0)</f>
        <v>0</v>
      </c>
      <c r="BZ919" s="161">
        <f ca="1">-IF(BZ916-BZ917&gt;0,MIN(BZ916-BZ917,IF(BZ2=1,0,-IF(YEAR(Параметры!BZ32)=YEAR(Параметры!BY32),BY921+MIN(BZ916-BZ917,0),BZ918))),0)</f>
        <v>0</v>
      </c>
      <c r="CA919" s="161">
        <f ca="1">-IF(CA916-CA917&gt;0,MIN(CA916-CA917,IF(CA2=1,0,-IF(YEAR(Параметры!CA32)=YEAR(Параметры!BZ32),BZ921+MIN(CA916-CA917,0),CA918))),0)</f>
        <v>0</v>
      </c>
      <c r="CB919" s="161">
        <f ca="1">-IF(CB916-CB917&gt;0,MIN(CB916-CB917,IF(CB2=1,0,-IF(YEAR(Параметры!CB32)=YEAR(Параметры!CA32),CA921+MIN(CB916-CB917,0),CB918))),0)</f>
        <v>0</v>
      </c>
      <c r="CC919" s="161">
        <f ca="1">-IF(CC916-CC917&gt;0,MIN(CC916-CC917,IF(CC2=1,0,-IF(YEAR(Параметры!CC32)=YEAR(Параметры!CB32),CB921+MIN(CC916-CC917,0),CC918))),0)</f>
        <v>0</v>
      </c>
      <c r="CD919" s="161">
        <f ca="1">-IF(CD916-CD917&gt;0,MIN(CD916-CD917,IF(CD2=1,0,-IF(YEAR(Параметры!CD32)=YEAR(Параметры!CC32),CC921+MIN(CD916-CD917,0),CD918))),0)</f>
        <v>0</v>
      </c>
      <c r="CE919" s="161">
        <f ca="1">-IF(CE916-CE917&gt;0,MIN(CE916-CE917,IF(CE2=1,0,-IF(YEAR(Параметры!CE32)=YEAR(Параметры!CD32),CD921+MIN(CE916-CE917,0),CE918))),0)</f>
        <v>0</v>
      </c>
      <c r="CF919" s="161">
        <f ca="1">-IF(CF916-CF917&gt;0,MIN(CF916-CF917,IF(CF2=1,0,-IF(YEAR(Параметры!CF32)=YEAR(Параметры!CE32),CE921+MIN(CF916-CF917,0),CF918))),0)</f>
        <v>0</v>
      </c>
      <c r="CG919" s="161">
        <f ca="1">-IF(CG916-CG917&gt;0,MIN(CG916-CG917,IF(CG2=1,0,-IF(YEAR(Параметры!CG32)=YEAR(Параметры!CF32),CF921+MIN(CG916-CG917,0),CG918))),0)</f>
        <v>0</v>
      </c>
      <c r="CH919" s="161">
        <f ca="1">-IF(CH916-CH917&gt;0,MIN(CH916-CH917,IF(CH2=1,0,-IF(YEAR(Параметры!CH32)=YEAR(Параметры!CG32),CG921+MIN(CH916-CH917,0),CH918))),0)</f>
        <v>0</v>
      </c>
      <c r="CI919" s="161">
        <f ca="1">-IF(CI916-CI917&gt;0,MIN(CI916-CI917,IF(CI2=1,0,-IF(YEAR(Параметры!CI32)=YEAR(Параметры!CH32),CH921+MIN(CI916-CI917,0),CI918))),0)</f>
        <v>0</v>
      </c>
      <c r="CJ919" s="161">
        <f ca="1">-IF(CJ916-CJ917&gt;0,MIN(CJ916-CJ917,IF(CJ2=1,0,-IF(YEAR(Параметры!CJ32)=YEAR(Параметры!CI32),CI921+MIN(CJ916-CJ917,0),CJ918))),0)</f>
        <v>0</v>
      </c>
      <c r="CK919" s="161">
        <f ca="1">-IF(CK916-CK917&gt;0,MIN(CK916-CK917,IF(CK2=1,0,-IF(YEAR(Параметры!CK32)=YEAR(Параметры!CJ32),CJ921+MIN(CK916-CK917,0),CK918))),0)</f>
        <v>0</v>
      </c>
      <c r="CL919" s="161">
        <f ca="1">-IF(CL916-CL917&gt;0,MIN(CL916-CL917,IF(CL2=1,0,-IF(YEAR(Параметры!CL32)=YEAR(Параметры!CK32),CK921+MIN(CL916-CL917,0),CL918))),0)</f>
        <v>0</v>
      </c>
      <c r="CM919" s="161">
        <f ca="1">-IF(CM916-CM917&gt;0,MIN(CM916-CM917,IF(CM2=1,0,-IF(YEAR(Параметры!CM32)=YEAR(Параметры!CL32),CL921+MIN(CM916-CM917,0),CM918))),0)</f>
        <v>0</v>
      </c>
      <c r="CN919" s="161">
        <f ca="1">-IF(CN916-CN917&gt;0,MIN(CN916-CN917,IF(CN2=1,0,-IF(YEAR(Параметры!CN32)=YEAR(Параметры!CM32),CM921+MIN(CN916-CN917,0),CN918))),0)</f>
        <v>0</v>
      </c>
      <c r="CO919" s="161">
        <f ca="1">-IF(CO916-CO917&gt;0,MIN(CO916-CO917,IF(CO2=1,0,-IF(YEAR(Параметры!CO32)=YEAR(Параметры!CN32),CN921+MIN(CO916-CO917,0),CO918))),0)</f>
        <v>0</v>
      </c>
      <c r="CP919" s="161">
        <f ca="1">-IF(CP916-CP917&gt;0,MIN(CP916-CP917,IF(CP2=1,0,-IF(YEAR(Параметры!CP32)=YEAR(Параметры!CO32),CO921+MIN(CP916-CP917,0),CP918))),0)</f>
        <v>0</v>
      </c>
      <c r="CQ919" s="161">
        <f ca="1">-IF(CQ916-CQ917&gt;0,MIN(CQ916-CQ917,IF(CQ2=1,0,-IF(YEAR(Параметры!CQ32)=YEAR(Параметры!CP32),CP921+MIN(CQ916-CQ917,0),CQ918))),0)</f>
        <v>0</v>
      </c>
      <c r="CR919" s="161">
        <f ca="1">-IF(CR916-CR917&gt;0,MIN(CR916-CR917,IF(CR2=1,0,-IF(YEAR(Параметры!CR32)=YEAR(Параметры!CQ32),CQ921+MIN(CR916-CR917,0),CR918))),0)</f>
        <v>0</v>
      </c>
      <c r="CS919" s="161">
        <f ca="1">-IF(CS916-CS917&gt;0,MIN(CS916-CS917,IF(CS2=1,0,-IF(YEAR(Параметры!CS32)=YEAR(Параметры!CR32),CR921+MIN(CS916-CS917,0),CS918))),0)</f>
        <v>0</v>
      </c>
      <c r="CT919" s="161">
        <f ca="1">-IF(CT916-CT917&gt;0,MIN(CT916-CT917,IF(CT2=1,0,-IF(YEAR(Параметры!CT32)=YEAR(Параметры!CS32),CS921+MIN(CT916-CT917,0),CT918))),0)</f>
        <v>0</v>
      </c>
      <c r="CU919" s="161">
        <f ca="1">-IF(CU916-CU917&gt;0,MIN(CU916-CU917,IF(CU2=1,0,-IF(YEAR(Параметры!CU32)=YEAR(Параметры!CT32),CT921+MIN(CU916-CU917,0),CU918))),0)</f>
        <v>0</v>
      </c>
      <c r="CV919" s="161">
        <f ca="1">-IF(CV916-CV917&gt;0,MIN(CV916-CV917,IF(CV2=1,0,-IF(YEAR(Параметры!CV32)=YEAR(Параметры!CU32),CU921+MIN(CV916-CV917,0),CV918))),0)</f>
        <v>0</v>
      </c>
      <c r="CW919" s="161">
        <f ca="1">-IF(CW916-CW917&gt;0,MIN(CW916-CW917,IF(CW2=1,0,-IF(YEAR(Параметры!CW32)=YEAR(Параметры!CV32),CV921+MIN(CW916-CW917,0),CW918))),0)</f>
        <v>0</v>
      </c>
      <c r="CX919" s="161">
        <f ca="1">-IF(CX916-CX917&gt;0,MIN(CX916-CX917,IF(CX2=1,0,-IF(YEAR(Параметры!CX32)=YEAR(Параметры!CW32),CW921+MIN(CX916-CX917,0),CX918))),0)</f>
        <v>0</v>
      </c>
      <c r="CY919" s="161">
        <f ca="1">-IF(CY916-CY917&gt;0,MIN(CY916-CY917,IF(CY2=1,0,-IF(YEAR(Параметры!CY32)=YEAR(Параметры!CX32),CX921+MIN(CY916-CY917,0),CY918))),0)</f>
        <v>0</v>
      </c>
      <c r="CZ919" s="161">
        <f ca="1">-IF(CZ916-CZ917&gt;0,MIN(CZ916-CZ917,IF(CZ2=1,0,-IF(YEAR(Параметры!CZ32)=YEAR(Параметры!CY32),CY921+MIN(CZ916-CZ917,0),CZ918))),0)</f>
        <v>0</v>
      </c>
      <c r="DA919" s="161">
        <f ca="1">-IF(DA916-DA917&gt;0,MIN(DA916-DA917,IF(DA2=1,0,-IF(YEAR(Параметры!DA32)=YEAR(Параметры!CZ32),CZ921+MIN(DA916-DA917,0),DA918))),0)</f>
        <v>0</v>
      </c>
      <c r="DB919" s="161">
        <f ca="1">-IF(DB916-DB917&gt;0,MIN(DB916-DB917,IF(DB2=1,0,-IF(YEAR(Параметры!DB32)=YEAR(Параметры!DA32),DA921+MIN(DB916-DB917,0),DB918))),0)</f>
        <v>0</v>
      </c>
      <c r="DC919" s="161">
        <f ca="1">-IF(DC916-DC917&gt;0,MIN(DC916-DC917,IF(DC2=1,0,-IF(YEAR(Параметры!DC32)=YEAR(Параметры!DB32),DB921+MIN(DC916-DC917,0),DC918))),0)</f>
        <v>0</v>
      </c>
      <c r="DD919" s="161">
        <f ca="1">-IF(DD916-DD917&gt;0,MIN(DD916-DD917,IF(DD2=1,0,-IF(YEAR(Параметры!DD32)=YEAR(Параметры!DC32),DC921+MIN(DD916-DD917,0),DD918))),0)</f>
        <v>0</v>
      </c>
      <c r="DE919" s="161">
        <f ca="1">-IF(DE916-DE917&gt;0,MIN(DE916-DE917,IF(DE2=1,0,-IF(YEAR(Параметры!DE32)=YEAR(Параметры!DD32),DD921+MIN(DE916-DE917,0),DE918))),0)</f>
        <v>0</v>
      </c>
      <c r="DF919" s="161">
        <f ca="1">-IF(DF916-DF917&gt;0,MIN(DF916-DF917,IF(DF2=1,0,-IF(YEAR(Параметры!DF32)=YEAR(Параметры!DE32),DE921+MIN(DF916-DF917,0),DF918))),0)</f>
        <v>0</v>
      </c>
      <c r="DG919" s="161">
        <f ca="1">-IF(DG916-DG917&gt;0,MIN(DG916-DG917,IF(DG2=1,0,-IF(YEAR(Параметры!DG32)=YEAR(Параметры!DF32),DF921+MIN(DG916-DG917,0),DG918))),0)</f>
        <v>0</v>
      </c>
      <c r="DH919" s="161">
        <f ca="1">-IF(DH916-DH917&gt;0,MIN(DH916-DH917,IF(DH2=1,0,-IF(YEAR(Параметры!DH32)=YEAR(Параметры!DG32),DG921+MIN(DH916-DH917,0),DH918))),0)</f>
        <v>0</v>
      </c>
      <c r="DI919" s="161">
        <f ca="1">-IF(DI916-DI917&gt;0,MIN(DI916-DI917,IF(DI2=1,0,-IF(YEAR(Параметры!DI32)=YEAR(Параметры!DH32),DH921+MIN(DI916-DI917,0),DI918))),0)</f>
        <v>0</v>
      </c>
      <c r="DJ919" s="161">
        <f ca="1">-IF(DJ916-DJ917&gt;0,MIN(DJ916-DJ917,IF(DJ2=1,0,-IF(YEAR(Параметры!DJ32)=YEAR(Параметры!DI32),DI921+MIN(DJ916-DJ917,0),DJ918))),0)</f>
        <v>0</v>
      </c>
      <c r="DK919" s="161">
        <f ca="1">-IF(DK916-DK917&gt;0,MIN(DK916-DK917,IF(DK2=1,0,-IF(YEAR(Параметры!DK32)=YEAR(Параметры!DJ32),DJ921+MIN(DK916-DK917,0),DK918))),0)</f>
        <v>0</v>
      </c>
      <c r="DL919" s="161">
        <f ca="1">-IF(DL916-DL917&gt;0,MIN(DL916-DL917,IF(DL2=1,0,-IF(YEAR(Параметры!DL32)=YEAR(Параметры!DK32),DK921+MIN(DL916-DL917,0),DL918))),0)</f>
        <v>0</v>
      </c>
      <c r="DM919" s="161">
        <f ca="1">-IF(DM916-DM917&gt;0,MIN(DM916-DM917,IF(DM2=1,0,-IF(YEAR(Параметры!DM32)=YEAR(Параметры!DL32),DL921+MIN(DM916-DM917,0),DM918))),0)</f>
        <v>0</v>
      </c>
      <c r="DN919" s="161">
        <f ca="1">-IF(DN916-DN917&gt;0,MIN(DN916-DN917,IF(DN2=1,0,-IF(YEAR(Параметры!DN32)=YEAR(Параметры!DM32),DM921+MIN(DN916-DN917,0),DN918))),0)</f>
        <v>0</v>
      </c>
      <c r="DO919" s="161">
        <f ca="1">-IF(DO916-DO917&gt;0,MIN(DO916-DO917,IF(DO2=1,0,-IF(YEAR(Параметры!DO32)=YEAR(Параметры!DN32),DN921+MIN(DO916-DO917,0),DO918))),0)</f>
        <v>0</v>
      </c>
      <c r="DP919" s="161">
        <f ca="1">-IF(DP916-DP917&gt;0,MIN(DP916-DP917,IF(DP2=1,0,-IF(YEAR(Параметры!DP32)=YEAR(Параметры!DO32),DO921+MIN(DP916-DP917,0),DP918))),0)</f>
        <v>0</v>
      </c>
      <c r="DQ919" s="161">
        <f ca="1">-IF(DQ916-DQ917&gt;0,MIN(DQ916-DQ917,IF(DQ2=1,0,-IF(YEAR(Параметры!DQ32)=YEAR(Параметры!DP32),DP921+MIN(DQ916-DQ917,0),DQ918))),0)</f>
        <v>0</v>
      </c>
      <c r="DR919" s="161">
        <f ca="1">-IF(DR916-DR917&gt;0,MIN(DR916-DR917,IF(DR2=1,0,-IF(YEAR(Параметры!DR32)=YEAR(Параметры!DQ32),DQ921+MIN(DR916-DR917,0),DR918))),0)</f>
        <v>0</v>
      </c>
      <c r="DS919" s="161">
        <f ca="1">-IF(DS916-DS917&gt;0,MIN(DS916-DS917,IF(DS2=1,0,-IF(YEAR(Параметры!DS32)=YEAR(Параметры!DR32),DR921+MIN(DS916-DS917,0),DS918))),0)</f>
        <v>0</v>
      </c>
      <c r="DT919" s="161">
        <f ca="1">-IF(DT916-DT917&gt;0,MIN(DT916-DT917,IF(DT2=1,0,-IF(YEAR(Параметры!DT32)=YEAR(Параметры!DS32),DS921+MIN(DT916-DT917,0),DT918))),0)</f>
        <v>0</v>
      </c>
      <c r="DU919" s="161">
        <f ca="1">-IF(DU916-DU917&gt;0,MIN(DU916-DU917,IF(DU2=1,0,-IF(YEAR(Параметры!DU32)=YEAR(Параметры!DT32),DT921+MIN(DU916-DU917,0),DU918))),0)</f>
        <v>0</v>
      </c>
      <c r="DV919" s="161">
        <f ca="1">-IF(DV916-DV917&gt;0,MIN(DV916-DV917,IF(DV2=1,0,-IF(YEAR(Параметры!DV32)=YEAR(Параметры!DU32),DU921+MIN(DV916-DV917,0),DV918))),0)</f>
        <v>0</v>
      </c>
      <c r="DX919" s="162">
        <f ca="1">SUM(G919:DW919)</f>
        <v>-3171.8992124803876</v>
      </c>
    </row>
    <row r="920" spans="1:128" hidden="1" outlineLevel="1" x14ac:dyDescent="0.2">
      <c r="A920" s="168" t="str">
        <f ca="1">Language!A1194</f>
        <v>нарастающим итогом</v>
      </c>
      <c r="C920" s="147" t="str">
        <f t="shared" ca="1" si="1459"/>
        <v>тыс. руб.</v>
      </c>
      <c r="F920" s="6" t="s">
        <v>3083</v>
      </c>
      <c r="G920" s="161">
        <f ca="1">IF(G2=1,G919,IF(YEAR(Параметры!G32)=YEAR(Параметры!F32),F920+G919,G919))</f>
        <v>0</v>
      </c>
      <c r="H920" s="161">
        <f ca="1">IF(H2=1,H919,IF(YEAR(Параметры!H32)=YEAR(Параметры!G32),G920+H919,H919))</f>
        <v>0</v>
      </c>
      <c r="I920" s="161">
        <f ca="1">IF(I2=1,I919,IF(YEAR(Параметры!I32)=YEAR(Параметры!H32),H920+I919,I919))</f>
        <v>-3171.8992124803876</v>
      </c>
      <c r="J920" s="161">
        <f ca="1">IF(J2=1,J919,IF(YEAR(Параметры!J32)=YEAR(Параметры!I32),I920+J919,J919))</f>
        <v>-3171.8992124803876</v>
      </c>
      <c r="K920" s="161">
        <f ca="1">IF(K2=1,K919,IF(YEAR(Параметры!K32)=YEAR(Параметры!J32),J920+K919,K919))</f>
        <v>-3171.8992124803876</v>
      </c>
      <c r="L920" s="161">
        <f ca="1">IF(L2=1,L919,IF(YEAR(Параметры!L32)=YEAR(Параметры!K32),K920+L919,L919))</f>
        <v>0</v>
      </c>
      <c r="M920" s="161">
        <f ca="1">IF(M2=1,M919,IF(YEAR(Параметры!M32)=YEAR(Параметры!L32),L920+M919,M919))</f>
        <v>0</v>
      </c>
      <c r="N920" s="161">
        <f ca="1">IF(N2=1,N919,IF(YEAR(Параметры!N32)=YEAR(Параметры!M32),M920+N919,N919))</f>
        <v>0</v>
      </c>
      <c r="O920" s="161">
        <f ca="1">IF(O2=1,O919,IF(YEAR(Параметры!O32)=YEAR(Параметры!N32),N920+O919,O919))</f>
        <v>0</v>
      </c>
      <c r="P920" s="161">
        <f ca="1">IF(P2=1,P919,IF(YEAR(Параметры!P32)=YEAR(Параметры!O32),O920+P919,P919))</f>
        <v>0</v>
      </c>
      <c r="Q920" s="161">
        <f ca="1">IF(Q2=1,Q919,IF(YEAR(Параметры!Q32)=YEAR(Параметры!P32),P920+Q919,Q919))</f>
        <v>0</v>
      </c>
      <c r="R920" s="161">
        <f ca="1">IF(R2=1,R919,IF(YEAR(Параметры!R32)=YEAR(Параметры!Q32),Q920+R919,R919))</f>
        <v>0</v>
      </c>
      <c r="S920" s="161">
        <f ca="1">IF(S2=1,S919,IF(YEAR(Параметры!S32)=YEAR(Параметры!R32),R920+S919,S919))</f>
        <v>0</v>
      </c>
      <c r="T920" s="161">
        <f ca="1">IF(T2=1,T919,IF(YEAR(Параметры!T32)=YEAR(Параметры!S32),S920+T919,T919))</f>
        <v>0</v>
      </c>
      <c r="U920" s="161">
        <f ca="1">IF(U2=1,U919,IF(YEAR(Параметры!U32)=YEAR(Параметры!T32),T920+U919,U919))</f>
        <v>0</v>
      </c>
      <c r="V920" s="161">
        <f ca="1">IF(V2=1,V919,IF(YEAR(Параметры!V32)=YEAR(Параметры!U32),U920+V919,V919))</f>
        <v>0</v>
      </c>
      <c r="W920" s="161">
        <f ca="1">IF(W2=1,W919,IF(YEAR(Параметры!W32)=YEAR(Параметры!V32),V920+W919,W919))</f>
        <v>0</v>
      </c>
      <c r="X920" s="161">
        <f ca="1">IF(X2=1,X919,IF(YEAR(Параметры!X32)=YEAR(Параметры!W32),W920+X919,X919))</f>
        <v>0</v>
      </c>
      <c r="Y920" s="161">
        <f ca="1">IF(Y2=1,Y919,IF(YEAR(Параметры!Y32)=YEAR(Параметры!X32),X920+Y919,Y919))</f>
        <v>0</v>
      </c>
      <c r="Z920" s="161">
        <f ca="1">IF(Z2=1,Z919,IF(YEAR(Параметры!Z32)=YEAR(Параметры!Y32),Y920+Z919,Z919))</f>
        <v>0</v>
      </c>
      <c r="AA920" s="161">
        <f ca="1">IF(AA2=1,AA919,IF(YEAR(Параметры!AA32)=YEAR(Параметры!Z32),Z920+AA919,AA919))</f>
        <v>0</v>
      </c>
      <c r="AB920" s="161">
        <f ca="1">IF(AB2=1,AB919,IF(YEAR(Параметры!AB32)=YEAR(Параметры!AA32),AA920+AB919,AB919))</f>
        <v>0</v>
      </c>
      <c r="AC920" s="161">
        <f ca="1">IF(AC2=1,AC919,IF(YEAR(Параметры!AC32)=YEAR(Параметры!AB32),AB920+AC919,AC919))</f>
        <v>0</v>
      </c>
      <c r="AD920" s="161">
        <f ca="1">IF(AD2=1,AD919,IF(YEAR(Параметры!AD32)=YEAR(Параметры!AC32),AC920+AD919,AD919))</f>
        <v>0</v>
      </c>
      <c r="AE920" s="161">
        <f ca="1">IF(AE2=1,AE919,IF(YEAR(Параметры!AE32)=YEAR(Параметры!AD32),AD920+AE919,AE919))</f>
        <v>0</v>
      </c>
      <c r="AF920" s="161">
        <f ca="1">IF(AF2=1,AF919,IF(YEAR(Параметры!AF32)=YEAR(Параметры!AE32),AE920+AF919,AF919))</f>
        <v>0</v>
      </c>
      <c r="AG920" s="161">
        <f ca="1">IF(AG2=1,AG919,IF(YEAR(Параметры!AG32)=YEAR(Параметры!AF32),AF920+AG919,AG919))</f>
        <v>0</v>
      </c>
      <c r="AH920" s="161">
        <f ca="1">IF(AH2=1,AH919,IF(YEAR(Параметры!AH32)=YEAR(Параметры!AG32),AG920+AH919,AH919))</f>
        <v>0</v>
      </c>
      <c r="AI920" s="161">
        <f ca="1">IF(AI2=1,AI919,IF(YEAR(Параметры!AI32)=YEAR(Параметры!AH32),AH920+AI919,AI919))</f>
        <v>0</v>
      </c>
      <c r="AJ920" s="161">
        <f ca="1">IF(AJ2=1,AJ919,IF(YEAR(Параметры!AJ32)=YEAR(Параметры!AI32),AI920+AJ919,AJ919))</f>
        <v>0</v>
      </c>
      <c r="AK920" s="161">
        <f ca="1">IF(AK2=1,AK919,IF(YEAR(Параметры!AK32)=YEAR(Параметры!AJ32),AJ920+AK919,AK919))</f>
        <v>0</v>
      </c>
      <c r="AL920" s="161">
        <f ca="1">IF(AL2=1,AL919,IF(YEAR(Параметры!AL32)=YEAR(Параметры!AK32),AK920+AL919,AL919))</f>
        <v>0</v>
      </c>
      <c r="AM920" s="161">
        <f ca="1">IF(AM2=1,AM919,IF(YEAR(Параметры!AM32)=YEAR(Параметры!AL32),AL920+AM919,AM919))</f>
        <v>0</v>
      </c>
      <c r="AN920" s="161">
        <f ca="1">IF(AN2=1,AN919,IF(YEAR(Параметры!AN32)=YEAR(Параметры!AM32),AM920+AN919,AN919))</f>
        <v>0</v>
      </c>
      <c r="AO920" s="161">
        <f ca="1">IF(AO2=1,AO919,IF(YEAR(Параметры!AO32)=YEAR(Параметры!AN32),AN920+AO919,AO919))</f>
        <v>0</v>
      </c>
      <c r="AP920" s="161">
        <f ca="1">IF(AP2=1,AP919,IF(YEAR(Параметры!AP32)=YEAR(Параметры!AO32),AO920+AP919,AP919))</f>
        <v>0</v>
      </c>
      <c r="AQ920" s="161">
        <f ca="1">IF(AQ2=1,AQ919,IF(YEAR(Параметры!AQ32)=YEAR(Параметры!AP32),AP920+AQ919,AQ919))</f>
        <v>0</v>
      </c>
      <c r="AR920" s="161">
        <f ca="1">IF(AR2=1,AR919,IF(YEAR(Параметры!AR32)=YEAR(Параметры!AQ32),AQ920+AR919,AR919))</f>
        <v>0</v>
      </c>
      <c r="AS920" s="161">
        <f ca="1">IF(AS2=1,AS919,IF(YEAR(Параметры!AS32)=YEAR(Параметры!AR32),AR920+AS919,AS919))</f>
        <v>0</v>
      </c>
      <c r="AT920" s="161">
        <f ca="1">IF(AT2=1,AT919,IF(YEAR(Параметры!AT32)=YEAR(Параметры!AS32),AS920+AT919,AT919))</f>
        <v>0</v>
      </c>
      <c r="AU920" s="161">
        <f ca="1">IF(AU2=1,AU919,IF(YEAR(Параметры!AU32)=YEAR(Параметры!AT32),AT920+AU919,AU919))</f>
        <v>0</v>
      </c>
      <c r="AV920" s="161">
        <f ca="1">IF(AV2=1,AV919,IF(YEAR(Параметры!AV32)=YEAR(Параметры!AU32),AU920+AV919,AV919))</f>
        <v>0</v>
      </c>
      <c r="AW920" s="161">
        <f ca="1">IF(AW2=1,AW919,IF(YEAR(Параметры!AW32)=YEAR(Параметры!AV32),AV920+AW919,AW919))</f>
        <v>0</v>
      </c>
      <c r="AX920" s="161">
        <f ca="1">IF(AX2=1,AX919,IF(YEAR(Параметры!AX32)=YEAR(Параметры!AW32),AW920+AX919,AX919))</f>
        <v>0</v>
      </c>
      <c r="AY920" s="161">
        <f ca="1">IF(AY2=1,AY919,IF(YEAR(Параметры!AY32)=YEAR(Параметры!AX32),AX920+AY919,AY919))</f>
        <v>0</v>
      </c>
      <c r="AZ920" s="161">
        <f ca="1">IF(AZ2=1,AZ919,IF(YEAR(Параметры!AZ32)=YEAR(Параметры!AY32),AY920+AZ919,AZ919))</f>
        <v>0</v>
      </c>
      <c r="BA920" s="161">
        <f ca="1">IF(BA2=1,BA919,IF(YEAR(Параметры!BA32)=YEAR(Параметры!AZ32),AZ920+BA919,BA919))</f>
        <v>0</v>
      </c>
      <c r="BB920" s="161">
        <f ca="1">IF(BB2=1,BB919,IF(YEAR(Параметры!BB32)=YEAR(Параметры!BA32),BA920+BB919,BB919))</f>
        <v>0</v>
      </c>
      <c r="BC920" s="161">
        <f ca="1">IF(BC2=1,BC919,IF(YEAR(Параметры!BC32)=YEAR(Параметры!BB32),BB920+BC919,BC919))</f>
        <v>0</v>
      </c>
      <c r="BD920" s="161">
        <f ca="1">IF(BD2=1,BD919,IF(YEAR(Параметры!BD32)=YEAR(Параметры!BC32),BC920+BD919,BD919))</f>
        <v>0</v>
      </c>
      <c r="BE920" s="161">
        <f ca="1">IF(BE2=1,BE919,IF(YEAR(Параметры!BE32)=YEAR(Параметры!BD32),BD920+BE919,BE919))</f>
        <v>0</v>
      </c>
      <c r="BF920" s="161">
        <f ca="1">IF(BF2=1,BF919,IF(YEAR(Параметры!BF32)=YEAR(Параметры!BE32),BE920+BF919,BF919))</f>
        <v>0</v>
      </c>
      <c r="BG920" s="161">
        <f ca="1">IF(BG2=1,BG919,IF(YEAR(Параметры!BG32)=YEAR(Параметры!BF32),BF920+BG919,BG919))</f>
        <v>0</v>
      </c>
      <c r="BH920" s="161">
        <f ca="1">IF(BH2=1,BH919,IF(YEAR(Параметры!BH32)=YEAR(Параметры!BG32),BG920+BH919,BH919))</f>
        <v>0</v>
      </c>
      <c r="BI920" s="161">
        <f ca="1">IF(BI2=1,BI919,IF(YEAR(Параметры!BI32)=YEAR(Параметры!BH32),BH920+BI919,BI919))</f>
        <v>0</v>
      </c>
      <c r="BJ920" s="161">
        <f ca="1">IF(BJ2=1,BJ919,IF(YEAR(Параметры!BJ32)=YEAR(Параметры!BI32),BI920+BJ919,BJ919))</f>
        <v>0</v>
      </c>
      <c r="BK920" s="161">
        <f ca="1">IF(BK2=1,BK919,IF(YEAR(Параметры!BK32)=YEAR(Параметры!BJ32),BJ920+BK919,BK919))</f>
        <v>0</v>
      </c>
      <c r="BL920" s="161">
        <f ca="1">IF(BL2=1,BL919,IF(YEAR(Параметры!BL32)=YEAR(Параметры!BK32),BK920+BL919,BL919))</f>
        <v>0</v>
      </c>
      <c r="BM920" s="161">
        <f ca="1">IF(BM2=1,BM919,IF(YEAR(Параметры!BM32)=YEAR(Параметры!BL32),BL920+BM919,BM919))</f>
        <v>0</v>
      </c>
      <c r="BN920" s="161">
        <f ca="1">IF(BN2=1,BN919,IF(YEAR(Параметры!BN32)=YEAR(Параметры!BM32),BM920+BN919,BN919))</f>
        <v>0</v>
      </c>
      <c r="BO920" s="161">
        <f ca="1">IF(BO2=1,BO919,IF(YEAR(Параметры!BO32)=YEAR(Параметры!BN32),BN920+BO919,BO919))</f>
        <v>0</v>
      </c>
      <c r="BP920" s="161">
        <f ca="1">IF(BP2=1,BP919,IF(YEAR(Параметры!BP32)=YEAR(Параметры!BO32),BO920+BP919,BP919))</f>
        <v>0</v>
      </c>
      <c r="BQ920" s="161">
        <f ca="1">IF(BQ2=1,BQ919,IF(YEAR(Параметры!BQ32)=YEAR(Параметры!BP32),BP920+BQ919,BQ919))</f>
        <v>0</v>
      </c>
      <c r="BR920" s="161">
        <f ca="1">IF(BR2=1,BR919,IF(YEAR(Параметры!BR32)=YEAR(Параметры!BQ32),BQ920+BR919,BR919))</f>
        <v>0</v>
      </c>
      <c r="BS920" s="161">
        <f ca="1">IF(BS2=1,BS919,IF(YEAR(Параметры!BS32)=YEAR(Параметры!BR32),BR920+BS919,BS919))</f>
        <v>0</v>
      </c>
      <c r="BT920" s="161">
        <f ca="1">IF(BT2=1,BT919,IF(YEAR(Параметры!BT32)=YEAR(Параметры!BS32),BS920+BT919,BT919))</f>
        <v>0</v>
      </c>
      <c r="BU920" s="161">
        <f ca="1">IF(BU2=1,BU919,IF(YEAR(Параметры!BU32)=YEAR(Параметры!BT32),BT920+BU919,BU919))</f>
        <v>0</v>
      </c>
      <c r="BV920" s="161">
        <f ca="1">IF(BV2=1,BV919,IF(YEAR(Параметры!BV32)=YEAR(Параметры!BU32),BU920+BV919,BV919))</f>
        <v>0</v>
      </c>
      <c r="BW920" s="161">
        <f ca="1">IF(BW2=1,BW919,IF(YEAR(Параметры!BW32)=YEAR(Параметры!BV32),BV920+BW919,BW919))</f>
        <v>0</v>
      </c>
      <c r="BX920" s="161">
        <f ca="1">IF(BX2=1,BX919,IF(YEAR(Параметры!BX32)=YEAR(Параметры!BW32),BW920+BX919,BX919))</f>
        <v>0</v>
      </c>
      <c r="BY920" s="161">
        <f ca="1">IF(BY2=1,BY919,IF(YEAR(Параметры!BY32)=YEAR(Параметры!BX32),BX920+BY919,BY919))</f>
        <v>0</v>
      </c>
      <c r="BZ920" s="161">
        <f ca="1">IF(BZ2=1,BZ919,IF(YEAR(Параметры!BZ32)=YEAR(Параметры!BY32),BY920+BZ919,BZ919))</f>
        <v>0</v>
      </c>
      <c r="CA920" s="161">
        <f ca="1">IF(CA2=1,CA919,IF(YEAR(Параметры!CA32)=YEAR(Параметры!BZ32),BZ920+CA919,CA919))</f>
        <v>0</v>
      </c>
      <c r="CB920" s="161">
        <f ca="1">IF(CB2=1,CB919,IF(YEAR(Параметры!CB32)=YEAR(Параметры!CA32),CA920+CB919,CB919))</f>
        <v>0</v>
      </c>
      <c r="CC920" s="161">
        <f ca="1">IF(CC2=1,CC919,IF(YEAR(Параметры!CC32)=YEAR(Параметры!CB32),CB920+CC919,CC919))</f>
        <v>0</v>
      </c>
      <c r="CD920" s="161">
        <f ca="1">IF(CD2=1,CD919,IF(YEAR(Параметры!CD32)=YEAR(Параметры!CC32),CC920+CD919,CD919))</f>
        <v>0</v>
      </c>
      <c r="CE920" s="161">
        <f ca="1">IF(CE2=1,CE919,IF(YEAR(Параметры!CE32)=YEAR(Параметры!CD32),CD920+CE919,CE919))</f>
        <v>0</v>
      </c>
      <c r="CF920" s="161">
        <f ca="1">IF(CF2=1,CF919,IF(YEAR(Параметры!CF32)=YEAR(Параметры!CE32),CE920+CF919,CF919))</f>
        <v>0</v>
      </c>
      <c r="CG920" s="161">
        <f ca="1">IF(CG2=1,CG919,IF(YEAR(Параметры!CG32)=YEAR(Параметры!CF32),CF920+CG919,CG919))</f>
        <v>0</v>
      </c>
      <c r="CH920" s="161">
        <f ca="1">IF(CH2=1,CH919,IF(YEAR(Параметры!CH32)=YEAR(Параметры!CG32),CG920+CH919,CH919))</f>
        <v>0</v>
      </c>
      <c r="CI920" s="161">
        <f ca="1">IF(CI2=1,CI919,IF(YEAR(Параметры!CI32)=YEAR(Параметры!CH32),CH920+CI919,CI919))</f>
        <v>0</v>
      </c>
      <c r="CJ920" s="161">
        <f ca="1">IF(CJ2=1,CJ919,IF(YEAR(Параметры!CJ32)=YEAR(Параметры!CI32),CI920+CJ919,CJ919))</f>
        <v>0</v>
      </c>
      <c r="CK920" s="161">
        <f ca="1">IF(CK2=1,CK919,IF(YEAR(Параметры!CK32)=YEAR(Параметры!CJ32),CJ920+CK919,CK919))</f>
        <v>0</v>
      </c>
      <c r="CL920" s="161">
        <f ca="1">IF(CL2=1,CL919,IF(YEAR(Параметры!CL32)=YEAR(Параметры!CK32),CK920+CL919,CL919))</f>
        <v>0</v>
      </c>
      <c r="CM920" s="161">
        <f ca="1">IF(CM2=1,CM919,IF(YEAR(Параметры!CM32)=YEAR(Параметры!CL32),CL920+CM919,CM919))</f>
        <v>0</v>
      </c>
      <c r="CN920" s="161">
        <f ca="1">IF(CN2=1,CN919,IF(YEAR(Параметры!CN32)=YEAR(Параметры!CM32),CM920+CN919,CN919))</f>
        <v>0</v>
      </c>
      <c r="CO920" s="161">
        <f ca="1">IF(CO2=1,CO919,IF(YEAR(Параметры!CO32)=YEAR(Параметры!CN32),CN920+CO919,CO919))</f>
        <v>0</v>
      </c>
      <c r="CP920" s="161">
        <f ca="1">IF(CP2=1,CP919,IF(YEAR(Параметры!CP32)=YEAR(Параметры!CO32),CO920+CP919,CP919))</f>
        <v>0</v>
      </c>
      <c r="CQ920" s="161">
        <f ca="1">IF(CQ2=1,CQ919,IF(YEAR(Параметры!CQ32)=YEAR(Параметры!CP32),CP920+CQ919,CQ919))</f>
        <v>0</v>
      </c>
      <c r="CR920" s="161">
        <f ca="1">IF(CR2=1,CR919,IF(YEAR(Параметры!CR32)=YEAR(Параметры!CQ32),CQ920+CR919,CR919))</f>
        <v>0</v>
      </c>
      <c r="CS920" s="161">
        <f ca="1">IF(CS2=1,CS919,IF(YEAR(Параметры!CS32)=YEAR(Параметры!CR32),CR920+CS919,CS919))</f>
        <v>0</v>
      </c>
      <c r="CT920" s="161">
        <f ca="1">IF(CT2=1,CT919,IF(YEAR(Параметры!CT32)=YEAR(Параметры!CS32),CS920+CT919,CT919))</f>
        <v>0</v>
      </c>
      <c r="CU920" s="161">
        <f ca="1">IF(CU2=1,CU919,IF(YEAR(Параметры!CU32)=YEAR(Параметры!CT32),CT920+CU919,CU919))</f>
        <v>0</v>
      </c>
      <c r="CV920" s="161">
        <f ca="1">IF(CV2=1,CV919,IF(YEAR(Параметры!CV32)=YEAR(Параметры!CU32),CU920+CV919,CV919))</f>
        <v>0</v>
      </c>
      <c r="CW920" s="161">
        <f ca="1">IF(CW2=1,CW919,IF(YEAR(Параметры!CW32)=YEAR(Параметры!CV32),CV920+CW919,CW919))</f>
        <v>0</v>
      </c>
      <c r="CX920" s="161">
        <f ca="1">IF(CX2=1,CX919,IF(YEAR(Параметры!CX32)=YEAR(Параметры!CW32),CW920+CX919,CX919))</f>
        <v>0</v>
      </c>
      <c r="CY920" s="161">
        <f ca="1">IF(CY2=1,CY919,IF(YEAR(Параметры!CY32)=YEAR(Параметры!CX32),CX920+CY919,CY919))</f>
        <v>0</v>
      </c>
      <c r="CZ920" s="161">
        <f ca="1">IF(CZ2=1,CZ919,IF(YEAR(Параметры!CZ32)=YEAR(Параметры!CY32),CY920+CZ919,CZ919))</f>
        <v>0</v>
      </c>
      <c r="DA920" s="161">
        <f ca="1">IF(DA2=1,DA919,IF(YEAR(Параметры!DA32)=YEAR(Параметры!CZ32),CZ920+DA919,DA919))</f>
        <v>0</v>
      </c>
      <c r="DB920" s="161">
        <f ca="1">IF(DB2=1,DB919,IF(YEAR(Параметры!DB32)=YEAR(Параметры!DA32),DA920+DB919,DB919))</f>
        <v>0</v>
      </c>
      <c r="DC920" s="161">
        <f ca="1">IF(DC2=1,DC919,IF(YEAR(Параметры!DC32)=YEAR(Параметры!DB32),DB920+DC919,DC919))</f>
        <v>0</v>
      </c>
      <c r="DD920" s="161">
        <f ca="1">IF(DD2=1,DD919,IF(YEAR(Параметры!DD32)=YEAR(Параметры!DC32),DC920+DD919,DD919))</f>
        <v>0</v>
      </c>
      <c r="DE920" s="161">
        <f ca="1">IF(DE2=1,DE919,IF(YEAR(Параметры!DE32)=YEAR(Параметры!DD32),DD920+DE919,DE919))</f>
        <v>0</v>
      </c>
      <c r="DF920" s="161">
        <f ca="1">IF(DF2=1,DF919,IF(YEAR(Параметры!DF32)=YEAR(Параметры!DE32),DE920+DF919,DF919))</f>
        <v>0</v>
      </c>
      <c r="DG920" s="161">
        <f ca="1">IF(DG2=1,DG919,IF(YEAR(Параметры!DG32)=YEAR(Параметры!DF32),DF920+DG919,DG919))</f>
        <v>0</v>
      </c>
      <c r="DH920" s="161">
        <f ca="1">IF(DH2=1,DH919,IF(YEAR(Параметры!DH32)=YEAR(Параметры!DG32),DG920+DH919,DH919))</f>
        <v>0</v>
      </c>
      <c r="DI920" s="161">
        <f ca="1">IF(DI2=1,DI919,IF(YEAR(Параметры!DI32)=YEAR(Параметры!DH32),DH920+DI919,DI919))</f>
        <v>0</v>
      </c>
      <c r="DJ920" s="161">
        <f ca="1">IF(DJ2=1,DJ919,IF(YEAR(Параметры!DJ32)=YEAR(Параметры!DI32),DI920+DJ919,DJ919))</f>
        <v>0</v>
      </c>
      <c r="DK920" s="161">
        <f ca="1">IF(DK2=1,DK919,IF(YEAR(Параметры!DK32)=YEAR(Параметры!DJ32),DJ920+DK919,DK919))</f>
        <v>0</v>
      </c>
      <c r="DL920" s="161">
        <f ca="1">IF(DL2=1,DL919,IF(YEAR(Параметры!DL32)=YEAR(Параметры!DK32),DK920+DL919,DL919))</f>
        <v>0</v>
      </c>
      <c r="DM920" s="161">
        <f ca="1">IF(DM2=1,DM919,IF(YEAR(Параметры!DM32)=YEAR(Параметры!DL32),DL920+DM919,DM919))</f>
        <v>0</v>
      </c>
      <c r="DN920" s="161">
        <f ca="1">IF(DN2=1,DN919,IF(YEAR(Параметры!DN32)=YEAR(Параметры!DM32),DM920+DN919,DN919))</f>
        <v>0</v>
      </c>
      <c r="DO920" s="161">
        <f ca="1">IF(DO2=1,DO919,IF(YEAR(Параметры!DO32)=YEAR(Параметры!DN32),DN920+DO919,DO919))</f>
        <v>0</v>
      </c>
      <c r="DP920" s="161">
        <f ca="1">IF(DP2=1,DP919,IF(YEAR(Параметры!DP32)=YEAR(Параметры!DO32),DO920+DP919,DP919))</f>
        <v>0</v>
      </c>
      <c r="DQ920" s="161">
        <f ca="1">IF(DQ2=1,DQ919,IF(YEAR(Параметры!DQ32)=YEAR(Параметры!DP32),DP920+DQ919,DQ919))</f>
        <v>0</v>
      </c>
      <c r="DR920" s="161">
        <f ca="1">IF(DR2=1,DR919,IF(YEAR(Параметры!DR32)=YEAR(Параметры!DQ32),DQ920+DR919,DR919))</f>
        <v>0</v>
      </c>
      <c r="DS920" s="161">
        <f ca="1">IF(DS2=1,DS919,IF(YEAR(Параметры!DS32)=YEAR(Параметры!DR32),DR920+DS919,DS919))</f>
        <v>0</v>
      </c>
      <c r="DT920" s="161">
        <f ca="1">IF(DT2=1,DT919,IF(YEAR(Параметры!DT32)=YEAR(Параметры!DS32),DS920+DT919,DT919))</f>
        <v>0</v>
      </c>
      <c r="DU920" s="161">
        <f ca="1">IF(DU2=1,DU919,IF(YEAR(Параметры!DU32)=YEAR(Параметры!DT32),DT920+DU919,DU919))</f>
        <v>0</v>
      </c>
      <c r="DV920" s="161">
        <f ca="1">IF(DV2=1,DV919,IF(YEAR(Параметры!DV32)=YEAR(Параметры!DU32),DU920+DV919,DV919))</f>
        <v>0</v>
      </c>
      <c r="DX920" s="162"/>
    </row>
    <row r="921" spans="1:128" hidden="1" outlineLevel="1" x14ac:dyDescent="0.2">
      <c r="A921" s="153" t="str">
        <f ca="1">Language!A1195</f>
        <v>Не списанные убытки текущего года</v>
      </c>
      <c r="C921" s="178" t="str">
        <f t="shared" ca="1" si="1459"/>
        <v>тыс. руб.</v>
      </c>
      <c r="F921" s="6" t="s">
        <v>3083</v>
      </c>
      <c r="G921" s="161">
        <f t="shared" ref="G921:N921" ca="1" si="1521">G918-G920</f>
        <v>-1907.566666666668</v>
      </c>
      <c r="H921" s="161">
        <f t="shared" ca="1" si="1521"/>
        <v>-3171.8992124803876</v>
      </c>
      <c r="I921" s="161">
        <f t="shared" ca="1" si="1521"/>
        <v>0</v>
      </c>
      <c r="J921" s="161">
        <f t="shared" ca="1" si="1521"/>
        <v>0</v>
      </c>
      <c r="K921" s="161">
        <f t="shared" ca="1" si="1521"/>
        <v>0</v>
      </c>
      <c r="L921" s="161">
        <f t="shared" ca="1" si="1521"/>
        <v>0</v>
      </c>
      <c r="M921" s="161">
        <f t="shared" ca="1" si="1521"/>
        <v>0</v>
      </c>
      <c r="N921" s="161">
        <f t="shared" ca="1" si="1521"/>
        <v>0</v>
      </c>
      <c r="O921" s="161">
        <f t="shared" ref="O921:AT921" ca="1" si="1522">O918-O920</f>
        <v>0</v>
      </c>
      <c r="P921" s="161">
        <f t="shared" ca="1" si="1522"/>
        <v>0</v>
      </c>
      <c r="Q921" s="161">
        <f t="shared" ca="1" si="1522"/>
        <v>0</v>
      </c>
      <c r="R921" s="161">
        <f t="shared" ca="1" si="1522"/>
        <v>0</v>
      </c>
      <c r="S921" s="161">
        <f t="shared" ca="1" si="1522"/>
        <v>0</v>
      </c>
      <c r="T921" s="161">
        <f t="shared" ca="1" si="1522"/>
        <v>0</v>
      </c>
      <c r="U921" s="161">
        <f t="shared" ca="1" si="1522"/>
        <v>0</v>
      </c>
      <c r="V921" s="161">
        <f t="shared" ca="1" si="1522"/>
        <v>0</v>
      </c>
      <c r="W921" s="161">
        <f t="shared" ca="1" si="1522"/>
        <v>0</v>
      </c>
      <c r="X921" s="161">
        <f t="shared" ca="1" si="1522"/>
        <v>0</v>
      </c>
      <c r="Y921" s="161">
        <f t="shared" ca="1" si="1522"/>
        <v>0</v>
      </c>
      <c r="Z921" s="161">
        <f t="shared" ca="1" si="1522"/>
        <v>0</v>
      </c>
      <c r="AA921" s="161">
        <f t="shared" ca="1" si="1522"/>
        <v>0</v>
      </c>
      <c r="AB921" s="161">
        <f t="shared" ca="1" si="1522"/>
        <v>0</v>
      </c>
      <c r="AC921" s="161">
        <f t="shared" ca="1" si="1522"/>
        <v>0</v>
      </c>
      <c r="AD921" s="161">
        <f t="shared" ca="1" si="1522"/>
        <v>0</v>
      </c>
      <c r="AE921" s="161">
        <f t="shared" ca="1" si="1522"/>
        <v>0</v>
      </c>
      <c r="AF921" s="161">
        <f t="shared" ca="1" si="1522"/>
        <v>0</v>
      </c>
      <c r="AG921" s="161">
        <f t="shared" ca="1" si="1522"/>
        <v>0</v>
      </c>
      <c r="AH921" s="161">
        <f t="shared" ca="1" si="1522"/>
        <v>0</v>
      </c>
      <c r="AI921" s="161">
        <f t="shared" ca="1" si="1522"/>
        <v>0</v>
      </c>
      <c r="AJ921" s="161">
        <f t="shared" ca="1" si="1522"/>
        <v>0</v>
      </c>
      <c r="AK921" s="161">
        <f t="shared" ca="1" si="1522"/>
        <v>0</v>
      </c>
      <c r="AL921" s="161">
        <f t="shared" ca="1" si="1522"/>
        <v>0</v>
      </c>
      <c r="AM921" s="161">
        <f t="shared" ca="1" si="1522"/>
        <v>0</v>
      </c>
      <c r="AN921" s="161">
        <f t="shared" ca="1" si="1522"/>
        <v>0</v>
      </c>
      <c r="AO921" s="161">
        <f t="shared" ca="1" si="1522"/>
        <v>0</v>
      </c>
      <c r="AP921" s="161">
        <f t="shared" ca="1" si="1522"/>
        <v>0</v>
      </c>
      <c r="AQ921" s="161">
        <f t="shared" ca="1" si="1522"/>
        <v>0</v>
      </c>
      <c r="AR921" s="161">
        <f t="shared" ca="1" si="1522"/>
        <v>0</v>
      </c>
      <c r="AS921" s="161">
        <f t="shared" ca="1" si="1522"/>
        <v>0</v>
      </c>
      <c r="AT921" s="161">
        <f t="shared" ca="1" si="1522"/>
        <v>0</v>
      </c>
      <c r="AU921" s="161">
        <f t="shared" ref="AU921:BZ921" ca="1" si="1523">AU918-AU920</f>
        <v>0</v>
      </c>
      <c r="AV921" s="161">
        <f t="shared" ca="1" si="1523"/>
        <v>0</v>
      </c>
      <c r="AW921" s="161">
        <f t="shared" ca="1" si="1523"/>
        <v>0</v>
      </c>
      <c r="AX921" s="161">
        <f t="shared" ca="1" si="1523"/>
        <v>0</v>
      </c>
      <c r="AY921" s="161">
        <f t="shared" ca="1" si="1523"/>
        <v>0</v>
      </c>
      <c r="AZ921" s="161">
        <f t="shared" ca="1" si="1523"/>
        <v>0</v>
      </c>
      <c r="BA921" s="161">
        <f t="shared" ca="1" si="1523"/>
        <v>0</v>
      </c>
      <c r="BB921" s="161">
        <f t="shared" ca="1" si="1523"/>
        <v>0</v>
      </c>
      <c r="BC921" s="161">
        <f t="shared" ca="1" si="1523"/>
        <v>0</v>
      </c>
      <c r="BD921" s="161">
        <f t="shared" ca="1" si="1523"/>
        <v>0</v>
      </c>
      <c r="BE921" s="161">
        <f t="shared" ca="1" si="1523"/>
        <v>0</v>
      </c>
      <c r="BF921" s="161">
        <f t="shared" ca="1" si="1523"/>
        <v>0</v>
      </c>
      <c r="BG921" s="161">
        <f t="shared" ca="1" si="1523"/>
        <v>0</v>
      </c>
      <c r="BH921" s="161">
        <f t="shared" ca="1" si="1523"/>
        <v>0</v>
      </c>
      <c r="BI921" s="161">
        <f t="shared" ca="1" si="1523"/>
        <v>0</v>
      </c>
      <c r="BJ921" s="161">
        <f t="shared" ca="1" si="1523"/>
        <v>0</v>
      </c>
      <c r="BK921" s="161">
        <f t="shared" ca="1" si="1523"/>
        <v>0</v>
      </c>
      <c r="BL921" s="161">
        <f t="shared" ca="1" si="1523"/>
        <v>0</v>
      </c>
      <c r="BM921" s="161">
        <f t="shared" ca="1" si="1523"/>
        <v>0</v>
      </c>
      <c r="BN921" s="161">
        <f t="shared" ca="1" si="1523"/>
        <v>0</v>
      </c>
      <c r="BO921" s="161">
        <f t="shared" ca="1" si="1523"/>
        <v>0</v>
      </c>
      <c r="BP921" s="161">
        <f t="shared" ca="1" si="1523"/>
        <v>0</v>
      </c>
      <c r="BQ921" s="161">
        <f t="shared" ca="1" si="1523"/>
        <v>0</v>
      </c>
      <c r="BR921" s="161">
        <f t="shared" ca="1" si="1523"/>
        <v>0</v>
      </c>
      <c r="BS921" s="161">
        <f t="shared" ca="1" si="1523"/>
        <v>0</v>
      </c>
      <c r="BT921" s="161">
        <f t="shared" ca="1" si="1523"/>
        <v>0</v>
      </c>
      <c r="BU921" s="161">
        <f t="shared" ca="1" si="1523"/>
        <v>0</v>
      </c>
      <c r="BV921" s="161">
        <f t="shared" ca="1" si="1523"/>
        <v>0</v>
      </c>
      <c r="BW921" s="161">
        <f t="shared" ca="1" si="1523"/>
        <v>0</v>
      </c>
      <c r="BX921" s="161">
        <f t="shared" ca="1" si="1523"/>
        <v>0</v>
      </c>
      <c r="BY921" s="161">
        <f t="shared" ca="1" si="1523"/>
        <v>0</v>
      </c>
      <c r="BZ921" s="161">
        <f t="shared" ca="1" si="1523"/>
        <v>0</v>
      </c>
      <c r="CA921" s="161">
        <f t="shared" ref="CA921:DF921" ca="1" si="1524">CA918-CA920</f>
        <v>0</v>
      </c>
      <c r="CB921" s="161">
        <f t="shared" ca="1" si="1524"/>
        <v>0</v>
      </c>
      <c r="CC921" s="161">
        <f t="shared" ca="1" si="1524"/>
        <v>0</v>
      </c>
      <c r="CD921" s="161">
        <f t="shared" ca="1" si="1524"/>
        <v>0</v>
      </c>
      <c r="CE921" s="161">
        <f t="shared" ca="1" si="1524"/>
        <v>0</v>
      </c>
      <c r="CF921" s="161">
        <f t="shared" ca="1" si="1524"/>
        <v>0</v>
      </c>
      <c r="CG921" s="161">
        <f t="shared" ca="1" si="1524"/>
        <v>0</v>
      </c>
      <c r="CH921" s="161">
        <f t="shared" ca="1" si="1524"/>
        <v>0</v>
      </c>
      <c r="CI921" s="161">
        <f t="shared" ca="1" si="1524"/>
        <v>0</v>
      </c>
      <c r="CJ921" s="161">
        <f t="shared" ca="1" si="1524"/>
        <v>0</v>
      </c>
      <c r="CK921" s="161">
        <f t="shared" ca="1" si="1524"/>
        <v>0</v>
      </c>
      <c r="CL921" s="161">
        <f t="shared" ca="1" si="1524"/>
        <v>0</v>
      </c>
      <c r="CM921" s="161">
        <f t="shared" ca="1" si="1524"/>
        <v>0</v>
      </c>
      <c r="CN921" s="161">
        <f t="shared" ca="1" si="1524"/>
        <v>0</v>
      </c>
      <c r="CO921" s="161">
        <f t="shared" ca="1" si="1524"/>
        <v>0</v>
      </c>
      <c r="CP921" s="161">
        <f t="shared" ca="1" si="1524"/>
        <v>0</v>
      </c>
      <c r="CQ921" s="161">
        <f t="shared" ca="1" si="1524"/>
        <v>0</v>
      </c>
      <c r="CR921" s="161">
        <f t="shared" ca="1" si="1524"/>
        <v>0</v>
      </c>
      <c r="CS921" s="161">
        <f t="shared" ca="1" si="1524"/>
        <v>0</v>
      </c>
      <c r="CT921" s="161">
        <f t="shared" ca="1" si="1524"/>
        <v>0</v>
      </c>
      <c r="CU921" s="161">
        <f t="shared" ca="1" si="1524"/>
        <v>0</v>
      </c>
      <c r="CV921" s="161">
        <f t="shared" ca="1" si="1524"/>
        <v>0</v>
      </c>
      <c r="CW921" s="161">
        <f t="shared" ca="1" si="1524"/>
        <v>0</v>
      </c>
      <c r="CX921" s="161">
        <f t="shared" ca="1" si="1524"/>
        <v>0</v>
      </c>
      <c r="CY921" s="161">
        <f t="shared" ca="1" si="1524"/>
        <v>0</v>
      </c>
      <c r="CZ921" s="161">
        <f t="shared" ca="1" si="1524"/>
        <v>0</v>
      </c>
      <c r="DA921" s="161">
        <f t="shared" ca="1" si="1524"/>
        <v>0</v>
      </c>
      <c r="DB921" s="161">
        <f t="shared" ca="1" si="1524"/>
        <v>0</v>
      </c>
      <c r="DC921" s="161">
        <f t="shared" ca="1" si="1524"/>
        <v>0</v>
      </c>
      <c r="DD921" s="161">
        <f t="shared" ca="1" si="1524"/>
        <v>0</v>
      </c>
      <c r="DE921" s="161">
        <f t="shared" ca="1" si="1524"/>
        <v>0</v>
      </c>
      <c r="DF921" s="161">
        <f t="shared" ca="1" si="1524"/>
        <v>0</v>
      </c>
      <c r="DG921" s="161">
        <f t="shared" ref="DG921:DV921" ca="1" si="1525">DG918-DG920</f>
        <v>0</v>
      </c>
      <c r="DH921" s="161">
        <f t="shared" ca="1" si="1525"/>
        <v>0</v>
      </c>
      <c r="DI921" s="161">
        <f t="shared" ca="1" si="1525"/>
        <v>0</v>
      </c>
      <c r="DJ921" s="161">
        <f t="shared" ca="1" si="1525"/>
        <v>0</v>
      </c>
      <c r="DK921" s="161">
        <f t="shared" ca="1" si="1525"/>
        <v>0</v>
      </c>
      <c r="DL921" s="161">
        <f t="shared" ca="1" si="1525"/>
        <v>0</v>
      </c>
      <c r="DM921" s="161">
        <f t="shared" ca="1" si="1525"/>
        <v>0</v>
      </c>
      <c r="DN921" s="161">
        <f t="shared" ca="1" si="1525"/>
        <v>0</v>
      </c>
      <c r="DO921" s="161">
        <f t="shared" ca="1" si="1525"/>
        <v>0</v>
      </c>
      <c r="DP921" s="161">
        <f t="shared" ca="1" si="1525"/>
        <v>0</v>
      </c>
      <c r="DQ921" s="161">
        <f t="shared" ca="1" si="1525"/>
        <v>0</v>
      </c>
      <c r="DR921" s="161">
        <f t="shared" ca="1" si="1525"/>
        <v>0</v>
      </c>
      <c r="DS921" s="161">
        <f t="shared" ca="1" si="1525"/>
        <v>0</v>
      </c>
      <c r="DT921" s="161">
        <f t="shared" ca="1" si="1525"/>
        <v>0</v>
      </c>
      <c r="DU921" s="161">
        <f t="shared" ca="1" si="1525"/>
        <v>0</v>
      </c>
      <c r="DV921" s="161">
        <f t="shared" ca="1" si="1525"/>
        <v>0</v>
      </c>
      <c r="DX921" s="162"/>
    </row>
    <row r="922" spans="1:128" hidden="1" outlineLevel="1" x14ac:dyDescent="0.2">
      <c r="A922" s="153" t="str">
        <f ca="1">Language!A$1196</f>
        <v>Убытки предыдущих лет</v>
      </c>
      <c r="C922" s="178" t="str">
        <f t="shared" ca="1" si="1459"/>
        <v>тыс. руб.</v>
      </c>
      <c r="F922" s="6" t="s">
        <v>3083</v>
      </c>
      <c r="G922" s="312">
        <f ca="1">IF(G2=1,0,F922+IF(YEAR(Параметры!G32)=YEAR(Параметры!F32),0,F921))-G924</f>
        <v>0</v>
      </c>
      <c r="H922" s="161">
        <f ca="1">IF(H2=1,0,G922+IF(YEAR(Параметры!H32)=YEAR(Параметры!G32),0,G921))-H924</f>
        <v>0</v>
      </c>
      <c r="I922" s="161">
        <f ca="1">IF(I2=1,0,H922+IF(YEAR(Параметры!I32)=YEAR(Параметры!H32),0,H921))-I924</f>
        <v>0</v>
      </c>
      <c r="J922" s="161">
        <f ca="1">IF(J2=1,0,I922+IF(YEAR(Параметры!J32)=YEAR(Параметры!I32),0,I921))-J924</f>
        <v>0</v>
      </c>
      <c r="K922" s="161">
        <f ca="1">IF(K2=1,0,J922+IF(YEAR(Параметры!K32)=YEAR(Параметры!J32),0,J921))-K924</f>
        <v>0</v>
      </c>
      <c r="L922" s="161">
        <f ca="1">IF(L2=1,0,K922+IF(YEAR(Параметры!L32)=YEAR(Параметры!K32),0,K921))-L924</f>
        <v>0</v>
      </c>
      <c r="M922" s="161">
        <f ca="1">IF(M2=1,0,L922+IF(YEAR(Параметры!M32)=YEAR(Параметры!L32),0,L921))-M924</f>
        <v>0</v>
      </c>
      <c r="N922" s="161">
        <f ca="1">IF(N2=1,0,M922+IF(YEAR(Параметры!N32)=YEAR(Параметры!M32),0,M921))-N924</f>
        <v>0</v>
      </c>
      <c r="O922" s="161">
        <f ca="1">IF(O2=1,0,N922+IF(YEAR(Параметры!O32)=YEAR(Параметры!N32),0,N921))-O924</f>
        <v>0</v>
      </c>
      <c r="P922" s="161">
        <f ca="1">IF(P2=1,0,O922+IF(YEAR(Параметры!P32)=YEAR(Параметры!O32),0,O921))-P924</f>
        <v>0</v>
      </c>
      <c r="Q922" s="161">
        <f ca="1">IF(Q2=1,0,P922+IF(YEAR(Параметры!Q32)=YEAR(Параметры!P32),0,P921))-Q924</f>
        <v>0</v>
      </c>
      <c r="R922" s="161">
        <f ca="1">IF(R2=1,0,Q922+IF(YEAR(Параметры!R32)=YEAR(Параметры!Q32),0,Q921))-R924</f>
        <v>0</v>
      </c>
      <c r="S922" s="161">
        <f ca="1">IF(S2=1,0,R922+IF(YEAR(Параметры!S32)=YEAR(Параметры!R32),0,R921))-S924</f>
        <v>0</v>
      </c>
      <c r="T922" s="161">
        <f ca="1">IF(T2=1,0,S922+IF(YEAR(Параметры!T32)=YEAR(Параметры!S32),0,S921))-T924</f>
        <v>0</v>
      </c>
      <c r="U922" s="161">
        <f ca="1">IF(U2=1,0,T922+IF(YEAR(Параметры!U32)=YEAR(Параметры!T32),0,T921))-U924</f>
        <v>0</v>
      </c>
      <c r="V922" s="161">
        <f ca="1">IF(V2=1,0,U922+IF(YEAR(Параметры!V32)=YEAR(Параметры!U32),0,U921))-V924</f>
        <v>0</v>
      </c>
      <c r="W922" s="161">
        <f ca="1">IF(W2=1,0,V922+IF(YEAR(Параметры!W32)=YEAR(Параметры!V32),0,V921))-W924</f>
        <v>0</v>
      </c>
      <c r="X922" s="161">
        <f ca="1">IF(X2=1,0,W922+IF(YEAR(Параметры!X32)=YEAR(Параметры!W32),0,W921))-X924</f>
        <v>0</v>
      </c>
      <c r="Y922" s="161">
        <f ca="1">IF(Y2=1,0,X922+IF(YEAR(Параметры!Y32)=YEAR(Параметры!X32),0,X921))-Y924</f>
        <v>0</v>
      </c>
      <c r="Z922" s="161">
        <f ca="1">IF(Z2=1,0,Y922+IF(YEAR(Параметры!Z32)=YEAR(Параметры!Y32),0,Y921))-Z924</f>
        <v>0</v>
      </c>
      <c r="AA922" s="161">
        <f ca="1">IF(AA2=1,0,Z922+IF(YEAR(Параметры!AA32)=YEAR(Параметры!Z32),0,Z921))-AA924</f>
        <v>0</v>
      </c>
      <c r="AB922" s="161">
        <f ca="1">IF(AB2=1,0,AA922+IF(YEAR(Параметры!AB32)=YEAR(Параметры!AA32),0,AA921))-AB924</f>
        <v>0</v>
      </c>
      <c r="AC922" s="161">
        <f ca="1">IF(AC2=1,0,AB922+IF(YEAR(Параметры!AC32)=YEAR(Параметры!AB32),0,AB921))-AC924</f>
        <v>0</v>
      </c>
      <c r="AD922" s="161">
        <f ca="1">IF(AD2=1,0,AC922+IF(YEAR(Параметры!AD32)=YEAR(Параметры!AC32),0,AC921))-AD924</f>
        <v>0</v>
      </c>
      <c r="AE922" s="161">
        <f ca="1">IF(AE2=1,0,AD922+IF(YEAR(Параметры!AE32)=YEAR(Параметры!AD32),0,AD921))-AE924</f>
        <v>0</v>
      </c>
      <c r="AF922" s="161">
        <f ca="1">IF(AF2=1,0,AE922+IF(YEAR(Параметры!AF32)=YEAR(Параметры!AE32),0,AE921))-AF924</f>
        <v>0</v>
      </c>
      <c r="AG922" s="161">
        <f ca="1">IF(AG2=1,0,AF922+IF(YEAR(Параметры!AG32)=YEAR(Параметры!AF32),0,AF921))-AG924</f>
        <v>0</v>
      </c>
      <c r="AH922" s="161">
        <f ca="1">IF(AH2=1,0,AG922+IF(YEAR(Параметры!AH32)=YEAR(Параметры!AG32),0,AG921))-AH924</f>
        <v>0</v>
      </c>
      <c r="AI922" s="161">
        <f ca="1">IF(AI2=1,0,AH922+IF(YEAR(Параметры!AI32)=YEAR(Параметры!AH32),0,AH921))-AI924</f>
        <v>0</v>
      </c>
      <c r="AJ922" s="161">
        <f ca="1">IF(AJ2=1,0,AI922+IF(YEAR(Параметры!AJ32)=YEAR(Параметры!AI32),0,AI921))-AJ924</f>
        <v>0</v>
      </c>
      <c r="AK922" s="161">
        <f ca="1">IF(AK2=1,0,AJ922+IF(YEAR(Параметры!AK32)=YEAR(Параметры!AJ32),0,AJ921))-AK924</f>
        <v>0</v>
      </c>
      <c r="AL922" s="161">
        <f ca="1">IF(AL2=1,0,AK922+IF(YEAR(Параметры!AL32)=YEAR(Параметры!AK32),0,AK921))-AL924</f>
        <v>0</v>
      </c>
      <c r="AM922" s="161">
        <f ca="1">IF(AM2=1,0,AL922+IF(YEAR(Параметры!AM32)=YEAR(Параметры!AL32),0,AL921))-AM924</f>
        <v>0</v>
      </c>
      <c r="AN922" s="161">
        <f ca="1">IF(AN2=1,0,AM922+IF(YEAR(Параметры!AN32)=YEAR(Параметры!AM32),0,AM921))-AN924</f>
        <v>0</v>
      </c>
      <c r="AO922" s="161">
        <f ca="1">IF(AO2=1,0,AN922+IF(YEAR(Параметры!AO32)=YEAR(Параметры!AN32),0,AN921))-AO924</f>
        <v>0</v>
      </c>
      <c r="AP922" s="161">
        <f ca="1">IF(AP2=1,0,AO922+IF(YEAR(Параметры!AP32)=YEAR(Параметры!AO32),0,AO921))-AP924</f>
        <v>0</v>
      </c>
      <c r="AQ922" s="161">
        <f ca="1">IF(AQ2=1,0,AP922+IF(YEAR(Параметры!AQ32)=YEAR(Параметры!AP32),0,AP921))-AQ924</f>
        <v>0</v>
      </c>
      <c r="AR922" s="161">
        <f ca="1">IF(AR2=1,0,AQ922+IF(YEAR(Параметры!AR32)=YEAR(Параметры!AQ32),0,AQ921))-AR924</f>
        <v>0</v>
      </c>
      <c r="AS922" s="161">
        <f ca="1">IF(AS2=1,0,AR922+IF(YEAR(Параметры!AS32)=YEAR(Параметры!AR32),0,AR921))-AS924</f>
        <v>0</v>
      </c>
      <c r="AT922" s="161">
        <f ca="1">IF(AT2=1,0,AS922+IF(YEAR(Параметры!AT32)=YEAR(Параметры!AS32),0,AS921))-AT924</f>
        <v>0</v>
      </c>
      <c r="AU922" s="161">
        <f ca="1">IF(AU2=1,0,AT922+IF(YEAR(Параметры!AU32)=YEAR(Параметры!AT32),0,AT921))-AU924</f>
        <v>0</v>
      </c>
      <c r="AV922" s="161">
        <f ca="1">IF(AV2=1,0,AU922+IF(YEAR(Параметры!AV32)=YEAR(Параметры!AU32),0,AU921))-AV924</f>
        <v>0</v>
      </c>
      <c r="AW922" s="161">
        <f ca="1">IF(AW2=1,0,AV922+IF(YEAR(Параметры!AW32)=YEAR(Параметры!AV32),0,AV921))-AW924</f>
        <v>0</v>
      </c>
      <c r="AX922" s="161">
        <f ca="1">IF(AX2=1,0,AW922+IF(YEAR(Параметры!AX32)=YEAR(Параметры!AW32),0,AW921))-AX924</f>
        <v>0</v>
      </c>
      <c r="AY922" s="161">
        <f ca="1">IF(AY2=1,0,AX922+IF(YEAR(Параметры!AY32)=YEAR(Параметры!AX32),0,AX921))-AY924</f>
        <v>0</v>
      </c>
      <c r="AZ922" s="161">
        <f ca="1">IF(AZ2=1,0,AY922+IF(YEAR(Параметры!AZ32)=YEAR(Параметры!AY32),0,AY921))-AZ924</f>
        <v>0</v>
      </c>
      <c r="BA922" s="161">
        <f ca="1">IF(BA2=1,0,AZ922+IF(YEAR(Параметры!BA32)=YEAR(Параметры!AZ32),0,AZ921))-BA924</f>
        <v>0</v>
      </c>
      <c r="BB922" s="161">
        <f ca="1">IF(BB2=1,0,BA922+IF(YEAR(Параметры!BB32)=YEAR(Параметры!BA32),0,BA921))-BB924</f>
        <v>0</v>
      </c>
      <c r="BC922" s="161">
        <f ca="1">IF(BC2=1,0,BB922+IF(YEAR(Параметры!BC32)=YEAR(Параметры!BB32),0,BB921))-BC924</f>
        <v>0</v>
      </c>
      <c r="BD922" s="161">
        <f ca="1">IF(BD2=1,0,BC922+IF(YEAR(Параметры!BD32)=YEAR(Параметры!BC32),0,BC921))-BD924</f>
        <v>0</v>
      </c>
      <c r="BE922" s="161">
        <f ca="1">IF(BE2=1,0,BD922+IF(YEAR(Параметры!BE32)=YEAR(Параметры!BD32),0,BD921))-BE924</f>
        <v>0</v>
      </c>
      <c r="BF922" s="161">
        <f ca="1">IF(BF2=1,0,BE922+IF(YEAR(Параметры!BF32)=YEAR(Параметры!BE32),0,BE921))-BF924</f>
        <v>0</v>
      </c>
      <c r="BG922" s="161">
        <f ca="1">IF(BG2=1,0,BF922+IF(YEAR(Параметры!BG32)=YEAR(Параметры!BF32),0,BF921))-BG924</f>
        <v>0</v>
      </c>
      <c r="BH922" s="161">
        <f ca="1">IF(BH2=1,0,BG922+IF(YEAR(Параметры!BH32)=YEAR(Параметры!BG32),0,BG921))-BH924</f>
        <v>0</v>
      </c>
      <c r="BI922" s="161">
        <f ca="1">IF(BI2=1,0,BH922+IF(YEAR(Параметры!BI32)=YEAR(Параметры!BH32),0,BH921))-BI924</f>
        <v>0</v>
      </c>
      <c r="BJ922" s="161">
        <f ca="1">IF(BJ2=1,0,BI922+IF(YEAR(Параметры!BJ32)=YEAR(Параметры!BI32),0,BI921))-BJ924</f>
        <v>0</v>
      </c>
      <c r="BK922" s="161">
        <f ca="1">IF(BK2=1,0,BJ922+IF(YEAR(Параметры!BK32)=YEAR(Параметры!BJ32),0,BJ921))-BK924</f>
        <v>0</v>
      </c>
      <c r="BL922" s="161">
        <f ca="1">IF(BL2=1,0,BK922+IF(YEAR(Параметры!BL32)=YEAR(Параметры!BK32),0,BK921))-BL924</f>
        <v>0</v>
      </c>
      <c r="BM922" s="161">
        <f ca="1">IF(BM2=1,0,BL922+IF(YEAR(Параметры!BM32)=YEAR(Параметры!BL32),0,BL921))-BM924</f>
        <v>0</v>
      </c>
      <c r="BN922" s="161">
        <f ca="1">IF(BN2=1,0,BM922+IF(YEAR(Параметры!BN32)=YEAR(Параметры!BM32),0,BM921))-BN924</f>
        <v>0</v>
      </c>
      <c r="BO922" s="161">
        <f ca="1">IF(BO2=1,0,BN922+IF(YEAR(Параметры!BO32)=YEAR(Параметры!BN32),0,BN921))-BO924</f>
        <v>0</v>
      </c>
      <c r="BP922" s="161">
        <f ca="1">IF(BP2=1,0,BO922+IF(YEAR(Параметры!BP32)=YEAR(Параметры!BO32),0,BO921))-BP924</f>
        <v>0</v>
      </c>
      <c r="BQ922" s="161">
        <f ca="1">IF(BQ2=1,0,BP922+IF(YEAR(Параметры!BQ32)=YEAR(Параметры!BP32),0,BP921))-BQ924</f>
        <v>0</v>
      </c>
      <c r="BR922" s="161">
        <f ca="1">IF(BR2=1,0,BQ922+IF(YEAR(Параметры!BR32)=YEAR(Параметры!BQ32),0,BQ921))-BR924</f>
        <v>0</v>
      </c>
      <c r="BS922" s="161">
        <f ca="1">IF(BS2=1,0,BR922+IF(YEAR(Параметры!BS32)=YEAR(Параметры!BR32),0,BR921))-BS924</f>
        <v>0</v>
      </c>
      <c r="BT922" s="161">
        <f ca="1">IF(BT2=1,0,BS922+IF(YEAR(Параметры!BT32)=YEAR(Параметры!BS32),0,BS921))-BT924</f>
        <v>0</v>
      </c>
      <c r="BU922" s="161">
        <f ca="1">IF(BU2=1,0,BT922+IF(YEAR(Параметры!BU32)=YEAR(Параметры!BT32),0,BT921))-BU924</f>
        <v>0</v>
      </c>
      <c r="BV922" s="161">
        <f ca="1">IF(BV2=1,0,BU922+IF(YEAR(Параметры!BV32)=YEAR(Параметры!BU32),0,BU921))-BV924</f>
        <v>0</v>
      </c>
      <c r="BW922" s="161">
        <f ca="1">IF(BW2=1,0,BV922+IF(YEAR(Параметры!BW32)=YEAR(Параметры!BV32),0,BV921))-BW924</f>
        <v>0</v>
      </c>
      <c r="BX922" s="161">
        <f ca="1">IF(BX2=1,0,BW922+IF(YEAR(Параметры!BX32)=YEAR(Параметры!BW32),0,BW921))-BX924</f>
        <v>0</v>
      </c>
      <c r="BY922" s="161">
        <f ca="1">IF(BY2=1,0,BX922+IF(YEAR(Параметры!BY32)=YEAR(Параметры!BX32),0,BX921))-BY924</f>
        <v>0</v>
      </c>
      <c r="BZ922" s="161">
        <f ca="1">IF(BZ2=1,0,BY922+IF(YEAR(Параметры!BZ32)=YEAR(Параметры!BY32),0,BY921))-BZ924</f>
        <v>0</v>
      </c>
      <c r="CA922" s="161">
        <f ca="1">IF(CA2=1,0,BZ922+IF(YEAR(Параметры!CA32)=YEAR(Параметры!BZ32),0,BZ921))-CA924</f>
        <v>0</v>
      </c>
      <c r="CB922" s="161">
        <f ca="1">IF(CB2=1,0,CA922+IF(YEAR(Параметры!CB32)=YEAR(Параметры!CA32),0,CA921))-CB924</f>
        <v>0</v>
      </c>
      <c r="CC922" s="161">
        <f ca="1">IF(CC2=1,0,CB922+IF(YEAR(Параметры!CC32)=YEAR(Параметры!CB32),0,CB921))-CC924</f>
        <v>0</v>
      </c>
      <c r="CD922" s="161">
        <f ca="1">IF(CD2=1,0,CC922+IF(YEAR(Параметры!CD32)=YEAR(Параметры!CC32),0,CC921))-CD924</f>
        <v>0</v>
      </c>
      <c r="CE922" s="161">
        <f ca="1">IF(CE2=1,0,CD922+IF(YEAR(Параметры!CE32)=YEAR(Параметры!CD32),0,CD921))-CE924</f>
        <v>0</v>
      </c>
      <c r="CF922" s="161">
        <f ca="1">IF(CF2=1,0,CE922+IF(YEAR(Параметры!CF32)=YEAR(Параметры!CE32),0,CE921))-CF924</f>
        <v>0</v>
      </c>
      <c r="CG922" s="161">
        <f ca="1">IF(CG2=1,0,CF922+IF(YEAR(Параметры!CG32)=YEAR(Параметры!CF32),0,CF921))-CG924</f>
        <v>0</v>
      </c>
      <c r="CH922" s="161">
        <f ca="1">IF(CH2=1,0,CG922+IF(YEAR(Параметры!CH32)=YEAR(Параметры!CG32),0,CG921))-CH924</f>
        <v>0</v>
      </c>
      <c r="CI922" s="161">
        <f ca="1">IF(CI2=1,0,CH922+IF(YEAR(Параметры!CI32)=YEAR(Параметры!CH32),0,CH921))-CI924</f>
        <v>0</v>
      </c>
      <c r="CJ922" s="161">
        <f ca="1">IF(CJ2=1,0,CI922+IF(YEAR(Параметры!CJ32)=YEAR(Параметры!CI32),0,CI921))-CJ924</f>
        <v>0</v>
      </c>
      <c r="CK922" s="161">
        <f ca="1">IF(CK2=1,0,CJ922+IF(YEAR(Параметры!CK32)=YEAR(Параметры!CJ32),0,CJ921))-CK924</f>
        <v>0</v>
      </c>
      <c r="CL922" s="161">
        <f ca="1">IF(CL2=1,0,CK922+IF(YEAR(Параметры!CL32)=YEAR(Параметры!CK32),0,CK921))-CL924</f>
        <v>0</v>
      </c>
      <c r="CM922" s="161">
        <f ca="1">IF(CM2=1,0,CL922+IF(YEAR(Параметры!CM32)=YEAR(Параметры!CL32),0,CL921))-CM924</f>
        <v>0</v>
      </c>
      <c r="CN922" s="161">
        <f ca="1">IF(CN2=1,0,CM922+IF(YEAR(Параметры!CN32)=YEAR(Параметры!CM32),0,CM921))-CN924</f>
        <v>0</v>
      </c>
      <c r="CO922" s="161">
        <f ca="1">IF(CO2=1,0,CN922+IF(YEAR(Параметры!CO32)=YEAR(Параметры!CN32),0,CN921))-CO924</f>
        <v>0</v>
      </c>
      <c r="CP922" s="161">
        <f ca="1">IF(CP2=1,0,CO922+IF(YEAR(Параметры!CP32)=YEAR(Параметры!CO32),0,CO921))-CP924</f>
        <v>0</v>
      </c>
      <c r="CQ922" s="161">
        <f ca="1">IF(CQ2=1,0,CP922+IF(YEAR(Параметры!CQ32)=YEAR(Параметры!CP32),0,CP921))-CQ924</f>
        <v>0</v>
      </c>
      <c r="CR922" s="161">
        <f ca="1">IF(CR2=1,0,CQ922+IF(YEAR(Параметры!CR32)=YEAR(Параметры!CQ32),0,CQ921))-CR924</f>
        <v>0</v>
      </c>
      <c r="CS922" s="161">
        <f ca="1">IF(CS2=1,0,CR922+IF(YEAR(Параметры!CS32)=YEAR(Параметры!CR32),0,CR921))-CS924</f>
        <v>0</v>
      </c>
      <c r="CT922" s="161">
        <f ca="1">IF(CT2=1,0,CS922+IF(YEAR(Параметры!CT32)=YEAR(Параметры!CS32),0,CS921))-CT924</f>
        <v>0</v>
      </c>
      <c r="CU922" s="161">
        <f ca="1">IF(CU2=1,0,CT922+IF(YEAR(Параметры!CU32)=YEAR(Параметры!CT32),0,CT921))-CU924</f>
        <v>0</v>
      </c>
      <c r="CV922" s="161">
        <f ca="1">IF(CV2=1,0,CU922+IF(YEAR(Параметры!CV32)=YEAR(Параметры!CU32),0,CU921))-CV924</f>
        <v>0</v>
      </c>
      <c r="CW922" s="161">
        <f ca="1">IF(CW2=1,0,CV922+IF(YEAR(Параметры!CW32)=YEAR(Параметры!CV32),0,CV921))-CW924</f>
        <v>0</v>
      </c>
      <c r="CX922" s="161">
        <f ca="1">IF(CX2=1,0,CW922+IF(YEAR(Параметры!CX32)=YEAR(Параметры!CW32),0,CW921))-CX924</f>
        <v>0</v>
      </c>
      <c r="CY922" s="161">
        <f ca="1">IF(CY2=1,0,CX922+IF(YEAR(Параметры!CY32)=YEAR(Параметры!CX32),0,CX921))-CY924</f>
        <v>0</v>
      </c>
      <c r="CZ922" s="161">
        <f ca="1">IF(CZ2=1,0,CY922+IF(YEAR(Параметры!CZ32)=YEAR(Параметры!CY32),0,CY921))-CZ924</f>
        <v>0</v>
      </c>
      <c r="DA922" s="161">
        <f ca="1">IF(DA2=1,0,CZ922+IF(YEAR(Параметры!DA32)=YEAR(Параметры!CZ32),0,CZ921))-DA924</f>
        <v>0</v>
      </c>
      <c r="DB922" s="161">
        <f ca="1">IF(DB2=1,0,DA922+IF(YEAR(Параметры!DB32)=YEAR(Параметры!DA32),0,DA921))-DB924</f>
        <v>0</v>
      </c>
      <c r="DC922" s="161">
        <f ca="1">IF(DC2=1,0,DB922+IF(YEAR(Параметры!DC32)=YEAR(Параметры!DB32),0,DB921))-DC924</f>
        <v>0</v>
      </c>
      <c r="DD922" s="161">
        <f ca="1">IF(DD2=1,0,DC922+IF(YEAR(Параметры!DD32)=YEAR(Параметры!DC32),0,DC921))-DD924</f>
        <v>0</v>
      </c>
      <c r="DE922" s="161">
        <f ca="1">IF(DE2=1,0,DD922+IF(YEAR(Параметры!DE32)=YEAR(Параметры!DD32),0,DD921))-DE924</f>
        <v>0</v>
      </c>
      <c r="DF922" s="161">
        <f ca="1">IF(DF2=1,0,DE922+IF(YEAR(Параметры!DF32)=YEAR(Параметры!DE32),0,DE921))-DF924</f>
        <v>0</v>
      </c>
      <c r="DG922" s="161">
        <f ca="1">IF(DG2=1,0,DF922+IF(YEAR(Параметры!DG32)=YEAR(Параметры!DF32),0,DF921))-DG924</f>
        <v>0</v>
      </c>
      <c r="DH922" s="161">
        <f ca="1">IF(DH2=1,0,DG922+IF(YEAR(Параметры!DH32)=YEAR(Параметры!DG32),0,DG921))-DH924</f>
        <v>0</v>
      </c>
      <c r="DI922" s="161">
        <f ca="1">IF(DI2=1,0,DH922+IF(YEAR(Параметры!DI32)=YEAR(Параметры!DH32),0,DH921))-DI924</f>
        <v>0</v>
      </c>
      <c r="DJ922" s="161">
        <f ca="1">IF(DJ2=1,0,DI922+IF(YEAR(Параметры!DJ32)=YEAR(Параметры!DI32),0,DI921))-DJ924</f>
        <v>0</v>
      </c>
      <c r="DK922" s="161">
        <f ca="1">IF(DK2=1,0,DJ922+IF(YEAR(Параметры!DK32)=YEAR(Параметры!DJ32),0,DJ921))-DK924</f>
        <v>0</v>
      </c>
      <c r="DL922" s="161">
        <f ca="1">IF(DL2=1,0,DK922+IF(YEAR(Параметры!DL32)=YEAR(Параметры!DK32),0,DK921))-DL924</f>
        <v>0</v>
      </c>
      <c r="DM922" s="161">
        <f ca="1">IF(DM2=1,0,DL922+IF(YEAR(Параметры!DM32)=YEAR(Параметры!DL32),0,DL921))-DM924</f>
        <v>0</v>
      </c>
      <c r="DN922" s="161">
        <f ca="1">IF(DN2=1,0,DM922+IF(YEAR(Параметры!DN32)=YEAR(Параметры!DM32),0,DM921))-DN924</f>
        <v>0</v>
      </c>
      <c r="DO922" s="161">
        <f ca="1">IF(DO2=1,0,DN922+IF(YEAR(Параметры!DO32)=YEAR(Параметры!DN32),0,DN921))-DO924</f>
        <v>0</v>
      </c>
      <c r="DP922" s="161">
        <f ca="1">IF(DP2=1,0,DO922+IF(YEAR(Параметры!DP32)=YEAR(Параметры!DO32),0,DO921))-DP924</f>
        <v>0</v>
      </c>
      <c r="DQ922" s="161">
        <f ca="1">IF(DQ2=1,0,DP922+IF(YEAR(Параметры!DQ32)=YEAR(Параметры!DP32),0,DP921))-DQ924</f>
        <v>0</v>
      </c>
      <c r="DR922" s="161">
        <f ca="1">IF(DR2=1,0,DQ922+IF(YEAR(Параметры!DR32)=YEAR(Параметры!DQ32),0,DQ921))-DR924</f>
        <v>0</v>
      </c>
      <c r="DS922" s="161">
        <f ca="1">IF(DS2=1,0,DR922+IF(YEAR(Параметры!DS32)=YEAR(Параметры!DR32),0,DR921))-DS924</f>
        <v>0</v>
      </c>
      <c r="DT922" s="161">
        <f ca="1">IF(DT2=1,0,DS922+IF(YEAR(Параметры!DT32)=YEAR(Параметры!DS32),0,DS921))-DT924</f>
        <v>0</v>
      </c>
      <c r="DU922" s="161">
        <f ca="1">IF(DU2=1,0,DT922+IF(YEAR(Параметры!DU32)=YEAR(Параметры!DT32),0,DT921))-DU924</f>
        <v>0</v>
      </c>
      <c r="DV922" s="161">
        <f ca="1">IF(DV2=1,0,DU922+IF(YEAR(Параметры!DV32)=YEAR(Параметры!DU32),0,DU921))-DV924</f>
        <v>0</v>
      </c>
      <c r="DX922" s="162"/>
    </row>
    <row r="923" spans="1:128" hidden="1" outlineLevel="1" x14ac:dyDescent="0.2">
      <c r="A923" s="153" t="str">
        <f ca="1">Language!A$1197</f>
        <v>Максимальный размер списания убытков (% от прибыли)</v>
      </c>
      <c r="B923" s="315">
        <v>0.5</v>
      </c>
      <c r="F923" s="6" t="s">
        <v>3190</v>
      </c>
      <c r="G923" s="320">
        <f t="shared" ref="G923:AL923" si="1526">IF(G2=1,$B923,F923)</f>
        <v>0.5</v>
      </c>
      <c r="H923" s="320">
        <f t="shared" si="1526"/>
        <v>0.5</v>
      </c>
      <c r="I923" s="320">
        <f t="shared" si="1526"/>
        <v>0.5</v>
      </c>
      <c r="J923" s="320">
        <f t="shared" si="1526"/>
        <v>0.5</v>
      </c>
      <c r="K923" s="320">
        <f t="shared" si="1526"/>
        <v>0.5</v>
      </c>
      <c r="L923" s="320">
        <f t="shared" si="1526"/>
        <v>0.5</v>
      </c>
      <c r="M923" s="320">
        <f t="shared" si="1526"/>
        <v>0.5</v>
      </c>
      <c r="N923" s="320">
        <f t="shared" si="1526"/>
        <v>0.5</v>
      </c>
      <c r="O923" s="320">
        <f t="shared" si="1526"/>
        <v>0.5</v>
      </c>
      <c r="P923" s="320">
        <f t="shared" si="1526"/>
        <v>0.5</v>
      </c>
      <c r="Q923" s="320">
        <f t="shared" si="1526"/>
        <v>0.5</v>
      </c>
      <c r="R923" s="320">
        <f t="shared" si="1526"/>
        <v>0.5</v>
      </c>
      <c r="S923" s="320">
        <f t="shared" si="1526"/>
        <v>0.5</v>
      </c>
      <c r="T923" s="320">
        <f t="shared" si="1526"/>
        <v>0.5</v>
      </c>
      <c r="U923" s="320">
        <f t="shared" si="1526"/>
        <v>0.5</v>
      </c>
      <c r="V923" s="320">
        <f t="shared" si="1526"/>
        <v>0.5</v>
      </c>
      <c r="W923" s="320">
        <f t="shared" si="1526"/>
        <v>0.5</v>
      </c>
      <c r="X923" s="320">
        <f t="shared" si="1526"/>
        <v>0.5</v>
      </c>
      <c r="Y923" s="320">
        <f t="shared" si="1526"/>
        <v>0.5</v>
      </c>
      <c r="Z923" s="320">
        <f t="shared" si="1526"/>
        <v>0.5</v>
      </c>
      <c r="AA923" s="320">
        <f t="shared" si="1526"/>
        <v>0.5</v>
      </c>
      <c r="AB923" s="320">
        <f t="shared" si="1526"/>
        <v>0.5</v>
      </c>
      <c r="AC923" s="320">
        <f t="shared" si="1526"/>
        <v>0.5</v>
      </c>
      <c r="AD923" s="320">
        <f t="shared" si="1526"/>
        <v>0.5</v>
      </c>
      <c r="AE923" s="320">
        <f t="shared" si="1526"/>
        <v>0.5</v>
      </c>
      <c r="AF923" s="320">
        <f t="shared" si="1526"/>
        <v>0.5</v>
      </c>
      <c r="AG923" s="320">
        <f t="shared" si="1526"/>
        <v>0.5</v>
      </c>
      <c r="AH923" s="320">
        <f t="shared" si="1526"/>
        <v>0.5</v>
      </c>
      <c r="AI923" s="320">
        <f t="shared" si="1526"/>
        <v>0.5</v>
      </c>
      <c r="AJ923" s="320">
        <f t="shared" si="1526"/>
        <v>0.5</v>
      </c>
      <c r="AK923" s="320">
        <f t="shared" si="1526"/>
        <v>0.5</v>
      </c>
      <c r="AL923" s="320">
        <f t="shared" si="1526"/>
        <v>0.5</v>
      </c>
      <c r="AM923" s="320">
        <f t="shared" ref="AM923:BR923" si="1527">IF(AM2=1,$B923,AL923)</f>
        <v>0.5</v>
      </c>
      <c r="AN923" s="320">
        <f t="shared" si="1527"/>
        <v>0.5</v>
      </c>
      <c r="AO923" s="320">
        <f t="shared" si="1527"/>
        <v>0.5</v>
      </c>
      <c r="AP923" s="320">
        <f t="shared" si="1527"/>
        <v>0.5</v>
      </c>
      <c r="AQ923" s="320">
        <f t="shared" si="1527"/>
        <v>0.5</v>
      </c>
      <c r="AR923" s="320">
        <f t="shared" si="1527"/>
        <v>0.5</v>
      </c>
      <c r="AS923" s="320">
        <f t="shared" si="1527"/>
        <v>0.5</v>
      </c>
      <c r="AT923" s="320">
        <f t="shared" si="1527"/>
        <v>0.5</v>
      </c>
      <c r="AU923" s="320">
        <f t="shared" si="1527"/>
        <v>0.5</v>
      </c>
      <c r="AV923" s="320">
        <f t="shared" si="1527"/>
        <v>0.5</v>
      </c>
      <c r="AW923" s="320">
        <f t="shared" si="1527"/>
        <v>0.5</v>
      </c>
      <c r="AX923" s="320">
        <f t="shared" si="1527"/>
        <v>0.5</v>
      </c>
      <c r="AY923" s="320">
        <f t="shared" si="1527"/>
        <v>0.5</v>
      </c>
      <c r="AZ923" s="320">
        <f t="shared" si="1527"/>
        <v>0.5</v>
      </c>
      <c r="BA923" s="320">
        <f t="shared" si="1527"/>
        <v>0.5</v>
      </c>
      <c r="BB923" s="320">
        <f t="shared" si="1527"/>
        <v>0.5</v>
      </c>
      <c r="BC923" s="320">
        <f t="shared" si="1527"/>
        <v>0.5</v>
      </c>
      <c r="BD923" s="320">
        <f t="shared" si="1527"/>
        <v>0.5</v>
      </c>
      <c r="BE923" s="320">
        <f t="shared" si="1527"/>
        <v>0.5</v>
      </c>
      <c r="BF923" s="320">
        <f t="shared" si="1527"/>
        <v>0.5</v>
      </c>
      <c r="BG923" s="320">
        <f t="shared" si="1527"/>
        <v>0.5</v>
      </c>
      <c r="BH923" s="320">
        <f t="shared" si="1527"/>
        <v>0.5</v>
      </c>
      <c r="BI923" s="320">
        <f t="shared" si="1527"/>
        <v>0.5</v>
      </c>
      <c r="BJ923" s="320">
        <f t="shared" si="1527"/>
        <v>0.5</v>
      </c>
      <c r="BK923" s="320">
        <f t="shared" si="1527"/>
        <v>0.5</v>
      </c>
      <c r="BL923" s="320">
        <f t="shared" si="1527"/>
        <v>0.5</v>
      </c>
      <c r="BM923" s="320">
        <f t="shared" si="1527"/>
        <v>0.5</v>
      </c>
      <c r="BN923" s="320">
        <f t="shared" si="1527"/>
        <v>0.5</v>
      </c>
      <c r="BO923" s="320">
        <f t="shared" si="1527"/>
        <v>0.5</v>
      </c>
      <c r="BP923" s="320">
        <f t="shared" si="1527"/>
        <v>0.5</v>
      </c>
      <c r="BQ923" s="320">
        <f t="shared" si="1527"/>
        <v>0.5</v>
      </c>
      <c r="BR923" s="320">
        <f t="shared" si="1527"/>
        <v>0.5</v>
      </c>
      <c r="BS923" s="320">
        <f t="shared" ref="BS923:CX923" si="1528">IF(BS2=1,$B923,BR923)</f>
        <v>0.5</v>
      </c>
      <c r="BT923" s="320">
        <f t="shared" si="1528"/>
        <v>0.5</v>
      </c>
      <c r="BU923" s="320">
        <f t="shared" si="1528"/>
        <v>0.5</v>
      </c>
      <c r="BV923" s="320">
        <f t="shared" si="1528"/>
        <v>0.5</v>
      </c>
      <c r="BW923" s="320">
        <f t="shared" si="1528"/>
        <v>0.5</v>
      </c>
      <c r="BX923" s="320">
        <f t="shared" si="1528"/>
        <v>0.5</v>
      </c>
      <c r="BY923" s="320">
        <f t="shared" si="1528"/>
        <v>0.5</v>
      </c>
      <c r="BZ923" s="320">
        <f t="shared" si="1528"/>
        <v>0.5</v>
      </c>
      <c r="CA923" s="320">
        <f t="shared" si="1528"/>
        <v>0.5</v>
      </c>
      <c r="CB923" s="320">
        <f t="shared" si="1528"/>
        <v>0.5</v>
      </c>
      <c r="CC923" s="320">
        <f t="shared" si="1528"/>
        <v>0.5</v>
      </c>
      <c r="CD923" s="320">
        <f t="shared" si="1528"/>
        <v>0.5</v>
      </c>
      <c r="CE923" s="320">
        <f t="shared" si="1528"/>
        <v>0.5</v>
      </c>
      <c r="CF923" s="320">
        <f t="shared" si="1528"/>
        <v>0.5</v>
      </c>
      <c r="CG923" s="320">
        <f t="shared" si="1528"/>
        <v>0.5</v>
      </c>
      <c r="CH923" s="320">
        <f t="shared" si="1528"/>
        <v>0.5</v>
      </c>
      <c r="CI923" s="320">
        <f t="shared" si="1528"/>
        <v>0.5</v>
      </c>
      <c r="CJ923" s="320">
        <f t="shared" si="1528"/>
        <v>0.5</v>
      </c>
      <c r="CK923" s="320">
        <f t="shared" si="1528"/>
        <v>0.5</v>
      </c>
      <c r="CL923" s="320">
        <f t="shared" si="1528"/>
        <v>0.5</v>
      </c>
      <c r="CM923" s="320">
        <f t="shared" si="1528"/>
        <v>0.5</v>
      </c>
      <c r="CN923" s="320">
        <f t="shared" si="1528"/>
        <v>0.5</v>
      </c>
      <c r="CO923" s="320">
        <f t="shared" si="1528"/>
        <v>0.5</v>
      </c>
      <c r="CP923" s="320">
        <f t="shared" si="1528"/>
        <v>0.5</v>
      </c>
      <c r="CQ923" s="320">
        <f t="shared" si="1528"/>
        <v>0.5</v>
      </c>
      <c r="CR923" s="320">
        <f t="shared" si="1528"/>
        <v>0.5</v>
      </c>
      <c r="CS923" s="320">
        <f t="shared" si="1528"/>
        <v>0.5</v>
      </c>
      <c r="CT923" s="320">
        <f t="shared" si="1528"/>
        <v>0.5</v>
      </c>
      <c r="CU923" s="320">
        <f t="shared" si="1528"/>
        <v>0.5</v>
      </c>
      <c r="CV923" s="320">
        <f t="shared" si="1528"/>
        <v>0.5</v>
      </c>
      <c r="CW923" s="320">
        <f t="shared" si="1528"/>
        <v>0.5</v>
      </c>
      <c r="CX923" s="320">
        <f t="shared" si="1528"/>
        <v>0.5</v>
      </c>
      <c r="CY923" s="320">
        <f t="shared" ref="CY923:DV923" si="1529">IF(CY2=1,$B923,CX923)</f>
        <v>0.5</v>
      </c>
      <c r="CZ923" s="320">
        <f t="shared" si="1529"/>
        <v>0.5</v>
      </c>
      <c r="DA923" s="320">
        <f t="shared" si="1529"/>
        <v>0.5</v>
      </c>
      <c r="DB923" s="320">
        <f t="shared" si="1529"/>
        <v>0.5</v>
      </c>
      <c r="DC923" s="320">
        <f t="shared" si="1529"/>
        <v>0.5</v>
      </c>
      <c r="DD923" s="320">
        <f t="shared" si="1529"/>
        <v>0.5</v>
      </c>
      <c r="DE923" s="320">
        <f t="shared" si="1529"/>
        <v>0.5</v>
      </c>
      <c r="DF923" s="320">
        <f t="shared" si="1529"/>
        <v>0.5</v>
      </c>
      <c r="DG923" s="320">
        <f t="shared" si="1529"/>
        <v>0.5</v>
      </c>
      <c r="DH923" s="320">
        <f t="shared" si="1529"/>
        <v>0.5</v>
      </c>
      <c r="DI923" s="320">
        <f t="shared" si="1529"/>
        <v>0.5</v>
      </c>
      <c r="DJ923" s="320">
        <f t="shared" si="1529"/>
        <v>0.5</v>
      </c>
      <c r="DK923" s="320">
        <f t="shared" si="1529"/>
        <v>0.5</v>
      </c>
      <c r="DL923" s="320">
        <f t="shared" si="1529"/>
        <v>0.5</v>
      </c>
      <c r="DM923" s="320">
        <f t="shared" si="1529"/>
        <v>0.5</v>
      </c>
      <c r="DN923" s="320">
        <f t="shared" si="1529"/>
        <v>0.5</v>
      </c>
      <c r="DO923" s="320">
        <f t="shared" si="1529"/>
        <v>0.5</v>
      </c>
      <c r="DP923" s="320">
        <f t="shared" si="1529"/>
        <v>0.5</v>
      </c>
      <c r="DQ923" s="320">
        <f t="shared" si="1529"/>
        <v>0.5</v>
      </c>
      <c r="DR923" s="320">
        <f t="shared" si="1529"/>
        <v>0.5</v>
      </c>
      <c r="DS923" s="320">
        <f t="shared" si="1529"/>
        <v>0.5</v>
      </c>
      <c r="DT923" s="320">
        <f t="shared" si="1529"/>
        <v>0.5</v>
      </c>
      <c r="DU923" s="320">
        <f t="shared" si="1529"/>
        <v>0.5</v>
      </c>
      <c r="DV923" s="320">
        <f t="shared" si="1529"/>
        <v>0.5</v>
      </c>
      <c r="DX923" s="162"/>
    </row>
    <row r="924" spans="1:128" hidden="1" outlineLevel="1" x14ac:dyDescent="0.2">
      <c r="A924" s="153" t="str">
        <f ca="1">Language!A$1198</f>
        <v>Списание убытков предыдущих лет</v>
      </c>
      <c r="C924" s="178" t="str">
        <f t="shared" ca="1" si="1459"/>
        <v>тыс. руб.</v>
      </c>
      <c r="F924" s="6" t="s">
        <v>3082</v>
      </c>
      <c r="G924" s="161">
        <f ca="1">-IF(G916-G917-G919&gt;0,MIN((G916-G917+G919)*G923,IF(G2=1,0,-F922-IF(YEAR(Параметры!G32)=YEAR(Параметры!F32),0,F921))),0)</f>
        <v>0</v>
      </c>
      <c r="H924" s="161">
        <f ca="1">-IF(H916-H917-H919&gt;0,MIN((H916-H917+H919)*H923,IF(H2=1,0,-G922-IF(YEAR(Параметры!H32)=YEAR(Параметры!G32),0,G921))),0)</f>
        <v>0</v>
      </c>
      <c r="I924" s="161">
        <f ca="1">-IF(I916-I917-I919&gt;0,MIN((I916-I917+I919)*I923,IF(I2=1,0,-H922-IF(YEAR(Параметры!I32)=YEAR(Параметры!H32),0,H921))),0)</f>
        <v>0</v>
      </c>
      <c r="J924" s="161">
        <f ca="1">-IF(J916-J917-J919&gt;0,MIN((J916-J917+J919)*J923,IF(J2=1,0,-I922-IF(YEAR(Параметры!J32)=YEAR(Параметры!I32),0,I921))),0)</f>
        <v>0</v>
      </c>
      <c r="K924" s="161">
        <f ca="1">-IF(K916-K917-K919&gt;0,MIN((K916-K917+K919)*K923,IF(K2=1,0,-J922-IF(YEAR(Параметры!K32)=YEAR(Параметры!J32),0,J921))),0)</f>
        <v>0</v>
      </c>
      <c r="L924" s="161">
        <f ca="1">-IF(L916-L917-L919&gt;0,MIN((L916-L917+L919)*L923,IF(L2=1,0,-K922-IF(YEAR(Параметры!L32)=YEAR(Параметры!K32),0,K921))),0)</f>
        <v>0</v>
      </c>
      <c r="M924" s="161">
        <f ca="1">-IF(M916-M917-M919&gt;0,MIN((M916-M917+M919)*M923,IF(M2=1,0,-L922-IF(YEAR(Параметры!M32)=YEAR(Параметры!L32),0,L921))),0)</f>
        <v>0</v>
      </c>
      <c r="N924" s="161">
        <f ca="1">-IF(N916-N917-N919&gt;0,MIN((N916-N917+N919)*N923,IF(N2=1,0,-M922-IF(YEAR(Параметры!N32)=YEAR(Параметры!M32),0,M921))),0)</f>
        <v>0</v>
      </c>
      <c r="O924" s="161">
        <f ca="1">-IF(O916-O917-O919&gt;0,MIN((O916-O917+O919)*O923,IF(O2=1,0,-N922-IF(YEAR(Параметры!O32)=YEAR(Параметры!N32),0,N921))),0)</f>
        <v>0</v>
      </c>
      <c r="P924" s="161">
        <f ca="1">-IF(P916-P917-P919&gt;0,MIN((P916-P917+P919)*P923,IF(P2=1,0,-O922-IF(YEAR(Параметры!P32)=YEAR(Параметры!O32),0,O921))),0)</f>
        <v>0</v>
      </c>
      <c r="Q924" s="161">
        <f ca="1">-IF(Q916-Q917-Q919&gt;0,MIN((Q916-Q917+Q919)*Q923,IF(Q2=1,0,-P922-IF(YEAR(Параметры!Q32)=YEAR(Параметры!P32),0,P921))),0)</f>
        <v>0</v>
      </c>
      <c r="R924" s="161">
        <f ca="1">-IF(R916-R917-R919&gt;0,MIN((R916-R917+R919)*R923,IF(R2=1,0,-Q922-IF(YEAR(Параметры!R32)=YEAR(Параметры!Q32),0,Q921))),0)</f>
        <v>0</v>
      </c>
      <c r="S924" s="161">
        <f ca="1">-IF(S916-S917-S919&gt;0,MIN((S916-S917+S919)*S923,IF(S2=1,0,-R922-IF(YEAR(Параметры!S32)=YEAR(Параметры!R32),0,R921))),0)</f>
        <v>0</v>
      </c>
      <c r="T924" s="161">
        <f ca="1">-IF(T916-T917-T919&gt;0,MIN((T916-T917+T919)*T923,IF(T2=1,0,-S922-IF(YEAR(Параметры!T32)=YEAR(Параметры!S32),0,S921))),0)</f>
        <v>0</v>
      </c>
      <c r="U924" s="161">
        <f ca="1">-IF(U916-U917-U919&gt;0,MIN((U916-U917+U919)*U923,IF(U2=1,0,-T922-IF(YEAR(Параметры!U32)=YEAR(Параметры!T32),0,T921))),0)</f>
        <v>0</v>
      </c>
      <c r="V924" s="161">
        <f ca="1">-IF(V916-V917-V919&gt;0,MIN((V916-V917+V919)*V923,IF(V2=1,0,-U922-IF(YEAR(Параметры!V32)=YEAR(Параметры!U32),0,U921))),0)</f>
        <v>0</v>
      </c>
      <c r="W924" s="161">
        <f ca="1">-IF(W916-W917-W919&gt;0,MIN((W916-W917+W919)*W923,IF(W2=1,0,-V922-IF(YEAR(Параметры!W32)=YEAR(Параметры!V32),0,V921))),0)</f>
        <v>0</v>
      </c>
      <c r="X924" s="161">
        <f ca="1">-IF(X916-X917-X919&gt;0,MIN((X916-X917+X919)*X923,IF(X2=1,0,-W922-IF(YEAR(Параметры!X32)=YEAR(Параметры!W32),0,W921))),0)</f>
        <v>0</v>
      </c>
      <c r="Y924" s="161">
        <f ca="1">-IF(Y916-Y917-Y919&gt;0,MIN((Y916-Y917+Y919)*Y923,IF(Y2=1,0,-X922-IF(YEAR(Параметры!Y32)=YEAR(Параметры!X32),0,X921))),0)</f>
        <v>0</v>
      </c>
      <c r="Z924" s="161">
        <f ca="1">-IF(Z916-Z917-Z919&gt;0,MIN((Z916-Z917+Z919)*Z923,IF(Z2=1,0,-Y922-IF(YEAR(Параметры!Z32)=YEAR(Параметры!Y32),0,Y921))),0)</f>
        <v>0</v>
      </c>
      <c r="AA924" s="161">
        <f ca="1">-IF(AA916-AA917-AA919&gt;0,MIN((AA916-AA917+AA919)*AA923,IF(AA2=1,0,-Z922-IF(YEAR(Параметры!AA32)=YEAR(Параметры!Z32),0,Z921))),0)</f>
        <v>0</v>
      </c>
      <c r="AB924" s="161">
        <f ca="1">-IF(AB916-AB917-AB919&gt;0,MIN((AB916-AB917+AB919)*AB923,IF(AB2=1,0,-AA922-IF(YEAR(Параметры!AB32)=YEAR(Параметры!AA32),0,AA921))),0)</f>
        <v>0</v>
      </c>
      <c r="AC924" s="161">
        <f ca="1">-IF(AC916-AC917-AC919&gt;0,MIN((AC916-AC917+AC919)*AC923,IF(AC2=1,0,-AB922-IF(YEAR(Параметры!AC32)=YEAR(Параметры!AB32),0,AB921))),0)</f>
        <v>0</v>
      </c>
      <c r="AD924" s="161">
        <f ca="1">-IF(AD916-AD917-AD919&gt;0,MIN((AD916-AD917+AD919)*AD923,IF(AD2=1,0,-AC922-IF(YEAR(Параметры!AD32)=YEAR(Параметры!AC32),0,AC921))),0)</f>
        <v>0</v>
      </c>
      <c r="AE924" s="161">
        <f ca="1">-IF(AE916-AE917-AE919&gt;0,MIN((AE916-AE917+AE919)*AE923,IF(AE2=1,0,-AD922-IF(YEAR(Параметры!AE32)=YEAR(Параметры!AD32),0,AD921))),0)</f>
        <v>0</v>
      </c>
      <c r="AF924" s="161">
        <f ca="1">-IF(AF916-AF917-AF919&gt;0,MIN((AF916-AF917+AF919)*AF923,IF(AF2=1,0,-AE922-IF(YEAR(Параметры!AF32)=YEAR(Параметры!AE32),0,AE921))),0)</f>
        <v>0</v>
      </c>
      <c r="AG924" s="161">
        <f ca="1">-IF(AG916-AG917-AG919&gt;0,MIN((AG916-AG917+AG919)*AG923,IF(AG2=1,0,-AF922-IF(YEAR(Параметры!AG32)=YEAR(Параметры!AF32),0,AF921))),0)</f>
        <v>0</v>
      </c>
      <c r="AH924" s="161">
        <f ca="1">-IF(AH916-AH917-AH919&gt;0,MIN((AH916-AH917+AH919)*AH923,IF(AH2=1,0,-AG922-IF(YEAR(Параметры!AH32)=YEAR(Параметры!AG32),0,AG921))),0)</f>
        <v>0</v>
      </c>
      <c r="AI924" s="161">
        <f ca="1">-IF(AI916-AI917-AI919&gt;0,MIN((AI916-AI917+AI919)*AI923,IF(AI2=1,0,-AH922-IF(YEAR(Параметры!AI32)=YEAR(Параметры!AH32),0,AH921))),0)</f>
        <v>0</v>
      </c>
      <c r="AJ924" s="161">
        <f ca="1">-IF(AJ916-AJ917-AJ919&gt;0,MIN((AJ916-AJ917+AJ919)*AJ923,IF(AJ2=1,0,-AI922-IF(YEAR(Параметры!AJ32)=YEAR(Параметры!AI32),0,AI921))),0)</f>
        <v>0</v>
      </c>
      <c r="AK924" s="161">
        <f ca="1">-IF(AK916-AK917-AK919&gt;0,MIN((AK916-AK917+AK919)*AK923,IF(AK2=1,0,-AJ922-IF(YEAR(Параметры!AK32)=YEAR(Параметры!AJ32),0,AJ921))),0)</f>
        <v>0</v>
      </c>
      <c r="AL924" s="161">
        <f ca="1">-IF(AL916-AL917-AL919&gt;0,MIN((AL916-AL917+AL919)*AL923,IF(AL2=1,0,-AK922-IF(YEAR(Параметры!AL32)=YEAR(Параметры!AK32),0,AK921))),0)</f>
        <v>0</v>
      </c>
      <c r="AM924" s="161">
        <f ca="1">-IF(AM916-AM917-AM919&gt;0,MIN((AM916-AM917+AM919)*AM923,IF(AM2=1,0,-AL922-IF(YEAR(Параметры!AM32)=YEAR(Параметры!AL32),0,AL921))),0)</f>
        <v>0</v>
      </c>
      <c r="AN924" s="161">
        <f ca="1">-IF(AN916-AN917-AN919&gt;0,MIN((AN916-AN917+AN919)*AN923,IF(AN2=1,0,-AM922-IF(YEAR(Параметры!AN32)=YEAR(Параметры!AM32),0,AM921))),0)</f>
        <v>0</v>
      </c>
      <c r="AO924" s="161">
        <f ca="1">-IF(AO916-AO917-AO919&gt;0,MIN((AO916-AO917+AO919)*AO923,IF(AO2=1,0,-AN922-IF(YEAR(Параметры!AO32)=YEAR(Параметры!AN32),0,AN921))),0)</f>
        <v>0</v>
      </c>
      <c r="AP924" s="161">
        <f ca="1">-IF(AP916-AP917-AP919&gt;0,MIN((AP916-AP917+AP919)*AP923,IF(AP2=1,0,-AO922-IF(YEAR(Параметры!AP32)=YEAR(Параметры!AO32),0,AO921))),0)</f>
        <v>0</v>
      </c>
      <c r="AQ924" s="161">
        <f ca="1">-IF(AQ916-AQ917-AQ919&gt;0,MIN((AQ916-AQ917+AQ919)*AQ923,IF(AQ2=1,0,-AP922-IF(YEAR(Параметры!AQ32)=YEAR(Параметры!AP32),0,AP921))),0)</f>
        <v>0</v>
      </c>
      <c r="AR924" s="161">
        <f ca="1">-IF(AR916-AR917-AR919&gt;0,MIN((AR916-AR917+AR919)*AR923,IF(AR2=1,0,-AQ922-IF(YEAR(Параметры!AR32)=YEAR(Параметры!AQ32),0,AQ921))),0)</f>
        <v>0</v>
      </c>
      <c r="AS924" s="161">
        <f ca="1">-IF(AS916-AS917-AS919&gt;0,MIN((AS916-AS917+AS919)*AS923,IF(AS2=1,0,-AR922-IF(YEAR(Параметры!AS32)=YEAR(Параметры!AR32),0,AR921))),0)</f>
        <v>0</v>
      </c>
      <c r="AT924" s="161">
        <f ca="1">-IF(AT916-AT917-AT919&gt;0,MIN((AT916-AT917+AT919)*AT923,IF(AT2=1,0,-AS922-IF(YEAR(Параметры!AT32)=YEAR(Параметры!AS32),0,AS921))),0)</f>
        <v>0</v>
      </c>
      <c r="AU924" s="161">
        <f ca="1">-IF(AU916-AU917-AU919&gt;0,MIN((AU916-AU917+AU919)*AU923,IF(AU2=1,0,-AT922-IF(YEAR(Параметры!AU32)=YEAR(Параметры!AT32),0,AT921))),0)</f>
        <v>0</v>
      </c>
      <c r="AV924" s="161">
        <f ca="1">-IF(AV916-AV917-AV919&gt;0,MIN((AV916-AV917+AV919)*AV923,IF(AV2=1,0,-AU922-IF(YEAR(Параметры!AV32)=YEAR(Параметры!AU32),0,AU921))),0)</f>
        <v>0</v>
      </c>
      <c r="AW924" s="161">
        <f ca="1">-IF(AW916-AW917-AW919&gt;0,MIN((AW916-AW917+AW919)*AW923,IF(AW2=1,0,-AV922-IF(YEAR(Параметры!AW32)=YEAR(Параметры!AV32),0,AV921))),0)</f>
        <v>0</v>
      </c>
      <c r="AX924" s="161">
        <f ca="1">-IF(AX916-AX917-AX919&gt;0,MIN((AX916-AX917+AX919)*AX923,IF(AX2=1,0,-AW922-IF(YEAR(Параметры!AX32)=YEAR(Параметры!AW32),0,AW921))),0)</f>
        <v>0</v>
      </c>
      <c r="AY924" s="161">
        <f ca="1">-IF(AY916-AY917-AY919&gt;0,MIN((AY916-AY917+AY919)*AY923,IF(AY2=1,0,-AX922-IF(YEAR(Параметры!AY32)=YEAR(Параметры!AX32),0,AX921))),0)</f>
        <v>0</v>
      </c>
      <c r="AZ924" s="161">
        <f ca="1">-IF(AZ916-AZ917-AZ919&gt;0,MIN((AZ916-AZ917+AZ919)*AZ923,IF(AZ2=1,0,-AY922-IF(YEAR(Параметры!AZ32)=YEAR(Параметры!AY32),0,AY921))),0)</f>
        <v>0</v>
      </c>
      <c r="BA924" s="161">
        <f ca="1">-IF(BA916-BA917-BA919&gt;0,MIN((BA916-BA917+BA919)*BA923,IF(BA2=1,0,-AZ922-IF(YEAR(Параметры!BA32)=YEAR(Параметры!AZ32),0,AZ921))),0)</f>
        <v>0</v>
      </c>
      <c r="BB924" s="161">
        <f ca="1">-IF(BB916-BB917-BB919&gt;0,MIN((BB916-BB917+BB919)*BB923,IF(BB2=1,0,-BA922-IF(YEAR(Параметры!BB32)=YEAR(Параметры!BA32),0,BA921))),0)</f>
        <v>0</v>
      </c>
      <c r="BC924" s="161">
        <f ca="1">-IF(BC916-BC917-BC919&gt;0,MIN((BC916-BC917+BC919)*BC923,IF(BC2=1,0,-BB922-IF(YEAR(Параметры!BC32)=YEAR(Параметры!BB32),0,BB921))),0)</f>
        <v>0</v>
      </c>
      <c r="BD924" s="161">
        <f ca="1">-IF(BD916-BD917-BD919&gt;0,MIN((BD916-BD917+BD919)*BD923,IF(BD2=1,0,-BC922-IF(YEAR(Параметры!BD32)=YEAR(Параметры!BC32),0,BC921))),0)</f>
        <v>0</v>
      </c>
      <c r="BE924" s="161">
        <f ca="1">-IF(BE916-BE917-BE919&gt;0,MIN((BE916-BE917+BE919)*BE923,IF(BE2=1,0,-BD922-IF(YEAR(Параметры!BE32)=YEAR(Параметры!BD32),0,BD921))),0)</f>
        <v>0</v>
      </c>
      <c r="BF924" s="161">
        <f ca="1">-IF(BF916-BF917-BF919&gt;0,MIN((BF916-BF917+BF919)*BF923,IF(BF2=1,0,-BE922-IF(YEAR(Параметры!BF32)=YEAR(Параметры!BE32),0,BE921))),0)</f>
        <v>0</v>
      </c>
      <c r="BG924" s="161">
        <f ca="1">-IF(BG916-BG917-BG919&gt;0,MIN((BG916-BG917+BG919)*BG923,IF(BG2=1,0,-BF922-IF(YEAR(Параметры!BG32)=YEAR(Параметры!BF32),0,BF921))),0)</f>
        <v>0</v>
      </c>
      <c r="BH924" s="161">
        <f ca="1">-IF(BH916-BH917-BH919&gt;0,MIN((BH916-BH917+BH919)*BH923,IF(BH2=1,0,-BG922-IF(YEAR(Параметры!BH32)=YEAR(Параметры!BG32),0,BG921))),0)</f>
        <v>0</v>
      </c>
      <c r="BI924" s="161">
        <f ca="1">-IF(BI916-BI917-BI919&gt;0,MIN((BI916-BI917+BI919)*BI923,IF(BI2=1,0,-BH922-IF(YEAR(Параметры!BI32)=YEAR(Параметры!BH32),0,BH921))),0)</f>
        <v>0</v>
      </c>
      <c r="BJ924" s="161">
        <f ca="1">-IF(BJ916-BJ917-BJ919&gt;0,MIN((BJ916-BJ917+BJ919)*BJ923,IF(BJ2=1,0,-BI922-IF(YEAR(Параметры!BJ32)=YEAR(Параметры!BI32),0,BI921))),0)</f>
        <v>0</v>
      </c>
      <c r="BK924" s="161">
        <f ca="1">-IF(BK916-BK917-BK919&gt;0,MIN((BK916-BK917+BK919)*BK923,IF(BK2=1,0,-BJ922-IF(YEAR(Параметры!BK32)=YEAR(Параметры!BJ32),0,BJ921))),0)</f>
        <v>0</v>
      </c>
      <c r="BL924" s="161">
        <f ca="1">-IF(BL916-BL917-BL919&gt;0,MIN((BL916-BL917+BL919)*BL923,IF(BL2=1,0,-BK922-IF(YEAR(Параметры!BL32)=YEAR(Параметры!BK32),0,BK921))),0)</f>
        <v>0</v>
      </c>
      <c r="BM924" s="161">
        <f ca="1">-IF(BM916-BM917-BM919&gt;0,MIN((BM916-BM917+BM919)*BM923,IF(BM2=1,0,-BL922-IF(YEAR(Параметры!BM32)=YEAR(Параметры!BL32),0,BL921))),0)</f>
        <v>0</v>
      </c>
      <c r="BN924" s="161">
        <f ca="1">-IF(BN916-BN917-BN919&gt;0,MIN((BN916-BN917+BN919)*BN923,IF(BN2=1,0,-BM922-IF(YEAR(Параметры!BN32)=YEAR(Параметры!BM32),0,BM921))),0)</f>
        <v>0</v>
      </c>
      <c r="BO924" s="161">
        <f ca="1">-IF(BO916-BO917-BO919&gt;0,MIN((BO916-BO917+BO919)*BO923,IF(BO2=1,0,-BN922-IF(YEAR(Параметры!BO32)=YEAR(Параметры!BN32),0,BN921))),0)</f>
        <v>0</v>
      </c>
      <c r="BP924" s="161">
        <f ca="1">-IF(BP916-BP917-BP919&gt;0,MIN((BP916-BP917+BP919)*BP923,IF(BP2=1,0,-BO922-IF(YEAR(Параметры!BP32)=YEAR(Параметры!BO32),0,BO921))),0)</f>
        <v>0</v>
      </c>
      <c r="BQ924" s="161">
        <f ca="1">-IF(BQ916-BQ917-BQ919&gt;0,MIN((BQ916-BQ917+BQ919)*BQ923,IF(BQ2=1,0,-BP922-IF(YEAR(Параметры!BQ32)=YEAR(Параметры!BP32),0,BP921))),0)</f>
        <v>0</v>
      </c>
      <c r="BR924" s="161">
        <f ca="1">-IF(BR916-BR917-BR919&gt;0,MIN((BR916-BR917+BR919)*BR923,IF(BR2=1,0,-BQ922-IF(YEAR(Параметры!BR32)=YEAR(Параметры!BQ32),0,BQ921))),0)</f>
        <v>0</v>
      </c>
      <c r="BS924" s="161">
        <f ca="1">-IF(BS916-BS917-BS919&gt;0,MIN((BS916-BS917+BS919)*BS923,IF(BS2=1,0,-BR922-IF(YEAR(Параметры!BS32)=YEAR(Параметры!BR32),0,BR921))),0)</f>
        <v>0</v>
      </c>
      <c r="BT924" s="161">
        <f ca="1">-IF(BT916-BT917-BT919&gt;0,MIN((BT916-BT917+BT919)*BT923,IF(BT2=1,0,-BS922-IF(YEAR(Параметры!BT32)=YEAR(Параметры!BS32),0,BS921))),0)</f>
        <v>0</v>
      </c>
      <c r="BU924" s="161">
        <f ca="1">-IF(BU916-BU917-BU919&gt;0,MIN((BU916-BU917+BU919)*BU923,IF(BU2=1,0,-BT922-IF(YEAR(Параметры!BU32)=YEAR(Параметры!BT32),0,BT921))),0)</f>
        <v>0</v>
      </c>
      <c r="BV924" s="161">
        <f ca="1">-IF(BV916-BV917-BV919&gt;0,MIN((BV916-BV917+BV919)*BV923,IF(BV2=1,0,-BU922-IF(YEAR(Параметры!BV32)=YEAR(Параметры!BU32),0,BU921))),0)</f>
        <v>0</v>
      </c>
      <c r="BW924" s="161">
        <f ca="1">-IF(BW916-BW917-BW919&gt;0,MIN((BW916-BW917+BW919)*BW923,IF(BW2=1,0,-BV922-IF(YEAR(Параметры!BW32)=YEAR(Параметры!BV32),0,BV921))),0)</f>
        <v>0</v>
      </c>
      <c r="BX924" s="161">
        <f ca="1">-IF(BX916-BX917-BX919&gt;0,MIN((BX916-BX917+BX919)*BX923,IF(BX2=1,0,-BW922-IF(YEAR(Параметры!BX32)=YEAR(Параметры!BW32),0,BW921))),0)</f>
        <v>0</v>
      </c>
      <c r="BY924" s="161">
        <f ca="1">-IF(BY916-BY917-BY919&gt;0,MIN((BY916-BY917+BY919)*BY923,IF(BY2=1,0,-BX922-IF(YEAR(Параметры!BY32)=YEAR(Параметры!BX32),0,BX921))),0)</f>
        <v>0</v>
      </c>
      <c r="BZ924" s="161">
        <f ca="1">-IF(BZ916-BZ917-BZ919&gt;0,MIN((BZ916-BZ917+BZ919)*BZ923,IF(BZ2=1,0,-BY922-IF(YEAR(Параметры!BZ32)=YEAR(Параметры!BY32),0,BY921))),0)</f>
        <v>0</v>
      </c>
      <c r="CA924" s="161">
        <f ca="1">-IF(CA916-CA917-CA919&gt;0,MIN((CA916-CA917+CA919)*CA923,IF(CA2=1,0,-BZ922-IF(YEAR(Параметры!CA32)=YEAR(Параметры!BZ32),0,BZ921))),0)</f>
        <v>0</v>
      </c>
      <c r="CB924" s="161">
        <f ca="1">-IF(CB916-CB917-CB919&gt;0,MIN((CB916-CB917+CB919)*CB923,IF(CB2=1,0,-CA922-IF(YEAR(Параметры!CB32)=YEAR(Параметры!CA32),0,CA921))),0)</f>
        <v>0</v>
      </c>
      <c r="CC924" s="161">
        <f ca="1">-IF(CC916-CC917-CC919&gt;0,MIN((CC916-CC917+CC919)*CC923,IF(CC2=1,0,-CB922-IF(YEAR(Параметры!CC32)=YEAR(Параметры!CB32),0,CB921))),0)</f>
        <v>0</v>
      </c>
      <c r="CD924" s="161">
        <f ca="1">-IF(CD916-CD917-CD919&gt;0,MIN((CD916-CD917+CD919)*CD923,IF(CD2=1,0,-CC922-IF(YEAR(Параметры!CD32)=YEAR(Параметры!CC32),0,CC921))),0)</f>
        <v>0</v>
      </c>
      <c r="CE924" s="161">
        <f ca="1">-IF(CE916-CE917-CE919&gt;0,MIN((CE916-CE917+CE919)*CE923,IF(CE2=1,0,-CD922-IF(YEAR(Параметры!CE32)=YEAR(Параметры!CD32),0,CD921))),0)</f>
        <v>0</v>
      </c>
      <c r="CF924" s="161">
        <f ca="1">-IF(CF916-CF917-CF919&gt;0,MIN((CF916-CF917+CF919)*CF923,IF(CF2=1,0,-CE922-IF(YEAR(Параметры!CF32)=YEAR(Параметры!CE32),0,CE921))),0)</f>
        <v>0</v>
      </c>
      <c r="CG924" s="161">
        <f ca="1">-IF(CG916-CG917-CG919&gt;0,MIN((CG916-CG917+CG919)*CG923,IF(CG2=1,0,-CF922-IF(YEAR(Параметры!CG32)=YEAR(Параметры!CF32),0,CF921))),0)</f>
        <v>0</v>
      </c>
      <c r="CH924" s="161">
        <f ca="1">-IF(CH916-CH917-CH919&gt;0,MIN((CH916-CH917+CH919)*CH923,IF(CH2=1,0,-CG922-IF(YEAR(Параметры!CH32)=YEAR(Параметры!CG32),0,CG921))),0)</f>
        <v>0</v>
      </c>
      <c r="CI924" s="161">
        <f ca="1">-IF(CI916-CI917-CI919&gt;0,MIN((CI916-CI917+CI919)*CI923,IF(CI2=1,0,-CH922-IF(YEAR(Параметры!CI32)=YEAR(Параметры!CH32),0,CH921))),0)</f>
        <v>0</v>
      </c>
      <c r="CJ924" s="161">
        <f ca="1">-IF(CJ916-CJ917-CJ919&gt;0,MIN((CJ916-CJ917+CJ919)*CJ923,IF(CJ2=1,0,-CI922-IF(YEAR(Параметры!CJ32)=YEAR(Параметры!CI32),0,CI921))),0)</f>
        <v>0</v>
      </c>
      <c r="CK924" s="161">
        <f ca="1">-IF(CK916-CK917-CK919&gt;0,MIN((CK916-CK917+CK919)*CK923,IF(CK2=1,0,-CJ922-IF(YEAR(Параметры!CK32)=YEAR(Параметры!CJ32),0,CJ921))),0)</f>
        <v>0</v>
      </c>
      <c r="CL924" s="161">
        <f ca="1">-IF(CL916-CL917-CL919&gt;0,MIN((CL916-CL917+CL919)*CL923,IF(CL2=1,0,-CK922-IF(YEAR(Параметры!CL32)=YEAR(Параметры!CK32),0,CK921))),0)</f>
        <v>0</v>
      </c>
      <c r="CM924" s="161">
        <f ca="1">-IF(CM916-CM917-CM919&gt;0,MIN((CM916-CM917+CM919)*CM923,IF(CM2=1,0,-CL922-IF(YEAR(Параметры!CM32)=YEAR(Параметры!CL32),0,CL921))),0)</f>
        <v>0</v>
      </c>
      <c r="CN924" s="161">
        <f ca="1">-IF(CN916-CN917-CN919&gt;0,MIN((CN916-CN917+CN919)*CN923,IF(CN2=1,0,-CM922-IF(YEAR(Параметры!CN32)=YEAR(Параметры!CM32),0,CM921))),0)</f>
        <v>0</v>
      </c>
      <c r="CO924" s="161">
        <f ca="1">-IF(CO916-CO917-CO919&gt;0,MIN((CO916-CO917+CO919)*CO923,IF(CO2=1,0,-CN922-IF(YEAR(Параметры!CO32)=YEAR(Параметры!CN32),0,CN921))),0)</f>
        <v>0</v>
      </c>
      <c r="CP924" s="161">
        <f ca="1">-IF(CP916-CP917-CP919&gt;0,MIN((CP916-CP917+CP919)*CP923,IF(CP2=1,0,-CO922-IF(YEAR(Параметры!CP32)=YEAR(Параметры!CO32),0,CO921))),0)</f>
        <v>0</v>
      </c>
      <c r="CQ924" s="161">
        <f ca="1">-IF(CQ916-CQ917-CQ919&gt;0,MIN((CQ916-CQ917+CQ919)*CQ923,IF(CQ2=1,0,-CP922-IF(YEAR(Параметры!CQ32)=YEAR(Параметры!CP32),0,CP921))),0)</f>
        <v>0</v>
      </c>
      <c r="CR924" s="161">
        <f ca="1">-IF(CR916-CR917-CR919&gt;0,MIN((CR916-CR917+CR919)*CR923,IF(CR2=1,0,-CQ922-IF(YEAR(Параметры!CR32)=YEAR(Параметры!CQ32),0,CQ921))),0)</f>
        <v>0</v>
      </c>
      <c r="CS924" s="161">
        <f ca="1">-IF(CS916-CS917-CS919&gt;0,MIN((CS916-CS917+CS919)*CS923,IF(CS2=1,0,-CR922-IF(YEAR(Параметры!CS32)=YEAR(Параметры!CR32),0,CR921))),0)</f>
        <v>0</v>
      </c>
      <c r="CT924" s="161">
        <f ca="1">-IF(CT916-CT917-CT919&gt;0,MIN((CT916-CT917+CT919)*CT923,IF(CT2=1,0,-CS922-IF(YEAR(Параметры!CT32)=YEAR(Параметры!CS32),0,CS921))),0)</f>
        <v>0</v>
      </c>
      <c r="CU924" s="161">
        <f ca="1">-IF(CU916-CU917-CU919&gt;0,MIN((CU916-CU917+CU919)*CU923,IF(CU2=1,0,-CT922-IF(YEAR(Параметры!CU32)=YEAR(Параметры!CT32),0,CT921))),0)</f>
        <v>0</v>
      </c>
      <c r="CV924" s="161">
        <f ca="1">-IF(CV916-CV917-CV919&gt;0,MIN((CV916-CV917+CV919)*CV923,IF(CV2=1,0,-CU922-IF(YEAR(Параметры!CV32)=YEAR(Параметры!CU32),0,CU921))),0)</f>
        <v>0</v>
      </c>
      <c r="CW924" s="161">
        <f ca="1">-IF(CW916-CW917-CW919&gt;0,MIN((CW916-CW917+CW919)*CW923,IF(CW2=1,0,-CV922-IF(YEAR(Параметры!CW32)=YEAR(Параметры!CV32),0,CV921))),0)</f>
        <v>0</v>
      </c>
      <c r="CX924" s="161">
        <f ca="1">-IF(CX916-CX917-CX919&gt;0,MIN((CX916-CX917+CX919)*CX923,IF(CX2=1,0,-CW922-IF(YEAR(Параметры!CX32)=YEAR(Параметры!CW32),0,CW921))),0)</f>
        <v>0</v>
      </c>
      <c r="CY924" s="161">
        <f ca="1">-IF(CY916-CY917-CY919&gt;0,MIN((CY916-CY917+CY919)*CY923,IF(CY2=1,0,-CX922-IF(YEAR(Параметры!CY32)=YEAR(Параметры!CX32),0,CX921))),0)</f>
        <v>0</v>
      </c>
      <c r="CZ924" s="161">
        <f ca="1">-IF(CZ916-CZ917-CZ919&gt;0,MIN((CZ916-CZ917+CZ919)*CZ923,IF(CZ2=1,0,-CY922-IF(YEAR(Параметры!CZ32)=YEAR(Параметры!CY32),0,CY921))),0)</f>
        <v>0</v>
      </c>
      <c r="DA924" s="161">
        <f ca="1">-IF(DA916-DA917-DA919&gt;0,MIN((DA916-DA917+DA919)*DA923,IF(DA2=1,0,-CZ922-IF(YEAR(Параметры!DA32)=YEAR(Параметры!CZ32),0,CZ921))),0)</f>
        <v>0</v>
      </c>
      <c r="DB924" s="161">
        <f ca="1">-IF(DB916-DB917-DB919&gt;0,MIN((DB916-DB917+DB919)*DB923,IF(DB2=1,0,-DA922-IF(YEAR(Параметры!DB32)=YEAR(Параметры!DA32),0,DA921))),0)</f>
        <v>0</v>
      </c>
      <c r="DC924" s="161">
        <f ca="1">-IF(DC916-DC917-DC919&gt;0,MIN((DC916-DC917+DC919)*DC923,IF(DC2=1,0,-DB922-IF(YEAR(Параметры!DC32)=YEAR(Параметры!DB32),0,DB921))),0)</f>
        <v>0</v>
      </c>
      <c r="DD924" s="161">
        <f ca="1">-IF(DD916-DD917-DD919&gt;0,MIN((DD916-DD917+DD919)*DD923,IF(DD2=1,0,-DC922-IF(YEAR(Параметры!DD32)=YEAR(Параметры!DC32),0,DC921))),0)</f>
        <v>0</v>
      </c>
      <c r="DE924" s="161">
        <f ca="1">-IF(DE916-DE917-DE919&gt;0,MIN((DE916-DE917+DE919)*DE923,IF(DE2=1,0,-DD922-IF(YEAR(Параметры!DE32)=YEAR(Параметры!DD32),0,DD921))),0)</f>
        <v>0</v>
      </c>
      <c r="DF924" s="161">
        <f ca="1">-IF(DF916-DF917-DF919&gt;0,MIN((DF916-DF917+DF919)*DF923,IF(DF2=1,0,-DE922-IF(YEAR(Параметры!DF32)=YEAR(Параметры!DE32),0,DE921))),0)</f>
        <v>0</v>
      </c>
      <c r="DG924" s="161">
        <f ca="1">-IF(DG916-DG917-DG919&gt;0,MIN((DG916-DG917+DG919)*DG923,IF(DG2=1,0,-DF922-IF(YEAR(Параметры!DG32)=YEAR(Параметры!DF32),0,DF921))),0)</f>
        <v>0</v>
      </c>
      <c r="DH924" s="161">
        <f ca="1">-IF(DH916-DH917-DH919&gt;0,MIN((DH916-DH917+DH919)*DH923,IF(DH2=1,0,-DG922-IF(YEAR(Параметры!DH32)=YEAR(Параметры!DG32),0,DG921))),0)</f>
        <v>0</v>
      </c>
      <c r="DI924" s="161">
        <f ca="1">-IF(DI916-DI917-DI919&gt;0,MIN((DI916-DI917+DI919)*DI923,IF(DI2=1,0,-DH922-IF(YEAR(Параметры!DI32)=YEAR(Параметры!DH32),0,DH921))),0)</f>
        <v>0</v>
      </c>
      <c r="DJ924" s="161">
        <f ca="1">-IF(DJ916-DJ917-DJ919&gt;0,MIN((DJ916-DJ917+DJ919)*DJ923,IF(DJ2=1,0,-DI922-IF(YEAR(Параметры!DJ32)=YEAR(Параметры!DI32),0,DI921))),0)</f>
        <v>0</v>
      </c>
      <c r="DK924" s="161">
        <f ca="1">-IF(DK916-DK917-DK919&gt;0,MIN((DK916-DK917+DK919)*DK923,IF(DK2=1,0,-DJ922-IF(YEAR(Параметры!DK32)=YEAR(Параметры!DJ32),0,DJ921))),0)</f>
        <v>0</v>
      </c>
      <c r="DL924" s="161">
        <f ca="1">-IF(DL916-DL917-DL919&gt;0,MIN((DL916-DL917+DL919)*DL923,IF(DL2=1,0,-DK922-IF(YEAR(Параметры!DL32)=YEAR(Параметры!DK32),0,DK921))),0)</f>
        <v>0</v>
      </c>
      <c r="DM924" s="161">
        <f ca="1">-IF(DM916-DM917-DM919&gt;0,MIN((DM916-DM917+DM919)*DM923,IF(DM2=1,0,-DL922-IF(YEAR(Параметры!DM32)=YEAR(Параметры!DL32),0,DL921))),0)</f>
        <v>0</v>
      </c>
      <c r="DN924" s="161">
        <f ca="1">-IF(DN916-DN917-DN919&gt;0,MIN((DN916-DN917+DN919)*DN923,IF(DN2=1,0,-DM922-IF(YEAR(Параметры!DN32)=YEAR(Параметры!DM32),0,DM921))),0)</f>
        <v>0</v>
      </c>
      <c r="DO924" s="161">
        <f ca="1">-IF(DO916-DO917-DO919&gt;0,MIN((DO916-DO917+DO919)*DO923,IF(DO2=1,0,-DN922-IF(YEAR(Параметры!DO32)=YEAR(Параметры!DN32),0,DN921))),0)</f>
        <v>0</v>
      </c>
      <c r="DP924" s="161">
        <f ca="1">-IF(DP916-DP917-DP919&gt;0,MIN((DP916-DP917+DP919)*DP923,IF(DP2=1,0,-DO922-IF(YEAR(Параметры!DP32)=YEAR(Параметры!DO32),0,DO921))),0)</f>
        <v>0</v>
      </c>
      <c r="DQ924" s="161">
        <f ca="1">-IF(DQ916-DQ917-DQ919&gt;0,MIN((DQ916-DQ917+DQ919)*DQ923,IF(DQ2=1,0,-DP922-IF(YEAR(Параметры!DQ32)=YEAR(Параметры!DP32),0,DP921))),0)</f>
        <v>0</v>
      </c>
      <c r="DR924" s="161">
        <f ca="1">-IF(DR916-DR917-DR919&gt;0,MIN((DR916-DR917+DR919)*DR923,IF(DR2=1,0,-DQ922-IF(YEAR(Параметры!DR32)=YEAR(Параметры!DQ32),0,DQ921))),0)</f>
        <v>0</v>
      </c>
      <c r="DS924" s="161">
        <f ca="1">-IF(DS916-DS917-DS919&gt;0,MIN((DS916-DS917+DS919)*DS923,IF(DS2=1,0,-DR922-IF(YEAR(Параметры!DS32)=YEAR(Параметры!DR32),0,DR921))),0)</f>
        <v>0</v>
      </c>
      <c r="DT924" s="161">
        <f ca="1">-IF(DT916-DT917-DT919&gt;0,MIN((DT916-DT917+DT919)*DT923,IF(DT2=1,0,-DS922-IF(YEAR(Параметры!DT32)=YEAR(Параметры!DS32),0,DS921))),0)</f>
        <v>0</v>
      </c>
      <c r="DU924" s="161">
        <f ca="1">-IF(DU916-DU917-DU919&gt;0,MIN((DU916-DU917+DU919)*DU923,IF(DU2=1,0,-DT922-IF(YEAR(Параметры!DU32)=YEAR(Параметры!DT32),0,DT921))),0)</f>
        <v>0</v>
      </c>
      <c r="DV924" s="161">
        <f ca="1">-IF(DV916-DV917-DV919&gt;0,MIN((DV916-DV917+DV919)*DV923,IF(DV2=1,0,-DU922-IF(YEAR(Параметры!DV32)=YEAR(Параметры!DU32),0,DU921))),0)</f>
        <v>0</v>
      </c>
      <c r="DX924" s="162">
        <f ca="1">SUM(G924:DW924)</f>
        <v>0</v>
      </c>
    </row>
    <row r="925" spans="1:128" hidden="1" outlineLevel="1" x14ac:dyDescent="0.2">
      <c r="A925" s="153" t="str">
        <f ca="1">Language!A$1201</f>
        <v>Прибыль для налогообложения</v>
      </c>
      <c r="C925" s="178" t="str">
        <f t="shared" ca="1" si="1459"/>
        <v>тыс. руб.</v>
      </c>
      <c r="F925" s="6" t="s">
        <v>3082</v>
      </c>
      <c r="G925" s="161">
        <f t="shared" ref="G925:N925" ca="1" si="1530">MAX(G916-G917+G919+G924,0)</f>
        <v>0</v>
      </c>
      <c r="H925" s="161">
        <f t="shared" ca="1" si="1530"/>
        <v>0</v>
      </c>
      <c r="I925" s="161">
        <f t="shared" ca="1" si="1530"/>
        <v>2868.0647085280903</v>
      </c>
      <c r="J925" s="161">
        <f t="shared" ca="1" si="1530"/>
        <v>15635.307239147429</v>
      </c>
      <c r="K925" s="161">
        <f t="shared" ca="1" si="1530"/>
        <v>23775.919356461676</v>
      </c>
      <c r="L925" s="161">
        <f t="shared" ca="1" si="1530"/>
        <v>24060.010713692471</v>
      </c>
      <c r="M925" s="161">
        <f t="shared" ca="1" si="1530"/>
        <v>24569.763095305851</v>
      </c>
      <c r="N925" s="161">
        <f t="shared" ca="1" si="1530"/>
        <v>25480.80487310293</v>
      </c>
      <c r="O925" s="161">
        <f t="shared" ref="O925:AT925" ca="1" si="1531">MAX(O916-O917+O919+O924,0)</f>
        <v>45175.366663826637</v>
      </c>
      <c r="P925" s="161">
        <f t="shared" ca="1" si="1531"/>
        <v>45641.888486598116</v>
      </c>
      <c r="Q925" s="161">
        <f t="shared" ca="1" si="1531"/>
        <v>46845.973803959037</v>
      </c>
      <c r="R925" s="161">
        <f t="shared" ca="1" si="1531"/>
        <v>47122.631456134797</v>
      </c>
      <c r="S925" s="161">
        <f t="shared" ca="1" si="1531"/>
        <v>47444.870333333303</v>
      </c>
      <c r="T925" s="161">
        <f t="shared" ca="1" si="1531"/>
        <v>47743.699376032702</v>
      </c>
      <c r="U925" s="161">
        <f t="shared" ca="1" si="1531"/>
        <v>50172.127575259845</v>
      </c>
      <c r="V925" s="161">
        <f t="shared" ca="1" si="1531"/>
        <v>30270.207237280967</v>
      </c>
      <c r="W925" s="161">
        <f t="shared" ca="1" si="1531"/>
        <v>30443.715283818365</v>
      </c>
      <c r="X925" s="161">
        <f t="shared" ca="1" si="1531"/>
        <v>30618.204370078241</v>
      </c>
      <c r="Y925" s="161">
        <f t="shared" ca="1" si="1531"/>
        <v>30793.680042998472</v>
      </c>
      <c r="Z925" s="161">
        <f t="shared" ca="1" si="1531"/>
        <v>31583.229430228876</v>
      </c>
      <c r="AA925" s="161">
        <f t="shared" ca="1" si="1531"/>
        <v>51912.788996960975</v>
      </c>
      <c r="AB925" s="161">
        <f t="shared" ca="1" si="1531"/>
        <v>52208.667347325994</v>
      </c>
      <c r="AC925" s="161">
        <f t="shared" ca="1" si="1531"/>
        <v>52506.218636903737</v>
      </c>
      <c r="AD925" s="161">
        <f t="shared" ca="1" si="1531"/>
        <v>52805.452324729202</v>
      </c>
      <c r="AE925" s="161">
        <f t="shared" ca="1" si="1531"/>
        <v>53106.377923334192</v>
      </c>
      <c r="AF925" s="161">
        <f t="shared" ca="1" si="1531"/>
        <v>53409.004999022567</v>
      </c>
      <c r="AG925" s="161">
        <f t="shared" ca="1" si="1531"/>
        <v>53713.343172194232</v>
      </c>
      <c r="AH925" s="161">
        <f t="shared" ca="1" si="1531"/>
        <v>32418.288410559198</v>
      </c>
      <c r="AI925" s="161">
        <f t="shared" ca="1" si="1531"/>
        <v>32603.942020351922</v>
      </c>
      <c r="AJ925" s="161">
        <f t="shared" ca="1" si="1531"/>
        <v>32790.645342649907</v>
      </c>
      <c r="AK925" s="161">
        <f t="shared" ca="1" si="1531"/>
        <v>32978.404312676415</v>
      </c>
      <c r="AL925" s="161">
        <f t="shared" ca="1" si="1531"/>
        <v>33823.222157010656</v>
      </c>
      <c r="AM925" s="161">
        <f t="shared" ca="1" si="1531"/>
        <v>55575.850893415773</v>
      </c>
      <c r="AN925" s="161">
        <f t="shared" ca="1" si="1531"/>
        <v>55892.44072830645</v>
      </c>
      <c r="AO925" s="161">
        <f t="shared" ca="1" si="1531"/>
        <v>56210.820608150767</v>
      </c>
      <c r="AP925" s="161">
        <f t="shared" ca="1" si="1531"/>
        <v>56531.000654129683</v>
      </c>
      <c r="AQ925" s="161">
        <f t="shared" ca="1" si="1531"/>
        <v>56852.991044629554</v>
      </c>
      <c r="AR925" s="161">
        <f t="shared" ca="1" si="1531"/>
        <v>57176.802015623514</v>
      </c>
      <c r="AS925" s="161">
        <f t="shared" ca="1" si="1531"/>
        <v>57502.443860912608</v>
      </c>
      <c r="AT925" s="161">
        <f t="shared" ca="1" si="1531"/>
        <v>34716.73526596107</v>
      </c>
      <c r="AU925" s="161">
        <f t="shared" ref="AU925:BZ925" ca="1" si="1532">MAX(AU916-AU917+AU919+AU924,0)</f>
        <v>34915.384628444139</v>
      </c>
      <c r="AV925" s="161">
        <f t="shared" ca="1" si="1532"/>
        <v>35115.157183301984</v>
      </c>
      <c r="AW925" s="161">
        <f t="shared" ca="1" si="1532"/>
        <v>35316.059281229289</v>
      </c>
      <c r="AX925" s="161">
        <f t="shared" ca="1" si="1532"/>
        <v>36220.014374667982</v>
      </c>
      <c r="AY925" s="161">
        <f t="shared" ca="1" si="1532"/>
        <v>59495.327122620569</v>
      </c>
      <c r="AZ925" s="161">
        <f t="shared" ca="1" si="1532"/>
        <v>59834.078245956392</v>
      </c>
      <c r="BA925" s="161">
        <f t="shared" ca="1" si="1532"/>
        <v>60174.744717389971</v>
      </c>
      <c r="BB925" s="161">
        <f t="shared" ca="1" si="1532"/>
        <v>60517.337366583524</v>
      </c>
      <c r="BC925" s="161">
        <f t="shared" ca="1" si="1532"/>
        <v>60861.867084426187</v>
      </c>
      <c r="BD925" s="161">
        <f t="shared" ca="1" si="1532"/>
        <v>61208.344823378138</v>
      </c>
      <c r="BE925" s="161">
        <f t="shared" ca="1" si="1532"/>
        <v>61556.78159784335</v>
      </c>
      <c r="BF925" s="161">
        <f t="shared" ca="1" si="1532"/>
        <v>37176.073401247035</v>
      </c>
      <c r="BG925" s="161">
        <f t="shared" ca="1" si="1532"/>
        <v>37388.628219102</v>
      </c>
      <c r="BH925" s="161">
        <f t="shared" ca="1" si="1532"/>
        <v>37602.384852803581</v>
      </c>
      <c r="BI925" s="161">
        <f t="shared" ca="1" si="1532"/>
        <v>37817.350097582203</v>
      </c>
      <c r="BJ925" s="161">
        <f t="shared" ca="1" si="1532"/>
        <v>38784.582047561467</v>
      </c>
      <c r="BK925" s="161">
        <f t="shared" ca="1" si="1532"/>
        <v>63689.16668787261</v>
      </c>
      <c r="BL925" s="161">
        <f t="shared" ca="1" si="1532"/>
        <v>64051.630389839956</v>
      </c>
      <c r="BM925" s="161">
        <f t="shared" ca="1" si="1532"/>
        <v>64416.143514274008</v>
      </c>
      <c r="BN925" s="161">
        <f t="shared" ca="1" si="1532"/>
        <v>64782.717648909202</v>
      </c>
      <c r="BO925" s="161">
        <f t="shared" ca="1" si="1532"/>
        <v>65151.364447000647</v>
      </c>
      <c r="BP925" s="161">
        <f t="shared" ca="1" si="1532"/>
        <v>65522.095627683237</v>
      </c>
      <c r="BQ925" s="161">
        <f t="shared" ca="1" si="1532"/>
        <v>65894.922976364775</v>
      </c>
      <c r="BR925" s="161">
        <f t="shared" ca="1" si="1532"/>
        <v>39807.565205997322</v>
      </c>
      <c r="BS925" s="161">
        <f t="shared" ca="1" si="1532"/>
        <v>40034.998861105814</v>
      </c>
      <c r="BT925" s="161">
        <f t="shared" ca="1" si="1532"/>
        <v>40263.718459162541</v>
      </c>
      <c r="BU925" s="161">
        <f t="shared" ca="1" si="1532"/>
        <v>40493.731271083321</v>
      </c>
      <c r="BV925" s="161">
        <f t="shared" ca="1" si="1532"/>
        <v>41528.669457553769</v>
      </c>
      <c r="BW925" s="161">
        <f t="shared" ca="1" si="1532"/>
        <v>68176.575022688499</v>
      </c>
      <c r="BX925" s="161">
        <f t="shared" ca="1" si="1532"/>
        <v>68564.411183797274</v>
      </c>
      <c r="BY925" s="161">
        <f t="shared" ca="1" si="1532"/>
        <v>68954.44022693616</v>
      </c>
      <c r="BZ925" s="161">
        <f t="shared" ca="1" si="1532"/>
        <v>69346.674551001575</v>
      </c>
      <c r="CA925" s="161">
        <f t="shared" ref="CA925:DF925" ca="1" si="1533">MAX(CA916-CA917+CA919+CA924,0)</f>
        <v>69741.126624961194</v>
      </c>
      <c r="CB925" s="161">
        <f t="shared" ca="1" si="1533"/>
        <v>70137.808988287783</v>
      </c>
      <c r="CC925" s="161">
        <f t="shared" ca="1" si="1533"/>
        <v>70536.734251373171</v>
      </c>
      <c r="CD925" s="161">
        <f t="shared" ca="1" si="1533"/>
        <v>42623.261437084257</v>
      </c>
      <c r="CE925" s="161">
        <f t="shared" ca="1" si="1533"/>
        <v>42866.615448049954</v>
      </c>
      <c r="CF925" s="161">
        <f t="shared" ca="1" si="1533"/>
        <v>43111.345417970668</v>
      </c>
      <c r="CG925" s="161">
        <f t="shared" ca="1" si="1533"/>
        <v>43357.459126721944</v>
      </c>
      <c r="CH925" s="161">
        <f t="shared" ca="1" si="1533"/>
        <v>44464.842986253359</v>
      </c>
      <c r="CI925" s="161">
        <f t="shared" ca="1" si="1533"/>
        <v>72978.101940943379</v>
      </c>
      <c r="CJ925" s="161">
        <f t="shared" ca="1" si="1533"/>
        <v>73393.08663332586</v>
      </c>
      <c r="CK925" s="161">
        <f t="shared" ca="1" si="1533"/>
        <v>73810.417709499889</v>
      </c>
      <c r="CL925" s="161">
        <f t="shared" ca="1" si="1533"/>
        <v>74230.108436238472</v>
      </c>
      <c r="CM925" s="161">
        <f t="shared" ca="1" si="1533"/>
        <v>74652.17215537127</v>
      </c>
      <c r="CN925" s="161">
        <f t="shared" ca="1" si="1533"/>
        <v>75076.622284134733</v>
      </c>
      <c r="CO925" s="161">
        <f t="shared" ca="1" si="1533"/>
        <v>75503.472315636056</v>
      </c>
      <c r="CP925" s="161">
        <f t="shared" ca="1" si="1533"/>
        <v>45636.056404354633</v>
      </c>
      <c r="CQ925" s="161">
        <f t="shared" ca="1" si="1533"/>
        <v>45896.445196076609</v>
      </c>
      <c r="CR925" s="161">
        <f t="shared" ca="1" si="1533"/>
        <v>46158.306263895458</v>
      </c>
      <c r="CS925" s="161">
        <f t="shared" ca="1" si="1533"/>
        <v>46421.647932259286</v>
      </c>
      <c r="CT925" s="161">
        <f t="shared" ca="1" si="1533"/>
        <v>47606.548661954184</v>
      </c>
      <c r="CU925" s="161">
        <f t="shared" ca="1" si="1533"/>
        <v>78115.735743479949</v>
      </c>
      <c r="CV925" s="161">
        <f t="shared" ca="1" si="1533"/>
        <v>78559.769364321604</v>
      </c>
      <c r="CW925" s="161">
        <f t="shared" ca="1" si="1533"/>
        <v>79006.313615823703</v>
      </c>
      <c r="CX925" s="161">
        <f t="shared" ca="1" si="1533"/>
        <v>79455.382693445761</v>
      </c>
      <c r="CY925" s="161">
        <f t="shared" ca="1" si="1533"/>
        <v>79906.990872914088</v>
      </c>
      <c r="CZ925" s="161">
        <f t="shared" ca="1" si="1533"/>
        <v>80361.15251068362</v>
      </c>
      <c r="DA925" s="161">
        <f t="shared" ca="1" si="1533"/>
        <v>80817.882044404731</v>
      </c>
      <c r="DB925" s="161">
        <f t="shared" ca="1" si="1533"/>
        <v>48859.747019314644</v>
      </c>
      <c r="DC925" s="161">
        <f t="shared" ca="1" si="1533"/>
        <v>49138.363026480059</v>
      </c>
      <c r="DD925" s="161">
        <f t="shared" ca="1" si="1533"/>
        <v>49418.554369030986</v>
      </c>
      <c r="DE925" s="161">
        <f t="shared" ca="1" si="1533"/>
        <v>49700.329954180503</v>
      </c>
      <c r="DF925" s="161">
        <f t="shared" ca="1" si="1533"/>
        <v>50968.173734961732</v>
      </c>
      <c r="DG925" s="161">
        <f t="shared" ref="DG925:DV925" ca="1" si="1534">MAX(DG916-DG917+DG919+DG924,0)</f>
        <v>83613.003912201151</v>
      </c>
      <c r="DH925" s="161">
        <f t="shared" ca="1" si="1534"/>
        <v>84088.119886502362</v>
      </c>
      <c r="DI925" s="161">
        <f t="shared" ca="1" si="1534"/>
        <v>84565.92223559806</v>
      </c>
      <c r="DJ925" s="161">
        <f t="shared" ca="1" si="1534"/>
        <v>85046.426148649567</v>
      </c>
      <c r="DK925" s="161">
        <f t="shared" ca="1" si="1534"/>
        <v>85529.646900677195</v>
      </c>
      <c r="DL925" s="161">
        <f t="shared" ca="1" si="1534"/>
        <v>86015.59985311341</v>
      </c>
      <c r="DM925" s="161">
        <f t="shared" ca="1" si="1534"/>
        <v>86504.300454171753</v>
      </c>
      <c r="DN925" s="161">
        <f t="shared" ca="1" si="1534"/>
        <v>52309.095977341443</v>
      </c>
      <c r="DO925" s="161">
        <f t="shared" ca="1" si="1534"/>
        <v>52607.215104992487</v>
      </c>
      <c r="DP925" s="161">
        <f t="shared" ca="1" si="1534"/>
        <v>52907.019841533969</v>
      </c>
      <c r="DQ925" s="161">
        <f t="shared" ca="1" si="1534"/>
        <v>53208.519717651157</v>
      </c>
      <c r="DR925" s="161">
        <f t="shared" ca="1" si="1534"/>
        <v>54565.112563068251</v>
      </c>
      <c r="DS925" s="161">
        <f t="shared" ca="1" si="1534"/>
        <v>89495.080852706189</v>
      </c>
      <c r="DT925" s="161">
        <f t="shared" ca="1" si="1534"/>
        <v>90003.454945223653</v>
      </c>
      <c r="DU925" s="161">
        <f t="shared" ca="1" si="1534"/>
        <v>90514.703458756747</v>
      </c>
      <c r="DV925" s="161">
        <f t="shared" ca="1" si="1534"/>
        <v>91028.842645721859</v>
      </c>
      <c r="DX925" s="162">
        <f ca="1">SUM(G925:DW925)</f>
        <v>6454156.4849973889</v>
      </c>
    </row>
    <row r="926" spans="1:128" x14ac:dyDescent="0.2">
      <c r="F926" s="6" t="s">
        <v>2961</v>
      </c>
      <c r="G926" s="161"/>
      <c r="H926" s="161"/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  <c r="AA926" s="161"/>
      <c r="AB926" s="161"/>
      <c r="AC926" s="161"/>
      <c r="AD926" s="161"/>
      <c r="AE926" s="161"/>
      <c r="AF926" s="161"/>
      <c r="AG926" s="161"/>
      <c r="AH926" s="161"/>
      <c r="AI926" s="161"/>
      <c r="AJ926" s="161"/>
      <c r="AK926" s="161"/>
      <c r="AL926" s="161"/>
      <c r="AM926" s="161"/>
      <c r="AN926" s="161"/>
      <c r="AO926" s="161"/>
      <c r="AP926" s="161"/>
      <c r="AQ926" s="161"/>
      <c r="AR926" s="161"/>
      <c r="AS926" s="161"/>
      <c r="AT926" s="161"/>
      <c r="AU926" s="161"/>
      <c r="AV926" s="161"/>
      <c r="AW926" s="161"/>
      <c r="AX926" s="161"/>
      <c r="AY926" s="161"/>
      <c r="AZ926" s="161"/>
      <c r="BA926" s="161"/>
      <c r="BB926" s="161"/>
      <c r="BC926" s="161"/>
      <c r="BD926" s="161"/>
      <c r="BE926" s="161"/>
      <c r="BF926" s="161"/>
      <c r="BG926" s="161"/>
      <c r="BH926" s="161"/>
      <c r="BI926" s="161"/>
      <c r="BJ926" s="161"/>
      <c r="BK926" s="161"/>
      <c r="BL926" s="161"/>
      <c r="BM926" s="161"/>
      <c r="BN926" s="161"/>
      <c r="BO926" s="161"/>
      <c r="BP926" s="161"/>
      <c r="BQ926" s="161"/>
      <c r="BR926" s="161"/>
      <c r="BS926" s="161"/>
      <c r="BT926" s="161"/>
      <c r="BU926" s="161"/>
      <c r="BV926" s="161"/>
      <c r="BW926" s="161"/>
      <c r="BX926" s="161"/>
      <c r="BY926" s="161"/>
      <c r="BZ926" s="161"/>
      <c r="CA926" s="161"/>
      <c r="CB926" s="161"/>
      <c r="CC926" s="161"/>
      <c r="CD926" s="161"/>
      <c r="CE926" s="161"/>
      <c r="CF926" s="161"/>
      <c r="CG926" s="161"/>
      <c r="CH926" s="161"/>
      <c r="CI926" s="161"/>
      <c r="CJ926" s="161"/>
      <c r="CK926" s="161"/>
      <c r="CL926" s="161"/>
      <c r="CM926" s="161"/>
      <c r="CN926" s="161"/>
      <c r="CO926" s="161"/>
      <c r="CP926" s="161"/>
      <c r="CQ926" s="161"/>
      <c r="CR926" s="161"/>
      <c r="CS926" s="161"/>
      <c r="CT926" s="161"/>
      <c r="CU926" s="161"/>
      <c r="CV926" s="161"/>
      <c r="CW926" s="161"/>
      <c r="CX926" s="161"/>
      <c r="CY926" s="161"/>
      <c r="CZ926" s="161"/>
      <c r="DA926" s="161"/>
      <c r="DB926" s="161"/>
      <c r="DC926" s="161"/>
      <c r="DD926" s="161"/>
      <c r="DE926" s="161"/>
      <c r="DF926" s="161"/>
      <c r="DG926" s="161"/>
      <c r="DH926" s="161"/>
      <c r="DI926" s="161"/>
      <c r="DJ926" s="161"/>
      <c r="DK926" s="161"/>
      <c r="DL926" s="161"/>
      <c r="DM926" s="161"/>
      <c r="DN926" s="161"/>
      <c r="DO926" s="161"/>
      <c r="DP926" s="161"/>
      <c r="DQ926" s="161"/>
      <c r="DR926" s="161"/>
      <c r="DS926" s="161"/>
      <c r="DT926" s="161"/>
      <c r="DU926" s="161"/>
      <c r="DV926" s="161"/>
    </row>
    <row r="927" spans="1:128" collapsed="1" x14ac:dyDescent="0.2">
      <c r="A927" s="179" t="str">
        <f ca="1">Language!A$1202</f>
        <v>Начисленный налог с оборота (УСН)</v>
      </c>
      <c r="C927" s="178" t="str">
        <f t="shared" ca="1" si="1459"/>
        <v>тыс. руб.</v>
      </c>
      <c r="F927" s="6" t="s">
        <v>2962</v>
      </c>
      <c r="G927" s="194">
        <f ca="1">G930*Параметры!G108</f>
        <v>0</v>
      </c>
      <c r="H927" s="194">
        <f ca="1">H930*Параметры!H108</f>
        <v>0</v>
      </c>
      <c r="I927" s="194">
        <f ca="1">I930*Параметры!I108</f>
        <v>0</v>
      </c>
      <c r="J927" s="194">
        <f ca="1">J930*Параметры!J108</f>
        <v>0</v>
      </c>
      <c r="K927" s="194">
        <f ca="1">K930*Параметры!K108</f>
        <v>0</v>
      </c>
      <c r="L927" s="194">
        <f ca="1">L930*Параметры!L108</f>
        <v>0</v>
      </c>
      <c r="M927" s="194">
        <f ca="1">M930*Параметры!M108</f>
        <v>0</v>
      </c>
      <c r="N927" s="194">
        <f ca="1">N930*Параметры!N108</f>
        <v>0</v>
      </c>
      <c r="O927" s="194">
        <f ca="1">O930*Параметры!O108</f>
        <v>0</v>
      </c>
      <c r="P927" s="194">
        <f ca="1">P930*Параметры!P108</f>
        <v>0</v>
      </c>
      <c r="Q927" s="194">
        <f ca="1">Q930*Параметры!Q108</f>
        <v>0</v>
      </c>
      <c r="R927" s="194">
        <f ca="1">R930*Параметры!R108</f>
        <v>0</v>
      </c>
      <c r="S927" s="194">
        <f ca="1">S930*Параметры!S108</f>
        <v>0</v>
      </c>
      <c r="T927" s="194">
        <f ca="1">T930*Параметры!T108</f>
        <v>0</v>
      </c>
      <c r="U927" s="194">
        <f ca="1">U930*Параметры!U108</f>
        <v>0</v>
      </c>
      <c r="V927" s="194">
        <f ca="1">V930*Параметры!V108</f>
        <v>0</v>
      </c>
      <c r="W927" s="194">
        <f ca="1">W930*Параметры!W108</f>
        <v>0</v>
      </c>
      <c r="X927" s="194">
        <f ca="1">X930*Параметры!X108</f>
        <v>0</v>
      </c>
      <c r="Y927" s="194">
        <f ca="1">Y930*Параметры!Y108</f>
        <v>0</v>
      </c>
      <c r="Z927" s="194">
        <f ca="1">Z930*Параметры!Z108</f>
        <v>0</v>
      </c>
      <c r="AA927" s="194">
        <f ca="1">AA930*Параметры!AA108</f>
        <v>0</v>
      </c>
      <c r="AB927" s="194">
        <f ca="1">AB930*Параметры!AB108</f>
        <v>0</v>
      </c>
      <c r="AC927" s="194">
        <f ca="1">AC930*Параметры!AC108</f>
        <v>0</v>
      </c>
      <c r="AD927" s="194">
        <f ca="1">AD930*Параметры!AD108</f>
        <v>0</v>
      </c>
      <c r="AE927" s="194">
        <f ca="1">AE930*Параметры!AE108</f>
        <v>0</v>
      </c>
      <c r="AF927" s="194">
        <f ca="1">AF930*Параметры!AF108</f>
        <v>0</v>
      </c>
      <c r="AG927" s="194">
        <f ca="1">AG930*Параметры!AG108</f>
        <v>0</v>
      </c>
      <c r="AH927" s="194">
        <f ca="1">AH930*Параметры!AH108</f>
        <v>0</v>
      </c>
      <c r="AI927" s="194">
        <f ca="1">AI930*Параметры!AI108</f>
        <v>0</v>
      </c>
      <c r="AJ927" s="194">
        <f ca="1">AJ930*Параметры!AJ108</f>
        <v>0</v>
      </c>
      <c r="AK927" s="194">
        <f ca="1">AK930*Параметры!AK108</f>
        <v>0</v>
      </c>
      <c r="AL927" s="194">
        <f ca="1">AL930*Параметры!AL108</f>
        <v>0</v>
      </c>
      <c r="AM927" s="194">
        <f ca="1">AM930*Параметры!AM108</f>
        <v>0</v>
      </c>
      <c r="AN927" s="194">
        <f ca="1">AN930*Параметры!AN108</f>
        <v>0</v>
      </c>
      <c r="AO927" s="194">
        <f ca="1">AO930*Параметры!AO108</f>
        <v>0</v>
      </c>
      <c r="AP927" s="194">
        <f ca="1">AP930*Параметры!AP108</f>
        <v>0</v>
      </c>
      <c r="AQ927" s="194">
        <f ca="1">AQ930*Параметры!AQ108</f>
        <v>0</v>
      </c>
      <c r="AR927" s="194">
        <f ca="1">AR930*Параметры!AR108</f>
        <v>0</v>
      </c>
      <c r="AS927" s="194">
        <f ca="1">AS930*Параметры!AS108</f>
        <v>0</v>
      </c>
      <c r="AT927" s="194">
        <f ca="1">AT930*Параметры!AT108</f>
        <v>0</v>
      </c>
      <c r="AU927" s="194">
        <f ca="1">AU930*Параметры!AU108</f>
        <v>0</v>
      </c>
      <c r="AV927" s="194">
        <f ca="1">AV930*Параметры!AV108</f>
        <v>0</v>
      </c>
      <c r="AW927" s="194">
        <f ca="1">AW930*Параметры!AW108</f>
        <v>0</v>
      </c>
      <c r="AX927" s="194">
        <f ca="1">AX930*Параметры!AX108</f>
        <v>0</v>
      </c>
      <c r="AY927" s="194">
        <f ca="1">AY930*Параметры!AY108</f>
        <v>0</v>
      </c>
      <c r="AZ927" s="194">
        <f ca="1">AZ930*Параметры!AZ108</f>
        <v>0</v>
      </c>
      <c r="BA927" s="194">
        <f ca="1">BA930*Параметры!BA108</f>
        <v>0</v>
      </c>
      <c r="BB927" s="194">
        <f ca="1">BB930*Параметры!BB108</f>
        <v>0</v>
      </c>
      <c r="BC927" s="194">
        <f ca="1">BC930*Параметры!BC108</f>
        <v>0</v>
      </c>
      <c r="BD927" s="194">
        <f ca="1">BD930*Параметры!BD108</f>
        <v>0</v>
      </c>
      <c r="BE927" s="194">
        <f ca="1">BE930*Параметры!BE108</f>
        <v>0</v>
      </c>
      <c r="BF927" s="194">
        <f ca="1">BF930*Параметры!BF108</f>
        <v>0</v>
      </c>
      <c r="BG927" s="194">
        <f ca="1">BG930*Параметры!BG108</f>
        <v>0</v>
      </c>
      <c r="BH927" s="194">
        <f ca="1">BH930*Параметры!BH108</f>
        <v>0</v>
      </c>
      <c r="BI927" s="194">
        <f ca="1">BI930*Параметры!BI108</f>
        <v>0</v>
      </c>
      <c r="BJ927" s="194">
        <f ca="1">BJ930*Параметры!BJ108</f>
        <v>0</v>
      </c>
      <c r="BK927" s="194">
        <f ca="1">BK930*Параметры!BK108</f>
        <v>0</v>
      </c>
      <c r="BL927" s="194">
        <f ca="1">BL930*Параметры!BL108</f>
        <v>0</v>
      </c>
      <c r="BM927" s="194">
        <f ca="1">BM930*Параметры!BM108</f>
        <v>0</v>
      </c>
      <c r="BN927" s="194">
        <f ca="1">BN930*Параметры!BN108</f>
        <v>0</v>
      </c>
      <c r="BO927" s="194">
        <f ca="1">BO930*Параметры!BO108</f>
        <v>0</v>
      </c>
      <c r="BP927" s="194">
        <f ca="1">BP930*Параметры!BP108</f>
        <v>0</v>
      </c>
      <c r="BQ927" s="194">
        <f ca="1">BQ930*Параметры!BQ108</f>
        <v>0</v>
      </c>
      <c r="BR927" s="194">
        <f ca="1">BR930*Параметры!BR108</f>
        <v>0</v>
      </c>
      <c r="BS927" s="194">
        <f ca="1">BS930*Параметры!BS108</f>
        <v>0</v>
      </c>
      <c r="BT927" s="194">
        <f ca="1">BT930*Параметры!BT108</f>
        <v>0</v>
      </c>
      <c r="BU927" s="194">
        <f ca="1">BU930*Параметры!BU108</f>
        <v>0</v>
      </c>
      <c r="BV927" s="194">
        <f ca="1">BV930*Параметры!BV108</f>
        <v>0</v>
      </c>
      <c r="BW927" s="194">
        <f ca="1">BW930*Параметры!BW108</f>
        <v>0</v>
      </c>
      <c r="BX927" s="194">
        <f ca="1">BX930*Параметры!BX108</f>
        <v>0</v>
      </c>
      <c r="BY927" s="194">
        <f ca="1">BY930*Параметры!BY108</f>
        <v>0</v>
      </c>
      <c r="BZ927" s="194">
        <f ca="1">BZ930*Параметры!BZ108</f>
        <v>0</v>
      </c>
      <c r="CA927" s="194">
        <f ca="1">CA930*Параметры!CA108</f>
        <v>0</v>
      </c>
      <c r="CB927" s="194">
        <f ca="1">CB930*Параметры!CB108</f>
        <v>0</v>
      </c>
      <c r="CC927" s="194">
        <f ca="1">CC930*Параметры!CC108</f>
        <v>0</v>
      </c>
      <c r="CD927" s="194">
        <f ca="1">CD930*Параметры!CD108</f>
        <v>0</v>
      </c>
      <c r="CE927" s="194">
        <f ca="1">CE930*Параметры!CE108</f>
        <v>0</v>
      </c>
      <c r="CF927" s="194">
        <f ca="1">CF930*Параметры!CF108</f>
        <v>0</v>
      </c>
      <c r="CG927" s="194">
        <f ca="1">CG930*Параметры!CG108</f>
        <v>0</v>
      </c>
      <c r="CH927" s="194">
        <f ca="1">CH930*Параметры!CH108</f>
        <v>0</v>
      </c>
      <c r="CI927" s="194">
        <f ca="1">CI930*Параметры!CI108</f>
        <v>0</v>
      </c>
      <c r="CJ927" s="194">
        <f ca="1">CJ930*Параметры!CJ108</f>
        <v>0</v>
      </c>
      <c r="CK927" s="194">
        <f ca="1">CK930*Параметры!CK108</f>
        <v>0</v>
      </c>
      <c r="CL927" s="194">
        <f ca="1">CL930*Параметры!CL108</f>
        <v>0</v>
      </c>
      <c r="CM927" s="194">
        <f ca="1">CM930*Параметры!CM108</f>
        <v>0</v>
      </c>
      <c r="CN927" s="194">
        <f ca="1">CN930*Параметры!CN108</f>
        <v>0</v>
      </c>
      <c r="CO927" s="194">
        <f ca="1">CO930*Параметры!CO108</f>
        <v>0</v>
      </c>
      <c r="CP927" s="194">
        <f ca="1">CP930*Параметры!CP108</f>
        <v>0</v>
      </c>
      <c r="CQ927" s="194">
        <f ca="1">CQ930*Параметры!CQ108</f>
        <v>0</v>
      </c>
      <c r="CR927" s="194">
        <f ca="1">CR930*Параметры!CR108</f>
        <v>0</v>
      </c>
      <c r="CS927" s="194">
        <f ca="1">CS930*Параметры!CS108</f>
        <v>0</v>
      </c>
      <c r="CT927" s="194">
        <f ca="1">CT930*Параметры!CT108</f>
        <v>0</v>
      </c>
      <c r="CU927" s="194">
        <f ca="1">CU930*Параметры!CU108</f>
        <v>0</v>
      </c>
      <c r="CV927" s="194">
        <f ca="1">CV930*Параметры!CV108</f>
        <v>0</v>
      </c>
      <c r="CW927" s="194">
        <f ca="1">CW930*Параметры!CW108</f>
        <v>0</v>
      </c>
      <c r="CX927" s="194">
        <f ca="1">CX930*Параметры!CX108</f>
        <v>0</v>
      </c>
      <c r="CY927" s="194">
        <f ca="1">CY930*Параметры!CY108</f>
        <v>0</v>
      </c>
      <c r="CZ927" s="194">
        <f ca="1">CZ930*Параметры!CZ108</f>
        <v>0</v>
      </c>
      <c r="DA927" s="194">
        <f ca="1">DA930*Параметры!DA108</f>
        <v>0</v>
      </c>
      <c r="DB927" s="194">
        <f ca="1">DB930*Параметры!DB108</f>
        <v>0</v>
      </c>
      <c r="DC927" s="194">
        <f ca="1">DC930*Параметры!DC108</f>
        <v>0</v>
      </c>
      <c r="DD927" s="194">
        <f ca="1">DD930*Параметры!DD108</f>
        <v>0</v>
      </c>
      <c r="DE927" s="194">
        <f ca="1">DE930*Параметры!DE108</f>
        <v>0</v>
      </c>
      <c r="DF927" s="194">
        <f ca="1">DF930*Параметры!DF108</f>
        <v>0</v>
      </c>
      <c r="DG927" s="194">
        <f ca="1">DG930*Параметры!DG108</f>
        <v>0</v>
      </c>
      <c r="DH927" s="194">
        <f ca="1">DH930*Параметры!DH108</f>
        <v>0</v>
      </c>
      <c r="DI927" s="194">
        <f ca="1">DI930*Параметры!DI108</f>
        <v>0</v>
      </c>
      <c r="DJ927" s="194">
        <f ca="1">DJ930*Параметры!DJ108</f>
        <v>0</v>
      </c>
      <c r="DK927" s="194">
        <f ca="1">DK930*Параметры!DK108</f>
        <v>0</v>
      </c>
      <c r="DL927" s="194">
        <f ca="1">DL930*Параметры!DL108</f>
        <v>0</v>
      </c>
      <c r="DM927" s="194">
        <f ca="1">DM930*Параметры!DM108</f>
        <v>0</v>
      </c>
      <c r="DN927" s="194">
        <f ca="1">DN930*Параметры!DN108</f>
        <v>0</v>
      </c>
      <c r="DO927" s="194">
        <f ca="1">DO930*Параметры!DO108</f>
        <v>0</v>
      </c>
      <c r="DP927" s="194">
        <f ca="1">DP930*Параметры!DP108</f>
        <v>0</v>
      </c>
      <c r="DQ927" s="194">
        <f ca="1">DQ930*Параметры!DQ108</f>
        <v>0</v>
      </c>
      <c r="DR927" s="194">
        <f ca="1">DR930*Параметры!DR108</f>
        <v>0</v>
      </c>
      <c r="DS927" s="194">
        <f ca="1">DS930*Параметры!DS108</f>
        <v>0</v>
      </c>
      <c r="DT927" s="194">
        <f ca="1">DT930*Параметры!DT108</f>
        <v>0</v>
      </c>
      <c r="DU927" s="194">
        <f ca="1">DU930*Параметры!DU108</f>
        <v>0</v>
      </c>
      <c r="DV927" s="194">
        <f ca="1">DV930*Параметры!DV108</f>
        <v>0</v>
      </c>
      <c r="DX927" s="195">
        <f ca="1">SUM(G927:DW927)</f>
        <v>0</v>
      </c>
    </row>
    <row r="928" spans="1:128" hidden="1" outlineLevel="1" x14ac:dyDescent="0.2">
      <c r="A928" s="168" t="str">
        <f ca="1">Language!A$1203</f>
        <v>задолженность по налогу</v>
      </c>
      <c r="B928" s="184"/>
      <c r="C928" s="147" t="str">
        <f t="shared" ca="1" si="1459"/>
        <v>тыс. руб.</v>
      </c>
      <c r="D928" s="158"/>
      <c r="F928" s="6" t="s">
        <v>3099</v>
      </c>
      <c r="G928" s="304">
        <f ca="1">IF(AND(Параметры!$B$109=0,G$2&gt;1),F928,G927*Параметры!$B$109/Параметры!G$36)</f>
        <v>0</v>
      </c>
      <c r="H928" s="304">
        <f ca="1">IF(AND(Параметры!$B$109=0,H$2&gt;1),G928,H927*Параметры!$B$109/Параметры!H$36)</f>
        <v>0</v>
      </c>
      <c r="I928" s="304">
        <f ca="1">IF(AND(Параметры!$B$109=0,I$2&gt;1),H928,I927*Параметры!$B$109/Параметры!I$36)</f>
        <v>0</v>
      </c>
      <c r="J928" s="304">
        <f ca="1">IF(AND(Параметры!$B$109=0,J$2&gt;1),I928,J927*Параметры!$B$109/Параметры!J$36)</f>
        <v>0</v>
      </c>
      <c r="K928" s="304">
        <f ca="1">IF(AND(Параметры!$B$109=0,K$2&gt;1),J928,K927*Параметры!$B$109/Параметры!K$36)</f>
        <v>0</v>
      </c>
      <c r="L928" s="304">
        <f ca="1">IF(AND(Параметры!$B$109=0,L$2&gt;1),K928,L927*Параметры!$B$109/Параметры!L$36)</f>
        <v>0</v>
      </c>
      <c r="M928" s="304">
        <f ca="1">IF(AND(Параметры!$B$109=0,M$2&gt;1),L928,M927*Параметры!$B$109/Параметры!M$36)</f>
        <v>0</v>
      </c>
      <c r="N928" s="304">
        <f ca="1">IF(AND(Параметры!$B$109=0,N$2&gt;1),M928,N927*Параметры!$B$109/Параметры!N$36)</f>
        <v>0</v>
      </c>
      <c r="O928" s="304">
        <f ca="1">IF(AND(Параметры!$B$109=0,O$2&gt;1),N928,O927*Параметры!$B$109/Параметры!O$36)</f>
        <v>0</v>
      </c>
      <c r="P928" s="304">
        <f ca="1">IF(AND(Параметры!$B$109=0,P$2&gt;1),O928,P927*Параметры!$B$109/Параметры!P$36)</f>
        <v>0</v>
      </c>
      <c r="Q928" s="304">
        <f ca="1">IF(AND(Параметры!$B$109=0,Q$2&gt;1),P928,Q927*Параметры!$B$109/Параметры!Q$36)</f>
        <v>0</v>
      </c>
      <c r="R928" s="304">
        <f ca="1">IF(AND(Параметры!$B$109=0,R$2&gt;1),Q928,R927*Параметры!$B$109/Параметры!R$36)</f>
        <v>0</v>
      </c>
      <c r="S928" s="304">
        <f ca="1">IF(AND(Параметры!$B$109=0,S$2&gt;1),R928,S927*Параметры!$B$109/Параметры!S$36)</f>
        <v>0</v>
      </c>
      <c r="T928" s="304">
        <f ca="1">IF(AND(Параметры!$B$109=0,T$2&gt;1),S928,T927*Параметры!$B$109/Параметры!T$36)</f>
        <v>0</v>
      </c>
      <c r="U928" s="304">
        <f ca="1">IF(AND(Параметры!$B$109=0,U$2&gt;1),T928,U927*Параметры!$B$109/Параметры!U$36)</f>
        <v>0</v>
      </c>
      <c r="V928" s="304">
        <f ca="1">IF(AND(Параметры!$B$109=0,V$2&gt;1),U928,V927*Параметры!$B$109/Параметры!V$36)</f>
        <v>0</v>
      </c>
      <c r="W928" s="304">
        <f ca="1">IF(AND(Параметры!$B$109=0,W$2&gt;1),V928,W927*Параметры!$B$109/Параметры!W$36)</f>
        <v>0</v>
      </c>
      <c r="X928" s="304">
        <f ca="1">IF(AND(Параметры!$B$109=0,X$2&gt;1),W928,X927*Параметры!$B$109/Параметры!X$36)</f>
        <v>0</v>
      </c>
      <c r="Y928" s="304">
        <f ca="1">IF(AND(Параметры!$B$109=0,Y$2&gt;1),X928,Y927*Параметры!$B$109/Параметры!Y$36)</f>
        <v>0</v>
      </c>
      <c r="Z928" s="304">
        <f ca="1">IF(AND(Параметры!$B$109=0,Z$2&gt;1),Y928,Z927*Параметры!$B$109/Параметры!Z$36)</f>
        <v>0</v>
      </c>
      <c r="AA928" s="304">
        <f ca="1">IF(AND(Параметры!$B$109=0,AA$2&gt;1),Z928,AA927*Параметры!$B$109/Параметры!AA$36)</f>
        <v>0</v>
      </c>
      <c r="AB928" s="304">
        <f ca="1">IF(AND(Параметры!$B$109=0,AB$2&gt;1),AA928,AB927*Параметры!$B$109/Параметры!AB$36)</f>
        <v>0</v>
      </c>
      <c r="AC928" s="304">
        <f ca="1">IF(AND(Параметры!$B$109=0,AC$2&gt;1),AB928,AC927*Параметры!$B$109/Параметры!AC$36)</f>
        <v>0</v>
      </c>
      <c r="AD928" s="304">
        <f ca="1">IF(AND(Параметры!$B$109=0,AD$2&gt;1),AC928,AD927*Параметры!$B$109/Параметры!AD$36)</f>
        <v>0</v>
      </c>
      <c r="AE928" s="304">
        <f ca="1">IF(AND(Параметры!$B$109=0,AE$2&gt;1),AD928,AE927*Параметры!$B$109/Параметры!AE$36)</f>
        <v>0</v>
      </c>
      <c r="AF928" s="304">
        <f ca="1">IF(AND(Параметры!$B$109=0,AF$2&gt;1),AE928,AF927*Параметры!$B$109/Параметры!AF$36)</f>
        <v>0</v>
      </c>
      <c r="AG928" s="304">
        <f ca="1">IF(AND(Параметры!$B$109=0,AG$2&gt;1),AF928,AG927*Параметры!$B$109/Параметры!AG$36)</f>
        <v>0</v>
      </c>
      <c r="AH928" s="304">
        <f ca="1">IF(AND(Параметры!$B$109=0,AH$2&gt;1),AG928,AH927*Параметры!$B$109/Параметры!AH$36)</f>
        <v>0</v>
      </c>
      <c r="AI928" s="304">
        <f ca="1">IF(AND(Параметры!$B$109=0,AI$2&gt;1),AH928,AI927*Параметры!$B$109/Параметры!AI$36)</f>
        <v>0</v>
      </c>
      <c r="AJ928" s="304">
        <f ca="1">IF(AND(Параметры!$B$109=0,AJ$2&gt;1),AI928,AJ927*Параметры!$B$109/Параметры!AJ$36)</f>
        <v>0</v>
      </c>
      <c r="AK928" s="304">
        <f ca="1">IF(AND(Параметры!$B$109=0,AK$2&gt;1),AJ928,AK927*Параметры!$B$109/Параметры!AK$36)</f>
        <v>0</v>
      </c>
      <c r="AL928" s="304">
        <f ca="1">IF(AND(Параметры!$B$109=0,AL$2&gt;1),AK928,AL927*Параметры!$B$109/Параметры!AL$36)</f>
        <v>0</v>
      </c>
      <c r="AM928" s="304">
        <f ca="1">IF(AND(Параметры!$B$109=0,AM$2&gt;1),AL928,AM927*Параметры!$B$109/Параметры!AM$36)</f>
        <v>0</v>
      </c>
      <c r="AN928" s="304">
        <f ca="1">IF(AND(Параметры!$B$109=0,AN$2&gt;1),AM928,AN927*Параметры!$B$109/Параметры!AN$36)</f>
        <v>0</v>
      </c>
      <c r="AO928" s="304">
        <f ca="1">IF(AND(Параметры!$B$109=0,AO$2&gt;1),AN928,AO927*Параметры!$B$109/Параметры!AO$36)</f>
        <v>0</v>
      </c>
      <c r="AP928" s="304">
        <f ca="1">IF(AND(Параметры!$B$109=0,AP$2&gt;1),AO928,AP927*Параметры!$B$109/Параметры!AP$36)</f>
        <v>0</v>
      </c>
      <c r="AQ928" s="304">
        <f ca="1">IF(AND(Параметры!$B$109=0,AQ$2&gt;1),AP928,AQ927*Параметры!$B$109/Параметры!AQ$36)</f>
        <v>0</v>
      </c>
      <c r="AR928" s="304">
        <f ca="1">IF(AND(Параметры!$B$109=0,AR$2&gt;1),AQ928,AR927*Параметры!$B$109/Параметры!AR$36)</f>
        <v>0</v>
      </c>
      <c r="AS928" s="304">
        <f ca="1">IF(AND(Параметры!$B$109=0,AS$2&gt;1),AR928,AS927*Параметры!$B$109/Параметры!AS$36)</f>
        <v>0</v>
      </c>
      <c r="AT928" s="304">
        <f ca="1">IF(AND(Параметры!$B$109=0,AT$2&gt;1),AS928,AT927*Параметры!$B$109/Параметры!AT$36)</f>
        <v>0</v>
      </c>
      <c r="AU928" s="304">
        <f ca="1">IF(AND(Параметры!$B$109=0,AU$2&gt;1),AT928,AU927*Параметры!$B$109/Параметры!AU$36)</f>
        <v>0</v>
      </c>
      <c r="AV928" s="304">
        <f ca="1">IF(AND(Параметры!$B$109=0,AV$2&gt;1),AU928,AV927*Параметры!$B$109/Параметры!AV$36)</f>
        <v>0</v>
      </c>
      <c r="AW928" s="304">
        <f ca="1">IF(AND(Параметры!$B$109=0,AW$2&gt;1),AV928,AW927*Параметры!$B$109/Параметры!AW$36)</f>
        <v>0</v>
      </c>
      <c r="AX928" s="304">
        <f ca="1">IF(AND(Параметры!$B$109=0,AX$2&gt;1),AW928,AX927*Параметры!$B$109/Параметры!AX$36)</f>
        <v>0</v>
      </c>
      <c r="AY928" s="304">
        <f ca="1">IF(AND(Параметры!$B$109=0,AY$2&gt;1),AX928,AY927*Параметры!$B$109/Параметры!AY$36)</f>
        <v>0</v>
      </c>
      <c r="AZ928" s="304">
        <f ca="1">IF(AND(Параметры!$B$109=0,AZ$2&gt;1),AY928,AZ927*Параметры!$B$109/Параметры!AZ$36)</f>
        <v>0</v>
      </c>
      <c r="BA928" s="304">
        <f ca="1">IF(AND(Параметры!$B$109=0,BA$2&gt;1),AZ928,BA927*Параметры!$B$109/Параметры!BA$36)</f>
        <v>0</v>
      </c>
      <c r="BB928" s="304">
        <f ca="1">IF(AND(Параметры!$B$109=0,BB$2&gt;1),BA928,BB927*Параметры!$B$109/Параметры!BB$36)</f>
        <v>0</v>
      </c>
      <c r="BC928" s="304">
        <f ca="1">IF(AND(Параметры!$B$109=0,BC$2&gt;1),BB928,BC927*Параметры!$B$109/Параметры!BC$36)</f>
        <v>0</v>
      </c>
      <c r="BD928" s="304">
        <f ca="1">IF(AND(Параметры!$B$109=0,BD$2&gt;1),BC928,BD927*Параметры!$B$109/Параметры!BD$36)</f>
        <v>0</v>
      </c>
      <c r="BE928" s="304">
        <f ca="1">IF(AND(Параметры!$B$109=0,BE$2&gt;1),BD928,BE927*Параметры!$B$109/Параметры!BE$36)</f>
        <v>0</v>
      </c>
      <c r="BF928" s="304">
        <f ca="1">IF(AND(Параметры!$B$109=0,BF$2&gt;1),BE928,BF927*Параметры!$B$109/Параметры!BF$36)</f>
        <v>0</v>
      </c>
      <c r="BG928" s="304">
        <f ca="1">IF(AND(Параметры!$B$109=0,BG$2&gt;1),BF928,BG927*Параметры!$B$109/Параметры!BG$36)</f>
        <v>0</v>
      </c>
      <c r="BH928" s="304">
        <f ca="1">IF(AND(Параметры!$B$109=0,BH$2&gt;1),BG928,BH927*Параметры!$B$109/Параметры!BH$36)</f>
        <v>0</v>
      </c>
      <c r="BI928" s="304">
        <f ca="1">IF(AND(Параметры!$B$109=0,BI$2&gt;1),BH928,BI927*Параметры!$B$109/Параметры!BI$36)</f>
        <v>0</v>
      </c>
      <c r="BJ928" s="304">
        <f ca="1">IF(AND(Параметры!$B$109=0,BJ$2&gt;1),BI928,BJ927*Параметры!$B$109/Параметры!BJ$36)</f>
        <v>0</v>
      </c>
      <c r="BK928" s="304">
        <f ca="1">IF(AND(Параметры!$B$109=0,BK$2&gt;1),BJ928,BK927*Параметры!$B$109/Параметры!BK$36)</f>
        <v>0</v>
      </c>
      <c r="BL928" s="304">
        <f ca="1">IF(AND(Параметры!$B$109=0,BL$2&gt;1),BK928,BL927*Параметры!$B$109/Параметры!BL$36)</f>
        <v>0</v>
      </c>
      <c r="BM928" s="304">
        <f ca="1">IF(AND(Параметры!$B$109=0,BM$2&gt;1),BL928,BM927*Параметры!$B$109/Параметры!BM$36)</f>
        <v>0</v>
      </c>
      <c r="BN928" s="304">
        <f ca="1">IF(AND(Параметры!$B$109=0,BN$2&gt;1),BM928,BN927*Параметры!$B$109/Параметры!BN$36)</f>
        <v>0</v>
      </c>
      <c r="BO928" s="304">
        <f ca="1">IF(AND(Параметры!$B$109=0,BO$2&gt;1),BN928,BO927*Параметры!$B$109/Параметры!BO$36)</f>
        <v>0</v>
      </c>
      <c r="BP928" s="304">
        <f ca="1">IF(AND(Параметры!$B$109=0,BP$2&gt;1),BO928,BP927*Параметры!$B$109/Параметры!BP$36)</f>
        <v>0</v>
      </c>
      <c r="BQ928" s="304">
        <f ca="1">IF(AND(Параметры!$B$109=0,BQ$2&gt;1),BP928,BQ927*Параметры!$B$109/Параметры!BQ$36)</f>
        <v>0</v>
      </c>
      <c r="BR928" s="304">
        <f ca="1">IF(AND(Параметры!$B$109=0,BR$2&gt;1),BQ928,BR927*Параметры!$B$109/Параметры!BR$36)</f>
        <v>0</v>
      </c>
      <c r="BS928" s="304">
        <f ca="1">IF(AND(Параметры!$B$109=0,BS$2&gt;1),BR928,BS927*Параметры!$B$109/Параметры!BS$36)</f>
        <v>0</v>
      </c>
      <c r="BT928" s="304">
        <f ca="1">IF(AND(Параметры!$B$109=0,BT$2&gt;1),BS928,BT927*Параметры!$B$109/Параметры!BT$36)</f>
        <v>0</v>
      </c>
      <c r="BU928" s="304">
        <f ca="1">IF(AND(Параметры!$B$109=0,BU$2&gt;1),BT928,BU927*Параметры!$B$109/Параметры!BU$36)</f>
        <v>0</v>
      </c>
      <c r="BV928" s="304">
        <f ca="1">IF(AND(Параметры!$B$109=0,BV$2&gt;1),BU928,BV927*Параметры!$B$109/Параметры!BV$36)</f>
        <v>0</v>
      </c>
      <c r="BW928" s="304">
        <f ca="1">IF(AND(Параметры!$B$109=0,BW$2&gt;1),BV928,BW927*Параметры!$B$109/Параметры!BW$36)</f>
        <v>0</v>
      </c>
      <c r="BX928" s="304">
        <f ca="1">IF(AND(Параметры!$B$109=0,BX$2&gt;1),BW928,BX927*Параметры!$B$109/Параметры!BX$36)</f>
        <v>0</v>
      </c>
      <c r="BY928" s="304">
        <f ca="1">IF(AND(Параметры!$B$109=0,BY$2&gt;1),BX928,BY927*Параметры!$B$109/Параметры!BY$36)</f>
        <v>0</v>
      </c>
      <c r="BZ928" s="304">
        <f ca="1">IF(AND(Параметры!$B$109=0,BZ$2&gt;1),BY928,BZ927*Параметры!$B$109/Параметры!BZ$36)</f>
        <v>0</v>
      </c>
      <c r="CA928" s="304">
        <f ca="1">IF(AND(Параметры!$B$109=0,CA$2&gt;1),BZ928,CA927*Параметры!$B$109/Параметры!CA$36)</f>
        <v>0</v>
      </c>
      <c r="CB928" s="304">
        <f ca="1">IF(AND(Параметры!$B$109=0,CB$2&gt;1),CA928,CB927*Параметры!$B$109/Параметры!CB$36)</f>
        <v>0</v>
      </c>
      <c r="CC928" s="304">
        <f ca="1">IF(AND(Параметры!$B$109=0,CC$2&gt;1),CB928,CC927*Параметры!$B$109/Параметры!CC$36)</f>
        <v>0</v>
      </c>
      <c r="CD928" s="304">
        <f ca="1">IF(AND(Параметры!$B$109=0,CD$2&gt;1),CC928,CD927*Параметры!$B$109/Параметры!CD$36)</f>
        <v>0</v>
      </c>
      <c r="CE928" s="304">
        <f ca="1">IF(AND(Параметры!$B$109=0,CE$2&gt;1),CD928,CE927*Параметры!$B$109/Параметры!CE$36)</f>
        <v>0</v>
      </c>
      <c r="CF928" s="304">
        <f ca="1">IF(AND(Параметры!$B$109=0,CF$2&gt;1),CE928,CF927*Параметры!$B$109/Параметры!CF$36)</f>
        <v>0</v>
      </c>
      <c r="CG928" s="304">
        <f ca="1">IF(AND(Параметры!$B$109=0,CG$2&gt;1),CF928,CG927*Параметры!$B$109/Параметры!CG$36)</f>
        <v>0</v>
      </c>
      <c r="CH928" s="304">
        <f ca="1">IF(AND(Параметры!$B$109=0,CH$2&gt;1),CG928,CH927*Параметры!$B$109/Параметры!CH$36)</f>
        <v>0</v>
      </c>
      <c r="CI928" s="304">
        <f ca="1">IF(AND(Параметры!$B$109=0,CI$2&gt;1),CH928,CI927*Параметры!$B$109/Параметры!CI$36)</f>
        <v>0</v>
      </c>
      <c r="CJ928" s="304">
        <f ca="1">IF(AND(Параметры!$B$109=0,CJ$2&gt;1),CI928,CJ927*Параметры!$B$109/Параметры!CJ$36)</f>
        <v>0</v>
      </c>
      <c r="CK928" s="304">
        <f ca="1">IF(AND(Параметры!$B$109=0,CK$2&gt;1),CJ928,CK927*Параметры!$B$109/Параметры!CK$36)</f>
        <v>0</v>
      </c>
      <c r="CL928" s="304">
        <f ca="1">IF(AND(Параметры!$B$109=0,CL$2&gt;1),CK928,CL927*Параметры!$B$109/Параметры!CL$36)</f>
        <v>0</v>
      </c>
      <c r="CM928" s="304">
        <f ca="1">IF(AND(Параметры!$B$109=0,CM$2&gt;1),CL928,CM927*Параметры!$B$109/Параметры!CM$36)</f>
        <v>0</v>
      </c>
      <c r="CN928" s="304">
        <f ca="1">IF(AND(Параметры!$B$109=0,CN$2&gt;1),CM928,CN927*Параметры!$B$109/Параметры!CN$36)</f>
        <v>0</v>
      </c>
      <c r="CO928" s="304">
        <f ca="1">IF(AND(Параметры!$B$109=0,CO$2&gt;1),CN928,CO927*Параметры!$B$109/Параметры!CO$36)</f>
        <v>0</v>
      </c>
      <c r="CP928" s="304">
        <f ca="1">IF(AND(Параметры!$B$109=0,CP$2&gt;1),CO928,CP927*Параметры!$B$109/Параметры!CP$36)</f>
        <v>0</v>
      </c>
      <c r="CQ928" s="304">
        <f ca="1">IF(AND(Параметры!$B$109=0,CQ$2&gt;1),CP928,CQ927*Параметры!$B$109/Параметры!CQ$36)</f>
        <v>0</v>
      </c>
      <c r="CR928" s="304">
        <f ca="1">IF(AND(Параметры!$B$109=0,CR$2&gt;1),CQ928,CR927*Параметры!$B$109/Параметры!CR$36)</f>
        <v>0</v>
      </c>
      <c r="CS928" s="304">
        <f ca="1">IF(AND(Параметры!$B$109=0,CS$2&gt;1),CR928,CS927*Параметры!$B$109/Параметры!CS$36)</f>
        <v>0</v>
      </c>
      <c r="CT928" s="304">
        <f ca="1">IF(AND(Параметры!$B$109=0,CT$2&gt;1),CS928,CT927*Параметры!$B$109/Параметры!CT$36)</f>
        <v>0</v>
      </c>
      <c r="CU928" s="304">
        <f ca="1">IF(AND(Параметры!$B$109=0,CU$2&gt;1),CT928,CU927*Параметры!$B$109/Параметры!CU$36)</f>
        <v>0</v>
      </c>
      <c r="CV928" s="304">
        <f ca="1">IF(AND(Параметры!$B$109=0,CV$2&gt;1),CU928,CV927*Параметры!$B$109/Параметры!CV$36)</f>
        <v>0</v>
      </c>
      <c r="CW928" s="304">
        <f ca="1">IF(AND(Параметры!$B$109=0,CW$2&gt;1),CV928,CW927*Параметры!$B$109/Параметры!CW$36)</f>
        <v>0</v>
      </c>
      <c r="CX928" s="304">
        <f ca="1">IF(AND(Параметры!$B$109=0,CX$2&gt;1),CW928,CX927*Параметры!$B$109/Параметры!CX$36)</f>
        <v>0</v>
      </c>
      <c r="CY928" s="304">
        <f ca="1">IF(AND(Параметры!$B$109=0,CY$2&gt;1),CX928,CY927*Параметры!$B$109/Параметры!CY$36)</f>
        <v>0</v>
      </c>
      <c r="CZ928" s="304">
        <f ca="1">IF(AND(Параметры!$B$109=0,CZ$2&gt;1),CY928,CZ927*Параметры!$B$109/Параметры!CZ$36)</f>
        <v>0</v>
      </c>
      <c r="DA928" s="304">
        <f ca="1">IF(AND(Параметры!$B$109=0,DA$2&gt;1),CZ928,DA927*Параметры!$B$109/Параметры!DA$36)</f>
        <v>0</v>
      </c>
      <c r="DB928" s="304">
        <f ca="1">IF(AND(Параметры!$B$109=0,DB$2&gt;1),DA928,DB927*Параметры!$B$109/Параметры!DB$36)</f>
        <v>0</v>
      </c>
      <c r="DC928" s="304">
        <f ca="1">IF(AND(Параметры!$B$109=0,DC$2&gt;1),DB928,DC927*Параметры!$B$109/Параметры!DC$36)</f>
        <v>0</v>
      </c>
      <c r="DD928" s="304">
        <f ca="1">IF(AND(Параметры!$B$109=0,DD$2&gt;1),DC928,DD927*Параметры!$B$109/Параметры!DD$36)</f>
        <v>0</v>
      </c>
      <c r="DE928" s="304">
        <f ca="1">IF(AND(Параметры!$B$109=0,DE$2&gt;1),DD928,DE927*Параметры!$B$109/Параметры!DE$36)</f>
        <v>0</v>
      </c>
      <c r="DF928" s="304">
        <f ca="1">IF(AND(Параметры!$B$109=0,DF$2&gt;1),DE928,DF927*Параметры!$B$109/Параметры!DF$36)</f>
        <v>0</v>
      </c>
      <c r="DG928" s="304">
        <f ca="1">IF(AND(Параметры!$B$109=0,DG$2&gt;1),DF928,DG927*Параметры!$B$109/Параметры!DG$36)</f>
        <v>0</v>
      </c>
      <c r="DH928" s="304">
        <f ca="1">IF(AND(Параметры!$B$109=0,DH$2&gt;1),DG928,DH927*Параметры!$B$109/Параметры!DH$36)</f>
        <v>0</v>
      </c>
      <c r="DI928" s="304">
        <f ca="1">IF(AND(Параметры!$B$109=0,DI$2&gt;1),DH928,DI927*Параметры!$B$109/Параметры!DI$36)</f>
        <v>0</v>
      </c>
      <c r="DJ928" s="304">
        <f ca="1">IF(AND(Параметры!$B$109=0,DJ$2&gt;1),DI928,DJ927*Параметры!$B$109/Параметры!DJ$36)</f>
        <v>0</v>
      </c>
      <c r="DK928" s="304">
        <f ca="1">IF(AND(Параметры!$B$109=0,DK$2&gt;1),DJ928,DK927*Параметры!$B$109/Параметры!DK$36)</f>
        <v>0</v>
      </c>
      <c r="DL928" s="304">
        <f ca="1">IF(AND(Параметры!$B$109=0,DL$2&gt;1),DK928,DL927*Параметры!$B$109/Параметры!DL$36)</f>
        <v>0</v>
      </c>
      <c r="DM928" s="304">
        <f ca="1">IF(AND(Параметры!$B$109=0,DM$2&gt;1),DL928,DM927*Параметры!$B$109/Параметры!DM$36)</f>
        <v>0</v>
      </c>
      <c r="DN928" s="304">
        <f ca="1">IF(AND(Параметры!$B$109=0,DN$2&gt;1),DM928,DN927*Параметры!$B$109/Параметры!DN$36)</f>
        <v>0</v>
      </c>
      <c r="DO928" s="304">
        <f ca="1">IF(AND(Параметры!$B$109=0,DO$2&gt;1),DN928,DO927*Параметры!$B$109/Параметры!DO$36)</f>
        <v>0</v>
      </c>
      <c r="DP928" s="304">
        <f ca="1">IF(AND(Параметры!$B$109=0,DP$2&gt;1),DO928,DP927*Параметры!$B$109/Параметры!DP$36)</f>
        <v>0</v>
      </c>
      <c r="DQ928" s="304">
        <f ca="1">IF(AND(Параметры!$B$109=0,DQ$2&gt;1),DP928,DQ927*Параметры!$B$109/Параметры!DQ$36)</f>
        <v>0</v>
      </c>
      <c r="DR928" s="304">
        <f ca="1">IF(AND(Параметры!$B$109=0,DR$2&gt;1),DQ928,DR927*Параметры!$B$109/Параметры!DR$36)</f>
        <v>0</v>
      </c>
      <c r="DS928" s="304">
        <f ca="1">IF(AND(Параметры!$B$109=0,DS$2&gt;1),DR928,DS927*Параметры!$B$109/Параметры!DS$36)</f>
        <v>0</v>
      </c>
      <c r="DT928" s="304">
        <f ca="1">IF(AND(Параметры!$B$109=0,DT$2&gt;1),DS928,DT927*Параметры!$B$109/Параметры!DT$36)</f>
        <v>0</v>
      </c>
      <c r="DU928" s="304">
        <f ca="1">IF(AND(Параметры!$B$109=0,DU$2&gt;1),DT928,DU927*Параметры!$B$109/Параметры!DU$36)</f>
        <v>0</v>
      </c>
      <c r="DV928" s="304">
        <f ca="1">IF(AND(Параметры!$B$109=0,DV$2&gt;1),DU928,DV927*Параметры!$B$109/Параметры!DV$36)</f>
        <v>0</v>
      </c>
      <c r="DW928" s="172"/>
      <c r="DX928" s="162">
        <f ca="1">SUM(G928:DW928)</f>
        <v>0</v>
      </c>
    </row>
    <row r="929" spans="1:128" hidden="1" outlineLevel="1" x14ac:dyDescent="0.2">
      <c r="A929" s="168" t="str">
        <f ca="1">Language!A$1204</f>
        <v>уплаченный налог с оборота</v>
      </c>
      <c r="B929" s="179"/>
      <c r="C929" s="147" t="str">
        <f t="shared" ca="1" si="1459"/>
        <v>тыс. руб.</v>
      </c>
      <c r="F929" s="6" t="s">
        <v>3082</v>
      </c>
      <c r="G929" s="169">
        <f ca="1">G927-IF(G$2=1,G928,G928-F928)</f>
        <v>0</v>
      </c>
      <c r="H929" s="169">
        <f ca="1">H927-IF(H$2=1,H928,H928-G928)</f>
        <v>0</v>
      </c>
      <c r="I929" s="169">
        <f ca="1">I927-IF(I$2=1,I928,I928-H928)</f>
        <v>0</v>
      </c>
      <c r="J929" s="169">
        <f t="shared" ref="J929:DV929" ca="1" si="1535">J927-IF(J$2=1,J928,J928-I928)</f>
        <v>0</v>
      </c>
      <c r="K929" s="169">
        <f t="shared" ca="1" si="1535"/>
        <v>0</v>
      </c>
      <c r="L929" s="169">
        <f t="shared" ca="1" si="1535"/>
        <v>0</v>
      </c>
      <c r="M929" s="169">
        <f t="shared" ca="1" si="1535"/>
        <v>0</v>
      </c>
      <c r="N929" s="169">
        <f t="shared" ca="1" si="1535"/>
        <v>0</v>
      </c>
      <c r="O929" s="169">
        <f t="shared" ca="1" si="1535"/>
        <v>0</v>
      </c>
      <c r="P929" s="169">
        <f t="shared" ca="1" si="1535"/>
        <v>0</v>
      </c>
      <c r="Q929" s="169">
        <f t="shared" ca="1" si="1535"/>
        <v>0</v>
      </c>
      <c r="R929" s="169">
        <f t="shared" ca="1" si="1535"/>
        <v>0</v>
      </c>
      <c r="S929" s="169">
        <f t="shared" ca="1" si="1535"/>
        <v>0</v>
      </c>
      <c r="T929" s="169">
        <f t="shared" ca="1" si="1535"/>
        <v>0</v>
      </c>
      <c r="U929" s="169">
        <f t="shared" ca="1" si="1535"/>
        <v>0</v>
      </c>
      <c r="V929" s="169">
        <f t="shared" ca="1" si="1535"/>
        <v>0</v>
      </c>
      <c r="W929" s="169">
        <f t="shared" ca="1" si="1535"/>
        <v>0</v>
      </c>
      <c r="X929" s="169">
        <f t="shared" ca="1" si="1535"/>
        <v>0</v>
      </c>
      <c r="Y929" s="169">
        <f t="shared" ca="1" si="1535"/>
        <v>0</v>
      </c>
      <c r="Z929" s="169">
        <f t="shared" ca="1" si="1535"/>
        <v>0</v>
      </c>
      <c r="AA929" s="169">
        <f t="shared" ca="1" si="1535"/>
        <v>0</v>
      </c>
      <c r="AB929" s="169">
        <f t="shared" ca="1" si="1535"/>
        <v>0</v>
      </c>
      <c r="AC929" s="169">
        <f t="shared" ca="1" si="1535"/>
        <v>0</v>
      </c>
      <c r="AD929" s="169">
        <f t="shared" ca="1" si="1535"/>
        <v>0</v>
      </c>
      <c r="AE929" s="169">
        <f t="shared" ca="1" si="1535"/>
        <v>0</v>
      </c>
      <c r="AF929" s="169">
        <f t="shared" ca="1" si="1535"/>
        <v>0</v>
      </c>
      <c r="AG929" s="169">
        <f t="shared" ca="1" si="1535"/>
        <v>0</v>
      </c>
      <c r="AH929" s="169">
        <f t="shared" ca="1" si="1535"/>
        <v>0</v>
      </c>
      <c r="AI929" s="169">
        <f t="shared" ca="1" si="1535"/>
        <v>0</v>
      </c>
      <c r="AJ929" s="169">
        <f t="shared" ca="1" si="1535"/>
        <v>0</v>
      </c>
      <c r="AK929" s="169">
        <f t="shared" ca="1" si="1535"/>
        <v>0</v>
      </c>
      <c r="AL929" s="169">
        <f t="shared" ca="1" si="1535"/>
        <v>0</v>
      </c>
      <c r="AM929" s="169">
        <f t="shared" ca="1" si="1535"/>
        <v>0</v>
      </c>
      <c r="AN929" s="169">
        <f t="shared" ca="1" si="1535"/>
        <v>0</v>
      </c>
      <c r="AO929" s="169">
        <f t="shared" ca="1" si="1535"/>
        <v>0</v>
      </c>
      <c r="AP929" s="169">
        <f t="shared" ca="1" si="1535"/>
        <v>0</v>
      </c>
      <c r="AQ929" s="169">
        <f t="shared" ca="1" si="1535"/>
        <v>0</v>
      </c>
      <c r="AR929" s="169">
        <f t="shared" ca="1" si="1535"/>
        <v>0</v>
      </c>
      <c r="AS929" s="169">
        <f t="shared" ca="1" si="1535"/>
        <v>0</v>
      </c>
      <c r="AT929" s="169">
        <f t="shared" ca="1" si="1535"/>
        <v>0</v>
      </c>
      <c r="AU929" s="169">
        <f t="shared" ca="1" si="1535"/>
        <v>0</v>
      </c>
      <c r="AV929" s="169">
        <f t="shared" ca="1" si="1535"/>
        <v>0</v>
      </c>
      <c r="AW929" s="169">
        <f t="shared" ca="1" si="1535"/>
        <v>0</v>
      </c>
      <c r="AX929" s="169">
        <f t="shared" ca="1" si="1535"/>
        <v>0</v>
      </c>
      <c r="AY929" s="169">
        <f t="shared" ca="1" si="1535"/>
        <v>0</v>
      </c>
      <c r="AZ929" s="169">
        <f t="shared" ca="1" si="1535"/>
        <v>0</v>
      </c>
      <c r="BA929" s="169">
        <f t="shared" ca="1" si="1535"/>
        <v>0</v>
      </c>
      <c r="BB929" s="169">
        <f t="shared" ca="1" si="1535"/>
        <v>0</v>
      </c>
      <c r="BC929" s="169">
        <f t="shared" ca="1" si="1535"/>
        <v>0</v>
      </c>
      <c r="BD929" s="169">
        <f t="shared" ca="1" si="1535"/>
        <v>0</v>
      </c>
      <c r="BE929" s="169">
        <f t="shared" ca="1" si="1535"/>
        <v>0</v>
      </c>
      <c r="BF929" s="169">
        <f t="shared" ca="1" si="1535"/>
        <v>0</v>
      </c>
      <c r="BG929" s="169">
        <f t="shared" ca="1" si="1535"/>
        <v>0</v>
      </c>
      <c r="BH929" s="169">
        <f t="shared" ca="1" si="1535"/>
        <v>0</v>
      </c>
      <c r="BI929" s="169">
        <f t="shared" ca="1" si="1535"/>
        <v>0</v>
      </c>
      <c r="BJ929" s="169">
        <f t="shared" ca="1" si="1535"/>
        <v>0</v>
      </c>
      <c r="BK929" s="169">
        <f t="shared" ca="1" si="1535"/>
        <v>0</v>
      </c>
      <c r="BL929" s="169">
        <f t="shared" ca="1" si="1535"/>
        <v>0</v>
      </c>
      <c r="BM929" s="169">
        <f t="shared" ca="1" si="1535"/>
        <v>0</v>
      </c>
      <c r="BN929" s="169">
        <f t="shared" ca="1" si="1535"/>
        <v>0</v>
      </c>
      <c r="BO929" s="169">
        <f t="shared" ca="1" si="1535"/>
        <v>0</v>
      </c>
      <c r="BP929" s="169">
        <f t="shared" ca="1" si="1535"/>
        <v>0</v>
      </c>
      <c r="BQ929" s="169">
        <f t="shared" ca="1" si="1535"/>
        <v>0</v>
      </c>
      <c r="BR929" s="169">
        <f t="shared" ca="1" si="1535"/>
        <v>0</v>
      </c>
      <c r="BS929" s="169">
        <f t="shared" ca="1" si="1535"/>
        <v>0</v>
      </c>
      <c r="BT929" s="169">
        <f t="shared" ca="1" si="1535"/>
        <v>0</v>
      </c>
      <c r="BU929" s="169">
        <f t="shared" ca="1" si="1535"/>
        <v>0</v>
      </c>
      <c r="BV929" s="169">
        <f t="shared" ca="1" si="1535"/>
        <v>0</v>
      </c>
      <c r="BW929" s="169">
        <f t="shared" ca="1" si="1535"/>
        <v>0</v>
      </c>
      <c r="BX929" s="169">
        <f t="shared" ca="1" si="1535"/>
        <v>0</v>
      </c>
      <c r="BY929" s="169">
        <f t="shared" ca="1" si="1535"/>
        <v>0</v>
      </c>
      <c r="BZ929" s="169">
        <f t="shared" ca="1" si="1535"/>
        <v>0</v>
      </c>
      <c r="CA929" s="169">
        <f t="shared" ca="1" si="1535"/>
        <v>0</v>
      </c>
      <c r="CB929" s="169">
        <f t="shared" ca="1" si="1535"/>
        <v>0</v>
      </c>
      <c r="CC929" s="169">
        <f t="shared" ca="1" si="1535"/>
        <v>0</v>
      </c>
      <c r="CD929" s="169">
        <f t="shared" ca="1" si="1535"/>
        <v>0</v>
      </c>
      <c r="CE929" s="169">
        <f t="shared" ca="1" si="1535"/>
        <v>0</v>
      </c>
      <c r="CF929" s="169">
        <f t="shared" ca="1" si="1535"/>
        <v>0</v>
      </c>
      <c r="CG929" s="169">
        <f t="shared" ca="1" si="1535"/>
        <v>0</v>
      </c>
      <c r="CH929" s="169">
        <f t="shared" ca="1" si="1535"/>
        <v>0</v>
      </c>
      <c r="CI929" s="169">
        <f t="shared" ca="1" si="1535"/>
        <v>0</v>
      </c>
      <c r="CJ929" s="169">
        <f t="shared" ca="1" si="1535"/>
        <v>0</v>
      </c>
      <c r="CK929" s="169">
        <f t="shared" ca="1" si="1535"/>
        <v>0</v>
      </c>
      <c r="CL929" s="169">
        <f t="shared" ca="1" si="1535"/>
        <v>0</v>
      </c>
      <c r="CM929" s="169">
        <f t="shared" ca="1" si="1535"/>
        <v>0</v>
      </c>
      <c r="CN929" s="169">
        <f t="shared" ca="1" si="1535"/>
        <v>0</v>
      </c>
      <c r="CO929" s="169">
        <f t="shared" ca="1" si="1535"/>
        <v>0</v>
      </c>
      <c r="CP929" s="169">
        <f t="shared" ca="1" si="1535"/>
        <v>0</v>
      </c>
      <c r="CQ929" s="169">
        <f t="shared" ca="1" si="1535"/>
        <v>0</v>
      </c>
      <c r="CR929" s="169">
        <f t="shared" ca="1" si="1535"/>
        <v>0</v>
      </c>
      <c r="CS929" s="169">
        <f t="shared" ca="1" si="1535"/>
        <v>0</v>
      </c>
      <c r="CT929" s="169">
        <f t="shared" ca="1" si="1535"/>
        <v>0</v>
      </c>
      <c r="CU929" s="169">
        <f t="shared" ca="1" si="1535"/>
        <v>0</v>
      </c>
      <c r="CV929" s="169">
        <f t="shared" ca="1" si="1535"/>
        <v>0</v>
      </c>
      <c r="CW929" s="169">
        <f t="shared" ca="1" si="1535"/>
        <v>0</v>
      </c>
      <c r="CX929" s="169">
        <f t="shared" ca="1" si="1535"/>
        <v>0</v>
      </c>
      <c r="CY929" s="169">
        <f t="shared" ca="1" si="1535"/>
        <v>0</v>
      </c>
      <c r="CZ929" s="169">
        <f t="shared" ca="1" si="1535"/>
        <v>0</v>
      </c>
      <c r="DA929" s="169">
        <f t="shared" ca="1" si="1535"/>
        <v>0</v>
      </c>
      <c r="DB929" s="169">
        <f t="shared" ca="1" si="1535"/>
        <v>0</v>
      </c>
      <c r="DC929" s="169">
        <f t="shared" ca="1" si="1535"/>
        <v>0</v>
      </c>
      <c r="DD929" s="169">
        <f t="shared" ca="1" si="1535"/>
        <v>0</v>
      </c>
      <c r="DE929" s="169">
        <f t="shared" ca="1" si="1535"/>
        <v>0</v>
      </c>
      <c r="DF929" s="169">
        <f t="shared" ca="1" si="1535"/>
        <v>0</v>
      </c>
      <c r="DG929" s="169">
        <f t="shared" ca="1" si="1535"/>
        <v>0</v>
      </c>
      <c r="DH929" s="169">
        <f t="shared" ca="1" si="1535"/>
        <v>0</v>
      </c>
      <c r="DI929" s="169">
        <f t="shared" ca="1" si="1535"/>
        <v>0</v>
      </c>
      <c r="DJ929" s="169">
        <f t="shared" ca="1" si="1535"/>
        <v>0</v>
      </c>
      <c r="DK929" s="169">
        <f t="shared" ca="1" si="1535"/>
        <v>0</v>
      </c>
      <c r="DL929" s="169">
        <f t="shared" ca="1" si="1535"/>
        <v>0</v>
      </c>
      <c r="DM929" s="169">
        <f t="shared" ca="1" si="1535"/>
        <v>0</v>
      </c>
      <c r="DN929" s="169">
        <f t="shared" ca="1" si="1535"/>
        <v>0</v>
      </c>
      <c r="DO929" s="169">
        <f t="shared" ca="1" si="1535"/>
        <v>0</v>
      </c>
      <c r="DP929" s="169">
        <f t="shared" ca="1" si="1535"/>
        <v>0</v>
      </c>
      <c r="DQ929" s="169">
        <f t="shared" ca="1" si="1535"/>
        <v>0</v>
      </c>
      <c r="DR929" s="169">
        <f t="shared" ca="1" si="1535"/>
        <v>0</v>
      </c>
      <c r="DS929" s="169">
        <f t="shared" ca="1" si="1535"/>
        <v>0</v>
      </c>
      <c r="DT929" s="169">
        <f t="shared" ca="1" si="1535"/>
        <v>0</v>
      </c>
      <c r="DU929" s="169">
        <f t="shared" ca="1" si="1535"/>
        <v>0</v>
      </c>
      <c r="DV929" s="169">
        <f t="shared" ca="1" si="1535"/>
        <v>0</v>
      </c>
      <c r="DX929" s="162">
        <f ca="1">SUM(G929:DW929)</f>
        <v>0</v>
      </c>
    </row>
    <row r="930" spans="1:128" hidden="1" outlineLevel="1" x14ac:dyDescent="0.2">
      <c r="A930" s="153" t="str">
        <f ca="1">Language!A$1205</f>
        <v>Облагаемая база</v>
      </c>
      <c r="C930" s="178" t="str">
        <f t="shared" ca="1" si="1459"/>
        <v>тыс. руб.</v>
      </c>
      <c r="F930" s="6" t="s">
        <v>3082</v>
      </c>
      <c r="G930" s="161">
        <f ca="1">(OFFSET(Отчеты!$F$39,0,G2)+OFFSET(Отчеты!$F$45,0,G2)+OFFSET(Отчеты!$F$53,0,G2))*Параметры!G$70-MIN(G909,(OFFSET(Отчеты!$F$39,0,G2)+OFFSET(Отчеты!$F$45,0,G2)+OFFSET(Отчеты!$F$53,0,G2))*50%)</f>
        <v>20141.7</v>
      </c>
      <c r="H930" s="161">
        <f ca="1">(OFFSET(Отчеты!$F$39,0,H2)+OFFSET(Отчеты!$F$45,0,H2)+OFFSET(Отчеты!$F$53,0,H2))*Параметры!H$70-MIN(H909,(OFFSET(Отчеты!$F$39,0,H2)+OFFSET(Отчеты!$F$45,0,H2)+OFFSET(Отчеты!$F$53,0,H2))*50%)</f>
        <v>61571.074485929341</v>
      </c>
      <c r="I930" s="161">
        <f ca="1">(OFFSET(Отчеты!$F$39,0,I2)+OFFSET(Отчеты!$F$45,0,I2)+OFFSET(Отчеты!$F$53,0,I2))*Параметры!I$70-MIN(I909,(OFFSET(Отчеты!$F$39,0,I2)+OFFSET(Отчеты!$F$45,0,I2)+OFFSET(Отчеты!$F$53,0,I2))*50%)</f>
        <v>118748.84272633435</v>
      </c>
      <c r="J930" s="161">
        <f ca="1">(OFFSET(Отчеты!$F$39,0,J2)+OFFSET(Отчеты!$F$45,0,J2)+OFFSET(Отчеты!$F$53,0,J2))*Параметры!J$70-MIN(J909,(OFFSET(Отчеты!$F$39,0,J2)+OFFSET(Отчеты!$F$45,0,J2)+OFFSET(Отчеты!$F$53,0,J2))*50%)</f>
        <v>160962.63163650918</v>
      </c>
      <c r="K930" s="161">
        <f ca="1">(OFFSET(Отчеты!$F$39,0,K2)+OFFSET(Отчеты!$F$45,0,K2)+OFFSET(Отчеты!$F$53,0,K2))*Параметры!K$70-MIN(K909,(OFFSET(Отчеты!$F$39,0,K2)+OFFSET(Отчеты!$F$45,0,K2)+OFFSET(Отчеты!$F$53,0,K2))*50%)</f>
        <v>198458.21091977379</v>
      </c>
      <c r="L930" s="161">
        <f ca="1">(OFFSET(Отчеты!$F$39,0,L2)+OFFSET(Отчеты!$F$45,0,L2)+OFFSET(Отчеты!$F$53,0,L2))*Параметры!L$70-MIN(L909,(OFFSET(Отчеты!$F$39,0,L2)+OFFSET(Отчеты!$F$45,0,L2)+OFFSET(Отчеты!$F$53,0,L2))*50%)</f>
        <v>220709.25271611993</v>
      </c>
      <c r="M930" s="161">
        <f ca="1">(OFFSET(Отчеты!$F$39,0,M2)+OFFSET(Отчеты!$F$45,0,M2)+OFFSET(Отчеты!$F$53,0,M2))*Параметры!M$70-MIN(M909,(OFFSET(Отчеты!$F$39,0,M2)+OFFSET(Отчеты!$F$45,0,M2)+OFFSET(Отчеты!$F$53,0,M2))*50%)</f>
        <v>243205.57118113947</v>
      </c>
      <c r="N930" s="161">
        <f ca="1">(OFFSET(Отчеты!$F$39,0,N2)+OFFSET(Отчеты!$F$45,0,N2)+OFFSET(Отчеты!$F$53,0,N2))*Параметры!N$70-MIN(N909,(OFFSET(Отчеты!$F$39,0,N2)+OFFSET(Отчеты!$F$45,0,N2)+OFFSET(Отчеты!$F$53,0,N2))*50%)</f>
        <v>261675.521066449</v>
      </c>
      <c r="O930" s="161">
        <f ca="1">(OFFSET(Отчеты!$F$39,0,O2)+OFFSET(Отчеты!$F$45,0,O2)+OFFSET(Отчеты!$F$53,0,O2))*Параметры!O$70-MIN(O909,(OFFSET(Отчеты!$F$39,0,O2)+OFFSET(Отчеты!$F$45,0,O2)+OFFSET(Отчеты!$F$53,0,O2))*50%)</f>
        <v>342168.57432252268</v>
      </c>
      <c r="P930" s="161">
        <f ca="1">(OFFSET(Отчеты!$F$39,0,P2)+OFFSET(Отчеты!$F$45,0,P2)+OFFSET(Отчеты!$F$53,0,P2))*Параметры!P$70-MIN(P909,(OFFSET(Отчеты!$F$39,0,P2)+OFFSET(Отчеты!$F$45,0,P2)+OFFSET(Отчеты!$F$53,0,P2))*50%)</f>
        <v>344103.2451887434</v>
      </c>
      <c r="Q930" s="161">
        <f ca="1">(OFFSET(Отчеты!$F$39,0,Q2)+OFFSET(Отчеты!$F$45,0,Q2)+OFFSET(Отчеты!$F$53,0,Q2))*Параметры!Q$70-MIN(Q909,(OFFSET(Отчеты!$F$39,0,Q2)+OFFSET(Отчеты!$F$45,0,Q2)+OFFSET(Отчеты!$F$53,0,Q2))*50%)</f>
        <v>346048.85496531846</v>
      </c>
      <c r="R930" s="161">
        <f ca="1">(OFFSET(Отчеты!$F$39,0,R2)+OFFSET(Отчеты!$F$45,0,R2)+OFFSET(Отчеты!$F$53,0,R2))*Параметры!R$70-MIN(R909,(OFFSET(Отчеты!$F$39,0,R2)+OFFSET(Отчеты!$F$45,0,R2)+OFFSET(Отчеты!$F$53,0,R2))*50%)</f>
        <v>348005.46550243755</v>
      </c>
      <c r="S930" s="161">
        <f ca="1">(OFFSET(Отчеты!$F$39,0,S2)+OFFSET(Отчеты!$F$45,0,S2)+OFFSET(Отчеты!$F$53,0,S2))*Параметры!S$70-MIN(S909,(OFFSET(Отчеты!$F$39,0,S2)+OFFSET(Отчеты!$F$45,0,S2)+OFFSET(Отчеты!$F$53,0,S2))*50%)</f>
        <v>349973.13900000008</v>
      </c>
      <c r="T930" s="161">
        <f ca="1">(OFFSET(Отчеты!$F$39,0,T2)+OFFSET(Отчеты!$F$45,0,T2)+OFFSET(Отчеты!$F$53,0,T2))*Параметры!T$70-MIN(T909,(OFFSET(Отчеты!$F$39,0,T2)+OFFSET(Отчеты!$F$45,0,T2)+OFFSET(Отчеты!$F$53,0,T2))*50%)</f>
        <v>351951.93800959259</v>
      </c>
      <c r="U930" s="161">
        <f ca="1">(OFFSET(Отчеты!$F$39,0,U2)+OFFSET(Отчеты!$F$45,0,U2)+OFFSET(Отчеты!$F$53,0,U2))*Параметры!U$70-MIN(U909,(OFFSET(Отчеты!$F$39,0,U2)+OFFSET(Отчеты!$F$45,0,U2)+OFFSET(Отчеты!$F$53,0,U2))*50%)</f>
        <v>353941.92543647788</v>
      </c>
      <c r="V930" s="161">
        <f ca="1">(OFFSET(Отчеты!$F$39,0,V2)+OFFSET(Отчеты!$F$45,0,V2)+OFFSET(Отчеты!$F$53,0,V2))*Параметры!V$70-MIN(V909,(OFFSET(Отчеты!$F$39,0,V2)+OFFSET(Отчеты!$F$45,0,V2)+OFFSET(Отчеты!$F$53,0,V2))*50%)</f>
        <v>273748.83698402584</v>
      </c>
      <c r="W930" s="161">
        <f ca="1">(OFFSET(Отчеты!$F$39,0,W2)+OFFSET(Отчеты!$F$45,0,W2)+OFFSET(Отчеты!$F$53,0,W2))*Параметры!W$70-MIN(W909,(OFFSET(Отчеты!$F$39,0,W2)+OFFSET(Отчеты!$F$45,0,W2)+OFFSET(Отчеты!$F$53,0,W2))*50%)</f>
        <v>275296.65270796663</v>
      </c>
      <c r="X930" s="161">
        <f ca="1">(OFFSET(Отчеты!$F$39,0,X2)+OFFSET(Отчеты!$F$45,0,X2)+OFFSET(Отчеты!$F$53,0,X2))*Параметры!X$70-MIN(X909,(OFFSET(Отчеты!$F$39,0,X2)+OFFSET(Отчеты!$F$45,0,X2)+OFFSET(Отчеты!$F$53,0,X2))*50%)</f>
        <v>276853.22000704345</v>
      </c>
      <c r="Y930" s="161">
        <f ca="1">(OFFSET(Отчеты!$F$39,0,Y2)+OFFSET(Отчеты!$F$45,0,Y2)+OFFSET(Отчеты!$F$53,0,Y2))*Параметры!Y$70-MIN(Y909,(OFFSET(Отчеты!$F$39,0,Y2)+OFFSET(Отчеты!$F$45,0,Y2)+OFFSET(Отчеты!$F$53,0,Y2))*50%)</f>
        <v>278418.5883639346</v>
      </c>
      <c r="Z930" s="161">
        <f ca="1">(OFFSET(Отчеты!$F$39,0,Z2)+OFFSET(Отчеты!$F$45,0,Z2)+OFFSET(Отчеты!$F$53,0,Z2))*Параметры!Z$70-MIN(Z909,(OFFSET(Отчеты!$F$39,0,Z2)+OFFSET(Отчеты!$F$45,0,Z2)+OFFSET(Отчеты!$F$53,0,Z2))*50%)</f>
        <v>318862.17776934244</v>
      </c>
      <c r="AA930" s="161">
        <f ca="1">(OFFSET(Отчеты!$F$39,0,AA2)+OFFSET(Отчеты!$F$45,0,AA2)+OFFSET(Отчеты!$F$53,0,AA2))*Параметры!AA$70-MIN(AA909,(OFFSET(Отчеты!$F$39,0,AA2)+OFFSET(Отчеты!$F$45,0,AA2)+OFFSET(Отчеты!$F$53,0,AA2))*50%)</f>
        <v>366120.37452509912</v>
      </c>
      <c r="AB930" s="161">
        <f ca="1">(OFFSET(Отчеты!$F$39,0,AB2)+OFFSET(Отчеты!$F$45,0,AB2)+OFFSET(Отчеты!$F$53,0,AB2))*Параметры!AB$70-MIN(AB909,(OFFSET(Отчеты!$F$39,0,AB2)+OFFSET(Отчеты!$F$45,0,AB2)+OFFSET(Отчеты!$F$53,0,AB2))*50%)</f>
        <v>368190.47235195542</v>
      </c>
      <c r="AC930" s="161">
        <f ca="1">(OFFSET(Отчеты!$F$39,0,AC2)+OFFSET(Отчеты!$F$45,0,AC2)+OFFSET(Отчеты!$F$53,0,AC2))*Параметры!AC$70-MIN(AC909,(OFFSET(Отчеты!$F$39,0,AC2)+OFFSET(Отчеты!$F$45,0,AC2)+OFFSET(Отчеты!$F$53,0,AC2))*50%)</f>
        <v>370272.27481289074</v>
      </c>
      <c r="AD930" s="161">
        <f ca="1">(OFFSET(Отчеты!$F$39,0,AD2)+OFFSET(Отчеты!$F$45,0,AD2)+OFFSET(Отчеты!$F$53,0,AD2))*Параметры!AD$70-MIN(AD909,(OFFSET(Отчеты!$F$39,0,AD2)+OFFSET(Отчеты!$F$45,0,AD2)+OFFSET(Отчеты!$F$53,0,AD2))*50%)</f>
        <v>372365.84808760812</v>
      </c>
      <c r="AE930" s="161">
        <f ca="1">(OFFSET(Отчеты!$F$39,0,AE2)+OFFSET(Отчеты!$F$45,0,AE2)+OFFSET(Отчеты!$F$53,0,AE2))*Параметры!AE$70-MIN(AE909,(OFFSET(Отчеты!$F$39,0,AE2)+OFFSET(Отчеты!$F$45,0,AE2)+OFFSET(Отчеты!$F$53,0,AE2))*50%)</f>
        <v>374471.25872999994</v>
      </c>
      <c r="AF930" s="161">
        <f ca="1">(OFFSET(Отчеты!$F$39,0,AF2)+OFFSET(Отчеты!$F$45,0,AF2)+OFFSET(Отчеты!$F$53,0,AF2))*Параметры!AF$70-MIN(AF909,(OFFSET(Отчеты!$F$39,0,AF2)+OFFSET(Отчеты!$F$45,0,AF2)+OFFSET(Отчеты!$F$53,0,AF2))*50%)</f>
        <v>376588.57367026398</v>
      </c>
      <c r="AG930" s="161">
        <f ca="1">(OFFSET(Отчеты!$F$39,0,AG2)+OFFSET(Отчеты!$F$45,0,AG2)+OFFSET(Отчеты!$F$53,0,AG2))*Параметры!AG$70-MIN(AG909,(OFFSET(Отчеты!$F$39,0,AG2)+OFFSET(Отчеты!$F$45,0,AG2)+OFFSET(Отчеты!$F$53,0,AG2))*50%)</f>
        <v>378717.86021703127</v>
      </c>
      <c r="AH930" s="161">
        <f ca="1">(OFFSET(Отчеты!$F$39,0,AH2)+OFFSET(Отчеты!$F$45,0,AH2)+OFFSET(Отчеты!$F$53,0,AH2))*Параметры!AH$70-MIN(AH909,(OFFSET(Отчеты!$F$39,0,AH2)+OFFSET(Отчеты!$F$45,0,AH2)+OFFSET(Отчеты!$F$53,0,AH2))*50%)</f>
        <v>292911.25557290763</v>
      </c>
      <c r="AI930" s="161">
        <f ca="1">(OFFSET(Отчеты!$F$39,0,AI2)+OFFSET(Отчеты!$F$45,0,AI2)+OFFSET(Отчеты!$F$53,0,AI2))*Параметры!AI$70-MIN(AI909,(OFFSET(Отчеты!$F$39,0,AI2)+OFFSET(Отчеты!$F$45,0,AI2)+OFFSET(Отчеты!$F$53,0,AI2))*50%)</f>
        <v>294567.41839752428</v>
      </c>
      <c r="AJ930" s="161">
        <f ca="1">(OFFSET(Отчеты!$F$39,0,AJ2)+OFFSET(Отчеты!$F$45,0,AJ2)+OFFSET(Отчеты!$F$53,0,AJ2))*Параметры!AJ$70-MIN(AJ909,(OFFSET(Отчеты!$F$39,0,AJ2)+OFFSET(Отчеты!$F$45,0,AJ2)+OFFSET(Отчеты!$F$53,0,AJ2))*50%)</f>
        <v>296232.94540753658</v>
      </c>
      <c r="AK930" s="161">
        <f ca="1">(OFFSET(Отчеты!$F$39,0,AK2)+OFFSET(Отчеты!$F$45,0,AK2)+OFFSET(Отчеты!$F$53,0,AK2))*Параметры!AK$70-MIN(AK909,(OFFSET(Отчеты!$F$39,0,AK2)+OFFSET(Отчеты!$F$45,0,AK2)+OFFSET(Отчеты!$F$53,0,AK2))*50%)</f>
        <v>297907.88954941003</v>
      </c>
      <c r="AL930" s="161">
        <f ca="1">(OFFSET(Отчеты!$F$39,0,AL2)+OFFSET(Отчеты!$F$45,0,AL2)+OFFSET(Отчеты!$F$53,0,AL2))*Параметры!AL$70-MIN(AL909,(OFFSET(Отчеты!$F$39,0,AL2)+OFFSET(Отчеты!$F$45,0,AL2)+OFFSET(Отчеты!$F$53,0,AL2))*50%)</f>
        <v>341182.53021319635</v>
      </c>
      <c r="AM930" s="161">
        <f ca="1">(OFFSET(Отчеты!$F$39,0,AM2)+OFFSET(Отчеты!$F$45,0,AM2)+OFFSET(Отчеты!$F$53,0,AM2))*Параметры!AM$70-MIN(AM909,(OFFSET(Отчеты!$F$39,0,AM2)+OFFSET(Отчеты!$F$45,0,AM2)+OFFSET(Отчеты!$F$53,0,AM2))*50%)</f>
        <v>391748.8007418561</v>
      </c>
      <c r="AN930" s="161">
        <f ca="1">(OFFSET(Отчеты!$F$39,0,AN2)+OFFSET(Отчеты!$F$45,0,AN2)+OFFSET(Отчеты!$F$53,0,AN2))*Параметры!AN$70-MIN(AN909,(OFFSET(Отчеты!$F$39,0,AN2)+OFFSET(Отчеты!$F$45,0,AN2)+OFFSET(Отчеты!$F$53,0,AN2))*50%)</f>
        <v>393963.80541659222</v>
      </c>
      <c r="AO930" s="161">
        <f ca="1">(OFFSET(Отчеты!$F$39,0,AO2)+OFFSET(Отчеты!$F$45,0,AO2)+OFFSET(Отчеты!$F$53,0,AO2))*Параметры!AO$70-MIN(AO909,(OFFSET(Отчеты!$F$39,0,AO2)+OFFSET(Отчеты!$F$45,0,AO2)+OFFSET(Отчеты!$F$53,0,AO2))*50%)</f>
        <v>396191.33404979313</v>
      </c>
      <c r="AP930" s="161">
        <f ca="1">(OFFSET(Отчеты!$F$39,0,AP2)+OFFSET(Отчеты!$F$45,0,AP2)+OFFSET(Отчеты!$F$53,0,AP2))*Параметры!AP$70-MIN(AP909,(OFFSET(Отчеты!$F$39,0,AP2)+OFFSET(Отчеты!$F$45,0,AP2)+OFFSET(Отчеты!$F$53,0,AP2))*50%)</f>
        <v>398431.45745374064</v>
      </c>
      <c r="AQ930" s="161">
        <f ca="1">(OFFSET(Отчеты!$F$39,0,AQ2)+OFFSET(Отчеты!$F$45,0,AQ2)+OFFSET(Отчеты!$F$53,0,AQ2))*Параметры!AQ$70-MIN(AQ909,(OFFSET(Отчеты!$F$39,0,AQ2)+OFFSET(Отчеты!$F$45,0,AQ2)+OFFSET(Отчеты!$F$53,0,AQ2))*50%)</f>
        <v>400684.24684109993</v>
      </c>
      <c r="AR930" s="161">
        <f ca="1">(OFFSET(Отчеты!$F$39,0,AR2)+OFFSET(Отчеты!$F$45,0,AR2)+OFFSET(Отчеты!$F$53,0,AR2))*Параметры!AR$70-MIN(AR909,(OFFSET(Отчеты!$F$39,0,AR2)+OFFSET(Отчеты!$F$45,0,AR2)+OFFSET(Отчеты!$F$53,0,AR2))*50%)</f>
        <v>402949.77382718242</v>
      </c>
      <c r="AS930" s="161">
        <f ca="1">(OFFSET(Отчеты!$F$39,0,AS2)+OFFSET(Отчеты!$F$45,0,AS2)+OFFSET(Отчеты!$F$53,0,AS2))*Параметры!AS$70-MIN(AS909,(OFFSET(Отчеты!$F$39,0,AS2)+OFFSET(Отчеты!$F$45,0,AS2)+OFFSET(Отчеты!$F$53,0,AS2))*50%)</f>
        <v>405228.11043222342</v>
      </c>
      <c r="AT930" s="161">
        <f ca="1">(OFFSET(Отчеты!$F$39,0,AT2)+OFFSET(Отчеты!$F$45,0,AT2)+OFFSET(Отчеты!$F$53,0,AT2))*Параметры!AT$70-MIN(AT909,(OFFSET(Отчеты!$F$39,0,AT2)+OFFSET(Отчеты!$F$45,0,AT2)+OFFSET(Отчеты!$F$53,0,AT2))*50%)</f>
        <v>313415.0434630111</v>
      </c>
      <c r="AU930" s="161">
        <f ca="1">(OFFSET(Отчеты!$F$39,0,AU2)+OFFSET(Отчеты!$F$45,0,AU2)+OFFSET(Отчеты!$F$53,0,AU2))*Параметры!AU$70-MIN(AU909,(OFFSET(Отчеты!$F$39,0,AU2)+OFFSET(Отчеты!$F$45,0,AU2)+OFFSET(Отчеты!$F$53,0,AU2))*50%)</f>
        <v>315187.13768535084</v>
      </c>
      <c r="AV930" s="161">
        <f ca="1">(OFFSET(Отчеты!$F$39,0,AV2)+OFFSET(Отчеты!$F$45,0,AV2)+OFFSET(Отчеты!$F$53,0,AV2))*Параметры!AV$70-MIN(AV909,(OFFSET(Отчеты!$F$39,0,AV2)+OFFSET(Отчеты!$F$45,0,AV2)+OFFSET(Отчеты!$F$53,0,AV2))*50%)</f>
        <v>316969.251586064</v>
      </c>
      <c r="AW930" s="161">
        <f ca="1">(OFFSET(Отчеты!$F$39,0,AW2)+OFFSET(Отчеты!$F$45,0,AW2)+OFFSET(Отчеты!$F$53,0,AW2))*Параметры!AW$70-MIN(AW909,(OFFSET(Отчеты!$F$39,0,AW2)+OFFSET(Отчеты!$F$45,0,AW2)+OFFSET(Отчеты!$F$53,0,AW2))*50%)</f>
        <v>318761.44181786862</v>
      </c>
      <c r="AX930" s="161">
        <f ca="1">(OFFSET(Отчеты!$F$39,0,AX2)+OFFSET(Отчеты!$F$45,0,AX2)+OFFSET(Отчеты!$F$53,0,AX2))*Параметры!AX$70-MIN(AX909,(OFFSET(Отчеты!$F$39,0,AX2)+OFFSET(Отчеты!$F$45,0,AX2)+OFFSET(Отчеты!$F$53,0,AX2))*50%)</f>
        <v>365065.30732812011</v>
      </c>
      <c r="AY930" s="161">
        <f ca="1">(OFFSET(Отчеты!$F$39,0,AY2)+OFFSET(Отчеты!$F$45,0,AY2)+OFFSET(Отчеты!$F$53,0,AY2))*Параметры!AY$70-MIN(AY909,(OFFSET(Отчеты!$F$39,0,AY2)+OFFSET(Отчеты!$F$45,0,AY2)+OFFSET(Отчеты!$F$53,0,AY2))*50%)</f>
        <v>419171.21679378598</v>
      </c>
      <c r="AZ930" s="161">
        <f ca="1">(OFFSET(Отчеты!$F$39,0,AZ2)+OFFSET(Отчеты!$F$45,0,AZ2)+OFFSET(Отчеты!$F$53,0,AZ2))*Параметры!AZ$70-MIN(AZ909,(OFFSET(Отчеты!$F$39,0,AZ2)+OFFSET(Отчеты!$F$45,0,AZ2)+OFFSET(Отчеты!$F$53,0,AZ2))*50%)</f>
        <v>421541.27179575374</v>
      </c>
      <c r="BA930" s="161">
        <f ca="1">(OFFSET(Отчеты!$F$39,0,BA2)+OFFSET(Отчеты!$F$45,0,BA2)+OFFSET(Отчеты!$F$53,0,BA2))*Параметры!BA$70-MIN(BA909,(OFFSET(Отчеты!$F$39,0,BA2)+OFFSET(Отчеты!$F$45,0,BA2)+OFFSET(Отчеты!$F$53,0,BA2))*50%)</f>
        <v>423924.72743327863</v>
      </c>
      <c r="BB930" s="161">
        <f ca="1">(OFFSET(Отчеты!$F$39,0,BB2)+OFFSET(Отчеты!$F$45,0,BB2)+OFFSET(Отчеты!$F$53,0,BB2))*Параметры!BB$70-MIN(BB909,(OFFSET(Отчеты!$F$39,0,BB2)+OFFSET(Отчеты!$F$45,0,BB2)+OFFSET(Отчеты!$F$53,0,BB2))*50%)</f>
        <v>426321.65947550256</v>
      </c>
      <c r="BC930" s="161">
        <f ca="1">(OFFSET(Отчеты!$F$39,0,BC2)+OFFSET(Отчеты!$F$45,0,BC2)+OFFSET(Отчеты!$F$53,0,BC2))*Параметры!BC$70-MIN(BC909,(OFFSET(Отчеты!$F$39,0,BC2)+OFFSET(Отчеты!$F$45,0,BC2)+OFFSET(Отчеты!$F$53,0,BC2))*50%)</f>
        <v>428732.1441199769</v>
      </c>
      <c r="BD930" s="161">
        <f ca="1">(OFFSET(Отчеты!$F$39,0,BD2)+OFFSET(Отчеты!$F$45,0,BD2)+OFFSET(Отчеты!$F$53,0,BD2))*Параметры!BD$70-MIN(BD909,(OFFSET(Отчеты!$F$39,0,BD2)+OFFSET(Отчеты!$F$45,0,BD2)+OFFSET(Отчеты!$F$53,0,BD2))*50%)</f>
        <v>431156.25799508533</v>
      </c>
      <c r="BE930" s="161">
        <f ca="1">(OFFSET(Отчеты!$F$39,0,BE2)+OFFSET(Отчеты!$F$45,0,BE2)+OFFSET(Отчеты!$F$53,0,BE2))*Параметры!BE$70-MIN(BE909,(OFFSET(Отчеты!$F$39,0,BE2)+OFFSET(Отчеты!$F$45,0,BE2)+OFFSET(Отчеты!$F$53,0,BE2))*50%)</f>
        <v>433594.07816247916</v>
      </c>
      <c r="BF930" s="161">
        <f ca="1">(OFFSET(Отчеты!$F$39,0,BF2)+OFFSET(Отчеты!$F$45,0,BF2)+OFFSET(Отчеты!$F$53,0,BF2))*Параметры!BF$70-MIN(BF909,(OFFSET(Отчеты!$F$39,0,BF2)+OFFSET(Отчеты!$F$45,0,BF2)+OFFSET(Отчеты!$F$53,0,BF2))*50%)</f>
        <v>335354.09650542191</v>
      </c>
      <c r="BG930" s="161">
        <f ca="1">(OFFSET(Отчеты!$F$39,0,BG2)+OFFSET(Отчеты!$F$45,0,BG2)+OFFSET(Отчеты!$F$53,0,BG2))*Параметры!BG$70-MIN(BG909,(OFFSET(Отчеты!$F$39,0,BG2)+OFFSET(Отчеты!$F$45,0,BG2)+OFFSET(Отчеты!$F$53,0,BG2))*50%)</f>
        <v>337250.23732332542</v>
      </c>
      <c r="BH930" s="161">
        <f ca="1">(OFFSET(Отчеты!$F$39,0,BH2)+OFFSET(Отчеты!$F$45,0,BH2)+OFFSET(Отчеты!$F$53,0,BH2))*Параметры!BH$70-MIN(BH909,(OFFSET(Отчеты!$F$39,0,BH2)+OFFSET(Отчеты!$F$45,0,BH2)+OFFSET(Отчеты!$F$53,0,BH2))*50%)</f>
        <v>339157.09919708851</v>
      </c>
      <c r="BI930" s="161">
        <f ca="1">(OFFSET(Отчеты!$F$39,0,BI2)+OFFSET(Отчеты!$F$45,0,BI2)+OFFSET(Отчеты!$F$53,0,BI2))*Параметры!BI$70-MIN(BI909,(OFFSET(Отчеты!$F$39,0,BI2)+OFFSET(Отчеты!$F$45,0,BI2)+OFFSET(Отчеты!$F$53,0,BI2))*50%)</f>
        <v>341074.74274511944</v>
      </c>
      <c r="BJ930" s="161">
        <f ca="1">(OFFSET(Отчеты!$F$39,0,BJ2)+OFFSET(Отчеты!$F$45,0,BJ2)+OFFSET(Отчеты!$F$53,0,BJ2))*Параметры!BJ$70-MIN(BJ909,(OFFSET(Отчеты!$F$39,0,BJ2)+OFFSET(Отчеты!$F$45,0,BJ2)+OFFSET(Отчеты!$F$53,0,BJ2))*50%)</f>
        <v>390619.8788410885</v>
      </c>
      <c r="BK930" s="161">
        <f ca="1">(OFFSET(Отчеты!$F$39,0,BK2)+OFFSET(Отчеты!$F$45,0,BK2)+OFFSET(Отчеты!$F$53,0,BK2))*Параметры!BK$70-MIN(BK909,(OFFSET(Отчеты!$F$39,0,BK2)+OFFSET(Отчеты!$F$45,0,BK2)+OFFSET(Отчеты!$F$53,0,BK2))*50%)</f>
        <v>448513.20196935104</v>
      </c>
      <c r="BL930" s="161">
        <f ca="1">(OFFSET(Отчеты!$F$39,0,BL2)+OFFSET(Отчеты!$F$45,0,BL2)+OFFSET(Отчеты!$F$53,0,BL2))*Параметры!BL$70-MIN(BL909,(OFFSET(Отчеты!$F$39,0,BL2)+OFFSET(Отчеты!$F$45,0,BL2)+OFFSET(Отчеты!$F$53,0,BL2))*50%)</f>
        <v>451049.16082145646</v>
      </c>
      <c r="BM930" s="161">
        <f ca="1">(OFFSET(Отчеты!$F$39,0,BM2)+OFFSET(Отчеты!$F$45,0,BM2)+OFFSET(Отчеты!$F$53,0,BM2))*Параметры!BM$70-MIN(BM909,(OFFSET(Отчеты!$F$39,0,BM2)+OFFSET(Отчеты!$F$45,0,BM2)+OFFSET(Отчеты!$F$53,0,BM2))*50%)</f>
        <v>453599.45835360809</v>
      </c>
      <c r="BN930" s="161">
        <f ca="1">(OFFSET(Отчеты!$F$39,0,BN2)+OFFSET(Отчеты!$F$45,0,BN2)+OFFSET(Отчеты!$F$53,0,BN2))*Параметры!BN$70-MIN(BN909,(OFFSET(Отчеты!$F$39,0,BN2)+OFFSET(Отчеты!$F$45,0,BN2)+OFFSET(Отчеты!$F$53,0,BN2))*50%)</f>
        <v>456164.17563878774</v>
      </c>
      <c r="BO930" s="161">
        <f ca="1">(OFFSET(Отчеты!$F$39,0,BO2)+OFFSET(Отчеты!$F$45,0,BO2)+OFFSET(Отчеты!$F$53,0,BO2))*Параметры!BO$70-MIN(BO909,(OFFSET(Отчеты!$F$39,0,BO2)+OFFSET(Отчеты!$F$45,0,BO2)+OFFSET(Отчеты!$F$53,0,BO2))*50%)</f>
        <v>458743.39420837525</v>
      </c>
      <c r="BP930" s="161">
        <f ca="1">(OFFSET(Отчеты!$F$39,0,BP2)+OFFSET(Отчеты!$F$45,0,BP2)+OFFSET(Отчеты!$F$53,0,BP2))*Параметры!BP$70-MIN(BP909,(OFFSET(Отчеты!$F$39,0,BP2)+OFFSET(Отчеты!$F$45,0,BP2)+OFFSET(Отчеты!$F$53,0,BP2))*50%)</f>
        <v>461337.1960547411</v>
      </c>
      <c r="BQ930" s="161">
        <f ca="1">(OFFSET(Отчеты!$F$39,0,BQ2)+OFFSET(Отчеты!$F$45,0,BQ2)+OFFSET(Отчеты!$F$53,0,BQ2))*Параметры!BQ$70-MIN(BQ909,(OFFSET(Отчеты!$F$39,0,BQ2)+OFFSET(Отчеты!$F$45,0,BQ2)+OFFSET(Отчеты!$F$53,0,BQ2))*50%)</f>
        <v>463945.66363385267</v>
      </c>
      <c r="BR930" s="161">
        <f ca="1">(OFFSET(Отчеты!$F$39,0,BR2)+OFFSET(Отчеты!$F$45,0,BR2)+OFFSET(Отчеты!$F$53,0,BR2))*Параметры!BR$70-MIN(BR909,(OFFSET(Отчеты!$F$39,0,BR2)+OFFSET(Отчеты!$F$45,0,BR2)+OFFSET(Отчеты!$F$53,0,BR2))*50%)</f>
        <v>358828.88326080149</v>
      </c>
      <c r="BS930" s="161">
        <f ca="1">(OFFSET(Отчеты!$F$39,0,BS2)+OFFSET(Отчеты!$F$45,0,BS2)+OFFSET(Отчеты!$F$53,0,BS2))*Параметры!BS$70-MIN(BS909,(OFFSET(Отчеты!$F$39,0,BS2)+OFFSET(Отчеты!$F$45,0,BS2)+OFFSET(Отчеты!$F$53,0,BS2))*50%)</f>
        <v>360857.75393595832</v>
      </c>
      <c r="BT930" s="161">
        <f ca="1">(OFFSET(Отчеты!$F$39,0,BT2)+OFFSET(Отчеты!$F$45,0,BT2)+OFFSET(Отчеты!$F$53,0,BT2))*Параметры!BT$70-MIN(BT909,(OFFSET(Отчеты!$F$39,0,BT2)+OFFSET(Отчеты!$F$45,0,BT2)+OFFSET(Отчеты!$F$53,0,BT2))*50%)</f>
        <v>362898.09614088462</v>
      </c>
      <c r="BU930" s="161">
        <f ca="1">(OFFSET(Отчеты!$F$39,0,BU2)+OFFSET(Отчеты!$F$45,0,BU2)+OFFSET(Отчеты!$F$53,0,BU2))*Параметры!BU$70-MIN(BU909,(OFFSET(Отчеты!$F$39,0,BU2)+OFFSET(Отчеты!$F$45,0,BU2)+OFFSET(Отчеты!$F$53,0,BU2))*50%)</f>
        <v>364949.97473727789</v>
      </c>
      <c r="BV930" s="161">
        <f ca="1">(OFFSET(Отчеты!$F$39,0,BV2)+OFFSET(Отчеты!$F$45,0,BV2)+OFFSET(Отчеты!$F$53,0,BV2))*Параметры!BV$70-MIN(BV909,(OFFSET(Отчеты!$F$39,0,BV2)+OFFSET(Отчеты!$F$45,0,BV2)+OFFSET(Отчеты!$F$53,0,BV2))*50%)</f>
        <v>417963.27035996481</v>
      </c>
      <c r="BW930" s="161">
        <f ca="1">(OFFSET(Отчеты!$F$39,0,BW2)+OFFSET(Отчеты!$F$45,0,BW2)+OFFSET(Отчеты!$F$53,0,BW2))*Параметры!BW$70-MIN(BW909,(OFFSET(Отчеты!$F$39,0,BW2)+OFFSET(Отчеты!$F$45,0,BW2)+OFFSET(Отчеты!$F$53,0,BW2))*50%)</f>
        <v>479909.1261072057</v>
      </c>
      <c r="BX930" s="161">
        <f ca="1">(OFFSET(Отчеты!$F$39,0,BX2)+OFFSET(Отчеты!$F$45,0,BX2)+OFFSET(Отчеты!$F$53,0,BX2))*Параметры!BX$70-MIN(BX909,(OFFSET(Отчеты!$F$39,0,BX2)+OFFSET(Отчеты!$F$45,0,BX2)+OFFSET(Отчеты!$F$53,0,BX2))*50%)</f>
        <v>482622.60207895847</v>
      </c>
      <c r="BY930" s="161">
        <f ca="1">(OFFSET(Отчеты!$F$39,0,BY2)+OFFSET(Отчеты!$F$45,0,BY2)+OFFSET(Отчеты!$F$53,0,BY2))*Параметры!BY$70-MIN(BY909,(OFFSET(Отчеты!$F$39,0,BY2)+OFFSET(Отчеты!$F$45,0,BY2)+OFFSET(Отчеты!$F$53,0,BY2))*50%)</f>
        <v>485351.42043836066</v>
      </c>
      <c r="BZ930" s="161">
        <f ca="1">(OFFSET(Отчеты!$F$39,0,BZ2)+OFFSET(Отчеты!$F$45,0,BZ2)+OFFSET(Отчеты!$F$53,0,BZ2))*Параметры!BZ$70-MIN(BZ909,(OFFSET(Отчеты!$F$39,0,BZ2)+OFFSET(Отчеты!$F$45,0,BZ2)+OFFSET(Отчеты!$F$53,0,BZ2))*50%)</f>
        <v>488095.66793350293</v>
      </c>
      <c r="CA930" s="161">
        <f ca="1">(OFFSET(Отчеты!$F$39,0,CA2)+OFFSET(Отчеты!$F$45,0,CA2)+OFFSET(Отчеты!$F$53,0,CA2))*Параметры!CA$70-MIN(CA909,(OFFSET(Отчеты!$F$39,0,CA2)+OFFSET(Отчеты!$F$45,0,CA2)+OFFSET(Отчеты!$F$53,0,CA2))*50%)</f>
        <v>490855.43180296157</v>
      </c>
      <c r="CB930" s="161">
        <f ca="1">(OFFSET(Отчеты!$F$39,0,CB2)+OFFSET(Отчеты!$F$45,0,CB2)+OFFSET(Отчеты!$F$53,0,CB2))*Параметры!CB$70-MIN(CB909,(OFFSET(Отчеты!$F$39,0,CB2)+OFFSET(Отчеты!$F$45,0,CB2)+OFFSET(Отчеты!$F$53,0,CB2))*50%)</f>
        <v>493630.79977857322</v>
      </c>
      <c r="CC930" s="161">
        <f ca="1">(OFFSET(Отчеты!$F$39,0,CC2)+OFFSET(Отчеты!$F$45,0,CC2)+OFFSET(Отчеты!$F$53,0,CC2))*Параметры!CC$70-MIN(CC909,(OFFSET(Отчеты!$F$39,0,CC2)+OFFSET(Отчеты!$F$45,0,CC2)+OFFSET(Отчеты!$F$53,0,CC2))*50%)</f>
        <v>496421.86008822237</v>
      </c>
      <c r="CD930" s="161">
        <f ca="1">(OFFSET(Отчеты!$F$39,0,CD2)+OFFSET(Отчеты!$F$45,0,CD2)+OFFSET(Отчеты!$F$53,0,CD2))*Параметры!CD$70-MIN(CD909,(OFFSET(Отчеты!$F$39,0,CD2)+OFFSET(Отчеты!$F$45,0,CD2)+OFFSET(Отчеты!$F$53,0,CD2))*50%)</f>
        <v>383946.90508905757</v>
      </c>
      <c r="CE930" s="161">
        <f ca="1">(OFFSET(Отчеты!$F$39,0,CE2)+OFFSET(Отчеты!$F$45,0,CE2)+OFFSET(Отчеты!$F$53,0,CE2))*Параметры!CE$70-MIN(CE909,(OFFSET(Отчеты!$F$39,0,CE2)+OFFSET(Отчеты!$F$45,0,CE2)+OFFSET(Отчеты!$F$53,0,CE2))*50%)</f>
        <v>386117.79671147541</v>
      </c>
      <c r="CF930" s="161">
        <f ca="1">(OFFSET(Отчеты!$F$39,0,CF2)+OFFSET(Отчеты!$F$45,0,CF2)+OFFSET(Отчеты!$F$53,0,CF2))*Параметры!CF$70-MIN(CF909,(OFFSET(Отчеты!$F$39,0,CF2)+OFFSET(Отчеты!$F$45,0,CF2)+OFFSET(Отчеты!$F$53,0,CF2))*50%)</f>
        <v>388300.96287074662</v>
      </c>
      <c r="CG930" s="161">
        <f ca="1">(OFFSET(Отчеты!$F$39,0,CG2)+OFFSET(Отчеты!$F$45,0,CG2)+OFFSET(Отчеты!$F$53,0,CG2))*Параметры!CG$70-MIN(CG909,(OFFSET(Отчеты!$F$39,0,CG2)+OFFSET(Отчеты!$F$45,0,CG2)+OFFSET(Отчеты!$F$53,0,CG2))*50%)</f>
        <v>390496.4729688873</v>
      </c>
      <c r="CH930" s="161">
        <f ca="1">(OFFSET(Отчеты!$F$39,0,CH2)+OFFSET(Отчеты!$F$45,0,CH2)+OFFSET(Отчеты!$F$53,0,CH2))*Параметры!CH$70-MIN(CH909,(OFFSET(Отчеты!$F$39,0,CH2)+OFFSET(Отчеты!$F$45,0,CH2)+OFFSET(Отчеты!$F$53,0,CH2))*50%)</f>
        <v>447220.69928516238</v>
      </c>
      <c r="CI930" s="161">
        <f ca="1">(OFFSET(Отчеты!$F$39,0,CI2)+OFFSET(Отчеты!$F$45,0,CI2)+OFFSET(Отчеты!$F$53,0,CI2))*Параметры!CI$70-MIN(CI909,(OFFSET(Отчеты!$F$39,0,CI2)+OFFSET(Отчеты!$F$45,0,CI2)+OFFSET(Отчеты!$F$53,0,CI2))*50%)</f>
        <v>513502.76493471029</v>
      </c>
      <c r="CJ930" s="161">
        <f ca="1">(OFFSET(Отчеты!$F$39,0,CJ2)+OFFSET(Отчеты!$F$45,0,CJ2)+OFFSET(Отчеты!$F$53,0,CJ2))*Параметры!CJ$70-MIN(CJ909,(OFFSET(Отчеты!$F$39,0,CJ2)+OFFSET(Отчеты!$F$45,0,CJ2)+OFFSET(Отчеты!$F$53,0,CJ2))*50%)</f>
        <v>516406.18422448571</v>
      </c>
      <c r="CK930" s="161">
        <f ca="1">(OFFSET(Отчеты!$F$39,0,CK2)+OFFSET(Отчеты!$F$45,0,CK2)+OFFSET(Отчеты!$F$53,0,CK2))*Параметры!CK$70-MIN(CK909,(OFFSET(Отчеты!$F$39,0,CK2)+OFFSET(Отчеты!$F$45,0,CK2)+OFFSET(Отчеты!$F$53,0,CK2))*50%)</f>
        <v>519326.01986904611</v>
      </c>
      <c r="CL930" s="161">
        <f ca="1">(OFFSET(Отчеты!$F$39,0,CL2)+OFFSET(Отчеты!$F$45,0,CL2)+OFFSET(Отчеты!$F$53,0,CL2))*Параметры!CL$70-MIN(CL909,(OFFSET(Отчеты!$F$39,0,CL2)+OFFSET(Отчеты!$F$45,0,CL2)+OFFSET(Отчеты!$F$53,0,CL2))*50%)</f>
        <v>522262.36468884815</v>
      </c>
      <c r="CM930" s="161">
        <f ca="1">(OFFSET(Отчеты!$F$39,0,CM2)+OFFSET(Отчеты!$F$45,0,CM2)+OFFSET(Отчеты!$F$53,0,CM2))*Параметры!CM$70-MIN(CM909,(OFFSET(Отчеты!$F$39,0,CM2)+OFFSET(Отчеты!$F$45,0,CM2)+OFFSET(Отчеты!$F$53,0,CM2))*50%)</f>
        <v>525215.31202916906</v>
      </c>
      <c r="CN930" s="161">
        <f ca="1">(OFFSET(Отчеты!$F$39,0,CN2)+OFFSET(Отчеты!$F$45,0,CN2)+OFFSET(Отчеты!$F$53,0,CN2))*Параметры!CN$70-MIN(CN909,(OFFSET(Отчеты!$F$39,0,CN2)+OFFSET(Отчеты!$F$45,0,CN2)+OFFSET(Отчеты!$F$53,0,CN2))*50%)</f>
        <v>528184.95576307341</v>
      </c>
      <c r="CO930" s="161">
        <f ca="1">(OFFSET(Отчеты!$F$39,0,CO2)+OFFSET(Отчеты!$F$45,0,CO2)+OFFSET(Отчеты!$F$53,0,CO2))*Параметры!CO$70-MIN(CO909,(OFFSET(Отчеты!$F$39,0,CO2)+OFFSET(Отчеты!$F$45,0,CO2)+OFFSET(Отчеты!$F$53,0,CO2))*50%)</f>
        <v>531171.39029439806</v>
      </c>
      <c r="CP930" s="161">
        <f ca="1">(OFFSET(Отчеты!$F$39,0,CP2)+OFFSET(Отчеты!$F$45,0,CP2)+OFFSET(Отчеты!$F$53,0,CP2))*Параметры!CP$70-MIN(CP909,(OFFSET(Отчеты!$F$39,0,CP2)+OFFSET(Отчеты!$F$45,0,CP2)+OFFSET(Отчеты!$F$53,0,CP2))*50%)</f>
        <v>410823.18844529177</v>
      </c>
      <c r="CQ930" s="161">
        <f ca="1">(OFFSET(Отчеты!$F$39,0,CQ2)+OFFSET(Отчеты!$F$45,0,CQ2)+OFFSET(Отчеты!$F$53,0,CQ2))*Параметры!CQ$70-MIN(CQ909,(OFFSET(Отчеты!$F$39,0,CQ2)+OFFSET(Отчеты!$F$45,0,CQ2)+OFFSET(Отчеты!$F$53,0,CQ2))*50%)</f>
        <v>413146.04248127877</v>
      </c>
      <c r="CR930" s="161">
        <f ca="1">(OFFSET(Отчеты!$F$39,0,CR2)+OFFSET(Отчеты!$F$45,0,CR2)+OFFSET(Отчеты!$F$53,0,CR2))*Параметры!CR$70-MIN(CR909,(OFFSET(Отчеты!$F$39,0,CR2)+OFFSET(Отчеты!$F$45,0,CR2)+OFFSET(Отчеты!$F$53,0,CR2))*50%)</f>
        <v>415482.03027169913</v>
      </c>
      <c r="CS930" s="161">
        <f ca="1">(OFFSET(Отчеты!$F$39,0,CS2)+OFFSET(Отчеты!$F$45,0,CS2)+OFFSET(Отчеты!$F$53,0,CS2))*Параметры!CS$70-MIN(CS909,(OFFSET(Отчеты!$F$39,0,CS2)+OFFSET(Отчеты!$F$45,0,CS2)+OFFSET(Отчеты!$F$53,0,CS2))*50%)</f>
        <v>417831.22607670957</v>
      </c>
      <c r="CT930" s="161">
        <f ca="1">(OFFSET(Отчеты!$F$39,0,CT2)+OFFSET(Отчеты!$F$45,0,CT2)+OFFSET(Отчеты!$F$53,0,CT2))*Параметры!CT$70-MIN(CT909,(OFFSET(Отчеты!$F$39,0,CT2)+OFFSET(Отчеты!$F$45,0,CT2)+OFFSET(Отчеты!$F$53,0,CT2))*50%)</f>
        <v>478526.14823512384</v>
      </c>
      <c r="CU930" s="161">
        <f ca="1">(OFFSET(Отчеты!$F$39,0,CU2)+OFFSET(Отчеты!$F$45,0,CU2)+OFFSET(Отчеты!$F$53,0,CU2))*Параметры!CU$70-MIN(CU909,(OFFSET(Отчеты!$F$39,0,CU2)+OFFSET(Отчеты!$F$45,0,CU2)+OFFSET(Отчеты!$F$53,0,CU2))*50%)</f>
        <v>549447.95848013996</v>
      </c>
      <c r="CV930" s="161">
        <f ca="1">(OFFSET(Отчеты!$F$39,0,CV2)+OFFSET(Отчеты!$F$45,0,CV2)+OFFSET(Отчеты!$F$53,0,CV2))*Параметры!CV$70-MIN(CV909,(OFFSET(Отчеты!$F$39,0,CV2)+OFFSET(Отчеты!$F$45,0,CV2)+OFFSET(Отчеты!$F$53,0,CV2))*50%)</f>
        <v>552554.61712019984</v>
      </c>
      <c r="CW930" s="161">
        <f ca="1">(OFFSET(Отчеты!$F$39,0,CW2)+OFFSET(Отчеты!$F$45,0,CW2)+OFFSET(Отчеты!$F$53,0,CW2))*Параметры!CW$70-MIN(CW909,(OFFSET(Отчеты!$F$39,0,CW2)+OFFSET(Отчеты!$F$45,0,CW2)+OFFSET(Отчеты!$F$53,0,CW2))*50%)</f>
        <v>555678.84125987941</v>
      </c>
      <c r="CX930" s="161">
        <f ca="1">(OFFSET(Отчеты!$F$39,0,CX2)+OFFSET(Отчеты!$F$45,0,CX2)+OFFSET(Отчеты!$F$53,0,CX2))*Параметры!CX$70-MIN(CX909,(OFFSET(Отчеты!$F$39,0,CX2)+OFFSET(Отчеты!$F$45,0,CX2)+OFFSET(Отчеты!$F$53,0,CX2))*50%)</f>
        <v>558820.73021706764</v>
      </c>
      <c r="CY930" s="161">
        <f ca="1">(OFFSET(Отчеты!$F$39,0,CY2)+OFFSET(Отчеты!$F$45,0,CY2)+OFFSET(Отчеты!$F$53,0,CY2))*Параметры!CY$70-MIN(CY909,(OFFSET(Отчеты!$F$39,0,CY2)+OFFSET(Отчеты!$F$45,0,CY2)+OFFSET(Отчеты!$F$53,0,CY2))*50%)</f>
        <v>561980.38387121097</v>
      </c>
      <c r="CZ930" s="161">
        <f ca="1">(OFFSET(Отчеты!$F$39,0,CZ2)+OFFSET(Отчеты!$F$45,0,CZ2)+OFFSET(Отчеты!$F$53,0,CZ2))*Параметры!CZ$70-MIN(CZ909,(OFFSET(Отчеты!$F$39,0,CZ2)+OFFSET(Отчеты!$F$45,0,CZ2)+OFFSET(Отчеты!$F$53,0,CZ2))*50%)</f>
        <v>565157.90266648855</v>
      </c>
      <c r="DA930" s="161">
        <f ca="1">(OFFSET(Отчеты!$F$39,0,DA2)+OFFSET(Отчеты!$F$45,0,DA2)+OFFSET(Отчеты!$F$53,0,DA2))*Параметры!DA$70-MIN(DA909,(OFFSET(Отчеты!$F$39,0,DA2)+OFFSET(Отчеты!$F$45,0,DA2)+OFFSET(Отчеты!$F$53,0,DA2))*50%)</f>
        <v>568353.38761500595</v>
      </c>
      <c r="DB930" s="161">
        <f ca="1">(OFFSET(Отчеты!$F$39,0,DB2)+OFFSET(Отчеты!$F$45,0,DB2)+OFFSET(Отчеты!$F$53,0,DB2))*Параметры!DB$70-MIN(DB909,(OFFSET(Отчеты!$F$39,0,DB2)+OFFSET(Отчеты!$F$45,0,DB2)+OFFSET(Отчеты!$F$53,0,DB2))*50%)</f>
        <v>439580.81163646211</v>
      </c>
      <c r="DC930" s="161">
        <f ca="1">(OFFSET(Отчеты!$F$39,0,DC2)+OFFSET(Отчеты!$F$45,0,DC2)+OFFSET(Отчеты!$F$53,0,DC2))*Параметры!DC$70-MIN(DC909,(OFFSET(Отчеты!$F$39,0,DC2)+OFFSET(Отчеты!$F$45,0,DC2)+OFFSET(Отчеты!$F$53,0,DC2))*50%)</f>
        <v>442066.26545496826</v>
      </c>
      <c r="DD930" s="161">
        <f ca="1">(OFFSET(Отчеты!$F$39,0,DD2)+OFFSET(Отчеты!$F$45,0,DD2)+OFFSET(Отчеты!$F$53,0,DD2))*Параметры!DD$70-MIN(DD909,(OFFSET(Отчеты!$F$39,0,DD2)+OFFSET(Отчеты!$F$45,0,DD2)+OFFSET(Отчеты!$F$53,0,DD2))*50%)</f>
        <v>444565.77239071793</v>
      </c>
      <c r="DE930" s="161">
        <f ca="1">(OFFSET(Отчеты!$F$39,0,DE2)+OFFSET(Отчеты!$F$45,0,DE2)+OFFSET(Отчеты!$F$53,0,DE2))*Параметры!DE$70-MIN(DE909,(OFFSET(Отчеты!$F$39,0,DE2)+OFFSET(Отчеты!$F$45,0,DE2)+OFFSET(Отчеты!$F$53,0,DE2))*50%)</f>
        <v>447079.41190207918</v>
      </c>
      <c r="DF930" s="161">
        <f ca="1">(OFFSET(Отчеты!$F$39,0,DF2)+OFFSET(Отчеты!$F$45,0,DF2)+OFFSET(Отчеты!$F$53,0,DF2))*Параметры!DF$70-MIN(DF909,(OFFSET(Отчеты!$F$39,0,DF2)+OFFSET(Отчеты!$F$45,0,DF2)+OFFSET(Отчеты!$F$53,0,DF2))*50%)</f>
        <v>512022.97861158254</v>
      </c>
      <c r="DG930" s="161">
        <f ca="1">(OFFSET(Отчеты!$F$39,0,DG2)+OFFSET(Отчеты!$F$45,0,DG2)+OFFSET(Отчеты!$F$53,0,DG2))*Параметры!DG$70-MIN(DG909,(OFFSET(Отчеты!$F$39,0,DG2)+OFFSET(Отчеты!$F$45,0,DG2)+OFFSET(Отчеты!$F$53,0,DG2))*50%)</f>
        <v>587909.31557374983</v>
      </c>
      <c r="DH930" s="161">
        <f ca="1">(OFFSET(Отчеты!$F$39,0,DH2)+OFFSET(Отчеты!$F$45,0,DH2)+OFFSET(Отчеты!$F$53,0,DH2))*Параметры!DH$70-MIN(DH909,(OFFSET(Отчеты!$F$39,0,DH2)+OFFSET(Отчеты!$F$45,0,DH2)+OFFSET(Отчеты!$F$53,0,DH2))*50%)</f>
        <v>591233.44031861366</v>
      </c>
      <c r="DI930" s="161">
        <f ca="1">(OFFSET(Отчеты!$F$39,0,DI2)+OFFSET(Отчеты!$F$45,0,DI2)+OFFSET(Отчеты!$F$53,0,DI2))*Параметры!DI$70-MIN(DI909,(OFFSET(Отчеты!$F$39,0,DI2)+OFFSET(Отчеты!$F$45,0,DI2)+OFFSET(Отчеты!$F$53,0,DI2))*50%)</f>
        <v>594576.36014807108</v>
      </c>
      <c r="DJ930" s="161">
        <f ca="1">(OFFSET(Отчеты!$F$39,0,DJ2)+OFFSET(Отчеты!$F$45,0,DJ2)+OFFSET(Отчеты!$F$53,0,DJ2))*Параметры!DJ$70-MIN(DJ909,(OFFSET(Отчеты!$F$39,0,DJ2)+OFFSET(Отчеты!$F$45,0,DJ2)+OFFSET(Отчеты!$F$53,0,DJ2))*50%)</f>
        <v>597938.18133226223</v>
      </c>
      <c r="DK930" s="161">
        <f ca="1">(OFFSET(Отчеты!$F$39,0,DK2)+OFFSET(Отчеты!$F$45,0,DK2)+OFFSET(Отчеты!$F$53,0,DK2))*Параметры!DK$70-MIN(DK909,(OFFSET(Отчеты!$F$39,0,DK2)+OFFSET(Отчеты!$F$45,0,DK2)+OFFSET(Отчеты!$F$53,0,DK2))*50%)</f>
        <v>601319.01074219565</v>
      </c>
      <c r="DL930" s="161">
        <f ca="1">(OFFSET(Отчеты!$F$39,0,DL2)+OFFSET(Отчеты!$F$45,0,DL2)+OFFSET(Отчеты!$F$53,0,DL2))*Параметры!DL$70-MIN(DL909,(OFFSET(Отчеты!$F$39,0,DL2)+OFFSET(Отчеты!$F$45,0,DL2)+OFFSET(Отчеты!$F$53,0,DL2))*50%)</f>
        <v>604718.95585314278</v>
      </c>
      <c r="DM930" s="161">
        <f ca="1">(OFFSET(Отчеты!$F$39,0,DM2)+OFFSET(Отчеты!$F$45,0,DM2)+OFFSET(Отчеты!$F$53,0,DM2))*Параметры!DM$70-MIN(DM909,(OFFSET(Отчеты!$F$39,0,DM2)+OFFSET(Отчеты!$F$45,0,DM2)+OFFSET(Отчеты!$F$53,0,DM2))*50%)</f>
        <v>608138.12474805629</v>
      </c>
      <c r="DN930" s="161">
        <f ca="1">(OFFSET(Отчеты!$F$39,0,DN2)+OFFSET(Отчеты!$F$45,0,DN2)+OFFSET(Отчеты!$F$53,0,DN2))*Параметры!DN$70-MIN(DN909,(OFFSET(Отчеты!$F$39,0,DN2)+OFFSET(Отчеты!$F$45,0,DN2)+OFFSET(Отчеты!$F$53,0,DN2))*50%)</f>
        <v>470351.46845101449</v>
      </c>
      <c r="DO930" s="161">
        <f ca="1">(OFFSET(Отчеты!$F$39,0,DO2)+OFFSET(Отчеты!$F$45,0,DO2)+OFFSET(Отчеты!$F$53,0,DO2))*Параметры!DO$70-MIN(DO909,(OFFSET(Отчеты!$F$39,0,DO2)+OFFSET(Отчеты!$F$45,0,DO2)+OFFSET(Отчеты!$F$53,0,DO2))*50%)</f>
        <v>473010.90403681603</v>
      </c>
      <c r="DP930" s="161">
        <f ca="1">(OFFSET(Отчеты!$F$39,0,DP2)+OFFSET(Отчеты!$F$45,0,DP2)+OFFSET(Отчеты!$F$53,0,DP2))*Параметры!DP$70-MIN(DP909,(OFFSET(Отчеты!$F$39,0,DP2)+OFFSET(Отчеты!$F$45,0,DP2)+OFFSET(Отчеты!$F$53,0,DP2))*50%)</f>
        <v>475685.37645806826</v>
      </c>
      <c r="DQ930" s="161">
        <f ca="1">(OFFSET(Отчеты!$F$39,0,DQ2)+OFFSET(Отчеты!$F$45,0,DQ2)+OFFSET(Отчеты!$F$53,0,DQ2))*Параметры!DQ$70-MIN(DQ909,(OFFSET(Отчеты!$F$39,0,DQ2)+OFFSET(Отчеты!$F$45,0,DQ2)+OFFSET(Отчеты!$F$53,0,DQ2))*50%)</f>
        <v>478374.97073522478</v>
      </c>
      <c r="DR930" s="161">
        <f ca="1">(OFFSET(Отчеты!$F$39,0,DR2)+OFFSET(Отчеты!$F$45,0,DR2)+OFFSET(Отчеты!$F$53,0,DR2))*Параметры!DR$70-MIN(DR909,(OFFSET(Отчеты!$F$39,0,DR2)+OFFSET(Отчеты!$F$45,0,DR2)+OFFSET(Отчеты!$F$53,0,DR2))*50%)</f>
        <v>547864.58711439325</v>
      </c>
      <c r="DS930" s="161">
        <f ca="1">(OFFSET(Отчеты!$F$39,0,DS2)+OFFSET(Отчеты!$F$45,0,DS2)+OFFSET(Отчеты!$F$53,0,DS2))*Параметры!DS$70-MIN(DS909,(OFFSET(Отчеты!$F$39,0,DS2)+OFFSET(Отчеты!$F$45,0,DS2)+OFFSET(Отчеты!$F$53,0,DS2))*50%)</f>
        <v>629062.96766391222</v>
      </c>
      <c r="DT930" s="161">
        <f ca="1">(OFFSET(Отчеты!$F$39,0,DT2)+OFFSET(Отчеты!$F$45,0,DT2)+OFFSET(Отчеты!$F$53,0,DT2))*Параметры!DT$70-MIN(DT909,(OFFSET(Отчеты!$F$39,0,DT2)+OFFSET(Отчеты!$F$45,0,DT2)+OFFSET(Отчеты!$F$53,0,DT2))*50%)</f>
        <v>632619.78114091652</v>
      </c>
      <c r="DU930" s="161">
        <f ca="1">(OFFSET(Отчеты!$F$39,0,DU2)+OFFSET(Отчеты!$F$45,0,DU2)+OFFSET(Отчеты!$F$53,0,DU2))*Параметры!DU$70-MIN(DU909,(OFFSET(Отчеты!$F$39,0,DU2)+OFFSET(Отчеты!$F$45,0,DU2)+OFFSET(Отчеты!$F$53,0,DU2))*50%)</f>
        <v>636196.70535843587</v>
      </c>
      <c r="DV930" s="161">
        <f ca="1">(OFFSET(Отчеты!$F$39,0,DV2)+OFFSET(Отчеты!$F$45,0,DV2)+OFFSET(Отчеты!$F$53,0,DV2))*Параметры!DV$70-MIN(DV909,(OFFSET(Отчеты!$F$39,0,DV2)+OFFSET(Отчеты!$F$45,0,DV2)+OFFSET(Отчеты!$F$53,0,DV2))*50%)</f>
        <v>639793.85402552073</v>
      </c>
      <c r="DX930" s="162">
        <f ca="1">SUM(G930:DW930)</f>
        <v>50050667.91206409</v>
      </c>
    </row>
    <row r="931" spans="1:128" x14ac:dyDescent="0.2">
      <c r="F931" s="6" t="s">
        <v>2961</v>
      </c>
      <c r="G931" s="161"/>
      <c r="H931" s="161"/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  <c r="AA931" s="161"/>
      <c r="AB931" s="161"/>
      <c r="AC931" s="161"/>
      <c r="AD931" s="161"/>
      <c r="AE931" s="161"/>
      <c r="AF931" s="161"/>
      <c r="AG931" s="161"/>
      <c r="AH931" s="161"/>
      <c r="AI931" s="161"/>
      <c r="AJ931" s="161"/>
      <c r="AK931" s="161"/>
      <c r="AL931" s="161"/>
      <c r="AM931" s="161"/>
      <c r="AN931" s="161"/>
      <c r="AO931" s="161"/>
      <c r="AP931" s="161"/>
      <c r="AQ931" s="161"/>
      <c r="AR931" s="161"/>
      <c r="AS931" s="161"/>
      <c r="AT931" s="161"/>
      <c r="AU931" s="161"/>
      <c r="AV931" s="161"/>
      <c r="AW931" s="161"/>
      <c r="AX931" s="161"/>
      <c r="AY931" s="161"/>
      <c r="AZ931" s="161"/>
      <c r="BA931" s="161"/>
      <c r="BB931" s="161"/>
      <c r="BC931" s="161"/>
      <c r="BD931" s="161"/>
      <c r="BE931" s="161"/>
      <c r="BF931" s="161"/>
      <c r="BG931" s="161"/>
      <c r="BH931" s="161"/>
      <c r="BI931" s="161"/>
      <c r="BJ931" s="161"/>
      <c r="BK931" s="161"/>
      <c r="BL931" s="161"/>
      <c r="BM931" s="161"/>
      <c r="BN931" s="161"/>
      <c r="BO931" s="161"/>
      <c r="BP931" s="161"/>
      <c r="BQ931" s="161"/>
      <c r="BR931" s="161"/>
      <c r="BS931" s="161"/>
      <c r="BT931" s="161"/>
      <c r="BU931" s="161"/>
      <c r="BV931" s="161"/>
      <c r="BW931" s="161"/>
      <c r="BX931" s="161"/>
      <c r="BY931" s="161"/>
      <c r="BZ931" s="161"/>
      <c r="CA931" s="161"/>
      <c r="CB931" s="161"/>
      <c r="CC931" s="161"/>
      <c r="CD931" s="161"/>
      <c r="CE931" s="161"/>
      <c r="CF931" s="161"/>
      <c r="CG931" s="161"/>
      <c r="CH931" s="161"/>
      <c r="CI931" s="161"/>
      <c r="CJ931" s="161"/>
      <c r="CK931" s="161"/>
      <c r="CL931" s="161"/>
      <c r="CM931" s="161"/>
      <c r="CN931" s="161"/>
      <c r="CO931" s="161"/>
      <c r="CP931" s="161"/>
      <c r="CQ931" s="161"/>
      <c r="CR931" s="161"/>
      <c r="CS931" s="161"/>
      <c r="CT931" s="161"/>
      <c r="CU931" s="161"/>
      <c r="CV931" s="161"/>
      <c r="CW931" s="161"/>
      <c r="CX931" s="161"/>
      <c r="CY931" s="161"/>
      <c r="CZ931" s="161"/>
      <c r="DA931" s="161"/>
      <c r="DB931" s="161"/>
      <c r="DC931" s="161"/>
      <c r="DD931" s="161"/>
      <c r="DE931" s="161"/>
      <c r="DF931" s="161"/>
      <c r="DG931" s="161"/>
      <c r="DH931" s="161"/>
      <c r="DI931" s="161"/>
      <c r="DJ931" s="161"/>
      <c r="DK931" s="161"/>
      <c r="DL931" s="161"/>
      <c r="DM931" s="161"/>
      <c r="DN931" s="161"/>
      <c r="DO931" s="161"/>
      <c r="DP931" s="161"/>
      <c r="DQ931" s="161"/>
      <c r="DR931" s="161"/>
      <c r="DS931" s="161"/>
      <c r="DT931" s="161"/>
      <c r="DU931" s="161"/>
      <c r="DV931" s="161"/>
    </row>
    <row r="932" spans="1:128" ht="12.95" customHeight="1" collapsed="1" x14ac:dyDescent="0.2">
      <c r="A932" s="216" t="str">
        <f ca="1">Language!A$1206</f>
        <v>Начисленный налог с дохода минус расходы (УСН)</v>
      </c>
      <c r="C932" s="178" t="str">
        <f t="shared" ca="1" si="1459"/>
        <v>тыс. руб.</v>
      </c>
      <c r="F932" s="6" t="s">
        <v>2962</v>
      </c>
      <c r="G932" s="194">
        <f ca="1">MAX(G939,G938*Параметры!G113)</f>
        <v>0</v>
      </c>
      <c r="H932" s="194">
        <f ca="1">MAX(H939,H938*Параметры!H113)</f>
        <v>0</v>
      </c>
      <c r="I932" s="194">
        <f ca="1">MAX(I939,I938*Параметры!I113)</f>
        <v>0</v>
      </c>
      <c r="J932" s="194">
        <f ca="1">MAX(J939,J938*Параметры!J113)</f>
        <v>0</v>
      </c>
      <c r="K932" s="194">
        <f ca="1">MAX(K939,K938*Параметры!K113)</f>
        <v>0</v>
      </c>
      <c r="L932" s="194">
        <f ca="1">MAX(L939,L938*Параметры!L113)</f>
        <v>0</v>
      </c>
      <c r="M932" s="194">
        <f ca="1">MAX(M939,M938*Параметры!M113)</f>
        <v>0</v>
      </c>
      <c r="N932" s="194">
        <f ca="1">MAX(N939,N938*Параметры!N113)</f>
        <v>0</v>
      </c>
      <c r="O932" s="194">
        <f ca="1">MAX(O939,O938*Параметры!O113)</f>
        <v>0</v>
      </c>
      <c r="P932" s="194">
        <f ca="1">MAX(P939,P938*Параметры!P113)</f>
        <v>0</v>
      </c>
      <c r="Q932" s="194">
        <f ca="1">MAX(Q939,Q938*Параметры!Q113)</f>
        <v>0</v>
      </c>
      <c r="R932" s="194">
        <f ca="1">MAX(R939,R938*Параметры!R113)</f>
        <v>0</v>
      </c>
      <c r="S932" s="194">
        <f ca="1">MAX(S939,S938*Параметры!S113)</f>
        <v>0</v>
      </c>
      <c r="T932" s="194">
        <f ca="1">MAX(T939,T938*Параметры!T113)</f>
        <v>0</v>
      </c>
      <c r="U932" s="194">
        <f ca="1">MAX(U939,U938*Параметры!U113)</f>
        <v>0</v>
      </c>
      <c r="V932" s="194">
        <f ca="1">MAX(V939,V938*Параметры!V113)</f>
        <v>0</v>
      </c>
      <c r="W932" s="194">
        <f ca="1">MAX(W939,W938*Параметры!W113)</f>
        <v>0</v>
      </c>
      <c r="X932" s="194">
        <f ca="1">MAX(X939,X938*Параметры!X113)</f>
        <v>0</v>
      </c>
      <c r="Y932" s="194">
        <f ca="1">MAX(Y939,Y938*Параметры!Y113)</f>
        <v>0</v>
      </c>
      <c r="Z932" s="194">
        <f ca="1">MAX(Z939,Z938*Параметры!Z113)</f>
        <v>0</v>
      </c>
      <c r="AA932" s="194">
        <f ca="1">MAX(AA939,AA938*Параметры!AA113)</f>
        <v>0</v>
      </c>
      <c r="AB932" s="194">
        <f ca="1">MAX(AB939,AB938*Параметры!AB113)</f>
        <v>0</v>
      </c>
      <c r="AC932" s="194">
        <f ca="1">MAX(AC939,AC938*Параметры!AC113)</f>
        <v>0</v>
      </c>
      <c r="AD932" s="194">
        <f ca="1">MAX(AD939,AD938*Параметры!AD113)</f>
        <v>0</v>
      </c>
      <c r="AE932" s="194">
        <f ca="1">MAX(AE939,AE938*Параметры!AE113)</f>
        <v>0</v>
      </c>
      <c r="AF932" s="194">
        <f ca="1">MAX(AF939,AF938*Параметры!AF113)</f>
        <v>0</v>
      </c>
      <c r="AG932" s="194">
        <f ca="1">MAX(AG939,AG938*Параметры!AG113)</f>
        <v>0</v>
      </c>
      <c r="AH932" s="194">
        <f ca="1">MAX(AH939,AH938*Параметры!AH113)</f>
        <v>0</v>
      </c>
      <c r="AI932" s="194">
        <f ca="1">MAX(AI939,AI938*Параметры!AI113)</f>
        <v>0</v>
      </c>
      <c r="AJ932" s="194">
        <f ca="1">MAX(AJ939,AJ938*Параметры!AJ113)</f>
        <v>0</v>
      </c>
      <c r="AK932" s="194">
        <f ca="1">MAX(AK939,AK938*Параметры!AK113)</f>
        <v>0</v>
      </c>
      <c r="AL932" s="194">
        <f ca="1">MAX(AL939,AL938*Параметры!AL113)</f>
        <v>0</v>
      </c>
      <c r="AM932" s="194">
        <f ca="1">MAX(AM939,AM938*Параметры!AM113)</f>
        <v>0</v>
      </c>
      <c r="AN932" s="194">
        <f ca="1">MAX(AN939,AN938*Параметры!AN113)</f>
        <v>0</v>
      </c>
      <c r="AO932" s="194">
        <f ca="1">MAX(AO939,AO938*Параметры!AO113)</f>
        <v>0</v>
      </c>
      <c r="AP932" s="194">
        <f ca="1">MAX(AP939,AP938*Параметры!AP113)</f>
        <v>0</v>
      </c>
      <c r="AQ932" s="194">
        <f ca="1">MAX(AQ939,AQ938*Параметры!AQ113)</f>
        <v>0</v>
      </c>
      <c r="AR932" s="194">
        <f ca="1">MAX(AR939,AR938*Параметры!AR113)</f>
        <v>0</v>
      </c>
      <c r="AS932" s="194">
        <f ca="1">MAX(AS939,AS938*Параметры!AS113)</f>
        <v>0</v>
      </c>
      <c r="AT932" s="194">
        <f ca="1">MAX(AT939,AT938*Параметры!AT113)</f>
        <v>0</v>
      </c>
      <c r="AU932" s="194">
        <f ca="1">MAX(AU939,AU938*Параметры!AU113)</f>
        <v>0</v>
      </c>
      <c r="AV932" s="194">
        <f ca="1">MAX(AV939,AV938*Параметры!AV113)</f>
        <v>0</v>
      </c>
      <c r="AW932" s="194">
        <f ca="1">MAX(AW939,AW938*Параметры!AW113)</f>
        <v>0</v>
      </c>
      <c r="AX932" s="194">
        <f ca="1">MAX(AX939,AX938*Параметры!AX113)</f>
        <v>0</v>
      </c>
      <c r="AY932" s="194">
        <f ca="1">MAX(AY939,AY938*Параметры!AY113)</f>
        <v>0</v>
      </c>
      <c r="AZ932" s="194">
        <f ca="1">MAX(AZ939,AZ938*Параметры!AZ113)</f>
        <v>0</v>
      </c>
      <c r="BA932" s="194">
        <f ca="1">MAX(BA939,BA938*Параметры!BA113)</f>
        <v>0</v>
      </c>
      <c r="BB932" s="194">
        <f ca="1">MAX(BB939,BB938*Параметры!BB113)</f>
        <v>0</v>
      </c>
      <c r="BC932" s="194">
        <f ca="1">MAX(BC939,BC938*Параметры!BC113)</f>
        <v>0</v>
      </c>
      <c r="BD932" s="194">
        <f ca="1">MAX(BD939,BD938*Параметры!BD113)</f>
        <v>0</v>
      </c>
      <c r="BE932" s="194">
        <f ca="1">MAX(BE939,BE938*Параметры!BE113)</f>
        <v>0</v>
      </c>
      <c r="BF932" s="194">
        <f ca="1">MAX(BF939,BF938*Параметры!BF113)</f>
        <v>0</v>
      </c>
      <c r="BG932" s="194">
        <f ca="1">MAX(BG939,BG938*Параметры!BG113)</f>
        <v>0</v>
      </c>
      <c r="BH932" s="194">
        <f ca="1">MAX(BH939,BH938*Параметры!BH113)</f>
        <v>0</v>
      </c>
      <c r="BI932" s="194">
        <f ca="1">MAX(BI939,BI938*Параметры!BI113)</f>
        <v>0</v>
      </c>
      <c r="BJ932" s="194">
        <f ca="1">MAX(BJ939,BJ938*Параметры!BJ113)</f>
        <v>0</v>
      </c>
      <c r="BK932" s="194">
        <f ca="1">MAX(BK939,BK938*Параметры!BK113)</f>
        <v>0</v>
      </c>
      <c r="BL932" s="194">
        <f ca="1">MAX(BL939,BL938*Параметры!BL113)</f>
        <v>0</v>
      </c>
      <c r="BM932" s="194">
        <f ca="1">MAX(BM939,BM938*Параметры!BM113)</f>
        <v>0</v>
      </c>
      <c r="BN932" s="194">
        <f ca="1">MAX(BN939,BN938*Параметры!BN113)</f>
        <v>0</v>
      </c>
      <c r="BO932" s="194">
        <f ca="1">MAX(BO939,BO938*Параметры!BO113)</f>
        <v>0</v>
      </c>
      <c r="BP932" s="194">
        <f ca="1">MAX(BP939,BP938*Параметры!BP113)</f>
        <v>0</v>
      </c>
      <c r="BQ932" s="194">
        <f ca="1">MAX(BQ939,BQ938*Параметры!BQ113)</f>
        <v>0</v>
      </c>
      <c r="BR932" s="194">
        <f ca="1">MAX(BR939,BR938*Параметры!BR113)</f>
        <v>0</v>
      </c>
      <c r="BS932" s="194">
        <f ca="1">MAX(BS939,BS938*Параметры!BS113)</f>
        <v>0</v>
      </c>
      <c r="BT932" s="194">
        <f ca="1">MAX(BT939,BT938*Параметры!BT113)</f>
        <v>0</v>
      </c>
      <c r="BU932" s="194">
        <f ca="1">MAX(BU939,BU938*Параметры!BU113)</f>
        <v>0</v>
      </c>
      <c r="BV932" s="194">
        <f ca="1">MAX(BV939,BV938*Параметры!BV113)</f>
        <v>0</v>
      </c>
      <c r="BW932" s="194">
        <f ca="1">MAX(BW939,BW938*Параметры!BW113)</f>
        <v>0</v>
      </c>
      <c r="BX932" s="194">
        <f ca="1">MAX(BX939,BX938*Параметры!BX113)</f>
        <v>0</v>
      </c>
      <c r="BY932" s="194">
        <f ca="1">MAX(BY939,BY938*Параметры!BY113)</f>
        <v>0</v>
      </c>
      <c r="BZ932" s="194">
        <f ca="1">MAX(BZ939,BZ938*Параметры!BZ113)</f>
        <v>0</v>
      </c>
      <c r="CA932" s="194">
        <f ca="1">MAX(CA939,CA938*Параметры!CA113)</f>
        <v>0</v>
      </c>
      <c r="CB932" s="194">
        <f ca="1">MAX(CB939,CB938*Параметры!CB113)</f>
        <v>0</v>
      </c>
      <c r="CC932" s="194">
        <f ca="1">MAX(CC939,CC938*Параметры!CC113)</f>
        <v>0</v>
      </c>
      <c r="CD932" s="194">
        <f ca="1">MAX(CD939,CD938*Параметры!CD113)</f>
        <v>0</v>
      </c>
      <c r="CE932" s="194">
        <f ca="1">MAX(CE939,CE938*Параметры!CE113)</f>
        <v>0</v>
      </c>
      <c r="CF932" s="194">
        <f ca="1">MAX(CF939,CF938*Параметры!CF113)</f>
        <v>0</v>
      </c>
      <c r="CG932" s="194">
        <f ca="1">MAX(CG939,CG938*Параметры!CG113)</f>
        <v>0</v>
      </c>
      <c r="CH932" s="194">
        <f ca="1">MAX(CH939,CH938*Параметры!CH113)</f>
        <v>0</v>
      </c>
      <c r="CI932" s="194">
        <f ca="1">MAX(CI939,CI938*Параметры!CI113)</f>
        <v>0</v>
      </c>
      <c r="CJ932" s="194">
        <f ca="1">MAX(CJ939,CJ938*Параметры!CJ113)</f>
        <v>0</v>
      </c>
      <c r="CK932" s="194">
        <f ca="1">MAX(CK939,CK938*Параметры!CK113)</f>
        <v>0</v>
      </c>
      <c r="CL932" s="194">
        <f ca="1">MAX(CL939,CL938*Параметры!CL113)</f>
        <v>0</v>
      </c>
      <c r="CM932" s="194">
        <f ca="1">MAX(CM939,CM938*Параметры!CM113)</f>
        <v>0</v>
      </c>
      <c r="CN932" s="194">
        <f ca="1">MAX(CN939,CN938*Параметры!CN113)</f>
        <v>0</v>
      </c>
      <c r="CO932" s="194">
        <f ca="1">MAX(CO939,CO938*Параметры!CO113)</f>
        <v>0</v>
      </c>
      <c r="CP932" s="194">
        <f ca="1">MAX(CP939,CP938*Параметры!CP113)</f>
        <v>0</v>
      </c>
      <c r="CQ932" s="194">
        <f ca="1">MAX(CQ939,CQ938*Параметры!CQ113)</f>
        <v>0</v>
      </c>
      <c r="CR932" s="194">
        <f ca="1">MAX(CR939,CR938*Параметры!CR113)</f>
        <v>0</v>
      </c>
      <c r="CS932" s="194">
        <f ca="1">MAX(CS939,CS938*Параметры!CS113)</f>
        <v>0</v>
      </c>
      <c r="CT932" s="194">
        <f ca="1">MAX(CT939,CT938*Параметры!CT113)</f>
        <v>0</v>
      </c>
      <c r="CU932" s="194">
        <f ca="1">MAX(CU939,CU938*Параметры!CU113)</f>
        <v>0</v>
      </c>
      <c r="CV932" s="194">
        <f ca="1">MAX(CV939,CV938*Параметры!CV113)</f>
        <v>0</v>
      </c>
      <c r="CW932" s="194">
        <f ca="1">MAX(CW939,CW938*Параметры!CW113)</f>
        <v>0</v>
      </c>
      <c r="CX932" s="194">
        <f ca="1">MAX(CX939,CX938*Параметры!CX113)</f>
        <v>0</v>
      </c>
      <c r="CY932" s="194">
        <f ca="1">MAX(CY939,CY938*Параметры!CY113)</f>
        <v>0</v>
      </c>
      <c r="CZ932" s="194">
        <f ca="1">MAX(CZ939,CZ938*Параметры!CZ113)</f>
        <v>0</v>
      </c>
      <c r="DA932" s="194">
        <f ca="1">MAX(DA939,DA938*Параметры!DA113)</f>
        <v>0</v>
      </c>
      <c r="DB932" s="194">
        <f ca="1">MAX(DB939,DB938*Параметры!DB113)</f>
        <v>0</v>
      </c>
      <c r="DC932" s="194">
        <f ca="1">MAX(DC939,DC938*Параметры!DC113)</f>
        <v>0</v>
      </c>
      <c r="DD932" s="194">
        <f ca="1">MAX(DD939,DD938*Параметры!DD113)</f>
        <v>0</v>
      </c>
      <c r="DE932" s="194">
        <f ca="1">MAX(DE939,DE938*Параметры!DE113)</f>
        <v>0</v>
      </c>
      <c r="DF932" s="194">
        <f ca="1">MAX(DF939,DF938*Параметры!DF113)</f>
        <v>0</v>
      </c>
      <c r="DG932" s="194">
        <f ca="1">MAX(DG939,DG938*Параметры!DG113)</f>
        <v>0</v>
      </c>
      <c r="DH932" s="194">
        <f ca="1">MAX(DH939,DH938*Параметры!DH113)</f>
        <v>0</v>
      </c>
      <c r="DI932" s="194">
        <f ca="1">MAX(DI939,DI938*Параметры!DI113)</f>
        <v>0</v>
      </c>
      <c r="DJ932" s="194">
        <f ca="1">MAX(DJ939,DJ938*Параметры!DJ113)</f>
        <v>0</v>
      </c>
      <c r="DK932" s="194">
        <f ca="1">MAX(DK939,DK938*Параметры!DK113)</f>
        <v>0</v>
      </c>
      <c r="DL932" s="194">
        <f ca="1">MAX(DL939,DL938*Параметры!DL113)</f>
        <v>0</v>
      </c>
      <c r="DM932" s="194">
        <f ca="1">MAX(DM939,DM938*Параметры!DM113)</f>
        <v>0</v>
      </c>
      <c r="DN932" s="194">
        <f ca="1">MAX(DN939,DN938*Параметры!DN113)</f>
        <v>0</v>
      </c>
      <c r="DO932" s="194">
        <f ca="1">MAX(DO939,DO938*Параметры!DO113)</f>
        <v>0</v>
      </c>
      <c r="DP932" s="194">
        <f ca="1">MAX(DP939,DP938*Параметры!DP113)</f>
        <v>0</v>
      </c>
      <c r="DQ932" s="194">
        <f ca="1">MAX(DQ939,DQ938*Параметры!DQ113)</f>
        <v>0</v>
      </c>
      <c r="DR932" s="194">
        <f ca="1">MAX(DR939,DR938*Параметры!DR113)</f>
        <v>0</v>
      </c>
      <c r="DS932" s="194">
        <f ca="1">MAX(DS939,DS938*Параметры!DS113)</f>
        <v>0</v>
      </c>
      <c r="DT932" s="194">
        <f ca="1">MAX(DT939,DT938*Параметры!DT113)</f>
        <v>0</v>
      </c>
      <c r="DU932" s="194">
        <f ca="1">MAX(DU939,DU938*Параметры!DU113)</f>
        <v>0</v>
      </c>
      <c r="DV932" s="194">
        <f ca="1">MAX(DV939,DV938*Параметры!DV113)</f>
        <v>0</v>
      </c>
      <c r="DX932" s="195">
        <f ca="1">SUM(G932:DW932)</f>
        <v>0</v>
      </c>
    </row>
    <row r="933" spans="1:128" hidden="1" outlineLevel="1" x14ac:dyDescent="0.2">
      <c r="A933" s="168" t="str">
        <f ca="1">Language!A$1207</f>
        <v>задолженность по налогу</v>
      </c>
      <c r="B933" s="184"/>
      <c r="C933" s="147" t="str">
        <f t="shared" ca="1" si="1459"/>
        <v>тыс. руб.</v>
      </c>
      <c r="D933" s="158"/>
      <c r="F933" s="6" t="s">
        <v>3099</v>
      </c>
      <c r="G933" s="304">
        <f ca="1">IF(AND(Параметры!$B$114=0,G$2&gt;1),F933,G932*Параметры!$B$114/Параметры!G$36)</f>
        <v>0</v>
      </c>
      <c r="H933" s="304">
        <f ca="1">IF(AND(Параметры!$B$114=0,H$2&gt;1),G933,H932*Параметры!$B$114/Параметры!H$36)</f>
        <v>0</v>
      </c>
      <c r="I933" s="304">
        <f ca="1">IF(AND(Параметры!$B$114=0,I$2&gt;1),H933,I932*Параметры!$B$114/Параметры!I$36)</f>
        <v>0</v>
      </c>
      <c r="J933" s="304">
        <f ca="1">IF(AND(Параметры!$B$114=0,J$2&gt;1),I933,J932*Параметры!$B$114/Параметры!J$36)</f>
        <v>0</v>
      </c>
      <c r="K933" s="304">
        <f ca="1">IF(AND(Параметры!$B$114=0,K$2&gt;1),J933,K932*Параметры!$B$114/Параметры!K$36)</f>
        <v>0</v>
      </c>
      <c r="L933" s="304">
        <f ca="1">IF(AND(Параметры!$B$114=0,L$2&gt;1),K933,L932*Параметры!$B$114/Параметры!L$36)</f>
        <v>0</v>
      </c>
      <c r="M933" s="304">
        <f ca="1">IF(AND(Параметры!$B$114=0,M$2&gt;1),L933,M932*Параметры!$B$114/Параметры!M$36)</f>
        <v>0</v>
      </c>
      <c r="N933" s="304">
        <f ca="1">IF(AND(Параметры!$B$114=0,N$2&gt;1),M933,N932*Параметры!$B$114/Параметры!N$36)</f>
        <v>0</v>
      </c>
      <c r="O933" s="304">
        <f ca="1">IF(AND(Параметры!$B$114=0,O$2&gt;1),N933,O932*Параметры!$B$114/Параметры!O$36)</f>
        <v>0</v>
      </c>
      <c r="P933" s="304">
        <f ca="1">IF(AND(Параметры!$B$114=0,P$2&gt;1),O933,P932*Параметры!$B$114/Параметры!P$36)</f>
        <v>0</v>
      </c>
      <c r="Q933" s="304">
        <f ca="1">IF(AND(Параметры!$B$114=0,Q$2&gt;1),P933,Q932*Параметры!$B$114/Параметры!Q$36)</f>
        <v>0</v>
      </c>
      <c r="R933" s="304">
        <f ca="1">IF(AND(Параметры!$B$114=0,R$2&gt;1),Q933,R932*Параметры!$B$114/Параметры!R$36)</f>
        <v>0</v>
      </c>
      <c r="S933" s="304">
        <f ca="1">IF(AND(Параметры!$B$114=0,S$2&gt;1),R933,S932*Параметры!$B$114/Параметры!S$36)</f>
        <v>0</v>
      </c>
      <c r="T933" s="304">
        <f ca="1">IF(AND(Параметры!$B$114=0,T$2&gt;1),S933,T932*Параметры!$B$114/Параметры!T$36)</f>
        <v>0</v>
      </c>
      <c r="U933" s="304">
        <f ca="1">IF(AND(Параметры!$B$114=0,U$2&gt;1),T933,U932*Параметры!$B$114/Параметры!U$36)</f>
        <v>0</v>
      </c>
      <c r="V933" s="304">
        <f ca="1">IF(AND(Параметры!$B$114=0,V$2&gt;1),U933,V932*Параметры!$B$114/Параметры!V$36)</f>
        <v>0</v>
      </c>
      <c r="W933" s="304">
        <f ca="1">IF(AND(Параметры!$B$114=0,W$2&gt;1),V933,W932*Параметры!$B$114/Параметры!W$36)</f>
        <v>0</v>
      </c>
      <c r="X933" s="304">
        <f ca="1">IF(AND(Параметры!$B$114=0,X$2&gt;1),W933,X932*Параметры!$B$114/Параметры!X$36)</f>
        <v>0</v>
      </c>
      <c r="Y933" s="304">
        <f ca="1">IF(AND(Параметры!$B$114=0,Y$2&gt;1),X933,Y932*Параметры!$B$114/Параметры!Y$36)</f>
        <v>0</v>
      </c>
      <c r="Z933" s="304">
        <f ca="1">IF(AND(Параметры!$B$114=0,Z$2&gt;1),Y933,Z932*Параметры!$B$114/Параметры!Z$36)</f>
        <v>0</v>
      </c>
      <c r="AA933" s="304">
        <f ca="1">IF(AND(Параметры!$B$114=0,AA$2&gt;1),Z933,AA932*Параметры!$B$114/Параметры!AA$36)</f>
        <v>0</v>
      </c>
      <c r="AB933" s="304">
        <f ca="1">IF(AND(Параметры!$B$114=0,AB$2&gt;1),AA933,AB932*Параметры!$B$114/Параметры!AB$36)</f>
        <v>0</v>
      </c>
      <c r="AC933" s="304">
        <f ca="1">IF(AND(Параметры!$B$114=0,AC$2&gt;1),AB933,AC932*Параметры!$B$114/Параметры!AC$36)</f>
        <v>0</v>
      </c>
      <c r="AD933" s="304">
        <f ca="1">IF(AND(Параметры!$B$114=0,AD$2&gt;1),AC933,AD932*Параметры!$B$114/Параметры!AD$36)</f>
        <v>0</v>
      </c>
      <c r="AE933" s="304">
        <f ca="1">IF(AND(Параметры!$B$114=0,AE$2&gt;1),AD933,AE932*Параметры!$B$114/Параметры!AE$36)</f>
        <v>0</v>
      </c>
      <c r="AF933" s="304">
        <f ca="1">IF(AND(Параметры!$B$114=0,AF$2&gt;1),AE933,AF932*Параметры!$B$114/Параметры!AF$36)</f>
        <v>0</v>
      </c>
      <c r="AG933" s="304">
        <f ca="1">IF(AND(Параметры!$B$114=0,AG$2&gt;1),AF933,AG932*Параметры!$B$114/Параметры!AG$36)</f>
        <v>0</v>
      </c>
      <c r="AH933" s="304">
        <f ca="1">IF(AND(Параметры!$B$114=0,AH$2&gt;1),AG933,AH932*Параметры!$B$114/Параметры!AH$36)</f>
        <v>0</v>
      </c>
      <c r="AI933" s="304">
        <f ca="1">IF(AND(Параметры!$B$114=0,AI$2&gt;1),AH933,AI932*Параметры!$B$114/Параметры!AI$36)</f>
        <v>0</v>
      </c>
      <c r="AJ933" s="304">
        <f ca="1">IF(AND(Параметры!$B$114=0,AJ$2&gt;1),AI933,AJ932*Параметры!$B$114/Параметры!AJ$36)</f>
        <v>0</v>
      </c>
      <c r="AK933" s="304">
        <f ca="1">IF(AND(Параметры!$B$114=0,AK$2&gt;1),AJ933,AK932*Параметры!$B$114/Параметры!AK$36)</f>
        <v>0</v>
      </c>
      <c r="AL933" s="304">
        <f ca="1">IF(AND(Параметры!$B$114=0,AL$2&gt;1),AK933,AL932*Параметры!$B$114/Параметры!AL$36)</f>
        <v>0</v>
      </c>
      <c r="AM933" s="304">
        <f ca="1">IF(AND(Параметры!$B$114=0,AM$2&gt;1),AL933,AM932*Параметры!$B$114/Параметры!AM$36)</f>
        <v>0</v>
      </c>
      <c r="AN933" s="304">
        <f ca="1">IF(AND(Параметры!$B$114=0,AN$2&gt;1),AM933,AN932*Параметры!$B$114/Параметры!AN$36)</f>
        <v>0</v>
      </c>
      <c r="AO933" s="304">
        <f ca="1">IF(AND(Параметры!$B$114=0,AO$2&gt;1),AN933,AO932*Параметры!$B$114/Параметры!AO$36)</f>
        <v>0</v>
      </c>
      <c r="AP933" s="304">
        <f ca="1">IF(AND(Параметры!$B$114=0,AP$2&gt;1),AO933,AP932*Параметры!$B$114/Параметры!AP$36)</f>
        <v>0</v>
      </c>
      <c r="AQ933" s="304">
        <f ca="1">IF(AND(Параметры!$B$114=0,AQ$2&gt;1),AP933,AQ932*Параметры!$B$114/Параметры!AQ$36)</f>
        <v>0</v>
      </c>
      <c r="AR933" s="304">
        <f ca="1">IF(AND(Параметры!$B$114=0,AR$2&gt;1),AQ933,AR932*Параметры!$B$114/Параметры!AR$36)</f>
        <v>0</v>
      </c>
      <c r="AS933" s="304">
        <f ca="1">IF(AND(Параметры!$B$114=0,AS$2&gt;1),AR933,AS932*Параметры!$B$114/Параметры!AS$36)</f>
        <v>0</v>
      </c>
      <c r="AT933" s="304">
        <f ca="1">IF(AND(Параметры!$B$114=0,AT$2&gt;1),AS933,AT932*Параметры!$B$114/Параметры!AT$36)</f>
        <v>0</v>
      </c>
      <c r="AU933" s="304">
        <f ca="1">IF(AND(Параметры!$B$114=0,AU$2&gt;1),AT933,AU932*Параметры!$B$114/Параметры!AU$36)</f>
        <v>0</v>
      </c>
      <c r="AV933" s="304">
        <f ca="1">IF(AND(Параметры!$B$114=0,AV$2&gt;1),AU933,AV932*Параметры!$B$114/Параметры!AV$36)</f>
        <v>0</v>
      </c>
      <c r="AW933" s="304">
        <f ca="1">IF(AND(Параметры!$B$114=0,AW$2&gt;1),AV933,AW932*Параметры!$B$114/Параметры!AW$36)</f>
        <v>0</v>
      </c>
      <c r="AX933" s="304">
        <f ca="1">IF(AND(Параметры!$B$114=0,AX$2&gt;1),AW933,AX932*Параметры!$B$114/Параметры!AX$36)</f>
        <v>0</v>
      </c>
      <c r="AY933" s="304">
        <f ca="1">IF(AND(Параметры!$B$114=0,AY$2&gt;1),AX933,AY932*Параметры!$B$114/Параметры!AY$36)</f>
        <v>0</v>
      </c>
      <c r="AZ933" s="304">
        <f ca="1">IF(AND(Параметры!$B$114=0,AZ$2&gt;1),AY933,AZ932*Параметры!$B$114/Параметры!AZ$36)</f>
        <v>0</v>
      </c>
      <c r="BA933" s="304">
        <f ca="1">IF(AND(Параметры!$B$114=0,BA$2&gt;1),AZ933,BA932*Параметры!$B$114/Параметры!BA$36)</f>
        <v>0</v>
      </c>
      <c r="BB933" s="304">
        <f ca="1">IF(AND(Параметры!$B$114=0,BB$2&gt;1),BA933,BB932*Параметры!$B$114/Параметры!BB$36)</f>
        <v>0</v>
      </c>
      <c r="BC933" s="304">
        <f ca="1">IF(AND(Параметры!$B$114=0,BC$2&gt;1),BB933,BC932*Параметры!$B$114/Параметры!BC$36)</f>
        <v>0</v>
      </c>
      <c r="BD933" s="304">
        <f ca="1">IF(AND(Параметры!$B$114=0,BD$2&gt;1),BC933,BD932*Параметры!$B$114/Параметры!BD$36)</f>
        <v>0</v>
      </c>
      <c r="BE933" s="304">
        <f ca="1">IF(AND(Параметры!$B$114=0,BE$2&gt;1),BD933,BE932*Параметры!$B$114/Параметры!BE$36)</f>
        <v>0</v>
      </c>
      <c r="BF933" s="304">
        <f ca="1">IF(AND(Параметры!$B$114=0,BF$2&gt;1),BE933,BF932*Параметры!$B$114/Параметры!BF$36)</f>
        <v>0</v>
      </c>
      <c r="BG933" s="304">
        <f ca="1">IF(AND(Параметры!$B$114=0,BG$2&gt;1),BF933,BG932*Параметры!$B$114/Параметры!BG$36)</f>
        <v>0</v>
      </c>
      <c r="BH933" s="304">
        <f ca="1">IF(AND(Параметры!$B$114=0,BH$2&gt;1),BG933,BH932*Параметры!$B$114/Параметры!BH$36)</f>
        <v>0</v>
      </c>
      <c r="BI933" s="304">
        <f ca="1">IF(AND(Параметры!$B$114=0,BI$2&gt;1),BH933,BI932*Параметры!$B$114/Параметры!BI$36)</f>
        <v>0</v>
      </c>
      <c r="BJ933" s="304">
        <f ca="1">IF(AND(Параметры!$B$114=0,BJ$2&gt;1),BI933,BJ932*Параметры!$B$114/Параметры!BJ$36)</f>
        <v>0</v>
      </c>
      <c r="BK933" s="304">
        <f ca="1">IF(AND(Параметры!$B$114=0,BK$2&gt;1),BJ933,BK932*Параметры!$B$114/Параметры!BK$36)</f>
        <v>0</v>
      </c>
      <c r="BL933" s="304">
        <f ca="1">IF(AND(Параметры!$B$114=0,BL$2&gt;1),BK933,BL932*Параметры!$B$114/Параметры!BL$36)</f>
        <v>0</v>
      </c>
      <c r="BM933" s="304">
        <f ca="1">IF(AND(Параметры!$B$114=0,BM$2&gt;1),BL933,BM932*Параметры!$B$114/Параметры!BM$36)</f>
        <v>0</v>
      </c>
      <c r="BN933" s="304">
        <f ca="1">IF(AND(Параметры!$B$114=0,BN$2&gt;1),BM933,BN932*Параметры!$B$114/Параметры!BN$36)</f>
        <v>0</v>
      </c>
      <c r="BO933" s="304">
        <f ca="1">IF(AND(Параметры!$B$114=0,BO$2&gt;1),BN933,BO932*Параметры!$B$114/Параметры!BO$36)</f>
        <v>0</v>
      </c>
      <c r="BP933" s="304">
        <f ca="1">IF(AND(Параметры!$B$114=0,BP$2&gt;1),BO933,BP932*Параметры!$B$114/Параметры!BP$36)</f>
        <v>0</v>
      </c>
      <c r="BQ933" s="304">
        <f ca="1">IF(AND(Параметры!$B$114=0,BQ$2&gt;1),BP933,BQ932*Параметры!$B$114/Параметры!BQ$36)</f>
        <v>0</v>
      </c>
      <c r="BR933" s="304">
        <f ca="1">IF(AND(Параметры!$B$114=0,BR$2&gt;1),BQ933,BR932*Параметры!$B$114/Параметры!BR$36)</f>
        <v>0</v>
      </c>
      <c r="BS933" s="304">
        <f ca="1">IF(AND(Параметры!$B$114=0,BS$2&gt;1),BR933,BS932*Параметры!$B$114/Параметры!BS$36)</f>
        <v>0</v>
      </c>
      <c r="BT933" s="304">
        <f ca="1">IF(AND(Параметры!$B$114=0,BT$2&gt;1),BS933,BT932*Параметры!$B$114/Параметры!BT$36)</f>
        <v>0</v>
      </c>
      <c r="BU933" s="304">
        <f ca="1">IF(AND(Параметры!$B$114=0,BU$2&gt;1),BT933,BU932*Параметры!$B$114/Параметры!BU$36)</f>
        <v>0</v>
      </c>
      <c r="BV933" s="304">
        <f ca="1">IF(AND(Параметры!$B$114=0,BV$2&gt;1),BU933,BV932*Параметры!$B$114/Параметры!BV$36)</f>
        <v>0</v>
      </c>
      <c r="BW933" s="304">
        <f ca="1">IF(AND(Параметры!$B$114=0,BW$2&gt;1),BV933,BW932*Параметры!$B$114/Параметры!BW$36)</f>
        <v>0</v>
      </c>
      <c r="BX933" s="304">
        <f ca="1">IF(AND(Параметры!$B$114=0,BX$2&gt;1),BW933,BX932*Параметры!$B$114/Параметры!BX$36)</f>
        <v>0</v>
      </c>
      <c r="BY933" s="304">
        <f ca="1">IF(AND(Параметры!$B$114=0,BY$2&gt;1),BX933,BY932*Параметры!$B$114/Параметры!BY$36)</f>
        <v>0</v>
      </c>
      <c r="BZ933" s="304">
        <f ca="1">IF(AND(Параметры!$B$114=0,BZ$2&gt;1),BY933,BZ932*Параметры!$B$114/Параметры!BZ$36)</f>
        <v>0</v>
      </c>
      <c r="CA933" s="304">
        <f ca="1">IF(AND(Параметры!$B$114=0,CA$2&gt;1),BZ933,CA932*Параметры!$B$114/Параметры!CA$36)</f>
        <v>0</v>
      </c>
      <c r="CB933" s="304">
        <f ca="1">IF(AND(Параметры!$B$114=0,CB$2&gt;1),CA933,CB932*Параметры!$B$114/Параметры!CB$36)</f>
        <v>0</v>
      </c>
      <c r="CC933" s="304">
        <f ca="1">IF(AND(Параметры!$B$114=0,CC$2&gt;1),CB933,CC932*Параметры!$B$114/Параметры!CC$36)</f>
        <v>0</v>
      </c>
      <c r="CD933" s="304">
        <f ca="1">IF(AND(Параметры!$B$114=0,CD$2&gt;1),CC933,CD932*Параметры!$B$114/Параметры!CD$36)</f>
        <v>0</v>
      </c>
      <c r="CE933" s="304">
        <f ca="1">IF(AND(Параметры!$B$114=0,CE$2&gt;1),CD933,CE932*Параметры!$B$114/Параметры!CE$36)</f>
        <v>0</v>
      </c>
      <c r="CF933" s="304">
        <f ca="1">IF(AND(Параметры!$B$114=0,CF$2&gt;1),CE933,CF932*Параметры!$B$114/Параметры!CF$36)</f>
        <v>0</v>
      </c>
      <c r="CG933" s="304">
        <f ca="1">IF(AND(Параметры!$B$114=0,CG$2&gt;1),CF933,CG932*Параметры!$B$114/Параметры!CG$36)</f>
        <v>0</v>
      </c>
      <c r="CH933" s="304">
        <f ca="1">IF(AND(Параметры!$B$114=0,CH$2&gt;1),CG933,CH932*Параметры!$B$114/Параметры!CH$36)</f>
        <v>0</v>
      </c>
      <c r="CI933" s="304">
        <f ca="1">IF(AND(Параметры!$B$114=0,CI$2&gt;1),CH933,CI932*Параметры!$B$114/Параметры!CI$36)</f>
        <v>0</v>
      </c>
      <c r="CJ933" s="304">
        <f ca="1">IF(AND(Параметры!$B$114=0,CJ$2&gt;1),CI933,CJ932*Параметры!$B$114/Параметры!CJ$36)</f>
        <v>0</v>
      </c>
      <c r="CK933" s="304">
        <f ca="1">IF(AND(Параметры!$B$114=0,CK$2&gt;1),CJ933,CK932*Параметры!$B$114/Параметры!CK$36)</f>
        <v>0</v>
      </c>
      <c r="CL933" s="304">
        <f ca="1">IF(AND(Параметры!$B$114=0,CL$2&gt;1),CK933,CL932*Параметры!$B$114/Параметры!CL$36)</f>
        <v>0</v>
      </c>
      <c r="CM933" s="304">
        <f ca="1">IF(AND(Параметры!$B$114=0,CM$2&gt;1),CL933,CM932*Параметры!$B$114/Параметры!CM$36)</f>
        <v>0</v>
      </c>
      <c r="CN933" s="304">
        <f ca="1">IF(AND(Параметры!$B$114=0,CN$2&gt;1),CM933,CN932*Параметры!$B$114/Параметры!CN$36)</f>
        <v>0</v>
      </c>
      <c r="CO933" s="304">
        <f ca="1">IF(AND(Параметры!$B$114=0,CO$2&gt;1),CN933,CO932*Параметры!$B$114/Параметры!CO$36)</f>
        <v>0</v>
      </c>
      <c r="CP933" s="304">
        <f ca="1">IF(AND(Параметры!$B$114=0,CP$2&gt;1),CO933,CP932*Параметры!$B$114/Параметры!CP$36)</f>
        <v>0</v>
      </c>
      <c r="CQ933" s="304">
        <f ca="1">IF(AND(Параметры!$B$114=0,CQ$2&gt;1),CP933,CQ932*Параметры!$B$114/Параметры!CQ$36)</f>
        <v>0</v>
      </c>
      <c r="CR933" s="304">
        <f ca="1">IF(AND(Параметры!$B$114=0,CR$2&gt;1),CQ933,CR932*Параметры!$B$114/Параметры!CR$36)</f>
        <v>0</v>
      </c>
      <c r="CS933" s="304">
        <f ca="1">IF(AND(Параметры!$B$114=0,CS$2&gt;1),CR933,CS932*Параметры!$B$114/Параметры!CS$36)</f>
        <v>0</v>
      </c>
      <c r="CT933" s="304">
        <f ca="1">IF(AND(Параметры!$B$114=0,CT$2&gt;1),CS933,CT932*Параметры!$B$114/Параметры!CT$36)</f>
        <v>0</v>
      </c>
      <c r="CU933" s="304">
        <f ca="1">IF(AND(Параметры!$B$114=0,CU$2&gt;1),CT933,CU932*Параметры!$B$114/Параметры!CU$36)</f>
        <v>0</v>
      </c>
      <c r="CV933" s="304">
        <f ca="1">IF(AND(Параметры!$B$114=0,CV$2&gt;1),CU933,CV932*Параметры!$B$114/Параметры!CV$36)</f>
        <v>0</v>
      </c>
      <c r="CW933" s="304">
        <f ca="1">IF(AND(Параметры!$B$114=0,CW$2&gt;1),CV933,CW932*Параметры!$B$114/Параметры!CW$36)</f>
        <v>0</v>
      </c>
      <c r="CX933" s="304">
        <f ca="1">IF(AND(Параметры!$B$114=0,CX$2&gt;1),CW933,CX932*Параметры!$B$114/Параметры!CX$36)</f>
        <v>0</v>
      </c>
      <c r="CY933" s="304">
        <f ca="1">IF(AND(Параметры!$B$114=0,CY$2&gt;1),CX933,CY932*Параметры!$B$114/Параметры!CY$36)</f>
        <v>0</v>
      </c>
      <c r="CZ933" s="304">
        <f ca="1">IF(AND(Параметры!$B$114=0,CZ$2&gt;1),CY933,CZ932*Параметры!$B$114/Параметры!CZ$36)</f>
        <v>0</v>
      </c>
      <c r="DA933" s="304">
        <f ca="1">IF(AND(Параметры!$B$114=0,DA$2&gt;1),CZ933,DA932*Параметры!$B$114/Параметры!DA$36)</f>
        <v>0</v>
      </c>
      <c r="DB933" s="304">
        <f ca="1">IF(AND(Параметры!$B$114=0,DB$2&gt;1),DA933,DB932*Параметры!$B$114/Параметры!DB$36)</f>
        <v>0</v>
      </c>
      <c r="DC933" s="304">
        <f ca="1">IF(AND(Параметры!$B$114=0,DC$2&gt;1),DB933,DC932*Параметры!$B$114/Параметры!DC$36)</f>
        <v>0</v>
      </c>
      <c r="DD933" s="304">
        <f ca="1">IF(AND(Параметры!$B$114=0,DD$2&gt;1),DC933,DD932*Параметры!$B$114/Параметры!DD$36)</f>
        <v>0</v>
      </c>
      <c r="DE933" s="304">
        <f ca="1">IF(AND(Параметры!$B$114=0,DE$2&gt;1),DD933,DE932*Параметры!$B$114/Параметры!DE$36)</f>
        <v>0</v>
      </c>
      <c r="DF933" s="304">
        <f ca="1">IF(AND(Параметры!$B$114=0,DF$2&gt;1),DE933,DF932*Параметры!$B$114/Параметры!DF$36)</f>
        <v>0</v>
      </c>
      <c r="DG933" s="304">
        <f ca="1">IF(AND(Параметры!$B$114=0,DG$2&gt;1),DF933,DG932*Параметры!$B$114/Параметры!DG$36)</f>
        <v>0</v>
      </c>
      <c r="DH933" s="304">
        <f ca="1">IF(AND(Параметры!$B$114=0,DH$2&gt;1),DG933,DH932*Параметры!$B$114/Параметры!DH$36)</f>
        <v>0</v>
      </c>
      <c r="DI933" s="304">
        <f ca="1">IF(AND(Параметры!$B$114=0,DI$2&gt;1),DH933,DI932*Параметры!$B$114/Параметры!DI$36)</f>
        <v>0</v>
      </c>
      <c r="DJ933" s="304">
        <f ca="1">IF(AND(Параметры!$B$114=0,DJ$2&gt;1),DI933,DJ932*Параметры!$B$114/Параметры!DJ$36)</f>
        <v>0</v>
      </c>
      <c r="DK933" s="304">
        <f ca="1">IF(AND(Параметры!$B$114=0,DK$2&gt;1),DJ933,DK932*Параметры!$B$114/Параметры!DK$36)</f>
        <v>0</v>
      </c>
      <c r="DL933" s="304">
        <f ca="1">IF(AND(Параметры!$B$114=0,DL$2&gt;1),DK933,DL932*Параметры!$B$114/Параметры!DL$36)</f>
        <v>0</v>
      </c>
      <c r="DM933" s="304">
        <f ca="1">IF(AND(Параметры!$B$114=0,DM$2&gt;1),DL933,DM932*Параметры!$B$114/Параметры!DM$36)</f>
        <v>0</v>
      </c>
      <c r="DN933" s="304">
        <f ca="1">IF(AND(Параметры!$B$114=0,DN$2&gt;1),DM933,DN932*Параметры!$B$114/Параметры!DN$36)</f>
        <v>0</v>
      </c>
      <c r="DO933" s="304">
        <f ca="1">IF(AND(Параметры!$B$114=0,DO$2&gt;1),DN933,DO932*Параметры!$B$114/Параметры!DO$36)</f>
        <v>0</v>
      </c>
      <c r="DP933" s="304">
        <f ca="1">IF(AND(Параметры!$B$114=0,DP$2&gt;1),DO933,DP932*Параметры!$B$114/Параметры!DP$36)</f>
        <v>0</v>
      </c>
      <c r="DQ933" s="304">
        <f ca="1">IF(AND(Параметры!$B$114=0,DQ$2&gt;1),DP933,DQ932*Параметры!$B$114/Параметры!DQ$36)</f>
        <v>0</v>
      </c>
      <c r="DR933" s="304">
        <f ca="1">IF(AND(Параметры!$B$114=0,DR$2&gt;1),DQ933,DR932*Параметры!$B$114/Параметры!DR$36)</f>
        <v>0</v>
      </c>
      <c r="DS933" s="304">
        <f ca="1">IF(AND(Параметры!$B$114=0,DS$2&gt;1),DR933,DS932*Параметры!$B$114/Параметры!DS$36)</f>
        <v>0</v>
      </c>
      <c r="DT933" s="304">
        <f ca="1">IF(AND(Параметры!$B$114=0,DT$2&gt;1),DS933,DT932*Параметры!$B$114/Параметры!DT$36)</f>
        <v>0</v>
      </c>
      <c r="DU933" s="304">
        <f ca="1">IF(AND(Параметры!$B$114=0,DU$2&gt;1),DT933,DU932*Параметры!$B$114/Параметры!DU$36)</f>
        <v>0</v>
      </c>
      <c r="DV933" s="304">
        <f ca="1">IF(AND(Параметры!$B$114=0,DV$2&gt;1),DU933,DV932*Параметры!$B$114/Параметры!DV$36)</f>
        <v>0</v>
      </c>
      <c r="DW933" s="172"/>
      <c r="DX933" s="162">
        <f ca="1">SUM(G933:DW933)</f>
        <v>0</v>
      </c>
    </row>
    <row r="934" spans="1:128" hidden="1" outlineLevel="1" x14ac:dyDescent="0.2">
      <c r="A934" s="168" t="str">
        <f ca="1">Language!A$1208</f>
        <v>уплаченный налог с дохода, уменьшенного на расходы</v>
      </c>
      <c r="B934" s="179"/>
      <c r="C934" s="147" t="str">
        <f t="shared" ca="1" si="1459"/>
        <v>тыс. руб.</v>
      </c>
      <c r="F934" s="6" t="s">
        <v>3082</v>
      </c>
      <c r="G934" s="169">
        <f ca="1">G932-IF(G$2=1,G933,G933-F933)</f>
        <v>0</v>
      </c>
      <c r="H934" s="169">
        <f ca="1">H932-IF(H$2=1,H933,H933-G933)</f>
        <v>0</v>
      </c>
      <c r="I934" s="169">
        <f ca="1">I932-IF(I$2=1,I933,I933-H933)</f>
        <v>0</v>
      </c>
      <c r="J934" s="169">
        <f t="shared" ref="J934:DV934" ca="1" si="1536">J932-IF(J$2=1,J933,J933-I933)</f>
        <v>0</v>
      </c>
      <c r="K934" s="169">
        <f t="shared" ca="1" si="1536"/>
        <v>0</v>
      </c>
      <c r="L934" s="169">
        <f t="shared" ca="1" si="1536"/>
        <v>0</v>
      </c>
      <c r="M934" s="169">
        <f t="shared" ca="1" si="1536"/>
        <v>0</v>
      </c>
      <c r="N934" s="169">
        <f t="shared" ca="1" si="1536"/>
        <v>0</v>
      </c>
      <c r="O934" s="169">
        <f t="shared" ca="1" si="1536"/>
        <v>0</v>
      </c>
      <c r="P934" s="169">
        <f t="shared" ca="1" si="1536"/>
        <v>0</v>
      </c>
      <c r="Q934" s="169">
        <f t="shared" ca="1" si="1536"/>
        <v>0</v>
      </c>
      <c r="R934" s="169">
        <f t="shared" ca="1" si="1536"/>
        <v>0</v>
      </c>
      <c r="S934" s="169">
        <f t="shared" ca="1" si="1536"/>
        <v>0</v>
      </c>
      <c r="T934" s="169">
        <f t="shared" ca="1" si="1536"/>
        <v>0</v>
      </c>
      <c r="U934" s="169">
        <f t="shared" ca="1" si="1536"/>
        <v>0</v>
      </c>
      <c r="V934" s="169">
        <f t="shared" ca="1" si="1536"/>
        <v>0</v>
      </c>
      <c r="W934" s="169">
        <f t="shared" ca="1" si="1536"/>
        <v>0</v>
      </c>
      <c r="X934" s="169">
        <f t="shared" ca="1" si="1536"/>
        <v>0</v>
      </c>
      <c r="Y934" s="169">
        <f t="shared" ca="1" si="1536"/>
        <v>0</v>
      </c>
      <c r="Z934" s="169">
        <f t="shared" ca="1" si="1536"/>
        <v>0</v>
      </c>
      <c r="AA934" s="169">
        <f t="shared" ca="1" si="1536"/>
        <v>0</v>
      </c>
      <c r="AB934" s="169">
        <f t="shared" ca="1" si="1536"/>
        <v>0</v>
      </c>
      <c r="AC934" s="169">
        <f t="shared" ca="1" si="1536"/>
        <v>0</v>
      </c>
      <c r="AD934" s="169">
        <f t="shared" ca="1" si="1536"/>
        <v>0</v>
      </c>
      <c r="AE934" s="169">
        <f t="shared" ca="1" si="1536"/>
        <v>0</v>
      </c>
      <c r="AF934" s="169">
        <f t="shared" ca="1" si="1536"/>
        <v>0</v>
      </c>
      <c r="AG934" s="169">
        <f t="shared" ca="1" si="1536"/>
        <v>0</v>
      </c>
      <c r="AH934" s="169">
        <f t="shared" ca="1" si="1536"/>
        <v>0</v>
      </c>
      <c r="AI934" s="169">
        <f t="shared" ca="1" si="1536"/>
        <v>0</v>
      </c>
      <c r="AJ934" s="169">
        <f t="shared" ca="1" si="1536"/>
        <v>0</v>
      </c>
      <c r="AK934" s="169">
        <f t="shared" ca="1" si="1536"/>
        <v>0</v>
      </c>
      <c r="AL934" s="169">
        <f t="shared" ca="1" si="1536"/>
        <v>0</v>
      </c>
      <c r="AM934" s="169">
        <f t="shared" ca="1" si="1536"/>
        <v>0</v>
      </c>
      <c r="AN934" s="169">
        <f t="shared" ca="1" si="1536"/>
        <v>0</v>
      </c>
      <c r="AO934" s="169">
        <f t="shared" ca="1" si="1536"/>
        <v>0</v>
      </c>
      <c r="AP934" s="169">
        <f t="shared" ca="1" si="1536"/>
        <v>0</v>
      </c>
      <c r="AQ934" s="169">
        <f t="shared" ca="1" si="1536"/>
        <v>0</v>
      </c>
      <c r="AR934" s="169">
        <f t="shared" ca="1" si="1536"/>
        <v>0</v>
      </c>
      <c r="AS934" s="169">
        <f t="shared" ca="1" si="1536"/>
        <v>0</v>
      </c>
      <c r="AT934" s="169">
        <f t="shared" ca="1" si="1536"/>
        <v>0</v>
      </c>
      <c r="AU934" s="169">
        <f t="shared" ca="1" si="1536"/>
        <v>0</v>
      </c>
      <c r="AV934" s="169">
        <f t="shared" ca="1" si="1536"/>
        <v>0</v>
      </c>
      <c r="AW934" s="169">
        <f t="shared" ca="1" si="1536"/>
        <v>0</v>
      </c>
      <c r="AX934" s="169">
        <f t="shared" ca="1" si="1536"/>
        <v>0</v>
      </c>
      <c r="AY934" s="169">
        <f t="shared" ca="1" si="1536"/>
        <v>0</v>
      </c>
      <c r="AZ934" s="169">
        <f t="shared" ca="1" si="1536"/>
        <v>0</v>
      </c>
      <c r="BA934" s="169">
        <f t="shared" ca="1" si="1536"/>
        <v>0</v>
      </c>
      <c r="BB934" s="169">
        <f t="shared" ca="1" si="1536"/>
        <v>0</v>
      </c>
      <c r="BC934" s="169">
        <f t="shared" ca="1" si="1536"/>
        <v>0</v>
      </c>
      <c r="BD934" s="169">
        <f t="shared" ca="1" si="1536"/>
        <v>0</v>
      </c>
      <c r="BE934" s="169">
        <f t="shared" ca="1" si="1536"/>
        <v>0</v>
      </c>
      <c r="BF934" s="169">
        <f t="shared" ca="1" si="1536"/>
        <v>0</v>
      </c>
      <c r="BG934" s="169">
        <f t="shared" ca="1" si="1536"/>
        <v>0</v>
      </c>
      <c r="BH934" s="169">
        <f t="shared" ca="1" si="1536"/>
        <v>0</v>
      </c>
      <c r="BI934" s="169">
        <f t="shared" ca="1" si="1536"/>
        <v>0</v>
      </c>
      <c r="BJ934" s="169">
        <f t="shared" ca="1" si="1536"/>
        <v>0</v>
      </c>
      <c r="BK934" s="169">
        <f t="shared" ca="1" si="1536"/>
        <v>0</v>
      </c>
      <c r="BL934" s="169">
        <f t="shared" ca="1" si="1536"/>
        <v>0</v>
      </c>
      <c r="BM934" s="169">
        <f t="shared" ca="1" si="1536"/>
        <v>0</v>
      </c>
      <c r="BN934" s="169">
        <f t="shared" ca="1" si="1536"/>
        <v>0</v>
      </c>
      <c r="BO934" s="169">
        <f t="shared" ca="1" si="1536"/>
        <v>0</v>
      </c>
      <c r="BP934" s="169">
        <f t="shared" ca="1" si="1536"/>
        <v>0</v>
      </c>
      <c r="BQ934" s="169">
        <f t="shared" ca="1" si="1536"/>
        <v>0</v>
      </c>
      <c r="BR934" s="169">
        <f t="shared" ca="1" si="1536"/>
        <v>0</v>
      </c>
      <c r="BS934" s="169">
        <f t="shared" ca="1" si="1536"/>
        <v>0</v>
      </c>
      <c r="BT934" s="169">
        <f t="shared" ca="1" si="1536"/>
        <v>0</v>
      </c>
      <c r="BU934" s="169">
        <f t="shared" ca="1" si="1536"/>
        <v>0</v>
      </c>
      <c r="BV934" s="169">
        <f t="shared" ca="1" si="1536"/>
        <v>0</v>
      </c>
      <c r="BW934" s="169">
        <f t="shared" ca="1" si="1536"/>
        <v>0</v>
      </c>
      <c r="BX934" s="169">
        <f t="shared" ca="1" si="1536"/>
        <v>0</v>
      </c>
      <c r="BY934" s="169">
        <f t="shared" ca="1" si="1536"/>
        <v>0</v>
      </c>
      <c r="BZ934" s="169">
        <f t="shared" ca="1" si="1536"/>
        <v>0</v>
      </c>
      <c r="CA934" s="169">
        <f t="shared" ca="1" si="1536"/>
        <v>0</v>
      </c>
      <c r="CB934" s="169">
        <f t="shared" ca="1" si="1536"/>
        <v>0</v>
      </c>
      <c r="CC934" s="169">
        <f t="shared" ca="1" si="1536"/>
        <v>0</v>
      </c>
      <c r="CD934" s="169">
        <f t="shared" ca="1" si="1536"/>
        <v>0</v>
      </c>
      <c r="CE934" s="169">
        <f t="shared" ca="1" si="1536"/>
        <v>0</v>
      </c>
      <c r="CF934" s="169">
        <f t="shared" ca="1" si="1536"/>
        <v>0</v>
      </c>
      <c r="CG934" s="169">
        <f t="shared" ca="1" si="1536"/>
        <v>0</v>
      </c>
      <c r="CH934" s="169">
        <f t="shared" ca="1" si="1536"/>
        <v>0</v>
      </c>
      <c r="CI934" s="169">
        <f t="shared" ca="1" si="1536"/>
        <v>0</v>
      </c>
      <c r="CJ934" s="169">
        <f t="shared" ca="1" si="1536"/>
        <v>0</v>
      </c>
      <c r="CK934" s="169">
        <f t="shared" ca="1" si="1536"/>
        <v>0</v>
      </c>
      <c r="CL934" s="169">
        <f t="shared" ca="1" si="1536"/>
        <v>0</v>
      </c>
      <c r="CM934" s="169">
        <f t="shared" ca="1" si="1536"/>
        <v>0</v>
      </c>
      <c r="CN934" s="169">
        <f t="shared" ca="1" si="1536"/>
        <v>0</v>
      </c>
      <c r="CO934" s="169">
        <f t="shared" ca="1" si="1536"/>
        <v>0</v>
      </c>
      <c r="CP934" s="169">
        <f t="shared" ca="1" si="1536"/>
        <v>0</v>
      </c>
      <c r="CQ934" s="169">
        <f t="shared" ca="1" si="1536"/>
        <v>0</v>
      </c>
      <c r="CR934" s="169">
        <f t="shared" ca="1" si="1536"/>
        <v>0</v>
      </c>
      <c r="CS934" s="169">
        <f t="shared" ca="1" si="1536"/>
        <v>0</v>
      </c>
      <c r="CT934" s="169">
        <f t="shared" ca="1" si="1536"/>
        <v>0</v>
      </c>
      <c r="CU934" s="169">
        <f t="shared" ca="1" si="1536"/>
        <v>0</v>
      </c>
      <c r="CV934" s="169">
        <f t="shared" ca="1" si="1536"/>
        <v>0</v>
      </c>
      <c r="CW934" s="169">
        <f t="shared" ca="1" si="1536"/>
        <v>0</v>
      </c>
      <c r="CX934" s="169">
        <f t="shared" ca="1" si="1536"/>
        <v>0</v>
      </c>
      <c r="CY934" s="169">
        <f t="shared" ca="1" si="1536"/>
        <v>0</v>
      </c>
      <c r="CZ934" s="169">
        <f t="shared" ca="1" si="1536"/>
        <v>0</v>
      </c>
      <c r="DA934" s="169">
        <f t="shared" ca="1" si="1536"/>
        <v>0</v>
      </c>
      <c r="DB934" s="169">
        <f t="shared" ca="1" si="1536"/>
        <v>0</v>
      </c>
      <c r="DC934" s="169">
        <f t="shared" ca="1" si="1536"/>
        <v>0</v>
      </c>
      <c r="DD934" s="169">
        <f t="shared" ca="1" si="1536"/>
        <v>0</v>
      </c>
      <c r="DE934" s="169">
        <f t="shared" ca="1" si="1536"/>
        <v>0</v>
      </c>
      <c r="DF934" s="169">
        <f t="shared" ca="1" si="1536"/>
        <v>0</v>
      </c>
      <c r="DG934" s="169">
        <f t="shared" ca="1" si="1536"/>
        <v>0</v>
      </c>
      <c r="DH934" s="169">
        <f t="shared" ca="1" si="1536"/>
        <v>0</v>
      </c>
      <c r="DI934" s="169">
        <f t="shared" ca="1" si="1536"/>
        <v>0</v>
      </c>
      <c r="DJ934" s="169">
        <f t="shared" ca="1" si="1536"/>
        <v>0</v>
      </c>
      <c r="DK934" s="169">
        <f t="shared" ca="1" si="1536"/>
        <v>0</v>
      </c>
      <c r="DL934" s="169">
        <f t="shared" ca="1" si="1536"/>
        <v>0</v>
      </c>
      <c r="DM934" s="169">
        <f t="shared" ca="1" si="1536"/>
        <v>0</v>
      </c>
      <c r="DN934" s="169">
        <f t="shared" ca="1" si="1536"/>
        <v>0</v>
      </c>
      <c r="DO934" s="169">
        <f t="shared" ca="1" si="1536"/>
        <v>0</v>
      </c>
      <c r="DP934" s="169">
        <f t="shared" ca="1" si="1536"/>
        <v>0</v>
      </c>
      <c r="DQ934" s="169">
        <f t="shared" ca="1" si="1536"/>
        <v>0</v>
      </c>
      <c r="DR934" s="169">
        <f t="shared" ca="1" si="1536"/>
        <v>0</v>
      </c>
      <c r="DS934" s="169">
        <f t="shared" ca="1" si="1536"/>
        <v>0</v>
      </c>
      <c r="DT934" s="169">
        <f t="shared" ca="1" si="1536"/>
        <v>0</v>
      </c>
      <c r="DU934" s="169">
        <f t="shared" ca="1" si="1536"/>
        <v>0</v>
      </c>
      <c r="DV934" s="169">
        <f t="shared" ca="1" si="1536"/>
        <v>0</v>
      </c>
      <c r="DX934" s="162">
        <f ca="1">SUM(G934:DW934)</f>
        <v>0</v>
      </c>
    </row>
    <row r="935" spans="1:128" hidden="1" outlineLevel="1" x14ac:dyDescent="0.2">
      <c r="A935" s="153" t="str">
        <f ca="1">Language!A$1209</f>
        <v>Облагаемая база до списания убытков</v>
      </c>
      <c r="C935" s="178" t="str">
        <f t="shared" ca="1" si="1459"/>
        <v>тыс. руб.</v>
      </c>
      <c r="F935" s="6" t="s">
        <v>3082</v>
      </c>
      <c r="G935" s="161">
        <f ca="1">(OFFSET(Отчеты!$F$39,0,G2)+OFFSET(Отчеты!$F$45,0,G2)+OFFSET(Отчеты!$F$53,0,G2)+OFFSET(Отчеты!$F$40,0,G2)+OFFSET(Отчеты!$F$41,0,G2)+OFFSET(Отчеты!$F$43,0,G2)+OFFSET(Отчеты!$F$44,0,G2)+OFFSET(Отчеты!$F$46,0,G2))*Параметры!G$70-G909</f>
        <v>-229406.1</v>
      </c>
      <c r="H935" s="161">
        <f ca="1">(OFFSET(Отчеты!$F$39,0,H2)+OFFSET(Отчеты!$F$45,0,H2)+OFFSET(Отчеты!$F$53,0,H2)+OFFSET(Отчеты!$F$40,0,H2)+OFFSET(Отчеты!$F$41,0,H2)+OFFSET(Отчеты!$F$43,0,H2)+OFFSET(Отчеты!$F$44,0,H2)+OFFSET(Отчеты!$F$46,0,H2))*Параметры!H$70-H909</f>
        <v>-673.66114314355139</v>
      </c>
      <c r="I935" s="161">
        <f ca="1">(OFFSET(Отчеты!$F$39,0,I2)+OFFSET(Отчеты!$F$45,0,I2)+OFFSET(Отчеты!$F$53,0,I2)+OFFSET(Отчеты!$F$40,0,I2)+OFFSET(Отчеты!$F$41,0,I2)+OFFSET(Отчеты!$F$43,0,I2)+OFFSET(Отчеты!$F$44,0,I2)+OFFSET(Отчеты!$F$46,0,I2))*Параметры!I$70-I909</f>
        <v>9005.4370303427331</v>
      </c>
      <c r="J935" s="161">
        <f ca="1">(OFFSET(Отчеты!$F$39,0,J2)+OFFSET(Отчеты!$F$45,0,J2)+OFFSET(Отчеты!$F$53,0,J2)+OFFSET(Отчеты!$F$40,0,J2)+OFFSET(Отчеты!$F$41,0,J2)+OFFSET(Отчеты!$F$43,0,J2)+OFFSET(Отчеты!$F$44,0,J2)+OFFSET(Отчеты!$F$46,0,J2))*Параметры!J$70-J909</f>
        <v>20511.802408096253</v>
      </c>
      <c r="K935" s="161">
        <f ca="1">(OFFSET(Отчеты!$F$39,0,K2)+OFFSET(Отчеты!$F$45,0,K2)+OFFSET(Отчеты!$F$53,0,K2)+OFFSET(Отчеты!$F$40,0,K2)+OFFSET(Отчеты!$F$41,0,K2)+OFFSET(Отчеты!$F$43,0,K2)+OFFSET(Отчеты!$F$44,0,K2)+OFFSET(Отчеты!$F$46,0,K2))*Параметры!K$70-K909</f>
        <v>30124.701389644943</v>
      </c>
      <c r="L935" s="161">
        <f ca="1">(OFFSET(Отчеты!$F$39,0,L2)+OFFSET(Отчеты!$F$45,0,L2)+OFFSET(Отчеты!$F$53,0,L2)+OFFSET(Отчеты!$F$40,0,L2)+OFFSET(Отчеты!$F$41,0,L2)+OFFSET(Отчеты!$F$43,0,L2)+OFFSET(Отчеты!$F$44,0,L2)+OFFSET(Отчеты!$F$46,0,L2))*Параметры!L$70-L909</f>
        <v>30508.986566327389</v>
      </c>
      <c r="M935" s="161">
        <f ca="1">(OFFSET(Отчеты!$F$39,0,M2)+OFFSET(Отчеты!$F$45,0,M2)+OFFSET(Отчеты!$F$53,0,M2)+OFFSET(Отчеты!$F$40,0,M2)+OFFSET(Отчеты!$F$41,0,M2)+OFFSET(Отчеты!$F$43,0,M2)+OFFSET(Отчеты!$F$44,0,M2)+OFFSET(Отчеты!$F$46,0,M2))*Параметры!M$70-M909</f>
        <v>31119.876142304369</v>
      </c>
      <c r="N935" s="161">
        <f ca="1">(OFFSET(Отчеты!$F$39,0,N2)+OFFSET(Отчеты!$F$45,0,N2)+OFFSET(Отчеты!$F$53,0,N2)+OFFSET(Отчеты!$F$40,0,N2)+OFFSET(Отчеты!$F$41,0,N2)+OFFSET(Отчеты!$F$43,0,N2)+OFFSET(Отчеты!$F$44,0,N2)+OFFSET(Отчеты!$F$46,0,N2))*Параметры!N$70-N909</f>
        <v>32119.524226894526</v>
      </c>
      <c r="O935" s="161">
        <f ca="1">(OFFSET(Отчеты!$F$39,0,O2)+OFFSET(Отчеты!$F$45,0,O2)+OFFSET(Отчеты!$F$53,0,O2)+OFFSET(Отчеты!$F$40,0,O2)+OFFSET(Отчеты!$F$41,0,O2)+OFFSET(Отчеты!$F$43,0,O2)+OFFSET(Отчеты!$F$44,0,O2)+OFFSET(Отчеты!$F$46,0,O2))*Параметры!O$70-O909</f>
        <v>55730.60762370345</v>
      </c>
      <c r="P935" s="161">
        <f ca="1">(OFFSET(Отчеты!$F$39,0,P2)+OFFSET(Отчеты!$F$45,0,P2)+OFFSET(Отчеты!$F$53,0,P2)+OFFSET(Отчеты!$F$40,0,P2)+OFFSET(Отчеты!$F$41,0,P2)+OFFSET(Отчеты!$F$43,0,P2)+OFFSET(Отчеты!$F$44,0,P2)+OFFSET(Отчеты!$F$46,0,P2))*Параметры!P$70-P909</f>
        <v>56254.454419550158</v>
      </c>
      <c r="Q935" s="161">
        <f ca="1">(OFFSET(Отчеты!$F$39,0,Q2)+OFFSET(Отчеты!$F$45,0,Q2)+OFFSET(Отчеты!$F$53,0,Q2)+OFFSET(Отчеты!$F$40,0,Q2)+OFFSET(Отчеты!$F$41,0,Q2)+OFFSET(Отчеты!$F$43,0,Q2)+OFFSET(Отчеты!$F$44,0,Q2)+OFFSET(Отчеты!$F$46,0,Q2))*Параметры!Q$70-Q909</f>
        <v>57516.188833717591</v>
      </c>
      <c r="R935" s="161">
        <f ca="1">(OFFSET(Отчеты!$F$39,0,R2)+OFFSET(Отчеты!$F$45,0,R2)+OFFSET(Отчеты!$F$53,0,R2)+OFFSET(Отчеты!$F$40,0,R2)+OFFSET(Отчеты!$F$41,0,R2)+OFFSET(Отчеты!$F$43,0,R2)+OFFSET(Отчеты!$F$44,0,R2)+OFFSET(Отчеты!$F$46,0,R2))*Параметры!R$70-R909</f>
        <v>57850.821539074495</v>
      </c>
      <c r="S935" s="161">
        <f ca="1">(OFFSET(Отчеты!$F$39,0,S2)+OFFSET(Отчеты!$F$45,0,S2)+OFFSET(Отчеты!$F$53,0,S2)+OFFSET(Отчеты!$F$40,0,S2)+OFFSET(Отчеты!$F$41,0,S2)+OFFSET(Отчеты!$F$43,0,S2)+OFFSET(Отчеты!$F$44,0,S2)+OFFSET(Отчеты!$F$46,0,S2))*Параметры!S$70-S909</f>
        <v>58231.36326883507</v>
      </c>
      <c r="T935" s="161">
        <f ca="1">(OFFSET(Отчеты!$F$39,0,T2)+OFFSET(Отчеты!$F$45,0,T2)+OFFSET(Отчеты!$F$53,0,T2)+OFFSET(Отчеты!$F$40,0,T2)+OFFSET(Отчеты!$F$41,0,T2)+OFFSET(Отчеты!$F$43,0,T2)+OFFSET(Отчеты!$F$44,0,T2)+OFFSET(Отчеты!$F$46,0,T2))*Параметры!T$70-T909</f>
        <v>58588.824816900524</v>
      </c>
      <c r="U935" s="161">
        <f ca="1">(OFFSET(Отчеты!$F$39,0,U2)+OFFSET(Отчеты!$F$45,0,U2)+OFFSET(Отчеты!$F$53,0,U2)+OFFSET(Отчеты!$F$40,0,U2)+OFFSET(Отчеты!$F$41,0,U2)+OFFSET(Отчеты!$F$43,0,U2)+OFFSET(Отчеты!$F$44,0,U2)+OFFSET(Отчеты!$F$46,0,U2))*Параметры!U$70-U909</f>
        <v>61076.217038203198</v>
      </c>
      <c r="V935" s="161">
        <f ca="1">(OFFSET(Отчеты!$F$39,0,V2)+OFFSET(Отчеты!$F$45,0,V2)+OFFSET(Отчеты!$F$53,0,V2)+OFFSET(Отчеты!$F$40,0,V2)+OFFSET(Отчеты!$F$41,0,V2)+OFFSET(Отчеты!$F$43,0,V2)+OFFSET(Отчеты!$F$44,0,V2)+OFFSET(Отчеты!$F$46,0,V2))*Параметры!V$70-V909</f>
        <v>37196.002766334852</v>
      </c>
      <c r="W935" s="161">
        <f ca="1">(OFFSET(Отчеты!$F$39,0,W2)+OFFSET(Отчеты!$F$45,0,W2)+OFFSET(Отчеты!$F$53,0,W2)+OFFSET(Отчеты!$F$40,0,W2)+OFFSET(Отчеты!$F$41,0,W2)+OFFSET(Отчеты!$F$43,0,W2)+OFFSET(Отчеты!$F$44,0,W2)+OFFSET(Отчеты!$F$46,0,W2))*Параметры!W$70-W909</f>
        <v>37406.31437380593</v>
      </c>
      <c r="X935" s="161">
        <f ca="1">(OFFSET(Отчеты!$F$39,0,X2)+OFFSET(Отчеты!$F$45,0,X2)+OFFSET(Отчеты!$F$53,0,X2)+OFFSET(Отчеты!$F$40,0,X2)+OFFSET(Отчеты!$F$41,0,X2)+OFFSET(Отчеты!$F$43,0,X2)+OFFSET(Отчеты!$F$44,0,X2)+OFFSET(Отчеты!$F$46,0,X2))*Параметры!X$70-X909</f>
        <v>37617.815113682467</v>
      </c>
      <c r="Y935" s="161">
        <f ca="1">(OFFSET(Отчеты!$F$39,0,Y2)+OFFSET(Отчеты!$F$45,0,Y2)+OFFSET(Отчеты!$F$53,0,Y2)+OFFSET(Отчеты!$F$40,0,Y2)+OFFSET(Отчеты!$F$41,0,Y2)+OFFSET(Отчеты!$F$43,0,Y2)+OFFSET(Отчеты!$F$44,0,Y2)+OFFSET(Отчеты!$F$46,0,Y2))*Параметры!Y$70-Y909</f>
        <v>37830.51170949178</v>
      </c>
      <c r="Z935" s="161">
        <f ca="1">(OFFSET(Отчеты!$F$39,0,Z2)+OFFSET(Отчеты!$F$45,0,Z2)+OFFSET(Отчеты!$F$53,0,Z2)+OFFSET(Отчеты!$F$40,0,Z2)+OFFSET(Отчеты!$F$41,0,Z2)+OFFSET(Отчеты!$F$43,0,Z2)+OFFSET(Отчеты!$F$44,0,Z2)+OFFSET(Отчеты!$F$46,0,Z2))*Параметры!Z$70-Z909</f>
        <v>38780.108781986761</v>
      </c>
      <c r="AA935" s="161">
        <f ca="1">(OFFSET(Отчеты!$F$39,0,AA2)+OFFSET(Отчеты!$F$45,0,AA2)+OFFSET(Отчеты!$F$53,0,AA2)+OFFSET(Отчеты!$F$40,0,AA2)+OFFSET(Отчеты!$F$41,0,AA2)+OFFSET(Отчеты!$F$43,0,AA2)+OFFSET(Отчеты!$F$44,0,AA2)+OFFSET(Отчеты!$F$46,0,AA2))*Параметры!AA$70-AA909</f>
        <v>63177.730157362479</v>
      </c>
      <c r="AB935" s="161">
        <f ca="1">(OFFSET(Отчеты!$F$39,0,AB2)+OFFSET(Отчеты!$F$45,0,AB2)+OFFSET(Отчеты!$F$53,0,AB2)+OFFSET(Отчеты!$F$40,0,AB2)+OFFSET(Отчеты!$F$41,0,AB2)+OFFSET(Отчеты!$F$43,0,AB2)+OFFSET(Отчеты!$F$44,0,AB2)+OFFSET(Отчеты!$F$46,0,AB2))*Параметры!AB$70-AB909</f>
        <v>63534.946228918634</v>
      </c>
      <c r="AC935" s="161">
        <f ca="1">(OFFSET(Отчеты!$F$39,0,AC2)+OFFSET(Отчеты!$F$45,0,AC2)+OFFSET(Отчеты!$F$53,0,AC2)+OFFSET(Отчеты!$F$40,0,AC2)+OFFSET(Отчеты!$F$41,0,AC2)+OFFSET(Отчеты!$F$43,0,AC2)+OFFSET(Отчеты!$F$44,0,AC2)+OFFSET(Отчеты!$F$46,0,AC2))*Параметры!AC$70-AC909</f>
        <v>63894.182052077944</v>
      </c>
      <c r="AD935" s="161">
        <f ca="1">(OFFSET(Отчеты!$F$39,0,AD2)+OFFSET(Отчеты!$F$45,0,AD2)+OFFSET(Отчеты!$F$53,0,AD2)+OFFSET(Отчеты!$F$40,0,AD2)+OFFSET(Отчеты!$F$41,0,AD2)+OFFSET(Отчеты!$F$43,0,AD2)+OFFSET(Отчеты!$F$44,0,AD2)+OFFSET(Отчеты!$F$46,0,AD2))*Параметры!AD$70-AD909</f>
        <v>64255.449046809648</v>
      </c>
      <c r="AE935" s="161">
        <f ca="1">(OFFSET(Отчеты!$F$39,0,AE2)+OFFSET(Отчеты!$F$45,0,AE2)+OFFSET(Отчеты!$F$53,0,AE2)+OFFSET(Отчеты!$F$40,0,AE2)+OFFSET(Отчеты!$F$41,0,AE2)+OFFSET(Отчеты!$F$43,0,AE2)+OFFSET(Отчеты!$F$44,0,AE2)+OFFSET(Отчеты!$F$46,0,AE2))*Параметры!AE$70-AE909</f>
        <v>64618.758697653386</v>
      </c>
      <c r="AF935" s="161">
        <f ca="1">(OFFSET(Отчеты!$F$39,0,AF2)+OFFSET(Отчеты!$F$45,0,AF2)+OFFSET(Отчеты!$F$53,0,AF2)+OFFSET(Отчеты!$F$40,0,AF2)+OFFSET(Отчеты!$F$41,0,AF2)+OFFSET(Отчеты!$F$43,0,AF2)+OFFSET(Отчеты!$F$44,0,AF2)+OFFSET(Отчеты!$F$46,0,AF2))*Параметры!AF$70-AF909</f>
        <v>64984.122554083529</v>
      </c>
      <c r="AG935" s="161">
        <f ca="1">(OFFSET(Отчеты!$F$39,0,AG2)+OFFSET(Отчеты!$F$45,0,AG2)+OFFSET(Отчеты!$F$53,0,AG2)+OFFSET(Отчеты!$F$40,0,AG2)+OFFSET(Отчеты!$F$41,0,AG2)+OFFSET(Отчеты!$F$43,0,AG2)+OFFSET(Отчеты!$F$44,0,AG2)+OFFSET(Отчеты!$F$46,0,AG2))*Параметры!AG$70-AG909</f>
        <v>65351.552230877278</v>
      </c>
      <c r="AH935" s="161">
        <f ca="1">(OFFSET(Отчеты!$F$39,0,AH2)+OFFSET(Отчеты!$F$45,0,AH2)+OFFSET(Отчеты!$F$53,0,AH2)+OFFSET(Отчеты!$F$40,0,AH2)+OFFSET(Отчеты!$F$41,0,AH2)+OFFSET(Отчеты!$F$43,0,AH2)+OFFSET(Отчеты!$F$44,0,AH2)+OFFSET(Отчеты!$F$46,0,AH2))*Параметры!AH$70-AH909</f>
        <v>39799.722959978273</v>
      </c>
      <c r="AI935" s="161">
        <f ca="1">(OFFSET(Отчеты!$F$39,0,AI2)+OFFSET(Отчеты!$F$45,0,AI2)+OFFSET(Отчеты!$F$53,0,AI2)+OFFSET(Отчеты!$F$40,0,AI2)+OFFSET(Отчеты!$F$41,0,AI2)+OFFSET(Отчеты!$F$43,0,AI2)+OFFSET(Отчеты!$F$44,0,AI2)+OFFSET(Отчеты!$F$46,0,AI2))*Параметры!AI$70-AI909</f>
        <v>40024.756379972394</v>
      </c>
      <c r="AJ935" s="161">
        <f ca="1">(OFFSET(Отчеты!$F$39,0,AJ2)+OFFSET(Отчеты!$F$45,0,AJ2)+OFFSET(Отчеты!$F$53,0,AJ2)+OFFSET(Отчеты!$F$40,0,AJ2)+OFFSET(Отчеты!$F$41,0,AJ2)+OFFSET(Отчеты!$F$43,0,AJ2)+OFFSET(Отчеты!$F$44,0,AJ2)+OFFSET(Отчеты!$F$46,0,AJ2))*Параметры!AJ$70-AJ909</f>
        <v>40251.06217164034</v>
      </c>
      <c r="AK935" s="161">
        <f ca="1">(OFFSET(Отчеты!$F$39,0,AK2)+OFFSET(Отчеты!$F$45,0,AK2)+OFFSET(Отчеты!$F$53,0,AK2)+OFFSET(Отчеты!$F$40,0,AK2)+OFFSET(Отчеты!$F$41,0,AK2)+OFFSET(Отчеты!$F$43,0,AK2)+OFFSET(Отчеты!$F$44,0,AK2)+OFFSET(Отчеты!$F$46,0,AK2))*Параметры!AK$70-AK909</f>
        <v>40478.647529156209</v>
      </c>
      <c r="AL935" s="161">
        <f ca="1">(OFFSET(Отчеты!$F$39,0,AL2)+OFFSET(Отчеты!$F$45,0,AL2)+OFFSET(Отчеты!$F$53,0,AL2)+OFFSET(Отчеты!$F$40,0,AL2)+OFFSET(Отчеты!$F$41,0,AL2)+OFFSET(Отчеты!$F$43,0,AL2)+OFFSET(Отчеты!$F$44,0,AL2)+OFFSET(Отчеты!$F$46,0,AL2))*Параметры!AL$70-AL909</f>
        <v>41494.716396725773</v>
      </c>
      <c r="AM935" s="161">
        <f ca="1">(OFFSET(Отчеты!$F$39,0,AM2)+OFFSET(Отчеты!$F$45,0,AM2)+OFFSET(Отчеты!$F$53,0,AM2)+OFFSET(Отчеты!$F$40,0,AM2)+OFFSET(Отчеты!$F$41,0,AM2)+OFFSET(Отчеты!$F$43,0,AM2)+OFFSET(Отчеты!$F$44,0,AM2)+OFFSET(Отчеты!$F$46,0,AM2))*Параметры!AM$70-AM909</f>
        <v>67600.171268377948</v>
      </c>
      <c r="AN935" s="161">
        <f ca="1">(OFFSET(Отчеты!$F$39,0,AN2)+OFFSET(Отчеты!$F$45,0,AN2)+OFFSET(Отчеты!$F$53,0,AN2)+OFFSET(Отчеты!$F$40,0,AN2)+OFFSET(Отчеты!$F$41,0,AN2)+OFFSET(Отчеты!$F$43,0,AN2)+OFFSET(Отчеты!$F$44,0,AN2)+OFFSET(Отчеты!$F$46,0,AN2))*Параметры!AN$70-AN909</f>
        <v>67982.392464942808</v>
      </c>
      <c r="AO935" s="161">
        <f ca="1">(OFFSET(Отчеты!$F$39,0,AO2)+OFFSET(Отчеты!$F$45,0,AO2)+OFFSET(Отчеты!$F$53,0,AO2)+OFFSET(Отчеты!$F$40,0,AO2)+OFFSET(Отчеты!$F$41,0,AO2)+OFFSET(Отчеты!$F$43,0,AO2)+OFFSET(Отчеты!$F$44,0,AO2)+OFFSET(Отчеты!$F$46,0,AO2))*Параметры!AO$70-AO909</f>
        <v>68366.774795723366</v>
      </c>
      <c r="AP935" s="161">
        <f ca="1">(OFFSET(Отчеты!$F$39,0,AP2)+OFFSET(Отчеты!$F$45,0,AP2)+OFFSET(Отчеты!$F$53,0,AP2)+OFFSET(Отчеты!$F$40,0,AP2)+OFFSET(Отчеты!$F$41,0,AP2)+OFFSET(Отчеты!$F$43,0,AP2)+OFFSET(Отчеты!$F$44,0,AP2)+OFFSET(Отчеты!$F$46,0,AP2))*Параметры!AP$70-AP909</f>
        <v>68753.330480086326</v>
      </c>
      <c r="AQ935" s="161">
        <f ca="1">(OFFSET(Отчеты!$F$39,0,AQ2)+OFFSET(Отчеты!$F$45,0,AQ2)+OFFSET(Отчеты!$F$53,0,AQ2)+OFFSET(Отчеты!$F$40,0,AQ2)+OFFSET(Отчеты!$F$41,0,AQ2)+OFFSET(Отчеты!$F$43,0,AQ2)+OFFSET(Отчеты!$F$44,0,AQ2)+OFFSET(Отчеты!$F$46,0,AQ2))*Параметры!AQ$70-AQ909</f>
        <v>69142.071806488981</v>
      </c>
      <c r="AR935" s="161">
        <f ca="1">(OFFSET(Отчеты!$F$39,0,AR2)+OFFSET(Отчеты!$F$45,0,AR2)+OFFSET(Отчеты!$F$53,0,AR2)+OFFSET(Отчеты!$F$40,0,AR2)+OFFSET(Отчеты!$F$41,0,AR2)+OFFSET(Отчеты!$F$43,0,AR2)+OFFSET(Отчеты!$F$44,0,AR2)+OFFSET(Отчеты!$F$46,0,AR2))*Параметры!AR$70-AR909</f>
        <v>69533.011132869316</v>
      </c>
      <c r="AS935" s="161">
        <f ca="1">(OFFSET(Отчеты!$F$39,0,AS2)+OFFSET(Отчеты!$F$45,0,AS2)+OFFSET(Отчеты!$F$53,0,AS2)+OFFSET(Отчеты!$F$40,0,AS2)+OFFSET(Отчеты!$F$41,0,AS2)+OFFSET(Отчеты!$F$43,0,AS2)+OFFSET(Отчеты!$F$44,0,AS2)+OFFSET(Отчеты!$F$46,0,AS2))*Параметры!AS$70-AS909</f>
        <v>69926.160887038655</v>
      </c>
      <c r="AT935" s="161">
        <f ca="1">(OFFSET(Отчеты!$F$39,0,AT2)+OFFSET(Отчеты!$F$45,0,AT2)+OFFSET(Отчеты!$F$53,0,AT2)+OFFSET(Отчеты!$F$40,0,AT2)+OFFSET(Отчеты!$F$41,0,AT2)+OFFSET(Отчеты!$F$43,0,AT2)+OFFSET(Отчеты!$F$44,0,AT2)+OFFSET(Отчеты!$F$46,0,AT2))*Параметры!AT$70-AT909</f>
        <v>42585.703567176679</v>
      </c>
      <c r="AU935" s="161">
        <f ca="1">(OFFSET(Отчеты!$F$39,0,AU2)+OFFSET(Отчеты!$F$45,0,AU2)+OFFSET(Отчеты!$F$53,0,AU2)+OFFSET(Отчеты!$F$40,0,AU2)+OFFSET(Отчеты!$F$41,0,AU2)+OFFSET(Отчеты!$F$43,0,AU2)+OFFSET(Отчеты!$F$44,0,AU2)+OFFSET(Отчеты!$F$46,0,AU2))*Параметры!AU$70-AU909</f>
        <v>42826.489326570336</v>
      </c>
      <c r="AV935" s="161">
        <f ca="1">(OFFSET(Отчеты!$F$39,0,AV2)+OFFSET(Отчеты!$F$45,0,AV2)+OFFSET(Отчеты!$F$53,0,AV2)+OFFSET(Отчеты!$F$40,0,AV2)+OFFSET(Отчеты!$F$41,0,AV2)+OFFSET(Отчеты!$F$43,0,AV2)+OFFSET(Отчеты!$F$44,0,AV2)+OFFSET(Отчеты!$F$46,0,AV2))*Параметры!AV$70-AV909</f>
        <v>43068.636523655005</v>
      </c>
      <c r="AW935" s="161">
        <f ca="1">(OFFSET(Отчеты!$F$39,0,AW2)+OFFSET(Отчеты!$F$45,0,AW2)+OFFSET(Отчеты!$F$53,0,AW2)+OFFSET(Отчеты!$F$40,0,AW2)+OFFSET(Отчеты!$F$41,0,AW2)+OFFSET(Отчеты!$F$43,0,AW2)+OFFSET(Отчеты!$F$44,0,AW2)+OFFSET(Отчеты!$F$46,0,AW2))*Параметры!AW$70-AW909</f>
        <v>43312.152856196983</v>
      </c>
      <c r="AX935" s="161">
        <f ca="1">(OFFSET(Отчеты!$F$39,0,AX2)+OFFSET(Отчеты!$F$45,0,AX2)+OFFSET(Отчеты!$F$53,0,AX2)+OFFSET(Отчеты!$F$40,0,AX2)+OFFSET(Отчеты!$F$41,0,AX2)+OFFSET(Отчеты!$F$43,0,AX2)+OFFSET(Отчеты!$F$44,0,AX2)+OFFSET(Отчеты!$F$46,0,AX2))*Параметры!AX$70-AX909</f>
        <v>44399.346544496635</v>
      </c>
      <c r="AY935" s="161">
        <f ca="1">(OFFSET(Отчеты!$F$39,0,AY2)+OFFSET(Отчеты!$F$45,0,AY2)+OFFSET(Отчеты!$F$53,0,AY2)+OFFSET(Отчеты!$F$40,0,AY2)+OFFSET(Отчеты!$F$41,0,AY2)+OFFSET(Отчеты!$F$43,0,AY2)+OFFSET(Отчеты!$F$44,0,AY2)+OFFSET(Отчеты!$F$46,0,AY2))*Параметры!AY$70-AY909</f>
        <v>72332.183257164332</v>
      </c>
      <c r="AZ935" s="161">
        <f ca="1">(OFFSET(Отчеты!$F$39,0,AZ2)+OFFSET(Отчеты!$F$45,0,AZ2)+OFFSET(Отчеты!$F$53,0,AZ2)+OFFSET(Отчеты!$F$40,0,AZ2)+OFFSET(Отчеты!$F$41,0,AZ2)+OFFSET(Отчеты!$F$43,0,AZ2)+OFFSET(Отчеты!$F$44,0,AZ2)+OFFSET(Отчеты!$F$46,0,AZ2))*Параметры!AZ$70-AZ909</f>
        <v>72741.159937489007</v>
      </c>
      <c r="BA935" s="161">
        <f ca="1">(OFFSET(Отчеты!$F$39,0,BA2)+OFFSET(Отчеты!$F$45,0,BA2)+OFFSET(Отчеты!$F$53,0,BA2)+OFFSET(Отчеты!$F$40,0,BA2)+OFFSET(Отчеты!$F$41,0,BA2)+OFFSET(Отчеты!$F$43,0,BA2)+OFFSET(Отчеты!$F$44,0,BA2)+OFFSET(Отчеты!$F$46,0,BA2))*Параметры!BA$70-BA909</f>
        <v>73152.44903142401</v>
      </c>
      <c r="BB935" s="161">
        <f ca="1">(OFFSET(Отчеты!$F$39,0,BB2)+OFFSET(Отчеты!$F$45,0,BB2)+OFFSET(Отчеты!$F$53,0,BB2)+OFFSET(Отчеты!$F$40,0,BB2)+OFFSET(Отчеты!$F$41,0,BB2)+OFFSET(Отчеты!$F$43,0,BB2)+OFFSET(Отчеты!$F$44,0,BB2)+OFFSET(Отчеты!$F$46,0,BB2))*Параметры!BB$70-BB909</f>
        <v>73566.063613692429</v>
      </c>
      <c r="BC935" s="161">
        <f ca="1">(OFFSET(Отчеты!$F$39,0,BC2)+OFFSET(Отчеты!$F$45,0,BC2)+OFFSET(Отчеты!$F$53,0,BC2)+OFFSET(Отчеты!$F$40,0,BC2)+OFFSET(Отчеты!$F$41,0,BC2)+OFFSET(Отчеты!$F$43,0,BC2)+OFFSET(Отчеты!$F$44,0,BC2)+OFFSET(Отчеты!$F$46,0,BC2))*Параметры!BC$70-BC909</f>
        <v>73982.016832943395</v>
      </c>
      <c r="BD935" s="161">
        <f ca="1">(OFFSET(Отчеты!$F$39,0,BD2)+OFFSET(Отчеты!$F$45,0,BD2)+OFFSET(Отчеты!$F$53,0,BD2)+OFFSET(Отчеты!$F$40,0,BD2)+OFFSET(Отчеты!$F$41,0,BD2)+OFFSET(Отчеты!$F$43,0,BD2)+OFFSET(Отчеты!$F$44,0,BD2)+OFFSET(Отчеты!$F$46,0,BD2))*Параметры!BD$70-BD909</f>
        <v>74400.32191217033</v>
      </c>
      <c r="BE935" s="161">
        <f ca="1">(OFFSET(Отчеты!$F$39,0,BE2)+OFFSET(Отчеты!$F$45,0,BE2)+OFFSET(Отчеты!$F$53,0,BE2)+OFFSET(Отчеты!$F$40,0,BE2)+OFFSET(Отчеты!$F$41,0,BE2)+OFFSET(Отчеты!$F$43,0,BE2)+OFFSET(Отчеты!$F$44,0,BE2)+OFFSET(Отчеты!$F$46,0,BE2))*Параметры!BE$70-BE909</f>
        <v>74820.99214913146</v>
      </c>
      <c r="BF935" s="161">
        <f ca="1">(OFFSET(Отчеты!$F$39,0,BF2)+OFFSET(Отчеты!$F$45,0,BF2)+OFFSET(Отчеты!$F$53,0,BF2)+OFFSET(Отчеты!$F$40,0,BF2)+OFFSET(Отчеты!$F$41,0,BF2)+OFFSET(Отчеты!$F$43,0,BF2)+OFFSET(Отчеты!$F$44,0,BF2)+OFFSET(Отчеты!$F$46,0,BF2))*Параметры!BF$70-BF909</f>
        <v>45566.702816879137</v>
      </c>
      <c r="BG935" s="161">
        <f ca="1">(OFFSET(Отчеты!$F$39,0,BG2)+OFFSET(Отчеты!$F$45,0,BG2)+OFFSET(Отчеты!$F$53,0,BG2)+OFFSET(Отчеты!$F$40,0,BG2)+OFFSET(Отчеты!$F$41,0,BG2)+OFFSET(Отчеты!$F$43,0,BG2)+OFFSET(Отчеты!$F$44,0,BG2)+OFFSET(Отчеты!$F$46,0,BG2))*Параметры!BG$70-BG909</f>
        <v>45824.343579430395</v>
      </c>
      <c r="BH935" s="161">
        <f ca="1">(OFFSET(Отчеты!$F$39,0,BH2)+OFFSET(Отчеты!$F$45,0,BH2)+OFFSET(Отчеты!$F$53,0,BH2)+OFFSET(Отчеты!$F$40,0,BH2)+OFFSET(Отчеты!$F$41,0,BH2)+OFFSET(Отчеты!$F$43,0,BH2)+OFFSET(Отчеты!$F$44,0,BH2)+OFFSET(Отчеты!$F$46,0,BH2))*Параметры!BH$70-BH909</f>
        <v>46083.441080311015</v>
      </c>
      <c r="BI935" s="161">
        <f ca="1">(OFFSET(Отчеты!$F$39,0,BI2)+OFFSET(Отчеты!$F$45,0,BI2)+OFFSET(Отчеты!$F$53,0,BI2)+OFFSET(Отчеты!$F$40,0,BI2)+OFFSET(Отчеты!$F$41,0,BI2)+OFFSET(Отчеты!$F$43,0,BI2)+OFFSET(Отчеты!$F$44,0,BI2)+OFFSET(Отчеты!$F$46,0,BI2))*Параметры!BI$70-BI909</f>
        <v>46344.003556130941</v>
      </c>
      <c r="BJ935" s="161">
        <f ca="1">(OFFSET(Отчеты!$F$39,0,BJ2)+OFFSET(Отчеты!$F$45,0,BJ2)+OFFSET(Отчеты!$F$53,0,BJ2)+OFFSET(Отчеты!$F$40,0,BJ2)+OFFSET(Отчеты!$F$41,0,BJ2)+OFFSET(Отчеты!$F$43,0,BJ2)+OFFSET(Отчеты!$F$44,0,BJ2)+OFFSET(Отчеты!$F$46,0,BJ2))*Параметры!BJ$70-BJ909</f>
        <v>47507.300802611397</v>
      </c>
      <c r="BK935" s="161">
        <f ca="1">(OFFSET(Отчеты!$F$39,0,BK2)+OFFSET(Отчеты!$F$45,0,BK2)+OFFSET(Отчеты!$F$53,0,BK2)+OFFSET(Отчеты!$F$40,0,BK2)+OFFSET(Отчеты!$F$41,0,BK2)+OFFSET(Отчеты!$F$43,0,BK2)+OFFSET(Отчеты!$F$44,0,BK2)+OFFSET(Отчеты!$F$46,0,BK2))*Параметры!BK$70-BK909</f>
        <v>77395.436085165915</v>
      </c>
      <c r="BL935" s="161">
        <f ca="1">(OFFSET(Отчеты!$F$39,0,BL2)+OFFSET(Отчеты!$F$45,0,BL2)+OFFSET(Отчеты!$F$53,0,BL2)+OFFSET(Отчеты!$F$40,0,BL2)+OFFSET(Отчеты!$F$41,0,BL2)+OFFSET(Отчеты!$F$43,0,BL2)+OFFSET(Отчеты!$F$44,0,BL2)+OFFSET(Отчеты!$F$46,0,BL2))*Параметры!BL$70-BL909</f>
        <v>77833.041133113205</v>
      </c>
      <c r="BM935" s="161">
        <f ca="1">(OFFSET(Отчеты!$F$39,0,BM2)+OFFSET(Отчеты!$F$45,0,BM2)+OFFSET(Отчеты!$F$53,0,BM2)+OFFSET(Отчеты!$F$40,0,BM2)+OFFSET(Отчеты!$F$41,0,BM2)+OFFSET(Отчеты!$F$43,0,BM2)+OFFSET(Отчеты!$F$44,0,BM2)+OFFSET(Отчеты!$F$46,0,BM2))*Параметры!BM$70-BM909</f>
        <v>78273.120463623709</v>
      </c>
      <c r="BN935" s="161">
        <f ca="1">(OFFSET(Отчеты!$F$39,0,BN2)+OFFSET(Отчеты!$F$45,0,BN2)+OFFSET(Отчеты!$F$53,0,BN2)+OFFSET(Отчеты!$F$40,0,BN2)+OFFSET(Отчеты!$F$41,0,BN2)+OFFSET(Отчеты!$F$43,0,BN2)+OFFSET(Отчеты!$F$44,0,BN2)+OFFSET(Отчеты!$F$46,0,BN2))*Параметры!BN$70-BN909</f>
        <v>78715.688066651011</v>
      </c>
      <c r="BO935" s="161">
        <f ca="1">(OFFSET(Отчеты!$F$39,0,BO2)+OFFSET(Отчеты!$F$45,0,BO2)+OFFSET(Отчеты!$F$53,0,BO2)+OFFSET(Отчеты!$F$40,0,BO2)+OFFSET(Отчеты!$F$41,0,BO2)+OFFSET(Отчеты!$F$43,0,BO2)+OFFSET(Отчеты!$F$44,0,BO2)+OFFSET(Отчеты!$F$46,0,BO2))*Параметры!BO$70-BO909</f>
        <v>79160.758011249301</v>
      </c>
      <c r="BP935" s="161">
        <f ca="1">(OFFSET(Отчеты!$F$39,0,BP2)+OFFSET(Отчеты!$F$45,0,BP2)+OFFSET(Отчеты!$F$53,0,BP2)+OFFSET(Отчеты!$F$40,0,BP2)+OFFSET(Отчеты!$F$41,0,BP2)+OFFSET(Отчеты!$F$43,0,BP2)+OFFSET(Отчеты!$F$44,0,BP2)+OFFSET(Отчеты!$F$46,0,BP2))*Параметры!BP$70-BP909</f>
        <v>79608.344446022078</v>
      </c>
      <c r="BQ935" s="161">
        <f ca="1">(OFFSET(Отчеты!$F$39,0,BQ2)+OFFSET(Отчеты!$F$45,0,BQ2)+OFFSET(Отчеты!$F$53,0,BQ2)+OFFSET(Отчеты!$F$40,0,BQ2)+OFFSET(Отчеты!$F$41,0,BQ2)+OFFSET(Отчеты!$F$43,0,BQ2)+OFFSET(Отчеты!$F$44,0,BQ2)+OFFSET(Отчеты!$F$46,0,BQ2))*Параметры!BQ$70-BQ909</f>
        <v>80058.461599570684</v>
      </c>
      <c r="BR935" s="161">
        <f ca="1">(OFFSET(Отчеты!$F$39,0,BR2)+OFFSET(Отчеты!$F$45,0,BR2)+OFFSET(Отчеты!$F$53,0,BR2)+OFFSET(Отчеты!$F$40,0,BR2)+OFFSET(Отчеты!$F$41,0,BR2)+OFFSET(Отчеты!$F$43,0,BR2)+OFFSET(Отчеты!$F$44,0,BR2)+OFFSET(Отчеты!$F$46,0,BR2))*Параметры!BR$70-BR909</f>
        <v>48756.372014060689</v>
      </c>
      <c r="BS935" s="161">
        <f ca="1">(OFFSET(Отчеты!$F$39,0,BS2)+OFFSET(Отчеты!$F$45,0,BS2)+OFFSET(Отчеты!$F$53,0,BS2)+OFFSET(Отчеты!$F$40,0,BS2)+OFFSET(Отчеты!$F$41,0,BS2)+OFFSET(Отчеты!$F$43,0,BS2)+OFFSET(Отчеты!$F$44,0,BS2)+OFFSET(Отчеты!$F$46,0,BS2))*Параметры!BS$70-BS909</f>
        <v>49032.047629990659</v>
      </c>
      <c r="BT935" s="161">
        <f ca="1">(OFFSET(Отчеты!$F$39,0,BT2)+OFFSET(Отчеты!$F$45,0,BT2)+OFFSET(Отчеты!$F$53,0,BT2)+OFFSET(Отчеты!$F$40,0,BT2)+OFFSET(Отчеты!$F$41,0,BT2)+OFFSET(Отчеты!$F$43,0,BT2)+OFFSET(Отчеты!$F$44,0,BT2)+OFFSET(Отчеты!$F$46,0,BT2))*Параметры!BT$70-BT909</f>
        <v>49309.281955932667</v>
      </c>
      <c r="BU935" s="161">
        <f ca="1">(OFFSET(Отчеты!$F$39,0,BU2)+OFFSET(Отчеты!$F$45,0,BU2)+OFFSET(Отчеты!$F$53,0,BU2)+OFFSET(Отчеты!$F$40,0,BU2)+OFFSET(Отчеты!$F$41,0,BU2)+OFFSET(Отчеты!$F$43,0,BU2)+OFFSET(Отчеты!$F$44,0,BU2)+OFFSET(Отчеты!$F$46,0,BU2))*Параметры!BU$70-BU909</f>
        <v>49588.083805060254</v>
      </c>
      <c r="BV935" s="161">
        <f ca="1">(OFFSET(Отчеты!$F$39,0,BV2)+OFFSET(Отчеты!$F$45,0,BV2)+OFFSET(Отчеты!$F$53,0,BV2)+OFFSET(Отчеты!$F$40,0,BV2)+OFFSET(Отчеты!$F$41,0,BV2)+OFFSET(Отчеты!$F$43,0,BV2)+OFFSET(Отчеты!$F$44,0,BV2)+OFFSET(Отчеты!$F$46,0,BV2))*Параметры!BV$70-BV909</f>
        <v>50832.811858794332</v>
      </c>
      <c r="BW935" s="161">
        <f ca="1">(OFFSET(Отчеты!$F$39,0,BW2)+OFFSET(Отчеты!$F$45,0,BW2)+OFFSET(Отчеты!$F$53,0,BW2)+OFFSET(Отчеты!$F$40,0,BW2)+OFFSET(Отчеты!$F$41,0,BW2)+OFFSET(Отчеты!$F$43,0,BW2)+OFFSET(Отчеты!$F$44,0,BW2)+OFFSET(Отчеты!$F$46,0,BW2))*Параметры!BW$70-BW909</f>
        <v>82813.116611127843</v>
      </c>
      <c r="BX935" s="161">
        <f ca="1">(OFFSET(Отчеты!$F$39,0,BX2)+OFFSET(Отчеты!$F$45,0,BX2)+OFFSET(Отчеты!$F$53,0,BX2)+OFFSET(Отчеты!$F$40,0,BX2)+OFFSET(Отчеты!$F$41,0,BX2)+OFFSET(Отчеты!$F$43,0,BX2)+OFFSET(Отчеты!$F$44,0,BX2)+OFFSET(Отчеты!$F$46,0,BX2))*Параметры!BX$70-BX909</f>
        <v>83281.3540124313</v>
      </c>
      <c r="BY935" s="161">
        <f ca="1">(OFFSET(Отчеты!$F$39,0,BY2)+OFFSET(Отчеты!$F$45,0,BY2)+OFFSET(Отчеты!$F$53,0,BY2)+OFFSET(Отчеты!$F$40,0,BY2)+OFFSET(Отчеты!$F$41,0,BY2)+OFFSET(Отчеты!$F$43,0,BY2)+OFFSET(Отчеты!$F$44,0,BY2)+OFFSET(Отчеты!$F$46,0,BY2))*Параметры!BY$70-BY909</f>
        <v>83752.238896077411</v>
      </c>
      <c r="BZ935" s="161">
        <f ca="1">(OFFSET(Отчеты!$F$39,0,BZ2)+OFFSET(Отчеты!$F$45,0,BZ2)+OFFSET(Отчеты!$F$53,0,BZ2)+OFFSET(Отчеты!$F$40,0,BZ2)+OFFSET(Отчеты!$F$41,0,BZ2)+OFFSET(Отчеты!$F$43,0,BZ2)+OFFSET(Отчеты!$F$44,0,BZ2)+OFFSET(Отчеты!$F$46,0,BZ2))*Параметры!BZ$70-BZ909</f>
        <v>84225.786231316612</v>
      </c>
      <c r="CA935" s="161">
        <f ca="1">(OFFSET(Отчеты!$F$39,0,CA2)+OFFSET(Отчеты!$F$45,0,CA2)+OFFSET(Отчеты!$F$53,0,CA2)+OFFSET(Отчеты!$F$40,0,CA2)+OFFSET(Отчеты!$F$41,0,CA2)+OFFSET(Отчеты!$F$43,0,CA2)+OFFSET(Отчеты!$F$44,0,CA2)+OFFSET(Отчеты!$F$46,0,CA2))*Параметры!CA$70-CA909</f>
        <v>84702.011072036927</v>
      </c>
      <c r="CB935" s="161">
        <f ca="1">(OFFSET(Отчеты!$F$39,0,CB2)+OFFSET(Отчеты!$F$45,0,CB2)+OFFSET(Отчеты!$F$53,0,CB2)+OFFSET(Отчеты!$F$40,0,CB2)+OFFSET(Отчеты!$F$41,0,CB2)+OFFSET(Отчеты!$F$43,0,CB2)+OFFSET(Отчеты!$F$44,0,CB2)+OFFSET(Отчеты!$F$46,0,CB2))*Параметры!CB$70-CB909</f>
        <v>85180.928557243926</v>
      </c>
      <c r="CC935" s="161">
        <f ca="1">(OFFSET(Отчеты!$F$39,0,CC2)+OFFSET(Отчеты!$F$45,0,CC2)+OFFSET(Отчеты!$F$53,0,CC2)+OFFSET(Отчеты!$F$40,0,CC2)+OFFSET(Отчеты!$F$41,0,CC2)+OFFSET(Отчеты!$F$43,0,CC2)+OFFSET(Отчеты!$F$44,0,CC2)+OFFSET(Отчеты!$F$46,0,CC2))*Параметры!CC$70-CC909</f>
        <v>85662.553911540774</v>
      </c>
      <c r="CD935" s="161">
        <f ca="1">(OFFSET(Отчеты!$F$39,0,CD2)+OFFSET(Отчеты!$F$45,0,CD2)+OFFSET(Отчеты!$F$53,0,CD2)+OFFSET(Отчеты!$F$40,0,CD2)+OFFSET(Отчеты!$F$41,0,CD2)+OFFSET(Отчеты!$F$43,0,CD2)+OFFSET(Отчеты!$F$44,0,CD2)+OFFSET(Отчеты!$F$46,0,CD2))*Параметры!CD$70-CD909</f>
        <v>52169.3180550451</v>
      </c>
      <c r="CE935" s="161">
        <f ca="1">(OFFSET(Отчеты!$F$39,0,CE2)+OFFSET(Отчеты!$F$45,0,CE2)+OFFSET(Отчеты!$F$53,0,CE2)+OFFSET(Отчеты!$F$40,0,CE2)+OFFSET(Отчеты!$F$41,0,CE2)+OFFSET(Отчеты!$F$43,0,CE2)+OFFSET(Отчеты!$F$44,0,CE2)+OFFSET(Отчеты!$F$46,0,CE2))*Параметры!CE$70-CE909</f>
        <v>52464.290964090076</v>
      </c>
      <c r="CF935" s="161">
        <f ca="1">(OFFSET(Отчеты!$F$39,0,CF2)+OFFSET(Отчеты!$F$45,0,CF2)+OFFSET(Отчеты!$F$53,0,CF2)+OFFSET(Отчеты!$F$40,0,CF2)+OFFSET(Отчеты!$F$41,0,CF2)+OFFSET(Отчеты!$F$43,0,CF2)+OFFSET(Отчеты!$F$44,0,CF2)+OFFSET(Отчеты!$F$46,0,CF2))*Параметры!CF$70-CF909</f>
        <v>52760.931692847953</v>
      </c>
      <c r="CG935" s="161">
        <f ca="1">(OFFSET(Отчеты!$F$39,0,CG2)+OFFSET(Отчеты!$F$45,0,CG2)+OFFSET(Отчеты!$F$53,0,CG2)+OFFSET(Отчеты!$F$40,0,CG2)+OFFSET(Отчеты!$F$41,0,CG2)+OFFSET(Отчеты!$F$43,0,CG2)+OFFSET(Отчеты!$F$44,0,CG2)+OFFSET(Отчеты!$F$46,0,CG2))*Параметры!CG$70-CG909</f>
        <v>53059.249671414364</v>
      </c>
      <c r="CH935" s="161">
        <f ca="1">(OFFSET(Отчеты!$F$39,0,CH2)+OFFSET(Отчеты!$F$45,0,CH2)+OFFSET(Отчеты!$F$53,0,CH2)+OFFSET(Отчеты!$F$40,0,CH2)+OFFSET(Отчеты!$F$41,0,CH2)+OFFSET(Отчеты!$F$43,0,CH2)+OFFSET(Отчеты!$F$44,0,CH2)+OFFSET(Отчеты!$F$46,0,CH2))*Параметры!CH$70-CH909</f>
        <v>54391.108688909968</v>
      </c>
      <c r="CI935" s="161">
        <f ca="1">(OFFSET(Отчеты!$F$39,0,CI2)+OFFSET(Отчеты!$F$45,0,CI2)+OFFSET(Отчеты!$F$53,0,CI2)+OFFSET(Отчеты!$F$40,0,CI2)+OFFSET(Отчеты!$F$41,0,CI2)+OFFSET(Отчеты!$F$43,0,CI2)+OFFSET(Отчеты!$F$44,0,CI2)+OFFSET(Отчеты!$F$46,0,CI2))*Параметры!CI$70-CI909</f>
        <v>88610.034773906838</v>
      </c>
      <c r="CJ935" s="161">
        <f ca="1">(OFFSET(Отчеты!$F$39,0,CJ2)+OFFSET(Отчеты!$F$45,0,CJ2)+OFFSET(Отчеты!$F$53,0,CJ2)+OFFSET(Отчеты!$F$40,0,CJ2)+OFFSET(Отчеты!$F$41,0,CJ2)+OFFSET(Отчеты!$F$43,0,CJ2)+OFFSET(Отчеты!$F$44,0,CJ2)+OFFSET(Отчеты!$F$46,0,CJ2))*Параметры!CJ$70-CJ909</f>
        <v>89111.048793301554</v>
      </c>
      <c r="CK935" s="161">
        <f ca="1">(OFFSET(Отчеты!$F$39,0,CK2)+OFFSET(Отчеты!$F$45,0,CK2)+OFFSET(Отчеты!$F$53,0,CK2)+OFFSET(Отчеты!$F$40,0,CK2)+OFFSET(Отчеты!$F$41,0,CK2)+OFFSET(Отчеты!$F$43,0,CK2)+OFFSET(Отчеты!$F$44,0,CK2)+OFFSET(Отчеты!$F$46,0,CK2))*Параметры!CK$70-CK909</f>
        <v>89614.895618803028</v>
      </c>
      <c r="CL935" s="161">
        <f ca="1">(OFFSET(Отчеты!$F$39,0,CL2)+OFFSET(Отчеты!$F$45,0,CL2)+OFFSET(Отчеты!$F$53,0,CL2)+OFFSET(Отчеты!$F$40,0,CL2)+OFFSET(Отчеты!$F$41,0,CL2)+OFFSET(Отчеты!$F$43,0,CL2)+OFFSET(Отчеты!$F$44,0,CL2)+OFFSET(Отчеты!$F$46,0,CL2))*Параметры!CL$70-CL909</f>
        <v>90121.591267508833</v>
      </c>
      <c r="CM935" s="161">
        <f ca="1">(OFFSET(Отчеты!$F$39,0,CM2)+OFFSET(Отчеты!$F$45,0,CM2)+OFFSET(Отчеты!$F$53,0,CM2)+OFFSET(Отчеты!$F$40,0,CM2)+OFFSET(Отчеты!$F$41,0,CM2)+OFFSET(Отчеты!$F$43,0,CM2)+OFFSET(Отчеты!$F$44,0,CM2)+OFFSET(Отчеты!$F$46,0,CM2))*Параметры!CM$70-CM909</f>
        <v>90631.151847079775</v>
      </c>
      <c r="CN935" s="161">
        <f ca="1">(OFFSET(Отчеты!$F$39,0,CN2)+OFFSET(Отчеты!$F$45,0,CN2)+OFFSET(Отчеты!$F$53,0,CN2)+OFFSET(Отчеты!$F$40,0,CN2)+OFFSET(Отчеты!$F$41,0,CN2)+OFFSET(Отчеты!$F$43,0,CN2)+OFFSET(Отчеты!$F$44,0,CN2)+OFFSET(Отчеты!$F$46,0,CN2))*Параметры!CN$70-CN909</f>
        <v>91143.593556251202</v>
      </c>
      <c r="CO935" s="161">
        <f ca="1">(OFFSET(Отчеты!$F$39,0,CO2)+OFFSET(Отчеты!$F$45,0,CO2)+OFFSET(Отчеты!$F$53,0,CO2)+OFFSET(Отчеты!$F$40,0,CO2)+OFFSET(Отчеты!$F$41,0,CO2)+OFFSET(Отчеты!$F$43,0,CO2)+OFFSET(Отчеты!$F$44,0,CO2)+OFFSET(Отчеты!$F$46,0,CO2))*Параметры!CO$70-CO909</f>
        <v>91658.932685348787</v>
      </c>
      <c r="CP935" s="161">
        <f ca="1">(OFFSET(Отчеты!$F$39,0,CP2)+OFFSET(Отчеты!$F$45,0,CP2)+OFFSET(Отчеты!$F$53,0,CP2)+OFFSET(Отчеты!$F$40,0,CP2)+OFFSET(Отчеты!$F$41,0,CP2)+OFFSET(Отчеты!$F$43,0,CP2)+OFFSET(Отчеты!$F$44,0,CP2)+OFFSET(Отчеты!$F$46,0,CP2))*Параметры!CP$70-CP909</f>
        <v>55821.170318898236</v>
      </c>
      <c r="CQ935" s="161">
        <f ca="1">(OFFSET(Отчеты!$F$39,0,CQ2)+OFFSET(Отчеты!$F$45,0,CQ2)+OFFSET(Отчеты!$F$53,0,CQ2)+OFFSET(Отчеты!$F$40,0,CQ2)+OFFSET(Отчеты!$F$41,0,CQ2)+OFFSET(Отчеты!$F$43,0,CQ2)+OFFSET(Отчеты!$F$44,0,CQ2)+OFFSET(Отчеты!$F$46,0,CQ2))*Параметры!CQ$70-CQ909</f>
        <v>56136.791331576533</v>
      </c>
      <c r="CR935" s="161">
        <f ca="1">(OFFSET(Отчеты!$F$39,0,CR2)+OFFSET(Отчеты!$F$45,0,CR2)+OFFSET(Отчеты!$F$53,0,CR2)+OFFSET(Отчеты!$F$40,0,CR2)+OFFSET(Отчеты!$F$41,0,CR2)+OFFSET(Отчеты!$F$43,0,CR2)+OFFSET(Отчеты!$F$44,0,CR2)+OFFSET(Отчеты!$F$46,0,CR2))*Параметры!CR$70-CR909</f>
        <v>56454.196911347673</v>
      </c>
      <c r="CS935" s="161">
        <f ca="1">(OFFSET(Отчеты!$F$39,0,CS2)+OFFSET(Отчеты!$F$45,0,CS2)+OFFSET(Отчеты!$F$53,0,CS2)+OFFSET(Отчеты!$F$40,0,CS2)+OFFSET(Отчеты!$F$41,0,CS2)+OFFSET(Отчеты!$F$43,0,CS2)+OFFSET(Отчеты!$F$44,0,CS2)+OFFSET(Отчеты!$F$46,0,CS2))*Параметры!CS$70-CS909</f>
        <v>56773.39714841354</v>
      </c>
      <c r="CT935" s="161">
        <f ca="1">(OFFSET(Отчеты!$F$39,0,CT2)+OFFSET(Отчеты!$F$45,0,CT2)+OFFSET(Отчеты!$F$53,0,CT2)+OFFSET(Отчеты!$F$40,0,CT2)+OFFSET(Отчеты!$F$41,0,CT2)+OFFSET(Отчеты!$F$43,0,CT2)+OFFSET(Отчеты!$F$44,0,CT2)+OFFSET(Отчеты!$F$46,0,CT2))*Параметры!CT$70-CT909</f>
        <v>58198.486297133932</v>
      </c>
      <c r="CU935" s="161">
        <f ca="1">(OFFSET(Отчеты!$F$39,0,CU2)+OFFSET(Отчеты!$F$45,0,CU2)+OFFSET(Отчеты!$F$53,0,CU2)+OFFSET(Отчеты!$F$40,0,CU2)+OFFSET(Отчеты!$F$41,0,CU2)+OFFSET(Отчеты!$F$43,0,CU2)+OFFSET(Отчеты!$F$44,0,CU2)+OFFSET(Отчеты!$F$46,0,CU2))*Параметры!CU$70-CU909</f>
        <v>94812.737208080463</v>
      </c>
      <c r="CV935" s="161">
        <f ca="1">(OFFSET(Отчеты!$F$39,0,CV2)+OFFSET(Отчеты!$F$45,0,CV2)+OFFSET(Отчеты!$F$53,0,CV2)+OFFSET(Отчеты!$F$40,0,CV2)+OFFSET(Отчеты!$F$41,0,CV2)+OFFSET(Отчеты!$F$43,0,CV2)+OFFSET(Отчеты!$F$44,0,CV2)+OFFSET(Отчеты!$F$46,0,CV2))*Параметры!CV$70-CV909</f>
        <v>95348.822208832862</v>
      </c>
      <c r="CW935" s="161">
        <f ca="1">(OFFSET(Отчеты!$F$39,0,CW2)+OFFSET(Отчеты!$F$45,0,CW2)+OFFSET(Отчеты!$F$53,0,CW2)+OFFSET(Отчеты!$F$40,0,CW2)+OFFSET(Отчеты!$F$41,0,CW2)+OFFSET(Отчеты!$F$43,0,CW2)+OFFSET(Отчеты!$F$44,0,CW2)+OFFSET(Отчеты!$F$46,0,CW2))*Параметры!CW$70-CW909</f>
        <v>95887.938312119324</v>
      </c>
      <c r="CX935" s="161">
        <f ca="1">(OFFSET(Отчеты!$F$39,0,CX2)+OFFSET(Отчеты!$F$45,0,CX2)+OFFSET(Отчеты!$F$53,0,CX2)+OFFSET(Отчеты!$F$40,0,CX2)+OFFSET(Отчеты!$F$41,0,CX2)+OFFSET(Отчеты!$F$43,0,CX2)+OFFSET(Отчеты!$F$44,0,CX2)+OFFSET(Отчеты!$F$46,0,CX2))*Параметры!CX$70-CX909</f>
        <v>96430.102656234754</v>
      </c>
      <c r="CY935" s="161">
        <f ca="1">(OFFSET(Отчеты!$F$39,0,CY2)+OFFSET(Отчеты!$F$45,0,CY2)+OFFSET(Отчеты!$F$53,0,CY2)+OFFSET(Отчеты!$F$40,0,CY2)+OFFSET(Отчеты!$F$41,0,CY2)+OFFSET(Отчеты!$F$43,0,CY2)+OFFSET(Отчеты!$F$44,0,CY2)+OFFSET(Отчеты!$F$46,0,CY2))*Параметры!CY$70-CY909</f>
        <v>96975.332476375625</v>
      </c>
      <c r="CZ935" s="161">
        <f ca="1">(OFFSET(Отчеты!$F$39,0,CZ2)+OFFSET(Отчеты!$F$45,0,CZ2)+OFFSET(Отчеты!$F$53,0,CZ2)+OFFSET(Отчеты!$F$40,0,CZ2)+OFFSET(Отчеты!$F$41,0,CZ2)+OFFSET(Отчеты!$F$43,0,CZ2)+OFFSET(Отчеты!$F$44,0,CZ2)+OFFSET(Отчеты!$F$46,0,CZ2))*Параметры!CZ$70-CZ909</f>
        <v>97523.645105188698</v>
      </c>
      <c r="DA935" s="161">
        <f ca="1">(OFFSET(Отчеты!$F$39,0,DA2)+OFFSET(Отчеты!$F$45,0,DA2)+OFFSET(Отчеты!$F$53,0,DA2)+OFFSET(Отчеты!$F$40,0,DA2)+OFFSET(Отчеты!$F$41,0,DA2)+OFFSET(Отчеты!$F$43,0,DA2)+OFFSET(Отчеты!$F$44,0,DA2)+OFFSET(Отчеты!$F$46,0,DA2))*Параметры!DA$70-DA909</f>
        <v>98075.057973323332</v>
      </c>
      <c r="DB935" s="161">
        <f ca="1">(OFFSET(Отчеты!$F$39,0,DB2)+OFFSET(Отчеты!$F$45,0,DB2)+OFFSET(Отчеты!$F$53,0,DB2)+OFFSET(Отчеты!$F$40,0,DB2)+OFFSET(Отчеты!$F$41,0,DB2)+OFFSET(Отчеты!$F$43,0,DB2)+OFFSET(Отчеты!$F$44,0,DB2)+OFFSET(Отчеты!$F$46,0,DB2))*Параметры!DB$70-DB909</f>
        <v>59728.652241221178</v>
      </c>
      <c r="DC935" s="161">
        <f ca="1">(OFFSET(Отчеты!$F$39,0,DC2)+OFFSET(Отчеты!$F$45,0,DC2)+OFFSET(Отчеты!$F$53,0,DC2)+OFFSET(Отчеты!$F$40,0,DC2)+OFFSET(Отчеты!$F$41,0,DC2)+OFFSET(Отчеты!$F$43,0,DC2)+OFFSET(Отчеты!$F$44,0,DC2)+OFFSET(Отчеты!$F$46,0,DC2))*Параметры!DC$70-DC909</f>
        <v>60066.366724786836</v>
      </c>
      <c r="DD935" s="161">
        <f ca="1">(OFFSET(Отчеты!$F$39,0,DD2)+OFFSET(Отчеты!$F$45,0,DD2)+OFFSET(Отчеты!$F$53,0,DD2)+OFFSET(Отчеты!$F$40,0,DD2)+OFFSET(Отчеты!$F$41,0,DD2)+OFFSET(Отчеты!$F$43,0,DD2)+OFFSET(Отчеты!$F$44,0,DD2)+OFFSET(Отчеты!$F$46,0,DD2))*Параметры!DD$70-DD909</f>
        <v>60405.990695141918</v>
      </c>
      <c r="DE935" s="161">
        <f ca="1">(OFFSET(Отчеты!$F$39,0,DE2)+OFFSET(Отчеты!$F$45,0,DE2)+OFFSET(Отчеты!$F$53,0,DE2)+OFFSET(Отчеты!$F$40,0,DE2)+OFFSET(Отчеты!$F$41,0,DE2)+OFFSET(Отчеты!$F$43,0,DE2)+OFFSET(Отчеты!$F$44,0,DE2)+OFFSET(Отчеты!$F$46,0,DE2))*Параметры!DE$70-DE909</f>
        <v>60747.534948802633</v>
      </c>
      <c r="DF935" s="161">
        <f ca="1">(OFFSET(Отчеты!$F$39,0,DF2)+OFFSET(Отчеты!$F$45,0,DF2)+OFFSET(Отчеты!$F$53,0,DF2)+OFFSET(Отчеты!$F$40,0,DF2)+OFFSET(Отчеты!$F$41,0,DF2)+OFFSET(Отчеты!$F$43,0,DF2)+OFFSET(Отчеты!$F$44,0,DF2)+OFFSET(Отчеты!$F$46,0,DF2))*Параметры!DF$70-DF909</f>
        <v>62272.380337933362</v>
      </c>
      <c r="DG935" s="161">
        <f ca="1">(OFFSET(Отчеты!$F$39,0,DG2)+OFFSET(Отчеты!$F$45,0,DG2)+OFFSET(Отчеты!$F$53,0,DG2)+OFFSET(Отчеты!$F$40,0,DG2)+OFFSET(Отчеты!$F$41,0,DG2)+OFFSET(Отчеты!$F$43,0,DG2)+OFFSET(Отчеты!$F$44,0,DG2)+OFFSET(Отчеты!$F$46,0,DG2))*Параметры!DG$70-DG909</f>
        <v>101449.62881264613</v>
      </c>
      <c r="DH935" s="161">
        <f ca="1">(OFFSET(Отчеты!$F$39,0,DH2)+OFFSET(Отчеты!$F$45,0,DH2)+OFFSET(Отчеты!$F$53,0,DH2)+OFFSET(Отчеты!$F$40,0,DH2)+OFFSET(Отчеты!$F$41,0,DH2)+OFFSET(Отчеты!$F$43,0,DH2)+OFFSET(Отчеты!$F$44,0,DH2)+OFFSET(Отчеты!$F$46,0,DH2))*Параметры!DH$70-DH909</f>
        <v>102023.23976345106</v>
      </c>
      <c r="DI935" s="161">
        <f ca="1">(OFFSET(Отчеты!$F$39,0,DI2)+OFFSET(Отчеты!$F$45,0,DI2)+OFFSET(Отчеты!$F$53,0,DI2)+OFFSET(Отчеты!$F$40,0,DI2)+OFFSET(Отчеты!$F$41,0,DI2)+OFFSET(Отчеты!$F$43,0,DI2)+OFFSET(Отчеты!$F$44,0,DI2)+OFFSET(Отчеты!$F$46,0,DI2))*Параметры!DI$70-DI909</f>
        <v>102600.09399396784</v>
      </c>
      <c r="DJ935" s="161">
        <f ca="1">(OFFSET(Отчеты!$F$39,0,DJ2)+OFFSET(Отчеты!$F$45,0,DJ2)+OFFSET(Отчеты!$F$53,0,DJ2)+OFFSET(Отчеты!$F$40,0,DJ2)+OFFSET(Отчеты!$F$41,0,DJ2)+OFFSET(Отчеты!$F$43,0,DJ2)+OFFSET(Отчеты!$F$44,0,DJ2)+OFFSET(Отчеты!$F$46,0,DJ2))*Параметры!DJ$70-DJ909</f>
        <v>103180.20984217103</v>
      </c>
      <c r="DK935" s="161">
        <f ca="1">(OFFSET(Отчеты!$F$39,0,DK2)+OFFSET(Отчеты!$F$45,0,DK2)+OFFSET(Отчеты!$F$53,0,DK2)+OFFSET(Отчеты!$F$40,0,DK2)+OFFSET(Отчеты!$F$41,0,DK2)+OFFSET(Отчеты!$F$43,0,DK2)+OFFSET(Отчеты!$F$44,0,DK2)+OFFSET(Отчеты!$F$46,0,DK2))*Параметры!DK$70-DK909</f>
        <v>103763.60574972168</v>
      </c>
      <c r="DL935" s="161">
        <f ca="1">(OFFSET(Отчеты!$F$39,0,DL2)+OFFSET(Отчеты!$F$45,0,DL2)+OFFSET(Отчеты!$F$53,0,DL2)+OFFSET(Отчеты!$F$40,0,DL2)+OFFSET(Отчеты!$F$41,0,DL2)+OFFSET(Отчеты!$F$43,0,DL2)+OFFSET(Отчеты!$F$44,0,DL2)+OFFSET(Отчеты!$F$46,0,DL2))*Параметры!DL$70-DL909</f>
        <v>104350.30026255199</v>
      </c>
      <c r="DM935" s="161">
        <f ca="1">(OFFSET(Отчеты!$F$39,0,DM2)+OFFSET(Отчеты!$F$45,0,DM2)+OFFSET(Отчеты!$F$53,0,DM2)+OFFSET(Отчеты!$F$40,0,DM2)+OFFSET(Отчеты!$F$41,0,DM2)+OFFSET(Отчеты!$F$43,0,DM2)+OFFSET(Отчеты!$F$44,0,DM2)+OFFSET(Отчеты!$F$46,0,DM2))*Параметры!DM$70-DM909</f>
        <v>104940.31203145593</v>
      </c>
      <c r="DN935" s="161">
        <f ca="1">(OFFSET(Отчеты!$F$39,0,DN2)+OFFSET(Отчеты!$F$45,0,DN2)+OFFSET(Отчеты!$F$53,0,DN2)+OFFSET(Отчеты!$F$40,0,DN2)+OFFSET(Отчеты!$F$41,0,DN2)+OFFSET(Отчеты!$F$43,0,DN2)+OFFSET(Отчеты!$F$44,0,DN2)+OFFSET(Отчеты!$F$46,0,DN2))*Параметры!DN$70-DN909</f>
        <v>63909.657898106852</v>
      </c>
      <c r="DO935" s="161">
        <f ca="1">(OFFSET(Отчеты!$F$39,0,DO2)+OFFSET(Отчеты!$F$45,0,DO2)+OFFSET(Отчеты!$F$53,0,DO2)+OFFSET(Отчеты!$F$40,0,DO2)+OFFSET(Отчеты!$F$41,0,DO2)+OFFSET(Отчеты!$F$43,0,DO2)+OFFSET(Отчеты!$F$44,0,DO2)+OFFSET(Отчеты!$F$46,0,DO2))*Параметры!DO$70-DO909</f>
        <v>64271.012395521997</v>
      </c>
      <c r="DP935" s="161">
        <f ca="1">(OFFSET(Отчеты!$F$39,0,DP2)+OFFSET(Отчеты!$F$45,0,DP2)+OFFSET(Отчеты!$F$53,0,DP2)+OFFSET(Отчеты!$F$40,0,DP2)+OFFSET(Отчеты!$F$41,0,DP2)+OFFSET(Отчеты!$F$43,0,DP2)+OFFSET(Отчеты!$F$44,0,DP2)+OFFSET(Отчеты!$F$46,0,DP2))*Параметры!DP$70-DP909</f>
        <v>64634.410043802076</v>
      </c>
      <c r="DQ935" s="161">
        <f ca="1">(OFFSET(Отчеты!$F$39,0,DQ2)+OFFSET(Отчеты!$F$45,0,DQ2)+OFFSET(Отчеты!$F$53,0,DQ2)+OFFSET(Отчеты!$F$40,0,DQ2)+OFFSET(Отчеты!$F$41,0,DQ2)+OFFSET(Отчеты!$F$43,0,DQ2)+OFFSET(Отчеты!$F$44,0,DQ2)+OFFSET(Отчеты!$F$46,0,DQ2))*Параметры!DQ$70-DQ909</f>
        <v>64999.862395218857</v>
      </c>
      <c r="DR935" s="161">
        <f ca="1">(OFFSET(Отчеты!$F$39,0,DR2)+OFFSET(Отчеты!$F$45,0,DR2)+OFFSET(Отчеты!$F$53,0,DR2)+OFFSET(Отчеты!$F$40,0,DR2)+OFFSET(Отчеты!$F$41,0,DR2)+OFFSET(Отчеты!$F$43,0,DR2)+OFFSET(Отчеты!$F$44,0,DR2)+OFFSET(Отчеты!$F$46,0,DR2))*Параметры!DR$70-DR909</f>
        <v>66631.446961588619</v>
      </c>
      <c r="DS935" s="161">
        <f ca="1">(OFFSET(Отчеты!$F$39,0,DS2)+OFFSET(Отчеты!$F$45,0,DS2)+OFFSET(Отчеты!$F$53,0,DS2)+OFFSET(Отчеты!$F$40,0,DS2)+OFFSET(Отчеты!$F$41,0,DS2)+OFFSET(Отчеты!$F$43,0,DS2)+OFFSET(Отчеты!$F$44,0,DS2)+OFFSET(Отчеты!$F$46,0,DS2))*Параметры!DS$70-DS909</f>
        <v>108551.10282953145</v>
      </c>
      <c r="DT935" s="161">
        <f ca="1">(OFFSET(Отчеты!$F$39,0,DT2)+OFFSET(Отчеты!$F$45,0,DT2)+OFFSET(Отчеты!$F$53,0,DT2)+OFFSET(Отчеты!$F$40,0,DT2)+OFFSET(Отчеты!$F$41,0,DT2)+OFFSET(Отчеты!$F$43,0,DT2)+OFFSET(Отчеты!$F$44,0,DT2)+OFFSET(Отчеты!$F$46,0,DT2))*Параметры!DT$70-DT909</f>
        <v>109164.86654689271</v>
      </c>
      <c r="DU935" s="161">
        <f ca="1">(OFFSET(Отчеты!$F$39,0,DU2)+OFFSET(Отчеты!$F$45,0,DU2)+OFFSET(Отчеты!$F$53,0,DU2)+OFFSET(Отчеты!$F$40,0,DU2)+OFFSET(Отчеты!$F$41,0,DU2)+OFFSET(Отчеты!$F$43,0,DU2)+OFFSET(Отчеты!$F$44,0,DU2)+OFFSET(Отчеты!$F$46,0,DU2))*Параметры!DU$70-DU909</f>
        <v>109782.10057354561</v>
      </c>
      <c r="DV935" s="161">
        <f ca="1">(OFFSET(Отчеты!$F$39,0,DV2)+OFFSET(Отчеты!$F$45,0,DV2)+OFFSET(Отчеты!$F$53,0,DV2)+OFFSET(Отчеты!$F$40,0,DV2)+OFFSET(Отчеты!$F$41,0,DV2)+OFFSET(Отчеты!$F$43,0,DV2)+OFFSET(Отчеты!$F$44,0,DV2)+OFFSET(Отчеты!$F$46,0,DV2))*Параметры!DV$70-DV909</f>
        <v>110402.82453112326</v>
      </c>
      <c r="DX935" s="162">
        <f ca="1">SUM(G935:DW935)</f>
        <v>7643303.5250362325</v>
      </c>
    </row>
    <row r="936" spans="1:128" hidden="1" outlineLevel="1" x14ac:dyDescent="0.2">
      <c r="A936" s="153" t="str">
        <f ca="1">Language!A$1210</f>
        <v>Убытки предыдущих периодов</v>
      </c>
      <c r="C936" s="178" t="str">
        <f t="shared" ca="1" si="1459"/>
        <v>тыс. руб.</v>
      </c>
      <c r="F936" s="6" t="s">
        <v>3083</v>
      </c>
      <c r="G936" s="161">
        <f>IF(G$2=1,0,MIN(F935,0)+F936-F937)</f>
        <v>0</v>
      </c>
      <c r="H936" s="161">
        <f t="shared" ref="H936:DV936" ca="1" si="1537">IF(H$2=1,0,MIN(G935,0)+G936-G937)</f>
        <v>-229406.1</v>
      </c>
      <c r="I936" s="161">
        <f t="shared" ca="1" si="1537"/>
        <v>-230079.76114314355</v>
      </c>
      <c r="J936" s="161">
        <f t="shared" ca="1" si="1537"/>
        <v>-221074.32411280082</v>
      </c>
      <c r="K936" s="161">
        <f t="shared" ca="1" si="1537"/>
        <v>-200562.52170470456</v>
      </c>
      <c r="L936" s="161">
        <f t="shared" ca="1" si="1537"/>
        <v>-170437.82031505962</v>
      </c>
      <c r="M936" s="161">
        <f t="shared" ca="1" si="1537"/>
        <v>-139928.83374873223</v>
      </c>
      <c r="N936" s="161">
        <f t="shared" ca="1" si="1537"/>
        <v>-108808.95760642787</v>
      </c>
      <c r="O936" s="161">
        <f t="shared" ca="1" si="1537"/>
        <v>-76689.433379533337</v>
      </c>
      <c r="P936" s="161">
        <f t="shared" ca="1" si="1537"/>
        <v>-20958.825755829886</v>
      </c>
      <c r="Q936" s="161">
        <f t="shared" ca="1" si="1537"/>
        <v>0</v>
      </c>
      <c r="R936" s="161">
        <f t="shared" ca="1" si="1537"/>
        <v>0</v>
      </c>
      <c r="S936" s="161">
        <f t="shared" ca="1" si="1537"/>
        <v>0</v>
      </c>
      <c r="T936" s="161">
        <f t="shared" ca="1" si="1537"/>
        <v>0</v>
      </c>
      <c r="U936" s="161">
        <f t="shared" ca="1" si="1537"/>
        <v>0</v>
      </c>
      <c r="V936" s="161">
        <f t="shared" ca="1" si="1537"/>
        <v>0</v>
      </c>
      <c r="W936" s="161">
        <f t="shared" ca="1" si="1537"/>
        <v>0</v>
      </c>
      <c r="X936" s="161">
        <f t="shared" ca="1" si="1537"/>
        <v>0</v>
      </c>
      <c r="Y936" s="161">
        <f t="shared" ca="1" si="1537"/>
        <v>0</v>
      </c>
      <c r="Z936" s="161">
        <f t="shared" ca="1" si="1537"/>
        <v>0</v>
      </c>
      <c r="AA936" s="161">
        <f t="shared" ca="1" si="1537"/>
        <v>0</v>
      </c>
      <c r="AB936" s="161">
        <f t="shared" ca="1" si="1537"/>
        <v>0</v>
      </c>
      <c r="AC936" s="161">
        <f t="shared" ca="1" si="1537"/>
        <v>0</v>
      </c>
      <c r="AD936" s="161">
        <f t="shared" ca="1" si="1537"/>
        <v>0</v>
      </c>
      <c r="AE936" s="161">
        <f t="shared" ca="1" si="1537"/>
        <v>0</v>
      </c>
      <c r="AF936" s="161">
        <f t="shared" ca="1" si="1537"/>
        <v>0</v>
      </c>
      <c r="AG936" s="161">
        <f t="shared" ca="1" si="1537"/>
        <v>0</v>
      </c>
      <c r="AH936" s="161">
        <f t="shared" ca="1" si="1537"/>
        <v>0</v>
      </c>
      <c r="AI936" s="161">
        <f t="shared" ca="1" si="1537"/>
        <v>0</v>
      </c>
      <c r="AJ936" s="161">
        <f t="shared" ca="1" si="1537"/>
        <v>0</v>
      </c>
      <c r="AK936" s="161">
        <f t="shared" ca="1" si="1537"/>
        <v>0</v>
      </c>
      <c r="AL936" s="161">
        <f t="shared" ca="1" si="1537"/>
        <v>0</v>
      </c>
      <c r="AM936" s="161">
        <f t="shared" ca="1" si="1537"/>
        <v>0</v>
      </c>
      <c r="AN936" s="161">
        <f t="shared" ca="1" si="1537"/>
        <v>0</v>
      </c>
      <c r="AO936" s="161">
        <f t="shared" ca="1" si="1537"/>
        <v>0</v>
      </c>
      <c r="AP936" s="161">
        <f t="shared" ca="1" si="1537"/>
        <v>0</v>
      </c>
      <c r="AQ936" s="161">
        <f t="shared" ca="1" si="1537"/>
        <v>0</v>
      </c>
      <c r="AR936" s="161">
        <f t="shared" ca="1" si="1537"/>
        <v>0</v>
      </c>
      <c r="AS936" s="161">
        <f t="shared" ca="1" si="1537"/>
        <v>0</v>
      </c>
      <c r="AT936" s="161">
        <f t="shared" ca="1" si="1537"/>
        <v>0</v>
      </c>
      <c r="AU936" s="161">
        <f t="shared" ca="1" si="1537"/>
        <v>0</v>
      </c>
      <c r="AV936" s="161">
        <f t="shared" ca="1" si="1537"/>
        <v>0</v>
      </c>
      <c r="AW936" s="161">
        <f t="shared" ca="1" si="1537"/>
        <v>0</v>
      </c>
      <c r="AX936" s="161">
        <f t="shared" ca="1" si="1537"/>
        <v>0</v>
      </c>
      <c r="AY936" s="161">
        <f t="shared" ca="1" si="1537"/>
        <v>0</v>
      </c>
      <c r="AZ936" s="161">
        <f t="shared" ca="1" si="1537"/>
        <v>0</v>
      </c>
      <c r="BA936" s="161">
        <f t="shared" ca="1" si="1537"/>
        <v>0</v>
      </c>
      <c r="BB936" s="161">
        <f t="shared" ca="1" si="1537"/>
        <v>0</v>
      </c>
      <c r="BC936" s="161">
        <f t="shared" ca="1" si="1537"/>
        <v>0</v>
      </c>
      <c r="BD936" s="161">
        <f t="shared" ca="1" si="1537"/>
        <v>0</v>
      </c>
      <c r="BE936" s="161">
        <f t="shared" ca="1" si="1537"/>
        <v>0</v>
      </c>
      <c r="BF936" s="161">
        <f t="shared" ca="1" si="1537"/>
        <v>0</v>
      </c>
      <c r="BG936" s="161">
        <f t="shared" ca="1" si="1537"/>
        <v>0</v>
      </c>
      <c r="BH936" s="161">
        <f t="shared" ca="1" si="1537"/>
        <v>0</v>
      </c>
      <c r="BI936" s="161">
        <f t="shared" ca="1" si="1537"/>
        <v>0</v>
      </c>
      <c r="BJ936" s="161">
        <f t="shared" ca="1" si="1537"/>
        <v>0</v>
      </c>
      <c r="BK936" s="161">
        <f t="shared" ca="1" si="1537"/>
        <v>0</v>
      </c>
      <c r="BL936" s="161">
        <f t="shared" ca="1" si="1537"/>
        <v>0</v>
      </c>
      <c r="BM936" s="161">
        <f t="shared" ca="1" si="1537"/>
        <v>0</v>
      </c>
      <c r="BN936" s="161">
        <f t="shared" ca="1" si="1537"/>
        <v>0</v>
      </c>
      <c r="BO936" s="161">
        <f t="shared" ca="1" si="1537"/>
        <v>0</v>
      </c>
      <c r="BP936" s="161">
        <f t="shared" ca="1" si="1537"/>
        <v>0</v>
      </c>
      <c r="BQ936" s="161">
        <f t="shared" ca="1" si="1537"/>
        <v>0</v>
      </c>
      <c r="BR936" s="161">
        <f t="shared" ca="1" si="1537"/>
        <v>0</v>
      </c>
      <c r="BS936" s="161">
        <f t="shared" ca="1" si="1537"/>
        <v>0</v>
      </c>
      <c r="BT936" s="161">
        <f t="shared" ca="1" si="1537"/>
        <v>0</v>
      </c>
      <c r="BU936" s="161">
        <f t="shared" ca="1" si="1537"/>
        <v>0</v>
      </c>
      <c r="BV936" s="161">
        <f t="shared" ca="1" si="1537"/>
        <v>0</v>
      </c>
      <c r="BW936" s="161">
        <f t="shared" ca="1" si="1537"/>
        <v>0</v>
      </c>
      <c r="BX936" s="161">
        <f t="shared" ca="1" si="1537"/>
        <v>0</v>
      </c>
      <c r="BY936" s="161">
        <f t="shared" ca="1" si="1537"/>
        <v>0</v>
      </c>
      <c r="BZ936" s="161">
        <f t="shared" ca="1" si="1537"/>
        <v>0</v>
      </c>
      <c r="CA936" s="161">
        <f t="shared" ca="1" si="1537"/>
        <v>0</v>
      </c>
      <c r="CB936" s="161">
        <f t="shared" ca="1" si="1537"/>
        <v>0</v>
      </c>
      <c r="CC936" s="161">
        <f t="shared" ca="1" si="1537"/>
        <v>0</v>
      </c>
      <c r="CD936" s="161">
        <f t="shared" ca="1" si="1537"/>
        <v>0</v>
      </c>
      <c r="CE936" s="161">
        <f t="shared" ca="1" si="1537"/>
        <v>0</v>
      </c>
      <c r="CF936" s="161">
        <f t="shared" ca="1" si="1537"/>
        <v>0</v>
      </c>
      <c r="CG936" s="161">
        <f t="shared" ca="1" si="1537"/>
        <v>0</v>
      </c>
      <c r="CH936" s="161">
        <f t="shared" ca="1" si="1537"/>
        <v>0</v>
      </c>
      <c r="CI936" s="161">
        <f t="shared" ca="1" si="1537"/>
        <v>0</v>
      </c>
      <c r="CJ936" s="161">
        <f t="shared" ca="1" si="1537"/>
        <v>0</v>
      </c>
      <c r="CK936" s="161">
        <f t="shared" ca="1" si="1537"/>
        <v>0</v>
      </c>
      <c r="CL936" s="161">
        <f t="shared" ca="1" si="1537"/>
        <v>0</v>
      </c>
      <c r="CM936" s="161">
        <f t="shared" ca="1" si="1537"/>
        <v>0</v>
      </c>
      <c r="CN936" s="161">
        <f t="shared" ca="1" si="1537"/>
        <v>0</v>
      </c>
      <c r="CO936" s="161">
        <f t="shared" ca="1" si="1537"/>
        <v>0</v>
      </c>
      <c r="CP936" s="161">
        <f t="shared" ca="1" si="1537"/>
        <v>0</v>
      </c>
      <c r="CQ936" s="161">
        <f t="shared" ca="1" si="1537"/>
        <v>0</v>
      </c>
      <c r="CR936" s="161">
        <f t="shared" ca="1" si="1537"/>
        <v>0</v>
      </c>
      <c r="CS936" s="161">
        <f t="shared" ca="1" si="1537"/>
        <v>0</v>
      </c>
      <c r="CT936" s="161">
        <f t="shared" ca="1" si="1537"/>
        <v>0</v>
      </c>
      <c r="CU936" s="161">
        <f t="shared" ca="1" si="1537"/>
        <v>0</v>
      </c>
      <c r="CV936" s="161">
        <f t="shared" ca="1" si="1537"/>
        <v>0</v>
      </c>
      <c r="CW936" s="161">
        <f t="shared" ca="1" si="1537"/>
        <v>0</v>
      </c>
      <c r="CX936" s="161">
        <f t="shared" ca="1" si="1537"/>
        <v>0</v>
      </c>
      <c r="CY936" s="161">
        <f t="shared" ca="1" si="1537"/>
        <v>0</v>
      </c>
      <c r="CZ936" s="161">
        <f t="shared" ca="1" si="1537"/>
        <v>0</v>
      </c>
      <c r="DA936" s="161">
        <f t="shared" ca="1" si="1537"/>
        <v>0</v>
      </c>
      <c r="DB936" s="161">
        <f t="shared" ca="1" si="1537"/>
        <v>0</v>
      </c>
      <c r="DC936" s="161">
        <f t="shared" ca="1" si="1537"/>
        <v>0</v>
      </c>
      <c r="DD936" s="161">
        <f t="shared" ca="1" si="1537"/>
        <v>0</v>
      </c>
      <c r="DE936" s="161">
        <f t="shared" ca="1" si="1537"/>
        <v>0</v>
      </c>
      <c r="DF936" s="161">
        <f t="shared" ca="1" si="1537"/>
        <v>0</v>
      </c>
      <c r="DG936" s="161">
        <f t="shared" ca="1" si="1537"/>
        <v>0</v>
      </c>
      <c r="DH936" s="161">
        <f t="shared" ca="1" si="1537"/>
        <v>0</v>
      </c>
      <c r="DI936" s="161">
        <f t="shared" ca="1" si="1537"/>
        <v>0</v>
      </c>
      <c r="DJ936" s="161">
        <f t="shared" ca="1" si="1537"/>
        <v>0</v>
      </c>
      <c r="DK936" s="161">
        <f t="shared" ca="1" si="1537"/>
        <v>0</v>
      </c>
      <c r="DL936" s="161">
        <f t="shared" ca="1" si="1537"/>
        <v>0</v>
      </c>
      <c r="DM936" s="161">
        <f t="shared" ca="1" si="1537"/>
        <v>0</v>
      </c>
      <c r="DN936" s="161">
        <f t="shared" ca="1" si="1537"/>
        <v>0</v>
      </c>
      <c r="DO936" s="161">
        <f t="shared" ca="1" si="1537"/>
        <v>0</v>
      </c>
      <c r="DP936" s="161">
        <f t="shared" ca="1" si="1537"/>
        <v>0</v>
      </c>
      <c r="DQ936" s="161">
        <f t="shared" ca="1" si="1537"/>
        <v>0</v>
      </c>
      <c r="DR936" s="161">
        <f t="shared" ca="1" si="1537"/>
        <v>0</v>
      </c>
      <c r="DS936" s="161">
        <f t="shared" ca="1" si="1537"/>
        <v>0</v>
      </c>
      <c r="DT936" s="161">
        <f t="shared" ca="1" si="1537"/>
        <v>0</v>
      </c>
      <c r="DU936" s="161">
        <f t="shared" ca="1" si="1537"/>
        <v>0</v>
      </c>
      <c r="DV936" s="161">
        <f t="shared" ca="1" si="1537"/>
        <v>0</v>
      </c>
      <c r="DX936" s="162"/>
    </row>
    <row r="937" spans="1:128" hidden="1" outlineLevel="1" x14ac:dyDescent="0.2">
      <c r="A937" s="153" t="str">
        <f ca="1">Language!A$1211</f>
        <v>Списание убытков предыдущих периодов</v>
      </c>
      <c r="C937" s="178" t="str">
        <f t="shared" ca="1" si="1459"/>
        <v>тыс. руб.</v>
      </c>
      <c r="F937" s="6" t="s">
        <v>3082</v>
      </c>
      <c r="G937" s="161">
        <f t="shared" ref="G937:N937" ca="1" si="1538">-IF(G935&gt;0,MIN(-G936,G935),0)</f>
        <v>0</v>
      </c>
      <c r="H937" s="161">
        <f t="shared" ca="1" si="1538"/>
        <v>0</v>
      </c>
      <c r="I937" s="161">
        <f t="shared" ca="1" si="1538"/>
        <v>-9005.4370303427331</v>
      </c>
      <c r="J937" s="161">
        <f t="shared" ca="1" si="1538"/>
        <v>-20511.802408096253</v>
      </c>
      <c r="K937" s="161">
        <f t="shared" ca="1" si="1538"/>
        <v>-30124.701389644943</v>
      </c>
      <c r="L937" s="161">
        <f t="shared" ca="1" si="1538"/>
        <v>-30508.986566327389</v>
      </c>
      <c r="M937" s="161">
        <f t="shared" ca="1" si="1538"/>
        <v>-31119.876142304369</v>
      </c>
      <c r="N937" s="161">
        <f t="shared" ca="1" si="1538"/>
        <v>-32119.524226894526</v>
      </c>
      <c r="O937" s="161">
        <f t="shared" ref="O937:AT937" ca="1" si="1539">-IF(O935&gt;0,MIN(-O936,O935),0)</f>
        <v>-55730.60762370345</v>
      </c>
      <c r="P937" s="161">
        <f t="shared" ca="1" si="1539"/>
        <v>-20958.825755829886</v>
      </c>
      <c r="Q937" s="161">
        <f t="shared" ca="1" si="1539"/>
        <v>0</v>
      </c>
      <c r="R937" s="161">
        <f t="shared" ca="1" si="1539"/>
        <v>0</v>
      </c>
      <c r="S937" s="161">
        <f t="shared" ca="1" si="1539"/>
        <v>0</v>
      </c>
      <c r="T937" s="161">
        <f t="shared" ca="1" si="1539"/>
        <v>0</v>
      </c>
      <c r="U937" s="161">
        <f t="shared" ca="1" si="1539"/>
        <v>0</v>
      </c>
      <c r="V937" s="161">
        <f t="shared" ca="1" si="1539"/>
        <v>0</v>
      </c>
      <c r="W937" s="161">
        <f t="shared" ca="1" si="1539"/>
        <v>0</v>
      </c>
      <c r="X937" s="161">
        <f t="shared" ca="1" si="1539"/>
        <v>0</v>
      </c>
      <c r="Y937" s="161">
        <f t="shared" ca="1" si="1539"/>
        <v>0</v>
      </c>
      <c r="Z937" s="161">
        <f t="shared" ca="1" si="1539"/>
        <v>0</v>
      </c>
      <c r="AA937" s="161">
        <f t="shared" ca="1" si="1539"/>
        <v>0</v>
      </c>
      <c r="AB937" s="161">
        <f t="shared" ca="1" si="1539"/>
        <v>0</v>
      </c>
      <c r="AC937" s="161">
        <f t="shared" ca="1" si="1539"/>
        <v>0</v>
      </c>
      <c r="AD937" s="161">
        <f t="shared" ca="1" si="1539"/>
        <v>0</v>
      </c>
      <c r="AE937" s="161">
        <f t="shared" ca="1" si="1539"/>
        <v>0</v>
      </c>
      <c r="AF937" s="161">
        <f t="shared" ca="1" si="1539"/>
        <v>0</v>
      </c>
      <c r="AG937" s="161">
        <f t="shared" ca="1" si="1539"/>
        <v>0</v>
      </c>
      <c r="AH937" s="161">
        <f t="shared" ca="1" si="1539"/>
        <v>0</v>
      </c>
      <c r="AI937" s="161">
        <f t="shared" ca="1" si="1539"/>
        <v>0</v>
      </c>
      <c r="AJ937" s="161">
        <f t="shared" ca="1" si="1539"/>
        <v>0</v>
      </c>
      <c r="AK937" s="161">
        <f t="shared" ca="1" si="1539"/>
        <v>0</v>
      </c>
      <c r="AL937" s="161">
        <f t="shared" ca="1" si="1539"/>
        <v>0</v>
      </c>
      <c r="AM937" s="161">
        <f t="shared" ca="1" si="1539"/>
        <v>0</v>
      </c>
      <c r="AN937" s="161">
        <f t="shared" ca="1" si="1539"/>
        <v>0</v>
      </c>
      <c r="AO937" s="161">
        <f t="shared" ca="1" si="1539"/>
        <v>0</v>
      </c>
      <c r="AP937" s="161">
        <f t="shared" ca="1" si="1539"/>
        <v>0</v>
      </c>
      <c r="AQ937" s="161">
        <f t="shared" ca="1" si="1539"/>
        <v>0</v>
      </c>
      <c r="AR937" s="161">
        <f t="shared" ca="1" si="1539"/>
        <v>0</v>
      </c>
      <c r="AS937" s="161">
        <f t="shared" ca="1" si="1539"/>
        <v>0</v>
      </c>
      <c r="AT937" s="161">
        <f t="shared" ca="1" si="1539"/>
        <v>0</v>
      </c>
      <c r="AU937" s="161">
        <f t="shared" ref="AU937:BZ937" ca="1" si="1540">-IF(AU935&gt;0,MIN(-AU936,AU935),0)</f>
        <v>0</v>
      </c>
      <c r="AV937" s="161">
        <f t="shared" ca="1" si="1540"/>
        <v>0</v>
      </c>
      <c r="AW937" s="161">
        <f t="shared" ca="1" si="1540"/>
        <v>0</v>
      </c>
      <c r="AX937" s="161">
        <f t="shared" ca="1" si="1540"/>
        <v>0</v>
      </c>
      <c r="AY937" s="161">
        <f t="shared" ca="1" si="1540"/>
        <v>0</v>
      </c>
      <c r="AZ937" s="161">
        <f t="shared" ca="1" si="1540"/>
        <v>0</v>
      </c>
      <c r="BA937" s="161">
        <f t="shared" ca="1" si="1540"/>
        <v>0</v>
      </c>
      <c r="BB937" s="161">
        <f t="shared" ca="1" si="1540"/>
        <v>0</v>
      </c>
      <c r="BC937" s="161">
        <f t="shared" ca="1" si="1540"/>
        <v>0</v>
      </c>
      <c r="BD937" s="161">
        <f t="shared" ca="1" si="1540"/>
        <v>0</v>
      </c>
      <c r="BE937" s="161">
        <f t="shared" ca="1" si="1540"/>
        <v>0</v>
      </c>
      <c r="BF937" s="161">
        <f t="shared" ca="1" si="1540"/>
        <v>0</v>
      </c>
      <c r="BG937" s="161">
        <f t="shared" ca="1" si="1540"/>
        <v>0</v>
      </c>
      <c r="BH937" s="161">
        <f t="shared" ca="1" si="1540"/>
        <v>0</v>
      </c>
      <c r="BI937" s="161">
        <f t="shared" ca="1" si="1540"/>
        <v>0</v>
      </c>
      <c r="BJ937" s="161">
        <f t="shared" ca="1" si="1540"/>
        <v>0</v>
      </c>
      <c r="BK937" s="161">
        <f t="shared" ca="1" si="1540"/>
        <v>0</v>
      </c>
      <c r="BL937" s="161">
        <f t="shared" ca="1" si="1540"/>
        <v>0</v>
      </c>
      <c r="BM937" s="161">
        <f t="shared" ca="1" si="1540"/>
        <v>0</v>
      </c>
      <c r="BN937" s="161">
        <f t="shared" ca="1" si="1540"/>
        <v>0</v>
      </c>
      <c r="BO937" s="161">
        <f t="shared" ca="1" si="1540"/>
        <v>0</v>
      </c>
      <c r="BP937" s="161">
        <f t="shared" ca="1" si="1540"/>
        <v>0</v>
      </c>
      <c r="BQ937" s="161">
        <f t="shared" ca="1" si="1540"/>
        <v>0</v>
      </c>
      <c r="BR937" s="161">
        <f t="shared" ca="1" si="1540"/>
        <v>0</v>
      </c>
      <c r="BS937" s="161">
        <f t="shared" ca="1" si="1540"/>
        <v>0</v>
      </c>
      <c r="BT937" s="161">
        <f t="shared" ca="1" si="1540"/>
        <v>0</v>
      </c>
      <c r="BU937" s="161">
        <f t="shared" ca="1" si="1540"/>
        <v>0</v>
      </c>
      <c r="BV937" s="161">
        <f t="shared" ca="1" si="1540"/>
        <v>0</v>
      </c>
      <c r="BW937" s="161">
        <f t="shared" ca="1" si="1540"/>
        <v>0</v>
      </c>
      <c r="BX937" s="161">
        <f t="shared" ca="1" si="1540"/>
        <v>0</v>
      </c>
      <c r="BY937" s="161">
        <f t="shared" ca="1" si="1540"/>
        <v>0</v>
      </c>
      <c r="BZ937" s="161">
        <f t="shared" ca="1" si="1540"/>
        <v>0</v>
      </c>
      <c r="CA937" s="161">
        <f t="shared" ref="CA937:DF937" ca="1" si="1541">-IF(CA935&gt;0,MIN(-CA936,CA935),0)</f>
        <v>0</v>
      </c>
      <c r="CB937" s="161">
        <f t="shared" ca="1" si="1541"/>
        <v>0</v>
      </c>
      <c r="CC937" s="161">
        <f t="shared" ca="1" si="1541"/>
        <v>0</v>
      </c>
      <c r="CD937" s="161">
        <f t="shared" ca="1" si="1541"/>
        <v>0</v>
      </c>
      <c r="CE937" s="161">
        <f t="shared" ca="1" si="1541"/>
        <v>0</v>
      </c>
      <c r="CF937" s="161">
        <f t="shared" ca="1" si="1541"/>
        <v>0</v>
      </c>
      <c r="CG937" s="161">
        <f t="shared" ca="1" si="1541"/>
        <v>0</v>
      </c>
      <c r="CH937" s="161">
        <f t="shared" ca="1" si="1541"/>
        <v>0</v>
      </c>
      <c r="CI937" s="161">
        <f t="shared" ca="1" si="1541"/>
        <v>0</v>
      </c>
      <c r="CJ937" s="161">
        <f t="shared" ca="1" si="1541"/>
        <v>0</v>
      </c>
      <c r="CK937" s="161">
        <f t="shared" ca="1" si="1541"/>
        <v>0</v>
      </c>
      <c r="CL937" s="161">
        <f t="shared" ca="1" si="1541"/>
        <v>0</v>
      </c>
      <c r="CM937" s="161">
        <f t="shared" ca="1" si="1541"/>
        <v>0</v>
      </c>
      <c r="CN937" s="161">
        <f t="shared" ca="1" si="1541"/>
        <v>0</v>
      </c>
      <c r="CO937" s="161">
        <f t="shared" ca="1" si="1541"/>
        <v>0</v>
      </c>
      <c r="CP937" s="161">
        <f t="shared" ca="1" si="1541"/>
        <v>0</v>
      </c>
      <c r="CQ937" s="161">
        <f t="shared" ca="1" si="1541"/>
        <v>0</v>
      </c>
      <c r="CR937" s="161">
        <f t="shared" ca="1" si="1541"/>
        <v>0</v>
      </c>
      <c r="CS937" s="161">
        <f t="shared" ca="1" si="1541"/>
        <v>0</v>
      </c>
      <c r="CT937" s="161">
        <f t="shared" ca="1" si="1541"/>
        <v>0</v>
      </c>
      <c r="CU937" s="161">
        <f t="shared" ca="1" si="1541"/>
        <v>0</v>
      </c>
      <c r="CV937" s="161">
        <f t="shared" ca="1" si="1541"/>
        <v>0</v>
      </c>
      <c r="CW937" s="161">
        <f t="shared" ca="1" si="1541"/>
        <v>0</v>
      </c>
      <c r="CX937" s="161">
        <f t="shared" ca="1" si="1541"/>
        <v>0</v>
      </c>
      <c r="CY937" s="161">
        <f t="shared" ca="1" si="1541"/>
        <v>0</v>
      </c>
      <c r="CZ937" s="161">
        <f t="shared" ca="1" si="1541"/>
        <v>0</v>
      </c>
      <c r="DA937" s="161">
        <f t="shared" ca="1" si="1541"/>
        <v>0</v>
      </c>
      <c r="DB937" s="161">
        <f t="shared" ca="1" si="1541"/>
        <v>0</v>
      </c>
      <c r="DC937" s="161">
        <f t="shared" ca="1" si="1541"/>
        <v>0</v>
      </c>
      <c r="DD937" s="161">
        <f t="shared" ca="1" si="1541"/>
        <v>0</v>
      </c>
      <c r="DE937" s="161">
        <f t="shared" ca="1" si="1541"/>
        <v>0</v>
      </c>
      <c r="DF937" s="161">
        <f t="shared" ca="1" si="1541"/>
        <v>0</v>
      </c>
      <c r="DG937" s="161">
        <f t="shared" ref="DG937:DV937" ca="1" si="1542">-IF(DG935&gt;0,MIN(-DG936,DG935),0)</f>
        <v>0</v>
      </c>
      <c r="DH937" s="161">
        <f t="shared" ca="1" si="1542"/>
        <v>0</v>
      </c>
      <c r="DI937" s="161">
        <f t="shared" ca="1" si="1542"/>
        <v>0</v>
      </c>
      <c r="DJ937" s="161">
        <f t="shared" ca="1" si="1542"/>
        <v>0</v>
      </c>
      <c r="DK937" s="161">
        <f t="shared" ca="1" si="1542"/>
        <v>0</v>
      </c>
      <c r="DL937" s="161">
        <f t="shared" ca="1" si="1542"/>
        <v>0</v>
      </c>
      <c r="DM937" s="161">
        <f t="shared" ca="1" si="1542"/>
        <v>0</v>
      </c>
      <c r="DN937" s="161">
        <f t="shared" ca="1" si="1542"/>
        <v>0</v>
      </c>
      <c r="DO937" s="161">
        <f t="shared" ca="1" si="1542"/>
        <v>0</v>
      </c>
      <c r="DP937" s="161">
        <f t="shared" ca="1" si="1542"/>
        <v>0</v>
      </c>
      <c r="DQ937" s="161">
        <f t="shared" ca="1" si="1542"/>
        <v>0</v>
      </c>
      <c r="DR937" s="161">
        <f t="shared" ca="1" si="1542"/>
        <v>0</v>
      </c>
      <c r="DS937" s="161">
        <f t="shared" ca="1" si="1542"/>
        <v>0</v>
      </c>
      <c r="DT937" s="161">
        <f t="shared" ca="1" si="1542"/>
        <v>0</v>
      </c>
      <c r="DU937" s="161">
        <f t="shared" ca="1" si="1542"/>
        <v>0</v>
      </c>
      <c r="DV937" s="161">
        <f t="shared" ca="1" si="1542"/>
        <v>0</v>
      </c>
      <c r="DX937" s="162">
        <f ca="1">SUM(G937:DW937)</f>
        <v>-230079.76114314355</v>
      </c>
    </row>
    <row r="938" spans="1:128" hidden="1" outlineLevel="1" x14ac:dyDescent="0.2">
      <c r="A938" s="153" t="str">
        <f ca="1">Language!A$1212</f>
        <v>Облагаемая база</v>
      </c>
      <c r="C938" s="178" t="str">
        <f t="shared" ca="1" si="1459"/>
        <v>тыс. руб.</v>
      </c>
      <c r="F938" s="6" t="s">
        <v>3082</v>
      </c>
      <c r="G938" s="161">
        <f t="shared" ref="G938:N938" ca="1" si="1543">MAX(G935+G937,0)</f>
        <v>0</v>
      </c>
      <c r="H938" s="161">
        <f t="shared" ca="1" si="1543"/>
        <v>0</v>
      </c>
      <c r="I938" s="161">
        <f t="shared" ca="1" si="1543"/>
        <v>0</v>
      </c>
      <c r="J938" s="161">
        <f t="shared" ca="1" si="1543"/>
        <v>0</v>
      </c>
      <c r="K938" s="161">
        <f t="shared" ca="1" si="1543"/>
        <v>0</v>
      </c>
      <c r="L938" s="161">
        <f t="shared" ca="1" si="1543"/>
        <v>0</v>
      </c>
      <c r="M938" s="161">
        <f t="shared" ca="1" si="1543"/>
        <v>0</v>
      </c>
      <c r="N938" s="161">
        <f t="shared" ca="1" si="1543"/>
        <v>0</v>
      </c>
      <c r="O938" s="161">
        <f t="shared" ref="O938:AT938" ca="1" si="1544">MAX(O935+O937,0)</f>
        <v>0</v>
      </c>
      <c r="P938" s="161">
        <f t="shared" ca="1" si="1544"/>
        <v>35295.628663720272</v>
      </c>
      <c r="Q938" s="161">
        <f t="shared" ca="1" si="1544"/>
        <v>57516.188833717591</v>
      </c>
      <c r="R938" s="161">
        <f t="shared" ca="1" si="1544"/>
        <v>57850.821539074495</v>
      </c>
      <c r="S938" s="161">
        <f t="shared" ca="1" si="1544"/>
        <v>58231.36326883507</v>
      </c>
      <c r="T938" s="161">
        <f t="shared" ca="1" si="1544"/>
        <v>58588.824816900524</v>
      </c>
      <c r="U938" s="161">
        <f t="shared" ca="1" si="1544"/>
        <v>61076.217038203198</v>
      </c>
      <c r="V938" s="161">
        <f t="shared" ca="1" si="1544"/>
        <v>37196.002766334852</v>
      </c>
      <c r="W938" s="161">
        <f t="shared" ca="1" si="1544"/>
        <v>37406.31437380593</v>
      </c>
      <c r="X938" s="161">
        <f t="shared" ca="1" si="1544"/>
        <v>37617.815113682467</v>
      </c>
      <c r="Y938" s="161">
        <f t="shared" ca="1" si="1544"/>
        <v>37830.51170949178</v>
      </c>
      <c r="Z938" s="161">
        <f t="shared" ca="1" si="1544"/>
        <v>38780.108781986761</v>
      </c>
      <c r="AA938" s="161">
        <f t="shared" ca="1" si="1544"/>
        <v>63177.730157362479</v>
      </c>
      <c r="AB938" s="161">
        <f t="shared" ca="1" si="1544"/>
        <v>63534.946228918634</v>
      </c>
      <c r="AC938" s="161">
        <f t="shared" ca="1" si="1544"/>
        <v>63894.182052077944</v>
      </c>
      <c r="AD938" s="161">
        <f t="shared" ca="1" si="1544"/>
        <v>64255.449046809648</v>
      </c>
      <c r="AE938" s="161">
        <f t="shared" ca="1" si="1544"/>
        <v>64618.758697653386</v>
      </c>
      <c r="AF938" s="161">
        <f t="shared" ca="1" si="1544"/>
        <v>64984.122554083529</v>
      </c>
      <c r="AG938" s="161">
        <f t="shared" ca="1" si="1544"/>
        <v>65351.552230877278</v>
      </c>
      <c r="AH938" s="161">
        <f t="shared" ca="1" si="1544"/>
        <v>39799.722959978273</v>
      </c>
      <c r="AI938" s="161">
        <f t="shared" ca="1" si="1544"/>
        <v>40024.756379972394</v>
      </c>
      <c r="AJ938" s="161">
        <f t="shared" ca="1" si="1544"/>
        <v>40251.06217164034</v>
      </c>
      <c r="AK938" s="161">
        <f t="shared" ca="1" si="1544"/>
        <v>40478.647529156209</v>
      </c>
      <c r="AL938" s="161">
        <f t="shared" ca="1" si="1544"/>
        <v>41494.716396725773</v>
      </c>
      <c r="AM938" s="161">
        <f t="shared" ca="1" si="1544"/>
        <v>67600.171268377948</v>
      </c>
      <c r="AN938" s="161">
        <f t="shared" ca="1" si="1544"/>
        <v>67982.392464942808</v>
      </c>
      <c r="AO938" s="161">
        <f t="shared" ca="1" si="1544"/>
        <v>68366.774795723366</v>
      </c>
      <c r="AP938" s="161">
        <f t="shared" ca="1" si="1544"/>
        <v>68753.330480086326</v>
      </c>
      <c r="AQ938" s="161">
        <f t="shared" ca="1" si="1544"/>
        <v>69142.071806488981</v>
      </c>
      <c r="AR938" s="161">
        <f t="shared" ca="1" si="1544"/>
        <v>69533.011132869316</v>
      </c>
      <c r="AS938" s="161">
        <f t="shared" ca="1" si="1544"/>
        <v>69926.160887038655</v>
      </c>
      <c r="AT938" s="161">
        <f t="shared" ca="1" si="1544"/>
        <v>42585.703567176679</v>
      </c>
      <c r="AU938" s="161">
        <f t="shared" ref="AU938:BZ938" ca="1" si="1545">MAX(AU935+AU937,0)</f>
        <v>42826.489326570336</v>
      </c>
      <c r="AV938" s="161">
        <f t="shared" ca="1" si="1545"/>
        <v>43068.636523655005</v>
      </c>
      <c r="AW938" s="161">
        <f t="shared" ca="1" si="1545"/>
        <v>43312.152856196983</v>
      </c>
      <c r="AX938" s="161">
        <f t="shared" ca="1" si="1545"/>
        <v>44399.346544496635</v>
      </c>
      <c r="AY938" s="161">
        <f t="shared" ca="1" si="1545"/>
        <v>72332.183257164332</v>
      </c>
      <c r="AZ938" s="161">
        <f t="shared" ca="1" si="1545"/>
        <v>72741.159937489007</v>
      </c>
      <c r="BA938" s="161">
        <f t="shared" ca="1" si="1545"/>
        <v>73152.44903142401</v>
      </c>
      <c r="BB938" s="161">
        <f t="shared" ca="1" si="1545"/>
        <v>73566.063613692429</v>
      </c>
      <c r="BC938" s="161">
        <f t="shared" ca="1" si="1545"/>
        <v>73982.016832943395</v>
      </c>
      <c r="BD938" s="161">
        <f t="shared" ca="1" si="1545"/>
        <v>74400.32191217033</v>
      </c>
      <c r="BE938" s="161">
        <f t="shared" ca="1" si="1545"/>
        <v>74820.99214913146</v>
      </c>
      <c r="BF938" s="161">
        <f t="shared" ca="1" si="1545"/>
        <v>45566.702816879137</v>
      </c>
      <c r="BG938" s="161">
        <f t="shared" ca="1" si="1545"/>
        <v>45824.343579430395</v>
      </c>
      <c r="BH938" s="161">
        <f t="shared" ca="1" si="1545"/>
        <v>46083.441080311015</v>
      </c>
      <c r="BI938" s="161">
        <f t="shared" ca="1" si="1545"/>
        <v>46344.003556130941</v>
      </c>
      <c r="BJ938" s="161">
        <f t="shared" ca="1" si="1545"/>
        <v>47507.300802611397</v>
      </c>
      <c r="BK938" s="161">
        <f t="shared" ca="1" si="1545"/>
        <v>77395.436085165915</v>
      </c>
      <c r="BL938" s="161">
        <f t="shared" ca="1" si="1545"/>
        <v>77833.041133113205</v>
      </c>
      <c r="BM938" s="161">
        <f t="shared" ca="1" si="1545"/>
        <v>78273.120463623709</v>
      </c>
      <c r="BN938" s="161">
        <f t="shared" ca="1" si="1545"/>
        <v>78715.688066651011</v>
      </c>
      <c r="BO938" s="161">
        <f t="shared" ca="1" si="1545"/>
        <v>79160.758011249301</v>
      </c>
      <c r="BP938" s="161">
        <f t="shared" ca="1" si="1545"/>
        <v>79608.344446022078</v>
      </c>
      <c r="BQ938" s="161">
        <f t="shared" ca="1" si="1545"/>
        <v>80058.461599570684</v>
      </c>
      <c r="BR938" s="161">
        <f t="shared" ca="1" si="1545"/>
        <v>48756.372014060689</v>
      </c>
      <c r="BS938" s="161">
        <f t="shared" ca="1" si="1545"/>
        <v>49032.047629990659</v>
      </c>
      <c r="BT938" s="161">
        <f t="shared" ca="1" si="1545"/>
        <v>49309.281955932667</v>
      </c>
      <c r="BU938" s="161">
        <f t="shared" ca="1" si="1545"/>
        <v>49588.083805060254</v>
      </c>
      <c r="BV938" s="161">
        <f t="shared" ca="1" si="1545"/>
        <v>50832.811858794332</v>
      </c>
      <c r="BW938" s="161">
        <f t="shared" ca="1" si="1545"/>
        <v>82813.116611127843</v>
      </c>
      <c r="BX938" s="161">
        <f t="shared" ca="1" si="1545"/>
        <v>83281.3540124313</v>
      </c>
      <c r="BY938" s="161">
        <f t="shared" ca="1" si="1545"/>
        <v>83752.238896077411</v>
      </c>
      <c r="BZ938" s="161">
        <f t="shared" ca="1" si="1545"/>
        <v>84225.786231316612</v>
      </c>
      <c r="CA938" s="161">
        <f t="shared" ref="CA938:DF938" ca="1" si="1546">MAX(CA935+CA937,0)</f>
        <v>84702.011072036927</v>
      </c>
      <c r="CB938" s="161">
        <f t="shared" ca="1" si="1546"/>
        <v>85180.928557243926</v>
      </c>
      <c r="CC938" s="161">
        <f t="shared" ca="1" si="1546"/>
        <v>85662.553911540774</v>
      </c>
      <c r="CD938" s="161">
        <f t="shared" ca="1" si="1546"/>
        <v>52169.3180550451</v>
      </c>
      <c r="CE938" s="161">
        <f t="shared" ca="1" si="1546"/>
        <v>52464.290964090076</v>
      </c>
      <c r="CF938" s="161">
        <f t="shared" ca="1" si="1546"/>
        <v>52760.931692847953</v>
      </c>
      <c r="CG938" s="161">
        <f t="shared" ca="1" si="1546"/>
        <v>53059.249671414364</v>
      </c>
      <c r="CH938" s="161">
        <f t="shared" ca="1" si="1546"/>
        <v>54391.108688909968</v>
      </c>
      <c r="CI938" s="161">
        <f t="shared" ca="1" si="1546"/>
        <v>88610.034773906838</v>
      </c>
      <c r="CJ938" s="161">
        <f t="shared" ca="1" si="1546"/>
        <v>89111.048793301554</v>
      </c>
      <c r="CK938" s="161">
        <f t="shared" ca="1" si="1546"/>
        <v>89614.895618803028</v>
      </c>
      <c r="CL938" s="161">
        <f t="shared" ca="1" si="1546"/>
        <v>90121.591267508833</v>
      </c>
      <c r="CM938" s="161">
        <f t="shared" ca="1" si="1546"/>
        <v>90631.151847079775</v>
      </c>
      <c r="CN938" s="161">
        <f t="shared" ca="1" si="1546"/>
        <v>91143.593556251202</v>
      </c>
      <c r="CO938" s="161">
        <f t="shared" ca="1" si="1546"/>
        <v>91658.932685348787</v>
      </c>
      <c r="CP938" s="161">
        <f t="shared" ca="1" si="1546"/>
        <v>55821.170318898236</v>
      </c>
      <c r="CQ938" s="161">
        <f t="shared" ca="1" si="1546"/>
        <v>56136.791331576533</v>
      </c>
      <c r="CR938" s="161">
        <f t="shared" ca="1" si="1546"/>
        <v>56454.196911347673</v>
      </c>
      <c r="CS938" s="161">
        <f t="shared" ca="1" si="1546"/>
        <v>56773.39714841354</v>
      </c>
      <c r="CT938" s="161">
        <f t="shared" ca="1" si="1546"/>
        <v>58198.486297133932</v>
      </c>
      <c r="CU938" s="161">
        <f t="shared" ca="1" si="1546"/>
        <v>94812.737208080463</v>
      </c>
      <c r="CV938" s="161">
        <f t="shared" ca="1" si="1546"/>
        <v>95348.822208832862</v>
      </c>
      <c r="CW938" s="161">
        <f t="shared" ca="1" si="1546"/>
        <v>95887.938312119324</v>
      </c>
      <c r="CX938" s="161">
        <f t="shared" ca="1" si="1546"/>
        <v>96430.102656234754</v>
      </c>
      <c r="CY938" s="161">
        <f t="shared" ca="1" si="1546"/>
        <v>96975.332476375625</v>
      </c>
      <c r="CZ938" s="161">
        <f t="shared" ca="1" si="1546"/>
        <v>97523.645105188698</v>
      </c>
      <c r="DA938" s="161">
        <f t="shared" ca="1" si="1546"/>
        <v>98075.057973323332</v>
      </c>
      <c r="DB938" s="161">
        <f t="shared" ca="1" si="1546"/>
        <v>59728.652241221178</v>
      </c>
      <c r="DC938" s="161">
        <f t="shared" ca="1" si="1546"/>
        <v>60066.366724786836</v>
      </c>
      <c r="DD938" s="161">
        <f t="shared" ca="1" si="1546"/>
        <v>60405.990695141918</v>
      </c>
      <c r="DE938" s="161">
        <f t="shared" ca="1" si="1546"/>
        <v>60747.534948802633</v>
      </c>
      <c r="DF938" s="161">
        <f t="shared" ca="1" si="1546"/>
        <v>62272.380337933362</v>
      </c>
      <c r="DG938" s="161">
        <f t="shared" ref="DG938:DV938" ca="1" si="1547">MAX(DG935+DG937,0)</f>
        <v>101449.62881264613</v>
      </c>
      <c r="DH938" s="161">
        <f t="shared" ca="1" si="1547"/>
        <v>102023.23976345106</v>
      </c>
      <c r="DI938" s="161">
        <f t="shared" ca="1" si="1547"/>
        <v>102600.09399396784</v>
      </c>
      <c r="DJ938" s="161">
        <f t="shared" ca="1" si="1547"/>
        <v>103180.20984217103</v>
      </c>
      <c r="DK938" s="161">
        <f t="shared" ca="1" si="1547"/>
        <v>103763.60574972168</v>
      </c>
      <c r="DL938" s="161">
        <f t="shared" ca="1" si="1547"/>
        <v>104350.30026255199</v>
      </c>
      <c r="DM938" s="161">
        <f t="shared" ca="1" si="1547"/>
        <v>104940.31203145593</v>
      </c>
      <c r="DN938" s="161">
        <f t="shared" ca="1" si="1547"/>
        <v>63909.657898106852</v>
      </c>
      <c r="DO938" s="161">
        <f t="shared" ca="1" si="1547"/>
        <v>64271.012395521997</v>
      </c>
      <c r="DP938" s="161">
        <f t="shared" ca="1" si="1547"/>
        <v>64634.410043802076</v>
      </c>
      <c r="DQ938" s="161">
        <f t="shared" ca="1" si="1547"/>
        <v>64999.862395218857</v>
      </c>
      <c r="DR938" s="161">
        <f t="shared" ca="1" si="1547"/>
        <v>66631.446961588619</v>
      </c>
      <c r="DS938" s="161">
        <f t="shared" ca="1" si="1547"/>
        <v>108551.10282953145</v>
      </c>
      <c r="DT938" s="161">
        <f t="shared" ca="1" si="1547"/>
        <v>109164.86654689271</v>
      </c>
      <c r="DU938" s="161">
        <f t="shared" ca="1" si="1547"/>
        <v>109782.10057354561</v>
      </c>
      <c r="DV938" s="161">
        <f t="shared" ca="1" si="1547"/>
        <v>110402.82453112326</v>
      </c>
      <c r="DX938" s="162">
        <f ca="1">SUM(G938:DW938)</f>
        <v>7643303.5250362325</v>
      </c>
    </row>
    <row r="939" spans="1:128" hidden="1" outlineLevel="1" x14ac:dyDescent="0.2">
      <c r="A939" s="153" t="str">
        <f ca="1">Language!A$1213</f>
        <v>Минимальный налог (% от доходов)</v>
      </c>
      <c r="B939" s="217"/>
      <c r="C939" s="178" t="str">
        <f t="shared" ca="1" si="1459"/>
        <v>тыс. руб.</v>
      </c>
      <c r="F939" s="6" t="s">
        <v>3082</v>
      </c>
      <c r="G939" s="161">
        <f ca="1">(OFFSET(Отчеты!$F$39,0,G2)+OFFSET(Отчеты!$F$45,0,G2)+OFFSET(Отчеты!$F$53,0,G2))*Параметры!G$70*Параметры!G115</f>
        <v>0</v>
      </c>
      <c r="H939" s="161">
        <f ca="1">(OFFSET(Отчеты!$F$39,0,H2)+OFFSET(Отчеты!$F$45,0,H2)+OFFSET(Отчеты!$F$53,0,H2))*Параметры!H$70*Параметры!H115</f>
        <v>0</v>
      </c>
      <c r="I939" s="161">
        <f ca="1">(OFFSET(Отчеты!$F$39,0,I2)+OFFSET(Отчеты!$F$45,0,I2)+OFFSET(Отчеты!$F$53,0,I2))*Параметры!I$70*Параметры!I115</f>
        <v>0</v>
      </c>
      <c r="J939" s="161">
        <f ca="1">(OFFSET(Отчеты!$F$39,0,J2)+OFFSET(Отчеты!$F$45,0,J2)+OFFSET(Отчеты!$F$53,0,J2))*Параметры!J$70*Параметры!J115</f>
        <v>0</v>
      </c>
      <c r="K939" s="161">
        <f ca="1">(OFFSET(Отчеты!$F$39,0,K2)+OFFSET(Отчеты!$F$45,0,K2)+OFFSET(Отчеты!$F$53,0,K2))*Параметры!K$70*Параметры!K115</f>
        <v>0</v>
      </c>
      <c r="L939" s="161">
        <f ca="1">(OFFSET(Отчеты!$F$39,0,L2)+OFFSET(Отчеты!$F$45,0,L2)+OFFSET(Отчеты!$F$53,0,L2))*Параметры!L$70*Параметры!L115</f>
        <v>0</v>
      </c>
      <c r="M939" s="161">
        <f ca="1">(OFFSET(Отчеты!$F$39,0,M2)+OFFSET(Отчеты!$F$45,0,M2)+OFFSET(Отчеты!$F$53,0,M2))*Параметры!M$70*Параметры!M115</f>
        <v>0</v>
      </c>
      <c r="N939" s="161">
        <f ca="1">(OFFSET(Отчеты!$F$39,0,N2)+OFFSET(Отчеты!$F$45,0,N2)+OFFSET(Отчеты!$F$53,0,N2))*Параметры!N$70*Параметры!N115</f>
        <v>0</v>
      </c>
      <c r="O939" s="161">
        <f ca="1">(OFFSET(Отчеты!$F$39,0,O2)+OFFSET(Отчеты!$F$45,0,O2)+OFFSET(Отчеты!$F$53,0,O2))*Параметры!O$70*Параметры!O115</f>
        <v>0</v>
      </c>
      <c r="P939" s="161">
        <f ca="1">(OFFSET(Отчеты!$F$39,0,P2)+OFFSET(Отчеты!$F$45,0,P2)+OFFSET(Отчеты!$F$53,0,P2))*Параметры!P$70*Параметры!P115</f>
        <v>0</v>
      </c>
      <c r="Q939" s="161">
        <f ca="1">(OFFSET(Отчеты!$F$39,0,Q2)+OFFSET(Отчеты!$F$45,0,Q2)+OFFSET(Отчеты!$F$53,0,Q2))*Параметры!Q$70*Параметры!Q115</f>
        <v>0</v>
      </c>
      <c r="R939" s="161">
        <f ca="1">(OFFSET(Отчеты!$F$39,0,R2)+OFFSET(Отчеты!$F$45,0,R2)+OFFSET(Отчеты!$F$53,0,R2))*Параметры!R$70*Параметры!R115</f>
        <v>0</v>
      </c>
      <c r="S939" s="161">
        <f ca="1">(OFFSET(Отчеты!$F$39,0,S2)+OFFSET(Отчеты!$F$45,0,S2)+OFFSET(Отчеты!$F$53,0,S2))*Параметры!S$70*Параметры!S115</f>
        <v>0</v>
      </c>
      <c r="T939" s="161">
        <f ca="1">(OFFSET(Отчеты!$F$39,0,T2)+OFFSET(Отчеты!$F$45,0,T2)+OFFSET(Отчеты!$F$53,0,T2))*Параметры!T$70*Параметры!T115</f>
        <v>0</v>
      </c>
      <c r="U939" s="161">
        <f ca="1">(OFFSET(Отчеты!$F$39,0,U2)+OFFSET(Отчеты!$F$45,0,U2)+OFFSET(Отчеты!$F$53,0,U2))*Параметры!U$70*Параметры!U115</f>
        <v>0</v>
      </c>
      <c r="V939" s="161">
        <f ca="1">(OFFSET(Отчеты!$F$39,0,V2)+OFFSET(Отчеты!$F$45,0,V2)+OFFSET(Отчеты!$F$53,0,V2))*Параметры!V$70*Параметры!V115</f>
        <v>0</v>
      </c>
      <c r="W939" s="161">
        <f ca="1">(OFFSET(Отчеты!$F$39,0,W2)+OFFSET(Отчеты!$F$45,0,W2)+OFFSET(Отчеты!$F$53,0,W2))*Параметры!W$70*Параметры!W115</f>
        <v>0</v>
      </c>
      <c r="X939" s="161">
        <f ca="1">(OFFSET(Отчеты!$F$39,0,X2)+OFFSET(Отчеты!$F$45,0,X2)+OFFSET(Отчеты!$F$53,0,X2))*Параметры!X$70*Параметры!X115</f>
        <v>0</v>
      </c>
      <c r="Y939" s="161">
        <f ca="1">(OFFSET(Отчеты!$F$39,0,Y2)+OFFSET(Отчеты!$F$45,0,Y2)+OFFSET(Отчеты!$F$53,0,Y2))*Параметры!Y$70*Параметры!Y115</f>
        <v>0</v>
      </c>
      <c r="Z939" s="161">
        <f ca="1">(OFFSET(Отчеты!$F$39,0,Z2)+OFFSET(Отчеты!$F$45,0,Z2)+OFFSET(Отчеты!$F$53,0,Z2))*Параметры!Z$70*Параметры!Z115</f>
        <v>0</v>
      </c>
      <c r="AA939" s="161">
        <f ca="1">(OFFSET(Отчеты!$F$39,0,AA2)+OFFSET(Отчеты!$F$45,0,AA2)+OFFSET(Отчеты!$F$53,0,AA2))*Параметры!AA$70*Параметры!AA115</f>
        <v>0</v>
      </c>
      <c r="AB939" s="161">
        <f ca="1">(OFFSET(Отчеты!$F$39,0,AB2)+OFFSET(Отчеты!$F$45,0,AB2)+OFFSET(Отчеты!$F$53,0,AB2))*Параметры!AB$70*Параметры!AB115</f>
        <v>0</v>
      </c>
      <c r="AC939" s="161">
        <f ca="1">(OFFSET(Отчеты!$F$39,0,AC2)+OFFSET(Отчеты!$F$45,0,AC2)+OFFSET(Отчеты!$F$53,0,AC2))*Параметры!AC$70*Параметры!AC115</f>
        <v>0</v>
      </c>
      <c r="AD939" s="161">
        <f ca="1">(OFFSET(Отчеты!$F$39,0,AD2)+OFFSET(Отчеты!$F$45,0,AD2)+OFFSET(Отчеты!$F$53,0,AD2))*Параметры!AD$70*Параметры!AD115</f>
        <v>0</v>
      </c>
      <c r="AE939" s="161">
        <f ca="1">(OFFSET(Отчеты!$F$39,0,AE2)+OFFSET(Отчеты!$F$45,0,AE2)+OFFSET(Отчеты!$F$53,0,AE2))*Параметры!AE$70*Параметры!AE115</f>
        <v>0</v>
      </c>
      <c r="AF939" s="161">
        <f ca="1">(OFFSET(Отчеты!$F$39,0,AF2)+OFFSET(Отчеты!$F$45,0,AF2)+OFFSET(Отчеты!$F$53,0,AF2))*Параметры!AF$70*Параметры!AF115</f>
        <v>0</v>
      </c>
      <c r="AG939" s="161">
        <f ca="1">(OFFSET(Отчеты!$F$39,0,AG2)+OFFSET(Отчеты!$F$45,0,AG2)+OFFSET(Отчеты!$F$53,0,AG2))*Параметры!AG$70*Параметры!AG115</f>
        <v>0</v>
      </c>
      <c r="AH939" s="161">
        <f ca="1">(OFFSET(Отчеты!$F$39,0,AH2)+OFFSET(Отчеты!$F$45,0,AH2)+OFFSET(Отчеты!$F$53,0,AH2))*Параметры!AH$70*Параметры!AH115</f>
        <v>0</v>
      </c>
      <c r="AI939" s="161">
        <f ca="1">(OFFSET(Отчеты!$F$39,0,AI2)+OFFSET(Отчеты!$F$45,0,AI2)+OFFSET(Отчеты!$F$53,0,AI2))*Параметры!AI$70*Параметры!AI115</f>
        <v>0</v>
      </c>
      <c r="AJ939" s="161">
        <f ca="1">(OFFSET(Отчеты!$F$39,0,AJ2)+OFFSET(Отчеты!$F$45,0,AJ2)+OFFSET(Отчеты!$F$53,0,AJ2))*Параметры!AJ$70*Параметры!AJ115</f>
        <v>0</v>
      </c>
      <c r="AK939" s="161">
        <f ca="1">(OFFSET(Отчеты!$F$39,0,AK2)+OFFSET(Отчеты!$F$45,0,AK2)+OFFSET(Отчеты!$F$53,0,AK2))*Параметры!AK$70*Параметры!AK115</f>
        <v>0</v>
      </c>
      <c r="AL939" s="161">
        <f ca="1">(OFFSET(Отчеты!$F$39,0,AL2)+OFFSET(Отчеты!$F$45,0,AL2)+OFFSET(Отчеты!$F$53,0,AL2))*Параметры!AL$70*Параметры!AL115</f>
        <v>0</v>
      </c>
      <c r="AM939" s="161">
        <f ca="1">(OFFSET(Отчеты!$F$39,0,AM2)+OFFSET(Отчеты!$F$45,0,AM2)+OFFSET(Отчеты!$F$53,0,AM2))*Параметры!AM$70*Параметры!AM115</f>
        <v>0</v>
      </c>
      <c r="AN939" s="161">
        <f ca="1">(OFFSET(Отчеты!$F$39,0,AN2)+OFFSET(Отчеты!$F$45,0,AN2)+OFFSET(Отчеты!$F$53,0,AN2))*Параметры!AN$70*Параметры!AN115</f>
        <v>0</v>
      </c>
      <c r="AO939" s="161">
        <f ca="1">(OFFSET(Отчеты!$F$39,0,AO2)+OFFSET(Отчеты!$F$45,0,AO2)+OFFSET(Отчеты!$F$53,0,AO2))*Параметры!AO$70*Параметры!AO115</f>
        <v>0</v>
      </c>
      <c r="AP939" s="161">
        <f ca="1">(OFFSET(Отчеты!$F$39,0,AP2)+OFFSET(Отчеты!$F$45,0,AP2)+OFFSET(Отчеты!$F$53,0,AP2))*Параметры!AP$70*Параметры!AP115</f>
        <v>0</v>
      </c>
      <c r="AQ939" s="161">
        <f ca="1">(OFFSET(Отчеты!$F$39,0,AQ2)+OFFSET(Отчеты!$F$45,0,AQ2)+OFFSET(Отчеты!$F$53,0,AQ2))*Параметры!AQ$70*Параметры!AQ115</f>
        <v>0</v>
      </c>
      <c r="AR939" s="161">
        <f ca="1">(OFFSET(Отчеты!$F$39,0,AR2)+OFFSET(Отчеты!$F$45,0,AR2)+OFFSET(Отчеты!$F$53,0,AR2))*Параметры!AR$70*Параметры!AR115</f>
        <v>0</v>
      </c>
      <c r="AS939" s="161">
        <f ca="1">(OFFSET(Отчеты!$F$39,0,AS2)+OFFSET(Отчеты!$F$45,0,AS2)+OFFSET(Отчеты!$F$53,0,AS2))*Параметры!AS$70*Параметры!AS115</f>
        <v>0</v>
      </c>
      <c r="AT939" s="161">
        <f ca="1">(OFFSET(Отчеты!$F$39,0,AT2)+OFFSET(Отчеты!$F$45,0,AT2)+OFFSET(Отчеты!$F$53,0,AT2))*Параметры!AT$70*Параметры!AT115</f>
        <v>0</v>
      </c>
      <c r="AU939" s="161">
        <f ca="1">(OFFSET(Отчеты!$F$39,0,AU2)+OFFSET(Отчеты!$F$45,0,AU2)+OFFSET(Отчеты!$F$53,0,AU2))*Параметры!AU$70*Параметры!AU115</f>
        <v>0</v>
      </c>
      <c r="AV939" s="161">
        <f ca="1">(OFFSET(Отчеты!$F$39,0,AV2)+OFFSET(Отчеты!$F$45,0,AV2)+OFFSET(Отчеты!$F$53,0,AV2))*Параметры!AV$70*Параметры!AV115</f>
        <v>0</v>
      </c>
      <c r="AW939" s="161">
        <f ca="1">(OFFSET(Отчеты!$F$39,0,AW2)+OFFSET(Отчеты!$F$45,0,AW2)+OFFSET(Отчеты!$F$53,0,AW2))*Параметры!AW$70*Параметры!AW115</f>
        <v>0</v>
      </c>
      <c r="AX939" s="161">
        <f ca="1">(OFFSET(Отчеты!$F$39,0,AX2)+OFFSET(Отчеты!$F$45,0,AX2)+OFFSET(Отчеты!$F$53,0,AX2))*Параметры!AX$70*Параметры!AX115</f>
        <v>0</v>
      </c>
      <c r="AY939" s="161">
        <f ca="1">(OFFSET(Отчеты!$F$39,0,AY2)+OFFSET(Отчеты!$F$45,0,AY2)+OFFSET(Отчеты!$F$53,0,AY2))*Параметры!AY$70*Параметры!AY115</f>
        <v>0</v>
      </c>
      <c r="AZ939" s="161">
        <f ca="1">(OFFSET(Отчеты!$F$39,0,AZ2)+OFFSET(Отчеты!$F$45,0,AZ2)+OFFSET(Отчеты!$F$53,0,AZ2))*Параметры!AZ$70*Параметры!AZ115</f>
        <v>0</v>
      </c>
      <c r="BA939" s="161">
        <f ca="1">(OFFSET(Отчеты!$F$39,0,BA2)+OFFSET(Отчеты!$F$45,0,BA2)+OFFSET(Отчеты!$F$53,0,BA2))*Параметры!BA$70*Параметры!BA115</f>
        <v>0</v>
      </c>
      <c r="BB939" s="161">
        <f ca="1">(OFFSET(Отчеты!$F$39,0,BB2)+OFFSET(Отчеты!$F$45,0,BB2)+OFFSET(Отчеты!$F$53,0,BB2))*Параметры!BB$70*Параметры!BB115</f>
        <v>0</v>
      </c>
      <c r="BC939" s="161">
        <f ca="1">(OFFSET(Отчеты!$F$39,0,BC2)+OFFSET(Отчеты!$F$45,0,BC2)+OFFSET(Отчеты!$F$53,0,BC2))*Параметры!BC$70*Параметры!BC115</f>
        <v>0</v>
      </c>
      <c r="BD939" s="161">
        <f ca="1">(OFFSET(Отчеты!$F$39,0,BD2)+OFFSET(Отчеты!$F$45,0,BD2)+OFFSET(Отчеты!$F$53,0,BD2))*Параметры!BD$70*Параметры!BD115</f>
        <v>0</v>
      </c>
      <c r="BE939" s="161">
        <f ca="1">(OFFSET(Отчеты!$F$39,0,BE2)+OFFSET(Отчеты!$F$45,0,BE2)+OFFSET(Отчеты!$F$53,0,BE2))*Параметры!BE$70*Параметры!BE115</f>
        <v>0</v>
      </c>
      <c r="BF939" s="161">
        <f ca="1">(OFFSET(Отчеты!$F$39,0,BF2)+OFFSET(Отчеты!$F$45,0,BF2)+OFFSET(Отчеты!$F$53,0,BF2))*Параметры!BF$70*Параметры!BF115</f>
        <v>0</v>
      </c>
      <c r="BG939" s="161">
        <f ca="1">(OFFSET(Отчеты!$F$39,0,BG2)+OFFSET(Отчеты!$F$45,0,BG2)+OFFSET(Отчеты!$F$53,0,BG2))*Параметры!BG$70*Параметры!BG115</f>
        <v>0</v>
      </c>
      <c r="BH939" s="161">
        <f ca="1">(OFFSET(Отчеты!$F$39,0,BH2)+OFFSET(Отчеты!$F$45,0,BH2)+OFFSET(Отчеты!$F$53,0,BH2))*Параметры!BH$70*Параметры!BH115</f>
        <v>0</v>
      </c>
      <c r="BI939" s="161">
        <f ca="1">(OFFSET(Отчеты!$F$39,0,BI2)+OFFSET(Отчеты!$F$45,0,BI2)+OFFSET(Отчеты!$F$53,0,BI2))*Параметры!BI$70*Параметры!BI115</f>
        <v>0</v>
      </c>
      <c r="BJ939" s="161">
        <f ca="1">(OFFSET(Отчеты!$F$39,0,BJ2)+OFFSET(Отчеты!$F$45,0,BJ2)+OFFSET(Отчеты!$F$53,0,BJ2))*Параметры!BJ$70*Параметры!BJ115</f>
        <v>0</v>
      </c>
      <c r="BK939" s="161">
        <f ca="1">(OFFSET(Отчеты!$F$39,0,BK2)+OFFSET(Отчеты!$F$45,0,BK2)+OFFSET(Отчеты!$F$53,0,BK2))*Параметры!BK$70*Параметры!BK115</f>
        <v>0</v>
      </c>
      <c r="BL939" s="161">
        <f ca="1">(OFFSET(Отчеты!$F$39,0,BL2)+OFFSET(Отчеты!$F$45,0,BL2)+OFFSET(Отчеты!$F$53,0,BL2))*Параметры!BL$70*Параметры!BL115</f>
        <v>0</v>
      </c>
      <c r="BM939" s="161">
        <f ca="1">(OFFSET(Отчеты!$F$39,0,BM2)+OFFSET(Отчеты!$F$45,0,BM2)+OFFSET(Отчеты!$F$53,0,BM2))*Параметры!BM$70*Параметры!BM115</f>
        <v>0</v>
      </c>
      <c r="BN939" s="161">
        <f ca="1">(OFFSET(Отчеты!$F$39,0,BN2)+OFFSET(Отчеты!$F$45,0,BN2)+OFFSET(Отчеты!$F$53,0,BN2))*Параметры!BN$70*Параметры!BN115</f>
        <v>0</v>
      </c>
      <c r="BO939" s="161">
        <f ca="1">(OFFSET(Отчеты!$F$39,0,BO2)+OFFSET(Отчеты!$F$45,0,BO2)+OFFSET(Отчеты!$F$53,0,BO2))*Параметры!BO$70*Параметры!BO115</f>
        <v>0</v>
      </c>
      <c r="BP939" s="161">
        <f ca="1">(OFFSET(Отчеты!$F$39,0,BP2)+OFFSET(Отчеты!$F$45,0,BP2)+OFFSET(Отчеты!$F$53,0,BP2))*Параметры!BP$70*Параметры!BP115</f>
        <v>0</v>
      </c>
      <c r="BQ939" s="161">
        <f ca="1">(OFFSET(Отчеты!$F$39,0,BQ2)+OFFSET(Отчеты!$F$45,0,BQ2)+OFFSET(Отчеты!$F$53,0,BQ2))*Параметры!BQ$70*Параметры!BQ115</f>
        <v>0</v>
      </c>
      <c r="BR939" s="161">
        <f ca="1">(OFFSET(Отчеты!$F$39,0,BR2)+OFFSET(Отчеты!$F$45,0,BR2)+OFFSET(Отчеты!$F$53,0,BR2))*Параметры!BR$70*Параметры!BR115</f>
        <v>0</v>
      </c>
      <c r="BS939" s="161">
        <f ca="1">(OFFSET(Отчеты!$F$39,0,BS2)+OFFSET(Отчеты!$F$45,0,BS2)+OFFSET(Отчеты!$F$53,0,BS2))*Параметры!BS$70*Параметры!BS115</f>
        <v>0</v>
      </c>
      <c r="BT939" s="161">
        <f ca="1">(OFFSET(Отчеты!$F$39,0,BT2)+OFFSET(Отчеты!$F$45,0,BT2)+OFFSET(Отчеты!$F$53,0,BT2))*Параметры!BT$70*Параметры!BT115</f>
        <v>0</v>
      </c>
      <c r="BU939" s="161">
        <f ca="1">(OFFSET(Отчеты!$F$39,0,BU2)+OFFSET(Отчеты!$F$45,0,BU2)+OFFSET(Отчеты!$F$53,0,BU2))*Параметры!BU$70*Параметры!BU115</f>
        <v>0</v>
      </c>
      <c r="BV939" s="161">
        <f ca="1">(OFFSET(Отчеты!$F$39,0,BV2)+OFFSET(Отчеты!$F$45,0,BV2)+OFFSET(Отчеты!$F$53,0,BV2))*Параметры!BV$70*Параметры!BV115</f>
        <v>0</v>
      </c>
      <c r="BW939" s="161">
        <f ca="1">(OFFSET(Отчеты!$F$39,0,BW2)+OFFSET(Отчеты!$F$45,0,BW2)+OFFSET(Отчеты!$F$53,0,BW2))*Параметры!BW$70*Параметры!BW115</f>
        <v>0</v>
      </c>
      <c r="BX939" s="161">
        <f ca="1">(OFFSET(Отчеты!$F$39,0,BX2)+OFFSET(Отчеты!$F$45,0,BX2)+OFFSET(Отчеты!$F$53,0,BX2))*Параметры!BX$70*Параметры!BX115</f>
        <v>0</v>
      </c>
      <c r="BY939" s="161">
        <f ca="1">(OFFSET(Отчеты!$F$39,0,BY2)+OFFSET(Отчеты!$F$45,0,BY2)+OFFSET(Отчеты!$F$53,0,BY2))*Параметры!BY$70*Параметры!BY115</f>
        <v>0</v>
      </c>
      <c r="BZ939" s="161">
        <f ca="1">(OFFSET(Отчеты!$F$39,0,BZ2)+OFFSET(Отчеты!$F$45,0,BZ2)+OFFSET(Отчеты!$F$53,0,BZ2))*Параметры!BZ$70*Параметры!BZ115</f>
        <v>0</v>
      </c>
      <c r="CA939" s="161">
        <f ca="1">(OFFSET(Отчеты!$F$39,0,CA2)+OFFSET(Отчеты!$F$45,0,CA2)+OFFSET(Отчеты!$F$53,0,CA2))*Параметры!CA$70*Параметры!CA115</f>
        <v>0</v>
      </c>
      <c r="CB939" s="161">
        <f ca="1">(OFFSET(Отчеты!$F$39,0,CB2)+OFFSET(Отчеты!$F$45,0,CB2)+OFFSET(Отчеты!$F$53,0,CB2))*Параметры!CB$70*Параметры!CB115</f>
        <v>0</v>
      </c>
      <c r="CC939" s="161">
        <f ca="1">(OFFSET(Отчеты!$F$39,0,CC2)+OFFSET(Отчеты!$F$45,0,CC2)+OFFSET(Отчеты!$F$53,0,CC2))*Параметры!CC$70*Параметры!CC115</f>
        <v>0</v>
      </c>
      <c r="CD939" s="161">
        <f ca="1">(OFFSET(Отчеты!$F$39,0,CD2)+OFFSET(Отчеты!$F$45,0,CD2)+OFFSET(Отчеты!$F$53,0,CD2))*Параметры!CD$70*Параметры!CD115</f>
        <v>0</v>
      </c>
      <c r="CE939" s="161">
        <f ca="1">(OFFSET(Отчеты!$F$39,0,CE2)+OFFSET(Отчеты!$F$45,0,CE2)+OFFSET(Отчеты!$F$53,0,CE2))*Параметры!CE$70*Параметры!CE115</f>
        <v>0</v>
      </c>
      <c r="CF939" s="161">
        <f ca="1">(OFFSET(Отчеты!$F$39,0,CF2)+OFFSET(Отчеты!$F$45,0,CF2)+OFFSET(Отчеты!$F$53,0,CF2))*Параметры!CF$70*Параметры!CF115</f>
        <v>0</v>
      </c>
      <c r="CG939" s="161">
        <f ca="1">(OFFSET(Отчеты!$F$39,0,CG2)+OFFSET(Отчеты!$F$45,0,CG2)+OFFSET(Отчеты!$F$53,0,CG2))*Параметры!CG$70*Параметры!CG115</f>
        <v>0</v>
      </c>
      <c r="CH939" s="161">
        <f ca="1">(OFFSET(Отчеты!$F$39,0,CH2)+OFFSET(Отчеты!$F$45,0,CH2)+OFFSET(Отчеты!$F$53,0,CH2))*Параметры!CH$70*Параметры!CH115</f>
        <v>0</v>
      </c>
      <c r="CI939" s="161">
        <f ca="1">(OFFSET(Отчеты!$F$39,0,CI2)+OFFSET(Отчеты!$F$45,0,CI2)+OFFSET(Отчеты!$F$53,0,CI2))*Параметры!CI$70*Параметры!CI115</f>
        <v>0</v>
      </c>
      <c r="CJ939" s="161">
        <f ca="1">(OFFSET(Отчеты!$F$39,0,CJ2)+OFFSET(Отчеты!$F$45,0,CJ2)+OFFSET(Отчеты!$F$53,0,CJ2))*Параметры!CJ$70*Параметры!CJ115</f>
        <v>0</v>
      </c>
      <c r="CK939" s="161">
        <f ca="1">(OFFSET(Отчеты!$F$39,0,CK2)+OFFSET(Отчеты!$F$45,0,CK2)+OFFSET(Отчеты!$F$53,0,CK2))*Параметры!CK$70*Параметры!CK115</f>
        <v>0</v>
      </c>
      <c r="CL939" s="161">
        <f ca="1">(OFFSET(Отчеты!$F$39,0,CL2)+OFFSET(Отчеты!$F$45,0,CL2)+OFFSET(Отчеты!$F$53,0,CL2))*Параметры!CL$70*Параметры!CL115</f>
        <v>0</v>
      </c>
      <c r="CM939" s="161">
        <f ca="1">(OFFSET(Отчеты!$F$39,0,CM2)+OFFSET(Отчеты!$F$45,0,CM2)+OFFSET(Отчеты!$F$53,0,CM2))*Параметры!CM$70*Параметры!CM115</f>
        <v>0</v>
      </c>
      <c r="CN939" s="161">
        <f ca="1">(OFFSET(Отчеты!$F$39,0,CN2)+OFFSET(Отчеты!$F$45,0,CN2)+OFFSET(Отчеты!$F$53,0,CN2))*Параметры!CN$70*Параметры!CN115</f>
        <v>0</v>
      </c>
      <c r="CO939" s="161">
        <f ca="1">(OFFSET(Отчеты!$F$39,0,CO2)+OFFSET(Отчеты!$F$45,0,CO2)+OFFSET(Отчеты!$F$53,0,CO2))*Параметры!CO$70*Параметры!CO115</f>
        <v>0</v>
      </c>
      <c r="CP939" s="161">
        <f ca="1">(OFFSET(Отчеты!$F$39,0,CP2)+OFFSET(Отчеты!$F$45,0,CP2)+OFFSET(Отчеты!$F$53,0,CP2))*Параметры!CP$70*Параметры!CP115</f>
        <v>0</v>
      </c>
      <c r="CQ939" s="161">
        <f ca="1">(OFFSET(Отчеты!$F$39,0,CQ2)+OFFSET(Отчеты!$F$45,0,CQ2)+OFFSET(Отчеты!$F$53,0,CQ2))*Параметры!CQ$70*Параметры!CQ115</f>
        <v>0</v>
      </c>
      <c r="CR939" s="161">
        <f ca="1">(OFFSET(Отчеты!$F$39,0,CR2)+OFFSET(Отчеты!$F$45,0,CR2)+OFFSET(Отчеты!$F$53,0,CR2))*Параметры!CR$70*Параметры!CR115</f>
        <v>0</v>
      </c>
      <c r="CS939" s="161">
        <f ca="1">(OFFSET(Отчеты!$F$39,0,CS2)+OFFSET(Отчеты!$F$45,0,CS2)+OFFSET(Отчеты!$F$53,0,CS2))*Параметры!CS$70*Параметры!CS115</f>
        <v>0</v>
      </c>
      <c r="CT939" s="161">
        <f ca="1">(OFFSET(Отчеты!$F$39,0,CT2)+OFFSET(Отчеты!$F$45,0,CT2)+OFFSET(Отчеты!$F$53,0,CT2))*Параметры!CT$70*Параметры!CT115</f>
        <v>0</v>
      </c>
      <c r="CU939" s="161">
        <f ca="1">(OFFSET(Отчеты!$F$39,0,CU2)+OFFSET(Отчеты!$F$45,0,CU2)+OFFSET(Отчеты!$F$53,0,CU2))*Параметры!CU$70*Параметры!CU115</f>
        <v>0</v>
      </c>
      <c r="CV939" s="161">
        <f ca="1">(OFFSET(Отчеты!$F$39,0,CV2)+OFFSET(Отчеты!$F$45,0,CV2)+OFFSET(Отчеты!$F$53,0,CV2))*Параметры!CV$70*Параметры!CV115</f>
        <v>0</v>
      </c>
      <c r="CW939" s="161">
        <f ca="1">(OFFSET(Отчеты!$F$39,0,CW2)+OFFSET(Отчеты!$F$45,0,CW2)+OFFSET(Отчеты!$F$53,0,CW2))*Параметры!CW$70*Параметры!CW115</f>
        <v>0</v>
      </c>
      <c r="CX939" s="161">
        <f ca="1">(OFFSET(Отчеты!$F$39,0,CX2)+OFFSET(Отчеты!$F$45,0,CX2)+OFFSET(Отчеты!$F$53,0,CX2))*Параметры!CX$70*Параметры!CX115</f>
        <v>0</v>
      </c>
      <c r="CY939" s="161">
        <f ca="1">(OFFSET(Отчеты!$F$39,0,CY2)+OFFSET(Отчеты!$F$45,0,CY2)+OFFSET(Отчеты!$F$53,0,CY2))*Параметры!CY$70*Параметры!CY115</f>
        <v>0</v>
      </c>
      <c r="CZ939" s="161">
        <f ca="1">(OFFSET(Отчеты!$F$39,0,CZ2)+OFFSET(Отчеты!$F$45,0,CZ2)+OFFSET(Отчеты!$F$53,0,CZ2))*Параметры!CZ$70*Параметры!CZ115</f>
        <v>0</v>
      </c>
      <c r="DA939" s="161">
        <f ca="1">(OFFSET(Отчеты!$F$39,0,DA2)+OFFSET(Отчеты!$F$45,0,DA2)+OFFSET(Отчеты!$F$53,0,DA2))*Параметры!DA$70*Параметры!DA115</f>
        <v>0</v>
      </c>
      <c r="DB939" s="161">
        <f ca="1">(OFFSET(Отчеты!$F$39,0,DB2)+OFFSET(Отчеты!$F$45,0,DB2)+OFFSET(Отчеты!$F$53,0,DB2))*Параметры!DB$70*Параметры!DB115</f>
        <v>0</v>
      </c>
      <c r="DC939" s="161">
        <f ca="1">(OFFSET(Отчеты!$F$39,0,DC2)+OFFSET(Отчеты!$F$45,0,DC2)+OFFSET(Отчеты!$F$53,0,DC2))*Параметры!DC$70*Параметры!DC115</f>
        <v>0</v>
      </c>
      <c r="DD939" s="161">
        <f ca="1">(OFFSET(Отчеты!$F$39,0,DD2)+OFFSET(Отчеты!$F$45,0,DD2)+OFFSET(Отчеты!$F$53,0,DD2))*Параметры!DD$70*Параметры!DD115</f>
        <v>0</v>
      </c>
      <c r="DE939" s="161">
        <f ca="1">(OFFSET(Отчеты!$F$39,0,DE2)+OFFSET(Отчеты!$F$45,0,DE2)+OFFSET(Отчеты!$F$53,0,DE2))*Параметры!DE$70*Параметры!DE115</f>
        <v>0</v>
      </c>
      <c r="DF939" s="161">
        <f ca="1">(OFFSET(Отчеты!$F$39,0,DF2)+OFFSET(Отчеты!$F$45,0,DF2)+OFFSET(Отчеты!$F$53,0,DF2))*Параметры!DF$70*Параметры!DF115</f>
        <v>0</v>
      </c>
      <c r="DG939" s="161">
        <f ca="1">(OFFSET(Отчеты!$F$39,0,DG2)+OFFSET(Отчеты!$F$45,0,DG2)+OFFSET(Отчеты!$F$53,0,DG2))*Параметры!DG$70*Параметры!DG115</f>
        <v>0</v>
      </c>
      <c r="DH939" s="161">
        <f ca="1">(OFFSET(Отчеты!$F$39,0,DH2)+OFFSET(Отчеты!$F$45,0,DH2)+OFFSET(Отчеты!$F$53,0,DH2))*Параметры!DH$70*Параметры!DH115</f>
        <v>0</v>
      </c>
      <c r="DI939" s="161">
        <f ca="1">(OFFSET(Отчеты!$F$39,0,DI2)+OFFSET(Отчеты!$F$45,0,DI2)+OFFSET(Отчеты!$F$53,0,DI2))*Параметры!DI$70*Параметры!DI115</f>
        <v>0</v>
      </c>
      <c r="DJ939" s="161">
        <f ca="1">(OFFSET(Отчеты!$F$39,0,DJ2)+OFFSET(Отчеты!$F$45,0,DJ2)+OFFSET(Отчеты!$F$53,0,DJ2))*Параметры!DJ$70*Параметры!DJ115</f>
        <v>0</v>
      </c>
      <c r="DK939" s="161">
        <f ca="1">(OFFSET(Отчеты!$F$39,0,DK2)+OFFSET(Отчеты!$F$45,0,DK2)+OFFSET(Отчеты!$F$53,0,DK2))*Параметры!DK$70*Параметры!DK115</f>
        <v>0</v>
      </c>
      <c r="DL939" s="161">
        <f ca="1">(OFFSET(Отчеты!$F$39,0,DL2)+OFFSET(Отчеты!$F$45,0,DL2)+OFFSET(Отчеты!$F$53,0,DL2))*Параметры!DL$70*Параметры!DL115</f>
        <v>0</v>
      </c>
      <c r="DM939" s="161">
        <f ca="1">(OFFSET(Отчеты!$F$39,0,DM2)+OFFSET(Отчеты!$F$45,0,DM2)+OFFSET(Отчеты!$F$53,0,DM2))*Параметры!DM$70*Параметры!DM115</f>
        <v>0</v>
      </c>
      <c r="DN939" s="161">
        <f ca="1">(OFFSET(Отчеты!$F$39,0,DN2)+OFFSET(Отчеты!$F$45,0,DN2)+OFFSET(Отчеты!$F$53,0,DN2))*Параметры!DN$70*Параметры!DN115</f>
        <v>0</v>
      </c>
      <c r="DO939" s="161">
        <f ca="1">(OFFSET(Отчеты!$F$39,0,DO2)+OFFSET(Отчеты!$F$45,0,DO2)+OFFSET(Отчеты!$F$53,0,DO2))*Параметры!DO$70*Параметры!DO115</f>
        <v>0</v>
      </c>
      <c r="DP939" s="161">
        <f ca="1">(OFFSET(Отчеты!$F$39,0,DP2)+OFFSET(Отчеты!$F$45,0,DP2)+OFFSET(Отчеты!$F$53,0,DP2))*Параметры!DP$70*Параметры!DP115</f>
        <v>0</v>
      </c>
      <c r="DQ939" s="161">
        <f ca="1">(OFFSET(Отчеты!$F$39,0,DQ2)+OFFSET(Отчеты!$F$45,0,DQ2)+OFFSET(Отчеты!$F$53,0,DQ2))*Параметры!DQ$70*Параметры!DQ115</f>
        <v>0</v>
      </c>
      <c r="DR939" s="161">
        <f ca="1">(OFFSET(Отчеты!$F$39,0,DR2)+OFFSET(Отчеты!$F$45,0,DR2)+OFFSET(Отчеты!$F$53,0,DR2))*Параметры!DR$70*Параметры!DR115</f>
        <v>0</v>
      </c>
      <c r="DS939" s="161">
        <f ca="1">(OFFSET(Отчеты!$F$39,0,DS2)+OFFSET(Отчеты!$F$45,0,DS2)+OFFSET(Отчеты!$F$53,0,DS2))*Параметры!DS$70*Параметры!DS115</f>
        <v>0</v>
      </c>
      <c r="DT939" s="161">
        <f ca="1">(OFFSET(Отчеты!$F$39,0,DT2)+OFFSET(Отчеты!$F$45,0,DT2)+OFFSET(Отчеты!$F$53,0,DT2))*Параметры!DT$70*Параметры!DT115</f>
        <v>0</v>
      </c>
      <c r="DU939" s="161">
        <f ca="1">(OFFSET(Отчеты!$F$39,0,DU2)+OFFSET(Отчеты!$F$45,0,DU2)+OFFSET(Отчеты!$F$53,0,DU2))*Параметры!DU$70*Параметры!DU115</f>
        <v>0</v>
      </c>
      <c r="DV939" s="161">
        <f ca="1">(OFFSET(Отчеты!$F$39,0,DV2)+OFFSET(Отчеты!$F$45,0,DV2)+OFFSET(Отчеты!$F$53,0,DV2))*Параметры!DV$70*Параметры!DV115</f>
        <v>0</v>
      </c>
      <c r="DX939" s="162">
        <f ca="1">SUM(G939:DW939)</f>
        <v>0</v>
      </c>
    </row>
    <row r="940" spans="1:128" x14ac:dyDescent="0.2">
      <c r="F940" s="6"/>
      <c r="G940" s="161"/>
      <c r="H940" s="161"/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  <c r="AA940" s="161"/>
      <c r="AB940" s="161"/>
      <c r="AC940" s="161"/>
      <c r="AD940" s="161"/>
      <c r="AE940" s="161"/>
      <c r="AF940" s="161"/>
      <c r="AG940" s="161"/>
      <c r="AH940" s="161"/>
      <c r="AI940" s="161"/>
      <c r="AJ940" s="161"/>
      <c r="AK940" s="161"/>
      <c r="AL940" s="161"/>
      <c r="AM940" s="161"/>
      <c r="AN940" s="161"/>
      <c r="AO940" s="161"/>
      <c r="AP940" s="161"/>
      <c r="AQ940" s="161"/>
      <c r="AR940" s="161"/>
      <c r="AS940" s="161"/>
      <c r="AT940" s="161"/>
      <c r="AU940" s="161"/>
      <c r="AV940" s="161"/>
      <c r="AW940" s="161"/>
      <c r="AX940" s="161"/>
      <c r="AY940" s="161"/>
      <c r="AZ940" s="161"/>
      <c r="BA940" s="161"/>
      <c r="BB940" s="161"/>
      <c r="BC940" s="161"/>
      <c r="BD940" s="161"/>
      <c r="BE940" s="161"/>
      <c r="BF940" s="161"/>
      <c r="BG940" s="161"/>
      <c r="BH940" s="161"/>
      <c r="BI940" s="161"/>
      <c r="BJ940" s="161"/>
      <c r="BK940" s="161"/>
      <c r="BL940" s="161"/>
      <c r="BM940" s="161"/>
      <c r="BN940" s="161"/>
      <c r="BO940" s="161"/>
      <c r="BP940" s="161"/>
      <c r="BQ940" s="161"/>
      <c r="BR940" s="161"/>
      <c r="BS940" s="161"/>
      <c r="BT940" s="161"/>
      <c r="BU940" s="161"/>
      <c r="BV940" s="161"/>
      <c r="BW940" s="161"/>
      <c r="BX940" s="161"/>
      <c r="BY940" s="161"/>
      <c r="BZ940" s="161"/>
      <c r="CA940" s="161"/>
      <c r="CB940" s="161"/>
      <c r="CC940" s="161"/>
      <c r="CD940" s="161"/>
      <c r="CE940" s="161"/>
      <c r="CF940" s="161"/>
      <c r="CG940" s="161"/>
      <c r="CH940" s="161"/>
      <c r="CI940" s="161"/>
      <c r="CJ940" s="161"/>
      <c r="CK940" s="161"/>
      <c r="CL940" s="161"/>
      <c r="CM940" s="161"/>
      <c r="CN940" s="161"/>
      <c r="CO940" s="161"/>
      <c r="CP940" s="161"/>
      <c r="CQ940" s="161"/>
      <c r="CR940" s="161"/>
      <c r="CS940" s="161"/>
      <c r="CT940" s="161"/>
      <c r="CU940" s="161"/>
      <c r="CV940" s="161"/>
      <c r="CW940" s="161"/>
      <c r="CX940" s="161"/>
      <c r="CY940" s="161"/>
      <c r="CZ940" s="161"/>
      <c r="DA940" s="161"/>
      <c r="DB940" s="161"/>
      <c r="DC940" s="161"/>
      <c r="DD940" s="161"/>
      <c r="DE940" s="161"/>
      <c r="DF940" s="161"/>
      <c r="DG940" s="161"/>
      <c r="DH940" s="161"/>
      <c r="DI940" s="161"/>
      <c r="DJ940" s="161"/>
      <c r="DK940" s="161"/>
      <c r="DL940" s="161"/>
      <c r="DM940" s="161"/>
      <c r="DN940" s="161"/>
      <c r="DO940" s="161"/>
      <c r="DP940" s="161"/>
      <c r="DQ940" s="161"/>
      <c r="DR940" s="161"/>
      <c r="DS940" s="161"/>
      <c r="DT940" s="161"/>
      <c r="DU940" s="161"/>
      <c r="DV940" s="161"/>
    </row>
    <row r="941" spans="1:128" x14ac:dyDescent="0.2">
      <c r="A941" s="153" t="str">
        <f ca="1">Language!A$1214</f>
        <v>Начисленные налоговые платежи</v>
      </c>
      <c r="C941" s="178" t="str">
        <f ca="1">CurName1</f>
        <v>тыс. руб.</v>
      </c>
      <c r="F941" s="154" t="s">
        <v>693</v>
      </c>
      <c r="G941" s="161">
        <f t="shared" ref="G941:N941" ca="1" si="1548">G875+G879+G880+G881+G883+G901+G909+G913+G927+G932</f>
        <v>399.90000000000009</v>
      </c>
      <c r="H941" s="161">
        <f ca="1">H875+H879+H880+H881+H883+H901+H909+H913+H927+H932</f>
        <v>402.16109274042344</v>
      </c>
      <c r="I941" s="161">
        <f t="shared" ca="1" si="1548"/>
        <v>978.04791173355352</v>
      </c>
      <c r="J941" s="161">
        <f t="shared" ca="1" si="1548"/>
        <v>3533.7831519777105</v>
      </c>
      <c r="K941" s="161">
        <f t="shared" ca="1" si="1548"/>
        <v>5164.2052390880272</v>
      </c>
      <c r="L941" s="161">
        <f t="shared" ca="1" si="1548"/>
        <v>5223.3361768142586</v>
      </c>
      <c r="M941" s="161">
        <f t="shared" ca="1" si="1548"/>
        <v>5327.612395568387</v>
      </c>
      <c r="N941" s="161">
        <f t="shared" ca="1" si="1548"/>
        <v>5512.1596436450964</v>
      </c>
      <c r="O941" s="161">
        <f t="shared" ref="O941:AT941" ca="1" si="1549">O875+O879+O880+O881+O883+O901+O909+O913+O927+O932</f>
        <v>9453.4241187454681</v>
      </c>
      <c r="P941" s="161">
        <f t="shared" ca="1" si="1549"/>
        <v>13292.356240265137</v>
      </c>
      <c r="Q941" s="161">
        <f t="shared" ca="1" si="1549"/>
        <v>20042.001357614645</v>
      </c>
      <c r="R941" s="161">
        <f t="shared" ca="1" si="1549"/>
        <v>20157.678488239901</v>
      </c>
      <c r="S941" s="161">
        <f t="shared" ca="1" si="1549"/>
        <v>20282.813066666655</v>
      </c>
      <c r="T941" s="161">
        <f t="shared" ca="1" si="1549"/>
        <v>20403.608810200774</v>
      </c>
      <c r="U941" s="161">
        <f t="shared" ca="1" si="1549"/>
        <v>20950.669457165903</v>
      </c>
      <c r="V941" s="161">
        <f t="shared" ca="1" si="1549"/>
        <v>12994.416072784048</v>
      </c>
      <c r="W941" s="161">
        <f t="shared" ca="1" si="1549"/>
        <v>13068.359569266178</v>
      </c>
      <c r="X941" s="161">
        <f t="shared" ca="1" si="1549"/>
        <v>13142.721153028202</v>
      </c>
      <c r="Y941" s="161">
        <f t="shared" ca="1" si="1549"/>
        <v>13217.503187995631</v>
      </c>
      <c r="Z941" s="161">
        <f t="shared" ca="1" si="1549"/>
        <v>13537.940671198128</v>
      </c>
      <c r="AA941" s="161">
        <f t="shared" ca="1" si="1549"/>
        <v>21674.408335508957</v>
      </c>
      <c r="AB941" s="161">
        <f t="shared" ca="1" si="1549"/>
        <v>21797.429770206028</v>
      </c>
      <c r="AC941" s="161">
        <f t="shared" ca="1" si="1549"/>
        <v>21921.146785981182</v>
      </c>
      <c r="AD941" s="161">
        <f t="shared" ca="1" si="1549"/>
        <v>22045.563315749674</v>
      </c>
      <c r="AE941" s="161">
        <f t="shared" ca="1" si="1549"/>
        <v>22170.683314666829</v>
      </c>
      <c r="AF941" s="161">
        <f t="shared" ca="1" si="1549"/>
        <v>22296.510760248355</v>
      </c>
      <c r="AG941" s="161">
        <f t="shared" ca="1" si="1549"/>
        <v>22423.049652500733</v>
      </c>
      <c r="AH941" s="161">
        <f t="shared" ca="1" si="1549"/>
        <v>13909.858531212643</v>
      </c>
      <c r="AI941" s="161">
        <f t="shared" ca="1" si="1549"/>
        <v>13988.978072448077</v>
      </c>
      <c r="AJ941" s="161">
        <f t="shared" ca="1" si="1549"/>
        <v>14068.544967073394</v>
      </c>
      <c r="AK941" s="161">
        <f t="shared" ca="1" si="1549"/>
        <v>14148.561744488936</v>
      </c>
      <c r="AL941" s="161">
        <f t="shared" ca="1" si="1549"/>
        <v>14491.429851515153</v>
      </c>
      <c r="AM941" s="161">
        <f t="shared" ca="1" si="1549"/>
        <v>23197.45025232809</v>
      </c>
      <c r="AN941" s="161">
        <f t="shared" ca="1" si="1549"/>
        <v>23329.083187453958</v>
      </c>
      <c r="AO941" s="161">
        <f t="shared" ca="1" si="1549"/>
        <v>23461.460394332615</v>
      </c>
      <c r="AP941" s="161">
        <f t="shared" ca="1" si="1549"/>
        <v>23594.58608118604</v>
      </c>
      <c r="AQ941" s="161">
        <f t="shared" ca="1" si="1549"/>
        <v>23728.464480025883</v>
      </c>
      <c r="AR941" s="161">
        <f t="shared" ca="1" si="1549"/>
        <v>23863.099846799596</v>
      </c>
      <c r="AS941" s="161">
        <f t="shared" ca="1" si="1549"/>
        <v>23998.496461508737</v>
      </c>
      <c r="AT941" s="161">
        <f t="shared" ca="1" si="1549"/>
        <v>14889.381961730054</v>
      </c>
      <c r="AU941" s="161">
        <f t="shared" ref="AU941:BZ941" ca="1" si="1550">AU875+AU879+AU880+AU881+AU883+AU901+AU909+AU913+AU927+AU932</f>
        <v>14974.039870852939</v>
      </c>
      <c r="AV941" s="161">
        <f t="shared" ca="1" si="1550"/>
        <v>15059.17644810182</v>
      </c>
      <c r="AW941" s="161">
        <f t="shared" ca="1" si="1550"/>
        <v>15144.794399936247</v>
      </c>
      <c r="AX941" s="161">
        <f t="shared" ca="1" si="1550"/>
        <v>15511.66327445451</v>
      </c>
      <c r="AY941" s="161">
        <f t="shared" ca="1" si="1550"/>
        <v>24827.105103324189</v>
      </c>
      <c r="AZ941" s="161">
        <f t="shared" ca="1" si="1550"/>
        <v>24967.952343909448</v>
      </c>
      <c r="BA941" s="161">
        <f t="shared" ca="1" si="1550"/>
        <v>25109.595955269629</v>
      </c>
      <c r="BB941" s="161">
        <f t="shared" ca="1" si="1550"/>
        <v>25252.040440202014</v>
      </c>
      <c r="BC941" s="161">
        <f t="shared" ca="1" si="1550"/>
        <v>25395.290326962222</v>
      </c>
      <c r="BD941" s="161">
        <f t="shared" ca="1" si="1550"/>
        <v>25539.350169407757</v>
      </c>
      <c r="BE941" s="161">
        <f t="shared" ca="1" si="1550"/>
        <v>25684.224547147736</v>
      </c>
      <c r="BF941" s="161">
        <f t="shared" ca="1" si="1550"/>
        <v>15937.472032384918</v>
      </c>
      <c r="BG941" s="161">
        <f t="shared" ca="1" si="1550"/>
        <v>16028.055995146011</v>
      </c>
      <c r="BH941" s="161">
        <f t="shared" ca="1" si="1550"/>
        <v>16119.152132803076</v>
      </c>
      <c r="BI941" s="161">
        <f t="shared" ca="1" si="1550"/>
        <v>16210.763341265189</v>
      </c>
      <c r="BJ941" s="161">
        <f t="shared" ca="1" si="1550"/>
        <v>16603.313036999702</v>
      </c>
      <c r="BK941" s="161">
        <f t="shared" ca="1" si="1550"/>
        <v>26570.835793890623</v>
      </c>
      <c r="BL941" s="161">
        <f t="shared" ca="1" si="1550"/>
        <v>26721.54234131645</v>
      </c>
      <c r="BM941" s="161">
        <f t="shared" ca="1" si="1550"/>
        <v>26873.101005471854</v>
      </c>
      <c r="BN941" s="161">
        <f t="shared" ca="1" si="1550"/>
        <v>27025.516604349123</v>
      </c>
      <c r="BO941" s="161">
        <f t="shared" ca="1" si="1550"/>
        <v>27178.793983182513</v>
      </c>
      <c r="BP941" s="161">
        <f t="shared" ca="1" si="1550"/>
        <v>27332.93801460004</v>
      </c>
      <c r="BQ941" s="161">
        <f t="shared" ca="1" si="1550"/>
        <v>27487.953598782566</v>
      </c>
      <c r="BR941" s="161">
        <f t="shared" ca="1" si="1550"/>
        <v>17058.928407984458</v>
      </c>
      <c r="BS941" s="161">
        <f t="shared" ca="1" si="1550"/>
        <v>17155.85324813957</v>
      </c>
      <c r="BT941" s="161">
        <f t="shared" ca="1" si="1550"/>
        <v>17253.326115431832</v>
      </c>
      <c r="BU941" s="161">
        <f t="shared" ca="1" si="1550"/>
        <v>17351.35010848783</v>
      </c>
      <c r="BV941" s="161">
        <f t="shared" ca="1" si="1550"/>
        <v>17771.378282922291</v>
      </c>
      <c r="BW941" s="161">
        <f t="shared" ca="1" si="1550"/>
        <v>28436.627632795957</v>
      </c>
      <c r="BX941" s="161">
        <f t="shared" ca="1" si="1550"/>
        <v>28597.88363854232</v>
      </c>
      <c r="BY941" s="161">
        <f t="shared" ca="1" si="1550"/>
        <v>28760.051409187494</v>
      </c>
      <c r="BZ941" s="161">
        <f t="shared" ca="1" si="1550"/>
        <v>28923.136099987347</v>
      </c>
      <c r="CA941" s="161">
        <f t="shared" ref="CA941:DF941" ca="1" si="1551">CA875+CA879+CA880+CA881+CA883+CA901+CA909+CA913+CA927+CA932</f>
        <v>29087.142895339399</v>
      </c>
      <c r="CB941" s="161">
        <f t="shared" ca="1" si="1551"/>
        <v>29252.077008955399</v>
      </c>
      <c r="CC941" s="161">
        <f t="shared" ca="1" si="1551"/>
        <v>29417.943684029935</v>
      </c>
      <c r="CD941" s="161">
        <f t="shared" ca="1" si="1551"/>
        <v>18258.88672987682</v>
      </c>
      <c r="CE941" s="161">
        <f t="shared" ca="1" si="1551"/>
        <v>18362.596308842709</v>
      </c>
      <c r="CF941" s="161">
        <f t="shared" ca="1" si="1551"/>
        <v>18466.892276845421</v>
      </c>
      <c r="CG941" s="161">
        <f t="shared" ca="1" si="1551"/>
        <v>18571.777949414551</v>
      </c>
      <c r="CH941" s="161">
        <f t="shared" ca="1" si="1551"/>
        <v>19021.208096061018</v>
      </c>
      <c r="CI941" s="161">
        <f t="shared" ca="1" si="1551"/>
        <v>30433.024900425</v>
      </c>
      <c r="CJ941" s="161">
        <f t="shared" ca="1" si="1551"/>
        <v>30605.568826572853</v>
      </c>
      <c r="CK941" s="161">
        <f t="shared" ca="1" si="1551"/>
        <v>30779.088341166291</v>
      </c>
      <c r="CL941" s="161">
        <f t="shared" ca="1" si="1551"/>
        <v>30953.588960319819</v>
      </c>
      <c r="CM941" s="161">
        <f t="shared" ca="1" si="1551"/>
        <v>31129.076231345749</v>
      </c>
      <c r="CN941" s="161">
        <f t="shared" ca="1" si="1551"/>
        <v>31305.55573291568</v>
      </c>
      <c r="CO941" s="161">
        <f t="shared" ca="1" si="1551"/>
        <v>31483.03307524541</v>
      </c>
      <c r="CP941" s="161">
        <f t="shared" ca="1" si="1551"/>
        <v>19542.842134303108</v>
      </c>
      <c r="CQ941" s="161">
        <f t="shared" ca="1" si="1551"/>
        <v>19653.81138379436</v>
      </c>
      <c r="CR941" s="161">
        <f t="shared" ca="1" si="1551"/>
        <v>19765.408069557994</v>
      </c>
      <c r="CS941" s="161">
        <f t="shared" ca="1" si="1551"/>
        <v>19877.635739206966</v>
      </c>
      <c r="CT941" s="161">
        <f t="shared" ca="1" si="1551"/>
        <v>20358.52599611794</v>
      </c>
      <c r="CU941" s="161">
        <f t="shared" ca="1" si="1551"/>
        <v>32569.169976788908</v>
      </c>
      <c r="CV941" s="161">
        <f t="shared" ca="1" si="1551"/>
        <v>32753.791977765555</v>
      </c>
      <c r="CW941" s="161">
        <f t="shared" ca="1" si="1551"/>
        <v>32939.457858379697</v>
      </c>
      <c r="CX941" s="161">
        <f t="shared" ca="1" si="1551"/>
        <v>33126.173520876342</v>
      </c>
      <c r="CY941" s="161">
        <f t="shared" ca="1" si="1551"/>
        <v>33313.944900873335</v>
      </c>
      <c r="CZ941" s="161">
        <f t="shared" ca="1" si="1551"/>
        <v>33502.777967551694</v>
      </c>
      <c r="DA941" s="161">
        <f t="shared" ca="1" si="1551"/>
        <v>33692.678723847443</v>
      </c>
      <c r="DB941" s="161">
        <f t="shared" ca="1" si="1551"/>
        <v>20916.674417035363</v>
      </c>
      <c r="DC941" s="161">
        <f t="shared" ca="1" si="1551"/>
        <v>21035.411513995597</v>
      </c>
      <c r="DD941" s="161">
        <f t="shared" ca="1" si="1551"/>
        <v>21154.819967759628</v>
      </c>
      <c r="DE941" s="161">
        <f t="shared" ca="1" si="1551"/>
        <v>21274.903574284064</v>
      </c>
      <c r="DF941" s="161">
        <f t="shared" ca="1" si="1551"/>
        <v>21789.456149180376</v>
      </c>
      <c r="DG941" s="161">
        <f t="shared" ref="DG941:DV941" ca="1" si="1552">DG875+DG879+DG880+DG881+DG883+DG901+DG909+DG913+DG927+DG932</f>
        <v>34854.845208499639</v>
      </c>
      <c r="DH941" s="161">
        <f t="shared" ca="1" si="1552"/>
        <v>35052.390749544815</v>
      </c>
      <c r="DI941" s="161">
        <f t="shared" ca="1" si="1552"/>
        <v>35251.053241799644</v>
      </c>
      <c r="DJ941" s="161">
        <f t="shared" ca="1" si="1552"/>
        <v>35450.839000670239</v>
      </c>
      <c r="DK941" s="161">
        <f t="shared" ca="1" si="1552"/>
        <v>35651.754377266319</v>
      </c>
      <c r="DL941" s="161">
        <f t="shared" ca="1" si="1552"/>
        <v>35853.805758616691</v>
      </c>
      <c r="DM941" s="161">
        <f t="shared" ca="1" si="1552"/>
        <v>36056.999567848499</v>
      </c>
      <c r="DN941" s="161">
        <f t="shared" ca="1" si="1552"/>
        <v>22386.674959562835</v>
      </c>
      <c r="DO941" s="161">
        <f t="shared" ca="1" si="1552"/>
        <v>22513.723653307057</v>
      </c>
      <c r="DP941" s="161">
        <f t="shared" ca="1" si="1552"/>
        <v>22641.49069883698</v>
      </c>
      <c r="DQ941" s="161">
        <f t="shared" ca="1" si="1552"/>
        <v>22769.980157819562</v>
      </c>
      <c r="DR941" s="161">
        <f t="shared" ca="1" si="1552"/>
        <v>23320.551412954861</v>
      </c>
      <c r="DS941" s="161">
        <f t="shared" ca="1" si="1552"/>
        <v>37300.51770642482</v>
      </c>
      <c r="DT941" s="161">
        <f t="shared" ca="1" si="1552"/>
        <v>37511.891435346173</v>
      </c>
      <c r="DU941" s="161">
        <f t="shared" ca="1" si="1552"/>
        <v>37724.460302059</v>
      </c>
      <c r="DV941" s="161">
        <f t="shared" ca="1" si="1552"/>
        <v>37938.231064050517</v>
      </c>
      <c r="DX941" s="162">
        <f ca="1">SUM(G941:DW941)</f>
        <v>2677620.2454582257</v>
      </c>
    </row>
    <row r="942" spans="1:128" x14ac:dyDescent="0.2">
      <c r="A942" s="153" t="str">
        <f ca="1">Language!A$1215</f>
        <v>Уплаченные налоговые платежи</v>
      </c>
      <c r="C942" s="178" t="str">
        <f ca="1">CurName1</f>
        <v>тыс. руб.</v>
      </c>
      <c r="F942" s="154" t="s">
        <v>693</v>
      </c>
      <c r="G942" s="161">
        <f t="shared" ref="G942:N942" ca="1" si="1553">G876+G879+G880+G881+G885+G903+G911+G915+G929+G934</f>
        <v>0</v>
      </c>
      <c r="H942" s="161">
        <f t="shared" ca="1" si="1553"/>
        <v>399.90000000000015</v>
      </c>
      <c r="I942" s="161">
        <f t="shared" ca="1" si="1553"/>
        <v>402.16109274042344</v>
      </c>
      <c r="J942" s="161">
        <f t="shared" ca="1" si="1553"/>
        <v>978.04791173355363</v>
      </c>
      <c r="K942" s="161">
        <f t="shared" ca="1" si="1553"/>
        <v>3533.7831519777105</v>
      </c>
      <c r="L942" s="161">
        <f t="shared" ca="1" si="1553"/>
        <v>5164.2052390880272</v>
      </c>
      <c r="M942" s="161">
        <f t="shared" ca="1" si="1553"/>
        <v>5223.3361768142586</v>
      </c>
      <c r="N942" s="161">
        <f t="shared" ca="1" si="1553"/>
        <v>5327.6123955683861</v>
      </c>
      <c r="O942" s="161">
        <f t="shared" ref="O942:AT942" ca="1" si="1554">O876+O879+O880+O881+O885+O903+O911+O915+O929+O934</f>
        <v>5512.1596436450973</v>
      </c>
      <c r="P942" s="161">
        <f t="shared" ca="1" si="1554"/>
        <v>9453.4241187454681</v>
      </c>
      <c r="Q942" s="161">
        <f t="shared" ca="1" si="1554"/>
        <v>13292.356240265137</v>
      </c>
      <c r="R942" s="161">
        <f t="shared" ca="1" si="1554"/>
        <v>20042.001357614645</v>
      </c>
      <c r="S942" s="161">
        <f t="shared" ca="1" si="1554"/>
        <v>20157.678488239901</v>
      </c>
      <c r="T942" s="161">
        <f t="shared" ca="1" si="1554"/>
        <v>20282.813066666655</v>
      </c>
      <c r="U942" s="161">
        <f t="shared" ca="1" si="1554"/>
        <v>20403.608810200774</v>
      </c>
      <c r="V942" s="161">
        <f t="shared" ca="1" si="1554"/>
        <v>20950.669457165903</v>
      </c>
      <c r="W942" s="161">
        <f t="shared" ca="1" si="1554"/>
        <v>12994.416072784048</v>
      </c>
      <c r="X942" s="161">
        <f t="shared" ca="1" si="1554"/>
        <v>13068.359569266178</v>
      </c>
      <c r="Y942" s="161">
        <f t="shared" ca="1" si="1554"/>
        <v>13142.721153028202</v>
      </c>
      <c r="Z942" s="161">
        <f t="shared" ca="1" si="1554"/>
        <v>13217.503187995631</v>
      </c>
      <c r="AA942" s="161">
        <f t="shared" ca="1" si="1554"/>
        <v>13537.940671198128</v>
      </c>
      <c r="AB942" s="161">
        <f t="shared" ca="1" si="1554"/>
        <v>21674.408335508957</v>
      </c>
      <c r="AC942" s="161">
        <f t="shared" ca="1" si="1554"/>
        <v>21797.429770206028</v>
      </c>
      <c r="AD942" s="161">
        <f t="shared" ca="1" si="1554"/>
        <v>21921.146785981182</v>
      </c>
      <c r="AE942" s="161">
        <f t="shared" ca="1" si="1554"/>
        <v>22045.563315749678</v>
      </c>
      <c r="AF942" s="161">
        <f t="shared" ca="1" si="1554"/>
        <v>22170.683314666829</v>
      </c>
      <c r="AG942" s="161">
        <f t="shared" ca="1" si="1554"/>
        <v>22296.510760248355</v>
      </c>
      <c r="AH942" s="161">
        <f t="shared" ca="1" si="1554"/>
        <v>22423.049652500733</v>
      </c>
      <c r="AI942" s="161">
        <f t="shared" ca="1" si="1554"/>
        <v>13909.858531212643</v>
      </c>
      <c r="AJ942" s="161">
        <f t="shared" ca="1" si="1554"/>
        <v>13988.978072448077</v>
      </c>
      <c r="AK942" s="161">
        <f t="shared" ca="1" si="1554"/>
        <v>14068.544967073396</v>
      </c>
      <c r="AL942" s="161">
        <f t="shared" ca="1" si="1554"/>
        <v>14148.561744488936</v>
      </c>
      <c r="AM942" s="161">
        <f t="shared" ca="1" si="1554"/>
        <v>14491.429851515153</v>
      </c>
      <c r="AN942" s="161">
        <f t="shared" ca="1" si="1554"/>
        <v>23197.45025232809</v>
      </c>
      <c r="AO942" s="161">
        <f t="shared" ca="1" si="1554"/>
        <v>23329.083187453958</v>
      </c>
      <c r="AP942" s="161">
        <f t="shared" ca="1" si="1554"/>
        <v>23461.460394332611</v>
      </c>
      <c r="AQ942" s="161">
        <f t="shared" ca="1" si="1554"/>
        <v>23594.58608118604</v>
      </c>
      <c r="AR942" s="161">
        <f t="shared" ca="1" si="1554"/>
        <v>23728.464480025883</v>
      </c>
      <c r="AS942" s="161">
        <f t="shared" ca="1" si="1554"/>
        <v>23863.099846799596</v>
      </c>
      <c r="AT942" s="161">
        <f t="shared" ca="1" si="1554"/>
        <v>23998.496461508737</v>
      </c>
      <c r="AU942" s="161">
        <f t="shared" ref="AU942:BZ942" ca="1" si="1555">AU876+AU879+AU880+AU881+AU885+AU903+AU911+AU915+AU929+AU934</f>
        <v>14889.381961730054</v>
      </c>
      <c r="AV942" s="161">
        <f t="shared" ca="1" si="1555"/>
        <v>14974.039870852939</v>
      </c>
      <c r="AW942" s="161">
        <f t="shared" ca="1" si="1555"/>
        <v>15059.17644810182</v>
      </c>
      <c r="AX942" s="161">
        <f t="shared" ca="1" si="1555"/>
        <v>15144.794399936247</v>
      </c>
      <c r="AY942" s="161">
        <f t="shared" ca="1" si="1555"/>
        <v>15511.66327445451</v>
      </c>
      <c r="AZ942" s="161">
        <f t="shared" ca="1" si="1555"/>
        <v>24827.105103324189</v>
      </c>
      <c r="BA942" s="161">
        <f t="shared" ca="1" si="1555"/>
        <v>24967.952343909448</v>
      </c>
      <c r="BB942" s="161">
        <f t="shared" ca="1" si="1555"/>
        <v>25109.595955269629</v>
      </c>
      <c r="BC942" s="161">
        <f t="shared" ca="1" si="1555"/>
        <v>25252.040440202014</v>
      </c>
      <c r="BD942" s="161">
        <f t="shared" ca="1" si="1555"/>
        <v>25395.290326962222</v>
      </c>
      <c r="BE942" s="161">
        <f t="shared" ca="1" si="1555"/>
        <v>25539.350169407757</v>
      </c>
      <c r="BF942" s="161">
        <f t="shared" ca="1" si="1555"/>
        <v>25684.224547147736</v>
      </c>
      <c r="BG942" s="161">
        <f t="shared" ca="1" si="1555"/>
        <v>15937.472032384918</v>
      </c>
      <c r="BH942" s="161">
        <f t="shared" ca="1" si="1555"/>
        <v>16028.055995146013</v>
      </c>
      <c r="BI942" s="161">
        <f t="shared" ca="1" si="1555"/>
        <v>16119.152132803076</v>
      </c>
      <c r="BJ942" s="161">
        <f t="shared" ca="1" si="1555"/>
        <v>16210.763341265189</v>
      </c>
      <c r="BK942" s="161">
        <f t="shared" ca="1" si="1555"/>
        <v>16603.313036999702</v>
      </c>
      <c r="BL942" s="161">
        <f t="shared" ca="1" si="1555"/>
        <v>26570.835793890623</v>
      </c>
      <c r="BM942" s="161">
        <f t="shared" ca="1" si="1555"/>
        <v>26721.542341316454</v>
      </c>
      <c r="BN942" s="161">
        <f t="shared" ca="1" si="1555"/>
        <v>26873.101005471854</v>
      </c>
      <c r="BO942" s="161">
        <f t="shared" ca="1" si="1555"/>
        <v>27025.516604349123</v>
      </c>
      <c r="BP942" s="161">
        <f t="shared" ca="1" si="1555"/>
        <v>27178.793983182513</v>
      </c>
      <c r="BQ942" s="161">
        <f t="shared" ca="1" si="1555"/>
        <v>27332.93801460004</v>
      </c>
      <c r="BR942" s="161">
        <f t="shared" ca="1" si="1555"/>
        <v>27487.953598782566</v>
      </c>
      <c r="BS942" s="161">
        <f t="shared" ca="1" si="1555"/>
        <v>17058.928407984458</v>
      </c>
      <c r="BT942" s="161">
        <f t="shared" ca="1" si="1555"/>
        <v>17155.85324813957</v>
      </c>
      <c r="BU942" s="161">
        <f t="shared" ca="1" si="1555"/>
        <v>17253.326115431832</v>
      </c>
      <c r="BV942" s="161">
        <f t="shared" ca="1" si="1555"/>
        <v>17351.35010848783</v>
      </c>
      <c r="BW942" s="161">
        <f t="shared" ca="1" si="1555"/>
        <v>17771.378282922291</v>
      </c>
      <c r="BX942" s="161">
        <f t="shared" ca="1" si="1555"/>
        <v>28436.627632795957</v>
      </c>
      <c r="BY942" s="161">
        <f t="shared" ca="1" si="1555"/>
        <v>28597.88363854232</v>
      </c>
      <c r="BZ942" s="161">
        <f t="shared" ca="1" si="1555"/>
        <v>28760.051409187494</v>
      </c>
      <c r="CA942" s="161">
        <f t="shared" ref="CA942:DF942" ca="1" si="1556">CA876+CA879+CA880+CA881+CA885+CA903+CA911+CA915+CA929+CA934</f>
        <v>28923.136099987347</v>
      </c>
      <c r="CB942" s="161">
        <f t="shared" ca="1" si="1556"/>
        <v>29087.142895339399</v>
      </c>
      <c r="CC942" s="161">
        <f t="shared" ca="1" si="1556"/>
        <v>29252.077008955399</v>
      </c>
      <c r="CD942" s="161">
        <f t="shared" ca="1" si="1556"/>
        <v>29417.943684029935</v>
      </c>
      <c r="CE942" s="161">
        <f t="shared" ca="1" si="1556"/>
        <v>18258.88672987682</v>
      </c>
      <c r="CF942" s="161">
        <f t="shared" ca="1" si="1556"/>
        <v>18362.596308842709</v>
      </c>
      <c r="CG942" s="161">
        <f t="shared" ca="1" si="1556"/>
        <v>18466.892276845421</v>
      </c>
      <c r="CH942" s="161">
        <f t="shared" ca="1" si="1556"/>
        <v>18571.777949414551</v>
      </c>
      <c r="CI942" s="161">
        <f t="shared" ca="1" si="1556"/>
        <v>19021.208096061022</v>
      </c>
      <c r="CJ942" s="161">
        <f t="shared" ca="1" si="1556"/>
        <v>30433.024900425</v>
      </c>
      <c r="CK942" s="161">
        <f t="shared" ca="1" si="1556"/>
        <v>30605.568826572853</v>
      </c>
      <c r="CL942" s="161">
        <f t="shared" ca="1" si="1556"/>
        <v>30779.088341166291</v>
      </c>
      <c r="CM942" s="161">
        <f t="shared" ca="1" si="1556"/>
        <v>30953.588960319819</v>
      </c>
      <c r="CN942" s="161">
        <f t="shared" ca="1" si="1556"/>
        <v>31129.076231345749</v>
      </c>
      <c r="CO942" s="161">
        <f t="shared" ca="1" si="1556"/>
        <v>31305.55573291568</v>
      </c>
      <c r="CP942" s="161">
        <f t="shared" ca="1" si="1556"/>
        <v>31483.03307524541</v>
      </c>
      <c r="CQ942" s="161">
        <f t="shared" ca="1" si="1556"/>
        <v>19542.842134303108</v>
      </c>
      <c r="CR942" s="161">
        <f t="shared" ca="1" si="1556"/>
        <v>19653.81138379436</v>
      </c>
      <c r="CS942" s="161">
        <f t="shared" ca="1" si="1556"/>
        <v>19765.408069557994</v>
      </c>
      <c r="CT942" s="161">
        <f t="shared" ca="1" si="1556"/>
        <v>19877.635739206966</v>
      </c>
      <c r="CU942" s="161">
        <f t="shared" ca="1" si="1556"/>
        <v>20358.52599611794</v>
      </c>
      <c r="CV942" s="161">
        <f t="shared" ca="1" si="1556"/>
        <v>32569.1699767889</v>
      </c>
      <c r="CW942" s="161">
        <f t="shared" ca="1" si="1556"/>
        <v>32753.791977765555</v>
      </c>
      <c r="CX942" s="161">
        <f t="shared" ca="1" si="1556"/>
        <v>32939.457858379697</v>
      </c>
      <c r="CY942" s="161">
        <f t="shared" ca="1" si="1556"/>
        <v>33126.173520876342</v>
      </c>
      <c r="CZ942" s="161">
        <f t="shared" ca="1" si="1556"/>
        <v>33313.944900873335</v>
      </c>
      <c r="DA942" s="161">
        <f t="shared" ca="1" si="1556"/>
        <v>33502.777967551694</v>
      </c>
      <c r="DB942" s="161">
        <f t="shared" ca="1" si="1556"/>
        <v>33692.678723847443</v>
      </c>
      <c r="DC942" s="161">
        <f t="shared" ca="1" si="1556"/>
        <v>20916.674417035363</v>
      </c>
      <c r="DD942" s="161">
        <f t="shared" ca="1" si="1556"/>
        <v>21035.411513995597</v>
      </c>
      <c r="DE942" s="161">
        <f t="shared" ca="1" si="1556"/>
        <v>21154.819967759628</v>
      </c>
      <c r="DF942" s="161">
        <f t="shared" ca="1" si="1556"/>
        <v>21274.903574284064</v>
      </c>
      <c r="DG942" s="161">
        <f t="shared" ref="DG942:DV942" ca="1" si="1557">DG876+DG879+DG880+DG881+DG885+DG903+DG911+DG915+DG929+DG934</f>
        <v>21789.456149180376</v>
      </c>
      <c r="DH942" s="161">
        <f t="shared" ca="1" si="1557"/>
        <v>34854.845208499639</v>
      </c>
      <c r="DI942" s="161">
        <f t="shared" ca="1" si="1557"/>
        <v>35052.390749544815</v>
      </c>
      <c r="DJ942" s="161">
        <f t="shared" ca="1" si="1557"/>
        <v>35251.053241799644</v>
      </c>
      <c r="DK942" s="161">
        <f t="shared" ca="1" si="1557"/>
        <v>35450.839000670239</v>
      </c>
      <c r="DL942" s="161">
        <f t="shared" ca="1" si="1557"/>
        <v>35651.754377266319</v>
      </c>
      <c r="DM942" s="161">
        <f t="shared" ca="1" si="1557"/>
        <v>35853.805758616691</v>
      </c>
      <c r="DN942" s="161">
        <f t="shared" ca="1" si="1557"/>
        <v>36056.999567848499</v>
      </c>
      <c r="DO942" s="161">
        <f t="shared" ca="1" si="1557"/>
        <v>22386.674959562835</v>
      </c>
      <c r="DP942" s="161">
        <f t="shared" ca="1" si="1557"/>
        <v>22513.723653307057</v>
      </c>
      <c r="DQ942" s="161">
        <f t="shared" ca="1" si="1557"/>
        <v>22641.490698836977</v>
      </c>
      <c r="DR942" s="161">
        <f t="shared" ca="1" si="1557"/>
        <v>22769.980157819562</v>
      </c>
      <c r="DS942" s="161">
        <f t="shared" ca="1" si="1557"/>
        <v>23320.551412954861</v>
      </c>
      <c r="DT942" s="161">
        <f t="shared" ca="1" si="1557"/>
        <v>37300.51770642482</v>
      </c>
      <c r="DU942" s="161">
        <f t="shared" ca="1" si="1557"/>
        <v>37511.891435346173</v>
      </c>
      <c r="DV942" s="161">
        <f t="shared" ca="1" si="1557"/>
        <v>37724.460302059</v>
      </c>
      <c r="DX942" s="162">
        <f ca="1">SUM(G942:DW942)</f>
        <v>2639682.0143941753</v>
      </c>
    </row>
    <row r="943" spans="1:128" s="179" customFormat="1" x14ac:dyDescent="0.2">
      <c r="A943" s="153" t="str">
        <f ca="1">Language!A$1216</f>
        <v>Задолженность перед бюджетом и фондами</v>
      </c>
      <c r="B943" s="153"/>
      <c r="C943" s="178" t="str">
        <f ca="1">CurName1</f>
        <v>тыс. руб.</v>
      </c>
      <c r="D943" s="154"/>
      <c r="E943" s="154"/>
      <c r="F943" s="154" t="s">
        <v>694</v>
      </c>
      <c r="G943" s="161">
        <f t="shared" ref="G943:N943" ca="1" si="1558">G877+G884+G902+G914+G910+G928+G933</f>
        <v>399.90000000000015</v>
      </c>
      <c r="H943" s="161">
        <f t="shared" ca="1" si="1558"/>
        <v>402.16109274042344</v>
      </c>
      <c r="I943" s="161">
        <f t="shared" ca="1" si="1558"/>
        <v>978.04791173355352</v>
      </c>
      <c r="J943" s="161">
        <f t="shared" ca="1" si="1558"/>
        <v>3533.7831519777105</v>
      </c>
      <c r="K943" s="161">
        <f t="shared" ca="1" si="1558"/>
        <v>5164.2052390880272</v>
      </c>
      <c r="L943" s="161">
        <f t="shared" ca="1" si="1558"/>
        <v>5223.3361768142586</v>
      </c>
      <c r="M943" s="161">
        <f t="shared" ca="1" si="1558"/>
        <v>5327.612395568387</v>
      </c>
      <c r="N943" s="161">
        <f t="shared" ca="1" si="1558"/>
        <v>5512.1596436450973</v>
      </c>
      <c r="O943" s="161">
        <f t="shared" ref="O943:AT943" ca="1" si="1559">O877+O884+O902+O914+O910+O928+O933</f>
        <v>9453.4241187454681</v>
      </c>
      <c r="P943" s="161">
        <f t="shared" ca="1" si="1559"/>
        <v>13292.356240265137</v>
      </c>
      <c r="Q943" s="161">
        <f t="shared" ca="1" si="1559"/>
        <v>20042.001357614645</v>
      </c>
      <c r="R943" s="161">
        <f t="shared" ca="1" si="1559"/>
        <v>20157.678488239901</v>
      </c>
      <c r="S943" s="161">
        <f t="shared" ca="1" si="1559"/>
        <v>20282.813066666658</v>
      </c>
      <c r="T943" s="161">
        <f t="shared" ca="1" si="1559"/>
        <v>20403.608810200774</v>
      </c>
      <c r="U943" s="161">
        <f t="shared" ca="1" si="1559"/>
        <v>20950.669457165903</v>
      </c>
      <c r="V943" s="161">
        <f t="shared" ca="1" si="1559"/>
        <v>12994.416072784048</v>
      </c>
      <c r="W943" s="161">
        <f t="shared" ca="1" si="1559"/>
        <v>13068.359569266178</v>
      </c>
      <c r="X943" s="161">
        <f t="shared" ca="1" si="1559"/>
        <v>13142.721153028202</v>
      </c>
      <c r="Y943" s="161">
        <f t="shared" ca="1" si="1559"/>
        <v>13217.50318799563</v>
      </c>
      <c r="Z943" s="161">
        <f t="shared" ca="1" si="1559"/>
        <v>13537.940671198128</v>
      </c>
      <c r="AA943" s="161">
        <f t="shared" ca="1" si="1559"/>
        <v>21674.408335508953</v>
      </c>
      <c r="AB943" s="161">
        <f t="shared" ca="1" si="1559"/>
        <v>21797.429770206028</v>
      </c>
      <c r="AC943" s="161">
        <f t="shared" ca="1" si="1559"/>
        <v>21921.146785981182</v>
      </c>
      <c r="AD943" s="161">
        <f t="shared" ca="1" si="1559"/>
        <v>22045.563315749674</v>
      </c>
      <c r="AE943" s="161">
        <f t="shared" ca="1" si="1559"/>
        <v>22170.683314666829</v>
      </c>
      <c r="AF943" s="161">
        <f t="shared" ca="1" si="1559"/>
        <v>22296.510760248355</v>
      </c>
      <c r="AG943" s="161">
        <f t="shared" ca="1" si="1559"/>
        <v>22423.049652500737</v>
      </c>
      <c r="AH943" s="161">
        <f t="shared" ca="1" si="1559"/>
        <v>13909.858531212643</v>
      </c>
      <c r="AI943" s="161">
        <f t="shared" ca="1" si="1559"/>
        <v>13988.978072448077</v>
      </c>
      <c r="AJ943" s="161">
        <f t="shared" ca="1" si="1559"/>
        <v>14068.544967073396</v>
      </c>
      <c r="AK943" s="161">
        <f t="shared" ca="1" si="1559"/>
        <v>14148.561744488936</v>
      </c>
      <c r="AL943" s="161">
        <f t="shared" ca="1" si="1559"/>
        <v>14491.429851515153</v>
      </c>
      <c r="AM943" s="161">
        <f t="shared" ca="1" si="1559"/>
        <v>23197.450252328086</v>
      </c>
      <c r="AN943" s="161">
        <f t="shared" ca="1" si="1559"/>
        <v>23329.083187453958</v>
      </c>
      <c r="AO943" s="161">
        <f t="shared" ca="1" si="1559"/>
        <v>23461.460394332611</v>
      </c>
      <c r="AP943" s="161">
        <f t="shared" ca="1" si="1559"/>
        <v>23594.58608118604</v>
      </c>
      <c r="AQ943" s="161">
        <f t="shared" ca="1" si="1559"/>
        <v>23728.464480025883</v>
      </c>
      <c r="AR943" s="161">
        <f t="shared" ca="1" si="1559"/>
        <v>23863.0998467996</v>
      </c>
      <c r="AS943" s="161">
        <f t="shared" ca="1" si="1559"/>
        <v>23998.496461508737</v>
      </c>
      <c r="AT943" s="161">
        <f t="shared" ca="1" si="1559"/>
        <v>14889.381961730054</v>
      </c>
      <c r="AU943" s="161">
        <f t="shared" ref="AU943:BZ943" ca="1" si="1560">AU877+AU884+AU902+AU914+AU910+AU928+AU933</f>
        <v>14974.039870852939</v>
      </c>
      <c r="AV943" s="161">
        <f t="shared" ca="1" si="1560"/>
        <v>15059.17644810182</v>
      </c>
      <c r="AW943" s="161">
        <f t="shared" ca="1" si="1560"/>
        <v>15144.794399936247</v>
      </c>
      <c r="AX943" s="161">
        <f t="shared" ca="1" si="1560"/>
        <v>15511.66327445451</v>
      </c>
      <c r="AY943" s="161">
        <f t="shared" ca="1" si="1560"/>
        <v>24827.105103324193</v>
      </c>
      <c r="AZ943" s="161">
        <f t="shared" ca="1" si="1560"/>
        <v>24967.952343909448</v>
      </c>
      <c r="BA943" s="161">
        <f t="shared" ca="1" si="1560"/>
        <v>25109.595955269626</v>
      </c>
      <c r="BB943" s="161">
        <f t="shared" ca="1" si="1560"/>
        <v>25252.040440202014</v>
      </c>
      <c r="BC943" s="161">
        <f t="shared" ca="1" si="1560"/>
        <v>25395.290326962222</v>
      </c>
      <c r="BD943" s="161">
        <f t="shared" ca="1" si="1560"/>
        <v>25539.350169407757</v>
      </c>
      <c r="BE943" s="161">
        <f t="shared" ca="1" si="1560"/>
        <v>25684.224547147733</v>
      </c>
      <c r="BF943" s="161">
        <f t="shared" ca="1" si="1560"/>
        <v>15937.472032384916</v>
      </c>
      <c r="BG943" s="161">
        <f t="shared" ca="1" si="1560"/>
        <v>16028.055995146013</v>
      </c>
      <c r="BH943" s="161">
        <f t="shared" ca="1" si="1560"/>
        <v>16119.152132803076</v>
      </c>
      <c r="BI943" s="161">
        <f t="shared" ca="1" si="1560"/>
        <v>16210.763341265189</v>
      </c>
      <c r="BJ943" s="161">
        <f t="shared" ca="1" si="1560"/>
        <v>16603.313036999702</v>
      </c>
      <c r="BK943" s="161">
        <f t="shared" ca="1" si="1560"/>
        <v>26570.835793890623</v>
      </c>
      <c r="BL943" s="161">
        <f t="shared" ca="1" si="1560"/>
        <v>26721.542341316446</v>
      </c>
      <c r="BM943" s="161">
        <f t="shared" ca="1" si="1560"/>
        <v>26873.101005471854</v>
      </c>
      <c r="BN943" s="161">
        <f t="shared" ca="1" si="1560"/>
        <v>27025.516604349123</v>
      </c>
      <c r="BO943" s="161">
        <f t="shared" ca="1" si="1560"/>
        <v>27178.793983182517</v>
      </c>
      <c r="BP943" s="161">
        <f t="shared" ca="1" si="1560"/>
        <v>27332.93801460004</v>
      </c>
      <c r="BQ943" s="161">
        <f t="shared" ca="1" si="1560"/>
        <v>27487.953598782566</v>
      </c>
      <c r="BR943" s="161">
        <f t="shared" ca="1" si="1560"/>
        <v>17058.928407984458</v>
      </c>
      <c r="BS943" s="161">
        <f t="shared" ca="1" si="1560"/>
        <v>17155.853248139567</v>
      </c>
      <c r="BT943" s="161">
        <f t="shared" ca="1" si="1560"/>
        <v>17253.326115431832</v>
      </c>
      <c r="BU943" s="161">
        <f t="shared" ca="1" si="1560"/>
        <v>17351.350108487826</v>
      </c>
      <c r="BV943" s="161">
        <f t="shared" ca="1" si="1560"/>
        <v>17771.378282922291</v>
      </c>
      <c r="BW943" s="161">
        <f t="shared" ca="1" si="1560"/>
        <v>28436.627632795957</v>
      </c>
      <c r="BX943" s="161">
        <f t="shared" ca="1" si="1560"/>
        <v>28597.88363854232</v>
      </c>
      <c r="BY943" s="161">
        <f t="shared" ca="1" si="1560"/>
        <v>28760.051409187494</v>
      </c>
      <c r="BZ943" s="161">
        <f t="shared" ca="1" si="1560"/>
        <v>28923.136099987347</v>
      </c>
      <c r="CA943" s="161">
        <f t="shared" ref="CA943:DF943" ca="1" si="1561">CA877+CA884+CA902+CA914+CA910+CA928+CA933</f>
        <v>29087.142895339399</v>
      </c>
      <c r="CB943" s="161">
        <f t="shared" ca="1" si="1561"/>
        <v>29252.077008955403</v>
      </c>
      <c r="CC943" s="161">
        <f t="shared" ca="1" si="1561"/>
        <v>29417.943684029935</v>
      </c>
      <c r="CD943" s="161">
        <f t="shared" ca="1" si="1561"/>
        <v>18258.88672987682</v>
      </c>
      <c r="CE943" s="161">
        <f t="shared" ca="1" si="1561"/>
        <v>18362.596308842705</v>
      </c>
      <c r="CF943" s="161">
        <f t="shared" ca="1" si="1561"/>
        <v>18466.892276845421</v>
      </c>
      <c r="CG943" s="161">
        <f t="shared" ca="1" si="1561"/>
        <v>18571.777949414547</v>
      </c>
      <c r="CH943" s="161">
        <f t="shared" ca="1" si="1561"/>
        <v>19021.208096061022</v>
      </c>
      <c r="CI943" s="161">
        <f t="shared" ca="1" si="1561"/>
        <v>30433.024900425</v>
      </c>
      <c r="CJ943" s="161">
        <f t="shared" ca="1" si="1561"/>
        <v>30605.56882657285</v>
      </c>
      <c r="CK943" s="161">
        <f t="shared" ca="1" si="1561"/>
        <v>30779.088341166287</v>
      </c>
      <c r="CL943" s="161">
        <f t="shared" ca="1" si="1561"/>
        <v>30953.588960319823</v>
      </c>
      <c r="CM943" s="161">
        <f t="shared" ca="1" si="1561"/>
        <v>31129.076231345745</v>
      </c>
      <c r="CN943" s="161">
        <f t="shared" ca="1" si="1561"/>
        <v>31305.55573291568</v>
      </c>
      <c r="CO943" s="161">
        <f t="shared" ca="1" si="1561"/>
        <v>31483.033075245407</v>
      </c>
      <c r="CP943" s="161">
        <f t="shared" ca="1" si="1561"/>
        <v>19542.842134303108</v>
      </c>
      <c r="CQ943" s="161">
        <f t="shared" ca="1" si="1561"/>
        <v>19653.811383794364</v>
      </c>
      <c r="CR943" s="161">
        <f t="shared" ca="1" si="1561"/>
        <v>19765.408069557998</v>
      </c>
      <c r="CS943" s="161">
        <f t="shared" ca="1" si="1561"/>
        <v>19877.635739206966</v>
      </c>
      <c r="CT943" s="161">
        <f t="shared" ca="1" si="1561"/>
        <v>20358.525996117936</v>
      </c>
      <c r="CU943" s="161">
        <f t="shared" ca="1" si="1561"/>
        <v>32569.169976788904</v>
      </c>
      <c r="CV943" s="161">
        <f t="shared" ca="1" si="1561"/>
        <v>32753.791977765559</v>
      </c>
      <c r="CW943" s="161">
        <f t="shared" ca="1" si="1561"/>
        <v>32939.457858379697</v>
      </c>
      <c r="CX943" s="161">
        <f t="shared" ca="1" si="1561"/>
        <v>33126.173520876349</v>
      </c>
      <c r="CY943" s="161">
        <f t="shared" ca="1" si="1561"/>
        <v>33313.944900873335</v>
      </c>
      <c r="CZ943" s="161">
        <f t="shared" ca="1" si="1561"/>
        <v>33502.777967551687</v>
      </c>
      <c r="DA943" s="161">
        <f t="shared" ca="1" si="1561"/>
        <v>33692.678723847443</v>
      </c>
      <c r="DB943" s="161">
        <f t="shared" ca="1" si="1561"/>
        <v>20916.674417035363</v>
      </c>
      <c r="DC943" s="161">
        <f t="shared" ca="1" si="1561"/>
        <v>21035.411513995597</v>
      </c>
      <c r="DD943" s="161">
        <f t="shared" ca="1" si="1561"/>
        <v>21154.819967759631</v>
      </c>
      <c r="DE943" s="161">
        <f t="shared" ca="1" si="1561"/>
        <v>21274.903574284064</v>
      </c>
      <c r="DF943" s="161">
        <f t="shared" ca="1" si="1561"/>
        <v>21789.456149180372</v>
      </c>
      <c r="DG943" s="161">
        <f t="shared" ref="DG943:DV943" ca="1" si="1562">DG877+DG884+DG902+DG914+DG910+DG928+DG933</f>
        <v>34854.845208499646</v>
      </c>
      <c r="DH943" s="161">
        <f t="shared" ca="1" si="1562"/>
        <v>35052.390749544815</v>
      </c>
      <c r="DI943" s="161">
        <f t="shared" ca="1" si="1562"/>
        <v>35251.053241799644</v>
      </c>
      <c r="DJ943" s="161">
        <f t="shared" ca="1" si="1562"/>
        <v>35450.839000670239</v>
      </c>
      <c r="DK943" s="161">
        <f t="shared" ca="1" si="1562"/>
        <v>35651.754377266327</v>
      </c>
      <c r="DL943" s="161">
        <f t="shared" ca="1" si="1562"/>
        <v>35853.805758616691</v>
      </c>
      <c r="DM943" s="161">
        <f t="shared" ca="1" si="1562"/>
        <v>36056.999567848499</v>
      </c>
      <c r="DN943" s="161">
        <f t="shared" ca="1" si="1562"/>
        <v>22386.674959562832</v>
      </c>
      <c r="DO943" s="161">
        <f t="shared" ca="1" si="1562"/>
        <v>22513.723653307057</v>
      </c>
      <c r="DP943" s="161">
        <f t="shared" ca="1" si="1562"/>
        <v>22641.490698836984</v>
      </c>
      <c r="DQ943" s="161">
        <f t="shared" ca="1" si="1562"/>
        <v>22769.980157819566</v>
      </c>
      <c r="DR943" s="161">
        <f t="shared" ca="1" si="1562"/>
        <v>23320.551412954865</v>
      </c>
      <c r="DS943" s="161">
        <f t="shared" ca="1" si="1562"/>
        <v>37300.51770642482</v>
      </c>
      <c r="DT943" s="161">
        <f t="shared" ca="1" si="1562"/>
        <v>37511.891435346173</v>
      </c>
      <c r="DU943" s="161">
        <f t="shared" ca="1" si="1562"/>
        <v>37724.460302059</v>
      </c>
      <c r="DV943" s="161">
        <f t="shared" ca="1" si="1562"/>
        <v>37938.231064050517</v>
      </c>
      <c r="DW943" s="153"/>
      <c r="DX943" s="162"/>
    </row>
    <row r="944" spans="1:128" x14ac:dyDescent="0.2">
      <c r="A944" s="180"/>
      <c r="B944" s="180"/>
      <c r="C944" s="180"/>
      <c r="D944" s="181"/>
      <c r="E944" s="181" t="s">
        <v>864</v>
      </c>
      <c r="F944" s="14" t="s">
        <v>2961</v>
      </c>
      <c r="G944" s="218"/>
      <c r="H944" s="218"/>
      <c r="I944" s="218"/>
      <c r="J944" s="218"/>
      <c r="K944" s="218"/>
      <c r="L944" s="218"/>
      <c r="M944" s="218"/>
      <c r="N944" s="218"/>
      <c r="O944" s="218"/>
      <c r="P944" s="218"/>
      <c r="Q944" s="218"/>
      <c r="R944" s="218"/>
      <c r="S944" s="218"/>
      <c r="T944" s="218"/>
      <c r="U944" s="218"/>
      <c r="V944" s="218"/>
      <c r="W944" s="218"/>
      <c r="X944" s="218"/>
      <c r="Y944" s="218"/>
      <c r="Z944" s="218"/>
      <c r="AA944" s="218"/>
      <c r="AB944" s="218"/>
      <c r="AC944" s="218"/>
      <c r="AD944" s="218"/>
      <c r="AE944" s="218"/>
      <c r="AF944" s="218"/>
      <c r="AG944" s="218"/>
      <c r="AH944" s="218"/>
      <c r="AI944" s="218"/>
      <c r="AJ944" s="218"/>
      <c r="AK944" s="218"/>
      <c r="AL944" s="218"/>
      <c r="AM944" s="218"/>
      <c r="AN944" s="218"/>
      <c r="AO944" s="218"/>
      <c r="AP944" s="218"/>
      <c r="AQ944" s="218"/>
      <c r="AR944" s="218"/>
      <c r="AS944" s="218"/>
      <c r="AT944" s="218"/>
      <c r="AU944" s="218"/>
      <c r="AV944" s="218"/>
      <c r="AW944" s="218"/>
      <c r="AX944" s="218"/>
      <c r="AY944" s="218"/>
      <c r="AZ944" s="218"/>
      <c r="BA944" s="218"/>
      <c r="BB944" s="218"/>
      <c r="BC944" s="218"/>
      <c r="BD944" s="218"/>
      <c r="BE944" s="218"/>
      <c r="BF944" s="218"/>
      <c r="BG944" s="218"/>
      <c r="BH944" s="218"/>
      <c r="BI944" s="218"/>
      <c r="BJ944" s="218"/>
      <c r="BK944" s="218"/>
      <c r="BL944" s="218"/>
      <c r="BM944" s="218"/>
      <c r="BN944" s="218"/>
      <c r="BO944" s="218"/>
      <c r="BP944" s="218"/>
      <c r="BQ944" s="218"/>
      <c r="BR944" s="218"/>
      <c r="BS944" s="218"/>
      <c r="BT944" s="218"/>
      <c r="BU944" s="218"/>
      <c r="BV944" s="218"/>
      <c r="BW944" s="218"/>
      <c r="BX944" s="218"/>
      <c r="BY944" s="218"/>
      <c r="BZ944" s="218"/>
      <c r="CA944" s="218"/>
      <c r="CB944" s="218"/>
      <c r="CC944" s="218"/>
      <c r="CD944" s="218"/>
      <c r="CE944" s="218"/>
      <c r="CF944" s="218"/>
      <c r="CG944" s="218"/>
      <c r="CH944" s="218"/>
      <c r="CI944" s="218"/>
      <c r="CJ944" s="218"/>
      <c r="CK944" s="218"/>
      <c r="CL944" s="218"/>
      <c r="CM944" s="218"/>
      <c r="CN944" s="218"/>
      <c r="CO944" s="218"/>
      <c r="CP944" s="218"/>
      <c r="CQ944" s="218"/>
      <c r="CR944" s="218"/>
      <c r="CS944" s="218"/>
      <c r="CT944" s="218"/>
      <c r="CU944" s="218"/>
      <c r="CV944" s="218"/>
      <c r="CW944" s="218"/>
      <c r="CX944" s="218"/>
      <c r="CY944" s="218"/>
      <c r="CZ944" s="218"/>
      <c r="DA944" s="218"/>
      <c r="DB944" s="218"/>
      <c r="DC944" s="218"/>
      <c r="DD944" s="218"/>
      <c r="DE944" s="218"/>
      <c r="DF944" s="218"/>
      <c r="DG944" s="218"/>
      <c r="DH944" s="218"/>
      <c r="DI944" s="218"/>
      <c r="DJ944" s="218"/>
      <c r="DK944" s="218"/>
      <c r="DL944" s="218"/>
      <c r="DM944" s="218"/>
      <c r="DN944" s="218"/>
      <c r="DO944" s="218"/>
      <c r="DP944" s="218"/>
      <c r="DQ944" s="218"/>
      <c r="DR944" s="218"/>
      <c r="DS944" s="218"/>
      <c r="DT944" s="218"/>
      <c r="DU944" s="218"/>
      <c r="DV944" s="218"/>
      <c r="DW944" s="180"/>
      <c r="DX944" s="188"/>
    </row>
  </sheetData>
  <sheetProtection formatCells="0"/>
  <mergeCells count="1">
    <mergeCell ref="A1:C2"/>
  </mergeCells>
  <dataValidations count="2">
    <dataValidation type="list" allowBlank="1" showInputMessage="1" showErrorMessage="1" sqref="B103 B23 B43 B63 B83 B151 B181 B211 B267 B239 B298 B307 B316 B343 B355 B364 B373 B325 B334 B455 B616 B841 B832 B439 B429 B586">
      <formula1>"0,1"</formula1>
    </dataValidation>
    <dataValidation type="decimal" errorStyle="warning" allowBlank="1" showInputMessage="1" showErrorMessage="1" error="0% ... 50%" sqref="B615 B585">
      <formula1>0</formula1>
      <formula2>0.5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R37"/>
  <sheetViews>
    <sheetView topLeftCell="A22" zoomScale="120" zoomScaleNormal="120" workbookViewId="0">
      <selection activeCell="A15" sqref="A15"/>
    </sheetView>
  </sheetViews>
  <sheetFormatPr defaultColWidth="11.42578125" defaultRowHeight="12.75" x14ac:dyDescent="0.2"/>
  <cols>
    <col min="1" max="1" width="2.85546875" customWidth="1"/>
    <col min="2" max="2" width="43.42578125" customWidth="1"/>
  </cols>
  <sheetData>
    <row r="3" spans="2:122" s="256" customFormat="1" x14ac:dyDescent="0.2">
      <c r="B3" s="362" t="s">
        <v>3453</v>
      </c>
      <c r="C3" s="350" t="str">
        <f ca="1">Проект!G1</f>
        <v>авг.22</v>
      </c>
      <c r="D3" s="350" t="str">
        <f ca="1">Проект!H1</f>
        <v>сен.22</v>
      </c>
      <c r="E3" s="350" t="str">
        <f ca="1">Проект!I1</f>
        <v>окт.22</v>
      </c>
      <c r="F3" s="350" t="str">
        <f ca="1">Проект!J1</f>
        <v>ноя.22</v>
      </c>
      <c r="G3" s="350" t="str">
        <f ca="1">Проект!K1</f>
        <v>дек.22</v>
      </c>
      <c r="H3" s="350" t="str">
        <f ca="1">Проект!L1</f>
        <v>янв.23</v>
      </c>
      <c r="I3" s="350" t="str">
        <f ca="1">Проект!M1</f>
        <v>фев.23</v>
      </c>
      <c r="J3" s="350" t="str">
        <f ca="1">Проект!N1</f>
        <v>мар.23</v>
      </c>
      <c r="K3" s="350" t="str">
        <f ca="1">Проект!O1</f>
        <v>апр.23</v>
      </c>
      <c r="L3" s="350" t="str">
        <f ca="1">Проект!P1</f>
        <v>май.23</v>
      </c>
      <c r="M3" s="350" t="str">
        <f ca="1">Проект!Q1</f>
        <v>июн.23</v>
      </c>
      <c r="N3" s="350" t="str">
        <f ca="1">Проект!R1</f>
        <v>июл.23</v>
      </c>
      <c r="O3" s="350" t="str">
        <f ca="1">Проект!S1</f>
        <v>авг.23</v>
      </c>
      <c r="P3" s="350" t="str">
        <f ca="1">Проект!T1</f>
        <v>сен.23</v>
      </c>
      <c r="Q3" s="350" t="str">
        <f ca="1">Проект!U1</f>
        <v>окт.23</v>
      </c>
      <c r="R3" s="350" t="str">
        <f ca="1">Проект!V1</f>
        <v>ноя.23</v>
      </c>
      <c r="S3" s="350" t="str">
        <f ca="1">Проект!W1</f>
        <v>дек.23</v>
      </c>
      <c r="T3" s="350" t="str">
        <f ca="1">Проект!X1</f>
        <v>янв.24</v>
      </c>
      <c r="U3" s="350" t="str">
        <f ca="1">Проект!Y1</f>
        <v>фев.24</v>
      </c>
      <c r="V3" s="350" t="str">
        <f ca="1">Проект!Z1</f>
        <v>мар.24</v>
      </c>
      <c r="W3" s="350" t="str">
        <f ca="1">Проект!AA1</f>
        <v>апр.24</v>
      </c>
      <c r="X3" s="350" t="str">
        <f ca="1">Проект!AB1</f>
        <v>май.24</v>
      </c>
      <c r="Y3" s="350" t="str">
        <f ca="1">Проект!AC1</f>
        <v>июн.24</v>
      </c>
      <c r="Z3" s="350" t="str">
        <f ca="1">Проект!AD1</f>
        <v>июл.24</v>
      </c>
      <c r="AA3" s="350" t="str">
        <f ca="1">Проект!AE1</f>
        <v>авг.24</v>
      </c>
      <c r="AB3" s="350" t="str">
        <f ca="1">Проект!AF1</f>
        <v>сен.24</v>
      </c>
      <c r="AC3" s="350" t="str">
        <f ca="1">Проект!AG1</f>
        <v>окт.24</v>
      </c>
      <c r="AD3" s="350" t="str">
        <f ca="1">Проект!AH1</f>
        <v>ноя.24</v>
      </c>
      <c r="AE3" s="350" t="str">
        <f ca="1">Проект!AI1</f>
        <v>дек.24</v>
      </c>
      <c r="AF3" s="350" t="str">
        <f ca="1">Проект!AJ1</f>
        <v>янв.25</v>
      </c>
      <c r="AG3" s="350" t="str">
        <f ca="1">Проект!AK1</f>
        <v>фев.25</v>
      </c>
      <c r="AH3" s="350" t="str">
        <f ca="1">Проект!AL1</f>
        <v>мар.25</v>
      </c>
      <c r="AI3" s="350" t="str">
        <f ca="1">Проект!AM1</f>
        <v>апр.25</v>
      </c>
      <c r="AJ3" s="350" t="str">
        <f ca="1">Проект!AN1</f>
        <v>май.25</v>
      </c>
      <c r="AK3" s="350" t="str">
        <f ca="1">Проект!AO1</f>
        <v>июн.25</v>
      </c>
      <c r="AL3" s="350" t="str">
        <f ca="1">Проект!AP1</f>
        <v>июл.25</v>
      </c>
      <c r="AM3" s="350" t="str">
        <f ca="1">Проект!AQ1</f>
        <v>авг.25</v>
      </c>
      <c r="AN3" s="350" t="str">
        <f ca="1">Проект!AR1</f>
        <v>сен.25</v>
      </c>
      <c r="AO3" s="350" t="str">
        <f ca="1">Проект!AS1</f>
        <v>окт.25</v>
      </c>
      <c r="AP3" s="350" t="str">
        <f ca="1">Проект!AT1</f>
        <v>ноя.25</v>
      </c>
      <c r="AQ3" s="350" t="str">
        <f ca="1">Проект!AU1</f>
        <v>дек.25</v>
      </c>
      <c r="AR3" s="350" t="str">
        <f ca="1">Проект!AV1</f>
        <v>янв.26</v>
      </c>
      <c r="AS3" s="350" t="str">
        <f ca="1">Проект!AW1</f>
        <v>фев.26</v>
      </c>
      <c r="AT3" s="350" t="str">
        <f ca="1">Проект!AX1</f>
        <v>мар.26</v>
      </c>
      <c r="AU3" s="350" t="str">
        <f ca="1">Проект!AY1</f>
        <v>апр.26</v>
      </c>
      <c r="AV3" s="350" t="str">
        <f ca="1">Проект!AZ1</f>
        <v>май.26</v>
      </c>
      <c r="AW3" s="350" t="str">
        <f ca="1">Проект!BA1</f>
        <v>июн.26</v>
      </c>
      <c r="AX3" s="350" t="str">
        <f ca="1">Проект!BB1</f>
        <v>июл.26</v>
      </c>
      <c r="AY3" s="350" t="str">
        <f ca="1">Проект!BC1</f>
        <v>авг.26</v>
      </c>
      <c r="AZ3" s="350" t="str">
        <f ca="1">Проект!BD1</f>
        <v>сен.26</v>
      </c>
      <c r="BA3" s="350" t="str">
        <f ca="1">Проект!BE1</f>
        <v>окт.26</v>
      </c>
      <c r="BB3" s="350" t="str">
        <f ca="1">Проект!BF1</f>
        <v>ноя.26</v>
      </c>
      <c r="BC3" s="350" t="str">
        <f ca="1">Проект!BG1</f>
        <v>дек.26</v>
      </c>
      <c r="BD3" s="350" t="str">
        <f ca="1">Проект!BH1</f>
        <v>янв.27</v>
      </c>
      <c r="BE3" s="350" t="str">
        <f ca="1">Проект!BI1</f>
        <v>фев.27</v>
      </c>
      <c r="BF3" s="350" t="str">
        <f ca="1">Проект!BJ1</f>
        <v>мар.27</v>
      </c>
      <c r="BG3" s="350" t="str">
        <f ca="1">Проект!BK1</f>
        <v>апр.27</v>
      </c>
      <c r="BH3" s="350" t="str">
        <f ca="1">Проект!BL1</f>
        <v>май.27</v>
      </c>
      <c r="BI3" s="350" t="str">
        <f ca="1">Проект!BM1</f>
        <v>июн.27</v>
      </c>
      <c r="BJ3" s="350" t="str">
        <f ca="1">Проект!BN1</f>
        <v>июл.27</v>
      </c>
      <c r="BK3" s="350" t="str">
        <f ca="1">Проект!BO1</f>
        <v>авг.27</v>
      </c>
      <c r="BL3" s="350" t="str">
        <f ca="1">Проект!BP1</f>
        <v>сен.27</v>
      </c>
      <c r="BM3" s="350" t="str">
        <f ca="1">Проект!BQ1</f>
        <v>окт.27</v>
      </c>
      <c r="BN3" s="350" t="str">
        <f ca="1">Проект!BR1</f>
        <v>ноя.27</v>
      </c>
      <c r="BO3" s="350" t="str">
        <f ca="1">Проект!BS1</f>
        <v>дек.27</v>
      </c>
      <c r="BP3" s="350" t="str">
        <f ca="1">Проект!BT1</f>
        <v>янв.28</v>
      </c>
      <c r="BQ3" s="350" t="str">
        <f ca="1">Проект!BU1</f>
        <v>фев.28</v>
      </c>
      <c r="BR3" s="350" t="str">
        <f ca="1">Проект!BV1</f>
        <v>мар.28</v>
      </c>
      <c r="BS3" s="350" t="str">
        <f ca="1">Проект!BW1</f>
        <v>апр.28</v>
      </c>
      <c r="BT3" s="350" t="str">
        <f ca="1">Проект!BX1</f>
        <v>май.28</v>
      </c>
      <c r="BU3" s="350" t="str">
        <f ca="1">Проект!BY1</f>
        <v>июн.28</v>
      </c>
      <c r="BV3" s="350" t="str">
        <f ca="1">Проект!BZ1</f>
        <v>июл.28</v>
      </c>
      <c r="BW3" s="350" t="str">
        <f ca="1">Проект!CA1</f>
        <v>авг.28</v>
      </c>
      <c r="BX3" s="350" t="str">
        <f ca="1">Проект!CB1</f>
        <v>сен.28</v>
      </c>
      <c r="BY3" s="350" t="str">
        <f ca="1">Проект!CC1</f>
        <v>окт.28</v>
      </c>
      <c r="BZ3" s="350" t="str">
        <f ca="1">Проект!CD1</f>
        <v>ноя.28</v>
      </c>
      <c r="CA3" s="350" t="str">
        <f ca="1">Проект!CE1</f>
        <v>дек.28</v>
      </c>
      <c r="CB3" s="350" t="str">
        <f ca="1">Проект!CF1</f>
        <v>янв.29</v>
      </c>
      <c r="CC3" s="350" t="str">
        <f ca="1">Проект!CG1</f>
        <v>фев.29</v>
      </c>
      <c r="CD3" s="350" t="str">
        <f ca="1">Проект!CH1</f>
        <v>мар.29</v>
      </c>
      <c r="CE3" s="350" t="str">
        <f ca="1">Проект!CI1</f>
        <v>апр.29</v>
      </c>
      <c r="CF3" s="350" t="str">
        <f ca="1">Проект!CJ1</f>
        <v>май.29</v>
      </c>
      <c r="CG3" s="350" t="str">
        <f ca="1">Проект!CK1</f>
        <v>июн.29</v>
      </c>
      <c r="CH3" s="350" t="str">
        <f ca="1">Проект!CL1</f>
        <v>июл.29</v>
      </c>
      <c r="CI3" s="350" t="str">
        <f ca="1">Проект!CM1</f>
        <v>авг.29</v>
      </c>
      <c r="CJ3" s="350" t="str">
        <f ca="1">Проект!CN1</f>
        <v>сен.29</v>
      </c>
      <c r="CK3" s="350" t="str">
        <f ca="1">Проект!CO1</f>
        <v>окт.29</v>
      </c>
      <c r="CL3" s="350" t="str">
        <f ca="1">Проект!CP1</f>
        <v>ноя.29</v>
      </c>
      <c r="CM3" s="350" t="str">
        <f ca="1">Проект!CQ1</f>
        <v>дек.29</v>
      </c>
      <c r="CN3" s="350" t="str">
        <f ca="1">Проект!CR1</f>
        <v>янв.30</v>
      </c>
      <c r="CO3" s="350" t="str">
        <f ca="1">Проект!CS1</f>
        <v>фев.30</v>
      </c>
      <c r="CP3" s="350" t="str">
        <f ca="1">Проект!CT1</f>
        <v>мар.30</v>
      </c>
      <c r="CQ3" s="350" t="str">
        <f ca="1">Проект!CU1</f>
        <v>апр.30</v>
      </c>
      <c r="CR3" s="350" t="str">
        <f ca="1">Проект!CV1</f>
        <v>май.30</v>
      </c>
      <c r="CS3" s="350" t="str">
        <f ca="1">Проект!CW1</f>
        <v>июн.30</v>
      </c>
      <c r="CT3" s="350" t="str">
        <f ca="1">Проект!CX1</f>
        <v>июл.30</v>
      </c>
      <c r="CU3" s="350" t="str">
        <f ca="1">Проект!CY1</f>
        <v>авг.30</v>
      </c>
      <c r="CV3" s="350" t="str">
        <f ca="1">Проект!CZ1</f>
        <v>сен.30</v>
      </c>
      <c r="CW3" s="350" t="str">
        <f ca="1">Проект!DA1</f>
        <v>окт.30</v>
      </c>
      <c r="CX3" s="350" t="str">
        <f ca="1">Проект!DB1</f>
        <v>ноя.30</v>
      </c>
      <c r="CY3" s="350" t="str">
        <f ca="1">Проект!DC1</f>
        <v>дек.30</v>
      </c>
      <c r="CZ3" s="350" t="str">
        <f ca="1">Проект!DD1</f>
        <v>янв.31</v>
      </c>
      <c r="DA3" s="350" t="str">
        <f ca="1">Проект!DE1</f>
        <v>фев.31</v>
      </c>
      <c r="DB3" s="350" t="str">
        <f ca="1">Проект!DF1</f>
        <v>мар.31</v>
      </c>
      <c r="DC3" s="350" t="str">
        <f ca="1">Проект!DG1</f>
        <v>апр.31</v>
      </c>
      <c r="DD3" s="350" t="str">
        <f ca="1">Проект!DH1</f>
        <v>май.31</v>
      </c>
      <c r="DE3" s="350" t="str">
        <f ca="1">Проект!DI1</f>
        <v>июн.31</v>
      </c>
      <c r="DF3" s="350" t="str">
        <f ca="1">Проект!DJ1</f>
        <v>июл.31</v>
      </c>
      <c r="DG3" s="350" t="str">
        <f ca="1">Проект!DK1</f>
        <v>авг.31</v>
      </c>
      <c r="DH3" s="350" t="str">
        <f ca="1">Проект!DL1</f>
        <v>сен.31</v>
      </c>
      <c r="DI3" s="350" t="str">
        <f ca="1">Проект!DM1</f>
        <v>окт.31</v>
      </c>
      <c r="DJ3" s="350" t="str">
        <f ca="1">Проект!DN1</f>
        <v>ноя.31</v>
      </c>
      <c r="DK3" s="350" t="str">
        <f ca="1">Проект!DO1</f>
        <v>дек.31</v>
      </c>
      <c r="DL3" s="350" t="str">
        <f ca="1">Проект!DP1</f>
        <v>янв.32</v>
      </c>
      <c r="DM3" s="350" t="str">
        <f ca="1">Проект!DQ1</f>
        <v>фев.32</v>
      </c>
      <c r="DN3" s="350" t="str">
        <f ca="1">Проект!DR1</f>
        <v>мар.32</v>
      </c>
      <c r="DO3" s="350" t="str">
        <f ca="1">Проект!DS1</f>
        <v>апр.32</v>
      </c>
      <c r="DP3" s="350" t="str">
        <f ca="1">Проект!DT1</f>
        <v>май.32</v>
      </c>
      <c r="DQ3" s="350" t="str">
        <f ca="1">Проект!DU1</f>
        <v>июн.32</v>
      </c>
      <c r="DR3" s="350" t="str">
        <f ca="1">Проект!DV1</f>
        <v>июл.32</v>
      </c>
    </row>
    <row r="4" spans="2:122" s="256" customFormat="1" x14ac:dyDescent="0.2">
      <c r="B4" s="362"/>
      <c r="C4" s="350">
        <f>Проект!G2</f>
        <v>1</v>
      </c>
      <c r="D4" s="350">
        <f>Проект!H2</f>
        <v>2</v>
      </c>
      <c r="E4" s="350">
        <f>Проект!I2</f>
        <v>3</v>
      </c>
      <c r="F4" s="350">
        <f>Проект!J2</f>
        <v>4</v>
      </c>
      <c r="G4" s="350">
        <f>Проект!K2</f>
        <v>5</v>
      </c>
      <c r="H4" s="350">
        <f>Проект!L2</f>
        <v>6</v>
      </c>
      <c r="I4" s="350">
        <f>Проект!M2</f>
        <v>7</v>
      </c>
      <c r="J4" s="350">
        <f>Проект!N2</f>
        <v>8</v>
      </c>
      <c r="K4" s="350">
        <f>Проект!O2</f>
        <v>9</v>
      </c>
      <c r="L4" s="350">
        <f>Проект!P2</f>
        <v>10</v>
      </c>
      <c r="M4" s="350">
        <f>Проект!Q2</f>
        <v>11</v>
      </c>
      <c r="N4" s="350">
        <f>Проект!R2</f>
        <v>12</v>
      </c>
      <c r="O4" s="350">
        <f>Проект!S2</f>
        <v>13</v>
      </c>
      <c r="P4" s="350">
        <f>Проект!T2</f>
        <v>14</v>
      </c>
      <c r="Q4" s="350">
        <f>Проект!U2</f>
        <v>15</v>
      </c>
      <c r="R4" s="350">
        <f>Проект!V2</f>
        <v>16</v>
      </c>
      <c r="S4" s="350">
        <f>Проект!W2</f>
        <v>17</v>
      </c>
      <c r="T4" s="350">
        <f>Проект!X2</f>
        <v>18</v>
      </c>
      <c r="U4" s="350">
        <f>Проект!Y2</f>
        <v>19</v>
      </c>
      <c r="V4" s="350">
        <f>Проект!Z2</f>
        <v>20</v>
      </c>
      <c r="W4" s="350">
        <f>Проект!AA2</f>
        <v>21</v>
      </c>
      <c r="X4" s="350">
        <f>Проект!AB2</f>
        <v>22</v>
      </c>
      <c r="Y4" s="350">
        <f>Проект!AC2</f>
        <v>23</v>
      </c>
      <c r="Z4" s="350">
        <f>Проект!AD2</f>
        <v>24</v>
      </c>
      <c r="AA4" s="350">
        <f>Проект!AE2</f>
        <v>25</v>
      </c>
      <c r="AB4" s="350">
        <f>Проект!AF2</f>
        <v>26</v>
      </c>
      <c r="AC4" s="350">
        <f>Проект!AG2</f>
        <v>27</v>
      </c>
      <c r="AD4" s="350">
        <f>Проект!AH2</f>
        <v>28</v>
      </c>
      <c r="AE4" s="350">
        <f>Проект!AI2</f>
        <v>29</v>
      </c>
      <c r="AF4" s="350">
        <f>Проект!AJ2</f>
        <v>30</v>
      </c>
      <c r="AG4" s="350">
        <f>Проект!AK2</f>
        <v>31</v>
      </c>
      <c r="AH4" s="350">
        <f>Проект!AL2</f>
        <v>32</v>
      </c>
      <c r="AI4" s="350">
        <f>Проект!AM2</f>
        <v>33</v>
      </c>
      <c r="AJ4" s="350">
        <f>Проект!AN2</f>
        <v>34</v>
      </c>
      <c r="AK4" s="350">
        <f>Проект!AO2</f>
        <v>35</v>
      </c>
      <c r="AL4" s="350">
        <f>Проект!AP2</f>
        <v>36</v>
      </c>
      <c r="AM4" s="350">
        <f>Проект!AQ2</f>
        <v>37</v>
      </c>
      <c r="AN4" s="350">
        <f>Проект!AR2</f>
        <v>38</v>
      </c>
      <c r="AO4" s="350">
        <f>Проект!AS2</f>
        <v>39</v>
      </c>
      <c r="AP4" s="350">
        <f>Проект!AT2</f>
        <v>40</v>
      </c>
      <c r="AQ4" s="350">
        <f>Проект!AU2</f>
        <v>41</v>
      </c>
      <c r="AR4" s="350">
        <f>Проект!AV2</f>
        <v>42</v>
      </c>
      <c r="AS4" s="350">
        <f>Проект!AW2</f>
        <v>43</v>
      </c>
      <c r="AT4" s="350">
        <f>Проект!AX2</f>
        <v>44</v>
      </c>
      <c r="AU4" s="350">
        <f>Проект!AY2</f>
        <v>45</v>
      </c>
      <c r="AV4" s="350">
        <f>Проект!AZ2</f>
        <v>46</v>
      </c>
      <c r="AW4" s="350">
        <f>Проект!BA2</f>
        <v>47</v>
      </c>
      <c r="AX4" s="350">
        <f>Проект!BB2</f>
        <v>48</v>
      </c>
      <c r="AY4" s="350">
        <f>Проект!BC2</f>
        <v>49</v>
      </c>
      <c r="AZ4" s="350">
        <f>Проект!BD2</f>
        <v>50</v>
      </c>
      <c r="BA4" s="350">
        <f>Проект!BE2</f>
        <v>51</v>
      </c>
      <c r="BB4" s="350">
        <f>Проект!BF2</f>
        <v>52</v>
      </c>
      <c r="BC4" s="350">
        <f>Проект!BG2</f>
        <v>53</v>
      </c>
      <c r="BD4" s="350">
        <f>Проект!BH2</f>
        <v>54</v>
      </c>
      <c r="BE4" s="350">
        <f>Проект!BI2</f>
        <v>55</v>
      </c>
      <c r="BF4" s="350">
        <f>Проект!BJ2</f>
        <v>56</v>
      </c>
      <c r="BG4" s="350">
        <f>Проект!BK2</f>
        <v>57</v>
      </c>
      <c r="BH4" s="350">
        <f>Проект!BL2</f>
        <v>58</v>
      </c>
      <c r="BI4" s="350">
        <f>Проект!BM2</f>
        <v>59</v>
      </c>
      <c r="BJ4" s="350">
        <f>Проект!BN2</f>
        <v>60</v>
      </c>
      <c r="BK4" s="350">
        <f>Проект!BO2</f>
        <v>61</v>
      </c>
      <c r="BL4" s="350">
        <f>Проект!BP2</f>
        <v>62</v>
      </c>
      <c r="BM4" s="350">
        <f>Проект!BQ2</f>
        <v>63</v>
      </c>
      <c r="BN4" s="350">
        <f>Проект!BR2</f>
        <v>64</v>
      </c>
      <c r="BO4" s="350">
        <f>Проект!BS2</f>
        <v>65</v>
      </c>
      <c r="BP4" s="350">
        <f>Проект!BT2</f>
        <v>66</v>
      </c>
      <c r="BQ4" s="350">
        <f>Проект!BU2</f>
        <v>67</v>
      </c>
      <c r="BR4" s="350">
        <f>Проект!BV2</f>
        <v>68</v>
      </c>
      <c r="BS4" s="350">
        <f>Проект!BW2</f>
        <v>69</v>
      </c>
      <c r="BT4" s="350">
        <f>Проект!BX2</f>
        <v>70</v>
      </c>
      <c r="BU4" s="350">
        <f>Проект!BY2</f>
        <v>71</v>
      </c>
      <c r="BV4" s="350">
        <f>Проект!BZ2</f>
        <v>72</v>
      </c>
      <c r="BW4" s="350">
        <f>Проект!CA2</f>
        <v>73</v>
      </c>
      <c r="BX4" s="350">
        <f>Проект!CB2</f>
        <v>74</v>
      </c>
      <c r="BY4" s="350">
        <f>Проект!CC2</f>
        <v>75</v>
      </c>
      <c r="BZ4" s="350">
        <f>Проект!CD2</f>
        <v>76</v>
      </c>
      <c r="CA4" s="350">
        <f>Проект!CE2</f>
        <v>77</v>
      </c>
      <c r="CB4" s="350">
        <f>Проект!CF2</f>
        <v>78</v>
      </c>
      <c r="CC4" s="350">
        <f>Проект!CG2</f>
        <v>79</v>
      </c>
      <c r="CD4" s="350">
        <f>Проект!CH2</f>
        <v>80</v>
      </c>
      <c r="CE4" s="350">
        <f>Проект!CI2</f>
        <v>81</v>
      </c>
      <c r="CF4" s="350">
        <f>Проект!CJ2</f>
        <v>82</v>
      </c>
      <c r="CG4" s="350">
        <f>Проект!CK2</f>
        <v>83</v>
      </c>
      <c r="CH4" s="350">
        <f>Проект!CL2</f>
        <v>84</v>
      </c>
      <c r="CI4" s="350">
        <f>Проект!CM2</f>
        <v>85</v>
      </c>
      <c r="CJ4" s="350">
        <f>Проект!CN2</f>
        <v>86</v>
      </c>
      <c r="CK4" s="350">
        <f>Проект!CO2</f>
        <v>87</v>
      </c>
      <c r="CL4" s="350">
        <f>Проект!CP2</f>
        <v>88</v>
      </c>
      <c r="CM4" s="350">
        <f>Проект!CQ2</f>
        <v>89</v>
      </c>
      <c r="CN4" s="350">
        <f>Проект!CR2</f>
        <v>90</v>
      </c>
      <c r="CO4" s="350">
        <f>Проект!CS2</f>
        <v>91</v>
      </c>
      <c r="CP4" s="350">
        <f>Проект!CT2</f>
        <v>92</v>
      </c>
      <c r="CQ4" s="350">
        <f>Проект!CU2</f>
        <v>93</v>
      </c>
      <c r="CR4" s="350">
        <f>Проект!CV2</f>
        <v>94</v>
      </c>
      <c r="CS4" s="350">
        <f>Проект!CW2</f>
        <v>95</v>
      </c>
      <c r="CT4" s="350">
        <f>Проект!CX2</f>
        <v>96</v>
      </c>
      <c r="CU4" s="350">
        <f>Проект!CY2</f>
        <v>97</v>
      </c>
      <c r="CV4" s="350">
        <f>Проект!CZ2</f>
        <v>98</v>
      </c>
      <c r="CW4" s="350">
        <f>Проект!DA2</f>
        <v>99</v>
      </c>
      <c r="CX4" s="350">
        <f>Проект!DB2</f>
        <v>100</v>
      </c>
      <c r="CY4" s="350">
        <f>Проект!DC2</f>
        <v>101</v>
      </c>
      <c r="CZ4" s="350">
        <f>Проект!DD2</f>
        <v>102</v>
      </c>
      <c r="DA4" s="350">
        <f>Проект!DE2</f>
        <v>103</v>
      </c>
      <c r="DB4" s="350">
        <f>Проект!DF2</f>
        <v>104</v>
      </c>
      <c r="DC4" s="350">
        <f>Проект!DG2</f>
        <v>105</v>
      </c>
      <c r="DD4" s="350">
        <f>Проект!DH2</f>
        <v>106</v>
      </c>
      <c r="DE4" s="350">
        <f>Проект!DI2</f>
        <v>107</v>
      </c>
      <c r="DF4" s="350">
        <f>Проект!DJ2</f>
        <v>108</v>
      </c>
      <c r="DG4" s="350">
        <f>Проект!DK2</f>
        <v>109</v>
      </c>
      <c r="DH4" s="350">
        <f>Проект!DL2</f>
        <v>110</v>
      </c>
      <c r="DI4" s="350">
        <f>Проект!DM2</f>
        <v>111</v>
      </c>
      <c r="DJ4" s="350">
        <f>Проект!DN2</f>
        <v>112</v>
      </c>
      <c r="DK4" s="350">
        <f>Проект!DO2</f>
        <v>113</v>
      </c>
      <c r="DL4" s="350">
        <f>Проект!DP2</f>
        <v>114</v>
      </c>
      <c r="DM4" s="350">
        <f>Проект!DQ2</f>
        <v>115</v>
      </c>
      <c r="DN4" s="350">
        <f>Проект!DR2</f>
        <v>116</v>
      </c>
      <c r="DO4" s="350">
        <f>Проект!DS2</f>
        <v>117</v>
      </c>
      <c r="DP4" s="350">
        <f>Проект!DT2</f>
        <v>118</v>
      </c>
      <c r="DQ4" s="350">
        <f>Проект!DU2</f>
        <v>119</v>
      </c>
      <c r="DR4" s="350">
        <f>Проект!DV2</f>
        <v>120</v>
      </c>
    </row>
    <row r="5" spans="2:122" x14ac:dyDescent="0.2">
      <c r="B5" s="349" t="s">
        <v>3454</v>
      </c>
    </row>
    <row r="6" spans="2:122" x14ac:dyDescent="0.2">
      <c r="B6" t="s">
        <v>3450</v>
      </c>
      <c r="C6" s="109">
        <f>Проект!G8</f>
        <v>324</v>
      </c>
      <c r="D6" s="109">
        <f>Проект!H8</f>
        <v>972</v>
      </c>
      <c r="E6" s="109">
        <f>Проект!I8</f>
        <v>1458</v>
      </c>
      <c r="F6" s="109">
        <f>Проект!J8</f>
        <v>1782.0000000000002</v>
      </c>
      <c r="G6" s="109">
        <f>Проект!K8</f>
        <v>2106</v>
      </c>
      <c r="H6" s="109">
        <f>Проект!L8</f>
        <v>2430</v>
      </c>
      <c r="I6" s="109">
        <f>Проект!M8</f>
        <v>2754</v>
      </c>
      <c r="J6" s="109">
        <f>Проект!N8</f>
        <v>3013.2000000000003</v>
      </c>
      <c r="K6" s="109">
        <f>Проект!O8</f>
        <v>3564.0000000000005</v>
      </c>
      <c r="L6" s="109">
        <f>Проект!P8</f>
        <v>3564.0000000000005</v>
      </c>
      <c r="M6" s="109">
        <f>Проект!Q8</f>
        <v>3564.0000000000005</v>
      </c>
      <c r="N6" s="109">
        <f>Проект!R8</f>
        <v>3564.0000000000005</v>
      </c>
      <c r="O6" s="109">
        <f>Проект!S8</f>
        <v>3564.0000000000005</v>
      </c>
      <c r="P6" s="109">
        <f>Проект!T8</f>
        <v>3564.0000000000005</v>
      </c>
      <c r="Q6" s="109">
        <f>Проект!U8</f>
        <v>3564.0000000000005</v>
      </c>
      <c r="R6" s="109">
        <f>Проект!V8</f>
        <v>3013.2000000000003</v>
      </c>
      <c r="S6" s="109">
        <f>Проект!W8</f>
        <v>3013.2000000000003</v>
      </c>
      <c r="T6" s="109">
        <f>Проект!X8</f>
        <v>3013.2000000000003</v>
      </c>
      <c r="U6" s="109">
        <f>Проект!Y8</f>
        <v>3013.2000000000003</v>
      </c>
      <c r="V6" s="109">
        <f>Проект!Z8</f>
        <v>3564.0000000000005</v>
      </c>
      <c r="W6" s="109">
        <f>Проект!AA8</f>
        <v>3564.0000000000005</v>
      </c>
      <c r="X6" s="109">
        <f>Проект!AB8</f>
        <v>3564.0000000000005</v>
      </c>
      <c r="Y6" s="109">
        <f>Проект!AC8</f>
        <v>3564.0000000000005</v>
      </c>
      <c r="Z6" s="109">
        <f>Проект!AD8</f>
        <v>3564.0000000000005</v>
      </c>
      <c r="AA6" s="109">
        <f>Проект!AE8</f>
        <v>3564.0000000000005</v>
      </c>
      <c r="AB6" s="109">
        <f>Проект!AF8</f>
        <v>3564.0000000000005</v>
      </c>
      <c r="AC6" s="109">
        <f>Проект!AG8</f>
        <v>3564.0000000000005</v>
      </c>
      <c r="AD6" s="109">
        <f>Проект!AH8</f>
        <v>3013.2000000000003</v>
      </c>
      <c r="AE6" s="109">
        <f>Проект!AI8</f>
        <v>3013.2000000000003</v>
      </c>
      <c r="AF6" s="109">
        <f>Проект!AJ8</f>
        <v>3013.2000000000003</v>
      </c>
      <c r="AG6" s="109">
        <f>Проект!AK8</f>
        <v>3013.2000000000003</v>
      </c>
      <c r="AH6" s="109">
        <f>Проект!AL8</f>
        <v>3564.0000000000005</v>
      </c>
      <c r="AI6" s="109">
        <f>Проект!AM8</f>
        <v>3564.0000000000005</v>
      </c>
      <c r="AJ6" s="109">
        <f>Проект!AN8</f>
        <v>3564.0000000000005</v>
      </c>
      <c r="AK6" s="109">
        <f>Проект!AO8</f>
        <v>3564.0000000000005</v>
      </c>
      <c r="AL6" s="109">
        <f>Проект!AP8</f>
        <v>3564.0000000000005</v>
      </c>
      <c r="AM6" s="109">
        <f>Проект!AQ8</f>
        <v>3564.0000000000005</v>
      </c>
      <c r="AN6" s="109">
        <f>Проект!AR8</f>
        <v>3564.0000000000005</v>
      </c>
      <c r="AO6" s="109">
        <f>Проект!AS8</f>
        <v>3564.0000000000005</v>
      </c>
      <c r="AP6" s="109">
        <f>Проект!AT8</f>
        <v>3013.2000000000003</v>
      </c>
      <c r="AQ6" s="109">
        <f>Проект!AU8</f>
        <v>3013.2000000000003</v>
      </c>
      <c r="AR6" s="109">
        <f>Проект!AV8</f>
        <v>3013.2000000000003</v>
      </c>
      <c r="AS6" s="109">
        <f>Проект!AW8</f>
        <v>3013.2000000000003</v>
      </c>
      <c r="AT6" s="109">
        <f>Проект!AX8</f>
        <v>3564.0000000000005</v>
      </c>
      <c r="AU6" s="109">
        <f>Проект!AY8</f>
        <v>3564.0000000000005</v>
      </c>
      <c r="AV6" s="109">
        <f>Проект!AZ8</f>
        <v>3564.0000000000005</v>
      </c>
      <c r="AW6" s="109">
        <f>Проект!BA8</f>
        <v>3564.0000000000005</v>
      </c>
      <c r="AX6" s="109">
        <f>Проект!BB8</f>
        <v>3564.0000000000005</v>
      </c>
      <c r="AY6" s="109">
        <f>Проект!BC8</f>
        <v>3564.0000000000005</v>
      </c>
      <c r="AZ6" s="109">
        <f>Проект!BD8</f>
        <v>3564.0000000000005</v>
      </c>
      <c r="BA6" s="109">
        <f>Проект!BE8</f>
        <v>3564.0000000000005</v>
      </c>
      <c r="BB6" s="109">
        <f>Проект!BF8</f>
        <v>3013.2000000000003</v>
      </c>
      <c r="BC6" s="109">
        <f>Проект!BG8</f>
        <v>3013.2000000000003</v>
      </c>
      <c r="BD6" s="109">
        <f>Проект!BH8</f>
        <v>3013.2000000000003</v>
      </c>
      <c r="BE6" s="109">
        <f>Проект!BI8</f>
        <v>3013.2000000000003</v>
      </c>
      <c r="BF6" s="109">
        <f>Проект!BJ8</f>
        <v>3564.0000000000005</v>
      </c>
      <c r="BG6" s="109">
        <f>Проект!BK8</f>
        <v>3564.0000000000005</v>
      </c>
      <c r="BH6" s="109">
        <f>Проект!BL8</f>
        <v>3564.0000000000005</v>
      </c>
      <c r="BI6" s="109">
        <f>Проект!BM8</f>
        <v>3564.0000000000005</v>
      </c>
      <c r="BJ6" s="109">
        <f>Проект!BN8</f>
        <v>3564.0000000000005</v>
      </c>
      <c r="BK6" s="109">
        <f>Проект!BO8</f>
        <v>3564.0000000000005</v>
      </c>
      <c r="BL6" s="109">
        <f>Проект!BP8</f>
        <v>3564.0000000000005</v>
      </c>
      <c r="BM6" s="109">
        <f>Проект!BQ8</f>
        <v>3564.0000000000005</v>
      </c>
      <c r="BN6" s="109">
        <f>Проект!BR8</f>
        <v>3013.2000000000003</v>
      </c>
      <c r="BO6" s="109">
        <f>Проект!BS8</f>
        <v>3013.2000000000003</v>
      </c>
      <c r="BP6" s="109">
        <f>Проект!BT8</f>
        <v>3013.2000000000003</v>
      </c>
      <c r="BQ6" s="109">
        <f>Проект!BU8</f>
        <v>3013.2000000000003</v>
      </c>
      <c r="BR6" s="109">
        <f>Проект!BV8</f>
        <v>3564.0000000000005</v>
      </c>
      <c r="BS6" s="109">
        <f>Проект!BW8</f>
        <v>3564.0000000000005</v>
      </c>
      <c r="BT6" s="109">
        <f>Проект!BX8</f>
        <v>3564.0000000000005</v>
      </c>
      <c r="BU6" s="109">
        <f>Проект!BY8</f>
        <v>3564.0000000000005</v>
      </c>
      <c r="BV6" s="109">
        <f>Проект!BZ8</f>
        <v>3564.0000000000005</v>
      </c>
      <c r="BW6" s="109">
        <f>Проект!CA8</f>
        <v>3564.0000000000005</v>
      </c>
      <c r="BX6" s="109">
        <f>Проект!CB8</f>
        <v>3564.0000000000005</v>
      </c>
      <c r="BY6" s="109">
        <f>Проект!CC8</f>
        <v>3564.0000000000005</v>
      </c>
      <c r="BZ6" s="109">
        <f>Проект!CD8</f>
        <v>3013.2000000000003</v>
      </c>
      <c r="CA6" s="109">
        <f>Проект!CE8</f>
        <v>3013.2000000000003</v>
      </c>
      <c r="CB6" s="109">
        <f>Проект!CF8</f>
        <v>3013.2000000000003</v>
      </c>
      <c r="CC6" s="109">
        <f>Проект!CG8</f>
        <v>3013.2000000000003</v>
      </c>
      <c r="CD6" s="109">
        <f>Проект!CH8</f>
        <v>3564.0000000000005</v>
      </c>
      <c r="CE6" s="109">
        <f>Проект!CI8</f>
        <v>3564.0000000000005</v>
      </c>
      <c r="CF6" s="109">
        <f>Проект!CJ8</f>
        <v>3564.0000000000005</v>
      </c>
      <c r="CG6" s="109">
        <f>Проект!CK8</f>
        <v>3564.0000000000005</v>
      </c>
      <c r="CH6" s="109">
        <f>Проект!CL8</f>
        <v>3564.0000000000005</v>
      </c>
      <c r="CI6" s="109">
        <f>Проект!CM8</f>
        <v>3564.0000000000005</v>
      </c>
      <c r="CJ6" s="109">
        <f>Проект!CN8</f>
        <v>3564.0000000000005</v>
      </c>
      <c r="CK6" s="109">
        <f>Проект!CO8</f>
        <v>3564.0000000000005</v>
      </c>
      <c r="CL6" s="109">
        <f>Проект!CP8</f>
        <v>3013.2000000000003</v>
      </c>
      <c r="CM6" s="109">
        <f>Проект!CQ8</f>
        <v>3013.2000000000003</v>
      </c>
      <c r="CN6" s="109">
        <f>Проект!CR8</f>
        <v>3013.2000000000003</v>
      </c>
      <c r="CO6" s="109">
        <f>Проект!CS8</f>
        <v>3013.2000000000003</v>
      </c>
      <c r="CP6" s="109">
        <f>Проект!CT8</f>
        <v>3564.0000000000005</v>
      </c>
      <c r="CQ6" s="109">
        <f>Проект!CU8</f>
        <v>3564.0000000000005</v>
      </c>
      <c r="CR6" s="109">
        <f>Проект!CV8</f>
        <v>3564.0000000000005</v>
      </c>
      <c r="CS6" s="109">
        <f>Проект!CW8</f>
        <v>3564.0000000000005</v>
      </c>
      <c r="CT6" s="109">
        <f>Проект!CX8</f>
        <v>3564.0000000000005</v>
      </c>
      <c r="CU6" s="109">
        <f>Проект!CY8</f>
        <v>3564.0000000000005</v>
      </c>
      <c r="CV6" s="109">
        <f>Проект!CZ8</f>
        <v>3564.0000000000005</v>
      </c>
      <c r="CW6" s="109">
        <f>Проект!DA8</f>
        <v>3564.0000000000005</v>
      </c>
      <c r="CX6" s="109">
        <f>Проект!DB8</f>
        <v>3013.2000000000003</v>
      </c>
      <c r="CY6" s="109">
        <f>Проект!DC8</f>
        <v>3013.2000000000003</v>
      </c>
      <c r="CZ6" s="109">
        <f>Проект!DD8</f>
        <v>3013.2000000000003</v>
      </c>
      <c r="DA6" s="109">
        <f>Проект!DE8</f>
        <v>3013.2000000000003</v>
      </c>
      <c r="DB6" s="109">
        <f>Проект!DF8</f>
        <v>3564.0000000000005</v>
      </c>
      <c r="DC6" s="109">
        <f>Проект!DG8</f>
        <v>3564.0000000000005</v>
      </c>
      <c r="DD6" s="109">
        <f>Проект!DH8</f>
        <v>3564.0000000000005</v>
      </c>
      <c r="DE6" s="109">
        <f>Проект!DI8</f>
        <v>3564.0000000000005</v>
      </c>
      <c r="DF6" s="109">
        <f>Проект!DJ8</f>
        <v>3564.0000000000005</v>
      </c>
      <c r="DG6" s="109">
        <f>Проект!DK8</f>
        <v>3564.0000000000005</v>
      </c>
      <c r="DH6" s="109">
        <f>Проект!DL8</f>
        <v>3564.0000000000005</v>
      </c>
      <c r="DI6" s="109">
        <f>Проект!DM8</f>
        <v>3564.0000000000005</v>
      </c>
      <c r="DJ6" s="109">
        <f>Проект!DN8</f>
        <v>3013.2000000000003</v>
      </c>
      <c r="DK6" s="109">
        <f>Проект!DO8</f>
        <v>3013.2000000000003</v>
      </c>
      <c r="DL6" s="109">
        <f>Проект!DP8</f>
        <v>3013.2000000000003</v>
      </c>
      <c r="DM6" s="109">
        <f>Проект!DQ8</f>
        <v>3013.2000000000003</v>
      </c>
      <c r="DN6" s="109">
        <f>Проект!DR8</f>
        <v>3564.0000000000005</v>
      </c>
      <c r="DO6" s="109">
        <f>Проект!DS8</f>
        <v>3564.0000000000005</v>
      </c>
      <c r="DP6" s="109">
        <f>Проект!DT8</f>
        <v>3564.0000000000005</v>
      </c>
      <c r="DQ6" s="109">
        <f>Проект!DU8</f>
        <v>3564.0000000000005</v>
      </c>
      <c r="DR6" s="109">
        <f>Проект!DV8</f>
        <v>3564.0000000000005</v>
      </c>
    </row>
    <row r="7" spans="2:122" x14ac:dyDescent="0.2">
      <c r="B7" t="s">
        <v>3451</v>
      </c>
      <c r="C7" s="109">
        <f>Проект!G28</f>
        <v>162</v>
      </c>
      <c r="D7" s="109">
        <f>Проект!H28</f>
        <v>486</v>
      </c>
      <c r="E7" s="109">
        <f>Проект!I28</f>
        <v>729</v>
      </c>
      <c r="F7" s="109">
        <f>Проект!J28</f>
        <v>891.00000000000011</v>
      </c>
      <c r="G7" s="109">
        <f>Проект!K28</f>
        <v>1053</v>
      </c>
      <c r="H7" s="109">
        <f>Проект!L28</f>
        <v>1215</v>
      </c>
      <c r="I7" s="109">
        <f>Проект!M28</f>
        <v>1377</v>
      </c>
      <c r="J7" s="109">
        <f>Проект!N28</f>
        <v>1506.6000000000001</v>
      </c>
      <c r="K7" s="109">
        <f>Проект!O28</f>
        <v>1782.0000000000002</v>
      </c>
      <c r="L7" s="109">
        <f>Проект!P28</f>
        <v>1782.0000000000002</v>
      </c>
      <c r="M7" s="109">
        <f>Проект!Q28</f>
        <v>1782.0000000000002</v>
      </c>
      <c r="N7" s="109">
        <f>Проект!R28</f>
        <v>1782.0000000000002</v>
      </c>
      <c r="O7" s="109">
        <f>Проект!S28</f>
        <v>1782.0000000000002</v>
      </c>
      <c r="P7" s="109">
        <f>Проект!T28</f>
        <v>1782.0000000000002</v>
      </c>
      <c r="Q7" s="109">
        <f>Проект!U28</f>
        <v>1782.0000000000002</v>
      </c>
      <c r="R7" s="109">
        <f>Проект!V28</f>
        <v>1506.6000000000001</v>
      </c>
      <c r="S7" s="109">
        <f>Проект!W28</f>
        <v>1506.6000000000001</v>
      </c>
      <c r="T7" s="109">
        <f>Проект!X28</f>
        <v>1506.6000000000001</v>
      </c>
      <c r="U7" s="109">
        <f>Проект!Y28</f>
        <v>1506.6000000000001</v>
      </c>
      <c r="V7" s="109">
        <f>Проект!Z28</f>
        <v>1782.0000000000002</v>
      </c>
      <c r="W7" s="109">
        <f>Проект!AA28</f>
        <v>1782.0000000000002</v>
      </c>
      <c r="X7" s="109">
        <f>Проект!AB28</f>
        <v>1782.0000000000002</v>
      </c>
      <c r="Y7" s="109">
        <f>Проект!AC28</f>
        <v>1782.0000000000002</v>
      </c>
      <c r="Z7" s="109">
        <f>Проект!AD28</f>
        <v>1782.0000000000002</v>
      </c>
      <c r="AA7" s="109">
        <f>Проект!AE28</f>
        <v>1782.0000000000002</v>
      </c>
      <c r="AB7" s="109">
        <f>Проект!AF28</f>
        <v>1782.0000000000002</v>
      </c>
      <c r="AC7" s="109">
        <f>Проект!AG28</f>
        <v>1782.0000000000002</v>
      </c>
      <c r="AD7" s="109">
        <f>Проект!AH28</f>
        <v>1506.6000000000001</v>
      </c>
      <c r="AE7" s="109">
        <f>Проект!AI28</f>
        <v>1506.6000000000001</v>
      </c>
      <c r="AF7" s="109">
        <f>Проект!AJ28</f>
        <v>1506.6000000000001</v>
      </c>
      <c r="AG7" s="109">
        <f>Проект!AK28</f>
        <v>1506.6000000000001</v>
      </c>
      <c r="AH7" s="109">
        <f>Проект!AL28</f>
        <v>1782.0000000000002</v>
      </c>
      <c r="AI7" s="109">
        <f>Проект!AM28</f>
        <v>1782.0000000000002</v>
      </c>
      <c r="AJ7" s="109">
        <f>Проект!AN28</f>
        <v>1782.0000000000002</v>
      </c>
      <c r="AK7" s="109">
        <f>Проект!AO28</f>
        <v>1782.0000000000002</v>
      </c>
      <c r="AL7" s="109">
        <f>Проект!AP28</f>
        <v>1782.0000000000002</v>
      </c>
      <c r="AM7" s="109">
        <f>Проект!AQ28</f>
        <v>1782.0000000000002</v>
      </c>
      <c r="AN7" s="109">
        <f>Проект!AR28</f>
        <v>1782.0000000000002</v>
      </c>
      <c r="AO7" s="109">
        <f>Проект!AS28</f>
        <v>1782.0000000000002</v>
      </c>
      <c r="AP7" s="109">
        <f>Проект!AT28</f>
        <v>1506.6000000000001</v>
      </c>
      <c r="AQ7" s="109">
        <f>Проект!AU28</f>
        <v>1506.6000000000001</v>
      </c>
      <c r="AR7" s="109">
        <f>Проект!AV28</f>
        <v>1506.6000000000001</v>
      </c>
      <c r="AS7" s="109">
        <f>Проект!AW28</f>
        <v>1506.6000000000001</v>
      </c>
      <c r="AT7" s="109">
        <f>Проект!AX28</f>
        <v>1782.0000000000002</v>
      </c>
      <c r="AU7" s="109">
        <f>Проект!AY28</f>
        <v>1782.0000000000002</v>
      </c>
      <c r="AV7" s="109">
        <f>Проект!AZ28</f>
        <v>1782.0000000000002</v>
      </c>
      <c r="AW7" s="109">
        <f>Проект!BA28</f>
        <v>1782.0000000000002</v>
      </c>
      <c r="AX7" s="109">
        <f>Проект!BB28</f>
        <v>1782.0000000000002</v>
      </c>
      <c r="AY7" s="109">
        <f>Проект!BC28</f>
        <v>1782.0000000000002</v>
      </c>
      <c r="AZ7" s="109">
        <f>Проект!BD28</f>
        <v>1782.0000000000002</v>
      </c>
      <c r="BA7" s="109">
        <f>Проект!BE28</f>
        <v>1782.0000000000002</v>
      </c>
      <c r="BB7" s="109">
        <f>Проект!BF28</f>
        <v>1506.6000000000001</v>
      </c>
      <c r="BC7" s="109">
        <f>Проект!BG28</f>
        <v>1506.6000000000001</v>
      </c>
      <c r="BD7" s="109">
        <f>Проект!BH28</f>
        <v>1506.6000000000001</v>
      </c>
      <c r="BE7" s="109">
        <f>Проект!BI28</f>
        <v>1506.6000000000001</v>
      </c>
      <c r="BF7" s="109">
        <f>Проект!BJ28</f>
        <v>1782.0000000000002</v>
      </c>
      <c r="BG7" s="109">
        <f>Проект!BK28</f>
        <v>1782.0000000000002</v>
      </c>
      <c r="BH7" s="109">
        <f>Проект!BL28</f>
        <v>1782.0000000000002</v>
      </c>
      <c r="BI7" s="109">
        <f>Проект!BM28</f>
        <v>1782.0000000000002</v>
      </c>
      <c r="BJ7" s="109">
        <f>Проект!BN28</f>
        <v>1782.0000000000002</v>
      </c>
      <c r="BK7" s="109">
        <f>Проект!BO28</f>
        <v>1782.0000000000002</v>
      </c>
      <c r="BL7" s="109">
        <f>Проект!BP28</f>
        <v>1782.0000000000002</v>
      </c>
      <c r="BM7" s="109">
        <f>Проект!BQ28</f>
        <v>1782.0000000000002</v>
      </c>
      <c r="BN7" s="109">
        <f>Проект!BR28</f>
        <v>1506.6000000000001</v>
      </c>
      <c r="BO7" s="109">
        <f>Проект!BS28</f>
        <v>1506.6000000000001</v>
      </c>
      <c r="BP7" s="109">
        <f>Проект!BT28</f>
        <v>1506.6000000000001</v>
      </c>
      <c r="BQ7" s="109">
        <f>Проект!BU28</f>
        <v>1506.6000000000001</v>
      </c>
      <c r="BR7" s="109">
        <f>Проект!BV28</f>
        <v>1782.0000000000002</v>
      </c>
      <c r="BS7" s="109">
        <f>Проект!BW28</f>
        <v>1782.0000000000002</v>
      </c>
      <c r="BT7" s="109">
        <f>Проект!BX28</f>
        <v>1782.0000000000002</v>
      </c>
      <c r="BU7" s="109">
        <f>Проект!BY28</f>
        <v>1782.0000000000002</v>
      </c>
      <c r="BV7" s="109">
        <f>Проект!BZ28</f>
        <v>1782.0000000000002</v>
      </c>
      <c r="BW7" s="109">
        <f>Проект!CA28</f>
        <v>1782.0000000000002</v>
      </c>
      <c r="BX7" s="109">
        <f>Проект!CB28</f>
        <v>1782.0000000000002</v>
      </c>
      <c r="BY7" s="109">
        <f>Проект!CC28</f>
        <v>1782.0000000000002</v>
      </c>
      <c r="BZ7" s="109">
        <f>Проект!CD28</f>
        <v>1506.6000000000001</v>
      </c>
      <c r="CA7" s="109">
        <f>Проект!CE28</f>
        <v>1506.6000000000001</v>
      </c>
      <c r="CB7" s="109">
        <f>Проект!CF28</f>
        <v>1506.6000000000001</v>
      </c>
      <c r="CC7" s="109">
        <f>Проект!CG28</f>
        <v>1506.6000000000001</v>
      </c>
      <c r="CD7" s="109">
        <f>Проект!CH28</f>
        <v>1782.0000000000002</v>
      </c>
      <c r="CE7" s="109">
        <f>Проект!CI28</f>
        <v>1782.0000000000002</v>
      </c>
      <c r="CF7" s="109">
        <f>Проект!CJ28</f>
        <v>1782.0000000000002</v>
      </c>
      <c r="CG7" s="109">
        <f>Проект!CK28</f>
        <v>1782.0000000000002</v>
      </c>
      <c r="CH7" s="109">
        <f>Проект!CL28</f>
        <v>1782.0000000000002</v>
      </c>
      <c r="CI7" s="109">
        <f>Проект!CM28</f>
        <v>1782.0000000000002</v>
      </c>
      <c r="CJ7" s="109">
        <f>Проект!CN28</f>
        <v>1782.0000000000002</v>
      </c>
      <c r="CK7" s="109">
        <f>Проект!CO28</f>
        <v>1782.0000000000002</v>
      </c>
      <c r="CL7" s="109">
        <f>Проект!CP28</f>
        <v>1506.6000000000001</v>
      </c>
      <c r="CM7" s="109">
        <f>Проект!CQ28</f>
        <v>1506.6000000000001</v>
      </c>
      <c r="CN7" s="109">
        <f>Проект!CR28</f>
        <v>1506.6000000000001</v>
      </c>
      <c r="CO7" s="109">
        <f>Проект!CS28</f>
        <v>1506.6000000000001</v>
      </c>
      <c r="CP7" s="109">
        <f>Проект!CT28</f>
        <v>1782.0000000000002</v>
      </c>
      <c r="CQ7" s="109">
        <f>Проект!CU28</f>
        <v>1782.0000000000002</v>
      </c>
      <c r="CR7" s="109">
        <f>Проект!CV28</f>
        <v>1782.0000000000002</v>
      </c>
      <c r="CS7" s="109">
        <f>Проект!CW28</f>
        <v>1782.0000000000002</v>
      </c>
      <c r="CT7" s="109">
        <f>Проект!CX28</f>
        <v>1782.0000000000002</v>
      </c>
      <c r="CU7" s="109">
        <f>Проект!CY28</f>
        <v>1782.0000000000002</v>
      </c>
      <c r="CV7" s="109">
        <f>Проект!CZ28</f>
        <v>1782.0000000000002</v>
      </c>
      <c r="CW7" s="109">
        <f>Проект!DA28</f>
        <v>1782.0000000000002</v>
      </c>
      <c r="CX7" s="109">
        <f>Проект!DB28</f>
        <v>1506.6000000000001</v>
      </c>
      <c r="CY7" s="109">
        <f>Проект!DC28</f>
        <v>1506.6000000000001</v>
      </c>
      <c r="CZ7" s="109">
        <f>Проект!DD28</f>
        <v>1506.6000000000001</v>
      </c>
      <c r="DA7" s="109">
        <f>Проект!DE28</f>
        <v>1506.6000000000001</v>
      </c>
      <c r="DB7" s="109">
        <f>Проект!DF28</f>
        <v>1782.0000000000002</v>
      </c>
      <c r="DC7" s="109">
        <f>Проект!DG28</f>
        <v>1782.0000000000002</v>
      </c>
      <c r="DD7" s="109">
        <f>Проект!DH28</f>
        <v>1782.0000000000002</v>
      </c>
      <c r="DE7" s="109">
        <f>Проект!DI28</f>
        <v>1782.0000000000002</v>
      </c>
      <c r="DF7" s="109">
        <f>Проект!DJ28</f>
        <v>1782.0000000000002</v>
      </c>
      <c r="DG7" s="109">
        <f>Проект!DK28</f>
        <v>1782.0000000000002</v>
      </c>
      <c r="DH7" s="109">
        <f>Проект!DL28</f>
        <v>1782.0000000000002</v>
      </c>
      <c r="DI7" s="109">
        <f>Проект!DM28</f>
        <v>1782.0000000000002</v>
      </c>
      <c r="DJ7" s="109">
        <f>Проект!DN28</f>
        <v>1506.6000000000001</v>
      </c>
      <c r="DK7" s="109">
        <f>Проект!DO28</f>
        <v>1506.6000000000001</v>
      </c>
      <c r="DL7" s="109">
        <f>Проект!DP28</f>
        <v>1506.6000000000001</v>
      </c>
      <c r="DM7" s="109">
        <f>Проект!DQ28</f>
        <v>1506.6000000000001</v>
      </c>
      <c r="DN7" s="109">
        <f>Проект!DR28</f>
        <v>1782.0000000000002</v>
      </c>
      <c r="DO7" s="109">
        <f>Проект!DS28</f>
        <v>1782.0000000000002</v>
      </c>
      <c r="DP7" s="109">
        <f>Проект!DT28</f>
        <v>1782.0000000000002</v>
      </c>
      <c r="DQ7" s="109">
        <f>Проект!DU28</f>
        <v>1782.0000000000002</v>
      </c>
      <c r="DR7" s="109">
        <f>Проект!DV28</f>
        <v>1782.0000000000002</v>
      </c>
    </row>
    <row r="8" spans="2:122" x14ac:dyDescent="0.2">
      <c r="B8" t="s">
        <v>3360</v>
      </c>
      <c r="C8" s="109">
        <f>Проект!G48</f>
        <v>54</v>
      </c>
      <c r="D8" s="109">
        <f>Проект!H48</f>
        <v>162</v>
      </c>
      <c r="E8" s="109">
        <f>Проект!I48</f>
        <v>243</v>
      </c>
      <c r="F8" s="109">
        <f>Проект!J48</f>
        <v>297</v>
      </c>
      <c r="G8" s="109">
        <f>Проект!K48</f>
        <v>351</v>
      </c>
      <c r="H8" s="109">
        <f>Проект!L48</f>
        <v>405</v>
      </c>
      <c r="I8" s="109">
        <f>Проект!M48</f>
        <v>459</v>
      </c>
      <c r="J8" s="109">
        <f>Проект!N48</f>
        <v>502.20000000000005</v>
      </c>
      <c r="K8" s="109">
        <f>Проект!O48</f>
        <v>594</v>
      </c>
      <c r="L8" s="109">
        <f>Проект!P48</f>
        <v>594</v>
      </c>
      <c r="M8" s="109">
        <f>Проект!Q48</f>
        <v>594</v>
      </c>
      <c r="N8" s="109">
        <f>Проект!R48</f>
        <v>594</v>
      </c>
      <c r="O8" s="109">
        <f>Проект!S48</f>
        <v>594</v>
      </c>
      <c r="P8" s="109">
        <f>Проект!T48</f>
        <v>594</v>
      </c>
      <c r="Q8" s="109">
        <f>Проект!U48</f>
        <v>594</v>
      </c>
      <c r="R8" s="109">
        <f>Проект!V48</f>
        <v>502.20000000000005</v>
      </c>
      <c r="S8" s="109">
        <f>Проект!W48</f>
        <v>502.20000000000005</v>
      </c>
      <c r="T8" s="109">
        <f>Проект!X48</f>
        <v>502.20000000000005</v>
      </c>
      <c r="U8" s="109">
        <f>Проект!Y48</f>
        <v>502.20000000000005</v>
      </c>
      <c r="V8" s="109">
        <f>Проект!Z48</f>
        <v>594</v>
      </c>
      <c r="W8" s="109">
        <f>Проект!AA48</f>
        <v>594</v>
      </c>
      <c r="X8" s="109">
        <f>Проект!AB48</f>
        <v>594</v>
      </c>
      <c r="Y8" s="109">
        <f>Проект!AC48</f>
        <v>594</v>
      </c>
      <c r="Z8" s="109">
        <f>Проект!AD48</f>
        <v>594</v>
      </c>
      <c r="AA8" s="109">
        <f>Проект!AE48</f>
        <v>594</v>
      </c>
      <c r="AB8" s="109">
        <f>Проект!AF48</f>
        <v>594</v>
      </c>
      <c r="AC8" s="109">
        <f>Проект!AG48</f>
        <v>594</v>
      </c>
      <c r="AD8" s="109">
        <f>Проект!AH48</f>
        <v>502.20000000000005</v>
      </c>
      <c r="AE8" s="109">
        <f>Проект!AI48</f>
        <v>502.20000000000005</v>
      </c>
      <c r="AF8" s="109">
        <f>Проект!AJ48</f>
        <v>502.20000000000005</v>
      </c>
      <c r="AG8" s="109">
        <f>Проект!AK48</f>
        <v>502.20000000000005</v>
      </c>
      <c r="AH8" s="109">
        <f>Проект!AL48</f>
        <v>594</v>
      </c>
      <c r="AI8" s="109">
        <f>Проект!AM48</f>
        <v>594</v>
      </c>
      <c r="AJ8" s="109">
        <f>Проект!AN48</f>
        <v>594</v>
      </c>
      <c r="AK8" s="109">
        <f>Проект!AO48</f>
        <v>594</v>
      </c>
      <c r="AL8" s="109">
        <f>Проект!AP48</f>
        <v>594</v>
      </c>
      <c r="AM8" s="109">
        <f>Проект!AQ48</f>
        <v>594</v>
      </c>
      <c r="AN8" s="109">
        <f>Проект!AR48</f>
        <v>594</v>
      </c>
      <c r="AO8" s="109">
        <f>Проект!AS48</f>
        <v>594</v>
      </c>
      <c r="AP8" s="109">
        <f>Проект!AT48</f>
        <v>502.20000000000005</v>
      </c>
      <c r="AQ8" s="109">
        <f>Проект!AU48</f>
        <v>502.20000000000005</v>
      </c>
      <c r="AR8" s="109">
        <f>Проект!AV48</f>
        <v>502.20000000000005</v>
      </c>
      <c r="AS8" s="109">
        <f>Проект!AW48</f>
        <v>502.20000000000005</v>
      </c>
      <c r="AT8" s="109">
        <f>Проект!AX48</f>
        <v>594</v>
      </c>
      <c r="AU8" s="109">
        <f>Проект!AY48</f>
        <v>594</v>
      </c>
      <c r="AV8" s="109">
        <f>Проект!AZ48</f>
        <v>594</v>
      </c>
      <c r="AW8" s="109">
        <f>Проект!BA48</f>
        <v>594</v>
      </c>
      <c r="AX8" s="109">
        <f>Проект!BB48</f>
        <v>594</v>
      </c>
      <c r="AY8" s="109">
        <f>Проект!BC48</f>
        <v>594</v>
      </c>
      <c r="AZ8" s="109">
        <f>Проект!BD48</f>
        <v>594</v>
      </c>
      <c r="BA8" s="109">
        <f>Проект!BE48</f>
        <v>594</v>
      </c>
      <c r="BB8" s="109">
        <f>Проект!BF48</f>
        <v>502.20000000000005</v>
      </c>
      <c r="BC8" s="109">
        <f>Проект!BG48</f>
        <v>502.20000000000005</v>
      </c>
      <c r="BD8" s="109">
        <f>Проект!BH48</f>
        <v>502.20000000000005</v>
      </c>
      <c r="BE8" s="109">
        <f>Проект!BI48</f>
        <v>502.20000000000005</v>
      </c>
      <c r="BF8" s="109">
        <f>Проект!BJ48</f>
        <v>594</v>
      </c>
      <c r="BG8" s="109">
        <f>Проект!BK48</f>
        <v>594</v>
      </c>
      <c r="BH8" s="109">
        <f>Проект!BL48</f>
        <v>594</v>
      </c>
      <c r="BI8" s="109">
        <f>Проект!BM48</f>
        <v>594</v>
      </c>
      <c r="BJ8" s="109">
        <f>Проект!BN48</f>
        <v>594</v>
      </c>
      <c r="BK8" s="109">
        <f>Проект!BO48</f>
        <v>594</v>
      </c>
      <c r="BL8" s="109">
        <f>Проект!BP48</f>
        <v>594</v>
      </c>
      <c r="BM8" s="109">
        <f>Проект!BQ48</f>
        <v>594</v>
      </c>
      <c r="BN8" s="109">
        <f>Проект!BR48</f>
        <v>502.20000000000005</v>
      </c>
      <c r="BO8" s="109">
        <f>Проект!BS48</f>
        <v>502.20000000000005</v>
      </c>
      <c r="BP8" s="109">
        <f>Проект!BT48</f>
        <v>502.20000000000005</v>
      </c>
      <c r="BQ8" s="109">
        <f>Проект!BU48</f>
        <v>502.20000000000005</v>
      </c>
      <c r="BR8" s="109">
        <f>Проект!BV48</f>
        <v>594</v>
      </c>
      <c r="BS8" s="109">
        <f>Проект!BW48</f>
        <v>594</v>
      </c>
      <c r="BT8" s="109">
        <f>Проект!BX48</f>
        <v>594</v>
      </c>
      <c r="BU8" s="109">
        <f>Проект!BY48</f>
        <v>594</v>
      </c>
      <c r="BV8" s="109">
        <f>Проект!BZ48</f>
        <v>594</v>
      </c>
      <c r="BW8" s="109">
        <f>Проект!CA48</f>
        <v>594</v>
      </c>
      <c r="BX8" s="109">
        <f>Проект!CB48</f>
        <v>594</v>
      </c>
      <c r="BY8" s="109">
        <f>Проект!CC48</f>
        <v>594</v>
      </c>
      <c r="BZ8" s="109">
        <f>Проект!CD48</f>
        <v>502.20000000000005</v>
      </c>
      <c r="CA8" s="109">
        <f>Проект!CE48</f>
        <v>502.20000000000005</v>
      </c>
      <c r="CB8" s="109">
        <f>Проект!CF48</f>
        <v>502.20000000000005</v>
      </c>
      <c r="CC8" s="109">
        <f>Проект!CG48</f>
        <v>502.20000000000005</v>
      </c>
      <c r="CD8" s="109">
        <f>Проект!CH48</f>
        <v>594</v>
      </c>
      <c r="CE8" s="109">
        <f>Проект!CI48</f>
        <v>594</v>
      </c>
      <c r="CF8" s="109">
        <f>Проект!CJ48</f>
        <v>594</v>
      </c>
      <c r="CG8" s="109">
        <f>Проект!CK48</f>
        <v>594</v>
      </c>
      <c r="CH8" s="109">
        <f>Проект!CL48</f>
        <v>594</v>
      </c>
      <c r="CI8" s="109">
        <f>Проект!CM48</f>
        <v>594</v>
      </c>
      <c r="CJ8" s="109">
        <f>Проект!CN48</f>
        <v>594</v>
      </c>
      <c r="CK8" s="109">
        <f>Проект!CO48</f>
        <v>594</v>
      </c>
      <c r="CL8" s="109">
        <f>Проект!CP48</f>
        <v>502.20000000000005</v>
      </c>
      <c r="CM8" s="109">
        <f>Проект!CQ48</f>
        <v>502.20000000000005</v>
      </c>
      <c r="CN8" s="109">
        <f>Проект!CR48</f>
        <v>502.20000000000005</v>
      </c>
      <c r="CO8" s="109">
        <f>Проект!CS48</f>
        <v>502.20000000000005</v>
      </c>
      <c r="CP8" s="109">
        <f>Проект!CT48</f>
        <v>594</v>
      </c>
      <c r="CQ8" s="109">
        <f>Проект!CU48</f>
        <v>594</v>
      </c>
      <c r="CR8" s="109">
        <f>Проект!CV48</f>
        <v>594</v>
      </c>
      <c r="CS8" s="109">
        <f>Проект!CW48</f>
        <v>594</v>
      </c>
      <c r="CT8" s="109">
        <f>Проект!CX48</f>
        <v>594</v>
      </c>
      <c r="CU8" s="109">
        <f>Проект!CY48</f>
        <v>594</v>
      </c>
      <c r="CV8" s="109">
        <f>Проект!CZ48</f>
        <v>594</v>
      </c>
      <c r="CW8" s="109">
        <f>Проект!DA48</f>
        <v>594</v>
      </c>
      <c r="CX8" s="109">
        <f>Проект!DB48</f>
        <v>502.20000000000005</v>
      </c>
      <c r="CY8" s="109">
        <f>Проект!DC48</f>
        <v>502.20000000000005</v>
      </c>
      <c r="CZ8" s="109">
        <f>Проект!DD48</f>
        <v>502.20000000000005</v>
      </c>
      <c r="DA8" s="109">
        <f>Проект!DE48</f>
        <v>502.20000000000005</v>
      </c>
      <c r="DB8" s="109">
        <f>Проект!DF48</f>
        <v>594</v>
      </c>
      <c r="DC8" s="109">
        <f>Проект!DG48</f>
        <v>594</v>
      </c>
      <c r="DD8" s="109">
        <f>Проект!DH48</f>
        <v>594</v>
      </c>
      <c r="DE8" s="109">
        <f>Проект!DI48</f>
        <v>594</v>
      </c>
      <c r="DF8" s="109">
        <f>Проект!DJ48</f>
        <v>594</v>
      </c>
      <c r="DG8" s="109">
        <f>Проект!DK48</f>
        <v>594</v>
      </c>
      <c r="DH8" s="109">
        <f>Проект!DL48</f>
        <v>594</v>
      </c>
      <c r="DI8" s="109">
        <f>Проект!DM48</f>
        <v>594</v>
      </c>
      <c r="DJ8" s="109">
        <f>Проект!DN48</f>
        <v>502.20000000000005</v>
      </c>
      <c r="DK8" s="109">
        <f>Проект!DO48</f>
        <v>502.20000000000005</v>
      </c>
      <c r="DL8" s="109">
        <f>Проект!DP48</f>
        <v>502.20000000000005</v>
      </c>
      <c r="DM8" s="109">
        <f>Проект!DQ48</f>
        <v>502.20000000000005</v>
      </c>
      <c r="DN8" s="109">
        <f>Проект!DR48</f>
        <v>594</v>
      </c>
      <c r="DO8" s="109">
        <f>Проект!DS48</f>
        <v>594</v>
      </c>
      <c r="DP8" s="109">
        <f>Проект!DT48</f>
        <v>594</v>
      </c>
      <c r="DQ8" s="109">
        <f>Проект!DU48</f>
        <v>594</v>
      </c>
      <c r="DR8" s="109">
        <f>Проект!DV48</f>
        <v>594</v>
      </c>
    </row>
    <row r="9" spans="2:122" x14ac:dyDescent="0.2">
      <c r="B9" t="s">
        <v>3361</v>
      </c>
      <c r="C9" s="109">
        <f>Проект!G68</f>
        <v>0</v>
      </c>
      <c r="D9" s="109">
        <f>Проект!H68</f>
        <v>0</v>
      </c>
      <c r="E9" s="109">
        <f>Проект!I68</f>
        <v>450</v>
      </c>
      <c r="F9" s="109">
        <f>Проект!J68</f>
        <v>810</v>
      </c>
      <c r="G9" s="109">
        <f>Проект!K68</f>
        <v>1080</v>
      </c>
      <c r="H9" s="109">
        <f>Проект!L68</f>
        <v>1080</v>
      </c>
      <c r="I9" s="109">
        <f>Проект!M68</f>
        <v>1080</v>
      </c>
      <c r="J9" s="109">
        <f>Проект!N68</f>
        <v>1080</v>
      </c>
      <c r="K9" s="109">
        <f>Проект!O68</f>
        <v>1800</v>
      </c>
      <c r="L9" s="109">
        <f>Проект!P68</f>
        <v>1800</v>
      </c>
      <c r="M9" s="109">
        <f>Проект!Q68</f>
        <v>1800</v>
      </c>
      <c r="N9" s="109">
        <f>Проект!R68</f>
        <v>1800</v>
      </c>
      <c r="O9" s="109">
        <f>Проект!S68</f>
        <v>1800</v>
      </c>
      <c r="P9" s="109">
        <f>Проект!T68</f>
        <v>1800</v>
      </c>
      <c r="Q9" s="109">
        <f>Проект!U68</f>
        <v>1800</v>
      </c>
      <c r="R9" s="109">
        <f>Проект!V68</f>
        <v>1080</v>
      </c>
      <c r="S9" s="109">
        <f>Проект!W68</f>
        <v>1080</v>
      </c>
      <c r="T9" s="109">
        <f>Проект!X68</f>
        <v>1080</v>
      </c>
      <c r="U9" s="109">
        <f>Проект!Y68</f>
        <v>1080</v>
      </c>
      <c r="V9" s="109">
        <f>Проект!Z68</f>
        <v>1080</v>
      </c>
      <c r="W9" s="109">
        <f>Проект!AA68</f>
        <v>1800</v>
      </c>
      <c r="X9" s="109">
        <f>Проект!AB68</f>
        <v>1800</v>
      </c>
      <c r="Y9" s="109">
        <f>Проект!AC68</f>
        <v>1800</v>
      </c>
      <c r="Z9" s="109">
        <f>Проект!AD68</f>
        <v>1800</v>
      </c>
      <c r="AA9" s="109">
        <f>Проект!AE68</f>
        <v>1800</v>
      </c>
      <c r="AB9" s="109">
        <f>Проект!AF68</f>
        <v>1800</v>
      </c>
      <c r="AC9" s="109">
        <f>Проект!AG68</f>
        <v>1800</v>
      </c>
      <c r="AD9" s="109">
        <f>Проект!AH68</f>
        <v>1080</v>
      </c>
      <c r="AE9" s="109">
        <f>Проект!AI68</f>
        <v>1080</v>
      </c>
      <c r="AF9" s="109">
        <f>Проект!AJ68</f>
        <v>1080</v>
      </c>
      <c r="AG9" s="109">
        <f>Проект!AK68</f>
        <v>1080</v>
      </c>
      <c r="AH9" s="109">
        <f>Проект!AL68</f>
        <v>1080</v>
      </c>
      <c r="AI9" s="109">
        <f>Проект!AM68</f>
        <v>1800</v>
      </c>
      <c r="AJ9" s="109">
        <f>Проект!AN68</f>
        <v>1800</v>
      </c>
      <c r="AK9" s="109">
        <f>Проект!AO68</f>
        <v>1800</v>
      </c>
      <c r="AL9" s="109">
        <f>Проект!AP68</f>
        <v>1800</v>
      </c>
      <c r="AM9" s="109">
        <f>Проект!AQ68</f>
        <v>1800</v>
      </c>
      <c r="AN9" s="109">
        <f>Проект!AR68</f>
        <v>1800</v>
      </c>
      <c r="AO9" s="109">
        <f>Проект!AS68</f>
        <v>1800</v>
      </c>
      <c r="AP9" s="109">
        <f>Проект!AT68</f>
        <v>1080</v>
      </c>
      <c r="AQ9" s="109">
        <f>Проект!AU68</f>
        <v>1080</v>
      </c>
      <c r="AR9" s="109">
        <f>Проект!AV68</f>
        <v>1080</v>
      </c>
      <c r="AS9" s="109">
        <f>Проект!AW68</f>
        <v>1080</v>
      </c>
      <c r="AT9" s="109">
        <f>Проект!AX68</f>
        <v>1080</v>
      </c>
      <c r="AU9" s="109">
        <f>Проект!AY68</f>
        <v>1800</v>
      </c>
      <c r="AV9" s="109">
        <f>Проект!AZ68</f>
        <v>1800</v>
      </c>
      <c r="AW9" s="109">
        <f>Проект!BA68</f>
        <v>1800</v>
      </c>
      <c r="AX9" s="109">
        <f>Проект!BB68</f>
        <v>1800</v>
      </c>
      <c r="AY9" s="109">
        <f>Проект!BC68</f>
        <v>1800</v>
      </c>
      <c r="AZ9" s="109">
        <f>Проект!BD68</f>
        <v>1800</v>
      </c>
      <c r="BA9" s="109">
        <f>Проект!BE68</f>
        <v>1800</v>
      </c>
      <c r="BB9" s="109">
        <f>Проект!BF68</f>
        <v>1080</v>
      </c>
      <c r="BC9" s="109">
        <f>Проект!BG68</f>
        <v>1080</v>
      </c>
      <c r="BD9" s="109">
        <f>Проект!BH68</f>
        <v>1080</v>
      </c>
      <c r="BE9" s="109">
        <f>Проект!BI68</f>
        <v>1080</v>
      </c>
      <c r="BF9" s="109">
        <f>Проект!BJ68</f>
        <v>1080</v>
      </c>
      <c r="BG9" s="109">
        <f>Проект!BK68</f>
        <v>1800</v>
      </c>
      <c r="BH9" s="109">
        <f>Проект!BL68</f>
        <v>1800</v>
      </c>
      <c r="BI9" s="109">
        <f>Проект!BM68</f>
        <v>1800</v>
      </c>
      <c r="BJ9" s="109">
        <f>Проект!BN68</f>
        <v>1800</v>
      </c>
      <c r="BK9" s="109">
        <f>Проект!BO68</f>
        <v>1800</v>
      </c>
      <c r="BL9" s="109">
        <f>Проект!BP68</f>
        <v>1800</v>
      </c>
      <c r="BM9" s="109">
        <f>Проект!BQ68</f>
        <v>1800</v>
      </c>
      <c r="BN9" s="109">
        <f>Проект!BR68</f>
        <v>1080</v>
      </c>
      <c r="BO9" s="109">
        <f>Проект!BS68</f>
        <v>1080</v>
      </c>
      <c r="BP9" s="109">
        <f>Проект!BT68</f>
        <v>1080</v>
      </c>
      <c r="BQ9" s="109">
        <f>Проект!BU68</f>
        <v>1080</v>
      </c>
      <c r="BR9" s="109">
        <f>Проект!BV68</f>
        <v>1080</v>
      </c>
      <c r="BS9" s="109">
        <f>Проект!BW68</f>
        <v>1800</v>
      </c>
      <c r="BT9" s="109">
        <f>Проект!BX68</f>
        <v>1800</v>
      </c>
      <c r="BU9" s="109">
        <f>Проект!BY68</f>
        <v>1800</v>
      </c>
      <c r="BV9" s="109">
        <f>Проект!BZ68</f>
        <v>1800</v>
      </c>
      <c r="BW9" s="109">
        <f>Проект!CA68</f>
        <v>1800</v>
      </c>
      <c r="BX9" s="109">
        <f>Проект!CB68</f>
        <v>1800</v>
      </c>
      <c r="BY9" s="109">
        <f>Проект!CC68</f>
        <v>1800</v>
      </c>
      <c r="BZ9" s="109">
        <f>Проект!CD68</f>
        <v>1080</v>
      </c>
      <c r="CA9" s="109">
        <f>Проект!CE68</f>
        <v>1080</v>
      </c>
      <c r="CB9" s="109">
        <f>Проект!CF68</f>
        <v>1080</v>
      </c>
      <c r="CC9" s="109">
        <f>Проект!CG68</f>
        <v>1080</v>
      </c>
      <c r="CD9" s="109">
        <f>Проект!CH68</f>
        <v>1080</v>
      </c>
      <c r="CE9" s="109">
        <f>Проект!CI68</f>
        <v>1800</v>
      </c>
      <c r="CF9" s="109">
        <f>Проект!CJ68</f>
        <v>1800</v>
      </c>
      <c r="CG9" s="109">
        <f>Проект!CK68</f>
        <v>1800</v>
      </c>
      <c r="CH9" s="109">
        <f>Проект!CL68</f>
        <v>1800</v>
      </c>
      <c r="CI9" s="109">
        <f>Проект!CM68</f>
        <v>1800</v>
      </c>
      <c r="CJ9" s="109">
        <f>Проект!CN68</f>
        <v>1800</v>
      </c>
      <c r="CK9" s="109">
        <f>Проект!CO68</f>
        <v>1800</v>
      </c>
      <c r="CL9" s="109">
        <f>Проект!CP68</f>
        <v>1080</v>
      </c>
      <c r="CM9" s="109">
        <f>Проект!CQ68</f>
        <v>1080</v>
      </c>
      <c r="CN9" s="109">
        <f>Проект!CR68</f>
        <v>1080</v>
      </c>
      <c r="CO9" s="109">
        <f>Проект!CS68</f>
        <v>1080</v>
      </c>
      <c r="CP9" s="109">
        <f>Проект!CT68</f>
        <v>1080</v>
      </c>
      <c r="CQ9" s="109">
        <f>Проект!CU68</f>
        <v>1800</v>
      </c>
      <c r="CR9" s="109">
        <f>Проект!CV68</f>
        <v>1800</v>
      </c>
      <c r="CS9" s="109">
        <f>Проект!CW68</f>
        <v>1800</v>
      </c>
      <c r="CT9" s="109">
        <f>Проект!CX68</f>
        <v>1800</v>
      </c>
      <c r="CU9" s="109">
        <f>Проект!CY68</f>
        <v>1800</v>
      </c>
      <c r="CV9" s="109">
        <f>Проект!CZ68</f>
        <v>1800</v>
      </c>
      <c r="CW9" s="109">
        <f>Проект!DA68</f>
        <v>1800</v>
      </c>
      <c r="CX9" s="109">
        <f>Проект!DB68</f>
        <v>1080</v>
      </c>
      <c r="CY9" s="109">
        <f>Проект!DC68</f>
        <v>1080</v>
      </c>
      <c r="CZ9" s="109">
        <f>Проект!DD68</f>
        <v>1080</v>
      </c>
      <c r="DA9" s="109">
        <f>Проект!DE68</f>
        <v>1080</v>
      </c>
      <c r="DB9" s="109">
        <f>Проект!DF68</f>
        <v>1080</v>
      </c>
      <c r="DC9" s="109">
        <f>Проект!DG68</f>
        <v>1800</v>
      </c>
      <c r="DD9" s="109">
        <f>Проект!DH68</f>
        <v>1800</v>
      </c>
      <c r="DE9" s="109">
        <f>Проект!DI68</f>
        <v>1800</v>
      </c>
      <c r="DF9" s="109">
        <f>Проект!DJ68</f>
        <v>1800</v>
      </c>
      <c r="DG9" s="109">
        <f>Проект!DK68</f>
        <v>1800</v>
      </c>
      <c r="DH9" s="109">
        <f>Проект!DL68</f>
        <v>1800</v>
      </c>
      <c r="DI9" s="109">
        <f>Проект!DM68</f>
        <v>1800</v>
      </c>
      <c r="DJ9" s="109">
        <f>Проект!DN68</f>
        <v>1080</v>
      </c>
      <c r="DK9" s="109">
        <f>Проект!DO68</f>
        <v>1080</v>
      </c>
      <c r="DL9" s="109">
        <f>Проект!DP68</f>
        <v>1080</v>
      </c>
      <c r="DM9" s="109">
        <f>Проект!DQ68</f>
        <v>1080</v>
      </c>
      <c r="DN9" s="109">
        <f>Проект!DR68</f>
        <v>1080</v>
      </c>
      <c r="DO9" s="109">
        <f>Проект!DS68</f>
        <v>1800</v>
      </c>
      <c r="DP9" s="109">
        <f>Проект!DT68</f>
        <v>1800</v>
      </c>
      <c r="DQ9" s="109">
        <f>Проект!DU68</f>
        <v>1800</v>
      </c>
      <c r="DR9" s="109">
        <f>Проект!DV68</f>
        <v>1800</v>
      </c>
    </row>
    <row r="10" spans="2:122" x14ac:dyDescent="0.2">
      <c r="B10" t="s">
        <v>3452</v>
      </c>
      <c r="C10" s="109">
        <f>Проект!G88</f>
        <v>0</v>
      </c>
      <c r="D10" s="109">
        <f>Проект!H88</f>
        <v>0</v>
      </c>
      <c r="E10" s="109">
        <f>Проект!I88</f>
        <v>450</v>
      </c>
      <c r="F10" s="109">
        <f>Проект!J88</f>
        <v>810</v>
      </c>
      <c r="G10" s="109">
        <f>Проект!K88</f>
        <v>1080</v>
      </c>
      <c r="H10" s="109">
        <f>Проект!L88</f>
        <v>1080</v>
      </c>
      <c r="I10" s="109">
        <f>Проект!M88</f>
        <v>1080</v>
      </c>
      <c r="J10" s="109">
        <f>Проект!N88</f>
        <v>1080</v>
      </c>
      <c r="K10" s="109">
        <f>Проект!O88</f>
        <v>1800</v>
      </c>
      <c r="L10" s="109">
        <f>Проект!P88</f>
        <v>1800</v>
      </c>
      <c r="M10" s="109">
        <f>Проект!Q88</f>
        <v>1800</v>
      </c>
      <c r="N10" s="109">
        <f>Проект!R88</f>
        <v>1800</v>
      </c>
      <c r="O10" s="109">
        <f>Проект!S88</f>
        <v>1800</v>
      </c>
      <c r="P10" s="109">
        <f>Проект!T88</f>
        <v>1800</v>
      </c>
      <c r="Q10" s="109">
        <f>Проект!U88</f>
        <v>1800</v>
      </c>
      <c r="R10" s="109">
        <f>Проект!V88</f>
        <v>1080</v>
      </c>
      <c r="S10" s="109">
        <f>Проект!W88</f>
        <v>1080</v>
      </c>
      <c r="T10" s="109">
        <f>Проект!X88</f>
        <v>1080</v>
      </c>
      <c r="U10" s="109">
        <f>Проект!Y88</f>
        <v>1080</v>
      </c>
      <c r="V10" s="109">
        <f>Проект!Z88</f>
        <v>1080</v>
      </c>
      <c r="W10" s="109">
        <f>Проект!AA88</f>
        <v>1800</v>
      </c>
      <c r="X10" s="109">
        <f>Проект!AB88</f>
        <v>1800</v>
      </c>
      <c r="Y10" s="109">
        <f>Проект!AC88</f>
        <v>1800</v>
      </c>
      <c r="Z10" s="109">
        <f>Проект!AD88</f>
        <v>1800</v>
      </c>
      <c r="AA10" s="109">
        <f>Проект!AE88</f>
        <v>1800</v>
      </c>
      <c r="AB10" s="109">
        <f>Проект!AF88</f>
        <v>1800</v>
      </c>
      <c r="AC10" s="109">
        <f>Проект!AG88</f>
        <v>1800</v>
      </c>
      <c r="AD10" s="109">
        <f>Проект!AH88</f>
        <v>1080</v>
      </c>
      <c r="AE10" s="109">
        <f>Проект!AI88</f>
        <v>1080</v>
      </c>
      <c r="AF10" s="109">
        <f>Проект!AJ88</f>
        <v>1080</v>
      </c>
      <c r="AG10" s="109">
        <f>Проект!AK88</f>
        <v>1080</v>
      </c>
      <c r="AH10" s="109">
        <f>Проект!AL88</f>
        <v>1080</v>
      </c>
      <c r="AI10" s="109">
        <f>Проект!AM88</f>
        <v>1800</v>
      </c>
      <c r="AJ10" s="109">
        <f>Проект!AN88</f>
        <v>1800</v>
      </c>
      <c r="AK10" s="109">
        <f>Проект!AO88</f>
        <v>1800</v>
      </c>
      <c r="AL10" s="109">
        <f>Проект!AP88</f>
        <v>1800</v>
      </c>
      <c r="AM10" s="109">
        <f>Проект!AQ88</f>
        <v>1800</v>
      </c>
      <c r="AN10" s="109">
        <f>Проект!AR88</f>
        <v>1800</v>
      </c>
      <c r="AO10" s="109">
        <f>Проект!AS88</f>
        <v>1800</v>
      </c>
      <c r="AP10" s="109">
        <f>Проект!AT88</f>
        <v>1080</v>
      </c>
      <c r="AQ10" s="109">
        <f>Проект!AU88</f>
        <v>1080</v>
      </c>
      <c r="AR10" s="109">
        <f>Проект!AV88</f>
        <v>1080</v>
      </c>
      <c r="AS10" s="109">
        <f>Проект!AW88</f>
        <v>1080</v>
      </c>
      <c r="AT10" s="109">
        <f>Проект!AX88</f>
        <v>1080</v>
      </c>
      <c r="AU10" s="109">
        <f>Проект!AY88</f>
        <v>1800</v>
      </c>
      <c r="AV10" s="109">
        <f>Проект!AZ88</f>
        <v>1800</v>
      </c>
      <c r="AW10" s="109">
        <f>Проект!BA88</f>
        <v>1800</v>
      </c>
      <c r="AX10" s="109">
        <f>Проект!BB88</f>
        <v>1800</v>
      </c>
      <c r="AY10" s="109">
        <f>Проект!BC88</f>
        <v>1800</v>
      </c>
      <c r="AZ10" s="109">
        <f>Проект!BD88</f>
        <v>1800</v>
      </c>
      <c r="BA10" s="109">
        <f>Проект!BE88</f>
        <v>1800</v>
      </c>
      <c r="BB10" s="109">
        <f>Проект!BF88</f>
        <v>1080</v>
      </c>
      <c r="BC10" s="109">
        <f>Проект!BG88</f>
        <v>1080</v>
      </c>
      <c r="BD10" s="109">
        <f>Проект!BH88</f>
        <v>1080</v>
      </c>
      <c r="BE10" s="109">
        <f>Проект!BI88</f>
        <v>1080</v>
      </c>
      <c r="BF10" s="109">
        <f>Проект!BJ88</f>
        <v>1080</v>
      </c>
      <c r="BG10" s="109">
        <f>Проект!BK88</f>
        <v>1800</v>
      </c>
      <c r="BH10" s="109">
        <f>Проект!BL88</f>
        <v>1800</v>
      </c>
      <c r="BI10" s="109">
        <f>Проект!BM88</f>
        <v>1800</v>
      </c>
      <c r="BJ10" s="109">
        <f>Проект!BN88</f>
        <v>1800</v>
      </c>
      <c r="BK10" s="109">
        <f>Проект!BO88</f>
        <v>1800</v>
      </c>
      <c r="BL10" s="109">
        <f>Проект!BP88</f>
        <v>1800</v>
      </c>
      <c r="BM10" s="109">
        <f>Проект!BQ88</f>
        <v>1800</v>
      </c>
      <c r="BN10" s="109">
        <f>Проект!BR88</f>
        <v>1080</v>
      </c>
      <c r="BO10" s="109">
        <f>Проект!BS88</f>
        <v>1080</v>
      </c>
      <c r="BP10" s="109">
        <f>Проект!BT88</f>
        <v>1080</v>
      </c>
      <c r="BQ10" s="109">
        <f>Проект!BU88</f>
        <v>1080</v>
      </c>
      <c r="BR10" s="109">
        <f>Проект!BV88</f>
        <v>1080</v>
      </c>
      <c r="BS10" s="109">
        <f>Проект!BW88</f>
        <v>1800</v>
      </c>
      <c r="BT10" s="109">
        <f>Проект!BX88</f>
        <v>1800</v>
      </c>
      <c r="BU10" s="109">
        <f>Проект!BY88</f>
        <v>1800</v>
      </c>
      <c r="BV10" s="109">
        <f>Проект!BZ88</f>
        <v>1800</v>
      </c>
      <c r="BW10" s="109">
        <f>Проект!CA88</f>
        <v>1800</v>
      </c>
      <c r="BX10" s="109">
        <f>Проект!CB88</f>
        <v>1800</v>
      </c>
      <c r="BY10" s="109">
        <f>Проект!CC88</f>
        <v>1800</v>
      </c>
      <c r="BZ10" s="109">
        <f>Проект!CD88</f>
        <v>1080</v>
      </c>
      <c r="CA10" s="109">
        <f>Проект!CE88</f>
        <v>1080</v>
      </c>
      <c r="CB10" s="109">
        <f>Проект!CF88</f>
        <v>1080</v>
      </c>
      <c r="CC10" s="109">
        <f>Проект!CG88</f>
        <v>1080</v>
      </c>
      <c r="CD10" s="109">
        <f>Проект!CH88</f>
        <v>1080</v>
      </c>
      <c r="CE10" s="109">
        <f>Проект!CI88</f>
        <v>1800</v>
      </c>
      <c r="CF10" s="109">
        <f>Проект!CJ88</f>
        <v>1800</v>
      </c>
      <c r="CG10" s="109">
        <f>Проект!CK88</f>
        <v>1800</v>
      </c>
      <c r="CH10" s="109">
        <f>Проект!CL88</f>
        <v>1800</v>
      </c>
      <c r="CI10" s="109">
        <f>Проект!CM88</f>
        <v>1800</v>
      </c>
      <c r="CJ10" s="109">
        <f>Проект!CN88</f>
        <v>1800</v>
      </c>
      <c r="CK10" s="109">
        <f>Проект!CO88</f>
        <v>1800</v>
      </c>
      <c r="CL10" s="109">
        <f>Проект!CP88</f>
        <v>1080</v>
      </c>
      <c r="CM10" s="109">
        <f>Проект!CQ88</f>
        <v>1080</v>
      </c>
      <c r="CN10" s="109">
        <f>Проект!CR88</f>
        <v>1080</v>
      </c>
      <c r="CO10" s="109">
        <f>Проект!CS88</f>
        <v>1080</v>
      </c>
      <c r="CP10" s="109">
        <f>Проект!CT88</f>
        <v>1080</v>
      </c>
      <c r="CQ10" s="109">
        <f>Проект!CU88</f>
        <v>1800</v>
      </c>
      <c r="CR10" s="109">
        <f>Проект!CV88</f>
        <v>1800</v>
      </c>
      <c r="CS10" s="109">
        <f>Проект!CW88</f>
        <v>1800</v>
      </c>
      <c r="CT10" s="109">
        <f>Проект!CX88</f>
        <v>1800</v>
      </c>
      <c r="CU10" s="109">
        <f>Проект!CY88</f>
        <v>1800</v>
      </c>
      <c r="CV10" s="109">
        <f>Проект!CZ88</f>
        <v>1800</v>
      </c>
      <c r="CW10" s="109">
        <f>Проект!DA88</f>
        <v>1800</v>
      </c>
      <c r="CX10" s="109">
        <f>Проект!DB88</f>
        <v>1080</v>
      </c>
      <c r="CY10" s="109">
        <f>Проект!DC88</f>
        <v>1080</v>
      </c>
      <c r="CZ10" s="109">
        <f>Проект!DD88</f>
        <v>1080</v>
      </c>
      <c r="DA10" s="109">
        <f>Проект!DE88</f>
        <v>1080</v>
      </c>
      <c r="DB10" s="109">
        <f>Проект!DF88</f>
        <v>1080</v>
      </c>
      <c r="DC10" s="109">
        <f>Проект!DG88</f>
        <v>1800</v>
      </c>
      <c r="DD10" s="109">
        <f>Проект!DH88</f>
        <v>1800</v>
      </c>
      <c r="DE10" s="109">
        <f>Проект!DI88</f>
        <v>1800</v>
      </c>
      <c r="DF10" s="109">
        <f>Проект!DJ88</f>
        <v>1800</v>
      </c>
      <c r="DG10" s="109">
        <f>Проект!DK88</f>
        <v>1800</v>
      </c>
      <c r="DH10" s="109">
        <f>Проект!DL88</f>
        <v>1800</v>
      </c>
      <c r="DI10" s="109">
        <f>Проект!DM88</f>
        <v>1800</v>
      </c>
      <c r="DJ10" s="109">
        <f>Проект!DN88</f>
        <v>1080</v>
      </c>
      <c r="DK10" s="109">
        <f>Проект!DO88</f>
        <v>1080</v>
      </c>
      <c r="DL10" s="109">
        <f>Проект!DP88</f>
        <v>1080</v>
      </c>
      <c r="DM10" s="109">
        <f>Проект!DQ88</f>
        <v>1080</v>
      </c>
      <c r="DN10" s="109">
        <f>Проект!DR88</f>
        <v>1080</v>
      </c>
      <c r="DO10" s="109">
        <f>Проект!DS88</f>
        <v>1800</v>
      </c>
      <c r="DP10" s="109">
        <f>Проект!DT88</f>
        <v>1800</v>
      </c>
      <c r="DQ10" s="109">
        <f>Проект!DU88</f>
        <v>1800</v>
      </c>
      <c r="DR10" s="109">
        <f>Проект!DV88</f>
        <v>1800</v>
      </c>
    </row>
    <row r="12" spans="2:122" x14ac:dyDescent="0.2">
      <c r="B12" s="349" t="s">
        <v>3455</v>
      </c>
    </row>
    <row r="13" spans="2:122" ht="15.75" x14ac:dyDescent="0.25">
      <c r="B13" s="351" t="s">
        <v>3464</v>
      </c>
    </row>
    <row r="14" spans="2:122" x14ac:dyDescent="0.2">
      <c r="B14" s="355" t="s">
        <v>3451</v>
      </c>
      <c r="C14">
        <f t="shared" ref="C14:AH14" si="0">C7*0.4</f>
        <v>64.8</v>
      </c>
      <c r="D14">
        <f t="shared" si="0"/>
        <v>194.4</v>
      </c>
      <c r="E14">
        <f t="shared" si="0"/>
        <v>291.60000000000002</v>
      </c>
      <c r="F14">
        <f t="shared" si="0"/>
        <v>356.40000000000009</v>
      </c>
      <c r="G14">
        <f t="shared" si="0"/>
        <v>421.20000000000005</v>
      </c>
      <c r="H14">
        <f t="shared" si="0"/>
        <v>486</v>
      </c>
      <c r="I14">
        <f t="shared" si="0"/>
        <v>550.80000000000007</v>
      </c>
      <c r="J14">
        <f t="shared" si="0"/>
        <v>602.6400000000001</v>
      </c>
      <c r="K14">
        <f t="shared" si="0"/>
        <v>712.80000000000018</v>
      </c>
      <c r="L14">
        <f t="shared" si="0"/>
        <v>712.80000000000018</v>
      </c>
      <c r="M14">
        <f t="shared" si="0"/>
        <v>712.80000000000018</v>
      </c>
      <c r="N14">
        <f t="shared" si="0"/>
        <v>712.80000000000018</v>
      </c>
      <c r="O14">
        <f t="shared" si="0"/>
        <v>712.80000000000018</v>
      </c>
      <c r="P14">
        <f t="shared" si="0"/>
        <v>712.80000000000018</v>
      </c>
      <c r="Q14">
        <f t="shared" si="0"/>
        <v>712.80000000000018</v>
      </c>
      <c r="R14">
        <f t="shared" si="0"/>
        <v>602.6400000000001</v>
      </c>
      <c r="S14">
        <f t="shared" si="0"/>
        <v>602.6400000000001</v>
      </c>
      <c r="T14">
        <f t="shared" si="0"/>
        <v>602.6400000000001</v>
      </c>
      <c r="U14">
        <f t="shared" si="0"/>
        <v>602.6400000000001</v>
      </c>
      <c r="V14">
        <f t="shared" si="0"/>
        <v>712.80000000000018</v>
      </c>
      <c r="W14">
        <f t="shared" si="0"/>
        <v>712.80000000000018</v>
      </c>
      <c r="X14">
        <f t="shared" si="0"/>
        <v>712.80000000000018</v>
      </c>
      <c r="Y14">
        <f t="shared" si="0"/>
        <v>712.80000000000018</v>
      </c>
      <c r="Z14">
        <f t="shared" si="0"/>
        <v>712.80000000000018</v>
      </c>
      <c r="AA14">
        <f t="shared" si="0"/>
        <v>712.80000000000018</v>
      </c>
      <c r="AB14">
        <f t="shared" si="0"/>
        <v>712.80000000000018</v>
      </c>
      <c r="AC14">
        <f t="shared" si="0"/>
        <v>712.80000000000018</v>
      </c>
      <c r="AD14">
        <f t="shared" si="0"/>
        <v>602.6400000000001</v>
      </c>
      <c r="AE14">
        <f t="shared" si="0"/>
        <v>602.6400000000001</v>
      </c>
      <c r="AF14">
        <f t="shared" si="0"/>
        <v>602.6400000000001</v>
      </c>
      <c r="AG14">
        <f t="shared" si="0"/>
        <v>602.6400000000001</v>
      </c>
      <c r="AH14">
        <f t="shared" si="0"/>
        <v>712.80000000000018</v>
      </c>
      <c r="AI14">
        <f t="shared" ref="AI14:BN14" si="1">AI7*0.4</f>
        <v>712.80000000000018</v>
      </c>
      <c r="AJ14">
        <f t="shared" si="1"/>
        <v>712.80000000000018</v>
      </c>
      <c r="AK14">
        <f t="shared" si="1"/>
        <v>712.80000000000018</v>
      </c>
      <c r="AL14">
        <f t="shared" si="1"/>
        <v>712.80000000000018</v>
      </c>
      <c r="AM14">
        <f t="shared" si="1"/>
        <v>712.80000000000018</v>
      </c>
      <c r="AN14">
        <f t="shared" si="1"/>
        <v>712.80000000000018</v>
      </c>
      <c r="AO14">
        <f t="shared" si="1"/>
        <v>712.80000000000018</v>
      </c>
      <c r="AP14">
        <f t="shared" si="1"/>
        <v>602.6400000000001</v>
      </c>
      <c r="AQ14">
        <f t="shared" si="1"/>
        <v>602.6400000000001</v>
      </c>
      <c r="AR14">
        <f t="shared" si="1"/>
        <v>602.6400000000001</v>
      </c>
      <c r="AS14">
        <f t="shared" si="1"/>
        <v>602.6400000000001</v>
      </c>
      <c r="AT14">
        <f t="shared" si="1"/>
        <v>712.80000000000018</v>
      </c>
      <c r="AU14">
        <f t="shared" si="1"/>
        <v>712.80000000000018</v>
      </c>
      <c r="AV14">
        <f t="shared" si="1"/>
        <v>712.80000000000018</v>
      </c>
      <c r="AW14">
        <f t="shared" si="1"/>
        <v>712.80000000000018</v>
      </c>
      <c r="AX14">
        <f t="shared" si="1"/>
        <v>712.80000000000018</v>
      </c>
      <c r="AY14">
        <f t="shared" si="1"/>
        <v>712.80000000000018</v>
      </c>
      <c r="AZ14">
        <f t="shared" si="1"/>
        <v>712.80000000000018</v>
      </c>
      <c r="BA14">
        <f t="shared" si="1"/>
        <v>712.80000000000018</v>
      </c>
      <c r="BB14">
        <f t="shared" si="1"/>
        <v>602.6400000000001</v>
      </c>
      <c r="BC14">
        <f t="shared" si="1"/>
        <v>602.6400000000001</v>
      </c>
      <c r="BD14">
        <f t="shared" si="1"/>
        <v>602.6400000000001</v>
      </c>
      <c r="BE14">
        <f t="shared" si="1"/>
        <v>602.6400000000001</v>
      </c>
      <c r="BF14">
        <f t="shared" si="1"/>
        <v>712.80000000000018</v>
      </c>
      <c r="BG14">
        <f t="shared" si="1"/>
        <v>712.80000000000018</v>
      </c>
      <c r="BH14">
        <f t="shared" si="1"/>
        <v>712.80000000000018</v>
      </c>
      <c r="BI14">
        <f t="shared" si="1"/>
        <v>712.80000000000018</v>
      </c>
      <c r="BJ14">
        <f t="shared" si="1"/>
        <v>712.80000000000018</v>
      </c>
      <c r="BK14">
        <f t="shared" si="1"/>
        <v>712.80000000000018</v>
      </c>
      <c r="BL14">
        <f t="shared" si="1"/>
        <v>712.80000000000018</v>
      </c>
      <c r="BM14">
        <f t="shared" si="1"/>
        <v>712.80000000000018</v>
      </c>
      <c r="BN14">
        <f t="shared" si="1"/>
        <v>602.6400000000001</v>
      </c>
      <c r="BO14">
        <f t="shared" ref="BO14:CT14" si="2">BO7*0.4</f>
        <v>602.6400000000001</v>
      </c>
      <c r="BP14">
        <f t="shared" si="2"/>
        <v>602.6400000000001</v>
      </c>
      <c r="BQ14">
        <f t="shared" si="2"/>
        <v>602.6400000000001</v>
      </c>
      <c r="BR14">
        <f t="shared" si="2"/>
        <v>712.80000000000018</v>
      </c>
      <c r="BS14">
        <f t="shared" si="2"/>
        <v>712.80000000000018</v>
      </c>
      <c r="BT14">
        <f t="shared" si="2"/>
        <v>712.80000000000018</v>
      </c>
      <c r="BU14">
        <f t="shared" si="2"/>
        <v>712.80000000000018</v>
      </c>
      <c r="BV14">
        <f t="shared" si="2"/>
        <v>712.80000000000018</v>
      </c>
      <c r="BW14">
        <f t="shared" si="2"/>
        <v>712.80000000000018</v>
      </c>
      <c r="BX14">
        <f t="shared" si="2"/>
        <v>712.80000000000018</v>
      </c>
      <c r="BY14">
        <f t="shared" si="2"/>
        <v>712.80000000000018</v>
      </c>
      <c r="BZ14">
        <f t="shared" si="2"/>
        <v>602.6400000000001</v>
      </c>
      <c r="CA14">
        <f t="shared" si="2"/>
        <v>602.6400000000001</v>
      </c>
      <c r="CB14">
        <f t="shared" si="2"/>
        <v>602.6400000000001</v>
      </c>
      <c r="CC14">
        <f t="shared" si="2"/>
        <v>602.6400000000001</v>
      </c>
      <c r="CD14">
        <f t="shared" si="2"/>
        <v>712.80000000000018</v>
      </c>
      <c r="CE14">
        <f t="shared" si="2"/>
        <v>712.80000000000018</v>
      </c>
      <c r="CF14">
        <f t="shared" si="2"/>
        <v>712.80000000000018</v>
      </c>
      <c r="CG14">
        <f t="shared" si="2"/>
        <v>712.80000000000018</v>
      </c>
      <c r="CH14">
        <f t="shared" si="2"/>
        <v>712.80000000000018</v>
      </c>
      <c r="CI14">
        <f t="shared" si="2"/>
        <v>712.80000000000018</v>
      </c>
      <c r="CJ14">
        <f t="shared" si="2"/>
        <v>712.80000000000018</v>
      </c>
      <c r="CK14">
        <f t="shared" si="2"/>
        <v>712.80000000000018</v>
      </c>
      <c r="CL14">
        <f t="shared" si="2"/>
        <v>602.6400000000001</v>
      </c>
      <c r="CM14">
        <f t="shared" si="2"/>
        <v>602.6400000000001</v>
      </c>
      <c r="CN14">
        <f t="shared" si="2"/>
        <v>602.6400000000001</v>
      </c>
      <c r="CO14">
        <f t="shared" si="2"/>
        <v>602.6400000000001</v>
      </c>
      <c r="CP14">
        <f t="shared" si="2"/>
        <v>712.80000000000018</v>
      </c>
      <c r="CQ14">
        <f t="shared" si="2"/>
        <v>712.80000000000018</v>
      </c>
      <c r="CR14">
        <f t="shared" si="2"/>
        <v>712.80000000000018</v>
      </c>
      <c r="CS14">
        <f t="shared" si="2"/>
        <v>712.80000000000018</v>
      </c>
      <c r="CT14">
        <f t="shared" si="2"/>
        <v>712.80000000000018</v>
      </c>
      <c r="CU14">
        <f t="shared" ref="CU14:DR14" si="3">CU7*0.4</f>
        <v>712.80000000000018</v>
      </c>
      <c r="CV14">
        <f t="shared" si="3"/>
        <v>712.80000000000018</v>
      </c>
      <c r="CW14">
        <f t="shared" si="3"/>
        <v>712.80000000000018</v>
      </c>
      <c r="CX14">
        <f t="shared" si="3"/>
        <v>602.6400000000001</v>
      </c>
      <c r="CY14">
        <f t="shared" si="3"/>
        <v>602.6400000000001</v>
      </c>
      <c r="CZ14">
        <f t="shared" si="3"/>
        <v>602.6400000000001</v>
      </c>
      <c r="DA14">
        <f t="shared" si="3"/>
        <v>602.6400000000001</v>
      </c>
      <c r="DB14">
        <f t="shared" si="3"/>
        <v>712.80000000000018</v>
      </c>
      <c r="DC14">
        <f t="shared" si="3"/>
        <v>712.80000000000018</v>
      </c>
      <c r="DD14">
        <f t="shared" si="3"/>
        <v>712.80000000000018</v>
      </c>
      <c r="DE14">
        <f t="shared" si="3"/>
        <v>712.80000000000018</v>
      </c>
      <c r="DF14">
        <f t="shared" si="3"/>
        <v>712.80000000000018</v>
      </c>
      <c r="DG14">
        <f t="shared" si="3"/>
        <v>712.80000000000018</v>
      </c>
      <c r="DH14">
        <f t="shared" si="3"/>
        <v>712.80000000000018</v>
      </c>
      <c r="DI14">
        <f t="shared" si="3"/>
        <v>712.80000000000018</v>
      </c>
      <c r="DJ14">
        <f t="shared" si="3"/>
        <v>602.6400000000001</v>
      </c>
      <c r="DK14">
        <f t="shared" si="3"/>
        <v>602.6400000000001</v>
      </c>
      <c r="DL14">
        <f t="shared" si="3"/>
        <v>602.6400000000001</v>
      </c>
      <c r="DM14">
        <f t="shared" si="3"/>
        <v>602.6400000000001</v>
      </c>
      <c r="DN14">
        <f t="shared" si="3"/>
        <v>712.80000000000018</v>
      </c>
      <c r="DO14">
        <f t="shared" si="3"/>
        <v>712.80000000000018</v>
      </c>
      <c r="DP14">
        <f t="shared" si="3"/>
        <v>712.80000000000018</v>
      </c>
      <c r="DQ14">
        <f t="shared" si="3"/>
        <v>712.80000000000018</v>
      </c>
      <c r="DR14">
        <f t="shared" si="3"/>
        <v>712.80000000000018</v>
      </c>
    </row>
    <row r="16" spans="2:122" ht="15.75" x14ac:dyDescent="0.25">
      <c r="B16" s="351" t="s">
        <v>3463</v>
      </c>
    </row>
    <row r="17" spans="2:122" x14ac:dyDescent="0.2">
      <c r="B17" s="355" t="s">
        <v>3451</v>
      </c>
      <c r="C17">
        <f>C7*0.4</f>
        <v>64.8</v>
      </c>
      <c r="D17">
        <f t="shared" ref="D17:BO17" si="4">D7*0.4</f>
        <v>194.4</v>
      </c>
      <c r="E17">
        <f t="shared" si="4"/>
        <v>291.60000000000002</v>
      </c>
      <c r="F17">
        <f t="shared" si="4"/>
        <v>356.40000000000009</v>
      </c>
      <c r="G17">
        <f t="shared" si="4"/>
        <v>421.20000000000005</v>
      </c>
      <c r="H17">
        <f t="shared" si="4"/>
        <v>486</v>
      </c>
      <c r="I17">
        <f t="shared" si="4"/>
        <v>550.80000000000007</v>
      </c>
      <c r="J17">
        <f t="shared" si="4"/>
        <v>602.6400000000001</v>
      </c>
      <c r="K17">
        <f t="shared" si="4"/>
        <v>712.80000000000018</v>
      </c>
      <c r="L17">
        <f t="shared" si="4"/>
        <v>712.80000000000018</v>
      </c>
      <c r="M17">
        <f t="shared" si="4"/>
        <v>712.80000000000018</v>
      </c>
      <c r="N17">
        <f t="shared" si="4"/>
        <v>712.80000000000018</v>
      </c>
      <c r="O17">
        <f t="shared" si="4"/>
        <v>712.80000000000018</v>
      </c>
      <c r="P17">
        <f t="shared" si="4"/>
        <v>712.80000000000018</v>
      </c>
      <c r="Q17">
        <f t="shared" si="4"/>
        <v>712.80000000000018</v>
      </c>
      <c r="R17">
        <f t="shared" si="4"/>
        <v>602.6400000000001</v>
      </c>
      <c r="S17">
        <f t="shared" si="4"/>
        <v>602.6400000000001</v>
      </c>
      <c r="T17">
        <f t="shared" si="4"/>
        <v>602.6400000000001</v>
      </c>
      <c r="U17">
        <f t="shared" si="4"/>
        <v>602.6400000000001</v>
      </c>
      <c r="V17">
        <f t="shared" si="4"/>
        <v>712.80000000000018</v>
      </c>
      <c r="W17">
        <f t="shared" si="4"/>
        <v>712.80000000000018</v>
      </c>
      <c r="X17">
        <f t="shared" si="4"/>
        <v>712.80000000000018</v>
      </c>
      <c r="Y17">
        <f t="shared" si="4"/>
        <v>712.80000000000018</v>
      </c>
      <c r="Z17">
        <f t="shared" si="4"/>
        <v>712.80000000000018</v>
      </c>
      <c r="AA17">
        <f t="shared" si="4"/>
        <v>712.80000000000018</v>
      </c>
      <c r="AB17">
        <f t="shared" si="4"/>
        <v>712.80000000000018</v>
      </c>
      <c r="AC17">
        <f t="shared" si="4"/>
        <v>712.80000000000018</v>
      </c>
      <c r="AD17">
        <f t="shared" si="4"/>
        <v>602.6400000000001</v>
      </c>
      <c r="AE17">
        <f t="shared" si="4"/>
        <v>602.6400000000001</v>
      </c>
      <c r="AF17">
        <f t="shared" si="4"/>
        <v>602.6400000000001</v>
      </c>
      <c r="AG17">
        <f t="shared" si="4"/>
        <v>602.6400000000001</v>
      </c>
      <c r="AH17">
        <f t="shared" si="4"/>
        <v>712.80000000000018</v>
      </c>
      <c r="AI17">
        <f t="shared" si="4"/>
        <v>712.80000000000018</v>
      </c>
      <c r="AJ17">
        <f t="shared" si="4"/>
        <v>712.80000000000018</v>
      </c>
      <c r="AK17">
        <f t="shared" si="4"/>
        <v>712.80000000000018</v>
      </c>
      <c r="AL17">
        <f t="shared" si="4"/>
        <v>712.80000000000018</v>
      </c>
      <c r="AM17">
        <f t="shared" si="4"/>
        <v>712.80000000000018</v>
      </c>
      <c r="AN17">
        <f t="shared" si="4"/>
        <v>712.80000000000018</v>
      </c>
      <c r="AO17">
        <f t="shared" si="4"/>
        <v>712.80000000000018</v>
      </c>
      <c r="AP17">
        <f t="shared" si="4"/>
        <v>602.6400000000001</v>
      </c>
      <c r="AQ17">
        <f t="shared" si="4"/>
        <v>602.6400000000001</v>
      </c>
      <c r="AR17">
        <f t="shared" si="4"/>
        <v>602.6400000000001</v>
      </c>
      <c r="AS17">
        <f t="shared" si="4"/>
        <v>602.6400000000001</v>
      </c>
      <c r="AT17">
        <f t="shared" si="4"/>
        <v>712.80000000000018</v>
      </c>
      <c r="AU17">
        <f t="shared" si="4"/>
        <v>712.80000000000018</v>
      </c>
      <c r="AV17">
        <f t="shared" si="4"/>
        <v>712.80000000000018</v>
      </c>
      <c r="AW17">
        <f t="shared" si="4"/>
        <v>712.80000000000018</v>
      </c>
      <c r="AX17">
        <f t="shared" si="4"/>
        <v>712.80000000000018</v>
      </c>
      <c r="AY17">
        <f t="shared" si="4"/>
        <v>712.80000000000018</v>
      </c>
      <c r="AZ17">
        <f t="shared" si="4"/>
        <v>712.80000000000018</v>
      </c>
      <c r="BA17">
        <f t="shared" si="4"/>
        <v>712.80000000000018</v>
      </c>
      <c r="BB17">
        <f t="shared" si="4"/>
        <v>602.6400000000001</v>
      </c>
      <c r="BC17">
        <f t="shared" si="4"/>
        <v>602.6400000000001</v>
      </c>
      <c r="BD17">
        <f t="shared" si="4"/>
        <v>602.6400000000001</v>
      </c>
      <c r="BE17">
        <f t="shared" si="4"/>
        <v>602.6400000000001</v>
      </c>
      <c r="BF17">
        <f t="shared" si="4"/>
        <v>712.80000000000018</v>
      </c>
      <c r="BG17">
        <f t="shared" si="4"/>
        <v>712.80000000000018</v>
      </c>
      <c r="BH17">
        <f t="shared" si="4"/>
        <v>712.80000000000018</v>
      </c>
      <c r="BI17">
        <f t="shared" si="4"/>
        <v>712.80000000000018</v>
      </c>
      <c r="BJ17">
        <f t="shared" si="4"/>
        <v>712.80000000000018</v>
      </c>
      <c r="BK17">
        <f t="shared" si="4"/>
        <v>712.80000000000018</v>
      </c>
      <c r="BL17">
        <f t="shared" si="4"/>
        <v>712.80000000000018</v>
      </c>
      <c r="BM17">
        <f t="shared" si="4"/>
        <v>712.80000000000018</v>
      </c>
      <c r="BN17">
        <f t="shared" si="4"/>
        <v>602.6400000000001</v>
      </c>
      <c r="BO17">
        <f t="shared" si="4"/>
        <v>602.6400000000001</v>
      </c>
      <c r="BP17">
        <f t="shared" ref="BP17:DR17" si="5">BP7*0.4</f>
        <v>602.6400000000001</v>
      </c>
      <c r="BQ17">
        <f t="shared" si="5"/>
        <v>602.6400000000001</v>
      </c>
      <c r="BR17">
        <f t="shared" si="5"/>
        <v>712.80000000000018</v>
      </c>
      <c r="BS17">
        <f t="shared" si="5"/>
        <v>712.80000000000018</v>
      </c>
      <c r="BT17">
        <f t="shared" si="5"/>
        <v>712.80000000000018</v>
      </c>
      <c r="BU17">
        <f t="shared" si="5"/>
        <v>712.80000000000018</v>
      </c>
      <c r="BV17">
        <f t="shared" si="5"/>
        <v>712.80000000000018</v>
      </c>
      <c r="BW17">
        <f t="shared" si="5"/>
        <v>712.80000000000018</v>
      </c>
      <c r="BX17">
        <f t="shared" si="5"/>
        <v>712.80000000000018</v>
      </c>
      <c r="BY17">
        <f t="shared" si="5"/>
        <v>712.80000000000018</v>
      </c>
      <c r="BZ17">
        <f t="shared" si="5"/>
        <v>602.6400000000001</v>
      </c>
      <c r="CA17">
        <f t="shared" si="5"/>
        <v>602.6400000000001</v>
      </c>
      <c r="CB17">
        <f t="shared" si="5"/>
        <v>602.6400000000001</v>
      </c>
      <c r="CC17">
        <f t="shared" si="5"/>
        <v>602.6400000000001</v>
      </c>
      <c r="CD17">
        <f t="shared" si="5"/>
        <v>712.80000000000018</v>
      </c>
      <c r="CE17">
        <f t="shared" si="5"/>
        <v>712.80000000000018</v>
      </c>
      <c r="CF17">
        <f t="shared" si="5"/>
        <v>712.80000000000018</v>
      </c>
      <c r="CG17">
        <f t="shared" si="5"/>
        <v>712.80000000000018</v>
      </c>
      <c r="CH17">
        <f t="shared" si="5"/>
        <v>712.80000000000018</v>
      </c>
      <c r="CI17">
        <f t="shared" si="5"/>
        <v>712.80000000000018</v>
      </c>
      <c r="CJ17">
        <f t="shared" si="5"/>
        <v>712.80000000000018</v>
      </c>
      <c r="CK17">
        <f t="shared" si="5"/>
        <v>712.80000000000018</v>
      </c>
      <c r="CL17">
        <f t="shared" si="5"/>
        <v>602.6400000000001</v>
      </c>
      <c r="CM17">
        <f t="shared" si="5"/>
        <v>602.6400000000001</v>
      </c>
      <c r="CN17">
        <f t="shared" si="5"/>
        <v>602.6400000000001</v>
      </c>
      <c r="CO17">
        <f t="shared" si="5"/>
        <v>602.6400000000001</v>
      </c>
      <c r="CP17">
        <f t="shared" si="5"/>
        <v>712.80000000000018</v>
      </c>
      <c r="CQ17">
        <f t="shared" si="5"/>
        <v>712.80000000000018</v>
      </c>
      <c r="CR17">
        <f t="shared" si="5"/>
        <v>712.80000000000018</v>
      </c>
      <c r="CS17">
        <f t="shared" si="5"/>
        <v>712.80000000000018</v>
      </c>
      <c r="CT17">
        <f t="shared" si="5"/>
        <v>712.80000000000018</v>
      </c>
      <c r="CU17">
        <f t="shared" si="5"/>
        <v>712.80000000000018</v>
      </c>
      <c r="CV17">
        <f t="shared" si="5"/>
        <v>712.80000000000018</v>
      </c>
      <c r="CW17">
        <f t="shared" si="5"/>
        <v>712.80000000000018</v>
      </c>
      <c r="CX17">
        <f t="shared" si="5"/>
        <v>602.6400000000001</v>
      </c>
      <c r="CY17">
        <f t="shared" si="5"/>
        <v>602.6400000000001</v>
      </c>
      <c r="CZ17">
        <f t="shared" si="5"/>
        <v>602.6400000000001</v>
      </c>
      <c r="DA17">
        <f t="shared" si="5"/>
        <v>602.6400000000001</v>
      </c>
      <c r="DB17">
        <f t="shared" si="5"/>
        <v>712.80000000000018</v>
      </c>
      <c r="DC17">
        <f t="shared" si="5"/>
        <v>712.80000000000018</v>
      </c>
      <c r="DD17">
        <f t="shared" si="5"/>
        <v>712.80000000000018</v>
      </c>
      <c r="DE17">
        <f t="shared" si="5"/>
        <v>712.80000000000018</v>
      </c>
      <c r="DF17">
        <f t="shared" si="5"/>
        <v>712.80000000000018</v>
      </c>
      <c r="DG17">
        <f t="shared" si="5"/>
        <v>712.80000000000018</v>
      </c>
      <c r="DH17">
        <f t="shared" si="5"/>
        <v>712.80000000000018</v>
      </c>
      <c r="DI17">
        <f t="shared" si="5"/>
        <v>712.80000000000018</v>
      </c>
      <c r="DJ17">
        <f t="shared" si="5"/>
        <v>602.6400000000001</v>
      </c>
      <c r="DK17">
        <f t="shared" si="5"/>
        <v>602.6400000000001</v>
      </c>
      <c r="DL17">
        <f t="shared" si="5"/>
        <v>602.6400000000001</v>
      </c>
      <c r="DM17">
        <f t="shared" si="5"/>
        <v>602.6400000000001</v>
      </c>
      <c r="DN17">
        <f t="shared" si="5"/>
        <v>712.80000000000018</v>
      </c>
      <c r="DO17">
        <f t="shared" si="5"/>
        <v>712.80000000000018</v>
      </c>
      <c r="DP17">
        <f t="shared" si="5"/>
        <v>712.80000000000018</v>
      </c>
      <c r="DQ17">
        <f t="shared" si="5"/>
        <v>712.80000000000018</v>
      </c>
      <c r="DR17">
        <f t="shared" si="5"/>
        <v>712.80000000000018</v>
      </c>
    </row>
    <row r="19" spans="2:122" ht="15.75" x14ac:dyDescent="0.25">
      <c r="B19" s="351" t="s">
        <v>3467</v>
      </c>
    </row>
    <row r="20" spans="2:122" x14ac:dyDescent="0.2">
      <c r="B20" s="355" t="s">
        <v>3450</v>
      </c>
      <c r="C20">
        <f>C6*0.4</f>
        <v>129.6</v>
      </c>
      <c r="D20">
        <f t="shared" ref="D20:BO20" si="6">D6*0.4</f>
        <v>388.8</v>
      </c>
      <c r="E20">
        <f t="shared" si="6"/>
        <v>583.20000000000005</v>
      </c>
      <c r="F20">
        <f t="shared" si="6"/>
        <v>712.80000000000018</v>
      </c>
      <c r="G20">
        <f t="shared" si="6"/>
        <v>842.40000000000009</v>
      </c>
      <c r="H20">
        <f t="shared" si="6"/>
        <v>972</v>
      </c>
      <c r="I20">
        <f t="shared" si="6"/>
        <v>1101.6000000000001</v>
      </c>
      <c r="J20">
        <f t="shared" si="6"/>
        <v>1205.2800000000002</v>
      </c>
      <c r="K20">
        <f t="shared" si="6"/>
        <v>1425.6000000000004</v>
      </c>
      <c r="L20">
        <f t="shared" si="6"/>
        <v>1425.6000000000004</v>
      </c>
      <c r="M20">
        <f t="shared" si="6"/>
        <v>1425.6000000000004</v>
      </c>
      <c r="N20">
        <f t="shared" si="6"/>
        <v>1425.6000000000004</v>
      </c>
      <c r="O20">
        <f t="shared" si="6"/>
        <v>1425.6000000000004</v>
      </c>
      <c r="P20">
        <f t="shared" si="6"/>
        <v>1425.6000000000004</v>
      </c>
      <c r="Q20">
        <f t="shared" si="6"/>
        <v>1425.6000000000004</v>
      </c>
      <c r="R20">
        <f t="shared" si="6"/>
        <v>1205.2800000000002</v>
      </c>
      <c r="S20">
        <f t="shared" si="6"/>
        <v>1205.2800000000002</v>
      </c>
      <c r="T20">
        <f t="shared" si="6"/>
        <v>1205.2800000000002</v>
      </c>
      <c r="U20">
        <f t="shared" si="6"/>
        <v>1205.2800000000002</v>
      </c>
      <c r="V20">
        <f t="shared" si="6"/>
        <v>1425.6000000000004</v>
      </c>
      <c r="W20">
        <f t="shared" si="6"/>
        <v>1425.6000000000004</v>
      </c>
      <c r="X20">
        <f t="shared" si="6"/>
        <v>1425.6000000000004</v>
      </c>
      <c r="Y20">
        <f t="shared" si="6"/>
        <v>1425.6000000000004</v>
      </c>
      <c r="Z20">
        <f t="shared" si="6"/>
        <v>1425.6000000000004</v>
      </c>
      <c r="AA20">
        <f t="shared" si="6"/>
        <v>1425.6000000000004</v>
      </c>
      <c r="AB20">
        <f t="shared" si="6"/>
        <v>1425.6000000000004</v>
      </c>
      <c r="AC20">
        <f t="shared" si="6"/>
        <v>1425.6000000000004</v>
      </c>
      <c r="AD20">
        <f t="shared" si="6"/>
        <v>1205.2800000000002</v>
      </c>
      <c r="AE20">
        <f t="shared" si="6"/>
        <v>1205.2800000000002</v>
      </c>
      <c r="AF20">
        <f t="shared" si="6"/>
        <v>1205.2800000000002</v>
      </c>
      <c r="AG20">
        <f t="shared" si="6"/>
        <v>1205.2800000000002</v>
      </c>
      <c r="AH20">
        <f t="shared" si="6"/>
        <v>1425.6000000000004</v>
      </c>
      <c r="AI20">
        <f t="shared" si="6"/>
        <v>1425.6000000000004</v>
      </c>
      <c r="AJ20">
        <f t="shared" si="6"/>
        <v>1425.6000000000004</v>
      </c>
      <c r="AK20">
        <f t="shared" si="6"/>
        <v>1425.6000000000004</v>
      </c>
      <c r="AL20">
        <f t="shared" si="6"/>
        <v>1425.6000000000004</v>
      </c>
      <c r="AM20">
        <f t="shared" si="6"/>
        <v>1425.6000000000004</v>
      </c>
      <c r="AN20">
        <f t="shared" si="6"/>
        <v>1425.6000000000004</v>
      </c>
      <c r="AO20">
        <f t="shared" si="6"/>
        <v>1425.6000000000004</v>
      </c>
      <c r="AP20">
        <f t="shared" si="6"/>
        <v>1205.2800000000002</v>
      </c>
      <c r="AQ20">
        <f t="shared" si="6"/>
        <v>1205.2800000000002</v>
      </c>
      <c r="AR20">
        <f t="shared" si="6"/>
        <v>1205.2800000000002</v>
      </c>
      <c r="AS20">
        <f t="shared" si="6"/>
        <v>1205.2800000000002</v>
      </c>
      <c r="AT20">
        <f t="shared" si="6"/>
        <v>1425.6000000000004</v>
      </c>
      <c r="AU20">
        <f t="shared" si="6"/>
        <v>1425.6000000000004</v>
      </c>
      <c r="AV20">
        <f t="shared" si="6"/>
        <v>1425.6000000000004</v>
      </c>
      <c r="AW20">
        <f t="shared" si="6"/>
        <v>1425.6000000000004</v>
      </c>
      <c r="AX20">
        <f t="shared" si="6"/>
        <v>1425.6000000000004</v>
      </c>
      <c r="AY20">
        <f t="shared" si="6"/>
        <v>1425.6000000000004</v>
      </c>
      <c r="AZ20">
        <f t="shared" si="6"/>
        <v>1425.6000000000004</v>
      </c>
      <c r="BA20">
        <f t="shared" si="6"/>
        <v>1425.6000000000004</v>
      </c>
      <c r="BB20">
        <f t="shared" si="6"/>
        <v>1205.2800000000002</v>
      </c>
      <c r="BC20">
        <f t="shared" si="6"/>
        <v>1205.2800000000002</v>
      </c>
      <c r="BD20">
        <f t="shared" si="6"/>
        <v>1205.2800000000002</v>
      </c>
      <c r="BE20">
        <f t="shared" si="6"/>
        <v>1205.2800000000002</v>
      </c>
      <c r="BF20">
        <f t="shared" si="6"/>
        <v>1425.6000000000004</v>
      </c>
      <c r="BG20">
        <f t="shared" si="6"/>
        <v>1425.6000000000004</v>
      </c>
      <c r="BH20">
        <f t="shared" si="6"/>
        <v>1425.6000000000004</v>
      </c>
      <c r="BI20">
        <f t="shared" si="6"/>
        <v>1425.6000000000004</v>
      </c>
      <c r="BJ20">
        <f t="shared" si="6"/>
        <v>1425.6000000000004</v>
      </c>
      <c r="BK20">
        <f t="shared" si="6"/>
        <v>1425.6000000000004</v>
      </c>
      <c r="BL20">
        <f t="shared" si="6"/>
        <v>1425.6000000000004</v>
      </c>
      <c r="BM20">
        <f t="shared" si="6"/>
        <v>1425.6000000000004</v>
      </c>
      <c r="BN20">
        <f t="shared" si="6"/>
        <v>1205.2800000000002</v>
      </c>
      <c r="BO20">
        <f t="shared" si="6"/>
        <v>1205.2800000000002</v>
      </c>
      <c r="BP20">
        <f t="shared" ref="BP20:DR20" si="7">BP6*0.4</f>
        <v>1205.2800000000002</v>
      </c>
      <c r="BQ20">
        <f t="shared" si="7"/>
        <v>1205.2800000000002</v>
      </c>
      <c r="BR20">
        <f t="shared" si="7"/>
        <v>1425.6000000000004</v>
      </c>
      <c r="BS20">
        <f t="shared" si="7"/>
        <v>1425.6000000000004</v>
      </c>
      <c r="BT20">
        <f t="shared" si="7"/>
        <v>1425.6000000000004</v>
      </c>
      <c r="BU20">
        <f t="shared" si="7"/>
        <v>1425.6000000000004</v>
      </c>
      <c r="BV20">
        <f t="shared" si="7"/>
        <v>1425.6000000000004</v>
      </c>
      <c r="BW20">
        <f t="shared" si="7"/>
        <v>1425.6000000000004</v>
      </c>
      <c r="BX20">
        <f t="shared" si="7"/>
        <v>1425.6000000000004</v>
      </c>
      <c r="BY20">
        <f t="shared" si="7"/>
        <v>1425.6000000000004</v>
      </c>
      <c r="BZ20">
        <f t="shared" si="7"/>
        <v>1205.2800000000002</v>
      </c>
      <c r="CA20">
        <f t="shared" si="7"/>
        <v>1205.2800000000002</v>
      </c>
      <c r="CB20">
        <f t="shared" si="7"/>
        <v>1205.2800000000002</v>
      </c>
      <c r="CC20">
        <f t="shared" si="7"/>
        <v>1205.2800000000002</v>
      </c>
      <c r="CD20">
        <f t="shared" si="7"/>
        <v>1425.6000000000004</v>
      </c>
      <c r="CE20">
        <f t="shared" si="7"/>
        <v>1425.6000000000004</v>
      </c>
      <c r="CF20">
        <f t="shared" si="7"/>
        <v>1425.6000000000004</v>
      </c>
      <c r="CG20">
        <f t="shared" si="7"/>
        <v>1425.6000000000004</v>
      </c>
      <c r="CH20">
        <f t="shared" si="7"/>
        <v>1425.6000000000004</v>
      </c>
      <c r="CI20">
        <f t="shared" si="7"/>
        <v>1425.6000000000004</v>
      </c>
      <c r="CJ20">
        <f t="shared" si="7"/>
        <v>1425.6000000000004</v>
      </c>
      <c r="CK20">
        <f t="shared" si="7"/>
        <v>1425.6000000000004</v>
      </c>
      <c r="CL20">
        <f t="shared" si="7"/>
        <v>1205.2800000000002</v>
      </c>
      <c r="CM20">
        <f t="shared" si="7"/>
        <v>1205.2800000000002</v>
      </c>
      <c r="CN20">
        <f t="shared" si="7"/>
        <v>1205.2800000000002</v>
      </c>
      <c r="CO20">
        <f t="shared" si="7"/>
        <v>1205.2800000000002</v>
      </c>
      <c r="CP20">
        <f t="shared" si="7"/>
        <v>1425.6000000000004</v>
      </c>
      <c r="CQ20">
        <f t="shared" si="7"/>
        <v>1425.6000000000004</v>
      </c>
      <c r="CR20">
        <f t="shared" si="7"/>
        <v>1425.6000000000004</v>
      </c>
      <c r="CS20">
        <f t="shared" si="7"/>
        <v>1425.6000000000004</v>
      </c>
      <c r="CT20">
        <f t="shared" si="7"/>
        <v>1425.6000000000004</v>
      </c>
      <c r="CU20">
        <f t="shared" si="7"/>
        <v>1425.6000000000004</v>
      </c>
      <c r="CV20">
        <f t="shared" si="7"/>
        <v>1425.6000000000004</v>
      </c>
      <c r="CW20">
        <f t="shared" si="7"/>
        <v>1425.6000000000004</v>
      </c>
      <c r="CX20">
        <f t="shared" si="7"/>
        <v>1205.2800000000002</v>
      </c>
      <c r="CY20">
        <f t="shared" si="7"/>
        <v>1205.2800000000002</v>
      </c>
      <c r="CZ20">
        <f t="shared" si="7"/>
        <v>1205.2800000000002</v>
      </c>
      <c r="DA20">
        <f t="shared" si="7"/>
        <v>1205.2800000000002</v>
      </c>
      <c r="DB20">
        <f t="shared" si="7"/>
        <v>1425.6000000000004</v>
      </c>
      <c r="DC20">
        <f t="shared" si="7"/>
        <v>1425.6000000000004</v>
      </c>
      <c r="DD20">
        <f t="shared" si="7"/>
        <v>1425.6000000000004</v>
      </c>
      <c r="DE20">
        <f t="shared" si="7"/>
        <v>1425.6000000000004</v>
      </c>
      <c r="DF20">
        <f t="shared" si="7"/>
        <v>1425.6000000000004</v>
      </c>
      <c r="DG20">
        <f t="shared" si="7"/>
        <v>1425.6000000000004</v>
      </c>
      <c r="DH20">
        <f t="shared" si="7"/>
        <v>1425.6000000000004</v>
      </c>
      <c r="DI20">
        <f t="shared" si="7"/>
        <v>1425.6000000000004</v>
      </c>
      <c r="DJ20">
        <f t="shared" si="7"/>
        <v>1205.2800000000002</v>
      </c>
      <c r="DK20">
        <f t="shared" si="7"/>
        <v>1205.2800000000002</v>
      </c>
      <c r="DL20">
        <f t="shared" si="7"/>
        <v>1205.2800000000002</v>
      </c>
      <c r="DM20">
        <f t="shared" si="7"/>
        <v>1205.2800000000002</v>
      </c>
      <c r="DN20">
        <f t="shared" si="7"/>
        <v>1425.6000000000004</v>
      </c>
      <c r="DO20">
        <f t="shared" si="7"/>
        <v>1425.6000000000004</v>
      </c>
      <c r="DP20">
        <f t="shared" si="7"/>
        <v>1425.6000000000004</v>
      </c>
      <c r="DQ20">
        <f t="shared" si="7"/>
        <v>1425.6000000000004</v>
      </c>
      <c r="DR20">
        <f t="shared" si="7"/>
        <v>1425.6000000000004</v>
      </c>
    </row>
    <row r="21" spans="2:122" x14ac:dyDescent="0.2">
      <c r="B21" s="355" t="s">
        <v>3451</v>
      </c>
      <c r="C21">
        <f>C7*0.2</f>
        <v>32.4</v>
      </c>
      <c r="D21">
        <f t="shared" ref="D21:BO21" si="8">D7*0.2</f>
        <v>97.2</v>
      </c>
      <c r="E21">
        <f t="shared" si="8"/>
        <v>145.80000000000001</v>
      </c>
      <c r="F21">
        <f t="shared" si="8"/>
        <v>178.20000000000005</v>
      </c>
      <c r="G21">
        <f t="shared" si="8"/>
        <v>210.60000000000002</v>
      </c>
      <c r="H21">
        <f t="shared" si="8"/>
        <v>243</v>
      </c>
      <c r="I21">
        <f t="shared" si="8"/>
        <v>275.40000000000003</v>
      </c>
      <c r="J21">
        <f t="shared" si="8"/>
        <v>301.32000000000005</v>
      </c>
      <c r="K21">
        <f t="shared" si="8"/>
        <v>356.40000000000009</v>
      </c>
      <c r="L21">
        <f t="shared" si="8"/>
        <v>356.40000000000009</v>
      </c>
      <c r="M21">
        <f t="shared" si="8"/>
        <v>356.40000000000009</v>
      </c>
      <c r="N21">
        <f t="shared" si="8"/>
        <v>356.40000000000009</v>
      </c>
      <c r="O21">
        <f t="shared" si="8"/>
        <v>356.40000000000009</v>
      </c>
      <c r="P21">
        <f t="shared" si="8"/>
        <v>356.40000000000009</v>
      </c>
      <c r="Q21">
        <f t="shared" si="8"/>
        <v>356.40000000000009</v>
      </c>
      <c r="R21">
        <f t="shared" si="8"/>
        <v>301.32000000000005</v>
      </c>
      <c r="S21">
        <f t="shared" si="8"/>
        <v>301.32000000000005</v>
      </c>
      <c r="T21">
        <f t="shared" si="8"/>
        <v>301.32000000000005</v>
      </c>
      <c r="U21">
        <f t="shared" si="8"/>
        <v>301.32000000000005</v>
      </c>
      <c r="V21">
        <f t="shared" si="8"/>
        <v>356.40000000000009</v>
      </c>
      <c r="W21">
        <f t="shared" si="8"/>
        <v>356.40000000000009</v>
      </c>
      <c r="X21">
        <f t="shared" si="8"/>
        <v>356.40000000000009</v>
      </c>
      <c r="Y21">
        <f t="shared" si="8"/>
        <v>356.40000000000009</v>
      </c>
      <c r="Z21">
        <f t="shared" si="8"/>
        <v>356.40000000000009</v>
      </c>
      <c r="AA21">
        <f t="shared" si="8"/>
        <v>356.40000000000009</v>
      </c>
      <c r="AB21">
        <f t="shared" si="8"/>
        <v>356.40000000000009</v>
      </c>
      <c r="AC21">
        <f t="shared" si="8"/>
        <v>356.40000000000009</v>
      </c>
      <c r="AD21">
        <f t="shared" si="8"/>
        <v>301.32000000000005</v>
      </c>
      <c r="AE21">
        <f t="shared" si="8"/>
        <v>301.32000000000005</v>
      </c>
      <c r="AF21">
        <f t="shared" si="8"/>
        <v>301.32000000000005</v>
      </c>
      <c r="AG21">
        <f t="shared" si="8"/>
        <v>301.32000000000005</v>
      </c>
      <c r="AH21">
        <f t="shared" si="8"/>
        <v>356.40000000000009</v>
      </c>
      <c r="AI21">
        <f t="shared" si="8"/>
        <v>356.40000000000009</v>
      </c>
      <c r="AJ21">
        <f t="shared" si="8"/>
        <v>356.40000000000009</v>
      </c>
      <c r="AK21">
        <f t="shared" si="8"/>
        <v>356.40000000000009</v>
      </c>
      <c r="AL21">
        <f t="shared" si="8"/>
        <v>356.40000000000009</v>
      </c>
      <c r="AM21">
        <f t="shared" si="8"/>
        <v>356.40000000000009</v>
      </c>
      <c r="AN21">
        <f t="shared" si="8"/>
        <v>356.40000000000009</v>
      </c>
      <c r="AO21">
        <f t="shared" si="8"/>
        <v>356.40000000000009</v>
      </c>
      <c r="AP21">
        <f t="shared" si="8"/>
        <v>301.32000000000005</v>
      </c>
      <c r="AQ21">
        <f t="shared" si="8"/>
        <v>301.32000000000005</v>
      </c>
      <c r="AR21">
        <f t="shared" si="8"/>
        <v>301.32000000000005</v>
      </c>
      <c r="AS21">
        <f t="shared" si="8"/>
        <v>301.32000000000005</v>
      </c>
      <c r="AT21">
        <f t="shared" si="8"/>
        <v>356.40000000000009</v>
      </c>
      <c r="AU21">
        <f t="shared" si="8"/>
        <v>356.40000000000009</v>
      </c>
      <c r="AV21">
        <f t="shared" si="8"/>
        <v>356.40000000000009</v>
      </c>
      <c r="AW21">
        <f t="shared" si="8"/>
        <v>356.40000000000009</v>
      </c>
      <c r="AX21">
        <f t="shared" si="8"/>
        <v>356.40000000000009</v>
      </c>
      <c r="AY21">
        <f t="shared" si="8"/>
        <v>356.40000000000009</v>
      </c>
      <c r="AZ21">
        <f t="shared" si="8"/>
        <v>356.40000000000009</v>
      </c>
      <c r="BA21">
        <f t="shared" si="8"/>
        <v>356.40000000000009</v>
      </c>
      <c r="BB21">
        <f t="shared" si="8"/>
        <v>301.32000000000005</v>
      </c>
      <c r="BC21">
        <f t="shared" si="8"/>
        <v>301.32000000000005</v>
      </c>
      <c r="BD21">
        <f t="shared" si="8"/>
        <v>301.32000000000005</v>
      </c>
      <c r="BE21">
        <f t="shared" si="8"/>
        <v>301.32000000000005</v>
      </c>
      <c r="BF21">
        <f t="shared" si="8"/>
        <v>356.40000000000009</v>
      </c>
      <c r="BG21">
        <f t="shared" si="8"/>
        <v>356.40000000000009</v>
      </c>
      <c r="BH21">
        <f t="shared" si="8"/>
        <v>356.40000000000009</v>
      </c>
      <c r="BI21">
        <f t="shared" si="8"/>
        <v>356.40000000000009</v>
      </c>
      <c r="BJ21">
        <f t="shared" si="8"/>
        <v>356.40000000000009</v>
      </c>
      <c r="BK21">
        <f t="shared" si="8"/>
        <v>356.40000000000009</v>
      </c>
      <c r="BL21">
        <f t="shared" si="8"/>
        <v>356.40000000000009</v>
      </c>
      <c r="BM21">
        <f t="shared" si="8"/>
        <v>356.40000000000009</v>
      </c>
      <c r="BN21">
        <f t="shared" si="8"/>
        <v>301.32000000000005</v>
      </c>
      <c r="BO21">
        <f t="shared" si="8"/>
        <v>301.32000000000005</v>
      </c>
      <c r="BP21">
        <f t="shared" ref="BP21:CU21" si="9">BP7*0.15</f>
        <v>225.99</v>
      </c>
      <c r="BQ21">
        <f t="shared" si="9"/>
        <v>225.99</v>
      </c>
      <c r="BR21">
        <f t="shared" si="9"/>
        <v>267.3</v>
      </c>
      <c r="BS21">
        <f t="shared" si="9"/>
        <v>267.3</v>
      </c>
      <c r="BT21">
        <f t="shared" si="9"/>
        <v>267.3</v>
      </c>
      <c r="BU21">
        <f t="shared" si="9"/>
        <v>267.3</v>
      </c>
      <c r="BV21">
        <f t="shared" si="9"/>
        <v>267.3</v>
      </c>
      <c r="BW21">
        <f t="shared" si="9"/>
        <v>267.3</v>
      </c>
      <c r="BX21">
        <f t="shared" si="9"/>
        <v>267.3</v>
      </c>
      <c r="BY21">
        <f t="shared" si="9"/>
        <v>267.3</v>
      </c>
      <c r="BZ21">
        <f t="shared" si="9"/>
        <v>225.99</v>
      </c>
      <c r="CA21">
        <f t="shared" si="9"/>
        <v>225.99</v>
      </c>
      <c r="CB21">
        <f t="shared" si="9"/>
        <v>225.99</v>
      </c>
      <c r="CC21">
        <f t="shared" si="9"/>
        <v>225.99</v>
      </c>
      <c r="CD21">
        <f t="shared" si="9"/>
        <v>267.3</v>
      </c>
      <c r="CE21">
        <f t="shared" si="9"/>
        <v>267.3</v>
      </c>
      <c r="CF21">
        <f t="shared" si="9"/>
        <v>267.3</v>
      </c>
      <c r="CG21">
        <f t="shared" si="9"/>
        <v>267.3</v>
      </c>
      <c r="CH21">
        <f t="shared" si="9"/>
        <v>267.3</v>
      </c>
      <c r="CI21">
        <f t="shared" si="9"/>
        <v>267.3</v>
      </c>
      <c r="CJ21">
        <f t="shared" si="9"/>
        <v>267.3</v>
      </c>
      <c r="CK21">
        <f t="shared" si="9"/>
        <v>267.3</v>
      </c>
      <c r="CL21">
        <f t="shared" si="9"/>
        <v>225.99</v>
      </c>
      <c r="CM21">
        <f t="shared" si="9"/>
        <v>225.99</v>
      </c>
      <c r="CN21">
        <f t="shared" si="9"/>
        <v>225.99</v>
      </c>
      <c r="CO21">
        <f t="shared" si="9"/>
        <v>225.99</v>
      </c>
      <c r="CP21">
        <f t="shared" si="9"/>
        <v>267.3</v>
      </c>
      <c r="CQ21">
        <f t="shared" si="9"/>
        <v>267.3</v>
      </c>
      <c r="CR21">
        <f t="shared" si="9"/>
        <v>267.3</v>
      </c>
      <c r="CS21">
        <f t="shared" si="9"/>
        <v>267.3</v>
      </c>
      <c r="CT21">
        <f t="shared" si="9"/>
        <v>267.3</v>
      </c>
      <c r="CU21">
        <f t="shared" si="9"/>
        <v>267.3</v>
      </c>
      <c r="CV21">
        <f t="shared" ref="CV21:DR21" si="10">CV7*0.15</f>
        <v>267.3</v>
      </c>
      <c r="CW21">
        <f t="shared" si="10"/>
        <v>267.3</v>
      </c>
      <c r="CX21">
        <f t="shared" si="10"/>
        <v>225.99</v>
      </c>
      <c r="CY21">
        <f t="shared" si="10"/>
        <v>225.99</v>
      </c>
      <c r="CZ21">
        <f t="shared" si="10"/>
        <v>225.99</v>
      </c>
      <c r="DA21">
        <f t="shared" si="10"/>
        <v>225.99</v>
      </c>
      <c r="DB21">
        <f t="shared" si="10"/>
        <v>267.3</v>
      </c>
      <c r="DC21">
        <f t="shared" si="10"/>
        <v>267.3</v>
      </c>
      <c r="DD21">
        <f t="shared" si="10"/>
        <v>267.3</v>
      </c>
      <c r="DE21">
        <f t="shared" si="10"/>
        <v>267.3</v>
      </c>
      <c r="DF21">
        <f t="shared" si="10"/>
        <v>267.3</v>
      </c>
      <c r="DG21">
        <f t="shared" si="10"/>
        <v>267.3</v>
      </c>
      <c r="DH21">
        <f t="shared" si="10"/>
        <v>267.3</v>
      </c>
      <c r="DI21">
        <f t="shared" si="10"/>
        <v>267.3</v>
      </c>
      <c r="DJ21">
        <f t="shared" si="10"/>
        <v>225.99</v>
      </c>
      <c r="DK21">
        <f t="shared" si="10"/>
        <v>225.99</v>
      </c>
      <c r="DL21">
        <f t="shared" si="10"/>
        <v>225.99</v>
      </c>
      <c r="DM21">
        <f t="shared" si="10"/>
        <v>225.99</v>
      </c>
      <c r="DN21">
        <f t="shared" si="10"/>
        <v>267.3</v>
      </c>
      <c r="DO21">
        <f t="shared" si="10"/>
        <v>267.3</v>
      </c>
      <c r="DP21">
        <f t="shared" si="10"/>
        <v>267.3</v>
      </c>
      <c r="DQ21">
        <f t="shared" si="10"/>
        <v>267.3</v>
      </c>
      <c r="DR21">
        <f t="shared" si="10"/>
        <v>267.3</v>
      </c>
    </row>
    <row r="23" spans="2:122" ht="15.75" x14ac:dyDescent="0.25">
      <c r="B23" s="351" t="s">
        <v>3466</v>
      </c>
    </row>
    <row r="24" spans="2:122" x14ac:dyDescent="0.2">
      <c r="B24" s="355" t="s">
        <v>3450</v>
      </c>
      <c r="C24">
        <f>C6*0.35</f>
        <v>113.39999999999999</v>
      </c>
      <c r="D24">
        <f t="shared" ref="D24:BO24" si="11">D6*0.35</f>
        <v>340.2</v>
      </c>
      <c r="E24">
        <f t="shared" si="11"/>
        <v>510.29999999999995</v>
      </c>
      <c r="F24">
        <f t="shared" si="11"/>
        <v>623.70000000000005</v>
      </c>
      <c r="G24">
        <f t="shared" si="11"/>
        <v>737.09999999999991</v>
      </c>
      <c r="H24">
        <f t="shared" si="11"/>
        <v>850.5</v>
      </c>
      <c r="I24">
        <f t="shared" si="11"/>
        <v>963.9</v>
      </c>
      <c r="J24">
        <f t="shared" si="11"/>
        <v>1054.6200000000001</v>
      </c>
      <c r="K24">
        <f t="shared" si="11"/>
        <v>1247.4000000000001</v>
      </c>
      <c r="L24">
        <f t="shared" si="11"/>
        <v>1247.4000000000001</v>
      </c>
      <c r="M24">
        <f t="shared" si="11"/>
        <v>1247.4000000000001</v>
      </c>
      <c r="N24">
        <f t="shared" si="11"/>
        <v>1247.4000000000001</v>
      </c>
      <c r="O24">
        <f t="shared" si="11"/>
        <v>1247.4000000000001</v>
      </c>
      <c r="P24">
        <f t="shared" si="11"/>
        <v>1247.4000000000001</v>
      </c>
      <c r="Q24">
        <f t="shared" si="11"/>
        <v>1247.4000000000001</v>
      </c>
      <c r="R24">
        <f t="shared" si="11"/>
        <v>1054.6200000000001</v>
      </c>
      <c r="S24">
        <f t="shared" si="11"/>
        <v>1054.6200000000001</v>
      </c>
      <c r="T24">
        <f t="shared" si="11"/>
        <v>1054.6200000000001</v>
      </c>
      <c r="U24">
        <f t="shared" si="11"/>
        <v>1054.6200000000001</v>
      </c>
      <c r="V24">
        <f t="shared" si="11"/>
        <v>1247.4000000000001</v>
      </c>
      <c r="W24">
        <f t="shared" si="11"/>
        <v>1247.4000000000001</v>
      </c>
      <c r="X24">
        <f t="shared" si="11"/>
        <v>1247.4000000000001</v>
      </c>
      <c r="Y24">
        <f t="shared" si="11"/>
        <v>1247.4000000000001</v>
      </c>
      <c r="Z24">
        <f t="shared" si="11"/>
        <v>1247.4000000000001</v>
      </c>
      <c r="AA24">
        <f t="shared" si="11"/>
        <v>1247.4000000000001</v>
      </c>
      <c r="AB24">
        <f t="shared" si="11"/>
        <v>1247.4000000000001</v>
      </c>
      <c r="AC24">
        <f t="shared" si="11"/>
        <v>1247.4000000000001</v>
      </c>
      <c r="AD24">
        <f t="shared" si="11"/>
        <v>1054.6200000000001</v>
      </c>
      <c r="AE24">
        <f t="shared" si="11"/>
        <v>1054.6200000000001</v>
      </c>
      <c r="AF24">
        <f t="shared" si="11"/>
        <v>1054.6200000000001</v>
      </c>
      <c r="AG24">
        <f t="shared" si="11"/>
        <v>1054.6200000000001</v>
      </c>
      <c r="AH24">
        <f t="shared" si="11"/>
        <v>1247.4000000000001</v>
      </c>
      <c r="AI24">
        <f t="shared" si="11"/>
        <v>1247.4000000000001</v>
      </c>
      <c r="AJ24">
        <f t="shared" si="11"/>
        <v>1247.4000000000001</v>
      </c>
      <c r="AK24">
        <f t="shared" si="11"/>
        <v>1247.4000000000001</v>
      </c>
      <c r="AL24">
        <f t="shared" si="11"/>
        <v>1247.4000000000001</v>
      </c>
      <c r="AM24">
        <f t="shared" si="11"/>
        <v>1247.4000000000001</v>
      </c>
      <c r="AN24">
        <f t="shared" si="11"/>
        <v>1247.4000000000001</v>
      </c>
      <c r="AO24">
        <f t="shared" si="11"/>
        <v>1247.4000000000001</v>
      </c>
      <c r="AP24">
        <f t="shared" si="11"/>
        <v>1054.6200000000001</v>
      </c>
      <c r="AQ24">
        <f t="shared" si="11"/>
        <v>1054.6200000000001</v>
      </c>
      <c r="AR24">
        <f t="shared" si="11"/>
        <v>1054.6200000000001</v>
      </c>
      <c r="AS24">
        <f t="shared" si="11"/>
        <v>1054.6200000000001</v>
      </c>
      <c r="AT24">
        <f t="shared" si="11"/>
        <v>1247.4000000000001</v>
      </c>
      <c r="AU24">
        <f t="shared" si="11"/>
        <v>1247.4000000000001</v>
      </c>
      <c r="AV24">
        <f t="shared" si="11"/>
        <v>1247.4000000000001</v>
      </c>
      <c r="AW24">
        <f t="shared" si="11"/>
        <v>1247.4000000000001</v>
      </c>
      <c r="AX24">
        <f t="shared" si="11"/>
        <v>1247.4000000000001</v>
      </c>
      <c r="AY24">
        <f t="shared" si="11"/>
        <v>1247.4000000000001</v>
      </c>
      <c r="AZ24">
        <f t="shared" si="11"/>
        <v>1247.4000000000001</v>
      </c>
      <c r="BA24">
        <f t="shared" si="11"/>
        <v>1247.4000000000001</v>
      </c>
      <c r="BB24">
        <f t="shared" si="11"/>
        <v>1054.6200000000001</v>
      </c>
      <c r="BC24">
        <f t="shared" si="11"/>
        <v>1054.6200000000001</v>
      </c>
      <c r="BD24">
        <f t="shared" si="11"/>
        <v>1054.6200000000001</v>
      </c>
      <c r="BE24">
        <f t="shared" si="11"/>
        <v>1054.6200000000001</v>
      </c>
      <c r="BF24">
        <f t="shared" si="11"/>
        <v>1247.4000000000001</v>
      </c>
      <c r="BG24">
        <f t="shared" si="11"/>
        <v>1247.4000000000001</v>
      </c>
      <c r="BH24">
        <f t="shared" si="11"/>
        <v>1247.4000000000001</v>
      </c>
      <c r="BI24">
        <f t="shared" si="11"/>
        <v>1247.4000000000001</v>
      </c>
      <c r="BJ24">
        <f t="shared" si="11"/>
        <v>1247.4000000000001</v>
      </c>
      <c r="BK24">
        <f t="shared" si="11"/>
        <v>1247.4000000000001</v>
      </c>
      <c r="BL24">
        <f t="shared" si="11"/>
        <v>1247.4000000000001</v>
      </c>
      <c r="BM24">
        <f t="shared" si="11"/>
        <v>1247.4000000000001</v>
      </c>
      <c r="BN24">
        <f t="shared" si="11"/>
        <v>1054.6200000000001</v>
      </c>
      <c r="BO24">
        <f t="shared" si="11"/>
        <v>1054.6200000000001</v>
      </c>
      <c r="BP24">
        <f t="shared" ref="BP24:DR24" si="12">BP6*0.35</f>
        <v>1054.6200000000001</v>
      </c>
      <c r="BQ24">
        <f t="shared" si="12"/>
        <v>1054.6200000000001</v>
      </c>
      <c r="BR24">
        <f t="shared" si="12"/>
        <v>1247.4000000000001</v>
      </c>
      <c r="BS24">
        <f t="shared" si="12"/>
        <v>1247.4000000000001</v>
      </c>
      <c r="BT24">
        <f t="shared" si="12"/>
        <v>1247.4000000000001</v>
      </c>
      <c r="BU24">
        <f t="shared" si="12"/>
        <v>1247.4000000000001</v>
      </c>
      <c r="BV24">
        <f t="shared" si="12"/>
        <v>1247.4000000000001</v>
      </c>
      <c r="BW24">
        <f t="shared" si="12"/>
        <v>1247.4000000000001</v>
      </c>
      <c r="BX24">
        <f t="shared" si="12"/>
        <v>1247.4000000000001</v>
      </c>
      <c r="BY24">
        <f t="shared" si="12"/>
        <v>1247.4000000000001</v>
      </c>
      <c r="BZ24">
        <f t="shared" si="12"/>
        <v>1054.6200000000001</v>
      </c>
      <c r="CA24">
        <f t="shared" si="12"/>
        <v>1054.6200000000001</v>
      </c>
      <c r="CB24">
        <f t="shared" si="12"/>
        <v>1054.6200000000001</v>
      </c>
      <c r="CC24">
        <f t="shared" si="12"/>
        <v>1054.6200000000001</v>
      </c>
      <c r="CD24">
        <f t="shared" si="12"/>
        <v>1247.4000000000001</v>
      </c>
      <c r="CE24">
        <f t="shared" si="12"/>
        <v>1247.4000000000001</v>
      </c>
      <c r="CF24">
        <f t="shared" si="12"/>
        <v>1247.4000000000001</v>
      </c>
      <c r="CG24">
        <f t="shared" si="12"/>
        <v>1247.4000000000001</v>
      </c>
      <c r="CH24">
        <f t="shared" si="12"/>
        <v>1247.4000000000001</v>
      </c>
      <c r="CI24">
        <f t="shared" si="12"/>
        <v>1247.4000000000001</v>
      </c>
      <c r="CJ24">
        <f t="shared" si="12"/>
        <v>1247.4000000000001</v>
      </c>
      <c r="CK24">
        <f t="shared" si="12"/>
        <v>1247.4000000000001</v>
      </c>
      <c r="CL24">
        <f t="shared" si="12"/>
        <v>1054.6200000000001</v>
      </c>
      <c r="CM24">
        <f t="shared" si="12"/>
        <v>1054.6200000000001</v>
      </c>
      <c r="CN24">
        <f t="shared" si="12"/>
        <v>1054.6200000000001</v>
      </c>
      <c r="CO24">
        <f t="shared" si="12"/>
        <v>1054.6200000000001</v>
      </c>
      <c r="CP24">
        <f t="shared" si="12"/>
        <v>1247.4000000000001</v>
      </c>
      <c r="CQ24">
        <f t="shared" si="12"/>
        <v>1247.4000000000001</v>
      </c>
      <c r="CR24">
        <f t="shared" si="12"/>
        <v>1247.4000000000001</v>
      </c>
      <c r="CS24">
        <f t="shared" si="12"/>
        <v>1247.4000000000001</v>
      </c>
      <c r="CT24">
        <f t="shared" si="12"/>
        <v>1247.4000000000001</v>
      </c>
      <c r="CU24">
        <f t="shared" si="12"/>
        <v>1247.4000000000001</v>
      </c>
      <c r="CV24">
        <f t="shared" si="12"/>
        <v>1247.4000000000001</v>
      </c>
      <c r="CW24">
        <f t="shared" si="12"/>
        <v>1247.4000000000001</v>
      </c>
      <c r="CX24">
        <f t="shared" si="12"/>
        <v>1054.6200000000001</v>
      </c>
      <c r="CY24">
        <f t="shared" si="12"/>
        <v>1054.6200000000001</v>
      </c>
      <c r="CZ24">
        <f t="shared" si="12"/>
        <v>1054.6200000000001</v>
      </c>
      <c r="DA24">
        <f t="shared" si="12"/>
        <v>1054.6200000000001</v>
      </c>
      <c r="DB24">
        <f t="shared" si="12"/>
        <v>1247.4000000000001</v>
      </c>
      <c r="DC24">
        <f t="shared" si="12"/>
        <v>1247.4000000000001</v>
      </c>
      <c r="DD24">
        <f t="shared" si="12"/>
        <v>1247.4000000000001</v>
      </c>
      <c r="DE24">
        <f t="shared" si="12"/>
        <v>1247.4000000000001</v>
      </c>
      <c r="DF24">
        <f t="shared" si="12"/>
        <v>1247.4000000000001</v>
      </c>
      <c r="DG24">
        <f t="shared" si="12"/>
        <v>1247.4000000000001</v>
      </c>
      <c r="DH24">
        <f t="shared" si="12"/>
        <v>1247.4000000000001</v>
      </c>
      <c r="DI24">
        <f t="shared" si="12"/>
        <v>1247.4000000000001</v>
      </c>
      <c r="DJ24">
        <f t="shared" si="12"/>
        <v>1054.6200000000001</v>
      </c>
      <c r="DK24">
        <f t="shared" si="12"/>
        <v>1054.6200000000001</v>
      </c>
      <c r="DL24">
        <f t="shared" si="12"/>
        <v>1054.6200000000001</v>
      </c>
      <c r="DM24">
        <f t="shared" si="12"/>
        <v>1054.6200000000001</v>
      </c>
      <c r="DN24">
        <f t="shared" si="12"/>
        <v>1247.4000000000001</v>
      </c>
      <c r="DO24">
        <f t="shared" si="12"/>
        <v>1247.4000000000001</v>
      </c>
      <c r="DP24">
        <f t="shared" si="12"/>
        <v>1247.4000000000001</v>
      </c>
      <c r="DQ24">
        <f t="shared" si="12"/>
        <v>1247.4000000000001</v>
      </c>
      <c r="DR24">
        <f t="shared" si="12"/>
        <v>1247.4000000000001</v>
      </c>
    </row>
    <row r="26" spans="2:122" ht="15.75" x14ac:dyDescent="0.25">
      <c r="B26" s="351" t="s">
        <v>3465</v>
      </c>
    </row>
    <row r="27" spans="2:122" x14ac:dyDescent="0.2">
      <c r="B27" s="355" t="s">
        <v>3450</v>
      </c>
      <c r="C27">
        <f>C6*0.25</f>
        <v>81</v>
      </c>
      <c r="D27">
        <f t="shared" ref="D27:BO27" si="13">D6*0.25</f>
        <v>243</v>
      </c>
      <c r="E27">
        <f t="shared" si="13"/>
        <v>364.5</v>
      </c>
      <c r="F27">
        <f t="shared" si="13"/>
        <v>445.50000000000006</v>
      </c>
      <c r="G27">
        <f t="shared" si="13"/>
        <v>526.5</v>
      </c>
      <c r="H27">
        <f t="shared" si="13"/>
        <v>607.5</v>
      </c>
      <c r="I27">
        <f t="shared" si="13"/>
        <v>688.5</v>
      </c>
      <c r="J27">
        <f t="shared" si="13"/>
        <v>753.30000000000007</v>
      </c>
      <c r="K27">
        <f t="shared" si="13"/>
        <v>891.00000000000011</v>
      </c>
      <c r="L27">
        <f t="shared" si="13"/>
        <v>891.00000000000011</v>
      </c>
      <c r="M27">
        <f t="shared" si="13"/>
        <v>891.00000000000011</v>
      </c>
      <c r="N27">
        <f t="shared" si="13"/>
        <v>891.00000000000011</v>
      </c>
      <c r="O27">
        <f t="shared" si="13"/>
        <v>891.00000000000011</v>
      </c>
      <c r="P27">
        <f t="shared" si="13"/>
        <v>891.00000000000011</v>
      </c>
      <c r="Q27">
        <f t="shared" si="13"/>
        <v>891.00000000000011</v>
      </c>
      <c r="R27">
        <f t="shared" si="13"/>
        <v>753.30000000000007</v>
      </c>
      <c r="S27">
        <f t="shared" si="13"/>
        <v>753.30000000000007</v>
      </c>
      <c r="T27">
        <f t="shared" si="13"/>
        <v>753.30000000000007</v>
      </c>
      <c r="U27">
        <f t="shared" si="13"/>
        <v>753.30000000000007</v>
      </c>
      <c r="V27">
        <f t="shared" si="13"/>
        <v>891.00000000000011</v>
      </c>
      <c r="W27">
        <f t="shared" si="13"/>
        <v>891.00000000000011</v>
      </c>
      <c r="X27">
        <f t="shared" si="13"/>
        <v>891.00000000000011</v>
      </c>
      <c r="Y27">
        <f t="shared" si="13"/>
        <v>891.00000000000011</v>
      </c>
      <c r="Z27">
        <f t="shared" si="13"/>
        <v>891.00000000000011</v>
      </c>
      <c r="AA27">
        <f t="shared" si="13"/>
        <v>891.00000000000011</v>
      </c>
      <c r="AB27">
        <f t="shared" si="13"/>
        <v>891.00000000000011</v>
      </c>
      <c r="AC27">
        <f t="shared" si="13"/>
        <v>891.00000000000011</v>
      </c>
      <c r="AD27">
        <f t="shared" si="13"/>
        <v>753.30000000000007</v>
      </c>
      <c r="AE27">
        <f t="shared" si="13"/>
        <v>753.30000000000007</v>
      </c>
      <c r="AF27">
        <f t="shared" si="13"/>
        <v>753.30000000000007</v>
      </c>
      <c r="AG27">
        <f t="shared" si="13"/>
        <v>753.30000000000007</v>
      </c>
      <c r="AH27">
        <f t="shared" si="13"/>
        <v>891.00000000000011</v>
      </c>
      <c r="AI27">
        <f t="shared" si="13"/>
        <v>891.00000000000011</v>
      </c>
      <c r="AJ27">
        <f t="shared" si="13"/>
        <v>891.00000000000011</v>
      </c>
      <c r="AK27">
        <f t="shared" si="13"/>
        <v>891.00000000000011</v>
      </c>
      <c r="AL27">
        <f t="shared" si="13"/>
        <v>891.00000000000011</v>
      </c>
      <c r="AM27">
        <f t="shared" si="13"/>
        <v>891.00000000000011</v>
      </c>
      <c r="AN27">
        <f t="shared" si="13"/>
        <v>891.00000000000011</v>
      </c>
      <c r="AO27">
        <f t="shared" si="13"/>
        <v>891.00000000000011</v>
      </c>
      <c r="AP27">
        <f t="shared" si="13"/>
        <v>753.30000000000007</v>
      </c>
      <c r="AQ27">
        <f t="shared" si="13"/>
        <v>753.30000000000007</v>
      </c>
      <c r="AR27">
        <f t="shared" si="13"/>
        <v>753.30000000000007</v>
      </c>
      <c r="AS27">
        <f t="shared" si="13"/>
        <v>753.30000000000007</v>
      </c>
      <c r="AT27">
        <f t="shared" si="13"/>
        <v>891.00000000000011</v>
      </c>
      <c r="AU27">
        <f t="shared" si="13"/>
        <v>891.00000000000011</v>
      </c>
      <c r="AV27">
        <f t="shared" si="13"/>
        <v>891.00000000000011</v>
      </c>
      <c r="AW27">
        <f t="shared" si="13"/>
        <v>891.00000000000011</v>
      </c>
      <c r="AX27">
        <f t="shared" si="13"/>
        <v>891.00000000000011</v>
      </c>
      <c r="AY27">
        <f t="shared" si="13"/>
        <v>891.00000000000011</v>
      </c>
      <c r="AZ27">
        <f t="shared" si="13"/>
        <v>891.00000000000011</v>
      </c>
      <c r="BA27">
        <f t="shared" si="13"/>
        <v>891.00000000000011</v>
      </c>
      <c r="BB27">
        <f t="shared" si="13"/>
        <v>753.30000000000007</v>
      </c>
      <c r="BC27">
        <f t="shared" si="13"/>
        <v>753.30000000000007</v>
      </c>
      <c r="BD27">
        <f t="shared" si="13"/>
        <v>753.30000000000007</v>
      </c>
      <c r="BE27">
        <f t="shared" si="13"/>
        <v>753.30000000000007</v>
      </c>
      <c r="BF27">
        <f t="shared" si="13"/>
        <v>891.00000000000011</v>
      </c>
      <c r="BG27">
        <f t="shared" si="13"/>
        <v>891.00000000000011</v>
      </c>
      <c r="BH27">
        <f t="shared" si="13"/>
        <v>891.00000000000011</v>
      </c>
      <c r="BI27">
        <f t="shared" si="13"/>
        <v>891.00000000000011</v>
      </c>
      <c r="BJ27">
        <f t="shared" si="13"/>
        <v>891.00000000000011</v>
      </c>
      <c r="BK27">
        <f t="shared" si="13"/>
        <v>891.00000000000011</v>
      </c>
      <c r="BL27">
        <f t="shared" si="13"/>
        <v>891.00000000000011</v>
      </c>
      <c r="BM27">
        <f t="shared" si="13"/>
        <v>891.00000000000011</v>
      </c>
      <c r="BN27">
        <f t="shared" si="13"/>
        <v>753.30000000000007</v>
      </c>
      <c r="BO27">
        <f t="shared" si="13"/>
        <v>753.30000000000007</v>
      </c>
      <c r="BP27">
        <f t="shared" ref="BP27:DR27" si="14">BP6*0.25</f>
        <v>753.30000000000007</v>
      </c>
      <c r="BQ27">
        <f t="shared" si="14"/>
        <v>753.30000000000007</v>
      </c>
      <c r="BR27">
        <f t="shared" si="14"/>
        <v>891.00000000000011</v>
      </c>
      <c r="BS27">
        <f t="shared" si="14"/>
        <v>891.00000000000011</v>
      </c>
      <c r="BT27">
        <f t="shared" si="14"/>
        <v>891.00000000000011</v>
      </c>
      <c r="BU27">
        <f t="shared" si="14"/>
        <v>891.00000000000011</v>
      </c>
      <c r="BV27">
        <f t="shared" si="14"/>
        <v>891.00000000000011</v>
      </c>
      <c r="BW27">
        <f t="shared" si="14"/>
        <v>891.00000000000011</v>
      </c>
      <c r="BX27">
        <f t="shared" si="14"/>
        <v>891.00000000000011</v>
      </c>
      <c r="BY27">
        <f t="shared" si="14"/>
        <v>891.00000000000011</v>
      </c>
      <c r="BZ27">
        <f t="shared" si="14"/>
        <v>753.30000000000007</v>
      </c>
      <c r="CA27">
        <f t="shared" si="14"/>
        <v>753.30000000000007</v>
      </c>
      <c r="CB27">
        <f t="shared" si="14"/>
        <v>753.30000000000007</v>
      </c>
      <c r="CC27">
        <f t="shared" si="14"/>
        <v>753.30000000000007</v>
      </c>
      <c r="CD27">
        <f t="shared" si="14"/>
        <v>891.00000000000011</v>
      </c>
      <c r="CE27">
        <f t="shared" si="14"/>
        <v>891.00000000000011</v>
      </c>
      <c r="CF27">
        <f t="shared" si="14"/>
        <v>891.00000000000011</v>
      </c>
      <c r="CG27">
        <f t="shared" si="14"/>
        <v>891.00000000000011</v>
      </c>
      <c r="CH27">
        <f t="shared" si="14"/>
        <v>891.00000000000011</v>
      </c>
      <c r="CI27">
        <f t="shared" si="14"/>
        <v>891.00000000000011</v>
      </c>
      <c r="CJ27">
        <f t="shared" si="14"/>
        <v>891.00000000000011</v>
      </c>
      <c r="CK27">
        <f t="shared" si="14"/>
        <v>891.00000000000011</v>
      </c>
      <c r="CL27">
        <f t="shared" si="14"/>
        <v>753.30000000000007</v>
      </c>
      <c r="CM27">
        <f t="shared" si="14"/>
        <v>753.30000000000007</v>
      </c>
      <c r="CN27">
        <f t="shared" si="14"/>
        <v>753.30000000000007</v>
      </c>
      <c r="CO27">
        <f t="shared" si="14"/>
        <v>753.30000000000007</v>
      </c>
      <c r="CP27">
        <f t="shared" si="14"/>
        <v>891.00000000000011</v>
      </c>
      <c r="CQ27">
        <f t="shared" si="14"/>
        <v>891.00000000000011</v>
      </c>
      <c r="CR27">
        <f t="shared" si="14"/>
        <v>891.00000000000011</v>
      </c>
      <c r="CS27">
        <f t="shared" si="14"/>
        <v>891.00000000000011</v>
      </c>
      <c r="CT27">
        <f t="shared" si="14"/>
        <v>891.00000000000011</v>
      </c>
      <c r="CU27">
        <f t="shared" si="14"/>
        <v>891.00000000000011</v>
      </c>
      <c r="CV27">
        <f t="shared" si="14"/>
        <v>891.00000000000011</v>
      </c>
      <c r="CW27">
        <f t="shared" si="14"/>
        <v>891.00000000000011</v>
      </c>
      <c r="CX27">
        <f t="shared" si="14"/>
        <v>753.30000000000007</v>
      </c>
      <c r="CY27">
        <f t="shared" si="14"/>
        <v>753.30000000000007</v>
      </c>
      <c r="CZ27">
        <f t="shared" si="14"/>
        <v>753.30000000000007</v>
      </c>
      <c r="DA27">
        <f t="shared" si="14"/>
        <v>753.30000000000007</v>
      </c>
      <c r="DB27">
        <f t="shared" si="14"/>
        <v>891.00000000000011</v>
      </c>
      <c r="DC27">
        <f t="shared" si="14"/>
        <v>891.00000000000011</v>
      </c>
      <c r="DD27">
        <f t="shared" si="14"/>
        <v>891.00000000000011</v>
      </c>
      <c r="DE27">
        <f t="shared" si="14"/>
        <v>891.00000000000011</v>
      </c>
      <c r="DF27">
        <f t="shared" si="14"/>
        <v>891.00000000000011</v>
      </c>
      <c r="DG27">
        <f t="shared" si="14"/>
        <v>891.00000000000011</v>
      </c>
      <c r="DH27">
        <f t="shared" si="14"/>
        <v>891.00000000000011</v>
      </c>
      <c r="DI27">
        <f t="shared" si="14"/>
        <v>891.00000000000011</v>
      </c>
      <c r="DJ27">
        <f t="shared" si="14"/>
        <v>753.30000000000007</v>
      </c>
      <c r="DK27">
        <f t="shared" si="14"/>
        <v>753.30000000000007</v>
      </c>
      <c r="DL27">
        <f t="shared" si="14"/>
        <v>753.30000000000007</v>
      </c>
      <c r="DM27">
        <f t="shared" si="14"/>
        <v>753.30000000000007</v>
      </c>
      <c r="DN27">
        <f t="shared" si="14"/>
        <v>891.00000000000011</v>
      </c>
      <c r="DO27">
        <f t="shared" si="14"/>
        <v>891.00000000000011</v>
      </c>
      <c r="DP27">
        <f t="shared" si="14"/>
        <v>891.00000000000011</v>
      </c>
      <c r="DQ27">
        <f t="shared" si="14"/>
        <v>891.00000000000011</v>
      </c>
      <c r="DR27">
        <f t="shared" si="14"/>
        <v>891.00000000000011</v>
      </c>
    </row>
    <row r="29" spans="2:122" ht="15.75" x14ac:dyDescent="0.25">
      <c r="B29" s="351" t="s">
        <v>3474</v>
      </c>
    </row>
    <row r="30" spans="2:122" x14ac:dyDescent="0.2">
      <c r="B30" t="s">
        <v>3360</v>
      </c>
      <c r="C30" s="109">
        <f>C8</f>
        <v>54</v>
      </c>
      <c r="D30" s="109">
        <f t="shared" ref="D30:BO30" si="15">D8</f>
        <v>162</v>
      </c>
      <c r="E30" s="109">
        <f t="shared" si="15"/>
        <v>243</v>
      </c>
      <c r="F30" s="109">
        <f t="shared" si="15"/>
        <v>297</v>
      </c>
      <c r="G30" s="109">
        <f t="shared" si="15"/>
        <v>351</v>
      </c>
      <c r="H30" s="109">
        <f t="shared" si="15"/>
        <v>405</v>
      </c>
      <c r="I30" s="109">
        <f t="shared" si="15"/>
        <v>459</v>
      </c>
      <c r="J30" s="109">
        <f t="shared" si="15"/>
        <v>502.20000000000005</v>
      </c>
      <c r="K30" s="109">
        <f t="shared" si="15"/>
        <v>594</v>
      </c>
      <c r="L30" s="109">
        <f t="shared" si="15"/>
        <v>594</v>
      </c>
      <c r="M30" s="109">
        <f t="shared" si="15"/>
        <v>594</v>
      </c>
      <c r="N30" s="109">
        <f t="shared" si="15"/>
        <v>594</v>
      </c>
      <c r="O30" s="109">
        <f t="shared" si="15"/>
        <v>594</v>
      </c>
      <c r="P30" s="109">
        <f t="shared" si="15"/>
        <v>594</v>
      </c>
      <c r="Q30" s="109">
        <f t="shared" si="15"/>
        <v>594</v>
      </c>
      <c r="R30" s="109">
        <f t="shared" si="15"/>
        <v>502.20000000000005</v>
      </c>
      <c r="S30" s="109">
        <f t="shared" si="15"/>
        <v>502.20000000000005</v>
      </c>
      <c r="T30" s="109">
        <f t="shared" si="15"/>
        <v>502.20000000000005</v>
      </c>
      <c r="U30" s="109">
        <f t="shared" si="15"/>
        <v>502.20000000000005</v>
      </c>
      <c r="V30" s="109">
        <f t="shared" si="15"/>
        <v>594</v>
      </c>
      <c r="W30" s="109">
        <f t="shared" si="15"/>
        <v>594</v>
      </c>
      <c r="X30" s="109">
        <f t="shared" si="15"/>
        <v>594</v>
      </c>
      <c r="Y30" s="109">
        <f t="shared" si="15"/>
        <v>594</v>
      </c>
      <c r="Z30" s="109">
        <f t="shared" si="15"/>
        <v>594</v>
      </c>
      <c r="AA30" s="109">
        <f t="shared" si="15"/>
        <v>594</v>
      </c>
      <c r="AB30" s="109">
        <f t="shared" si="15"/>
        <v>594</v>
      </c>
      <c r="AC30" s="109">
        <f t="shared" si="15"/>
        <v>594</v>
      </c>
      <c r="AD30" s="109">
        <f t="shared" si="15"/>
        <v>502.20000000000005</v>
      </c>
      <c r="AE30" s="109">
        <f t="shared" si="15"/>
        <v>502.20000000000005</v>
      </c>
      <c r="AF30" s="109">
        <f t="shared" si="15"/>
        <v>502.20000000000005</v>
      </c>
      <c r="AG30" s="109">
        <f t="shared" si="15"/>
        <v>502.20000000000005</v>
      </c>
      <c r="AH30" s="109">
        <f t="shared" si="15"/>
        <v>594</v>
      </c>
      <c r="AI30" s="109">
        <f t="shared" si="15"/>
        <v>594</v>
      </c>
      <c r="AJ30" s="109">
        <f t="shared" si="15"/>
        <v>594</v>
      </c>
      <c r="AK30" s="109">
        <f t="shared" si="15"/>
        <v>594</v>
      </c>
      <c r="AL30" s="109">
        <f t="shared" si="15"/>
        <v>594</v>
      </c>
      <c r="AM30" s="109">
        <f t="shared" si="15"/>
        <v>594</v>
      </c>
      <c r="AN30" s="109">
        <f t="shared" si="15"/>
        <v>594</v>
      </c>
      <c r="AO30" s="109">
        <f t="shared" si="15"/>
        <v>594</v>
      </c>
      <c r="AP30" s="109">
        <f t="shared" si="15"/>
        <v>502.20000000000005</v>
      </c>
      <c r="AQ30" s="109">
        <f t="shared" si="15"/>
        <v>502.20000000000005</v>
      </c>
      <c r="AR30" s="109">
        <f t="shared" si="15"/>
        <v>502.20000000000005</v>
      </c>
      <c r="AS30" s="109">
        <f t="shared" si="15"/>
        <v>502.20000000000005</v>
      </c>
      <c r="AT30" s="109">
        <f t="shared" si="15"/>
        <v>594</v>
      </c>
      <c r="AU30" s="109">
        <f t="shared" si="15"/>
        <v>594</v>
      </c>
      <c r="AV30" s="109">
        <f t="shared" si="15"/>
        <v>594</v>
      </c>
      <c r="AW30" s="109">
        <f t="shared" si="15"/>
        <v>594</v>
      </c>
      <c r="AX30" s="109">
        <f t="shared" si="15"/>
        <v>594</v>
      </c>
      <c r="AY30" s="109">
        <f t="shared" si="15"/>
        <v>594</v>
      </c>
      <c r="AZ30" s="109">
        <f t="shared" si="15"/>
        <v>594</v>
      </c>
      <c r="BA30" s="109">
        <f t="shared" si="15"/>
        <v>594</v>
      </c>
      <c r="BB30" s="109">
        <f t="shared" si="15"/>
        <v>502.20000000000005</v>
      </c>
      <c r="BC30" s="109">
        <f t="shared" si="15"/>
        <v>502.20000000000005</v>
      </c>
      <c r="BD30" s="109">
        <f t="shared" si="15"/>
        <v>502.20000000000005</v>
      </c>
      <c r="BE30" s="109">
        <f t="shared" si="15"/>
        <v>502.20000000000005</v>
      </c>
      <c r="BF30" s="109">
        <f t="shared" si="15"/>
        <v>594</v>
      </c>
      <c r="BG30" s="109">
        <f t="shared" si="15"/>
        <v>594</v>
      </c>
      <c r="BH30" s="109">
        <f t="shared" si="15"/>
        <v>594</v>
      </c>
      <c r="BI30" s="109">
        <f t="shared" si="15"/>
        <v>594</v>
      </c>
      <c r="BJ30" s="109">
        <f t="shared" si="15"/>
        <v>594</v>
      </c>
      <c r="BK30" s="109">
        <f t="shared" si="15"/>
        <v>594</v>
      </c>
      <c r="BL30" s="109">
        <f t="shared" si="15"/>
        <v>594</v>
      </c>
      <c r="BM30" s="109">
        <f t="shared" si="15"/>
        <v>594</v>
      </c>
      <c r="BN30" s="109">
        <f t="shared" si="15"/>
        <v>502.20000000000005</v>
      </c>
      <c r="BO30" s="109">
        <f t="shared" si="15"/>
        <v>502.20000000000005</v>
      </c>
      <c r="BP30" s="109">
        <f t="shared" ref="BP30:DR30" si="16">BP8</f>
        <v>502.20000000000005</v>
      </c>
      <c r="BQ30" s="109">
        <f t="shared" si="16"/>
        <v>502.20000000000005</v>
      </c>
      <c r="BR30" s="109">
        <f t="shared" si="16"/>
        <v>594</v>
      </c>
      <c r="BS30" s="109">
        <f t="shared" si="16"/>
        <v>594</v>
      </c>
      <c r="BT30" s="109">
        <f t="shared" si="16"/>
        <v>594</v>
      </c>
      <c r="BU30" s="109">
        <f t="shared" si="16"/>
        <v>594</v>
      </c>
      <c r="BV30" s="109">
        <f t="shared" si="16"/>
        <v>594</v>
      </c>
      <c r="BW30" s="109">
        <f t="shared" si="16"/>
        <v>594</v>
      </c>
      <c r="BX30" s="109">
        <f t="shared" si="16"/>
        <v>594</v>
      </c>
      <c r="BY30" s="109">
        <f t="shared" si="16"/>
        <v>594</v>
      </c>
      <c r="BZ30" s="109">
        <f t="shared" si="16"/>
        <v>502.20000000000005</v>
      </c>
      <c r="CA30" s="109">
        <f t="shared" si="16"/>
        <v>502.20000000000005</v>
      </c>
      <c r="CB30" s="109">
        <f t="shared" si="16"/>
        <v>502.20000000000005</v>
      </c>
      <c r="CC30" s="109">
        <f t="shared" si="16"/>
        <v>502.20000000000005</v>
      </c>
      <c r="CD30" s="109">
        <f t="shared" si="16"/>
        <v>594</v>
      </c>
      <c r="CE30" s="109">
        <f t="shared" si="16"/>
        <v>594</v>
      </c>
      <c r="CF30" s="109">
        <f t="shared" si="16"/>
        <v>594</v>
      </c>
      <c r="CG30" s="109">
        <f t="shared" si="16"/>
        <v>594</v>
      </c>
      <c r="CH30" s="109">
        <f t="shared" si="16"/>
        <v>594</v>
      </c>
      <c r="CI30" s="109">
        <f t="shared" si="16"/>
        <v>594</v>
      </c>
      <c r="CJ30" s="109">
        <f t="shared" si="16"/>
        <v>594</v>
      </c>
      <c r="CK30" s="109">
        <f t="shared" si="16"/>
        <v>594</v>
      </c>
      <c r="CL30" s="109">
        <f t="shared" si="16"/>
        <v>502.20000000000005</v>
      </c>
      <c r="CM30" s="109">
        <f t="shared" si="16"/>
        <v>502.20000000000005</v>
      </c>
      <c r="CN30" s="109">
        <f t="shared" si="16"/>
        <v>502.20000000000005</v>
      </c>
      <c r="CO30" s="109">
        <f t="shared" si="16"/>
        <v>502.20000000000005</v>
      </c>
      <c r="CP30" s="109">
        <f t="shared" si="16"/>
        <v>594</v>
      </c>
      <c r="CQ30" s="109">
        <f t="shared" si="16"/>
        <v>594</v>
      </c>
      <c r="CR30" s="109">
        <f t="shared" si="16"/>
        <v>594</v>
      </c>
      <c r="CS30" s="109">
        <f t="shared" si="16"/>
        <v>594</v>
      </c>
      <c r="CT30" s="109">
        <f t="shared" si="16"/>
        <v>594</v>
      </c>
      <c r="CU30" s="109">
        <f t="shared" si="16"/>
        <v>594</v>
      </c>
      <c r="CV30" s="109">
        <f t="shared" si="16"/>
        <v>594</v>
      </c>
      <c r="CW30" s="109">
        <f t="shared" si="16"/>
        <v>594</v>
      </c>
      <c r="CX30" s="109">
        <f t="shared" si="16"/>
        <v>502.20000000000005</v>
      </c>
      <c r="CY30" s="109">
        <f t="shared" si="16"/>
        <v>502.20000000000005</v>
      </c>
      <c r="CZ30" s="109">
        <f t="shared" si="16"/>
        <v>502.20000000000005</v>
      </c>
      <c r="DA30" s="109">
        <f t="shared" si="16"/>
        <v>502.20000000000005</v>
      </c>
      <c r="DB30" s="109">
        <f t="shared" si="16"/>
        <v>594</v>
      </c>
      <c r="DC30" s="109">
        <f t="shared" si="16"/>
        <v>594</v>
      </c>
      <c r="DD30" s="109">
        <f t="shared" si="16"/>
        <v>594</v>
      </c>
      <c r="DE30" s="109">
        <f t="shared" si="16"/>
        <v>594</v>
      </c>
      <c r="DF30" s="109">
        <f t="shared" si="16"/>
        <v>594</v>
      </c>
      <c r="DG30" s="109">
        <f t="shared" si="16"/>
        <v>594</v>
      </c>
      <c r="DH30" s="109">
        <f t="shared" si="16"/>
        <v>594</v>
      </c>
      <c r="DI30" s="109">
        <f t="shared" si="16"/>
        <v>594</v>
      </c>
      <c r="DJ30" s="109">
        <f t="shared" si="16"/>
        <v>502.20000000000005</v>
      </c>
      <c r="DK30" s="109">
        <f t="shared" si="16"/>
        <v>502.20000000000005</v>
      </c>
      <c r="DL30" s="109">
        <f t="shared" si="16"/>
        <v>502.20000000000005</v>
      </c>
      <c r="DM30" s="109">
        <f t="shared" si="16"/>
        <v>502.20000000000005</v>
      </c>
      <c r="DN30" s="109">
        <f t="shared" si="16"/>
        <v>594</v>
      </c>
      <c r="DO30" s="109">
        <f t="shared" si="16"/>
        <v>594</v>
      </c>
      <c r="DP30" s="109">
        <f t="shared" si="16"/>
        <v>594</v>
      </c>
      <c r="DQ30" s="109">
        <f t="shared" si="16"/>
        <v>594</v>
      </c>
      <c r="DR30" s="109">
        <f t="shared" si="16"/>
        <v>594</v>
      </c>
    </row>
    <row r="32" spans="2:122" ht="15.75" x14ac:dyDescent="0.25">
      <c r="B32" s="351" t="s">
        <v>3475</v>
      </c>
    </row>
    <row r="33" spans="2:122" x14ac:dyDescent="0.2">
      <c r="B33" t="s">
        <v>3450</v>
      </c>
      <c r="C33">
        <f t="shared" ref="C33:AH33" si="17">C6*0.2</f>
        <v>64.8</v>
      </c>
      <c r="D33">
        <f t="shared" si="17"/>
        <v>194.4</v>
      </c>
      <c r="E33">
        <f t="shared" si="17"/>
        <v>291.60000000000002</v>
      </c>
      <c r="F33">
        <f t="shared" si="17"/>
        <v>356.40000000000009</v>
      </c>
      <c r="G33">
        <f t="shared" si="17"/>
        <v>421.20000000000005</v>
      </c>
      <c r="H33">
        <f t="shared" si="17"/>
        <v>486</v>
      </c>
      <c r="I33">
        <f t="shared" si="17"/>
        <v>550.80000000000007</v>
      </c>
      <c r="J33">
        <f t="shared" si="17"/>
        <v>602.6400000000001</v>
      </c>
      <c r="K33">
        <f t="shared" si="17"/>
        <v>712.80000000000018</v>
      </c>
      <c r="L33">
        <f t="shared" si="17"/>
        <v>712.80000000000018</v>
      </c>
      <c r="M33">
        <f t="shared" si="17"/>
        <v>712.80000000000018</v>
      </c>
      <c r="N33">
        <f t="shared" si="17"/>
        <v>712.80000000000018</v>
      </c>
      <c r="O33">
        <f t="shared" si="17"/>
        <v>712.80000000000018</v>
      </c>
      <c r="P33">
        <f t="shared" si="17"/>
        <v>712.80000000000018</v>
      </c>
      <c r="Q33">
        <f t="shared" si="17"/>
        <v>712.80000000000018</v>
      </c>
      <c r="R33">
        <f t="shared" si="17"/>
        <v>602.6400000000001</v>
      </c>
      <c r="S33">
        <f t="shared" si="17"/>
        <v>602.6400000000001</v>
      </c>
      <c r="T33">
        <f t="shared" si="17"/>
        <v>602.6400000000001</v>
      </c>
      <c r="U33">
        <f t="shared" si="17"/>
        <v>602.6400000000001</v>
      </c>
      <c r="V33">
        <f t="shared" si="17"/>
        <v>712.80000000000018</v>
      </c>
      <c r="W33">
        <f t="shared" si="17"/>
        <v>712.80000000000018</v>
      </c>
      <c r="X33">
        <f t="shared" si="17"/>
        <v>712.80000000000018</v>
      </c>
      <c r="Y33">
        <f t="shared" si="17"/>
        <v>712.80000000000018</v>
      </c>
      <c r="Z33">
        <f t="shared" si="17"/>
        <v>712.80000000000018</v>
      </c>
      <c r="AA33">
        <f t="shared" si="17"/>
        <v>712.80000000000018</v>
      </c>
      <c r="AB33">
        <f t="shared" si="17"/>
        <v>712.80000000000018</v>
      </c>
      <c r="AC33">
        <f t="shared" si="17"/>
        <v>712.80000000000018</v>
      </c>
      <c r="AD33">
        <f t="shared" si="17"/>
        <v>602.6400000000001</v>
      </c>
      <c r="AE33">
        <f t="shared" si="17"/>
        <v>602.6400000000001</v>
      </c>
      <c r="AF33">
        <f t="shared" si="17"/>
        <v>602.6400000000001</v>
      </c>
      <c r="AG33">
        <f t="shared" si="17"/>
        <v>602.6400000000001</v>
      </c>
      <c r="AH33">
        <f t="shared" si="17"/>
        <v>712.80000000000018</v>
      </c>
      <c r="AI33">
        <f t="shared" ref="AI33:BN33" si="18">AI6*0.2</f>
        <v>712.80000000000018</v>
      </c>
      <c r="AJ33">
        <f t="shared" si="18"/>
        <v>712.80000000000018</v>
      </c>
      <c r="AK33">
        <f t="shared" si="18"/>
        <v>712.80000000000018</v>
      </c>
      <c r="AL33">
        <f t="shared" si="18"/>
        <v>712.80000000000018</v>
      </c>
      <c r="AM33">
        <f t="shared" si="18"/>
        <v>712.80000000000018</v>
      </c>
      <c r="AN33">
        <f t="shared" si="18"/>
        <v>712.80000000000018</v>
      </c>
      <c r="AO33">
        <f t="shared" si="18"/>
        <v>712.80000000000018</v>
      </c>
      <c r="AP33">
        <f t="shared" si="18"/>
        <v>602.6400000000001</v>
      </c>
      <c r="AQ33">
        <f t="shared" si="18"/>
        <v>602.6400000000001</v>
      </c>
      <c r="AR33">
        <f t="shared" si="18"/>
        <v>602.6400000000001</v>
      </c>
      <c r="AS33">
        <f t="shared" si="18"/>
        <v>602.6400000000001</v>
      </c>
      <c r="AT33">
        <f t="shared" si="18"/>
        <v>712.80000000000018</v>
      </c>
      <c r="AU33">
        <f t="shared" si="18"/>
        <v>712.80000000000018</v>
      </c>
      <c r="AV33">
        <f t="shared" si="18"/>
        <v>712.80000000000018</v>
      </c>
      <c r="AW33">
        <f t="shared" si="18"/>
        <v>712.80000000000018</v>
      </c>
      <c r="AX33">
        <f t="shared" si="18"/>
        <v>712.80000000000018</v>
      </c>
      <c r="AY33">
        <f t="shared" si="18"/>
        <v>712.80000000000018</v>
      </c>
      <c r="AZ33">
        <f t="shared" si="18"/>
        <v>712.80000000000018</v>
      </c>
      <c r="BA33">
        <f t="shared" si="18"/>
        <v>712.80000000000018</v>
      </c>
      <c r="BB33">
        <f t="shared" si="18"/>
        <v>602.6400000000001</v>
      </c>
      <c r="BC33">
        <f t="shared" si="18"/>
        <v>602.6400000000001</v>
      </c>
      <c r="BD33">
        <f t="shared" si="18"/>
        <v>602.6400000000001</v>
      </c>
      <c r="BE33">
        <f t="shared" si="18"/>
        <v>602.6400000000001</v>
      </c>
      <c r="BF33">
        <f t="shared" si="18"/>
        <v>712.80000000000018</v>
      </c>
      <c r="BG33">
        <f t="shared" si="18"/>
        <v>712.80000000000018</v>
      </c>
      <c r="BH33">
        <f t="shared" si="18"/>
        <v>712.80000000000018</v>
      </c>
      <c r="BI33">
        <f t="shared" si="18"/>
        <v>712.80000000000018</v>
      </c>
      <c r="BJ33">
        <f t="shared" si="18"/>
        <v>712.80000000000018</v>
      </c>
      <c r="BK33">
        <f t="shared" si="18"/>
        <v>712.80000000000018</v>
      </c>
      <c r="BL33">
        <f t="shared" si="18"/>
        <v>712.80000000000018</v>
      </c>
      <c r="BM33">
        <f t="shared" si="18"/>
        <v>712.80000000000018</v>
      </c>
      <c r="BN33">
        <f t="shared" si="18"/>
        <v>602.6400000000001</v>
      </c>
      <c r="BO33">
        <f t="shared" ref="BO33:CT33" si="19">BO6*0.2</f>
        <v>602.6400000000001</v>
      </c>
      <c r="BP33">
        <f t="shared" si="19"/>
        <v>602.6400000000001</v>
      </c>
      <c r="BQ33">
        <f t="shared" si="19"/>
        <v>602.6400000000001</v>
      </c>
      <c r="BR33">
        <f t="shared" si="19"/>
        <v>712.80000000000018</v>
      </c>
      <c r="BS33">
        <f t="shared" si="19"/>
        <v>712.80000000000018</v>
      </c>
      <c r="BT33">
        <f t="shared" si="19"/>
        <v>712.80000000000018</v>
      </c>
      <c r="BU33">
        <f t="shared" si="19"/>
        <v>712.80000000000018</v>
      </c>
      <c r="BV33">
        <f t="shared" si="19"/>
        <v>712.80000000000018</v>
      </c>
      <c r="BW33">
        <f t="shared" si="19"/>
        <v>712.80000000000018</v>
      </c>
      <c r="BX33">
        <f t="shared" si="19"/>
        <v>712.80000000000018</v>
      </c>
      <c r="BY33">
        <f t="shared" si="19"/>
        <v>712.80000000000018</v>
      </c>
      <c r="BZ33">
        <f t="shared" si="19"/>
        <v>602.6400000000001</v>
      </c>
      <c r="CA33">
        <f t="shared" si="19"/>
        <v>602.6400000000001</v>
      </c>
      <c r="CB33">
        <f t="shared" si="19"/>
        <v>602.6400000000001</v>
      </c>
      <c r="CC33">
        <f t="shared" si="19"/>
        <v>602.6400000000001</v>
      </c>
      <c r="CD33">
        <f t="shared" si="19"/>
        <v>712.80000000000018</v>
      </c>
      <c r="CE33">
        <f t="shared" si="19"/>
        <v>712.80000000000018</v>
      </c>
      <c r="CF33">
        <f t="shared" si="19"/>
        <v>712.80000000000018</v>
      </c>
      <c r="CG33">
        <f t="shared" si="19"/>
        <v>712.80000000000018</v>
      </c>
      <c r="CH33">
        <f t="shared" si="19"/>
        <v>712.80000000000018</v>
      </c>
      <c r="CI33">
        <f t="shared" si="19"/>
        <v>712.80000000000018</v>
      </c>
      <c r="CJ33">
        <f t="shared" si="19"/>
        <v>712.80000000000018</v>
      </c>
      <c r="CK33">
        <f t="shared" si="19"/>
        <v>712.80000000000018</v>
      </c>
      <c r="CL33">
        <f t="shared" si="19"/>
        <v>602.6400000000001</v>
      </c>
      <c r="CM33">
        <f t="shared" si="19"/>
        <v>602.6400000000001</v>
      </c>
      <c r="CN33">
        <f t="shared" si="19"/>
        <v>602.6400000000001</v>
      </c>
      <c r="CO33">
        <f t="shared" si="19"/>
        <v>602.6400000000001</v>
      </c>
      <c r="CP33">
        <f t="shared" si="19"/>
        <v>712.80000000000018</v>
      </c>
      <c r="CQ33">
        <f t="shared" si="19"/>
        <v>712.80000000000018</v>
      </c>
      <c r="CR33">
        <f t="shared" si="19"/>
        <v>712.80000000000018</v>
      </c>
      <c r="CS33">
        <f t="shared" si="19"/>
        <v>712.80000000000018</v>
      </c>
      <c r="CT33">
        <f t="shared" si="19"/>
        <v>712.80000000000018</v>
      </c>
      <c r="CU33">
        <f t="shared" ref="CU33:DK33" si="20">CU6*0.2</f>
        <v>712.80000000000018</v>
      </c>
      <c r="CV33">
        <f t="shared" si="20"/>
        <v>712.80000000000018</v>
      </c>
      <c r="CW33">
        <f t="shared" si="20"/>
        <v>712.80000000000018</v>
      </c>
      <c r="CX33">
        <f t="shared" si="20"/>
        <v>602.6400000000001</v>
      </c>
      <c r="CY33">
        <f t="shared" si="20"/>
        <v>602.6400000000001</v>
      </c>
      <c r="CZ33">
        <f t="shared" si="20"/>
        <v>602.6400000000001</v>
      </c>
      <c r="DA33">
        <f t="shared" si="20"/>
        <v>602.6400000000001</v>
      </c>
      <c r="DB33">
        <f t="shared" si="20"/>
        <v>712.80000000000018</v>
      </c>
      <c r="DC33">
        <f t="shared" si="20"/>
        <v>712.80000000000018</v>
      </c>
      <c r="DD33">
        <f t="shared" si="20"/>
        <v>712.80000000000018</v>
      </c>
      <c r="DE33">
        <f t="shared" si="20"/>
        <v>712.80000000000018</v>
      </c>
      <c r="DF33">
        <f t="shared" si="20"/>
        <v>712.80000000000018</v>
      </c>
      <c r="DG33">
        <f t="shared" si="20"/>
        <v>712.80000000000018</v>
      </c>
      <c r="DH33">
        <f t="shared" si="20"/>
        <v>712.80000000000018</v>
      </c>
      <c r="DI33">
        <f t="shared" si="20"/>
        <v>712.80000000000018</v>
      </c>
      <c r="DJ33">
        <f t="shared" si="20"/>
        <v>602.6400000000001</v>
      </c>
      <c r="DK33">
        <f t="shared" si="20"/>
        <v>602.6400000000001</v>
      </c>
      <c r="DL33">
        <f t="shared" ref="DL33:DR33" si="21">DL6*0.2</f>
        <v>602.6400000000001</v>
      </c>
      <c r="DM33">
        <f t="shared" si="21"/>
        <v>602.6400000000001</v>
      </c>
      <c r="DN33">
        <f t="shared" si="21"/>
        <v>712.80000000000018</v>
      </c>
      <c r="DO33">
        <f t="shared" si="21"/>
        <v>712.80000000000018</v>
      </c>
      <c r="DP33">
        <f t="shared" si="21"/>
        <v>712.80000000000018</v>
      </c>
      <c r="DQ33">
        <f t="shared" si="21"/>
        <v>712.80000000000018</v>
      </c>
      <c r="DR33">
        <f t="shared" si="21"/>
        <v>712.80000000000018</v>
      </c>
    </row>
    <row r="35" spans="2:122" ht="15.75" x14ac:dyDescent="0.25">
      <c r="B35" s="351" t="s">
        <v>3476</v>
      </c>
    </row>
    <row r="36" spans="2:122" x14ac:dyDescent="0.2">
      <c r="B36" t="s">
        <v>3361</v>
      </c>
      <c r="C36" s="109">
        <f>C9</f>
        <v>0</v>
      </c>
      <c r="D36" s="109">
        <f t="shared" ref="D36:BO37" si="22">D9</f>
        <v>0</v>
      </c>
      <c r="E36" s="109">
        <f t="shared" si="22"/>
        <v>450</v>
      </c>
      <c r="F36" s="109">
        <f t="shared" si="22"/>
        <v>810</v>
      </c>
      <c r="G36" s="109">
        <f t="shared" si="22"/>
        <v>1080</v>
      </c>
      <c r="H36" s="109">
        <f t="shared" si="22"/>
        <v>1080</v>
      </c>
      <c r="I36" s="109">
        <f t="shared" si="22"/>
        <v>1080</v>
      </c>
      <c r="J36" s="109">
        <f t="shared" si="22"/>
        <v>1080</v>
      </c>
      <c r="K36" s="109">
        <f t="shared" si="22"/>
        <v>1800</v>
      </c>
      <c r="L36" s="109">
        <f t="shared" si="22"/>
        <v>1800</v>
      </c>
      <c r="M36" s="109">
        <f t="shared" si="22"/>
        <v>1800</v>
      </c>
      <c r="N36" s="109">
        <f t="shared" si="22"/>
        <v>1800</v>
      </c>
      <c r="O36" s="109">
        <f t="shared" si="22"/>
        <v>1800</v>
      </c>
      <c r="P36" s="109">
        <f t="shared" si="22"/>
        <v>1800</v>
      </c>
      <c r="Q36" s="109">
        <f t="shared" si="22"/>
        <v>1800</v>
      </c>
      <c r="R36" s="109">
        <f t="shared" si="22"/>
        <v>1080</v>
      </c>
      <c r="S36" s="109">
        <f t="shared" si="22"/>
        <v>1080</v>
      </c>
      <c r="T36" s="109">
        <f t="shared" si="22"/>
        <v>1080</v>
      </c>
      <c r="U36" s="109">
        <f t="shared" si="22"/>
        <v>1080</v>
      </c>
      <c r="V36" s="109">
        <f t="shared" si="22"/>
        <v>1080</v>
      </c>
      <c r="W36" s="109">
        <f t="shared" si="22"/>
        <v>1800</v>
      </c>
      <c r="X36" s="109">
        <f t="shared" si="22"/>
        <v>1800</v>
      </c>
      <c r="Y36" s="109">
        <f t="shared" si="22"/>
        <v>1800</v>
      </c>
      <c r="Z36" s="109">
        <f t="shared" si="22"/>
        <v>1800</v>
      </c>
      <c r="AA36" s="109">
        <f t="shared" si="22"/>
        <v>1800</v>
      </c>
      <c r="AB36" s="109">
        <f t="shared" si="22"/>
        <v>1800</v>
      </c>
      <c r="AC36" s="109">
        <f t="shared" si="22"/>
        <v>1800</v>
      </c>
      <c r="AD36" s="109">
        <f t="shared" si="22"/>
        <v>1080</v>
      </c>
      <c r="AE36" s="109">
        <f t="shared" si="22"/>
        <v>1080</v>
      </c>
      <c r="AF36" s="109">
        <f t="shared" si="22"/>
        <v>1080</v>
      </c>
      <c r="AG36" s="109">
        <f t="shared" si="22"/>
        <v>1080</v>
      </c>
      <c r="AH36" s="109">
        <f t="shared" si="22"/>
        <v>1080</v>
      </c>
      <c r="AI36" s="109">
        <f t="shared" si="22"/>
        <v>1800</v>
      </c>
      <c r="AJ36" s="109">
        <f t="shared" si="22"/>
        <v>1800</v>
      </c>
      <c r="AK36" s="109">
        <f t="shared" si="22"/>
        <v>1800</v>
      </c>
      <c r="AL36" s="109">
        <f t="shared" si="22"/>
        <v>1800</v>
      </c>
      <c r="AM36" s="109">
        <f t="shared" si="22"/>
        <v>1800</v>
      </c>
      <c r="AN36" s="109">
        <f t="shared" si="22"/>
        <v>1800</v>
      </c>
      <c r="AO36" s="109">
        <f t="shared" si="22"/>
        <v>1800</v>
      </c>
      <c r="AP36" s="109">
        <f t="shared" si="22"/>
        <v>1080</v>
      </c>
      <c r="AQ36" s="109">
        <f t="shared" si="22"/>
        <v>1080</v>
      </c>
      <c r="AR36" s="109">
        <f t="shared" si="22"/>
        <v>1080</v>
      </c>
      <c r="AS36" s="109">
        <f t="shared" si="22"/>
        <v>1080</v>
      </c>
      <c r="AT36" s="109">
        <f t="shared" si="22"/>
        <v>1080</v>
      </c>
      <c r="AU36" s="109">
        <f t="shared" si="22"/>
        <v>1800</v>
      </c>
      <c r="AV36" s="109">
        <f t="shared" si="22"/>
        <v>1800</v>
      </c>
      <c r="AW36" s="109">
        <f t="shared" si="22"/>
        <v>1800</v>
      </c>
      <c r="AX36" s="109">
        <f t="shared" si="22"/>
        <v>1800</v>
      </c>
      <c r="AY36" s="109">
        <f t="shared" si="22"/>
        <v>1800</v>
      </c>
      <c r="AZ36" s="109">
        <f t="shared" si="22"/>
        <v>1800</v>
      </c>
      <c r="BA36" s="109">
        <f t="shared" si="22"/>
        <v>1800</v>
      </c>
      <c r="BB36" s="109">
        <f t="shared" si="22"/>
        <v>1080</v>
      </c>
      <c r="BC36" s="109">
        <f t="shared" si="22"/>
        <v>1080</v>
      </c>
      <c r="BD36" s="109">
        <f t="shared" si="22"/>
        <v>1080</v>
      </c>
      <c r="BE36" s="109">
        <f t="shared" si="22"/>
        <v>1080</v>
      </c>
      <c r="BF36" s="109">
        <f t="shared" si="22"/>
        <v>1080</v>
      </c>
      <c r="BG36" s="109">
        <f t="shared" si="22"/>
        <v>1800</v>
      </c>
      <c r="BH36" s="109">
        <f t="shared" si="22"/>
        <v>1800</v>
      </c>
      <c r="BI36" s="109">
        <f t="shared" si="22"/>
        <v>1800</v>
      </c>
      <c r="BJ36" s="109">
        <f t="shared" si="22"/>
        <v>1800</v>
      </c>
      <c r="BK36" s="109">
        <f t="shared" si="22"/>
        <v>1800</v>
      </c>
      <c r="BL36" s="109">
        <f t="shared" si="22"/>
        <v>1800</v>
      </c>
      <c r="BM36" s="109">
        <f t="shared" si="22"/>
        <v>1800</v>
      </c>
      <c r="BN36" s="109">
        <f t="shared" si="22"/>
        <v>1080</v>
      </c>
      <c r="BO36" s="109">
        <f t="shared" si="22"/>
        <v>1080</v>
      </c>
      <c r="BP36" s="109">
        <f t="shared" ref="BP36:DR37" si="23">BP9</f>
        <v>1080</v>
      </c>
      <c r="BQ36" s="109">
        <f t="shared" si="23"/>
        <v>1080</v>
      </c>
      <c r="BR36" s="109">
        <f t="shared" si="23"/>
        <v>1080</v>
      </c>
      <c r="BS36" s="109">
        <f t="shared" si="23"/>
        <v>1800</v>
      </c>
      <c r="BT36" s="109">
        <f t="shared" si="23"/>
        <v>1800</v>
      </c>
      <c r="BU36" s="109">
        <f t="shared" si="23"/>
        <v>1800</v>
      </c>
      <c r="BV36" s="109">
        <f t="shared" si="23"/>
        <v>1800</v>
      </c>
      <c r="BW36" s="109">
        <f t="shared" si="23"/>
        <v>1800</v>
      </c>
      <c r="BX36" s="109">
        <f t="shared" si="23"/>
        <v>1800</v>
      </c>
      <c r="BY36" s="109">
        <f t="shared" si="23"/>
        <v>1800</v>
      </c>
      <c r="BZ36" s="109">
        <f t="shared" si="23"/>
        <v>1080</v>
      </c>
      <c r="CA36" s="109">
        <f t="shared" si="23"/>
        <v>1080</v>
      </c>
      <c r="CB36" s="109">
        <f t="shared" si="23"/>
        <v>1080</v>
      </c>
      <c r="CC36" s="109">
        <f t="shared" si="23"/>
        <v>1080</v>
      </c>
      <c r="CD36" s="109">
        <f t="shared" si="23"/>
        <v>1080</v>
      </c>
      <c r="CE36" s="109">
        <f t="shared" si="23"/>
        <v>1800</v>
      </c>
      <c r="CF36" s="109">
        <f t="shared" si="23"/>
        <v>1800</v>
      </c>
      <c r="CG36" s="109">
        <f t="shared" si="23"/>
        <v>1800</v>
      </c>
      <c r="CH36" s="109">
        <f t="shared" si="23"/>
        <v>1800</v>
      </c>
      <c r="CI36" s="109">
        <f t="shared" si="23"/>
        <v>1800</v>
      </c>
      <c r="CJ36" s="109">
        <f t="shared" si="23"/>
        <v>1800</v>
      </c>
      <c r="CK36" s="109">
        <f t="shared" si="23"/>
        <v>1800</v>
      </c>
      <c r="CL36" s="109">
        <f t="shared" si="23"/>
        <v>1080</v>
      </c>
      <c r="CM36" s="109">
        <f t="shared" si="23"/>
        <v>1080</v>
      </c>
      <c r="CN36" s="109">
        <f t="shared" si="23"/>
        <v>1080</v>
      </c>
      <c r="CO36" s="109">
        <f t="shared" si="23"/>
        <v>1080</v>
      </c>
      <c r="CP36" s="109">
        <f t="shared" si="23"/>
        <v>1080</v>
      </c>
      <c r="CQ36" s="109">
        <f t="shared" si="23"/>
        <v>1800</v>
      </c>
      <c r="CR36" s="109">
        <f t="shared" si="23"/>
        <v>1800</v>
      </c>
      <c r="CS36" s="109">
        <f t="shared" si="23"/>
        <v>1800</v>
      </c>
      <c r="CT36" s="109">
        <f t="shared" si="23"/>
        <v>1800</v>
      </c>
      <c r="CU36" s="109">
        <f t="shared" si="23"/>
        <v>1800</v>
      </c>
      <c r="CV36" s="109">
        <f t="shared" si="23"/>
        <v>1800</v>
      </c>
      <c r="CW36" s="109">
        <f t="shared" si="23"/>
        <v>1800</v>
      </c>
      <c r="CX36" s="109">
        <f t="shared" si="23"/>
        <v>1080</v>
      </c>
      <c r="CY36" s="109">
        <f t="shared" si="23"/>
        <v>1080</v>
      </c>
      <c r="CZ36" s="109">
        <f t="shared" si="23"/>
        <v>1080</v>
      </c>
      <c r="DA36" s="109">
        <f t="shared" si="23"/>
        <v>1080</v>
      </c>
      <c r="DB36" s="109">
        <f t="shared" si="23"/>
        <v>1080</v>
      </c>
      <c r="DC36" s="109">
        <f t="shared" si="23"/>
        <v>1800</v>
      </c>
      <c r="DD36" s="109">
        <f t="shared" si="23"/>
        <v>1800</v>
      </c>
      <c r="DE36" s="109">
        <f t="shared" si="23"/>
        <v>1800</v>
      </c>
      <c r="DF36" s="109">
        <f t="shared" si="23"/>
        <v>1800</v>
      </c>
      <c r="DG36" s="109">
        <f t="shared" si="23"/>
        <v>1800</v>
      </c>
      <c r="DH36" s="109">
        <f t="shared" si="23"/>
        <v>1800</v>
      </c>
      <c r="DI36" s="109">
        <f t="shared" si="23"/>
        <v>1800</v>
      </c>
      <c r="DJ36" s="109">
        <f t="shared" si="23"/>
        <v>1080</v>
      </c>
      <c r="DK36" s="109">
        <f t="shared" si="23"/>
        <v>1080</v>
      </c>
      <c r="DL36" s="109">
        <f t="shared" si="23"/>
        <v>1080</v>
      </c>
      <c r="DM36" s="109">
        <f t="shared" si="23"/>
        <v>1080</v>
      </c>
      <c r="DN36" s="109">
        <f t="shared" si="23"/>
        <v>1080</v>
      </c>
      <c r="DO36" s="109">
        <f t="shared" si="23"/>
        <v>1800</v>
      </c>
      <c r="DP36" s="109">
        <f t="shared" si="23"/>
        <v>1800</v>
      </c>
      <c r="DQ36" s="109">
        <f t="shared" si="23"/>
        <v>1800</v>
      </c>
      <c r="DR36" s="109">
        <f t="shared" si="23"/>
        <v>1800</v>
      </c>
    </row>
    <row r="37" spans="2:122" x14ac:dyDescent="0.2">
      <c r="B37" t="s">
        <v>3362</v>
      </c>
      <c r="C37" s="109">
        <f>C10</f>
        <v>0</v>
      </c>
      <c r="D37" s="109">
        <f t="shared" si="22"/>
        <v>0</v>
      </c>
      <c r="E37" s="109">
        <f t="shared" si="22"/>
        <v>450</v>
      </c>
      <c r="F37" s="109">
        <f t="shared" si="22"/>
        <v>810</v>
      </c>
      <c r="G37" s="109">
        <f t="shared" si="22"/>
        <v>1080</v>
      </c>
      <c r="H37" s="109">
        <f t="shared" si="22"/>
        <v>1080</v>
      </c>
      <c r="I37" s="109">
        <f t="shared" si="22"/>
        <v>1080</v>
      </c>
      <c r="J37" s="109">
        <f t="shared" si="22"/>
        <v>1080</v>
      </c>
      <c r="K37" s="109">
        <f t="shared" si="22"/>
        <v>1800</v>
      </c>
      <c r="L37" s="109">
        <f t="shared" si="22"/>
        <v>1800</v>
      </c>
      <c r="M37" s="109">
        <f t="shared" si="22"/>
        <v>1800</v>
      </c>
      <c r="N37" s="109">
        <f t="shared" si="22"/>
        <v>1800</v>
      </c>
      <c r="O37" s="109">
        <f t="shared" si="22"/>
        <v>1800</v>
      </c>
      <c r="P37" s="109">
        <f t="shared" si="22"/>
        <v>1800</v>
      </c>
      <c r="Q37" s="109">
        <f t="shared" si="22"/>
        <v>1800</v>
      </c>
      <c r="R37" s="109">
        <f t="shared" si="22"/>
        <v>1080</v>
      </c>
      <c r="S37" s="109">
        <f t="shared" si="22"/>
        <v>1080</v>
      </c>
      <c r="T37" s="109">
        <f t="shared" si="22"/>
        <v>1080</v>
      </c>
      <c r="U37" s="109">
        <f t="shared" si="22"/>
        <v>1080</v>
      </c>
      <c r="V37" s="109">
        <f t="shared" si="22"/>
        <v>1080</v>
      </c>
      <c r="W37" s="109">
        <f t="shared" si="22"/>
        <v>1800</v>
      </c>
      <c r="X37" s="109">
        <f t="shared" si="22"/>
        <v>1800</v>
      </c>
      <c r="Y37" s="109">
        <f t="shared" si="22"/>
        <v>1800</v>
      </c>
      <c r="Z37" s="109">
        <f t="shared" si="22"/>
        <v>1800</v>
      </c>
      <c r="AA37" s="109">
        <f t="shared" si="22"/>
        <v>1800</v>
      </c>
      <c r="AB37" s="109">
        <f t="shared" si="22"/>
        <v>1800</v>
      </c>
      <c r="AC37" s="109">
        <f t="shared" si="22"/>
        <v>1800</v>
      </c>
      <c r="AD37" s="109">
        <f t="shared" si="22"/>
        <v>1080</v>
      </c>
      <c r="AE37" s="109">
        <f t="shared" si="22"/>
        <v>1080</v>
      </c>
      <c r="AF37" s="109">
        <f t="shared" si="22"/>
        <v>1080</v>
      </c>
      <c r="AG37" s="109">
        <f t="shared" si="22"/>
        <v>1080</v>
      </c>
      <c r="AH37" s="109">
        <f t="shared" si="22"/>
        <v>1080</v>
      </c>
      <c r="AI37" s="109">
        <f t="shared" si="22"/>
        <v>1800</v>
      </c>
      <c r="AJ37" s="109">
        <f t="shared" si="22"/>
        <v>1800</v>
      </c>
      <c r="AK37" s="109">
        <f t="shared" si="22"/>
        <v>1800</v>
      </c>
      <c r="AL37" s="109">
        <f t="shared" si="22"/>
        <v>1800</v>
      </c>
      <c r="AM37" s="109">
        <f t="shared" si="22"/>
        <v>1800</v>
      </c>
      <c r="AN37" s="109">
        <f t="shared" si="22"/>
        <v>1800</v>
      </c>
      <c r="AO37" s="109">
        <f t="shared" si="22"/>
        <v>1800</v>
      </c>
      <c r="AP37" s="109">
        <f t="shared" si="22"/>
        <v>1080</v>
      </c>
      <c r="AQ37" s="109">
        <f t="shared" si="22"/>
        <v>1080</v>
      </c>
      <c r="AR37" s="109">
        <f t="shared" si="22"/>
        <v>1080</v>
      </c>
      <c r="AS37" s="109">
        <f t="shared" si="22"/>
        <v>1080</v>
      </c>
      <c r="AT37" s="109">
        <f t="shared" si="22"/>
        <v>1080</v>
      </c>
      <c r="AU37" s="109">
        <f t="shared" si="22"/>
        <v>1800</v>
      </c>
      <c r="AV37" s="109">
        <f t="shared" si="22"/>
        <v>1800</v>
      </c>
      <c r="AW37" s="109">
        <f t="shared" si="22"/>
        <v>1800</v>
      </c>
      <c r="AX37" s="109">
        <f t="shared" si="22"/>
        <v>1800</v>
      </c>
      <c r="AY37" s="109">
        <f t="shared" si="22"/>
        <v>1800</v>
      </c>
      <c r="AZ37" s="109">
        <f t="shared" si="22"/>
        <v>1800</v>
      </c>
      <c r="BA37" s="109">
        <f t="shared" si="22"/>
        <v>1800</v>
      </c>
      <c r="BB37" s="109">
        <f t="shared" si="22"/>
        <v>1080</v>
      </c>
      <c r="BC37" s="109">
        <f t="shared" si="22"/>
        <v>1080</v>
      </c>
      <c r="BD37" s="109">
        <f t="shared" si="22"/>
        <v>1080</v>
      </c>
      <c r="BE37" s="109">
        <f t="shared" si="22"/>
        <v>1080</v>
      </c>
      <c r="BF37" s="109">
        <f t="shared" si="22"/>
        <v>1080</v>
      </c>
      <c r="BG37" s="109">
        <f t="shared" si="22"/>
        <v>1800</v>
      </c>
      <c r="BH37" s="109">
        <f t="shared" si="22"/>
        <v>1800</v>
      </c>
      <c r="BI37" s="109">
        <f t="shared" si="22"/>
        <v>1800</v>
      </c>
      <c r="BJ37" s="109">
        <f t="shared" si="22"/>
        <v>1800</v>
      </c>
      <c r="BK37" s="109">
        <f t="shared" si="22"/>
        <v>1800</v>
      </c>
      <c r="BL37" s="109">
        <f t="shared" si="22"/>
        <v>1800</v>
      </c>
      <c r="BM37" s="109">
        <f t="shared" si="22"/>
        <v>1800</v>
      </c>
      <c r="BN37" s="109">
        <f t="shared" si="22"/>
        <v>1080</v>
      </c>
      <c r="BO37" s="109">
        <f t="shared" si="22"/>
        <v>1080</v>
      </c>
      <c r="BP37" s="109">
        <f t="shared" si="23"/>
        <v>1080</v>
      </c>
      <c r="BQ37" s="109">
        <f t="shared" si="23"/>
        <v>1080</v>
      </c>
      <c r="BR37" s="109">
        <f t="shared" si="23"/>
        <v>1080</v>
      </c>
      <c r="BS37" s="109">
        <f t="shared" si="23"/>
        <v>1800</v>
      </c>
      <c r="BT37" s="109">
        <f t="shared" si="23"/>
        <v>1800</v>
      </c>
      <c r="BU37" s="109">
        <f t="shared" si="23"/>
        <v>1800</v>
      </c>
      <c r="BV37" s="109">
        <f t="shared" si="23"/>
        <v>1800</v>
      </c>
      <c r="BW37" s="109">
        <f t="shared" si="23"/>
        <v>1800</v>
      </c>
      <c r="BX37" s="109">
        <f t="shared" si="23"/>
        <v>1800</v>
      </c>
      <c r="BY37" s="109">
        <f t="shared" si="23"/>
        <v>1800</v>
      </c>
      <c r="BZ37" s="109">
        <f t="shared" si="23"/>
        <v>1080</v>
      </c>
      <c r="CA37" s="109">
        <f t="shared" si="23"/>
        <v>1080</v>
      </c>
      <c r="CB37" s="109">
        <f t="shared" si="23"/>
        <v>1080</v>
      </c>
      <c r="CC37" s="109">
        <f t="shared" si="23"/>
        <v>1080</v>
      </c>
      <c r="CD37" s="109">
        <f t="shared" si="23"/>
        <v>1080</v>
      </c>
      <c r="CE37" s="109">
        <f t="shared" si="23"/>
        <v>1800</v>
      </c>
      <c r="CF37" s="109">
        <f t="shared" si="23"/>
        <v>1800</v>
      </c>
      <c r="CG37" s="109">
        <f t="shared" si="23"/>
        <v>1800</v>
      </c>
      <c r="CH37" s="109">
        <f t="shared" si="23"/>
        <v>1800</v>
      </c>
      <c r="CI37" s="109">
        <f t="shared" si="23"/>
        <v>1800</v>
      </c>
      <c r="CJ37" s="109">
        <f t="shared" si="23"/>
        <v>1800</v>
      </c>
      <c r="CK37" s="109">
        <f t="shared" si="23"/>
        <v>1800</v>
      </c>
      <c r="CL37" s="109">
        <f t="shared" si="23"/>
        <v>1080</v>
      </c>
      <c r="CM37" s="109">
        <f t="shared" si="23"/>
        <v>1080</v>
      </c>
      <c r="CN37" s="109">
        <f t="shared" si="23"/>
        <v>1080</v>
      </c>
      <c r="CO37" s="109">
        <f t="shared" si="23"/>
        <v>1080</v>
      </c>
      <c r="CP37" s="109">
        <f t="shared" si="23"/>
        <v>1080</v>
      </c>
      <c r="CQ37" s="109">
        <f t="shared" si="23"/>
        <v>1800</v>
      </c>
      <c r="CR37" s="109">
        <f t="shared" si="23"/>
        <v>1800</v>
      </c>
      <c r="CS37" s="109">
        <f t="shared" si="23"/>
        <v>1800</v>
      </c>
      <c r="CT37" s="109">
        <f t="shared" si="23"/>
        <v>1800</v>
      </c>
      <c r="CU37" s="109">
        <f t="shared" si="23"/>
        <v>1800</v>
      </c>
      <c r="CV37" s="109">
        <f t="shared" si="23"/>
        <v>1800</v>
      </c>
      <c r="CW37" s="109">
        <f t="shared" si="23"/>
        <v>1800</v>
      </c>
      <c r="CX37" s="109">
        <f t="shared" si="23"/>
        <v>1080</v>
      </c>
      <c r="CY37" s="109">
        <f t="shared" si="23"/>
        <v>1080</v>
      </c>
      <c r="CZ37" s="109">
        <f t="shared" si="23"/>
        <v>1080</v>
      </c>
      <c r="DA37" s="109">
        <f t="shared" si="23"/>
        <v>1080</v>
      </c>
      <c r="DB37" s="109">
        <f t="shared" si="23"/>
        <v>1080</v>
      </c>
      <c r="DC37" s="109">
        <f t="shared" si="23"/>
        <v>1800</v>
      </c>
      <c r="DD37" s="109">
        <f t="shared" si="23"/>
        <v>1800</v>
      </c>
      <c r="DE37" s="109">
        <f t="shared" si="23"/>
        <v>1800</v>
      </c>
      <c r="DF37" s="109">
        <f t="shared" si="23"/>
        <v>1800</v>
      </c>
      <c r="DG37" s="109">
        <f t="shared" si="23"/>
        <v>1800</v>
      </c>
      <c r="DH37" s="109">
        <f t="shared" si="23"/>
        <v>1800</v>
      </c>
      <c r="DI37" s="109">
        <f t="shared" si="23"/>
        <v>1800</v>
      </c>
      <c r="DJ37" s="109">
        <f t="shared" si="23"/>
        <v>1080</v>
      </c>
      <c r="DK37" s="109">
        <f t="shared" si="23"/>
        <v>1080</v>
      </c>
      <c r="DL37" s="109">
        <f t="shared" si="23"/>
        <v>1080</v>
      </c>
      <c r="DM37" s="109">
        <f t="shared" si="23"/>
        <v>1080</v>
      </c>
      <c r="DN37" s="109">
        <f t="shared" si="23"/>
        <v>1080</v>
      </c>
      <c r="DO37" s="109">
        <f t="shared" si="23"/>
        <v>1800</v>
      </c>
      <c r="DP37" s="109">
        <f t="shared" si="23"/>
        <v>1800</v>
      </c>
      <c r="DQ37" s="109">
        <f t="shared" si="23"/>
        <v>1800</v>
      </c>
      <c r="DR37" s="109">
        <f t="shared" si="23"/>
        <v>1800</v>
      </c>
    </row>
  </sheetData>
  <mergeCells count="1"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6" tint="0.39997558519241921"/>
    <outlinePr summaryBelow="0" summaryRight="0"/>
  </sheetPr>
  <dimension ref="A1:DX214"/>
  <sheetViews>
    <sheetView zoomScale="130" zoomScaleNormal="130" workbookViewId="0">
      <pane xSplit="6" ySplit="2" topLeftCell="G93" activePane="bottomRight" state="frozen"/>
      <selection activeCell="A6" sqref="A6"/>
      <selection pane="topRight" activeCell="A6" sqref="A6"/>
      <selection pane="bottomLeft" activeCell="A6" sqref="A6"/>
      <selection pane="bottomRight" activeCell="B15" sqref="B15"/>
    </sheetView>
  </sheetViews>
  <sheetFormatPr defaultColWidth="9.140625" defaultRowHeight="12.75" outlineLevelRow="1" x14ac:dyDescent="0.2"/>
  <cols>
    <col min="1" max="1" width="50.85546875" style="5" customWidth="1"/>
    <col min="2" max="2" width="12.85546875" style="21" customWidth="1"/>
    <col min="3" max="3" width="12.85546875" style="46" customWidth="1"/>
    <col min="4" max="4" width="6.85546875" style="6" hidden="1" customWidth="1"/>
    <col min="5" max="5" width="12.85546875" style="6" hidden="1" customWidth="1"/>
    <col min="6" max="6" width="24.85546875" style="6" hidden="1" customWidth="1"/>
    <col min="7" max="126" width="12.85546875" style="5" customWidth="1"/>
    <col min="127" max="127" width="1.85546875" style="5" customWidth="1"/>
    <col min="128" max="128" width="12.85546875" style="5" customWidth="1"/>
    <col min="129" max="16384" width="9.140625" style="5"/>
  </cols>
  <sheetData>
    <row r="1" spans="1:128" x14ac:dyDescent="0.2">
      <c r="A1" s="358" t="str">
        <f ca="1">Language!A18 &amp; " :: " &amp; Prj_Name</f>
        <v>Отчеты :: Производство нефтепродуктов</v>
      </c>
      <c r="B1" s="359"/>
      <c r="C1" s="359"/>
      <c r="D1" s="1" t="s">
        <v>6</v>
      </c>
      <c r="E1" s="1" t="s">
        <v>4</v>
      </c>
      <c r="F1" s="1" t="s">
        <v>5</v>
      </c>
      <c r="G1" s="1" t="str">
        <f ca="1">Параметры!G$40</f>
        <v>авг.22</v>
      </c>
      <c r="H1" s="1" t="str">
        <f ca="1">Параметры!H$40</f>
        <v>сен.22</v>
      </c>
      <c r="I1" s="1" t="str">
        <f ca="1">Параметры!I$40</f>
        <v>окт.22</v>
      </c>
      <c r="J1" s="1" t="str">
        <f ca="1">Параметры!J$40</f>
        <v>ноя.22</v>
      </c>
      <c r="K1" s="1" t="str">
        <f ca="1">Параметры!K$40</f>
        <v>дек.22</v>
      </c>
      <c r="L1" s="1" t="str">
        <f ca="1">Параметры!L$40</f>
        <v>янв.23</v>
      </c>
      <c r="M1" s="1" t="str">
        <f ca="1">Параметры!M$40</f>
        <v>фев.23</v>
      </c>
      <c r="N1" s="1" t="str">
        <f ca="1">Параметры!N$40</f>
        <v>мар.23</v>
      </c>
      <c r="O1" s="1" t="str">
        <f ca="1">Параметры!O$40</f>
        <v>апр.23</v>
      </c>
      <c r="P1" s="1" t="str">
        <f ca="1">Параметры!P$40</f>
        <v>май.23</v>
      </c>
      <c r="Q1" s="1" t="str">
        <f ca="1">Параметры!Q$40</f>
        <v>июн.23</v>
      </c>
      <c r="R1" s="1" t="str">
        <f ca="1">Параметры!R$40</f>
        <v>июл.23</v>
      </c>
      <c r="S1" s="1" t="str">
        <f ca="1">Параметры!S$40</f>
        <v>авг.23</v>
      </c>
      <c r="T1" s="1" t="str">
        <f ca="1">Параметры!T$40</f>
        <v>сен.23</v>
      </c>
      <c r="U1" s="1" t="str">
        <f ca="1">Параметры!U$40</f>
        <v>окт.23</v>
      </c>
      <c r="V1" s="1" t="str">
        <f ca="1">Параметры!V$40</f>
        <v>ноя.23</v>
      </c>
      <c r="W1" s="1" t="str">
        <f ca="1">Параметры!W$40</f>
        <v>дек.23</v>
      </c>
      <c r="X1" s="1" t="str">
        <f ca="1">Параметры!X$40</f>
        <v>янв.24</v>
      </c>
      <c r="Y1" s="1" t="str">
        <f ca="1">Параметры!Y$40</f>
        <v>фев.24</v>
      </c>
      <c r="Z1" s="1" t="str">
        <f ca="1">Параметры!Z$40</f>
        <v>мар.24</v>
      </c>
      <c r="AA1" s="1" t="str">
        <f ca="1">Параметры!AA$40</f>
        <v>апр.24</v>
      </c>
      <c r="AB1" s="1" t="str">
        <f ca="1">Параметры!AB$40</f>
        <v>май.24</v>
      </c>
      <c r="AC1" s="1" t="str">
        <f ca="1">Параметры!AC$40</f>
        <v>июн.24</v>
      </c>
      <c r="AD1" s="1" t="str">
        <f ca="1">Параметры!AD$40</f>
        <v>июл.24</v>
      </c>
      <c r="AE1" s="1" t="str">
        <f ca="1">Параметры!AE$40</f>
        <v>авг.24</v>
      </c>
      <c r="AF1" s="1" t="str">
        <f ca="1">Параметры!AF$40</f>
        <v>сен.24</v>
      </c>
      <c r="AG1" s="1" t="str">
        <f ca="1">Параметры!AG$40</f>
        <v>окт.24</v>
      </c>
      <c r="AH1" s="1" t="str">
        <f ca="1">Параметры!AH$40</f>
        <v>ноя.24</v>
      </c>
      <c r="AI1" s="1" t="str">
        <f ca="1">Параметры!AI$40</f>
        <v>дек.24</v>
      </c>
      <c r="AJ1" s="1" t="str">
        <f ca="1">Параметры!AJ$40</f>
        <v>янв.25</v>
      </c>
      <c r="AK1" s="1" t="str">
        <f ca="1">Параметры!AK$40</f>
        <v>фев.25</v>
      </c>
      <c r="AL1" s="1" t="str">
        <f ca="1">Параметры!AL$40</f>
        <v>мар.25</v>
      </c>
      <c r="AM1" s="1" t="str">
        <f ca="1">Параметры!AM$40</f>
        <v>апр.25</v>
      </c>
      <c r="AN1" s="1" t="str">
        <f ca="1">Параметры!AN$40</f>
        <v>май.25</v>
      </c>
      <c r="AO1" s="1" t="str">
        <f ca="1">Параметры!AO$40</f>
        <v>июн.25</v>
      </c>
      <c r="AP1" s="1" t="str">
        <f ca="1">Параметры!AP$40</f>
        <v>июл.25</v>
      </c>
      <c r="AQ1" s="1" t="str">
        <f ca="1">Параметры!AQ$40</f>
        <v>авг.25</v>
      </c>
      <c r="AR1" s="1" t="str">
        <f ca="1">Параметры!AR$40</f>
        <v>сен.25</v>
      </c>
      <c r="AS1" s="1" t="str">
        <f ca="1">Параметры!AS$40</f>
        <v>окт.25</v>
      </c>
      <c r="AT1" s="1" t="str">
        <f ca="1">Параметры!AT$40</f>
        <v>ноя.25</v>
      </c>
      <c r="AU1" s="1" t="str">
        <f ca="1">Параметры!AU$40</f>
        <v>дек.25</v>
      </c>
      <c r="AV1" s="1" t="str">
        <f ca="1">Параметры!AV$40</f>
        <v>янв.26</v>
      </c>
      <c r="AW1" s="1" t="str">
        <f ca="1">Параметры!AW$40</f>
        <v>фев.26</v>
      </c>
      <c r="AX1" s="1" t="str">
        <f ca="1">Параметры!AX$40</f>
        <v>мар.26</v>
      </c>
      <c r="AY1" s="1" t="str">
        <f ca="1">Параметры!AY$40</f>
        <v>апр.26</v>
      </c>
      <c r="AZ1" s="1" t="str">
        <f ca="1">Параметры!AZ$40</f>
        <v>май.26</v>
      </c>
      <c r="BA1" s="1" t="str">
        <f ca="1">Параметры!BA$40</f>
        <v>июн.26</v>
      </c>
      <c r="BB1" s="1" t="str">
        <f ca="1">Параметры!BB$40</f>
        <v>июл.26</v>
      </c>
      <c r="BC1" s="1" t="str">
        <f ca="1">Параметры!BC$40</f>
        <v>авг.26</v>
      </c>
      <c r="BD1" s="1" t="str">
        <f ca="1">Параметры!BD$40</f>
        <v>сен.26</v>
      </c>
      <c r="BE1" s="1" t="str">
        <f ca="1">Параметры!BE$40</f>
        <v>окт.26</v>
      </c>
      <c r="BF1" s="1" t="str">
        <f ca="1">Параметры!BF$40</f>
        <v>ноя.26</v>
      </c>
      <c r="BG1" s="1" t="str">
        <f ca="1">Параметры!BG$40</f>
        <v>дек.26</v>
      </c>
      <c r="BH1" s="1" t="str">
        <f ca="1">Параметры!BH$40</f>
        <v>янв.27</v>
      </c>
      <c r="BI1" s="1" t="str">
        <f ca="1">Параметры!BI$40</f>
        <v>фев.27</v>
      </c>
      <c r="BJ1" s="1" t="str">
        <f ca="1">Параметры!BJ$40</f>
        <v>мар.27</v>
      </c>
      <c r="BK1" s="1" t="str">
        <f ca="1">Параметры!BK$40</f>
        <v>апр.27</v>
      </c>
      <c r="BL1" s="1" t="str">
        <f ca="1">Параметры!BL$40</f>
        <v>май.27</v>
      </c>
      <c r="BM1" s="1" t="str">
        <f ca="1">Параметры!BM$40</f>
        <v>июн.27</v>
      </c>
      <c r="BN1" s="1" t="str">
        <f ca="1">Параметры!BN$40</f>
        <v>июл.27</v>
      </c>
      <c r="BO1" s="1" t="str">
        <f ca="1">Параметры!BO$40</f>
        <v>авг.27</v>
      </c>
      <c r="BP1" s="1" t="str">
        <f ca="1">Параметры!BP$40</f>
        <v>сен.27</v>
      </c>
      <c r="BQ1" s="1" t="str">
        <f ca="1">Параметры!BQ$40</f>
        <v>окт.27</v>
      </c>
      <c r="BR1" s="1" t="str">
        <f ca="1">Параметры!BR$40</f>
        <v>ноя.27</v>
      </c>
      <c r="BS1" s="1" t="str">
        <f ca="1">Параметры!BS$40</f>
        <v>дек.27</v>
      </c>
      <c r="BT1" s="1" t="str">
        <f ca="1">Параметры!BT$40</f>
        <v>янв.28</v>
      </c>
      <c r="BU1" s="1" t="str">
        <f ca="1">Параметры!BU$40</f>
        <v>фев.28</v>
      </c>
      <c r="BV1" s="1" t="str">
        <f ca="1">Параметры!BV$40</f>
        <v>мар.28</v>
      </c>
      <c r="BW1" s="1" t="str">
        <f ca="1">Параметры!BW$40</f>
        <v>апр.28</v>
      </c>
      <c r="BX1" s="1" t="str">
        <f ca="1">Параметры!BX$40</f>
        <v>май.28</v>
      </c>
      <c r="BY1" s="1" t="str">
        <f ca="1">Параметры!BY$40</f>
        <v>июн.28</v>
      </c>
      <c r="BZ1" s="1" t="str">
        <f ca="1">Параметры!BZ$40</f>
        <v>июл.28</v>
      </c>
      <c r="CA1" s="1" t="str">
        <f ca="1">Параметры!CA$40</f>
        <v>авг.28</v>
      </c>
      <c r="CB1" s="1" t="str">
        <f ca="1">Параметры!CB$40</f>
        <v>сен.28</v>
      </c>
      <c r="CC1" s="1" t="str">
        <f ca="1">Параметры!CC$40</f>
        <v>окт.28</v>
      </c>
      <c r="CD1" s="1" t="str">
        <f ca="1">Параметры!CD$40</f>
        <v>ноя.28</v>
      </c>
      <c r="CE1" s="1" t="str">
        <f ca="1">Параметры!CE$40</f>
        <v>дек.28</v>
      </c>
      <c r="CF1" s="1" t="str">
        <f ca="1">Параметры!CF$40</f>
        <v>янв.29</v>
      </c>
      <c r="CG1" s="1" t="str">
        <f ca="1">Параметры!CG$40</f>
        <v>фев.29</v>
      </c>
      <c r="CH1" s="1" t="str">
        <f ca="1">Параметры!CH$40</f>
        <v>мар.29</v>
      </c>
      <c r="CI1" s="1" t="str">
        <f ca="1">Параметры!CI$40</f>
        <v>апр.29</v>
      </c>
      <c r="CJ1" s="1" t="str">
        <f ca="1">Параметры!CJ$40</f>
        <v>май.29</v>
      </c>
      <c r="CK1" s="1" t="str">
        <f ca="1">Параметры!CK$40</f>
        <v>июн.29</v>
      </c>
      <c r="CL1" s="1" t="str">
        <f ca="1">Параметры!CL$40</f>
        <v>июл.29</v>
      </c>
      <c r="CM1" s="1" t="str">
        <f ca="1">Параметры!CM$40</f>
        <v>авг.29</v>
      </c>
      <c r="CN1" s="1" t="str">
        <f ca="1">Параметры!CN$40</f>
        <v>сен.29</v>
      </c>
      <c r="CO1" s="1" t="str">
        <f ca="1">Параметры!CO$40</f>
        <v>окт.29</v>
      </c>
      <c r="CP1" s="1" t="str">
        <f ca="1">Параметры!CP$40</f>
        <v>ноя.29</v>
      </c>
      <c r="CQ1" s="1" t="str">
        <f ca="1">Параметры!CQ$40</f>
        <v>дек.29</v>
      </c>
      <c r="CR1" s="1" t="str">
        <f ca="1">Параметры!CR$40</f>
        <v>янв.30</v>
      </c>
      <c r="CS1" s="1" t="str">
        <f ca="1">Параметры!CS$40</f>
        <v>фев.30</v>
      </c>
      <c r="CT1" s="1" t="str">
        <f ca="1">Параметры!CT$40</f>
        <v>мар.30</v>
      </c>
      <c r="CU1" s="1" t="str">
        <f ca="1">Параметры!CU$40</f>
        <v>апр.30</v>
      </c>
      <c r="CV1" s="1" t="str">
        <f ca="1">Параметры!CV$40</f>
        <v>май.30</v>
      </c>
      <c r="CW1" s="1" t="str">
        <f ca="1">Параметры!CW$40</f>
        <v>июн.30</v>
      </c>
      <c r="CX1" s="1" t="str">
        <f ca="1">Параметры!CX$40</f>
        <v>июл.30</v>
      </c>
      <c r="CY1" s="1" t="str">
        <f ca="1">Параметры!CY$40</f>
        <v>авг.30</v>
      </c>
      <c r="CZ1" s="1" t="str">
        <f ca="1">Параметры!CZ$40</f>
        <v>сен.30</v>
      </c>
      <c r="DA1" s="1" t="str">
        <f ca="1">Параметры!DA$40</f>
        <v>окт.30</v>
      </c>
      <c r="DB1" s="1" t="str">
        <f ca="1">Параметры!DB$40</f>
        <v>ноя.30</v>
      </c>
      <c r="DC1" s="1" t="str">
        <f ca="1">Параметры!DC$40</f>
        <v>дек.30</v>
      </c>
      <c r="DD1" s="1" t="str">
        <f ca="1">Параметры!DD$40</f>
        <v>янв.31</v>
      </c>
      <c r="DE1" s="1" t="str">
        <f ca="1">Параметры!DE$40</f>
        <v>фев.31</v>
      </c>
      <c r="DF1" s="1" t="str">
        <f ca="1">Параметры!DF$40</f>
        <v>мар.31</v>
      </c>
      <c r="DG1" s="1" t="str">
        <f ca="1">Параметры!DG$40</f>
        <v>апр.31</v>
      </c>
      <c r="DH1" s="1" t="str">
        <f ca="1">Параметры!DH$40</f>
        <v>май.31</v>
      </c>
      <c r="DI1" s="1" t="str">
        <f ca="1">Параметры!DI$40</f>
        <v>июн.31</v>
      </c>
      <c r="DJ1" s="1" t="str">
        <f ca="1">Параметры!DJ$40</f>
        <v>июл.31</v>
      </c>
      <c r="DK1" s="1" t="str">
        <f ca="1">Параметры!DK$40</f>
        <v>авг.31</v>
      </c>
      <c r="DL1" s="1" t="str">
        <f ca="1">Параметры!DL$40</f>
        <v>сен.31</v>
      </c>
      <c r="DM1" s="1" t="str">
        <f ca="1">Параметры!DM$40</f>
        <v>окт.31</v>
      </c>
      <c r="DN1" s="1" t="str">
        <f ca="1">Параметры!DN$40</f>
        <v>ноя.31</v>
      </c>
      <c r="DO1" s="1" t="str">
        <f ca="1">Параметры!DO$40</f>
        <v>дек.31</v>
      </c>
      <c r="DP1" s="1" t="str">
        <f ca="1">Параметры!DP$40</f>
        <v>янв.32</v>
      </c>
      <c r="DQ1" s="1" t="str">
        <f ca="1">Параметры!DQ$40</f>
        <v>фев.32</v>
      </c>
      <c r="DR1" s="1" t="str">
        <f ca="1">Параметры!DR$40</f>
        <v>мар.32</v>
      </c>
      <c r="DS1" s="1" t="str">
        <f ca="1">Параметры!DS$40</f>
        <v>апр.32</v>
      </c>
      <c r="DT1" s="1" t="str">
        <f ca="1">Параметры!DT$40</f>
        <v>май.32</v>
      </c>
      <c r="DU1" s="1" t="str">
        <f ca="1">Параметры!DU$40</f>
        <v>июн.32</v>
      </c>
      <c r="DV1" s="1" t="str">
        <f ca="1">Параметры!DV$40</f>
        <v>июл.32</v>
      </c>
      <c r="DW1" s="6"/>
      <c r="DX1" s="37" t="str">
        <f ca="1">Language!$A$1463</f>
        <v>ИТОГО</v>
      </c>
    </row>
    <row r="2" spans="1:128" x14ac:dyDescent="0.2">
      <c r="A2" s="359"/>
      <c r="B2" s="359"/>
      <c r="C2" s="359"/>
      <c r="D2" s="11"/>
      <c r="E2" s="11"/>
      <c r="F2" s="11"/>
      <c r="G2" s="1">
        <f>Параметры!G31</f>
        <v>1</v>
      </c>
      <c r="H2" s="1">
        <f>Параметры!H31</f>
        <v>2</v>
      </c>
      <c r="I2" s="1">
        <f>Параметры!I31</f>
        <v>3</v>
      </c>
      <c r="J2" s="1">
        <f>Параметры!J31</f>
        <v>4</v>
      </c>
      <c r="K2" s="1">
        <f>Параметры!K31</f>
        <v>5</v>
      </c>
      <c r="L2" s="1">
        <f>Параметры!L31</f>
        <v>6</v>
      </c>
      <c r="M2" s="1">
        <f>Параметры!M31</f>
        <v>7</v>
      </c>
      <c r="N2" s="1">
        <f>Параметры!N31</f>
        <v>8</v>
      </c>
      <c r="O2" s="1">
        <f>Параметры!O31</f>
        <v>9</v>
      </c>
      <c r="P2" s="1">
        <f>Параметры!P31</f>
        <v>10</v>
      </c>
      <c r="Q2" s="1">
        <f>Параметры!Q31</f>
        <v>11</v>
      </c>
      <c r="R2" s="1">
        <f>Параметры!R31</f>
        <v>12</v>
      </c>
      <c r="S2" s="1">
        <f>Параметры!S31</f>
        <v>13</v>
      </c>
      <c r="T2" s="1">
        <f>Параметры!T31</f>
        <v>14</v>
      </c>
      <c r="U2" s="1">
        <f>Параметры!U31</f>
        <v>15</v>
      </c>
      <c r="V2" s="1">
        <f>Параметры!V31</f>
        <v>16</v>
      </c>
      <c r="W2" s="1">
        <f>Параметры!W31</f>
        <v>17</v>
      </c>
      <c r="X2" s="1">
        <f>Параметры!X31</f>
        <v>18</v>
      </c>
      <c r="Y2" s="1">
        <f>Параметры!Y31</f>
        <v>19</v>
      </c>
      <c r="Z2" s="1">
        <f>Параметры!Z31</f>
        <v>20</v>
      </c>
      <c r="AA2" s="1">
        <f>Параметры!AA31</f>
        <v>21</v>
      </c>
      <c r="AB2" s="1">
        <f>Параметры!AB31</f>
        <v>22</v>
      </c>
      <c r="AC2" s="1">
        <f>Параметры!AC31</f>
        <v>23</v>
      </c>
      <c r="AD2" s="1">
        <f>Параметры!AD31</f>
        <v>24</v>
      </c>
      <c r="AE2" s="1">
        <f>Параметры!AE31</f>
        <v>25</v>
      </c>
      <c r="AF2" s="1">
        <f>Параметры!AF31</f>
        <v>26</v>
      </c>
      <c r="AG2" s="1">
        <f>Параметры!AG31</f>
        <v>27</v>
      </c>
      <c r="AH2" s="1">
        <f>Параметры!AH31</f>
        <v>28</v>
      </c>
      <c r="AI2" s="1">
        <f>Параметры!AI31</f>
        <v>29</v>
      </c>
      <c r="AJ2" s="1">
        <f>Параметры!AJ31</f>
        <v>30</v>
      </c>
      <c r="AK2" s="1">
        <f>Параметры!AK31</f>
        <v>31</v>
      </c>
      <c r="AL2" s="1">
        <f>Параметры!AL31</f>
        <v>32</v>
      </c>
      <c r="AM2" s="1">
        <f>Параметры!AM31</f>
        <v>33</v>
      </c>
      <c r="AN2" s="1">
        <f>Параметры!AN31</f>
        <v>34</v>
      </c>
      <c r="AO2" s="1">
        <f>Параметры!AO31</f>
        <v>35</v>
      </c>
      <c r="AP2" s="1">
        <f>Параметры!AP31</f>
        <v>36</v>
      </c>
      <c r="AQ2" s="1">
        <f>Параметры!AQ31</f>
        <v>37</v>
      </c>
      <c r="AR2" s="1">
        <f>Параметры!AR31</f>
        <v>38</v>
      </c>
      <c r="AS2" s="1">
        <f>Параметры!AS31</f>
        <v>39</v>
      </c>
      <c r="AT2" s="1">
        <f>Параметры!AT31</f>
        <v>40</v>
      </c>
      <c r="AU2" s="1">
        <f>Параметры!AU31</f>
        <v>41</v>
      </c>
      <c r="AV2" s="1">
        <f>Параметры!AV31</f>
        <v>42</v>
      </c>
      <c r="AW2" s="1">
        <f>Параметры!AW31</f>
        <v>43</v>
      </c>
      <c r="AX2" s="1">
        <f>Параметры!AX31</f>
        <v>44</v>
      </c>
      <c r="AY2" s="1">
        <f>Параметры!AY31</f>
        <v>45</v>
      </c>
      <c r="AZ2" s="1">
        <f>Параметры!AZ31</f>
        <v>46</v>
      </c>
      <c r="BA2" s="1">
        <f>Параметры!BA31</f>
        <v>47</v>
      </c>
      <c r="BB2" s="1">
        <f>Параметры!BB31</f>
        <v>48</v>
      </c>
      <c r="BC2" s="1">
        <f>Параметры!BC31</f>
        <v>49</v>
      </c>
      <c r="BD2" s="1">
        <f>Параметры!BD31</f>
        <v>50</v>
      </c>
      <c r="BE2" s="1">
        <f>Параметры!BE31</f>
        <v>51</v>
      </c>
      <c r="BF2" s="1">
        <f>Параметры!BF31</f>
        <v>52</v>
      </c>
      <c r="BG2" s="1">
        <f>Параметры!BG31</f>
        <v>53</v>
      </c>
      <c r="BH2" s="1">
        <f>Параметры!BH31</f>
        <v>54</v>
      </c>
      <c r="BI2" s="1">
        <f>Параметры!BI31</f>
        <v>55</v>
      </c>
      <c r="BJ2" s="1">
        <f>Параметры!BJ31</f>
        <v>56</v>
      </c>
      <c r="BK2" s="1">
        <f>Параметры!BK31</f>
        <v>57</v>
      </c>
      <c r="BL2" s="1">
        <f>Параметры!BL31</f>
        <v>58</v>
      </c>
      <c r="BM2" s="1">
        <f>Параметры!BM31</f>
        <v>59</v>
      </c>
      <c r="BN2" s="1">
        <f>Параметры!BN31</f>
        <v>60</v>
      </c>
      <c r="BO2" s="1">
        <f>Параметры!BO31</f>
        <v>61</v>
      </c>
      <c r="BP2" s="1">
        <f>Параметры!BP31</f>
        <v>62</v>
      </c>
      <c r="BQ2" s="1">
        <f>Параметры!BQ31</f>
        <v>63</v>
      </c>
      <c r="BR2" s="1">
        <f>Параметры!BR31</f>
        <v>64</v>
      </c>
      <c r="BS2" s="1">
        <f>Параметры!BS31</f>
        <v>65</v>
      </c>
      <c r="BT2" s="1">
        <f>Параметры!BT31</f>
        <v>66</v>
      </c>
      <c r="BU2" s="1">
        <f>Параметры!BU31</f>
        <v>67</v>
      </c>
      <c r="BV2" s="1">
        <f>Параметры!BV31</f>
        <v>68</v>
      </c>
      <c r="BW2" s="1">
        <f>Параметры!BW31</f>
        <v>69</v>
      </c>
      <c r="BX2" s="1">
        <f>Параметры!BX31</f>
        <v>70</v>
      </c>
      <c r="BY2" s="1">
        <f>Параметры!BY31</f>
        <v>71</v>
      </c>
      <c r="BZ2" s="1">
        <f>Параметры!BZ31</f>
        <v>72</v>
      </c>
      <c r="CA2" s="1">
        <f>Параметры!CA31</f>
        <v>73</v>
      </c>
      <c r="CB2" s="1">
        <f>Параметры!CB31</f>
        <v>74</v>
      </c>
      <c r="CC2" s="1">
        <f>Параметры!CC31</f>
        <v>75</v>
      </c>
      <c r="CD2" s="1">
        <f>Параметры!CD31</f>
        <v>76</v>
      </c>
      <c r="CE2" s="1">
        <f>Параметры!CE31</f>
        <v>77</v>
      </c>
      <c r="CF2" s="1">
        <f>Параметры!CF31</f>
        <v>78</v>
      </c>
      <c r="CG2" s="1">
        <f>Параметры!CG31</f>
        <v>79</v>
      </c>
      <c r="CH2" s="1">
        <f>Параметры!CH31</f>
        <v>80</v>
      </c>
      <c r="CI2" s="1">
        <f>Параметры!CI31</f>
        <v>81</v>
      </c>
      <c r="CJ2" s="1">
        <f>Параметры!CJ31</f>
        <v>82</v>
      </c>
      <c r="CK2" s="1">
        <f>Параметры!CK31</f>
        <v>83</v>
      </c>
      <c r="CL2" s="1">
        <f>Параметры!CL31</f>
        <v>84</v>
      </c>
      <c r="CM2" s="1">
        <f>Параметры!CM31</f>
        <v>85</v>
      </c>
      <c r="CN2" s="1">
        <f>Параметры!CN31</f>
        <v>86</v>
      </c>
      <c r="CO2" s="1">
        <f>Параметры!CO31</f>
        <v>87</v>
      </c>
      <c r="CP2" s="1">
        <f>Параметры!CP31</f>
        <v>88</v>
      </c>
      <c r="CQ2" s="1">
        <f>Параметры!CQ31</f>
        <v>89</v>
      </c>
      <c r="CR2" s="1">
        <f>Параметры!CR31</f>
        <v>90</v>
      </c>
      <c r="CS2" s="1">
        <f>Параметры!CS31</f>
        <v>91</v>
      </c>
      <c r="CT2" s="1">
        <f>Параметры!CT31</f>
        <v>92</v>
      </c>
      <c r="CU2" s="1">
        <f>Параметры!CU31</f>
        <v>93</v>
      </c>
      <c r="CV2" s="1">
        <f>Параметры!CV31</f>
        <v>94</v>
      </c>
      <c r="CW2" s="1">
        <f>Параметры!CW31</f>
        <v>95</v>
      </c>
      <c r="CX2" s="1">
        <f>Параметры!CX31</f>
        <v>96</v>
      </c>
      <c r="CY2" s="1">
        <f>Параметры!CY31</f>
        <v>97</v>
      </c>
      <c r="CZ2" s="1">
        <f>Параметры!CZ31</f>
        <v>98</v>
      </c>
      <c r="DA2" s="1">
        <f>Параметры!DA31</f>
        <v>99</v>
      </c>
      <c r="DB2" s="1">
        <f>Параметры!DB31</f>
        <v>100</v>
      </c>
      <c r="DC2" s="1">
        <f>Параметры!DC31</f>
        <v>101</v>
      </c>
      <c r="DD2" s="1">
        <f>Параметры!DD31</f>
        <v>102</v>
      </c>
      <c r="DE2" s="1">
        <f>Параметры!DE31</f>
        <v>103</v>
      </c>
      <c r="DF2" s="1">
        <f>Параметры!DF31</f>
        <v>104</v>
      </c>
      <c r="DG2" s="1">
        <f>Параметры!DG31</f>
        <v>105</v>
      </c>
      <c r="DH2" s="1">
        <f>Параметры!DH31</f>
        <v>106</v>
      </c>
      <c r="DI2" s="1">
        <f>Параметры!DI31</f>
        <v>107</v>
      </c>
      <c r="DJ2" s="1">
        <f>Параметры!DJ31</f>
        <v>108</v>
      </c>
      <c r="DK2" s="1">
        <f>Параметры!DK31</f>
        <v>109</v>
      </c>
      <c r="DL2" s="1">
        <f>Параметры!DL31</f>
        <v>110</v>
      </c>
      <c r="DM2" s="1">
        <f>Параметры!DM31</f>
        <v>111</v>
      </c>
      <c r="DN2" s="1">
        <f>Параметры!DN31</f>
        <v>112</v>
      </c>
      <c r="DO2" s="1">
        <f>Параметры!DO31</f>
        <v>113</v>
      </c>
      <c r="DP2" s="1">
        <f>Параметры!DP31</f>
        <v>114</v>
      </c>
      <c r="DQ2" s="1">
        <f>Параметры!DQ31</f>
        <v>115</v>
      </c>
      <c r="DR2" s="1">
        <f>Параметры!DR31</f>
        <v>116</v>
      </c>
      <c r="DS2" s="1">
        <f>Параметры!DS31</f>
        <v>117</v>
      </c>
      <c r="DT2" s="1">
        <f>Параметры!DT31</f>
        <v>118</v>
      </c>
      <c r="DU2" s="1">
        <f>Параметры!DU31</f>
        <v>119</v>
      </c>
      <c r="DV2" s="1">
        <f>Параметры!DV31</f>
        <v>120</v>
      </c>
      <c r="DW2" s="6"/>
      <c r="DX2" s="6"/>
    </row>
    <row r="3" spans="1:128" x14ac:dyDescent="0.2">
      <c r="A3" s="9"/>
      <c r="B3" s="9"/>
      <c r="C3" s="9"/>
      <c r="D3" s="11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6"/>
      <c r="DX3" s="6"/>
    </row>
    <row r="4" spans="1:128" s="9" customFormat="1" ht="25.5" customHeight="1" thickBot="1" x14ac:dyDescent="0.25">
      <c r="A4" s="269" t="str">
        <f ca="1">Language!A1218</f>
        <v>ОТЧЕТ О ПРИБЫЛЯХ И УБЫТКАХ</v>
      </c>
      <c r="B4" s="280"/>
      <c r="C4" s="281"/>
      <c r="D4" s="271"/>
      <c r="E4" s="271" t="s">
        <v>795</v>
      </c>
      <c r="F4" s="271" t="s">
        <v>3246</v>
      </c>
      <c r="G4" s="272" t="str">
        <f ca="1">Параметры!G$40</f>
        <v>авг.22</v>
      </c>
      <c r="H4" s="272" t="str">
        <f ca="1">Параметры!H$40</f>
        <v>сен.22</v>
      </c>
      <c r="I4" s="272" t="str">
        <f ca="1">Параметры!I$40</f>
        <v>окт.22</v>
      </c>
      <c r="J4" s="272" t="str">
        <f ca="1">Параметры!J$40</f>
        <v>ноя.22</v>
      </c>
      <c r="K4" s="272" t="str">
        <f ca="1">Параметры!K$40</f>
        <v>дек.22</v>
      </c>
      <c r="L4" s="272" t="str">
        <f ca="1">Параметры!L$40</f>
        <v>янв.23</v>
      </c>
      <c r="M4" s="272" t="str">
        <f ca="1">Параметры!M$40</f>
        <v>фев.23</v>
      </c>
      <c r="N4" s="272" t="str">
        <f ca="1">Параметры!N$40</f>
        <v>мар.23</v>
      </c>
      <c r="O4" s="272" t="str">
        <f ca="1">Параметры!O$40</f>
        <v>апр.23</v>
      </c>
      <c r="P4" s="272" t="str">
        <f ca="1">Параметры!P$40</f>
        <v>май.23</v>
      </c>
      <c r="Q4" s="272" t="str">
        <f ca="1">Параметры!Q$40</f>
        <v>июн.23</v>
      </c>
      <c r="R4" s="272" t="str">
        <f ca="1">Параметры!R$40</f>
        <v>июл.23</v>
      </c>
      <c r="S4" s="272" t="str">
        <f ca="1">Параметры!S$40</f>
        <v>авг.23</v>
      </c>
      <c r="T4" s="272" t="str">
        <f ca="1">Параметры!T$40</f>
        <v>сен.23</v>
      </c>
      <c r="U4" s="272" t="str">
        <f ca="1">Параметры!U$40</f>
        <v>окт.23</v>
      </c>
      <c r="V4" s="272" t="str">
        <f ca="1">Параметры!V$40</f>
        <v>ноя.23</v>
      </c>
      <c r="W4" s="272" t="str">
        <f ca="1">Параметры!W$40</f>
        <v>дек.23</v>
      </c>
      <c r="X4" s="272" t="str">
        <f ca="1">Параметры!X$40</f>
        <v>янв.24</v>
      </c>
      <c r="Y4" s="272" t="str">
        <f ca="1">Параметры!Y$40</f>
        <v>фев.24</v>
      </c>
      <c r="Z4" s="272" t="str">
        <f ca="1">Параметры!Z$40</f>
        <v>мар.24</v>
      </c>
      <c r="AA4" s="272" t="str">
        <f ca="1">Параметры!AA$40</f>
        <v>апр.24</v>
      </c>
      <c r="AB4" s="272" t="str">
        <f ca="1">Параметры!AB$40</f>
        <v>май.24</v>
      </c>
      <c r="AC4" s="272" t="str">
        <f ca="1">Параметры!AC$40</f>
        <v>июн.24</v>
      </c>
      <c r="AD4" s="272" t="str">
        <f ca="1">Параметры!AD$40</f>
        <v>июл.24</v>
      </c>
      <c r="AE4" s="272" t="str">
        <f ca="1">Параметры!AE$40</f>
        <v>авг.24</v>
      </c>
      <c r="AF4" s="272" t="str">
        <f ca="1">Параметры!AF$40</f>
        <v>сен.24</v>
      </c>
      <c r="AG4" s="272" t="str">
        <f ca="1">Параметры!AG$40</f>
        <v>окт.24</v>
      </c>
      <c r="AH4" s="272" t="str">
        <f ca="1">Параметры!AH$40</f>
        <v>ноя.24</v>
      </c>
      <c r="AI4" s="272" t="str">
        <f ca="1">Параметры!AI$40</f>
        <v>дек.24</v>
      </c>
      <c r="AJ4" s="272" t="str">
        <f ca="1">Параметры!AJ$40</f>
        <v>янв.25</v>
      </c>
      <c r="AK4" s="272" t="str">
        <f ca="1">Параметры!AK$40</f>
        <v>фев.25</v>
      </c>
      <c r="AL4" s="272" t="str">
        <f ca="1">Параметры!AL$40</f>
        <v>мар.25</v>
      </c>
      <c r="AM4" s="272" t="str">
        <f ca="1">Параметры!AM$40</f>
        <v>апр.25</v>
      </c>
      <c r="AN4" s="272" t="str">
        <f ca="1">Параметры!AN$40</f>
        <v>май.25</v>
      </c>
      <c r="AO4" s="272" t="str">
        <f ca="1">Параметры!AO$40</f>
        <v>июн.25</v>
      </c>
      <c r="AP4" s="272" t="str">
        <f ca="1">Параметры!AP$40</f>
        <v>июл.25</v>
      </c>
      <c r="AQ4" s="272" t="str">
        <f ca="1">Параметры!AQ$40</f>
        <v>авг.25</v>
      </c>
      <c r="AR4" s="272" t="str">
        <f ca="1">Параметры!AR$40</f>
        <v>сен.25</v>
      </c>
      <c r="AS4" s="272" t="str">
        <f ca="1">Параметры!AS$40</f>
        <v>окт.25</v>
      </c>
      <c r="AT4" s="272" t="str">
        <f ca="1">Параметры!AT$40</f>
        <v>ноя.25</v>
      </c>
      <c r="AU4" s="272" t="str">
        <f ca="1">Параметры!AU$40</f>
        <v>дек.25</v>
      </c>
      <c r="AV4" s="272" t="str">
        <f ca="1">Параметры!AV$40</f>
        <v>янв.26</v>
      </c>
      <c r="AW4" s="272" t="str">
        <f ca="1">Параметры!AW$40</f>
        <v>фев.26</v>
      </c>
      <c r="AX4" s="272" t="str">
        <f ca="1">Параметры!AX$40</f>
        <v>мар.26</v>
      </c>
      <c r="AY4" s="272" t="str">
        <f ca="1">Параметры!AY$40</f>
        <v>апр.26</v>
      </c>
      <c r="AZ4" s="272" t="str">
        <f ca="1">Параметры!AZ$40</f>
        <v>май.26</v>
      </c>
      <c r="BA4" s="272" t="str">
        <f ca="1">Параметры!BA$40</f>
        <v>июн.26</v>
      </c>
      <c r="BB4" s="272" t="str">
        <f ca="1">Параметры!BB$40</f>
        <v>июл.26</v>
      </c>
      <c r="BC4" s="272" t="str">
        <f ca="1">Параметры!BC$40</f>
        <v>авг.26</v>
      </c>
      <c r="BD4" s="272" t="str">
        <f ca="1">Параметры!BD$40</f>
        <v>сен.26</v>
      </c>
      <c r="BE4" s="272" t="str">
        <f ca="1">Параметры!BE$40</f>
        <v>окт.26</v>
      </c>
      <c r="BF4" s="272" t="str">
        <f ca="1">Параметры!BF$40</f>
        <v>ноя.26</v>
      </c>
      <c r="BG4" s="272" t="str">
        <f ca="1">Параметры!BG$40</f>
        <v>дек.26</v>
      </c>
      <c r="BH4" s="272" t="str">
        <f ca="1">Параметры!BH$40</f>
        <v>янв.27</v>
      </c>
      <c r="BI4" s="272" t="str">
        <f ca="1">Параметры!BI$40</f>
        <v>фев.27</v>
      </c>
      <c r="BJ4" s="272" t="str">
        <f ca="1">Параметры!BJ$40</f>
        <v>мар.27</v>
      </c>
      <c r="BK4" s="272" t="str">
        <f ca="1">Параметры!BK$40</f>
        <v>апр.27</v>
      </c>
      <c r="BL4" s="272" t="str">
        <f ca="1">Параметры!BL$40</f>
        <v>май.27</v>
      </c>
      <c r="BM4" s="272" t="str">
        <f ca="1">Параметры!BM$40</f>
        <v>июн.27</v>
      </c>
      <c r="BN4" s="272" t="str">
        <f ca="1">Параметры!BN$40</f>
        <v>июл.27</v>
      </c>
      <c r="BO4" s="272" t="str">
        <f ca="1">Параметры!BO$40</f>
        <v>авг.27</v>
      </c>
      <c r="BP4" s="272" t="str">
        <f ca="1">Параметры!BP$40</f>
        <v>сен.27</v>
      </c>
      <c r="BQ4" s="272" t="str">
        <f ca="1">Параметры!BQ$40</f>
        <v>окт.27</v>
      </c>
      <c r="BR4" s="272" t="str">
        <f ca="1">Параметры!BR$40</f>
        <v>ноя.27</v>
      </c>
      <c r="BS4" s="272" t="str">
        <f ca="1">Параметры!BS$40</f>
        <v>дек.27</v>
      </c>
      <c r="BT4" s="272" t="str">
        <f ca="1">Параметры!BT$40</f>
        <v>янв.28</v>
      </c>
      <c r="BU4" s="272" t="str">
        <f ca="1">Параметры!BU$40</f>
        <v>фев.28</v>
      </c>
      <c r="BV4" s="272" t="str">
        <f ca="1">Параметры!BV$40</f>
        <v>мар.28</v>
      </c>
      <c r="BW4" s="272" t="str">
        <f ca="1">Параметры!BW$40</f>
        <v>апр.28</v>
      </c>
      <c r="BX4" s="272" t="str">
        <f ca="1">Параметры!BX$40</f>
        <v>май.28</v>
      </c>
      <c r="BY4" s="272" t="str">
        <f ca="1">Параметры!BY$40</f>
        <v>июн.28</v>
      </c>
      <c r="BZ4" s="272" t="str">
        <f ca="1">Параметры!BZ$40</f>
        <v>июл.28</v>
      </c>
      <c r="CA4" s="272" t="str">
        <f ca="1">Параметры!CA$40</f>
        <v>авг.28</v>
      </c>
      <c r="CB4" s="272" t="str">
        <f ca="1">Параметры!CB$40</f>
        <v>сен.28</v>
      </c>
      <c r="CC4" s="272" t="str">
        <f ca="1">Параметры!CC$40</f>
        <v>окт.28</v>
      </c>
      <c r="CD4" s="272" t="str">
        <f ca="1">Параметры!CD$40</f>
        <v>ноя.28</v>
      </c>
      <c r="CE4" s="272" t="str">
        <f ca="1">Параметры!CE$40</f>
        <v>дек.28</v>
      </c>
      <c r="CF4" s="272" t="str">
        <f ca="1">Параметры!CF$40</f>
        <v>янв.29</v>
      </c>
      <c r="CG4" s="272" t="str">
        <f ca="1">Параметры!CG$40</f>
        <v>фев.29</v>
      </c>
      <c r="CH4" s="272" t="str">
        <f ca="1">Параметры!CH$40</f>
        <v>мар.29</v>
      </c>
      <c r="CI4" s="272" t="str">
        <f ca="1">Параметры!CI$40</f>
        <v>апр.29</v>
      </c>
      <c r="CJ4" s="272" t="str">
        <f ca="1">Параметры!CJ$40</f>
        <v>май.29</v>
      </c>
      <c r="CK4" s="272" t="str">
        <f ca="1">Параметры!CK$40</f>
        <v>июн.29</v>
      </c>
      <c r="CL4" s="272" t="str">
        <f ca="1">Параметры!CL$40</f>
        <v>июл.29</v>
      </c>
      <c r="CM4" s="272" t="str">
        <f ca="1">Параметры!CM$40</f>
        <v>авг.29</v>
      </c>
      <c r="CN4" s="272" t="str">
        <f ca="1">Параметры!CN$40</f>
        <v>сен.29</v>
      </c>
      <c r="CO4" s="272" t="str">
        <f ca="1">Параметры!CO$40</f>
        <v>окт.29</v>
      </c>
      <c r="CP4" s="272" t="str">
        <f ca="1">Параметры!CP$40</f>
        <v>ноя.29</v>
      </c>
      <c r="CQ4" s="272" t="str">
        <f ca="1">Параметры!CQ$40</f>
        <v>дек.29</v>
      </c>
      <c r="CR4" s="272" t="str">
        <f ca="1">Параметры!CR$40</f>
        <v>янв.30</v>
      </c>
      <c r="CS4" s="272" t="str">
        <f ca="1">Параметры!CS$40</f>
        <v>фев.30</v>
      </c>
      <c r="CT4" s="272" t="str">
        <f ca="1">Параметры!CT$40</f>
        <v>мар.30</v>
      </c>
      <c r="CU4" s="272" t="str">
        <f ca="1">Параметры!CU$40</f>
        <v>апр.30</v>
      </c>
      <c r="CV4" s="272" t="str">
        <f ca="1">Параметры!CV$40</f>
        <v>май.30</v>
      </c>
      <c r="CW4" s="272" t="str">
        <f ca="1">Параметры!CW$40</f>
        <v>июн.30</v>
      </c>
      <c r="CX4" s="272" t="str">
        <f ca="1">Параметры!CX$40</f>
        <v>июл.30</v>
      </c>
      <c r="CY4" s="272" t="str">
        <f ca="1">Параметры!CY$40</f>
        <v>авг.30</v>
      </c>
      <c r="CZ4" s="272" t="str">
        <f ca="1">Параметры!CZ$40</f>
        <v>сен.30</v>
      </c>
      <c r="DA4" s="272" t="str">
        <f ca="1">Параметры!DA$40</f>
        <v>окт.30</v>
      </c>
      <c r="DB4" s="272" t="str">
        <f ca="1">Параметры!DB$40</f>
        <v>ноя.30</v>
      </c>
      <c r="DC4" s="272" t="str">
        <f ca="1">Параметры!DC$40</f>
        <v>дек.30</v>
      </c>
      <c r="DD4" s="272" t="str">
        <f ca="1">Параметры!DD$40</f>
        <v>янв.31</v>
      </c>
      <c r="DE4" s="272" t="str">
        <f ca="1">Параметры!DE$40</f>
        <v>фев.31</v>
      </c>
      <c r="DF4" s="272" t="str">
        <f ca="1">Параметры!DF$40</f>
        <v>мар.31</v>
      </c>
      <c r="DG4" s="272" t="str">
        <f ca="1">Параметры!DG$40</f>
        <v>апр.31</v>
      </c>
      <c r="DH4" s="272" t="str">
        <f ca="1">Параметры!DH$40</f>
        <v>май.31</v>
      </c>
      <c r="DI4" s="272" t="str">
        <f ca="1">Параметры!DI$40</f>
        <v>июн.31</v>
      </c>
      <c r="DJ4" s="272" t="str">
        <f ca="1">Параметры!DJ$40</f>
        <v>июл.31</v>
      </c>
      <c r="DK4" s="272" t="str">
        <f ca="1">Параметры!DK$40</f>
        <v>авг.31</v>
      </c>
      <c r="DL4" s="272" t="str">
        <f ca="1">Параметры!DL$40</f>
        <v>сен.31</v>
      </c>
      <c r="DM4" s="272" t="str">
        <f ca="1">Параметры!DM$40</f>
        <v>окт.31</v>
      </c>
      <c r="DN4" s="272" t="str">
        <f ca="1">Параметры!DN$40</f>
        <v>ноя.31</v>
      </c>
      <c r="DO4" s="272" t="str">
        <f ca="1">Параметры!DO$40</f>
        <v>дек.31</v>
      </c>
      <c r="DP4" s="272" t="str">
        <f ca="1">Параметры!DP$40</f>
        <v>янв.32</v>
      </c>
      <c r="DQ4" s="272" t="str">
        <f ca="1">Параметры!DQ$40</f>
        <v>фев.32</v>
      </c>
      <c r="DR4" s="272" t="str">
        <f ca="1">Параметры!DR$40</f>
        <v>мар.32</v>
      </c>
      <c r="DS4" s="272" t="str">
        <f ca="1">Параметры!DS$40</f>
        <v>апр.32</v>
      </c>
      <c r="DT4" s="272" t="str">
        <f ca="1">Параметры!DT$40</f>
        <v>май.32</v>
      </c>
      <c r="DU4" s="272" t="str">
        <f ca="1">Параметры!DU$40</f>
        <v>июн.32</v>
      </c>
      <c r="DV4" s="272" t="str">
        <f ca="1">Параметры!DV$40</f>
        <v>июл.32</v>
      </c>
      <c r="DW4" s="272"/>
      <c r="DX4" s="273" t="str">
        <f ca="1">Language!$A$1463</f>
        <v>ИТОГО</v>
      </c>
    </row>
    <row r="5" spans="1:128" ht="13.5" thickTop="1" x14ac:dyDescent="0.2">
      <c r="A5" s="10"/>
      <c r="F5" s="6" t="s">
        <v>2961</v>
      </c>
    </row>
    <row r="6" spans="1:128" x14ac:dyDescent="0.2">
      <c r="A6" s="10" t="str">
        <f ca="1">Language!A1219</f>
        <v>Выручка</v>
      </c>
      <c r="C6" s="46" t="str">
        <f ca="1">Параметры!$C$70</f>
        <v>тыс. руб.</v>
      </c>
      <c r="E6" s="6" t="s">
        <v>835</v>
      </c>
      <c r="F6" s="6" t="s">
        <v>693</v>
      </c>
      <c r="G6" s="53">
        <f ca="1">Проект!G109/Параметры!G$70</f>
        <v>17118</v>
      </c>
      <c r="H6" s="53">
        <f ca="1">Проект!H109/Параметры!H$70</f>
        <v>51644.362982224811</v>
      </c>
      <c r="I6" s="53">
        <f ca="1">Проект!I109/Параметры!I$70</f>
        <v>99294.398080301893</v>
      </c>
      <c r="J6" s="53">
        <f ca="1">Проект!J109/Параметры!J$70</f>
        <v>134474.46111721449</v>
      </c>
      <c r="K6" s="53">
        <f ca="1">Проект!K109/Параметры!K$70</f>
        <v>165722.69357297456</v>
      </c>
      <c r="L6" s="53">
        <f ca="1">Проект!L109/Параметры!L$70</f>
        <v>184267.15562516305</v>
      </c>
      <c r="M6" s="53">
        <f ca="1">Проект!M109/Параметры!M$70</f>
        <v>203016.02579803893</v>
      </c>
      <c r="N6" s="53">
        <f ca="1">Проект!N109/Параметры!N$70</f>
        <v>218409.59977956128</v>
      </c>
      <c r="O6" s="53">
        <f ca="1">Проект!O109/Параметры!O$70</f>
        <v>285489.10425708565</v>
      </c>
      <c r="P6" s="53">
        <f ca="1">Проект!P109/Параметры!P$70</f>
        <v>287103.30115907534</v>
      </c>
      <c r="Q6" s="53">
        <f ca="1">Проект!Q109/Параметры!Q$70</f>
        <v>288726.6249650328</v>
      </c>
      <c r="R6" s="53">
        <f ca="1">Проект!R109/Параметры!R$70</f>
        <v>290359.1272797999</v>
      </c>
      <c r="S6" s="53">
        <f ca="1">Проект!S109/Параметры!S$70</f>
        <v>292000.86</v>
      </c>
      <c r="T6" s="53">
        <f ca="1">Проект!T109/Параметры!T$70</f>
        <v>293651.87531568733</v>
      </c>
      <c r="U6" s="53">
        <f ca="1">Проект!U109/Параметры!U$70</f>
        <v>295312.22571200645</v>
      </c>
      <c r="V6" s="53">
        <f ca="1">Проект!V109/Параметры!V$70</f>
        <v>228486.69100622032</v>
      </c>
      <c r="W6" s="53">
        <f ca="1">Проект!W109/Параметры!W$70</f>
        <v>229778.58797625668</v>
      </c>
      <c r="X6" s="53">
        <f ca="1">Проект!X109/Параметры!X$70</f>
        <v>231077.7895195871</v>
      </c>
      <c r="Y6" s="53">
        <f ca="1">Проект!Y109/Параметры!Y$70</f>
        <v>232384.33693733107</v>
      </c>
      <c r="Z6" s="53">
        <f ca="1">Проект!Z109/Параметры!Z$70</f>
        <v>266089.41362099885</v>
      </c>
      <c r="AA6" s="53">
        <f ca="1">Проект!AA109/Параметры!AA$70</f>
        <v>305473.34155508166</v>
      </c>
      <c r="AB6" s="53">
        <f ca="1">Проект!AB109/Параметры!AB$70</f>
        <v>307200.53224021062</v>
      </c>
      <c r="AC6" s="53">
        <f ca="1">Проект!AC109/Параметры!AC$70</f>
        <v>308937.48871258501</v>
      </c>
      <c r="AD6" s="53">
        <f ca="1">Проект!AD109/Параметры!AD$70</f>
        <v>310684.26618938585</v>
      </c>
      <c r="AE6" s="53">
        <f ca="1">Проект!AE109/Параметры!AE$70</f>
        <v>312440.92019999993</v>
      </c>
      <c r="AF6" s="53">
        <f ca="1">Проект!AF109/Параметры!AF$70</f>
        <v>314207.50658778538</v>
      </c>
      <c r="AG6" s="53">
        <f ca="1">Проект!AG109/Параметры!AG$70</f>
        <v>315984.08151184692</v>
      </c>
      <c r="AH6" s="53">
        <f ca="1">Проект!AH109/Параметры!AH$70</f>
        <v>244480.75937665577</v>
      </c>
      <c r="AI6" s="53">
        <f ca="1">Проект!AI109/Параметры!AI$70</f>
        <v>245863.0891345946</v>
      </c>
      <c r="AJ6" s="53">
        <f ca="1">Проект!AJ109/Параметры!AJ$70</f>
        <v>247253.23478595825</v>
      </c>
      <c r="AK6" s="53">
        <f ca="1">Проект!AK109/Параметры!AK$70</f>
        <v>248651.24052294425</v>
      </c>
      <c r="AL6" s="53">
        <f ca="1">Проект!AL109/Параметры!AL$70</f>
        <v>284715.67257446883</v>
      </c>
      <c r="AM6" s="53">
        <f ca="1">Проект!AM109/Параметры!AM$70</f>
        <v>326856.47546393727</v>
      </c>
      <c r="AN6" s="53">
        <f ca="1">Проект!AN109/Параметры!AN$70</f>
        <v>328704.56949702528</v>
      </c>
      <c r="AO6" s="53">
        <f ca="1">Проект!AO109/Параметры!AO$70</f>
        <v>330563.11292246595</v>
      </c>
      <c r="AP6" s="53">
        <f ca="1">Проект!AP109/Параметры!AP$70</f>
        <v>332432.16482264281</v>
      </c>
      <c r="AQ6" s="53">
        <f ca="1">Проект!AQ109/Параметры!AQ$70</f>
        <v>334311.78461399995</v>
      </c>
      <c r="AR6" s="53">
        <f ca="1">Проект!AR109/Параметры!AR$70</f>
        <v>336202.0320489303</v>
      </c>
      <c r="AS6" s="53">
        <f ca="1">Проект!AS109/Параметры!AS$70</f>
        <v>338102.96721767611</v>
      </c>
      <c r="AT6" s="53">
        <f ca="1">Проект!AT109/Параметры!AT$70</f>
        <v>261594.41253302162</v>
      </c>
      <c r="AU6" s="53">
        <f ca="1">Проект!AU109/Параметры!AU$70</f>
        <v>263073.50537401618</v>
      </c>
      <c r="AV6" s="53">
        <f ca="1">Проект!AV109/Параметры!AV$70</f>
        <v>264560.96122097521</v>
      </c>
      <c r="AW6" s="53">
        <f ca="1">Проект!AW109/Параметры!AW$70</f>
        <v>266056.82735955028</v>
      </c>
      <c r="AX6" s="53">
        <f ca="1">Проект!AX109/Параметры!AX$70</f>
        <v>304645.76965468162</v>
      </c>
      <c r="AY6" s="53">
        <f ca="1">Проект!AY109/Параметры!AY$70</f>
        <v>349736.42874641292</v>
      </c>
      <c r="AZ6" s="53">
        <f ca="1">Проект!AZ109/Параметры!AZ$70</f>
        <v>351713.88936181704</v>
      </c>
      <c r="BA6" s="53">
        <f ca="1">Проект!BA109/Параметры!BA$70</f>
        <v>353702.53082703851</v>
      </c>
      <c r="BB6" s="53">
        <f ca="1">Проект!BB109/Параметры!BB$70</f>
        <v>355702.4163602278</v>
      </c>
      <c r="BC6" s="53">
        <f ca="1">Проект!BC109/Параметры!BC$70</f>
        <v>357713.60953697993</v>
      </c>
      <c r="BD6" s="53">
        <f ca="1">Проект!BD109/Параметры!BD$70</f>
        <v>359736.17429235554</v>
      </c>
      <c r="BE6" s="53">
        <f ca="1">Проект!BE109/Параметры!BE$70</f>
        <v>361770.17492291349</v>
      </c>
      <c r="BF6" s="53">
        <f ca="1">Проект!BF109/Параметры!BF$70</f>
        <v>279906.02141033311</v>
      </c>
      <c r="BG6" s="53">
        <f ca="1">Проект!BG109/Параметры!BG$70</f>
        <v>281488.65075019735</v>
      </c>
      <c r="BH6" s="53">
        <f ca="1">Проект!BH109/Параметры!BH$70</f>
        <v>283080.2285064435</v>
      </c>
      <c r="BI6" s="53">
        <f ca="1">Проект!BI109/Параметры!BI$70</f>
        <v>284680.80527471885</v>
      </c>
      <c r="BJ6" s="53">
        <f ca="1">Проект!BJ109/Параметры!BJ$70</f>
        <v>325970.97353050928</v>
      </c>
      <c r="BK6" s="53">
        <f ca="1">Проект!BK109/Параметры!BK$70</f>
        <v>374217.97875866183</v>
      </c>
      <c r="BL6" s="53">
        <f ca="1">Проект!BL109/Параметры!BL$70</f>
        <v>376333.86161714426</v>
      </c>
      <c r="BM6" s="53">
        <f ca="1">Проект!BM109/Параметры!BM$70</f>
        <v>378461.70798493124</v>
      </c>
      <c r="BN6" s="53">
        <f ca="1">Проект!BN109/Параметры!BN$70</f>
        <v>380601.58550544374</v>
      </c>
      <c r="BO6" s="53">
        <f ca="1">Проект!BO109/Параметры!BO$70</f>
        <v>382753.56220456853</v>
      </c>
      <c r="BP6" s="53">
        <f ca="1">Проект!BP109/Параметры!BP$70</f>
        <v>384917.70649282041</v>
      </c>
      <c r="BQ6" s="53">
        <f ca="1">Проект!BQ109/Параметры!BQ$70</f>
        <v>387094.08716751746</v>
      </c>
      <c r="BR6" s="53">
        <f ca="1">Проект!BR109/Параметры!BR$70</f>
        <v>299499.4429090565</v>
      </c>
      <c r="BS6" s="53">
        <f ca="1">Проект!BS109/Параметры!BS$70</f>
        <v>301192.85630271118</v>
      </c>
      <c r="BT6" s="53">
        <f ca="1">Проект!BT109/Параметры!BT$70</f>
        <v>302895.84450189455</v>
      </c>
      <c r="BU6" s="53">
        <f ca="1">Проект!BU109/Параметры!BU$70</f>
        <v>304608.46164394915</v>
      </c>
      <c r="BV6" s="53">
        <f ca="1">Проект!BV109/Параметры!BV$70</f>
        <v>348788.94167764502</v>
      </c>
      <c r="BW6" s="53">
        <f ca="1">Проект!BW109/Параметры!BW$70</f>
        <v>400413.23727176816</v>
      </c>
      <c r="BX6" s="53">
        <f ca="1">Проект!BX109/Параметры!BX$70</f>
        <v>402677.23193034442</v>
      </c>
      <c r="BY6" s="53">
        <f ca="1">Проект!BY109/Параметры!BY$70</f>
        <v>404954.02754387644</v>
      </c>
      <c r="BZ6" s="53">
        <f ca="1">Проект!BZ109/Параметры!BZ$70</f>
        <v>407243.6964908248</v>
      </c>
      <c r="CA6" s="53">
        <f ca="1">Проект!CA109/Параметры!CA$70</f>
        <v>409546.31155888829</v>
      </c>
      <c r="CB6" s="53">
        <f ca="1">Проект!CB109/Параметры!CB$70</f>
        <v>411861.94594731787</v>
      </c>
      <c r="CC6" s="53">
        <f ca="1">Проект!CC109/Параметры!CC$70</f>
        <v>414190.67326924368</v>
      </c>
      <c r="CD6" s="53">
        <f ca="1">Проект!CD109/Параметры!CD$70</f>
        <v>320464.40391269053</v>
      </c>
      <c r="CE6" s="53">
        <f ca="1">Проект!CE109/Параметры!CE$70</f>
        <v>322276.35624390101</v>
      </c>
      <c r="CF6" s="53">
        <f ca="1">Проект!CF109/Параметры!CF$70</f>
        <v>324098.55361702724</v>
      </c>
      <c r="CG6" s="53">
        <f ca="1">Проект!CG109/Параметры!CG$70</f>
        <v>325931.05395902565</v>
      </c>
      <c r="CH6" s="53">
        <f ca="1">Проект!CH109/Параметры!CH$70</f>
        <v>373204.16759508027</v>
      </c>
      <c r="CI6" s="53">
        <f ca="1">Проект!CI109/Параметры!CI$70</f>
        <v>428442.16388079204</v>
      </c>
      <c r="CJ6" s="53">
        <f ca="1">Проект!CJ109/Параметры!CJ$70</f>
        <v>430864.63816546864</v>
      </c>
      <c r="CK6" s="53">
        <f ca="1">Проект!CK109/Параметры!CK$70</f>
        <v>433300.80947194796</v>
      </c>
      <c r="CL6" s="53">
        <f ca="1">Проект!CL109/Параметры!CL$70</f>
        <v>435750.75524518266</v>
      </c>
      <c r="CM6" s="53">
        <f ca="1">Проект!CM109/Параметры!CM$70</f>
        <v>438214.55336801062</v>
      </c>
      <c r="CN6" s="53">
        <f ca="1">Проект!CN109/Параметры!CN$70</f>
        <v>440692.28216363024</v>
      </c>
      <c r="CO6" s="53">
        <f ca="1">Проект!CO109/Параметры!CO$70</f>
        <v>443184.02039809083</v>
      </c>
      <c r="CP6" s="53">
        <f ca="1">Проект!CP109/Параметры!CP$70</f>
        <v>342896.91218657896</v>
      </c>
      <c r="CQ6" s="53">
        <f ca="1">Проект!CQ109/Параметры!CQ$70</f>
        <v>344835.7011809742</v>
      </c>
      <c r="CR6" s="53">
        <f ca="1">Проект!CR109/Параметры!CR$70</f>
        <v>346785.45237021928</v>
      </c>
      <c r="CS6" s="53">
        <f ca="1">Проект!CS109/Параметры!CS$70</f>
        <v>348746.22773615754</v>
      </c>
      <c r="CT6" s="53">
        <f ca="1">Проект!CT109/Параметры!CT$70</f>
        <v>399328.45932673593</v>
      </c>
      <c r="CU6" s="53">
        <f ca="1">Проект!CU109/Параметры!CU$70</f>
        <v>458433.11535244755</v>
      </c>
      <c r="CV6" s="53">
        <f ca="1">Проект!CV109/Параметры!CV$70</f>
        <v>461025.16283705144</v>
      </c>
      <c r="CW6" s="53">
        <f ca="1">Проект!CW109/Параметры!CW$70</f>
        <v>463631.8661349843</v>
      </c>
      <c r="CX6" s="53">
        <f ca="1">Проект!CX109/Параметры!CX$70</f>
        <v>466253.30811234558</v>
      </c>
      <c r="CY6" s="53">
        <f ca="1">Проект!CY109/Параметры!CY$70</f>
        <v>468889.57210377144</v>
      </c>
      <c r="CZ6" s="53">
        <f ca="1">Проект!CZ109/Параметры!CZ$70</f>
        <v>471540.74191508442</v>
      </c>
      <c r="DA6" s="53">
        <f ca="1">Проект!DA109/Параметры!DA$70</f>
        <v>474206.90182595723</v>
      </c>
      <c r="DB6" s="53">
        <f ca="1">Проект!DB109/Параметры!DB$70</f>
        <v>366899.69603963941</v>
      </c>
      <c r="DC6" s="53">
        <f ca="1">Проект!DC109/Параметры!DC$70</f>
        <v>368974.20026364236</v>
      </c>
      <c r="DD6" s="53">
        <f ca="1">Проект!DD109/Параметры!DD$70</f>
        <v>371060.43403613457</v>
      </c>
      <c r="DE6" s="53">
        <f ca="1">Проект!DE109/Параметры!DE$70</f>
        <v>373158.46367768862</v>
      </c>
      <c r="DF6" s="53">
        <f ca="1">Проект!DF109/Параметры!DF$70</f>
        <v>427281.45147960749</v>
      </c>
      <c r="DG6" s="53">
        <f ca="1">Проект!DG109/Параметры!DG$70</f>
        <v>490523.43342711887</v>
      </c>
      <c r="DH6" s="53">
        <f ca="1">Проект!DH109/Параметры!DH$70</f>
        <v>493296.9242356451</v>
      </c>
      <c r="DI6" s="53">
        <f ca="1">Проект!DI109/Параметры!DI$70</f>
        <v>496086.09676443326</v>
      </c>
      <c r="DJ6" s="53">
        <f ca="1">Проект!DJ109/Параметры!DJ$70</f>
        <v>498891.03968020971</v>
      </c>
      <c r="DK6" s="53">
        <f ca="1">Проект!DK109/Параметры!DK$70</f>
        <v>501711.84215103538</v>
      </c>
      <c r="DL6" s="53">
        <f ca="1">Проект!DL109/Параметры!DL$70</f>
        <v>504548.59384914022</v>
      </c>
      <c r="DM6" s="53">
        <f ca="1">Проект!DM109/Параметры!DM$70</f>
        <v>507401.38495377416</v>
      </c>
      <c r="DN6" s="53">
        <f ca="1">Проект!DN109/Параметры!DN$70</f>
        <v>392582.67476241419</v>
      </c>
      <c r="DO6" s="53">
        <f ca="1">Проект!DO109/Параметры!DO$70</f>
        <v>394802.39428209735</v>
      </c>
      <c r="DP6" s="53">
        <f ca="1">Проект!DP109/Параметры!DP$70</f>
        <v>397034.664418664</v>
      </c>
      <c r="DQ6" s="53">
        <f ca="1">Проект!DQ109/Параметры!DQ$70</f>
        <v>399279.55613512674</v>
      </c>
      <c r="DR6" s="53">
        <f ca="1">Проект!DR109/Параметры!DR$70</f>
        <v>457191.1530831799</v>
      </c>
      <c r="DS6" s="53">
        <f ca="1">Проект!DS109/Параметры!DS$70</f>
        <v>524860.07376701722</v>
      </c>
      <c r="DT6" s="53">
        <f ca="1">Проект!DT109/Параметры!DT$70</f>
        <v>527827.70893214003</v>
      </c>
      <c r="DU6" s="53">
        <f ca="1">Проект!DU109/Параметры!DU$70</f>
        <v>530812.12353794347</v>
      </c>
      <c r="DV6" s="53">
        <f ca="1">Проект!DV109/Параметры!DV$70</f>
        <v>533813.41245782434</v>
      </c>
      <c r="DW6" s="53"/>
      <c r="DX6" s="55">
        <f t="shared" ref="DX6:DX11" ca="1" si="0">SUM(G6:DW6)</f>
        <v>41765892.916161172</v>
      </c>
    </row>
    <row r="7" spans="1:128" x14ac:dyDescent="0.2">
      <c r="A7" s="10" t="str">
        <f ca="1">Language!A1220</f>
        <v>Себестоимость:</v>
      </c>
      <c r="C7" s="46" t="str">
        <f ca="1">Параметры!$C$70</f>
        <v>тыс. руб.</v>
      </c>
      <c r="E7" s="6" t="s">
        <v>841</v>
      </c>
      <c r="F7" s="6" t="s">
        <v>693</v>
      </c>
      <c r="G7" s="53">
        <f ca="1">SUM(G8:G10)</f>
        <v>-18256.400000000001</v>
      </c>
      <c r="H7" s="53">
        <f t="shared" ref="H7:M7" ca="1" si="1">SUM(H8:H10)</f>
        <v>-52137.535775122786</v>
      </c>
      <c r="I7" s="53">
        <f t="shared" ca="1" si="1"/>
        <v>-87921.27005092919</v>
      </c>
      <c r="J7" s="53">
        <f t="shared" ca="1" si="1"/>
        <v>-113553.97408133723</v>
      </c>
      <c r="K7" s="53">
        <f t="shared" ca="1" si="1"/>
        <v>-137448.56733442246</v>
      </c>
      <c r="L7" s="53">
        <f t="shared" ca="1" si="1"/>
        <v>-155499.89948258409</v>
      </c>
      <c r="M7" s="53">
        <f t="shared" ca="1" si="1"/>
        <v>-173750.96720081073</v>
      </c>
      <c r="N7" s="53">
        <f t="shared" ref="N7:AS7" ca="1" si="2">SUM(N8:N10)</f>
        <v>-188709.43774008902</v>
      </c>
      <c r="O7" s="53">
        <f t="shared" ca="1" si="2"/>
        <v>-236214.30710549231</v>
      </c>
      <c r="P7" s="53">
        <f t="shared" ca="1" si="2"/>
        <v>-237549.89714045194</v>
      </c>
      <c r="Q7" s="53">
        <f t="shared" ca="1" si="2"/>
        <v>-238893.03879564721</v>
      </c>
      <c r="R7" s="53">
        <f t="shared" ca="1" si="2"/>
        <v>-240243.77476903686</v>
      </c>
      <c r="S7" s="53">
        <f t="shared" ca="1" si="2"/>
        <v>-241602.14800000002</v>
      </c>
      <c r="T7" s="53">
        <f t="shared" ca="1" si="2"/>
        <v>-242968.20167070147</v>
      </c>
      <c r="U7" s="53">
        <f t="shared" ca="1" si="2"/>
        <v>-244341.97920746403</v>
      </c>
      <c r="V7" s="53">
        <f t="shared" ca="1" si="2"/>
        <v>-197416.20805310513</v>
      </c>
      <c r="W7" s="53">
        <f t="shared" ca="1" si="2"/>
        <v>-198532.4279952677</v>
      </c>
      <c r="X7" s="53">
        <f t="shared" ca="1" si="2"/>
        <v>-199654.95920726744</v>
      </c>
      <c r="Y7" s="53">
        <f t="shared" ca="1" si="2"/>
        <v>-200783.83737394176</v>
      </c>
      <c r="Z7" s="53">
        <f t="shared" ca="1" si="2"/>
        <v>-233697.15868942227</v>
      </c>
      <c r="AA7" s="53">
        <f t="shared" ca="1" si="2"/>
        <v>-252749.30860287673</v>
      </c>
      <c r="AB7" s="53">
        <f t="shared" ca="1" si="2"/>
        <v>-254178.38994028355</v>
      </c>
      <c r="AC7" s="53">
        <f t="shared" ca="1" si="2"/>
        <v>-255615.55151134246</v>
      </c>
      <c r="AD7" s="53">
        <f t="shared" ca="1" si="2"/>
        <v>-257060.83900286941</v>
      </c>
      <c r="AE7" s="53">
        <f t="shared" ca="1" si="2"/>
        <v>-258514.29836000002</v>
      </c>
      <c r="AF7" s="53">
        <f t="shared" ca="1" si="2"/>
        <v>-259975.97578765053</v>
      </c>
      <c r="AG7" s="53">
        <f t="shared" ca="1" si="2"/>
        <v>-261445.9177519865</v>
      </c>
      <c r="AH7" s="53">
        <f t="shared" ca="1" si="2"/>
        <v>-211235.34261682248</v>
      </c>
      <c r="AI7" s="53">
        <f t="shared" ca="1" si="2"/>
        <v>-212429.69795493636</v>
      </c>
      <c r="AJ7" s="53">
        <f t="shared" ca="1" si="2"/>
        <v>-213630.80635177621</v>
      </c>
      <c r="AK7" s="53">
        <f t="shared" ca="1" si="2"/>
        <v>-214838.70599011774</v>
      </c>
      <c r="AL7" s="53">
        <f t="shared" ca="1" si="2"/>
        <v>-250055.9597976818</v>
      </c>
      <c r="AM7" s="53">
        <f t="shared" ca="1" si="2"/>
        <v>-270441.76020507806</v>
      </c>
      <c r="AN7" s="53">
        <f t="shared" ca="1" si="2"/>
        <v>-271970.87723610335</v>
      </c>
      <c r="AO7" s="53">
        <f t="shared" ca="1" si="2"/>
        <v>-273508.64011713647</v>
      </c>
      <c r="AP7" s="53">
        <f t="shared" ca="1" si="2"/>
        <v>-275055.09773307032</v>
      </c>
      <c r="AQ7" s="53">
        <f t="shared" ca="1" si="2"/>
        <v>-276610.2992452</v>
      </c>
      <c r="AR7" s="53">
        <f t="shared" ca="1" si="2"/>
        <v>-278174.29409278603</v>
      </c>
      <c r="AS7" s="53">
        <f t="shared" ca="1" si="2"/>
        <v>-279747.1319946255</v>
      </c>
      <c r="AT7" s="53">
        <f t="shared" ref="AT7:BY7" ca="1" si="3">SUM(AT8:AT10)</f>
        <v>-226021.81660000008</v>
      </c>
      <c r="AU7" s="53">
        <f t="shared" ca="1" si="3"/>
        <v>-227299.77681178195</v>
      </c>
      <c r="AV7" s="53">
        <f t="shared" ca="1" si="3"/>
        <v>-228584.9627964005</v>
      </c>
      <c r="AW7" s="53">
        <f t="shared" ca="1" si="3"/>
        <v>-229877.41540942606</v>
      </c>
      <c r="AX7" s="53">
        <f t="shared" ca="1" si="3"/>
        <v>-267559.87698351959</v>
      </c>
      <c r="AY7" s="53">
        <f t="shared" ca="1" si="3"/>
        <v>-289372.68341943354</v>
      </c>
      <c r="AZ7" s="53">
        <f t="shared" ca="1" si="3"/>
        <v>-291008.83864263061</v>
      </c>
      <c r="BA7" s="53">
        <f t="shared" ca="1" si="3"/>
        <v>-292654.24492533598</v>
      </c>
      <c r="BB7" s="53">
        <f t="shared" ca="1" si="3"/>
        <v>-294308.95457438513</v>
      </c>
      <c r="BC7" s="53">
        <f t="shared" ca="1" si="3"/>
        <v>-295973.02019236394</v>
      </c>
      <c r="BD7" s="53">
        <f t="shared" ca="1" si="3"/>
        <v>-297646.49467928102</v>
      </c>
      <c r="BE7" s="53">
        <f t="shared" ca="1" si="3"/>
        <v>-299329.43123424926</v>
      </c>
      <c r="BF7" s="53">
        <f t="shared" ca="1" si="3"/>
        <v>-241843.34376200003</v>
      </c>
      <c r="BG7" s="53">
        <f t="shared" ca="1" si="3"/>
        <v>-243210.76118860662</v>
      </c>
      <c r="BH7" s="53">
        <f t="shared" ca="1" si="3"/>
        <v>-244585.9101921485</v>
      </c>
      <c r="BI7" s="53">
        <f t="shared" ca="1" si="3"/>
        <v>-245968.83448808573</v>
      </c>
      <c r="BJ7" s="53">
        <f t="shared" ca="1" si="3"/>
        <v>-286289.06837236584</v>
      </c>
      <c r="BK7" s="53">
        <f t="shared" ca="1" si="3"/>
        <v>-309628.77125879383</v>
      </c>
      <c r="BL7" s="53">
        <f t="shared" ca="1" si="3"/>
        <v>-311379.45734761469</v>
      </c>
      <c r="BM7" s="53">
        <f t="shared" ca="1" si="3"/>
        <v>-313140.04207010946</v>
      </c>
      <c r="BN7" s="53">
        <f t="shared" ca="1" si="3"/>
        <v>-314910.58139459207</v>
      </c>
      <c r="BO7" s="53">
        <f t="shared" ca="1" si="3"/>
        <v>-316691.13160582946</v>
      </c>
      <c r="BP7" s="53">
        <f t="shared" ca="1" si="3"/>
        <v>-318481.74930683069</v>
      </c>
      <c r="BQ7" s="53">
        <f t="shared" ca="1" si="3"/>
        <v>-320282.49142064672</v>
      </c>
      <c r="BR7" s="53">
        <f t="shared" ca="1" si="3"/>
        <v>-258772.37782534005</v>
      </c>
      <c r="BS7" s="53">
        <f t="shared" ca="1" si="3"/>
        <v>-260235.51447180909</v>
      </c>
      <c r="BT7" s="53">
        <f t="shared" ca="1" si="3"/>
        <v>-261706.92390559887</v>
      </c>
      <c r="BU7" s="53">
        <f t="shared" ca="1" si="3"/>
        <v>-263186.65290225175</v>
      </c>
      <c r="BV7" s="53">
        <f t="shared" ca="1" si="3"/>
        <v>-306329.30315843149</v>
      </c>
      <c r="BW7" s="53">
        <f t="shared" ca="1" si="3"/>
        <v>-331302.78524690925</v>
      </c>
      <c r="BX7" s="53">
        <f t="shared" ca="1" si="3"/>
        <v>-333176.01936194766</v>
      </c>
      <c r="BY7" s="53">
        <f t="shared" ca="1" si="3"/>
        <v>-335059.84501501708</v>
      </c>
      <c r="BZ7" s="53">
        <f t="shared" ref="BZ7:DE7" ca="1" si="4">SUM(BZ8:BZ10)</f>
        <v>-336954.32209221344</v>
      </c>
      <c r="CA7" s="53">
        <f t="shared" ca="1" si="4"/>
        <v>-338859.51081823738</v>
      </c>
      <c r="CB7" s="53">
        <f t="shared" ca="1" si="4"/>
        <v>-340775.47175830882</v>
      </c>
      <c r="CC7" s="53">
        <f t="shared" ca="1" si="4"/>
        <v>-342702.26582009182</v>
      </c>
      <c r="CD7" s="53">
        <f t="shared" ca="1" si="4"/>
        <v>-276886.44427311374</v>
      </c>
      <c r="CE7" s="53">
        <f t="shared" ca="1" si="4"/>
        <v>-278452.00048483571</v>
      </c>
      <c r="CF7" s="53">
        <f t="shared" ca="1" si="4"/>
        <v>-280026.40857899078</v>
      </c>
      <c r="CG7" s="53">
        <f t="shared" ca="1" si="4"/>
        <v>-281609.71860540932</v>
      </c>
      <c r="CH7" s="53">
        <f t="shared" ca="1" si="4"/>
        <v>-327772.35437952162</v>
      </c>
      <c r="CI7" s="53">
        <f t="shared" ca="1" si="4"/>
        <v>-354493.980214193</v>
      </c>
      <c r="CJ7" s="53">
        <f t="shared" ca="1" si="4"/>
        <v>-356498.34071728401</v>
      </c>
      <c r="CK7" s="53">
        <f t="shared" ca="1" si="4"/>
        <v>-358514.03416606836</v>
      </c>
      <c r="CL7" s="53">
        <f t="shared" ca="1" si="4"/>
        <v>-360541.12463866838</v>
      </c>
      <c r="CM7" s="53">
        <f t="shared" ca="1" si="4"/>
        <v>-362579.67657551402</v>
      </c>
      <c r="CN7" s="53">
        <f t="shared" ca="1" si="4"/>
        <v>-364629.75478139042</v>
      </c>
      <c r="CO7" s="53">
        <f t="shared" ca="1" si="4"/>
        <v>-366691.42442749825</v>
      </c>
      <c r="CP7" s="53">
        <f t="shared" ca="1" si="4"/>
        <v>-296268.4953722317</v>
      </c>
      <c r="CQ7" s="53">
        <f t="shared" ca="1" si="4"/>
        <v>-297943.6405187741</v>
      </c>
      <c r="CR7" s="53">
        <f t="shared" ca="1" si="4"/>
        <v>-299628.25717952009</v>
      </c>
      <c r="CS7" s="53">
        <f t="shared" ca="1" si="4"/>
        <v>-301322.39890778792</v>
      </c>
      <c r="CT7" s="53">
        <f t="shared" ca="1" si="4"/>
        <v>-350716.41918608802</v>
      </c>
      <c r="CU7" s="53">
        <f t="shared" ca="1" si="4"/>
        <v>-379308.55882918643</v>
      </c>
      <c r="CV7" s="53">
        <f t="shared" ca="1" si="4"/>
        <v>-381453.22456749389</v>
      </c>
      <c r="CW7" s="53">
        <f t="shared" ca="1" si="4"/>
        <v>-383610.01655769302</v>
      </c>
      <c r="CX7" s="53">
        <f t="shared" ca="1" si="4"/>
        <v>-385779.00336337509</v>
      </c>
      <c r="CY7" s="53">
        <f t="shared" ca="1" si="4"/>
        <v>-387960.25393579993</v>
      </c>
      <c r="CZ7" s="53">
        <f t="shared" ca="1" si="4"/>
        <v>-390153.83761608758</v>
      </c>
      <c r="DA7" s="53">
        <f t="shared" ca="1" si="4"/>
        <v>-392359.82413742313</v>
      </c>
      <c r="DB7" s="53">
        <f t="shared" ca="1" si="4"/>
        <v>-317007.29004828789</v>
      </c>
      <c r="DC7" s="53">
        <f t="shared" ca="1" si="4"/>
        <v>-318799.69535508828</v>
      </c>
      <c r="DD7" s="53">
        <f t="shared" ca="1" si="4"/>
        <v>-320602.23518208653</v>
      </c>
      <c r="DE7" s="53">
        <f t="shared" ca="1" si="4"/>
        <v>-322414.966831333</v>
      </c>
      <c r="DF7" s="53">
        <f t="shared" ref="DF7:DV7" ca="1" si="5">SUM(DF8:DF10)</f>
        <v>-375266.56852911413</v>
      </c>
      <c r="DG7" s="53">
        <f t="shared" ca="1" si="5"/>
        <v>-405860.15794722945</v>
      </c>
      <c r="DH7" s="53">
        <f t="shared" ca="1" si="5"/>
        <v>-408154.95028721838</v>
      </c>
      <c r="DI7" s="53">
        <f t="shared" ca="1" si="5"/>
        <v>-410462.71771673154</v>
      </c>
      <c r="DJ7" s="53">
        <f t="shared" ca="1" si="5"/>
        <v>-412783.53359881137</v>
      </c>
      <c r="DK7" s="53">
        <f t="shared" ca="1" si="5"/>
        <v>-415117.47171130596</v>
      </c>
      <c r="DL7" s="53">
        <f t="shared" ca="1" si="5"/>
        <v>-417464.60624921374</v>
      </c>
      <c r="DM7" s="53">
        <f t="shared" ca="1" si="5"/>
        <v>-419825.01182704268</v>
      </c>
      <c r="DN7" s="53">
        <f t="shared" ca="1" si="5"/>
        <v>-339197.80035166792</v>
      </c>
      <c r="DO7" s="53">
        <f t="shared" ca="1" si="5"/>
        <v>-341115.67402994435</v>
      </c>
      <c r="DP7" s="53">
        <f t="shared" ca="1" si="5"/>
        <v>-343044.39164483245</v>
      </c>
      <c r="DQ7" s="53">
        <f t="shared" ca="1" si="5"/>
        <v>-344984.01450952631</v>
      </c>
      <c r="DR7" s="53">
        <f t="shared" ca="1" si="5"/>
        <v>-401535.22832615202</v>
      </c>
      <c r="DS7" s="53">
        <f t="shared" ca="1" si="5"/>
        <v>-434270.36900353531</v>
      </c>
      <c r="DT7" s="53">
        <f t="shared" ca="1" si="5"/>
        <v>-436725.79680732347</v>
      </c>
      <c r="DU7" s="53">
        <f t="shared" ca="1" si="5"/>
        <v>-439195.10795690247</v>
      </c>
      <c r="DV7" s="53">
        <f t="shared" ca="1" si="5"/>
        <v>-441678.38095072802</v>
      </c>
      <c r="DW7" s="53"/>
      <c r="DX7" s="55">
        <f t="shared" ca="1" si="0"/>
        <v>-35162230.695896059</v>
      </c>
    </row>
    <row r="8" spans="1:128" x14ac:dyDescent="0.2">
      <c r="A8" s="33" t="str">
        <f ca="1">Language!A1221</f>
        <v>сырье и материалы</v>
      </c>
      <c r="C8" s="46" t="str">
        <f ca="1">Параметры!$C$70</f>
        <v>тыс. руб.</v>
      </c>
      <c r="E8" s="6" t="s">
        <v>842</v>
      </c>
      <c r="F8" s="6" t="s">
        <v>2962</v>
      </c>
      <c r="G8" s="53">
        <f ca="1">-Проект!G272/Параметры!G$70</f>
        <v>-16794</v>
      </c>
      <c r="H8" s="53">
        <f ca="1">-Проект!H272/Параметры!H$70</f>
        <v>-50666.867152908249</v>
      </c>
      <c r="I8" s="53">
        <f ca="1">-Проект!I272/Параметры!I$70</f>
        <v>-86442.286054507946</v>
      </c>
      <c r="J8" s="53">
        <f ca="1">-Проект!J272/Параметры!J$70</f>
        <v>-112066.62769437459</v>
      </c>
      <c r="K8" s="53">
        <f ca="1">-Проект!K272/Параметры!K$70</f>
        <v>-135952.81127474649</v>
      </c>
      <c r="L8" s="53">
        <f ca="1">-Проект!L272/Параметры!L$70</f>
        <v>-153995.68620068263</v>
      </c>
      <c r="M8" s="53">
        <f ca="1">-Проект!M272/Параметры!M$70</f>
        <v>-172238.24887831972</v>
      </c>
      <c r="N8" s="53">
        <f ca="1">-Проект!N272/Параметры!N$70</f>
        <v>-187188.16628827248</v>
      </c>
      <c r="O8" s="53">
        <f ca="1">-Проект!O272/Параметры!O$70</f>
        <v>-234684.43416371345</v>
      </c>
      <c r="P8" s="53">
        <f ca="1">-Проект!P272/Параметры!P$70</f>
        <v>-236011.37407463603</v>
      </c>
      <c r="Q8" s="53">
        <f ca="1">-Проект!Q272/Параметры!Q$70</f>
        <v>-237345.8166967353</v>
      </c>
      <c r="R8" s="53">
        <f ca="1">-Проект!R272/Параметры!R$70</f>
        <v>-238687.80445143106</v>
      </c>
      <c r="S8" s="53">
        <f ca="1">-Проект!S272/Параметры!S$70</f>
        <v>-240037.38</v>
      </c>
      <c r="T8" s="53">
        <f ca="1">-Проект!T272/Параметры!T$70</f>
        <v>-241394.58624493191</v>
      </c>
      <c r="U8" s="53">
        <f ca="1">-Проект!U272/Параметры!U$70</f>
        <v>-242759.46633129328</v>
      </c>
      <c r="V8" s="53">
        <f ca="1">-Проект!V272/Параметры!V$70</f>
        <v>-195824.74741905509</v>
      </c>
      <c r="W8" s="53">
        <f ca="1">-Проект!W272/Параметры!W$70</f>
        <v>-196931.96901141442</v>
      </c>
      <c r="X8" s="53">
        <f ca="1">-Проект!X272/Параметры!X$70</f>
        <v>-198045.45099563288</v>
      </c>
      <c r="Y8" s="53">
        <f ca="1">-Проект!Y272/Параметры!Y$70</f>
        <v>-199165.2287688764</v>
      </c>
      <c r="Z8" s="53">
        <f ca="1">-Проект!Z272/Параметры!Z$70</f>
        <v>-232069.39823597856</v>
      </c>
      <c r="AA8" s="53">
        <f ca="1">-Проект!AA272/Параметры!AA$70</f>
        <v>-251112.34455517339</v>
      </c>
      <c r="AB8" s="53">
        <f ca="1">-Проект!AB272/Параметры!AB$70</f>
        <v>-252532.17025986052</v>
      </c>
      <c r="AC8" s="53">
        <f ca="1">-Проект!AC272/Параметры!AC$70</f>
        <v>-253960.02386550672</v>
      </c>
      <c r="AD8" s="53">
        <f ca="1">-Проект!AD272/Параметры!AD$70</f>
        <v>-255395.95076303123</v>
      </c>
      <c r="AE8" s="53">
        <f ca="1">-Проект!AE272/Параметры!AE$70</f>
        <v>-256839.99660000001</v>
      </c>
      <c r="AF8" s="53">
        <f ca="1">-Проект!AF272/Параметры!AF$70</f>
        <v>-258292.20728207711</v>
      </c>
      <c r="AG8" s="53">
        <f ca="1">-Проект!AG272/Параметры!AG$70</f>
        <v>-259752.62897448381</v>
      </c>
      <c r="AH8" s="53">
        <f ca="1">-Проект!AH272/Параметры!AH$70</f>
        <v>-209532.47973838897</v>
      </c>
      <c r="AI8" s="53">
        <f ca="1">-Проект!AI272/Параметры!AI$70</f>
        <v>-210717.20684221335</v>
      </c>
      <c r="AJ8" s="53">
        <f ca="1">-Проект!AJ272/Параметры!AJ$70</f>
        <v>-211908.63256532722</v>
      </c>
      <c r="AK8" s="53">
        <f ca="1">-Проект!AK272/Параметры!AK$70</f>
        <v>-213106.79478269781</v>
      </c>
      <c r="AL8" s="53">
        <f ca="1">-Проект!AL272/Параметры!AL$70</f>
        <v>-248314.25611249704</v>
      </c>
      <c r="AM8" s="53">
        <f ca="1">-Проект!AM272/Параметры!AM$70</f>
        <v>-268690.2086740355</v>
      </c>
      <c r="AN8" s="53">
        <f ca="1">-Проект!AN272/Параметры!AN$70</f>
        <v>-270209.42217805074</v>
      </c>
      <c r="AO8" s="53">
        <f ca="1">-Проект!AO272/Параметры!AO$70</f>
        <v>-271737.22553609224</v>
      </c>
      <c r="AP8" s="53">
        <f ca="1">-Проект!AP272/Параметры!AP$70</f>
        <v>-273273.66731644346</v>
      </c>
      <c r="AQ8" s="53">
        <f ca="1">-Проект!AQ272/Параметры!AQ$70</f>
        <v>-274818.79636200005</v>
      </c>
      <c r="AR8" s="53">
        <f ca="1">-Проект!AR272/Параметры!AR$70</f>
        <v>-276372.66179182247</v>
      </c>
      <c r="AS8" s="53">
        <f ca="1">-Проект!AS272/Параметры!AS$70</f>
        <v>-277935.31300269766</v>
      </c>
      <c r="AT8" s="53">
        <f ca="1">-Проект!AT272/Параметры!AT$70</f>
        <v>-224199.75332007618</v>
      </c>
      <c r="AU8" s="53">
        <f ca="1">-Проект!AU272/Параметры!AU$70</f>
        <v>-225467.4113211683</v>
      </c>
      <c r="AV8" s="53">
        <f ca="1">-Проект!AV272/Параметры!AV$70</f>
        <v>-226742.23684490009</v>
      </c>
      <c r="AW8" s="53">
        <f ca="1">-Проект!AW272/Параметры!AW$70</f>
        <v>-228024.2704174867</v>
      </c>
      <c r="AX8" s="53">
        <f ca="1">-Проект!AX272/Параметры!AX$70</f>
        <v>-265696.25404037186</v>
      </c>
      <c r="AY8" s="53">
        <f ca="1">-Проект!AY272/Параметры!AY$70</f>
        <v>-287498.52328121796</v>
      </c>
      <c r="AZ8" s="53">
        <f ca="1">-Проект!AZ272/Параметры!AZ$70</f>
        <v>-289124.08173051424</v>
      </c>
      <c r="BA8" s="53">
        <f ca="1">-Проект!BA272/Параметры!BA$70</f>
        <v>-290758.83132361865</v>
      </c>
      <c r="BB8" s="53">
        <f ca="1">-Проект!BB272/Параметры!BB$70</f>
        <v>-292402.82402859442</v>
      </c>
      <c r="BC8" s="53">
        <f ca="1">-Проект!BC272/Параметры!BC$70</f>
        <v>-294056.11210733996</v>
      </c>
      <c r="BD8" s="53">
        <f ca="1">-Проект!BD272/Параметры!BD$70</f>
        <v>-295718.74811724998</v>
      </c>
      <c r="BE8" s="53">
        <f ca="1">-Проект!BE272/Параметры!BE$70</f>
        <v>-297390.78491288645</v>
      </c>
      <c r="BF8" s="53">
        <f ca="1">-Проект!BF272/Параметры!BF$70</f>
        <v>-239893.73605248146</v>
      </c>
      <c r="BG8" s="53">
        <f ca="1">-Проект!BG272/Параметры!BG$70</f>
        <v>-241250.13011365003</v>
      </c>
      <c r="BH8" s="53">
        <f ca="1">-Проект!BH272/Параметры!BH$70</f>
        <v>-242614.19342404304</v>
      </c>
      <c r="BI8" s="53">
        <f ca="1">-Проект!BI272/Параметры!BI$70</f>
        <v>-243985.96934671063</v>
      </c>
      <c r="BJ8" s="53">
        <f ca="1">-Проект!BJ272/Параметры!BJ$70</f>
        <v>-284294.99182319781</v>
      </c>
      <c r="BK8" s="53">
        <f ca="1">-Проект!BK272/Параметры!BK$70</f>
        <v>-307623.41991090315</v>
      </c>
      <c r="BL8" s="53">
        <f ca="1">-Проект!BL272/Параметры!BL$70</f>
        <v>-309362.76745165023</v>
      </c>
      <c r="BM8" s="53">
        <f ca="1">-Проект!BM272/Параметры!BM$70</f>
        <v>-311111.94951627188</v>
      </c>
      <c r="BN8" s="53">
        <f ca="1">-Проект!BN272/Параметры!BN$70</f>
        <v>-312871.02171059599</v>
      </c>
      <c r="BO8" s="53">
        <f ca="1">-Проект!BO272/Параметры!BO$70</f>
        <v>-314640.03995485377</v>
      </c>
      <c r="BP8" s="53">
        <f ca="1">-Проект!BP272/Параметры!BP$70</f>
        <v>-316419.06048545748</v>
      </c>
      <c r="BQ8" s="53">
        <f ca="1">-Проект!BQ272/Параметры!BQ$70</f>
        <v>-318208.1398567885</v>
      </c>
      <c r="BR8" s="53">
        <f ca="1">-Проект!BR272/Параметры!BR$70</f>
        <v>-256686.29757615519</v>
      </c>
      <c r="BS8" s="53">
        <f ca="1">-Проект!BS272/Параметры!BS$70</f>
        <v>-258137.63922160555</v>
      </c>
      <c r="BT8" s="53">
        <f ca="1">-Проект!BT272/Параметры!BT$70</f>
        <v>-259597.18696372604</v>
      </c>
      <c r="BU8" s="53">
        <f ca="1">-Проект!BU272/Параметры!BU$70</f>
        <v>-261064.98720098039</v>
      </c>
      <c r="BV8" s="53">
        <f ca="1">-Проект!BV272/Параметры!BV$70</f>
        <v>-304195.64125082165</v>
      </c>
      <c r="BW8" s="53">
        <f ca="1">-Проект!BW272/Параметры!BW$70</f>
        <v>-329157.05930466624</v>
      </c>
      <c r="BX8" s="53">
        <f ca="1">-Проект!BX272/Параметры!BX$70</f>
        <v>-331018.16117326566</v>
      </c>
      <c r="BY8" s="53">
        <f ca="1">-Проект!BY272/Параметры!BY$70</f>
        <v>-332889.78598241089</v>
      </c>
      <c r="BZ8" s="53">
        <f ca="1">-Проект!BZ272/Параметры!BZ$70</f>
        <v>-334771.99323033763</v>
      </c>
      <c r="CA8" s="53">
        <f ca="1">-Проект!CA272/Параметры!CA$70</f>
        <v>-336664.84275169345</v>
      </c>
      <c r="CB8" s="53">
        <f ca="1">-Проект!CB272/Параметры!CB$70</f>
        <v>-338568.3947194395</v>
      </c>
      <c r="CC8" s="53">
        <f ca="1">-Проект!CC272/Параметры!CC$70</f>
        <v>-340482.70964676357</v>
      </c>
      <c r="CD8" s="53">
        <f ca="1">-Проект!CD272/Параметры!CD$70</f>
        <v>-274654.33840648591</v>
      </c>
      <c r="CE8" s="53">
        <f ca="1">-Проект!CE272/Параметры!CE$70</f>
        <v>-276207.27396711789</v>
      </c>
      <c r="CF8" s="53">
        <f ca="1">-Проект!CF272/Параметры!CF$70</f>
        <v>-277768.99005118688</v>
      </c>
      <c r="CG8" s="53">
        <f ca="1">-Проект!CG272/Параметры!CG$70</f>
        <v>-279339.53630504897</v>
      </c>
      <c r="CH8" s="53">
        <f ca="1">-Проект!CH272/Параметры!CH$70</f>
        <v>-325489.33613837912</v>
      </c>
      <c r="CI8" s="53">
        <f ca="1">-Проект!CI272/Параметры!CI$70</f>
        <v>-352198.05345599301</v>
      </c>
      <c r="CJ8" s="53">
        <f ca="1">-Проект!CJ272/Параметры!CJ$70</f>
        <v>-354189.4324553943</v>
      </c>
      <c r="CK8" s="53">
        <f ca="1">-Проект!CK272/Параметры!CK$70</f>
        <v>-356192.07100117975</v>
      </c>
      <c r="CL8" s="53">
        <f ca="1">-Проект!CL272/Параметры!CL$70</f>
        <v>-358206.0327564613</v>
      </c>
      <c r="CM8" s="53">
        <f ca="1">-Проект!CM272/Параметры!CM$70</f>
        <v>-360231.38174431195</v>
      </c>
      <c r="CN8" s="53">
        <f ca="1">-Проект!CN272/Параметры!CN$70</f>
        <v>-362268.18234980025</v>
      </c>
      <c r="CO8" s="53">
        <f ca="1">-Проект!CO272/Параметры!CO$70</f>
        <v>-364316.49932203698</v>
      </c>
      <c r="CP8" s="53">
        <f ca="1">-Проект!CP272/Параметры!CP$70</f>
        <v>-293880.14209494001</v>
      </c>
      <c r="CQ8" s="53">
        <f ca="1">-Проект!CQ272/Параметры!CQ$70</f>
        <v>-295541.78314481606</v>
      </c>
      <c r="CR8" s="53">
        <f ca="1">-Проект!CR272/Параметры!CR$70</f>
        <v>-297212.81935476989</v>
      </c>
      <c r="CS8" s="53">
        <f ca="1">-Проект!CS272/Параметры!CS$70</f>
        <v>-298893.30384640233</v>
      </c>
      <c r="CT8" s="53">
        <f ca="1">-Проект!CT272/Параметры!CT$70</f>
        <v>-348273.58966806554</v>
      </c>
      <c r="CU8" s="53">
        <f ca="1">-Проект!CU272/Параметры!CU$70</f>
        <v>-376851.91719791241</v>
      </c>
      <c r="CV8" s="53">
        <f ca="1">-Проект!CV272/Параметры!CV$70</f>
        <v>-378982.69272727187</v>
      </c>
      <c r="CW8" s="53">
        <f ca="1">-Проект!CW272/Параметры!CW$70</f>
        <v>-381125.51597126218</v>
      </c>
      <c r="CX8" s="53">
        <f ca="1">-Проект!CX272/Параметры!CX$70</f>
        <v>-383280.45504941349</v>
      </c>
      <c r="CY8" s="53">
        <f ca="1">-Проект!CY272/Параметры!CY$70</f>
        <v>-385447.57846641372</v>
      </c>
      <c r="CZ8" s="53">
        <f ca="1">-Проект!CZ272/Параметры!CZ$70</f>
        <v>-387626.9551142861</v>
      </c>
      <c r="DA8" s="53">
        <f ca="1">-Проект!DA272/Параметры!DA$70</f>
        <v>-389818.6542745796</v>
      </c>
      <c r="DB8" s="53">
        <f ca="1">-Проект!DB272/Параметры!DB$70</f>
        <v>-314451.75204158574</v>
      </c>
      <c r="DC8" s="53">
        <f ca="1">-Проект!DC272/Параметры!DC$70</f>
        <v>-316229.70796495321</v>
      </c>
      <c r="DD8" s="53">
        <f ca="1">-Проект!DD272/Параметры!DD$70</f>
        <v>-318017.71670960379</v>
      </c>
      <c r="DE8" s="53">
        <f ca="1">-Проект!DE272/Параметры!DE$70</f>
        <v>-319815.83511565044</v>
      </c>
      <c r="DF8" s="53">
        <f ca="1">-Проект!DF272/Параметры!DF$70</f>
        <v>-372652.74094483012</v>
      </c>
      <c r="DG8" s="53">
        <f ca="1">-Проект!DG272/Параметры!DG$70</f>
        <v>-403231.55140176625</v>
      </c>
      <c r="DH8" s="53">
        <f ca="1">-Проект!DH272/Параметры!DH$70</f>
        <v>-405511.48121818085</v>
      </c>
      <c r="DI8" s="53">
        <f ca="1">-Проект!DI272/Параметры!DI$70</f>
        <v>-407804.30208925053</v>
      </c>
      <c r="DJ8" s="53">
        <f ca="1">-Проект!DJ272/Параметры!DJ$70</f>
        <v>-410110.08690287243</v>
      </c>
      <c r="DK8" s="53">
        <f ca="1">-Проект!DK272/Параметры!DK$70</f>
        <v>-412428.90895906271</v>
      </c>
      <c r="DL8" s="53">
        <f ca="1">-Проект!DL272/Параметры!DL$70</f>
        <v>-414760.84197228617</v>
      </c>
      <c r="DM8" s="53">
        <f ca="1">-Проект!DM272/Параметры!DM$70</f>
        <v>-417105.96007380006</v>
      </c>
      <c r="DN8" s="53">
        <f ca="1">-Проект!DN272/Параметры!DN$70</f>
        <v>-336463.37468449661</v>
      </c>
      <c r="DO8" s="53">
        <f ca="1">-Проект!DO272/Параметры!DO$70</f>
        <v>-338365.7875224998</v>
      </c>
      <c r="DP8" s="53">
        <f ca="1">-Проект!DP272/Параметры!DP$70</f>
        <v>-340278.95687927591</v>
      </c>
      <c r="DQ8" s="53">
        <f ca="1">-Проект!DQ272/Параметры!DQ$70</f>
        <v>-342202.94357374596</v>
      </c>
      <c r="DR8" s="53">
        <f ca="1">-Проект!DR272/Параметры!DR$70</f>
        <v>-398738.43281096808</v>
      </c>
      <c r="DS8" s="53">
        <f ca="1">-Проект!DS272/Параметры!DS$70</f>
        <v>-431457.75999988971</v>
      </c>
      <c r="DT8" s="53">
        <f ca="1">-Проект!DT272/Параметры!DT$70</f>
        <v>-433897.28490345331</v>
      </c>
      <c r="DU8" s="53">
        <f ca="1">-Проект!DU272/Параметры!DU$70</f>
        <v>-436350.60323549784</v>
      </c>
      <c r="DV8" s="53">
        <f ca="1">-Проект!DV272/Параметры!DV$70</f>
        <v>-438817.79298607341</v>
      </c>
      <c r="DW8" s="53"/>
      <c r="DX8" s="55">
        <f t="shared" ca="1" si="0"/>
        <v>-34912084.644107081</v>
      </c>
    </row>
    <row r="9" spans="1:128" x14ac:dyDescent="0.2">
      <c r="A9" s="33" t="str">
        <f ca="1">Language!A1222</f>
        <v>производственный персонал</v>
      </c>
      <c r="C9" s="46" t="str">
        <f ca="1">Параметры!$C$70</f>
        <v>тыс. руб.</v>
      </c>
      <c r="E9" s="6" t="s">
        <v>843</v>
      </c>
      <c r="F9" s="6" t="s">
        <v>2962</v>
      </c>
      <c r="G9" s="53">
        <f ca="1">-Проект!G380/Параметры!G$70</f>
        <v>-1362.4</v>
      </c>
      <c r="H9" s="53">
        <f ca="1">-Проект!H380/Параметры!H$70</f>
        <v>-1370.1032076758008</v>
      </c>
      <c r="I9" s="53">
        <f ca="1">-Проект!I380/Параметры!I$70</f>
        <v>-1377.8499704077503</v>
      </c>
      <c r="J9" s="53">
        <f ca="1">-Проект!J380/Параметры!J$70</f>
        <v>-1385.6405344624677</v>
      </c>
      <c r="K9" s="53">
        <f ca="1">-Проект!K380/Параметры!K$70</f>
        <v>-1393.4751474990005</v>
      </c>
      <c r="L9" s="53">
        <f ca="1">-Проект!L380/Параметры!L$70</f>
        <v>-1401.3540585766957</v>
      </c>
      <c r="M9" s="53">
        <f ca="1">-Проект!M380/Параметры!M$70</f>
        <v>-1409.2775181631189</v>
      </c>
      <c r="N9" s="53">
        <f ca="1">-Проект!N380/Параметры!N$70</f>
        <v>-1417.2457781420148</v>
      </c>
      <c r="O9" s="53">
        <f ca="1">-Проект!O380/Параметры!O$70</f>
        <v>-1425.2590918213164</v>
      </c>
      <c r="P9" s="53">
        <f ca="1">-Проект!P380/Параметры!P$70</f>
        <v>-1433.3177139411948</v>
      </c>
      <c r="Q9" s="53">
        <f ca="1">-Проект!Q380/Параметры!Q$70</f>
        <v>-1441.4219006821618</v>
      </c>
      <c r="R9" s="53">
        <f ca="1">-Проект!R380/Параметры!R$70</f>
        <v>-1449.5719096732089</v>
      </c>
      <c r="S9" s="53">
        <f ca="1">-Проект!S380/Параметры!S$70</f>
        <v>-1457.768</v>
      </c>
      <c r="T9" s="53">
        <f ca="1">-Проект!T380/Параметры!T$70</f>
        <v>-1466.0104322131072</v>
      </c>
      <c r="U9" s="53">
        <f ca="1">-Проект!U380/Параметры!U$70</f>
        <v>-1474.2994683362929</v>
      </c>
      <c r="V9" s="53">
        <f ca="1">-Проект!V380/Параметры!V$70</f>
        <v>-1482.6353718748405</v>
      </c>
      <c r="W9" s="53">
        <f ca="1">-Проект!W380/Параметры!W$70</f>
        <v>-1491.0184078239306</v>
      </c>
      <c r="X9" s="53">
        <f ca="1">-Проект!X380/Параметры!X$70</f>
        <v>-1499.4488426770647</v>
      </c>
      <c r="Y9" s="53">
        <f ca="1">-Проект!Y380/Параметры!Y$70</f>
        <v>-1507.9269444345373</v>
      </c>
      <c r="Z9" s="53">
        <f ca="1">-Проект!Z380/Параметры!Z$70</f>
        <v>-1516.452982611956</v>
      </c>
      <c r="AA9" s="53">
        <f ca="1">-Проект!AA380/Параметры!AA$70</f>
        <v>-1525.0272282488086</v>
      </c>
      <c r="AB9" s="53">
        <f ca="1">-Проект!AB380/Параметры!AB$70</f>
        <v>-1533.6499539170786</v>
      </c>
      <c r="AC9" s="53">
        <f ca="1">-Проект!AC380/Параметры!AC$70</f>
        <v>-1542.3214337299137</v>
      </c>
      <c r="AD9" s="53">
        <f ca="1">-Проект!AD380/Параметры!AD$70</f>
        <v>-1551.0419433503337</v>
      </c>
      <c r="AE9" s="53">
        <f ca="1">-Проект!AE380/Параметры!AE$70</f>
        <v>-1559.81176</v>
      </c>
      <c r="AF9" s="53">
        <f ca="1">-Проект!AF380/Параметры!AF$70</f>
        <v>-1568.6311624680245</v>
      </c>
      <c r="AG9" s="53">
        <f ca="1">-Проект!AG380/Параметры!AG$70</f>
        <v>-1577.5004311198331</v>
      </c>
      <c r="AH9" s="53">
        <f ca="1">-Проект!AH380/Параметры!AH$70</f>
        <v>-1586.4198479060792</v>
      </c>
      <c r="AI9" s="53">
        <f ca="1">-Проект!AI380/Параметры!AI$70</f>
        <v>-1595.3896963716056</v>
      </c>
      <c r="AJ9" s="53">
        <f ca="1">-Проект!AJ380/Параметры!AJ$70</f>
        <v>-1604.4102616644591</v>
      </c>
      <c r="AK9" s="53">
        <f ca="1">-Проект!AK380/Параметры!AK$70</f>
        <v>-1613.4818305449548</v>
      </c>
      <c r="AL9" s="53">
        <f ca="1">-Проект!AL380/Параметры!AL$70</f>
        <v>-1622.6046913947926</v>
      </c>
      <c r="AM9" s="53">
        <f ca="1">-Проект!AM380/Параметры!AM$70</f>
        <v>-1631.7791342262249</v>
      </c>
      <c r="AN9" s="53">
        <f ca="1">-Проект!AN380/Параметры!AN$70</f>
        <v>-1641.0054506912743</v>
      </c>
      <c r="AO9" s="53">
        <f ca="1">-Проект!AO380/Параметры!AO$70</f>
        <v>-1650.2839340910075</v>
      </c>
      <c r="AP9" s="53">
        <f ca="1">-Проект!AP380/Параметры!AP$70</f>
        <v>-1659.614879384857</v>
      </c>
      <c r="AQ9" s="53">
        <f ca="1">-Проект!AQ380/Параметры!AQ$70</f>
        <v>-1668.9985831999998</v>
      </c>
      <c r="AR9" s="53">
        <f ca="1">-Проект!AR380/Параметры!AR$70</f>
        <v>-1678.4353438407861</v>
      </c>
      <c r="AS9" s="53">
        <f ca="1">-Проект!AS380/Параметры!AS$70</f>
        <v>-1687.9254612982215</v>
      </c>
      <c r="AT9" s="53">
        <f ca="1">-Проект!AT380/Параметры!AT$70</f>
        <v>-1697.4692372595046</v>
      </c>
      <c r="AU9" s="53">
        <f ca="1">-Проект!AU380/Параметры!AU$70</f>
        <v>-1707.0669751176179</v>
      </c>
      <c r="AV9" s="53">
        <f ca="1">-Проект!AV380/Параметры!AV$70</f>
        <v>-1716.7189799809707</v>
      </c>
      <c r="AW9" s="53">
        <f ca="1">-Проект!AW380/Параметры!AW$70</f>
        <v>-1726.4255586831014</v>
      </c>
      <c r="AX9" s="53">
        <f ca="1">-Проект!AX380/Параметры!AX$70</f>
        <v>-1736.1870197924281</v>
      </c>
      <c r="AY9" s="53">
        <f ca="1">-Проект!AY380/Параметры!AY$70</f>
        <v>-1746.0036736220602</v>
      </c>
      <c r="AZ9" s="53">
        <f ca="1">-Проект!AZ380/Параметры!AZ$70</f>
        <v>-1755.8758322396627</v>
      </c>
      <c r="BA9" s="53">
        <f ca="1">-Проект!BA380/Параметры!BA$70</f>
        <v>-1765.8038094773774</v>
      </c>
      <c r="BB9" s="53">
        <f ca="1">-Проект!BB380/Параметры!BB$70</f>
        <v>-1775.7879209417965</v>
      </c>
      <c r="BC9" s="53">
        <f ca="1">-Проект!BC380/Параметры!BC$70</f>
        <v>-1785.8284840239994</v>
      </c>
      <c r="BD9" s="53">
        <f ca="1">-Проект!BD380/Параметры!BD$70</f>
        <v>-1795.9258179096407</v>
      </c>
      <c r="BE9" s="53">
        <f ca="1">-Проект!BE380/Параметры!BE$70</f>
        <v>-1806.0802435890964</v>
      </c>
      <c r="BF9" s="53">
        <f ca="1">-Проект!BF380/Параметры!BF$70</f>
        <v>-1816.2920838676698</v>
      </c>
      <c r="BG9" s="53">
        <f ca="1">-Проект!BG380/Параметры!BG$70</f>
        <v>-1826.5616633758507</v>
      </c>
      <c r="BH9" s="53">
        <f ca="1">-Проект!BH380/Параметры!BH$70</f>
        <v>-1836.8893085796387</v>
      </c>
      <c r="BI9" s="53">
        <f ca="1">-Проект!BI380/Параметры!BI$70</f>
        <v>-1847.2753477909182</v>
      </c>
      <c r="BJ9" s="53">
        <f ca="1">-Проект!BJ380/Параметры!BJ$70</f>
        <v>-1857.7201111778977</v>
      </c>
      <c r="BK9" s="53">
        <f ca="1">-Проект!BK380/Параметры!BK$70</f>
        <v>-1868.223930775604</v>
      </c>
      <c r="BL9" s="53">
        <f ca="1">-Проект!BL380/Параметры!BL$70</f>
        <v>-1878.7871404964394</v>
      </c>
      <c r="BM9" s="53">
        <f ca="1">-Проект!BM380/Параметры!BM$70</f>
        <v>-1889.4100761407938</v>
      </c>
      <c r="BN9" s="53">
        <f ca="1">-Проект!BN380/Параметры!BN$70</f>
        <v>-1900.0930754077222</v>
      </c>
      <c r="BO9" s="53">
        <f ca="1">-Проект!BO380/Параметры!BO$70</f>
        <v>-1910.8364779056794</v>
      </c>
      <c r="BP9" s="53">
        <f ca="1">-Проект!BP380/Параметры!BP$70</f>
        <v>-1921.6406251633155</v>
      </c>
      <c r="BQ9" s="53">
        <f ca="1">-Проект!BQ380/Параметры!BQ$70</f>
        <v>-1932.5058606403334</v>
      </c>
      <c r="BR9" s="53">
        <f ca="1">-Проект!BR380/Параметры!BR$70</f>
        <v>-1943.4325297384062</v>
      </c>
      <c r="BS9" s="53">
        <f ca="1">-Проект!BS380/Параметры!BS$70</f>
        <v>-1954.4209798121601</v>
      </c>
      <c r="BT9" s="53">
        <f ca="1">-Проект!BT380/Параметры!BT$70</f>
        <v>-1965.4715601802136</v>
      </c>
      <c r="BU9" s="53">
        <f ca="1">-Проект!BU380/Параметры!BU$70</f>
        <v>-1976.5846221362826</v>
      </c>
      <c r="BV9" s="53">
        <f ca="1">-Проект!BV380/Параметры!BV$70</f>
        <v>-1987.7605189603505</v>
      </c>
      <c r="BW9" s="53">
        <f ca="1">-Проект!BW380/Параметры!BW$70</f>
        <v>-1998.9996059298962</v>
      </c>
      <c r="BX9" s="53">
        <f ca="1">-Проект!BX380/Параметры!BX$70</f>
        <v>-2010.30224033119</v>
      </c>
      <c r="BY9" s="53">
        <f ca="1">-Проект!BY380/Параметры!BY$70</f>
        <v>-2021.6687814706488</v>
      </c>
      <c r="BZ9" s="53">
        <f ca="1">-Проект!BZ380/Параметры!BZ$70</f>
        <v>-2033.099590686262</v>
      </c>
      <c r="CA9" s="53">
        <f ca="1">-Проект!CA380/Параметры!CA$70</f>
        <v>-2044.5950313590765</v>
      </c>
      <c r="CB9" s="53">
        <f ca="1">-Проект!CB380/Параметры!CB$70</f>
        <v>-2056.1554689247469</v>
      </c>
      <c r="CC9" s="53">
        <f ca="1">-Проект!CC380/Параметры!CC$70</f>
        <v>-2067.7812708851561</v>
      </c>
      <c r="CD9" s="53">
        <f ca="1">-Проект!CD380/Параметры!CD$70</f>
        <v>-2079.4728068200943</v>
      </c>
      <c r="CE9" s="53">
        <f ca="1">-Проект!CE380/Параметры!CE$70</f>
        <v>-2091.230448399011</v>
      </c>
      <c r="CF9" s="53">
        <f ca="1">-Проект!CF380/Параметры!CF$70</f>
        <v>-2103.0545693928279</v>
      </c>
      <c r="CG9" s="53">
        <f ca="1">-Проект!CG380/Параметры!CG$70</f>
        <v>-2114.9455456858213</v>
      </c>
      <c r="CH9" s="53">
        <f ca="1">-Проект!CH380/Параметры!CH$70</f>
        <v>-2126.9037552875743</v>
      </c>
      <c r="CI9" s="53">
        <f ca="1">-Проект!CI380/Параметры!CI$70</f>
        <v>-2138.9295783449888</v>
      </c>
      <c r="CJ9" s="53">
        <f ca="1">-Проект!CJ380/Параметры!CJ$70</f>
        <v>-2151.023397154373</v>
      </c>
      <c r="CK9" s="53">
        <f ca="1">-Проект!CK380/Параметры!CK$70</f>
        <v>-2163.1855961735941</v>
      </c>
      <c r="CL9" s="53">
        <f ca="1">-Проект!CL380/Параметры!CL$70</f>
        <v>-2175.4165620343006</v>
      </c>
      <c r="CM9" s="53">
        <f ca="1">-Проект!CM380/Параметры!CM$70</f>
        <v>-2187.7166835542121</v>
      </c>
      <c r="CN9" s="53">
        <f ca="1">-Проект!CN380/Параметры!CN$70</f>
        <v>-2200.0863517494795</v>
      </c>
      <c r="CO9" s="53">
        <f ca="1">-Проект!CO380/Параметры!CO$70</f>
        <v>-2212.5259598471175</v>
      </c>
      <c r="CP9" s="53">
        <f ca="1">-Проект!CP380/Параметры!CP$70</f>
        <v>-2225.0359032975011</v>
      </c>
      <c r="CQ9" s="53">
        <f ca="1">-Проект!CQ380/Параметры!CQ$70</f>
        <v>-2237.6165797869421</v>
      </c>
      <c r="CR9" s="53">
        <f ca="1">-Проект!CR380/Параметры!CR$70</f>
        <v>-2250.268389250326</v>
      </c>
      <c r="CS9" s="53">
        <f ca="1">-Проект!CS380/Параметры!CS$70</f>
        <v>-2262.9917338838295</v>
      </c>
      <c r="CT9" s="53">
        <f ca="1">-Проект!CT380/Параметры!CT$70</f>
        <v>-2275.7870181577046</v>
      </c>
      <c r="CU9" s="53">
        <f ca="1">-Проект!CU380/Параметры!CU$70</f>
        <v>-2288.6546488291378</v>
      </c>
      <c r="CV9" s="53">
        <f ca="1">-Проект!CV380/Параметры!CV$70</f>
        <v>-2301.5950349551795</v>
      </c>
      <c r="CW9" s="53">
        <f ca="1">-Проект!CW380/Параметры!CW$70</f>
        <v>-2314.6085879057455</v>
      </c>
      <c r="CX9" s="53">
        <f ca="1">-Проект!CX380/Параметры!CX$70</f>
        <v>-2327.6957213767018</v>
      </c>
      <c r="CY9" s="53">
        <f ca="1">-Проект!CY380/Параметры!CY$70</f>
        <v>-2340.8568514030067</v>
      </c>
      <c r="CZ9" s="53">
        <f ca="1">-Проект!CZ380/Параметры!CZ$70</f>
        <v>-2354.0923963719429</v>
      </c>
      <c r="DA9" s="53">
        <f ca="1">-Проект!DA380/Параметры!DA$70</f>
        <v>-2367.4027770364155</v>
      </c>
      <c r="DB9" s="53">
        <f ca="1">-Проект!DB380/Параметры!DB$70</f>
        <v>-2380.7884165283258</v>
      </c>
      <c r="DC9" s="53">
        <f ca="1">-Проект!DC380/Параметры!DC$70</f>
        <v>-2394.2497403720276</v>
      </c>
      <c r="DD9" s="53">
        <f ca="1">-Проект!DD380/Параметры!DD$70</f>
        <v>-2407.787176497849</v>
      </c>
      <c r="DE9" s="53">
        <f ca="1">-Проект!DE380/Параметры!DE$70</f>
        <v>-2421.4011552556976</v>
      </c>
      <c r="DF9" s="53">
        <f ca="1">-Проект!DF380/Параметры!DF$70</f>
        <v>-2435.0921094287446</v>
      </c>
      <c r="DG9" s="53">
        <f ca="1">-Проект!DG380/Параметры!DG$70</f>
        <v>-2448.860474247178</v>
      </c>
      <c r="DH9" s="53">
        <f ca="1">-Проект!DH380/Параметры!DH$70</f>
        <v>-2462.706687402042</v>
      </c>
      <c r="DI9" s="53">
        <f ca="1">-Проект!DI380/Параметры!DI$70</f>
        <v>-2476.6311890591483</v>
      </c>
      <c r="DJ9" s="53">
        <f ca="1">-Проект!DJ380/Параметры!DJ$70</f>
        <v>-2490.634421873071</v>
      </c>
      <c r="DK9" s="53">
        <f ca="1">-Проект!DK380/Параметры!DK$70</f>
        <v>-2504.7168310012175</v>
      </c>
      <c r="DL9" s="53">
        <f ca="1">-Проект!DL380/Параметры!DL$70</f>
        <v>-2518.878864117979</v>
      </c>
      <c r="DM9" s="53">
        <f ca="1">-Проект!DM380/Параметры!DM$70</f>
        <v>-2533.1209714289644</v>
      </c>
      <c r="DN9" s="53">
        <f ca="1">-Проект!DN380/Параметры!DN$70</f>
        <v>-2547.4436056853092</v>
      </c>
      <c r="DO9" s="53">
        <f ca="1">-Проект!DO380/Параметры!DO$70</f>
        <v>-2561.8472221980701</v>
      </c>
      <c r="DP9" s="53">
        <f ca="1">-Проект!DP380/Параметры!DP$70</f>
        <v>-2576.3322788526984</v>
      </c>
      <c r="DQ9" s="53">
        <f ca="1">-Проект!DQ380/Параметры!DQ$70</f>
        <v>-2590.8992361235964</v>
      </c>
      <c r="DR9" s="53">
        <f ca="1">-Проект!DR380/Параметры!DR$70</f>
        <v>-2605.5485570887568</v>
      </c>
      <c r="DS9" s="53">
        <f ca="1">-Проект!DS380/Параметры!DS$70</f>
        <v>-2620.28070744448</v>
      </c>
      <c r="DT9" s="53">
        <f ca="1">-Проект!DT380/Параметры!DT$70</f>
        <v>-2635.0961555201848</v>
      </c>
      <c r="DU9" s="53">
        <f ca="1">-Проект!DU380/Параметры!DU$70</f>
        <v>-2649.9953722932887</v>
      </c>
      <c r="DV9" s="53">
        <f ca="1">-Проект!DV380/Параметры!DV$70</f>
        <v>-2664.9788314041857</v>
      </c>
      <c r="DW9" s="53"/>
      <c r="DX9" s="55">
        <f t="shared" ca="1" si="0"/>
        <v>-233040.87866335892</v>
      </c>
    </row>
    <row r="10" spans="1:128" x14ac:dyDescent="0.2">
      <c r="A10" s="33" t="str">
        <f ca="1">Language!A1223</f>
        <v>производственные расходы</v>
      </c>
      <c r="C10" s="46" t="str">
        <f ca="1">Параметры!$C$70</f>
        <v>тыс. руб.</v>
      </c>
      <c r="E10" s="6" t="s">
        <v>844</v>
      </c>
      <c r="F10" s="6" t="s">
        <v>2962</v>
      </c>
      <c r="G10" s="53">
        <f ca="1">-Проект!G459/Параметры!G$70</f>
        <v>-100</v>
      </c>
      <c r="H10" s="53">
        <f ca="1">-Проект!H459/Параметры!H$70</f>
        <v>-100.56541453874053</v>
      </c>
      <c r="I10" s="53">
        <f ca="1">-Проект!I459/Параметры!I$70</f>
        <v>-101.13402601348724</v>
      </c>
      <c r="J10" s="53">
        <f ca="1">-Проект!J459/Параметры!J$70</f>
        <v>-101.70585250018114</v>
      </c>
      <c r="K10" s="53">
        <f ca="1">-Проект!K459/Параметры!K$70</f>
        <v>-102.28091217696715</v>
      </c>
      <c r="L10" s="53">
        <f ca="1">-Проект!L459/Параметры!L$70</f>
        <v>-102.85922332477216</v>
      </c>
      <c r="M10" s="53">
        <f ca="1">-Проект!M459/Параметры!M$70</f>
        <v>-103.440804327886</v>
      </c>
      <c r="N10" s="53">
        <f ca="1">-Проект!N459/Параметры!N$70</f>
        <v>-104.025673674546</v>
      </c>
      <c r="O10" s="53">
        <f ca="1">-Проект!O459/Параметры!O$70</f>
        <v>-104.61384995752468</v>
      </c>
      <c r="P10" s="53">
        <f ca="1">-Проект!P459/Параметры!P$70</f>
        <v>-105.20535187472071</v>
      </c>
      <c r="Q10" s="53">
        <f ca="1">-Проект!Q459/Параметры!Q$70</f>
        <v>-105.80019822975351</v>
      </c>
      <c r="R10" s="53">
        <f ca="1">-Проект!R459/Параметры!R$70</f>
        <v>-106.39840793256083</v>
      </c>
      <c r="S10" s="53">
        <f ca="1">-Проект!S459/Параметры!S$70</f>
        <v>-106.99999999999999</v>
      </c>
      <c r="T10" s="53">
        <f ca="1">-Проект!T459/Параметры!T$70</f>
        <v>-107.60499355645234</v>
      </c>
      <c r="U10" s="53">
        <f ca="1">-Проект!U459/Параметры!U$70</f>
        <v>-108.21340783443134</v>
      </c>
      <c r="V10" s="53">
        <f ca="1">-Проект!V459/Параметры!V$70</f>
        <v>-108.8252621751938</v>
      </c>
      <c r="W10" s="53">
        <f ca="1">-Проект!W459/Параметры!W$70</f>
        <v>-109.44057602935484</v>
      </c>
      <c r="X10" s="53">
        <f ca="1">-Проект!X459/Параметры!X$70</f>
        <v>-110.05936895750619</v>
      </c>
      <c r="Y10" s="53">
        <f ca="1">-Проект!Y459/Параметры!Y$70</f>
        <v>-110.681660630838</v>
      </c>
      <c r="Z10" s="53">
        <f ca="1">-Проект!Z459/Параметры!Z$70</f>
        <v>-111.30747083176419</v>
      </c>
      <c r="AA10" s="53">
        <f ca="1">-Проект!AA459/Параметры!AA$70</f>
        <v>-111.93681945455137</v>
      </c>
      <c r="AB10" s="53">
        <f ca="1">-Проект!AB459/Параметры!AB$70</f>
        <v>-112.56972650595114</v>
      </c>
      <c r="AC10" s="53">
        <f ca="1">-Проект!AC459/Параметры!AC$70</f>
        <v>-113.20621210583623</v>
      </c>
      <c r="AD10" s="53">
        <f ca="1">-Проект!AD459/Параметры!AD$70</f>
        <v>-113.84629648784008</v>
      </c>
      <c r="AE10" s="53">
        <f ca="1">-Проект!AE459/Параметры!AE$70</f>
        <v>-114.48999999999998</v>
      </c>
      <c r="AF10" s="53">
        <f ca="1">-Проект!AF459/Параметры!AF$70</f>
        <v>-115.137343105404</v>
      </c>
      <c r="AG10" s="53">
        <f ca="1">-Проект!AG459/Параметры!AG$70</f>
        <v>-115.78834638284152</v>
      </c>
      <c r="AH10" s="53">
        <f ca="1">-Проект!AH459/Параметры!AH$70</f>
        <v>-116.44303052745735</v>
      </c>
      <c r="AI10" s="53">
        <f ca="1">-Проект!AI459/Параметры!AI$70</f>
        <v>-117.10141635140967</v>
      </c>
      <c r="AJ10" s="53">
        <f ca="1">-Проект!AJ459/Параметры!AJ$70</f>
        <v>-117.76352478453163</v>
      </c>
      <c r="AK10" s="53">
        <f ca="1">-Проект!AK459/Параметры!AK$70</f>
        <v>-118.42937687499666</v>
      </c>
      <c r="AL10" s="53">
        <f ca="1">-Проект!AL459/Параметры!AL$70</f>
        <v>-119.0989937899877</v>
      </c>
      <c r="AM10" s="53">
        <f ca="1">-Проект!AM459/Параметры!AM$70</f>
        <v>-119.77239681636995</v>
      </c>
      <c r="AN10" s="53">
        <f ca="1">-Проект!AN459/Параметры!AN$70</f>
        <v>-120.4496073613677</v>
      </c>
      <c r="AO10" s="53">
        <f ca="1">-Проект!AO459/Параметры!AO$70</f>
        <v>-121.13064695324476</v>
      </c>
      <c r="AP10" s="53">
        <f ca="1">-Проект!AP459/Параметры!AP$70</f>
        <v>-121.81553724198886</v>
      </c>
      <c r="AQ10" s="53">
        <f ca="1">-Проект!AQ459/Параметры!AQ$70</f>
        <v>-122.50429999999994</v>
      </c>
      <c r="AR10" s="53">
        <f ca="1">-Проект!AR459/Параметры!AR$70</f>
        <v>-123.19695712278225</v>
      </c>
      <c r="AS10" s="53">
        <f ca="1">-Проект!AS459/Параметры!AS$70</f>
        <v>-123.8935306296404</v>
      </c>
      <c r="AT10" s="53">
        <f ca="1">-Проект!AT459/Параметры!AT$70</f>
        <v>-124.59404266437932</v>
      </c>
      <c r="AU10" s="53">
        <f ca="1">-Проект!AU459/Параметры!AU$70</f>
        <v>-125.29851549600831</v>
      </c>
      <c r="AV10" s="53">
        <f ca="1">-Проект!AV459/Параметры!AV$70</f>
        <v>-126.00697151944877</v>
      </c>
      <c r="AW10" s="53">
        <f ca="1">-Проект!AW459/Параметры!AW$70</f>
        <v>-126.71943325624638</v>
      </c>
      <c r="AX10" s="53">
        <f ca="1">-Проект!AX459/Параметры!AX$70</f>
        <v>-127.43592335528679</v>
      </c>
      <c r="AY10" s="53">
        <f ca="1">-Проект!AY459/Параметры!AY$70</f>
        <v>-128.15646459351581</v>
      </c>
      <c r="AZ10" s="53">
        <f ca="1">-Проект!AZ459/Параметры!AZ$70</f>
        <v>-128.88107987666342</v>
      </c>
      <c r="BA10" s="53">
        <f ca="1">-Проект!BA459/Параметры!BA$70</f>
        <v>-129.60979223997185</v>
      </c>
      <c r="BB10" s="53">
        <f ca="1">-Проект!BB459/Параметры!BB$70</f>
        <v>-130.34262484892807</v>
      </c>
      <c r="BC10" s="53">
        <f ca="1">-Проект!BC459/Параметры!BC$70</f>
        <v>-131.07960099999994</v>
      </c>
      <c r="BD10" s="53">
        <f ca="1">-Проект!BD459/Параметры!BD$70</f>
        <v>-131.820744121377</v>
      </c>
      <c r="BE10" s="53">
        <f ca="1">-Проект!BE459/Параметры!BE$70</f>
        <v>-132.56607777371522</v>
      </c>
      <c r="BF10" s="53">
        <f ca="1">-Проект!BF459/Параметры!BF$70</f>
        <v>-133.31562565088589</v>
      </c>
      <c r="BG10" s="53">
        <f ca="1">-Проект!BG459/Параметры!BG$70</f>
        <v>-134.06941158072888</v>
      </c>
      <c r="BH10" s="53">
        <f ca="1">-Проект!BH459/Параметры!BH$70</f>
        <v>-134.82745952581021</v>
      </c>
      <c r="BI10" s="53">
        <f ca="1">-Проект!BI459/Параметры!BI$70</f>
        <v>-135.58979358418364</v>
      </c>
      <c r="BJ10" s="53">
        <f ca="1">-Проект!BJ459/Параметры!BJ$70</f>
        <v>-136.35643799015688</v>
      </c>
      <c r="BK10" s="53">
        <f ca="1">-Проект!BK459/Параметры!BK$70</f>
        <v>-137.12741711506195</v>
      </c>
      <c r="BL10" s="53">
        <f ca="1">-Проект!BL459/Параметры!BL$70</f>
        <v>-137.90275546802988</v>
      </c>
      <c r="BM10" s="53">
        <f ca="1">-Проект!BM459/Параметры!BM$70</f>
        <v>-138.68247769676992</v>
      </c>
      <c r="BN10" s="53">
        <f ca="1">-Проект!BN459/Параметры!BN$70</f>
        <v>-139.46660858835304</v>
      </c>
      <c r="BO10" s="53">
        <f ca="1">-Проект!BO459/Параметры!BO$70</f>
        <v>-140.25517306999996</v>
      </c>
      <c r="BP10" s="53">
        <f ca="1">-Проект!BP459/Параметры!BP$70</f>
        <v>-141.04819620987342</v>
      </c>
      <c r="BQ10" s="53">
        <f ca="1">-Проект!BQ459/Параметры!BQ$70</f>
        <v>-141.8457032178753</v>
      </c>
      <c r="BR10" s="53">
        <f ca="1">-Проект!BR459/Параметры!BR$70</f>
        <v>-142.64771944644792</v>
      </c>
      <c r="BS10" s="53">
        <f ca="1">-Проект!BS459/Параметры!BS$70</f>
        <v>-143.45427039137994</v>
      </c>
      <c r="BT10" s="53">
        <f ca="1">-Проект!BT459/Параметры!BT$70</f>
        <v>-144.26538169261693</v>
      </c>
      <c r="BU10" s="53">
        <f ca="1">-Проект!BU459/Параметры!BU$70</f>
        <v>-145.08107913507649</v>
      </c>
      <c r="BV10" s="53">
        <f ca="1">-Проект!BV459/Параметры!BV$70</f>
        <v>-145.90138864946789</v>
      </c>
      <c r="BW10" s="53">
        <f ca="1">-Проект!BW459/Параметры!BW$70</f>
        <v>-146.72633631311632</v>
      </c>
      <c r="BX10" s="53">
        <f ca="1">-Проект!BX459/Параметры!BX$70</f>
        <v>-147.55594835079199</v>
      </c>
      <c r="BY10" s="53">
        <f ca="1">-Проект!BY459/Параметры!BY$70</f>
        <v>-148.39025113554385</v>
      </c>
      <c r="BZ10" s="53">
        <f ca="1">-Проект!BZ459/Параметры!BZ$70</f>
        <v>-149.2292711895378</v>
      </c>
      <c r="CA10" s="53">
        <f ca="1">-Проект!CA459/Параметры!CA$70</f>
        <v>-150.07303518489996</v>
      </c>
      <c r="CB10" s="53">
        <f ca="1">-Проект!CB459/Параметры!CB$70</f>
        <v>-150.9215699445646</v>
      </c>
      <c r="CC10" s="53">
        <f ca="1">-Проект!CC459/Параметры!CC$70</f>
        <v>-151.77490244312662</v>
      </c>
      <c r="CD10" s="53">
        <f ca="1">-Проект!CD459/Параметры!CD$70</f>
        <v>-152.63305980769931</v>
      </c>
      <c r="CE10" s="53">
        <f ca="1">-Проект!CE459/Параметры!CE$70</f>
        <v>-153.49606931877656</v>
      </c>
      <c r="CF10" s="53">
        <f ca="1">-Проект!CF459/Параметры!CF$70</f>
        <v>-154.36395841110016</v>
      </c>
      <c r="CG10" s="53">
        <f ca="1">-Проект!CG459/Параметры!CG$70</f>
        <v>-155.23675467453191</v>
      </c>
      <c r="CH10" s="53">
        <f ca="1">-Проект!CH459/Параметры!CH$70</f>
        <v>-156.11448585493068</v>
      </c>
      <c r="CI10" s="53">
        <f ca="1">-Проект!CI459/Параметры!CI$70</f>
        <v>-156.99717985503449</v>
      </c>
      <c r="CJ10" s="53">
        <f ca="1">-Проект!CJ459/Параметры!CJ$70</f>
        <v>-157.88486473534749</v>
      </c>
      <c r="CK10" s="53">
        <f ca="1">-Проект!CK459/Параметры!CK$70</f>
        <v>-158.77756871503195</v>
      </c>
      <c r="CL10" s="53">
        <f ca="1">-Проект!CL459/Параметры!CL$70</f>
        <v>-159.67532017280547</v>
      </c>
      <c r="CM10" s="53">
        <f ca="1">-Проект!CM459/Параметры!CM$70</f>
        <v>-160.57814764784302</v>
      </c>
      <c r="CN10" s="53">
        <f ca="1">-Проект!CN459/Параметры!CN$70</f>
        <v>-161.48607984068414</v>
      </c>
      <c r="CO10" s="53">
        <f ca="1">-Проект!CO459/Параметры!CO$70</f>
        <v>-162.39914561414551</v>
      </c>
      <c r="CP10" s="53">
        <f ca="1">-Проект!CP459/Параметры!CP$70</f>
        <v>-163.31737399423832</v>
      </c>
      <c r="CQ10" s="53">
        <f ca="1">-Проект!CQ459/Параметры!CQ$70</f>
        <v>-164.24079417109098</v>
      </c>
      <c r="CR10" s="53">
        <f ca="1">-Проект!CR459/Параметры!CR$70</f>
        <v>-165.16943549987724</v>
      </c>
      <c r="CS10" s="53">
        <f ca="1">-Проект!CS459/Параметры!CS$70</f>
        <v>-166.10332750174922</v>
      </c>
      <c r="CT10" s="53">
        <f ca="1">-Проект!CT459/Параметры!CT$70</f>
        <v>-167.04249986477589</v>
      </c>
      <c r="CU10" s="53">
        <f ca="1">-Проект!CU459/Параметры!CU$70</f>
        <v>-167.98698244488693</v>
      </c>
      <c r="CV10" s="53">
        <f ca="1">-Проект!CV459/Параметры!CV$70</f>
        <v>-168.93680526682184</v>
      </c>
      <c r="CW10" s="53">
        <f ca="1">-Проект!CW459/Параметры!CW$70</f>
        <v>-169.89199852508423</v>
      </c>
      <c r="CX10" s="53">
        <f ca="1">-Проект!CX459/Параметры!CX$70</f>
        <v>-170.85259258490191</v>
      </c>
      <c r="CY10" s="53">
        <f ca="1">-Проект!CY459/Параметры!CY$70</f>
        <v>-171.81861798319207</v>
      </c>
      <c r="CZ10" s="53">
        <f ca="1">-Проект!CZ459/Параметры!CZ$70</f>
        <v>-172.79010542953208</v>
      </c>
      <c r="DA10" s="53">
        <f ca="1">-Проект!DA459/Параметры!DA$70</f>
        <v>-173.76708580713574</v>
      </c>
      <c r="DB10" s="53">
        <f ca="1">-Проект!DB459/Параметры!DB$70</f>
        <v>-174.749590173835</v>
      </c>
      <c r="DC10" s="53">
        <f ca="1">-Проект!DC459/Параметры!DC$70</f>
        <v>-175.73764976306737</v>
      </c>
      <c r="DD10" s="53">
        <f ca="1">-Проект!DD459/Параметры!DD$70</f>
        <v>-176.73129598486867</v>
      </c>
      <c r="DE10" s="53">
        <f ca="1">-Проект!DE459/Параметры!DE$70</f>
        <v>-177.73056042687165</v>
      </c>
      <c r="DF10" s="53">
        <f ca="1">-Проект!DF459/Параметры!DF$70</f>
        <v>-178.7354748553102</v>
      </c>
      <c r="DG10" s="53">
        <f ca="1">-Проект!DG459/Параметры!DG$70</f>
        <v>-179.74607121602907</v>
      </c>
      <c r="DH10" s="53">
        <f ca="1">-Проект!DH459/Параметры!DH$70</f>
        <v>-180.76238163549937</v>
      </c>
      <c r="DI10" s="53">
        <f ca="1">-Проект!DI459/Параметры!DI$70</f>
        <v>-181.78443842184012</v>
      </c>
      <c r="DJ10" s="53">
        <f ca="1">-Проект!DJ459/Параметры!DJ$70</f>
        <v>-182.81227406584503</v>
      </c>
      <c r="DK10" s="53">
        <f ca="1">-Проект!DK459/Параметры!DK$70</f>
        <v>-183.84592124201552</v>
      </c>
      <c r="DL10" s="53">
        <f ca="1">-Проект!DL459/Параметры!DL$70</f>
        <v>-184.8854128095993</v>
      </c>
      <c r="DM10" s="53">
        <f ca="1">-Проект!DM459/Параметры!DM$70</f>
        <v>-185.93078181363524</v>
      </c>
      <c r="DN10" s="53">
        <f ca="1">-Проект!DN459/Параметры!DN$70</f>
        <v>-186.98206148600346</v>
      </c>
      <c r="DO10" s="53">
        <f ca="1">-Проект!DO459/Параметры!DO$70</f>
        <v>-188.03928524648205</v>
      </c>
      <c r="DP10" s="53">
        <f ca="1">-Проект!DP459/Параметры!DP$70</f>
        <v>-189.10248670380946</v>
      </c>
      <c r="DQ10" s="53">
        <f ca="1">-Проект!DQ459/Параметры!DQ$70</f>
        <v>-190.17169965675268</v>
      </c>
      <c r="DR10" s="53">
        <f ca="1">-Проект!DR459/Параметры!DR$70</f>
        <v>-191.2469580951819</v>
      </c>
      <c r="DS10" s="53">
        <f ca="1">-Проект!DS459/Параметры!DS$70</f>
        <v>-192.32829620115106</v>
      </c>
      <c r="DT10" s="53">
        <f ca="1">-Проект!DT459/Параметры!DT$70</f>
        <v>-193.41574834998431</v>
      </c>
      <c r="DU10" s="53">
        <f ca="1">-Проект!DU459/Параметры!DU$70</f>
        <v>-194.50934911136892</v>
      </c>
      <c r="DV10" s="53">
        <f ca="1">-Проект!DV459/Параметры!DV$70</f>
        <v>-195.60913325045416</v>
      </c>
      <c r="DW10" s="53"/>
      <c r="DX10" s="55">
        <f t="shared" ca="1" si="0"/>
        <v>-17105.173125613543</v>
      </c>
    </row>
    <row r="11" spans="1:128" x14ac:dyDescent="0.2">
      <c r="A11" s="41" t="str">
        <f ca="1">Language!A1225</f>
        <v>Валовая прибыль</v>
      </c>
      <c r="B11" s="74"/>
      <c r="C11" s="43" t="str">
        <f ca="1">Параметры!$C$70</f>
        <v>тыс. руб.</v>
      </c>
      <c r="D11" s="44"/>
      <c r="E11" s="44" t="s">
        <v>1200</v>
      </c>
      <c r="F11" s="44" t="s">
        <v>693</v>
      </c>
      <c r="G11" s="75">
        <f ca="1">SUM(G6:G7)</f>
        <v>-1138.4000000000015</v>
      </c>
      <c r="H11" s="75">
        <f t="shared" ref="H11:M11" ca="1" si="6">SUM(H6:H7)</f>
        <v>-493.17279289797443</v>
      </c>
      <c r="I11" s="75">
        <f t="shared" ca="1" si="6"/>
        <v>11373.128029372703</v>
      </c>
      <c r="J11" s="75">
        <f t="shared" ca="1" si="6"/>
        <v>20920.48703587726</v>
      </c>
      <c r="K11" s="75">
        <f t="shared" ca="1" si="6"/>
        <v>28274.126238552097</v>
      </c>
      <c r="L11" s="75">
        <f t="shared" ca="1" si="6"/>
        <v>28767.256142578961</v>
      </c>
      <c r="M11" s="75">
        <f t="shared" ca="1" si="6"/>
        <v>29265.058597228199</v>
      </c>
      <c r="N11" s="75">
        <f t="shared" ref="N11:AS11" ca="1" si="7">SUM(N6:N7)</f>
        <v>29700.162039472256</v>
      </c>
      <c r="O11" s="75">
        <f t="shared" ca="1" si="7"/>
        <v>49274.797151593346</v>
      </c>
      <c r="P11" s="75">
        <f t="shared" ca="1" si="7"/>
        <v>49553.404018623405</v>
      </c>
      <c r="Q11" s="75">
        <f t="shared" ca="1" si="7"/>
        <v>49833.586169385584</v>
      </c>
      <c r="R11" s="75">
        <f t="shared" ca="1" si="7"/>
        <v>50115.352510763041</v>
      </c>
      <c r="S11" s="75">
        <f t="shared" ca="1" si="7"/>
        <v>50398.71199999997</v>
      </c>
      <c r="T11" s="75">
        <f t="shared" ca="1" si="7"/>
        <v>50683.673644985858</v>
      </c>
      <c r="U11" s="75">
        <f t="shared" ca="1" si="7"/>
        <v>50970.246504542418</v>
      </c>
      <c r="V11" s="75">
        <f t="shared" ca="1" si="7"/>
        <v>31070.482953115192</v>
      </c>
      <c r="W11" s="75">
        <f t="shared" ca="1" si="7"/>
        <v>31246.159980988974</v>
      </c>
      <c r="X11" s="75">
        <f t="shared" ca="1" si="7"/>
        <v>31422.830312319653</v>
      </c>
      <c r="Y11" s="75">
        <f t="shared" ca="1" si="7"/>
        <v>31600.499563389312</v>
      </c>
      <c r="Z11" s="75">
        <f t="shared" ca="1" si="7"/>
        <v>32392.254931576579</v>
      </c>
      <c r="AA11" s="75">
        <f t="shared" ca="1" si="7"/>
        <v>52724.032952204929</v>
      </c>
      <c r="AB11" s="75">
        <f t="shared" ca="1" si="7"/>
        <v>53022.142299927073</v>
      </c>
      <c r="AC11" s="75">
        <f t="shared" ca="1" si="7"/>
        <v>53321.937201242545</v>
      </c>
      <c r="AD11" s="75">
        <f t="shared" ca="1" si="7"/>
        <v>53623.427186516434</v>
      </c>
      <c r="AE11" s="75">
        <f t="shared" ca="1" si="7"/>
        <v>53926.62183999992</v>
      </c>
      <c r="AF11" s="75">
        <f t="shared" ca="1" si="7"/>
        <v>54231.530800134846</v>
      </c>
      <c r="AG11" s="75">
        <f t="shared" ca="1" si="7"/>
        <v>54538.163759860414</v>
      </c>
      <c r="AH11" s="75">
        <f t="shared" ca="1" si="7"/>
        <v>33245.416759833286</v>
      </c>
      <c r="AI11" s="75">
        <f t="shared" ca="1" si="7"/>
        <v>33433.39117965824</v>
      </c>
      <c r="AJ11" s="75">
        <f t="shared" ca="1" si="7"/>
        <v>33622.428434182046</v>
      </c>
      <c r="AK11" s="75">
        <f t="shared" ca="1" si="7"/>
        <v>33812.53453282651</v>
      </c>
      <c r="AL11" s="75">
        <f t="shared" ca="1" si="7"/>
        <v>34659.712776787026</v>
      </c>
      <c r="AM11" s="75">
        <f t="shared" ca="1" si="7"/>
        <v>56414.715258859214</v>
      </c>
      <c r="AN11" s="75">
        <f t="shared" ca="1" si="7"/>
        <v>56733.692260921933</v>
      </c>
      <c r="AO11" s="75">
        <f t="shared" ca="1" si="7"/>
        <v>57054.472805329482</v>
      </c>
      <c r="AP11" s="75">
        <f t="shared" ca="1" si="7"/>
        <v>57377.067089572491</v>
      </c>
      <c r="AQ11" s="75">
        <f t="shared" ca="1" si="7"/>
        <v>57701.485368799942</v>
      </c>
      <c r="AR11" s="75">
        <f t="shared" ca="1" si="7"/>
        <v>58027.737956144265</v>
      </c>
      <c r="AS11" s="75">
        <f t="shared" ca="1" si="7"/>
        <v>58355.835223050613</v>
      </c>
      <c r="AT11" s="75">
        <f t="shared" ref="AT11:BY11" ca="1" si="8">SUM(AT6:AT7)</f>
        <v>35572.595933021541</v>
      </c>
      <c r="AU11" s="75">
        <f t="shared" ca="1" si="8"/>
        <v>35773.728562234232</v>
      </c>
      <c r="AV11" s="75">
        <f t="shared" ca="1" si="8"/>
        <v>35975.998424574704</v>
      </c>
      <c r="AW11" s="75">
        <f t="shared" ca="1" si="8"/>
        <v>36179.411950124224</v>
      </c>
      <c r="AX11" s="75">
        <f t="shared" ca="1" si="8"/>
        <v>37085.89267116203</v>
      </c>
      <c r="AY11" s="75">
        <f t="shared" ca="1" si="8"/>
        <v>60363.745326979377</v>
      </c>
      <c r="AZ11" s="75">
        <f t="shared" ca="1" si="8"/>
        <v>60705.050719186431</v>
      </c>
      <c r="BA11" s="75">
        <f t="shared" ca="1" si="8"/>
        <v>61048.285901702533</v>
      </c>
      <c r="BB11" s="75">
        <f t="shared" ca="1" si="8"/>
        <v>61393.461785842665</v>
      </c>
      <c r="BC11" s="75">
        <f t="shared" ca="1" si="8"/>
        <v>61740.58934461599</v>
      </c>
      <c r="BD11" s="75">
        <f t="shared" ca="1" si="8"/>
        <v>62089.679613074521</v>
      </c>
      <c r="BE11" s="75">
        <f t="shared" ca="1" si="8"/>
        <v>62440.743688664224</v>
      </c>
      <c r="BF11" s="75">
        <f t="shared" ca="1" si="8"/>
        <v>38062.677648333076</v>
      </c>
      <c r="BG11" s="75">
        <f t="shared" ca="1" si="8"/>
        <v>38277.889561590739</v>
      </c>
      <c r="BH11" s="75">
        <f t="shared" ca="1" si="8"/>
        <v>38494.318314295</v>
      </c>
      <c r="BI11" s="75">
        <f t="shared" ca="1" si="8"/>
        <v>38711.970786633115</v>
      </c>
      <c r="BJ11" s="75">
        <f t="shared" ca="1" si="8"/>
        <v>39681.905158143432</v>
      </c>
      <c r="BK11" s="75">
        <f t="shared" ca="1" si="8"/>
        <v>64589.207499868004</v>
      </c>
      <c r="BL11" s="75">
        <f t="shared" ca="1" si="8"/>
        <v>64954.404269529565</v>
      </c>
      <c r="BM11" s="75">
        <f t="shared" ca="1" si="8"/>
        <v>65321.665914821788</v>
      </c>
      <c r="BN11" s="75">
        <f t="shared" ca="1" si="8"/>
        <v>65691.004110851674</v>
      </c>
      <c r="BO11" s="75">
        <f t="shared" ca="1" si="8"/>
        <v>66062.430598739069</v>
      </c>
      <c r="BP11" s="75">
        <f t="shared" ca="1" si="8"/>
        <v>66435.957185989711</v>
      </c>
      <c r="BQ11" s="75">
        <f t="shared" ca="1" si="8"/>
        <v>66811.595746870735</v>
      </c>
      <c r="BR11" s="75">
        <f t="shared" ca="1" si="8"/>
        <v>40727.065083716443</v>
      </c>
      <c r="BS11" s="75">
        <f t="shared" ca="1" si="8"/>
        <v>40957.341830902093</v>
      </c>
      <c r="BT11" s="75">
        <f t="shared" ca="1" si="8"/>
        <v>41188.920596295677</v>
      </c>
      <c r="BU11" s="75">
        <f t="shared" ca="1" si="8"/>
        <v>41421.808741697401</v>
      </c>
      <c r="BV11" s="75">
        <f t="shared" ca="1" si="8"/>
        <v>42459.638519213535</v>
      </c>
      <c r="BW11" s="75">
        <f t="shared" ca="1" si="8"/>
        <v>69110.452024858911</v>
      </c>
      <c r="BX11" s="75">
        <f t="shared" ca="1" si="8"/>
        <v>69501.212568396761</v>
      </c>
      <c r="BY11" s="75">
        <f t="shared" ca="1" si="8"/>
        <v>69894.182528859354</v>
      </c>
      <c r="BZ11" s="75">
        <f t="shared" ref="BZ11:DE11" ca="1" si="9">SUM(BZ6:BZ7)</f>
        <v>70289.37439861137</v>
      </c>
      <c r="CA11" s="75">
        <f t="shared" ca="1" si="9"/>
        <v>70686.800740650913</v>
      </c>
      <c r="CB11" s="75">
        <f t="shared" ca="1" si="9"/>
        <v>71086.474189009052</v>
      </c>
      <c r="CC11" s="75">
        <f t="shared" ca="1" si="9"/>
        <v>71488.407449151855</v>
      </c>
      <c r="CD11" s="75">
        <f t="shared" ca="1" si="9"/>
        <v>43577.959639576788</v>
      </c>
      <c r="CE11" s="75">
        <f t="shared" ca="1" si="9"/>
        <v>43824.355759065307</v>
      </c>
      <c r="CF11" s="75">
        <f t="shared" ca="1" si="9"/>
        <v>44072.145038036455</v>
      </c>
      <c r="CG11" s="75">
        <f t="shared" ca="1" si="9"/>
        <v>44321.335353616334</v>
      </c>
      <c r="CH11" s="75">
        <f t="shared" ca="1" si="9"/>
        <v>45431.81321555865</v>
      </c>
      <c r="CI11" s="75">
        <f t="shared" ca="1" si="9"/>
        <v>73948.183666599041</v>
      </c>
      <c r="CJ11" s="75">
        <f t="shared" ca="1" si="9"/>
        <v>74366.297448184632</v>
      </c>
      <c r="CK11" s="75">
        <f t="shared" ca="1" si="9"/>
        <v>74786.775305879593</v>
      </c>
      <c r="CL11" s="75">
        <f t="shared" ca="1" si="9"/>
        <v>75209.630606514285</v>
      </c>
      <c r="CM11" s="75">
        <f t="shared" ca="1" si="9"/>
        <v>75634.876792496594</v>
      </c>
      <c r="CN11" s="75">
        <f t="shared" ca="1" si="9"/>
        <v>76062.527382239816</v>
      </c>
      <c r="CO11" s="75">
        <f t="shared" ca="1" si="9"/>
        <v>76492.595970592578</v>
      </c>
      <c r="CP11" s="75">
        <f t="shared" ca="1" si="9"/>
        <v>46628.416814347263</v>
      </c>
      <c r="CQ11" s="75">
        <f t="shared" ca="1" si="9"/>
        <v>46892.060662200092</v>
      </c>
      <c r="CR11" s="75">
        <f t="shared" ca="1" si="9"/>
        <v>47157.195190699189</v>
      </c>
      <c r="CS11" s="75">
        <f t="shared" ca="1" si="9"/>
        <v>47423.828828369617</v>
      </c>
      <c r="CT11" s="75">
        <f t="shared" ca="1" si="9"/>
        <v>48612.040140647907</v>
      </c>
      <c r="CU11" s="75">
        <f t="shared" ca="1" si="9"/>
        <v>79124.556523261126</v>
      </c>
      <c r="CV11" s="75">
        <f t="shared" ca="1" si="9"/>
        <v>79571.938269557548</v>
      </c>
      <c r="CW11" s="75">
        <f t="shared" ca="1" si="9"/>
        <v>80021.849577291287</v>
      </c>
      <c r="CX11" s="75">
        <f t="shared" ca="1" si="9"/>
        <v>80474.304748970491</v>
      </c>
      <c r="CY11" s="75">
        <f t="shared" ca="1" si="9"/>
        <v>80929.318167971505</v>
      </c>
      <c r="CZ11" s="75">
        <f t="shared" ca="1" si="9"/>
        <v>81386.904298996844</v>
      </c>
      <c r="DA11" s="75">
        <f t="shared" ca="1" si="9"/>
        <v>81847.077688534104</v>
      </c>
      <c r="DB11" s="75">
        <f t="shared" ca="1" si="9"/>
        <v>49892.405991351523</v>
      </c>
      <c r="DC11" s="75">
        <f t="shared" ca="1" si="9"/>
        <v>50174.504908554081</v>
      </c>
      <c r="DD11" s="75">
        <f t="shared" ca="1" si="9"/>
        <v>50458.198854048038</v>
      </c>
      <c r="DE11" s="75">
        <f t="shared" ca="1" si="9"/>
        <v>50743.496846355614</v>
      </c>
      <c r="DF11" s="75">
        <f t="shared" ref="DF11:DV11" ca="1" si="10">SUM(DF6:DF7)</f>
        <v>52014.882950493367</v>
      </c>
      <c r="DG11" s="75">
        <f t="shared" ca="1" si="10"/>
        <v>84663.275479889417</v>
      </c>
      <c r="DH11" s="75">
        <f t="shared" ca="1" si="10"/>
        <v>85141.973948426719</v>
      </c>
      <c r="DI11" s="75">
        <f t="shared" ca="1" si="10"/>
        <v>85623.379047701717</v>
      </c>
      <c r="DJ11" s="75">
        <f t="shared" ca="1" si="10"/>
        <v>86107.506081398344</v>
      </c>
      <c r="DK11" s="75">
        <f t="shared" ca="1" si="10"/>
        <v>86594.37043972942</v>
      </c>
      <c r="DL11" s="75">
        <f t="shared" ca="1" si="10"/>
        <v>87083.987599926477</v>
      </c>
      <c r="DM11" s="75">
        <f t="shared" ca="1" si="10"/>
        <v>87576.373126731487</v>
      </c>
      <c r="DN11" s="75">
        <f t="shared" ca="1" si="10"/>
        <v>53384.87441074627</v>
      </c>
      <c r="DO11" s="75">
        <f t="shared" ca="1" si="10"/>
        <v>53686.720252152998</v>
      </c>
      <c r="DP11" s="75">
        <f t="shared" ca="1" si="10"/>
        <v>53990.272773831559</v>
      </c>
      <c r="DQ11" s="75">
        <f t="shared" ca="1" si="10"/>
        <v>54295.541625600425</v>
      </c>
      <c r="DR11" s="75">
        <f t="shared" ca="1" si="10"/>
        <v>55655.924757027882</v>
      </c>
      <c r="DS11" s="75">
        <f t="shared" ca="1" si="10"/>
        <v>90589.704763481917</v>
      </c>
      <c r="DT11" s="75">
        <f t="shared" ca="1" si="10"/>
        <v>91101.912124816561</v>
      </c>
      <c r="DU11" s="75">
        <f t="shared" ca="1" si="10"/>
        <v>91617.015581040992</v>
      </c>
      <c r="DV11" s="75">
        <f t="shared" ca="1" si="10"/>
        <v>92135.031507096312</v>
      </c>
      <c r="DW11" s="75"/>
      <c r="DX11" s="76">
        <f t="shared" ca="1" si="0"/>
        <v>6603662.2202651352</v>
      </c>
    </row>
    <row r="12" spans="1:128" x14ac:dyDescent="0.2">
      <c r="A12" s="10"/>
      <c r="F12" s="6" t="s">
        <v>2961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5"/>
    </row>
    <row r="13" spans="1:128" x14ac:dyDescent="0.2">
      <c r="A13" s="33" t="str">
        <f ca="1">Language!A1226</f>
        <v>Административный и коммерческий персонал</v>
      </c>
      <c r="C13" s="46" t="str">
        <f ca="1">Параметры!$C$70</f>
        <v>тыс. руб.</v>
      </c>
      <c r="E13" s="6" t="s">
        <v>845</v>
      </c>
      <c r="F13" s="6" t="s">
        <v>2962</v>
      </c>
      <c r="G13" s="53">
        <f ca="1">(-Проект!G388-Проект!G396)/Параметры!G$70</f>
        <v>-327.5</v>
      </c>
      <c r="H13" s="53">
        <f ca="1">(-Проект!H388-Проект!H396)/Параметры!H$70</f>
        <v>-329.35173261437524</v>
      </c>
      <c r="I13" s="53">
        <f ca="1">(-Проект!I388-Проект!I396)/Параметры!I$70</f>
        <v>-331.21393519417074</v>
      </c>
      <c r="J13" s="53">
        <f ca="1">(-Проект!J388-Проект!J396)/Параметры!J$70</f>
        <v>-333.08666693809317</v>
      </c>
      <c r="K13" s="53">
        <f ca="1">(-Проект!K388-Проект!K396)/Параметры!K$70</f>
        <v>-334.96998737956744</v>
      </c>
      <c r="L13" s="53">
        <f ca="1">(-Проект!L388-Проект!L396)/Параметры!L$70</f>
        <v>-336.86395638862876</v>
      </c>
      <c r="M13" s="53">
        <f ca="1">(-Проект!M388-Проект!M396)/Параметры!M$70</f>
        <v>-338.76863417382668</v>
      </c>
      <c r="N13" s="53">
        <f ca="1">(-Проект!N388-Проект!N396)/Параметры!N$70</f>
        <v>-340.68408128413813</v>
      </c>
      <c r="O13" s="53">
        <f ca="1">(-Проект!O388-Проект!O396)/Параметры!O$70</f>
        <v>-342.61035861089323</v>
      </c>
      <c r="P13" s="53">
        <f ca="1">(-Проект!P388-Проект!P396)/Параметры!P$70</f>
        <v>-344.54752738971035</v>
      </c>
      <c r="Q13" s="53">
        <f ca="1">(-Проект!Q388-Проект!Q396)/Параметры!Q$70</f>
        <v>-346.49564920244273</v>
      </c>
      <c r="R13" s="53">
        <f ca="1">(-Проект!R388-Проект!R396)/Параметры!R$70</f>
        <v>-348.45478597913672</v>
      </c>
      <c r="S13" s="53">
        <f ca="1">(-Проект!S388-Проект!S396)/Параметры!S$70</f>
        <v>-350.42499999999995</v>
      </c>
      <c r="T13" s="53">
        <f ca="1">(-Проект!T388-Проект!T396)/Параметры!T$70</f>
        <v>-352.40635389738145</v>
      </c>
      <c r="U13" s="53">
        <f ca="1">(-Проект!U388-Проект!U396)/Параметры!U$70</f>
        <v>-354.3989106577626</v>
      </c>
      <c r="V13" s="53">
        <f ca="1">(-Проект!V388-Проект!V396)/Параметры!V$70</f>
        <v>-356.40273362375967</v>
      </c>
      <c r="W13" s="53">
        <f ca="1">(-Проект!W388-Проект!W396)/Параметры!W$70</f>
        <v>-358.4178864961371</v>
      </c>
      <c r="X13" s="53">
        <f ca="1">(-Проект!X388-Проект!X396)/Параметры!X$70</f>
        <v>-360.4444333358328</v>
      </c>
      <c r="Y13" s="53">
        <f ca="1">(-Проект!Y388-Проект!Y396)/Параметры!Y$70</f>
        <v>-362.48243856599447</v>
      </c>
      <c r="Z13" s="53">
        <f ca="1">(-Проект!Z388-Проект!Z396)/Параметры!Z$70</f>
        <v>-364.5319669740278</v>
      </c>
      <c r="AA13" s="53">
        <f ca="1">(-Проект!AA388-Проект!AA396)/Параметры!AA$70</f>
        <v>-366.59308371365574</v>
      </c>
      <c r="AB13" s="53">
        <f ca="1">(-Проект!AB388-Проект!AB396)/Параметры!AB$70</f>
        <v>-368.66585430699001</v>
      </c>
      <c r="AC13" s="53">
        <f ca="1">(-Проект!AC388-Проект!AC396)/Параметры!AC$70</f>
        <v>-370.75034464661371</v>
      </c>
      <c r="AD13" s="53">
        <f ca="1">(-Проект!AD388-Проект!AD396)/Параметры!AD$70</f>
        <v>-372.84662099767627</v>
      </c>
      <c r="AE13" s="53">
        <f ca="1">(-Проект!AE388-Проект!AE396)/Параметры!AE$70</f>
        <v>-374.95474999999988</v>
      </c>
      <c r="AF13" s="53">
        <f ca="1">(-Проект!AF388-Проект!AF396)/Параметры!AF$70</f>
        <v>-377.07479867019816</v>
      </c>
      <c r="AG13" s="53">
        <f ca="1">(-Проект!AG388-Проект!AG396)/Параметры!AG$70</f>
        <v>-379.206834403806</v>
      </c>
      <c r="AH13" s="53">
        <f ca="1">(-Проект!AH388-Проект!AH396)/Параметры!AH$70</f>
        <v>-381.35092497742289</v>
      </c>
      <c r="AI13" s="53">
        <f ca="1">(-Проект!AI388-Проект!AI396)/Параметры!AI$70</f>
        <v>-383.50713855086667</v>
      </c>
      <c r="AJ13" s="53">
        <f ca="1">(-Проект!AJ388-Проект!AJ396)/Параметры!AJ$70</f>
        <v>-385.6755436693411</v>
      </c>
      <c r="AK13" s="53">
        <f ca="1">(-Проект!AK388-Проект!AK396)/Параметры!AK$70</f>
        <v>-387.8562092656141</v>
      </c>
      <c r="AL13" s="53">
        <f ca="1">(-Проект!AL388-Проект!AL396)/Параметры!AL$70</f>
        <v>-390.04920466220977</v>
      </c>
      <c r="AM13" s="53">
        <f ca="1">(-Проект!AM388-Проект!AM396)/Параметры!AM$70</f>
        <v>-392.2545995736117</v>
      </c>
      <c r="AN13" s="53">
        <f ca="1">(-Проект!AN388-Проект!AN396)/Параметры!AN$70</f>
        <v>-394.4724641084793</v>
      </c>
      <c r="AO13" s="53">
        <f ca="1">(-Проект!AO388-Проект!AO396)/Параметры!AO$70</f>
        <v>-396.70286877187669</v>
      </c>
      <c r="AP13" s="53">
        <f ca="1">(-Проект!AP388-Проект!AP396)/Параметры!AP$70</f>
        <v>-398.94588446751362</v>
      </c>
      <c r="AQ13" s="53">
        <f ca="1">(-Проект!AQ388-Проект!AQ396)/Параметры!AQ$70</f>
        <v>-401.20158249999992</v>
      </c>
      <c r="AR13" s="53">
        <f ca="1">(-Проект!AR388-Проект!AR396)/Параметры!AR$70</f>
        <v>-403.47003457711196</v>
      </c>
      <c r="AS13" s="53">
        <f ca="1">(-Проект!AS388-Проект!AS396)/Параметры!AS$70</f>
        <v>-405.7513128120724</v>
      </c>
      <c r="AT13" s="53">
        <f ca="1">(-Проект!AT388-Проект!AT396)/Параметры!AT$70</f>
        <v>-408.04548972584246</v>
      </c>
      <c r="AU13" s="53">
        <f ca="1">(-Проект!AU388-Проект!AU396)/Параметры!AU$70</f>
        <v>-410.35263824942734</v>
      </c>
      <c r="AV13" s="53">
        <f ca="1">(-Проект!AV388-Проект!AV396)/Параметры!AV$70</f>
        <v>-412.67283172619489</v>
      </c>
      <c r="AW13" s="53">
        <f ca="1">(-Проект!AW388-Проект!AW396)/Параметры!AW$70</f>
        <v>-415.00614391420697</v>
      </c>
      <c r="AX13" s="53">
        <f ca="1">(-Проект!AX388-Проект!AX396)/Параметры!AX$70</f>
        <v>-417.3526489885644</v>
      </c>
      <c r="AY13" s="53">
        <f ca="1">(-Проект!AY388-Проект!AY396)/Параметры!AY$70</f>
        <v>-419.71242154376444</v>
      </c>
      <c r="AZ13" s="53">
        <f ca="1">(-Проект!AZ388-Проект!AZ396)/Параметры!AZ$70</f>
        <v>-422.08553659607281</v>
      </c>
      <c r="BA13" s="53">
        <f ca="1">(-Проект!BA388-Проект!BA396)/Параметры!BA$70</f>
        <v>-424.472069585908</v>
      </c>
      <c r="BB13" s="53">
        <f ca="1">(-Проект!BB388-Проект!BB396)/Параметры!BB$70</f>
        <v>-426.8720963802395</v>
      </c>
      <c r="BC13" s="53">
        <f ca="1">(-Проект!BC388-Проект!BC396)/Параметры!BC$70</f>
        <v>-429.28569327499986</v>
      </c>
      <c r="BD13" s="53">
        <f ca="1">(-Проект!BD388-Проект!BD396)/Параметры!BD$70</f>
        <v>-431.71293699750981</v>
      </c>
      <c r="BE13" s="53">
        <f ca="1">(-Проект!BE388-Проект!BE396)/Параметры!BE$70</f>
        <v>-434.15390470891737</v>
      </c>
      <c r="BF13" s="53">
        <f ca="1">(-Проект!BF388-Проект!BF396)/Параметры!BF$70</f>
        <v>-436.60867400665137</v>
      </c>
      <c r="BG13" s="53">
        <f ca="1">(-Проект!BG388-Проект!BG396)/Параметры!BG$70</f>
        <v>-439.07732292688718</v>
      </c>
      <c r="BH13" s="53">
        <f ca="1">(-Проект!BH388-Проект!BH396)/Параметры!BH$70</f>
        <v>-441.55992994702848</v>
      </c>
      <c r="BI13" s="53">
        <f ca="1">(-Проект!BI388-Проект!BI396)/Параметры!BI$70</f>
        <v>-444.05657398820142</v>
      </c>
      <c r="BJ13" s="53">
        <f ca="1">(-Проект!BJ388-Проект!BJ396)/Параметры!BJ$70</f>
        <v>-446.56733441776385</v>
      </c>
      <c r="BK13" s="53">
        <f ca="1">(-Проект!BK388-Проект!BK396)/Параметры!BK$70</f>
        <v>-449.09229105182794</v>
      </c>
      <c r="BL13" s="53">
        <f ca="1">(-Проект!BL388-Проект!BL396)/Параметры!BL$70</f>
        <v>-451.63152415779791</v>
      </c>
      <c r="BM13" s="53">
        <f ca="1">(-Проект!BM388-Проект!BM396)/Параметры!BM$70</f>
        <v>-454.18511445692155</v>
      </c>
      <c r="BN13" s="53">
        <f ca="1">(-Проект!BN388-Проект!BN396)/Параметры!BN$70</f>
        <v>-456.75314312685623</v>
      </c>
      <c r="BO13" s="53">
        <f ca="1">(-Проект!BO388-Проект!BO396)/Параметры!BO$70</f>
        <v>-459.33569180424985</v>
      </c>
      <c r="BP13" s="53">
        <f ca="1">(-Проект!BP388-Проект!BP396)/Параметры!BP$70</f>
        <v>-461.93284258733547</v>
      </c>
      <c r="BQ13" s="53">
        <f ca="1">(-Проект!BQ388-Проект!BQ396)/Параметры!BQ$70</f>
        <v>-464.54467803854163</v>
      </c>
      <c r="BR13" s="53">
        <f ca="1">(-Проект!BR388-Проект!BR396)/Параметры!BR$70</f>
        <v>-467.1712811871169</v>
      </c>
      <c r="BS13" s="53">
        <f ca="1">(-Проект!BS388-Проект!BS396)/Параметры!BS$70</f>
        <v>-469.81273553176925</v>
      </c>
      <c r="BT13" s="53">
        <f ca="1">(-Проект!BT388-Проект!BT396)/Параметры!BT$70</f>
        <v>-472.4691250433205</v>
      </c>
      <c r="BU13" s="53">
        <f ca="1">(-Проект!BU388-Проект!BU396)/Параметры!BU$70</f>
        <v>-475.14053416737556</v>
      </c>
      <c r="BV13" s="53">
        <f ca="1">(-Проект!BV388-Проект!BV396)/Параметры!BV$70</f>
        <v>-477.82704782700728</v>
      </c>
      <c r="BW13" s="53">
        <f ca="1">(-Проект!BW388-Проект!BW396)/Параметры!BW$70</f>
        <v>-480.52875142545588</v>
      </c>
      <c r="BX13" s="53">
        <f ca="1">(-Проект!BX388-Проект!BX396)/Параметры!BX$70</f>
        <v>-483.24573084884366</v>
      </c>
      <c r="BY13" s="53">
        <f ca="1">(-Проект!BY388-Проект!BY396)/Параметры!BY$70</f>
        <v>-485.97807246890591</v>
      </c>
      <c r="BZ13" s="53">
        <f ca="1">(-Проект!BZ388-Проект!BZ396)/Параметры!BZ$70</f>
        <v>-488.72586314573607</v>
      </c>
      <c r="CA13" s="53">
        <f ca="1">(-Проект!CA388-Проект!CA396)/Параметры!CA$70</f>
        <v>-491.48919023054725</v>
      </c>
      <c r="CB13" s="53">
        <f ca="1">(-Проект!CB388-Проект!CB396)/Параметры!CB$70</f>
        <v>-494.26814156844881</v>
      </c>
      <c r="CC13" s="53">
        <f ca="1">(-Проект!CC388-Проект!CC396)/Параметры!CC$70</f>
        <v>-497.06280550123938</v>
      </c>
      <c r="CD13" s="53">
        <f ca="1">(-Проект!CD388-Проект!CD396)/Параметры!CD$70</f>
        <v>-499.87327087021492</v>
      </c>
      <c r="CE13" s="53">
        <f ca="1">(-Проект!CE388-Проект!CE396)/Параметры!CE$70</f>
        <v>-502.69962701899294</v>
      </c>
      <c r="CF13" s="53">
        <f ca="1">(-Проект!CF388-Проект!CF396)/Параметры!CF$70</f>
        <v>-505.54196379635277</v>
      </c>
      <c r="CG13" s="53">
        <f ca="1">(-Проект!CG388-Проект!CG396)/Параметры!CG$70</f>
        <v>-508.4003715590917</v>
      </c>
      <c r="CH13" s="53">
        <f ca="1">(-Проект!CH388-Проект!CH396)/Параметры!CH$70</f>
        <v>-511.27494117489766</v>
      </c>
      <c r="CI13" s="53">
        <f ca="1">(-Проект!CI388-Проект!CI396)/Параметры!CI$70</f>
        <v>-514.16576402523765</v>
      </c>
      <c r="CJ13" s="53">
        <f ca="1">(-Проект!CJ388-Проект!CJ396)/Параметры!CJ$70</f>
        <v>-517.07293200826268</v>
      </c>
      <c r="CK13" s="53">
        <f ca="1">(-Проект!CK388-Проект!CK396)/Параметры!CK$70</f>
        <v>-519.99653754172925</v>
      </c>
      <c r="CL13" s="53">
        <f ca="1">(-Проект!CL388-Проект!CL396)/Параметры!CL$70</f>
        <v>-522.93667356593755</v>
      </c>
      <c r="CM13" s="53">
        <f ca="1">(-Проект!CM388-Проект!CM396)/Параметры!CM$70</f>
        <v>-525.89343354668551</v>
      </c>
      <c r="CN13" s="53">
        <f ca="1">(-Проект!CN388-Проект!CN396)/Параметры!CN$70</f>
        <v>-528.86691147824024</v>
      </c>
      <c r="CO13" s="53">
        <f ca="1">(-Проект!CO388-Проект!CO396)/Параметры!CO$70</f>
        <v>-531.85720188632615</v>
      </c>
      <c r="CP13" s="53">
        <f ca="1">(-Проект!CP388-Проект!CP396)/Параметры!CP$70</f>
        <v>-534.86439983112996</v>
      </c>
      <c r="CQ13" s="53">
        <f ca="1">(-Проект!CQ388-Проект!CQ396)/Параметры!CQ$70</f>
        <v>-537.88860091032245</v>
      </c>
      <c r="CR13" s="53">
        <f ca="1">(-Проект!CR388-Проект!CR396)/Параметры!CR$70</f>
        <v>-540.92990126209747</v>
      </c>
      <c r="CS13" s="53">
        <f ca="1">(-Проект!CS388-Проект!CS396)/Параметры!CS$70</f>
        <v>-543.98839756822804</v>
      </c>
      <c r="CT13" s="53">
        <f ca="1">(-Проект!CT388-Проект!CT396)/Параметры!CT$70</f>
        <v>-547.06418705714054</v>
      </c>
      <c r="CU13" s="53">
        <f ca="1">(-Проект!CU388-Проект!CU396)/Параметры!CU$70</f>
        <v>-550.15736750700421</v>
      </c>
      <c r="CV13" s="53">
        <f ca="1">(-Проект!CV388-Проект!CV396)/Параметры!CV$70</f>
        <v>-553.26803724884098</v>
      </c>
      <c r="CW13" s="53">
        <f ca="1">(-Проект!CW388-Проект!CW396)/Параметры!CW$70</f>
        <v>-556.39629516965033</v>
      </c>
      <c r="CX13" s="53">
        <f ca="1">(-Проект!CX388-Проект!CX396)/Параметры!CX$70</f>
        <v>-559.54224071555313</v>
      </c>
      <c r="CY13" s="53">
        <f ca="1">(-Проект!CY388-Проект!CY396)/Параметры!CY$70</f>
        <v>-562.70597389495333</v>
      </c>
      <c r="CZ13" s="53">
        <f ca="1">(-Проект!CZ388-Проект!CZ396)/Параметры!CZ$70</f>
        <v>-565.88759528171693</v>
      </c>
      <c r="DA13" s="53">
        <f ca="1">(-Проект!DA388-Проект!DA396)/Параметры!DA$70</f>
        <v>-569.08720601836887</v>
      </c>
      <c r="DB13" s="53">
        <f ca="1">(-Проект!DB388-Проект!DB396)/Параметры!DB$70</f>
        <v>-572.30490781930905</v>
      </c>
      <c r="DC13" s="53">
        <f ca="1">(-Проект!DC388-Проект!DC396)/Параметры!DC$70</f>
        <v>-575.54080297404494</v>
      </c>
      <c r="DD13" s="53">
        <f ca="1">(-Проект!DD388-Проект!DD396)/Параметры!DD$70</f>
        <v>-578.7949943504442</v>
      </c>
      <c r="DE13" s="53">
        <f ca="1">(-Проект!DE388-Проект!DE396)/Параметры!DE$70</f>
        <v>-582.0675853980041</v>
      </c>
      <c r="DF13" s="53">
        <f ca="1">(-Проект!DF388-Проект!DF396)/Параметры!DF$70</f>
        <v>-585.35868015114033</v>
      </c>
      <c r="DG13" s="53">
        <f ca="1">(-Проект!DG388-Проект!DG396)/Параметры!DG$70</f>
        <v>-588.66838323249453</v>
      </c>
      <c r="DH13" s="53">
        <f ca="1">(-Проект!DH388-Проект!DH396)/Параметры!DH$70</f>
        <v>-591.99679985625994</v>
      </c>
      <c r="DI13" s="53">
        <f ca="1">(-Проект!DI388-Проект!DI396)/Параметры!DI$70</f>
        <v>-595.34403583152584</v>
      </c>
      <c r="DJ13" s="53">
        <f ca="1">(-Проект!DJ388-Проект!DJ396)/Параметры!DJ$70</f>
        <v>-598.71019756564192</v>
      </c>
      <c r="DK13" s="53">
        <f ca="1">(-Проект!DK388-Проект!DK396)/Параметры!DK$70</f>
        <v>-602.09539206760019</v>
      </c>
      <c r="DL13" s="53">
        <f ca="1">(-Проект!DL388-Проект!DL396)/Параметры!DL$70</f>
        <v>-605.4997269514372</v>
      </c>
      <c r="DM13" s="53">
        <f ca="1">(-Проект!DM388-Проект!DM396)/Параметры!DM$70</f>
        <v>-608.92331043965487</v>
      </c>
      <c r="DN13" s="53">
        <f ca="1">(-Проект!DN388-Проект!DN396)/Параметры!DN$70</f>
        <v>-612.36625136666066</v>
      </c>
      <c r="DO13" s="53">
        <f ca="1">(-Проект!DO388-Проект!DO396)/Параметры!DO$70</f>
        <v>-615.82865918222819</v>
      </c>
      <c r="DP13" s="53">
        <f ca="1">(-Проект!DP388-Проект!DP396)/Параметры!DP$70</f>
        <v>-619.31064395497526</v>
      </c>
      <c r="DQ13" s="53">
        <f ca="1">(-Проект!DQ388-Проект!DQ396)/Параметры!DQ$70</f>
        <v>-622.81231637586438</v>
      </c>
      <c r="DR13" s="53">
        <f ca="1">(-Проект!DR388-Проект!DR396)/Параметры!DR$70</f>
        <v>-626.33378776172015</v>
      </c>
      <c r="DS13" s="53">
        <f ca="1">(-Проект!DS388-Проект!DS396)/Параметры!DS$70</f>
        <v>-629.87517005876919</v>
      </c>
      <c r="DT13" s="53">
        <f ca="1">(-Проект!DT388-Проект!DT396)/Параметры!DT$70</f>
        <v>-633.43657584619814</v>
      </c>
      <c r="DU13" s="53">
        <f ca="1">(-Проект!DU388-Проект!DU396)/Параметры!DU$70</f>
        <v>-637.01811833973261</v>
      </c>
      <c r="DV13" s="53">
        <f ca="1">(-Проект!DV388-Проект!DV396)/Параметры!DV$70</f>
        <v>-640.61991139523684</v>
      </c>
      <c r="DW13" s="53"/>
      <c r="DX13" s="55">
        <f ca="1">SUM(G13:DW13)</f>
        <v>-56019.441986384329</v>
      </c>
    </row>
    <row r="14" spans="1:128" x14ac:dyDescent="0.2">
      <c r="A14" s="33" t="str">
        <f ca="1">Language!A1227</f>
        <v>Административные расходы</v>
      </c>
      <c r="C14" s="46" t="str">
        <f ca="1">Параметры!$C$70</f>
        <v>тыс. руб.</v>
      </c>
      <c r="E14" s="6" t="s">
        <v>846</v>
      </c>
      <c r="F14" s="6" t="s">
        <v>2962</v>
      </c>
      <c r="G14" s="53">
        <f>-Проект!G472/Параметры!G$70</f>
        <v>0</v>
      </c>
      <c r="H14" s="53">
        <f>-Проект!H472/Параметры!H$70</f>
        <v>0</v>
      </c>
      <c r="I14" s="53">
        <f>-Проект!I472/Параметры!I$70</f>
        <v>0</v>
      </c>
      <c r="J14" s="53">
        <f>-Проект!J472/Параметры!J$70</f>
        <v>0</v>
      </c>
      <c r="K14" s="53">
        <f>-Проект!K472/Параметры!K$70</f>
        <v>0</v>
      </c>
      <c r="L14" s="53">
        <f>-Проект!L472/Параметры!L$70</f>
        <v>0</v>
      </c>
      <c r="M14" s="53">
        <f>-Проект!M472/Параметры!M$70</f>
        <v>0</v>
      </c>
      <c r="N14" s="53">
        <f>-Проект!N472/Параметры!N$70</f>
        <v>0</v>
      </c>
      <c r="O14" s="53">
        <f>-Проект!O472/Параметры!O$70</f>
        <v>0</v>
      </c>
      <c r="P14" s="53">
        <f>-Проект!P472/Параметры!P$70</f>
        <v>0</v>
      </c>
      <c r="Q14" s="53">
        <f>-Проект!Q472/Параметры!Q$70</f>
        <v>0</v>
      </c>
      <c r="R14" s="53">
        <f>-Проект!R472/Параметры!R$70</f>
        <v>0</v>
      </c>
      <c r="S14" s="53">
        <f>-Проект!S472/Параметры!S$70</f>
        <v>0</v>
      </c>
      <c r="T14" s="53">
        <f>-Проект!T472/Параметры!T$70</f>
        <v>0</v>
      </c>
      <c r="U14" s="53">
        <f>-Проект!U472/Параметры!U$70</f>
        <v>0</v>
      </c>
      <c r="V14" s="53">
        <f>-Проект!V472/Параметры!V$70</f>
        <v>0</v>
      </c>
      <c r="W14" s="53">
        <f>-Проект!W472/Параметры!W$70</f>
        <v>0</v>
      </c>
      <c r="X14" s="53">
        <f>-Проект!X472/Параметры!X$70</f>
        <v>0</v>
      </c>
      <c r="Y14" s="53">
        <f>-Проект!Y472/Параметры!Y$70</f>
        <v>0</v>
      </c>
      <c r="Z14" s="53">
        <f>-Проект!Z472/Параметры!Z$70</f>
        <v>0</v>
      </c>
      <c r="AA14" s="53">
        <f>-Проект!AA472/Параметры!AA$70</f>
        <v>0</v>
      </c>
      <c r="AB14" s="53">
        <f>-Проект!AB472/Параметры!AB$70</f>
        <v>0</v>
      </c>
      <c r="AC14" s="53">
        <f>-Проект!AC472/Параметры!AC$70</f>
        <v>0</v>
      </c>
      <c r="AD14" s="53">
        <f>-Проект!AD472/Параметры!AD$70</f>
        <v>0</v>
      </c>
      <c r="AE14" s="53">
        <f>-Проект!AE472/Параметры!AE$70</f>
        <v>0</v>
      </c>
      <c r="AF14" s="53">
        <f>-Проект!AF472/Параметры!AF$70</f>
        <v>0</v>
      </c>
      <c r="AG14" s="53">
        <f>-Проект!AG472/Параметры!AG$70</f>
        <v>0</v>
      </c>
      <c r="AH14" s="53">
        <f>-Проект!AH472/Параметры!AH$70</f>
        <v>0</v>
      </c>
      <c r="AI14" s="53">
        <f>-Проект!AI472/Параметры!AI$70</f>
        <v>0</v>
      </c>
      <c r="AJ14" s="53">
        <f>-Проект!AJ472/Параметры!AJ$70</f>
        <v>0</v>
      </c>
      <c r="AK14" s="53">
        <f>-Проект!AK472/Параметры!AK$70</f>
        <v>0</v>
      </c>
      <c r="AL14" s="53">
        <f>-Проект!AL472/Параметры!AL$70</f>
        <v>0</v>
      </c>
      <c r="AM14" s="53">
        <f>-Проект!AM472/Параметры!AM$70</f>
        <v>0</v>
      </c>
      <c r="AN14" s="53">
        <f>-Проект!AN472/Параметры!AN$70</f>
        <v>0</v>
      </c>
      <c r="AO14" s="53">
        <f>-Проект!AO472/Параметры!AO$70</f>
        <v>0</v>
      </c>
      <c r="AP14" s="53">
        <f>-Проект!AP472/Параметры!AP$70</f>
        <v>0</v>
      </c>
      <c r="AQ14" s="53">
        <f>-Проект!AQ472/Параметры!AQ$70</f>
        <v>0</v>
      </c>
      <c r="AR14" s="53">
        <f>-Проект!AR472/Параметры!AR$70</f>
        <v>0</v>
      </c>
      <c r="AS14" s="53">
        <f>-Проект!AS472/Параметры!AS$70</f>
        <v>0</v>
      </c>
      <c r="AT14" s="53">
        <f>-Проект!AT472/Параметры!AT$70</f>
        <v>0</v>
      </c>
      <c r="AU14" s="53">
        <f>-Проект!AU472/Параметры!AU$70</f>
        <v>0</v>
      </c>
      <c r="AV14" s="53">
        <f>-Проект!AV472/Параметры!AV$70</f>
        <v>0</v>
      </c>
      <c r="AW14" s="53">
        <f>-Проект!AW472/Параметры!AW$70</f>
        <v>0</v>
      </c>
      <c r="AX14" s="53">
        <f>-Проект!AX472/Параметры!AX$70</f>
        <v>0</v>
      </c>
      <c r="AY14" s="53">
        <f>-Проект!AY472/Параметры!AY$70</f>
        <v>0</v>
      </c>
      <c r="AZ14" s="53">
        <f>-Проект!AZ472/Параметры!AZ$70</f>
        <v>0</v>
      </c>
      <c r="BA14" s="53">
        <f>-Проект!BA472/Параметры!BA$70</f>
        <v>0</v>
      </c>
      <c r="BB14" s="53">
        <f>-Проект!BB472/Параметры!BB$70</f>
        <v>0</v>
      </c>
      <c r="BC14" s="53">
        <f>-Проект!BC472/Параметры!BC$70</f>
        <v>0</v>
      </c>
      <c r="BD14" s="53">
        <f>-Проект!BD472/Параметры!BD$70</f>
        <v>0</v>
      </c>
      <c r="BE14" s="53">
        <f>-Проект!BE472/Параметры!BE$70</f>
        <v>0</v>
      </c>
      <c r="BF14" s="53">
        <f>-Проект!BF472/Параметры!BF$70</f>
        <v>0</v>
      </c>
      <c r="BG14" s="53">
        <f>-Проект!BG472/Параметры!BG$70</f>
        <v>0</v>
      </c>
      <c r="BH14" s="53">
        <f>-Проект!BH472/Параметры!BH$70</f>
        <v>0</v>
      </c>
      <c r="BI14" s="53">
        <f>-Проект!BI472/Параметры!BI$70</f>
        <v>0</v>
      </c>
      <c r="BJ14" s="53">
        <f>-Проект!BJ472/Параметры!BJ$70</f>
        <v>0</v>
      </c>
      <c r="BK14" s="53">
        <f>-Проект!BK472/Параметры!BK$70</f>
        <v>0</v>
      </c>
      <c r="BL14" s="53">
        <f>-Проект!BL472/Параметры!BL$70</f>
        <v>0</v>
      </c>
      <c r="BM14" s="53">
        <f>-Проект!BM472/Параметры!BM$70</f>
        <v>0</v>
      </c>
      <c r="BN14" s="53">
        <f>-Проект!BN472/Параметры!BN$70</f>
        <v>0</v>
      </c>
      <c r="BO14" s="53">
        <f>-Проект!BO472/Параметры!BO$70</f>
        <v>0</v>
      </c>
      <c r="BP14" s="53">
        <f>-Проект!BP472/Параметры!BP$70</f>
        <v>0</v>
      </c>
      <c r="BQ14" s="53">
        <f>-Проект!BQ472/Параметры!BQ$70</f>
        <v>0</v>
      </c>
      <c r="BR14" s="53">
        <f>-Проект!BR472/Параметры!BR$70</f>
        <v>0</v>
      </c>
      <c r="BS14" s="53">
        <f>-Проект!BS472/Параметры!BS$70</f>
        <v>0</v>
      </c>
      <c r="BT14" s="53">
        <f>-Проект!BT472/Параметры!BT$70</f>
        <v>0</v>
      </c>
      <c r="BU14" s="53">
        <f>-Проект!BU472/Параметры!BU$70</f>
        <v>0</v>
      </c>
      <c r="BV14" s="53">
        <f>-Проект!BV472/Параметры!BV$70</f>
        <v>0</v>
      </c>
      <c r="BW14" s="53">
        <f>-Проект!BW472/Параметры!BW$70</f>
        <v>0</v>
      </c>
      <c r="BX14" s="53">
        <f>-Проект!BX472/Параметры!BX$70</f>
        <v>0</v>
      </c>
      <c r="BY14" s="53">
        <f>-Проект!BY472/Параметры!BY$70</f>
        <v>0</v>
      </c>
      <c r="BZ14" s="53">
        <f>-Проект!BZ472/Параметры!BZ$70</f>
        <v>0</v>
      </c>
      <c r="CA14" s="53">
        <f>-Проект!CA472/Параметры!CA$70</f>
        <v>0</v>
      </c>
      <c r="CB14" s="53">
        <f>-Проект!CB472/Параметры!CB$70</f>
        <v>0</v>
      </c>
      <c r="CC14" s="53">
        <f>-Проект!CC472/Параметры!CC$70</f>
        <v>0</v>
      </c>
      <c r="CD14" s="53">
        <f>-Проект!CD472/Параметры!CD$70</f>
        <v>0</v>
      </c>
      <c r="CE14" s="53">
        <f>-Проект!CE472/Параметры!CE$70</f>
        <v>0</v>
      </c>
      <c r="CF14" s="53">
        <f>-Проект!CF472/Параметры!CF$70</f>
        <v>0</v>
      </c>
      <c r="CG14" s="53">
        <f>-Проект!CG472/Параметры!CG$70</f>
        <v>0</v>
      </c>
      <c r="CH14" s="53">
        <f>-Проект!CH472/Параметры!CH$70</f>
        <v>0</v>
      </c>
      <c r="CI14" s="53">
        <f>-Проект!CI472/Параметры!CI$70</f>
        <v>0</v>
      </c>
      <c r="CJ14" s="53">
        <f>-Проект!CJ472/Параметры!CJ$70</f>
        <v>0</v>
      </c>
      <c r="CK14" s="53">
        <f>-Проект!CK472/Параметры!CK$70</f>
        <v>0</v>
      </c>
      <c r="CL14" s="53">
        <f>-Проект!CL472/Параметры!CL$70</f>
        <v>0</v>
      </c>
      <c r="CM14" s="53">
        <f>-Проект!CM472/Параметры!CM$70</f>
        <v>0</v>
      </c>
      <c r="CN14" s="53">
        <f>-Проект!CN472/Параметры!CN$70</f>
        <v>0</v>
      </c>
      <c r="CO14" s="53">
        <f>-Проект!CO472/Параметры!CO$70</f>
        <v>0</v>
      </c>
      <c r="CP14" s="53">
        <f>-Проект!CP472/Параметры!CP$70</f>
        <v>0</v>
      </c>
      <c r="CQ14" s="53">
        <f>-Проект!CQ472/Параметры!CQ$70</f>
        <v>0</v>
      </c>
      <c r="CR14" s="53">
        <f>-Проект!CR472/Параметры!CR$70</f>
        <v>0</v>
      </c>
      <c r="CS14" s="53">
        <f>-Проект!CS472/Параметры!CS$70</f>
        <v>0</v>
      </c>
      <c r="CT14" s="53">
        <f>-Проект!CT472/Параметры!CT$70</f>
        <v>0</v>
      </c>
      <c r="CU14" s="53">
        <f>-Проект!CU472/Параметры!CU$70</f>
        <v>0</v>
      </c>
      <c r="CV14" s="53">
        <f>-Проект!CV472/Параметры!CV$70</f>
        <v>0</v>
      </c>
      <c r="CW14" s="53">
        <f>-Проект!CW472/Параметры!CW$70</f>
        <v>0</v>
      </c>
      <c r="CX14" s="53">
        <f>-Проект!CX472/Параметры!CX$70</f>
        <v>0</v>
      </c>
      <c r="CY14" s="53">
        <f>-Проект!CY472/Параметры!CY$70</f>
        <v>0</v>
      </c>
      <c r="CZ14" s="53">
        <f>-Проект!CZ472/Параметры!CZ$70</f>
        <v>0</v>
      </c>
      <c r="DA14" s="53">
        <f>-Проект!DA472/Параметры!DA$70</f>
        <v>0</v>
      </c>
      <c r="DB14" s="53">
        <f>-Проект!DB472/Параметры!DB$70</f>
        <v>0</v>
      </c>
      <c r="DC14" s="53">
        <f>-Проект!DC472/Параметры!DC$70</f>
        <v>0</v>
      </c>
      <c r="DD14" s="53">
        <f>-Проект!DD472/Параметры!DD$70</f>
        <v>0</v>
      </c>
      <c r="DE14" s="53">
        <f>-Проект!DE472/Параметры!DE$70</f>
        <v>0</v>
      </c>
      <c r="DF14" s="53">
        <f>-Проект!DF472/Параметры!DF$70</f>
        <v>0</v>
      </c>
      <c r="DG14" s="53">
        <f>-Проект!DG472/Параметры!DG$70</f>
        <v>0</v>
      </c>
      <c r="DH14" s="53">
        <f>-Проект!DH472/Параметры!DH$70</f>
        <v>0</v>
      </c>
      <c r="DI14" s="53">
        <f>-Проект!DI472/Параметры!DI$70</f>
        <v>0</v>
      </c>
      <c r="DJ14" s="53">
        <f>-Проект!DJ472/Параметры!DJ$70</f>
        <v>0</v>
      </c>
      <c r="DK14" s="53">
        <f>-Проект!DK472/Параметры!DK$70</f>
        <v>0</v>
      </c>
      <c r="DL14" s="53">
        <f>-Проект!DL472/Параметры!DL$70</f>
        <v>0</v>
      </c>
      <c r="DM14" s="53">
        <f>-Проект!DM472/Параметры!DM$70</f>
        <v>0</v>
      </c>
      <c r="DN14" s="53">
        <f>-Проект!DN472/Параметры!DN$70</f>
        <v>0</v>
      </c>
      <c r="DO14" s="53">
        <f>-Проект!DO472/Параметры!DO$70</f>
        <v>0</v>
      </c>
      <c r="DP14" s="53">
        <f>-Проект!DP472/Параметры!DP$70</f>
        <v>0</v>
      </c>
      <c r="DQ14" s="53">
        <f>-Проект!DQ472/Параметры!DQ$70</f>
        <v>0</v>
      </c>
      <c r="DR14" s="53">
        <f>-Проект!DR472/Параметры!DR$70</f>
        <v>0</v>
      </c>
      <c r="DS14" s="53">
        <f>-Проект!DS472/Параметры!DS$70</f>
        <v>0</v>
      </c>
      <c r="DT14" s="53">
        <f>-Проект!DT472/Параметры!DT$70</f>
        <v>0</v>
      </c>
      <c r="DU14" s="53">
        <f>-Проект!DU472/Параметры!DU$70</f>
        <v>0</v>
      </c>
      <c r="DV14" s="53">
        <f>-Проект!DV472/Параметры!DV$70</f>
        <v>0</v>
      </c>
      <c r="DW14" s="53"/>
      <c r="DX14" s="55">
        <f>SUM(G14:DW14)</f>
        <v>0</v>
      </c>
    </row>
    <row r="15" spans="1:128" x14ac:dyDescent="0.2">
      <c r="A15" s="33" t="str">
        <f ca="1">Language!A1228</f>
        <v>Коммерческие расходы</v>
      </c>
      <c r="C15" s="46" t="str">
        <f ca="1">Параметры!$C$70</f>
        <v>тыс. руб.</v>
      </c>
      <c r="E15" s="6" t="s">
        <v>847</v>
      </c>
      <c r="F15" s="6" t="s">
        <v>2962</v>
      </c>
      <c r="G15" s="53">
        <f ca="1">-Проект!G485/Параметры!G$70</f>
        <v>-25</v>
      </c>
      <c r="H15" s="53">
        <f ca="1">-Проект!H485/Параметры!H$70</f>
        <v>-25.141353634685132</v>
      </c>
      <c r="I15" s="53">
        <f ca="1">-Проект!I485/Параметры!I$70</f>
        <v>-25.283506503371811</v>
      </c>
      <c r="J15" s="53">
        <f ca="1">-Проект!J485/Параметры!J$70</f>
        <v>-25.426463125045284</v>
      </c>
      <c r="K15" s="53">
        <f ca="1">-Проект!K485/Параметры!K$70</f>
        <v>-25.570228044241787</v>
      </c>
      <c r="L15" s="53">
        <f ca="1">-Проект!L485/Параметры!L$70</f>
        <v>-25.71480583119304</v>
      </c>
      <c r="M15" s="53">
        <f ca="1">-Проект!M485/Параметры!M$70</f>
        <v>-25.8602010819715</v>
      </c>
      <c r="N15" s="53">
        <f ca="1">-Проект!N485/Параметры!N$70</f>
        <v>-26.0064184186365</v>
      </c>
      <c r="O15" s="53">
        <f ca="1">-Проект!O485/Параметры!O$70</f>
        <v>-26.15346248938117</v>
      </c>
      <c r="P15" s="53">
        <f ca="1">-Проект!P485/Параметры!P$70</f>
        <v>-26.301337968680176</v>
      </c>
      <c r="Q15" s="53">
        <f ca="1">-Проект!Q485/Параметры!Q$70</f>
        <v>-26.450049557438376</v>
      </c>
      <c r="R15" s="53">
        <f ca="1">-Проект!R485/Параметры!R$70</f>
        <v>-26.599601983140207</v>
      </c>
      <c r="S15" s="53">
        <f ca="1">-Проект!S485/Параметры!S$70</f>
        <v>-26.749999999999996</v>
      </c>
      <c r="T15" s="53">
        <f ca="1">-Проект!T485/Параметры!T$70</f>
        <v>-26.901248389113086</v>
      </c>
      <c r="U15" s="53">
        <f ca="1">-Проект!U485/Параметры!U$70</f>
        <v>-27.053351958607834</v>
      </c>
      <c r="V15" s="53">
        <f ca="1">-Проект!V485/Параметры!V$70</f>
        <v>-27.20631554379845</v>
      </c>
      <c r="W15" s="53">
        <f ca="1">-Проект!W485/Параметры!W$70</f>
        <v>-27.360144007338711</v>
      </c>
      <c r="X15" s="53">
        <f ca="1">-Проект!X485/Параметры!X$70</f>
        <v>-27.514842239376549</v>
      </c>
      <c r="Y15" s="53">
        <f ca="1">-Проект!Y485/Параметры!Y$70</f>
        <v>-27.670415157709499</v>
      </c>
      <c r="Z15" s="53">
        <f ca="1">-Проект!Z485/Параметры!Z$70</f>
        <v>-27.826867707941048</v>
      </c>
      <c r="AA15" s="53">
        <f ca="1">-Проект!AA485/Параметры!AA$70</f>
        <v>-27.984204863637842</v>
      </c>
      <c r="AB15" s="53">
        <f ca="1">-Проект!AB485/Параметры!AB$70</f>
        <v>-28.142431626487785</v>
      </c>
      <c r="AC15" s="53">
        <f ca="1">-Проект!AC485/Параметры!AC$70</f>
        <v>-28.301553026459057</v>
      </c>
      <c r="AD15" s="53">
        <f ca="1">-Проект!AD485/Параметры!AD$70</f>
        <v>-28.46157412196002</v>
      </c>
      <c r="AE15" s="53">
        <f ca="1">-Проект!AE485/Параметры!AE$70</f>
        <v>-28.622499999999995</v>
      </c>
      <c r="AF15" s="53">
        <f ca="1">-Проект!AF485/Параметры!AF$70</f>
        <v>-28.784335776351</v>
      </c>
      <c r="AG15" s="53">
        <f ca="1">-Проект!AG485/Параметры!AG$70</f>
        <v>-28.947086595710381</v>
      </c>
      <c r="AH15" s="53">
        <f ca="1">-Проект!AH485/Параметры!AH$70</f>
        <v>-29.110757631864338</v>
      </c>
      <c r="AI15" s="53">
        <f ca="1">-Проект!AI485/Параметры!AI$70</f>
        <v>-29.275354087852417</v>
      </c>
      <c r="AJ15" s="53">
        <f ca="1">-Проект!AJ485/Параметры!AJ$70</f>
        <v>-29.440881196132906</v>
      </c>
      <c r="AK15" s="53">
        <f ca="1">-Проект!AK485/Параметры!AK$70</f>
        <v>-29.607344218749166</v>
      </c>
      <c r="AL15" s="53">
        <f ca="1">-Проект!AL485/Параметры!AL$70</f>
        <v>-29.774748447496926</v>
      </c>
      <c r="AM15" s="53">
        <f ca="1">-Проект!AM485/Параметры!AM$70</f>
        <v>-29.943099204092487</v>
      </c>
      <c r="AN15" s="53">
        <f ca="1">-Проект!AN485/Параметры!AN$70</f>
        <v>-30.112401840341924</v>
      </c>
      <c r="AO15" s="53">
        <f ca="1">-Проект!AO485/Параметры!AO$70</f>
        <v>-30.282661738311191</v>
      </c>
      <c r="AP15" s="53">
        <f ca="1">-Проект!AP485/Параметры!AP$70</f>
        <v>-30.453884310497216</v>
      </c>
      <c r="AQ15" s="53">
        <f ca="1">-Проект!AQ485/Параметры!AQ$70</f>
        <v>-30.626074999999986</v>
      </c>
      <c r="AR15" s="53">
        <f ca="1">-Проект!AR485/Параметры!AR$70</f>
        <v>-30.799239280695563</v>
      </c>
      <c r="AS15" s="53">
        <f ca="1">-Проект!AS485/Параметры!AS$70</f>
        <v>-30.973382657410099</v>
      </c>
      <c r="AT15" s="53">
        <f ca="1">-Проект!AT485/Параметры!AT$70</f>
        <v>-31.148510666094829</v>
      </c>
      <c r="AU15" s="53">
        <f ca="1">-Проект!AU485/Параметры!AU$70</f>
        <v>-31.324628874002077</v>
      </c>
      <c r="AV15" s="53">
        <f ca="1">-Проект!AV485/Параметры!AV$70</f>
        <v>-31.501742879862192</v>
      </c>
      <c r="AW15" s="53">
        <f ca="1">-Проект!AW485/Параметры!AW$70</f>
        <v>-31.679858314061594</v>
      </c>
      <c r="AX15" s="53">
        <f ca="1">-Проект!AX485/Параметры!AX$70</f>
        <v>-31.858980838821697</v>
      </c>
      <c r="AY15" s="53">
        <f ca="1">-Проект!AY485/Параметры!AY$70</f>
        <v>-32.039116148378952</v>
      </c>
      <c r="AZ15" s="53">
        <f ca="1">-Проект!AZ485/Параметры!AZ$70</f>
        <v>-32.220269969165855</v>
      </c>
      <c r="BA15" s="53">
        <f ca="1">-Проект!BA485/Параметры!BA$70</f>
        <v>-32.402448059992963</v>
      </c>
      <c r="BB15" s="53">
        <f ca="1">-Проект!BB485/Параметры!BB$70</f>
        <v>-32.585656212232017</v>
      </c>
      <c r="BC15" s="53">
        <f ca="1">-Проект!BC485/Параметры!BC$70</f>
        <v>-32.769900249999985</v>
      </c>
      <c r="BD15" s="53">
        <f ca="1">-Проект!BD485/Параметры!BD$70</f>
        <v>-32.955186030344251</v>
      </c>
      <c r="BE15" s="53">
        <f ca="1">-Проект!BE485/Параметры!BE$70</f>
        <v>-33.141519443428805</v>
      </c>
      <c r="BF15" s="53">
        <f ca="1">-Проект!BF485/Параметры!BF$70</f>
        <v>-33.328906412721473</v>
      </c>
      <c r="BG15" s="53">
        <f ca="1">-Проект!BG485/Параметры!BG$70</f>
        <v>-33.517352895182221</v>
      </c>
      <c r="BH15" s="53">
        <f ca="1">-Проект!BH485/Параметры!BH$70</f>
        <v>-33.706864881452553</v>
      </c>
      <c r="BI15" s="53">
        <f ca="1">-Проект!BI485/Параметры!BI$70</f>
        <v>-33.89744839604591</v>
      </c>
      <c r="BJ15" s="53">
        <f ca="1">-Проект!BJ485/Параметры!BJ$70</f>
        <v>-34.089109497539219</v>
      </c>
      <c r="BK15" s="53">
        <f ca="1">-Проект!BK485/Параметры!BK$70</f>
        <v>-34.281854278765486</v>
      </c>
      <c r="BL15" s="53">
        <f ca="1">-Проект!BL485/Параметры!BL$70</f>
        <v>-34.47568886700747</v>
      </c>
      <c r="BM15" s="53">
        <f ca="1">-Проект!BM485/Параметры!BM$70</f>
        <v>-34.670619424192481</v>
      </c>
      <c r="BN15" s="53">
        <f ca="1">-Проект!BN485/Параметры!BN$70</f>
        <v>-34.86665214708826</v>
      </c>
      <c r="BO15" s="53">
        <f ca="1">-Проект!BO485/Параметры!BO$70</f>
        <v>-35.063793267499989</v>
      </c>
      <c r="BP15" s="53">
        <f ca="1">-Проект!BP485/Параметры!BP$70</f>
        <v>-35.262049052468356</v>
      </c>
      <c r="BQ15" s="53">
        <f ca="1">-Проект!BQ485/Параметры!BQ$70</f>
        <v>-35.461425804468824</v>
      </c>
      <c r="BR15" s="53">
        <f ca="1">-Проект!BR485/Параметры!BR$70</f>
        <v>-35.661929861611981</v>
      </c>
      <c r="BS15" s="53">
        <f ca="1">-Проект!BS485/Параметры!BS$70</f>
        <v>-35.863567597844984</v>
      </c>
      <c r="BT15" s="53">
        <f ca="1">-Проект!BT485/Параметры!BT$70</f>
        <v>-36.066345423154232</v>
      </c>
      <c r="BU15" s="53">
        <f ca="1">-Проект!BU485/Параметры!BU$70</f>
        <v>-36.270269783769123</v>
      </c>
      <c r="BV15" s="53">
        <f ca="1">-Проект!BV485/Параметры!BV$70</f>
        <v>-36.475347162366972</v>
      </c>
      <c r="BW15" s="53">
        <f ca="1">-Проект!BW485/Параметры!BW$70</f>
        <v>-36.68158407827908</v>
      </c>
      <c r="BX15" s="53">
        <f ca="1">-Проект!BX485/Параметры!BX$70</f>
        <v>-36.888987087697998</v>
      </c>
      <c r="BY15" s="53">
        <f ca="1">-Проект!BY485/Параметры!BY$70</f>
        <v>-37.097562783885962</v>
      </c>
      <c r="BZ15" s="53">
        <f ca="1">-Проект!BZ485/Параметры!BZ$70</f>
        <v>-37.307317797384449</v>
      </c>
      <c r="CA15" s="53">
        <f ca="1">-Проект!CA485/Параметры!CA$70</f>
        <v>-37.518258796224991</v>
      </c>
      <c r="CB15" s="53">
        <f ca="1">-Проект!CB485/Параметры!CB$70</f>
        <v>-37.730392486141149</v>
      </c>
      <c r="CC15" s="53">
        <f ca="1">-Проект!CC485/Параметры!CC$70</f>
        <v>-37.943725610781655</v>
      </c>
      <c r="CD15" s="53">
        <f ca="1">-Проект!CD485/Параметры!CD$70</f>
        <v>-38.158264951924828</v>
      </c>
      <c r="CE15" s="53">
        <f ca="1">-Проект!CE485/Параметры!CE$70</f>
        <v>-38.374017329694141</v>
      </c>
      <c r="CF15" s="53">
        <f ca="1">-Проект!CF485/Параметры!CF$70</f>
        <v>-38.590989602775039</v>
      </c>
      <c r="CG15" s="53">
        <f ca="1">-Проект!CG485/Параметры!CG$70</f>
        <v>-38.809188668632977</v>
      </c>
      <c r="CH15" s="53">
        <f ca="1">-Проект!CH485/Параметры!CH$70</f>
        <v>-39.028621463732669</v>
      </c>
      <c r="CI15" s="53">
        <f ca="1">-Проект!CI485/Параметры!CI$70</f>
        <v>-39.249294963758622</v>
      </c>
      <c r="CJ15" s="53">
        <f ca="1">-Проект!CJ485/Параметры!CJ$70</f>
        <v>-39.471216183836873</v>
      </c>
      <c r="CK15" s="53">
        <f ca="1">-Проект!CK485/Параметры!CK$70</f>
        <v>-39.694392178757987</v>
      </c>
      <c r="CL15" s="53">
        <f ca="1">-Проект!CL485/Параметры!CL$70</f>
        <v>-39.918830043201368</v>
      </c>
      <c r="CM15" s="53">
        <f ca="1">-Проект!CM485/Параметры!CM$70</f>
        <v>-40.144536911960756</v>
      </c>
      <c r="CN15" s="53">
        <f ca="1">-Проект!CN485/Параметры!CN$70</f>
        <v>-40.371519960171035</v>
      </c>
      <c r="CO15" s="53">
        <f ca="1">-Проект!CO485/Параметры!CO$70</f>
        <v>-40.599786403536378</v>
      </c>
      <c r="CP15" s="53">
        <f ca="1">-Проект!CP485/Параметры!CP$70</f>
        <v>-40.829343498559581</v>
      </c>
      <c r="CQ15" s="53">
        <f ca="1">-Проект!CQ485/Параметры!CQ$70</f>
        <v>-41.060198542772746</v>
      </c>
      <c r="CR15" s="53">
        <f ca="1">-Проект!CR485/Параметры!CR$70</f>
        <v>-41.29235887496931</v>
      </c>
      <c r="CS15" s="53">
        <f ca="1">-Проект!CS485/Параметры!CS$70</f>
        <v>-41.525831875437305</v>
      </c>
      <c r="CT15" s="53">
        <f ca="1">-Проект!CT485/Параметры!CT$70</f>
        <v>-41.760624966193973</v>
      </c>
      <c r="CU15" s="53">
        <f ca="1">-Проект!CU485/Параметры!CU$70</f>
        <v>-41.996745611221733</v>
      </c>
      <c r="CV15" s="53">
        <f ca="1">-Проект!CV485/Параметры!CV$70</f>
        <v>-42.234201316705459</v>
      </c>
      <c r="CW15" s="53">
        <f ca="1">-Проект!CW485/Параметры!CW$70</f>
        <v>-42.472999631271058</v>
      </c>
      <c r="CX15" s="53">
        <f ca="1">-Проект!CX485/Параметры!CX$70</f>
        <v>-42.713148146225478</v>
      </c>
      <c r="CY15" s="53">
        <f ca="1">-Проект!CY485/Параметры!CY$70</f>
        <v>-42.954654495798017</v>
      </c>
      <c r="CZ15" s="53">
        <f ca="1">-Проект!CZ485/Параметры!CZ$70</f>
        <v>-43.197526357383019</v>
      </c>
      <c r="DA15" s="53">
        <f ca="1">-Проект!DA485/Параметры!DA$70</f>
        <v>-43.441771451783936</v>
      </c>
      <c r="DB15" s="53">
        <f ca="1">-Проект!DB485/Параметры!DB$70</f>
        <v>-43.687397543458751</v>
      </c>
      <c r="DC15" s="53">
        <f ca="1">-Проект!DC485/Параметры!DC$70</f>
        <v>-43.934412440766842</v>
      </c>
      <c r="DD15" s="53">
        <f ca="1">-Проект!DD485/Параметры!DD$70</f>
        <v>-44.182823996217166</v>
      </c>
      <c r="DE15" s="53">
        <f ca="1">-Проект!DE485/Параметры!DE$70</f>
        <v>-44.432640106717912</v>
      </c>
      <c r="DF15" s="53">
        <f ca="1">-Проект!DF485/Параметры!DF$70</f>
        <v>-44.68386871382755</v>
      </c>
      <c r="DG15" s="53">
        <f ca="1">-Проект!DG485/Параметры!DG$70</f>
        <v>-44.936517804007266</v>
      </c>
      <c r="DH15" s="53">
        <f ca="1">-Проект!DH485/Параметры!DH$70</f>
        <v>-45.190595408874842</v>
      </c>
      <c r="DI15" s="53">
        <f ca="1">-Проект!DI485/Параметры!DI$70</f>
        <v>-45.44610960546003</v>
      </c>
      <c r="DJ15" s="53">
        <f ca="1">-Проект!DJ485/Параметры!DJ$70</f>
        <v>-45.703068516461258</v>
      </c>
      <c r="DK15" s="53">
        <f ca="1">-Проект!DK485/Параметры!DK$70</f>
        <v>-45.96148031050388</v>
      </c>
      <c r="DL15" s="53">
        <f ca="1">-Проект!DL485/Параметры!DL$70</f>
        <v>-46.221353202399825</v>
      </c>
      <c r="DM15" s="53">
        <f ca="1">-Проект!DM485/Параметры!DM$70</f>
        <v>-46.482695453408809</v>
      </c>
      <c r="DN15" s="53">
        <f ca="1">-Проект!DN485/Параметры!DN$70</f>
        <v>-46.745515371500865</v>
      </c>
      <c r="DO15" s="53">
        <f ca="1">-Проект!DO485/Параметры!DO$70</f>
        <v>-47.009821311620513</v>
      </c>
      <c r="DP15" s="53">
        <f ca="1">-Проект!DP485/Параметры!DP$70</f>
        <v>-47.275621675952365</v>
      </c>
      <c r="DQ15" s="53">
        <f ca="1">-Проект!DQ485/Параметры!DQ$70</f>
        <v>-47.54292491418817</v>
      </c>
      <c r="DR15" s="53">
        <f ca="1">-Проект!DR485/Параметры!DR$70</f>
        <v>-47.811739523795474</v>
      </c>
      <c r="DS15" s="53">
        <f ca="1">-Проект!DS485/Параметры!DS$70</f>
        <v>-48.082074050287765</v>
      </c>
      <c r="DT15" s="53">
        <f ca="1">-Проект!DT485/Параметры!DT$70</f>
        <v>-48.353937087496078</v>
      </c>
      <c r="DU15" s="53">
        <f ca="1">-Проект!DU485/Параметры!DU$70</f>
        <v>-48.62733727784223</v>
      </c>
      <c r="DV15" s="53">
        <f ca="1">-Проект!DV485/Параметры!DV$70</f>
        <v>-48.902283312613541</v>
      </c>
      <c r="DW15" s="53"/>
      <c r="DX15" s="55">
        <f ca="1">SUM(G15:DW15)</f>
        <v>-4276.2932814033857</v>
      </c>
    </row>
    <row r="16" spans="1:128" x14ac:dyDescent="0.2">
      <c r="A16" s="33" t="str">
        <f ca="1">Language!A1229</f>
        <v>Налоги и сборы</v>
      </c>
      <c r="C16" s="46" t="str">
        <f ca="1">Параметры!$C$70</f>
        <v>тыс. руб.</v>
      </c>
      <c r="E16" s="6" t="s">
        <v>848</v>
      </c>
      <c r="F16" s="6" t="s">
        <v>2962</v>
      </c>
      <c r="G16" s="53">
        <f ca="1">-SUM(Проект!G875,Проект!G879:G880,Проект!G901)/Параметры!G$70</f>
        <v>0</v>
      </c>
      <c r="H16" s="53">
        <f ca="1">-SUM(Проект!H875,Проект!H879:H880,Проект!H901)/Параметры!H$70</f>
        <v>0</v>
      </c>
      <c r="I16" s="53">
        <f ca="1">-SUM(Проект!I875,Проект!I879:I880,Проект!I901)/Параметры!I$70</f>
        <v>0</v>
      </c>
      <c r="J16" s="53">
        <f ca="1">-SUM(Проект!J875,Проект!J879:J880,Проект!J901)/Параметры!J$70</f>
        <v>0</v>
      </c>
      <c r="K16" s="53">
        <f ca="1">-SUM(Проект!K875,Проект!K879:K880,Проект!K901)/Параметры!K$70</f>
        <v>0</v>
      </c>
      <c r="L16" s="53">
        <f ca="1">-SUM(Проект!L875,Проект!L879:L880,Проект!L901)/Параметры!L$70</f>
        <v>0</v>
      </c>
      <c r="M16" s="53">
        <f ca="1">-SUM(Проект!M875,Проект!M879:M880,Проект!M901)/Параметры!M$70</f>
        <v>0</v>
      </c>
      <c r="N16" s="53">
        <f ca="1">-SUM(Проект!N875,Проект!N879:N880,Проект!N901)/Параметры!N$70</f>
        <v>0</v>
      </c>
      <c r="O16" s="53">
        <f ca="1">-SUM(Проект!O875,Проект!O879:O880,Проект!O901)/Параметры!O$70</f>
        <v>0</v>
      </c>
      <c r="P16" s="53">
        <f ca="1">-SUM(Проект!P875,Проект!P879:P880,Проект!P901)/Параметры!P$70</f>
        <v>0</v>
      </c>
      <c r="Q16" s="53">
        <f ca="1">-SUM(Проект!Q875,Проект!Q879:Q880,Проект!Q901)/Параметры!Q$70</f>
        <v>0</v>
      </c>
      <c r="R16" s="53">
        <f ca="1">-SUM(Проект!R875,Проект!R879:R880,Проект!R901)/Параметры!R$70</f>
        <v>0</v>
      </c>
      <c r="S16" s="53">
        <f ca="1">-SUM(Проект!S875,Проект!S879:S880,Проект!S901)/Параметры!S$70</f>
        <v>0</v>
      </c>
      <c r="T16" s="53">
        <f ca="1">-SUM(Проект!T875,Проект!T879:T880,Проект!T901)/Параметры!T$70</f>
        <v>0</v>
      </c>
      <c r="U16" s="53">
        <f ca="1">-SUM(Проект!U875,Проект!U879:U880,Проект!U901)/Параметры!U$70</f>
        <v>0</v>
      </c>
      <c r="V16" s="53">
        <f ca="1">-SUM(Проект!V875,Проект!V879:V880,Проект!V901)/Параметры!V$70</f>
        <v>0</v>
      </c>
      <c r="W16" s="53">
        <f ca="1">-SUM(Проект!W875,Проект!W879:W880,Проект!W901)/Параметры!W$70</f>
        <v>0</v>
      </c>
      <c r="X16" s="53">
        <f ca="1">-SUM(Проект!X875,Проект!X879:X880,Проект!X901)/Параметры!X$70</f>
        <v>0</v>
      </c>
      <c r="Y16" s="53">
        <f ca="1">-SUM(Проект!Y875,Проект!Y879:Y880,Проект!Y901)/Параметры!Y$70</f>
        <v>0</v>
      </c>
      <c r="Z16" s="53">
        <f ca="1">-SUM(Проект!Z875,Проект!Z879:Z880,Проект!Z901)/Параметры!Z$70</f>
        <v>0</v>
      </c>
      <c r="AA16" s="53">
        <f ca="1">-SUM(Проект!AA875,Проект!AA879:AA880,Проект!AA901)/Параметры!AA$70</f>
        <v>0</v>
      </c>
      <c r="AB16" s="53">
        <f ca="1">-SUM(Проект!AB875,Проект!AB879:AB880,Проект!AB901)/Параметры!AB$70</f>
        <v>0</v>
      </c>
      <c r="AC16" s="53">
        <f ca="1">-SUM(Проект!AC875,Проект!AC879:AC880,Проект!AC901)/Параметры!AC$70</f>
        <v>0</v>
      </c>
      <c r="AD16" s="53">
        <f ca="1">-SUM(Проект!AD875,Проект!AD879:AD880,Проект!AD901)/Параметры!AD$70</f>
        <v>0</v>
      </c>
      <c r="AE16" s="53">
        <f ca="1">-SUM(Проект!AE875,Проект!AE879:AE880,Проект!AE901)/Параметры!AE$70</f>
        <v>0</v>
      </c>
      <c r="AF16" s="53">
        <f ca="1">-SUM(Проект!AF875,Проект!AF879:AF880,Проект!AF901)/Параметры!AF$70</f>
        <v>0</v>
      </c>
      <c r="AG16" s="53">
        <f ca="1">-SUM(Проект!AG875,Проект!AG879:AG880,Проект!AG901)/Параметры!AG$70</f>
        <v>0</v>
      </c>
      <c r="AH16" s="53">
        <f ca="1">-SUM(Проект!AH875,Проект!AH879:AH880,Проект!AH901)/Параметры!AH$70</f>
        <v>0</v>
      </c>
      <c r="AI16" s="53">
        <f ca="1">-SUM(Проект!AI875,Проект!AI879:AI880,Проект!AI901)/Параметры!AI$70</f>
        <v>0</v>
      </c>
      <c r="AJ16" s="53">
        <f ca="1">-SUM(Проект!AJ875,Проект!AJ879:AJ880,Проект!AJ901)/Параметры!AJ$70</f>
        <v>0</v>
      </c>
      <c r="AK16" s="53">
        <f ca="1">-SUM(Проект!AK875,Проект!AK879:AK880,Проект!AK901)/Параметры!AK$70</f>
        <v>0</v>
      </c>
      <c r="AL16" s="53">
        <f ca="1">-SUM(Проект!AL875,Проект!AL879:AL880,Проект!AL901)/Параметры!AL$70</f>
        <v>0</v>
      </c>
      <c r="AM16" s="53">
        <f ca="1">-SUM(Проект!AM875,Проект!AM879:AM880,Проект!AM901)/Параметры!AM$70</f>
        <v>0</v>
      </c>
      <c r="AN16" s="53">
        <f ca="1">-SUM(Проект!AN875,Проект!AN879:AN880,Проект!AN901)/Параметры!AN$70</f>
        <v>0</v>
      </c>
      <c r="AO16" s="53">
        <f ca="1">-SUM(Проект!AO875,Проект!AO879:AO880,Проект!AO901)/Параметры!AO$70</f>
        <v>0</v>
      </c>
      <c r="AP16" s="53">
        <f ca="1">-SUM(Проект!AP875,Проект!AP879:AP880,Проект!AP901)/Параметры!AP$70</f>
        <v>0</v>
      </c>
      <c r="AQ16" s="53">
        <f ca="1">-SUM(Проект!AQ875,Проект!AQ879:AQ880,Проект!AQ901)/Параметры!AQ$70</f>
        <v>0</v>
      </c>
      <c r="AR16" s="53">
        <f ca="1">-SUM(Проект!AR875,Проект!AR879:AR880,Проект!AR901)/Параметры!AR$70</f>
        <v>0</v>
      </c>
      <c r="AS16" s="53">
        <f ca="1">-SUM(Проект!AS875,Проект!AS879:AS880,Проект!AS901)/Параметры!AS$70</f>
        <v>0</v>
      </c>
      <c r="AT16" s="53">
        <f ca="1">-SUM(Проект!AT875,Проект!AT879:AT880,Проект!AT901)/Параметры!AT$70</f>
        <v>0</v>
      </c>
      <c r="AU16" s="53">
        <f ca="1">-SUM(Проект!AU875,Проект!AU879:AU880,Проект!AU901)/Параметры!AU$70</f>
        <v>0</v>
      </c>
      <c r="AV16" s="53">
        <f ca="1">-SUM(Проект!AV875,Проект!AV879:AV880,Проект!AV901)/Параметры!AV$70</f>
        <v>0</v>
      </c>
      <c r="AW16" s="53">
        <f ca="1">-SUM(Проект!AW875,Проект!AW879:AW880,Проект!AW901)/Параметры!AW$70</f>
        <v>0</v>
      </c>
      <c r="AX16" s="53">
        <f ca="1">-SUM(Проект!AX875,Проект!AX879:AX880,Проект!AX901)/Параметры!AX$70</f>
        <v>0</v>
      </c>
      <c r="AY16" s="53">
        <f ca="1">-SUM(Проект!AY875,Проект!AY879:AY880,Проект!AY901)/Параметры!AY$70</f>
        <v>0</v>
      </c>
      <c r="AZ16" s="53">
        <f ca="1">-SUM(Проект!AZ875,Проект!AZ879:AZ880,Проект!AZ901)/Параметры!AZ$70</f>
        <v>0</v>
      </c>
      <c r="BA16" s="53">
        <f ca="1">-SUM(Проект!BA875,Проект!BA879:BA880,Проект!BA901)/Параметры!BA$70</f>
        <v>0</v>
      </c>
      <c r="BB16" s="53">
        <f ca="1">-SUM(Проект!BB875,Проект!BB879:BB880,Проект!BB901)/Параметры!BB$70</f>
        <v>0</v>
      </c>
      <c r="BC16" s="53">
        <f ca="1">-SUM(Проект!BC875,Проект!BC879:BC880,Проект!BC901)/Параметры!BC$70</f>
        <v>0</v>
      </c>
      <c r="BD16" s="53">
        <f ca="1">-SUM(Проект!BD875,Проект!BD879:BD880,Проект!BD901)/Параметры!BD$70</f>
        <v>0</v>
      </c>
      <c r="BE16" s="53">
        <f ca="1">-SUM(Проект!BE875,Проект!BE879:BE880,Проект!BE901)/Параметры!BE$70</f>
        <v>0</v>
      </c>
      <c r="BF16" s="53">
        <f ca="1">-SUM(Проект!BF875,Проект!BF879:BF880,Проект!BF901)/Параметры!BF$70</f>
        <v>0</v>
      </c>
      <c r="BG16" s="53">
        <f ca="1">-SUM(Проект!BG875,Проект!BG879:BG880,Проект!BG901)/Параметры!BG$70</f>
        <v>0</v>
      </c>
      <c r="BH16" s="53">
        <f ca="1">-SUM(Проект!BH875,Проект!BH879:BH880,Проект!BH901)/Параметры!BH$70</f>
        <v>0</v>
      </c>
      <c r="BI16" s="53">
        <f ca="1">-SUM(Проект!BI875,Проект!BI879:BI880,Проект!BI901)/Параметры!BI$70</f>
        <v>0</v>
      </c>
      <c r="BJ16" s="53">
        <f ca="1">-SUM(Проект!BJ875,Проект!BJ879:BJ880,Проект!BJ901)/Параметры!BJ$70</f>
        <v>0</v>
      </c>
      <c r="BK16" s="53">
        <f ca="1">-SUM(Проект!BK875,Проект!BK879:BK880,Проект!BK901)/Параметры!BK$70</f>
        <v>0</v>
      </c>
      <c r="BL16" s="53">
        <f ca="1">-SUM(Проект!BL875,Проект!BL879:BL880,Проект!BL901)/Параметры!BL$70</f>
        <v>0</v>
      </c>
      <c r="BM16" s="53">
        <f ca="1">-SUM(Проект!BM875,Проект!BM879:BM880,Проект!BM901)/Параметры!BM$70</f>
        <v>0</v>
      </c>
      <c r="BN16" s="53">
        <f ca="1">-SUM(Проект!BN875,Проект!BN879:BN880,Проект!BN901)/Параметры!BN$70</f>
        <v>0</v>
      </c>
      <c r="BO16" s="53">
        <f ca="1">-SUM(Проект!BO875,Проект!BO879:BO880,Проект!BO901)/Параметры!BO$70</f>
        <v>0</v>
      </c>
      <c r="BP16" s="53">
        <f ca="1">-SUM(Проект!BP875,Проект!BP879:BP880,Проект!BP901)/Параметры!BP$70</f>
        <v>0</v>
      </c>
      <c r="BQ16" s="53">
        <f ca="1">-SUM(Проект!BQ875,Проект!BQ879:BQ880,Проект!BQ901)/Параметры!BQ$70</f>
        <v>0</v>
      </c>
      <c r="BR16" s="53">
        <f ca="1">-SUM(Проект!BR875,Проект!BR879:BR880,Проект!BR901)/Параметры!BR$70</f>
        <v>0</v>
      </c>
      <c r="BS16" s="53">
        <f ca="1">-SUM(Проект!BS875,Проект!BS879:BS880,Проект!BS901)/Параметры!BS$70</f>
        <v>0</v>
      </c>
      <c r="BT16" s="53">
        <f ca="1">-SUM(Проект!BT875,Проект!BT879:BT880,Проект!BT901)/Параметры!BT$70</f>
        <v>0</v>
      </c>
      <c r="BU16" s="53">
        <f ca="1">-SUM(Проект!BU875,Проект!BU879:BU880,Проект!BU901)/Параметры!BU$70</f>
        <v>0</v>
      </c>
      <c r="BV16" s="53">
        <f ca="1">-SUM(Проект!BV875,Проект!BV879:BV880,Проект!BV901)/Параметры!BV$70</f>
        <v>0</v>
      </c>
      <c r="BW16" s="53">
        <f ca="1">-SUM(Проект!BW875,Проект!BW879:BW880,Проект!BW901)/Параметры!BW$70</f>
        <v>0</v>
      </c>
      <c r="BX16" s="53">
        <f ca="1">-SUM(Проект!BX875,Проект!BX879:BX880,Проект!BX901)/Параметры!BX$70</f>
        <v>0</v>
      </c>
      <c r="BY16" s="53">
        <f ca="1">-SUM(Проект!BY875,Проект!BY879:BY880,Проект!BY901)/Параметры!BY$70</f>
        <v>0</v>
      </c>
      <c r="BZ16" s="53">
        <f ca="1">-SUM(Проект!BZ875,Проект!BZ879:BZ880,Проект!BZ901)/Параметры!BZ$70</f>
        <v>0</v>
      </c>
      <c r="CA16" s="53">
        <f ca="1">-SUM(Проект!CA875,Проект!CA879:CA880,Проект!CA901)/Параметры!CA$70</f>
        <v>0</v>
      </c>
      <c r="CB16" s="53">
        <f ca="1">-SUM(Проект!CB875,Проект!CB879:CB880,Проект!CB901)/Параметры!CB$70</f>
        <v>0</v>
      </c>
      <c r="CC16" s="53">
        <f ca="1">-SUM(Проект!CC875,Проект!CC879:CC880,Проект!CC901)/Параметры!CC$70</f>
        <v>0</v>
      </c>
      <c r="CD16" s="53">
        <f ca="1">-SUM(Проект!CD875,Проект!CD879:CD880,Проект!CD901)/Параметры!CD$70</f>
        <v>0</v>
      </c>
      <c r="CE16" s="53">
        <f ca="1">-SUM(Проект!CE875,Проект!CE879:CE880,Проект!CE901)/Параметры!CE$70</f>
        <v>0</v>
      </c>
      <c r="CF16" s="53">
        <f ca="1">-SUM(Проект!CF875,Проект!CF879:CF880,Проект!CF901)/Параметры!CF$70</f>
        <v>0</v>
      </c>
      <c r="CG16" s="53">
        <f ca="1">-SUM(Проект!CG875,Проект!CG879:CG880,Проект!CG901)/Параметры!CG$70</f>
        <v>0</v>
      </c>
      <c r="CH16" s="53">
        <f ca="1">-SUM(Проект!CH875,Проект!CH879:CH880,Проект!CH901)/Параметры!CH$70</f>
        <v>0</v>
      </c>
      <c r="CI16" s="53">
        <f ca="1">-SUM(Проект!CI875,Проект!CI879:CI880,Проект!CI901)/Параметры!CI$70</f>
        <v>0</v>
      </c>
      <c r="CJ16" s="53">
        <f ca="1">-SUM(Проект!CJ875,Проект!CJ879:CJ880,Проект!CJ901)/Параметры!CJ$70</f>
        <v>0</v>
      </c>
      <c r="CK16" s="53">
        <f ca="1">-SUM(Проект!CK875,Проект!CK879:CK880,Проект!CK901)/Параметры!CK$70</f>
        <v>0</v>
      </c>
      <c r="CL16" s="53">
        <f ca="1">-SUM(Проект!CL875,Проект!CL879:CL880,Проект!CL901)/Параметры!CL$70</f>
        <v>0</v>
      </c>
      <c r="CM16" s="53">
        <f ca="1">-SUM(Проект!CM875,Проект!CM879:CM880,Проект!CM901)/Параметры!CM$70</f>
        <v>0</v>
      </c>
      <c r="CN16" s="53">
        <f ca="1">-SUM(Проект!CN875,Проект!CN879:CN880,Проект!CN901)/Параметры!CN$70</f>
        <v>0</v>
      </c>
      <c r="CO16" s="53">
        <f ca="1">-SUM(Проект!CO875,Проект!CO879:CO880,Проект!CO901)/Параметры!CO$70</f>
        <v>0</v>
      </c>
      <c r="CP16" s="53">
        <f ca="1">-SUM(Проект!CP875,Проект!CP879:CP880,Проект!CP901)/Параметры!CP$70</f>
        <v>0</v>
      </c>
      <c r="CQ16" s="53">
        <f ca="1">-SUM(Проект!CQ875,Проект!CQ879:CQ880,Проект!CQ901)/Параметры!CQ$70</f>
        <v>0</v>
      </c>
      <c r="CR16" s="53">
        <f ca="1">-SUM(Проект!CR875,Проект!CR879:CR880,Проект!CR901)/Параметры!CR$70</f>
        <v>0</v>
      </c>
      <c r="CS16" s="53">
        <f ca="1">-SUM(Проект!CS875,Проект!CS879:CS880,Проект!CS901)/Параметры!CS$70</f>
        <v>0</v>
      </c>
      <c r="CT16" s="53">
        <f ca="1">-SUM(Проект!CT875,Проект!CT879:CT880,Проект!CT901)/Параметры!CT$70</f>
        <v>0</v>
      </c>
      <c r="CU16" s="53">
        <f ca="1">-SUM(Проект!CU875,Проект!CU879:CU880,Проект!CU901)/Параметры!CU$70</f>
        <v>0</v>
      </c>
      <c r="CV16" s="53">
        <f ca="1">-SUM(Проект!CV875,Проект!CV879:CV880,Проект!CV901)/Параметры!CV$70</f>
        <v>0</v>
      </c>
      <c r="CW16" s="53">
        <f ca="1">-SUM(Проект!CW875,Проект!CW879:CW880,Проект!CW901)/Параметры!CW$70</f>
        <v>0</v>
      </c>
      <c r="CX16" s="53">
        <f ca="1">-SUM(Проект!CX875,Проект!CX879:CX880,Проект!CX901)/Параметры!CX$70</f>
        <v>0</v>
      </c>
      <c r="CY16" s="53">
        <f ca="1">-SUM(Проект!CY875,Проект!CY879:CY880,Проект!CY901)/Параметры!CY$70</f>
        <v>0</v>
      </c>
      <c r="CZ16" s="53">
        <f ca="1">-SUM(Проект!CZ875,Проект!CZ879:CZ880,Проект!CZ901)/Параметры!CZ$70</f>
        <v>0</v>
      </c>
      <c r="DA16" s="53">
        <f ca="1">-SUM(Проект!DA875,Проект!DA879:DA880,Проект!DA901)/Параметры!DA$70</f>
        <v>0</v>
      </c>
      <c r="DB16" s="53">
        <f ca="1">-SUM(Проект!DB875,Проект!DB879:DB880,Проект!DB901)/Параметры!DB$70</f>
        <v>0</v>
      </c>
      <c r="DC16" s="53">
        <f ca="1">-SUM(Проект!DC875,Проект!DC879:DC880,Проект!DC901)/Параметры!DC$70</f>
        <v>0</v>
      </c>
      <c r="DD16" s="53">
        <f ca="1">-SUM(Проект!DD875,Проект!DD879:DD880,Проект!DD901)/Параметры!DD$70</f>
        <v>0</v>
      </c>
      <c r="DE16" s="53">
        <f ca="1">-SUM(Проект!DE875,Проект!DE879:DE880,Проект!DE901)/Параметры!DE$70</f>
        <v>0</v>
      </c>
      <c r="DF16" s="53">
        <f ca="1">-SUM(Проект!DF875,Проект!DF879:DF880,Проект!DF901)/Параметры!DF$70</f>
        <v>0</v>
      </c>
      <c r="DG16" s="53">
        <f ca="1">-SUM(Проект!DG875,Проект!DG879:DG880,Проект!DG901)/Параметры!DG$70</f>
        <v>0</v>
      </c>
      <c r="DH16" s="53">
        <f ca="1">-SUM(Проект!DH875,Проект!DH879:DH880,Проект!DH901)/Параметры!DH$70</f>
        <v>0</v>
      </c>
      <c r="DI16" s="53">
        <f ca="1">-SUM(Проект!DI875,Проект!DI879:DI880,Проект!DI901)/Параметры!DI$70</f>
        <v>0</v>
      </c>
      <c r="DJ16" s="53">
        <f ca="1">-SUM(Проект!DJ875,Проект!DJ879:DJ880,Проект!DJ901)/Параметры!DJ$70</f>
        <v>0</v>
      </c>
      <c r="DK16" s="53">
        <f ca="1">-SUM(Проект!DK875,Проект!DK879:DK880,Проект!DK901)/Параметры!DK$70</f>
        <v>0</v>
      </c>
      <c r="DL16" s="53">
        <f ca="1">-SUM(Проект!DL875,Проект!DL879:DL880,Проект!DL901)/Параметры!DL$70</f>
        <v>0</v>
      </c>
      <c r="DM16" s="53">
        <f ca="1">-SUM(Проект!DM875,Проект!DM879:DM880,Проект!DM901)/Параметры!DM$70</f>
        <v>0</v>
      </c>
      <c r="DN16" s="53">
        <f ca="1">-SUM(Проект!DN875,Проект!DN879:DN880,Проект!DN901)/Параметры!DN$70</f>
        <v>0</v>
      </c>
      <c r="DO16" s="53">
        <f ca="1">-SUM(Проект!DO875,Проект!DO879:DO880,Проект!DO901)/Параметры!DO$70</f>
        <v>0</v>
      </c>
      <c r="DP16" s="53">
        <f ca="1">-SUM(Проект!DP875,Проект!DP879:DP880,Проект!DP901)/Параметры!DP$70</f>
        <v>0</v>
      </c>
      <c r="DQ16" s="53">
        <f ca="1">-SUM(Проект!DQ875,Проект!DQ879:DQ880,Проект!DQ901)/Параметры!DQ$70</f>
        <v>0</v>
      </c>
      <c r="DR16" s="53">
        <f ca="1">-SUM(Проект!DR875,Проект!DR879:DR880,Проект!DR901)/Параметры!DR$70</f>
        <v>0</v>
      </c>
      <c r="DS16" s="53">
        <f ca="1">-SUM(Проект!DS875,Проект!DS879:DS880,Проект!DS901)/Параметры!DS$70</f>
        <v>0</v>
      </c>
      <c r="DT16" s="53">
        <f ca="1">-SUM(Проект!DT875,Проект!DT879:DT880,Проект!DT901)/Параметры!DT$70</f>
        <v>0</v>
      </c>
      <c r="DU16" s="53">
        <f ca="1">-SUM(Проект!DU875,Проект!DU879:DU880,Проект!DU901)/Параметры!DU$70</f>
        <v>0</v>
      </c>
      <c r="DV16" s="53">
        <f ca="1">-SUM(Проект!DV875,Проект!DV879:DV880,Проект!DV901)/Параметры!DV$70</f>
        <v>0</v>
      </c>
      <c r="DW16" s="53"/>
      <c r="DX16" s="55">
        <f ca="1">SUM(G16:DW16)</f>
        <v>0</v>
      </c>
    </row>
    <row r="17" spans="1:128" x14ac:dyDescent="0.2">
      <c r="A17" s="41" t="str">
        <f ca="1">Language!A1230</f>
        <v>EBITDA</v>
      </c>
      <c r="B17" s="74"/>
      <c r="C17" s="43" t="str">
        <f ca="1">Параметры!$C$70</f>
        <v>тыс. руб.</v>
      </c>
      <c r="D17" s="44"/>
      <c r="E17" s="44" t="s">
        <v>849</v>
      </c>
      <c r="F17" s="44" t="s">
        <v>693</v>
      </c>
      <c r="G17" s="75">
        <f ca="1">SUM(G11,G13:G16)</f>
        <v>-1490.9000000000015</v>
      </c>
      <c r="H17" s="75">
        <f t="shared" ref="H17:M17" ca="1" si="11">SUM(H11,H13:H16)</f>
        <v>-847.66587914703484</v>
      </c>
      <c r="I17" s="75">
        <f t="shared" ca="1" si="11"/>
        <v>11016.630587675159</v>
      </c>
      <c r="J17" s="75">
        <f t="shared" ca="1" si="11"/>
        <v>20561.973905814124</v>
      </c>
      <c r="K17" s="75">
        <f t="shared" ca="1" si="11"/>
        <v>27913.586023128286</v>
      </c>
      <c r="L17" s="75">
        <f t="shared" ca="1" si="11"/>
        <v>28404.677380359139</v>
      </c>
      <c r="M17" s="75">
        <f t="shared" ca="1" si="11"/>
        <v>28900.429761972402</v>
      </c>
      <c r="N17" s="75">
        <f t="shared" ref="N17:AS17" ca="1" si="12">SUM(N11,N13:N16)</f>
        <v>29333.471539769482</v>
      </c>
      <c r="O17" s="75">
        <f t="shared" ca="1" si="12"/>
        <v>48906.033330493068</v>
      </c>
      <c r="P17" s="75">
        <f t="shared" ca="1" si="12"/>
        <v>49182.555153265013</v>
      </c>
      <c r="Q17" s="75">
        <f t="shared" ca="1" si="12"/>
        <v>49460.640470625702</v>
      </c>
      <c r="R17" s="75">
        <f t="shared" ca="1" si="12"/>
        <v>49740.298122800763</v>
      </c>
      <c r="S17" s="75">
        <f t="shared" ca="1" si="12"/>
        <v>50021.536999999968</v>
      </c>
      <c r="T17" s="75">
        <f t="shared" ca="1" si="12"/>
        <v>50304.366042699367</v>
      </c>
      <c r="U17" s="75">
        <f t="shared" ca="1" si="12"/>
        <v>50588.794241926043</v>
      </c>
      <c r="V17" s="75">
        <f t="shared" ca="1" si="12"/>
        <v>30686.873903947635</v>
      </c>
      <c r="W17" s="75">
        <f t="shared" ca="1" si="12"/>
        <v>30860.381950485498</v>
      </c>
      <c r="X17" s="75">
        <f t="shared" ca="1" si="12"/>
        <v>31034.871036744444</v>
      </c>
      <c r="Y17" s="75">
        <f t="shared" ca="1" si="12"/>
        <v>31210.346709665606</v>
      </c>
      <c r="Z17" s="75">
        <f t="shared" ca="1" si="12"/>
        <v>31999.896096894612</v>
      </c>
      <c r="AA17" s="75">
        <f t="shared" ca="1" si="12"/>
        <v>52329.455663627639</v>
      </c>
      <c r="AB17" s="75">
        <f t="shared" ca="1" si="12"/>
        <v>52625.33401399359</v>
      </c>
      <c r="AC17" s="75">
        <f t="shared" ca="1" si="12"/>
        <v>52922.88530356947</v>
      </c>
      <c r="AD17" s="75">
        <f t="shared" ca="1" si="12"/>
        <v>53222.118991396797</v>
      </c>
      <c r="AE17" s="75">
        <f t="shared" ca="1" si="12"/>
        <v>53523.044589999925</v>
      </c>
      <c r="AF17" s="75">
        <f t="shared" ca="1" si="12"/>
        <v>53825.6716656883</v>
      </c>
      <c r="AG17" s="75">
        <f t="shared" ca="1" si="12"/>
        <v>54130.009838860897</v>
      </c>
      <c r="AH17" s="75">
        <f t="shared" ca="1" si="12"/>
        <v>32834.955077224004</v>
      </c>
      <c r="AI17" s="75">
        <f t="shared" ca="1" si="12"/>
        <v>33020.608687019521</v>
      </c>
      <c r="AJ17" s="75">
        <f t="shared" ca="1" si="12"/>
        <v>33207.312009316571</v>
      </c>
      <c r="AK17" s="75">
        <f t="shared" ca="1" si="12"/>
        <v>33395.070979342148</v>
      </c>
      <c r="AL17" s="75">
        <f t="shared" ca="1" si="12"/>
        <v>34239.88882367732</v>
      </c>
      <c r="AM17" s="75">
        <f t="shared" ca="1" si="12"/>
        <v>55992.517560081506</v>
      </c>
      <c r="AN17" s="75">
        <f t="shared" ca="1" si="12"/>
        <v>56309.107394973114</v>
      </c>
      <c r="AO17" s="75">
        <f t="shared" ca="1" si="12"/>
        <v>56627.487274819294</v>
      </c>
      <c r="AP17" s="75">
        <f t="shared" ca="1" si="12"/>
        <v>56947.667320794484</v>
      </c>
      <c r="AQ17" s="75">
        <f t="shared" ca="1" si="12"/>
        <v>57269.657711299944</v>
      </c>
      <c r="AR17" s="75">
        <f t="shared" ca="1" si="12"/>
        <v>57593.468682286453</v>
      </c>
      <c r="AS17" s="75">
        <f t="shared" ca="1" si="12"/>
        <v>57919.110527581135</v>
      </c>
      <c r="AT17" s="75">
        <f t="shared" ref="AT17:BY17" ca="1" si="13">SUM(AT11,AT13:AT16)</f>
        <v>35133.401932629597</v>
      </c>
      <c r="AU17" s="75">
        <f t="shared" ca="1" si="13"/>
        <v>35332.051295110803</v>
      </c>
      <c r="AV17" s="75">
        <f t="shared" ca="1" si="13"/>
        <v>35531.823849968649</v>
      </c>
      <c r="AW17" s="75">
        <f t="shared" ca="1" si="13"/>
        <v>35732.725947895953</v>
      </c>
      <c r="AX17" s="75">
        <f t="shared" ca="1" si="13"/>
        <v>36636.681041334647</v>
      </c>
      <c r="AY17" s="75">
        <f t="shared" ca="1" si="13"/>
        <v>59911.993789287233</v>
      </c>
      <c r="AZ17" s="75">
        <f t="shared" ca="1" si="13"/>
        <v>60250.744912621194</v>
      </c>
      <c r="BA17" s="75">
        <f t="shared" ca="1" si="13"/>
        <v>60591.411384056635</v>
      </c>
      <c r="BB17" s="75">
        <f t="shared" ca="1" si="13"/>
        <v>60934.004033250189</v>
      </c>
      <c r="BC17" s="75">
        <f t="shared" ca="1" si="13"/>
        <v>61278.533751090989</v>
      </c>
      <c r="BD17" s="75">
        <f t="shared" ca="1" si="13"/>
        <v>61625.011490046665</v>
      </c>
      <c r="BE17" s="75">
        <f t="shared" ca="1" si="13"/>
        <v>61973.448264511877</v>
      </c>
      <c r="BF17" s="75">
        <f t="shared" ca="1" si="13"/>
        <v>37592.740067913699</v>
      </c>
      <c r="BG17" s="75">
        <f t="shared" ca="1" si="13"/>
        <v>37805.294885768664</v>
      </c>
      <c r="BH17" s="75">
        <f t="shared" ca="1" si="13"/>
        <v>38019.05151946652</v>
      </c>
      <c r="BI17" s="75">
        <f t="shared" ca="1" si="13"/>
        <v>38234.016764248867</v>
      </c>
      <c r="BJ17" s="75">
        <f t="shared" ca="1" si="13"/>
        <v>39201.248714228132</v>
      </c>
      <c r="BK17" s="75">
        <f t="shared" ca="1" si="13"/>
        <v>64105.833354537412</v>
      </c>
      <c r="BL17" s="75">
        <f t="shared" ca="1" si="13"/>
        <v>64468.297056504758</v>
      </c>
      <c r="BM17" s="75">
        <f t="shared" ca="1" si="13"/>
        <v>64832.810180940673</v>
      </c>
      <c r="BN17" s="75">
        <f t="shared" ca="1" si="13"/>
        <v>65199.384315577729</v>
      </c>
      <c r="BO17" s="75">
        <f t="shared" ca="1" si="13"/>
        <v>65568.031113667312</v>
      </c>
      <c r="BP17" s="75">
        <f t="shared" ca="1" si="13"/>
        <v>65938.762294349901</v>
      </c>
      <c r="BQ17" s="75">
        <f t="shared" ca="1" si="13"/>
        <v>66311.589643027721</v>
      </c>
      <c r="BR17" s="75">
        <f t="shared" ca="1" si="13"/>
        <v>40224.231872667711</v>
      </c>
      <c r="BS17" s="75">
        <f t="shared" ca="1" si="13"/>
        <v>40451.665527772479</v>
      </c>
      <c r="BT17" s="75">
        <f t="shared" ca="1" si="13"/>
        <v>40680.385125829205</v>
      </c>
      <c r="BU17" s="75">
        <f t="shared" ca="1" si="13"/>
        <v>40910.39793774626</v>
      </c>
      <c r="BV17" s="75">
        <f t="shared" ca="1" si="13"/>
        <v>41945.336124224159</v>
      </c>
      <c r="BW17" s="75">
        <f t="shared" ca="1" si="13"/>
        <v>68593.241689355171</v>
      </c>
      <c r="BX17" s="75">
        <f t="shared" ca="1" si="13"/>
        <v>68981.07785046022</v>
      </c>
      <c r="BY17" s="75">
        <f t="shared" ca="1" si="13"/>
        <v>69371.106893606557</v>
      </c>
      <c r="BZ17" s="75">
        <f t="shared" ref="BZ17:DE17" ca="1" si="14">SUM(BZ11,BZ13:BZ16)</f>
        <v>69763.341217668247</v>
      </c>
      <c r="CA17" s="75">
        <f t="shared" ca="1" si="14"/>
        <v>70157.793291624141</v>
      </c>
      <c r="CB17" s="75">
        <f t="shared" ca="1" si="14"/>
        <v>70554.475654954455</v>
      </c>
      <c r="CC17" s="75">
        <f t="shared" ca="1" si="14"/>
        <v>70953.400918039843</v>
      </c>
      <c r="CD17" s="75">
        <f t="shared" ca="1" si="14"/>
        <v>43039.928103754646</v>
      </c>
      <c r="CE17" s="75">
        <f t="shared" ca="1" si="14"/>
        <v>43283.282114716618</v>
      </c>
      <c r="CF17" s="75">
        <f t="shared" ca="1" si="14"/>
        <v>43528.012084637332</v>
      </c>
      <c r="CG17" s="75">
        <f t="shared" ca="1" si="14"/>
        <v>43774.125793388608</v>
      </c>
      <c r="CH17" s="75">
        <f t="shared" ca="1" si="14"/>
        <v>44881.509652920024</v>
      </c>
      <c r="CI17" s="75">
        <f t="shared" ca="1" si="14"/>
        <v>73394.768607610051</v>
      </c>
      <c r="CJ17" s="75">
        <f t="shared" ca="1" si="14"/>
        <v>73809.753299992532</v>
      </c>
      <c r="CK17" s="75">
        <f t="shared" ca="1" si="14"/>
        <v>74227.08437615911</v>
      </c>
      <c r="CL17" s="75">
        <f t="shared" ca="1" si="14"/>
        <v>74646.775102905143</v>
      </c>
      <c r="CM17" s="75">
        <f t="shared" ca="1" si="14"/>
        <v>75068.838822037942</v>
      </c>
      <c r="CN17" s="75">
        <f t="shared" ca="1" si="14"/>
        <v>75493.288950801405</v>
      </c>
      <c r="CO17" s="75">
        <f t="shared" ca="1" si="14"/>
        <v>75920.138982302728</v>
      </c>
      <c r="CP17" s="75">
        <f t="shared" ca="1" si="14"/>
        <v>46052.723071017572</v>
      </c>
      <c r="CQ17" s="75">
        <f t="shared" ca="1" si="14"/>
        <v>46313.111862746999</v>
      </c>
      <c r="CR17" s="75">
        <f t="shared" ca="1" si="14"/>
        <v>46574.972930562122</v>
      </c>
      <c r="CS17" s="75">
        <f t="shared" ca="1" si="14"/>
        <v>46838.31459892595</v>
      </c>
      <c r="CT17" s="75">
        <f t="shared" ca="1" si="14"/>
        <v>48023.215328624574</v>
      </c>
      <c r="CU17" s="75">
        <f t="shared" ca="1" si="14"/>
        <v>78532.402410142895</v>
      </c>
      <c r="CV17" s="75">
        <f t="shared" ca="1" si="14"/>
        <v>78976.436030992001</v>
      </c>
      <c r="CW17" s="75">
        <f t="shared" ca="1" si="14"/>
        <v>79422.980282490375</v>
      </c>
      <c r="CX17" s="75">
        <f t="shared" ca="1" si="14"/>
        <v>79872.049360108707</v>
      </c>
      <c r="CY17" s="75">
        <f t="shared" ca="1" si="14"/>
        <v>80323.657539580759</v>
      </c>
      <c r="CZ17" s="75">
        <f t="shared" ca="1" si="14"/>
        <v>80777.819177357742</v>
      </c>
      <c r="DA17" s="75">
        <f t="shared" ca="1" si="14"/>
        <v>81234.548711063951</v>
      </c>
      <c r="DB17" s="75">
        <f t="shared" ca="1" si="14"/>
        <v>49276.413685988759</v>
      </c>
      <c r="DC17" s="75">
        <f t="shared" ca="1" si="14"/>
        <v>49555.029693139273</v>
      </c>
      <c r="DD17" s="75">
        <f t="shared" ca="1" si="14"/>
        <v>49835.221035701376</v>
      </c>
      <c r="DE17" s="75">
        <f t="shared" ca="1" si="14"/>
        <v>50116.996620850892</v>
      </c>
      <c r="DF17" s="75">
        <f t="shared" ref="DF17:DV17" ca="1" si="15">SUM(DF11,DF13:DF16)</f>
        <v>51384.840401628397</v>
      </c>
      <c r="DG17" s="75">
        <f t="shared" ca="1" si="15"/>
        <v>84029.670578852922</v>
      </c>
      <c r="DH17" s="75">
        <f t="shared" ca="1" si="15"/>
        <v>84504.786553161583</v>
      </c>
      <c r="DI17" s="75">
        <f t="shared" ca="1" si="15"/>
        <v>84982.588902264732</v>
      </c>
      <c r="DJ17" s="75">
        <f t="shared" ca="1" si="15"/>
        <v>85463.092815316239</v>
      </c>
      <c r="DK17" s="75">
        <f t="shared" ca="1" si="15"/>
        <v>85946.313567351317</v>
      </c>
      <c r="DL17" s="75">
        <f t="shared" ca="1" si="15"/>
        <v>86432.266519772631</v>
      </c>
      <c r="DM17" s="75">
        <f t="shared" ca="1" si="15"/>
        <v>86920.967120838424</v>
      </c>
      <c r="DN17" s="75">
        <f t="shared" ca="1" si="15"/>
        <v>52725.762644008108</v>
      </c>
      <c r="DO17" s="75">
        <f t="shared" ca="1" si="15"/>
        <v>53023.881771659151</v>
      </c>
      <c r="DP17" s="75">
        <f t="shared" ca="1" si="15"/>
        <v>53323.686508200633</v>
      </c>
      <c r="DQ17" s="75">
        <f t="shared" ca="1" si="15"/>
        <v>53625.186384310371</v>
      </c>
      <c r="DR17" s="75">
        <f t="shared" ca="1" si="15"/>
        <v>54981.779229742366</v>
      </c>
      <c r="DS17" s="75">
        <f t="shared" ca="1" si="15"/>
        <v>89911.747519372861</v>
      </c>
      <c r="DT17" s="75">
        <f t="shared" ca="1" si="15"/>
        <v>90420.121611882874</v>
      </c>
      <c r="DU17" s="75">
        <f t="shared" ca="1" si="15"/>
        <v>90931.370125423418</v>
      </c>
      <c r="DV17" s="75">
        <f t="shared" ca="1" si="15"/>
        <v>91445.509312388473</v>
      </c>
      <c r="DW17" s="75"/>
      <c r="DX17" s="76">
        <f ca="1">SUM(G17:DW17)</f>
        <v>6543366.4849973498</v>
      </c>
    </row>
    <row r="18" spans="1:128" x14ac:dyDescent="0.2">
      <c r="A18" s="10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5"/>
    </row>
    <row r="19" spans="1:128" x14ac:dyDescent="0.2">
      <c r="A19" s="33" t="str">
        <f ca="1">Language!A1231</f>
        <v>Лизинговые платежи</v>
      </c>
      <c r="C19" s="46" t="str">
        <f ca="1">Параметры!$C$70</f>
        <v>тыс. руб.</v>
      </c>
      <c r="E19" s="6" t="s">
        <v>850</v>
      </c>
      <c r="F19" s="6" t="s">
        <v>2962</v>
      </c>
      <c r="G19" s="53">
        <f>-SUM(Проект!G740:G741)/Параметры!G$70</f>
        <v>0</v>
      </c>
      <c r="H19" s="53">
        <f>-SUM(Проект!H740:H741)/Параметры!H$70</f>
        <v>0</v>
      </c>
      <c r="I19" s="53">
        <f>-SUM(Проект!I740:I741)/Параметры!I$70</f>
        <v>0</v>
      </c>
      <c r="J19" s="53">
        <f>-SUM(Проект!J740:J741)/Параметры!J$70</f>
        <v>0</v>
      </c>
      <c r="K19" s="53">
        <f>-SUM(Проект!K740:K741)/Параметры!K$70</f>
        <v>0</v>
      </c>
      <c r="L19" s="53">
        <f>-SUM(Проект!L740:L741)/Параметры!L$70</f>
        <v>0</v>
      </c>
      <c r="M19" s="53">
        <f>-SUM(Проект!M740:M741)/Параметры!M$70</f>
        <v>0</v>
      </c>
      <c r="N19" s="53">
        <f>-SUM(Проект!N740:N741)/Параметры!N$70</f>
        <v>0</v>
      </c>
      <c r="O19" s="53">
        <f>-SUM(Проект!O740:O741)/Параметры!O$70</f>
        <v>0</v>
      </c>
      <c r="P19" s="53">
        <f>-SUM(Проект!P740:P741)/Параметры!P$70</f>
        <v>0</v>
      </c>
      <c r="Q19" s="53">
        <f>-SUM(Проект!Q740:Q741)/Параметры!Q$70</f>
        <v>0</v>
      </c>
      <c r="R19" s="53">
        <f>-SUM(Проект!R740:R741)/Параметры!R$70</f>
        <v>0</v>
      </c>
      <c r="S19" s="53">
        <f>-SUM(Проект!S740:S741)/Параметры!S$70</f>
        <v>0</v>
      </c>
      <c r="T19" s="53">
        <f>-SUM(Проект!T740:T741)/Параметры!T$70</f>
        <v>0</v>
      </c>
      <c r="U19" s="53">
        <f>-SUM(Проект!U740:U741)/Параметры!U$70</f>
        <v>0</v>
      </c>
      <c r="V19" s="53">
        <f>-SUM(Проект!V740:V741)/Параметры!V$70</f>
        <v>0</v>
      </c>
      <c r="W19" s="53">
        <f>-SUM(Проект!W740:W741)/Параметры!W$70</f>
        <v>0</v>
      </c>
      <c r="X19" s="53">
        <f>-SUM(Проект!X740:X741)/Параметры!X$70</f>
        <v>0</v>
      </c>
      <c r="Y19" s="53">
        <f>-SUM(Проект!Y740:Y741)/Параметры!Y$70</f>
        <v>0</v>
      </c>
      <c r="Z19" s="53">
        <f>-SUM(Проект!Z740:Z741)/Параметры!Z$70</f>
        <v>0</v>
      </c>
      <c r="AA19" s="53">
        <f>-SUM(Проект!AA740:AA741)/Параметры!AA$70</f>
        <v>0</v>
      </c>
      <c r="AB19" s="53">
        <f>-SUM(Проект!AB740:AB741)/Параметры!AB$70</f>
        <v>0</v>
      </c>
      <c r="AC19" s="53">
        <f>-SUM(Проект!AC740:AC741)/Параметры!AC$70</f>
        <v>0</v>
      </c>
      <c r="AD19" s="53">
        <f>-SUM(Проект!AD740:AD741)/Параметры!AD$70</f>
        <v>0</v>
      </c>
      <c r="AE19" s="53">
        <f>-SUM(Проект!AE740:AE741)/Параметры!AE$70</f>
        <v>0</v>
      </c>
      <c r="AF19" s="53">
        <f>-SUM(Проект!AF740:AF741)/Параметры!AF$70</f>
        <v>0</v>
      </c>
      <c r="AG19" s="53">
        <f>-SUM(Проект!AG740:AG741)/Параметры!AG$70</f>
        <v>0</v>
      </c>
      <c r="AH19" s="53">
        <f>-SUM(Проект!AH740:AH741)/Параметры!AH$70</f>
        <v>0</v>
      </c>
      <c r="AI19" s="53">
        <f>-SUM(Проект!AI740:AI741)/Параметры!AI$70</f>
        <v>0</v>
      </c>
      <c r="AJ19" s="53">
        <f>-SUM(Проект!AJ740:AJ741)/Параметры!AJ$70</f>
        <v>0</v>
      </c>
      <c r="AK19" s="53">
        <f>-SUM(Проект!AK740:AK741)/Параметры!AK$70</f>
        <v>0</v>
      </c>
      <c r="AL19" s="53">
        <f>-SUM(Проект!AL740:AL741)/Параметры!AL$70</f>
        <v>0</v>
      </c>
      <c r="AM19" s="53">
        <f>-SUM(Проект!AM740:AM741)/Параметры!AM$70</f>
        <v>0</v>
      </c>
      <c r="AN19" s="53">
        <f>-SUM(Проект!AN740:AN741)/Параметры!AN$70</f>
        <v>0</v>
      </c>
      <c r="AO19" s="53">
        <f>-SUM(Проект!AO740:AO741)/Параметры!AO$70</f>
        <v>0</v>
      </c>
      <c r="AP19" s="53">
        <f>-SUM(Проект!AP740:AP741)/Параметры!AP$70</f>
        <v>0</v>
      </c>
      <c r="AQ19" s="53">
        <f>-SUM(Проект!AQ740:AQ741)/Параметры!AQ$70</f>
        <v>0</v>
      </c>
      <c r="AR19" s="53">
        <f>-SUM(Проект!AR740:AR741)/Параметры!AR$70</f>
        <v>0</v>
      </c>
      <c r="AS19" s="53">
        <f>-SUM(Проект!AS740:AS741)/Параметры!AS$70</f>
        <v>0</v>
      </c>
      <c r="AT19" s="53">
        <f>-SUM(Проект!AT740:AT741)/Параметры!AT$70</f>
        <v>0</v>
      </c>
      <c r="AU19" s="53">
        <f>-SUM(Проект!AU740:AU741)/Параметры!AU$70</f>
        <v>0</v>
      </c>
      <c r="AV19" s="53">
        <f>-SUM(Проект!AV740:AV741)/Параметры!AV$70</f>
        <v>0</v>
      </c>
      <c r="AW19" s="53">
        <f>-SUM(Проект!AW740:AW741)/Параметры!AW$70</f>
        <v>0</v>
      </c>
      <c r="AX19" s="53">
        <f>-SUM(Проект!AX740:AX741)/Параметры!AX$70</f>
        <v>0</v>
      </c>
      <c r="AY19" s="53">
        <f>-SUM(Проект!AY740:AY741)/Параметры!AY$70</f>
        <v>0</v>
      </c>
      <c r="AZ19" s="53">
        <f>-SUM(Проект!AZ740:AZ741)/Параметры!AZ$70</f>
        <v>0</v>
      </c>
      <c r="BA19" s="53">
        <f>-SUM(Проект!BA740:BA741)/Параметры!BA$70</f>
        <v>0</v>
      </c>
      <c r="BB19" s="53">
        <f>-SUM(Проект!BB740:BB741)/Параметры!BB$70</f>
        <v>0</v>
      </c>
      <c r="BC19" s="53">
        <f>-SUM(Проект!BC740:BC741)/Параметры!BC$70</f>
        <v>0</v>
      </c>
      <c r="BD19" s="53">
        <f>-SUM(Проект!BD740:BD741)/Параметры!BD$70</f>
        <v>0</v>
      </c>
      <c r="BE19" s="53">
        <f>-SUM(Проект!BE740:BE741)/Параметры!BE$70</f>
        <v>0</v>
      </c>
      <c r="BF19" s="53">
        <f>-SUM(Проект!BF740:BF741)/Параметры!BF$70</f>
        <v>0</v>
      </c>
      <c r="BG19" s="53">
        <f>-SUM(Проект!BG740:BG741)/Параметры!BG$70</f>
        <v>0</v>
      </c>
      <c r="BH19" s="53">
        <f>-SUM(Проект!BH740:BH741)/Параметры!BH$70</f>
        <v>0</v>
      </c>
      <c r="BI19" s="53">
        <f>-SUM(Проект!BI740:BI741)/Параметры!BI$70</f>
        <v>0</v>
      </c>
      <c r="BJ19" s="53">
        <f>-SUM(Проект!BJ740:BJ741)/Параметры!BJ$70</f>
        <v>0</v>
      </c>
      <c r="BK19" s="53">
        <f>-SUM(Проект!BK740:BK741)/Параметры!BK$70</f>
        <v>0</v>
      </c>
      <c r="BL19" s="53">
        <f>-SUM(Проект!BL740:BL741)/Параметры!BL$70</f>
        <v>0</v>
      </c>
      <c r="BM19" s="53">
        <f>-SUM(Проект!BM740:BM741)/Параметры!BM$70</f>
        <v>0</v>
      </c>
      <c r="BN19" s="53">
        <f>-SUM(Проект!BN740:BN741)/Параметры!BN$70</f>
        <v>0</v>
      </c>
      <c r="BO19" s="53">
        <f>-SUM(Проект!BO740:BO741)/Параметры!BO$70</f>
        <v>0</v>
      </c>
      <c r="BP19" s="53">
        <f>-SUM(Проект!BP740:BP741)/Параметры!BP$70</f>
        <v>0</v>
      </c>
      <c r="BQ19" s="53">
        <f>-SUM(Проект!BQ740:BQ741)/Параметры!BQ$70</f>
        <v>0</v>
      </c>
      <c r="BR19" s="53">
        <f>-SUM(Проект!BR740:BR741)/Параметры!BR$70</f>
        <v>0</v>
      </c>
      <c r="BS19" s="53">
        <f>-SUM(Проект!BS740:BS741)/Параметры!BS$70</f>
        <v>0</v>
      </c>
      <c r="BT19" s="53">
        <f>-SUM(Проект!BT740:BT741)/Параметры!BT$70</f>
        <v>0</v>
      </c>
      <c r="BU19" s="53">
        <f>-SUM(Проект!BU740:BU741)/Параметры!BU$70</f>
        <v>0</v>
      </c>
      <c r="BV19" s="53">
        <f>-SUM(Проект!BV740:BV741)/Параметры!BV$70</f>
        <v>0</v>
      </c>
      <c r="BW19" s="53">
        <f>-SUM(Проект!BW740:BW741)/Параметры!BW$70</f>
        <v>0</v>
      </c>
      <c r="BX19" s="53">
        <f>-SUM(Проект!BX740:BX741)/Параметры!BX$70</f>
        <v>0</v>
      </c>
      <c r="BY19" s="53">
        <f>-SUM(Проект!BY740:BY741)/Параметры!BY$70</f>
        <v>0</v>
      </c>
      <c r="BZ19" s="53">
        <f>-SUM(Проект!BZ740:BZ741)/Параметры!BZ$70</f>
        <v>0</v>
      </c>
      <c r="CA19" s="53">
        <f>-SUM(Проект!CA740:CA741)/Параметры!CA$70</f>
        <v>0</v>
      </c>
      <c r="CB19" s="53">
        <f>-SUM(Проект!CB740:CB741)/Параметры!CB$70</f>
        <v>0</v>
      </c>
      <c r="CC19" s="53">
        <f>-SUM(Проект!CC740:CC741)/Параметры!CC$70</f>
        <v>0</v>
      </c>
      <c r="CD19" s="53">
        <f>-SUM(Проект!CD740:CD741)/Параметры!CD$70</f>
        <v>0</v>
      </c>
      <c r="CE19" s="53">
        <f>-SUM(Проект!CE740:CE741)/Параметры!CE$70</f>
        <v>0</v>
      </c>
      <c r="CF19" s="53">
        <f>-SUM(Проект!CF740:CF741)/Параметры!CF$70</f>
        <v>0</v>
      </c>
      <c r="CG19" s="53">
        <f>-SUM(Проект!CG740:CG741)/Параметры!CG$70</f>
        <v>0</v>
      </c>
      <c r="CH19" s="53">
        <f>-SUM(Проект!CH740:CH741)/Параметры!CH$70</f>
        <v>0</v>
      </c>
      <c r="CI19" s="53">
        <f>-SUM(Проект!CI740:CI741)/Параметры!CI$70</f>
        <v>0</v>
      </c>
      <c r="CJ19" s="53">
        <f>-SUM(Проект!CJ740:CJ741)/Параметры!CJ$70</f>
        <v>0</v>
      </c>
      <c r="CK19" s="53">
        <f>-SUM(Проект!CK740:CK741)/Параметры!CK$70</f>
        <v>0</v>
      </c>
      <c r="CL19" s="53">
        <f>-SUM(Проект!CL740:CL741)/Параметры!CL$70</f>
        <v>0</v>
      </c>
      <c r="CM19" s="53">
        <f>-SUM(Проект!CM740:CM741)/Параметры!CM$70</f>
        <v>0</v>
      </c>
      <c r="CN19" s="53">
        <f>-SUM(Проект!CN740:CN741)/Параметры!CN$70</f>
        <v>0</v>
      </c>
      <c r="CO19" s="53">
        <f>-SUM(Проект!CO740:CO741)/Параметры!CO$70</f>
        <v>0</v>
      </c>
      <c r="CP19" s="53">
        <f>-SUM(Проект!CP740:CP741)/Параметры!CP$70</f>
        <v>0</v>
      </c>
      <c r="CQ19" s="53">
        <f>-SUM(Проект!CQ740:CQ741)/Параметры!CQ$70</f>
        <v>0</v>
      </c>
      <c r="CR19" s="53">
        <f>-SUM(Проект!CR740:CR741)/Параметры!CR$70</f>
        <v>0</v>
      </c>
      <c r="CS19" s="53">
        <f>-SUM(Проект!CS740:CS741)/Параметры!CS$70</f>
        <v>0</v>
      </c>
      <c r="CT19" s="53">
        <f>-SUM(Проект!CT740:CT741)/Параметры!CT$70</f>
        <v>0</v>
      </c>
      <c r="CU19" s="53">
        <f>-SUM(Проект!CU740:CU741)/Параметры!CU$70</f>
        <v>0</v>
      </c>
      <c r="CV19" s="53">
        <f>-SUM(Проект!CV740:CV741)/Параметры!CV$70</f>
        <v>0</v>
      </c>
      <c r="CW19" s="53">
        <f>-SUM(Проект!CW740:CW741)/Параметры!CW$70</f>
        <v>0</v>
      </c>
      <c r="CX19" s="53">
        <f>-SUM(Проект!CX740:CX741)/Параметры!CX$70</f>
        <v>0</v>
      </c>
      <c r="CY19" s="53">
        <f>-SUM(Проект!CY740:CY741)/Параметры!CY$70</f>
        <v>0</v>
      </c>
      <c r="CZ19" s="53">
        <f>-SUM(Проект!CZ740:CZ741)/Параметры!CZ$70</f>
        <v>0</v>
      </c>
      <c r="DA19" s="53">
        <f>-SUM(Проект!DA740:DA741)/Параметры!DA$70</f>
        <v>0</v>
      </c>
      <c r="DB19" s="53">
        <f>-SUM(Проект!DB740:DB741)/Параметры!DB$70</f>
        <v>0</v>
      </c>
      <c r="DC19" s="53">
        <f>-SUM(Проект!DC740:DC741)/Параметры!DC$70</f>
        <v>0</v>
      </c>
      <c r="DD19" s="53">
        <f>-SUM(Проект!DD740:DD741)/Параметры!DD$70</f>
        <v>0</v>
      </c>
      <c r="DE19" s="53">
        <f>-SUM(Проект!DE740:DE741)/Параметры!DE$70</f>
        <v>0</v>
      </c>
      <c r="DF19" s="53">
        <f>-SUM(Проект!DF740:DF741)/Параметры!DF$70</f>
        <v>0</v>
      </c>
      <c r="DG19" s="53">
        <f>-SUM(Проект!DG740:DG741)/Параметры!DG$70</f>
        <v>0</v>
      </c>
      <c r="DH19" s="53">
        <f>-SUM(Проект!DH740:DH741)/Параметры!DH$70</f>
        <v>0</v>
      </c>
      <c r="DI19" s="53">
        <f>-SUM(Проект!DI740:DI741)/Параметры!DI$70</f>
        <v>0</v>
      </c>
      <c r="DJ19" s="53">
        <f>-SUM(Проект!DJ740:DJ741)/Параметры!DJ$70</f>
        <v>0</v>
      </c>
      <c r="DK19" s="53">
        <f>-SUM(Проект!DK740:DK741)/Параметры!DK$70</f>
        <v>0</v>
      </c>
      <c r="DL19" s="53">
        <f>-SUM(Проект!DL740:DL741)/Параметры!DL$70</f>
        <v>0</v>
      </c>
      <c r="DM19" s="53">
        <f>-SUM(Проект!DM740:DM741)/Параметры!DM$70</f>
        <v>0</v>
      </c>
      <c r="DN19" s="53">
        <f>-SUM(Проект!DN740:DN741)/Параметры!DN$70</f>
        <v>0</v>
      </c>
      <c r="DO19" s="53">
        <f>-SUM(Проект!DO740:DO741)/Параметры!DO$70</f>
        <v>0</v>
      </c>
      <c r="DP19" s="53">
        <f>-SUM(Проект!DP740:DP741)/Параметры!DP$70</f>
        <v>0</v>
      </c>
      <c r="DQ19" s="53">
        <f>-SUM(Проект!DQ740:DQ741)/Параметры!DQ$70</f>
        <v>0</v>
      </c>
      <c r="DR19" s="53">
        <f>-SUM(Проект!DR740:DR741)/Параметры!DR$70</f>
        <v>0</v>
      </c>
      <c r="DS19" s="53">
        <f>-SUM(Проект!DS740:DS741)/Параметры!DS$70</f>
        <v>0</v>
      </c>
      <c r="DT19" s="53">
        <f>-SUM(Проект!DT740:DT741)/Параметры!DT$70</f>
        <v>0</v>
      </c>
      <c r="DU19" s="53">
        <f>-SUM(Проект!DU740:DU741)/Параметры!DU$70</f>
        <v>0</v>
      </c>
      <c r="DV19" s="53">
        <f>-SUM(Проект!DV740:DV741)/Параметры!DV$70</f>
        <v>0</v>
      </c>
      <c r="DW19" s="53"/>
      <c r="DX19" s="55">
        <f>SUM(G19:DW19)</f>
        <v>0</v>
      </c>
    </row>
    <row r="20" spans="1:128" x14ac:dyDescent="0.2">
      <c r="A20" s="33" t="str">
        <f ca="1">Language!A1232</f>
        <v>Амортизация</v>
      </c>
      <c r="C20" s="46" t="str">
        <f ca="1">Параметры!$C$70</f>
        <v>тыс. руб.</v>
      </c>
      <c r="E20" s="6" t="s">
        <v>851</v>
      </c>
      <c r="F20" s="6" t="s">
        <v>693</v>
      </c>
      <c r="G20" s="53">
        <f ca="1">-SUM(Проект!G675,Проект!G690,Проект!G704,Проект!G712,Старт!G70,Старт!G77,Старт!G84)/Параметры!G$70</f>
        <v>0</v>
      </c>
      <c r="H20" s="53">
        <f ca="1">-SUM(Проект!H675,Проект!H690,Проект!H704,Проект!H712,Старт!H70,Старт!H77,Старт!H84)/Параметры!H$70</f>
        <v>0</v>
      </c>
      <c r="I20" s="53">
        <f ca="1">-SUM(Проект!I675,Проект!I690,Проект!I704,Проект!I712,Старт!I70,Старт!I77,Старт!I84)/Параметры!I$70</f>
        <v>0</v>
      </c>
      <c r="J20" s="53">
        <f ca="1">-SUM(Проект!J675,Проект!J690,Проект!J704,Проект!J712,Старт!J70,Старт!J77,Старт!J84)/Параметры!J$70</f>
        <v>0</v>
      </c>
      <c r="K20" s="53">
        <f ca="1">-SUM(Проект!K675,Проект!K690,Проект!K704,Проект!K712,Старт!K70,Старт!K77,Старт!K84)/Параметры!K$70</f>
        <v>0</v>
      </c>
      <c r="L20" s="53">
        <f ca="1">-SUM(Проект!L675,Проект!L690,Проект!L704,Проект!L712,Старт!L70,Старт!L77,Старт!L84)/Параметры!L$70</f>
        <v>0</v>
      </c>
      <c r="M20" s="53">
        <f ca="1">-SUM(Проект!M675,Проект!M690,Проект!M704,Проект!M712,Старт!M70,Старт!M77,Старт!M84)/Параметры!M$70</f>
        <v>0</v>
      </c>
      <c r="N20" s="53">
        <f ca="1">-SUM(Проект!N675,Проект!N690,Проект!N704,Проект!N712,Старт!N70,Старт!N77,Старт!N84)/Параметры!N$70</f>
        <v>0</v>
      </c>
      <c r="O20" s="53">
        <f ca="1">-SUM(Проект!O675,Проект!O690,Проект!O704,Проект!O712,Старт!O70,Старт!O77,Старт!O84)/Параметры!O$70</f>
        <v>0</v>
      </c>
      <c r="P20" s="53">
        <f ca="1">-SUM(Проект!P675,Проект!P690,Проект!P704,Проект!P712,Старт!P70,Старт!P77,Старт!P84)/Параметры!P$70</f>
        <v>0</v>
      </c>
      <c r="Q20" s="53">
        <f ca="1">-SUM(Проект!Q675,Проект!Q690,Проект!Q704,Проект!Q712,Старт!Q70,Старт!Q77,Старт!Q84)/Параметры!Q$70</f>
        <v>0</v>
      </c>
      <c r="R20" s="53">
        <f ca="1">-SUM(Проект!R675,Проект!R690,Проект!R704,Проект!R712,Старт!R70,Старт!R77,Старт!R84)/Параметры!R$70</f>
        <v>0</v>
      </c>
      <c r="S20" s="53">
        <f ca="1">-SUM(Проект!S675,Проект!S690,Проект!S704,Проект!S712,Старт!S70,Старт!S77,Старт!S84)/Параметры!S$70</f>
        <v>-395</v>
      </c>
      <c r="T20" s="53">
        <f ca="1">-SUM(Проект!T675,Проект!T690,Проект!T704,Проект!T712,Старт!T70,Старт!T77,Старт!T84)/Параметры!T$70</f>
        <v>-417</v>
      </c>
      <c r="U20" s="53">
        <f ca="1">-SUM(Проект!U675,Проект!U690,Проект!U704,Проект!U712,Старт!U70,Старт!U77,Старт!U84)/Параметры!U$70</f>
        <v>-417</v>
      </c>
      <c r="V20" s="53">
        <f ca="1">-SUM(Проект!V675,Проект!V690,Проект!V704,Проект!V712,Старт!V70,Старт!V77,Старт!V84)/Параметры!V$70</f>
        <v>-417</v>
      </c>
      <c r="W20" s="53">
        <f ca="1">-SUM(Проект!W675,Проект!W690,Проект!W704,Проект!W712,Старт!W70,Старт!W77,Старт!W84)/Параметры!W$70</f>
        <v>-417</v>
      </c>
      <c r="X20" s="53">
        <f ca="1">-SUM(Проект!X675,Проект!X690,Проект!X704,Проект!X712,Старт!X70,Старт!X77,Старт!X84)/Параметры!X$70</f>
        <v>-417</v>
      </c>
      <c r="Y20" s="53">
        <f ca="1">-SUM(Проект!Y675,Проект!Y690,Проект!Y704,Проект!Y712,Старт!Y70,Старт!Y77,Старт!Y84)/Параметры!Y$70</f>
        <v>-417</v>
      </c>
      <c r="Z20" s="53">
        <f ca="1">-SUM(Проект!Z675,Проект!Z690,Проект!Z704,Проект!Z712,Старт!Z70,Старт!Z77,Старт!Z84)/Параметры!Z$70</f>
        <v>-417</v>
      </c>
      <c r="AA20" s="53">
        <f ca="1">-SUM(Проект!AA675,Проект!AA690,Проект!AA704,Проект!AA712,Старт!AA70,Старт!AA77,Старт!AA84)/Параметры!AA$70</f>
        <v>-417</v>
      </c>
      <c r="AB20" s="53">
        <f ca="1">-SUM(Проект!AB675,Проект!AB690,Проект!AB704,Проект!AB712,Старт!AB70,Старт!AB77,Старт!AB84)/Параметры!AB$70</f>
        <v>-417</v>
      </c>
      <c r="AC20" s="53">
        <f ca="1">-SUM(Проект!AC675,Проект!AC690,Проект!AC704,Проект!AC712,Старт!AC70,Старт!AC77,Старт!AC84)/Параметры!AC$70</f>
        <v>-416.66666666666663</v>
      </c>
      <c r="AD20" s="53">
        <f ca="1">-SUM(Проект!AD675,Проект!AD690,Проект!AD704,Проект!AD712,Старт!AD70,Старт!AD77,Старт!AD84)/Параметры!AD$70</f>
        <v>-416.66666666666663</v>
      </c>
      <c r="AE20" s="53">
        <f ca="1">-SUM(Проект!AE675,Проект!AE690,Проект!AE704,Проект!AE712,Старт!AE70,Старт!AE77,Старт!AE84)/Параметры!AE$70</f>
        <v>-416.66666666666663</v>
      </c>
      <c r="AF20" s="53">
        <f ca="1">-SUM(Проект!AF675,Проект!AF690,Проект!AF704,Проект!AF712,Старт!AF70,Старт!AF77,Старт!AF84)/Параметры!AF$70</f>
        <v>-416.66666666666663</v>
      </c>
      <c r="AG20" s="53">
        <f ca="1">-SUM(Проект!AG675,Проект!AG690,Проект!AG704,Проект!AG712,Старт!AG70,Старт!AG77,Старт!AG84)/Параметры!AG$70</f>
        <v>-416.66666666666663</v>
      </c>
      <c r="AH20" s="53">
        <f ca="1">-SUM(Проект!AH675,Проект!AH690,Проект!AH704,Проект!AH712,Старт!AH70,Старт!AH77,Старт!AH84)/Параметры!AH$70</f>
        <v>-416.66666666666663</v>
      </c>
      <c r="AI20" s="53">
        <f ca="1">-SUM(Проект!AI675,Проект!AI690,Проект!AI704,Проект!AI712,Старт!AI70,Старт!AI77,Старт!AI84)/Параметры!AI$70</f>
        <v>-416.66666666666663</v>
      </c>
      <c r="AJ20" s="53">
        <f ca="1">-SUM(Проект!AJ675,Проект!AJ690,Проект!AJ704,Проект!AJ712,Старт!AJ70,Старт!AJ77,Старт!AJ84)/Параметры!AJ$70</f>
        <v>-416.66666666666663</v>
      </c>
      <c r="AK20" s="53">
        <f ca="1">-SUM(Проект!AK675,Проект!AK690,Проект!AK704,Проект!AK712,Старт!AK70,Старт!AK77,Старт!AK84)/Параметры!AK$70</f>
        <v>-416.66666666666663</v>
      </c>
      <c r="AL20" s="53">
        <f ca="1">-SUM(Проект!AL675,Проект!AL690,Проект!AL704,Проект!AL712,Старт!AL70,Старт!AL77,Старт!AL84)/Параметры!AL$70</f>
        <v>-416.66666666666663</v>
      </c>
      <c r="AM20" s="53">
        <f ca="1">-SUM(Проект!AM675,Проект!AM690,Проект!AM704,Проект!AM712,Старт!AM70,Старт!AM77,Старт!AM84)/Параметры!AM$70</f>
        <v>-416.66666666666663</v>
      </c>
      <c r="AN20" s="53">
        <f ca="1">-SUM(Проект!AN675,Проект!AN690,Проект!AN704,Проект!AN712,Старт!AN70,Старт!AN77,Старт!AN84)/Параметры!AN$70</f>
        <v>-416.66666666666663</v>
      </c>
      <c r="AO20" s="53">
        <f ca="1">-SUM(Проект!AO675,Проект!AO690,Проект!AO704,Проект!AO712,Старт!AO70,Старт!AO77,Старт!AO84)/Параметры!AO$70</f>
        <v>-416.66666666666663</v>
      </c>
      <c r="AP20" s="53">
        <f ca="1">-SUM(Проект!AP675,Проект!AP690,Проект!AP704,Проект!AP712,Старт!AP70,Старт!AP77,Старт!AP84)/Параметры!AP$70</f>
        <v>-416.66666666666663</v>
      </c>
      <c r="AQ20" s="53">
        <f ca="1">-SUM(Проект!AQ675,Проект!AQ690,Проект!AQ704,Проект!AQ712,Старт!AQ70,Старт!AQ77,Старт!AQ84)/Параметры!AQ$70</f>
        <v>-416.66666666666663</v>
      </c>
      <c r="AR20" s="53">
        <f ca="1">-SUM(Проект!AR675,Проект!AR690,Проект!AR704,Проект!AR712,Старт!AR70,Старт!AR77,Старт!AR84)/Параметры!AR$70</f>
        <v>-416.66666666666663</v>
      </c>
      <c r="AS20" s="53">
        <f ca="1">-SUM(Проект!AS675,Проект!AS690,Проект!AS704,Проект!AS712,Старт!AS70,Старт!AS77,Старт!AS84)/Параметры!AS$70</f>
        <v>-416.66666666666663</v>
      </c>
      <c r="AT20" s="53">
        <f ca="1">-SUM(Проект!AT675,Проект!AT690,Проект!AT704,Проект!AT712,Старт!AT70,Старт!AT77,Старт!AT84)/Параметры!AT$70</f>
        <v>-416.66666666666663</v>
      </c>
      <c r="AU20" s="53">
        <f ca="1">-SUM(Проект!AU675,Проект!AU690,Проект!AU704,Проект!AU712,Старт!AU70,Старт!AU77,Старт!AU84)/Параметры!AU$70</f>
        <v>-416.66666666666663</v>
      </c>
      <c r="AV20" s="53">
        <f ca="1">-SUM(Проект!AV675,Проект!AV690,Проект!AV704,Проект!AV712,Старт!AV70,Старт!AV77,Старт!AV84)/Параметры!AV$70</f>
        <v>-416.66666666666663</v>
      </c>
      <c r="AW20" s="53">
        <f ca="1">-SUM(Проект!AW675,Проект!AW690,Проект!AW704,Проект!AW712,Старт!AW70,Старт!AW77,Старт!AW84)/Параметры!AW$70</f>
        <v>-416.66666666666663</v>
      </c>
      <c r="AX20" s="53">
        <f ca="1">-SUM(Проект!AX675,Проект!AX690,Проект!AX704,Проект!AX712,Старт!AX70,Старт!AX77,Старт!AX84)/Параметры!AX$70</f>
        <v>-416.66666666666663</v>
      </c>
      <c r="AY20" s="53">
        <f ca="1">-SUM(Проект!AY675,Проект!AY690,Проект!AY704,Проект!AY712,Старт!AY70,Старт!AY77,Старт!AY84)/Параметры!AY$70</f>
        <v>-416.66666666666663</v>
      </c>
      <c r="AZ20" s="53">
        <f ca="1">-SUM(Проект!AZ675,Проект!AZ690,Проект!AZ704,Проект!AZ712,Старт!AZ70,Старт!AZ77,Старт!AZ84)/Параметры!AZ$70</f>
        <v>-416.66666666666663</v>
      </c>
      <c r="BA20" s="53">
        <f ca="1">-SUM(Проект!BA675,Проект!BA690,Проект!BA704,Проект!BA712,Старт!BA70,Старт!BA77,Старт!BA84)/Параметры!BA$70</f>
        <v>-416.66666666666663</v>
      </c>
      <c r="BB20" s="53">
        <f ca="1">-SUM(Проект!BB675,Проект!BB690,Проект!BB704,Проект!BB712,Старт!BB70,Старт!BB77,Старт!BB84)/Параметры!BB$70</f>
        <v>-416.66666666666663</v>
      </c>
      <c r="BC20" s="53">
        <f ca="1">-SUM(Проект!BC675,Проект!BC690,Проект!BC704,Проект!BC712,Старт!BC70,Старт!BC77,Старт!BC84)/Параметры!BC$70</f>
        <v>-416.66666666666663</v>
      </c>
      <c r="BD20" s="53">
        <f ca="1">-SUM(Проект!BD675,Проект!BD690,Проект!BD704,Проект!BD712,Старт!BD70,Старт!BD77,Старт!BD84)/Параметры!BD$70</f>
        <v>-416.66666666666663</v>
      </c>
      <c r="BE20" s="53">
        <f ca="1">-SUM(Проект!BE675,Проект!BE690,Проект!BE704,Проект!BE712,Старт!BE70,Старт!BE77,Старт!BE84)/Параметры!BE$70</f>
        <v>-416.66666666666663</v>
      </c>
      <c r="BF20" s="53">
        <f ca="1">-SUM(Проект!BF675,Проект!BF690,Проект!BF704,Проект!BF712,Старт!BF70,Старт!BF77,Старт!BF84)/Параметры!BF$70</f>
        <v>-416.66666666666663</v>
      </c>
      <c r="BG20" s="53">
        <f ca="1">-SUM(Проект!BG675,Проект!BG690,Проект!BG704,Проект!BG712,Старт!BG70,Старт!BG77,Старт!BG84)/Параметры!BG$70</f>
        <v>-416.66666666666663</v>
      </c>
      <c r="BH20" s="53">
        <f ca="1">-SUM(Проект!BH675,Проект!BH690,Проект!BH704,Проект!BH712,Старт!BH70,Старт!BH77,Старт!BH84)/Параметры!BH$70</f>
        <v>-416.66666666666663</v>
      </c>
      <c r="BI20" s="53">
        <f ca="1">-SUM(Проект!BI675,Проект!BI690,Проект!BI704,Проект!BI712,Старт!BI70,Старт!BI77,Старт!BI84)/Параметры!BI$70</f>
        <v>-416.66666666666663</v>
      </c>
      <c r="BJ20" s="53">
        <f ca="1">-SUM(Проект!BJ675,Проект!BJ690,Проект!BJ704,Проект!BJ712,Старт!BJ70,Старт!BJ77,Старт!BJ84)/Параметры!BJ$70</f>
        <v>-416.66666666666663</v>
      </c>
      <c r="BK20" s="53">
        <f ca="1">-SUM(Проект!BK675,Проект!BK690,Проект!BK704,Проект!BK712,Старт!BK70,Старт!BK77,Старт!BK84)/Параметры!BK$70</f>
        <v>-416.66666666666663</v>
      </c>
      <c r="BL20" s="53">
        <f ca="1">-SUM(Проект!BL675,Проект!BL690,Проект!BL704,Проект!BL712,Старт!BL70,Старт!BL77,Старт!BL84)/Параметры!BL$70</f>
        <v>-416.66666666666663</v>
      </c>
      <c r="BM20" s="53">
        <f ca="1">-SUM(Проект!BM675,Проект!BM690,Проект!BM704,Проект!BM712,Старт!BM70,Старт!BM77,Старт!BM84)/Параметры!BM$70</f>
        <v>-416.66666666666663</v>
      </c>
      <c r="BN20" s="53">
        <f ca="1">-SUM(Проект!BN675,Проект!BN690,Проект!BN704,Проект!BN712,Старт!BN70,Старт!BN77,Старт!BN84)/Параметры!BN$70</f>
        <v>-416.66666666666663</v>
      </c>
      <c r="BO20" s="53">
        <f ca="1">-SUM(Проект!BO675,Проект!BO690,Проект!BO704,Проект!BO712,Старт!BO70,Старт!BO77,Старт!BO84)/Параметры!BO$70</f>
        <v>-416.66666666666663</v>
      </c>
      <c r="BP20" s="53">
        <f ca="1">-SUM(Проект!BP675,Проект!BP690,Проект!BP704,Проект!BP712,Старт!BP70,Старт!BP77,Старт!BP84)/Параметры!BP$70</f>
        <v>-416.66666666666663</v>
      </c>
      <c r="BQ20" s="53">
        <f ca="1">-SUM(Проект!BQ675,Проект!BQ690,Проект!BQ704,Проект!BQ712,Старт!BQ70,Старт!BQ77,Старт!BQ84)/Параметры!BQ$70</f>
        <v>-416.66666666666663</v>
      </c>
      <c r="BR20" s="53">
        <f ca="1">-SUM(Проект!BR675,Проект!BR690,Проект!BR704,Проект!BR712,Старт!BR70,Старт!BR77,Старт!BR84)/Параметры!BR$70</f>
        <v>-416.66666666666663</v>
      </c>
      <c r="BS20" s="53">
        <f ca="1">-SUM(Проект!BS675,Проект!BS690,Проект!BS704,Проект!BS712,Старт!BS70,Старт!BS77,Старт!BS84)/Параметры!BS$70</f>
        <v>-416.66666666666663</v>
      </c>
      <c r="BT20" s="53">
        <f ca="1">-SUM(Проект!BT675,Проект!BT690,Проект!BT704,Проект!BT712,Старт!BT70,Старт!BT77,Старт!BT84)/Параметры!BT$70</f>
        <v>-416.66666666666663</v>
      </c>
      <c r="BU20" s="53">
        <f ca="1">-SUM(Проект!BU675,Проект!BU690,Проект!BU704,Проект!BU712,Старт!BU70,Старт!BU77,Старт!BU84)/Параметры!BU$70</f>
        <v>-416.66666666666663</v>
      </c>
      <c r="BV20" s="53">
        <f ca="1">-SUM(Проект!BV675,Проект!BV690,Проект!BV704,Проект!BV712,Старт!BV70,Старт!BV77,Старт!BV84)/Параметры!BV$70</f>
        <v>-416.66666666666663</v>
      </c>
      <c r="BW20" s="53">
        <f ca="1">-SUM(Проект!BW675,Проект!BW690,Проект!BW704,Проект!BW712,Старт!BW70,Старт!BW77,Старт!BW84)/Параметры!BW$70</f>
        <v>-416.66666666666663</v>
      </c>
      <c r="BX20" s="53">
        <f ca="1">-SUM(Проект!BX675,Проект!BX690,Проект!BX704,Проект!BX712,Старт!BX70,Старт!BX77,Старт!BX84)/Параметры!BX$70</f>
        <v>-416.66666666666663</v>
      </c>
      <c r="BY20" s="53">
        <f ca="1">-SUM(Проект!BY675,Проект!BY690,Проект!BY704,Проект!BY712,Старт!BY70,Старт!BY77,Старт!BY84)/Параметры!BY$70</f>
        <v>-416.66666666666663</v>
      </c>
      <c r="BZ20" s="53">
        <f ca="1">-SUM(Проект!BZ675,Проект!BZ690,Проект!BZ704,Проект!BZ712,Старт!BZ70,Старт!BZ77,Старт!BZ84)/Параметры!BZ$70</f>
        <v>-416.66666666666663</v>
      </c>
      <c r="CA20" s="53">
        <f ca="1">-SUM(Проект!CA675,Проект!CA690,Проект!CA704,Проект!CA712,Старт!CA70,Старт!CA77,Старт!CA84)/Параметры!CA$70</f>
        <v>-416.66666666666663</v>
      </c>
      <c r="CB20" s="53">
        <f ca="1">-SUM(Проект!CB675,Проект!CB690,Проект!CB704,Проект!CB712,Старт!CB70,Старт!CB77,Старт!CB84)/Параметры!CB$70</f>
        <v>-416.66666666666663</v>
      </c>
      <c r="CC20" s="53">
        <f ca="1">-SUM(Проект!CC675,Проект!CC690,Проект!CC704,Проект!CC712,Старт!CC70,Старт!CC77,Старт!CC84)/Параметры!CC$70</f>
        <v>-416.66666666666663</v>
      </c>
      <c r="CD20" s="53">
        <f ca="1">-SUM(Проект!CD675,Проект!CD690,Проект!CD704,Проект!CD712,Старт!CD70,Старт!CD77,Старт!CD84)/Параметры!CD$70</f>
        <v>-416.66666666666663</v>
      </c>
      <c r="CE20" s="53">
        <f ca="1">-SUM(Проект!CE675,Проект!CE690,Проект!CE704,Проект!CE712,Старт!CE70,Старт!CE77,Старт!CE84)/Параметры!CE$70</f>
        <v>-416.66666666666663</v>
      </c>
      <c r="CF20" s="53">
        <f ca="1">-SUM(Проект!CF675,Проект!CF690,Проект!CF704,Проект!CF712,Старт!CF70,Старт!CF77,Старт!CF84)/Параметры!CF$70</f>
        <v>-416.66666666666663</v>
      </c>
      <c r="CG20" s="53">
        <f ca="1">-SUM(Проект!CG675,Проект!CG690,Проект!CG704,Проект!CG712,Старт!CG70,Старт!CG77,Старт!CG84)/Параметры!CG$70</f>
        <v>-416.66666666666663</v>
      </c>
      <c r="CH20" s="53">
        <f ca="1">-SUM(Проект!CH675,Проект!CH690,Проект!CH704,Проект!CH712,Старт!CH70,Старт!CH77,Старт!CH84)/Параметры!CH$70</f>
        <v>-416.66666666666663</v>
      </c>
      <c r="CI20" s="53">
        <f ca="1">-SUM(Проект!CI675,Проект!CI690,Проект!CI704,Проект!CI712,Старт!CI70,Старт!CI77,Старт!CI84)/Параметры!CI$70</f>
        <v>-416.66666666666663</v>
      </c>
      <c r="CJ20" s="53">
        <f ca="1">-SUM(Проект!CJ675,Проект!CJ690,Проект!CJ704,Проект!CJ712,Старт!CJ70,Старт!CJ77,Старт!CJ84)/Параметры!CJ$70</f>
        <v>-416.66666666666663</v>
      </c>
      <c r="CK20" s="53">
        <f ca="1">-SUM(Проект!CK675,Проект!CK690,Проект!CK704,Проект!CK712,Старт!CK70,Старт!CK77,Старт!CK84)/Параметры!CK$70</f>
        <v>-416.66666666666663</v>
      </c>
      <c r="CL20" s="53">
        <f ca="1">-SUM(Проект!CL675,Проект!CL690,Проект!CL704,Проект!CL712,Старт!CL70,Старт!CL77,Старт!CL84)/Параметры!CL$70</f>
        <v>-416.66666666666663</v>
      </c>
      <c r="CM20" s="53">
        <f ca="1">-SUM(Проект!CM675,Проект!CM690,Проект!CM704,Проект!CM712,Старт!CM70,Старт!CM77,Старт!CM84)/Параметры!CM$70</f>
        <v>-416.66666666666663</v>
      </c>
      <c r="CN20" s="53">
        <f ca="1">-SUM(Проект!CN675,Проект!CN690,Проект!CN704,Проект!CN712,Старт!CN70,Старт!CN77,Старт!CN84)/Параметры!CN$70</f>
        <v>-416.66666666666663</v>
      </c>
      <c r="CO20" s="53">
        <f ca="1">-SUM(Проект!CO675,Проект!CO690,Проект!CO704,Проект!CO712,Старт!CO70,Старт!CO77,Старт!CO84)/Параметры!CO$70</f>
        <v>-416.66666666666663</v>
      </c>
      <c r="CP20" s="53">
        <f ca="1">-SUM(Проект!CP675,Проект!CP690,Проект!CP704,Проект!CP712,Старт!CP70,Старт!CP77,Старт!CP84)/Параметры!CP$70</f>
        <v>-416.66666666666663</v>
      </c>
      <c r="CQ20" s="53">
        <f ca="1">-SUM(Проект!CQ675,Проект!CQ690,Проект!CQ704,Проект!CQ712,Старт!CQ70,Старт!CQ77,Старт!CQ84)/Параметры!CQ$70</f>
        <v>-416.66666666666663</v>
      </c>
      <c r="CR20" s="53">
        <f ca="1">-SUM(Проект!CR675,Проект!CR690,Проект!CR704,Проект!CR712,Старт!CR70,Старт!CR77,Старт!CR84)/Параметры!CR$70</f>
        <v>-416.66666666666663</v>
      </c>
      <c r="CS20" s="53">
        <f ca="1">-SUM(Проект!CS675,Проект!CS690,Проект!CS704,Проект!CS712,Старт!CS70,Старт!CS77,Старт!CS84)/Параметры!CS$70</f>
        <v>-416.66666666666663</v>
      </c>
      <c r="CT20" s="53">
        <f ca="1">-SUM(Проект!CT675,Проект!CT690,Проект!CT704,Проект!CT712,Старт!CT70,Старт!CT77,Старт!CT84)/Параметры!CT$70</f>
        <v>-416.66666666666663</v>
      </c>
      <c r="CU20" s="53">
        <f ca="1">-SUM(Проект!CU675,Проект!CU690,Проект!CU704,Проект!CU712,Старт!CU70,Старт!CU77,Старт!CU84)/Параметры!CU$70</f>
        <v>-416.66666666666663</v>
      </c>
      <c r="CV20" s="53">
        <f ca="1">-SUM(Проект!CV675,Проект!CV690,Проект!CV704,Проект!CV712,Старт!CV70,Старт!CV77,Старт!CV84)/Параметры!CV$70</f>
        <v>-416.66666666666663</v>
      </c>
      <c r="CW20" s="53">
        <f ca="1">-SUM(Проект!CW675,Проект!CW690,Проект!CW704,Проект!CW712,Старт!CW70,Старт!CW77,Старт!CW84)/Параметры!CW$70</f>
        <v>-416.66666666666663</v>
      </c>
      <c r="CX20" s="53">
        <f ca="1">-SUM(Проект!CX675,Проект!CX690,Проект!CX704,Проект!CX712,Старт!CX70,Старт!CX77,Старт!CX84)/Параметры!CX$70</f>
        <v>-416.66666666666663</v>
      </c>
      <c r="CY20" s="53">
        <f ca="1">-SUM(Проект!CY675,Проект!CY690,Проект!CY704,Проект!CY712,Старт!CY70,Старт!CY77,Старт!CY84)/Параметры!CY$70</f>
        <v>-416.66666666666663</v>
      </c>
      <c r="CZ20" s="53">
        <f ca="1">-SUM(Проект!CZ675,Проект!CZ690,Проект!CZ704,Проект!CZ712,Старт!CZ70,Старт!CZ77,Старт!CZ84)/Параметры!CZ$70</f>
        <v>-416.66666666666663</v>
      </c>
      <c r="DA20" s="53">
        <f ca="1">-SUM(Проект!DA675,Проект!DA690,Проект!DA704,Проект!DA712,Старт!DA70,Старт!DA77,Старт!DA84)/Параметры!DA$70</f>
        <v>-416.66666666666663</v>
      </c>
      <c r="DB20" s="53">
        <f ca="1">-SUM(Проект!DB675,Проект!DB690,Проект!DB704,Проект!DB712,Старт!DB70,Старт!DB77,Старт!DB84)/Параметры!DB$70</f>
        <v>-416.66666666666663</v>
      </c>
      <c r="DC20" s="53">
        <f ca="1">-SUM(Проект!DC675,Проект!DC690,Проект!DC704,Проект!DC712,Старт!DC70,Старт!DC77,Старт!DC84)/Параметры!DC$70</f>
        <v>-416.66666666666663</v>
      </c>
      <c r="DD20" s="53">
        <f ca="1">-SUM(Проект!DD675,Проект!DD690,Проект!DD704,Проект!DD712,Старт!DD70,Старт!DD77,Старт!DD84)/Параметры!DD$70</f>
        <v>-416.66666666666663</v>
      </c>
      <c r="DE20" s="53">
        <f ca="1">-SUM(Проект!DE675,Проект!DE690,Проект!DE704,Проект!DE712,Старт!DE70,Старт!DE77,Старт!DE84)/Параметры!DE$70</f>
        <v>-416.66666666666663</v>
      </c>
      <c r="DF20" s="53">
        <f ca="1">-SUM(Проект!DF675,Проект!DF690,Проект!DF704,Проект!DF712,Старт!DF70,Старт!DF77,Старт!DF84)/Параметры!DF$70</f>
        <v>-416.66666666666663</v>
      </c>
      <c r="DG20" s="53">
        <f ca="1">-SUM(Проект!DG675,Проект!DG690,Проект!DG704,Проект!DG712,Старт!DG70,Старт!DG77,Старт!DG84)/Параметры!DG$70</f>
        <v>-416.66666666666663</v>
      </c>
      <c r="DH20" s="53">
        <f ca="1">-SUM(Проект!DH675,Проект!DH690,Проект!DH704,Проект!DH712,Старт!DH70,Старт!DH77,Старт!DH84)/Параметры!DH$70</f>
        <v>-416.66666666666663</v>
      </c>
      <c r="DI20" s="53">
        <f ca="1">-SUM(Проект!DI675,Проект!DI690,Проект!DI704,Проект!DI712,Старт!DI70,Старт!DI77,Старт!DI84)/Параметры!DI$70</f>
        <v>-416.66666666666663</v>
      </c>
      <c r="DJ20" s="53">
        <f ca="1">-SUM(Проект!DJ675,Проект!DJ690,Проект!DJ704,Проект!DJ712,Старт!DJ70,Старт!DJ77,Старт!DJ84)/Параметры!DJ$70</f>
        <v>-416.66666666666663</v>
      </c>
      <c r="DK20" s="53">
        <f ca="1">-SUM(Проект!DK675,Проект!DK690,Проект!DK704,Проект!DK712,Старт!DK70,Старт!DK77,Старт!DK84)/Параметры!DK$70</f>
        <v>-416.66666666666663</v>
      </c>
      <c r="DL20" s="53">
        <f ca="1">-SUM(Проект!DL675,Проект!DL690,Проект!DL704,Проект!DL712,Старт!DL70,Старт!DL77,Старт!DL84)/Параметры!DL$70</f>
        <v>-416.66666666666663</v>
      </c>
      <c r="DM20" s="53">
        <f ca="1">-SUM(Проект!DM675,Проект!DM690,Проект!DM704,Проект!DM712,Старт!DM70,Старт!DM77,Старт!DM84)/Параметры!DM$70</f>
        <v>-416.66666666666663</v>
      </c>
      <c r="DN20" s="53">
        <f ca="1">-SUM(Проект!DN675,Проект!DN690,Проект!DN704,Проект!DN712,Старт!DN70,Старт!DN77,Старт!DN84)/Параметры!DN$70</f>
        <v>-416.66666666666663</v>
      </c>
      <c r="DO20" s="53">
        <f ca="1">-SUM(Проект!DO675,Проект!DO690,Проект!DO704,Проект!DO712,Старт!DO70,Старт!DO77,Старт!DO84)/Параметры!DO$70</f>
        <v>-416.66666666666663</v>
      </c>
      <c r="DP20" s="53">
        <f ca="1">-SUM(Проект!DP675,Проект!DP690,Проект!DP704,Проект!DP712,Старт!DP70,Старт!DP77,Старт!DP84)/Параметры!DP$70</f>
        <v>-416.66666666666663</v>
      </c>
      <c r="DQ20" s="53">
        <f ca="1">-SUM(Проект!DQ675,Проект!DQ690,Проект!DQ704,Проект!DQ712,Старт!DQ70,Старт!DQ77,Старт!DQ84)/Параметры!DQ$70</f>
        <v>-416.66666666666663</v>
      </c>
      <c r="DR20" s="53">
        <f ca="1">-SUM(Проект!DR675,Проект!DR690,Проект!DR704,Проект!DR712,Старт!DR70,Старт!DR77,Старт!DR84)/Параметры!DR$70</f>
        <v>-416.66666666666663</v>
      </c>
      <c r="DS20" s="53">
        <f ca="1">-SUM(Проект!DS675,Проект!DS690,Проект!DS704,Проект!DS712,Старт!DS70,Старт!DS77,Старт!DS84)/Параметры!DS$70</f>
        <v>-416.66666666666663</v>
      </c>
      <c r="DT20" s="53">
        <f ca="1">-SUM(Проект!DT675,Проект!DT690,Проект!DT704,Проект!DT712,Старт!DT70,Старт!DT77,Старт!DT84)/Параметры!DT$70</f>
        <v>-416.66666666666663</v>
      </c>
      <c r="DU20" s="53">
        <f ca="1">-SUM(Проект!DU675,Проект!DU690,Проект!DU704,Проект!DU712,Старт!DU70,Старт!DU77,Старт!DU84)/Параметры!DU$70</f>
        <v>-416.66666666666663</v>
      </c>
      <c r="DV20" s="53">
        <f ca="1">-SUM(Проект!DV675,Проект!DV690,Проект!DV704,Проект!DV712,Старт!DV70,Старт!DV77,Старт!DV84)/Параметры!DV$70</f>
        <v>-416.66666666661786</v>
      </c>
      <c r="DW20" s="53"/>
      <c r="DX20" s="55">
        <f ca="1">SUM(G20:DW20)</f>
        <v>-44981.333333333256</v>
      </c>
    </row>
    <row r="21" spans="1:128" x14ac:dyDescent="0.2">
      <c r="A21" s="33" t="str">
        <f ca="1">Language!A$1233</f>
        <v>Проценты к уплате</v>
      </c>
      <c r="C21" s="46" t="str">
        <f ca="1">Параметры!$C$70</f>
        <v>тыс. руб.</v>
      </c>
      <c r="E21" s="6" t="s">
        <v>852</v>
      </c>
      <c r="F21" s="6" t="s">
        <v>693</v>
      </c>
      <c r="G21" s="53">
        <f>(-Проект!G855-Старт!G112)/Параметры!G$70</f>
        <v>0</v>
      </c>
      <c r="H21" s="53">
        <f>(-Проект!H855-Старт!H112)/Параметры!H$70</f>
        <v>0</v>
      </c>
      <c r="I21" s="53">
        <f>(-Проект!I855-Старт!I112)/Параметры!I$70</f>
        <v>-4560</v>
      </c>
      <c r="J21" s="53">
        <f>(-Проект!J855-Старт!J112)/Параметры!J$70</f>
        <v>-4510</v>
      </c>
      <c r="K21" s="53">
        <f>(-Проект!K855-Старт!K112)/Параметры!K$70</f>
        <v>-3721</v>
      </c>
      <c r="L21" s="53">
        <f>(-Проект!L855-Старт!L112)/Параметры!L$70</f>
        <v>-3928</v>
      </c>
      <c r="M21" s="53">
        <f>(-Проект!M855-Старт!M112)/Параметры!M$70</f>
        <v>-3914</v>
      </c>
      <c r="N21" s="53">
        <f>(-Проект!N855-Старт!N112)/Параметры!N$70</f>
        <v>-3436</v>
      </c>
      <c r="O21" s="53">
        <f>(-Проект!O855-Старт!O112)/Параметры!O$70</f>
        <v>-3314</v>
      </c>
      <c r="P21" s="53">
        <f>(-Проект!P855-Старт!P112)/Параметры!P$70</f>
        <v>-3124</v>
      </c>
      <c r="Q21" s="53">
        <f>(-Проект!Q855-Старт!Q112)/Параметры!Q$70</f>
        <v>-2198</v>
      </c>
      <c r="R21" s="53">
        <f>(-Проект!R855-Старт!R112)/Параметры!R$70</f>
        <v>-2201</v>
      </c>
      <c r="S21" s="53">
        <f>(-Проект!S855-Старт!S112)/Параметры!S$70</f>
        <v>-2160</v>
      </c>
      <c r="T21" s="53">
        <f>(-Проект!T855-Старт!T112)/Параметры!T$70</f>
        <v>-2144</v>
      </c>
      <c r="U21" s="53">
        <f>(-Проект!U855-Старт!U112)/Параметры!U$70</f>
        <v>0</v>
      </c>
      <c r="V21" s="53">
        <f>(-Проект!V855-Старт!V112)/Параметры!V$70</f>
        <v>0</v>
      </c>
      <c r="W21" s="53">
        <f>(-Проект!W855-Старт!W112)/Параметры!W$70</f>
        <v>0</v>
      </c>
      <c r="X21" s="53">
        <f>(-Проект!X855-Старт!X112)/Параметры!X$70</f>
        <v>0</v>
      </c>
      <c r="Y21" s="53">
        <f>(-Проект!Y855-Старт!Y112)/Параметры!Y$70</f>
        <v>0</v>
      </c>
      <c r="Z21" s="53">
        <f>(-Проект!Z855-Старт!Z112)/Параметры!Z$70</f>
        <v>0</v>
      </c>
      <c r="AA21" s="53">
        <f>(-Проект!AA855-Старт!AA112)/Параметры!AA$70</f>
        <v>0</v>
      </c>
      <c r="AB21" s="53">
        <f>(-Проект!AB855-Старт!AB112)/Параметры!AB$70</f>
        <v>0</v>
      </c>
      <c r="AC21" s="53">
        <f>(-Проект!AC855-Старт!AC112)/Параметры!AC$70</f>
        <v>0</v>
      </c>
      <c r="AD21" s="53">
        <f>(-Проект!AD855-Старт!AD112)/Параметры!AD$70</f>
        <v>0</v>
      </c>
      <c r="AE21" s="53">
        <f>(-Проект!AE855-Старт!AE112)/Параметры!AE$70</f>
        <v>0</v>
      </c>
      <c r="AF21" s="53">
        <f>(-Проект!AF855-Старт!AF112)/Параметры!AF$70</f>
        <v>0</v>
      </c>
      <c r="AG21" s="53">
        <f>(-Проект!AG855-Старт!AG112)/Параметры!AG$70</f>
        <v>0</v>
      </c>
      <c r="AH21" s="53">
        <f>(-Проект!AH855-Старт!AH112)/Параметры!AH$70</f>
        <v>0</v>
      </c>
      <c r="AI21" s="53">
        <f>(-Проект!AI855-Старт!AI112)/Параметры!AI$70</f>
        <v>0</v>
      </c>
      <c r="AJ21" s="53">
        <f>(-Проект!AJ855-Старт!AJ112)/Параметры!AJ$70</f>
        <v>0</v>
      </c>
      <c r="AK21" s="53">
        <f>(-Проект!AK855-Старт!AK112)/Параметры!AK$70</f>
        <v>0</v>
      </c>
      <c r="AL21" s="53">
        <f>(-Проект!AL855-Старт!AL112)/Параметры!AL$70</f>
        <v>0</v>
      </c>
      <c r="AM21" s="53">
        <f>(-Проект!AM855-Старт!AM112)/Параметры!AM$70</f>
        <v>0</v>
      </c>
      <c r="AN21" s="53">
        <f>(-Проект!AN855-Старт!AN112)/Параметры!AN$70</f>
        <v>0</v>
      </c>
      <c r="AO21" s="53">
        <f>(-Проект!AO855-Старт!AO112)/Параметры!AO$70</f>
        <v>0</v>
      </c>
      <c r="AP21" s="53">
        <f>(-Проект!AP855-Старт!AP112)/Параметры!AP$70</f>
        <v>0</v>
      </c>
      <c r="AQ21" s="53">
        <f>(-Проект!AQ855-Старт!AQ112)/Параметры!AQ$70</f>
        <v>0</v>
      </c>
      <c r="AR21" s="53">
        <f>(-Проект!AR855-Старт!AR112)/Параметры!AR$70</f>
        <v>0</v>
      </c>
      <c r="AS21" s="53">
        <f>(-Проект!AS855-Старт!AS112)/Параметры!AS$70</f>
        <v>0</v>
      </c>
      <c r="AT21" s="53">
        <f>(-Проект!AT855-Старт!AT112)/Параметры!AT$70</f>
        <v>0</v>
      </c>
      <c r="AU21" s="53">
        <f>(-Проект!AU855-Старт!AU112)/Параметры!AU$70</f>
        <v>0</v>
      </c>
      <c r="AV21" s="53">
        <f>(-Проект!AV855-Старт!AV112)/Параметры!AV$70</f>
        <v>0</v>
      </c>
      <c r="AW21" s="53">
        <f>(-Проект!AW855-Старт!AW112)/Параметры!AW$70</f>
        <v>0</v>
      </c>
      <c r="AX21" s="53">
        <f>(-Проект!AX855-Старт!AX112)/Параметры!AX$70</f>
        <v>0</v>
      </c>
      <c r="AY21" s="53">
        <f>(-Проект!AY855-Старт!AY112)/Параметры!AY$70</f>
        <v>0</v>
      </c>
      <c r="AZ21" s="53">
        <f>(-Проект!AZ855-Старт!AZ112)/Параметры!AZ$70</f>
        <v>0</v>
      </c>
      <c r="BA21" s="53">
        <f>(-Проект!BA855-Старт!BA112)/Параметры!BA$70</f>
        <v>0</v>
      </c>
      <c r="BB21" s="53">
        <f>(-Проект!BB855-Старт!BB112)/Параметры!BB$70</f>
        <v>0</v>
      </c>
      <c r="BC21" s="53">
        <f>(-Проект!BC855-Старт!BC112)/Параметры!BC$70</f>
        <v>0</v>
      </c>
      <c r="BD21" s="53">
        <f>(-Проект!BD855-Старт!BD112)/Параметры!BD$70</f>
        <v>0</v>
      </c>
      <c r="BE21" s="53">
        <f>(-Проект!BE855-Старт!BE112)/Параметры!BE$70</f>
        <v>0</v>
      </c>
      <c r="BF21" s="53">
        <f>(-Проект!BF855-Старт!BF112)/Параметры!BF$70</f>
        <v>0</v>
      </c>
      <c r="BG21" s="53">
        <f>(-Проект!BG855-Старт!BG112)/Параметры!BG$70</f>
        <v>0</v>
      </c>
      <c r="BH21" s="53">
        <f>(-Проект!BH855-Старт!BH112)/Параметры!BH$70</f>
        <v>0</v>
      </c>
      <c r="BI21" s="53">
        <f>(-Проект!BI855-Старт!BI112)/Параметры!BI$70</f>
        <v>0</v>
      </c>
      <c r="BJ21" s="53">
        <f>(-Проект!BJ855-Старт!BJ112)/Параметры!BJ$70</f>
        <v>0</v>
      </c>
      <c r="BK21" s="53">
        <f>(-Проект!BK855-Старт!BK112)/Параметры!BK$70</f>
        <v>0</v>
      </c>
      <c r="BL21" s="53">
        <f>(-Проект!BL855-Старт!BL112)/Параметры!BL$70</f>
        <v>0</v>
      </c>
      <c r="BM21" s="53">
        <f>(-Проект!BM855-Старт!BM112)/Параметры!BM$70</f>
        <v>0</v>
      </c>
      <c r="BN21" s="53">
        <f>(-Проект!BN855-Старт!BN112)/Параметры!BN$70</f>
        <v>0</v>
      </c>
      <c r="BO21" s="53">
        <f>(-Проект!BO855-Старт!BO112)/Параметры!BO$70</f>
        <v>0</v>
      </c>
      <c r="BP21" s="53">
        <f>(-Проект!BP855-Старт!BP112)/Параметры!BP$70</f>
        <v>0</v>
      </c>
      <c r="BQ21" s="53">
        <f>(-Проект!BQ855-Старт!BQ112)/Параметры!BQ$70</f>
        <v>0</v>
      </c>
      <c r="BR21" s="53">
        <f>(-Проект!BR855-Старт!BR112)/Параметры!BR$70</f>
        <v>0</v>
      </c>
      <c r="BS21" s="53">
        <f>(-Проект!BS855-Старт!BS112)/Параметры!BS$70</f>
        <v>0</v>
      </c>
      <c r="BT21" s="53">
        <f>(-Проект!BT855-Старт!BT112)/Параметры!BT$70</f>
        <v>0</v>
      </c>
      <c r="BU21" s="53">
        <f>(-Проект!BU855-Старт!BU112)/Параметры!BU$70</f>
        <v>0</v>
      </c>
      <c r="BV21" s="53">
        <f>(-Проект!BV855-Старт!BV112)/Параметры!BV$70</f>
        <v>0</v>
      </c>
      <c r="BW21" s="53">
        <f>(-Проект!BW855-Старт!BW112)/Параметры!BW$70</f>
        <v>0</v>
      </c>
      <c r="BX21" s="53">
        <f>(-Проект!BX855-Старт!BX112)/Параметры!BX$70</f>
        <v>0</v>
      </c>
      <c r="BY21" s="53">
        <f>(-Проект!BY855-Старт!BY112)/Параметры!BY$70</f>
        <v>0</v>
      </c>
      <c r="BZ21" s="53">
        <f>(-Проект!BZ855-Старт!BZ112)/Параметры!BZ$70</f>
        <v>0</v>
      </c>
      <c r="CA21" s="53">
        <f>(-Проект!CA855-Старт!CA112)/Параметры!CA$70</f>
        <v>0</v>
      </c>
      <c r="CB21" s="53">
        <f>(-Проект!CB855-Старт!CB112)/Параметры!CB$70</f>
        <v>0</v>
      </c>
      <c r="CC21" s="53">
        <f>(-Проект!CC855-Старт!CC112)/Параметры!CC$70</f>
        <v>0</v>
      </c>
      <c r="CD21" s="53">
        <f>(-Проект!CD855-Старт!CD112)/Параметры!CD$70</f>
        <v>0</v>
      </c>
      <c r="CE21" s="53">
        <f>(-Проект!CE855-Старт!CE112)/Параметры!CE$70</f>
        <v>0</v>
      </c>
      <c r="CF21" s="53">
        <f>(-Проект!CF855-Старт!CF112)/Параметры!CF$70</f>
        <v>0</v>
      </c>
      <c r="CG21" s="53">
        <f>(-Проект!CG855-Старт!CG112)/Параметры!CG$70</f>
        <v>0</v>
      </c>
      <c r="CH21" s="53">
        <f>(-Проект!CH855-Старт!CH112)/Параметры!CH$70</f>
        <v>0</v>
      </c>
      <c r="CI21" s="53">
        <f>(-Проект!CI855-Старт!CI112)/Параметры!CI$70</f>
        <v>0</v>
      </c>
      <c r="CJ21" s="53">
        <f>(-Проект!CJ855-Старт!CJ112)/Параметры!CJ$70</f>
        <v>0</v>
      </c>
      <c r="CK21" s="53">
        <f>(-Проект!CK855-Старт!CK112)/Параметры!CK$70</f>
        <v>0</v>
      </c>
      <c r="CL21" s="53">
        <f>(-Проект!CL855-Старт!CL112)/Параметры!CL$70</f>
        <v>0</v>
      </c>
      <c r="CM21" s="53">
        <f>(-Проект!CM855-Старт!CM112)/Параметры!CM$70</f>
        <v>0</v>
      </c>
      <c r="CN21" s="53">
        <f>(-Проект!CN855-Старт!CN112)/Параметры!CN$70</f>
        <v>0</v>
      </c>
      <c r="CO21" s="53">
        <f>(-Проект!CO855-Старт!CO112)/Параметры!CO$70</f>
        <v>0</v>
      </c>
      <c r="CP21" s="53">
        <f>(-Проект!CP855-Старт!CP112)/Параметры!CP$70</f>
        <v>0</v>
      </c>
      <c r="CQ21" s="53">
        <f>(-Проект!CQ855-Старт!CQ112)/Параметры!CQ$70</f>
        <v>0</v>
      </c>
      <c r="CR21" s="53">
        <f>(-Проект!CR855-Старт!CR112)/Параметры!CR$70</f>
        <v>0</v>
      </c>
      <c r="CS21" s="53">
        <f>(-Проект!CS855-Старт!CS112)/Параметры!CS$70</f>
        <v>0</v>
      </c>
      <c r="CT21" s="53">
        <f>(-Проект!CT855-Старт!CT112)/Параметры!CT$70</f>
        <v>0</v>
      </c>
      <c r="CU21" s="53">
        <f>(-Проект!CU855-Старт!CU112)/Параметры!CU$70</f>
        <v>0</v>
      </c>
      <c r="CV21" s="53">
        <f>(-Проект!CV855-Старт!CV112)/Параметры!CV$70</f>
        <v>0</v>
      </c>
      <c r="CW21" s="53">
        <f>(-Проект!CW855-Старт!CW112)/Параметры!CW$70</f>
        <v>0</v>
      </c>
      <c r="CX21" s="53">
        <f>(-Проект!CX855-Старт!CX112)/Параметры!CX$70</f>
        <v>0</v>
      </c>
      <c r="CY21" s="53">
        <f>(-Проект!CY855-Старт!CY112)/Параметры!CY$70</f>
        <v>0</v>
      </c>
      <c r="CZ21" s="53">
        <f>(-Проект!CZ855-Старт!CZ112)/Параметры!CZ$70</f>
        <v>0</v>
      </c>
      <c r="DA21" s="53">
        <f>(-Проект!DA855-Старт!DA112)/Параметры!DA$70</f>
        <v>0</v>
      </c>
      <c r="DB21" s="53">
        <f>(-Проект!DB855-Старт!DB112)/Параметры!DB$70</f>
        <v>0</v>
      </c>
      <c r="DC21" s="53">
        <f>(-Проект!DC855-Старт!DC112)/Параметры!DC$70</f>
        <v>0</v>
      </c>
      <c r="DD21" s="53">
        <f>(-Проект!DD855-Старт!DD112)/Параметры!DD$70</f>
        <v>0</v>
      </c>
      <c r="DE21" s="53">
        <f>(-Проект!DE855-Старт!DE112)/Параметры!DE$70</f>
        <v>0</v>
      </c>
      <c r="DF21" s="53">
        <f>(-Проект!DF855-Старт!DF112)/Параметры!DF$70</f>
        <v>0</v>
      </c>
      <c r="DG21" s="53">
        <f>(-Проект!DG855-Старт!DG112)/Параметры!DG$70</f>
        <v>0</v>
      </c>
      <c r="DH21" s="53">
        <f>(-Проект!DH855-Старт!DH112)/Параметры!DH$70</f>
        <v>0</v>
      </c>
      <c r="DI21" s="53">
        <f>(-Проект!DI855-Старт!DI112)/Параметры!DI$70</f>
        <v>0</v>
      </c>
      <c r="DJ21" s="53">
        <f>(-Проект!DJ855-Старт!DJ112)/Параметры!DJ$70</f>
        <v>0</v>
      </c>
      <c r="DK21" s="53">
        <f>(-Проект!DK855-Старт!DK112)/Параметры!DK$70</f>
        <v>0</v>
      </c>
      <c r="DL21" s="53">
        <f>(-Проект!DL855-Старт!DL112)/Параметры!DL$70</f>
        <v>0</v>
      </c>
      <c r="DM21" s="53">
        <f>(-Проект!DM855-Старт!DM112)/Параметры!DM$70</f>
        <v>0</v>
      </c>
      <c r="DN21" s="53">
        <f>(-Проект!DN855-Старт!DN112)/Параметры!DN$70</f>
        <v>0</v>
      </c>
      <c r="DO21" s="53">
        <f>(-Проект!DO855-Старт!DO112)/Параметры!DO$70</f>
        <v>0</v>
      </c>
      <c r="DP21" s="53">
        <f>(-Проект!DP855-Старт!DP112)/Параметры!DP$70</f>
        <v>0</v>
      </c>
      <c r="DQ21" s="53">
        <f>(-Проект!DQ855-Старт!DQ112)/Параметры!DQ$70</f>
        <v>0</v>
      </c>
      <c r="DR21" s="53">
        <f>(-Проект!DR855-Старт!DR112)/Параметры!DR$70</f>
        <v>0</v>
      </c>
      <c r="DS21" s="53">
        <f>(-Проект!DS855-Старт!DS112)/Параметры!DS$70</f>
        <v>0</v>
      </c>
      <c r="DT21" s="53">
        <f>(-Проект!DT855-Старт!DT112)/Параметры!DT$70</f>
        <v>0</v>
      </c>
      <c r="DU21" s="53">
        <f>(-Проект!DU855-Старт!DU112)/Параметры!DU$70</f>
        <v>0</v>
      </c>
      <c r="DV21" s="53">
        <f>(-Проект!DV855-Старт!DV112)/Параметры!DV$70</f>
        <v>0</v>
      </c>
      <c r="DW21" s="53"/>
      <c r="DX21" s="55">
        <f>SUM(G21:DW21)</f>
        <v>-39210</v>
      </c>
    </row>
    <row r="22" spans="1:128" x14ac:dyDescent="0.2">
      <c r="A22" s="10" t="str">
        <f ca="1">Language!A1234</f>
        <v>Прибыль (убыток) от операционной деятельности</v>
      </c>
      <c r="C22" s="46" t="str">
        <f ca="1">Параметры!$C$70</f>
        <v>тыс. руб.</v>
      </c>
      <c r="E22" s="6" t="s">
        <v>853</v>
      </c>
      <c r="F22" s="6" t="s">
        <v>693</v>
      </c>
      <c r="G22" s="53">
        <f ca="1">SUM(G17,G19:G21)</f>
        <v>-1490.9000000000015</v>
      </c>
      <c r="H22" s="53">
        <f t="shared" ref="H22:M22" ca="1" si="16">SUM(H17,H19:H21)</f>
        <v>-847.66587914703484</v>
      </c>
      <c r="I22" s="53">
        <f t="shared" ca="1" si="16"/>
        <v>6456.6305876751594</v>
      </c>
      <c r="J22" s="53">
        <f t="shared" ca="1" si="16"/>
        <v>16051.973905814124</v>
      </c>
      <c r="K22" s="53">
        <f t="shared" ca="1" si="16"/>
        <v>24192.586023128286</v>
      </c>
      <c r="L22" s="53">
        <f t="shared" ca="1" si="16"/>
        <v>24476.677380359139</v>
      </c>
      <c r="M22" s="53">
        <f t="shared" ca="1" si="16"/>
        <v>24986.429761972402</v>
      </c>
      <c r="N22" s="53">
        <f t="shared" ref="N22:AS22" ca="1" si="17">SUM(N17,N19:N21)</f>
        <v>25897.471539769482</v>
      </c>
      <c r="O22" s="53">
        <f t="shared" ca="1" si="17"/>
        <v>45592.033330493068</v>
      </c>
      <c r="P22" s="53">
        <f t="shared" ca="1" si="17"/>
        <v>46058.555153265013</v>
      </c>
      <c r="Q22" s="53">
        <f t="shared" ca="1" si="17"/>
        <v>47262.640470625702</v>
      </c>
      <c r="R22" s="53">
        <f t="shared" ca="1" si="17"/>
        <v>47539.298122800763</v>
      </c>
      <c r="S22" s="53">
        <f t="shared" ca="1" si="17"/>
        <v>47466.536999999968</v>
      </c>
      <c r="T22" s="53">
        <f t="shared" ca="1" si="17"/>
        <v>47743.366042699367</v>
      </c>
      <c r="U22" s="53">
        <f t="shared" ca="1" si="17"/>
        <v>50171.794241926043</v>
      </c>
      <c r="V22" s="53">
        <f t="shared" ca="1" si="17"/>
        <v>30269.873903947635</v>
      </c>
      <c r="W22" s="53">
        <f t="shared" ca="1" si="17"/>
        <v>30443.381950485498</v>
      </c>
      <c r="X22" s="53">
        <f t="shared" ca="1" si="17"/>
        <v>30617.871036744444</v>
      </c>
      <c r="Y22" s="53">
        <f t="shared" ca="1" si="17"/>
        <v>30793.346709665606</v>
      </c>
      <c r="Z22" s="53">
        <f t="shared" ca="1" si="17"/>
        <v>31582.896096894612</v>
      </c>
      <c r="AA22" s="53">
        <f t="shared" ca="1" si="17"/>
        <v>51912.455663627639</v>
      </c>
      <c r="AB22" s="53">
        <f t="shared" ca="1" si="17"/>
        <v>52208.33401399359</v>
      </c>
      <c r="AC22" s="53">
        <f t="shared" ca="1" si="17"/>
        <v>52506.218636902806</v>
      </c>
      <c r="AD22" s="53">
        <f t="shared" ca="1" si="17"/>
        <v>52805.452324730133</v>
      </c>
      <c r="AE22" s="53">
        <f t="shared" ca="1" si="17"/>
        <v>53106.377923333261</v>
      </c>
      <c r="AF22" s="53">
        <f t="shared" ca="1" si="17"/>
        <v>53409.004999021636</v>
      </c>
      <c r="AG22" s="53">
        <f t="shared" ca="1" si="17"/>
        <v>53713.343172194232</v>
      </c>
      <c r="AH22" s="53">
        <f t="shared" ca="1" si="17"/>
        <v>32418.288410557336</v>
      </c>
      <c r="AI22" s="53">
        <f t="shared" ca="1" si="17"/>
        <v>32603.942020352853</v>
      </c>
      <c r="AJ22" s="53">
        <f t="shared" ca="1" si="17"/>
        <v>32790.645342649907</v>
      </c>
      <c r="AK22" s="53">
        <f t="shared" ca="1" si="17"/>
        <v>32978.404312675484</v>
      </c>
      <c r="AL22" s="53">
        <f t="shared" ca="1" si="17"/>
        <v>33823.222157010656</v>
      </c>
      <c r="AM22" s="53">
        <f t="shared" ca="1" si="17"/>
        <v>55575.850893414841</v>
      </c>
      <c r="AN22" s="53">
        <f t="shared" ca="1" si="17"/>
        <v>55892.44072830645</v>
      </c>
      <c r="AO22" s="53">
        <f t="shared" ca="1" si="17"/>
        <v>56210.82060815263</v>
      </c>
      <c r="AP22" s="53">
        <f t="shared" ca="1" si="17"/>
        <v>56531.00065412782</v>
      </c>
      <c r="AQ22" s="53">
        <f t="shared" ca="1" si="17"/>
        <v>56852.99104463328</v>
      </c>
      <c r="AR22" s="53">
        <f t="shared" ca="1" si="17"/>
        <v>57176.802015619789</v>
      </c>
      <c r="AS22" s="53">
        <f t="shared" ca="1" si="17"/>
        <v>57502.443860914471</v>
      </c>
      <c r="AT22" s="53">
        <f t="shared" ref="AT22:BY22" ca="1" si="18">SUM(AT17,AT19:AT21)</f>
        <v>34716.735265962932</v>
      </c>
      <c r="AU22" s="53">
        <f t="shared" ca="1" si="18"/>
        <v>34915.384628444139</v>
      </c>
      <c r="AV22" s="53">
        <f t="shared" ca="1" si="18"/>
        <v>35115.157183301984</v>
      </c>
      <c r="AW22" s="53">
        <f t="shared" ca="1" si="18"/>
        <v>35316.059281229289</v>
      </c>
      <c r="AX22" s="53">
        <f t="shared" ca="1" si="18"/>
        <v>36220.014374667982</v>
      </c>
      <c r="AY22" s="53">
        <f t="shared" ca="1" si="18"/>
        <v>59495.327122620569</v>
      </c>
      <c r="AZ22" s="53">
        <f t="shared" ca="1" si="18"/>
        <v>59834.07824595453</v>
      </c>
      <c r="BA22" s="53">
        <f t="shared" ca="1" si="18"/>
        <v>60174.744717389971</v>
      </c>
      <c r="BB22" s="53">
        <f t="shared" ca="1" si="18"/>
        <v>60517.337366583524</v>
      </c>
      <c r="BC22" s="53">
        <f t="shared" ca="1" si="18"/>
        <v>60861.867084424324</v>
      </c>
      <c r="BD22" s="53">
        <f t="shared" ca="1" si="18"/>
        <v>61208.344823380001</v>
      </c>
      <c r="BE22" s="53">
        <f t="shared" ca="1" si="18"/>
        <v>61556.781597845213</v>
      </c>
      <c r="BF22" s="53">
        <f t="shared" ca="1" si="18"/>
        <v>37176.073401247035</v>
      </c>
      <c r="BG22" s="53">
        <f t="shared" ca="1" si="18"/>
        <v>37388.628219102</v>
      </c>
      <c r="BH22" s="53">
        <f t="shared" ca="1" si="18"/>
        <v>37602.384852799856</v>
      </c>
      <c r="BI22" s="53">
        <f t="shared" ca="1" si="18"/>
        <v>37817.350097582203</v>
      </c>
      <c r="BJ22" s="53">
        <f t="shared" ca="1" si="18"/>
        <v>38784.582047561467</v>
      </c>
      <c r="BK22" s="53">
        <f t="shared" ca="1" si="18"/>
        <v>63689.166687870747</v>
      </c>
      <c r="BL22" s="53">
        <f t="shared" ca="1" si="18"/>
        <v>64051.630389838094</v>
      </c>
      <c r="BM22" s="53">
        <f t="shared" ca="1" si="18"/>
        <v>64416.143514274008</v>
      </c>
      <c r="BN22" s="53">
        <f t="shared" ca="1" si="18"/>
        <v>64782.717648911064</v>
      </c>
      <c r="BO22" s="53">
        <f t="shared" ca="1" si="18"/>
        <v>65151.364447000647</v>
      </c>
      <c r="BP22" s="53">
        <f t="shared" ca="1" si="18"/>
        <v>65522.095627683237</v>
      </c>
      <c r="BQ22" s="53">
        <f t="shared" ca="1" si="18"/>
        <v>65894.922976361049</v>
      </c>
      <c r="BR22" s="53">
        <f t="shared" ca="1" si="18"/>
        <v>39807.565206001047</v>
      </c>
      <c r="BS22" s="53">
        <f t="shared" ca="1" si="18"/>
        <v>40034.998861105814</v>
      </c>
      <c r="BT22" s="53">
        <f t="shared" ca="1" si="18"/>
        <v>40263.718459162541</v>
      </c>
      <c r="BU22" s="53">
        <f t="shared" ca="1" si="18"/>
        <v>40493.731271079596</v>
      </c>
      <c r="BV22" s="53">
        <f t="shared" ca="1" si="18"/>
        <v>41528.669457557495</v>
      </c>
      <c r="BW22" s="53">
        <f t="shared" ca="1" si="18"/>
        <v>68176.575022688499</v>
      </c>
      <c r="BX22" s="53">
        <f t="shared" ca="1" si="18"/>
        <v>68564.411183793549</v>
      </c>
      <c r="BY22" s="53">
        <f t="shared" ca="1" si="18"/>
        <v>68954.440226939885</v>
      </c>
      <c r="BZ22" s="53">
        <f t="shared" ref="BZ22:DE22" ca="1" si="19">SUM(BZ17,BZ19:BZ21)</f>
        <v>69346.674551001575</v>
      </c>
      <c r="CA22" s="53">
        <f t="shared" ca="1" si="19"/>
        <v>69741.126624957469</v>
      </c>
      <c r="CB22" s="53">
        <f t="shared" ca="1" si="19"/>
        <v>70137.808988287783</v>
      </c>
      <c r="CC22" s="53">
        <f t="shared" ca="1" si="19"/>
        <v>70536.734251373171</v>
      </c>
      <c r="CD22" s="53">
        <f t="shared" ca="1" si="19"/>
        <v>42623.261437087982</v>
      </c>
      <c r="CE22" s="53">
        <f t="shared" ca="1" si="19"/>
        <v>42866.615448049954</v>
      </c>
      <c r="CF22" s="53">
        <f t="shared" ca="1" si="19"/>
        <v>43111.345417970668</v>
      </c>
      <c r="CG22" s="53">
        <f t="shared" ca="1" si="19"/>
        <v>43357.459126721944</v>
      </c>
      <c r="CH22" s="53">
        <f t="shared" ca="1" si="19"/>
        <v>44464.842986253359</v>
      </c>
      <c r="CI22" s="53">
        <f t="shared" ca="1" si="19"/>
        <v>72978.101940943379</v>
      </c>
      <c r="CJ22" s="53">
        <f t="shared" ca="1" si="19"/>
        <v>73393.08663332586</v>
      </c>
      <c r="CK22" s="53">
        <f t="shared" ca="1" si="19"/>
        <v>73810.417709492438</v>
      </c>
      <c r="CL22" s="53">
        <f t="shared" ca="1" si="19"/>
        <v>74230.108436238472</v>
      </c>
      <c r="CM22" s="53">
        <f t="shared" ca="1" si="19"/>
        <v>74652.17215537127</v>
      </c>
      <c r="CN22" s="53">
        <f t="shared" ca="1" si="19"/>
        <v>75076.622284134733</v>
      </c>
      <c r="CO22" s="53">
        <f t="shared" ca="1" si="19"/>
        <v>75503.472315636056</v>
      </c>
      <c r="CP22" s="53">
        <f t="shared" ca="1" si="19"/>
        <v>45636.056404350908</v>
      </c>
      <c r="CQ22" s="53">
        <f t="shared" ca="1" si="19"/>
        <v>45896.445196080334</v>
      </c>
      <c r="CR22" s="53">
        <f t="shared" ca="1" si="19"/>
        <v>46158.306263895458</v>
      </c>
      <c r="CS22" s="53">
        <f t="shared" ca="1" si="19"/>
        <v>46421.647932259286</v>
      </c>
      <c r="CT22" s="53">
        <f t="shared" ca="1" si="19"/>
        <v>47606.54866195791</v>
      </c>
      <c r="CU22" s="53">
        <f t="shared" ca="1" si="19"/>
        <v>78115.735743476223</v>
      </c>
      <c r="CV22" s="53">
        <f t="shared" ca="1" si="19"/>
        <v>78559.76936432533</v>
      </c>
      <c r="CW22" s="53">
        <f t="shared" ca="1" si="19"/>
        <v>79006.313615823703</v>
      </c>
      <c r="CX22" s="53">
        <f t="shared" ca="1" si="19"/>
        <v>79455.382693442036</v>
      </c>
      <c r="CY22" s="53">
        <f t="shared" ca="1" si="19"/>
        <v>79906.990872914088</v>
      </c>
      <c r="CZ22" s="53">
        <f t="shared" ca="1" si="19"/>
        <v>80361.15251069107</v>
      </c>
      <c r="DA22" s="53">
        <f t="shared" ca="1" si="19"/>
        <v>80817.88204439728</v>
      </c>
      <c r="DB22" s="53">
        <f t="shared" ca="1" si="19"/>
        <v>48859.747019322094</v>
      </c>
      <c r="DC22" s="53">
        <f t="shared" ca="1" si="19"/>
        <v>49138.363026472609</v>
      </c>
      <c r="DD22" s="53">
        <f t="shared" ca="1" si="19"/>
        <v>49418.554369034711</v>
      </c>
      <c r="DE22" s="53">
        <f t="shared" ca="1" si="19"/>
        <v>49700.329954184228</v>
      </c>
      <c r="DF22" s="53">
        <f t="shared" ref="DF22:DV22" ca="1" si="20">SUM(DF17,DF19:DF21)</f>
        <v>50968.173734961732</v>
      </c>
      <c r="DG22" s="53">
        <f t="shared" ca="1" si="20"/>
        <v>83613.00391218625</v>
      </c>
      <c r="DH22" s="53">
        <f t="shared" ca="1" si="20"/>
        <v>84088.119886494911</v>
      </c>
      <c r="DI22" s="53">
        <f t="shared" ca="1" si="20"/>
        <v>84565.92223559806</v>
      </c>
      <c r="DJ22" s="53">
        <f t="shared" ca="1" si="20"/>
        <v>85046.426148649567</v>
      </c>
      <c r="DK22" s="53">
        <f t="shared" ca="1" si="20"/>
        <v>85529.646900684646</v>
      </c>
      <c r="DL22" s="53">
        <f t="shared" ca="1" si="20"/>
        <v>86015.599853105959</v>
      </c>
      <c r="DM22" s="53">
        <f t="shared" ca="1" si="20"/>
        <v>86504.300454171753</v>
      </c>
      <c r="DN22" s="53">
        <f t="shared" ca="1" si="20"/>
        <v>52309.095977341443</v>
      </c>
      <c r="DO22" s="53">
        <f t="shared" ca="1" si="20"/>
        <v>52607.215104992487</v>
      </c>
      <c r="DP22" s="53">
        <f t="shared" ca="1" si="20"/>
        <v>52907.019841533969</v>
      </c>
      <c r="DQ22" s="53">
        <f t="shared" ca="1" si="20"/>
        <v>53208.519717643707</v>
      </c>
      <c r="DR22" s="53">
        <f t="shared" ca="1" si="20"/>
        <v>54565.112563075701</v>
      </c>
      <c r="DS22" s="53">
        <f t="shared" ca="1" si="20"/>
        <v>89495.080852706189</v>
      </c>
      <c r="DT22" s="53">
        <f t="shared" ca="1" si="20"/>
        <v>90003.454945216203</v>
      </c>
      <c r="DU22" s="53">
        <f t="shared" ca="1" si="20"/>
        <v>90514.703458756747</v>
      </c>
      <c r="DV22" s="53">
        <f t="shared" ca="1" si="20"/>
        <v>91028.842645721859</v>
      </c>
      <c r="DW22" s="53"/>
      <c r="DX22" s="55">
        <f ca="1">SUM(G22:DW22)</f>
        <v>6459175.1516640196</v>
      </c>
    </row>
    <row r="23" spans="1:128" x14ac:dyDescent="0.2">
      <c r="A23" s="10"/>
      <c r="F23" s="6" t="s">
        <v>2961</v>
      </c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5"/>
    </row>
    <row r="24" spans="1:128" x14ac:dyDescent="0.2">
      <c r="A24" s="33" t="str">
        <f ca="1">Language!A1235</f>
        <v>Доходы от реализации внеоборотных активов</v>
      </c>
      <c r="C24" s="46" t="str">
        <f ca="1">Параметры!$C$70</f>
        <v>тыс. руб.</v>
      </c>
      <c r="E24" s="6" t="s">
        <v>854</v>
      </c>
      <c r="F24" s="6" t="s">
        <v>2962</v>
      </c>
      <c r="G24" s="53">
        <f>SUM(Проект!G670,Проект!G682,Проект!G697,Проект!G717)/Параметры!G$70</f>
        <v>0</v>
      </c>
      <c r="H24" s="53">
        <f>SUM(Проект!H670,Проект!H682,Проект!H697,Проект!H717)/Параметры!H$70</f>
        <v>0</v>
      </c>
      <c r="I24" s="53">
        <f>SUM(Проект!I670,Проект!I682,Проект!I697,Проект!I717)/Параметры!I$70</f>
        <v>0</v>
      </c>
      <c r="J24" s="53">
        <f>SUM(Проект!J670,Проект!J682,Проект!J697,Проект!J717)/Параметры!J$70</f>
        <v>0</v>
      </c>
      <c r="K24" s="53">
        <f>SUM(Проект!K670,Проект!K682,Проект!K697,Проект!K717)/Параметры!K$70</f>
        <v>0</v>
      </c>
      <c r="L24" s="53">
        <f>SUM(Проект!L670,Проект!L682,Проект!L697,Проект!L717)/Параметры!L$70</f>
        <v>0</v>
      </c>
      <c r="M24" s="53">
        <f>SUM(Проект!M670,Проект!M682,Проект!M697,Проект!M717)/Параметры!M$70</f>
        <v>0</v>
      </c>
      <c r="N24" s="53">
        <f>SUM(Проект!N670,Проект!N682,Проект!N697,Проект!N717)/Параметры!N$70</f>
        <v>0</v>
      </c>
      <c r="O24" s="53">
        <f>SUM(Проект!O670,Проект!O682,Проект!O697,Проект!O717)/Параметры!O$70</f>
        <v>0</v>
      </c>
      <c r="P24" s="53">
        <f>SUM(Проект!P670,Проект!P682,Проект!P697,Проект!P717)/Параметры!P$70</f>
        <v>0</v>
      </c>
      <c r="Q24" s="53">
        <f>SUM(Проект!Q670,Проект!Q682,Проект!Q697,Проект!Q717)/Параметры!Q$70</f>
        <v>0</v>
      </c>
      <c r="R24" s="53">
        <f>SUM(Проект!R670,Проект!R682,Проект!R697,Проект!R717)/Параметры!R$70</f>
        <v>0</v>
      </c>
      <c r="S24" s="53">
        <f>SUM(Проект!S670,Проект!S682,Проект!S697,Проект!S717)/Параметры!S$70</f>
        <v>0</v>
      </c>
      <c r="T24" s="53">
        <f>SUM(Проект!T670,Проект!T682,Проект!T697,Проект!T717)/Параметры!T$70</f>
        <v>0</v>
      </c>
      <c r="U24" s="53">
        <f>SUM(Проект!U670,Проект!U682,Проект!U697,Проект!U717)/Параметры!U$70</f>
        <v>0</v>
      </c>
      <c r="V24" s="53">
        <f>SUM(Проект!V670,Проект!V682,Проект!V697,Проект!V717)/Параметры!V$70</f>
        <v>0</v>
      </c>
      <c r="W24" s="53">
        <f>SUM(Проект!W670,Проект!W682,Проект!W697,Проект!W717)/Параметры!W$70</f>
        <v>0</v>
      </c>
      <c r="X24" s="53">
        <f>SUM(Проект!X670,Проект!X682,Проект!X697,Проект!X717)/Параметры!X$70</f>
        <v>0</v>
      </c>
      <c r="Y24" s="53">
        <f>SUM(Проект!Y670,Проект!Y682,Проект!Y697,Проект!Y717)/Параметры!Y$70</f>
        <v>0</v>
      </c>
      <c r="Z24" s="53">
        <f>SUM(Проект!Z670,Проект!Z682,Проект!Z697,Проект!Z717)/Параметры!Z$70</f>
        <v>0</v>
      </c>
      <c r="AA24" s="53">
        <f>SUM(Проект!AA670,Проект!AA682,Проект!AA697,Проект!AA717)/Параметры!AA$70</f>
        <v>0</v>
      </c>
      <c r="AB24" s="53">
        <f>SUM(Проект!AB670,Проект!AB682,Проект!AB697,Проект!AB717)/Параметры!AB$70</f>
        <v>0</v>
      </c>
      <c r="AC24" s="53">
        <f>SUM(Проект!AC670,Проект!AC682,Проект!AC697,Проект!AC717)/Параметры!AC$70</f>
        <v>0</v>
      </c>
      <c r="AD24" s="53">
        <f>SUM(Проект!AD670,Проект!AD682,Проект!AD697,Проект!AD717)/Параметры!AD$70</f>
        <v>0</v>
      </c>
      <c r="AE24" s="53">
        <f>SUM(Проект!AE670,Проект!AE682,Проект!AE697,Проект!AE717)/Параметры!AE$70</f>
        <v>0</v>
      </c>
      <c r="AF24" s="53">
        <f>SUM(Проект!AF670,Проект!AF682,Проект!AF697,Проект!AF717)/Параметры!AF$70</f>
        <v>0</v>
      </c>
      <c r="AG24" s="53">
        <f>SUM(Проект!AG670,Проект!AG682,Проект!AG697,Проект!AG717)/Параметры!AG$70</f>
        <v>0</v>
      </c>
      <c r="AH24" s="53">
        <f>SUM(Проект!AH670,Проект!AH682,Проект!AH697,Проект!AH717)/Параметры!AH$70</f>
        <v>0</v>
      </c>
      <c r="AI24" s="53">
        <f>SUM(Проект!AI670,Проект!AI682,Проект!AI697,Проект!AI717)/Параметры!AI$70</f>
        <v>0</v>
      </c>
      <c r="AJ24" s="53">
        <f>SUM(Проект!AJ670,Проект!AJ682,Проект!AJ697,Проект!AJ717)/Параметры!AJ$70</f>
        <v>0</v>
      </c>
      <c r="AK24" s="53">
        <f>SUM(Проект!AK670,Проект!AK682,Проект!AK697,Проект!AK717)/Параметры!AK$70</f>
        <v>0</v>
      </c>
      <c r="AL24" s="53">
        <f>SUM(Проект!AL670,Проект!AL682,Проект!AL697,Проект!AL717)/Параметры!AL$70</f>
        <v>0</v>
      </c>
      <c r="AM24" s="53">
        <f>SUM(Проект!AM670,Проект!AM682,Проект!AM697,Проект!AM717)/Параметры!AM$70</f>
        <v>0</v>
      </c>
      <c r="AN24" s="53">
        <f>SUM(Проект!AN670,Проект!AN682,Проект!AN697,Проект!AN717)/Параметры!AN$70</f>
        <v>0</v>
      </c>
      <c r="AO24" s="53">
        <f>SUM(Проект!AO670,Проект!AO682,Проект!AO697,Проект!AO717)/Параметры!AO$70</f>
        <v>0</v>
      </c>
      <c r="AP24" s="53">
        <f>SUM(Проект!AP670,Проект!AP682,Проект!AP697,Проект!AP717)/Параметры!AP$70</f>
        <v>0</v>
      </c>
      <c r="AQ24" s="53">
        <f>SUM(Проект!AQ670,Проект!AQ682,Проект!AQ697,Проект!AQ717)/Параметры!AQ$70</f>
        <v>0</v>
      </c>
      <c r="AR24" s="53">
        <f>SUM(Проект!AR670,Проект!AR682,Проект!AR697,Проект!AR717)/Параметры!AR$70</f>
        <v>0</v>
      </c>
      <c r="AS24" s="53">
        <f>SUM(Проект!AS670,Проект!AS682,Проект!AS697,Проект!AS717)/Параметры!AS$70</f>
        <v>0</v>
      </c>
      <c r="AT24" s="53">
        <f>SUM(Проект!AT670,Проект!AT682,Проект!AT697,Проект!AT717)/Параметры!AT$70</f>
        <v>0</v>
      </c>
      <c r="AU24" s="53">
        <f>SUM(Проект!AU670,Проект!AU682,Проект!AU697,Проект!AU717)/Параметры!AU$70</f>
        <v>0</v>
      </c>
      <c r="AV24" s="53">
        <f>SUM(Проект!AV670,Проект!AV682,Проект!AV697,Проект!AV717)/Параметры!AV$70</f>
        <v>0</v>
      </c>
      <c r="AW24" s="53">
        <f>SUM(Проект!AW670,Проект!AW682,Проект!AW697,Проект!AW717)/Параметры!AW$70</f>
        <v>0</v>
      </c>
      <c r="AX24" s="53">
        <f>SUM(Проект!AX670,Проект!AX682,Проект!AX697,Проект!AX717)/Параметры!AX$70</f>
        <v>0</v>
      </c>
      <c r="AY24" s="53">
        <f>SUM(Проект!AY670,Проект!AY682,Проект!AY697,Проект!AY717)/Параметры!AY$70</f>
        <v>0</v>
      </c>
      <c r="AZ24" s="53">
        <f>SUM(Проект!AZ670,Проект!AZ682,Проект!AZ697,Проект!AZ717)/Параметры!AZ$70</f>
        <v>0</v>
      </c>
      <c r="BA24" s="53">
        <f>SUM(Проект!BA670,Проект!BA682,Проект!BA697,Проект!BA717)/Параметры!BA$70</f>
        <v>0</v>
      </c>
      <c r="BB24" s="53">
        <f>SUM(Проект!BB670,Проект!BB682,Проект!BB697,Проект!BB717)/Параметры!BB$70</f>
        <v>0</v>
      </c>
      <c r="BC24" s="53">
        <f>SUM(Проект!BC670,Проект!BC682,Проект!BC697,Проект!BC717)/Параметры!BC$70</f>
        <v>0</v>
      </c>
      <c r="BD24" s="53">
        <f>SUM(Проект!BD670,Проект!BD682,Проект!BD697,Проект!BD717)/Параметры!BD$70</f>
        <v>0</v>
      </c>
      <c r="BE24" s="53">
        <f>SUM(Проект!BE670,Проект!BE682,Проект!BE697,Проект!BE717)/Параметры!BE$70</f>
        <v>0</v>
      </c>
      <c r="BF24" s="53">
        <f>SUM(Проект!BF670,Проект!BF682,Проект!BF697,Проект!BF717)/Параметры!BF$70</f>
        <v>0</v>
      </c>
      <c r="BG24" s="53">
        <f>SUM(Проект!BG670,Проект!BG682,Проект!BG697,Проект!BG717)/Параметры!BG$70</f>
        <v>0</v>
      </c>
      <c r="BH24" s="53">
        <f>SUM(Проект!BH670,Проект!BH682,Проект!BH697,Проект!BH717)/Параметры!BH$70</f>
        <v>0</v>
      </c>
      <c r="BI24" s="53">
        <f>SUM(Проект!BI670,Проект!BI682,Проект!BI697,Проект!BI717)/Параметры!BI$70</f>
        <v>0</v>
      </c>
      <c r="BJ24" s="53">
        <f>SUM(Проект!BJ670,Проект!BJ682,Проект!BJ697,Проект!BJ717)/Параметры!BJ$70</f>
        <v>0</v>
      </c>
      <c r="BK24" s="53">
        <f>SUM(Проект!BK670,Проект!BK682,Проект!BK697,Проект!BK717)/Параметры!BK$70</f>
        <v>0</v>
      </c>
      <c r="BL24" s="53">
        <f>SUM(Проект!BL670,Проект!BL682,Проект!BL697,Проект!BL717)/Параметры!BL$70</f>
        <v>0</v>
      </c>
      <c r="BM24" s="53">
        <f>SUM(Проект!BM670,Проект!BM682,Проект!BM697,Проект!BM717)/Параметры!BM$70</f>
        <v>0</v>
      </c>
      <c r="BN24" s="53">
        <f>SUM(Проект!BN670,Проект!BN682,Проект!BN697,Проект!BN717)/Параметры!BN$70</f>
        <v>0</v>
      </c>
      <c r="BO24" s="53">
        <f>SUM(Проект!BO670,Проект!BO682,Проект!BO697,Проект!BO717)/Параметры!BO$70</f>
        <v>0</v>
      </c>
      <c r="BP24" s="53">
        <f>SUM(Проект!BP670,Проект!BP682,Проект!BP697,Проект!BP717)/Параметры!BP$70</f>
        <v>0</v>
      </c>
      <c r="BQ24" s="53">
        <f>SUM(Проект!BQ670,Проект!BQ682,Проект!BQ697,Проект!BQ717)/Параметры!BQ$70</f>
        <v>0</v>
      </c>
      <c r="BR24" s="53">
        <f>SUM(Проект!BR670,Проект!BR682,Проект!BR697,Проект!BR717)/Параметры!BR$70</f>
        <v>0</v>
      </c>
      <c r="BS24" s="53">
        <f>SUM(Проект!BS670,Проект!BS682,Проект!BS697,Проект!BS717)/Параметры!BS$70</f>
        <v>0</v>
      </c>
      <c r="BT24" s="53">
        <f>SUM(Проект!BT670,Проект!BT682,Проект!BT697,Проект!BT717)/Параметры!BT$70</f>
        <v>0</v>
      </c>
      <c r="BU24" s="53">
        <f>SUM(Проект!BU670,Проект!BU682,Проект!BU697,Проект!BU717)/Параметры!BU$70</f>
        <v>0</v>
      </c>
      <c r="BV24" s="53">
        <f>SUM(Проект!BV670,Проект!BV682,Проект!BV697,Проект!BV717)/Параметры!BV$70</f>
        <v>0</v>
      </c>
      <c r="BW24" s="53">
        <f>SUM(Проект!BW670,Проект!BW682,Проект!BW697,Проект!BW717)/Параметры!BW$70</f>
        <v>0</v>
      </c>
      <c r="BX24" s="53">
        <f>SUM(Проект!BX670,Проект!BX682,Проект!BX697,Проект!BX717)/Параметры!BX$70</f>
        <v>0</v>
      </c>
      <c r="BY24" s="53">
        <f>SUM(Проект!BY670,Проект!BY682,Проект!BY697,Проект!BY717)/Параметры!BY$70</f>
        <v>0</v>
      </c>
      <c r="BZ24" s="53">
        <f>SUM(Проект!BZ670,Проект!BZ682,Проект!BZ697,Проект!BZ717)/Параметры!BZ$70</f>
        <v>0</v>
      </c>
      <c r="CA24" s="53">
        <f>SUM(Проект!CA670,Проект!CA682,Проект!CA697,Проект!CA717)/Параметры!CA$70</f>
        <v>0</v>
      </c>
      <c r="CB24" s="53">
        <f>SUM(Проект!CB670,Проект!CB682,Проект!CB697,Проект!CB717)/Параметры!CB$70</f>
        <v>0</v>
      </c>
      <c r="CC24" s="53">
        <f>SUM(Проект!CC670,Проект!CC682,Проект!CC697,Проект!CC717)/Параметры!CC$70</f>
        <v>0</v>
      </c>
      <c r="CD24" s="53">
        <f>SUM(Проект!CD670,Проект!CD682,Проект!CD697,Проект!CD717)/Параметры!CD$70</f>
        <v>0</v>
      </c>
      <c r="CE24" s="53">
        <f>SUM(Проект!CE670,Проект!CE682,Проект!CE697,Проект!CE717)/Параметры!CE$70</f>
        <v>0</v>
      </c>
      <c r="CF24" s="53">
        <f>SUM(Проект!CF670,Проект!CF682,Проект!CF697,Проект!CF717)/Параметры!CF$70</f>
        <v>0</v>
      </c>
      <c r="CG24" s="53">
        <f>SUM(Проект!CG670,Проект!CG682,Проект!CG697,Проект!CG717)/Параметры!CG$70</f>
        <v>0</v>
      </c>
      <c r="CH24" s="53">
        <f>SUM(Проект!CH670,Проект!CH682,Проект!CH697,Проект!CH717)/Параметры!CH$70</f>
        <v>0</v>
      </c>
      <c r="CI24" s="53">
        <f>SUM(Проект!CI670,Проект!CI682,Проект!CI697,Проект!CI717)/Параметры!CI$70</f>
        <v>0</v>
      </c>
      <c r="CJ24" s="53">
        <f>SUM(Проект!CJ670,Проект!CJ682,Проект!CJ697,Проект!CJ717)/Параметры!CJ$70</f>
        <v>0</v>
      </c>
      <c r="CK24" s="53">
        <f>SUM(Проект!CK670,Проект!CK682,Проект!CK697,Проект!CK717)/Параметры!CK$70</f>
        <v>0</v>
      </c>
      <c r="CL24" s="53">
        <f>SUM(Проект!CL670,Проект!CL682,Проект!CL697,Проект!CL717)/Параметры!CL$70</f>
        <v>0</v>
      </c>
      <c r="CM24" s="53">
        <f>SUM(Проект!CM670,Проект!CM682,Проект!CM697,Проект!CM717)/Параметры!CM$70</f>
        <v>0</v>
      </c>
      <c r="CN24" s="53">
        <f>SUM(Проект!CN670,Проект!CN682,Проект!CN697,Проект!CN717)/Параметры!CN$70</f>
        <v>0</v>
      </c>
      <c r="CO24" s="53">
        <f>SUM(Проект!CO670,Проект!CO682,Проект!CO697,Проект!CO717)/Параметры!CO$70</f>
        <v>0</v>
      </c>
      <c r="CP24" s="53">
        <f>SUM(Проект!CP670,Проект!CP682,Проект!CP697,Проект!CP717)/Параметры!CP$70</f>
        <v>0</v>
      </c>
      <c r="CQ24" s="53">
        <f>SUM(Проект!CQ670,Проект!CQ682,Проект!CQ697,Проект!CQ717)/Параметры!CQ$70</f>
        <v>0</v>
      </c>
      <c r="CR24" s="53">
        <f>SUM(Проект!CR670,Проект!CR682,Проект!CR697,Проект!CR717)/Параметры!CR$70</f>
        <v>0</v>
      </c>
      <c r="CS24" s="53">
        <f>SUM(Проект!CS670,Проект!CS682,Проект!CS697,Проект!CS717)/Параметры!CS$70</f>
        <v>0</v>
      </c>
      <c r="CT24" s="53">
        <f>SUM(Проект!CT670,Проект!CT682,Проект!CT697,Проект!CT717)/Параметры!CT$70</f>
        <v>0</v>
      </c>
      <c r="CU24" s="53">
        <f>SUM(Проект!CU670,Проект!CU682,Проект!CU697,Проект!CU717)/Параметры!CU$70</f>
        <v>0</v>
      </c>
      <c r="CV24" s="53">
        <f>SUM(Проект!CV670,Проект!CV682,Проект!CV697,Проект!CV717)/Параметры!CV$70</f>
        <v>0</v>
      </c>
      <c r="CW24" s="53">
        <f>SUM(Проект!CW670,Проект!CW682,Проект!CW697,Проект!CW717)/Параметры!CW$70</f>
        <v>0</v>
      </c>
      <c r="CX24" s="53">
        <f>SUM(Проект!CX670,Проект!CX682,Проект!CX697,Проект!CX717)/Параметры!CX$70</f>
        <v>0</v>
      </c>
      <c r="CY24" s="53">
        <f>SUM(Проект!CY670,Проект!CY682,Проект!CY697,Проект!CY717)/Параметры!CY$70</f>
        <v>0</v>
      </c>
      <c r="CZ24" s="53">
        <f>SUM(Проект!CZ670,Проект!CZ682,Проект!CZ697,Проект!CZ717)/Параметры!CZ$70</f>
        <v>0</v>
      </c>
      <c r="DA24" s="53">
        <f>SUM(Проект!DA670,Проект!DA682,Проект!DA697,Проект!DA717)/Параметры!DA$70</f>
        <v>0</v>
      </c>
      <c r="DB24" s="53">
        <f>SUM(Проект!DB670,Проект!DB682,Проект!DB697,Проект!DB717)/Параметры!DB$70</f>
        <v>0</v>
      </c>
      <c r="DC24" s="53">
        <f>SUM(Проект!DC670,Проект!DC682,Проект!DC697,Проект!DC717)/Параметры!DC$70</f>
        <v>0</v>
      </c>
      <c r="DD24" s="53">
        <f>SUM(Проект!DD670,Проект!DD682,Проект!DD697,Проект!DD717)/Параметры!DD$70</f>
        <v>0</v>
      </c>
      <c r="DE24" s="53">
        <f>SUM(Проект!DE670,Проект!DE682,Проект!DE697,Проект!DE717)/Параметры!DE$70</f>
        <v>0</v>
      </c>
      <c r="DF24" s="53">
        <f>SUM(Проект!DF670,Проект!DF682,Проект!DF697,Проект!DF717)/Параметры!DF$70</f>
        <v>0</v>
      </c>
      <c r="DG24" s="53">
        <f>SUM(Проект!DG670,Проект!DG682,Проект!DG697,Проект!DG717)/Параметры!DG$70</f>
        <v>0</v>
      </c>
      <c r="DH24" s="53">
        <f>SUM(Проект!DH670,Проект!DH682,Проект!DH697,Проект!DH717)/Параметры!DH$70</f>
        <v>0</v>
      </c>
      <c r="DI24" s="53">
        <f>SUM(Проект!DI670,Проект!DI682,Проект!DI697,Проект!DI717)/Параметры!DI$70</f>
        <v>0</v>
      </c>
      <c r="DJ24" s="53">
        <f>SUM(Проект!DJ670,Проект!DJ682,Проект!DJ697,Проект!DJ717)/Параметры!DJ$70</f>
        <v>0</v>
      </c>
      <c r="DK24" s="53">
        <f>SUM(Проект!DK670,Проект!DK682,Проект!DK697,Проект!DK717)/Параметры!DK$70</f>
        <v>0</v>
      </c>
      <c r="DL24" s="53">
        <f>SUM(Проект!DL670,Проект!DL682,Проект!DL697,Проект!DL717)/Параметры!DL$70</f>
        <v>0</v>
      </c>
      <c r="DM24" s="53">
        <f>SUM(Проект!DM670,Проект!DM682,Проект!DM697,Проект!DM717)/Параметры!DM$70</f>
        <v>0</v>
      </c>
      <c r="DN24" s="53">
        <f>SUM(Проект!DN670,Проект!DN682,Проект!DN697,Проект!DN717)/Параметры!DN$70</f>
        <v>0</v>
      </c>
      <c r="DO24" s="53">
        <f>SUM(Проект!DO670,Проект!DO682,Проект!DO697,Проект!DO717)/Параметры!DO$70</f>
        <v>0</v>
      </c>
      <c r="DP24" s="53">
        <f>SUM(Проект!DP670,Проект!DP682,Проект!DP697,Проект!DP717)/Параметры!DP$70</f>
        <v>0</v>
      </c>
      <c r="DQ24" s="53">
        <f>SUM(Проект!DQ670,Проект!DQ682,Проект!DQ697,Проект!DQ717)/Параметры!DQ$70</f>
        <v>0</v>
      </c>
      <c r="DR24" s="53">
        <f>SUM(Проект!DR670,Проект!DR682,Проект!DR697,Проект!DR717)/Параметры!DR$70</f>
        <v>0</v>
      </c>
      <c r="DS24" s="53">
        <f>SUM(Проект!DS670,Проект!DS682,Проект!DS697,Проект!DS717)/Параметры!DS$70</f>
        <v>0</v>
      </c>
      <c r="DT24" s="53">
        <f>SUM(Проект!DT670,Проект!DT682,Проект!DT697,Проект!DT717)/Параметры!DT$70</f>
        <v>0</v>
      </c>
      <c r="DU24" s="53">
        <f>SUM(Проект!DU670,Проект!DU682,Проект!DU697,Проект!DU717)/Параметры!DU$70</f>
        <v>0</v>
      </c>
      <c r="DV24" s="53">
        <f>SUM(Проект!DV670,Проект!DV682,Проект!DV697,Проект!DV717)/Параметры!DV$70</f>
        <v>0</v>
      </c>
      <c r="DW24" s="53"/>
      <c r="DX24" s="55">
        <f t="shared" ref="DX24:DX30" si="21">SUM(G24:DW24)</f>
        <v>0</v>
      </c>
    </row>
    <row r="25" spans="1:128" x14ac:dyDescent="0.2">
      <c r="A25" s="33" t="str">
        <f ca="1">Language!A1236</f>
        <v>Курсовые разницы</v>
      </c>
      <c r="C25" s="46" t="str">
        <f ca="1">Параметры!$C$70</f>
        <v>тыс. руб.</v>
      </c>
      <c r="E25" s="6" t="s">
        <v>855</v>
      </c>
      <c r="F25" s="6" t="s">
        <v>2962</v>
      </c>
      <c r="G25" s="53">
        <f>SUM(Проект!G117,Проект!G284,Проект!G725,Проект!G762,Проект!G770,Проект!G789,Проект!G863)/Параметры!G$70</f>
        <v>0</v>
      </c>
      <c r="H25" s="53">
        <f ca="1">SUM(Проект!H117,Проект!H284,Проект!H725,Проект!H762,Проект!H770,Проект!H789,Проект!H863)/Параметры!H$70</f>
        <v>-1.8189894035458565E-11</v>
      </c>
      <c r="I25" s="53">
        <f ca="1">SUM(Проект!I117,Проект!I284,Проект!I725,Проект!I762,Проект!I770,Проект!I789,Проект!I863)/Параметры!I$70</f>
        <v>-1.4551915228366852E-11</v>
      </c>
      <c r="J25" s="53">
        <f ca="1">SUM(Проект!J117,Проект!J284,Проект!J725,Проект!J762,Проект!J770,Проект!J789,Проект!J863)/Параметры!J$70</f>
        <v>-2.9103830456733704E-11</v>
      </c>
      <c r="K25" s="53">
        <f ca="1">SUM(Проект!K117,Проект!K284,Проект!K725,Проект!K762,Проект!K770,Проект!K789,Проект!K863)/Параметры!K$70</f>
        <v>5.8207660913467407E-11</v>
      </c>
      <c r="L25" s="53">
        <f ca="1">SUM(Проект!L117,Проект!L284,Проект!L725,Проект!L762,Проект!L770,Проект!L789,Проект!L863)/Параметры!L$70</f>
        <v>0</v>
      </c>
      <c r="M25" s="53">
        <f ca="1">SUM(Проект!M117,Проект!M284,Проект!M725,Проект!M762,Проект!M770,Проект!M789,Проект!M863)/Параметры!M$70</f>
        <v>1.1641532182693481E-10</v>
      </c>
      <c r="N25" s="53">
        <f ca="1">SUM(Проект!N117,Проект!N284,Проект!N725,Проект!N762,Проект!N770,Проект!N789,Проект!N863)/Параметры!N$70</f>
        <v>1.1641532182693481E-10</v>
      </c>
      <c r="O25" s="53">
        <f ca="1">SUM(Проект!O117,Проект!O284,Проект!O725,Проект!O762,Проект!O770,Проект!O789,Проект!O863)/Параметры!O$70</f>
        <v>2.3283064365386963E-10</v>
      </c>
      <c r="P25" s="53">
        <f ca="1">SUM(Проект!P117,Проект!P284,Проект!P725,Проект!P762,Проект!P770,Проект!P789,Проект!P863)/Параметры!P$70</f>
        <v>-2.3283064365386963E-10</v>
      </c>
      <c r="Q25" s="53">
        <f ca="1">SUM(Проект!Q117,Проект!Q284,Проект!Q725,Проект!Q762,Проект!Q770,Проект!Q789,Проект!Q863)/Параметры!Q$70</f>
        <v>0</v>
      </c>
      <c r="R25" s="53">
        <f ca="1">SUM(Проект!R117,Проект!R284,Проект!R725,Проект!R762,Проект!R770,Проект!R789,Проект!R863)/Параметры!R$70</f>
        <v>6.9849193096160889E-10</v>
      </c>
      <c r="S25" s="53">
        <f ca="1">SUM(Проект!S117,Проект!S284,Проект!S725,Проект!S762,Проект!S770,Проект!S789,Проект!S863)/Параметры!S$70</f>
        <v>0</v>
      </c>
      <c r="T25" s="53">
        <f ca="1">SUM(Проект!T117,Проект!T284,Проект!T725,Проект!T762,Проект!T770,Проект!T789,Проект!T863)/Параметры!T$70</f>
        <v>0</v>
      </c>
      <c r="U25" s="53">
        <f ca="1">SUM(Проект!U117,Проект!U284,Проект!U725,Проект!U762,Проект!U770,Проект!U789,Проект!U863)/Параметры!U$70</f>
        <v>4.6566128730773926E-10</v>
      </c>
      <c r="V25" s="53">
        <f ca="1">SUM(Проект!V117,Проект!V284,Проект!V725,Проект!V762,Проект!V770,Проект!V789,Проект!V863)/Параметры!V$70</f>
        <v>0</v>
      </c>
      <c r="W25" s="53">
        <f ca="1">SUM(Проект!W117,Проект!W284,Проект!W725,Проект!W762,Проект!W770,Проект!W789,Проект!W863)/Параметры!W$70</f>
        <v>-4.6566128730773926E-10</v>
      </c>
      <c r="X25" s="53">
        <f ca="1">SUM(Проект!X117,Проект!X284,Проект!X725,Проект!X762,Проект!X770,Проект!X789,Проект!X863)/Параметры!X$70</f>
        <v>4.6566128730773926E-10</v>
      </c>
      <c r="Y25" s="53">
        <f ca="1">SUM(Проект!Y117,Проект!Y284,Проект!Y725,Проект!Y762,Проект!Y770,Проект!Y789,Проект!Y863)/Параметры!Y$70</f>
        <v>-4.6566128730773926E-10</v>
      </c>
      <c r="Z25" s="53">
        <f ca="1">SUM(Проект!Z117,Проект!Z284,Проект!Z725,Проект!Z762,Проект!Z770,Проект!Z789,Проект!Z863)/Параметры!Z$70</f>
        <v>9.3132257461547852E-10</v>
      </c>
      <c r="AA25" s="53">
        <f ca="1">SUM(Проект!AA117,Проект!AA284,Проект!AA725,Проект!AA762,Проект!AA770,Проект!AA789,Проект!AA863)/Параметры!AA$70</f>
        <v>0</v>
      </c>
      <c r="AB25" s="53">
        <f ca="1">SUM(Проект!AB117,Проект!AB284,Проект!AB725,Проект!AB762,Проект!AB770,Проект!AB789,Проект!AB863)/Параметры!AB$70</f>
        <v>-9.3132257461547852E-10</v>
      </c>
      <c r="AC25" s="53">
        <f ca="1">SUM(Проект!AC117,Проект!AC284,Проект!AC725,Проект!AC762,Проект!AC770,Проект!AC789,Проект!AC863)/Параметры!AC$70</f>
        <v>9.3132257461547852E-10</v>
      </c>
      <c r="AD25" s="53">
        <f ca="1">SUM(Проект!AD117,Проект!AD284,Проект!AD725,Проект!AD762,Проект!AD770,Проект!AD789,Проект!AD863)/Параметры!AD$70</f>
        <v>-9.3132257461547852E-10</v>
      </c>
      <c r="AE25" s="53">
        <f ca="1">SUM(Проект!AE117,Проект!AE284,Проект!AE725,Проект!AE762,Проект!AE770,Проект!AE789,Проект!AE863)/Параметры!AE$70</f>
        <v>9.3132257461547852E-10</v>
      </c>
      <c r="AF25" s="53">
        <f ca="1">SUM(Проект!AF117,Проект!AF284,Проект!AF725,Проект!AF762,Проект!AF770,Проект!AF789,Проект!AF863)/Параметры!AF$70</f>
        <v>9.3132257461547852E-10</v>
      </c>
      <c r="AG25" s="53">
        <f ca="1">SUM(Проект!AG117,Проект!AG284,Проект!AG725,Проект!AG762,Проект!AG770,Проект!AG789,Проект!AG863)/Параметры!AG$70</f>
        <v>0</v>
      </c>
      <c r="AH25" s="53">
        <f ca="1">SUM(Проект!AH117,Проект!AH284,Проект!AH725,Проект!AH762,Проект!AH770,Проект!AH789,Проект!AH863)/Параметры!AH$70</f>
        <v>1.862645149230957E-9</v>
      </c>
      <c r="AI25" s="53">
        <f ca="1">SUM(Проект!AI117,Проект!AI284,Проект!AI725,Проект!AI762,Проект!AI770,Проект!AI789,Проект!AI863)/Параметры!AI$70</f>
        <v>-9.3132257461547852E-10</v>
      </c>
      <c r="AJ25" s="53">
        <f ca="1">SUM(Проект!AJ117,Проект!AJ284,Проект!AJ725,Проект!AJ762,Проект!AJ770,Проект!AJ789,Проект!AJ863)/Параметры!AJ$70</f>
        <v>0</v>
      </c>
      <c r="AK25" s="53">
        <f ca="1">SUM(Проект!AK117,Проект!AK284,Проект!AK725,Проект!AK762,Проект!AK770,Проект!AK789,Проект!AK863)/Параметры!AK$70</f>
        <v>9.3132257461547852E-10</v>
      </c>
      <c r="AL25" s="53">
        <f ca="1">SUM(Проект!AL117,Проект!AL284,Проект!AL725,Проект!AL762,Проект!AL770,Проект!AL789,Проект!AL863)/Параметры!AL$70</f>
        <v>0</v>
      </c>
      <c r="AM25" s="53">
        <f ca="1">SUM(Проект!AM117,Проект!AM284,Проект!AM725,Проект!AM762,Проект!AM770,Проект!AM789,Проект!AM863)/Параметры!AM$70</f>
        <v>9.3132257461547852E-10</v>
      </c>
      <c r="AN25" s="53">
        <f ca="1">SUM(Проект!AN117,Проект!AN284,Проект!AN725,Проект!AN762,Проект!AN770,Проект!AN789,Проект!AN863)/Параметры!AN$70</f>
        <v>0</v>
      </c>
      <c r="AO25" s="53">
        <f ca="1">SUM(Проект!AO117,Проект!AO284,Проект!AO725,Проект!AO762,Проект!AO770,Проект!AO789,Проект!AO863)/Параметры!AO$70</f>
        <v>-1.862645149230957E-9</v>
      </c>
      <c r="AP25" s="53">
        <f ca="1">SUM(Проект!AP117,Проект!AP284,Проект!AP725,Проект!AP762,Проект!AP770,Проект!AP789,Проект!AP863)/Параметры!AP$70</f>
        <v>1.862645149230957E-9</v>
      </c>
      <c r="AQ25" s="53">
        <f ca="1">SUM(Проект!AQ117,Проект!AQ284,Проект!AQ725,Проект!AQ762,Проект!AQ770,Проект!AQ789,Проект!AQ863)/Параметры!AQ$70</f>
        <v>-3.7252902984619141E-9</v>
      </c>
      <c r="AR25" s="53">
        <f ca="1">SUM(Проект!AR117,Проект!AR284,Проект!AR725,Проект!AR762,Проект!AR770,Проект!AR789,Проект!AR863)/Параметры!AR$70</f>
        <v>3.7252902984619141E-9</v>
      </c>
      <c r="AS25" s="53">
        <f ca="1">SUM(Проект!AS117,Проект!AS284,Проект!AS725,Проект!AS762,Проект!AS770,Проект!AS789,Проект!AS863)/Параметры!AS$70</f>
        <v>-1.862645149230957E-9</v>
      </c>
      <c r="AT25" s="53">
        <f ca="1">SUM(Проект!AT117,Проект!AT284,Проект!AT725,Проект!AT762,Проект!AT770,Проект!AT789,Проект!AT863)/Параметры!AT$70</f>
        <v>-1.862645149230957E-9</v>
      </c>
      <c r="AU25" s="53">
        <f ca="1">SUM(Проект!AU117,Проект!AU284,Проект!AU725,Проект!AU762,Проект!AU770,Проект!AU789,Проект!AU863)/Параметры!AU$70</f>
        <v>0</v>
      </c>
      <c r="AV25" s="53">
        <f ca="1">SUM(Проект!AV117,Проект!AV284,Проект!AV725,Проект!AV762,Проект!AV770,Проект!AV789,Проект!AV863)/Параметры!AV$70</f>
        <v>0</v>
      </c>
      <c r="AW25" s="53">
        <f ca="1">SUM(Проект!AW117,Проект!AW284,Проект!AW725,Проект!AW762,Проект!AW770,Проект!AW789,Проект!AW863)/Параметры!AW$70</f>
        <v>0</v>
      </c>
      <c r="AX25" s="53">
        <f ca="1">SUM(Проект!AX117,Проект!AX284,Проект!AX725,Проект!AX762,Проект!AX770,Проект!AX789,Проект!AX863)/Параметры!AX$70</f>
        <v>0</v>
      </c>
      <c r="AY25" s="53">
        <f ca="1">SUM(Проект!AY117,Проект!AY284,Проект!AY725,Проект!AY762,Проект!AY770,Проект!AY789,Проект!AY863)/Параметры!AY$70</f>
        <v>0</v>
      </c>
      <c r="AZ25" s="53">
        <f ca="1">SUM(Проект!AZ117,Проект!AZ284,Проект!AZ725,Проект!AZ762,Проект!AZ770,Проект!AZ789,Проект!AZ863)/Параметры!AZ$70</f>
        <v>1.862645149230957E-9</v>
      </c>
      <c r="BA25" s="53">
        <f ca="1">SUM(Проект!BA117,Проект!BA284,Проект!BA725,Проект!BA762,Проект!BA770,Проект!BA789,Проект!BA863)/Параметры!BA$70</f>
        <v>0</v>
      </c>
      <c r="BB25" s="53">
        <f ca="1">SUM(Проект!BB117,Проект!BB284,Проект!BB725,Проект!BB762,Проект!BB770,Проект!BB789,Проект!BB863)/Параметры!BB$70</f>
        <v>0</v>
      </c>
      <c r="BC25" s="53">
        <f ca="1">SUM(Проект!BC117,Проект!BC284,Проект!BC725,Проект!BC762,Проект!BC770,Проект!BC789,Проект!BC863)/Параметры!BC$70</f>
        <v>1.862645149230957E-9</v>
      </c>
      <c r="BD25" s="53">
        <f ca="1">SUM(Проект!BD117,Проект!BD284,Проект!BD725,Проект!BD762,Проект!BD770,Проект!BD789,Проект!BD863)/Параметры!BD$70</f>
        <v>-1.862645149230957E-9</v>
      </c>
      <c r="BE25" s="53">
        <f ca="1">SUM(Проект!BE117,Проект!BE284,Проект!BE725,Проект!BE762,Проект!BE770,Проект!BE789,Проект!BE863)/Параметры!BE$70</f>
        <v>-1.862645149230957E-9</v>
      </c>
      <c r="BF25" s="53">
        <f ca="1">SUM(Проект!BF117,Проект!BF284,Проект!BF725,Проект!BF762,Проект!BF770,Проект!BF789,Проект!BF863)/Параметры!BF$70</f>
        <v>0</v>
      </c>
      <c r="BG25" s="53">
        <f ca="1">SUM(Проект!BG117,Проект!BG284,Проект!BG725,Проект!BG762,Проект!BG770,Проект!BG789,Проект!BG863)/Параметры!BG$70</f>
        <v>0</v>
      </c>
      <c r="BH25" s="53">
        <f ca="1">SUM(Проект!BH117,Проект!BH284,Проект!BH725,Проект!BH762,Проект!BH770,Проект!BH789,Проект!BH863)/Параметры!BH$70</f>
        <v>3.7252902984619141E-9</v>
      </c>
      <c r="BI25" s="53">
        <f ca="1">SUM(Проект!BI117,Проект!BI284,Проект!BI725,Проект!BI762,Проект!BI770,Проект!BI789,Проект!BI863)/Параметры!BI$70</f>
        <v>0</v>
      </c>
      <c r="BJ25" s="53">
        <f ca="1">SUM(Проект!BJ117,Проект!BJ284,Проект!BJ725,Проект!BJ762,Проект!BJ770,Проект!BJ789,Проект!BJ863)/Параметры!BJ$70</f>
        <v>0</v>
      </c>
      <c r="BK25" s="53">
        <f ca="1">SUM(Проект!BK117,Проект!BK284,Проект!BK725,Проект!BK762,Проект!BK770,Проект!BK789,Проект!BK863)/Параметры!BK$70</f>
        <v>1.862645149230957E-9</v>
      </c>
      <c r="BL25" s="53">
        <f ca="1">SUM(Проект!BL117,Проект!BL284,Проект!BL725,Проект!BL762,Проект!BL770,Проект!BL789,Проект!BL863)/Параметры!BL$70</f>
        <v>1.862645149230957E-9</v>
      </c>
      <c r="BM25" s="53">
        <f ca="1">SUM(Проект!BM117,Проект!BM284,Проект!BM725,Проект!BM762,Проект!BM770,Проект!BM789,Проект!BM863)/Параметры!BM$70</f>
        <v>0</v>
      </c>
      <c r="BN25" s="53">
        <f ca="1">SUM(Проект!BN117,Проект!BN284,Проект!BN725,Проект!BN762,Проект!BN770,Проект!BN789,Проект!BN863)/Параметры!BN$70</f>
        <v>-1.862645149230957E-9</v>
      </c>
      <c r="BO25" s="53">
        <f ca="1">SUM(Проект!BO117,Проект!BO284,Проект!BO725,Проект!BO762,Проект!BO770,Проект!BO789,Проект!BO863)/Параметры!BO$70</f>
        <v>0</v>
      </c>
      <c r="BP25" s="53">
        <f ca="1">SUM(Проект!BP117,Проект!BP284,Проект!BP725,Проект!BP762,Проект!BP770,Проект!BP789,Проект!BP863)/Параметры!BP$70</f>
        <v>0</v>
      </c>
      <c r="BQ25" s="53">
        <f ca="1">SUM(Проект!BQ117,Проект!BQ284,Проект!BQ725,Проект!BQ762,Проект!BQ770,Проект!BQ789,Проект!BQ863)/Параметры!BQ$70</f>
        <v>3.7252902984619141E-9</v>
      </c>
      <c r="BR25" s="53">
        <f ca="1">SUM(Проект!BR117,Проект!BR284,Проект!BR725,Проект!BR762,Проект!BR770,Проект!BR789,Проект!BR863)/Параметры!BR$70</f>
        <v>-3.7252902984619141E-9</v>
      </c>
      <c r="BS25" s="53">
        <f ca="1">SUM(Проект!BS117,Проект!BS284,Проект!BS725,Проект!BS762,Проект!BS770,Проект!BS789,Проект!BS863)/Параметры!BS$70</f>
        <v>0</v>
      </c>
      <c r="BT25" s="53">
        <f ca="1">SUM(Проект!BT117,Проект!BT284,Проект!BT725,Проект!BT762,Проект!BT770,Проект!BT789,Проект!BT863)/Параметры!BT$70</f>
        <v>0</v>
      </c>
      <c r="BU25" s="53">
        <f ca="1">SUM(Проект!BU117,Проект!BU284,Проект!BU725,Проект!BU762,Проект!BU770,Проект!BU789,Проект!BU863)/Параметры!BU$70</f>
        <v>3.7252902984619141E-9</v>
      </c>
      <c r="BV25" s="53">
        <f ca="1">SUM(Проект!BV117,Проект!BV284,Проект!BV725,Проект!BV762,Проект!BV770,Проект!BV789,Проект!BV863)/Параметры!BV$70</f>
        <v>-3.7252902984619141E-9</v>
      </c>
      <c r="BW25" s="53">
        <f ca="1">SUM(Проект!BW117,Проект!BW284,Проект!BW725,Проект!BW762,Проект!BW770,Проект!BW789,Проект!BW863)/Параметры!BW$70</f>
        <v>0</v>
      </c>
      <c r="BX25" s="53">
        <f ca="1">SUM(Проект!BX117,Проект!BX284,Проект!BX725,Проект!BX762,Проект!BX770,Проект!BX789,Проект!BX863)/Параметры!BX$70</f>
        <v>3.7252902984619141E-9</v>
      </c>
      <c r="BY25" s="53">
        <f ca="1">SUM(Проект!BY117,Проект!BY284,Проект!BY725,Проект!BY762,Проект!BY770,Проект!BY789,Проект!BY863)/Параметры!BY$70</f>
        <v>-3.7252902984619141E-9</v>
      </c>
      <c r="BZ25" s="53">
        <f ca="1">SUM(Проект!BZ117,Проект!BZ284,Проект!BZ725,Проект!BZ762,Проект!BZ770,Проект!BZ789,Проект!BZ863)/Параметры!BZ$70</f>
        <v>0</v>
      </c>
      <c r="CA25" s="53">
        <f ca="1">SUM(Проект!CA117,Проект!CA284,Проект!CA725,Проект!CA762,Проект!CA770,Проект!CA789,Проект!CA863)/Параметры!CA$70</f>
        <v>3.7252902984619141E-9</v>
      </c>
      <c r="CB25" s="53">
        <f ca="1">SUM(Проект!CB117,Проект!CB284,Проект!CB725,Проект!CB762,Проект!CB770,Проект!CB789,Проект!CB863)/Параметры!CB$70</f>
        <v>0</v>
      </c>
      <c r="CC25" s="53">
        <f ca="1">SUM(Проект!CC117,Проект!CC284,Проект!CC725,Проект!CC762,Проект!CC770,Проект!CC789,Проект!CC863)/Параметры!CC$70</f>
        <v>0</v>
      </c>
      <c r="CD25" s="53">
        <f ca="1">SUM(Проект!CD117,Проект!CD284,Проект!CD725,Проект!CD762,Проект!CD770,Проект!CD789,Проект!CD863)/Параметры!CD$70</f>
        <v>-3.7252902984619141E-9</v>
      </c>
      <c r="CE25" s="53">
        <f ca="1">SUM(Проект!CE117,Проект!CE284,Проект!CE725,Проект!CE762,Проект!CE770,Проект!CE789,Проект!CE863)/Параметры!CE$70</f>
        <v>0</v>
      </c>
      <c r="CF25" s="53">
        <f ca="1">SUM(Проект!CF117,Проект!CF284,Проект!CF725,Проект!CF762,Проект!CF770,Проект!CF789,Проект!CF863)/Параметры!CF$70</f>
        <v>0</v>
      </c>
      <c r="CG25" s="53">
        <f ca="1">SUM(Проект!CG117,Проект!CG284,Проект!CG725,Проект!CG762,Проект!CG770,Проект!CG789,Проект!CG863)/Параметры!CG$70</f>
        <v>0</v>
      </c>
      <c r="CH25" s="53">
        <f ca="1">SUM(Проект!CH117,Проект!CH284,Проект!CH725,Проект!CH762,Проект!CH770,Проект!CH789,Проект!CH863)/Параметры!CH$70</f>
        <v>0</v>
      </c>
      <c r="CI25" s="53">
        <f ca="1">SUM(Проект!CI117,Проект!CI284,Проект!CI725,Проект!CI762,Проект!CI770,Проект!CI789,Проект!CI863)/Параметры!CI$70</f>
        <v>0</v>
      </c>
      <c r="CJ25" s="53">
        <f ca="1">SUM(Проект!CJ117,Проект!CJ284,Проект!CJ725,Проект!CJ762,Проект!CJ770,Проект!CJ789,Проект!CJ863)/Параметры!CJ$70</f>
        <v>0</v>
      </c>
      <c r="CK25" s="53">
        <f ca="1">SUM(Проект!CK117,Проект!CK284,Проект!CK725,Проект!CK762,Проект!CK770,Проект!CK789,Проект!CK863)/Параметры!CK$70</f>
        <v>7.4505805969238281E-9</v>
      </c>
      <c r="CL25" s="53">
        <f ca="1">SUM(Проект!CL117,Проект!CL284,Проект!CL725,Проект!CL762,Проект!CL770,Проект!CL789,Проект!CL863)/Параметры!CL$70</f>
        <v>0</v>
      </c>
      <c r="CM25" s="53">
        <f ca="1">SUM(Проект!CM117,Проект!CM284,Проект!CM725,Проект!CM762,Проект!CM770,Проект!CM789,Проект!CM863)/Параметры!CM$70</f>
        <v>0</v>
      </c>
      <c r="CN25" s="53">
        <f ca="1">SUM(Проект!CN117,Проект!CN284,Проект!CN725,Проект!CN762,Проект!CN770,Проект!CN789,Проект!CN863)/Параметры!CN$70</f>
        <v>0</v>
      </c>
      <c r="CO25" s="53">
        <f ca="1">SUM(Проект!CO117,Проект!CO284,Проект!CO725,Проект!CO762,Проект!CO770,Проект!CO789,Проект!CO863)/Параметры!CO$70</f>
        <v>0</v>
      </c>
      <c r="CP25" s="53">
        <f ca="1">SUM(Проект!CP117,Проект!CP284,Проект!CP725,Проект!CP762,Проект!CP770,Проект!CP789,Проект!CP863)/Параметры!CP$70</f>
        <v>3.7252902984619141E-9</v>
      </c>
      <c r="CQ25" s="53">
        <f ca="1">SUM(Проект!CQ117,Проект!CQ284,Проект!CQ725,Проект!CQ762,Проект!CQ770,Проект!CQ789,Проект!CQ863)/Параметры!CQ$70</f>
        <v>-3.7252902984619141E-9</v>
      </c>
      <c r="CR25" s="53">
        <f ca="1">SUM(Проект!CR117,Проект!CR284,Проект!CR725,Проект!CR762,Проект!CR770,Проект!CR789,Проект!CR863)/Параметры!CR$70</f>
        <v>0</v>
      </c>
      <c r="CS25" s="53">
        <f ca="1">SUM(Проект!CS117,Проект!CS284,Проект!CS725,Проект!CS762,Проект!CS770,Проект!CS789,Проект!CS863)/Параметры!CS$70</f>
        <v>0</v>
      </c>
      <c r="CT25" s="53">
        <f ca="1">SUM(Проект!CT117,Проект!CT284,Проект!CT725,Проект!CT762,Проект!CT770,Проект!CT789,Проект!CT863)/Параметры!CT$70</f>
        <v>-3.7252902984619141E-9</v>
      </c>
      <c r="CU25" s="53">
        <f ca="1">SUM(Проект!CU117,Проект!CU284,Проект!CU725,Проект!CU762,Проект!CU770,Проект!CU789,Проект!CU863)/Параметры!CU$70</f>
        <v>3.7252902984619141E-9</v>
      </c>
      <c r="CV25" s="53">
        <f ca="1">SUM(Проект!CV117,Проект!CV284,Проект!CV725,Проект!CV762,Проект!CV770,Проект!CV789,Проект!CV863)/Параметры!CV$70</f>
        <v>-3.7252902984619141E-9</v>
      </c>
      <c r="CW25" s="53">
        <f ca="1">SUM(Проект!CW117,Проект!CW284,Проект!CW725,Проект!CW762,Проект!CW770,Проект!CW789,Проект!CW863)/Параметры!CW$70</f>
        <v>0</v>
      </c>
      <c r="CX25" s="53">
        <f ca="1">SUM(Проект!CX117,Проект!CX284,Проект!CX725,Проект!CX762,Проект!CX770,Проект!CX789,Проект!CX863)/Параметры!CX$70</f>
        <v>3.7252902984619141E-9</v>
      </c>
      <c r="CY25" s="53">
        <f ca="1">SUM(Проект!CY117,Проект!CY284,Проект!CY725,Проект!CY762,Проект!CY770,Проект!CY789,Проект!CY863)/Параметры!CY$70</f>
        <v>0</v>
      </c>
      <c r="CZ25" s="53">
        <f ca="1">SUM(Проект!CZ117,Проект!CZ284,Проект!CZ725,Проект!CZ762,Проект!CZ770,Проект!CZ789,Проект!CZ863)/Параметры!CZ$70</f>
        <v>-7.4505805969238281E-9</v>
      </c>
      <c r="DA25" s="53">
        <f ca="1">SUM(Проект!DA117,Проект!DA284,Проект!DA725,Проект!DA762,Проект!DA770,Проект!DA789,Проект!DA863)/Параметры!DA$70</f>
        <v>7.4505805969238281E-9</v>
      </c>
      <c r="DB25" s="53">
        <f ca="1">SUM(Проект!DB117,Проект!DB284,Проект!DB725,Проект!DB762,Проект!DB770,Проект!DB789,Проект!DB863)/Параметры!DB$70</f>
        <v>-7.4505805969238281E-9</v>
      </c>
      <c r="DC25" s="53">
        <f ca="1">SUM(Проект!DC117,Проект!DC284,Проект!DC725,Проект!DC762,Проект!DC770,Проект!DC789,Проект!DC863)/Параметры!DC$70</f>
        <v>7.4505805969238281E-9</v>
      </c>
      <c r="DD25" s="53">
        <f ca="1">SUM(Проект!DD117,Проект!DD284,Проект!DD725,Проект!DD762,Проект!DD770,Проект!DD789,Проект!DD863)/Параметры!DD$70</f>
        <v>-3.7252902984619141E-9</v>
      </c>
      <c r="DE25" s="53">
        <f ca="1">SUM(Проект!DE117,Проект!DE284,Проект!DE725,Проект!DE762,Проект!DE770,Проект!DE789,Проект!DE863)/Параметры!DE$70</f>
        <v>-3.7252902984619141E-9</v>
      </c>
      <c r="DF25" s="53">
        <f ca="1">SUM(Проект!DF117,Проект!DF284,Проект!DF725,Проект!DF762,Проект!DF770,Проект!DF789,Проект!DF863)/Параметры!DF$70</f>
        <v>0</v>
      </c>
      <c r="DG25" s="53">
        <f ca="1">SUM(Проект!DG117,Проект!DG284,Проект!DG725,Проект!DG762,Проект!DG770,Проект!DG789,Проект!DG863)/Параметры!DG$70</f>
        <v>1.4901161193847656E-8</v>
      </c>
      <c r="DH25" s="53">
        <f ca="1">SUM(Проект!DH117,Проект!DH284,Проект!DH725,Проект!DH762,Проект!DH770,Проект!DH789,Проект!DH863)/Параметры!DH$70</f>
        <v>7.4505805969238281E-9</v>
      </c>
      <c r="DI25" s="53">
        <f ca="1">SUM(Проект!DI117,Проект!DI284,Проект!DI725,Проект!DI762,Проект!DI770,Проект!DI789,Проект!DI863)/Параметры!DI$70</f>
        <v>0</v>
      </c>
      <c r="DJ25" s="53">
        <f ca="1">SUM(Проект!DJ117,Проект!DJ284,Проект!DJ725,Проект!DJ762,Проект!DJ770,Проект!DJ789,Проект!DJ863)/Параметры!DJ$70</f>
        <v>0</v>
      </c>
      <c r="DK25" s="53">
        <f ca="1">SUM(Проект!DK117,Проект!DK284,Проект!DK725,Проект!DK762,Проект!DK770,Проект!DK789,Проект!DK863)/Параметры!DK$70</f>
        <v>-7.4505805969238281E-9</v>
      </c>
      <c r="DL25" s="53">
        <f ca="1">SUM(Проект!DL117,Проект!DL284,Проект!DL725,Проект!DL762,Проект!DL770,Проект!DL789,Проект!DL863)/Параметры!DL$70</f>
        <v>7.4505805969238281E-9</v>
      </c>
      <c r="DM25" s="53">
        <f ca="1">SUM(Проект!DM117,Проект!DM284,Проект!DM725,Проект!DM762,Проект!DM770,Проект!DM789,Проект!DM863)/Параметры!DM$70</f>
        <v>0</v>
      </c>
      <c r="DN25" s="53">
        <f ca="1">SUM(Проект!DN117,Проект!DN284,Проект!DN725,Проект!DN762,Проект!DN770,Проект!DN789,Проект!DN863)/Параметры!DN$70</f>
        <v>0</v>
      </c>
      <c r="DO25" s="53">
        <f ca="1">SUM(Проект!DO117,Проект!DO284,Проект!DO725,Проект!DO762,Проект!DO770,Проект!DO789,Проект!DO863)/Параметры!DO$70</f>
        <v>0</v>
      </c>
      <c r="DP25" s="53">
        <f ca="1">SUM(Проект!DP117,Проект!DP284,Проект!DP725,Проект!DP762,Проект!DP770,Проект!DP789,Проект!DP863)/Параметры!DP$70</f>
        <v>0</v>
      </c>
      <c r="DQ25" s="53">
        <f ca="1">SUM(Проект!DQ117,Проект!DQ284,Проект!DQ725,Проект!DQ762,Проект!DQ770,Проект!DQ789,Проект!DQ863)/Параметры!DQ$70</f>
        <v>7.4505805969238281E-9</v>
      </c>
      <c r="DR25" s="53">
        <f ca="1">SUM(Проект!DR117,Проект!DR284,Проект!DR725,Проект!DR762,Проект!DR770,Проект!DR789,Проект!DR863)/Параметры!DR$70</f>
        <v>-7.4505805969238281E-9</v>
      </c>
      <c r="DS25" s="53">
        <f ca="1">SUM(Проект!DS117,Проект!DS284,Проект!DS725,Проект!DS762,Проект!DS770,Проект!DS789,Проект!DS863)/Параметры!DS$70</f>
        <v>0</v>
      </c>
      <c r="DT25" s="53">
        <f ca="1">SUM(Проект!DT117,Проект!DT284,Проект!DT725,Проект!DT762,Проект!DT770,Проект!DT789,Проект!DT863)/Параметры!DT$70</f>
        <v>7.4505805969238281E-9</v>
      </c>
      <c r="DU25" s="53">
        <f ca="1">SUM(Проект!DU117,Проект!DU284,Проект!DU725,Проект!DU762,Проект!DU770,Проект!DU789,Проект!DU863)/Параметры!DU$70</f>
        <v>0</v>
      </c>
      <c r="DV25" s="53">
        <f ca="1">SUM(Проект!DV117,Проект!DV284,Проект!DV725,Проект!DV762,Проект!DV770,Проект!DV789,Проект!DV863)/Параметры!DV$70</f>
        <v>0</v>
      </c>
      <c r="DW25" s="53"/>
      <c r="DX25" s="55">
        <f t="shared" ca="1" si="21"/>
        <v>3.7249265005812049E-8</v>
      </c>
    </row>
    <row r="26" spans="1:128" x14ac:dyDescent="0.2">
      <c r="A26" s="33" t="str">
        <f ca="1">Language!A1237</f>
        <v>Прочие доходы</v>
      </c>
      <c r="C26" s="46" t="str">
        <f ca="1">Параметры!$C$70</f>
        <v>тыс. руб.</v>
      </c>
      <c r="E26" s="6" t="s">
        <v>856</v>
      </c>
      <c r="F26" s="6" t="s">
        <v>2962</v>
      </c>
      <c r="G26" s="53">
        <f>SUM(Проект!G758,Проект!G766,Проект!G785,Проект!G804)/Параметры!G$70</f>
        <v>0</v>
      </c>
      <c r="H26" s="53">
        <f>SUM(Проект!H758,Проект!H766,Проект!H785,Проект!H804)/Параметры!H$70</f>
        <v>0</v>
      </c>
      <c r="I26" s="53">
        <f>SUM(Проект!I758,Проект!I766,Проект!I785,Проект!I804)/Параметры!I$70</f>
        <v>0</v>
      </c>
      <c r="J26" s="53">
        <f>SUM(Проект!J758,Проект!J766,Проект!J785,Проект!J804)/Параметры!J$70</f>
        <v>0</v>
      </c>
      <c r="K26" s="53">
        <f>SUM(Проект!K758,Проект!K766,Проект!K785,Проект!K804)/Параметры!K$70</f>
        <v>0</v>
      </c>
      <c r="L26" s="53">
        <f>SUM(Проект!L758,Проект!L766,Проект!L785,Проект!L804)/Параметры!L$70</f>
        <v>0</v>
      </c>
      <c r="M26" s="53">
        <f>SUM(Проект!M758,Проект!M766,Проект!M785,Проект!M804)/Параметры!M$70</f>
        <v>0</v>
      </c>
      <c r="N26" s="53">
        <f>SUM(Проект!N758,Проект!N766,Проект!N785,Проект!N804)/Параметры!N$70</f>
        <v>0</v>
      </c>
      <c r="O26" s="53">
        <f>SUM(Проект!O758,Проект!O766,Проект!O785,Проект!O804)/Параметры!O$70</f>
        <v>0</v>
      </c>
      <c r="P26" s="53">
        <f>SUM(Проект!P758,Проект!P766,Проект!P785,Проект!P804)/Параметры!P$70</f>
        <v>0</v>
      </c>
      <c r="Q26" s="53">
        <f>SUM(Проект!Q758,Проект!Q766,Проект!Q785,Проект!Q804)/Параметры!Q$70</f>
        <v>0</v>
      </c>
      <c r="R26" s="53">
        <f>SUM(Проект!R758,Проект!R766,Проект!R785,Проект!R804)/Параметры!R$70</f>
        <v>0</v>
      </c>
      <c r="S26" s="53">
        <f>SUM(Проект!S758,Проект!S766,Проект!S785,Проект!S804)/Параметры!S$70</f>
        <v>0</v>
      </c>
      <c r="T26" s="53">
        <f>SUM(Проект!T758,Проект!T766,Проект!T785,Проект!T804)/Параметры!T$70</f>
        <v>0</v>
      </c>
      <c r="U26" s="53">
        <f>SUM(Проект!U758,Проект!U766,Проект!U785,Проект!U804)/Параметры!U$70</f>
        <v>0</v>
      </c>
      <c r="V26" s="53">
        <f>SUM(Проект!V758,Проект!V766,Проект!V785,Проект!V804)/Параметры!V$70</f>
        <v>0</v>
      </c>
      <c r="W26" s="53">
        <f>SUM(Проект!W758,Проект!W766,Проект!W785,Проект!W804)/Параметры!W$70</f>
        <v>0</v>
      </c>
      <c r="X26" s="53">
        <f>SUM(Проект!X758,Проект!X766,Проект!X785,Проект!X804)/Параметры!X$70</f>
        <v>0</v>
      </c>
      <c r="Y26" s="53">
        <f>SUM(Проект!Y758,Проект!Y766,Проект!Y785,Проект!Y804)/Параметры!Y$70</f>
        <v>0</v>
      </c>
      <c r="Z26" s="53">
        <f>SUM(Проект!Z758,Проект!Z766,Проект!Z785,Проект!Z804)/Параметры!Z$70</f>
        <v>0</v>
      </c>
      <c r="AA26" s="53">
        <f>SUM(Проект!AA758,Проект!AA766,Проект!AA785,Проект!AA804)/Параметры!AA$70</f>
        <v>0</v>
      </c>
      <c r="AB26" s="53">
        <f>SUM(Проект!AB758,Проект!AB766,Проект!AB785,Проект!AB804)/Параметры!AB$70</f>
        <v>0</v>
      </c>
      <c r="AC26" s="53">
        <f>SUM(Проект!AC758,Проект!AC766,Проект!AC785,Проект!AC804)/Параметры!AC$70</f>
        <v>0</v>
      </c>
      <c r="AD26" s="53">
        <f>SUM(Проект!AD758,Проект!AD766,Проект!AD785,Проект!AD804)/Параметры!AD$70</f>
        <v>0</v>
      </c>
      <c r="AE26" s="53">
        <f>SUM(Проект!AE758,Проект!AE766,Проект!AE785,Проект!AE804)/Параметры!AE$70</f>
        <v>0</v>
      </c>
      <c r="AF26" s="53">
        <f>SUM(Проект!AF758,Проект!AF766,Проект!AF785,Проект!AF804)/Параметры!AF$70</f>
        <v>0</v>
      </c>
      <c r="AG26" s="53">
        <f>SUM(Проект!AG758,Проект!AG766,Проект!AG785,Проект!AG804)/Параметры!AG$70</f>
        <v>0</v>
      </c>
      <c r="AH26" s="53">
        <f>SUM(Проект!AH758,Проект!AH766,Проект!AH785,Проект!AH804)/Параметры!AH$70</f>
        <v>0</v>
      </c>
      <c r="AI26" s="53">
        <f>SUM(Проект!AI758,Проект!AI766,Проект!AI785,Проект!AI804)/Параметры!AI$70</f>
        <v>0</v>
      </c>
      <c r="AJ26" s="53">
        <f>SUM(Проект!AJ758,Проект!AJ766,Проект!AJ785,Проект!AJ804)/Параметры!AJ$70</f>
        <v>0</v>
      </c>
      <c r="AK26" s="53">
        <f>SUM(Проект!AK758,Проект!AK766,Проект!AK785,Проект!AK804)/Параметры!AK$70</f>
        <v>0</v>
      </c>
      <c r="AL26" s="53">
        <f>SUM(Проект!AL758,Проект!AL766,Проект!AL785,Проект!AL804)/Параметры!AL$70</f>
        <v>0</v>
      </c>
      <c r="AM26" s="53">
        <f>SUM(Проект!AM758,Проект!AM766,Проект!AM785,Проект!AM804)/Параметры!AM$70</f>
        <v>0</v>
      </c>
      <c r="AN26" s="53">
        <f>SUM(Проект!AN758,Проект!AN766,Проект!AN785,Проект!AN804)/Параметры!AN$70</f>
        <v>0</v>
      </c>
      <c r="AO26" s="53">
        <f>SUM(Проект!AO758,Проект!AO766,Проект!AO785,Проект!AO804)/Параметры!AO$70</f>
        <v>0</v>
      </c>
      <c r="AP26" s="53">
        <f>SUM(Проект!AP758,Проект!AP766,Проект!AP785,Проект!AP804)/Параметры!AP$70</f>
        <v>0</v>
      </c>
      <c r="AQ26" s="53">
        <f>SUM(Проект!AQ758,Проект!AQ766,Проект!AQ785,Проект!AQ804)/Параметры!AQ$70</f>
        <v>0</v>
      </c>
      <c r="AR26" s="53">
        <f>SUM(Проект!AR758,Проект!AR766,Проект!AR785,Проект!AR804)/Параметры!AR$70</f>
        <v>0</v>
      </c>
      <c r="AS26" s="53">
        <f>SUM(Проект!AS758,Проект!AS766,Проект!AS785,Проект!AS804)/Параметры!AS$70</f>
        <v>0</v>
      </c>
      <c r="AT26" s="53">
        <f>SUM(Проект!AT758,Проект!AT766,Проект!AT785,Проект!AT804)/Параметры!AT$70</f>
        <v>0</v>
      </c>
      <c r="AU26" s="53">
        <f>SUM(Проект!AU758,Проект!AU766,Проект!AU785,Проект!AU804)/Параметры!AU$70</f>
        <v>0</v>
      </c>
      <c r="AV26" s="53">
        <f>SUM(Проект!AV758,Проект!AV766,Проект!AV785,Проект!AV804)/Параметры!AV$70</f>
        <v>0</v>
      </c>
      <c r="AW26" s="53">
        <f>SUM(Проект!AW758,Проект!AW766,Проект!AW785,Проект!AW804)/Параметры!AW$70</f>
        <v>0</v>
      </c>
      <c r="AX26" s="53">
        <f>SUM(Проект!AX758,Проект!AX766,Проект!AX785,Проект!AX804)/Параметры!AX$70</f>
        <v>0</v>
      </c>
      <c r="AY26" s="53">
        <f>SUM(Проект!AY758,Проект!AY766,Проект!AY785,Проект!AY804)/Параметры!AY$70</f>
        <v>0</v>
      </c>
      <c r="AZ26" s="53">
        <f>SUM(Проект!AZ758,Проект!AZ766,Проект!AZ785,Проект!AZ804)/Параметры!AZ$70</f>
        <v>0</v>
      </c>
      <c r="BA26" s="53">
        <f>SUM(Проект!BA758,Проект!BA766,Проект!BA785,Проект!BA804)/Параметры!BA$70</f>
        <v>0</v>
      </c>
      <c r="BB26" s="53">
        <f>SUM(Проект!BB758,Проект!BB766,Проект!BB785,Проект!BB804)/Параметры!BB$70</f>
        <v>0</v>
      </c>
      <c r="BC26" s="53">
        <f>SUM(Проект!BC758,Проект!BC766,Проект!BC785,Проект!BC804)/Параметры!BC$70</f>
        <v>0</v>
      </c>
      <c r="BD26" s="53">
        <f>SUM(Проект!BD758,Проект!BD766,Проект!BD785,Проект!BD804)/Параметры!BD$70</f>
        <v>0</v>
      </c>
      <c r="BE26" s="53">
        <f>SUM(Проект!BE758,Проект!BE766,Проект!BE785,Проект!BE804)/Параметры!BE$70</f>
        <v>0</v>
      </c>
      <c r="BF26" s="53">
        <f>SUM(Проект!BF758,Проект!BF766,Проект!BF785,Проект!BF804)/Параметры!BF$70</f>
        <v>0</v>
      </c>
      <c r="BG26" s="53">
        <f>SUM(Проект!BG758,Проект!BG766,Проект!BG785,Проект!BG804)/Параметры!BG$70</f>
        <v>0</v>
      </c>
      <c r="BH26" s="53">
        <f>SUM(Проект!BH758,Проект!BH766,Проект!BH785,Проект!BH804)/Параметры!BH$70</f>
        <v>0</v>
      </c>
      <c r="BI26" s="53">
        <f>SUM(Проект!BI758,Проект!BI766,Проект!BI785,Проект!BI804)/Параметры!BI$70</f>
        <v>0</v>
      </c>
      <c r="BJ26" s="53">
        <f>SUM(Проект!BJ758,Проект!BJ766,Проект!BJ785,Проект!BJ804)/Параметры!BJ$70</f>
        <v>0</v>
      </c>
      <c r="BK26" s="53">
        <f>SUM(Проект!BK758,Проект!BK766,Проект!BK785,Проект!BK804)/Параметры!BK$70</f>
        <v>0</v>
      </c>
      <c r="BL26" s="53">
        <f>SUM(Проект!BL758,Проект!BL766,Проект!BL785,Проект!BL804)/Параметры!BL$70</f>
        <v>0</v>
      </c>
      <c r="BM26" s="53">
        <f>SUM(Проект!BM758,Проект!BM766,Проект!BM785,Проект!BM804)/Параметры!BM$70</f>
        <v>0</v>
      </c>
      <c r="BN26" s="53">
        <f>SUM(Проект!BN758,Проект!BN766,Проект!BN785,Проект!BN804)/Параметры!BN$70</f>
        <v>0</v>
      </c>
      <c r="BO26" s="53">
        <f>SUM(Проект!BO758,Проект!BO766,Проект!BO785,Проект!BO804)/Параметры!BO$70</f>
        <v>0</v>
      </c>
      <c r="BP26" s="53">
        <f>SUM(Проект!BP758,Проект!BP766,Проект!BP785,Проект!BP804)/Параметры!BP$70</f>
        <v>0</v>
      </c>
      <c r="BQ26" s="53">
        <f>SUM(Проект!BQ758,Проект!BQ766,Проект!BQ785,Проект!BQ804)/Параметры!BQ$70</f>
        <v>0</v>
      </c>
      <c r="BR26" s="53">
        <f>SUM(Проект!BR758,Проект!BR766,Проект!BR785,Проект!BR804)/Параметры!BR$70</f>
        <v>0</v>
      </c>
      <c r="BS26" s="53">
        <f>SUM(Проект!BS758,Проект!BS766,Проект!BS785,Проект!BS804)/Параметры!BS$70</f>
        <v>0</v>
      </c>
      <c r="BT26" s="53">
        <f>SUM(Проект!BT758,Проект!BT766,Проект!BT785,Проект!BT804)/Параметры!BT$70</f>
        <v>0</v>
      </c>
      <c r="BU26" s="53">
        <f>SUM(Проект!BU758,Проект!BU766,Проект!BU785,Проект!BU804)/Параметры!BU$70</f>
        <v>0</v>
      </c>
      <c r="BV26" s="53">
        <f>SUM(Проект!BV758,Проект!BV766,Проект!BV785,Проект!BV804)/Параметры!BV$70</f>
        <v>0</v>
      </c>
      <c r="BW26" s="53">
        <f>SUM(Проект!BW758,Проект!BW766,Проект!BW785,Проект!BW804)/Параметры!BW$70</f>
        <v>0</v>
      </c>
      <c r="BX26" s="53">
        <f>SUM(Проект!BX758,Проект!BX766,Проект!BX785,Проект!BX804)/Параметры!BX$70</f>
        <v>0</v>
      </c>
      <c r="BY26" s="53">
        <f>SUM(Проект!BY758,Проект!BY766,Проект!BY785,Проект!BY804)/Параметры!BY$70</f>
        <v>0</v>
      </c>
      <c r="BZ26" s="53">
        <f>SUM(Проект!BZ758,Проект!BZ766,Проект!BZ785,Проект!BZ804)/Параметры!BZ$70</f>
        <v>0</v>
      </c>
      <c r="CA26" s="53">
        <f>SUM(Проект!CA758,Проект!CA766,Проект!CA785,Проект!CA804)/Параметры!CA$70</f>
        <v>0</v>
      </c>
      <c r="CB26" s="53">
        <f>SUM(Проект!CB758,Проект!CB766,Проект!CB785,Проект!CB804)/Параметры!CB$70</f>
        <v>0</v>
      </c>
      <c r="CC26" s="53">
        <f>SUM(Проект!CC758,Проект!CC766,Проект!CC785,Проект!CC804)/Параметры!CC$70</f>
        <v>0</v>
      </c>
      <c r="CD26" s="53">
        <f>SUM(Проект!CD758,Проект!CD766,Проект!CD785,Проект!CD804)/Параметры!CD$70</f>
        <v>0</v>
      </c>
      <c r="CE26" s="53">
        <f>SUM(Проект!CE758,Проект!CE766,Проект!CE785,Проект!CE804)/Параметры!CE$70</f>
        <v>0</v>
      </c>
      <c r="CF26" s="53">
        <f>SUM(Проект!CF758,Проект!CF766,Проект!CF785,Проект!CF804)/Параметры!CF$70</f>
        <v>0</v>
      </c>
      <c r="CG26" s="53">
        <f>SUM(Проект!CG758,Проект!CG766,Проект!CG785,Проект!CG804)/Параметры!CG$70</f>
        <v>0</v>
      </c>
      <c r="CH26" s="53">
        <f>SUM(Проект!CH758,Проект!CH766,Проект!CH785,Проект!CH804)/Параметры!CH$70</f>
        <v>0</v>
      </c>
      <c r="CI26" s="53">
        <f>SUM(Проект!CI758,Проект!CI766,Проект!CI785,Проект!CI804)/Параметры!CI$70</f>
        <v>0</v>
      </c>
      <c r="CJ26" s="53">
        <f>SUM(Проект!CJ758,Проект!CJ766,Проект!CJ785,Проект!CJ804)/Параметры!CJ$70</f>
        <v>0</v>
      </c>
      <c r="CK26" s="53">
        <f>SUM(Проект!CK758,Проект!CK766,Проект!CK785,Проект!CK804)/Параметры!CK$70</f>
        <v>0</v>
      </c>
      <c r="CL26" s="53">
        <f>SUM(Проект!CL758,Проект!CL766,Проект!CL785,Проект!CL804)/Параметры!CL$70</f>
        <v>0</v>
      </c>
      <c r="CM26" s="53">
        <f>SUM(Проект!CM758,Проект!CM766,Проект!CM785,Проект!CM804)/Параметры!CM$70</f>
        <v>0</v>
      </c>
      <c r="CN26" s="53">
        <f>SUM(Проект!CN758,Проект!CN766,Проект!CN785,Проект!CN804)/Параметры!CN$70</f>
        <v>0</v>
      </c>
      <c r="CO26" s="53">
        <f>SUM(Проект!CO758,Проект!CO766,Проект!CO785,Проект!CO804)/Параметры!CO$70</f>
        <v>0</v>
      </c>
      <c r="CP26" s="53">
        <f>SUM(Проект!CP758,Проект!CP766,Проект!CP785,Проект!CP804)/Параметры!CP$70</f>
        <v>0</v>
      </c>
      <c r="CQ26" s="53">
        <f>SUM(Проект!CQ758,Проект!CQ766,Проект!CQ785,Проект!CQ804)/Параметры!CQ$70</f>
        <v>0</v>
      </c>
      <c r="CR26" s="53">
        <f>SUM(Проект!CR758,Проект!CR766,Проект!CR785,Проект!CR804)/Параметры!CR$70</f>
        <v>0</v>
      </c>
      <c r="CS26" s="53">
        <f>SUM(Проект!CS758,Проект!CS766,Проект!CS785,Проект!CS804)/Параметры!CS$70</f>
        <v>0</v>
      </c>
      <c r="CT26" s="53">
        <f>SUM(Проект!CT758,Проект!CT766,Проект!CT785,Проект!CT804)/Параметры!CT$70</f>
        <v>0</v>
      </c>
      <c r="CU26" s="53">
        <f>SUM(Проект!CU758,Проект!CU766,Проект!CU785,Проект!CU804)/Параметры!CU$70</f>
        <v>0</v>
      </c>
      <c r="CV26" s="53">
        <f>SUM(Проект!CV758,Проект!CV766,Проект!CV785,Проект!CV804)/Параметры!CV$70</f>
        <v>0</v>
      </c>
      <c r="CW26" s="53">
        <f>SUM(Проект!CW758,Проект!CW766,Проект!CW785,Проект!CW804)/Параметры!CW$70</f>
        <v>0</v>
      </c>
      <c r="CX26" s="53">
        <f>SUM(Проект!CX758,Проект!CX766,Проект!CX785,Проект!CX804)/Параметры!CX$70</f>
        <v>0</v>
      </c>
      <c r="CY26" s="53">
        <f>SUM(Проект!CY758,Проект!CY766,Проект!CY785,Проект!CY804)/Параметры!CY$70</f>
        <v>0</v>
      </c>
      <c r="CZ26" s="53">
        <f>SUM(Проект!CZ758,Проект!CZ766,Проект!CZ785,Проект!CZ804)/Параметры!CZ$70</f>
        <v>0</v>
      </c>
      <c r="DA26" s="53">
        <f>SUM(Проект!DA758,Проект!DA766,Проект!DA785,Проект!DA804)/Параметры!DA$70</f>
        <v>0</v>
      </c>
      <c r="DB26" s="53">
        <f>SUM(Проект!DB758,Проект!DB766,Проект!DB785,Проект!DB804)/Параметры!DB$70</f>
        <v>0</v>
      </c>
      <c r="DC26" s="53">
        <f>SUM(Проект!DC758,Проект!DC766,Проект!DC785,Проект!DC804)/Параметры!DC$70</f>
        <v>0</v>
      </c>
      <c r="DD26" s="53">
        <f>SUM(Проект!DD758,Проект!DD766,Проект!DD785,Проект!DD804)/Параметры!DD$70</f>
        <v>0</v>
      </c>
      <c r="DE26" s="53">
        <f>SUM(Проект!DE758,Проект!DE766,Проект!DE785,Проект!DE804)/Параметры!DE$70</f>
        <v>0</v>
      </c>
      <c r="DF26" s="53">
        <f>SUM(Проект!DF758,Проект!DF766,Проект!DF785,Проект!DF804)/Параметры!DF$70</f>
        <v>0</v>
      </c>
      <c r="DG26" s="53">
        <f>SUM(Проект!DG758,Проект!DG766,Проект!DG785,Проект!DG804)/Параметры!DG$70</f>
        <v>0</v>
      </c>
      <c r="DH26" s="53">
        <f>SUM(Проект!DH758,Проект!DH766,Проект!DH785,Проект!DH804)/Параметры!DH$70</f>
        <v>0</v>
      </c>
      <c r="DI26" s="53">
        <f>SUM(Проект!DI758,Проект!DI766,Проект!DI785,Проект!DI804)/Параметры!DI$70</f>
        <v>0</v>
      </c>
      <c r="DJ26" s="53">
        <f>SUM(Проект!DJ758,Проект!DJ766,Проект!DJ785,Проект!DJ804)/Параметры!DJ$70</f>
        <v>0</v>
      </c>
      <c r="DK26" s="53">
        <f>SUM(Проект!DK758,Проект!DK766,Проект!DK785,Проект!DK804)/Параметры!DK$70</f>
        <v>0</v>
      </c>
      <c r="DL26" s="53">
        <f>SUM(Проект!DL758,Проект!DL766,Проект!DL785,Проект!DL804)/Параметры!DL$70</f>
        <v>0</v>
      </c>
      <c r="DM26" s="53">
        <f>SUM(Проект!DM758,Проект!DM766,Проект!DM785,Проект!DM804)/Параметры!DM$70</f>
        <v>0</v>
      </c>
      <c r="DN26" s="53">
        <f>SUM(Проект!DN758,Проект!DN766,Проект!DN785,Проект!DN804)/Параметры!DN$70</f>
        <v>0</v>
      </c>
      <c r="DO26" s="53">
        <f>SUM(Проект!DO758,Проект!DO766,Проект!DO785,Проект!DO804)/Параметры!DO$70</f>
        <v>0</v>
      </c>
      <c r="DP26" s="53">
        <f>SUM(Проект!DP758,Проект!DP766,Проект!DP785,Проект!DP804)/Параметры!DP$70</f>
        <v>0</v>
      </c>
      <c r="DQ26" s="53">
        <f>SUM(Проект!DQ758,Проект!DQ766,Проект!DQ785,Проект!DQ804)/Параметры!DQ$70</f>
        <v>0</v>
      </c>
      <c r="DR26" s="53">
        <f>SUM(Проект!DR758,Проект!DR766,Проект!DR785,Проект!DR804)/Параметры!DR$70</f>
        <v>0</v>
      </c>
      <c r="DS26" s="53">
        <f>SUM(Проект!DS758,Проект!DS766,Проект!DS785,Проект!DS804)/Параметры!DS$70</f>
        <v>0</v>
      </c>
      <c r="DT26" s="53">
        <f>SUM(Проект!DT758,Проект!DT766,Проект!DT785,Проект!DT804)/Параметры!DT$70</f>
        <v>0</v>
      </c>
      <c r="DU26" s="53">
        <f>SUM(Проект!DU758,Проект!DU766,Проект!DU785,Проект!DU804)/Параметры!DU$70</f>
        <v>0</v>
      </c>
      <c r="DV26" s="53">
        <f>SUM(Проект!DV758,Проект!DV766,Проект!DV785,Проект!DV804)/Параметры!DV$70</f>
        <v>0</v>
      </c>
      <c r="DW26" s="53"/>
      <c r="DX26" s="55">
        <f t="shared" si="21"/>
        <v>0</v>
      </c>
    </row>
    <row r="27" spans="1:128" x14ac:dyDescent="0.2">
      <c r="A27" s="33" t="str">
        <f ca="1">Language!A1238</f>
        <v>Прочие расходы</v>
      </c>
      <c r="C27" s="46" t="str">
        <f ca="1">Параметры!$C$70</f>
        <v>тыс. руб.</v>
      </c>
      <c r="E27" s="6" t="s">
        <v>857</v>
      </c>
      <c r="F27" s="6" t="s">
        <v>2962</v>
      </c>
      <c r="G27" s="53">
        <f>-Проект!G807/Параметры!G$70</f>
        <v>0</v>
      </c>
      <c r="H27" s="53">
        <f>-Проект!H807/Параметры!H$70</f>
        <v>0</v>
      </c>
      <c r="I27" s="53">
        <f>-Проект!I807/Параметры!I$70</f>
        <v>0</v>
      </c>
      <c r="J27" s="53">
        <f>-Проект!J807/Параметры!J$70</f>
        <v>0</v>
      </c>
      <c r="K27" s="53">
        <f>-Проект!K807/Параметры!K$70</f>
        <v>0</v>
      </c>
      <c r="L27" s="53">
        <f>-Проект!L807/Параметры!L$70</f>
        <v>0</v>
      </c>
      <c r="M27" s="53">
        <f>-Проект!M807/Параметры!M$70</f>
        <v>0</v>
      </c>
      <c r="N27" s="53">
        <f>-Проект!N807/Параметры!N$70</f>
        <v>0</v>
      </c>
      <c r="O27" s="53">
        <f>-Проект!O807/Параметры!O$70</f>
        <v>0</v>
      </c>
      <c r="P27" s="53">
        <f>-Проект!P807/Параметры!P$70</f>
        <v>0</v>
      </c>
      <c r="Q27" s="53">
        <f>-Проект!Q807/Параметры!Q$70</f>
        <v>0</v>
      </c>
      <c r="R27" s="53">
        <f>-Проект!R807/Параметры!R$70</f>
        <v>0</v>
      </c>
      <c r="S27" s="53">
        <f>-Проект!S807/Параметры!S$70</f>
        <v>0</v>
      </c>
      <c r="T27" s="53">
        <f>-Проект!T807/Параметры!T$70</f>
        <v>0</v>
      </c>
      <c r="U27" s="53">
        <f>-Проект!U807/Параметры!U$70</f>
        <v>0</v>
      </c>
      <c r="V27" s="53">
        <f>-Проект!V807/Параметры!V$70</f>
        <v>0</v>
      </c>
      <c r="W27" s="53">
        <f>-Проект!W807/Параметры!W$70</f>
        <v>0</v>
      </c>
      <c r="X27" s="53">
        <f>-Проект!X807/Параметры!X$70</f>
        <v>0</v>
      </c>
      <c r="Y27" s="53">
        <f>-Проект!Y807/Параметры!Y$70</f>
        <v>0</v>
      </c>
      <c r="Z27" s="53">
        <f>-Проект!Z807/Параметры!Z$70</f>
        <v>0</v>
      </c>
      <c r="AA27" s="53">
        <f>-Проект!AA807/Параметры!AA$70</f>
        <v>0</v>
      </c>
      <c r="AB27" s="53">
        <f>-Проект!AB807/Параметры!AB$70</f>
        <v>0</v>
      </c>
      <c r="AC27" s="53">
        <f>-Проект!AC807/Параметры!AC$70</f>
        <v>0</v>
      </c>
      <c r="AD27" s="53">
        <f>-Проект!AD807/Параметры!AD$70</f>
        <v>0</v>
      </c>
      <c r="AE27" s="53">
        <f>-Проект!AE807/Параметры!AE$70</f>
        <v>0</v>
      </c>
      <c r="AF27" s="53">
        <f>-Проект!AF807/Параметры!AF$70</f>
        <v>0</v>
      </c>
      <c r="AG27" s="53">
        <f>-Проект!AG807/Параметры!AG$70</f>
        <v>0</v>
      </c>
      <c r="AH27" s="53">
        <f>-Проект!AH807/Параметры!AH$70</f>
        <v>0</v>
      </c>
      <c r="AI27" s="53">
        <f>-Проект!AI807/Параметры!AI$70</f>
        <v>0</v>
      </c>
      <c r="AJ27" s="53">
        <f>-Проект!AJ807/Параметры!AJ$70</f>
        <v>0</v>
      </c>
      <c r="AK27" s="53">
        <f>-Проект!AK807/Параметры!AK$70</f>
        <v>0</v>
      </c>
      <c r="AL27" s="53">
        <f>-Проект!AL807/Параметры!AL$70</f>
        <v>0</v>
      </c>
      <c r="AM27" s="53">
        <f>-Проект!AM807/Параметры!AM$70</f>
        <v>0</v>
      </c>
      <c r="AN27" s="53">
        <f>-Проект!AN807/Параметры!AN$70</f>
        <v>0</v>
      </c>
      <c r="AO27" s="53">
        <f>-Проект!AO807/Параметры!AO$70</f>
        <v>0</v>
      </c>
      <c r="AP27" s="53">
        <f>-Проект!AP807/Параметры!AP$70</f>
        <v>0</v>
      </c>
      <c r="AQ27" s="53">
        <f>-Проект!AQ807/Параметры!AQ$70</f>
        <v>0</v>
      </c>
      <c r="AR27" s="53">
        <f>-Проект!AR807/Параметры!AR$70</f>
        <v>0</v>
      </c>
      <c r="AS27" s="53">
        <f>-Проект!AS807/Параметры!AS$70</f>
        <v>0</v>
      </c>
      <c r="AT27" s="53">
        <f>-Проект!AT807/Параметры!AT$70</f>
        <v>0</v>
      </c>
      <c r="AU27" s="53">
        <f>-Проект!AU807/Параметры!AU$70</f>
        <v>0</v>
      </c>
      <c r="AV27" s="53">
        <f>-Проект!AV807/Параметры!AV$70</f>
        <v>0</v>
      </c>
      <c r="AW27" s="53">
        <f>-Проект!AW807/Параметры!AW$70</f>
        <v>0</v>
      </c>
      <c r="AX27" s="53">
        <f>-Проект!AX807/Параметры!AX$70</f>
        <v>0</v>
      </c>
      <c r="AY27" s="53">
        <f>-Проект!AY807/Параметры!AY$70</f>
        <v>0</v>
      </c>
      <c r="AZ27" s="53">
        <f>-Проект!AZ807/Параметры!AZ$70</f>
        <v>0</v>
      </c>
      <c r="BA27" s="53">
        <f>-Проект!BA807/Параметры!BA$70</f>
        <v>0</v>
      </c>
      <c r="BB27" s="53">
        <f>-Проект!BB807/Параметры!BB$70</f>
        <v>0</v>
      </c>
      <c r="BC27" s="53">
        <f>-Проект!BC807/Параметры!BC$70</f>
        <v>0</v>
      </c>
      <c r="BD27" s="53">
        <f>-Проект!BD807/Параметры!BD$70</f>
        <v>0</v>
      </c>
      <c r="BE27" s="53">
        <f>-Проект!BE807/Параметры!BE$70</f>
        <v>0</v>
      </c>
      <c r="BF27" s="53">
        <f>-Проект!BF807/Параметры!BF$70</f>
        <v>0</v>
      </c>
      <c r="BG27" s="53">
        <f>-Проект!BG807/Параметры!BG$70</f>
        <v>0</v>
      </c>
      <c r="BH27" s="53">
        <f>-Проект!BH807/Параметры!BH$70</f>
        <v>0</v>
      </c>
      <c r="BI27" s="53">
        <f>-Проект!BI807/Параметры!BI$70</f>
        <v>0</v>
      </c>
      <c r="BJ27" s="53">
        <f>-Проект!BJ807/Параметры!BJ$70</f>
        <v>0</v>
      </c>
      <c r="BK27" s="53">
        <f>-Проект!BK807/Параметры!BK$70</f>
        <v>0</v>
      </c>
      <c r="BL27" s="53">
        <f>-Проект!BL807/Параметры!BL$70</f>
        <v>0</v>
      </c>
      <c r="BM27" s="53">
        <f>-Проект!BM807/Параметры!BM$70</f>
        <v>0</v>
      </c>
      <c r="BN27" s="53">
        <f>-Проект!BN807/Параметры!BN$70</f>
        <v>0</v>
      </c>
      <c r="BO27" s="53">
        <f>-Проект!BO807/Параметры!BO$70</f>
        <v>0</v>
      </c>
      <c r="BP27" s="53">
        <f>-Проект!BP807/Параметры!BP$70</f>
        <v>0</v>
      </c>
      <c r="BQ27" s="53">
        <f>-Проект!BQ807/Параметры!BQ$70</f>
        <v>0</v>
      </c>
      <c r="BR27" s="53">
        <f>-Проект!BR807/Параметры!BR$70</f>
        <v>0</v>
      </c>
      <c r="BS27" s="53">
        <f>-Проект!BS807/Параметры!BS$70</f>
        <v>0</v>
      </c>
      <c r="BT27" s="53">
        <f>-Проект!BT807/Параметры!BT$70</f>
        <v>0</v>
      </c>
      <c r="BU27" s="53">
        <f>-Проект!BU807/Параметры!BU$70</f>
        <v>0</v>
      </c>
      <c r="BV27" s="53">
        <f>-Проект!BV807/Параметры!BV$70</f>
        <v>0</v>
      </c>
      <c r="BW27" s="53">
        <f>-Проект!BW807/Параметры!BW$70</f>
        <v>0</v>
      </c>
      <c r="BX27" s="53">
        <f>-Проект!BX807/Параметры!BX$70</f>
        <v>0</v>
      </c>
      <c r="BY27" s="53">
        <f>-Проект!BY807/Параметры!BY$70</f>
        <v>0</v>
      </c>
      <c r="BZ27" s="53">
        <f>-Проект!BZ807/Параметры!BZ$70</f>
        <v>0</v>
      </c>
      <c r="CA27" s="53">
        <f>-Проект!CA807/Параметры!CA$70</f>
        <v>0</v>
      </c>
      <c r="CB27" s="53">
        <f>-Проект!CB807/Параметры!CB$70</f>
        <v>0</v>
      </c>
      <c r="CC27" s="53">
        <f>-Проект!CC807/Параметры!CC$70</f>
        <v>0</v>
      </c>
      <c r="CD27" s="53">
        <f>-Проект!CD807/Параметры!CD$70</f>
        <v>0</v>
      </c>
      <c r="CE27" s="53">
        <f>-Проект!CE807/Параметры!CE$70</f>
        <v>0</v>
      </c>
      <c r="CF27" s="53">
        <f>-Проект!CF807/Параметры!CF$70</f>
        <v>0</v>
      </c>
      <c r="CG27" s="53">
        <f>-Проект!CG807/Параметры!CG$70</f>
        <v>0</v>
      </c>
      <c r="CH27" s="53">
        <f>-Проект!CH807/Параметры!CH$70</f>
        <v>0</v>
      </c>
      <c r="CI27" s="53">
        <f>-Проект!CI807/Параметры!CI$70</f>
        <v>0</v>
      </c>
      <c r="CJ27" s="53">
        <f>-Проект!CJ807/Параметры!CJ$70</f>
        <v>0</v>
      </c>
      <c r="CK27" s="53">
        <f>-Проект!CK807/Параметры!CK$70</f>
        <v>0</v>
      </c>
      <c r="CL27" s="53">
        <f>-Проект!CL807/Параметры!CL$70</f>
        <v>0</v>
      </c>
      <c r="CM27" s="53">
        <f>-Проект!CM807/Параметры!CM$70</f>
        <v>0</v>
      </c>
      <c r="CN27" s="53">
        <f>-Проект!CN807/Параметры!CN$70</f>
        <v>0</v>
      </c>
      <c r="CO27" s="53">
        <f>-Проект!CO807/Параметры!CO$70</f>
        <v>0</v>
      </c>
      <c r="CP27" s="53">
        <f>-Проект!CP807/Параметры!CP$70</f>
        <v>0</v>
      </c>
      <c r="CQ27" s="53">
        <f>-Проект!CQ807/Параметры!CQ$70</f>
        <v>0</v>
      </c>
      <c r="CR27" s="53">
        <f>-Проект!CR807/Параметры!CR$70</f>
        <v>0</v>
      </c>
      <c r="CS27" s="53">
        <f>-Проект!CS807/Параметры!CS$70</f>
        <v>0</v>
      </c>
      <c r="CT27" s="53">
        <f>-Проект!CT807/Параметры!CT$70</f>
        <v>0</v>
      </c>
      <c r="CU27" s="53">
        <f>-Проект!CU807/Параметры!CU$70</f>
        <v>0</v>
      </c>
      <c r="CV27" s="53">
        <f>-Проект!CV807/Параметры!CV$70</f>
        <v>0</v>
      </c>
      <c r="CW27" s="53">
        <f>-Проект!CW807/Параметры!CW$70</f>
        <v>0</v>
      </c>
      <c r="CX27" s="53">
        <f>-Проект!CX807/Параметры!CX$70</f>
        <v>0</v>
      </c>
      <c r="CY27" s="53">
        <f>-Проект!CY807/Параметры!CY$70</f>
        <v>0</v>
      </c>
      <c r="CZ27" s="53">
        <f>-Проект!CZ807/Параметры!CZ$70</f>
        <v>0</v>
      </c>
      <c r="DA27" s="53">
        <f>-Проект!DA807/Параметры!DA$70</f>
        <v>0</v>
      </c>
      <c r="DB27" s="53">
        <f>-Проект!DB807/Параметры!DB$70</f>
        <v>0</v>
      </c>
      <c r="DC27" s="53">
        <f>-Проект!DC807/Параметры!DC$70</f>
        <v>0</v>
      </c>
      <c r="DD27" s="53">
        <f>-Проект!DD807/Параметры!DD$70</f>
        <v>0</v>
      </c>
      <c r="DE27" s="53">
        <f>-Проект!DE807/Параметры!DE$70</f>
        <v>0</v>
      </c>
      <c r="DF27" s="53">
        <f>-Проект!DF807/Параметры!DF$70</f>
        <v>0</v>
      </c>
      <c r="DG27" s="53">
        <f>-Проект!DG807/Параметры!DG$70</f>
        <v>0</v>
      </c>
      <c r="DH27" s="53">
        <f>-Проект!DH807/Параметры!DH$70</f>
        <v>0</v>
      </c>
      <c r="DI27" s="53">
        <f>-Проект!DI807/Параметры!DI$70</f>
        <v>0</v>
      </c>
      <c r="DJ27" s="53">
        <f>-Проект!DJ807/Параметры!DJ$70</f>
        <v>0</v>
      </c>
      <c r="DK27" s="53">
        <f>-Проект!DK807/Параметры!DK$70</f>
        <v>0</v>
      </c>
      <c r="DL27" s="53">
        <f>-Проект!DL807/Параметры!DL$70</f>
        <v>0</v>
      </c>
      <c r="DM27" s="53">
        <f>-Проект!DM807/Параметры!DM$70</f>
        <v>0</v>
      </c>
      <c r="DN27" s="53">
        <f>-Проект!DN807/Параметры!DN$70</f>
        <v>0</v>
      </c>
      <c r="DO27" s="53">
        <f>-Проект!DO807/Параметры!DO$70</f>
        <v>0</v>
      </c>
      <c r="DP27" s="53">
        <f>-Проект!DP807/Параметры!DP$70</f>
        <v>0</v>
      </c>
      <c r="DQ27" s="53">
        <f>-Проект!DQ807/Параметры!DQ$70</f>
        <v>0</v>
      </c>
      <c r="DR27" s="53">
        <f>-Проект!DR807/Параметры!DR$70</f>
        <v>0</v>
      </c>
      <c r="DS27" s="53">
        <f>-Проект!DS807/Параметры!DS$70</f>
        <v>0</v>
      </c>
      <c r="DT27" s="53">
        <f>-Проект!DT807/Параметры!DT$70</f>
        <v>0</v>
      </c>
      <c r="DU27" s="53">
        <f>-Проект!DU807/Параметры!DU$70</f>
        <v>0</v>
      </c>
      <c r="DV27" s="53">
        <f>-Проект!DV807/Параметры!DV$70</f>
        <v>0</v>
      </c>
      <c r="DW27" s="53"/>
      <c r="DX27" s="55">
        <f t="shared" si="21"/>
        <v>0</v>
      </c>
    </row>
    <row r="28" spans="1:128" x14ac:dyDescent="0.2">
      <c r="A28" s="10" t="str">
        <f ca="1">Language!A1239</f>
        <v>Прибыль до налогообложения</v>
      </c>
      <c r="C28" s="46" t="str">
        <f ca="1">Параметры!$C$70</f>
        <v>тыс. руб.</v>
      </c>
      <c r="E28" s="6" t="s">
        <v>858</v>
      </c>
      <c r="F28" s="6" t="s">
        <v>693</v>
      </c>
      <c r="G28" s="53">
        <f ca="1">SUM(G22:G27)</f>
        <v>-1490.9000000000015</v>
      </c>
      <c r="H28" s="53">
        <f t="shared" ref="H28:M28" ca="1" si="22">SUM(H22:H27)</f>
        <v>-847.66587914705303</v>
      </c>
      <c r="I28" s="53">
        <f t="shared" ca="1" si="22"/>
        <v>6456.6305876751449</v>
      </c>
      <c r="J28" s="53">
        <f t="shared" ca="1" si="22"/>
        <v>16051.973905814095</v>
      </c>
      <c r="K28" s="53">
        <f t="shared" ca="1" si="22"/>
        <v>24192.586023128344</v>
      </c>
      <c r="L28" s="53">
        <f t="shared" ca="1" si="22"/>
        <v>24476.677380359139</v>
      </c>
      <c r="M28" s="53">
        <f t="shared" ca="1" si="22"/>
        <v>24986.429761972518</v>
      </c>
      <c r="N28" s="53">
        <f t="shared" ref="N28:AS28" ca="1" si="23">SUM(N22:N27)</f>
        <v>25897.471539769598</v>
      </c>
      <c r="O28" s="53">
        <f t="shared" ca="1" si="23"/>
        <v>45592.033330493301</v>
      </c>
      <c r="P28" s="53">
        <f t="shared" ca="1" si="23"/>
        <v>46058.555153264781</v>
      </c>
      <c r="Q28" s="53">
        <f t="shared" ca="1" si="23"/>
        <v>47262.640470625702</v>
      </c>
      <c r="R28" s="53">
        <f t="shared" ca="1" si="23"/>
        <v>47539.298122801461</v>
      </c>
      <c r="S28" s="53">
        <f t="shared" ca="1" si="23"/>
        <v>47466.536999999968</v>
      </c>
      <c r="T28" s="53">
        <f t="shared" ca="1" si="23"/>
        <v>47743.366042699367</v>
      </c>
      <c r="U28" s="53">
        <f t="shared" ca="1" si="23"/>
        <v>50171.794241926509</v>
      </c>
      <c r="V28" s="53">
        <f t="shared" ca="1" si="23"/>
        <v>30269.873903947635</v>
      </c>
      <c r="W28" s="53">
        <f t="shared" ca="1" si="23"/>
        <v>30443.381950485033</v>
      </c>
      <c r="X28" s="53">
        <f t="shared" ca="1" si="23"/>
        <v>30617.871036744909</v>
      </c>
      <c r="Y28" s="53">
        <f t="shared" ca="1" si="23"/>
        <v>30793.34670966514</v>
      </c>
      <c r="Z28" s="53">
        <f t="shared" ca="1" si="23"/>
        <v>31582.896096895543</v>
      </c>
      <c r="AA28" s="53">
        <f t="shared" ca="1" si="23"/>
        <v>51912.455663627639</v>
      </c>
      <c r="AB28" s="53">
        <f t="shared" ca="1" si="23"/>
        <v>52208.334013992659</v>
      </c>
      <c r="AC28" s="53">
        <f t="shared" ca="1" si="23"/>
        <v>52506.218636903737</v>
      </c>
      <c r="AD28" s="53">
        <f t="shared" ca="1" si="23"/>
        <v>52805.452324729202</v>
      </c>
      <c r="AE28" s="53">
        <f t="shared" ca="1" si="23"/>
        <v>53106.377923334192</v>
      </c>
      <c r="AF28" s="53">
        <f t="shared" ca="1" si="23"/>
        <v>53409.004999022567</v>
      </c>
      <c r="AG28" s="53">
        <f t="shared" ca="1" si="23"/>
        <v>53713.343172194232</v>
      </c>
      <c r="AH28" s="53">
        <f t="shared" ca="1" si="23"/>
        <v>32418.288410559198</v>
      </c>
      <c r="AI28" s="53">
        <f t="shared" ca="1" si="23"/>
        <v>32603.942020351922</v>
      </c>
      <c r="AJ28" s="53">
        <f t="shared" ca="1" si="23"/>
        <v>32790.645342649907</v>
      </c>
      <c r="AK28" s="53">
        <f t="shared" ca="1" si="23"/>
        <v>32978.404312676415</v>
      </c>
      <c r="AL28" s="53">
        <f t="shared" ca="1" si="23"/>
        <v>33823.222157010656</v>
      </c>
      <c r="AM28" s="53">
        <f t="shared" ca="1" si="23"/>
        <v>55575.850893415773</v>
      </c>
      <c r="AN28" s="53">
        <f t="shared" ca="1" si="23"/>
        <v>55892.44072830645</v>
      </c>
      <c r="AO28" s="53">
        <f t="shared" ca="1" si="23"/>
        <v>56210.820608150767</v>
      </c>
      <c r="AP28" s="53">
        <f t="shared" ca="1" si="23"/>
        <v>56531.000654129683</v>
      </c>
      <c r="AQ28" s="53">
        <f t="shared" ca="1" si="23"/>
        <v>56852.991044629554</v>
      </c>
      <c r="AR28" s="53">
        <f t="shared" ca="1" si="23"/>
        <v>57176.802015623514</v>
      </c>
      <c r="AS28" s="53">
        <f t="shared" ca="1" si="23"/>
        <v>57502.443860912608</v>
      </c>
      <c r="AT28" s="53">
        <f t="shared" ref="AT28:BY28" ca="1" si="24">SUM(AT22:AT27)</f>
        <v>34716.73526596107</v>
      </c>
      <c r="AU28" s="53">
        <f t="shared" ca="1" si="24"/>
        <v>34915.384628444139</v>
      </c>
      <c r="AV28" s="53">
        <f t="shared" ca="1" si="24"/>
        <v>35115.157183301984</v>
      </c>
      <c r="AW28" s="53">
        <f t="shared" ca="1" si="24"/>
        <v>35316.059281229289</v>
      </c>
      <c r="AX28" s="53">
        <f t="shared" ca="1" si="24"/>
        <v>36220.014374667982</v>
      </c>
      <c r="AY28" s="53">
        <f t="shared" ca="1" si="24"/>
        <v>59495.327122620569</v>
      </c>
      <c r="AZ28" s="53">
        <f t="shared" ca="1" si="24"/>
        <v>59834.078245956392</v>
      </c>
      <c r="BA28" s="53">
        <f t="shared" ca="1" si="24"/>
        <v>60174.744717389971</v>
      </c>
      <c r="BB28" s="53">
        <f t="shared" ca="1" si="24"/>
        <v>60517.337366583524</v>
      </c>
      <c r="BC28" s="53">
        <f t="shared" ca="1" si="24"/>
        <v>60861.867084426187</v>
      </c>
      <c r="BD28" s="53">
        <f t="shared" ca="1" si="24"/>
        <v>61208.344823378138</v>
      </c>
      <c r="BE28" s="53">
        <f t="shared" ca="1" si="24"/>
        <v>61556.78159784335</v>
      </c>
      <c r="BF28" s="53">
        <f t="shared" ca="1" si="24"/>
        <v>37176.073401247035</v>
      </c>
      <c r="BG28" s="53">
        <f t="shared" ca="1" si="24"/>
        <v>37388.628219102</v>
      </c>
      <c r="BH28" s="53">
        <f t="shared" ca="1" si="24"/>
        <v>37602.384852803581</v>
      </c>
      <c r="BI28" s="53">
        <f t="shared" ca="1" si="24"/>
        <v>37817.350097582203</v>
      </c>
      <c r="BJ28" s="53">
        <f t="shared" ca="1" si="24"/>
        <v>38784.582047561467</v>
      </c>
      <c r="BK28" s="53">
        <f t="shared" ca="1" si="24"/>
        <v>63689.16668787261</v>
      </c>
      <c r="BL28" s="53">
        <f t="shared" ca="1" si="24"/>
        <v>64051.630389839956</v>
      </c>
      <c r="BM28" s="53">
        <f t="shared" ca="1" si="24"/>
        <v>64416.143514274008</v>
      </c>
      <c r="BN28" s="53">
        <f t="shared" ca="1" si="24"/>
        <v>64782.717648909202</v>
      </c>
      <c r="BO28" s="53">
        <f t="shared" ca="1" si="24"/>
        <v>65151.364447000647</v>
      </c>
      <c r="BP28" s="53">
        <f t="shared" ca="1" si="24"/>
        <v>65522.095627683237</v>
      </c>
      <c r="BQ28" s="53">
        <f t="shared" ca="1" si="24"/>
        <v>65894.922976364775</v>
      </c>
      <c r="BR28" s="53">
        <f t="shared" ca="1" si="24"/>
        <v>39807.565205997322</v>
      </c>
      <c r="BS28" s="53">
        <f t="shared" ca="1" si="24"/>
        <v>40034.998861105814</v>
      </c>
      <c r="BT28" s="53">
        <f t="shared" ca="1" si="24"/>
        <v>40263.718459162541</v>
      </c>
      <c r="BU28" s="53">
        <f t="shared" ca="1" si="24"/>
        <v>40493.731271083321</v>
      </c>
      <c r="BV28" s="53">
        <f t="shared" ca="1" si="24"/>
        <v>41528.669457553769</v>
      </c>
      <c r="BW28" s="53">
        <f t="shared" ca="1" si="24"/>
        <v>68176.575022688499</v>
      </c>
      <c r="BX28" s="53">
        <f t="shared" ca="1" si="24"/>
        <v>68564.411183797274</v>
      </c>
      <c r="BY28" s="53">
        <f t="shared" ca="1" si="24"/>
        <v>68954.44022693616</v>
      </c>
      <c r="BZ28" s="53">
        <f t="shared" ref="BZ28:DE28" ca="1" si="25">SUM(BZ22:BZ27)</f>
        <v>69346.674551001575</v>
      </c>
      <c r="CA28" s="53">
        <f t="shared" ca="1" si="25"/>
        <v>69741.126624961194</v>
      </c>
      <c r="CB28" s="53">
        <f t="shared" ca="1" si="25"/>
        <v>70137.808988287783</v>
      </c>
      <c r="CC28" s="53">
        <f t="shared" ca="1" si="25"/>
        <v>70536.734251373171</v>
      </c>
      <c r="CD28" s="53">
        <f t="shared" ca="1" si="25"/>
        <v>42623.261437084257</v>
      </c>
      <c r="CE28" s="53">
        <f t="shared" ca="1" si="25"/>
        <v>42866.615448049954</v>
      </c>
      <c r="CF28" s="53">
        <f t="shared" ca="1" si="25"/>
        <v>43111.345417970668</v>
      </c>
      <c r="CG28" s="53">
        <f t="shared" ca="1" si="25"/>
        <v>43357.459126721944</v>
      </c>
      <c r="CH28" s="53">
        <f t="shared" ca="1" si="25"/>
        <v>44464.842986253359</v>
      </c>
      <c r="CI28" s="53">
        <f t="shared" ca="1" si="25"/>
        <v>72978.101940943379</v>
      </c>
      <c r="CJ28" s="53">
        <f t="shared" ca="1" si="25"/>
        <v>73393.08663332586</v>
      </c>
      <c r="CK28" s="53">
        <f t="shared" ca="1" si="25"/>
        <v>73810.417709499889</v>
      </c>
      <c r="CL28" s="53">
        <f t="shared" ca="1" si="25"/>
        <v>74230.108436238472</v>
      </c>
      <c r="CM28" s="53">
        <f t="shared" ca="1" si="25"/>
        <v>74652.17215537127</v>
      </c>
      <c r="CN28" s="53">
        <f t="shared" ca="1" si="25"/>
        <v>75076.622284134733</v>
      </c>
      <c r="CO28" s="53">
        <f t="shared" ca="1" si="25"/>
        <v>75503.472315636056</v>
      </c>
      <c r="CP28" s="53">
        <f t="shared" ca="1" si="25"/>
        <v>45636.056404354633</v>
      </c>
      <c r="CQ28" s="53">
        <f t="shared" ca="1" si="25"/>
        <v>45896.445196076609</v>
      </c>
      <c r="CR28" s="53">
        <f t="shared" ca="1" si="25"/>
        <v>46158.306263895458</v>
      </c>
      <c r="CS28" s="53">
        <f t="shared" ca="1" si="25"/>
        <v>46421.647932259286</v>
      </c>
      <c r="CT28" s="53">
        <f t="shared" ca="1" si="25"/>
        <v>47606.548661954184</v>
      </c>
      <c r="CU28" s="53">
        <f t="shared" ca="1" si="25"/>
        <v>78115.735743479949</v>
      </c>
      <c r="CV28" s="53">
        <f t="shared" ca="1" si="25"/>
        <v>78559.769364321604</v>
      </c>
      <c r="CW28" s="53">
        <f t="shared" ca="1" si="25"/>
        <v>79006.313615823703</v>
      </c>
      <c r="CX28" s="53">
        <f t="shared" ca="1" si="25"/>
        <v>79455.382693445761</v>
      </c>
      <c r="CY28" s="53">
        <f t="shared" ca="1" si="25"/>
        <v>79906.990872914088</v>
      </c>
      <c r="CZ28" s="53">
        <f t="shared" ca="1" si="25"/>
        <v>80361.15251068362</v>
      </c>
      <c r="DA28" s="53">
        <f t="shared" ca="1" si="25"/>
        <v>80817.882044404731</v>
      </c>
      <c r="DB28" s="53">
        <f t="shared" ca="1" si="25"/>
        <v>48859.747019314644</v>
      </c>
      <c r="DC28" s="53">
        <f t="shared" ca="1" si="25"/>
        <v>49138.363026480059</v>
      </c>
      <c r="DD28" s="53">
        <f t="shared" ca="1" si="25"/>
        <v>49418.554369030986</v>
      </c>
      <c r="DE28" s="53">
        <f t="shared" ca="1" si="25"/>
        <v>49700.329954180503</v>
      </c>
      <c r="DF28" s="53">
        <f t="shared" ref="DF28:DV28" ca="1" si="26">SUM(DF22:DF27)</f>
        <v>50968.173734961732</v>
      </c>
      <c r="DG28" s="53">
        <f t="shared" ca="1" si="26"/>
        <v>83613.003912201151</v>
      </c>
      <c r="DH28" s="53">
        <f t="shared" ca="1" si="26"/>
        <v>84088.119886502362</v>
      </c>
      <c r="DI28" s="53">
        <f t="shared" ca="1" si="26"/>
        <v>84565.92223559806</v>
      </c>
      <c r="DJ28" s="53">
        <f t="shared" ca="1" si="26"/>
        <v>85046.426148649567</v>
      </c>
      <c r="DK28" s="53">
        <f t="shared" ca="1" si="26"/>
        <v>85529.646900677195</v>
      </c>
      <c r="DL28" s="53">
        <f t="shared" ca="1" si="26"/>
        <v>86015.59985311341</v>
      </c>
      <c r="DM28" s="53">
        <f t="shared" ca="1" si="26"/>
        <v>86504.300454171753</v>
      </c>
      <c r="DN28" s="53">
        <f t="shared" ca="1" si="26"/>
        <v>52309.095977341443</v>
      </c>
      <c r="DO28" s="53">
        <f t="shared" ca="1" si="26"/>
        <v>52607.215104992487</v>
      </c>
      <c r="DP28" s="53">
        <f t="shared" ca="1" si="26"/>
        <v>52907.019841533969</v>
      </c>
      <c r="DQ28" s="53">
        <f t="shared" ca="1" si="26"/>
        <v>53208.519717651157</v>
      </c>
      <c r="DR28" s="53">
        <f t="shared" ca="1" si="26"/>
        <v>54565.112563068251</v>
      </c>
      <c r="DS28" s="53">
        <f t="shared" ca="1" si="26"/>
        <v>89495.080852706189</v>
      </c>
      <c r="DT28" s="53">
        <f t="shared" ca="1" si="26"/>
        <v>90003.454945223653</v>
      </c>
      <c r="DU28" s="53">
        <f t="shared" ca="1" si="26"/>
        <v>90514.703458756747</v>
      </c>
      <c r="DV28" s="53">
        <f t="shared" ca="1" si="26"/>
        <v>91028.842645721859</v>
      </c>
      <c r="DW28" s="53"/>
      <c r="DX28" s="55">
        <f t="shared" ca="1" si="21"/>
        <v>6459175.1516640568</v>
      </c>
    </row>
    <row r="29" spans="1:128" x14ac:dyDescent="0.2">
      <c r="A29" s="33" t="str">
        <f ca="1">Language!A1240</f>
        <v>Налог на прибыль</v>
      </c>
      <c r="C29" s="46" t="str">
        <f ca="1">Параметры!$C$70</f>
        <v>тыс. руб.</v>
      </c>
      <c r="E29" s="6" t="s">
        <v>859</v>
      </c>
      <c r="F29" s="6" t="s">
        <v>693</v>
      </c>
      <c r="G29" s="53">
        <f ca="1">-SUM(Проект!G913,Проект!G927,Проект!G932)/Параметры!G$70</f>
        <v>0</v>
      </c>
      <c r="H29" s="53">
        <f ca="1">-SUM(Проект!H913,Проект!H927,Проект!H932)/Параметры!H$70</f>
        <v>0</v>
      </c>
      <c r="I29" s="53">
        <f ca="1">-SUM(Проект!I913,Проект!I927,Проект!I932)/Параметры!I$70</f>
        <v>-573.61294170561803</v>
      </c>
      <c r="J29" s="53">
        <f ca="1">-SUM(Проект!J913,Проект!J927,Проект!J932)/Параметры!J$70</f>
        <v>-3127.061447829486</v>
      </c>
      <c r="K29" s="53">
        <f ca="1">-SUM(Проект!K913,Проект!K927,Проект!K932)/Параметры!K$70</f>
        <v>-4755.1838712923354</v>
      </c>
      <c r="L29" s="53">
        <f ca="1">-SUM(Проект!L913,Проект!L927,Проект!L932)/Параметры!L$70</f>
        <v>-4812.0021427384945</v>
      </c>
      <c r="M29" s="53">
        <f ca="1">-SUM(Проект!M913,Проект!M927,Проект!M932)/Параметры!M$70</f>
        <v>-4913.9526190611705</v>
      </c>
      <c r="N29" s="53">
        <f ca="1">-SUM(Проект!N913,Проект!N927,Проект!N932)/Параметры!N$70</f>
        <v>-5096.1609746205868</v>
      </c>
      <c r="O29" s="53">
        <f ca="1">-SUM(Проект!O913,Проект!O927,Проект!O932)/Параметры!O$70</f>
        <v>-9035.073332765327</v>
      </c>
      <c r="P29" s="53">
        <f ca="1">-SUM(Проект!P913,Проект!P927,Проект!P932)/Параметры!P$70</f>
        <v>-9128.3776973196236</v>
      </c>
      <c r="Q29" s="53">
        <f ca="1">-SUM(Проект!Q913,Проект!Q927,Проект!Q932)/Параметры!Q$70</f>
        <v>-9369.1947607918082</v>
      </c>
      <c r="R29" s="53">
        <f ca="1">-SUM(Проект!R913,Проект!R927,Проект!R932)/Параметры!R$70</f>
        <v>-9424.5262912269591</v>
      </c>
      <c r="S29" s="53">
        <f ca="1">-SUM(Проект!S913,Проект!S927,Проект!S932)/Параметры!S$70</f>
        <v>-9488.9740666666603</v>
      </c>
      <c r="T29" s="53">
        <f ca="1">-SUM(Проект!T913,Проект!T927,Проект!T932)/Параметры!T$70</f>
        <v>-9548.7398752065401</v>
      </c>
      <c r="U29" s="53">
        <f ca="1">-SUM(Проект!U913,Проект!U927,Проект!U932)/Параметры!U$70</f>
        <v>-10034.425515051969</v>
      </c>
      <c r="V29" s="53">
        <f ca="1">-SUM(Проект!V913,Проект!V927,Проект!V932)/Параметры!V$70</f>
        <v>-6054.041447456194</v>
      </c>
      <c r="W29" s="53">
        <f ca="1">-SUM(Проект!W913,Проект!W927,Проект!W932)/Параметры!W$70</f>
        <v>-6088.7430567636729</v>
      </c>
      <c r="X29" s="53">
        <f ca="1">-SUM(Проект!X913,Проект!X927,Проект!X932)/Параметры!X$70</f>
        <v>-6123.6408740156485</v>
      </c>
      <c r="Y29" s="53">
        <f ca="1">-SUM(Проект!Y913,Проект!Y927,Проект!Y932)/Параметры!Y$70</f>
        <v>-6158.7360085996952</v>
      </c>
      <c r="Z29" s="53">
        <f ca="1">-SUM(Проект!Z913,Проект!Z927,Проект!Z932)/Параметры!Z$70</f>
        <v>-6316.6458860457751</v>
      </c>
      <c r="AA29" s="53">
        <f ca="1">-SUM(Проект!AA913,Проект!AA927,Проект!AA932)/Параметры!AA$70</f>
        <v>-10382.557799392196</v>
      </c>
      <c r="AB29" s="53">
        <f ca="1">-SUM(Проект!AB913,Проект!AB927,Проект!AB932)/Параметры!AB$70</f>
        <v>-10441.7334694652</v>
      </c>
      <c r="AC29" s="53">
        <f ca="1">-SUM(Проект!AC913,Проект!AC927,Проект!AC932)/Параметры!AC$70</f>
        <v>-10501.243727380748</v>
      </c>
      <c r="AD29" s="53">
        <f ca="1">-SUM(Проект!AD913,Проект!AD927,Проект!AD932)/Параметры!AD$70</f>
        <v>-10561.090464945841</v>
      </c>
      <c r="AE29" s="53">
        <f ca="1">-SUM(Проект!AE913,Проект!AE927,Проект!AE932)/Параметры!AE$70</f>
        <v>-10621.275584666839</v>
      </c>
      <c r="AF29" s="53">
        <f ca="1">-SUM(Проект!AF913,Проект!AF927,Проект!AF932)/Параметры!AF$70</f>
        <v>-10681.800999804515</v>
      </c>
      <c r="AG29" s="53">
        <f ca="1">-SUM(Проект!AG913,Проект!AG927,Проект!AG932)/Параметры!AG$70</f>
        <v>-10742.668634438847</v>
      </c>
      <c r="AH29" s="53">
        <f ca="1">-SUM(Проект!AH913,Проект!AH927,Проект!AH932)/Параметры!AH$70</f>
        <v>-6483.6576821118397</v>
      </c>
      <c r="AI29" s="53">
        <f ca="1">-SUM(Проект!AI913,Проект!AI927,Проект!AI932)/Параметры!AI$70</f>
        <v>-6520.7884040703848</v>
      </c>
      <c r="AJ29" s="53">
        <f ca="1">-SUM(Проект!AJ913,Проект!AJ927,Проект!AJ932)/Параметры!AJ$70</f>
        <v>-6558.1290685299819</v>
      </c>
      <c r="AK29" s="53">
        <f ca="1">-SUM(Проект!AK913,Проект!AK927,Проект!AK932)/Параметры!AK$70</f>
        <v>-6595.6808625352833</v>
      </c>
      <c r="AL29" s="53">
        <f ca="1">-SUM(Проект!AL913,Проект!AL927,Проект!AL932)/Параметры!AL$70</f>
        <v>-6764.6444314021319</v>
      </c>
      <c r="AM29" s="53">
        <f ca="1">-SUM(Проект!AM913,Проект!AM927,Проект!AM932)/Параметры!AM$70</f>
        <v>-11115.170178683155</v>
      </c>
      <c r="AN29" s="53">
        <f ca="1">-SUM(Проект!AN913,Проект!AN927,Проект!AN932)/Параметры!AN$70</f>
        <v>-11178.488145661291</v>
      </c>
      <c r="AO29" s="53">
        <f ca="1">-SUM(Проект!AO913,Проект!AO927,Проект!AO932)/Параметры!AO$70</f>
        <v>-11242.164121630154</v>
      </c>
      <c r="AP29" s="53">
        <f ca="1">-SUM(Проект!AP913,Проект!AP927,Проект!AP932)/Параметры!AP$70</f>
        <v>-11306.200130825937</v>
      </c>
      <c r="AQ29" s="53">
        <f ca="1">-SUM(Проект!AQ913,Проект!AQ927,Проект!AQ932)/Параметры!AQ$70</f>
        <v>-11370.598208925912</v>
      </c>
      <c r="AR29" s="53">
        <f ca="1">-SUM(Проект!AR913,Проект!AR927,Проект!AR932)/Параметры!AR$70</f>
        <v>-11435.360403124703</v>
      </c>
      <c r="AS29" s="53">
        <f ca="1">-SUM(Проект!AS913,Проект!AS927,Проект!AS932)/Параметры!AS$70</f>
        <v>-11500.488772182522</v>
      </c>
      <c r="AT29" s="53">
        <f ca="1">-SUM(Проект!AT913,Проект!AT927,Проект!AT932)/Параметры!AT$70</f>
        <v>-6943.3470531922139</v>
      </c>
      <c r="AU29" s="53">
        <f ca="1">-SUM(Проект!AU913,Проект!AU927,Проект!AU932)/Параметры!AU$70</f>
        <v>-6983.0769256888279</v>
      </c>
      <c r="AV29" s="53">
        <f ca="1">-SUM(Проект!AV913,Проект!AV927,Проект!AV932)/Параметры!AV$70</f>
        <v>-7023.031436660397</v>
      </c>
      <c r="AW29" s="53">
        <f ca="1">-SUM(Проект!AW913,Проект!AW927,Проект!AW932)/Параметры!AW$70</f>
        <v>-7063.2118562458581</v>
      </c>
      <c r="AX29" s="53">
        <f ca="1">-SUM(Проект!AX913,Проект!AX927,Проект!AX932)/Параметры!AX$70</f>
        <v>-7244.002874933597</v>
      </c>
      <c r="AY29" s="53">
        <f ca="1">-SUM(Проект!AY913,Проект!AY927,Проект!AY932)/Параметры!AY$70</f>
        <v>-11899.065424524115</v>
      </c>
      <c r="AZ29" s="53">
        <f ca="1">-SUM(Проект!AZ913,Проект!AZ927,Проект!AZ932)/Параметры!AZ$70</f>
        <v>-11966.81564919128</v>
      </c>
      <c r="BA29" s="53">
        <f ca="1">-SUM(Проект!BA913,Проект!BA927,Проект!BA932)/Параметры!BA$70</f>
        <v>-12034.948943477995</v>
      </c>
      <c r="BB29" s="53">
        <f ca="1">-SUM(Проект!BB913,Проект!BB927,Проект!BB932)/Параметры!BB$70</f>
        <v>-12103.467473316705</v>
      </c>
      <c r="BC29" s="53">
        <f ca="1">-SUM(Проект!BC913,Проект!BC927,Проект!BC932)/Параметры!BC$70</f>
        <v>-12172.373416885239</v>
      </c>
      <c r="BD29" s="53">
        <f ca="1">-SUM(Проект!BD913,Проект!BD927,Проект!BD932)/Параметры!BD$70</f>
        <v>-12241.668964675628</v>
      </c>
      <c r="BE29" s="53">
        <f ca="1">-SUM(Проект!BE913,Проект!BE927,Проект!BE932)/Параметры!BE$70</f>
        <v>-12311.356319568671</v>
      </c>
      <c r="BF29" s="53">
        <f ca="1">-SUM(Проект!BF913,Проект!BF927,Проект!BF932)/Параметры!BF$70</f>
        <v>-7435.2146802494071</v>
      </c>
      <c r="BG29" s="53">
        <f ca="1">-SUM(Проект!BG913,Проект!BG927,Проект!BG932)/Параметры!BG$70</f>
        <v>-7477.7256438204004</v>
      </c>
      <c r="BH29" s="53">
        <f ca="1">-SUM(Проект!BH913,Проект!BH927,Проект!BH932)/Параметры!BH$70</f>
        <v>-7520.4769705607168</v>
      </c>
      <c r="BI29" s="53">
        <f ca="1">-SUM(Проект!BI913,Проект!BI927,Проект!BI932)/Параметры!BI$70</f>
        <v>-7563.4700195164405</v>
      </c>
      <c r="BJ29" s="53">
        <f ca="1">-SUM(Проект!BJ913,Проект!BJ927,Проект!BJ932)/Параметры!BJ$70</f>
        <v>-7756.9164095122942</v>
      </c>
      <c r="BK29" s="53">
        <f ca="1">-SUM(Проект!BK913,Проект!BK927,Проект!BK932)/Параметры!BK$70</f>
        <v>-12737.833337574522</v>
      </c>
      <c r="BL29" s="53">
        <f ca="1">-SUM(Проект!BL913,Проект!BL927,Проект!BL932)/Параметры!BL$70</f>
        <v>-12810.326077967991</v>
      </c>
      <c r="BM29" s="53">
        <f ca="1">-SUM(Проект!BM913,Проект!BM927,Проект!BM932)/Параметры!BM$70</f>
        <v>-12883.228702854802</v>
      </c>
      <c r="BN29" s="53">
        <f ca="1">-SUM(Проект!BN913,Проект!BN927,Проект!BN932)/Параметры!BN$70</f>
        <v>-12956.54352978184</v>
      </c>
      <c r="BO29" s="53">
        <f ca="1">-SUM(Проект!BO913,Проект!BO927,Проект!BO932)/Параметры!BO$70</f>
        <v>-13030.27288940013</v>
      </c>
      <c r="BP29" s="53">
        <f ca="1">-SUM(Проект!BP913,Проект!BP927,Проект!BP932)/Параметры!BP$70</f>
        <v>-13104.419125536648</v>
      </c>
      <c r="BQ29" s="53">
        <f ca="1">-SUM(Проект!BQ913,Проект!BQ927,Проект!BQ932)/Параметры!BQ$70</f>
        <v>-13178.984595272956</v>
      </c>
      <c r="BR29" s="53">
        <f ca="1">-SUM(Проект!BR913,Проект!BR927,Проект!BR932)/Параметры!BR$70</f>
        <v>-7961.5130411994651</v>
      </c>
      <c r="BS29" s="53">
        <f ca="1">-SUM(Проект!BS913,Проект!BS927,Проект!BS932)/Параметры!BS$70</f>
        <v>-8006.9997722211629</v>
      </c>
      <c r="BT29" s="53">
        <f ca="1">-SUM(Проект!BT913,Проект!BT927,Проект!BT932)/Параметры!BT$70</f>
        <v>-8052.7436918325084</v>
      </c>
      <c r="BU29" s="53">
        <f ca="1">-SUM(Проект!BU913,Проект!BU927,Проект!BU932)/Параметры!BU$70</f>
        <v>-8098.746254216665</v>
      </c>
      <c r="BV29" s="53">
        <f ca="1">-SUM(Проект!BV913,Проект!BV927,Проект!BV932)/Параметры!BV$70</f>
        <v>-8305.7338915107539</v>
      </c>
      <c r="BW29" s="53">
        <f ca="1">-SUM(Проект!BW913,Проект!BW927,Проект!BW932)/Параметры!BW$70</f>
        <v>-13635.315004537701</v>
      </c>
      <c r="BX29" s="53">
        <f ca="1">-SUM(Проект!BX913,Проект!BX927,Проект!BX932)/Параметры!BX$70</f>
        <v>-13712.882236759455</v>
      </c>
      <c r="BY29" s="53">
        <f ca="1">-SUM(Проект!BY913,Проект!BY927,Проект!BY932)/Параметры!BY$70</f>
        <v>-13790.888045387233</v>
      </c>
      <c r="BZ29" s="53">
        <f ca="1">-SUM(Проект!BZ913,Проект!BZ927,Проект!BZ932)/Параметры!BZ$70</f>
        <v>-13869.334910200316</v>
      </c>
      <c r="CA29" s="53">
        <f ca="1">-SUM(Проект!CA913,Проект!CA927,Проект!CA932)/Параметры!CA$70</f>
        <v>-13948.22532499224</v>
      </c>
      <c r="CB29" s="53">
        <f ca="1">-SUM(Проект!CB913,Проект!CB927,Проект!CB932)/Параметры!CB$70</f>
        <v>-14027.561797657558</v>
      </c>
      <c r="CC29" s="53">
        <f ca="1">-SUM(Проект!CC913,Проект!CC927,Проект!CC932)/Параметры!CC$70</f>
        <v>-14107.346850274635</v>
      </c>
      <c r="CD29" s="53">
        <f ca="1">-SUM(Проект!CD913,Проект!CD927,Проект!CD932)/Параметры!CD$70</f>
        <v>-8524.6522874168513</v>
      </c>
      <c r="CE29" s="53">
        <f ca="1">-SUM(Проект!CE913,Проект!CE927,Проект!CE932)/Параметры!CE$70</f>
        <v>-8573.3230896099903</v>
      </c>
      <c r="CF29" s="53">
        <f ca="1">-SUM(Проект!CF913,Проект!CF927,Проект!CF932)/Параметры!CF$70</f>
        <v>-8622.2690835941339</v>
      </c>
      <c r="CG29" s="53">
        <f ca="1">-SUM(Проект!CG913,Проект!CG927,Проект!CG932)/Параметры!CG$70</f>
        <v>-8671.4918253443884</v>
      </c>
      <c r="CH29" s="53">
        <f ca="1">-SUM(Проект!CH913,Проект!CH927,Проект!CH932)/Параметры!CH$70</f>
        <v>-8892.9685972506722</v>
      </c>
      <c r="CI29" s="53">
        <f ca="1">-SUM(Проект!CI913,Проект!CI927,Проект!CI932)/Параметры!CI$70</f>
        <v>-14595.620388188676</v>
      </c>
      <c r="CJ29" s="53">
        <f ca="1">-SUM(Проект!CJ913,Проект!CJ927,Проект!CJ932)/Параметры!CJ$70</f>
        <v>-14678.617326665173</v>
      </c>
      <c r="CK29" s="53">
        <f ca="1">-SUM(Проект!CK913,Проект!CK927,Проект!CK932)/Параметры!CK$70</f>
        <v>-14762.083541899978</v>
      </c>
      <c r="CL29" s="53">
        <f ca="1">-SUM(Проект!CL913,Проект!CL927,Проект!CL932)/Параметры!CL$70</f>
        <v>-14846.021687247696</v>
      </c>
      <c r="CM29" s="53">
        <f ca="1">-SUM(Проект!CM913,Проект!CM927,Проект!CM932)/Параметры!CM$70</f>
        <v>-14930.434431074254</v>
      </c>
      <c r="CN29" s="53">
        <f ca="1">-SUM(Проект!CN913,Проект!CN927,Проект!CN932)/Параметры!CN$70</f>
        <v>-15015.324456826947</v>
      </c>
      <c r="CO29" s="53">
        <f ca="1">-SUM(Проект!CO913,Проект!CO927,Проект!CO932)/Параметры!CO$70</f>
        <v>-15100.694463127213</v>
      </c>
      <c r="CP29" s="53">
        <f ca="1">-SUM(Проект!CP913,Проект!CP927,Проект!CP932)/Параметры!CP$70</f>
        <v>-9127.2112808709262</v>
      </c>
      <c r="CQ29" s="53">
        <f ca="1">-SUM(Проект!CQ913,Проект!CQ927,Проект!CQ932)/Параметры!CQ$70</f>
        <v>-9179.2890392153222</v>
      </c>
      <c r="CR29" s="53">
        <f ca="1">-SUM(Проект!CR913,Проект!CR927,Проект!CR932)/Параметры!CR$70</f>
        <v>-9231.6612527790912</v>
      </c>
      <c r="CS29" s="53">
        <f ca="1">-SUM(Проект!CS913,Проект!CS927,Проект!CS932)/Параметры!CS$70</f>
        <v>-9284.3295864518568</v>
      </c>
      <c r="CT29" s="53">
        <f ca="1">-SUM(Проект!CT913,Проект!CT927,Проект!CT932)/Параметры!CT$70</f>
        <v>-9521.3097323908369</v>
      </c>
      <c r="CU29" s="53">
        <f ca="1">-SUM(Проект!CU913,Проект!CU927,Проект!CU932)/Параметры!CU$70</f>
        <v>-15623.147148695991</v>
      </c>
      <c r="CV29" s="53">
        <f ca="1">-SUM(Проект!CV913,Проект!CV927,Проект!CV932)/Параметры!CV$70</f>
        <v>-15711.953872864322</v>
      </c>
      <c r="CW29" s="53">
        <f ca="1">-SUM(Проект!CW913,Проект!CW927,Проект!CW932)/Параметры!CW$70</f>
        <v>-15801.262723164742</v>
      </c>
      <c r="CX29" s="53">
        <f ca="1">-SUM(Проект!CX913,Проект!CX927,Проект!CX932)/Параметры!CX$70</f>
        <v>-15891.076538689153</v>
      </c>
      <c r="CY29" s="53">
        <f ca="1">-SUM(Проект!CY913,Проект!CY927,Проект!CY932)/Параметры!CY$70</f>
        <v>-15981.398174582819</v>
      </c>
      <c r="CZ29" s="53">
        <f ca="1">-SUM(Проект!CZ913,Проект!CZ927,Проект!CZ932)/Параметры!CZ$70</f>
        <v>-16072.230502136725</v>
      </c>
      <c r="DA29" s="53">
        <f ca="1">-SUM(Проект!DA913,Проект!DA927,Проект!DA932)/Параметры!DA$70</f>
        <v>-16163.576408880946</v>
      </c>
      <c r="DB29" s="53">
        <f ca="1">-SUM(Проект!DB913,Проект!DB927,Проект!DB932)/Параметры!DB$70</f>
        <v>-9771.9494038629291</v>
      </c>
      <c r="DC29" s="53">
        <f ca="1">-SUM(Проект!DC913,Проект!DC927,Проект!DC932)/Параметры!DC$70</f>
        <v>-9827.672605296013</v>
      </c>
      <c r="DD29" s="53">
        <f ca="1">-SUM(Проект!DD913,Проект!DD927,Проект!DD932)/Параметры!DD$70</f>
        <v>-9883.7108738061979</v>
      </c>
      <c r="DE29" s="53">
        <f ca="1">-SUM(Проект!DE913,Проект!DE927,Проект!DE932)/Параметры!DE$70</f>
        <v>-9940.0659908361013</v>
      </c>
      <c r="DF29" s="53">
        <f ca="1">-SUM(Проект!DF913,Проект!DF927,Проект!DF932)/Параметры!DF$70</f>
        <v>-10193.634746992348</v>
      </c>
      <c r="DG29" s="53">
        <f ca="1">-SUM(Проект!DG913,Проект!DG927,Проект!DG932)/Параметры!DG$70</f>
        <v>-16722.60078244023</v>
      </c>
      <c r="DH29" s="53">
        <f ca="1">-SUM(Проект!DH913,Проект!DH927,Проект!DH932)/Параметры!DH$70</f>
        <v>-16817.623977300475</v>
      </c>
      <c r="DI29" s="53">
        <f ca="1">-SUM(Проект!DI913,Проект!DI927,Проект!DI932)/Параметры!DI$70</f>
        <v>-16913.184447119613</v>
      </c>
      <c r="DJ29" s="53">
        <f ca="1">-SUM(Проект!DJ913,Проект!DJ927,Проект!DJ932)/Параметры!DJ$70</f>
        <v>-17009.285229729914</v>
      </c>
      <c r="DK29" s="53">
        <f ca="1">-SUM(Проект!DK913,Проект!DK927,Проект!DK932)/Параметры!DK$70</f>
        <v>-17105.92938013544</v>
      </c>
      <c r="DL29" s="53">
        <f ca="1">-SUM(Проект!DL913,Проект!DL927,Проект!DL932)/Параметры!DL$70</f>
        <v>-17203.119970622683</v>
      </c>
      <c r="DM29" s="53">
        <f ca="1">-SUM(Проект!DM913,Проект!DM927,Проект!DM932)/Параметры!DM$70</f>
        <v>-17300.860090834351</v>
      </c>
      <c r="DN29" s="53">
        <f ca="1">-SUM(Проект!DN913,Проект!DN927,Проект!DN932)/Параметры!DN$70</f>
        <v>-10461.81919546829</v>
      </c>
      <c r="DO29" s="53">
        <f ca="1">-SUM(Проект!DO913,Проект!DO927,Проект!DO932)/Параметры!DO$70</f>
        <v>-10521.443020998498</v>
      </c>
      <c r="DP29" s="53">
        <f ca="1">-SUM(Проект!DP913,Проект!DP927,Проект!DP932)/Параметры!DP$70</f>
        <v>-10581.403968306795</v>
      </c>
      <c r="DQ29" s="53">
        <f ca="1">-SUM(Проект!DQ913,Проект!DQ927,Проект!DQ932)/Параметры!DQ$70</f>
        <v>-10641.703943530232</v>
      </c>
      <c r="DR29" s="53">
        <f ca="1">-SUM(Проект!DR913,Проект!DR927,Проект!DR932)/Параметры!DR$70</f>
        <v>-10913.02251261365</v>
      </c>
      <c r="DS29" s="53">
        <f ca="1">-SUM(Проект!DS913,Проект!DS927,Проект!DS932)/Параметры!DS$70</f>
        <v>-17899.016170541239</v>
      </c>
      <c r="DT29" s="53">
        <f ca="1">-SUM(Проект!DT913,Проект!DT927,Проект!DT932)/Параметры!DT$70</f>
        <v>-18000.690989044731</v>
      </c>
      <c r="DU29" s="53">
        <f ca="1">-SUM(Проект!DU913,Проект!DU927,Проект!DU932)/Параметры!DU$70</f>
        <v>-18102.940691751352</v>
      </c>
      <c r="DV29" s="53">
        <f ca="1">-SUM(Проект!DV913,Проект!DV927,Проект!DV932)/Параметры!DV$70</f>
        <v>-18205.768529144374</v>
      </c>
      <c r="DW29" s="53"/>
      <c r="DX29" s="55">
        <f t="shared" ca="1" si="21"/>
        <v>-1290831.2969994775</v>
      </c>
    </row>
    <row r="30" spans="1:128" x14ac:dyDescent="0.2">
      <c r="A30" s="41" t="str">
        <f ca="1">Language!A1241</f>
        <v>Чистая прибыль (убыток)</v>
      </c>
      <c r="B30" s="74"/>
      <c r="C30" s="43" t="str">
        <f ca="1">Параметры!$C$70</f>
        <v>тыс. руб.</v>
      </c>
      <c r="D30" s="44"/>
      <c r="E30" s="44" t="s">
        <v>860</v>
      </c>
      <c r="F30" s="44" t="s">
        <v>693</v>
      </c>
      <c r="G30" s="75">
        <f ca="1">SUM(G28:G29)</f>
        <v>-1490.9000000000015</v>
      </c>
      <c r="H30" s="75">
        <f t="shared" ref="H30:M30" ca="1" si="27">SUM(H28:H29)</f>
        <v>-847.66587914705303</v>
      </c>
      <c r="I30" s="75">
        <f t="shared" ca="1" si="27"/>
        <v>5883.0176459695267</v>
      </c>
      <c r="J30" s="75">
        <f t="shared" ca="1" si="27"/>
        <v>12924.912457984608</v>
      </c>
      <c r="K30" s="75">
        <f t="shared" ca="1" si="27"/>
        <v>19437.40215183601</v>
      </c>
      <c r="L30" s="75">
        <f t="shared" ca="1" si="27"/>
        <v>19664.675237620642</v>
      </c>
      <c r="M30" s="75">
        <f t="shared" ca="1" si="27"/>
        <v>20072.477142911346</v>
      </c>
      <c r="N30" s="75">
        <f t="shared" ref="N30:AS30" ca="1" si="28">SUM(N28:N29)</f>
        <v>20801.310565149011</v>
      </c>
      <c r="O30" s="75">
        <f t="shared" ca="1" si="28"/>
        <v>36556.959997727972</v>
      </c>
      <c r="P30" s="75">
        <f t="shared" ca="1" si="28"/>
        <v>36930.177455945159</v>
      </c>
      <c r="Q30" s="75">
        <f t="shared" ca="1" si="28"/>
        <v>37893.44570983389</v>
      </c>
      <c r="R30" s="75">
        <f t="shared" ca="1" si="28"/>
        <v>38114.771831574501</v>
      </c>
      <c r="S30" s="75">
        <f t="shared" ca="1" si="28"/>
        <v>37977.562933333305</v>
      </c>
      <c r="T30" s="75">
        <f t="shared" ca="1" si="28"/>
        <v>38194.626167492825</v>
      </c>
      <c r="U30" s="75">
        <f t="shared" ca="1" si="28"/>
        <v>40137.368726874542</v>
      </c>
      <c r="V30" s="75">
        <f t="shared" ca="1" si="28"/>
        <v>24215.83245649144</v>
      </c>
      <c r="W30" s="75">
        <f t="shared" ca="1" si="28"/>
        <v>24354.63889372136</v>
      </c>
      <c r="X30" s="75">
        <f t="shared" ca="1" si="28"/>
        <v>24494.230162729262</v>
      </c>
      <c r="Y30" s="75">
        <f t="shared" ca="1" si="28"/>
        <v>24634.610701065445</v>
      </c>
      <c r="Z30" s="75">
        <f t="shared" ca="1" si="28"/>
        <v>25266.250210849768</v>
      </c>
      <c r="AA30" s="75">
        <f t="shared" ca="1" si="28"/>
        <v>41529.897864235441</v>
      </c>
      <c r="AB30" s="75">
        <f t="shared" ca="1" si="28"/>
        <v>41766.600544527457</v>
      </c>
      <c r="AC30" s="75">
        <f t="shared" ca="1" si="28"/>
        <v>42004.974909522993</v>
      </c>
      <c r="AD30" s="75">
        <f t="shared" ca="1" si="28"/>
        <v>42244.361859783363</v>
      </c>
      <c r="AE30" s="75">
        <f t="shared" ca="1" si="28"/>
        <v>42485.102338667355</v>
      </c>
      <c r="AF30" s="75">
        <f t="shared" ca="1" si="28"/>
        <v>42727.203999218051</v>
      </c>
      <c r="AG30" s="75">
        <f t="shared" ca="1" si="28"/>
        <v>42970.674537755389</v>
      </c>
      <c r="AH30" s="75">
        <f t="shared" ca="1" si="28"/>
        <v>25934.630728447359</v>
      </c>
      <c r="AI30" s="75">
        <f t="shared" ca="1" si="28"/>
        <v>26083.153616281539</v>
      </c>
      <c r="AJ30" s="75">
        <f t="shared" ca="1" si="28"/>
        <v>26232.516274119924</v>
      </c>
      <c r="AK30" s="75">
        <f t="shared" ca="1" si="28"/>
        <v>26382.723450141133</v>
      </c>
      <c r="AL30" s="75">
        <f t="shared" ca="1" si="28"/>
        <v>27058.577725608524</v>
      </c>
      <c r="AM30" s="75">
        <f t="shared" ca="1" si="28"/>
        <v>44460.680714732618</v>
      </c>
      <c r="AN30" s="75">
        <f t="shared" ca="1" si="28"/>
        <v>44713.952582645157</v>
      </c>
      <c r="AO30" s="75">
        <f t="shared" ca="1" si="28"/>
        <v>44968.656486520616</v>
      </c>
      <c r="AP30" s="75">
        <f t="shared" ca="1" si="28"/>
        <v>45224.800523303747</v>
      </c>
      <c r="AQ30" s="75">
        <f t="shared" ca="1" si="28"/>
        <v>45482.392835703642</v>
      </c>
      <c r="AR30" s="75">
        <f t="shared" ca="1" si="28"/>
        <v>45741.441612498813</v>
      </c>
      <c r="AS30" s="75">
        <f t="shared" ca="1" si="28"/>
        <v>46001.955088730087</v>
      </c>
      <c r="AT30" s="75">
        <f t="shared" ref="AT30:BY30" ca="1" si="29">SUM(AT28:AT29)</f>
        <v>27773.388212768856</v>
      </c>
      <c r="AU30" s="75">
        <f t="shared" ca="1" si="29"/>
        <v>27932.307702755312</v>
      </c>
      <c r="AV30" s="75">
        <f t="shared" ca="1" si="29"/>
        <v>28092.125746641588</v>
      </c>
      <c r="AW30" s="75">
        <f t="shared" ca="1" si="29"/>
        <v>28252.847424983433</v>
      </c>
      <c r="AX30" s="75">
        <f t="shared" ca="1" si="29"/>
        <v>28976.011499734384</v>
      </c>
      <c r="AY30" s="75">
        <f t="shared" ca="1" si="29"/>
        <v>47596.261698096452</v>
      </c>
      <c r="AZ30" s="75">
        <f t="shared" ca="1" si="29"/>
        <v>47867.262596765111</v>
      </c>
      <c r="BA30" s="75">
        <f t="shared" ca="1" si="29"/>
        <v>48139.795773911974</v>
      </c>
      <c r="BB30" s="75">
        <f t="shared" ca="1" si="29"/>
        <v>48413.869893266819</v>
      </c>
      <c r="BC30" s="75">
        <f t="shared" ca="1" si="29"/>
        <v>48689.493667540948</v>
      </c>
      <c r="BD30" s="75">
        <f t="shared" ca="1" si="29"/>
        <v>48966.675858702511</v>
      </c>
      <c r="BE30" s="75">
        <f t="shared" ca="1" si="29"/>
        <v>49245.425278274677</v>
      </c>
      <c r="BF30" s="75">
        <f t="shared" ca="1" si="29"/>
        <v>29740.858720997629</v>
      </c>
      <c r="BG30" s="75">
        <f t="shared" ca="1" si="29"/>
        <v>29910.902575281601</v>
      </c>
      <c r="BH30" s="75">
        <f t="shared" ca="1" si="29"/>
        <v>30081.907882242864</v>
      </c>
      <c r="BI30" s="75">
        <f t="shared" ca="1" si="29"/>
        <v>30253.880078065762</v>
      </c>
      <c r="BJ30" s="75">
        <f t="shared" ca="1" si="29"/>
        <v>31027.665638049173</v>
      </c>
      <c r="BK30" s="75">
        <f t="shared" ca="1" si="29"/>
        <v>50951.333350298089</v>
      </c>
      <c r="BL30" s="75">
        <f t="shared" ca="1" si="29"/>
        <v>51241.304311871965</v>
      </c>
      <c r="BM30" s="75">
        <f t="shared" ca="1" si="29"/>
        <v>51532.914811419207</v>
      </c>
      <c r="BN30" s="75">
        <f t="shared" ca="1" si="29"/>
        <v>51826.174119127361</v>
      </c>
      <c r="BO30" s="75">
        <f t="shared" ca="1" si="29"/>
        <v>52121.091557600521</v>
      </c>
      <c r="BP30" s="75">
        <f t="shared" ca="1" si="29"/>
        <v>52417.676502146591</v>
      </c>
      <c r="BQ30" s="75">
        <f t="shared" ca="1" si="29"/>
        <v>52715.938381091823</v>
      </c>
      <c r="BR30" s="75">
        <f t="shared" ca="1" si="29"/>
        <v>31846.052164797857</v>
      </c>
      <c r="BS30" s="75">
        <f t="shared" ca="1" si="29"/>
        <v>32027.999088884651</v>
      </c>
      <c r="BT30" s="75">
        <f t="shared" ca="1" si="29"/>
        <v>32210.974767330034</v>
      </c>
      <c r="BU30" s="75">
        <f t="shared" ca="1" si="29"/>
        <v>32394.985016866656</v>
      </c>
      <c r="BV30" s="75">
        <f t="shared" ca="1" si="29"/>
        <v>33222.935566043016</v>
      </c>
      <c r="BW30" s="75">
        <f t="shared" ca="1" si="29"/>
        <v>54541.260018150802</v>
      </c>
      <c r="BX30" s="75">
        <f t="shared" ca="1" si="29"/>
        <v>54851.528947037819</v>
      </c>
      <c r="BY30" s="75">
        <f t="shared" ca="1" si="29"/>
        <v>55163.552181548926</v>
      </c>
      <c r="BZ30" s="75">
        <f t="shared" ref="BZ30:DE30" ca="1" si="30">SUM(BZ28:BZ29)</f>
        <v>55477.339640801263</v>
      </c>
      <c r="CA30" s="75">
        <f t="shared" ca="1" si="30"/>
        <v>55792.901299968958</v>
      </c>
      <c r="CB30" s="75">
        <f t="shared" ca="1" si="30"/>
        <v>56110.247190630223</v>
      </c>
      <c r="CC30" s="75">
        <f t="shared" ca="1" si="30"/>
        <v>56429.387401098538</v>
      </c>
      <c r="CD30" s="75">
        <f t="shared" ca="1" si="30"/>
        <v>34098.609149667405</v>
      </c>
      <c r="CE30" s="75">
        <f t="shared" ca="1" si="30"/>
        <v>34293.292358439961</v>
      </c>
      <c r="CF30" s="75">
        <f t="shared" ca="1" si="30"/>
        <v>34489.076334376536</v>
      </c>
      <c r="CG30" s="75">
        <f t="shared" ca="1" si="30"/>
        <v>34685.967301377554</v>
      </c>
      <c r="CH30" s="75">
        <f t="shared" ca="1" si="30"/>
        <v>35571.874389002689</v>
      </c>
      <c r="CI30" s="75">
        <f t="shared" ca="1" si="30"/>
        <v>58382.481552754703</v>
      </c>
      <c r="CJ30" s="75">
        <f t="shared" ca="1" si="30"/>
        <v>58714.469306660685</v>
      </c>
      <c r="CK30" s="75">
        <f t="shared" ca="1" si="30"/>
        <v>59048.334167599911</v>
      </c>
      <c r="CL30" s="75">
        <f t="shared" ca="1" si="30"/>
        <v>59384.086748990776</v>
      </c>
      <c r="CM30" s="75">
        <f t="shared" ca="1" si="30"/>
        <v>59721.737724297018</v>
      </c>
      <c r="CN30" s="75">
        <f t="shared" ca="1" si="30"/>
        <v>60061.29782730779</v>
      </c>
      <c r="CO30" s="75">
        <f t="shared" ca="1" si="30"/>
        <v>60402.777852508843</v>
      </c>
      <c r="CP30" s="75">
        <f t="shared" ca="1" si="30"/>
        <v>36508.845123483705</v>
      </c>
      <c r="CQ30" s="75">
        <f t="shared" ca="1" si="30"/>
        <v>36717.156156861289</v>
      </c>
      <c r="CR30" s="75">
        <f t="shared" ca="1" si="30"/>
        <v>36926.645011116365</v>
      </c>
      <c r="CS30" s="75">
        <f t="shared" ca="1" si="30"/>
        <v>37137.318345807427</v>
      </c>
      <c r="CT30" s="75">
        <f t="shared" ca="1" si="30"/>
        <v>38085.238929563347</v>
      </c>
      <c r="CU30" s="75">
        <f t="shared" ca="1" si="30"/>
        <v>62492.588594783956</v>
      </c>
      <c r="CV30" s="75">
        <f t="shared" ca="1" si="30"/>
        <v>62847.815491457281</v>
      </c>
      <c r="CW30" s="75">
        <f t="shared" ca="1" si="30"/>
        <v>63205.050892658961</v>
      </c>
      <c r="CX30" s="75">
        <f t="shared" ca="1" si="30"/>
        <v>63564.30615475661</v>
      </c>
      <c r="CY30" s="75">
        <f t="shared" ca="1" si="30"/>
        <v>63925.592698331267</v>
      </c>
      <c r="CZ30" s="75">
        <f t="shared" ca="1" si="30"/>
        <v>64288.922008546899</v>
      </c>
      <c r="DA30" s="75">
        <f t="shared" ca="1" si="30"/>
        <v>64654.305635523786</v>
      </c>
      <c r="DB30" s="75">
        <f t="shared" ca="1" si="30"/>
        <v>39087.797615451716</v>
      </c>
      <c r="DC30" s="75">
        <f t="shared" ca="1" si="30"/>
        <v>39310.690421184045</v>
      </c>
      <c r="DD30" s="75">
        <f t="shared" ca="1" si="30"/>
        <v>39534.843495224792</v>
      </c>
      <c r="DE30" s="75">
        <f t="shared" ca="1" si="30"/>
        <v>39760.263963344405</v>
      </c>
      <c r="DF30" s="75">
        <f t="shared" ref="DF30:DV30" ca="1" si="31">SUM(DF28:DF29)</f>
        <v>40774.538987969383</v>
      </c>
      <c r="DG30" s="75">
        <f t="shared" ca="1" si="31"/>
        <v>66890.403129760918</v>
      </c>
      <c r="DH30" s="75">
        <f t="shared" ca="1" si="31"/>
        <v>67270.495909201883</v>
      </c>
      <c r="DI30" s="75">
        <f t="shared" ca="1" si="31"/>
        <v>67652.737788478451</v>
      </c>
      <c r="DJ30" s="75">
        <f t="shared" ca="1" si="31"/>
        <v>68037.140918919657</v>
      </c>
      <c r="DK30" s="75">
        <f t="shared" ca="1" si="31"/>
        <v>68423.717520541759</v>
      </c>
      <c r="DL30" s="75">
        <f t="shared" ca="1" si="31"/>
        <v>68812.479882490734</v>
      </c>
      <c r="DM30" s="75">
        <f t="shared" ca="1" si="31"/>
        <v>69203.440363337402</v>
      </c>
      <c r="DN30" s="75">
        <f t="shared" ca="1" si="31"/>
        <v>41847.276781873152</v>
      </c>
      <c r="DO30" s="75">
        <f t="shared" ca="1" si="31"/>
        <v>42085.772083993987</v>
      </c>
      <c r="DP30" s="75">
        <f t="shared" ca="1" si="31"/>
        <v>42325.615873227172</v>
      </c>
      <c r="DQ30" s="75">
        <f t="shared" ca="1" si="31"/>
        <v>42566.815774120929</v>
      </c>
      <c r="DR30" s="75">
        <f t="shared" ca="1" si="31"/>
        <v>43652.090050454601</v>
      </c>
      <c r="DS30" s="75">
        <f t="shared" ca="1" si="31"/>
        <v>71596.064682164957</v>
      </c>
      <c r="DT30" s="75">
        <f t="shared" ca="1" si="31"/>
        <v>72002.763956178926</v>
      </c>
      <c r="DU30" s="75">
        <f t="shared" ca="1" si="31"/>
        <v>72411.762767005392</v>
      </c>
      <c r="DV30" s="75">
        <f t="shared" ca="1" si="31"/>
        <v>72823.074116577482</v>
      </c>
      <c r="DW30" s="75"/>
      <c r="DX30" s="76">
        <f t="shared" ca="1" si="21"/>
        <v>5168343.8546645762</v>
      </c>
    </row>
    <row r="31" spans="1:128" x14ac:dyDescent="0.2">
      <c r="A31" s="10"/>
      <c r="F31" s="6" t="s">
        <v>2961</v>
      </c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5"/>
    </row>
    <row r="32" spans="1:128" x14ac:dyDescent="0.2">
      <c r="A32" s="33" t="str">
        <f ca="1">Language!A1242</f>
        <v>Выплаченные дивиденды</v>
      </c>
      <c r="C32" s="46" t="str">
        <f ca="1">Параметры!$C$70</f>
        <v>тыс. руб.</v>
      </c>
      <c r="E32" s="6" t="s">
        <v>861</v>
      </c>
      <c r="F32" s="6" t="s">
        <v>2962</v>
      </c>
      <c r="G32" s="53">
        <f>-Проект!G819/Параметры!G$70</f>
        <v>0</v>
      </c>
      <c r="H32" s="53">
        <f>-Проект!H819/Параметры!H$70</f>
        <v>0</v>
      </c>
      <c r="I32" s="53">
        <f>-Проект!I819/Параметры!I$70</f>
        <v>0</v>
      </c>
      <c r="J32" s="53">
        <f ca="1">-Проект!J819/Параметры!J$70</f>
        <v>-2896.8737373953886</v>
      </c>
      <c r="K32" s="53">
        <f ca="1">-Проект!K819/Параметры!K$70</f>
        <v>-5706.2206455507885</v>
      </c>
      <c r="L32" s="53">
        <f ca="1">-Проект!L819/Параметры!L$70</f>
        <v>-5774.4025712861931</v>
      </c>
      <c r="M32" s="53">
        <f ca="1">-Проект!M819/Параметры!M$70</f>
        <v>-5896.7431428733717</v>
      </c>
      <c r="N32" s="53">
        <f ca="1">-Проект!N819/Параметры!N$70</f>
        <v>-6115.3931695446645</v>
      </c>
      <c r="O32" s="53">
        <f ca="1">-Проект!O819/Параметры!O$70</f>
        <v>-10842.087999318324</v>
      </c>
      <c r="P32" s="53">
        <f ca="1">-Проект!P819/Параметры!P$70</f>
        <v>-10954.053236783615</v>
      </c>
      <c r="Q32" s="53">
        <f ca="1">-Проект!Q819/Параметры!Q$70</f>
        <v>-11243.033712950166</v>
      </c>
      <c r="R32" s="53">
        <f ca="1">-Проект!R819/Параметры!R$70</f>
        <v>-11309.431549472145</v>
      </c>
      <c r="S32" s="53">
        <f ca="1">-Проект!S819/Параметры!S$70</f>
        <v>-11386.768879999994</v>
      </c>
      <c r="T32" s="53">
        <f ca="1">-Проект!T819/Параметры!T$70</f>
        <v>-11458.487850247846</v>
      </c>
      <c r="U32" s="53">
        <f ca="1">-Проект!U819/Параметры!U$70</f>
        <v>-12041.310618062227</v>
      </c>
      <c r="V32" s="53">
        <f ca="1">-Проект!V819/Параметры!V$70</f>
        <v>-7264.8497369474362</v>
      </c>
      <c r="W32" s="53">
        <f ca="1">-Проект!W819/Параметры!W$70</f>
        <v>-7306.4916681165478</v>
      </c>
      <c r="X32" s="53">
        <f ca="1">-Проект!X819/Параметры!X$70</f>
        <v>-7348.3690488186348</v>
      </c>
      <c r="Y32" s="53">
        <f ca="1">-Проект!Y819/Параметры!Y$70</f>
        <v>-7390.4832103197668</v>
      </c>
      <c r="Z32" s="53">
        <f ca="1">-Проект!Z819/Параметры!Z$70</f>
        <v>-7579.9750632546484</v>
      </c>
      <c r="AA32" s="53">
        <f ca="1">-Проект!AA819/Параметры!AA$70</f>
        <v>-12459.069359270625</v>
      </c>
      <c r="AB32" s="53">
        <f ca="1">-Проект!AB819/Параметры!AB$70</f>
        <v>-12530.080163358516</v>
      </c>
      <c r="AC32" s="53">
        <f ca="1">-Проект!AC819/Параметры!AC$70</f>
        <v>-12601.492472856613</v>
      </c>
      <c r="AD32" s="53">
        <f ca="1">-Проект!AD819/Параметры!AD$70</f>
        <v>-12673.308557935288</v>
      </c>
      <c r="AE32" s="53">
        <f ca="1">-Проект!AE819/Параметры!AE$70</f>
        <v>-12745.530701599922</v>
      </c>
      <c r="AF32" s="53">
        <f ca="1">-Проект!AF819/Параметры!AF$70</f>
        <v>-12818.161199765129</v>
      </c>
      <c r="AG32" s="53">
        <f ca="1">-Проект!AG819/Параметры!AG$70</f>
        <v>-12891.202361326616</v>
      </c>
      <c r="AH32" s="53">
        <f ca="1">-Проект!AH819/Параметры!AH$70</f>
        <v>-7780.3892185336426</v>
      </c>
      <c r="AI32" s="53">
        <f ca="1">-Проект!AI819/Параметры!AI$70</f>
        <v>-7824.9460848847411</v>
      </c>
      <c r="AJ32" s="53">
        <f ca="1">-Проект!AJ819/Параметры!AJ$70</f>
        <v>-7869.7548822359749</v>
      </c>
      <c r="AK32" s="53">
        <f ca="1">-Проект!AK819/Параметры!AK$70</f>
        <v>-7914.817035042056</v>
      </c>
      <c r="AL32" s="53">
        <f ca="1">-Проект!AL819/Параметры!AL$70</f>
        <v>-8117.5733176825524</v>
      </c>
      <c r="AM32" s="53">
        <f ca="1">-Проект!AM819/Параметры!AM$70</f>
        <v>-13338.204214419493</v>
      </c>
      <c r="AN32" s="53">
        <f ca="1">-Проект!AN819/Параметры!AN$70</f>
        <v>-13414.185774793534</v>
      </c>
      <c r="AO32" s="53">
        <f ca="1">-Проект!AO819/Параметры!AO$70</f>
        <v>-13490.596945956735</v>
      </c>
      <c r="AP32" s="53">
        <f ca="1">-Проект!AP819/Параметры!AP$70</f>
        <v>-13567.440156990566</v>
      </c>
      <c r="AQ32" s="53">
        <f ca="1">-Проект!AQ819/Параметры!AQ$70</f>
        <v>-13644.717850712192</v>
      </c>
      <c r="AR32" s="53">
        <f ca="1">-Проект!AR819/Параметры!AR$70</f>
        <v>-13722.432483748524</v>
      </c>
      <c r="AS32" s="53">
        <f ca="1">-Проект!AS819/Параметры!AS$70</f>
        <v>-13800.586526619574</v>
      </c>
      <c r="AT32" s="53">
        <f ca="1">-Проект!AT819/Параметры!AT$70</f>
        <v>-8332.0164638312199</v>
      </c>
      <c r="AU32" s="53">
        <f ca="1">-Проект!AU819/Параметры!AU$70</f>
        <v>-8379.6923108266001</v>
      </c>
      <c r="AV32" s="53">
        <f ca="1">-Проект!AV819/Параметры!AV$70</f>
        <v>-8427.6377239924732</v>
      </c>
      <c r="AW32" s="53">
        <f ca="1">-Проект!AW819/Параметры!AW$70</f>
        <v>-8475.854227495036</v>
      </c>
      <c r="AX32" s="53">
        <f ca="1">-Проект!AX819/Параметры!AX$70</f>
        <v>-8692.8034499203168</v>
      </c>
      <c r="AY32" s="53">
        <f ca="1">-Проект!AY819/Параметры!AY$70</f>
        <v>-14278.878509428936</v>
      </c>
      <c r="AZ32" s="53">
        <f ca="1">-Проект!AZ819/Параметры!AZ$70</f>
        <v>-14360.178779028985</v>
      </c>
      <c r="BA32" s="53">
        <f ca="1">-Проект!BA819/Параметры!BA$70</f>
        <v>-14441.938732173583</v>
      </c>
      <c r="BB32" s="53">
        <f ca="1">-Проект!BB819/Параметры!BB$70</f>
        <v>-14524.16096798004</v>
      </c>
      <c r="BC32" s="53">
        <f ca="1">-Проект!BC819/Параметры!BC$70</f>
        <v>-14606.848100261719</v>
      </c>
      <c r="BD32" s="53">
        <f ca="1">-Проект!BD819/Параметры!BD$70</f>
        <v>-14690.002757611315</v>
      </c>
      <c r="BE32" s="53">
        <f ca="1">-Проект!BE819/Параметры!BE$70</f>
        <v>-14773.627583482961</v>
      </c>
      <c r="BF32" s="53">
        <f ca="1">-Проект!BF819/Параметры!BF$70</f>
        <v>-8922.2576162992973</v>
      </c>
      <c r="BG32" s="53">
        <f ca="1">-Проект!BG819/Параметры!BG$70</f>
        <v>-8973.2707725844848</v>
      </c>
      <c r="BH32" s="53">
        <f ca="1">-Проект!BH819/Параметры!BH$70</f>
        <v>-9024.5723646717433</v>
      </c>
      <c r="BI32" s="53">
        <f ca="1">-Проект!BI819/Параметры!BI$70</f>
        <v>-9076.1640234197312</v>
      </c>
      <c r="BJ32" s="53">
        <f ca="1">-Проект!BJ819/Параметры!BJ$70</f>
        <v>-9308.2996914147443</v>
      </c>
      <c r="BK32" s="53">
        <f ca="1">-Проект!BK819/Параметры!BK$70</f>
        <v>-15285.40000508887</v>
      </c>
      <c r="BL32" s="53">
        <f ca="1">-Проект!BL819/Параметры!BL$70</f>
        <v>-15372.391293561026</v>
      </c>
      <c r="BM32" s="53">
        <f ca="1">-Проект!BM819/Параметры!BM$70</f>
        <v>-15459.874443425764</v>
      </c>
      <c r="BN32" s="53">
        <f ca="1">-Проект!BN819/Параметры!BN$70</f>
        <v>-15547.852235738766</v>
      </c>
      <c r="BO32" s="53">
        <f ca="1">-Проект!BO819/Параметры!BO$70</f>
        <v>-15636.32746728016</v>
      </c>
      <c r="BP32" s="53">
        <f ca="1">-Проект!BP819/Параметры!BP$70</f>
        <v>-15725.302950643983</v>
      </c>
      <c r="BQ32" s="53">
        <f ca="1">-Проект!BQ819/Параметры!BQ$70</f>
        <v>-15814.781514326432</v>
      </c>
      <c r="BR32" s="53">
        <f ca="1">-Проект!BR819/Параметры!BR$70</f>
        <v>-9553.8156494404757</v>
      </c>
      <c r="BS32" s="53">
        <f ca="1">-Проект!BS819/Параметры!BS$70</f>
        <v>-9608.3997266653932</v>
      </c>
      <c r="BT32" s="53">
        <f ca="1">-Проект!BT819/Параметры!BT$70</f>
        <v>-9663.2924301990097</v>
      </c>
      <c r="BU32" s="53">
        <f ca="1">-Проект!BU819/Параметры!BU$70</f>
        <v>-9718.4955050588778</v>
      </c>
      <c r="BV32" s="53">
        <f ca="1">-Проект!BV819/Параметры!BV$70</f>
        <v>-9966.8806698140288</v>
      </c>
      <c r="BW32" s="53">
        <f ca="1">-Проект!BW819/Параметры!BW$70</f>
        <v>-16362.37800544524</v>
      </c>
      <c r="BX32" s="53">
        <f ca="1">-Проект!BX819/Параметры!BX$70</f>
        <v>-16455.458684110235</v>
      </c>
      <c r="BY32" s="53">
        <f ca="1">-Проект!BY819/Параметры!BY$70</f>
        <v>-16549.065654465794</v>
      </c>
      <c r="BZ32" s="53">
        <f ca="1">-Проект!BZ819/Параметры!BZ$70</f>
        <v>-16643.201892240377</v>
      </c>
      <c r="CA32" s="53">
        <f ca="1">-Проект!CA819/Параметры!CA$70</f>
        <v>-16737.870389989555</v>
      </c>
      <c r="CB32" s="53">
        <f ca="1">-Проект!CB819/Параметры!CB$70</f>
        <v>-16833.074157189072</v>
      </c>
      <c r="CC32" s="53">
        <f ca="1">-Проект!CC819/Параметры!CC$70</f>
        <v>-16928.816220329551</v>
      </c>
      <c r="CD32" s="53">
        <f ca="1">-Проект!CD819/Параметры!CD$70</f>
        <v>-10229.582744901347</v>
      </c>
      <c r="CE32" s="53">
        <f ca="1">-Проект!CE819/Параметры!CE$70</f>
        <v>-10287.987707531996</v>
      </c>
      <c r="CF32" s="53">
        <f ca="1">-Проект!CF819/Параметры!CF$70</f>
        <v>-10346.722900312952</v>
      </c>
      <c r="CG32" s="53">
        <f ca="1">-Проект!CG819/Параметры!CG$70</f>
        <v>-10405.790190413261</v>
      </c>
      <c r="CH32" s="53">
        <f ca="1">-Проект!CH819/Параметры!CH$70</f>
        <v>-10671.562316700803</v>
      </c>
      <c r="CI32" s="53">
        <f ca="1">-Проект!CI819/Параметры!CI$70</f>
        <v>-17514.744465826396</v>
      </c>
      <c r="CJ32" s="53">
        <f ca="1">-Проект!CJ819/Параметры!CJ$70</f>
        <v>-17614.340791998202</v>
      </c>
      <c r="CK32" s="53">
        <f ca="1">-Проект!CK819/Параметры!CK$70</f>
        <v>-17714.500250277732</v>
      </c>
      <c r="CL32" s="53">
        <f ca="1">-Проект!CL819/Параметры!CL$70</f>
        <v>-17815.226024697222</v>
      </c>
      <c r="CM32" s="53">
        <f ca="1">-Проект!CM819/Параметры!CM$70</f>
        <v>-17916.521317289113</v>
      </c>
      <c r="CN32" s="53">
        <f ca="1">-Проект!CN819/Параметры!CN$70</f>
        <v>-18018.389348192337</v>
      </c>
      <c r="CO32" s="53">
        <f ca="1">-Проект!CO819/Параметры!CO$70</f>
        <v>-18120.833355752649</v>
      </c>
      <c r="CP32" s="53">
        <f ca="1">-Проект!CP819/Параметры!CP$70</f>
        <v>-10952.653537043978</v>
      </c>
      <c r="CQ32" s="53">
        <f ca="1">-Проект!CQ819/Параметры!CQ$70</f>
        <v>-11015.146847059506</v>
      </c>
      <c r="CR32" s="53">
        <f ca="1">-Проект!CR819/Параметры!CR$70</f>
        <v>-11077.993503334907</v>
      </c>
      <c r="CS32" s="53">
        <f ca="1">-Проект!CS819/Параметры!CS$70</f>
        <v>-11141.19550374223</v>
      </c>
      <c r="CT32" s="53">
        <f ca="1">-Проект!CT819/Параметры!CT$70</f>
        <v>-11425.571678870119</v>
      </c>
      <c r="CU32" s="53">
        <f ca="1">-Проект!CU819/Параметры!CU$70</f>
        <v>-18747.77657843407</v>
      </c>
      <c r="CV32" s="53">
        <f ca="1">-Проект!CV819/Параметры!CV$70</f>
        <v>-18854.344647438305</v>
      </c>
      <c r="CW32" s="53">
        <f ca="1">-Проект!CW819/Параметры!CW$70</f>
        <v>-18961.515267797688</v>
      </c>
      <c r="CX32" s="53">
        <f ca="1">-Проект!CX819/Параметры!CX$70</f>
        <v>-19069.291846425866</v>
      </c>
      <c r="CY32" s="53">
        <f ca="1">-Проект!CY819/Параметры!CY$70</f>
        <v>-19177.677809499379</v>
      </c>
      <c r="CZ32" s="53">
        <f ca="1">-Проект!CZ819/Параметры!CZ$70</f>
        <v>-19286.676602566306</v>
      </c>
      <c r="DA32" s="53">
        <f ca="1">-Проект!DA819/Параметры!DA$70</f>
        <v>-19396.291690654896</v>
      </c>
      <c r="DB32" s="53">
        <f ca="1">-Проект!DB819/Параметры!DB$70</f>
        <v>-11726.339284637743</v>
      </c>
      <c r="DC32" s="53">
        <f ca="1">-Проект!DC819/Параметры!DC$70</f>
        <v>-11793.207126352967</v>
      </c>
      <c r="DD32" s="53">
        <f ca="1">-Проект!DD819/Параметры!DD$70</f>
        <v>-11860.453048568559</v>
      </c>
      <c r="DE32" s="53">
        <f ca="1">-Проект!DE819/Параметры!DE$70</f>
        <v>-11928.079189004435</v>
      </c>
      <c r="DF32" s="53">
        <f ca="1">-Проект!DF819/Параметры!DF$70</f>
        <v>-12232.361696390797</v>
      </c>
      <c r="DG32" s="53">
        <f ca="1">-Проект!DG819/Параметры!DG$70</f>
        <v>-20067.120938923803</v>
      </c>
      <c r="DH32" s="53">
        <f ca="1">-Проект!DH819/Параметры!DH$70</f>
        <v>-20181.14877275833</v>
      </c>
      <c r="DI32" s="53">
        <f ca="1">-Проект!DI819/Параметры!DI$70</f>
        <v>-20295.821336543544</v>
      </c>
      <c r="DJ32" s="53">
        <f ca="1">-Проект!DJ819/Параметры!DJ$70</f>
        <v>-20411.142275675909</v>
      </c>
      <c r="DK32" s="53">
        <f ca="1">-Проект!DK819/Параметры!DK$70</f>
        <v>-20527.115256164772</v>
      </c>
      <c r="DL32" s="53">
        <f ca="1">-Проект!DL819/Параметры!DL$70</f>
        <v>-20643.743964744983</v>
      </c>
      <c r="DM32" s="53">
        <f ca="1">-Проект!DM819/Параметры!DM$70</f>
        <v>-20761.032109001233</v>
      </c>
      <c r="DN32" s="53">
        <f ca="1">-Проект!DN819/Параметры!DN$70</f>
        <v>-12554.18303456194</v>
      </c>
      <c r="DO32" s="53">
        <f ca="1">-Проект!DO819/Параметры!DO$70</f>
        <v>-12625.731625198194</v>
      </c>
      <c r="DP32" s="53">
        <f ca="1">-Проект!DP819/Параметры!DP$70</f>
        <v>-12697.684761968158</v>
      </c>
      <c r="DQ32" s="53">
        <f ca="1">-Проект!DQ819/Параметры!DQ$70</f>
        <v>-12770.044732234042</v>
      </c>
      <c r="DR32" s="53">
        <f ca="1">-Проект!DR819/Параметры!DR$70</f>
        <v>-13095.627015138612</v>
      </c>
      <c r="DS32" s="53">
        <f ca="1">-Проект!DS819/Параметры!DS$70</f>
        <v>-21478.819404649479</v>
      </c>
      <c r="DT32" s="53">
        <f ca="1">-Проект!DT819/Параметры!DT$70</f>
        <v>-21600.829186851439</v>
      </c>
      <c r="DU32" s="53">
        <f ca="1">-Проект!DU819/Параметры!DU$70</f>
        <v>-21723.528830101612</v>
      </c>
      <c r="DV32" s="53">
        <f ca="1">-Проект!DV819/Параметры!DV$70</f>
        <v>-21846.92223497323</v>
      </c>
      <c r="DW32" s="53"/>
      <c r="DX32" s="55">
        <f ca="1">SUM(G32:DW32)</f>
        <v>-1547453.620869315</v>
      </c>
    </row>
    <row r="33" spans="1:128" x14ac:dyDescent="0.2">
      <c r="A33" s="33" t="str">
        <f ca="1">Language!A1243</f>
        <v>Нераспределенная чистая прибыль за период</v>
      </c>
      <c r="C33" s="46" t="str">
        <f ca="1">Параметры!$C$70</f>
        <v>тыс. руб.</v>
      </c>
      <c r="E33" s="6" t="s">
        <v>862</v>
      </c>
      <c r="F33" s="6" t="s">
        <v>693</v>
      </c>
      <c r="G33" s="53">
        <f ca="1">SUM(G30:G32)</f>
        <v>-1490.9000000000015</v>
      </c>
      <c r="H33" s="53">
        <f t="shared" ref="H33:M33" ca="1" si="32">SUM(H30:H32)</f>
        <v>-847.66587914705303</v>
      </c>
      <c r="I33" s="53">
        <f t="shared" ca="1" si="32"/>
        <v>5883.0176459695267</v>
      </c>
      <c r="J33" s="53">
        <f t="shared" ca="1" si="32"/>
        <v>10028.03872058922</v>
      </c>
      <c r="K33" s="53">
        <f t="shared" ca="1" si="32"/>
        <v>13731.181506285222</v>
      </c>
      <c r="L33" s="53">
        <f t="shared" ca="1" si="32"/>
        <v>13890.272666334449</v>
      </c>
      <c r="M33" s="53">
        <f t="shared" ca="1" si="32"/>
        <v>14175.734000037974</v>
      </c>
      <c r="N33" s="53">
        <f t="shared" ref="N33:AS33" ca="1" si="33">SUM(N30:N32)</f>
        <v>14685.917395604347</v>
      </c>
      <c r="O33" s="53">
        <f t="shared" ca="1" si="33"/>
        <v>25714.871998409646</v>
      </c>
      <c r="P33" s="53">
        <f t="shared" ca="1" si="33"/>
        <v>25976.124219161546</v>
      </c>
      <c r="Q33" s="53">
        <f t="shared" ca="1" si="33"/>
        <v>26650.411996883726</v>
      </c>
      <c r="R33" s="53">
        <f t="shared" ca="1" si="33"/>
        <v>26805.340282102356</v>
      </c>
      <c r="S33" s="53">
        <f t="shared" ca="1" si="33"/>
        <v>26590.794053333309</v>
      </c>
      <c r="T33" s="53">
        <f t="shared" ca="1" si="33"/>
        <v>26736.138317244979</v>
      </c>
      <c r="U33" s="53">
        <f t="shared" ca="1" si="33"/>
        <v>28096.058108812314</v>
      </c>
      <c r="V33" s="53">
        <f t="shared" ca="1" si="33"/>
        <v>16950.982719544005</v>
      </c>
      <c r="W33" s="53">
        <f t="shared" ca="1" si="33"/>
        <v>17048.147225604811</v>
      </c>
      <c r="X33" s="53">
        <f t="shared" ca="1" si="33"/>
        <v>17145.861113910629</v>
      </c>
      <c r="Y33" s="53">
        <f t="shared" ca="1" si="33"/>
        <v>17244.127490745679</v>
      </c>
      <c r="Z33" s="53">
        <f t="shared" ca="1" si="33"/>
        <v>17686.275147595119</v>
      </c>
      <c r="AA33" s="53">
        <f t="shared" ca="1" si="33"/>
        <v>29070.828504964818</v>
      </c>
      <c r="AB33" s="53">
        <f t="shared" ca="1" si="33"/>
        <v>29236.520381168943</v>
      </c>
      <c r="AC33" s="53">
        <f t="shared" ca="1" si="33"/>
        <v>29403.482436666382</v>
      </c>
      <c r="AD33" s="53">
        <f t="shared" ca="1" si="33"/>
        <v>29571.053301848075</v>
      </c>
      <c r="AE33" s="53">
        <f t="shared" ca="1" si="33"/>
        <v>29739.571637067434</v>
      </c>
      <c r="AF33" s="53">
        <f t="shared" ca="1" si="33"/>
        <v>29909.042799452924</v>
      </c>
      <c r="AG33" s="53">
        <f t="shared" ca="1" si="33"/>
        <v>30079.472176428775</v>
      </c>
      <c r="AH33" s="53">
        <f t="shared" ca="1" si="33"/>
        <v>18154.241509913714</v>
      </c>
      <c r="AI33" s="53">
        <f t="shared" ca="1" si="33"/>
        <v>18258.207531396798</v>
      </c>
      <c r="AJ33" s="53">
        <f t="shared" ca="1" si="33"/>
        <v>18362.761391883949</v>
      </c>
      <c r="AK33" s="53">
        <f t="shared" ca="1" si="33"/>
        <v>18467.906415099078</v>
      </c>
      <c r="AL33" s="53">
        <f t="shared" ca="1" si="33"/>
        <v>18941.004407925971</v>
      </c>
      <c r="AM33" s="53">
        <f t="shared" ca="1" si="33"/>
        <v>31122.476500313125</v>
      </c>
      <c r="AN33" s="53">
        <f t="shared" ca="1" si="33"/>
        <v>31299.766807851622</v>
      </c>
      <c r="AO33" s="53">
        <f t="shared" ca="1" si="33"/>
        <v>31478.059540563881</v>
      </c>
      <c r="AP33" s="53">
        <f t="shared" ca="1" si="33"/>
        <v>31657.36036631318</v>
      </c>
      <c r="AQ33" s="53">
        <f t="shared" ca="1" si="33"/>
        <v>31837.674984991449</v>
      </c>
      <c r="AR33" s="53">
        <f t="shared" ca="1" si="33"/>
        <v>32019.009128750287</v>
      </c>
      <c r="AS33" s="53">
        <f t="shared" ca="1" si="33"/>
        <v>32201.368562110511</v>
      </c>
      <c r="AT33" s="53">
        <f t="shared" ref="AT33:BY33" ca="1" si="34">SUM(AT30:AT32)</f>
        <v>19441.371748937636</v>
      </c>
      <c r="AU33" s="53">
        <f t="shared" ca="1" si="34"/>
        <v>19552.61539192871</v>
      </c>
      <c r="AV33" s="53">
        <f t="shared" ca="1" si="34"/>
        <v>19664.488022649115</v>
      </c>
      <c r="AW33" s="53">
        <f t="shared" ca="1" si="34"/>
        <v>19776.993197488395</v>
      </c>
      <c r="AX33" s="53">
        <f t="shared" ca="1" si="34"/>
        <v>20283.208049814068</v>
      </c>
      <c r="AY33" s="53">
        <f t="shared" ca="1" si="34"/>
        <v>33317.383188667518</v>
      </c>
      <c r="AZ33" s="53">
        <f t="shared" ca="1" si="34"/>
        <v>33507.083817736129</v>
      </c>
      <c r="BA33" s="53">
        <f t="shared" ca="1" si="34"/>
        <v>33697.857041738389</v>
      </c>
      <c r="BB33" s="53">
        <f t="shared" ca="1" si="34"/>
        <v>33889.708925286781</v>
      </c>
      <c r="BC33" s="53">
        <f t="shared" ca="1" si="34"/>
        <v>34082.645567279229</v>
      </c>
      <c r="BD33" s="53">
        <f t="shared" ca="1" si="34"/>
        <v>34276.673101091197</v>
      </c>
      <c r="BE33" s="53">
        <f t="shared" ca="1" si="34"/>
        <v>34471.79769479172</v>
      </c>
      <c r="BF33" s="53">
        <f t="shared" ca="1" si="34"/>
        <v>20818.601104698333</v>
      </c>
      <c r="BG33" s="53">
        <f t="shared" ca="1" si="34"/>
        <v>20937.631802697117</v>
      </c>
      <c r="BH33" s="53">
        <f t="shared" ca="1" si="34"/>
        <v>21057.335517571119</v>
      </c>
      <c r="BI33" s="53">
        <f t="shared" ca="1" si="34"/>
        <v>21177.716054646029</v>
      </c>
      <c r="BJ33" s="53">
        <f t="shared" ca="1" si="34"/>
        <v>21719.365946634429</v>
      </c>
      <c r="BK33" s="53">
        <f t="shared" ca="1" si="34"/>
        <v>35665.933345209218</v>
      </c>
      <c r="BL33" s="53">
        <f t="shared" ca="1" si="34"/>
        <v>35868.913018310937</v>
      </c>
      <c r="BM33" s="53">
        <f t="shared" ca="1" si="34"/>
        <v>36073.040367993439</v>
      </c>
      <c r="BN33" s="53">
        <f t="shared" ca="1" si="34"/>
        <v>36278.321883388591</v>
      </c>
      <c r="BO33" s="53">
        <f t="shared" ca="1" si="34"/>
        <v>36484.764090320357</v>
      </c>
      <c r="BP33" s="53">
        <f t="shared" ca="1" si="34"/>
        <v>36692.373551502606</v>
      </c>
      <c r="BQ33" s="53">
        <f t="shared" ca="1" si="34"/>
        <v>36901.156866765392</v>
      </c>
      <c r="BR33" s="53">
        <f t="shared" ca="1" si="34"/>
        <v>22292.236515357381</v>
      </c>
      <c r="BS33" s="53">
        <f t="shared" ca="1" si="34"/>
        <v>22419.599362219258</v>
      </c>
      <c r="BT33" s="53">
        <f t="shared" ca="1" si="34"/>
        <v>22547.682337131024</v>
      </c>
      <c r="BU33" s="53">
        <f t="shared" ca="1" si="34"/>
        <v>22676.489511807777</v>
      </c>
      <c r="BV33" s="53">
        <f t="shared" ca="1" si="34"/>
        <v>23256.054896228987</v>
      </c>
      <c r="BW33" s="53">
        <f t="shared" ca="1" si="34"/>
        <v>38178.882012705566</v>
      </c>
      <c r="BX33" s="53">
        <f t="shared" ca="1" si="34"/>
        <v>38396.070262927584</v>
      </c>
      <c r="BY33" s="53">
        <f t="shared" ca="1" si="34"/>
        <v>38614.486527083136</v>
      </c>
      <c r="BZ33" s="53">
        <f t="shared" ref="BZ33:DE33" ca="1" si="35">SUM(BZ30:BZ32)</f>
        <v>38834.137748560883</v>
      </c>
      <c r="CA33" s="53">
        <f t="shared" ca="1" si="35"/>
        <v>39055.030909979403</v>
      </c>
      <c r="CB33" s="53">
        <f t="shared" ca="1" si="35"/>
        <v>39277.173033441155</v>
      </c>
      <c r="CC33" s="53">
        <f t="shared" ca="1" si="35"/>
        <v>39500.571180768988</v>
      </c>
      <c r="CD33" s="53">
        <f t="shared" ca="1" si="35"/>
        <v>23869.02640476606</v>
      </c>
      <c r="CE33" s="53">
        <f t="shared" ca="1" si="35"/>
        <v>24005.304650907965</v>
      </c>
      <c r="CF33" s="53">
        <f t="shared" ca="1" si="35"/>
        <v>24142.353434063582</v>
      </c>
      <c r="CG33" s="53">
        <f t="shared" ca="1" si="35"/>
        <v>24280.177110964294</v>
      </c>
      <c r="CH33" s="53">
        <f t="shared" ca="1" si="35"/>
        <v>24900.312072301887</v>
      </c>
      <c r="CI33" s="53">
        <f t="shared" ca="1" si="35"/>
        <v>40867.737086928304</v>
      </c>
      <c r="CJ33" s="53">
        <f t="shared" ca="1" si="35"/>
        <v>41100.128514662487</v>
      </c>
      <c r="CK33" s="53">
        <f t="shared" ca="1" si="35"/>
        <v>41333.833917322176</v>
      </c>
      <c r="CL33" s="53">
        <f t="shared" ca="1" si="35"/>
        <v>41568.860724293554</v>
      </c>
      <c r="CM33" s="53">
        <f t="shared" ca="1" si="35"/>
        <v>41805.216407007902</v>
      </c>
      <c r="CN33" s="53">
        <f t="shared" ca="1" si="35"/>
        <v>42042.908479115453</v>
      </c>
      <c r="CO33" s="53">
        <f t="shared" ca="1" si="35"/>
        <v>42281.944496756194</v>
      </c>
      <c r="CP33" s="53">
        <f t="shared" ca="1" si="35"/>
        <v>25556.191586439727</v>
      </c>
      <c r="CQ33" s="53">
        <f t="shared" ca="1" si="35"/>
        <v>25702.009309801782</v>
      </c>
      <c r="CR33" s="53">
        <f t="shared" ca="1" si="35"/>
        <v>25848.651507781458</v>
      </c>
      <c r="CS33" s="53">
        <f t="shared" ca="1" si="35"/>
        <v>25996.122842065197</v>
      </c>
      <c r="CT33" s="53">
        <f t="shared" ca="1" si="35"/>
        <v>26659.66725069323</v>
      </c>
      <c r="CU33" s="53">
        <f t="shared" ca="1" si="35"/>
        <v>43744.812016349882</v>
      </c>
      <c r="CV33" s="53">
        <f t="shared" ca="1" si="35"/>
        <v>43993.470844018972</v>
      </c>
      <c r="CW33" s="53">
        <f t="shared" ca="1" si="35"/>
        <v>44243.535624861273</v>
      </c>
      <c r="CX33" s="53">
        <f t="shared" ca="1" si="35"/>
        <v>44495.014308330748</v>
      </c>
      <c r="CY33" s="53">
        <f t="shared" ca="1" si="35"/>
        <v>44747.914888831889</v>
      </c>
      <c r="CZ33" s="53">
        <f t="shared" ca="1" si="35"/>
        <v>45002.24540598059</v>
      </c>
      <c r="DA33" s="53">
        <f t="shared" ca="1" si="35"/>
        <v>45258.013944868886</v>
      </c>
      <c r="DB33" s="53">
        <f t="shared" ca="1" si="35"/>
        <v>27361.458330813974</v>
      </c>
      <c r="DC33" s="53">
        <f t="shared" ca="1" si="35"/>
        <v>27517.48329483108</v>
      </c>
      <c r="DD33" s="53">
        <f t="shared" ca="1" si="35"/>
        <v>27674.390446656231</v>
      </c>
      <c r="DE33" s="53">
        <f t="shared" ca="1" si="35"/>
        <v>27832.18477433997</v>
      </c>
      <c r="DF33" s="53">
        <f t="shared" ref="DF33:DV33" ca="1" si="36">SUM(DF30:DF32)</f>
        <v>28542.177291578584</v>
      </c>
      <c r="DG33" s="53">
        <f t="shared" ca="1" si="36"/>
        <v>46823.282190837112</v>
      </c>
      <c r="DH33" s="53">
        <f t="shared" ca="1" si="36"/>
        <v>47089.347136443554</v>
      </c>
      <c r="DI33" s="53">
        <f t="shared" ca="1" si="36"/>
        <v>47356.916451934907</v>
      </c>
      <c r="DJ33" s="53">
        <f t="shared" ca="1" si="36"/>
        <v>47625.998643243744</v>
      </c>
      <c r="DK33" s="53">
        <f t="shared" ca="1" si="36"/>
        <v>47896.602264376983</v>
      </c>
      <c r="DL33" s="53">
        <f t="shared" ca="1" si="36"/>
        <v>48168.735917745755</v>
      </c>
      <c r="DM33" s="53">
        <f t="shared" ca="1" si="36"/>
        <v>48442.408254336173</v>
      </c>
      <c r="DN33" s="53">
        <f t="shared" ca="1" si="36"/>
        <v>29293.093747311214</v>
      </c>
      <c r="DO33" s="53">
        <f t="shared" ca="1" si="36"/>
        <v>29460.040458795793</v>
      </c>
      <c r="DP33" s="53">
        <f t="shared" ca="1" si="36"/>
        <v>29627.931111259015</v>
      </c>
      <c r="DQ33" s="53">
        <f t="shared" ca="1" si="36"/>
        <v>29796.771041886888</v>
      </c>
      <c r="DR33" s="53">
        <f t="shared" ca="1" si="36"/>
        <v>30556.463035315988</v>
      </c>
      <c r="DS33" s="53">
        <f t="shared" ca="1" si="36"/>
        <v>50117.245277515482</v>
      </c>
      <c r="DT33" s="53">
        <f t="shared" ca="1" si="36"/>
        <v>50401.93476932749</v>
      </c>
      <c r="DU33" s="53">
        <f t="shared" ca="1" si="36"/>
        <v>50688.23393690378</v>
      </c>
      <c r="DV33" s="53">
        <f t="shared" ca="1" si="36"/>
        <v>50976.151881604252</v>
      </c>
      <c r="DW33" s="53"/>
      <c r="DX33" s="55">
        <f ca="1">SUM(G33:DW33)</f>
        <v>3620890.2337952605</v>
      </c>
    </row>
    <row r="34" spans="1:128" x14ac:dyDescent="0.2">
      <c r="A34" s="12"/>
      <c r="B34" s="77"/>
      <c r="C34" s="49"/>
      <c r="D34" s="14"/>
      <c r="E34" s="14" t="s">
        <v>663</v>
      </c>
      <c r="F34" s="14" t="s">
        <v>2961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</row>
    <row r="35" spans="1:128" x14ac:dyDescent="0.2">
      <c r="K35" s="53"/>
      <c r="L35" s="53"/>
    </row>
    <row r="36" spans="1:128" x14ac:dyDescent="0.2">
      <c r="K36" s="19"/>
      <c r="L36" s="19"/>
    </row>
    <row r="37" spans="1:128" s="9" customFormat="1" ht="25.5" customHeight="1" thickBot="1" x14ac:dyDescent="0.25">
      <c r="A37" s="269" t="str">
        <f ca="1">Language!A1548</f>
        <v>ОТЧЕТ О ДВИЖЕНИИ ДЕНЕЖНЫХ СРЕДСТВ (прямой)</v>
      </c>
      <c r="B37" s="280"/>
      <c r="C37" s="281"/>
      <c r="D37" s="271"/>
      <c r="E37" s="271" t="s">
        <v>796</v>
      </c>
      <c r="F37" s="271" t="s">
        <v>3247</v>
      </c>
      <c r="G37" s="272" t="str">
        <f ca="1">Параметры!G$40</f>
        <v>авг.22</v>
      </c>
      <c r="H37" s="272" t="str">
        <f ca="1">Параметры!H$40</f>
        <v>сен.22</v>
      </c>
      <c r="I37" s="272" t="str">
        <f ca="1">Параметры!I$40</f>
        <v>окт.22</v>
      </c>
      <c r="J37" s="272" t="str">
        <f ca="1">Параметры!J$40</f>
        <v>ноя.22</v>
      </c>
      <c r="K37" s="272" t="str">
        <f ca="1">Параметры!K$40</f>
        <v>дек.22</v>
      </c>
      <c r="L37" s="272" t="str">
        <f ca="1">Параметры!L$40</f>
        <v>янв.23</v>
      </c>
      <c r="M37" s="272" t="str">
        <f ca="1">Параметры!M$40</f>
        <v>фев.23</v>
      </c>
      <c r="N37" s="272" t="str">
        <f ca="1">Параметры!N$40</f>
        <v>мар.23</v>
      </c>
      <c r="O37" s="272" t="str">
        <f ca="1">Параметры!O$40</f>
        <v>апр.23</v>
      </c>
      <c r="P37" s="272" t="str">
        <f ca="1">Параметры!P$40</f>
        <v>май.23</v>
      </c>
      <c r="Q37" s="272" t="str">
        <f ca="1">Параметры!Q$40</f>
        <v>июн.23</v>
      </c>
      <c r="R37" s="272" t="str">
        <f ca="1">Параметры!R$40</f>
        <v>июл.23</v>
      </c>
      <c r="S37" s="272" t="str">
        <f ca="1">Параметры!S$40</f>
        <v>авг.23</v>
      </c>
      <c r="T37" s="272" t="str">
        <f ca="1">Параметры!T$40</f>
        <v>сен.23</v>
      </c>
      <c r="U37" s="272" t="str">
        <f ca="1">Параметры!U$40</f>
        <v>окт.23</v>
      </c>
      <c r="V37" s="272" t="str">
        <f ca="1">Параметры!V$40</f>
        <v>ноя.23</v>
      </c>
      <c r="W37" s="272" t="str">
        <f ca="1">Параметры!W$40</f>
        <v>дек.23</v>
      </c>
      <c r="X37" s="272" t="str">
        <f ca="1">Параметры!X$40</f>
        <v>янв.24</v>
      </c>
      <c r="Y37" s="272" t="str">
        <f ca="1">Параметры!Y$40</f>
        <v>фев.24</v>
      </c>
      <c r="Z37" s="272" t="str">
        <f ca="1">Параметры!Z$40</f>
        <v>мар.24</v>
      </c>
      <c r="AA37" s="272" t="str">
        <f ca="1">Параметры!AA$40</f>
        <v>апр.24</v>
      </c>
      <c r="AB37" s="272" t="str">
        <f ca="1">Параметры!AB$40</f>
        <v>май.24</v>
      </c>
      <c r="AC37" s="272" t="str">
        <f ca="1">Параметры!AC$40</f>
        <v>июн.24</v>
      </c>
      <c r="AD37" s="272" t="str">
        <f ca="1">Параметры!AD$40</f>
        <v>июл.24</v>
      </c>
      <c r="AE37" s="272" t="str">
        <f ca="1">Параметры!AE$40</f>
        <v>авг.24</v>
      </c>
      <c r="AF37" s="272" t="str">
        <f ca="1">Параметры!AF$40</f>
        <v>сен.24</v>
      </c>
      <c r="AG37" s="272" t="str">
        <f ca="1">Параметры!AG$40</f>
        <v>окт.24</v>
      </c>
      <c r="AH37" s="272" t="str">
        <f ca="1">Параметры!AH$40</f>
        <v>ноя.24</v>
      </c>
      <c r="AI37" s="272" t="str">
        <f ca="1">Параметры!AI$40</f>
        <v>дек.24</v>
      </c>
      <c r="AJ37" s="272" t="str">
        <f ca="1">Параметры!AJ$40</f>
        <v>янв.25</v>
      </c>
      <c r="AK37" s="272" t="str">
        <f ca="1">Параметры!AK$40</f>
        <v>фев.25</v>
      </c>
      <c r="AL37" s="272" t="str">
        <f ca="1">Параметры!AL$40</f>
        <v>мар.25</v>
      </c>
      <c r="AM37" s="272" t="str">
        <f ca="1">Параметры!AM$40</f>
        <v>апр.25</v>
      </c>
      <c r="AN37" s="272" t="str">
        <f ca="1">Параметры!AN$40</f>
        <v>май.25</v>
      </c>
      <c r="AO37" s="272" t="str">
        <f ca="1">Параметры!AO$40</f>
        <v>июн.25</v>
      </c>
      <c r="AP37" s="272" t="str">
        <f ca="1">Параметры!AP$40</f>
        <v>июл.25</v>
      </c>
      <c r="AQ37" s="272" t="str">
        <f ca="1">Параметры!AQ$40</f>
        <v>авг.25</v>
      </c>
      <c r="AR37" s="272" t="str">
        <f ca="1">Параметры!AR$40</f>
        <v>сен.25</v>
      </c>
      <c r="AS37" s="272" t="str">
        <f ca="1">Параметры!AS$40</f>
        <v>окт.25</v>
      </c>
      <c r="AT37" s="272" t="str">
        <f ca="1">Параметры!AT$40</f>
        <v>ноя.25</v>
      </c>
      <c r="AU37" s="272" t="str">
        <f ca="1">Параметры!AU$40</f>
        <v>дек.25</v>
      </c>
      <c r="AV37" s="272" t="str">
        <f ca="1">Параметры!AV$40</f>
        <v>янв.26</v>
      </c>
      <c r="AW37" s="272" t="str">
        <f ca="1">Параметры!AW$40</f>
        <v>фев.26</v>
      </c>
      <c r="AX37" s="272" t="str">
        <f ca="1">Параметры!AX$40</f>
        <v>мар.26</v>
      </c>
      <c r="AY37" s="272" t="str">
        <f ca="1">Параметры!AY$40</f>
        <v>апр.26</v>
      </c>
      <c r="AZ37" s="272" t="str">
        <f ca="1">Параметры!AZ$40</f>
        <v>май.26</v>
      </c>
      <c r="BA37" s="272" t="str">
        <f ca="1">Параметры!BA$40</f>
        <v>июн.26</v>
      </c>
      <c r="BB37" s="272" t="str">
        <f ca="1">Параметры!BB$40</f>
        <v>июл.26</v>
      </c>
      <c r="BC37" s="272" t="str">
        <f ca="1">Параметры!BC$40</f>
        <v>авг.26</v>
      </c>
      <c r="BD37" s="272" t="str">
        <f ca="1">Параметры!BD$40</f>
        <v>сен.26</v>
      </c>
      <c r="BE37" s="272" t="str">
        <f ca="1">Параметры!BE$40</f>
        <v>окт.26</v>
      </c>
      <c r="BF37" s="272" t="str">
        <f ca="1">Параметры!BF$40</f>
        <v>ноя.26</v>
      </c>
      <c r="BG37" s="272" t="str">
        <f ca="1">Параметры!BG$40</f>
        <v>дек.26</v>
      </c>
      <c r="BH37" s="272" t="str">
        <f ca="1">Параметры!BH$40</f>
        <v>янв.27</v>
      </c>
      <c r="BI37" s="272" t="str">
        <f ca="1">Параметры!BI$40</f>
        <v>фев.27</v>
      </c>
      <c r="BJ37" s="272" t="str">
        <f ca="1">Параметры!BJ$40</f>
        <v>мар.27</v>
      </c>
      <c r="BK37" s="272" t="str">
        <f ca="1">Параметры!BK$40</f>
        <v>апр.27</v>
      </c>
      <c r="BL37" s="272" t="str">
        <f ca="1">Параметры!BL$40</f>
        <v>май.27</v>
      </c>
      <c r="BM37" s="272" t="str">
        <f ca="1">Параметры!BM$40</f>
        <v>июн.27</v>
      </c>
      <c r="BN37" s="272" t="str">
        <f ca="1">Параметры!BN$40</f>
        <v>июл.27</v>
      </c>
      <c r="BO37" s="272" t="str">
        <f ca="1">Параметры!BO$40</f>
        <v>авг.27</v>
      </c>
      <c r="BP37" s="272" t="str">
        <f ca="1">Параметры!BP$40</f>
        <v>сен.27</v>
      </c>
      <c r="BQ37" s="272" t="str">
        <f ca="1">Параметры!BQ$40</f>
        <v>окт.27</v>
      </c>
      <c r="BR37" s="272" t="str">
        <f ca="1">Параметры!BR$40</f>
        <v>ноя.27</v>
      </c>
      <c r="BS37" s="272" t="str">
        <f ca="1">Параметры!BS$40</f>
        <v>дек.27</v>
      </c>
      <c r="BT37" s="272" t="str">
        <f ca="1">Параметры!BT$40</f>
        <v>янв.28</v>
      </c>
      <c r="BU37" s="272" t="str">
        <f ca="1">Параметры!BU$40</f>
        <v>фев.28</v>
      </c>
      <c r="BV37" s="272" t="str">
        <f ca="1">Параметры!BV$40</f>
        <v>мар.28</v>
      </c>
      <c r="BW37" s="272" t="str">
        <f ca="1">Параметры!BW$40</f>
        <v>апр.28</v>
      </c>
      <c r="BX37" s="272" t="str">
        <f ca="1">Параметры!BX$40</f>
        <v>май.28</v>
      </c>
      <c r="BY37" s="272" t="str">
        <f ca="1">Параметры!BY$40</f>
        <v>июн.28</v>
      </c>
      <c r="BZ37" s="272" t="str">
        <f ca="1">Параметры!BZ$40</f>
        <v>июл.28</v>
      </c>
      <c r="CA37" s="272" t="str">
        <f ca="1">Параметры!CA$40</f>
        <v>авг.28</v>
      </c>
      <c r="CB37" s="272" t="str">
        <f ca="1">Параметры!CB$40</f>
        <v>сен.28</v>
      </c>
      <c r="CC37" s="272" t="str">
        <f ca="1">Параметры!CC$40</f>
        <v>окт.28</v>
      </c>
      <c r="CD37" s="272" t="str">
        <f ca="1">Параметры!CD$40</f>
        <v>ноя.28</v>
      </c>
      <c r="CE37" s="272" t="str">
        <f ca="1">Параметры!CE$40</f>
        <v>дек.28</v>
      </c>
      <c r="CF37" s="272" t="str">
        <f ca="1">Параметры!CF$40</f>
        <v>янв.29</v>
      </c>
      <c r="CG37" s="272" t="str">
        <f ca="1">Параметры!CG$40</f>
        <v>фев.29</v>
      </c>
      <c r="CH37" s="272" t="str">
        <f ca="1">Параметры!CH$40</f>
        <v>мар.29</v>
      </c>
      <c r="CI37" s="272" t="str">
        <f ca="1">Параметры!CI$40</f>
        <v>апр.29</v>
      </c>
      <c r="CJ37" s="272" t="str">
        <f ca="1">Параметры!CJ$40</f>
        <v>май.29</v>
      </c>
      <c r="CK37" s="272" t="str">
        <f ca="1">Параметры!CK$40</f>
        <v>июн.29</v>
      </c>
      <c r="CL37" s="272" t="str">
        <f ca="1">Параметры!CL$40</f>
        <v>июл.29</v>
      </c>
      <c r="CM37" s="272" t="str">
        <f ca="1">Параметры!CM$40</f>
        <v>авг.29</v>
      </c>
      <c r="CN37" s="272" t="str">
        <f ca="1">Параметры!CN$40</f>
        <v>сен.29</v>
      </c>
      <c r="CO37" s="272" t="str">
        <f ca="1">Параметры!CO$40</f>
        <v>окт.29</v>
      </c>
      <c r="CP37" s="272" t="str">
        <f ca="1">Параметры!CP$40</f>
        <v>ноя.29</v>
      </c>
      <c r="CQ37" s="272" t="str">
        <f ca="1">Параметры!CQ$40</f>
        <v>дек.29</v>
      </c>
      <c r="CR37" s="272" t="str">
        <f ca="1">Параметры!CR$40</f>
        <v>янв.30</v>
      </c>
      <c r="CS37" s="272" t="str">
        <f ca="1">Параметры!CS$40</f>
        <v>фев.30</v>
      </c>
      <c r="CT37" s="272" t="str">
        <f ca="1">Параметры!CT$40</f>
        <v>мар.30</v>
      </c>
      <c r="CU37" s="272" t="str">
        <f ca="1">Параметры!CU$40</f>
        <v>апр.30</v>
      </c>
      <c r="CV37" s="272" t="str">
        <f ca="1">Параметры!CV$40</f>
        <v>май.30</v>
      </c>
      <c r="CW37" s="272" t="str">
        <f ca="1">Параметры!CW$40</f>
        <v>июн.30</v>
      </c>
      <c r="CX37" s="272" t="str">
        <f ca="1">Параметры!CX$40</f>
        <v>июл.30</v>
      </c>
      <c r="CY37" s="272" t="str">
        <f ca="1">Параметры!CY$40</f>
        <v>авг.30</v>
      </c>
      <c r="CZ37" s="272" t="str">
        <f ca="1">Параметры!CZ$40</f>
        <v>сен.30</v>
      </c>
      <c r="DA37" s="272" t="str">
        <f ca="1">Параметры!DA$40</f>
        <v>окт.30</v>
      </c>
      <c r="DB37" s="272" t="str">
        <f ca="1">Параметры!DB$40</f>
        <v>ноя.30</v>
      </c>
      <c r="DC37" s="272" t="str">
        <f ca="1">Параметры!DC$40</f>
        <v>дек.30</v>
      </c>
      <c r="DD37" s="272" t="str">
        <f ca="1">Параметры!DD$40</f>
        <v>янв.31</v>
      </c>
      <c r="DE37" s="272" t="str">
        <f ca="1">Параметры!DE$40</f>
        <v>фев.31</v>
      </c>
      <c r="DF37" s="272" t="str">
        <f ca="1">Параметры!DF$40</f>
        <v>мар.31</v>
      </c>
      <c r="DG37" s="272" t="str">
        <f ca="1">Параметры!DG$40</f>
        <v>апр.31</v>
      </c>
      <c r="DH37" s="272" t="str">
        <f ca="1">Параметры!DH$40</f>
        <v>май.31</v>
      </c>
      <c r="DI37" s="272" t="str">
        <f ca="1">Параметры!DI$40</f>
        <v>июн.31</v>
      </c>
      <c r="DJ37" s="272" t="str">
        <f ca="1">Параметры!DJ$40</f>
        <v>июл.31</v>
      </c>
      <c r="DK37" s="272" t="str">
        <f ca="1">Параметры!DK$40</f>
        <v>авг.31</v>
      </c>
      <c r="DL37" s="272" t="str">
        <f ca="1">Параметры!DL$40</f>
        <v>сен.31</v>
      </c>
      <c r="DM37" s="272" t="str">
        <f ca="1">Параметры!DM$40</f>
        <v>окт.31</v>
      </c>
      <c r="DN37" s="272" t="str">
        <f ca="1">Параметры!DN$40</f>
        <v>ноя.31</v>
      </c>
      <c r="DO37" s="272" t="str">
        <f ca="1">Параметры!DO$40</f>
        <v>дек.31</v>
      </c>
      <c r="DP37" s="272" t="str">
        <f ca="1">Параметры!DP$40</f>
        <v>янв.32</v>
      </c>
      <c r="DQ37" s="272" t="str">
        <f ca="1">Параметры!DQ$40</f>
        <v>фев.32</v>
      </c>
      <c r="DR37" s="272" t="str">
        <f ca="1">Параметры!DR$40</f>
        <v>мар.32</v>
      </c>
      <c r="DS37" s="272" t="str">
        <f ca="1">Параметры!DS$40</f>
        <v>апр.32</v>
      </c>
      <c r="DT37" s="272" t="str">
        <f ca="1">Параметры!DT$40</f>
        <v>май.32</v>
      </c>
      <c r="DU37" s="272" t="str">
        <f ca="1">Параметры!DU$40</f>
        <v>июн.32</v>
      </c>
      <c r="DV37" s="272" t="str">
        <f ca="1">Параметры!DV$40</f>
        <v>июл.32</v>
      </c>
      <c r="DW37" s="272"/>
      <c r="DX37" s="273" t="str">
        <f ca="1">Language!$A$1463</f>
        <v>ИТОГО</v>
      </c>
    </row>
    <row r="38" spans="1:128" ht="13.5" thickTop="1" x14ac:dyDescent="0.2">
      <c r="A38" s="10"/>
      <c r="F38" s="6" t="s">
        <v>2961</v>
      </c>
    </row>
    <row r="39" spans="1:128" x14ac:dyDescent="0.2">
      <c r="A39" s="33" t="str">
        <f ca="1">Language!A1245</f>
        <v>Поступления от продаж</v>
      </c>
      <c r="C39" s="46" t="str">
        <f ca="1">Параметры!$C$70</f>
        <v>тыс. руб.</v>
      </c>
      <c r="E39" s="6" t="s">
        <v>836</v>
      </c>
      <c r="F39" s="6" t="s">
        <v>693</v>
      </c>
      <c r="G39" s="53">
        <f ca="1">Проект!G113/Параметры!G$70</f>
        <v>20541.600000000002</v>
      </c>
      <c r="H39" s="53">
        <f ca="1">Проект!H113/Параметры!H$70</f>
        <v>61973.235578669766</v>
      </c>
      <c r="I39" s="53">
        <f ca="1">Проект!I113/Параметры!I$70</f>
        <v>119153.27769636229</v>
      </c>
      <c r="J39" s="53">
        <f ca="1">Проект!J113/Параметры!J$70</f>
        <v>161369.3533406574</v>
      </c>
      <c r="K39" s="53">
        <f ca="1">Проект!K113/Параметры!K$70</f>
        <v>198867.23228756947</v>
      </c>
      <c r="L39" s="53">
        <f ca="1">Проект!L113/Параметры!L$70</f>
        <v>221120.58675019568</v>
      </c>
      <c r="M39" s="53">
        <f ca="1">Проект!M113/Параметры!M$70</f>
        <v>243619.23095764668</v>
      </c>
      <c r="N39" s="53">
        <f ca="1">Проект!N113/Параметры!N$70</f>
        <v>262091.5197354735</v>
      </c>
      <c r="O39" s="53">
        <f ca="1">Проект!O113/Параметры!O$70</f>
        <v>342586.92510850279</v>
      </c>
      <c r="P39" s="53">
        <f ca="1">Проект!P113/Параметры!P$70</f>
        <v>344523.96139089041</v>
      </c>
      <c r="Q39" s="53">
        <f ca="1">Проект!Q113/Параметры!Q$70</f>
        <v>346471.94995803927</v>
      </c>
      <c r="R39" s="53">
        <f ca="1">Проект!R113/Параметры!R$70</f>
        <v>348430.95273575984</v>
      </c>
      <c r="S39" s="53">
        <f ca="1">Проект!S113/Параметры!S$70</f>
        <v>350401.03200000006</v>
      </c>
      <c r="T39" s="53">
        <f ca="1">Проект!T113/Параметры!T$70</f>
        <v>352382.25037882483</v>
      </c>
      <c r="U39" s="53">
        <f ca="1">Проект!U113/Параметры!U$70</f>
        <v>354374.67085440777</v>
      </c>
      <c r="V39" s="53">
        <f ca="1">Проект!V113/Параметры!V$70</f>
        <v>274184.02920746442</v>
      </c>
      <c r="W39" s="53">
        <f ca="1">Проект!W113/Параметры!W$70</f>
        <v>275734.30557150801</v>
      </c>
      <c r="X39" s="53">
        <f ca="1">Проект!X113/Параметры!X$70</f>
        <v>277293.34742350451</v>
      </c>
      <c r="Y39" s="53">
        <f ca="1">Проект!Y113/Параметры!Y$70</f>
        <v>278861.20432479732</v>
      </c>
      <c r="Z39" s="53">
        <f ca="1">Проект!Z113/Параметры!Z$70</f>
        <v>319307.29634519864</v>
      </c>
      <c r="AA39" s="53">
        <f ca="1">Проект!AA113/Параметры!AA$70</f>
        <v>366568.00986609788</v>
      </c>
      <c r="AB39" s="53">
        <f ca="1">Проект!AB113/Параметры!AB$70</f>
        <v>368640.63868825271</v>
      </c>
      <c r="AC39" s="53">
        <f ca="1">Проект!AC113/Параметры!AC$70</f>
        <v>370724.98645510199</v>
      </c>
      <c r="AD39" s="53">
        <f ca="1">Проект!AD113/Параметры!AD$70</f>
        <v>372821.11942726298</v>
      </c>
      <c r="AE39" s="53">
        <f ca="1">Проект!AE113/Параметры!AE$70</f>
        <v>374929.10423999996</v>
      </c>
      <c r="AF39" s="53">
        <f ca="1">Проект!AF113/Параметры!AF$70</f>
        <v>377049.0079053425</v>
      </c>
      <c r="AG39" s="53">
        <f ca="1">Проект!AG113/Параметры!AG$70</f>
        <v>379180.89781421627</v>
      </c>
      <c r="AH39" s="53">
        <f ca="1">Проект!AH113/Параметры!AH$70</f>
        <v>293376.91125198692</v>
      </c>
      <c r="AI39" s="53">
        <f ca="1">Проект!AI113/Параметры!AI$70</f>
        <v>295035.70696151356</v>
      </c>
      <c r="AJ39" s="53">
        <f ca="1">Проект!AJ113/Параметры!AJ$70</f>
        <v>296703.88174314995</v>
      </c>
      <c r="AK39" s="53">
        <f ca="1">Проект!AK113/Параметры!AK$70</f>
        <v>298381.48862753314</v>
      </c>
      <c r="AL39" s="53">
        <f ca="1">Проект!AL113/Параметры!AL$70</f>
        <v>341658.80708936253</v>
      </c>
      <c r="AM39" s="53">
        <f ca="1">Проект!AM113/Параметры!AM$70</f>
        <v>392227.77055672475</v>
      </c>
      <c r="AN39" s="53">
        <f ca="1">Проект!AN113/Параметры!AN$70</f>
        <v>394445.48339643033</v>
      </c>
      <c r="AO39" s="53">
        <f ca="1">Проект!AO113/Параметры!AO$70</f>
        <v>396675.73550695914</v>
      </c>
      <c r="AP39" s="53">
        <f ca="1">Проект!AP113/Параметры!AP$70</f>
        <v>398918.59778717137</v>
      </c>
      <c r="AQ39" s="53">
        <f ca="1">Проект!AQ113/Параметры!AQ$70</f>
        <v>401174.1415367999</v>
      </c>
      <c r="AR39" s="53">
        <f ca="1">Проект!AR113/Параметры!AR$70</f>
        <v>403442.43845871644</v>
      </c>
      <c r="AS39" s="53">
        <f ca="1">Проект!AS113/Параметры!AS$70</f>
        <v>405723.56066121138</v>
      </c>
      <c r="AT39" s="53">
        <f ca="1">Проект!AT113/Параметры!AT$70</f>
        <v>313913.29503962595</v>
      </c>
      <c r="AU39" s="53">
        <f ca="1">Проект!AU113/Параметры!AU$70</f>
        <v>315688.20644881937</v>
      </c>
      <c r="AV39" s="53">
        <f ca="1">Проект!AV113/Параметры!AV$70</f>
        <v>317473.1534651703</v>
      </c>
      <c r="AW39" s="53">
        <f ca="1">Проект!AW113/Параметры!AW$70</f>
        <v>319268.19283146033</v>
      </c>
      <c r="AX39" s="53">
        <f ca="1">Проект!AX113/Параметры!AX$70</f>
        <v>365574.92358561791</v>
      </c>
      <c r="AY39" s="53">
        <f ca="1">Проект!AY113/Параметры!AY$70</f>
        <v>419683.71449569543</v>
      </c>
      <c r="AZ39" s="53">
        <f ca="1">Проект!AZ113/Параметры!AZ$70</f>
        <v>422056.6672341805</v>
      </c>
      <c r="BA39" s="53">
        <f ca="1">Проект!BA113/Параметры!BA$70</f>
        <v>424443.03699244629</v>
      </c>
      <c r="BB39" s="53">
        <f ca="1">Проект!BB113/Параметры!BB$70</f>
        <v>426842.89963227342</v>
      </c>
      <c r="BC39" s="53">
        <f ca="1">Проект!BC113/Параметры!BC$70</f>
        <v>429256.33144437592</v>
      </c>
      <c r="BD39" s="53">
        <f ca="1">Проект!BD113/Параметры!BD$70</f>
        <v>431683.40915082669</v>
      </c>
      <c r="BE39" s="53">
        <f ca="1">Проект!BE113/Параметры!BE$70</f>
        <v>434124.20990749623</v>
      </c>
      <c r="BF39" s="53">
        <f ca="1">Проект!BF113/Параметры!BF$70</f>
        <v>335887.22569239978</v>
      </c>
      <c r="BG39" s="53">
        <f ca="1">Проект!BG113/Параметры!BG$70</f>
        <v>337786.38090023678</v>
      </c>
      <c r="BH39" s="53">
        <f ca="1">Проект!BH113/Параметры!BH$70</f>
        <v>339696.27420773223</v>
      </c>
      <c r="BI39" s="53">
        <f ca="1">Проект!BI113/Параметры!BI$70</f>
        <v>341616.96632966259</v>
      </c>
      <c r="BJ39" s="53">
        <f ca="1">Проект!BJ113/Параметры!BJ$70</f>
        <v>391165.16823661112</v>
      </c>
      <c r="BK39" s="53">
        <f ca="1">Проект!BK113/Параметры!BK$70</f>
        <v>449061.57451039419</v>
      </c>
      <c r="BL39" s="53">
        <f ca="1">Проект!BL113/Параметры!BL$70</f>
        <v>451600.63394057314</v>
      </c>
      <c r="BM39" s="53">
        <f ca="1">Проект!BM113/Параметры!BM$70</f>
        <v>454154.04958191747</v>
      </c>
      <c r="BN39" s="53">
        <f ca="1">Проект!BN113/Параметры!BN$70</f>
        <v>456721.90260653256</v>
      </c>
      <c r="BO39" s="53">
        <f ca="1">Проект!BO113/Параметры!BO$70</f>
        <v>459304.27464548219</v>
      </c>
      <c r="BP39" s="53">
        <f ca="1">Проект!BP113/Параметры!BP$70</f>
        <v>461901.2477913844</v>
      </c>
      <c r="BQ39" s="53">
        <f ca="1">Проект!BQ113/Параметры!BQ$70</f>
        <v>464512.90460102097</v>
      </c>
      <c r="BR39" s="53">
        <f ca="1">Проект!BR113/Параметры!BR$70</f>
        <v>359399.33149086783</v>
      </c>
      <c r="BS39" s="53">
        <f ca="1">Проект!BS113/Параметры!BS$70</f>
        <v>361431.42756325344</v>
      </c>
      <c r="BT39" s="53">
        <f ca="1">Проект!BT113/Параметры!BT$70</f>
        <v>363475.01340227341</v>
      </c>
      <c r="BU39" s="53">
        <f ca="1">Проект!BU113/Параметры!BU$70</f>
        <v>365530.15397273906</v>
      </c>
      <c r="BV39" s="53">
        <f ca="1">Проект!BV113/Параметры!BV$70</f>
        <v>418546.730013174</v>
      </c>
      <c r="BW39" s="53">
        <f ca="1">Проект!BW113/Параметры!BW$70</f>
        <v>480495.88472612185</v>
      </c>
      <c r="BX39" s="53">
        <f ca="1">Проект!BX113/Параметры!BX$70</f>
        <v>483212.67831641331</v>
      </c>
      <c r="BY39" s="53">
        <f ca="1">Проект!BY113/Параметры!BY$70</f>
        <v>485944.83305265172</v>
      </c>
      <c r="BZ39" s="53">
        <f ca="1">Проект!BZ113/Параметры!BZ$70</f>
        <v>488692.43578898988</v>
      </c>
      <c r="CA39" s="53">
        <f ca="1">Проект!CA113/Параметры!CA$70</f>
        <v>491455.57387066598</v>
      </c>
      <c r="CB39" s="53">
        <f ca="1">Проект!CB113/Параметры!CB$70</f>
        <v>494234.3351367815</v>
      </c>
      <c r="CC39" s="53">
        <f ca="1">Проект!CC113/Параметры!CC$70</f>
        <v>497028.80792309245</v>
      </c>
      <c r="CD39" s="53">
        <f ca="1">Проект!CD113/Параметры!CD$70</f>
        <v>384557.28469522856</v>
      </c>
      <c r="CE39" s="53">
        <f ca="1">Проект!CE113/Параметры!CE$70</f>
        <v>386731.6274926812</v>
      </c>
      <c r="CF39" s="53">
        <f ca="1">Проект!CF113/Параметры!CF$70</f>
        <v>388918.26434043259</v>
      </c>
      <c r="CG39" s="53">
        <f ca="1">Проект!CG113/Параметры!CG$70</f>
        <v>391117.26475083077</v>
      </c>
      <c r="CH39" s="53">
        <f ca="1">Проект!CH113/Параметры!CH$70</f>
        <v>447845.00111409626</v>
      </c>
      <c r="CI39" s="53">
        <f ca="1">Проект!CI113/Параметры!CI$70</f>
        <v>514130.59665695054</v>
      </c>
      <c r="CJ39" s="53">
        <f ca="1">Проект!CJ113/Параметры!CJ$70</f>
        <v>517037.56579856237</v>
      </c>
      <c r="CK39" s="53">
        <f ca="1">Проект!CK113/Параметры!CK$70</f>
        <v>519960.9713663375</v>
      </c>
      <c r="CL39" s="53">
        <f ca="1">Проект!CL113/Параметры!CL$70</f>
        <v>522900.9062942192</v>
      </c>
      <c r="CM39" s="53">
        <f ca="1">Проект!CM113/Параметры!CM$70</f>
        <v>525857.46404161281</v>
      </c>
      <c r="CN39" s="53">
        <f ca="1">Проект!CN113/Параметры!CN$70</f>
        <v>528830.73859635636</v>
      </c>
      <c r="CO39" s="53">
        <f ca="1">Проект!CO113/Параметры!CO$70</f>
        <v>531820.82447770901</v>
      </c>
      <c r="CP39" s="53">
        <f ca="1">Проект!CP113/Параметры!CP$70</f>
        <v>411476.29462389473</v>
      </c>
      <c r="CQ39" s="53">
        <f ca="1">Проект!CQ113/Параметры!CQ$70</f>
        <v>413802.84141716897</v>
      </c>
      <c r="CR39" s="53">
        <f ca="1">Проект!CR113/Параметры!CR$70</f>
        <v>416142.54284426314</v>
      </c>
      <c r="CS39" s="53">
        <f ca="1">Проект!CS113/Параметры!CS$70</f>
        <v>418495.47328338906</v>
      </c>
      <c r="CT39" s="53">
        <f ca="1">Проект!CT113/Параметры!CT$70</f>
        <v>479194.15119208308</v>
      </c>
      <c r="CU39" s="53">
        <f ca="1">Проект!CU113/Параметры!CU$70</f>
        <v>550119.73842293711</v>
      </c>
      <c r="CV39" s="53">
        <f ca="1">Проект!CV113/Параметры!CV$70</f>
        <v>553230.19540446182</v>
      </c>
      <c r="CW39" s="53">
        <f ca="1">Проект!CW113/Параметры!CW$70</f>
        <v>556358.23936198116</v>
      </c>
      <c r="CX39" s="53">
        <f ca="1">Проект!CX113/Параметры!CX$70</f>
        <v>559503.96973481472</v>
      </c>
      <c r="CY39" s="53">
        <f ca="1">Проект!CY113/Параметры!CY$70</f>
        <v>562667.4865245258</v>
      </c>
      <c r="CZ39" s="53">
        <f ca="1">Проект!CZ113/Параметры!CZ$70</f>
        <v>565848.89029810124</v>
      </c>
      <c r="DA39" s="53">
        <f ca="1">Проект!DA113/Параметры!DA$70</f>
        <v>569048.28219114873</v>
      </c>
      <c r="DB39" s="53">
        <f ca="1">Проект!DB113/Параметры!DB$70</f>
        <v>440279.63524756726</v>
      </c>
      <c r="DC39" s="53">
        <f ca="1">Проект!DC113/Параметры!DC$70</f>
        <v>442769.04031637078</v>
      </c>
      <c r="DD39" s="53">
        <f ca="1">Проект!DD113/Параметры!DD$70</f>
        <v>445272.52084336145</v>
      </c>
      <c r="DE39" s="53">
        <f ca="1">Проект!DE113/Параметры!DE$70</f>
        <v>447790.15641322627</v>
      </c>
      <c r="DF39" s="53">
        <f ca="1">Проект!DF113/Параметры!DF$70</f>
        <v>512737.74177552894</v>
      </c>
      <c r="DG39" s="53">
        <f ca="1">Проект!DG113/Параметры!DG$70</f>
        <v>588628.12011254276</v>
      </c>
      <c r="DH39" s="53">
        <f ca="1">Проект!DH113/Параметры!DH$70</f>
        <v>591956.30908277398</v>
      </c>
      <c r="DI39" s="53">
        <f ca="1">Проект!DI113/Параметры!DI$70</f>
        <v>595303.31611731998</v>
      </c>
      <c r="DJ39" s="53">
        <f ca="1">Проект!DJ113/Параметры!DJ$70</f>
        <v>598669.24761625158</v>
      </c>
      <c r="DK39" s="53">
        <f ca="1">Проект!DK113/Параметры!DK$70</f>
        <v>602054.21058124246</v>
      </c>
      <c r="DL39" s="53">
        <f ca="1">Проект!DL113/Параметры!DL$70</f>
        <v>605458.31261896831</v>
      </c>
      <c r="DM39" s="53">
        <f ca="1">Проект!DM113/Параметры!DM$70</f>
        <v>608881.66194452904</v>
      </c>
      <c r="DN39" s="53">
        <f ca="1">Проект!DN113/Параметры!DN$70</f>
        <v>471099.20971489704</v>
      </c>
      <c r="DO39" s="53">
        <f ca="1">Проект!DO113/Параметры!DO$70</f>
        <v>473762.87313851673</v>
      </c>
      <c r="DP39" s="53">
        <f ca="1">Проект!DP113/Параметры!DP$70</f>
        <v>476441.59730239678</v>
      </c>
      <c r="DQ39" s="53">
        <f ca="1">Проект!DQ113/Параметры!DQ$70</f>
        <v>479135.46736215212</v>
      </c>
      <c r="DR39" s="53">
        <f ca="1">Проект!DR113/Параметры!DR$70</f>
        <v>548629.38369981584</v>
      </c>
      <c r="DS39" s="53">
        <f ca="1">Проект!DS113/Параметры!DS$70</f>
        <v>629832.0885204206</v>
      </c>
      <c r="DT39" s="53">
        <f ca="1">Проект!DT113/Параметры!DT$70</f>
        <v>633393.2507185681</v>
      </c>
      <c r="DU39" s="53">
        <f ca="1">Проект!DU113/Параметры!DU$70</f>
        <v>636974.54824553221</v>
      </c>
      <c r="DV39" s="53">
        <f ca="1">Проект!DV113/Параметры!DV$70</f>
        <v>640576.09494938934</v>
      </c>
      <c r="DW39" s="53"/>
      <c r="DX39" s="55">
        <f t="shared" ref="DX39:DX46" ca="1" si="37">SUM(G39:DW39)</f>
        <v>50119071.499393448</v>
      </c>
    </row>
    <row r="40" spans="1:128" x14ac:dyDescent="0.2">
      <c r="A40" s="33" t="str">
        <f ca="1">Language!A1246</f>
        <v>Оплата материалов и операционных расходов</v>
      </c>
      <c r="C40" s="46" t="str">
        <f ca="1">Параметры!$C$70</f>
        <v>тыс. руб.</v>
      </c>
      <c r="E40" s="6" t="s">
        <v>908</v>
      </c>
      <c r="F40" s="6" t="s">
        <v>693</v>
      </c>
      <c r="G40" s="53">
        <f ca="1">-SUM(Проект!G277,Проект!G470,Проект!G483,Проект!G496)/Параметры!G$70</f>
        <v>-20302.8</v>
      </c>
      <c r="H40" s="53">
        <f ca="1">-SUM(Проект!H277,Проект!H470,Проект!H483,Проект!H496)/Параметры!H$70</f>
        <v>-60951.088705298018</v>
      </c>
      <c r="I40" s="53">
        <f ca="1">-SUM(Проект!I277,Проект!I470,Проект!I483,Проект!I496)/Параметры!I$70</f>
        <v>-103882.44430442975</v>
      </c>
      <c r="J40" s="53">
        <f ca="1">-SUM(Проект!J277,Проект!J470,Проект!J483,Проект!J496)/Параметры!J$70</f>
        <v>-134632.51201199976</v>
      </c>
      <c r="K40" s="53">
        <f ca="1">-SUM(Проект!K277,Проект!K470,Проект!K483,Проект!K496)/Параметры!K$70</f>
        <v>-163296.79489796123</v>
      </c>
      <c r="L40" s="53">
        <f ca="1">-SUM(Проект!L277,Проект!L470,Проект!L483,Проект!L496)/Параметры!L$70</f>
        <v>-184949.11227580631</v>
      </c>
      <c r="M40" s="53">
        <f ca="1">-SUM(Проект!M277,Проект!M470,Проект!M483,Проект!M496)/Параметры!M$70</f>
        <v>-206841.05986047545</v>
      </c>
      <c r="N40" s="53">
        <f ca="1">-SUM(Проект!N277,Проект!N470,Проект!N483,Проект!N496)/Параметры!N$70</f>
        <v>-224781.83805643878</v>
      </c>
      <c r="O40" s="53">
        <f ca="1">-SUM(Проект!O277,Проект!O470,Проект!O483,Проект!O496)/Параметры!O$70</f>
        <v>-281778.24177139235</v>
      </c>
      <c r="P40" s="53">
        <f ca="1">-SUM(Проект!P277,Проект!P470,Проект!P483,Проект!P496)/Параметры!P$70</f>
        <v>-283371.45691737527</v>
      </c>
      <c r="Q40" s="53">
        <f ca="1">-SUM(Проект!Q277,Проект!Q470,Проект!Q483,Проект!Q496)/Параметры!Q$70</f>
        <v>-284973.68033342704</v>
      </c>
      <c r="R40" s="53">
        <f ca="1">-SUM(Проект!R277,Проект!R470,Проект!R483,Проект!R496)/Параметры!R$70</f>
        <v>-286584.96295361611</v>
      </c>
      <c r="S40" s="53">
        <f ca="1">-SUM(Проект!S277,Проект!S470,Проект!S483,Проект!S496)/Параметры!S$70</f>
        <v>-288205.35599999997</v>
      </c>
      <c r="T40" s="53">
        <f ca="1">-SUM(Проект!T277,Проект!T470,Проект!T483,Проект!T496)/Параметры!T$70</f>
        <v>-289834.91098425293</v>
      </c>
      <c r="U40" s="53">
        <f ca="1">-SUM(Проект!U277,Проект!U470,Проект!U483,Проект!U496)/Параметры!U$70</f>
        <v>-291473.67970930348</v>
      </c>
      <c r="V40" s="53">
        <f ca="1">-SUM(Проект!V277,Проект!V470,Проект!V483,Проект!V496)/Параметры!V$70</f>
        <v>-235152.93479612889</v>
      </c>
      <c r="W40" s="53">
        <f ca="1">-SUM(Проект!W277,Проект!W470,Проект!W483,Проект!W496)/Параметры!W$70</f>
        <v>-236482.52367774135</v>
      </c>
      <c r="X40" s="53">
        <f ca="1">-SUM(Проект!X277,Проект!X470,Проект!X483,Проект!X496)/Параметры!X$70</f>
        <v>-237819.63024819572</v>
      </c>
      <c r="Y40" s="53">
        <f ca="1">-SUM(Проект!Y277,Проект!Y470,Проект!Y483,Проект!Y496)/Параметры!Y$70</f>
        <v>-239164.297013598</v>
      </c>
      <c r="Z40" s="53">
        <f ca="1">-SUM(Проект!Z277,Проект!Z470,Проект!Z483,Проект!Z496)/Параметры!Z$70</f>
        <v>-278650.23908942187</v>
      </c>
      <c r="AA40" s="53">
        <f ca="1">-SUM(Проект!AA277,Проект!AA470,Проект!AA483,Проект!AA496)/Параметры!AA$70</f>
        <v>-301502.71869538992</v>
      </c>
      <c r="AB40" s="53">
        <f ca="1">-SUM(Проект!AB277,Проект!AB470,Проект!AB483,Проект!AB496)/Параметры!AB$70</f>
        <v>-303207.45890159154</v>
      </c>
      <c r="AC40" s="53">
        <f ca="1">-SUM(Проект!AC277,Проект!AC470,Проект!AC483,Проект!AC496)/Параметры!AC$70</f>
        <v>-304921.83795676677</v>
      </c>
      <c r="AD40" s="53">
        <f ca="1">-SUM(Проект!AD277,Проект!AD470,Проект!AD483,Проект!AD496)/Параметры!AD$70</f>
        <v>-306645.91036036925</v>
      </c>
      <c r="AE40" s="53">
        <f ca="1">-SUM(Проект!AE277,Проект!AE470,Проект!AE483,Проект!AE496)/Параметры!AE$70</f>
        <v>-308379.73092</v>
      </c>
      <c r="AF40" s="53">
        <f ca="1">-SUM(Проект!AF277,Проект!AF470,Проект!AF483,Проект!AF496)/Параметры!AF$70</f>
        <v>-310123.3547531506</v>
      </c>
      <c r="AG40" s="53">
        <f ca="1">-SUM(Проект!AG277,Проект!AG470,Проект!AG483,Проект!AG496)/Параметры!AG$70</f>
        <v>-311876.83728895482</v>
      </c>
      <c r="AH40" s="53">
        <f ca="1">-SUM(Проект!AH277,Проект!AH470,Проект!AH483,Проект!AH496)/Параметры!AH$70</f>
        <v>-251613.64023185792</v>
      </c>
      <c r="AI40" s="53">
        <f ca="1">-SUM(Проект!AI277,Проект!AI470,Проект!AI483,Проект!AI496)/Параметры!AI$70</f>
        <v>-253036.30033518319</v>
      </c>
      <c r="AJ40" s="53">
        <f ca="1">-SUM(Проект!AJ277,Проект!AJ470,Проект!AJ483,Проект!AJ496)/Параметры!AJ$70</f>
        <v>-254467.00436556945</v>
      </c>
      <c r="AK40" s="53">
        <f ca="1">-SUM(Проект!AK277,Проект!AK470,Проект!AK483,Проект!AK496)/Параметры!AK$70</f>
        <v>-255905.79780454986</v>
      </c>
      <c r="AL40" s="53">
        <f ca="1">-SUM(Проект!AL277,Проект!AL470,Проект!AL483,Проект!AL496)/Параметры!AL$70</f>
        <v>-298155.75582568144</v>
      </c>
      <c r="AM40" s="53">
        <f ca="1">-SUM(Проект!AM277,Проект!AM470,Проект!AM483,Проект!AM496)/Параметры!AM$70</f>
        <v>-322607.90900406713</v>
      </c>
      <c r="AN40" s="53">
        <f ca="1">-SUM(Проект!AN277,Проект!AN470,Проект!AN483,Проект!AN496)/Параметры!AN$70</f>
        <v>-324431.98102470301</v>
      </c>
      <c r="AO40" s="53">
        <f ca="1">-SUM(Проект!AO277,Проект!AO470,Проект!AO483,Проект!AO496)/Параметры!AO$70</f>
        <v>-326266.36661374051</v>
      </c>
      <c r="AP40" s="53">
        <f ca="1">-SUM(Проект!AP277,Проект!AP470,Проект!AP483,Проект!AP496)/Параметры!AP$70</f>
        <v>-328111.12408559507</v>
      </c>
      <c r="AQ40" s="53">
        <f ca="1">-SUM(Проект!AQ277,Проект!AQ470,Проект!AQ483,Проект!AQ496)/Параметры!AQ$70</f>
        <v>-329966.3120844001</v>
      </c>
      <c r="AR40" s="53">
        <f ca="1">-SUM(Проект!AR277,Проект!AR470,Проект!AR483,Проект!AR496)/Параметры!AR$70</f>
        <v>-331831.98958587117</v>
      </c>
      <c r="AS40" s="53">
        <f ca="1">-SUM(Проект!AS277,Проект!AS470,Проект!AS483,Проект!AS496)/Параметры!AS$70</f>
        <v>-333708.21589918167</v>
      </c>
      <c r="AT40" s="53">
        <f ca="1">-SUM(Проект!AT277,Проект!AT470,Проект!AT483,Проект!AT496)/Параметры!AT$70</f>
        <v>-269226.595048088</v>
      </c>
      <c r="AU40" s="53">
        <f ca="1">-SUM(Проект!AU277,Проект!AU470,Проект!AU483,Проект!AU496)/Параметры!AU$70</f>
        <v>-270748.84135864599</v>
      </c>
      <c r="AV40" s="53">
        <f ca="1">-SUM(Проект!AV277,Проект!AV470,Проект!AV483,Проект!AV496)/Параметры!AV$70</f>
        <v>-272279.69467115932</v>
      </c>
      <c r="AW40" s="53">
        <f ca="1">-SUM(Проект!AW277,Проект!AW470,Проект!AW483,Проект!AW496)/Параметры!AW$70</f>
        <v>-273819.20365086838</v>
      </c>
      <c r="AX40" s="53">
        <f ca="1">-SUM(Проект!AX277,Проект!AX470,Проект!AX483,Проект!AX496)/Параметры!AX$70</f>
        <v>-319026.6587334791</v>
      </c>
      <c r="AY40" s="53">
        <f ca="1">-SUM(Проект!AY277,Проект!AY470,Проект!AY483,Проект!AY496)/Параметры!AY$70</f>
        <v>-345190.46263435186</v>
      </c>
      <c r="AZ40" s="53">
        <f ca="1">-SUM(Проект!AZ277,Проект!AZ470,Проект!AZ483,Проект!AZ496)/Параметры!AZ$70</f>
        <v>-347142.21969643206</v>
      </c>
      <c r="BA40" s="53">
        <f ca="1">-SUM(Проект!BA277,Проект!BA470,Проект!BA483,Проект!BA496)/Параметры!BA$70</f>
        <v>-349105.01227670233</v>
      </c>
      <c r="BB40" s="53">
        <f ca="1">-SUM(Проект!BB277,Проект!BB470,Проект!BB483,Проект!BB496)/Параметры!BB$70</f>
        <v>-351078.90277158673</v>
      </c>
      <c r="BC40" s="53">
        <f ca="1">-SUM(Проект!BC277,Проект!BC470,Проект!BC483,Проект!BC496)/Параметры!BC$70</f>
        <v>-353063.95393030794</v>
      </c>
      <c r="BD40" s="53">
        <f ca="1">-SUM(Проект!BD277,Проект!BD470,Проект!BD483,Проект!BD496)/Параметры!BD$70</f>
        <v>-355060.22885688208</v>
      </c>
      <c r="BE40" s="53">
        <f ca="1">-SUM(Проект!BE277,Проект!BE470,Проект!BE483,Проект!BE496)/Параметры!BE$70</f>
        <v>-357067.79101212433</v>
      </c>
      <c r="BF40" s="53">
        <f ca="1">-SUM(Проект!BF277,Проект!BF470,Проект!BF483,Проект!BF496)/Параметры!BF$70</f>
        <v>-288072.45670145407</v>
      </c>
      <c r="BG40" s="53">
        <f ca="1">-SUM(Проект!BG277,Проект!BG470,Проект!BG483,Проект!BG496)/Параметры!BG$70</f>
        <v>-289701.26025375113</v>
      </c>
      <c r="BH40" s="53">
        <f ca="1">-SUM(Проект!BH277,Проект!BH470,Проект!BH483,Проект!BH496)/Параметры!BH$70</f>
        <v>-291339.27329814032</v>
      </c>
      <c r="BI40" s="53">
        <f ca="1">-SUM(Проект!BI277,Проект!BI470,Проект!BI483,Проект!BI496)/Параметры!BI$70</f>
        <v>-292986.54790642904</v>
      </c>
      <c r="BJ40" s="53">
        <f ca="1">-SUM(Проект!BJ277,Проект!BJ470,Проект!BJ483,Проект!BJ496)/Параметры!BJ$70</f>
        <v>-341358.52484482259</v>
      </c>
      <c r="BK40" s="53">
        <f ca="1">-SUM(Проект!BK277,Проект!BK470,Проект!BK483,Проект!BK496)/Параметры!BK$70</f>
        <v>-369353.79501875647</v>
      </c>
      <c r="BL40" s="53">
        <f ca="1">-SUM(Проект!BL277,Проект!BL470,Проект!BL483,Проект!BL496)/Параметры!BL$70</f>
        <v>-371442.17507518234</v>
      </c>
      <c r="BM40" s="53">
        <f ca="1">-SUM(Проект!BM277,Проект!BM470,Проект!BM483,Проект!BM496)/Параметры!BM$70</f>
        <v>-373542.36313607142</v>
      </c>
      <c r="BN40" s="53">
        <f ca="1">-SUM(Проект!BN277,Проект!BN470,Проект!BN483,Проект!BN496)/Параметры!BN$70</f>
        <v>-375654.42596559768</v>
      </c>
      <c r="BO40" s="53">
        <f ca="1">-SUM(Проект!BO277,Проект!BO470,Проект!BO483,Проект!BO496)/Параметры!BO$70</f>
        <v>-377778.43070542958</v>
      </c>
      <c r="BP40" s="53">
        <f ca="1">-SUM(Проект!BP277,Проект!BP470,Проект!BP483,Проект!BP496)/Параметры!BP$70</f>
        <v>-379914.44487686385</v>
      </c>
      <c r="BQ40" s="53">
        <f ca="1">-SUM(Проект!BQ277,Проект!BQ470,Проект!BQ483,Проект!BQ496)/Параметры!BQ$70</f>
        <v>-382062.53638297302</v>
      </c>
      <c r="BR40" s="53">
        <f ca="1">-SUM(Проект!BR277,Проект!BR470,Проект!BR483,Проект!BR496)/Параметры!BR$70</f>
        <v>-308237.52867055591</v>
      </c>
      <c r="BS40" s="53">
        <f ca="1">-SUM(Проект!BS277,Проект!BS470,Проект!BS483,Проект!BS496)/Параметры!BS$70</f>
        <v>-309980.34847151366</v>
      </c>
      <c r="BT40" s="53">
        <f ca="1">-SUM(Проект!BT277,Проект!BT470,Проект!BT483,Проект!BT496)/Параметры!BT$70</f>
        <v>-311733.02242901019</v>
      </c>
      <c r="BU40" s="53">
        <f ca="1">-SUM(Проект!BU277,Проект!BU470,Проект!BU483,Проект!BU496)/Параметры!BU$70</f>
        <v>-313495.60625987902</v>
      </c>
      <c r="BV40" s="53">
        <f ca="1">-SUM(Проект!BV277,Проект!BV470,Проект!BV483,Проект!BV496)/Параметры!BV$70</f>
        <v>-365253.62158396014</v>
      </c>
      <c r="BW40" s="53">
        <f ca="1">-SUM(Проект!BW277,Проект!BW470,Проект!BW483,Проект!BW496)/Параметры!BW$70</f>
        <v>-395208.56067006919</v>
      </c>
      <c r="BX40" s="53">
        <f ca="1">-SUM(Проект!BX277,Проект!BX470,Проект!BX483,Проект!BX496)/Параметры!BX$70</f>
        <v>-397443.12733044499</v>
      </c>
      <c r="BY40" s="53">
        <f ca="1">-SUM(Проект!BY277,Проект!BY470,Проект!BY483,Проект!BY496)/Параметры!BY$70</f>
        <v>-399690.32855559641</v>
      </c>
      <c r="BZ40" s="53">
        <f ca="1">-SUM(Проект!BZ277,Проект!BZ470,Проект!BZ483,Проект!BZ496)/Параметры!BZ$70</f>
        <v>-401950.23578318954</v>
      </c>
      <c r="CA40" s="53">
        <f ca="1">-SUM(Проект!CA277,Проект!CA470,Проект!CA483,Проект!CA496)/Параметры!CA$70</f>
        <v>-404222.92085480952</v>
      </c>
      <c r="CB40" s="53">
        <f ca="1">-SUM(Проект!CB277,Проект!CB470,Проект!CB483,Проект!CB496)/Параметры!CB$70</f>
        <v>-406508.45601824421</v>
      </c>
      <c r="CC40" s="53">
        <f ca="1">-SUM(Проект!CC277,Проект!CC470,Проект!CC483,Проект!CC496)/Параметры!CC$70</f>
        <v>-408806.913929781</v>
      </c>
      <c r="CD40" s="53">
        <f ca="1">-SUM(Проект!CD277,Проект!CD470,Проект!CD483,Проект!CD496)/Параметры!CD$70</f>
        <v>-329814.15567749465</v>
      </c>
      <c r="CE40" s="53">
        <f ca="1">-SUM(Проект!CE277,Проект!CE470,Проект!CE483,Проект!CE496)/Параметры!CE$70</f>
        <v>-331678.97286451957</v>
      </c>
      <c r="CF40" s="53">
        <f ca="1">-SUM(Проект!CF277,Проект!CF470,Проект!CF483,Проект!CF496)/Параметры!CF$70</f>
        <v>-333554.33399904094</v>
      </c>
      <c r="CG40" s="53">
        <f ca="1">-SUM(Проект!CG277,Проект!CG470,Проект!CG483,Проект!CG496)/Параметры!CG$70</f>
        <v>-335440.29869807063</v>
      </c>
      <c r="CH40" s="53">
        <f ca="1">-SUM(Проект!CH277,Проект!CH470,Проект!CH483,Проект!CH496)/Параметры!CH$70</f>
        <v>-390821.37509483739</v>
      </c>
      <c r="CI40" s="53">
        <f ca="1">-SUM(Проект!CI277,Проект!CI470,Проект!CI483,Проект!CI496)/Параметры!CI$70</f>
        <v>-422873.15991697414</v>
      </c>
      <c r="CJ40" s="53">
        <f ca="1">-SUM(Проект!CJ277,Проект!CJ470,Проект!CJ483,Проект!CJ496)/Параметры!CJ$70</f>
        <v>-425264.14624357619</v>
      </c>
      <c r="CK40" s="53">
        <f ca="1">-SUM(Проект!CK277,Проект!CK470,Проект!CK483,Проект!CK496)/Параметры!CK$70</f>
        <v>-427668.65155448811</v>
      </c>
      <c r="CL40" s="53">
        <f ca="1">-SUM(Проект!CL277,Проект!CL470,Проект!CL483,Проект!CL496)/Параметры!CL$70</f>
        <v>-430086.75228801277</v>
      </c>
      <c r="CM40" s="53">
        <f ca="1">-SUM(Проект!CM277,Проект!CM470,Проект!CM483,Проект!CM496)/Параметры!CM$70</f>
        <v>-432518.52531464613</v>
      </c>
      <c r="CN40" s="53">
        <f ca="1">-SUM(Проект!CN277,Проект!CN470,Проект!CN483,Проект!CN496)/Параметры!CN$70</f>
        <v>-434964.04793952126</v>
      </c>
      <c r="CO40" s="53">
        <f ca="1">-SUM(Проект!CO277,Проект!CO470,Проект!CO483,Проект!CO496)/Параметры!CO$70</f>
        <v>-437423.39790486562</v>
      </c>
      <c r="CP40" s="53">
        <f ca="1">-SUM(Проект!CP277,Проект!CP470,Проект!CP483,Проект!CP496)/Параметры!CP$70</f>
        <v>-352901.14657491946</v>
      </c>
      <c r="CQ40" s="53">
        <f ca="1">-SUM(Проект!CQ277,Проект!CQ470,Проект!CQ483,Проект!CQ496)/Параметры!CQ$70</f>
        <v>-354896.50096503587</v>
      </c>
      <c r="CR40" s="53">
        <f ca="1">-SUM(Проект!CR277,Проект!CR470,Проект!CR483,Проект!CR496)/Параметры!CR$70</f>
        <v>-356903.13737897371</v>
      </c>
      <c r="CS40" s="53">
        <f ca="1">-SUM(Проект!CS277,Проект!CS470,Проект!CS483,Проект!CS496)/Параметры!CS$70</f>
        <v>-358921.11960693554</v>
      </c>
      <c r="CT40" s="53">
        <f ca="1">-SUM(Проект!CT277,Проект!CT470,Проект!CT483,Проект!CT496)/Параметры!CT$70</f>
        <v>-418178.87135147583</v>
      </c>
      <c r="CU40" s="53">
        <f ca="1">-SUM(Проект!CU277,Проект!CU470,Проект!CU483,Проект!CU496)/Параметры!CU$70</f>
        <v>-452474.28111116221</v>
      </c>
      <c r="CV40" s="53">
        <f ca="1">-SUM(Проект!CV277,Проект!CV470,Проект!CV483,Проект!CV496)/Параметры!CV$70</f>
        <v>-455032.63648062642</v>
      </c>
      <c r="CW40" s="53">
        <f ca="1">-SUM(Проект!CW277,Проект!CW470,Проект!CW483,Проект!CW496)/Параметры!CW$70</f>
        <v>-457605.45716330223</v>
      </c>
      <c r="CX40" s="53">
        <f ca="1">-SUM(Проект!CX277,Проект!CX470,Проект!CX483,Проект!CX496)/Параметры!CX$70</f>
        <v>-460192.82494817354</v>
      </c>
      <c r="CY40" s="53">
        <f ca="1">-SUM(Проект!CY277,Проект!CY470,Проект!CY483,Проект!CY496)/Параметры!CY$70</f>
        <v>-462794.82208667119</v>
      </c>
      <c r="CZ40" s="53">
        <f ca="1">-SUM(Проект!CZ277,Проект!CZ470,Проект!CZ483,Проект!CZ496)/Параметры!CZ$70</f>
        <v>-465411.53129528777</v>
      </c>
      <c r="DA40" s="53">
        <f ca="1">-SUM(Проект!DA277,Проект!DA470,Проект!DA483,Проект!DA496)/Параметры!DA$70</f>
        <v>-468043.03575820616</v>
      </c>
      <c r="DB40" s="53">
        <f ca="1">-SUM(Проект!DB277,Проект!DB470,Проект!DB483,Проект!DB496)/Параметры!DB$70</f>
        <v>-377604.22683516366</v>
      </c>
      <c r="DC40" s="53">
        <f ca="1">-SUM(Проект!DC277,Проект!DC470,Проект!DC483,Проект!DC496)/Параметры!DC$70</f>
        <v>-379739.25603258843</v>
      </c>
      <c r="DD40" s="53">
        <f ca="1">-SUM(Проект!DD277,Проект!DD470,Проект!DD483,Проект!DD496)/Параметры!DD$70</f>
        <v>-381886.35699550185</v>
      </c>
      <c r="DE40" s="53">
        <f ca="1">-SUM(Проект!DE277,Проект!DE470,Проект!DE483,Проект!DE496)/Параметры!DE$70</f>
        <v>-384045.59797942085</v>
      </c>
      <c r="DF40" s="53">
        <f ca="1">-SUM(Проект!DF277,Проект!DF470,Проект!DF483,Проект!DF496)/Параметры!DF$70</f>
        <v>-447451.39234607911</v>
      </c>
      <c r="DG40" s="53">
        <f ca="1">-SUM(Проект!DG277,Проект!DG470,Проект!DG483,Проект!DG496)/Параметры!DG$70</f>
        <v>-484147.48078894359</v>
      </c>
      <c r="DH40" s="53">
        <f ca="1">-SUM(Проект!DH277,Проект!DH470,Проект!DH483,Проект!DH496)/Параметры!DH$70</f>
        <v>-486884.9210342702</v>
      </c>
      <c r="DI40" s="53">
        <f ca="1">-SUM(Проект!DI277,Проект!DI470,Проект!DI483,Проект!DI496)/Параметры!DI$70</f>
        <v>-489637.83916473336</v>
      </c>
      <c r="DJ40" s="53">
        <f ca="1">-SUM(Проект!DJ277,Проект!DJ470,Проект!DJ483,Проект!DJ496)/Параметры!DJ$70</f>
        <v>-492406.32269454567</v>
      </c>
      <c r="DK40" s="53">
        <f ca="1">-SUM(Проект!DK277,Проект!DK470,Проект!DK483,Проект!DK496)/Параметры!DK$70</f>
        <v>-495190.45963273826</v>
      </c>
      <c r="DL40" s="53">
        <f ca="1">-SUM(Проект!DL277,Проект!DL470,Проект!DL483,Проект!DL496)/Параметры!DL$70</f>
        <v>-497990.33848595782</v>
      </c>
      <c r="DM40" s="53">
        <f ca="1">-SUM(Проект!DM277,Проект!DM470,Проект!DM483,Проект!DM496)/Параметры!DM$70</f>
        <v>-500806.04826128052</v>
      </c>
      <c r="DN40" s="53">
        <f ca="1">-SUM(Проект!DN277,Проект!DN470,Проект!DN483,Проект!DN496)/Параметры!DN$70</f>
        <v>-404036.52271362499</v>
      </c>
      <c r="DO40" s="53">
        <f ca="1">-SUM(Проект!DO277,Проект!DO470,Проект!DO483,Проект!DO496)/Параметры!DO$70</f>
        <v>-406321.00395486952</v>
      </c>
      <c r="DP40" s="53">
        <f ca="1">-SUM(Проект!DP277,Проект!DP470,Проект!DP483,Проект!DP496)/Параметры!DP$70</f>
        <v>-408618.40198518679</v>
      </c>
      <c r="DQ40" s="53">
        <f ca="1">-SUM(Проект!DQ277,Проект!DQ470,Проект!DQ483,Проект!DQ496)/Параметры!DQ$70</f>
        <v>-410928.78983798029</v>
      </c>
      <c r="DR40" s="53">
        <f ca="1">-SUM(Проект!DR277,Проект!DR470,Проект!DR483,Проект!DR496)/Параметры!DR$70</f>
        <v>-478772.9898103046</v>
      </c>
      <c r="DS40" s="53">
        <f ca="1">-SUM(Проект!DS277,Проект!DS470,Проект!DS483,Проект!DS496)/Параметры!DS$70</f>
        <v>-518037.80444416939</v>
      </c>
      <c r="DT40" s="53">
        <f ca="1">-SUM(Проект!DT277,Проект!DT470,Проект!DT483,Проект!DT496)/Параметры!DT$70</f>
        <v>-520966.86550666898</v>
      </c>
      <c r="DU40" s="53">
        <f ca="1">-SUM(Проект!DU277,Проект!DU470,Проект!DU483,Проект!DU496)/Параметры!DU$70</f>
        <v>-523912.48790626449</v>
      </c>
      <c r="DV40" s="53">
        <f ca="1">-SUM(Проект!DV277,Проект!DV470,Проект!DV483,Проект!DV496)/Параметры!DV$70</f>
        <v>-526874.76528316375</v>
      </c>
      <c r="DW40" s="53"/>
      <c r="DX40" s="55">
        <f t="shared" ca="1" si="37"/>
        <v>-41920159.332616918</v>
      </c>
    </row>
    <row r="41" spans="1:128" x14ac:dyDescent="0.2">
      <c r="A41" s="33" t="str">
        <f ca="1">Language!A1247</f>
        <v>Заработная плата</v>
      </c>
      <c r="C41" s="46" t="str">
        <f ca="1">Параметры!$C$70</f>
        <v>тыс. руб.</v>
      </c>
      <c r="E41" s="6" t="s">
        <v>909</v>
      </c>
      <c r="F41" s="6" t="s">
        <v>693</v>
      </c>
      <c r="G41" s="53">
        <f ca="1">-Проект!G412/Параметры!G$70</f>
        <v>-645</v>
      </c>
      <c r="H41" s="53">
        <f ca="1">-Проект!H412/Параметры!H$70</f>
        <v>-1293.6469237748763</v>
      </c>
      <c r="I41" s="53">
        <f ca="1">-Проект!I412/Параметры!I$70</f>
        <v>-1300.961391561869</v>
      </c>
      <c r="J41" s="53">
        <f ca="1">-Проект!J412/Параметры!J$70</f>
        <v>-1308.3172164131611</v>
      </c>
      <c r="K41" s="53">
        <f ca="1">-Проект!K412/Параметры!K$70</f>
        <v>-1315.7146321676064</v>
      </c>
      <c r="L41" s="53">
        <f ca="1">-Проект!L412/Параметры!L$70</f>
        <v>-1323.1538739862183</v>
      </c>
      <c r="M41" s="53">
        <f ca="1">-Проект!M412/Параметры!M$70</f>
        <v>-1330.6351783596449</v>
      </c>
      <c r="N41" s="53">
        <f ca="1">-Проект!N412/Параметры!N$70</f>
        <v>-1338.1587831156864</v>
      </c>
      <c r="O41" s="53">
        <f ca="1">-Проект!O412/Параметры!O$70</f>
        <v>-1345.7249274268559</v>
      </c>
      <c r="P41" s="53">
        <f ca="1">-Проект!P412/Параметры!P$70</f>
        <v>-1353.3338518179826</v>
      </c>
      <c r="Q41" s="53">
        <f ca="1">-Проект!Q412/Параметры!Q$70</f>
        <v>-1360.9857981738587</v>
      </c>
      <c r="R41" s="53">
        <f ca="1">-Проект!R412/Параметры!R$70</f>
        <v>-1368.6810097469274</v>
      </c>
      <c r="S41" s="53">
        <f ca="1">-Проект!S412/Параметры!S$70</f>
        <v>-1376.4197311650173</v>
      </c>
      <c r="T41" s="53">
        <f ca="1">-Проект!T412/Параметры!T$70</f>
        <v>-1384.2022084391178</v>
      </c>
      <c r="U41" s="53">
        <f ca="1">-Проект!U412/Параметры!U$70</f>
        <v>-1392.0286889711999</v>
      </c>
      <c r="V41" s="53">
        <f ca="1">-Проект!V412/Параметры!V$70</f>
        <v>-1399.8994215620824</v>
      </c>
      <c r="W41" s="53">
        <f ca="1">-Проект!W412/Параметры!W$70</f>
        <v>-1407.8146564193389</v>
      </c>
      <c r="X41" s="53">
        <f ca="1">-Проект!X412/Параметры!X$70</f>
        <v>-1415.7746451652538</v>
      </c>
      <c r="Y41" s="53">
        <f ca="1">-Проект!Y412/Параметры!Y$70</f>
        <v>-1423.7796408448203</v>
      </c>
      <c r="Z41" s="53">
        <f ca="1">-Проект!Z412/Параметры!Z$70</f>
        <v>-1431.8298979337847</v>
      </c>
      <c r="AA41" s="53">
        <f ca="1">-Проект!AA412/Параметры!AA$70</f>
        <v>-1439.9256723467358</v>
      </c>
      <c r="AB41" s="53">
        <f ca="1">-Проект!AB412/Параметры!AB$70</f>
        <v>-1448.0672214452416</v>
      </c>
      <c r="AC41" s="53">
        <f ca="1">-Проект!AC412/Параметры!AC$70</f>
        <v>-1456.254804046029</v>
      </c>
      <c r="AD41" s="53">
        <f ca="1">-Проект!AD412/Параметры!AD$70</f>
        <v>-1464.4886804292128</v>
      </c>
      <c r="AE41" s="53">
        <f ca="1">-Проект!AE412/Параметры!AE$70</f>
        <v>-1472.7691123465686</v>
      </c>
      <c r="AF41" s="53">
        <f ca="1">-Проект!AF412/Параметры!AF$70</f>
        <v>-1481.0963630298559</v>
      </c>
      <c r="AG41" s="53">
        <f ca="1">-Проект!AG412/Параметры!AG$70</f>
        <v>-1489.4706971991839</v>
      </c>
      <c r="AH41" s="53">
        <f ca="1">-Проект!AH412/Параметры!AH$70</f>
        <v>-1497.892381071428</v>
      </c>
      <c r="AI41" s="53">
        <f ca="1">-Проект!AI412/Параметры!AI$70</f>
        <v>-1506.3616823686925</v>
      </c>
      <c r="AJ41" s="53">
        <f ca="1">-Проект!AJ412/Параметры!AJ$70</f>
        <v>-1514.8788703268215</v>
      </c>
      <c r="AK41" s="53">
        <f ca="1">-Проект!AK412/Параметры!AK$70</f>
        <v>-1523.4442157039575</v>
      </c>
      <c r="AL41" s="53">
        <f ca="1">-Проект!AL412/Параметры!AL$70</f>
        <v>-1532.0579907891492</v>
      </c>
      <c r="AM41" s="53">
        <f ca="1">-Проект!AM412/Параметры!AM$70</f>
        <v>-1540.7204694110071</v>
      </c>
      <c r="AN41" s="53">
        <f ca="1">-Проект!AN412/Параметры!AN$70</f>
        <v>-1549.4319269464083</v>
      </c>
      <c r="AO41" s="53">
        <f ca="1">-Проект!AO412/Параметры!AO$70</f>
        <v>-1558.1926403292509</v>
      </c>
      <c r="AP41" s="53">
        <f ca="1">-Проект!AP412/Параметры!AP$70</f>
        <v>-1567.0028880592574</v>
      </c>
      <c r="AQ41" s="53">
        <f ca="1">-Проект!AQ412/Параметры!AQ$70</f>
        <v>-1575.8629502108283</v>
      </c>
      <c r="AR41" s="53">
        <f ca="1">-Проект!AR412/Параметры!AR$70</f>
        <v>-1584.7731084419456</v>
      </c>
      <c r="AS41" s="53">
        <f ca="1">-Проект!AS412/Параметры!AS$70</f>
        <v>-1593.7336460031265</v>
      </c>
      <c r="AT41" s="53">
        <f ca="1">-Проект!AT412/Параметры!AT$70</f>
        <v>-1602.7448477464277</v>
      </c>
      <c r="AU41" s="53">
        <f ca="1">-Проект!AU412/Параметры!AU$70</f>
        <v>-1611.8070001345009</v>
      </c>
      <c r="AV41" s="53">
        <f ca="1">-Проект!AV412/Параметры!AV$70</f>
        <v>-1620.9203912496987</v>
      </c>
      <c r="AW41" s="53">
        <f ca="1">-Проект!AW412/Параметры!AW$70</f>
        <v>-1630.0853108032343</v>
      </c>
      <c r="AX41" s="53">
        <f ca="1">-Проект!AX412/Параметры!AX$70</f>
        <v>-1639.3020501443896</v>
      </c>
      <c r="AY41" s="53">
        <f ca="1">-Проект!AY412/Параметры!AY$70</f>
        <v>-1648.5709022697774</v>
      </c>
      <c r="AZ41" s="53">
        <f ca="1">-Проект!AZ412/Параметры!AZ$70</f>
        <v>-1657.8921618326565</v>
      </c>
      <c r="BA41" s="53">
        <f ca="1">-Проект!BA412/Параметры!BA$70</f>
        <v>-1667.2661251522982</v>
      </c>
      <c r="BB41" s="53">
        <f ca="1">-Проект!BB412/Параметры!BB$70</f>
        <v>-1676.6930902234051</v>
      </c>
      <c r="BC41" s="53">
        <f ca="1">-Проект!BC412/Параметры!BC$70</f>
        <v>-1686.173356725586</v>
      </c>
      <c r="BD41" s="53">
        <f ca="1">-Проект!BD412/Параметры!BD$70</f>
        <v>-1695.7072260328816</v>
      </c>
      <c r="BE41" s="53">
        <f ca="1">-Проект!BE412/Параметры!BE$70</f>
        <v>-1705.295001223345</v>
      </c>
      <c r="BF41" s="53">
        <f ca="1">-Проект!BF412/Параметры!BF$70</f>
        <v>-1714.9369870886774</v>
      </c>
      <c r="BG41" s="53">
        <f ca="1">-Проект!BG412/Параметры!BG$70</f>
        <v>-1724.6334901439157</v>
      </c>
      <c r="BH41" s="53">
        <f ca="1">-Проект!BH412/Параметры!BH$70</f>
        <v>-1734.3848186371774</v>
      </c>
      <c r="BI41" s="53">
        <f ca="1">-Проект!BI412/Параметры!BI$70</f>
        <v>-1744.1912825594604</v>
      </c>
      <c r="BJ41" s="53">
        <f ca="1">-Проект!BJ412/Параметры!BJ$70</f>
        <v>-1754.0531936544967</v>
      </c>
      <c r="BK41" s="53">
        <f ca="1">-Проект!BK412/Параметры!BK$70</f>
        <v>-1763.9708654286615</v>
      </c>
      <c r="BL41" s="53">
        <f ca="1">-Проект!BL412/Параметры!BL$70</f>
        <v>-1773.9446131609425</v>
      </c>
      <c r="BM41" s="53">
        <f ca="1">-Проект!BM412/Параметры!BM$70</f>
        <v>-1783.9747539129589</v>
      </c>
      <c r="BN41" s="53">
        <f ca="1">-Проект!BN412/Параметры!BN$70</f>
        <v>-1794.0616065390432</v>
      </c>
      <c r="BO41" s="53">
        <f ca="1">-Проект!BO412/Параметры!BO$70</f>
        <v>-1804.2054916963766</v>
      </c>
      <c r="BP41" s="53">
        <f ca="1">-Проект!BP412/Параметры!BP$70</f>
        <v>-1814.4067318551831</v>
      </c>
      <c r="BQ41" s="53">
        <f ca="1">-Проект!BQ412/Параметры!BQ$70</f>
        <v>-1824.6656513089792</v>
      </c>
      <c r="BR41" s="53">
        <f ca="1">-Проект!BR412/Параметры!BR$70</f>
        <v>-1834.9825761848847</v>
      </c>
      <c r="BS41" s="53">
        <f ca="1">-Проект!BS412/Параметры!BS$70</f>
        <v>-1845.3578344539894</v>
      </c>
      <c r="BT41" s="53">
        <f ca="1">-Проект!BT412/Параметры!BT$70</f>
        <v>-1855.7917559417797</v>
      </c>
      <c r="BU41" s="53">
        <f ca="1">-Проект!BU412/Параметры!BU$70</f>
        <v>-1866.2846723386228</v>
      </c>
      <c r="BV41" s="53">
        <f ca="1">-Проект!BV412/Параметры!BV$70</f>
        <v>-1876.8369172103114</v>
      </c>
      <c r="BW41" s="53">
        <f ca="1">-Проект!BW412/Параметры!BW$70</f>
        <v>-1887.4488260086678</v>
      </c>
      <c r="BX41" s="53">
        <f ca="1">-Проект!BX412/Параметры!BX$70</f>
        <v>-1898.1207360822082</v>
      </c>
      <c r="BY41" s="53">
        <f ca="1">-Проект!BY412/Параметры!BY$70</f>
        <v>-1908.8529866868657</v>
      </c>
      <c r="BZ41" s="53">
        <f ca="1">-Проект!BZ412/Параметры!BZ$70</f>
        <v>-1919.6459189967759</v>
      </c>
      <c r="CA41" s="53">
        <f ca="1">-Проект!CA412/Параметры!CA$70</f>
        <v>-1930.4998761151228</v>
      </c>
      <c r="CB41" s="53">
        <f ca="1">-Проект!CB412/Параметры!CB$70</f>
        <v>-1941.4152030850455</v>
      </c>
      <c r="CC41" s="53">
        <f ca="1">-Проект!CC412/Параметры!CC$70</f>
        <v>-1952.3922469006072</v>
      </c>
      <c r="CD41" s="53">
        <f ca="1">-Проект!CD412/Параметры!CD$70</f>
        <v>-1963.4313565178263</v>
      </c>
      <c r="CE41" s="53">
        <f ca="1">-Проект!CE412/Параметры!CE$70</f>
        <v>-1974.5328828657684</v>
      </c>
      <c r="CF41" s="53">
        <f ca="1">-Проект!CF412/Параметры!CF$70</f>
        <v>-1985.6971788577039</v>
      </c>
      <c r="CG41" s="53">
        <f ca="1">-Проект!CG412/Параметры!CG$70</f>
        <v>-1996.9245994023258</v>
      </c>
      <c r="CH41" s="53">
        <f ca="1">-Проект!CH412/Параметры!CH$70</f>
        <v>-2008.2155014150326</v>
      </c>
      <c r="CI41" s="53">
        <f ca="1">-Проект!CI412/Параметры!CI$70</f>
        <v>-2019.5702438292742</v>
      </c>
      <c r="CJ41" s="53">
        <f ca="1">-Проект!CJ412/Параметры!CJ$70</f>
        <v>-2030.9891876079625</v>
      </c>
      <c r="CK41" s="53">
        <f ca="1">-Проект!CK412/Параметры!CK$70</f>
        <v>-2042.4726957549462</v>
      </c>
      <c r="CL41" s="53">
        <f ca="1">-Проект!CL412/Параметры!CL$70</f>
        <v>-2054.0211333265502</v>
      </c>
      <c r="CM41" s="53">
        <f ca="1">-Проект!CM412/Параметры!CM$70</f>
        <v>-2065.6348674431811</v>
      </c>
      <c r="CN41" s="53">
        <f ca="1">-Проект!CN412/Параметры!CN$70</f>
        <v>-2077.3142673009988</v>
      </c>
      <c r="CO41" s="53">
        <f ca="1">-Проект!CO412/Параметры!CO$70</f>
        <v>-2089.05970418365</v>
      </c>
      <c r="CP41" s="53">
        <f ca="1">-Проект!CP412/Параметры!CP$70</f>
        <v>-2100.8715514740743</v>
      </c>
      <c r="CQ41" s="53">
        <f ca="1">-Проект!CQ412/Параметры!CQ$70</f>
        <v>-2112.7501846663722</v>
      </c>
      <c r="CR41" s="53">
        <f ca="1">-Проект!CR412/Параметры!CR$70</f>
        <v>-2124.6959813777435</v>
      </c>
      <c r="CS41" s="53">
        <f ca="1">-Проект!CS412/Параметры!CS$70</f>
        <v>-2136.709321360489</v>
      </c>
      <c r="CT41" s="53">
        <f ca="1">-Проект!CT412/Параметры!CT$70</f>
        <v>-2148.7905865140847</v>
      </c>
      <c r="CU41" s="53">
        <f ca="1">-Проект!CU412/Параметры!CU$70</f>
        <v>-2160.940160897323</v>
      </c>
      <c r="CV41" s="53">
        <f ca="1">-Проект!CV412/Параметры!CV$70</f>
        <v>-2173.1584307405201</v>
      </c>
      <c r="CW41" s="53">
        <f ca="1">-Проект!CW412/Параметры!CW$70</f>
        <v>-2185.4457844577923</v>
      </c>
      <c r="CX41" s="53">
        <f ca="1">-Проект!CX412/Параметры!CX$70</f>
        <v>-2197.8026126594086</v>
      </c>
      <c r="CY41" s="53">
        <f ca="1">-Проект!CY412/Параметры!CY$70</f>
        <v>-2210.2293081642038</v>
      </c>
      <c r="CZ41" s="53">
        <f ca="1">-Проект!CZ412/Параметры!CZ$70</f>
        <v>-2222.7262660120687</v>
      </c>
      <c r="DA41" s="53">
        <f ca="1">-Проект!DA412/Параметры!DA$70</f>
        <v>-2235.2938834765055</v>
      </c>
      <c r="DB41" s="53">
        <f ca="1">-Проект!DB412/Параметры!DB$70</f>
        <v>-2247.932560077259</v>
      </c>
      <c r="DC41" s="53">
        <f ca="1">-Проект!DC412/Параметры!DC$70</f>
        <v>-2260.6426975930181</v>
      </c>
      <c r="DD41" s="53">
        <f ca="1">-Проект!DD412/Параметры!DD$70</f>
        <v>-2273.4247000741852</v>
      </c>
      <c r="DE41" s="53">
        <f ca="1">-Проект!DE412/Параметры!DE$70</f>
        <v>-2286.2789738557231</v>
      </c>
      <c r="DF41" s="53">
        <f ca="1">-Проект!DF412/Параметры!DF$70</f>
        <v>-2299.2059275700713</v>
      </c>
      <c r="DG41" s="53">
        <f ca="1">-Проект!DG412/Параметры!DG$70</f>
        <v>-2312.2059721601363</v>
      </c>
      <c r="DH41" s="53">
        <f ca="1">-Проект!DH412/Параметры!DH$70</f>
        <v>-2325.2795208923562</v>
      </c>
      <c r="DI41" s="53">
        <f ca="1">-Проект!DI412/Параметры!DI$70</f>
        <v>-2338.4269893698379</v>
      </c>
      <c r="DJ41" s="53">
        <f ca="1">-Проект!DJ412/Параметры!DJ$70</f>
        <v>-2351.6487955455677</v>
      </c>
      <c r="DK41" s="53">
        <f ca="1">-Проект!DK412/Параметры!DK$70</f>
        <v>-2364.9453597356987</v>
      </c>
      <c r="DL41" s="53">
        <f ca="1">-Проект!DL412/Параметры!DL$70</f>
        <v>-2378.3171046329135</v>
      </c>
      <c r="DM41" s="53">
        <f ca="1">-Проект!DM412/Параметры!DM$70</f>
        <v>-2391.7644553198606</v>
      </c>
      <c r="DN41" s="53">
        <f ca="1">-Проект!DN412/Параметры!DN$70</f>
        <v>-2405.2878392826678</v>
      </c>
      <c r="DO41" s="53">
        <f ca="1">-Проект!DO412/Параметры!DO$70</f>
        <v>-2418.8876864245294</v>
      </c>
      <c r="DP41" s="53">
        <f ca="1">-Проект!DP412/Параметры!DP$70</f>
        <v>-2432.5644290793789</v>
      </c>
      <c r="DQ41" s="53">
        <f ca="1">-Проект!DQ412/Параметры!DQ$70</f>
        <v>-2446.3185020256242</v>
      </c>
      <c r="DR41" s="53">
        <f ca="1">-Проект!DR412/Параметры!DR$70</f>
        <v>-2460.1503424999764</v>
      </c>
      <c r="DS41" s="53">
        <f ca="1">-Проект!DS412/Параметры!DS$70</f>
        <v>-2474.0603902113457</v>
      </c>
      <c r="DT41" s="53">
        <f ca="1">-Проект!DT412/Параметры!DT$70</f>
        <v>-2488.0490873548215</v>
      </c>
      <c r="DU41" s="53">
        <f ca="1">-Проект!DU412/Параметры!DU$70</f>
        <v>-2502.1168786257267</v>
      </c>
      <c r="DV41" s="53">
        <f ca="1">-Проект!DV412/Параметры!DV$70</f>
        <v>-2516.2642112337571</v>
      </c>
      <c r="DW41" s="53"/>
      <c r="DX41" s="55">
        <f t="shared" ca="1" si="37"/>
        <v>-219395.05441094923</v>
      </c>
    </row>
    <row r="42" spans="1:128" x14ac:dyDescent="0.2">
      <c r="A42" s="33" t="str">
        <f ca="1">Language!A1249</f>
        <v>Налоги</v>
      </c>
      <c r="C42" s="46" t="str">
        <f ca="1">Параметры!$C$70</f>
        <v>тыс. руб.</v>
      </c>
      <c r="E42" s="6" t="s">
        <v>910</v>
      </c>
      <c r="F42" s="6" t="s">
        <v>693</v>
      </c>
      <c r="G42" s="53">
        <f ca="1">-(Проект!G942-Проект!G881)/Параметры!G$70</f>
        <v>0</v>
      </c>
      <c r="H42" s="53">
        <f ca="1">-(Проект!H942-Проект!H881)/Параметры!H$70</f>
        <v>-399.90000000000015</v>
      </c>
      <c r="I42" s="53">
        <f ca="1">-(Проект!I942-Проект!I881)/Параметры!I$70</f>
        <v>-402.16109274042344</v>
      </c>
      <c r="J42" s="53">
        <f ca="1">-(Проект!J942-Проект!J881)/Параметры!J$70</f>
        <v>-978.04791173355363</v>
      </c>
      <c r="K42" s="53">
        <f ca="1">-(Проект!K942-Проект!K881)/Параметры!K$70</f>
        <v>-3533.7831519777105</v>
      </c>
      <c r="L42" s="53">
        <f ca="1">-(Проект!L942-Проект!L881)/Параметры!L$70</f>
        <v>-5164.2052390880272</v>
      </c>
      <c r="M42" s="53">
        <f ca="1">-(Проект!M942-Проект!M881)/Параметры!M$70</f>
        <v>-5223.3361768142586</v>
      </c>
      <c r="N42" s="53">
        <f ca="1">-(Проект!N942-Проект!N881)/Параметры!N$70</f>
        <v>-5327.6123955683861</v>
      </c>
      <c r="O42" s="53">
        <f ca="1">-(Проект!O942-Проект!O881)/Параметры!O$70</f>
        <v>-5512.1596436450973</v>
      </c>
      <c r="P42" s="53">
        <f ca="1">-(Проект!P942-Проект!P881)/Параметры!P$70</f>
        <v>-9453.4241187454681</v>
      </c>
      <c r="Q42" s="53">
        <f ca="1">-(Проект!Q942-Проект!Q881)/Параметры!Q$70</f>
        <v>-13292.356240265137</v>
      </c>
      <c r="R42" s="53">
        <f ca="1">-(Проект!R942-Проект!R881)/Параметры!R$70</f>
        <v>-20042.001357614645</v>
      </c>
      <c r="S42" s="53">
        <f ca="1">-(Проект!S942-Проект!S881)/Параметры!S$70</f>
        <v>-20157.678488239901</v>
      </c>
      <c r="T42" s="53">
        <f ca="1">-(Проект!T942-Проект!T881)/Параметры!T$70</f>
        <v>-20282.813066666655</v>
      </c>
      <c r="U42" s="53">
        <f ca="1">-(Проект!U942-Проект!U881)/Параметры!U$70</f>
        <v>-20403.608810200774</v>
      </c>
      <c r="V42" s="53">
        <f ca="1">-(Проект!V942-Проект!V881)/Параметры!V$70</f>
        <v>-20950.669457165903</v>
      </c>
      <c r="W42" s="53">
        <f ca="1">-(Проект!W942-Проект!W881)/Параметры!W$70</f>
        <v>-12994.416072784048</v>
      </c>
      <c r="X42" s="53">
        <f ca="1">-(Проект!X942-Проект!X881)/Параметры!X$70</f>
        <v>-13068.359569266178</v>
      </c>
      <c r="Y42" s="53">
        <f ca="1">-(Проект!Y942-Проект!Y881)/Параметры!Y$70</f>
        <v>-13142.721153028202</v>
      </c>
      <c r="Z42" s="53">
        <f ca="1">-(Проект!Z942-Проект!Z881)/Параметры!Z$70</f>
        <v>-13217.503187995631</v>
      </c>
      <c r="AA42" s="53">
        <f ca="1">-(Проект!AA942-Проект!AA881)/Параметры!AA$70</f>
        <v>-13537.940671198128</v>
      </c>
      <c r="AB42" s="53">
        <f ca="1">-(Проект!AB942-Проект!AB881)/Параметры!AB$70</f>
        <v>-21674.408335508957</v>
      </c>
      <c r="AC42" s="53">
        <f ca="1">-(Проект!AC942-Проект!AC881)/Параметры!AC$70</f>
        <v>-21797.429770206028</v>
      </c>
      <c r="AD42" s="53">
        <f ca="1">-(Проект!AD942-Проект!AD881)/Параметры!AD$70</f>
        <v>-21921.146785981182</v>
      </c>
      <c r="AE42" s="53">
        <f ca="1">-(Проект!AE942-Проект!AE881)/Параметры!AE$70</f>
        <v>-22045.563315749678</v>
      </c>
      <c r="AF42" s="53">
        <f ca="1">-(Проект!AF942-Проект!AF881)/Параметры!AF$70</f>
        <v>-22170.683314666829</v>
      </c>
      <c r="AG42" s="53">
        <f ca="1">-(Проект!AG942-Проект!AG881)/Параметры!AG$70</f>
        <v>-22296.510760248355</v>
      </c>
      <c r="AH42" s="53">
        <f ca="1">-(Проект!AH942-Проект!AH881)/Параметры!AH$70</f>
        <v>-22423.049652500733</v>
      </c>
      <c r="AI42" s="53">
        <f ca="1">-(Проект!AI942-Проект!AI881)/Параметры!AI$70</f>
        <v>-13909.858531212643</v>
      </c>
      <c r="AJ42" s="53">
        <f ca="1">-(Проект!AJ942-Проект!AJ881)/Параметры!AJ$70</f>
        <v>-13988.978072448077</v>
      </c>
      <c r="AK42" s="53">
        <f ca="1">-(Проект!AK942-Проект!AK881)/Параметры!AK$70</f>
        <v>-14068.544967073396</v>
      </c>
      <c r="AL42" s="53">
        <f ca="1">-(Проект!AL942-Проект!AL881)/Параметры!AL$70</f>
        <v>-14148.561744488936</v>
      </c>
      <c r="AM42" s="53">
        <f ca="1">-(Проект!AM942-Проект!AM881)/Параметры!AM$70</f>
        <v>-14491.429851515153</v>
      </c>
      <c r="AN42" s="53">
        <f ca="1">-(Проект!AN942-Проект!AN881)/Параметры!AN$70</f>
        <v>-23197.45025232809</v>
      </c>
      <c r="AO42" s="53">
        <f ca="1">-(Проект!AO942-Проект!AO881)/Параметры!AO$70</f>
        <v>-23329.083187453958</v>
      </c>
      <c r="AP42" s="53">
        <f ca="1">-(Проект!AP942-Проект!AP881)/Параметры!AP$70</f>
        <v>-23461.460394332611</v>
      </c>
      <c r="AQ42" s="53">
        <f ca="1">-(Проект!AQ942-Проект!AQ881)/Параметры!AQ$70</f>
        <v>-23594.58608118604</v>
      </c>
      <c r="AR42" s="53">
        <f ca="1">-(Проект!AR942-Проект!AR881)/Параметры!AR$70</f>
        <v>-23728.464480025883</v>
      </c>
      <c r="AS42" s="53">
        <f ca="1">-(Проект!AS942-Проект!AS881)/Параметры!AS$70</f>
        <v>-23863.099846799596</v>
      </c>
      <c r="AT42" s="53">
        <f ca="1">-(Проект!AT942-Проект!AT881)/Параметры!AT$70</f>
        <v>-23998.496461508737</v>
      </c>
      <c r="AU42" s="53">
        <f ca="1">-(Проект!AU942-Проект!AU881)/Параметры!AU$70</f>
        <v>-14889.381961730054</v>
      </c>
      <c r="AV42" s="53">
        <f ca="1">-(Проект!AV942-Проект!AV881)/Параметры!AV$70</f>
        <v>-14974.039870852939</v>
      </c>
      <c r="AW42" s="53">
        <f ca="1">-(Проект!AW942-Проект!AW881)/Параметры!AW$70</f>
        <v>-15059.17644810182</v>
      </c>
      <c r="AX42" s="53">
        <f ca="1">-(Проект!AX942-Проект!AX881)/Параметры!AX$70</f>
        <v>-15144.794399936247</v>
      </c>
      <c r="AY42" s="53">
        <f ca="1">-(Проект!AY942-Проект!AY881)/Параметры!AY$70</f>
        <v>-15511.66327445451</v>
      </c>
      <c r="AZ42" s="53">
        <f ca="1">-(Проект!AZ942-Проект!AZ881)/Параметры!AZ$70</f>
        <v>-24827.105103324189</v>
      </c>
      <c r="BA42" s="53">
        <f ca="1">-(Проект!BA942-Проект!BA881)/Параметры!BA$70</f>
        <v>-24967.952343909448</v>
      </c>
      <c r="BB42" s="53">
        <f ca="1">-(Проект!BB942-Проект!BB881)/Параметры!BB$70</f>
        <v>-25109.595955269629</v>
      </c>
      <c r="BC42" s="53">
        <f ca="1">-(Проект!BC942-Проект!BC881)/Параметры!BC$70</f>
        <v>-25252.040440202014</v>
      </c>
      <c r="BD42" s="53">
        <f ca="1">-(Проект!BD942-Проект!BD881)/Параметры!BD$70</f>
        <v>-25395.290326962222</v>
      </c>
      <c r="BE42" s="53">
        <f ca="1">-(Проект!BE942-Проект!BE881)/Параметры!BE$70</f>
        <v>-25539.350169407757</v>
      </c>
      <c r="BF42" s="53">
        <f ca="1">-(Проект!BF942-Проект!BF881)/Параметры!BF$70</f>
        <v>-25684.224547147736</v>
      </c>
      <c r="BG42" s="53">
        <f ca="1">-(Проект!BG942-Проект!BG881)/Параметры!BG$70</f>
        <v>-15937.472032384918</v>
      </c>
      <c r="BH42" s="53">
        <f ca="1">-(Проект!BH942-Проект!BH881)/Параметры!BH$70</f>
        <v>-16028.055995146013</v>
      </c>
      <c r="BI42" s="53">
        <f ca="1">-(Проект!BI942-Проект!BI881)/Параметры!BI$70</f>
        <v>-16119.152132803076</v>
      </c>
      <c r="BJ42" s="53">
        <f ca="1">-(Проект!BJ942-Проект!BJ881)/Параметры!BJ$70</f>
        <v>-16210.763341265189</v>
      </c>
      <c r="BK42" s="53">
        <f ca="1">-(Проект!BK942-Проект!BK881)/Параметры!BK$70</f>
        <v>-16603.313036999702</v>
      </c>
      <c r="BL42" s="53">
        <f ca="1">-(Проект!BL942-Проект!BL881)/Параметры!BL$70</f>
        <v>-26570.835793890623</v>
      </c>
      <c r="BM42" s="53">
        <f ca="1">-(Проект!BM942-Проект!BM881)/Параметры!BM$70</f>
        <v>-26721.542341316454</v>
      </c>
      <c r="BN42" s="53">
        <f ca="1">-(Проект!BN942-Проект!BN881)/Параметры!BN$70</f>
        <v>-26873.101005471854</v>
      </c>
      <c r="BO42" s="53">
        <f ca="1">-(Проект!BO942-Проект!BO881)/Параметры!BO$70</f>
        <v>-27025.516604349123</v>
      </c>
      <c r="BP42" s="53">
        <f ca="1">-(Проект!BP942-Проект!BP881)/Параметры!BP$70</f>
        <v>-27178.793983182513</v>
      </c>
      <c r="BQ42" s="53">
        <f ca="1">-(Проект!BQ942-Проект!BQ881)/Параметры!BQ$70</f>
        <v>-27332.93801460004</v>
      </c>
      <c r="BR42" s="53">
        <f ca="1">-(Проект!BR942-Проект!BR881)/Параметры!BR$70</f>
        <v>-27487.953598782566</v>
      </c>
      <c r="BS42" s="53">
        <f ca="1">-(Проект!BS942-Проект!BS881)/Параметры!BS$70</f>
        <v>-17058.928407984458</v>
      </c>
      <c r="BT42" s="53">
        <f ca="1">-(Проект!BT942-Проект!BT881)/Параметры!BT$70</f>
        <v>-17155.85324813957</v>
      </c>
      <c r="BU42" s="53">
        <f ca="1">-(Проект!BU942-Проект!BU881)/Параметры!BU$70</f>
        <v>-17253.326115431832</v>
      </c>
      <c r="BV42" s="53">
        <f ca="1">-(Проект!BV942-Проект!BV881)/Параметры!BV$70</f>
        <v>-17351.35010848783</v>
      </c>
      <c r="BW42" s="53">
        <f ca="1">-(Проект!BW942-Проект!BW881)/Параметры!BW$70</f>
        <v>-17771.378282922291</v>
      </c>
      <c r="BX42" s="53">
        <f ca="1">-(Проект!BX942-Проект!BX881)/Параметры!BX$70</f>
        <v>-28436.627632795957</v>
      </c>
      <c r="BY42" s="53">
        <f ca="1">-(Проект!BY942-Проект!BY881)/Параметры!BY$70</f>
        <v>-28597.88363854232</v>
      </c>
      <c r="BZ42" s="53">
        <f ca="1">-(Проект!BZ942-Проект!BZ881)/Параметры!BZ$70</f>
        <v>-28760.051409187494</v>
      </c>
      <c r="CA42" s="53">
        <f ca="1">-(Проект!CA942-Проект!CA881)/Параметры!CA$70</f>
        <v>-28923.136099987347</v>
      </c>
      <c r="CB42" s="53">
        <f ca="1">-(Проект!CB942-Проект!CB881)/Параметры!CB$70</f>
        <v>-29087.142895339399</v>
      </c>
      <c r="CC42" s="53">
        <f ca="1">-(Проект!CC942-Проект!CC881)/Параметры!CC$70</f>
        <v>-29252.077008955399</v>
      </c>
      <c r="CD42" s="53">
        <f ca="1">-(Проект!CD942-Проект!CD881)/Параметры!CD$70</f>
        <v>-29417.943684029935</v>
      </c>
      <c r="CE42" s="53">
        <f ca="1">-(Проект!CE942-Проект!CE881)/Параметры!CE$70</f>
        <v>-18258.88672987682</v>
      </c>
      <c r="CF42" s="53">
        <f ca="1">-(Проект!CF942-Проект!CF881)/Параметры!CF$70</f>
        <v>-18362.596308842709</v>
      </c>
      <c r="CG42" s="53">
        <f ca="1">-(Проект!CG942-Проект!CG881)/Параметры!CG$70</f>
        <v>-18466.892276845421</v>
      </c>
      <c r="CH42" s="53">
        <f ca="1">-(Проект!CH942-Проект!CH881)/Параметры!CH$70</f>
        <v>-18571.777949414551</v>
      </c>
      <c r="CI42" s="53">
        <f ca="1">-(Проект!CI942-Проект!CI881)/Параметры!CI$70</f>
        <v>-19021.208096061022</v>
      </c>
      <c r="CJ42" s="53">
        <f ca="1">-(Проект!CJ942-Проект!CJ881)/Параметры!CJ$70</f>
        <v>-30433.024900425</v>
      </c>
      <c r="CK42" s="53">
        <f ca="1">-(Проект!CK942-Проект!CK881)/Параметры!CK$70</f>
        <v>-30605.568826572853</v>
      </c>
      <c r="CL42" s="53">
        <f ca="1">-(Проект!CL942-Проект!CL881)/Параметры!CL$70</f>
        <v>-30779.088341166291</v>
      </c>
      <c r="CM42" s="53">
        <f ca="1">-(Проект!CM942-Проект!CM881)/Параметры!CM$70</f>
        <v>-30953.588960319819</v>
      </c>
      <c r="CN42" s="53">
        <f ca="1">-(Проект!CN942-Проект!CN881)/Параметры!CN$70</f>
        <v>-31129.076231345749</v>
      </c>
      <c r="CO42" s="53">
        <f ca="1">-(Проект!CO942-Проект!CO881)/Параметры!CO$70</f>
        <v>-31305.55573291568</v>
      </c>
      <c r="CP42" s="53">
        <f ca="1">-(Проект!CP942-Проект!CP881)/Параметры!CP$70</f>
        <v>-31483.03307524541</v>
      </c>
      <c r="CQ42" s="53">
        <f ca="1">-(Проект!CQ942-Проект!CQ881)/Параметры!CQ$70</f>
        <v>-19542.842134303108</v>
      </c>
      <c r="CR42" s="53">
        <f ca="1">-(Проект!CR942-Проект!CR881)/Параметры!CR$70</f>
        <v>-19653.81138379436</v>
      </c>
      <c r="CS42" s="53">
        <f ca="1">-(Проект!CS942-Проект!CS881)/Параметры!CS$70</f>
        <v>-19765.408069557994</v>
      </c>
      <c r="CT42" s="53">
        <f ca="1">-(Проект!CT942-Проект!CT881)/Параметры!CT$70</f>
        <v>-19877.635739206966</v>
      </c>
      <c r="CU42" s="53">
        <f ca="1">-(Проект!CU942-Проект!CU881)/Параметры!CU$70</f>
        <v>-20358.52599611794</v>
      </c>
      <c r="CV42" s="53">
        <f ca="1">-(Проект!CV942-Проект!CV881)/Параметры!CV$70</f>
        <v>-32569.1699767889</v>
      </c>
      <c r="CW42" s="53">
        <f ca="1">-(Проект!CW942-Проект!CW881)/Параметры!CW$70</f>
        <v>-32753.791977765555</v>
      </c>
      <c r="CX42" s="53">
        <f ca="1">-(Проект!CX942-Проект!CX881)/Параметры!CX$70</f>
        <v>-32939.457858379697</v>
      </c>
      <c r="CY42" s="53">
        <f ca="1">-(Проект!CY942-Проект!CY881)/Параметры!CY$70</f>
        <v>-33126.173520876342</v>
      </c>
      <c r="CZ42" s="53">
        <f ca="1">-(Проект!CZ942-Проект!CZ881)/Параметры!CZ$70</f>
        <v>-33313.944900873335</v>
      </c>
      <c r="DA42" s="53">
        <f ca="1">-(Проект!DA942-Проект!DA881)/Параметры!DA$70</f>
        <v>-33502.777967551694</v>
      </c>
      <c r="DB42" s="53">
        <f ca="1">-(Проект!DB942-Проект!DB881)/Параметры!DB$70</f>
        <v>-33692.678723847443</v>
      </c>
      <c r="DC42" s="53">
        <f ca="1">-(Проект!DC942-Проект!DC881)/Параметры!DC$70</f>
        <v>-20916.674417035363</v>
      </c>
      <c r="DD42" s="53">
        <f ca="1">-(Проект!DD942-Проект!DD881)/Параметры!DD$70</f>
        <v>-21035.411513995597</v>
      </c>
      <c r="DE42" s="53">
        <f ca="1">-(Проект!DE942-Проект!DE881)/Параметры!DE$70</f>
        <v>-21154.819967759628</v>
      </c>
      <c r="DF42" s="53">
        <f ca="1">-(Проект!DF942-Проект!DF881)/Параметры!DF$70</f>
        <v>-21274.903574284064</v>
      </c>
      <c r="DG42" s="53">
        <f ca="1">-(Проект!DG942-Проект!DG881)/Параметры!DG$70</f>
        <v>-21789.456149180376</v>
      </c>
      <c r="DH42" s="53">
        <f ca="1">-(Проект!DH942-Проект!DH881)/Параметры!DH$70</f>
        <v>-34854.845208499639</v>
      </c>
      <c r="DI42" s="53">
        <f ca="1">-(Проект!DI942-Проект!DI881)/Параметры!DI$70</f>
        <v>-35052.390749544815</v>
      </c>
      <c r="DJ42" s="53">
        <f ca="1">-(Проект!DJ942-Проект!DJ881)/Параметры!DJ$70</f>
        <v>-35251.053241799644</v>
      </c>
      <c r="DK42" s="53">
        <f ca="1">-(Проект!DK942-Проект!DK881)/Параметры!DK$70</f>
        <v>-35450.839000670239</v>
      </c>
      <c r="DL42" s="53">
        <f ca="1">-(Проект!DL942-Проект!DL881)/Параметры!DL$70</f>
        <v>-35651.754377266319</v>
      </c>
      <c r="DM42" s="53">
        <f ca="1">-(Проект!DM942-Проект!DM881)/Параметры!DM$70</f>
        <v>-35853.805758616691</v>
      </c>
      <c r="DN42" s="53">
        <f ca="1">-(Проект!DN942-Проект!DN881)/Параметры!DN$70</f>
        <v>-36056.999567848499</v>
      </c>
      <c r="DO42" s="53">
        <f ca="1">-(Проект!DO942-Проект!DO881)/Параметры!DO$70</f>
        <v>-22386.674959562835</v>
      </c>
      <c r="DP42" s="53">
        <f ca="1">-(Проект!DP942-Проект!DP881)/Параметры!DP$70</f>
        <v>-22513.723653307057</v>
      </c>
      <c r="DQ42" s="53">
        <f ca="1">-(Проект!DQ942-Проект!DQ881)/Параметры!DQ$70</f>
        <v>-22641.490698836977</v>
      </c>
      <c r="DR42" s="53">
        <f ca="1">-(Проект!DR942-Проект!DR881)/Параметры!DR$70</f>
        <v>-22769.980157819562</v>
      </c>
      <c r="DS42" s="53">
        <f ca="1">-(Проект!DS942-Проект!DS881)/Параметры!DS$70</f>
        <v>-23320.551412954861</v>
      </c>
      <c r="DT42" s="53">
        <f ca="1">-(Проект!DT942-Проект!DT881)/Параметры!DT$70</f>
        <v>-37300.51770642482</v>
      </c>
      <c r="DU42" s="53">
        <f ca="1">-(Проект!DU942-Проект!DU881)/Параметры!DU$70</f>
        <v>-37511.891435346173</v>
      </c>
      <c r="DV42" s="53">
        <f ca="1">-(Проект!DV942-Проект!DV881)/Параметры!DV$70</f>
        <v>-37724.460302059</v>
      </c>
      <c r="DW42" s="53"/>
      <c r="DX42" s="55">
        <f t="shared" ca="1" si="37"/>
        <v>-2639682.0143941753</v>
      </c>
    </row>
    <row r="43" spans="1:128" x14ac:dyDescent="0.2">
      <c r="A43" s="33" t="str">
        <f ca="1">Language!A1250</f>
        <v>Выплата процентов по кредитам</v>
      </c>
      <c r="C43" s="46" t="str">
        <f ca="1">Параметры!$C$70</f>
        <v>тыс. руб.</v>
      </c>
      <c r="E43" s="6" t="s">
        <v>911</v>
      </c>
      <c r="F43" s="6" t="s">
        <v>693</v>
      </c>
      <c r="G43" s="53">
        <f>-SUM(Старт!G113,Проект!G856)/Параметры!G$70</f>
        <v>0</v>
      </c>
      <c r="H43" s="53">
        <f>-SUM(Старт!H113,Проект!H856)/Параметры!H$70</f>
        <v>0</v>
      </c>
      <c r="I43" s="53">
        <f>-SUM(Старт!I113,Проект!I856)/Параметры!I$70</f>
        <v>-4560</v>
      </c>
      <c r="J43" s="53">
        <f>-SUM(Старт!J113,Проект!J856)/Параметры!J$70</f>
        <v>-4510</v>
      </c>
      <c r="K43" s="53">
        <f>-SUM(Старт!K113,Проект!K856)/Параметры!K$70</f>
        <v>-3721</v>
      </c>
      <c r="L43" s="53">
        <f>-SUM(Старт!L113,Проект!L856)/Параметры!L$70</f>
        <v>-3928</v>
      </c>
      <c r="M43" s="53">
        <f>-SUM(Старт!M113,Проект!M856)/Параметры!M$70</f>
        <v>-3914</v>
      </c>
      <c r="N43" s="53">
        <f>-SUM(Старт!N113,Проект!N856)/Параметры!N$70</f>
        <v>-3436</v>
      </c>
      <c r="O43" s="53">
        <f>-SUM(Старт!O113,Проект!O856)/Параметры!O$70</f>
        <v>-3314</v>
      </c>
      <c r="P43" s="53">
        <f>-SUM(Старт!P113,Проект!P856)/Параметры!P$70</f>
        <v>-3124</v>
      </c>
      <c r="Q43" s="53">
        <f>-SUM(Старт!Q113,Проект!Q856)/Параметры!Q$70</f>
        <v>-2198</v>
      </c>
      <c r="R43" s="53">
        <f>-SUM(Старт!R113,Проект!R856)/Параметры!R$70</f>
        <v>-2201</v>
      </c>
      <c r="S43" s="53">
        <f>-SUM(Старт!S113,Проект!S856)/Параметры!S$70</f>
        <v>-2160</v>
      </c>
      <c r="T43" s="53">
        <f>-SUM(Старт!T113,Проект!T856)/Параметры!T$70</f>
        <v>-2144</v>
      </c>
      <c r="U43" s="53">
        <f>-SUM(Старт!U113,Проект!U856)/Параметры!U$70</f>
        <v>0</v>
      </c>
      <c r="V43" s="53">
        <f>-SUM(Старт!V113,Проект!V856)/Параметры!V$70</f>
        <v>0</v>
      </c>
      <c r="W43" s="53">
        <f>-SUM(Старт!W113,Проект!W856)/Параметры!W$70</f>
        <v>0</v>
      </c>
      <c r="X43" s="53">
        <f>-SUM(Старт!X113,Проект!X856)/Параметры!X$70</f>
        <v>0</v>
      </c>
      <c r="Y43" s="53">
        <f>-SUM(Старт!Y113,Проект!Y856)/Параметры!Y$70</f>
        <v>0</v>
      </c>
      <c r="Z43" s="53">
        <f>-SUM(Старт!Z113,Проект!Z856)/Параметры!Z$70</f>
        <v>0</v>
      </c>
      <c r="AA43" s="53">
        <f>-SUM(Старт!AA113,Проект!AA856)/Параметры!AA$70</f>
        <v>0</v>
      </c>
      <c r="AB43" s="53">
        <f>-SUM(Старт!AB113,Проект!AB856)/Параметры!AB$70</f>
        <v>0</v>
      </c>
      <c r="AC43" s="53">
        <f>-SUM(Старт!AC113,Проект!AC856)/Параметры!AC$70</f>
        <v>0</v>
      </c>
      <c r="AD43" s="53">
        <f>-SUM(Старт!AD113,Проект!AD856)/Параметры!AD$70</f>
        <v>0</v>
      </c>
      <c r="AE43" s="53">
        <f>-SUM(Старт!AE113,Проект!AE856)/Параметры!AE$70</f>
        <v>0</v>
      </c>
      <c r="AF43" s="53">
        <f>-SUM(Старт!AF113,Проект!AF856)/Параметры!AF$70</f>
        <v>0</v>
      </c>
      <c r="AG43" s="53">
        <f>-SUM(Старт!AG113,Проект!AG856)/Параметры!AG$70</f>
        <v>0</v>
      </c>
      <c r="AH43" s="53">
        <f>-SUM(Старт!AH113,Проект!AH856)/Параметры!AH$70</f>
        <v>0</v>
      </c>
      <c r="AI43" s="53">
        <f>-SUM(Старт!AI113,Проект!AI856)/Параметры!AI$70</f>
        <v>0</v>
      </c>
      <c r="AJ43" s="53">
        <f>-SUM(Старт!AJ113,Проект!AJ856)/Параметры!AJ$70</f>
        <v>0</v>
      </c>
      <c r="AK43" s="53">
        <f>-SUM(Старт!AK113,Проект!AK856)/Параметры!AK$70</f>
        <v>0</v>
      </c>
      <c r="AL43" s="53">
        <f>-SUM(Старт!AL113,Проект!AL856)/Параметры!AL$70</f>
        <v>0</v>
      </c>
      <c r="AM43" s="53">
        <f>-SUM(Старт!AM113,Проект!AM856)/Параметры!AM$70</f>
        <v>0</v>
      </c>
      <c r="AN43" s="53">
        <f>-SUM(Старт!AN113,Проект!AN856)/Параметры!AN$70</f>
        <v>0</v>
      </c>
      <c r="AO43" s="53">
        <f>-SUM(Старт!AO113,Проект!AO856)/Параметры!AO$70</f>
        <v>0</v>
      </c>
      <c r="AP43" s="53">
        <f>-SUM(Старт!AP113,Проект!AP856)/Параметры!AP$70</f>
        <v>0</v>
      </c>
      <c r="AQ43" s="53">
        <f>-SUM(Старт!AQ113,Проект!AQ856)/Параметры!AQ$70</f>
        <v>0</v>
      </c>
      <c r="AR43" s="53">
        <f>-SUM(Старт!AR113,Проект!AR856)/Параметры!AR$70</f>
        <v>0</v>
      </c>
      <c r="AS43" s="53">
        <f>-SUM(Старт!AS113,Проект!AS856)/Параметры!AS$70</f>
        <v>0</v>
      </c>
      <c r="AT43" s="53">
        <f>-SUM(Старт!AT113,Проект!AT856)/Параметры!AT$70</f>
        <v>0</v>
      </c>
      <c r="AU43" s="53">
        <f>-SUM(Старт!AU113,Проект!AU856)/Параметры!AU$70</f>
        <v>0</v>
      </c>
      <c r="AV43" s="53">
        <f>-SUM(Старт!AV113,Проект!AV856)/Параметры!AV$70</f>
        <v>0</v>
      </c>
      <c r="AW43" s="53">
        <f>-SUM(Старт!AW113,Проект!AW856)/Параметры!AW$70</f>
        <v>0</v>
      </c>
      <c r="AX43" s="53">
        <f>-SUM(Старт!AX113,Проект!AX856)/Параметры!AX$70</f>
        <v>0</v>
      </c>
      <c r="AY43" s="53">
        <f>-SUM(Старт!AY113,Проект!AY856)/Параметры!AY$70</f>
        <v>0</v>
      </c>
      <c r="AZ43" s="53">
        <f>-SUM(Старт!AZ113,Проект!AZ856)/Параметры!AZ$70</f>
        <v>0</v>
      </c>
      <c r="BA43" s="53">
        <f>-SUM(Старт!BA113,Проект!BA856)/Параметры!BA$70</f>
        <v>0</v>
      </c>
      <c r="BB43" s="53">
        <f>-SUM(Старт!BB113,Проект!BB856)/Параметры!BB$70</f>
        <v>0</v>
      </c>
      <c r="BC43" s="53">
        <f>-SUM(Старт!BC113,Проект!BC856)/Параметры!BC$70</f>
        <v>0</v>
      </c>
      <c r="BD43" s="53">
        <f>-SUM(Старт!BD113,Проект!BD856)/Параметры!BD$70</f>
        <v>0</v>
      </c>
      <c r="BE43" s="53">
        <f>-SUM(Старт!BE113,Проект!BE856)/Параметры!BE$70</f>
        <v>0</v>
      </c>
      <c r="BF43" s="53">
        <f>-SUM(Старт!BF113,Проект!BF856)/Параметры!BF$70</f>
        <v>0</v>
      </c>
      <c r="BG43" s="53">
        <f>-SUM(Старт!BG113,Проект!BG856)/Параметры!BG$70</f>
        <v>0</v>
      </c>
      <c r="BH43" s="53">
        <f>-SUM(Старт!BH113,Проект!BH856)/Параметры!BH$70</f>
        <v>0</v>
      </c>
      <c r="BI43" s="53">
        <f>-SUM(Старт!BI113,Проект!BI856)/Параметры!BI$70</f>
        <v>0</v>
      </c>
      <c r="BJ43" s="53">
        <f>-SUM(Старт!BJ113,Проект!BJ856)/Параметры!BJ$70</f>
        <v>0</v>
      </c>
      <c r="BK43" s="53">
        <f>-SUM(Старт!BK113,Проект!BK856)/Параметры!BK$70</f>
        <v>0</v>
      </c>
      <c r="BL43" s="53">
        <f>-SUM(Старт!BL113,Проект!BL856)/Параметры!BL$70</f>
        <v>0</v>
      </c>
      <c r="BM43" s="53">
        <f>-SUM(Старт!BM113,Проект!BM856)/Параметры!BM$70</f>
        <v>0</v>
      </c>
      <c r="BN43" s="53">
        <f>-SUM(Старт!BN113,Проект!BN856)/Параметры!BN$70</f>
        <v>0</v>
      </c>
      <c r="BO43" s="53">
        <f>-SUM(Старт!BO113,Проект!BO856)/Параметры!BO$70</f>
        <v>0</v>
      </c>
      <c r="BP43" s="53">
        <f>-SUM(Старт!BP113,Проект!BP856)/Параметры!BP$70</f>
        <v>0</v>
      </c>
      <c r="BQ43" s="53">
        <f>-SUM(Старт!BQ113,Проект!BQ856)/Параметры!BQ$70</f>
        <v>0</v>
      </c>
      <c r="BR43" s="53">
        <f>-SUM(Старт!BR113,Проект!BR856)/Параметры!BR$70</f>
        <v>0</v>
      </c>
      <c r="BS43" s="53">
        <f>-SUM(Старт!BS113,Проект!BS856)/Параметры!BS$70</f>
        <v>0</v>
      </c>
      <c r="BT43" s="53">
        <f>-SUM(Старт!BT113,Проект!BT856)/Параметры!BT$70</f>
        <v>0</v>
      </c>
      <c r="BU43" s="53">
        <f>-SUM(Старт!BU113,Проект!BU856)/Параметры!BU$70</f>
        <v>0</v>
      </c>
      <c r="BV43" s="53">
        <f>-SUM(Старт!BV113,Проект!BV856)/Параметры!BV$70</f>
        <v>0</v>
      </c>
      <c r="BW43" s="53">
        <f>-SUM(Старт!BW113,Проект!BW856)/Параметры!BW$70</f>
        <v>0</v>
      </c>
      <c r="BX43" s="53">
        <f>-SUM(Старт!BX113,Проект!BX856)/Параметры!BX$70</f>
        <v>0</v>
      </c>
      <c r="BY43" s="53">
        <f>-SUM(Старт!BY113,Проект!BY856)/Параметры!BY$70</f>
        <v>0</v>
      </c>
      <c r="BZ43" s="53">
        <f>-SUM(Старт!BZ113,Проект!BZ856)/Параметры!BZ$70</f>
        <v>0</v>
      </c>
      <c r="CA43" s="53">
        <f>-SUM(Старт!CA113,Проект!CA856)/Параметры!CA$70</f>
        <v>0</v>
      </c>
      <c r="CB43" s="53">
        <f>-SUM(Старт!CB113,Проект!CB856)/Параметры!CB$70</f>
        <v>0</v>
      </c>
      <c r="CC43" s="53">
        <f>-SUM(Старт!CC113,Проект!CC856)/Параметры!CC$70</f>
        <v>0</v>
      </c>
      <c r="CD43" s="53">
        <f>-SUM(Старт!CD113,Проект!CD856)/Параметры!CD$70</f>
        <v>0</v>
      </c>
      <c r="CE43" s="53">
        <f>-SUM(Старт!CE113,Проект!CE856)/Параметры!CE$70</f>
        <v>0</v>
      </c>
      <c r="CF43" s="53">
        <f>-SUM(Старт!CF113,Проект!CF856)/Параметры!CF$70</f>
        <v>0</v>
      </c>
      <c r="CG43" s="53">
        <f>-SUM(Старт!CG113,Проект!CG856)/Параметры!CG$70</f>
        <v>0</v>
      </c>
      <c r="CH43" s="53">
        <f>-SUM(Старт!CH113,Проект!CH856)/Параметры!CH$70</f>
        <v>0</v>
      </c>
      <c r="CI43" s="53">
        <f>-SUM(Старт!CI113,Проект!CI856)/Параметры!CI$70</f>
        <v>0</v>
      </c>
      <c r="CJ43" s="53">
        <f>-SUM(Старт!CJ113,Проект!CJ856)/Параметры!CJ$70</f>
        <v>0</v>
      </c>
      <c r="CK43" s="53">
        <f>-SUM(Старт!CK113,Проект!CK856)/Параметры!CK$70</f>
        <v>0</v>
      </c>
      <c r="CL43" s="53">
        <f>-SUM(Старт!CL113,Проект!CL856)/Параметры!CL$70</f>
        <v>0</v>
      </c>
      <c r="CM43" s="53">
        <f>-SUM(Старт!CM113,Проект!CM856)/Параметры!CM$70</f>
        <v>0</v>
      </c>
      <c r="CN43" s="53">
        <f>-SUM(Старт!CN113,Проект!CN856)/Параметры!CN$70</f>
        <v>0</v>
      </c>
      <c r="CO43" s="53">
        <f>-SUM(Старт!CO113,Проект!CO856)/Параметры!CO$70</f>
        <v>0</v>
      </c>
      <c r="CP43" s="53">
        <f>-SUM(Старт!CP113,Проект!CP856)/Параметры!CP$70</f>
        <v>0</v>
      </c>
      <c r="CQ43" s="53">
        <f>-SUM(Старт!CQ113,Проект!CQ856)/Параметры!CQ$70</f>
        <v>0</v>
      </c>
      <c r="CR43" s="53">
        <f>-SUM(Старт!CR113,Проект!CR856)/Параметры!CR$70</f>
        <v>0</v>
      </c>
      <c r="CS43" s="53">
        <f>-SUM(Старт!CS113,Проект!CS856)/Параметры!CS$70</f>
        <v>0</v>
      </c>
      <c r="CT43" s="53">
        <f>-SUM(Старт!CT113,Проект!CT856)/Параметры!CT$70</f>
        <v>0</v>
      </c>
      <c r="CU43" s="53">
        <f>-SUM(Старт!CU113,Проект!CU856)/Параметры!CU$70</f>
        <v>0</v>
      </c>
      <c r="CV43" s="53">
        <f>-SUM(Старт!CV113,Проект!CV856)/Параметры!CV$70</f>
        <v>0</v>
      </c>
      <c r="CW43" s="53">
        <f>-SUM(Старт!CW113,Проект!CW856)/Параметры!CW$70</f>
        <v>0</v>
      </c>
      <c r="CX43" s="53">
        <f>-SUM(Старт!CX113,Проект!CX856)/Параметры!CX$70</f>
        <v>0</v>
      </c>
      <c r="CY43" s="53">
        <f>-SUM(Старт!CY113,Проект!CY856)/Параметры!CY$70</f>
        <v>0</v>
      </c>
      <c r="CZ43" s="53">
        <f>-SUM(Старт!CZ113,Проект!CZ856)/Параметры!CZ$70</f>
        <v>0</v>
      </c>
      <c r="DA43" s="53">
        <f>-SUM(Старт!DA113,Проект!DA856)/Параметры!DA$70</f>
        <v>0</v>
      </c>
      <c r="DB43" s="53">
        <f>-SUM(Старт!DB113,Проект!DB856)/Параметры!DB$70</f>
        <v>0</v>
      </c>
      <c r="DC43" s="53">
        <f>-SUM(Старт!DC113,Проект!DC856)/Параметры!DC$70</f>
        <v>0</v>
      </c>
      <c r="DD43" s="53">
        <f>-SUM(Старт!DD113,Проект!DD856)/Параметры!DD$70</f>
        <v>0</v>
      </c>
      <c r="DE43" s="53">
        <f>-SUM(Старт!DE113,Проект!DE856)/Параметры!DE$70</f>
        <v>0</v>
      </c>
      <c r="DF43" s="53">
        <f>-SUM(Старт!DF113,Проект!DF856)/Параметры!DF$70</f>
        <v>0</v>
      </c>
      <c r="DG43" s="53">
        <f>-SUM(Старт!DG113,Проект!DG856)/Параметры!DG$70</f>
        <v>0</v>
      </c>
      <c r="DH43" s="53">
        <f>-SUM(Старт!DH113,Проект!DH856)/Параметры!DH$70</f>
        <v>0</v>
      </c>
      <c r="DI43" s="53">
        <f>-SUM(Старт!DI113,Проект!DI856)/Параметры!DI$70</f>
        <v>0</v>
      </c>
      <c r="DJ43" s="53">
        <f>-SUM(Старт!DJ113,Проект!DJ856)/Параметры!DJ$70</f>
        <v>0</v>
      </c>
      <c r="DK43" s="53">
        <f>-SUM(Старт!DK113,Проект!DK856)/Параметры!DK$70</f>
        <v>0</v>
      </c>
      <c r="DL43" s="53">
        <f>-SUM(Старт!DL113,Проект!DL856)/Параметры!DL$70</f>
        <v>0</v>
      </c>
      <c r="DM43" s="53">
        <f>-SUM(Старт!DM113,Проект!DM856)/Параметры!DM$70</f>
        <v>0</v>
      </c>
      <c r="DN43" s="53">
        <f>-SUM(Старт!DN113,Проект!DN856)/Параметры!DN$70</f>
        <v>0</v>
      </c>
      <c r="DO43" s="53">
        <f>-SUM(Старт!DO113,Проект!DO856)/Параметры!DO$70</f>
        <v>0</v>
      </c>
      <c r="DP43" s="53">
        <f>-SUM(Старт!DP113,Проект!DP856)/Параметры!DP$70</f>
        <v>0</v>
      </c>
      <c r="DQ43" s="53">
        <f>-SUM(Старт!DQ113,Проект!DQ856)/Параметры!DQ$70</f>
        <v>0</v>
      </c>
      <c r="DR43" s="53">
        <f>-SUM(Старт!DR113,Проект!DR856)/Параметры!DR$70</f>
        <v>0</v>
      </c>
      <c r="DS43" s="53">
        <f>-SUM(Старт!DS113,Проект!DS856)/Параметры!DS$70</f>
        <v>0</v>
      </c>
      <c r="DT43" s="53">
        <f>-SUM(Старт!DT113,Проект!DT856)/Параметры!DT$70</f>
        <v>0</v>
      </c>
      <c r="DU43" s="53">
        <f>-SUM(Старт!DU113,Проект!DU856)/Параметры!DU$70</f>
        <v>0</v>
      </c>
      <c r="DV43" s="53">
        <f>-SUM(Старт!DV113,Проект!DV856)/Параметры!DV$70</f>
        <v>0</v>
      </c>
      <c r="DW43" s="53"/>
      <c r="DX43" s="55">
        <f t="shared" si="37"/>
        <v>-39210</v>
      </c>
    </row>
    <row r="44" spans="1:128" x14ac:dyDescent="0.2">
      <c r="A44" s="33" t="str">
        <f ca="1">Language!A1251</f>
        <v>Лизинговые платежи</v>
      </c>
      <c r="C44" s="46" t="str">
        <f ca="1">Параметры!$C$70</f>
        <v>тыс. руб.</v>
      </c>
      <c r="E44" s="6" t="s">
        <v>912</v>
      </c>
      <c r="F44" s="6" t="s">
        <v>2962</v>
      </c>
      <c r="G44" s="53">
        <f>-Проект!G734/Параметры!G$70</f>
        <v>0</v>
      </c>
      <c r="H44" s="53">
        <f>-Проект!H734/Параметры!H$70</f>
        <v>0</v>
      </c>
      <c r="I44" s="53">
        <f>-Проект!I734/Параметры!I$70</f>
        <v>0</v>
      </c>
      <c r="J44" s="53">
        <f>-Проект!J734/Параметры!J$70</f>
        <v>0</v>
      </c>
      <c r="K44" s="53">
        <f>-Проект!K734/Параметры!K$70</f>
        <v>0</v>
      </c>
      <c r="L44" s="53">
        <f>-Проект!L734/Параметры!L$70</f>
        <v>0</v>
      </c>
      <c r="M44" s="53">
        <f>-Проект!M734/Параметры!M$70</f>
        <v>0</v>
      </c>
      <c r="N44" s="53">
        <f>-Проект!N734/Параметры!N$70</f>
        <v>0</v>
      </c>
      <c r="O44" s="53">
        <f>-Проект!O734/Параметры!O$70</f>
        <v>0</v>
      </c>
      <c r="P44" s="53">
        <f>-Проект!P734/Параметры!P$70</f>
        <v>0</v>
      </c>
      <c r="Q44" s="53">
        <f>-Проект!Q734/Параметры!Q$70</f>
        <v>0</v>
      </c>
      <c r="R44" s="53">
        <f>-Проект!R734/Параметры!R$70</f>
        <v>0</v>
      </c>
      <c r="S44" s="53">
        <f>-Проект!S734/Параметры!S$70</f>
        <v>0</v>
      </c>
      <c r="T44" s="53">
        <f>-Проект!T734/Параметры!T$70</f>
        <v>0</v>
      </c>
      <c r="U44" s="53">
        <f>-Проект!U734/Параметры!U$70</f>
        <v>0</v>
      </c>
      <c r="V44" s="53">
        <f>-Проект!V734/Параметры!V$70</f>
        <v>0</v>
      </c>
      <c r="W44" s="53">
        <f>-Проект!W734/Параметры!W$70</f>
        <v>0</v>
      </c>
      <c r="X44" s="53">
        <f>-Проект!X734/Параметры!X$70</f>
        <v>0</v>
      </c>
      <c r="Y44" s="53">
        <f>-Проект!Y734/Параметры!Y$70</f>
        <v>0</v>
      </c>
      <c r="Z44" s="53">
        <f>-Проект!Z734/Параметры!Z$70</f>
        <v>0</v>
      </c>
      <c r="AA44" s="53">
        <f>-Проект!AA734/Параметры!AA$70</f>
        <v>0</v>
      </c>
      <c r="AB44" s="53">
        <f>-Проект!AB734/Параметры!AB$70</f>
        <v>0</v>
      </c>
      <c r="AC44" s="53">
        <f>-Проект!AC734/Параметры!AC$70</f>
        <v>0</v>
      </c>
      <c r="AD44" s="53">
        <f>-Проект!AD734/Параметры!AD$70</f>
        <v>0</v>
      </c>
      <c r="AE44" s="53">
        <f>-Проект!AE734/Параметры!AE$70</f>
        <v>0</v>
      </c>
      <c r="AF44" s="53">
        <f>-Проект!AF734/Параметры!AF$70</f>
        <v>0</v>
      </c>
      <c r="AG44" s="53">
        <f>-Проект!AG734/Параметры!AG$70</f>
        <v>0</v>
      </c>
      <c r="AH44" s="53">
        <f>-Проект!AH734/Параметры!AH$70</f>
        <v>0</v>
      </c>
      <c r="AI44" s="53">
        <f>-Проект!AI734/Параметры!AI$70</f>
        <v>0</v>
      </c>
      <c r="AJ44" s="53">
        <f>-Проект!AJ734/Параметры!AJ$70</f>
        <v>0</v>
      </c>
      <c r="AK44" s="53">
        <f>-Проект!AK734/Параметры!AK$70</f>
        <v>0</v>
      </c>
      <c r="AL44" s="53">
        <f>-Проект!AL734/Параметры!AL$70</f>
        <v>0</v>
      </c>
      <c r="AM44" s="53">
        <f>-Проект!AM734/Параметры!AM$70</f>
        <v>0</v>
      </c>
      <c r="AN44" s="53">
        <f>-Проект!AN734/Параметры!AN$70</f>
        <v>0</v>
      </c>
      <c r="AO44" s="53">
        <f>-Проект!AO734/Параметры!AO$70</f>
        <v>0</v>
      </c>
      <c r="AP44" s="53">
        <f>-Проект!AP734/Параметры!AP$70</f>
        <v>0</v>
      </c>
      <c r="AQ44" s="53">
        <f>-Проект!AQ734/Параметры!AQ$70</f>
        <v>0</v>
      </c>
      <c r="AR44" s="53">
        <f>-Проект!AR734/Параметры!AR$70</f>
        <v>0</v>
      </c>
      <c r="AS44" s="53">
        <f>-Проект!AS734/Параметры!AS$70</f>
        <v>0</v>
      </c>
      <c r="AT44" s="53">
        <f>-Проект!AT734/Параметры!AT$70</f>
        <v>0</v>
      </c>
      <c r="AU44" s="53">
        <f>-Проект!AU734/Параметры!AU$70</f>
        <v>0</v>
      </c>
      <c r="AV44" s="53">
        <f>-Проект!AV734/Параметры!AV$70</f>
        <v>0</v>
      </c>
      <c r="AW44" s="53">
        <f>-Проект!AW734/Параметры!AW$70</f>
        <v>0</v>
      </c>
      <c r="AX44" s="53">
        <f>-Проект!AX734/Параметры!AX$70</f>
        <v>0</v>
      </c>
      <c r="AY44" s="53">
        <f>-Проект!AY734/Параметры!AY$70</f>
        <v>0</v>
      </c>
      <c r="AZ44" s="53">
        <f>-Проект!AZ734/Параметры!AZ$70</f>
        <v>0</v>
      </c>
      <c r="BA44" s="53">
        <f>-Проект!BA734/Параметры!BA$70</f>
        <v>0</v>
      </c>
      <c r="BB44" s="53">
        <f>-Проект!BB734/Параметры!BB$70</f>
        <v>0</v>
      </c>
      <c r="BC44" s="53">
        <f>-Проект!BC734/Параметры!BC$70</f>
        <v>0</v>
      </c>
      <c r="BD44" s="53">
        <f>-Проект!BD734/Параметры!BD$70</f>
        <v>0</v>
      </c>
      <c r="BE44" s="53">
        <f>-Проект!BE734/Параметры!BE$70</f>
        <v>0</v>
      </c>
      <c r="BF44" s="53">
        <f>-Проект!BF734/Параметры!BF$70</f>
        <v>0</v>
      </c>
      <c r="BG44" s="53">
        <f>-Проект!BG734/Параметры!BG$70</f>
        <v>0</v>
      </c>
      <c r="BH44" s="53">
        <f>-Проект!BH734/Параметры!BH$70</f>
        <v>0</v>
      </c>
      <c r="BI44" s="53">
        <f>-Проект!BI734/Параметры!BI$70</f>
        <v>0</v>
      </c>
      <c r="BJ44" s="53">
        <f>-Проект!BJ734/Параметры!BJ$70</f>
        <v>0</v>
      </c>
      <c r="BK44" s="53">
        <f>-Проект!BK734/Параметры!BK$70</f>
        <v>0</v>
      </c>
      <c r="BL44" s="53">
        <f>-Проект!BL734/Параметры!BL$70</f>
        <v>0</v>
      </c>
      <c r="BM44" s="53">
        <f>-Проект!BM734/Параметры!BM$70</f>
        <v>0</v>
      </c>
      <c r="BN44" s="53">
        <f>-Проект!BN734/Параметры!BN$70</f>
        <v>0</v>
      </c>
      <c r="BO44" s="53">
        <f>-Проект!BO734/Параметры!BO$70</f>
        <v>0</v>
      </c>
      <c r="BP44" s="53">
        <f>-Проект!BP734/Параметры!BP$70</f>
        <v>0</v>
      </c>
      <c r="BQ44" s="53">
        <f>-Проект!BQ734/Параметры!BQ$70</f>
        <v>0</v>
      </c>
      <c r="BR44" s="53">
        <f>-Проект!BR734/Параметры!BR$70</f>
        <v>0</v>
      </c>
      <c r="BS44" s="53">
        <f>-Проект!BS734/Параметры!BS$70</f>
        <v>0</v>
      </c>
      <c r="BT44" s="53">
        <f>-Проект!BT734/Параметры!BT$70</f>
        <v>0</v>
      </c>
      <c r="BU44" s="53">
        <f>-Проект!BU734/Параметры!BU$70</f>
        <v>0</v>
      </c>
      <c r="BV44" s="53">
        <f>-Проект!BV734/Параметры!BV$70</f>
        <v>0</v>
      </c>
      <c r="BW44" s="53">
        <f>-Проект!BW734/Параметры!BW$70</f>
        <v>0</v>
      </c>
      <c r="BX44" s="53">
        <f>-Проект!BX734/Параметры!BX$70</f>
        <v>0</v>
      </c>
      <c r="BY44" s="53">
        <f>-Проект!BY734/Параметры!BY$70</f>
        <v>0</v>
      </c>
      <c r="BZ44" s="53">
        <f>-Проект!BZ734/Параметры!BZ$70</f>
        <v>0</v>
      </c>
      <c r="CA44" s="53">
        <f>-Проект!CA734/Параметры!CA$70</f>
        <v>0</v>
      </c>
      <c r="CB44" s="53">
        <f>-Проект!CB734/Параметры!CB$70</f>
        <v>0</v>
      </c>
      <c r="CC44" s="53">
        <f>-Проект!CC734/Параметры!CC$70</f>
        <v>0</v>
      </c>
      <c r="CD44" s="53">
        <f>-Проект!CD734/Параметры!CD$70</f>
        <v>0</v>
      </c>
      <c r="CE44" s="53">
        <f>-Проект!CE734/Параметры!CE$70</f>
        <v>0</v>
      </c>
      <c r="CF44" s="53">
        <f>-Проект!CF734/Параметры!CF$70</f>
        <v>0</v>
      </c>
      <c r="CG44" s="53">
        <f>-Проект!CG734/Параметры!CG$70</f>
        <v>0</v>
      </c>
      <c r="CH44" s="53">
        <f>-Проект!CH734/Параметры!CH$70</f>
        <v>0</v>
      </c>
      <c r="CI44" s="53">
        <f>-Проект!CI734/Параметры!CI$70</f>
        <v>0</v>
      </c>
      <c r="CJ44" s="53">
        <f>-Проект!CJ734/Параметры!CJ$70</f>
        <v>0</v>
      </c>
      <c r="CK44" s="53">
        <f>-Проект!CK734/Параметры!CK$70</f>
        <v>0</v>
      </c>
      <c r="CL44" s="53">
        <f>-Проект!CL734/Параметры!CL$70</f>
        <v>0</v>
      </c>
      <c r="CM44" s="53">
        <f>-Проект!CM734/Параметры!CM$70</f>
        <v>0</v>
      </c>
      <c r="CN44" s="53">
        <f>-Проект!CN734/Параметры!CN$70</f>
        <v>0</v>
      </c>
      <c r="CO44" s="53">
        <f>-Проект!CO734/Параметры!CO$70</f>
        <v>0</v>
      </c>
      <c r="CP44" s="53">
        <f>-Проект!CP734/Параметры!CP$70</f>
        <v>0</v>
      </c>
      <c r="CQ44" s="53">
        <f>-Проект!CQ734/Параметры!CQ$70</f>
        <v>0</v>
      </c>
      <c r="CR44" s="53">
        <f>-Проект!CR734/Параметры!CR$70</f>
        <v>0</v>
      </c>
      <c r="CS44" s="53">
        <f>-Проект!CS734/Параметры!CS$70</f>
        <v>0</v>
      </c>
      <c r="CT44" s="53">
        <f>-Проект!CT734/Параметры!CT$70</f>
        <v>0</v>
      </c>
      <c r="CU44" s="53">
        <f>-Проект!CU734/Параметры!CU$70</f>
        <v>0</v>
      </c>
      <c r="CV44" s="53">
        <f>-Проект!CV734/Параметры!CV$70</f>
        <v>0</v>
      </c>
      <c r="CW44" s="53">
        <f>-Проект!CW734/Параметры!CW$70</f>
        <v>0</v>
      </c>
      <c r="CX44" s="53">
        <f>-Проект!CX734/Параметры!CX$70</f>
        <v>0</v>
      </c>
      <c r="CY44" s="53">
        <f>-Проект!CY734/Параметры!CY$70</f>
        <v>0</v>
      </c>
      <c r="CZ44" s="53">
        <f>-Проект!CZ734/Параметры!CZ$70</f>
        <v>0</v>
      </c>
      <c r="DA44" s="53">
        <f>-Проект!DA734/Параметры!DA$70</f>
        <v>0</v>
      </c>
      <c r="DB44" s="53">
        <f>-Проект!DB734/Параметры!DB$70</f>
        <v>0</v>
      </c>
      <c r="DC44" s="53">
        <f>-Проект!DC734/Параметры!DC$70</f>
        <v>0</v>
      </c>
      <c r="DD44" s="53">
        <f>-Проект!DD734/Параметры!DD$70</f>
        <v>0</v>
      </c>
      <c r="DE44" s="53">
        <f>-Проект!DE734/Параметры!DE$70</f>
        <v>0</v>
      </c>
      <c r="DF44" s="53">
        <f>-Проект!DF734/Параметры!DF$70</f>
        <v>0</v>
      </c>
      <c r="DG44" s="53">
        <f>-Проект!DG734/Параметры!DG$70</f>
        <v>0</v>
      </c>
      <c r="DH44" s="53">
        <f>-Проект!DH734/Параметры!DH$70</f>
        <v>0</v>
      </c>
      <c r="DI44" s="53">
        <f>-Проект!DI734/Параметры!DI$70</f>
        <v>0</v>
      </c>
      <c r="DJ44" s="53">
        <f>-Проект!DJ734/Параметры!DJ$70</f>
        <v>0</v>
      </c>
      <c r="DK44" s="53">
        <f>-Проект!DK734/Параметры!DK$70</f>
        <v>0</v>
      </c>
      <c r="DL44" s="53">
        <f>-Проект!DL734/Параметры!DL$70</f>
        <v>0</v>
      </c>
      <c r="DM44" s="53">
        <f>-Проект!DM734/Параметры!DM$70</f>
        <v>0</v>
      </c>
      <c r="DN44" s="53">
        <f>-Проект!DN734/Параметры!DN$70</f>
        <v>0</v>
      </c>
      <c r="DO44" s="53">
        <f>-Проект!DO734/Параметры!DO$70</f>
        <v>0</v>
      </c>
      <c r="DP44" s="53">
        <f>-Проект!DP734/Параметры!DP$70</f>
        <v>0</v>
      </c>
      <c r="DQ44" s="53">
        <f>-Проект!DQ734/Параметры!DQ$70</f>
        <v>0</v>
      </c>
      <c r="DR44" s="53">
        <f>-Проект!DR734/Параметры!DR$70</f>
        <v>0</v>
      </c>
      <c r="DS44" s="53">
        <f>-Проект!DS734/Параметры!DS$70</f>
        <v>0</v>
      </c>
      <c r="DT44" s="53">
        <f>-Проект!DT734/Параметры!DT$70</f>
        <v>0</v>
      </c>
      <c r="DU44" s="53">
        <f>-Проект!DU734/Параметры!DU$70</f>
        <v>0</v>
      </c>
      <c r="DV44" s="53">
        <f>-Проект!DV734/Параметры!DV$70</f>
        <v>0</v>
      </c>
      <c r="DW44" s="53"/>
      <c r="DX44" s="55">
        <f t="shared" si="37"/>
        <v>0</v>
      </c>
    </row>
    <row r="45" spans="1:128" x14ac:dyDescent="0.2">
      <c r="A45" s="33" t="str">
        <f ca="1">Language!A1252</f>
        <v>Прочие поступления</v>
      </c>
      <c r="C45" s="46" t="str">
        <f ca="1">Параметры!$C$70</f>
        <v>тыс. руб.</v>
      </c>
      <c r="E45" s="6" t="s">
        <v>913</v>
      </c>
      <c r="F45" s="6" t="s">
        <v>2962</v>
      </c>
      <c r="G45" s="53">
        <f>SUM(Проект!G758,Проект!G766,Проект!G786,Проект!G803)/Параметры!G$70</f>
        <v>0</v>
      </c>
      <c r="H45" s="53">
        <f>SUM(Проект!H758,Проект!H766,Проект!H786,Проект!H803)/Параметры!H$70</f>
        <v>0</v>
      </c>
      <c r="I45" s="53">
        <f>SUM(Проект!I758,Проект!I766,Проект!I786,Проект!I803)/Параметры!I$70</f>
        <v>0</v>
      </c>
      <c r="J45" s="53">
        <f>SUM(Проект!J758,Проект!J766,Проект!J786,Проект!J803)/Параметры!J$70</f>
        <v>0</v>
      </c>
      <c r="K45" s="53">
        <f>SUM(Проект!K758,Проект!K766,Проект!K786,Проект!K803)/Параметры!K$70</f>
        <v>0</v>
      </c>
      <c r="L45" s="53">
        <f>SUM(Проект!L758,Проект!L766,Проект!L786,Проект!L803)/Параметры!L$70</f>
        <v>0</v>
      </c>
      <c r="M45" s="53">
        <f>SUM(Проект!M758,Проект!M766,Проект!M786,Проект!M803)/Параметры!M$70</f>
        <v>0</v>
      </c>
      <c r="N45" s="53">
        <f>SUM(Проект!N758,Проект!N766,Проект!N786,Проект!N803)/Параметры!N$70</f>
        <v>0</v>
      </c>
      <c r="O45" s="53">
        <f>SUM(Проект!O758,Проект!O766,Проект!O786,Проект!O803)/Параметры!O$70</f>
        <v>0</v>
      </c>
      <c r="P45" s="53">
        <f>SUM(Проект!P758,Проект!P766,Проект!P786,Проект!P803)/Параметры!P$70</f>
        <v>0</v>
      </c>
      <c r="Q45" s="53">
        <f>SUM(Проект!Q758,Проект!Q766,Проект!Q786,Проект!Q803)/Параметры!Q$70</f>
        <v>0</v>
      </c>
      <c r="R45" s="53">
        <f>SUM(Проект!R758,Проект!R766,Проект!R786,Проект!R803)/Параметры!R$70</f>
        <v>0</v>
      </c>
      <c r="S45" s="53">
        <f>SUM(Проект!S758,Проект!S766,Проект!S786,Проект!S803)/Параметры!S$70</f>
        <v>0</v>
      </c>
      <c r="T45" s="53">
        <f>SUM(Проект!T758,Проект!T766,Проект!T786,Проект!T803)/Параметры!T$70</f>
        <v>0</v>
      </c>
      <c r="U45" s="53">
        <f>SUM(Проект!U758,Проект!U766,Проект!U786,Проект!U803)/Параметры!U$70</f>
        <v>0</v>
      </c>
      <c r="V45" s="53">
        <f>SUM(Проект!V758,Проект!V766,Проект!V786,Проект!V803)/Параметры!V$70</f>
        <v>0</v>
      </c>
      <c r="W45" s="53">
        <f>SUM(Проект!W758,Проект!W766,Проект!W786,Проект!W803)/Параметры!W$70</f>
        <v>0</v>
      </c>
      <c r="X45" s="53">
        <f>SUM(Проект!X758,Проект!X766,Проект!X786,Проект!X803)/Параметры!X$70</f>
        <v>0</v>
      </c>
      <c r="Y45" s="53">
        <f>SUM(Проект!Y758,Проект!Y766,Проект!Y786,Проект!Y803)/Параметры!Y$70</f>
        <v>0</v>
      </c>
      <c r="Z45" s="53">
        <f>SUM(Проект!Z758,Проект!Z766,Проект!Z786,Проект!Z803)/Параметры!Z$70</f>
        <v>0</v>
      </c>
      <c r="AA45" s="53">
        <f>SUM(Проект!AA758,Проект!AA766,Проект!AA786,Проект!AA803)/Параметры!AA$70</f>
        <v>0</v>
      </c>
      <c r="AB45" s="53">
        <f>SUM(Проект!AB758,Проект!AB766,Проект!AB786,Проект!AB803)/Параметры!AB$70</f>
        <v>0</v>
      </c>
      <c r="AC45" s="53">
        <f>SUM(Проект!AC758,Проект!AC766,Проект!AC786,Проект!AC803)/Параметры!AC$70</f>
        <v>0</v>
      </c>
      <c r="AD45" s="53">
        <f>SUM(Проект!AD758,Проект!AD766,Проект!AD786,Проект!AD803)/Параметры!AD$70</f>
        <v>0</v>
      </c>
      <c r="AE45" s="53">
        <f>SUM(Проект!AE758,Проект!AE766,Проект!AE786,Проект!AE803)/Параметры!AE$70</f>
        <v>0</v>
      </c>
      <c r="AF45" s="53">
        <f>SUM(Проект!AF758,Проект!AF766,Проект!AF786,Проект!AF803)/Параметры!AF$70</f>
        <v>0</v>
      </c>
      <c r="AG45" s="53">
        <f>SUM(Проект!AG758,Проект!AG766,Проект!AG786,Проект!AG803)/Параметры!AG$70</f>
        <v>0</v>
      </c>
      <c r="AH45" s="53">
        <f>SUM(Проект!AH758,Проект!AH766,Проект!AH786,Проект!AH803)/Параметры!AH$70</f>
        <v>0</v>
      </c>
      <c r="AI45" s="53">
        <f>SUM(Проект!AI758,Проект!AI766,Проект!AI786,Проект!AI803)/Параметры!AI$70</f>
        <v>0</v>
      </c>
      <c r="AJ45" s="53">
        <f>SUM(Проект!AJ758,Проект!AJ766,Проект!AJ786,Проект!AJ803)/Параметры!AJ$70</f>
        <v>0</v>
      </c>
      <c r="AK45" s="53">
        <f>SUM(Проект!AK758,Проект!AK766,Проект!AK786,Проект!AK803)/Параметры!AK$70</f>
        <v>0</v>
      </c>
      <c r="AL45" s="53">
        <f>SUM(Проект!AL758,Проект!AL766,Проект!AL786,Проект!AL803)/Параметры!AL$70</f>
        <v>0</v>
      </c>
      <c r="AM45" s="53">
        <f>SUM(Проект!AM758,Проект!AM766,Проект!AM786,Проект!AM803)/Параметры!AM$70</f>
        <v>0</v>
      </c>
      <c r="AN45" s="53">
        <f>SUM(Проект!AN758,Проект!AN766,Проект!AN786,Проект!AN803)/Параметры!AN$70</f>
        <v>0</v>
      </c>
      <c r="AO45" s="53">
        <f>SUM(Проект!AO758,Проект!AO766,Проект!AO786,Проект!AO803)/Параметры!AO$70</f>
        <v>0</v>
      </c>
      <c r="AP45" s="53">
        <f>SUM(Проект!AP758,Проект!AP766,Проект!AP786,Проект!AP803)/Параметры!AP$70</f>
        <v>0</v>
      </c>
      <c r="AQ45" s="53">
        <f>SUM(Проект!AQ758,Проект!AQ766,Проект!AQ786,Проект!AQ803)/Параметры!AQ$70</f>
        <v>0</v>
      </c>
      <c r="AR45" s="53">
        <f>SUM(Проект!AR758,Проект!AR766,Проект!AR786,Проект!AR803)/Параметры!AR$70</f>
        <v>0</v>
      </c>
      <c r="AS45" s="53">
        <f>SUM(Проект!AS758,Проект!AS766,Проект!AS786,Проект!AS803)/Параметры!AS$70</f>
        <v>0</v>
      </c>
      <c r="AT45" s="53">
        <f>SUM(Проект!AT758,Проект!AT766,Проект!AT786,Проект!AT803)/Параметры!AT$70</f>
        <v>0</v>
      </c>
      <c r="AU45" s="53">
        <f>SUM(Проект!AU758,Проект!AU766,Проект!AU786,Проект!AU803)/Параметры!AU$70</f>
        <v>0</v>
      </c>
      <c r="AV45" s="53">
        <f>SUM(Проект!AV758,Проект!AV766,Проект!AV786,Проект!AV803)/Параметры!AV$70</f>
        <v>0</v>
      </c>
      <c r="AW45" s="53">
        <f>SUM(Проект!AW758,Проект!AW766,Проект!AW786,Проект!AW803)/Параметры!AW$70</f>
        <v>0</v>
      </c>
      <c r="AX45" s="53">
        <f>SUM(Проект!AX758,Проект!AX766,Проект!AX786,Проект!AX803)/Параметры!AX$70</f>
        <v>0</v>
      </c>
      <c r="AY45" s="53">
        <f>SUM(Проект!AY758,Проект!AY766,Проект!AY786,Проект!AY803)/Параметры!AY$70</f>
        <v>0</v>
      </c>
      <c r="AZ45" s="53">
        <f>SUM(Проект!AZ758,Проект!AZ766,Проект!AZ786,Проект!AZ803)/Параметры!AZ$70</f>
        <v>0</v>
      </c>
      <c r="BA45" s="53">
        <f>SUM(Проект!BA758,Проект!BA766,Проект!BA786,Проект!BA803)/Параметры!BA$70</f>
        <v>0</v>
      </c>
      <c r="BB45" s="53">
        <f>SUM(Проект!BB758,Проект!BB766,Проект!BB786,Проект!BB803)/Параметры!BB$70</f>
        <v>0</v>
      </c>
      <c r="BC45" s="53">
        <f>SUM(Проект!BC758,Проект!BC766,Проект!BC786,Проект!BC803)/Параметры!BC$70</f>
        <v>0</v>
      </c>
      <c r="BD45" s="53">
        <f>SUM(Проект!BD758,Проект!BD766,Проект!BD786,Проект!BD803)/Параметры!BD$70</f>
        <v>0</v>
      </c>
      <c r="BE45" s="53">
        <f>SUM(Проект!BE758,Проект!BE766,Проект!BE786,Проект!BE803)/Параметры!BE$70</f>
        <v>0</v>
      </c>
      <c r="BF45" s="53">
        <f>SUM(Проект!BF758,Проект!BF766,Проект!BF786,Проект!BF803)/Параметры!BF$70</f>
        <v>0</v>
      </c>
      <c r="BG45" s="53">
        <f>SUM(Проект!BG758,Проект!BG766,Проект!BG786,Проект!BG803)/Параметры!BG$70</f>
        <v>0</v>
      </c>
      <c r="BH45" s="53">
        <f>SUM(Проект!BH758,Проект!BH766,Проект!BH786,Проект!BH803)/Параметры!BH$70</f>
        <v>0</v>
      </c>
      <c r="BI45" s="53">
        <f>SUM(Проект!BI758,Проект!BI766,Проект!BI786,Проект!BI803)/Параметры!BI$70</f>
        <v>0</v>
      </c>
      <c r="BJ45" s="53">
        <f>SUM(Проект!BJ758,Проект!BJ766,Проект!BJ786,Проект!BJ803)/Параметры!BJ$70</f>
        <v>0</v>
      </c>
      <c r="BK45" s="53">
        <f>SUM(Проект!BK758,Проект!BK766,Проект!BK786,Проект!BK803)/Параметры!BK$70</f>
        <v>0</v>
      </c>
      <c r="BL45" s="53">
        <f>SUM(Проект!BL758,Проект!BL766,Проект!BL786,Проект!BL803)/Параметры!BL$70</f>
        <v>0</v>
      </c>
      <c r="BM45" s="53">
        <f>SUM(Проект!BM758,Проект!BM766,Проект!BM786,Проект!BM803)/Параметры!BM$70</f>
        <v>0</v>
      </c>
      <c r="BN45" s="53">
        <f>SUM(Проект!BN758,Проект!BN766,Проект!BN786,Проект!BN803)/Параметры!BN$70</f>
        <v>0</v>
      </c>
      <c r="BO45" s="53">
        <f>SUM(Проект!BO758,Проект!BO766,Проект!BO786,Проект!BO803)/Параметры!BO$70</f>
        <v>0</v>
      </c>
      <c r="BP45" s="53">
        <f>SUM(Проект!BP758,Проект!BP766,Проект!BP786,Проект!BP803)/Параметры!BP$70</f>
        <v>0</v>
      </c>
      <c r="BQ45" s="53">
        <f>SUM(Проект!BQ758,Проект!BQ766,Проект!BQ786,Проект!BQ803)/Параметры!BQ$70</f>
        <v>0</v>
      </c>
      <c r="BR45" s="53">
        <f>SUM(Проект!BR758,Проект!BR766,Проект!BR786,Проект!BR803)/Параметры!BR$70</f>
        <v>0</v>
      </c>
      <c r="BS45" s="53">
        <f>SUM(Проект!BS758,Проект!BS766,Проект!BS786,Проект!BS803)/Параметры!BS$70</f>
        <v>0</v>
      </c>
      <c r="BT45" s="53">
        <f>SUM(Проект!BT758,Проект!BT766,Проект!BT786,Проект!BT803)/Параметры!BT$70</f>
        <v>0</v>
      </c>
      <c r="BU45" s="53">
        <f>SUM(Проект!BU758,Проект!BU766,Проект!BU786,Проект!BU803)/Параметры!BU$70</f>
        <v>0</v>
      </c>
      <c r="BV45" s="53">
        <f>SUM(Проект!BV758,Проект!BV766,Проект!BV786,Проект!BV803)/Параметры!BV$70</f>
        <v>0</v>
      </c>
      <c r="BW45" s="53">
        <f>SUM(Проект!BW758,Проект!BW766,Проект!BW786,Проект!BW803)/Параметры!BW$70</f>
        <v>0</v>
      </c>
      <c r="BX45" s="53">
        <f>SUM(Проект!BX758,Проект!BX766,Проект!BX786,Проект!BX803)/Параметры!BX$70</f>
        <v>0</v>
      </c>
      <c r="BY45" s="53">
        <f>SUM(Проект!BY758,Проект!BY766,Проект!BY786,Проект!BY803)/Параметры!BY$70</f>
        <v>0</v>
      </c>
      <c r="BZ45" s="53">
        <f>SUM(Проект!BZ758,Проект!BZ766,Проект!BZ786,Проект!BZ803)/Параметры!BZ$70</f>
        <v>0</v>
      </c>
      <c r="CA45" s="53">
        <f>SUM(Проект!CA758,Проект!CA766,Проект!CA786,Проект!CA803)/Параметры!CA$70</f>
        <v>0</v>
      </c>
      <c r="CB45" s="53">
        <f>SUM(Проект!CB758,Проект!CB766,Проект!CB786,Проект!CB803)/Параметры!CB$70</f>
        <v>0</v>
      </c>
      <c r="CC45" s="53">
        <f>SUM(Проект!CC758,Проект!CC766,Проект!CC786,Проект!CC803)/Параметры!CC$70</f>
        <v>0</v>
      </c>
      <c r="CD45" s="53">
        <f>SUM(Проект!CD758,Проект!CD766,Проект!CD786,Проект!CD803)/Параметры!CD$70</f>
        <v>0</v>
      </c>
      <c r="CE45" s="53">
        <f>SUM(Проект!CE758,Проект!CE766,Проект!CE786,Проект!CE803)/Параметры!CE$70</f>
        <v>0</v>
      </c>
      <c r="CF45" s="53">
        <f>SUM(Проект!CF758,Проект!CF766,Проект!CF786,Проект!CF803)/Параметры!CF$70</f>
        <v>0</v>
      </c>
      <c r="CG45" s="53">
        <f>SUM(Проект!CG758,Проект!CG766,Проект!CG786,Проект!CG803)/Параметры!CG$70</f>
        <v>0</v>
      </c>
      <c r="CH45" s="53">
        <f>SUM(Проект!CH758,Проект!CH766,Проект!CH786,Проект!CH803)/Параметры!CH$70</f>
        <v>0</v>
      </c>
      <c r="CI45" s="53">
        <f>SUM(Проект!CI758,Проект!CI766,Проект!CI786,Проект!CI803)/Параметры!CI$70</f>
        <v>0</v>
      </c>
      <c r="CJ45" s="53">
        <f>SUM(Проект!CJ758,Проект!CJ766,Проект!CJ786,Проект!CJ803)/Параметры!CJ$70</f>
        <v>0</v>
      </c>
      <c r="CK45" s="53">
        <f>SUM(Проект!CK758,Проект!CK766,Проект!CK786,Проект!CK803)/Параметры!CK$70</f>
        <v>0</v>
      </c>
      <c r="CL45" s="53">
        <f>SUM(Проект!CL758,Проект!CL766,Проект!CL786,Проект!CL803)/Параметры!CL$70</f>
        <v>0</v>
      </c>
      <c r="CM45" s="53">
        <f>SUM(Проект!CM758,Проект!CM766,Проект!CM786,Проект!CM803)/Параметры!CM$70</f>
        <v>0</v>
      </c>
      <c r="CN45" s="53">
        <f>SUM(Проект!CN758,Проект!CN766,Проект!CN786,Проект!CN803)/Параметры!CN$70</f>
        <v>0</v>
      </c>
      <c r="CO45" s="53">
        <f>SUM(Проект!CO758,Проект!CO766,Проект!CO786,Проект!CO803)/Параметры!CO$70</f>
        <v>0</v>
      </c>
      <c r="CP45" s="53">
        <f>SUM(Проект!CP758,Проект!CP766,Проект!CP786,Проект!CP803)/Параметры!CP$70</f>
        <v>0</v>
      </c>
      <c r="CQ45" s="53">
        <f>SUM(Проект!CQ758,Проект!CQ766,Проект!CQ786,Проект!CQ803)/Параметры!CQ$70</f>
        <v>0</v>
      </c>
      <c r="CR45" s="53">
        <f>SUM(Проект!CR758,Проект!CR766,Проект!CR786,Проект!CR803)/Параметры!CR$70</f>
        <v>0</v>
      </c>
      <c r="CS45" s="53">
        <f>SUM(Проект!CS758,Проект!CS766,Проект!CS786,Проект!CS803)/Параметры!CS$70</f>
        <v>0</v>
      </c>
      <c r="CT45" s="53">
        <f>SUM(Проект!CT758,Проект!CT766,Проект!CT786,Проект!CT803)/Параметры!CT$70</f>
        <v>0</v>
      </c>
      <c r="CU45" s="53">
        <f>SUM(Проект!CU758,Проект!CU766,Проект!CU786,Проект!CU803)/Параметры!CU$70</f>
        <v>0</v>
      </c>
      <c r="CV45" s="53">
        <f>SUM(Проект!CV758,Проект!CV766,Проект!CV786,Проект!CV803)/Параметры!CV$70</f>
        <v>0</v>
      </c>
      <c r="CW45" s="53">
        <f>SUM(Проект!CW758,Проект!CW766,Проект!CW786,Проект!CW803)/Параметры!CW$70</f>
        <v>0</v>
      </c>
      <c r="CX45" s="53">
        <f>SUM(Проект!CX758,Проект!CX766,Проект!CX786,Проект!CX803)/Параметры!CX$70</f>
        <v>0</v>
      </c>
      <c r="CY45" s="53">
        <f>SUM(Проект!CY758,Проект!CY766,Проект!CY786,Проект!CY803)/Параметры!CY$70</f>
        <v>0</v>
      </c>
      <c r="CZ45" s="53">
        <f>SUM(Проект!CZ758,Проект!CZ766,Проект!CZ786,Проект!CZ803)/Параметры!CZ$70</f>
        <v>0</v>
      </c>
      <c r="DA45" s="53">
        <f>SUM(Проект!DA758,Проект!DA766,Проект!DA786,Проект!DA803)/Параметры!DA$70</f>
        <v>0</v>
      </c>
      <c r="DB45" s="53">
        <f>SUM(Проект!DB758,Проект!DB766,Проект!DB786,Проект!DB803)/Параметры!DB$70</f>
        <v>0</v>
      </c>
      <c r="DC45" s="53">
        <f>SUM(Проект!DC758,Проект!DC766,Проект!DC786,Проект!DC803)/Параметры!DC$70</f>
        <v>0</v>
      </c>
      <c r="DD45" s="53">
        <f>SUM(Проект!DD758,Проект!DD766,Проект!DD786,Проект!DD803)/Параметры!DD$70</f>
        <v>0</v>
      </c>
      <c r="DE45" s="53">
        <f>SUM(Проект!DE758,Проект!DE766,Проект!DE786,Проект!DE803)/Параметры!DE$70</f>
        <v>0</v>
      </c>
      <c r="DF45" s="53">
        <f>SUM(Проект!DF758,Проект!DF766,Проект!DF786,Проект!DF803)/Параметры!DF$70</f>
        <v>0</v>
      </c>
      <c r="DG45" s="53">
        <f>SUM(Проект!DG758,Проект!DG766,Проект!DG786,Проект!DG803)/Параметры!DG$70</f>
        <v>0</v>
      </c>
      <c r="DH45" s="53">
        <f>SUM(Проект!DH758,Проект!DH766,Проект!DH786,Проект!DH803)/Параметры!DH$70</f>
        <v>0</v>
      </c>
      <c r="DI45" s="53">
        <f>SUM(Проект!DI758,Проект!DI766,Проект!DI786,Проект!DI803)/Параметры!DI$70</f>
        <v>0</v>
      </c>
      <c r="DJ45" s="53">
        <f>SUM(Проект!DJ758,Проект!DJ766,Проект!DJ786,Проект!DJ803)/Параметры!DJ$70</f>
        <v>0</v>
      </c>
      <c r="DK45" s="53">
        <f>SUM(Проект!DK758,Проект!DK766,Проект!DK786,Проект!DK803)/Параметры!DK$70</f>
        <v>0</v>
      </c>
      <c r="DL45" s="53">
        <f>SUM(Проект!DL758,Проект!DL766,Проект!DL786,Проект!DL803)/Параметры!DL$70</f>
        <v>0</v>
      </c>
      <c r="DM45" s="53">
        <f>SUM(Проект!DM758,Проект!DM766,Проект!DM786,Проект!DM803)/Параметры!DM$70</f>
        <v>0</v>
      </c>
      <c r="DN45" s="53">
        <f>SUM(Проект!DN758,Проект!DN766,Проект!DN786,Проект!DN803)/Параметры!DN$70</f>
        <v>0</v>
      </c>
      <c r="DO45" s="53">
        <f>SUM(Проект!DO758,Проект!DO766,Проект!DO786,Проект!DO803)/Параметры!DO$70</f>
        <v>0</v>
      </c>
      <c r="DP45" s="53">
        <f>SUM(Проект!DP758,Проект!DP766,Проект!DP786,Проект!DP803)/Параметры!DP$70</f>
        <v>0</v>
      </c>
      <c r="DQ45" s="53">
        <f>SUM(Проект!DQ758,Проект!DQ766,Проект!DQ786,Проект!DQ803)/Параметры!DQ$70</f>
        <v>0</v>
      </c>
      <c r="DR45" s="53">
        <f>SUM(Проект!DR758,Проект!DR766,Проект!DR786,Проект!DR803)/Параметры!DR$70</f>
        <v>0</v>
      </c>
      <c r="DS45" s="53">
        <f>SUM(Проект!DS758,Проект!DS766,Проект!DS786,Проект!DS803)/Параметры!DS$70</f>
        <v>0</v>
      </c>
      <c r="DT45" s="53">
        <f>SUM(Проект!DT758,Проект!DT766,Проект!DT786,Проект!DT803)/Параметры!DT$70</f>
        <v>0</v>
      </c>
      <c r="DU45" s="53">
        <f>SUM(Проект!DU758,Проект!DU766,Проект!DU786,Проект!DU803)/Параметры!DU$70</f>
        <v>0</v>
      </c>
      <c r="DV45" s="53">
        <f>SUM(Проект!DV758,Проект!DV766,Проект!DV786,Проект!DV803)/Параметры!DV$70</f>
        <v>0</v>
      </c>
      <c r="DW45" s="53"/>
      <c r="DX45" s="55">
        <f t="shared" si="37"/>
        <v>0</v>
      </c>
    </row>
    <row r="46" spans="1:128" x14ac:dyDescent="0.2">
      <c r="A46" s="33" t="str">
        <f ca="1">Language!A1253</f>
        <v>Прочие затраты</v>
      </c>
      <c r="C46" s="46" t="str">
        <f ca="1">Параметры!$C$70</f>
        <v>тыс. руб.</v>
      </c>
      <c r="E46" s="6" t="s">
        <v>914</v>
      </c>
      <c r="F46" s="6" t="s">
        <v>2962</v>
      </c>
      <c r="G46" s="53">
        <f>-(Проект!G700+Проект!G806)/Параметры!G$70</f>
        <v>-228600</v>
      </c>
      <c r="H46" s="53">
        <f>-(Проект!H700+Проект!H806)/Параметры!H$70</f>
        <v>0</v>
      </c>
      <c r="I46" s="53">
        <f>-(Проект!I700+Проект!I806)/Параметры!I$70</f>
        <v>0</v>
      </c>
      <c r="J46" s="53">
        <f>-(Проект!J700+Проект!J806)/Параметры!J$70</f>
        <v>0</v>
      </c>
      <c r="K46" s="53">
        <f>-(Проект!K700+Проект!K806)/Параметры!K$70</f>
        <v>0</v>
      </c>
      <c r="L46" s="53">
        <f>-(Проект!L700+Проект!L806)/Параметры!L$70</f>
        <v>0</v>
      </c>
      <c r="M46" s="53">
        <f>-(Проект!M700+Проект!M806)/Параметры!M$70</f>
        <v>0</v>
      </c>
      <c r="N46" s="53">
        <f>-(Проект!N700+Проект!N806)/Параметры!N$70</f>
        <v>0</v>
      </c>
      <c r="O46" s="53">
        <f>-(Проект!O700+Проект!O806)/Параметры!O$70</f>
        <v>0</v>
      </c>
      <c r="P46" s="53">
        <f>-(Проект!P700+Проект!P806)/Параметры!P$70</f>
        <v>0</v>
      </c>
      <c r="Q46" s="53">
        <f>-(Проект!Q700+Проект!Q806)/Параметры!Q$70</f>
        <v>0</v>
      </c>
      <c r="R46" s="53">
        <f>-(Проект!R700+Проект!R806)/Параметры!R$70</f>
        <v>0</v>
      </c>
      <c r="S46" s="53">
        <f>-(Проект!S700+Проект!S806)/Параметры!S$70</f>
        <v>0</v>
      </c>
      <c r="T46" s="53">
        <f>-(Проект!T700+Проект!T806)/Параметры!T$70</f>
        <v>0</v>
      </c>
      <c r="U46" s="53">
        <f>-(Проект!U700+Проект!U806)/Параметры!U$70</f>
        <v>0</v>
      </c>
      <c r="V46" s="53">
        <f>-(Проект!V700+Проект!V806)/Параметры!V$70</f>
        <v>0</v>
      </c>
      <c r="W46" s="53">
        <f>-(Проект!W700+Проект!W806)/Параметры!W$70</f>
        <v>0</v>
      </c>
      <c r="X46" s="53">
        <f>-(Проект!X700+Проект!X806)/Параметры!X$70</f>
        <v>0</v>
      </c>
      <c r="Y46" s="53">
        <f>-(Проект!Y700+Проект!Y806)/Параметры!Y$70</f>
        <v>0</v>
      </c>
      <c r="Z46" s="53">
        <f>-(Проект!Z700+Проект!Z806)/Параметры!Z$70</f>
        <v>0</v>
      </c>
      <c r="AA46" s="53">
        <f>-(Проект!AA700+Проект!AA806)/Параметры!AA$70</f>
        <v>0</v>
      </c>
      <c r="AB46" s="53">
        <f>-(Проект!AB700+Проект!AB806)/Параметры!AB$70</f>
        <v>0</v>
      </c>
      <c r="AC46" s="53">
        <f>-(Проект!AC700+Проект!AC806)/Параметры!AC$70</f>
        <v>0</v>
      </c>
      <c r="AD46" s="53">
        <f>-(Проект!AD700+Проект!AD806)/Параметры!AD$70</f>
        <v>0</v>
      </c>
      <c r="AE46" s="53">
        <f>-(Проект!AE700+Проект!AE806)/Параметры!AE$70</f>
        <v>0</v>
      </c>
      <c r="AF46" s="53">
        <f>-(Проект!AF700+Проект!AF806)/Параметры!AF$70</f>
        <v>0</v>
      </c>
      <c r="AG46" s="53">
        <f>-(Проект!AG700+Проект!AG806)/Параметры!AG$70</f>
        <v>0</v>
      </c>
      <c r="AH46" s="53">
        <f>-(Проект!AH700+Проект!AH806)/Параметры!AH$70</f>
        <v>0</v>
      </c>
      <c r="AI46" s="53">
        <f>-(Проект!AI700+Проект!AI806)/Параметры!AI$70</f>
        <v>0</v>
      </c>
      <c r="AJ46" s="53">
        <f>-(Проект!AJ700+Проект!AJ806)/Параметры!AJ$70</f>
        <v>0</v>
      </c>
      <c r="AK46" s="53">
        <f>-(Проект!AK700+Проект!AK806)/Параметры!AK$70</f>
        <v>0</v>
      </c>
      <c r="AL46" s="53">
        <f>-(Проект!AL700+Проект!AL806)/Параметры!AL$70</f>
        <v>0</v>
      </c>
      <c r="AM46" s="53">
        <f>-(Проект!AM700+Проект!AM806)/Параметры!AM$70</f>
        <v>0</v>
      </c>
      <c r="AN46" s="53">
        <f>-(Проект!AN700+Проект!AN806)/Параметры!AN$70</f>
        <v>0</v>
      </c>
      <c r="AO46" s="53">
        <f>-(Проект!AO700+Проект!AO806)/Параметры!AO$70</f>
        <v>0</v>
      </c>
      <c r="AP46" s="53">
        <f>-(Проект!AP700+Проект!AP806)/Параметры!AP$70</f>
        <v>0</v>
      </c>
      <c r="AQ46" s="53">
        <f>-(Проект!AQ700+Проект!AQ806)/Параметры!AQ$70</f>
        <v>0</v>
      </c>
      <c r="AR46" s="53">
        <f>-(Проект!AR700+Проект!AR806)/Параметры!AR$70</f>
        <v>0</v>
      </c>
      <c r="AS46" s="53">
        <f>-(Проект!AS700+Проект!AS806)/Параметры!AS$70</f>
        <v>0</v>
      </c>
      <c r="AT46" s="53">
        <f>-(Проект!AT700+Проект!AT806)/Параметры!AT$70</f>
        <v>0</v>
      </c>
      <c r="AU46" s="53">
        <f>-(Проект!AU700+Проект!AU806)/Параметры!AU$70</f>
        <v>0</v>
      </c>
      <c r="AV46" s="53">
        <f>-(Проект!AV700+Проект!AV806)/Параметры!AV$70</f>
        <v>0</v>
      </c>
      <c r="AW46" s="53">
        <f>-(Проект!AW700+Проект!AW806)/Параметры!AW$70</f>
        <v>0</v>
      </c>
      <c r="AX46" s="53">
        <f>-(Проект!AX700+Проект!AX806)/Параметры!AX$70</f>
        <v>0</v>
      </c>
      <c r="AY46" s="53">
        <f>-(Проект!AY700+Проект!AY806)/Параметры!AY$70</f>
        <v>0</v>
      </c>
      <c r="AZ46" s="53">
        <f>-(Проект!AZ700+Проект!AZ806)/Параметры!AZ$70</f>
        <v>0</v>
      </c>
      <c r="BA46" s="53">
        <f>-(Проект!BA700+Проект!BA806)/Параметры!BA$70</f>
        <v>0</v>
      </c>
      <c r="BB46" s="53">
        <f>-(Проект!BB700+Проект!BB806)/Параметры!BB$70</f>
        <v>0</v>
      </c>
      <c r="BC46" s="53">
        <f>-(Проект!BC700+Проект!BC806)/Параметры!BC$70</f>
        <v>0</v>
      </c>
      <c r="BD46" s="53">
        <f>-(Проект!BD700+Проект!BD806)/Параметры!BD$70</f>
        <v>0</v>
      </c>
      <c r="BE46" s="53">
        <f>-(Проект!BE700+Проект!BE806)/Параметры!BE$70</f>
        <v>0</v>
      </c>
      <c r="BF46" s="53">
        <f>-(Проект!BF700+Проект!BF806)/Параметры!BF$70</f>
        <v>0</v>
      </c>
      <c r="BG46" s="53">
        <f>-(Проект!BG700+Проект!BG806)/Параметры!BG$70</f>
        <v>0</v>
      </c>
      <c r="BH46" s="53">
        <f>-(Проект!BH700+Проект!BH806)/Параметры!BH$70</f>
        <v>0</v>
      </c>
      <c r="BI46" s="53">
        <f>-(Проект!BI700+Проект!BI806)/Параметры!BI$70</f>
        <v>0</v>
      </c>
      <c r="BJ46" s="53">
        <f>-(Проект!BJ700+Проект!BJ806)/Параметры!BJ$70</f>
        <v>0</v>
      </c>
      <c r="BK46" s="53">
        <f>-(Проект!BK700+Проект!BK806)/Параметры!BK$70</f>
        <v>0</v>
      </c>
      <c r="BL46" s="53">
        <f>-(Проект!BL700+Проект!BL806)/Параметры!BL$70</f>
        <v>0</v>
      </c>
      <c r="BM46" s="53">
        <f>-(Проект!BM700+Проект!BM806)/Параметры!BM$70</f>
        <v>0</v>
      </c>
      <c r="BN46" s="53">
        <f>-(Проект!BN700+Проект!BN806)/Параметры!BN$70</f>
        <v>0</v>
      </c>
      <c r="BO46" s="53">
        <f>-(Проект!BO700+Проект!BO806)/Параметры!BO$70</f>
        <v>0</v>
      </c>
      <c r="BP46" s="53">
        <f>-(Проект!BP700+Проект!BP806)/Параметры!BP$70</f>
        <v>0</v>
      </c>
      <c r="BQ46" s="53">
        <f>-(Проект!BQ700+Проект!BQ806)/Параметры!BQ$70</f>
        <v>0</v>
      </c>
      <c r="BR46" s="53">
        <f>-(Проект!BR700+Проект!BR806)/Параметры!BR$70</f>
        <v>0</v>
      </c>
      <c r="BS46" s="53">
        <f>-(Проект!BS700+Проект!BS806)/Параметры!BS$70</f>
        <v>0</v>
      </c>
      <c r="BT46" s="53">
        <f>-(Проект!BT700+Проект!BT806)/Параметры!BT$70</f>
        <v>0</v>
      </c>
      <c r="BU46" s="53">
        <f>-(Проект!BU700+Проект!BU806)/Параметры!BU$70</f>
        <v>0</v>
      </c>
      <c r="BV46" s="53">
        <f>-(Проект!BV700+Проект!BV806)/Параметры!BV$70</f>
        <v>0</v>
      </c>
      <c r="BW46" s="53">
        <f>-(Проект!BW700+Проект!BW806)/Параметры!BW$70</f>
        <v>0</v>
      </c>
      <c r="BX46" s="53">
        <f>-(Проект!BX700+Проект!BX806)/Параметры!BX$70</f>
        <v>0</v>
      </c>
      <c r="BY46" s="53">
        <f>-(Проект!BY700+Проект!BY806)/Параметры!BY$70</f>
        <v>0</v>
      </c>
      <c r="BZ46" s="53">
        <f>-(Проект!BZ700+Проект!BZ806)/Параметры!BZ$70</f>
        <v>0</v>
      </c>
      <c r="CA46" s="53">
        <f>-(Проект!CA700+Проект!CA806)/Параметры!CA$70</f>
        <v>0</v>
      </c>
      <c r="CB46" s="53">
        <f>-(Проект!CB700+Проект!CB806)/Параметры!CB$70</f>
        <v>0</v>
      </c>
      <c r="CC46" s="53">
        <f>-(Проект!CC700+Проект!CC806)/Параметры!CC$70</f>
        <v>0</v>
      </c>
      <c r="CD46" s="53">
        <f>-(Проект!CD700+Проект!CD806)/Параметры!CD$70</f>
        <v>0</v>
      </c>
      <c r="CE46" s="53">
        <f>-(Проект!CE700+Проект!CE806)/Параметры!CE$70</f>
        <v>0</v>
      </c>
      <c r="CF46" s="53">
        <f>-(Проект!CF700+Проект!CF806)/Параметры!CF$70</f>
        <v>0</v>
      </c>
      <c r="CG46" s="53">
        <f>-(Проект!CG700+Проект!CG806)/Параметры!CG$70</f>
        <v>0</v>
      </c>
      <c r="CH46" s="53">
        <f>-(Проект!CH700+Проект!CH806)/Параметры!CH$70</f>
        <v>0</v>
      </c>
      <c r="CI46" s="53">
        <f>-(Проект!CI700+Проект!CI806)/Параметры!CI$70</f>
        <v>0</v>
      </c>
      <c r="CJ46" s="53">
        <f>-(Проект!CJ700+Проект!CJ806)/Параметры!CJ$70</f>
        <v>0</v>
      </c>
      <c r="CK46" s="53">
        <f>-(Проект!CK700+Проект!CK806)/Параметры!CK$70</f>
        <v>0</v>
      </c>
      <c r="CL46" s="53">
        <f>-(Проект!CL700+Проект!CL806)/Параметры!CL$70</f>
        <v>0</v>
      </c>
      <c r="CM46" s="53">
        <f>-(Проект!CM700+Проект!CM806)/Параметры!CM$70</f>
        <v>0</v>
      </c>
      <c r="CN46" s="53">
        <f>-(Проект!CN700+Проект!CN806)/Параметры!CN$70</f>
        <v>0</v>
      </c>
      <c r="CO46" s="53">
        <f>-(Проект!CO700+Проект!CO806)/Параметры!CO$70</f>
        <v>0</v>
      </c>
      <c r="CP46" s="53">
        <f>-(Проект!CP700+Проект!CP806)/Параметры!CP$70</f>
        <v>0</v>
      </c>
      <c r="CQ46" s="53">
        <f>-(Проект!CQ700+Проект!CQ806)/Параметры!CQ$70</f>
        <v>0</v>
      </c>
      <c r="CR46" s="53">
        <f>-(Проект!CR700+Проект!CR806)/Параметры!CR$70</f>
        <v>0</v>
      </c>
      <c r="CS46" s="53">
        <f>-(Проект!CS700+Проект!CS806)/Параметры!CS$70</f>
        <v>0</v>
      </c>
      <c r="CT46" s="53">
        <f>-(Проект!CT700+Проект!CT806)/Параметры!CT$70</f>
        <v>0</v>
      </c>
      <c r="CU46" s="53">
        <f>-(Проект!CU700+Проект!CU806)/Параметры!CU$70</f>
        <v>0</v>
      </c>
      <c r="CV46" s="53">
        <f>-(Проект!CV700+Проект!CV806)/Параметры!CV$70</f>
        <v>0</v>
      </c>
      <c r="CW46" s="53">
        <f>-(Проект!CW700+Проект!CW806)/Параметры!CW$70</f>
        <v>0</v>
      </c>
      <c r="CX46" s="53">
        <f>-(Проект!CX700+Проект!CX806)/Параметры!CX$70</f>
        <v>0</v>
      </c>
      <c r="CY46" s="53">
        <f>-(Проект!CY700+Проект!CY806)/Параметры!CY$70</f>
        <v>0</v>
      </c>
      <c r="CZ46" s="53">
        <f>-(Проект!CZ700+Проект!CZ806)/Параметры!CZ$70</f>
        <v>0</v>
      </c>
      <c r="DA46" s="53">
        <f>-(Проект!DA700+Проект!DA806)/Параметры!DA$70</f>
        <v>0</v>
      </c>
      <c r="DB46" s="53">
        <f>-(Проект!DB700+Проект!DB806)/Параметры!DB$70</f>
        <v>0</v>
      </c>
      <c r="DC46" s="53">
        <f>-(Проект!DC700+Проект!DC806)/Параметры!DC$70</f>
        <v>0</v>
      </c>
      <c r="DD46" s="53">
        <f>-(Проект!DD700+Проект!DD806)/Параметры!DD$70</f>
        <v>0</v>
      </c>
      <c r="DE46" s="53">
        <f>-(Проект!DE700+Проект!DE806)/Параметры!DE$70</f>
        <v>0</v>
      </c>
      <c r="DF46" s="53">
        <f>-(Проект!DF700+Проект!DF806)/Параметры!DF$70</f>
        <v>0</v>
      </c>
      <c r="DG46" s="53">
        <f>-(Проект!DG700+Проект!DG806)/Параметры!DG$70</f>
        <v>0</v>
      </c>
      <c r="DH46" s="53">
        <f>-(Проект!DH700+Проект!DH806)/Параметры!DH$70</f>
        <v>0</v>
      </c>
      <c r="DI46" s="53">
        <f>-(Проект!DI700+Проект!DI806)/Параметры!DI$70</f>
        <v>0</v>
      </c>
      <c r="DJ46" s="53">
        <f>-(Проект!DJ700+Проект!DJ806)/Параметры!DJ$70</f>
        <v>0</v>
      </c>
      <c r="DK46" s="53">
        <f>-(Проект!DK700+Проект!DK806)/Параметры!DK$70</f>
        <v>0</v>
      </c>
      <c r="DL46" s="53">
        <f>-(Проект!DL700+Проект!DL806)/Параметры!DL$70</f>
        <v>0</v>
      </c>
      <c r="DM46" s="53">
        <f>-(Проект!DM700+Проект!DM806)/Параметры!DM$70</f>
        <v>0</v>
      </c>
      <c r="DN46" s="53">
        <f>-(Проект!DN700+Проект!DN806)/Параметры!DN$70</f>
        <v>0</v>
      </c>
      <c r="DO46" s="53">
        <f>-(Проект!DO700+Проект!DO806)/Параметры!DO$70</f>
        <v>0</v>
      </c>
      <c r="DP46" s="53">
        <f>-(Проект!DP700+Проект!DP806)/Параметры!DP$70</f>
        <v>0</v>
      </c>
      <c r="DQ46" s="53">
        <f>-(Проект!DQ700+Проект!DQ806)/Параметры!DQ$70</f>
        <v>0</v>
      </c>
      <c r="DR46" s="53">
        <f>-(Проект!DR700+Проект!DR806)/Параметры!DR$70</f>
        <v>0</v>
      </c>
      <c r="DS46" s="53">
        <f>-(Проект!DS700+Проект!DS806)/Параметры!DS$70</f>
        <v>0</v>
      </c>
      <c r="DT46" s="53">
        <f>-(Проект!DT700+Проект!DT806)/Параметры!DT$70</f>
        <v>0</v>
      </c>
      <c r="DU46" s="53">
        <f>-(Проект!DU700+Проект!DU806)/Параметры!DU$70</f>
        <v>0</v>
      </c>
      <c r="DV46" s="53">
        <f>-(Проект!DV700+Проект!DV806)/Параметры!DV$70</f>
        <v>0</v>
      </c>
      <c r="DW46" s="53"/>
      <c r="DX46" s="55">
        <f t="shared" si="37"/>
        <v>-228600</v>
      </c>
    </row>
    <row r="47" spans="1:128" x14ac:dyDescent="0.2">
      <c r="A47" s="10"/>
      <c r="F47" s="6" t="s">
        <v>2961</v>
      </c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5"/>
    </row>
    <row r="48" spans="1:128" x14ac:dyDescent="0.2">
      <c r="A48" s="41" t="str">
        <f ca="1">Language!A1254</f>
        <v>Денежные потоки от операционной деятельности</v>
      </c>
      <c r="B48" s="74"/>
      <c r="C48" s="43" t="str">
        <f ca="1">Параметры!$C$70</f>
        <v>тыс. руб.</v>
      </c>
      <c r="D48" s="44"/>
      <c r="E48" s="44" t="s">
        <v>1185</v>
      </c>
      <c r="F48" s="44" t="s">
        <v>693</v>
      </c>
      <c r="G48" s="75">
        <f ca="1">SUM(G39:G47)</f>
        <v>-229006.2</v>
      </c>
      <c r="H48" s="75">
        <f t="shared" ref="H48:N48" ca="1" si="38">SUM(H39:H47)</f>
        <v>-671.40005040312803</v>
      </c>
      <c r="I48" s="75">
        <f t="shared" ca="1" si="38"/>
        <v>9007.7109076302459</v>
      </c>
      <c r="J48" s="75">
        <f t="shared" ca="1" si="38"/>
        <v>19940.476200510926</v>
      </c>
      <c r="K48" s="75">
        <f t="shared" ca="1" si="38"/>
        <v>26999.939605462925</v>
      </c>
      <c r="L48" s="75">
        <f t="shared" ca="1" si="38"/>
        <v>25756.115361315125</v>
      </c>
      <c r="M48" s="75">
        <f t="shared" ca="1" si="38"/>
        <v>26310.199741997327</v>
      </c>
      <c r="N48" s="75">
        <f t="shared" ca="1" si="38"/>
        <v>27207.910500350648</v>
      </c>
      <c r="O48" s="75">
        <f t="shared" ref="O48:AT48" ca="1" si="39">SUM(O39:O47)</f>
        <v>50636.79876603849</v>
      </c>
      <c r="P48" s="75">
        <f t="shared" ca="1" si="39"/>
        <v>47221.746502951697</v>
      </c>
      <c r="Q48" s="75">
        <f t="shared" ca="1" si="39"/>
        <v>44646.927586173239</v>
      </c>
      <c r="R48" s="75">
        <f t="shared" ca="1" si="39"/>
        <v>38234.307414782161</v>
      </c>
      <c r="S48" s="75">
        <f t="shared" ca="1" si="39"/>
        <v>38501.577780595173</v>
      </c>
      <c r="T48" s="75">
        <f t="shared" ca="1" si="39"/>
        <v>38736.324119466124</v>
      </c>
      <c r="U48" s="75">
        <f t="shared" ca="1" si="39"/>
        <v>41105.353645932308</v>
      </c>
      <c r="V48" s="75">
        <f t="shared" ca="1" si="39"/>
        <v>16680.525532607549</v>
      </c>
      <c r="W48" s="75">
        <f t="shared" ca="1" si="39"/>
        <v>24849.551164563272</v>
      </c>
      <c r="X48" s="75">
        <f t="shared" ca="1" si="39"/>
        <v>24989.582960877357</v>
      </c>
      <c r="Y48" s="75">
        <f t="shared" ca="1" si="39"/>
        <v>25130.406517326301</v>
      </c>
      <c r="Z48" s="75">
        <f t="shared" ca="1" si="39"/>
        <v>26007.724169847359</v>
      </c>
      <c r="AA48" s="75">
        <f t="shared" ca="1" si="39"/>
        <v>50087.4248271631</v>
      </c>
      <c r="AB48" s="75">
        <f t="shared" ca="1" si="39"/>
        <v>42310.704229706971</v>
      </c>
      <c r="AC48" s="75">
        <f t="shared" ca="1" si="39"/>
        <v>42549.463924083153</v>
      </c>
      <c r="AD48" s="75">
        <f t="shared" ca="1" si="39"/>
        <v>42789.573600483338</v>
      </c>
      <c r="AE48" s="75">
        <f t="shared" ca="1" si="39"/>
        <v>43031.040891903707</v>
      </c>
      <c r="AF48" s="75">
        <f t="shared" ca="1" si="39"/>
        <v>43273.873474495209</v>
      </c>
      <c r="AG48" s="75">
        <f t="shared" ca="1" si="39"/>
        <v>43518.079067813909</v>
      </c>
      <c r="AH48" s="75">
        <f t="shared" ca="1" si="39"/>
        <v>17842.328986556844</v>
      </c>
      <c r="AI48" s="75">
        <f t="shared" ca="1" si="39"/>
        <v>26583.186412749033</v>
      </c>
      <c r="AJ48" s="75">
        <f t="shared" ca="1" si="39"/>
        <v>26733.020434805603</v>
      </c>
      <c r="AK48" s="75">
        <f t="shared" ca="1" si="39"/>
        <v>26883.701640205923</v>
      </c>
      <c r="AL48" s="75">
        <f t="shared" ca="1" si="39"/>
        <v>27822.431528403002</v>
      </c>
      <c r="AM48" s="75">
        <f t="shared" ca="1" si="39"/>
        <v>53587.711231731453</v>
      </c>
      <c r="AN48" s="75">
        <f t="shared" ca="1" si="39"/>
        <v>45266.620192452821</v>
      </c>
      <c r="AO48" s="75">
        <f t="shared" ca="1" si="39"/>
        <v>45522.093065435431</v>
      </c>
      <c r="AP48" s="75">
        <f t="shared" ca="1" si="39"/>
        <v>45779.010419184429</v>
      </c>
      <c r="AQ48" s="75">
        <f t="shared" ca="1" si="39"/>
        <v>46037.380421002941</v>
      </c>
      <c r="AR48" s="75">
        <f t="shared" ca="1" si="39"/>
        <v>46297.211284377438</v>
      </c>
      <c r="AS48" s="75">
        <f t="shared" ca="1" si="39"/>
        <v>46558.51126922699</v>
      </c>
      <c r="AT48" s="75">
        <f t="shared" ca="1" si="39"/>
        <v>19085.458682282791</v>
      </c>
      <c r="AU48" s="75">
        <f t="shared" ref="AU48:BZ48" ca="1" si="40">SUM(AU39:AU47)</f>
        <v>28438.17612830882</v>
      </c>
      <c r="AV48" s="75">
        <f t="shared" ca="1" si="40"/>
        <v>28598.498531908343</v>
      </c>
      <c r="AW48" s="75">
        <f t="shared" ca="1" si="40"/>
        <v>28759.727421686897</v>
      </c>
      <c r="AX48" s="75">
        <f t="shared" ca="1" si="40"/>
        <v>29764.168402058182</v>
      </c>
      <c r="AY48" s="75">
        <f t="shared" ca="1" si="40"/>
        <v>57333.017684619292</v>
      </c>
      <c r="AZ48" s="75">
        <f t="shared" ca="1" si="40"/>
        <v>48429.450272591588</v>
      </c>
      <c r="BA48" s="75">
        <f t="shared" ca="1" si="40"/>
        <v>48702.806246682216</v>
      </c>
      <c r="BB48" s="75">
        <f t="shared" ca="1" si="40"/>
        <v>48977.707815193658</v>
      </c>
      <c r="BC48" s="75">
        <f t="shared" ca="1" si="40"/>
        <v>49254.163717140378</v>
      </c>
      <c r="BD48" s="75">
        <f t="shared" ca="1" si="40"/>
        <v>49532.182740949502</v>
      </c>
      <c r="BE48" s="75">
        <f t="shared" ca="1" si="40"/>
        <v>49811.773724740793</v>
      </c>
      <c r="BF48" s="75">
        <f t="shared" ca="1" si="40"/>
        <v>20415.607456709295</v>
      </c>
      <c r="BG48" s="75">
        <f t="shared" ca="1" si="40"/>
        <v>30423.015123956815</v>
      </c>
      <c r="BH48" s="75">
        <f t="shared" ca="1" si="40"/>
        <v>30594.56009580872</v>
      </c>
      <c r="BI48" s="75">
        <f t="shared" ca="1" si="40"/>
        <v>30767.075007871015</v>
      </c>
      <c r="BJ48" s="75">
        <f t="shared" ca="1" si="40"/>
        <v>31841.826856868847</v>
      </c>
      <c r="BK48" s="75">
        <f t="shared" ca="1" si="40"/>
        <v>61340.495589209349</v>
      </c>
      <c r="BL48" s="75">
        <f t="shared" ca="1" si="40"/>
        <v>51813.678458339229</v>
      </c>
      <c r="BM48" s="75">
        <f t="shared" ca="1" si="40"/>
        <v>52106.169350616634</v>
      </c>
      <c r="BN48" s="75">
        <f t="shared" ca="1" si="40"/>
        <v>52400.314028923982</v>
      </c>
      <c r="BO48" s="75">
        <f t="shared" ca="1" si="40"/>
        <v>52696.12184400711</v>
      </c>
      <c r="BP48" s="75">
        <f t="shared" ca="1" si="40"/>
        <v>52993.602199482855</v>
      </c>
      <c r="BQ48" s="75">
        <f t="shared" ca="1" si="40"/>
        <v>53292.764552138928</v>
      </c>
      <c r="BR48" s="75">
        <f t="shared" ca="1" si="40"/>
        <v>21838.866645344468</v>
      </c>
      <c r="BS48" s="75">
        <f t="shared" ca="1" si="40"/>
        <v>32546.792849301331</v>
      </c>
      <c r="BT48" s="75">
        <f t="shared" ca="1" si="40"/>
        <v>32730.345969181875</v>
      </c>
      <c r="BU48" s="75">
        <f t="shared" ca="1" si="40"/>
        <v>32914.936925089591</v>
      </c>
      <c r="BV48" s="75">
        <f t="shared" ca="1" si="40"/>
        <v>34064.921403515727</v>
      </c>
      <c r="BW48" s="75">
        <f t="shared" ca="1" si="40"/>
        <v>65628.496947121705</v>
      </c>
      <c r="BX48" s="75">
        <f t="shared" ca="1" si="40"/>
        <v>55434.802617090165</v>
      </c>
      <c r="BY48" s="75">
        <f t="shared" ca="1" si="40"/>
        <v>55747.76787182613</v>
      </c>
      <c r="BZ48" s="75">
        <f t="shared" ca="1" si="40"/>
        <v>56062.502677616081</v>
      </c>
      <c r="CA48" s="75">
        <f t="shared" ref="CA48:DF48" ca="1" si="41">SUM(CA39:CA47)</f>
        <v>56379.017039753991</v>
      </c>
      <c r="CB48" s="75">
        <f t="shared" ca="1" si="41"/>
        <v>56697.321020112846</v>
      </c>
      <c r="CC48" s="75">
        <f t="shared" ca="1" si="41"/>
        <v>57017.42473745544</v>
      </c>
      <c r="CD48" s="75">
        <f t="shared" ca="1" si="41"/>
        <v>23361.753977186152</v>
      </c>
      <c r="CE48" s="75">
        <f t="shared" ca="1" si="41"/>
        <v>34819.23501541905</v>
      </c>
      <c r="CF48" s="75">
        <f t="shared" ca="1" si="41"/>
        <v>35015.636853691234</v>
      </c>
      <c r="CG48" s="75">
        <f t="shared" ca="1" si="41"/>
        <v>35213.149176512394</v>
      </c>
      <c r="CH48" s="75">
        <f t="shared" ca="1" si="41"/>
        <v>36443.632568429282</v>
      </c>
      <c r="CI48" s="75">
        <f t="shared" ca="1" si="41"/>
        <v>70216.658400086104</v>
      </c>
      <c r="CJ48" s="75">
        <f t="shared" ca="1" si="41"/>
        <v>59309.405466953212</v>
      </c>
      <c r="CK48" s="75">
        <f t="shared" ca="1" si="41"/>
        <v>59644.278289521593</v>
      </c>
      <c r="CL48" s="75">
        <f t="shared" ca="1" si="41"/>
        <v>59981.044531713589</v>
      </c>
      <c r="CM48" s="75">
        <f t="shared" ca="1" si="41"/>
        <v>60319.714899203682</v>
      </c>
      <c r="CN48" s="75">
        <f t="shared" ca="1" si="41"/>
        <v>60660.300158188344</v>
      </c>
      <c r="CO48" s="75">
        <f t="shared" ca="1" si="41"/>
        <v>61002.811135744072</v>
      </c>
      <c r="CP48" s="75">
        <f t="shared" ca="1" si="41"/>
        <v>24991.243422255786</v>
      </c>
      <c r="CQ48" s="75">
        <f t="shared" ca="1" si="41"/>
        <v>37250.748133163615</v>
      </c>
      <c r="CR48" s="75">
        <f t="shared" ca="1" si="41"/>
        <v>37460.898100117323</v>
      </c>
      <c r="CS48" s="75">
        <f t="shared" ca="1" si="41"/>
        <v>37672.236285535037</v>
      </c>
      <c r="CT48" s="75">
        <f t="shared" ca="1" si="41"/>
        <v>38988.853514886199</v>
      </c>
      <c r="CU48" s="75">
        <f t="shared" ca="1" si="41"/>
        <v>75125.991154759628</v>
      </c>
      <c r="CV48" s="75">
        <f t="shared" ca="1" si="41"/>
        <v>63455.230516305986</v>
      </c>
      <c r="CW48" s="75">
        <f t="shared" ca="1" si="41"/>
        <v>63813.544436455581</v>
      </c>
      <c r="CX48" s="75">
        <f t="shared" ca="1" si="41"/>
        <v>64173.884315602074</v>
      </c>
      <c r="CY48" s="75">
        <f t="shared" ca="1" si="41"/>
        <v>64536.261608814064</v>
      </c>
      <c r="CZ48" s="75">
        <f t="shared" ca="1" si="41"/>
        <v>64900.687835928067</v>
      </c>
      <c r="DA48" s="75">
        <f t="shared" ca="1" si="41"/>
        <v>65267.174581914369</v>
      </c>
      <c r="DB48" s="75">
        <f t="shared" ca="1" si="41"/>
        <v>26734.797128478902</v>
      </c>
      <c r="DC48" s="75">
        <f t="shared" ca="1" si="41"/>
        <v>39852.467169153977</v>
      </c>
      <c r="DD48" s="75">
        <f t="shared" ca="1" si="41"/>
        <v>40077.327633789813</v>
      </c>
      <c r="DE48" s="75">
        <f t="shared" ca="1" si="41"/>
        <v>40303.459492190064</v>
      </c>
      <c r="DF48" s="75">
        <f t="shared" ca="1" si="41"/>
        <v>41712.239927595685</v>
      </c>
      <c r="DG48" s="75">
        <f t="shared" ref="DG48:DV48" ca="1" si="42">SUM(DG39:DG47)</f>
        <v>80378.977202258655</v>
      </c>
      <c r="DH48" s="75">
        <f t="shared" ca="1" si="42"/>
        <v>67891.263319111778</v>
      </c>
      <c r="DI48" s="75">
        <f t="shared" ca="1" si="42"/>
        <v>68274.659213671956</v>
      </c>
      <c r="DJ48" s="75">
        <f t="shared" ca="1" si="42"/>
        <v>68660.222884360701</v>
      </c>
      <c r="DK48" s="75">
        <f t="shared" ca="1" si="42"/>
        <v>69047.966588098265</v>
      </c>
      <c r="DL48" s="75">
        <f t="shared" ca="1" si="42"/>
        <v>69437.902651111261</v>
      </c>
      <c r="DM48" s="75">
        <f t="shared" ca="1" si="42"/>
        <v>69830.043469311961</v>
      </c>
      <c r="DN48" s="75">
        <f t="shared" ca="1" si="42"/>
        <v>28600.399594140879</v>
      </c>
      <c r="DO48" s="75">
        <f t="shared" ca="1" si="42"/>
        <v>42636.306537659846</v>
      </c>
      <c r="DP48" s="75">
        <f t="shared" ca="1" si="42"/>
        <v>42876.90723482355</v>
      </c>
      <c r="DQ48" s="75">
        <f t="shared" ca="1" si="42"/>
        <v>43118.868323309231</v>
      </c>
      <c r="DR48" s="75">
        <f t="shared" ca="1" si="42"/>
        <v>44626.263389191692</v>
      </c>
      <c r="DS48" s="75">
        <f t="shared" ca="1" si="42"/>
        <v>85999.672273084987</v>
      </c>
      <c r="DT48" s="75">
        <f t="shared" ca="1" si="42"/>
        <v>72637.818418119481</v>
      </c>
      <c r="DU48" s="75">
        <f t="shared" ca="1" si="42"/>
        <v>73048.052025295809</v>
      </c>
      <c r="DV48" s="75">
        <f t="shared" ca="1" si="42"/>
        <v>73460.605152932825</v>
      </c>
      <c r="DW48" s="75"/>
      <c r="DX48" s="76">
        <f ca="1">SUM(G48:DW48)</f>
        <v>5072025.0979713891</v>
      </c>
    </row>
    <row r="49" spans="1:128" x14ac:dyDescent="0.2">
      <c r="A49" s="10"/>
      <c r="F49" s="6" t="s">
        <v>2961</v>
      </c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  <c r="DW49" s="53"/>
      <c r="DX49" s="55"/>
    </row>
    <row r="50" spans="1:128" x14ac:dyDescent="0.2">
      <c r="A50" s="33" t="str">
        <f ca="1">Language!A1569</f>
        <v>Инвестиции в недвижимость</v>
      </c>
      <c r="C50" s="46" t="str">
        <f ca="1">Параметры!$C$70</f>
        <v>тыс. руб.</v>
      </c>
      <c r="E50" s="6" t="s">
        <v>1186</v>
      </c>
      <c r="F50" s="6" t="s">
        <v>693</v>
      </c>
      <c r="G50" s="53">
        <f>-SUM(Проект!G665,Проект!G671)/Параметры!G$70</f>
        <v>0</v>
      </c>
      <c r="H50" s="53">
        <f>-SUM(Проект!H665,Проект!H671)/Параметры!H$70</f>
        <v>0</v>
      </c>
      <c r="I50" s="53">
        <f>-SUM(Проект!I665,Проект!I671)/Параметры!I$70</f>
        <v>0</v>
      </c>
      <c r="J50" s="53">
        <f>-SUM(Проект!J665,Проект!J671)/Параметры!J$70</f>
        <v>0</v>
      </c>
      <c r="K50" s="53">
        <f>-SUM(Проект!K665,Проект!K671)/Параметры!K$70</f>
        <v>0</v>
      </c>
      <c r="L50" s="53">
        <f>-SUM(Проект!L665,Проект!L671)/Параметры!L$70</f>
        <v>0</v>
      </c>
      <c r="M50" s="53">
        <f>-SUM(Проект!M665,Проект!M671)/Параметры!M$70</f>
        <v>0</v>
      </c>
      <c r="N50" s="53">
        <f>-SUM(Проект!N665,Проект!N671)/Параметры!N$70</f>
        <v>0</v>
      </c>
      <c r="O50" s="53">
        <f>-SUM(Проект!O665,Проект!O671)/Параметры!O$70</f>
        <v>0</v>
      </c>
      <c r="P50" s="53">
        <f>-SUM(Проект!P665,Проект!P671)/Параметры!P$70</f>
        <v>0</v>
      </c>
      <c r="Q50" s="53">
        <f>-SUM(Проект!Q665,Проект!Q671)/Параметры!Q$70</f>
        <v>0</v>
      </c>
      <c r="R50" s="53">
        <f>-SUM(Проект!R665,Проект!R671)/Параметры!R$70</f>
        <v>0</v>
      </c>
      <c r="S50" s="53">
        <f>-SUM(Проект!S665,Проект!S671)/Параметры!S$70</f>
        <v>0</v>
      </c>
      <c r="T50" s="53">
        <f>-SUM(Проект!T665,Проект!T671)/Параметры!T$70</f>
        <v>0</v>
      </c>
      <c r="U50" s="53">
        <f>-SUM(Проект!U665,Проект!U671)/Параметры!U$70</f>
        <v>0</v>
      </c>
      <c r="V50" s="53">
        <f>-SUM(Проект!V665,Проект!V671)/Параметры!V$70</f>
        <v>0</v>
      </c>
      <c r="W50" s="53">
        <f>-SUM(Проект!W665,Проект!W671)/Параметры!W$70</f>
        <v>0</v>
      </c>
      <c r="X50" s="53">
        <f>-SUM(Проект!X665,Проект!X671)/Параметры!X$70</f>
        <v>0</v>
      </c>
      <c r="Y50" s="53">
        <f>-SUM(Проект!Y665,Проект!Y671)/Параметры!Y$70</f>
        <v>0</v>
      </c>
      <c r="Z50" s="53">
        <f>-SUM(Проект!Z665,Проект!Z671)/Параметры!Z$70</f>
        <v>0</v>
      </c>
      <c r="AA50" s="53">
        <f>-SUM(Проект!AA665,Проект!AA671)/Параметры!AA$70</f>
        <v>0</v>
      </c>
      <c r="AB50" s="53">
        <f>-SUM(Проект!AB665,Проект!AB671)/Параметры!AB$70</f>
        <v>0</v>
      </c>
      <c r="AC50" s="53">
        <f>-SUM(Проект!AC665,Проект!AC671)/Параметры!AC$70</f>
        <v>0</v>
      </c>
      <c r="AD50" s="53">
        <f>-SUM(Проект!AD665,Проект!AD671)/Параметры!AD$70</f>
        <v>0</v>
      </c>
      <c r="AE50" s="53">
        <f>-SUM(Проект!AE665,Проект!AE671)/Параметры!AE$70</f>
        <v>0</v>
      </c>
      <c r="AF50" s="53">
        <f>-SUM(Проект!AF665,Проект!AF671)/Параметры!AF$70</f>
        <v>0</v>
      </c>
      <c r="AG50" s="53">
        <f>-SUM(Проект!AG665,Проект!AG671)/Параметры!AG$70</f>
        <v>0</v>
      </c>
      <c r="AH50" s="53">
        <f>-SUM(Проект!AH665,Проект!AH671)/Параметры!AH$70</f>
        <v>0</v>
      </c>
      <c r="AI50" s="53">
        <f>-SUM(Проект!AI665,Проект!AI671)/Параметры!AI$70</f>
        <v>0</v>
      </c>
      <c r="AJ50" s="53">
        <f>-SUM(Проект!AJ665,Проект!AJ671)/Параметры!AJ$70</f>
        <v>0</v>
      </c>
      <c r="AK50" s="53">
        <f>-SUM(Проект!AK665,Проект!AK671)/Параметры!AK$70</f>
        <v>0</v>
      </c>
      <c r="AL50" s="53">
        <f>-SUM(Проект!AL665,Проект!AL671)/Параметры!AL$70</f>
        <v>0</v>
      </c>
      <c r="AM50" s="53">
        <f>-SUM(Проект!AM665,Проект!AM671)/Параметры!AM$70</f>
        <v>0</v>
      </c>
      <c r="AN50" s="53">
        <f>-SUM(Проект!AN665,Проект!AN671)/Параметры!AN$70</f>
        <v>0</v>
      </c>
      <c r="AO50" s="53">
        <f>-SUM(Проект!AO665,Проект!AO671)/Параметры!AO$70</f>
        <v>0</v>
      </c>
      <c r="AP50" s="53">
        <f>-SUM(Проект!AP665,Проект!AP671)/Параметры!AP$70</f>
        <v>0</v>
      </c>
      <c r="AQ50" s="53">
        <f>-SUM(Проект!AQ665,Проект!AQ671)/Параметры!AQ$70</f>
        <v>0</v>
      </c>
      <c r="AR50" s="53">
        <f>-SUM(Проект!AR665,Проект!AR671)/Параметры!AR$70</f>
        <v>0</v>
      </c>
      <c r="AS50" s="53">
        <f>-SUM(Проект!AS665,Проект!AS671)/Параметры!AS$70</f>
        <v>0</v>
      </c>
      <c r="AT50" s="53">
        <f>-SUM(Проект!AT665,Проект!AT671)/Параметры!AT$70</f>
        <v>0</v>
      </c>
      <c r="AU50" s="53">
        <f>-SUM(Проект!AU665,Проект!AU671)/Параметры!AU$70</f>
        <v>0</v>
      </c>
      <c r="AV50" s="53">
        <f>-SUM(Проект!AV665,Проект!AV671)/Параметры!AV$70</f>
        <v>0</v>
      </c>
      <c r="AW50" s="53">
        <f>-SUM(Проект!AW665,Проект!AW671)/Параметры!AW$70</f>
        <v>0</v>
      </c>
      <c r="AX50" s="53">
        <f>-SUM(Проект!AX665,Проект!AX671)/Параметры!AX$70</f>
        <v>0</v>
      </c>
      <c r="AY50" s="53">
        <f>-SUM(Проект!AY665,Проект!AY671)/Параметры!AY$70</f>
        <v>0</v>
      </c>
      <c r="AZ50" s="53">
        <f>-SUM(Проект!AZ665,Проект!AZ671)/Параметры!AZ$70</f>
        <v>0</v>
      </c>
      <c r="BA50" s="53">
        <f>-SUM(Проект!BA665,Проект!BA671)/Параметры!BA$70</f>
        <v>0</v>
      </c>
      <c r="BB50" s="53">
        <f>-SUM(Проект!BB665,Проект!BB671)/Параметры!BB$70</f>
        <v>0</v>
      </c>
      <c r="BC50" s="53">
        <f>-SUM(Проект!BC665,Проект!BC671)/Параметры!BC$70</f>
        <v>0</v>
      </c>
      <c r="BD50" s="53">
        <f>-SUM(Проект!BD665,Проект!BD671)/Параметры!BD$70</f>
        <v>0</v>
      </c>
      <c r="BE50" s="53">
        <f>-SUM(Проект!BE665,Проект!BE671)/Параметры!BE$70</f>
        <v>0</v>
      </c>
      <c r="BF50" s="53">
        <f>-SUM(Проект!BF665,Проект!BF671)/Параметры!BF$70</f>
        <v>0</v>
      </c>
      <c r="BG50" s="53">
        <f>-SUM(Проект!BG665,Проект!BG671)/Параметры!BG$70</f>
        <v>0</v>
      </c>
      <c r="BH50" s="53">
        <f>-SUM(Проект!BH665,Проект!BH671)/Параметры!BH$70</f>
        <v>0</v>
      </c>
      <c r="BI50" s="53">
        <f>-SUM(Проект!BI665,Проект!BI671)/Параметры!BI$70</f>
        <v>0</v>
      </c>
      <c r="BJ50" s="53">
        <f>-SUM(Проект!BJ665,Проект!BJ671)/Параметры!BJ$70</f>
        <v>0</v>
      </c>
      <c r="BK50" s="53">
        <f>-SUM(Проект!BK665,Проект!BK671)/Параметры!BK$70</f>
        <v>0</v>
      </c>
      <c r="BL50" s="53">
        <f>-SUM(Проект!BL665,Проект!BL671)/Параметры!BL$70</f>
        <v>0</v>
      </c>
      <c r="BM50" s="53">
        <f>-SUM(Проект!BM665,Проект!BM671)/Параметры!BM$70</f>
        <v>0</v>
      </c>
      <c r="BN50" s="53">
        <f>-SUM(Проект!BN665,Проект!BN671)/Параметры!BN$70</f>
        <v>0</v>
      </c>
      <c r="BO50" s="53">
        <f>-SUM(Проект!BO665,Проект!BO671)/Параметры!BO$70</f>
        <v>0</v>
      </c>
      <c r="BP50" s="53">
        <f>-SUM(Проект!BP665,Проект!BP671)/Параметры!BP$70</f>
        <v>0</v>
      </c>
      <c r="BQ50" s="53">
        <f>-SUM(Проект!BQ665,Проект!BQ671)/Параметры!BQ$70</f>
        <v>0</v>
      </c>
      <c r="BR50" s="53">
        <f>-SUM(Проект!BR665,Проект!BR671)/Параметры!BR$70</f>
        <v>0</v>
      </c>
      <c r="BS50" s="53">
        <f>-SUM(Проект!BS665,Проект!BS671)/Параметры!BS$70</f>
        <v>0</v>
      </c>
      <c r="BT50" s="53">
        <f>-SUM(Проект!BT665,Проект!BT671)/Параметры!BT$70</f>
        <v>0</v>
      </c>
      <c r="BU50" s="53">
        <f>-SUM(Проект!BU665,Проект!BU671)/Параметры!BU$70</f>
        <v>0</v>
      </c>
      <c r="BV50" s="53">
        <f>-SUM(Проект!BV665,Проект!BV671)/Параметры!BV$70</f>
        <v>0</v>
      </c>
      <c r="BW50" s="53">
        <f>-SUM(Проект!BW665,Проект!BW671)/Параметры!BW$70</f>
        <v>0</v>
      </c>
      <c r="BX50" s="53">
        <f>-SUM(Проект!BX665,Проект!BX671)/Параметры!BX$70</f>
        <v>0</v>
      </c>
      <c r="BY50" s="53">
        <f>-SUM(Проект!BY665,Проект!BY671)/Параметры!BY$70</f>
        <v>0</v>
      </c>
      <c r="BZ50" s="53">
        <f>-SUM(Проект!BZ665,Проект!BZ671)/Параметры!BZ$70</f>
        <v>0</v>
      </c>
      <c r="CA50" s="53">
        <f>-SUM(Проект!CA665,Проект!CA671)/Параметры!CA$70</f>
        <v>0</v>
      </c>
      <c r="CB50" s="53">
        <f>-SUM(Проект!CB665,Проект!CB671)/Параметры!CB$70</f>
        <v>0</v>
      </c>
      <c r="CC50" s="53">
        <f>-SUM(Проект!CC665,Проект!CC671)/Параметры!CC$70</f>
        <v>0</v>
      </c>
      <c r="CD50" s="53">
        <f>-SUM(Проект!CD665,Проект!CD671)/Параметры!CD$70</f>
        <v>0</v>
      </c>
      <c r="CE50" s="53">
        <f>-SUM(Проект!CE665,Проект!CE671)/Параметры!CE$70</f>
        <v>0</v>
      </c>
      <c r="CF50" s="53">
        <f>-SUM(Проект!CF665,Проект!CF671)/Параметры!CF$70</f>
        <v>0</v>
      </c>
      <c r="CG50" s="53">
        <f>-SUM(Проект!CG665,Проект!CG671)/Параметры!CG$70</f>
        <v>0</v>
      </c>
      <c r="CH50" s="53">
        <f>-SUM(Проект!CH665,Проект!CH671)/Параметры!CH$70</f>
        <v>0</v>
      </c>
      <c r="CI50" s="53">
        <f>-SUM(Проект!CI665,Проект!CI671)/Параметры!CI$70</f>
        <v>0</v>
      </c>
      <c r="CJ50" s="53">
        <f>-SUM(Проект!CJ665,Проект!CJ671)/Параметры!CJ$70</f>
        <v>0</v>
      </c>
      <c r="CK50" s="53">
        <f>-SUM(Проект!CK665,Проект!CK671)/Параметры!CK$70</f>
        <v>0</v>
      </c>
      <c r="CL50" s="53">
        <f>-SUM(Проект!CL665,Проект!CL671)/Параметры!CL$70</f>
        <v>0</v>
      </c>
      <c r="CM50" s="53">
        <f>-SUM(Проект!CM665,Проект!CM671)/Параметры!CM$70</f>
        <v>0</v>
      </c>
      <c r="CN50" s="53">
        <f>-SUM(Проект!CN665,Проект!CN671)/Параметры!CN$70</f>
        <v>0</v>
      </c>
      <c r="CO50" s="53">
        <f>-SUM(Проект!CO665,Проект!CO671)/Параметры!CO$70</f>
        <v>0</v>
      </c>
      <c r="CP50" s="53">
        <f>-SUM(Проект!CP665,Проект!CP671)/Параметры!CP$70</f>
        <v>0</v>
      </c>
      <c r="CQ50" s="53">
        <f>-SUM(Проект!CQ665,Проект!CQ671)/Параметры!CQ$70</f>
        <v>0</v>
      </c>
      <c r="CR50" s="53">
        <f>-SUM(Проект!CR665,Проект!CR671)/Параметры!CR$70</f>
        <v>0</v>
      </c>
      <c r="CS50" s="53">
        <f>-SUM(Проект!CS665,Проект!CS671)/Параметры!CS$70</f>
        <v>0</v>
      </c>
      <c r="CT50" s="53">
        <f>-SUM(Проект!CT665,Проект!CT671)/Параметры!CT$70</f>
        <v>0</v>
      </c>
      <c r="CU50" s="53">
        <f>-SUM(Проект!CU665,Проект!CU671)/Параметры!CU$70</f>
        <v>0</v>
      </c>
      <c r="CV50" s="53">
        <f>-SUM(Проект!CV665,Проект!CV671)/Параметры!CV$70</f>
        <v>0</v>
      </c>
      <c r="CW50" s="53">
        <f>-SUM(Проект!CW665,Проект!CW671)/Параметры!CW$70</f>
        <v>0</v>
      </c>
      <c r="CX50" s="53">
        <f>-SUM(Проект!CX665,Проект!CX671)/Параметры!CX$70</f>
        <v>0</v>
      </c>
      <c r="CY50" s="53">
        <f>-SUM(Проект!CY665,Проект!CY671)/Параметры!CY$70</f>
        <v>0</v>
      </c>
      <c r="CZ50" s="53">
        <f>-SUM(Проект!CZ665,Проект!CZ671)/Параметры!CZ$70</f>
        <v>0</v>
      </c>
      <c r="DA50" s="53">
        <f>-SUM(Проект!DA665,Проект!DA671)/Параметры!DA$70</f>
        <v>0</v>
      </c>
      <c r="DB50" s="53">
        <f>-SUM(Проект!DB665,Проект!DB671)/Параметры!DB$70</f>
        <v>0</v>
      </c>
      <c r="DC50" s="53">
        <f>-SUM(Проект!DC665,Проект!DC671)/Параметры!DC$70</f>
        <v>0</v>
      </c>
      <c r="DD50" s="53">
        <f>-SUM(Проект!DD665,Проект!DD671)/Параметры!DD$70</f>
        <v>0</v>
      </c>
      <c r="DE50" s="53">
        <f>-SUM(Проект!DE665,Проект!DE671)/Параметры!DE$70</f>
        <v>0</v>
      </c>
      <c r="DF50" s="53">
        <f>-SUM(Проект!DF665,Проект!DF671)/Параметры!DF$70</f>
        <v>0</v>
      </c>
      <c r="DG50" s="53">
        <f>-SUM(Проект!DG665,Проект!DG671)/Параметры!DG$70</f>
        <v>0</v>
      </c>
      <c r="DH50" s="53">
        <f>-SUM(Проект!DH665,Проект!DH671)/Параметры!DH$70</f>
        <v>0</v>
      </c>
      <c r="DI50" s="53">
        <f>-SUM(Проект!DI665,Проект!DI671)/Параметры!DI$70</f>
        <v>0</v>
      </c>
      <c r="DJ50" s="53">
        <f>-SUM(Проект!DJ665,Проект!DJ671)/Параметры!DJ$70</f>
        <v>0</v>
      </c>
      <c r="DK50" s="53">
        <f>-SUM(Проект!DK665,Проект!DK671)/Параметры!DK$70</f>
        <v>0</v>
      </c>
      <c r="DL50" s="53">
        <f>-SUM(Проект!DL665,Проект!DL671)/Параметры!DL$70</f>
        <v>0</v>
      </c>
      <c r="DM50" s="53">
        <f>-SUM(Проект!DM665,Проект!DM671)/Параметры!DM$70</f>
        <v>0</v>
      </c>
      <c r="DN50" s="53">
        <f>-SUM(Проект!DN665,Проект!DN671)/Параметры!DN$70</f>
        <v>0</v>
      </c>
      <c r="DO50" s="53">
        <f>-SUM(Проект!DO665,Проект!DO671)/Параметры!DO$70</f>
        <v>0</v>
      </c>
      <c r="DP50" s="53">
        <f>-SUM(Проект!DP665,Проект!DP671)/Параметры!DP$70</f>
        <v>0</v>
      </c>
      <c r="DQ50" s="53">
        <f>-SUM(Проект!DQ665,Проект!DQ671)/Параметры!DQ$70</f>
        <v>0</v>
      </c>
      <c r="DR50" s="53">
        <f>-SUM(Проект!DR665,Проект!DR671)/Параметры!DR$70</f>
        <v>0</v>
      </c>
      <c r="DS50" s="53">
        <f>-SUM(Проект!DS665,Проект!DS671)/Параметры!DS$70</f>
        <v>0</v>
      </c>
      <c r="DT50" s="53">
        <f>-SUM(Проект!DT665,Проект!DT671)/Параметры!DT$70</f>
        <v>0</v>
      </c>
      <c r="DU50" s="53">
        <f>-SUM(Проект!DU665,Проект!DU671)/Параметры!DU$70</f>
        <v>0</v>
      </c>
      <c r="DV50" s="53">
        <f>-SUM(Проект!DV665,Проект!DV671)/Параметры!DV$70</f>
        <v>0</v>
      </c>
      <c r="DW50" s="53"/>
      <c r="DX50" s="55">
        <f>SUM(G50:DW50)</f>
        <v>0</v>
      </c>
    </row>
    <row r="51" spans="1:128" x14ac:dyDescent="0.2">
      <c r="A51" s="33" t="str">
        <f ca="1">Language!A1257</f>
        <v>Инвестиции в оборудование</v>
      </c>
      <c r="C51" s="46" t="str">
        <f ca="1">Параметры!$C$70</f>
        <v>тыс. руб.</v>
      </c>
      <c r="E51" s="6" t="s">
        <v>1187</v>
      </c>
      <c r="F51" s="6" t="s">
        <v>693</v>
      </c>
      <c r="G51" s="53">
        <f>-Проект!G685/Параметры!G$70</f>
        <v>-9999.6</v>
      </c>
      <c r="H51" s="53">
        <f>-Проект!H685/Параметры!H$70</f>
        <v>-3000</v>
      </c>
      <c r="I51" s="53">
        <f>-Проект!I685/Параметры!I$70</f>
        <v>-47000.4</v>
      </c>
      <c r="J51" s="53">
        <f>-Проект!J685/Параметры!J$70</f>
        <v>0</v>
      </c>
      <c r="K51" s="53">
        <f>-Проект!K685/Параметры!K$70</f>
        <v>0</v>
      </c>
      <c r="L51" s="53">
        <f>-Проект!L685/Параметры!L$70</f>
        <v>0</v>
      </c>
      <c r="M51" s="53">
        <f>-Проект!M685/Параметры!M$70</f>
        <v>0</v>
      </c>
      <c r="N51" s="53">
        <f>-Проект!N685/Параметры!N$70</f>
        <v>0</v>
      </c>
      <c r="O51" s="53">
        <f>-Проект!O685/Параметры!O$70</f>
        <v>0</v>
      </c>
      <c r="P51" s="53">
        <f>-Проект!P685/Параметры!P$70</f>
        <v>0</v>
      </c>
      <c r="Q51" s="53">
        <f>-Проект!Q685/Параметры!Q$70</f>
        <v>0</v>
      </c>
      <c r="R51" s="53">
        <f>-Проект!R685/Параметры!R$70</f>
        <v>0</v>
      </c>
      <c r="S51" s="53">
        <f>-Проект!S685/Параметры!S$70</f>
        <v>0</v>
      </c>
      <c r="T51" s="53">
        <f>-Проект!T685/Параметры!T$70</f>
        <v>0</v>
      </c>
      <c r="U51" s="53">
        <f>-Проект!U685/Параметры!U$70</f>
        <v>0</v>
      </c>
      <c r="V51" s="53">
        <f>-Проект!V685/Параметры!V$70</f>
        <v>0</v>
      </c>
      <c r="W51" s="53">
        <f>-Проект!W685/Параметры!W$70</f>
        <v>0</v>
      </c>
      <c r="X51" s="53">
        <f>-Проект!X685/Параметры!X$70</f>
        <v>0</v>
      </c>
      <c r="Y51" s="53">
        <f>-Проект!Y685/Параметры!Y$70</f>
        <v>0</v>
      </c>
      <c r="Z51" s="53">
        <f>-Проект!Z685/Параметры!Z$70</f>
        <v>0</v>
      </c>
      <c r="AA51" s="53">
        <f>-Проект!AA685/Параметры!AA$70</f>
        <v>0</v>
      </c>
      <c r="AB51" s="53">
        <f>-Проект!AB685/Параметры!AB$70</f>
        <v>0</v>
      </c>
      <c r="AC51" s="53">
        <f>-Проект!AC685/Параметры!AC$70</f>
        <v>0</v>
      </c>
      <c r="AD51" s="53">
        <f>-Проект!AD685/Параметры!AD$70</f>
        <v>0</v>
      </c>
      <c r="AE51" s="53">
        <f>-Проект!AE685/Параметры!AE$70</f>
        <v>0</v>
      </c>
      <c r="AF51" s="53">
        <f>-Проект!AF685/Параметры!AF$70</f>
        <v>0</v>
      </c>
      <c r="AG51" s="53">
        <f>-Проект!AG685/Параметры!AG$70</f>
        <v>0</v>
      </c>
      <c r="AH51" s="53">
        <f>-Проект!AH685/Параметры!AH$70</f>
        <v>0</v>
      </c>
      <c r="AI51" s="53">
        <f>-Проект!AI685/Параметры!AI$70</f>
        <v>0</v>
      </c>
      <c r="AJ51" s="53">
        <f>-Проект!AJ685/Параметры!AJ$70</f>
        <v>0</v>
      </c>
      <c r="AK51" s="53">
        <f>-Проект!AK685/Параметры!AK$70</f>
        <v>0</v>
      </c>
      <c r="AL51" s="53">
        <f>-Проект!AL685/Параметры!AL$70</f>
        <v>0</v>
      </c>
      <c r="AM51" s="53">
        <f>-Проект!AM685/Параметры!AM$70</f>
        <v>0</v>
      </c>
      <c r="AN51" s="53">
        <f>-Проект!AN685/Параметры!AN$70</f>
        <v>0</v>
      </c>
      <c r="AO51" s="53">
        <f>-Проект!AO685/Параметры!AO$70</f>
        <v>0</v>
      </c>
      <c r="AP51" s="53">
        <f>-Проект!AP685/Параметры!AP$70</f>
        <v>0</v>
      </c>
      <c r="AQ51" s="53">
        <f>-Проект!AQ685/Параметры!AQ$70</f>
        <v>0</v>
      </c>
      <c r="AR51" s="53">
        <f>-Проект!AR685/Параметры!AR$70</f>
        <v>0</v>
      </c>
      <c r="AS51" s="53">
        <f>-Проект!AS685/Параметры!AS$70</f>
        <v>0</v>
      </c>
      <c r="AT51" s="53">
        <f>-Проект!AT685/Параметры!AT$70</f>
        <v>0</v>
      </c>
      <c r="AU51" s="53">
        <f>-Проект!AU685/Параметры!AU$70</f>
        <v>0</v>
      </c>
      <c r="AV51" s="53">
        <f>-Проект!AV685/Параметры!AV$70</f>
        <v>0</v>
      </c>
      <c r="AW51" s="53">
        <f>-Проект!AW685/Параметры!AW$70</f>
        <v>0</v>
      </c>
      <c r="AX51" s="53">
        <f>-Проект!AX685/Параметры!AX$70</f>
        <v>0</v>
      </c>
      <c r="AY51" s="53">
        <f>-Проект!AY685/Параметры!AY$70</f>
        <v>0</v>
      </c>
      <c r="AZ51" s="53">
        <f>-Проект!AZ685/Параметры!AZ$70</f>
        <v>0</v>
      </c>
      <c r="BA51" s="53">
        <f>-Проект!BA685/Параметры!BA$70</f>
        <v>0</v>
      </c>
      <c r="BB51" s="53">
        <f>-Проект!BB685/Параметры!BB$70</f>
        <v>0</v>
      </c>
      <c r="BC51" s="53">
        <f>-Проект!BC685/Параметры!BC$70</f>
        <v>0</v>
      </c>
      <c r="BD51" s="53">
        <f>-Проект!BD685/Параметры!BD$70</f>
        <v>0</v>
      </c>
      <c r="BE51" s="53">
        <f>-Проект!BE685/Параметры!BE$70</f>
        <v>0</v>
      </c>
      <c r="BF51" s="53">
        <f>-Проект!BF685/Параметры!BF$70</f>
        <v>0</v>
      </c>
      <c r="BG51" s="53">
        <f>-Проект!BG685/Параметры!BG$70</f>
        <v>0</v>
      </c>
      <c r="BH51" s="53">
        <f>-Проект!BH685/Параметры!BH$70</f>
        <v>0</v>
      </c>
      <c r="BI51" s="53">
        <f>-Проект!BI685/Параметры!BI$70</f>
        <v>0</v>
      </c>
      <c r="BJ51" s="53">
        <f>-Проект!BJ685/Параметры!BJ$70</f>
        <v>0</v>
      </c>
      <c r="BK51" s="53">
        <f>-Проект!BK685/Параметры!BK$70</f>
        <v>0</v>
      </c>
      <c r="BL51" s="53">
        <f>-Проект!BL685/Параметры!BL$70</f>
        <v>0</v>
      </c>
      <c r="BM51" s="53">
        <f>-Проект!BM685/Параметры!BM$70</f>
        <v>0</v>
      </c>
      <c r="BN51" s="53">
        <f>-Проект!BN685/Параметры!BN$70</f>
        <v>0</v>
      </c>
      <c r="BO51" s="53">
        <f>-Проект!BO685/Параметры!BO$70</f>
        <v>0</v>
      </c>
      <c r="BP51" s="53">
        <f>-Проект!BP685/Параметры!BP$70</f>
        <v>0</v>
      </c>
      <c r="BQ51" s="53">
        <f>-Проект!BQ685/Параметры!BQ$70</f>
        <v>0</v>
      </c>
      <c r="BR51" s="53">
        <f>-Проект!BR685/Параметры!BR$70</f>
        <v>0</v>
      </c>
      <c r="BS51" s="53">
        <f>-Проект!BS685/Параметры!BS$70</f>
        <v>0</v>
      </c>
      <c r="BT51" s="53">
        <f>-Проект!BT685/Параметры!BT$70</f>
        <v>0</v>
      </c>
      <c r="BU51" s="53">
        <f>-Проект!BU685/Параметры!BU$70</f>
        <v>0</v>
      </c>
      <c r="BV51" s="53">
        <f>-Проект!BV685/Параметры!BV$70</f>
        <v>0</v>
      </c>
      <c r="BW51" s="53">
        <f>-Проект!BW685/Параметры!BW$70</f>
        <v>0</v>
      </c>
      <c r="BX51" s="53">
        <f>-Проект!BX685/Параметры!BX$70</f>
        <v>0</v>
      </c>
      <c r="BY51" s="53">
        <f>-Проект!BY685/Параметры!BY$70</f>
        <v>0</v>
      </c>
      <c r="BZ51" s="53">
        <f>-Проект!BZ685/Параметры!BZ$70</f>
        <v>0</v>
      </c>
      <c r="CA51" s="53">
        <f>-Проект!CA685/Параметры!CA$70</f>
        <v>0</v>
      </c>
      <c r="CB51" s="53">
        <f>-Проект!CB685/Параметры!CB$70</f>
        <v>0</v>
      </c>
      <c r="CC51" s="53">
        <f>-Проект!CC685/Параметры!CC$70</f>
        <v>0</v>
      </c>
      <c r="CD51" s="53">
        <f>-Проект!CD685/Параметры!CD$70</f>
        <v>0</v>
      </c>
      <c r="CE51" s="53">
        <f>-Проект!CE685/Параметры!CE$70</f>
        <v>0</v>
      </c>
      <c r="CF51" s="53">
        <f>-Проект!CF685/Параметры!CF$70</f>
        <v>0</v>
      </c>
      <c r="CG51" s="53">
        <f>-Проект!CG685/Параметры!CG$70</f>
        <v>0</v>
      </c>
      <c r="CH51" s="53">
        <f>-Проект!CH685/Параметры!CH$70</f>
        <v>0</v>
      </c>
      <c r="CI51" s="53">
        <f>-Проект!CI685/Параметры!CI$70</f>
        <v>0</v>
      </c>
      <c r="CJ51" s="53">
        <f>-Проект!CJ685/Параметры!CJ$70</f>
        <v>0</v>
      </c>
      <c r="CK51" s="53">
        <f>-Проект!CK685/Параметры!CK$70</f>
        <v>0</v>
      </c>
      <c r="CL51" s="53">
        <f>-Проект!CL685/Параметры!CL$70</f>
        <v>0</v>
      </c>
      <c r="CM51" s="53">
        <f>-Проект!CM685/Параметры!CM$70</f>
        <v>0</v>
      </c>
      <c r="CN51" s="53">
        <f>-Проект!CN685/Параметры!CN$70</f>
        <v>0</v>
      </c>
      <c r="CO51" s="53">
        <f>-Проект!CO685/Параметры!CO$70</f>
        <v>0</v>
      </c>
      <c r="CP51" s="53">
        <f>-Проект!CP685/Параметры!CP$70</f>
        <v>0</v>
      </c>
      <c r="CQ51" s="53">
        <f>-Проект!CQ685/Параметры!CQ$70</f>
        <v>0</v>
      </c>
      <c r="CR51" s="53">
        <f>-Проект!CR685/Параметры!CR$70</f>
        <v>0</v>
      </c>
      <c r="CS51" s="53">
        <f>-Проект!CS685/Параметры!CS$70</f>
        <v>0</v>
      </c>
      <c r="CT51" s="53">
        <f>-Проект!CT685/Параметры!CT$70</f>
        <v>0</v>
      </c>
      <c r="CU51" s="53">
        <f>-Проект!CU685/Параметры!CU$70</f>
        <v>0</v>
      </c>
      <c r="CV51" s="53">
        <f>-Проект!CV685/Параметры!CV$70</f>
        <v>0</v>
      </c>
      <c r="CW51" s="53">
        <f>-Проект!CW685/Параметры!CW$70</f>
        <v>0</v>
      </c>
      <c r="CX51" s="53">
        <f>-Проект!CX685/Параметры!CX$70</f>
        <v>0</v>
      </c>
      <c r="CY51" s="53">
        <f>-Проект!CY685/Параметры!CY$70</f>
        <v>0</v>
      </c>
      <c r="CZ51" s="53">
        <f>-Проект!CZ685/Параметры!CZ$70</f>
        <v>0</v>
      </c>
      <c r="DA51" s="53">
        <f>-Проект!DA685/Параметры!DA$70</f>
        <v>0</v>
      </c>
      <c r="DB51" s="53">
        <f>-Проект!DB685/Параметры!DB$70</f>
        <v>0</v>
      </c>
      <c r="DC51" s="53">
        <f>-Проект!DC685/Параметры!DC$70</f>
        <v>0</v>
      </c>
      <c r="DD51" s="53">
        <f>-Проект!DD685/Параметры!DD$70</f>
        <v>0</v>
      </c>
      <c r="DE51" s="53">
        <f>-Проект!DE685/Параметры!DE$70</f>
        <v>0</v>
      </c>
      <c r="DF51" s="53">
        <f>-Проект!DF685/Параметры!DF$70</f>
        <v>0</v>
      </c>
      <c r="DG51" s="53">
        <f>-Проект!DG685/Параметры!DG$70</f>
        <v>0</v>
      </c>
      <c r="DH51" s="53">
        <f>-Проект!DH685/Параметры!DH$70</f>
        <v>0</v>
      </c>
      <c r="DI51" s="53">
        <f>-Проект!DI685/Параметры!DI$70</f>
        <v>0</v>
      </c>
      <c r="DJ51" s="53">
        <f>-Проект!DJ685/Параметры!DJ$70</f>
        <v>0</v>
      </c>
      <c r="DK51" s="53">
        <f>-Проект!DK685/Параметры!DK$70</f>
        <v>0</v>
      </c>
      <c r="DL51" s="53">
        <f>-Проект!DL685/Параметры!DL$70</f>
        <v>0</v>
      </c>
      <c r="DM51" s="53">
        <f>-Проект!DM685/Параметры!DM$70</f>
        <v>0</v>
      </c>
      <c r="DN51" s="53">
        <f>-Проект!DN685/Параметры!DN$70</f>
        <v>0</v>
      </c>
      <c r="DO51" s="53">
        <f>-Проект!DO685/Параметры!DO$70</f>
        <v>0</v>
      </c>
      <c r="DP51" s="53">
        <f>-Проект!DP685/Параметры!DP$70</f>
        <v>0</v>
      </c>
      <c r="DQ51" s="53">
        <f>-Проект!DQ685/Параметры!DQ$70</f>
        <v>0</v>
      </c>
      <c r="DR51" s="53">
        <f>-Проект!DR685/Параметры!DR$70</f>
        <v>0</v>
      </c>
      <c r="DS51" s="53">
        <f>-Проект!DS685/Параметры!DS$70</f>
        <v>0</v>
      </c>
      <c r="DT51" s="53">
        <f>-Проект!DT685/Параметры!DT$70</f>
        <v>0</v>
      </c>
      <c r="DU51" s="53">
        <f>-Проект!DU685/Параметры!DU$70</f>
        <v>0</v>
      </c>
      <c r="DV51" s="53">
        <f>-Проект!DV685/Параметры!DV$70</f>
        <v>0</v>
      </c>
      <c r="DW51" s="53"/>
      <c r="DX51" s="55">
        <f>SUM(G51:DW51)</f>
        <v>-60000</v>
      </c>
    </row>
    <row r="52" spans="1:128" x14ac:dyDescent="0.2">
      <c r="A52" s="33" t="str">
        <f ca="1">Language!A1258</f>
        <v>Инвестиции в НМА и финансовые активы</v>
      </c>
      <c r="C52" s="46" t="str">
        <f ca="1">Параметры!$C$70</f>
        <v>тыс. руб.</v>
      </c>
      <c r="E52" s="6" t="s">
        <v>1188</v>
      </c>
      <c r="F52" s="6" t="s">
        <v>2962</v>
      </c>
      <c r="G52" s="53">
        <f>(-SUM(Проект!G708,Проект!G756,Проект!G764,Проект!G783)+SUM(Старт!G94,Старт!G98,Проект!G757,Проект!G765,Проект!G784))/Параметры!G$70</f>
        <v>0</v>
      </c>
      <c r="H52" s="53">
        <f>(-SUM(Проект!H708,Проект!H756,Проект!H764,Проект!H783)+SUM(Старт!H94,Старт!H98,Проект!H757,Проект!H765,Проект!H784))/Параметры!H$70</f>
        <v>0</v>
      </c>
      <c r="I52" s="53">
        <f>(-SUM(Проект!I708,Проект!I756,Проект!I764,Проект!I783)+SUM(Старт!I94,Старт!I98,Проект!I757,Проект!I765,Проект!I784))/Параметры!I$70</f>
        <v>0</v>
      </c>
      <c r="J52" s="53">
        <f>(-SUM(Проект!J708,Проект!J756,Проект!J764,Проект!J783)+SUM(Старт!J94,Старт!J98,Проект!J757,Проект!J765,Проект!J784))/Параметры!J$70</f>
        <v>0</v>
      </c>
      <c r="K52" s="53">
        <f>(-SUM(Проект!K708,Проект!K756,Проект!K764,Проект!K783)+SUM(Старт!K94,Старт!K98,Проект!K757,Проект!K765,Проект!K784))/Параметры!K$70</f>
        <v>0</v>
      </c>
      <c r="L52" s="53">
        <f>(-SUM(Проект!L708,Проект!L756,Проект!L764,Проект!L783)+SUM(Старт!L94,Старт!L98,Проект!L757,Проект!L765,Проект!L784))/Параметры!L$70</f>
        <v>0</v>
      </c>
      <c r="M52" s="53">
        <f>(-SUM(Проект!M708,Проект!M756,Проект!M764,Проект!M783)+SUM(Старт!M94,Старт!M98,Проект!M757,Проект!M765,Проект!M784))/Параметры!M$70</f>
        <v>0</v>
      </c>
      <c r="N52" s="53">
        <f>(-SUM(Проект!N708,Проект!N756,Проект!N764,Проект!N783)+SUM(Старт!N94,Старт!N98,Проект!N757,Проект!N765,Проект!N784))/Параметры!N$70</f>
        <v>0</v>
      </c>
      <c r="O52" s="53">
        <f>(-SUM(Проект!O708,Проект!O756,Проект!O764,Проект!O783)+SUM(Старт!O94,Старт!O98,Проект!O757,Проект!O765,Проект!O784))/Параметры!O$70</f>
        <v>0</v>
      </c>
      <c r="P52" s="53">
        <f>(-SUM(Проект!P708,Проект!P756,Проект!P764,Проект!P783)+SUM(Старт!P94,Старт!P98,Проект!P757,Проект!P765,Проект!P784))/Параметры!P$70</f>
        <v>0</v>
      </c>
      <c r="Q52" s="53">
        <f>(-SUM(Проект!Q708,Проект!Q756,Проект!Q764,Проект!Q783)+SUM(Старт!Q94,Старт!Q98,Проект!Q757,Проект!Q765,Проект!Q784))/Параметры!Q$70</f>
        <v>0</v>
      </c>
      <c r="R52" s="53">
        <f>(-SUM(Проект!R708,Проект!R756,Проект!R764,Проект!R783)+SUM(Старт!R94,Старт!R98,Проект!R757,Проект!R765,Проект!R784))/Параметры!R$70</f>
        <v>0</v>
      </c>
      <c r="S52" s="53">
        <f>(-SUM(Проект!S708,Проект!S756,Проект!S764,Проект!S783)+SUM(Старт!S94,Старт!S98,Проект!S757,Проект!S765,Проект!S784))/Параметры!S$70</f>
        <v>0</v>
      </c>
      <c r="T52" s="53">
        <f>(-SUM(Проект!T708,Проект!T756,Проект!T764,Проект!T783)+SUM(Старт!T94,Старт!T98,Проект!T757,Проект!T765,Проект!T784))/Параметры!T$70</f>
        <v>0</v>
      </c>
      <c r="U52" s="53">
        <f>(-SUM(Проект!U708,Проект!U756,Проект!U764,Проект!U783)+SUM(Старт!U94,Старт!U98,Проект!U757,Проект!U765,Проект!U784))/Параметры!U$70</f>
        <v>0</v>
      </c>
      <c r="V52" s="53">
        <f>(-SUM(Проект!V708,Проект!V756,Проект!V764,Проект!V783)+SUM(Старт!V94,Старт!V98,Проект!V757,Проект!V765,Проект!V784))/Параметры!V$70</f>
        <v>0</v>
      </c>
      <c r="W52" s="53">
        <f>(-SUM(Проект!W708,Проект!W756,Проект!W764,Проект!W783)+SUM(Старт!W94,Старт!W98,Проект!W757,Проект!W765,Проект!W784))/Параметры!W$70</f>
        <v>0</v>
      </c>
      <c r="X52" s="53">
        <f>(-SUM(Проект!X708,Проект!X756,Проект!X764,Проект!X783)+SUM(Старт!X94,Старт!X98,Проект!X757,Проект!X765,Проект!X784))/Параметры!X$70</f>
        <v>0</v>
      </c>
      <c r="Y52" s="53">
        <f>(-SUM(Проект!Y708,Проект!Y756,Проект!Y764,Проект!Y783)+SUM(Старт!Y94,Старт!Y98,Проект!Y757,Проект!Y765,Проект!Y784))/Параметры!Y$70</f>
        <v>0</v>
      </c>
      <c r="Z52" s="53">
        <f>(-SUM(Проект!Z708,Проект!Z756,Проект!Z764,Проект!Z783)+SUM(Старт!Z94,Старт!Z98,Проект!Z757,Проект!Z765,Проект!Z784))/Параметры!Z$70</f>
        <v>0</v>
      </c>
      <c r="AA52" s="53">
        <f>(-SUM(Проект!AA708,Проект!AA756,Проект!AA764,Проект!AA783)+SUM(Старт!AA94,Старт!AA98,Проект!AA757,Проект!AA765,Проект!AA784))/Параметры!AA$70</f>
        <v>0</v>
      </c>
      <c r="AB52" s="53">
        <f>(-SUM(Проект!AB708,Проект!AB756,Проект!AB764,Проект!AB783)+SUM(Старт!AB94,Старт!AB98,Проект!AB757,Проект!AB765,Проект!AB784))/Параметры!AB$70</f>
        <v>0</v>
      </c>
      <c r="AC52" s="53">
        <f>(-SUM(Проект!AC708,Проект!AC756,Проект!AC764,Проект!AC783)+SUM(Старт!AC94,Старт!AC98,Проект!AC757,Проект!AC765,Проект!AC784))/Параметры!AC$70</f>
        <v>0</v>
      </c>
      <c r="AD52" s="53">
        <f>(-SUM(Проект!AD708,Проект!AD756,Проект!AD764,Проект!AD783)+SUM(Старт!AD94,Старт!AD98,Проект!AD757,Проект!AD765,Проект!AD784))/Параметры!AD$70</f>
        <v>0</v>
      </c>
      <c r="AE52" s="53">
        <f>(-SUM(Проект!AE708,Проект!AE756,Проект!AE764,Проект!AE783)+SUM(Старт!AE94,Старт!AE98,Проект!AE757,Проект!AE765,Проект!AE784))/Параметры!AE$70</f>
        <v>0</v>
      </c>
      <c r="AF52" s="53">
        <f>(-SUM(Проект!AF708,Проект!AF756,Проект!AF764,Проект!AF783)+SUM(Старт!AF94,Старт!AF98,Проект!AF757,Проект!AF765,Проект!AF784))/Параметры!AF$70</f>
        <v>0</v>
      </c>
      <c r="AG52" s="53">
        <f>(-SUM(Проект!AG708,Проект!AG756,Проект!AG764,Проект!AG783)+SUM(Старт!AG94,Старт!AG98,Проект!AG757,Проект!AG765,Проект!AG784))/Параметры!AG$70</f>
        <v>0</v>
      </c>
      <c r="AH52" s="53">
        <f>(-SUM(Проект!AH708,Проект!AH756,Проект!AH764,Проект!AH783)+SUM(Старт!AH94,Старт!AH98,Проект!AH757,Проект!AH765,Проект!AH784))/Параметры!AH$70</f>
        <v>0</v>
      </c>
      <c r="AI52" s="53">
        <f>(-SUM(Проект!AI708,Проект!AI756,Проект!AI764,Проект!AI783)+SUM(Старт!AI94,Старт!AI98,Проект!AI757,Проект!AI765,Проект!AI784))/Параметры!AI$70</f>
        <v>0</v>
      </c>
      <c r="AJ52" s="53">
        <f>(-SUM(Проект!AJ708,Проект!AJ756,Проект!AJ764,Проект!AJ783)+SUM(Старт!AJ94,Старт!AJ98,Проект!AJ757,Проект!AJ765,Проект!AJ784))/Параметры!AJ$70</f>
        <v>0</v>
      </c>
      <c r="AK52" s="53">
        <f>(-SUM(Проект!AK708,Проект!AK756,Проект!AK764,Проект!AK783)+SUM(Старт!AK94,Старт!AK98,Проект!AK757,Проект!AK765,Проект!AK784))/Параметры!AK$70</f>
        <v>0</v>
      </c>
      <c r="AL52" s="53">
        <f>(-SUM(Проект!AL708,Проект!AL756,Проект!AL764,Проект!AL783)+SUM(Старт!AL94,Старт!AL98,Проект!AL757,Проект!AL765,Проект!AL784))/Параметры!AL$70</f>
        <v>0</v>
      </c>
      <c r="AM52" s="53">
        <f>(-SUM(Проект!AM708,Проект!AM756,Проект!AM764,Проект!AM783)+SUM(Старт!AM94,Старт!AM98,Проект!AM757,Проект!AM765,Проект!AM784))/Параметры!AM$70</f>
        <v>0</v>
      </c>
      <c r="AN52" s="53">
        <f>(-SUM(Проект!AN708,Проект!AN756,Проект!AN764,Проект!AN783)+SUM(Старт!AN94,Старт!AN98,Проект!AN757,Проект!AN765,Проект!AN784))/Параметры!AN$70</f>
        <v>0</v>
      </c>
      <c r="AO52" s="53">
        <f>(-SUM(Проект!AO708,Проект!AO756,Проект!AO764,Проект!AO783)+SUM(Старт!AO94,Старт!AO98,Проект!AO757,Проект!AO765,Проект!AO784))/Параметры!AO$70</f>
        <v>0</v>
      </c>
      <c r="AP52" s="53">
        <f>(-SUM(Проект!AP708,Проект!AP756,Проект!AP764,Проект!AP783)+SUM(Старт!AP94,Старт!AP98,Проект!AP757,Проект!AP765,Проект!AP784))/Параметры!AP$70</f>
        <v>0</v>
      </c>
      <c r="AQ52" s="53">
        <f>(-SUM(Проект!AQ708,Проект!AQ756,Проект!AQ764,Проект!AQ783)+SUM(Старт!AQ94,Старт!AQ98,Проект!AQ757,Проект!AQ765,Проект!AQ784))/Параметры!AQ$70</f>
        <v>0</v>
      </c>
      <c r="AR52" s="53">
        <f>(-SUM(Проект!AR708,Проект!AR756,Проект!AR764,Проект!AR783)+SUM(Старт!AR94,Старт!AR98,Проект!AR757,Проект!AR765,Проект!AR784))/Параметры!AR$70</f>
        <v>0</v>
      </c>
      <c r="AS52" s="53">
        <f>(-SUM(Проект!AS708,Проект!AS756,Проект!AS764,Проект!AS783)+SUM(Старт!AS94,Старт!AS98,Проект!AS757,Проект!AS765,Проект!AS784))/Параметры!AS$70</f>
        <v>0</v>
      </c>
      <c r="AT52" s="53">
        <f>(-SUM(Проект!AT708,Проект!AT756,Проект!AT764,Проект!AT783)+SUM(Старт!AT94,Старт!AT98,Проект!AT757,Проект!AT765,Проект!AT784))/Параметры!AT$70</f>
        <v>0</v>
      </c>
      <c r="AU52" s="53">
        <f>(-SUM(Проект!AU708,Проект!AU756,Проект!AU764,Проект!AU783)+SUM(Старт!AU94,Старт!AU98,Проект!AU757,Проект!AU765,Проект!AU784))/Параметры!AU$70</f>
        <v>0</v>
      </c>
      <c r="AV52" s="53">
        <f>(-SUM(Проект!AV708,Проект!AV756,Проект!AV764,Проект!AV783)+SUM(Старт!AV94,Старт!AV98,Проект!AV757,Проект!AV765,Проект!AV784))/Параметры!AV$70</f>
        <v>0</v>
      </c>
      <c r="AW52" s="53">
        <f>(-SUM(Проект!AW708,Проект!AW756,Проект!AW764,Проект!AW783)+SUM(Старт!AW94,Старт!AW98,Проект!AW757,Проект!AW765,Проект!AW784))/Параметры!AW$70</f>
        <v>0</v>
      </c>
      <c r="AX52" s="53">
        <f>(-SUM(Проект!AX708,Проект!AX756,Проект!AX764,Проект!AX783)+SUM(Старт!AX94,Старт!AX98,Проект!AX757,Проект!AX765,Проект!AX784))/Параметры!AX$70</f>
        <v>0</v>
      </c>
      <c r="AY52" s="53">
        <f>(-SUM(Проект!AY708,Проект!AY756,Проект!AY764,Проект!AY783)+SUM(Старт!AY94,Старт!AY98,Проект!AY757,Проект!AY765,Проект!AY784))/Параметры!AY$70</f>
        <v>0</v>
      </c>
      <c r="AZ52" s="53">
        <f>(-SUM(Проект!AZ708,Проект!AZ756,Проект!AZ764,Проект!AZ783)+SUM(Старт!AZ94,Старт!AZ98,Проект!AZ757,Проект!AZ765,Проект!AZ784))/Параметры!AZ$70</f>
        <v>0</v>
      </c>
      <c r="BA52" s="53">
        <f>(-SUM(Проект!BA708,Проект!BA756,Проект!BA764,Проект!BA783)+SUM(Старт!BA94,Старт!BA98,Проект!BA757,Проект!BA765,Проект!BA784))/Параметры!BA$70</f>
        <v>0</v>
      </c>
      <c r="BB52" s="53">
        <f>(-SUM(Проект!BB708,Проект!BB756,Проект!BB764,Проект!BB783)+SUM(Старт!BB94,Старт!BB98,Проект!BB757,Проект!BB765,Проект!BB784))/Параметры!BB$70</f>
        <v>0</v>
      </c>
      <c r="BC52" s="53">
        <f>(-SUM(Проект!BC708,Проект!BC756,Проект!BC764,Проект!BC783)+SUM(Старт!BC94,Старт!BC98,Проект!BC757,Проект!BC765,Проект!BC784))/Параметры!BC$70</f>
        <v>0</v>
      </c>
      <c r="BD52" s="53">
        <f>(-SUM(Проект!BD708,Проект!BD756,Проект!BD764,Проект!BD783)+SUM(Старт!BD94,Старт!BD98,Проект!BD757,Проект!BD765,Проект!BD784))/Параметры!BD$70</f>
        <v>0</v>
      </c>
      <c r="BE52" s="53">
        <f>(-SUM(Проект!BE708,Проект!BE756,Проект!BE764,Проект!BE783)+SUM(Старт!BE94,Старт!BE98,Проект!BE757,Проект!BE765,Проект!BE784))/Параметры!BE$70</f>
        <v>0</v>
      </c>
      <c r="BF52" s="53">
        <f>(-SUM(Проект!BF708,Проект!BF756,Проект!BF764,Проект!BF783)+SUM(Старт!BF94,Старт!BF98,Проект!BF757,Проект!BF765,Проект!BF784))/Параметры!BF$70</f>
        <v>0</v>
      </c>
      <c r="BG52" s="53">
        <f>(-SUM(Проект!BG708,Проект!BG756,Проект!BG764,Проект!BG783)+SUM(Старт!BG94,Старт!BG98,Проект!BG757,Проект!BG765,Проект!BG784))/Параметры!BG$70</f>
        <v>0</v>
      </c>
      <c r="BH52" s="53">
        <f>(-SUM(Проект!BH708,Проект!BH756,Проект!BH764,Проект!BH783)+SUM(Старт!BH94,Старт!BH98,Проект!BH757,Проект!BH765,Проект!BH784))/Параметры!BH$70</f>
        <v>0</v>
      </c>
      <c r="BI52" s="53">
        <f>(-SUM(Проект!BI708,Проект!BI756,Проект!BI764,Проект!BI783)+SUM(Старт!BI94,Старт!BI98,Проект!BI757,Проект!BI765,Проект!BI784))/Параметры!BI$70</f>
        <v>0</v>
      </c>
      <c r="BJ52" s="53">
        <f>(-SUM(Проект!BJ708,Проект!BJ756,Проект!BJ764,Проект!BJ783)+SUM(Старт!BJ94,Старт!BJ98,Проект!BJ757,Проект!BJ765,Проект!BJ784))/Параметры!BJ$70</f>
        <v>0</v>
      </c>
      <c r="BK52" s="53">
        <f>(-SUM(Проект!BK708,Проект!BK756,Проект!BK764,Проект!BK783)+SUM(Старт!BK94,Старт!BK98,Проект!BK757,Проект!BK765,Проект!BK784))/Параметры!BK$70</f>
        <v>0</v>
      </c>
      <c r="BL52" s="53">
        <f>(-SUM(Проект!BL708,Проект!BL756,Проект!BL764,Проект!BL783)+SUM(Старт!BL94,Старт!BL98,Проект!BL757,Проект!BL765,Проект!BL784))/Параметры!BL$70</f>
        <v>0</v>
      </c>
      <c r="BM52" s="53">
        <f>(-SUM(Проект!BM708,Проект!BM756,Проект!BM764,Проект!BM783)+SUM(Старт!BM94,Старт!BM98,Проект!BM757,Проект!BM765,Проект!BM784))/Параметры!BM$70</f>
        <v>0</v>
      </c>
      <c r="BN52" s="53">
        <f>(-SUM(Проект!BN708,Проект!BN756,Проект!BN764,Проект!BN783)+SUM(Старт!BN94,Старт!BN98,Проект!BN757,Проект!BN765,Проект!BN784))/Параметры!BN$70</f>
        <v>0</v>
      </c>
      <c r="BO52" s="53">
        <f>(-SUM(Проект!BO708,Проект!BO756,Проект!BO764,Проект!BO783)+SUM(Старт!BO94,Старт!BO98,Проект!BO757,Проект!BO765,Проект!BO784))/Параметры!BO$70</f>
        <v>0</v>
      </c>
      <c r="BP52" s="53">
        <f>(-SUM(Проект!BP708,Проект!BP756,Проект!BP764,Проект!BP783)+SUM(Старт!BP94,Старт!BP98,Проект!BP757,Проект!BP765,Проект!BP784))/Параметры!BP$70</f>
        <v>0</v>
      </c>
      <c r="BQ52" s="53">
        <f>(-SUM(Проект!BQ708,Проект!BQ756,Проект!BQ764,Проект!BQ783)+SUM(Старт!BQ94,Старт!BQ98,Проект!BQ757,Проект!BQ765,Проект!BQ784))/Параметры!BQ$70</f>
        <v>0</v>
      </c>
      <c r="BR52" s="53">
        <f>(-SUM(Проект!BR708,Проект!BR756,Проект!BR764,Проект!BR783)+SUM(Старт!BR94,Старт!BR98,Проект!BR757,Проект!BR765,Проект!BR784))/Параметры!BR$70</f>
        <v>0</v>
      </c>
      <c r="BS52" s="53">
        <f>(-SUM(Проект!BS708,Проект!BS756,Проект!BS764,Проект!BS783)+SUM(Старт!BS94,Старт!BS98,Проект!BS757,Проект!BS765,Проект!BS784))/Параметры!BS$70</f>
        <v>0</v>
      </c>
      <c r="BT52" s="53">
        <f>(-SUM(Проект!BT708,Проект!BT756,Проект!BT764,Проект!BT783)+SUM(Старт!BT94,Старт!BT98,Проект!BT757,Проект!BT765,Проект!BT784))/Параметры!BT$70</f>
        <v>0</v>
      </c>
      <c r="BU52" s="53">
        <f>(-SUM(Проект!BU708,Проект!BU756,Проект!BU764,Проект!BU783)+SUM(Старт!BU94,Старт!BU98,Проект!BU757,Проект!BU765,Проект!BU784))/Параметры!BU$70</f>
        <v>0</v>
      </c>
      <c r="BV52" s="53">
        <f>(-SUM(Проект!BV708,Проект!BV756,Проект!BV764,Проект!BV783)+SUM(Старт!BV94,Старт!BV98,Проект!BV757,Проект!BV765,Проект!BV784))/Параметры!BV$70</f>
        <v>0</v>
      </c>
      <c r="BW52" s="53">
        <f>(-SUM(Проект!BW708,Проект!BW756,Проект!BW764,Проект!BW783)+SUM(Старт!BW94,Старт!BW98,Проект!BW757,Проект!BW765,Проект!BW784))/Параметры!BW$70</f>
        <v>0</v>
      </c>
      <c r="BX52" s="53">
        <f>(-SUM(Проект!BX708,Проект!BX756,Проект!BX764,Проект!BX783)+SUM(Старт!BX94,Старт!BX98,Проект!BX757,Проект!BX765,Проект!BX784))/Параметры!BX$70</f>
        <v>0</v>
      </c>
      <c r="BY52" s="53">
        <f>(-SUM(Проект!BY708,Проект!BY756,Проект!BY764,Проект!BY783)+SUM(Старт!BY94,Старт!BY98,Проект!BY757,Проект!BY765,Проект!BY784))/Параметры!BY$70</f>
        <v>0</v>
      </c>
      <c r="BZ52" s="53">
        <f>(-SUM(Проект!BZ708,Проект!BZ756,Проект!BZ764,Проект!BZ783)+SUM(Старт!BZ94,Старт!BZ98,Проект!BZ757,Проект!BZ765,Проект!BZ784))/Параметры!BZ$70</f>
        <v>0</v>
      </c>
      <c r="CA52" s="53">
        <f>(-SUM(Проект!CA708,Проект!CA756,Проект!CA764,Проект!CA783)+SUM(Старт!CA94,Старт!CA98,Проект!CA757,Проект!CA765,Проект!CA784))/Параметры!CA$70</f>
        <v>0</v>
      </c>
      <c r="CB52" s="53">
        <f>(-SUM(Проект!CB708,Проект!CB756,Проект!CB764,Проект!CB783)+SUM(Старт!CB94,Старт!CB98,Проект!CB757,Проект!CB765,Проект!CB784))/Параметры!CB$70</f>
        <v>0</v>
      </c>
      <c r="CC52" s="53">
        <f>(-SUM(Проект!CC708,Проект!CC756,Проект!CC764,Проект!CC783)+SUM(Старт!CC94,Старт!CC98,Проект!CC757,Проект!CC765,Проект!CC784))/Параметры!CC$70</f>
        <v>0</v>
      </c>
      <c r="CD52" s="53">
        <f>(-SUM(Проект!CD708,Проект!CD756,Проект!CD764,Проект!CD783)+SUM(Старт!CD94,Старт!CD98,Проект!CD757,Проект!CD765,Проект!CD784))/Параметры!CD$70</f>
        <v>0</v>
      </c>
      <c r="CE52" s="53">
        <f>(-SUM(Проект!CE708,Проект!CE756,Проект!CE764,Проект!CE783)+SUM(Старт!CE94,Старт!CE98,Проект!CE757,Проект!CE765,Проект!CE784))/Параметры!CE$70</f>
        <v>0</v>
      </c>
      <c r="CF52" s="53">
        <f>(-SUM(Проект!CF708,Проект!CF756,Проект!CF764,Проект!CF783)+SUM(Старт!CF94,Старт!CF98,Проект!CF757,Проект!CF765,Проект!CF784))/Параметры!CF$70</f>
        <v>0</v>
      </c>
      <c r="CG52" s="53">
        <f>(-SUM(Проект!CG708,Проект!CG756,Проект!CG764,Проект!CG783)+SUM(Старт!CG94,Старт!CG98,Проект!CG757,Проект!CG765,Проект!CG784))/Параметры!CG$70</f>
        <v>0</v>
      </c>
      <c r="CH52" s="53">
        <f>(-SUM(Проект!CH708,Проект!CH756,Проект!CH764,Проект!CH783)+SUM(Старт!CH94,Старт!CH98,Проект!CH757,Проект!CH765,Проект!CH784))/Параметры!CH$70</f>
        <v>0</v>
      </c>
      <c r="CI52" s="53">
        <f>(-SUM(Проект!CI708,Проект!CI756,Проект!CI764,Проект!CI783)+SUM(Старт!CI94,Старт!CI98,Проект!CI757,Проект!CI765,Проект!CI784))/Параметры!CI$70</f>
        <v>0</v>
      </c>
      <c r="CJ52" s="53">
        <f>(-SUM(Проект!CJ708,Проект!CJ756,Проект!CJ764,Проект!CJ783)+SUM(Старт!CJ94,Старт!CJ98,Проект!CJ757,Проект!CJ765,Проект!CJ784))/Параметры!CJ$70</f>
        <v>0</v>
      </c>
      <c r="CK52" s="53">
        <f>(-SUM(Проект!CK708,Проект!CK756,Проект!CK764,Проект!CK783)+SUM(Старт!CK94,Старт!CK98,Проект!CK757,Проект!CK765,Проект!CK784))/Параметры!CK$70</f>
        <v>0</v>
      </c>
      <c r="CL52" s="53">
        <f>(-SUM(Проект!CL708,Проект!CL756,Проект!CL764,Проект!CL783)+SUM(Старт!CL94,Старт!CL98,Проект!CL757,Проект!CL765,Проект!CL784))/Параметры!CL$70</f>
        <v>0</v>
      </c>
      <c r="CM52" s="53">
        <f>(-SUM(Проект!CM708,Проект!CM756,Проект!CM764,Проект!CM783)+SUM(Старт!CM94,Старт!CM98,Проект!CM757,Проект!CM765,Проект!CM784))/Параметры!CM$70</f>
        <v>0</v>
      </c>
      <c r="CN52" s="53">
        <f>(-SUM(Проект!CN708,Проект!CN756,Проект!CN764,Проект!CN783)+SUM(Старт!CN94,Старт!CN98,Проект!CN757,Проект!CN765,Проект!CN784))/Параметры!CN$70</f>
        <v>0</v>
      </c>
      <c r="CO52" s="53">
        <f>(-SUM(Проект!CO708,Проект!CO756,Проект!CO764,Проект!CO783)+SUM(Старт!CO94,Старт!CO98,Проект!CO757,Проект!CO765,Проект!CO784))/Параметры!CO$70</f>
        <v>0</v>
      </c>
      <c r="CP52" s="53">
        <f>(-SUM(Проект!CP708,Проект!CP756,Проект!CP764,Проект!CP783)+SUM(Старт!CP94,Старт!CP98,Проект!CP757,Проект!CP765,Проект!CP784))/Параметры!CP$70</f>
        <v>0</v>
      </c>
      <c r="CQ52" s="53">
        <f>(-SUM(Проект!CQ708,Проект!CQ756,Проект!CQ764,Проект!CQ783)+SUM(Старт!CQ94,Старт!CQ98,Проект!CQ757,Проект!CQ765,Проект!CQ784))/Параметры!CQ$70</f>
        <v>0</v>
      </c>
      <c r="CR52" s="53">
        <f>(-SUM(Проект!CR708,Проект!CR756,Проект!CR764,Проект!CR783)+SUM(Старт!CR94,Старт!CR98,Проект!CR757,Проект!CR765,Проект!CR784))/Параметры!CR$70</f>
        <v>0</v>
      </c>
      <c r="CS52" s="53">
        <f>(-SUM(Проект!CS708,Проект!CS756,Проект!CS764,Проект!CS783)+SUM(Старт!CS94,Старт!CS98,Проект!CS757,Проект!CS765,Проект!CS784))/Параметры!CS$70</f>
        <v>0</v>
      </c>
      <c r="CT52" s="53">
        <f>(-SUM(Проект!CT708,Проект!CT756,Проект!CT764,Проект!CT783)+SUM(Старт!CT94,Старт!CT98,Проект!CT757,Проект!CT765,Проект!CT784))/Параметры!CT$70</f>
        <v>0</v>
      </c>
      <c r="CU52" s="53">
        <f>(-SUM(Проект!CU708,Проект!CU756,Проект!CU764,Проект!CU783)+SUM(Старт!CU94,Старт!CU98,Проект!CU757,Проект!CU765,Проект!CU784))/Параметры!CU$70</f>
        <v>0</v>
      </c>
      <c r="CV52" s="53">
        <f>(-SUM(Проект!CV708,Проект!CV756,Проект!CV764,Проект!CV783)+SUM(Старт!CV94,Старт!CV98,Проект!CV757,Проект!CV765,Проект!CV784))/Параметры!CV$70</f>
        <v>0</v>
      </c>
      <c r="CW52" s="53">
        <f>(-SUM(Проект!CW708,Проект!CW756,Проект!CW764,Проект!CW783)+SUM(Старт!CW94,Старт!CW98,Проект!CW757,Проект!CW765,Проект!CW784))/Параметры!CW$70</f>
        <v>0</v>
      </c>
      <c r="CX52" s="53">
        <f>(-SUM(Проект!CX708,Проект!CX756,Проект!CX764,Проект!CX783)+SUM(Старт!CX94,Старт!CX98,Проект!CX757,Проект!CX765,Проект!CX784))/Параметры!CX$70</f>
        <v>0</v>
      </c>
      <c r="CY52" s="53">
        <f>(-SUM(Проект!CY708,Проект!CY756,Проект!CY764,Проект!CY783)+SUM(Старт!CY94,Старт!CY98,Проект!CY757,Проект!CY765,Проект!CY784))/Параметры!CY$70</f>
        <v>0</v>
      </c>
      <c r="CZ52" s="53">
        <f>(-SUM(Проект!CZ708,Проект!CZ756,Проект!CZ764,Проект!CZ783)+SUM(Старт!CZ94,Старт!CZ98,Проект!CZ757,Проект!CZ765,Проект!CZ784))/Параметры!CZ$70</f>
        <v>0</v>
      </c>
      <c r="DA52" s="53">
        <f>(-SUM(Проект!DA708,Проект!DA756,Проект!DA764,Проект!DA783)+SUM(Старт!DA94,Старт!DA98,Проект!DA757,Проект!DA765,Проект!DA784))/Параметры!DA$70</f>
        <v>0</v>
      </c>
      <c r="DB52" s="53">
        <f>(-SUM(Проект!DB708,Проект!DB756,Проект!DB764,Проект!DB783)+SUM(Старт!DB94,Старт!DB98,Проект!DB757,Проект!DB765,Проект!DB784))/Параметры!DB$70</f>
        <v>0</v>
      </c>
      <c r="DC52" s="53">
        <f>(-SUM(Проект!DC708,Проект!DC756,Проект!DC764,Проект!DC783)+SUM(Старт!DC94,Старт!DC98,Проект!DC757,Проект!DC765,Проект!DC784))/Параметры!DC$70</f>
        <v>0</v>
      </c>
      <c r="DD52" s="53">
        <f>(-SUM(Проект!DD708,Проект!DD756,Проект!DD764,Проект!DD783)+SUM(Старт!DD94,Старт!DD98,Проект!DD757,Проект!DD765,Проект!DD784))/Параметры!DD$70</f>
        <v>0</v>
      </c>
      <c r="DE52" s="53">
        <f>(-SUM(Проект!DE708,Проект!DE756,Проект!DE764,Проект!DE783)+SUM(Старт!DE94,Старт!DE98,Проект!DE757,Проект!DE765,Проект!DE784))/Параметры!DE$70</f>
        <v>0</v>
      </c>
      <c r="DF52" s="53">
        <f>(-SUM(Проект!DF708,Проект!DF756,Проект!DF764,Проект!DF783)+SUM(Старт!DF94,Старт!DF98,Проект!DF757,Проект!DF765,Проект!DF784))/Параметры!DF$70</f>
        <v>0</v>
      </c>
      <c r="DG52" s="53">
        <f>(-SUM(Проект!DG708,Проект!DG756,Проект!DG764,Проект!DG783)+SUM(Старт!DG94,Старт!DG98,Проект!DG757,Проект!DG765,Проект!DG784))/Параметры!DG$70</f>
        <v>0</v>
      </c>
      <c r="DH52" s="53">
        <f>(-SUM(Проект!DH708,Проект!DH756,Проект!DH764,Проект!DH783)+SUM(Старт!DH94,Старт!DH98,Проект!DH757,Проект!DH765,Проект!DH784))/Параметры!DH$70</f>
        <v>0</v>
      </c>
      <c r="DI52" s="53">
        <f>(-SUM(Проект!DI708,Проект!DI756,Проект!DI764,Проект!DI783)+SUM(Старт!DI94,Старт!DI98,Проект!DI757,Проект!DI765,Проект!DI784))/Параметры!DI$70</f>
        <v>0</v>
      </c>
      <c r="DJ52" s="53">
        <f>(-SUM(Проект!DJ708,Проект!DJ756,Проект!DJ764,Проект!DJ783)+SUM(Старт!DJ94,Старт!DJ98,Проект!DJ757,Проект!DJ765,Проект!DJ784))/Параметры!DJ$70</f>
        <v>0</v>
      </c>
      <c r="DK52" s="53">
        <f>(-SUM(Проект!DK708,Проект!DK756,Проект!DK764,Проект!DK783)+SUM(Старт!DK94,Старт!DK98,Проект!DK757,Проект!DK765,Проект!DK784))/Параметры!DK$70</f>
        <v>0</v>
      </c>
      <c r="DL52" s="53">
        <f>(-SUM(Проект!DL708,Проект!DL756,Проект!DL764,Проект!DL783)+SUM(Старт!DL94,Старт!DL98,Проект!DL757,Проект!DL765,Проект!DL784))/Параметры!DL$70</f>
        <v>0</v>
      </c>
      <c r="DM52" s="53">
        <f>(-SUM(Проект!DM708,Проект!DM756,Проект!DM764,Проект!DM783)+SUM(Старт!DM94,Старт!DM98,Проект!DM757,Проект!DM765,Проект!DM784))/Параметры!DM$70</f>
        <v>0</v>
      </c>
      <c r="DN52" s="53">
        <f>(-SUM(Проект!DN708,Проект!DN756,Проект!DN764,Проект!DN783)+SUM(Старт!DN94,Старт!DN98,Проект!DN757,Проект!DN765,Проект!DN784))/Параметры!DN$70</f>
        <v>0</v>
      </c>
      <c r="DO52" s="53">
        <f>(-SUM(Проект!DO708,Проект!DO756,Проект!DO764,Проект!DO783)+SUM(Старт!DO94,Старт!DO98,Проект!DO757,Проект!DO765,Проект!DO784))/Параметры!DO$70</f>
        <v>0</v>
      </c>
      <c r="DP52" s="53">
        <f>(-SUM(Проект!DP708,Проект!DP756,Проект!DP764,Проект!DP783)+SUM(Старт!DP94,Старт!DP98,Проект!DP757,Проект!DP765,Проект!DP784))/Параметры!DP$70</f>
        <v>0</v>
      </c>
      <c r="DQ52" s="53">
        <f>(-SUM(Проект!DQ708,Проект!DQ756,Проект!DQ764,Проект!DQ783)+SUM(Старт!DQ94,Старт!DQ98,Проект!DQ757,Проект!DQ765,Проект!DQ784))/Параметры!DQ$70</f>
        <v>0</v>
      </c>
      <c r="DR52" s="53">
        <f>(-SUM(Проект!DR708,Проект!DR756,Проект!DR764,Проект!DR783)+SUM(Старт!DR94,Старт!DR98,Проект!DR757,Проект!DR765,Проект!DR784))/Параметры!DR$70</f>
        <v>0</v>
      </c>
      <c r="DS52" s="53">
        <f>(-SUM(Проект!DS708,Проект!DS756,Проект!DS764,Проект!DS783)+SUM(Старт!DS94,Старт!DS98,Проект!DS757,Проект!DS765,Проект!DS784))/Параметры!DS$70</f>
        <v>0</v>
      </c>
      <c r="DT52" s="53">
        <f>(-SUM(Проект!DT708,Проект!DT756,Проект!DT764,Проект!DT783)+SUM(Старт!DT94,Старт!DT98,Проект!DT757,Проект!DT765,Проект!DT784))/Параметры!DT$70</f>
        <v>0</v>
      </c>
      <c r="DU52" s="53">
        <f>(-SUM(Проект!DU708,Проект!DU756,Проект!DU764,Проект!DU783)+SUM(Старт!DU94,Старт!DU98,Проект!DU757,Проект!DU765,Проект!DU784))/Параметры!DU$70</f>
        <v>0</v>
      </c>
      <c r="DV52" s="53">
        <f>(-SUM(Проект!DV708,Проект!DV756,Проект!DV764,Проект!DV783)+SUM(Старт!DV94,Старт!DV98,Проект!DV757,Проект!DV765,Проект!DV784))/Параметры!DV$70</f>
        <v>0</v>
      </c>
      <c r="DW52" s="53"/>
      <c r="DX52" s="55">
        <f>SUM(G52:DW52)</f>
        <v>0</v>
      </c>
    </row>
    <row r="53" spans="1:128" x14ac:dyDescent="0.2">
      <c r="A53" s="33" t="str">
        <f ca="1">Language!A1260</f>
        <v>Выручка от реализации активов</v>
      </c>
      <c r="C53" s="46" t="str">
        <f ca="1">Параметры!$C$70</f>
        <v>тыс. руб.</v>
      </c>
      <c r="E53" s="6" t="s">
        <v>1189</v>
      </c>
      <c r="F53" s="6" t="s">
        <v>2962</v>
      </c>
      <c r="G53" s="53">
        <f>-SUM(Проект!G669,Проект!G681,Проект!G684,Проект!G696,Проект!G699,Проект!G716,Проект!G718)/Параметры!G$70</f>
        <v>0</v>
      </c>
      <c r="H53" s="53">
        <f>-SUM(Проект!H669,Проект!H681,Проект!H684,Проект!H696,Проект!H699,Проект!H716,Проект!H718)/Параметры!H$70</f>
        <v>0</v>
      </c>
      <c r="I53" s="53">
        <f>-SUM(Проект!I669,Проект!I681,Проект!I684,Проект!I696,Проект!I699,Проект!I716,Проект!I718)/Параметры!I$70</f>
        <v>0</v>
      </c>
      <c r="J53" s="53">
        <f>-SUM(Проект!J669,Проект!J681,Проект!J684,Проект!J696,Проект!J699,Проект!J716,Проект!J718)/Параметры!J$70</f>
        <v>0</v>
      </c>
      <c r="K53" s="53">
        <f>-SUM(Проект!K669,Проект!K681,Проект!K684,Проект!K696,Проект!K699,Проект!K716,Проект!K718)/Параметры!K$70</f>
        <v>0</v>
      </c>
      <c r="L53" s="53">
        <f>-SUM(Проект!L669,Проект!L681,Проект!L684,Проект!L696,Проект!L699,Проект!L716,Проект!L718)/Параметры!L$70</f>
        <v>0</v>
      </c>
      <c r="M53" s="53">
        <f>-SUM(Проект!M669,Проект!M681,Проект!M684,Проект!M696,Проект!M699,Проект!M716,Проект!M718)/Параметры!M$70</f>
        <v>0</v>
      </c>
      <c r="N53" s="53">
        <f>-SUM(Проект!N669,Проект!N681,Проект!N684,Проект!N696,Проект!N699,Проект!N716,Проект!N718)/Параметры!N$70</f>
        <v>0</v>
      </c>
      <c r="O53" s="53">
        <f>-SUM(Проект!O669,Проект!O681,Проект!O684,Проект!O696,Проект!O699,Проект!O716,Проект!O718)/Параметры!O$70</f>
        <v>0</v>
      </c>
      <c r="P53" s="53">
        <f>-SUM(Проект!P669,Проект!P681,Проект!P684,Проект!P696,Проект!P699,Проект!P716,Проект!P718)/Параметры!P$70</f>
        <v>0</v>
      </c>
      <c r="Q53" s="53">
        <f>-SUM(Проект!Q669,Проект!Q681,Проект!Q684,Проект!Q696,Проект!Q699,Проект!Q716,Проект!Q718)/Параметры!Q$70</f>
        <v>0</v>
      </c>
      <c r="R53" s="53">
        <f>-SUM(Проект!R669,Проект!R681,Проект!R684,Проект!R696,Проект!R699,Проект!R716,Проект!R718)/Параметры!R$70</f>
        <v>0</v>
      </c>
      <c r="S53" s="53">
        <f>-SUM(Проект!S669,Проект!S681,Проект!S684,Проект!S696,Проект!S699,Проект!S716,Проект!S718)/Параметры!S$70</f>
        <v>0</v>
      </c>
      <c r="T53" s="53">
        <f>-SUM(Проект!T669,Проект!T681,Проект!T684,Проект!T696,Проект!T699,Проект!T716,Проект!T718)/Параметры!T$70</f>
        <v>0</v>
      </c>
      <c r="U53" s="53">
        <f>-SUM(Проект!U669,Проект!U681,Проект!U684,Проект!U696,Проект!U699,Проект!U716,Проект!U718)/Параметры!U$70</f>
        <v>0</v>
      </c>
      <c r="V53" s="53">
        <f>-SUM(Проект!V669,Проект!V681,Проект!V684,Проект!V696,Проект!V699,Проект!V716,Проект!V718)/Параметры!V$70</f>
        <v>0</v>
      </c>
      <c r="W53" s="53">
        <f>-SUM(Проект!W669,Проект!W681,Проект!W684,Проект!W696,Проект!W699,Проект!W716,Проект!W718)/Параметры!W$70</f>
        <v>0</v>
      </c>
      <c r="X53" s="53">
        <f>-SUM(Проект!X669,Проект!X681,Проект!X684,Проект!X696,Проект!X699,Проект!X716,Проект!X718)/Параметры!X$70</f>
        <v>0</v>
      </c>
      <c r="Y53" s="53">
        <f>-SUM(Проект!Y669,Проект!Y681,Проект!Y684,Проект!Y696,Проект!Y699,Проект!Y716,Проект!Y718)/Параметры!Y$70</f>
        <v>0</v>
      </c>
      <c r="Z53" s="53">
        <f>-SUM(Проект!Z669,Проект!Z681,Проект!Z684,Проект!Z696,Проект!Z699,Проект!Z716,Проект!Z718)/Параметры!Z$70</f>
        <v>0</v>
      </c>
      <c r="AA53" s="53">
        <f>-SUM(Проект!AA669,Проект!AA681,Проект!AA684,Проект!AA696,Проект!AA699,Проект!AA716,Проект!AA718)/Параметры!AA$70</f>
        <v>0</v>
      </c>
      <c r="AB53" s="53">
        <f>-SUM(Проект!AB669,Проект!AB681,Проект!AB684,Проект!AB696,Проект!AB699,Проект!AB716,Проект!AB718)/Параметры!AB$70</f>
        <v>0</v>
      </c>
      <c r="AC53" s="53">
        <f>-SUM(Проект!AC669,Проект!AC681,Проект!AC684,Проект!AC696,Проект!AC699,Проект!AC716,Проект!AC718)/Параметры!AC$70</f>
        <v>0</v>
      </c>
      <c r="AD53" s="53">
        <f>-SUM(Проект!AD669,Проект!AD681,Проект!AD684,Проект!AD696,Проект!AD699,Проект!AD716,Проект!AD718)/Параметры!AD$70</f>
        <v>0</v>
      </c>
      <c r="AE53" s="53">
        <f>-SUM(Проект!AE669,Проект!AE681,Проект!AE684,Проект!AE696,Проект!AE699,Проект!AE716,Проект!AE718)/Параметры!AE$70</f>
        <v>0</v>
      </c>
      <c r="AF53" s="53">
        <f>-SUM(Проект!AF669,Проект!AF681,Проект!AF684,Проект!AF696,Проект!AF699,Проект!AF716,Проект!AF718)/Параметры!AF$70</f>
        <v>0</v>
      </c>
      <c r="AG53" s="53">
        <f>-SUM(Проект!AG669,Проект!AG681,Проект!AG684,Проект!AG696,Проект!AG699,Проект!AG716,Проект!AG718)/Параметры!AG$70</f>
        <v>0</v>
      </c>
      <c r="AH53" s="53">
        <f>-SUM(Проект!AH669,Проект!AH681,Проект!AH684,Проект!AH696,Проект!AH699,Проект!AH716,Проект!AH718)/Параметры!AH$70</f>
        <v>0</v>
      </c>
      <c r="AI53" s="53">
        <f>-SUM(Проект!AI669,Проект!AI681,Проект!AI684,Проект!AI696,Проект!AI699,Проект!AI716,Проект!AI718)/Параметры!AI$70</f>
        <v>0</v>
      </c>
      <c r="AJ53" s="53">
        <f>-SUM(Проект!AJ669,Проект!AJ681,Проект!AJ684,Проект!AJ696,Проект!AJ699,Проект!AJ716,Проект!AJ718)/Параметры!AJ$70</f>
        <v>0</v>
      </c>
      <c r="AK53" s="53">
        <f>-SUM(Проект!AK669,Проект!AK681,Проект!AK684,Проект!AK696,Проект!AK699,Проект!AK716,Проект!AK718)/Параметры!AK$70</f>
        <v>0</v>
      </c>
      <c r="AL53" s="53">
        <f>-SUM(Проект!AL669,Проект!AL681,Проект!AL684,Проект!AL696,Проект!AL699,Проект!AL716,Проект!AL718)/Параметры!AL$70</f>
        <v>0</v>
      </c>
      <c r="AM53" s="53">
        <f>-SUM(Проект!AM669,Проект!AM681,Проект!AM684,Проект!AM696,Проект!AM699,Проект!AM716,Проект!AM718)/Параметры!AM$70</f>
        <v>0</v>
      </c>
      <c r="AN53" s="53">
        <f>-SUM(Проект!AN669,Проект!AN681,Проект!AN684,Проект!AN696,Проект!AN699,Проект!AN716,Проект!AN718)/Параметры!AN$70</f>
        <v>0</v>
      </c>
      <c r="AO53" s="53">
        <f>-SUM(Проект!AO669,Проект!AO681,Проект!AO684,Проект!AO696,Проект!AO699,Проект!AO716,Проект!AO718)/Параметры!AO$70</f>
        <v>0</v>
      </c>
      <c r="AP53" s="53">
        <f>-SUM(Проект!AP669,Проект!AP681,Проект!AP684,Проект!AP696,Проект!AP699,Проект!AP716,Проект!AP718)/Параметры!AP$70</f>
        <v>0</v>
      </c>
      <c r="AQ53" s="53">
        <f>-SUM(Проект!AQ669,Проект!AQ681,Проект!AQ684,Проект!AQ696,Проект!AQ699,Проект!AQ716,Проект!AQ718)/Параметры!AQ$70</f>
        <v>0</v>
      </c>
      <c r="AR53" s="53">
        <f>-SUM(Проект!AR669,Проект!AR681,Проект!AR684,Проект!AR696,Проект!AR699,Проект!AR716,Проект!AR718)/Параметры!AR$70</f>
        <v>0</v>
      </c>
      <c r="AS53" s="53">
        <f>-SUM(Проект!AS669,Проект!AS681,Проект!AS684,Проект!AS696,Проект!AS699,Проект!AS716,Проект!AS718)/Параметры!AS$70</f>
        <v>0</v>
      </c>
      <c r="AT53" s="53">
        <f>-SUM(Проект!AT669,Проект!AT681,Проект!AT684,Проект!AT696,Проект!AT699,Проект!AT716,Проект!AT718)/Параметры!AT$70</f>
        <v>0</v>
      </c>
      <c r="AU53" s="53">
        <f>-SUM(Проект!AU669,Проект!AU681,Проект!AU684,Проект!AU696,Проект!AU699,Проект!AU716,Проект!AU718)/Параметры!AU$70</f>
        <v>0</v>
      </c>
      <c r="AV53" s="53">
        <f>-SUM(Проект!AV669,Проект!AV681,Проект!AV684,Проект!AV696,Проект!AV699,Проект!AV716,Проект!AV718)/Параметры!AV$70</f>
        <v>0</v>
      </c>
      <c r="AW53" s="53">
        <f>-SUM(Проект!AW669,Проект!AW681,Проект!AW684,Проект!AW696,Проект!AW699,Проект!AW716,Проект!AW718)/Параметры!AW$70</f>
        <v>0</v>
      </c>
      <c r="AX53" s="53">
        <f>-SUM(Проект!AX669,Проект!AX681,Проект!AX684,Проект!AX696,Проект!AX699,Проект!AX716,Проект!AX718)/Параметры!AX$70</f>
        <v>0</v>
      </c>
      <c r="AY53" s="53">
        <f>-SUM(Проект!AY669,Проект!AY681,Проект!AY684,Проект!AY696,Проект!AY699,Проект!AY716,Проект!AY718)/Параметры!AY$70</f>
        <v>0</v>
      </c>
      <c r="AZ53" s="53">
        <f>-SUM(Проект!AZ669,Проект!AZ681,Проект!AZ684,Проект!AZ696,Проект!AZ699,Проект!AZ716,Проект!AZ718)/Параметры!AZ$70</f>
        <v>0</v>
      </c>
      <c r="BA53" s="53">
        <f>-SUM(Проект!BA669,Проект!BA681,Проект!BA684,Проект!BA696,Проект!BA699,Проект!BA716,Проект!BA718)/Параметры!BA$70</f>
        <v>0</v>
      </c>
      <c r="BB53" s="53">
        <f>-SUM(Проект!BB669,Проект!BB681,Проект!BB684,Проект!BB696,Проект!BB699,Проект!BB716,Проект!BB718)/Параметры!BB$70</f>
        <v>0</v>
      </c>
      <c r="BC53" s="53">
        <f>-SUM(Проект!BC669,Проект!BC681,Проект!BC684,Проект!BC696,Проект!BC699,Проект!BC716,Проект!BC718)/Параметры!BC$70</f>
        <v>0</v>
      </c>
      <c r="BD53" s="53">
        <f>-SUM(Проект!BD669,Проект!BD681,Проект!BD684,Проект!BD696,Проект!BD699,Проект!BD716,Проект!BD718)/Параметры!BD$70</f>
        <v>0</v>
      </c>
      <c r="BE53" s="53">
        <f>-SUM(Проект!BE669,Проект!BE681,Проект!BE684,Проект!BE696,Проект!BE699,Проект!BE716,Проект!BE718)/Параметры!BE$70</f>
        <v>0</v>
      </c>
      <c r="BF53" s="53">
        <f>-SUM(Проект!BF669,Проект!BF681,Проект!BF684,Проект!BF696,Проект!BF699,Проект!BF716,Проект!BF718)/Параметры!BF$70</f>
        <v>0</v>
      </c>
      <c r="BG53" s="53">
        <f>-SUM(Проект!BG669,Проект!BG681,Проект!BG684,Проект!BG696,Проект!BG699,Проект!BG716,Проект!BG718)/Параметры!BG$70</f>
        <v>0</v>
      </c>
      <c r="BH53" s="53">
        <f>-SUM(Проект!BH669,Проект!BH681,Проект!BH684,Проект!BH696,Проект!BH699,Проект!BH716,Проект!BH718)/Параметры!BH$70</f>
        <v>0</v>
      </c>
      <c r="BI53" s="53">
        <f>-SUM(Проект!BI669,Проект!BI681,Проект!BI684,Проект!BI696,Проект!BI699,Проект!BI716,Проект!BI718)/Параметры!BI$70</f>
        <v>0</v>
      </c>
      <c r="BJ53" s="53">
        <f>-SUM(Проект!BJ669,Проект!BJ681,Проект!BJ684,Проект!BJ696,Проект!BJ699,Проект!BJ716,Проект!BJ718)/Параметры!BJ$70</f>
        <v>0</v>
      </c>
      <c r="BK53" s="53">
        <f>-SUM(Проект!BK669,Проект!BK681,Проект!BK684,Проект!BK696,Проект!BK699,Проект!BK716,Проект!BK718)/Параметры!BK$70</f>
        <v>0</v>
      </c>
      <c r="BL53" s="53">
        <f>-SUM(Проект!BL669,Проект!BL681,Проект!BL684,Проект!BL696,Проект!BL699,Проект!BL716,Проект!BL718)/Параметры!BL$70</f>
        <v>0</v>
      </c>
      <c r="BM53" s="53">
        <f>-SUM(Проект!BM669,Проект!BM681,Проект!BM684,Проект!BM696,Проект!BM699,Проект!BM716,Проект!BM718)/Параметры!BM$70</f>
        <v>0</v>
      </c>
      <c r="BN53" s="53">
        <f>-SUM(Проект!BN669,Проект!BN681,Проект!BN684,Проект!BN696,Проект!BN699,Проект!BN716,Проект!BN718)/Параметры!BN$70</f>
        <v>0</v>
      </c>
      <c r="BO53" s="53">
        <f>-SUM(Проект!BO669,Проект!BO681,Проект!BO684,Проект!BO696,Проект!BO699,Проект!BO716,Проект!BO718)/Параметры!BO$70</f>
        <v>0</v>
      </c>
      <c r="BP53" s="53">
        <f>-SUM(Проект!BP669,Проект!BP681,Проект!BP684,Проект!BP696,Проект!BP699,Проект!BP716,Проект!BP718)/Параметры!BP$70</f>
        <v>0</v>
      </c>
      <c r="BQ53" s="53">
        <f>-SUM(Проект!BQ669,Проект!BQ681,Проект!BQ684,Проект!BQ696,Проект!BQ699,Проект!BQ716,Проект!BQ718)/Параметры!BQ$70</f>
        <v>0</v>
      </c>
      <c r="BR53" s="53">
        <f>-SUM(Проект!BR669,Проект!BR681,Проект!BR684,Проект!BR696,Проект!BR699,Проект!BR716,Проект!BR718)/Параметры!BR$70</f>
        <v>0</v>
      </c>
      <c r="BS53" s="53">
        <f>-SUM(Проект!BS669,Проект!BS681,Проект!BS684,Проект!BS696,Проект!BS699,Проект!BS716,Проект!BS718)/Параметры!BS$70</f>
        <v>0</v>
      </c>
      <c r="BT53" s="53">
        <f>-SUM(Проект!BT669,Проект!BT681,Проект!BT684,Проект!BT696,Проект!BT699,Проект!BT716,Проект!BT718)/Параметры!BT$70</f>
        <v>0</v>
      </c>
      <c r="BU53" s="53">
        <f>-SUM(Проект!BU669,Проект!BU681,Проект!BU684,Проект!BU696,Проект!BU699,Проект!BU716,Проект!BU718)/Параметры!BU$70</f>
        <v>0</v>
      </c>
      <c r="BV53" s="53">
        <f>-SUM(Проект!BV669,Проект!BV681,Проект!BV684,Проект!BV696,Проект!BV699,Проект!BV716,Проект!BV718)/Параметры!BV$70</f>
        <v>0</v>
      </c>
      <c r="BW53" s="53">
        <f>-SUM(Проект!BW669,Проект!BW681,Проект!BW684,Проект!BW696,Проект!BW699,Проект!BW716,Проект!BW718)/Параметры!BW$70</f>
        <v>0</v>
      </c>
      <c r="BX53" s="53">
        <f>-SUM(Проект!BX669,Проект!BX681,Проект!BX684,Проект!BX696,Проект!BX699,Проект!BX716,Проект!BX718)/Параметры!BX$70</f>
        <v>0</v>
      </c>
      <c r="BY53" s="53">
        <f>-SUM(Проект!BY669,Проект!BY681,Проект!BY684,Проект!BY696,Проект!BY699,Проект!BY716,Проект!BY718)/Параметры!BY$70</f>
        <v>0</v>
      </c>
      <c r="BZ53" s="53">
        <f>-SUM(Проект!BZ669,Проект!BZ681,Проект!BZ684,Проект!BZ696,Проект!BZ699,Проект!BZ716,Проект!BZ718)/Параметры!BZ$70</f>
        <v>0</v>
      </c>
      <c r="CA53" s="53">
        <f>-SUM(Проект!CA669,Проект!CA681,Проект!CA684,Проект!CA696,Проект!CA699,Проект!CA716,Проект!CA718)/Параметры!CA$70</f>
        <v>0</v>
      </c>
      <c r="CB53" s="53">
        <f>-SUM(Проект!CB669,Проект!CB681,Проект!CB684,Проект!CB696,Проект!CB699,Проект!CB716,Проект!CB718)/Параметры!CB$70</f>
        <v>0</v>
      </c>
      <c r="CC53" s="53">
        <f>-SUM(Проект!CC669,Проект!CC681,Проект!CC684,Проект!CC696,Проект!CC699,Проект!CC716,Проект!CC718)/Параметры!CC$70</f>
        <v>0</v>
      </c>
      <c r="CD53" s="53">
        <f>-SUM(Проект!CD669,Проект!CD681,Проект!CD684,Проект!CD696,Проект!CD699,Проект!CD716,Проект!CD718)/Параметры!CD$70</f>
        <v>0</v>
      </c>
      <c r="CE53" s="53">
        <f>-SUM(Проект!CE669,Проект!CE681,Проект!CE684,Проект!CE696,Проект!CE699,Проект!CE716,Проект!CE718)/Параметры!CE$70</f>
        <v>0</v>
      </c>
      <c r="CF53" s="53">
        <f>-SUM(Проект!CF669,Проект!CF681,Проект!CF684,Проект!CF696,Проект!CF699,Проект!CF716,Проект!CF718)/Параметры!CF$70</f>
        <v>0</v>
      </c>
      <c r="CG53" s="53">
        <f>-SUM(Проект!CG669,Проект!CG681,Проект!CG684,Проект!CG696,Проект!CG699,Проект!CG716,Проект!CG718)/Параметры!CG$70</f>
        <v>0</v>
      </c>
      <c r="CH53" s="53">
        <f>-SUM(Проект!CH669,Проект!CH681,Проект!CH684,Проект!CH696,Проект!CH699,Проект!CH716,Проект!CH718)/Параметры!CH$70</f>
        <v>0</v>
      </c>
      <c r="CI53" s="53">
        <f>-SUM(Проект!CI669,Проект!CI681,Проект!CI684,Проект!CI696,Проект!CI699,Проект!CI716,Проект!CI718)/Параметры!CI$70</f>
        <v>0</v>
      </c>
      <c r="CJ53" s="53">
        <f>-SUM(Проект!CJ669,Проект!CJ681,Проект!CJ684,Проект!CJ696,Проект!CJ699,Проект!CJ716,Проект!CJ718)/Параметры!CJ$70</f>
        <v>0</v>
      </c>
      <c r="CK53" s="53">
        <f>-SUM(Проект!CK669,Проект!CK681,Проект!CK684,Проект!CK696,Проект!CK699,Проект!CK716,Проект!CK718)/Параметры!CK$70</f>
        <v>0</v>
      </c>
      <c r="CL53" s="53">
        <f>-SUM(Проект!CL669,Проект!CL681,Проект!CL684,Проект!CL696,Проект!CL699,Проект!CL716,Проект!CL718)/Параметры!CL$70</f>
        <v>0</v>
      </c>
      <c r="CM53" s="53">
        <f>-SUM(Проект!CM669,Проект!CM681,Проект!CM684,Проект!CM696,Проект!CM699,Проект!CM716,Проект!CM718)/Параметры!CM$70</f>
        <v>0</v>
      </c>
      <c r="CN53" s="53">
        <f>-SUM(Проект!CN669,Проект!CN681,Проект!CN684,Проект!CN696,Проект!CN699,Проект!CN716,Проект!CN718)/Параметры!CN$70</f>
        <v>0</v>
      </c>
      <c r="CO53" s="53">
        <f>-SUM(Проект!CO669,Проект!CO681,Проект!CO684,Проект!CO696,Проект!CO699,Проект!CO716,Проект!CO718)/Параметры!CO$70</f>
        <v>0</v>
      </c>
      <c r="CP53" s="53">
        <f>-SUM(Проект!CP669,Проект!CP681,Проект!CP684,Проект!CP696,Проект!CP699,Проект!CP716,Проект!CP718)/Параметры!CP$70</f>
        <v>0</v>
      </c>
      <c r="CQ53" s="53">
        <f>-SUM(Проект!CQ669,Проект!CQ681,Проект!CQ684,Проект!CQ696,Проект!CQ699,Проект!CQ716,Проект!CQ718)/Параметры!CQ$70</f>
        <v>0</v>
      </c>
      <c r="CR53" s="53">
        <f>-SUM(Проект!CR669,Проект!CR681,Проект!CR684,Проект!CR696,Проект!CR699,Проект!CR716,Проект!CR718)/Параметры!CR$70</f>
        <v>0</v>
      </c>
      <c r="CS53" s="53">
        <f>-SUM(Проект!CS669,Проект!CS681,Проект!CS684,Проект!CS696,Проект!CS699,Проект!CS716,Проект!CS718)/Параметры!CS$70</f>
        <v>0</v>
      </c>
      <c r="CT53" s="53">
        <f>-SUM(Проект!CT669,Проект!CT681,Проект!CT684,Проект!CT696,Проект!CT699,Проект!CT716,Проект!CT718)/Параметры!CT$70</f>
        <v>0</v>
      </c>
      <c r="CU53" s="53">
        <f>-SUM(Проект!CU669,Проект!CU681,Проект!CU684,Проект!CU696,Проект!CU699,Проект!CU716,Проект!CU718)/Параметры!CU$70</f>
        <v>0</v>
      </c>
      <c r="CV53" s="53">
        <f>-SUM(Проект!CV669,Проект!CV681,Проект!CV684,Проект!CV696,Проект!CV699,Проект!CV716,Проект!CV718)/Параметры!CV$70</f>
        <v>0</v>
      </c>
      <c r="CW53" s="53">
        <f>-SUM(Проект!CW669,Проект!CW681,Проект!CW684,Проект!CW696,Проект!CW699,Проект!CW716,Проект!CW718)/Параметры!CW$70</f>
        <v>0</v>
      </c>
      <c r="CX53" s="53">
        <f>-SUM(Проект!CX669,Проект!CX681,Проект!CX684,Проект!CX696,Проект!CX699,Проект!CX716,Проект!CX718)/Параметры!CX$70</f>
        <v>0</v>
      </c>
      <c r="CY53" s="53">
        <f>-SUM(Проект!CY669,Проект!CY681,Проект!CY684,Проект!CY696,Проект!CY699,Проект!CY716,Проект!CY718)/Параметры!CY$70</f>
        <v>0</v>
      </c>
      <c r="CZ53" s="53">
        <f>-SUM(Проект!CZ669,Проект!CZ681,Проект!CZ684,Проект!CZ696,Проект!CZ699,Проект!CZ716,Проект!CZ718)/Параметры!CZ$70</f>
        <v>0</v>
      </c>
      <c r="DA53" s="53">
        <f>-SUM(Проект!DA669,Проект!DA681,Проект!DA684,Проект!DA696,Проект!DA699,Проект!DA716,Проект!DA718)/Параметры!DA$70</f>
        <v>0</v>
      </c>
      <c r="DB53" s="53">
        <f>-SUM(Проект!DB669,Проект!DB681,Проект!DB684,Проект!DB696,Проект!DB699,Проект!DB716,Проект!DB718)/Параметры!DB$70</f>
        <v>0</v>
      </c>
      <c r="DC53" s="53">
        <f>-SUM(Проект!DC669,Проект!DC681,Проект!DC684,Проект!DC696,Проект!DC699,Проект!DC716,Проект!DC718)/Параметры!DC$70</f>
        <v>0</v>
      </c>
      <c r="DD53" s="53">
        <f>-SUM(Проект!DD669,Проект!DD681,Проект!DD684,Проект!DD696,Проект!DD699,Проект!DD716,Проект!DD718)/Параметры!DD$70</f>
        <v>0</v>
      </c>
      <c r="DE53" s="53">
        <f>-SUM(Проект!DE669,Проект!DE681,Проект!DE684,Проект!DE696,Проект!DE699,Проект!DE716,Проект!DE718)/Параметры!DE$70</f>
        <v>0</v>
      </c>
      <c r="DF53" s="53">
        <f>-SUM(Проект!DF669,Проект!DF681,Проект!DF684,Проект!DF696,Проект!DF699,Проект!DF716,Проект!DF718)/Параметры!DF$70</f>
        <v>0</v>
      </c>
      <c r="DG53" s="53">
        <f>-SUM(Проект!DG669,Проект!DG681,Проект!DG684,Проект!DG696,Проект!DG699,Проект!DG716,Проект!DG718)/Параметры!DG$70</f>
        <v>0</v>
      </c>
      <c r="DH53" s="53">
        <f>-SUM(Проект!DH669,Проект!DH681,Проект!DH684,Проект!DH696,Проект!DH699,Проект!DH716,Проект!DH718)/Параметры!DH$70</f>
        <v>0</v>
      </c>
      <c r="DI53" s="53">
        <f>-SUM(Проект!DI669,Проект!DI681,Проект!DI684,Проект!DI696,Проект!DI699,Проект!DI716,Проект!DI718)/Параметры!DI$70</f>
        <v>0</v>
      </c>
      <c r="DJ53" s="53">
        <f>-SUM(Проект!DJ669,Проект!DJ681,Проект!DJ684,Проект!DJ696,Проект!DJ699,Проект!DJ716,Проект!DJ718)/Параметры!DJ$70</f>
        <v>0</v>
      </c>
      <c r="DK53" s="53">
        <f>-SUM(Проект!DK669,Проект!DK681,Проект!DK684,Проект!DK696,Проект!DK699,Проект!DK716,Проект!DK718)/Параметры!DK$70</f>
        <v>0</v>
      </c>
      <c r="DL53" s="53">
        <f>-SUM(Проект!DL669,Проект!DL681,Проект!DL684,Проект!DL696,Проект!DL699,Проект!DL716,Проект!DL718)/Параметры!DL$70</f>
        <v>0</v>
      </c>
      <c r="DM53" s="53">
        <f>-SUM(Проект!DM669,Проект!DM681,Проект!DM684,Проект!DM696,Проект!DM699,Проект!DM716,Проект!DM718)/Параметры!DM$70</f>
        <v>0</v>
      </c>
      <c r="DN53" s="53">
        <f>-SUM(Проект!DN669,Проект!DN681,Проект!DN684,Проект!DN696,Проект!DN699,Проект!DN716,Проект!DN718)/Параметры!DN$70</f>
        <v>0</v>
      </c>
      <c r="DO53" s="53">
        <f>-SUM(Проект!DO669,Проект!DO681,Проект!DO684,Проект!DO696,Проект!DO699,Проект!DO716,Проект!DO718)/Параметры!DO$70</f>
        <v>0</v>
      </c>
      <c r="DP53" s="53">
        <f>-SUM(Проект!DP669,Проект!DP681,Проект!DP684,Проект!DP696,Проект!DP699,Проект!DP716,Проект!DP718)/Параметры!DP$70</f>
        <v>0</v>
      </c>
      <c r="DQ53" s="53">
        <f>-SUM(Проект!DQ669,Проект!DQ681,Проект!DQ684,Проект!DQ696,Проект!DQ699,Проект!DQ716,Проект!DQ718)/Параметры!DQ$70</f>
        <v>0</v>
      </c>
      <c r="DR53" s="53">
        <f>-SUM(Проект!DR669,Проект!DR681,Проект!DR684,Проект!DR696,Проект!DR699,Проект!DR716,Проект!DR718)/Параметры!DR$70</f>
        <v>0</v>
      </c>
      <c r="DS53" s="53">
        <f>-SUM(Проект!DS669,Проект!DS681,Проект!DS684,Проект!DS696,Проект!DS699,Проект!DS716,Проект!DS718)/Параметры!DS$70</f>
        <v>0</v>
      </c>
      <c r="DT53" s="53">
        <f>-SUM(Проект!DT669,Проект!DT681,Проект!DT684,Проект!DT696,Проект!DT699,Проект!DT716,Проект!DT718)/Параметры!DT$70</f>
        <v>0</v>
      </c>
      <c r="DU53" s="53">
        <f>-SUM(Проект!DU669,Проект!DU681,Проект!DU684,Проект!DU696,Проект!DU699,Проект!DU716,Проект!DU718)/Параметры!DU$70</f>
        <v>0</v>
      </c>
      <c r="DV53" s="53">
        <f>-SUM(Проект!DV669,Проект!DV681,Проект!DV684,Проект!DV696,Проект!DV699,Проект!DV716,Проект!DV718)/Параметры!DV$70</f>
        <v>0</v>
      </c>
      <c r="DW53" s="53"/>
      <c r="DX53" s="55">
        <f>SUM(G53:DW53)</f>
        <v>0</v>
      </c>
    </row>
    <row r="54" spans="1:128" x14ac:dyDescent="0.2">
      <c r="A54" s="10"/>
      <c r="F54" s="6" t="s">
        <v>2961</v>
      </c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  <c r="DW54" s="53"/>
      <c r="DX54" s="55"/>
    </row>
    <row r="55" spans="1:128" x14ac:dyDescent="0.2">
      <c r="A55" s="41" t="str">
        <f ca="1">Language!A1261</f>
        <v>Денежные потоки от инвестиционной деятельности</v>
      </c>
      <c r="B55" s="74"/>
      <c r="C55" s="43" t="str">
        <f ca="1">Параметры!$C$70</f>
        <v>тыс. руб.</v>
      </c>
      <c r="D55" s="44"/>
      <c r="E55" s="44" t="s">
        <v>1190</v>
      </c>
      <c r="F55" s="44" t="s">
        <v>693</v>
      </c>
      <c r="G55" s="75">
        <f>SUM(G50:G54)</f>
        <v>-9999.6</v>
      </c>
      <c r="H55" s="75">
        <f t="shared" ref="H55:N55" si="43">SUM(H50:H54)</f>
        <v>-3000</v>
      </c>
      <c r="I55" s="75">
        <f t="shared" si="43"/>
        <v>-47000.4</v>
      </c>
      <c r="J55" s="75">
        <f t="shared" si="43"/>
        <v>0</v>
      </c>
      <c r="K55" s="75">
        <f t="shared" si="43"/>
        <v>0</v>
      </c>
      <c r="L55" s="75">
        <f t="shared" si="43"/>
        <v>0</v>
      </c>
      <c r="M55" s="75">
        <f t="shared" si="43"/>
        <v>0</v>
      </c>
      <c r="N55" s="75">
        <f t="shared" si="43"/>
        <v>0</v>
      </c>
      <c r="O55" s="75">
        <f t="shared" ref="O55:AT55" si="44">SUM(O50:O54)</f>
        <v>0</v>
      </c>
      <c r="P55" s="75">
        <f t="shared" si="44"/>
        <v>0</v>
      </c>
      <c r="Q55" s="75">
        <f t="shared" si="44"/>
        <v>0</v>
      </c>
      <c r="R55" s="75">
        <f t="shared" si="44"/>
        <v>0</v>
      </c>
      <c r="S55" s="75">
        <f t="shared" si="44"/>
        <v>0</v>
      </c>
      <c r="T55" s="75">
        <f t="shared" si="44"/>
        <v>0</v>
      </c>
      <c r="U55" s="75">
        <f t="shared" si="44"/>
        <v>0</v>
      </c>
      <c r="V55" s="75">
        <f t="shared" si="44"/>
        <v>0</v>
      </c>
      <c r="W55" s="75">
        <f t="shared" si="44"/>
        <v>0</v>
      </c>
      <c r="X55" s="75">
        <f t="shared" si="44"/>
        <v>0</v>
      </c>
      <c r="Y55" s="75">
        <f t="shared" si="44"/>
        <v>0</v>
      </c>
      <c r="Z55" s="75">
        <f t="shared" si="44"/>
        <v>0</v>
      </c>
      <c r="AA55" s="75">
        <f t="shared" si="44"/>
        <v>0</v>
      </c>
      <c r="AB55" s="75">
        <f t="shared" si="44"/>
        <v>0</v>
      </c>
      <c r="AC55" s="75">
        <f t="shared" si="44"/>
        <v>0</v>
      </c>
      <c r="AD55" s="75">
        <f t="shared" si="44"/>
        <v>0</v>
      </c>
      <c r="AE55" s="75">
        <f t="shared" si="44"/>
        <v>0</v>
      </c>
      <c r="AF55" s="75">
        <f t="shared" si="44"/>
        <v>0</v>
      </c>
      <c r="AG55" s="75">
        <f t="shared" si="44"/>
        <v>0</v>
      </c>
      <c r="AH55" s="75">
        <f t="shared" si="44"/>
        <v>0</v>
      </c>
      <c r="AI55" s="75">
        <f t="shared" si="44"/>
        <v>0</v>
      </c>
      <c r="AJ55" s="75">
        <f t="shared" si="44"/>
        <v>0</v>
      </c>
      <c r="AK55" s="75">
        <f t="shared" si="44"/>
        <v>0</v>
      </c>
      <c r="AL55" s="75">
        <f t="shared" si="44"/>
        <v>0</v>
      </c>
      <c r="AM55" s="75">
        <f t="shared" si="44"/>
        <v>0</v>
      </c>
      <c r="AN55" s="75">
        <f t="shared" si="44"/>
        <v>0</v>
      </c>
      <c r="AO55" s="75">
        <f t="shared" si="44"/>
        <v>0</v>
      </c>
      <c r="AP55" s="75">
        <f t="shared" si="44"/>
        <v>0</v>
      </c>
      <c r="AQ55" s="75">
        <f t="shared" si="44"/>
        <v>0</v>
      </c>
      <c r="AR55" s="75">
        <f t="shared" si="44"/>
        <v>0</v>
      </c>
      <c r="AS55" s="75">
        <f t="shared" si="44"/>
        <v>0</v>
      </c>
      <c r="AT55" s="75">
        <f t="shared" si="44"/>
        <v>0</v>
      </c>
      <c r="AU55" s="75">
        <f t="shared" ref="AU55:BZ55" si="45">SUM(AU50:AU54)</f>
        <v>0</v>
      </c>
      <c r="AV55" s="75">
        <f t="shared" si="45"/>
        <v>0</v>
      </c>
      <c r="AW55" s="75">
        <f t="shared" si="45"/>
        <v>0</v>
      </c>
      <c r="AX55" s="75">
        <f t="shared" si="45"/>
        <v>0</v>
      </c>
      <c r="AY55" s="75">
        <f t="shared" si="45"/>
        <v>0</v>
      </c>
      <c r="AZ55" s="75">
        <f t="shared" si="45"/>
        <v>0</v>
      </c>
      <c r="BA55" s="75">
        <f t="shared" si="45"/>
        <v>0</v>
      </c>
      <c r="BB55" s="75">
        <f t="shared" si="45"/>
        <v>0</v>
      </c>
      <c r="BC55" s="75">
        <f t="shared" si="45"/>
        <v>0</v>
      </c>
      <c r="BD55" s="75">
        <f t="shared" si="45"/>
        <v>0</v>
      </c>
      <c r="BE55" s="75">
        <f t="shared" si="45"/>
        <v>0</v>
      </c>
      <c r="BF55" s="75">
        <f t="shared" si="45"/>
        <v>0</v>
      </c>
      <c r="BG55" s="75">
        <f t="shared" si="45"/>
        <v>0</v>
      </c>
      <c r="BH55" s="75">
        <f t="shared" si="45"/>
        <v>0</v>
      </c>
      <c r="BI55" s="75">
        <f t="shared" si="45"/>
        <v>0</v>
      </c>
      <c r="BJ55" s="75">
        <f t="shared" si="45"/>
        <v>0</v>
      </c>
      <c r="BK55" s="75">
        <f t="shared" si="45"/>
        <v>0</v>
      </c>
      <c r="BL55" s="75">
        <f t="shared" si="45"/>
        <v>0</v>
      </c>
      <c r="BM55" s="75">
        <f t="shared" si="45"/>
        <v>0</v>
      </c>
      <c r="BN55" s="75">
        <f t="shared" si="45"/>
        <v>0</v>
      </c>
      <c r="BO55" s="75">
        <f t="shared" si="45"/>
        <v>0</v>
      </c>
      <c r="BP55" s="75">
        <f t="shared" si="45"/>
        <v>0</v>
      </c>
      <c r="BQ55" s="75">
        <f t="shared" si="45"/>
        <v>0</v>
      </c>
      <c r="BR55" s="75">
        <f t="shared" si="45"/>
        <v>0</v>
      </c>
      <c r="BS55" s="75">
        <f t="shared" si="45"/>
        <v>0</v>
      </c>
      <c r="BT55" s="75">
        <f t="shared" si="45"/>
        <v>0</v>
      </c>
      <c r="BU55" s="75">
        <f t="shared" si="45"/>
        <v>0</v>
      </c>
      <c r="BV55" s="75">
        <f t="shared" si="45"/>
        <v>0</v>
      </c>
      <c r="BW55" s="75">
        <f t="shared" si="45"/>
        <v>0</v>
      </c>
      <c r="BX55" s="75">
        <f t="shared" si="45"/>
        <v>0</v>
      </c>
      <c r="BY55" s="75">
        <f t="shared" si="45"/>
        <v>0</v>
      </c>
      <c r="BZ55" s="75">
        <f t="shared" si="45"/>
        <v>0</v>
      </c>
      <c r="CA55" s="75">
        <f t="shared" ref="CA55:DF55" si="46">SUM(CA50:CA54)</f>
        <v>0</v>
      </c>
      <c r="CB55" s="75">
        <f t="shared" si="46"/>
        <v>0</v>
      </c>
      <c r="CC55" s="75">
        <f t="shared" si="46"/>
        <v>0</v>
      </c>
      <c r="CD55" s="75">
        <f t="shared" si="46"/>
        <v>0</v>
      </c>
      <c r="CE55" s="75">
        <f t="shared" si="46"/>
        <v>0</v>
      </c>
      <c r="CF55" s="75">
        <f t="shared" si="46"/>
        <v>0</v>
      </c>
      <c r="CG55" s="75">
        <f t="shared" si="46"/>
        <v>0</v>
      </c>
      <c r="CH55" s="75">
        <f t="shared" si="46"/>
        <v>0</v>
      </c>
      <c r="CI55" s="75">
        <f t="shared" si="46"/>
        <v>0</v>
      </c>
      <c r="CJ55" s="75">
        <f t="shared" si="46"/>
        <v>0</v>
      </c>
      <c r="CK55" s="75">
        <f t="shared" si="46"/>
        <v>0</v>
      </c>
      <c r="CL55" s="75">
        <f t="shared" si="46"/>
        <v>0</v>
      </c>
      <c r="CM55" s="75">
        <f t="shared" si="46"/>
        <v>0</v>
      </c>
      <c r="CN55" s="75">
        <f t="shared" si="46"/>
        <v>0</v>
      </c>
      <c r="CO55" s="75">
        <f t="shared" si="46"/>
        <v>0</v>
      </c>
      <c r="CP55" s="75">
        <f t="shared" si="46"/>
        <v>0</v>
      </c>
      <c r="CQ55" s="75">
        <f t="shared" si="46"/>
        <v>0</v>
      </c>
      <c r="CR55" s="75">
        <f t="shared" si="46"/>
        <v>0</v>
      </c>
      <c r="CS55" s="75">
        <f t="shared" si="46"/>
        <v>0</v>
      </c>
      <c r="CT55" s="75">
        <f t="shared" si="46"/>
        <v>0</v>
      </c>
      <c r="CU55" s="75">
        <f t="shared" si="46"/>
        <v>0</v>
      </c>
      <c r="CV55" s="75">
        <f t="shared" si="46"/>
        <v>0</v>
      </c>
      <c r="CW55" s="75">
        <f t="shared" si="46"/>
        <v>0</v>
      </c>
      <c r="CX55" s="75">
        <f t="shared" si="46"/>
        <v>0</v>
      </c>
      <c r="CY55" s="75">
        <f t="shared" si="46"/>
        <v>0</v>
      </c>
      <c r="CZ55" s="75">
        <f t="shared" si="46"/>
        <v>0</v>
      </c>
      <c r="DA55" s="75">
        <f t="shared" si="46"/>
        <v>0</v>
      </c>
      <c r="DB55" s="75">
        <f t="shared" si="46"/>
        <v>0</v>
      </c>
      <c r="DC55" s="75">
        <f t="shared" si="46"/>
        <v>0</v>
      </c>
      <c r="DD55" s="75">
        <f t="shared" si="46"/>
        <v>0</v>
      </c>
      <c r="DE55" s="75">
        <f t="shared" si="46"/>
        <v>0</v>
      </c>
      <c r="DF55" s="75">
        <f t="shared" si="46"/>
        <v>0</v>
      </c>
      <c r="DG55" s="75">
        <f t="shared" ref="DG55:DV55" si="47">SUM(DG50:DG54)</f>
        <v>0</v>
      </c>
      <c r="DH55" s="75">
        <f t="shared" si="47"/>
        <v>0</v>
      </c>
      <c r="DI55" s="75">
        <f t="shared" si="47"/>
        <v>0</v>
      </c>
      <c r="DJ55" s="75">
        <f t="shared" si="47"/>
        <v>0</v>
      </c>
      <c r="DK55" s="75">
        <f t="shared" si="47"/>
        <v>0</v>
      </c>
      <c r="DL55" s="75">
        <f t="shared" si="47"/>
        <v>0</v>
      </c>
      <c r="DM55" s="75">
        <f t="shared" si="47"/>
        <v>0</v>
      </c>
      <c r="DN55" s="75">
        <f t="shared" si="47"/>
        <v>0</v>
      </c>
      <c r="DO55" s="75">
        <f t="shared" si="47"/>
        <v>0</v>
      </c>
      <c r="DP55" s="75">
        <f t="shared" si="47"/>
        <v>0</v>
      </c>
      <c r="DQ55" s="75">
        <f t="shared" si="47"/>
        <v>0</v>
      </c>
      <c r="DR55" s="75">
        <f t="shared" si="47"/>
        <v>0</v>
      </c>
      <c r="DS55" s="75">
        <f t="shared" si="47"/>
        <v>0</v>
      </c>
      <c r="DT55" s="75">
        <f t="shared" si="47"/>
        <v>0</v>
      </c>
      <c r="DU55" s="75">
        <f t="shared" si="47"/>
        <v>0</v>
      </c>
      <c r="DV55" s="75">
        <f t="shared" si="47"/>
        <v>0</v>
      </c>
      <c r="DW55" s="75"/>
      <c r="DX55" s="76">
        <f>SUM(G55:DW55)</f>
        <v>-60000</v>
      </c>
    </row>
    <row r="56" spans="1:128" x14ac:dyDescent="0.2">
      <c r="A56" s="10"/>
      <c r="F56" s="6" t="s">
        <v>2961</v>
      </c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  <c r="DW56" s="53"/>
      <c r="DX56" s="55"/>
    </row>
    <row r="57" spans="1:128" x14ac:dyDescent="0.2">
      <c r="A57" s="33" t="str">
        <f ca="1">Language!A$1262</f>
        <v>Поступления собственного капитала</v>
      </c>
      <c r="C57" s="46" t="str">
        <f ca="1">Параметры!$C$70</f>
        <v>тыс. руб.</v>
      </c>
      <c r="E57" s="6" t="s">
        <v>1191</v>
      </c>
      <c r="F57" s="6" t="s">
        <v>693</v>
      </c>
      <c r="G57" s="53">
        <f>Проект!G816/Параметры!G$70</f>
        <v>0</v>
      </c>
      <c r="H57" s="53">
        <f>Проект!H816/Параметры!H$70</f>
        <v>0</v>
      </c>
      <c r="I57" s="53">
        <f>Проект!I816/Параметры!I$70</f>
        <v>0</v>
      </c>
      <c r="J57" s="53">
        <f>Проект!J816/Параметры!J$70</f>
        <v>0</v>
      </c>
      <c r="K57" s="53">
        <f>Проект!K816/Параметры!K$70</f>
        <v>0</v>
      </c>
      <c r="L57" s="53">
        <f>Проект!L816/Параметры!L$70</f>
        <v>0</v>
      </c>
      <c r="M57" s="53">
        <f>Проект!M816/Параметры!M$70</f>
        <v>0</v>
      </c>
      <c r="N57" s="53">
        <f>Проект!N816/Параметры!N$70</f>
        <v>0</v>
      </c>
      <c r="O57" s="53">
        <f>Проект!O816/Параметры!O$70</f>
        <v>0</v>
      </c>
      <c r="P57" s="53">
        <f>Проект!P816/Параметры!P$70</f>
        <v>0</v>
      </c>
      <c r="Q57" s="53">
        <f>Проект!Q816/Параметры!Q$70</f>
        <v>0</v>
      </c>
      <c r="R57" s="53">
        <f>Проект!R816/Параметры!R$70</f>
        <v>0</v>
      </c>
      <c r="S57" s="53">
        <f>Проект!S816/Параметры!S$70</f>
        <v>0</v>
      </c>
      <c r="T57" s="53">
        <f>Проект!T816/Параметры!T$70</f>
        <v>0</v>
      </c>
      <c r="U57" s="53">
        <f>Проект!U816/Параметры!U$70</f>
        <v>0</v>
      </c>
      <c r="V57" s="53">
        <f>Проект!V816/Параметры!V$70</f>
        <v>0</v>
      </c>
      <c r="W57" s="53">
        <f>Проект!W816/Параметры!W$70</f>
        <v>0</v>
      </c>
      <c r="X57" s="53">
        <f>Проект!X816/Параметры!X$70</f>
        <v>0</v>
      </c>
      <c r="Y57" s="53">
        <f>Проект!Y816/Параметры!Y$70</f>
        <v>0</v>
      </c>
      <c r="Z57" s="53">
        <f>Проект!Z816/Параметры!Z$70</f>
        <v>0</v>
      </c>
      <c r="AA57" s="53">
        <f>Проект!AA816/Параметры!AA$70</f>
        <v>0</v>
      </c>
      <c r="AB57" s="53">
        <f>Проект!AB816/Параметры!AB$70</f>
        <v>0</v>
      </c>
      <c r="AC57" s="53">
        <f>Проект!AC816/Параметры!AC$70</f>
        <v>0</v>
      </c>
      <c r="AD57" s="53">
        <f>Проект!AD816/Параметры!AD$70</f>
        <v>0</v>
      </c>
      <c r="AE57" s="53">
        <f>Проект!AE816/Параметры!AE$70</f>
        <v>0</v>
      </c>
      <c r="AF57" s="53">
        <f>Проект!AF816/Параметры!AF$70</f>
        <v>0</v>
      </c>
      <c r="AG57" s="53">
        <f>Проект!AG816/Параметры!AG$70</f>
        <v>0</v>
      </c>
      <c r="AH57" s="53">
        <f>Проект!AH816/Параметры!AH$70</f>
        <v>0</v>
      </c>
      <c r="AI57" s="53">
        <f>Проект!AI816/Параметры!AI$70</f>
        <v>0</v>
      </c>
      <c r="AJ57" s="53">
        <f>Проект!AJ816/Параметры!AJ$70</f>
        <v>0</v>
      </c>
      <c r="AK57" s="53">
        <f>Проект!AK816/Параметры!AK$70</f>
        <v>0</v>
      </c>
      <c r="AL57" s="53">
        <f>Проект!AL816/Параметры!AL$70</f>
        <v>0</v>
      </c>
      <c r="AM57" s="53">
        <f>Проект!AM816/Параметры!AM$70</f>
        <v>0</v>
      </c>
      <c r="AN57" s="53">
        <f>Проект!AN816/Параметры!AN$70</f>
        <v>0</v>
      </c>
      <c r="AO57" s="53">
        <f>Проект!AO816/Параметры!AO$70</f>
        <v>0</v>
      </c>
      <c r="AP57" s="53">
        <f>Проект!AP816/Параметры!AP$70</f>
        <v>0</v>
      </c>
      <c r="AQ57" s="53">
        <f>Проект!AQ816/Параметры!AQ$70</f>
        <v>0</v>
      </c>
      <c r="AR57" s="53">
        <f>Проект!AR816/Параметры!AR$70</f>
        <v>0</v>
      </c>
      <c r="AS57" s="53">
        <f>Проект!AS816/Параметры!AS$70</f>
        <v>0</v>
      </c>
      <c r="AT57" s="53">
        <f>Проект!AT816/Параметры!AT$70</f>
        <v>0</v>
      </c>
      <c r="AU57" s="53">
        <f>Проект!AU816/Параметры!AU$70</f>
        <v>0</v>
      </c>
      <c r="AV57" s="53">
        <f>Проект!AV816/Параметры!AV$70</f>
        <v>0</v>
      </c>
      <c r="AW57" s="53">
        <f>Проект!AW816/Параметры!AW$70</f>
        <v>0</v>
      </c>
      <c r="AX57" s="53">
        <f>Проект!AX816/Параметры!AX$70</f>
        <v>0</v>
      </c>
      <c r="AY57" s="53">
        <f>Проект!AY816/Параметры!AY$70</f>
        <v>0</v>
      </c>
      <c r="AZ57" s="53">
        <f>Проект!AZ816/Параметры!AZ$70</f>
        <v>0</v>
      </c>
      <c r="BA57" s="53">
        <f>Проект!BA816/Параметры!BA$70</f>
        <v>0</v>
      </c>
      <c r="BB57" s="53">
        <f>Проект!BB816/Параметры!BB$70</f>
        <v>0</v>
      </c>
      <c r="BC57" s="53">
        <f>Проект!BC816/Параметры!BC$70</f>
        <v>0</v>
      </c>
      <c r="BD57" s="53">
        <f>Проект!BD816/Параметры!BD$70</f>
        <v>0</v>
      </c>
      <c r="BE57" s="53">
        <f>Проект!BE816/Параметры!BE$70</f>
        <v>0</v>
      </c>
      <c r="BF57" s="53">
        <f>Проект!BF816/Параметры!BF$70</f>
        <v>0</v>
      </c>
      <c r="BG57" s="53">
        <f>Проект!BG816/Параметры!BG$70</f>
        <v>0</v>
      </c>
      <c r="BH57" s="53">
        <f>Проект!BH816/Параметры!BH$70</f>
        <v>0</v>
      </c>
      <c r="BI57" s="53">
        <f>Проект!BI816/Параметры!BI$70</f>
        <v>0</v>
      </c>
      <c r="BJ57" s="53">
        <f>Проект!BJ816/Параметры!BJ$70</f>
        <v>0</v>
      </c>
      <c r="BK57" s="53">
        <f>Проект!BK816/Параметры!BK$70</f>
        <v>0</v>
      </c>
      <c r="BL57" s="53">
        <f>Проект!BL816/Параметры!BL$70</f>
        <v>0</v>
      </c>
      <c r="BM57" s="53">
        <f>Проект!BM816/Параметры!BM$70</f>
        <v>0</v>
      </c>
      <c r="BN57" s="53">
        <f>Проект!BN816/Параметры!BN$70</f>
        <v>0</v>
      </c>
      <c r="BO57" s="53">
        <f>Проект!BO816/Параметры!BO$70</f>
        <v>0</v>
      </c>
      <c r="BP57" s="53">
        <f>Проект!BP816/Параметры!BP$70</f>
        <v>0</v>
      </c>
      <c r="BQ57" s="53">
        <f>Проект!BQ816/Параметры!BQ$70</f>
        <v>0</v>
      </c>
      <c r="BR57" s="53">
        <f>Проект!BR816/Параметры!BR$70</f>
        <v>0</v>
      </c>
      <c r="BS57" s="53">
        <f>Проект!BS816/Параметры!BS$70</f>
        <v>0</v>
      </c>
      <c r="BT57" s="53">
        <f>Проект!BT816/Параметры!BT$70</f>
        <v>0</v>
      </c>
      <c r="BU57" s="53">
        <f>Проект!BU816/Параметры!BU$70</f>
        <v>0</v>
      </c>
      <c r="BV57" s="53">
        <f>Проект!BV816/Параметры!BV$70</f>
        <v>0</v>
      </c>
      <c r="BW57" s="53">
        <f>Проект!BW816/Параметры!BW$70</f>
        <v>0</v>
      </c>
      <c r="BX57" s="53">
        <f>Проект!BX816/Параметры!BX$70</f>
        <v>0</v>
      </c>
      <c r="BY57" s="53">
        <f>Проект!BY816/Параметры!BY$70</f>
        <v>0</v>
      </c>
      <c r="BZ57" s="53">
        <f>Проект!BZ816/Параметры!BZ$70</f>
        <v>0</v>
      </c>
      <c r="CA57" s="53">
        <f>Проект!CA816/Параметры!CA$70</f>
        <v>0</v>
      </c>
      <c r="CB57" s="53">
        <f>Проект!CB816/Параметры!CB$70</f>
        <v>0</v>
      </c>
      <c r="CC57" s="53">
        <f>Проект!CC816/Параметры!CC$70</f>
        <v>0</v>
      </c>
      <c r="CD57" s="53">
        <f>Проект!CD816/Параметры!CD$70</f>
        <v>0</v>
      </c>
      <c r="CE57" s="53">
        <f>Проект!CE816/Параметры!CE$70</f>
        <v>0</v>
      </c>
      <c r="CF57" s="53">
        <f>Проект!CF816/Параметры!CF$70</f>
        <v>0</v>
      </c>
      <c r="CG57" s="53">
        <f>Проект!CG816/Параметры!CG$70</f>
        <v>0</v>
      </c>
      <c r="CH57" s="53">
        <f>Проект!CH816/Параметры!CH$70</f>
        <v>0</v>
      </c>
      <c r="CI57" s="53">
        <f>Проект!CI816/Параметры!CI$70</f>
        <v>0</v>
      </c>
      <c r="CJ57" s="53">
        <f>Проект!CJ816/Параметры!CJ$70</f>
        <v>0</v>
      </c>
      <c r="CK57" s="53">
        <f>Проект!CK816/Параметры!CK$70</f>
        <v>0</v>
      </c>
      <c r="CL57" s="53">
        <f>Проект!CL816/Параметры!CL$70</f>
        <v>0</v>
      </c>
      <c r="CM57" s="53">
        <f>Проект!CM816/Параметры!CM$70</f>
        <v>0</v>
      </c>
      <c r="CN57" s="53">
        <f>Проект!CN816/Параметры!CN$70</f>
        <v>0</v>
      </c>
      <c r="CO57" s="53">
        <f>Проект!CO816/Параметры!CO$70</f>
        <v>0</v>
      </c>
      <c r="CP57" s="53">
        <f>Проект!CP816/Параметры!CP$70</f>
        <v>0</v>
      </c>
      <c r="CQ57" s="53">
        <f>Проект!CQ816/Параметры!CQ$70</f>
        <v>0</v>
      </c>
      <c r="CR57" s="53">
        <f>Проект!CR816/Параметры!CR$70</f>
        <v>0</v>
      </c>
      <c r="CS57" s="53">
        <f>Проект!CS816/Параметры!CS$70</f>
        <v>0</v>
      </c>
      <c r="CT57" s="53">
        <f>Проект!CT816/Параметры!CT$70</f>
        <v>0</v>
      </c>
      <c r="CU57" s="53">
        <f>Проект!CU816/Параметры!CU$70</f>
        <v>0</v>
      </c>
      <c r="CV57" s="53">
        <f>Проект!CV816/Параметры!CV$70</f>
        <v>0</v>
      </c>
      <c r="CW57" s="53">
        <f>Проект!CW816/Параметры!CW$70</f>
        <v>0</v>
      </c>
      <c r="CX57" s="53">
        <f>Проект!CX816/Параметры!CX$70</f>
        <v>0</v>
      </c>
      <c r="CY57" s="53">
        <f>Проект!CY816/Параметры!CY$70</f>
        <v>0</v>
      </c>
      <c r="CZ57" s="53">
        <f>Проект!CZ816/Параметры!CZ$70</f>
        <v>0</v>
      </c>
      <c r="DA57" s="53">
        <f>Проект!DA816/Параметры!DA$70</f>
        <v>0</v>
      </c>
      <c r="DB57" s="53">
        <f>Проект!DB816/Параметры!DB$70</f>
        <v>0</v>
      </c>
      <c r="DC57" s="53">
        <f>Проект!DC816/Параметры!DC$70</f>
        <v>0</v>
      </c>
      <c r="DD57" s="53">
        <f>Проект!DD816/Параметры!DD$70</f>
        <v>0</v>
      </c>
      <c r="DE57" s="53">
        <f>Проект!DE816/Параметры!DE$70</f>
        <v>0</v>
      </c>
      <c r="DF57" s="53">
        <f>Проект!DF816/Параметры!DF$70</f>
        <v>0</v>
      </c>
      <c r="DG57" s="53">
        <f>Проект!DG816/Параметры!DG$70</f>
        <v>0</v>
      </c>
      <c r="DH57" s="53">
        <f>Проект!DH816/Параметры!DH$70</f>
        <v>0</v>
      </c>
      <c r="DI57" s="53">
        <f>Проект!DI816/Параметры!DI$70</f>
        <v>0</v>
      </c>
      <c r="DJ57" s="53">
        <f>Проект!DJ816/Параметры!DJ$70</f>
        <v>0</v>
      </c>
      <c r="DK57" s="53">
        <f>Проект!DK816/Параметры!DK$70</f>
        <v>0</v>
      </c>
      <c r="DL57" s="53">
        <f>Проект!DL816/Параметры!DL$70</f>
        <v>0</v>
      </c>
      <c r="DM57" s="53">
        <f>Проект!DM816/Параметры!DM$70</f>
        <v>0</v>
      </c>
      <c r="DN57" s="53">
        <f>Проект!DN816/Параметры!DN$70</f>
        <v>0</v>
      </c>
      <c r="DO57" s="53">
        <f>Проект!DO816/Параметры!DO$70</f>
        <v>0</v>
      </c>
      <c r="DP57" s="53">
        <f>Проект!DP816/Параметры!DP$70</f>
        <v>0</v>
      </c>
      <c r="DQ57" s="53">
        <f>Проект!DQ816/Параметры!DQ$70</f>
        <v>0</v>
      </c>
      <c r="DR57" s="53">
        <f>Проект!DR816/Параметры!DR$70</f>
        <v>0</v>
      </c>
      <c r="DS57" s="53">
        <f>Проект!DS816/Параметры!DS$70</f>
        <v>0</v>
      </c>
      <c r="DT57" s="53">
        <f>Проект!DT816/Параметры!DT$70</f>
        <v>0</v>
      </c>
      <c r="DU57" s="53">
        <f>Проект!DU816/Параметры!DU$70</f>
        <v>0</v>
      </c>
      <c r="DV57" s="53">
        <f>Проект!DV816/Параметры!DV$70</f>
        <v>0</v>
      </c>
      <c r="DW57" s="53"/>
      <c r="DX57" s="55">
        <f>SUM(G57:DW57)</f>
        <v>0</v>
      </c>
    </row>
    <row r="58" spans="1:128" x14ac:dyDescent="0.2">
      <c r="A58" s="33" t="str">
        <f ca="1">Language!A$1263</f>
        <v>Поступления кредитов</v>
      </c>
      <c r="C58" s="46" t="str">
        <f ca="1">Параметры!$C$70</f>
        <v>тыс. руб.</v>
      </c>
      <c r="E58" s="6" t="s">
        <v>1192</v>
      </c>
      <c r="F58" s="6" t="s">
        <v>693</v>
      </c>
      <c r="G58" s="53">
        <f>Проект!G853/Параметры!G$70</f>
        <v>242742.36486350099</v>
      </c>
      <c r="H58" s="53">
        <f>Проект!H853/Параметры!H$70</f>
        <v>7001.3155725706474</v>
      </c>
      <c r="I58" s="53">
        <f>Проект!I853/Параметры!I$70</f>
        <v>38349.952384754884</v>
      </c>
      <c r="J58" s="53">
        <f>Проект!J853/Параметры!J$70</f>
        <v>0</v>
      </c>
      <c r="K58" s="53">
        <f>Проект!K853/Параметры!K$70</f>
        <v>0</v>
      </c>
      <c r="L58" s="53">
        <f>Проект!L853/Параметры!L$70</f>
        <v>0</v>
      </c>
      <c r="M58" s="53">
        <f>Проект!M853/Параметры!M$70</f>
        <v>0</v>
      </c>
      <c r="N58" s="53">
        <f>Проект!N853/Параметры!N$70</f>
        <v>0</v>
      </c>
      <c r="O58" s="53">
        <f>Проект!O853/Параметры!O$70</f>
        <v>0</v>
      </c>
      <c r="P58" s="53">
        <f>Проект!P853/Параметры!P$70</f>
        <v>0</v>
      </c>
      <c r="Q58" s="53">
        <f>Проект!Q853/Параметры!Q$70</f>
        <v>0</v>
      </c>
      <c r="R58" s="53">
        <f>Проект!R853/Параметры!R$70</f>
        <v>0</v>
      </c>
      <c r="S58" s="53">
        <f>Проект!S853/Параметры!S$70</f>
        <v>0</v>
      </c>
      <c r="T58" s="53">
        <f>Проект!T853/Параметры!T$70</f>
        <v>0</v>
      </c>
      <c r="U58" s="53">
        <f>Проект!U853/Параметры!U$70</f>
        <v>0</v>
      </c>
      <c r="V58" s="53">
        <f>Проект!V853/Параметры!V$70</f>
        <v>0</v>
      </c>
      <c r="W58" s="53">
        <f>Проект!W853/Параметры!W$70</f>
        <v>0</v>
      </c>
      <c r="X58" s="53">
        <f>Проект!X853/Параметры!X$70</f>
        <v>0</v>
      </c>
      <c r="Y58" s="53">
        <f>Проект!Y853/Параметры!Y$70</f>
        <v>0</v>
      </c>
      <c r="Z58" s="53">
        <f>Проект!Z853/Параметры!Z$70</f>
        <v>0</v>
      </c>
      <c r="AA58" s="53">
        <f>Проект!AA853/Параметры!AA$70</f>
        <v>0</v>
      </c>
      <c r="AB58" s="53">
        <f>Проект!AB853/Параметры!AB$70</f>
        <v>0</v>
      </c>
      <c r="AC58" s="53">
        <f>Проект!AC853/Параметры!AC$70</f>
        <v>0</v>
      </c>
      <c r="AD58" s="53">
        <f>Проект!AD853/Параметры!AD$70</f>
        <v>0</v>
      </c>
      <c r="AE58" s="53">
        <f>Проект!AE853/Параметры!AE$70</f>
        <v>0</v>
      </c>
      <c r="AF58" s="53">
        <f>Проект!AF853/Параметры!AF$70</f>
        <v>0</v>
      </c>
      <c r="AG58" s="53">
        <f>Проект!AG853/Параметры!AG$70</f>
        <v>0</v>
      </c>
      <c r="AH58" s="53">
        <f>Проект!AH853/Параметры!AH$70</f>
        <v>0</v>
      </c>
      <c r="AI58" s="53">
        <f>Проект!AI853/Параметры!AI$70</f>
        <v>0</v>
      </c>
      <c r="AJ58" s="53">
        <f>Проект!AJ853/Параметры!AJ$70</f>
        <v>0</v>
      </c>
      <c r="AK58" s="53">
        <f>Проект!AK853/Параметры!AK$70</f>
        <v>0</v>
      </c>
      <c r="AL58" s="53">
        <f>Проект!AL853/Параметры!AL$70</f>
        <v>0</v>
      </c>
      <c r="AM58" s="53">
        <f>Проект!AM853/Параметры!AM$70</f>
        <v>0</v>
      </c>
      <c r="AN58" s="53">
        <f>Проект!AN853/Параметры!AN$70</f>
        <v>0</v>
      </c>
      <c r="AO58" s="53">
        <f>Проект!AO853/Параметры!AO$70</f>
        <v>0</v>
      </c>
      <c r="AP58" s="53">
        <f>Проект!AP853/Параметры!AP$70</f>
        <v>0</v>
      </c>
      <c r="AQ58" s="53">
        <f>Проект!AQ853/Параметры!AQ$70</f>
        <v>0</v>
      </c>
      <c r="AR58" s="53">
        <f>Проект!AR853/Параметры!AR$70</f>
        <v>0</v>
      </c>
      <c r="AS58" s="53">
        <f>Проект!AS853/Параметры!AS$70</f>
        <v>0</v>
      </c>
      <c r="AT58" s="53">
        <f>Проект!AT853/Параметры!AT$70</f>
        <v>0</v>
      </c>
      <c r="AU58" s="53">
        <f>Проект!AU853/Параметры!AU$70</f>
        <v>0</v>
      </c>
      <c r="AV58" s="53">
        <f>Проект!AV853/Параметры!AV$70</f>
        <v>0</v>
      </c>
      <c r="AW58" s="53">
        <f>Проект!AW853/Параметры!AW$70</f>
        <v>0</v>
      </c>
      <c r="AX58" s="53">
        <f>Проект!AX853/Параметры!AX$70</f>
        <v>0</v>
      </c>
      <c r="AY58" s="53">
        <f>Проект!AY853/Параметры!AY$70</f>
        <v>0</v>
      </c>
      <c r="AZ58" s="53">
        <f>Проект!AZ853/Параметры!AZ$70</f>
        <v>0</v>
      </c>
      <c r="BA58" s="53">
        <f>Проект!BA853/Параметры!BA$70</f>
        <v>0</v>
      </c>
      <c r="BB58" s="53">
        <f>Проект!BB853/Параметры!BB$70</f>
        <v>0</v>
      </c>
      <c r="BC58" s="53">
        <f>Проект!BC853/Параметры!BC$70</f>
        <v>0</v>
      </c>
      <c r="BD58" s="53">
        <f>Проект!BD853/Параметры!BD$70</f>
        <v>0</v>
      </c>
      <c r="BE58" s="53">
        <f>Проект!BE853/Параметры!BE$70</f>
        <v>0</v>
      </c>
      <c r="BF58" s="53">
        <f>Проект!BF853/Параметры!BF$70</f>
        <v>0</v>
      </c>
      <c r="BG58" s="53">
        <f>Проект!BG853/Параметры!BG$70</f>
        <v>0</v>
      </c>
      <c r="BH58" s="53">
        <f>Проект!BH853/Параметры!BH$70</f>
        <v>0</v>
      </c>
      <c r="BI58" s="53">
        <f>Проект!BI853/Параметры!BI$70</f>
        <v>0</v>
      </c>
      <c r="BJ58" s="53">
        <f>Проект!BJ853/Параметры!BJ$70</f>
        <v>0</v>
      </c>
      <c r="BK58" s="53">
        <f>Проект!BK853/Параметры!BK$70</f>
        <v>0</v>
      </c>
      <c r="BL58" s="53">
        <f>Проект!BL853/Параметры!BL$70</f>
        <v>0</v>
      </c>
      <c r="BM58" s="53">
        <f>Проект!BM853/Параметры!BM$70</f>
        <v>0</v>
      </c>
      <c r="BN58" s="53">
        <f>Проект!BN853/Параметры!BN$70</f>
        <v>0</v>
      </c>
      <c r="BO58" s="53">
        <f>Проект!BO853/Параметры!BO$70</f>
        <v>0</v>
      </c>
      <c r="BP58" s="53">
        <f>Проект!BP853/Параметры!BP$70</f>
        <v>0</v>
      </c>
      <c r="BQ58" s="53">
        <f>Проект!BQ853/Параметры!BQ$70</f>
        <v>0</v>
      </c>
      <c r="BR58" s="53">
        <f>Проект!BR853/Параметры!BR$70</f>
        <v>0</v>
      </c>
      <c r="BS58" s="53">
        <f>Проект!BS853/Параметры!BS$70</f>
        <v>0</v>
      </c>
      <c r="BT58" s="53">
        <f>Проект!BT853/Параметры!BT$70</f>
        <v>0</v>
      </c>
      <c r="BU58" s="53">
        <f>Проект!BU853/Параметры!BU$70</f>
        <v>0</v>
      </c>
      <c r="BV58" s="53">
        <f>Проект!BV853/Параметры!BV$70</f>
        <v>0</v>
      </c>
      <c r="BW58" s="53">
        <f>Проект!BW853/Параметры!BW$70</f>
        <v>0</v>
      </c>
      <c r="BX58" s="53">
        <f>Проект!BX853/Параметры!BX$70</f>
        <v>0</v>
      </c>
      <c r="BY58" s="53">
        <f>Проект!BY853/Параметры!BY$70</f>
        <v>0</v>
      </c>
      <c r="BZ58" s="53">
        <f>Проект!BZ853/Параметры!BZ$70</f>
        <v>0</v>
      </c>
      <c r="CA58" s="53">
        <f>Проект!CA853/Параметры!CA$70</f>
        <v>0</v>
      </c>
      <c r="CB58" s="53">
        <f>Проект!CB853/Параметры!CB$70</f>
        <v>0</v>
      </c>
      <c r="CC58" s="53">
        <f>Проект!CC853/Параметры!CC$70</f>
        <v>0</v>
      </c>
      <c r="CD58" s="53">
        <f>Проект!CD853/Параметры!CD$70</f>
        <v>0</v>
      </c>
      <c r="CE58" s="53">
        <f>Проект!CE853/Параметры!CE$70</f>
        <v>0</v>
      </c>
      <c r="CF58" s="53">
        <f>Проект!CF853/Параметры!CF$70</f>
        <v>0</v>
      </c>
      <c r="CG58" s="53">
        <f>Проект!CG853/Параметры!CG$70</f>
        <v>0</v>
      </c>
      <c r="CH58" s="53">
        <f>Проект!CH853/Параметры!CH$70</f>
        <v>0</v>
      </c>
      <c r="CI58" s="53">
        <f>Проект!CI853/Параметры!CI$70</f>
        <v>0</v>
      </c>
      <c r="CJ58" s="53">
        <f>Проект!CJ853/Параметры!CJ$70</f>
        <v>0</v>
      </c>
      <c r="CK58" s="53">
        <f>Проект!CK853/Параметры!CK$70</f>
        <v>0</v>
      </c>
      <c r="CL58" s="53">
        <f>Проект!CL853/Параметры!CL$70</f>
        <v>0</v>
      </c>
      <c r="CM58" s="53">
        <f>Проект!CM853/Параметры!CM$70</f>
        <v>0</v>
      </c>
      <c r="CN58" s="53">
        <f>Проект!CN853/Параметры!CN$70</f>
        <v>0</v>
      </c>
      <c r="CO58" s="53">
        <f>Проект!CO853/Параметры!CO$70</f>
        <v>0</v>
      </c>
      <c r="CP58" s="53">
        <f>Проект!CP853/Параметры!CP$70</f>
        <v>0</v>
      </c>
      <c r="CQ58" s="53">
        <f>Проект!CQ853/Параметры!CQ$70</f>
        <v>0</v>
      </c>
      <c r="CR58" s="53">
        <f>Проект!CR853/Параметры!CR$70</f>
        <v>0</v>
      </c>
      <c r="CS58" s="53">
        <f>Проект!CS853/Параметры!CS$70</f>
        <v>0</v>
      </c>
      <c r="CT58" s="53">
        <f>Проект!CT853/Параметры!CT$70</f>
        <v>0</v>
      </c>
      <c r="CU58" s="53">
        <f>Проект!CU853/Параметры!CU$70</f>
        <v>0</v>
      </c>
      <c r="CV58" s="53">
        <f>Проект!CV853/Параметры!CV$70</f>
        <v>0</v>
      </c>
      <c r="CW58" s="53">
        <f>Проект!CW853/Параметры!CW$70</f>
        <v>0</v>
      </c>
      <c r="CX58" s="53">
        <f>Проект!CX853/Параметры!CX$70</f>
        <v>0</v>
      </c>
      <c r="CY58" s="53">
        <f>Проект!CY853/Параметры!CY$70</f>
        <v>0</v>
      </c>
      <c r="CZ58" s="53">
        <f>Проект!CZ853/Параметры!CZ$70</f>
        <v>0</v>
      </c>
      <c r="DA58" s="53">
        <f>Проект!DA853/Параметры!DA$70</f>
        <v>0</v>
      </c>
      <c r="DB58" s="53">
        <f>Проект!DB853/Параметры!DB$70</f>
        <v>0</v>
      </c>
      <c r="DC58" s="53">
        <f>Проект!DC853/Параметры!DC$70</f>
        <v>0</v>
      </c>
      <c r="DD58" s="53">
        <f>Проект!DD853/Параметры!DD$70</f>
        <v>0</v>
      </c>
      <c r="DE58" s="53">
        <f>Проект!DE853/Параметры!DE$70</f>
        <v>0</v>
      </c>
      <c r="DF58" s="53">
        <f>Проект!DF853/Параметры!DF$70</f>
        <v>0</v>
      </c>
      <c r="DG58" s="53">
        <f>Проект!DG853/Параметры!DG$70</f>
        <v>0</v>
      </c>
      <c r="DH58" s="53">
        <f>Проект!DH853/Параметры!DH$70</f>
        <v>0</v>
      </c>
      <c r="DI58" s="53">
        <f>Проект!DI853/Параметры!DI$70</f>
        <v>0</v>
      </c>
      <c r="DJ58" s="53">
        <f>Проект!DJ853/Параметры!DJ$70</f>
        <v>0</v>
      </c>
      <c r="DK58" s="53">
        <f>Проект!DK853/Параметры!DK$70</f>
        <v>0</v>
      </c>
      <c r="DL58" s="53">
        <f>Проект!DL853/Параметры!DL$70</f>
        <v>0</v>
      </c>
      <c r="DM58" s="53">
        <f>Проект!DM853/Параметры!DM$70</f>
        <v>0</v>
      </c>
      <c r="DN58" s="53">
        <f>Проект!DN853/Параметры!DN$70</f>
        <v>0</v>
      </c>
      <c r="DO58" s="53">
        <f>Проект!DO853/Параметры!DO$70</f>
        <v>0</v>
      </c>
      <c r="DP58" s="53">
        <f>Проект!DP853/Параметры!DP$70</f>
        <v>0</v>
      </c>
      <c r="DQ58" s="53">
        <f>Проект!DQ853/Параметры!DQ$70</f>
        <v>0</v>
      </c>
      <c r="DR58" s="53">
        <f>Проект!DR853/Параметры!DR$70</f>
        <v>0</v>
      </c>
      <c r="DS58" s="53">
        <f>Проект!DS853/Параметры!DS$70</f>
        <v>0</v>
      </c>
      <c r="DT58" s="53">
        <f>Проект!DT853/Параметры!DT$70</f>
        <v>0</v>
      </c>
      <c r="DU58" s="53">
        <f>Проект!DU853/Параметры!DU$70</f>
        <v>0</v>
      </c>
      <c r="DV58" s="53">
        <f>Проект!DV853/Параметры!DV$70</f>
        <v>0</v>
      </c>
      <c r="DW58" s="53"/>
      <c r="DX58" s="55">
        <f>SUM(G58:DW58)</f>
        <v>288093.63282082655</v>
      </c>
    </row>
    <row r="59" spans="1:128" x14ac:dyDescent="0.2">
      <c r="A59" s="33" t="str">
        <f ca="1">Language!A$1264</f>
        <v>Возврат кредитов</v>
      </c>
      <c r="C59" s="46" t="str">
        <f ca="1">Параметры!$C$70</f>
        <v>тыс. руб.</v>
      </c>
      <c r="E59" s="6" t="s">
        <v>1193</v>
      </c>
      <c r="F59" s="6" t="s">
        <v>693</v>
      </c>
      <c r="G59" s="53">
        <f>-SUM(Старт!G111,Проект!G854)/Параметры!G$70</f>
        <v>0</v>
      </c>
      <c r="H59" s="53">
        <f>-SUM(Старт!H111,Проект!H854)/Параметры!H$70</f>
        <v>0</v>
      </c>
      <c r="I59" s="53">
        <f>-SUM(Старт!I111,Проект!I854)/Параметры!I$70</f>
        <v>0</v>
      </c>
      <c r="J59" s="53">
        <f>-SUM(Старт!J111,Проект!J854)/Параметры!J$70</f>
        <v>-15348.139721228394</v>
      </c>
      <c r="K59" s="53">
        <f>-SUM(Старт!K111,Проект!K854)/Параметры!K$70</f>
        <v>-19673.675190816233</v>
      </c>
      <c r="L59" s="53">
        <f>-SUM(Старт!L111,Проект!L854)/Параметры!L$70</f>
        <v>-18369.451760461299</v>
      </c>
      <c r="M59" s="53">
        <f>-SUM(Старт!M111,Проект!M854)/Параметры!M$70</f>
        <v>-18866.776887416283</v>
      </c>
      <c r="N59" s="53">
        <f>-SUM(Старт!N111,Проект!N854)/Параметры!N$70</f>
        <v>-19311.970753078655</v>
      </c>
      <c r="O59" s="53">
        <f>-SUM(Старт!O111,Проект!O854)/Параметры!O$70</f>
        <v>-36651.833463451207</v>
      </c>
      <c r="P59" s="53">
        <f>-SUM(Старт!P111,Проект!P854)/Параметры!P$70</f>
        <v>-33597.741112748641</v>
      </c>
      <c r="Q59" s="53">
        <f>-SUM(Старт!Q111,Проект!Q854)/Параметры!Q$70</f>
        <v>-30626.863571439131</v>
      </c>
      <c r="R59" s="53">
        <f>-SUM(Старт!R111,Проект!R854)/Параметры!R$70</f>
        <v>-25094.629185069622</v>
      </c>
      <c r="S59" s="53">
        <f>-SUM(Старт!S111,Проект!S854)/Параметры!S$70</f>
        <v>-25442.809397868292</v>
      </c>
      <c r="T59" s="53">
        <f>-SUM(Старт!T111,Проект!T854)/Параметры!T$70</f>
        <v>-25794.625989124685</v>
      </c>
      <c r="U59" s="53">
        <f>-SUM(Старт!U111,Проект!U854)/Параметры!U$70</f>
        <v>-19315.115788124094</v>
      </c>
      <c r="V59" s="53">
        <f>-SUM(Старт!V111,Проект!V854)/Параметры!V$70</f>
        <v>0</v>
      </c>
      <c r="W59" s="53">
        <f>-SUM(Старт!W111,Проект!W854)/Параметры!W$70</f>
        <v>0</v>
      </c>
      <c r="X59" s="53">
        <f>-SUM(Старт!X111,Проект!X854)/Параметры!X$70</f>
        <v>0</v>
      </c>
      <c r="Y59" s="53">
        <f>-SUM(Старт!Y111,Проект!Y854)/Параметры!Y$70</f>
        <v>0</v>
      </c>
      <c r="Z59" s="53">
        <f>-SUM(Старт!Z111,Проект!Z854)/Параметры!Z$70</f>
        <v>0</v>
      </c>
      <c r="AA59" s="53">
        <f>-SUM(Старт!AA111,Проект!AA854)/Параметры!AA$70</f>
        <v>0</v>
      </c>
      <c r="AB59" s="53">
        <f>-SUM(Старт!AB111,Проект!AB854)/Параметры!AB$70</f>
        <v>0</v>
      </c>
      <c r="AC59" s="53">
        <f>-SUM(Старт!AC111,Проект!AC854)/Параметры!AC$70</f>
        <v>0</v>
      </c>
      <c r="AD59" s="53">
        <f>-SUM(Старт!AD111,Проект!AD854)/Параметры!AD$70</f>
        <v>0</v>
      </c>
      <c r="AE59" s="53">
        <f>-SUM(Старт!AE111,Проект!AE854)/Параметры!AE$70</f>
        <v>0</v>
      </c>
      <c r="AF59" s="53">
        <f>-SUM(Старт!AF111,Проект!AF854)/Параметры!AF$70</f>
        <v>0</v>
      </c>
      <c r="AG59" s="53">
        <f>-SUM(Старт!AG111,Проект!AG854)/Параметры!AG$70</f>
        <v>0</v>
      </c>
      <c r="AH59" s="53">
        <f>-SUM(Старт!AH111,Проект!AH854)/Параметры!AH$70</f>
        <v>0</v>
      </c>
      <c r="AI59" s="53">
        <f>-SUM(Старт!AI111,Проект!AI854)/Параметры!AI$70</f>
        <v>0</v>
      </c>
      <c r="AJ59" s="53">
        <f>-SUM(Старт!AJ111,Проект!AJ854)/Параметры!AJ$70</f>
        <v>0</v>
      </c>
      <c r="AK59" s="53">
        <f>-SUM(Старт!AK111,Проект!AK854)/Параметры!AK$70</f>
        <v>0</v>
      </c>
      <c r="AL59" s="53">
        <f>-SUM(Старт!AL111,Проект!AL854)/Параметры!AL$70</f>
        <v>0</v>
      </c>
      <c r="AM59" s="53">
        <f>-SUM(Старт!AM111,Проект!AM854)/Параметры!AM$70</f>
        <v>0</v>
      </c>
      <c r="AN59" s="53">
        <f>-SUM(Старт!AN111,Проект!AN854)/Параметры!AN$70</f>
        <v>0</v>
      </c>
      <c r="AO59" s="53">
        <f>-SUM(Старт!AO111,Проект!AO854)/Параметры!AO$70</f>
        <v>0</v>
      </c>
      <c r="AP59" s="53">
        <f>-SUM(Старт!AP111,Проект!AP854)/Параметры!AP$70</f>
        <v>0</v>
      </c>
      <c r="AQ59" s="53">
        <f>-SUM(Старт!AQ111,Проект!AQ854)/Параметры!AQ$70</f>
        <v>0</v>
      </c>
      <c r="AR59" s="53">
        <f>-SUM(Старт!AR111,Проект!AR854)/Параметры!AR$70</f>
        <v>0</v>
      </c>
      <c r="AS59" s="53">
        <f>-SUM(Старт!AS111,Проект!AS854)/Параметры!AS$70</f>
        <v>0</v>
      </c>
      <c r="AT59" s="53">
        <f>-SUM(Старт!AT111,Проект!AT854)/Параметры!AT$70</f>
        <v>0</v>
      </c>
      <c r="AU59" s="53">
        <f>-SUM(Старт!AU111,Проект!AU854)/Параметры!AU$70</f>
        <v>0</v>
      </c>
      <c r="AV59" s="53">
        <f>-SUM(Старт!AV111,Проект!AV854)/Параметры!AV$70</f>
        <v>0</v>
      </c>
      <c r="AW59" s="53">
        <f>-SUM(Старт!AW111,Проект!AW854)/Параметры!AW$70</f>
        <v>0</v>
      </c>
      <c r="AX59" s="53">
        <f>-SUM(Старт!AX111,Проект!AX854)/Параметры!AX$70</f>
        <v>0</v>
      </c>
      <c r="AY59" s="53">
        <f>-SUM(Старт!AY111,Проект!AY854)/Параметры!AY$70</f>
        <v>0</v>
      </c>
      <c r="AZ59" s="53">
        <f>-SUM(Старт!AZ111,Проект!AZ854)/Параметры!AZ$70</f>
        <v>0</v>
      </c>
      <c r="BA59" s="53">
        <f>-SUM(Старт!BA111,Проект!BA854)/Параметры!BA$70</f>
        <v>0</v>
      </c>
      <c r="BB59" s="53">
        <f>-SUM(Старт!BB111,Проект!BB854)/Параметры!BB$70</f>
        <v>0</v>
      </c>
      <c r="BC59" s="53">
        <f>-SUM(Старт!BC111,Проект!BC854)/Параметры!BC$70</f>
        <v>0</v>
      </c>
      <c r="BD59" s="53">
        <f>-SUM(Старт!BD111,Проект!BD854)/Параметры!BD$70</f>
        <v>0</v>
      </c>
      <c r="BE59" s="53">
        <f>-SUM(Старт!BE111,Проект!BE854)/Параметры!BE$70</f>
        <v>0</v>
      </c>
      <c r="BF59" s="53">
        <f>-SUM(Старт!BF111,Проект!BF854)/Параметры!BF$70</f>
        <v>0</v>
      </c>
      <c r="BG59" s="53">
        <f>-SUM(Старт!BG111,Проект!BG854)/Параметры!BG$70</f>
        <v>0</v>
      </c>
      <c r="BH59" s="53">
        <f>-SUM(Старт!BH111,Проект!BH854)/Параметры!BH$70</f>
        <v>0</v>
      </c>
      <c r="BI59" s="53">
        <f>-SUM(Старт!BI111,Проект!BI854)/Параметры!BI$70</f>
        <v>0</v>
      </c>
      <c r="BJ59" s="53">
        <f>-SUM(Старт!BJ111,Проект!BJ854)/Параметры!BJ$70</f>
        <v>0</v>
      </c>
      <c r="BK59" s="53">
        <f>-SUM(Старт!BK111,Проект!BK854)/Параметры!BK$70</f>
        <v>0</v>
      </c>
      <c r="BL59" s="53">
        <f>-SUM(Старт!BL111,Проект!BL854)/Параметры!BL$70</f>
        <v>0</v>
      </c>
      <c r="BM59" s="53">
        <f>-SUM(Старт!BM111,Проект!BM854)/Параметры!BM$70</f>
        <v>0</v>
      </c>
      <c r="BN59" s="53">
        <f>-SUM(Старт!BN111,Проект!BN854)/Параметры!BN$70</f>
        <v>0</v>
      </c>
      <c r="BO59" s="53">
        <f>-SUM(Старт!BO111,Проект!BO854)/Параметры!BO$70</f>
        <v>0</v>
      </c>
      <c r="BP59" s="53">
        <f>-SUM(Старт!BP111,Проект!BP854)/Параметры!BP$70</f>
        <v>0</v>
      </c>
      <c r="BQ59" s="53">
        <f>-SUM(Старт!BQ111,Проект!BQ854)/Параметры!BQ$70</f>
        <v>0</v>
      </c>
      <c r="BR59" s="53">
        <f>-SUM(Старт!BR111,Проект!BR854)/Параметры!BR$70</f>
        <v>0</v>
      </c>
      <c r="BS59" s="53">
        <f>-SUM(Старт!BS111,Проект!BS854)/Параметры!BS$70</f>
        <v>0</v>
      </c>
      <c r="BT59" s="53">
        <f>-SUM(Старт!BT111,Проект!BT854)/Параметры!BT$70</f>
        <v>0</v>
      </c>
      <c r="BU59" s="53">
        <f>-SUM(Старт!BU111,Проект!BU854)/Параметры!BU$70</f>
        <v>0</v>
      </c>
      <c r="BV59" s="53">
        <f>-SUM(Старт!BV111,Проект!BV854)/Параметры!BV$70</f>
        <v>0</v>
      </c>
      <c r="BW59" s="53">
        <f>-SUM(Старт!BW111,Проект!BW854)/Параметры!BW$70</f>
        <v>0</v>
      </c>
      <c r="BX59" s="53">
        <f>-SUM(Старт!BX111,Проект!BX854)/Параметры!BX$70</f>
        <v>0</v>
      </c>
      <c r="BY59" s="53">
        <f>-SUM(Старт!BY111,Проект!BY854)/Параметры!BY$70</f>
        <v>0</v>
      </c>
      <c r="BZ59" s="53">
        <f>-SUM(Старт!BZ111,Проект!BZ854)/Параметры!BZ$70</f>
        <v>0</v>
      </c>
      <c r="CA59" s="53">
        <f>-SUM(Старт!CA111,Проект!CA854)/Параметры!CA$70</f>
        <v>0</v>
      </c>
      <c r="CB59" s="53">
        <f>-SUM(Старт!CB111,Проект!CB854)/Параметры!CB$70</f>
        <v>0</v>
      </c>
      <c r="CC59" s="53">
        <f>-SUM(Старт!CC111,Проект!CC854)/Параметры!CC$70</f>
        <v>0</v>
      </c>
      <c r="CD59" s="53">
        <f>-SUM(Старт!CD111,Проект!CD854)/Параметры!CD$70</f>
        <v>0</v>
      </c>
      <c r="CE59" s="53">
        <f>-SUM(Старт!CE111,Проект!CE854)/Параметры!CE$70</f>
        <v>0</v>
      </c>
      <c r="CF59" s="53">
        <f>-SUM(Старт!CF111,Проект!CF854)/Параметры!CF$70</f>
        <v>0</v>
      </c>
      <c r="CG59" s="53">
        <f>-SUM(Старт!CG111,Проект!CG854)/Параметры!CG$70</f>
        <v>0</v>
      </c>
      <c r="CH59" s="53">
        <f>-SUM(Старт!CH111,Проект!CH854)/Параметры!CH$70</f>
        <v>0</v>
      </c>
      <c r="CI59" s="53">
        <f>-SUM(Старт!CI111,Проект!CI854)/Параметры!CI$70</f>
        <v>0</v>
      </c>
      <c r="CJ59" s="53">
        <f>-SUM(Старт!CJ111,Проект!CJ854)/Параметры!CJ$70</f>
        <v>0</v>
      </c>
      <c r="CK59" s="53">
        <f>-SUM(Старт!CK111,Проект!CK854)/Параметры!CK$70</f>
        <v>0</v>
      </c>
      <c r="CL59" s="53">
        <f>-SUM(Старт!CL111,Проект!CL854)/Параметры!CL$70</f>
        <v>0</v>
      </c>
      <c r="CM59" s="53">
        <f>-SUM(Старт!CM111,Проект!CM854)/Параметры!CM$70</f>
        <v>0</v>
      </c>
      <c r="CN59" s="53">
        <f>-SUM(Старт!CN111,Проект!CN854)/Параметры!CN$70</f>
        <v>0</v>
      </c>
      <c r="CO59" s="53">
        <f>-SUM(Старт!CO111,Проект!CO854)/Параметры!CO$70</f>
        <v>0</v>
      </c>
      <c r="CP59" s="53">
        <f>-SUM(Старт!CP111,Проект!CP854)/Параметры!CP$70</f>
        <v>0</v>
      </c>
      <c r="CQ59" s="53">
        <f>-SUM(Старт!CQ111,Проект!CQ854)/Параметры!CQ$70</f>
        <v>0</v>
      </c>
      <c r="CR59" s="53">
        <f>-SUM(Старт!CR111,Проект!CR854)/Параметры!CR$70</f>
        <v>0</v>
      </c>
      <c r="CS59" s="53">
        <f>-SUM(Старт!CS111,Проект!CS854)/Параметры!CS$70</f>
        <v>0</v>
      </c>
      <c r="CT59" s="53">
        <f>-SUM(Старт!CT111,Проект!CT854)/Параметры!CT$70</f>
        <v>0</v>
      </c>
      <c r="CU59" s="53">
        <f>-SUM(Старт!CU111,Проект!CU854)/Параметры!CU$70</f>
        <v>0</v>
      </c>
      <c r="CV59" s="53">
        <f>-SUM(Старт!CV111,Проект!CV854)/Параметры!CV$70</f>
        <v>0</v>
      </c>
      <c r="CW59" s="53">
        <f>-SUM(Старт!CW111,Проект!CW854)/Параметры!CW$70</f>
        <v>0</v>
      </c>
      <c r="CX59" s="53">
        <f>-SUM(Старт!CX111,Проект!CX854)/Параметры!CX$70</f>
        <v>0</v>
      </c>
      <c r="CY59" s="53">
        <f>-SUM(Старт!CY111,Проект!CY854)/Параметры!CY$70</f>
        <v>0</v>
      </c>
      <c r="CZ59" s="53">
        <f>-SUM(Старт!CZ111,Проект!CZ854)/Параметры!CZ$70</f>
        <v>0</v>
      </c>
      <c r="DA59" s="53">
        <f>-SUM(Старт!DA111,Проект!DA854)/Параметры!DA$70</f>
        <v>0</v>
      </c>
      <c r="DB59" s="53">
        <f>-SUM(Старт!DB111,Проект!DB854)/Параметры!DB$70</f>
        <v>0</v>
      </c>
      <c r="DC59" s="53">
        <f>-SUM(Старт!DC111,Проект!DC854)/Параметры!DC$70</f>
        <v>0</v>
      </c>
      <c r="DD59" s="53">
        <f>-SUM(Старт!DD111,Проект!DD854)/Параметры!DD$70</f>
        <v>0</v>
      </c>
      <c r="DE59" s="53">
        <f>-SUM(Старт!DE111,Проект!DE854)/Параметры!DE$70</f>
        <v>0</v>
      </c>
      <c r="DF59" s="53">
        <f>-SUM(Старт!DF111,Проект!DF854)/Параметры!DF$70</f>
        <v>0</v>
      </c>
      <c r="DG59" s="53">
        <f>-SUM(Старт!DG111,Проект!DG854)/Параметры!DG$70</f>
        <v>0</v>
      </c>
      <c r="DH59" s="53">
        <f>-SUM(Старт!DH111,Проект!DH854)/Параметры!DH$70</f>
        <v>0</v>
      </c>
      <c r="DI59" s="53">
        <f>-SUM(Старт!DI111,Проект!DI854)/Параметры!DI$70</f>
        <v>0</v>
      </c>
      <c r="DJ59" s="53">
        <f>-SUM(Старт!DJ111,Проект!DJ854)/Параметры!DJ$70</f>
        <v>0</v>
      </c>
      <c r="DK59" s="53">
        <f>-SUM(Старт!DK111,Проект!DK854)/Параметры!DK$70</f>
        <v>0</v>
      </c>
      <c r="DL59" s="53">
        <f>-SUM(Старт!DL111,Проект!DL854)/Параметры!DL$70</f>
        <v>0</v>
      </c>
      <c r="DM59" s="53">
        <f>-SUM(Старт!DM111,Проект!DM854)/Параметры!DM$70</f>
        <v>0</v>
      </c>
      <c r="DN59" s="53">
        <f>-SUM(Старт!DN111,Проект!DN854)/Параметры!DN$70</f>
        <v>0</v>
      </c>
      <c r="DO59" s="53">
        <f>-SUM(Старт!DO111,Проект!DO854)/Параметры!DO$70</f>
        <v>0</v>
      </c>
      <c r="DP59" s="53">
        <f>-SUM(Старт!DP111,Проект!DP854)/Параметры!DP$70</f>
        <v>0</v>
      </c>
      <c r="DQ59" s="53">
        <f>-SUM(Старт!DQ111,Проект!DQ854)/Параметры!DQ$70</f>
        <v>0</v>
      </c>
      <c r="DR59" s="53">
        <f>-SUM(Старт!DR111,Проект!DR854)/Параметры!DR$70</f>
        <v>0</v>
      </c>
      <c r="DS59" s="53">
        <f>-SUM(Старт!DS111,Проект!DS854)/Параметры!DS$70</f>
        <v>0</v>
      </c>
      <c r="DT59" s="53">
        <f>-SUM(Старт!DT111,Проект!DT854)/Параметры!DT$70</f>
        <v>0</v>
      </c>
      <c r="DU59" s="53">
        <f>-SUM(Старт!DU111,Проект!DU854)/Параметры!DU$70</f>
        <v>0</v>
      </c>
      <c r="DV59" s="53">
        <f>-SUM(Старт!DV111,Проект!DV854)/Параметры!DV$70</f>
        <v>0</v>
      </c>
      <c r="DW59" s="53"/>
      <c r="DX59" s="55">
        <f>SUM(G59:DW59)</f>
        <v>-288093.63282082655</v>
      </c>
    </row>
    <row r="60" spans="1:128" x14ac:dyDescent="0.2">
      <c r="A60" s="33" t="str">
        <f ca="1">Language!A1265</f>
        <v>Выплата дивидендов</v>
      </c>
      <c r="C60" s="46" t="str">
        <f ca="1">Параметры!$C$70</f>
        <v>тыс. руб.</v>
      </c>
      <c r="E60" s="6" t="s">
        <v>1194</v>
      </c>
      <c r="F60" s="6" t="s">
        <v>2962</v>
      </c>
      <c r="G60" s="53">
        <f>-Проект!G819</f>
        <v>0</v>
      </c>
      <c r="H60" s="53">
        <f>-Проект!H819</f>
        <v>0</v>
      </c>
      <c r="I60" s="53">
        <f>-Проект!I819</f>
        <v>0</v>
      </c>
      <c r="J60" s="53">
        <f ca="1">-Проект!J819</f>
        <v>-2896.8737373953886</v>
      </c>
      <c r="K60" s="53">
        <f ca="1">-Проект!K819</f>
        <v>-5706.2206455507885</v>
      </c>
      <c r="L60" s="53">
        <f ca="1">-Проект!L819</f>
        <v>-5774.4025712861931</v>
      </c>
      <c r="M60" s="53">
        <f ca="1">-Проект!M819</f>
        <v>-5896.7431428733717</v>
      </c>
      <c r="N60" s="53">
        <f ca="1">-Проект!N819</f>
        <v>-6115.3931695446645</v>
      </c>
      <c r="O60" s="53">
        <f ca="1">-Проект!O819</f>
        <v>-10842.087999318324</v>
      </c>
      <c r="P60" s="53">
        <f ca="1">-Проект!P819</f>
        <v>-10954.053236783615</v>
      </c>
      <c r="Q60" s="53">
        <f ca="1">-Проект!Q819</f>
        <v>-11243.033712950166</v>
      </c>
      <c r="R60" s="53">
        <f ca="1">-Проект!R819</f>
        <v>-11309.431549472145</v>
      </c>
      <c r="S60" s="53">
        <f ca="1">-Проект!S819</f>
        <v>-11386.768879999994</v>
      </c>
      <c r="T60" s="53">
        <f ca="1">-Проект!T819</f>
        <v>-11458.487850247846</v>
      </c>
      <c r="U60" s="53">
        <f ca="1">-Проект!U819</f>
        <v>-12041.310618062227</v>
      </c>
      <c r="V60" s="53">
        <f ca="1">-Проект!V819</f>
        <v>-7264.8497369474362</v>
      </c>
      <c r="W60" s="53">
        <f ca="1">-Проект!W819</f>
        <v>-7306.4916681165478</v>
      </c>
      <c r="X60" s="53">
        <f ca="1">-Проект!X819</f>
        <v>-7348.3690488186348</v>
      </c>
      <c r="Y60" s="53">
        <f ca="1">-Проект!Y819</f>
        <v>-7390.4832103197668</v>
      </c>
      <c r="Z60" s="53">
        <f ca="1">-Проект!Z819</f>
        <v>-7579.9750632546484</v>
      </c>
      <c r="AA60" s="53">
        <f ca="1">-Проект!AA819</f>
        <v>-12459.069359270625</v>
      </c>
      <c r="AB60" s="53">
        <f ca="1">-Проект!AB819</f>
        <v>-12530.080163358516</v>
      </c>
      <c r="AC60" s="53">
        <f ca="1">-Проект!AC819</f>
        <v>-12601.492472856613</v>
      </c>
      <c r="AD60" s="53">
        <f ca="1">-Проект!AD819</f>
        <v>-12673.308557935288</v>
      </c>
      <c r="AE60" s="53">
        <f ca="1">-Проект!AE819</f>
        <v>-12745.530701599922</v>
      </c>
      <c r="AF60" s="53">
        <f ca="1">-Проект!AF819</f>
        <v>-12818.161199765129</v>
      </c>
      <c r="AG60" s="53">
        <f ca="1">-Проект!AG819</f>
        <v>-12891.202361326616</v>
      </c>
      <c r="AH60" s="53">
        <f ca="1">-Проект!AH819</f>
        <v>-7780.3892185336426</v>
      </c>
      <c r="AI60" s="53">
        <f ca="1">-Проект!AI819</f>
        <v>-7824.9460848847411</v>
      </c>
      <c r="AJ60" s="53">
        <f ca="1">-Проект!AJ819</f>
        <v>-7869.7548822359749</v>
      </c>
      <c r="AK60" s="53">
        <f ca="1">-Проект!AK819</f>
        <v>-7914.817035042056</v>
      </c>
      <c r="AL60" s="53">
        <f ca="1">-Проект!AL819</f>
        <v>-8117.5733176825524</v>
      </c>
      <c r="AM60" s="53">
        <f ca="1">-Проект!AM819</f>
        <v>-13338.204214419493</v>
      </c>
      <c r="AN60" s="53">
        <f ca="1">-Проект!AN819</f>
        <v>-13414.185774793534</v>
      </c>
      <c r="AO60" s="53">
        <f ca="1">-Проект!AO819</f>
        <v>-13490.596945956735</v>
      </c>
      <c r="AP60" s="53">
        <f ca="1">-Проект!AP819</f>
        <v>-13567.440156990566</v>
      </c>
      <c r="AQ60" s="53">
        <f ca="1">-Проект!AQ819</f>
        <v>-13644.717850712192</v>
      </c>
      <c r="AR60" s="53">
        <f ca="1">-Проект!AR819</f>
        <v>-13722.432483748524</v>
      </c>
      <c r="AS60" s="53">
        <f ca="1">-Проект!AS819</f>
        <v>-13800.586526619574</v>
      </c>
      <c r="AT60" s="53">
        <f ca="1">-Проект!AT819</f>
        <v>-8332.0164638312199</v>
      </c>
      <c r="AU60" s="53">
        <f ca="1">-Проект!AU819</f>
        <v>-8379.6923108266001</v>
      </c>
      <c r="AV60" s="53">
        <f ca="1">-Проект!AV819</f>
        <v>-8427.6377239924732</v>
      </c>
      <c r="AW60" s="53">
        <f ca="1">-Проект!AW819</f>
        <v>-8475.854227495036</v>
      </c>
      <c r="AX60" s="53">
        <f ca="1">-Проект!AX819</f>
        <v>-8692.8034499203168</v>
      </c>
      <c r="AY60" s="53">
        <f ca="1">-Проект!AY819</f>
        <v>-14278.878509428936</v>
      </c>
      <c r="AZ60" s="53">
        <f ca="1">-Проект!AZ819</f>
        <v>-14360.178779028985</v>
      </c>
      <c r="BA60" s="53">
        <f ca="1">-Проект!BA819</f>
        <v>-14441.938732173583</v>
      </c>
      <c r="BB60" s="53">
        <f ca="1">-Проект!BB819</f>
        <v>-14524.16096798004</v>
      </c>
      <c r="BC60" s="53">
        <f ca="1">-Проект!BC819</f>
        <v>-14606.848100261719</v>
      </c>
      <c r="BD60" s="53">
        <f ca="1">-Проект!BD819</f>
        <v>-14690.002757611315</v>
      </c>
      <c r="BE60" s="53">
        <f ca="1">-Проект!BE819</f>
        <v>-14773.627583482961</v>
      </c>
      <c r="BF60" s="53">
        <f ca="1">-Проект!BF819</f>
        <v>-8922.2576162992973</v>
      </c>
      <c r="BG60" s="53">
        <f ca="1">-Проект!BG819</f>
        <v>-8973.2707725844848</v>
      </c>
      <c r="BH60" s="53">
        <f ca="1">-Проект!BH819</f>
        <v>-9024.5723646717433</v>
      </c>
      <c r="BI60" s="53">
        <f ca="1">-Проект!BI819</f>
        <v>-9076.1640234197312</v>
      </c>
      <c r="BJ60" s="53">
        <f ca="1">-Проект!BJ819</f>
        <v>-9308.2996914147443</v>
      </c>
      <c r="BK60" s="53">
        <f ca="1">-Проект!BK819</f>
        <v>-15285.40000508887</v>
      </c>
      <c r="BL60" s="53">
        <f ca="1">-Проект!BL819</f>
        <v>-15372.391293561026</v>
      </c>
      <c r="BM60" s="53">
        <f ca="1">-Проект!BM819</f>
        <v>-15459.874443425764</v>
      </c>
      <c r="BN60" s="53">
        <f ca="1">-Проект!BN819</f>
        <v>-15547.852235738766</v>
      </c>
      <c r="BO60" s="53">
        <f ca="1">-Проект!BO819</f>
        <v>-15636.32746728016</v>
      </c>
      <c r="BP60" s="53">
        <f ca="1">-Проект!BP819</f>
        <v>-15725.302950643983</v>
      </c>
      <c r="BQ60" s="53">
        <f ca="1">-Проект!BQ819</f>
        <v>-15814.781514326432</v>
      </c>
      <c r="BR60" s="53">
        <f ca="1">-Проект!BR819</f>
        <v>-9553.8156494404757</v>
      </c>
      <c r="BS60" s="53">
        <f ca="1">-Проект!BS819</f>
        <v>-9608.3997266653932</v>
      </c>
      <c r="BT60" s="53">
        <f ca="1">-Проект!BT819</f>
        <v>-9663.2924301990097</v>
      </c>
      <c r="BU60" s="53">
        <f ca="1">-Проект!BU819</f>
        <v>-9718.4955050588778</v>
      </c>
      <c r="BV60" s="53">
        <f ca="1">-Проект!BV819</f>
        <v>-9966.8806698140288</v>
      </c>
      <c r="BW60" s="53">
        <f ca="1">-Проект!BW819</f>
        <v>-16362.37800544524</v>
      </c>
      <c r="BX60" s="53">
        <f ca="1">-Проект!BX819</f>
        <v>-16455.458684110235</v>
      </c>
      <c r="BY60" s="53">
        <f ca="1">-Проект!BY819</f>
        <v>-16549.065654465794</v>
      </c>
      <c r="BZ60" s="53">
        <f ca="1">-Проект!BZ819</f>
        <v>-16643.201892240377</v>
      </c>
      <c r="CA60" s="53">
        <f ca="1">-Проект!CA819</f>
        <v>-16737.870389989555</v>
      </c>
      <c r="CB60" s="53">
        <f ca="1">-Проект!CB819</f>
        <v>-16833.074157189072</v>
      </c>
      <c r="CC60" s="53">
        <f ca="1">-Проект!CC819</f>
        <v>-16928.816220329551</v>
      </c>
      <c r="CD60" s="53">
        <f ca="1">-Проект!CD819</f>
        <v>-10229.582744901347</v>
      </c>
      <c r="CE60" s="53">
        <f ca="1">-Проект!CE819</f>
        <v>-10287.987707531996</v>
      </c>
      <c r="CF60" s="53">
        <f ca="1">-Проект!CF819</f>
        <v>-10346.722900312952</v>
      </c>
      <c r="CG60" s="53">
        <f ca="1">-Проект!CG819</f>
        <v>-10405.790190413261</v>
      </c>
      <c r="CH60" s="53">
        <f ca="1">-Проект!CH819</f>
        <v>-10671.562316700803</v>
      </c>
      <c r="CI60" s="53">
        <f ca="1">-Проект!CI819</f>
        <v>-17514.744465826396</v>
      </c>
      <c r="CJ60" s="53">
        <f ca="1">-Проект!CJ819</f>
        <v>-17614.340791998202</v>
      </c>
      <c r="CK60" s="53">
        <f ca="1">-Проект!CK819</f>
        <v>-17714.500250277732</v>
      </c>
      <c r="CL60" s="53">
        <f ca="1">-Проект!CL819</f>
        <v>-17815.226024697222</v>
      </c>
      <c r="CM60" s="53">
        <f ca="1">-Проект!CM819</f>
        <v>-17916.521317289113</v>
      </c>
      <c r="CN60" s="53">
        <f ca="1">-Проект!CN819</f>
        <v>-18018.389348192337</v>
      </c>
      <c r="CO60" s="53">
        <f ca="1">-Проект!CO819</f>
        <v>-18120.833355752649</v>
      </c>
      <c r="CP60" s="53">
        <f ca="1">-Проект!CP819</f>
        <v>-10952.653537043978</v>
      </c>
      <c r="CQ60" s="53">
        <f ca="1">-Проект!CQ819</f>
        <v>-11015.146847059506</v>
      </c>
      <c r="CR60" s="53">
        <f ca="1">-Проект!CR819</f>
        <v>-11077.993503334907</v>
      </c>
      <c r="CS60" s="53">
        <f ca="1">-Проект!CS819</f>
        <v>-11141.19550374223</v>
      </c>
      <c r="CT60" s="53">
        <f ca="1">-Проект!CT819</f>
        <v>-11425.571678870119</v>
      </c>
      <c r="CU60" s="53">
        <f ca="1">-Проект!CU819</f>
        <v>-18747.77657843407</v>
      </c>
      <c r="CV60" s="53">
        <f ca="1">-Проект!CV819</f>
        <v>-18854.344647438305</v>
      </c>
      <c r="CW60" s="53">
        <f ca="1">-Проект!CW819</f>
        <v>-18961.515267797688</v>
      </c>
      <c r="CX60" s="53">
        <f ca="1">-Проект!CX819</f>
        <v>-19069.291846425866</v>
      </c>
      <c r="CY60" s="53">
        <f ca="1">-Проект!CY819</f>
        <v>-19177.677809499379</v>
      </c>
      <c r="CZ60" s="53">
        <f ca="1">-Проект!CZ819</f>
        <v>-19286.676602566306</v>
      </c>
      <c r="DA60" s="53">
        <f ca="1">-Проект!DA819</f>
        <v>-19396.291690654896</v>
      </c>
      <c r="DB60" s="53">
        <f ca="1">-Проект!DB819</f>
        <v>-11726.339284637743</v>
      </c>
      <c r="DC60" s="53">
        <f ca="1">-Проект!DC819</f>
        <v>-11793.207126352967</v>
      </c>
      <c r="DD60" s="53">
        <f ca="1">-Проект!DD819</f>
        <v>-11860.453048568559</v>
      </c>
      <c r="DE60" s="53">
        <f ca="1">-Проект!DE819</f>
        <v>-11928.079189004435</v>
      </c>
      <c r="DF60" s="53">
        <f ca="1">-Проект!DF819</f>
        <v>-12232.361696390797</v>
      </c>
      <c r="DG60" s="53">
        <f ca="1">-Проект!DG819</f>
        <v>-20067.120938923803</v>
      </c>
      <c r="DH60" s="53">
        <f ca="1">-Проект!DH819</f>
        <v>-20181.14877275833</v>
      </c>
      <c r="DI60" s="53">
        <f ca="1">-Проект!DI819</f>
        <v>-20295.821336543544</v>
      </c>
      <c r="DJ60" s="53">
        <f ca="1">-Проект!DJ819</f>
        <v>-20411.142275675909</v>
      </c>
      <c r="DK60" s="53">
        <f ca="1">-Проект!DK819</f>
        <v>-20527.115256164772</v>
      </c>
      <c r="DL60" s="53">
        <f ca="1">-Проект!DL819</f>
        <v>-20643.743964744983</v>
      </c>
      <c r="DM60" s="53">
        <f ca="1">-Проект!DM819</f>
        <v>-20761.032109001233</v>
      </c>
      <c r="DN60" s="53">
        <f ca="1">-Проект!DN819</f>
        <v>-12554.18303456194</v>
      </c>
      <c r="DO60" s="53">
        <f ca="1">-Проект!DO819</f>
        <v>-12625.731625198194</v>
      </c>
      <c r="DP60" s="53">
        <f ca="1">-Проект!DP819</f>
        <v>-12697.684761968158</v>
      </c>
      <c r="DQ60" s="53">
        <f ca="1">-Проект!DQ819</f>
        <v>-12770.044732234042</v>
      </c>
      <c r="DR60" s="53">
        <f ca="1">-Проект!DR819</f>
        <v>-13095.627015138612</v>
      </c>
      <c r="DS60" s="53">
        <f ca="1">-Проект!DS819</f>
        <v>-21478.819404649479</v>
      </c>
      <c r="DT60" s="53">
        <f ca="1">-Проект!DT819</f>
        <v>-21600.829186851439</v>
      </c>
      <c r="DU60" s="53">
        <f ca="1">-Проект!DU819</f>
        <v>-21723.528830101612</v>
      </c>
      <c r="DV60" s="53">
        <f ca="1">-Проект!DV819</f>
        <v>-21846.92223497323</v>
      </c>
      <c r="DW60" s="53"/>
      <c r="DX60" s="55">
        <f ca="1">SUM(G60:DW60)</f>
        <v>-1547453.620869315</v>
      </c>
    </row>
    <row r="61" spans="1:128" x14ac:dyDescent="0.2">
      <c r="A61" s="10"/>
      <c r="F61" s="6" t="s">
        <v>2961</v>
      </c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  <c r="DQ61" s="53"/>
      <c r="DR61" s="53"/>
      <c r="DS61" s="53"/>
      <c r="DT61" s="53"/>
      <c r="DU61" s="53"/>
      <c r="DV61" s="53"/>
      <c r="DW61" s="53"/>
      <c r="DX61" s="55"/>
    </row>
    <row r="62" spans="1:128" x14ac:dyDescent="0.2">
      <c r="A62" s="41" t="str">
        <f ca="1">Language!A1266</f>
        <v>Денежные потоки от финансовой деятельности</v>
      </c>
      <c r="B62" s="74"/>
      <c r="C62" s="43" t="str">
        <f ca="1">Параметры!$C$70</f>
        <v>тыс. руб.</v>
      </c>
      <c r="D62" s="44"/>
      <c r="E62" s="44" t="s">
        <v>1195</v>
      </c>
      <c r="F62" s="44" t="s">
        <v>693</v>
      </c>
      <c r="G62" s="75">
        <f>SUM(G57:G61)</f>
        <v>242742.36486350099</v>
      </c>
      <c r="H62" s="75">
        <f t="shared" ref="H62:N62" si="48">SUM(H57:H61)</f>
        <v>7001.3155725706474</v>
      </c>
      <c r="I62" s="75">
        <f t="shared" si="48"/>
        <v>38349.952384754884</v>
      </c>
      <c r="J62" s="75">
        <f t="shared" ca="1" si="48"/>
        <v>-18245.013458623784</v>
      </c>
      <c r="K62" s="75">
        <f t="shared" ca="1" si="48"/>
        <v>-25379.895836367021</v>
      </c>
      <c r="L62" s="75">
        <f t="shared" ca="1" si="48"/>
        <v>-24143.854331747491</v>
      </c>
      <c r="M62" s="75">
        <f t="shared" ca="1" si="48"/>
        <v>-24763.520030289656</v>
      </c>
      <c r="N62" s="75">
        <f t="shared" ca="1" si="48"/>
        <v>-25427.363922623321</v>
      </c>
      <c r="O62" s="75">
        <f t="shared" ref="O62:AT62" ca="1" si="49">SUM(O57:O61)</f>
        <v>-47493.921462769533</v>
      </c>
      <c r="P62" s="75">
        <f t="shared" ca="1" si="49"/>
        <v>-44551.794349532254</v>
      </c>
      <c r="Q62" s="75">
        <f t="shared" ca="1" si="49"/>
        <v>-41869.897284389299</v>
      </c>
      <c r="R62" s="75">
        <f t="shared" ca="1" si="49"/>
        <v>-36404.060734541767</v>
      </c>
      <c r="S62" s="75">
        <f t="shared" ca="1" si="49"/>
        <v>-36829.578277868284</v>
      </c>
      <c r="T62" s="75">
        <f t="shared" ca="1" si="49"/>
        <v>-37253.113839372527</v>
      </c>
      <c r="U62" s="75">
        <f t="shared" ca="1" si="49"/>
        <v>-31356.426406186321</v>
      </c>
      <c r="V62" s="75">
        <f t="shared" ca="1" si="49"/>
        <v>-7264.8497369474362</v>
      </c>
      <c r="W62" s="75">
        <f t="shared" ca="1" si="49"/>
        <v>-7306.4916681165478</v>
      </c>
      <c r="X62" s="75">
        <f t="shared" ca="1" si="49"/>
        <v>-7348.3690488186348</v>
      </c>
      <c r="Y62" s="75">
        <f t="shared" ca="1" si="49"/>
        <v>-7390.4832103197668</v>
      </c>
      <c r="Z62" s="75">
        <f t="shared" ca="1" si="49"/>
        <v>-7579.9750632546484</v>
      </c>
      <c r="AA62" s="75">
        <f t="shared" ca="1" si="49"/>
        <v>-12459.069359270625</v>
      </c>
      <c r="AB62" s="75">
        <f t="shared" ca="1" si="49"/>
        <v>-12530.080163358516</v>
      </c>
      <c r="AC62" s="75">
        <f t="shared" ca="1" si="49"/>
        <v>-12601.492472856613</v>
      </c>
      <c r="AD62" s="75">
        <f t="shared" ca="1" si="49"/>
        <v>-12673.308557935288</v>
      </c>
      <c r="AE62" s="75">
        <f t="shared" ca="1" si="49"/>
        <v>-12745.530701599922</v>
      </c>
      <c r="AF62" s="75">
        <f t="shared" ca="1" si="49"/>
        <v>-12818.161199765129</v>
      </c>
      <c r="AG62" s="75">
        <f t="shared" ca="1" si="49"/>
        <v>-12891.202361326616</v>
      </c>
      <c r="AH62" s="75">
        <f t="shared" ca="1" si="49"/>
        <v>-7780.3892185336426</v>
      </c>
      <c r="AI62" s="75">
        <f t="shared" ca="1" si="49"/>
        <v>-7824.9460848847411</v>
      </c>
      <c r="AJ62" s="75">
        <f t="shared" ca="1" si="49"/>
        <v>-7869.7548822359749</v>
      </c>
      <c r="AK62" s="75">
        <f t="shared" ca="1" si="49"/>
        <v>-7914.817035042056</v>
      </c>
      <c r="AL62" s="75">
        <f t="shared" ca="1" si="49"/>
        <v>-8117.5733176825524</v>
      </c>
      <c r="AM62" s="75">
        <f t="shared" ca="1" si="49"/>
        <v>-13338.204214419493</v>
      </c>
      <c r="AN62" s="75">
        <f t="shared" ca="1" si="49"/>
        <v>-13414.185774793534</v>
      </c>
      <c r="AO62" s="75">
        <f t="shared" ca="1" si="49"/>
        <v>-13490.596945956735</v>
      </c>
      <c r="AP62" s="75">
        <f t="shared" ca="1" si="49"/>
        <v>-13567.440156990566</v>
      </c>
      <c r="AQ62" s="75">
        <f t="shared" ca="1" si="49"/>
        <v>-13644.717850712192</v>
      </c>
      <c r="AR62" s="75">
        <f t="shared" ca="1" si="49"/>
        <v>-13722.432483748524</v>
      </c>
      <c r="AS62" s="75">
        <f t="shared" ca="1" si="49"/>
        <v>-13800.586526619574</v>
      </c>
      <c r="AT62" s="75">
        <f t="shared" ca="1" si="49"/>
        <v>-8332.0164638312199</v>
      </c>
      <c r="AU62" s="75">
        <f t="shared" ref="AU62:BZ62" ca="1" si="50">SUM(AU57:AU61)</f>
        <v>-8379.6923108266001</v>
      </c>
      <c r="AV62" s="75">
        <f t="shared" ca="1" si="50"/>
        <v>-8427.6377239924732</v>
      </c>
      <c r="AW62" s="75">
        <f t="shared" ca="1" si="50"/>
        <v>-8475.854227495036</v>
      </c>
      <c r="AX62" s="75">
        <f t="shared" ca="1" si="50"/>
        <v>-8692.8034499203168</v>
      </c>
      <c r="AY62" s="75">
        <f t="shared" ca="1" si="50"/>
        <v>-14278.878509428936</v>
      </c>
      <c r="AZ62" s="75">
        <f t="shared" ca="1" si="50"/>
        <v>-14360.178779028985</v>
      </c>
      <c r="BA62" s="75">
        <f t="shared" ca="1" si="50"/>
        <v>-14441.938732173583</v>
      </c>
      <c r="BB62" s="75">
        <f t="shared" ca="1" si="50"/>
        <v>-14524.16096798004</v>
      </c>
      <c r="BC62" s="75">
        <f t="shared" ca="1" si="50"/>
        <v>-14606.848100261719</v>
      </c>
      <c r="BD62" s="75">
        <f t="shared" ca="1" si="50"/>
        <v>-14690.002757611315</v>
      </c>
      <c r="BE62" s="75">
        <f t="shared" ca="1" si="50"/>
        <v>-14773.627583482961</v>
      </c>
      <c r="BF62" s="75">
        <f t="shared" ca="1" si="50"/>
        <v>-8922.2576162992973</v>
      </c>
      <c r="BG62" s="75">
        <f t="shared" ca="1" si="50"/>
        <v>-8973.2707725844848</v>
      </c>
      <c r="BH62" s="75">
        <f t="shared" ca="1" si="50"/>
        <v>-9024.5723646717433</v>
      </c>
      <c r="BI62" s="75">
        <f t="shared" ca="1" si="50"/>
        <v>-9076.1640234197312</v>
      </c>
      <c r="BJ62" s="75">
        <f t="shared" ca="1" si="50"/>
        <v>-9308.2996914147443</v>
      </c>
      <c r="BK62" s="75">
        <f t="shared" ca="1" si="50"/>
        <v>-15285.40000508887</v>
      </c>
      <c r="BL62" s="75">
        <f t="shared" ca="1" si="50"/>
        <v>-15372.391293561026</v>
      </c>
      <c r="BM62" s="75">
        <f t="shared" ca="1" si="50"/>
        <v>-15459.874443425764</v>
      </c>
      <c r="BN62" s="75">
        <f t="shared" ca="1" si="50"/>
        <v>-15547.852235738766</v>
      </c>
      <c r="BO62" s="75">
        <f t="shared" ca="1" si="50"/>
        <v>-15636.32746728016</v>
      </c>
      <c r="BP62" s="75">
        <f t="shared" ca="1" si="50"/>
        <v>-15725.302950643983</v>
      </c>
      <c r="BQ62" s="75">
        <f t="shared" ca="1" si="50"/>
        <v>-15814.781514326432</v>
      </c>
      <c r="BR62" s="75">
        <f t="shared" ca="1" si="50"/>
        <v>-9553.8156494404757</v>
      </c>
      <c r="BS62" s="75">
        <f t="shared" ca="1" si="50"/>
        <v>-9608.3997266653932</v>
      </c>
      <c r="BT62" s="75">
        <f t="shared" ca="1" si="50"/>
        <v>-9663.2924301990097</v>
      </c>
      <c r="BU62" s="75">
        <f t="shared" ca="1" si="50"/>
        <v>-9718.4955050588778</v>
      </c>
      <c r="BV62" s="75">
        <f t="shared" ca="1" si="50"/>
        <v>-9966.8806698140288</v>
      </c>
      <c r="BW62" s="75">
        <f t="shared" ca="1" si="50"/>
        <v>-16362.37800544524</v>
      </c>
      <c r="BX62" s="75">
        <f t="shared" ca="1" si="50"/>
        <v>-16455.458684110235</v>
      </c>
      <c r="BY62" s="75">
        <f t="shared" ca="1" si="50"/>
        <v>-16549.065654465794</v>
      </c>
      <c r="BZ62" s="75">
        <f t="shared" ca="1" si="50"/>
        <v>-16643.201892240377</v>
      </c>
      <c r="CA62" s="75">
        <f t="shared" ref="CA62:DF62" ca="1" si="51">SUM(CA57:CA61)</f>
        <v>-16737.870389989555</v>
      </c>
      <c r="CB62" s="75">
        <f t="shared" ca="1" si="51"/>
        <v>-16833.074157189072</v>
      </c>
      <c r="CC62" s="75">
        <f t="shared" ca="1" si="51"/>
        <v>-16928.816220329551</v>
      </c>
      <c r="CD62" s="75">
        <f t="shared" ca="1" si="51"/>
        <v>-10229.582744901347</v>
      </c>
      <c r="CE62" s="75">
        <f t="shared" ca="1" si="51"/>
        <v>-10287.987707531996</v>
      </c>
      <c r="CF62" s="75">
        <f t="shared" ca="1" si="51"/>
        <v>-10346.722900312952</v>
      </c>
      <c r="CG62" s="75">
        <f t="shared" ca="1" si="51"/>
        <v>-10405.790190413261</v>
      </c>
      <c r="CH62" s="75">
        <f t="shared" ca="1" si="51"/>
        <v>-10671.562316700803</v>
      </c>
      <c r="CI62" s="75">
        <f t="shared" ca="1" si="51"/>
        <v>-17514.744465826396</v>
      </c>
      <c r="CJ62" s="75">
        <f t="shared" ca="1" si="51"/>
        <v>-17614.340791998202</v>
      </c>
      <c r="CK62" s="75">
        <f t="shared" ca="1" si="51"/>
        <v>-17714.500250277732</v>
      </c>
      <c r="CL62" s="75">
        <f t="shared" ca="1" si="51"/>
        <v>-17815.226024697222</v>
      </c>
      <c r="CM62" s="75">
        <f t="shared" ca="1" si="51"/>
        <v>-17916.521317289113</v>
      </c>
      <c r="CN62" s="75">
        <f t="shared" ca="1" si="51"/>
        <v>-18018.389348192337</v>
      </c>
      <c r="CO62" s="75">
        <f t="shared" ca="1" si="51"/>
        <v>-18120.833355752649</v>
      </c>
      <c r="CP62" s="75">
        <f t="shared" ca="1" si="51"/>
        <v>-10952.653537043978</v>
      </c>
      <c r="CQ62" s="75">
        <f t="shared" ca="1" si="51"/>
        <v>-11015.146847059506</v>
      </c>
      <c r="CR62" s="75">
        <f t="shared" ca="1" si="51"/>
        <v>-11077.993503334907</v>
      </c>
      <c r="CS62" s="75">
        <f t="shared" ca="1" si="51"/>
        <v>-11141.19550374223</v>
      </c>
      <c r="CT62" s="75">
        <f t="shared" ca="1" si="51"/>
        <v>-11425.571678870119</v>
      </c>
      <c r="CU62" s="75">
        <f t="shared" ca="1" si="51"/>
        <v>-18747.77657843407</v>
      </c>
      <c r="CV62" s="75">
        <f t="shared" ca="1" si="51"/>
        <v>-18854.344647438305</v>
      </c>
      <c r="CW62" s="75">
        <f t="shared" ca="1" si="51"/>
        <v>-18961.515267797688</v>
      </c>
      <c r="CX62" s="75">
        <f t="shared" ca="1" si="51"/>
        <v>-19069.291846425866</v>
      </c>
      <c r="CY62" s="75">
        <f t="shared" ca="1" si="51"/>
        <v>-19177.677809499379</v>
      </c>
      <c r="CZ62" s="75">
        <f t="shared" ca="1" si="51"/>
        <v>-19286.676602566306</v>
      </c>
      <c r="DA62" s="75">
        <f t="shared" ca="1" si="51"/>
        <v>-19396.291690654896</v>
      </c>
      <c r="DB62" s="75">
        <f t="shared" ca="1" si="51"/>
        <v>-11726.339284637743</v>
      </c>
      <c r="DC62" s="75">
        <f t="shared" ca="1" si="51"/>
        <v>-11793.207126352967</v>
      </c>
      <c r="DD62" s="75">
        <f t="shared" ca="1" si="51"/>
        <v>-11860.453048568559</v>
      </c>
      <c r="DE62" s="75">
        <f t="shared" ca="1" si="51"/>
        <v>-11928.079189004435</v>
      </c>
      <c r="DF62" s="75">
        <f t="shared" ca="1" si="51"/>
        <v>-12232.361696390797</v>
      </c>
      <c r="DG62" s="75">
        <f t="shared" ref="DG62:DV62" ca="1" si="52">SUM(DG57:DG61)</f>
        <v>-20067.120938923803</v>
      </c>
      <c r="DH62" s="75">
        <f t="shared" ca="1" si="52"/>
        <v>-20181.14877275833</v>
      </c>
      <c r="DI62" s="75">
        <f t="shared" ca="1" si="52"/>
        <v>-20295.821336543544</v>
      </c>
      <c r="DJ62" s="75">
        <f t="shared" ca="1" si="52"/>
        <v>-20411.142275675909</v>
      </c>
      <c r="DK62" s="75">
        <f t="shared" ca="1" si="52"/>
        <v>-20527.115256164772</v>
      </c>
      <c r="DL62" s="75">
        <f t="shared" ca="1" si="52"/>
        <v>-20643.743964744983</v>
      </c>
      <c r="DM62" s="75">
        <f t="shared" ca="1" si="52"/>
        <v>-20761.032109001233</v>
      </c>
      <c r="DN62" s="75">
        <f t="shared" ca="1" si="52"/>
        <v>-12554.18303456194</v>
      </c>
      <c r="DO62" s="75">
        <f t="shared" ca="1" si="52"/>
        <v>-12625.731625198194</v>
      </c>
      <c r="DP62" s="75">
        <f t="shared" ca="1" si="52"/>
        <v>-12697.684761968158</v>
      </c>
      <c r="DQ62" s="75">
        <f t="shared" ca="1" si="52"/>
        <v>-12770.044732234042</v>
      </c>
      <c r="DR62" s="75">
        <f t="shared" ca="1" si="52"/>
        <v>-13095.627015138612</v>
      </c>
      <c r="DS62" s="75">
        <f t="shared" ca="1" si="52"/>
        <v>-21478.819404649479</v>
      </c>
      <c r="DT62" s="75">
        <f t="shared" ca="1" si="52"/>
        <v>-21600.829186851439</v>
      </c>
      <c r="DU62" s="75">
        <f t="shared" ca="1" si="52"/>
        <v>-21723.528830101612</v>
      </c>
      <c r="DV62" s="75">
        <f t="shared" ca="1" si="52"/>
        <v>-21846.92223497323</v>
      </c>
      <c r="DW62" s="75"/>
      <c r="DX62" s="76">
        <f ca="1">SUM(G62:DW62)</f>
        <v>-1547453.620869315</v>
      </c>
    </row>
    <row r="63" spans="1:128" x14ac:dyDescent="0.2">
      <c r="A63" s="10"/>
      <c r="F63" s="6" t="s">
        <v>2961</v>
      </c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5"/>
    </row>
    <row r="64" spans="1:128" x14ac:dyDescent="0.2">
      <c r="A64" s="10" t="str">
        <f ca="1">Language!A1267</f>
        <v>Суммарный денежный поток за период</v>
      </c>
      <c r="C64" s="46" t="str">
        <f ca="1">Параметры!$C$70</f>
        <v>тыс. руб.</v>
      </c>
      <c r="E64" s="6" t="s">
        <v>1196</v>
      </c>
      <c r="F64" s="6" t="s">
        <v>693</v>
      </c>
      <c r="G64" s="53">
        <f ca="1">SUM(G48,G55,G62)</f>
        <v>3736.5648635009711</v>
      </c>
      <c r="H64" s="53">
        <f t="shared" ref="H64:N64" ca="1" si="53">SUM(H48,H55,H62)</f>
        <v>3329.9155221675192</v>
      </c>
      <c r="I64" s="53">
        <f t="shared" ca="1" si="53"/>
        <v>357.26329238512699</v>
      </c>
      <c r="J64" s="53">
        <f t="shared" ca="1" si="53"/>
        <v>1695.4627418871423</v>
      </c>
      <c r="K64" s="53">
        <f t="shared" ca="1" si="53"/>
        <v>1620.0437690959043</v>
      </c>
      <c r="L64" s="53">
        <f t="shared" ca="1" si="53"/>
        <v>1612.261029567635</v>
      </c>
      <c r="M64" s="53">
        <f t="shared" ca="1" si="53"/>
        <v>1546.6797117076712</v>
      </c>
      <c r="N64" s="53">
        <f t="shared" ca="1" si="53"/>
        <v>1780.5465777273275</v>
      </c>
      <c r="O64" s="53">
        <f t="shared" ref="O64:AT64" ca="1" si="54">SUM(O48,O55,O62)</f>
        <v>3142.8773032689569</v>
      </c>
      <c r="P64" s="53">
        <f t="shared" ca="1" si="54"/>
        <v>2669.9521534194428</v>
      </c>
      <c r="Q64" s="53">
        <f t="shared" ca="1" si="54"/>
        <v>2777.0303017839396</v>
      </c>
      <c r="R64" s="53">
        <f t="shared" ca="1" si="54"/>
        <v>1830.2466802403942</v>
      </c>
      <c r="S64" s="53">
        <f t="shared" ca="1" si="54"/>
        <v>1671.9995027268887</v>
      </c>
      <c r="T64" s="53">
        <f t="shared" ca="1" si="54"/>
        <v>1483.2102800935972</v>
      </c>
      <c r="U64" s="53">
        <f t="shared" ca="1" si="54"/>
        <v>9748.9272397459863</v>
      </c>
      <c r="V64" s="53">
        <f t="shared" ca="1" si="54"/>
        <v>9415.6757956601141</v>
      </c>
      <c r="W64" s="53">
        <f t="shared" ca="1" si="54"/>
        <v>17543.059496446724</v>
      </c>
      <c r="X64" s="53">
        <f t="shared" ca="1" si="54"/>
        <v>17641.213912058724</v>
      </c>
      <c r="Y64" s="53">
        <f t="shared" ca="1" si="54"/>
        <v>17739.923307006535</v>
      </c>
      <c r="Z64" s="53">
        <f t="shared" ca="1" si="54"/>
        <v>18427.74910659271</v>
      </c>
      <c r="AA64" s="53">
        <f t="shared" ca="1" si="54"/>
        <v>37628.355467892477</v>
      </c>
      <c r="AB64" s="53">
        <f t="shared" ca="1" si="54"/>
        <v>29780.624066348457</v>
      </c>
      <c r="AC64" s="53">
        <f t="shared" ca="1" si="54"/>
        <v>29947.971451226542</v>
      </c>
      <c r="AD64" s="53">
        <f t="shared" ca="1" si="54"/>
        <v>30116.26504254805</v>
      </c>
      <c r="AE64" s="53">
        <f t="shared" ca="1" si="54"/>
        <v>30285.510190303787</v>
      </c>
      <c r="AF64" s="53">
        <f t="shared" ca="1" si="54"/>
        <v>30455.712274730082</v>
      </c>
      <c r="AG64" s="53">
        <f t="shared" ca="1" si="54"/>
        <v>30626.876706487295</v>
      </c>
      <c r="AH64" s="53">
        <f t="shared" ca="1" si="54"/>
        <v>10061.939768023201</v>
      </c>
      <c r="AI64" s="53">
        <f t="shared" ca="1" si="54"/>
        <v>18758.240327864292</v>
      </c>
      <c r="AJ64" s="53">
        <f t="shared" ca="1" si="54"/>
        <v>18863.265552569628</v>
      </c>
      <c r="AK64" s="53">
        <f t="shared" ca="1" si="54"/>
        <v>18968.884605163868</v>
      </c>
      <c r="AL64" s="53">
        <f t="shared" ca="1" si="54"/>
        <v>19704.858210720449</v>
      </c>
      <c r="AM64" s="53">
        <f t="shared" ca="1" si="54"/>
        <v>40249.50701731196</v>
      </c>
      <c r="AN64" s="53">
        <f t="shared" ca="1" si="54"/>
        <v>31852.434417659286</v>
      </c>
      <c r="AO64" s="53">
        <f t="shared" ca="1" si="54"/>
        <v>32031.496119478696</v>
      </c>
      <c r="AP64" s="53">
        <f t="shared" ca="1" si="54"/>
        <v>32211.570262193862</v>
      </c>
      <c r="AQ64" s="53">
        <f t="shared" ca="1" si="54"/>
        <v>32392.662570290748</v>
      </c>
      <c r="AR64" s="53">
        <f t="shared" ca="1" si="54"/>
        <v>32574.778800628912</v>
      </c>
      <c r="AS64" s="53">
        <f t="shared" ca="1" si="54"/>
        <v>32757.924742607414</v>
      </c>
      <c r="AT64" s="53">
        <f t="shared" ca="1" si="54"/>
        <v>10753.442218451572</v>
      </c>
      <c r="AU64" s="53">
        <f t="shared" ref="AU64:BZ64" ca="1" si="55">SUM(AU48,AU55,AU62)</f>
        <v>20058.483817482222</v>
      </c>
      <c r="AV64" s="53">
        <f t="shared" ca="1" si="55"/>
        <v>20170.860807915869</v>
      </c>
      <c r="AW64" s="53">
        <f t="shared" ca="1" si="55"/>
        <v>20283.87319419186</v>
      </c>
      <c r="AX64" s="53">
        <f t="shared" ca="1" si="55"/>
        <v>21071.364952137865</v>
      </c>
      <c r="AY64" s="53">
        <f t="shared" ca="1" si="55"/>
        <v>43054.139175190357</v>
      </c>
      <c r="AZ64" s="53">
        <f t="shared" ca="1" si="55"/>
        <v>34069.271493562599</v>
      </c>
      <c r="BA64" s="53">
        <f t="shared" ca="1" si="55"/>
        <v>34260.867514508631</v>
      </c>
      <c r="BB64" s="53">
        <f t="shared" ca="1" si="55"/>
        <v>34453.54684721362</v>
      </c>
      <c r="BC64" s="53">
        <f t="shared" ca="1" si="55"/>
        <v>34647.315616878659</v>
      </c>
      <c r="BD64" s="53">
        <f t="shared" ca="1" si="55"/>
        <v>34842.179983338188</v>
      </c>
      <c r="BE64" s="53">
        <f t="shared" ca="1" si="55"/>
        <v>35038.146141257836</v>
      </c>
      <c r="BF64" s="53">
        <f t="shared" ca="1" si="55"/>
        <v>11493.349840409997</v>
      </c>
      <c r="BG64" s="53">
        <f t="shared" ca="1" si="55"/>
        <v>21449.74435137233</v>
      </c>
      <c r="BH64" s="53">
        <f t="shared" ca="1" si="55"/>
        <v>21569.987731136978</v>
      </c>
      <c r="BI64" s="53">
        <f t="shared" ca="1" si="55"/>
        <v>21690.910984451286</v>
      </c>
      <c r="BJ64" s="53">
        <f t="shared" ca="1" si="55"/>
        <v>22533.527165454103</v>
      </c>
      <c r="BK64" s="53">
        <f t="shared" ca="1" si="55"/>
        <v>46055.095584120478</v>
      </c>
      <c r="BL64" s="53">
        <f t="shared" ca="1" si="55"/>
        <v>36441.287164778201</v>
      </c>
      <c r="BM64" s="53">
        <f t="shared" ca="1" si="55"/>
        <v>36646.294907190866</v>
      </c>
      <c r="BN64" s="53">
        <f t="shared" ca="1" si="55"/>
        <v>36852.461793185212</v>
      </c>
      <c r="BO64" s="53">
        <f t="shared" ca="1" si="55"/>
        <v>37059.794376726946</v>
      </c>
      <c r="BP64" s="53">
        <f t="shared" ca="1" si="55"/>
        <v>37268.29924883887</v>
      </c>
      <c r="BQ64" s="53">
        <f t="shared" ca="1" si="55"/>
        <v>37477.983037812497</v>
      </c>
      <c r="BR64" s="53">
        <f t="shared" ca="1" si="55"/>
        <v>12285.050995903992</v>
      </c>
      <c r="BS64" s="53">
        <f t="shared" ca="1" si="55"/>
        <v>22938.393122635938</v>
      </c>
      <c r="BT64" s="53">
        <f t="shared" ca="1" si="55"/>
        <v>23067.053538982866</v>
      </c>
      <c r="BU64" s="53">
        <f t="shared" ca="1" si="55"/>
        <v>23196.441420030715</v>
      </c>
      <c r="BV64" s="53">
        <f t="shared" ca="1" si="55"/>
        <v>24098.040733701699</v>
      </c>
      <c r="BW64" s="53">
        <f t="shared" ca="1" si="55"/>
        <v>49266.118941676468</v>
      </c>
      <c r="BX64" s="53">
        <f t="shared" ca="1" si="55"/>
        <v>38979.343932979929</v>
      </c>
      <c r="BY64" s="53">
        <f t="shared" ca="1" si="55"/>
        <v>39198.702217360333</v>
      </c>
      <c r="BZ64" s="53">
        <f t="shared" ca="1" si="55"/>
        <v>39419.300785375701</v>
      </c>
      <c r="CA64" s="53">
        <f t="shared" ref="CA64:DF64" ca="1" si="56">SUM(CA48,CA55,CA62)</f>
        <v>39641.146649764436</v>
      </c>
      <c r="CB64" s="53">
        <f t="shared" ca="1" si="56"/>
        <v>39864.24686292377</v>
      </c>
      <c r="CC64" s="53">
        <f t="shared" ca="1" si="56"/>
        <v>40088.608517125889</v>
      </c>
      <c r="CD64" s="53">
        <f t="shared" ca="1" si="56"/>
        <v>13132.171232284805</v>
      </c>
      <c r="CE64" s="53">
        <f t="shared" ca="1" si="56"/>
        <v>24531.247307887053</v>
      </c>
      <c r="CF64" s="53">
        <f t="shared" ca="1" si="56"/>
        <v>24668.91395337828</v>
      </c>
      <c r="CG64" s="53">
        <f t="shared" ca="1" si="56"/>
        <v>24807.358986099134</v>
      </c>
      <c r="CH64" s="53">
        <f t="shared" ca="1" si="56"/>
        <v>25772.070251728481</v>
      </c>
      <c r="CI64" s="53">
        <f t="shared" ca="1" si="56"/>
        <v>52701.913934259705</v>
      </c>
      <c r="CJ64" s="53">
        <f t="shared" ca="1" si="56"/>
        <v>41695.064674955007</v>
      </c>
      <c r="CK64" s="53">
        <f t="shared" ca="1" si="56"/>
        <v>41929.778039243858</v>
      </c>
      <c r="CL64" s="53">
        <f t="shared" ca="1" si="56"/>
        <v>42165.818507016367</v>
      </c>
      <c r="CM64" s="53">
        <f t="shared" ca="1" si="56"/>
        <v>42403.193581914573</v>
      </c>
      <c r="CN64" s="53">
        <f t="shared" ca="1" si="56"/>
        <v>42641.910809996007</v>
      </c>
      <c r="CO64" s="53">
        <f t="shared" ca="1" si="56"/>
        <v>42881.977779991423</v>
      </c>
      <c r="CP64" s="53">
        <f t="shared" ca="1" si="56"/>
        <v>14038.589885211808</v>
      </c>
      <c r="CQ64" s="53">
        <f t="shared" ca="1" si="56"/>
        <v>26235.601286104109</v>
      </c>
      <c r="CR64" s="53">
        <f t="shared" ca="1" si="56"/>
        <v>26382.904596782417</v>
      </c>
      <c r="CS64" s="53">
        <f t="shared" ca="1" si="56"/>
        <v>26531.040781792806</v>
      </c>
      <c r="CT64" s="53">
        <f t="shared" ca="1" si="56"/>
        <v>27563.281836016082</v>
      </c>
      <c r="CU64" s="53">
        <f t="shared" ca="1" si="56"/>
        <v>56378.214576325554</v>
      </c>
      <c r="CV64" s="53">
        <f t="shared" ca="1" si="56"/>
        <v>44600.885868867685</v>
      </c>
      <c r="CW64" s="53">
        <f t="shared" ca="1" si="56"/>
        <v>44852.029168657893</v>
      </c>
      <c r="CX64" s="53">
        <f t="shared" ca="1" si="56"/>
        <v>45104.592469176205</v>
      </c>
      <c r="CY64" s="53">
        <f t="shared" ca="1" si="56"/>
        <v>45358.583799314685</v>
      </c>
      <c r="CZ64" s="53">
        <f t="shared" ca="1" si="56"/>
        <v>45614.011233361758</v>
      </c>
      <c r="DA64" s="53">
        <f t="shared" ca="1" si="56"/>
        <v>45870.882891259476</v>
      </c>
      <c r="DB64" s="53">
        <f t="shared" ca="1" si="56"/>
        <v>15008.457843841159</v>
      </c>
      <c r="DC64" s="53">
        <f t="shared" ca="1" si="56"/>
        <v>28059.260042801012</v>
      </c>
      <c r="DD64" s="53">
        <f t="shared" ca="1" si="56"/>
        <v>28216.874585221252</v>
      </c>
      <c r="DE64" s="53">
        <f t="shared" ca="1" si="56"/>
        <v>28375.38030318563</v>
      </c>
      <c r="DF64" s="53">
        <f t="shared" ca="1" si="56"/>
        <v>29479.878231204886</v>
      </c>
      <c r="DG64" s="53">
        <f t="shared" ref="DG64:DV64" ca="1" si="57">SUM(DG48,DG55,DG62)</f>
        <v>60311.856263334848</v>
      </c>
      <c r="DH64" s="53">
        <f t="shared" ca="1" si="57"/>
        <v>47710.114546353449</v>
      </c>
      <c r="DI64" s="53">
        <f t="shared" ca="1" si="57"/>
        <v>47978.837877128411</v>
      </c>
      <c r="DJ64" s="53">
        <f t="shared" ca="1" si="57"/>
        <v>48249.080608684788</v>
      </c>
      <c r="DK64" s="53">
        <f t="shared" ca="1" si="57"/>
        <v>48520.851331933489</v>
      </c>
      <c r="DL64" s="53">
        <f t="shared" ca="1" si="57"/>
        <v>48794.158686366281</v>
      </c>
      <c r="DM64" s="53">
        <f t="shared" ca="1" si="57"/>
        <v>49069.011360310731</v>
      </c>
      <c r="DN64" s="53">
        <f t="shared" ca="1" si="57"/>
        <v>16046.216559578939</v>
      </c>
      <c r="DO64" s="53">
        <f t="shared" ca="1" si="57"/>
        <v>30010.574912461652</v>
      </c>
      <c r="DP64" s="53">
        <f t="shared" ca="1" si="57"/>
        <v>30179.222472855392</v>
      </c>
      <c r="DQ64" s="53">
        <f t="shared" ca="1" si="57"/>
        <v>30348.82359107519</v>
      </c>
      <c r="DR64" s="53">
        <f t="shared" ca="1" si="57"/>
        <v>31530.63637405308</v>
      </c>
      <c r="DS64" s="53">
        <f t="shared" ca="1" si="57"/>
        <v>64520.852868435511</v>
      </c>
      <c r="DT64" s="53">
        <f t="shared" ca="1" si="57"/>
        <v>51036.989231268046</v>
      </c>
      <c r="DU64" s="53">
        <f t="shared" ca="1" si="57"/>
        <v>51324.523195194197</v>
      </c>
      <c r="DV64" s="53">
        <f t="shared" ca="1" si="57"/>
        <v>51613.682917959595</v>
      </c>
      <c r="DW64" s="53"/>
      <c r="DX64" s="55">
        <f ca="1">SUM(G64:DW64)</f>
        <v>3464571.4771020734</v>
      </c>
    </row>
    <row r="65" spans="1:128" x14ac:dyDescent="0.2">
      <c r="A65" s="10" t="str">
        <f ca="1">Language!A1268</f>
        <v>Денежные средства на начало периода</v>
      </c>
      <c r="C65" s="46" t="str">
        <f ca="1">Параметры!$C$70</f>
        <v>тыс. руб.</v>
      </c>
      <c r="E65" s="6" t="s">
        <v>1197</v>
      </c>
      <c r="F65" s="6" t="s">
        <v>3170</v>
      </c>
      <c r="G65" s="53">
        <f>IF(G$2=1,Старт!B6/Параметры!G$70,F66)</f>
        <v>0</v>
      </c>
      <c r="H65" s="53">
        <f ca="1">IF(H$2=1,Старт!C6/Параметры!H$70,G66)</f>
        <v>3736.5648635009711</v>
      </c>
      <c r="I65" s="53">
        <f ca="1">IF(I$2=1,Старт!D6/Параметры!I$70,H66)</f>
        <v>7066.4803856684903</v>
      </c>
      <c r="J65" s="53">
        <f ca="1">IF(J$2=1,Старт!E6/Параметры!J$70,I66)</f>
        <v>7423.7436780536173</v>
      </c>
      <c r="K65" s="53">
        <f ca="1">IF(K$2=1,Старт!F6/Параметры!K$70,J66)</f>
        <v>9119.2064199407596</v>
      </c>
      <c r="L65" s="53">
        <f ca="1">IF(L$2=1,Старт!G6/Параметры!L$70,K66)</f>
        <v>10739.250189036664</v>
      </c>
      <c r="M65" s="53">
        <f ca="1">IF(M$2=1,Старт!H6/Параметры!M$70,L66)</f>
        <v>12351.511218604299</v>
      </c>
      <c r="N65" s="53">
        <f ca="1">IF(N$2=1,Старт!I6/Параметры!N$70,M66)</f>
        <v>13898.19093031197</v>
      </c>
      <c r="O65" s="53">
        <f ca="1">IF(O$2=1,Старт!J6/Параметры!O$70,N66)</f>
        <v>15678.737508039298</v>
      </c>
      <c r="P65" s="53">
        <f ca="1">IF(P$2=1,Старт!K6/Параметры!P$70,O66)</f>
        <v>18821.614811308253</v>
      </c>
      <c r="Q65" s="53">
        <f ca="1">IF(Q$2=1,Старт!L6/Параметры!Q$70,P66)</f>
        <v>21491.566964727695</v>
      </c>
      <c r="R65" s="53">
        <f ca="1">IF(R$2=1,Старт!M6/Параметры!R$70,Q66)</f>
        <v>24268.597266511635</v>
      </c>
      <c r="S65" s="53">
        <f ca="1">IF(S$2=1,Старт!N6/Параметры!S$70,R66)</f>
        <v>26098.843946752029</v>
      </c>
      <c r="T65" s="53">
        <f ca="1">IF(T$2=1,Старт!O6/Параметры!T$70,S66)</f>
        <v>27770.843449478918</v>
      </c>
      <c r="U65" s="53">
        <f ca="1">IF(U$2=1,Старт!P6/Параметры!U$70,T66)</f>
        <v>29254.053729572515</v>
      </c>
      <c r="V65" s="53">
        <f ca="1">IF(V$2=1,Старт!Q6/Параметры!V$70,U66)</f>
        <v>39002.980969318502</v>
      </c>
      <c r="W65" s="53">
        <f ca="1">IF(W$2=1,Старт!R6/Параметры!W$70,V66)</f>
        <v>48418.656764978616</v>
      </c>
      <c r="X65" s="53">
        <f ca="1">IF(X$2=1,Старт!S6/Параметры!X$70,W66)</f>
        <v>65961.716261425347</v>
      </c>
      <c r="Y65" s="53">
        <f ca="1">IF(Y$2=1,Старт!T6/Параметры!Y$70,X66)</f>
        <v>83602.93017348407</v>
      </c>
      <c r="Z65" s="53">
        <f ca="1">IF(Z$2=1,Старт!U6/Параметры!Z$70,Y66)</f>
        <v>101342.85348049061</v>
      </c>
      <c r="AA65" s="53">
        <f ca="1">IF(AA$2=1,Старт!V6/Параметры!AA$70,Z66)</f>
        <v>119770.60258708333</v>
      </c>
      <c r="AB65" s="53">
        <f ca="1">IF(AB$2=1,Старт!W6/Параметры!AB$70,AA66)</f>
        <v>157398.95805497581</v>
      </c>
      <c r="AC65" s="53">
        <f ca="1">IF(AC$2=1,Старт!X6/Параметры!AC$70,AB66)</f>
        <v>187179.58212132426</v>
      </c>
      <c r="AD65" s="53">
        <f ca="1">IF(AD$2=1,Старт!Y6/Параметры!AD$70,AC66)</f>
        <v>217127.55357255079</v>
      </c>
      <c r="AE65" s="53">
        <f ca="1">IF(AE$2=1,Старт!Z6/Параметры!AE$70,AD66)</f>
        <v>247243.81861509883</v>
      </c>
      <c r="AF65" s="53">
        <f ca="1">IF(AF$2=1,Старт!AA6/Параметры!AF$70,AE66)</f>
        <v>277529.32880540262</v>
      </c>
      <c r="AG65" s="53">
        <f ca="1">IF(AG$2=1,Старт!AB6/Параметры!AG$70,AF66)</f>
        <v>307985.04108013271</v>
      </c>
      <c r="AH65" s="53">
        <f ca="1">IF(AH$2=1,Старт!AC6/Параметры!AH$70,AG66)</f>
        <v>338611.91778661998</v>
      </c>
      <c r="AI65" s="53">
        <f ca="1">IF(AI$2=1,Старт!AD6/Параметры!AI$70,AH66)</f>
        <v>348673.85755464318</v>
      </c>
      <c r="AJ65" s="53">
        <f ca="1">IF(AJ$2=1,Старт!AE6/Параметры!AJ$70,AI66)</f>
        <v>367432.09788250749</v>
      </c>
      <c r="AK65" s="53">
        <f ca="1">IF(AK$2=1,Старт!AF6/Параметры!AK$70,AJ66)</f>
        <v>386295.36343507713</v>
      </c>
      <c r="AL65" s="53">
        <f ca="1">IF(AL$2=1,Старт!AG6/Параметры!AL$70,AK66)</f>
        <v>405264.24804024101</v>
      </c>
      <c r="AM65" s="53">
        <f ca="1">IF(AM$2=1,Старт!AH6/Параметры!AM$70,AL66)</f>
        <v>424969.10625096149</v>
      </c>
      <c r="AN65" s="53">
        <f ca="1">IF(AN$2=1,Старт!AI6/Параметры!AN$70,AM66)</f>
        <v>465218.61326827342</v>
      </c>
      <c r="AO65" s="53">
        <f ca="1">IF(AO$2=1,Старт!AJ6/Параметры!AO$70,AN66)</f>
        <v>497071.04768593272</v>
      </c>
      <c r="AP65" s="53">
        <f ca="1">IF(AP$2=1,Старт!AK6/Параметры!AP$70,AO66)</f>
        <v>529102.54380541143</v>
      </c>
      <c r="AQ65" s="53">
        <f ca="1">IF(AQ$2=1,Старт!AL6/Параметры!AQ$70,AP66)</f>
        <v>561314.11406760535</v>
      </c>
      <c r="AR65" s="53">
        <f ca="1">IF(AR$2=1,Старт!AM6/Параметры!AR$70,AQ66)</f>
        <v>593706.77663789608</v>
      </c>
      <c r="AS65" s="53">
        <f ca="1">IF(AS$2=1,Старт!AN6/Параметры!AS$70,AR66)</f>
        <v>626281.55543852504</v>
      </c>
      <c r="AT65" s="53">
        <f ca="1">IF(AT$2=1,Старт!AO6/Параметры!AT$70,AS66)</f>
        <v>659039.48018113244</v>
      </c>
      <c r="AU65" s="53">
        <f ca="1">IF(AU$2=1,Старт!AP6/Параметры!AU$70,AT66)</f>
        <v>669792.92239958397</v>
      </c>
      <c r="AV65" s="53">
        <f ca="1">IF(AV$2=1,Старт!AQ6/Параметры!AV$70,AU66)</f>
        <v>689851.40621706622</v>
      </c>
      <c r="AW65" s="53">
        <f ca="1">IF(AW$2=1,Старт!AR6/Параметры!AW$70,AV66)</f>
        <v>710022.26702498214</v>
      </c>
      <c r="AX65" s="53">
        <f ca="1">IF(AX$2=1,Старт!AS6/Параметры!AX$70,AW66)</f>
        <v>730306.14021917398</v>
      </c>
      <c r="AY65" s="53">
        <f ca="1">IF(AY$2=1,Старт!AT6/Параметры!AY$70,AX66)</f>
        <v>751377.50517131179</v>
      </c>
      <c r="AZ65" s="53">
        <f ca="1">IF(AZ$2=1,Старт!AU6/Параметры!AZ$70,AY66)</f>
        <v>794431.64434650214</v>
      </c>
      <c r="BA65" s="53">
        <f ca="1">IF(BA$2=1,Старт!AV6/Параметры!BA$70,AZ66)</f>
        <v>828500.91584006476</v>
      </c>
      <c r="BB65" s="53">
        <f ca="1">IF(BB$2=1,Старт!AW6/Параметры!BB$70,BA66)</f>
        <v>862761.78335457342</v>
      </c>
      <c r="BC65" s="53">
        <f ca="1">IF(BC$2=1,Старт!AX6/Параметры!BC$70,BB66)</f>
        <v>897215.33020178706</v>
      </c>
      <c r="BD65" s="53">
        <f ca="1">IF(BD$2=1,Старт!AY6/Параметры!BD$70,BC66)</f>
        <v>931862.64581866574</v>
      </c>
      <c r="BE65" s="53">
        <f ca="1">IF(BE$2=1,Старт!AZ6/Параметры!BE$70,BD66)</f>
        <v>966704.82580200396</v>
      </c>
      <c r="BF65" s="53">
        <f ca="1">IF(BF$2=1,Старт!BA6/Параметры!BF$70,BE66)</f>
        <v>1001742.9719432618</v>
      </c>
      <c r="BG65" s="53">
        <f ca="1">IF(BG$2=1,Старт!BB6/Параметры!BG$70,BF66)</f>
        <v>1013236.3217836719</v>
      </c>
      <c r="BH65" s="53">
        <f ca="1">IF(BH$2=1,Старт!BC6/Параметры!BH$70,BG66)</f>
        <v>1034686.0661350442</v>
      </c>
      <c r="BI65" s="53">
        <f ca="1">IF(BI$2=1,Старт!BD6/Параметры!BI$70,BH66)</f>
        <v>1056256.0538661813</v>
      </c>
      <c r="BJ65" s="53">
        <f ca="1">IF(BJ$2=1,Старт!BE6/Параметры!BJ$70,BI66)</f>
        <v>1077946.9648506325</v>
      </c>
      <c r="BK65" s="53">
        <f ca="1">IF(BK$2=1,Старт!BF6/Параметры!BK$70,BJ66)</f>
        <v>1100480.4920160866</v>
      </c>
      <c r="BL65" s="53">
        <f ca="1">IF(BL$2=1,Старт!BG6/Параметры!BL$70,BK66)</f>
        <v>1146535.587600207</v>
      </c>
      <c r="BM65" s="53">
        <f ca="1">IF(BM$2=1,Старт!BH6/Параметры!BM$70,BL66)</f>
        <v>1182976.8747649852</v>
      </c>
      <c r="BN65" s="53">
        <f ca="1">IF(BN$2=1,Старт!BI6/Параметры!BN$70,BM66)</f>
        <v>1219623.169672176</v>
      </c>
      <c r="BO65" s="53">
        <f ca="1">IF(BO$2=1,Старт!BJ6/Параметры!BO$70,BN66)</f>
        <v>1256475.6314653612</v>
      </c>
      <c r="BP65" s="53">
        <f ca="1">IF(BP$2=1,Старт!BK6/Параметры!BP$70,BO66)</f>
        <v>1293535.4258420882</v>
      </c>
      <c r="BQ65" s="53">
        <f ca="1">IF(BQ$2=1,Старт!BL6/Параметры!BQ$70,BP66)</f>
        <v>1330803.725090927</v>
      </c>
      <c r="BR65" s="53">
        <f ca="1">IF(BR$2=1,Старт!BM6/Параметры!BR$70,BQ66)</f>
        <v>1368281.7081287394</v>
      </c>
      <c r="BS65" s="53">
        <f ca="1">IF(BS$2=1,Старт!BN6/Параметры!BS$70,BR66)</f>
        <v>1380566.7591246434</v>
      </c>
      <c r="BT65" s="53">
        <f ca="1">IF(BT$2=1,Старт!BO6/Параметры!BT$70,BS66)</f>
        <v>1403505.1522472794</v>
      </c>
      <c r="BU65" s="53">
        <f ca="1">IF(BU$2=1,Старт!BP6/Параметры!BU$70,BT66)</f>
        <v>1426572.2057862622</v>
      </c>
      <c r="BV65" s="53">
        <f ca="1">IF(BV$2=1,Старт!BQ6/Параметры!BV$70,BU66)</f>
        <v>1449768.647206293</v>
      </c>
      <c r="BW65" s="53">
        <f ca="1">IF(BW$2=1,Старт!BR6/Параметры!BW$70,BV66)</f>
        <v>1473866.6879399947</v>
      </c>
      <c r="BX65" s="53">
        <f ca="1">IF(BX$2=1,Старт!BS6/Параметры!BX$70,BW66)</f>
        <v>1523132.8068816713</v>
      </c>
      <c r="BY65" s="53">
        <f ca="1">IF(BY$2=1,Старт!BT6/Параметры!BY$70,BX66)</f>
        <v>1562112.1508146513</v>
      </c>
      <c r="BZ65" s="53">
        <f ca="1">IF(BZ$2=1,Старт!BU6/Параметры!BZ$70,BY66)</f>
        <v>1601310.8530320115</v>
      </c>
      <c r="CA65" s="53">
        <f ca="1">IF(CA$2=1,Старт!BV6/Параметры!CA$70,BZ66)</f>
        <v>1640730.1538173873</v>
      </c>
      <c r="CB65" s="53">
        <f ca="1">IF(CB$2=1,Старт!BW6/Параметры!CB$70,CA66)</f>
        <v>1680371.3004671517</v>
      </c>
      <c r="CC65" s="53">
        <f ca="1">IF(CC$2=1,Старт!BX6/Параметры!CC$70,CB66)</f>
        <v>1720235.5473300754</v>
      </c>
      <c r="CD65" s="53">
        <f ca="1">IF(CD$2=1,Старт!BY6/Параметры!CD$70,CC66)</f>
        <v>1760324.1558472014</v>
      </c>
      <c r="CE65" s="53">
        <f ca="1">IF(CE$2=1,Старт!BZ6/Параметры!CE$70,CD66)</f>
        <v>1773456.3270794861</v>
      </c>
      <c r="CF65" s="53">
        <f ca="1">IF(CF$2=1,Старт!CA6/Параметры!CF$70,CE66)</f>
        <v>1797987.5743873732</v>
      </c>
      <c r="CG65" s="53">
        <f ca="1">IF(CG$2=1,Старт!CB6/Параметры!CG$70,CF66)</f>
        <v>1822656.4883407515</v>
      </c>
      <c r="CH65" s="53">
        <f ca="1">IF(CH$2=1,Старт!CC6/Параметры!CH$70,CG66)</f>
        <v>1847463.8473268505</v>
      </c>
      <c r="CI65" s="53">
        <f ca="1">IF(CI$2=1,Старт!CD6/Параметры!CI$70,CH66)</f>
        <v>1873235.9175785789</v>
      </c>
      <c r="CJ65" s="53">
        <f ca="1">IF(CJ$2=1,Старт!CE6/Параметры!CJ$70,CI66)</f>
        <v>1925937.8315128386</v>
      </c>
      <c r="CK65" s="53">
        <f ca="1">IF(CK$2=1,Старт!CF6/Параметры!CK$70,CJ66)</f>
        <v>1967632.8961877937</v>
      </c>
      <c r="CL65" s="53">
        <f ca="1">IF(CL$2=1,Старт!CG6/Параметры!CL$70,CK66)</f>
        <v>2009562.6742270375</v>
      </c>
      <c r="CM65" s="53">
        <f ca="1">IF(CM$2=1,Старт!CH6/Параметры!CM$70,CL66)</f>
        <v>2051728.4927340539</v>
      </c>
      <c r="CN65" s="53">
        <f ca="1">IF(CN$2=1,Старт!CI6/Параметры!CN$70,CM66)</f>
        <v>2094131.6863159684</v>
      </c>
      <c r="CO65" s="53">
        <f ca="1">IF(CO$2=1,Старт!CJ6/Параметры!CO$70,CN66)</f>
        <v>2136773.5971259642</v>
      </c>
      <c r="CP65" s="53">
        <f ca="1">IF(CP$2=1,Старт!CK6/Параметры!CP$70,CO66)</f>
        <v>2179655.5749059557</v>
      </c>
      <c r="CQ65" s="53">
        <f ca="1">IF(CQ$2=1,Старт!CL6/Параметры!CQ$70,CP66)</f>
        <v>2193694.1647911677</v>
      </c>
      <c r="CR65" s="53">
        <f ca="1">IF(CR$2=1,Старт!CM6/Параметры!CR$70,CQ66)</f>
        <v>2219929.7660772717</v>
      </c>
      <c r="CS65" s="53">
        <f ca="1">IF(CS$2=1,Старт!CN6/Параметры!CS$70,CR66)</f>
        <v>2246312.670674054</v>
      </c>
      <c r="CT65" s="53">
        <f ca="1">IF(CT$2=1,Старт!CO6/Параметры!CT$70,CS66)</f>
        <v>2272843.7114558467</v>
      </c>
      <c r="CU65" s="53">
        <f ca="1">IF(CU$2=1,Старт!CP6/Параметры!CU$70,CT66)</f>
        <v>2300406.9932918628</v>
      </c>
      <c r="CV65" s="53">
        <f ca="1">IF(CV$2=1,Старт!CQ6/Параметры!CV$70,CU66)</f>
        <v>2356785.2078681882</v>
      </c>
      <c r="CW65" s="53">
        <f ca="1">IF(CW$2=1,Старт!CR6/Параметры!CW$70,CV66)</f>
        <v>2401386.093737056</v>
      </c>
      <c r="CX65" s="53">
        <f ca="1">IF(CX$2=1,Старт!CS6/Параметры!CX$70,CW66)</f>
        <v>2446238.122905714</v>
      </c>
      <c r="CY65" s="53">
        <f ca="1">IF(CY$2=1,Старт!CT6/Параметры!CY$70,CX66)</f>
        <v>2491342.7153748902</v>
      </c>
      <c r="CZ65" s="53">
        <f ca="1">IF(CZ$2=1,Старт!CU6/Параметры!CZ$70,CY66)</f>
        <v>2536701.2991742049</v>
      </c>
      <c r="DA65" s="53">
        <f ca="1">IF(DA$2=1,Старт!CV6/Параметры!DA$70,CZ66)</f>
        <v>2582315.3104075668</v>
      </c>
      <c r="DB65" s="53">
        <f ca="1">IF(DB$2=1,Старт!CW6/Параметры!DB$70,DA66)</f>
        <v>2628186.1932988265</v>
      </c>
      <c r="DC65" s="53">
        <f ca="1">IF(DC$2=1,Старт!CX6/Параметры!DC$70,DB66)</f>
        <v>2643194.6511426675</v>
      </c>
      <c r="DD65" s="53">
        <f ca="1">IF(DD$2=1,Старт!CY6/Параметры!DD$70,DC66)</f>
        <v>2671253.9111854685</v>
      </c>
      <c r="DE65" s="53">
        <f ca="1">IF(DE$2=1,Старт!CZ6/Параметры!DE$70,DD66)</f>
        <v>2699470.7857706896</v>
      </c>
      <c r="DF65" s="53">
        <f ca="1">IF(DF$2=1,Старт!DA6/Параметры!DF$70,DE66)</f>
        <v>2727846.166073875</v>
      </c>
      <c r="DG65" s="53">
        <f ca="1">IF(DG$2=1,Старт!DB6/Параметры!DG$70,DF66)</f>
        <v>2757326.0443050801</v>
      </c>
      <c r="DH65" s="53">
        <f ca="1">IF(DH$2=1,Старт!DC6/Параметры!DH$70,DG66)</f>
        <v>2817637.9005684149</v>
      </c>
      <c r="DI65" s="53">
        <f ca="1">IF(DI$2=1,Старт!DD6/Параметры!DI$70,DH66)</f>
        <v>2865348.0151147684</v>
      </c>
      <c r="DJ65" s="53">
        <f ca="1">IF(DJ$2=1,Старт!DE6/Параметры!DJ$70,DI66)</f>
        <v>2913326.8529918967</v>
      </c>
      <c r="DK65" s="53">
        <f ca="1">IF(DK$2=1,Старт!DF6/Параметры!DK$70,DJ66)</f>
        <v>2961575.9336005813</v>
      </c>
      <c r="DL65" s="53">
        <f ca="1">IF(DL$2=1,Старт!DG6/Параметры!DL$70,DK66)</f>
        <v>3010096.7849325147</v>
      </c>
      <c r="DM65" s="53">
        <f ca="1">IF(DM$2=1,Старт!DH6/Параметры!DM$70,DL66)</f>
        <v>3058890.9436188811</v>
      </c>
      <c r="DN65" s="53">
        <f ca="1">IF(DN$2=1,Старт!DI6/Параметры!DN$70,DM66)</f>
        <v>3107959.954979192</v>
      </c>
      <c r="DO65" s="53">
        <f ca="1">IF(DO$2=1,Старт!DJ6/Параметры!DO$70,DN66)</f>
        <v>3124006.1715387711</v>
      </c>
      <c r="DP65" s="53">
        <f ca="1">IF(DP$2=1,Старт!DK6/Параметры!DP$70,DO66)</f>
        <v>3154016.7464512326</v>
      </c>
      <c r="DQ65" s="53">
        <f ca="1">IF(DQ$2=1,Старт!DL6/Параметры!DQ$70,DP66)</f>
        <v>3184195.9689240879</v>
      </c>
      <c r="DR65" s="53">
        <f ca="1">IF(DR$2=1,Старт!DM6/Параметры!DR$70,DQ66)</f>
        <v>3214544.7925151633</v>
      </c>
      <c r="DS65" s="53">
        <f ca="1">IF(DS$2=1,Старт!DN6/Параметры!DS$70,DR66)</f>
        <v>3246075.4288892164</v>
      </c>
      <c r="DT65" s="53">
        <f ca="1">IF(DT$2=1,Старт!DO6/Параметры!DT$70,DS66)</f>
        <v>3310596.2817576518</v>
      </c>
      <c r="DU65" s="53">
        <f ca="1">IF(DU$2=1,Старт!DP6/Параметры!DU$70,DT66)</f>
        <v>3361633.2709889198</v>
      </c>
      <c r="DV65" s="53">
        <f ca="1">IF(DV$2=1,Старт!DQ6/Параметры!DV$70,DU66)</f>
        <v>3412957.7941841139</v>
      </c>
      <c r="DW65" s="53"/>
      <c r="DX65" s="53"/>
    </row>
    <row r="66" spans="1:128" x14ac:dyDescent="0.2">
      <c r="A66" s="10" t="str">
        <f ca="1">Language!A1269</f>
        <v>Денежные средства на конец периода</v>
      </c>
      <c r="C66" s="46" t="str">
        <f ca="1">Параметры!$C$70</f>
        <v>тыс. руб.</v>
      </c>
      <c r="E66" s="6" t="s">
        <v>1198</v>
      </c>
      <c r="F66" s="6" t="s">
        <v>694</v>
      </c>
      <c r="G66" s="53">
        <f ca="1">IF(G$2=1,SUM(G64:G65)+SUM(Проект!G$508,Проект!G$514,Проект!G$520,Проект!G$526,Проект!G$532,Проект!G$538,Проект!G$545,Проект!G$551,Проект!G$556,Проект!G$561)/Параметры!G$70,G64+F66*Параметры!F$70/Параметры!G$70+SUM(Проект!G$508,Проект!G$514,Проект!G$520,Проект!G$526,Проект!G$532,Проект!G$538,Проект!G$545,Проект!G$551,Проект!G$556,Проект!G$561)/Параметры!G$70)</f>
        <v>3736.5648635009711</v>
      </c>
      <c r="H66" s="53">
        <f ca="1">IF(H$2=1,SUM(H64:H65)+SUM(Проект!H$508,Проект!H$514,Проект!H$520,Проект!H$526,Проект!H$532,Проект!H$538,Проект!H$545,Проект!H$551,Проект!H$556,Проект!H$561)/Параметры!H$70,H64+G66*Параметры!G$70/Параметры!H$70+SUM(Проект!H$508,Проект!H$514,Проект!H$520,Проект!H$526,Проект!H$532,Проект!H$538,Проект!H$545,Проект!H$551,Проект!H$556,Проект!H$561)/Параметры!H$70)</f>
        <v>7066.4803856684903</v>
      </c>
      <c r="I66" s="53">
        <f ca="1">IF(I$2=1,SUM(I64:I65)+SUM(Проект!I$508,Проект!I$514,Проект!I$520,Проект!I$526,Проект!I$532,Проект!I$538,Проект!I$545,Проект!I$551,Проект!I$556,Проект!I$561)/Параметры!I$70,I64+H66*Параметры!H$70/Параметры!I$70+SUM(Проект!I$508,Проект!I$514,Проект!I$520,Проект!I$526,Проект!I$532,Проект!I$538,Проект!I$545,Проект!I$551,Проект!I$556,Проект!I$561)/Параметры!I$70)</f>
        <v>7423.7436780536173</v>
      </c>
      <c r="J66" s="53">
        <f ca="1">IF(J$2=1,SUM(J64:J65)+SUM(Проект!J$508,Проект!J$514,Проект!J$520,Проект!J$526,Проект!J$532,Проект!J$538,Проект!J$545,Проект!J$551,Проект!J$556,Проект!J$561)/Параметры!J$70,J64+I66*Параметры!I$70/Параметры!J$70+SUM(Проект!J$508,Проект!J$514,Проект!J$520,Проект!J$526,Проект!J$532,Проект!J$538,Проект!J$545,Проект!J$551,Проект!J$556,Проект!J$561)/Параметры!J$70)</f>
        <v>9119.2064199407596</v>
      </c>
      <c r="K66" s="53">
        <f ca="1">IF(K$2=1,SUM(K64:K65)+SUM(Проект!K$508,Проект!K$514,Проект!K$520,Проект!K$526,Проект!K$532,Проект!K$538,Проект!K$545,Проект!K$551,Проект!K$556,Проект!K$561)/Параметры!K$70,K64+J66*Параметры!J$70/Параметры!K$70+SUM(Проект!K$508,Проект!K$514,Проект!K$520,Проект!K$526,Проект!K$532,Проект!K$538,Проект!K$545,Проект!K$551,Проект!K$556,Проект!K$561)/Параметры!K$70)</f>
        <v>10739.250189036664</v>
      </c>
      <c r="L66" s="53">
        <f ca="1">IF(L$2=1,SUM(L64:L65)+SUM(Проект!L$508,Проект!L$514,Проект!L$520,Проект!L$526,Проект!L$532,Проект!L$538,Проект!L$545,Проект!L$551,Проект!L$556,Проект!L$561)/Параметры!L$70,L64+K66*Параметры!K$70/Параметры!L$70+SUM(Проект!L$508,Проект!L$514,Проект!L$520,Проект!L$526,Проект!L$532,Проект!L$538,Проект!L$545,Проект!L$551,Проект!L$556,Проект!L$561)/Параметры!L$70)</f>
        <v>12351.511218604299</v>
      </c>
      <c r="M66" s="53">
        <f ca="1">IF(M$2=1,SUM(M64:M65)+SUM(Проект!M$508,Проект!M$514,Проект!M$520,Проект!M$526,Проект!M$532,Проект!M$538,Проект!M$545,Проект!M$551,Проект!M$556,Проект!M$561)/Параметры!M$70,M64+L66*Параметры!L$70/Параметры!M$70+SUM(Проект!M$508,Проект!M$514,Проект!M$520,Проект!M$526,Проект!M$532,Проект!M$538,Проект!M$545,Проект!M$551,Проект!M$556,Проект!M$561)/Параметры!M$70)</f>
        <v>13898.19093031197</v>
      </c>
      <c r="N66" s="53">
        <f ca="1">IF(N$2=1,SUM(N64:N65)+SUM(Проект!N$508,Проект!N$514,Проект!N$520,Проект!N$526,Проект!N$532,Проект!N$538,Проект!N$545,Проект!N$551,Проект!N$556,Проект!N$561)/Параметры!N$70,N64+M66*Параметры!M$70/Параметры!N$70+SUM(Проект!N$508,Проект!N$514,Проект!N$520,Проект!N$526,Проект!N$532,Проект!N$538,Проект!N$545,Проект!N$551,Проект!N$556,Проект!N$561)/Параметры!N$70)</f>
        <v>15678.737508039298</v>
      </c>
      <c r="O66" s="53">
        <f ca="1">IF(O$2=1,SUM(O64:O65)+SUM(Проект!O$508,Проект!O$514,Проект!O$520,Проект!O$526,Проект!O$532,Проект!O$538,Проект!O$545,Проект!O$551,Проект!O$556,Проект!O$561)/Параметры!O$70,O64+N66*Параметры!N$70/Параметры!O$70+SUM(Проект!O$508,Проект!O$514,Проект!O$520,Проект!O$526,Проект!O$532,Проект!O$538,Проект!O$545,Проект!O$551,Проект!O$556,Проект!O$561)/Параметры!O$70)</f>
        <v>18821.614811308253</v>
      </c>
      <c r="P66" s="53">
        <f ca="1">IF(P$2=1,SUM(P64:P65)+SUM(Проект!P$508,Проект!P$514,Проект!P$520,Проект!P$526,Проект!P$532,Проект!P$538,Проект!P$545,Проект!P$551,Проект!P$556,Проект!P$561)/Параметры!P$70,P64+O66*Параметры!O$70/Параметры!P$70+SUM(Проект!P$508,Проект!P$514,Проект!P$520,Проект!P$526,Проект!P$532,Проект!P$538,Проект!P$545,Проект!P$551,Проект!P$556,Проект!P$561)/Параметры!P$70)</f>
        <v>21491.566964727695</v>
      </c>
      <c r="Q66" s="53">
        <f ca="1">IF(Q$2=1,SUM(Q64:Q65)+SUM(Проект!Q$508,Проект!Q$514,Проект!Q$520,Проект!Q$526,Проект!Q$532,Проект!Q$538,Проект!Q$545,Проект!Q$551,Проект!Q$556,Проект!Q$561)/Параметры!Q$70,Q64+P66*Параметры!P$70/Параметры!Q$70+SUM(Проект!Q$508,Проект!Q$514,Проект!Q$520,Проект!Q$526,Проект!Q$532,Проект!Q$538,Проект!Q$545,Проект!Q$551,Проект!Q$556,Проект!Q$561)/Параметры!Q$70)</f>
        <v>24268.597266511635</v>
      </c>
      <c r="R66" s="53">
        <f ca="1">IF(R$2=1,SUM(R64:R65)+SUM(Проект!R$508,Проект!R$514,Проект!R$520,Проект!R$526,Проект!R$532,Проект!R$538,Проект!R$545,Проект!R$551,Проект!R$556,Проект!R$561)/Параметры!R$70,R64+Q66*Параметры!Q$70/Параметры!R$70+SUM(Проект!R$508,Проект!R$514,Проект!R$520,Проект!R$526,Проект!R$532,Проект!R$538,Проект!R$545,Проект!R$551,Проект!R$556,Проект!R$561)/Параметры!R$70)</f>
        <v>26098.843946752029</v>
      </c>
      <c r="S66" s="53">
        <f ca="1">IF(S$2=1,SUM(S64:S65)+SUM(Проект!S$508,Проект!S$514,Проект!S$520,Проект!S$526,Проект!S$532,Проект!S$538,Проект!S$545,Проект!S$551,Проект!S$556,Проект!S$561)/Параметры!S$70,S64+R66*Параметры!R$70/Параметры!S$70+SUM(Проект!S$508,Проект!S$514,Проект!S$520,Проект!S$526,Проект!S$532,Проект!S$538,Проект!S$545,Проект!S$551,Проект!S$556,Проект!S$561)/Параметры!S$70)</f>
        <v>27770.843449478918</v>
      </c>
      <c r="T66" s="53">
        <f ca="1">IF(T$2=1,SUM(T64:T65)+SUM(Проект!T$508,Проект!T$514,Проект!T$520,Проект!T$526,Проект!T$532,Проект!T$538,Проект!T$545,Проект!T$551,Проект!T$556,Проект!T$561)/Параметры!T$70,T64+S66*Параметры!S$70/Параметры!T$70+SUM(Проект!T$508,Проект!T$514,Проект!T$520,Проект!T$526,Проект!T$532,Проект!T$538,Проект!T$545,Проект!T$551,Проект!T$556,Проект!T$561)/Параметры!T$70)</f>
        <v>29254.053729572515</v>
      </c>
      <c r="U66" s="53">
        <f ca="1">IF(U$2=1,SUM(U64:U65)+SUM(Проект!U$508,Проект!U$514,Проект!U$520,Проект!U$526,Проект!U$532,Проект!U$538,Проект!U$545,Проект!U$551,Проект!U$556,Проект!U$561)/Параметры!U$70,U64+T66*Параметры!T$70/Параметры!U$70+SUM(Проект!U$508,Проект!U$514,Проект!U$520,Проект!U$526,Проект!U$532,Проект!U$538,Проект!U$545,Проект!U$551,Проект!U$556,Проект!U$561)/Параметры!U$70)</f>
        <v>39002.980969318502</v>
      </c>
      <c r="V66" s="53">
        <f ca="1">IF(V$2=1,SUM(V64:V65)+SUM(Проект!V$508,Проект!V$514,Проект!V$520,Проект!V$526,Проект!V$532,Проект!V$538,Проект!V$545,Проект!V$551,Проект!V$556,Проект!V$561)/Параметры!V$70,V64+U66*Параметры!U$70/Параметры!V$70+SUM(Проект!V$508,Проект!V$514,Проект!V$520,Проект!V$526,Проект!V$532,Проект!V$538,Проект!V$545,Проект!V$551,Проект!V$556,Проект!V$561)/Параметры!V$70)</f>
        <v>48418.656764978616</v>
      </c>
      <c r="W66" s="53">
        <f ca="1">IF(W$2=1,SUM(W64:W65)+SUM(Проект!W$508,Проект!W$514,Проект!W$520,Проект!W$526,Проект!W$532,Проект!W$538,Проект!W$545,Проект!W$551,Проект!W$556,Проект!W$561)/Параметры!W$70,W64+V66*Параметры!V$70/Параметры!W$70+SUM(Проект!W$508,Проект!W$514,Проект!W$520,Проект!W$526,Проект!W$532,Проект!W$538,Проект!W$545,Проект!W$551,Проект!W$556,Проект!W$561)/Параметры!W$70)</f>
        <v>65961.716261425347</v>
      </c>
      <c r="X66" s="53">
        <f ca="1">IF(X$2=1,SUM(X64:X65)+SUM(Проект!X$508,Проект!X$514,Проект!X$520,Проект!X$526,Проект!X$532,Проект!X$538,Проект!X$545,Проект!X$551,Проект!X$556,Проект!X$561)/Параметры!X$70,X64+W66*Параметры!W$70/Параметры!X$70+SUM(Проект!X$508,Проект!X$514,Проект!X$520,Проект!X$526,Проект!X$532,Проект!X$538,Проект!X$545,Проект!X$551,Проект!X$556,Проект!X$561)/Параметры!X$70)</f>
        <v>83602.93017348407</v>
      </c>
      <c r="Y66" s="53">
        <f ca="1">IF(Y$2=1,SUM(Y64:Y65)+SUM(Проект!Y$508,Проект!Y$514,Проект!Y$520,Проект!Y$526,Проект!Y$532,Проект!Y$538,Проект!Y$545,Проект!Y$551,Проект!Y$556,Проект!Y$561)/Параметры!Y$70,Y64+X66*Параметры!X$70/Параметры!Y$70+SUM(Проект!Y$508,Проект!Y$514,Проект!Y$520,Проект!Y$526,Проект!Y$532,Проект!Y$538,Проект!Y$545,Проект!Y$551,Проект!Y$556,Проект!Y$561)/Параметры!Y$70)</f>
        <v>101342.85348049061</v>
      </c>
      <c r="Z66" s="53">
        <f ca="1">IF(Z$2=1,SUM(Z64:Z65)+SUM(Проект!Z$508,Проект!Z$514,Проект!Z$520,Проект!Z$526,Проект!Z$532,Проект!Z$538,Проект!Z$545,Проект!Z$551,Проект!Z$556,Проект!Z$561)/Параметры!Z$70,Z64+Y66*Параметры!Y$70/Параметры!Z$70+SUM(Проект!Z$508,Проект!Z$514,Проект!Z$520,Проект!Z$526,Проект!Z$532,Проект!Z$538,Проект!Z$545,Проект!Z$551,Проект!Z$556,Проект!Z$561)/Параметры!Z$70)</f>
        <v>119770.60258708333</v>
      </c>
      <c r="AA66" s="53">
        <f ca="1">IF(AA$2=1,SUM(AA64:AA65)+SUM(Проект!AA$508,Проект!AA$514,Проект!AA$520,Проект!AA$526,Проект!AA$532,Проект!AA$538,Проект!AA$545,Проект!AA$551,Проект!AA$556,Проект!AA$561)/Параметры!AA$70,AA64+Z66*Параметры!Z$70/Параметры!AA$70+SUM(Проект!AA$508,Проект!AA$514,Проект!AA$520,Проект!AA$526,Проект!AA$532,Проект!AA$538,Проект!AA$545,Проект!AA$551,Проект!AA$556,Проект!AA$561)/Параметры!AA$70)</f>
        <v>157398.95805497581</v>
      </c>
      <c r="AB66" s="53">
        <f ca="1">IF(AB$2=1,SUM(AB64:AB65)+SUM(Проект!AB$508,Проект!AB$514,Проект!AB$520,Проект!AB$526,Проект!AB$532,Проект!AB$538,Проект!AB$545,Проект!AB$551,Проект!AB$556,Проект!AB$561)/Параметры!AB$70,AB64+AA66*Параметры!AA$70/Параметры!AB$70+SUM(Проект!AB$508,Проект!AB$514,Проект!AB$520,Проект!AB$526,Проект!AB$532,Проект!AB$538,Проект!AB$545,Проект!AB$551,Проект!AB$556,Проект!AB$561)/Параметры!AB$70)</f>
        <v>187179.58212132426</v>
      </c>
      <c r="AC66" s="53">
        <f ca="1">IF(AC$2=1,SUM(AC64:AC65)+SUM(Проект!AC$508,Проект!AC$514,Проект!AC$520,Проект!AC$526,Проект!AC$532,Проект!AC$538,Проект!AC$545,Проект!AC$551,Проект!AC$556,Проект!AC$561)/Параметры!AC$70,AC64+AB66*Параметры!AB$70/Параметры!AC$70+SUM(Проект!AC$508,Проект!AC$514,Проект!AC$520,Проект!AC$526,Проект!AC$532,Проект!AC$538,Проект!AC$545,Проект!AC$551,Проект!AC$556,Проект!AC$561)/Параметры!AC$70)</f>
        <v>217127.55357255079</v>
      </c>
      <c r="AD66" s="53">
        <f ca="1">IF(AD$2=1,SUM(AD64:AD65)+SUM(Проект!AD$508,Проект!AD$514,Проект!AD$520,Проект!AD$526,Проект!AD$532,Проект!AD$538,Проект!AD$545,Проект!AD$551,Проект!AD$556,Проект!AD$561)/Параметры!AD$70,AD64+AC66*Параметры!AC$70/Параметры!AD$70+SUM(Проект!AD$508,Проект!AD$514,Проект!AD$520,Проект!AD$526,Проект!AD$532,Проект!AD$538,Проект!AD$545,Проект!AD$551,Проект!AD$556,Проект!AD$561)/Параметры!AD$70)</f>
        <v>247243.81861509883</v>
      </c>
      <c r="AE66" s="53">
        <f ca="1">IF(AE$2=1,SUM(AE64:AE65)+SUM(Проект!AE$508,Проект!AE$514,Проект!AE$520,Проект!AE$526,Проект!AE$532,Проект!AE$538,Проект!AE$545,Проект!AE$551,Проект!AE$556,Проект!AE$561)/Параметры!AE$70,AE64+AD66*Параметры!AD$70/Параметры!AE$70+SUM(Проект!AE$508,Проект!AE$514,Проект!AE$520,Проект!AE$526,Проект!AE$532,Проект!AE$538,Проект!AE$545,Проект!AE$551,Проект!AE$556,Проект!AE$561)/Параметры!AE$70)</f>
        <v>277529.32880540262</v>
      </c>
      <c r="AF66" s="53">
        <f ca="1">IF(AF$2=1,SUM(AF64:AF65)+SUM(Проект!AF$508,Проект!AF$514,Проект!AF$520,Проект!AF$526,Проект!AF$532,Проект!AF$538,Проект!AF$545,Проект!AF$551,Проект!AF$556,Проект!AF$561)/Параметры!AF$70,AF64+AE66*Параметры!AE$70/Параметры!AF$70+SUM(Проект!AF$508,Проект!AF$514,Проект!AF$520,Проект!AF$526,Проект!AF$532,Проект!AF$538,Проект!AF$545,Проект!AF$551,Проект!AF$556,Проект!AF$561)/Параметры!AF$70)</f>
        <v>307985.04108013271</v>
      </c>
      <c r="AG66" s="53">
        <f ca="1">IF(AG$2=1,SUM(AG64:AG65)+SUM(Проект!AG$508,Проект!AG$514,Проект!AG$520,Проект!AG$526,Проект!AG$532,Проект!AG$538,Проект!AG$545,Проект!AG$551,Проект!AG$556,Проект!AG$561)/Параметры!AG$70,AG64+AF66*Параметры!AF$70/Параметры!AG$70+SUM(Проект!AG$508,Проект!AG$514,Проект!AG$520,Проект!AG$526,Проект!AG$532,Проект!AG$538,Проект!AG$545,Проект!AG$551,Проект!AG$556,Проект!AG$561)/Параметры!AG$70)</f>
        <v>338611.91778661998</v>
      </c>
      <c r="AH66" s="53">
        <f ca="1">IF(AH$2=1,SUM(AH64:AH65)+SUM(Проект!AH$508,Проект!AH$514,Проект!AH$520,Проект!AH$526,Проект!AH$532,Проект!AH$538,Проект!AH$545,Проект!AH$551,Проект!AH$556,Проект!AH$561)/Параметры!AH$70,AH64+AG66*Параметры!AG$70/Параметры!AH$70+SUM(Проект!AH$508,Проект!AH$514,Проект!AH$520,Проект!AH$526,Проект!AH$532,Проект!AH$538,Проект!AH$545,Проект!AH$551,Проект!AH$556,Проект!AH$561)/Параметры!AH$70)</f>
        <v>348673.85755464318</v>
      </c>
      <c r="AI66" s="53">
        <f ca="1">IF(AI$2=1,SUM(AI64:AI65)+SUM(Проект!AI$508,Проект!AI$514,Проект!AI$520,Проект!AI$526,Проект!AI$532,Проект!AI$538,Проект!AI$545,Проект!AI$551,Проект!AI$556,Проект!AI$561)/Параметры!AI$70,AI64+AH66*Параметры!AH$70/Параметры!AI$70+SUM(Проект!AI$508,Проект!AI$514,Проект!AI$520,Проект!AI$526,Проект!AI$532,Проект!AI$538,Проект!AI$545,Проект!AI$551,Проект!AI$556,Проект!AI$561)/Параметры!AI$70)</f>
        <v>367432.09788250749</v>
      </c>
      <c r="AJ66" s="53">
        <f ca="1">IF(AJ$2=1,SUM(AJ64:AJ65)+SUM(Проект!AJ$508,Проект!AJ$514,Проект!AJ$520,Проект!AJ$526,Проект!AJ$532,Проект!AJ$538,Проект!AJ$545,Проект!AJ$551,Проект!AJ$556,Проект!AJ$561)/Параметры!AJ$70,AJ64+AI66*Параметры!AI$70/Параметры!AJ$70+SUM(Проект!AJ$508,Проект!AJ$514,Проект!AJ$520,Проект!AJ$526,Проект!AJ$532,Проект!AJ$538,Проект!AJ$545,Проект!AJ$551,Проект!AJ$556,Проект!AJ$561)/Параметры!AJ$70)</f>
        <v>386295.36343507713</v>
      </c>
      <c r="AK66" s="53">
        <f ca="1">IF(AK$2=1,SUM(AK64:AK65)+SUM(Проект!AK$508,Проект!AK$514,Проект!AK$520,Проект!AK$526,Проект!AK$532,Проект!AK$538,Проект!AK$545,Проект!AK$551,Проект!AK$556,Проект!AK$561)/Параметры!AK$70,AK64+AJ66*Параметры!AJ$70/Параметры!AK$70+SUM(Проект!AK$508,Проект!AK$514,Проект!AK$520,Проект!AK$526,Проект!AK$532,Проект!AK$538,Проект!AK$545,Проект!AK$551,Проект!AK$556,Проект!AK$561)/Параметры!AK$70)</f>
        <v>405264.24804024101</v>
      </c>
      <c r="AL66" s="53">
        <f ca="1">IF(AL$2=1,SUM(AL64:AL65)+SUM(Проект!AL$508,Проект!AL$514,Проект!AL$520,Проект!AL$526,Проект!AL$532,Проект!AL$538,Проект!AL$545,Проект!AL$551,Проект!AL$556,Проект!AL$561)/Параметры!AL$70,AL64+AK66*Параметры!AK$70/Параметры!AL$70+SUM(Проект!AL$508,Проект!AL$514,Проект!AL$520,Проект!AL$526,Проект!AL$532,Проект!AL$538,Проект!AL$545,Проект!AL$551,Проект!AL$556,Проект!AL$561)/Параметры!AL$70)</f>
        <v>424969.10625096149</v>
      </c>
      <c r="AM66" s="53">
        <f ca="1">IF(AM$2=1,SUM(AM64:AM65)+SUM(Проект!AM$508,Проект!AM$514,Проект!AM$520,Проект!AM$526,Проект!AM$532,Проект!AM$538,Проект!AM$545,Проект!AM$551,Проект!AM$556,Проект!AM$561)/Параметры!AM$70,AM64+AL66*Параметры!AL$70/Параметры!AM$70+SUM(Проект!AM$508,Проект!AM$514,Проект!AM$520,Проект!AM$526,Проект!AM$532,Проект!AM$538,Проект!AM$545,Проект!AM$551,Проект!AM$556,Проект!AM$561)/Параметры!AM$70)</f>
        <v>465218.61326827342</v>
      </c>
      <c r="AN66" s="53">
        <f ca="1">IF(AN$2=1,SUM(AN64:AN65)+SUM(Проект!AN$508,Проект!AN$514,Проект!AN$520,Проект!AN$526,Проект!AN$532,Проект!AN$538,Проект!AN$545,Проект!AN$551,Проект!AN$556,Проект!AN$561)/Параметры!AN$70,AN64+AM66*Параметры!AM$70/Параметры!AN$70+SUM(Проект!AN$508,Проект!AN$514,Проект!AN$520,Проект!AN$526,Проект!AN$532,Проект!AN$538,Проект!AN$545,Проект!AN$551,Проект!AN$556,Проект!AN$561)/Параметры!AN$70)</f>
        <v>497071.04768593272</v>
      </c>
      <c r="AO66" s="53">
        <f ca="1">IF(AO$2=1,SUM(AO64:AO65)+SUM(Проект!AO$508,Проект!AO$514,Проект!AO$520,Проект!AO$526,Проект!AO$532,Проект!AO$538,Проект!AO$545,Проект!AO$551,Проект!AO$556,Проект!AO$561)/Параметры!AO$70,AO64+AN66*Параметры!AN$70/Параметры!AO$70+SUM(Проект!AO$508,Проект!AO$514,Проект!AO$520,Проект!AO$526,Проект!AO$532,Проект!AO$538,Проект!AO$545,Проект!AO$551,Проект!AO$556,Проект!AO$561)/Параметры!AO$70)</f>
        <v>529102.54380541143</v>
      </c>
      <c r="AP66" s="53">
        <f ca="1">IF(AP$2=1,SUM(AP64:AP65)+SUM(Проект!AP$508,Проект!AP$514,Проект!AP$520,Проект!AP$526,Проект!AP$532,Проект!AP$538,Проект!AP$545,Проект!AP$551,Проект!AP$556,Проект!AP$561)/Параметры!AP$70,AP64+AO66*Параметры!AO$70/Параметры!AP$70+SUM(Проект!AP$508,Проект!AP$514,Проект!AP$520,Проект!AP$526,Проект!AP$532,Проект!AP$538,Проект!AP$545,Проект!AP$551,Проект!AP$556,Проект!AP$561)/Параметры!AP$70)</f>
        <v>561314.11406760535</v>
      </c>
      <c r="AQ66" s="53">
        <f ca="1">IF(AQ$2=1,SUM(AQ64:AQ65)+SUM(Проект!AQ$508,Проект!AQ$514,Проект!AQ$520,Проект!AQ$526,Проект!AQ$532,Проект!AQ$538,Проект!AQ$545,Проект!AQ$551,Проект!AQ$556,Проект!AQ$561)/Параметры!AQ$70,AQ64+AP66*Параметры!AP$70/Параметры!AQ$70+SUM(Проект!AQ$508,Проект!AQ$514,Проект!AQ$520,Проект!AQ$526,Проект!AQ$532,Проект!AQ$538,Проект!AQ$545,Проект!AQ$551,Проект!AQ$556,Проект!AQ$561)/Параметры!AQ$70)</f>
        <v>593706.77663789608</v>
      </c>
      <c r="AR66" s="53">
        <f ca="1">IF(AR$2=1,SUM(AR64:AR65)+SUM(Проект!AR$508,Проект!AR$514,Проект!AR$520,Проект!AR$526,Проект!AR$532,Проект!AR$538,Проект!AR$545,Проект!AR$551,Проект!AR$556,Проект!AR$561)/Параметры!AR$70,AR64+AQ66*Параметры!AQ$70/Параметры!AR$70+SUM(Проект!AR$508,Проект!AR$514,Проект!AR$520,Проект!AR$526,Проект!AR$532,Проект!AR$538,Проект!AR$545,Проект!AR$551,Проект!AR$556,Проект!AR$561)/Параметры!AR$70)</f>
        <v>626281.55543852504</v>
      </c>
      <c r="AS66" s="53">
        <f ca="1">IF(AS$2=1,SUM(AS64:AS65)+SUM(Проект!AS$508,Проект!AS$514,Проект!AS$520,Проект!AS$526,Проект!AS$532,Проект!AS$538,Проект!AS$545,Проект!AS$551,Проект!AS$556,Проект!AS$561)/Параметры!AS$70,AS64+AR66*Параметры!AR$70/Параметры!AS$70+SUM(Проект!AS$508,Проект!AS$514,Проект!AS$520,Проект!AS$526,Проект!AS$532,Проект!AS$538,Проект!AS$545,Проект!AS$551,Проект!AS$556,Проект!AS$561)/Параметры!AS$70)</f>
        <v>659039.48018113244</v>
      </c>
      <c r="AT66" s="53">
        <f ca="1">IF(AT$2=1,SUM(AT64:AT65)+SUM(Проект!AT$508,Проект!AT$514,Проект!AT$520,Проект!AT$526,Проект!AT$532,Проект!AT$538,Проект!AT$545,Проект!AT$551,Проект!AT$556,Проект!AT$561)/Параметры!AT$70,AT64+AS66*Параметры!AS$70/Параметры!AT$70+SUM(Проект!AT$508,Проект!AT$514,Проект!AT$520,Проект!AT$526,Проект!AT$532,Проект!AT$538,Проект!AT$545,Проект!AT$551,Проект!AT$556,Проект!AT$561)/Параметры!AT$70)</f>
        <v>669792.92239958397</v>
      </c>
      <c r="AU66" s="53">
        <f ca="1">IF(AU$2=1,SUM(AU64:AU65)+SUM(Проект!AU$508,Проект!AU$514,Проект!AU$520,Проект!AU$526,Проект!AU$532,Проект!AU$538,Проект!AU$545,Проект!AU$551,Проект!AU$556,Проект!AU$561)/Параметры!AU$70,AU64+AT66*Параметры!AT$70/Параметры!AU$70+SUM(Проект!AU$508,Проект!AU$514,Проект!AU$520,Проект!AU$526,Проект!AU$532,Проект!AU$538,Проект!AU$545,Проект!AU$551,Проект!AU$556,Проект!AU$561)/Параметры!AU$70)</f>
        <v>689851.40621706622</v>
      </c>
      <c r="AV66" s="53">
        <f ca="1">IF(AV$2=1,SUM(AV64:AV65)+SUM(Проект!AV$508,Проект!AV$514,Проект!AV$520,Проект!AV$526,Проект!AV$532,Проект!AV$538,Проект!AV$545,Проект!AV$551,Проект!AV$556,Проект!AV$561)/Параметры!AV$70,AV64+AU66*Параметры!AU$70/Параметры!AV$70+SUM(Проект!AV$508,Проект!AV$514,Проект!AV$520,Проект!AV$526,Проект!AV$532,Проект!AV$538,Проект!AV$545,Проект!AV$551,Проект!AV$556,Проект!AV$561)/Параметры!AV$70)</f>
        <v>710022.26702498214</v>
      </c>
      <c r="AW66" s="53">
        <f ca="1">IF(AW$2=1,SUM(AW64:AW65)+SUM(Проект!AW$508,Проект!AW$514,Проект!AW$520,Проект!AW$526,Проект!AW$532,Проект!AW$538,Проект!AW$545,Проект!AW$551,Проект!AW$556,Проект!AW$561)/Параметры!AW$70,AW64+AV66*Параметры!AV$70/Параметры!AW$70+SUM(Проект!AW$508,Проект!AW$514,Проект!AW$520,Проект!AW$526,Проект!AW$532,Проект!AW$538,Проект!AW$545,Проект!AW$551,Проект!AW$556,Проект!AW$561)/Параметры!AW$70)</f>
        <v>730306.14021917398</v>
      </c>
      <c r="AX66" s="53">
        <f ca="1">IF(AX$2=1,SUM(AX64:AX65)+SUM(Проект!AX$508,Проект!AX$514,Проект!AX$520,Проект!AX$526,Проект!AX$532,Проект!AX$538,Проект!AX$545,Проект!AX$551,Проект!AX$556,Проект!AX$561)/Параметры!AX$70,AX64+AW66*Параметры!AW$70/Параметры!AX$70+SUM(Проект!AX$508,Проект!AX$514,Проект!AX$520,Проект!AX$526,Проект!AX$532,Проект!AX$538,Проект!AX$545,Проект!AX$551,Проект!AX$556,Проект!AX$561)/Параметры!AX$70)</f>
        <v>751377.50517131179</v>
      </c>
      <c r="AY66" s="53">
        <f ca="1">IF(AY$2=1,SUM(AY64:AY65)+SUM(Проект!AY$508,Проект!AY$514,Проект!AY$520,Проект!AY$526,Проект!AY$532,Проект!AY$538,Проект!AY$545,Проект!AY$551,Проект!AY$556,Проект!AY$561)/Параметры!AY$70,AY64+AX66*Параметры!AX$70/Параметры!AY$70+SUM(Проект!AY$508,Проект!AY$514,Проект!AY$520,Проект!AY$526,Проект!AY$532,Проект!AY$538,Проект!AY$545,Проект!AY$551,Проект!AY$556,Проект!AY$561)/Параметры!AY$70)</f>
        <v>794431.64434650214</v>
      </c>
      <c r="AZ66" s="53">
        <f ca="1">IF(AZ$2=1,SUM(AZ64:AZ65)+SUM(Проект!AZ$508,Проект!AZ$514,Проект!AZ$520,Проект!AZ$526,Проект!AZ$532,Проект!AZ$538,Проект!AZ$545,Проект!AZ$551,Проект!AZ$556,Проект!AZ$561)/Параметры!AZ$70,AZ64+AY66*Параметры!AY$70/Параметры!AZ$70+SUM(Проект!AZ$508,Проект!AZ$514,Проект!AZ$520,Проект!AZ$526,Проект!AZ$532,Проект!AZ$538,Проект!AZ$545,Проект!AZ$551,Проект!AZ$556,Проект!AZ$561)/Параметры!AZ$70)</f>
        <v>828500.91584006476</v>
      </c>
      <c r="BA66" s="53">
        <f ca="1">IF(BA$2=1,SUM(BA64:BA65)+SUM(Проект!BA$508,Проект!BA$514,Проект!BA$520,Проект!BA$526,Проект!BA$532,Проект!BA$538,Проект!BA$545,Проект!BA$551,Проект!BA$556,Проект!BA$561)/Параметры!BA$70,BA64+AZ66*Параметры!AZ$70/Параметры!BA$70+SUM(Проект!BA$508,Проект!BA$514,Проект!BA$520,Проект!BA$526,Проект!BA$532,Проект!BA$538,Проект!BA$545,Проект!BA$551,Проект!BA$556,Проект!BA$561)/Параметры!BA$70)</f>
        <v>862761.78335457342</v>
      </c>
      <c r="BB66" s="53">
        <f ca="1">IF(BB$2=1,SUM(BB64:BB65)+SUM(Проект!BB$508,Проект!BB$514,Проект!BB$520,Проект!BB$526,Проект!BB$532,Проект!BB$538,Проект!BB$545,Проект!BB$551,Проект!BB$556,Проект!BB$561)/Параметры!BB$70,BB64+BA66*Параметры!BA$70/Параметры!BB$70+SUM(Проект!BB$508,Проект!BB$514,Проект!BB$520,Проект!BB$526,Проект!BB$532,Проект!BB$538,Проект!BB$545,Проект!BB$551,Проект!BB$556,Проект!BB$561)/Параметры!BB$70)</f>
        <v>897215.33020178706</v>
      </c>
      <c r="BC66" s="53">
        <f ca="1">IF(BC$2=1,SUM(BC64:BC65)+SUM(Проект!BC$508,Проект!BC$514,Проект!BC$520,Проект!BC$526,Проект!BC$532,Проект!BC$538,Проект!BC$545,Проект!BC$551,Проект!BC$556,Проект!BC$561)/Параметры!BC$70,BC64+BB66*Параметры!BB$70/Параметры!BC$70+SUM(Проект!BC$508,Проект!BC$514,Проект!BC$520,Проект!BC$526,Проект!BC$532,Проект!BC$538,Проект!BC$545,Проект!BC$551,Проект!BC$556,Проект!BC$561)/Параметры!BC$70)</f>
        <v>931862.64581866574</v>
      </c>
      <c r="BD66" s="53">
        <f ca="1">IF(BD$2=1,SUM(BD64:BD65)+SUM(Проект!BD$508,Проект!BD$514,Проект!BD$520,Проект!BD$526,Проект!BD$532,Проект!BD$538,Проект!BD$545,Проект!BD$551,Проект!BD$556,Проект!BD$561)/Параметры!BD$70,BD64+BC66*Параметры!BC$70/Параметры!BD$70+SUM(Проект!BD$508,Проект!BD$514,Проект!BD$520,Проект!BD$526,Проект!BD$532,Проект!BD$538,Проект!BD$545,Проект!BD$551,Проект!BD$556,Проект!BD$561)/Параметры!BD$70)</f>
        <v>966704.82580200396</v>
      </c>
      <c r="BE66" s="53">
        <f ca="1">IF(BE$2=1,SUM(BE64:BE65)+SUM(Проект!BE$508,Проект!BE$514,Проект!BE$520,Проект!BE$526,Проект!BE$532,Проект!BE$538,Проект!BE$545,Проект!BE$551,Проект!BE$556,Проект!BE$561)/Параметры!BE$70,BE64+BD66*Параметры!BD$70/Параметры!BE$70+SUM(Проект!BE$508,Проект!BE$514,Проект!BE$520,Проект!BE$526,Проект!BE$532,Проект!BE$538,Проект!BE$545,Проект!BE$551,Проект!BE$556,Проект!BE$561)/Параметры!BE$70)</f>
        <v>1001742.9719432618</v>
      </c>
      <c r="BF66" s="53">
        <f ca="1">IF(BF$2=1,SUM(BF64:BF65)+SUM(Проект!BF$508,Проект!BF$514,Проект!BF$520,Проект!BF$526,Проект!BF$532,Проект!BF$538,Проект!BF$545,Проект!BF$551,Проект!BF$556,Проект!BF$561)/Параметры!BF$70,BF64+BE66*Параметры!BE$70/Параметры!BF$70+SUM(Проект!BF$508,Проект!BF$514,Проект!BF$520,Проект!BF$526,Проект!BF$532,Проект!BF$538,Проект!BF$545,Проект!BF$551,Проект!BF$556,Проект!BF$561)/Параметры!BF$70)</f>
        <v>1013236.3217836719</v>
      </c>
      <c r="BG66" s="53">
        <f ca="1">IF(BG$2=1,SUM(BG64:BG65)+SUM(Проект!BG$508,Проект!BG$514,Проект!BG$520,Проект!BG$526,Проект!BG$532,Проект!BG$538,Проект!BG$545,Проект!BG$551,Проект!BG$556,Проект!BG$561)/Параметры!BG$70,BG64+BF66*Параметры!BF$70/Параметры!BG$70+SUM(Проект!BG$508,Проект!BG$514,Проект!BG$520,Проект!BG$526,Проект!BG$532,Проект!BG$538,Проект!BG$545,Проект!BG$551,Проект!BG$556,Проект!BG$561)/Параметры!BG$70)</f>
        <v>1034686.0661350442</v>
      </c>
      <c r="BH66" s="53">
        <f ca="1">IF(BH$2=1,SUM(BH64:BH65)+SUM(Проект!BH$508,Проект!BH$514,Проект!BH$520,Проект!BH$526,Проект!BH$532,Проект!BH$538,Проект!BH$545,Проект!BH$551,Проект!BH$556,Проект!BH$561)/Параметры!BH$70,BH64+BG66*Параметры!BG$70/Параметры!BH$70+SUM(Проект!BH$508,Проект!BH$514,Проект!BH$520,Проект!BH$526,Проект!BH$532,Проект!BH$538,Проект!BH$545,Проект!BH$551,Проект!BH$556,Проект!BH$561)/Параметры!BH$70)</f>
        <v>1056256.0538661813</v>
      </c>
      <c r="BI66" s="53">
        <f ca="1">IF(BI$2=1,SUM(BI64:BI65)+SUM(Проект!BI$508,Проект!BI$514,Проект!BI$520,Проект!BI$526,Проект!BI$532,Проект!BI$538,Проект!BI$545,Проект!BI$551,Проект!BI$556,Проект!BI$561)/Параметры!BI$70,BI64+BH66*Параметры!BH$70/Параметры!BI$70+SUM(Проект!BI$508,Проект!BI$514,Проект!BI$520,Проект!BI$526,Проект!BI$532,Проект!BI$538,Проект!BI$545,Проект!BI$551,Проект!BI$556,Проект!BI$561)/Параметры!BI$70)</f>
        <v>1077946.9648506325</v>
      </c>
      <c r="BJ66" s="53">
        <f ca="1">IF(BJ$2=1,SUM(BJ64:BJ65)+SUM(Проект!BJ$508,Проект!BJ$514,Проект!BJ$520,Проект!BJ$526,Проект!BJ$532,Проект!BJ$538,Проект!BJ$545,Проект!BJ$551,Проект!BJ$556,Проект!BJ$561)/Параметры!BJ$70,BJ64+BI66*Параметры!BI$70/Параметры!BJ$70+SUM(Проект!BJ$508,Проект!BJ$514,Проект!BJ$520,Проект!BJ$526,Проект!BJ$532,Проект!BJ$538,Проект!BJ$545,Проект!BJ$551,Проект!BJ$556,Проект!BJ$561)/Параметры!BJ$70)</f>
        <v>1100480.4920160866</v>
      </c>
      <c r="BK66" s="53">
        <f ca="1">IF(BK$2=1,SUM(BK64:BK65)+SUM(Проект!BK$508,Проект!BK$514,Проект!BK$520,Проект!BK$526,Проект!BK$532,Проект!BK$538,Проект!BK$545,Проект!BK$551,Проект!BK$556,Проект!BK$561)/Параметры!BK$70,BK64+BJ66*Параметры!BJ$70/Параметры!BK$70+SUM(Проект!BK$508,Проект!BK$514,Проект!BK$520,Проект!BK$526,Проект!BK$532,Проект!BK$538,Проект!BK$545,Проект!BK$551,Проект!BK$556,Проект!BK$561)/Параметры!BK$70)</f>
        <v>1146535.587600207</v>
      </c>
      <c r="BL66" s="53">
        <f ca="1">IF(BL$2=1,SUM(BL64:BL65)+SUM(Проект!BL$508,Проект!BL$514,Проект!BL$520,Проект!BL$526,Проект!BL$532,Проект!BL$538,Проект!BL$545,Проект!BL$551,Проект!BL$556,Проект!BL$561)/Параметры!BL$70,BL64+BK66*Параметры!BK$70/Параметры!BL$70+SUM(Проект!BL$508,Проект!BL$514,Проект!BL$520,Проект!BL$526,Проект!BL$532,Проект!BL$538,Проект!BL$545,Проект!BL$551,Проект!BL$556,Проект!BL$561)/Параметры!BL$70)</f>
        <v>1182976.8747649852</v>
      </c>
      <c r="BM66" s="53">
        <f ca="1">IF(BM$2=1,SUM(BM64:BM65)+SUM(Проект!BM$508,Проект!BM$514,Проект!BM$520,Проект!BM$526,Проект!BM$532,Проект!BM$538,Проект!BM$545,Проект!BM$551,Проект!BM$556,Проект!BM$561)/Параметры!BM$70,BM64+BL66*Параметры!BL$70/Параметры!BM$70+SUM(Проект!BM$508,Проект!BM$514,Проект!BM$520,Проект!BM$526,Проект!BM$532,Проект!BM$538,Проект!BM$545,Проект!BM$551,Проект!BM$556,Проект!BM$561)/Параметры!BM$70)</f>
        <v>1219623.169672176</v>
      </c>
      <c r="BN66" s="53">
        <f ca="1">IF(BN$2=1,SUM(BN64:BN65)+SUM(Проект!BN$508,Проект!BN$514,Проект!BN$520,Проект!BN$526,Проект!BN$532,Проект!BN$538,Проект!BN$545,Проект!BN$551,Проект!BN$556,Проект!BN$561)/Параметры!BN$70,BN64+BM66*Параметры!BM$70/Параметры!BN$70+SUM(Проект!BN$508,Проект!BN$514,Проект!BN$520,Проект!BN$526,Проект!BN$532,Проект!BN$538,Проект!BN$545,Проект!BN$551,Проект!BN$556,Проект!BN$561)/Параметры!BN$70)</f>
        <v>1256475.6314653612</v>
      </c>
      <c r="BO66" s="53">
        <f ca="1">IF(BO$2=1,SUM(BO64:BO65)+SUM(Проект!BO$508,Проект!BO$514,Проект!BO$520,Проект!BO$526,Проект!BO$532,Проект!BO$538,Проект!BO$545,Проект!BO$551,Проект!BO$556,Проект!BO$561)/Параметры!BO$70,BO64+BN66*Параметры!BN$70/Параметры!BO$70+SUM(Проект!BO$508,Проект!BO$514,Проект!BO$520,Проект!BO$526,Проект!BO$532,Проект!BO$538,Проект!BO$545,Проект!BO$551,Проект!BO$556,Проект!BO$561)/Параметры!BO$70)</f>
        <v>1293535.4258420882</v>
      </c>
      <c r="BP66" s="53">
        <f ca="1">IF(BP$2=1,SUM(BP64:BP65)+SUM(Проект!BP$508,Проект!BP$514,Проект!BP$520,Проект!BP$526,Проект!BP$532,Проект!BP$538,Проект!BP$545,Проект!BP$551,Проект!BP$556,Проект!BP$561)/Параметры!BP$70,BP64+BO66*Параметры!BO$70/Параметры!BP$70+SUM(Проект!BP$508,Проект!BP$514,Проект!BP$520,Проект!BP$526,Проект!BP$532,Проект!BP$538,Проект!BP$545,Проект!BP$551,Проект!BP$556,Проект!BP$561)/Параметры!BP$70)</f>
        <v>1330803.725090927</v>
      </c>
      <c r="BQ66" s="53">
        <f ca="1">IF(BQ$2=1,SUM(BQ64:BQ65)+SUM(Проект!BQ$508,Проект!BQ$514,Проект!BQ$520,Проект!BQ$526,Проект!BQ$532,Проект!BQ$538,Проект!BQ$545,Проект!BQ$551,Проект!BQ$556,Проект!BQ$561)/Параметры!BQ$70,BQ64+BP66*Параметры!BP$70/Параметры!BQ$70+SUM(Проект!BQ$508,Проект!BQ$514,Проект!BQ$520,Проект!BQ$526,Проект!BQ$532,Проект!BQ$538,Проект!BQ$545,Проект!BQ$551,Проект!BQ$556,Проект!BQ$561)/Параметры!BQ$70)</f>
        <v>1368281.7081287394</v>
      </c>
      <c r="BR66" s="53">
        <f ca="1">IF(BR$2=1,SUM(BR64:BR65)+SUM(Проект!BR$508,Проект!BR$514,Проект!BR$520,Проект!BR$526,Проект!BR$532,Проект!BR$538,Проект!BR$545,Проект!BR$551,Проект!BR$556,Проект!BR$561)/Параметры!BR$70,BR64+BQ66*Параметры!BQ$70/Параметры!BR$70+SUM(Проект!BR$508,Проект!BR$514,Проект!BR$520,Проект!BR$526,Проект!BR$532,Проект!BR$538,Проект!BR$545,Проект!BR$551,Проект!BR$556,Проект!BR$561)/Параметры!BR$70)</f>
        <v>1380566.7591246434</v>
      </c>
      <c r="BS66" s="53">
        <f ca="1">IF(BS$2=1,SUM(BS64:BS65)+SUM(Проект!BS$508,Проект!BS$514,Проект!BS$520,Проект!BS$526,Проект!BS$532,Проект!BS$538,Проект!BS$545,Проект!BS$551,Проект!BS$556,Проект!BS$561)/Параметры!BS$70,BS64+BR66*Параметры!BR$70/Параметры!BS$70+SUM(Проект!BS$508,Проект!BS$514,Проект!BS$520,Проект!BS$526,Проект!BS$532,Проект!BS$538,Проект!BS$545,Проект!BS$551,Проект!BS$556,Проект!BS$561)/Параметры!BS$70)</f>
        <v>1403505.1522472794</v>
      </c>
      <c r="BT66" s="53">
        <f ca="1">IF(BT$2=1,SUM(BT64:BT65)+SUM(Проект!BT$508,Проект!BT$514,Проект!BT$520,Проект!BT$526,Проект!BT$532,Проект!BT$538,Проект!BT$545,Проект!BT$551,Проект!BT$556,Проект!BT$561)/Параметры!BT$70,BT64+BS66*Параметры!BS$70/Параметры!BT$70+SUM(Проект!BT$508,Проект!BT$514,Проект!BT$520,Проект!BT$526,Проект!BT$532,Проект!BT$538,Проект!BT$545,Проект!BT$551,Проект!BT$556,Проект!BT$561)/Параметры!BT$70)</f>
        <v>1426572.2057862622</v>
      </c>
      <c r="BU66" s="53">
        <f ca="1">IF(BU$2=1,SUM(BU64:BU65)+SUM(Проект!BU$508,Проект!BU$514,Проект!BU$520,Проект!BU$526,Проект!BU$532,Проект!BU$538,Проект!BU$545,Проект!BU$551,Проект!BU$556,Проект!BU$561)/Параметры!BU$70,BU64+BT66*Параметры!BT$70/Параметры!BU$70+SUM(Проект!BU$508,Проект!BU$514,Проект!BU$520,Проект!BU$526,Проект!BU$532,Проект!BU$538,Проект!BU$545,Проект!BU$551,Проект!BU$556,Проект!BU$561)/Параметры!BU$70)</f>
        <v>1449768.647206293</v>
      </c>
      <c r="BV66" s="53">
        <f ca="1">IF(BV$2=1,SUM(BV64:BV65)+SUM(Проект!BV$508,Проект!BV$514,Проект!BV$520,Проект!BV$526,Проект!BV$532,Проект!BV$538,Проект!BV$545,Проект!BV$551,Проект!BV$556,Проект!BV$561)/Параметры!BV$70,BV64+BU66*Параметры!BU$70/Параметры!BV$70+SUM(Проект!BV$508,Проект!BV$514,Проект!BV$520,Проект!BV$526,Проект!BV$532,Проект!BV$538,Проект!BV$545,Проект!BV$551,Проект!BV$556,Проект!BV$561)/Параметры!BV$70)</f>
        <v>1473866.6879399947</v>
      </c>
      <c r="BW66" s="53">
        <f ca="1">IF(BW$2=1,SUM(BW64:BW65)+SUM(Проект!BW$508,Проект!BW$514,Проект!BW$520,Проект!BW$526,Проект!BW$532,Проект!BW$538,Проект!BW$545,Проект!BW$551,Проект!BW$556,Проект!BW$561)/Параметры!BW$70,BW64+BV66*Параметры!BV$70/Параметры!BW$70+SUM(Проект!BW$508,Проект!BW$514,Проект!BW$520,Проект!BW$526,Проект!BW$532,Проект!BW$538,Проект!BW$545,Проект!BW$551,Проект!BW$556,Проект!BW$561)/Параметры!BW$70)</f>
        <v>1523132.8068816713</v>
      </c>
      <c r="BX66" s="53">
        <f ca="1">IF(BX$2=1,SUM(BX64:BX65)+SUM(Проект!BX$508,Проект!BX$514,Проект!BX$520,Проект!BX$526,Проект!BX$532,Проект!BX$538,Проект!BX$545,Проект!BX$551,Проект!BX$556,Проект!BX$561)/Параметры!BX$70,BX64+BW66*Параметры!BW$70/Параметры!BX$70+SUM(Проект!BX$508,Проект!BX$514,Проект!BX$520,Проект!BX$526,Проект!BX$532,Проект!BX$538,Проект!BX$545,Проект!BX$551,Проект!BX$556,Проект!BX$561)/Параметры!BX$70)</f>
        <v>1562112.1508146513</v>
      </c>
      <c r="BY66" s="53">
        <f ca="1">IF(BY$2=1,SUM(BY64:BY65)+SUM(Проект!BY$508,Проект!BY$514,Проект!BY$520,Проект!BY$526,Проект!BY$532,Проект!BY$538,Проект!BY$545,Проект!BY$551,Проект!BY$556,Проект!BY$561)/Параметры!BY$70,BY64+BX66*Параметры!BX$70/Параметры!BY$70+SUM(Проект!BY$508,Проект!BY$514,Проект!BY$520,Проект!BY$526,Проект!BY$532,Проект!BY$538,Проект!BY$545,Проект!BY$551,Проект!BY$556,Проект!BY$561)/Параметры!BY$70)</f>
        <v>1601310.8530320115</v>
      </c>
      <c r="BZ66" s="53">
        <f ca="1">IF(BZ$2=1,SUM(BZ64:BZ65)+SUM(Проект!BZ$508,Проект!BZ$514,Проект!BZ$520,Проект!BZ$526,Проект!BZ$532,Проект!BZ$538,Проект!BZ$545,Проект!BZ$551,Проект!BZ$556,Проект!BZ$561)/Параметры!BZ$70,BZ64+BY66*Параметры!BY$70/Параметры!BZ$70+SUM(Проект!BZ$508,Проект!BZ$514,Проект!BZ$520,Проект!BZ$526,Проект!BZ$532,Проект!BZ$538,Проект!BZ$545,Проект!BZ$551,Проект!BZ$556,Проект!BZ$561)/Параметры!BZ$70)</f>
        <v>1640730.1538173873</v>
      </c>
      <c r="CA66" s="53">
        <f ca="1">IF(CA$2=1,SUM(CA64:CA65)+SUM(Проект!CA$508,Проект!CA$514,Проект!CA$520,Проект!CA$526,Проект!CA$532,Проект!CA$538,Проект!CA$545,Проект!CA$551,Проект!CA$556,Проект!CA$561)/Параметры!CA$70,CA64+BZ66*Параметры!BZ$70/Параметры!CA$70+SUM(Проект!CA$508,Проект!CA$514,Проект!CA$520,Проект!CA$526,Проект!CA$532,Проект!CA$538,Проект!CA$545,Проект!CA$551,Проект!CA$556,Проект!CA$561)/Параметры!CA$70)</f>
        <v>1680371.3004671517</v>
      </c>
      <c r="CB66" s="53">
        <f ca="1">IF(CB$2=1,SUM(CB64:CB65)+SUM(Проект!CB$508,Проект!CB$514,Проект!CB$520,Проект!CB$526,Проект!CB$532,Проект!CB$538,Проект!CB$545,Проект!CB$551,Проект!CB$556,Проект!CB$561)/Параметры!CB$70,CB64+CA66*Параметры!CA$70/Параметры!CB$70+SUM(Проект!CB$508,Проект!CB$514,Проект!CB$520,Проект!CB$526,Проект!CB$532,Проект!CB$538,Проект!CB$545,Проект!CB$551,Проект!CB$556,Проект!CB$561)/Параметры!CB$70)</f>
        <v>1720235.5473300754</v>
      </c>
      <c r="CC66" s="53">
        <f ca="1">IF(CC$2=1,SUM(CC64:CC65)+SUM(Проект!CC$508,Проект!CC$514,Проект!CC$520,Проект!CC$526,Проект!CC$532,Проект!CC$538,Проект!CC$545,Проект!CC$551,Проект!CC$556,Проект!CC$561)/Параметры!CC$70,CC64+CB66*Параметры!CB$70/Параметры!CC$70+SUM(Проект!CC$508,Проект!CC$514,Проект!CC$520,Проект!CC$526,Проект!CC$532,Проект!CC$538,Проект!CC$545,Проект!CC$551,Проект!CC$556,Проект!CC$561)/Параметры!CC$70)</f>
        <v>1760324.1558472014</v>
      </c>
      <c r="CD66" s="53">
        <f ca="1">IF(CD$2=1,SUM(CD64:CD65)+SUM(Проект!CD$508,Проект!CD$514,Проект!CD$520,Проект!CD$526,Проект!CD$532,Проект!CD$538,Проект!CD$545,Проект!CD$551,Проект!CD$556,Проект!CD$561)/Параметры!CD$70,CD64+CC66*Параметры!CC$70/Параметры!CD$70+SUM(Проект!CD$508,Проект!CD$514,Проект!CD$520,Проект!CD$526,Проект!CD$532,Проект!CD$538,Проект!CD$545,Проект!CD$551,Проект!CD$556,Проект!CD$561)/Параметры!CD$70)</f>
        <v>1773456.3270794861</v>
      </c>
      <c r="CE66" s="53">
        <f ca="1">IF(CE$2=1,SUM(CE64:CE65)+SUM(Проект!CE$508,Проект!CE$514,Проект!CE$520,Проект!CE$526,Проект!CE$532,Проект!CE$538,Проект!CE$545,Проект!CE$551,Проект!CE$556,Проект!CE$561)/Параметры!CE$70,CE64+CD66*Параметры!CD$70/Параметры!CE$70+SUM(Проект!CE$508,Проект!CE$514,Проект!CE$520,Проект!CE$526,Проект!CE$532,Проект!CE$538,Проект!CE$545,Проект!CE$551,Проект!CE$556,Проект!CE$561)/Параметры!CE$70)</f>
        <v>1797987.5743873732</v>
      </c>
      <c r="CF66" s="53">
        <f ca="1">IF(CF$2=1,SUM(CF64:CF65)+SUM(Проект!CF$508,Проект!CF$514,Проект!CF$520,Проект!CF$526,Проект!CF$532,Проект!CF$538,Проект!CF$545,Проект!CF$551,Проект!CF$556,Проект!CF$561)/Параметры!CF$70,CF64+CE66*Параметры!CE$70/Параметры!CF$70+SUM(Проект!CF$508,Проект!CF$514,Проект!CF$520,Проект!CF$526,Проект!CF$532,Проект!CF$538,Проект!CF$545,Проект!CF$551,Проект!CF$556,Проект!CF$561)/Параметры!CF$70)</f>
        <v>1822656.4883407515</v>
      </c>
      <c r="CG66" s="53">
        <f ca="1">IF(CG$2=1,SUM(CG64:CG65)+SUM(Проект!CG$508,Проект!CG$514,Проект!CG$520,Проект!CG$526,Проект!CG$532,Проект!CG$538,Проект!CG$545,Проект!CG$551,Проект!CG$556,Проект!CG$561)/Параметры!CG$70,CG64+CF66*Параметры!CF$70/Параметры!CG$70+SUM(Проект!CG$508,Проект!CG$514,Проект!CG$520,Проект!CG$526,Проект!CG$532,Проект!CG$538,Проект!CG$545,Проект!CG$551,Проект!CG$556,Проект!CG$561)/Параметры!CG$70)</f>
        <v>1847463.8473268505</v>
      </c>
      <c r="CH66" s="53">
        <f ca="1">IF(CH$2=1,SUM(CH64:CH65)+SUM(Проект!CH$508,Проект!CH$514,Проект!CH$520,Проект!CH$526,Проект!CH$532,Проект!CH$538,Проект!CH$545,Проект!CH$551,Проект!CH$556,Проект!CH$561)/Параметры!CH$70,CH64+CG66*Параметры!CG$70/Параметры!CH$70+SUM(Проект!CH$508,Проект!CH$514,Проект!CH$520,Проект!CH$526,Проект!CH$532,Проект!CH$538,Проект!CH$545,Проект!CH$551,Проект!CH$556,Проект!CH$561)/Параметры!CH$70)</f>
        <v>1873235.9175785789</v>
      </c>
      <c r="CI66" s="53">
        <f ca="1">IF(CI$2=1,SUM(CI64:CI65)+SUM(Проект!CI$508,Проект!CI$514,Проект!CI$520,Проект!CI$526,Проект!CI$532,Проект!CI$538,Проект!CI$545,Проект!CI$551,Проект!CI$556,Проект!CI$561)/Параметры!CI$70,CI64+CH66*Параметры!CH$70/Параметры!CI$70+SUM(Проект!CI$508,Проект!CI$514,Проект!CI$520,Проект!CI$526,Проект!CI$532,Проект!CI$538,Проект!CI$545,Проект!CI$551,Проект!CI$556,Проект!CI$561)/Параметры!CI$70)</f>
        <v>1925937.8315128386</v>
      </c>
      <c r="CJ66" s="53">
        <f ca="1">IF(CJ$2=1,SUM(CJ64:CJ65)+SUM(Проект!CJ$508,Проект!CJ$514,Проект!CJ$520,Проект!CJ$526,Проект!CJ$532,Проект!CJ$538,Проект!CJ$545,Проект!CJ$551,Проект!CJ$556,Проект!CJ$561)/Параметры!CJ$70,CJ64+CI66*Параметры!CI$70/Параметры!CJ$70+SUM(Проект!CJ$508,Проект!CJ$514,Проект!CJ$520,Проект!CJ$526,Проект!CJ$532,Проект!CJ$538,Проект!CJ$545,Проект!CJ$551,Проект!CJ$556,Проект!CJ$561)/Параметры!CJ$70)</f>
        <v>1967632.8961877937</v>
      </c>
      <c r="CK66" s="53">
        <f ca="1">IF(CK$2=1,SUM(CK64:CK65)+SUM(Проект!CK$508,Проект!CK$514,Проект!CK$520,Проект!CK$526,Проект!CK$532,Проект!CK$538,Проект!CK$545,Проект!CK$551,Проект!CK$556,Проект!CK$561)/Параметры!CK$70,CK64+CJ66*Параметры!CJ$70/Параметры!CK$70+SUM(Проект!CK$508,Проект!CK$514,Проект!CK$520,Проект!CK$526,Проект!CK$532,Проект!CK$538,Проект!CK$545,Проект!CK$551,Проект!CK$556,Проект!CK$561)/Параметры!CK$70)</f>
        <v>2009562.6742270375</v>
      </c>
      <c r="CL66" s="53">
        <f ca="1">IF(CL$2=1,SUM(CL64:CL65)+SUM(Проект!CL$508,Проект!CL$514,Проект!CL$520,Проект!CL$526,Проект!CL$532,Проект!CL$538,Проект!CL$545,Проект!CL$551,Проект!CL$556,Проект!CL$561)/Параметры!CL$70,CL64+CK66*Параметры!CK$70/Параметры!CL$70+SUM(Проект!CL$508,Проект!CL$514,Проект!CL$520,Проект!CL$526,Проект!CL$532,Проект!CL$538,Проект!CL$545,Проект!CL$551,Проект!CL$556,Проект!CL$561)/Параметры!CL$70)</f>
        <v>2051728.4927340539</v>
      </c>
      <c r="CM66" s="53">
        <f ca="1">IF(CM$2=1,SUM(CM64:CM65)+SUM(Проект!CM$508,Проект!CM$514,Проект!CM$520,Проект!CM$526,Проект!CM$532,Проект!CM$538,Проект!CM$545,Проект!CM$551,Проект!CM$556,Проект!CM$561)/Параметры!CM$70,CM64+CL66*Параметры!CL$70/Параметры!CM$70+SUM(Проект!CM$508,Проект!CM$514,Проект!CM$520,Проект!CM$526,Проект!CM$532,Проект!CM$538,Проект!CM$545,Проект!CM$551,Проект!CM$556,Проект!CM$561)/Параметры!CM$70)</f>
        <v>2094131.6863159684</v>
      </c>
      <c r="CN66" s="53">
        <f ca="1">IF(CN$2=1,SUM(CN64:CN65)+SUM(Проект!CN$508,Проект!CN$514,Проект!CN$520,Проект!CN$526,Проект!CN$532,Проект!CN$538,Проект!CN$545,Проект!CN$551,Проект!CN$556,Проект!CN$561)/Параметры!CN$70,CN64+CM66*Параметры!CM$70/Параметры!CN$70+SUM(Проект!CN$508,Проект!CN$514,Проект!CN$520,Проект!CN$526,Проект!CN$532,Проект!CN$538,Проект!CN$545,Проект!CN$551,Проект!CN$556,Проект!CN$561)/Параметры!CN$70)</f>
        <v>2136773.5971259642</v>
      </c>
      <c r="CO66" s="53">
        <f ca="1">IF(CO$2=1,SUM(CO64:CO65)+SUM(Проект!CO$508,Проект!CO$514,Проект!CO$520,Проект!CO$526,Проект!CO$532,Проект!CO$538,Проект!CO$545,Проект!CO$551,Проект!CO$556,Проект!CO$561)/Параметры!CO$70,CO64+CN66*Параметры!CN$70/Параметры!CO$70+SUM(Проект!CO$508,Проект!CO$514,Проект!CO$520,Проект!CO$526,Проект!CO$532,Проект!CO$538,Проект!CO$545,Проект!CO$551,Проект!CO$556,Проект!CO$561)/Параметры!CO$70)</f>
        <v>2179655.5749059557</v>
      </c>
      <c r="CP66" s="53">
        <f ca="1">IF(CP$2=1,SUM(CP64:CP65)+SUM(Проект!CP$508,Проект!CP$514,Проект!CP$520,Проект!CP$526,Проект!CP$532,Проект!CP$538,Проект!CP$545,Проект!CP$551,Проект!CP$556,Проект!CP$561)/Параметры!CP$70,CP64+CO66*Параметры!CO$70/Параметры!CP$70+SUM(Проект!CP$508,Проект!CP$514,Проект!CP$520,Проект!CP$526,Проект!CP$532,Проект!CP$538,Проект!CP$545,Проект!CP$551,Проект!CP$556,Проект!CP$561)/Параметры!CP$70)</f>
        <v>2193694.1647911677</v>
      </c>
      <c r="CQ66" s="53">
        <f ca="1">IF(CQ$2=1,SUM(CQ64:CQ65)+SUM(Проект!CQ$508,Проект!CQ$514,Проект!CQ$520,Проект!CQ$526,Проект!CQ$532,Проект!CQ$538,Проект!CQ$545,Проект!CQ$551,Проект!CQ$556,Проект!CQ$561)/Параметры!CQ$70,CQ64+CP66*Параметры!CP$70/Параметры!CQ$70+SUM(Проект!CQ$508,Проект!CQ$514,Проект!CQ$520,Проект!CQ$526,Проект!CQ$532,Проект!CQ$538,Проект!CQ$545,Проект!CQ$551,Проект!CQ$556,Проект!CQ$561)/Параметры!CQ$70)</f>
        <v>2219929.7660772717</v>
      </c>
      <c r="CR66" s="53">
        <f ca="1">IF(CR$2=1,SUM(CR64:CR65)+SUM(Проект!CR$508,Проект!CR$514,Проект!CR$520,Проект!CR$526,Проект!CR$532,Проект!CR$538,Проект!CR$545,Проект!CR$551,Проект!CR$556,Проект!CR$561)/Параметры!CR$70,CR64+CQ66*Параметры!CQ$70/Параметры!CR$70+SUM(Проект!CR$508,Проект!CR$514,Проект!CR$520,Проект!CR$526,Проект!CR$532,Проект!CR$538,Проект!CR$545,Проект!CR$551,Проект!CR$556,Проект!CR$561)/Параметры!CR$70)</f>
        <v>2246312.670674054</v>
      </c>
      <c r="CS66" s="53">
        <f ca="1">IF(CS$2=1,SUM(CS64:CS65)+SUM(Проект!CS$508,Проект!CS$514,Проект!CS$520,Проект!CS$526,Проект!CS$532,Проект!CS$538,Проект!CS$545,Проект!CS$551,Проект!CS$556,Проект!CS$561)/Параметры!CS$70,CS64+CR66*Параметры!CR$70/Параметры!CS$70+SUM(Проект!CS$508,Проект!CS$514,Проект!CS$520,Проект!CS$526,Проект!CS$532,Проект!CS$538,Проект!CS$545,Проект!CS$551,Проект!CS$556,Проект!CS$561)/Параметры!CS$70)</f>
        <v>2272843.7114558467</v>
      </c>
      <c r="CT66" s="53">
        <f ca="1">IF(CT$2=1,SUM(CT64:CT65)+SUM(Проект!CT$508,Проект!CT$514,Проект!CT$520,Проект!CT$526,Проект!CT$532,Проект!CT$538,Проект!CT$545,Проект!CT$551,Проект!CT$556,Проект!CT$561)/Параметры!CT$70,CT64+CS66*Параметры!CS$70/Параметры!CT$70+SUM(Проект!CT$508,Проект!CT$514,Проект!CT$520,Проект!CT$526,Проект!CT$532,Проект!CT$538,Проект!CT$545,Проект!CT$551,Проект!CT$556,Проект!CT$561)/Параметры!CT$70)</f>
        <v>2300406.9932918628</v>
      </c>
      <c r="CU66" s="53">
        <f ca="1">IF(CU$2=1,SUM(CU64:CU65)+SUM(Проект!CU$508,Проект!CU$514,Проект!CU$520,Проект!CU$526,Проект!CU$532,Проект!CU$538,Проект!CU$545,Проект!CU$551,Проект!CU$556,Проект!CU$561)/Параметры!CU$70,CU64+CT66*Параметры!CT$70/Параметры!CU$70+SUM(Проект!CU$508,Проект!CU$514,Проект!CU$520,Проект!CU$526,Проект!CU$532,Проект!CU$538,Проект!CU$545,Проект!CU$551,Проект!CU$556,Проект!CU$561)/Параметры!CU$70)</f>
        <v>2356785.2078681882</v>
      </c>
      <c r="CV66" s="53">
        <f ca="1">IF(CV$2=1,SUM(CV64:CV65)+SUM(Проект!CV$508,Проект!CV$514,Проект!CV$520,Проект!CV$526,Проект!CV$532,Проект!CV$538,Проект!CV$545,Проект!CV$551,Проект!CV$556,Проект!CV$561)/Параметры!CV$70,CV64+CU66*Параметры!CU$70/Параметры!CV$70+SUM(Проект!CV$508,Проект!CV$514,Проект!CV$520,Проект!CV$526,Проект!CV$532,Проект!CV$538,Проект!CV$545,Проект!CV$551,Проект!CV$556,Проект!CV$561)/Параметры!CV$70)</f>
        <v>2401386.093737056</v>
      </c>
      <c r="CW66" s="53">
        <f ca="1">IF(CW$2=1,SUM(CW64:CW65)+SUM(Проект!CW$508,Проект!CW$514,Проект!CW$520,Проект!CW$526,Проект!CW$532,Проект!CW$538,Проект!CW$545,Проект!CW$551,Проект!CW$556,Проект!CW$561)/Параметры!CW$70,CW64+CV66*Параметры!CV$70/Параметры!CW$70+SUM(Проект!CW$508,Проект!CW$514,Проект!CW$520,Проект!CW$526,Проект!CW$532,Проект!CW$538,Проект!CW$545,Проект!CW$551,Проект!CW$556,Проект!CW$561)/Параметры!CW$70)</f>
        <v>2446238.122905714</v>
      </c>
      <c r="CX66" s="53">
        <f ca="1">IF(CX$2=1,SUM(CX64:CX65)+SUM(Проект!CX$508,Проект!CX$514,Проект!CX$520,Проект!CX$526,Проект!CX$532,Проект!CX$538,Проект!CX$545,Проект!CX$551,Проект!CX$556,Проект!CX$561)/Параметры!CX$70,CX64+CW66*Параметры!CW$70/Параметры!CX$70+SUM(Проект!CX$508,Проект!CX$514,Проект!CX$520,Проект!CX$526,Проект!CX$532,Проект!CX$538,Проект!CX$545,Проект!CX$551,Проект!CX$556,Проект!CX$561)/Параметры!CX$70)</f>
        <v>2491342.7153748902</v>
      </c>
      <c r="CY66" s="53">
        <f ca="1">IF(CY$2=1,SUM(CY64:CY65)+SUM(Проект!CY$508,Проект!CY$514,Проект!CY$520,Проект!CY$526,Проект!CY$532,Проект!CY$538,Проект!CY$545,Проект!CY$551,Проект!CY$556,Проект!CY$561)/Параметры!CY$70,CY64+CX66*Параметры!CX$70/Параметры!CY$70+SUM(Проект!CY$508,Проект!CY$514,Проект!CY$520,Проект!CY$526,Проект!CY$532,Проект!CY$538,Проект!CY$545,Проект!CY$551,Проект!CY$556,Проект!CY$561)/Параметры!CY$70)</f>
        <v>2536701.2991742049</v>
      </c>
      <c r="CZ66" s="53">
        <f ca="1">IF(CZ$2=1,SUM(CZ64:CZ65)+SUM(Проект!CZ$508,Проект!CZ$514,Проект!CZ$520,Проект!CZ$526,Проект!CZ$532,Проект!CZ$538,Проект!CZ$545,Проект!CZ$551,Проект!CZ$556,Проект!CZ$561)/Параметры!CZ$70,CZ64+CY66*Параметры!CY$70/Параметры!CZ$70+SUM(Проект!CZ$508,Проект!CZ$514,Проект!CZ$520,Проект!CZ$526,Проект!CZ$532,Проект!CZ$538,Проект!CZ$545,Проект!CZ$551,Проект!CZ$556,Проект!CZ$561)/Параметры!CZ$70)</f>
        <v>2582315.3104075668</v>
      </c>
      <c r="DA66" s="53">
        <f ca="1">IF(DA$2=1,SUM(DA64:DA65)+SUM(Проект!DA$508,Проект!DA$514,Проект!DA$520,Проект!DA$526,Проект!DA$532,Проект!DA$538,Проект!DA$545,Проект!DA$551,Проект!DA$556,Проект!DA$561)/Параметры!DA$70,DA64+CZ66*Параметры!CZ$70/Параметры!DA$70+SUM(Проект!DA$508,Проект!DA$514,Проект!DA$520,Проект!DA$526,Проект!DA$532,Проект!DA$538,Проект!DA$545,Проект!DA$551,Проект!DA$556,Проект!DA$561)/Параметры!DA$70)</f>
        <v>2628186.1932988265</v>
      </c>
      <c r="DB66" s="53">
        <f ca="1">IF(DB$2=1,SUM(DB64:DB65)+SUM(Проект!DB$508,Проект!DB$514,Проект!DB$520,Проект!DB$526,Проект!DB$532,Проект!DB$538,Проект!DB$545,Проект!DB$551,Проект!DB$556,Проект!DB$561)/Параметры!DB$70,DB64+DA66*Параметры!DA$70/Параметры!DB$70+SUM(Проект!DB$508,Проект!DB$514,Проект!DB$520,Проект!DB$526,Проект!DB$532,Проект!DB$538,Проект!DB$545,Проект!DB$551,Проект!DB$556,Проект!DB$561)/Параметры!DB$70)</f>
        <v>2643194.6511426675</v>
      </c>
      <c r="DC66" s="53">
        <f ca="1">IF(DC$2=1,SUM(DC64:DC65)+SUM(Проект!DC$508,Проект!DC$514,Проект!DC$520,Проект!DC$526,Проект!DC$532,Проект!DC$538,Проект!DC$545,Проект!DC$551,Проект!DC$556,Проект!DC$561)/Параметры!DC$70,DC64+DB66*Параметры!DB$70/Параметры!DC$70+SUM(Проект!DC$508,Проект!DC$514,Проект!DC$520,Проект!DC$526,Проект!DC$532,Проект!DC$538,Проект!DC$545,Проект!DC$551,Проект!DC$556,Проект!DC$561)/Параметры!DC$70)</f>
        <v>2671253.9111854685</v>
      </c>
      <c r="DD66" s="53">
        <f ca="1">IF(DD$2=1,SUM(DD64:DD65)+SUM(Проект!DD$508,Проект!DD$514,Проект!DD$520,Проект!DD$526,Проект!DD$532,Проект!DD$538,Проект!DD$545,Проект!DD$551,Проект!DD$556,Проект!DD$561)/Параметры!DD$70,DD64+DC66*Параметры!DC$70/Параметры!DD$70+SUM(Проект!DD$508,Проект!DD$514,Проект!DD$520,Проект!DD$526,Проект!DD$532,Проект!DD$538,Проект!DD$545,Проект!DD$551,Проект!DD$556,Проект!DD$561)/Параметры!DD$70)</f>
        <v>2699470.7857706896</v>
      </c>
      <c r="DE66" s="53">
        <f ca="1">IF(DE$2=1,SUM(DE64:DE65)+SUM(Проект!DE$508,Проект!DE$514,Проект!DE$520,Проект!DE$526,Проект!DE$532,Проект!DE$538,Проект!DE$545,Проект!DE$551,Проект!DE$556,Проект!DE$561)/Параметры!DE$70,DE64+DD66*Параметры!DD$70/Параметры!DE$70+SUM(Проект!DE$508,Проект!DE$514,Проект!DE$520,Проект!DE$526,Проект!DE$532,Проект!DE$538,Проект!DE$545,Проект!DE$551,Проект!DE$556,Проект!DE$561)/Параметры!DE$70)</f>
        <v>2727846.166073875</v>
      </c>
      <c r="DF66" s="53">
        <f ca="1">IF(DF$2=1,SUM(DF64:DF65)+SUM(Проект!DF$508,Проект!DF$514,Проект!DF$520,Проект!DF$526,Проект!DF$532,Проект!DF$538,Проект!DF$545,Проект!DF$551,Проект!DF$556,Проект!DF$561)/Параметры!DF$70,DF64+DE66*Параметры!DE$70/Параметры!DF$70+SUM(Проект!DF$508,Проект!DF$514,Проект!DF$520,Проект!DF$526,Проект!DF$532,Проект!DF$538,Проект!DF$545,Проект!DF$551,Проект!DF$556,Проект!DF$561)/Параметры!DF$70)</f>
        <v>2757326.0443050801</v>
      </c>
      <c r="DG66" s="53">
        <f ca="1">IF(DG$2=1,SUM(DG64:DG65)+SUM(Проект!DG$508,Проект!DG$514,Проект!DG$520,Проект!DG$526,Проект!DG$532,Проект!DG$538,Проект!DG$545,Проект!DG$551,Проект!DG$556,Проект!DG$561)/Параметры!DG$70,DG64+DF66*Параметры!DF$70/Параметры!DG$70+SUM(Проект!DG$508,Проект!DG$514,Проект!DG$520,Проект!DG$526,Проект!DG$532,Проект!DG$538,Проект!DG$545,Проект!DG$551,Проект!DG$556,Проект!DG$561)/Параметры!DG$70)</f>
        <v>2817637.9005684149</v>
      </c>
      <c r="DH66" s="53">
        <f ca="1">IF(DH$2=1,SUM(DH64:DH65)+SUM(Проект!DH$508,Проект!DH$514,Проект!DH$520,Проект!DH$526,Проект!DH$532,Проект!DH$538,Проект!DH$545,Проект!DH$551,Проект!DH$556,Проект!DH$561)/Параметры!DH$70,DH64+DG66*Параметры!DG$70/Параметры!DH$70+SUM(Проект!DH$508,Проект!DH$514,Проект!DH$520,Проект!DH$526,Проект!DH$532,Проект!DH$538,Проект!DH$545,Проект!DH$551,Проект!DH$556,Проект!DH$561)/Параметры!DH$70)</f>
        <v>2865348.0151147684</v>
      </c>
      <c r="DI66" s="53">
        <f ca="1">IF(DI$2=1,SUM(DI64:DI65)+SUM(Проект!DI$508,Проект!DI$514,Проект!DI$520,Проект!DI$526,Проект!DI$532,Проект!DI$538,Проект!DI$545,Проект!DI$551,Проект!DI$556,Проект!DI$561)/Параметры!DI$70,DI64+DH66*Параметры!DH$70/Параметры!DI$70+SUM(Проект!DI$508,Проект!DI$514,Проект!DI$520,Проект!DI$526,Проект!DI$532,Проект!DI$538,Проект!DI$545,Проект!DI$551,Проект!DI$556,Проект!DI$561)/Параметры!DI$70)</f>
        <v>2913326.8529918967</v>
      </c>
      <c r="DJ66" s="53">
        <f ca="1">IF(DJ$2=1,SUM(DJ64:DJ65)+SUM(Проект!DJ$508,Проект!DJ$514,Проект!DJ$520,Проект!DJ$526,Проект!DJ$532,Проект!DJ$538,Проект!DJ$545,Проект!DJ$551,Проект!DJ$556,Проект!DJ$561)/Параметры!DJ$70,DJ64+DI66*Параметры!DI$70/Параметры!DJ$70+SUM(Проект!DJ$508,Проект!DJ$514,Проект!DJ$520,Проект!DJ$526,Проект!DJ$532,Проект!DJ$538,Проект!DJ$545,Проект!DJ$551,Проект!DJ$556,Проект!DJ$561)/Параметры!DJ$70)</f>
        <v>2961575.9336005813</v>
      </c>
      <c r="DK66" s="53">
        <f ca="1">IF(DK$2=1,SUM(DK64:DK65)+SUM(Проект!DK$508,Проект!DK$514,Проект!DK$520,Проект!DK$526,Проект!DK$532,Проект!DK$538,Проект!DK$545,Проект!DK$551,Проект!DK$556,Проект!DK$561)/Параметры!DK$70,DK64+DJ66*Параметры!DJ$70/Параметры!DK$70+SUM(Проект!DK$508,Проект!DK$514,Проект!DK$520,Проект!DK$526,Проект!DK$532,Проект!DK$538,Проект!DK$545,Проект!DK$551,Проект!DK$556,Проект!DK$561)/Параметры!DK$70)</f>
        <v>3010096.7849325147</v>
      </c>
      <c r="DL66" s="53">
        <f ca="1">IF(DL$2=1,SUM(DL64:DL65)+SUM(Проект!DL$508,Проект!DL$514,Проект!DL$520,Проект!DL$526,Проект!DL$532,Проект!DL$538,Проект!DL$545,Проект!DL$551,Проект!DL$556,Проект!DL$561)/Параметры!DL$70,DL64+DK66*Параметры!DK$70/Параметры!DL$70+SUM(Проект!DL$508,Проект!DL$514,Проект!DL$520,Проект!DL$526,Проект!DL$532,Проект!DL$538,Проект!DL$545,Проект!DL$551,Проект!DL$556,Проект!DL$561)/Параметры!DL$70)</f>
        <v>3058890.9436188811</v>
      </c>
      <c r="DM66" s="53">
        <f ca="1">IF(DM$2=1,SUM(DM64:DM65)+SUM(Проект!DM$508,Проект!DM$514,Проект!DM$520,Проект!DM$526,Проект!DM$532,Проект!DM$538,Проект!DM$545,Проект!DM$551,Проект!DM$556,Проект!DM$561)/Параметры!DM$70,DM64+DL66*Параметры!DL$70/Параметры!DM$70+SUM(Проект!DM$508,Проект!DM$514,Проект!DM$520,Проект!DM$526,Проект!DM$532,Проект!DM$538,Проект!DM$545,Проект!DM$551,Проект!DM$556,Проект!DM$561)/Параметры!DM$70)</f>
        <v>3107959.954979192</v>
      </c>
      <c r="DN66" s="53">
        <f ca="1">IF(DN$2=1,SUM(DN64:DN65)+SUM(Проект!DN$508,Проект!DN$514,Проект!DN$520,Проект!DN$526,Проект!DN$532,Проект!DN$538,Проект!DN$545,Проект!DN$551,Проект!DN$556,Проект!DN$561)/Параметры!DN$70,DN64+DM66*Параметры!DM$70/Параметры!DN$70+SUM(Проект!DN$508,Проект!DN$514,Проект!DN$520,Проект!DN$526,Проект!DN$532,Проект!DN$538,Проект!DN$545,Проект!DN$551,Проект!DN$556,Проект!DN$561)/Параметры!DN$70)</f>
        <v>3124006.1715387711</v>
      </c>
      <c r="DO66" s="53">
        <f ca="1">IF(DO$2=1,SUM(DO64:DO65)+SUM(Проект!DO$508,Проект!DO$514,Проект!DO$520,Проект!DO$526,Проект!DO$532,Проект!DO$538,Проект!DO$545,Проект!DO$551,Проект!DO$556,Проект!DO$561)/Параметры!DO$70,DO64+DN66*Параметры!DN$70/Параметры!DO$70+SUM(Проект!DO$508,Проект!DO$514,Проект!DO$520,Проект!DO$526,Проект!DO$532,Проект!DO$538,Проект!DO$545,Проект!DO$551,Проект!DO$556,Проект!DO$561)/Параметры!DO$70)</f>
        <v>3154016.7464512326</v>
      </c>
      <c r="DP66" s="53">
        <f ca="1">IF(DP$2=1,SUM(DP64:DP65)+SUM(Проект!DP$508,Проект!DP$514,Проект!DP$520,Проект!DP$526,Проект!DP$532,Проект!DP$538,Проект!DP$545,Проект!DP$551,Проект!DP$556,Проект!DP$561)/Параметры!DP$70,DP64+DO66*Параметры!DO$70/Параметры!DP$70+SUM(Проект!DP$508,Проект!DP$514,Проект!DP$520,Проект!DP$526,Проект!DP$532,Проект!DP$538,Проект!DP$545,Проект!DP$551,Проект!DP$556,Проект!DP$561)/Параметры!DP$70)</f>
        <v>3184195.9689240879</v>
      </c>
      <c r="DQ66" s="53">
        <f ca="1">IF(DQ$2=1,SUM(DQ64:DQ65)+SUM(Проект!DQ$508,Проект!DQ$514,Проект!DQ$520,Проект!DQ$526,Проект!DQ$532,Проект!DQ$538,Проект!DQ$545,Проект!DQ$551,Проект!DQ$556,Проект!DQ$561)/Параметры!DQ$70,DQ64+DP66*Параметры!DP$70/Параметры!DQ$70+SUM(Проект!DQ$508,Проект!DQ$514,Проект!DQ$520,Проект!DQ$526,Проект!DQ$532,Проект!DQ$538,Проект!DQ$545,Проект!DQ$551,Проект!DQ$556,Проект!DQ$561)/Параметры!DQ$70)</f>
        <v>3214544.7925151633</v>
      </c>
      <c r="DR66" s="53">
        <f ca="1">IF(DR$2=1,SUM(DR64:DR65)+SUM(Проект!DR$508,Проект!DR$514,Проект!DR$520,Проект!DR$526,Проект!DR$532,Проект!DR$538,Проект!DR$545,Проект!DR$551,Проект!DR$556,Проект!DR$561)/Параметры!DR$70,DR64+DQ66*Параметры!DQ$70/Параметры!DR$70+SUM(Проект!DR$508,Проект!DR$514,Проект!DR$520,Проект!DR$526,Проект!DR$532,Проект!DR$538,Проект!DR$545,Проект!DR$551,Проект!DR$556,Проект!DR$561)/Параметры!DR$70)</f>
        <v>3246075.4288892164</v>
      </c>
      <c r="DS66" s="53">
        <f ca="1">IF(DS$2=1,SUM(DS64:DS65)+SUM(Проект!DS$508,Проект!DS$514,Проект!DS$520,Проект!DS$526,Проект!DS$532,Проект!DS$538,Проект!DS$545,Проект!DS$551,Проект!DS$556,Проект!DS$561)/Параметры!DS$70,DS64+DR66*Параметры!DR$70/Параметры!DS$70+SUM(Проект!DS$508,Проект!DS$514,Проект!DS$520,Проект!DS$526,Проект!DS$532,Проект!DS$538,Проект!DS$545,Проект!DS$551,Проект!DS$556,Проект!DS$561)/Параметры!DS$70)</f>
        <v>3310596.2817576518</v>
      </c>
      <c r="DT66" s="53">
        <f ca="1">IF(DT$2=1,SUM(DT64:DT65)+SUM(Проект!DT$508,Проект!DT$514,Проект!DT$520,Проект!DT$526,Проект!DT$532,Проект!DT$538,Проект!DT$545,Проект!DT$551,Проект!DT$556,Проект!DT$561)/Параметры!DT$70,DT64+DS66*Параметры!DS$70/Параметры!DT$70+SUM(Проект!DT$508,Проект!DT$514,Проект!DT$520,Проект!DT$526,Проект!DT$532,Проект!DT$538,Проект!DT$545,Проект!DT$551,Проект!DT$556,Проект!DT$561)/Параметры!DT$70)</f>
        <v>3361633.2709889198</v>
      </c>
      <c r="DU66" s="53">
        <f ca="1">IF(DU$2=1,SUM(DU64:DU65)+SUM(Проект!DU$508,Проект!DU$514,Проект!DU$520,Проект!DU$526,Проект!DU$532,Проект!DU$538,Проект!DU$545,Проект!DU$551,Проект!DU$556,Проект!DU$561)/Параметры!DU$70,DU64+DT66*Параметры!DT$70/Параметры!DU$70+SUM(Проект!DU$508,Проект!DU$514,Проект!DU$520,Проект!DU$526,Проект!DU$532,Проект!DU$538,Проект!DU$545,Проект!DU$551,Проект!DU$556,Проект!DU$561)/Параметры!DU$70)</f>
        <v>3412957.7941841139</v>
      </c>
      <c r="DV66" s="53">
        <f ca="1">IF(DV$2=1,SUM(DV64:DV65)+SUM(Проект!DV$508,Проект!DV$514,Проект!DV$520,Проект!DV$526,Проект!DV$532,Проект!DV$538,Проект!DV$545,Проект!DV$551,Проект!DV$556,Проект!DV$561)/Параметры!DV$70,DV64+DU66*Параметры!DU$70/Параметры!DV$70+SUM(Проект!DV$508,Проект!DV$514,Проект!DV$520,Проект!DV$526,Проект!DV$532,Проект!DV$538,Проект!DV$545,Проект!DV$551,Проект!DV$556,Проект!DV$561)/Параметры!DV$70)</f>
        <v>3464571.4771020734</v>
      </c>
      <c r="DW66" s="53"/>
      <c r="DX66" s="53"/>
    </row>
    <row r="67" spans="1:128" x14ac:dyDescent="0.2">
      <c r="A67" s="12"/>
      <c r="B67" s="77"/>
      <c r="C67" s="49"/>
      <c r="D67" s="14"/>
      <c r="E67" s="14" t="s">
        <v>664</v>
      </c>
      <c r="F67" s="14" t="s">
        <v>2961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</row>
    <row r="68" spans="1:128" x14ac:dyDescent="0.2">
      <c r="A68" s="10"/>
    </row>
    <row r="71" spans="1:128" s="9" customFormat="1" ht="25.5" customHeight="1" thickBot="1" x14ac:dyDescent="0.25">
      <c r="A71" s="269" t="str">
        <f ca="1">Language!A$1489</f>
        <v>ОТЧЕТ – ДОХОДЫ (без НДС)</v>
      </c>
      <c r="B71" s="280"/>
      <c r="C71" s="281"/>
      <c r="D71" s="271"/>
      <c r="E71" s="271" t="s">
        <v>2887</v>
      </c>
      <c r="F71" s="271" t="s">
        <v>3248</v>
      </c>
      <c r="G71" s="272" t="str">
        <f ca="1">Параметры!G$40</f>
        <v>авг.22</v>
      </c>
      <c r="H71" s="272" t="str">
        <f ca="1">Параметры!H$40</f>
        <v>сен.22</v>
      </c>
      <c r="I71" s="272" t="str">
        <f ca="1">Параметры!I$40</f>
        <v>окт.22</v>
      </c>
      <c r="J71" s="272" t="str">
        <f ca="1">Параметры!J$40</f>
        <v>ноя.22</v>
      </c>
      <c r="K71" s="272" t="str">
        <f ca="1">Параметры!K$40</f>
        <v>дек.22</v>
      </c>
      <c r="L71" s="272" t="str">
        <f ca="1">Параметры!L$40</f>
        <v>янв.23</v>
      </c>
      <c r="M71" s="272" t="str">
        <f ca="1">Параметры!M$40</f>
        <v>фев.23</v>
      </c>
      <c r="N71" s="272" t="str">
        <f ca="1">Параметры!N$40</f>
        <v>мар.23</v>
      </c>
      <c r="O71" s="272" t="str">
        <f ca="1">Параметры!O$40</f>
        <v>апр.23</v>
      </c>
      <c r="P71" s="272" t="str">
        <f ca="1">Параметры!P$40</f>
        <v>май.23</v>
      </c>
      <c r="Q71" s="272" t="str">
        <f ca="1">Параметры!Q$40</f>
        <v>июн.23</v>
      </c>
      <c r="R71" s="272" t="str">
        <f ca="1">Параметры!R$40</f>
        <v>июл.23</v>
      </c>
      <c r="S71" s="272" t="str">
        <f ca="1">Параметры!S$40</f>
        <v>авг.23</v>
      </c>
      <c r="T71" s="272" t="str">
        <f ca="1">Параметры!T$40</f>
        <v>сен.23</v>
      </c>
      <c r="U71" s="272" t="str">
        <f ca="1">Параметры!U$40</f>
        <v>окт.23</v>
      </c>
      <c r="V71" s="272" t="str">
        <f ca="1">Параметры!V$40</f>
        <v>ноя.23</v>
      </c>
      <c r="W71" s="272" t="str">
        <f ca="1">Параметры!W$40</f>
        <v>дек.23</v>
      </c>
      <c r="X71" s="272" t="str">
        <f ca="1">Параметры!X$40</f>
        <v>янв.24</v>
      </c>
      <c r="Y71" s="272" t="str">
        <f ca="1">Параметры!Y$40</f>
        <v>фев.24</v>
      </c>
      <c r="Z71" s="272" t="str">
        <f ca="1">Параметры!Z$40</f>
        <v>мар.24</v>
      </c>
      <c r="AA71" s="272" t="str">
        <f ca="1">Параметры!AA$40</f>
        <v>апр.24</v>
      </c>
      <c r="AB71" s="272" t="str">
        <f ca="1">Параметры!AB$40</f>
        <v>май.24</v>
      </c>
      <c r="AC71" s="272" t="str">
        <f ca="1">Параметры!AC$40</f>
        <v>июн.24</v>
      </c>
      <c r="AD71" s="272" t="str">
        <f ca="1">Параметры!AD$40</f>
        <v>июл.24</v>
      </c>
      <c r="AE71" s="272" t="str">
        <f ca="1">Параметры!AE$40</f>
        <v>авг.24</v>
      </c>
      <c r="AF71" s="272" t="str">
        <f ca="1">Параметры!AF$40</f>
        <v>сен.24</v>
      </c>
      <c r="AG71" s="272" t="str">
        <f ca="1">Параметры!AG$40</f>
        <v>окт.24</v>
      </c>
      <c r="AH71" s="272" t="str">
        <f ca="1">Параметры!AH$40</f>
        <v>ноя.24</v>
      </c>
      <c r="AI71" s="272" t="str">
        <f ca="1">Параметры!AI$40</f>
        <v>дек.24</v>
      </c>
      <c r="AJ71" s="272" t="str">
        <f ca="1">Параметры!AJ$40</f>
        <v>янв.25</v>
      </c>
      <c r="AK71" s="272" t="str">
        <f ca="1">Параметры!AK$40</f>
        <v>фев.25</v>
      </c>
      <c r="AL71" s="272" t="str">
        <f ca="1">Параметры!AL$40</f>
        <v>мар.25</v>
      </c>
      <c r="AM71" s="272" t="str">
        <f ca="1">Параметры!AM$40</f>
        <v>апр.25</v>
      </c>
      <c r="AN71" s="272" t="str">
        <f ca="1">Параметры!AN$40</f>
        <v>май.25</v>
      </c>
      <c r="AO71" s="272" t="str">
        <f ca="1">Параметры!AO$40</f>
        <v>июн.25</v>
      </c>
      <c r="AP71" s="272" t="str">
        <f ca="1">Параметры!AP$40</f>
        <v>июл.25</v>
      </c>
      <c r="AQ71" s="272" t="str">
        <f ca="1">Параметры!AQ$40</f>
        <v>авг.25</v>
      </c>
      <c r="AR71" s="272" t="str">
        <f ca="1">Параметры!AR$40</f>
        <v>сен.25</v>
      </c>
      <c r="AS71" s="272" t="str">
        <f ca="1">Параметры!AS$40</f>
        <v>окт.25</v>
      </c>
      <c r="AT71" s="272" t="str">
        <f ca="1">Параметры!AT$40</f>
        <v>ноя.25</v>
      </c>
      <c r="AU71" s="272" t="str">
        <f ca="1">Параметры!AU$40</f>
        <v>дек.25</v>
      </c>
      <c r="AV71" s="272" t="str">
        <f ca="1">Параметры!AV$40</f>
        <v>янв.26</v>
      </c>
      <c r="AW71" s="272" t="str">
        <f ca="1">Параметры!AW$40</f>
        <v>фев.26</v>
      </c>
      <c r="AX71" s="272" t="str">
        <f ca="1">Параметры!AX$40</f>
        <v>мар.26</v>
      </c>
      <c r="AY71" s="272" t="str">
        <f ca="1">Параметры!AY$40</f>
        <v>апр.26</v>
      </c>
      <c r="AZ71" s="272" t="str">
        <f ca="1">Параметры!AZ$40</f>
        <v>май.26</v>
      </c>
      <c r="BA71" s="272" t="str">
        <f ca="1">Параметры!BA$40</f>
        <v>июн.26</v>
      </c>
      <c r="BB71" s="272" t="str">
        <f ca="1">Параметры!BB$40</f>
        <v>июл.26</v>
      </c>
      <c r="BC71" s="272" t="str">
        <f ca="1">Параметры!BC$40</f>
        <v>авг.26</v>
      </c>
      <c r="BD71" s="272" t="str">
        <f ca="1">Параметры!BD$40</f>
        <v>сен.26</v>
      </c>
      <c r="BE71" s="272" t="str">
        <f ca="1">Параметры!BE$40</f>
        <v>окт.26</v>
      </c>
      <c r="BF71" s="272" t="str">
        <f ca="1">Параметры!BF$40</f>
        <v>ноя.26</v>
      </c>
      <c r="BG71" s="272" t="str">
        <f ca="1">Параметры!BG$40</f>
        <v>дек.26</v>
      </c>
      <c r="BH71" s="272" t="str">
        <f ca="1">Параметры!BH$40</f>
        <v>янв.27</v>
      </c>
      <c r="BI71" s="272" t="str">
        <f ca="1">Параметры!BI$40</f>
        <v>фев.27</v>
      </c>
      <c r="BJ71" s="272" t="str">
        <f ca="1">Параметры!BJ$40</f>
        <v>мар.27</v>
      </c>
      <c r="BK71" s="272" t="str">
        <f ca="1">Параметры!BK$40</f>
        <v>апр.27</v>
      </c>
      <c r="BL71" s="272" t="str">
        <f ca="1">Параметры!BL$40</f>
        <v>май.27</v>
      </c>
      <c r="BM71" s="272" t="str">
        <f ca="1">Параметры!BM$40</f>
        <v>июн.27</v>
      </c>
      <c r="BN71" s="272" t="str">
        <f ca="1">Параметры!BN$40</f>
        <v>июл.27</v>
      </c>
      <c r="BO71" s="272" t="str">
        <f ca="1">Параметры!BO$40</f>
        <v>авг.27</v>
      </c>
      <c r="BP71" s="272" t="str">
        <f ca="1">Параметры!BP$40</f>
        <v>сен.27</v>
      </c>
      <c r="BQ71" s="272" t="str">
        <f ca="1">Параметры!BQ$40</f>
        <v>окт.27</v>
      </c>
      <c r="BR71" s="272" t="str">
        <f ca="1">Параметры!BR$40</f>
        <v>ноя.27</v>
      </c>
      <c r="BS71" s="272" t="str">
        <f ca="1">Параметры!BS$40</f>
        <v>дек.27</v>
      </c>
      <c r="BT71" s="272" t="str">
        <f ca="1">Параметры!BT$40</f>
        <v>янв.28</v>
      </c>
      <c r="BU71" s="272" t="str">
        <f ca="1">Параметры!BU$40</f>
        <v>фев.28</v>
      </c>
      <c r="BV71" s="272" t="str">
        <f ca="1">Параметры!BV$40</f>
        <v>мар.28</v>
      </c>
      <c r="BW71" s="272" t="str">
        <f ca="1">Параметры!BW$40</f>
        <v>апр.28</v>
      </c>
      <c r="BX71" s="272" t="str">
        <f ca="1">Параметры!BX$40</f>
        <v>май.28</v>
      </c>
      <c r="BY71" s="272" t="str">
        <f ca="1">Параметры!BY$40</f>
        <v>июн.28</v>
      </c>
      <c r="BZ71" s="272" t="str">
        <f ca="1">Параметры!BZ$40</f>
        <v>июл.28</v>
      </c>
      <c r="CA71" s="272" t="str">
        <f ca="1">Параметры!CA$40</f>
        <v>авг.28</v>
      </c>
      <c r="CB71" s="272" t="str">
        <f ca="1">Параметры!CB$40</f>
        <v>сен.28</v>
      </c>
      <c r="CC71" s="272" t="str">
        <f ca="1">Параметры!CC$40</f>
        <v>окт.28</v>
      </c>
      <c r="CD71" s="272" t="str">
        <f ca="1">Параметры!CD$40</f>
        <v>ноя.28</v>
      </c>
      <c r="CE71" s="272" t="str">
        <f ca="1">Параметры!CE$40</f>
        <v>дек.28</v>
      </c>
      <c r="CF71" s="272" t="str">
        <f ca="1">Параметры!CF$40</f>
        <v>янв.29</v>
      </c>
      <c r="CG71" s="272" t="str">
        <f ca="1">Параметры!CG$40</f>
        <v>фев.29</v>
      </c>
      <c r="CH71" s="272" t="str">
        <f ca="1">Параметры!CH$40</f>
        <v>мар.29</v>
      </c>
      <c r="CI71" s="272" t="str">
        <f ca="1">Параметры!CI$40</f>
        <v>апр.29</v>
      </c>
      <c r="CJ71" s="272" t="str">
        <f ca="1">Параметры!CJ$40</f>
        <v>май.29</v>
      </c>
      <c r="CK71" s="272" t="str">
        <f ca="1">Параметры!CK$40</f>
        <v>июн.29</v>
      </c>
      <c r="CL71" s="272" t="str">
        <f ca="1">Параметры!CL$40</f>
        <v>июл.29</v>
      </c>
      <c r="CM71" s="272" t="str">
        <f ca="1">Параметры!CM$40</f>
        <v>авг.29</v>
      </c>
      <c r="CN71" s="272" t="str">
        <f ca="1">Параметры!CN$40</f>
        <v>сен.29</v>
      </c>
      <c r="CO71" s="272" t="str">
        <f ca="1">Параметры!CO$40</f>
        <v>окт.29</v>
      </c>
      <c r="CP71" s="272" t="str">
        <f ca="1">Параметры!CP$40</f>
        <v>ноя.29</v>
      </c>
      <c r="CQ71" s="272" t="str">
        <f ca="1">Параметры!CQ$40</f>
        <v>дек.29</v>
      </c>
      <c r="CR71" s="272" t="str">
        <f ca="1">Параметры!CR$40</f>
        <v>янв.30</v>
      </c>
      <c r="CS71" s="272" t="str">
        <f ca="1">Параметры!CS$40</f>
        <v>фев.30</v>
      </c>
      <c r="CT71" s="272" t="str">
        <f ca="1">Параметры!CT$40</f>
        <v>мар.30</v>
      </c>
      <c r="CU71" s="272" t="str">
        <f ca="1">Параметры!CU$40</f>
        <v>апр.30</v>
      </c>
      <c r="CV71" s="272" t="str">
        <f ca="1">Параметры!CV$40</f>
        <v>май.30</v>
      </c>
      <c r="CW71" s="272" t="str">
        <f ca="1">Параметры!CW$40</f>
        <v>июн.30</v>
      </c>
      <c r="CX71" s="272" t="str">
        <f ca="1">Параметры!CX$40</f>
        <v>июл.30</v>
      </c>
      <c r="CY71" s="272" t="str">
        <f ca="1">Параметры!CY$40</f>
        <v>авг.30</v>
      </c>
      <c r="CZ71" s="272" t="str">
        <f ca="1">Параметры!CZ$40</f>
        <v>сен.30</v>
      </c>
      <c r="DA71" s="272" t="str">
        <f ca="1">Параметры!DA$40</f>
        <v>окт.30</v>
      </c>
      <c r="DB71" s="272" t="str">
        <f ca="1">Параметры!DB$40</f>
        <v>ноя.30</v>
      </c>
      <c r="DC71" s="272" t="str">
        <f ca="1">Параметры!DC$40</f>
        <v>дек.30</v>
      </c>
      <c r="DD71" s="272" t="str">
        <f ca="1">Параметры!DD$40</f>
        <v>янв.31</v>
      </c>
      <c r="DE71" s="272" t="str">
        <f ca="1">Параметры!DE$40</f>
        <v>фев.31</v>
      </c>
      <c r="DF71" s="272" t="str">
        <f ca="1">Параметры!DF$40</f>
        <v>мар.31</v>
      </c>
      <c r="DG71" s="272" t="str">
        <f ca="1">Параметры!DG$40</f>
        <v>апр.31</v>
      </c>
      <c r="DH71" s="272" t="str">
        <f ca="1">Параметры!DH$40</f>
        <v>май.31</v>
      </c>
      <c r="DI71" s="272" t="str">
        <f ca="1">Параметры!DI$40</f>
        <v>июн.31</v>
      </c>
      <c r="DJ71" s="272" t="str">
        <f ca="1">Параметры!DJ$40</f>
        <v>июл.31</v>
      </c>
      <c r="DK71" s="272" t="str">
        <f ca="1">Параметры!DK$40</f>
        <v>авг.31</v>
      </c>
      <c r="DL71" s="272" t="str">
        <f ca="1">Параметры!DL$40</f>
        <v>сен.31</v>
      </c>
      <c r="DM71" s="272" t="str">
        <f ca="1">Параметры!DM$40</f>
        <v>окт.31</v>
      </c>
      <c r="DN71" s="272" t="str">
        <f ca="1">Параметры!DN$40</f>
        <v>ноя.31</v>
      </c>
      <c r="DO71" s="272" t="str">
        <f ca="1">Параметры!DO$40</f>
        <v>дек.31</v>
      </c>
      <c r="DP71" s="272" t="str">
        <f ca="1">Параметры!DP$40</f>
        <v>янв.32</v>
      </c>
      <c r="DQ71" s="272" t="str">
        <f ca="1">Параметры!DQ$40</f>
        <v>фев.32</v>
      </c>
      <c r="DR71" s="272" t="str">
        <f ca="1">Параметры!DR$40</f>
        <v>мар.32</v>
      </c>
      <c r="DS71" s="272" t="str">
        <f ca="1">Параметры!DS$40</f>
        <v>апр.32</v>
      </c>
      <c r="DT71" s="272" t="str">
        <f ca="1">Параметры!DT$40</f>
        <v>май.32</v>
      </c>
      <c r="DU71" s="272" t="str">
        <f ca="1">Параметры!DU$40</f>
        <v>июн.32</v>
      </c>
      <c r="DV71" s="272" t="str">
        <f ca="1">Параметры!DV$40</f>
        <v>июл.32</v>
      </c>
      <c r="DW71" s="272"/>
      <c r="DX71" s="273" t="str">
        <f ca="1">Language!$A$1463</f>
        <v>ИТОГО</v>
      </c>
    </row>
    <row r="72" spans="1:128" ht="13.5" thickTop="1" x14ac:dyDescent="0.2">
      <c r="A72" s="9"/>
      <c r="B72" s="9"/>
      <c r="C72" s="9"/>
      <c r="D72" s="5"/>
      <c r="E72" s="5"/>
      <c r="F72" s="6" t="s">
        <v>2961</v>
      </c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  <c r="DW72" s="53"/>
      <c r="DX72" s="6"/>
    </row>
    <row r="73" spans="1:128" x14ac:dyDescent="0.2">
      <c r="A73" s="123" t="str">
        <f ca="1">Language!A1494</f>
        <v>Выручка от реализации</v>
      </c>
      <c r="B73" s="122">
        <f t="shared" ref="B73:B78" ca="1" si="58">DX73</f>
        <v>41765892.916161172</v>
      </c>
      <c r="C73" s="88" t="str">
        <f ca="1">Параметры!$C$70</f>
        <v>тыс. руб.</v>
      </c>
      <c r="D73" s="11">
        <v>0</v>
      </c>
      <c r="E73" s="6" t="s">
        <v>1869</v>
      </c>
      <c r="F73" s="6" t="s">
        <v>3354</v>
      </c>
      <c r="G73" s="56">
        <f t="shared" ref="G73:N73" ca="1" si="59">SUMIF($F73:$F79,"ID*",G73:G79)</f>
        <v>17118</v>
      </c>
      <c r="H73" s="56">
        <f t="shared" ca="1" si="59"/>
        <v>51644.362982224811</v>
      </c>
      <c r="I73" s="56">
        <f t="shared" ca="1" si="59"/>
        <v>99294.398080301893</v>
      </c>
      <c r="J73" s="56">
        <f t="shared" ca="1" si="59"/>
        <v>134474.46111721449</v>
      </c>
      <c r="K73" s="56">
        <f t="shared" ca="1" si="59"/>
        <v>165722.69357297456</v>
      </c>
      <c r="L73" s="56">
        <f t="shared" ca="1" si="59"/>
        <v>184267.15562516305</v>
      </c>
      <c r="M73" s="56">
        <f t="shared" ca="1" si="59"/>
        <v>203016.02579803893</v>
      </c>
      <c r="N73" s="56">
        <f t="shared" ca="1" si="59"/>
        <v>218409.59977956128</v>
      </c>
      <c r="O73" s="56">
        <f t="shared" ref="O73:AT73" ca="1" si="60">SUMIF($F73:$F79,"ID*",O73:O79)</f>
        <v>285489.10425708565</v>
      </c>
      <c r="P73" s="56">
        <f t="shared" ca="1" si="60"/>
        <v>287103.30115907534</v>
      </c>
      <c r="Q73" s="56">
        <f t="shared" ca="1" si="60"/>
        <v>288726.6249650328</v>
      </c>
      <c r="R73" s="56">
        <f t="shared" ca="1" si="60"/>
        <v>290359.1272797999</v>
      </c>
      <c r="S73" s="56">
        <f t="shared" ca="1" si="60"/>
        <v>292000.86</v>
      </c>
      <c r="T73" s="56">
        <f t="shared" ca="1" si="60"/>
        <v>293651.87531568733</v>
      </c>
      <c r="U73" s="56">
        <f t="shared" ca="1" si="60"/>
        <v>295312.22571200645</v>
      </c>
      <c r="V73" s="56">
        <f t="shared" ca="1" si="60"/>
        <v>228486.69100622032</v>
      </c>
      <c r="W73" s="56">
        <f t="shared" ca="1" si="60"/>
        <v>229778.58797625668</v>
      </c>
      <c r="X73" s="56">
        <f t="shared" ca="1" si="60"/>
        <v>231077.7895195871</v>
      </c>
      <c r="Y73" s="56">
        <f t="shared" ca="1" si="60"/>
        <v>232384.33693733107</v>
      </c>
      <c r="Z73" s="56">
        <f t="shared" ca="1" si="60"/>
        <v>266089.41362099885</v>
      </c>
      <c r="AA73" s="56">
        <f t="shared" ca="1" si="60"/>
        <v>305473.34155508166</v>
      </c>
      <c r="AB73" s="56">
        <f t="shared" ca="1" si="60"/>
        <v>307200.53224021062</v>
      </c>
      <c r="AC73" s="56">
        <f t="shared" ca="1" si="60"/>
        <v>308937.48871258501</v>
      </c>
      <c r="AD73" s="56">
        <f t="shared" ca="1" si="60"/>
        <v>310684.26618938585</v>
      </c>
      <c r="AE73" s="56">
        <f t="shared" ca="1" si="60"/>
        <v>312440.92019999993</v>
      </c>
      <c r="AF73" s="56">
        <f t="shared" ca="1" si="60"/>
        <v>314207.50658778538</v>
      </c>
      <c r="AG73" s="56">
        <f t="shared" ca="1" si="60"/>
        <v>315984.08151184692</v>
      </c>
      <c r="AH73" s="56">
        <f t="shared" ca="1" si="60"/>
        <v>244480.75937665577</v>
      </c>
      <c r="AI73" s="56">
        <f t="shared" ca="1" si="60"/>
        <v>245863.0891345946</v>
      </c>
      <c r="AJ73" s="56">
        <f t="shared" ca="1" si="60"/>
        <v>247253.23478595825</v>
      </c>
      <c r="AK73" s="56">
        <f t="shared" ca="1" si="60"/>
        <v>248651.24052294425</v>
      </c>
      <c r="AL73" s="56">
        <f t="shared" ca="1" si="60"/>
        <v>284715.67257446883</v>
      </c>
      <c r="AM73" s="56">
        <f t="shared" ca="1" si="60"/>
        <v>326856.47546393727</v>
      </c>
      <c r="AN73" s="56">
        <f t="shared" ca="1" si="60"/>
        <v>328704.56949702528</v>
      </c>
      <c r="AO73" s="56">
        <f t="shared" ca="1" si="60"/>
        <v>330563.11292246595</v>
      </c>
      <c r="AP73" s="56">
        <f t="shared" ca="1" si="60"/>
        <v>332432.16482264281</v>
      </c>
      <c r="AQ73" s="56">
        <f t="shared" ca="1" si="60"/>
        <v>334311.78461399995</v>
      </c>
      <c r="AR73" s="56">
        <f t="shared" ca="1" si="60"/>
        <v>336202.0320489303</v>
      </c>
      <c r="AS73" s="56">
        <f t="shared" ca="1" si="60"/>
        <v>338102.96721767611</v>
      </c>
      <c r="AT73" s="56">
        <f t="shared" ca="1" si="60"/>
        <v>261594.41253302162</v>
      </c>
      <c r="AU73" s="56">
        <f t="shared" ref="AU73:BZ73" ca="1" si="61">SUMIF($F73:$F79,"ID*",AU73:AU79)</f>
        <v>263073.50537401618</v>
      </c>
      <c r="AV73" s="56">
        <f t="shared" ca="1" si="61"/>
        <v>264560.96122097521</v>
      </c>
      <c r="AW73" s="56">
        <f t="shared" ca="1" si="61"/>
        <v>266056.82735955028</v>
      </c>
      <c r="AX73" s="56">
        <f t="shared" ca="1" si="61"/>
        <v>304645.76965468162</v>
      </c>
      <c r="AY73" s="56">
        <f t="shared" ca="1" si="61"/>
        <v>349736.42874641292</v>
      </c>
      <c r="AZ73" s="56">
        <f t="shared" ca="1" si="61"/>
        <v>351713.88936181704</v>
      </c>
      <c r="BA73" s="56">
        <f t="shared" ca="1" si="61"/>
        <v>353702.53082703851</v>
      </c>
      <c r="BB73" s="56">
        <f t="shared" ca="1" si="61"/>
        <v>355702.4163602278</v>
      </c>
      <c r="BC73" s="56">
        <f t="shared" ca="1" si="61"/>
        <v>357713.60953697993</v>
      </c>
      <c r="BD73" s="56">
        <f t="shared" ca="1" si="61"/>
        <v>359736.17429235554</v>
      </c>
      <c r="BE73" s="56">
        <f t="shared" ca="1" si="61"/>
        <v>361770.17492291349</v>
      </c>
      <c r="BF73" s="56">
        <f t="shared" ca="1" si="61"/>
        <v>279906.02141033311</v>
      </c>
      <c r="BG73" s="56">
        <f t="shared" ca="1" si="61"/>
        <v>281488.65075019735</v>
      </c>
      <c r="BH73" s="56">
        <f t="shared" ca="1" si="61"/>
        <v>283080.2285064435</v>
      </c>
      <c r="BI73" s="56">
        <f t="shared" ca="1" si="61"/>
        <v>284680.80527471885</v>
      </c>
      <c r="BJ73" s="56">
        <f t="shared" ca="1" si="61"/>
        <v>325970.97353050928</v>
      </c>
      <c r="BK73" s="56">
        <f t="shared" ca="1" si="61"/>
        <v>374217.97875866183</v>
      </c>
      <c r="BL73" s="56">
        <f t="shared" ca="1" si="61"/>
        <v>376333.86161714426</v>
      </c>
      <c r="BM73" s="56">
        <f t="shared" ca="1" si="61"/>
        <v>378461.70798493124</v>
      </c>
      <c r="BN73" s="56">
        <f t="shared" ca="1" si="61"/>
        <v>380601.58550544374</v>
      </c>
      <c r="BO73" s="56">
        <f t="shared" ca="1" si="61"/>
        <v>382753.56220456853</v>
      </c>
      <c r="BP73" s="56">
        <f t="shared" ca="1" si="61"/>
        <v>384917.70649282041</v>
      </c>
      <c r="BQ73" s="56">
        <f t="shared" ca="1" si="61"/>
        <v>387094.08716751746</v>
      </c>
      <c r="BR73" s="56">
        <f t="shared" ca="1" si="61"/>
        <v>299499.4429090565</v>
      </c>
      <c r="BS73" s="56">
        <f t="shared" ca="1" si="61"/>
        <v>301192.85630271118</v>
      </c>
      <c r="BT73" s="56">
        <f t="shared" ca="1" si="61"/>
        <v>302895.84450189455</v>
      </c>
      <c r="BU73" s="56">
        <f t="shared" ca="1" si="61"/>
        <v>304608.46164394915</v>
      </c>
      <c r="BV73" s="56">
        <f t="shared" ca="1" si="61"/>
        <v>348788.94167764502</v>
      </c>
      <c r="BW73" s="56">
        <f t="shared" ca="1" si="61"/>
        <v>400413.23727176816</v>
      </c>
      <c r="BX73" s="56">
        <f t="shared" ca="1" si="61"/>
        <v>402677.23193034442</v>
      </c>
      <c r="BY73" s="56">
        <f t="shared" ca="1" si="61"/>
        <v>404954.02754387644</v>
      </c>
      <c r="BZ73" s="56">
        <f t="shared" ca="1" si="61"/>
        <v>407243.6964908248</v>
      </c>
      <c r="CA73" s="56">
        <f t="shared" ref="CA73:DF73" ca="1" si="62">SUMIF($F73:$F79,"ID*",CA73:CA79)</f>
        <v>409546.31155888829</v>
      </c>
      <c r="CB73" s="56">
        <f t="shared" ca="1" si="62"/>
        <v>411861.94594731787</v>
      </c>
      <c r="CC73" s="56">
        <f t="shared" ca="1" si="62"/>
        <v>414190.67326924368</v>
      </c>
      <c r="CD73" s="56">
        <f t="shared" ca="1" si="62"/>
        <v>320464.40391269053</v>
      </c>
      <c r="CE73" s="56">
        <f t="shared" ca="1" si="62"/>
        <v>322276.35624390101</v>
      </c>
      <c r="CF73" s="56">
        <f t="shared" ca="1" si="62"/>
        <v>324098.55361702724</v>
      </c>
      <c r="CG73" s="56">
        <f t="shared" ca="1" si="62"/>
        <v>325931.05395902565</v>
      </c>
      <c r="CH73" s="56">
        <f t="shared" ca="1" si="62"/>
        <v>373204.16759508027</v>
      </c>
      <c r="CI73" s="56">
        <f t="shared" ca="1" si="62"/>
        <v>428442.16388079204</v>
      </c>
      <c r="CJ73" s="56">
        <f t="shared" ca="1" si="62"/>
        <v>430864.63816546864</v>
      </c>
      <c r="CK73" s="56">
        <f t="shared" ca="1" si="62"/>
        <v>433300.80947194796</v>
      </c>
      <c r="CL73" s="56">
        <f t="shared" ca="1" si="62"/>
        <v>435750.75524518266</v>
      </c>
      <c r="CM73" s="56">
        <f t="shared" ca="1" si="62"/>
        <v>438214.55336801062</v>
      </c>
      <c r="CN73" s="56">
        <f t="shared" ca="1" si="62"/>
        <v>440692.28216363024</v>
      </c>
      <c r="CO73" s="56">
        <f t="shared" ca="1" si="62"/>
        <v>443184.02039809083</v>
      </c>
      <c r="CP73" s="56">
        <f t="shared" ca="1" si="62"/>
        <v>342896.91218657896</v>
      </c>
      <c r="CQ73" s="56">
        <f t="shared" ca="1" si="62"/>
        <v>344835.7011809742</v>
      </c>
      <c r="CR73" s="56">
        <f t="shared" ca="1" si="62"/>
        <v>346785.45237021928</v>
      </c>
      <c r="CS73" s="56">
        <f t="shared" ca="1" si="62"/>
        <v>348746.22773615754</v>
      </c>
      <c r="CT73" s="56">
        <f t="shared" ca="1" si="62"/>
        <v>399328.45932673593</v>
      </c>
      <c r="CU73" s="56">
        <f t="shared" ca="1" si="62"/>
        <v>458433.11535244755</v>
      </c>
      <c r="CV73" s="56">
        <f t="shared" ca="1" si="62"/>
        <v>461025.16283705144</v>
      </c>
      <c r="CW73" s="56">
        <f t="shared" ca="1" si="62"/>
        <v>463631.8661349843</v>
      </c>
      <c r="CX73" s="56">
        <f t="shared" ca="1" si="62"/>
        <v>466253.30811234558</v>
      </c>
      <c r="CY73" s="56">
        <f t="shared" ca="1" si="62"/>
        <v>468889.57210377144</v>
      </c>
      <c r="CZ73" s="56">
        <f t="shared" ca="1" si="62"/>
        <v>471540.74191508442</v>
      </c>
      <c r="DA73" s="56">
        <f t="shared" ca="1" si="62"/>
        <v>474206.90182595723</v>
      </c>
      <c r="DB73" s="56">
        <f t="shared" ca="1" si="62"/>
        <v>366899.69603963941</v>
      </c>
      <c r="DC73" s="56">
        <f t="shared" ca="1" si="62"/>
        <v>368974.20026364236</v>
      </c>
      <c r="DD73" s="56">
        <f t="shared" ca="1" si="62"/>
        <v>371060.43403613457</v>
      </c>
      <c r="DE73" s="56">
        <f t="shared" ca="1" si="62"/>
        <v>373158.46367768862</v>
      </c>
      <c r="DF73" s="56">
        <f t="shared" ca="1" si="62"/>
        <v>427281.45147960749</v>
      </c>
      <c r="DG73" s="56">
        <f t="shared" ref="DG73:DV73" ca="1" si="63">SUMIF($F73:$F79,"ID*",DG73:DG79)</f>
        <v>490523.43342711887</v>
      </c>
      <c r="DH73" s="56">
        <f t="shared" ca="1" si="63"/>
        <v>493296.9242356451</v>
      </c>
      <c r="DI73" s="56">
        <f t="shared" ca="1" si="63"/>
        <v>496086.09676443326</v>
      </c>
      <c r="DJ73" s="56">
        <f t="shared" ca="1" si="63"/>
        <v>498891.03968020971</v>
      </c>
      <c r="DK73" s="56">
        <f t="shared" ca="1" si="63"/>
        <v>501711.84215103538</v>
      </c>
      <c r="DL73" s="56">
        <f t="shared" ca="1" si="63"/>
        <v>504548.59384914022</v>
      </c>
      <c r="DM73" s="56">
        <f t="shared" ca="1" si="63"/>
        <v>507401.38495377416</v>
      </c>
      <c r="DN73" s="56">
        <f t="shared" ca="1" si="63"/>
        <v>392582.67476241419</v>
      </c>
      <c r="DO73" s="56">
        <f t="shared" ca="1" si="63"/>
        <v>394802.39428209735</v>
      </c>
      <c r="DP73" s="56">
        <f t="shared" ca="1" si="63"/>
        <v>397034.664418664</v>
      </c>
      <c r="DQ73" s="56">
        <f t="shared" ca="1" si="63"/>
        <v>399279.55613512674</v>
      </c>
      <c r="DR73" s="56">
        <f t="shared" ca="1" si="63"/>
        <v>457191.1530831799</v>
      </c>
      <c r="DS73" s="56">
        <f t="shared" ca="1" si="63"/>
        <v>524860.07376701722</v>
      </c>
      <c r="DT73" s="56">
        <f t="shared" ca="1" si="63"/>
        <v>527827.70893214003</v>
      </c>
      <c r="DU73" s="56">
        <f t="shared" ca="1" si="63"/>
        <v>530812.12353794347</v>
      </c>
      <c r="DV73" s="56">
        <f t="shared" ca="1" si="63"/>
        <v>533813.41245782434</v>
      </c>
      <c r="DW73" s="56"/>
      <c r="DX73" s="70">
        <f t="shared" ref="DX73:DX78" ca="1" si="64">SUM(G73:DW73)</f>
        <v>41765892.916161172</v>
      </c>
    </row>
    <row r="74" spans="1:128" x14ac:dyDescent="0.2">
      <c r="A74" s="254" t="str">
        <f>Проект!A$7</f>
        <v>Дизель</v>
      </c>
      <c r="B74" s="121">
        <f t="shared" ca="1" si="58"/>
        <v>18137841.181546193</v>
      </c>
      <c r="C74" s="46" t="str">
        <f ca="1">Параметры!C$70</f>
        <v>тыс. руб.</v>
      </c>
      <c r="D74" s="11"/>
      <c r="F74" s="6" t="s">
        <v>3348</v>
      </c>
      <c r="G74" s="53">
        <f ca="1">Проект!G$11*CHOOSE(Проект!$D$11,1,Параметры!G$59,Параметры!G$65)/Параметры!G$70</f>
        <v>10368</v>
      </c>
      <c r="H74" s="53">
        <f ca="1">Проект!H$11*CHOOSE(Проект!$D$11,1,Параметры!H$59,Параметры!H$65)/Параметры!H$70</f>
        <v>31279.866538129852</v>
      </c>
      <c r="I74" s="53">
        <f ca="1">Проект!I$11*CHOOSE(Проект!$D$11,1,Параметры!I$59,Параметры!I$65)/Параметры!I$70</f>
        <v>47185.091176852606</v>
      </c>
      <c r="J74" s="53">
        <f ca="1">Проект!J$11*CHOOSE(Проект!$D$11,1,Параметры!J$59,Параметры!J$65)/Параметры!J$70</f>
        <v>57996.745329703299</v>
      </c>
      <c r="K74" s="53">
        <f ca="1">Проект!K$11*CHOOSE(Проект!$D$11,1,Параметры!K$59,Параметры!K$65)/Параметры!K$70</f>
        <v>68929.152334301703</v>
      </c>
      <c r="L74" s="53">
        <f ca="1">Проект!L$11*CHOOSE(Проект!$D$11,1,Параметры!L$59,Параметры!L$65)/Параметры!L$70</f>
        <v>79983.332057342821</v>
      </c>
      <c r="M74" s="53">
        <f ca="1">Проект!M$11*CHOOSE(Проект!$D$11,1,Параметры!M$59,Параметры!M$65)/Параметры!M$70</f>
        <v>91160.312038079384</v>
      </c>
      <c r="N74" s="53">
        <f ca="1">Проект!N$11*CHOOSE(Проект!$D$11,1,Параметры!N$59,Параметры!N$65)/Параметры!N$70</f>
        <v>100304.05117316546</v>
      </c>
      <c r="O74" s="53">
        <f ca="1">Проект!O$11*CHOOSE(Проект!$D$11,1,Параметры!O$59,Параметры!O$65)/Параметры!O$70</f>
        <v>119310.00359955775</v>
      </c>
      <c r="P74" s="53">
        <f ca="1">Проект!P$11*CHOOSE(Проект!$D$11,1,Параметры!P$59,Параметры!P$65)/Параметры!P$70</f>
        <v>119984.59970608148</v>
      </c>
      <c r="Q74" s="53">
        <f ca="1">Проект!Q$11*CHOOSE(Проект!$D$11,1,Параметры!Q$59,Параметры!Q$65)/Параметры!Q$70</f>
        <v>120663.0100770693</v>
      </c>
      <c r="R74" s="53">
        <f ca="1">Проект!R$11*CHOOSE(Проект!$D$11,1,Параметры!R$59,Параметры!R$65)/Параметры!R$70</f>
        <v>121345.256278927</v>
      </c>
      <c r="S74" s="53">
        <f ca="1">Проект!S$11*CHOOSE(Проект!$D$11,1,Параметры!S$59,Параметры!S$65)/Параметры!S$70</f>
        <v>122031.36</v>
      </c>
      <c r="T74" s="53">
        <f ca="1">Проект!T$11*CHOOSE(Проект!$D$11,1,Параметры!T$59,Параметры!T$65)/Параметры!T$70</f>
        <v>122721.34305126278</v>
      </c>
      <c r="U74" s="53">
        <f ca="1">Проект!U$11*CHOOSE(Проект!$D$11,1,Параметры!U$59,Параметры!U$65)/Параметры!U$70</f>
        <v>123415.22736701227</v>
      </c>
      <c r="V74" s="53">
        <f ca="1">Проект!V$11*CHOOSE(Проект!$D$11,1,Параметры!V$59,Параметры!V$65)/Параметры!V$70</f>
        <v>104931.92959561407</v>
      </c>
      <c r="W74" s="53">
        <f ca="1">Проект!W$11*CHOOSE(Проект!$D$11,1,Параметры!W$59,Параметры!W$65)/Параметры!W$70</f>
        <v>105525.22998132865</v>
      </c>
      <c r="X74" s="53">
        <f ca="1">Проект!X$11*CHOOSE(Проект!$D$11,1,Параметры!X$59,Параметры!X$65)/Параметры!X$70</f>
        <v>106121.88497368245</v>
      </c>
      <c r="Y74" s="53">
        <f ca="1">Проект!Y$11*CHOOSE(Проект!$D$11,1,Параметры!Y$59,Параметры!Y$65)/Параметры!Y$70</f>
        <v>106721.91354010915</v>
      </c>
      <c r="Z74" s="53">
        <f ca="1">Проект!Z$11*CHOOSE(Проект!$D$11,1,Параметры!Z$59,Параметры!Z$65)/Параметры!Z$70</f>
        <v>126943.94433421045</v>
      </c>
      <c r="AA74" s="53">
        <f ca="1">Проект!AA$11*CHOOSE(Проект!$D$11,1,Параметры!AA$59,Параметры!AA$65)/Параметры!AA$70</f>
        <v>127661.70385152675</v>
      </c>
      <c r="AB74" s="53">
        <f ca="1">Проект!AB$11*CHOOSE(Проект!$D$11,1,Параметры!AB$59,Параметры!AB$65)/Параметры!AB$70</f>
        <v>128383.52168550718</v>
      </c>
      <c r="AC74" s="53">
        <f ca="1">Проект!AC$11*CHOOSE(Проект!$D$11,1,Параметры!AC$59,Параметры!AC$65)/Параметры!AC$70</f>
        <v>129109.42078246412</v>
      </c>
      <c r="AD74" s="53">
        <f ca="1">Проект!AD$11*CHOOSE(Проект!$D$11,1,Параметры!AD$59,Параметры!AD$65)/Параметры!AD$70</f>
        <v>129839.42421845187</v>
      </c>
      <c r="AE74" s="53">
        <f ca="1">Проект!AE$11*CHOOSE(Проект!$D$11,1,Параметры!AE$59,Параметры!AE$65)/Параметры!AE$70</f>
        <v>130573.55519999999</v>
      </c>
      <c r="AF74" s="53">
        <f ca="1">Проект!AF$11*CHOOSE(Проект!$D$11,1,Параметры!AF$59,Параметры!AF$65)/Параметры!AF$70</f>
        <v>131311.83706485116</v>
      </c>
      <c r="AG74" s="53">
        <f ca="1">Проект!AG$11*CHOOSE(Проект!$D$11,1,Параметры!AG$59,Параметры!AG$65)/Параметры!AG$70</f>
        <v>132054.29328270312</v>
      </c>
      <c r="AH74" s="53">
        <f ca="1">Проект!AH$11*CHOOSE(Проект!$D$11,1,Параметры!AH$59,Параметры!AH$65)/Параметры!AH$70</f>
        <v>112277.16466730705</v>
      </c>
      <c r="AI74" s="53">
        <f ca="1">Проект!AI$11*CHOOSE(Проект!$D$11,1,Параметры!AI$59,Параметры!AI$65)/Параметры!AI$70</f>
        <v>112911.99608002165</v>
      </c>
      <c r="AJ74" s="53">
        <f ca="1">Проект!AJ$11*CHOOSE(Проект!$D$11,1,Параметры!AJ$59,Параметры!AJ$65)/Параметры!AJ$70</f>
        <v>113550.41692184024</v>
      </c>
      <c r="AK74" s="53">
        <f ca="1">Проект!AK$11*CHOOSE(Проект!$D$11,1,Параметры!AK$59,Параметры!AK$65)/Параметры!AK$70</f>
        <v>114192.4474879168</v>
      </c>
      <c r="AL74" s="53">
        <f ca="1">Проект!AL$11*CHOOSE(Проект!$D$11,1,Параметры!AL$59,Параметры!AL$65)/Параметры!AL$70</f>
        <v>135830.02043760518</v>
      </c>
      <c r="AM74" s="53">
        <f ca="1">Проект!AM$11*CHOOSE(Проект!$D$11,1,Параметры!AM$59,Параметры!AM$65)/Параметры!AM$70</f>
        <v>136598.02312113362</v>
      </c>
      <c r="AN74" s="53">
        <f ca="1">Проект!AN$11*CHOOSE(Проект!$D$11,1,Параметры!AN$59,Параметры!AN$65)/Параметры!AN$70</f>
        <v>137370.36820349263</v>
      </c>
      <c r="AO74" s="53">
        <f ca="1">Проект!AO$11*CHOOSE(Проект!$D$11,1,Параметры!AO$59,Параметры!AO$65)/Параметры!AO$70</f>
        <v>138147.0802372366</v>
      </c>
      <c r="AP74" s="53">
        <f ca="1">Проект!AP$11*CHOOSE(Проект!$D$11,1,Параметры!AP$59,Параметры!AP$65)/Параметры!AP$70</f>
        <v>138928.18391374347</v>
      </c>
      <c r="AQ74" s="53">
        <f ca="1">Проект!AQ$11*CHOOSE(Проект!$D$11,1,Параметры!AQ$59,Параметры!AQ$65)/Параметры!AQ$70</f>
        <v>139713.70406399996</v>
      </c>
      <c r="AR74" s="53">
        <f ca="1">Проект!AR$11*CHOOSE(Проект!$D$11,1,Параметры!AR$59,Параметры!AR$65)/Параметры!AR$70</f>
        <v>140503.66565939071</v>
      </c>
      <c r="AS74" s="53">
        <f ca="1">Проект!AS$11*CHOOSE(Проект!$D$11,1,Параметры!AS$59,Параметры!AS$65)/Параметры!AS$70</f>
        <v>141298.0938124923</v>
      </c>
      <c r="AT74" s="53">
        <f ca="1">Проект!AT$11*CHOOSE(Проект!$D$11,1,Параметры!AT$59,Параметры!AT$65)/Параметры!AT$70</f>
        <v>120136.56619401849</v>
      </c>
      <c r="AU74" s="53">
        <f ca="1">Проект!AU$11*CHOOSE(Проект!$D$11,1,Параметры!AU$59,Параметры!AU$65)/Параметры!AU$70</f>
        <v>120815.83580562312</v>
      </c>
      <c r="AV74" s="53">
        <f ca="1">Проект!AV$11*CHOOSE(Проект!$D$11,1,Параметры!AV$59,Параметры!AV$65)/Параметры!AV$70</f>
        <v>121498.94610636898</v>
      </c>
      <c r="AW74" s="53">
        <f ca="1">Проект!AW$11*CHOOSE(Проект!$D$11,1,Параметры!AW$59,Параметры!AW$65)/Параметры!AW$70</f>
        <v>122185.91881207092</v>
      </c>
      <c r="AX74" s="53">
        <f ca="1">Проект!AX$11*CHOOSE(Проект!$D$11,1,Параметры!AX$59,Параметры!AX$65)/Параметры!AX$70</f>
        <v>145338.1218682375</v>
      </c>
      <c r="AY74" s="53">
        <f ca="1">Проект!AY$11*CHOOSE(Проект!$D$11,1,Параметры!AY$59,Параметры!AY$65)/Параметры!AY$70</f>
        <v>146159.88473961293</v>
      </c>
      <c r="AZ74" s="53">
        <f ca="1">Проект!AZ$11*CHOOSE(Проект!$D$11,1,Параметры!AZ$59,Параметры!AZ$65)/Параметры!AZ$70</f>
        <v>146986.29397773711</v>
      </c>
      <c r="BA74" s="53">
        <f ca="1">Проект!BA$11*CHOOSE(Проект!$D$11,1,Параметры!BA$59,Параметры!BA$65)/Параметры!BA$70</f>
        <v>147817.37585384314</v>
      </c>
      <c r="BB74" s="53">
        <f ca="1">Проект!BB$11*CHOOSE(Проект!$D$11,1,Параметры!BB$59,Параметры!BB$65)/Параметры!BB$70</f>
        <v>148653.15678770549</v>
      </c>
      <c r="BC74" s="53">
        <f ca="1">Проект!BC$11*CHOOSE(Проект!$D$11,1,Параметры!BC$59,Параметры!BC$65)/Параметры!BC$70</f>
        <v>149493.66334847995</v>
      </c>
      <c r="BD74" s="53">
        <f ca="1">Проект!BD$11*CHOOSE(Проект!$D$11,1,Параметры!BD$59,Параметры!BD$65)/Параметры!BD$70</f>
        <v>150338.92225554807</v>
      </c>
      <c r="BE74" s="53">
        <f ca="1">Проект!BE$11*CHOOSE(Проект!$D$11,1,Параметры!BE$59,Параметры!BE$65)/Параметры!BE$70</f>
        <v>151188.96037936676</v>
      </c>
      <c r="BF74" s="53">
        <f ca="1">Проект!BF$11*CHOOSE(Проект!$D$11,1,Параметры!BF$59,Параметры!BF$65)/Параметры!BF$70</f>
        <v>128546.1258275998</v>
      </c>
      <c r="BG74" s="53">
        <f ca="1">Проект!BG$11*CHOOSE(Проект!$D$11,1,Параметры!BG$59,Параметры!BG$65)/Параметры!BG$70</f>
        <v>129272.94431201674</v>
      </c>
      <c r="BH74" s="53">
        <f ca="1">Проект!BH$11*CHOOSE(Проект!$D$11,1,Параметры!BH$59,Параметры!BH$65)/Параметры!BH$70</f>
        <v>130003.87233381484</v>
      </c>
      <c r="BI74" s="53">
        <f ca="1">Проект!BI$11*CHOOSE(Проект!$D$11,1,Параметры!BI$59,Параметры!BI$65)/Параметры!BI$70</f>
        <v>130738.9331289159</v>
      </c>
      <c r="BJ74" s="53">
        <f ca="1">Проект!BJ$11*CHOOSE(Проект!$D$11,1,Параметры!BJ$59,Параметры!BJ$65)/Параметры!BJ$70</f>
        <v>155511.79039901413</v>
      </c>
      <c r="BK74" s="53">
        <f ca="1">Проект!BK$11*CHOOSE(Проект!$D$11,1,Параметры!BK$59,Параметры!BK$65)/Параметры!BK$70</f>
        <v>156391.07667138588</v>
      </c>
      <c r="BL74" s="53">
        <f ca="1">Проект!BL$11*CHOOSE(Проект!$D$11,1,Параметры!BL$59,Параметры!BL$65)/Параметры!BL$70</f>
        <v>157275.33455617874</v>
      </c>
      <c r="BM74" s="53">
        <f ca="1">Проект!BM$11*CHOOSE(Проект!$D$11,1,Параметры!BM$59,Параметры!BM$65)/Параметры!BM$70</f>
        <v>158164.59216361216</v>
      </c>
      <c r="BN74" s="53">
        <f ca="1">Проект!BN$11*CHOOSE(Проект!$D$11,1,Параметры!BN$59,Параметры!BN$65)/Параметры!BN$70</f>
        <v>159058.8777628449</v>
      </c>
      <c r="BO74" s="53">
        <f ca="1">Проект!BO$11*CHOOSE(Проект!$D$11,1,Параметры!BO$59,Параметры!BO$65)/Параметры!BO$70</f>
        <v>159958.21978287355</v>
      </c>
      <c r="BP74" s="53">
        <f ca="1">Проект!BP$11*CHOOSE(Проект!$D$11,1,Параметры!BP$59,Параметры!BP$65)/Параметры!BP$70</f>
        <v>160862.64681343644</v>
      </c>
      <c r="BQ74" s="53">
        <f ca="1">Проект!BQ$11*CHOOSE(Проект!$D$11,1,Параметры!BQ$59,Параметры!BQ$65)/Параметры!BQ$70</f>
        <v>161772.18760592246</v>
      </c>
      <c r="BR74" s="53">
        <f ca="1">Проект!BR$11*CHOOSE(Проект!$D$11,1,Параметры!BR$59,Параметры!BR$65)/Параметры!BR$70</f>
        <v>137544.35463553181</v>
      </c>
      <c r="BS74" s="53">
        <f ca="1">Проект!BS$11*CHOOSE(Проект!$D$11,1,Параметры!BS$59,Параметры!BS$65)/Параметры!BS$70</f>
        <v>138322.05041385794</v>
      </c>
      <c r="BT74" s="53">
        <f ca="1">Проект!BT$11*CHOOSE(Проект!$D$11,1,Параметры!BT$59,Параметры!BT$65)/Параметры!BT$70</f>
        <v>139104.14339718188</v>
      </c>
      <c r="BU74" s="53">
        <f ca="1">Проект!BU$11*CHOOSE(Проект!$D$11,1,Параметры!BU$59,Параметры!BU$65)/Параметры!BU$70</f>
        <v>139890.65844794002</v>
      </c>
      <c r="BV74" s="53">
        <f ca="1">Проект!BV$11*CHOOSE(Проект!$D$11,1,Параметры!BV$59,Параметры!BV$65)/Параметры!BV$70</f>
        <v>166397.61572694517</v>
      </c>
      <c r="BW74" s="53">
        <f ca="1">Проект!BW$11*CHOOSE(Проект!$D$11,1,Параметры!BW$59,Параметры!BW$65)/Параметры!BW$70</f>
        <v>167338.45203838291</v>
      </c>
      <c r="BX74" s="53">
        <f ca="1">Проект!BX$11*CHOOSE(Проект!$D$11,1,Параметры!BX$59,Параметры!BX$65)/Параметры!BX$70</f>
        <v>168284.60797511128</v>
      </c>
      <c r="BY74" s="53">
        <f ca="1">Проект!BY$11*CHOOSE(Проект!$D$11,1,Параметры!BY$59,Параметры!BY$65)/Параметры!BY$70</f>
        <v>169236.11361506506</v>
      </c>
      <c r="BZ74" s="53">
        <f ca="1">Проект!BZ$11*CHOOSE(Проект!$D$11,1,Параметры!BZ$59,Параметры!BZ$65)/Параметры!BZ$70</f>
        <v>170192.99920624407</v>
      </c>
      <c r="CA74" s="53">
        <f ca="1">Проект!CA$11*CHOOSE(Проект!$D$11,1,Параметры!CA$59,Параметры!CA$65)/Параметры!CA$70</f>
        <v>171155.29516767472</v>
      </c>
      <c r="CB74" s="53">
        <f ca="1">Проект!CB$11*CHOOSE(Проект!$D$11,1,Параметры!CB$59,Параметры!CB$65)/Параметры!CB$70</f>
        <v>172123.03209037703</v>
      </c>
      <c r="CC74" s="53">
        <f ca="1">Проект!CC$11*CHOOSE(Проект!$D$11,1,Параметры!CC$59,Параметры!CC$65)/Параметры!CC$70</f>
        <v>173096.24073833707</v>
      </c>
      <c r="CD74" s="53">
        <f ca="1">Проект!CD$11*CHOOSE(Проект!$D$11,1,Параметры!CD$59,Параметры!CD$65)/Параметры!CD$70</f>
        <v>147172.45946001908</v>
      </c>
      <c r="CE74" s="53">
        <f ca="1">Проект!CE$11*CHOOSE(Проект!$D$11,1,Параметры!CE$59,Параметры!CE$65)/Параметры!CE$70</f>
        <v>148004.59394282801</v>
      </c>
      <c r="CF74" s="53">
        <f ca="1">Проект!CF$11*CHOOSE(Проект!$D$11,1,Параметры!CF$59,Параметры!CF$65)/Параметры!CF$70</f>
        <v>148841.43343498465</v>
      </c>
      <c r="CG74" s="53">
        <f ca="1">Проект!CG$11*CHOOSE(Проект!$D$11,1,Параметры!CG$59,Параметры!CG$65)/Параметры!CG$70</f>
        <v>149683.00453929586</v>
      </c>
      <c r="CH74" s="53">
        <f ca="1">Проект!CH$11*CHOOSE(Проект!$D$11,1,Параметры!CH$59,Параметры!CH$65)/Параметры!CH$70</f>
        <v>178045.44882783137</v>
      </c>
      <c r="CI74" s="53">
        <f ca="1">Проект!CI$11*CHOOSE(Проект!$D$11,1,Параметры!CI$59,Параметры!CI$65)/Параметры!CI$70</f>
        <v>179052.14368106978</v>
      </c>
      <c r="CJ74" s="53">
        <f ca="1">Проект!CJ$11*CHOOSE(Проект!$D$11,1,Параметры!CJ$59,Параметры!CJ$65)/Параметры!CJ$70</f>
        <v>180064.53053336914</v>
      </c>
      <c r="CK74" s="53">
        <f ca="1">Проект!CK$11*CHOOSE(Проект!$D$11,1,Параметры!CK$59,Параметры!CK$65)/Параметры!CK$70</f>
        <v>181082.64156811967</v>
      </c>
      <c r="CL74" s="53">
        <f ca="1">Проект!CL$11*CHOOSE(Проект!$D$11,1,Параметры!CL$59,Параметры!CL$65)/Параметры!CL$70</f>
        <v>182106.5091506812</v>
      </c>
      <c r="CM74" s="53">
        <f ca="1">Проект!CM$11*CHOOSE(Проект!$D$11,1,Параметры!CM$59,Параметры!CM$65)/Параметры!CM$70</f>
        <v>183136.16582941203</v>
      </c>
      <c r="CN74" s="53">
        <f ca="1">Проект!CN$11*CHOOSE(Проект!$D$11,1,Параметры!CN$59,Параметры!CN$65)/Параметры!CN$70</f>
        <v>184171.6443367035</v>
      </c>
      <c r="CO74" s="53">
        <f ca="1">Проект!CO$11*CHOOSE(Проект!$D$11,1,Параметры!CO$59,Параметры!CO$65)/Параметры!CO$70</f>
        <v>185212.97759002072</v>
      </c>
      <c r="CP74" s="53">
        <f ca="1">Проект!CP$11*CHOOSE(Проект!$D$11,1,Параметры!CP$59,Параметры!CP$65)/Параметры!CP$70</f>
        <v>157474.53162222047</v>
      </c>
      <c r="CQ74" s="53">
        <f ca="1">Проект!CQ$11*CHOOSE(Проект!$D$11,1,Параметры!CQ$59,Параметры!CQ$65)/Параметры!CQ$70</f>
        <v>158364.91551882605</v>
      </c>
      <c r="CR74" s="53">
        <f ca="1">Проект!CR$11*CHOOSE(Проект!$D$11,1,Параметры!CR$59,Параметры!CR$65)/Параметры!CR$70</f>
        <v>159260.33377543365</v>
      </c>
      <c r="CS74" s="53">
        <f ca="1">Проект!CS$11*CHOOSE(Проект!$D$11,1,Параметры!CS$59,Параметры!CS$65)/Параметры!CS$70</f>
        <v>160160.81485704664</v>
      </c>
      <c r="CT74" s="53">
        <f ca="1">Проект!CT$11*CHOOSE(Проект!$D$11,1,Параметры!CT$59,Параметры!CT$65)/Параметры!CT$70</f>
        <v>190508.63024577961</v>
      </c>
      <c r="CU74" s="53">
        <f ca="1">Проект!CU$11*CHOOSE(Проект!$D$11,1,Параметры!CU$59,Параметры!CU$65)/Параметры!CU$70</f>
        <v>191585.79373874469</v>
      </c>
      <c r="CV74" s="53">
        <f ca="1">Проект!CV$11*CHOOSE(Проект!$D$11,1,Параметры!CV$59,Параметры!CV$65)/Параметры!CV$70</f>
        <v>192669.04767070501</v>
      </c>
      <c r="CW74" s="53">
        <f ca="1">Проект!CW$11*CHOOSE(Проект!$D$11,1,Параметры!CW$59,Параметры!CW$65)/Параметры!CW$70</f>
        <v>193758.42647788808</v>
      </c>
      <c r="CX74" s="53">
        <f ca="1">Проект!CX$11*CHOOSE(Проект!$D$11,1,Параметры!CX$59,Параметры!CX$65)/Параметры!CX$70</f>
        <v>194853.96479122897</v>
      </c>
      <c r="CY74" s="53">
        <f ca="1">Проект!CY$11*CHOOSE(Проект!$D$11,1,Параметры!CY$59,Параметры!CY$65)/Параметры!CY$70</f>
        <v>195955.69743747092</v>
      </c>
      <c r="CZ74" s="53">
        <f ca="1">Проект!CZ$11*CHOOSE(Проект!$D$11,1,Параметры!CZ$59,Параметры!CZ$65)/Параметры!CZ$70</f>
        <v>197063.65944027278</v>
      </c>
      <c r="DA74" s="53">
        <f ca="1">Проект!DA$11*CHOOSE(Проект!$D$11,1,Параметры!DA$59,Параметры!DA$65)/Параметры!DA$70</f>
        <v>198177.88602132219</v>
      </c>
      <c r="DB74" s="53">
        <f ca="1">Проект!DB$11*CHOOSE(Проект!$D$11,1,Параметры!DB$59,Параметры!DB$65)/Параметры!DB$70</f>
        <v>168497.74883577588</v>
      </c>
      <c r="DC74" s="53">
        <f ca="1">Проект!DC$11*CHOOSE(Проект!$D$11,1,Параметры!DC$59,Параметры!DC$65)/Параметры!DC$70</f>
        <v>169450.45960514387</v>
      </c>
      <c r="DD74" s="53">
        <f ca="1">Проект!DD$11*CHOOSE(Проект!$D$11,1,Параметры!DD$59,Параметры!DD$65)/Параметры!DD$70</f>
        <v>170408.55713971402</v>
      </c>
      <c r="DE74" s="53">
        <f ca="1">Проект!DE$11*CHOOSE(Проект!$D$11,1,Параметры!DE$59,Параметры!DE$65)/Параметры!DE$70</f>
        <v>171372.07189703992</v>
      </c>
      <c r="DF74" s="53">
        <f ca="1">Проект!DF$11*CHOOSE(Проект!$D$11,1,Параметры!DF$59,Параметры!DF$65)/Параметры!DF$70</f>
        <v>203844.23436298422</v>
      </c>
      <c r="DG74" s="53">
        <f ca="1">Проект!DG$11*CHOOSE(Проект!$D$11,1,Параметры!DG$59,Параметры!DG$65)/Параметры!DG$70</f>
        <v>204996.79930045686</v>
      </c>
      <c r="DH74" s="53">
        <f ca="1">Проект!DH$11*CHOOSE(Проект!$D$11,1,Параметры!DH$59,Параметры!DH$65)/Параметры!DH$70</f>
        <v>206155.88100765436</v>
      </c>
      <c r="DI74" s="53">
        <f ca="1">Проект!DI$11*CHOOSE(Проект!$D$11,1,Параметры!DI$59,Параметры!DI$65)/Параметры!DI$70</f>
        <v>207321.51633134027</v>
      </c>
      <c r="DJ74" s="53">
        <f ca="1">Проект!DJ$11*CHOOSE(Проект!$D$11,1,Параметры!DJ$59,Параметры!DJ$65)/Параметры!DJ$70</f>
        <v>208493.74232661497</v>
      </c>
      <c r="DK74" s="53">
        <f ca="1">Проект!DK$11*CHOOSE(Проект!$D$11,1,Параметры!DK$59,Параметры!DK$65)/Параметры!DK$70</f>
        <v>209672.59625809386</v>
      </c>
      <c r="DL74" s="53">
        <f ca="1">Проект!DL$11*CHOOSE(Проект!$D$11,1,Параметры!DL$59,Параметры!DL$65)/Параметры!DL$70</f>
        <v>210858.11560109185</v>
      </c>
      <c r="DM74" s="53">
        <f ca="1">Проект!DM$11*CHOOSE(Проект!$D$11,1,Параметры!DM$59,Параметры!DM$65)/Параметры!DM$70</f>
        <v>212050.33804281472</v>
      </c>
      <c r="DN74" s="53">
        <f ca="1">Проект!DN$11*CHOOSE(Проект!$D$11,1,Параметры!DN$59,Параметры!DN$65)/Параметры!DN$70</f>
        <v>180292.59125428021</v>
      </c>
      <c r="DO74" s="53">
        <f ca="1">Проект!DO$11*CHOOSE(Проект!$D$11,1,Параметры!DO$59,Параметры!DO$65)/Параметры!DO$70</f>
        <v>181311.99177750392</v>
      </c>
      <c r="DP74" s="53">
        <f ca="1">Проект!DP$11*CHOOSE(Проект!$D$11,1,Параметры!DP$59,Параметры!DP$65)/Параметры!DP$70</f>
        <v>182337.15613949398</v>
      </c>
      <c r="DQ74" s="53">
        <f ca="1">Проект!DQ$11*CHOOSE(Проект!$D$11,1,Параметры!DQ$59,Параметры!DQ$65)/Параметры!DQ$70</f>
        <v>183368.1169298327</v>
      </c>
      <c r="DR74" s="53">
        <f ca="1">Проект!DR$11*CHOOSE(Проект!$D$11,1,Параметры!DR$59,Параметры!DR$65)/Параметры!DR$70</f>
        <v>218113.33076839309</v>
      </c>
      <c r="DS74" s="53">
        <f ca="1">Проект!DS$11*CHOOSE(Проект!$D$11,1,Параметры!DS$59,Параметры!DS$65)/Параметры!DS$70</f>
        <v>219346.5752514888</v>
      </c>
      <c r="DT74" s="53">
        <f ca="1">Проект!DT$11*CHOOSE(Проект!$D$11,1,Параметры!DT$59,Параметры!DT$65)/Параметры!DT$70</f>
        <v>220586.79267819013</v>
      </c>
      <c r="DU74" s="53">
        <f ca="1">Проект!DU$11*CHOOSE(Проект!$D$11,1,Параметры!DU$59,Параметры!DU$65)/Параметры!DU$70</f>
        <v>221834.02247453405</v>
      </c>
      <c r="DV74" s="53">
        <f ca="1">Проект!DV$11*CHOOSE(Проект!$D$11,1,Параметры!DV$59,Параметры!DV$65)/Параметры!DV$70</f>
        <v>223088.30428947799</v>
      </c>
      <c r="DW74" s="53"/>
      <c r="DX74" s="55">
        <f t="shared" ca="1" si="64"/>
        <v>18137841.181546193</v>
      </c>
    </row>
    <row r="75" spans="1:128" x14ac:dyDescent="0.2">
      <c r="A75" s="254" t="str">
        <f>Проект!A$27</f>
        <v>Мазут</v>
      </c>
      <c r="B75" s="121">
        <f t="shared" ca="1" si="58"/>
        <v>9068920.5907730963</v>
      </c>
      <c r="C75" s="46" t="str">
        <f ca="1">Параметры!C$70</f>
        <v>тыс. руб.</v>
      </c>
      <c r="D75" s="11"/>
      <c r="F75" s="6" t="s">
        <v>3350</v>
      </c>
      <c r="G75" s="53">
        <f ca="1">Проект!G$31*CHOOSE(Проект!$D$31,1,Параметры!G$59,Параметры!G$65)/Параметры!G$70</f>
        <v>5184</v>
      </c>
      <c r="H75" s="53">
        <f ca="1">Проект!H$31*CHOOSE(Проект!$D$31,1,Параметры!H$59,Параметры!H$65)/Параметры!H$70</f>
        <v>15639.933269064926</v>
      </c>
      <c r="I75" s="53">
        <f ca="1">Проект!I$31*CHOOSE(Проект!$D$31,1,Параметры!I$59,Параметры!I$65)/Параметры!I$70</f>
        <v>23592.545588426303</v>
      </c>
      <c r="J75" s="53">
        <f ca="1">Проект!J$31*CHOOSE(Проект!$D$31,1,Параметры!J$59,Параметры!J$65)/Параметры!J$70</f>
        <v>28998.372664851649</v>
      </c>
      <c r="K75" s="53">
        <f ca="1">Проект!K$31*CHOOSE(Проект!$D$31,1,Параметры!K$59,Параметры!K$65)/Параметры!K$70</f>
        <v>34464.576167150852</v>
      </c>
      <c r="L75" s="53">
        <f ca="1">Проект!L$31*CHOOSE(Проект!$D$31,1,Параметры!L$59,Параметры!L$65)/Параметры!L$70</f>
        <v>39991.66602867141</v>
      </c>
      <c r="M75" s="53">
        <f ca="1">Проект!M$31*CHOOSE(Проект!$D$31,1,Параметры!M$59,Параметры!M$65)/Параметры!M$70</f>
        <v>45580.156019039692</v>
      </c>
      <c r="N75" s="53">
        <f ca="1">Проект!N$31*CHOOSE(Проект!$D$31,1,Параметры!N$59,Параметры!N$65)/Параметры!N$70</f>
        <v>50152.025586582728</v>
      </c>
      <c r="O75" s="53">
        <f ca="1">Проект!O$31*CHOOSE(Проект!$D$31,1,Параметры!O$59,Параметры!O$65)/Параметры!O$70</f>
        <v>59655.001799778875</v>
      </c>
      <c r="P75" s="53">
        <f ca="1">Проект!P$31*CHOOSE(Проект!$D$31,1,Параметры!P$59,Параметры!P$65)/Параметры!P$70</f>
        <v>59992.299853040742</v>
      </c>
      <c r="Q75" s="53">
        <f ca="1">Проект!Q$31*CHOOSE(Проект!$D$31,1,Параметры!Q$59,Параметры!Q$65)/Параметры!Q$70</f>
        <v>60331.505038534648</v>
      </c>
      <c r="R75" s="53">
        <f ca="1">Проект!R$31*CHOOSE(Проект!$D$31,1,Параметры!R$59,Параметры!R$65)/Параметры!R$70</f>
        <v>60672.628139463501</v>
      </c>
      <c r="S75" s="53">
        <f ca="1">Проект!S$31*CHOOSE(Проект!$D$31,1,Параметры!S$59,Параметры!S$65)/Параметры!S$70</f>
        <v>61015.68</v>
      </c>
      <c r="T75" s="53">
        <f ca="1">Проект!T$31*CHOOSE(Проект!$D$31,1,Параметры!T$59,Параметры!T$65)/Параметры!T$70</f>
        <v>61360.671525631391</v>
      </c>
      <c r="U75" s="53">
        <f ca="1">Проект!U$31*CHOOSE(Проект!$D$31,1,Параметры!U$59,Параметры!U$65)/Параметры!U$70</f>
        <v>61707.613683506133</v>
      </c>
      <c r="V75" s="53">
        <f ca="1">Проект!V$31*CHOOSE(Проект!$D$31,1,Параметры!V$59,Параметры!V$65)/Параметры!V$70</f>
        <v>52465.964797807035</v>
      </c>
      <c r="W75" s="53">
        <f ca="1">Проект!W$31*CHOOSE(Проект!$D$31,1,Параметры!W$59,Параметры!W$65)/Параметры!W$70</f>
        <v>52762.614990664326</v>
      </c>
      <c r="X75" s="53">
        <f ca="1">Проект!X$31*CHOOSE(Проект!$D$31,1,Параметры!X$59,Параметры!X$65)/Параметры!X$70</f>
        <v>53060.942486841224</v>
      </c>
      <c r="Y75" s="53">
        <f ca="1">Проект!Y$31*CHOOSE(Проект!$D$31,1,Параметры!Y$59,Параметры!Y$65)/Параметры!Y$70</f>
        <v>53360.956770054574</v>
      </c>
      <c r="Z75" s="53">
        <f ca="1">Проект!Z$31*CHOOSE(Проект!$D$31,1,Параметры!Z$59,Параметры!Z$65)/Параметры!Z$70</f>
        <v>63471.972167105225</v>
      </c>
      <c r="AA75" s="53">
        <f ca="1">Проект!AA$31*CHOOSE(Проект!$D$31,1,Параметры!AA$59,Параметры!AA$65)/Параметры!AA$70</f>
        <v>63830.851925763374</v>
      </c>
      <c r="AB75" s="53">
        <f ca="1">Проект!AB$31*CHOOSE(Проект!$D$31,1,Параметры!AB$59,Параметры!AB$65)/Параметры!AB$70</f>
        <v>64191.760842753589</v>
      </c>
      <c r="AC75" s="53">
        <f ca="1">Проект!AC$31*CHOOSE(Проект!$D$31,1,Параметры!AC$59,Параметры!AC$65)/Параметры!AC$70</f>
        <v>64554.71039123206</v>
      </c>
      <c r="AD75" s="53">
        <f ca="1">Проект!AD$31*CHOOSE(Проект!$D$31,1,Параметры!AD$59,Параметры!AD$65)/Параметры!AD$70</f>
        <v>64919.712109225933</v>
      </c>
      <c r="AE75" s="53">
        <f ca="1">Проект!AE$31*CHOOSE(Проект!$D$31,1,Параметры!AE$59,Параметры!AE$65)/Параметры!AE$70</f>
        <v>65286.777599999994</v>
      </c>
      <c r="AF75" s="53">
        <f ca="1">Проект!AF$31*CHOOSE(Проект!$D$31,1,Параметры!AF$59,Параметры!AF$65)/Параметры!AF$70</f>
        <v>65655.918532425581</v>
      </c>
      <c r="AG75" s="53">
        <f ca="1">Проект!AG$31*CHOOSE(Проект!$D$31,1,Параметры!AG$59,Параметры!AG$65)/Параметры!AG$70</f>
        <v>66027.146641351559</v>
      </c>
      <c r="AH75" s="53">
        <f ca="1">Проект!AH$31*CHOOSE(Проект!$D$31,1,Параметры!AH$59,Параметры!AH$65)/Параметры!AH$70</f>
        <v>56138.582333653525</v>
      </c>
      <c r="AI75" s="53">
        <f ca="1">Проект!AI$31*CHOOSE(Проект!$D$31,1,Параметры!AI$59,Параметры!AI$65)/Параметры!AI$70</f>
        <v>56455.998040010825</v>
      </c>
      <c r="AJ75" s="53">
        <f ca="1">Проект!AJ$31*CHOOSE(Проект!$D$31,1,Параметры!AJ$59,Параметры!AJ$65)/Параметры!AJ$70</f>
        <v>56775.208460920119</v>
      </c>
      <c r="AK75" s="53">
        <f ca="1">Проект!AK$31*CHOOSE(Проект!$D$31,1,Параметры!AK$59,Параметры!AK$65)/Параметры!AK$70</f>
        <v>57096.223743958399</v>
      </c>
      <c r="AL75" s="53">
        <f ca="1">Проект!AL$31*CHOOSE(Проект!$D$31,1,Параметры!AL$59,Параметры!AL$65)/Параметры!AL$70</f>
        <v>67915.010218802592</v>
      </c>
      <c r="AM75" s="53">
        <f ca="1">Проект!AM$31*CHOOSE(Проект!$D$31,1,Параметры!AM$59,Параметры!AM$65)/Параметры!AM$70</f>
        <v>68299.011560566811</v>
      </c>
      <c r="AN75" s="53">
        <f ca="1">Проект!AN$31*CHOOSE(Проект!$D$31,1,Параметры!AN$59,Параметры!AN$65)/Параметры!AN$70</f>
        <v>68685.184101746316</v>
      </c>
      <c r="AO75" s="53">
        <f ca="1">Проект!AO$31*CHOOSE(Проект!$D$31,1,Параметры!AO$59,Параметры!AO$65)/Параметры!AO$70</f>
        <v>69073.540118618301</v>
      </c>
      <c r="AP75" s="53">
        <f ca="1">Проект!AP$31*CHOOSE(Проект!$D$31,1,Параметры!AP$59,Параметры!AP$65)/Параметры!AP$70</f>
        <v>69464.091956871736</v>
      </c>
      <c r="AQ75" s="53">
        <f ca="1">Проект!AQ$31*CHOOSE(Проект!$D$31,1,Параметры!AQ$59,Параметры!AQ$65)/Параметры!AQ$70</f>
        <v>69856.852031999981</v>
      </c>
      <c r="AR75" s="53">
        <f ca="1">Проект!AR$31*CHOOSE(Проект!$D$31,1,Параметры!AR$59,Параметры!AR$65)/Параметры!AR$70</f>
        <v>70251.832829695355</v>
      </c>
      <c r="AS75" s="53">
        <f ca="1">Проект!AS$31*CHOOSE(Проект!$D$31,1,Параметры!AS$59,Параметры!AS$65)/Параметры!AS$70</f>
        <v>70649.046906246149</v>
      </c>
      <c r="AT75" s="53">
        <f ca="1">Проект!AT$31*CHOOSE(Проект!$D$31,1,Параметры!AT$59,Параметры!AT$65)/Параметры!AT$70</f>
        <v>60068.283097009247</v>
      </c>
      <c r="AU75" s="53">
        <f ca="1">Проект!AU$31*CHOOSE(Проект!$D$31,1,Параметры!AU$59,Параметры!AU$65)/Параметры!AU$70</f>
        <v>60407.917902811561</v>
      </c>
      <c r="AV75" s="53">
        <f ca="1">Проект!AV$31*CHOOSE(Проект!$D$31,1,Параметры!AV$59,Параметры!AV$65)/Параметры!AV$70</f>
        <v>60749.473053184491</v>
      </c>
      <c r="AW75" s="53">
        <f ca="1">Проект!AW$31*CHOOSE(Проект!$D$31,1,Параметры!AW$59,Параметры!AW$65)/Параметры!AW$70</f>
        <v>61092.959406035458</v>
      </c>
      <c r="AX75" s="53">
        <f ca="1">Проект!AX$31*CHOOSE(Проект!$D$31,1,Параметры!AX$59,Параметры!AX$65)/Параметры!AX$70</f>
        <v>72669.060934118752</v>
      </c>
      <c r="AY75" s="53">
        <f ca="1">Проект!AY$31*CHOOSE(Проект!$D$31,1,Параметры!AY$59,Параметры!AY$65)/Параметры!AY$70</f>
        <v>73079.942369806464</v>
      </c>
      <c r="AZ75" s="53">
        <f ca="1">Проект!AZ$31*CHOOSE(Проект!$D$31,1,Параметры!AZ$59,Параметры!AZ$65)/Параметры!AZ$70</f>
        <v>73493.146988868553</v>
      </c>
      <c r="BA75" s="53">
        <f ca="1">Проект!BA$31*CHOOSE(Проект!$D$31,1,Параметры!BA$59,Параметры!BA$65)/Параметры!BA$70</f>
        <v>73908.687926921571</v>
      </c>
      <c r="BB75" s="53">
        <f ca="1">Проект!BB$31*CHOOSE(Проект!$D$31,1,Параметры!BB$59,Параметры!BB$65)/Параметры!BB$70</f>
        <v>74326.578393852746</v>
      </c>
      <c r="BC75" s="53">
        <f ca="1">Проект!BC$31*CHOOSE(Проект!$D$31,1,Параметры!BC$59,Параметры!BC$65)/Параметры!BC$70</f>
        <v>74746.831674239977</v>
      </c>
      <c r="BD75" s="53">
        <f ca="1">Проект!BD$31*CHOOSE(Проект!$D$31,1,Параметры!BD$59,Параметры!BD$65)/Параметры!BD$70</f>
        <v>75169.461127774033</v>
      </c>
      <c r="BE75" s="53">
        <f ca="1">Проект!BE$31*CHOOSE(Проект!$D$31,1,Параметры!BE$59,Параметры!BE$65)/Параметры!BE$70</f>
        <v>75594.480189683381</v>
      </c>
      <c r="BF75" s="53">
        <f ca="1">Проект!BF$31*CHOOSE(Проект!$D$31,1,Параметры!BF$59,Параметры!BF$65)/Параметры!BF$70</f>
        <v>64273.062913799899</v>
      </c>
      <c r="BG75" s="53">
        <f ca="1">Проект!BG$31*CHOOSE(Проект!$D$31,1,Параметры!BG$59,Параметры!BG$65)/Параметры!BG$70</f>
        <v>64636.472156008371</v>
      </c>
      <c r="BH75" s="53">
        <f ca="1">Проект!BH$31*CHOOSE(Проект!$D$31,1,Параметры!BH$59,Параметры!BH$65)/Параметры!BH$70</f>
        <v>65001.936166907421</v>
      </c>
      <c r="BI75" s="53">
        <f ca="1">Проект!BI$31*CHOOSE(Проект!$D$31,1,Параметры!BI$59,Параметры!BI$65)/Параметры!BI$70</f>
        <v>65369.466564457951</v>
      </c>
      <c r="BJ75" s="53">
        <f ca="1">Проект!BJ$31*CHOOSE(Проект!$D$31,1,Параметры!BJ$59,Параметры!BJ$65)/Параметры!BJ$70</f>
        <v>77755.895199507067</v>
      </c>
      <c r="BK75" s="53">
        <f ca="1">Проект!BK$31*CHOOSE(Проект!$D$31,1,Параметры!BK$59,Параметры!BK$65)/Параметры!BK$70</f>
        <v>78195.538335692938</v>
      </c>
      <c r="BL75" s="53">
        <f ca="1">Проект!BL$31*CHOOSE(Проект!$D$31,1,Параметры!BL$59,Параметры!BL$65)/Параметры!BL$70</f>
        <v>78637.667278089371</v>
      </c>
      <c r="BM75" s="53">
        <f ca="1">Проект!BM$31*CHOOSE(Проект!$D$31,1,Параметры!BM$59,Параметры!BM$65)/Параметры!BM$70</f>
        <v>79082.296081806082</v>
      </c>
      <c r="BN75" s="53">
        <f ca="1">Проект!BN$31*CHOOSE(Проект!$D$31,1,Параметры!BN$59,Параметры!BN$65)/Параметры!BN$70</f>
        <v>79529.438881422451</v>
      </c>
      <c r="BO75" s="53">
        <f ca="1">Проект!BO$31*CHOOSE(Проект!$D$31,1,Параметры!BO$59,Параметры!BO$65)/Параметры!BO$70</f>
        <v>79979.109891436776</v>
      </c>
      <c r="BP75" s="53">
        <f ca="1">Проект!BP$31*CHOOSE(Проект!$D$31,1,Параметры!BP$59,Параметры!BP$65)/Параметры!BP$70</f>
        <v>80431.32340671822</v>
      </c>
      <c r="BQ75" s="53">
        <f ca="1">Проект!BQ$31*CHOOSE(Проект!$D$31,1,Параметры!BQ$59,Параметры!BQ$65)/Параметры!BQ$70</f>
        <v>80886.09380296123</v>
      </c>
      <c r="BR75" s="53">
        <f ca="1">Проект!BR$31*CHOOSE(Проект!$D$31,1,Параметры!BR$59,Параметры!BR$65)/Параметры!BR$70</f>
        <v>68772.177317765905</v>
      </c>
      <c r="BS75" s="53">
        <f ca="1">Проект!BS$31*CHOOSE(Проект!$D$31,1,Параметры!BS$59,Параметры!BS$65)/Параметры!BS$70</f>
        <v>69161.025206928971</v>
      </c>
      <c r="BT75" s="53">
        <f ca="1">Проект!BT$31*CHOOSE(Проект!$D$31,1,Параметры!BT$59,Параметры!BT$65)/Параметры!BT$70</f>
        <v>69552.071698590938</v>
      </c>
      <c r="BU75" s="53">
        <f ca="1">Проект!BU$31*CHOOSE(Проект!$D$31,1,Параметры!BU$59,Параметры!BU$65)/Параметры!BU$70</f>
        <v>69945.329223970009</v>
      </c>
      <c r="BV75" s="53">
        <f ca="1">Проект!BV$31*CHOOSE(Проект!$D$31,1,Параметры!BV$59,Параметры!BV$65)/Параметры!BV$70</f>
        <v>83198.807863472583</v>
      </c>
      <c r="BW75" s="53">
        <f ca="1">Проект!BW$31*CHOOSE(Проект!$D$31,1,Параметры!BW$59,Параметры!BW$65)/Параметры!BW$70</f>
        <v>83669.226019191454</v>
      </c>
      <c r="BX75" s="53">
        <f ca="1">Проект!BX$31*CHOOSE(Проект!$D$31,1,Параметры!BX$59,Параметры!BX$65)/Параметры!BX$70</f>
        <v>84142.303987555642</v>
      </c>
      <c r="BY75" s="53">
        <f ca="1">Проект!BY$31*CHOOSE(Проект!$D$31,1,Параметры!BY$59,Параметры!BY$65)/Параметры!BY$70</f>
        <v>84618.056807532528</v>
      </c>
      <c r="BZ75" s="53">
        <f ca="1">Проект!BZ$31*CHOOSE(Проект!$D$31,1,Параметры!BZ$59,Параметры!BZ$65)/Параметры!BZ$70</f>
        <v>85096.499603122036</v>
      </c>
      <c r="CA75" s="53">
        <f ca="1">Проект!CA$31*CHOOSE(Проект!$D$31,1,Параметры!CA$59,Параметры!CA$65)/Параметры!CA$70</f>
        <v>85577.647583837359</v>
      </c>
      <c r="CB75" s="53">
        <f ca="1">Проект!CB$31*CHOOSE(Проект!$D$31,1,Параметры!CB$59,Параметры!CB$65)/Параметры!CB$70</f>
        <v>86061.516045188517</v>
      </c>
      <c r="CC75" s="53">
        <f ca="1">Проект!CC$31*CHOOSE(Проект!$D$31,1,Параметры!CC$59,Параметры!CC$65)/Параметры!CC$70</f>
        <v>86548.120369168537</v>
      </c>
      <c r="CD75" s="53">
        <f ca="1">Проект!CD$31*CHOOSE(Проект!$D$31,1,Параметры!CD$59,Параметры!CD$65)/Параметры!CD$70</f>
        <v>73586.229730009538</v>
      </c>
      <c r="CE75" s="53">
        <f ca="1">Проект!CE$31*CHOOSE(Проект!$D$31,1,Параметры!CE$59,Параметры!CE$65)/Параметры!CE$70</f>
        <v>74002.296971414005</v>
      </c>
      <c r="CF75" s="53">
        <f ca="1">Проект!CF$31*CHOOSE(Проект!$D$31,1,Параметры!CF$59,Параметры!CF$65)/Параметры!CF$70</f>
        <v>74420.716717492323</v>
      </c>
      <c r="CG75" s="53">
        <f ca="1">Проект!CG$31*CHOOSE(Проект!$D$31,1,Параметры!CG$59,Параметры!CG$65)/Параметры!CG$70</f>
        <v>74841.502269647928</v>
      </c>
      <c r="CH75" s="53">
        <f ca="1">Проект!CH$31*CHOOSE(Проект!$D$31,1,Параметры!CH$59,Параметры!CH$65)/Параметры!CH$70</f>
        <v>89022.724413915683</v>
      </c>
      <c r="CI75" s="53">
        <f ca="1">Проект!CI$31*CHOOSE(Проект!$D$31,1,Параметры!CI$59,Параметры!CI$65)/Параметры!CI$70</f>
        <v>89526.071840534889</v>
      </c>
      <c r="CJ75" s="53">
        <f ca="1">Проект!CJ$31*CHOOSE(Проект!$D$31,1,Параметры!CJ$59,Параметры!CJ$65)/Параметры!CJ$70</f>
        <v>90032.265266684568</v>
      </c>
      <c r="CK75" s="53">
        <f ca="1">Проект!CK$31*CHOOSE(Проект!$D$31,1,Параметры!CK$59,Параметры!CK$65)/Параметры!CK$70</f>
        <v>90541.320784059833</v>
      </c>
      <c r="CL75" s="53">
        <f ca="1">Проект!CL$31*CHOOSE(Проект!$D$31,1,Параметры!CL$59,Параметры!CL$65)/Параметры!CL$70</f>
        <v>91053.254575340601</v>
      </c>
      <c r="CM75" s="53">
        <f ca="1">Проект!CM$31*CHOOSE(Проект!$D$31,1,Параметры!CM$59,Параметры!CM$65)/Параметры!CM$70</f>
        <v>91568.082914706014</v>
      </c>
      <c r="CN75" s="53">
        <f ca="1">Проект!CN$31*CHOOSE(Проект!$D$31,1,Параметры!CN$59,Параметры!CN$65)/Параметры!CN$70</f>
        <v>92085.822168351748</v>
      </c>
      <c r="CO75" s="53">
        <f ca="1">Проект!CO$31*CHOOSE(Проект!$D$31,1,Параметры!CO$59,Параметры!CO$65)/Параметры!CO$70</f>
        <v>92606.488795010358</v>
      </c>
      <c r="CP75" s="53">
        <f ca="1">Проект!CP$31*CHOOSE(Проект!$D$31,1,Параметры!CP$59,Параметры!CP$65)/Параметры!CP$70</f>
        <v>78737.265811110236</v>
      </c>
      <c r="CQ75" s="53">
        <f ca="1">Проект!CQ$31*CHOOSE(Проект!$D$31,1,Параметры!CQ$59,Параметры!CQ$65)/Параметры!CQ$70</f>
        <v>79182.457759413024</v>
      </c>
      <c r="CR75" s="53">
        <f ca="1">Проект!CR$31*CHOOSE(Проект!$D$31,1,Параметры!CR$59,Параметры!CR$65)/Параметры!CR$70</f>
        <v>79630.166887716827</v>
      </c>
      <c r="CS75" s="53">
        <f ca="1">Проект!CS$31*CHOOSE(Проект!$D$31,1,Параметры!CS$59,Параметры!CS$65)/Параметры!CS$70</f>
        <v>80080.407428523322</v>
      </c>
      <c r="CT75" s="53">
        <f ca="1">Проект!CT$31*CHOOSE(Проект!$D$31,1,Параметры!CT$59,Параметры!CT$65)/Параметры!CT$70</f>
        <v>95254.315122889806</v>
      </c>
      <c r="CU75" s="53">
        <f ca="1">Проект!CU$31*CHOOSE(Проект!$D$31,1,Параметры!CU$59,Параметры!CU$65)/Параметры!CU$70</f>
        <v>95792.896869372344</v>
      </c>
      <c r="CV75" s="53">
        <f ca="1">Проект!CV$31*CHOOSE(Проект!$D$31,1,Параметры!CV$59,Параметры!CV$65)/Параметры!CV$70</f>
        <v>96334.523835352506</v>
      </c>
      <c r="CW75" s="53">
        <f ca="1">Проект!CW$31*CHOOSE(Проект!$D$31,1,Параметры!CW$59,Параметры!CW$65)/Параметры!CW$70</f>
        <v>96879.213238944038</v>
      </c>
      <c r="CX75" s="53">
        <f ca="1">Проект!CX$31*CHOOSE(Проект!$D$31,1,Параметры!CX$59,Параметры!CX$65)/Параметры!CX$70</f>
        <v>97426.982395614483</v>
      </c>
      <c r="CY75" s="53">
        <f ca="1">Проект!CY$31*CHOOSE(Проект!$D$31,1,Параметры!CY$59,Параметры!CY$65)/Параметры!CY$70</f>
        <v>97977.848718735462</v>
      </c>
      <c r="CZ75" s="53">
        <f ca="1">Проект!CZ$31*CHOOSE(Проект!$D$31,1,Параметры!CZ$59,Параметры!CZ$65)/Параметры!CZ$70</f>
        <v>98531.829720136389</v>
      </c>
      <c r="DA75" s="53">
        <f ca="1">Проект!DA$31*CHOOSE(Проект!$D$31,1,Параметры!DA$59,Параметры!DA$65)/Параметры!DA$70</f>
        <v>99088.943010661096</v>
      </c>
      <c r="DB75" s="53">
        <f ca="1">Проект!DB$31*CHOOSE(Проект!$D$31,1,Параметры!DB$59,Параметры!DB$65)/Параметры!DB$70</f>
        <v>84248.874417887942</v>
      </c>
      <c r="DC75" s="53">
        <f ca="1">Проект!DC$31*CHOOSE(Проект!$D$31,1,Параметры!DC$59,Параметры!DC$65)/Параметры!DC$70</f>
        <v>84725.229802571936</v>
      </c>
      <c r="DD75" s="53">
        <f ca="1">Проект!DD$31*CHOOSE(Проект!$D$31,1,Параметры!DD$59,Параметры!DD$65)/Параметры!DD$70</f>
        <v>85204.278569857008</v>
      </c>
      <c r="DE75" s="53">
        <f ca="1">Проект!DE$31*CHOOSE(Проект!$D$31,1,Параметры!DE$59,Параметры!DE$65)/Параметры!DE$70</f>
        <v>85686.035948519959</v>
      </c>
      <c r="DF75" s="53">
        <f ca="1">Проект!DF$31*CHOOSE(Проект!$D$31,1,Параметры!DF$59,Параметры!DF$65)/Параметры!DF$70</f>
        <v>101922.11718149211</v>
      </c>
      <c r="DG75" s="53">
        <f ca="1">Проект!DG$31*CHOOSE(Проект!$D$31,1,Параметры!DG$59,Параметры!DG$65)/Параметры!DG$70</f>
        <v>102498.39965022843</v>
      </c>
      <c r="DH75" s="53">
        <f ca="1">Проект!DH$31*CHOOSE(Проект!$D$31,1,Параметры!DH$59,Параметры!DH$65)/Параметры!DH$70</f>
        <v>103077.94050382718</v>
      </c>
      <c r="DI75" s="53">
        <f ca="1">Проект!DI$31*CHOOSE(Проект!$D$31,1,Параметры!DI$59,Параметры!DI$65)/Параметры!DI$70</f>
        <v>103660.75816567014</v>
      </c>
      <c r="DJ75" s="53">
        <f ca="1">Проект!DJ$31*CHOOSE(Проект!$D$31,1,Параметры!DJ$59,Параметры!DJ$65)/Параметры!DJ$70</f>
        <v>104246.87116330749</v>
      </c>
      <c r="DK75" s="53">
        <f ca="1">Проект!DK$31*CHOOSE(Проект!$D$31,1,Параметры!DK$59,Параметры!DK$65)/Параметры!DK$70</f>
        <v>104836.29812904693</v>
      </c>
      <c r="DL75" s="53">
        <f ca="1">Проект!DL$31*CHOOSE(Проект!$D$31,1,Параметры!DL$59,Параметры!DL$65)/Параметры!DL$70</f>
        <v>105429.05780054592</v>
      </c>
      <c r="DM75" s="53">
        <f ca="1">Проект!DM$31*CHOOSE(Проект!$D$31,1,Параметры!DM$59,Параметры!DM$65)/Параметры!DM$70</f>
        <v>106025.16902140736</v>
      </c>
      <c r="DN75" s="53">
        <f ca="1">Проект!DN$31*CHOOSE(Проект!$D$31,1,Параметры!DN$59,Параметры!DN$65)/Параметры!DN$70</f>
        <v>90146.295627140105</v>
      </c>
      <c r="DO75" s="53">
        <f ca="1">Проект!DO$31*CHOOSE(Проект!$D$31,1,Параметры!DO$59,Параметры!DO$65)/Параметры!DO$70</f>
        <v>90655.995888751961</v>
      </c>
      <c r="DP75" s="53">
        <f ca="1">Проект!DP$31*CHOOSE(Проект!$D$31,1,Параметры!DP$59,Параметры!DP$65)/Параметры!DP$70</f>
        <v>91168.578069746989</v>
      </c>
      <c r="DQ75" s="53">
        <f ca="1">Проект!DQ$31*CHOOSE(Проект!$D$31,1,Параметры!DQ$59,Параметры!DQ$65)/Параметры!DQ$70</f>
        <v>91684.05846491635</v>
      </c>
      <c r="DR75" s="53">
        <f ca="1">Проект!DR$31*CHOOSE(Проект!$D$31,1,Параметры!DR$59,Параметры!DR$65)/Параметры!DR$70</f>
        <v>109056.66538419655</v>
      </c>
      <c r="DS75" s="53">
        <f ca="1">Проект!DS$31*CHOOSE(Проект!$D$31,1,Параметры!DS$59,Параметры!DS$65)/Параметры!DS$70</f>
        <v>109673.2876257444</v>
      </c>
      <c r="DT75" s="53">
        <f ca="1">Проект!DT$31*CHOOSE(Проект!$D$31,1,Параметры!DT$59,Параметры!DT$65)/Параметры!DT$70</f>
        <v>110293.39633909507</v>
      </c>
      <c r="DU75" s="53">
        <f ca="1">Проект!DU$31*CHOOSE(Проект!$D$31,1,Параметры!DU$59,Параметры!DU$65)/Параметры!DU$70</f>
        <v>110917.01123726703</v>
      </c>
      <c r="DV75" s="53">
        <f ca="1">Проект!DV$31*CHOOSE(Проект!$D$31,1,Параметры!DV$59,Параметры!DV$65)/Параметры!DV$70</f>
        <v>111544.152144739</v>
      </c>
      <c r="DW75" s="53"/>
      <c r="DX75" s="55">
        <f t="shared" ca="1" si="64"/>
        <v>9068920.5907730963</v>
      </c>
    </row>
    <row r="76" spans="1:128" x14ac:dyDescent="0.2">
      <c r="A76" s="254" t="str">
        <f>Проект!A$47</f>
        <v>Бензин</v>
      </c>
      <c r="B76" s="121">
        <f t="shared" ca="1" si="58"/>
        <v>2739569.7617960367</v>
      </c>
      <c r="C76" s="46" t="str">
        <f ca="1">Параметры!C$70</f>
        <v>тыс. руб.</v>
      </c>
      <c r="D76" s="11"/>
      <c r="F76" s="6" t="s">
        <v>3352</v>
      </c>
      <c r="G76" s="53">
        <f ca="1">Проект!G$51*CHOOSE(Проект!$D$51,1,Параметры!G$59,Параметры!G$65)/Параметры!G$70</f>
        <v>1566</v>
      </c>
      <c r="H76" s="53">
        <f ca="1">Проект!H$51*CHOOSE(Проект!$D$51,1,Параметры!H$59,Параметры!H$65)/Параметры!H$70</f>
        <v>4724.5631750300299</v>
      </c>
      <c r="I76" s="53">
        <f ca="1">Проект!I$51*CHOOSE(Проект!$D$51,1,Параметры!I$59,Параметры!I$65)/Параметры!I$70</f>
        <v>7126.914813170446</v>
      </c>
      <c r="J76" s="53">
        <f ca="1">Проект!J$51*CHOOSE(Проект!$D$51,1,Параметры!J$59,Параметры!J$65)/Параметры!J$70</f>
        <v>8759.9250758405997</v>
      </c>
      <c r="K76" s="53">
        <f ca="1">Проект!K$51*CHOOSE(Проект!$D$51,1,Параметры!K$59,Параметры!K$65)/Параметры!K$70</f>
        <v>10411.174050493486</v>
      </c>
      <c r="L76" s="53">
        <f ca="1">Проект!L$51*CHOOSE(Проект!$D$51,1,Параметры!L$59,Параметры!L$65)/Параметры!L$70</f>
        <v>12080.815779494489</v>
      </c>
      <c r="M76" s="53">
        <f ca="1">Проект!M$51*CHOOSE(Проект!$D$51,1,Параметры!M$59,Параметры!M$65)/Параметры!M$70</f>
        <v>13769.005464084907</v>
      </c>
      <c r="N76" s="53">
        <f ca="1">Проект!N$51*CHOOSE(Проект!$D$51,1,Параметры!N$59,Параметры!N$65)/Параметры!N$70</f>
        <v>15150.091062613534</v>
      </c>
      <c r="O76" s="53">
        <f ca="1">Проект!O$51*CHOOSE(Проект!$D$51,1,Параметры!O$59,Параметры!O$65)/Параметры!O$70</f>
        <v>18020.7817936832</v>
      </c>
      <c r="P76" s="53">
        <f ca="1">Проект!P$51*CHOOSE(Проект!$D$51,1,Параметры!P$59,Параметры!P$65)/Параметры!P$70</f>
        <v>18122.673913939394</v>
      </c>
      <c r="Q76" s="53">
        <f ca="1">Проект!Q$51*CHOOSE(Проект!$D$51,1,Параметры!Q$59,Параметры!Q$65)/Параметры!Q$70</f>
        <v>18225.142147057344</v>
      </c>
      <c r="R76" s="53">
        <f ca="1">Проект!R$51*CHOOSE(Проект!$D$51,1,Параметры!R$59,Параметры!R$65)/Параметры!R$70</f>
        <v>18328.189750462931</v>
      </c>
      <c r="S76" s="53">
        <f ca="1">Проект!S$51*CHOOSE(Проект!$D$51,1,Параметры!S$59,Параметры!S$65)/Параметры!S$70</f>
        <v>18431.82</v>
      </c>
      <c r="T76" s="53">
        <f ca="1">Проект!T$51*CHOOSE(Проект!$D$51,1,Параметры!T$59,Параметры!T$65)/Параметры!T$70</f>
        <v>18536.036190034487</v>
      </c>
      <c r="U76" s="53">
        <f ca="1">Проект!U$51*CHOOSE(Проект!$D$51,1,Параметры!U$59,Параметры!U$65)/Параметры!U$70</f>
        <v>18640.841633559146</v>
      </c>
      <c r="V76" s="53">
        <f ca="1">Проект!V$51*CHOOSE(Проект!$D$51,1,Параметры!V$59,Параметры!V$65)/Параметры!V$70</f>
        <v>15849.093532670879</v>
      </c>
      <c r="W76" s="53">
        <f ca="1">Проект!W$51*CHOOSE(Проект!$D$51,1,Параметры!W$59,Параметры!W$65)/Параметры!W$70</f>
        <v>15938.706611763186</v>
      </c>
      <c r="X76" s="53">
        <f ca="1">Проект!X$51*CHOOSE(Проект!$D$51,1,Параметры!X$59,Параметры!X$65)/Параметры!X$70</f>
        <v>16028.826376233292</v>
      </c>
      <c r="Y76" s="53">
        <f ca="1">Проект!Y$51*CHOOSE(Проект!$D$51,1,Параметры!Y$59,Параметры!Y$65)/Параметры!Y$70</f>
        <v>16119.455690953992</v>
      </c>
      <c r="Z76" s="53">
        <f ca="1">Проект!Z$51*CHOOSE(Проект!$D$51,1,Параметры!Z$59,Параметры!Z$65)/Параметры!Z$70</f>
        <v>19173.824925479708</v>
      </c>
      <c r="AA76" s="53">
        <f ca="1">Проект!AA$51*CHOOSE(Проект!$D$51,1,Параметры!AA$59,Параметры!AA$65)/Параметры!AA$70</f>
        <v>19282.236519241029</v>
      </c>
      <c r="AB76" s="53">
        <f ca="1">Проект!AB$51*CHOOSE(Проект!$D$51,1,Параметры!AB$59,Параметры!AB$65)/Параметры!AB$70</f>
        <v>19391.261087915151</v>
      </c>
      <c r="AC76" s="53">
        <f ca="1">Проект!AC$51*CHOOSE(Проект!$D$51,1,Параметры!AC$59,Параметры!AC$65)/Параметры!AC$70</f>
        <v>19500.902097351358</v>
      </c>
      <c r="AD76" s="53">
        <f ca="1">Проект!AD$51*CHOOSE(Проект!$D$51,1,Параметры!AD$59,Параметры!AD$65)/Параметры!AD$70</f>
        <v>19611.163032995337</v>
      </c>
      <c r="AE76" s="53">
        <f ca="1">Проект!AE$51*CHOOSE(Проект!$D$51,1,Параметры!AE$59,Параметры!AE$65)/Параметры!AE$70</f>
        <v>19722.047399999999</v>
      </c>
      <c r="AF76" s="53">
        <f ca="1">Проект!AF$51*CHOOSE(Проект!$D$51,1,Параметры!AF$59,Параметры!AF$65)/Параметры!AF$70</f>
        <v>19833.558723336897</v>
      </c>
      <c r="AG76" s="53">
        <f ca="1">Проект!AG$51*CHOOSE(Проект!$D$51,1,Параметры!AG$59,Параметры!AG$65)/Параметры!AG$70</f>
        <v>19945.700547908287</v>
      </c>
      <c r="AH76" s="53">
        <f ca="1">Проект!AH$51*CHOOSE(Проект!$D$51,1,Параметры!AH$59,Параметры!AH$65)/Параметры!AH$70</f>
        <v>16958.530079957836</v>
      </c>
      <c r="AI76" s="53">
        <f ca="1">Проект!AI$51*CHOOSE(Проект!$D$51,1,Параметры!AI$59,Параметры!AI$65)/Параметры!AI$70</f>
        <v>17054.416074586607</v>
      </c>
      <c r="AJ76" s="53">
        <f ca="1">Проект!AJ$51*CHOOSE(Проект!$D$51,1,Параметры!AJ$59,Параметры!AJ$65)/Параметры!AJ$70</f>
        <v>17150.844222569624</v>
      </c>
      <c r="AK76" s="53">
        <f ca="1">Проект!AK$51*CHOOSE(Проект!$D$51,1,Параметры!AK$59,Параметры!AK$65)/Параметры!AK$70</f>
        <v>17247.817589320774</v>
      </c>
      <c r="AL76" s="53">
        <f ca="1">Проект!AL$51*CHOOSE(Проект!$D$51,1,Параметры!AL$59,Параметры!AL$65)/Параметры!AL$70</f>
        <v>20515.992670263291</v>
      </c>
      <c r="AM76" s="53">
        <f ca="1">Проект!AM$51*CHOOSE(Проект!$D$51,1,Параметры!AM$59,Параметры!AM$65)/Параметры!AM$70</f>
        <v>20631.9930755879</v>
      </c>
      <c r="AN76" s="53">
        <f ca="1">Проект!AN$51*CHOOSE(Проект!$D$51,1,Параметры!AN$59,Параметры!AN$65)/Параметры!AN$70</f>
        <v>20748.649364069213</v>
      </c>
      <c r="AO76" s="53">
        <f ca="1">Проект!AO$51*CHOOSE(Проект!$D$51,1,Параметры!AO$59,Параметры!AO$65)/Параметры!AO$70</f>
        <v>20865.965244165953</v>
      </c>
      <c r="AP76" s="53">
        <f ca="1">Проект!AP$51*CHOOSE(Проект!$D$51,1,Параметры!AP$59,Параметры!AP$65)/Параметры!AP$70</f>
        <v>20983.944445305013</v>
      </c>
      <c r="AQ76" s="53">
        <f ca="1">Проект!AQ$51*CHOOSE(Проект!$D$51,1,Параметры!AQ$59,Параметры!AQ$65)/Параметры!AQ$70</f>
        <v>21102.590718000003</v>
      </c>
      <c r="AR76" s="53">
        <f ca="1">Проект!AR$51*CHOOSE(Проект!$D$51,1,Параметры!AR$59,Параметры!AR$65)/Параметры!AR$70</f>
        <v>21221.907833970483</v>
      </c>
      <c r="AS76" s="53">
        <f ca="1">Проект!AS$51*CHOOSE(Проект!$D$51,1,Параметры!AS$59,Параметры!AS$65)/Параметры!AS$70</f>
        <v>21341.899586261869</v>
      </c>
      <c r="AT76" s="53">
        <f ca="1">Проект!AT$51*CHOOSE(Проект!$D$51,1,Параметры!AT$59,Параметры!AT$65)/Параметры!AT$70</f>
        <v>18145.627185554891</v>
      </c>
      <c r="AU76" s="53">
        <f ca="1">Проект!AU$51*CHOOSE(Проект!$D$51,1,Параметры!AU$59,Параметры!AU$65)/Параметры!AU$70</f>
        <v>18248.225199807672</v>
      </c>
      <c r="AV76" s="53">
        <f ca="1">Проект!AV$51*CHOOSE(Проект!$D$51,1,Параметры!AV$59,Параметры!AV$65)/Параметры!AV$70</f>
        <v>18351.403318149496</v>
      </c>
      <c r="AW76" s="53">
        <f ca="1">Проект!AW$51*CHOOSE(Проект!$D$51,1,Параметры!AW$59,Параметры!AW$65)/Параметры!AW$70</f>
        <v>18455.164820573227</v>
      </c>
      <c r="AX76" s="53">
        <f ca="1">Проект!AX$51*CHOOSE(Проект!$D$51,1,Параметры!AX$59,Параметры!AX$65)/Параметры!AX$70</f>
        <v>21952.112157181717</v>
      </c>
      <c r="AY76" s="53">
        <f ca="1">Проект!AY$51*CHOOSE(Проект!$D$51,1,Параметры!AY$59,Параметры!AY$65)/Параметры!AY$70</f>
        <v>22076.232590879048</v>
      </c>
      <c r="AZ76" s="53">
        <f ca="1">Проект!AZ$51*CHOOSE(Проект!$D$51,1,Параметры!AZ$59,Параметры!AZ$65)/Параметры!AZ$70</f>
        <v>22201.05481955405</v>
      </c>
      <c r="BA76" s="53">
        <f ca="1">Проект!BA$51*CHOOSE(Проект!$D$51,1,Параметры!BA$59,Параметры!BA$65)/Параметры!BA$70</f>
        <v>22326.582811257565</v>
      </c>
      <c r="BB76" s="53">
        <f ca="1">Проект!BB$51*CHOOSE(Проект!$D$51,1,Параметры!BB$59,Параметры!BB$65)/Параметры!BB$70</f>
        <v>22452.820556476356</v>
      </c>
      <c r="BC76" s="53">
        <f ca="1">Проект!BC$51*CHOOSE(Проект!$D$51,1,Параметры!BC$59,Параметры!BC$65)/Параметры!BC$70</f>
        <v>22579.772068259997</v>
      </c>
      <c r="BD76" s="53">
        <f ca="1">Проект!BD$51*CHOOSE(Проект!$D$51,1,Параметры!BD$59,Параметры!BD$65)/Параметры!BD$70</f>
        <v>22707.441382348414</v>
      </c>
      <c r="BE76" s="53">
        <f ca="1">Проект!BE$51*CHOOSE(Проект!$D$51,1,Параметры!BE$59,Параметры!BE$65)/Параметры!BE$70</f>
        <v>22835.832557300193</v>
      </c>
      <c r="BF76" s="53">
        <f ca="1">Проект!BF$51*CHOOSE(Проект!$D$51,1,Параметры!BF$59,Параметры!BF$65)/Параметры!BF$70</f>
        <v>19415.821088543726</v>
      </c>
      <c r="BG76" s="53">
        <f ca="1">Проект!BG$51*CHOOSE(Проект!$D$51,1,Параметры!BG$59,Параметры!BG$65)/Параметры!BG$70</f>
        <v>19525.600963794201</v>
      </c>
      <c r="BH76" s="53">
        <f ca="1">Проект!BH$51*CHOOSE(Проект!$D$51,1,Параметры!BH$59,Параметры!BH$65)/Параметры!BH$70</f>
        <v>19636.001550419955</v>
      </c>
      <c r="BI76" s="53">
        <f ca="1">Проект!BI$51*CHOOSE(Проект!$D$51,1,Параметры!BI$59,Параметры!BI$65)/Параметры!BI$70</f>
        <v>19747.026358013343</v>
      </c>
      <c r="BJ76" s="53">
        <f ca="1">Проект!BJ$51*CHOOSE(Проект!$D$51,1,Параметры!BJ$59,Параметры!BJ$65)/Параметры!BJ$70</f>
        <v>23488.760008184432</v>
      </c>
      <c r="BK76" s="53">
        <f ca="1">Проект!BK$51*CHOOSE(Проект!$D$51,1,Параметры!BK$59,Параметры!BK$65)/Параметры!BK$70</f>
        <v>23621.568872240576</v>
      </c>
      <c r="BL76" s="53">
        <f ca="1">Проект!BL$51*CHOOSE(Проект!$D$51,1,Параметры!BL$59,Параметры!BL$65)/Параметры!BL$70</f>
        <v>23755.128656922832</v>
      </c>
      <c r="BM76" s="53">
        <f ca="1">Проект!BM$51*CHOOSE(Проект!$D$51,1,Параметры!BM$59,Параметры!BM$65)/Параметры!BM$70</f>
        <v>23889.443608045593</v>
      </c>
      <c r="BN76" s="53">
        <f ca="1">Проект!BN$51*CHOOSE(Проект!$D$51,1,Параметры!BN$59,Параметры!BN$65)/Параметры!BN$70</f>
        <v>24024.517995429702</v>
      </c>
      <c r="BO76" s="53">
        <f ca="1">Проект!BO$51*CHOOSE(Проект!$D$51,1,Параметры!BO$59,Параметры!BO$65)/Параметры!BO$70</f>
        <v>24160.356113038197</v>
      </c>
      <c r="BP76" s="53">
        <f ca="1">Проект!BP$51*CHOOSE(Проект!$D$51,1,Параметры!BP$59,Параметры!BP$65)/Параметры!BP$70</f>
        <v>24296.962279112799</v>
      </c>
      <c r="BQ76" s="53">
        <f ca="1">Проект!BQ$51*CHOOSE(Проект!$D$51,1,Параметры!BQ$59,Параметры!BQ$65)/Параметры!BQ$70</f>
        <v>24434.340836311207</v>
      </c>
      <c r="BR76" s="53">
        <f ca="1">Проект!BR$51*CHOOSE(Проект!$D$51,1,Параметры!BR$59,Параметры!BR$65)/Параметры!BR$70</f>
        <v>20774.928564741786</v>
      </c>
      <c r="BS76" s="53">
        <f ca="1">Проект!BS$51*CHOOSE(Проект!$D$51,1,Параметры!BS$59,Параметры!BS$65)/Параметры!BS$70</f>
        <v>20892.393031259795</v>
      </c>
      <c r="BT76" s="53">
        <f ca="1">Проект!BT$51*CHOOSE(Проект!$D$51,1,Параметры!BT$59,Параметры!BT$65)/Параметры!BT$70</f>
        <v>21010.52165894935</v>
      </c>
      <c r="BU76" s="53">
        <f ca="1">Проект!BU$51*CHOOSE(Проект!$D$51,1,Параметры!BU$59,Параметры!BU$65)/Параметры!BU$70</f>
        <v>21129.318203074276</v>
      </c>
      <c r="BV76" s="53">
        <f ca="1">Проект!BV$51*CHOOSE(Проект!$D$51,1,Параметры!BV$59,Параметры!BV$65)/Параметры!BV$70</f>
        <v>25132.973208757339</v>
      </c>
      <c r="BW76" s="53">
        <f ca="1">Проект!BW$51*CHOOSE(Проект!$D$51,1,Параметры!BW$59,Параметры!BW$65)/Параметры!BW$70</f>
        <v>25275.078693297415</v>
      </c>
      <c r="BX76" s="53">
        <f ca="1">Проект!BX$51*CHOOSE(Проект!$D$51,1,Параметры!BX$59,Параметры!BX$65)/Параметры!BX$70</f>
        <v>25417.987662907424</v>
      </c>
      <c r="BY76" s="53">
        <f ca="1">Проект!BY$51*CHOOSE(Проект!$D$51,1,Параметры!BY$59,Параметры!BY$65)/Параметры!BY$70</f>
        <v>25561.704660608779</v>
      </c>
      <c r="BZ76" s="53">
        <f ca="1">Проект!BZ$51*CHOOSE(Проект!$D$51,1,Параметры!BZ$59,Параметры!BZ$65)/Параметры!BZ$70</f>
        <v>25706.234255109775</v>
      </c>
      <c r="CA76" s="53">
        <f ca="1">Проект!CA$51*CHOOSE(Проект!$D$51,1,Параметры!CA$59,Параметры!CA$65)/Параметры!CA$70</f>
        <v>25851.581040950863</v>
      </c>
      <c r="CB76" s="53">
        <f ca="1">Проект!CB$51*CHOOSE(Проект!$D$51,1,Параметры!CB$59,Параметры!CB$65)/Параметры!CB$70</f>
        <v>25997.749638650686</v>
      </c>
      <c r="CC76" s="53">
        <f ca="1">Проект!CC$51*CHOOSE(Проект!$D$51,1,Параметры!CC$59,Параметры!CC$65)/Параметры!CC$70</f>
        <v>26144.744694852983</v>
      </c>
      <c r="CD76" s="53">
        <f ca="1">Проект!CD$51*CHOOSE(Проект!$D$51,1,Параметры!CD$59,Параметры!CD$65)/Параметры!CD$70</f>
        <v>22229.173564273704</v>
      </c>
      <c r="CE76" s="53">
        <f ca="1">Проект!CE$51*CHOOSE(Проект!$D$51,1,Параметры!CE$59,Параметры!CE$65)/Параметры!CE$70</f>
        <v>22354.860543447976</v>
      </c>
      <c r="CF76" s="53">
        <f ca="1">Проект!CF$51*CHOOSE(Проект!$D$51,1,Параметры!CF$59,Параметры!CF$65)/Параметры!CF$70</f>
        <v>22481.2581750758</v>
      </c>
      <c r="CG76" s="53">
        <f ca="1">Проект!CG$51*CHOOSE(Проект!$D$51,1,Параметры!CG$59,Параметры!CG$65)/Параметры!CG$70</f>
        <v>22608.370477289474</v>
      </c>
      <c r="CH76" s="53">
        <f ca="1">Проект!CH$51*CHOOSE(Проект!$D$51,1,Параметры!CH$59,Параметры!CH$65)/Параметры!CH$70</f>
        <v>26892.281333370349</v>
      </c>
      <c r="CI76" s="53">
        <f ca="1">Проект!CI$51*CHOOSE(Проект!$D$51,1,Параметры!CI$59,Параметры!CI$65)/Параметры!CI$70</f>
        <v>27044.334201828231</v>
      </c>
      <c r="CJ76" s="53">
        <f ca="1">Проект!CJ$51*CHOOSE(Проект!$D$51,1,Параметры!CJ$59,Параметры!CJ$65)/Параметры!CJ$70</f>
        <v>27197.246799310946</v>
      </c>
      <c r="CK76" s="53">
        <f ca="1">Проект!CK$51*CHOOSE(Проект!$D$51,1,Параметры!CK$59,Параметры!CK$65)/Параметры!CK$70</f>
        <v>27351.023986851389</v>
      </c>
      <c r="CL76" s="53">
        <f ca="1">Проект!CL$51*CHOOSE(Проект!$D$51,1,Параметры!CL$59,Параметры!CL$65)/Параметры!CL$70</f>
        <v>27505.670652967456</v>
      </c>
      <c r="CM76" s="53">
        <f ca="1">Проект!CM$51*CHOOSE(Проект!$D$51,1,Параметры!CM$59,Параметры!CM$65)/Параметры!CM$70</f>
        <v>27661.191713817421</v>
      </c>
      <c r="CN76" s="53">
        <f ca="1">Проект!CN$51*CHOOSE(Проект!$D$51,1,Параметры!CN$59,Параметры!CN$65)/Параметры!CN$70</f>
        <v>27817.592113356237</v>
      </c>
      <c r="CO76" s="53">
        <f ca="1">Проект!CO$51*CHOOSE(Проект!$D$51,1,Параметры!CO$59,Параметры!CO$65)/Параметры!CO$70</f>
        <v>27974.87682349269</v>
      </c>
      <c r="CP76" s="53">
        <f ca="1">Проект!CP$51*CHOOSE(Проект!$D$51,1,Параметры!CP$59,Параметры!CP$65)/Параметры!CP$70</f>
        <v>23785.215713772865</v>
      </c>
      <c r="CQ76" s="53">
        <f ca="1">Проект!CQ$51*CHOOSE(Проект!$D$51,1,Параметры!CQ$59,Параметры!CQ$65)/Параметры!CQ$70</f>
        <v>23919.70078148933</v>
      </c>
      <c r="CR76" s="53">
        <f ca="1">Проект!CR$51*CHOOSE(Проект!$D$51,1,Параметры!CR$59,Параметры!CR$65)/Параметры!CR$70</f>
        <v>24054.946247331103</v>
      </c>
      <c r="CS76" s="53">
        <f ca="1">Проект!CS$51*CHOOSE(Проект!$D$51,1,Параметры!CS$59,Параметры!CS$65)/Параметры!CS$70</f>
        <v>24190.956410699731</v>
      </c>
      <c r="CT76" s="53">
        <f ca="1">Проект!CT$51*CHOOSE(Проект!$D$51,1,Параметры!CT$59,Параметры!CT$65)/Параметры!CT$70</f>
        <v>28774.74102670627</v>
      </c>
      <c r="CU76" s="53">
        <f ca="1">Проект!CU$51*CHOOSE(Проект!$D$51,1,Параметры!CU$59,Параметры!CU$65)/Параметры!CU$70</f>
        <v>28937.437595956206</v>
      </c>
      <c r="CV76" s="53">
        <f ca="1">Проект!CV$51*CHOOSE(Проект!$D$51,1,Параметры!CV$59,Параметры!CV$65)/Параметры!CV$70</f>
        <v>29101.054075262709</v>
      </c>
      <c r="CW76" s="53">
        <f ca="1">Проект!CW$51*CHOOSE(Проект!$D$51,1,Параметры!CW$59,Параметры!CW$65)/Параметры!CW$70</f>
        <v>29265.595665930985</v>
      </c>
      <c r="CX76" s="53">
        <f ca="1">Проект!CX$51*CHOOSE(Проект!$D$51,1,Параметры!CX$59,Параметры!CX$65)/Параметры!CX$70</f>
        <v>29431.067598675178</v>
      </c>
      <c r="CY76" s="53">
        <f ca="1">Проект!CY$51*CHOOSE(Проект!$D$51,1,Параметры!CY$59,Параметры!CY$65)/Параметры!CY$70</f>
        <v>29597.475133784639</v>
      </c>
      <c r="CZ76" s="53">
        <f ca="1">Проект!CZ$51*CHOOSE(Проект!$D$51,1,Параметры!CZ$59,Параметры!CZ$65)/Параметры!CZ$70</f>
        <v>29764.823561291167</v>
      </c>
      <c r="DA76" s="53">
        <f ca="1">Проект!DA$51*CHOOSE(Проект!$D$51,1,Параметры!DA$59,Параметры!DA$65)/Параметры!DA$70</f>
        <v>29933.118201137175</v>
      </c>
      <c r="DB76" s="53">
        <f ca="1">Проект!DB$51*CHOOSE(Проект!$D$51,1,Параметры!DB$59,Параметры!DB$65)/Параметры!DB$70</f>
        <v>25450.180813736959</v>
      </c>
      <c r="DC76" s="53">
        <f ca="1">Проект!DC$51*CHOOSE(Проект!$D$51,1,Параметры!DC$59,Параметры!DC$65)/Параметры!DC$70</f>
        <v>25594.079836193581</v>
      </c>
      <c r="DD76" s="53">
        <f ca="1">Проект!DD$51*CHOOSE(Проект!$D$51,1,Параметры!DD$59,Параметры!DD$65)/Параметры!DD$70</f>
        <v>25738.79248464428</v>
      </c>
      <c r="DE76" s="53">
        <f ca="1">Проект!DE$51*CHOOSE(Проект!$D$51,1,Параметры!DE$59,Параметры!DE$65)/Параметры!DE$70</f>
        <v>25884.32335944871</v>
      </c>
      <c r="DF76" s="53">
        <f ca="1">Проект!DF$51*CHOOSE(Проект!$D$51,1,Параметры!DF$59,Параметры!DF$65)/Параметры!DF$70</f>
        <v>30788.972898575706</v>
      </c>
      <c r="DG76" s="53">
        <f ca="1">Проект!DG$51*CHOOSE(Проект!$D$51,1,Параметры!DG$59,Параметры!DG$65)/Параметры!DG$70</f>
        <v>30963.058227673133</v>
      </c>
      <c r="DH76" s="53">
        <f ca="1">Проект!DH$51*CHOOSE(Проект!$D$51,1,Параметры!DH$59,Параметры!DH$65)/Параметры!DH$70</f>
        <v>31138.127860531091</v>
      </c>
      <c r="DI76" s="53">
        <f ca="1">Проект!DI$51*CHOOSE(Проект!$D$51,1,Параметры!DI$59,Параметры!DI$65)/Параметры!DI$70</f>
        <v>31314.187362546149</v>
      </c>
      <c r="DJ76" s="53">
        <f ca="1">Проект!DJ$51*CHOOSE(Проект!$D$51,1,Параметры!DJ$59,Параметры!DJ$65)/Параметры!DJ$70</f>
        <v>31491.24233058243</v>
      </c>
      <c r="DK76" s="53">
        <f ca="1">Проект!DK$51*CHOOSE(Проект!$D$51,1,Параметры!DK$59,Параметры!DK$65)/Параметры!DK$70</f>
        <v>31669.298393149555</v>
      </c>
      <c r="DL76" s="53">
        <f ca="1">Проект!DL$51*CHOOSE(Проект!$D$51,1,Параметры!DL$59,Параметры!DL$65)/Параметры!DL$70</f>
        <v>31848.361210581545</v>
      </c>
      <c r="DM76" s="53">
        <f ca="1">Проект!DM$51*CHOOSE(Проект!$D$51,1,Параметры!DM$59,Параметры!DM$65)/Параметры!DM$70</f>
        <v>32028.436475216768</v>
      </c>
      <c r="DN76" s="53">
        <f ca="1">Проект!DN$51*CHOOSE(Проект!$D$51,1,Параметры!DN$59,Параметры!DN$65)/Параметры!DN$70</f>
        <v>27231.693470698541</v>
      </c>
      <c r="DO76" s="53">
        <f ca="1">Проект!DO$51*CHOOSE(Проект!$D$51,1,Параметры!DO$59,Параметры!DO$65)/Параметры!DO$70</f>
        <v>27385.665424727125</v>
      </c>
      <c r="DP76" s="53">
        <f ca="1">Проект!DP$51*CHOOSE(Проект!$D$51,1,Параметры!DP$59,Параметры!DP$65)/Параметры!DP$70</f>
        <v>27540.507958569367</v>
      </c>
      <c r="DQ76" s="53">
        <f ca="1">Проект!DQ$51*CHOOSE(Проект!$D$51,1,Параметры!DQ$59,Параметры!DQ$65)/Параметры!DQ$70</f>
        <v>27696.225994610111</v>
      </c>
      <c r="DR76" s="53">
        <f ca="1">Проект!DR$51*CHOOSE(Проект!$D$51,1,Параметры!DR$59,Параметры!DR$65)/Параметры!DR$70</f>
        <v>32944.201001475994</v>
      </c>
      <c r="DS76" s="53">
        <f ca="1">Проект!DS$51*CHOOSE(Проект!$D$51,1,Параметры!DS$59,Параметры!DS$65)/Параметры!DS$70</f>
        <v>33130.472303610237</v>
      </c>
      <c r="DT76" s="53">
        <f ca="1">Проект!DT$51*CHOOSE(Проект!$D$51,1,Параметры!DT$59,Параметры!DT$65)/Параметры!DT$70</f>
        <v>33317.796810768254</v>
      </c>
      <c r="DU76" s="53">
        <f ca="1">Проект!DU$51*CHOOSE(Проект!$D$51,1,Параметры!DU$59,Параметры!DU$65)/Параметры!DU$70</f>
        <v>33506.180477924368</v>
      </c>
      <c r="DV76" s="53">
        <f ca="1">Проект!DV$51*CHOOSE(Проект!$D$51,1,Параметры!DV$59,Параметры!DV$65)/Параметры!DV$70</f>
        <v>33695.629293723192</v>
      </c>
      <c r="DW76" s="53"/>
      <c r="DX76" s="55">
        <f t="shared" ca="1" si="64"/>
        <v>2739569.7617960367</v>
      </c>
    </row>
    <row r="77" spans="1:128" x14ac:dyDescent="0.2">
      <c r="A77" s="254" t="str">
        <f>Проект!A$67</f>
        <v>Битум</v>
      </c>
      <c r="B77" s="121">
        <f t="shared" ca="1" si="58"/>
        <v>6789960.7939412463</v>
      </c>
      <c r="C77" s="46" t="str">
        <f ca="1">Параметры!C$70</f>
        <v>тыс. руб.</v>
      </c>
      <c r="D77" s="11"/>
      <c r="F77" s="6" t="s">
        <v>3355</v>
      </c>
      <c r="G77" s="53">
        <f ca="1">Проект!G$71*CHOOSE(Проект!$D$71,1,Параметры!G$59,Параметры!G$65)/Параметры!G$70</f>
        <v>0</v>
      </c>
      <c r="H77" s="53">
        <f ca="1">Проект!H$71*CHOOSE(Проект!$D$71,1,Параметры!H$59,Параметры!H$65)/Параметры!H$70</f>
        <v>0</v>
      </c>
      <c r="I77" s="53">
        <f ca="1">Проект!I$71*CHOOSE(Проект!$D$71,1,Параметры!I$59,Параметры!I$65)/Параметры!I$70</f>
        <v>12287.784160638701</v>
      </c>
      <c r="J77" s="53">
        <f ca="1">Проект!J$71*CHOOSE(Проект!$D$71,1,Параметры!J$59,Параметры!J$65)/Параметры!J$70</f>
        <v>22243.06994178961</v>
      </c>
      <c r="K77" s="53">
        <f ca="1">Проект!K$71*CHOOSE(Проект!$D$71,1,Параметры!K$59,Параметры!K$65)/Параметры!K$70</f>
        <v>29825.113990803617</v>
      </c>
      <c r="L77" s="53">
        <f ca="1">Проект!L$71*CHOOSE(Проект!$D$71,1,Параметры!L$59,Параметры!L$65)/Параметры!L$70</f>
        <v>29993.749521503556</v>
      </c>
      <c r="M77" s="53">
        <f ca="1">Проект!M$71*CHOOSE(Проект!$D$71,1,Параметры!M$59,Параметры!M$65)/Параметры!M$70</f>
        <v>30163.338542011556</v>
      </c>
      <c r="N77" s="53">
        <f ca="1">Проект!N$71*CHOOSE(Проект!$D$71,1,Параметры!N$59,Параметры!N$65)/Параметры!N$70</f>
        <v>30333.886443497613</v>
      </c>
      <c r="O77" s="53">
        <f ca="1">Проект!O$71*CHOOSE(Проект!$D$71,1,Параметры!O$59,Параметры!O$65)/Параметры!O$70</f>
        <v>50842.331079356984</v>
      </c>
      <c r="P77" s="53">
        <f ca="1">Проект!P$71*CHOOSE(Проект!$D$71,1,Параметры!P$59,Параметры!P$65)/Параметры!P$70</f>
        <v>51129.801011114265</v>
      </c>
      <c r="Q77" s="53">
        <f ca="1">Проект!Q$71*CHOOSE(Проект!$D$71,1,Параметры!Q$59,Параметры!Q$65)/Параметры!Q$70</f>
        <v>51418.896339660212</v>
      </c>
      <c r="R77" s="53">
        <f ca="1">Проект!R$71*CHOOSE(Проект!$D$71,1,Параметры!R$59,Параметры!R$65)/Параметры!R$70</f>
        <v>51709.626255224568</v>
      </c>
      <c r="S77" s="53">
        <f ca="1">Проект!S$71*CHOOSE(Проект!$D$71,1,Параметры!S$59,Параметры!S$65)/Параметры!S$70</f>
        <v>52002</v>
      </c>
      <c r="T77" s="53">
        <f ca="1">Проект!T$71*CHOOSE(Проект!$D$71,1,Параметры!T$59,Параметры!T$65)/Параметры!T$70</f>
        <v>52296.026868435853</v>
      </c>
      <c r="U77" s="53">
        <f ca="1">Проект!U$71*CHOOSE(Проект!$D$71,1,Параметры!U$59,Параметры!U$65)/Параметры!U$70</f>
        <v>52591.716207533638</v>
      </c>
      <c r="V77" s="53">
        <f ca="1">Проект!V$71*CHOOSE(Проект!$D$71,1,Параметры!V$59,Параметры!V$65)/Параметры!V$70</f>
        <v>31733.446450286516</v>
      </c>
      <c r="W77" s="53">
        <f ca="1">Проект!W$71*CHOOSE(Проект!$D$71,1,Параметры!W$59,Параметры!W$65)/Параметры!W$70</f>
        <v>31912.871970159875</v>
      </c>
      <c r="X77" s="53">
        <f ca="1">Проект!X$71*CHOOSE(Проект!$D$71,1,Параметры!X$59,Параметры!X$65)/Параметры!X$70</f>
        <v>32093.311988008809</v>
      </c>
      <c r="Y77" s="53">
        <f ca="1">Проект!Y$71*CHOOSE(Проект!$D$71,1,Параметры!Y$59,Параметры!Y$65)/Параметры!Y$70</f>
        <v>32274.772239952366</v>
      </c>
      <c r="Z77" s="53">
        <f ca="1">Проект!Z$71*CHOOSE(Проект!$D$71,1,Параметры!Z$59,Параметры!Z$65)/Параметры!Z$70</f>
        <v>32457.25849454245</v>
      </c>
      <c r="AA77" s="53">
        <f ca="1">Проект!AA$71*CHOOSE(Проект!$D$71,1,Параметры!AA$59,Параметры!AA$65)/Параметры!AA$70</f>
        <v>54401.294254911976</v>
      </c>
      <c r="AB77" s="53">
        <f ca="1">Проект!AB$71*CHOOSE(Проект!$D$71,1,Параметры!AB$59,Параметры!AB$65)/Параметры!AB$70</f>
        <v>54708.887081892266</v>
      </c>
      <c r="AC77" s="53">
        <f ca="1">Проект!AC$71*CHOOSE(Проект!$D$71,1,Параметры!AC$59,Параметры!AC$65)/Параметры!AC$70</f>
        <v>55018.219083436423</v>
      </c>
      <c r="AD77" s="53">
        <f ca="1">Проект!AD$71*CHOOSE(Проект!$D$71,1,Параметры!AD$59,Параметры!AD$65)/Параметры!AD$70</f>
        <v>55329.300093090285</v>
      </c>
      <c r="AE77" s="53">
        <f ca="1">Проект!AE$71*CHOOSE(Проект!$D$71,1,Параметры!AE$59,Параметры!AE$65)/Параметры!AE$70</f>
        <v>55642.14</v>
      </c>
      <c r="AF77" s="53">
        <f ca="1">Проект!AF$71*CHOOSE(Проект!$D$71,1,Параметры!AF$59,Параметры!AF$65)/Параметры!AF$70</f>
        <v>55956.748749226354</v>
      </c>
      <c r="AG77" s="53">
        <f ca="1">Проект!AG$71*CHOOSE(Проект!$D$71,1,Параметры!AG$59,Параметры!AG$65)/Параметры!AG$70</f>
        <v>56273.136342060992</v>
      </c>
      <c r="AH77" s="53">
        <f ca="1">Проект!AH$71*CHOOSE(Проект!$D$71,1,Параметры!AH$59,Параметры!AH$65)/Параметры!AH$70</f>
        <v>33954.78770180657</v>
      </c>
      <c r="AI77" s="53">
        <f ca="1">Проект!AI$71*CHOOSE(Проект!$D$71,1,Параметры!AI$59,Параметры!AI$65)/Параметры!AI$70</f>
        <v>34146.773008071061</v>
      </c>
      <c r="AJ77" s="53">
        <f ca="1">Проект!AJ$71*CHOOSE(Проект!$D$71,1,Параметры!AJ$59,Параметры!AJ$65)/Параметры!AJ$70</f>
        <v>34339.843827169425</v>
      </c>
      <c r="AK77" s="53">
        <f ca="1">Проект!AK$71*CHOOSE(Проект!$D$71,1,Параметры!AK$59,Параметры!AK$65)/Параметры!AK$70</f>
        <v>34534.00629674903</v>
      </c>
      <c r="AL77" s="53">
        <f ca="1">Проект!AL$71*CHOOSE(Проект!$D$71,1,Параметры!AL$59,Параметры!AL$65)/Параметры!AL$70</f>
        <v>34729.266589160419</v>
      </c>
      <c r="AM77" s="53">
        <f ca="1">Проект!AM$71*CHOOSE(Проект!$D$71,1,Параметры!AM$59,Параметры!AM$65)/Параметры!AM$70</f>
        <v>58209.384852755815</v>
      </c>
      <c r="AN77" s="53">
        <f ca="1">Проект!AN$71*CHOOSE(Проект!$D$71,1,Параметры!AN$59,Параметры!AN$65)/Параметры!AN$70</f>
        <v>58538.509177624721</v>
      </c>
      <c r="AO77" s="53">
        <f ca="1">Проект!AO$71*CHOOSE(Проект!$D$71,1,Параметры!AO$59,Параметры!AO$65)/Параметры!AO$70</f>
        <v>58869.494419276969</v>
      </c>
      <c r="AP77" s="53">
        <f ca="1">Проект!AP$71*CHOOSE(Проект!$D$71,1,Параметры!AP$59,Параметры!AP$65)/Параметры!AP$70</f>
        <v>59202.351099606603</v>
      </c>
      <c r="AQ77" s="53">
        <f ca="1">Проект!AQ$71*CHOOSE(Проект!$D$71,1,Параметры!AQ$59,Параметры!AQ$65)/Параметры!AQ$70</f>
        <v>59537.089800000002</v>
      </c>
      <c r="AR77" s="53">
        <f ca="1">Проект!AR$71*CHOOSE(Проект!$D$71,1,Параметры!AR$59,Параметры!AR$65)/Параметры!AR$70</f>
        <v>59873.721161672205</v>
      </c>
      <c r="AS77" s="53">
        <f ca="1">Проект!AS$71*CHOOSE(Проект!$D$71,1,Параметры!AS$59,Параметры!AS$65)/Параметры!AS$70</f>
        <v>60212.25588600526</v>
      </c>
      <c r="AT77" s="53">
        <f ca="1">Проект!AT$71*CHOOSE(Проект!$D$71,1,Параметры!AT$59,Параметры!AT$65)/Параметры!AT$70</f>
        <v>36331.622840933029</v>
      </c>
      <c r="AU77" s="53">
        <f ca="1">Проект!AU$71*CHOOSE(Проект!$D$71,1,Параметры!AU$59,Параметры!AU$65)/Параметры!AU$70</f>
        <v>36537.047118636037</v>
      </c>
      <c r="AV77" s="53">
        <f ca="1">Проект!AV$71*CHOOSE(Проект!$D$71,1,Параметры!AV$59,Параметры!AV$65)/Параметры!AV$70</f>
        <v>36743.632895071292</v>
      </c>
      <c r="AW77" s="53">
        <f ca="1">Проект!AW$71*CHOOSE(Проект!$D$71,1,Параметры!AW$59,Параметры!AW$65)/Параметры!AW$70</f>
        <v>36951.386737521469</v>
      </c>
      <c r="AX77" s="53">
        <f ca="1">Проект!AX$71*CHOOSE(Проект!$D$71,1,Параметры!AX$59,Параметры!AX$65)/Параметры!AX$70</f>
        <v>37160.315250401654</v>
      </c>
      <c r="AY77" s="53">
        <f ca="1">Проект!AY$71*CHOOSE(Проект!$D$71,1,Параметры!AY$59,Параметры!AY$65)/Параметры!AY$70</f>
        <v>62284.041792448734</v>
      </c>
      <c r="AZ77" s="53">
        <f ca="1">Проект!AZ$71*CHOOSE(Проект!$D$71,1,Параметры!AZ$59,Параметры!AZ$65)/Параметры!AZ$70</f>
        <v>62636.204820058469</v>
      </c>
      <c r="BA77" s="53">
        <f ca="1">Проект!BA$71*CHOOSE(Проект!$D$71,1,Параметры!BA$59,Параметры!BA$65)/Параметры!BA$70</f>
        <v>62990.359028626379</v>
      </c>
      <c r="BB77" s="53">
        <f ca="1">Проект!BB$71*CHOOSE(Проект!$D$71,1,Параметры!BB$59,Параметры!BB$65)/Параметры!BB$70</f>
        <v>63346.515676579089</v>
      </c>
      <c r="BC77" s="53">
        <f ca="1">Проект!BC$71*CHOOSE(Проект!$D$71,1,Параметры!BC$59,Параметры!BC$65)/Параметры!BC$70</f>
        <v>63704.686086000016</v>
      </c>
      <c r="BD77" s="53">
        <f ca="1">Проект!BD$71*CHOOSE(Проект!$D$71,1,Параметры!BD$59,Параметры!BD$65)/Параметры!BD$70</f>
        <v>64064.881642989269</v>
      </c>
      <c r="BE77" s="53">
        <f ca="1">Проект!BE$71*CHOOSE(Проект!$D$71,1,Параметры!BE$59,Параметры!BE$65)/Параметры!BE$70</f>
        <v>64427.113798025646</v>
      </c>
      <c r="BF77" s="53">
        <f ca="1">Проект!BF$71*CHOOSE(Проект!$D$71,1,Параметры!BF$59,Параметры!BF$65)/Параметры!BF$70</f>
        <v>38874.836439798353</v>
      </c>
      <c r="BG77" s="53">
        <f ca="1">Проект!BG$71*CHOOSE(Проект!$D$71,1,Параметры!BG$59,Параметры!BG$65)/Параметры!BG$70</f>
        <v>39094.640416940572</v>
      </c>
      <c r="BH77" s="53">
        <f ca="1">Проект!BH$71*CHOOSE(Проект!$D$71,1,Параметры!BH$59,Параметры!BH$65)/Параметры!BH$70</f>
        <v>39315.687197726285</v>
      </c>
      <c r="BI77" s="53">
        <f ca="1">Проект!BI$71*CHOOSE(Проект!$D$71,1,Параметры!BI$59,Параметры!BI$65)/Параметры!BI$70</f>
        <v>39537.983809147976</v>
      </c>
      <c r="BJ77" s="53">
        <f ca="1">Проект!BJ$71*CHOOSE(Проект!$D$71,1,Параметры!BJ$59,Параметры!BJ$65)/Параметры!BJ$70</f>
        <v>39761.537317929775</v>
      </c>
      <c r="BK77" s="53">
        <f ca="1">Проект!BK$71*CHOOSE(Проект!$D$71,1,Параметры!BK$59,Параметры!BK$65)/Параметры!BK$70</f>
        <v>66643.924717920148</v>
      </c>
      <c r="BL77" s="53">
        <f ca="1">Проект!BL$71*CHOOSE(Проект!$D$71,1,Параметры!BL$59,Параметры!BL$65)/Параметры!BL$70</f>
        <v>67020.739157462565</v>
      </c>
      <c r="BM77" s="53">
        <f ca="1">Проект!BM$71*CHOOSE(Проект!$D$71,1,Параметры!BM$59,Параметры!BM$65)/Параметры!BM$70</f>
        <v>67399.684160630219</v>
      </c>
      <c r="BN77" s="53">
        <f ca="1">Проект!BN$71*CHOOSE(Проект!$D$71,1,Параметры!BN$59,Параметры!BN$65)/Параметры!BN$70</f>
        <v>67780.771773939618</v>
      </c>
      <c r="BO77" s="53">
        <f ca="1">Проект!BO$71*CHOOSE(Проект!$D$71,1,Параметры!BO$59,Параметры!BO$65)/Параметры!BO$70</f>
        <v>68164.014112020013</v>
      </c>
      <c r="BP77" s="53">
        <f ca="1">Проект!BP$71*CHOOSE(Проект!$D$71,1,Параметры!BP$59,Параметры!BP$65)/Параметры!BP$70</f>
        <v>68549.423357998516</v>
      </c>
      <c r="BQ77" s="53">
        <f ca="1">Проект!BQ$71*CHOOSE(Проект!$D$71,1,Параметры!BQ$59,Параметры!BQ$65)/Параметры!BQ$70</f>
        <v>68937.011763887436</v>
      </c>
      <c r="BR77" s="53">
        <f ca="1">Проект!BR$71*CHOOSE(Проект!$D$71,1,Параметры!BR$59,Параметры!BR$65)/Параметры!BR$70</f>
        <v>41596.074990584239</v>
      </c>
      <c r="BS77" s="53">
        <f ca="1">Проект!BS$71*CHOOSE(Проект!$D$71,1,Параметры!BS$59,Параметры!BS$65)/Параметры!BS$70</f>
        <v>41831.265246126408</v>
      </c>
      <c r="BT77" s="53">
        <f ca="1">Проект!BT$71*CHOOSE(Проект!$D$71,1,Параметры!BT$59,Параметры!BT$65)/Параметры!BT$70</f>
        <v>42067.785301567121</v>
      </c>
      <c r="BU77" s="53">
        <f ca="1">Проект!BU$71*CHOOSE(Проект!$D$71,1,Параметры!BU$59,Параметры!BU$65)/Параметры!BU$70</f>
        <v>42305.642675788338</v>
      </c>
      <c r="BV77" s="53">
        <f ca="1">Проект!BV$71*CHOOSE(Проект!$D$71,1,Параметры!BV$59,Параметры!BV$65)/Параметры!BV$70</f>
        <v>42544.844930184867</v>
      </c>
      <c r="BW77" s="53">
        <f ca="1">Проект!BW$71*CHOOSE(Проект!$D$71,1,Параметры!BW$59,Параметры!BW$65)/Параметры!BW$70</f>
        <v>71308.999448174567</v>
      </c>
      <c r="BX77" s="53">
        <f ca="1">Проект!BX$71*CHOOSE(Проект!$D$71,1,Параметры!BX$59,Параметры!BX$65)/Параметры!BX$70</f>
        <v>71712.190898484958</v>
      </c>
      <c r="BY77" s="53">
        <f ca="1">Проект!BY$71*CHOOSE(Проект!$D$71,1,Параметры!BY$59,Параметры!BY$65)/Параметры!BY$70</f>
        <v>72117.662051874344</v>
      </c>
      <c r="BZ77" s="53">
        <f ca="1">Проект!BZ$71*CHOOSE(Проект!$D$71,1,Параметры!BZ$59,Параметры!BZ$65)/Параметры!BZ$70</f>
        <v>72525.425798115408</v>
      </c>
      <c r="CA77" s="53">
        <f ca="1">Проект!CA$71*CHOOSE(Проект!$D$71,1,Параметры!CA$59,Параметры!CA$65)/Параметры!CA$70</f>
        <v>72935.495099861422</v>
      </c>
      <c r="CB77" s="53">
        <f ca="1">Проект!CB$71*CHOOSE(Проект!$D$71,1,Параметры!CB$59,Параметры!CB$65)/Параметры!CB$70</f>
        <v>73347.882993058418</v>
      </c>
      <c r="CC77" s="53">
        <f ca="1">Проект!CC$71*CHOOSE(Проект!$D$71,1,Параметры!CC$59,Параметры!CC$65)/Параметры!CC$70</f>
        <v>73762.602587359564</v>
      </c>
      <c r="CD77" s="53">
        <f ca="1">Проект!CD$71*CHOOSE(Проект!$D$71,1,Параметры!CD$59,Параметры!CD$65)/Параметры!CD$70</f>
        <v>44507.800239925142</v>
      </c>
      <c r="CE77" s="53">
        <f ca="1">Проект!CE$71*CHOOSE(Проект!$D$71,1,Параметры!CE$59,Параметры!CE$65)/Параметры!CE$70</f>
        <v>44759.453813355271</v>
      </c>
      <c r="CF77" s="53">
        <f ca="1">Проект!CF$71*CHOOSE(Проект!$D$71,1,Параметры!CF$59,Параметры!CF$65)/Параметры!CF$70</f>
        <v>45012.530272676828</v>
      </c>
      <c r="CG77" s="53">
        <f ca="1">Проект!CG$71*CHOOSE(Проект!$D$71,1,Параметры!CG$59,Параметры!CG$65)/Параметры!CG$70</f>
        <v>45267.037663093528</v>
      </c>
      <c r="CH77" s="53">
        <f ca="1">Проект!CH$71*CHOOSE(Проект!$D$71,1,Параметры!CH$59,Параметры!CH$65)/Параметры!CH$70</f>
        <v>45522.984075297813</v>
      </c>
      <c r="CI77" s="53">
        <f ca="1">Проект!CI$71*CHOOSE(Проект!$D$71,1,Параметры!CI$59,Параметры!CI$65)/Параметры!CI$70</f>
        <v>76300.629409546804</v>
      </c>
      <c r="CJ77" s="53">
        <f ca="1">Проект!CJ$71*CHOOSE(Проект!$D$71,1,Параметры!CJ$59,Параметры!CJ$65)/Параметры!CJ$70</f>
        <v>76732.044261378906</v>
      </c>
      <c r="CK77" s="53">
        <f ca="1">Проект!CK$71*CHOOSE(Проект!$D$71,1,Параметры!CK$59,Параметры!CK$65)/Параметры!CK$70</f>
        <v>77165.898395505559</v>
      </c>
      <c r="CL77" s="53">
        <f ca="1">Проект!CL$71*CHOOSE(Проект!$D$71,1,Параметры!CL$59,Параметры!CL$65)/Параметры!CL$70</f>
        <v>77602.205603983501</v>
      </c>
      <c r="CM77" s="53">
        <f ca="1">Проект!CM$71*CHOOSE(Проект!$D$71,1,Параметры!CM$59,Параметры!CM$65)/Параметры!CM$70</f>
        <v>78040.979756851739</v>
      </c>
      <c r="CN77" s="53">
        <f ca="1">Проект!CN$71*CHOOSE(Проект!$D$71,1,Параметры!CN$59,Параметры!CN$65)/Параметры!CN$70</f>
        <v>78482.234802572537</v>
      </c>
      <c r="CO77" s="53">
        <f ca="1">Проект!CO$71*CHOOSE(Проект!$D$71,1,Параметры!CO$59,Параметры!CO$65)/Параметры!CO$70</f>
        <v>78925.984768474751</v>
      </c>
      <c r="CP77" s="53">
        <f ca="1">Проект!CP$71*CHOOSE(Проект!$D$71,1,Параметры!CP$59,Параметры!CP$65)/Параметры!CP$70</f>
        <v>47623.346256719909</v>
      </c>
      <c r="CQ77" s="53">
        <f ca="1">Проект!CQ$71*CHOOSE(Проект!$D$71,1,Параметры!CQ$59,Параметры!CQ$65)/Параметры!CQ$70</f>
        <v>47892.615580290149</v>
      </c>
      <c r="CR77" s="53">
        <f ca="1">Проект!CR$71*CHOOSE(Проект!$D$71,1,Параметры!CR$59,Параметры!CR$65)/Параметры!CR$70</f>
        <v>48163.407391764224</v>
      </c>
      <c r="CS77" s="53">
        <f ca="1">Проект!CS$71*CHOOSE(Проект!$D$71,1,Параметры!CS$59,Параметры!CS$65)/Параметры!CS$70</f>
        <v>48435.730299510084</v>
      </c>
      <c r="CT77" s="53">
        <f ca="1">Проект!CT$71*CHOOSE(Проект!$D$71,1,Параметры!CT$59,Параметры!CT$65)/Параметры!CT$70</f>
        <v>48709.592960568669</v>
      </c>
      <c r="CU77" s="53">
        <f ca="1">Проект!CU$71*CHOOSE(Проект!$D$71,1,Параметры!CU$59,Параметры!CU$65)/Параметры!CU$70</f>
        <v>81641.6734682151</v>
      </c>
      <c r="CV77" s="53">
        <f ca="1">Проект!CV$71*CHOOSE(Проект!$D$71,1,Параметры!CV$59,Параметры!CV$65)/Параметры!CV$70</f>
        <v>82103.287359675451</v>
      </c>
      <c r="CW77" s="53">
        <f ca="1">Проект!CW$71*CHOOSE(Проект!$D$71,1,Параметры!CW$59,Параметры!CW$65)/Параметры!CW$70</f>
        <v>82567.511283190965</v>
      </c>
      <c r="CX77" s="53">
        <f ca="1">Проект!CX$71*CHOOSE(Проект!$D$71,1,Параметры!CX$59,Параметры!CX$65)/Параметры!CX$70</f>
        <v>83034.359996262341</v>
      </c>
      <c r="CY77" s="53">
        <f ca="1">Проект!CY$71*CHOOSE(Проект!$D$71,1,Параметры!CY$59,Параметры!CY$65)/Параметры!CY$70</f>
        <v>83503.848339831355</v>
      </c>
      <c r="CZ77" s="53">
        <f ca="1">Проект!CZ$71*CHOOSE(Проект!$D$71,1,Параметры!CZ$59,Параметры!CZ$65)/Параметры!CZ$70</f>
        <v>83975.991238752613</v>
      </c>
      <c r="DA77" s="53">
        <f ca="1">Проект!DA$71*CHOOSE(Проект!$D$71,1,Параметры!DA$59,Параметры!DA$65)/Параметры!DA$70</f>
        <v>84450.803702267978</v>
      </c>
      <c r="DB77" s="53">
        <f ca="1">Проект!DB$71*CHOOSE(Проект!$D$71,1,Параметры!DB$59,Параметры!DB$65)/Параметры!DB$70</f>
        <v>50956.980494690295</v>
      </c>
      <c r="DC77" s="53">
        <f ca="1">Проект!DC$71*CHOOSE(Проект!$D$71,1,Параметры!DC$59,Параметры!DC$65)/Параметры!DC$70</f>
        <v>51245.098670910455</v>
      </c>
      <c r="DD77" s="53">
        <f ca="1">Проект!DD$71*CHOOSE(Проект!$D$71,1,Параметры!DD$59,Параметры!DD$65)/Параметры!DD$70</f>
        <v>51534.845909187708</v>
      </c>
      <c r="DE77" s="53">
        <f ca="1">Проект!DE$71*CHOOSE(Проект!$D$71,1,Параметры!DE$59,Параметры!DE$65)/Параметры!DE$70</f>
        <v>51826.231420475786</v>
      </c>
      <c r="DF77" s="53">
        <f ca="1">Проект!DF$71*CHOOSE(Проект!$D$71,1,Параметры!DF$59,Параметры!DF$65)/Параметры!DF$70</f>
        <v>52119.264467808462</v>
      </c>
      <c r="DG77" s="53">
        <f ca="1">Проект!DG$71*CHOOSE(Проект!$D$71,1,Параметры!DG$59,Параметры!DG$65)/Параметры!DG$70</f>
        <v>87356.590610990126</v>
      </c>
      <c r="DH77" s="53">
        <f ca="1">Проект!DH$71*CHOOSE(Проект!$D$71,1,Параметры!DH$59,Параметры!DH$65)/Параметры!DH$70</f>
        <v>87850.517474852706</v>
      </c>
      <c r="DI77" s="53">
        <f ca="1">Проект!DI$71*CHOOSE(Проект!$D$71,1,Параметры!DI$59,Параметры!DI$65)/Параметры!DI$70</f>
        <v>88347.237073014301</v>
      </c>
      <c r="DJ77" s="53">
        <f ca="1">Проект!DJ$71*CHOOSE(Проект!$D$71,1,Параметры!DJ$59,Параметры!DJ$65)/Параметры!DJ$70</f>
        <v>88846.765196000692</v>
      </c>
      <c r="DK77" s="53">
        <f ca="1">Проект!DK$71*CHOOSE(Проект!$D$71,1,Параметры!DK$59,Параметры!DK$65)/Параметры!DK$70</f>
        <v>89349.117723619522</v>
      </c>
      <c r="DL77" s="53">
        <f ca="1">Проект!DL$71*CHOOSE(Проект!$D$71,1,Параметры!DL$59,Параметры!DL$65)/Параметры!DL$70</f>
        <v>89854.310625465267</v>
      </c>
      <c r="DM77" s="53">
        <f ca="1">Проект!DM$71*CHOOSE(Проект!$D$71,1,Параметры!DM$59,Параметры!DM$65)/Параметры!DM$70</f>
        <v>90362.359961426715</v>
      </c>
      <c r="DN77" s="53">
        <f ca="1">Проект!DN$71*CHOOSE(Проект!$D$71,1,Параметры!DN$59,Параметры!DN$65)/Параметры!DN$70</f>
        <v>54523.969129318604</v>
      </c>
      <c r="DO77" s="53">
        <f ca="1">Проект!DO$71*CHOOSE(Проект!$D$71,1,Параметры!DO$59,Параметры!DO$65)/Параметры!DO$70</f>
        <v>54832.255577874173</v>
      </c>
      <c r="DP77" s="53">
        <f ca="1">Проект!DP$71*CHOOSE(Проект!$D$71,1,Параметры!DP$59,Параметры!DP$65)/Параметры!DP$70</f>
        <v>55142.285122830835</v>
      </c>
      <c r="DQ77" s="53">
        <f ca="1">Проект!DQ$71*CHOOSE(Проект!$D$71,1,Параметры!DQ$59,Параметры!DQ$65)/Параметры!DQ$70</f>
        <v>55454.067619909081</v>
      </c>
      <c r="DR77" s="53">
        <f ca="1">Проект!DR$71*CHOOSE(Проект!$D$71,1,Параметры!DR$59,Параметры!DR$65)/Параметры!DR$70</f>
        <v>55767.612980555044</v>
      </c>
      <c r="DS77" s="53">
        <f ca="1">Проект!DS$71*CHOOSE(Проект!$D$71,1,Параметры!DS$59,Параметры!DS$65)/Параметры!DS$70</f>
        <v>93471.551953759423</v>
      </c>
      <c r="DT77" s="53">
        <f ca="1">Проект!DT$71*CHOOSE(Проект!$D$71,1,Параметры!DT$59,Параметры!DT$65)/Параметры!DT$70</f>
        <v>94000.053698092379</v>
      </c>
      <c r="DU77" s="53">
        <f ca="1">Проект!DU$71*CHOOSE(Проект!$D$71,1,Параметры!DU$59,Параметры!DU$65)/Параметры!DU$70</f>
        <v>94531.543668125305</v>
      </c>
      <c r="DV77" s="53">
        <f ca="1">Проект!DV$71*CHOOSE(Проект!$D$71,1,Параметры!DV$59,Параметры!DV$65)/Параметры!DV$70</f>
        <v>95066.038759720745</v>
      </c>
      <c r="DW77" s="53"/>
      <c r="DX77" s="55">
        <f t="shared" ca="1" si="64"/>
        <v>6789960.7939412463</v>
      </c>
    </row>
    <row r="78" spans="1:128" x14ac:dyDescent="0.2">
      <c r="A78" s="254" t="str">
        <f>Проект!A$87</f>
        <v>Печное Топливо</v>
      </c>
      <c r="B78" s="121">
        <f t="shared" ca="1" si="58"/>
        <v>5029600.5881046243</v>
      </c>
      <c r="C78" s="46" t="str">
        <f ca="1">Параметры!C$70</f>
        <v>тыс. руб.</v>
      </c>
      <c r="D78" s="11"/>
      <c r="F78" s="6" t="s">
        <v>3346</v>
      </c>
      <c r="G78" s="53">
        <f ca="1">Проект!G$91*CHOOSE(Проект!$D$91,1,Параметры!G$59,Параметры!G$65)/Параметры!G$70</f>
        <v>0</v>
      </c>
      <c r="H78" s="53">
        <f ca="1">Проект!H$91*CHOOSE(Проект!$D$91,1,Параметры!H$59,Параметры!H$65)/Параметры!H$70</f>
        <v>0</v>
      </c>
      <c r="I78" s="53">
        <f ca="1">Проект!I$91*CHOOSE(Проект!$D$91,1,Параметры!I$59,Параметры!I$65)/Параметры!I$70</f>
        <v>9102.0623412138521</v>
      </c>
      <c r="J78" s="53">
        <f ca="1">Проект!J$91*CHOOSE(Проект!$D$91,1,Параметры!J$59,Параметры!J$65)/Параметры!J$70</f>
        <v>16476.348105029341</v>
      </c>
      <c r="K78" s="53">
        <f ca="1">Проект!K$91*CHOOSE(Проект!$D$91,1,Параметры!K$59,Параметры!K$65)/Параметры!K$70</f>
        <v>22092.677030224899</v>
      </c>
      <c r="L78" s="53">
        <f ca="1">Проект!L$91*CHOOSE(Проект!$D$91,1,Параметры!L$59,Параметры!L$65)/Параметры!L$70</f>
        <v>22217.592238150781</v>
      </c>
      <c r="M78" s="53">
        <f ca="1">Проект!M$91*CHOOSE(Проект!$D$91,1,Параметры!M$59,Параметры!M$65)/Параметры!M$70</f>
        <v>22343.21373482337</v>
      </c>
      <c r="N78" s="53">
        <f ca="1">Проект!N$91*CHOOSE(Проект!$D$91,1,Параметры!N$59,Параметры!N$65)/Параметры!N$70</f>
        <v>22469.545513701931</v>
      </c>
      <c r="O78" s="53">
        <f ca="1">Проект!O$91*CHOOSE(Проект!$D$91,1,Параметры!O$59,Параметры!O$65)/Параметры!O$70</f>
        <v>37660.985984708874</v>
      </c>
      <c r="P78" s="53">
        <f ca="1">Проект!P$91*CHOOSE(Проект!$D$91,1,Параметры!P$59,Параметры!P$65)/Параметры!P$70</f>
        <v>37873.926674899449</v>
      </c>
      <c r="Q78" s="53">
        <f ca="1">Проект!Q$91*CHOOSE(Проект!$D$91,1,Параметры!Q$59,Параметры!Q$65)/Параметры!Q$70</f>
        <v>38088.071362711256</v>
      </c>
      <c r="R78" s="53">
        <f ca="1">Проект!R$91*CHOOSE(Проект!$D$91,1,Параметры!R$59,Параметры!R$65)/Параметры!R$70</f>
        <v>38303.426855721889</v>
      </c>
      <c r="S78" s="53">
        <f ca="1">Проект!S$91*CHOOSE(Проект!$D$91,1,Параметры!S$59,Параметры!S$65)/Параметры!S$70</f>
        <v>38519.999999999985</v>
      </c>
      <c r="T78" s="53">
        <f ca="1">Проект!T$91*CHOOSE(Проект!$D$91,1,Параметры!T$59,Параметры!T$65)/Параметры!T$70</f>
        <v>38737.797680322838</v>
      </c>
      <c r="U78" s="53">
        <f ca="1">Проект!U$91*CHOOSE(Проект!$D$91,1,Параметры!U$59,Параметры!U$65)/Параметры!U$70</f>
        <v>38956.826820395268</v>
      </c>
      <c r="V78" s="53">
        <f ca="1">Проект!V$91*CHOOSE(Проект!$D$91,1,Параметры!V$59,Параметры!V$65)/Параметры!V$70</f>
        <v>23506.25662984185</v>
      </c>
      <c r="W78" s="53">
        <f ca="1">Проект!W$91*CHOOSE(Проект!$D$91,1,Параметры!W$59,Параметры!W$65)/Параметры!W$70</f>
        <v>23639.164422340637</v>
      </c>
      <c r="X78" s="53">
        <f ca="1">Проект!X$91*CHOOSE(Проект!$D$91,1,Параметры!X$59,Параметры!X$65)/Параметры!X$70</f>
        <v>23772.823694821327</v>
      </c>
      <c r="Y78" s="53">
        <f ca="1">Проект!Y$91*CHOOSE(Проект!$D$91,1,Параметры!Y$59,Параметры!Y$65)/Параметры!Y$70</f>
        <v>23907.238696261003</v>
      </c>
      <c r="Z78" s="53">
        <f ca="1">Проект!Z$91*CHOOSE(Проект!$D$91,1,Параметры!Z$59,Параметры!Z$65)/Параметры!Z$70</f>
        <v>24042.413699661061</v>
      </c>
      <c r="AA78" s="53">
        <f ca="1">Проект!AA$91*CHOOSE(Проект!$D$91,1,Параметры!AA$59,Параметры!AA$65)/Параметры!AA$70</f>
        <v>40297.255003638486</v>
      </c>
      <c r="AB78" s="53">
        <f ca="1">Проект!AB$91*CHOOSE(Проект!$D$91,1,Параметры!AB$59,Параметры!AB$65)/Параметры!AB$70</f>
        <v>40525.101542142402</v>
      </c>
      <c r="AC78" s="53">
        <f ca="1">Проект!AC$91*CHOOSE(Проект!$D$91,1,Параметры!AC$59,Параметры!AC$65)/Параметры!AC$70</f>
        <v>40754.236358101036</v>
      </c>
      <c r="AD78" s="53">
        <f ca="1">Проект!AD$91*CHOOSE(Проект!$D$91,1,Параметры!AD$59,Параметры!AD$65)/Параметры!AD$70</f>
        <v>40984.666735622413</v>
      </c>
      <c r="AE78" s="53">
        <f ca="1">Проект!AE$91*CHOOSE(Проект!$D$91,1,Параметры!AE$59,Параметры!AE$65)/Параметры!AE$70</f>
        <v>41216.39999999998</v>
      </c>
      <c r="AF78" s="53">
        <f ca="1">Проект!AF$91*CHOOSE(Проект!$D$91,1,Параметры!AF$59,Параметры!AF$65)/Параметры!AF$70</f>
        <v>41449.44351794543</v>
      </c>
      <c r="AG78" s="53">
        <f ca="1">Проект!AG$91*CHOOSE(Проект!$D$91,1,Параметры!AG$59,Параметры!AG$65)/Параметры!AG$70</f>
        <v>41683.804697822939</v>
      </c>
      <c r="AH78" s="53">
        <f ca="1">Проект!AH$91*CHOOSE(Проект!$D$91,1,Параметры!AH$59,Параметры!AH$65)/Параметры!AH$70</f>
        <v>25151.694593930781</v>
      </c>
      <c r="AI78" s="53">
        <f ca="1">Проект!AI$91*CHOOSE(Проект!$D$91,1,Параметры!AI$59,Параметры!AI$65)/Параметры!AI$70</f>
        <v>25293.905931904483</v>
      </c>
      <c r="AJ78" s="53">
        <f ca="1">Проект!AJ$91*CHOOSE(Проект!$D$91,1,Параметры!AJ$59,Параметры!AJ$65)/Параметры!AJ$70</f>
        <v>25436.921353458823</v>
      </c>
      <c r="AK78" s="53">
        <f ca="1">Проект!AK$91*CHOOSE(Проект!$D$91,1,Параметры!AK$59,Параметры!AK$65)/Параметры!AK$70</f>
        <v>25580.745404999274</v>
      </c>
      <c r="AL78" s="53">
        <f ca="1">Проект!AL$91*CHOOSE(Проект!$D$91,1,Параметры!AL$59,Параметры!AL$65)/Параметры!AL$70</f>
        <v>25725.38265863734</v>
      </c>
      <c r="AM78" s="53">
        <f ca="1">Проект!AM$91*CHOOSE(Проект!$D$91,1,Параметры!AM$59,Параметры!AM$65)/Параметры!AM$70</f>
        <v>43118.062853893178</v>
      </c>
      <c r="AN78" s="53">
        <f ca="1">Проект!AN$91*CHOOSE(Проект!$D$91,1,Параметры!AN$59,Параметры!AN$65)/Параметры!AN$70</f>
        <v>43361.858650092378</v>
      </c>
      <c r="AO78" s="53">
        <f ca="1">Проект!AO$91*CHOOSE(Проект!$D$91,1,Параметры!AO$59,Параметры!AO$65)/Параметры!AO$70</f>
        <v>43607.032903168118</v>
      </c>
      <c r="AP78" s="53">
        <f ca="1">Проект!AP$91*CHOOSE(Проект!$D$91,1,Параметры!AP$59,Параметры!AP$65)/Параметры!AP$70</f>
        <v>43853.593407115994</v>
      </c>
      <c r="AQ78" s="53">
        <f ca="1">Проект!AQ$91*CHOOSE(Проект!$D$91,1,Параметры!AQ$59,Параметры!AQ$65)/Параметры!AQ$70</f>
        <v>44101.547999999988</v>
      </c>
      <c r="AR78" s="53">
        <f ca="1">Проект!AR$91*CHOOSE(Проект!$D$91,1,Параметры!AR$59,Параметры!AR$65)/Параметры!AR$70</f>
        <v>44350.904564201614</v>
      </c>
      <c r="AS78" s="53">
        <f ca="1">Проект!AS$91*CHOOSE(Проект!$D$91,1,Параметры!AS$59,Параметры!AS$65)/Параметры!AS$70</f>
        <v>44601.671026670549</v>
      </c>
      <c r="AT78" s="53">
        <f ca="1">Проект!AT$91*CHOOSE(Проект!$D$91,1,Параметры!AT$59,Параметры!AT$65)/Параметры!AT$70</f>
        <v>26912.313215505939</v>
      </c>
      <c r="AU78" s="53">
        <f ca="1">Проект!AU$91*CHOOSE(Проект!$D$91,1,Параметры!AU$59,Параметры!AU$65)/Параметры!AU$70</f>
        <v>27064.479347137796</v>
      </c>
      <c r="AV78" s="53">
        <f ca="1">Проект!AV$91*CHOOSE(Проект!$D$91,1,Параметры!AV$59,Параметры!AV$65)/Параметры!AV$70</f>
        <v>27217.505848200941</v>
      </c>
      <c r="AW78" s="53">
        <f ca="1">Проект!AW$91*CHOOSE(Проект!$D$91,1,Параметры!AW$59,Параметры!AW$65)/Параметры!AW$70</f>
        <v>27371.397583349222</v>
      </c>
      <c r="AX78" s="53">
        <f ca="1">Проект!AX$91*CHOOSE(Проект!$D$91,1,Параметры!AX$59,Параметры!AX$65)/Параметры!AX$70</f>
        <v>27526.159444741952</v>
      </c>
      <c r="AY78" s="53">
        <f ca="1">Проект!AY$91*CHOOSE(Проект!$D$91,1,Параметры!AY$59,Параметры!AY$65)/Параметры!AY$70</f>
        <v>46136.32725366571</v>
      </c>
      <c r="AZ78" s="53">
        <f ca="1">Проект!AZ$91*CHOOSE(Проект!$D$91,1,Параметры!AZ$59,Параметры!AZ$65)/Параметры!AZ$70</f>
        <v>46397.188755598843</v>
      </c>
      <c r="BA78" s="53">
        <f ca="1">Проект!BA$91*CHOOSE(Проект!$D$91,1,Параметры!BA$59,Параметры!BA$65)/Параметры!BA$70</f>
        <v>46659.525206389881</v>
      </c>
      <c r="BB78" s="53">
        <f ca="1">Проект!BB$91*CHOOSE(Проект!$D$91,1,Параметры!BB$59,Параметры!BB$65)/Параметры!BB$70</f>
        <v>46923.34494561411</v>
      </c>
      <c r="BC78" s="53">
        <f ca="1">Проект!BC$91*CHOOSE(Проект!$D$91,1,Параметры!BC$59,Параметры!BC$65)/Параметры!BC$70</f>
        <v>47188.656359999979</v>
      </c>
      <c r="BD78" s="53">
        <f ca="1">Проект!BD$91*CHOOSE(Проект!$D$91,1,Параметры!BD$59,Параметры!BD$65)/Параметры!BD$70</f>
        <v>47455.467883695725</v>
      </c>
      <c r="BE78" s="53">
        <f ca="1">Проект!BE$91*CHOOSE(Проект!$D$91,1,Параметры!BE$59,Параметры!BE$65)/Параметры!BE$70</f>
        <v>47723.787998537482</v>
      </c>
      <c r="BF78" s="53">
        <f ca="1">Проект!BF$91*CHOOSE(Проект!$D$91,1,Параметры!BF$59,Параметры!BF$65)/Параметры!BF$70</f>
        <v>28796.175140591353</v>
      </c>
      <c r="BG78" s="53">
        <f ca="1">Проект!BG$91*CHOOSE(Проект!$D$91,1,Параметры!BG$59,Параметры!BG$65)/Параметры!BG$70</f>
        <v>28958.992901437443</v>
      </c>
      <c r="BH78" s="53">
        <f ca="1">Проект!BH$91*CHOOSE(Проект!$D$91,1,Параметры!BH$59,Параметры!BH$65)/Параметры!BH$70</f>
        <v>29122.731257575007</v>
      </c>
      <c r="BI78" s="53">
        <f ca="1">Проект!BI$91*CHOOSE(Проект!$D$91,1,Параметры!BI$59,Параметры!BI$65)/Параметры!BI$70</f>
        <v>29287.395414183666</v>
      </c>
      <c r="BJ78" s="53">
        <f ca="1">Проект!BJ$91*CHOOSE(Проект!$D$91,1,Параметры!BJ$59,Параметры!BJ$65)/Параметры!BJ$70</f>
        <v>29452.990605873889</v>
      </c>
      <c r="BK78" s="53">
        <f ca="1">Проект!BK$91*CHOOSE(Проект!$D$91,1,Параметры!BK$59,Параметры!BK$65)/Параметры!BK$70</f>
        <v>49365.870161422303</v>
      </c>
      <c r="BL78" s="53">
        <f ca="1">Проект!BL$91*CHOOSE(Проект!$D$91,1,Параметры!BL$59,Параметры!BL$65)/Параметры!BL$70</f>
        <v>49644.991968490758</v>
      </c>
      <c r="BM78" s="53">
        <f ca="1">Проект!BM$91*CHOOSE(Проект!$D$91,1,Параметры!BM$59,Параметры!BM$65)/Параметры!BM$70</f>
        <v>49925.691970837172</v>
      </c>
      <c r="BN78" s="53">
        <f ca="1">Проект!BN$91*CHOOSE(Проект!$D$91,1,Параметры!BN$59,Параметры!BN$65)/Параметры!BN$70</f>
        <v>50207.979091807094</v>
      </c>
      <c r="BO78" s="53">
        <f ca="1">Проект!BO$91*CHOOSE(Проект!$D$91,1,Параметры!BO$59,Параметры!BO$65)/Параметры!BO$70</f>
        <v>50491.862305199982</v>
      </c>
      <c r="BP78" s="53">
        <f ca="1">Проект!BP$91*CHOOSE(Проект!$D$91,1,Параметры!BP$59,Параметры!BP$65)/Параметры!BP$70</f>
        <v>50777.350635554423</v>
      </c>
      <c r="BQ78" s="53">
        <f ca="1">Проект!BQ$91*CHOOSE(Проект!$D$91,1,Параметры!BQ$59,Параметры!BQ$65)/Параметры!BQ$70</f>
        <v>51064.453158435106</v>
      </c>
      <c r="BR78" s="53">
        <f ca="1">Проект!BR$91*CHOOSE(Проект!$D$91,1,Параметры!BR$59,Параметры!BR$65)/Параметры!BR$70</f>
        <v>30811.907400432749</v>
      </c>
      <c r="BS78" s="53">
        <f ca="1">Проект!BS$91*CHOOSE(Проект!$D$91,1,Параметры!BS$59,Параметры!BS$65)/Параметры!BS$70</f>
        <v>30986.122404538062</v>
      </c>
      <c r="BT78" s="53">
        <f ca="1">Проект!BT$91*CHOOSE(Проект!$D$91,1,Параметры!BT$59,Параметры!BT$65)/Параметры!BT$70</f>
        <v>31161.322445605252</v>
      </c>
      <c r="BU78" s="53">
        <f ca="1">Проект!BU$91*CHOOSE(Проект!$D$91,1,Параметры!BU$59,Параметры!BU$65)/Параметры!BU$70</f>
        <v>31337.513093176523</v>
      </c>
      <c r="BV78" s="53">
        <f ca="1">Проект!BV$91*CHOOSE(Проект!$D$91,1,Параметры!BV$59,Параметры!BV$65)/Параметры!BV$70</f>
        <v>31514.699948285059</v>
      </c>
      <c r="BW78" s="53">
        <f ca="1">Проект!BW$91*CHOOSE(Проект!$D$91,1,Параметры!BW$59,Параметры!BW$65)/Параметры!BW$70</f>
        <v>52821.481072721857</v>
      </c>
      <c r="BX78" s="53">
        <f ca="1">Проект!BX$91*CHOOSE(Проект!$D$91,1,Параметры!BX$59,Параметры!BX$65)/Параметры!BX$70</f>
        <v>53120.141406285096</v>
      </c>
      <c r="BY78" s="53">
        <f ca="1">Проект!BY$91*CHOOSE(Проект!$D$91,1,Параметры!BY$59,Параметры!BY$65)/Параметры!BY$70</f>
        <v>53420.490408795762</v>
      </c>
      <c r="BZ78" s="53">
        <f ca="1">Проект!BZ$91*CHOOSE(Проект!$D$91,1,Параметры!BZ$59,Параметры!BZ$65)/Параметры!BZ$70</f>
        <v>53722.537628233578</v>
      </c>
      <c r="CA78" s="53">
        <f ca="1">Проект!CA$91*CHOOSE(Проект!$D$91,1,Параметры!CA$59,Параметры!CA$65)/Параметры!CA$70</f>
        <v>54026.292666563968</v>
      </c>
      <c r="CB78" s="53">
        <f ca="1">Проект!CB$91*CHOOSE(Проект!$D$91,1,Параметры!CB$59,Параметры!CB$65)/Параметры!CB$70</f>
        <v>54331.765180043229</v>
      </c>
      <c r="CC78" s="53">
        <f ca="1">Проект!CC$91*CHOOSE(Проект!$D$91,1,Параметры!CC$59,Параметры!CC$65)/Параметры!CC$70</f>
        <v>54638.964879525556</v>
      </c>
      <c r="CD78" s="53">
        <f ca="1">Проект!CD$91*CHOOSE(Проект!$D$91,1,Параметры!CD$59,Параметры!CD$65)/Параметры!CD$70</f>
        <v>32968.740918463031</v>
      </c>
      <c r="CE78" s="53">
        <f ca="1">Проект!CE$91*CHOOSE(Проект!$D$91,1,Параметры!CE$59,Параметры!CE$65)/Параметры!CE$70</f>
        <v>33155.150972855721</v>
      </c>
      <c r="CF78" s="53">
        <f ca="1">Проект!CF$91*CHOOSE(Проект!$D$91,1,Параметры!CF$59,Параметры!CF$65)/Параметры!CF$70</f>
        <v>33342.615016797623</v>
      </c>
      <c r="CG78" s="53">
        <f ca="1">Проект!CG$91*CHOOSE(Проект!$D$91,1,Параметры!CG$59,Параметры!CG$65)/Параметры!CG$70</f>
        <v>33531.139009698876</v>
      </c>
      <c r="CH78" s="53">
        <f ca="1">Проект!CH$91*CHOOSE(Проект!$D$91,1,Параметры!CH$59,Параметры!CH$65)/Параметры!CH$70</f>
        <v>33720.72894466501</v>
      </c>
      <c r="CI78" s="53">
        <f ca="1">Проект!CI$91*CHOOSE(Проект!$D$91,1,Параметры!CI$59,Параметры!CI$65)/Параметры!CI$70</f>
        <v>56518.984747812385</v>
      </c>
      <c r="CJ78" s="53">
        <f ca="1">Проект!CJ$91*CHOOSE(Проект!$D$91,1,Параметры!CJ$59,Параметры!CJ$65)/Параметры!CJ$70</f>
        <v>56838.551304725057</v>
      </c>
      <c r="CK78" s="53">
        <f ca="1">Проект!CK$91*CHOOSE(Проект!$D$91,1,Параметры!CK$59,Параметры!CK$65)/Параметры!CK$70</f>
        <v>57159.924737411464</v>
      </c>
      <c r="CL78" s="53">
        <f ca="1">Проект!CL$91*CHOOSE(Проект!$D$91,1,Параметры!CL$59,Параметры!CL$65)/Параметры!CL$70</f>
        <v>57483.115262209933</v>
      </c>
      <c r="CM78" s="53">
        <f ca="1">Проект!CM$91*CHOOSE(Проект!$D$91,1,Параметры!CM$59,Параметры!CM$65)/Параметры!CM$70</f>
        <v>57808.13315322344</v>
      </c>
      <c r="CN78" s="53">
        <f ca="1">Проект!CN$91*CHOOSE(Проект!$D$91,1,Параметры!CN$59,Параметры!CN$65)/Параметры!CN$70</f>
        <v>58134.988742646245</v>
      </c>
      <c r="CO78" s="53">
        <f ca="1">Проект!CO$91*CHOOSE(Проект!$D$91,1,Параметры!CO$59,Параметры!CO$65)/Параметры!CO$70</f>
        <v>58463.692421092332</v>
      </c>
      <c r="CP78" s="53">
        <f ca="1">Проект!CP$91*CHOOSE(Проект!$D$91,1,Параметры!CP$59,Параметры!CP$65)/Параметры!CP$70</f>
        <v>35276.55278275544</v>
      </c>
      <c r="CQ78" s="53">
        <f ca="1">Проект!CQ$91*CHOOSE(Проект!$D$91,1,Параметры!CQ$59,Параметры!CQ$65)/Параметры!CQ$70</f>
        <v>35476.011540955617</v>
      </c>
      <c r="CR78" s="53">
        <f ca="1">Проект!CR$91*CHOOSE(Проект!$D$91,1,Параметры!CR$59,Параметры!CR$65)/Параметры!CR$70</f>
        <v>35676.598067973442</v>
      </c>
      <c r="CS78" s="53">
        <f ca="1">Проект!CS$91*CHOOSE(Проект!$D$91,1,Параметры!CS$59,Параметры!CS$65)/Параметры!CS$70</f>
        <v>35878.318740377785</v>
      </c>
      <c r="CT78" s="53">
        <f ca="1">Проект!CT$91*CHOOSE(Проект!$D$91,1,Параметры!CT$59,Параметры!CT$65)/Параметры!CT$70</f>
        <v>36081.179970791556</v>
      </c>
      <c r="CU78" s="53">
        <f ca="1">Проект!CU$91*CHOOSE(Проект!$D$91,1,Параметры!CU$59,Параметры!CU$65)/Параметры!CU$70</f>
        <v>60475.313680159234</v>
      </c>
      <c r="CV78" s="53">
        <f ca="1">Проект!CV$91*CHOOSE(Проект!$D$91,1,Параметры!CV$59,Параметры!CV$65)/Параметры!CV$70</f>
        <v>60817.249896055793</v>
      </c>
      <c r="CW78" s="53">
        <f ca="1">Проект!CW$91*CHOOSE(Проект!$D$91,1,Параметры!CW$59,Параметры!CW$65)/Параметры!CW$70</f>
        <v>61161.119469030251</v>
      </c>
      <c r="CX78" s="53">
        <f ca="1">Проект!CX$91*CHOOSE(Проект!$D$91,1,Параметры!CX$59,Параметры!CX$65)/Параметры!CX$70</f>
        <v>61506.933330564607</v>
      </c>
      <c r="CY78" s="53">
        <f ca="1">Проект!CY$91*CHOOSE(Проект!$D$91,1,Параметры!CY$59,Параметры!CY$65)/Параметры!CY$70</f>
        <v>61854.702473949059</v>
      </c>
      <c r="CZ78" s="53">
        <f ca="1">Проект!CZ$91*CHOOSE(Проект!$D$91,1,Параметры!CZ$59,Параметры!CZ$65)/Параметры!CZ$70</f>
        <v>62204.437954631459</v>
      </c>
      <c r="DA78" s="53">
        <f ca="1">Проект!DA$91*CHOOSE(Проект!$D$91,1,Параметры!DA$59,Параметры!DA$65)/Параметры!DA$70</f>
        <v>62556.150890568781</v>
      </c>
      <c r="DB78" s="53">
        <f ca="1">Проект!DB$91*CHOOSE(Проект!$D$91,1,Параметры!DB$59,Параметры!DB$65)/Параметры!DB$70</f>
        <v>37745.911477548318</v>
      </c>
      <c r="DC78" s="53">
        <f ca="1">Проект!DC$91*CHOOSE(Проект!$D$91,1,Параметры!DC$59,Параметры!DC$65)/Параметры!DC$70</f>
        <v>37959.332348822507</v>
      </c>
      <c r="DD78" s="53">
        <f ca="1">Проект!DD$91*CHOOSE(Проект!$D$91,1,Параметры!DD$59,Параметры!DD$65)/Параметры!DD$70</f>
        <v>38173.959932731588</v>
      </c>
      <c r="DE78" s="53">
        <f ca="1">Проект!DE$91*CHOOSE(Проект!$D$91,1,Параметры!DE$59,Параметры!DE$65)/Параметры!DE$70</f>
        <v>38389.801052204231</v>
      </c>
      <c r="DF78" s="53">
        <f ca="1">Проект!DF$91*CHOOSE(Проект!$D$91,1,Параметры!DF$59,Параметры!DF$65)/Параметры!DF$70</f>
        <v>38606.862568746954</v>
      </c>
      <c r="DG78" s="53">
        <f ca="1">Проект!DG$91*CHOOSE(Проект!$D$91,1,Параметры!DG$59,Параметры!DG$65)/Параметры!DG$70</f>
        <v>64708.585637770382</v>
      </c>
      <c r="DH78" s="53">
        <f ca="1">Проект!DH$91*CHOOSE(Проект!$D$91,1,Параметры!DH$59,Параметры!DH$65)/Параметры!DH$70</f>
        <v>65074.457388779701</v>
      </c>
      <c r="DI78" s="53">
        <f ca="1">Проект!DI$91*CHOOSE(Проект!$D$91,1,Параметры!DI$59,Параметры!DI$65)/Параметры!DI$70</f>
        <v>65442.39783186237</v>
      </c>
      <c r="DJ78" s="53">
        <f ca="1">Проект!DJ$91*CHOOSE(Проект!$D$91,1,Параметры!DJ$59,Параметры!DJ$65)/Параметры!DJ$70</f>
        <v>65812.418663704128</v>
      </c>
      <c r="DK78" s="53">
        <f ca="1">Проект!DK$91*CHOOSE(Проект!$D$91,1,Параметры!DK$59,Параметры!DK$65)/Параметры!DK$70</f>
        <v>66184.531647125506</v>
      </c>
      <c r="DL78" s="53">
        <f ca="1">Проект!DL$91*CHOOSE(Проект!$D$91,1,Параметры!DL$59,Параметры!DL$65)/Параметры!DL$70</f>
        <v>66558.748611455681</v>
      </c>
      <c r="DM78" s="53">
        <f ca="1">Проект!DM$91*CHOOSE(Проект!$D$91,1,Параметры!DM$59,Параметры!DM$65)/Параметры!DM$70</f>
        <v>66935.081452908606</v>
      </c>
      <c r="DN78" s="53">
        <f ca="1">Проект!DN$91*CHOOSE(Проект!$D$91,1,Параметры!DN$59,Параметры!DN$65)/Параметры!DN$70</f>
        <v>40388.125280976703</v>
      </c>
      <c r="DO78" s="53">
        <f ca="1">Проект!DO$91*CHOOSE(Проект!$D$91,1,Параметры!DO$59,Параметры!DO$65)/Параметры!DO$70</f>
        <v>40616.485613240082</v>
      </c>
      <c r="DP78" s="53">
        <f ca="1">Проект!DP$91*CHOOSE(Проект!$D$91,1,Параметры!DP$59,Параметры!DP$65)/Параметры!DP$70</f>
        <v>40846.137128022798</v>
      </c>
      <c r="DQ78" s="53">
        <f ca="1">Проект!DQ$91*CHOOSE(Проект!$D$91,1,Параметры!DQ$59,Параметры!DQ$65)/Параметры!DQ$70</f>
        <v>41077.087125858525</v>
      </c>
      <c r="DR78" s="53">
        <f ca="1">Проект!DR$91*CHOOSE(Проект!$D$91,1,Параметры!DR$59,Параметры!DR$65)/Параметры!DR$70</f>
        <v>41309.342948559242</v>
      </c>
      <c r="DS78" s="53">
        <f ca="1">Проект!DS$91*CHOOSE(Проект!$D$91,1,Параметры!DS$59,Параметры!DS$65)/Параметры!DS$70</f>
        <v>69238.186632414305</v>
      </c>
      <c r="DT78" s="53">
        <f ca="1">Проект!DT$91*CHOOSE(Проект!$D$91,1,Параметры!DT$59,Параметры!DT$65)/Параметры!DT$70</f>
        <v>69629.669405994267</v>
      </c>
      <c r="DU78" s="53">
        <f ca="1">Проект!DU$91*CHOOSE(Проект!$D$91,1,Параметры!DU$59,Параметры!DU$65)/Параметры!DU$70</f>
        <v>70023.365680092727</v>
      </c>
      <c r="DV78" s="53">
        <f ca="1">Проект!DV$91*CHOOSE(Проект!$D$91,1,Параметры!DV$59,Параметры!DV$65)/Параметры!DV$70</f>
        <v>70419.287970163423</v>
      </c>
      <c r="DW78" s="53"/>
      <c r="DX78" s="55">
        <f t="shared" ca="1" si="64"/>
        <v>5029600.5881046243</v>
      </c>
    </row>
    <row r="79" spans="1:128" x14ac:dyDescent="0.2">
      <c r="A79" s="9"/>
      <c r="B79" s="9"/>
      <c r="C79" s="9"/>
      <c r="D79" s="11"/>
      <c r="E79" s="14" t="s">
        <v>2889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6"/>
      <c r="DX79" s="6"/>
    </row>
    <row r="80" spans="1:128" x14ac:dyDescent="0.2">
      <c r="A80" s="113"/>
      <c r="B80" s="113"/>
      <c r="C80" s="113"/>
      <c r="D80" s="114"/>
      <c r="E80" s="114"/>
      <c r="F80" s="61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61"/>
      <c r="DX80" s="61"/>
    </row>
    <row r="81" spans="1:128" x14ac:dyDescent="0.2">
      <c r="A81" s="9"/>
      <c r="B81" s="9"/>
      <c r="C81" s="9"/>
      <c r="D81" s="11"/>
      <c r="E81" s="1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6"/>
      <c r="DX81" s="6"/>
    </row>
    <row r="82" spans="1:128" s="9" customFormat="1" ht="25.5" customHeight="1" thickBot="1" x14ac:dyDescent="0.25">
      <c r="A82" s="269" t="str">
        <f ca="1">Language!A$1490</f>
        <v>ОТЧЕТ – ЗАТРАТЫ НА МАТЕРИАЛЫ ПО ПРОДУКТАМ (без НДС)</v>
      </c>
      <c r="B82" s="280"/>
      <c r="C82" s="281"/>
      <c r="D82" s="271"/>
      <c r="E82" s="271" t="s">
        <v>2888</v>
      </c>
      <c r="F82" s="271" t="s">
        <v>3249</v>
      </c>
      <c r="G82" s="272" t="str">
        <f ca="1">Параметры!G$40</f>
        <v>авг.22</v>
      </c>
      <c r="H82" s="272" t="str">
        <f ca="1">Параметры!H$40</f>
        <v>сен.22</v>
      </c>
      <c r="I82" s="272" t="str">
        <f ca="1">Параметры!I$40</f>
        <v>окт.22</v>
      </c>
      <c r="J82" s="272" t="str">
        <f ca="1">Параметры!J$40</f>
        <v>ноя.22</v>
      </c>
      <c r="K82" s="272" t="str">
        <f ca="1">Параметры!K$40</f>
        <v>дек.22</v>
      </c>
      <c r="L82" s="272" t="str">
        <f ca="1">Параметры!L$40</f>
        <v>янв.23</v>
      </c>
      <c r="M82" s="272" t="str">
        <f ca="1">Параметры!M$40</f>
        <v>фев.23</v>
      </c>
      <c r="N82" s="272" t="str">
        <f ca="1">Параметры!N$40</f>
        <v>мар.23</v>
      </c>
      <c r="O82" s="272" t="str">
        <f ca="1">Параметры!O$40</f>
        <v>апр.23</v>
      </c>
      <c r="P82" s="272" t="str">
        <f ca="1">Параметры!P$40</f>
        <v>май.23</v>
      </c>
      <c r="Q82" s="272" t="str">
        <f ca="1">Параметры!Q$40</f>
        <v>июн.23</v>
      </c>
      <c r="R82" s="272" t="str">
        <f ca="1">Параметры!R$40</f>
        <v>июл.23</v>
      </c>
      <c r="S82" s="272" t="str">
        <f ca="1">Параметры!S$40</f>
        <v>авг.23</v>
      </c>
      <c r="T82" s="272" t="str">
        <f ca="1">Параметры!T$40</f>
        <v>сен.23</v>
      </c>
      <c r="U82" s="272" t="str">
        <f ca="1">Параметры!U$40</f>
        <v>окт.23</v>
      </c>
      <c r="V82" s="272" t="str">
        <f ca="1">Параметры!V$40</f>
        <v>ноя.23</v>
      </c>
      <c r="W82" s="272" t="str">
        <f ca="1">Параметры!W$40</f>
        <v>дек.23</v>
      </c>
      <c r="X82" s="272" t="str">
        <f ca="1">Параметры!X$40</f>
        <v>янв.24</v>
      </c>
      <c r="Y82" s="272" t="str">
        <f ca="1">Параметры!Y$40</f>
        <v>фев.24</v>
      </c>
      <c r="Z82" s="272" t="str">
        <f ca="1">Параметры!Z$40</f>
        <v>мар.24</v>
      </c>
      <c r="AA82" s="272" t="str">
        <f ca="1">Параметры!AA$40</f>
        <v>апр.24</v>
      </c>
      <c r="AB82" s="272" t="str">
        <f ca="1">Параметры!AB$40</f>
        <v>май.24</v>
      </c>
      <c r="AC82" s="272" t="str">
        <f ca="1">Параметры!AC$40</f>
        <v>июн.24</v>
      </c>
      <c r="AD82" s="272" t="str">
        <f ca="1">Параметры!AD$40</f>
        <v>июл.24</v>
      </c>
      <c r="AE82" s="272" t="str">
        <f ca="1">Параметры!AE$40</f>
        <v>авг.24</v>
      </c>
      <c r="AF82" s="272" t="str">
        <f ca="1">Параметры!AF$40</f>
        <v>сен.24</v>
      </c>
      <c r="AG82" s="272" t="str">
        <f ca="1">Параметры!AG$40</f>
        <v>окт.24</v>
      </c>
      <c r="AH82" s="272" t="str">
        <f ca="1">Параметры!AH$40</f>
        <v>ноя.24</v>
      </c>
      <c r="AI82" s="272" t="str">
        <f ca="1">Параметры!AI$40</f>
        <v>дек.24</v>
      </c>
      <c r="AJ82" s="272" t="str">
        <f ca="1">Параметры!AJ$40</f>
        <v>янв.25</v>
      </c>
      <c r="AK82" s="272" t="str">
        <f ca="1">Параметры!AK$40</f>
        <v>фев.25</v>
      </c>
      <c r="AL82" s="272" t="str">
        <f ca="1">Параметры!AL$40</f>
        <v>мар.25</v>
      </c>
      <c r="AM82" s="272" t="str">
        <f ca="1">Параметры!AM$40</f>
        <v>апр.25</v>
      </c>
      <c r="AN82" s="272" t="str">
        <f ca="1">Параметры!AN$40</f>
        <v>май.25</v>
      </c>
      <c r="AO82" s="272" t="str">
        <f ca="1">Параметры!AO$40</f>
        <v>июн.25</v>
      </c>
      <c r="AP82" s="272" t="str">
        <f ca="1">Параметры!AP$40</f>
        <v>июл.25</v>
      </c>
      <c r="AQ82" s="272" t="str">
        <f ca="1">Параметры!AQ$40</f>
        <v>авг.25</v>
      </c>
      <c r="AR82" s="272" t="str">
        <f ca="1">Параметры!AR$40</f>
        <v>сен.25</v>
      </c>
      <c r="AS82" s="272" t="str">
        <f ca="1">Параметры!AS$40</f>
        <v>окт.25</v>
      </c>
      <c r="AT82" s="272" t="str">
        <f ca="1">Параметры!AT$40</f>
        <v>ноя.25</v>
      </c>
      <c r="AU82" s="272" t="str">
        <f ca="1">Параметры!AU$40</f>
        <v>дек.25</v>
      </c>
      <c r="AV82" s="272" t="str">
        <f ca="1">Параметры!AV$40</f>
        <v>янв.26</v>
      </c>
      <c r="AW82" s="272" t="str">
        <f ca="1">Параметры!AW$40</f>
        <v>фев.26</v>
      </c>
      <c r="AX82" s="272" t="str">
        <f ca="1">Параметры!AX$40</f>
        <v>мар.26</v>
      </c>
      <c r="AY82" s="272" t="str">
        <f ca="1">Параметры!AY$40</f>
        <v>апр.26</v>
      </c>
      <c r="AZ82" s="272" t="str">
        <f ca="1">Параметры!AZ$40</f>
        <v>май.26</v>
      </c>
      <c r="BA82" s="272" t="str">
        <f ca="1">Параметры!BA$40</f>
        <v>июн.26</v>
      </c>
      <c r="BB82" s="272" t="str">
        <f ca="1">Параметры!BB$40</f>
        <v>июл.26</v>
      </c>
      <c r="BC82" s="272" t="str">
        <f ca="1">Параметры!BC$40</f>
        <v>авг.26</v>
      </c>
      <c r="BD82" s="272" t="str">
        <f ca="1">Параметры!BD$40</f>
        <v>сен.26</v>
      </c>
      <c r="BE82" s="272" t="str">
        <f ca="1">Параметры!BE$40</f>
        <v>окт.26</v>
      </c>
      <c r="BF82" s="272" t="str">
        <f ca="1">Параметры!BF$40</f>
        <v>ноя.26</v>
      </c>
      <c r="BG82" s="272" t="str">
        <f ca="1">Параметры!BG$40</f>
        <v>дек.26</v>
      </c>
      <c r="BH82" s="272" t="str">
        <f ca="1">Параметры!BH$40</f>
        <v>янв.27</v>
      </c>
      <c r="BI82" s="272" t="str">
        <f ca="1">Параметры!BI$40</f>
        <v>фев.27</v>
      </c>
      <c r="BJ82" s="272" t="str">
        <f ca="1">Параметры!BJ$40</f>
        <v>мар.27</v>
      </c>
      <c r="BK82" s="272" t="str">
        <f ca="1">Параметры!BK$40</f>
        <v>апр.27</v>
      </c>
      <c r="BL82" s="272" t="str">
        <f ca="1">Параметры!BL$40</f>
        <v>май.27</v>
      </c>
      <c r="BM82" s="272" t="str">
        <f ca="1">Параметры!BM$40</f>
        <v>июн.27</v>
      </c>
      <c r="BN82" s="272" t="str">
        <f ca="1">Параметры!BN$40</f>
        <v>июл.27</v>
      </c>
      <c r="BO82" s="272" t="str">
        <f ca="1">Параметры!BO$40</f>
        <v>авг.27</v>
      </c>
      <c r="BP82" s="272" t="str">
        <f ca="1">Параметры!BP$40</f>
        <v>сен.27</v>
      </c>
      <c r="BQ82" s="272" t="str">
        <f ca="1">Параметры!BQ$40</f>
        <v>окт.27</v>
      </c>
      <c r="BR82" s="272" t="str">
        <f ca="1">Параметры!BR$40</f>
        <v>ноя.27</v>
      </c>
      <c r="BS82" s="272" t="str">
        <f ca="1">Параметры!BS$40</f>
        <v>дек.27</v>
      </c>
      <c r="BT82" s="272" t="str">
        <f ca="1">Параметры!BT$40</f>
        <v>янв.28</v>
      </c>
      <c r="BU82" s="272" t="str">
        <f ca="1">Параметры!BU$40</f>
        <v>фев.28</v>
      </c>
      <c r="BV82" s="272" t="str">
        <f ca="1">Параметры!BV$40</f>
        <v>мар.28</v>
      </c>
      <c r="BW82" s="272" t="str">
        <f ca="1">Параметры!BW$40</f>
        <v>апр.28</v>
      </c>
      <c r="BX82" s="272" t="str">
        <f ca="1">Параметры!BX$40</f>
        <v>май.28</v>
      </c>
      <c r="BY82" s="272" t="str">
        <f ca="1">Параметры!BY$40</f>
        <v>июн.28</v>
      </c>
      <c r="BZ82" s="272" t="str">
        <f ca="1">Параметры!BZ$40</f>
        <v>июл.28</v>
      </c>
      <c r="CA82" s="272" t="str">
        <f ca="1">Параметры!CA$40</f>
        <v>авг.28</v>
      </c>
      <c r="CB82" s="272" t="str">
        <f ca="1">Параметры!CB$40</f>
        <v>сен.28</v>
      </c>
      <c r="CC82" s="272" t="str">
        <f ca="1">Параметры!CC$40</f>
        <v>окт.28</v>
      </c>
      <c r="CD82" s="272" t="str">
        <f ca="1">Параметры!CD$40</f>
        <v>ноя.28</v>
      </c>
      <c r="CE82" s="272" t="str">
        <f ca="1">Параметры!CE$40</f>
        <v>дек.28</v>
      </c>
      <c r="CF82" s="272" t="str">
        <f ca="1">Параметры!CF$40</f>
        <v>янв.29</v>
      </c>
      <c r="CG82" s="272" t="str">
        <f ca="1">Параметры!CG$40</f>
        <v>фев.29</v>
      </c>
      <c r="CH82" s="272" t="str">
        <f ca="1">Параметры!CH$40</f>
        <v>мар.29</v>
      </c>
      <c r="CI82" s="272" t="str">
        <f ca="1">Параметры!CI$40</f>
        <v>апр.29</v>
      </c>
      <c r="CJ82" s="272" t="str">
        <f ca="1">Параметры!CJ$40</f>
        <v>май.29</v>
      </c>
      <c r="CK82" s="272" t="str">
        <f ca="1">Параметры!CK$40</f>
        <v>июн.29</v>
      </c>
      <c r="CL82" s="272" t="str">
        <f ca="1">Параметры!CL$40</f>
        <v>июл.29</v>
      </c>
      <c r="CM82" s="272" t="str">
        <f ca="1">Параметры!CM$40</f>
        <v>авг.29</v>
      </c>
      <c r="CN82" s="272" t="str">
        <f ca="1">Параметры!CN$40</f>
        <v>сен.29</v>
      </c>
      <c r="CO82" s="272" t="str">
        <f ca="1">Параметры!CO$40</f>
        <v>окт.29</v>
      </c>
      <c r="CP82" s="272" t="str">
        <f ca="1">Параметры!CP$40</f>
        <v>ноя.29</v>
      </c>
      <c r="CQ82" s="272" t="str">
        <f ca="1">Параметры!CQ$40</f>
        <v>дек.29</v>
      </c>
      <c r="CR82" s="272" t="str">
        <f ca="1">Параметры!CR$40</f>
        <v>янв.30</v>
      </c>
      <c r="CS82" s="272" t="str">
        <f ca="1">Параметры!CS$40</f>
        <v>фев.30</v>
      </c>
      <c r="CT82" s="272" t="str">
        <f ca="1">Параметры!CT$40</f>
        <v>мар.30</v>
      </c>
      <c r="CU82" s="272" t="str">
        <f ca="1">Параметры!CU$40</f>
        <v>апр.30</v>
      </c>
      <c r="CV82" s="272" t="str">
        <f ca="1">Параметры!CV$40</f>
        <v>май.30</v>
      </c>
      <c r="CW82" s="272" t="str">
        <f ca="1">Параметры!CW$40</f>
        <v>июн.30</v>
      </c>
      <c r="CX82" s="272" t="str">
        <f ca="1">Параметры!CX$40</f>
        <v>июл.30</v>
      </c>
      <c r="CY82" s="272" t="str">
        <f ca="1">Параметры!CY$40</f>
        <v>авг.30</v>
      </c>
      <c r="CZ82" s="272" t="str">
        <f ca="1">Параметры!CZ$40</f>
        <v>сен.30</v>
      </c>
      <c r="DA82" s="272" t="str">
        <f ca="1">Параметры!DA$40</f>
        <v>окт.30</v>
      </c>
      <c r="DB82" s="272" t="str">
        <f ca="1">Параметры!DB$40</f>
        <v>ноя.30</v>
      </c>
      <c r="DC82" s="272" t="str">
        <f ca="1">Параметры!DC$40</f>
        <v>дек.30</v>
      </c>
      <c r="DD82" s="272" t="str">
        <f ca="1">Параметры!DD$40</f>
        <v>янв.31</v>
      </c>
      <c r="DE82" s="272" t="str">
        <f ca="1">Параметры!DE$40</f>
        <v>фев.31</v>
      </c>
      <c r="DF82" s="272" t="str">
        <f ca="1">Параметры!DF$40</f>
        <v>мар.31</v>
      </c>
      <c r="DG82" s="272" t="str">
        <f ca="1">Параметры!DG$40</f>
        <v>апр.31</v>
      </c>
      <c r="DH82" s="272" t="str">
        <f ca="1">Параметры!DH$40</f>
        <v>май.31</v>
      </c>
      <c r="DI82" s="272" t="str">
        <f ca="1">Параметры!DI$40</f>
        <v>июн.31</v>
      </c>
      <c r="DJ82" s="272" t="str">
        <f ca="1">Параметры!DJ$40</f>
        <v>июл.31</v>
      </c>
      <c r="DK82" s="272" t="str">
        <f ca="1">Параметры!DK$40</f>
        <v>авг.31</v>
      </c>
      <c r="DL82" s="272" t="str">
        <f ca="1">Параметры!DL$40</f>
        <v>сен.31</v>
      </c>
      <c r="DM82" s="272" t="str">
        <f ca="1">Параметры!DM$40</f>
        <v>окт.31</v>
      </c>
      <c r="DN82" s="272" t="str">
        <f ca="1">Параметры!DN$40</f>
        <v>ноя.31</v>
      </c>
      <c r="DO82" s="272" t="str">
        <f ca="1">Параметры!DO$40</f>
        <v>дек.31</v>
      </c>
      <c r="DP82" s="272" t="str">
        <f ca="1">Параметры!DP$40</f>
        <v>янв.32</v>
      </c>
      <c r="DQ82" s="272" t="str">
        <f ca="1">Параметры!DQ$40</f>
        <v>фев.32</v>
      </c>
      <c r="DR82" s="272" t="str">
        <f ca="1">Параметры!DR$40</f>
        <v>мар.32</v>
      </c>
      <c r="DS82" s="272" t="str">
        <f ca="1">Параметры!DS$40</f>
        <v>апр.32</v>
      </c>
      <c r="DT82" s="272" t="str">
        <f ca="1">Параметры!DT$40</f>
        <v>май.32</v>
      </c>
      <c r="DU82" s="272" t="str">
        <f ca="1">Параметры!DU$40</f>
        <v>июн.32</v>
      </c>
      <c r="DV82" s="272" t="str">
        <f ca="1">Параметры!DV$40</f>
        <v>июл.32</v>
      </c>
      <c r="DW82" s="272"/>
      <c r="DX82" s="273" t="str">
        <f ca="1">Language!$A$1463</f>
        <v>ИТОГО</v>
      </c>
    </row>
    <row r="83" spans="1:128" ht="13.5" thickTop="1" x14ac:dyDescent="0.2">
      <c r="A83" s="9"/>
      <c r="B83" s="9"/>
      <c r="C83" s="9"/>
      <c r="D83" s="5"/>
      <c r="E83" s="5"/>
      <c r="F83" s="6" t="s">
        <v>2961</v>
      </c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  <c r="DW83" s="53"/>
      <c r="DX83" s="6"/>
    </row>
    <row r="84" spans="1:128" hidden="1" x14ac:dyDescent="0.2">
      <c r="A84" s="123"/>
      <c r="B84" s="122"/>
      <c r="C84" s="88"/>
      <c r="D84" s="11">
        <v>0</v>
      </c>
      <c r="E84" s="6" t="s">
        <v>1869</v>
      </c>
      <c r="F84" s="6" t="s">
        <v>3356</v>
      </c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/>
      <c r="DK84" s="56"/>
      <c r="DL84" s="56"/>
      <c r="DM84" s="56"/>
      <c r="DN84" s="56"/>
      <c r="DO84" s="56"/>
      <c r="DP84" s="56"/>
      <c r="DQ84" s="56"/>
      <c r="DR84" s="56"/>
      <c r="DS84" s="56"/>
      <c r="DT84" s="56"/>
      <c r="DU84" s="56"/>
      <c r="DV84" s="56"/>
      <c r="DW84" s="56"/>
      <c r="DX84" s="70"/>
    </row>
    <row r="85" spans="1:128" collapsed="1" x14ac:dyDescent="0.2">
      <c r="A85" s="332" t="str">
        <f>Проект!A$7</f>
        <v>Дизель</v>
      </c>
      <c r="B85" s="121">
        <f t="shared" ref="B85:B102" ca="1" si="65">DX85</f>
        <v>17627714.398315199</v>
      </c>
      <c r="C85" s="46" t="str">
        <f ca="1">Параметры!C$70</f>
        <v>тыс. руб.</v>
      </c>
      <c r="D85" s="11"/>
      <c r="F85" s="6" t="s">
        <v>3381</v>
      </c>
      <c r="G85" s="53">
        <f t="shared" ref="G85:AL85" ca="1" si="66">SUM(G86:G88)</f>
        <v>10076.4</v>
      </c>
      <c r="H85" s="53">
        <f t="shared" ca="1" si="66"/>
        <v>30400.120291744948</v>
      </c>
      <c r="I85" s="53">
        <f t="shared" ca="1" si="66"/>
        <v>45858.010487503627</v>
      </c>
      <c r="J85" s="53">
        <f t="shared" ca="1" si="66"/>
        <v>56365.586867305385</v>
      </c>
      <c r="K85" s="53">
        <f t="shared" ca="1" si="66"/>
        <v>66990.519924899461</v>
      </c>
      <c r="L85" s="53">
        <f t="shared" ca="1" si="66"/>
        <v>77733.80084323007</v>
      </c>
      <c r="M85" s="53">
        <f t="shared" ca="1" si="66"/>
        <v>88596.428262008398</v>
      </c>
      <c r="N85" s="53">
        <f t="shared" ca="1" si="66"/>
        <v>97482.999733920195</v>
      </c>
      <c r="O85" s="53">
        <f t="shared" ca="1" si="66"/>
        <v>115954.40974832021</v>
      </c>
      <c r="P85" s="53">
        <f t="shared" ca="1" si="66"/>
        <v>116610.03283934797</v>
      </c>
      <c r="Q85" s="53">
        <f t="shared" ca="1" si="66"/>
        <v>117269.36291865175</v>
      </c>
      <c r="R85" s="53">
        <f t="shared" ca="1" si="66"/>
        <v>117932.42094608219</v>
      </c>
      <c r="S85" s="53">
        <f t="shared" ca="1" si="66"/>
        <v>118599.228</v>
      </c>
      <c r="T85" s="53">
        <f t="shared" ca="1" si="66"/>
        <v>119269.80527794606</v>
      </c>
      <c r="U85" s="53">
        <f t="shared" ca="1" si="66"/>
        <v>119944.17409731507</v>
      </c>
      <c r="V85" s="53">
        <f t="shared" ca="1" si="66"/>
        <v>101980.71907573743</v>
      </c>
      <c r="W85" s="53">
        <f t="shared" ca="1" si="66"/>
        <v>102557.33288810382</v>
      </c>
      <c r="X85" s="53">
        <f t="shared" ca="1" si="66"/>
        <v>103137.20695879766</v>
      </c>
      <c r="Y85" s="53">
        <f t="shared" ca="1" si="66"/>
        <v>103720.35972179362</v>
      </c>
      <c r="Z85" s="53">
        <f t="shared" ca="1" si="66"/>
        <v>123373.64589981083</v>
      </c>
      <c r="AA85" s="53">
        <f t="shared" ca="1" si="66"/>
        <v>124071.21843070262</v>
      </c>
      <c r="AB85" s="53">
        <f t="shared" ca="1" si="66"/>
        <v>124772.73513810232</v>
      </c>
      <c r="AC85" s="53">
        <f t="shared" ca="1" si="66"/>
        <v>125478.21832295736</v>
      </c>
      <c r="AD85" s="53">
        <f t="shared" ca="1" si="66"/>
        <v>126187.69041230796</v>
      </c>
      <c r="AE85" s="53">
        <f t="shared" ca="1" si="66"/>
        <v>126901.17396000001</v>
      </c>
      <c r="AF85" s="53">
        <f t="shared" ca="1" si="66"/>
        <v>127618.69164740226</v>
      </c>
      <c r="AG85" s="53">
        <f t="shared" ca="1" si="66"/>
        <v>128340.26628412712</v>
      </c>
      <c r="AH85" s="53">
        <f t="shared" ca="1" si="66"/>
        <v>109119.36941103905</v>
      </c>
      <c r="AI85" s="53">
        <f t="shared" ca="1" si="66"/>
        <v>109736.34619027107</v>
      </c>
      <c r="AJ85" s="53">
        <f t="shared" ca="1" si="66"/>
        <v>110356.8114459135</v>
      </c>
      <c r="AK85" s="53">
        <f t="shared" ca="1" si="66"/>
        <v>110980.78490231917</v>
      </c>
      <c r="AL85" s="53">
        <f t="shared" ca="1" si="66"/>
        <v>132009.80111279758</v>
      </c>
      <c r="AM85" s="53">
        <f t="shared" ref="AM85:BR85" ca="1" si="67">SUM(AM86:AM88)</f>
        <v>132756.2037208518</v>
      </c>
      <c r="AN85" s="53">
        <f t="shared" ca="1" si="67"/>
        <v>133506.82659776951</v>
      </c>
      <c r="AO85" s="53">
        <f t="shared" ca="1" si="67"/>
        <v>134261.69360556439</v>
      </c>
      <c r="AP85" s="53">
        <f t="shared" ca="1" si="67"/>
        <v>135020.82874116951</v>
      </c>
      <c r="AQ85" s="53">
        <f t="shared" ca="1" si="67"/>
        <v>135784.25613720005</v>
      </c>
      <c r="AR85" s="53">
        <f t="shared" ca="1" si="67"/>
        <v>136552.00006272041</v>
      </c>
      <c r="AS85" s="53">
        <f t="shared" ca="1" si="67"/>
        <v>137324.08492401606</v>
      </c>
      <c r="AT85" s="53">
        <f t="shared" ca="1" si="67"/>
        <v>116757.72526981181</v>
      </c>
      <c r="AU85" s="53">
        <f t="shared" ca="1" si="67"/>
        <v>117417.89042359006</v>
      </c>
      <c r="AV85" s="53">
        <f t="shared" ca="1" si="67"/>
        <v>118081.78824712745</v>
      </c>
      <c r="AW85" s="53">
        <f t="shared" ca="1" si="67"/>
        <v>118749.43984548151</v>
      </c>
      <c r="AX85" s="53">
        <f t="shared" ca="1" si="67"/>
        <v>141250.48719069341</v>
      </c>
      <c r="AY85" s="53">
        <f t="shared" ca="1" si="67"/>
        <v>142049.13798131142</v>
      </c>
      <c r="AZ85" s="53">
        <f t="shared" ca="1" si="67"/>
        <v>142852.30445961331</v>
      </c>
      <c r="BA85" s="53">
        <f t="shared" ca="1" si="67"/>
        <v>143660.01215795387</v>
      </c>
      <c r="BB85" s="53">
        <f t="shared" ca="1" si="67"/>
        <v>144472.28675305133</v>
      </c>
      <c r="BC85" s="53">
        <f t="shared" ca="1" si="67"/>
        <v>145289.15406680401</v>
      </c>
      <c r="BD85" s="53">
        <f t="shared" ca="1" si="67"/>
        <v>146110.64006711083</v>
      </c>
      <c r="BE85" s="53">
        <f t="shared" ca="1" si="67"/>
        <v>146936.77086869712</v>
      </c>
      <c r="BF85" s="53">
        <f t="shared" ca="1" si="67"/>
        <v>124930.76603869858</v>
      </c>
      <c r="BG85" s="53">
        <f t="shared" ca="1" si="67"/>
        <v>125637.14275324132</v>
      </c>
      <c r="BH85" s="53">
        <f t="shared" ca="1" si="67"/>
        <v>126347.51342442633</v>
      </c>
      <c r="BI85" s="53">
        <f t="shared" ca="1" si="67"/>
        <v>127061.90063466516</v>
      </c>
      <c r="BJ85" s="53">
        <f t="shared" ca="1" si="67"/>
        <v>151138.02129404192</v>
      </c>
      <c r="BK85" s="53">
        <f t="shared" ca="1" si="67"/>
        <v>151992.5776400032</v>
      </c>
      <c r="BL85" s="53">
        <f t="shared" ca="1" si="67"/>
        <v>152851.96577178626</v>
      </c>
      <c r="BM85" s="53">
        <f t="shared" ca="1" si="67"/>
        <v>153716.21300901062</v>
      </c>
      <c r="BN85" s="53">
        <f t="shared" ca="1" si="67"/>
        <v>154585.34682576492</v>
      </c>
      <c r="BO85" s="53">
        <f t="shared" ca="1" si="67"/>
        <v>155459.39485148029</v>
      </c>
      <c r="BP85" s="53">
        <f t="shared" ca="1" si="67"/>
        <v>156338.38487180858</v>
      </c>
      <c r="BQ85" s="53">
        <f t="shared" ca="1" si="67"/>
        <v>157222.34482950592</v>
      </c>
      <c r="BR85" s="53">
        <f t="shared" ca="1" si="67"/>
        <v>133675.91966140748</v>
      </c>
      <c r="BS85" s="53">
        <f t="shared" ref="BS85:CX85" ca="1" si="68">SUM(BS86:BS88)</f>
        <v>134431.74274596819</v>
      </c>
      <c r="BT85" s="53">
        <f t="shared" ca="1" si="68"/>
        <v>135191.83936413616</v>
      </c>
      <c r="BU85" s="53">
        <f t="shared" ca="1" si="68"/>
        <v>135956.2336790917</v>
      </c>
      <c r="BV85" s="53">
        <f t="shared" ca="1" si="68"/>
        <v>161717.68278462481</v>
      </c>
      <c r="BW85" s="53">
        <f t="shared" ca="1" si="68"/>
        <v>162632.05807480338</v>
      </c>
      <c r="BX85" s="53">
        <f t="shared" ca="1" si="68"/>
        <v>163551.60337581125</v>
      </c>
      <c r="BY85" s="53">
        <f t="shared" ca="1" si="68"/>
        <v>164476.34791964132</v>
      </c>
      <c r="BZ85" s="53">
        <f t="shared" ca="1" si="68"/>
        <v>165406.32110356842</v>
      </c>
      <c r="CA85" s="53">
        <f t="shared" ca="1" si="68"/>
        <v>166341.55249108383</v>
      </c>
      <c r="CB85" s="53">
        <f t="shared" ca="1" si="68"/>
        <v>167282.07181283514</v>
      </c>
      <c r="CC85" s="53">
        <f t="shared" ca="1" si="68"/>
        <v>168227.9089675713</v>
      </c>
      <c r="CD85" s="53">
        <f t="shared" ca="1" si="68"/>
        <v>143033.23403770599</v>
      </c>
      <c r="CE85" s="53">
        <f t="shared" ca="1" si="68"/>
        <v>143841.96473818592</v>
      </c>
      <c r="CF85" s="53">
        <f t="shared" ca="1" si="68"/>
        <v>144655.26811962569</v>
      </c>
      <c r="CG85" s="53">
        <f t="shared" ca="1" si="68"/>
        <v>145473.17003662814</v>
      </c>
      <c r="CH85" s="53">
        <f t="shared" ca="1" si="68"/>
        <v>173037.92057954855</v>
      </c>
      <c r="CI85" s="53">
        <f t="shared" ca="1" si="68"/>
        <v>174016.30214003962</v>
      </c>
      <c r="CJ85" s="53">
        <f t="shared" ca="1" si="68"/>
        <v>175000.21561211805</v>
      </c>
      <c r="CK85" s="53">
        <f t="shared" ca="1" si="68"/>
        <v>175989.69227401621</v>
      </c>
      <c r="CL85" s="53">
        <f t="shared" ca="1" si="68"/>
        <v>176984.76358081822</v>
      </c>
      <c r="CM85" s="53">
        <f t="shared" ca="1" si="68"/>
        <v>177985.46116545971</v>
      </c>
      <c r="CN85" s="53">
        <f t="shared" ca="1" si="68"/>
        <v>178991.8168397336</v>
      </c>
      <c r="CO85" s="53">
        <f t="shared" ca="1" si="68"/>
        <v>180003.86259530127</v>
      </c>
      <c r="CP85" s="53">
        <f t="shared" ca="1" si="68"/>
        <v>153045.56042034543</v>
      </c>
      <c r="CQ85" s="53">
        <f t="shared" ca="1" si="68"/>
        <v>153910.90226985893</v>
      </c>
      <c r="CR85" s="53">
        <f t="shared" ca="1" si="68"/>
        <v>154781.13688799946</v>
      </c>
      <c r="CS85" s="53">
        <f t="shared" ca="1" si="68"/>
        <v>155656.2919391921</v>
      </c>
      <c r="CT85" s="53">
        <f t="shared" ca="1" si="68"/>
        <v>185150.5750201169</v>
      </c>
      <c r="CU85" s="53">
        <f t="shared" ca="1" si="68"/>
        <v>186197.44328984234</v>
      </c>
      <c r="CV85" s="53">
        <f t="shared" ca="1" si="68"/>
        <v>187250.23070496629</v>
      </c>
      <c r="CW85" s="53">
        <f t="shared" ca="1" si="68"/>
        <v>188308.97073319732</v>
      </c>
      <c r="CX85" s="53">
        <f t="shared" ca="1" si="68"/>
        <v>189373.69703147549</v>
      </c>
      <c r="CY85" s="53">
        <f t="shared" ref="CY85:DV85" ca="1" si="69">SUM(CY86:CY88)</f>
        <v>190444.44344704185</v>
      </c>
      <c r="CZ85" s="53">
        <f t="shared" ca="1" si="69"/>
        <v>191521.24401851493</v>
      </c>
      <c r="DA85" s="53">
        <f t="shared" ca="1" si="69"/>
        <v>192604.13297697232</v>
      </c>
      <c r="DB85" s="53">
        <f t="shared" ca="1" si="69"/>
        <v>163758.74964976957</v>
      </c>
      <c r="DC85" s="53">
        <f t="shared" ca="1" si="69"/>
        <v>164684.66542874905</v>
      </c>
      <c r="DD85" s="53">
        <f t="shared" ca="1" si="69"/>
        <v>165615.81647015942</v>
      </c>
      <c r="DE85" s="53">
        <f t="shared" ca="1" si="69"/>
        <v>166552.2323749355</v>
      </c>
      <c r="DF85" s="53">
        <f t="shared" ca="1" si="69"/>
        <v>198111.11527152508</v>
      </c>
      <c r="DG85" s="53">
        <f t="shared" ca="1" si="69"/>
        <v>199231.2643201313</v>
      </c>
      <c r="DH85" s="53">
        <f t="shared" ca="1" si="69"/>
        <v>200357.74685431388</v>
      </c>
      <c r="DI85" s="53">
        <f t="shared" ca="1" si="69"/>
        <v>201490.5986845211</v>
      </c>
      <c r="DJ85" s="53">
        <f t="shared" ca="1" si="69"/>
        <v>202629.85582367872</v>
      </c>
      <c r="DK85" s="53">
        <f t="shared" ca="1" si="69"/>
        <v>203775.55448833475</v>
      </c>
      <c r="DL85" s="53">
        <f t="shared" ca="1" si="69"/>
        <v>204927.73109981092</v>
      </c>
      <c r="DM85" s="53">
        <f t="shared" ca="1" si="69"/>
        <v>206086.42228536034</v>
      </c>
      <c r="DN85" s="53">
        <f t="shared" ca="1" si="69"/>
        <v>175221.86212525336</v>
      </c>
      <c r="DO85" s="53">
        <f t="shared" ca="1" si="69"/>
        <v>176212.59200876145</v>
      </c>
      <c r="DP85" s="53">
        <f t="shared" ca="1" si="69"/>
        <v>177208.9236230705</v>
      </c>
      <c r="DQ85" s="53">
        <f t="shared" ca="1" si="69"/>
        <v>178210.88864118094</v>
      </c>
      <c r="DR85" s="53">
        <f t="shared" ca="1" si="69"/>
        <v>211978.89334053179</v>
      </c>
      <c r="DS85" s="53">
        <f t="shared" ca="1" si="69"/>
        <v>213177.45282254042</v>
      </c>
      <c r="DT85" s="53">
        <f t="shared" ca="1" si="69"/>
        <v>214382.7891341158</v>
      </c>
      <c r="DU85" s="53">
        <f t="shared" ca="1" si="69"/>
        <v>215594.94059243752</v>
      </c>
      <c r="DV85" s="53">
        <f t="shared" ca="1" si="69"/>
        <v>216813.94573133616</v>
      </c>
      <c r="DW85" s="53"/>
      <c r="DX85" s="55">
        <f t="shared" ref="DX85:DX102" ca="1" si="70">SUM(G85:DW85)</f>
        <v>17627714.398315199</v>
      </c>
    </row>
    <row r="86" spans="1:128" hidden="1" outlineLevel="1" x14ac:dyDescent="0.2">
      <c r="A86" s="254" t="str">
        <f>Проект!A$124</f>
        <v>Нефть</v>
      </c>
      <c r="B86" s="121">
        <f t="shared" ca="1" si="65"/>
        <v>16437418.57077623</v>
      </c>
      <c r="C86" s="46" t="str">
        <f ca="1">Параметры!C$70</f>
        <v>тыс. руб.</v>
      </c>
      <c r="D86" s="11"/>
      <c r="F86" s="6" t="s">
        <v>3376</v>
      </c>
      <c r="G86" s="53">
        <f ca="1">Проект!G$131*CHOOSE(Проект!$D$131,1,Параметры!G$59,Параметры!G$65)/Параметры!G$70</f>
        <v>9396</v>
      </c>
      <c r="H86" s="53">
        <f ca="1">Проект!H$131*CHOOSE(Проект!$D$131,1,Параметры!H$59,Параметры!H$65)/Параметры!H$70</f>
        <v>28347.379050180178</v>
      </c>
      <c r="I86" s="53">
        <f ca="1">Проект!I$131*CHOOSE(Проект!$D$131,1,Параметры!I$59,Параметры!I$65)/Параметры!I$70</f>
        <v>42761.488879022676</v>
      </c>
      <c r="J86" s="53">
        <f ca="1">Проект!J$131*CHOOSE(Проект!$D$131,1,Параметры!J$59,Параметры!J$65)/Параметры!J$70</f>
        <v>52559.550455043609</v>
      </c>
      <c r="K86" s="53">
        <f ca="1">Проект!K$131*CHOOSE(Проект!$D$131,1,Параметры!K$59,Параметры!K$65)/Параметры!K$70</f>
        <v>62467.044302960916</v>
      </c>
      <c r="L86" s="53">
        <f ca="1">Проект!L$131*CHOOSE(Проект!$D$131,1,Параметры!L$59,Параметры!L$65)/Параметры!L$70</f>
        <v>72484.894676966942</v>
      </c>
      <c r="M86" s="53">
        <f ca="1">Проект!M$131*CHOOSE(Проект!$D$131,1,Параметры!M$59,Параметры!M$65)/Параметры!M$70</f>
        <v>82614.032784509443</v>
      </c>
      <c r="N86" s="53">
        <f ca="1">Проект!N$131*CHOOSE(Проект!$D$131,1,Параметры!N$59,Параметры!N$65)/Параметры!N$70</f>
        <v>90900.54637568121</v>
      </c>
      <c r="O86" s="53">
        <f ca="1">Проект!O$131*CHOOSE(Проект!$D$131,1,Параметры!O$59,Параметры!O$65)/Параметры!O$70</f>
        <v>108124.69076209923</v>
      </c>
      <c r="P86" s="53">
        <f ca="1">Проект!P$131*CHOOSE(Проект!$D$131,1,Параметры!P$59,Параметры!P$65)/Параметры!P$70</f>
        <v>108736.04348363637</v>
      </c>
      <c r="Q86" s="53">
        <f ca="1">Проект!Q$131*CHOOSE(Проект!$D$131,1,Параметры!Q$59,Параметры!Q$65)/Параметры!Q$70</f>
        <v>109350.85288234407</v>
      </c>
      <c r="R86" s="53">
        <f ca="1">Проект!R$131*CHOOSE(Проект!$D$131,1,Параметры!R$59,Параметры!R$65)/Параметры!R$70</f>
        <v>109969.1385027776</v>
      </c>
      <c r="S86" s="53">
        <f ca="1">Проект!S$131*CHOOSE(Проект!$D$131,1,Параметры!S$59,Параметры!S$65)/Параметры!S$70</f>
        <v>110590.92000000001</v>
      </c>
      <c r="T86" s="53">
        <f ca="1">Проект!T$131*CHOOSE(Проект!$D$131,1,Параметры!T$59,Параметры!T$65)/Параметры!T$70</f>
        <v>111216.21714020694</v>
      </c>
      <c r="U86" s="53">
        <f ca="1">Проект!U$131*CHOOSE(Проект!$D$131,1,Параметры!U$59,Параметры!U$65)/Параметры!U$70</f>
        <v>111845.04980135489</v>
      </c>
      <c r="V86" s="53">
        <f ca="1">Проект!V$131*CHOOSE(Проект!$D$131,1,Параметры!V$59,Параметры!V$65)/Параметры!V$70</f>
        <v>95094.561196025272</v>
      </c>
      <c r="W86" s="53">
        <f ca="1">Проект!W$131*CHOOSE(Проект!$D$131,1,Параметры!W$59,Параметры!W$65)/Параметры!W$70</f>
        <v>95632.239670579118</v>
      </c>
      <c r="X86" s="53">
        <f ca="1">Проект!X$131*CHOOSE(Проект!$D$131,1,Параметры!X$59,Параметры!X$65)/Параметры!X$70</f>
        <v>96172.958257399747</v>
      </c>
      <c r="Y86" s="53">
        <f ca="1">Проект!Y$131*CHOOSE(Проект!$D$131,1,Параметры!Y$59,Параметры!Y$65)/Параметры!Y$70</f>
        <v>96716.734145723953</v>
      </c>
      <c r="Z86" s="53">
        <f ca="1">Проект!Z$131*CHOOSE(Проект!$D$131,1,Параметры!Z$59,Параметры!Z$65)/Параметры!Z$70</f>
        <v>115042.94955287827</v>
      </c>
      <c r="AA86" s="53">
        <f ca="1">Проект!AA$131*CHOOSE(Проект!$D$131,1,Параметры!AA$59,Параметры!AA$65)/Параметры!AA$70</f>
        <v>115693.41911544617</v>
      </c>
      <c r="AB86" s="53">
        <f ca="1">Проект!AB$131*CHOOSE(Проект!$D$131,1,Параметры!AB$59,Параметры!AB$65)/Параметры!AB$70</f>
        <v>116347.56652749091</v>
      </c>
      <c r="AC86" s="53">
        <f ca="1">Проект!AC$131*CHOOSE(Проект!$D$131,1,Параметры!AC$59,Параметры!AC$65)/Параметры!AC$70</f>
        <v>117005.41258410815</v>
      </c>
      <c r="AD86" s="53">
        <f ca="1">Проект!AD$131*CHOOSE(Проект!$D$131,1,Параметры!AD$59,Параметры!AD$65)/Параметры!AD$70</f>
        <v>117666.97819797204</v>
      </c>
      <c r="AE86" s="53">
        <f ca="1">Проект!AE$131*CHOOSE(Проект!$D$131,1,Параметры!AE$59,Параметры!AE$65)/Параметры!AE$70</f>
        <v>118332.28440000002</v>
      </c>
      <c r="AF86" s="53">
        <f ca="1">Проект!AF$131*CHOOSE(Проект!$D$131,1,Параметры!AF$59,Параметры!AF$65)/Параметры!AF$70</f>
        <v>119001.3523400214</v>
      </c>
      <c r="AG86" s="53">
        <f ca="1">Проект!AG$131*CHOOSE(Проект!$D$131,1,Параметры!AG$59,Параметры!AG$65)/Параметры!AG$70</f>
        <v>119674.20328744974</v>
      </c>
      <c r="AH86" s="53">
        <f ca="1">Проект!AH$131*CHOOSE(Проект!$D$131,1,Параметры!AH$59,Параметры!AH$65)/Параметры!AH$70</f>
        <v>101751.18047974702</v>
      </c>
      <c r="AI86" s="53">
        <f ca="1">Проект!AI$131*CHOOSE(Проект!$D$131,1,Параметры!AI$59,Параметры!AI$65)/Параметры!AI$70</f>
        <v>102326.49644751965</v>
      </c>
      <c r="AJ86" s="53">
        <f ca="1">Проект!AJ$131*CHOOSE(Проект!$D$131,1,Параметры!AJ$59,Параметры!AJ$65)/Параметры!AJ$70</f>
        <v>102905.06533541773</v>
      </c>
      <c r="AK86" s="53">
        <f ca="1">Проект!AK$131*CHOOSE(Проект!$D$131,1,Параметры!AK$59,Параметры!AK$65)/Параметры!AK$70</f>
        <v>103486.90553592463</v>
      </c>
      <c r="AL86" s="53">
        <f ca="1">Проект!AL$131*CHOOSE(Проект!$D$131,1,Параметры!AL$59,Параметры!AL$65)/Параметры!AL$70</f>
        <v>123095.95602157975</v>
      </c>
      <c r="AM86" s="53">
        <f ca="1">Проект!AM$131*CHOOSE(Проект!$D$131,1,Параметры!AM$59,Параметры!AM$65)/Параметры!AM$70</f>
        <v>123791.95845352742</v>
      </c>
      <c r="AN86" s="53">
        <f ca="1">Проект!AN$131*CHOOSE(Проект!$D$131,1,Параметры!AN$59,Параметры!AN$65)/Параметры!AN$70</f>
        <v>124491.89618441529</v>
      </c>
      <c r="AO86" s="53">
        <f ca="1">Проект!AO$131*CHOOSE(Проект!$D$131,1,Параметры!AO$59,Параметры!AO$65)/Параметры!AO$70</f>
        <v>125195.79146499574</v>
      </c>
      <c r="AP86" s="53">
        <f ca="1">Проект!AP$131*CHOOSE(Проект!$D$131,1,Параметры!AP$59,Параметры!AP$65)/Параметры!AP$70</f>
        <v>125903.6666718301</v>
      </c>
      <c r="AQ86" s="53">
        <f ca="1">Проект!AQ$131*CHOOSE(Проект!$D$131,1,Параметры!AQ$59,Параметры!AQ$65)/Параметры!AQ$70</f>
        <v>126615.54430800004</v>
      </c>
      <c r="AR86" s="53">
        <f ca="1">Проект!AR$131*CHOOSE(Проект!$D$131,1,Параметры!AR$59,Параметры!AR$65)/Параметры!AR$70</f>
        <v>127331.44700382292</v>
      </c>
      <c r="AS86" s="53">
        <f ca="1">Проект!AS$131*CHOOSE(Проект!$D$131,1,Параметры!AS$59,Параметры!AS$65)/Параметры!AS$70</f>
        <v>128051.39751757123</v>
      </c>
      <c r="AT86" s="53">
        <f ca="1">Проект!AT$131*CHOOSE(Проект!$D$131,1,Параметры!AT$59,Параметры!AT$65)/Параметры!AT$70</f>
        <v>108873.76311332935</v>
      </c>
      <c r="AU86" s="53">
        <f ca="1">Проект!AU$131*CHOOSE(Проект!$D$131,1,Параметры!AU$59,Параметры!AU$65)/Параметры!AU$70</f>
        <v>109489.35119884602</v>
      </c>
      <c r="AV86" s="53">
        <f ca="1">Проект!AV$131*CHOOSE(Проект!$D$131,1,Параметры!AV$59,Параметры!AV$65)/Параметры!AV$70</f>
        <v>110108.41990889698</v>
      </c>
      <c r="AW86" s="53">
        <f ca="1">Проект!AW$131*CHOOSE(Проект!$D$131,1,Параметры!AW$59,Параметры!AW$65)/Параметры!AW$70</f>
        <v>110730.98892343935</v>
      </c>
      <c r="AX86" s="53">
        <f ca="1">Проект!AX$131*CHOOSE(Проект!$D$131,1,Параметры!AX$59,Параметры!AX$65)/Параметры!AX$70</f>
        <v>131712.67294309032</v>
      </c>
      <c r="AY86" s="53">
        <f ca="1">Проект!AY$131*CHOOSE(Проект!$D$131,1,Параметры!AY$59,Параметры!AY$65)/Параметры!AY$70</f>
        <v>132457.39554527431</v>
      </c>
      <c r="AZ86" s="53">
        <f ca="1">Проект!AZ$131*CHOOSE(Проект!$D$131,1,Параметры!AZ$59,Параметры!AZ$65)/Параметры!AZ$70</f>
        <v>133206.32891732431</v>
      </c>
      <c r="BA86" s="53">
        <f ca="1">Проект!BA$131*CHOOSE(Проект!$D$131,1,Параметры!BA$59,Параметры!BA$65)/Параметры!BA$70</f>
        <v>133959.49686754541</v>
      </c>
      <c r="BB86" s="53">
        <f ca="1">Проект!BB$131*CHOOSE(Проект!$D$131,1,Параметры!BB$59,Параметры!BB$65)/Параметры!BB$70</f>
        <v>134716.92333885815</v>
      </c>
      <c r="BC86" s="53">
        <f ca="1">Проект!BC$131*CHOOSE(Проект!$D$131,1,Параметры!BC$59,Параметры!BC$65)/Параметры!BC$70</f>
        <v>135478.63240956</v>
      </c>
      <c r="BD86" s="53">
        <f ca="1">Проект!BD$131*CHOOSE(Проект!$D$131,1,Параметры!BD$59,Параметры!BD$65)/Параметры!BD$70</f>
        <v>136244.6482940905</v>
      </c>
      <c r="BE86" s="53">
        <f ca="1">Проект!BE$131*CHOOSE(Проект!$D$131,1,Параметры!BE$59,Параметры!BE$65)/Параметры!BE$70</f>
        <v>137014.99534380116</v>
      </c>
      <c r="BF86" s="53">
        <f ca="1">Проект!BF$131*CHOOSE(Проект!$D$131,1,Параметры!BF$59,Параметры!BF$65)/Параметры!BF$70</f>
        <v>116494.92653126235</v>
      </c>
      <c r="BG86" s="53">
        <f ca="1">Проект!BG$131*CHOOSE(Проект!$D$131,1,Параметры!BG$59,Параметры!BG$65)/Параметры!BG$70</f>
        <v>117153.60578276521</v>
      </c>
      <c r="BH86" s="53">
        <f ca="1">Проект!BH$131*CHOOSE(Проект!$D$131,1,Параметры!BH$59,Параметры!BH$65)/Параметры!BH$70</f>
        <v>117816.00930251973</v>
      </c>
      <c r="BI86" s="53">
        <f ca="1">Проект!BI$131*CHOOSE(Проект!$D$131,1,Параметры!BI$59,Параметры!BI$65)/Параметры!BI$70</f>
        <v>118482.15814808005</v>
      </c>
      <c r="BJ86" s="53">
        <f ca="1">Проект!BJ$131*CHOOSE(Проект!$D$131,1,Параметры!BJ$59,Параметры!BJ$65)/Параметры!BJ$70</f>
        <v>140932.5600491066</v>
      </c>
      <c r="BK86" s="53">
        <f ca="1">Проект!BK$131*CHOOSE(Проект!$D$131,1,Параметры!BK$59,Параметры!BK$65)/Параметры!BK$70</f>
        <v>141729.41323344348</v>
      </c>
      <c r="BL86" s="53">
        <f ca="1">Проект!BL$131*CHOOSE(Проект!$D$131,1,Параметры!BL$59,Параметры!BL$65)/Параметры!BL$70</f>
        <v>142530.77194153701</v>
      </c>
      <c r="BM86" s="53">
        <f ca="1">Проект!BM$131*CHOOSE(Проект!$D$131,1,Параметры!BM$59,Параметры!BM$65)/Параметры!BM$70</f>
        <v>143336.66164827358</v>
      </c>
      <c r="BN86" s="53">
        <f ca="1">Проект!BN$131*CHOOSE(Проект!$D$131,1,Параметры!BN$59,Параметры!BN$65)/Параметры!BN$70</f>
        <v>144147.10797257823</v>
      </c>
      <c r="BO86" s="53">
        <f ca="1">Проект!BO$131*CHOOSE(Проект!$D$131,1,Параметры!BO$59,Параметры!BO$65)/Параметры!BO$70</f>
        <v>144962.1366782292</v>
      </c>
      <c r="BP86" s="53">
        <f ca="1">Проект!BP$131*CHOOSE(Проект!$D$131,1,Параметры!BP$59,Параметры!BP$65)/Параметры!BP$70</f>
        <v>145781.77367467681</v>
      </c>
      <c r="BQ86" s="53">
        <f ca="1">Проект!BQ$131*CHOOSE(Проект!$D$131,1,Параметры!BQ$59,Параметры!BQ$65)/Параметры!BQ$70</f>
        <v>146606.04501786726</v>
      </c>
      <c r="BR86" s="53">
        <f ca="1">Проект!BR$131*CHOOSE(Проект!$D$131,1,Параметры!BR$59,Параметры!BR$65)/Параметры!BR$70</f>
        <v>124649.57138845071</v>
      </c>
      <c r="BS86" s="53">
        <f ca="1">Проект!BS$131*CHOOSE(Проект!$D$131,1,Параметры!BS$59,Параметры!BS$65)/Параметры!BS$70</f>
        <v>125354.35818755877</v>
      </c>
      <c r="BT86" s="53">
        <f ca="1">Проект!BT$131*CHOOSE(Проект!$D$131,1,Параметры!BT$59,Параметры!BT$65)/Параметры!BT$70</f>
        <v>126063.1299536961</v>
      </c>
      <c r="BU86" s="53">
        <f ca="1">Проект!BU$131*CHOOSE(Проект!$D$131,1,Параметры!BU$59,Параметры!BU$65)/Параметры!BU$70</f>
        <v>126775.90921844565</v>
      </c>
      <c r="BV86" s="53">
        <f ca="1">Проект!BV$131*CHOOSE(Проект!$D$131,1,Параметры!BV$59,Параметры!BV$65)/Параметры!BV$70</f>
        <v>150797.83925254404</v>
      </c>
      <c r="BW86" s="53">
        <f ca="1">Проект!BW$131*CHOOSE(Проект!$D$131,1,Параметры!BW$59,Параметры!BW$65)/Параметры!BW$70</f>
        <v>151650.47215978449</v>
      </c>
      <c r="BX86" s="53">
        <f ca="1">Проект!BX$131*CHOOSE(Проект!$D$131,1,Параметры!BX$59,Параметры!BX$65)/Параметры!BX$70</f>
        <v>152507.92597744457</v>
      </c>
      <c r="BY86" s="53">
        <f ca="1">Проект!BY$131*CHOOSE(Проект!$D$131,1,Параметры!BY$59,Параметры!BY$65)/Параметры!BY$70</f>
        <v>153370.22796365269</v>
      </c>
      <c r="BZ86" s="53">
        <f ca="1">Проект!BZ$131*CHOOSE(Проект!$D$131,1,Параметры!BZ$59,Параметры!BZ$65)/Параметры!BZ$70</f>
        <v>154237.40553065867</v>
      </c>
      <c r="CA86" s="53">
        <f ca="1">Проект!CA$131*CHOOSE(Проект!$D$131,1,Параметры!CA$59,Параметры!CA$65)/Параметры!CA$70</f>
        <v>155109.48624570519</v>
      </c>
      <c r="CB86" s="53">
        <f ca="1">Проект!CB$131*CHOOSE(Проект!$D$131,1,Параметры!CB$59,Параметры!CB$65)/Параметры!CB$70</f>
        <v>155986.49783190415</v>
      </c>
      <c r="CC86" s="53">
        <f ca="1">Проект!CC$131*CHOOSE(Проект!$D$131,1,Параметры!CC$59,Параметры!CC$65)/Параметры!CC$70</f>
        <v>156868.46816911793</v>
      </c>
      <c r="CD86" s="53">
        <f ca="1">Проект!CD$131*CHOOSE(Проект!$D$131,1,Параметры!CD$59,Параметры!CD$65)/Параметры!CD$70</f>
        <v>133375.04138564222</v>
      </c>
      <c r="CE86" s="53">
        <f ca="1">Проект!CE$131*CHOOSE(Проект!$D$131,1,Параметры!CE$59,Параметры!CE$65)/Параметры!CE$70</f>
        <v>134129.16326068784</v>
      </c>
      <c r="CF86" s="53">
        <f ca="1">Проект!CF$131*CHOOSE(Проект!$D$131,1,Параметры!CF$59,Параметры!CF$65)/Параметры!CF$70</f>
        <v>134887.54905045481</v>
      </c>
      <c r="CG86" s="53">
        <f ca="1">Проект!CG$131*CHOOSE(Проект!$D$131,1,Параметры!CG$59,Параметры!CG$65)/Параметры!CG$70</f>
        <v>135650.22286373685</v>
      </c>
      <c r="CH86" s="53">
        <f ca="1">Проект!CH$131*CHOOSE(Проект!$D$131,1,Параметры!CH$59,Параметры!CH$65)/Параметры!CH$70</f>
        <v>161353.68800022212</v>
      </c>
      <c r="CI86" s="53">
        <f ca="1">Проект!CI$131*CHOOSE(Проект!$D$131,1,Параметры!CI$59,Параметры!CI$65)/Параметры!CI$70</f>
        <v>162266.00521096942</v>
      </c>
      <c r="CJ86" s="53">
        <f ca="1">Проект!CJ$131*CHOOSE(Проект!$D$131,1,Параметры!CJ$59,Параметры!CJ$65)/Параметры!CJ$70</f>
        <v>163183.4807958657</v>
      </c>
      <c r="CK86" s="53">
        <f ca="1">Проект!CK$131*CHOOSE(Проект!$D$131,1,Параметры!CK$59,Параметры!CK$65)/Параметры!CK$70</f>
        <v>164106.14392110836</v>
      </c>
      <c r="CL86" s="53">
        <f ca="1">Проект!CL$131*CHOOSE(Проект!$D$131,1,Параметры!CL$59,Параметры!CL$65)/Параметры!CL$70</f>
        <v>165034.02391780476</v>
      </c>
      <c r="CM86" s="53">
        <f ca="1">Проект!CM$131*CHOOSE(Проект!$D$131,1,Параметры!CM$59,Параметры!CM$65)/Параметры!CM$70</f>
        <v>165967.15028290456</v>
      </c>
      <c r="CN86" s="53">
        <f ca="1">Проект!CN$131*CHOOSE(Проект!$D$131,1,Параметры!CN$59,Параметры!CN$65)/Параметры!CN$70</f>
        <v>166905.55268013745</v>
      </c>
      <c r="CO86" s="53">
        <f ca="1">Проект!CO$131*CHOOSE(Проект!$D$131,1,Параметры!CO$59,Параметры!CO$65)/Параметры!CO$70</f>
        <v>167849.26094095616</v>
      </c>
      <c r="CP86" s="53">
        <f ca="1">Проект!CP$131*CHOOSE(Проект!$D$131,1,Параметры!CP$59,Параметры!CP$65)/Параметры!CP$70</f>
        <v>142711.29428263719</v>
      </c>
      <c r="CQ86" s="53">
        <f ca="1">Проект!CQ$131*CHOOSE(Проект!$D$131,1,Параметры!CQ$59,Параметры!CQ$65)/Параметры!CQ$70</f>
        <v>143518.20468893598</v>
      </c>
      <c r="CR86" s="53">
        <f ca="1">Проект!CR$131*CHOOSE(Проект!$D$131,1,Параметры!CR$59,Параметры!CR$65)/Параметры!CR$70</f>
        <v>144329.67748398663</v>
      </c>
      <c r="CS86" s="53">
        <f ca="1">Проект!CS$131*CHOOSE(Проект!$D$131,1,Параметры!CS$59,Параметры!CS$65)/Параметры!CS$70</f>
        <v>145145.7384641984</v>
      </c>
      <c r="CT86" s="53">
        <f ca="1">Проект!CT$131*CHOOSE(Проект!$D$131,1,Параметры!CT$59,Параметры!CT$65)/Параметры!CT$70</f>
        <v>172648.44616023763</v>
      </c>
      <c r="CU86" s="53">
        <f ca="1">Проект!CU$131*CHOOSE(Проект!$D$131,1,Параметры!CU$59,Параметры!CU$65)/Параметры!CU$70</f>
        <v>173624.62557573724</v>
      </c>
      <c r="CV86" s="53">
        <f ca="1">Проект!CV$131*CHOOSE(Проект!$D$131,1,Параметры!CV$59,Параметры!CV$65)/Параметры!CV$70</f>
        <v>174606.32445157628</v>
      </c>
      <c r="CW86" s="53">
        <f ca="1">Проект!CW$131*CHOOSE(Проект!$D$131,1,Параметры!CW$59,Параметры!CW$65)/Параметры!CW$70</f>
        <v>175593.57399558593</v>
      </c>
      <c r="CX86" s="53">
        <f ca="1">Проект!CX$131*CHOOSE(Проект!$D$131,1,Параметры!CX$59,Параметры!CX$65)/Параметры!CX$70</f>
        <v>176586.40559205107</v>
      </c>
      <c r="CY86" s="53">
        <f ca="1">Проект!CY$131*CHOOSE(Проект!$D$131,1,Параметры!CY$59,Параметры!CY$65)/Параметры!CY$70</f>
        <v>177584.85080270784</v>
      </c>
      <c r="CZ86" s="53">
        <f ca="1">Проект!CZ$131*CHOOSE(Проект!$D$131,1,Параметры!CZ$59,Параметры!CZ$65)/Параметры!CZ$70</f>
        <v>178588.94136774703</v>
      </c>
      <c r="DA86" s="53">
        <f ca="1">Проект!DA$131*CHOOSE(Проект!$D$131,1,Параметры!DA$59,Параметры!DA$65)/Параметры!DA$70</f>
        <v>179598.70920682306</v>
      </c>
      <c r="DB86" s="53">
        <f ca="1">Проект!DB$131*CHOOSE(Проект!$D$131,1,Параметры!DB$59,Параметры!DB$65)/Параметры!DB$70</f>
        <v>152701.08488242177</v>
      </c>
      <c r="DC86" s="53">
        <f ca="1">Проект!DC$131*CHOOSE(Проект!$D$131,1,Параметры!DC$59,Параметры!DC$65)/Параметры!DC$70</f>
        <v>153564.4790171615</v>
      </c>
      <c r="DD86" s="53">
        <f ca="1">Проект!DD$131*CHOOSE(Проект!$D$131,1,Параметры!DD$59,Параметры!DD$65)/Параметры!DD$70</f>
        <v>154432.75490786569</v>
      </c>
      <c r="DE86" s="53">
        <f ca="1">Проект!DE$131*CHOOSE(Проект!$D$131,1,Параметры!DE$59,Параметры!DE$65)/Параметры!DE$70</f>
        <v>155305.94015669226</v>
      </c>
      <c r="DF86" s="53">
        <f ca="1">Проект!DF$131*CHOOSE(Проект!$D$131,1,Параметры!DF$59,Параметры!DF$65)/Параметры!DF$70</f>
        <v>184733.83739145426</v>
      </c>
      <c r="DG86" s="53">
        <f ca="1">Проект!DG$131*CHOOSE(Проект!$D$131,1,Параметры!DG$59,Параметры!DG$65)/Параметры!DG$70</f>
        <v>185778.34936603883</v>
      </c>
      <c r="DH86" s="53">
        <f ca="1">Проект!DH$131*CHOOSE(Проект!$D$131,1,Параметры!DH$59,Параметры!DH$65)/Параметры!DH$70</f>
        <v>186828.76716318657</v>
      </c>
      <c r="DI86" s="53">
        <f ca="1">Проект!DI$131*CHOOSE(Проект!$D$131,1,Параметры!DI$59,Параметры!DI$65)/Параметры!DI$70</f>
        <v>187885.1241752769</v>
      </c>
      <c r="DJ86" s="53">
        <f ca="1">Проект!DJ$131*CHOOSE(Проект!$D$131,1,Параметры!DJ$59,Параметры!DJ$65)/Параметры!DJ$70</f>
        <v>188947.4539834946</v>
      </c>
      <c r="DK86" s="53">
        <f ca="1">Проект!DK$131*CHOOSE(Проект!$D$131,1,Параметры!DK$59,Параметры!DK$65)/Параметры!DK$70</f>
        <v>190015.79035889736</v>
      </c>
      <c r="DL86" s="53">
        <f ca="1">Проект!DL$131*CHOOSE(Проект!$D$131,1,Параметры!DL$59,Параметры!DL$65)/Параметры!DL$70</f>
        <v>191090.16726348927</v>
      </c>
      <c r="DM86" s="53">
        <f ca="1">Проект!DM$131*CHOOSE(Проект!$D$131,1,Параметры!DM$59,Параметры!DM$65)/Параметры!DM$70</f>
        <v>192170.61885130065</v>
      </c>
      <c r="DN86" s="53">
        <f ca="1">Проект!DN$131*CHOOSE(Проект!$D$131,1,Параметры!DN$59,Параметры!DN$65)/Параметры!DN$70</f>
        <v>163390.16082419123</v>
      </c>
      <c r="DO86" s="53">
        <f ca="1">Проект!DO$131*CHOOSE(Проект!$D$131,1,Параметры!DO$59,Параметры!DO$65)/Параметры!DO$70</f>
        <v>164313.99254836276</v>
      </c>
      <c r="DP86" s="53">
        <f ca="1">Проект!DP$131*CHOOSE(Проект!$D$131,1,Параметры!DP$59,Параметры!DP$65)/Параметры!DP$70</f>
        <v>165243.04775141622</v>
      </c>
      <c r="DQ86" s="53">
        <f ca="1">Проект!DQ$131*CHOOSE(Проект!$D$131,1,Параметры!DQ$59,Параметры!DQ$65)/Параметры!DQ$70</f>
        <v>166177.35596766067</v>
      </c>
      <c r="DR86" s="53">
        <f ca="1">Проект!DR$131*CHOOSE(Проект!$D$131,1,Параметры!DR$59,Параметры!DR$65)/Параметры!DR$70</f>
        <v>197665.20600885598</v>
      </c>
      <c r="DS86" s="53">
        <f ca="1">Проект!DS$131*CHOOSE(Проект!$D$131,1,Параметры!DS$59,Параметры!DS$65)/Параметры!DS$70</f>
        <v>198782.83382166148</v>
      </c>
      <c r="DT86" s="53">
        <f ca="1">Проект!DT$131*CHOOSE(Проект!$D$131,1,Параметры!DT$59,Параметры!DT$65)/Параметры!DT$70</f>
        <v>199906.78086460955</v>
      </c>
      <c r="DU86" s="53">
        <f ca="1">Проект!DU$131*CHOOSE(Проект!$D$131,1,Параметры!DU$59,Параметры!DU$65)/Параметры!DU$70</f>
        <v>201037.08286754624</v>
      </c>
      <c r="DV86" s="53">
        <f ca="1">Проект!DV$131*CHOOSE(Проект!$D$131,1,Параметры!DV$59,Параметры!DV$65)/Параметры!DV$70</f>
        <v>202173.77576233918</v>
      </c>
      <c r="DW86" s="53"/>
      <c r="DX86" s="55">
        <f t="shared" ca="1" si="70"/>
        <v>16437418.57077623</v>
      </c>
    </row>
    <row r="87" spans="1:128" hidden="1" outlineLevel="1" x14ac:dyDescent="0.2">
      <c r="A87" s="254" t="str">
        <f>Проект!A$154</f>
        <v>Доставка нефти на завод</v>
      </c>
      <c r="B87" s="121">
        <f t="shared" ca="1" si="65"/>
        <v>623488.29061565048</v>
      </c>
      <c r="C87" s="46" t="str">
        <f ca="1">Параметры!C$70</f>
        <v>тыс. руб.</v>
      </c>
      <c r="D87" s="11"/>
      <c r="F87" s="6" t="s">
        <v>3378</v>
      </c>
      <c r="G87" s="53">
        <f ca="1">Проект!G$161*CHOOSE(Проект!$D$161,1,Параметры!G$59,Параметры!G$65)/Параметры!G$70</f>
        <v>356.40000000000003</v>
      </c>
      <c r="H87" s="53">
        <f ca="1">Проект!H$161*CHOOSE(Проект!$D$161,1,Параметры!H$59,Параметры!H$65)/Параметры!H$70</f>
        <v>1075.2454122482138</v>
      </c>
      <c r="I87" s="53">
        <f ca="1">Проект!I$161*CHOOSE(Проект!$D$161,1,Параметры!I$59,Параметры!I$65)/Параметры!I$70</f>
        <v>1621.9875092043087</v>
      </c>
      <c r="J87" s="53">
        <f ca="1">Проект!J$161*CHOOSE(Проект!$D$161,1,Параметры!J$59,Параметры!J$65)/Параметры!J$70</f>
        <v>1993.6381207085512</v>
      </c>
      <c r="K87" s="53">
        <f ca="1">Проект!K$161*CHOOSE(Проект!$D$161,1,Параметры!K$59,Параметры!K$65)/Параметры!K$70</f>
        <v>2369.4396114916217</v>
      </c>
      <c r="L87" s="53">
        <f ca="1">Проект!L$161*CHOOSE(Проект!$D$161,1,Параметры!L$59,Параметры!L$65)/Параметры!L$70</f>
        <v>2749.4270394711602</v>
      </c>
      <c r="M87" s="53">
        <f ca="1">Проект!M$161*CHOOSE(Проект!$D$161,1,Параметры!M$59,Параметры!M$65)/Параметры!M$70</f>
        <v>3133.6357263089794</v>
      </c>
      <c r="N87" s="53">
        <f ca="1">Проект!N$161*CHOOSE(Проект!$D$161,1,Параметры!N$59,Параметры!N$65)/Параметры!N$70</f>
        <v>3447.9517590775636</v>
      </c>
      <c r="O87" s="53">
        <f ca="1">Проект!O$161*CHOOSE(Проект!$D$161,1,Параметры!O$59,Параметры!O$65)/Параметры!O$70</f>
        <v>4101.2813737347988</v>
      </c>
      <c r="P87" s="53">
        <f ca="1">Проект!P$161*CHOOSE(Проект!$D$161,1,Параметры!P$59,Параметры!P$65)/Параметры!P$70</f>
        <v>4124.4706148965515</v>
      </c>
      <c r="Q87" s="53">
        <f ca="1">Проект!Q$161*CHOOSE(Проект!$D$161,1,Параметры!Q$59,Параметры!Q$65)/Параметры!Q$70</f>
        <v>4147.7909713992585</v>
      </c>
      <c r="R87" s="53">
        <f ca="1">Проект!R$161*CHOOSE(Проект!$D$161,1,Параметры!R$59,Параметры!R$65)/Параметры!R$70</f>
        <v>4171.2431845881165</v>
      </c>
      <c r="S87" s="53">
        <f ca="1">Проект!S$161*CHOOSE(Проект!$D$161,1,Параметры!S$59,Параметры!S$65)/Параметры!S$70</f>
        <v>4194.8280000000004</v>
      </c>
      <c r="T87" s="53">
        <f ca="1">Проект!T$161*CHOOSE(Проект!$D$161,1,Параметры!T$59,Параметры!T$65)/Параметры!T$70</f>
        <v>4218.5461673871596</v>
      </c>
      <c r="U87" s="53">
        <f ca="1">Проект!U$161*CHOOSE(Проект!$D$161,1,Параметры!U$59,Параметры!U$65)/Параметры!U$70</f>
        <v>4242.398440741048</v>
      </c>
      <c r="V87" s="53">
        <f ca="1">Проект!V$161*CHOOSE(Проект!$D$161,1,Параметры!V$59,Параметры!V$65)/Параметры!V$70</f>
        <v>3607.035079849235</v>
      </c>
      <c r="W87" s="53">
        <f ca="1">Проект!W$161*CHOOSE(Проект!$D$161,1,Параметры!W$59,Параметры!W$65)/Параметры!W$70</f>
        <v>3627.4297806081731</v>
      </c>
      <c r="X87" s="53">
        <f ca="1">Проект!X$161*CHOOSE(Проект!$D$161,1,Параметры!X$59,Параметры!X$65)/Параметры!X$70</f>
        <v>3647.9397959703351</v>
      </c>
      <c r="Y87" s="53">
        <f ca="1">Проект!Y$161*CHOOSE(Проект!$D$161,1,Параметры!Y$59,Параметры!Y$65)/Параметры!Y$70</f>
        <v>3668.5657779412527</v>
      </c>
      <c r="Z87" s="53">
        <f ca="1">Проект!Z$161*CHOOSE(Проект!$D$161,1,Параметры!Z$59,Параметры!Z$65)/Параметры!Z$70</f>
        <v>4363.6980864884854</v>
      </c>
      <c r="AA87" s="53">
        <f ca="1">Проект!AA$161*CHOOSE(Проект!$D$161,1,Параметры!AA$59,Параметры!AA$65)/Параметры!AA$70</f>
        <v>4388.3710698962341</v>
      </c>
      <c r="AB87" s="53">
        <f ca="1">Проект!AB$161*CHOOSE(Проект!$D$161,1,Параметры!AB$59,Параметры!AB$65)/Параметры!AB$70</f>
        <v>4413.18355793931</v>
      </c>
      <c r="AC87" s="53">
        <f ca="1">Проект!AC$161*CHOOSE(Проект!$D$161,1,Параметры!AC$59,Параметры!AC$65)/Параметры!AC$70</f>
        <v>4438.136339397206</v>
      </c>
      <c r="AD87" s="53">
        <f ca="1">Проект!AD$161*CHOOSE(Проект!$D$161,1,Параметры!AD$59,Параметры!AD$65)/Параметры!AD$70</f>
        <v>4463.2302075092839</v>
      </c>
      <c r="AE87" s="53">
        <f ca="1">Проект!AE$161*CHOOSE(Проект!$D$161,1,Параметры!AE$59,Параметры!AE$65)/Параметры!AE$70</f>
        <v>4488.4659600000005</v>
      </c>
      <c r="AF87" s="53">
        <f ca="1">Проект!AF$161*CHOOSE(Проект!$D$161,1,Параметры!AF$59,Параметры!AF$65)/Параметры!AF$70</f>
        <v>4513.8443991042604</v>
      </c>
      <c r="AG87" s="53">
        <f ca="1">Проект!AG$161*CHOOSE(Проект!$D$161,1,Параметры!AG$59,Параметры!AG$65)/Параметры!AG$70</f>
        <v>4539.3663315929207</v>
      </c>
      <c r="AH87" s="53">
        <f ca="1">Проект!AH$161*CHOOSE(Проект!$D$161,1,Параметры!AH$59,Параметры!AH$65)/Параметры!AH$70</f>
        <v>3859.5275354386799</v>
      </c>
      <c r="AI87" s="53">
        <f ca="1">Проект!AI$161*CHOOSE(Проект!$D$161,1,Параметры!AI$59,Параметры!AI$65)/Параметры!AI$70</f>
        <v>3881.3498652507442</v>
      </c>
      <c r="AJ87" s="53">
        <f ca="1">Проект!AJ$161*CHOOSE(Проект!$D$161,1,Параметры!AJ$59,Параметры!AJ$65)/Параметры!AJ$70</f>
        <v>3903.2955816882582</v>
      </c>
      <c r="AK87" s="53">
        <f ca="1">Проект!AK$161*CHOOSE(Проект!$D$161,1,Параметры!AK$59,Параметры!AK$65)/Параметры!AK$70</f>
        <v>3925.3653823971404</v>
      </c>
      <c r="AL87" s="53">
        <f ca="1">Проект!AL$161*CHOOSE(Проект!$D$161,1,Параметры!AL$59,Параметры!AL$65)/Параметры!AL$70</f>
        <v>4669.1569525426794</v>
      </c>
      <c r="AM87" s="53">
        <f ca="1">Проект!AM$161*CHOOSE(Проект!$D$161,1,Параметры!AM$59,Параметры!AM$65)/Параметры!AM$70</f>
        <v>4695.5570447889695</v>
      </c>
      <c r="AN87" s="53">
        <f ca="1">Проект!AN$161*CHOOSE(Проект!$D$161,1,Параметры!AN$59,Параметры!AN$65)/Параметры!AN$70</f>
        <v>4722.1064069950617</v>
      </c>
      <c r="AO87" s="53">
        <f ca="1">Проект!AO$161*CHOOSE(Проект!$D$161,1,Параметры!AO$59,Параметры!AO$65)/Параметры!AO$70</f>
        <v>4748.8058831550106</v>
      </c>
      <c r="AP87" s="53">
        <f ca="1">Проект!AP$161*CHOOSE(Проект!$D$161,1,Параметры!AP$59,Параметры!AP$65)/Параметры!AP$70</f>
        <v>4775.6563220349344</v>
      </c>
      <c r="AQ87" s="53">
        <f ca="1">Проект!AQ$161*CHOOSE(Проект!$D$161,1,Параметры!AQ$59,Параметры!AQ$65)/Параметры!AQ$70</f>
        <v>4802.6585772000008</v>
      </c>
      <c r="AR87" s="53">
        <f ca="1">Проект!AR$161*CHOOSE(Проект!$D$161,1,Параметры!AR$59,Параметры!AR$65)/Параметры!AR$70</f>
        <v>4829.8135070415583</v>
      </c>
      <c r="AS87" s="53">
        <f ca="1">Проект!AS$161*CHOOSE(Проект!$D$161,1,Параметры!AS$59,Параметры!AS$65)/Параметры!AS$70</f>
        <v>4857.121974804425</v>
      </c>
      <c r="AT87" s="53">
        <f ca="1">Проект!AT$161*CHOOSE(Проект!$D$161,1,Параметры!AT$59,Параметры!AT$65)/Параметры!AT$70</f>
        <v>4129.6944629193886</v>
      </c>
      <c r="AU87" s="53">
        <f ca="1">Проект!AU$161*CHOOSE(Проект!$D$161,1,Параметры!AU$59,Параметры!AU$65)/Параметры!AU$70</f>
        <v>4153.0443558182969</v>
      </c>
      <c r="AV87" s="53">
        <f ca="1">Проект!AV$161*CHOOSE(Проект!$D$161,1,Параметры!AV$59,Параметры!AV$65)/Параметры!AV$70</f>
        <v>4176.526272406436</v>
      </c>
      <c r="AW87" s="53">
        <f ca="1">Проект!AW$161*CHOOSE(Проект!$D$161,1,Параметры!AW$59,Параметры!AW$65)/Параметры!AW$70</f>
        <v>4200.1409591649399</v>
      </c>
      <c r="AX87" s="53">
        <f ca="1">Проект!AX$161*CHOOSE(Проект!$D$161,1,Параметры!AX$59,Параметры!AX$65)/Параметры!AX$70</f>
        <v>4995.9979392206669</v>
      </c>
      <c r="AY87" s="53">
        <f ca="1">Проект!AY$161*CHOOSE(Проект!$D$161,1,Параметры!AY$59,Параметры!AY$65)/Параметры!AY$70</f>
        <v>5024.2460379241975</v>
      </c>
      <c r="AZ87" s="53">
        <f ca="1">Проект!AZ$161*CHOOSE(Проект!$D$161,1,Параметры!AZ$59,Параметры!AZ$65)/Параметры!AZ$70</f>
        <v>5052.6538554847157</v>
      </c>
      <c r="BA87" s="53">
        <f ca="1">Проект!BA$161*CHOOSE(Проект!$D$161,1,Параметры!BA$59,Параметры!BA$65)/Параметры!BA$70</f>
        <v>5081.2222949758607</v>
      </c>
      <c r="BB87" s="53">
        <f ca="1">Проект!BB$161*CHOOSE(Проект!$D$161,1,Параметры!BB$59,Параметры!BB$65)/Параметры!BB$70</f>
        <v>5109.9522645773795</v>
      </c>
      <c r="BC87" s="53">
        <f ca="1">Проект!BC$161*CHOOSE(Проект!$D$161,1,Параметры!BC$59,Параметры!BC$65)/Параметры!BC$70</f>
        <v>5138.844677604</v>
      </c>
      <c r="BD87" s="53">
        <f ca="1">Проект!BD$161*CHOOSE(Проект!$D$161,1,Параметры!BD$59,Параметры!BD$65)/Параметры!BD$70</f>
        <v>5167.9004525344671</v>
      </c>
      <c r="BE87" s="53">
        <f ca="1">Проект!BE$161*CHOOSE(Проект!$D$161,1,Параметры!BE$59,Параметры!BE$65)/Параметры!BE$70</f>
        <v>5197.1205130407352</v>
      </c>
      <c r="BF87" s="53">
        <f ca="1">Проект!BF$161*CHOOSE(Проект!$D$161,1,Параметры!BF$59,Параметры!BF$65)/Параметры!BF$70</f>
        <v>4418.7730753237447</v>
      </c>
      <c r="BG87" s="53">
        <f ca="1">Проект!BG$161*CHOOSE(Проект!$D$161,1,Параметры!BG$59,Параметры!BG$65)/Параметры!BG$70</f>
        <v>4443.7574607255774</v>
      </c>
      <c r="BH87" s="53">
        <f ca="1">Проект!BH$161*CHOOSE(Проект!$D$161,1,Параметры!BH$59,Параметры!BH$65)/Параметры!BH$70</f>
        <v>4468.8831114748864</v>
      </c>
      <c r="BI87" s="53">
        <f ca="1">Проект!BI$161*CHOOSE(Проект!$D$161,1,Параметры!BI$59,Параметры!BI$65)/Параметры!BI$70</f>
        <v>4494.1508263064861</v>
      </c>
      <c r="BJ87" s="53">
        <f ca="1">Проект!BJ$161*CHOOSE(Проект!$D$161,1,Параметры!BJ$59,Параметры!BJ$65)/Параметры!BJ$70</f>
        <v>5345.7177949661136</v>
      </c>
      <c r="BK87" s="53">
        <f ca="1">Проект!BK$161*CHOOSE(Проект!$D$161,1,Параметры!BK$59,Параметры!BK$65)/Параметры!BK$70</f>
        <v>5375.9432605788916</v>
      </c>
      <c r="BL87" s="53">
        <f ca="1">Проект!BL$161*CHOOSE(Проект!$D$161,1,Параметры!BL$59,Параметры!BL$65)/Параметры!BL$70</f>
        <v>5406.3396253686469</v>
      </c>
      <c r="BM87" s="53">
        <f ca="1">Проект!BM$161*CHOOSE(Проект!$D$161,1,Параметры!BM$59,Параметры!BM$65)/Параметры!BM$70</f>
        <v>5436.9078556241702</v>
      </c>
      <c r="BN87" s="53">
        <f ca="1">Проект!BN$161*CHOOSE(Проект!$D$161,1,Параметры!BN$59,Параметры!BN$65)/Параметры!BN$70</f>
        <v>5467.6489230977959</v>
      </c>
      <c r="BO87" s="53">
        <f ca="1">Проект!BO$161*CHOOSE(Проект!$D$161,1,Параметры!BO$59,Параметры!BO$65)/Параметры!BO$70</f>
        <v>5498.5638050362804</v>
      </c>
      <c r="BP87" s="53">
        <f ca="1">Проект!BP$161*CHOOSE(Проект!$D$161,1,Параметры!BP$59,Параметры!BP$65)/Параметры!BP$70</f>
        <v>5529.6534842118799</v>
      </c>
      <c r="BQ87" s="53">
        <f ca="1">Проект!BQ$161*CHOOSE(Проект!$D$161,1,Параметры!BQ$59,Параметры!BQ$65)/Параметры!BQ$70</f>
        <v>5560.9189489535856</v>
      </c>
      <c r="BR87" s="53">
        <f ca="1">Проект!BR$161*CHOOSE(Проект!$D$161,1,Параметры!BR$59,Параметры!BR$65)/Параметры!BR$70</f>
        <v>4728.0871905964077</v>
      </c>
      <c r="BS87" s="53">
        <f ca="1">Проект!BS$161*CHOOSE(Проект!$D$161,1,Параметры!BS$59,Параметры!BS$65)/Параметры!BS$70</f>
        <v>4754.8204829763681</v>
      </c>
      <c r="BT87" s="53">
        <f ca="1">Проект!BT$161*CHOOSE(Проект!$D$161,1,Параметры!BT$59,Параметры!BT$65)/Параметры!BT$70</f>
        <v>4781.7049292781294</v>
      </c>
      <c r="BU87" s="53">
        <f ca="1">Проект!BU$161*CHOOSE(Проект!$D$161,1,Параметры!BU$59,Параметры!BU$65)/Параметры!BU$70</f>
        <v>4808.7413841479402</v>
      </c>
      <c r="BV87" s="53">
        <f ca="1">Проект!BV$161*CHOOSE(Проект!$D$161,1,Параметры!BV$59,Параметры!BV$65)/Параметры!BV$70</f>
        <v>5719.9180406137421</v>
      </c>
      <c r="BW87" s="53">
        <f ca="1">Проект!BW$161*CHOOSE(Проект!$D$161,1,Параметры!BW$59,Параметры!BW$65)/Параметры!BW$70</f>
        <v>5752.2592888194149</v>
      </c>
      <c r="BX87" s="53">
        <f ca="1">Проект!BX$161*CHOOSE(Проект!$D$161,1,Параметры!BX$59,Параметры!BX$65)/Параметры!BX$70</f>
        <v>5784.7833991444522</v>
      </c>
      <c r="BY87" s="53">
        <f ca="1">Проект!BY$161*CHOOSE(Проект!$D$161,1,Параметры!BY$59,Параметры!BY$65)/Параметры!BY$70</f>
        <v>5817.4914055178633</v>
      </c>
      <c r="BZ87" s="53">
        <f ca="1">Проект!BZ$161*CHOOSE(Проект!$D$161,1,Параметры!BZ$59,Параметры!BZ$65)/Параметры!BZ$70</f>
        <v>5850.384347714642</v>
      </c>
      <c r="CA87" s="53">
        <f ca="1">Проект!CA$161*CHOOSE(Проект!$D$161,1,Параметры!CA$59,Параметры!CA$65)/Параметры!CA$70</f>
        <v>5883.4632713888204</v>
      </c>
      <c r="CB87" s="53">
        <f ca="1">Проект!CB$161*CHOOSE(Проект!$D$161,1,Параметры!CB$59,Параметры!CB$65)/Параметры!CB$70</f>
        <v>5916.7292281067121</v>
      </c>
      <c r="CC87" s="53">
        <f ca="1">Проект!CC$161*CHOOSE(Проект!$D$161,1,Параметры!CC$59,Параметры!CC$65)/Параметры!CC$70</f>
        <v>5950.1832753803374</v>
      </c>
      <c r="CD87" s="53">
        <f ca="1">Проект!CD$161*CHOOSE(Проект!$D$161,1,Параметры!CD$59,Параметры!CD$65)/Параметры!CD$70</f>
        <v>5059.0532939381565</v>
      </c>
      <c r="CE87" s="53">
        <f ca="1">Проект!CE$161*CHOOSE(Проект!$D$161,1,Параметры!CE$59,Параметры!CE$65)/Параметры!CE$70</f>
        <v>5087.657916784714</v>
      </c>
      <c r="CF87" s="53">
        <f ca="1">Проект!CF$161*CHOOSE(Проект!$D$161,1,Параметры!CF$59,Параметры!CF$65)/Параметры!CF$70</f>
        <v>5116.4242743275981</v>
      </c>
      <c r="CG87" s="53">
        <f ca="1">Проект!CG$161*CHOOSE(Проект!$D$161,1,Параметры!CG$59,Параметры!CG$65)/Параметры!CG$70</f>
        <v>5145.3532810382958</v>
      </c>
      <c r="CH87" s="53">
        <f ca="1">Проект!CH$161*CHOOSE(Проект!$D$161,1,Параметры!CH$59,Параметры!CH$65)/Параметры!CH$70</f>
        <v>6120.3123034567034</v>
      </c>
      <c r="CI87" s="53">
        <f ca="1">Проект!CI$161*CHOOSE(Проект!$D$161,1,Параметры!CI$59,Параметры!CI$65)/Параметры!CI$70</f>
        <v>6154.9174390367734</v>
      </c>
      <c r="CJ87" s="53">
        <f ca="1">Проект!CJ$161*CHOOSE(Проект!$D$161,1,Параметры!CJ$59,Параметры!CJ$65)/Параметры!CJ$70</f>
        <v>6189.718237084564</v>
      </c>
      <c r="CK87" s="53">
        <f ca="1">Проект!CK$161*CHOOSE(Проект!$D$161,1,Параметры!CK$59,Параметры!CK$65)/Параметры!CK$70</f>
        <v>6224.7158039041142</v>
      </c>
      <c r="CL87" s="53">
        <f ca="1">Проект!CL$161*CHOOSE(Проект!$D$161,1,Параметры!CL$59,Параметры!CL$65)/Параметры!CL$70</f>
        <v>6259.9112520546669</v>
      </c>
      <c r="CM87" s="53">
        <f ca="1">Проект!CM$161*CHOOSE(Проект!$D$161,1,Параметры!CM$59,Параметры!CM$65)/Параметры!CM$70</f>
        <v>6295.3057003860386</v>
      </c>
      <c r="CN87" s="53">
        <f ca="1">Проект!CN$161*CHOOSE(Проект!$D$161,1,Параметры!CN$59,Параметры!CN$65)/Параметры!CN$70</f>
        <v>6330.9002740741817</v>
      </c>
      <c r="CO87" s="53">
        <f ca="1">Проект!CO$161*CHOOSE(Проект!$D$161,1,Параметры!CO$59,Параметры!CO$65)/Параметры!CO$70</f>
        <v>6366.6961046569613</v>
      </c>
      <c r="CP87" s="53">
        <f ca="1">Проект!CP$161*CHOOSE(Проект!$D$161,1,Параметры!CP$59,Параметры!CP$65)/Параметры!CP$70</f>
        <v>5413.1870245138271</v>
      </c>
      <c r="CQ87" s="53">
        <f ca="1">Проект!CQ$161*CHOOSE(Проект!$D$161,1,Параметры!CQ$59,Параметры!CQ$65)/Параметры!CQ$70</f>
        <v>5443.793970959644</v>
      </c>
      <c r="CR87" s="53">
        <f ca="1">Проект!CR$161*CHOOSE(Проект!$D$161,1,Параметры!CR$59,Параметры!CR$65)/Параметры!CR$70</f>
        <v>5474.5739735305306</v>
      </c>
      <c r="CS87" s="53">
        <f ca="1">Проект!CS$161*CHOOSE(Проект!$D$161,1,Параметры!CS$59,Параметры!CS$65)/Параметры!CS$70</f>
        <v>5505.5280107109766</v>
      </c>
      <c r="CT87" s="53">
        <f ca="1">Проект!CT$161*CHOOSE(Проект!$D$161,1,Параметры!CT$59,Параметры!CT$65)/Параметры!CT$70</f>
        <v>6548.7341646986733</v>
      </c>
      <c r="CU87" s="53">
        <f ca="1">Проект!CU$161*CHOOSE(Проект!$D$161,1,Параметры!CU$59,Параметры!CU$65)/Параметры!CU$70</f>
        <v>6585.7616597693468</v>
      </c>
      <c r="CV87" s="53">
        <f ca="1">Проект!CV$161*CHOOSE(Проект!$D$161,1,Параметры!CV$59,Параметры!CV$65)/Параметры!CV$70</f>
        <v>6622.9985136804826</v>
      </c>
      <c r="CW87" s="53">
        <f ca="1">Проект!CW$161*CHOOSE(Проект!$D$161,1,Параметры!CW$59,Параметры!CW$65)/Параметры!CW$70</f>
        <v>6660.4459101774009</v>
      </c>
      <c r="CX87" s="53">
        <f ca="1">Проект!CX$161*CHOOSE(Проект!$D$161,1,Параметры!CX$59,Параметры!CX$65)/Параметры!CX$70</f>
        <v>6698.1050396984938</v>
      </c>
      <c r="CY87" s="53">
        <f ca="1">Проект!CY$161*CHOOSE(Проект!$D$161,1,Параметры!CY$59,Параметры!CY$65)/Параметры!CY$70</f>
        <v>6735.9770994130604</v>
      </c>
      <c r="CZ87" s="53">
        <f ca="1">Проект!CZ$161*CHOOSE(Проект!$D$161,1,Параметры!CZ$59,Параметры!CZ$65)/Параметры!CZ$70</f>
        <v>6774.0632932593744</v>
      </c>
      <c r="DA87" s="53">
        <f ca="1">Проект!DA$161*CHOOSE(Проект!$D$161,1,Параметры!DA$59,Параметры!DA$65)/Параметры!DA$70</f>
        <v>6812.3648319829481</v>
      </c>
      <c r="DB87" s="53">
        <f ca="1">Проект!DB$161*CHOOSE(Проект!$D$161,1,Параметры!DB$59,Параметры!DB$65)/Параметры!DB$70</f>
        <v>5792.1101162297946</v>
      </c>
      <c r="DC87" s="53">
        <f ca="1">Проект!DC$161*CHOOSE(Проект!$D$161,1,Параметры!DC$59,Параметры!DC$65)/Параметры!DC$70</f>
        <v>5824.8595489268191</v>
      </c>
      <c r="DD87" s="53">
        <f ca="1">Проект!DD$161*CHOOSE(Проект!$D$161,1,Параметры!DD$59,Параметры!DD$65)/Параметры!DD$70</f>
        <v>5857.7941516776664</v>
      </c>
      <c r="DE87" s="53">
        <f ca="1">Проект!DE$161*CHOOSE(Проект!$D$161,1,Параметры!DE$59,Параметры!DE$65)/Параметры!DE$70</f>
        <v>5890.9149714607447</v>
      </c>
      <c r="DF87" s="53">
        <f ca="1">Проект!DF$161*CHOOSE(Проект!$D$161,1,Параметры!DF$59,Параметры!DF$65)/Параметры!DF$70</f>
        <v>7007.1455562275796</v>
      </c>
      <c r="DG87" s="53">
        <f ca="1">Проект!DG$161*CHOOSE(Проект!$D$161,1,Параметры!DG$59,Параметры!DG$65)/Параметры!DG$70</f>
        <v>7046.7649759532005</v>
      </c>
      <c r="DH87" s="53">
        <f ca="1">Проект!DH$161*CHOOSE(Проект!$D$161,1,Параметры!DH$59,Параметры!DH$65)/Параметры!DH$70</f>
        <v>7086.6084096381155</v>
      </c>
      <c r="DI87" s="53">
        <f ca="1">Проект!DI$161*CHOOSE(Проект!$D$161,1,Параметры!DI$59,Параметры!DI$65)/Параметры!DI$70</f>
        <v>7126.6771238898191</v>
      </c>
      <c r="DJ87" s="53">
        <f ca="1">Проект!DJ$161*CHOOSE(Проект!$D$161,1,Параметры!DJ$59,Параметры!DJ$65)/Параметры!DJ$70</f>
        <v>7166.9723924773871</v>
      </c>
      <c r="DK87" s="53">
        <f ca="1">Проект!DK$161*CHOOSE(Проект!$D$161,1,Параметры!DK$59,Параметры!DK$65)/Параметры!DK$70</f>
        <v>7207.4954963719729</v>
      </c>
      <c r="DL87" s="53">
        <f ca="1">Проект!DL$161*CHOOSE(Проект!$D$161,1,Параметры!DL$59,Параметры!DL$65)/Параметры!DL$70</f>
        <v>7248.2477237875291</v>
      </c>
      <c r="DM87" s="53">
        <f ca="1">Проект!DM$161*CHOOSE(Проект!$D$161,1,Параметры!DM$59,Параметры!DM$65)/Параметры!DM$70</f>
        <v>7289.2303702217523</v>
      </c>
      <c r="DN87" s="53">
        <f ca="1">Проект!DN$161*CHOOSE(Проект!$D$161,1,Параметры!DN$59,Параметры!DN$65)/Параметры!DN$70</f>
        <v>6197.5578243658783</v>
      </c>
      <c r="DO87" s="53">
        <f ca="1">Проект!DO$161*CHOOSE(Проект!$D$161,1,Параметры!DO$59,Параметры!DO$65)/Параметры!DO$70</f>
        <v>6232.5997173516944</v>
      </c>
      <c r="DP87" s="53">
        <f ca="1">Проект!DP$161*CHOOSE(Проект!$D$161,1,Параметры!DP$59,Параметры!DP$65)/Параметры!DP$70</f>
        <v>6267.8397422951011</v>
      </c>
      <c r="DQ87" s="53">
        <f ca="1">Проект!DQ$161*CHOOSE(Проект!$D$161,1,Параметры!DQ$59,Параметры!DQ$65)/Параметры!DQ$70</f>
        <v>6303.2790194629943</v>
      </c>
      <c r="DR87" s="53">
        <f ca="1">Проект!DR$161*CHOOSE(Проект!$D$161,1,Параметры!DR$59,Параметры!DR$65)/Параметры!DR$70</f>
        <v>7497.6457451635069</v>
      </c>
      <c r="DS87" s="53">
        <f ca="1">Проект!DS$161*CHOOSE(Проект!$D$161,1,Параметры!DS$59,Параметры!DS$65)/Параметры!DS$70</f>
        <v>7540.0385242699213</v>
      </c>
      <c r="DT87" s="53">
        <f ca="1">Проект!DT$161*CHOOSE(Проект!$D$161,1,Параметры!DT$59,Параметры!DT$65)/Параметры!DT$70</f>
        <v>7582.6709983127803</v>
      </c>
      <c r="DU87" s="53">
        <f ca="1">Проект!DU$161*CHOOSE(Проект!$D$161,1,Параметры!DU$59,Параметры!DU$65)/Параметры!DU$70</f>
        <v>7625.5445225621024</v>
      </c>
      <c r="DV87" s="53">
        <f ca="1">Проект!DV$161*CHOOSE(Проект!$D$161,1,Параметры!DV$59,Параметры!DV$65)/Параметры!DV$70</f>
        <v>7668.6604599508019</v>
      </c>
      <c r="DW87" s="53"/>
      <c r="DX87" s="55">
        <f t="shared" ca="1" si="70"/>
        <v>623488.29061565048</v>
      </c>
    </row>
    <row r="88" spans="1:128" hidden="1" outlineLevel="1" x14ac:dyDescent="0.2">
      <c r="A88" s="254" t="str">
        <f>Проект!A$184</f>
        <v>Переработка давальческого сырья</v>
      </c>
      <c r="B88" s="121">
        <f t="shared" ca="1" si="65"/>
        <v>566807.53692331852</v>
      </c>
      <c r="C88" s="46" t="str">
        <f ca="1">Параметры!C$70</f>
        <v>тыс. руб.</v>
      </c>
      <c r="D88" s="11"/>
      <c r="F88" s="6" t="s">
        <v>3380</v>
      </c>
      <c r="G88" s="53">
        <f ca="1">Проект!G$191*CHOOSE(Проект!$D$191,1,Параметры!G$59,Параметры!G$65)/Параметры!G$70</f>
        <v>324</v>
      </c>
      <c r="H88" s="53">
        <f ca="1">Проект!H$191*CHOOSE(Проект!$D$191,1,Параметры!H$59,Параметры!H$65)/Параметры!H$70</f>
        <v>977.49582931655789</v>
      </c>
      <c r="I88" s="53">
        <f ca="1">Проект!I$191*CHOOSE(Проект!$D$191,1,Параметры!I$59,Параметры!I$65)/Параметры!I$70</f>
        <v>1474.5340992766439</v>
      </c>
      <c r="J88" s="53">
        <f ca="1">Проект!J$191*CHOOSE(Проект!$D$191,1,Параметры!J$59,Параметры!J$65)/Параметры!J$70</f>
        <v>1812.3982915532281</v>
      </c>
      <c r="K88" s="53">
        <f ca="1">Проект!K$191*CHOOSE(Проект!$D$191,1,Параметры!K$59,Параметры!K$65)/Параметры!K$70</f>
        <v>2154.0360104469282</v>
      </c>
      <c r="L88" s="53">
        <f ca="1">Проект!L$191*CHOOSE(Проект!$D$191,1,Параметры!L$59,Параметры!L$65)/Параметры!L$70</f>
        <v>2499.4791267919632</v>
      </c>
      <c r="M88" s="53">
        <f ca="1">Проект!M$191*CHOOSE(Проект!$D$191,1,Параметры!M$59,Параметры!M$65)/Параметры!M$70</f>
        <v>2848.7597511899808</v>
      </c>
      <c r="N88" s="53">
        <f ca="1">Проект!N$191*CHOOSE(Проект!$D$191,1,Параметры!N$59,Параметры!N$65)/Параметры!N$70</f>
        <v>3134.5015991614205</v>
      </c>
      <c r="O88" s="53">
        <f ca="1">Проект!O$191*CHOOSE(Проект!$D$191,1,Параметры!O$59,Параметры!O$65)/Параметры!O$70</f>
        <v>3728.4376124861797</v>
      </c>
      <c r="P88" s="53">
        <f ca="1">Проект!P$191*CHOOSE(Проект!$D$191,1,Параметры!P$59,Параметры!P$65)/Параметры!P$70</f>
        <v>3749.5187408150464</v>
      </c>
      <c r="Q88" s="53">
        <f ca="1">Проект!Q$191*CHOOSE(Проект!$D$191,1,Параметры!Q$59,Параметры!Q$65)/Параметры!Q$70</f>
        <v>3770.7190649084155</v>
      </c>
      <c r="R88" s="53">
        <f ca="1">Проект!R$191*CHOOSE(Проект!$D$191,1,Параметры!R$59,Параметры!R$65)/Параметры!R$70</f>
        <v>3792.0392587164688</v>
      </c>
      <c r="S88" s="53">
        <f ca="1">Проект!S$191*CHOOSE(Проект!$D$191,1,Параметры!S$59,Параметры!S$65)/Параметры!S$70</f>
        <v>3813.48</v>
      </c>
      <c r="T88" s="53">
        <f ca="1">Проект!T$191*CHOOSE(Проект!$D$191,1,Параметры!T$59,Параметры!T$65)/Параметры!T$70</f>
        <v>3835.0419703519619</v>
      </c>
      <c r="U88" s="53">
        <f ca="1">Проект!U$191*CHOOSE(Проект!$D$191,1,Параметры!U$59,Параметры!U$65)/Параметры!U$70</f>
        <v>3856.7258552191333</v>
      </c>
      <c r="V88" s="53">
        <f ca="1">Проект!V$191*CHOOSE(Проект!$D$191,1,Параметры!V$59,Параметры!V$65)/Параметры!V$70</f>
        <v>3279.1227998629397</v>
      </c>
      <c r="W88" s="53">
        <f ca="1">Проект!W$191*CHOOSE(Проект!$D$191,1,Параметры!W$59,Параметры!W$65)/Параметры!W$70</f>
        <v>3297.6634369165204</v>
      </c>
      <c r="X88" s="53">
        <f ca="1">Проект!X$191*CHOOSE(Проект!$D$191,1,Параметры!X$59,Параметры!X$65)/Параметры!X$70</f>
        <v>3316.3089054275765</v>
      </c>
      <c r="Y88" s="53">
        <f ca="1">Проект!Y$191*CHOOSE(Проект!$D$191,1,Параметры!Y$59,Параметры!Y$65)/Параметры!Y$70</f>
        <v>3335.0597981284109</v>
      </c>
      <c r="Z88" s="53">
        <f ca="1">Проект!Z$191*CHOOSE(Проект!$D$191,1,Параметры!Z$59,Параметры!Z$65)/Параметры!Z$70</f>
        <v>3966.9982604440765</v>
      </c>
      <c r="AA88" s="53">
        <f ca="1">Проект!AA$191*CHOOSE(Проект!$D$191,1,Параметры!AA$59,Параметры!AA$65)/Параметры!AA$70</f>
        <v>3989.4282453602109</v>
      </c>
      <c r="AB88" s="53">
        <f ca="1">Проект!AB$191*CHOOSE(Проект!$D$191,1,Параметры!AB$59,Параметры!AB$65)/Параметры!AB$70</f>
        <v>4011.9850526720993</v>
      </c>
      <c r="AC88" s="53">
        <f ca="1">Проект!AC$191*CHOOSE(Проект!$D$191,1,Параметры!AC$59,Параметры!AC$65)/Параметры!AC$70</f>
        <v>4034.6693994520037</v>
      </c>
      <c r="AD88" s="53">
        <f ca="1">Проект!AD$191*CHOOSE(Проект!$D$191,1,Параметры!AD$59,Параметры!AD$65)/Параметры!AD$70</f>
        <v>4057.4820068266208</v>
      </c>
      <c r="AE88" s="53">
        <f ca="1">Проект!AE$191*CHOOSE(Проект!$D$191,1,Параметры!AE$59,Параметры!AE$65)/Параметры!AE$70</f>
        <v>4080.4235999999996</v>
      </c>
      <c r="AF88" s="53">
        <f ca="1">Проект!AF$191*CHOOSE(Проект!$D$191,1,Параметры!AF$59,Параметры!AF$65)/Параметры!AF$70</f>
        <v>4103.4949082765988</v>
      </c>
      <c r="AG88" s="53">
        <f ca="1">Проект!AG$191*CHOOSE(Проект!$D$191,1,Параметры!AG$59,Параметры!AG$65)/Параметры!AG$70</f>
        <v>4126.6966650844724</v>
      </c>
      <c r="AH88" s="53">
        <f ca="1">Проект!AH$191*CHOOSE(Проект!$D$191,1,Параметры!AH$59,Параметры!AH$65)/Параметры!AH$70</f>
        <v>3508.6613958533453</v>
      </c>
      <c r="AI88" s="53">
        <f ca="1">Проект!AI$191*CHOOSE(Проект!$D$191,1,Параметры!AI$59,Параметры!AI$65)/Параметры!AI$70</f>
        <v>3528.4998775006766</v>
      </c>
      <c r="AJ88" s="53">
        <f ca="1">Проект!AJ$191*CHOOSE(Проект!$D$191,1,Параметры!AJ$59,Параметры!AJ$65)/Параметры!AJ$70</f>
        <v>3548.4505288075075</v>
      </c>
      <c r="AK88" s="53">
        <f ca="1">Проект!AK$191*CHOOSE(Проект!$D$191,1,Параметры!AK$59,Параметры!AK$65)/Параметры!AK$70</f>
        <v>3568.5139839973999</v>
      </c>
      <c r="AL88" s="53">
        <f ca="1">Проект!AL$191*CHOOSE(Проект!$D$191,1,Параметры!AL$59,Параметры!AL$65)/Параметры!AL$70</f>
        <v>4244.688138675162</v>
      </c>
      <c r="AM88" s="53">
        <f ca="1">Проект!AM$191*CHOOSE(Проект!$D$191,1,Параметры!AM$59,Параметры!AM$65)/Параметры!AM$70</f>
        <v>4268.6882225354257</v>
      </c>
      <c r="AN88" s="53">
        <f ca="1">Проект!AN$191*CHOOSE(Проект!$D$191,1,Параметры!AN$59,Параметры!AN$65)/Параметры!AN$70</f>
        <v>4292.8240063591447</v>
      </c>
      <c r="AO88" s="53">
        <f ca="1">Проект!AO$191*CHOOSE(Проект!$D$191,1,Параметры!AO$59,Параметры!AO$65)/Параметры!AO$70</f>
        <v>4317.0962574136438</v>
      </c>
      <c r="AP88" s="53">
        <f ca="1">Проект!AP$191*CHOOSE(Проект!$D$191,1,Параметры!AP$59,Параметры!AP$65)/Параметры!AP$70</f>
        <v>4341.5057473044835</v>
      </c>
      <c r="AQ88" s="53">
        <f ca="1">Проект!AQ$191*CHOOSE(Проект!$D$191,1,Параметры!AQ$59,Параметры!AQ$65)/Параметры!AQ$70</f>
        <v>4366.0532519999988</v>
      </c>
      <c r="AR88" s="53">
        <f ca="1">Проект!AR$191*CHOOSE(Проект!$D$191,1,Параметры!AR$59,Параметры!AR$65)/Параметры!AR$70</f>
        <v>4390.7395518559597</v>
      </c>
      <c r="AS88" s="53">
        <f ca="1">Проект!AS$191*CHOOSE(Проект!$D$191,1,Параметры!AS$59,Параметры!AS$65)/Параметры!AS$70</f>
        <v>4415.5654316403843</v>
      </c>
      <c r="AT88" s="53">
        <f ca="1">Проект!AT$191*CHOOSE(Проект!$D$191,1,Параметры!AT$59,Параметры!AT$65)/Параметры!AT$70</f>
        <v>3754.267693563078</v>
      </c>
      <c r="AU88" s="53">
        <f ca="1">Проект!AU$191*CHOOSE(Проект!$D$191,1,Параметры!AU$59,Параметры!AU$65)/Параметры!AU$70</f>
        <v>3775.4948689257226</v>
      </c>
      <c r="AV88" s="53">
        <f ca="1">Проект!AV$191*CHOOSE(Проект!$D$191,1,Параметры!AV$59,Параметры!AV$65)/Параметры!AV$70</f>
        <v>3796.8420658240307</v>
      </c>
      <c r="AW88" s="53">
        <f ca="1">Проект!AW$191*CHOOSE(Проект!$D$191,1,Параметры!AW$59,Параметры!AW$65)/Параметры!AW$70</f>
        <v>3818.3099628772161</v>
      </c>
      <c r="AX88" s="53">
        <f ca="1">Проект!AX$191*CHOOSE(Проект!$D$191,1,Параметры!AX$59,Параметры!AX$65)/Параметры!AX$70</f>
        <v>4541.816308382422</v>
      </c>
      <c r="AY88" s="53">
        <f ca="1">Проект!AY$191*CHOOSE(Проект!$D$191,1,Параметры!AY$59,Параметры!AY$65)/Параметры!AY$70</f>
        <v>4567.496398112904</v>
      </c>
      <c r="AZ88" s="53">
        <f ca="1">Проект!AZ$191*CHOOSE(Проект!$D$191,1,Параметры!AZ$59,Параметры!AZ$65)/Параметры!AZ$70</f>
        <v>4593.3216868042846</v>
      </c>
      <c r="BA88" s="53">
        <f ca="1">Проект!BA$191*CHOOSE(Проект!$D$191,1,Параметры!BA$59,Параметры!BA$65)/Параметры!BA$70</f>
        <v>4619.2929954325982</v>
      </c>
      <c r="BB88" s="53">
        <f ca="1">Проект!BB$191*CHOOSE(Проект!$D$191,1,Параметры!BB$59,Параметры!BB$65)/Параметры!BB$70</f>
        <v>4645.4111496157966</v>
      </c>
      <c r="BC88" s="53">
        <f ca="1">Проект!BC$191*CHOOSE(Проект!$D$191,1,Параметры!BC$59,Параметры!BC$65)/Параметры!BC$70</f>
        <v>4671.6769796399985</v>
      </c>
      <c r="BD88" s="53">
        <f ca="1">Проект!BD$191*CHOOSE(Проект!$D$191,1,Параметры!BD$59,Параметры!BD$65)/Параметры!BD$70</f>
        <v>4698.0913204858771</v>
      </c>
      <c r="BE88" s="53">
        <f ca="1">Проект!BE$191*CHOOSE(Проект!$D$191,1,Параметры!BE$59,Параметры!BE$65)/Параметры!BE$70</f>
        <v>4724.6550118552113</v>
      </c>
      <c r="BF88" s="53">
        <f ca="1">Проект!BF$191*CHOOSE(Проект!$D$191,1,Параметры!BF$59,Параметры!BF$65)/Параметры!BF$70</f>
        <v>4017.0664321124937</v>
      </c>
      <c r="BG88" s="53">
        <f ca="1">Проект!BG$191*CHOOSE(Проект!$D$191,1,Параметры!BG$59,Параметры!BG$65)/Параметры!BG$70</f>
        <v>4039.7795097505232</v>
      </c>
      <c r="BH88" s="53">
        <f ca="1">Проект!BH$191*CHOOSE(Проект!$D$191,1,Параметры!BH$59,Параметры!BH$65)/Параметры!BH$70</f>
        <v>4062.6210104317138</v>
      </c>
      <c r="BI88" s="53">
        <f ca="1">Проект!BI$191*CHOOSE(Проект!$D$191,1,Параметры!BI$59,Параметры!BI$65)/Параметры!BI$70</f>
        <v>4085.5916602786219</v>
      </c>
      <c r="BJ88" s="53">
        <f ca="1">Проект!BJ$191*CHOOSE(Проект!$D$191,1,Параметры!BJ$59,Параметры!BJ$65)/Параметры!BJ$70</f>
        <v>4859.7434499691917</v>
      </c>
      <c r="BK88" s="53">
        <f ca="1">Проект!BK$191*CHOOSE(Проект!$D$191,1,Параметры!BK$59,Параметры!BK$65)/Параметры!BK$70</f>
        <v>4887.2211459808086</v>
      </c>
      <c r="BL88" s="53">
        <f ca="1">Проект!BL$191*CHOOSE(Проект!$D$191,1,Параметры!BL$59,Параметры!BL$65)/Параметры!BL$70</f>
        <v>4914.8542048805857</v>
      </c>
      <c r="BM88" s="53">
        <f ca="1">Проект!BM$191*CHOOSE(Проект!$D$191,1,Параметры!BM$59,Параметры!BM$65)/Параметры!BM$70</f>
        <v>4942.6435051128801</v>
      </c>
      <c r="BN88" s="53">
        <f ca="1">Проект!BN$191*CHOOSE(Проект!$D$191,1,Параметры!BN$59,Параметры!BN$65)/Параметры!BN$70</f>
        <v>4970.5899300889032</v>
      </c>
      <c r="BO88" s="53">
        <f ca="1">Проект!BO$191*CHOOSE(Проект!$D$191,1,Параметры!BO$59,Параметры!BO$65)/Параметры!BO$70</f>
        <v>4998.6943682147985</v>
      </c>
      <c r="BP88" s="53">
        <f ca="1">Проект!BP$191*CHOOSE(Проект!$D$191,1,Параметры!BP$59,Параметры!BP$65)/Параметры!BP$70</f>
        <v>5026.9577129198888</v>
      </c>
      <c r="BQ88" s="53">
        <f ca="1">Проект!BQ$191*CHOOSE(Проект!$D$191,1,Параметры!BQ$59,Параметры!BQ$65)/Параметры!BQ$70</f>
        <v>5055.3808626850769</v>
      </c>
      <c r="BR88" s="53">
        <f ca="1">Проект!BR$191*CHOOSE(Проект!$D$191,1,Параметры!BR$59,Параметры!BR$65)/Параметры!BR$70</f>
        <v>4298.2610823603691</v>
      </c>
      <c r="BS88" s="53">
        <f ca="1">Проект!BS$191*CHOOSE(Проект!$D$191,1,Параметры!BS$59,Параметры!BS$65)/Параметры!BS$70</f>
        <v>4322.5640754330607</v>
      </c>
      <c r="BT88" s="53">
        <f ca="1">Проект!BT$191*CHOOSE(Проект!$D$191,1,Параметры!BT$59,Параметры!BT$65)/Параметры!BT$70</f>
        <v>4347.0044811619337</v>
      </c>
      <c r="BU88" s="53">
        <f ca="1">Проект!BU$191*CHOOSE(Проект!$D$191,1,Параметры!BU$59,Параметры!BU$65)/Параметры!BU$70</f>
        <v>4371.5830764981256</v>
      </c>
      <c r="BV88" s="53">
        <f ca="1">Проект!BV$191*CHOOSE(Проект!$D$191,1,Параметры!BV$59,Параметры!BV$65)/Параметры!BV$70</f>
        <v>5199.9254914670364</v>
      </c>
      <c r="BW88" s="53">
        <f ca="1">Проект!BW$191*CHOOSE(Проект!$D$191,1,Параметры!BW$59,Параметры!BW$65)/Параметры!BW$70</f>
        <v>5229.3266261994659</v>
      </c>
      <c r="BX88" s="53">
        <f ca="1">Проект!BX$191*CHOOSE(Проект!$D$191,1,Параметры!BX$59,Параметры!BX$65)/Параметры!BX$70</f>
        <v>5258.8939992222276</v>
      </c>
      <c r="BY88" s="53">
        <f ca="1">Проект!BY$191*CHOOSE(Проект!$D$191,1,Параметры!BY$59,Параметры!BY$65)/Параметры!BY$70</f>
        <v>5288.628550470783</v>
      </c>
      <c r="BZ88" s="53">
        <f ca="1">Проект!BZ$191*CHOOSE(Проект!$D$191,1,Параметры!BZ$59,Параметры!BZ$65)/Параметры!BZ$70</f>
        <v>5318.5312251951273</v>
      </c>
      <c r="CA88" s="53">
        <f ca="1">Проект!CA$191*CHOOSE(Проект!$D$191,1,Параметры!CA$59,Параметры!CA$65)/Параметры!CA$70</f>
        <v>5348.6029739898349</v>
      </c>
      <c r="CB88" s="53">
        <f ca="1">Проект!CB$191*CHOOSE(Проект!$D$191,1,Параметры!CB$59,Параметры!CB$65)/Параметры!CB$70</f>
        <v>5378.8447528242823</v>
      </c>
      <c r="CC88" s="53">
        <f ca="1">Проект!CC$191*CHOOSE(Проект!$D$191,1,Параметры!CC$59,Параметры!CC$65)/Параметры!CC$70</f>
        <v>5409.2575230730336</v>
      </c>
      <c r="CD88" s="53">
        <f ca="1">Проект!CD$191*CHOOSE(Проект!$D$191,1,Параметры!CD$59,Параметры!CD$65)/Параметры!CD$70</f>
        <v>4599.1393581255961</v>
      </c>
      <c r="CE88" s="53">
        <f ca="1">Проект!CE$191*CHOOSE(Проект!$D$191,1,Параметры!CE$59,Параметры!CE$65)/Параметры!CE$70</f>
        <v>4625.1435607133753</v>
      </c>
      <c r="CF88" s="53">
        <f ca="1">Проект!CF$191*CHOOSE(Проект!$D$191,1,Параметры!CF$59,Параметры!CF$65)/Параметры!CF$70</f>
        <v>4651.2947948432702</v>
      </c>
      <c r="CG88" s="53">
        <f ca="1">Проект!CG$191*CHOOSE(Проект!$D$191,1,Параметры!CG$59,Параметры!CG$65)/Параметры!CG$70</f>
        <v>4677.5938918529955</v>
      </c>
      <c r="CH88" s="53">
        <f ca="1">Проект!CH$191*CHOOSE(Проект!$D$191,1,Параметры!CH$59,Параметры!CH$65)/Параметры!CH$70</f>
        <v>5563.9202758697302</v>
      </c>
      <c r="CI88" s="53">
        <f ca="1">Проект!CI$191*CHOOSE(Проект!$D$191,1,Параметры!CI$59,Параметры!CI$65)/Параметры!CI$70</f>
        <v>5595.3794900334306</v>
      </c>
      <c r="CJ88" s="53">
        <f ca="1">Проект!CJ$191*CHOOSE(Проект!$D$191,1,Параметры!CJ$59,Параметры!CJ$65)/Параметры!CJ$70</f>
        <v>5627.0165791677855</v>
      </c>
      <c r="CK88" s="53">
        <f ca="1">Проект!CK$191*CHOOSE(Проект!$D$191,1,Параметры!CK$59,Параметры!CK$65)/Параметры!CK$70</f>
        <v>5658.8325490037396</v>
      </c>
      <c r="CL88" s="53">
        <f ca="1">Проект!CL$191*CHOOSE(Проект!$D$191,1,Параметры!CL$59,Параметры!CL$65)/Параметры!CL$70</f>
        <v>5690.8284109587876</v>
      </c>
      <c r="CM88" s="53">
        <f ca="1">Проект!CM$191*CHOOSE(Проект!$D$191,1,Параметры!CM$59,Параметры!CM$65)/Параметры!CM$70</f>
        <v>5723.0051821691259</v>
      </c>
      <c r="CN88" s="53">
        <f ca="1">Проект!CN$191*CHOOSE(Проект!$D$191,1,Параметры!CN$59,Параметры!CN$65)/Параметры!CN$70</f>
        <v>5755.3638855219842</v>
      </c>
      <c r="CO88" s="53">
        <f ca="1">Проект!CO$191*CHOOSE(Проект!$D$191,1,Параметры!CO$59,Параметры!CO$65)/Параметры!CO$70</f>
        <v>5787.9055496881474</v>
      </c>
      <c r="CP88" s="53">
        <f ca="1">Проект!CP$191*CHOOSE(Проект!$D$191,1,Параметры!CP$59,Параметры!CP$65)/Параметры!CP$70</f>
        <v>4921.0791131943897</v>
      </c>
      <c r="CQ88" s="53">
        <f ca="1">Проект!CQ$191*CHOOSE(Проект!$D$191,1,Параметры!CQ$59,Параметры!CQ$65)/Параметры!CQ$70</f>
        <v>4948.903609963314</v>
      </c>
      <c r="CR88" s="53">
        <f ca="1">Проект!CR$191*CHOOSE(Проект!$D$191,1,Параметры!CR$59,Параметры!CR$65)/Параметры!CR$70</f>
        <v>4976.8854304823017</v>
      </c>
      <c r="CS88" s="53">
        <f ca="1">Проект!CS$191*CHOOSE(Проект!$D$191,1,Параметры!CS$59,Параметры!CS$65)/Параметры!CS$70</f>
        <v>5005.0254642827076</v>
      </c>
      <c r="CT88" s="53">
        <f ca="1">Проект!CT$191*CHOOSE(Проект!$D$191,1,Параметры!CT$59,Параметры!CT$65)/Параметры!CT$70</f>
        <v>5953.3946951806129</v>
      </c>
      <c r="CU88" s="53">
        <f ca="1">Проект!CU$191*CHOOSE(Проект!$D$191,1,Параметры!CU$59,Параметры!CU$65)/Параметры!CU$70</f>
        <v>5987.0560543357715</v>
      </c>
      <c r="CV88" s="53">
        <f ca="1">Проект!CV$191*CHOOSE(Проект!$D$191,1,Параметры!CV$59,Параметры!CV$65)/Параметры!CV$70</f>
        <v>6020.9077397095316</v>
      </c>
      <c r="CW88" s="53">
        <f ca="1">Проект!CW$191*CHOOSE(Проект!$D$191,1,Параметры!CW$59,Параметры!CW$65)/Параметры!CW$70</f>
        <v>6054.9508274340023</v>
      </c>
      <c r="CX88" s="53">
        <f ca="1">Проект!CX$191*CHOOSE(Проект!$D$191,1,Параметры!CX$59,Параметры!CX$65)/Параметры!CX$70</f>
        <v>6089.1863997259052</v>
      </c>
      <c r="CY88" s="53">
        <f ca="1">Проект!CY$191*CHOOSE(Проект!$D$191,1,Параметры!CY$59,Параметры!CY$65)/Параметры!CY$70</f>
        <v>6123.6155449209664</v>
      </c>
      <c r="CZ88" s="53">
        <f ca="1">Проект!CZ$191*CHOOSE(Проект!$D$191,1,Параметры!CZ$59,Параметры!CZ$65)/Параметры!CZ$70</f>
        <v>6158.2393575085243</v>
      </c>
      <c r="DA88" s="53">
        <f ca="1">Проект!DA$191*CHOOSE(Проект!$D$191,1,Параметры!DA$59,Параметры!DA$65)/Параметры!DA$70</f>
        <v>6193.0589381663185</v>
      </c>
      <c r="DB88" s="53">
        <f ca="1">Проект!DB$191*CHOOSE(Проект!$D$191,1,Параметры!DB$59,Параметры!DB$65)/Параметры!DB$70</f>
        <v>5265.5546511179964</v>
      </c>
      <c r="DC88" s="53">
        <f ca="1">Проект!DC$191*CHOOSE(Проект!$D$191,1,Параметры!DC$59,Параметры!DC$65)/Параметры!DC$70</f>
        <v>5295.326862660746</v>
      </c>
      <c r="DD88" s="53">
        <f ca="1">Проект!DD$191*CHOOSE(Проект!$D$191,1,Параметры!DD$59,Параметры!DD$65)/Параметры!DD$70</f>
        <v>5325.267410616063</v>
      </c>
      <c r="DE88" s="53">
        <f ca="1">Проект!DE$191*CHOOSE(Проект!$D$191,1,Параметры!DE$59,Параметры!DE$65)/Параметры!DE$70</f>
        <v>5355.3772467824974</v>
      </c>
      <c r="DF88" s="53">
        <f ca="1">Проект!DF$191*CHOOSE(Проект!$D$191,1,Параметры!DF$59,Параметры!DF$65)/Параметры!DF$70</f>
        <v>6370.1323238432569</v>
      </c>
      <c r="DG88" s="53">
        <f ca="1">Проект!DG$191*CHOOSE(Проект!$D$191,1,Параметры!DG$59,Параметры!DG$65)/Параметры!DG$70</f>
        <v>6406.1499781392768</v>
      </c>
      <c r="DH88" s="53">
        <f ca="1">Проект!DH$191*CHOOSE(Проект!$D$191,1,Параметры!DH$59,Параметры!DH$65)/Параметры!DH$70</f>
        <v>6442.3712814891987</v>
      </c>
      <c r="DI88" s="53">
        <f ca="1">Проект!DI$191*CHOOSE(Проект!$D$191,1,Параметры!DI$59,Параметры!DI$65)/Параметры!DI$70</f>
        <v>6478.7973853543836</v>
      </c>
      <c r="DJ88" s="53">
        <f ca="1">Проект!DJ$191*CHOOSE(Проект!$D$191,1,Параметры!DJ$59,Параметры!DJ$65)/Параметры!DJ$70</f>
        <v>6515.4294477067178</v>
      </c>
      <c r="DK88" s="53">
        <f ca="1">Проект!DK$191*CHOOSE(Проект!$D$191,1,Параметры!DK$59,Параметры!DK$65)/Параметры!DK$70</f>
        <v>6552.2686330654333</v>
      </c>
      <c r="DL88" s="53">
        <f ca="1">Проект!DL$191*CHOOSE(Проект!$D$191,1,Параметры!DL$59,Параметры!DL$65)/Параметры!DL$70</f>
        <v>6589.3161125341203</v>
      </c>
      <c r="DM88" s="53">
        <f ca="1">Проект!DM$191*CHOOSE(Проект!$D$191,1,Параметры!DM$59,Параметры!DM$65)/Параметры!DM$70</f>
        <v>6626.57306383796</v>
      </c>
      <c r="DN88" s="53">
        <f ca="1">Проект!DN$191*CHOOSE(Проект!$D$191,1,Параметры!DN$59,Параметры!DN$65)/Параметры!DN$70</f>
        <v>5634.1434766962566</v>
      </c>
      <c r="DO88" s="53">
        <f ca="1">Проект!DO$191*CHOOSE(Проект!$D$191,1,Параметры!DO$59,Параметры!DO$65)/Параметры!DO$70</f>
        <v>5665.9997430469975</v>
      </c>
      <c r="DP88" s="53">
        <f ca="1">Проект!DP$191*CHOOSE(Проект!$D$191,1,Параметры!DP$59,Параметры!DP$65)/Параметры!DP$70</f>
        <v>5698.0361293591868</v>
      </c>
      <c r="DQ88" s="53">
        <f ca="1">Проект!DQ$191*CHOOSE(Проект!$D$191,1,Параметры!DQ$59,Параметры!DQ$65)/Параметры!DQ$70</f>
        <v>5730.2536540572719</v>
      </c>
      <c r="DR88" s="53">
        <f ca="1">Проект!DR$191*CHOOSE(Проект!$D$191,1,Параметры!DR$59,Параметры!DR$65)/Параметры!DR$70</f>
        <v>6816.0415865122841</v>
      </c>
      <c r="DS88" s="53">
        <f ca="1">Проект!DS$191*CHOOSE(Проект!$D$191,1,Параметры!DS$59,Параметры!DS$65)/Параметры!DS$70</f>
        <v>6854.580476609025</v>
      </c>
      <c r="DT88" s="53">
        <f ca="1">Проект!DT$191*CHOOSE(Проект!$D$191,1,Параметры!DT$59,Параметры!DT$65)/Параметры!DT$70</f>
        <v>6893.3372711934417</v>
      </c>
      <c r="DU88" s="53">
        <f ca="1">Проект!DU$191*CHOOSE(Проект!$D$191,1,Параметры!DU$59,Параметры!DU$65)/Параметры!DU$70</f>
        <v>6932.3132023291892</v>
      </c>
      <c r="DV88" s="53">
        <f ca="1">Проект!DV$191*CHOOSE(Проект!$D$191,1,Параметры!DV$59,Параметры!DV$65)/Параметры!DV$70</f>
        <v>6971.5095090461873</v>
      </c>
      <c r="DW88" s="53"/>
      <c r="DX88" s="55">
        <f t="shared" ca="1" si="70"/>
        <v>566807.53692331852</v>
      </c>
    </row>
    <row r="89" spans="1:128" collapsed="1" x14ac:dyDescent="0.2">
      <c r="A89" s="332" t="str">
        <f>Проект!A$27</f>
        <v>Мазут</v>
      </c>
      <c r="B89" s="121">
        <f t="shared" ca="1" si="65"/>
        <v>8813857.1991575994</v>
      </c>
      <c r="C89" s="46" t="str">
        <f ca="1">Параметры!C$70</f>
        <v>тыс. руб.</v>
      </c>
      <c r="D89" s="11"/>
      <c r="F89" s="6" t="s">
        <v>3382</v>
      </c>
      <c r="G89" s="53">
        <f t="shared" ref="G89:AL89" ca="1" si="71">SUM(G90:G92)</f>
        <v>5038.2</v>
      </c>
      <c r="H89" s="53">
        <f t="shared" ca="1" si="71"/>
        <v>15200.060145872474</v>
      </c>
      <c r="I89" s="53">
        <f t="shared" ca="1" si="71"/>
        <v>22929.005243751813</v>
      </c>
      <c r="J89" s="53">
        <f t="shared" ca="1" si="71"/>
        <v>28182.793433652692</v>
      </c>
      <c r="K89" s="53">
        <f t="shared" ca="1" si="71"/>
        <v>33495.259962449731</v>
      </c>
      <c r="L89" s="53">
        <f t="shared" ca="1" si="71"/>
        <v>38866.900421615035</v>
      </c>
      <c r="M89" s="53">
        <f t="shared" ca="1" si="71"/>
        <v>44298.214131004199</v>
      </c>
      <c r="N89" s="53">
        <f t="shared" ca="1" si="71"/>
        <v>48741.499866960097</v>
      </c>
      <c r="O89" s="53">
        <f t="shared" ca="1" si="71"/>
        <v>57977.204874160103</v>
      </c>
      <c r="P89" s="53">
        <f t="shared" ca="1" si="71"/>
        <v>58305.016419673986</v>
      </c>
      <c r="Q89" s="53">
        <f t="shared" ca="1" si="71"/>
        <v>58634.681459325875</v>
      </c>
      <c r="R89" s="53">
        <f t="shared" ca="1" si="71"/>
        <v>58966.210473041094</v>
      </c>
      <c r="S89" s="53">
        <f t="shared" ca="1" si="71"/>
        <v>59299.614000000001</v>
      </c>
      <c r="T89" s="53">
        <f t="shared" ca="1" si="71"/>
        <v>59634.902638973028</v>
      </c>
      <c r="U89" s="53">
        <f t="shared" ca="1" si="71"/>
        <v>59972.087048657537</v>
      </c>
      <c r="V89" s="53">
        <f t="shared" ca="1" si="71"/>
        <v>50990.359537868717</v>
      </c>
      <c r="W89" s="53">
        <f t="shared" ca="1" si="71"/>
        <v>51278.666444051909</v>
      </c>
      <c r="X89" s="53">
        <f t="shared" ca="1" si="71"/>
        <v>51568.603479398829</v>
      </c>
      <c r="Y89" s="53">
        <f t="shared" ca="1" si="71"/>
        <v>51860.179860896809</v>
      </c>
      <c r="Z89" s="53">
        <f t="shared" ca="1" si="71"/>
        <v>61686.822949905414</v>
      </c>
      <c r="AA89" s="53">
        <f t="shared" ca="1" si="71"/>
        <v>62035.609215351309</v>
      </c>
      <c r="AB89" s="53">
        <f t="shared" ca="1" si="71"/>
        <v>62386.367569051159</v>
      </c>
      <c r="AC89" s="53">
        <f t="shared" ca="1" si="71"/>
        <v>62739.109161478678</v>
      </c>
      <c r="AD89" s="53">
        <f t="shared" ca="1" si="71"/>
        <v>63093.845206153979</v>
      </c>
      <c r="AE89" s="53">
        <f t="shared" ca="1" si="71"/>
        <v>63450.586980000007</v>
      </c>
      <c r="AF89" s="53">
        <f t="shared" ca="1" si="71"/>
        <v>63809.345823701129</v>
      </c>
      <c r="AG89" s="53">
        <f t="shared" ca="1" si="71"/>
        <v>64170.133142063562</v>
      </c>
      <c r="AH89" s="53">
        <f t="shared" ca="1" si="71"/>
        <v>54559.684705519525</v>
      </c>
      <c r="AI89" s="53">
        <f t="shared" ca="1" si="71"/>
        <v>54868.173095135535</v>
      </c>
      <c r="AJ89" s="53">
        <f t="shared" ca="1" si="71"/>
        <v>55178.405722956748</v>
      </c>
      <c r="AK89" s="53">
        <f t="shared" ca="1" si="71"/>
        <v>55490.392451159583</v>
      </c>
      <c r="AL89" s="53">
        <f t="shared" ca="1" si="71"/>
        <v>66004.900556398788</v>
      </c>
      <c r="AM89" s="53">
        <f t="shared" ref="AM89:BR89" ca="1" si="72">SUM(AM90:AM92)</f>
        <v>66378.101860425901</v>
      </c>
      <c r="AN89" s="53">
        <f t="shared" ca="1" si="72"/>
        <v>66753.413298884756</v>
      </c>
      <c r="AO89" s="53">
        <f t="shared" ca="1" si="72"/>
        <v>67130.846802782195</v>
      </c>
      <c r="AP89" s="53">
        <f t="shared" ca="1" si="72"/>
        <v>67510.414370584753</v>
      </c>
      <c r="AQ89" s="53">
        <f t="shared" ca="1" si="72"/>
        <v>67892.128068600025</v>
      </c>
      <c r="AR89" s="53">
        <f t="shared" ca="1" si="72"/>
        <v>68276.000031360207</v>
      </c>
      <c r="AS89" s="53">
        <f t="shared" ca="1" si="72"/>
        <v>68662.04246200803</v>
      </c>
      <c r="AT89" s="53">
        <f t="shared" ca="1" si="72"/>
        <v>58378.862634905905</v>
      </c>
      <c r="AU89" s="53">
        <f t="shared" ca="1" si="72"/>
        <v>58708.945211795028</v>
      </c>
      <c r="AV89" s="53">
        <f t="shared" ca="1" si="72"/>
        <v>59040.894123563725</v>
      </c>
      <c r="AW89" s="53">
        <f t="shared" ca="1" si="72"/>
        <v>59374.719922740755</v>
      </c>
      <c r="AX89" s="53">
        <f t="shared" ca="1" si="72"/>
        <v>70625.243595346707</v>
      </c>
      <c r="AY89" s="53">
        <f t="shared" ca="1" si="72"/>
        <v>71024.568990655709</v>
      </c>
      <c r="AZ89" s="53">
        <f t="shared" ca="1" si="72"/>
        <v>71426.152229806656</v>
      </c>
      <c r="BA89" s="53">
        <f t="shared" ca="1" si="72"/>
        <v>71830.006078976934</v>
      </c>
      <c r="BB89" s="53">
        <f t="shared" ca="1" si="72"/>
        <v>72236.143376525666</v>
      </c>
      <c r="BC89" s="53">
        <f t="shared" ca="1" si="72"/>
        <v>72644.577033402005</v>
      </c>
      <c r="BD89" s="53">
        <f t="shared" ca="1" si="72"/>
        <v>73055.320033555414</v>
      </c>
      <c r="BE89" s="53">
        <f t="shared" ca="1" si="72"/>
        <v>73468.385434348558</v>
      </c>
      <c r="BF89" s="53">
        <f t="shared" ca="1" si="72"/>
        <v>62465.38301934929</v>
      </c>
      <c r="BG89" s="53">
        <f t="shared" ca="1" si="72"/>
        <v>62818.571376620661</v>
      </c>
      <c r="BH89" s="53">
        <f t="shared" ca="1" si="72"/>
        <v>63173.756712213166</v>
      </c>
      <c r="BI89" s="53">
        <f t="shared" ca="1" si="72"/>
        <v>63530.950317332579</v>
      </c>
      <c r="BJ89" s="53">
        <f t="shared" ca="1" si="72"/>
        <v>75569.010647020958</v>
      </c>
      <c r="BK89" s="53">
        <f t="shared" ca="1" si="72"/>
        <v>75996.288820001602</v>
      </c>
      <c r="BL89" s="53">
        <f t="shared" ca="1" si="72"/>
        <v>76425.982885893129</v>
      </c>
      <c r="BM89" s="53">
        <f t="shared" ca="1" si="72"/>
        <v>76858.106504505311</v>
      </c>
      <c r="BN89" s="53">
        <f t="shared" ca="1" si="72"/>
        <v>77292.673412882461</v>
      </c>
      <c r="BO89" s="53">
        <f t="shared" ca="1" si="72"/>
        <v>77729.697425740145</v>
      </c>
      <c r="BP89" s="53">
        <f t="shared" ca="1" si="72"/>
        <v>78169.19243590429</v>
      </c>
      <c r="BQ89" s="53">
        <f t="shared" ca="1" si="72"/>
        <v>78611.17241475296</v>
      </c>
      <c r="BR89" s="53">
        <f t="shared" ca="1" si="72"/>
        <v>66837.959830703738</v>
      </c>
      <c r="BS89" s="53">
        <f t="shared" ref="BS89:CX89" ca="1" si="73">SUM(BS90:BS92)</f>
        <v>67215.871372984097</v>
      </c>
      <c r="BT89" s="53">
        <f t="shared" ca="1" si="73"/>
        <v>67595.919682068081</v>
      </c>
      <c r="BU89" s="53">
        <f t="shared" ca="1" si="73"/>
        <v>67978.116839545852</v>
      </c>
      <c r="BV89" s="53">
        <f t="shared" ca="1" si="73"/>
        <v>80858.841392312403</v>
      </c>
      <c r="BW89" s="53">
        <f t="shared" ca="1" si="73"/>
        <v>81316.029037401691</v>
      </c>
      <c r="BX89" s="53">
        <f t="shared" ca="1" si="73"/>
        <v>81775.801687905623</v>
      </c>
      <c r="BY89" s="53">
        <f t="shared" ca="1" si="73"/>
        <v>82238.173959820662</v>
      </c>
      <c r="BZ89" s="53">
        <f t="shared" ca="1" si="73"/>
        <v>82703.160551784211</v>
      </c>
      <c r="CA89" s="53">
        <f t="shared" ca="1" si="73"/>
        <v>83170.776245541914</v>
      </c>
      <c r="CB89" s="53">
        <f t="shared" ca="1" si="73"/>
        <v>83641.035906417572</v>
      </c>
      <c r="CC89" s="53">
        <f t="shared" ca="1" si="73"/>
        <v>84113.954483785652</v>
      </c>
      <c r="CD89" s="53">
        <f t="shared" ca="1" si="73"/>
        <v>71516.617018852994</v>
      </c>
      <c r="CE89" s="53">
        <f t="shared" ca="1" si="73"/>
        <v>71920.982369092962</v>
      </c>
      <c r="CF89" s="53">
        <f t="shared" ca="1" si="73"/>
        <v>72327.634059812844</v>
      </c>
      <c r="CG89" s="53">
        <f t="shared" ca="1" si="73"/>
        <v>72736.585018314072</v>
      </c>
      <c r="CH89" s="53">
        <f t="shared" ca="1" si="73"/>
        <v>86518.960289774273</v>
      </c>
      <c r="CI89" s="53">
        <f t="shared" ca="1" si="73"/>
        <v>87008.151070019812</v>
      </c>
      <c r="CJ89" s="53">
        <f t="shared" ca="1" si="73"/>
        <v>87500.107806059023</v>
      </c>
      <c r="CK89" s="53">
        <f t="shared" ca="1" si="73"/>
        <v>87994.846137008106</v>
      </c>
      <c r="CL89" s="53">
        <f t="shared" ca="1" si="73"/>
        <v>88492.381790409112</v>
      </c>
      <c r="CM89" s="53">
        <f t="shared" ca="1" si="73"/>
        <v>88992.730582729855</v>
      </c>
      <c r="CN89" s="53">
        <f t="shared" ca="1" si="73"/>
        <v>89495.908419866799</v>
      </c>
      <c r="CO89" s="53">
        <f t="shared" ca="1" si="73"/>
        <v>90001.931297650633</v>
      </c>
      <c r="CP89" s="53">
        <f t="shared" ca="1" si="73"/>
        <v>76522.780210172714</v>
      </c>
      <c r="CQ89" s="53">
        <f t="shared" ca="1" si="73"/>
        <v>76955.451134929463</v>
      </c>
      <c r="CR89" s="53">
        <f t="shared" ca="1" si="73"/>
        <v>77390.568443999728</v>
      </c>
      <c r="CS89" s="53">
        <f t="shared" ca="1" si="73"/>
        <v>77828.145969596051</v>
      </c>
      <c r="CT89" s="53">
        <f t="shared" ca="1" si="73"/>
        <v>92575.28751005845</v>
      </c>
      <c r="CU89" s="53">
        <f t="shared" ca="1" si="73"/>
        <v>93098.72164492117</v>
      </c>
      <c r="CV89" s="53">
        <f t="shared" ca="1" si="73"/>
        <v>93625.115352483146</v>
      </c>
      <c r="CW89" s="53">
        <f t="shared" ca="1" si="73"/>
        <v>94154.485366598659</v>
      </c>
      <c r="CX89" s="53">
        <f t="shared" ca="1" si="73"/>
        <v>94686.848515737744</v>
      </c>
      <c r="CY89" s="53">
        <f t="shared" ref="CY89:DV89" ca="1" si="74">SUM(CY90:CY92)</f>
        <v>95222.221723520925</v>
      </c>
      <c r="CZ89" s="53">
        <f t="shared" ca="1" si="74"/>
        <v>95760.622009257466</v>
      </c>
      <c r="DA89" s="53">
        <f t="shared" ca="1" si="74"/>
        <v>96302.066488486162</v>
      </c>
      <c r="DB89" s="53">
        <f t="shared" ca="1" si="74"/>
        <v>81879.374824884784</v>
      </c>
      <c r="DC89" s="53">
        <f t="shared" ca="1" si="74"/>
        <v>82342.332714374526</v>
      </c>
      <c r="DD89" s="53">
        <f t="shared" ca="1" si="74"/>
        <v>82807.908235079711</v>
      </c>
      <c r="DE89" s="53">
        <f t="shared" ca="1" si="74"/>
        <v>83276.116187467749</v>
      </c>
      <c r="DF89" s="53">
        <f t="shared" ca="1" si="74"/>
        <v>99055.55763576254</v>
      </c>
      <c r="DG89" s="53">
        <f t="shared" ca="1" si="74"/>
        <v>99615.632160065652</v>
      </c>
      <c r="DH89" s="53">
        <f t="shared" ca="1" si="74"/>
        <v>100178.87342715694</v>
      </c>
      <c r="DI89" s="53">
        <f t="shared" ca="1" si="74"/>
        <v>100745.29934226055</v>
      </c>
      <c r="DJ89" s="53">
        <f t="shared" ca="1" si="74"/>
        <v>101314.92791183936</v>
      </c>
      <c r="DK89" s="53">
        <f t="shared" ca="1" si="74"/>
        <v>101887.77724416737</v>
      </c>
      <c r="DL89" s="53">
        <f t="shared" ca="1" si="74"/>
        <v>102463.86554990546</v>
      </c>
      <c r="DM89" s="53">
        <f t="shared" ca="1" si="74"/>
        <v>103043.21114268017</v>
      </c>
      <c r="DN89" s="53">
        <f t="shared" ca="1" si="74"/>
        <v>87610.931062626682</v>
      </c>
      <c r="DO89" s="53">
        <f t="shared" ca="1" si="74"/>
        <v>88106.296004380725</v>
      </c>
      <c r="DP89" s="53">
        <f t="shared" ca="1" si="74"/>
        <v>88604.46181153525</v>
      </c>
      <c r="DQ89" s="53">
        <f t="shared" ca="1" si="74"/>
        <v>89105.444320590468</v>
      </c>
      <c r="DR89" s="53">
        <f t="shared" ca="1" si="74"/>
        <v>105989.4466702659</v>
      </c>
      <c r="DS89" s="53">
        <f t="shared" ca="1" si="74"/>
        <v>106588.72641127021</v>
      </c>
      <c r="DT89" s="53">
        <f t="shared" ca="1" si="74"/>
        <v>107191.3945670579</v>
      </c>
      <c r="DU89" s="53">
        <f t="shared" ca="1" si="74"/>
        <v>107797.47029621876</v>
      </c>
      <c r="DV89" s="53">
        <f t="shared" ca="1" si="74"/>
        <v>108406.97286566808</v>
      </c>
      <c r="DW89" s="53"/>
      <c r="DX89" s="55">
        <f t="shared" ca="1" si="70"/>
        <v>8813857.1991575994</v>
      </c>
    </row>
    <row r="90" spans="1:128" hidden="1" outlineLevel="1" x14ac:dyDescent="0.2">
      <c r="A90" s="254" t="str">
        <f>Проект!A$124</f>
        <v>Нефть</v>
      </c>
      <c r="B90" s="121">
        <f t="shared" ca="1" si="65"/>
        <v>8218709.2853881149</v>
      </c>
      <c r="C90" s="46" t="str">
        <f ca="1">Параметры!C$70</f>
        <v>тыс. руб.</v>
      </c>
      <c r="D90" s="11"/>
      <c r="F90" s="6" t="s">
        <v>3376</v>
      </c>
      <c r="G90" s="53">
        <f ca="1">Проект!G$132*CHOOSE(Проект!$D$132,1,Параметры!G$59,Параметры!G$65)/Параметры!G$70</f>
        <v>4698</v>
      </c>
      <c r="H90" s="53">
        <f ca="1">Проект!H$132*CHOOSE(Проект!$D$132,1,Параметры!H$59,Параметры!H$65)/Параметры!H$70</f>
        <v>14173.689525090089</v>
      </c>
      <c r="I90" s="53">
        <f ca="1">Проект!I$132*CHOOSE(Проект!$D$132,1,Параметры!I$59,Параметры!I$65)/Параметры!I$70</f>
        <v>21380.744439511338</v>
      </c>
      <c r="J90" s="53">
        <f ca="1">Проект!J$132*CHOOSE(Проект!$D$132,1,Параметры!J$59,Параметры!J$65)/Параметры!J$70</f>
        <v>26279.775227521804</v>
      </c>
      <c r="K90" s="53">
        <f ca="1">Проект!K$132*CHOOSE(Проект!$D$132,1,Параметры!K$59,Параметры!K$65)/Параметры!K$70</f>
        <v>31233.522151480458</v>
      </c>
      <c r="L90" s="53">
        <f ca="1">Проект!L$132*CHOOSE(Проект!$D$132,1,Параметры!L$59,Параметры!L$65)/Параметры!L$70</f>
        <v>36242.447338483471</v>
      </c>
      <c r="M90" s="53">
        <f ca="1">Проект!M$132*CHOOSE(Проект!$D$132,1,Параметры!M$59,Параметры!M$65)/Параметры!M$70</f>
        <v>41307.016392254722</v>
      </c>
      <c r="N90" s="53">
        <f ca="1">Проект!N$132*CHOOSE(Проект!$D$132,1,Параметры!N$59,Параметры!N$65)/Параметры!N$70</f>
        <v>45450.273187840605</v>
      </c>
      <c r="O90" s="53">
        <f ca="1">Проект!O$132*CHOOSE(Проект!$D$132,1,Параметры!O$59,Параметры!O$65)/Параметры!O$70</f>
        <v>54062.345381049614</v>
      </c>
      <c r="P90" s="53">
        <f ca="1">Проект!P$132*CHOOSE(Проект!$D$132,1,Параметры!P$59,Параметры!P$65)/Параметры!P$70</f>
        <v>54368.021741818186</v>
      </c>
      <c r="Q90" s="53">
        <f ca="1">Проект!Q$132*CHOOSE(Проект!$D$132,1,Параметры!Q$59,Параметры!Q$65)/Параметры!Q$70</f>
        <v>54675.426441172036</v>
      </c>
      <c r="R90" s="53">
        <f ca="1">Проект!R$132*CHOOSE(Проект!$D$132,1,Параметры!R$59,Параметры!R$65)/Параметры!R$70</f>
        <v>54984.569251388799</v>
      </c>
      <c r="S90" s="53">
        <f ca="1">Проект!S$132*CHOOSE(Проект!$D$132,1,Параметры!S$59,Параметры!S$65)/Параметры!S$70</f>
        <v>55295.460000000006</v>
      </c>
      <c r="T90" s="53">
        <f ca="1">Проект!T$132*CHOOSE(Проект!$D$132,1,Параметры!T$59,Параметры!T$65)/Параметры!T$70</f>
        <v>55608.108570103468</v>
      </c>
      <c r="U90" s="53">
        <f ca="1">Проект!U$132*CHOOSE(Проект!$D$132,1,Параметры!U$59,Параметры!U$65)/Параметры!U$70</f>
        <v>55922.524900677447</v>
      </c>
      <c r="V90" s="53">
        <f ca="1">Проект!V$132*CHOOSE(Проект!$D$132,1,Параметры!V$59,Параметры!V$65)/Параметры!V$70</f>
        <v>47547.280598012636</v>
      </c>
      <c r="W90" s="53">
        <f ca="1">Проект!W$132*CHOOSE(Проект!$D$132,1,Параметры!W$59,Параметры!W$65)/Параметры!W$70</f>
        <v>47816.119835289559</v>
      </c>
      <c r="X90" s="53">
        <f ca="1">Проект!X$132*CHOOSE(Проект!$D$132,1,Параметры!X$59,Параметры!X$65)/Параметры!X$70</f>
        <v>48086.479128699873</v>
      </c>
      <c r="Y90" s="53">
        <f ca="1">Проект!Y$132*CHOOSE(Проект!$D$132,1,Параметры!Y$59,Параметры!Y$65)/Параметры!Y$70</f>
        <v>48358.367072861976</v>
      </c>
      <c r="Z90" s="53">
        <f ca="1">Проект!Z$132*CHOOSE(Проект!$D$132,1,Параметры!Z$59,Параметры!Z$65)/Параметры!Z$70</f>
        <v>57521.474776439136</v>
      </c>
      <c r="AA90" s="53">
        <f ca="1">Проект!AA$132*CHOOSE(Проект!$D$132,1,Параметры!AA$59,Параметры!AA$65)/Параметры!AA$70</f>
        <v>57846.709557723087</v>
      </c>
      <c r="AB90" s="53">
        <f ca="1">Проект!AB$132*CHOOSE(Проект!$D$132,1,Параметры!AB$59,Параметры!AB$65)/Параметры!AB$70</f>
        <v>58173.783263745456</v>
      </c>
      <c r="AC90" s="53">
        <f ca="1">Проект!AC$132*CHOOSE(Проект!$D$132,1,Параметры!AC$59,Параметры!AC$65)/Параметры!AC$70</f>
        <v>58502.706292054077</v>
      </c>
      <c r="AD90" s="53">
        <f ca="1">Проект!AD$132*CHOOSE(Проект!$D$132,1,Параметры!AD$59,Параметры!AD$65)/Параметры!AD$70</f>
        <v>58833.489098986021</v>
      </c>
      <c r="AE90" s="53">
        <f ca="1">Проект!AE$132*CHOOSE(Проект!$D$132,1,Параметры!AE$59,Параметры!AE$65)/Параметры!AE$70</f>
        <v>59166.142200000009</v>
      </c>
      <c r="AF90" s="53">
        <f ca="1">Проект!AF$132*CHOOSE(Проект!$D$132,1,Параметры!AF$59,Параметры!AF$65)/Параметры!AF$70</f>
        <v>59500.676170010702</v>
      </c>
      <c r="AG90" s="53">
        <f ca="1">Проект!AG$132*CHOOSE(Проект!$D$132,1,Параметры!AG$59,Параметры!AG$65)/Параметры!AG$70</f>
        <v>59837.101643724869</v>
      </c>
      <c r="AH90" s="53">
        <f ca="1">Проект!AH$132*CHOOSE(Проект!$D$132,1,Параметры!AH$59,Параметры!AH$65)/Параметры!AH$70</f>
        <v>50875.590239873512</v>
      </c>
      <c r="AI90" s="53">
        <f ca="1">Проект!AI$132*CHOOSE(Проект!$D$132,1,Параметры!AI$59,Параметры!AI$65)/Параметры!AI$70</f>
        <v>51163.248223759823</v>
      </c>
      <c r="AJ90" s="53">
        <f ca="1">Проект!AJ$132*CHOOSE(Проект!$D$132,1,Параметры!AJ$59,Параметры!AJ$65)/Параметры!AJ$70</f>
        <v>51452.532667708867</v>
      </c>
      <c r="AK90" s="53">
        <f ca="1">Проект!AK$132*CHOOSE(Проект!$D$132,1,Параметры!AK$59,Параметры!AK$65)/Параметры!AK$70</f>
        <v>51743.452767962313</v>
      </c>
      <c r="AL90" s="53">
        <f ca="1">Проект!AL$132*CHOOSE(Проект!$D$132,1,Параметры!AL$59,Параметры!AL$65)/Параметры!AL$70</f>
        <v>61547.978010789877</v>
      </c>
      <c r="AM90" s="53">
        <f ca="1">Проект!AM$132*CHOOSE(Проект!$D$132,1,Параметры!AM$59,Параметры!AM$65)/Параметры!AM$70</f>
        <v>61895.979226763709</v>
      </c>
      <c r="AN90" s="53">
        <f ca="1">Проект!AN$132*CHOOSE(Проект!$D$132,1,Параметры!AN$59,Параметры!AN$65)/Параметры!AN$70</f>
        <v>62245.948092207647</v>
      </c>
      <c r="AO90" s="53">
        <f ca="1">Проект!AO$132*CHOOSE(Проект!$D$132,1,Параметры!AO$59,Параметры!AO$65)/Параметры!AO$70</f>
        <v>62597.895732497869</v>
      </c>
      <c r="AP90" s="53">
        <f ca="1">Проект!AP$132*CHOOSE(Проект!$D$132,1,Параметры!AP$59,Параметры!AP$65)/Параметры!AP$70</f>
        <v>62951.833335915049</v>
      </c>
      <c r="AQ90" s="53">
        <f ca="1">Проект!AQ$132*CHOOSE(Проект!$D$132,1,Параметры!AQ$59,Параметры!AQ$65)/Параметры!AQ$70</f>
        <v>63307.77215400002</v>
      </c>
      <c r="AR90" s="53">
        <f ca="1">Проект!AR$132*CHOOSE(Проект!$D$132,1,Параметры!AR$59,Параметры!AR$65)/Параметры!AR$70</f>
        <v>63665.72350191146</v>
      </c>
      <c r="AS90" s="53">
        <f ca="1">Проект!AS$132*CHOOSE(Проект!$D$132,1,Параметры!AS$59,Параметры!AS$65)/Параметры!AS$70</f>
        <v>64025.698758785613</v>
      </c>
      <c r="AT90" s="53">
        <f ca="1">Проект!AT$132*CHOOSE(Проект!$D$132,1,Параметры!AT$59,Параметры!AT$65)/Параметры!AT$70</f>
        <v>54436.881556664674</v>
      </c>
      <c r="AU90" s="53">
        <f ca="1">Проект!AU$132*CHOOSE(Проект!$D$132,1,Параметры!AU$59,Параметры!AU$65)/Параметры!AU$70</f>
        <v>54744.675599423012</v>
      </c>
      <c r="AV90" s="53">
        <f ca="1">Проект!AV$132*CHOOSE(Проект!$D$132,1,Параметры!AV$59,Параметры!AV$65)/Параметры!AV$70</f>
        <v>55054.209954448488</v>
      </c>
      <c r="AW90" s="53">
        <f ca="1">Проект!AW$132*CHOOSE(Проект!$D$132,1,Параметры!AW$59,Параметры!AW$65)/Параметры!AW$70</f>
        <v>55365.494461719674</v>
      </c>
      <c r="AX90" s="53">
        <f ca="1">Проект!AX$132*CHOOSE(Проект!$D$132,1,Параметры!AX$59,Параметры!AX$65)/Параметры!AX$70</f>
        <v>65856.336471545161</v>
      </c>
      <c r="AY90" s="53">
        <f ca="1">Проект!AY$132*CHOOSE(Проект!$D$132,1,Параметры!AY$59,Параметры!AY$65)/Параметры!AY$70</f>
        <v>66228.697772637155</v>
      </c>
      <c r="AZ90" s="53">
        <f ca="1">Проект!AZ$132*CHOOSE(Проект!$D$132,1,Параметры!AZ$59,Параметры!AZ$65)/Параметры!AZ$70</f>
        <v>66603.164458662155</v>
      </c>
      <c r="BA90" s="53">
        <f ca="1">Проект!BA$132*CHOOSE(Проект!$D$132,1,Параметры!BA$59,Параметры!BA$65)/Параметры!BA$70</f>
        <v>66979.748433772707</v>
      </c>
      <c r="BB90" s="53">
        <f ca="1">Проект!BB$132*CHOOSE(Проект!$D$132,1,Параметры!BB$59,Параметры!BB$65)/Параметры!BB$70</f>
        <v>67358.461669429074</v>
      </c>
      <c r="BC90" s="53">
        <f ca="1">Проект!BC$132*CHOOSE(Проект!$D$132,1,Параметры!BC$59,Параметры!BC$65)/Параметры!BC$70</f>
        <v>67739.31620478</v>
      </c>
      <c r="BD90" s="53">
        <f ca="1">Проект!BD$132*CHOOSE(Проект!$D$132,1,Параметры!BD$59,Параметры!BD$65)/Параметры!BD$70</f>
        <v>68122.324147045249</v>
      </c>
      <c r="BE90" s="53">
        <f ca="1">Проект!BE$132*CHOOSE(Проект!$D$132,1,Параметры!BE$59,Параметры!BE$65)/Параметры!BE$70</f>
        <v>68507.497671900579</v>
      </c>
      <c r="BF90" s="53">
        <f ca="1">Проект!BF$132*CHOOSE(Проект!$D$132,1,Параметры!BF$59,Параметры!BF$65)/Параметры!BF$70</f>
        <v>58247.463265631173</v>
      </c>
      <c r="BG90" s="53">
        <f ca="1">Проект!BG$132*CHOOSE(Проект!$D$132,1,Параметры!BG$59,Параметры!BG$65)/Параметры!BG$70</f>
        <v>58576.802891382606</v>
      </c>
      <c r="BH90" s="53">
        <f ca="1">Проект!BH$132*CHOOSE(Проект!$D$132,1,Параметры!BH$59,Параметры!BH$65)/Параметры!BH$70</f>
        <v>58908.004651259864</v>
      </c>
      <c r="BI90" s="53">
        <f ca="1">Проект!BI$132*CHOOSE(Проект!$D$132,1,Параметры!BI$59,Параметры!BI$65)/Параметры!BI$70</f>
        <v>59241.079074040026</v>
      </c>
      <c r="BJ90" s="53">
        <f ca="1">Проект!BJ$132*CHOOSE(Проект!$D$132,1,Параметры!BJ$59,Параметры!BJ$65)/Параметры!BJ$70</f>
        <v>70466.2800245533</v>
      </c>
      <c r="BK90" s="53">
        <f ca="1">Проект!BK$132*CHOOSE(Проект!$D$132,1,Параметры!BK$59,Параметры!BK$65)/Параметры!BK$70</f>
        <v>70864.706616721742</v>
      </c>
      <c r="BL90" s="53">
        <f ca="1">Проект!BL$132*CHOOSE(Проект!$D$132,1,Параметры!BL$59,Параметры!BL$65)/Параметры!BL$70</f>
        <v>71265.385970768504</v>
      </c>
      <c r="BM90" s="53">
        <f ca="1">Проект!BM$132*CHOOSE(Проект!$D$132,1,Параметры!BM$59,Параметры!BM$65)/Параметры!BM$70</f>
        <v>71668.330824136792</v>
      </c>
      <c r="BN90" s="53">
        <f ca="1">Проект!BN$132*CHOOSE(Проект!$D$132,1,Параметры!BN$59,Параметры!BN$65)/Параметры!BN$70</f>
        <v>72073.553986289116</v>
      </c>
      <c r="BO90" s="53">
        <f ca="1">Проект!BO$132*CHOOSE(Проект!$D$132,1,Параметры!BO$59,Параметры!BO$65)/Параметры!BO$70</f>
        <v>72481.068339114601</v>
      </c>
      <c r="BP90" s="53">
        <f ca="1">Проект!BP$132*CHOOSE(Проект!$D$132,1,Параметры!BP$59,Параметры!BP$65)/Параметры!BP$70</f>
        <v>72890.886837338403</v>
      </c>
      <c r="BQ90" s="53">
        <f ca="1">Проект!BQ$132*CHOOSE(Проект!$D$132,1,Параметры!BQ$59,Параметры!BQ$65)/Параметры!BQ$70</f>
        <v>73303.022508933631</v>
      </c>
      <c r="BR90" s="53">
        <f ca="1">Проект!BR$132*CHOOSE(Проект!$D$132,1,Параметры!BR$59,Параметры!BR$65)/Параметры!BR$70</f>
        <v>62324.785694225357</v>
      </c>
      <c r="BS90" s="53">
        <f ca="1">Проект!BS$132*CHOOSE(Проект!$D$132,1,Параметры!BS$59,Параметры!BS$65)/Параметры!BS$70</f>
        <v>62677.179093779385</v>
      </c>
      <c r="BT90" s="53">
        <f ca="1">Проект!BT$132*CHOOSE(Проект!$D$132,1,Параметры!BT$59,Параметры!BT$65)/Параметры!BT$70</f>
        <v>63031.564976848051</v>
      </c>
      <c r="BU90" s="53">
        <f ca="1">Проект!BU$132*CHOOSE(Проект!$D$132,1,Параметры!BU$59,Параметры!BU$65)/Параметры!BU$70</f>
        <v>63387.954609222827</v>
      </c>
      <c r="BV90" s="53">
        <f ca="1">Проект!BV$132*CHOOSE(Проект!$D$132,1,Параметры!BV$59,Параметры!BV$65)/Параметры!BV$70</f>
        <v>75398.919626272022</v>
      </c>
      <c r="BW90" s="53">
        <f ca="1">Проект!BW$132*CHOOSE(Проект!$D$132,1,Параметры!BW$59,Параметры!BW$65)/Параметры!BW$70</f>
        <v>75825.236079892245</v>
      </c>
      <c r="BX90" s="53">
        <f ca="1">Проект!BX$132*CHOOSE(Проект!$D$132,1,Параметры!BX$59,Параметры!BX$65)/Параметры!BX$70</f>
        <v>76253.962988722284</v>
      </c>
      <c r="BY90" s="53">
        <f ca="1">Проект!BY$132*CHOOSE(Проект!$D$132,1,Параметры!BY$59,Параметры!BY$65)/Параметры!BY$70</f>
        <v>76685.113981826347</v>
      </c>
      <c r="BZ90" s="53">
        <f ca="1">Проект!BZ$132*CHOOSE(Проект!$D$132,1,Параметры!BZ$59,Параметры!BZ$65)/Параметры!BZ$70</f>
        <v>77118.702765329333</v>
      </c>
      <c r="CA90" s="53">
        <f ca="1">Проект!CA$132*CHOOSE(Проект!$D$132,1,Параметры!CA$59,Параметры!CA$65)/Параметры!CA$70</f>
        <v>77554.743122852597</v>
      </c>
      <c r="CB90" s="53">
        <f ca="1">Проект!CB$132*CHOOSE(Проект!$D$132,1,Параметры!CB$59,Параметры!CB$65)/Параметры!CB$70</f>
        <v>77993.248915952077</v>
      </c>
      <c r="CC90" s="53">
        <f ca="1">Проект!CC$132*CHOOSE(Проект!$D$132,1,Параметры!CC$59,Параметры!CC$65)/Параметры!CC$70</f>
        <v>78434.234084558964</v>
      </c>
      <c r="CD90" s="53">
        <f ca="1">Проект!CD$132*CHOOSE(Проект!$D$132,1,Параметры!CD$59,Параметры!CD$65)/Параметры!CD$70</f>
        <v>66687.520692821112</v>
      </c>
      <c r="CE90" s="53">
        <f ca="1">Проект!CE$132*CHOOSE(Проект!$D$132,1,Параметры!CE$59,Параметры!CE$65)/Параметры!CE$70</f>
        <v>67064.581630343921</v>
      </c>
      <c r="CF90" s="53">
        <f ca="1">Проект!CF$132*CHOOSE(Проект!$D$132,1,Параметры!CF$59,Параметры!CF$65)/Параметры!CF$70</f>
        <v>67443.774525227404</v>
      </c>
      <c r="CG90" s="53">
        <f ca="1">Проект!CG$132*CHOOSE(Проект!$D$132,1,Параметры!CG$59,Параметры!CG$65)/Параметры!CG$70</f>
        <v>67825.111431868427</v>
      </c>
      <c r="CH90" s="53">
        <f ca="1">Проект!CH$132*CHOOSE(Проект!$D$132,1,Параметры!CH$59,Параметры!CH$65)/Параметры!CH$70</f>
        <v>80676.844000111058</v>
      </c>
      <c r="CI90" s="53">
        <f ca="1">Проект!CI$132*CHOOSE(Проект!$D$132,1,Параметры!CI$59,Параметры!CI$65)/Параметры!CI$70</f>
        <v>81133.002605484711</v>
      </c>
      <c r="CJ90" s="53">
        <f ca="1">Проект!CJ$132*CHOOSE(Проект!$D$132,1,Параметры!CJ$59,Параметры!CJ$65)/Параметры!CJ$70</f>
        <v>81591.740397932852</v>
      </c>
      <c r="CK90" s="53">
        <f ca="1">Проект!CK$132*CHOOSE(Проект!$D$132,1,Параметры!CK$59,Параметры!CK$65)/Параметры!CK$70</f>
        <v>82053.071960554182</v>
      </c>
      <c r="CL90" s="53">
        <f ca="1">Проект!CL$132*CHOOSE(Проект!$D$132,1,Параметры!CL$59,Параметры!CL$65)/Параметры!CL$70</f>
        <v>82517.011958902382</v>
      </c>
      <c r="CM90" s="53">
        <f ca="1">Проект!CM$132*CHOOSE(Проект!$D$132,1,Параметры!CM$59,Параметры!CM$65)/Параметры!CM$70</f>
        <v>82983.575141452282</v>
      </c>
      <c r="CN90" s="53">
        <f ca="1">Проект!CN$132*CHOOSE(Проект!$D$132,1,Параметры!CN$59,Параметры!CN$65)/Параметры!CN$70</f>
        <v>83452.776340068725</v>
      </c>
      <c r="CO90" s="53">
        <f ca="1">Проект!CO$132*CHOOSE(Проект!$D$132,1,Параметры!CO$59,Параметры!CO$65)/Параметры!CO$70</f>
        <v>83924.630470478078</v>
      </c>
      <c r="CP90" s="53">
        <f ca="1">Проект!CP$132*CHOOSE(Проект!$D$132,1,Параметры!CP$59,Параметры!CP$65)/Параметры!CP$70</f>
        <v>71355.647141318594</v>
      </c>
      <c r="CQ90" s="53">
        <f ca="1">Проект!CQ$132*CHOOSE(Проект!$D$132,1,Параметры!CQ$59,Параметры!CQ$65)/Параметры!CQ$70</f>
        <v>71759.102344467989</v>
      </c>
      <c r="CR90" s="53">
        <f ca="1">Проект!CR$132*CHOOSE(Проект!$D$132,1,Параметры!CR$59,Параметры!CR$65)/Параметры!CR$70</f>
        <v>72164.838741993313</v>
      </c>
      <c r="CS90" s="53">
        <f ca="1">Проект!CS$132*CHOOSE(Проект!$D$132,1,Параметры!CS$59,Параметры!CS$65)/Параметры!CS$70</f>
        <v>72572.869232099198</v>
      </c>
      <c r="CT90" s="53">
        <f ca="1">Проект!CT$132*CHOOSE(Проект!$D$132,1,Параметры!CT$59,Параметры!CT$65)/Параметры!CT$70</f>
        <v>86324.223080118813</v>
      </c>
      <c r="CU90" s="53">
        <f ca="1">Проект!CU$132*CHOOSE(Проект!$D$132,1,Параметры!CU$59,Параметры!CU$65)/Параметры!CU$70</f>
        <v>86812.312787868621</v>
      </c>
      <c r="CV90" s="53">
        <f ca="1">Проект!CV$132*CHOOSE(Проект!$D$132,1,Параметры!CV$59,Параметры!CV$65)/Параметры!CV$70</f>
        <v>87303.162225788139</v>
      </c>
      <c r="CW90" s="53">
        <f ca="1">Проект!CW$132*CHOOSE(Проект!$D$132,1,Параметры!CW$59,Параметры!CW$65)/Параметры!CW$70</f>
        <v>87796.786997792966</v>
      </c>
      <c r="CX90" s="53">
        <f ca="1">Проект!CX$132*CHOOSE(Проект!$D$132,1,Параметры!CX$59,Параметры!CX$65)/Параметры!CX$70</f>
        <v>88293.202796025536</v>
      </c>
      <c r="CY90" s="53">
        <f ca="1">Проект!CY$132*CHOOSE(Проект!$D$132,1,Параметры!CY$59,Параметры!CY$65)/Параметры!CY$70</f>
        <v>88792.425401353918</v>
      </c>
      <c r="CZ90" s="53">
        <f ca="1">Проект!CZ$132*CHOOSE(Проект!$D$132,1,Параметры!CZ$59,Параметры!CZ$65)/Параметры!CZ$70</f>
        <v>89294.470683873515</v>
      </c>
      <c r="DA90" s="53">
        <f ca="1">Проект!DA$132*CHOOSE(Проект!$D$132,1,Параметры!DA$59,Параметры!DA$65)/Параметры!DA$70</f>
        <v>89799.354603411528</v>
      </c>
      <c r="DB90" s="53">
        <f ca="1">Проект!DB$132*CHOOSE(Проект!$D$132,1,Параметры!DB$59,Параметры!DB$65)/Параметры!DB$70</f>
        <v>76350.542441210884</v>
      </c>
      <c r="DC90" s="53">
        <f ca="1">Проект!DC$132*CHOOSE(Проект!$D$132,1,Параметры!DC$59,Параметры!DC$65)/Параметры!DC$70</f>
        <v>76782.239508580751</v>
      </c>
      <c r="DD90" s="53">
        <f ca="1">Проект!DD$132*CHOOSE(Проект!$D$132,1,Параметры!DD$59,Параметры!DD$65)/Параметры!DD$70</f>
        <v>77216.377453932844</v>
      </c>
      <c r="DE90" s="53">
        <f ca="1">Проект!DE$132*CHOOSE(Проект!$D$132,1,Параметры!DE$59,Параметры!DE$65)/Параметры!DE$70</f>
        <v>77652.97007834613</v>
      </c>
      <c r="DF90" s="53">
        <f ca="1">Проект!DF$132*CHOOSE(Проект!$D$132,1,Параметры!DF$59,Параметры!DF$65)/Параметры!DF$70</f>
        <v>92366.91869572713</v>
      </c>
      <c r="DG90" s="53">
        <f ca="1">Проект!DG$132*CHOOSE(Проект!$D$132,1,Параметры!DG$59,Параметры!DG$65)/Параметры!DG$70</f>
        <v>92889.174683019417</v>
      </c>
      <c r="DH90" s="53">
        <f ca="1">Проект!DH$132*CHOOSE(Проект!$D$132,1,Параметры!DH$59,Параметры!DH$65)/Параметры!DH$70</f>
        <v>93414.383581593283</v>
      </c>
      <c r="DI90" s="53">
        <f ca="1">Проект!DI$132*CHOOSE(Проект!$D$132,1,Параметры!DI$59,Параметры!DI$65)/Параметры!DI$70</f>
        <v>93942.562087638449</v>
      </c>
      <c r="DJ90" s="53">
        <f ca="1">Проект!DJ$132*CHOOSE(Проект!$D$132,1,Параметры!DJ$59,Параметры!DJ$65)/Параметры!DJ$70</f>
        <v>94473.726991747302</v>
      </c>
      <c r="DK90" s="53">
        <f ca="1">Проект!DK$132*CHOOSE(Проект!$D$132,1,Параметры!DK$59,Параметры!DK$65)/Параметры!DK$70</f>
        <v>95007.895179448678</v>
      </c>
      <c r="DL90" s="53">
        <f ca="1">Проект!DL$132*CHOOSE(Проект!$D$132,1,Параметры!DL$59,Параметры!DL$65)/Параметры!DL$70</f>
        <v>95545.083631744637</v>
      </c>
      <c r="DM90" s="53">
        <f ca="1">Проект!DM$132*CHOOSE(Проект!$D$132,1,Параметры!DM$59,Параметры!DM$65)/Параметры!DM$70</f>
        <v>96085.309425650325</v>
      </c>
      <c r="DN90" s="53">
        <f ca="1">Проект!DN$132*CHOOSE(Проект!$D$132,1,Параметры!DN$59,Параметры!DN$65)/Параметры!DN$70</f>
        <v>81695.080412095616</v>
      </c>
      <c r="DO90" s="53">
        <f ca="1">Проект!DO$132*CHOOSE(Проект!$D$132,1,Параметры!DO$59,Параметры!DO$65)/Параметры!DO$70</f>
        <v>82156.99627418138</v>
      </c>
      <c r="DP90" s="53">
        <f ca="1">Проект!DP$132*CHOOSE(Проект!$D$132,1,Параметры!DP$59,Параметры!DP$65)/Параметры!DP$70</f>
        <v>82621.52387570811</v>
      </c>
      <c r="DQ90" s="53">
        <f ca="1">Проект!DQ$132*CHOOSE(Проект!$D$132,1,Параметры!DQ$59,Параметры!DQ$65)/Параметры!DQ$70</f>
        <v>83088.677983830334</v>
      </c>
      <c r="DR90" s="53">
        <f ca="1">Проект!DR$132*CHOOSE(Проект!$D$132,1,Параметры!DR$59,Параметры!DR$65)/Параметры!DR$70</f>
        <v>98832.603004427991</v>
      </c>
      <c r="DS90" s="53">
        <f ca="1">Проект!DS$132*CHOOSE(Проект!$D$132,1,Параметры!DS$59,Параметры!DS$65)/Параметры!DS$70</f>
        <v>99391.41691083074</v>
      </c>
      <c r="DT90" s="53">
        <f ca="1">Проект!DT$132*CHOOSE(Проект!$D$132,1,Параметры!DT$59,Параметры!DT$65)/Параметры!DT$70</f>
        <v>99953.390432304775</v>
      </c>
      <c r="DU90" s="53">
        <f ca="1">Проект!DU$132*CHOOSE(Проект!$D$132,1,Параметры!DU$59,Параметры!DU$65)/Параметры!DU$70</f>
        <v>100518.54143377312</v>
      </c>
      <c r="DV90" s="53">
        <f ca="1">Проект!DV$132*CHOOSE(Проект!$D$132,1,Параметры!DV$59,Параметры!DV$65)/Параметры!DV$70</f>
        <v>101086.88788116959</v>
      </c>
      <c r="DW90" s="53"/>
      <c r="DX90" s="55">
        <f t="shared" ca="1" si="70"/>
        <v>8218709.2853881149</v>
      </c>
    </row>
    <row r="91" spans="1:128" hidden="1" outlineLevel="1" x14ac:dyDescent="0.2">
      <c r="A91" s="254" t="str">
        <f>Проект!A$154</f>
        <v>Доставка нефти на завод</v>
      </c>
      <c r="B91" s="121">
        <f t="shared" ca="1" si="65"/>
        <v>311744.14530782524</v>
      </c>
      <c r="C91" s="46" t="str">
        <f ca="1">Параметры!C$70</f>
        <v>тыс. руб.</v>
      </c>
      <c r="D91" s="11"/>
      <c r="F91" s="6" t="s">
        <v>3378</v>
      </c>
      <c r="G91" s="53">
        <f ca="1">Проект!G$162*CHOOSE(Проект!$D$162,1,Параметры!G$59,Параметры!G$65)/Параметры!G$70</f>
        <v>178.20000000000002</v>
      </c>
      <c r="H91" s="53">
        <f ca="1">Проект!H$162*CHOOSE(Проект!$D$162,1,Параметры!H$59,Параметры!H$65)/Параметры!H$70</f>
        <v>537.62270612410691</v>
      </c>
      <c r="I91" s="53">
        <f ca="1">Проект!I$162*CHOOSE(Проект!$D$162,1,Параметры!I$59,Параметры!I$65)/Параметры!I$70</f>
        <v>810.99375460215435</v>
      </c>
      <c r="J91" s="53">
        <f ca="1">Проект!J$162*CHOOSE(Проект!$D$162,1,Параметры!J$59,Параметры!J$65)/Параметры!J$70</f>
        <v>996.81906035427562</v>
      </c>
      <c r="K91" s="53">
        <f ca="1">Проект!K$162*CHOOSE(Проект!$D$162,1,Параметры!K$59,Параметры!K$65)/Параметры!K$70</f>
        <v>1184.7198057458108</v>
      </c>
      <c r="L91" s="53">
        <f ca="1">Проект!L$162*CHOOSE(Проект!$D$162,1,Параметры!L$59,Параметры!L$65)/Параметры!L$70</f>
        <v>1374.7135197355801</v>
      </c>
      <c r="M91" s="53">
        <f ca="1">Проект!M$162*CHOOSE(Проект!$D$162,1,Параметры!M$59,Параметры!M$65)/Параметры!M$70</f>
        <v>1566.8178631544897</v>
      </c>
      <c r="N91" s="53">
        <f ca="1">Проект!N$162*CHOOSE(Проект!$D$162,1,Параметры!N$59,Параметры!N$65)/Параметры!N$70</f>
        <v>1723.9758795387818</v>
      </c>
      <c r="O91" s="53">
        <f ca="1">Проект!O$162*CHOOSE(Проект!$D$162,1,Параметры!O$59,Параметры!O$65)/Параметры!O$70</f>
        <v>2050.6406868673994</v>
      </c>
      <c r="P91" s="53">
        <f ca="1">Проект!P$162*CHOOSE(Проект!$D$162,1,Параметры!P$59,Параметры!P$65)/Параметры!P$70</f>
        <v>2062.2353074482758</v>
      </c>
      <c r="Q91" s="53">
        <f ca="1">Проект!Q$162*CHOOSE(Проект!$D$162,1,Параметры!Q$59,Параметры!Q$65)/Параметры!Q$70</f>
        <v>2073.8954856996293</v>
      </c>
      <c r="R91" s="53">
        <f ca="1">Проект!R$162*CHOOSE(Проект!$D$162,1,Параметры!R$59,Параметры!R$65)/Параметры!R$70</f>
        <v>2085.6215922940582</v>
      </c>
      <c r="S91" s="53">
        <f ca="1">Проект!S$162*CHOOSE(Проект!$D$162,1,Параметры!S$59,Параметры!S$65)/Параметры!S$70</f>
        <v>2097.4140000000002</v>
      </c>
      <c r="T91" s="53">
        <f ca="1">Проект!T$162*CHOOSE(Проект!$D$162,1,Параметры!T$59,Параметры!T$65)/Параметры!T$70</f>
        <v>2109.2730836935798</v>
      </c>
      <c r="U91" s="53">
        <f ca="1">Проект!U$162*CHOOSE(Проект!$D$162,1,Параметры!U$59,Параметры!U$65)/Параметры!U$70</f>
        <v>2121.199220370524</v>
      </c>
      <c r="V91" s="53">
        <f ca="1">Проект!V$162*CHOOSE(Проект!$D$162,1,Параметры!V$59,Параметры!V$65)/Параметры!V$70</f>
        <v>1803.5175399246175</v>
      </c>
      <c r="W91" s="53">
        <f ca="1">Проект!W$162*CHOOSE(Проект!$D$162,1,Параметры!W$59,Параметры!W$65)/Параметры!W$70</f>
        <v>1813.7148903040866</v>
      </c>
      <c r="X91" s="53">
        <f ca="1">Проект!X$162*CHOOSE(Проект!$D$162,1,Параметры!X$59,Параметры!X$65)/Параметры!X$70</f>
        <v>1823.9698979851676</v>
      </c>
      <c r="Y91" s="53">
        <f ca="1">Проект!Y$162*CHOOSE(Проект!$D$162,1,Параметры!Y$59,Параметры!Y$65)/Параметры!Y$70</f>
        <v>1834.2828889706263</v>
      </c>
      <c r="Z91" s="53">
        <f ca="1">Проект!Z$162*CHOOSE(Проект!$D$162,1,Параметры!Z$59,Параметры!Z$65)/Параметры!Z$70</f>
        <v>2181.8490432442427</v>
      </c>
      <c r="AA91" s="53">
        <f ca="1">Проект!AA$162*CHOOSE(Проект!$D$162,1,Параметры!AA$59,Параметры!AA$65)/Параметры!AA$70</f>
        <v>2194.185534948117</v>
      </c>
      <c r="AB91" s="53">
        <f ca="1">Проект!AB$162*CHOOSE(Проект!$D$162,1,Параметры!AB$59,Параметры!AB$65)/Параметры!AB$70</f>
        <v>2206.591778969655</v>
      </c>
      <c r="AC91" s="53">
        <f ca="1">Проект!AC$162*CHOOSE(Проект!$D$162,1,Параметры!AC$59,Параметры!AC$65)/Параметры!AC$70</f>
        <v>2219.068169698603</v>
      </c>
      <c r="AD91" s="53">
        <f ca="1">Проект!AD$162*CHOOSE(Проект!$D$162,1,Параметры!AD$59,Параметры!AD$65)/Параметры!AD$70</f>
        <v>2231.615103754642</v>
      </c>
      <c r="AE91" s="53">
        <f ca="1">Проект!AE$162*CHOOSE(Проект!$D$162,1,Параметры!AE$59,Параметры!AE$65)/Параметры!AE$70</f>
        <v>2244.2329800000002</v>
      </c>
      <c r="AF91" s="53">
        <f ca="1">Проект!AF$162*CHOOSE(Проект!$D$162,1,Параметры!AF$59,Параметры!AF$65)/Параметры!AF$70</f>
        <v>2256.9221995521302</v>
      </c>
      <c r="AG91" s="53">
        <f ca="1">Проект!AG$162*CHOOSE(Проект!$D$162,1,Параметры!AG$59,Параметры!AG$65)/Параметры!AG$70</f>
        <v>2269.6831657964603</v>
      </c>
      <c r="AH91" s="53">
        <f ca="1">Проект!AH$162*CHOOSE(Проект!$D$162,1,Параметры!AH$59,Параметры!AH$65)/Параметры!AH$70</f>
        <v>1929.76376771934</v>
      </c>
      <c r="AI91" s="53">
        <f ca="1">Проект!AI$162*CHOOSE(Проект!$D$162,1,Параметры!AI$59,Параметры!AI$65)/Параметры!AI$70</f>
        <v>1940.6749326253721</v>
      </c>
      <c r="AJ91" s="53">
        <f ca="1">Проект!AJ$162*CHOOSE(Проект!$D$162,1,Параметры!AJ$59,Параметры!AJ$65)/Параметры!AJ$70</f>
        <v>1951.6477908441291</v>
      </c>
      <c r="AK91" s="53">
        <f ca="1">Проект!AK$162*CHOOSE(Проект!$D$162,1,Параметры!AK$59,Параметры!AK$65)/Параметры!AK$70</f>
        <v>1962.6826911985702</v>
      </c>
      <c r="AL91" s="53">
        <f ca="1">Проект!AL$162*CHOOSE(Проект!$D$162,1,Параметры!AL$59,Параметры!AL$65)/Параметры!AL$70</f>
        <v>2334.5784762713397</v>
      </c>
      <c r="AM91" s="53">
        <f ca="1">Проект!AM$162*CHOOSE(Проект!$D$162,1,Параметры!AM$59,Параметры!AM$65)/Параметры!AM$70</f>
        <v>2347.7785223944848</v>
      </c>
      <c r="AN91" s="53">
        <f ca="1">Проект!AN$162*CHOOSE(Проект!$D$162,1,Параметры!AN$59,Параметры!AN$65)/Параметры!AN$70</f>
        <v>2361.0532034975308</v>
      </c>
      <c r="AO91" s="53">
        <f ca="1">Проект!AO$162*CHOOSE(Проект!$D$162,1,Параметры!AO$59,Параметры!AO$65)/Параметры!AO$70</f>
        <v>2374.4029415775053</v>
      </c>
      <c r="AP91" s="53">
        <f ca="1">Проект!AP$162*CHOOSE(Проект!$D$162,1,Параметры!AP$59,Параметры!AP$65)/Параметры!AP$70</f>
        <v>2387.8281610174672</v>
      </c>
      <c r="AQ91" s="53">
        <f ca="1">Проект!AQ$162*CHOOSE(Проект!$D$162,1,Параметры!AQ$59,Параметры!AQ$65)/Параметры!AQ$70</f>
        <v>2401.3292886000004</v>
      </c>
      <c r="AR91" s="53">
        <f ca="1">Проект!AR$162*CHOOSE(Проект!$D$162,1,Параметры!AR$59,Параметры!AR$65)/Параметры!AR$70</f>
        <v>2414.9067535207791</v>
      </c>
      <c r="AS91" s="53">
        <f ca="1">Проект!AS$162*CHOOSE(Проект!$D$162,1,Параметры!AS$59,Параметры!AS$65)/Параметры!AS$70</f>
        <v>2428.5609874022125</v>
      </c>
      <c r="AT91" s="53">
        <f ca="1">Проект!AT$162*CHOOSE(Проект!$D$162,1,Параметры!AT$59,Параметры!AT$65)/Параметры!AT$70</f>
        <v>2064.8472314596943</v>
      </c>
      <c r="AU91" s="53">
        <f ca="1">Проект!AU$162*CHOOSE(Проект!$D$162,1,Параметры!AU$59,Параметры!AU$65)/Параметры!AU$70</f>
        <v>2076.5221779091485</v>
      </c>
      <c r="AV91" s="53">
        <f ca="1">Проект!AV$162*CHOOSE(Проект!$D$162,1,Параметры!AV$59,Параметры!AV$65)/Параметры!AV$70</f>
        <v>2088.263136203218</v>
      </c>
      <c r="AW91" s="53">
        <f ca="1">Проект!AW$162*CHOOSE(Проект!$D$162,1,Параметры!AW$59,Параметры!AW$65)/Параметры!AW$70</f>
        <v>2100.0704795824699</v>
      </c>
      <c r="AX91" s="53">
        <f ca="1">Проект!AX$162*CHOOSE(Проект!$D$162,1,Параметры!AX$59,Параметры!AX$65)/Параметры!AX$70</f>
        <v>2497.9989696103335</v>
      </c>
      <c r="AY91" s="53">
        <f ca="1">Проект!AY$162*CHOOSE(Проект!$D$162,1,Параметры!AY$59,Параметры!AY$65)/Параметры!AY$70</f>
        <v>2512.1230189620987</v>
      </c>
      <c r="AZ91" s="53">
        <f ca="1">Проект!AZ$162*CHOOSE(Проект!$D$162,1,Параметры!AZ$59,Параметры!AZ$65)/Параметры!AZ$70</f>
        <v>2526.3269277423578</v>
      </c>
      <c r="BA91" s="53">
        <f ca="1">Проект!BA$162*CHOOSE(Проект!$D$162,1,Параметры!BA$59,Параметры!BA$65)/Параметры!BA$70</f>
        <v>2540.6111474879303</v>
      </c>
      <c r="BB91" s="53">
        <f ca="1">Проект!BB$162*CHOOSE(Проект!$D$162,1,Параметры!BB$59,Параметры!BB$65)/Параметры!BB$70</f>
        <v>2554.9761322886898</v>
      </c>
      <c r="BC91" s="53">
        <f ca="1">Проект!BC$162*CHOOSE(Проект!$D$162,1,Параметры!BC$59,Параметры!BC$65)/Параметры!BC$70</f>
        <v>2569.422338802</v>
      </c>
      <c r="BD91" s="53">
        <f ca="1">Проект!BD$162*CHOOSE(Проект!$D$162,1,Параметры!BD$59,Параметры!BD$65)/Параметры!BD$70</f>
        <v>2583.9502262672336</v>
      </c>
      <c r="BE91" s="53">
        <f ca="1">Проект!BE$162*CHOOSE(Проект!$D$162,1,Параметры!BE$59,Параметры!BE$65)/Параметры!BE$70</f>
        <v>2598.5602565203676</v>
      </c>
      <c r="BF91" s="53">
        <f ca="1">Проект!BF$162*CHOOSE(Проект!$D$162,1,Параметры!BF$59,Параметры!BF$65)/Параметры!BF$70</f>
        <v>2209.3865376618724</v>
      </c>
      <c r="BG91" s="53">
        <f ca="1">Проект!BG$162*CHOOSE(Проект!$D$162,1,Параметры!BG$59,Параметры!BG$65)/Параметры!BG$70</f>
        <v>2221.8787303627887</v>
      </c>
      <c r="BH91" s="53">
        <f ca="1">Проект!BH$162*CHOOSE(Проект!$D$162,1,Параметры!BH$59,Параметры!BH$65)/Параметры!BH$70</f>
        <v>2234.4415557374432</v>
      </c>
      <c r="BI91" s="53">
        <f ca="1">Проект!BI$162*CHOOSE(Проект!$D$162,1,Параметры!BI$59,Параметры!BI$65)/Параметры!BI$70</f>
        <v>2247.0754131532431</v>
      </c>
      <c r="BJ91" s="53">
        <f ca="1">Проект!BJ$162*CHOOSE(Проект!$D$162,1,Параметры!BJ$59,Параметры!BJ$65)/Параметры!BJ$70</f>
        <v>2672.8588974830568</v>
      </c>
      <c r="BK91" s="53">
        <f ca="1">Проект!BK$162*CHOOSE(Проект!$D$162,1,Параметры!BK$59,Параметры!BK$65)/Параметры!BK$70</f>
        <v>2687.9716302894458</v>
      </c>
      <c r="BL91" s="53">
        <f ca="1">Проект!BL$162*CHOOSE(Проект!$D$162,1,Параметры!BL$59,Параметры!BL$65)/Параметры!BL$70</f>
        <v>2703.1698126843235</v>
      </c>
      <c r="BM91" s="53">
        <f ca="1">Проект!BM$162*CHOOSE(Проект!$D$162,1,Параметры!BM$59,Параметры!BM$65)/Параметры!BM$70</f>
        <v>2718.4539278120851</v>
      </c>
      <c r="BN91" s="53">
        <f ca="1">Проект!BN$162*CHOOSE(Проект!$D$162,1,Параметры!BN$59,Параметры!BN$65)/Параметры!BN$70</f>
        <v>2733.8244615488979</v>
      </c>
      <c r="BO91" s="53">
        <f ca="1">Проект!BO$162*CHOOSE(Проект!$D$162,1,Параметры!BO$59,Параметры!BO$65)/Параметры!BO$70</f>
        <v>2749.2819025181402</v>
      </c>
      <c r="BP91" s="53">
        <f ca="1">Проект!BP$162*CHOOSE(Проект!$D$162,1,Параметры!BP$59,Параметры!BP$65)/Параметры!BP$70</f>
        <v>2764.82674210594</v>
      </c>
      <c r="BQ91" s="53">
        <f ca="1">Проект!BQ$162*CHOOSE(Проект!$D$162,1,Параметры!BQ$59,Параметры!BQ$65)/Параметры!BQ$70</f>
        <v>2780.4594744767928</v>
      </c>
      <c r="BR91" s="53">
        <f ca="1">Проект!BR$162*CHOOSE(Проект!$D$162,1,Параметры!BR$59,Параметры!BR$65)/Параметры!BR$70</f>
        <v>2364.0435952982039</v>
      </c>
      <c r="BS91" s="53">
        <f ca="1">Проект!BS$162*CHOOSE(Проект!$D$162,1,Параметры!BS$59,Параметры!BS$65)/Параметры!BS$70</f>
        <v>2377.4102414881841</v>
      </c>
      <c r="BT91" s="53">
        <f ca="1">Проект!BT$162*CHOOSE(Проект!$D$162,1,Параметры!BT$59,Параметры!BT$65)/Параметры!BT$70</f>
        <v>2390.8524646390647</v>
      </c>
      <c r="BU91" s="53">
        <f ca="1">Проект!BU$162*CHOOSE(Проект!$D$162,1,Параметры!BU$59,Параметры!BU$65)/Параметры!BU$70</f>
        <v>2404.3706920739701</v>
      </c>
      <c r="BV91" s="53">
        <f ca="1">Проект!BV$162*CHOOSE(Проект!$D$162,1,Параметры!BV$59,Параметры!BV$65)/Параметры!BV$70</f>
        <v>2859.959020306871</v>
      </c>
      <c r="BW91" s="53">
        <f ca="1">Проект!BW$162*CHOOSE(Проект!$D$162,1,Параметры!BW$59,Параметры!BW$65)/Параметры!BW$70</f>
        <v>2876.1296444097075</v>
      </c>
      <c r="BX91" s="53">
        <f ca="1">Проект!BX$162*CHOOSE(Проект!$D$162,1,Параметры!BX$59,Параметры!BX$65)/Параметры!BX$70</f>
        <v>2892.3916995722261</v>
      </c>
      <c r="BY91" s="53">
        <f ca="1">Проект!BY$162*CHOOSE(Проект!$D$162,1,Параметры!BY$59,Параметры!BY$65)/Параметры!BY$70</f>
        <v>2908.7457027589317</v>
      </c>
      <c r="BZ91" s="53">
        <f ca="1">Проект!BZ$162*CHOOSE(Проект!$D$162,1,Параметры!BZ$59,Параметры!BZ$65)/Параметры!BZ$70</f>
        <v>2925.192173857321</v>
      </c>
      <c r="CA91" s="53">
        <f ca="1">Проект!CA$162*CHOOSE(Проект!$D$162,1,Параметры!CA$59,Параметры!CA$65)/Параметры!CA$70</f>
        <v>2941.7316356944102</v>
      </c>
      <c r="CB91" s="53">
        <f ca="1">Проект!CB$162*CHOOSE(Проект!$D$162,1,Параметры!CB$59,Параметры!CB$65)/Параметры!CB$70</f>
        <v>2958.364614053356</v>
      </c>
      <c r="CC91" s="53">
        <f ca="1">Проект!CC$162*CHOOSE(Проект!$D$162,1,Параметры!CC$59,Параметры!CC$65)/Параметры!CC$70</f>
        <v>2975.0916376901687</v>
      </c>
      <c r="CD91" s="53">
        <f ca="1">Проект!CD$162*CHOOSE(Проект!$D$162,1,Параметры!CD$59,Параметры!CD$65)/Параметры!CD$70</f>
        <v>2529.5266469690782</v>
      </c>
      <c r="CE91" s="53">
        <f ca="1">Проект!CE$162*CHOOSE(Проект!$D$162,1,Параметры!CE$59,Параметры!CE$65)/Параметры!CE$70</f>
        <v>2543.828958392357</v>
      </c>
      <c r="CF91" s="53">
        <f ca="1">Проект!CF$162*CHOOSE(Проект!$D$162,1,Параметры!CF$59,Параметры!CF$65)/Параметры!CF$70</f>
        <v>2558.2121371637991</v>
      </c>
      <c r="CG91" s="53">
        <f ca="1">Проект!CG$162*CHOOSE(Проект!$D$162,1,Параметры!CG$59,Параметры!CG$65)/Параметры!CG$70</f>
        <v>2572.6766405191479</v>
      </c>
      <c r="CH91" s="53">
        <f ca="1">Проект!CH$162*CHOOSE(Проект!$D$162,1,Параметры!CH$59,Параметры!CH$65)/Параметры!CH$70</f>
        <v>3060.1561517283517</v>
      </c>
      <c r="CI91" s="53">
        <f ca="1">Проект!CI$162*CHOOSE(Проект!$D$162,1,Параметры!CI$59,Параметры!CI$65)/Параметры!CI$70</f>
        <v>3077.4587195183867</v>
      </c>
      <c r="CJ91" s="53">
        <f ca="1">Проект!CJ$162*CHOOSE(Проект!$D$162,1,Параметры!CJ$59,Параметры!CJ$65)/Параметры!CJ$70</f>
        <v>3094.859118542282</v>
      </c>
      <c r="CK91" s="53">
        <f ca="1">Проект!CK$162*CHOOSE(Проект!$D$162,1,Параметры!CK$59,Параметры!CK$65)/Параметры!CK$70</f>
        <v>3112.3579019520571</v>
      </c>
      <c r="CL91" s="53">
        <f ca="1">Проект!CL$162*CHOOSE(Проект!$D$162,1,Параметры!CL$59,Параметры!CL$65)/Параметры!CL$70</f>
        <v>3129.9556260273334</v>
      </c>
      <c r="CM91" s="53">
        <f ca="1">Проект!CM$162*CHOOSE(Проект!$D$162,1,Параметры!CM$59,Параметры!CM$65)/Параметры!CM$70</f>
        <v>3147.6528501930193</v>
      </c>
      <c r="CN91" s="53">
        <f ca="1">Проект!CN$162*CHOOSE(Проект!$D$162,1,Параметры!CN$59,Параметры!CN$65)/Параметры!CN$70</f>
        <v>3165.4501370370908</v>
      </c>
      <c r="CO91" s="53">
        <f ca="1">Проект!CO$162*CHOOSE(Проект!$D$162,1,Параметры!CO$59,Параметры!CO$65)/Параметры!CO$70</f>
        <v>3183.3480523284807</v>
      </c>
      <c r="CP91" s="53">
        <f ca="1">Проект!CP$162*CHOOSE(Проект!$D$162,1,Параметры!CP$59,Параметры!CP$65)/Параметры!CP$70</f>
        <v>2706.5935122569135</v>
      </c>
      <c r="CQ91" s="53">
        <f ca="1">Проект!CQ$162*CHOOSE(Проект!$D$162,1,Параметры!CQ$59,Параметры!CQ$65)/Параметры!CQ$70</f>
        <v>2721.896985479822</v>
      </c>
      <c r="CR91" s="53">
        <f ca="1">Проект!CR$162*CHOOSE(Проект!$D$162,1,Параметры!CR$59,Параметры!CR$65)/Параметры!CR$70</f>
        <v>2737.2869867652653</v>
      </c>
      <c r="CS91" s="53">
        <f ca="1">Проект!CS$162*CHOOSE(Проект!$D$162,1,Параметры!CS$59,Параметры!CS$65)/Параметры!CS$70</f>
        <v>2752.7640053554883</v>
      </c>
      <c r="CT91" s="53">
        <f ca="1">Проект!CT$162*CHOOSE(Проект!$D$162,1,Параметры!CT$59,Параметры!CT$65)/Параметры!CT$70</f>
        <v>3274.3670823493367</v>
      </c>
      <c r="CU91" s="53">
        <f ca="1">Проект!CU$162*CHOOSE(Проект!$D$162,1,Параметры!CU$59,Параметры!CU$65)/Параметры!CU$70</f>
        <v>3292.8808298846734</v>
      </c>
      <c r="CV91" s="53">
        <f ca="1">Проект!CV$162*CHOOSE(Проект!$D$162,1,Параметры!CV$59,Параметры!CV$65)/Параметры!CV$70</f>
        <v>3311.4992568402413</v>
      </c>
      <c r="CW91" s="53">
        <f ca="1">Проект!CW$162*CHOOSE(Проект!$D$162,1,Параметры!CW$59,Параметры!CW$65)/Параметры!CW$70</f>
        <v>3330.2229550887005</v>
      </c>
      <c r="CX91" s="53">
        <f ca="1">Проект!CX$162*CHOOSE(Проект!$D$162,1,Параметры!CX$59,Параметры!CX$65)/Параметры!CX$70</f>
        <v>3349.0525198492469</v>
      </c>
      <c r="CY91" s="53">
        <f ca="1">Проект!CY$162*CHOOSE(Проект!$D$162,1,Параметры!CY$59,Параметры!CY$65)/Параметры!CY$70</f>
        <v>3367.9885497065302</v>
      </c>
      <c r="CZ91" s="53">
        <f ca="1">Проект!CZ$162*CHOOSE(Проект!$D$162,1,Параметры!CZ$59,Параметры!CZ$65)/Параметры!CZ$70</f>
        <v>3387.0316466296872</v>
      </c>
      <c r="DA91" s="53">
        <f ca="1">Проект!DA$162*CHOOSE(Проект!$D$162,1,Параметры!DA$59,Параметры!DA$65)/Параметры!DA$70</f>
        <v>3406.182415991474</v>
      </c>
      <c r="DB91" s="53">
        <f ca="1">Проект!DB$162*CHOOSE(Проект!$D$162,1,Параметры!DB$59,Параметры!DB$65)/Параметры!DB$70</f>
        <v>2896.0550581148973</v>
      </c>
      <c r="DC91" s="53">
        <f ca="1">Проект!DC$162*CHOOSE(Проект!$D$162,1,Параметры!DC$59,Параметры!DC$65)/Параметры!DC$70</f>
        <v>2912.4297744634096</v>
      </c>
      <c r="DD91" s="53">
        <f ca="1">Проект!DD$162*CHOOSE(Проект!$D$162,1,Параметры!DD$59,Параметры!DD$65)/Параметры!DD$70</f>
        <v>2928.8970758388332</v>
      </c>
      <c r="DE91" s="53">
        <f ca="1">Проект!DE$162*CHOOSE(Проект!$D$162,1,Параметры!DE$59,Параметры!DE$65)/Параметры!DE$70</f>
        <v>2945.4574857303724</v>
      </c>
      <c r="DF91" s="53">
        <f ca="1">Проект!DF$162*CHOOSE(Проект!$D$162,1,Параметры!DF$59,Параметры!DF$65)/Параметры!DF$70</f>
        <v>3503.5727781137898</v>
      </c>
      <c r="DG91" s="53">
        <f ca="1">Проект!DG$162*CHOOSE(Проект!$D$162,1,Параметры!DG$59,Параметры!DG$65)/Параметры!DG$70</f>
        <v>3523.3824879766003</v>
      </c>
      <c r="DH91" s="53">
        <f ca="1">Проект!DH$162*CHOOSE(Проект!$D$162,1,Параметры!DH$59,Параметры!DH$65)/Параметры!DH$70</f>
        <v>3543.3042048190578</v>
      </c>
      <c r="DI91" s="53">
        <f ca="1">Проект!DI$162*CHOOSE(Проект!$D$162,1,Параметры!DI$59,Параметры!DI$65)/Параметры!DI$70</f>
        <v>3563.3385619449095</v>
      </c>
      <c r="DJ91" s="53">
        <f ca="1">Проект!DJ$162*CHOOSE(Проект!$D$162,1,Параметры!DJ$59,Параметры!DJ$65)/Параметры!DJ$70</f>
        <v>3583.4861962386935</v>
      </c>
      <c r="DK91" s="53">
        <f ca="1">Проект!DK$162*CHOOSE(Проект!$D$162,1,Параметры!DK$59,Параметры!DK$65)/Параметры!DK$70</f>
        <v>3603.7477481859864</v>
      </c>
      <c r="DL91" s="53">
        <f ca="1">Проект!DL$162*CHOOSE(Проект!$D$162,1,Параметры!DL$59,Параметры!DL$65)/Параметры!DL$70</f>
        <v>3624.1238618937646</v>
      </c>
      <c r="DM91" s="53">
        <f ca="1">Проект!DM$162*CHOOSE(Проект!$D$162,1,Параметры!DM$59,Параметры!DM$65)/Параметры!DM$70</f>
        <v>3644.6151851108762</v>
      </c>
      <c r="DN91" s="53">
        <f ca="1">Проект!DN$162*CHOOSE(Проект!$D$162,1,Параметры!DN$59,Параметры!DN$65)/Параметры!DN$70</f>
        <v>3098.7789121829392</v>
      </c>
      <c r="DO91" s="53">
        <f ca="1">Проект!DO$162*CHOOSE(Проект!$D$162,1,Параметры!DO$59,Параметры!DO$65)/Параметры!DO$70</f>
        <v>3116.2998586758472</v>
      </c>
      <c r="DP91" s="53">
        <f ca="1">Проект!DP$162*CHOOSE(Проект!$D$162,1,Параметры!DP$59,Параметры!DP$65)/Параметры!DP$70</f>
        <v>3133.9198711475506</v>
      </c>
      <c r="DQ91" s="53">
        <f ca="1">Проект!DQ$162*CHOOSE(Проект!$D$162,1,Параметры!DQ$59,Параметры!DQ$65)/Параметры!DQ$70</f>
        <v>3151.6395097314971</v>
      </c>
      <c r="DR91" s="53">
        <f ca="1">Проект!DR$162*CHOOSE(Проект!$D$162,1,Параметры!DR$59,Параметры!DR$65)/Параметры!DR$70</f>
        <v>3748.8228725817535</v>
      </c>
      <c r="DS91" s="53">
        <f ca="1">Проект!DS$162*CHOOSE(Проект!$D$162,1,Параметры!DS$59,Параметры!DS$65)/Параметры!DS$70</f>
        <v>3770.0192621349606</v>
      </c>
      <c r="DT91" s="53">
        <f ca="1">Проект!DT$162*CHOOSE(Проект!$D$162,1,Параметры!DT$59,Параметры!DT$65)/Параметры!DT$70</f>
        <v>3791.3354991563901</v>
      </c>
      <c r="DU91" s="53">
        <f ca="1">Проект!DU$162*CHOOSE(Проект!$D$162,1,Параметры!DU$59,Параметры!DU$65)/Параметры!DU$70</f>
        <v>3812.7722612810512</v>
      </c>
      <c r="DV91" s="53">
        <f ca="1">Проект!DV$162*CHOOSE(Проект!$D$162,1,Параметры!DV$59,Параметры!DV$65)/Параметры!DV$70</f>
        <v>3834.3302299754009</v>
      </c>
      <c r="DW91" s="53"/>
      <c r="DX91" s="55">
        <f t="shared" ca="1" si="70"/>
        <v>311744.14530782524</v>
      </c>
    </row>
    <row r="92" spans="1:128" hidden="1" outlineLevel="1" x14ac:dyDescent="0.2">
      <c r="A92" s="254" t="str">
        <f>Проект!A$184</f>
        <v>Переработка давальческого сырья</v>
      </c>
      <c r="B92" s="121">
        <f t="shared" ca="1" si="65"/>
        <v>283403.76846165926</v>
      </c>
      <c r="C92" s="46" t="str">
        <f ca="1">Параметры!C$70</f>
        <v>тыс. руб.</v>
      </c>
      <c r="D92" s="11"/>
      <c r="F92" s="6" t="s">
        <v>3380</v>
      </c>
      <c r="G92" s="53">
        <f ca="1">Проект!G$192*CHOOSE(Проект!$D$192,1,Параметры!G$59,Параметры!G$65)/Параметры!G$70</f>
        <v>162</v>
      </c>
      <c r="H92" s="53">
        <f ca="1">Проект!H$192*CHOOSE(Проект!$D$192,1,Параметры!H$59,Параметры!H$65)/Параметры!H$70</f>
        <v>488.74791465827894</v>
      </c>
      <c r="I92" s="53">
        <f ca="1">Проект!I$192*CHOOSE(Проект!$D$192,1,Параметры!I$59,Параметры!I$65)/Параметры!I$70</f>
        <v>737.26704963832196</v>
      </c>
      <c r="J92" s="53">
        <f ca="1">Проект!J$192*CHOOSE(Проект!$D$192,1,Параметры!J$59,Параметры!J$65)/Параметры!J$70</f>
        <v>906.19914577661405</v>
      </c>
      <c r="K92" s="53">
        <f ca="1">Проект!K$192*CHOOSE(Проект!$D$192,1,Параметры!K$59,Параметры!K$65)/Параметры!K$70</f>
        <v>1077.0180052234641</v>
      </c>
      <c r="L92" s="53">
        <f ca="1">Проект!L$192*CHOOSE(Проект!$D$192,1,Параметры!L$59,Параметры!L$65)/Параметры!L$70</f>
        <v>1249.7395633959816</v>
      </c>
      <c r="M92" s="53">
        <f ca="1">Проект!M$192*CHOOSE(Проект!$D$192,1,Параметры!M$59,Параметры!M$65)/Параметры!M$70</f>
        <v>1424.3798755949904</v>
      </c>
      <c r="N92" s="53">
        <f ca="1">Проект!N$192*CHOOSE(Проект!$D$192,1,Параметры!N$59,Параметры!N$65)/Параметры!N$70</f>
        <v>1567.2507995807102</v>
      </c>
      <c r="O92" s="53">
        <f ca="1">Проект!O$192*CHOOSE(Проект!$D$192,1,Параметры!O$59,Параметры!O$65)/Параметры!O$70</f>
        <v>1864.2188062430898</v>
      </c>
      <c r="P92" s="53">
        <f ca="1">Проект!P$192*CHOOSE(Проект!$D$192,1,Параметры!P$59,Параметры!P$65)/Параметры!P$70</f>
        <v>1874.7593704075232</v>
      </c>
      <c r="Q92" s="53">
        <f ca="1">Проект!Q$192*CHOOSE(Проект!$D$192,1,Параметры!Q$59,Параметры!Q$65)/Параметры!Q$70</f>
        <v>1885.3595324542077</v>
      </c>
      <c r="R92" s="53">
        <f ca="1">Проект!R$192*CHOOSE(Проект!$D$192,1,Параметры!R$59,Параметры!R$65)/Параметры!R$70</f>
        <v>1896.0196293582344</v>
      </c>
      <c r="S92" s="53">
        <f ca="1">Проект!S$192*CHOOSE(Проект!$D$192,1,Параметры!S$59,Параметры!S$65)/Параметры!S$70</f>
        <v>1906.74</v>
      </c>
      <c r="T92" s="53">
        <f ca="1">Проект!T$192*CHOOSE(Проект!$D$192,1,Параметры!T$59,Параметры!T$65)/Параметры!T$70</f>
        <v>1917.520985175981</v>
      </c>
      <c r="U92" s="53">
        <f ca="1">Проект!U$192*CHOOSE(Проект!$D$192,1,Параметры!U$59,Параметры!U$65)/Параметры!U$70</f>
        <v>1928.3629276095667</v>
      </c>
      <c r="V92" s="53">
        <f ca="1">Проект!V$192*CHOOSE(Проект!$D$192,1,Параметры!V$59,Параметры!V$65)/Параметры!V$70</f>
        <v>1639.5613999314699</v>
      </c>
      <c r="W92" s="53">
        <f ca="1">Проект!W$192*CHOOSE(Проект!$D$192,1,Параметры!W$59,Параметры!W$65)/Параметры!W$70</f>
        <v>1648.8317184582602</v>
      </c>
      <c r="X92" s="53">
        <f ca="1">Проект!X$192*CHOOSE(Проект!$D$192,1,Параметры!X$59,Параметры!X$65)/Параметры!X$70</f>
        <v>1658.1544527137883</v>
      </c>
      <c r="Y92" s="53">
        <f ca="1">Проект!Y$192*CHOOSE(Проект!$D$192,1,Параметры!Y$59,Параметры!Y$65)/Параметры!Y$70</f>
        <v>1667.5298990642054</v>
      </c>
      <c r="Z92" s="53">
        <f ca="1">Проект!Z$192*CHOOSE(Проект!$D$192,1,Параметры!Z$59,Параметры!Z$65)/Параметры!Z$70</f>
        <v>1983.4991302220383</v>
      </c>
      <c r="AA92" s="53">
        <f ca="1">Проект!AA$192*CHOOSE(Проект!$D$192,1,Параметры!AA$59,Параметры!AA$65)/Параметры!AA$70</f>
        <v>1994.7141226801054</v>
      </c>
      <c r="AB92" s="53">
        <f ca="1">Проект!AB$192*CHOOSE(Проект!$D$192,1,Параметры!AB$59,Параметры!AB$65)/Параметры!AB$70</f>
        <v>2005.9925263360497</v>
      </c>
      <c r="AC92" s="53">
        <f ca="1">Проект!AC$192*CHOOSE(Проект!$D$192,1,Параметры!AC$59,Параметры!AC$65)/Параметры!AC$70</f>
        <v>2017.3346997260019</v>
      </c>
      <c r="AD92" s="53">
        <f ca="1">Проект!AD$192*CHOOSE(Проект!$D$192,1,Параметры!AD$59,Параметры!AD$65)/Параметры!AD$70</f>
        <v>2028.7410034133104</v>
      </c>
      <c r="AE92" s="53">
        <f ca="1">Проект!AE$192*CHOOSE(Проект!$D$192,1,Параметры!AE$59,Параметры!AE$65)/Параметры!AE$70</f>
        <v>2040.2117999999998</v>
      </c>
      <c r="AF92" s="53">
        <f ca="1">Проект!AF$192*CHOOSE(Проект!$D$192,1,Параметры!AF$59,Параметры!AF$65)/Параметры!AF$70</f>
        <v>2051.7474541382994</v>
      </c>
      <c r="AG92" s="53">
        <f ca="1">Проект!AG$192*CHOOSE(Проект!$D$192,1,Параметры!AG$59,Параметры!AG$65)/Параметры!AG$70</f>
        <v>2063.3483325422362</v>
      </c>
      <c r="AH92" s="53">
        <f ca="1">Проект!AH$192*CHOOSE(Проект!$D$192,1,Параметры!AH$59,Параметры!AH$65)/Параметры!AH$70</f>
        <v>1754.3306979266727</v>
      </c>
      <c r="AI92" s="53">
        <f ca="1">Проект!AI$192*CHOOSE(Проект!$D$192,1,Параметры!AI$59,Параметры!AI$65)/Параметры!AI$70</f>
        <v>1764.2499387503383</v>
      </c>
      <c r="AJ92" s="53">
        <f ca="1">Проект!AJ$192*CHOOSE(Проект!$D$192,1,Параметры!AJ$59,Параметры!AJ$65)/Параметры!AJ$70</f>
        <v>1774.2252644037537</v>
      </c>
      <c r="AK92" s="53">
        <f ca="1">Проект!AK$192*CHOOSE(Проект!$D$192,1,Параметры!AK$59,Параметры!AK$65)/Параметры!AK$70</f>
        <v>1784.2569919987</v>
      </c>
      <c r="AL92" s="53">
        <f ca="1">Проект!AL$192*CHOOSE(Проект!$D$192,1,Параметры!AL$59,Параметры!AL$65)/Параметры!AL$70</f>
        <v>2122.344069337581</v>
      </c>
      <c r="AM92" s="53">
        <f ca="1">Проект!AM$192*CHOOSE(Проект!$D$192,1,Параметры!AM$59,Параметры!AM$65)/Параметры!AM$70</f>
        <v>2134.3441112677128</v>
      </c>
      <c r="AN92" s="53">
        <f ca="1">Проект!AN$192*CHOOSE(Проект!$D$192,1,Параметры!AN$59,Параметры!AN$65)/Параметры!AN$70</f>
        <v>2146.4120031795724</v>
      </c>
      <c r="AO92" s="53">
        <f ca="1">Проект!AO$192*CHOOSE(Проект!$D$192,1,Параметры!AO$59,Параметры!AO$65)/Параметры!AO$70</f>
        <v>2158.5481287068219</v>
      </c>
      <c r="AP92" s="53">
        <f ca="1">Проект!AP$192*CHOOSE(Проект!$D$192,1,Параметры!AP$59,Параметры!AP$65)/Параметры!AP$70</f>
        <v>2170.7528736522418</v>
      </c>
      <c r="AQ92" s="53">
        <f ca="1">Проект!AQ$192*CHOOSE(Проект!$D$192,1,Параметры!AQ$59,Параметры!AQ$65)/Параметры!AQ$70</f>
        <v>2183.0266259999994</v>
      </c>
      <c r="AR92" s="53">
        <f ca="1">Проект!AR$192*CHOOSE(Проект!$D$192,1,Параметры!AR$59,Параметры!AR$65)/Параметры!AR$70</f>
        <v>2195.3697759279798</v>
      </c>
      <c r="AS92" s="53">
        <f ca="1">Проект!AS$192*CHOOSE(Проект!$D$192,1,Параметры!AS$59,Параметры!AS$65)/Параметры!AS$70</f>
        <v>2207.7827158201922</v>
      </c>
      <c r="AT92" s="53">
        <f ca="1">Проект!AT$192*CHOOSE(Проект!$D$192,1,Параметры!AT$59,Параметры!AT$65)/Параметры!AT$70</f>
        <v>1877.133846781539</v>
      </c>
      <c r="AU92" s="53">
        <f ca="1">Проект!AU$192*CHOOSE(Проект!$D$192,1,Параметры!AU$59,Параметры!AU$65)/Параметры!AU$70</f>
        <v>1887.7474344628613</v>
      </c>
      <c r="AV92" s="53">
        <f ca="1">Проект!AV$192*CHOOSE(Проект!$D$192,1,Параметры!AV$59,Параметры!AV$65)/Параметры!AV$70</f>
        <v>1898.4210329120153</v>
      </c>
      <c r="AW92" s="53">
        <f ca="1">Проект!AW$192*CHOOSE(Проект!$D$192,1,Параметры!AW$59,Параметры!AW$65)/Параметры!AW$70</f>
        <v>1909.154981438608</v>
      </c>
      <c r="AX92" s="53">
        <f ca="1">Проект!AX$192*CHOOSE(Проект!$D$192,1,Параметры!AX$59,Параметры!AX$65)/Параметры!AX$70</f>
        <v>2270.908154191211</v>
      </c>
      <c r="AY92" s="53">
        <f ca="1">Проект!AY$192*CHOOSE(Проект!$D$192,1,Параметры!AY$59,Параметры!AY$65)/Параметры!AY$70</f>
        <v>2283.748199056452</v>
      </c>
      <c r="AZ92" s="53">
        <f ca="1">Проект!AZ$192*CHOOSE(Проект!$D$192,1,Параметры!AZ$59,Параметры!AZ$65)/Параметры!AZ$70</f>
        <v>2296.6608434021423</v>
      </c>
      <c r="BA92" s="53">
        <f ca="1">Проект!BA$192*CHOOSE(Проект!$D$192,1,Параметры!BA$59,Параметры!BA$65)/Параметры!BA$70</f>
        <v>2309.6464977162991</v>
      </c>
      <c r="BB92" s="53">
        <f ca="1">Проект!BB$192*CHOOSE(Проект!$D$192,1,Параметры!BB$59,Параметры!BB$65)/Параметры!BB$70</f>
        <v>2322.7055748078983</v>
      </c>
      <c r="BC92" s="53">
        <f ca="1">Проект!BC$192*CHOOSE(Проект!$D$192,1,Параметры!BC$59,Параметры!BC$65)/Параметры!BC$70</f>
        <v>2335.8384898199993</v>
      </c>
      <c r="BD92" s="53">
        <f ca="1">Проект!BD$192*CHOOSE(Проект!$D$192,1,Параметры!BD$59,Параметры!BD$65)/Параметры!BD$70</f>
        <v>2349.0456602429385</v>
      </c>
      <c r="BE92" s="53">
        <f ca="1">Проект!BE$192*CHOOSE(Проект!$D$192,1,Параметры!BE$59,Параметры!BE$65)/Параметры!BE$70</f>
        <v>2362.3275059276057</v>
      </c>
      <c r="BF92" s="53">
        <f ca="1">Проект!BF$192*CHOOSE(Проект!$D$192,1,Параметры!BF$59,Параметры!BF$65)/Параметры!BF$70</f>
        <v>2008.5332160562468</v>
      </c>
      <c r="BG92" s="53">
        <f ca="1">Проект!BG$192*CHOOSE(Проект!$D$192,1,Параметры!BG$59,Параметры!BG$65)/Параметры!BG$70</f>
        <v>2019.8897548752616</v>
      </c>
      <c r="BH92" s="53">
        <f ca="1">Проект!BH$192*CHOOSE(Проект!$D$192,1,Параметры!BH$59,Параметры!BH$65)/Параметры!BH$70</f>
        <v>2031.3105052158569</v>
      </c>
      <c r="BI92" s="53">
        <f ca="1">Проект!BI$192*CHOOSE(Проект!$D$192,1,Параметры!BI$59,Параметры!BI$65)/Параметры!BI$70</f>
        <v>2042.795830139311</v>
      </c>
      <c r="BJ92" s="53">
        <f ca="1">Проект!BJ$192*CHOOSE(Проект!$D$192,1,Параметры!BJ$59,Параметры!BJ$65)/Параметры!BJ$70</f>
        <v>2429.8717249845959</v>
      </c>
      <c r="BK92" s="53">
        <f ca="1">Проект!BK$192*CHOOSE(Проект!$D$192,1,Параметры!BK$59,Параметры!BK$65)/Параметры!BK$70</f>
        <v>2443.6105729904043</v>
      </c>
      <c r="BL92" s="53">
        <f ca="1">Проект!BL$192*CHOOSE(Проект!$D$192,1,Параметры!BL$59,Параметры!BL$65)/Параметры!BL$70</f>
        <v>2457.4271024402929</v>
      </c>
      <c r="BM92" s="53">
        <f ca="1">Проект!BM$192*CHOOSE(Проект!$D$192,1,Параметры!BM$59,Параметры!BM$65)/Параметры!BM$70</f>
        <v>2471.3217525564401</v>
      </c>
      <c r="BN92" s="53">
        <f ca="1">Проект!BN$192*CHOOSE(Проект!$D$192,1,Параметры!BN$59,Параметры!BN$65)/Параметры!BN$70</f>
        <v>2485.2949650444516</v>
      </c>
      <c r="BO92" s="53">
        <f ca="1">Проект!BO$192*CHOOSE(Проект!$D$192,1,Параметры!BO$59,Параметры!BO$65)/Параметры!BO$70</f>
        <v>2499.3471841073992</v>
      </c>
      <c r="BP92" s="53">
        <f ca="1">Проект!BP$192*CHOOSE(Проект!$D$192,1,Параметры!BP$59,Параметры!BP$65)/Параметры!BP$70</f>
        <v>2513.4788564599444</v>
      </c>
      <c r="BQ92" s="53">
        <f ca="1">Проект!BQ$192*CHOOSE(Проект!$D$192,1,Параметры!BQ$59,Параметры!BQ$65)/Параметры!BQ$70</f>
        <v>2527.6904313425384</v>
      </c>
      <c r="BR92" s="53">
        <f ca="1">Проект!BR$192*CHOOSE(Проект!$D$192,1,Параметры!BR$59,Параметры!BR$65)/Параметры!BR$70</f>
        <v>2149.1305411801845</v>
      </c>
      <c r="BS92" s="53">
        <f ca="1">Проект!BS$192*CHOOSE(Проект!$D$192,1,Параметры!BS$59,Параметры!BS$65)/Параметры!BS$70</f>
        <v>2161.2820377165303</v>
      </c>
      <c r="BT92" s="53">
        <f ca="1">Проект!BT$192*CHOOSE(Проект!$D$192,1,Параметры!BT$59,Параметры!BT$65)/Параметры!BT$70</f>
        <v>2173.5022405809668</v>
      </c>
      <c r="BU92" s="53">
        <f ca="1">Проект!BU$192*CHOOSE(Проект!$D$192,1,Параметры!BU$59,Параметры!BU$65)/Параметры!BU$70</f>
        <v>2185.7915382490628</v>
      </c>
      <c r="BV92" s="53">
        <f ca="1">Проект!BV$192*CHOOSE(Проект!$D$192,1,Параметры!BV$59,Параметры!BV$65)/Параметры!BV$70</f>
        <v>2599.9627457335182</v>
      </c>
      <c r="BW92" s="53">
        <f ca="1">Проект!BW$192*CHOOSE(Проект!$D$192,1,Параметры!BW$59,Параметры!BW$65)/Параметры!BW$70</f>
        <v>2614.6633130997329</v>
      </c>
      <c r="BX92" s="53">
        <f ca="1">Проект!BX$192*CHOOSE(Проект!$D$192,1,Параметры!BX$59,Параметры!BX$65)/Параметры!BX$70</f>
        <v>2629.4469996111138</v>
      </c>
      <c r="BY92" s="53">
        <f ca="1">Проект!BY$192*CHOOSE(Проект!$D$192,1,Параметры!BY$59,Параметры!BY$65)/Параметры!BY$70</f>
        <v>2644.3142752353915</v>
      </c>
      <c r="BZ92" s="53">
        <f ca="1">Проект!BZ$192*CHOOSE(Проект!$D$192,1,Параметры!BZ$59,Параметры!BZ$65)/Параметры!BZ$70</f>
        <v>2659.2656125975636</v>
      </c>
      <c r="CA92" s="53">
        <f ca="1">Проект!CA$192*CHOOSE(Проект!$D$192,1,Параметры!CA$59,Параметры!CA$65)/Параметры!CA$70</f>
        <v>2674.3014869949175</v>
      </c>
      <c r="CB92" s="53">
        <f ca="1">Проект!CB$192*CHOOSE(Проект!$D$192,1,Параметры!CB$59,Параметры!CB$65)/Параметры!CB$70</f>
        <v>2689.4223764121411</v>
      </c>
      <c r="CC92" s="53">
        <f ca="1">Проект!CC$192*CHOOSE(Проект!$D$192,1,Параметры!CC$59,Параметры!CC$65)/Параметры!CC$70</f>
        <v>2704.6287615365168</v>
      </c>
      <c r="CD92" s="53">
        <f ca="1">Проект!CD$192*CHOOSE(Проект!$D$192,1,Параметры!CD$59,Параметры!CD$65)/Параметры!CD$70</f>
        <v>2299.5696790627981</v>
      </c>
      <c r="CE92" s="53">
        <f ca="1">Проект!CE$192*CHOOSE(Проект!$D$192,1,Параметры!CE$59,Параметры!CE$65)/Параметры!CE$70</f>
        <v>2312.5717803566877</v>
      </c>
      <c r="CF92" s="53">
        <f ca="1">Проект!CF$192*CHOOSE(Проект!$D$192,1,Параметры!CF$59,Параметры!CF$65)/Параметры!CF$70</f>
        <v>2325.6473974216351</v>
      </c>
      <c r="CG92" s="53">
        <f ca="1">Проект!CG$192*CHOOSE(Проект!$D$192,1,Параметры!CG$59,Параметры!CG$65)/Параметры!CG$70</f>
        <v>2338.7969459264978</v>
      </c>
      <c r="CH92" s="53">
        <f ca="1">Проект!CH$192*CHOOSE(Проект!$D$192,1,Параметры!CH$59,Параметры!CH$65)/Параметры!CH$70</f>
        <v>2781.9601379348651</v>
      </c>
      <c r="CI92" s="53">
        <f ca="1">Проект!CI$192*CHOOSE(Проект!$D$192,1,Параметры!CI$59,Параметры!CI$65)/Параметры!CI$70</f>
        <v>2797.6897450167153</v>
      </c>
      <c r="CJ92" s="53">
        <f ca="1">Проект!CJ$192*CHOOSE(Проект!$D$192,1,Параметры!CJ$59,Параметры!CJ$65)/Параметры!CJ$70</f>
        <v>2813.5082895838927</v>
      </c>
      <c r="CK92" s="53">
        <f ca="1">Проект!CK$192*CHOOSE(Проект!$D$192,1,Параметры!CK$59,Параметры!CK$65)/Параметры!CK$70</f>
        <v>2829.4162745018698</v>
      </c>
      <c r="CL92" s="53">
        <f ca="1">Проект!CL$192*CHOOSE(Проект!$D$192,1,Параметры!CL$59,Параметры!CL$65)/Параметры!CL$70</f>
        <v>2845.4142054793938</v>
      </c>
      <c r="CM92" s="53">
        <f ca="1">Проект!CM$192*CHOOSE(Проект!$D$192,1,Параметры!CM$59,Параметры!CM$65)/Параметры!CM$70</f>
        <v>2861.5025910845629</v>
      </c>
      <c r="CN92" s="53">
        <f ca="1">Проект!CN$192*CHOOSE(Проект!$D$192,1,Параметры!CN$59,Параметры!CN$65)/Параметры!CN$70</f>
        <v>2877.6819427609921</v>
      </c>
      <c r="CO92" s="53">
        <f ca="1">Проект!CO$192*CHOOSE(Проект!$D$192,1,Параметры!CO$59,Параметры!CO$65)/Параметры!CO$70</f>
        <v>2893.9527748440737</v>
      </c>
      <c r="CP92" s="53">
        <f ca="1">Проект!CP$192*CHOOSE(Проект!$D$192,1,Параметры!CP$59,Параметры!CP$65)/Параметры!CP$70</f>
        <v>2460.5395565971949</v>
      </c>
      <c r="CQ92" s="53">
        <f ca="1">Проект!CQ$192*CHOOSE(Проект!$D$192,1,Параметры!CQ$59,Параметры!CQ$65)/Параметры!CQ$70</f>
        <v>2474.451804981657</v>
      </c>
      <c r="CR92" s="53">
        <f ca="1">Проект!CR$192*CHOOSE(Проект!$D$192,1,Параметры!CR$59,Параметры!CR$65)/Параметры!CR$70</f>
        <v>2488.4427152411508</v>
      </c>
      <c r="CS92" s="53">
        <f ca="1">Проект!CS$192*CHOOSE(Проект!$D$192,1,Параметры!CS$59,Параметры!CS$65)/Параметры!CS$70</f>
        <v>2502.5127321413538</v>
      </c>
      <c r="CT92" s="53">
        <f ca="1">Проект!CT$192*CHOOSE(Проект!$D$192,1,Параметры!CT$59,Параметры!CT$65)/Параметры!CT$70</f>
        <v>2976.6973475903064</v>
      </c>
      <c r="CU92" s="53">
        <f ca="1">Проект!CU$192*CHOOSE(Проект!$D$192,1,Параметры!CU$59,Параметры!CU$65)/Параметры!CU$70</f>
        <v>2993.5280271678857</v>
      </c>
      <c r="CV92" s="53">
        <f ca="1">Проект!CV$192*CHOOSE(Проект!$D$192,1,Параметры!CV$59,Параметры!CV$65)/Параметры!CV$70</f>
        <v>3010.4538698547658</v>
      </c>
      <c r="CW92" s="53">
        <f ca="1">Проект!CW$192*CHOOSE(Проект!$D$192,1,Параметры!CW$59,Параметры!CW$65)/Параметры!CW$70</f>
        <v>3027.4754137170012</v>
      </c>
      <c r="CX92" s="53">
        <f ca="1">Проект!CX$192*CHOOSE(Проект!$D$192,1,Параметры!CX$59,Параметры!CX$65)/Параметры!CX$70</f>
        <v>3044.5931998629526</v>
      </c>
      <c r="CY92" s="53">
        <f ca="1">Проект!CY$192*CHOOSE(Проект!$D$192,1,Параметры!CY$59,Параметры!CY$65)/Параметры!CY$70</f>
        <v>3061.8077724604832</v>
      </c>
      <c r="CZ92" s="53">
        <f ca="1">Проект!CZ$192*CHOOSE(Проект!$D$192,1,Параметры!CZ$59,Параметры!CZ$65)/Параметры!CZ$70</f>
        <v>3079.1196787542622</v>
      </c>
      <c r="DA92" s="53">
        <f ca="1">Проект!DA$192*CHOOSE(Проект!$D$192,1,Параметры!DA$59,Параметры!DA$65)/Параметры!DA$70</f>
        <v>3096.5294690831593</v>
      </c>
      <c r="DB92" s="53">
        <f ca="1">Проект!DB$192*CHOOSE(Проект!$D$192,1,Параметры!DB$59,Параметры!DB$65)/Параметры!DB$70</f>
        <v>2632.7773255589982</v>
      </c>
      <c r="DC92" s="53">
        <f ca="1">Проект!DC$192*CHOOSE(Проект!$D$192,1,Параметры!DC$59,Параметры!DC$65)/Параметры!DC$70</f>
        <v>2647.663431330373</v>
      </c>
      <c r="DD92" s="53">
        <f ca="1">Проект!DD$192*CHOOSE(Проект!$D$192,1,Параметры!DD$59,Параметры!DD$65)/Параметры!DD$70</f>
        <v>2662.6337053080315</v>
      </c>
      <c r="DE92" s="53">
        <f ca="1">Проект!DE$192*CHOOSE(Проект!$D$192,1,Параметры!DE$59,Параметры!DE$65)/Параметры!DE$70</f>
        <v>2677.6886233912487</v>
      </c>
      <c r="DF92" s="53">
        <f ca="1">Проект!DF$192*CHOOSE(Проект!$D$192,1,Параметры!DF$59,Параметры!DF$65)/Параметры!DF$70</f>
        <v>3185.0661619216285</v>
      </c>
      <c r="DG92" s="53">
        <f ca="1">Проект!DG$192*CHOOSE(Проект!$D$192,1,Параметры!DG$59,Параметры!DG$65)/Параметры!DG$70</f>
        <v>3203.0749890696384</v>
      </c>
      <c r="DH92" s="53">
        <f ca="1">Проект!DH$192*CHOOSE(Проект!$D$192,1,Параметры!DH$59,Параметры!DH$65)/Параметры!DH$70</f>
        <v>3221.1856407445994</v>
      </c>
      <c r="DI92" s="53">
        <f ca="1">Проект!DI$192*CHOOSE(Проект!$D$192,1,Параметры!DI$59,Параметры!DI$65)/Параметры!DI$70</f>
        <v>3239.3986926771918</v>
      </c>
      <c r="DJ92" s="53">
        <f ca="1">Проект!DJ$192*CHOOSE(Проект!$D$192,1,Параметры!DJ$59,Параметры!DJ$65)/Параметры!DJ$70</f>
        <v>3257.7147238533589</v>
      </c>
      <c r="DK92" s="53">
        <f ca="1">Проект!DK$192*CHOOSE(Проект!$D$192,1,Параметры!DK$59,Параметры!DK$65)/Параметры!DK$70</f>
        <v>3276.1343165327166</v>
      </c>
      <c r="DL92" s="53">
        <f ca="1">Проект!DL$192*CHOOSE(Проект!$D$192,1,Параметры!DL$59,Параметры!DL$65)/Параметры!DL$70</f>
        <v>3294.6580562670601</v>
      </c>
      <c r="DM92" s="53">
        <f ca="1">Проект!DM$192*CHOOSE(Проект!$D$192,1,Параметры!DM$59,Параметры!DM$65)/Параметры!DM$70</f>
        <v>3313.28653191898</v>
      </c>
      <c r="DN92" s="53">
        <f ca="1">Проект!DN$192*CHOOSE(Проект!$D$192,1,Параметры!DN$59,Параметры!DN$65)/Параметры!DN$70</f>
        <v>2817.0717383481283</v>
      </c>
      <c r="DO92" s="53">
        <f ca="1">Проект!DO$192*CHOOSE(Проект!$D$192,1,Параметры!DO$59,Параметры!DO$65)/Параметры!DO$70</f>
        <v>2832.9998715234988</v>
      </c>
      <c r="DP92" s="53">
        <f ca="1">Проект!DP$192*CHOOSE(Проект!$D$192,1,Параметры!DP$59,Параметры!DP$65)/Параметры!DP$70</f>
        <v>2849.0180646795934</v>
      </c>
      <c r="DQ92" s="53">
        <f ca="1">Проект!DQ$192*CHOOSE(Проект!$D$192,1,Параметры!DQ$59,Параметры!DQ$65)/Параметры!DQ$70</f>
        <v>2865.1268270286359</v>
      </c>
      <c r="DR92" s="53">
        <f ca="1">Проект!DR$192*CHOOSE(Проект!$D$192,1,Параметры!DR$59,Параметры!DR$65)/Параметры!DR$70</f>
        <v>3408.020793256142</v>
      </c>
      <c r="DS92" s="53">
        <f ca="1">Проект!DS$192*CHOOSE(Проект!$D$192,1,Параметры!DS$59,Параметры!DS$65)/Параметры!DS$70</f>
        <v>3427.2902383045125</v>
      </c>
      <c r="DT92" s="53">
        <f ca="1">Проект!DT$192*CHOOSE(Проект!$D$192,1,Параметры!DT$59,Параметры!DT$65)/Параметры!DT$70</f>
        <v>3446.6686355967208</v>
      </c>
      <c r="DU92" s="53">
        <f ca="1">Проект!DU$192*CHOOSE(Проект!$D$192,1,Параметры!DU$59,Параметры!DU$65)/Параметры!DU$70</f>
        <v>3466.1566011645946</v>
      </c>
      <c r="DV92" s="53">
        <f ca="1">Проект!DV$192*CHOOSE(Проект!$D$192,1,Параметры!DV$59,Параметры!DV$65)/Параметры!DV$70</f>
        <v>3485.7547545230937</v>
      </c>
      <c r="DW92" s="53"/>
      <c r="DX92" s="55">
        <f t="shared" ca="1" si="70"/>
        <v>283403.76846165926</v>
      </c>
    </row>
    <row r="93" spans="1:128" collapsed="1" x14ac:dyDescent="0.2">
      <c r="A93" s="332" t="str">
        <f>Проект!A$47</f>
        <v>Бензин</v>
      </c>
      <c r="B93" s="121">
        <f t="shared" ca="1" si="65"/>
        <v>2937952.3997191987</v>
      </c>
      <c r="C93" s="46" t="str">
        <f ca="1">Параметры!C$70</f>
        <v>тыс. руб.</v>
      </c>
      <c r="D93" s="11"/>
      <c r="F93" s="6" t="s">
        <v>3383</v>
      </c>
      <c r="G93" s="53">
        <f t="shared" ref="G93:AL93" ca="1" si="75">SUM(G94:G96)</f>
        <v>1679.4</v>
      </c>
      <c r="H93" s="53">
        <f t="shared" ca="1" si="75"/>
        <v>5066.6867152908253</v>
      </c>
      <c r="I93" s="53">
        <f t="shared" ca="1" si="75"/>
        <v>7643.0017479172711</v>
      </c>
      <c r="J93" s="53">
        <f t="shared" ca="1" si="75"/>
        <v>9394.2644778842296</v>
      </c>
      <c r="K93" s="53">
        <f t="shared" ca="1" si="75"/>
        <v>11165.086654149911</v>
      </c>
      <c r="L93" s="53">
        <f t="shared" ca="1" si="75"/>
        <v>12955.633473871678</v>
      </c>
      <c r="M93" s="53">
        <f t="shared" ca="1" si="75"/>
        <v>14766.071377001401</v>
      </c>
      <c r="N93" s="53">
        <f t="shared" ca="1" si="75"/>
        <v>16247.166622320032</v>
      </c>
      <c r="O93" s="53">
        <f t="shared" ca="1" si="75"/>
        <v>19325.734958053363</v>
      </c>
      <c r="P93" s="53">
        <f t="shared" ca="1" si="75"/>
        <v>19435.005473224661</v>
      </c>
      <c r="Q93" s="53">
        <f t="shared" ca="1" si="75"/>
        <v>19544.893819775287</v>
      </c>
      <c r="R93" s="53">
        <f t="shared" ca="1" si="75"/>
        <v>19655.403491013694</v>
      </c>
      <c r="S93" s="53">
        <f t="shared" ca="1" si="75"/>
        <v>19766.538</v>
      </c>
      <c r="T93" s="53">
        <f t="shared" ca="1" si="75"/>
        <v>19878.300879657672</v>
      </c>
      <c r="U93" s="53">
        <f t="shared" ca="1" si="75"/>
        <v>19990.695682885842</v>
      </c>
      <c r="V93" s="53">
        <f t="shared" ca="1" si="75"/>
        <v>16996.786512622908</v>
      </c>
      <c r="W93" s="53">
        <f t="shared" ca="1" si="75"/>
        <v>17092.888814683967</v>
      </c>
      <c r="X93" s="53">
        <f t="shared" ca="1" si="75"/>
        <v>17189.534493132942</v>
      </c>
      <c r="Y93" s="53">
        <f t="shared" ca="1" si="75"/>
        <v>17286.726620298938</v>
      </c>
      <c r="Z93" s="53">
        <f t="shared" ca="1" si="75"/>
        <v>20562.274316635136</v>
      </c>
      <c r="AA93" s="53">
        <f t="shared" ca="1" si="75"/>
        <v>20678.536405117102</v>
      </c>
      <c r="AB93" s="53">
        <f t="shared" ca="1" si="75"/>
        <v>20795.455856350385</v>
      </c>
      <c r="AC93" s="53">
        <f t="shared" ca="1" si="75"/>
        <v>20913.036387159558</v>
      </c>
      <c r="AD93" s="53">
        <f t="shared" ca="1" si="75"/>
        <v>21031.281735384655</v>
      </c>
      <c r="AE93" s="53">
        <f t="shared" ca="1" si="75"/>
        <v>21150.195659999998</v>
      </c>
      <c r="AF93" s="53">
        <f t="shared" ca="1" si="75"/>
        <v>21269.781941233705</v>
      </c>
      <c r="AG93" s="53">
        <f t="shared" ca="1" si="75"/>
        <v>21390.044380687854</v>
      </c>
      <c r="AH93" s="53">
        <f t="shared" ca="1" si="75"/>
        <v>18186.561568506506</v>
      </c>
      <c r="AI93" s="53">
        <f t="shared" ca="1" si="75"/>
        <v>18289.391031711843</v>
      </c>
      <c r="AJ93" s="53">
        <f t="shared" ca="1" si="75"/>
        <v>18392.801907652251</v>
      </c>
      <c r="AK93" s="53">
        <f t="shared" ca="1" si="75"/>
        <v>18496.797483719864</v>
      </c>
      <c r="AL93" s="53">
        <f t="shared" ca="1" si="75"/>
        <v>22001.633518799597</v>
      </c>
      <c r="AM93" s="53">
        <f t="shared" ref="AM93:BR93" ca="1" si="76">SUM(AM94:AM96)</f>
        <v>22126.0339534753</v>
      </c>
      <c r="AN93" s="53">
        <f t="shared" ca="1" si="76"/>
        <v>22251.137766294913</v>
      </c>
      <c r="AO93" s="53">
        <f t="shared" ca="1" si="76"/>
        <v>22376.948934260727</v>
      </c>
      <c r="AP93" s="53">
        <f t="shared" ca="1" si="76"/>
        <v>22503.471456861582</v>
      </c>
      <c r="AQ93" s="53">
        <f t="shared" ca="1" si="76"/>
        <v>22630.709356200005</v>
      </c>
      <c r="AR93" s="53">
        <f t="shared" ca="1" si="76"/>
        <v>22758.666677120069</v>
      </c>
      <c r="AS93" s="53">
        <f t="shared" ca="1" si="76"/>
        <v>22887.347487336003</v>
      </c>
      <c r="AT93" s="53">
        <f t="shared" ca="1" si="76"/>
        <v>19459.620878301968</v>
      </c>
      <c r="AU93" s="53">
        <f t="shared" ca="1" si="76"/>
        <v>19569.648403931675</v>
      </c>
      <c r="AV93" s="53">
        <f t="shared" ca="1" si="76"/>
        <v>19680.298041187907</v>
      </c>
      <c r="AW93" s="53">
        <f t="shared" ca="1" si="76"/>
        <v>19791.573307580253</v>
      </c>
      <c r="AX93" s="53">
        <f t="shared" ca="1" si="76"/>
        <v>23541.747865115565</v>
      </c>
      <c r="AY93" s="53">
        <f t="shared" ca="1" si="76"/>
        <v>23674.856330218565</v>
      </c>
      <c r="AZ93" s="53">
        <f t="shared" ca="1" si="76"/>
        <v>23808.717409935551</v>
      </c>
      <c r="BA93" s="53">
        <f t="shared" ca="1" si="76"/>
        <v>23943.335359658977</v>
      </c>
      <c r="BB93" s="53">
        <f t="shared" ca="1" si="76"/>
        <v>24078.714458841881</v>
      </c>
      <c r="BC93" s="53">
        <f t="shared" ca="1" si="76"/>
        <v>24214.859011133998</v>
      </c>
      <c r="BD93" s="53">
        <f t="shared" ca="1" si="76"/>
        <v>24351.773344518471</v>
      </c>
      <c r="BE93" s="53">
        <f t="shared" ca="1" si="76"/>
        <v>24489.461811449517</v>
      </c>
      <c r="BF93" s="53">
        <f t="shared" ca="1" si="76"/>
        <v>20821.794339783097</v>
      </c>
      <c r="BG93" s="53">
        <f t="shared" ca="1" si="76"/>
        <v>20939.523792206885</v>
      </c>
      <c r="BH93" s="53">
        <f t="shared" ca="1" si="76"/>
        <v>21057.918904071055</v>
      </c>
      <c r="BI93" s="53">
        <f t="shared" ca="1" si="76"/>
        <v>21176.983439110863</v>
      </c>
      <c r="BJ93" s="53">
        <f t="shared" ca="1" si="76"/>
        <v>25189.67021567365</v>
      </c>
      <c r="BK93" s="53">
        <f t="shared" ca="1" si="76"/>
        <v>25332.09627333386</v>
      </c>
      <c r="BL93" s="53">
        <f t="shared" ca="1" si="76"/>
        <v>25475.327628631036</v>
      </c>
      <c r="BM93" s="53">
        <f t="shared" ca="1" si="76"/>
        <v>25619.368834835102</v>
      </c>
      <c r="BN93" s="53">
        <f t="shared" ca="1" si="76"/>
        <v>25764.22447096082</v>
      </c>
      <c r="BO93" s="53">
        <f t="shared" ca="1" si="76"/>
        <v>25909.899141913374</v>
      </c>
      <c r="BP93" s="53">
        <f t="shared" ca="1" si="76"/>
        <v>26056.397478634761</v>
      </c>
      <c r="BQ93" s="53">
        <f t="shared" ca="1" si="76"/>
        <v>26203.724138250982</v>
      </c>
      <c r="BR93" s="53">
        <f t="shared" ca="1" si="76"/>
        <v>22279.319943567916</v>
      </c>
      <c r="BS93" s="53">
        <f t="shared" ref="BS93:CX93" ca="1" si="77">SUM(BS94:BS96)</f>
        <v>22405.290457661369</v>
      </c>
      <c r="BT93" s="53">
        <f t="shared" ca="1" si="77"/>
        <v>22531.973227356026</v>
      </c>
      <c r="BU93" s="53">
        <f t="shared" ca="1" si="77"/>
        <v>22659.37227984862</v>
      </c>
      <c r="BV93" s="53">
        <f t="shared" ca="1" si="77"/>
        <v>26952.947130770805</v>
      </c>
      <c r="BW93" s="53">
        <f t="shared" ca="1" si="77"/>
        <v>27105.343012467227</v>
      </c>
      <c r="BX93" s="53">
        <f t="shared" ca="1" si="77"/>
        <v>27258.600562635205</v>
      </c>
      <c r="BY93" s="53">
        <f t="shared" ca="1" si="77"/>
        <v>27412.724653273552</v>
      </c>
      <c r="BZ93" s="53">
        <f t="shared" ca="1" si="77"/>
        <v>27567.720183928071</v>
      </c>
      <c r="CA93" s="53">
        <f t="shared" ca="1" si="77"/>
        <v>27723.592081847306</v>
      </c>
      <c r="CB93" s="53">
        <f t="shared" ca="1" si="77"/>
        <v>27880.345302139187</v>
      </c>
      <c r="CC93" s="53">
        <f t="shared" ca="1" si="77"/>
        <v>28037.984827928547</v>
      </c>
      <c r="CD93" s="53">
        <f t="shared" ca="1" si="77"/>
        <v>23838.872339617665</v>
      </c>
      <c r="CE93" s="53">
        <f t="shared" ca="1" si="77"/>
        <v>23973.66078969766</v>
      </c>
      <c r="CF93" s="53">
        <f t="shared" ca="1" si="77"/>
        <v>24109.211353270945</v>
      </c>
      <c r="CG93" s="53">
        <f t="shared" ca="1" si="77"/>
        <v>24245.52833943802</v>
      </c>
      <c r="CH93" s="53">
        <f t="shared" ca="1" si="77"/>
        <v>28839.653429924754</v>
      </c>
      <c r="CI93" s="53">
        <f t="shared" ca="1" si="77"/>
        <v>29002.71702333993</v>
      </c>
      <c r="CJ93" s="53">
        <f t="shared" ca="1" si="77"/>
        <v>29166.702602019672</v>
      </c>
      <c r="CK93" s="53">
        <f t="shared" ca="1" si="77"/>
        <v>29331.615379002698</v>
      </c>
      <c r="CL93" s="53">
        <f t="shared" ca="1" si="77"/>
        <v>29497.46059680303</v>
      </c>
      <c r="CM93" s="53">
        <f t="shared" ca="1" si="77"/>
        <v>29664.243527576615</v>
      </c>
      <c r="CN93" s="53">
        <f t="shared" ca="1" si="77"/>
        <v>29831.969473288933</v>
      </c>
      <c r="CO93" s="53">
        <f t="shared" ca="1" si="77"/>
        <v>30000.643765883542</v>
      </c>
      <c r="CP93" s="53">
        <f t="shared" ca="1" si="77"/>
        <v>25507.5934033909</v>
      </c>
      <c r="CQ93" s="53">
        <f t="shared" ca="1" si="77"/>
        <v>25651.817044976491</v>
      </c>
      <c r="CR93" s="53">
        <f t="shared" ca="1" si="77"/>
        <v>25796.856147999912</v>
      </c>
      <c r="CS93" s="53">
        <f t="shared" ca="1" si="77"/>
        <v>25942.715323198678</v>
      </c>
      <c r="CT93" s="53">
        <f t="shared" ca="1" si="77"/>
        <v>30858.429170019484</v>
      </c>
      <c r="CU93" s="53">
        <f t="shared" ca="1" si="77"/>
        <v>31032.907214973726</v>
      </c>
      <c r="CV93" s="53">
        <f t="shared" ca="1" si="77"/>
        <v>31208.371784161045</v>
      </c>
      <c r="CW93" s="53">
        <f t="shared" ca="1" si="77"/>
        <v>31384.828455532883</v>
      </c>
      <c r="CX93" s="53">
        <f t="shared" ca="1" si="77"/>
        <v>31562.282838579242</v>
      </c>
      <c r="CY93" s="53">
        <f t="shared" ref="CY93:DV93" ca="1" si="78">SUM(CY94:CY96)</f>
        <v>31740.740574506977</v>
      </c>
      <c r="CZ93" s="53">
        <f t="shared" ca="1" si="78"/>
        <v>31920.207336419149</v>
      </c>
      <c r="DA93" s="53">
        <f t="shared" ca="1" si="78"/>
        <v>32100.688829495386</v>
      </c>
      <c r="DB93" s="53">
        <f t="shared" ca="1" si="78"/>
        <v>27293.124941628259</v>
      </c>
      <c r="DC93" s="53">
        <f t="shared" ca="1" si="78"/>
        <v>27447.444238124841</v>
      </c>
      <c r="DD93" s="53">
        <f t="shared" ca="1" si="78"/>
        <v>27602.636078359901</v>
      </c>
      <c r="DE93" s="53">
        <f t="shared" ca="1" si="78"/>
        <v>27758.705395822584</v>
      </c>
      <c r="DF93" s="53">
        <f t="shared" ca="1" si="78"/>
        <v>33018.519211920844</v>
      </c>
      <c r="DG93" s="53">
        <f t="shared" ca="1" si="78"/>
        <v>33205.210720021882</v>
      </c>
      <c r="DH93" s="53">
        <f t="shared" ca="1" si="78"/>
        <v>33392.957809052306</v>
      </c>
      <c r="DI93" s="53">
        <f t="shared" ca="1" si="78"/>
        <v>33581.766447420181</v>
      </c>
      <c r="DJ93" s="53">
        <f t="shared" ca="1" si="78"/>
        <v>33771.64263727978</v>
      </c>
      <c r="DK93" s="53">
        <f t="shared" ca="1" si="78"/>
        <v>33962.592414722458</v>
      </c>
      <c r="DL93" s="53">
        <f t="shared" ca="1" si="78"/>
        <v>34154.621849968484</v>
      </c>
      <c r="DM93" s="53">
        <f t="shared" ca="1" si="78"/>
        <v>34347.737047560055</v>
      </c>
      <c r="DN93" s="53">
        <f t="shared" ca="1" si="78"/>
        <v>29203.64368754223</v>
      </c>
      <c r="DO93" s="53">
        <f t="shared" ca="1" si="78"/>
        <v>29368.765334793574</v>
      </c>
      <c r="DP93" s="53">
        <f t="shared" ca="1" si="78"/>
        <v>29534.820603845084</v>
      </c>
      <c r="DQ93" s="53">
        <f t="shared" ca="1" si="78"/>
        <v>29701.814773530157</v>
      </c>
      <c r="DR93" s="53">
        <f t="shared" ca="1" si="78"/>
        <v>35329.815556755289</v>
      </c>
      <c r="DS93" s="53">
        <f t="shared" ca="1" si="78"/>
        <v>35529.575470423399</v>
      </c>
      <c r="DT93" s="53">
        <f t="shared" ca="1" si="78"/>
        <v>35730.464855685961</v>
      </c>
      <c r="DU93" s="53">
        <f t="shared" ca="1" si="78"/>
        <v>35932.490098739581</v>
      </c>
      <c r="DV93" s="53">
        <f t="shared" ca="1" si="78"/>
        <v>36135.657621889353</v>
      </c>
      <c r="DW93" s="53"/>
      <c r="DX93" s="55">
        <f t="shared" ca="1" si="70"/>
        <v>2937952.3997191987</v>
      </c>
    </row>
    <row r="94" spans="1:128" hidden="1" outlineLevel="1" x14ac:dyDescent="0.2">
      <c r="A94" s="254" t="str">
        <f>Проект!A$124</f>
        <v>Нефть</v>
      </c>
      <c r="B94" s="121">
        <f t="shared" ca="1" si="65"/>
        <v>2739569.7617960367</v>
      </c>
      <c r="C94" s="46" t="str">
        <f ca="1">Параметры!C$70</f>
        <v>тыс. руб.</v>
      </c>
      <c r="D94" s="11"/>
      <c r="F94" s="6" t="s">
        <v>3376</v>
      </c>
      <c r="G94" s="53">
        <f ca="1">Проект!G$133*CHOOSE(Проект!$D$133,1,Параметры!G$59,Параметры!G$65)/Параметры!G$70</f>
        <v>1566</v>
      </c>
      <c r="H94" s="53">
        <f ca="1">Проект!H$133*CHOOSE(Проект!$D$133,1,Параметры!H$59,Параметры!H$65)/Параметры!H$70</f>
        <v>4724.5631750300299</v>
      </c>
      <c r="I94" s="53">
        <f ca="1">Проект!I$133*CHOOSE(Проект!$D$133,1,Параметры!I$59,Параметры!I$65)/Параметры!I$70</f>
        <v>7126.914813170446</v>
      </c>
      <c r="J94" s="53">
        <f ca="1">Проект!J$133*CHOOSE(Проект!$D$133,1,Параметры!J$59,Параметры!J$65)/Параметры!J$70</f>
        <v>8759.9250758405997</v>
      </c>
      <c r="K94" s="53">
        <f ca="1">Проект!K$133*CHOOSE(Проект!$D$133,1,Параметры!K$59,Параметры!K$65)/Параметры!K$70</f>
        <v>10411.174050493486</v>
      </c>
      <c r="L94" s="53">
        <f ca="1">Проект!L$133*CHOOSE(Проект!$D$133,1,Параметры!L$59,Параметры!L$65)/Параметры!L$70</f>
        <v>12080.815779494489</v>
      </c>
      <c r="M94" s="53">
        <f ca="1">Проект!M$133*CHOOSE(Проект!$D$133,1,Параметры!M$59,Параметры!M$65)/Параметры!M$70</f>
        <v>13769.005464084907</v>
      </c>
      <c r="N94" s="53">
        <f ca="1">Проект!N$133*CHOOSE(Проект!$D$133,1,Параметры!N$59,Параметры!N$65)/Параметры!N$70</f>
        <v>15150.091062613534</v>
      </c>
      <c r="O94" s="53">
        <f ca="1">Проект!O$133*CHOOSE(Проект!$D$133,1,Параметры!O$59,Параметры!O$65)/Параметры!O$70</f>
        <v>18020.7817936832</v>
      </c>
      <c r="P94" s="53">
        <f ca="1">Проект!P$133*CHOOSE(Проект!$D$133,1,Параметры!P$59,Параметры!P$65)/Параметры!P$70</f>
        <v>18122.673913939394</v>
      </c>
      <c r="Q94" s="53">
        <f ca="1">Проект!Q$133*CHOOSE(Проект!$D$133,1,Параметры!Q$59,Параметры!Q$65)/Параметры!Q$70</f>
        <v>18225.142147057344</v>
      </c>
      <c r="R94" s="53">
        <f ca="1">Проект!R$133*CHOOSE(Проект!$D$133,1,Параметры!R$59,Параметры!R$65)/Параметры!R$70</f>
        <v>18328.189750462931</v>
      </c>
      <c r="S94" s="53">
        <f ca="1">Проект!S$133*CHOOSE(Проект!$D$133,1,Параметры!S$59,Параметры!S$65)/Параметры!S$70</f>
        <v>18431.82</v>
      </c>
      <c r="T94" s="53">
        <f ca="1">Проект!T$133*CHOOSE(Проект!$D$133,1,Параметры!T$59,Параметры!T$65)/Параметры!T$70</f>
        <v>18536.036190034487</v>
      </c>
      <c r="U94" s="53">
        <f ca="1">Проект!U$133*CHOOSE(Проект!$D$133,1,Параметры!U$59,Параметры!U$65)/Параметры!U$70</f>
        <v>18640.841633559146</v>
      </c>
      <c r="V94" s="53">
        <f ca="1">Проект!V$133*CHOOSE(Проект!$D$133,1,Параметры!V$59,Параметры!V$65)/Параметры!V$70</f>
        <v>15849.093532670879</v>
      </c>
      <c r="W94" s="53">
        <f ca="1">Проект!W$133*CHOOSE(Проект!$D$133,1,Параметры!W$59,Параметры!W$65)/Параметры!W$70</f>
        <v>15938.706611763186</v>
      </c>
      <c r="X94" s="53">
        <f ca="1">Проект!X$133*CHOOSE(Проект!$D$133,1,Параметры!X$59,Параметры!X$65)/Параметры!X$70</f>
        <v>16028.826376233292</v>
      </c>
      <c r="Y94" s="53">
        <f ca="1">Проект!Y$133*CHOOSE(Проект!$D$133,1,Параметры!Y$59,Параметры!Y$65)/Параметры!Y$70</f>
        <v>16119.455690953992</v>
      </c>
      <c r="Z94" s="53">
        <f ca="1">Проект!Z$133*CHOOSE(Проект!$D$133,1,Параметры!Z$59,Параметры!Z$65)/Параметры!Z$70</f>
        <v>19173.824925479708</v>
      </c>
      <c r="AA94" s="53">
        <f ca="1">Проект!AA$133*CHOOSE(Проект!$D$133,1,Параметры!AA$59,Параметры!AA$65)/Параметры!AA$70</f>
        <v>19282.236519241029</v>
      </c>
      <c r="AB94" s="53">
        <f ca="1">Проект!AB$133*CHOOSE(Проект!$D$133,1,Параметры!AB$59,Параметры!AB$65)/Параметры!AB$70</f>
        <v>19391.261087915151</v>
      </c>
      <c r="AC94" s="53">
        <f ca="1">Проект!AC$133*CHOOSE(Проект!$D$133,1,Параметры!AC$59,Параметры!AC$65)/Параметры!AC$70</f>
        <v>19500.902097351358</v>
      </c>
      <c r="AD94" s="53">
        <f ca="1">Проект!AD$133*CHOOSE(Проект!$D$133,1,Параметры!AD$59,Параметры!AD$65)/Параметры!AD$70</f>
        <v>19611.163032995337</v>
      </c>
      <c r="AE94" s="53">
        <f ca="1">Проект!AE$133*CHOOSE(Проект!$D$133,1,Параметры!AE$59,Параметры!AE$65)/Параметры!AE$70</f>
        <v>19722.047399999999</v>
      </c>
      <c r="AF94" s="53">
        <f ca="1">Проект!AF$133*CHOOSE(Проект!$D$133,1,Параметры!AF$59,Параметры!AF$65)/Параметры!AF$70</f>
        <v>19833.558723336897</v>
      </c>
      <c r="AG94" s="53">
        <f ca="1">Проект!AG$133*CHOOSE(Проект!$D$133,1,Параметры!AG$59,Параметры!AG$65)/Параметры!AG$70</f>
        <v>19945.700547908287</v>
      </c>
      <c r="AH94" s="53">
        <f ca="1">Проект!AH$133*CHOOSE(Проект!$D$133,1,Параметры!AH$59,Параметры!AH$65)/Параметры!AH$70</f>
        <v>16958.530079957836</v>
      </c>
      <c r="AI94" s="53">
        <f ca="1">Проект!AI$133*CHOOSE(Проект!$D$133,1,Параметры!AI$59,Параметры!AI$65)/Параметры!AI$70</f>
        <v>17054.416074586607</v>
      </c>
      <c r="AJ94" s="53">
        <f ca="1">Проект!AJ$133*CHOOSE(Проект!$D$133,1,Параметры!AJ$59,Параметры!AJ$65)/Параметры!AJ$70</f>
        <v>17150.844222569624</v>
      </c>
      <c r="AK94" s="53">
        <f ca="1">Проект!AK$133*CHOOSE(Проект!$D$133,1,Параметры!AK$59,Параметры!AK$65)/Параметры!AK$70</f>
        <v>17247.817589320774</v>
      </c>
      <c r="AL94" s="53">
        <f ca="1">Проект!AL$133*CHOOSE(Проект!$D$133,1,Параметры!AL$59,Параметры!AL$65)/Параметры!AL$70</f>
        <v>20515.992670263291</v>
      </c>
      <c r="AM94" s="53">
        <f ca="1">Проект!AM$133*CHOOSE(Проект!$D$133,1,Параметры!AM$59,Параметры!AM$65)/Параметры!AM$70</f>
        <v>20631.9930755879</v>
      </c>
      <c r="AN94" s="53">
        <f ca="1">Проект!AN$133*CHOOSE(Проект!$D$133,1,Параметры!AN$59,Параметры!AN$65)/Параметры!AN$70</f>
        <v>20748.649364069213</v>
      </c>
      <c r="AO94" s="53">
        <f ca="1">Проект!AO$133*CHOOSE(Проект!$D$133,1,Параметры!AO$59,Параметры!AO$65)/Параметры!AO$70</f>
        <v>20865.965244165953</v>
      </c>
      <c r="AP94" s="53">
        <f ca="1">Проект!AP$133*CHOOSE(Проект!$D$133,1,Параметры!AP$59,Параметры!AP$65)/Параметры!AP$70</f>
        <v>20983.944445305013</v>
      </c>
      <c r="AQ94" s="53">
        <f ca="1">Проект!AQ$133*CHOOSE(Проект!$D$133,1,Параметры!AQ$59,Параметры!AQ$65)/Параметры!AQ$70</f>
        <v>21102.590718000003</v>
      </c>
      <c r="AR94" s="53">
        <f ca="1">Проект!AR$133*CHOOSE(Проект!$D$133,1,Параметры!AR$59,Параметры!AR$65)/Параметры!AR$70</f>
        <v>21221.907833970483</v>
      </c>
      <c r="AS94" s="53">
        <f ca="1">Проект!AS$133*CHOOSE(Проект!$D$133,1,Параметры!AS$59,Параметры!AS$65)/Параметры!AS$70</f>
        <v>21341.899586261869</v>
      </c>
      <c r="AT94" s="53">
        <f ca="1">Проект!AT$133*CHOOSE(Проект!$D$133,1,Параметры!AT$59,Параметры!AT$65)/Параметры!AT$70</f>
        <v>18145.627185554891</v>
      </c>
      <c r="AU94" s="53">
        <f ca="1">Проект!AU$133*CHOOSE(Проект!$D$133,1,Параметры!AU$59,Параметры!AU$65)/Параметры!AU$70</f>
        <v>18248.225199807672</v>
      </c>
      <c r="AV94" s="53">
        <f ca="1">Проект!AV$133*CHOOSE(Проект!$D$133,1,Параметры!AV$59,Параметры!AV$65)/Параметры!AV$70</f>
        <v>18351.403318149496</v>
      </c>
      <c r="AW94" s="53">
        <f ca="1">Проект!AW$133*CHOOSE(Проект!$D$133,1,Параметры!AW$59,Параметры!AW$65)/Параметры!AW$70</f>
        <v>18455.164820573227</v>
      </c>
      <c r="AX94" s="53">
        <f ca="1">Проект!AX$133*CHOOSE(Проект!$D$133,1,Параметры!AX$59,Параметры!AX$65)/Параметры!AX$70</f>
        <v>21952.112157181717</v>
      </c>
      <c r="AY94" s="53">
        <f ca="1">Проект!AY$133*CHOOSE(Проект!$D$133,1,Параметры!AY$59,Параметры!AY$65)/Параметры!AY$70</f>
        <v>22076.232590879048</v>
      </c>
      <c r="AZ94" s="53">
        <f ca="1">Проект!AZ$133*CHOOSE(Проект!$D$133,1,Параметры!AZ$59,Параметры!AZ$65)/Параметры!AZ$70</f>
        <v>22201.05481955405</v>
      </c>
      <c r="BA94" s="53">
        <f ca="1">Проект!BA$133*CHOOSE(Проект!$D$133,1,Параметры!BA$59,Параметры!BA$65)/Параметры!BA$70</f>
        <v>22326.582811257565</v>
      </c>
      <c r="BB94" s="53">
        <f ca="1">Проект!BB$133*CHOOSE(Проект!$D$133,1,Параметры!BB$59,Параметры!BB$65)/Параметры!BB$70</f>
        <v>22452.820556476356</v>
      </c>
      <c r="BC94" s="53">
        <f ca="1">Проект!BC$133*CHOOSE(Проект!$D$133,1,Параметры!BC$59,Параметры!BC$65)/Параметры!BC$70</f>
        <v>22579.772068259997</v>
      </c>
      <c r="BD94" s="53">
        <f ca="1">Проект!BD$133*CHOOSE(Проект!$D$133,1,Параметры!BD$59,Параметры!BD$65)/Параметры!BD$70</f>
        <v>22707.441382348414</v>
      </c>
      <c r="BE94" s="53">
        <f ca="1">Проект!BE$133*CHOOSE(Проект!$D$133,1,Параметры!BE$59,Параметры!BE$65)/Параметры!BE$70</f>
        <v>22835.832557300193</v>
      </c>
      <c r="BF94" s="53">
        <f ca="1">Проект!BF$133*CHOOSE(Проект!$D$133,1,Параметры!BF$59,Параметры!BF$65)/Параметры!BF$70</f>
        <v>19415.821088543726</v>
      </c>
      <c r="BG94" s="53">
        <f ca="1">Проект!BG$133*CHOOSE(Проект!$D$133,1,Параметры!BG$59,Параметры!BG$65)/Параметры!BG$70</f>
        <v>19525.600963794201</v>
      </c>
      <c r="BH94" s="53">
        <f ca="1">Проект!BH$133*CHOOSE(Проект!$D$133,1,Параметры!BH$59,Параметры!BH$65)/Параметры!BH$70</f>
        <v>19636.001550419955</v>
      </c>
      <c r="BI94" s="53">
        <f ca="1">Проект!BI$133*CHOOSE(Проект!$D$133,1,Параметры!BI$59,Параметры!BI$65)/Параметры!BI$70</f>
        <v>19747.026358013343</v>
      </c>
      <c r="BJ94" s="53">
        <f ca="1">Проект!BJ$133*CHOOSE(Проект!$D$133,1,Параметры!BJ$59,Параметры!BJ$65)/Параметры!BJ$70</f>
        <v>23488.760008184432</v>
      </c>
      <c r="BK94" s="53">
        <f ca="1">Проект!BK$133*CHOOSE(Проект!$D$133,1,Параметры!BK$59,Параметры!BK$65)/Параметры!BK$70</f>
        <v>23621.568872240576</v>
      </c>
      <c r="BL94" s="53">
        <f ca="1">Проект!BL$133*CHOOSE(Проект!$D$133,1,Параметры!BL$59,Параметры!BL$65)/Параметры!BL$70</f>
        <v>23755.128656922832</v>
      </c>
      <c r="BM94" s="53">
        <f ca="1">Проект!BM$133*CHOOSE(Проект!$D$133,1,Параметры!BM$59,Параметры!BM$65)/Параметры!BM$70</f>
        <v>23889.443608045593</v>
      </c>
      <c r="BN94" s="53">
        <f ca="1">Проект!BN$133*CHOOSE(Проект!$D$133,1,Параметры!BN$59,Параметры!BN$65)/Параметры!BN$70</f>
        <v>24024.517995429702</v>
      </c>
      <c r="BO94" s="53">
        <f ca="1">Проект!BO$133*CHOOSE(Проект!$D$133,1,Параметры!BO$59,Параметры!BO$65)/Параметры!BO$70</f>
        <v>24160.356113038197</v>
      </c>
      <c r="BP94" s="53">
        <f ca="1">Проект!BP$133*CHOOSE(Проект!$D$133,1,Параметры!BP$59,Параметры!BP$65)/Параметры!BP$70</f>
        <v>24296.962279112799</v>
      </c>
      <c r="BQ94" s="53">
        <f ca="1">Проект!BQ$133*CHOOSE(Проект!$D$133,1,Параметры!BQ$59,Параметры!BQ$65)/Параметры!BQ$70</f>
        <v>24434.340836311207</v>
      </c>
      <c r="BR94" s="53">
        <f ca="1">Проект!BR$133*CHOOSE(Проект!$D$133,1,Параметры!BR$59,Параметры!BR$65)/Параметры!BR$70</f>
        <v>20774.928564741786</v>
      </c>
      <c r="BS94" s="53">
        <f ca="1">Проект!BS$133*CHOOSE(Проект!$D$133,1,Параметры!BS$59,Параметры!BS$65)/Параметры!BS$70</f>
        <v>20892.393031259795</v>
      </c>
      <c r="BT94" s="53">
        <f ca="1">Проект!BT$133*CHOOSE(Проект!$D$133,1,Параметры!BT$59,Параметры!BT$65)/Параметры!BT$70</f>
        <v>21010.52165894935</v>
      </c>
      <c r="BU94" s="53">
        <f ca="1">Проект!BU$133*CHOOSE(Проект!$D$133,1,Параметры!BU$59,Параметры!BU$65)/Параметры!BU$70</f>
        <v>21129.318203074276</v>
      </c>
      <c r="BV94" s="53">
        <f ca="1">Проект!BV$133*CHOOSE(Проект!$D$133,1,Параметры!BV$59,Параметры!BV$65)/Параметры!BV$70</f>
        <v>25132.973208757339</v>
      </c>
      <c r="BW94" s="53">
        <f ca="1">Проект!BW$133*CHOOSE(Проект!$D$133,1,Параметры!BW$59,Параметры!BW$65)/Параметры!BW$70</f>
        <v>25275.078693297415</v>
      </c>
      <c r="BX94" s="53">
        <f ca="1">Проект!BX$133*CHOOSE(Проект!$D$133,1,Параметры!BX$59,Параметры!BX$65)/Параметры!BX$70</f>
        <v>25417.987662907424</v>
      </c>
      <c r="BY94" s="53">
        <f ca="1">Проект!BY$133*CHOOSE(Проект!$D$133,1,Параметры!BY$59,Параметры!BY$65)/Параметры!BY$70</f>
        <v>25561.704660608779</v>
      </c>
      <c r="BZ94" s="53">
        <f ca="1">Проект!BZ$133*CHOOSE(Проект!$D$133,1,Параметры!BZ$59,Параметры!BZ$65)/Параметры!BZ$70</f>
        <v>25706.234255109775</v>
      </c>
      <c r="CA94" s="53">
        <f ca="1">Проект!CA$133*CHOOSE(Проект!$D$133,1,Параметры!CA$59,Параметры!CA$65)/Параметры!CA$70</f>
        <v>25851.581040950863</v>
      </c>
      <c r="CB94" s="53">
        <f ca="1">Проект!CB$133*CHOOSE(Проект!$D$133,1,Параметры!CB$59,Параметры!CB$65)/Параметры!CB$70</f>
        <v>25997.749638650686</v>
      </c>
      <c r="CC94" s="53">
        <f ca="1">Проект!CC$133*CHOOSE(Проект!$D$133,1,Параметры!CC$59,Параметры!CC$65)/Параметры!CC$70</f>
        <v>26144.744694852983</v>
      </c>
      <c r="CD94" s="53">
        <f ca="1">Проект!CD$133*CHOOSE(Проект!$D$133,1,Параметры!CD$59,Параметры!CD$65)/Параметры!CD$70</f>
        <v>22229.173564273704</v>
      </c>
      <c r="CE94" s="53">
        <f ca="1">Проект!CE$133*CHOOSE(Проект!$D$133,1,Параметры!CE$59,Параметры!CE$65)/Параметры!CE$70</f>
        <v>22354.860543447976</v>
      </c>
      <c r="CF94" s="53">
        <f ca="1">Проект!CF$133*CHOOSE(Проект!$D$133,1,Параметры!CF$59,Параметры!CF$65)/Параметры!CF$70</f>
        <v>22481.2581750758</v>
      </c>
      <c r="CG94" s="53">
        <f ca="1">Проект!CG$133*CHOOSE(Проект!$D$133,1,Параметры!CG$59,Параметры!CG$65)/Параметры!CG$70</f>
        <v>22608.370477289474</v>
      </c>
      <c r="CH94" s="53">
        <f ca="1">Проект!CH$133*CHOOSE(Проект!$D$133,1,Параметры!CH$59,Параметры!CH$65)/Параметры!CH$70</f>
        <v>26892.281333370349</v>
      </c>
      <c r="CI94" s="53">
        <f ca="1">Проект!CI$133*CHOOSE(Проект!$D$133,1,Параметры!CI$59,Параметры!CI$65)/Параметры!CI$70</f>
        <v>27044.334201828231</v>
      </c>
      <c r="CJ94" s="53">
        <f ca="1">Проект!CJ$133*CHOOSE(Проект!$D$133,1,Параметры!CJ$59,Параметры!CJ$65)/Параметры!CJ$70</f>
        <v>27197.246799310946</v>
      </c>
      <c r="CK94" s="53">
        <f ca="1">Проект!CK$133*CHOOSE(Проект!$D$133,1,Параметры!CK$59,Параметры!CK$65)/Параметры!CK$70</f>
        <v>27351.023986851389</v>
      </c>
      <c r="CL94" s="53">
        <f ca="1">Проект!CL$133*CHOOSE(Проект!$D$133,1,Параметры!CL$59,Параметры!CL$65)/Параметры!CL$70</f>
        <v>27505.670652967456</v>
      </c>
      <c r="CM94" s="53">
        <f ca="1">Проект!CM$133*CHOOSE(Проект!$D$133,1,Параметры!CM$59,Параметры!CM$65)/Параметры!CM$70</f>
        <v>27661.191713817421</v>
      </c>
      <c r="CN94" s="53">
        <f ca="1">Проект!CN$133*CHOOSE(Проект!$D$133,1,Параметры!CN$59,Параметры!CN$65)/Параметры!CN$70</f>
        <v>27817.592113356237</v>
      </c>
      <c r="CO94" s="53">
        <f ca="1">Проект!CO$133*CHOOSE(Проект!$D$133,1,Параметры!CO$59,Параметры!CO$65)/Параметры!CO$70</f>
        <v>27974.87682349269</v>
      </c>
      <c r="CP94" s="53">
        <f ca="1">Проект!CP$133*CHOOSE(Проект!$D$133,1,Параметры!CP$59,Параметры!CP$65)/Параметры!CP$70</f>
        <v>23785.215713772865</v>
      </c>
      <c r="CQ94" s="53">
        <f ca="1">Проект!CQ$133*CHOOSE(Проект!$D$133,1,Параметры!CQ$59,Параметры!CQ$65)/Параметры!CQ$70</f>
        <v>23919.70078148933</v>
      </c>
      <c r="CR94" s="53">
        <f ca="1">Проект!CR$133*CHOOSE(Проект!$D$133,1,Параметры!CR$59,Параметры!CR$65)/Параметры!CR$70</f>
        <v>24054.946247331103</v>
      </c>
      <c r="CS94" s="53">
        <f ca="1">Проект!CS$133*CHOOSE(Проект!$D$133,1,Параметры!CS$59,Параметры!CS$65)/Параметры!CS$70</f>
        <v>24190.956410699731</v>
      </c>
      <c r="CT94" s="53">
        <f ca="1">Проект!CT$133*CHOOSE(Проект!$D$133,1,Параметры!CT$59,Параметры!CT$65)/Параметры!CT$70</f>
        <v>28774.74102670627</v>
      </c>
      <c r="CU94" s="53">
        <f ca="1">Проект!CU$133*CHOOSE(Проект!$D$133,1,Параметры!CU$59,Параметры!CU$65)/Параметры!CU$70</f>
        <v>28937.437595956206</v>
      </c>
      <c r="CV94" s="53">
        <f ca="1">Проект!CV$133*CHOOSE(Проект!$D$133,1,Параметры!CV$59,Параметры!CV$65)/Параметры!CV$70</f>
        <v>29101.054075262709</v>
      </c>
      <c r="CW94" s="53">
        <f ca="1">Проект!CW$133*CHOOSE(Проект!$D$133,1,Параметры!CW$59,Параметры!CW$65)/Параметры!CW$70</f>
        <v>29265.595665930985</v>
      </c>
      <c r="CX94" s="53">
        <f ca="1">Проект!CX$133*CHOOSE(Проект!$D$133,1,Параметры!CX$59,Параметры!CX$65)/Параметры!CX$70</f>
        <v>29431.067598675178</v>
      </c>
      <c r="CY94" s="53">
        <f ca="1">Проект!CY$133*CHOOSE(Проект!$D$133,1,Параметры!CY$59,Параметры!CY$65)/Параметры!CY$70</f>
        <v>29597.475133784639</v>
      </c>
      <c r="CZ94" s="53">
        <f ca="1">Проект!CZ$133*CHOOSE(Проект!$D$133,1,Параметры!CZ$59,Параметры!CZ$65)/Параметры!CZ$70</f>
        <v>29764.823561291167</v>
      </c>
      <c r="DA94" s="53">
        <f ca="1">Проект!DA$133*CHOOSE(Проект!$D$133,1,Параметры!DA$59,Параметры!DA$65)/Параметры!DA$70</f>
        <v>29933.118201137175</v>
      </c>
      <c r="DB94" s="53">
        <f ca="1">Проект!DB$133*CHOOSE(Проект!$D$133,1,Параметры!DB$59,Параметры!DB$65)/Параметры!DB$70</f>
        <v>25450.180813736959</v>
      </c>
      <c r="DC94" s="53">
        <f ca="1">Проект!DC$133*CHOOSE(Проект!$D$133,1,Параметры!DC$59,Параметры!DC$65)/Параметры!DC$70</f>
        <v>25594.079836193581</v>
      </c>
      <c r="DD94" s="53">
        <f ca="1">Проект!DD$133*CHOOSE(Проект!$D$133,1,Параметры!DD$59,Параметры!DD$65)/Параметры!DD$70</f>
        <v>25738.79248464428</v>
      </c>
      <c r="DE94" s="53">
        <f ca="1">Проект!DE$133*CHOOSE(Проект!$D$133,1,Параметры!DE$59,Параметры!DE$65)/Параметры!DE$70</f>
        <v>25884.32335944871</v>
      </c>
      <c r="DF94" s="53">
        <f ca="1">Проект!DF$133*CHOOSE(Проект!$D$133,1,Параметры!DF$59,Параметры!DF$65)/Параметры!DF$70</f>
        <v>30788.972898575706</v>
      </c>
      <c r="DG94" s="53">
        <f ca="1">Проект!DG$133*CHOOSE(Проект!$D$133,1,Параметры!DG$59,Параметры!DG$65)/Параметры!DG$70</f>
        <v>30963.058227673133</v>
      </c>
      <c r="DH94" s="53">
        <f ca="1">Проект!DH$133*CHOOSE(Проект!$D$133,1,Параметры!DH$59,Параметры!DH$65)/Параметры!DH$70</f>
        <v>31138.127860531091</v>
      </c>
      <c r="DI94" s="53">
        <f ca="1">Проект!DI$133*CHOOSE(Проект!$D$133,1,Параметры!DI$59,Параметры!DI$65)/Параметры!DI$70</f>
        <v>31314.187362546149</v>
      </c>
      <c r="DJ94" s="53">
        <f ca="1">Проект!DJ$133*CHOOSE(Проект!$D$133,1,Параметры!DJ$59,Параметры!DJ$65)/Параметры!DJ$70</f>
        <v>31491.24233058243</v>
      </c>
      <c r="DK94" s="53">
        <f ca="1">Проект!DK$133*CHOOSE(Проект!$D$133,1,Параметры!DK$59,Параметры!DK$65)/Параметры!DK$70</f>
        <v>31669.298393149555</v>
      </c>
      <c r="DL94" s="53">
        <f ca="1">Проект!DL$133*CHOOSE(Проект!$D$133,1,Параметры!DL$59,Параметры!DL$65)/Параметры!DL$70</f>
        <v>31848.361210581545</v>
      </c>
      <c r="DM94" s="53">
        <f ca="1">Проект!DM$133*CHOOSE(Проект!$D$133,1,Параметры!DM$59,Параметры!DM$65)/Параметры!DM$70</f>
        <v>32028.436475216768</v>
      </c>
      <c r="DN94" s="53">
        <f ca="1">Проект!DN$133*CHOOSE(Проект!$D$133,1,Параметры!DN$59,Параметры!DN$65)/Параметры!DN$70</f>
        <v>27231.693470698541</v>
      </c>
      <c r="DO94" s="53">
        <f ca="1">Проект!DO$133*CHOOSE(Проект!$D$133,1,Параметры!DO$59,Параметры!DO$65)/Параметры!DO$70</f>
        <v>27385.665424727125</v>
      </c>
      <c r="DP94" s="53">
        <f ca="1">Проект!DP$133*CHOOSE(Проект!$D$133,1,Параметры!DP$59,Параметры!DP$65)/Параметры!DP$70</f>
        <v>27540.507958569367</v>
      </c>
      <c r="DQ94" s="53">
        <f ca="1">Проект!DQ$133*CHOOSE(Проект!$D$133,1,Параметры!DQ$59,Параметры!DQ$65)/Параметры!DQ$70</f>
        <v>27696.225994610111</v>
      </c>
      <c r="DR94" s="53">
        <f ca="1">Проект!DR$133*CHOOSE(Проект!$D$133,1,Параметры!DR$59,Параметры!DR$65)/Параметры!DR$70</f>
        <v>32944.201001475994</v>
      </c>
      <c r="DS94" s="53">
        <f ca="1">Проект!DS$133*CHOOSE(Проект!$D$133,1,Параметры!DS$59,Параметры!DS$65)/Параметры!DS$70</f>
        <v>33130.472303610237</v>
      </c>
      <c r="DT94" s="53">
        <f ca="1">Проект!DT$133*CHOOSE(Проект!$D$133,1,Параметры!DT$59,Параметры!DT$65)/Параметры!DT$70</f>
        <v>33317.796810768254</v>
      </c>
      <c r="DU94" s="53">
        <f ca="1">Проект!DU$133*CHOOSE(Проект!$D$133,1,Параметры!DU$59,Параметры!DU$65)/Параметры!DU$70</f>
        <v>33506.180477924368</v>
      </c>
      <c r="DV94" s="53">
        <f ca="1">Проект!DV$133*CHOOSE(Проект!$D$133,1,Параметры!DV$59,Параметры!DV$65)/Параметры!DV$70</f>
        <v>33695.629293723192</v>
      </c>
      <c r="DW94" s="53"/>
      <c r="DX94" s="55">
        <f t="shared" ca="1" si="70"/>
        <v>2739569.7617960367</v>
      </c>
    </row>
    <row r="95" spans="1:128" hidden="1" outlineLevel="1" x14ac:dyDescent="0.2">
      <c r="A95" s="254" t="str">
        <f>Проект!A$154</f>
        <v>Доставка нефти на завод</v>
      </c>
      <c r="B95" s="121">
        <f t="shared" ca="1" si="65"/>
        <v>103914.71510260832</v>
      </c>
      <c r="C95" s="46" t="str">
        <f ca="1">Параметры!C$70</f>
        <v>тыс. руб.</v>
      </c>
      <c r="D95" s="11"/>
      <c r="F95" s="6" t="s">
        <v>3378</v>
      </c>
      <c r="G95" s="53">
        <f ca="1">Проект!G$163*CHOOSE(Проект!$D$163,1,Параметры!G$59,Параметры!G$65)/Параметры!G$70</f>
        <v>59.400000000000006</v>
      </c>
      <c r="H95" s="53">
        <f ca="1">Проект!H$163*CHOOSE(Проект!$D$163,1,Параметры!H$59,Параметры!H$65)/Параметры!H$70</f>
        <v>179.20756870803564</v>
      </c>
      <c r="I95" s="53">
        <f ca="1">Проект!I$163*CHOOSE(Проект!$D$163,1,Параметры!I$59,Параметры!I$65)/Параметры!I$70</f>
        <v>270.33125153405143</v>
      </c>
      <c r="J95" s="53">
        <f ca="1">Проект!J$163*CHOOSE(Проект!$D$163,1,Параметры!J$59,Параметры!J$65)/Параметры!J$70</f>
        <v>332.27302011809184</v>
      </c>
      <c r="K95" s="53">
        <f ca="1">Проект!K$163*CHOOSE(Проект!$D$163,1,Параметры!K$59,Параметры!K$65)/Параметры!K$70</f>
        <v>394.9066019152703</v>
      </c>
      <c r="L95" s="53">
        <f ca="1">Проект!L$163*CHOOSE(Проект!$D$163,1,Параметры!L$59,Параметры!L$65)/Параметры!L$70</f>
        <v>458.23783991186008</v>
      </c>
      <c r="M95" s="53">
        <f ca="1">Проект!M$163*CHOOSE(Проект!$D$163,1,Параметры!M$59,Параметры!M$65)/Параметры!M$70</f>
        <v>522.27262105149657</v>
      </c>
      <c r="N95" s="53">
        <f ca="1">Проект!N$163*CHOOSE(Проект!$D$163,1,Параметры!N$59,Параметры!N$65)/Параметры!N$70</f>
        <v>574.6586265129273</v>
      </c>
      <c r="O95" s="53">
        <f ca="1">Проект!O$163*CHOOSE(Проект!$D$163,1,Параметры!O$59,Параметры!O$65)/Параметры!O$70</f>
        <v>683.54689562246631</v>
      </c>
      <c r="P95" s="53">
        <f ca="1">Проект!P$163*CHOOSE(Проект!$D$163,1,Параметры!P$59,Параметры!P$65)/Параметры!P$70</f>
        <v>687.41176914942525</v>
      </c>
      <c r="Q95" s="53">
        <f ca="1">Проект!Q$163*CHOOSE(Проект!$D$163,1,Параметры!Q$59,Параметры!Q$65)/Параметры!Q$70</f>
        <v>691.29849523320956</v>
      </c>
      <c r="R95" s="53">
        <f ca="1">Проект!R$163*CHOOSE(Проект!$D$163,1,Параметры!R$59,Параметры!R$65)/Параметры!R$70</f>
        <v>695.2071974313526</v>
      </c>
      <c r="S95" s="53">
        <f ca="1">Проект!S$163*CHOOSE(Проект!$D$163,1,Параметры!S$59,Параметры!S$65)/Параметры!S$70</f>
        <v>699.13800000000003</v>
      </c>
      <c r="T95" s="53">
        <f ca="1">Проект!T$163*CHOOSE(Проект!$D$163,1,Параметры!T$59,Параметры!T$65)/Параметры!T$70</f>
        <v>703.09102789785982</v>
      </c>
      <c r="U95" s="53">
        <f ca="1">Проект!U$163*CHOOSE(Проект!$D$163,1,Параметры!U$59,Параметры!U$65)/Параметры!U$70</f>
        <v>707.0664067901746</v>
      </c>
      <c r="V95" s="53">
        <f ca="1">Проект!V$163*CHOOSE(Проект!$D$163,1,Параметры!V$59,Параметры!V$65)/Параметры!V$70</f>
        <v>601.17251330820579</v>
      </c>
      <c r="W95" s="53">
        <f ca="1">Проект!W$163*CHOOSE(Проект!$D$163,1,Параметры!W$59,Параметры!W$65)/Параметры!W$70</f>
        <v>604.57163010136219</v>
      </c>
      <c r="X95" s="53">
        <f ca="1">Проект!X$163*CHOOSE(Проект!$D$163,1,Параметры!X$59,Параметры!X$65)/Параметры!X$70</f>
        <v>607.98996599505585</v>
      </c>
      <c r="Y95" s="53">
        <f ca="1">Проект!Y$163*CHOOSE(Проект!$D$163,1,Параметры!Y$59,Параметры!Y$65)/Параметры!Y$70</f>
        <v>611.42762965687541</v>
      </c>
      <c r="Z95" s="53">
        <f ca="1">Проект!Z$163*CHOOSE(Проект!$D$163,1,Параметры!Z$59,Параметры!Z$65)/Параметры!Z$70</f>
        <v>727.28301441474741</v>
      </c>
      <c r="AA95" s="53">
        <f ca="1">Проект!AA$163*CHOOSE(Проект!$D$163,1,Параметры!AA$59,Параметры!AA$65)/Параметры!AA$70</f>
        <v>731.39517831603882</v>
      </c>
      <c r="AB95" s="53">
        <f ca="1">Проект!AB$163*CHOOSE(Проект!$D$163,1,Параметры!AB$59,Параметры!AB$65)/Параметры!AB$70</f>
        <v>735.53059298988501</v>
      </c>
      <c r="AC95" s="53">
        <f ca="1">Проект!AC$163*CHOOSE(Проект!$D$163,1,Параметры!AC$59,Параметры!AC$65)/Параметры!AC$70</f>
        <v>739.68938989953415</v>
      </c>
      <c r="AD95" s="53">
        <f ca="1">Проект!AD$163*CHOOSE(Проект!$D$163,1,Параметры!AD$59,Параметры!AD$65)/Параметры!AD$70</f>
        <v>743.87170125154728</v>
      </c>
      <c r="AE95" s="53">
        <f ca="1">Проект!AE$163*CHOOSE(Проект!$D$163,1,Параметры!AE$59,Параметры!AE$65)/Параметры!AE$70</f>
        <v>748.07766000000004</v>
      </c>
      <c r="AF95" s="53">
        <f ca="1">Проект!AF$163*CHOOSE(Проект!$D$163,1,Параметры!AF$59,Параметры!AF$65)/Параметры!AF$70</f>
        <v>752.30739985071</v>
      </c>
      <c r="AG95" s="53">
        <f ca="1">Проект!AG$163*CHOOSE(Проект!$D$163,1,Параметры!AG$59,Параметры!AG$65)/Параметры!AG$70</f>
        <v>756.56105526548663</v>
      </c>
      <c r="AH95" s="53">
        <f ca="1">Проект!AH$163*CHOOSE(Проект!$D$163,1,Параметры!AH$59,Параметры!AH$65)/Параметры!AH$70</f>
        <v>643.25458923977999</v>
      </c>
      <c r="AI95" s="53">
        <f ca="1">Проект!AI$163*CHOOSE(Проект!$D$163,1,Параметры!AI$59,Параметры!AI$65)/Параметры!AI$70</f>
        <v>646.89164420845736</v>
      </c>
      <c r="AJ95" s="53">
        <f ca="1">Проект!AJ$163*CHOOSE(Проект!$D$163,1,Параметры!AJ$59,Параметры!AJ$65)/Параметры!AJ$70</f>
        <v>650.54926361470973</v>
      </c>
      <c r="AK95" s="53">
        <f ca="1">Проект!AK$163*CHOOSE(Проект!$D$163,1,Параметры!AK$59,Параметры!AK$65)/Параметры!AK$70</f>
        <v>654.22756373285677</v>
      </c>
      <c r="AL95" s="53">
        <f ca="1">Проект!AL$163*CHOOSE(Проект!$D$163,1,Параметры!AL$59,Параметры!AL$65)/Параметры!AL$70</f>
        <v>778.19282542377982</v>
      </c>
      <c r="AM95" s="53">
        <f ca="1">Проект!AM$163*CHOOSE(Проект!$D$163,1,Параметры!AM$59,Параметры!AM$65)/Параметры!AM$70</f>
        <v>782.59284079816155</v>
      </c>
      <c r="AN95" s="53">
        <f ca="1">Проект!AN$163*CHOOSE(Проект!$D$163,1,Параметры!AN$59,Параметры!AN$65)/Параметры!AN$70</f>
        <v>787.01773449917687</v>
      </c>
      <c r="AO95" s="53">
        <f ca="1">Проект!AO$163*CHOOSE(Проект!$D$163,1,Параметры!AO$59,Параметры!AO$65)/Параметры!AO$70</f>
        <v>791.46764719250166</v>
      </c>
      <c r="AP95" s="53">
        <f ca="1">Проект!AP$163*CHOOSE(Проект!$D$163,1,Параметры!AP$59,Параметры!AP$65)/Параметры!AP$70</f>
        <v>795.94272033915558</v>
      </c>
      <c r="AQ95" s="53">
        <f ca="1">Проект!AQ$163*CHOOSE(Проект!$D$163,1,Параметры!AQ$59,Параметры!AQ$65)/Параметры!AQ$70</f>
        <v>800.44309620000001</v>
      </c>
      <c r="AR95" s="53">
        <f ca="1">Проект!AR$163*CHOOSE(Проект!$D$163,1,Параметры!AR$59,Параметры!AR$65)/Параметры!AR$70</f>
        <v>804.96891784025956</v>
      </c>
      <c r="AS95" s="53">
        <f ca="1">Проект!AS$163*CHOOSE(Проект!$D$163,1,Параметры!AS$59,Параметры!AS$65)/Параметры!AS$70</f>
        <v>809.52032913407072</v>
      </c>
      <c r="AT95" s="53">
        <f ca="1">Проект!AT$163*CHOOSE(Проект!$D$163,1,Параметры!AT$59,Параметры!AT$65)/Параметры!AT$70</f>
        <v>688.28241048656469</v>
      </c>
      <c r="AU95" s="53">
        <f ca="1">Проект!AU$163*CHOOSE(Проект!$D$163,1,Параметры!AU$59,Параметры!AU$65)/Параметры!AU$70</f>
        <v>692.17405930304949</v>
      </c>
      <c r="AV95" s="53">
        <f ca="1">Проект!AV$163*CHOOSE(Проект!$D$163,1,Параметры!AV$59,Параметры!AV$65)/Параметры!AV$70</f>
        <v>696.0877120677394</v>
      </c>
      <c r="AW95" s="53">
        <f ca="1">Проект!AW$163*CHOOSE(Проект!$D$163,1,Параметры!AW$59,Параметры!AW$65)/Параметры!AW$70</f>
        <v>700.02349319415669</v>
      </c>
      <c r="AX95" s="53">
        <f ca="1">Проект!AX$163*CHOOSE(Проект!$D$163,1,Параметры!AX$59,Параметры!AX$65)/Параметры!AX$70</f>
        <v>832.66632320344434</v>
      </c>
      <c r="AY95" s="53">
        <f ca="1">Проект!AY$163*CHOOSE(Проект!$D$163,1,Параметры!AY$59,Параметры!AY$65)/Параметры!AY$70</f>
        <v>837.37433965403284</v>
      </c>
      <c r="AZ95" s="53">
        <f ca="1">Проект!AZ$163*CHOOSE(Проект!$D$163,1,Параметры!AZ$59,Параметры!AZ$65)/Параметры!AZ$70</f>
        <v>842.10897591411924</v>
      </c>
      <c r="BA95" s="53">
        <f ca="1">Проект!BA$163*CHOOSE(Проект!$D$163,1,Параметры!BA$59,Параметры!BA$65)/Параметры!BA$70</f>
        <v>846.87038249597663</v>
      </c>
      <c r="BB95" s="53">
        <f ca="1">Проект!BB$163*CHOOSE(Проект!$D$163,1,Параметры!BB$59,Параметры!BB$65)/Параметры!BB$70</f>
        <v>851.65871076289636</v>
      </c>
      <c r="BC95" s="53">
        <f ca="1">Проект!BC$163*CHOOSE(Проект!$D$163,1,Параметры!BC$59,Параметры!BC$65)/Параметры!BC$70</f>
        <v>856.474112934</v>
      </c>
      <c r="BD95" s="53">
        <f ca="1">Проект!BD$163*CHOOSE(Проект!$D$163,1,Параметры!BD$59,Параметры!BD$65)/Параметры!BD$70</f>
        <v>861.31674208907782</v>
      </c>
      <c r="BE95" s="53">
        <f ca="1">Проект!BE$163*CHOOSE(Проект!$D$163,1,Параметры!BE$59,Параметры!BE$65)/Параметры!BE$70</f>
        <v>866.18675217345572</v>
      </c>
      <c r="BF95" s="53">
        <f ca="1">Проект!BF$163*CHOOSE(Проект!$D$163,1,Параметры!BF$59,Параметры!BF$65)/Параметры!BF$70</f>
        <v>736.46217922062419</v>
      </c>
      <c r="BG95" s="53">
        <f ca="1">Проект!BG$163*CHOOSE(Проект!$D$163,1,Параметры!BG$59,Параметры!BG$65)/Параметры!BG$70</f>
        <v>740.62624345426286</v>
      </c>
      <c r="BH95" s="53">
        <f ca="1">Проект!BH$163*CHOOSE(Проект!$D$163,1,Параметры!BH$59,Параметры!BH$65)/Параметры!BH$70</f>
        <v>744.81385191248114</v>
      </c>
      <c r="BI95" s="53">
        <f ca="1">Проект!BI$163*CHOOSE(Проект!$D$163,1,Параметры!BI$59,Параметры!BI$65)/Параметры!BI$70</f>
        <v>749.02513771774761</v>
      </c>
      <c r="BJ95" s="53">
        <f ca="1">Проект!BJ$163*CHOOSE(Проект!$D$163,1,Параметры!BJ$59,Параметры!BJ$65)/Параметры!BJ$70</f>
        <v>890.95296582768549</v>
      </c>
      <c r="BK95" s="53">
        <f ca="1">Проект!BK$163*CHOOSE(Проект!$D$163,1,Параметры!BK$59,Параметры!BK$65)/Параметры!BK$70</f>
        <v>895.99054342981515</v>
      </c>
      <c r="BL95" s="53">
        <f ca="1">Проект!BL$163*CHOOSE(Проект!$D$163,1,Параметры!BL$59,Параметры!BL$65)/Параметры!BL$70</f>
        <v>901.05660422810763</v>
      </c>
      <c r="BM95" s="53">
        <f ca="1">Проект!BM$163*CHOOSE(Проект!$D$163,1,Параметры!BM$59,Параметры!BM$65)/Параметры!BM$70</f>
        <v>906.15130927069504</v>
      </c>
      <c r="BN95" s="53">
        <f ca="1">Проект!BN$163*CHOOSE(Проект!$D$163,1,Параметры!BN$59,Параметры!BN$65)/Параметры!BN$70</f>
        <v>911.27482051629909</v>
      </c>
      <c r="BO95" s="53">
        <f ca="1">Проект!BO$163*CHOOSE(Проект!$D$163,1,Параметры!BO$59,Параметры!BO$65)/Параметры!BO$70</f>
        <v>916.42730083937988</v>
      </c>
      <c r="BP95" s="53">
        <f ca="1">Проект!BP$163*CHOOSE(Проект!$D$163,1,Параметры!BP$59,Параметры!BP$65)/Параметры!BP$70</f>
        <v>921.60891403531321</v>
      </c>
      <c r="BQ95" s="53">
        <f ca="1">Проект!BQ$163*CHOOSE(Проект!$D$163,1,Параметры!BQ$59,Параметры!BQ$65)/Параметры!BQ$70</f>
        <v>926.81982482559749</v>
      </c>
      <c r="BR95" s="53">
        <f ca="1">Проект!BR$163*CHOOSE(Проект!$D$163,1,Параметры!BR$59,Параметры!BR$65)/Параметры!BR$70</f>
        <v>788.01453176606788</v>
      </c>
      <c r="BS95" s="53">
        <f ca="1">Проект!BS$163*CHOOSE(Проект!$D$163,1,Параметры!BS$59,Параметры!BS$65)/Параметры!BS$70</f>
        <v>792.47008049606143</v>
      </c>
      <c r="BT95" s="53">
        <f ca="1">Проект!BT$163*CHOOSE(Проект!$D$163,1,Параметры!BT$59,Параметры!BT$65)/Параметры!BT$70</f>
        <v>796.95082154635486</v>
      </c>
      <c r="BU95" s="53">
        <f ca="1">Проект!BU$163*CHOOSE(Проект!$D$163,1,Параметры!BU$59,Параметры!BU$65)/Параметры!BU$70</f>
        <v>801.4568973579901</v>
      </c>
      <c r="BV95" s="53">
        <f ca="1">Проект!BV$163*CHOOSE(Проект!$D$163,1,Параметры!BV$59,Параметры!BV$65)/Параметры!BV$70</f>
        <v>953.31967343562349</v>
      </c>
      <c r="BW95" s="53">
        <f ca="1">Проект!BW$163*CHOOSE(Проект!$D$163,1,Параметры!BW$59,Параметры!BW$65)/Параметры!BW$70</f>
        <v>958.70988146990226</v>
      </c>
      <c r="BX95" s="53">
        <f ca="1">Проект!BX$163*CHOOSE(Проект!$D$163,1,Параметры!BX$59,Параметры!BX$65)/Параметры!BX$70</f>
        <v>964.13056652407522</v>
      </c>
      <c r="BY95" s="53">
        <f ca="1">Проект!BY$163*CHOOSE(Проект!$D$163,1,Параметры!BY$59,Параметры!BY$65)/Параметры!BY$70</f>
        <v>969.58190091964366</v>
      </c>
      <c r="BZ95" s="53">
        <f ca="1">Проект!BZ$163*CHOOSE(Проект!$D$163,1,Параметры!BZ$59,Параметры!BZ$65)/Параметры!BZ$70</f>
        <v>975.06405795244018</v>
      </c>
      <c r="CA95" s="53">
        <f ca="1">Проект!CA$163*CHOOSE(Проект!$D$163,1,Параметры!CA$59,Параметры!CA$65)/Параметры!CA$70</f>
        <v>980.57721189813662</v>
      </c>
      <c r="CB95" s="53">
        <f ca="1">Проект!CB$163*CHOOSE(Проект!$D$163,1,Параметры!CB$59,Параметры!CB$65)/Параметры!CB$70</f>
        <v>986.12153801778516</v>
      </c>
      <c r="CC95" s="53">
        <f ca="1">Проект!CC$163*CHOOSE(Проект!$D$163,1,Параметры!CC$59,Параметры!CC$65)/Параметры!CC$70</f>
        <v>991.69721256338948</v>
      </c>
      <c r="CD95" s="53">
        <f ca="1">Проект!CD$163*CHOOSE(Проект!$D$163,1,Параметры!CD$59,Параметры!CD$65)/Параметры!CD$70</f>
        <v>843.17554898969274</v>
      </c>
      <c r="CE95" s="53">
        <f ca="1">Проект!CE$163*CHOOSE(Проект!$D$163,1,Параметры!CE$59,Параметры!CE$65)/Параметры!CE$70</f>
        <v>847.9429861307857</v>
      </c>
      <c r="CF95" s="53">
        <f ca="1">Проект!CF$163*CHOOSE(Проект!$D$163,1,Параметры!CF$59,Параметры!CF$65)/Параметры!CF$70</f>
        <v>852.73737905459973</v>
      </c>
      <c r="CG95" s="53">
        <f ca="1">Проект!CG$163*CHOOSE(Проект!$D$163,1,Параметры!CG$59,Параметры!CG$65)/Параметры!CG$70</f>
        <v>857.55888017304937</v>
      </c>
      <c r="CH95" s="53">
        <f ca="1">Проект!CH$163*CHOOSE(Проект!$D$163,1,Параметры!CH$59,Параметры!CH$65)/Параметры!CH$70</f>
        <v>1020.0520505761172</v>
      </c>
      <c r="CI95" s="53">
        <f ca="1">Проект!CI$163*CHOOSE(Проект!$D$163,1,Параметры!CI$59,Параметры!CI$65)/Параметры!CI$70</f>
        <v>1025.8195731727953</v>
      </c>
      <c r="CJ95" s="53">
        <f ca="1">Проект!CJ$163*CHOOSE(Проект!$D$163,1,Параметры!CJ$59,Параметры!CJ$65)/Параметры!CJ$70</f>
        <v>1031.6197061807604</v>
      </c>
      <c r="CK95" s="53">
        <f ca="1">Проект!CK$163*CHOOSE(Проект!$D$163,1,Параметры!CK$59,Параметры!CK$65)/Параметры!CK$70</f>
        <v>1037.4526339840188</v>
      </c>
      <c r="CL95" s="53">
        <f ca="1">Проект!CL$163*CHOOSE(Проект!$D$163,1,Параметры!CL$59,Параметры!CL$65)/Параметры!CL$70</f>
        <v>1043.3185420091111</v>
      </c>
      <c r="CM95" s="53">
        <f ca="1">Проект!CM$163*CHOOSE(Проект!$D$163,1,Параметры!CM$59,Параметры!CM$65)/Параметры!CM$70</f>
        <v>1049.2176167310063</v>
      </c>
      <c r="CN95" s="53">
        <f ca="1">Проект!CN$163*CHOOSE(Проект!$D$163,1,Параметры!CN$59,Параметры!CN$65)/Параметры!CN$70</f>
        <v>1055.1500456790302</v>
      </c>
      <c r="CO95" s="53">
        <f ca="1">Проект!CO$163*CHOOSE(Проект!$D$163,1,Параметры!CO$59,Параметры!CO$65)/Параметры!CO$70</f>
        <v>1061.1160174428267</v>
      </c>
      <c r="CP95" s="53">
        <f ca="1">Проект!CP$163*CHOOSE(Проект!$D$163,1,Параметры!CP$59,Параметры!CP$65)/Параметры!CP$70</f>
        <v>902.19783741897118</v>
      </c>
      <c r="CQ95" s="53">
        <f ca="1">Проект!CQ$163*CHOOSE(Проект!$D$163,1,Параметры!CQ$59,Параметры!CQ$65)/Параметры!CQ$70</f>
        <v>907.29899515994077</v>
      </c>
      <c r="CR95" s="53">
        <f ca="1">Проект!CR$163*CHOOSE(Проект!$D$163,1,Параметры!CR$59,Параметры!CR$65)/Параметры!CR$70</f>
        <v>912.4289955884218</v>
      </c>
      <c r="CS95" s="53">
        <f ca="1">Проект!CS$163*CHOOSE(Проект!$D$163,1,Параметры!CS$59,Параметры!CS$65)/Параметры!CS$70</f>
        <v>917.58800178516287</v>
      </c>
      <c r="CT95" s="53">
        <f ca="1">Проект!CT$163*CHOOSE(Проект!$D$163,1,Параметры!CT$59,Параметры!CT$65)/Параметры!CT$70</f>
        <v>1091.4556941164453</v>
      </c>
      <c r="CU95" s="53">
        <f ca="1">Проект!CU$163*CHOOSE(Проект!$D$163,1,Параметры!CU$59,Параметры!CU$65)/Параметры!CU$70</f>
        <v>1097.6269432948911</v>
      </c>
      <c r="CV95" s="53">
        <f ca="1">Проект!CV$163*CHOOSE(Проект!$D$163,1,Параметры!CV$59,Параметры!CV$65)/Параметры!CV$70</f>
        <v>1103.8330856134137</v>
      </c>
      <c r="CW95" s="53">
        <f ca="1">Проект!CW$163*CHOOSE(Проект!$D$163,1,Параметры!CW$59,Параметры!CW$65)/Параметры!CW$70</f>
        <v>1110.0743183629002</v>
      </c>
      <c r="CX95" s="53">
        <f ca="1">Проект!CX$163*CHOOSE(Проект!$D$163,1,Параметры!CX$59,Параметры!CX$65)/Параметры!CX$70</f>
        <v>1116.3508399497487</v>
      </c>
      <c r="CY95" s="53">
        <f ca="1">Проект!CY$163*CHOOSE(Проект!$D$163,1,Параметры!CY$59,Параметры!CY$65)/Параметры!CY$70</f>
        <v>1122.6628499021767</v>
      </c>
      <c r="CZ95" s="53">
        <f ca="1">Проект!CZ$163*CHOOSE(Проект!$D$163,1,Параметры!CZ$59,Параметры!CZ$65)/Параметры!CZ$70</f>
        <v>1129.0105488765623</v>
      </c>
      <c r="DA95" s="53">
        <f ca="1">Проект!DA$163*CHOOSE(Проект!$D$163,1,Параметры!DA$59,Параметры!DA$65)/Параметры!DA$70</f>
        <v>1135.3941386638246</v>
      </c>
      <c r="DB95" s="53">
        <f ca="1">Проект!DB$163*CHOOSE(Проект!$D$163,1,Параметры!DB$59,Параметры!DB$65)/Параметры!DB$70</f>
        <v>965.35168603829914</v>
      </c>
      <c r="DC95" s="53">
        <f ca="1">Проект!DC$163*CHOOSE(Проект!$D$163,1,Параметры!DC$59,Параметры!DC$65)/Параметры!DC$70</f>
        <v>970.80992482113652</v>
      </c>
      <c r="DD95" s="53">
        <f ca="1">Проект!DD$163*CHOOSE(Проект!$D$163,1,Параметры!DD$59,Параметры!DD$65)/Параметры!DD$70</f>
        <v>976.2990252796111</v>
      </c>
      <c r="DE95" s="53">
        <f ca="1">Проект!DE$163*CHOOSE(Проект!$D$163,1,Параметры!DE$59,Параметры!DE$65)/Параметры!DE$70</f>
        <v>981.81916191012408</v>
      </c>
      <c r="DF95" s="53">
        <f ca="1">Проект!DF$163*CHOOSE(Проект!$D$163,1,Параметры!DF$59,Параметры!DF$65)/Параметры!DF$70</f>
        <v>1167.8575927045963</v>
      </c>
      <c r="DG95" s="53">
        <f ca="1">Проект!DG$163*CHOOSE(Проект!$D$163,1,Параметры!DG$59,Параметры!DG$65)/Параметры!DG$70</f>
        <v>1174.4608293255333</v>
      </c>
      <c r="DH95" s="53">
        <f ca="1">Проект!DH$163*CHOOSE(Проект!$D$163,1,Параметры!DH$59,Параметры!DH$65)/Параметры!DH$70</f>
        <v>1181.1014016063525</v>
      </c>
      <c r="DI95" s="53">
        <f ca="1">Проект!DI$163*CHOOSE(Проект!$D$163,1,Параметры!DI$59,Параметры!DI$65)/Параметры!DI$70</f>
        <v>1187.7795206483031</v>
      </c>
      <c r="DJ95" s="53">
        <f ca="1">Проект!DJ$163*CHOOSE(Проект!$D$163,1,Параметры!DJ$59,Параметры!DJ$65)/Параметры!DJ$70</f>
        <v>1194.4953987462309</v>
      </c>
      <c r="DK95" s="53">
        <f ca="1">Проект!DK$163*CHOOSE(Проект!$D$163,1,Параметры!DK$59,Параметры!DK$65)/Параметры!DK$70</f>
        <v>1201.2492493953287</v>
      </c>
      <c r="DL95" s="53">
        <f ca="1">Проект!DL$163*CHOOSE(Проект!$D$163,1,Параметры!DL$59,Параметры!DL$65)/Параметры!DL$70</f>
        <v>1208.0412872979214</v>
      </c>
      <c r="DM95" s="53">
        <f ca="1">Проект!DM$163*CHOOSE(Проект!$D$163,1,Параметры!DM$59,Параметры!DM$65)/Параметры!DM$70</f>
        <v>1214.871728370292</v>
      </c>
      <c r="DN95" s="53">
        <f ca="1">Проект!DN$163*CHOOSE(Проект!$D$163,1,Параметры!DN$59,Параметры!DN$65)/Параметры!DN$70</f>
        <v>1032.9263040609796</v>
      </c>
      <c r="DO95" s="53">
        <f ca="1">Проект!DO$163*CHOOSE(Проект!$D$163,1,Параметры!DO$59,Параметры!DO$65)/Параметры!DO$70</f>
        <v>1038.7666195586157</v>
      </c>
      <c r="DP95" s="53">
        <f ca="1">Проект!DP$163*CHOOSE(Проект!$D$163,1,Параметры!DP$59,Параметры!DP$65)/Параметры!DP$70</f>
        <v>1044.6399570491835</v>
      </c>
      <c r="DQ95" s="53">
        <f ca="1">Проект!DQ$163*CHOOSE(Проект!$D$163,1,Параметры!DQ$59,Параметры!DQ$65)/Параметры!DQ$70</f>
        <v>1050.5465032438324</v>
      </c>
      <c r="DR95" s="53">
        <f ca="1">Проект!DR$163*CHOOSE(Проект!$D$163,1,Параметры!DR$59,Параметры!DR$65)/Параметры!DR$70</f>
        <v>1249.6076241939177</v>
      </c>
      <c r="DS95" s="53">
        <f ca="1">Проект!DS$163*CHOOSE(Проект!$D$163,1,Параметры!DS$59,Параметры!DS$65)/Параметры!DS$70</f>
        <v>1256.6730873783201</v>
      </c>
      <c r="DT95" s="53">
        <f ca="1">Проект!DT$163*CHOOSE(Проект!$D$163,1,Параметры!DT$59,Параметры!DT$65)/Параметры!DT$70</f>
        <v>1263.7784997187966</v>
      </c>
      <c r="DU95" s="53">
        <f ca="1">Проект!DU$163*CHOOSE(Проект!$D$163,1,Параметры!DU$59,Параметры!DU$65)/Параметры!DU$70</f>
        <v>1270.9240870936837</v>
      </c>
      <c r="DV95" s="53">
        <f ca="1">Проект!DV$163*CHOOSE(Проект!$D$163,1,Параметры!DV$59,Параметры!DV$65)/Параметры!DV$70</f>
        <v>1278.1100766584668</v>
      </c>
      <c r="DW95" s="53"/>
      <c r="DX95" s="55">
        <f t="shared" ca="1" si="70"/>
        <v>103914.71510260832</v>
      </c>
    </row>
    <row r="96" spans="1:128" hidden="1" outlineLevel="1" x14ac:dyDescent="0.2">
      <c r="A96" s="254" t="str">
        <f>Проект!A$184</f>
        <v>Переработка давальческого сырья</v>
      </c>
      <c r="B96" s="121">
        <f t="shared" ca="1" si="65"/>
        <v>94467.922820553038</v>
      </c>
      <c r="C96" s="46" t="str">
        <f ca="1">Параметры!C$70</f>
        <v>тыс. руб.</v>
      </c>
      <c r="D96" s="11"/>
      <c r="F96" s="6" t="s">
        <v>3380</v>
      </c>
      <c r="G96" s="53">
        <f ca="1">Проект!G$193*CHOOSE(Проект!$D$193,1,Параметры!G$59,Параметры!G$65)/Параметры!G$70</f>
        <v>54</v>
      </c>
      <c r="H96" s="53">
        <f ca="1">Проект!H$193*CHOOSE(Проект!$D$193,1,Параметры!H$59,Параметры!H$65)/Параметры!H$70</f>
        <v>162.91597155275966</v>
      </c>
      <c r="I96" s="53">
        <f ca="1">Проект!I$193*CHOOSE(Проект!$D$193,1,Параметры!I$59,Параметры!I$65)/Параметры!I$70</f>
        <v>245.75568321277399</v>
      </c>
      <c r="J96" s="53">
        <f ca="1">Проект!J$193*CHOOSE(Проект!$D$193,1,Параметры!J$59,Параметры!J$65)/Параметры!J$70</f>
        <v>302.066381925538</v>
      </c>
      <c r="K96" s="53">
        <f ca="1">Проект!K$193*CHOOSE(Проект!$D$193,1,Параметры!K$59,Параметры!K$65)/Параметры!K$70</f>
        <v>359.00600174115471</v>
      </c>
      <c r="L96" s="53">
        <f ca="1">Проект!L$193*CHOOSE(Проект!$D$193,1,Параметры!L$59,Параметры!L$65)/Параметры!L$70</f>
        <v>416.57985446532723</v>
      </c>
      <c r="M96" s="53">
        <f ca="1">Проект!M$193*CHOOSE(Проект!$D$193,1,Параметры!M$59,Параметры!M$65)/Параметры!M$70</f>
        <v>474.79329186499677</v>
      </c>
      <c r="N96" s="53">
        <f ca="1">Проект!N$193*CHOOSE(Проект!$D$193,1,Параметры!N$59,Параметры!N$65)/Параметры!N$70</f>
        <v>522.41693319357012</v>
      </c>
      <c r="O96" s="53">
        <f ca="1">Проект!O$193*CHOOSE(Проект!$D$193,1,Параметры!O$59,Параметры!O$65)/Параметры!O$70</f>
        <v>621.40626874769657</v>
      </c>
      <c r="P96" s="53">
        <f ca="1">Проект!P$193*CHOOSE(Проект!$D$193,1,Параметры!P$59,Параметры!P$65)/Параметры!P$70</f>
        <v>624.91979013584103</v>
      </c>
      <c r="Q96" s="53">
        <f ca="1">Проект!Q$193*CHOOSE(Проект!$D$193,1,Параметры!Q$59,Параметры!Q$65)/Параметры!Q$70</f>
        <v>628.45317748473587</v>
      </c>
      <c r="R96" s="53">
        <f ca="1">Проект!R$193*CHOOSE(Проект!$D$193,1,Параметры!R$59,Параметры!R$65)/Параметры!R$70</f>
        <v>632.00654311941139</v>
      </c>
      <c r="S96" s="53">
        <f ca="1">Проект!S$193*CHOOSE(Проект!$D$193,1,Параметры!S$59,Параметры!S$65)/Параметры!S$70</f>
        <v>635.57999999999993</v>
      </c>
      <c r="T96" s="53">
        <f ca="1">Проект!T$193*CHOOSE(Проект!$D$193,1,Параметры!T$59,Параметры!T$65)/Параметры!T$70</f>
        <v>639.17366172532695</v>
      </c>
      <c r="U96" s="53">
        <f ca="1">Проект!U$193*CHOOSE(Проект!$D$193,1,Параметры!U$59,Параметры!U$65)/Параметры!U$70</f>
        <v>642.78764253652218</v>
      </c>
      <c r="V96" s="53">
        <f ca="1">Проект!V$193*CHOOSE(Проект!$D$193,1,Параметры!V$59,Параметры!V$65)/Параметры!V$70</f>
        <v>546.52046664382328</v>
      </c>
      <c r="W96" s="53">
        <f ca="1">Проект!W$193*CHOOSE(Проект!$D$193,1,Параметры!W$59,Параметры!W$65)/Параметры!W$70</f>
        <v>549.6105728194201</v>
      </c>
      <c r="X96" s="53">
        <f ca="1">Проект!X$193*CHOOSE(Проект!$D$193,1,Параметры!X$59,Параметры!X$65)/Параметры!X$70</f>
        <v>552.71815090459609</v>
      </c>
      <c r="Y96" s="53">
        <f ca="1">Проект!Y$193*CHOOSE(Проект!$D$193,1,Параметры!Y$59,Параметры!Y$65)/Параметры!Y$70</f>
        <v>555.84329968806844</v>
      </c>
      <c r="Z96" s="53">
        <f ca="1">Проект!Z$193*CHOOSE(Проект!$D$193,1,Параметры!Z$59,Параметры!Z$65)/Параметры!Z$70</f>
        <v>661.16637674067931</v>
      </c>
      <c r="AA96" s="53">
        <f ca="1">Проект!AA$193*CHOOSE(Проект!$D$193,1,Параметры!AA$59,Параметры!AA$65)/Параметры!AA$70</f>
        <v>664.90470756003504</v>
      </c>
      <c r="AB96" s="53">
        <f ca="1">Проект!AB$193*CHOOSE(Проект!$D$193,1,Параметры!AB$59,Параметры!AB$65)/Параметры!AB$70</f>
        <v>668.66417544534977</v>
      </c>
      <c r="AC96" s="53">
        <f ca="1">Проект!AC$193*CHOOSE(Проект!$D$193,1,Параметры!AC$59,Параметры!AC$65)/Параметры!AC$70</f>
        <v>672.44489990866725</v>
      </c>
      <c r="AD96" s="53">
        <f ca="1">Проект!AD$193*CHOOSE(Проект!$D$193,1,Параметры!AD$59,Параметры!AD$65)/Параметры!AD$70</f>
        <v>676.2470011377701</v>
      </c>
      <c r="AE96" s="53">
        <f ca="1">Проект!AE$193*CHOOSE(Проект!$D$193,1,Параметры!AE$59,Параметры!AE$65)/Параметры!AE$70</f>
        <v>680.0705999999999</v>
      </c>
      <c r="AF96" s="53">
        <f ca="1">Проект!AF$193*CHOOSE(Проект!$D$193,1,Параметры!AF$59,Параметры!AF$65)/Параметры!AF$70</f>
        <v>683.91581804609973</v>
      </c>
      <c r="AG96" s="53">
        <f ca="1">Проект!AG$193*CHOOSE(Проект!$D$193,1,Параметры!AG$59,Параметры!AG$65)/Параметры!AG$70</f>
        <v>687.78277751407859</v>
      </c>
      <c r="AH96" s="53">
        <f ca="1">Проект!AH$193*CHOOSE(Проект!$D$193,1,Параметры!AH$59,Параметры!AH$65)/Параметры!AH$70</f>
        <v>584.77689930889085</v>
      </c>
      <c r="AI96" s="53">
        <f ca="1">Проект!AI$193*CHOOSE(Проект!$D$193,1,Параметры!AI$59,Параметры!AI$65)/Параметры!AI$70</f>
        <v>588.08331291677939</v>
      </c>
      <c r="AJ96" s="53">
        <f ca="1">Проект!AJ$193*CHOOSE(Проект!$D$193,1,Параметры!AJ$59,Параметры!AJ$65)/Параметры!AJ$70</f>
        <v>591.40842146791783</v>
      </c>
      <c r="AK96" s="53">
        <f ca="1">Проект!AK$193*CHOOSE(Проект!$D$193,1,Параметры!AK$59,Параметры!AK$65)/Параметры!AK$70</f>
        <v>594.75233066623332</v>
      </c>
      <c r="AL96" s="53">
        <f ca="1">Проект!AL$193*CHOOSE(Проект!$D$193,1,Параметры!AL$59,Параметры!AL$65)/Параметры!AL$70</f>
        <v>707.44802311252693</v>
      </c>
      <c r="AM96" s="53">
        <f ca="1">Проект!AM$193*CHOOSE(Проект!$D$193,1,Параметры!AM$59,Параметры!AM$65)/Параметры!AM$70</f>
        <v>711.44803708923757</v>
      </c>
      <c r="AN96" s="53">
        <f ca="1">Проект!AN$193*CHOOSE(Проект!$D$193,1,Параметры!AN$59,Параметры!AN$65)/Параметры!AN$70</f>
        <v>715.47066772652408</v>
      </c>
      <c r="AO96" s="53">
        <f ca="1">Проект!AO$193*CHOOSE(Проект!$D$193,1,Параметры!AO$59,Параметры!AO$65)/Параметры!AO$70</f>
        <v>719.51604290227385</v>
      </c>
      <c r="AP96" s="53">
        <f ca="1">Проект!AP$193*CHOOSE(Проект!$D$193,1,Параметры!AP$59,Параметры!AP$65)/Параметры!AP$70</f>
        <v>723.58429121741381</v>
      </c>
      <c r="AQ96" s="53">
        <f ca="1">Проект!AQ$193*CHOOSE(Проект!$D$193,1,Параметры!AQ$59,Параметры!AQ$65)/Параметры!AQ$70</f>
        <v>727.67554199999972</v>
      </c>
      <c r="AR96" s="53">
        <f ca="1">Проект!AR$193*CHOOSE(Проект!$D$193,1,Параметры!AR$59,Параметры!AR$65)/Параметры!AR$70</f>
        <v>731.78992530932658</v>
      </c>
      <c r="AS96" s="53">
        <f ca="1">Проект!AS$193*CHOOSE(Проект!$D$193,1,Параметры!AS$59,Параметры!AS$65)/Параметры!AS$70</f>
        <v>735.9275719400639</v>
      </c>
      <c r="AT96" s="53">
        <f ca="1">Проект!AT$193*CHOOSE(Проект!$D$193,1,Параметры!AT$59,Параметры!AT$65)/Параметры!AT$70</f>
        <v>625.71128226051303</v>
      </c>
      <c r="AU96" s="53">
        <f ca="1">Проект!AU$193*CHOOSE(Проект!$D$193,1,Параметры!AU$59,Параметры!AU$65)/Параметры!AU$70</f>
        <v>629.24914482095369</v>
      </c>
      <c r="AV96" s="53">
        <f ca="1">Проект!AV$193*CHOOSE(Проект!$D$193,1,Параметры!AV$59,Параметры!AV$65)/Параметры!AV$70</f>
        <v>632.80701097067185</v>
      </c>
      <c r="AW96" s="53">
        <f ca="1">Проект!AW$193*CHOOSE(Проект!$D$193,1,Параметры!AW$59,Параметры!AW$65)/Параметры!AW$70</f>
        <v>636.38499381286931</v>
      </c>
      <c r="AX96" s="53">
        <f ca="1">Проект!AX$193*CHOOSE(Проект!$D$193,1,Параметры!AX$59,Параметры!AX$65)/Параметры!AX$70</f>
        <v>756.96938473040359</v>
      </c>
      <c r="AY96" s="53">
        <f ca="1">Проект!AY$193*CHOOSE(Проект!$D$193,1,Параметры!AY$59,Параметры!AY$65)/Параметры!AY$70</f>
        <v>761.24939968548392</v>
      </c>
      <c r="AZ96" s="53">
        <f ca="1">Проект!AZ$193*CHOOSE(Проект!$D$193,1,Параметры!AZ$59,Параметры!AZ$65)/Параметры!AZ$70</f>
        <v>765.55361446738073</v>
      </c>
      <c r="BA96" s="53">
        <f ca="1">Проект!BA$193*CHOOSE(Проект!$D$193,1,Параметры!BA$59,Параметры!BA$65)/Параметры!BA$70</f>
        <v>769.88216590543288</v>
      </c>
      <c r="BB96" s="53">
        <f ca="1">Проект!BB$193*CHOOSE(Проект!$D$193,1,Параметры!BB$59,Параметры!BB$65)/Параметры!BB$70</f>
        <v>774.23519160263277</v>
      </c>
      <c r="BC96" s="53">
        <f ca="1">Проект!BC$193*CHOOSE(Проект!$D$193,1,Параметры!BC$59,Параметры!BC$65)/Параметры!BC$70</f>
        <v>778.61282993999964</v>
      </c>
      <c r="BD96" s="53">
        <f ca="1">Проект!BD$193*CHOOSE(Проект!$D$193,1,Параметры!BD$59,Параметры!BD$65)/Параметры!BD$70</f>
        <v>783.01522008097947</v>
      </c>
      <c r="BE96" s="53">
        <f ca="1">Проект!BE$193*CHOOSE(Проект!$D$193,1,Параметры!BE$59,Параметры!BE$65)/Параметры!BE$70</f>
        <v>787.44250197586848</v>
      </c>
      <c r="BF96" s="53">
        <f ca="1">Проект!BF$193*CHOOSE(Проект!$D$193,1,Параметры!BF$59,Параметры!BF$65)/Параметры!BF$70</f>
        <v>669.51107201874902</v>
      </c>
      <c r="BG96" s="53">
        <f ca="1">Проект!BG$193*CHOOSE(Проект!$D$193,1,Параметры!BG$59,Параметры!BG$65)/Параметры!BG$70</f>
        <v>673.29658495842057</v>
      </c>
      <c r="BH96" s="53">
        <f ca="1">Проект!BH$193*CHOOSE(Проект!$D$193,1,Параметры!BH$59,Параметры!BH$65)/Параметры!BH$70</f>
        <v>677.10350173861889</v>
      </c>
      <c r="BI96" s="53">
        <f ca="1">Проект!BI$193*CHOOSE(Проект!$D$193,1,Параметры!BI$59,Параметры!BI$65)/Параметры!BI$70</f>
        <v>680.93194337977025</v>
      </c>
      <c r="BJ96" s="53">
        <f ca="1">Проект!BJ$193*CHOOSE(Проект!$D$193,1,Параметры!BJ$59,Параметры!BJ$65)/Параметры!BJ$70</f>
        <v>809.95724166153195</v>
      </c>
      <c r="BK96" s="53">
        <f ca="1">Проект!BK$193*CHOOSE(Проект!$D$193,1,Параметры!BK$59,Параметры!BK$65)/Параметры!BK$70</f>
        <v>814.53685766346803</v>
      </c>
      <c r="BL96" s="53">
        <f ca="1">Проект!BL$193*CHOOSE(Проект!$D$193,1,Параметры!BL$59,Параметры!BL$65)/Параметры!BL$70</f>
        <v>819.1423674800975</v>
      </c>
      <c r="BM96" s="53">
        <f ca="1">Проект!BM$193*CHOOSE(Проект!$D$193,1,Параметры!BM$59,Параметры!BM$65)/Параметры!BM$70</f>
        <v>823.77391751881328</v>
      </c>
      <c r="BN96" s="53">
        <f ca="1">Проект!BN$193*CHOOSE(Проект!$D$193,1,Параметры!BN$59,Параметры!BN$65)/Параметры!BN$70</f>
        <v>828.43165501481712</v>
      </c>
      <c r="BO96" s="53">
        <f ca="1">Проект!BO$193*CHOOSE(Проект!$D$193,1,Параметры!BO$59,Параметры!BO$65)/Параметры!BO$70</f>
        <v>833.11572803579975</v>
      </c>
      <c r="BP96" s="53">
        <f ca="1">Проект!BP$193*CHOOSE(Проект!$D$193,1,Параметры!BP$59,Параметры!BP$65)/Параметры!BP$70</f>
        <v>837.82628548664809</v>
      </c>
      <c r="BQ96" s="53">
        <f ca="1">Проект!BQ$193*CHOOSE(Проект!$D$193,1,Параметры!BQ$59,Параметры!BQ$65)/Параметры!BQ$70</f>
        <v>842.56347711417936</v>
      </c>
      <c r="BR96" s="53">
        <f ca="1">Проект!BR$193*CHOOSE(Проект!$D$193,1,Параметры!BR$59,Параметры!BR$65)/Параметры!BR$70</f>
        <v>716.37684706006155</v>
      </c>
      <c r="BS96" s="53">
        <f ca="1">Проект!BS$193*CHOOSE(Проект!$D$193,1,Параметры!BS$59,Параметры!BS$65)/Параметры!BS$70</f>
        <v>720.42734590551004</v>
      </c>
      <c r="BT96" s="53">
        <f ca="1">Проект!BT$193*CHOOSE(Проект!$D$193,1,Параметры!BT$59,Параметры!BT$65)/Параметры!BT$70</f>
        <v>724.50074686032235</v>
      </c>
      <c r="BU96" s="53">
        <f ca="1">Проект!BU$193*CHOOSE(Проект!$D$193,1,Параметры!BU$59,Параметры!BU$65)/Параметры!BU$70</f>
        <v>728.59717941635427</v>
      </c>
      <c r="BV96" s="53">
        <f ca="1">Проект!BV$193*CHOOSE(Проект!$D$193,1,Параметры!BV$59,Параметры!BV$65)/Параметры!BV$70</f>
        <v>866.65424857783921</v>
      </c>
      <c r="BW96" s="53">
        <f ca="1">Проект!BW$193*CHOOSE(Проект!$D$193,1,Параметры!BW$59,Параметры!BW$65)/Параметры!BW$70</f>
        <v>871.55443769991086</v>
      </c>
      <c r="BX96" s="53">
        <f ca="1">Проект!BX$193*CHOOSE(Проект!$D$193,1,Параметры!BX$59,Параметры!BX$65)/Параметры!BX$70</f>
        <v>876.48233320370446</v>
      </c>
      <c r="BY96" s="53">
        <f ca="1">Проект!BY$193*CHOOSE(Проект!$D$193,1,Параметры!BY$59,Параметры!BY$65)/Параметры!BY$70</f>
        <v>881.43809174513046</v>
      </c>
      <c r="BZ96" s="53">
        <f ca="1">Проект!BZ$193*CHOOSE(Проект!$D$193,1,Параметры!BZ$59,Параметры!BZ$65)/Параметры!BZ$70</f>
        <v>886.42187086585454</v>
      </c>
      <c r="CA96" s="53">
        <f ca="1">Проект!CA$193*CHOOSE(Проект!$D$193,1,Параметры!CA$59,Параметры!CA$65)/Параметры!CA$70</f>
        <v>891.43382899830578</v>
      </c>
      <c r="CB96" s="53">
        <f ca="1">Проект!CB$193*CHOOSE(Проект!$D$193,1,Параметры!CB$59,Параметры!CB$65)/Параметры!CB$70</f>
        <v>896.4741254707136</v>
      </c>
      <c r="CC96" s="53">
        <f ca="1">Проект!CC$193*CHOOSE(Проект!$D$193,1,Параметры!CC$59,Параметры!CC$65)/Параметры!CC$70</f>
        <v>901.54292051217203</v>
      </c>
      <c r="CD96" s="53">
        <f ca="1">Проект!CD$193*CHOOSE(Проект!$D$193,1,Параметры!CD$59,Параметры!CD$65)/Параметры!CD$70</f>
        <v>766.52322635426594</v>
      </c>
      <c r="CE96" s="53">
        <f ca="1">Проект!CE$193*CHOOSE(Проект!$D$193,1,Параметры!CE$59,Параметры!CE$65)/Параметры!CE$70</f>
        <v>770.85726011889597</v>
      </c>
      <c r="CF96" s="53">
        <f ca="1">Проект!CF$193*CHOOSE(Проект!$D$193,1,Параметры!CF$59,Параметры!CF$65)/Параметры!CF$70</f>
        <v>775.21579914054507</v>
      </c>
      <c r="CG96" s="53">
        <f ca="1">Проект!CG$193*CHOOSE(Проект!$D$193,1,Параметры!CG$59,Параметры!CG$65)/Параметры!CG$70</f>
        <v>779.59898197549933</v>
      </c>
      <c r="CH96" s="53">
        <f ca="1">Проект!CH$193*CHOOSE(Проект!$D$193,1,Параметры!CH$59,Параметры!CH$65)/Параметры!CH$70</f>
        <v>927.32004597828825</v>
      </c>
      <c r="CI96" s="53">
        <f ca="1">Проект!CI$193*CHOOSE(Проект!$D$193,1,Параметры!CI$59,Параметры!CI$65)/Параметры!CI$70</f>
        <v>932.56324833890494</v>
      </c>
      <c r="CJ96" s="53">
        <f ca="1">Проект!CJ$193*CHOOSE(Проект!$D$193,1,Параметры!CJ$59,Параметры!CJ$65)/Параметры!CJ$70</f>
        <v>937.83609652796406</v>
      </c>
      <c r="CK96" s="53">
        <f ca="1">Проект!CK$193*CHOOSE(Проект!$D$193,1,Параметры!CK$59,Параметры!CK$65)/Параметры!CK$70</f>
        <v>943.13875816728978</v>
      </c>
      <c r="CL96" s="53">
        <f ca="1">Проект!CL$193*CHOOSE(Проект!$D$193,1,Параметры!CL$59,Параметры!CL$65)/Параметры!CL$70</f>
        <v>948.47140182646456</v>
      </c>
      <c r="CM96" s="53">
        <f ca="1">Проект!CM$193*CHOOSE(Проект!$D$193,1,Параметры!CM$59,Параметры!CM$65)/Параметры!CM$70</f>
        <v>953.83419702818753</v>
      </c>
      <c r="CN96" s="53">
        <f ca="1">Проект!CN$193*CHOOSE(Проект!$D$193,1,Параметры!CN$59,Параметры!CN$65)/Параметры!CN$70</f>
        <v>959.22731425366385</v>
      </c>
      <c r="CO96" s="53">
        <f ca="1">Проект!CO$193*CHOOSE(Проект!$D$193,1,Параметры!CO$59,Параметры!CO$65)/Параметры!CO$70</f>
        <v>964.65092494802445</v>
      </c>
      <c r="CP96" s="53">
        <f ca="1">Проект!CP$193*CHOOSE(Проект!$D$193,1,Параметры!CP$59,Параметры!CP$65)/Параметры!CP$70</f>
        <v>820.17985219906484</v>
      </c>
      <c r="CQ96" s="53">
        <f ca="1">Проект!CQ$193*CHOOSE(Проект!$D$193,1,Параметры!CQ$59,Параметры!CQ$65)/Параметры!CQ$70</f>
        <v>824.81726832721904</v>
      </c>
      <c r="CR96" s="53">
        <f ca="1">Проект!CR$193*CHOOSE(Проект!$D$193,1,Параметры!CR$59,Параметры!CR$65)/Параметры!CR$70</f>
        <v>829.48090508038354</v>
      </c>
      <c r="CS96" s="53">
        <f ca="1">Проект!CS$193*CHOOSE(Проект!$D$193,1,Параметры!CS$59,Параметры!CS$65)/Параметры!CS$70</f>
        <v>834.17091071378456</v>
      </c>
      <c r="CT96" s="53">
        <f ca="1">Проект!CT$193*CHOOSE(Проект!$D$193,1,Параметры!CT$59,Параметры!CT$65)/Параметры!CT$70</f>
        <v>992.2324491967687</v>
      </c>
      <c r="CU96" s="53">
        <f ca="1">Проект!CU$193*CHOOSE(Проект!$D$193,1,Параметры!CU$59,Параметры!CU$65)/Параметры!CU$70</f>
        <v>997.84267572262843</v>
      </c>
      <c r="CV96" s="53">
        <f ca="1">Проект!CV$193*CHOOSE(Проект!$D$193,1,Параметры!CV$59,Параметры!CV$65)/Параметры!CV$70</f>
        <v>1003.4846232849218</v>
      </c>
      <c r="CW96" s="53">
        <f ca="1">Проект!CW$193*CHOOSE(Проект!$D$193,1,Параметры!CW$59,Параметры!CW$65)/Параметры!CW$70</f>
        <v>1009.1584712390003</v>
      </c>
      <c r="CX96" s="53">
        <f ca="1">Проект!CX$193*CHOOSE(Проект!$D$193,1,Параметры!CX$59,Параметры!CX$65)/Параметры!CX$70</f>
        <v>1014.8643999543174</v>
      </c>
      <c r="CY96" s="53">
        <f ca="1">Проект!CY$193*CHOOSE(Проект!$D$193,1,Параметры!CY$59,Параметры!CY$65)/Параметры!CY$70</f>
        <v>1020.6025908201609</v>
      </c>
      <c r="CZ96" s="53">
        <f ca="1">Проект!CZ$193*CHOOSE(Проект!$D$193,1,Параметры!CZ$59,Параметры!CZ$65)/Параметры!CZ$70</f>
        <v>1026.3732262514206</v>
      </c>
      <c r="DA96" s="53">
        <f ca="1">Проект!DA$193*CHOOSE(Проект!$D$193,1,Параметры!DA$59,Параметры!DA$65)/Параметры!DA$70</f>
        <v>1032.1764896943862</v>
      </c>
      <c r="DB96" s="53">
        <f ca="1">Проект!DB$193*CHOOSE(Проект!$D$193,1,Параметры!DB$59,Параметры!DB$65)/Параметры!DB$70</f>
        <v>877.5924418529994</v>
      </c>
      <c r="DC96" s="53">
        <f ca="1">Проект!DC$193*CHOOSE(Проект!$D$193,1,Параметры!DC$59,Параметры!DC$65)/Параметры!DC$70</f>
        <v>882.55447711012437</v>
      </c>
      <c r="DD96" s="53">
        <f ca="1">Проект!DD$193*CHOOSE(Проект!$D$193,1,Параметры!DD$59,Параметры!DD$65)/Параметры!DD$70</f>
        <v>887.54456843601042</v>
      </c>
      <c r="DE96" s="53">
        <f ca="1">Проект!DE$193*CHOOSE(Проект!$D$193,1,Параметры!DE$59,Параметры!DE$65)/Параметры!DE$70</f>
        <v>892.56287446374949</v>
      </c>
      <c r="DF96" s="53">
        <f ca="1">Проект!DF$193*CHOOSE(Проект!$D$193,1,Параметры!DF$59,Параметры!DF$65)/Параметры!DF$70</f>
        <v>1061.6887206405427</v>
      </c>
      <c r="DG96" s="53">
        <f ca="1">Проект!DG$193*CHOOSE(Проект!$D$193,1,Параметры!DG$59,Параметры!DG$65)/Параметры!DG$70</f>
        <v>1067.6916630232126</v>
      </c>
      <c r="DH96" s="53">
        <f ca="1">Проект!DH$193*CHOOSE(Проект!$D$193,1,Параметры!DH$59,Параметры!DH$65)/Параметры!DH$70</f>
        <v>1073.7285469148662</v>
      </c>
      <c r="DI96" s="53">
        <f ca="1">Проект!DI$193*CHOOSE(Проект!$D$193,1,Параметры!DI$59,Параметры!DI$65)/Параметры!DI$70</f>
        <v>1079.7995642257304</v>
      </c>
      <c r="DJ96" s="53">
        <f ca="1">Проект!DJ$193*CHOOSE(Проект!$D$193,1,Параметры!DJ$59,Параметры!DJ$65)/Параметры!DJ$70</f>
        <v>1085.9049079511194</v>
      </c>
      <c r="DK96" s="53">
        <f ca="1">Проект!DK$193*CHOOSE(Проект!$D$193,1,Параметры!DK$59,Параметры!DK$65)/Параметры!DK$70</f>
        <v>1092.0447721775722</v>
      </c>
      <c r="DL96" s="53">
        <f ca="1">Проект!DL$193*CHOOSE(Проект!$D$193,1,Параметры!DL$59,Параметры!DL$65)/Параметры!DL$70</f>
        <v>1098.2193520890198</v>
      </c>
      <c r="DM96" s="53">
        <f ca="1">Проект!DM$193*CHOOSE(Проект!$D$193,1,Параметры!DM$59,Параметры!DM$65)/Параметры!DM$70</f>
        <v>1104.4288439729933</v>
      </c>
      <c r="DN96" s="53">
        <f ca="1">Проект!DN$193*CHOOSE(Проект!$D$193,1,Параметры!DN$59,Параметры!DN$65)/Параметры!DN$70</f>
        <v>939.02391278270943</v>
      </c>
      <c r="DO96" s="53">
        <f ca="1">Проект!DO$193*CHOOSE(Проект!$D$193,1,Параметры!DO$59,Параметры!DO$65)/Параметры!DO$70</f>
        <v>944.333290507833</v>
      </c>
      <c r="DP96" s="53">
        <f ca="1">Проект!DP$193*CHOOSE(Проект!$D$193,1,Параметры!DP$59,Параметры!DP$65)/Параметры!DP$70</f>
        <v>949.67268822653114</v>
      </c>
      <c r="DQ96" s="53">
        <f ca="1">Проект!DQ$193*CHOOSE(Проект!$D$193,1,Параметры!DQ$59,Параметры!DQ$65)/Параметры!DQ$70</f>
        <v>955.04227567621194</v>
      </c>
      <c r="DR96" s="53">
        <f ca="1">Проект!DR$193*CHOOSE(Проект!$D$193,1,Параметры!DR$59,Параметры!DR$65)/Параметры!DR$70</f>
        <v>1136.0069310853805</v>
      </c>
      <c r="DS96" s="53">
        <f ca="1">Проект!DS$193*CHOOSE(Проект!$D$193,1,Параметры!DS$59,Параметры!DS$65)/Параметры!DS$70</f>
        <v>1142.4300794348374</v>
      </c>
      <c r="DT96" s="53">
        <f ca="1">Проект!DT$193*CHOOSE(Проект!$D$193,1,Параметры!DT$59,Параметры!DT$65)/Параметры!DT$70</f>
        <v>1148.8895451989069</v>
      </c>
      <c r="DU96" s="53">
        <f ca="1">Проект!DU$193*CHOOSE(Проект!$D$193,1,Параметры!DU$59,Параметры!DU$65)/Параметры!DU$70</f>
        <v>1155.3855337215314</v>
      </c>
      <c r="DV96" s="53">
        <f ca="1">Проект!DV$193*CHOOSE(Проект!$D$193,1,Параметры!DV$59,Параметры!DV$65)/Параметры!DV$70</f>
        <v>1161.9182515076977</v>
      </c>
      <c r="DW96" s="53"/>
      <c r="DX96" s="55">
        <f t="shared" ca="1" si="70"/>
        <v>94467.922820553038</v>
      </c>
    </row>
    <row r="97" spans="1:128" collapsed="1" x14ac:dyDescent="0.2">
      <c r="A97" s="332" t="str">
        <f>Проект!A$67</f>
        <v>Битум</v>
      </c>
      <c r="B97" s="121">
        <f t="shared" ca="1" si="65"/>
        <v>2766280.3234575423</v>
      </c>
      <c r="C97" s="46" t="str">
        <f ca="1">Параметры!C$70</f>
        <v>тыс. руб.</v>
      </c>
      <c r="D97" s="11"/>
      <c r="F97" s="6" t="s">
        <v>3391</v>
      </c>
      <c r="G97" s="53">
        <f t="shared" ref="G97:AL97" ca="1" si="79">SUM(G98:G99)</f>
        <v>0</v>
      </c>
      <c r="H97" s="53">
        <f t="shared" ca="1" si="79"/>
        <v>0</v>
      </c>
      <c r="I97" s="53">
        <f t="shared" ca="1" si="79"/>
        <v>5006.134287667619</v>
      </c>
      <c r="J97" s="53">
        <f t="shared" ca="1" si="79"/>
        <v>9061.9914577661384</v>
      </c>
      <c r="K97" s="53">
        <f t="shared" ca="1" si="79"/>
        <v>12150.972366623695</v>
      </c>
      <c r="L97" s="53">
        <f t="shared" ca="1" si="79"/>
        <v>12219.67573098293</v>
      </c>
      <c r="M97" s="53">
        <f t="shared" ca="1" si="79"/>
        <v>12288.767554152853</v>
      </c>
      <c r="N97" s="53">
        <f t="shared" ca="1" si="79"/>
        <v>12358.250032536062</v>
      </c>
      <c r="O97" s="53">
        <f t="shared" ca="1" si="79"/>
        <v>20713.542291589882</v>
      </c>
      <c r="P97" s="53">
        <f t="shared" ca="1" si="79"/>
        <v>20830.659671194699</v>
      </c>
      <c r="Q97" s="53">
        <f t="shared" ca="1" si="79"/>
        <v>20948.439249491192</v>
      </c>
      <c r="R97" s="53">
        <f t="shared" ca="1" si="79"/>
        <v>21066.884770647041</v>
      </c>
      <c r="S97" s="53">
        <f t="shared" ca="1" si="79"/>
        <v>21185.999999999993</v>
      </c>
      <c r="T97" s="53">
        <f t="shared" ca="1" si="79"/>
        <v>21305.788724177561</v>
      </c>
      <c r="U97" s="53">
        <f t="shared" ca="1" si="79"/>
        <v>21426.254751217399</v>
      </c>
      <c r="V97" s="53">
        <f t="shared" ca="1" si="79"/>
        <v>12928.441146413017</v>
      </c>
      <c r="W97" s="53">
        <f t="shared" ca="1" si="79"/>
        <v>13001.540432287351</v>
      </c>
      <c r="X97" s="53">
        <f t="shared" ca="1" si="79"/>
        <v>13075.053032151731</v>
      </c>
      <c r="Y97" s="53">
        <f t="shared" ca="1" si="79"/>
        <v>13148.981282943552</v>
      </c>
      <c r="Z97" s="53">
        <f t="shared" ca="1" si="79"/>
        <v>13223.327534813583</v>
      </c>
      <c r="AA97" s="53">
        <f t="shared" ca="1" si="79"/>
        <v>22163.490252001167</v>
      </c>
      <c r="AB97" s="53">
        <f t="shared" ca="1" si="79"/>
        <v>22288.805848178323</v>
      </c>
      <c r="AC97" s="53">
        <f t="shared" ca="1" si="79"/>
        <v>22414.82999695557</v>
      </c>
      <c r="AD97" s="53">
        <f t="shared" ca="1" si="79"/>
        <v>22541.566704592329</v>
      </c>
      <c r="AE97" s="53">
        <f t="shared" ca="1" si="79"/>
        <v>22669.01999999999</v>
      </c>
      <c r="AF97" s="53">
        <f t="shared" ca="1" si="79"/>
        <v>22797.193934869989</v>
      </c>
      <c r="AG97" s="53">
        <f t="shared" ca="1" si="79"/>
        <v>22926.092583802616</v>
      </c>
      <c r="AH97" s="53">
        <f t="shared" ca="1" si="79"/>
        <v>13833.432026661929</v>
      </c>
      <c r="AI97" s="53">
        <f t="shared" ca="1" si="79"/>
        <v>13911.648262547465</v>
      </c>
      <c r="AJ97" s="53">
        <f t="shared" ca="1" si="79"/>
        <v>13990.306744402353</v>
      </c>
      <c r="AK97" s="53">
        <f t="shared" ca="1" si="79"/>
        <v>14069.409972749601</v>
      </c>
      <c r="AL97" s="53">
        <f t="shared" ca="1" si="79"/>
        <v>14148.960462250538</v>
      </c>
      <c r="AM97" s="53">
        <f t="shared" ref="AM97:BR97" ca="1" si="80">SUM(AM98:AM99)</f>
        <v>23714.934569641249</v>
      </c>
      <c r="AN97" s="53">
        <f t="shared" ca="1" si="80"/>
        <v>23849.022257550809</v>
      </c>
      <c r="AO97" s="53">
        <f t="shared" ca="1" si="80"/>
        <v>23983.868096742466</v>
      </c>
      <c r="AP97" s="53">
        <f t="shared" ca="1" si="80"/>
        <v>24119.476373913796</v>
      </c>
      <c r="AQ97" s="53">
        <f t="shared" ca="1" si="80"/>
        <v>24255.851399999992</v>
      </c>
      <c r="AR97" s="53">
        <f t="shared" ca="1" si="80"/>
        <v>24392.997510310888</v>
      </c>
      <c r="AS97" s="53">
        <f t="shared" ca="1" si="80"/>
        <v>24530.9190646688</v>
      </c>
      <c r="AT97" s="53">
        <f t="shared" ca="1" si="80"/>
        <v>14801.772268528266</v>
      </c>
      <c r="AU97" s="53">
        <f t="shared" ca="1" si="80"/>
        <v>14885.463640925787</v>
      </c>
      <c r="AV97" s="53">
        <f t="shared" ca="1" si="80"/>
        <v>14969.628216510517</v>
      </c>
      <c r="AW97" s="53">
        <f t="shared" ca="1" si="80"/>
        <v>15054.268670842072</v>
      </c>
      <c r="AX97" s="53">
        <f t="shared" ca="1" si="80"/>
        <v>15139.387694608073</v>
      </c>
      <c r="AY97" s="53">
        <f t="shared" ca="1" si="80"/>
        <v>25374.979989516141</v>
      </c>
      <c r="AZ97" s="53">
        <f t="shared" ca="1" si="80"/>
        <v>25518.453815579363</v>
      </c>
      <c r="BA97" s="53">
        <f t="shared" ca="1" si="80"/>
        <v>25662.738863514434</v>
      </c>
      <c r="BB97" s="53">
        <f t="shared" ca="1" si="80"/>
        <v>25807.839720087759</v>
      </c>
      <c r="BC97" s="53">
        <f t="shared" ca="1" si="80"/>
        <v>25953.760997999987</v>
      </c>
      <c r="BD97" s="53">
        <f t="shared" ca="1" si="80"/>
        <v>26100.50733603265</v>
      </c>
      <c r="BE97" s="53">
        <f t="shared" ca="1" si="80"/>
        <v>26248.083399195617</v>
      </c>
      <c r="BF97" s="53">
        <f t="shared" ca="1" si="80"/>
        <v>15837.896327325245</v>
      </c>
      <c r="BG97" s="53">
        <f t="shared" ca="1" si="80"/>
        <v>15927.446095790594</v>
      </c>
      <c r="BH97" s="53">
        <f t="shared" ca="1" si="80"/>
        <v>16017.502191666254</v>
      </c>
      <c r="BI97" s="53">
        <f t="shared" ca="1" si="80"/>
        <v>16108.067477801016</v>
      </c>
      <c r="BJ97" s="53">
        <f t="shared" ca="1" si="80"/>
        <v>16199.144833230639</v>
      </c>
      <c r="BK97" s="53">
        <f t="shared" ca="1" si="80"/>
        <v>27151.228588782265</v>
      </c>
      <c r="BL97" s="53">
        <f t="shared" ca="1" si="80"/>
        <v>27304.745582669915</v>
      </c>
      <c r="BM97" s="53">
        <f t="shared" ca="1" si="80"/>
        <v>27459.130583960443</v>
      </c>
      <c r="BN97" s="53">
        <f t="shared" ca="1" si="80"/>
        <v>27614.3885004939</v>
      </c>
      <c r="BO97" s="53">
        <f t="shared" ca="1" si="80"/>
        <v>27770.52426785999</v>
      </c>
      <c r="BP97" s="53">
        <f t="shared" ca="1" si="80"/>
        <v>27927.542849554935</v>
      </c>
      <c r="BQ97" s="53">
        <f t="shared" ca="1" si="80"/>
        <v>28085.44923713931</v>
      </c>
      <c r="BR97" s="53">
        <f t="shared" ca="1" si="80"/>
        <v>16946.549070238012</v>
      </c>
      <c r="BS97" s="53">
        <f t="shared" ref="BS97:CX97" ca="1" si="81">SUM(BS98:BS99)</f>
        <v>17042.367322495935</v>
      </c>
      <c r="BT97" s="53">
        <f t="shared" ca="1" si="81"/>
        <v>17138.727345082887</v>
      </c>
      <c r="BU97" s="53">
        <f t="shared" ca="1" si="81"/>
        <v>17235.632201247088</v>
      </c>
      <c r="BV97" s="53">
        <f t="shared" ca="1" si="81"/>
        <v>17333.084971556782</v>
      </c>
      <c r="BW97" s="53">
        <f t="shared" ca="1" si="81"/>
        <v>29051.814589997022</v>
      </c>
      <c r="BX97" s="53">
        <f t="shared" ca="1" si="81"/>
        <v>29216.077773456804</v>
      </c>
      <c r="BY97" s="53">
        <f t="shared" ca="1" si="81"/>
        <v>29381.269724837672</v>
      </c>
      <c r="BZ97" s="53">
        <f t="shared" ca="1" si="81"/>
        <v>29547.39569552847</v>
      </c>
      <c r="CA97" s="53">
        <f t="shared" ca="1" si="81"/>
        <v>29714.460966610182</v>
      </c>
      <c r="CB97" s="53">
        <f t="shared" ca="1" si="81"/>
        <v>29882.470849023775</v>
      </c>
      <c r="CC97" s="53">
        <f t="shared" ca="1" si="81"/>
        <v>30051.430683739058</v>
      </c>
      <c r="CD97" s="53">
        <f t="shared" ca="1" si="81"/>
        <v>18132.807505154669</v>
      </c>
      <c r="CE97" s="53">
        <f t="shared" ca="1" si="81"/>
        <v>18235.333035070646</v>
      </c>
      <c r="CF97" s="53">
        <f t="shared" ca="1" si="81"/>
        <v>18338.438259238694</v>
      </c>
      <c r="CG97" s="53">
        <f t="shared" ca="1" si="81"/>
        <v>18442.126455334383</v>
      </c>
      <c r="CH97" s="53">
        <f t="shared" ca="1" si="81"/>
        <v>18546.400919565756</v>
      </c>
      <c r="CI97" s="53">
        <f t="shared" ca="1" si="81"/>
        <v>31085.441611296814</v>
      </c>
      <c r="CJ97" s="53">
        <f t="shared" ca="1" si="81"/>
        <v>31261.203217598784</v>
      </c>
      <c r="CK97" s="53">
        <f t="shared" ca="1" si="81"/>
        <v>31437.958605576307</v>
      </c>
      <c r="CL97" s="53">
        <f t="shared" ca="1" si="81"/>
        <v>31615.713394215465</v>
      </c>
      <c r="CM97" s="53">
        <f t="shared" ca="1" si="81"/>
        <v>31794.473234272893</v>
      </c>
      <c r="CN97" s="53">
        <f t="shared" ca="1" si="81"/>
        <v>31974.243808455438</v>
      </c>
      <c r="CO97" s="53">
        <f t="shared" ca="1" si="81"/>
        <v>32155.030831600787</v>
      </c>
      <c r="CP97" s="53">
        <f t="shared" ca="1" si="81"/>
        <v>19402.104030515493</v>
      </c>
      <c r="CQ97" s="53">
        <f t="shared" ca="1" si="81"/>
        <v>19511.806347525591</v>
      </c>
      <c r="CR97" s="53">
        <f t="shared" ca="1" si="81"/>
        <v>19622.128937385394</v>
      </c>
      <c r="CS97" s="53">
        <f t="shared" ca="1" si="81"/>
        <v>19733.075307207782</v>
      </c>
      <c r="CT97" s="53">
        <f t="shared" ca="1" si="81"/>
        <v>19844.648983935356</v>
      </c>
      <c r="CU97" s="53">
        <f t="shared" ca="1" si="81"/>
        <v>33261.422524087582</v>
      </c>
      <c r="CV97" s="53">
        <f t="shared" ca="1" si="81"/>
        <v>33449.487442830687</v>
      </c>
      <c r="CW97" s="53">
        <f t="shared" ca="1" si="81"/>
        <v>33638.615707966645</v>
      </c>
      <c r="CX97" s="53">
        <f t="shared" ca="1" si="81"/>
        <v>33828.813331810539</v>
      </c>
      <c r="CY97" s="53">
        <f t="shared" ref="CY97:DV97" ca="1" si="82">SUM(CY98:CY99)</f>
        <v>34020.086360671987</v>
      </c>
      <c r="CZ97" s="53">
        <f t="shared" ca="1" si="82"/>
        <v>34212.440875047309</v>
      </c>
      <c r="DA97" s="53">
        <f t="shared" ca="1" si="82"/>
        <v>34405.882989812832</v>
      </c>
      <c r="DB97" s="53">
        <f t="shared" ca="1" si="82"/>
        <v>20760.251312651577</v>
      </c>
      <c r="DC97" s="53">
        <f t="shared" ca="1" si="82"/>
        <v>20877.632791852382</v>
      </c>
      <c r="DD97" s="53">
        <f t="shared" ca="1" si="82"/>
        <v>20995.677963002374</v>
      </c>
      <c r="DE97" s="53">
        <f t="shared" ca="1" si="82"/>
        <v>21114.390578712329</v>
      </c>
      <c r="DF97" s="53">
        <f t="shared" ca="1" si="82"/>
        <v>21233.774412810828</v>
      </c>
      <c r="DG97" s="53">
        <f t="shared" ca="1" si="82"/>
        <v>35589.722100773717</v>
      </c>
      <c r="DH97" s="53">
        <f t="shared" ca="1" si="82"/>
        <v>35790.951563828843</v>
      </c>
      <c r="DI97" s="53">
        <f t="shared" ca="1" si="82"/>
        <v>35993.318807524309</v>
      </c>
      <c r="DJ97" s="53">
        <f t="shared" ca="1" si="82"/>
        <v>36196.830265037272</v>
      </c>
      <c r="DK97" s="53">
        <f t="shared" ca="1" si="82"/>
        <v>36401.492405919031</v>
      </c>
      <c r="DL97" s="53">
        <f t="shared" ca="1" si="82"/>
        <v>36607.311736300631</v>
      </c>
      <c r="DM97" s="53">
        <f t="shared" ca="1" si="82"/>
        <v>36814.294799099735</v>
      </c>
      <c r="DN97" s="53">
        <f t="shared" ca="1" si="82"/>
        <v>22213.468904537189</v>
      </c>
      <c r="DO97" s="53">
        <f t="shared" ca="1" si="82"/>
        <v>22339.067087282048</v>
      </c>
      <c r="DP97" s="53">
        <f t="shared" ca="1" si="82"/>
        <v>22465.37542041254</v>
      </c>
      <c r="DQ97" s="53">
        <f t="shared" ca="1" si="82"/>
        <v>22592.397919222192</v>
      </c>
      <c r="DR97" s="53">
        <f t="shared" ca="1" si="82"/>
        <v>22720.138621707585</v>
      </c>
      <c r="DS97" s="53">
        <f t="shared" ca="1" si="82"/>
        <v>38081.002647827874</v>
      </c>
      <c r="DT97" s="53">
        <f t="shared" ca="1" si="82"/>
        <v>38296.318173296851</v>
      </c>
      <c r="DU97" s="53">
        <f t="shared" ca="1" si="82"/>
        <v>38512.851124051005</v>
      </c>
      <c r="DV97" s="53">
        <f t="shared" ca="1" si="82"/>
        <v>38730.60838358989</v>
      </c>
      <c r="DW97" s="53"/>
      <c r="DX97" s="55">
        <f t="shared" ca="1" si="70"/>
        <v>2766280.3234575423</v>
      </c>
    </row>
    <row r="98" spans="1:128" hidden="1" outlineLevel="1" x14ac:dyDescent="0.2">
      <c r="A98" s="254" t="str">
        <f>Проект!A$214</f>
        <v>Переработка давальческого сырья</v>
      </c>
      <c r="B98" s="121">
        <f t="shared" ca="1" si="65"/>
        <v>251480.02940523138</v>
      </c>
      <c r="C98" s="46" t="str">
        <f ca="1">Параметры!C$70</f>
        <v>тыс. руб.</v>
      </c>
      <c r="D98" s="11"/>
      <c r="F98" s="6" t="s">
        <v>3387</v>
      </c>
      <c r="G98" s="53">
        <f ca="1">Проект!G$220*CHOOSE(Проект!$D$220,1,Параметры!G$59,Параметры!G$65)/Параметры!G$70</f>
        <v>0</v>
      </c>
      <c r="H98" s="53">
        <f ca="1">Проект!H$220*CHOOSE(Проект!$D$220,1,Параметры!H$59,Параметры!H$65)/Параметры!H$70</f>
        <v>0</v>
      </c>
      <c r="I98" s="53">
        <f ca="1">Проект!I$220*CHOOSE(Проект!$D$220,1,Параметры!I$59,Параметры!I$65)/Параметры!I$70</f>
        <v>455.10311706069263</v>
      </c>
      <c r="J98" s="53">
        <f ca="1">Проект!J$220*CHOOSE(Проект!$D$220,1,Параметры!J$59,Параметры!J$65)/Параметры!J$70</f>
        <v>823.81740525146722</v>
      </c>
      <c r="K98" s="53">
        <f ca="1">Проект!K$220*CHOOSE(Проект!$D$220,1,Параметры!K$59,Параметры!K$65)/Параметры!K$70</f>
        <v>1104.6338515112452</v>
      </c>
      <c r="L98" s="53">
        <f ca="1">Проект!L$220*CHOOSE(Проект!$D$220,1,Параметры!L$59,Параметры!L$65)/Параметры!L$70</f>
        <v>1110.8796119075394</v>
      </c>
      <c r="M98" s="53">
        <f ca="1">Проект!M$220*CHOOSE(Проект!$D$220,1,Параметры!M$59,Параметры!M$65)/Параметры!M$70</f>
        <v>1117.1606867411688</v>
      </c>
      <c r="N98" s="53">
        <f ca="1">Проект!N$220*CHOOSE(Проект!$D$220,1,Параметры!N$59,Параметры!N$65)/Параметры!N$70</f>
        <v>1123.4772756850969</v>
      </c>
      <c r="O98" s="53">
        <f ca="1">Проект!O$220*CHOOSE(Проект!$D$220,1,Параметры!O$59,Параметры!O$65)/Параметры!O$70</f>
        <v>1883.0492992354441</v>
      </c>
      <c r="P98" s="53">
        <f ca="1">Проект!P$220*CHOOSE(Проект!$D$220,1,Параметры!P$59,Параметры!P$65)/Параметры!P$70</f>
        <v>1893.6963337449727</v>
      </c>
      <c r="Q98" s="53">
        <f ca="1">Проект!Q$220*CHOOSE(Проект!$D$220,1,Параметры!Q$59,Параметры!Q$65)/Параметры!Q$70</f>
        <v>1904.4035681355631</v>
      </c>
      <c r="R98" s="53">
        <f ca="1">Проект!R$220*CHOOSE(Проект!$D$220,1,Параметры!R$59,Параметры!R$65)/Параметры!R$70</f>
        <v>1915.171342786095</v>
      </c>
      <c r="S98" s="53">
        <f ca="1">Проект!S$220*CHOOSE(Проект!$D$220,1,Параметры!S$59,Параметры!S$65)/Параметры!S$70</f>
        <v>1925.9999999999998</v>
      </c>
      <c r="T98" s="53">
        <f ca="1">Проект!T$220*CHOOSE(Проект!$D$220,1,Параметры!T$59,Параметры!T$65)/Параметры!T$70</f>
        <v>1936.8898840161421</v>
      </c>
      <c r="U98" s="53">
        <f ca="1">Проект!U$220*CHOOSE(Проект!$D$220,1,Параметры!U$59,Параметры!U$65)/Параметры!U$70</f>
        <v>1947.8413410197641</v>
      </c>
      <c r="V98" s="53">
        <f ca="1">Проект!V$220*CHOOSE(Проект!$D$220,1,Параметры!V$59,Параметры!V$65)/Параметры!V$70</f>
        <v>1175.312831492093</v>
      </c>
      <c r="W98" s="53">
        <f ca="1">Проект!W$220*CHOOSE(Проект!$D$220,1,Параметры!W$59,Параметры!W$65)/Параметры!W$70</f>
        <v>1181.9582211170323</v>
      </c>
      <c r="X98" s="53">
        <f ca="1">Проект!X$220*CHOOSE(Проект!$D$220,1,Параметры!X$59,Параметры!X$65)/Параметры!X$70</f>
        <v>1188.6411847410668</v>
      </c>
      <c r="Y98" s="53">
        <f ca="1">Проект!Y$220*CHOOSE(Проект!$D$220,1,Параметры!Y$59,Параметры!Y$65)/Параметры!Y$70</f>
        <v>1195.3619348130503</v>
      </c>
      <c r="Z98" s="53">
        <f ca="1">Проект!Z$220*CHOOSE(Проект!$D$220,1,Параметры!Z$59,Параметры!Z$65)/Параметры!Z$70</f>
        <v>1202.1206849830533</v>
      </c>
      <c r="AA98" s="53">
        <f ca="1">Проект!AA$220*CHOOSE(Проект!$D$220,1,Параметры!AA$59,Параметры!AA$65)/Параметры!AA$70</f>
        <v>2014.8627501819244</v>
      </c>
      <c r="AB98" s="53">
        <f ca="1">Проект!AB$220*CHOOSE(Проект!$D$220,1,Параметры!AB$59,Параметры!AB$65)/Параметры!AB$70</f>
        <v>2026.2550771071205</v>
      </c>
      <c r="AC98" s="53">
        <f ca="1">Проект!AC$220*CHOOSE(Проект!$D$220,1,Параметры!AC$59,Параметры!AC$65)/Параметры!AC$70</f>
        <v>2037.7118179050522</v>
      </c>
      <c r="AD98" s="53">
        <f ca="1">Проект!AD$220*CHOOSE(Проект!$D$220,1,Параметры!AD$59,Параметры!AD$65)/Параметры!AD$70</f>
        <v>2049.2333367811216</v>
      </c>
      <c r="AE98" s="53">
        <f ca="1">Проект!AE$220*CHOOSE(Проект!$D$220,1,Параметры!AE$59,Параметры!AE$65)/Параметры!AE$70</f>
        <v>2060.8199999999997</v>
      </c>
      <c r="AF98" s="53">
        <f ca="1">Проект!AF$220*CHOOSE(Проект!$D$220,1,Параметры!AF$59,Параметры!AF$65)/Параметры!AF$70</f>
        <v>2072.4721758972719</v>
      </c>
      <c r="AG98" s="53">
        <f ca="1">Проект!AG$220*CHOOSE(Проект!$D$220,1,Параметры!AG$59,Параметры!AG$65)/Параметры!AG$70</f>
        <v>2084.1902348911476</v>
      </c>
      <c r="AH98" s="53">
        <f ca="1">Проект!AH$220*CHOOSE(Проект!$D$220,1,Параметры!AH$59,Параметры!AH$65)/Параметры!AH$70</f>
        <v>1257.5847296965394</v>
      </c>
      <c r="AI98" s="53">
        <f ca="1">Проект!AI$220*CHOOSE(Проект!$D$220,1,Параметры!AI$59,Параметры!AI$65)/Параметры!AI$70</f>
        <v>1264.6952965952244</v>
      </c>
      <c r="AJ98" s="53">
        <f ca="1">Проект!AJ$220*CHOOSE(Проект!$D$220,1,Параметры!AJ$59,Параметры!AJ$65)/Параметры!AJ$70</f>
        <v>1271.8460676729414</v>
      </c>
      <c r="AK98" s="53">
        <f ca="1">Проект!AK$220*CHOOSE(Проект!$D$220,1,Параметры!AK$59,Параметры!AK$65)/Параметры!AK$70</f>
        <v>1279.037270249964</v>
      </c>
      <c r="AL98" s="53">
        <f ca="1">Проект!AL$220*CHOOSE(Проект!$D$220,1,Параметры!AL$59,Параметры!AL$65)/Параметры!AL$70</f>
        <v>1286.269132931867</v>
      </c>
      <c r="AM98" s="53">
        <f ca="1">Проект!AM$220*CHOOSE(Проект!$D$220,1,Параметры!AM$59,Параметры!AM$65)/Параметры!AM$70</f>
        <v>2155.903142694659</v>
      </c>
      <c r="AN98" s="53">
        <f ca="1">Проект!AN$220*CHOOSE(Проект!$D$220,1,Параметры!AN$59,Параметры!AN$65)/Параметры!AN$70</f>
        <v>2168.0929325046186</v>
      </c>
      <c r="AO98" s="53">
        <f ca="1">Проект!AO$220*CHOOSE(Проект!$D$220,1,Параметры!AO$59,Параметры!AO$65)/Параметры!AO$70</f>
        <v>2180.3516451584055</v>
      </c>
      <c r="AP98" s="53">
        <f ca="1">Проект!AP$220*CHOOSE(Проект!$D$220,1,Параметры!AP$59,Параметры!AP$65)/Параметры!AP$70</f>
        <v>2192.6796703557993</v>
      </c>
      <c r="AQ98" s="53">
        <f ca="1">Проект!AQ$220*CHOOSE(Проект!$D$220,1,Параметры!AQ$59,Параметры!AQ$65)/Параметры!AQ$70</f>
        <v>2205.0773999999992</v>
      </c>
      <c r="AR98" s="53">
        <f ca="1">Проект!AR$220*CHOOSE(Проект!$D$220,1,Параметры!AR$59,Параметры!AR$65)/Параметры!AR$70</f>
        <v>2217.5452282100805</v>
      </c>
      <c r="AS98" s="53">
        <f ca="1">Проект!AS$220*CHOOSE(Проект!$D$220,1,Параметры!AS$59,Параметры!AS$65)/Параметры!AS$70</f>
        <v>2230.0835513335269</v>
      </c>
      <c r="AT98" s="53">
        <f ca="1">Проект!AT$220*CHOOSE(Проект!$D$220,1,Параметры!AT$59,Параметры!AT$65)/Параметры!AT$70</f>
        <v>1345.6156607752966</v>
      </c>
      <c r="AU98" s="53">
        <f ca="1">Проект!AU$220*CHOOSE(Проект!$D$220,1,Параметры!AU$59,Параметры!AU$65)/Параметры!AU$70</f>
        <v>1353.2239673568897</v>
      </c>
      <c r="AV98" s="53">
        <f ca="1">Проект!AV$220*CHOOSE(Проект!$D$220,1,Параметры!AV$59,Параметры!AV$65)/Параметры!AV$70</f>
        <v>1360.8752924100468</v>
      </c>
      <c r="AW98" s="53">
        <f ca="1">Проект!AW$220*CHOOSE(Проект!$D$220,1,Параметры!AW$59,Параметры!AW$65)/Параметры!AW$70</f>
        <v>1368.5698791674608</v>
      </c>
      <c r="AX98" s="53">
        <f ca="1">Проект!AX$220*CHOOSE(Проект!$D$220,1,Параметры!AX$59,Параметры!AX$65)/Параметры!AX$70</f>
        <v>1376.3079722370974</v>
      </c>
      <c r="AY98" s="53">
        <f ca="1">Проект!AY$220*CHOOSE(Проект!$D$220,1,Параметры!AY$59,Параметры!AY$65)/Параметры!AY$70</f>
        <v>2306.8163626832848</v>
      </c>
      <c r="AZ98" s="53">
        <f ca="1">Проект!AZ$220*CHOOSE(Проект!$D$220,1,Параметры!AZ$59,Параметры!AZ$65)/Параметры!AZ$70</f>
        <v>2319.8594377799413</v>
      </c>
      <c r="BA98" s="53">
        <f ca="1">Проект!BA$220*CHOOSE(Проект!$D$220,1,Параметры!BA$59,Параметры!BA$65)/Параметры!BA$70</f>
        <v>2332.9762603194936</v>
      </c>
      <c r="BB98" s="53">
        <f ca="1">Проект!BB$220*CHOOSE(Проект!$D$220,1,Параметры!BB$59,Параметры!BB$65)/Параметры!BB$70</f>
        <v>2346.1672472807054</v>
      </c>
      <c r="BC98" s="53">
        <f ca="1">Проект!BC$220*CHOOSE(Проект!$D$220,1,Параметры!BC$59,Параметры!BC$65)/Параметры!BC$70</f>
        <v>2359.4328179999989</v>
      </c>
      <c r="BD98" s="53">
        <f ca="1">Проект!BD$220*CHOOSE(Проект!$D$220,1,Параметры!BD$59,Параметры!BD$65)/Параметры!BD$70</f>
        <v>2372.773394184786</v>
      </c>
      <c r="BE98" s="53">
        <f ca="1">Проект!BE$220*CHOOSE(Проект!$D$220,1,Параметры!BE$59,Параметры!BE$65)/Параметры!BE$70</f>
        <v>2386.1893999268741</v>
      </c>
      <c r="BF98" s="53">
        <f ca="1">Проект!BF$220*CHOOSE(Проект!$D$220,1,Параметры!BF$59,Параметры!BF$65)/Параметры!BF$70</f>
        <v>1439.8087570295675</v>
      </c>
      <c r="BG98" s="53">
        <f ca="1">Проект!BG$220*CHOOSE(Проект!$D$220,1,Параметры!BG$59,Параметры!BG$65)/Параметры!BG$70</f>
        <v>1447.9496450718721</v>
      </c>
      <c r="BH98" s="53">
        <f ca="1">Проект!BH$220*CHOOSE(Проект!$D$220,1,Параметры!BH$59,Параметры!BH$65)/Параметры!BH$70</f>
        <v>1456.1365628787503</v>
      </c>
      <c r="BI98" s="53">
        <f ca="1">Проект!BI$220*CHOOSE(Проект!$D$220,1,Параметры!BI$59,Параметры!BI$65)/Параметры!BI$70</f>
        <v>1464.3697707091833</v>
      </c>
      <c r="BJ98" s="53">
        <f ca="1">Проект!BJ$220*CHOOSE(Проект!$D$220,1,Параметры!BJ$59,Параметры!BJ$65)/Параметры!BJ$70</f>
        <v>1472.6495302936944</v>
      </c>
      <c r="BK98" s="53">
        <f ca="1">Проект!BK$220*CHOOSE(Проект!$D$220,1,Параметры!BK$59,Параметры!BK$65)/Параметры!BK$70</f>
        <v>2468.2935080711154</v>
      </c>
      <c r="BL98" s="53">
        <f ca="1">Проект!BL$220*CHOOSE(Проект!$D$220,1,Параметры!BL$59,Параметры!BL$65)/Параметры!BL$70</f>
        <v>2482.2495984245379</v>
      </c>
      <c r="BM98" s="53">
        <f ca="1">Проект!BM$220*CHOOSE(Проект!$D$220,1,Параметры!BM$59,Параметры!BM$65)/Параметры!BM$70</f>
        <v>2496.2845985418585</v>
      </c>
      <c r="BN98" s="53">
        <f ca="1">Проект!BN$220*CHOOSE(Проект!$D$220,1,Параметры!BN$59,Параметры!BN$65)/Параметры!BN$70</f>
        <v>2510.3989545903551</v>
      </c>
      <c r="BO98" s="53">
        <f ca="1">Проект!BO$220*CHOOSE(Проект!$D$220,1,Параметры!BO$59,Параметры!BO$65)/Параметры!BO$70</f>
        <v>2524.5931152599992</v>
      </c>
      <c r="BP98" s="53">
        <f ca="1">Проект!BP$220*CHOOSE(Проект!$D$220,1,Параметры!BP$59,Параметры!BP$65)/Параметры!BP$70</f>
        <v>2538.8675317777215</v>
      </c>
      <c r="BQ98" s="53">
        <f ca="1">Проект!BQ$220*CHOOSE(Проект!$D$220,1,Параметры!BQ$59,Параметры!BQ$65)/Параметры!BQ$70</f>
        <v>2553.2226579217554</v>
      </c>
      <c r="BR98" s="53">
        <f ca="1">Проект!BR$220*CHOOSE(Проект!$D$220,1,Параметры!BR$59,Параметры!BR$65)/Параметры!BR$70</f>
        <v>1540.5953700216376</v>
      </c>
      <c r="BS98" s="53">
        <f ca="1">Проект!BS$220*CHOOSE(Проект!$D$220,1,Параметры!BS$59,Параметры!BS$65)/Параметры!BS$70</f>
        <v>1549.3061202269032</v>
      </c>
      <c r="BT98" s="53">
        <f ca="1">Проект!BT$220*CHOOSE(Проект!$D$220,1,Параметры!BT$59,Параметры!BT$65)/Параметры!BT$70</f>
        <v>1558.0661222802628</v>
      </c>
      <c r="BU98" s="53">
        <f ca="1">Проект!BU$220*CHOOSE(Проект!$D$220,1,Параметры!BU$59,Параметры!BU$65)/Параметры!BU$70</f>
        <v>1566.8756546588263</v>
      </c>
      <c r="BV98" s="53">
        <f ca="1">Проект!BV$220*CHOOSE(Проект!$D$220,1,Параметры!BV$59,Параметры!BV$65)/Параметры!BV$70</f>
        <v>1575.7349974142533</v>
      </c>
      <c r="BW98" s="53">
        <f ca="1">Проект!BW$220*CHOOSE(Проект!$D$220,1,Параметры!BW$59,Параметры!BW$65)/Параметры!BW$70</f>
        <v>2641.0740536360936</v>
      </c>
      <c r="BX98" s="53">
        <f ca="1">Проект!BX$220*CHOOSE(Проект!$D$220,1,Параметры!BX$59,Параметры!BX$65)/Параметры!BX$70</f>
        <v>2656.007070314256</v>
      </c>
      <c r="BY98" s="53">
        <f ca="1">Проект!BY$220*CHOOSE(Проект!$D$220,1,Параметры!BY$59,Параметры!BY$65)/Параметры!BY$70</f>
        <v>2671.0245204397893</v>
      </c>
      <c r="BZ98" s="53">
        <f ca="1">Проект!BZ$220*CHOOSE(Проект!$D$220,1,Параметры!BZ$59,Параметры!BZ$65)/Параметры!BZ$70</f>
        <v>2686.1268814116802</v>
      </c>
      <c r="CA98" s="53">
        <f ca="1">Проект!CA$220*CHOOSE(Проект!$D$220,1,Параметры!CA$59,Параметры!CA$65)/Параметры!CA$70</f>
        <v>2701.3146333281993</v>
      </c>
      <c r="CB98" s="53">
        <f ca="1">Проект!CB$220*CHOOSE(Проект!$D$220,1,Параметры!CB$59,Параметры!CB$65)/Параметры!CB$70</f>
        <v>2716.5882590021624</v>
      </c>
      <c r="CC98" s="53">
        <f ca="1">Проект!CC$220*CHOOSE(Проект!$D$220,1,Параметры!CC$59,Параметры!CC$65)/Параметры!CC$70</f>
        <v>2731.9482439762792</v>
      </c>
      <c r="CD98" s="53">
        <f ca="1">Проект!CD$220*CHOOSE(Проект!$D$220,1,Параметры!CD$59,Параметры!CD$65)/Параметры!CD$70</f>
        <v>1648.4370459231525</v>
      </c>
      <c r="CE98" s="53">
        <f ca="1">Проект!CE$220*CHOOSE(Проект!$D$220,1,Параметры!CE$59,Параметры!CE$65)/Параметры!CE$70</f>
        <v>1657.7575486427868</v>
      </c>
      <c r="CF98" s="53">
        <f ca="1">Проект!CF$220*CHOOSE(Проект!$D$220,1,Параметры!CF$59,Параметры!CF$65)/Параметры!CF$70</f>
        <v>1667.1307508398818</v>
      </c>
      <c r="CG98" s="53">
        <f ca="1">Проект!CG$220*CHOOSE(Проект!$D$220,1,Параметры!CG$59,Параметры!CG$65)/Параметры!CG$70</f>
        <v>1676.5569504849445</v>
      </c>
      <c r="CH98" s="53">
        <f ca="1">Проект!CH$220*CHOOSE(Проект!$D$220,1,Параметры!CH$59,Параметры!CH$65)/Параметры!CH$70</f>
        <v>1686.0364472332515</v>
      </c>
      <c r="CI98" s="53">
        <f ca="1">Проект!CI$220*CHOOSE(Проект!$D$220,1,Параметры!CI$59,Параметры!CI$65)/Параметры!CI$70</f>
        <v>2825.949237390621</v>
      </c>
      <c r="CJ98" s="53">
        <f ca="1">Проект!CJ$220*CHOOSE(Проект!$D$220,1,Параметры!CJ$59,Параметры!CJ$65)/Параметры!CJ$70</f>
        <v>2841.9275652362548</v>
      </c>
      <c r="CK98" s="53">
        <f ca="1">Проект!CK$220*CHOOSE(Проект!$D$220,1,Параметры!CK$59,Параметры!CK$65)/Параметры!CK$70</f>
        <v>2857.9962368705751</v>
      </c>
      <c r="CL98" s="53">
        <f ca="1">Проект!CL$220*CHOOSE(Проект!$D$220,1,Параметры!CL$59,Параметры!CL$65)/Параметры!CL$70</f>
        <v>2874.1557631104988</v>
      </c>
      <c r="CM98" s="53">
        <f ca="1">Проект!CM$220*CHOOSE(Проект!$D$220,1,Параметры!CM$59,Параметры!CM$65)/Параметры!CM$70</f>
        <v>2890.4066576611744</v>
      </c>
      <c r="CN98" s="53">
        <f ca="1">Проект!CN$220*CHOOSE(Проект!$D$220,1,Параметры!CN$59,Параметры!CN$65)/Параметры!CN$70</f>
        <v>2906.7494371323146</v>
      </c>
      <c r="CO98" s="53">
        <f ca="1">Проект!CO$220*CHOOSE(Проект!$D$220,1,Параметры!CO$59,Параметры!CO$65)/Параметры!CO$70</f>
        <v>2923.1846210546196</v>
      </c>
      <c r="CP98" s="53">
        <f ca="1">Проект!CP$220*CHOOSE(Проект!$D$220,1,Параметры!CP$59,Параметры!CP$65)/Параметры!CP$70</f>
        <v>1763.8276391377738</v>
      </c>
      <c r="CQ98" s="53">
        <f ca="1">Проект!CQ$220*CHOOSE(Проект!$D$220,1,Параметры!CQ$59,Параметры!CQ$65)/Параметры!CQ$70</f>
        <v>1773.8005770477826</v>
      </c>
      <c r="CR98" s="53">
        <f ca="1">Проект!CR$220*CHOOSE(Проект!$D$220,1,Параметры!CR$59,Параметры!CR$65)/Параметры!CR$70</f>
        <v>1783.8299033986741</v>
      </c>
      <c r="CS98" s="53">
        <f ca="1">Проект!CS$220*CHOOSE(Проект!$D$220,1,Параметры!CS$59,Параметры!CS$65)/Параметры!CS$70</f>
        <v>1793.9159370188916</v>
      </c>
      <c r="CT98" s="53">
        <f ca="1">Проект!CT$220*CHOOSE(Проект!$D$220,1,Параметры!CT$59,Параметры!CT$65)/Параметры!CT$70</f>
        <v>1804.0589985395795</v>
      </c>
      <c r="CU98" s="53">
        <f ca="1">Проект!CU$220*CHOOSE(Проект!$D$220,1,Параметры!CU$59,Параметры!CU$65)/Параметры!CU$70</f>
        <v>3023.7656840079649</v>
      </c>
      <c r="CV98" s="53">
        <f ca="1">Проект!CV$220*CHOOSE(Проект!$D$220,1,Параметры!CV$59,Параметры!CV$65)/Параметры!CV$70</f>
        <v>3040.8624948027932</v>
      </c>
      <c r="CW98" s="53">
        <f ca="1">Проект!CW$220*CHOOSE(Проект!$D$220,1,Параметры!CW$59,Параметры!CW$65)/Параметры!CW$70</f>
        <v>3058.0559734515164</v>
      </c>
      <c r="CX98" s="53">
        <f ca="1">Проект!CX$220*CHOOSE(Проект!$D$220,1,Параметры!CX$59,Параметры!CX$65)/Параметры!CX$70</f>
        <v>3075.3466665282344</v>
      </c>
      <c r="CY98" s="53">
        <f ca="1">Проект!CY$220*CHOOSE(Проект!$D$220,1,Параметры!CY$59,Параметры!CY$65)/Параметры!CY$70</f>
        <v>3092.7351236974573</v>
      </c>
      <c r="CZ98" s="53">
        <f ca="1">Проект!CZ$220*CHOOSE(Проект!$D$220,1,Параметры!CZ$59,Параметры!CZ$65)/Параметры!CZ$70</f>
        <v>3110.2218977315774</v>
      </c>
      <c r="DA98" s="53">
        <f ca="1">Проект!DA$220*CHOOSE(Проект!$D$220,1,Параметры!DA$59,Параметры!DA$65)/Параметры!DA$70</f>
        <v>3127.807544528443</v>
      </c>
      <c r="DB98" s="53">
        <f ca="1">Проект!DB$220*CHOOSE(Проект!$D$220,1,Параметры!DB$59,Параметры!DB$65)/Параметры!DB$70</f>
        <v>1887.2955738774181</v>
      </c>
      <c r="DC98" s="53">
        <f ca="1">Проект!DC$220*CHOOSE(Проект!$D$220,1,Параметры!DC$59,Параметры!DC$65)/Параметры!DC$70</f>
        <v>1897.9666174411275</v>
      </c>
      <c r="DD98" s="53">
        <f ca="1">Проект!DD$220*CHOOSE(Проект!$D$220,1,Параметры!DD$59,Параметры!DD$65)/Параметры!DD$70</f>
        <v>1908.6979966365814</v>
      </c>
      <c r="DE98" s="53">
        <f ca="1">Проект!DE$220*CHOOSE(Проект!$D$220,1,Параметры!DE$59,Параметры!DE$65)/Параметры!DE$70</f>
        <v>1919.4900526102138</v>
      </c>
      <c r="DF98" s="53">
        <f ca="1">Проект!DF$220*CHOOSE(Проект!$D$220,1,Параметры!DF$59,Параметры!DF$65)/Параметры!DF$70</f>
        <v>1930.3431284373503</v>
      </c>
      <c r="DG98" s="53">
        <f ca="1">Проект!DG$220*CHOOSE(Проект!$D$220,1,Параметры!DG$59,Параметры!DG$65)/Параметры!DG$70</f>
        <v>3235.4292818885228</v>
      </c>
      <c r="DH98" s="53">
        <f ca="1">Проект!DH$220*CHOOSE(Проект!$D$220,1,Параметры!DH$59,Параметры!DH$65)/Параметры!DH$70</f>
        <v>3253.7228694389887</v>
      </c>
      <c r="DI98" s="53">
        <f ca="1">Проект!DI$220*CHOOSE(Проект!$D$220,1,Параметры!DI$59,Параметры!DI$65)/Параметры!DI$70</f>
        <v>3272.1198915931222</v>
      </c>
      <c r="DJ98" s="53">
        <f ca="1">Проект!DJ$220*CHOOSE(Проект!$D$220,1,Параметры!DJ$59,Параметры!DJ$65)/Параметры!DJ$70</f>
        <v>3290.6209331852106</v>
      </c>
      <c r="DK98" s="53">
        <f ca="1">Проект!DK$220*CHOOSE(Проект!$D$220,1,Параметры!DK$59,Параметры!DK$65)/Параметры!DK$70</f>
        <v>3309.2265823562793</v>
      </c>
      <c r="DL98" s="53">
        <f ca="1">Проект!DL$220*CHOOSE(Проект!$D$220,1,Параметры!DL$59,Параметры!DL$65)/Параметры!DL$70</f>
        <v>3327.9374305727874</v>
      </c>
      <c r="DM98" s="53">
        <f ca="1">Проект!DM$220*CHOOSE(Проект!$D$220,1,Параметры!DM$59,Параметры!DM$65)/Параметры!DM$70</f>
        <v>3346.754072645434</v>
      </c>
      <c r="DN98" s="53">
        <f ca="1">Проект!DN$220*CHOOSE(Проект!$D$220,1,Параметры!DN$59,Параметры!DN$65)/Параметры!DN$70</f>
        <v>2019.4062640488373</v>
      </c>
      <c r="DO98" s="53">
        <f ca="1">Проект!DO$220*CHOOSE(Проект!$D$220,1,Параметры!DO$59,Параметры!DO$65)/Параметры!DO$70</f>
        <v>2030.8242806620062</v>
      </c>
      <c r="DP98" s="53">
        <f ca="1">Проект!DP$220*CHOOSE(Проект!$D$220,1,Параметры!DP$59,Параметры!DP$65)/Параметры!DP$70</f>
        <v>2042.3068564011421</v>
      </c>
      <c r="DQ98" s="53">
        <f ca="1">Проект!DQ$220*CHOOSE(Проект!$D$220,1,Параметры!DQ$59,Параметры!DQ$65)/Параметры!DQ$70</f>
        <v>2053.854356292929</v>
      </c>
      <c r="DR98" s="53">
        <f ca="1">Проект!DR$220*CHOOSE(Проект!$D$220,1,Параметры!DR$59,Параметры!DR$65)/Параметры!DR$70</f>
        <v>2065.4671474279644</v>
      </c>
      <c r="DS98" s="53">
        <f ca="1">Проект!DS$220*CHOOSE(Проект!$D$220,1,Параметры!DS$59,Параметры!DS$65)/Параметры!DS$70</f>
        <v>3461.9093316207191</v>
      </c>
      <c r="DT98" s="53">
        <f ca="1">Проект!DT$220*CHOOSE(Проект!$D$220,1,Параметры!DT$59,Параметры!DT$65)/Параметры!DT$70</f>
        <v>3481.4834702997177</v>
      </c>
      <c r="DU98" s="53">
        <f ca="1">Проект!DU$220*CHOOSE(Проект!$D$220,1,Параметры!DU$59,Параметры!DU$65)/Параметры!DU$70</f>
        <v>3501.1682840046406</v>
      </c>
      <c r="DV98" s="53">
        <f ca="1">Проект!DV$220*CHOOSE(Проект!$D$220,1,Параметры!DV$59,Параметры!DV$65)/Параметры!DV$70</f>
        <v>3520.9643985081752</v>
      </c>
      <c r="DW98" s="53"/>
      <c r="DX98" s="55">
        <f t="shared" ca="1" si="70"/>
        <v>251480.02940523138</v>
      </c>
    </row>
    <row r="99" spans="1:128" hidden="1" outlineLevel="1" x14ac:dyDescent="0.2">
      <c r="A99" s="254" t="str">
        <f>Проект!A$242</f>
        <v xml:space="preserve">Доставка и ППР нефтешлама на завод </v>
      </c>
      <c r="B99" s="121">
        <f t="shared" ca="1" si="65"/>
        <v>2514800.2940523122</v>
      </c>
      <c r="C99" s="46" t="str">
        <f ca="1">Параметры!C$70</f>
        <v>тыс. руб.</v>
      </c>
      <c r="D99" s="11"/>
      <c r="F99" s="6" t="s">
        <v>3390</v>
      </c>
      <c r="G99" s="53">
        <f ca="1">Проект!G$248*CHOOSE(Проект!$D$248,1,Параметры!G$59,Параметры!G$65)/Параметры!G$70</f>
        <v>0</v>
      </c>
      <c r="H99" s="53">
        <f ca="1">Проект!H$248*CHOOSE(Проект!$D$248,1,Параметры!H$59,Параметры!H$65)/Параметры!H$70</f>
        <v>0</v>
      </c>
      <c r="I99" s="53">
        <f ca="1">Проект!I$248*CHOOSE(Проект!$D$248,1,Параметры!I$59,Параметры!I$65)/Параметры!I$70</f>
        <v>4551.031170606926</v>
      </c>
      <c r="J99" s="53">
        <f ca="1">Проект!J$248*CHOOSE(Проект!$D$248,1,Параметры!J$59,Параметры!J$65)/Параметры!J$70</f>
        <v>8238.1740525146706</v>
      </c>
      <c r="K99" s="53">
        <f ca="1">Проект!K$248*CHOOSE(Проект!$D$248,1,Параметры!K$59,Параметры!K$65)/Параметры!K$70</f>
        <v>11046.338515112449</v>
      </c>
      <c r="L99" s="53">
        <f ca="1">Проект!L$248*CHOOSE(Проект!$D$248,1,Параметры!L$59,Параметры!L$65)/Параметры!L$70</f>
        <v>11108.79611907539</v>
      </c>
      <c r="M99" s="53">
        <f ca="1">Проект!M$248*CHOOSE(Проект!$D$248,1,Параметры!M$59,Параметры!M$65)/Параметры!M$70</f>
        <v>11171.606867411685</v>
      </c>
      <c r="N99" s="53">
        <f ca="1">Проект!N$248*CHOOSE(Проект!$D$248,1,Параметры!N$59,Параметры!N$65)/Параметры!N$70</f>
        <v>11234.772756850965</v>
      </c>
      <c r="O99" s="53">
        <f ca="1">Проект!O$248*CHOOSE(Проект!$D$248,1,Параметры!O$59,Параметры!O$65)/Параметры!O$70</f>
        <v>18830.492992354437</v>
      </c>
      <c r="P99" s="53">
        <f ca="1">Проект!P$248*CHOOSE(Проект!$D$248,1,Параметры!P$59,Параметры!P$65)/Параметры!P$70</f>
        <v>18936.963337449724</v>
      </c>
      <c r="Q99" s="53">
        <f ca="1">Проект!Q$248*CHOOSE(Проект!$D$248,1,Параметры!Q$59,Параметры!Q$65)/Параметры!Q$70</f>
        <v>19044.035681355628</v>
      </c>
      <c r="R99" s="53">
        <f ca="1">Проект!R$248*CHOOSE(Проект!$D$248,1,Параметры!R$59,Параметры!R$65)/Параметры!R$70</f>
        <v>19151.713427860945</v>
      </c>
      <c r="S99" s="53">
        <f ca="1">Проект!S$248*CHOOSE(Проект!$D$248,1,Параметры!S$59,Параметры!S$65)/Параметры!S$70</f>
        <v>19259.999999999993</v>
      </c>
      <c r="T99" s="53">
        <f ca="1">Проект!T$248*CHOOSE(Проект!$D$248,1,Параметры!T$59,Параметры!T$65)/Параметры!T$70</f>
        <v>19368.898840161419</v>
      </c>
      <c r="U99" s="53">
        <f ca="1">Проект!U$248*CHOOSE(Проект!$D$248,1,Параметры!U$59,Параметры!U$65)/Параметры!U$70</f>
        <v>19478.413410197634</v>
      </c>
      <c r="V99" s="53">
        <f ca="1">Проект!V$248*CHOOSE(Проект!$D$248,1,Параметры!V$59,Параметры!V$65)/Параметры!V$70</f>
        <v>11753.128314920925</v>
      </c>
      <c r="W99" s="53">
        <f ca="1">Проект!W$248*CHOOSE(Проект!$D$248,1,Параметры!W$59,Параметры!W$65)/Параметры!W$70</f>
        <v>11819.582211170318</v>
      </c>
      <c r="X99" s="53">
        <f ca="1">Проект!X$248*CHOOSE(Проект!$D$248,1,Параметры!X$59,Параметры!X$65)/Параметры!X$70</f>
        <v>11886.411847410664</v>
      </c>
      <c r="Y99" s="53">
        <f ca="1">Проект!Y$248*CHOOSE(Проект!$D$248,1,Параметры!Y$59,Параметры!Y$65)/Параметры!Y$70</f>
        <v>11953.619348130502</v>
      </c>
      <c r="Z99" s="53">
        <f ca="1">Проект!Z$248*CHOOSE(Проект!$D$248,1,Параметры!Z$59,Параметры!Z$65)/Параметры!Z$70</f>
        <v>12021.206849830531</v>
      </c>
      <c r="AA99" s="53">
        <f ca="1">Проект!AA$248*CHOOSE(Проект!$D$248,1,Параметры!AA$59,Параметры!AA$65)/Параметры!AA$70</f>
        <v>20148.627501819243</v>
      </c>
      <c r="AB99" s="53">
        <f ca="1">Проект!AB$248*CHOOSE(Проект!$D$248,1,Параметры!AB$59,Параметры!AB$65)/Параметры!AB$70</f>
        <v>20262.550771071201</v>
      </c>
      <c r="AC99" s="53">
        <f ca="1">Проект!AC$248*CHOOSE(Проект!$D$248,1,Параметры!AC$59,Параметры!AC$65)/Параметры!AC$70</f>
        <v>20377.118179050518</v>
      </c>
      <c r="AD99" s="53">
        <f ca="1">Проект!AD$248*CHOOSE(Проект!$D$248,1,Параметры!AD$59,Параметры!AD$65)/Параметры!AD$70</f>
        <v>20492.333367811207</v>
      </c>
      <c r="AE99" s="53">
        <f ca="1">Проект!AE$248*CHOOSE(Проект!$D$248,1,Параметры!AE$59,Параметры!AE$65)/Параметры!AE$70</f>
        <v>20608.19999999999</v>
      </c>
      <c r="AF99" s="53">
        <f ca="1">Проект!AF$248*CHOOSE(Проект!$D$248,1,Параметры!AF$59,Параметры!AF$65)/Параметры!AF$70</f>
        <v>20724.721758972715</v>
      </c>
      <c r="AG99" s="53">
        <f ca="1">Проект!AG$248*CHOOSE(Проект!$D$248,1,Параметры!AG$59,Параметры!AG$65)/Параметры!AG$70</f>
        <v>20841.90234891147</v>
      </c>
      <c r="AH99" s="53">
        <f ca="1">Проект!AH$248*CHOOSE(Проект!$D$248,1,Параметры!AH$59,Параметры!AH$65)/Параметры!AH$70</f>
        <v>12575.84729696539</v>
      </c>
      <c r="AI99" s="53">
        <f ca="1">Проект!AI$248*CHOOSE(Проект!$D$248,1,Параметры!AI$59,Параметры!AI$65)/Параметры!AI$70</f>
        <v>12646.952965952241</v>
      </c>
      <c r="AJ99" s="53">
        <f ca="1">Проект!AJ$248*CHOOSE(Проект!$D$248,1,Параметры!AJ$59,Параметры!AJ$65)/Параметры!AJ$70</f>
        <v>12718.460676729412</v>
      </c>
      <c r="AK99" s="53">
        <f ca="1">Проект!AK$248*CHOOSE(Проект!$D$248,1,Параметры!AK$59,Параметры!AK$65)/Параметры!AK$70</f>
        <v>12790.372702499637</v>
      </c>
      <c r="AL99" s="53">
        <f ca="1">Проект!AL$248*CHOOSE(Проект!$D$248,1,Параметры!AL$59,Параметры!AL$65)/Параметры!AL$70</f>
        <v>12862.69132931867</v>
      </c>
      <c r="AM99" s="53">
        <f ca="1">Проект!AM$248*CHOOSE(Проект!$D$248,1,Параметры!AM$59,Параметры!AM$65)/Параметры!AM$70</f>
        <v>21559.031426946589</v>
      </c>
      <c r="AN99" s="53">
        <f ca="1">Проект!AN$248*CHOOSE(Проект!$D$248,1,Параметры!AN$59,Параметры!AN$65)/Параметры!AN$70</f>
        <v>21680.929325046189</v>
      </c>
      <c r="AO99" s="53">
        <f ca="1">Проект!AO$248*CHOOSE(Проект!$D$248,1,Параметры!AO$59,Параметры!AO$65)/Параметры!AO$70</f>
        <v>21803.516451584059</v>
      </c>
      <c r="AP99" s="53">
        <f ca="1">Проект!AP$248*CHOOSE(Проект!$D$248,1,Параметры!AP$59,Параметры!AP$65)/Параметры!AP$70</f>
        <v>21926.796703557997</v>
      </c>
      <c r="AQ99" s="53">
        <f ca="1">Проект!AQ$248*CHOOSE(Проект!$D$248,1,Параметры!AQ$59,Параметры!AQ$65)/Параметры!AQ$70</f>
        <v>22050.773999999994</v>
      </c>
      <c r="AR99" s="53">
        <f ca="1">Проект!AR$248*CHOOSE(Проект!$D$248,1,Параметры!AR$59,Параметры!AR$65)/Параметры!AR$70</f>
        <v>22175.452282100807</v>
      </c>
      <c r="AS99" s="53">
        <f ca="1">Проект!AS$248*CHOOSE(Проект!$D$248,1,Параметры!AS$59,Параметры!AS$65)/Параметры!AS$70</f>
        <v>22300.835513335274</v>
      </c>
      <c r="AT99" s="53">
        <f ca="1">Проект!AT$248*CHOOSE(Проект!$D$248,1,Параметры!AT$59,Параметры!AT$65)/Параметры!AT$70</f>
        <v>13456.15660775297</v>
      </c>
      <c r="AU99" s="53">
        <f ca="1">Проект!AU$248*CHOOSE(Проект!$D$248,1,Параметры!AU$59,Параметры!AU$65)/Параметры!AU$70</f>
        <v>13532.239673568898</v>
      </c>
      <c r="AV99" s="53">
        <f ca="1">Проект!AV$248*CHOOSE(Проект!$D$248,1,Параметры!AV$59,Параметры!AV$65)/Параметры!AV$70</f>
        <v>13608.75292410047</v>
      </c>
      <c r="AW99" s="53">
        <f ca="1">Проект!AW$248*CHOOSE(Проект!$D$248,1,Параметры!AW$59,Параметры!AW$65)/Параметры!AW$70</f>
        <v>13685.698791674611</v>
      </c>
      <c r="AX99" s="53">
        <f ca="1">Проект!AX$248*CHOOSE(Проект!$D$248,1,Параметры!AX$59,Параметры!AX$65)/Параметры!AX$70</f>
        <v>13763.079722370976</v>
      </c>
      <c r="AY99" s="53">
        <f ca="1">Проект!AY$248*CHOOSE(Проект!$D$248,1,Параметры!AY$59,Параметры!AY$65)/Параметры!AY$70</f>
        <v>23068.163626832855</v>
      </c>
      <c r="AZ99" s="53">
        <f ca="1">Проект!AZ$248*CHOOSE(Проект!$D$248,1,Параметры!AZ$59,Параметры!AZ$65)/Параметры!AZ$70</f>
        <v>23198.594377799422</v>
      </c>
      <c r="BA99" s="53">
        <f ca="1">Проект!BA$248*CHOOSE(Проект!$D$248,1,Параметры!BA$59,Параметры!BA$65)/Параметры!BA$70</f>
        <v>23329.76260319494</v>
      </c>
      <c r="BB99" s="53">
        <f ca="1">Проект!BB$248*CHOOSE(Проект!$D$248,1,Параметры!BB$59,Параметры!BB$65)/Параметры!BB$70</f>
        <v>23461.672472807055</v>
      </c>
      <c r="BC99" s="53">
        <f ca="1">Проект!BC$248*CHOOSE(Проект!$D$248,1,Параметры!BC$59,Параметры!BC$65)/Параметры!BC$70</f>
        <v>23594.32817999999</v>
      </c>
      <c r="BD99" s="53">
        <f ca="1">Проект!BD$248*CHOOSE(Проект!$D$248,1,Параметры!BD$59,Параметры!BD$65)/Параметры!BD$70</f>
        <v>23727.733941847862</v>
      </c>
      <c r="BE99" s="53">
        <f ca="1">Проект!BE$248*CHOOSE(Проект!$D$248,1,Параметры!BE$59,Параметры!BE$65)/Параметры!BE$70</f>
        <v>23861.893999268741</v>
      </c>
      <c r="BF99" s="53">
        <f ca="1">Проект!BF$248*CHOOSE(Проект!$D$248,1,Параметры!BF$59,Параметры!BF$65)/Параметры!BF$70</f>
        <v>14398.087570295676</v>
      </c>
      <c r="BG99" s="53">
        <f ca="1">Проект!BG$248*CHOOSE(Проект!$D$248,1,Параметры!BG$59,Параметры!BG$65)/Параметры!BG$70</f>
        <v>14479.496450718721</v>
      </c>
      <c r="BH99" s="53">
        <f ca="1">Проект!BH$248*CHOOSE(Проект!$D$248,1,Параметры!BH$59,Параметры!BH$65)/Параметры!BH$70</f>
        <v>14561.365628787504</v>
      </c>
      <c r="BI99" s="53">
        <f ca="1">Проект!BI$248*CHOOSE(Проект!$D$248,1,Параметры!BI$59,Параметры!BI$65)/Параметры!BI$70</f>
        <v>14643.697707091833</v>
      </c>
      <c r="BJ99" s="53">
        <f ca="1">Проект!BJ$248*CHOOSE(Проект!$D$248,1,Параметры!BJ$59,Параметры!BJ$65)/Параметры!BJ$70</f>
        <v>14726.495302936944</v>
      </c>
      <c r="BK99" s="53">
        <f ca="1">Проект!BK$248*CHOOSE(Проект!$D$248,1,Параметры!BK$59,Параметры!BK$65)/Параметры!BK$70</f>
        <v>24682.935080711151</v>
      </c>
      <c r="BL99" s="53">
        <f ca="1">Проект!BL$248*CHOOSE(Проект!$D$248,1,Параметры!BL$59,Параметры!BL$65)/Параметры!BL$70</f>
        <v>24822.495984245379</v>
      </c>
      <c r="BM99" s="53">
        <f ca="1">Проект!BM$248*CHOOSE(Проект!$D$248,1,Параметры!BM$59,Параметры!BM$65)/Параметры!BM$70</f>
        <v>24962.845985418586</v>
      </c>
      <c r="BN99" s="53">
        <f ca="1">Проект!BN$248*CHOOSE(Проект!$D$248,1,Параметры!BN$59,Параметры!BN$65)/Параметры!BN$70</f>
        <v>25103.989545903547</v>
      </c>
      <c r="BO99" s="53">
        <f ca="1">Проект!BO$248*CHOOSE(Проект!$D$248,1,Параметры!BO$59,Параметры!BO$65)/Параметры!BO$70</f>
        <v>25245.931152599991</v>
      </c>
      <c r="BP99" s="53">
        <f ca="1">Проект!BP$248*CHOOSE(Проект!$D$248,1,Параметры!BP$59,Параметры!BP$65)/Параметры!BP$70</f>
        <v>25388.675317777212</v>
      </c>
      <c r="BQ99" s="53">
        <f ca="1">Проект!BQ$248*CHOOSE(Проект!$D$248,1,Параметры!BQ$59,Параметры!BQ$65)/Параметры!BQ$70</f>
        <v>25532.226579217553</v>
      </c>
      <c r="BR99" s="53">
        <f ca="1">Проект!BR$248*CHOOSE(Проект!$D$248,1,Параметры!BR$59,Параметры!BR$65)/Параметры!BR$70</f>
        <v>15405.953700216374</v>
      </c>
      <c r="BS99" s="53">
        <f ca="1">Проект!BS$248*CHOOSE(Проект!$D$248,1,Параметры!BS$59,Параметры!BS$65)/Параметры!BS$70</f>
        <v>15493.061202269031</v>
      </c>
      <c r="BT99" s="53">
        <f ca="1">Проект!BT$248*CHOOSE(Проект!$D$248,1,Параметры!BT$59,Параметры!BT$65)/Параметры!BT$70</f>
        <v>15580.661222802626</v>
      </c>
      <c r="BU99" s="53">
        <f ca="1">Проект!BU$248*CHOOSE(Проект!$D$248,1,Параметры!BU$59,Параметры!BU$65)/Параметры!BU$70</f>
        <v>15668.756546588262</v>
      </c>
      <c r="BV99" s="53">
        <f ca="1">Проект!BV$248*CHOOSE(Проект!$D$248,1,Параметры!BV$59,Параметры!BV$65)/Параметры!BV$70</f>
        <v>15757.349974142529</v>
      </c>
      <c r="BW99" s="53">
        <f ca="1">Проект!BW$248*CHOOSE(Проект!$D$248,1,Параметры!BW$59,Параметры!BW$65)/Параметры!BW$70</f>
        <v>26410.740536360929</v>
      </c>
      <c r="BX99" s="53">
        <f ca="1">Проект!BX$248*CHOOSE(Проект!$D$248,1,Параметры!BX$59,Параметры!BX$65)/Параметры!BX$70</f>
        <v>26560.070703142548</v>
      </c>
      <c r="BY99" s="53">
        <f ca="1">Проект!BY$248*CHOOSE(Проект!$D$248,1,Параметры!BY$59,Параметры!BY$65)/Параметры!BY$70</f>
        <v>26710.245204397881</v>
      </c>
      <c r="BZ99" s="53">
        <f ca="1">Проект!BZ$248*CHOOSE(Проект!$D$248,1,Параметры!BZ$59,Параметры!BZ$65)/Параметры!BZ$70</f>
        <v>26861.268814116789</v>
      </c>
      <c r="CA99" s="53">
        <f ca="1">Проект!CA$248*CHOOSE(Проект!$D$248,1,Параметры!CA$59,Параметры!CA$65)/Параметры!CA$70</f>
        <v>27013.146333281984</v>
      </c>
      <c r="CB99" s="53">
        <f ca="1">Проект!CB$248*CHOOSE(Проект!$D$248,1,Параметры!CB$59,Параметры!CB$65)/Параметры!CB$70</f>
        <v>27165.882590021614</v>
      </c>
      <c r="CC99" s="53">
        <f ca="1">Проект!CC$248*CHOOSE(Проект!$D$248,1,Параметры!CC$59,Параметры!CC$65)/Параметры!CC$70</f>
        <v>27319.482439762778</v>
      </c>
      <c r="CD99" s="53">
        <f ca="1">Проект!CD$248*CHOOSE(Проект!$D$248,1,Параметры!CD$59,Параметры!CD$65)/Параметры!CD$70</f>
        <v>16484.370459231515</v>
      </c>
      <c r="CE99" s="53">
        <f ca="1">Проект!CE$248*CHOOSE(Проект!$D$248,1,Параметры!CE$59,Параметры!CE$65)/Параметры!CE$70</f>
        <v>16577.575486427861</v>
      </c>
      <c r="CF99" s="53">
        <f ca="1">Проект!CF$248*CHOOSE(Проект!$D$248,1,Параметры!CF$59,Параметры!CF$65)/Параметры!CF$70</f>
        <v>16671.307508398811</v>
      </c>
      <c r="CG99" s="53">
        <f ca="1">Проект!CG$248*CHOOSE(Проект!$D$248,1,Параметры!CG$59,Параметры!CG$65)/Параметры!CG$70</f>
        <v>16765.569504849438</v>
      </c>
      <c r="CH99" s="53">
        <f ca="1">Проект!CH$248*CHOOSE(Проект!$D$248,1,Параметры!CH$59,Параметры!CH$65)/Параметры!CH$70</f>
        <v>16860.364472332505</v>
      </c>
      <c r="CI99" s="53">
        <f ca="1">Проект!CI$248*CHOOSE(Проект!$D$248,1,Параметры!CI$59,Параметры!CI$65)/Параметры!CI$70</f>
        <v>28259.492373906192</v>
      </c>
      <c r="CJ99" s="53">
        <f ca="1">Проект!CJ$248*CHOOSE(Проект!$D$248,1,Параметры!CJ$59,Параметры!CJ$65)/Параметры!CJ$70</f>
        <v>28419.275652362528</v>
      </c>
      <c r="CK99" s="53">
        <f ca="1">Проект!CK$248*CHOOSE(Проект!$D$248,1,Параметры!CK$59,Параметры!CK$65)/Параметры!CK$70</f>
        <v>28579.962368705732</v>
      </c>
      <c r="CL99" s="53">
        <f ca="1">Проект!CL$248*CHOOSE(Проект!$D$248,1,Параметры!CL$59,Параметры!CL$65)/Параметры!CL$70</f>
        <v>28741.557631104966</v>
      </c>
      <c r="CM99" s="53">
        <f ca="1">Проект!CM$248*CHOOSE(Проект!$D$248,1,Параметры!CM$59,Параметры!CM$65)/Параметры!CM$70</f>
        <v>28904.06657661172</v>
      </c>
      <c r="CN99" s="53">
        <f ca="1">Проект!CN$248*CHOOSE(Проект!$D$248,1,Параметры!CN$59,Параметры!CN$65)/Параметры!CN$70</f>
        <v>29067.494371323122</v>
      </c>
      <c r="CO99" s="53">
        <f ca="1">Проект!CO$248*CHOOSE(Проект!$D$248,1,Параметры!CO$59,Параметры!CO$65)/Параметры!CO$70</f>
        <v>29231.846210546166</v>
      </c>
      <c r="CP99" s="53">
        <f ca="1">Проект!CP$248*CHOOSE(Проект!$D$248,1,Параметры!CP$59,Параметры!CP$65)/Параметры!CP$70</f>
        <v>17638.27639137772</v>
      </c>
      <c r="CQ99" s="53">
        <f ca="1">Проект!CQ$248*CHOOSE(Проект!$D$248,1,Параметры!CQ$59,Параметры!CQ$65)/Параметры!CQ$70</f>
        <v>17738.005770477808</v>
      </c>
      <c r="CR99" s="53">
        <f ca="1">Проект!CR$248*CHOOSE(Проект!$D$248,1,Параметры!CR$59,Параметры!CR$65)/Параметры!CR$70</f>
        <v>17838.299033986721</v>
      </c>
      <c r="CS99" s="53">
        <f ca="1">Проект!CS$248*CHOOSE(Проект!$D$248,1,Параметры!CS$59,Параметры!CS$65)/Параметры!CS$70</f>
        <v>17939.159370188892</v>
      </c>
      <c r="CT99" s="53">
        <f ca="1">Проект!CT$248*CHOOSE(Проект!$D$248,1,Параметры!CT$59,Параметры!CT$65)/Параметры!CT$70</f>
        <v>18040.589985395778</v>
      </c>
      <c r="CU99" s="53">
        <f ca="1">Проект!CU$248*CHOOSE(Проект!$D$248,1,Параметры!CU$59,Параметры!CU$65)/Параметры!CU$70</f>
        <v>30237.656840079617</v>
      </c>
      <c r="CV99" s="53">
        <f ca="1">Проект!CV$248*CHOOSE(Проект!$D$248,1,Параметры!CV$59,Параметры!CV$65)/Параметры!CV$70</f>
        <v>30408.624948027897</v>
      </c>
      <c r="CW99" s="53">
        <f ca="1">Проект!CW$248*CHOOSE(Проект!$D$248,1,Параметры!CW$59,Параметры!CW$65)/Параметры!CW$70</f>
        <v>30580.559734515125</v>
      </c>
      <c r="CX99" s="53">
        <f ca="1">Проект!CX$248*CHOOSE(Проект!$D$248,1,Параметры!CX$59,Параметры!CX$65)/Параметры!CX$70</f>
        <v>30753.466665282303</v>
      </c>
      <c r="CY99" s="53">
        <f ca="1">Проект!CY$248*CHOOSE(Проект!$D$248,1,Параметры!CY$59,Параметры!CY$65)/Параметры!CY$70</f>
        <v>30927.351236974529</v>
      </c>
      <c r="CZ99" s="53">
        <f ca="1">Проект!CZ$248*CHOOSE(Проект!$D$248,1,Параметры!CZ$59,Параметры!CZ$65)/Параметры!CZ$70</f>
        <v>31102.21897731573</v>
      </c>
      <c r="DA99" s="53">
        <f ca="1">Проект!DA$248*CHOOSE(Проект!$D$248,1,Параметры!DA$59,Параметры!DA$65)/Параметры!DA$70</f>
        <v>31278.07544528439</v>
      </c>
      <c r="DB99" s="53">
        <f ca="1">Проект!DB$248*CHOOSE(Проект!$D$248,1,Параметры!DB$59,Параметры!DB$65)/Параметры!DB$70</f>
        <v>18872.955738774159</v>
      </c>
      <c r="DC99" s="53">
        <f ca="1">Проект!DC$248*CHOOSE(Проект!$D$248,1,Параметры!DC$59,Параметры!DC$65)/Параметры!DC$70</f>
        <v>18979.666174411253</v>
      </c>
      <c r="DD99" s="53">
        <f ca="1">Проект!DD$248*CHOOSE(Проект!$D$248,1,Параметры!DD$59,Параметры!DD$65)/Параметры!DD$70</f>
        <v>19086.979966365794</v>
      </c>
      <c r="DE99" s="53">
        <f ca="1">Проект!DE$248*CHOOSE(Проект!$D$248,1,Параметры!DE$59,Параметры!DE$65)/Параметры!DE$70</f>
        <v>19194.900526102116</v>
      </c>
      <c r="DF99" s="53">
        <f ca="1">Проект!DF$248*CHOOSE(Проект!$D$248,1,Параметры!DF$59,Параметры!DF$65)/Параметры!DF$70</f>
        <v>19303.431284373477</v>
      </c>
      <c r="DG99" s="53">
        <f ca="1">Проект!DG$248*CHOOSE(Проект!$D$248,1,Параметры!DG$59,Параметры!DG$65)/Параметры!DG$70</f>
        <v>32354.292818885191</v>
      </c>
      <c r="DH99" s="53">
        <f ca="1">Проект!DH$248*CHOOSE(Проект!$D$248,1,Параметры!DH$59,Параметры!DH$65)/Параметры!DH$70</f>
        <v>32537.228694389851</v>
      </c>
      <c r="DI99" s="53">
        <f ca="1">Проект!DI$248*CHOOSE(Проект!$D$248,1,Параметры!DI$59,Параметры!DI$65)/Параметры!DI$70</f>
        <v>32721.198915931185</v>
      </c>
      <c r="DJ99" s="53">
        <f ca="1">Проект!DJ$248*CHOOSE(Проект!$D$248,1,Параметры!DJ$59,Параметры!DJ$65)/Параметры!DJ$70</f>
        <v>32906.209331852064</v>
      </c>
      <c r="DK99" s="53">
        <f ca="1">Проект!DK$248*CHOOSE(Проект!$D$248,1,Параметры!DK$59,Параметры!DK$65)/Параметры!DK$70</f>
        <v>33092.265823562753</v>
      </c>
      <c r="DL99" s="53">
        <f ca="1">Проект!DL$248*CHOOSE(Проект!$D$248,1,Параметры!DL$59,Параметры!DL$65)/Параметры!DL$70</f>
        <v>33279.374305727841</v>
      </c>
      <c r="DM99" s="53">
        <f ca="1">Проект!DM$248*CHOOSE(Проект!$D$248,1,Параметры!DM$59,Параметры!DM$65)/Параметры!DM$70</f>
        <v>33467.540726454303</v>
      </c>
      <c r="DN99" s="53">
        <f ca="1">Проект!DN$248*CHOOSE(Проект!$D$248,1,Параметры!DN$59,Параметры!DN$65)/Параметры!DN$70</f>
        <v>20194.062640488351</v>
      </c>
      <c r="DO99" s="53">
        <f ca="1">Проект!DO$248*CHOOSE(Проект!$D$248,1,Параметры!DO$59,Параметры!DO$65)/Параметры!DO$70</f>
        <v>20308.242806620041</v>
      </c>
      <c r="DP99" s="53">
        <f ca="1">Проект!DP$248*CHOOSE(Проект!$D$248,1,Параметры!DP$59,Параметры!DP$65)/Параметры!DP$70</f>
        <v>20423.068564011399</v>
      </c>
      <c r="DQ99" s="53">
        <f ca="1">Проект!DQ$248*CHOOSE(Проект!$D$248,1,Параметры!DQ$59,Параметры!DQ$65)/Параметры!DQ$70</f>
        <v>20538.543562929262</v>
      </c>
      <c r="DR99" s="53">
        <f ca="1">Проект!DR$248*CHOOSE(Проект!$D$248,1,Параметры!DR$59,Параметры!DR$65)/Параметры!DR$70</f>
        <v>20654.671474279621</v>
      </c>
      <c r="DS99" s="53">
        <f ca="1">Проект!DS$248*CHOOSE(Проект!$D$248,1,Параметры!DS$59,Параметры!DS$65)/Параметры!DS$70</f>
        <v>34619.093316207152</v>
      </c>
      <c r="DT99" s="53">
        <f ca="1">Проект!DT$248*CHOOSE(Проект!$D$248,1,Параметры!DT$59,Параметры!DT$65)/Параметры!DT$70</f>
        <v>34814.834702997134</v>
      </c>
      <c r="DU99" s="53">
        <f ca="1">Проект!DU$248*CHOOSE(Проект!$D$248,1,Параметры!DU$59,Параметры!DU$65)/Параметры!DU$70</f>
        <v>35011.682840046364</v>
      </c>
      <c r="DV99" s="53">
        <f ca="1">Проект!DV$248*CHOOSE(Проект!$D$248,1,Параметры!DV$59,Параметры!DV$65)/Параметры!DV$70</f>
        <v>35209.643985081711</v>
      </c>
      <c r="DW99" s="53"/>
      <c r="DX99" s="55">
        <f t="shared" ca="1" si="70"/>
        <v>2514800.2940523122</v>
      </c>
    </row>
    <row r="100" spans="1:128" collapsed="1" x14ac:dyDescent="0.2">
      <c r="A100" s="9" t="str">
        <f>Проект!A$87</f>
        <v>Печное Топливо</v>
      </c>
      <c r="B100" s="121">
        <f t="shared" ca="1" si="65"/>
        <v>2766280.3234575423</v>
      </c>
      <c r="C100" s="46" t="str">
        <f ca="1">Параметры!C$70</f>
        <v>тыс. руб.</v>
      </c>
      <c r="D100" s="11"/>
      <c r="F100" s="6" t="s">
        <v>3392</v>
      </c>
      <c r="G100" s="53">
        <f t="shared" ref="G100:AL100" ca="1" si="83">SUM(G101:G102)</f>
        <v>0</v>
      </c>
      <c r="H100" s="53">
        <f t="shared" ca="1" si="83"/>
        <v>0</v>
      </c>
      <c r="I100" s="53">
        <f t="shared" ca="1" si="83"/>
        <v>5006.134287667619</v>
      </c>
      <c r="J100" s="53">
        <f t="shared" ca="1" si="83"/>
        <v>9061.9914577661384</v>
      </c>
      <c r="K100" s="53">
        <f t="shared" ca="1" si="83"/>
        <v>12150.972366623695</v>
      </c>
      <c r="L100" s="53">
        <f t="shared" ca="1" si="83"/>
        <v>12219.67573098293</v>
      </c>
      <c r="M100" s="53">
        <f t="shared" ca="1" si="83"/>
        <v>12288.767554152853</v>
      </c>
      <c r="N100" s="53">
        <f t="shared" ca="1" si="83"/>
        <v>12358.250032536062</v>
      </c>
      <c r="O100" s="53">
        <f t="shared" ca="1" si="83"/>
        <v>20713.542291589882</v>
      </c>
      <c r="P100" s="53">
        <f t="shared" ca="1" si="83"/>
        <v>20830.659671194699</v>
      </c>
      <c r="Q100" s="53">
        <f t="shared" ca="1" si="83"/>
        <v>20948.439249491192</v>
      </c>
      <c r="R100" s="53">
        <f t="shared" ca="1" si="83"/>
        <v>21066.884770647041</v>
      </c>
      <c r="S100" s="53">
        <f t="shared" ca="1" si="83"/>
        <v>21185.999999999993</v>
      </c>
      <c r="T100" s="53">
        <f t="shared" ca="1" si="83"/>
        <v>21305.788724177561</v>
      </c>
      <c r="U100" s="53">
        <f t="shared" ca="1" si="83"/>
        <v>21426.254751217399</v>
      </c>
      <c r="V100" s="53">
        <f t="shared" ca="1" si="83"/>
        <v>12928.441146413017</v>
      </c>
      <c r="W100" s="53">
        <f t="shared" ca="1" si="83"/>
        <v>13001.540432287351</v>
      </c>
      <c r="X100" s="53">
        <f t="shared" ca="1" si="83"/>
        <v>13075.053032151731</v>
      </c>
      <c r="Y100" s="53">
        <f t="shared" ca="1" si="83"/>
        <v>13148.981282943552</v>
      </c>
      <c r="Z100" s="53">
        <f t="shared" ca="1" si="83"/>
        <v>13223.327534813583</v>
      </c>
      <c r="AA100" s="53">
        <f t="shared" ca="1" si="83"/>
        <v>22163.490252001167</v>
      </c>
      <c r="AB100" s="53">
        <f t="shared" ca="1" si="83"/>
        <v>22288.805848178323</v>
      </c>
      <c r="AC100" s="53">
        <f t="shared" ca="1" si="83"/>
        <v>22414.82999695557</v>
      </c>
      <c r="AD100" s="53">
        <f t="shared" ca="1" si="83"/>
        <v>22541.566704592329</v>
      </c>
      <c r="AE100" s="53">
        <f t="shared" ca="1" si="83"/>
        <v>22669.01999999999</v>
      </c>
      <c r="AF100" s="53">
        <f t="shared" ca="1" si="83"/>
        <v>22797.193934869989</v>
      </c>
      <c r="AG100" s="53">
        <f t="shared" ca="1" si="83"/>
        <v>22926.092583802616</v>
      </c>
      <c r="AH100" s="53">
        <f t="shared" ca="1" si="83"/>
        <v>13833.432026661929</v>
      </c>
      <c r="AI100" s="53">
        <f t="shared" ca="1" si="83"/>
        <v>13911.648262547465</v>
      </c>
      <c r="AJ100" s="53">
        <f t="shared" ca="1" si="83"/>
        <v>13990.306744402353</v>
      </c>
      <c r="AK100" s="53">
        <f t="shared" ca="1" si="83"/>
        <v>14069.409972749601</v>
      </c>
      <c r="AL100" s="53">
        <f t="shared" ca="1" si="83"/>
        <v>14148.960462250538</v>
      </c>
      <c r="AM100" s="53">
        <f t="shared" ref="AM100:BR100" ca="1" si="84">SUM(AM101:AM102)</f>
        <v>23714.934569641249</v>
      </c>
      <c r="AN100" s="53">
        <f t="shared" ca="1" si="84"/>
        <v>23849.022257550809</v>
      </c>
      <c r="AO100" s="53">
        <f t="shared" ca="1" si="84"/>
        <v>23983.868096742466</v>
      </c>
      <c r="AP100" s="53">
        <f t="shared" ca="1" si="84"/>
        <v>24119.476373913796</v>
      </c>
      <c r="AQ100" s="53">
        <f t="shared" ca="1" si="84"/>
        <v>24255.851399999992</v>
      </c>
      <c r="AR100" s="53">
        <f t="shared" ca="1" si="84"/>
        <v>24392.997510310888</v>
      </c>
      <c r="AS100" s="53">
        <f t="shared" ca="1" si="84"/>
        <v>24530.9190646688</v>
      </c>
      <c r="AT100" s="53">
        <f t="shared" ca="1" si="84"/>
        <v>14801.772268528266</v>
      </c>
      <c r="AU100" s="53">
        <f t="shared" ca="1" si="84"/>
        <v>14885.463640925787</v>
      </c>
      <c r="AV100" s="53">
        <f t="shared" ca="1" si="84"/>
        <v>14969.628216510517</v>
      </c>
      <c r="AW100" s="53">
        <f t="shared" ca="1" si="84"/>
        <v>15054.268670842072</v>
      </c>
      <c r="AX100" s="53">
        <f t="shared" ca="1" si="84"/>
        <v>15139.387694608073</v>
      </c>
      <c r="AY100" s="53">
        <f t="shared" ca="1" si="84"/>
        <v>25374.979989516141</v>
      </c>
      <c r="AZ100" s="53">
        <f t="shared" ca="1" si="84"/>
        <v>25518.453815579363</v>
      </c>
      <c r="BA100" s="53">
        <f t="shared" ca="1" si="84"/>
        <v>25662.738863514434</v>
      </c>
      <c r="BB100" s="53">
        <f t="shared" ca="1" si="84"/>
        <v>25807.839720087759</v>
      </c>
      <c r="BC100" s="53">
        <f t="shared" ca="1" si="84"/>
        <v>25953.760997999987</v>
      </c>
      <c r="BD100" s="53">
        <f t="shared" ca="1" si="84"/>
        <v>26100.50733603265</v>
      </c>
      <c r="BE100" s="53">
        <f t="shared" ca="1" si="84"/>
        <v>26248.083399195617</v>
      </c>
      <c r="BF100" s="53">
        <f t="shared" ca="1" si="84"/>
        <v>15837.896327325245</v>
      </c>
      <c r="BG100" s="53">
        <f t="shared" ca="1" si="84"/>
        <v>15927.446095790594</v>
      </c>
      <c r="BH100" s="53">
        <f t="shared" ca="1" si="84"/>
        <v>16017.502191666254</v>
      </c>
      <c r="BI100" s="53">
        <f t="shared" ca="1" si="84"/>
        <v>16108.067477801016</v>
      </c>
      <c r="BJ100" s="53">
        <f t="shared" ca="1" si="84"/>
        <v>16199.144833230639</v>
      </c>
      <c r="BK100" s="53">
        <f t="shared" ca="1" si="84"/>
        <v>27151.228588782265</v>
      </c>
      <c r="BL100" s="53">
        <f t="shared" ca="1" si="84"/>
        <v>27304.745582669915</v>
      </c>
      <c r="BM100" s="53">
        <f t="shared" ca="1" si="84"/>
        <v>27459.130583960443</v>
      </c>
      <c r="BN100" s="53">
        <f t="shared" ca="1" si="84"/>
        <v>27614.3885004939</v>
      </c>
      <c r="BO100" s="53">
        <f t="shared" ca="1" si="84"/>
        <v>27770.52426785999</v>
      </c>
      <c r="BP100" s="53">
        <f t="shared" ca="1" si="84"/>
        <v>27927.542849554935</v>
      </c>
      <c r="BQ100" s="53">
        <f t="shared" ca="1" si="84"/>
        <v>28085.44923713931</v>
      </c>
      <c r="BR100" s="53">
        <f t="shared" ca="1" si="84"/>
        <v>16946.549070238012</v>
      </c>
      <c r="BS100" s="53">
        <f t="shared" ref="BS100:CX100" ca="1" si="85">SUM(BS101:BS102)</f>
        <v>17042.367322495935</v>
      </c>
      <c r="BT100" s="53">
        <f t="shared" ca="1" si="85"/>
        <v>17138.727345082887</v>
      </c>
      <c r="BU100" s="53">
        <f t="shared" ca="1" si="85"/>
        <v>17235.632201247088</v>
      </c>
      <c r="BV100" s="53">
        <f t="shared" ca="1" si="85"/>
        <v>17333.084971556782</v>
      </c>
      <c r="BW100" s="53">
        <f t="shared" ca="1" si="85"/>
        <v>29051.814589997022</v>
      </c>
      <c r="BX100" s="53">
        <f t="shared" ca="1" si="85"/>
        <v>29216.077773456804</v>
      </c>
      <c r="BY100" s="53">
        <f t="shared" ca="1" si="85"/>
        <v>29381.269724837672</v>
      </c>
      <c r="BZ100" s="53">
        <f t="shared" ca="1" si="85"/>
        <v>29547.39569552847</v>
      </c>
      <c r="CA100" s="53">
        <f t="shared" ca="1" si="85"/>
        <v>29714.460966610182</v>
      </c>
      <c r="CB100" s="53">
        <f t="shared" ca="1" si="85"/>
        <v>29882.470849023775</v>
      </c>
      <c r="CC100" s="53">
        <f t="shared" ca="1" si="85"/>
        <v>30051.430683739058</v>
      </c>
      <c r="CD100" s="53">
        <f t="shared" ca="1" si="85"/>
        <v>18132.807505154669</v>
      </c>
      <c r="CE100" s="53">
        <f t="shared" ca="1" si="85"/>
        <v>18235.333035070646</v>
      </c>
      <c r="CF100" s="53">
        <f t="shared" ca="1" si="85"/>
        <v>18338.438259238694</v>
      </c>
      <c r="CG100" s="53">
        <f t="shared" ca="1" si="85"/>
        <v>18442.126455334383</v>
      </c>
      <c r="CH100" s="53">
        <f t="shared" ca="1" si="85"/>
        <v>18546.400919565756</v>
      </c>
      <c r="CI100" s="53">
        <f t="shared" ca="1" si="85"/>
        <v>31085.441611296814</v>
      </c>
      <c r="CJ100" s="53">
        <f t="shared" ca="1" si="85"/>
        <v>31261.203217598784</v>
      </c>
      <c r="CK100" s="53">
        <f t="shared" ca="1" si="85"/>
        <v>31437.958605576307</v>
      </c>
      <c r="CL100" s="53">
        <f t="shared" ca="1" si="85"/>
        <v>31615.713394215465</v>
      </c>
      <c r="CM100" s="53">
        <f t="shared" ca="1" si="85"/>
        <v>31794.473234272893</v>
      </c>
      <c r="CN100" s="53">
        <f t="shared" ca="1" si="85"/>
        <v>31974.243808455438</v>
      </c>
      <c r="CO100" s="53">
        <f t="shared" ca="1" si="85"/>
        <v>32155.030831600787</v>
      </c>
      <c r="CP100" s="53">
        <f t="shared" ca="1" si="85"/>
        <v>19402.104030515493</v>
      </c>
      <c r="CQ100" s="53">
        <f t="shared" ca="1" si="85"/>
        <v>19511.806347525591</v>
      </c>
      <c r="CR100" s="53">
        <f t="shared" ca="1" si="85"/>
        <v>19622.128937385394</v>
      </c>
      <c r="CS100" s="53">
        <f t="shared" ca="1" si="85"/>
        <v>19733.075307207782</v>
      </c>
      <c r="CT100" s="53">
        <f t="shared" ca="1" si="85"/>
        <v>19844.648983935356</v>
      </c>
      <c r="CU100" s="53">
        <f t="shared" ca="1" si="85"/>
        <v>33261.422524087582</v>
      </c>
      <c r="CV100" s="53">
        <f t="shared" ca="1" si="85"/>
        <v>33449.487442830687</v>
      </c>
      <c r="CW100" s="53">
        <f t="shared" ca="1" si="85"/>
        <v>33638.615707966645</v>
      </c>
      <c r="CX100" s="53">
        <f t="shared" ca="1" si="85"/>
        <v>33828.813331810539</v>
      </c>
      <c r="CY100" s="53">
        <f t="shared" ref="CY100:DV100" ca="1" si="86">SUM(CY101:CY102)</f>
        <v>34020.086360671987</v>
      </c>
      <c r="CZ100" s="53">
        <f t="shared" ca="1" si="86"/>
        <v>34212.440875047309</v>
      </c>
      <c r="DA100" s="53">
        <f t="shared" ca="1" si="86"/>
        <v>34405.882989812832</v>
      </c>
      <c r="DB100" s="53">
        <f t="shared" ca="1" si="86"/>
        <v>20760.251312651577</v>
      </c>
      <c r="DC100" s="53">
        <f t="shared" ca="1" si="86"/>
        <v>20877.632791852382</v>
      </c>
      <c r="DD100" s="53">
        <f t="shared" ca="1" si="86"/>
        <v>20995.677963002374</v>
      </c>
      <c r="DE100" s="53">
        <f t="shared" ca="1" si="86"/>
        <v>21114.390578712329</v>
      </c>
      <c r="DF100" s="53">
        <f t="shared" ca="1" si="86"/>
        <v>21233.774412810828</v>
      </c>
      <c r="DG100" s="53">
        <f t="shared" ca="1" si="86"/>
        <v>35589.722100773717</v>
      </c>
      <c r="DH100" s="53">
        <f t="shared" ca="1" si="86"/>
        <v>35790.951563828843</v>
      </c>
      <c r="DI100" s="53">
        <f t="shared" ca="1" si="86"/>
        <v>35993.318807524309</v>
      </c>
      <c r="DJ100" s="53">
        <f t="shared" ca="1" si="86"/>
        <v>36196.830265037272</v>
      </c>
      <c r="DK100" s="53">
        <f t="shared" ca="1" si="86"/>
        <v>36401.492405919031</v>
      </c>
      <c r="DL100" s="53">
        <f t="shared" ca="1" si="86"/>
        <v>36607.311736300631</v>
      </c>
      <c r="DM100" s="53">
        <f t="shared" ca="1" si="86"/>
        <v>36814.294799099735</v>
      </c>
      <c r="DN100" s="53">
        <f t="shared" ca="1" si="86"/>
        <v>22213.468904537189</v>
      </c>
      <c r="DO100" s="53">
        <f t="shared" ca="1" si="86"/>
        <v>22339.067087282048</v>
      </c>
      <c r="DP100" s="53">
        <f t="shared" ca="1" si="86"/>
        <v>22465.37542041254</v>
      </c>
      <c r="DQ100" s="53">
        <f t="shared" ca="1" si="86"/>
        <v>22592.397919222192</v>
      </c>
      <c r="DR100" s="53">
        <f t="shared" ca="1" si="86"/>
        <v>22720.138621707585</v>
      </c>
      <c r="DS100" s="53">
        <f t="shared" ca="1" si="86"/>
        <v>38081.002647827874</v>
      </c>
      <c r="DT100" s="53">
        <f t="shared" ca="1" si="86"/>
        <v>38296.318173296851</v>
      </c>
      <c r="DU100" s="53">
        <f t="shared" ca="1" si="86"/>
        <v>38512.851124051005</v>
      </c>
      <c r="DV100" s="53">
        <f t="shared" ca="1" si="86"/>
        <v>38730.60838358989</v>
      </c>
      <c r="DW100" s="53"/>
      <c r="DX100" s="55">
        <f t="shared" ca="1" si="70"/>
        <v>2766280.3234575423</v>
      </c>
    </row>
    <row r="101" spans="1:128" hidden="1" outlineLevel="1" x14ac:dyDescent="0.2">
      <c r="A101" s="254" t="str">
        <f>Проект!A$214</f>
        <v>Переработка давальческого сырья</v>
      </c>
      <c r="B101" s="121">
        <f t="shared" ca="1" si="65"/>
        <v>251480.02940523138</v>
      </c>
      <c r="C101" s="46" t="str">
        <f ca="1">Параметры!C$70</f>
        <v>тыс. руб.</v>
      </c>
      <c r="D101" s="11"/>
      <c r="F101" s="6" t="s">
        <v>3387</v>
      </c>
      <c r="G101" s="53">
        <f ca="1">Проект!G$221*CHOOSE(Проект!$D$221,1,Параметры!G$59,Параметры!G$65)/Параметры!G$70</f>
        <v>0</v>
      </c>
      <c r="H101" s="53">
        <f ca="1">Проект!H$221*CHOOSE(Проект!$D$221,1,Параметры!H$59,Параметры!H$65)/Параметры!H$70</f>
        <v>0</v>
      </c>
      <c r="I101" s="53">
        <f ca="1">Проект!I$221*CHOOSE(Проект!$D$221,1,Параметры!I$59,Параметры!I$65)/Параметры!I$70</f>
        <v>455.10311706069263</v>
      </c>
      <c r="J101" s="53">
        <f ca="1">Проект!J$221*CHOOSE(Проект!$D$221,1,Параметры!J$59,Параметры!J$65)/Параметры!J$70</f>
        <v>823.81740525146722</v>
      </c>
      <c r="K101" s="53">
        <f ca="1">Проект!K$221*CHOOSE(Проект!$D$221,1,Параметры!K$59,Параметры!K$65)/Параметры!K$70</f>
        <v>1104.6338515112452</v>
      </c>
      <c r="L101" s="53">
        <f ca="1">Проект!L$221*CHOOSE(Проект!$D$221,1,Параметры!L$59,Параметры!L$65)/Параметры!L$70</f>
        <v>1110.8796119075394</v>
      </c>
      <c r="M101" s="53">
        <f ca="1">Проект!M$221*CHOOSE(Проект!$D$221,1,Параметры!M$59,Параметры!M$65)/Параметры!M$70</f>
        <v>1117.1606867411688</v>
      </c>
      <c r="N101" s="53">
        <f ca="1">Проект!N$221*CHOOSE(Проект!$D$221,1,Параметры!N$59,Параметры!N$65)/Параметры!N$70</f>
        <v>1123.4772756850969</v>
      </c>
      <c r="O101" s="53">
        <f ca="1">Проект!O$221*CHOOSE(Проект!$D$221,1,Параметры!O$59,Параметры!O$65)/Параметры!O$70</f>
        <v>1883.0492992354441</v>
      </c>
      <c r="P101" s="53">
        <f ca="1">Проект!P$221*CHOOSE(Проект!$D$221,1,Параметры!P$59,Параметры!P$65)/Параметры!P$70</f>
        <v>1893.6963337449727</v>
      </c>
      <c r="Q101" s="53">
        <f ca="1">Проект!Q$221*CHOOSE(Проект!$D$221,1,Параметры!Q$59,Параметры!Q$65)/Параметры!Q$70</f>
        <v>1904.4035681355631</v>
      </c>
      <c r="R101" s="53">
        <f ca="1">Проект!R$221*CHOOSE(Проект!$D$221,1,Параметры!R$59,Параметры!R$65)/Параметры!R$70</f>
        <v>1915.171342786095</v>
      </c>
      <c r="S101" s="53">
        <f ca="1">Проект!S$221*CHOOSE(Проект!$D$221,1,Параметры!S$59,Параметры!S$65)/Параметры!S$70</f>
        <v>1925.9999999999998</v>
      </c>
      <c r="T101" s="53">
        <f ca="1">Проект!T$221*CHOOSE(Проект!$D$221,1,Параметры!T$59,Параметры!T$65)/Параметры!T$70</f>
        <v>1936.8898840161421</v>
      </c>
      <c r="U101" s="53">
        <f ca="1">Проект!U$221*CHOOSE(Проект!$D$221,1,Параметры!U$59,Параметры!U$65)/Параметры!U$70</f>
        <v>1947.8413410197641</v>
      </c>
      <c r="V101" s="53">
        <f ca="1">Проект!V$221*CHOOSE(Проект!$D$221,1,Параметры!V$59,Параметры!V$65)/Параметры!V$70</f>
        <v>1175.312831492093</v>
      </c>
      <c r="W101" s="53">
        <f ca="1">Проект!W$221*CHOOSE(Проект!$D$221,1,Параметры!W$59,Параметры!W$65)/Параметры!W$70</f>
        <v>1181.9582211170323</v>
      </c>
      <c r="X101" s="53">
        <f ca="1">Проект!X$221*CHOOSE(Проект!$D$221,1,Параметры!X$59,Параметры!X$65)/Параметры!X$70</f>
        <v>1188.6411847410668</v>
      </c>
      <c r="Y101" s="53">
        <f ca="1">Проект!Y$221*CHOOSE(Проект!$D$221,1,Параметры!Y$59,Параметры!Y$65)/Параметры!Y$70</f>
        <v>1195.3619348130503</v>
      </c>
      <c r="Z101" s="53">
        <f ca="1">Проект!Z$221*CHOOSE(Проект!$D$221,1,Параметры!Z$59,Параметры!Z$65)/Параметры!Z$70</f>
        <v>1202.1206849830533</v>
      </c>
      <c r="AA101" s="53">
        <f ca="1">Проект!AA$221*CHOOSE(Проект!$D$221,1,Параметры!AA$59,Параметры!AA$65)/Параметры!AA$70</f>
        <v>2014.8627501819244</v>
      </c>
      <c r="AB101" s="53">
        <f ca="1">Проект!AB$221*CHOOSE(Проект!$D$221,1,Параметры!AB$59,Параметры!AB$65)/Параметры!AB$70</f>
        <v>2026.2550771071205</v>
      </c>
      <c r="AC101" s="53">
        <f ca="1">Проект!AC$221*CHOOSE(Проект!$D$221,1,Параметры!AC$59,Параметры!AC$65)/Параметры!AC$70</f>
        <v>2037.7118179050522</v>
      </c>
      <c r="AD101" s="53">
        <f ca="1">Проект!AD$221*CHOOSE(Проект!$D$221,1,Параметры!AD$59,Параметры!AD$65)/Параметры!AD$70</f>
        <v>2049.2333367811216</v>
      </c>
      <c r="AE101" s="53">
        <f ca="1">Проект!AE$221*CHOOSE(Проект!$D$221,1,Параметры!AE$59,Параметры!AE$65)/Параметры!AE$70</f>
        <v>2060.8199999999997</v>
      </c>
      <c r="AF101" s="53">
        <f ca="1">Проект!AF$221*CHOOSE(Проект!$D$221,1,Параметры!AF$59,Параметры!AF$65)/Параметры!AF$70</f>
        <v>2072.4721758972719</v>
      </c>
      <c r="AG101" s="53">
        <f ca="1">Проект!AG$221*CHOOSE(Проект!$D$221,1,Параметры!AG$59,Параметры!AG$65)/Параметры!AG$70</f>
        <v>2084.1902348911476</v>
      </c>
      <c r="AH101" s="53">
        <f ca="1">Проект!AH$221*CHOOSE(Проект!$D$221,1,Параметры!AH$59,Параметры!AH$65)/Параметры!AH$70</f>
        <v>1257.5847296965394</v>
      </c>
      <c r="AI101" s="53">
        <f ca="1">Проект!AI$221*CHOOSE(Проект!$D$221,1,Параметры!AI$59,Параметры!AI$65)/Параметры!AI$70</f>
        <v>1264.6952965952244</v>
      </c>
      <c r="AJ101" s="53">
        <f ca="1">Проект!AJ$221*CHOOSE(Проект!$D$221,1,Параметры!AJ$59,Параметры!AJ$65)/Параметры!AJ$70</f>
        <v>1271.8460676729414</v>
      </c>
      <c r="AK101" s="53">
        <f ca="1">Проект!AK$221*CHOOSE(Проект!$D$221,1,Параметры!AK$59,Параметры!AK$65)/Параметры!AK$70</f>
        <v>1279.037270249964</v>
      </c>
      <c r="AL101" s="53">
        <f ca="1">Проект!AL$221*CHOOSE(Проект!$D$221,1,Параметры!AL$59,Параметры!AL$65)/Параметры!AL$70</f>
        <v>1286.269132931867</v>
      </c>
      <c r="AM101" s="53">
        <f ca="1">Проект!AM$221*CHOOSE(Проект!$D$221,1,Параметры!AM$59,Параметры!AM$65)/Параметры!AM$70</f>
        <v>2155.903142694659</v>
      </c>
      <c r="AN101" s="53">
        <f ca="1">Проект!AN$221*CHOOSE(Проект!$D$221,1,Параметры!AN$59,Параметры!AN$65)/Параметры!AN$70</f>
        <v>2168.0929325046186</v>
      </c>
      <c r="AO101" s="53">
        <f ca="1">Проект!AO$221*CHOOSE(Проект!$D$221,1,Параметры!AO$59,Параметры!AO$65)/Параметры!AO$70</f>
        <v>2180.3516451584055</v>
      </c>
      <c r="AP101" s="53">
        <f ca="1">Проект!AP$221*CHOOSE(Проект!$D$221,1,Параметры!AP$59,Параметры!AP$65)/Параметры!AP$70</f>
        <v>2192.6796703557993</v>
      </c>
      <c r="AQ101" s="53">
        <f ca="1">Проект!AQ$221*CHOOSE(Проект!$D$221,1,Параметры!AQ$59,Параметры!AQ$65)/Параметры!AQ$70</f>
        <v>2205.0773999999992</v>
      </c>
      <c r="AR101" s="53">
        <f ca="1">Проект!AR$221*CHOOSE(Проект!$D$221,1,Параметры!AR$59,Параметры!AR$65)/Параметры!AR$70</f>
        <v>2217.5452282100805</v>
      </c>
      <c r="AS101" s="53">
        <f ca="1">Проект!AS$221*CHOOSE(Проект!$D$221,1,Параметры!AS$59,Параметры!AS$65)/Параметры!AS$70</f>
        <v>2230.0835513335269</v>
      </c>
      <c r="AT101" s="53">
        <f ca="1">Проект!AT$221*CHOOSE(Проект!$D$221,1,Параметры!AT$59,Параметры!AT$65)/Параметры!AT$70</f>
        <v>1345.6156607752966</v>
      </c>
      <c r="AU101" s="53">
        <f ca="1">Проект!AU$221*CHOOSE(Проект!$D$221,1,Параметры!AU$59,Параметры!AU$65)/Параметры!AU$70</f>
        <v>1353.2239673568897</v>
      </c>
      <c r="AV101" s="53">
        <f ca="1">Проект!AV$221*CHOOSE(Проект!$D$221,1,Параметры!AV$59,Параметры!AV$65)/Параметры!AV$70</f>
        <v>1360.8752924100468</v>
      </c>
      <c r="AW101" s="53">
        <f ca="1">Проект!AW$221*CHOOSE(Проект!$D$221,1,Параметры!AW$59,Параметры!AW$65)/Параметры!AW$70</f>
        <v>1368.5698791674608</v>
      </c>
      <c r="AX101" s="53">
        <f ca="1">Проект!AX$221*CHOOSE(Проект!$D$221,1,Параметры!AX$59,Параметры!AX$65)/Параметры!AX$70</f>
        <v>1376.3079722370974</v>
      </c>
      <c r="AY101" s="53">
        <f ca="1">Проект!AY$221*CHOOSE(Проект!$D$221,1,Параметры!AY$59,Параметры!AY$65)/Параметры!AY$70</f>
        <v>2306.8163626832848</v>
      </c>
      <c r="AZ101" s="53">
        <f ca="1">Проект!AZ$221*CHOOSE(Проект!$D$221,1,Параметры!AZ$59,Параметры!AZ$65)/Параметры!AZ$70</f>
        <v>2319.8594377799413</v>
      </c>
      <c r="BA101" s="53">
        <f ca="1">Проект!BA$221*CHOOSE(Проект!$D$221,1,Параметры!BA$59,Параметры!BA$65)/Параметры!BA$70</f>
        <v>2332.9762603194936</v>
      </c>
      <c r="BB101" s="53">
        <f ca="1">Проект!BB$221*CHOOSE(Проект!$D$221,1,Параметры!BB$59,Параметры!BB$65)/Параметры!BB$70</f>
        <v>2346.1672472807054</v>
      </c>
      <c r="BC101" s="53">
        <f ca="1">Проект!BC$221*CHOOSE(Проект!$D$221,1,Параметры!BC$59,Параметры!BC$65)/Параметры!BC$70</f>
        <v>2359.4328179999989</v>
      </c>
      <c r="BD101" s="53">
        <f ca="1">Проект!BD$221*CHOOSE(Проект!$D$221,1,Параметры!BD$59,Параметры!BD$65)/Параметры!BD$70</f>
        <v>2372.773394184786</v>
      </c>
      <c r="BE101" s="53">
        <f ca="1">Проект!BE$221*CHOOSE(Проект!$D$221,1,Параметры!BE$59,Параметры!BE$65)/Параметры!BE$70</f>
        <v>2386.1893999268741</v>
      </c>
      <c r="BF101" s="53">
        <f ca="1">Проект!BF$221*CHOOSE(Проект!$D$221,1,Параметры!BF$59,Параметры!BF$65)/Параметры!BF$70</f>
        <v>1439.8087570295675</v>
      </c>
      <c r="BG101" s="53">
        <f ca="1">Проект!BG$221*CHOOSE(Проект!$D$221,1,Параметры!BG$59,Параметры!BG$65)/Параметры!BG$70</f>
        <v>1447.9496450718721</v>
      </c>
      <c r="BH101" s="53">
        <f ca="1">Проект!BH$221*CHOOSE(Проект!$D$221,1,Параметры!BH$59,Параметры!BH$65)/Параметры!BH$70</f>
        <v>1456.1365628787503</v>
      </c>
      <c r="BI101" s="53">
        <f ca="1">Проект!BI$221*CHOOSE(Проект!$D$221,1,Параметры!BI$59,Параметры!BI$65)/Параметры!BI$70</f>
        <v>1464.3697707091833</v>
      </c>
      <c r="BJ101" s="53">
        <f ca="1">Проект!BJ$221*CHOOSE(Проект!$D$221,1,Параметры!BJ$59,Параметры!BJ$65)/Параметры!BJ$70</f>
        <v>1472.6495302936944</v>
      </c>
      <c r="BK101" s="53">
        <f ca="1">Проект!BK$221*CHOOSE(Проект!$D$221,1,Параметры!BK$59,Параметры!BK$65)/Параметры!BK$70</f>
        <v>2468.2935080711154</v>
      </c>
      <c r="BL101" s="53">
        <f ca="1">Проект!BL$221*CHOOSE(Проект!$D$221,1,Параметры!BL$59,Параметры!BL$65)/Параметры!BL$70</f>
        <v>2482.2495984245379</v>
      </c>
      <c r="BM101" s="53">
        <f ca="1">Проект!BM$221*CHOOSE(Проект!$D$221,1,Параметры!BM$59,Параметры!BM$65)/Параметры!BM$70</f>
        <v>2496.2845985418585</v>
      </c>
      <c r="BN101" s="53">
        <f ca="1">Проект!BN$221*CHOOSE(Проект!$D$221,1,Параметры!BN$59,Параметры!BN$65)/Параметры!BN$70</f>
        <v>2510.3989545903551</v>
      </c>
      <c r="BO101" s="53">
        <f ca="1">Проект!BO$221*CHOOSE(Проект!$D$221,1,Параметры!BO$59,Параметры!BO$65)/Параметры!BO$70</f>
        <v>2524.5931152599992</v>
      </c>
      <c r="BP101" s="53">
        <f ca="1">Проект!BP$221*CHOOSE(Проект!$D$221,1,Параметры!BP$59,Параметры!BP$65)/Параметры!BP$70</f>
        <v>2538.8675317777215</v>
      </c>
      <c r="BQ101" s="53">
        <f ca="1">Проект!BQ$221*CHOOSE(Проект!$D$221,1,Параметры!BQ$59,Параметры!BQ$65)/Параметры!BQ$70</f>
        <v>2553.2226579217554</v>
      </c>
      <c r="BR101" s="53">
        <f ca="1">Проект!BR$221*CHOOSE(Проект!$D$221,1,Параметры!BR$59,Параметры!BR$65)/Параметры!BR$70</f>
        <v>1540.5953700216376</v>
      </c>
      <c r="BS101" s="53">
        <f ca="1">Проект!BS$221*CHOOSE(Проект!$D$221,1,Параметры!BS$59,Параметры!BS$65)/Параметры!BS$70</f>
        <v>1549.3061202269032</v>
      </c>
      <c r="BT101" s="53">
        <f ca="1">Проект!BT$221*CHOOSE(Проект!$D$221,1,Параметры!BT$59,Параметры!BT$65)/Параметры!BT$70</f>
        <v>1558.0661222802628</v>
      </c>
      <c r="BU101" s="53">
        <f ca="1">Проект!BU$221*CHOOSE(Проект!$D$221,1,Параметры!BU$59,Параметры!BU$65)/Параметры!BU$70</f>
        <v>1566.8756546588263</v>
      </c>
      <c r="BV101" s="53">
        <f ca="1">Проект!BV$221*CHOOSE(Проект!$D$221,1,Параметры!BV$59,Параметры!BV$65)/Параметры!BV$70</f>
        <v>1575.7349974142533</v>
      </c>
      <c r="BW101" s="53">
        <f ca="1">Проект!BW$221*CHOOSE(Проект!$D$221,1,Параметры!BW$59,Параметры!BW$65)/Параметры!BW$70</f>
        <v>2641.0740536360936</v>
      </c>
      <c r="BX101" s="53">
        <f ca="1">Проект!BX$221*CHOOSE(Проект!$D$221,1,Параметры!BX$59,Параметры!BX$65)/Параметры!BX$70</f>
        <v>2656.007070314256</v>
      </c>
      <c r="BY101" s="53">
        <f ca="1">Проект!BY$221*CHOOSE(Проект!$D$221,1,Параметры!BY$59,Параметры!BY$65)/Параметры!BY$70</f>
        <v>2671.0245204397893</v>
      </c>
      <c r="BZ101" s="53">
        <f ca="1">Проект!BZ$221*CHOOSE(Проект!$D$221,1,Параметры!BZ$59,Параметры!BZ$65)/Параметры!BZ$70</f>
        <v>2686.1268814116802</v>
      </c>
      <c r="CA101" s="53">
        <f ca="1">Проект!CA$221*CHOOSE(Проект!$D$221,1,Параметры!CA$59,Параметры!CA$65)/Параметры!CA$70</f>
        <v>2701.3146333281993</v>
      </c>
      <c r="CB101" s="53">
        <f ca="1">Проект!CB$221*CHOOSE(Проект!$D$221,1,Параметры!CB$59,Параметры!CB$65)/Параметры!CB$70</f>
        <v>2716.5882590021624</v>
      </c>
      <c r="CC101" s="53">
        <f ca="1">Проект!CC$221*CHOOSE(Проект!$D$221,1,Параметры!CC$59,Параметры!CC$65)/Параметры!CC$70</f>
        <v>2731.9482439762792</v>
      </c>
      <c r="CD101" s="53">
        <f ca="1">Проект!CD$221*CHOOSE(Проект!$D$221,1,Параметры!CD$59,Параметры!CD$65)/Параметры!CD$70</f>
        <v>1648.4370459231525</v>
      </c>
      <c r="CE101" s="53">
        <f ca="1">Проект!CE$221*CHOOSE(Проект!$D$221,1,Параметры!CE$59,Параметры!CE$65)/Параметры!CE$70</f>
        <v>1657.7575486427868</v>
      </c>
      <c r="CF101" s="53">
        <f ca="1">Проект!CF$221*CHOOSE(Проект!$D$221,1,Параметры!CF$59,Параметры!CF$65)/Параметры!CF$70</f>
        <v>1667.1307508398818</v>
      </c>
      <c r="CG101" s="53">
        <f ca="1">Проект!CG$221*CHOOSE(Проект!$D$221,1,Параметры!CG$59,Параметры!CG$65)/Параметры!CG$70</f>
        <v>1676.5569504849445</v>
      </c>
      <c r="CH101" s="53">
        <f ca="1">Проект!CH$221*CHOOSE(Проект!$D$221,1,Параметры!CH$59,Параметры!CH$65)/Параметры!CH$70</f>
        <v>1686.0364472332515</v>
      </c>
      <c r="CI101" s="53">
        <f ca="1">Проект!CI$221*CHOOSE(Проект!$D$221,1,Параметры!CI$59,Параметры!CI$65)/Параметры!CI$70</f>
        <v>2825.949237390621</v>
      </c>
      <c r="CJ101" s="53">
        <f ca="1">Проект!CJ$221*CHOOSE(Проект!$D$221,1,Параметры!CJ$59,Параметры!CJ$65)/Параметры!CJ$70</f>
        <v>2841.9275652362548</v>
      </c>
      <c r="CK101" s="53">
        <f ca="1">Проект!CK$221*CHOOSE(Проект!$D$221,1,Параметры!CK$59,Параметры!CK$65)/Параметры!CK$70</f>
        <v>2857.9962368705751</v>
      </c>
      <c r="CL101" s="53">
        <f ca="1">Проект!CL$221*CHOOSE(Проект!$D$221,1,Параметры!CL$59,Параметры!CL$65)/Параметры!CL$70</f>
        <v>2874.1557631104988</v>
      </c>
      <c r="CM101" s="53">
        <f ca="1">Проект!CM$221*CHOOSE(Проект!$D$221,1,Параметры!CM$59,Параметры!CM$65)/Параметры!CM$70</f>
        <v>2890.4066576611744</v>
      </c>
      <c r="CN101" s="53">
        <f ca="1">Проект!CN$221*CHOOSE(Проект!$D$221,1,Параметры!CN$59,Параметры!CN$65)/Параметры!CN$70</f>
        <v>2906.7494371323146</v>
      </c>
      <c r="CO101" s="53">
        <f ca="1">Проект!CO$221*CHOOSE(Проект!$D$221,1,Параметры!CO$59,Параметры!CO$65)/Параметры!CO$70</f>
        <v>2923.1846210546196</v>
      </c>
      <c r="CP101" s="53">
        <f ca="1">Проект!CP$221*CHOOSE(Проект!$D$221,1,Параметры!CP$59,Параметры!CP$65)/Параметры!CP$70</f>
        <v>1763.8276391377738</v>
      </c>
      <c r="CQ101" s="53">
        <f ca="1">Проект!CQ$221*CHOOSE(Проект!$D$221,1,Параметры!CQ$59,Параметры!CQ$65)/Параметры!CQ$70</f>
        <v>1773.8005770477826</v>
      </c>
      <c r="CR101" s="53">
        <f ca="1">Проект!CR$221*CHOOSE(Проект!$D$221,1,Параметры!CR$59,Параметры!CR$65)/Параметры!CR$70</f>
        <v>1783.8299033986741</v>
      </c>
      <c r="CS101" s="53">
        <f ca="1">Проект!CS$221*CHOOSE(Проект!$D$221,1,Параметры!CS$59,Параметры!CS$65)/Параметры!CS$70</f>
        <v>1793.9159370188916</v>
      </c>
      <c r="CT101" s="53">
        <f ca="1">Проект!CT$221*CHOOSE(Проект!$D$221,1,Параметры!CT$59,Параметры!CT$65)/Параметры!CT$70</f>
        <v>1804.0589985395795</v>
      </c>
      <c r="CU101" s="53">
        <f ca="1">Проект!CU$221*CHOOSE(Проект!$D$221,1,Параметры!CU$59,Параметры!CU$65)/Параметры!CU$70</f>
        <v>3023.7656840079649</v>
      </c>
      <c r="CV101" s="53">
        <f ca="1">Проект!CV$221*CHOOSE(Проект!$D$221,1,Параметры!CV$59,Параметры!CV$65)/Параметры!CV$70</f>
        <v>3040.8624948027932</v>
      </c>
      <c r="CW101" s="53">
        <f ca="1">Проект!CW$221*CHOOSE(Проект!$D$221,1,Параметры!CW$59,Параметры!CW$65)/Параметры!CW$70</f>
        <v>3058.0559734515164</v>
      </c>
      <c r="CX101" s="53">
        <f ca="1">Проект!CX$221*CHOOSE(Проект!$D$221,1,Параметры!CX$59,Параметры!CX$65)/Параметры!CX$70</f>
        <v>3075.3466665282344</v>
      </c>
      <c r="CY101" s="53">
        <f ca="1">Проект!CY$221*CHOOSE(Проект!$D$221,1,Параметры!CY$59,Параметры!CY$65)/Параметры!CY$70</f>
        <v>3092.7351236974573</v>
      </c>
      <c r="CZ101" s="53">
        <f ca="1">Проект!CZ$221*CHOOSE(Проект!$D$221,1,Параметры!CZ$59,Параметры!CZ$65)/Параметры!CZ$70</f>
        <v>3110.2218977315774</v>
      </c>
      <c r="DA101" s="53">
        <f ca="1">Проект!DA$221*CHOOSE(Проект!$D$221,1,Параметры!DA$59,Параметры!DA$65)/Параметры!DA$70</f>
        <v>3127.807544528443</v>
      </c>
      <c r="DB101" s="53">
        <f ca="1">Проект!DB$221*CHOOSE(Проект!$D$221,1,Параметры!DB$59,Параметры!DB$65)/Параметры!DB$70</f>
        <v>1887.2955738774181</v>
      </c>
      <c r="DC101" s="53">
        <f ca="1">Проект!DC$221*CHOOSE(Проект!$D$221,1,Параметры!DC$59,Параметры!DC$65)/Параметры!DC$70</f>
        <v>1897.9666174411275</v>
      </c>
      <c r="DD101" s="53">
        <f ca="1">Проект!DD$221*CHOOSE(Проект!$D$221,1,Параметры!DD$59,Параметры!DD$65)/Параметры!DD$70</f>
        <v>1908.6979966365814</v>
      </c>
      <c r="DE101" s="53">
        <f ca="1">Проект!DE$221*CHOOSE(Проект!$D$221,1,Параметры!DE$59,Параметры!DE$65)/Параметры!DE$70</f>
        <v>1919.4900526102138</v>
      </c>
      <c r="DF101" s="53">
        <f ca="1">Проект!DF$221*CHOOSE(Проект!$D$221,1,Параметры!DF$59,Параметры!DF$65)/Параметры!DF$70</f>
        <v>1930.3431284373503</v>
      </c>
      <c r="DG101" s="53">
        <f ca="1">Проект!DG$221*CHOOSE(Проект!$D$221,1,Параметры!DG$59,Параметры!DG$65)/Параметры!DG$70</f>
        <v>3235.4292818885228</v>
      </c>
      <c r="DH101" s="53">
        <f ca="1">Проект!DH$221*CHOOSE(Проект!$D$221,1,Параметры!DH$59,Параметры!DH$65)/Параметры!DH$70</f>
        <v>3253.7228694389887</v>
      </c>
      <c r="DI101" s="53">
        <f ca="1">Проект!DI$221*CHOOSE(Проект!$D$221,1,Параметры!DI$59,Параметры!DI$65)/Параметры!DI$70</f>
        <v>3272.1198915931222</v>
      </c>
      <c r="DJ101" s="53">
        <f ca="1">Проект!DJ$221*CHOOSE(Проект!$D$221,1,Параметры!DJ$59,Параметры!DJ$65)/Параметры!DJ$70</f>
        <v>3290.6209331852106</v>
      </c>
      <c r="DK101" s="53">
        <f ca="1">Проект!DK$221*CHOOSE(Проект!$D$221,1,Параметры!DK$59,Параметры!DK$65)/Параметры!DK$70</f>
        <v>3309.2265823562793</v>
      </c>
      <c r="DL101" s="53">
        <f ca="1">Проект!DL$221*CHOOSE(Проект!$D$221,1,Параметры!DL$59,Параметры!DL$65)/Параметры!DL$70</f>
        <v>3327.9374305727874</v>
      </c>
      <c r="DM101" s="53">
        <f ca="1">Проект!DM$221*CHOOSE(Проект!$D$221,1,Параметры!DM$59,Параметры!DM$65)/Параметры!DM$70</f>
        <v>3346.754072645434</v>
      </c>
      <c r="DN101" s="53">
        <f ca="1">Проект!DN$221*CHOOSE(Проект!$D$221,1,Параметры!DN$59,Параметры!DN$65)/Параметры!DN$70</f>
        <v>2019.4062640488373</v>
      </c>
      <c r="DO101" s="53">
        <f ca="1">Проект!DO$221*CHOOSE(Проект!$D$221,1,Параметры!DO$59,Параметры!DO$65)/Параметры!DO$70</f>
        <v>2030.8242806620062</v>
      </c>
      <c r="DP101" s="53">
        <f ca="1">Проект!DP$221*CHOOSE(Проект!$D$221,1,Параметры!DP$59,Параметры!DP$65)/Параметры!DP$70</f>
        <v>2042.3068564011421</v>
      </c>
      <c r="DQ101" s="53">
        <f ca="1">Проект!DQ$221*CHOOSE(Проект!$D$221,1,Параметры!DQ$59,Параметры!DQ$65)/Параметры!DQ$70</f>
        <v>2053.854356292929</v>
      </c>
      <c r="DR101" s="53">
        <f ca="1">Проект!DR$221*CHOOSE(Проект!$D$221,1,Параметры!DR$59,Параметры!DR$65)/Параметры!DR$70</f>
        <v>2065.4671474279644</v>
      </c>
      <c r="DS101" s="53">
        <f ca="1">Проект!DS$221*CHOOSE(Проект!$D$221,1,Параметры!DS$59,Параметры!DS$65)/Параметры!DS$70</f>
        <v>3461.9093316207191</v>
      </c>
      <c r="DT101" s="53">
        <f ca="1">Проект!DT$221*CHOOSE(Проект!$D$221,1,Параметры!DT$59,Параметры!DT$65)/Параметры!DT$70</f>
        <v>3481.4834702997177</v>
      </c>
      <c r="DU101" s="53">
        <f ca="1">Проект!DU$221*CHOOSE(Проект!$D$221,1,Параметры!DU$59,Параметры!DU$65)/Параметры!DU$70</f>
        <v>3501.1682840046406</v>
      </c>
      <c r="DV101" s="53">
        <f ca="1">Проект!DV$221*CHOOSE(Проект!$D$221,1,Параметры!DV$59,Параметры!DV$65)/Параметры!DV$70</f>
        <v>3520.9643985081752</v>
      </c>
      <c r="DW101" s="53"/>
      <c r="DX101" s="55">
        <f t="shared" ca="1" si="70"/>
        <v>251480.02940523138</v>
      </c>
    </row>
    <row r="102" spans="1:128" hidden="1" outlineLevel="1" x14ac:dyDescent="0.2">
      <c r="A102" s="254" t="str">
        <f>Проект!A$242</f>
        <v xml:space="preserve">Доставка и ППР нефтешлама на завод </v>
      </c>
      <c r="B102" s="121">
        <f t="shared" ca="1" si="65"/>
        <v>2514800.2940523122</v>
      </c>
      <c r="C102" s="46" t="str">
        <f ca="1">Параметры!C$70</f>
        <v>тыс. руб.</v>
      </c>
      <c r="D102" s="11"/>
      <c r="F102" s="6" t="s">
        <v>3390</v>
      </c>
      <c r="G102" s="53">
        <f ca="1">Проект!G$249*CHOOSE(Проект!$D$249,1,Параметры!G$59,Параметры!G$65)/Параметры!G$70</f>
        <v>0</v>
      </c>
      <c r="H102" s="53">
        <f ca="1">Проект!H$249*CHOOSE(Проект!$D$249,1,Параметры!H$59,Параметры!H$65)/Параметры!H$70</f>
        <v>0</v>
      </c>
      <c r="I102" s="53">
        <f ca="1">Проект!I$249*CHOOSE(Проект!$D$249,1,Параметры!I$59,Параметры!I$65)/Параметры!I$70</f>
        <v>4551.031170606926</v>
      </c>
      <c r="J102" s="53">
        <f ca="1">Проект!J$249*CHOOSE(Проект!$D$249,1,Параметры!J$59,Параметры!J$65)/Параметры!J$70</f>
        <v>8238.1740525146706</v>
      </c>
      <c r="K102" s="53">
        <f ca="1">Проект!K$249*CHOOSE(Проект!$D$249,1,Параметры!K$59,Параметры!K$65)/Параметры!K$70</f>
        <v>11046.338515112449</v>
      </c>
      <c r="L102" s="53">
        <f ca="1">Проект!L$249*CHOOSE(Проект!$D$249,1,Параметры!L$59,Параметры!L$65)/Параметры!L$70</f>
        <v>11108.79611907539</v>
      </c>
      <c r="M102" s="53">
        <f ca="1">Проект!M$249*CHOOSE(Проект!$D$249,1,Параметры!M$59,Параметры!M$65)/Параметры!M$70</f>
        <v>11171.606867411685</v>
      </c>
      <c r="N102" s="53">
        <f ca="1">Проект!N$249*CHOOSE(Проект!$D$249,1,Параметры!N$59,Параметры!N$65)/Параметры!N$70</f>
        <v>11234.772756850965</v>
      </c>
      <c r="O102" s="53">
        <f ca="1">Проект!O$249*CHOOSE(Проект!$D$249,1,Параметры!O$59,Параметры!O$65)/Параметры!O$70</f>
        <v>18830.492992354437</v>
      </c>
      <c r="P102" s="53">
        <f ca="1">Проект!P$249*CHOOSE(Проект!$D$249,1,Параметры!P$59,Параметры!P$65)/Параметры!P$70</f>
        <v>18936.963337449724</v>
      </c>
      <c r="Q102" s="53">
        <f ca="1">Проект!Q$249*CHOOSE(Проект!$D$249,1,Параметры!Q$59,Параметры!Q$65)/Параметры!Q$70</f>
        <v>19044.035681355628</v>
      </c>
      <c r="R102" s="53">
        <f ca="1">Проект!R$249*CHOOSE(Проект!$D$249,1,Параметры!R$59,Параметры!R$65)/Параметры!R$70</f>
        <v>19151.713427860945</v>
      </c>
      <c r="S102" s="53">
        <f ca="1">Проект!S$249*CHOOSE(Проект!$D$249,1,Параметры!S$59,Параметры!S$65)/Параметры!S$70</f>
        <v>19259.999999999993</v>
      </c>
      <c r="T102" s="53">
        <f ca="1">Проект!T$249*CHOOSE(Проект!$D$249,1,Параметры!T$59,Параметры!T$65)/Параметры!T$70</f>
        <v>19368.898840161419</v>
      </c>
      <c r="U102" s="53">
        <f ca="1">Проект!U$249*CHOOSE(Проект!$D$249,1,Параметры!U$59,Параметры!U$65)/Параметры!U$70</f>
        <v>19478.413410197634</v>
      </c>
      <c r="V102" s="53">
        <f ca="1">Проект!V$249*CHOOSE(Проект!$D$249,1,Параметры!V$59,Параметры!V$65)/Параметры!V$70</f>
        <v>11753.128314920925</v>
      </c>
      <c r="W102" s="53">
        <f ca="1">Проект!W$249*CHOOSE(Проект!$D$249,1,Параметры!W$59,Параметры!W$65)/Параметры!W$70</f>
        <v>11819.582211170318</v>
      </c>
      <c r="X102" s="53">
        <f ca="1">Проект!X$249*CHOOSE(Проект!$D$249,1,Параметры!X$59,Параметры!X$65)/Параметры!X$70</f>
        <v>11886.411847410664</v>
      </c>
      <c r="Y102" s="53">
        <f ca="1">Проект!Y$249*CHOOSE(Проект!$D$249,1,Параметры!Y$59,Параметры!Y$65)/Параметры!Y$70</f>
        <v>11953.619348130502</v>
      </c>
      <c r="Z102" s="53">
        <f ca="1">Проект!Z$249*CHOOSE(Проект!$D$249,1,Параметры!Z$59,Параметры!Z$65)/Параметры!Z$70</f>
        <v>12021.206849830531</v>
      </c>
      <c r="AA102" s="53">
        <f ca="1">Проект!AA$249*CHOOSE(Проект!$D$249,1,Параметры!AA$59,Параметры!AA$65)/Параметры!AA$70</f>
        <v>20148.627501819243</v>
      </c>
      <c r="AB102" s="53">
        <f ca="1">Проект!AB$249*CHOOSE(Проект!$D$249,1,Параметры!AB$59,Параметры!AB$65)/Параметры!AB$70</f>
        <v>20262.550771071201</v>
      </c>
      <c r="AC102" s="53">
        <f ca="1">Проект!AC$249*CHOOSE(Проект!$D$249,1,Параметры!AC$59,Параметры!AC$65)/Параметры!AC$70</f>
        <v>20377.118179050518</v>
      </c>
      <c r="AD102" s="53">
        <f ca="1">Проект!AD$249*CHOOSE(Проект!$D$249,1,Параметры!AD$59,Параметры!AD$65)/Параметры!AD$70</f>
        <v>20492.333367811207</v>
      </c>
      <c r="AE102" s="53">
        <f ca="1">Проект!AE$249*CHOOSE(Проект!$D$249,1,Параметры!AE$59,Параметры!AE$65)/Параметры!AE$70</f>
        <v>20608.19999999999</v>
      </c>
      <c r="AF102" s="53">
        <f ca="1">Проект!AF$249*CHOOSE(Проект!$D$249,1,Параметры!AF$59,Параметры!AF$65)/Параметры!AF$70</f>
        <v>20724.721758972715</v>
      </c>
      <c r="AG102" s="53">
        <f ca="1">Проект!AG$249*CHOOSE(Проект!$D$249,1,Параметры!AG$59,Параметры!AG$65)/Параметры!AG$70</f>
        <v>20841.90234891147</v>
      </c>
      <c r="AH102" s="53">
        <f ca="1">Проект!AH$249*CHOOSE(Проект!$D$249,1,Параметры!AH$59,Параметры!AH$65)/Параметры!AH$70</f>
        <v>12575.84729696539</v>
      </c>
      <c r="AI102" s="53">
        <f ca="1">Проект!AI$249*CHOOSE(Проект!$D$249,1,Параметры!AI$59,Параметры!AI$65)/Параметры!AI$70</f>
        <v>12646.952965952241</v>
      </c>
      <c r="AJ102" s="53">
        <f ca="1">Проект!AJ$249*CHOOSE(Проект!$D$249,1,Параметры!AJ$59,Параметры!AJ$65)/Параметры!AJ$70</f>
        <v>12718.460676729412</v>
      </c>
      <c r="AK102" s="53">
        <f ca="1">Проект!AK$249*CHOOSE(Проект!$D$249,1,Параметры!AK$59,Параметры!AK$65)/Параметры!AK$70</f>
        <v>12790.372702499637</v>
      </c>
      <c r="AL102" s="53">
        <f ca="1">Проект!AL$249*CHOOSE(Проект!$D$249,1,Параметры!AL$59,Параметры!AL$65)/Параметры!AL$70</f>
        <v>12862.69132931867</v>
      </c>
      <c r="AM102" s="53">
        <f ca="1">Проект!AM$249*CHOOSE(Проект!$D$249,1,Параметры!AM$59,Параметры!AM$65)/Параметры!AM$70</f>
        <v>21559.031426946589</v>
      </c>
      <c r="AN102" s="53">
        <f ca="1">Проект!AN$249*CHOOSE(Проект!$D$249,1,Параметры!AN$59,Параметры!AN$65)/Параметры!AN$70</f>
        <v>21680.929325046189</v>
      </c>
      <c r="AO102" s="53">
        <f ca="1">Проект!AO$249*CHOOSE(Проект!$D$249,1,Параметры!AO$59,Параметры!AO$65)/Параметры!AO$70</f>
        <v>21803.516451584059</v>
      </c>
      <c r="AP102" s="53">
        <f ca="1">Проект!AP$249*CHOOSE(Проект!$D$249,1,Параметры!AP$59,Параметры!AP$65)/Параметры!AP$70</f>
        <v>21926.796703557997</v>
      </c>
      <c r="AQ102" s="53">
        <f ca="1">Проект!AQ$249*CHOOSE(Проект!$D$249,1,Параметры!AQ$59,Параметры!AQ$65)/Параметры!AQ$70</f>
        <v>22050.773999999994</v>
      </c>
      <c r="AR102" s="53">
        <f ca="1">Проект!AR$249*CHOOSE(Проект!$D$249,1,Параметры!AR$59,Параметры!AR$65)/Параметры!AR$70</f>
        <v>22175.452282100807</v>
      </c>
      <c r="AS102" s="53">
        <f ca="1">Проект!AS$249*CHOOSE(Проект!$D$249,1,Параметры!AS$59,Параметры!AS$65)/Параметры!AS$70</f>
        <v>22300.835513335274</v>
      </c>
      <c r="AT102" s="53">
        <f ca="1">Проект!AT$249*CHOOSE(Проект!$D$249,1,Параметры!AT$59,Параметры!AT$65)/Параметры!AT$70</f>
        <v>13456.15660775297</v>
      </c>
      <c r="AU102" s="53">
        <f ca="1">Проект!AU$249*CHOOSE(Проект!$D$249,1,Параметры!AU$59,Параметры!AU$65)/Параметры!AU$70</f>
        <v>13532.239673568898</v>
      </c>
      <c r="AV102" s="53">
        <f ca="1">Проект!AV$249*CHOOSE(Проект!$D$249,1,Параметры!AV$59,Параметры!AV$65)/Параметры!AV$70</f>
        <v>13608.75292410047</v>
      </c>
      <c r="AW102" s="53">
        <f ca="1">Проект!AW$249*CHOOSE(Проект!$D$249,1,Параметры!AW$59,Параметры!AW$65)/Параметры!AW$70</f>
        <v>13685.698791674611</v>
      </c>
      <c r="AX102" s="53">
        <f ca="1">Проект!AX$249*CHOOSE(Проект!$D$249,1,Параметры!AX$59,Параметры!AX$65)/Параметры!AX$70</f>
        <v>13763.079722370976</v>
      </c>
      <c r="AY102" s="53">
        <f ca="1">Проект!AY$249*CHOOSE(Проект!$D$249,1,Параметры!AY$59,Параметры!AY$65)/Параметры!AY$70</f>
        <v>23068.163626832855</v>
      </c>
      <c r="AZ102" s="53">
        <f ca="1">Проект!AZ$249*CHOOSE(Проект!$D$249,1,Параметры!AZ$59,Параметры!AZ$65)/Параметры!AZ$70</f>
        <v>23198.594377799422</v>
      </c>
      <c r="BA102" s="53">
        <f ca="1">Проект!BA$249*CHOOSE(Проект!$D$249,1,Параметры!BA$59,Параметры!BA$65)/Параметры!BA$70</f>
        <v>23329.76260319494</v>
      </c>
      <c r="BB102" s="53">
        <f ca="1">Проект!BB$249*CHOOSE(Проект!$D$249,1,Параметры!BB$59,Параметры!BB$65)/Параметры!BB$70</f>
        <v>23461.672472807055</v>
      </c>
      <c r="BC102" s="53">
        <f ca="1">Проект!BC$249*CHOOSE(Проект!$D$249,1,Параметры!BC$59,Параметры!BC$65)/Параметры!BC$70</f>
        <v>23594.32817999999</v>
      </c>
      <c r="BD102" s="53">
        <f ca="1">Проект!BD$249*CHOOSE(Проект!$D$249,1,Параметры!BD$59,Параметры!BD$65)/Параметры!BD$70</f>
        <v>23727.733941847862</v>
      </c>
      <c r="BE102" s="53">
        <f ca="1">Проект!BE$249*CHOOSE(Проект!$D$249,1,Параметры!BE$59,Параметры!BE$65)/Параметры!BE$70</f>
        <v>23861.893999268741</v>
      </c>
      <c r="BF102" s="53">
        <f ca="1">Проект!BF$249*CHOOSE(Проект!$D$249,1,Параметры!BF$59,Параметры!BF$65)/Параметры!BF$70</f>
        <v>14398.087570295676</v>
      </c>
      <c r="BG102" s="53">
        <f ca="1">Проект!BG$249*CHOOSE(Проект!$D$249,1,Параметры!BG$59,Параметры!BG$65)/Параметры!BG$70</f>
        <v>14479.496450718721</v>
      </c>
      <c r="BH102" s="53">
        <f ca="1">Проект!BH$249*CHOOSE(Проект!$D$249,1,Параметры!BH$59,Параметры!BH$65)/Параметры!BH$70</f>
        <v>14561.365628787504</v>
      </c>
      <c r="BI102" s="53">
        <f ca="1">Проект!BI$249*CHOOSE(Проект!$D$249,1,Параметры!BI$59,Параметры!BI$65)/Параметры!BI$70</f>
        <v>14643.697707091833</v>
      </c>
      <c r="BJ102" s="53">
        <f ca="1">Проект!BJ$249*CHOOSE(Проект!$D$249,1,Параметры!BJ$59,Параметры!BJ$65)/Параметры!BJ$70</f>
        <v>14726.495302936944</v>
      </c>
      <c r="BK102" s="53">
        <f ca="1">Проект!BK$249*CHOOSE(Проект!$D$249,1,Параметры!BK$59,Параметры!BK$65)/Параметры!BK$70</f>
        <v>24682.935080711151</v>
      </c>
      <c r="BL102" s="53">
        <f ca="1">Проект!BL$249*CHOOSE(Проект!$D$249,1,Параметры!BL$59,Параметры!BL$65)/Параметры!BL$70</f>
        <v>24822.495984245379</v>
      </c>
      <c r="BM102" s="53">
        <f ca="1">Проект!BM$249*CHOOSE(Проект!$D$249,1,Параметры!BM$59,Параметры!BM$65)/Параметры!BM$70</f>
        <v>24962.845985418586</v>
      </c>
      <c r="BN102" s="53">
        <f ca="1">Проект!BN$249*CHOOSE(Проект!$D$249,1,Параметры!BN$59,Параметры!BN$65)/Параметры!BN$70</f>
        <v>25103.989545903547</v>
      </c>
      <c r="BO102" s="53">
        <f ca="1">Проект!BO$249*CHOOSE(Проект!$D$249,1,Параметры!BO$59,Параметры!BO$65)/Параметры!BO$70</f>
        <v>25245.931152599991</v>
      </c>
      <c r="BP102" s="53">
        <f ca="1">Проект!BP$249*CHOOSE(Проект!$D$249,1,Параметры!BP$59,Параметры!BP$65)/Параметры!BP$70</f>
        <v>25388.675317777212</v>
      </c>
      <c r="BQ102" s="53">
        <f ca="1">Проект!BQ$249*CHOOSE(Проект!$D$249,1,Параметры!BQ$59,Параметры!BQ$65)/Параметры!BQ$70</f>
        <v>25532.226579217553</v>
      </c>
      <c r="BR102" s="53">
        <f ca="1">Проект!BR$249*CHOOSE(Проект!$D$249,1,Параметры!BR$59,Параметры!BR$65)/Параметры!BR$70</f>
        <v>15405.953700216374</v>
      </c>
      <c r="BS102" s="53">
        <f ca="1">Проект!BS$249*CHOOSE(Проект!$D$249,1,Параметры!BS$59,Параметры!BS$65)/Параметры!BS$70</f>
        <v>15493.061202269031</v>
      </c>
      <c r="BT102" s="53">
        <f ca="1">Проект!BT$249*CHOOSE(Проект!$D$249,1,Параметры!BT$59,Параметры!BT$65)/Параметры!BT$70</f>
        <v>15580.661222802626</v>
      </c>
      <c r="BU102" s="53">
        <f ca="1">Проект!BU$249*CHOOSE(Проект!$D$249,1,Параметры!BU$59,Параметры!BU$65)/Параметры!BU$70</f>
        <v>15668.756546588262</v>
      </c>
      <c r="BV102" s="53">
        <f ca="1">Проект!BV$249*CHOOSE(Проект!$D$249,1,Параметры!BV$59,Параметры!BV$65)/Параметры!BV$70</f>
        <v>15757.349974142529</v>
      </c>
      <c r="BW102" s="53">
        <f ca="1">Проект!BW$249*CHOOSE(Проект!$D$249,1,Параметры!BW$59,Параметры!BW$65)/Параметры!BW$70</f>
        <v>26410.740536360929</v>
      </c>
      <c r="BX102" s="53">
        <f ca="1">Проект!BX$249*CHOOSE(Проект!$D$249,1,Параметры!BX$59,Параметры!BX$65)/Параметры!BX$70</f>
        <v>26560.070703142548</v>
      </c>
      <c r="BY102" s="53">
        <f ca="1">Проект!BY$249*CHOOSE(Проект!$D$249,1,Параметры!BY$59,Параметры!BY$65)/Параметры!BY$70</f>
        <v>26710.245204397881</v>
      </c>
      <c r="BZ102" s="53">
        <f ca="1">Проект!BZ$249*CHOOSE(Проект!$D$249,1,Параметры!BZ$59,Параметры!BZ$65)/Параметры!BZ$70</f>
        <v>26861.268814116789</v>
      </c>
      <c r="CA102" s="53">
        <f ca="1">Проект!CA$249*CHOOSE(Проект!$D$249,1,Параметры!CA$59,Параметры!CA$65)/Параметры!CA$70</f>
        <v>27013.146333281984</v>
      </c>
      <c r="CB102" s="53">
        <f ca="1">Проект!CB$249*CHOOSE(Проект!$D$249,1,Параметры!CB$59,Параметры!CB$65)/Параметры!CB$70</f>
        <v>27165.882590021614</v>
      </c>
      <c r="CC102" s="53">
        <f ca="1">Проект!CC$249*CHOOSE(Проект!$D$249,1,Параметры!CC$59,Параметры!CC$65)/Параметры!CC$70</f>
        <v>27319.482439762778</v>
      </c>
      <c r="CD102" s="53">
        <f ca="1">Проект!CD$249*CHOOSE(Проект!$D$249,1,Параметры!CD$59,Параметры!CD$65)/Параметры!CD$70</f>
        <v>16484.370459231515</v>
      </c>
      <c r="CE102" s="53">
        <f ca="1">Проект!CE$249*CHOOSE(Проект!$D$249,1,Параметры!CE$59,Параметры!CE$65)/Параметры!CE$70</f>
        <v>16577.575486427861</v>
      </c>
      <c r="CF102" s="53">
        <f ca="1">Проект!CF$249*CHOOSE(Проект!$D$249,1,Параметры!CF$59,Параметры!CF$65)/Параметры!CF$70</f>
        <v>16671.307508398811</v>
      </c>
      <c r="CG102" s="53">
        <f ca="1">Проект!CG$249*CHOOSE(Проект!$D$249,1,Параметры!CG$59,Параметры!CG$65)/Параметры!CG$70</f>
        <v>16765.569504849438</v>
      </c>
      <c r="CH102" s="53">
        <f ca="1">Проект!CH$249*CHOOSE(Проект!$D$249,1,Параметры!CH$59,Параметры!CH$65)/Параметры!CH$70</f>
        <v>16860.364472332505</v>
      </c>
      <c r="CI102" s="53">
        <f ca="1">Проект!CI$249*CHOOSE(Проект!$D$249,1,Параметры!CI$59,Параметры!CI$65)/Параметры!CI$70</f>
        <v>28259.492373906192</v>
      </c>
      <c r="CJ102" s="53">
        <f ca="1">Проект!CJ$249*CHOOSE(Проект!$D$249,1,Параметры!CJ$59,Параметры!CJ$65)/Параметры!CJ$70</f>
        <v>28419.275652362528</v>
      </c>
      <c r="CK102" s="53">
        <f ca="1">Проект!CK$249*CHOOSE(Проект!$D$249,1,Параметры!CK$59,Параметры!CK$65)/Параметры!CK$70</f>
        <v>28579.962368705732</v>
      </c>
      <c r="CL102" s="53">
        <f ca="1">Проект!CL$249*CHOOSE(Проект!$D$249,1,Параметры!CL$59,Параметры!CL$65)/Параметры!CL$70</f>
        <v>28741.557631104966</v>
      </c>
      <c r="CM102" s="53">
        <f ca="1">Проект!CM$249*CHOOSE(Проект!$D$249,1,Параметры!CM$59,Параметры!CM$65)/Параметры!CM$70</f>
        <v>28904.06657661172</v>
      </c>
      <c r="CN102" s="53">
        <f ca="1">Проект!CN$249*CHOOSE(Проект!$D$249,1,Параметры!CN$59,Параметры!CN$65)/Параметры!CN$70</f>
        <v>29067.494371323122</v>
      </c>
      <c r="CO102" s="53">
        <f ca="1">Проект!CO$249*CHOOSE(Проект!$D$249,1,Параметры!CO$59,Параметры!CO$65)/Параметры!CO$70</f>
        <v>29231.846210546166</v>
      </c>
      <c r="CP102" s="53">
        <f ca="1">Проект!CP$249*CHOOSE(Проект!$D$249,1,Параметры!CP$59,Параметры!CP$65)/Параметры!CP$70</f>
        <v>17638.27639137772</v>
      </c>
      <c r="CQ102" s="53">
        <f ca="1">Проект!CQ$249*CHOOSE(Проект!$D$249,1,Параметры!CQ$59,Параметры!CQ$65)/Параметры!CQ$70</f>
        <v>17738.005770477808</v>
      </c>
      <c r="CR102" s="53">
        <f ca="1">Проект!CR$249*CHOOSE(Проект!$D$249,1,Параметры!CR$59,Параметры!CR$65)/Параметры!CR$70</f>
        <v>17838.299033986721</v>
      </c>
      <c r="CS102" s="53">
        <f ca="1">Проект!CS$249*CHOOSE(Проект!$D$249,1,Параметры!CS$59,Параметры!CS$65)/Параметры!CS$70</f>
        <v>17939.159370188892</v>
      </c>
      <c r="CT102" s="53">
        <f ca="1">Проект!CT$249*CHOOSE(Проект!$D$249,1,Параметры!CT$59,Параметры!CT$65)/Параметры!CT$70</f>
        <v>18040.589985395778</v>
      </c>
      <c r="CU102" s="53">
        <f ca="1">Проект!CU$249*CHOOSE(Проект!$D$249,1,Параметры!CU$59,Параметры!CU$65)/Параметры!CU$70</f>
        <v>30237.656840079617</v>
      </c>
      <c r="CV102" s="53">
        <f ca="1">Проект!CV$249*CHOOSE(Проект!$D$249,1,Параметры!CV$59,Параметры!CV$65)/Параметры!CV$70</f>
        <v>30408.624948027897</v>
      </c>
      <c r="CW102" s="53">
        <f ca="1">Проект!CW$249*CHOOSE(Проект!$D$249,1,Параметры!CW$59,Параметры!CW$65)/Параметры!CW$70</f>
        <v>30580.559734515125</v>
      </c>
      <c r="CX102" s="53">
        <f ca="1">Проект!CX$249*CHOOSE(Проект!$D$249,1,Параметры!CX$59,Параметры!CX$65)/Параметры!CX$70</f>
        <v>30753.466665282303</v>
      </c>
      <c r="CY102" s="53">
        <f ca="1">Проект!CY$249*CHOOSE(Проект!$D$249,1,Параметры!CY$59,Параметры!CY$65)/Параметры!CY$70</f>
        <v>30927.351236974529</v>
      </c>
      <c r="CZ102" s="53">
        <f ca="1">Проект!CZ$249*CHOOSE(Проект!$D$249,1,Параметры!CZ$59,Параметры!CZ$65)/Параметры!CZ$70</f>
        <v>31102.21897731573</v>
      </c>
      <c r="DA102" s="53">
        <f ca="1">Проект!DA$249*CHOOSE(Проект!$D$249,1,Параметры!DA$59,Параметры!DA$65)/Параметры!DA$70</f>
        <v>31278.07544528439</v>
      </c>
      <c r="DB102" s="53">
        <f ca="1">Проект!DB$249*CHOOSE(Проект!$D$249,1,Параметры!DB$59,Параметры!DB$65)/Параметры!DB$70</f>
        <v>18872.955738774159</v>
      </c>
      <c r="DC102" s="53">
        <f ca="1">Проект!DC$249*CHOOSE(Проект!$D$249,1,Параметры!DC$59,Параметры!DC$65)/Параметры!DC$70</f>
        <v>18979.666174411253</v>
      </c>
      <c r="DD102" s="53">
        <f ca="1">Проект!DD$249*CHOOSE(Проект!$D$249,1,Параметры!DD$59,Параметры!DD$65)/Параметры!DD$70</f>
        <v>19086.979966365794</v>
      </c>
      <c r="DE102" s="53">
        <f ca="1">Проект!DE$249*CHOOSE(Проект!$D$249,1,Параметры!DE$59,Параметры!DE$65)/Параметры!DE$70</f>
        <v>19194.900526102116</v>
      </c>
      <c r="DF102" s="53">
        <f ca="1">Проект!DF$249*CHOOSE(Проект!$D$249,1,Параметры!DF$59,Параметры!DF$65)/Параметры!DF$70</f>
        <v>19303.431284373477</v>
      </c>
      <c r="DG102" s="53">
        <f ca="1">Проект!DG$249*CHOOSE(Проект!$D$249,1,Параметры!DG$59,Параметры!DG$65)/Параметры!DG$70</f>
        <v>32354.292818885191</v>
      </c>
      <c r="DH102" s="53">
        <f ca="1">Проект!DH$249*CHOOSE(Проект!$D$249,1,Параметры!DH$59,Параметры!DH$65)/Параметры!DH$70</f>
        <v>32537.228694389851</v>
      </c>
      <c r="DI102" s="53">
        <f ca="1">Проект!DI$249*CHOOSE(Проект!$D$249,1,Параметры!DI$59,Параметры!DI$65)/Параметры!DI$70</f>
        <v>32721.198915931185</v>
      </c>
      <c r="DJ102" s="53">
        <f ca="1">Проект!DJ$249*CHOOSE(Проект!$D$249,1,Параметры!DJ$59,Параметры!DJ$65)/Параметры!DJ$70</f>
        <v>32906.209331852064</v>
      </c>
      <c r="DK102" s="53">
        <f ca="1">Проект!DK$249*CHOOSE(Проект!$D$249,1,Параметры!DK$59,Параметры!DK$65)/Параметры!DK$70</f>
        <v>33092.265823562753</v>
      </c>
      <c r="DL102" s="53">
        <f ca="1">Проект!DL$249*CHOOSE(Проект!$D$249,1,Параметры!DL$59,Параметры!DL$65)/Параметры!DL$70</f>
        <v>33279.374305727841</v>
      </c>
      <c r="DM102" s="53">
        <f ca="1">Проект!DM$249*CHOOSE(Проект!$D$249,1,Параметры!DM$59,Параметры!DM$65)/Параметры!DM$70</f>
        <v>33467.540726454303</v>
      </c>
      <c r="DN102" s="53">
        <f ca="1">Проект!DN$249*CHOOSE(Проект!$D$249,1,Параметры!DN$59,Параметры!DN$65)/Параметры!DN$70</f>
        <v>20194.062640488351</v>
      </c>
      <c r="DO102" s="53">
        <f ca="1">Проект!DO$249*CHOOSE(Проект!$D$249,1,Параметры!DO$59,Параметры!DO$65)/Параметры!DO$70</f>
        <v>20308.242806620041</v>
      </c>
      <c r="DP102" s="53">
        <f ca="1">Проект!DP$249*CHOOSE(Проект!$D$249,1,Параметры!DP$59,Параметры!DP$65)/Параметры!DP$70</f>
        <v>20423.068564011399</v>
      </c>
      <c r="DQ102" s="53">
        <f ca="1">Проект!DQ$249*CHOOSE(Проект!$D$249,1,Параметры!DQ$59,Параметры!DQ$65)/Параметры!DQ$70</f>
        <v>20538.543562929262</v>
      </c>
      <c r="DR102" s="53">
        <f ca="1">Проект!DR$249*CHOOSE(Проект!$D$249,1,Параметры!DR$59,Параметры!DR$65)/Параметры!DR$70</f>
        <v>20654.671474279621</v>
      </c>
      <c r="DS102" s="53">
        <f ca="1">Проект!DS$249*CHOOSE(Проект!$D$249,1,Параметры!DS$59,Параметры!DS$65)/Параметры!DS$70</f>
        <v>34619.093316207152</v>
      </c>
      <c r="DT102" s="53">
        <f ca="1">Проект!DT$249*CHOOSE(Проект!$D$249,1,Параметры!DT$59,Параметры!DT$65)/Параметры!DT$70</f>
        <v>34814.834702997134</v>
      </c>
      <c r="DU102" s="53">
        <f ca="1">Проект!DU$249*CHOOSE(Проект!$D$249,1,Параметры!DU$59,Параметры!DU$65)/Параметры!DU$70</f>
        <v>35011.682840046364</v>
      </c>
      <c r="DV102" s="53">
        <f ca="1">Проект!DV$249*CHOOSE(Проект!$D$249,1,Параметры!DV$59,Параметры!DV$65)/Параметры!DV$70</f>
        <v>35209.643985081711</v>
      </c>
      <c r="DW102" s="53"/>
      <c r="DX102" s="55">
        <f t="shared" ca="1" si="70"/>
        <v>2514800.2940523122</v>
      </c>
    </row>
    <row r="103" spans="1:128" x14ac:dyDescent="0.2">
      <c r="A103" s="144"/>
      <c r="B103" s="144"/>
      <c r="C103" s="144"/>
      <c r="D103" s="145"/>
      <c r="E103" s="14" t="s">
        <v>2890</v>
      </c>
      <c r="F103" s="14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  <c r="CH103" s="146"/>
      <c r="CI103" s="146"/>
      <c r="CJ103" s="146"/>
      <c r="CK103" s="146"/>
      <c r="CL103" s="146"/>
      <c r="CM103" s="146"/>
      <c r="CN103" s="146"/>
      <c r="CO103" s="146"/>
      <c r="CP103" s="146"/>
      <c r="CQ103" s="146"/>
      <c r="CR103" s="146"/>
      <c r="CS103" s="146"/>
      <c r="CT103" s="146"/>
      <c r="CU103" s="146"/>
      <c r="CV103" s="146"/>
      <c r="CW103" s="146"/>
      <c r="CX103" s="146"/>
      <c r="CY103" s="146"/>
      <c r="CZ103" s="146"/>
      <c r="DA103" s="146"/>
      <c r="DB103" s="146"/>
      <c r="DC103" s="146"/>
      <c r="DD103" s="146"/>
      <c r="DE103" s="146"/>
      <c r="DF103" s="146"/>
      <c r="DG103" s="146"/>
      <c r="DH103" s="146"/>
      <c r="DI103" s="146"/>
      <c r="DJ103" s="146"/>
      <c r="DK103" s="146"/>
      <c r="DL103" s="146"/>
      <c r="DM103" s="146"/>
      <c r="DN103" s="146"/>
      <c r="DO103" s="146"/>
      <c r="DP103" s="146"/>
      <c r="DQ103" s="146"/>
      <c r="DR103" s="146"/>
      <c r="DS103" s="146"/>
      <c r="DT103" s="146"/>
      <c r="DU103" s="146"/>
      <c r="DV103" s="146"/>
      <c r="DW103" s="14"/>
      <c r="DX103" s="14"/>
    </row>
    <row r="104" spans="1:128" x14ac:dyDescent="0.2">
      <c r="A104" s="113"/>
      <c r="B104" s="113"/>
      <c r="C104" s="113"/>
      <c r="D104" s="114"/>
      <c r="E104" s="114"/>
      <c r="F104" s="61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61"/>
      <c r="DX104" s="61"/>
    </row>
    <row r="105" spans="1:128" x14ac:dyDescent="0.2">
      <c r="A105" s="9"/>
      <c r="B105" s="9"/>
      <c r="C105" s="9"/>
      <c r="D105" s="11"/>
      <c r="E105" s="1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6"/>
      <c r="DX105" s="6"/>
    </row>
    <row r="106" spans="1:128" s="9" customFormat="1" ht="25.5" customHeight="1" thickBot="1" x14ac:dyDescent="0.25">
      <c r="A106" s="269" t="str">
        <f ca="1">Language!A$1491</f>
        <v>ОТЧЕТ – ЗАТРАТЫ (без НДС)</v>
      </c>
      <c r="B106" s="280"/>
      <c r="C106" s="281"/>
      <c r="D106" s="271"/>
      <c r="E106" s="271" t="s">
        <v>1876</v>
      </c>
      <c r="F106" s="271" t="s">
        <v>3250</v>
      </c>
      <c r="G106" s="272" t="str">
        <f ca="1">Параметры!G$40</f>
        <v>авг.22</v>
      </c>
      <c r="H106" s="272" t="str">
        <f ca="1">Параметры!H$40</f>
        <v>сен.22</v>
      </c>
      <c r="I106" s="272" t="str">
        <f ca="1">Параметры!I$40</f>
        <v>окт.22</v>
      </c>
      <c r="J106" s="272" t="str">
        <f ca="1">Параметры!J$40</f>
        <v>ноя.22</v>
      </c>
      <c r="K106" s="272" t="str">
        <f ca="1">Параметры!K$40</f>
        <v>дек.22</v>
      </c>
      <c r="L106" s="272" t="str">
        <f ca="1">Параметры!L$40</f>
        <v>янв.23</v>
      </c>
      <c r="M106" s="272" t="str">
        <f ca="1">Параметры!M$40</f>
        <v>фев.23</v>
      </c>
      <c r="N106" s="272" t="str">
        <f ca="1">Параметры!N$40</f>
        <v>мар.23</v>
      </c>
      <c r="O106" s="272" t="str">
        <f ca="1">Параметры!O$40</f>
        <v>апр.23</v>
      </c>
      <c r="P106" s="272" t="str">
        <f ca="1">Параметры!P$40</f>
        <v>май.23</v>
      </c>
      <c r="Q106" s="272" t="str">
        <f ca="1">Параметры!Q$40</f>
        <v>июн.23</v>
      </c>
      <c r="R106" s="272" t="str">
        <f ca="1">Параметры!R$40</f>
        <v>июл.23</v>
      </c>
      <c r="S106" s="272" t="str">
        <f ca="1">Параметры!S$40</f>
        <v>авг.23</v>
      </c>
      <c r="T106" s="272" t="str">
        <f ca="1">Параметры!T$40</f>
        <v>сен.23</v>
      </c>
      <c r="U106" s="272" t="str">
        <f ca="1">Параметры!U$40</f>
        <v>окт.23</v>
      </c>
      <c r="V106" s="272" t="str">
        <f ca="1">Параметры!V$40</f>
        <v>ноя.23</v>
      </c>
      <c r="W106" s="272" t="str">
        <f ca="1">Параметры!W$40</f>
        <v>дек.23</v>
      </c>
      <c r="X106" s="272" t="str">
        <f ca="1">Параметры!X$40</f>
        <v>янв.24</v>
      </c>
      <c r="Y106" s="272" t="str">
        <f ca="1">Параметры!Y$40</f>
        <v>фев.24</v>
      </c>
      <c r="Z106" s="272" t="str">
        <f ca="1">Параметры!Z$40</f>
        <v>мар.24</v>
      </c>
      <c r="AA106" s="272" t="str">
        <f ca="1">Параметры!AA$40</f>
        <v>апр.24</v>
      </c>
      <c r="AB106" s="272" t="str">
        <f ca="1">Параметры!AB$40</f>
        <v>май.24</v>
      </c>
      <c r="AC106" s="272" t="str">
        <f ca="1">Параметры!AC$40</f>
        <v>июн.24</v>
      </c>
      <c r="AD106" s="272" t="str">
        <f ca="1">Параметры!AD$40</f>
        <v>июл.24</v>
      </c>
      <c r="AE106" s="272" t="str">
        <f ca="1">Параметры!AE$40</f>
        <v>авг.24</v>
      </c>
      <c r="AF106" s="272" t="str">
        <f ca="1">Параметры!AF$40</f>
        <v>сен.24</v>
      </c>
      <c r="AG106" s="272" t="str">
        <f ca="1">Параметры!AG$40</f>
        <v>окт.24</v>
      </c>
      <c r="AH106" s="272" t="str">
        <f ca="1">Параметры!AH$40</f>
        <v>ноя.24</v>
      </c>
      <c r="AI106" s="272" t="str">
        <f ca="1">Параметры!AI$40</f>
        <v>дек.24</v>
      </c>
      <c r="AJ106" s="272" t="str">
        <f ca="1">Параметры!AJ$40</f>
        <v>янв.25</v>
      </c>
      <c r="AK106" s="272" t="str">
        <f ca="1">Параметры!AK$40</f>
        <v>фев.25</v>
      </c>
      <c r="AL106" s="272" t="str">
        <f ca="1">Параметры!AL$40</f>
        <v>мар.25</v>
      </c>
      <c r="AM106" s="272" t="str">
        <f ca="1">Параметры!AM$40</f>
        <v>апр.25</v>
      </c>
      <c r="AN106" s="272" t="str">
        <f ca="1">Параметры!AN$40</f>
        <v>май.25</v>
      </c>
      <c r="AO106" s="272" t="str">
        <f ca="1">Параметры!AO$40</f>
        <v>июн.25</v>
      </c>
      <c r="AP106" s="272" t="str">
        <f ca="1">Параметры!AP$40</f>
        <v>июл.25</v>
      </c>
      <c r="AQ106" s="272" t="str">
        <f ca="1">Параметры!AQ$40</f>
        <v>авг.25</v>
      </c>
      <c r="AR106" s="272" t="str">
        <f ca="1">Параметры!AR$40</f>
        <v>сен.25</v>
      </c>
      <c r="AS106" s="272" t="str">
        <f ca="1">Параметры!AS$40</f>
        <v>окт.25</v>
      </c>
      <c r="AT106" s="272" t="str">
        <f ca="1">Параметры!AT$40</f>
        <v>ноя.25</v>
      </c>
      <c r="AU106" s="272" t="str">
        <f ca="1">Параметры!AU$40</f>
        <v>дек.25</v>
      </c>
      <c r="AV106" s="272" t="str">
        <f ca="1">Параметры!AV$40</f>
        <v>янв.26</v>
      </c>
      <c r="AW106" s="272" t="str">
        <f ca="1">Параметры!AW$40</f>
        <v>фев.26</v>
      </c>
      <c r="AX106" s="272" t="str">
        <f ca="1">Параметры!AX$40</f>
        <v>мар.26</v>
      </c>
      <c r="AY106" s="272" t="str">
        <f ca="1">Параметры!AY$40</f>
        <v>апр.26</v>
      </c>
      <c r="AZ106" s="272" t="str">
        <f ca="1">Параметры!AZ$40</f>
        <v>май.26</v>
      </c>
      <c r="BA106" s="272" t="str">
        <f ca="1">Параметры!BA$40</f>
        <v>июн.26</v>
      </c>
      <c r="BB106" s="272" t="str">
        <f ca="1">Параметры!BB$40</f>
        <v>июл.26</v>
      </c>
      <c r="BC106" s="272" t="str">
        <f ca="1">Параметры!BC$40</f>
        <v>авг.26</v>
      </c>
      <c r="BD106" s="272" t="str">
        <f ca="1">Параметры!BD$40</f>
        <v>сен.26</v>
      </c>
      <c r="BE106" s="272" t="str">
        <f ca="1">Параметры!BE$40</f>
        <v>окт.26</v>
      </c>
      <c r="BF106" s="272" t="str">
        <f ca="1">Параметры!BF$40</f>
        <v>ноя.26</v>
      </c>
      <c r="BG106" s="272" t="str">
        <f ca="1">Параметры!BG$40</f>
        <v>дек.26</v>
      </c>
      <c r="BH106" s="272" t="str">
        <f ca="1">Параметры!BH$40</f>
        <v>янв.27</v>
      </c>
      <c r="BI106" s="272" t="str">
        <f ca="1">Параметры!BI$40</f>
        <v>фев.27</v>
      </c>
      <c r="BJ106" s="272" t="str">
        <f ca="1">Параметры!BJ$40</f>
        <v>мар.27</v>
      </c>
      <c r="BK106" s="272" t="str">
        <f ca="1">Параметры!BK$40</f>
        <v>апр.27</v>
      </c>
      <c r="BL106" s="272" t="str">
        <f ca="1">Параметры!BL$40</f>
        <v>май.27</v>
      </c>
      <c r="BM106" s="272" t="str">
        <f ca="1">Параметры!BM$40</f>
        <v>июн.27</v>
      </c>
      <c r="BN106" s="272" t="str">
        <f ca="1">Параметры!BN$40</f>
        <v>июл.27</v>
      </c>
      <c r="BO106" s="272" t="str">
        <f ca="1">Параметры!BO$40</f>
        <v>авг.27</v>
      </c>
      <c r="BP106" s="272" t="str">
        <f ca="1">Параметры!BP$40</f>
        <v>сен.27</v>
      </c>
      <c r="BQ106" s="272" t="str">
        <f ca="1">Параметры!BQ$40</f>
        <v>окт.27</v>
      </c>
      <c r="BR106" s="272" t="str">
        <f ca="1">Параметры!BR$40</f>
        <v>ноя.27</v>
      </c>
      <c r="BS106" s="272" t="str">
        <f ca="1">Параметры!BS$40</f>
        <v>дек.27</v>
      </c>
      <c r="BT106" s="272" t="str">
        <f ca="1">Параметры!BT$40</f>
        <v>янв.28</v>
      </c>
      <c r="BU106" s="272" t="str">
        <f ca="1">Параметры!BU$40</f>
        <v>фев.28</v>
      </c>
      <c r="BV106" s="272" t="str">
        <f ca="1">Параметры!BV$40</f>
        <v>мар.28</v>
      </c>
      <c r="BW106" s="272" t="str">
        <f ca="1">Параметры!BW$40</f>
        <v>апр.28</v>
      </c>
      <c r="BX106" s="272" t="str">
        <f ca="1">Параметры!BX$40</f>
        <v>май.28</v>
      </c>
      <c r="BY106" s="272" t="str">
        <f ca="1">Параметры!BY$40</f>
        <v>июн.28</v>
      </c>
      <c r="BZ106" s="272" t="str">
        <f ca="1">Параметры!BZ$40</f>
        <v>июл.28</v>
      </c>
      <c r="CA106" s="272" t="str">
        <f ca="1">Параметры!CA$40</f>
        <v>авг.28</v>
      </c>
      <c r="CB106" s="272" t="str">
        <f ca="1">Параметры!CB$40</f>
        <v>сен.28</v>
      </c>
      <c r="CC106" s="272" t="str">
        <f ca="1">Параметры!CC$40</f>
        <v>окт.28</v>
      </c>
      <c r="CD106" s="272" t="str">
        <f ca="1">Параметры!CD$40</f>
        <v>ноя.28</v>
      </c>
      <c r="CE106" s="272" t="str">
        <f ca="1">Параметры!CE$40</f>
        <v>дек.28</v>
      </c>
      <c r="CF106" s="272" t="str">
        <f ca="1">Параметры!CF$40</f>
        <v>янв.29</v>
      </c>
      <c r="CG106" s="272" t="str">
        <f ca="1">Параметры!CG$40</f>
        <v>фев.29</v>
      </c>
      <c r="CH106" s="272" t="str">
        <f ca="1">Параметры!CH$40</f>
        <v>мар.29</v>
      </c>
      <c r="CI106" s="272" t="str">
        <f ca="1">Параметры!CI$40</f>
        <v>апр.29</v>
      </c>
      <c r="CJ106" s="272" t="str">
        <f ca="1">Параметры!CJ$40</f>
        <v>май.29</v>
      </c>
      <c r="CK106" s="272" t="str">
        <f ca="1">Параметры!CK$40</f>
        <v>июн.29</v>
      </c>
      <c r="CL106" s="272" t="str">
        <f ca="1">Параметры!CL$40</f>
        <v>июл.29</v>
      </c>
      <c r="CM106" s="272" t="str">
        <f ca="1">Параметры!CM$40</f>
        <v>авг.29</v>
      </c>
      <c r="CN106" s="272" t="str">
        <f ca="1">Параметры!CN$40</f>
        <v>сен.29</v>
      </c>
      <c r="CO106" s="272" t="str">
        <f ca="1">Параметры!CO$40</f>
        <v>окт.29</v>
      </c>
      <c r="CP106" s="272" t="str">
        <f ca="1">Параметры!CP$40</f>
        <v>ноя.29</v>
      </c>
      <c r="CQ106" s="272" t="str">
        <f ca="1">Параметры!CQ$40</f>
        <v>дек.29</v>
      </c>
      <c r="CR106" s="272" t="str">
        <f ca="1">Параметры!CR$40</f>
        <v>янв.30</v>
      </c>
      <c r="CS106" s="272" t="str">
        <f ca="1">Параметры!CS$40</f>
        <v>фев.30</v>
      </c>
      <c r="CT106" s="272" t="str">
        <f ca="1">Параметры!CT$40</f>
        <v>мар.30</v>
      </c>
      <c r="CU106" s="272" t="str">
        <f ca="1">Параметры!CU$40</f>
        <v>апр.30</v>
      </c>
      <c r="CV106" s="272" t="str">
        <f ca="1">Параметры!CV$40</f>
        <v>май.30</v>
      </c>
      <c r="CW106" s="272" t="str">
        <f ca="1">Параметры!CW$40</f>
        <v>июн.30</v>
      </c>
      <c r="CX106" s="272" t="str">
        <f ca="1">Параметры!CX$40</f>
        <v>июл.30</v>
      </c>
      <c r="CY106" s="272" t="str">
        <f ca="1">Параметры!CY$40</f>
        <v>авг.30</v>
      </c>
      <c r="CZ106" s="272" t="str">
        <f ca="1">Параметры!CZ$40</f>
        <v>сен.30</v>
      </c>
      <c r="DA106" s="272" t="str">
        <f ca="1">Параметры!DA$40</f>
        <v>окт.30</v>
      </c>
      <c r="DB106" s="272" t="str">
        <f ca="1">Параметры!DB$40</f>
        <v>ноя.30</v>
      </c>
      <c r="DC106" s="272" t="str">
        <f ca="1">Параметры!DC$40</f>
        <v>дек.30</v>
      </c>
      <c r="DD106" s="272" t="str">
        <f ca="1">Параметры!DD$40</f>
        <v>янв.31</v>
      </c>
      <c r="DE106" s="272" t="str">
        <f ca="1">Параметры!DE$40</f>
        <v>фев.31</v>
      </c>
      <c r="DF106" s="272" t="str">
        <f ca="1">Параметры!DF$40</f>
        <v>мар.31</v>
      </c>
      <c r="DG106" s="272" t="str">
        <f ca="1">Параметры!DG$40</f>
        <v>апр.31</v>
      </c>
      <c r="DH106" s="272" t="str">
        <f ca="1">Параметры!DH$40</f>
        <v>май.31</v>
      </c>
      <c r="DI106" s="272" t="str">
        <f ca="1">Параметры!DI$40</f>
        <v>июн.31</v>
      </c>
      <c r="DJ106" s="272" t="str">
        <f ca="1">Параметры!DJ$40</f>
        <v>июл.31</v>
      </c>
      <c r="DK106" s="272" t="str">
        <f ca="1">Параметры!DK$40</f>
        <v>авг.31</v>
      </c>
      <c r="DL106" s="272" t="str">
        <f ca="1">Параметры!DL$40</f>
        <v>сен.31</v>
      </c>
      <c r="DM106" s="272" t="str">
        <f ca="1">Параметры!DM$40</f>
        <v>окт.31</v>
      </c>
      <c r="DN106" s="272" t="str">
        <f ca="1">Параметры!DN$40</f>
        <v>ноя.31</v>
      </c>
      <c r="DO106" s="272" t="str">
        <f ca="1">Параметры!DO$40</f>
        <v>дек.31</v>
      </c>
      <c r="DP106" s="272" t="str">
        <f ca="1">Параметры!DP$40</f>
        <v>янв.32</v>
      </c>
      <c r="DQ106" s="272" t="str">
        <f ca="1">Параметры!DQ$40</f>
        <v>фев.32</v>
      </c>
      <c r="DR106" s="272" t="str">
        <f ca="1">Параметры!DR$40</f>
        <v>мар.32</v>
      </c>
      <c r="DS106" s="272" t="str">
        <f ca="1">Параметры!DS$40</f>
        <v>апр.32</v>
      </c>
      <c r="DT106" s="272" t="str">
        <f ca="1">Параметры!DT$40</f>
        <v>май.32</v>
      </c>
      <c r="DU106" s="272" t="str">
        <f ca="1">Параметры!DU$40</f>
        <v>июн.32</v>
      </c>
      <c r="DV106" s="272" t="str">
        <f ca="1">Параметры!DV$40</f>
        <v>июл.32</v>
      </c>
      <c r="DW106" s="272"/>
      <c r="DX106" s="273" t="str">
        <f ca="1">Language!$A$1463</f>
        <v>ИТОГО</v>
      </c>
    </row>
    <row r="107" spans="1:128" ht="13.5" thickTop="1" x14ac:dyDescent="0.2">
      <c r="A107" s="9"/>
      <c r="B107" s="116"/>
      <c r="C107" s="9"/>
      <c r="D107" s="11"/>
      <c r="E107" s="11"/>
      <c r="F107" s="6" t="s">
        <v>2961</v>
      </c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7"/>
      <c r="AQ107" s="117"/>
      <c r="AR107" s="117"/>
      <c r="AS107" s="117"/>
      <c r="AT107" s="117"/>
      <c r="AU107" s="117"/>
      <c r="AV107" s="117"/>
      <c r="AW107" s="117"/>
      <c r="AX107" s="117"/>
      <c r="AY107" s="117"/>
      <c r="AZ107" s="117"/>
      <c r="BA107" s="117"/>
      <c r="BB107" s="117"/>
      <c r="BC107" s="117"/>
      <c r="BD107" s="117"/>
      <c r="BE107" s="117"/>
      <c r="BF107" s="117"/>
      <c r="BG107" s="117"/>
      <c r="BH107" s="117"/>
      <c r="BI107" s="117"/>
      <c r="BJ107" s="117"/>
      <c r="BK107" s="117"/>
      <c r="BL107" s="117"/>
      <c r="BM107" s="117"/>
      <c r="BN107" s="117"/>
      <c r="BO107" s="117"/>
      <c r="BP107" s="117"/>
      <c r="BQ107" s="117"/>
      <c r="BR107" s="117"/>
      <c r="BS107" s="117"/>
      <c r="BT107" s="117"/>
      <c r="BU107" s="117"/>
      <c r="BV107" s="117"/>
      <c r="BW107" s="117"/>
      <c r="BX107" s="117"/>
      <c r="BY107" s="117"/>
      <c r="BZ107" s="117"/>
      <c r="CA107" s="117"/>
      <c r="CB107" s="117"/>
      <c r="CC107" s="117"/>
      <c r="CD107" s="117"/>
      <c r="CE107" s="117"/>
      <c r="CF107" s="117"/>
      <c r="CG107" s="117"/>
      <c r="CH107" s="117"/>
      <c r="CI107" s="117"/>
      <c r="CJ107" s="117"/>
      <c r="CK107" s="117"/>
      <c r="CL107" s="117"/>
      <c r="CM107" s="117"/>
      <c r="CN107" s="117"/>
      <c r="CO107" s="117"/>
      <c r="CP107" s="117"/>
      <c r="CQ107" s="117"/>
      <c r="CR107" s="117"/>
      <c r="CS107" s="117"/>
      <c r="CT107" s="117"/>
      <c r="CU107" s="117"/>
      <c r="CV107" s="117"/>
      <c r="CW107" s="117"/>
      <c r="CX107" s="117"/>
      <c r="CY107" s="117"/>
      <c r="CZ107" s="117"/>
      <c r="DA107" s="117"/>
      <c r="DB107" s="117"/>
      <c r="DC107" s="117"/>
      <c r="DD107" s="117"/>
      <c r="DE107" s="117"/>
      <c r="DF107" s="117"/>
      <c r="DG107" s="117"/>
      <c r="DH107" s="117"/>
      <c r="DI107" s="117"/>
      <c r="DJ107" s="117"/>
      <c r="DK107" s="117"/>
      <c r="DL107" s="117"/>
      <c r="DM107" s="117"/>
      <c r="DN107" s="117"/>
      <c r="DO107" s="117"/>
      <c r="DP107" s="117"/>
      <c r="DQ107" s="117"/>
      <c r="DR107" s="117"/>
      <c r="DS107" s="117"/>
      <c r="DT107" s="117"/>
      <c r="DU107" s="117"/>
      <c r="DV107" s="117"/>
      <c r="DW107" s="68"/>
      <c r="DX107" s="68"/>
    </row>
    <row r="108" spans="1:128" s="32" customFormat="1" x14ac:dyDescent="0.2">
      <c r="A108" s="123" t="str">
        <f ca="1">Language!A$1495</f>
        <v>Сырье и материальные затраты</v>
      </c>
      <c r="B108" s="122">
        <f t="shared" ref="B108:B113" ca="1" si="87">DX108</f>
        <v>34912084.644107081</v>
      </c>
      <c r="C108" s="88" t="str">
        <f ca="1">Параметры!$C$70</f>
        <v>тыс. руб.</v>
      </c>
      <c r="D108" s="11">
        <v>0</v>
      </c>
      <c r="E108" s="11" t="s">
        <v>1880</v>
      </c>
      <c r="F108" s="6" t="s">
        <v>3456</v>
      </c>
      <c r="G108" s="56">
        <f t="shared" ref="G108:AL108" ca="1" si="88">SUMIF($F108:$F114,"ID*",G108:G114)</f>
        <v>16794</v>
      </c>
      <c r="H108" s="56">
        <f t="shared" ca="1" si="88"/>
        <v>50666.867152908249</v>
      </c>
      <c r="I108" s="56">
        <f t="shared" ca="1" si="88"/>
        <v>86442.286054507946</v>
      </c>
      <c r="J108" s="56">
        <f t="shared" ca="1" si="88"/>
        <v>112066.62769437459</v>
      </c>
      <c r="K108" s="56">
        <f t="shared" ca="1" si="88"/>
        <v>135952.81127474649</v>
      </c>
      <c r="L108" s="56">
        <f t="shared" ca="1" si="88"/>
        <v>153995.68620068263</v>
      </c>
      <c r="M108" s="56">
        <f t="shared" ca="1" si="88"/>
        <v>172238.24887831972</v>
      </c>
      <c r="N108" s="56">
        <f t="shared" ca="1" si="88"/>
        <v>187188.16628827248</v>
      </c>
      <c r="O108" s="56">
        <f t="shared" ca="1" si="88"/>
        <v>234684.43416371345</v>
      </c>
      <c r="P108" s="56">
        <f t="shared" ca="1" si="88"/>
        <v>236011.37407463603</v>
      </c>
      <c r="Q108" s="56">
        <f t="shared" ca="1" si="88"/>
        <v>237345.8166967353</v>
      </c>
      <c r="R108" s="56">
        <f t="shared" ca="1" si="88"/>
        <v>238687.80445143106</v>
      </c>
      <c r="S108" s="56">
        <f t="shared" ca="1" si="88"/>
        <v>240037.38</v>
      </c>
      <c r="T108" s="56">
        <f t="shared" ca="1" si="88"/>
        <v>241394.58624493191</v>
      </c>
      <c r="U108" s="56">
        <f t="shared" ca="1" si="88"/>
        <v>242759.46633129328</v>
      </c>
      <c r="V108" s="56">
        <f t="shared" ca="1" si="88"/>
        <v>195824.74741905509</v>
      </c>
      <c r="W108" s="56">
        <f t="shared" ca="1" si="88"/>
        <v>196931.96901141442</v>
      </c>
      <c r="X108" s="56">
        <f t="shared" ca="1" si="88"/>
        <v>198045.45099563288</v>
      </c>
      <c r="Y108" s="56">
        <f t="shared" ca="1" si="88"/>
        <v>199165.2287688764</v>
      </c>
      <c r="Z108" s="56">
        <f t="shared" ca="1" si="88"/>
        <v>232069.39823597856</v>
      </c>
      <c r="AA108" s="56">
        <f t="shared" ca="1" si="88"/>
        <v>251112.34455517339</v>
      </c>
      <c r="AB108" s="56">
        <f t="shared" ca="1" si="88"/>
        <v>252532.17025986052</v>
      </c>
      <c r="AC108" s="56">
        <f t="shared" ca="1" si="88"/>
        <v>253960.02386550672</v>
      </c>
      <c r="AD108" s="56">
        <f t="shared" ca="1" si="88"/>
        <v>255395.95076303123</v>
      </c>
      <c r="AE108" s="56">
        <f t="shared" ca="1" si="88"/>
        <v>256839.99660000001</v>
      </c>
      <c r="AF108" s="56">
        <f t="shared" ca="1" si="88"/>
        <v>258292.20728207711</v>
      </c>
      <c r="AG108" s="56">
        <f t="shared" ca="1" si="88"/>
        <v>259752.62897448381</v>
      </c>
      <c r="AH108" s="56">
        <f t="shared" ca="1" si="88"/>
        <v>209532.47973838897</v>
      </c>
      <c r="AI108" s="56">
        <f t="shared" ca="1" si="88"/>
        <v>210717.20684221335</v>
      </c>
      <c r="AJ108" s="56">
        <f t="shared" ca="1" si="88"/>
        <v>211908.63256532722</v>
      </c>
      <c r="AK108" s="56">
        <f t="shared" ca="1" si="88"/>
        <v>213106.79478269781</v>
      </c>
      <c r="AL108" s="56">
        <f t="shared" ca="1" si="88"/>
        <v>248314.25611249704</v>
      </c>
      <c r="AM108" s="56">
        <f t="shared" ref="AM108:BR108" ca="1" si="89">SUMIF($F108:$F114,"ID*",AM108:AM114)</f>
        <v>268690.2086740355</v>
      </c>
      <c r="AN108" s="56">
        <f t="shared" ca="1" si="89"/>
        <v>270209.42217805074</v>
      </c>
      <c r="AO108" s="56">
        <f t="shared" ca="1" si="89"/>
        <v>271737.22553609224</v>
      </c>
      <c r="AP108" s="56">
        <f t="shared" ca="1" si="89"/>
        <v>273273.66731644346</v>
      </c>
      <c r="AQ108" s="56">
        <f t="shared" ca="1" si="89"/>
        <v>274818.79636200005</v>
      </c>
      <c r="AR108" s="56">
        <f t="shared" ca="1" si="89"/>
        <v>276372.66179182247</v>
      </c>
      <c r="AS108" s="56">
        <f t="shared" ca="1" si="89"/>
        <v>277935.31300269766</v>
      </c>
      <c r="AT108" s="56">
        <f t="shared" ca="1" si="89"/>
        <v>224199.75332007618</v>
      </c>
      <c r="AU108" s="56">
        <f t="shared" ca="1" si="89"/>
        <v>225467.4113211683</v>
      </c>
      <c r="AV108" s="56">
        <f t="shared" ca="1" si="89"/>
        <v>226742.23684490009</v>
      </c>
      <c r="AW108" s="56">
        <f t="shared" ca="1" si="89"/>
        <v>228024.2704174867</v>
      </c>
      <c r="AX108" s="56">
        <f t="shared" ca="1" si="89"/>
        <v>265696.25404037186</v>
      </c>
      <c r="AY108" s="56">
        <f t="shared" ca="1" si="89"/>
        <v>287498.52328121796</v>
      </c>
      <c r="AZ108" s="56">
        <f t="shared" ca="1" si="89"/>
        <v>289124.08173051424</v>
      </c>
      <c r="BA108" s="56">
        <f t="shared" ca="1" si="89"/>
        <v>290758.83132361865</v>
      </c>
      <c r="BB108" s="56">
        <f t="shared" ca="1" si="89"/>
        <v>292402.82402859442</v>
      </c>
      <c r="BC108" s="56">
        <f t="shared" ca="1" si="89"/>
        <v>294056.11210733996</v>
      </c>
      <c r="BD108" s="56">
        <f t="shared" ca="1" si="89"/>
        <v>295718.74811724998</v>
      </c>
      <c r="BE108" s="56">
        <f t="shared" ca="1" si="89"/>
        <v>297390.78491288645</v>
      </c>
      <c r="BF108" s="56">
        <f t="shared" ca="1" si="89"/>
        <v>239893.73605248146</v>
      </c>
      <c r="BG108" s="56">
        <f t="shared" ca="1" si="89"/>
        <v>241250.13011365003</v>
      </c>
      <c r="BH108" s="56">
        <f t="shared" ca="1" si="89"/>
        <v>242614.19342404304</v>
      </c>
      <c r="BI108" s="56">
        <f t="shared" ca="1" si="89"/>
        <v>243985.96934671063</v>
      </c>
      <c r="BJ108" s="56">
        <f t="shared" ca="1" si="89"/>
        <v>284294.99182319781</v>
      </c>
      <c r="BK108" s="56">
        <f t="shared" ca="1" si="89"/>
        <v>307623.41991090315</v>
      </c>
      <c r="BL108" s="56">
        <f t="shared" ca="1" si="89"/>
        <v>309362.76745165023</v>
      </c>
      <c r="BM108" s="56">
        <f t="shared" ca="1" si="89"/>
        <v>311111.94951627188</v>
      </c>
      <c r="BN108" s="56">
        <f t="shared" ca="1" si="89"/>
        <v>312871.02171059599</v>
      </c>
      <c r="BO108" s="56">
        <f t="shared" ca="1" si="89"/>
        <v>314640.03995485377</v>
      </c>
      <c r="BP108" s="56">
        <f t="shared" ca="1" si="89"/>
        <v>316419.06048545748</v>
      </c>
      <c r="BQ108" s="56">
        <f t="shared" ca="1" si="89"/>
        <v>318208.1398567885</v>
      </c>
      <c r="BR108" s="56">
        <f t="shared" ca="1" si="89"/>
        <v>256686.29757615519</v>
      </c>
      <c r="BS108" s="56">
        <f t="shared" ref="BS108:CX108" ca="1" si="90">SUMIF($F108:$F114,"ID*",BS108:BS114)</f>
        <v>258137.63922160555</v>
      </c>
      <c r="BT108" s="56">
        <f t="shared" ca="1" si="90"/>
        <v>259597.18696372604</v>
      </c>
      <c r="BU108" s="56">
        <f t="shared" ca="1" si="90"/>
        <v>261064.98720098039</v>
      </c>
      <c r="BV108" s="56">
        <f t="shared" ca="1" si="90"/>
        <v>304195.64125082165</v>
      </c>
      <c r="BW108" s="56">
        <f t="shared" ca="1" si="90"/>
        <v>329157.05930466624</v>
      </c>
      <c r="BX108" s="56">
        <f t="shared" ca="1" si="90"/>
        <v>331018.16117326566</v>
      </c>
      <c r="BY108" s="56">
        <f t="shared" ca="1" si="90"/>
        <v>332889.78598241089</v>
      </c>
      <c r="BZ108" s="56">
        <f t="shared" ca="1" si="90"/>
        <v>334771.99323033763</v>
      </c>
      <c r="CA108" s="56">
        <f t="shared" ca="1" si="90"/>
        <v>336664.84275169345</v>
      </c>
      <c r="CB108" s="56">
        <f t="shared" ca="1" si="90"/>
        <v>338568.3947194395</v>
      </c>
      <c r="CC108" s="56">
        <f t="shared" ca="1" si="90"/>
        <v>340482.70964676357</v>
      </c>
      <c r="CD108" s="56">
        <f t="shared" ca="1" si="90"/>
        <v>274654.33840648591</v>
      </c>
      <c r="CE108" s="56">
        <f t="shared" ca="1" si="90"/>
        <v>276207.27396711789</v>
      </c>
      <c r="CF108" s="56">
        <f t="shared" ca="1" si="90"/>
        <v>277768.99005118688</v>
      </c>
      <c r="CG108" s="56">
        <f t="shared" ca="1" si="90"/>
        <v>279339.53630504897</v>
      </c>
      <c r="CH108" s="56">
        <f t="shared" ca="1" si="90"/>
        <v>325489.33613837912</v>
      </c>
      <c r="CI108" s="56">
        <f t="shared" ca="1" si="90"/>
        <v>352198.05345599301</v>
      </c>
      <c r="CJ108" s="56">
        <f t="shared" ca="1" si="90"/>
        <v>354189.4324553943</v>
      </c>
      <c r="CK108" s="56">
        <f t="shared" ca="1" si="90"/>
        <v>356192.07100117975</v>
      </c>
      <c r="CL108" s="56">
        <f t="shared" ca="1" si="90"/>
        <v>358206.0327564613</v>
      </c>
      <c r="CM108" s="56">
        <f t="shared" ca="1" si="90"/>
        <v>360231.38174431195</v>
      </c>
      <c r="CN108" s="56">
        <f t="shared" ca="1" si="90"/>
        <v>362268.18234980025</v>
      </c>
      <c r="CO108" s="56">
        <f t="shared" ca="1" si="90"/>
        <v>364316.49932203698</v>
      </c>
      <c r="CP108" s="56">
        <f t="shared" ca="1" si="90"/>
        <v>293880.14209494001</v>
      </c>
      <c r="CQ108" s="56">
        <f t="shared" ca="1" si="90"/>
        <v>295541.78314481606</v>
      </c>
      <c r="CR108" s="56">
        <f t="shared" ca="1" si="90"/>
        <v>297212.81935476989</v>
      </c>
      <c r="CS108" s="56">
        <f t="shared" ca="1" si="90"/>
        <v>298893.30384640233</v>
      </c>
      <c r="CT108" s="56">
        <f t="shared" ca="1" si="90"/>
        <v>348273.58966806554</v>
      </c>
      <c r="CU108" s="56">
        <f t="shared" ca="1" si="90"/>
        <v>376851.91719791241</v>
      </c>
      <c r="CV108" s="56">
        <f t="shared" ca="1" si="90"/>
        <v>378982.69272727187</v>
      </c>
      <c r="CW108" s="56">
        <f t="shared" ca="1" si="90"/>
        <v>381125.51597126218</v>
      </c>
      <c r="CX108" s="56">
        <f t="shared" ca="1" si="90"/>
        <v>383280.45504941349</v>
      </c>
      <c r="CY108" s="56">
        <f t="shared" ref="CY108:DV108" ca="1" si="91">SUMIF($F108:$F114,"ID*",CY108:CY114)</f>
        <v>385447.57846641372</v>
      </c>
      <c r="CZ108" s="56">
        <f t="shared" ca="1" si="91"/>
        <v>387626.9551142861</v>
      </c>
      <c r="DA108" s="56">
        <f t="shared" ca="1" si="91"/>
        <v>389818.6542745796</v>
      </c>
      <c r="DB108" s="56">
        <f t="shared" ca="1" si="91"/>
        <v>314451.75204158574</v>
      </c>
      <c r="DC108" s="56">
        <f t="shared" ca="1" si="91"/>
        <v>316229.70796495321</v>
      </c>
      <c r="DD108" s="56">
        <f t="shared" ca="1" si="91"/>
        <v>318017.71670960379</v>
      </c>
      <c r="DE108" s="56">
        <f t="shared" ca="1" si="91"/>
        <v>319815.83511565044</v>
      </c>
      <c r="DF108" s="56">
        <f t="shared" ca="1" si="91"/>
        <v>372652.74094483012</v>
      </c>
      <c r="DG108" s="56">
        <f t="shared" ca="1" si="91"/>
        <v>403231.55140176625</v>
      </c>
      <c r="DH108" s="56">
        <f t="shared" ca="1" si="91"/>
        <v>405511.48121818085</v>
      </c>
      <c r="DI108" s="56">
        <f t="shared" ca="1" si="91"/>
        <v>407804.30208925053</v>
      </c>
      <c r="DJ108" s="56">
        <f t="shared" ca="1" si="91"/>
        <v>410110.08690287243</v>
      </c>
      <c r="DK108" s="56">
        <f t="shared" ca="1" si="91"/>
        <v>412428.90895906271</v>
      </c>
      <c r="DL108" s="56">
        <f t="shared" ca="1" si="91"/>
        <v>414760.84197228617</v>
      </c>
      <c r="DM108" s="56">
        <f t="shared" ca="1" si="91"/>
        <v>417105.96007380006</v>
      </c>
      <c r="DN108" s="56">
        <f t="shared" ca="1" si="91"/>
        <v>336463.37468449661</v>
      </c>
      <c r="DO108" s="56">
        <f t="shared" ca="1" si="91"/>
        <v>338365.7875224998</v>
      </c>
      <c r="DP108" s="56">
        <f t="shared" ca="1" si="91"/>
        <v>340278.95687927591</v>
      </c>
      <c r="DQ108" s="56">
        <f t="shared" ca="1" si="91"/>
        <v>342202.94357374596</v>
      </c>
      <c r="DR108" s="56">
        <f t="shared" ca="1" si="91"/>
        <v>398738.43281096808</v>
      </c>
      <c r="DS108" s="56">
        <f t="shared" ca="1" si="91"/>
        <v>431457.75999988971</v>
      </c>
      <c r="DT108" s="56">
        <f t="shared" ca="1" si="91"/>
        <v>433897.28490345331</v>
      </c>
      <c r="DU108" s="56">
        <f t="shared" ca="1" si="91"/>
        <v>436350.60323549784</v>
      </c>
      <c r="DV108" s="56">
        <f t="shared" ca="1" si="91"/>
        <v>438817.79298607341</v>
      </c>
      <c r="DW108" s="56"/>
      <c r="DX108" s="70">
        <f t="shared" ref="DX108:DX113" ca="1" si="92">SUM(G108:DW108)</f>
        <v>34912084.644107081</v>
      </c>
    </row>
    <row r="109" spans="1:128" x14ac:dyDescent="0.2">
      <c r="A109" s="254" t="str">
        <f>Проект!A$124</f>
        <v>Нефть</v>
      </c>
      <c r="B109" s="121">
        <f t="shared" ca="1" si="87"/>
        <v>27395697.617960375</v>
      </c>
      <c r="C109" s="46" t="str">
        <f ca="1">Параметры!C$70</f>
        <v>тыс. руб.</v>
      </c>
      <c r="D109" s="11"/>
      <c r="E109" s="11"/>
      <c r="F109" s="6" t="s">
        <v>3365</v>
      </c>
      <c r="G109" s="53">
        <f ca="1">Проект!G$140*CHOOSE(Проект!$D$140,1,Параметры!G$59,Параметры!G$65)/Параметры!G$70</f>
        <v>15660</v>
      </c>
      <c r="H109" s="53">
        <f ca="1">Проект!H$140*CHOOSE(Проект!$D$140,1,Параметры!H$59,Параметры!H$65)/Параметры!H$70</f>
        <v>47245.631750300301</v>
      </c>
      <c r="I109" s="53">
        <f ca="1">Проект!I$140*CHOOSE(Проект!$D$140,1,Параметры!I$59,Параметры!I$65)/Параметры!I$70</f>
        <v>71269.148131704453</v>
      </c>
      <c r="J109" s="53">
        <f ca="1">Проект!J$140*CHOOSE(Проект!$D$140,1,Параметры!J$59,Параметры!J$65)/Параметры!J$70</f>
        <v>87599.250758406008</v>
      </c>
      <c r="K109" s="53">
        <f ca="1">Проект!K$140*CHOOSE(Проект!$D$140,1,Параметры!K$59,Параметры!K$65)/Параметры!K$70</f>
        <v>104111.74050493486</v>
      </c>
      <c r="L109" s="53">
        <f ca="1">Проект!L$140*CHOOSE(Проект!$D$140,1,Параметры!L$59,Параметры!L$65)/Параметры!L$70</f>
        <v>120808.1577949449</v>
      </c>
      <c r="M109" s="53">
        <f ca="1">Проект!M$140*CHOOSE(Проект!$D$140,1,Параметры!M$59,Параметры!M$65)/Параметры!M$70</f>
        <v>137690.05464084906</v>
      </c>
      <c r="N109" s="53">
        <f ca="1">Проект!N$140*CHOOSE(Проект!$D$140,1,Параметры!N$59,Параметры!N$65)/Параметры!N$70</f>
        <v>151500.91062613536</v>
      </c>
      <c r="O109" s="53">
        <f ca="1">Проект!O$140*CHOOSE(Проект!$D$140,1,Параметры!O$59,Параметры!O$65)/Параметры!O$70</f>
        <v>180207.81793683203</v>
      </c>
      <c r="P109" s="53">
        <f ca="1">Проект!P$140*CHOOSE(Проект!$D$140,1,Параметры!P$59,Параметры!P$65)/Параметры!P$70</f>
        <v>181226.73913939396</v>
      </c>
      <c r="Q109" s="53">
        <f ca="1">Проект!Q$140*CHOOSE(Проект!$D$140,1,Параметры!Q$59,Параметры!Q$65)/Параметры!Q$70</f>
        <v>182251.42147057346</v>
      </c>
      <c r="R109" s="53">
        <f ca="1">Проект!R$140*CHOOSE(Проект!$D$140,1,Параметры!R$59,Параметры!R$65)/Параметры!R$70</f>
        <v>183281.89750462933</v>
      </c>
      <c r="S109" s="53">
        <f ca="1">Проект!S$140*CHOOSE(Проект!$D$140,1,Параметры!S$59,Параметры!S$65)/Параметры!S$70</f>
        <v>184318.2</v>
      </c>
      <c r="T109" s="53">
        <f ca="1">Проект!T$140*CHOOSE(Проект!$D$140,1,Параметры!T$59,Параметры!T$65)/Параметры!T$70</f>
        <v>185360.3619003449</v>
      </c>
      <c r="U109" s="53">
        <f ca="1">Проект!U$140*CHOOSE(Проект!$D$140,1,Параметры!U$59,Параметры!U$65)/Параметры!U$70</f>
        <v>186408.41633559149</v>
      </c>
      <c r="V109" s="53">
        <f ca="1">Проект!V$140*CHOOSE(Проект!$D$140,1,Параметры!V$59,Параметры!V$65)/Параметры!V$70</f>
        <v>158490.93532670877</v>
      </c>
      <c r="W109" s="53">
        <f ca="1">Проект!W$140*CHOOSE(Проект!$D$140,1,Параметры!W$59,Параметры!W$65)/Параметры!W$70</f>
        <v>159387.06611763188</v>
      </c>
      <c r="X109" s="53">
        <f ca="1">Проект!X$140*CHOOSE(Проект!$D$140,1,Параметры!X$59,Параметры!X$65)/Параметры!X$70</f>
        <v>160288.26376233291</v>
      </c>
      <c r="Y109" s="53">
        <f ca="1">Проект!Y$140*CHOOSE(Проект!$D$140,1,Параметры!Y$59,Параметры!Y$65)/Параметры!Y$70</f>
        <v>161194.55690953991</v>
      </c>
      <c r="Z109" s="53">
        <f ca="1">Проект!Z$140*CHOOSE(Проект!$D$140,1,Параметры!Z$59,Параметры!Z$65)/Параметры!Z$70</f>
        <v>191738.24925479712</v>
      </c>
      <c r="AA109" s="53">
        <f ca="1">Проект!AA$140*CHOOSE(Проект!$D$140,1,Параметры!AA$59,Параметры!AA$65)/Параметры!AA$70</f>
        <v>192822.3651924103</v>
      </c>
      <c r="AB109" s="53">
        <f ca="1">Проект!AB$140*CHOOSE(Проект!$D$140,1,Параметры!AB$59,Параметры!AB$65)/Параметры!AB$70</f>
        <v>193912.61087915153</v>
      </c>
      <c r="AC109" s="53">
        <f ca="1">Проект!AC$140*CHOOSE(Проект!$D$140,1,Параметры!AC$59,Параметры!AC$65)/Параметры!AC$70</f>
        <v>195009.02097351357</v>
      </c>
      <c r="AD109" s="53">
        <f ca="1">Проект!AD$140*CHOOSE(Проект!$D$140,1,Параметры!AD$59,Параметры!AD$65)/Параметры!AD$70</f>
        <v>196111.63032995339</v>
      </c>
      <c r="AE109" s="53">
        <f ca="1">Проект!AE$140*CHOOSE(Проект!$D$140,1,Параметры!AE$59,Параметры!AE$65)/Параметры!AE$70</f>
        <v>197220.47400000005</v>
      </c>
      <c r="AF109" s="53">
        <f ca="1">Проект!AF$140*CHOOSE(Проект!$D$140,1,Параметры!AF$59,Параметры!AF$65)/Параметры!AF$70</f>
        <v>198335.58723336901</v>
      </c>
      <c r="AG109" s="53">
        <f ca="1">Проект!AG$140*CHOOSE(Проект!$D$140,1,Параметры!AG$59,Параметры!AG$65)/Параметры!AG$70</f>
        <v>199457.0054790829</v>
      </c>
      <c r="AH109" s="53">
        <f ca="1">Проект!AH$140*CHOOSE(Проект!$D$140,1,Параметры!AH$59,Параметры!AH$65)/Параметры!AH$70</f>
        <v>169585.30079957837</v>
      </c>
      <c r="AI109" s="53">
        <f ca="1">Проект!AI$140*CHOOSE(Проект!$D$140,1,Параметры!AI$59,Параметры!AI$65)/Параметры!AI$70</f>
        <v>170544.16074586607</v>
      </c>
      <c r="AJ109" s="53">
        <f ca="1">Проект!AJ$140*CHOOSE(Проект!$D$140,1,Параметры!AJ$59,Параметры!AJ$65)/Параметры!AJ$70</f>
        <v>171508.44222569623</v>
      </c>
      <c r="AK109" s="53">
        <f ca="1">Проект!AK$140*CHOOSE(Проект!$D$140,1,Параметры!AK$59,Параметры!AK$65)/Параметры!AK$70</f>
        <v>172478.17589320772</v>
      </c>
      <c r="AL109" s="53">
        <f ca="1">Проект!AL$140*CHOOSE(Проект!$D$140,1,Параметры!AL$59,Параметры!AL$65)/Параметры!AL$70</f>
        <v>205159.92670263292</v>
      </c>
      <c r="AM109" s="53">
        <f ca="1">Проект!AM$140*CHOOSE(Проект!$D$140,1,Параметры!AM$59,Параметры!AM$65)/Параметры!AM$70</f>
        <v>206319.93075587903</v>
      </c>
      <c r="AN109" s="53">
        <f ca="1">Проект!AN$140*CHOOSE(Проект!$D$140,1,Параметры!AN$59,Параметры!AN$65)/Параметры!AN$70</f>
        <v>207486.49364069215</v>
      </c>
      <c r="AO109" s="53">
        <f ca="1">Проект!AO$140*CHOOSE(Проект!$D$140,1,Параметры!AO$59,Параметры!AO$65)/Параметры!AO$70</f>
        <v>208659.65244165956</v>
      </c>
      <c r="AP109" s="53">
        <f ca="1">Проект!AP$140*CHOOSE(Проект!$D$140,1,Параметры!AP$59,Параметры!AP$65)/Параметры!AP$70</f>
        <v>209839.44445305015</v>
      </c>
      <c r="AQ109" s="53">
        <f ca="1">Проект!AQ$140*CHOOSE(Проект!$D$140,1,Параметры!AQ$59,Параметры!AQ$65)/Параметры!AQ$70</f>
        <v>211025.90718000007</v>
      </c>
      <c r="AR109" s="53">
        <f ca="1">Проект!AR$140*CHOOSE(Проект!$D$140,1,Параметры!AR$59,Параметры!AR$65)/Параметры!AR$70</f>
        <v>212219.07833970487</v>
      </c>
      <c r="AS109" s="53">
        <f ca="1">Проект!AS$140*CHOOSE(Проект!$D$140,1,Параметры!AS$59,Параметры!AS$65)/Параметры!AS$70</f>
        <v>213418.9958626187</v>
      </c>
      <c r="AT109" s="53">
        <f ca="1">Проект!AT$140*CHOOSE(Проект!$D$140,1,Параметры!AT$59,Параметры!AT$65)/Параметры!AT$70</f>
        <v>181456.2718555489</v>
      </c>
      <c r="AU109" s="53">
        <f ca="1">Проект!AU$140*CHOOSE(Проект!$D$140,1,Параметры!AU$59,Параметры!AU$65)/Параметры!AU$70</f>
        <v>182482.25199807671</v>
      </c>
      <c r="AV109" s="53">
        <f ca="1">Проект!AV$140*CHOOSE(Проект!$D$140,1,Параметры!AV$59,Параметры!AV$65)/Параметры!AV$70</f>
        <v>183514.03318149497</v>
      </c>
      <c r="AW109" s="53">
        <f ca="1">Проект!AW$140*CHOOSE(Проект!$D$140,1,Параметры!AW$59,Параметры!AW$65)/Параметры!AW$70</f>
        <v>184551.64820573226</v>
      </c>
      <c r="AX109" s="53">
        <f ca="1">Проект!AX$140*CHOOSE(Проект!$D$140,1,Параметры!AX$59,Параметры!AX$65)/Параметры!AX$70</f>
        <v>219521.1215718172</v>
      </c>
      <c r="AY109" s="53">
        <f ca="1">Проект!AY$140*CHOOSE(Проект!$D$140,1,Параметры!AY$59,Параметры!AY$65)/Параметры!AY$70</f>
        <v>220762.32590879052</v>
      </c>
      <c r="AZ109" s="53">
        <f ca="1">Проект!AZ$140*CHOOSE(Проект!$D$140,1,Параметры!AZ$59,Параметры!AZ$65)/Параметры!AZ$70</f>
        <v>222010.54819554053</v>
      </c>
      <c r="BA109" s="53">
        <f ca="1">Проект!BA$140*CHOOSE(Проект!$D$140,1,Параметры!BA$59,Параметры!BA$65)/Параметры!BA$70</f>
        <v>223265.82811257569</v>
      </c>
      <c r="BB109" s="53">
        <f ca="1">Проект!BB$140*CHOOSE(Проект!$D$140,1,Параметры!BB$59,Параметры!BB$65)/Параметры!BB$70</f>
        <v>224528.20556476357</v>
      </c>
      <c r="BC109" s="53">
        <f ca="1">Проект!BC$140*CHOOSE(Проект!$D$140,1,Параметры!BC$59,Параметры!BC$65)/Параметры!BC$70</f>
        <v>225797.72068259999</v>
      </c>
      <c r="BD109" s="53">
        <f ca="1">Проект!BD$140*CHOOSE(Проект!$D$140,1,Параметры!BD$59,Параметры!BD$65)/Параметры!BD$70</f>
        <v>227074.41382348415</v>
      </c>
      <c r="BE109" s="53">
        <f ca="1">Проект!BE$140*CHOOSE(Проект!$D$140,1,Параметры!BE$59,Параметры!BE$65)/Параметры!BE$70</f>
        <v>228358.32557300193</v>
      </c>
      <c r="BF109" s="53">
        <f ca="1">Проект!BF$140*CHOOSE(Проект!$D$140,1,Параметры!BF$59,Параметры!BF$65)/Параметры!BF$70</f>
        <v>194158.21088543723</v>
      </c>
      <c r="BG109" s="53">
        <f ca="1">Проект!BG$140*CHOOSE(Проект!$D$140,1,Параметры!BG$59,Параметры!BG$65)/Параметры!BG$70</f>
        <v>195256.00963794201</v>
      </c>
      <c r="BH109" s="53">
        <f ca="1">Проект!BH$140*CHOOSE(Проект!$D$140,1,Параметры!BH$59,Параметры!BH$65)/Параметры!BH$70</f>
        <v>196360.01550419955</v>
      </c>
      <c r="BI109" s="53">
        <f ca="1">Проект!BI$140*CHOOSE(Проект!$D$140,1,Параметры!BI$59,Параметры!BI$65)/Параметры!BI$70</f>
        <v>197470.26358013341</v>
      </c>
      <c r="BJ109" s="53">
        <f ca="1">Проект!BJ$140*CHOOSE(Проект!$D$140,1,Параметры!BJ$59,Параметры!BJ$65)/Параметры!BJ$70</f>
        <v>234887.60008184434</v>
      </c>
      <c r="BK109" s="53">
        <f ca="1">Проект!BK$140*CHOOSE(Проект!$D$140,1,Параметры!BK$59,Параметры!BK$65)/Параметры!BK$70</f>
        <v>236215.68872240579</v>
      </c>
      <c r="BL109" s="53">
        <f ca="1">Проект!BL$140*CHOOSE(Проект!$D$140,1,Параметры!BL$59,Параметры!BL$65)/Параметры!BL$70</f>
        <v>237551.28656922834</v>
      </c>
      <c r="BM109" s="53">
        <f ca="1">Проект!BM$140*CHOOSE(Проект!$D$140,1,Параметры!BM$59,Параметры!BM$65)/Параметры!BM$70</f>
        <v>238894.43608045595</v>
      </c>
      <c r="BN109" s="53">
        <f ca="1">Проект!BN$140*CHOOSE(Проект!$D$140,1,Параметры!BN$59,Параметры!BN$65)/Параметры!BN$70</f>
        <v>240245.17995429703</v>
      </c>
      <c r="BO109" s="53">
        <f ca="1">Проект!BO$140*CHOOSE(Проект!$D$140,1,Параметры!BO$59,Параметры!BO$65)/Параметры!BO$70</f>
        <v>241603.561130382</v>
      </c>
      <c r="BP109" s="53">
        <f ca="1">Проект!BP$140*CHOOSE(Проект!$D$140,1,Параметры!BP$59,Параметры!BP$65)/Параметры!BP$70</f>
        <v>242969.62279112803</v>
      </c>
      <c r="BQ109" s="53">
        <f ca="1">Проект!BQ$140*CHOOSE(Проект!$D$140,1,Параметры!BQ$59,Параметры!BQ$65)/Параметры!BQ$70</f>
        <v>244343.4083631121</v>
      </c>
      <c r="BR109" s="53">
        <f ca="1">Проект!BR$140*CHOOSE(Проект!$D$140,1,Параметры!BR$59,Параметры!BR$65)/Параметры!BR$70</f>
        <v>207749.28564741788</v>
      </c>
      <c r="BS109" s="53">
        <f ca="1">Проект!BS$140*CHOOSE(Проект!$D$140,1,Параметры!BS$59,Параметры!BS$65)/Параметры!BS$70</f>
        <v>208923.93031259795</v>
      </c>
      <c r="BT109" s="53">
        <f ca="1">Проект!BT$140*CHOOSE(Проект!$D$140,1,Параметры!BT$59,Параметры!BT$65)/Параметры!BT$70</f>
        <v>210105.2165894935</v>
      </c>
      <c r="BU109" s="53">
        <f ca="1">Проект!BU$140*CHOOSE(Проект!$D$140,1,Параметры!BU$59,Параметры!BU$65)/Параметры!BU$70</f>
        <v>211293.18203074276</v>
      </c>
      <c r="BV109" s="53">
        <f ca="1">Проект!BV$140*CHOOSE(Проект!$D$140,1,Параметры!BV$59,Параметры!BV$65)/Параметры!BV$70</f>
        <v>251329.73208757341</v>
      </c>
      <c r="BW109" s="53">
        <f ca="1">Проект!BW$140*CHOOSE(Проект!$D$140,1,Параметры!BW$59,Параметры!BW$65)/Параметры!BW$70</f>
        <v>252750.78693297412</v>
      </c>
      <c r="BX109" s="53">
        <f ca="1">Проект!BX$140*CHOOSE(Проект!$D$140,1,Параметры!BX$59,Параметры!BX$65)/Параметры!BX$70</f>
        <v>254179.87662907428</v>
      </c>
      <c r="BY109" s="53">
        <f ca="1">Проект!BY$140*CHOOSE(Проект!$D$140,1,Параметры!BY$59,Параметры!BY$65)/Параметры!BY$70</f>
        <v>255617.04660608782</v>
      </c>
      <c r="BZ109" s="53">
        <f ca="1">Проект!BZ$140*CHOOSE(Проект!$D$140,1,Параметры!BZ$59,Параметры!BZ$65)/Параметры!BZ$70</f>
        <v>257062.34255109777</v>
      </c>
      <c r="CA109" s="53">
        <f ca="1">Проект!CA$140*CHOOSE(Проект!$D$140,1,Параметры!CA$59,Параметры!CA$65)/Параметры!CA$70</f>
        <v>258515.81040950867</v>
      </c>
      <c r="CB109" s="53">
        <f ca="1">Проект!CB$140*CHOOSE(Проект!$D$140,1,Параметры!CB$59,Параметры!CB$65)/Параметры!CB$70</f>
        <v>259977.49638650691</v>
      </c>
      <c r="CC109" s="53">
        <f ca="1">Проект!CC$140*CHOOSE(Проект!$D$140,1,Параметры!CC$59,Параметры!CC$65)/Параметры!CC$70</f>
        <v>261447.44694852986</v>
      </c>
      <c r="CD109" s="53">
        <f ca="1">Проект!CD$140*CHOOSE(Проект!$D$140,1,Параметры!CD$59,Параметры!CD$65)/Параметры!CD$70</f>
        <v>222291.73564273701</v>
      </c>
      <c r="CE109" s="53">
        <f ca="1">Проект!CE$140*CHOOSE(Проект!$D$140,1,Параметры!CE$59,Параметры!CE$65)/Параметры!CE$70</f>
        <v>223548.60543447974</v>
      </c>
      <c r="CF109" s="53">
        <f ca="1">Проект!CF$140*CHOOSE(Проект!$D$140,1,Параметры!CF$59,Параметры!CF$65)/Параметры!CF$70</f>
        <v>224812.58175075802</v>
      </c>
      <c r="CG109" s="53">
        <f ca="1">Проект!CG$140*CHOOSE(Проект!$D$140,1,Параметры!CG$59,Параметры!CG$65)/Параметры!CG$70</f>
        <v>226083.70477289477</v>
      </c>
      <c r="CH109" s="53">
        <f ca="1">Проект!CH$140*CHOOSE(Проект!$D$140,1,Параметры!CH$59,Параметры!CH$65)/Параметры!CH$70</f>
        <v>268922.81333370355</v>
      </c>
      <c r="CI109" s="53">
        <f ca="1">Проект!CI$140*CHOOSE(Проект!$D$140,1,Параметры!CI$59,Параметры!CI$65)/Параметры!CI$70</f>
        <v>270443.34201828239</v>
      </c>
      <c r="CJ109" s="53">
        <f ca="1">Проект!CJ$140*CHOOSE(Проект!$D$140,1,Параметры!CJ$59,Параметры!CJ$65)/Параметры!CJ$70</f>
        <v>271972.46799310949</v>
      </c>
      <c r="CK109" s="53">
        <f ca="1">Проект!CK$140*CHOOSE(Проект!$D$140,1,Параметры!CK$59,Параметры!CK$65)/Параметры!CK$70</f>
        <v>273510.23986851395</v>
      </c>
      <c r="CL109" s="53">
        <f ca="1">Проект!CL$140*CHOOSE(Проект!$D$140,1,Параметры!CL$59,Параметры!CL$65)/Параметры!CL$70</f>
        <v>275056.70652967459</v>
      </c>
      <c r="CM109" s="53">
        <f ca="1">Проект!CM$140*CHOOSE(Проект!$D$140,1,Параметры!CM$59,Параметры!CM$65)/Параметры!CM$70</f>
        <v>276611.91713817429</v>
      </c>
      <c r="CN109" s="53">
        <f ca="1">Проект!CN$140*CHOOSE(Проект!$D$140,1,Параметры!CN$59,Параметры!CN$65)/Параметры!CN$70</f>
        <v>278175.9211335624</v>
      </c>
      <c r="CO109" s="53">
        <f ca="1">Проект!CO$140*CHOOSE(Проект!$D$140,1,Параметры!CO$59,Параметры!CO$65)/Параметры!CO$70</f>
        <v>279748.76823492692</v>
      </c>
      <c r="CP109" s="53">
        <f ca="1">Проект!CP$140*CHOOSE(Проект!$D$140,1,Параметры!CP$59,Параметры!CP$65)/Параметры!CP$70</f>
        <v>237852.15713772865</v>
      </c>
      <c r="CQ109" s="53">
        <f ca="1">Проект!CQ$140*CHOOSE(Проект!$D$140,1,Параметры!CQ$59,Параметры!CQ$65)/Параметры!CQ$70</f>
        <v>239197.00781489327</v>
      </c>
      <c r="CR109" s="53">
        <f ca="1">Проект!CR$140*CHOOSE(Проект!$D$140,1,Параметры!CR$59,Параметры!CR$65)/Параметры!CR$70</f>
        <v>240549.46247331105</v>
      </c>
      <c r="CS109" s="53">
        <f ca="1">Проект!CS$140*CHOOSE(Проект!$D$140,1,Параметры!CS$59,Параметры!CS$65)/Параметры!CS$70</f>
        <v>241909.56410699731</v>
      </c>
      <c r="CT109" s="53">
        <f ca="1">Проект!CT$140*CHOOSE(Проект!$D$140,1,Параметры!CT$59,Параметры!CT$65)/Параметры!CT$70</f>
        <v>287747.41026706272</v>
      </c>
      <c r="CU109" s="53">
        <f ca="1">Проект!CU$140*CHOOSE(Проект!$D$140,1,Параметры!CU$59,Параметры!CU$65)/Параметры!CU$70</f>
        <v>289374.37595956208</v>
      </c>
      <c r="CV109" s="53">
        <f ca="1">Проект!CV$140*CHOOSE(Проект!$D$140,1,Параметры!CV$59,Параметры!CV$65)/Параметры!CV$70</f>
        <v>291010.54075262713</v>
      </c>
      <c r="CW109" s="53">
        <f ca="1">Проект!CW$140*CHOOSE(Проект!$D$140,1,Параметры!CW$59,Параметры!CW$65)/Параметры!CW$70</f>
        <v>292655.95665930992</v>
      </c>
      <c r="CX109" s="53">
        <f ca="1">Проект!CX$140*CHOOSE(Проект!$D$140,1,Параметры!CX$59,Параметры!CX$65)/Параметры!CX$70</f>
        <v>294310.6759867518</v>
      </c>
      <c r="CY109" s="53">
        <f ca="1">Проект!CY$140*CHOOSE(Проект!$D$140,1,Параметры!CY$59,Параметры!CY$65)/Параметры!CY$70</f>
        <v>295974.75133784639</v>
      </c>
      <c r="CZ109" s="53">
        <f ca="1">Проект!CZ$140*CHOOSE(Проект!$D$140,1,Параметры!CZ$59,Параметры!CZ$65)/Параметры!CZ$70</f>
        <v>297648.2356129117</v>
      </c>
      <c r="DA109" s="53">
        <f ca="1">Проект!DA$140*CHOOSE(Проект!$D$140,1,Параметры!DA$59,Параметры!DA$65)/Параметры!DA$70</f>
        <v>299331.18201137177</v>
      </c>
      <c r="DB109" s="53">
        <f ca="1">Проект!DB$140*CHOOSE(Проект!$D$140,1,Параметры!DB$59,Параметры!DB$65)/Параметры!DB$70</f>
        <v>254501.8081373696</v>
      </c>
      <c r="DC109" s="53">
        <f ca="1">Проект!DC$140*CHOOSE(Проект!$D$140,1,Параметры!DC$59,Параметры!DC$65)/Параметры!DC$70</f>
        <v>255940.79836193583</v>
      </c>
      <c r="DD109" s="53">
        <f ca="1">Проект!DD$140*CHOOSE(Проект!$D$140,1,Параметры!DD$59,Параметры!DD$65)/Параметры!DD$70</f>
        <v>257387.92484644282</v>
      </c>
      <c r="DE109" s="53">
        <f ca="1">Проект!DE$140*CHOOSE(Проект!$D$140,1,Параметры!DE$59,Параметры!DE$65)/Параметры!DE$70</f>
        <v>258843.23359448707</v>
      </c>
      <c r="DF109" s="53">
        <f ca="1">Проект!DF$140*CHOOSE(Проект!$D$140,1,Параметры!DF$59,Параметры!DF$65)/Параметры!DF$70</f>
        <v>307889.7289857571</v>
      </c>
      <c r="DG109" s="53">
        <f ca="1">Проект!DG$140*CHOOSE(Проект!$D$140,1,Параметры!DG$59,Параметры!DG$65)/Параметры!DG$70</f>
        <v>309630.58227673138</v>
      </c>
      <c r="DH109" s="53">
        <f ca="1">Проект!DH$140*CHOOSE(Проект!$D$140,1,Параметры!DH$59,Параметры!DH$65)/Параметры!DH$70</f>
        <v>311381.27860531094</v>
      </c>
      <c r="DI109" s="53">
        <f ca="1">Проект!DI$140*CHOOSE(Проект!$D$140,1,Параметры!DI$59,Параметры!DI$65)/Параметры!DI$70</f>
        <v>313141.87362546154</v>
      </c>
      <c r="DJ109" s="53">
        <f ca="1">Проект!DJ$140*CHOOSE(Проект!$D$140,1,Параметры!DJ$59,Параметры!DJ$65)/Параметры!DJ$70</f>
        <v>314912.42330582434</v>
      </c>
      <c r="DK109" s="53">
        <f ca="1">Проект!DK$140*CHOOSE(Проект!$D$140,1,Параметры!DK$59,Параметры!DK$65)/Параметры!DK$70</f>
        <v>316692.98393149563</v>
      </c>
      <c r="DL109" s="53">
        <f ca="1">Проект!DL$140*CHOOSE(Проект!$D$140,1,Параметры!DL$59,Параметры!DL$65)/Параметры!DL$70</f>
        <v>318483.6121058155</v>
      </c>
      <c r="DM109" s="53">
        <f ca="1">Проект!DM$140*CHOOSE(Проект!$D$140,1,Параметры!DM$59,Параметры!DM$65)/Параметры!DM$70</f>
        <v>320284.36475216772</v>
      </c>
      <c r="DN109" s="53">
        <f ca="1">Проект!DN$140*CHOOSE(Проект!$D$140,1,Параметры!DN$59,Параметры!DN$65)/Параметры!DN$70</f>
        <v>272316.93470698537</v>
      </c>
      <c r="DO109" s="53">
        <f ca="1">Проект!DO$140*CHOOSE(Проект!$D$140,1,Параметры!DO$59,Параметры!DO$65)/Параметры!DO$70</f>
        <v>273856.65424727125</v>
      </c>
      <c r="DP109" s="53">
        <f ca="1">Проект!DP$140*CHOOSE(Проект!$D$140,1,Параметры!DP$59,Параметры!DP$65)/Параметры!DP$70</f>
        <v>275405.07958569372</v>
      </c>
      <c r="DQ109" s="53">
        <f ca="1">Проект!DQ$140*CHOOSE(Проект!$D$140,1,Параметры!DQ$59,Параметры!DQ$65)/Параметры!DQ$70</f>
        <v>276962.25994610111</v>
      </c>
      <c r="DR109" s="53">
        <f ca="1">Проект!DR$140*CHOOSE(Проект!$D$140,1,Параметры!DR$59,Параметры!DR$65)/Параметры!DR$70</f>
        <v>329442.01001475996</v>
      </c>
      <c r="DS109" s="53">
        <f ca="1">Проект!DS$140*CHOOSE(Проект!$D$140,1,Параметры!DS$59,Параметры!DS$65)/Параметры!DS$70</f>
        <v>331304.72303610243</v>
      </c>
      <c r="DT109" s="53">
        <f ca="1">Проект!DT$140*CHOOSE(Проект!$D$140,1,Параметры!DT$59,Параметры!DT$65)/Параметры!DT$70</f>
        <v>333177.96810768259</v>
      </c>
      <c r="DU109" s="53">
        <f ca="1">Проект!DU$140*CHOOSE(Проект!$D$140,1,Параметры!DU$59,Параметры!DU$65)/Параметры!DU$70</f>
        <v>335061.80477924371</v>
      </c>
      <c r="DV109" s="53">
        <f ca="1">Проект!DV$140*CHOOSE(Проект!$D$140,1,Параметры!DV$59,Параметры!DV$65)/Параметры!DV$70</f>
        <v>336956.29293723201</v>
      </c>
      <c r="DW109" s="53"/>
      <c r="DX109" s="55">
        <f t="shared" ca="1" si="92"/>
        <v>27395697.617960375</v>
      </c>
    </row>
    <row r="110" spans="1:128" x14ac:dyDescent="0.2">
      <c r="A110" s="254" t="str">
        <f>Проект!A$154</f>
        <v>Доставка нефти на завод</v>
      </c>
      <c r="B110" s="121">
        <f t="shared" ca="1" si="87"/>
        <v>1039147.1510260839</v>
      </c>
      <c r="C110" s="46" t="str">
        <f ca="1">Параметры!C$70</f>
        <v>тыс. руб.</v>
      </c>
      <c r="D110" s="11"/>
      <c r="E110" s="11"/>
      <c r="F110" s="6" t="s">
        <v>3366</v>
      </c>
      <c r="G110" s="53">
        <f ca="1">Проект!G$170*CHOOSE(Проект!$D$170,1,Параметры!G$59,Параметры!G$65)/Параметры!G$70</f>
        <v>594</v>
      </c>
      <c r="H110" s="53">
        <f ca="1">Проект!H$170*CHOOSE(Проект!$D$170,1,Параметры!H$59,Параметры!H$65)/Параметры!H$70</f>
        <v>1792.0756870803561</v>
      </c>
      <c r="I110" s="53">
        <f ca="1">Проект!I$170*CHOOSE(Проект!$D$170,1,Параметры!I$59,Параметры!I$65)/Параметры!I$70</f>
        <v>2703.3125153405144</v>
      </c>
      <c r="J110" s="53">
        <f ca="1">Проект!J$170*CHOOSE(Проект!$D$170,1,Параметры!J$59,Параметры!J$65)/Параметры!J$70</f>
        <v>3322.7302011809188</v>
      </c>
      <c r="K110" s="53">
        <f ca="1">Проект!K$170*CHOOSE(Проект!$D$170,1,Параметры!K$59,Параметры!K$65)/Параметры!K$70</f>
        <v>3949.0660191527027</v>
      </c>
      <c r="L110" s="53">
        <f ca="1">Проект!L$170*CHOOSE(Проект!$D$170,1,Параметры!L$59,Параметры!L$65)/Параметры!L$70</f>
        <v>4582.3783991186001</v>
      </c>
      <c r="M110" s="53">
        <f ca="1">Проект!M$170*CHOOSE(Проект!$D$170,1,Параметры!M$59,Параметры!M$65)/Параметры!M$70</f>
        <v>5222.7262105149657</v>
      </c>
      <c r="N110" s="53">
        <f ca="1">Проект!N$170*CHOOSE(Проект!$D$170,1,Параметры!N$59,Параметры!N$65)/Параметры!N$70</f>
        <v>5746.5862651292728</v>
      </c>
      <c r="O110" s="53">
        <f ca="1">Проект!O$170*CHOOSE(Проект!$D$170,1,Параметры!O$59,Параметры!O$65)/Параметры!O$70</f>
        <v>6835.468956224664</v>
      </c>
      <c r="P110" s="53">
        <f ca="1">Проект!P$170*CHOOSE(Проект!$D$170,1,Параметры!P$59,Параметры!P$65)/Параметры!P$70</f>
        <v>6874.1176914942516</v>
      </c>
      <c r="Q110" s="53">
        <f ca="1">Проект!Q$170*CHOOSE(Проект!$D$170,1,Параметры!Q$59,Параметры!Q$65)/Параметры!Q$70</f>
        <v>6912.9849523320972</v>
      </c>
      <c r="R110" s="53">
        <f ca="1">Проект!R$170*CHOOSE(Проект!$D$170,1,Параметры!R$59,Параметры!R$65)/Параметры!R$70</f>
        <v>6952.0719743135269</v>
      </c>
      <c r="S110" s="53">
        <f ca="1">Проект!S$170*CHOOSE(Проект!$D$170,1,Параметры!S$59,Параметры!S$65)/Параметры!S$70</f>
        <v>6991.38</v>
      </c>
      <c r="T110" s="53">
        <f ca="1">Проект!T$170*CHOOSE(Проект!$D$170,1,Параметры!T$59,Параметры!T$65)/Параметры!T$70</f>
        <v>7030.9102789785993</v>
      </c>
      <c r="U110" s="53">
        <f ca="1">Проект!U$170*CHOOSE(Проект!$D$170,1,Параметры!U$59,Параметры!U$65)/Параметры!U$70</f>
        <v>7070.6640679017464</v>
      </c>
      <c r="V110" s="53">
        <f ca="1">Проект!V$170*CHOOSE(Проект!$D$170,1,Параметры!V$59,Параметры!V$65)/Параметры!V$70</f>
        <v>6011.7251330820582</v>
      </c>
      <c r="W110" s="53">
        <f ca="1">Проект!W$170*CHOOSE(Проект!$D$170,1,Параметры!W$59,Параметры!W$65)/Параметры!W$70</f>
        <v>6045.716301013621</v>
      </c>
      <c r="X110" s="53">
        <f ca="1">Проект!X$170*CHOOSE(Проект!$D$170,1,Параметры!X$59,Параметры!X$65)/Параметры!X$70</f>
        <v>6079.899659950559</v>
      </c>
      <c r="Y110" s="53">
        <f ca="1">Проект!Y$170*CHOOSE(Проект!$D$170,1,Параметры!Y$59,Параметры!Y$65)/Параметры!Y$70</f>
        <v>6114.2762965687543</v>
      </c>
      <c r="Z110" s="53">
        <f ca="1">Проект!Z$170*CHOOSE(Проект!$D$170,1,Параметры!Z$59,Параметры!Z$65)/Параметры!Z$70</f>
        <v>7272.830144147475</v>
      </c>
      <c r="AA110" s="53">
        <f ca="1">Проект!AA$170*CHOOSE(Проект!$D$170,1,Параметры!AA$59,Параметры!AA$65)/Параметры!AA$70</f>
        <v>7313.9517831603898</v>
      </c>
      <c r="AB110" s="53">
        <f ca="1">Проект!AB$170*CHOOSE(Проект!$D$170,1,Параметры!AB$59,Параметры!AB$65)/Параметры!AB$70</f>
        <v>7355.3059298988501</v>
      </c>
      <c r="AC110" s="53">
        <f ca="1">Проект!AC$170*CHOOSE(Проект!$D$170,1,Параметры!AC$59,Параметры!AC$65)/Параметры!AC$70</f>
        <v>7396.8938989953431</v>
      </c>
      <c r="AD110" s="53">
        <f ca="1">Проект!AD$170*CHOOSE(Проект!$D$170,1,Параметры!AD$59,Параметры!AD$65)/Параметры!AD$70</f>
        <v>7438.7170125154726</v>
      </c>
      <c r="AE110" s="53">
        <f ca="1">Проект!AE$170*CHOOSE(Проект!$D$170,1,Параметры!AE$59,Параметры!AE$65)/Параметры!AE$70</f>
        <v>7480.7766000000001</v>
      </c>
      <c r="AF110" s="53">
        <f ca="1">Проект!AF$170*CHOOSE(Проект!$D$170,1,Параметры!AF$59,Параметры!AF$65)/Параметры!AF$70</f>
        <v>7523.0739985071004</v>
      </c>
      <c r="AG110" s="53">
        <f ca="1">Проект!AG$170*CHOOSE(Проект!$D$170,1,Параметры!AG$59,Параметры!AG$65)/Параметры!AG$70</f>
        <v>7565.6105526548672</v>
      </c>
      <c r="AH110" s="53">
        <f ca="1">Проект!AH$170*CHOOSE(Проект!$D$170,1,Параметры!AH$59,Параметры!AH$65)/Параметры!AH$70</f>
        <v>6432.5458923978003</v>
      </c>
      <c r="AI110" s="53">
        <f ca="1">Проект!AI$170*CHOOSE(Проект!$D$170,1,Параметры!AI$59,Параметры!AI$65)/Параметры!AI$70</f>
        <v>6468.9164420845736</v>
      </c>
      <c r="AJ110" s="53">
        <f ca="1">Проект!AJ$170*CHOOSE(Проект!$D$170,1,Параметры!AJ$59,Параметры!AJ$65)/Параметры!AJ$70</f>
        <v>6505.4926361470971</v>
      </c>
      <c r="AK110" s="53">
        <f ca="1">Проект!AK$170*CHOOSE(Проект!$D$170,1,Параметры!AK$59,Параметры!AK$65)/Параметры!AK$70</f>
        <v>6542.2756373285674</v>
      </c>
      <c r="AL110" s="53">
        <f ca="1">Проект!AL$170*CHOOSE(Проект!$D$170,1,Параметры!AL$59,Параметры!AL$65)/Параметры!AL$70</f>
        <v>7781.9282542377996</v>
      </c>
      <c r="AM110" s="53">
        <f ca="1">Проект!AM$170*CHOOSE(Проект!$D$170,1,Параметры!AM$59,Параметры!AM$65)/Параметры!AM$70</f>
        <v>7825.9284079816161</v>
      </c>
      <c r="AN110" s="53">
        <f ca="1">Проект!AN$170*CHOOSE(Проект!$D$170,1,Параметры!AN$59,Параметры!AN$65)/Параметры!AN$70</f>
        <v>7870.1773449917691</v>
      </c>
      <c r="AO110" s="53">
        <f ca="1">Проект!AO$170*CHOOSE(Проект!$D$170,1,Параметры!AO$59,Параметры!AO$65)/Параметры!AO$70</f>
        <v>7914.6764719250168</v>
      </c>
      <c r="AP110" s="53">
        <f ca="1">Проект!AP$170*CHOOSE(Проект!$D$170,1,Параметры!AP$59,Параметры!AP$65)/Параметры!AP$70</f>
        <v>7959.4272033915568</v>
      </c>
      <c r="AQ110" s="53">
        <f ca="1">Проект!AQ$170*CHOOSE(Проект!$D$170,1,Параметры!AQ$59,Параметры!AQ$65)/Параметры!AQ$70</f>
        <v>8004.4309620000013</v>
      </c>
      <c r="AR110" s="53">
        <f ca="1">Проект!AR$170*CHOOSE(Проект!$D$170,1,Параметры!AR$59,Параметры!AR$65)/Параметры!AR$70</f>
        <v>8049.6891784025966</v>
      </c>
      <c r="AS110" s="53">
        <f ca="1">Проект!AS$170*CHOOSE(Проект!$D$170,1,Параметры!AS$59,Параметры!AS$65)/Параметры!AS$70</f>
        <v>8095.2032913407083</v>
      </c>
      <c r="AT110" s="53">
        <f ca="1">Проект!AT$170*CHOOSE(Проект!$D$170,1,Параметры!AT$59,Параметры!AT$65)/Параметры!AT$70</f>
        <v>6882.8241048656473</v>
      </c>
      <c r="AU110" s="53">
        <f ca="1">Проект!AU$170*CHOOSE(Проект!$D$170,1,Параметры!AU$59,Параметры!AU$65)/Параметры!AU$70</f>
        <v>6921.7405930304958</v>
      </c>
      <c r="AV110" s="53">
        <f ca="1">Проект!AV$170*CHOOSE(Проект!$D$170,1,Параметры!AV$59,Параметры!AV$65)/Параметры!AV$70</f>
        <v>6960.8771206773936</v>
      </c>
      <c r="AW110" s="53">
        <f ca="1">Проект!AW$170*CHOOSE(Проект!$D$170,1,Параметры!AW$59,Параметры!AW$65)/Параметры!AW$70</f>
        <v>7000.2349319415671</v>
      </c>
      <c r="AX110" s="53">
        <f ca="1">Проект!AX$170*CHOOSE(Проект!$D$170,1,Параметры!AX$59,Параметры!AX$65)/Параметры!AX$70</f>
        <v>8326.6632320344452</v>
      </c>
      <c r="AY110" s="53">
        <f ca="1">Проект!AY$170*CHOOSE(Проект!$D$170,1,Параметры!AY$59,Параметры!AY$65)/Параметры!AY$70</f>
        <v>8373.7433965403288</v>
      </c>
      <c r="AZ110" s="53">
        <f ca="1">Проект!AZ$170*CHOOSE(Проект!$D$170,1,Параметры!AZ$59,Параметры!AZ$65)/Параметры!AZ$70</f>
        <v>8421.0897591411922</v>
      </c>
      <c r="BA110" s="53">
        <f ca="1">Проект!BA$170*CHOOSE(Проект!$D$170,1,Параметры!BA$59,Параметры!BA$65)/Параметры!BA$70</f>
        <v>8468.7038249597681</v>
      </c>
      <c r="BB110" s="53">
        <f ca="1">Проект!BB$170*CHOOSE(Проект!$D$170,1,Параметры!BB$59,Параметры!BB$65)/Параметры!BB$70</f>
        <v>8516.5871076289659</v>
      </c>
      <c r="BC110" s="53">
        <f ca="1">Проект!BC$170*CHOOSE(Проект!$D$170,1,Параметры!BC$59,Параметры!BC$65)/Параметры!BC$70</f>
        <v>8564.74112934</v>
      </c>
      <c r="BD110" s="53">
        <f ca="1">Проект!BD$170*CHOOSE(Проект!$D$170,1,Параметры!BD$59,Параметры!BD$65)/Параметры!BD$70</f>
        <v>8613.1674208907789</v>
      </c>
      <c r="BE110" s="53">
        <f ca="1">Проект!BE$170*CHOOSE(Проект!$D$170,1,Параметры!BE$59,Параметры!BE$65)/Параметры!BE$70</f>
        <v>8661.867521734559</v>
      </c>
      <c r="BF110" s="53">
        <f ca="1">Проект!BF$170*CHOOSE(Проект!$D$170,1,Параметры!BF$59,Параметры!BF$65)/Параметры!BF$70</f>
        <v>7364.6217922062415</v>
      </c>
      <c r="BG110" s="53">
        <f ca="1">Проект!BG$170*CHOOSE(Проект!$D$170,1,Параметры!BG$59,Параметры!BG$65)/Параметры!BG$70</f>
        <v>7406.2624345426293</v>
      </c>
      <c r="BH110" s="53">
        <f ca="1">Проект!BH$170*CHOOSE(Проект!$D$170,1,Параметры!BH$59,Параметры!BH$65)/Параметры!BH$70</f>
        <v>7448.138519124811</v>
      </c>
      <c r="BI110" s="53">
        <f ca="1">Проект!BI$170*CHOOSE(Проект!$D$170,1,Параметры!BI$59,Параметры!BI$65)/Параметры!BI$70</f>
        <v>7490.2513771774766</v>
      </c>
      <c r="BJ110" s="53">
        <f ca="1">Проект!BJ$170*CHOOSE(Проект!$D$170,1,Параметры!BJ$59,Параметры!BJ$65)/Параметры!BJ$70</f>
        <v>8909.5296582768569</v>
      </c>
      <c r="BK110" s="53">
        <f ca="1">Проект!BK$170*CHOOSE(Проект!$D$170,1,Параметры!BK$59,Параметры!BK$65)/Параметры!BK$70</f>
        <v>8959.9054342981526</v>
      </c>
      <c r="BL110" s="53">
        <f ca="1">Проект!BL$170*CHOOSE(Проект!$D$170,1,Параметры!BL$59,Параметры!BL$65)/Параметры!BL$70</f>
        <v>9010.5660422810779</v>
      </c>
      <c r="BM110" s="53">
        <f ca="1">Проект!BM$170*CHOOSE(Проект!$D$170,1,Параметры!BM$59,Параметры!BM$65)/Параметры!BM$70</f>
        <v>9061.5130927069513</v>
      </c>
      <c r="BN110" s="53">
        <f ca="1">Проект!BN$170*CHOOSE(Проект!$D$170,1,Параметры!BN$59,Параметры!BN$65)/Параметры!BN$70</f>
        <v>9112.7482051629922</v>
      </c>
      <c r="BO110" s="53">
        <f ca="1">Проект!BO$170*CHOOSE(Проект!$D$170,1,Параметры!BO$59,Параметры!BO$65)/Параметры!BO$70</f>
        <v>9164.2730083938004</v>
      </c>
      <c r="BP110" s="53">
        <f ca="1">Проект!BP$170*CHOOSE(Проект!$D$170,1,Параметры!BP$59,Параметры!BP$65)/Параметры!BP$70</f>
        <v>9216.0891403531332</v>
      </c>
      <c r="BQ110" s="53">
        <f ca="1">Проект!BQ$170*CHOOSE(Проект!$D$170,1,Параметры!BQ$59,Параметры!BQ$65)/Параметры!BQ$70</f>
        <v>9268.1982482559761</v>
      </c>
      <c r="BR110" s="53">
        <f ca="1">Проект!BR$170*CHOOSE(Проект!$D$170,1,Параметры!BR$59,Параметры!BR$65)/Параметры!BR$70</f>
        <v>7880.1453176606792</v>
      </c>
      <c r="BS110" s="53">
        <f ca="1">Проект!BS$170*CHOOSE(Проект!$D$170,1,Параметры!BS$59,Параметры!BS$65)/Параметры!BS$70</f>
        <v>7924.7008049606138</v>
      </c>
      <c r="BT110" s="53">
        <f ca="1">Проект!BT$170*CHOOSE(Проект!$D$170,1,Параметры!BT$59,Параметры!BT$65)/Параметры!BT$70</f>
        <v>7969.5082154635484</v>
      </c>
      <c r="BU110" s="53">
        <f ca="1">Проект!BU$170*CHOOSE(Проект!$D$170,1,Параметры!BU$59,Параметры!BU$65)/Параметры!BU$70</f>
        <v>8014.5689735799006</v>
      </c>
      <c r="BV110" s="53">
        <f ca="1">Проект!BV$170*CHOOSE(Проект!$D$170,1,Параметры!BV$59,Параметры!BV$65)/Параметры!BV$70</f>
        <v>9533.1967343562374</v>
      </c>
      <c r="BW110" s="53">
        <f ca="1">Проект!BW$170*CHOOSE(Проект!$D$170,1,Параметры!BW$59,Параметры!BW$65)/Параметры!BW$70</f>
        <v>9587.0988146990239</v>
      </c>
      <c r="BX110" s="53">
        <f ca="1">Проект!BX$170*CHOOSE(Проект!$D$170,1,Параметры!BX$59,Параметры!BX$65)/Параметры!BX$70</f>
        <v>9641.305665240754</v>
      </c>
      <c r="BY110" s="53">
        <f ca="1">Проект!BY$170*CHOOSE(Проект!$D$170,1,Параметры!BY$59,Параметры!BY$65)/Параметры!BY$70</f>
        <v>9695.8190091964389</v>
      </c>
      <c r="BZ110" s="53">
        <f ca="1">Проект!BZ$170*CHOOSE(Проект!$D$170,1,Параметры!BZ$59,Параметры!BZ$65)/Параметры!BZ$70</f>
        <v>9750.6405795244027</v>
      </c>
      <c r="CA110" s="53">
        <f ca="1">Проект!CA$170*CHOOSE(Проект!$D$170,1,Параметры!CA$59,Параметры!CA$65)/Параметры!CA$70</f>
        <v>9805.7721189813674</v>
      </c>
      <c r="CB110" s="53">
        <f ca="1">Проект!CB$170*CHOOSE(Проект!$D$170,1,Параметры!CB$59,Параметры!CB$65)/Параметры!CB$70</f>
        <v>9861.2153801778531</v>
      </c>
      <c r="CC110" s="53">
        <f ca="1">Проект!CC$170*CHOOSE(Проект!$D$170,1,Параметры!CC$59,Параметры!CC$65)/Параметры!CC$70</f>
        <v>9916.9721256338944</v>
      </c>
      <c r="CD110" s="53">
        <f ca="1">Проект!CD$170*CHOOSE(Проект!$D$170,1,Параметры!CD$59,Параметры!CD$65)/Параметры!CD$70</f>
        <v>8431.7554898969283</v>
      </c>
      <c r="CE110" s="53">
        <f ca="1">Проект!CE$170*CHOOSE(Проект!$D$170,1,Параметры!CE$59,Параметры!CE$65)/Параметры!CE$70</f>
        <v>8479.4298613078572</v>
      </c>
      <c r="CF110" s="53">
        <f ca="1">Проект!CF$170*CHOOSE(Проект!$D$170,1,Параметры!CF$59,Параметры!CF$65)/Параметры!CF$70</f>
        <v>8527.3737905459966</v>
      </c>
      <c r="CG110" s="53">
        <f ca="1">Проект!CG$170*CHOOSE(Проект!$D$170,1,Параметры!CG$59,Параметры!CG$65)/Параметры!CG$70</f>
        <v>8575.5888017304933</v>
      </c>
      <c r="CH110" s="53">
        <f ca="1">Проект!CH$170*CHOOSE(Проект!$D$170,1,Параметры!CH$59,Параметры!CH$65)/Параметры!CH$70</f>
        <v>10200.520505761173</v>
      </c>
      <c r="CI110" s="53">
        <f ca="1">Проект!CI$170*CHOOSE(Проект!$D$170,1,Параметры!CI$59,Параметры!CI$65)/Параметры!CI$70</f>
        <v>10258.195731727956</v>
      </c>
      <c r="CJ110" s="53">
        <f ca="1">Проект!CJ$170*CHOOSE(Проект!$D$170,1,Параметры!CJ$59,Параметры!CJ$65)/Параметры!CJ$70</f>
        <v>10316.197061807607</v>
      </c>
      <c r="CK110" s="53">
        <f ca="1">Проект!CK$170*CHOOSE(Проект!$D$170,1,Параметры!CK$59,Параметры!CK$65)/Параметры!CK$70</f>
        <v>10374.526339840191</v>
      </c>
      <c r="CL110" s="53">
        <f ca="1">Проект!CL$170*CHOOSE(Проект!$D$170,1,Параметры!CL$59,Параметры!CL$65)/Параметры!CL$70</f>
        <v>10433.185420091111</v>
      </c>
      <c r="CM110" s="53">
        <f ca="1">Проект!CM$170*CHOOSE(Проект!$D$170,1,Параметры!CM$59,Параметры!CM$65)/Параметры!CM$70</f>
        <v>10492.176167310065</v>
      </c>
      <c r="CN110" s="53">
        <f ca="1">Проект!CN$170*CHOOSE(Проект!$D$170,1,Параметры!CN$59,Параметры!CN$65)/Параметры!CN$70</f>
        <v>10551.500456790303</v>
      </c>
      <c r="CO110" s="53">
        <f ca="1">Проект!CO$170*CHOOSE(Проект!$D$170,1,Параметры!CO$59,Параметры!CO$65)/Параметры!CO$70</f>
        <v>10611.160174428267</v>
      </c>
      <c r="CP110" s="53">
        <f ca="1">Проект!CP$170*CHOOSE(Проект!$D$170,1,Параметры!CP$59,Параметры!CP$65)/Параметры!CP$70</f>
        <v>9021.9783741897118</v>
      </c>
      <c r="CQ110" s="53">
        <f ca="1">Проект!CQ$170*CHOOSE(Проект!$D$170,1,Параметры!CQ$59,Параметры!CQ$65)/Параметры!CQ$70</f>
        <v>9072.9899515994075</v>
      </c>
      <c r="CR110" s="53">
        <f ca="1">Проект!CR$170*CHOOSE(Проект!$D$170,1,Параметры!CR$59,Параметры!CR$65)/Параметры!CR$70</f>
        <v>9124.2899558842164</v>
      </c>
      <c r="CS110" s="53">
        <f ca="1">Проект!CS$170*CHOOSE(Проект!$D$170,1,Параметры!CS$59,Параметры!CS$65)/Параметры!CS$70</f>
        <v>9175.8800178516285</v>
      </c>
      <c r="CT110" s="53">
        <f ca="1">Проект!CT$170*CHOOSE(Проект!$D$170,1,Параметры!CT$59,Параметры!CT$65)/Параметры!CT$70</f>
        <v>10914.556941164454</v>
      </c>
      <c r="CU110" s="53">
        <f ca="1">Проект!CU$170*CHOOSE(Проект!$D$170,1,Параметры!CU$59,Параметры!CU$65)/Параметры!CU$70</f>
        <v>10976.26943294891</v>
      </c>
      <c r="CV110" s="53">
        <f ca="1">Проект!CV$170*CHOOSE(Проект!$D$170,1,Параметры!CV$59,Параметры!CV$65)/Параметры!CV$70</f>
        <v>11038.330856134138</v>
      </c>
      <c r="CW110" s="53">
        <f ca="1">Проект!CW$170*CHOOSE(Проект!$D$170,1,Параметры!CW$59,Параметры!CW$65)/Параметры!CW$70</f>
        <v>11100.743183629002</v>
      </c>
      <c r="CX110" s="53">
        <f ca="1">Проект!CX$170*CHOOSE(Проект!$D$170,1,Параметры!CX$59,Параметры!CX$65)/Параметры!CX$70</f>
        <v>11163.508399497488</v>
      </c>
      <c r="CY110" s="53">
        <f ca="1">Проект!CY$170*CHOOSE(Проект!$D$170,1,Параметры!CY$59,Параметры!CY$65)/Параметры!CY$70</f>
        <v>11226.628499021768</v>
      </c>
      <c r="CZ110" s="53">
        <f ca="1">Проект!CZ$170*CHOOSE(Проект!$D$170,1,Параметры!CZ$59,Параметры!CZ$65)/Параметры!CZ$70</f>
        <v>11290.105488765625</v>
      </c>
      <c r="DA110" s="53">
        <f ca="1">Проект!DA$170*CHOOSE(Проект!$D$170,1,Параметры!DA$59,Параметры!DA$65)/Параметры!DA$70</f>
        <v>11353.941386638247</v>
      </c>
      <c r="DB110" s="53">
        <f ca="1">Проект!DB$170*CHOOSE(Проект!$D$170,1,Параметры!DB$59,Параметры!DB$65)/Параметры!DB$70</f>
        <v>9653.5168603829916</v>
      </c>
      <c r="DC110" s="53">
        <f ca="1">Проект!DC$170*CHOOSE(Проект!$D$170,1,Параметры!DC$59,Параметры!DC$65)/Параметры!DC$70</f>
        <v>9708.0992482113652</v>
      </c>
      <c r="DD110" s="53">
        <f ca="1">Проект!DD$170*CHOOSE(Проект!$D$170,1,Параметры!DD$59,Параметры!DD$65)/Параметры!DD$70</f>
        <v>9762.9902527961112</v>
      </c>
      <c r="DE110" s="53">
        <f ca="1">Проект!DE$170*CHOOSE(Проект!$D$170,1,Параметры!DE$59,Параметры!DE$65)/Параметры!DE$70</f>
        <v>9818.1916191012406</v>
      </c>
      <c r="DF110" s="53">
        <f ca="1">Проект!DF$170*CHOOSE(Проект!$D$170,1,Параметры!DF$59,Параметры!DF$65)/Параметры!DF$70</f>
        <v>11678.575927045966</v>
      </c>
      <c r="DG110" s="53">
        <f ca="1">Проект!DG$170*CHOOSE(Проект!$D$170,1,Параметры!DG$59,Параметры!DG$65)/Параметры!DG$70</f>
        <v>11744.608293255335</v>
      </c>
      <c r="DH110" s="53">
        <f ca="1">Проект!DH$170*CHOOSE(Проект!$D$170,1,Параметры!DH$59,Параметры!DH$65)/Параметры!DH$70</f>
        <v>11811.014016063526</v>
      </c>
      <c r="DI110" s="53">
        <f ca="1">Проект!DI$170*CHOOSE(Проект!$D$170,1,Параметры!DI$59,Параметры!DI$65)/Параметры!DI$70</f>
        <v>11877.795206483032</v>
      </c>
      <c r="DJ110" s="53">
        <f ca="1">Проект!DJ$170*CHOOSE(Проект!$D$170,1,Параметры!DJ$59,Параметры!DJ$65)/Параметры!DJ$70</f>
        <v>11944.953987462311</v>
      </c>
      <c r="DK110" s="53">
        <f ca="1">Проект!DK$170*CHOOSE(Проект!$D$170,1,Параметры!DK$59,Параметры!DK$65)/Параметры!DK$70</f>
        <v>12012.492493953288</v>
      </c>
      <c r="DL110" s="53">
        <f ca="1">Проект!DL$170*CHOOSE(Проект!$D$170,1,Параметры!DL$59,Параметры!DL$65)/Параметры!DL$70</f>
        <v>12080.412872979216</v>
      </c>
      <c r="DM110" s="53">
        <f ca="1">Проект!DM$170*CHOOSE(Проект!$D$170,1,Параметры!DM$59,Параметры!DM$65)/Параметры!DM$70</f>
        <v>12148.717283702919</v>
      </c>
      <c r="DN110" s="53">
        <f ca="1">Проект!DN$170*CHOOSE(Проект!$D$170,1,Параметры!DN$59,Параметры!DN$65)/Параметры!DN$70</f>
        <v>10329.263040609798</v>
      </c>
      <c r="DO110" s="53">
        <f ca="1">Проект!DO$170*CHOOSE(Проект!$D$170,1,Параметры!DO$59,Параметры!DO$65)/Параметры!DO$70</f>
        <v>10387.666195586156</v>
      </c>
      <c r="DP110" s="53">
        <f ca="1">Проект!DP$170*CHOOSE(Проект!$D$170,1,Параметры!DP$59,Параметры!DP$65)/Параметры!DP$70</f>
        <v>10446.399570491834</v>
      </c>
      <c r="DQ110" s="53">
        <f ca="1">Проект!DQ$170*CHOOSE(Проект!$D$170,1,Параметры!DQ$59,Параметры!DQ$65)/Параметры!DQ$70</f>
        <v>10505.465032438326</v>
      </c>
      <c r="DR110" s="53">
        <f ca="1">Проект!DR$170*CHOOSE(Проект!$D$170,1,Параметры!DR$59,Параметры!DR$65)/Параметры!DR$70</f>
        <v>12496.076241939178</v>
      </c>
      <c r="DS110" s="53">
        <f ca="1">Проект!DS$170*CHOOSE(Проект!$D$170,1,Параметры!DS$59,Параметры!DS$65)/Параметры!DS$70</f>
        <v>12566.730873783203</v>
      </c>
      <c r="DT110" s="53">
        <f ca="1">Проект!DT$170*CHOOSE(Проект!$D$170,1,Параметры!DT$59,Параметры!DT$65)/Параметры!DT$70</f>
        <v>12637.784997187968</v>
      </c>
      <c r="DU110" s="53">
        <f ca="1">Проект!DU$170*CHOOSE(Проект!$D$170,1,Параметры!DU$59,Параметры!DU$65)/Параметры!DU$70</f>
        <v>12709.240870936839</v>
      </c>
      <c r="DV110" s="53">
        <f ca="1">Проект!DV$170*CHOOSE(Проект!$D$170,1,Параметры!DV$59,Параметры!DV$65)/Параметры!DV$70</f>
        <v>12781.10076658467</v>
      </c>
      <c r="DW110" s="53"/>
      <c r="DX110" s="55">
        <f t="shared" ca="1" si="92"/>
        <v>1039147.1510260839</v>
      </c>
    </row>
    <row r="111" spans="1:128" x14ac:dyDescent="0.2">
      <c r="A111" s="254" t="str">
        <f>Проект!A$184</f>
        <v>Переработка давальческого сырья</v>
      </c>
      <c r="B111" s="121">
        <f t="shared" ca="1" si="87"/>
        <v>944679.22820552974</v>
      </c>
      <c r="C111" s="46" t="str">
        <f ca="1">Параметры!C$70</f>
        <v>тыс. руб.</v>
      </c>
      <c r="D111" s="11"/>
      <c r="E111" s="11"/>
      <c r="F111" s="6" t="s">
        <v>3367</v>
      </c>
      <c r="G111" s="53">
        <f ca="1">Проект!G$200*CHOOSE(Проект!$D$200,1,Параметры!G$59,Параметры!G$65)/Параметры!G$70</f>
        <v>540</v>
      </c>
      <c r="H111" s="53">
        <f ca="1">Проект!H$200*CHOOSE(Проект!$D$200,1,Параметры!H$59,Параметры!H$65)/Параметры!H$70</f>
        <v>1629.1597155275965</v>
      </c>
      <c r="I111" s="53">
        <f ca="1">Проект!I$200*CHOOSE(Проект!$D$200,1,Параметры!I$59,Параметры!I$65)/Параметры!I$70</f>
        <v>2457.5568321277397</v>
      </c>
      <c r="J111" s="53">
        <f ca="1">Проект!J$200*CHOOSE(Проект!$D$200,1,Параметры!J$59,Параметры!J$65)/Параметры!J$70</f>
        <v>3020.6638192553801</v>
      </c>
      <c r="K111" s="53">
        <f ca="1">Проект!K$200*CHOOSE(Проект!$D$200,1,Параметры!K$59,Параметры!K$65)/Параметры!K$70</f>
        <v>3590.0600174115471</v>
      </c>
      <c r="L111" s="53">
        <f ca="1">Проект!L$200*CHOOSE(Проект!$D$200,1,Параметры!L$59,Параметры!L$65)/Параметры!L$70</f>
        <v>4165.7985446532721</v>
      </c>
      <c r="M111" s="53">
        <f ca="1">Проект!M$200*CHOOSE(Проект!$D$200,1,Параметры!M$59,Параметры!M$65)/Параметры!M$70</f>
        <v>4747.9329186499681</v>
      </c>
      <c r="N111" s="53">
        <f ca="1">Проект!N$200*CHOOSE(Проект!$D$200,1,Параметры!N$59,Параметры!N$65)/Параметры!N$70</f>
        <v>5224.1693319357009</v>
      </c>
      <c r="O111" s="53">
        <f ca="1">Проект!O$200*CHOOSE(Проект!$D$200,1,Параметры!O$59,Параметры!O$65)/Параметры!O$70</f>
        <v>6214.0626874769659</v>
      </c>
      <c r="P111" s="53">
        <f ca="1">Проект!P$200*CHOOSE(Проект!$D$200,1,Параметры!P$59,Параметры!P$65)/Параметры!P$70</f>
        <v>6249.1979013584105</v>
      </c>
      <c r="Q111" s="53">
        <f ca="1">Проект!Q$200*CHOOSE(Проект!$D$200,1,Параметры!Q$59,Параметры!Q$65)/Параметры!Q$70</f>
        <v>6284.531774847359</v>
      </c>
      <c r="R111" s="53">
        <f ca="1">Проект!R$200*CHOOSE(Проект!$D$200,1,Параметры!R$59,Параметры!R$65)/Параметры!R$70</f>
        <v>6320.0654311941153</v>
      </c>
      <c r="S111" s="53">
        <f ca="1">Проект!S$200*CHOOSE(Проект!$D$200,1,Параметры!S$59,Параметры!S$65)/Параметры!S$70</f>
        <v>6355.8</v>
      </c>
      <c r="T111" s="53">
        <f ca="1">Проект!T$200*CHOOSE(Проект!$D$200,1,Параметры!T$59,Параметры!T$65)/Параметры!T$70</f>
        <v>6391.7366172532702</v>
      </c>
      <c r="U111" s="53">
        <f ca="1">Проект!U$200*CHOOSE(Проект!$D$200,1,Параметры!U$59,Параметры!U$65)/Параметры!U$70</f>
        <v>6427.8764253652216</v>
      </c>
      <c r="V111" s="53">
        <f ca="1">Проект!V$200*CHOOSE(Проект!$D$200,1,Параметры!V$59,Параметры!V$65)/Параметры!V$70</f>
        <v>5465.2046664382324</v>
      </c>
      <c r="W111" s="53">
        <f ca="1">Проект!W$200*CHOOSE(Проект!$D$200,1,Параметры!W$59,Параметры!W$65)/Параметры!W$70</f>
        <v>5496.1057281942003</v>
      </c>
      <c r="X111" s="53">
        <f ca="1">Проект!X$200*CHOOSE(Проект!$D$200,1,Параметры!X$59,Параметры!X$65)/Параметры!X$70</f>
        <v>5527.1815090459604</v>
      </c>
      <c r="Y111" s="53">
        <f ca="1">Проект!Y$200*CHOOSE(Проект!$D$200,1,Параметры!Y$59,Параметры!Y$65)/Параметры!Y$70</f>
        <v>5558.4329968806842</v>
      </c>
      <c r="Z111" s="53">
        <f ca="1">Проект!Z$200*CHOOSE(Проект!$D$200,1,Параметры!Z$59,Параметры!Z$65)/Параметры!Z$70</f>
        <v>6611.6637674067933</v>
      </c>
      <c r="AA111" s="53">
        <f ca="1">Проект!AA$200*CHOOSE(Проект!$D$200,1,Параметры!AA$59,Параметры!AA$65)/Параметры!AA$70</f>
        <v>6649.0470756003515</v>
      </c>
      <c r="AB111" s="53">
        <f ca="1">Проект!AB$200*CHOOSE(Проект!$D$200,1,Параметры!AB$59,Параметры!AB$65)/Параметры!AB$70</f>
        <v>6686.6417544534988</v>
      </c>
      <c r="AC111" s="53">
        <f ca="1">Проект!AC$200*CHOOSE(Проект!$D$200,1,Параметры!AC$59,Параметры!AC$65)/Параметры!AC$70</f>
        <v>6724.4489990866732</v>
      </c>
      <c r="AD111" s="53">
        <f ca="1">Проект!AD$200*CHOOSE(Проект!$D$200,1,Параметры!AD$59,Параметры!AD$65)/Параметры!AD$70</f>
        <v>6762.4700113777017</v>
      </c>
      <c r="AE111" s="53">
        <f ca="1">Проект!AE$200*CHOOSE(Проект!$D$200,1,Параметры!AE$59,Параметры!AE$65)/Параметры!AE$70</f>
        <v>6800.7059999999992</v>
      </c>
      <c r="AF111" s="53">
        <f ca="1">Проект!AF$200*CHOOSE(Проект!$D$200,1,Параметры!AF$59,Параметры!AF$65)/Параметры!AF$70</f>
        <v>6839.1581804609978</v>
      </c>
      <c r="AG111" s="53">
        <f ca="1">Проект!AG$200*CHOOSE(Проект!$D$200,1,Параметры!AG$59,Параметры!AG$65)/Параметры!AG$70</f>
        <v>6877.8277751407868</v>
      </c>
      <c r="AH111" s="53">
        <f ca="1">Проект!AH$200*CHOOSE(Проект!$D$200,1,Параметры!AH$59,Параметры!AH$65)/Параметры!AH$70</f>
        <v>5847.7689930889092</v>
      </c>
      <c r="AI111" s="53">
        <f ca="1">Проект!AI$200*CHOOSE(Проект!$D$200,1,Параметры!AI$59,Параметры!AI$65)/Параметры!AI$70</f>
        <v>5880.8331291677941</v>
      </c>
      <c r="AJ111" s="53">
        <f ca="1">Проект!AJ$200*CHOOSE(Проект!$D$200,1,Параметры!AJ$59,Параметры!AJ$65)/Параметры!AJ$70</f>
        <v>5914.0842146791792</v>
      </c>
      <c r="AK111" s="53">
        <f ca="1">Проект!AK$200*CHOOSE(Проект!$D$200,1,Параметры!AK$59,Параметры!AK$65)/Параметры!AK$70</f>
        <v>5947.5233066623332</v>
      </c>
      <c r="AL111" s="53">
        <f ca="1">Проект!AL$200*CHOOSE(Проект!$D$200,1,Параметры!AL$59,Параметры!AL$65)/Параметры!AL$70</f>
        <v>7074.4802311252697</v>
      </c>
      <c r="AM111" s="53">
        <f ca="1">Проект!AM$200*CHOOSE(Проект!$D$200,1,Параметры!AM$59,Параметры!AM$65)/Параметры!AM$70</f>
        <v>7114.4803708923764</v>
      </c>
      <c r="AN111" s="53">
        <f ca="1">Проект!AN$200*CHOOSE(Проект!$D$200,1,Параметры!AN$59,Параметры!AN$65)/Параметры!AN$70</f>
        <v>7154.7066772652415</v>
      </c>
      <c r="AO111" s="53">
        <f ca="1">Проект!AO$200*CHOOSE(Проект!$D$200,1,Параметры!AO$59,Параметры!AO$65)/Параметры!AO$70</f>
        <v>7195.1604290227397</v>
      </c>
      <c r="AP111" s="53">
        <f ca="1">Проект!AP$200*CHOOSE(Проект!$D$200,1,Параметры!AP$59,Параметры!AP$65)/Параметры!AP$70</f>
        <v>7235.8429121741392</v>
      </c>
      <c r="AQ111" s="53">
        <f ca="1">Проект!AQ$200*CHOOSE(Проект!$D$200,1,Параметры!AQ$59,Параметры!AQ$65)/Параметры!AQ$70</f>
        <v>7276.7554199999986</v>
      </c>
      <c r="AR111" s="53">
        <f ca="1">Проект!AR$200*CHOOSE(Проект!$D$200,1,Параметры!AR$59,Параметры!AR$65)/Параметры!AR$70</f>
        <v>7317.8992530932655</v>
      </c>
      <c r="AS111" s="53">
        <f ca="1">Проект!AS$200*CHOOSE(Проект!$D$200,1,Параметры!AS$59,Параметры!AS$65)/Параметры!AS$70</f>
        <v>7359.2757194006399</v>
      </c>
      <c r="AT111" s="53">
        <f ca="1">Проект!AT$200*CHOOSE(Проект!$D$200,1,Параметры!AT$59,Параметры!AT$65)/Параметры!AT$70</f>
        <v>6257.1128226051305</v>
      </c>
      <c r="AU111" s="53">
        <f ca="1">Проект!AU$200*CHOOSE(Проект!$D$200,1,Параметры!AU$59,Параметры!AU$65)/Параметры!AU$70</f>
        <v>6292.4914482095382</v>
      </c>
      <c r="AV111" s="53">
        <f ca="1">Проект!AV$200*CHOOSE(Проект!$D$200,1,Параметры!AV$59,Параметры!AV$65)/Параметры!AV$70</f>
        <v>6328.0701097067176</v>
      </c>
      <c r="AW111" s="53">
        <f ca="1">Проект!AW$200*CHOOSE(Проект!$D$200,1,Параметры!AW$59,Параметры!AW$65)/Параметры!AW$70</f>
        <v>6363.8499381286938</v>
      </c>
      <c r="AX111" s="53">
        <f ca="1">Проект!AX$200*CHOOSE(Проект!$D$200,1,Параметры!AX$59,Параметры!AX$65)/Параметры!AX$70</f>
        <v>7569.6938473040364</v>
      </c>
      <c r="AY111" s="53">
        <f ca="1">Проект!AY$200*CHOOSE(Проект!$D$200,1,Параметры!AY$59,Параметры!AY$65)/Параметры!AY$70</f>
        <v>7612.4939968548397</v>
      </c>
      <c r="AZ111" s="53">
        <f ca="1">Проект!AZ$200*CHOOSE(Проект!$D$200,1,Параметры!AZ$59,Параметры!AZ$65)/Параметры!AZ$70</f>
        <v>7655.5361446738079</v>
      </c>
      <c r="BA111" s="53">
        <f ca="1">Проект!BA$200*CHOOSE(Проект!$D$200,1,Параметры!BA$59,Параметры!BA$65)/Параметры!BA$70</f>
        <v>7698.8216590543298</v>
      </c>
      <c r="BB111" s="53">
        <f ca="1">Проект!BB$200*CHOOSE(Проект!$D$200,1,Параметры!BB$59,Параметры!BB$65)/Параметры!BB$70</f>
        <v>7742.3519160263277</v>
      </c>
      <c r="BC111" s="53">
        <f ca="1">Проект!BC$200*CHOOSE(Проект!$D$200,1,Параметры!BC$59,Параметры!BC$65)/Параметры!BC$70</f>
        <v>7786.1282993999976</v>
      </c>
      <c r="BD111" s="53">
        <f ca="1">Проект!BD$200*CHOOSE(Проект!$D$200,1,Параметры!BD$59,Параметры!BD$65)/Параметры!BD$70</f>
        <v>7830.1522008097954</v>
      </c>
      <c r="BE111" s="53">
        <f ca="1">Проект!BE$200*CHOOSE(Проект!$D$200,1,Параметры!BE$59,Параметры!BE$65)/Параметры!BE$70</f>
        <v>7874.4250197586853</v>
      </c>
      <c r="BF111" s="53">
        <f ca="1">Проект!BF$200*CHOOSE(Проект!$D$200,1,Параметры!BF$59,Параметры!BF$65)/Параметры!BF$70</f>
        <v>6695.1107201874893</v>
      </c>
      <c r="BG111" s="53">
        <f ca="1">Проект!BG$200*CHOOSE(Проект!$D$200,1,Параметры!BG$59,Параметры!BG$65)/Параметры!BG$70</f>
        <v>6732.9658495842059</v>
      </c>
      <c r="BH111" s="53">
        <f ca="1">Проект!BH$200*CHOOSE(Проект!$D$200,1,Параметры!BH$59,Параметры!BH$65)/Параметры!BH$70</f>
        <v>6771.0350173861898</v>
      </c>
      <c r="BI111" s="53">
        <f ca="1">Проект!BI$200*CHOOSE(Проект!$D$200,1,Параметры!BI$59,Параметры!BI$65)/Параметры!BI$70</f>
        <v>6809.3194337977029</v>
      </c>
      <c r="BJ111" s="53">
        <f ca="1">Проект!BJ$200*CHOOSE(Проект!$D$200,1,Параметры!BJ$59,Параметры!BJ$65)/Параметры!BJ$70</f>
        <v>8099.5724166153195</v>
      </c>
      <c r="BK111" s="53">
        <f ca="1">Проект!BK$200*CHOOSE(Проект!$D$200,1,Параметры!BK$59,Параметры!BK$65)/Параметры!BK$70</f>
        <v>8145.3685766346807</v>
      </c>
      <c r="BL111" s="53">
        <f ca="1">Проект!BL$200*CHOOSE(Проект!$D$200,1,Параметры!BL$59,Параметры!BL$65)/Параметры!BL$70</f>
        <v>8191.4236748009753</v>
      </c>
      <c r="BM111" s="53">
        <f ca="1">Проект!BM$200*CHOOSE(Проект!$D$200,1,Параметры!BM$59,Параметры!BM$65)/Параметры!BM$70</f>
        <v>8237.7391751881332</v>
      </c>
      <c r="BN111" s="53">
        <f ca="1">Проект!BN$200*CHOOSE(Проект!$D$200,1,Параметры!BN$59,Параметры!BN$65)/Параметры!BN$70</f>
        <v>8284.3165501481726</v>
      </c>
      <c r="BO111" s="53">
        <f ca="1">Проект!BO$200*CHOOSE(Проект!$D$200,1,Параметры!BO$59,Параметры!BO$65)/Параметры!BO$70</f>
        <v>8331.1572803579984</v>
      </c>
      <c r="BP111" s="53">
        <f ca="1">Проект!BP$200*CHOOSE(Проект!$D$200,1,Параметры!BP$59,Параметры!BP$65)/Параметры!BP$70</f>
        <v>8378.2628548664816</v>
      </c>
      <c r="BQ111" s="53">
        <f ca="1">Проект!BQ$200*CHOOSE(Проект!$D$200,1,Параметры!BQ$59,Параметры!BQ$65)/Параметры!BQ$70</f>
        <v>8425.6347711417948</v>
      </c>
      <c r="BR111" s="53">
        <f ca="1">Проект!BR$200*CHOOSE(Проект!$D$200,1,Параметры!BR$59,Параметры!BR$65)/Параметры!BR$70</f>
        <v>7163.7684706006157</v>
      </c>
      <c r="BS111" s="53">
        <f ca="1">Проект!BS$200*CHOOSE(Проект!$D$200,1,Параметры!BS$59,Параметры!BS$65)/Параметры!BS$70</f>
        <v>7204.2734590551017</v>
      </c>
      <c r="BT111" s="53">
        <f ca="1">Проект!BT$200*CHOOSE(Проект!$D$200,1,Параметры!BT$59,Параметры!BT$65)/Параметры!BT$70</f>
        <v>7245.0074686032231</v>
      </c>
      <c r="BU111" s="53">
        <f ca="1">Проект!BU$200*CHOOSE(Проект!$D$200,1,Параметры!BU$59,Параметры!BU$65)/Параметры!BU$70</f>
        <v>7285.9717941635427</v>
      </c>
      <c r="BV111" s="53">
        <f ca="1">Проект!BV$200*CHOOSE(Проект!$D$200,1,Параметры!BV$59,Параметры!BV$65)/Параметры!BV$70</f>
        <v>8666.5424857783946</v>
      </c>
      <c r="BW111" s="53">
        <f ca="1">Проект!BW$200*CHOOSE(Проект!$D$200,1,Параметры!BW$59,Параметры!BW$65)/Параметры!BW$70</f>
        <v>8715.5443769991107</v>
      </c>
      <c r="BX111" s="53">
        <f ca="1">Проект!BX$200*CHOOSE(Проект!$D$200,1,Параметры!BX$59,Параметры!BX$65)/Параметры!BX$70</f>
        <v>8764.8233320370455</v>
      </c>
      <c r="BY111" s="53">
        <f ca="1">Проект!BY$200*CHOOSE(Проект!$D$200,1,Параметры!BY$59,Параметры!BY$65)/Параметры!BY$70</f>
        <v>8814.3809174513044</v>
      </c>
      <c r="BZ111" s="53">
        <f ca="1">Проект!BZ$200*CHOOSE(Проект!$D$200,1,Параметры!BZ$59,Параметры!BZ$65)/Параметры!BZ$70</f>
        <v>8864.2187086585454</v>
      </c>
      <c r="CA111" s="53">
        <f ca="1">Проект!CA$200*CHOOSE(Проект!$D$200,1,Параметры!CA$59,Параметры!CA$65)/Параметры!CA$70</f>
        <v>8914.3382899830576</v>
      </c>
      <c r="CB111" s="53">
        <f ca="1">Проект!CB$200*CHOOSE(Проект!$D$200,1,Параметры!CB$59,Параметры!CB$65)/Параметры!CB$70</f>
        <v>8964.7412547071362</v>
      </c>
      <c r="CC111" s="53">
        <f ca="1">Проект!CC$200*CHOOSE(Проект!$D$200,1,Параметры!CC$59,Параметры!CC$65)/Параметры!CC$70</f>
        <v>9015.4292051217235</v>
      </c>
      <c r="CD111" s="53">
        <f ca="1">Проект!CD$200*CHOOSE(Проект!$D$200,1,Параметры!CD$59,Параметры!CD$65)/Параметры!CD$70</f>
        <v>7665.2322635426599</v>
      </c>
      <c r="CE111" s="53">
        <f ca="1">Проект!CE$200*CHOOSE(Проект!$D$200,1,Параметры!CE$59,Параметры!CE$65)/Параметры!CE$70</f>
        <v>7708.5726011889592</v>
      </c>
      <c r="CF111" s="53">
        <f ca="1">Проект!CF$200*CHOOSE(Проект!$D$200,1,Параметры!CF$59,Параметры!CF$65)/Параметры!CF$70</f>
        <v>7752.15799140545</v>
      </c>
      <c r="CG111" s="53">
        <f ca="1">Проект!CG$200*CHOOSE(Проект!$D$200,1,Параметры!CG$59,Параметры!CG$65)/Параметры!CG$70</f>
        <v>7795.9898197549928</v>
      </c>
      <c r="CH111" s="53">
        <f ca="1">Проект!CH$200*CHOOSE(Проект!$D$200,1,Параметры!CH$59,Параметры!CH$65)/Параметры!CH$70</f>
        <v>9273.2004597828836</v>
      </c>
      <c r="CI111" s="53">
        <f ca="1">Проект!CI$200*CHOOSE(Проект!$D$200,1,Параметры!CI$59,Параметры!CI$65)/Параметры!CI$70</f>
        <v>9325.6324833890503</v>
      </c>
      <c r="CJ111" s="53">
        <f ca="1">Проект!CJ$200*CHOOSE(Проект!$D$200,1,Параметры!CJ$59,Параметры!CJ$65)/Параметры!CJ$70</f>
        <v>9378.3609652796422</v>
      </c>
      <c r="CK111" s="53">
        <f ca="1">Проект!CK$200*CHOOSE(Проект!$D$200,1,Параметры!CK$59,Параметры!CK$65)/Параметры!CK$70</f>
        <v>9431.3875816728996</v>
      </c>
      <c r="CL111" s="53">
        <f ca="1">Проект!CL$200*CHOOSE(Проект!$D$200,1,Параметры!CL$59,Параметры!CL$65)/Параметры!CL$70</f>
        <v>9484.7140182646453</v>
      </c>
      <c r="CM111" s="53">
        <f ca="1">Проект!CM$200*CHOOSE(Проект!$D$200,1,Параметры!CM$59,Параметры!CM$65)/Параметры!CM$70</f>
        <v>9538.3419702818755</v>
      </c>
      <c r="CN111" s="53">
        <f ca="1">Проект!CN$200*CHOOSE(Проект!$D$200,1,Параметры!CN$59,Параметры!CN$65)/Параметры!CN$70</f>
        <v>9592.2731425366401</v>
      </c>
      <c r="CO111" s="53">
        <f ca="1">Проект!CO$200*CHOOSE(Проект!$D$200,1,Параметры!CO$59,Параметры!CO$65)/Параметры!CO$70</f>
        <v>9646.5092494802448</v>
      </c>
      <c r="CP111" s="53">
        <f ca="1">Проект!CP$200*CHOOSE(Проект!$D$200,1,Параметры!CP$59,Параметры!CP$65)/Параметры!CP$70</f>
        <v>8201.7985219906495</v>
      </c>
      <c r="CQ111" s="53">
        <f ca="1">Проект!CQ$200*CHOOSE(Проект!$D$200,1,Параметры!CQ$59,Параметры!CQ$65)/Параметры!CQ$70</f>
        <v>8248.1726832721906</v>
      </c>
      <c r="CR111" s="53">
        <f ca="1">Проект!CR$200*CHOOSE(Проект!$D$200,1,Параметры!CR$59,Параметры!CR$65)/Параметры!CR$70</f>
        <v>8294.8090508038367</v>
      </c>
      <c r="CS111" s="53">
        <f ca="1">Проект!CS$200*CHOOSE(Проект!$D$200,1,Параметры!CS$59,Параметры!CS$65)/Параметры!CS$70</f>
        <v>8341.7091071378454</v>
      </c>
      <c r="CT111" s="53">
        <f ca="1">Проект!CT$200*CHOOSE(Проект!$D$200,1,Параметры!CT$59,Параметры!CT$65)/Параметры!CT$70</f>
        <v>9922.3244919676872</v>
      </c>
      <c r="CU111" s="53">
        <f ca="1">Проект!CU$200*CHOOSE(Проект!$D$200,1,Параметры!CU$59,Параметры!CU$65)/Параметры!CU$70</f>
        <v>9978.4267572262852</v>
      </c>
      <c r="CV111" s="53">
        <f ca="1">Проект!CV$200*CHOOSE(Проект!$D$200,1,Параметры!CV$59,Параметры!CV$65)/Параметры!CV$70</f>
        <v>10034.846232849219</v>
      </c>
      <c r="CW111" s="53">
        <f ca="1">Проект!CW$200*CHOOSE(Проект!$D$200,1,Параметры!CW$59,Параметры!CW$65)/Параметры!CW$70</f>
        <v>10091.584712390002</v>
      </c>
      <c r="CX111" s="53">
        <f ca="1">Проект!CX$200*CHOOSE(Проект!$D$200,1,Параметры!CX$59,Параметры!CX$65)/Параметры!CX$70</f>
        <v>10148.643999543176</v>
      </c>
      <c r="CY111" s="53">
        <f ca="1">Проект!CY$200*CHOOSE(Проект!$D$200,1,Параметры!CY$59,Параметры!CY$65)/Параметры!CY$70</f>
        <v>10206.025908201611</v>
      </c>
      <c r="CZ111" s="53">
        <f ca="1">Проект!CZ$200*CHOOSE(Проект!$D$200,1,Параметры!CZ$59,Параметры!CZ$65)/Параметры!CZ$70</f>
        <v>10263.732262514208</v>
      </c>
      <c r="DA111" s="53">
        <f ca="1">Проект!DA$200*CHOOSE(Проект!$D$200,1,Параметры!DA$59,Параметры!DA$65)/Параметры!DA$70</f>
        <v>10321.764896943863</v>
      </c>
      <c r="DB111" s="53">
        <f ca="1">Проект!DB$200*CHOOSE(Проект!$D$200,1,Параметры!DB$59,Параметры!DB$65)/Параметры!DB$70</f>
        <v>8775.924418529994</v>
      </c>
      <c r="DC111" s="53">
        <f ca="1">Проект!DC$200*CHOOSE(Проект!$D$200,1,Параметры!DC$59,Параметры!DC$65)/Параметры!DC$70</f>
        <v>8825.5447711012439</v>
      </c>
      <c r="DD111" s="53">
        <f ca="1">Проект!DD$200*CHOOSE(Проект!$D$200,1,Параметры!DD$59,Параметры!DD$65)/Параметры!DD$70</f>
        <v>8875.4456843601056</v>
      </c>
      <c r="DE111" s="53">
        <f ca="1">Проект!DE$200*CHOOSE(Проект!$D$200,1,Параметры!DE$59,Параметры!DE$65)/Параметры!DE$70</f>
        <v>8925.6287446374954</v>
      </c>
      <c r="DF111" s="53">
        <f ca="1">Проект!DF$200*CHOOSE(Проект!$D$200,1,Параметры!DF$59,Параметры!DF$65)/Параметры!DF$70</f>
        <v>10616.887206405429</v>
      </c>
      <c r="DG111" s="53">
        <f ca="1">Проект!DG$200*CHOOSE(Проект!$D$200,1,Параметры!DG$59,Параметры!DG$65)/Параметры!DG$70</f>
        <v>10676.916630232128</v>
      </c>
      <c r="DH111" s="53">
        <f ca="1">Проект!DH$200*CHOOSE(Проект!$D$200,1,Параметры!DH$59,Параметры!DH$65)/Параметры!DH$70</f>
        <v>10737.285469148665</v>
      </c>
      <c r="DI111" s="53">
        <f ca="1">Проект!DI$200*CHOOSE(Проект!$D$200,1,Параметры!DI$59,Параметры!DI$65)/Параметры!DI$70</f>
        <v>10797.995642257305</v>
      </c>
      <c r="DJ111" s="53">
        <f ca="1">Проект!DJ$200*CHOOSE(Проект!$D$200,1,Параметры!DJ$59,Параметры!DJ$65)/Параметры!DJ$70</f>
        <v>10859.049079511196</v>
      </c>
      <c r="DK111" s="53">
        <f ca="1">Проект!DK$200*CHOOSE(Проект!$D$200,1,Параметры!DK$59,Параметры!DK$65)/Параметры!DK$70</f>
        <v>10920.447721775723</v>
      </c>
      <c r="DL111" s="53">
        <f ca="1">Проект!DL$200*CHOOSE(Проект!$D$200,1,Параметры!DL$59,Параметры!DL$65)/Параметры!DL$70</f>
        <v>10982.1935208902</v>
      </c>
      <c r="DM111" s="53">
        <f ca="1">Проект!DM$200*CHOOSE(Проект!$D$200,1,Параметры!DM$59,Параметры!DM$65)/Параметры!DM$70</f>
        <v>11044.288439729933</v>
      </c>
      <c r="DN111" s="53">
        <f ca="1">Проект!DN$200*CHOOSE(Проект!$D$200,1,Параметры!DN$59,Параметры!DN$65)/Параметры!DN$70</f>
        <v>9390.2391278270952</v>
      </c>
      <c r="DO111" s="53">
        <f ca="1">Проект!DO$200*CHOOSE(Проект!$D$200,1,Параметры!DO$59,Параметры!DO$65)/Параметры!DO$70</f>
        <v>9443.3329050783304</v>
      </c>
      <c r="DP111" s="53">
        <f ca="1">Проект!DP$200*CHOOSE(Проект!$D$200,1,Параметры!DP$59,Параметры!DP$65)/Параметры!DP$70</f>
        <v>9496.7268822653132</v>
      </c>
      <c r="DQ111" s="53">
        <f ca="1">Проект!DQ$200*CHOOSE(Проект!$D$200,1,Параметры!DQ$59,Параметры!DQ$65)/Параметры!DQ$70</f>
        <v>9550.4227567621201</v>
      </c>
      <c r="DR111" s="53">
        <f ca="1">Проект!DR$200*CHOOSE(Проект!$D$200,1,Параметры!DR$59,Параметры!DR$65)/Параметры!DR$70</f>
        <v>11360.069310853807</v>
      </c>
      <c r="DS111" s="53">
        <f ca="1">Проект!DS$200*CHOOSE(Проект!$D$200,1,Параметры!DS$59,Параметры!DS$65)/Параметры!DS$70</f>
        <v>11424.300794348375</v>
      </c>
      <c r="DT111" s="53">
        <f ca="1">Проект!DT$200*CHOOSE(Проект!$D$200,1,Параметры!DT$59,Параметры!DT$65)/Параметры!DT$70</f>
        <v>11488.895451989069</v>
      </c>
      <c r="DU111" s="53">
        <f ca="1">Проект!DU$200*CHOOSE(Проект!$D$200,1,Параметры!DU$59,Параметры!DU$65)/Параметры!DU$70</f>
        <v>11553.855337215315</v>
      </c>
      <c r="DV111" s="53">
        <f ca="1">Проект!DV$200*CHOOSE(Проект!$D$200,1,Параметры!DV$59,Параметры!DV$65)/Параметры!DV$70</f>
        <v>11619.182515076978</v>
      </c>
      <c r="DW111" s="53"/>
      <c r="DX111" s="55">
        <f t="shared" ca="1" si="92"/>
        <v>944679.22820552974</v>
      </c>
    </row>
    <row r="112" spans="1:128" x14ac:dyDescent="0.2">
      <c r="A112" s="254" t="str">
        <f>Проект!A$214</f>
        <v>Переработка давальческого сырья</v>
      </c>
      <c r="B112" s="121">
        <f t="shared" ca="1" si="87"/>
        <v>502960.05881046277</v>
      </c>
      <c r="C112" s="46" t="str">
        <f ca="1">Параметры!C$70</f>
        <v>тыс. руб.</v>
      </c>
      <c r="D112" s="11"/>
      <c r="E112" s="11"/>
      <c r="F112" s="6" t="s">
        <v>3371</v>
      </c>
      <c r="G112" s="53">
        <f ca="1">Проект!G$228*CHOOSE(Проект!$D$228,1,Параметры!G$59,Параметры!G$65)/Параметры!G$70</f>
        <v>0</v>
      </c>
      <c r="H112" s="53">
        <f ca="1">Проект!H$228*CHOOSE(Проект!$D$228,1,Параметры!H$59,Параметры!H$65)/Параметры!H$70</f>
        <v>0</v>
      </c>
      <c r="I112" s="53">
        <f ca="1">Проект!I$228*CHOOSE(Проект!$D$228,1,Параметры!I$59,Параметры!I$65)/Параметры!I$70</f>
        <v>910.20623412138525</v>
      </c>
      <c r="J112" s="53">
        <f ca="1">Проект!J$228*CHOOSE(Проект!$D$228,1,Параметры!J$59,Параметры!J$65)/Параметры!J$70</f>
        <v>1647.6348105029344</v>
      </c>
      <c r="K112" s="53">
        <f ca="1">Проект!K$228*CHOOSE(Проект!$D$228,1,Параметры!K$59,Параметры!K$65)/Параметры!K$70</f>
        <v>2209.2677030224904</v>
      </c>
      <c r="L112" s="53">
        <f ca="1">Проект!L$228*CHOOSE(Проект!$D$228,1,Параметры!L$59,Параметры!L$65)/Параметры!L$70</f>
        <v>2221.7592238150787</v>
      </c>
      <c r="M112" s="53">
        <f ca="1">Проект!M$228*CHOOSE(Проект!$D$228,1,Параметры!M$59,Параметры!M$65)/Параметры!M$70</f>
        <v>2234.3213734823375</v>
      </c>
      <c r="N112" s="53">
        <f ca="1">Проект!N$228*CHOOSE(Проект!$D$228,1,Параметры!N$59,Параметры!N$65)/Параметры!N$70</f>
        <v>2246.9545513701937</v>
      </c>
      <c r="O112" s="53">
        <f ca="1">Проект!O$228*CHOOSE(Проект!$D$228,1,Параметры!O$59,Параметры!O$65)/Параметры!O$70</f>
        <v>3766.0985984708882</v>
      </c>
      <c r="P112" s="53">
        <f ca="1">Проект!P$228*CHOOSE(Проект!$D$228,1,Параметры!P$59,Параметры!P$65)/Параметры!P$70</f>
        <v>3787.3926674899453</v>
      </c>
      <c r="Q112" s="53">
        <f ca="1">Проект!Q$228*CHOOSE(Проект!$D$228,1,Параметры!Q$59,Параметры!Q$65)/Параметры!Q$70</f>
        <v>3808.8071362711262</v>
      </c>
      <c r="R112" s="53">
        <f ca="1">Проект!R$228*CHOOSE(Проект!$D$228,1,Параметры!R$59,Параметры!R$65)/Параметры!R$70</f>
        <v>3830.34268557219</v>
      </c>
      <c r="S112" s="53">
        <f ca="1">Проект!S$228*CHOOSE(Проект!$D$228,1,Параметры!S$59,Параметры!S$65)/Параметры!S$70</f>
        <v>3851.9999999999995</v>
      </c>
      <c r="T112" s="53">
        <f ca="1">Проект!T$228*CHOOSE(Проект!$D$228,1,Параметры!T$59,Параметры!T$65)/Параметры!T$70</f>
        <v>3873.7797680322842</v>
      </c>
      <c r="U112" s="53">
        <f ca="1">Проект!U$228*CHOOSE(Проект!$D$228,1,Параметры!U$59,Параметры!U$65)/Параметры!U$70</f>
        <v>3895.6826820395281</v>
      </c>
      <c r="V112" s="53">
        <f ca="1">Проект!V$228*CHOOSE(Проект!$D$228,1,Параметры!V$59,Параметры!V$65)/Параметры!V$70</f>
        <v>2350.625662984186</v>
      </c>
      <c r="W112" s="53">
        <f ca="1">Проект!W$228*CHOOSE(Проект!$D$228,1,Параметры!W$59,Параметры!W$65)/Параметры!W$70</f>
        <v>2363.9164422340646</v>
      </c>
      <c r="X112" s="53">
        <f ca="1">Проект!X$228*CHOOSE(Проект!$D$228,1,Параметры!X$59,Параметры!X$65)/Параметры!X$70</f>
        <v>2377.2823694821336</v>
      </c>
      <c r="Y112" s="53">
        <f ca="1">Проект!Y$228*CHOOSE(Проект!$D$228,1,Параметры!Y$59,Параметры!Y$65)/Параметры!Y$70</f>
        <v>2390.7238696261006</v>
      </c>
      <c r="Z112" s="53">
        <f ca="1">Проект!Z$228*CHOOSE(Проект!$D$228,1,Параметры!Z$59,Параметры!Z$65)/Параметры!Z$70</f>
        <v>2404.2413699661065</v>
      </c>
      <c r="AA112" s="53">
        <f ca="1">Проект!AA$228*CHOOSE(Проект!$D$228,1,Параметры!AA$59,Параметры!AA$65)/Параметры!AA$70</f>
        <v>4029.7255003638488</v>
      </c>
      <c r="AB112" s="53">
        <f ca="1">Проект!AB$228*CHOOSE(Проект!$D$228,1,Параметры!AB$59,Параметры!AB$65)/Параметры!AB$70</f>
        <v>4052.5101542142411</v>
      </c>
      <c r="AC112" s="53">
        <f ca="1">Проект!AC$228*CHOOSE(Проект!$D$228,1,Параметры!AC$59,Параметры!AC$65)/Параметры!AC$70</f>
        <v>4075.4236358101043</v>
      </c>
      <c r="AD112" s="53">
        <f ca="1">Проект!AD$228*CHOOSE(Проект!$D$228,1,Параметры!AD$59,Параметры!AD$65)/Параметры!AD$70</f>
        <v>4098.4666735622432</v>
      </c>
      <c r="AE112" s="53">
        <f ca="1">Проект!AE$228*CHOOSE(Проект!$D$228,1,Параметры!AE$59,Параметры!AE$65)/Параметры!AE$70</f>
        <v>4121.6399999999994</v>
      </c>
      <c r="AF112" s="53">
        <f ca="1">Проект!AF$228*CHOOSE(Проект!$D$228,1,Параметры!AF$59,Параметры!AF$65)/Параметры!AF$70</f>
        <v>4144.9443517945438</v>
      </c>
      <c r="AG112" s="53">
        <f ca="1">Проект!AG$228*CHOOSE(Проект!$D$228,1,Параметры!AG$59,Параметры!AG$65)/Параметры!AG$70</f>
        <v>4168.3804697822952</v>
      </c>
      <c r="AH112" s="53">
        <f ca="1">Проект!AH$228*CHOOSE(Проект!$D$228,1,Параметры!AH$59,Параметры!AH$65)/Параметры!AH$70</f>
        <v>2515.1694593930788</v>
      </c>
      <c r="AI112" s="53">
        <f ca="1">Проект!AI$228*CHOOSE(Проект!$D$228,1,Параметры!AI$59,Параметры!AI$65)/Параметры!AI$70</f>
        <v>2529.3905931904487</v>
      </c>
      <c r="AJ112" s="53">
        <f ca="1">Проект!AJ$228*CHOOSE(Проект!$D$228,1,Параметры!AJ$59,Параметры!AJ$65)/Параметры!AJ$70</f>
        <v>2543.6921353458829</v>
      </c>
      <c r="AK112" s="53">
        <f ca="1">Проект!AK$228*CHOOSE(Проект!$D$228,1,Параметры!AK$59,Параметры!AK$65)/Параметры!AK$70</f>
        <v>2558.0745404999279</v>
      </c>
      <c r="AL112" s="53">
        <f ca="1">Проект!AL$228*CHOOSE(Проект!$D$228,1,Параметры!AL$59,Параметры!AL$65)/Параметры!AL$70</f>
        <v>2572.5382658637341</v>
      </c>
      <c r="AM112" s="53">
        <f ca="1">Проект!AM$228*CHOOSE(Проект!$D$228,1,Параметры!AM$59,Параметры!AM$65)/Параметры!AM$70</f>
        <v>4311.806285389318</v>
      </c>
      <c r="AN112" s="53">
        <f ca="1">Проект!AN$228*CHOOSE(Проект!$D$228,1,Параметры!AN$59,Параметры!AN$65)/Параметры!AN$70</f>
        <v>4336.1858650092372</v>
      </c>
      <c r="AO112" s="53">
        <f ca="1">Проект!AO$228*CHOOSE(Проект!$D$228,1,Параметры!AO$59,Параметры!AO$65)/Параметры!AO$70</f>
        <v>4360.703290316811</v>
      </c>
      <c r="AP112" s="53">
        <f ca="1">Проект!AP$228*CHOOSE(Проект!$D$228,1,Параметры!AP$59,Параметры!AP$65)/Параметры!AP$70</f>
        <v>4385.3593407115986</v>
      </c>
      <c r="AQ112" s="53">
        <f ca="1">Проект!AQ$228*CHOOSE(Проект!$D$228,1,Параметры!AQ$59,Параметры!AQ$65)/Параметры!AQ$70</f>
        <v>4410.1547999999984</v>
      </c>
      <c r="AR112" s="53">
        <f ca="1">Проект!AR$228*CHOOSE(Проект!$D$228,1,Параметры!AR$59,Параметры!AR$65)/Параметры!AR$70</f>
        <v>4435.090456420161</v>
      </c>
      <c r="AS112" s="53">
        <f ca="1">Проект!AS$228*CHOOSE(Проект!$D$228,1,Параметры!AS$59,Параметры!AS$65)/Параметры!AS$70</f>
        <v>4460.1671026670538</v>
      </c>
      <c r="AT112" s="53">
        <f ca="1">Проект!AT$228*CHOOSE(Проект!$D$228,1,Параметры!AT$59,Параметры!AT$65)/Параметры!AT$70</f>
        <v>2691.2313215505933</v>
      </c>
      <c r="AU112" s="53">
        <f ca="1">Проект!AU$228*CHOOSE(Проект!$D$228,1,Параметры!AU$59,Параметры!AU$65)/Параметры!AU$70</f>
        <v>2706.4479347137794</v>
      </c>
      <c r="AV112" s="53">
        <f ca="1">Проект!AV$228*CHOOSE(Проект!$D$228,1,Параметры!AV$59,Параметры!AV$65)/Параметры!AV$70</f>
        <v>2721.7505848200935</v>
      </c>
      <c r="AW112" s="53">
        <f ca="1">Проект!AW$228*CHOOSE(Проект!$D$228,1,Параметры!AW$59,Параметры!AW$65)/Параметры!AW$70</f>
        <v>2737.1397583349217</v>
      </c>
      <c r="AX112" s="53">
        <f ca="1">Проект!AX$228*CHOOSE(Проект!$D$228,1,Параметры!AX$59,Параметры!AX$65)/Параметры!AX$70</f>
        <v>2752.6159444741947</v>
      </c>
      <c r="AY112" s="53">
        <f ca="1">Проект!AY$228*CHOOSE(Проект!$D$228,1,Параметры!AY$59,Параметры!AY$65)/Параметры!AY$70</f>
        <v>4613.6327253665695</v>
      </c>
      <c r="AZ112" s="53">
        <f ca="1">Проект!AZ$228*CHOOSE(Проект!$D$228,1,Параметры!AZ$59,Параметры!AZ$65)/Параметры!AZ$70</f>
        <v>4639.7188755598827</v>
      </c>
      <c r="BA112" s="53">
        <f ca="1">Проект!BA$228*CHOOSE(Проект!$D$228,1,Параметры!BA$59,Параметры!BA$65)/Параметры!BA$70</f>
        <v>4665.9525206389872</v>
      </c>
      <c r="BB112" s="53">
        <f ca="1">Проект!BB$228*CHOOSE(Проект!$D$228,1,Параметры!BB$59,Параметры!BB$65)/Параметры!BB$70</f>
        <v>4692.3344945614108</v>
      </c>
      <c r="BC112" s="53">
        <f ca="1">Проект!BC$228*CHOOSE(Проект!$D$228,1,Параметры!BC$59,Параметры!BC$65)/Параметры!BC$70</f>
        <v>4718.8656359999977</v>
      </c>
      <c r="BD112" s="53">
        <f ca="1">Проект!BD$228*CHOOSE(Проект!$D$228,1,Параметры!BD$59,Параметры!BD$65)/Параметры!BD$70</f>
        <v>4745.5467883695719</v>
      </c>
      <c r="BE112" s="53">
        <f ca="1">Проект!BE$228*CHOOSE(Проект!$D$228,1,Параметры!BE$59,Параметры!BE$65)/Параметры!BE$70</f>
        <v>4772.3787998537482</v>
      </c>
      <c r="BF112" s="53">
        <f ca="1">Проект!BF$228*CHOOSE(Проект!$D$228,1,Параметры!BF$59,Параметры!BF$65)/Параметры!BF$70</f>
        <v>2879.6175140591349</v>
      </c>
      <c r="BG112" s="53">
        <f ca="1">Проект!BG$228*CHOOSE(Проект!$D$228,1,Параметры!BG$59,Параметры!BG$65)/Параметры!BG$70</f>
        <v>2895.8992901437441</v>
      </c>
      <c r="BH112" s="53">
        <f ca="1">Проект!BH$228*CHOOSE(Проект!$D$228,1,Параметры!BH$59,Параметры!BH$65)/Параметры!BH$70</f>
        <v>2912.2731257575006</v>
      </c>
      <c r="BI112" s="53">
        <f ca="1">Проект!BI$228*CHOOSE(Проект!$D$228,1,Параметры!BI$59,Параметры!BI$65)/Параметры!BI$70</f>
        <v>2928.7395414183666</v>
      </c>
      <c r="BJ112" s="53">
        <f ca="1">Проект!BJ$228*CHOOSE(Проект!$D$228,1,Параметры!BJ$59,Параметры!BJ$65)/Параметры!BJ$70</f>
        <v>2945.2990605873888</v>
      </c>
      <c r="BK112" s="53">
        <f ca="1">Проект!BK$228*CHOOSE(Проект!$D$228,1,Параметры!BK$59,Параметры!BK$65)/Параметры!BK$70</f>
        <v>4936.5870161422308</v>
      </c>
      <c r="BL112" s="53">
        <f ca="1">Проект!BL$228*CHOOSE(Проект!$D$228,1,Параметры!BL$59,Параметры!BL$65)/Параметры!BL$70</f>
        <v>4964.4991968490758</v>
      </c>
      <c r="BM112" s="53">
        <f ca="1">Проект!BM$228*CHOOSE(Проект!$D$228,1,Параметры!BM$59,Параметры!BM$65)/Параметры!BM$70</f>
        <v>4992.569197083717</v>
      </c>
      <c r="BN112" s="53">
        <f ca="1">Проект!BN$228*CHOOSE(Проект!$D$228,1,Параметры!BN$59,Параметры!BN$65)/Параметры!BN$70</f>
        <v>5020.7979091807101</v>
      </c>
      <c r="BO112" s="53">
        <f ca="1">Проект!BO$228*CHOOSE(Проект!$D$228,1,Параметры!BO$59,Параметры!BO$65)/Параметры!BO$70</f>
        <v>5049.1862305199984</v>
      </c>
      <c r="BP112" s="53">
        <f ca="1">Проект!BP$228*CHOOSE(Проект!$D$228,1,Параметры!BP$59,Параметры!BP$65)/Параметры!BP$70</f>
        <v>5077.735063555443</v>
      </c>
      <c r="BQ112" s="53">
        <f ca="1">Проект!BQ$228*CHOOSE(Проект!$D$228,1,Параметры!BQ$59,Параметры!BQ$65)/Параметры!BQ$70</f>
        <v>5106.4453158435108</v>
      </c>
      <c r="BR112" s="53">
        <f ca="1">Проект!BR$228*CHOOSE(Проект!$D$228,1,Параметры!BR$59,Параметры!BR$65)/Параметры!BR$70</f>
        <v>3081.1907400432751</v>
      </c>
      <c r="BS112" s="53">
        <f ca="1">Проект!BS$228*CHOOSE(Проект!$D$228,1,Параметры!BS$59,Параметры!BS$65)/Параметры!BS$70</f>
        <v>3098.6122404538064</v>
      </c>
      <c r="BT112" s="53">
        <f ca="1">Проект!BT$228*CHOOSE(Проект!$D$228,1,Параметры!BT$59,Параметры!BT$65)/Параметры!BT$70</f>
        <v>3116.1322445605256</v>
      </c>
      <c r="BU112" s="53">
        <f ca="1">Проект!BU$228*CHOOSE(Проект!$D$228,1,Параметры!BU$59,Параметры!BU$65)/Параметры!BU$70</f>
        <v>3133.7513093176526</v>
      </c>
      <c r="BV112" s="53">
        <f ca="1">Проект!BV$228*CHOOSE(Проект!$D$228,1,Параметры!BV$59,Параметры!BV$65)/Параметры!BV$70</f>
        <v>3151.4699948285065</v>
      </c>
      <c r="BW112" s="53">
        <f ca="1">Проект!BW$228*CHOOSE(Проект!$D$228,1,Параметры!BW$59,Параметры!BW$65)/Параметры!BW$70</f>
        <v>5282.1481072721872</v>
      </c>
      <c r="BX112" s="53">
        <f ca="1">Проект!BX$228*CHOOSE(Проект!$D$228,1,Параметры!BX$59,Параметры!BX$65)/Параметры!BX$70</f>
        <v>5312.014140628512</v>
      </c>
      <c r="BY112" s="53">
        <f ca="1">Проект!BY$228*CHOOSE(Проект!$D$228,1,Параметры!BY$59,Параметры!BY$65)/Параметры!BY$70</f>
        <v>5342.0490408795786</v>
      </c>
      <c r="BZ112" s="53">
        <f ca="1">Проект!BZ$228*CHOOSE(Проект!$D$228,1,Параметры!BZ$59,Параметры!BZ$65)/Параметры!BZ$70</f>
        <v>5372.2537628233604</v>
      </c>
      <c r="CA112" s="53">
        <f ca="1">Проект!CA$228*CHOOSE(Проект!$D$228,1,Параметры!CA$59,Параметры!CA$65)/Параметры!CA$70</f>
        <v>5402.6292666563986</v>
      </c>
      <c r="CB112" s="53">
        <f ca="1">Проект!CB$228*CHOOSE(Проект!$D$228,1,Параметры!CB$59,Параметры!CB$65)/Параметры!CB$70</f>
        <v>5433.1765180043249</v>
      </c>
      <c r="CC112" s="53">
        <f ca="1">Проект!CC$228*CHOOSE(Проект!$D$228,1,Параметры!CC$59,Параметры!CC$65)/Параметры!CC$70</f>
        <v>5463.8964879525583</v>
      </c>
      <c r="CD112" s="53">
        <f ca="1">Проект!CD$228*CHOOSE(Проект!$D$228,1,Параметры!CD$59,Параметры!CD$65)/Параметры!CD$70</f>
        <v>3296.874091846305</v>
      </c>
      <c r="CE112" s="53">
        <f ca="1">Проект!CE$228*CHOOSE(Проект!$D$228,1,Параметры!CE$59,Параметры!CE$65)/Параметры!CE$70</f>
        <v>3315.5150972855736</v>
      </c>
      <c r="CF112" s="53">
        <f ca="1">Проект!CF$228*CHOOSE(Проект!$D$228,1,Параметры!CF$59,Параметры!CF$65)/Параметры!CF$70</f>
        <v>3334.2615016797636</v>
      </c>
      <c r="CG112" s="53">
        <f ca="1">Проект!CG$228*CHOOSE(Проект!$D$228,1,Параметры!CG$59,Параметры!CG$65)/Параметры!CG$70</f>
        <v>3353.1139009698891</v>
      </c>
      <c r="CH112" s="53">
        <f ca="1">Проект!CH$228*CHOOSE(Проект!$D$228,1,Параметры!CH$59,Параметры!CH$65)/Параметры!CH$70</f>
        <v>3372.0728944665029</v>
      </c>
      <c r="CI112" s="53">
        <f ca="1">Проект!CI$228*CHOOSE(Проект!$D$228,1,Параметры!CI$59,Параметры!CI$65)/Параметры!CI$70</f>
        <v>5651.8984747812419</v>
      </c>
      <c r="CJ112" s="53">
        <f ca="1">Проект!CJ$228*CHOOSE(Проект!$D$228,1,Параметры!CJ$59,Параметры!CJ$65)/Параметры!CJ$70</f>
        <v>5683.8551304725097</v>
      </c>
      <c r="CK112" s="53">
        <f ca="1">Проект!CK$228*CHOOSE(Проект!$D$228,1,Параметры!CK$59,Параметры!CK$65)/Параметры!CK$70</f>
        <v>5715.9924737411502</v>
      </c>
      <c r="CL112" s="53">
        <f ca="1">Проект!CL$228*CHOOSE(Проект!$D$228,1,Параметры!CL$59,Параметры!CL$65)/Параметры!CL$70</f>
        <v>5748.3115262209976</v>
      </c>
      <c r="CM112" s="53">
        <f ca="1">Проект!CM$228*CHOOSE(Проект!$D$228,1,Параметры!CM$59,Параметры!CM$65)/Параметры!CM$70</f>
        <v>5780.8133153223489</v>
      </c>
      <c r="CN112" s="53">
        <f ca="1">Проект!CN$228*CHOOSE(Проект!$D$228,1,Параметры!CN$59,Параметры!CN$65)/Параметры!CN$70</f>
        <v>5813.4988742646292</v>
      </c>
      <c r="CO112" s="53">
        <f ca="1">Проект!CO$228*CHOOSE(Проект!$D$228,1,Параметры!CO$59,Параметры!CO$65)/Параметры!CO$70</f>
        <v>5846.3692421092392</v>
      </c>
      <c r="CP112" s="53">
        <f ca="1">Проект!CP$228*CHOOSE(Проект!$D$228,1,Параметры!CP$59,Параметры!CP$65)/Параметры!CP$70</f>
        <v>3527.6552782755475</v>
      </c>
      <c r="CQ112" s="53">
        <f ca="1">Проект!CQ$228*CHOOSE(Проект!$D$228,1,Параметры!CQ$59,Параметры!CQ$65)/Параметры!CQ$70</f>
        <v>3547.6011540955651</v>
      </c>
      <c r="CR112" s="53">
        <f ca="1">Проект!CR$228*CHOOSE(Проект!$D$228,1,Параметры!CR$59,Параметры!CR$65)/Параметры!CR$70</f>
        <v>3567.6598067973482</v>
      </c>
      <c r="CS112" s="53">
        <f ca="1">Проект!CS$228*CHOOSE(Проект!$D$228,1,Параметры!CS$59,Параметры!CS$65)/Параметры!CS$70</f>
        <v>3587.8318740377831</v>
      </c>
      <c r="CT112" s="53">
        <f ca="1">Проект!CT$228*CHOOSE(Проект!$D$228,1,Параметры!CT$59,Параметры!CT$65)/Параметры!CT$70</f>
        <v>3608.1179970791591</v>
      </c>
      <c r="CU112" s="53">
        <f ca="1">Проект!CU$228*CHOOSE(Проект!$D$228,1,Параметры!CU$59,Параметры!CU$65)/Параметры!CU$70</f>
        <v>6047.5313680159297</v>
      </c>
      <c r="CV112" s="53">
        <f ca="1">Проект!CV$228*CHOOSE(Проект!$D$228,1,Параметры!CV$59,Параметры!CV$65)/Параметры!CV$70</f>
        <v>6081.7249896055864</v>
      </c>
      <c r="CW112" s="53">
        <f ca="1">Проект!CW$228*CHOOSE(Проект!$D$228,1,Параметры!CW$59,Параметры!CW$65)/Параметры!CW$70</f>
        <v>6116.1119469030327</v>
      </c>
      <c r="CX112" s="53">
        <f ca="1">Проект!CX$228*CHOOSE(Проект!$D$228,1,Параметры!CX$59,Параметры!CX$65)/Параметры!CX$70</f>
        <v>6150.6933330564689</v>
      </c>
      <c r="CY112" s="53">
        <f ca="1">Проект!CY$228*CHOOSE(Проект!$D$228,1,Параметры!CY$59,Параметры!CY$65)/Параметры!CY$70</f>
        <v>6185.4702473949146</v>
      </c>
      <c r="CZ112" s="53">
        <f ca="1">Проект!CZ$228*CHOOSE(Проект!$D$228,1,Параметры!CZ$59,Параметры!CZ$65)/Параметры!CZ$70</f>
        <v>6220.4437954631549</v>
      </c>
      <c r="DA112" s="53">
        <f ca="1">Проект!DA$228*CHOOSE(Проект!$D$228,1,Параметры!DA$59,Параметры!DA$65)/Параметры!DA$70</f>
        <v>6255.6150890568861</v>
      </c>
      <c r="DB112" s="53">
        <f ca="1">Проект!DB$228*CHOOSE(Проект!$D$228,1,Параметры!DB$59,Параметры!DB$65)/Параметры!DB$70</f>
        <v>3774.5911477548361</v>
      </c>
      <c r="DC112" s="53">
        <f ca="1">Проект!DC$228*CHOOSE(Проект!$D$228,1,Параметры!DC$59,Параметры!DC$65)/Параметры!DC$70</f>
        <v>3795.933234882255</v>
      </c>
      <c r="DD112" s="53">
        <f ca="1">Проект!DD$228*CHOOSE(Проект!$D$228,1,Параметры!DD$59,Параметры!DD$65)/Параметры!DD$70</f>
        <v>3817.3959932731627</v>
      </c>
      <c r="DE112" s="53">
        <f ca="1">Проект!DE$228*CHOOSE(Проект!$D$228,1,Параметры!DE$59,Параметры!DE$65)/Параметры!DE$70</f>
        <v>3838.9801052204275</v>
      </c>
      <c r="DF112" s="53">
        <f ca="1">Проект!DF$228*CHOOSE(Проект!$D$228,1,Параметры!DF$59,Параметры!DF$65)/Параметры!DF$70</f>
        <v>3860.6862568747006</v>
      </c>
      <c r="DG112" s="53">
        <f ca="1">Проект!DG$228*CHOOSE(Проект!$D$228,1,Параметры!DG$59,Параметры!DG$65)/Параметры!DG$70</f>
        <v>6470.8585637770457</v>
      </c>
      <c r="DH112" s="53">
        <f ca="1">Проект!DH$228*CHOOSE(Проект!$D$228,1,Параметры!DH$59,Параметры!DH$65)/Параметры!DH$70</f>
        <v>6507.4457388779774</v>
      </c>
      <c r="DI112" s="53">
        <f ca="1">Проект!DI$228*CHOOSE(Проект!$D$228,1,Параметры!DI$59,Параметры!DI$65)/Параметры!DI$70</f>
        <v>6544.2397831862445</v>
      </c>
      <c r="DJ112" s="53">
        <f ca="1">Проект!DJ$228*CHOOSE(Проект!$D$228,1,Параметры!DJ$59,Параметры!DJ$65)/Параметры!DJ$70</f>
        <v>6581.2418663704211</v>
      </c>
      <c r="DK112" s="53">
        <f ca="1">Проект!DK$228*CHOOSE(Проект!$D$228,1,Параметры!DK$59,Параметры!DK$65)/Параметры!DK$70</f>
        <v>6618.4531647125586</v>
      </c>
      <c r="DL112" s="53">
        <f ca="1">Проект!DL$228*CHOOSE(Проект!$D$228,1,Параметры!DL$59,Параметры!DL$65)/Параметры!DL$70</f>
        <v>6655.8748611455749</v>
      </c>
      <c r="DM112" s="53">
        <f ca="1">Проект!DM$228*CHOOSE(Проект!$D$228,1,Параметры!DM$59,Параметры!DM$65)/Параметры!DM$70</f>
        <v>6693.508145290868</v>
      </c>
      <c r="DN112" s="53">
        <f ca="1">Проект!DN$228*CHOOSE(Проект!$D$228,1,Параметры!DN$59,Параметры!DN$65)/Параметры!DN$70</f>
        <v>4038.8125280976747</v>
      </c>
      <c r="DO112" s="53">
        <f ca="1">Проект!DO$228*CHOOSE(Проект!$D$228,1,Параметры!DO$59,Параметры!DO$65)/Параметры!DO$70</f>
        <v>4061.6485613240125</v>
      </c>
      <c r="DP112" s="53">
        <f ca="1">Проект!DP$228*CHOOSE(Проект!$D$228,1,Параметры!DP$59,Параметры!DP$65)/Параметры!DP$70</f>
        <v>4084.6137128022842</v>
      </c>
      <c r="DQ112" s="53">
        <f ca="1">Проект!DQ$228*CHOOSE(Проект!$D$228,1,Параметры!DQ$59,Параметры!DQ$65)/Параметры!DQ$70</f>
        <v>4107.7087125858579</v>
      </c>
      <c r="DR112" s="53">
        <f ca="1">Проект!DR$228*CHOOSE(Проект!$D$228,1,Параметры!DR$59,Параметры!DR$65)/Параметры!DR$70</f>
        <v>4130.9342948559288</v>
      </c>
      <c r="DS112" s="53">
        <f ca="1">Проект!DS$228*CHOOSE(Проект!$D$228,1,Параметры!DS$59,Параметры!DS$65)/Параметры!DS$70</f>
        <v>6923.8186632414381</v>
      </c>
      <c r="DT112" s="53">
        <f ca="1">Проект!DT$228*CHOOSE(Проект!$D$228,1,Параметры!DT$59,Параметры!DT$65)/Параметры!DT$70</f>
        <v>6962.9669405994355</v>
      </c>
      <c r="DU112" s="53">
        <f ca="1">Проект!DU$228*CHOOSE(Проект!$D$228,1,Параметры!DU$59,Параметры!DU$65)/Параметры!DU$70</f>
        <v>7002.3365680092811</v>
      </c>
      <c r="DV112" s="53">
        <f ca="1">Проект!DV$228*CHOOSE(Проект!$D$228,1,Параметры!DV$59,Параметры!DV$65)/Параметры!DV$70</f>
        <v>7041.9287970163505</v>
      </c>
      <c r="DW112" s="53"/>
      <c r="DX112" s="55">
        <f t="shared" ca="1" si="92"/>
        <v>502960.05881046277</v>
      </c>
    </row>
    <row r="113" spans="1:128" x14ac:dyDescent="0.2">
      <c r="A113" s="254" t="str">
        <f>Проект!A$242</f>
        <v xml:space="preserve">Доставка и ППР нефтешлама на завод </v>
      </c>
      <c r="B113" s="121">
        <f t="shared" ca="1" si="87"/>
        <v>5029600.5881046243</v>
      </c>
      <c r="C113" s="46" t="str">
        <f ca="1">Параметры!C$70</f>
        <v>тыс. руб.</v>
      </c>
      <c r="D113" s="11"/>
      <c r="E113" s="11"/>
      <c r="F113" s="6" t="s">
        <v>3368</v>
      </c>
      <c r="G113" s="53">
        <f ca="1">Проект!G$256*CHOOSE(Проект!$D$256,1,Параметры!G$59,Параметры!G$65)/Параметры!G$70</f>
        <v>0</v>
      </c>
      <c r="H113" s="53">
        <f ca="1">Проект!H$256*CHOOSE(Проект!$D$256,1,Параметры!H$59,Параметры!H$65)/Параметры!H$70</f>
        <v>0</v>
      </c>
      <c r="I113" s="53">
        <f ca="1">Проект!I$256*CHOOSE(Проект!$D$256,1,Параметры!I$59,Параметры!I$65)/Параметры!I$70</f>
        <v>9102.0623412138521</v>
      </c>
      <c r="J113" s="53">
        <f ca="1">Проект!J$256*CHOOSE(Проект!$D$256,1,Параметры!J$59,Параметры!J$65)/Параметры!J$70</f>
        <v>16476.348105029341</v>
      </c>
      <c r="K113" s="53">
        <f ca="1">Проект!K$256*CHOOSE(Проект!$D$256,1,Параметры!K$59,Параметры!K$65)/Параметры!K$70</f>
        <v>22092.677030224899</v>
      </c>
      <c r="L113" s="53">
        <f ca="1">Проект!L$256*CHOOSE(Проект!$D$256,1,Параметры!L$59,Параметры!L$65)/Параметры!L$70</f>
        <v>22217.592238150781</v>
      </c>
      <c r="M113" s="53">
        <f ca="1">Проект!M$256*CHOOSE(Проект!$D$256,1,Параметры!M$59,Параметры!M$65)/Параметры!M$70</f>
        <v>22343.21373482337</v>
      </c>
      <c r="N113" s="53">
        <f ca="1">Проект!N$256*CHOOSE(Проект!$D$256,1,Параметры!N$59,Параметры!N$65)/Параметры!N$70</f>
        <v>22469.545513701931</v>
      </c>
      <c r="O113" s="53">
        <f ca="1">Проект!O$256*CHOOSE(Проект!$D$256,1,Параметры!O$59,Параметры!O$65)/Параметры!O$70</f>
        <v>37660.985984708874</v>
      </c>
      <c r="P113" s="53">
        <f ca="1">Проект!P$256*CHOOSE(Проект!$D$256,1,Параметры!P$59,Параметры!P$65)/Параметры!P$70</f>
        <v>37873.926674899449</v>
      </c>
      <c r="Q113" s="53">
        <f ca="1">Проект!Q$256*CHOOSE(Проект!$D$256,1,Параметры!Q$59,Параметры!Q$65)/Параметры!Q$70</f>
        <v>38088.071362711256</v>
      </c>
      <c r="R113" s="53">
        <f ca="1">Проект!R$256*CHOOSE(Проект!$D$256,1,Параметры!R$59,Параметры!R$65)/Параметры!R$70</f>
        <v>38303.426855721889</v>
      </c>
      <c r="S113" s="53">
        <f ca="1">Проект!S$256*CHOOSE(Проект!$D$256,1,Параметры!S$59,Параметры!S$65)/Параметры!S$70</f>
        <v>38519.999999999985</v>
      </c>
      <c r="T113" s="53">
        <f ca="1">Проект!T$256*CHOOSE(Проект!$D$256,1,Параметры!T$59,Параметры!T$65)/Параметры!T$70</f>
        <v>38737.797680322838</v>
      </c>
      <c r="U113" s="53">
        <f ca="1">Проект!U$256*CHOOSE(Проект!$D$256,1,Параметры!U$59,Параметры!U$65)/Параметры!U$70</f>
        <v>38956.826820395268</v>
      </c>
      <c r="V113" s="53">
        <f ca="1">Проект!V$256*CHOOSE(Проект!$D$256,1,Параметры!V$59,Параметры!V$65)/Параметры!V$70</f>
        <v>23506.25662984185</v>
      </c>
      <c r="W113" s="53">
        <f ca="1">Проект!W$256*CHOOSE(Проект!$D$256,1,Параметры!W$59,Параметры!W$65)/Параметры!W$70</f>
        <v>23639.164422340637</v>
      </c>
      <c r="X113" s="53">
        <f ca="1">Проект!X$256*CHOOSE(Проект!$D$256,1,Параметры!X$59,Параметры!X$65)/Параметры!X$70</f>
        <v>23772.823694821327</v>
      </c>
      <c r="Y113" s="53">
        <f ca="1">Проект!Y$256*CHOOSE(Проект!$D$256,1,Параметры!Y$59,Параметры!Y$65)/Параметры!Y$70</f>
        <v>23907.238696261003</v>
      </c>
      <c r="Z113" s="53">
        <f ca="1">Проект!Z$256*CHOOSE(Проект!$D$256,1,Параметры!Z$59,Параметры!Z$65)/Параметры!Z$70</f>
        <v>24042.413699661061</v>
      </c>
      <c r="AA113" s="53">
        <f ca="1">Проект!AA$256*CHOOSE(Проект!$D$256,1,Параметры!AA$59,Параметры!AA$65)/Параметры!AA$70</f>
        <v>40297.255003638486</v>
      </c>
      <c r="AB113" s="53">
        <f ca="1">Проект!AB$256*CHOOSE(Проект!$D$256,1,Параметры!AB$59,Параметры!AB$65)/Параметры!AB$70</f>
        <v>40525.101542142402</v>
      </c>
      <c r="AC113" s="53">
        <f ca="1">Проект!AC$256*CHOOSE(Проект!$D$256,1,Параметры!AC$59,Параметры!AC$65)/Параметры!AC$70</f>
        <v>40754.236358101036</v>
      </c>
      <c r="AD113" s="53">
        <f ca="1">Проект!AD$256*CHOOSE(Проект!$D$256,1,Параметры!AD$59,Параметры!AD$65)/Параметры!AD$70</f>
        <v>40984.666735622413</v>
      </c>
      <c r="AE113" s="53">
        <f ca="1">Проект!AE$256*CHOOSE(Проект!$D$256,1,Параметры!AE$59,Параметры!AE$65)/Параметры!AE$70</f>
        <v>41216.39999999998</v>
      </c>
      <c r="AF113" s="53">
        <f ca="1">Проект!AF$256*CHOOSE(Проект!$D$256,1,Параметры!AF$59,Параметры!AF$65)/Параметры!AF$70</f>
        <v>41449.44351794543</v>
      </c>
      <c r="AG113" s="53">
        <f ca="1">Проект!AG$256*CHOOSE(Проект!$D$256,1,Параметры!AG$59,Параметры!AG$65)/Параметры!AG$70</f>
        <v>41683.804697822939</v>
      </c>
      <c r="AH113" s="53">
        <f ca="1">Проект!AH$256*CHOOSE(Проект!$D$256,1,Параметры!AH$59,Параметры!AH$65)/Параметры!AH$70</f>
        <v>25151.694593930781</v>
      </c>
      <c r="AI113" s="53">
        <f ca="1">Проект!AI$256*CHOOSE(Проект!$D$256,1,Параметры!AI$59,Параметры!AI$65)/Параметры!AI$70</f>
        <v>25293.905931904483</v>
      </c>
      <c r="AJ113" s="53">
        <f ca="1">Проект!AJ$256*CHOOSE(Проект!$D$256,1,Параметры!AJ$59,Параметры!AJ$65)/Параметры!AJ$70</f>
        <v>25436.921353458823</v>
      </c>
      <c r="AK113" s="53">
        <f ca="1">Проект!AK$256*CHOOSE(Проект!$D$256,1,Параметры!AK$59,Параметры!AK$65)/Параметры!AK$70</f>
        <v>25580.745404999274</v>
      </c>
      <c r="AL113" s="53">
        <f ca="1">Проект!AL$256*CHOOSE(Проект!$D$256,1,Параметры!AL$59,Параметры!AL$65)/Параметры!AL$70</f>
        <v>25725.38265863734</v>
      </c>
      <c r="AM113" s="53">
        <f ca="1">Проект!AM$256*CHOOSE(Проект!$D$256,1,Параметры!AM$59,Параметры!AM$65)/Параметры!AM$70</f>
        <v>43118.062853893178</v>
      </c>
      <c r="AN113" s="53">
        <f ca="1">Проект!AN$256*CHOOSE(Проект!$D$256,1,Параметры!AN$59,Параметры!AN$65)/Параметры!AN$70</f>
        <v>43361.858650092378</v>
      </c>
      <c r="AO113" s="53">
        <f ca="1">Проект!AO$256*CHOOSE(Проект!$D$256,1,Параметры!AO$59,Параметры!AO$65)/Параметры!AO$70</f>
        <v>43607.032903168118</v>
      </c>
      <c r="AP113" s="53">
        <f ca="1">Проект!AP$256*CHOOSE(Проект!$D$256,1,Параметры!AP$59,Параметры!AP$65)/Параметры!AP$70</f>
        <v>43853.593407115994</v>
      </c>
      <c r="AQ113" s="53">
        <f ca="1">Проект!AQ$256*CHOOSE(Проект!$D$256,1,Параметры!AQ$59,Параметры!AQ$65)/Параметры!AQ$70</f>
        <v>44101.547999999988</v>
      </c>
      <c r="AR113" s="53">
        <f ca="1">Проект!AR$256*CHOOSE(Проект!$D$256,1,Параметры!AR$59,Параметры!AR$65)/Параметры!AR$70</f>
        <v>44350.904564201614</v>
      </c>
      <c r="AS113" s="53">
        <f ca="1">Проект!AS$256*CHOOSE(Проект!$D$256,1,Параметры!AS$59,Параметры!AS$65)/Параметры!AS$70</f>
        <v>44601.671026670549</v>
      </c>
      <c r="AT113" s="53">
        <f ca="1">Проект!AT$256*CHOOSE(Проект!$D$256,1,Параметры!AT$59,Параметры!AT$65)/Параметры!AT$70</f>
        <v>26912.313215505939</v>
      </c>
      <c r="AU113" s="53">
        <f ca="1">Проект!AU$256*CHOOSE(Проект!$D$256,1,Параметры!AU$59,Параметры!AU$65)/Параметры!AU$70</f>
        <v>27064.479347137796</v>
      </c>
      <c r="AV113" s="53">
        <f ca="1">Проект!AV$256*CHOOSE(Проект!$D$256,1,Параметры!AV$59,Параметры!AV$65)/Параметры!AV$70</f>
        <v>27217.505848200941</v>
      </c>
      <c r="AW113" s="53">
        <f ca="1">Проект!AW$256*CHOOSE(Проект!$D$256,1,Параметры!AW$59,Параметры!AW$65)/Параметры!AW$70</f>
        <v>27371.397583349222</v>
      </c>
      <c r="AX113" s="53">
        <f ca="1">Проект!AX$256*CHOOSE(Проект!$D$256,1,Параметры!AX$59,Параметры!AX$65)/Параметры!AX$70</f>
        <v>27526.159444741952</v>
      </c>
      <c r="AY113" s="53">
        <f ca="1">Проект!AY$256*CHOOSE(Проект!$D$256,1,Параметры!AY$59,Параметры!AY$65)/Параметры!AY$70</f>
        <v>46136.32725366571</v>
      </c>
      <c r="AZ113" s="53">
        <f ca="1">Проект!AZ$256*CHOOSE(Проект!$D$256,1,Параметры!AZ$59,Параметры!AZ$65)/Параметры!AZ$70</f>
        <v>46397.188755598843</v>
      </c>
      <c r="BA113" s="53">
        <f ca="1">Проект!BA$256*CHOOSE(Проект!$D$256,1,Параметры!BA$59,Параметры!BA$65)/Параметры!BA$70</f>
        <v>46659.525206389881</v>
      </c>
      <c r="BB113" s="53">
        <f ca="1">Проект!BB$256*CHOOSE(Проект!$D$256,1,Параметры!BB$59,Параметры!BB$65)/Параметры!BB$70</f>
        <v>46923.34494561411</v>
      </c>
      <c r="BC113" s="53">
        <f ca="1">Проект!BC$256*CHOOSE(Проект!$D$256,1,Параметры!BC$59,Параметры!BC$65)/Параметры!BC$70</f>
        <v>47188.656359999979</v>
      </c>
      <c r="BD113" s="53">
        <f ca="1">Проект!BD$256*CHOOSE(Проект!$D$256,1,Параметры!BD$59,Параметры!BD$65)/Параметры!BD$70</f>
        <v>47455.467883695725</v>
      </c>
      <c r="BE113" s="53">
        <f ca="1">Проект!BE$256*CHOOSE(Проект!$D$256,1,Параметры!BE$59,Параметры!BE$65)/Параметры!BE$70</f>
        <v>47723.787998537482</v>
      </c>
      <c r="BF113" s="53">
        <f ca="1">Проект!BF$256*CHOOSE(Проект!$D$256,1,Параметры!BF$59,Параметры!BF$65)/Параметры!BF$70</f>
        <v>28796.175140591353</v>
      </c>
      <c r="BG113" s="53">
        <f ca="1">Проект!BG$256*CHOOSE(Проект!$D$256,1,Параметры!BG$59,Параметры!BG$65)/Параметры!BG$70</f>
        <v>28958.992901437443</v>
      </c>
      <c r="BH113" s="53">
        <f ca="1">Проект!BH$256*CHOOSE(Проект!$D$256,1,Параметры!BH$59,Параметры!BH$65)/Параметры!BH$70</f>
        <v>29122.731257575007</v>
      </c>
      <c r="BI113" s="53">
        <f ca="1">Проект!BI$256*CHOOSE(Проект!$D$256,1,Параметры!BI$59,Параметры!BI$65)/Параметры!BI$70</f>
        <v>29287.395414183666</v>
      </c>
      <c r="BJ113" s="53">
        <f ca="1">Проект!BJ$256*CHOOSE(Проект!$D$256,1,Параметры!BJ$59,Параметры!BJ$65)/Параметры!BJ$70</f>
        <v>29452.990605873889</v>
      </c>
      <c r="BK113" s="53">
        <f ca="1">Проект!BK$256*CHOOSE(Проект!$D$256,1,Параметры!BK$59,Параметры!BK$65)/Параметры!BK$70</f>
        <v>49365.870161422303</v>
      </c>
      <c r="BL113" s="53">
        <f ca="1">Проект!BL$256*CHOOSE(Проект!$D$256,1,Параметры!BL$59,Параметры!BL$65)/Параметры!BL$70</f>
        <v>49644.991968490758</v>
      </c>
      <c r="BM113" s="53">
        <f ca="1">Проект!BM$256*CHOOSE(Проект!$D$256,1,Параметры!BM$59,Параметры!BM$65)/Параметры!BM$70</f>
        <v>49925.691970837172</v>
      </c>
      <c r="BN113" s="53">
        <f ca="1">Проект!BN$256*CHOOSE(Проект!$D$256,1,Параметры!BN$59,Параметры!BN$65)/Параметры!BN$70</f>
        <v>50207.979091807094</v>
      </c>
      <c r="BO113" s="53">
        <f ca="1">Проект!BO$256*CHOOSE(Проект!$D$256,1,Параметры!BO$59,Параметры!BO$65)/Параметры!BO$70</f>
        <v>50491.862305199982</v>
      </c>
      <c r="BP113" s="53">
        <f ca="1">Проект!BP$256*CHOOSE(Проект!$D$256,1,Параметры!BP$59,Параметры!BP$65)/Параметры!BP$70</f>
        <v>50777.350635554423</v>
      </c>
      <c r="BQ113" s="53">
        <f ca="1">Проект!BQ$256*CHOOSE(Проект!$D$256,1,Параметры!BQ$59,Параметры!BQ$65)/Параметры!BQ$70</f>
        <v>51064.453158435106</v>
      </c>
      <c r="BR113" s="53">
        <f ca="1">Проект!BR$256*CHOOSE(Проект!$D$256,1,Параметры!BR$59,Параметры!BR$65)/Параметры!BR$70</f>
        <v>30811.907400432749</v>
      </c>
      <c r="BS113" s="53">
        <f ca="1">Проект!BS$256*CHOOSE(Проект!$D$256,1,Параметры!BS$59,Параметры!BS$65)/Параметры!BS$70</f>
        <v>30986.122404538062</v>
      </c>
      <c r="BT113" s="53">
        <f ca="1">Проект!BT$256*CHOOSE(Проект!$D$256,1,Параметры!BT$59,Параметры!BT$65)/Параметры!BT$70</f>
        <v>31161.322445605252</v>
      </c>
      <c r="BU113" s="53">
        <f ca="1">Проект!BU$256*CHOOSE(Проект!$D$256,1,Параметры!BU$59,Параметры!BU$65)/Параметры!BU$70</f>
        <v>31337.513093176523</v>
      </c>
      <c r="BV113" s="53">
        <f ca="1">Проект!BV$256*CHOOSE(Проект!$D$256,1,Параметры!BV$59,Параметры!BV$65)/Параметры!BV$70</f>
        <v>31514.699948285059</v>
      </c>
      <c r="BW113" s="53">
        <f ca="1">Проект!BW$256*CHOOSE(Проект!$D$256,1,Параметры!BW$59,Параметры!BW$65)/Параметры!BW$70</f>
        <v>52821.481072721857</v>
      </c>
      <c r="BX113" s="53">
        <f ca="1">Проект!BX$256*CHOOSE(Проект!$D$256,1,Параметры!BX$59,Параметры!BX$65)/Параметры!BX$70</f>
        <v>53120.141406285096</v>
      </c>
      <c r="BY113" s="53">
        <f ca="1">Проект!BY$256*CHOOSE(Проект!$D$256,1,Параметры!BY$59,Параметры!BY$65)/Параметры!BY$70</f>
        <v>53420.490408795762</v>
      </c>
      <c r="BZ113" s="53">
        <f ca="1">Проект!BZ$256*CHOOSE(Проект!$D$256,1,Параметры!BZ$59,Параметры!BZ$65)/Параметры!BZ$70</f>
        <v>53722.537628233578</v>
      </c>
      <c r="CA113" s="53">
        <f ca="1">Проект!CA$256*CHOOSE(Проект!$D$256,1,Параметры!CA$59,Параметры!CA$65)/Параметры!CA$70</f>
        <v>54026.292666563968</v>
      </c>
      <c r="CB113" s="53">
        <f ca="1">Проект!CB$256*CHOOSE(Проект!$D$256,1,Параметры!CB$59,Параметры!CB$65)/Параметры!CB$70</f>
        <v>54331.765180043229</v>
      </c>
      <c r="CC113" s="53">
        <f ca="1">Проект!CC$256*CHOOSE(Проект!$D$256,1,Параметры!CC$59,Параметры!CC$65)/Параметры!CC$70</f>
        <v>54638.964879525556</v>
      </c>
      <c r="CD113" s="53">
        <f ca="1">Проект!CD$256*CHOOSE(Проект!$D$256,1,Параметры!CD$59,Параметры!CD$65)/Параметры!CD$70</f>
        <v>32968.740918463031</v>
      </c>
      <c r="CE113" s="53">
        <f ca="1">Проект!CE$256*CHOOSE(Проект!$D$256,1,Параметры!CE$59,Параметры!CE$65)/Параметры!CE$70</f>
        <v>33155.150972855721</v>
      </c>
      <c r="CF113" s="53">
        <f ca="1">Проект!CF$256*CHOOSE(Проект!$D$256,1,Параметры!CF$59,Параметры!CF$65)/Параметры!CF$70</f>
        <v>33342.615016797623</v>
      </c>
      <c r="CG113" s="53">
        <f ca="1">Проект!CG$256*CHOOSE(Проект!$D$256,1,Параметры!CG$59,Параметры!CG$65)/Параметры!CG$70</f>
        <v>33531.139009698876</v>
      </c>
      <c r="CH113" s="53">
        <f ca="1">Проект!CH$256*CHOOSE(Проект!$D$256,1,Параметры!CH$59,Параметры!CH$65)/Параметры!CH$70</f>
        <v>33720.72894466501</v>
      </c>
      <c r="CI113" s="53">
        <f ca="1">Проект!CI$256*CHOOSE(Проект!$D$256,1,Параметры!CI$59,Параметры!CI$65)/Параметры!CI$70</f>
        <v>56518.984747812385</v>
      </c>
      <c r="CJ113" s="53">
        <f ca="1">Проект!CJ$256*CHOOSE(Проект!$D$256,1,Параметры!CJ$59,Параметры!CJ$65)/Параметры!CJ$70</f>
        <v>56838.551304725057</v>
      </c>
      <c r="CK113" s="53">
        <f ca="1">Проект!CK$256*CHOOSE(Проект!$D$256,1,Параметры!CK$59,Параметры!CK$65)/Параметры!CK$70</f>
        <v>57159.924737411464</v>
      </c>
      <c r="CL113" s="53">
        <f ca="1">Проект!CL$256*CHOOSE(Проект!$D$256,1,Параметры!CL$59,Параметры!CL$65)/Параметры!CL$70</f>
        <v>57483.115262209933</v>
      </c>
      <c r="CM113" s="53">
        <f ca="1">Проект!CM$256*CHOOSE(Проект!$D$256,1,Параметры!CM$59,Параметры!CM$65)/Параметры!CM$70</f>
        <v>57808.13315322344</v>
      </c>
      <c r="CN113" s="53">
        <f ca="1">Проект!CN$256*CHOOSE(Проект!$D$256,1,Параметры!CN$59,Параметры!CN$65)/Параметры!CN$70</f>
        <v>58134.988742646245</v>
      </c>
      <c r="CO113" s="53">
        <f ca="1">Проект!CO$256*CHOOSE(Проект!$D$256,1,Параметры!CO$59,Параметры!CO$65)/Параметры!CO$70</f>
        <v>58463.692421092332</v>
      </c>
      <c r="CP113" s="53">
        <f ca="1">Проект!CP$256*CHOOSE(Проект!$D$256,1,Параметры!CP$59,Параметры!CP$65)/Параметры!CP$70</f>
        <v>35276.55278275544</v>
      </c>
      <c r="CQ113" s="53">
        <f ca="1">Проект!CQ$256*CHOOSE(Проект!$D$256,1,Параметры!CQ$59,Параметры!CQ$65)/Параметры!CQ$70</f>
        <v>35476.011540955617</v>
      </c>
      <c r="CR113" s="53">
        <f ca="1">Проект!CR$256*CHOOSE(Проект!$D$256,1,Параметры!CR$59,Параметры!CR$65)/Параметры!CR$70</f>
        <v>35676.598067973442</v>
      </c>
      <c r="CS113" s="53">
        <f ca="1">Проект!CS$256*CHOOSE(Проект!$D$256,1,Параметры!CS$59,Параметры!CS$65)/Параметры!CS$70</f>
        <v>35878.318740377785</v>
      </c>
      <c r="CT113" s="53">
        <f ca="1">Проект!CT$256*CHOOSE(Проект!$D$256,1,Параметры!CT$59,Параметры!CT$65)/Параметры!CT$70</f>
        <v>36081.179970791556</v>
      </c>
      <c r="CU113" s="53">
        <f ca="1">Проект!CU$256*CHOOSE(Проект!$D$256,1,Параметры!CU$59,Параметры!CU$65)/Параметры!CU$70</f>
        <v>60475.313680159234</v>
      </c>
      <c r="CV113" s="53">
        <f ca="1">Проект!CV$256*CHOOSE(Проект!$D$256,1,Параметры!CV$59,Параметры!CV$65)/Параметры!CV$70</f>
        <v>60817.249896055793</v>
      </c>
      <c r="CW113" s="53">
        <f ca="1">Проект!CW$256*CHOOSE(Проект!$D$256,1,Параметры!CW$59,Параметры!CW$65)/Параметры!CW$70</f>
        <v>61161.119469030251</v>
      </c>
      <c r="CX113" s="53">
        <f ca="1">Проект!CX$256*CHOOSE(Проект!$D$256,1,Параметры!CX$59,Параметры!CX$65)/Параметры!CX$70</f>
        <v>61506.933330564607</v>
      </c>
      <c r="CY113" s="53">
        <f ca="1">Проект!CY$256*CHOOSE(Проект!$D$256,1,Параметры!CY$59,Параметры!CY$65)/Параметры!CY$70</f>
        <v>61854.702473949059</v>
      </c>
      <c r="CZ113" s="53">
        <f ca="1">Проект!CZ$256*CHOOSE(Проект!$D$256,1,Параметры!CZ$59,Параметры!CZ$65)/Параметры!CZ$70</f>
        <v>62204.437954631459</v>
      </c>
      <c r="DA113" s="53">
        <f ca="1">Проект!DA$256*CHOOSE(Проект!$D$256,1,Параметры!DA$59,Параметры!DA$65)/Параметры!DA$70</f>
        <v>62556.150890568781</v>
      </c>
      <c r="DB113" s="53">
        <f ca="1">Проект!DB$256*CHOOSE(Проект!$D$256,1,Параметры!DB$59,Параметры!DB$65)/Параметры!DB$70</f>
        <v>37745.911477548318</v>
      </c>
      <c r="DC113" s="53">
        <f ca="1">Проект!DC$256*CHOOSE(Проект!$D$256,1,Параметры!DC$59,Параметры!DC$65)/Параметры!DC$70</f>
        <v>37959.332348822507</v>
      </c>
      <c r="DD113" s="53">
        <f ca="1">Проект!DD$256*CHOOSE(Проект!$D$256,1,Параметры!DD$59,Параметры!DD$65)/Параметры!DD$70</f>
        <v>38173.959932731588</v>
      </c>
      <c r="DE113" s="53">
        <f ca="1">Проект!DE$256*CHOOSE(Проект!$D$256,1,Параметры!DE$59,Параметры!DE$65)/Параметры!DE$70</f>
        <v>38389.801052204231</v>
      </c>
      <c r="DF113" s="53">
        <f ca="1">Проект!DF$256*CHOOSE(Проект!$D$256,1,Параметры!DF$59,Параметры!DF$65)/Параметры!DF$70</f>
        <v>38606.862568746954</v>
      </c>
      <c r="DG113" s="53">
        <f ca="1">Проект!DG$256*CHOOSE(Проект!$D$256,1,Параметры!DG$59,Параметры!DG$65)/Параметры!DG$70</f>
        <v>64708.585637770382</v>
      </c>
      <c r="DH113" s="53">
        <f ca="1">Проект!DH$256*CHOOSE(Проект!$D$256,1,Параметры!DH$59,Параметры!DH$65)/Параметры!DH$70</f>
        <v>65074.457388779701</v>
      </c>
      <c r="DI113" s="53">
        <f ca="1">Проект!DI$256*CHOOSE(Проект!$D$256,1,Параметры!DI$59,Параметры!DI$65)/Параметры!DI$70</f>
        <v>65442.39783186237</v>
      </c>
      <c r="DJ113" s="53">
        <f ca="1">Проект!DJ$256*CHOOSE(Проект!$D$256,1,Параметры!DJ$59,Параметры!DJ$65)/Параметры!DJ$70</f>
        <v>65812.418663704128</v>
      </c>
      <c r="DK113" s="53">
        <f ca="1">Проект!DK$256*CHOOSE(Проект!$D$256,1,Параметры!DK$59,Параметры!DK$65)/Параметры!DK$70</f>
        <v>66184.531647125506</v>
      </c>
      <c r="DL113" s="53">
        <f ca="1">Проект!DL$256*CHOOSE(Проект!$D$256,1,Параметры!DL$59,Параметры!DL$65)/Параметры!DL$70</f>
        <v>66558.748611455681</v>
      </c>
      <c r="DM113" s="53">
        <f ca="1">Проект!DM$256*CHOOSE(Проект!$D$256,1,Параметры!DM$59,Параметры!DM$65)/Параметры!DM$70</f>
        <v>66935.081452908606</v>
      </c>
      <c r="DN113" s="53">
        <f ca="1">Проект!DN$256*CHOOSE(Проект!$D$256,1,Параметры!DN$59,Параметры!DN$65)/Параметры!DN$70</f>
        <v>40388.125280976703</v>
      </c>
      <c r="DO113" s="53">
        <f ca="1">Проект!DO$256*CHOOSE(Проект!$D$256,1,Параметры!DO$59,Параметры!DO$65)/Параметры!DO$70</f>
        <v>40616.485613240082</v>
      </c>
      <c r="DP113" s="53">
        <f ca="1">Проект!DP$256*CHOOSE(Проект!$D$256,1,Параметры!DP$59,Параметры!DP$65)/Параметры!DP$70</f>
        <v>40846.137128022798</v>
      </c>
      <c r="DQ113" s="53">
        <f ca="1">Проект!DQ$256*CHOOSE(Проект!$D$256,1,Параметры!DQ$59,Параметры!DQ$65)/Параметры!DQ$70</f>
        <v>41077.087125858525</v>
      </c>
      <c r="DR113" s="53">
        <f ca="1">Проект!DR$256*CHOOSE(Проект!$D$256,1,Параметры!DR$59,Параметры!DR$65)/Параметры!DR$70</f>
        <v>41309.342948559242</v>
      </c>
      <c r="DS113" s="53">
        <f ca="1">Проект!DS$256*CHOOSE(Проект!$D$256,1,Параметры!DS$59,Параметры!DS$65)/Параметры!DS$70</f>
        <v>69238.186632414305</v>
      </c>
      <c r="DT113" s="53">
        <f ca="1">Проект!DT$256*CHOOSE(Проект!$D$256,1,Параметры!DT$59,Параметры!DT$65)/Параметры!DT$70</f>
        <v>69629.669405994267</v>
      </c>
      <c r="DU113" s="53">
        <f ca="1">Проект!DU$256*CHOOSE(Проект!$D$256,1,Параметры!DU$59,Параметры!DU$65)/Параметры!DU$70</f>
        <v>70023.365680092727</v>
      </c>
      <c r="DV113" s="53">
        <f ca="1">Проект!DV$256*CHOOSE(Проект!$D$256,1,Параметры!DV$59,Параметры!DV$65)/Параметры!DV$70</f>
        <v>70419.287970163423</v>
      </c>
      <c r="DW113" s="53"/>
      <c r="DX113" s="55">
        <f t="shared" ca="1" si="92"/>
        <v>5029600.5881046243</v>
      </c>
    </row>
    <row r="114" spans="1:128" x14ac:dyDescent="0.2">
      <c r="A114" s="113"/>
      <c r="B114" s="120"/>
      <c r="C114" s="113"/>
      <c r="D114" s="114"/>
      <c r="E114" s="114"/>
      <c r="F114" s="6" t="s">
        <v>2961</v>
      </c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8"/>
      <c r="AZ114" s="118"/>
      <c r="BA114" s="118"/>
      <c r="BB114" s="118"/>
      <c r="BC114" s="118"/>
      <c r="BD114" s="118"/>
      <c r="BE114" s="118"/>
      <c r="BF114" s="118"/>
      <c r="BG114" s="118"/>
      <c r="BH114" s="118"/>
      <c r="BI114" s="118"/>
      <c r="BJ114" s="118"/>
      <c r="BK114" s="118"/>
      <c r="BL114" s="118"/>
      <c r="BM114" s="118"/>
      <c r="BN114" s="118"/>
      <c r="BO114" s="118"/>
      <c r="BP114" s="118"/>
      <c r="BQ114" s="118"/>
      <c r="BR114" s="118"/>
      <c r="BS114" s="118"/>
      <c r="BT114" s="118"/>
      <c r="BU114" s="118"/>
      <c r="BV114" s="118"/>
      <c r="BW114" s="118"/>
      <c r="BX114" s="118"/>
      <c r="BY114" s="118"/>
      <c r="BZ114" s="118"/>
      <c r="CA114" s="118"/>
      <c r="CB114" s="118"/>
      <c r="CC114" s="118"/>
      <c r="CD114" s="118"/>
      <c r="CE114" s="118"/>
      <c r="CF114" s="118"/>
      <c r="CG114" s="118"/>
      <c r="CH114" s="118"/>
      <c r="CI114" s="118"/>
      <c r="CJ114" s="118"/>
      <c r="CK114" s="118"/>
      <c r="CL114" s="118"/>
      <c r="CM114" s="118"/>
      <c r="CN114" s="118"/>
      <c r="CO114" s="118"/>
      <c r="CP114" s="118"/>
      <c r="CQ114" s="118"/>
      <c r="CR114" s="118"/>
      <c r="CS114" s="118"/>
      <c r="CT114" s="118"/>
      <c r="CU114" s="118"/>
      <c r="CV114" s="118"/>
      <c r="CW114" s="118"/>
      <c r="CX114" s="118"/>
      <c r="CY114" s="118"/>
      <c r="CZ114" s="118"/>
      <c r="DA114" s="118"/>
      <c r="DB114" s="118"/>
      <c r="DC114" s="118"/>
      <c r="DD114" s="118"/>
      <c r="DE114" s="118"/>
      <c r="DF114" s="118"/>
      <c r="DG114" s="118"/>
      <c r="DH114" s="118"/>
      <c r="DI114" s="118"/>
      <c r="DJ114" s="118"/>
      <c r="DK114" s="118"/>
      <c r="DL114" s="118"/>
      <c r="DM114" s="118"/>
      <c r="DN114" s="118"/>
      <c r="DO114" s="118"/>
      <c r="DP114" s="118"/>
      <c r="DQ114" s="118"/>
      <c r="DR114" s="118"/>
      <c r="DS114" s="118"/>
      <c r="DT114" s="118"/>
      <c r="DU114" s="118"/>
      <c r="DV114" s="118"/>
      <c r="DW114" s="119"/>
      <c r="DX114" s="119"/>
    </row>
    <row r="115" spans="1:128" s="32" customFormat="1" x14ac:dyDescent="0.2">
      <c r="A115" s="123" t="str">
        <f ca="1">Language!A$1496</f>
        <v>Персонал</v>
      </c>
      <c r="B115" s="122">
        <f ca="1">DX115</f>
        <v>289060.32064974325</v>
      </c>
      <c r="C115" s="88" t="str">
        <f ca="1">Параметры!$C$70</f>
        <v>тыс. руб.</v>
      </c>
      <c r="D115" s="11"/>
      <c r="E115" s="11"/>
      <c r="F115" s="6" t="s">
        <v>693</v>
      </c>
      <c r="G115" s="56">
        <f t="shared" ref="G115:AL115" ca="1" si="93">SUM(G117,G125,G130)</f>
        <v>1689.9</v>
      </c>
      <c r="H115" s="56">
        <f t="shared" ca="1" si="93"/>
        <v>1699.4549402901762</v>
      </c>
      <c r="I115" s="56">
        <f t="shared" ca="1" si="93"/>
        <v>1709.0639056019211</v>
      </c>
      <c r="J115" s="56">
        <f t="shared" ca="1" si="93"/>
        <v>1718.7272014005609</v>
      </c>
      <c r="K115" s="56">
        <f t="shared" ca="1" si="93"/>
        <v>1728.4451348785678</v>
      </c>
      <c r="L115" s="56">
        <f t="shared" ca="1" si="93"/>
        <v>1738.2180149653245</v>
      </c>
      <c r="M115" s="56">
        <f t="shared" ca="1" si="93"/>
        <v>1748.0461523369454</v>
      </c>
      <c r="N115" s="56">
        <f t="shared" ca="1" si="93"/>
        <v>1757.9298594261531</v>
      </c>
      <c r="O115" s="56">
        <f t="shared" ca="1" si="93"/>
        <v>1767.8694504322098</v>
      </c>
      <c r="P115" s="56">
        <f t="shared" ca="1" si="93"/>
        <v>1777.8652413309053</v>
      </c>
      <c r="Q115" s="56">
        <f t="shared" ca="1" si="93"/>
        <v>1787.9175498846048</v>
      </c>
      <c r="R115" s="56">
        <f t="shared" ca="1" si="93"/>
        <v>1798.0266956523453</v>
      </c>
      <c r="S115" s="56">
        <f t="shared" ca="1" si="93"/>
        <v>1808.193</v>
      </c>
      <c r="T115" s="56">
        <f t="shared" ca="1" si="93"/>
        <v>1818.4167861104884</v>
      </c>
      <c r="U115" s="56">
        <f t="shared" ca="1" si="93"/>
        <v>1828.6983789940557</v>
      </c>
      <c r="V115" s="56">
        <f t="shared" ca="1" si="93"/>
        <v>1839.0381054986001</v>
      </c>
      <c r="W115" s="56">
        <f t="shared" ca="1" si="93"/>
        <v>1849.4362943200676</v>
      </c>
      <c r="X115" s="56">
        <f t="shared" ca="1" si="93"/>
        <v>1859.8932760128976</v>
      </c>
      <c r="Y115" s="56">
        <f t="shared" ca="1" si="93"/>
        <v>1870.4093830005318</v>
      </c>
      <c r="Z115" s="56">
        <f t="shared" ca="1" si="93"/>
        <v>1880.9849495859839</v>
      </c>
      <c r="AA115" s="56">
        <f t="shared" ca="1" si="93"/>
        <v>1891.6203119624643</v>
      </c>
      <c r="AB115" s="56">
        <f t="shared" ca="1" si="93"/>
        <v>1902.3158082240686</v>
      </c>
      <c r="AC115" s="56">
        <f t="shared" ca="1" si="93"/>
        <v>1913.0717783765269</v>
      </c>
      <c r="AD115" s="56">
        <f t="shared" ca="1" si="93"/>
        <v>1923.8885643480098</v>
      </c>
      <c r="AE115" s="56">
        <f t="shared" ca="1" si="93"/>
        <v>1934.7665099999999</v>
      </c>
      <c r="AF115" s="56">
        <f t="shared" ca="1" si="93"/>
        <v>1945.7059611382224</v>
      </c>
      <c r="AG115" s="56">
        <f t="shared" ca="1" si="93"/>
        <v>1956.7072655236395</v>
      </c>
      <c r="AH115" s="56">
        <f t="shared" ca="1" si="93"/>
        <v>1967.7707728835021</v>
      </c>
      <c r="AI115" s="56">
        <f t="shared" ca="1" si="93"/>
        <v>1978.8968349224726</v>
      </c>
      <c r="AJ115" s="56">
        <f t="shared" ca="1" si="93"/>
        <v>1990.0858053338004</v>
      </c>
      <c r="AK115" s="56">
        <f t="shared" ca="1" si="93"/>
        <v>2001.3380398105692</v>
      </c>
      <c r="AL115" s="56">
        <f t="shared" ca="1" si="93"/>
        <v>2012.6538960570024</v>
      </c>
      <c r="AM115" s="56">
        <f t="shared" ref="AM115:BR115" ca="1" si="94">SUM(AM117,AM125,AM130)</f>
        <v>2024.0337337998367</v>
      </c>
      <c r="AN115" s="56">
        <f t="shared" ca="1" si="94"/>
        <v>2035.4779147997533</v>
      </c>
      <c r="AO115" s="56">
        <f t="shared" ca="1" si="94"/>
        <v>2046.9868028628839</v>
      </c>
      <c r="AP115" s="56">
        <f t="shared" ca="1" si="94"/>
        <v>2058.5607638523707</v>
      </c>
      <c r="AQ115" s="56">
        <f t="shared" ca="1" si="94"/>
        <v>2070.2001656999996</v>
      </c>
      <c r="AR115" s="56">
        <f t="shared" ca="1" si="94"/>
        <v>2081.9053784178982</v>
      </c>
      <c r="AS115" s="56">
        <f t="shared" ca="1" si="94"/>
        <v>2093.676774110294</v>
      </c>
      <c r="AT115" s="56">
        <f t="shared" ca="1" si="94"/>
        <v>2105.5147269853469</v>
      </c>
      <c r="AU115" s="56">
        <f t="shared" ca="1" si="94"/>
        <v>2117.4196133670453</v>
      </c>
      <c r="AV115" s="56">
        <f t="shared" ca="1" si="94"/>
        <v>2129.3918117071662</v>
      </c>
      <c r="AW115" s="56">
        <f t="shared" ca="1" si="94"/>
        <v>2141.4317025973087</v>
      </c>
      <c r="AX115" s="56">
        <f t="shared" ca="1" si="94"/>
        <v>2153.5396687809925</v>
      </c>
      <c r="AY115" s="56">
        <f t="shared" ca="1" si="94"/>
        <v>2165.7160951658243</v>
      </c>
      <c r="AZ115" s="56">
        <f t="shared" ca="1" si="94"/>
        <v>2177.9613688357358</v>
      </c>
      <c r="BA115" s="56">
        <f t="shared" ca="1" si="94"/>
        <v>2190.2758790632852</v>
      </c>
      <c r="BB115" s="56">
        <f t="shared" ca="1" si="94"/>
        <v>2202.6600173220359</v>
      </c>
      <c r="BC115" s="56">
        <f t="shared" ca="1" si="94"/>
        <v>2215.1141772989995</v>
      </c>
      <c r="BD115" s="56">
        <f t="shared" ca="1" si="94"/>
        <v>2227.6387549071505</v>
      </c>
      <c r="BE115" s="56">
        <f t="shared" ca="1" si="94"/>
        <v>2240.2341482980137</v>
      </c>
      <c r="BF115" s="56">
        <f t="shared" ca="1" si="94"/>
        <v>2252.9007578743208</v>
      </c>
      <c r="BG115" s="56">
        <f t="shared" ca="1" si="94"/>
        <v>2265.638986302738</v>
      </c>
      <c r="BH115" s="56">
        <f t="shared" ca="1" si="94"/>
        <v>2278.4492385266672</v>
      </c>
      <c r="BI115" s="56">
        <f t="shared" ca="1" si="94"/>
        <v>2291.33192177912</v>
      </c>
      <c r="BJ115" s="56">
        <f t="shared" ca="1" si="94"/>
        <v>2304.2874455956617</v>
      </c>
      <c r="BK115" s="56">
        <f t="shared" ca="1" si="94"/>
        <v>2317.3162218274324</v>
      </c>
      <c r="BL115" s="56">
        <f t="shared" ca="1" si="94"/>
        <v>2330.4186646542375</v>
      </c>
      <c r="BM115" s="56">
        <f t="shared" ca="1" si="94"/>
        <v>2343.5951905977154</v>
      </c>
      <c r="BN115" s="56">
        <f t="shared" ca="1" si="94"/>
        <v>2356.8462185345779</v>
      </c>
      <c r="BO115" s="56">
        <f t="shared" ca="1" si="94"/>
        <v>2370.1721697099297</v>
      </c>
      <c r="BP115" s="56">
        <f t="shared" ca="1" si="94"/>
        <v>2383.5734677506512</v>
      </c>
      <c r="BQ115" s="56">
        <f t="shared" ca="1" si="94"/>
        <v>2397.0505386788755</v>
      </c>
      <c r="BR115" s="56">
        <f t="shared" ca="1" si="94"/>
        <v>2410.6038109255237</v>
      </c>
      <c r="BS115" s="56">
        <f t="shared" ref="BS115:CX115" ca="1" si="95">SUM(BS117,BS125,BS130)</f>
        <v>2424.2337153439294</v>
      </c>
      <c r="BT115" s="56">
        <f t="shared" ca="1" si="95"/>
        <v>2437.9406852235343</v>
      </c>
      <c r="BU115" s="56">
        <f t="shared" ca="1" si="95"/>
        <v>2451.725156303658</v>
      </c>
      <c r="BV115" s="56">
        <f t="shared" ca="1" si="95"/>
        <v>2465.5875667873579</v>
      </c>
      <c r="BW115" s="56">
        <f t="shared" ca="1" si="95"/>
        <v>2479.5283573553525</v>
      </c>
      <c r="BX115" s="56">
        <f t="shared" ca="1" si="95"/>
        <v>2493.5479711800335</v>
      </c>
      <c r="BY115" s="56">
        <f t="shared" ca="1" si="95"/>
        <v>2507.6468539395546</v>
      </c>
      <c r="BZ115" s="56">
        <f t="shared" ca="1" si="95"/>
        <v>2521.8254538319979</v>
      </c>
      <c r="CA115" s="56">
        <f t="shared" ca="1" si="95"/>
        <v>2536.0842215896237</v>
      </c>
      <c r="CB115" s="56">
        <f t="shared" ca="1" si="95"/>
        <v>2550.4236104931956</v>
      </c>
      <c r="CC115" s="56">
        <f t="shared" ca="1" si="95"/>
        <v>2564.844076386395</v>
      </c>
      <c r="CD115" s="56">
        <f t="shared" ca="1" si="95"/>
        <v>2579.3460776903094</v>
      </c>
      <c r="CE115" s="56">
        <f t="shared" ca="1" si="95"/>
        <v>2593.930075418004</v>
      </c>
      <c r="CF115" s="56">
        <f t="shared" ca="1" si="95"/>
        <v>2608.5965331891803</v>
      </c>
      <c r="CG115" s="56">
        <f t="shared" ca="1" si="95"/>
        <v>2623.3459172449129</v>
      </c>
      <c r="CH115" s="56">
        <f t="shared" ca="1" si="95"/>
        <v>2638.1786964624721</v>
      </c>
      <c r="CI115" s="56">
        <f t="shared" ca="1" si="95"/>
        <v>2653.0953423702267</v>
      </c>
      <c r="CJ115" s="56">
        <f t="shared" ca="1" si="95"/>
        <v>2668.0963291626358</v>
      </c>
      <c r="CK115" s="56">
        <f t="shared" ca="1" si="95"/>
        <v>2683.1821337153237</v>
      </c>
      <c r="CL115" s="56">
        <f t="shared" ca="1" si="95"/>
        <v>2698.3532356002379</v>
      </c>
      <c r="CM115" s="56">
        <f t="shared" ca="1" si="95"/>
        <v>2713.6101171008977</v>
      </c>
      <c r="CN115" s="56">
        <f t="shared" ca="1" si="95"/>
        <v>2728.9532632277201</v>
      </c>
      <c r="CO115" s="56">
        <f t="shared" ca="1" si="95"/>
        <v>2744.3831617334436</v>
      </c>
      <c r="CP115" s="56">
        <f t="shared" ca="1" si="95"/>
        <v>2759.9003031286311</v>
      </c>
      <c r="CQ115" s="56">
        <f t="shared" ca="1" si="95"/>
        <v>2775.5051806972642</v>
      </c>
      <c r="CR115" s="56">
        <f t="shared" ca="1" si="95"/>
        <v>2791.1982905124232</v>
      </c>
      <c r="CS115" s="56">
        <f t="shared" ca="1" si="95"/>
        <v>2806.9801314520573</v>
      </c>
      <c r="CT115" s="56">
        <f t="shared" ca="1" si="95"/>
        <v>2822.8512052148453</v>
      </c>
      <c r="CU115" s="56">
        <f t="shared" ca="1" si="95"/>
        <v>2838.8120163361418</v>
      </c>
      <c r="CV115" s="56">
        <f t="shared" ca="1" si="95"/>
        <v>2854.8630722040207</v>
      </c>
      <c r="CW115" s="56">
        <f t="shared" ca="1" si="95"/>
        <v>2871.0048830753958</v>
      </c>
      <c r="CX115" s="56">
        <f t="shared" ca="1" si="95"/>
        <v>2887.2379620922547</v>
      </c>
      <c r="CY115" s="56">
        <f t="shared" ref="CY115:DV115" ca="1" si="96">SUM(CY117,CY125,CY130)</f>
        <v>2903.56282529796</v>
      </c>
      <c r="CZ115" s="56">
        <f t="shared" ca="1" si="96"/>
        <v>2919.9799916536604</v>
      </c>
      <c r="DA115" s="56">
        <f t="shared" ca="1" si="96"/>
        <v>2936.4899830547838</v>
      </c>
      <c r="DB115" s="56">
        <f t="shared" ca="1" si="96"/>
        <v>2953.0933243476352</v>
      </c>
      <c r="DC115" s="56">
        <f t="shared" ca="1" si="96"/>
        <v>2969.7905433460728</v>
      </c>
      <c r="DD115" s="56">
        <f t="shared" ca="1" si="96"/>
        <v>2986.5821708482927</v>
      </c>
      <c r="DE115" s="56">
        <f t="shared" ca="1" si="96"/>
        <v>3003.4687406537018</v>
      </c>
      <c r="DF115" s="56">
        <f t="shared" ca="1" si="96"/>
        <v>3020.4507895798852</v>
      </c>
      <c r="DG115" s="56">
        <f t="shared" ca="1" si="96"/>
        <v>3037.5288574796723</v>
      </c>
      <c r="DH115" s="56">
        <f t="shared" ca="1" si="96"/>
        <v>3054.7034872583017</v>
      </c>
      <c r="DI115" s="56">
        <f t="shared" ca="1" si="96"/>
        <v>3071.9752248906743</v>
      </c>
      <c r="DJ115" s="56">
        <f t="shared" ca="1" si="96"/>
        <v>3089.3446194387129</v>
      </c>
      <c r="DK115" s="56">
        <f t="shared" ca="1" si="96"/>
        <v>3106.8122230688177</v>
      </c>
      <c r="DL115" s="56">
        <f t="shared" ca="1" si="96"/>
        <v>3124.3785910694169</v>
      </c>
      <c r="DM115" s="56">
        <f t="shared" ca="1" si="96"/>
        <v>3142.0442818686192</v>
      </c>
      <c r="DN115" s="56">
        <f t="shared" ca="1" si="96"/>
        <v>3159.8098570519696</v>
      </c>
      <c r="DO115" s="56">
        <f t="shared" ca="1" si="96"/>
        <v>3177.6758813802981</v>
      </c>
      <c r="DP115" s="56">
        <f t="shared" ca="1" si="96"/>
        <v>3195.6429228076731</v>
      </c>
      <c r="DQ115" s="56">
        <f t="shared" ca="1" si="96"/>
        <v>3213.7115524994606</v>
      </c>
      <c r="DR115" s="56">
        <f t="shared" ca="1" si="96"/>
        <v>3231.8823448504768</v>
      </c>
      <c r="DS115" s="56">
        <f t="shared" ca="1" si="96"/>
        <v>3250.1558775032499</v>
      </c>
      <c r="DT115" s="56">
        <f t="shared" ca="1" si="96"/>
        <v>3268.5327313663824</v>
      </c>
      <c r="DU115" s="56">
        <f t="shared" ca="1" si="96"/>
        <v>3287.0134906330209</v>
      </c>
      <c r="DV115" s="56">
        <f t="shared" ca="1" si="96"/>
        <v>3305.5987427994223</v>
      </c>
      <c r="DW115" s="56"/>
      <c r="DX115" s="70">
        <f ca="1">SUM(G115:DW115)</f>
        <v>289060.32064974325</v>
      </c>
    </row>
    <row r="116" spans="1:128" s="32" customFormat="1" x14ac:dyDescent="0.2">
      <c r="A116" s="123"/>
      <c r="B116" s="122"/>
      <c r="C116" s="88"/>
      <c r="D116" s="11"/>
      <c r="E116" s="11"/>
      <c r="F116" s="6" t="s">
        <v>2961</v>
      </c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70"/>
    </row>
    <row r="117" spans="1:128" s="32" customFormat="1" x14ac:dyDescent="0.2">
      <c r="A117" s="123" t="str">
        <f ca="1">Language!A$711</f>
        <v>Производственный персонал</v>
      </c>
      <c r="B117" s="122">
        <f ca="1">DX117</f>
        <v>233040.87866335892</v>
      </c>
      <c r="C117" s="88" t="str">
        <f ca="1">Параметры!$C$70</f>
        <v>тыс. руб.</v>
      </c>
      <c r="D117" s="11">
        <v>0</v>
      </c>
      <c r="E117" s="6" t="s">
        <v>1904</v>
      </c>
      <c r="F117" s="6" t="s">
        <v>3417</v>
      </c>
      <c r="G117" s="56">
        <f t="shared" ref="G117:AL117" ca="1" si="97">SUMIF($F117:$F124,"ID*",G117:G124)</f>
        <v>1362.4</v>
      </c>
      <c r="H117" s="56">
        <f t="shared" ca="1" si="97"/>
        <v>1370.1032076758011</v>
      </c>
      <c r="I117" s="56">
        <f t="shared" ca="1" si="97"/>
        <v>1377.8499704077503</v>
      </c>
      <c r="J117" s="56">
        <f t="shared" ca="1" si="97"/>
        <v>1385.6405344624677</v>
      </c>
      <c r="K117" s="56">
        <f t="shared" ca="1" si="97"/>
        <v>1393.4751474990005</v>
      </c>
      <c r="L117" s="56">
        <f t="shared" ca="1" si="97"/>
        <v>1401.3540585766957</v>
      </c>
      <c r="M117" s="56">
        <f t="shared" ca="1" si="97"/>
        <v>1409.2775181631187</v>
      </c>
      <c r="N117" s="56">
        <f t="shared" ca="1" si="97"/>
        <v>1417.2457781420148</v>
      </c>
      <c r="O117" s="56">
        <f t="shared" ca="1" si="97"/>
        <v>1425.2590918213164</v>
      </c>
      <c r="P117" s="56">
        <f t="shared" ca="1" si="97"/>
        <v>1433.3177139411951</v>
      </c>
      <c r="Q117" s="56">
        <f t="shared" ca="1" si="97"/>
        <v>1441.4219006821622</v>
      </c>
      <c r="R117" s="56">
        <f t="shared" ca="1" si="97"/>
        <v>1449.5719096732087</v>
      </c>
      <c r="S117" s="56">
        <f t="shared" ca="1" si="97"/>
        <v>1457.768</v>
      </c>
      <c r="T117" s="56">
        <f t="shared" ca="1" si="97"/>
        <v>1466.0104322131069</v>
      </c>
      <c r="U117" s="56">
        <f t="shared" ca="1" si="97"/>
        <v>1474.2994683362931</v>
      </c>
      <c r="V117" s="56">
        <f t="shared" ca="1" si="97"/>
        <v>1482.6353718748405</v>
      </c>
      <c r="W117" s="56">
        <f t="shared" ca="1" si="97"/>
        <v>1491.0184078239306</v>
      </c>
      <c r="X117" s="56">
        <f t="shared" ca="1" si="97"/>
        <v>1499.4488426770647</v>
      </c>
      <c r="Y117" s="56">
        <f t="shared" ca="1" si="97"/>
        <v>1507.9269444345373</v>
      </c>
      <c r="Z117" s="56">
        <f t="shared" ca="1" si="97"/>
        <v>1516.452982611956</v>
      </c>
      <c r="AA117" s="56">
        <f t="shared" ca="1" si="97"/>
        <v>1525.0272282488083</v>
      </c>
      <c r="AB117" s="56">
        <f t="shared" ca="1" si="97"/>
        <v>1533.6499539170786</v>
      </c>
      <c r="AC117" s="56">
        <f t="shared" ca="1" si="97"/>
        <v>1542.3214337299132</v>
      </c>
      <c r="AD117" s="56">
        <f t="shared" ca="1" si="97"/>
        <v>1551.0419433503334</v>
      </c>
      <c r="AE117" s="56">
        <f t="shared" ca="1" si="97"/>
        <v>1559.81176</v>
      </c>
      <c r="AF117" s="56">
        <f t="shared" ca="1" si="97"/>
        <v>1568.6311624680243</v>
      </c>
      <c r="AG117" s="56">
        <f t="shared" ca="1" si="97"/>
        <v>1577.5004311198336</v>
      </c>
      <c r="AH117" s="56">
        <f t="shared" ca="1" si="97"/>
        <v>1586.4198479060792</v>
      </c>
      <c r="AI117" s="56">
        <f t="shared" ca="1" si="97"/>
        <v>1595.3896963716059</v>
      </c>
      <c r="AJ117" s="56">
        <f t="shared" ca="1" si="97"/>
        <v>1604.4102616644593</v>
      </c>
      <c r="AK117" s="56">
        <f t="shared" ca="1" si="97"/>
        <v>1613.4818305449551</v>
      </c>
      <c r="AL117" s="56">
        <f t="shared" ca="1" si="97"/>
        <v>1622.6046913947928</v>
      </c>
      <c r="AM117" s="56">
        <f t="shared" ref="AM117:BR117" ca="1" si="98">SUMIF($F117:$F124,"ID*",AM117:AM124)</f>
        <v>1631.7791342262251</v>
      </c>
      <c r="AN117" s="56">
        <f t="shared" ca="1" si="98"/>
        <v>1641.0054506912741</v>
      </c>
      <c r="AO117" s="56">
        <f t="shared" ca="1" si="98"/>
        <v>1650.2839340910073</v>
      </c>
      <c r="AP117" s="56">
        <f t="shared" ca="1" si="98"/>
        <v>1659.614879384857</v>
      </c>
      <c r="AQ117" s="56">
        <f t="shared" ca="1" si="98"/>
        <v>1668.9985831999998</v>
      </c>
      <c r="AR117" s="56">
        <f t="shared" ca="1" si="98"/>
        <v>1678.4353438407861</v>
      </c>
      <c r="AS117" s="56">
        <f t="shared" ca="1" si="98"/>
        <v>1687.9254612982215</v>
      </c>
      <c r="AT117" s="56">
        <f t="shared" ca="1" si="98"/>
        <v>1697.4692372595046</v>
      </c>
      <c r="AU117" s="56">
        <f t="shared" ca="1" si="98"/>
        <v>1707.0669751176179</v>
      </c>
      <c r="AV117" s="56">
        <f t="shared" ca="1" si="98"/>
        <v>1716.7189799809712</v>
      </c>
      <c r="AW117" s="56">
        <f t="shared" ca="1" si="98"/>
        <v>1726.4255586831016</v>
      </c>
      <c r="AX117" s="56">
        <f t="shared" ca="1" si="98"/>
        <v>1736.1870197924279</v>
      </c>
      <c r="AY117" s="56">
        <f t="shared" ca="1" si="98"/>
        <v>1746.00367362206</v>
      </c>
      <c r="AZ117" s="56">
        <f t="shared" ca="1" si="98"/>
        <v>1755.8758322396629</v>
      </c>
      <c r="BA117" s="56">
        <f t="shared" ca="1" si="98"/>
        <v>1765.8038094773774</v>
      </c>
      <c r="BB117" s="56">
        <f t="shared" ca="1" si="98"/>
        <v>1775.7879209417965</v>
      </c>
      <c r="BC117" s="56">
        <f t="shared" ca="1" si="98"/>
        <v>1785.8284840239999</v>
      </c>
      <c r="BD117" s="56">
        <f t="shared" ca="1" si="98"/>
        <v>1795.9258179096407</v>
      </c>
      <c r="BE117" s="56">
        <f t="shared" ca="1" si="98"/>
        <v>1806.0802435890964</v>
      </c>
      <c r="BF117" s="56">
        <f t="shared" ca="1" si="98"/>
        <v>1816.2920838676696</v>
      </c>
      <c r="BG117" s="56">
        <f t="shared" ca="1" si="98"/>
        <v>1826.5616633758507</v>
      </c>
      <c r="BH117" s="56">
        <f t="shared" ca="1" si="98"/>
        <v>1836.8893085796387</v>
      </c>
      <c r="BI117" s="56">
        <f t="shared" ca="1" si="98"/>
        <v>1847.2753477909184</v>
      </c>
      <c r="BJ117" s="56">
        <f t="shared" ca="1" si="98"/>
        <v>1857.7201111778977</v>
      </c>
      <c r="BK117" s="56">
        <f t="shared" ca="1" si="98"/>
        <v>1868.2239307756045</v>
      </c>
      <c r="BL117" s="56">
        <f t="shared" ca="1" si="98"/>
        <v>1878.7871404964394</v>
      </c>
      <c r="BM117" s="56">
        <f t="shared" ca="1" si="98"/>
        <v>1889.4100761407938</v>
      </c>
      <c r="BN117" s="56">
        <f t="shared" ca="1" si="98"/>
        <v>1900.0930754077219</v>
      </c>
      <c r="BO117" s="56">
        <f t="shared" ca="1" si="98"/>
        <v>1910.8364779056797</v>
      </c>
      <c r="BP117" s="56">
        <f t="shared" ca="1" si="98"/>
        <v>1921.6406251633157</v>
      </c>
      <c r="BQ117" s="56">
        <f t="shared" ca="1" si="98"/>
        <v>1932.5058606403336</v>
      </c>
      <c r="BR117" s="56">
        <f t="shared" ca="1" si="98"/>
        <v>1943.4325297384066</v>
      </c>
      <c r="BS117" s="56">
        <f t="shared" ref="BS117:CX117" ca="1" si="99">SUMIF($F117:$F124,"ID*",BS117:BS124)</f>
        <v>1954.4209798121603</v>
      </c>
      <c r="BT117" s="56">
        <f t="shared" ca="1" si="99"/>
        <v>1965.4715601802136</v>
      </c>
      <c r="BU117" s="56">
        <f t="shared" ca="1" si="99"/>
        <v>1976.5846221362822</v>
      </c>
      <c r="BV117" s="56">
        <f t="shared" ca="1" si="99"/>
        <v>1987.7605189603505</v>
      </c>
      <c r="BW117" s="56">
        <f t="shared" ca="1" si="99"/>
        <v>1998.9996059298965</v>
      </c>
      <c r="BX117" s="56">
        <f t="shared" ca="1" si="99"/>
        <v>2010.3022403311898</v>
      </c>
      <c r="BY117" s="56">
        <f t="shared" ca="1" si="99"/>
        <v>2021.6687814706488</v>
      </c>
      <c r="BZ117" s="56">
        <f t="shared" ca="1" si="99"/>
        <v>2033.099590686262</v>
      </c>
      <c r="CA117" s="56">
        <f t="shared" ca="1" si="99"/>
        <v>2044.5950313590765</v>
      </c>
      <c r="CB117" s="56">
        <f t="shared" ca="1" si="99"/>
        <v>2056.1554689247469</v>
      </c>
      <c r="CC117" s="56">
        <f t="shared" ca="1" si="99"/>
        <v>2067.7812708851557</v>
      </c>
      <c r="CD117" s="56">
        <f t="shared" ca="1" si="99"/>
        <v>2079.4728068200943</v>
      </c>
      <c r="CE117" s="56">
        <f t="shared" ca="1" si="99"/>
        <v>2091.230448399011</v>
      </c>
      <c r="CF117" s="56">
        <f t="shared" ca="1" si="99"/>
        <v>2103.0545693928275</v>
      </c>
      <c r="CG117" s="56">
        <f t="shared" ca="1" si="99"/>
        <v>2114.9455456858213</v>
      </c>
      <c r="CH117" s="56">
        <f t="shared" ca="1" si="99"/>
        <v>2126.9037552875743</v>
      </c>
      <c r="CI117" s="56">
        <f t="shared" ca="1" si="99"/>
        <v>2138.9295783449888</v>
      </c>
      <c r="CJ117" s="56">
        <f t="shared" ca="1" si="99"/>
        <v>2151.023397154373</v>
      </c>
      <c r="CK117" s="56">
        <f t="shared" ca="1" si="99"/>
        <v>2163.1855961735946</v>
      </c>
      <c r="CL117" s="56">
        <f t="shared" ca="1" si="99"/>
        <v>2175.4165620343006</v>
      </c>
      <c r="CM117" s="56">
        <f t="shared" ca="1" si="99"/>
        <v>2187.7166835542121</v>
      </c>
      <c r="CN117" s="56">
        <f t="shared" ca="1" si="99"/>
        <v>2200.0863517494799</v>
      </c>
      <c r="CO117" s="56">
        <f t="shared" ca="1" si="99"/>
        <v>2212.5259598471175</v>
      </c>
      <c r="CP117" s="56">
        <f t="shared" ca="1" si="99"/>
        <v>2225.0359032975011</v>
      </c>
      <c r="CQ117" s="56">
        <f t="shared" ca="1" si="99"/>
        <v>2237.6165797869417</v>
      </c>
      <c r="CR117" s="56">
        <f t="shared" ca="1" si="99"/>
        <v>2250.268389250326</v>
      </c>
      <c r="CS117" s="56">
        <f t="shared" ca="1" si="99"/>
        <v>2262.9917338838295</v>
      </c>
      <c r="CT117" s="56">
        <f t="shared" ca="1" si="99"/>
        <v>2275.7870181577046</v>
      </c>
      <c r="CU117" s="56">
        <f t="shared" ca="1" si="99"/>
        <v>2288.6546488291378</v>
      </c>
      <c r="CV117" s="56">
        <f t="shared" ca="1" si="99"/>
        <v>2301.5950349551795</v>
      </c>
      <c r="CW117" s="56">
        <f t="shared" ca="1" si="99"/>
        <v>2314.6085879057455</v>
      </c>
      <c r="CX117" s="56">
        <f t="shared" ca="1" si="99"/>
        <v>2327.6957213767018</v>
      </c>
      <c r="CY117" s="56">
        <f t="shared" ref="CY117:DV117" ca="1" si="100">SUMIF($F117:$F124,"ID*",CY117:CY124)</f>
        <v>2340.8568514030067</v>
      </c>
      <c r="CZ117" s="56">
        <f t="shared" ca="1" si="100"/>
        <v>2354.0923963719433</v>
      </c>
      <c r="DA117" s="56">
        <f t="shared" ca="1" si="100"/>
        <v>2367.402777036415</v>
      </c>
      <c r="DB117" s="56">
        <f t="shared" ca="1" si="100"/>
        <v>2380.7884165283263</v>
      </c>
      <c r="DC117" s="56">
        <f t="shared" ca="1" si="100"/>
        <v>2394.2497403720276</v>
      </c>
      <c r="DD117" s="56">
        <f t="shared" ca="1" si="100"/>
        <v>2407.7871764978486</v>
      </c>
      <c r="DE117" s="56">
        <f t="shared" ca="1" si="100"/>
        <v>2421.4011552556976</v>
      </c>
      <c r="DF117" s="56">
        <f t="shared" ca="1" si="100"/>
        <v>2435.0921094287446</v>
      </c>
      <c r="DG117" s="56">
        <f t="shared" ca="1" si="100"/>
        <v>2448.860474247178</v>
      </c>
      <c r="DH117" s="56">
        <f t="shared" ca="1" si="100"/>
        <v>2462.706687402042</v>
      </c>
      <c r="DI117" s="56">
        <f t="shared" ca="1" si="100"/>
        <v>2476.6311890591483</v>
      </c>
      <c r="DJ117" s="56">
        <f t="shared" ca="1" si="100"/>
        <v>2490.634421873071</v>
      </c>
      <c r="DK117" s="56">
        <f t="shared" ca="1" si="100"/>
        <v>2504.7168310012175</v>
      </c>
      <c r="DL117" s="56">
        <f t="shared" ca="1" si="100"/>
        <v>2518.8788641179794</v>
      </c>
      <c r="DM117" s="56">
        <f t="shared" ca="1" si="100"/>
        <v>2533.1209714289644</v>
      </c>
      <c r="DN117" s="56">
        <f t="shared" ca="1" si="100"/>
        <v>2547.4436056853092</v>
      </c>
      <c r="DO117" s="56">
        <f t="shared" ca="1" si="100"/>
        <v>2561.8472221980701</v>
      </c>
      <c r="DP117" s="56">
        <f t="shared" ca="1" si="100"/>
        <v>2576.332278852698</v>
      </c>
      <c r="DQ117" s="56">
        <f t="shared" ca="1" si="100"/>
        <v>2590.899236123596</v>
      </c>
      <c r="DR117" s="56">
        <f t="shared" ca="1" si="100"/>
        <v>2605.5485570887568</v>
      </c>
      <c r="DS117" s="56">
        <f t="shared" ca="1" si="100"/>
        <v>2620.2807074444809</v>
      </c>
      <c r="DT117" s="56">
        <f t="shared" ca="1" si="100"/>
        <v>2635.0961555201843</v>
      </c>
      <c r="DU117" s="56">
        <f t="shared" ca="1" si="100"/>
        <v>2649.9953722932883</v>
      </c>
      <c r="DV117" s="56">
        <f t="shared" ca="1" si="100"/>
        <v>2664.9788314041853</v>
      </c>
      <c r="DW117" s="130"/>
      <c r="DX117" s="70">
        <f t="shared" ref="DX117:DX123" ca="1" si="101">SUM(G117:DW117)</f>
        <v>233040.87866335892</v>
      </c>
    </row>
    <row r="118" spans="1:128" x14ac:dyDescent="0.2">
      <c r="A118" s="254" t="str">
        <f>Проект!A$292</f>
        <v>Главный технолог</v>
      </c>
      <c r="B118" s="121">
        <f t="shared" ref="B118:B123" ca="1" si="102">DX118</f>
        <v>17926.221435642983</v>
      </c>
      <c r="C118" s="46" t="str">
        <f ca="1">Параметры!C$70</f>
        <v>тыс. руб.</v>
      </c>
      <c r="D118" s="11"/>
      <c r="F118" s="6" t="s">
        <v>3400</v>
      </c>
      <c r="G118" s="53">
        <f ca="1">Проект!G$300*CHOOSE(Проект!$D$300,1,Параметры!G$59,Параметры!G$65)/Параметры!G$70</f>
        <v>104.80000000000001</v>
      </c>
      <c r="H118" s="53">
        <f ca="1">Проект!H$300*CHOOSE(Проект!$D$300,1,Параметры!H$59,Параметры!H$65)/Параметры!H$70</f>
        <v>105.39255443660008</v>
      </c>
      <c r="I118" s="53">
        <f ca="1">Проект!I$300*CHOOSE(Проект!$D$300,1,Параметры!I$59,Параметры!I$65)/Параметры!I$70</f>
        <v>105.98845926213464</v>
      </c>
      <c r="J118" s="53">
        <f ca="1">Проект!J$300*CHOOSE(Проект!$D$300,1,Параметры!J$59,Параметры!J$65)/Параметры!J$70</f>
        <v>106.58773342018982</v>
      </c>
      <c r="K118" s="53">
        <f ca="1">Проект!K$300*CHOOSE(Проект!$D$300,1,Параметры!K$59,Параметры!K$65)/Параметры!K$70</f>
        <v>107.19039596146156</v>
      </c>
      <c r="L118" s="53">
        <f ca="1">Проект!L$300*CHOOSE(Проект!$D$300,1,Параметры!L$59,Параметры!L$65)/Параметры!L$70</f>
        <v>107.7964660443612</v>
      </c>
      <c r="M118" s="53">
        <f ca="1">Проект!M$300*CHOOSE(Проект!$D$300,1,Параметры!M$59,Параметры!M$65)/Параметры!M$70</f>
        <v>108.4059629356245</v>
      </c>
      <c r="N118" s="53">
        <f ca="1">Проект!N$300*CHOOSE(Проект!$D$300,1,Параметры!N$59,Параметры!N$65)/Параметры!N$70</f>
        <v>109.01890601092418</v>
      </c>
      <c r="O118" s="53">
        <f ca="1">Проект!O$300*CHOOSE(Проект!$D$300,1,Параметры!O$59,Параметры!O$65)/Параметры!O$70</f>
        <v>109.63531475548584</v>
      </c>
      <c r="P118" s="53">
        <f ca="1">Проект!P$300*CHOOSE(Проект!$D$300,1,Параметры!P$59,Параметры!P$65)/Параметры!P$70</f>
        <v>110.25520876470728</v>
      </c>
      <c r="Q118" s="53">
        <f ca="1">Проект!Q$300*CHOOSE(Проект!$D$300,1,Параметры!Q$59,Параметры!Q$65)/Параметры!Q$70</f>
        <v>110.87860774478165</v>
      </c>
      <c r="R118" s="53">
        <f ca="1">Проект!R$300*CHOOSE(Проект!$D$300,1,Параметры!R$59,Параметры!R$65)/Параметры!R$70</f>
        <v>111.50553151332373</v>
      </c>
      <c r="S118" s="53">
        <f ca="1">Проект!S$300*CHOOSE(Проект!$D$300,1,Параметры!S$59,Параметры!S$65)/Параметры!S$70</f>
        <v>112.13599999999997</v>
      </c>
      <c r="T118" s="53">
        <f ca="1">Проект!T$300*CHOOSE(Проект!$D$300,1,Параметры!T$59,Параметры!T$65)/Параметры!T$70</f>
        <v>112.77003324716203</v>
      </c>
      <c r="U118" s="53">
        <f ca="1">Проект!U$300*CHOOSE(Проект!$D$300,1,Параметры!U$59,Параметры!U$65)/Параметры!U$70</f>
        <v>113.40765141048401</v>
      </c>
      <c r="V118" s="53">
        <f ca="1">Проект!V$300*CHOOSE(Проект!$D$300,1,Параметры!V$59,Параметры!V$65)/Параметры!V$70</f>
        <v>114.04887475960305</v>
      </c>
      <c r="W118" s="53">
        <f ca="1">Проект!W$300*CHOOSE(Проект!$D$300,1,Параметры!W$59,Параметры!W$65)/Параметры!W$70</f>
        <v>114.69372367876383</v>
      </c>
      <c r="X118" s="53">
        <f ca="1">Проект!X$300*CHOOSE(Проект!$D$300,1,Параметры!X$59,Параметры!X$65)/Параметры!X$70</f>
        <v>115.34221866746645</v>
      </c>
      <c r="Y118" s="53">
        <f ca="1">Проект!Y$300*CHOOSE(Проект!$D$300,1,Параметры!Y$59,Параметры!Y$65)/Параметры!Y$70</f>
        <v>115.9943803411182</v>
      </c>
      <c r="Z118" s="53">
        <f ca="1">Проект!Z$300*CHOOSE(Проект!$D$300,1,Параметры!Z$59,Параметры!Z$65)/Параметры!Z$70</f>
        <v>116.65022943168887</v>
      </c>
      <c r="AA118" s="53">
        <f ca="1">Проект!AA$300*CHOOSE(Проект!$D$300,1,Параметры!AA$59,Параметры!AA$65)/Параметры!AA$70</f>
        <v>117.30978678836982</v>
      </c>
      <c r="AB118" s="53">
        <f ca="1">Проект!AB$300*CHOOSE(Проект!$D$300,1,Параметры!AB$59,Параметры!AB$65)/Параметры!AB$70</f>
        <v>117.97307337823678</v>
      </c>
      <c r="AC118" s="53">
        <f ca="1">Проект!AC$300*CHOOSE(Проект!$D$300,1,Параметры!AC$59,Параметры!AC$65)/Параметры!AC$70</f>
        <v>118.64011028691635</v>
      </c>
      <c r="AD118" s="53">
        <f ca="1">Проект!AD$300*CHOOSE(Проект!$D$300,1,Параметры!AD$59,Параметры!AD$65)/Параметры!AD$70</f>
        <v>119.31091871925638</v>
      </c>
      <c r="AE118" s="53">
        <f ca="1">Проект!AE$300*CHOOSE(Проект!$D$300,1,Параметры!AE$59,Параметры!AE$65)/Параметры!AE$70</f>
        <v>119.98551999999995</v>
      </c>
      <c r="AF118" s="53">
        <f ca="1">Проект!AF$300*CHOOSE(Проект!$D$300,1,Параметры!AF$59,Параметры!AF$65)/Параметры!AF$70</f>
        <v>120.66393557446338</v>
      </c>
      <c r="AG118" s="53">
        <f ca="1">Проект!AG$300*CHOOSE(Проект!$D$300,1,Параметры!AG$59,Параметры!AG$65)/Параметры!AG$70</f>
        <v>121.34618700921789</v>
      </c>
      <c r="AH118" s="53">
        <f ca="1">Проект!AH$300*CHOOSE(Проект!$D$300,1,Параметры!AH$59,Параметры!AH$65)/Параметры!AH$70</f>
        <v>122.03229599277527</v>
      </c>
      <c r="AI118" s="53">
        <f ca="1">Проект!AI$300*CHOOSE(Проект!$D$300,1,Параметры!AI$59,Параметры!AI$65)/Параметры!AI$70</f>
        <v>122.72228433627731</v>
      </c>
      <c r="AJ118" s="53">
        <f ca="1">Проект!AJ$300*CHOOSE(Проект!$D$300,1,Параметры!AJ$59,Параметры!AJ$65)/Параметры!AJ$70</f>
        <v>123.41617397418911</v>
      </c>
      <c r="AK118" s="53">
        <f ca="1">Проект!AK$300*CHOOSE(Проект!$D$300,1,Параметры!AK$59,Параметры!AK$65)/Параметры!AK$70</f>
        <v>124.11398696499649</v>
      </c>
      <c r="AL118" s="53">
        <f ca="1">Проект!AL$300*CHOOSE(Проект!$D$300,1,Параметры!AL$59,Параметры!AL$65)/Параметры!AL$70</f>
        <v>124.81574549190709</v>
      </c>
      <c r="AM118" s="53">
        <f ca="1">Проект!AM$300*CHOOSE(Проект!$D$300,1,Параметры!AM$59,Параметры!AM$65)/Параметры!AM$70</f>
        <v>125.52147186355572</v>
      </c>
      <c r="AN118" s="53">
        <f ca="1">Проект!AN$300*CHOOSE(Проект!$D$300,1,Параметры!AN$59,Параметры!AN$65)/Параметры!AN$70</f>
        <v>126.23118851471337</v>
      </c>
      <c r="AO118" s="53">
        <f ca="1">Проект!AO$300*CHOOSE(Проект!$D$300,1,Параметры!AO$59,Параметры!AO$65)/Параметры!AO$70</f>
        <v>126.94491800700052</v>
      </c>
      <c r="AP118" s="53">
        <f ca="1">Проект!AP$300*CHOOSE(Проект!$D$300,1,Параметры!AP$59,Параметры!AP$65)/Параметры!AP$70</f>
        <v>127.66268302960434</v>
      </c>
      <c r="AQ118" s="53">
        <f ca="1">Проект!AQ$300*CHOOSE(Проект!$D$300,1,Параметры!AQ$59,Параметры!AQ$65)/Параметры!AQ$70</f>
        <v>128.38450639999996</v>
      </c>
      <c r="AR118" s="53">
        <f ca="1">Проект!AR$300*CHOOSE(Проект!$D$300,1,Параметры!AR$59,Параметры!AR$65)/Параметры!AR$70</f>
        <v>129.11041106467582</v>
      </c>
      <c r="AS118" s="53">
        <f ca="1">Проект!AS$300*CHOOSE(Проект!$D$300,1,Параметры!AS$59,Параметры!AS$65)/Параметры!AS$70</f>
        <v>129.84042009986317</v>
      </c>
      <c r="AT118" s="53">
        <f ca="1">Проект!AT$300*CHOOSE(Проект!$D$300,1,Параметры!AT$59,Параметры!AT$65)/Параметры!AT$70</f>
        <v>130.57455671226955</v>
      </c>
      <c r="AU118" s="53">
        <f ca="1">Проект!AU$300*CHOOSE(Проект!$D$300,1,Параметры!AU$59,Параметры!AU$65)/Параметры!AU$70</f>
        <v>131.31284423981671</v>
      </c>
      <c r="AV118" s="53">
        <f ca="1">Проект!AV$300*CHOOSE(Проект!$D$300,1,Параметры!AV$59,Параметры!AV$65)/Параметры!AV$70</f>
        <v>132.05530615238234</v>
      </c>
      <c r="AW118" s="53">
        <f ca="1">Проект!AW$300*CHOOSE(Проект!$D$300,1,Параметры!AW$59,Параметры!AW$65)/Параметры!AW$70</f>
        <v>132.80196605254625</v>
      </c>
      <c r="AX118" s="53">
        <f ca="1">Проект!AX$300*CHOOSE(Проект!$D$300,1,Параметры!AX$59,Параметры!AX$65)/Параметры!AX$70</f>
        <v>133.5528476763406</v>
      </c>
      <c r="AY118" s="53">
        <f ca="1">Проект!AY$300*CHOOSE(Проект!$D$300,1,Параметры!AY$59,Параметры!AY$65)/Параметры!AY$70</f>
        <v>134.30797489400462</v>
      </c>
      <c r="AZ118" s="53">
        <f ca="1">Проект!AZ$300*CHOOSE(Проект!$D$300,1,Параметры!AZ$59,Параметры!AZ$65)/Параметры!AZ$70</f>
        <v>135.06737171074329</v>
      </c>
      <c r="BA118" s="53">
        <f ca="1">Проект!BA$300*CHOOSE(Проект!$D$300,1,Параметры!BA$59,Параметры!BA$65)/Параметры!BA$70</f>
        <v>135.83106226749055</v>
      </c>
      <c r="BB118" s="53">
        <f ca="1">Проект!BB$300*CHOOSE(Проект!$D$300,1,Параметры!BB$59,Параметры!BB$65)/Параметры!BB$70</f>
        <v>136.59907084167665</v>
      </c>
      <c r="BC118" s="53">
        <f ca="1">Проект!BC$300*CHOOSE(Проект!$D$300,1,Параметры!BC$59,Параметры!BC$65)/Параметры!BC$70</f>
        <v>137.37142184799995</v>
      </c>
      <c r="BD118" s="53">
        <f ca="1">Проект!BD$300*CHOOSE(Проект!$D$300,1,Параметры!BD$59,Параметры!BD$65)/Параметры!BD$70</f>
        <v>138.14813983920311</v>
      </c>
      <c r="BE118" s="53">
        <f ca="1">Проект!BE$300*CHOOSE(Проект!$D$300,1,Параметры!BE$59,Параметры!BE$65)/Параметры!BE$70</f>
        <v>138.92924950685355</v>
      </c>
      <c r="BF118" s="53">
        <f ca="1">Проект!BF$300*CHOOSE(Проект!$D$300,1,Параметры!BF$59,Параметры!BF$65)/Параметры!BF$70</f>
        <v>139.71477568212842</v>
      </c>
      <c r="BG118" s="53">
        <f ca="1">Проект!BG$300*CHOOSE(Проект!$D$300,1,Параметры!BG$59,Параметры!BG$65)/Параметры!BG$70</f>
        <v>140.50474333660389</v>
      </c>
      <c r="BH118" s="53">
        <f ca="1">Проект!BH$300*CHOOSE(Проект!$D$300,1,Параметры!BH$59,Параметры!BH$65)/Параметры!BH$70</f>
        <v>141.29917758304913</v>
      </c>
      <c r="BI118" s="53">
        <f ca="1">Проект!BI$300*CHOOSE(Проект!$D$300,1,Параметры!BI$59,Параметры!BI$65)/Параметры!BI$70</f>
        <v>142.09810367622447</v>
      </c>
      <c r="BJ118" s="53">
        <f ca="1">Проект!BJ$300*CHOOSE(Проект!$D$300,1,Параметры!BJ$59,Параметры!BJ$65)/Параметры!BJ$70</f>
        <v>142.90154701368442</v>
      </c>
      <c r="BK118" s="53">
        <f ca="1">Проект!BK$300*CHOOSE(Проект!$D$300,1,Параметры!BK$59,Параметры!BK$65)/Параметры!BK$70</f>
        <v>143.70953313658492</v>
      </c>
      <c r="BL118" s="53">
        <f ca="1">Проект!BL$300*CHOOSE(Проект!$D$300,1,Параметры!BL$59,Параметры!BL$65)/Параметры!BL$70</f>
        <v>144.52208773049531</v>
      </c>
      <c r="BM118" s="53">
        <f ca="1">Проект!BM$300*CHOOSE(Проект!$D$300,1,Параметры!BM$59,Параметры!BM$65)/Параметры!BM$70</f>
        <v>145.3392366262149</v>
      </c>
      <c r="BN118" s="53">
        <f ca="1">Проект!BN$300*CHOOSE(Проект!$D$300,1,Параметры!BN$59,Параметры!BN$65)/Параметры!BN$70</f>
        <v>146.16100580059401</v>
      </c>
      <c r="BO118" s="53">
        <f ca="1">Проект!BO$300*CHOOSE(Проект!$D$300,1,Параметры!BO$59,Параметры!BO$65)/Параметры!BO$70</f>
        <v>146.98742137735994</v>
      </c>
      <c r="BP118" s="53">
        <f ca="1">Проект!BP$300*CHOOSE(Проект!$D$300,1,Параметры!BP$59,Параметры!BP$65)/Параметры!BP$70</f>
        <v>147.81850962794732</v>
      </c>
      <c r="BQ118" s="53">
        <f ca="1">Проект!BQ$300*CHOOSE(Проект!$D$300,1,Параметры!BQ$59,Параметры!BQ$65)/Параметры!BQ$70</f>
        <v>148.65429697233333</v>
      </c>
      <c r="BR118" s="53">
        <f ca="1">Проект!BR$300*CHOOSE(Проект!$D$300,1,Параметры!BR$59,Параметры!BR$65)/Параметры!BR$70</f>
        <v>149.4948099798774</v>
      </c>
      <c r="BS118" s="53">
        <f ca="1">Проект!BS$300*CHOOSE(Проект!$D$300,1,Параметры!BS$59,Параметры!BS$65)/Параметры!BS$70</f>
        <v>150.34007537016615</v>
      </c>
      <c r="BT118" s="53">
        <f ca="1">Проект!BT$300*CHOOSE(Проект!$D$300,1,Параметры!BT$59,Параметры!BT$65)/Параметры!BT$70</f>
        <v>151.19012001386253</v>
      </c>
      <c r="BU118" s="53">
        <f ca="1">Проект!BU$300*CHOOSE(Проект!$D$300,1,Параметры!BU$59,Параметры!BU$65)/Параметры!BU$70</f>
        <v>152.04497093356017</v>
      </c>
      <c r="BV118" s="53">
        <f ca="1">Проект!BV$300*CHOOSE(Проект!$D$300,1,Параметры!BV$59,Параметры!BV$65)/Параметры!BV$70</f>
        <v>152.90465530464232</v>
      </c>
      <c r="BW118" s="53">
        <f ca="1">Проект!BW$300*CHOOSE(Проект!$D$300,1,Параметры!BW$59,Параметры!BW$65)/Параметры!BW$70</f>
        <v>153.76920045614585</v>
      </c>
      <c r="BX118" s="53">
        <f ca="1">Проект!BX$300*CHOOSE(Проект!$D$300,1,Параметры!BX$59,Параметры!BX$65)/Параметры!BX$70</f>
        <v>154.63863387162996</v>
      </c>
      <c r="BY118" s="53">
        <f ca="1">Проект!BY$300*CHOOSE(Проект!$D$300,1,Параметры!BY$59,Параметры!BY$65)/Параметры!BY$70</f>
        <v>155.51298319004988</v>
      </c>
      <c r="BZ118" s="53">
        <f ca="1">Проект!BZ$300*CHOOSE(Проект!$D$300,1,Параметры!BZ$59,Параметры!BZ$65)/Параметры!BZ$70</f>
        <v>156.39227620663553</v>
      </c>
      <c r="CA118" s="53">
        <f ca="1">Проект!CA$300*CHOOSE(Проект!$D$300,1,Параметры!CA$59,Параметры!CA$65)/Параметры!CA$70</f>
        <v>157.2765408737751</v>
      </c>
      <c r="CB118" s="53">
        <f ca="1">Проект!CB$300*CHOOSE(Проект!$D$300,1,Параметры!CB$59,Параметры!CB$65)/Параметры!CB$70</f>
        <v>158.16580530190362</v>
      </c>
      <c r="CC118" s="53">
        <f ca="1">Проект!CC$300*CHOOSE(Проект!$D$300,1,Параметры!CC$59,Параметры!CC$65)/Параметры!CC$70</f>
        <v>159.06009776039662</v>
      </c>
      <c r="CD118" s="53">
        <f ca="1">Проект!CD$300*CHOOSE(Проект!$D$300,1,Параметры!CD$59,Параметры!CD$65)/Параметры!CD$70</f>
        <v>159.95944667846879</v>
      </c>
      <c r="CE118" s="53">
        <f ca="1">Проект!CE$300*CHOOSE(Проект!$D$300,1,Параметры!CE$59,Параметры!CE$65)/Параметры!CE$70</f>
        <v>160.86388064607775</v>
      </c>
      <c r="CF118" s="53">
        <f ca="1">Проект!CF$300*CHOOSE(Проект!$D$300,1,Параметры!CF$59,Параметры!CF$65)/Параметры!CF$70</f>
        <v>161.77342841483289</v>
      </c>
      <c r="CG118" s="53">
        <f ca="1">Проект!CG$300*CHOOSE(Проект!$D$300,1,Параметры!CG$59,Параметры!CG$65)/Параметры!CG$70</f>
        <v>162.68811889890935</v>
      </c>
      <c r="CH118" s="53">
        <f ca="1">Проект!CH$300*CHOOSE(Проект!$D$300,1,Параметры!CH$59,Параметры!CH$65)/Параметры!CH$70</f>
        <v>163.60798117596727</v>
      </c>
      <c r="CI118" s="53">
        <f ca="1">Проект!CI$300*CHOOSE(Проект!$D$300,1,Параметры!CI$59,Параметры!CI$65)/Параметры!CI$70</f>
        <v>164.53304448807606</v>
      </c>
      <c r="CJ118" s="53">
        <f ca="1">Проект!CJ$300*CHOOSE(Проект!$D$300,1,Параметры!CJ$59,Параметры!CJ$65)/Параметры!CJ$70</f>
        <v>165.46333824264406</v>
      </c>
      <c r="CK118" s="53">
        <f ca="1">Проект!CK$300*CHOOSE(Проект!$D$300,1,Параметры!CK$59,Параметры!CK$65)/Параметры!CK$70</f>
        <v>166.39889201335336</v>
      </c>
      <c r="CL118" s="53">
        <f ca="1">Проект!CL$300*CHOOSE(Проект!$D$300,1,Параметры!CL$59,Параметры!CL$65)/Параметры!CL$70</f>
        <v>167.33973554110003</v>
      </c>
      <c r="CM118" s="53">
        <f ca="1">Проект!CM$300*CHOOSE(Проект!$D$300,1,Параметры!CM$59,Параметры!CM$65)/Параметры!CM$70</f>
        <v>168.28589873493937</v>
      </c>
      <c r="CN118" s="53">
        <f ca="1">Проект!CN$300*CHOOSE(Проект!$D$300,1,Параметры!CN$59,Параметры!CN$65)/Параметры!CN$70</f>
        <v>169.23741167303686</v>
      </c>
      <c r="CO118" s="53">
        <f ca="1">Проект!CO$300*CHOOSE(Проект!$D$300,1,Параметры!CO$59,Параметры!CO$65)/Параметры!CO$70</f>
        <v>170.19430460362435</v>
      </c>
      <c r="CP118" s="53">
        <f ca="1">Проект!CP$300*CHOOSE(Проект!$D$300,1,Параметры!CP$59,Параметры!CP$65)/Параметры!CP$70</f>
        <v>171.15660794596158</v>
      </c>
      <c r="CQ118" s="53">
        <f ca="1">Проект!CQ$300*CHOOSE(Проект!$D$300,1,Параметры!CQ$59,Параметры!CQ$65)/Параметры!CQ$70</f>
        <v>172.12435229130318</v>
      </c>
      <c r="CR118" s="53">
        <f ca="1">Проект!CR$300*CHOOSE(Проект!$D$300,1,Параметры!CR$59,Параметры!CR$65)/Параметры!CR$70</f>
        <v>173.09756840387115</v>
      </c>
      <c r="CS118" s="53">
        <f ca="1">Проект!CS$300*CHOOSE(Проект!$D$300,1,Параметры!CS$59,Параметры!CS$65)/Параметры!CS$70</f>
        <v>174.07628722183296</v>
      </c>
      <c r="CT118" s="53">
        <f ca="1">Проект!CT$300*CHOOSE(Проект!$D$300,1,Параметры!CT$59,Параметры!CT$65)/Параметры!CT$70</f>
        <v>175.06053985828495</v>
      </c>
      <c r="CU118" s="53">
        <f ca="1">Проект!CU$300*CHOOSE(Проект!$D$300,1,Параметры!CU$59,Параметры!CU$65)/Параметры!CU$70</f>
        <v>176.05035760224132</v>
      </c>
      <c r="CV118" s="53">
        <f ca="1">Проект!CV$300*CHOOSE(Проект!$D$300,1,Параметры!CV$59,Параметры!CV$65)/Параметры!CV$70</f>
        <v>177.04577191962909</v>
      </c>
      <c r="CW118" s="53">
        <f ca="1">Проект!CW$300*CHOOSE(Проект!$D$300,1,Параметры!CW$59,Параметры!CW$65)/Параметры!CW$70</f>
        <v>178.04681445428807</v>
      </c>
      <c r="CX118" s="53">
        <f ca="1">Проект!CX$300*CHOOSE(Проект!$D$300,1,Параметры!CX$59,Параметры!CX$65)/Параметры!CX$70</f>
        <v>179.05351702897698</v>
      </c>
      <c r="CY118" s="53">
        <f ca="1">Проект!CY$300*CHOOSE(Проект!$D$300,1,Параметры!CY$59,Параметры!CY$65)/Параметры!CY$70</f>
        <v>180.06591164638505</v>
      </c>
      <c r="CZ118" s="53">
        <f ca="1">Проект!CZ$300*CHOOSE(Проект!$D$300,1,Параметры!CZ$59,Параметры!CZ$65)/Параметры!CZ$70</f>
        <v>181.08403049014939</v>
      </c>
      <c r="DA118" s="53">
        <f ca="1">Проект!DA$300*CHOOSE(Проект!$D$300,1,Параметры!DA$59,Параметры!DA$65)/Параметры!DA$70</f>
        <v>182.10790592587801</v>
      </c>
      <c r="DB118" s="53">
        <f ca="1">Проект!DB$300*CHOOSE(Проект!$D$300,1,Параметры!DB$59,Параметры!DB$65)/Параметры!DB$70</f>
        <v>183.13757050217887</v>
      </c>
      <c r="DC118" s="53">
        <f ca="1">Проект!DC$300*CHOOSE(Проект!$D$300,1,Параметры!DC$59,Параметры!DC$65)/Параметры!DC$70</f>
        <v>184.17305695169438</v>
      </c>
      <c r="DD118" s="53">
        <f ca="1">Проект!DD$300*CHOOSE(Проект!$D$300,1,Параметры!DD$59,Параметры!DD$65)/Параметры!DD$70</f>
        <v>185.21439819214214</v>
      </c>
      <c r="DE118" s="53">
        <f ca="1">Проект!DE$300*CHOOSE(Проект!$D$300,1,Параметры!DE$59,Параметры!DE$65)/Параметры!DE$70</f>
        <v>186.26162732736128</v>
      </c>
      <c r="DF118" s="53">
        <f ca="1">Проект!DF$300*CHOOSE(Проект!$D$300,1,Параметры!DF$59,Параметры!DF$65)/Параметры!DF$70</f>
        <v>187.31477764836487</v>
      </c>
      <c r="DG118" s="53">
        <f ca="1">Проект!DG$300*CHOOSE(Проект!$D$300,1,Параметры!DG$59,Параметры!DG$65)/Параметры!DG$70</f>
        <v>188.37388263439823</v>
      </c>
      <c r="DH118" s="53">
        <f ca="1">Проект!DH$300*CHOOSE(Проект!$D$300,1,Параметры!DH$59,Параметры!DH$65)/Параметры!DH$70</f>
        <v>189.43897595400313</v>
      </c>
      <c r="DI118" s="53">
        <f ca="1">Проект!DI$300*CHOOSE(Проект!$D$300,1,Параметры!DI$59,Параметры!DI$65)/Параметры!DI$70</f>
        <v>190.51009146608823</v>
      </c>
      <c r="DJ118" s="53">
        <f ca="1">Проект!DJ$300*CHOOSE(Проект!$D$300,1,Параметры!DJ$59,Параметры!DJ$65)/Параметры!DJ$70</f>
        <v>191.58726322100537</v>
      </c>
      <c r="DK118" s="53">
        <f ca="1">Проект!DK$300*CHOOSE(Проект!$D$300,1,Параметры!DK$59,Параметры!DK$65)/Параметры!DK$70</f>
        <v>192.67052546163202</v>
      </c>
      <c r="DL118" s="53">
        <f ca="1">Проект!DL$300*CHOOSE(Проект!$D$300,1,Параметры!DL$59,Параметры!DL$65)/Параметры!DL$70</f>
        <v>193.75991262445987</v>
      </c>
      <c r="DM118" s="53">
        <f ca="1">Проект!DM$300*CHOOSE(Проект!$D$300,1,Параметры!DM$59,Параметры!DM$65)/Параметры!DM$70</f>
        <v>194.85545934068952</v>
      </c>
      <c r="DN118" s="53">
        <f ca="1">Проект!DN$300*CHOOSE(Проект!$D$300,1,Параметры!DN$59,Параметры!DN$65)/Параметры!DN$70</f>
        <v>195.95720043733141</v>
      </c>
      <c r="DO118" s="53">
        <f ca="1">Проект!DO$300*CHOOSE(Проект!$D$300,1,Параметры!DO$59,Параметры!DO$65)/Параметры!DO$70</f>
        <v>197.06517093831297</v>
      </c>
      <c r="DP118" s="53">
        <f ca="1">Проект!DP$300*CHOOSE(Проект!$D$300,1,Параметры!DP$59,Параметры!DP$65)/Параметры!DP$70</f>
        <v>198.17940606559208</v>
      </c>
      <c r="DQ118" s="53">
        <f ca="1">Проект!DQ$300*CHOOSE(Проект!$D$300,1,Параметры!DQ$59,Параметры!DQ$65)/Параметры!DQ$70</f>
        <v>199.29994124027655</v>
      </c>
      <c r="DR118" s="53">
        <f ca="1">Проект!DR$300*CHOOSE(Проект!$D$300,1,Параметры!DR$59,Параметры!DR$65)/Параметры!DR$70</f>
        <v>200.42681208375041</v>
      </c>
      <c r="DS118" s="53">
        <f ca="1">Проект!DS$300*CHOOSE(Проект!$D$300,1,Параметры!DS$59,Параметры!DS$65)/Параметры!DS$70</f>
        <v>201.56005441880609</v>
      </c>
      <c r="DT118" s="53">
        <f ca="1">Проект!DT$300*CHOOSE(Проект!$D$300,1,Параметры!DT$59,Параметры!DT$65)/Параметры!DT$70</f>
        <v>202.69970427078331</v>
      </c>
      <c r="DU118" s="53">
        <f ca="1">Проект!DU$300*CHOOSE(Проект!$D$300,1,Параметры!DU$59,Параметры!DU$65)/Параметры!DU$70</f>
        <v>203.84579786871439</v>
      </c>
      <c r="DV118" s="53">
        <f ca="1">Проект!DV$300*CHOOSE(Проект!$D$300,1,Параметры!DV$59,Параметры!DV$65)/Параметры!DV$70</f>
        <v>204.99837164647573</v>
      </c>
      <c r="DW118" s="68"/>
      <c r="DX118" s="55">
        <f t="shared" ca="1" si="101"/>
        <v>17926.221435642983</v>
      </c>
    </row>
    <row r="119" spans="1:128" x14ac:dyDescent="0.2">
      <c r="A119" s="254" t="str">
        <f>Проект!A$301</f>
        <v>Повар</v>
      </c>
      <c r="B119" s="121">
        <f t="shared" ca="1" si="102"/>
        <v>13444.666076732241</v>
      </c>
      <c r="C119" s="46" t="str">
        <f ca="1">Параметры!C$70</f>
        <v>тыс. руб.</v>
      </c>
      <c r="D119" s="11"/>
      <c r="F119" s="6" t="s">
        <v>3402</v>
      </c>
      <c r="G119" s="53">
        <f ca="1">Проект!G$309*CHOOSE(Проект!$D$309,1,Параметры!G$59,Параметры!G$65)/Параметры!G$70</f>
        <v>78.599999999999994</v>
      </c>
      <c r="H119" s="53">
        <f ca="1">Проект!H$309*CHOOSE(Проект!$D$309,1,Параметры!H$59,Параметры!H$65)/Параметры!H$70</f>
        <v>79.044415827450052</v>
      </c>
      <c r="I119" s="53">
        <f ca="1">Проект!I$309*CHOOSE(Проект!$D$309,1,Параметры!I$59,Параметры!I$65)/Параметры!I$70</f>
        <v>79.491344446600976</v>
      </c>
      <c r="J119" s="53">
        <f ca="1">Проект!J$309*CHOOSE(Проект!$D$309,1,Параметры!J$59,Параметры!J$65)/Параметры!J$70</f>
        <v>79.940800065142369</v>
      </c>
      <c r="K119" s="53">
        <f ca="1">Проект!K$309*CHOOSE(Проект!$D$309,1,Параметры!K$59,Параметры!K$65)/Параметры!K$70</f>
        <v>80.392796971096175</v>
      </c>
      <c r="L119" s="53">
        <f ca="1">Проект!L$309*CHOOSE(Проект!$D$309,1,Параметры!L$59,Параметры!L$65)/Параметры!L$70</f>
        <v>80.847349533270915</v>
      </c>
      <c r="M119" s="53">
        <f ca="1">Проект!M$309*CHOOSE(Проект!$D$309,1,Параметры!M$59,Параметры!M$65)/Параметры!M$70</f>
        <v>81.304472201718397</v>
      </c>
      <c r="N119" s="53">
        <f ca="1">Проект!N$309*CHOOSE(Проект!$D$309,1,Параметры!N$59,Параметры!N$65)/Параметры!N$70</f>
        <v>81.764179508193166</v>
      </c>
      <c r="O119" s="53">
        <f ca="1">Проект!O$309*CHOOSE(Проект!$D$309,1,Параметры!O$59,Параметры!O$65)/Параметры!O$70</f>
        <v>82.226486066614399</v>
      </c>
      <c r="P119" s="53">
        <f ca="1">Проект!P$309*CHOOSE(Проект!$D$309,1,Параметры!P$59,Параметры!P$65)/Параметры!P$70</f>
        <v>82.6914065735305</v>
      </c>
      <c r="Q119" s="53">
        <f ca="1">Проект!Q$309*CHOOSE(Проект!$D$309,1,Параметры!Q$59,Параметры!Q$65)/Параметры!Q$70</f>
        <v>83.158955808586285</v>
      </c>
      <c r="R119" s="53">
        <f ca="1">Проект!R$309*CHOOSE(Проект!$D$309,1,Параметры!R$59,Параметры!R$65)/Параметры!R$70</f>
        <v>83.629148634992831</v>
      </c>
      <c r="S119" s="53">
        <f ca="1">Проект!S$309*CHOOSE(Проект!$D$309,1,Параметры!S$59,Параметры!S$65)/Параметры!S$70</f>
        <v>84.102000000000004</v>
      </c>
      <c r="T119" s="53">
        <f ca="1">Проект!T$309*CHOOSE(Проект!$D$309,1,Параметры!T$59,Параметры!T$65)/Параметры!T$70</f>
        <v>84.577524935371571</v>
      </c>
      <c r="U119" s="53">
        <f ca="1">Проект!U$309*CHOOSE(Проект!$D$309,1,Параметры!U$59,Параметры!U$65)/Параметры!U$70</f>
        <v>85.055738557863052</v>
      </c>
      <c r="V119" s="53">
        <f ca="1">Проект!V$309*CHOOSE(Проект!$D$309,1,Параметры!V$59,Параметры!V$65)/Параметры!V$70</f>
        <v>85.536656069702346</v>
      </c>
      <c r="W119" s="53">
        <f ca="1">Проект!W$309*CHOOSE(Проект!$D$309,1,Параметры!W$59,Параметры!W$65)/Параметры!W$70</f>
        <v>86.020292759072916</v>
      </c>
      <c r="X119" s="53">
        <f ca="1">Проект!X$309*CHOOSE(Проект!$D$309,1,Параметры!X$59,Параметры!X$65)/Параметры!X$70</f>
        <v>86.506664000599869</v>
      </c>
      <c r="Y119" s="53">
        <f ca="1">Проект!Y$309*CHOOSE(Проект!$D$309,1,Параметры!Y$59,Параметры!Y$65)/Параметры!Y$70</f>
        <v>86.995785255838683</v>
      </c>
      <c r="Z119" s="53">
        <f ca="1">Проект!Z$309*CHOOSE(Проект!$D$309,1,Параметры!Z$59,Параметры!Z$65)/Параметры!Z$70</f>
        <v>87.487672073766674</v>
      </c>
      <c r="AA119" s="53">
        <f ca="1">Проект!AA$309*CHOOSE(Проект!$D$309,1,Параметры!AA$59,Параметры!AA$65)/Параметры!AA$70</f>
        <v>87.982340091277379</v>
      </c>
      <c r="AB119" s="53">
        <f ca="1">Проект!AB$309*CHOOSE(Проект!$D$309,1,Параметры!AB$59,Параметры!AB$65)/Параметры!AB$70</f>
        <v>88.479805033677593</v>
      </c>
      <c r="AC119" s="53">
        <f ca="1">Проект!AC$309*CHOOSE(Проект!$D$309,1,Параметры!AC$59,Параметры!AC$65)/Параметры!AC$70</f>
        <v>88.980082715187294</v>
      </c>
      <c r="AD119" s="53">
        <f ca="1">Проект!AD$309*CHOOSE(Проект!$D$309,1,Параметры!AD$59,Параметры!AD$65)/Параметры!AD$70</f>
        <v>89.483189039442308</v>
      </c>
      <c r="AE119" s="53">
        <f ca="1">Проект!AE$309*CHOOSE(Проект!$D$309,1,Параметры!AE$59,Параметры!AE$65)/Параметры!AE$70</f>
        <v>89.989139999999992</v>
      </c>
      <c r="AF119" s="53">
        <f ca="1">Проект!AF$309*CHOOSE(Проект!$D$309,1,Параметры!AF$59,Параметры!AF$65)/Параметры!AF$70</f>
        <v>90.497951680847549</v>
      </c>
      <c r="AG119" s="53">
        <f ca="1">Проект!AG$309*CHOOSE(Проект!$D$309,1,Параметры!AG$59,Параметры!AG$65)/Параметры!AG$70</f>
        <v>91.009640256913443</v>
      </c>
      <c r="AH119" s="53">
        <f ca="1">Проект!AH$309*CHOOSE(Проект!$D$309,1,Параметры!AH$59,Параметры!AH$65)/Параметры!AH$70</f>
        <v>91.524221994581467</v>
      </c>
      <c r="AI119" s="53">
        <f ca="1">Проект!AI$309*CHOOSE(Проект!$D$309,1,Параметры!AI$59,Параметры!AI$65)/Параметры!AI$70</f>
        <v>92.041713252207998</v>
      </c>
      <c r="AJ119" s="53">
        <f ca="1">Проект!AJ$309*CHOOSE(Проект!$D$309,1,Параметры!AJ$59,Параметры!AJ$65)/Параметры!AJ$70</f>
        <v>92.562130480641841</v>
      </c>
      <c r="AK119" s="53">
        <f ca="1">Проект!AK$309*CHOOSE(Проект!$D$309,1,Параметры!AK$59,Параметры!AK$65)/Параметры!AK$70</f>
        <v>93.085490223747371</v>
      </c>
      <c r="AL119" s="53">
        <f ca="1">Проект!AL$309*CHOOSE(Проект!$D$309,1,Параметры!AL$59,Параметры!AL$65)/Параметры!AL$70</f>
        <v>93.611809118930339</v>
      </c>
      <c r="AM119" s="53">
        <f ca="1">Проект!AM$309*CHOOSE(Проект!$D$309,1,Параметры!AM$59,Параметры!AM$65)/Параметры!AM$70</f>
        <v>94.141103897666795</v>
      </c>
      <c r="AN119" s="53">
        <f ca="1">Проект!AN$309*CHOOSE(Проект!$D$309,1,Параметры!AN$59,Параметры!AN$65)/Параметры!AN$70</f>
        <v>94.673391386035036</v>
      </c>
      <c r="AO119" s="53">
        <f ca="1">Проект!AO$309*CHOOSE(Проект!$D$309,1,Параметры!AO$59,Параметры!AO$65)/Параметры!AO$70</f>
        <v>95.208688505250393</v>
      </c>
      <c r="AP119" s="53">
        <f ca="1">Проект!AP$309*CHOOSE(Проект!$D$309,1,Параметры!AP$59,Параметры!AP$65)/Параметры!AP$70</f>
        <v>95.74701227220325</v>
      </c>
      <c r="AQ119" s="53">
        <f ca="1">Проект!AQ$309*CHOOSE(Проект!$D$309,1,Параметры!AQ$59,Параметры!AQ$65)/Параметры!AQ$70</f>
        <v>96.288379799999973</v>
      </c>
      <c r="AR119" s="53">
        <f ca="1">Проект!AR$309*CHOOSE(Проект!$D$309,1,Параметры!AR$59,Параметры!AR$65)/Параметры!AR$70</f>
        <v>96.832808298506876</v>
      </c>
      <c r="AS119" s="53">
        <f ca="1">Проект!AS$309*CHOOSE(Проект!$D$309,1,Параметры!AS$59,Параметры!AS$65)/Параметры!AS$70</f>
        <v>97.380315074897368</v>
      </c>
      <c r="AT119" s="53">
        <f ca="1">Проект!AT$309*CHOOSE(Проект!$D$309,1,Параметры!AT$59,Параметры!AT$65)/Параметры!AT$70</f>
        <v>97.930917534202166</v>
      </c>
      <c r="AU119" s="53">
        <f ca="1">Проект!AU$309*CHOOSE(Проект!$D$309,1,Параметры!AU$59,Параметры!AU$65)/Параметры!AU$70</f>
        <v>98.484633179862527</v>
      </c>
      <c r="AV119" s="53">
        <f ca="1">Проект!AV$309*CHOOSE(Проект!$D$309,1,Параметры!AV$59,Параметры!AV$65)/Параметры!AV$70</f>
        <v>99.041479614286743</v>
      </c>
      <c r="AW119" s="53">
        <f ca="1">Проект!AW$309*CHOOSE(Проект!$D$309,1,Параметры!AW$59,Параметры!AW$65)/Параметры!AW$70</f>
        <v>99.601474539409665</v>
      </c>
      <c r="AX119" s="53">
        <f ca="1">Проект!AX$309*CHOOSE(Проект!$D$309,1,Параметры!AX$59,Параметры!AX$65)/Параметры!AX$70</f>
        <v>100.16463575725544</v>
      </c>
      <c r="AY119" s="53">
        <f ca="1">Проект!AY$309*CHOOSE(Проект!$D$309,1,Параметры!AY$59,Параметры!AY$65)/Параметры!AY$70</f>
        <v>100.73098117050345</v>
      </c>
      <c r="AZ119" s="53">
        <f ca="1">Проект!AZ$309*CHOOSE(Проект!$D$309,1,Параметры!AZ$59,Параметры!AZ$65)/Параметры!AZ$70</f>
        <v>101.30052878305746</v>
      </c>
      <c r="BA119" s="53">
        <f ca="1">Проект!BA$309*CHOOSE(Проект!$D$309,1,Параметры!BA$59,Параметры!BA$65)/Параметры!BA$70</f>
        <v>101.8732967006179</v>
      </c>
      <c r="BB119" s="53">
        <f ca="1">Проект!BB$309*CHOOSE(Проект!$D$309,1,Параметры!BB$59,Параметры!BB$65)/Параметры!BB$70</f>
        <v>102.44930313125747</v>
      </c>
      <c r="BC119" s="53">
        <f ca="1">Проект!BC$309*CHOOSE(Проект!$D$309,1,Параметры!BC$59,Параметры!BC$65)/Параметры!BC$70</f>
        <v>103.02856638599994</v>
      </c>
      <c r="BD119" s="53">
        <f ca="1">Проект!BD$309*CHOOSE(Проект!$D$309,1,Параметры!BD$59,Параметры!BD$65)/Параметры!BD$70</f>
        <v>103.61110487940232</v>
      </c>
      <c r="BE119" s="53">
        <f ca="1">Проект!BE$309*CHOOSE(Проект!$D$309,1,Параметры!BE$59,Параметры!BE$65)/Параметры!BE$70</f>
        <v>104.19693713014016</v>
      </c>
      <c r="BF119" s="53">
        <f ca="1">Проект!BF$309*CHOOSE(Проект!$D$309,1,Параметры!BF$59,Параметры!BF$65)/Параметры!BF$70</f>
        <v>104.78608176159629</v>
      </c>
      <c r="BG119" s="53">
        <f ca="1">Проект!BG$309*CHOOSE(Проект!$D$309,1,Параметры!BG$59,Параметры!BG$65)/Параметры!BG$70</f>
        <v>105.37855750245291</v>
      </c>
      <c r="BH119" s="53">
        <f ca="1">Проект!BH$309*CHOOSE(Проект!$D$309,1,Параметры!BH$59,Параметры!BH$65)/Параметры!BH$70</f>
        <v>105.97438318728682</v>
      </c>
      <c r="BI119" s="53">
        <f ca="1">Проект!BI$309*CHOOSE(Проект!$D$309,1,Параметры!BI$59,Параметры!BI$65)/Параметры!BI$70</f>
        <v>106.57357775716834</v>
      </c>
      <c r="BJ119" s="53">
        <f ca="1">Проект!BJ$309*CHOOSE(Проект!$D$309,1,Параметры!BJ$59,Параметры!BJ$65)/Параметры!BJ$70</f>
        <v>107.1761602602633</v>
      </c>
      <c r="BK119" s="53">
        <f ca="1">Проект!BK$309*CHOOSE(Проект!$D$309,1,Параметры!BK$59,Параметры!BK$65)/Параметры!BK$70</f>
        <v>107.78214985243868</v>
      </c>
      <c r="BL119" s="53">
        <f ca="1">Проект!BL$309*CHOOSE(Проект!$D$309,1,Параметры!BL$59,Параметры!BL$65)/Параметры!BL$70</f>
        <v>108.39156579787146</v>
      </c>
      <c r="BM119" s="53">
        <f ca="1">Проект!BM$309*CHOOSE(Проект!$D$309,1,Параметры!BM$59,Параметры!BM$65)/Параметры!BM$70</f>
        <v>109.00442746966114</v>
      </c>
      <c r="BN119" s="53">
        <f ca="1">Проект!BN$309*CHOOSE(Проект!$D$309,1,Параметры!BN$59,Параметры!BN$65)/Параметры!BN$70</f>
        <v>109.62075435044547</v>
      </c>
      <c r="BO119" s="53">
        <f ca="1">Проект!BO$309*CHOOSE(Проект!$D$309,1,Параметры!BO$59,Параметры!BO$65)/Параметры!BO$70</f>
        <v>110.24056603301992</v>
      </c>
      <c r="BP119" s="53">
        <f ca="1">Проект!BP$309*CHOOSE(Проект!$D$309,1,Параметры!BP$59,Параметры!BP$65)/Параметры!BP$70</f>
        <v>110.86388222096046</v>
      </c>
      <c r="BQ119" s="53">
        <f ca="1">Проект!BQ$309*CHOOSE(Проект!$D$309,1,Параметры!BQ$59,Параметры!BQ$65)/Параметры!BQ$70</f>
        <v>111.49072272924995</v>
      </c>
      <c r="BR119" s="53">
        <f ca="1">Проект!BR$309*CHOOSE(Проект!$D$309,1,Параметры!BR$59,Параметры!BR$65)/Параметры!BR$70</f>
        <v>112.12110748490801</v>
      </c>
      <c r="BS119" s="53">
        <f ca="1">Проект!BS$309*CHOOSE(Проект!$D$309,1,Параметры!BS$59,Параметры!BS$65)/Параметры!BS$70</f>
        <v>112.75505652762457</v>
      </c>
      <c r="BT119" s="53">
        <f ca="1">Проект!BT$309*CHOOSE(Проект!$D$309,1,Параметры!BT$59,Параметры!BT$65)/Параметры!BT$70</f>
        <v>113.39259001039687</v>
      </c>
      <c r="BU119" s="53">
        <f ca="1">Проект!BU$309*CHOOSE(Проект!$D$309,1,Параметры!BU$59,Параметры!BU$65)/Параметры!BU$70</f>
        <v>114.03372820017009</v>
      </c>
      <c r="BV119" s="53">
        <f ca="1">Проект!BV$309*CHOOSE(Проект!$D$309,1,Параметры!BV$59,Параметры!BV$65)/Параметры!BV$70</f>
        <v>114.6784914784817</v>
      </c>
      <c r="BW119" s="53">
        <f ca="1">Проект!BW$309*CHOOSE(Проект!$D$309,1,Параметры!BW$59,Параметры!BW$65)/Параметры!BW$70</f>
        <v>115.32690034210935</v>
      </c>
      <c r="BX119" s="53">
        <f ca="1">Проект!BX$309*CHOOSE(Проект!$D$309,1,Параметры!BX$59,Параметры!BX$65)/Параметры!BX$70</f>
        <v>115.97897540372243</v>
      </c>
      <c r="BY119" s="53">
        <f ca="1">Проект!BY$309*CHOOSE(Проект!$D$309,1,Параметры!BY$59,Параметры!BY$65)/Параметры!BY$70</f>
        <v>116.63473739253737</v>
      </c>
      <c r="BZ119" s="53">
        <f ca="1">Проект!BZ$309*CHOOSE(Проект!$D$309,1,Параметры!BZ$59,Параметры!BZ$65)/Параметры!BZ$70</f>
        <v>117.29420715497662</v>
      </c>
      <c r="CA119" s="53">
        <f ca="1">Проект!CA$309*CHOOSE(Проект!$D$309,1,Параметры!CA$59,Параметры!CA$65)/Параметры!CA$70</f>
        <v>117.9574056553313</v>
      </c>
      <c r="CB119" s="53">
        <f ca="1">Проект!CB$309*CHOOSE(Проект!$D$309,1,Параметры!CB$59,Параметры!CB$65)/Параметры!CB$70</f>
        <v>118.62435397642768</v>
      </c>
      <c r="CC119" s="53">
        <f ca="1">Проект!CC$309*CHOOSE(Проект!$D$309,1,Параметры!CC$59,Параметры!CC$65)/Параметры!CC$70</f>
        <v>119.29507332029743</v>
      </c>
      <c r="CD119" s="53">
        <f ca="1">Проект!CD$309*CHOOSE(Проект!$D$309,1,Параметры!CD$59,Параметры!CD$65)/Параметры!CD$70</f>
        <v>119.96958500885157</v>
      </c>
      <c r="CE119" s="53">
        <f ca="1">Проект!CE$309*CHOOSE(Проект!$D$309,1,Параметры!CE$59,Параметры!CE$65)/Параметры!CE$70</f>
        <v>120.6479104845583</v>
      </c>
      <c r="CF119" s="53">
        <f ca="1">Проект!CF$309*CHOOSE(Проект!$D$309,1,Параметры!CF$59,Параметры!CF$65)/Параметры!CF$70</f>
        <v>121.33007131112466</v>
      </c>
      <c r="CG119" s="53">
        <f ca="1">Проект!CG$309*CHOOSE(Проект!$D$309,1,Параметры!CG$59,Параметры!CG$65)/Параметры!CG$70</f>
        <v>122.01608917418201</v>
      </c>
      <c r="CH119" s="53">
        <f ca="1">Проект!CH$309*CHOOSE(Проект!$D$309,1,Параметры!CH$59,Параметры!CH$65)/Параметры!CH$70</f>
        <v>122.70598588197544</v>
      </c>
      <c r="CI119" s="53">
        <f ca="1">Проект!CI$309*CHOOSE(Проект!$D$309,1,Параметры!CI$59,Параметры!CI$65)/Параметры!CI$70</f>
        <v>123.39978336605702</v>
      </c>
      <c r="CJ119" s="53">
        <f ca="1">Проект!CJ$309*CHOOSE(Проект!$D$309,1,Параметры!CJ$59,Параметры!CJ$65)/Параметры!CJ$70</f>
        <v>124.09750368198303</v>
      </c>
      <c r="CK119" s="53">
        <f ca="1">Проект!CK$309*CHOOSE(Проект!$D$309,1,Параметры!CK$59,Параметры!CK$65)/Параметры!CK$70</f>
        <v>124.79916901001502</v>
      </c>
      <c r="CL119" s="53">
        <f ca="1">Проект!CL$309*CHOOSE(Проект!$D$309,1,Параметры!CL$59,Параметры!CL$65)/Параметры!CL$70</f>
        <v>125.50480165582502</v>
      </c>
      <c r="CM119" s="53">
        <f ca="1">Проект!CM$309*CHOOSE(Проект!$D$309,1,Параметры!CM$59,Параметры!CM$65)/Параметры!CM$70</f>
        <v>126.2144240512045</v>
      </c>
      <c r="CN119" s="53">
        <f ca="1">Проект!CN$309*CHOOSE(Проект!$D$309,1,Параметры!CN$59,Параметры!CN$65)/Параметры!CN$70</f>
        <v>126.92805875477764</v>
      </c>
      <c r="CO119" s="53">
        <f ca="1">Проект!CO$309*CHOOSE(Проект!$D$309,1,Параметры!CO$59,Параметры!CO$65)/Параметры!CO$70</f>
        <v>127.64572845271826</v>
      </c>
      <c r="CP119" s="53">
        <f ca="1">Проект!CP$309*CHOOSE(Проект!$D$309,1,Параметры!CP$59,Параметры!CP$65)/Параметры!CP$70</f>
        <v>128.36745595947119</v>
      </c>
      <c r="CQ119" s="53">
        <f ca="1">Проект!CQ$309*CHOOSE(Проект!$D$309,1,Параметры!CQ$59,Параметры!CQ$65)/Параметры!CQ$70</f>
        <v>129.09326421847737</v>
      </c>
      <c r="CR119" s="53">
        <f ca="1">Проект!CR$309*CHOOSE(Проект!$D$309,1,Параметры!CR$59,Параметры!CR$65)/Параметры!CR$70</f>
        <v>129.82317630290336</v>
      </c>
      <c r="CS119" s="53">
        <f ca="1">Проект!CS$309*CHOOSE(Проект!$D$309,1,Параметры!CS$59,Параметры!CS$65)/Параметры!CS$70</f>
        <v>130.55721541637473</v>
      </c>
      <c r="CT119" s="53">
        <f ca="1">Проект!CT$309*CHOOSE(Проект!$D$309,1,Параметры!CT$59,Параметры!CT$65)/Параметры!CT$70</f>
        <v>131.29540489371371</v>
      </c>
      <c r="CU119" s="53">
        <f ca="1">Проект!CU$309*CHOOSE(Проект!$D$309,1,Параметры!CU$59,Параметры!CU$65)/Параметры!CU$70</f>
        <v>132.03776820168099</v>
      </c>
      <c r="CV119" s="53">
        <f ca="1">Проект!CV$309*CHOOSE(Проект!$D$309,1,Параметры!CV$59,Параметры!CV$65)/Параметры!CV$70</f>
        <v>132.78432893972183</v>
      </c>
      <c r="CW119" s="53">
        <f ca="1">Проект!CW$309*CHOOSE(Проект!$D$309,1,Параметры!CW$59,Параметры!CW$65)/Параметры!CW$70</f>
        <v>133.53511084071607</v>
      </c>
      <c r="CX119" s="53">
        <f ca="1">Проект!CX$309*CHOOSE(Проект!$D$309,1,Параметры!CX$59,Параметры!CX$65)/Параметры!CX$70</f>
        <v>134.29013777173276</v>
      </c>
      <c r="CY119" s="53">
        <f ca="1">Проект!CY$309*CHOOSE(Проект!$D$309,1,Параметры!CY$59,Параметры!CY$65)/Параметры!CY$70</f>
        <v>135.04943373478881</v>
      </c>
      <c r="CZ119" s="53">
        <f ca="1">Проект!CZ$309*CHOOSE(Проект!$D$309,1,Параметры!CZ$59,Параметры!CZ$65)/Параметры!CZ$70</f>
        <v>135.81302286761206</v>
      </c>
      <c r="DA119" s="53">
        <f ca="1">Проект!DA$309*CHOOSE(Проект!$D$309,1,Параметры!DA$59,Параметры!DA$65)/Параметры!DA$70</f>
        <v>136.58092944440855</v>
      </c>
      <c r="DB119" s="53">
        <f ca="1">Проект!DB$309*CHOOSE(Проект!$D$309,1,Параметры!DB$59,Параметры!DB$65)/Параметры!DB$70</f>
        <v>137.35317787663416</v>
      </c>
      <c r="DC119" s="53">
        <f ca="1">Проект!DC$309*CHOOSE(Проект!$D$309,1,Параметры!DC$59,Параметры!DC$65)/Параметры!DC$70</f>
        <v>138.12979271377077</v>
      </c>
      <c r="DD119" s="53">
        <f ca="1">Проект!DD$309*CHOOSE(Проект!$D$309,1,Параметры!DD$59,Параметры!DD$65)/Параметры!DD$70</f>
        <v>138.91079864410659</v>
      </c>
      <c r="DE119" s="53">
        <f ca="1">Проект!DE$309*CHOOSE(Проект!$D$309,1,Параметры!DE$59,Параметры!DE$65)/Параметры!DE$70</f>
        <v>139.69622049552095</v>
      </c>
      <c r="DF119" s="53">
        <f ca="1">Проект!DF$309*CHOOSE(Проект!$D$309,1,Параметры!DF$59,Параметры!DF$65)/Параметры!DF$70</f>
        <v>140.48608323627363</v>
      </c>
      <c r="DG119" s="53">
        <f ca="1">Проект!DG$309*CHOOSE(Проект!$D$309,1,Параметры!DG$59,Параметры!DG$65)/Параметры!DG$70</f>
        <v>141.28041197579864</v>
      </c>
      <c r="DH119" s="53">
        <f ca="1">Проект!DH$309*CHOOSE(Проект!$D$309,1,Параметры!DH$59,Параметры!DH$65)/Параметры!DH$70</f>
        <v>142.07923196550232</v>
      </c>
      <c r="DI119" s="53">
        <f ca="1">Проект!DI$309*CHOOSE(Проект!$D$309,1,Параметры!DI$59,Параметры!DI$65)/Параметры!DI$70</f>
        <v>142.88256859956616</v>
      </c>
      <c r="DJ119" s="53">
        <f ca="1">Проект!DJ$309*CHOOSE(Проект!$D$309,1,Параметры!DJ$59,Параметры!DJ$65)/Параметры!DJ$70</f>
        <v>143.69044741575399</v>
      </c>
      <c r="DK119" s="53">
        <f ca="1">Проект!DK$309*CHOOSE(Проект!$D$309,1,Параметры!DK$59,Параметры!DK$65)/Параметры!DK$70</f>
        <v>144.502894096224</v>
      </c>
      <c r="DL119" s="53">
        <f ca="1">Проект!DL$309*CHOOSE(Проект!$D$309,1,Параметры!DL$59,Параметры!DL$65)/Параметры!DL$70</f>
        <v>145.31993446834488</v>
      </c>
      <c r="DM119" s="53">
        <f ca="1">Проект!DM$309*CHOOSE(Проект!$D$309,1,Параметры!DM$59,Параметры!DM$65)/Параметры!DM$70</f>
        <v>146.14159450551711</v>
      </c>
      <c r="DN119" s="53">
        <f ca="1">Проект!DN$309*CHOOSE(Проект!$D$309,1,Параметры!DN$59,Параметры!DN$65)/Параметры!DN$70</f>
        <v>146.96790032799854</v>
      </c>
      <c r="DO119" s="53">
        <f ca="1">Проект!DO$309*CHOOSE(Проект!$D$309,1,Параметры!DO$59,Параметры!DO$65)/Параметры!DO$70</f>
        <v>147.79887820373474</v>
      </c>
      <c r="DP119" s="53">
        <f ca="1">Проект!DP$309*CHOOSE(Проект!$D$309,1,Параметры!DP$59,Параметры!DP$65)/Параметры!DP$70</f>
        <v>148.63455454919406</v>
      </c>
      <c r="DQ119" s="53">
        <f ca="1">Проект!DQ$309*CHOOSE(Проект!$D$309,1,Параметры!DQ$59,Параметры!DQ$65)/Параметры!DQ$70</f>
        <v>149.47495593020741</v>
      </c>
      <c r="DR119" s="53">
        <f ca="1">Проект!DR$309*CHOOSE(Проект!$D$309,1,Параметры!DR$59,Параметры!DR$65)/Параметры!DR$70</f>
        <v>150.3201090628128</v>
      </c>
      <c r="DS119" s="53">
        <f ca="1">Проект!DS$309*CHOOSE(Проект!$D$309,1,Параметры!DS$59,Параметры!DS$65)/Параметры!DS$70</f>
        <v>151.17004081410457</v>
      </c>
      <c r="DT119" s="53">
        <f ca="1">Проект!DT$309*CHOOSE(Проект!$D$309,1,Параметры!DT$59,Параметры!DT$65)/Параметры!DT$70</f>
        <v>152.02477820308749</v>
      </c>
      <c r="DU119" s="53">
        <f ca="1">Проект!DU$309*CHOOSE(Проект!$D$309,1,Параметры!DU$59,Параметры!DU$65)/Параметры!DU$70</f>
        <v>152.88434840153579</v>
      </c>
      <c r="DV119" s="53">
        <f ca="1">Проект!DV$309*CHOOSE(Проект!$D$309,1,Параметры!DV$59,Параметры!DV$65)/Параметры!DV$70</f>
        <v>153.74877873485678</v>
      </c>
      <c r="DW119" s="68"/>
      <c r="DX119" s="55">
        <f t="shared" ca="1" si="101"/>
        <v>13444.666076732241</v>
      </c>
    </row>
    <row r="120" spans="1:128" x14ac:dyDescent="0.2">
      <c r="A120" s="254" t="str">
        <f>Проект!A$310</f>
        <v xml:space="preserve">Операторы и слесари по ремонту и обслуживанию технологических установок по переработке сырой нефти </v>
      </c>
      <c r="B120" s="121">
        <f t="shared" ca="1" si="102"/>
        <v>89631.107178214967</v>
      </c>
      <c r="C120" s="46" t="str">
        <f ca="1">Параметры!C$70</f>
        <v>тыс. руб.</v>
      </c>
      <c r="D120" s="11"/>
      <c r="F120" s="6" t="s">
        <v>3404</v>
      </c>
      <c r="G120" s="53">
        <f ca="1">Проект!G$318*CHOOSE(Проект!$D$318,1,Параметры!G$59,Параметры!G$65)/Параметры!G$70</f>
        <v>524</v>
      </c>
      <c r="H120" s="53">
        <f ca="1">Проект!H$318*CHOOSE(Проект!$D$318,1,Параметры!H$59,Параметры!H$65)/Параметры!H$70</f>
        <v>526.96277218300042</v>
      </c>
      <c r="I120" s="53">
        <f ca="1">Проект!I$318*CHOOSE(Проект!$D$318,1,Параметры!I$59,Параметры!I$65)/Параметры!I$70</f>
        <v>529.94229631067321</v>
      </c>
      <c r="J120" s="53">
        <f ca="1">Проект!J$318*CHOOSE(Проект!$D$318,1,Параметры!J$59,Параметры!J$65)/Параметры!J$70</f>
        <v>532.93866710094915</v>
      </c>
      <c r="K120" s="53">
        <f ca="1">Проект!K$318*CHOOSE(Проект!$D$318,1,Параметры!K$59,Параметры!K$65)/Параметры!K$70</f>
        <v>535.95197980730791</v>
      </c>
      <c r="L120" s="53">
        <f ca="1">Проект!L$318*CHOOSE(Проект!$D$318,1,Параметры!L$59,Параметры!L$65)/Параметры!L$70</f>
        <v>538.98233022180602</v>
      </c>
      <c r="M120" s="53">
        <f ca="1">Проект!M$318*CHOOSE(Проект!$D$318,1,Параметры!M$59,Параметры!M$65)/Параметры!M$70</f>
        <v>542.02981467812265</v>
      </c>
      <c r="N120" s="53">
        <f ca="1">Проект!N$318*CHOOSE(Проект!$D$318,1,Параметры!N$59,Параметры!N$65)/Параметры!N$70</f>
        <v>545.09453005462115</v>
      </c>
      <c r="O120" s="53">
        <f ca="1">Проект!O$318*CHOOSE(Проект!$D$318,1,Параметры!O$59,Параметры!O$65)/Параметры!O$70</f>
        <v>548.17657377742933</v>
      </c>
      <c r="P120" s="53">
        <f ca="1">Проект!P$318*CHOOSE(Проект!$D$318,1,Параметры!P$59,Параметры!P$65)/Параметры!P$70</f>
        <v>551.27604382353661</v>
      </c>
      <c r="Q120" s="53">
        <f ca="1">Проект!Q$318*CHOOSE(Проект!$D$318,1,Параметры!Q$59,Параметры!Q$65)/Параметры!Q$70</f>
        <v>554.39303872390849</v>
      </c>
      <c r="R120" s="53">
        <f ca="1">Проект!R$318*CHOOSE(Проект!$D$318,1,Параметры!R$59,Параметры!R$65)/Параметры!R$70</f>
        <v>557.52765756661881</v>
      </c>
      <c r="S120" s="53">
        <f ca="1">Проект!S$318*CHOOSE(Проект!$D$318,1,Параметры!S$59,Параметры!S$65)/Параметры!S$70</f>
        <v>560.68000000000006</v>
      </c>
      <c r="T120" s="53">
        <f ca="1">Проект!T$318*CHOOSE(Проект!$D$318,1,Параметры!T$59,Параметры!T$65)/Параметры!T$70</f>
        <v>563.85016623581043</v>
      </c>
      <c r="U120" s="53">
        <f ca="1">Проект!U$318*CHOOSE(Проект!$D$318,1,Параметры!U$59,Параметры!U$65)/Параметры!U$70</f>
        <v>567.03825705242036</v>
      </c>
      <c r="V120" s="53">
        <f ca="1">Проект!V$318*CHOOSE(Проект!$D$318,1,Параметры!V$59,Параметры!V$65)/Параметры!V$70</f>
        <v>570.24437379801566</v>
      </c>
      <c r="W120" s="53">
        <f ca="1">Проект!W$318*CHOOSE(Проект!$D$318,1,Параметры!W$59,Параметры!W$65)/Параметры!W$70</f>
        <v>573.4686183938195</v>
      </c>
      <c r="X120" s="53">
        <f ca="1">Проект!X$318*CHOOSE(Проект!$D$318,1,Параметры!X$59,Параметры!X$65)/Параметры!X$70</f>
        <v>576.71109333733261</v>
      </c>
      <c r="Y120" s="53">
        <f ca="1">Проект!Y$318*CHOOSE(Проект!$D$318,1,Параметры!Y$59,Параметры!Y$65)/Параметры!Y$70</f>
        <v>579.97190170559134</v>
      </c>
      <c r="Z120" s="53">
        <f ca="1">Проект!Z$318*CHOOSE(Проект!$D$318,1,Параметры!Z$59,Параметры!Z$65)/Параметры!Z$70</f>
        <v>583.25114715844472</v>
      </c>
      <c r="AA120" s="53">
        <f ca="1">Проект!AA$318*CHOOSE(Проект!$D$318,1,Параметры!AA$59,Параметры!AA$65)/Параметры!AA$70</f>
        <v>586.54893394184944</v>
      </c>
      <c r="AB120" s="53">
        <f ca="1">Проект!AB$318*CHOOSE(Проект!$D$318,1,Параметры!AB$59,Параметры!AB$65)/Параметры!AB$70</f>
        <v>589.86536689118418</v>
      </c>
      <c r="AC120" s="53">
        <f ca="1">Проект!AC$318*CHOOSE(Проект!$D$318,1,Параметры!AC$59,Параметры!AC$65)/Параметры!AC$70</f>
        <v>593.20055143458205</v>
      </c>
      <c r="AD120" s="53">
        <f ca="1">Проект!AD$318*CHOOSE(Проект!$D$318,1,Параметры!AD$59,Параметры!AD$65)/Параметры!AD$70</f>
        <v>596.55459359628219</v>
      </c>
      <c r="AE120" s="53">
        <f ca="1">Проект!AE$318*CHOOSE(Проект!$D$318,1,Параметры!AE$59,Параметры!AE$65)/Параметры!AE$70</f>
        <v>599.92759999999998</v>
      </c>
      <c r="AF120" s="53">
        <f ca="1">Проект!AF$318*CHOOSE(Проект!$D$318,1,Параметры!AF$59,Параметры!AF$65)/Параметры!AF$70</f>
        <v>603.31967787231713</v>
      </c>
      <c r="AG120" s="53">
        <f ca="1">Проект!AG$318*CHOOSE(Проект!$D$318,1,Параметры!AG$59,Параметры!AG$65)/Параметры!AG$70</f>
        <v>606.73093504608983</v>
      </c>
      <c r="AH120" s="53">
        <f ca="1">Проект!AH$318*CHOOSE(Проект!$D$318,1,Параметры!AH$59,Параметры!AH$65)/Параметры!AH$70</f>
        <v>610.16147996387667</v>
      </c>
      <c r="AI120" s="53">
        <f ca="1">Проект!AI$318*CHOOSE(Проект!$D$318,1,Параметры!AI$59,Параметры!AI$65)/Параметры!AI$70</f>
        <v>613.6114216813869</v>
      </c>
      <c r="AJ120" s="53">
        <f ca="1">Проект!AJ$318*CHOOSE(Проект!$D$318,1,Параметры!AJ$59,Параметры!AJ$65)/Параметры!AJ$70</f>
        <v>617.08086987094589</v>
      </c>
      <c r="AK120" s="53">
        <f ca="1">Проект!AK$318*CHOOSE(Проект!$D$318,1,Параметры!AK$59,Параметры!AK$65)/Параметры!AK$70</f>
        <v>620.56993482498274</v>
      </c>
      <c r="AL120" s="53">
        <f ca="1">Проект!AL$318*CHOOSE(Проект!$D$318,1,Параметры!AL$59,Параметры!AL$65)/Параметры!AL$70</f>
        <v>624.07872745953568</v>
      </c>
      <c r="AM120" s="53">
        <f ca="1">Проект!AM$318*CHOOSE(Проект!$D$318,1,Параметры!AM$59,Параметры!AM$65)/Параметры!AM$70</f>
        <v>627.6073593177789</v>
      </c>
      <c r="AN120" s="53">
        <f ca="1">Проект!AN$318*CHOOSE(Проект!$D$318,1,Параметры!AN$59,Параметры!AN$65)/Параметры!AN$70</f>
        <v>631.15594257356702</v>
      </c>
      <c r="AO120" s="53">
        <f ca="1">Проект!AO$318*CHOOSE(Проект!$D$318,1,Параметры!AO$59,Параметры!AO$65)/Параметры!AO$70</f>
        <v>634.72459003500285</v>
      </c>
      <c r="AP120" s="53">
        <f ca="1">Проект!AP$318*CHOOSE(Проект!$D$318,1,Параметры!AP$59,Параметры!AP$65)/Параметры!AP$70</f>
        <v>638.31341514802193</v>
      </c>
      <c r="AQ120" s="53">
        <f ca="1">Проект!AQ$318*CHOOSE(Проект!$D$318,1,Параметры!AQ$59,Параметры!AQ$65)/Параметры!AQ$70</f>
        <v>641.92253199999993</v>
      </c>
      <c r="AR120" s="53">
        <f ca="1">Проект!AR$318*CHOOSE(Проект!$D$318,1,Параметры!AR$59,Параметры!AR$65)/Параметры!AR$70</f>
        <v>645.55205532337925</v>
      </c>
      <c r="AS120" s="53">
        <f ca="1">Проект!AS$318*CHOOSE(Проект!$D$318,1,Параметры!AS$59,Параметры!AS$65)/Параметры!AS$70</f>
        <v>649.20210049931597</v>
      </c>
      <c r="AT120" s="53">
        <f ca="1">Проект!AT$318*CHOOSE(Проект!$D$318,1,Параметры!AT$59,Параметры!AT$65)/Параметры!AT$70</f>
        <v>652.87278356134789</v>
      </c>
      <c r="AU120" s="53">
        <f ca="1">Проект!AU$318*CHOOSE(Проект!$D$318,1,Параметры!AU$59,Параметры!AU$65)/Параметры!AU$70</f>
        <v>656.56422119908382</v>
      </c>
      <c r="AV120" s="53">
        <f ca="1">Проект!AV$318*CHOOSE(Проект!$D$318,1,Параметры!AV$59,Параметры!AV$65)/Параметры!AV$70</f>
        <v>660.276530761912</v>
      </c>
      <c r="AW120" s="53">
        <f ca="1">Проект!AW$318*CHOOSE(Проект!$D$318,1,Параметры!AW$59,Параметры!AW$65)/Параметры!AW$70</f>
        <v>664.00983026273138</v>
      </c>
      <c r="AX120" s="53">
        <f ca="1">Проект!AX$318*CHOOSE(Проект!$D$318,1,Параметры!AX$59,Параметры!AX$65)/Параметры!AX$70</f>
        <v>667.76423838170308</v>
      </c>
      <c r="AY120" s="53">
        <f ca="1">Проект!AY$318*CHOOSE(Проект!$D$318,1,Параметры!AY$59,Параметры!AY$65)/Параметры!AY$70</f>
        <v>671.53987447002316</v>
      </c>
      <c r="AZ120" s="53">
        <f ca="1">Проект!AZ$318*CHOOSE(Проект!$D$318,1,Параметры!AZ$59,Параметры!AZ$65)/Параметры!AZ$70</f>
        <v>675.33685855371652</v>
      </c>
      <c r="BA120" s="53">
        <f ca="1">Проект!BA$318*CHOOSE(Проект!$D$318,1,Параметры!BA$59,Параметры!BA$65)/Параметры!BA$70</f>
        <v>679.15531133745287</v>
      </c>
      <c r="BB120" s="53">
        <f ca="1">Проект!BB$318*CHOOSE(Проект!$D$318,1,Параметры!BB$59,Параметры!BB$65)/Параметры!BB$70</f>
        <v>682.99535420838322</v>
      </c>
      <c r="BC120" s="53">
        <f ca="1">Проект!BC$318*CHOOSE(Проект!$D$318,1,Параметры!BC$59,Параметры!BC$65)/Параметры!BC$70</f>
        <v>686.85710923999989</v>
      </c>
      <c r="BD120" s="53">
        <f ca="1">Проект!BD$318*CHOOSE(Проект!$D$318,1,Параметры!BD$59,Параметры!BD$65)/Параметры!BD$70</f>
        <v>690.74069919601561</v>
      </c>
      <c r="BE120" s="53">
        <f ca="1">Проект!BE$318*CHOOSE(Проект!$D$318,1,Параметры!BE$59,Параметры!BE$65)/Параметры!BE$70</f>
        <v>694.6462475342679</v>
      </c>
      <c r="BF120" s="53">
        <f ca="1">Проект!BF$318*CHOOSE(Проект!$D$318,1,Параметры!BF$59,Параметры!BF$65)/Параметры!BF$70</f>
        <v>698.57387841064224</v>
      </c>
      <c r="BG120" s="53">
        <f ca="1">Проект!BG$318*CHOOSE(Проект!$D$318,1,Параметры!BG$59,Параметры!BG$65)/Параметры!BG$70</f>
        <v>702.52371668301953</v>
      </c>
      <c r="BH120" s="53">
        <f ca="1">Проект!BH$318*CHOOSE(Проект!$D$318,1,Параметры!BH$59,Параметры!BH$65)/Параметры!BH$70</f>
        <v>706.4958879152457</v>
      </c>
      <c r="BI120" s="53">
        <f ca="1">Проект!BI$318*CHOOSE(Проект!$D$318,1,Параметры!BI$59,Параметры!BI$65)/Параметры!BI$70</f>
        <v>710.49051838112246</v>
      </c>
      <c r="BJ120" s="53">
        <f ca="1">Проект!BJ$318*CHOOSE(Проект!$D$318,1,Параметры!BJ$59,Параметры!BJ$65)/Параметры!BJ$70</f>
        <v>714.50773506842222</v>
      </c>
      <c r="BK120" s="53">
        <f ca="1">Проект!BK$318*CHOOSE(Проект!$D$318,1,Параметры!BK$59,Параметры!BK$65)/Параметры!BK$70</f>
        <v>718.54766568292473</v>
      </c>
      <c r="BL120" s="53">
        <f ca="1">Проект!BL$318*CHOOSE(Проект!$D$318,1,Параметры!BL$59,Параметры!BL$65)/Параметры!BL$70</f>
        <v>722.61043865247677</v>
      </c>
      <c r="BM120" s="53">
        <f ca="1">Проект!BM$318*CHOOSE(Проект!$D$318,1,Параметры!BM$59,Параметры!BM$65)/Параметры!BM$70</f>
        <v>726.69618313107458</v>
      </c>
      <c r="BN120" s="53">
        <f ca="1">Проект!BN$318*CHOOSE(Проект!$D$318,1,Параметры!BN$59,Параметры!BN$65)/Параметры!BN$70</f>
        <v>730.80502900297006</v>
      </c>
      <c r="BO120" s="53">
        <f ca="1">Проект!BO$318*CHOOSE(Проект!$D$318,1,Параметры!BO$59,Параметры!BO$65)/Параметры!BO$70</f>
        <v>734.93710688679982</v>
      </c>
      <c r="BP120" s="53">
        <f ca="1">Проект!BP$318*CHOOSE(Проект!$D$318,1,Параметры!BP$59,Параметры!BP$65)/Параметры!BP$70</f>
        <v>739.09254813973678</v>
      </c>
      <c r="BQ120" s="53">
        <f ca="1">Проект!BQ$318*CHOOSE(Проект!$D$318,1,Параметры!BQ$59,Параметры!BQ$65)/Параметры!BQ$70</f>
        <v>743.27148486166675</v>
      </c>
      <c r="BR120" s="53">
        <f ca="1">Проект!BR$318*CHOOSE(Проект!$D$318,1,Параметры!BR$59,Параметры!BR$65)/Параметры!BR$70</f>
        <v>747.47404989938718</v>
      </c>
      <c r="BS120" s="53">
        <f ca="1">Проект!BS$318*CHOOSE(Проект!$D$318,1,Параметры!BS$59,Параметры!BS$65)/Параметры!BS$70</f>
        <v>751.70037685083093</v>
      </c>
      <c r="BT120" s="53">
        <f ca="1">Проект!BT$318*CHOOSE(Проект!$D$318,1,Параметры!BT$59,Параметры!BT$65)/Параметры!BT$70</f>
        <v>755.95060006931294</v>
      </c>
      <c r="BU120" s="53">
        <f ca="1">Проект!BU$318*CHOOSE(Проект!$D$318,1,Параметры!BU$59,Параметры!BU$65)/Параметры!BU$70</f>
        <v>760.22485466780097</v>
      </c>
      <c r="BV120" s="53">
        <f ca="1">Проект!BV$318*CHOOSE(Проект!$D$318,1,Параметры!BV$59,Параметры!BV$65)/Параметры!BV$70</f>
        <v>764.52327652321173</v>
      </c>
      <c r="BW120" s="53">
        <f ca="1">Проект!BW$318*CHOOSE(Проект!$D$318,1,Параметры!BW$59,Параметры!BW$65)/Параметры!BW$70</f>
        <v>768.84600228072941</v>
      </c>
      <c r="BX120" s="53">
        <f ca="1">Проект!BX$318*CHOOSE(Проект!$D$318,1,Параметры!BX$59,Параметры!BX$65)/Параметры!BX$70</f>
        <v>773.19316935814993</v>
      </c>
      <c r="BY120" s="53">
        <f ca="1">Проект!BY$318*CHOOSE(Проект!$D$318,1,Параметры!BY$59,Параметры!BY$65)/Параметры!BY$70</f>
        <v>777.56491595024954</v>
      </c>
      <c r="BZ120" s="53">
        <f ca="1">Проект!BZ$318*CHOOSE(Проект!$D$318,1,Параметры!BZ$59,Параметры!BZ$65)/Параметры!BZ$70</f>
        <v>781.96138103317776</v>
      </c>
      <c r="CA120" s="53">
        <f ca="1">Проект!CA$318*CHOOSE(Проект!$D$318,1,Параметры!CA$59,Параметры!CA$65)/Параметры!CA$70</f>
        <v>786.38270436887558</v>
      </c>
      <c r="CB120" s="53">
        <f ca="1">Проект!CB$318*CHOOSE(Проект!$D$318,1,Параметры!CB$59,Параметры!CB$65)/Параметры!CB$70</f>
        <v>790.82902650951803</v>
      </c>
      <c r="CC120" s="53">
        <f ca="1">Проект!CC$318*CHOOSE(Проект!$D$318,1,Параметры!CC$59,Параметры!CC$65)/Параметры!CC$70</f>
        <v>795.30048880198308</v>
      </c>
      <c r="CD120" s="53">
        <f ca="1">Проект!CD$318*CHOOSE(Проект!$D$318,1,Параметры!CD$59,Параметры!CD$65)/Параметры!CD$70</f>
        <v>799.79723339234397</v>
      </c>
      <c r="CE120" s="53">
        <f ca="1">Проект!CE$318*CHOOSE(Проект!$D$318,1,Параметры!CE$59,Параметры!CE$65)/Параметры!CE$70</f>
        <v>804.31940323038884</v>
      </c>
      <c r="CF120" s="53">
        <f ca="1">Проект!CF$318*CHOOSE(Проект!$D$318,1,Параметры!CF$59,Параметры!CF$65)/Параметры!CF$70</f>
        <v>808.86714207416435</v>
      </c>
      <c r="CG120" s="53">
        <f ca="1">Проект!CG$318*CHOOSE(Проект!$D$318,1,Параметры!CG$59,Параметры!CG$65)/Параметры!CG$70</f>
        <v>813.44059449454676</v>
      </c>
      <c r="CH120" s="53">
        <f ca="1">Проект!CH$318*CHOOSE(Проект!$D$318,1,Параметры!CH$59,Параметры!CH$65)/Параметры!CH$70</f>
        <v>818.0399058798364</v>
      </c>
      <c r="CI120" s="53">
        <f ca="1">Проект!CI$318*CHOOSE(Проект!$D$318,1,Параметры!CI$59,Параметры!CI$65)/Параметры!CI$70</f>
        <v>822.66522244038038</v>
      </c>
      <c r="CJ120" s="53">
        <f ca="1">Проект!CJ$318*CHOOSE(Проект!$D$318,1,Параметры!CJ$59,Параметры!CJ$65)/Параметры!CJ$70</f>
        <v>827.31669121322034</v>
      </c>
      <c r="CK120" s="53">
        <f ca="1">Проект!CK$318*CHOOSE(Проект!$D$318,1,Параметры!CK$59,Параметры!CK$65)/Параметры!CK$70</f>
        <v>831.99446006676703</v>
      </c>
      <c r="CL120" s="53">
        <f ca="1">Проект!CL$318*CHOOSE(Проект!$D$318,1,Параметры!CL$59,Параметры!CL$65)/Параметры!CL$70</f>
        <v>836.69867770550024</v>
      </c>
      <c r="CM120" s="53">
        <f ca="1">Проект!CM$318*CHOOSE(Проект!$D$318,1,Параметры!CM$59,Параметры!CM$65)/Параметры!CM$70</f>
        <v>841.42949367469691</v>
      </c>
      <c r="CN120" s="53">
        <f ca="1">Проект!CN$318*CHOOSE(Проект!$D$318,1,Параметры!CN$59,Параметры!CN$65)/Параметры!CN$70</f>
        <v>846.1870583651845</v>
      </c>
      <c r="CO120" s="53">
        <f ca="1">Проект!CO$318*CHOOSE(Проект!$D$318,1,Параметры!CO$59,Параметры!CO$65)/Параметры!CO$70</f>
        <v>850.97152301812207</v>
      </c>
      <c r="CP120" s="53">
        <f ca="1">Проект!CP$318*CHOOSE(Проект!$D$318,1,Параметры!CP$59,Параметры!CP$65)/Параметры!CP$70</f>
        <v>855.78303972980825</v>
      </c>
      <c r="CQ120" s="53">
        <f ca="1">Проект!CQ$318*CHOOSE(Проект!$D$318,1,Параметры!CQ$59,Параметры!CQ$65)/Параметры!CQ$70</f>
        <v>860.6217614565162</v>
      </c>
      <c r="CR120" s="53">
        <f ca="1">Проект!CR$318*CHOOSE(Проект!$D$318,1,Параметры!CR$59,Параметры!CR$65)/Параметры!CR$70</f>
        <v>865.48784201935621</v>
      </c>
      <c r="CS120" s="53">
        <f ca="1">Проект!CS$318*CHOOSE(Проект!$D$318,1,Параметры!CS$59,Параметры!CS$65)/Параметры!CS$70</f>
        <v>870.38143610916518</v>
      </c>
      <c r="CT120" s="53">
        <f ca="1">Проект!CT$318*CHOOSE(Проект!$D$318,1,Параметры!CT$59,Параметры!CT$65)/Параметры!CT$70</f>
        <v>875.30269929142491</v>
      </c>
      <c r="CU120" s="53">
        <f ca="1">Проект!CU$318*CHOOSE(Проект!$D$318,1,Параметры!CU$59,Параметры!CU$65)/Параметры!CU$70</f>
        <v>880.25178801120694</v>
      </c>
      <c r="CV120" s="53">
        <f ca="1">Проект!CV$318*CHOOSE(Проект!$D$318,1,Параметры!CV$59,Параметры!CV$65)/Параметры!CV$70</f>
        <v>885.22885959814585</v>
      </c>
      <c r="CW120" s="53">
        <f ca="1">Проект!CW$318*CHOOSE(Проект!$D$318,1,Параметры!CW$59,Параметры!CW$65)/Параметры!CW$70</f>
        <v>890.23407227144071</v>
      </c>
      <c r="CX120" s="53">
        <f ca="1">Проект!CX$318*CHOOSE(Проект!$D$318,1,Параметры!CX$59,Параметры!CX$65)/Параметры!CX$70</f>
        <v>895.26758514488529</v>
      </c>
      <c r="CY120" s="53">
        <f ca="1">Проект!CY$318*CHOOSE(Проект!$D$318,1,Параметры!CY$59,Параметры!CY$65)/Параметры!CY$70</f>
        <v>900.32955823192572</v>
      </c>
      <c r="CZ120" s="53">
        <f ca="1">Проект!CZ$318*CHOOSE(Проект!$D$318,1,Параметры!CZ$59,Параметры!CZ$65)/Параметры!CZ$70</f>
        <v>905.42015245074731</v>
      </c>
      <c r="DA120" s="53">
        <f ca="1">Проект!DA$318*CHOOSE(Проект!$D$318,1,Параметры!DA$59,Параметры!DA$65)/Параметры!DA$70</f>
        <v>910.53952962939059</v>
      </c>
      <c r="DB120" s="53">
        <f ca="1">Проект!DB$318*CHOOSE(Проект!$D$318,1,Параметры!DB$59,Параметры!DB$65)/Параметры!DB$70</f>
        <v>915.68785251089469</v>
      </c>
      <c r="DC120" s="53">
        <f ca="1">Проект!DC$318*CHOOSE(Проект!$D$318,1,Параметры!DC$59,Параметры!DC$65)/Параметры!DC$70</f>
        <v>920.86528475847228</v>
      </c>
      <c r="DD120" s="53">
        <f ca="1">Проект!DD$318*CHOOSE(Проект!$D$318,1,Параметры!DD$59,Параметры!DD$65)/Параметры!DD$70</f>
        <v>926.0719909607111</v>
      </c>
      <c r="DE120" s="53">
        <f ca="1">Проект!DE$318*CHOOSE(Проект!$D$318,1,Параметры!DE$59,Параметры!DE$65)/Параметры!DE$70</f>
        <v>931.30813663680692</v>
      </c>
      <c r="DF120" s="53">
        <f ca="1">Проект!DF$318*CHOOSE(Проект!$D$318,1,Параметры!DF$59,Параметры!DF$65)/Параметры!DF$70</f>
        <v>936.57388824182487</v>
      </c>
      <c r="DG120" s="53">
        <f ca="1">Проект!DG$318*CHOOSE(Проект!$D$318,1,Параметры!DG$59,Параметры!DG$65)/Параметры!DG$70</f>
        <v>941.8694131719916</v>
      </c>
      <c r="DH120" s="53">
        <f ca="1">Проект!DH$318*CHOOSE(Проект!$D$318,1,Параметры!DH$59,Параметры!DH$65)/Параметры!DH$70</f>
        <v>947.19487977001609</v>
      </c>
      <c r="DI120" s="53">
        <f ca="1">Проект!DI$318*CHOOSE(Проект!$D$318,1,Параметры!DI$59,Параметры!DI$65)/Параметры!DI$70</f>
        <v>952.55045733044165</v>
      </c>
      <c r="DJ120" s="53">
        <f ca="1">Проект!DJ$318*CHOOSE(Проект!$D$318,1,Параметры!DJ$59,Параметры!DJ$65)/Параметры!DJ$70</f>
        <v>957.93631610502734</v>
      </c>
      <c r="DK120" s="53">
        <f ca="1">Проект!DK$318*CHOOSE(Проект!$D$318,1,Параметры!DK$59,Параметры!DK$65)/Параметры!DK$70</f>
        <v>963.35262730816066</v>
      </c>
      <c r="DL120" s="53">
        <f ca="1">Проект!DL$318*CHOOSE(Проект!$D$318,1,Параметры!DL$59,Параметры!DL$65)/Параметры!DL$70</f>
        <v>968.79956312229979</v>
      </c>
      <c r="DM120" s="53">
        <f ca="1">Проект!DM$318*CHOOSE(Проект!$D$318,1,Параметры!DM$59,Параметры!DM$65)/Параметры!DM$70</f>
        <v>974.27729670344797</v>
      </c>
      <c r="DN120" s="53">
        <f ca="1">Проект!DN$318*CHOOSE(Проект!$D$318,1,Параметры!DN$59,Параметры!DN$65)/Параметры!DN$70</f>
        <v>979.78600218665747</v>
      </c>
      <c r="DO120" s="53">
        <f ca="1">Проект!DO$318*CHOOSE(Проект!$D$318,1,Параметры!DO$59,Параметры!DO$65)/Параметры!DO$70</f>
        <v>985.32585469156538</v>
      </c>
      <c r="DP120" s="53">
        <f ca="1">Проект!DP$318*CHOOSE(Проект!$D$318,1,Параметры!DP$59,Параметры!DP$65)/Параметры!DP$70</f>
        <v>990.89703032796092</v>
      </c>
      <c r="DQ120" s="53">
        <f ca="1">Проект!DQ$318*CHOOSE(Проект!$D$318,1,Параметры!DQ$59,Параметры!DQ$65)/Параметры!DQ$70</f>
        <v>996.49970620138333</v>
      </c>
      <c r="DR120" s="53">
        <f ca="1">Проект!DR$318*CHOOSE(Проект!$D$318,1,Параметры!DR$59,Параметры!DR$65)/Параметры!DR$70</f>
        <v>1002.1340604187526</v>
      </c>
      <c r="DS120" s="53">
        <f ca="1">Проект!DS$318*CHOOSE(Проект!$D$318,1,Параметры!DS$59,Параметры!DS$65)/Параметры!DS$70</f>
        <v>1007.800272094031</v>
      </c>
      <c r="DT120" s="53">
        <f ca="1">Проект!DT$318*CHOOSE(Проект!$D$318,1,Параметры!DT$59,Параметры!DT$65)/Параметры!DT$70</f>
        <v>1013.4985213539172</v>
      </c>
      <c r="DU120" s="53">
        <f ca="1">Проект!DU$318*CHOOSE(Проект!$D$318,1,Параметры!DU$59,Параметры!DU$65)/Параметры!DU$70</f>
        <v>1019.2289893435726</v>
      </c>
      <c r="DV120" s="53">
        <f ca="1">Проект!DV$318*CHOOSE(Проект!$D$318,1,Параметры!DV$59,Параметры!DV$65)/Параметры!DV$70</f>
        <v>1024.9918582323792</v>
      </c>
      <c r="DW120" s="68"/>
      <c r="DX120" s="55">
        <f t="shared" ca="1" si="101"/>
        <v>89631.107178214967</v>
      </c>
    </row>
    <row r="121" spans="1:128" x14ac:dyDescent="0.2">
      <c r="A121" s="254" t="str">
        <f>Проект!A$319</f>
        <v>Сварщик</v>
      </c>
      <c r="B121" s="121">
        <f t="shared" ca="1" si="102"/>
        <v>11203.888397276871</v>
      </c>
      <c r="C121" s="46" t="str">
        <f ca="1">Параметры!C$70</f>
        <v>тыс. руб.</v>
      </c>
      <c r="D121" s="11"/>
      <c r="F121" s="6" t="s">
        <v>3420</v>
      </c>
      <c r="G121" s="53">
        <f ca="1">Проект!G$327*CHOOSE(Проект!$D$327,1,Параметры!G$59,Параметры!G$65)/Параметры!G$70</f>
        <v>65.5</v>
      </c>
      <c r="H121" s="53">
        <f ca="1">Проект!H$327*CHOOSE(Проект!$D$327,1,Параметры!H$59,Параметры!H$65)/Параметры!H$70</f>
        <v>65.870346522875053</v>
      </c>
      <c r="I121" s="53">
        <f ca="1">Проект!I$327*CHOOSE(Проект!$D$327,1,Параметры!I$59,Параметры!I$65)/Параметры!I$70</f>
        <v>66.242787038834152</v>
      </c>
      <c r="J121" s="53">
        <f ca="1">Проект!J$327*CHOOSE(Проект!$D$327,1,Параметры!J$59,Параметры!J$65)/Параметры!J$70</f>
        <v>66.617333387618643</v>
      </c>
      <c r="K121" s="53">
        <f ca="1">Проект!K$327*CHOOSE(Проект!$D$327,1,Параметры!K$59,Параметры!K$65)/Параметры!K$70</f>
        <v>66.993997475913488</v>
      </c>
      <c r="L121" s="53">
        <f ca="1">Проект!L$327*CHOOSE(Проект!$D$327,1,Параметры!L$59,Параметры!L$65)/Параметры!L$70</f>
        <v>67.372791277725753</v>
      </c>
      <c r="M121" s="53">
        <f ca="1">Проект!M$327*CHOOSE(Проект!$D$327,1,Параметры!M$59,Параметры!M$65)/Параметры!M$70</f>
        <v>67.753726834765331</v>
      </c>
      <c r="N121" s="53">
        <f ca="1">Проект!N$327*CHOOSE(Проект!$D$327,1,Параметры!N$59,Параметры!N$65)/Параметры!N$70</f>
        <v>68.136816256827643</v>
      </c>
      <c r="O121" s="53">
        <f ca="1">Проект!O$327*CHOOSE(Проект!$D$327,1,Параметры!O$59,Параметры!O$65)/Параметры!O$70</f>
        <v>68.522071722178666</v>
      </c>
      <c r="P121" s="53">
        <f ca="1">Проект!P$327*CHOOSE(Проект!$D$327,1,Параметры!P$59,Параметры!P$65)/Параметры!P$70</f>
        <v>68.909505477942076</v>
      </c>
      <c r="Q121" s="53">
        <f ca="1">Проект!Q$327*CHOOSE(Проект!$D$327,1,Параметры!Q$59,Параметры!Q$65)/Параметры!Q$70</f>
        <v>69.299129840488561</v>
      </c>
      <c r="R121" s="53">
        <f ca="1">Проект!R$327*CHOOSE(Проект!$D$327,1,Параметры!R$59,Параметры!R$65)/Параметры!R$70</f>
        <v>69.690957195827352</v>
      </c>
      <c r="S121" s="53">
        <f ca="1">Проект!S$327*CHOOSE(Проект!$D$327,1,Параметры!S$59,Параметры!S$65)/Параметры!S$70</f>
        <v>70.085000000000008</v>
      </c>
      <c r="T121" s="53">
        <f ca="1">Проект!T$327*CHOOSE(Проект!$D$327,1,Параметры!T$59,Параметры!T$65)/Параметры!T$70</f>
        <v>70.481270779476304</v>
      </c>
      <c r="U121" s="53">
        <f ca="1">Проект!U$327*CHOOSE(Проект!$D$327,1,Параметры!U$59,Параметры!U$65)/Параметры!U$70</f>
        <v>70.879782131552545</v>
      </c>
      <c r="V121" s="53">
        <f ca="1">Проект!V$327*CHOOSE(Проект!$D$327,1,Параметры!V$59,Параметры!V$65)/Параметры!V$70</f>
        <v>71.280546724751957</v>
      </c>
      <c r="W121" s="53">
        <f ca="1">Проект!W$327*CHOOSE(Проект!$D$327,1,Параметры!W$59,Параметры!W$65)/Параметры!W$70</f>
        <v>71.683577299227437</v>
      </c>
      <c r="X121" s="53">
        <f ca="1">Проект!X$327*CHOOSE(Проект!$D$327,1,Параметры!X$59,Параметры!X$65)/Параметры!X$70</f>
        <v>72.088886667166577</v>
      </c>
      <c r="Y121" s="53">
        <f ca="1">Проект!Y$327*CHOOSE(Проект!$D$327,1,Параметры!Y$59,Параметры!Y$65)/Параметры!Y$70</f>
        <v>72.496487713198917</v>
      </c>
      <c r="Z121" s="53">
        <f ca="1">Проект!Z$327*CHOOSE(Проект!$D$327,1,Параметры!Z$59,Параметры!Z$65)/Параметры!Z$70</f>
        <v>72.90639339480559</v>
      </c>
      <c r="AA121" s="53">
        <f ca="1">Проект!AA$327*CHOOSE(Проект!$D$327,1,Параметры!AA$59,Параметры!AA$65)/Параметры!AA$70</f>
        <v>73.31861674273118</v>
      </c>
      <c r="AB121" s="53">
        <f ca="1">Проект!AB$327*CHOOSE(Проект!$D$327,1,Параметры!AB$59,Параметры!AB$65)/Параметры!AB$70</f>
        <v>73.733170861398023</v>
      </c>
      <c r="AC121" s="53">
        <f ca="1">Проект!AC$327*CHOOSE(Проект!$D$327,1,Параметры!AC$59,Параметры!AC$65)/Параметры!AC$70</f>
        <v>74.150068929322757</v>
      </c>
      <c r="AD121" s="53">
        <f ca="1">Проект!AD$327*CHOOSE(Проект!$D$327,1,Параметры!AD$59,Параметры!AD$65)/Параметры!AD$70</f>
        <v>74.569324199535274</v>
      </c>
      <c r="AE121" s="53">
        <f ca="1">Проект!AE$327*CHOOSE(Проект!$D$327,1,Параметры!AE$59,Параметры!AE$65)/Параметры!AE$70</f>
        <v>74.990949999999998</v>
      </c>
      <c r="AF121" s="53">
        <f ca="1">Проект!AF$327*CHOOSE(Проект!$D$327,1,Параметры!AF$59,Параметры!AF$65)/Параметры!AF$70</f>
        <v>75.414959734039641</v>
      </c>
      <c r="AG121" s="53">
        <f ca="1">Проект!AG$327*CHOOSE(Проект!$D$327,1,Параметры!AG$59,Параметры!AG$65)/Параметры!AG$70</f>
        <v>75.841366880761228</v>
      </c>
      <c r="AH121" s="53">
        <f ca="1">Проект!AH$327*CHOOSE(Проект!$D$327,1,Параметры!AH$59,Параметры!AH$65)/Параметры!AH$70</f>
        <v>76.270184995484584</v>
      </c>
      <c r="AI121" s="53">
        <f ca="1">Проект!AI$327*CHOOSE(Проект!$D$327,1,Параметры!AI$59,Параметры!AI$65)/Параметры!AI$70</f>
        <v>76.701427710173363</v>
      </c>
      <c r="AJ121" s="53">
        <f ca="1">Проект!AJ$327*CHOOSE(Проект!$D$327,1,Параметры!AJ$59,Параметры!AJ$65)/Параметры!AJ$70</f>
        <v>77.135108733868236</v>
      </c>
      <c r="AK121" s="53">
        <f ca="1">Проект!AK$327*CHOOSE(Проект!$D$327,1,Параметры!AK$59,Параметры!AK$65)/Параметры!AK$70</f>
        <v>77.571241853122842</v>
      </c>
      <c r="AL121" s="53">
        <f ca="1">Проект!AL$327*CHOOSE(Проект!$D$327,1,Параметры!AL$59,Параметры!AL$65)/Параметры!AL$70</f>
        <v>78.009840932441961</v>
      </c>
      <c r="AM121" s="53">
        <f ca="1">Проект!AM$327*CHOOSE(Проект!$D$327,1,Параметры!AM$59,Параметры!AM$65)/Параметры!AM$70</f>
        <v>78.450919914722363</v>
      </c>
      <c r="AN121" s="53">
        <f ca="1">Проект!AN$327*CHOOSE(Проект!$D$327,1,Параметры!AN$59,Параметры!AN$65)/Параметры!AN$70</f>
        <v>78.894492821695877</v>
      </c>
      <c r="AO121" s="53">
        <f ca="1">Проект!AO$327*CHOOSE(Проект!$D$327,1,Параметры!AO$59,Параметры!AO$65)/Параметры!AO$70</f>
        <v>79.340573754375356</v>
      </c>
      <c r="AP121" s="53">
        <f ca="1">Проект!AP$327*CHOOSE(Проект!$D$327,1,Параметры!AP$59,Параметры!AP$65)/Параметры!AP$70</f>
        <v>79.789176893502741</v>
      </c>
      <c r="AQ121" s="53">
        <f ca="1">Проект!AQ$327*CHOOSE(Проект!$D$327,1,Параметры!AQ$59,Параметры!AQ$65)/Параметры!AQ$70</f>
        <v>80.240316499999992</v>
      </c>
      <c r="AR121" s="53">
        <f ca="1">Проект!AR$327*CHOOSE(Проект!$D$327,1,Параметры!AR$59,Параметры!AR$65)/Параметры!AR$70</f>
        <v>80.694006915422406</v>
      </c>
      <c r="AS121" s="53">
        <f ca="1">Проект!AS$327*CHOOSE(Проект!$D$327,1,Параметры!AS$59,Параметры!AS$65)/Параметры!AS$70</f>
        <v>81.150262562414497</v>
      </c>
      <c r="AT121" s="53">
        <f ca="1">Проект!AT$327*CHOOSE(Проект!$D$327,1,Параметры!AT$59,Параметры!AT$65)/Параметры!AT$70</f>
        <v>81.609097945168486</v>
      </c>
      <c r="AU121" s="53">
        <f ca="1">Проект!AU$327*CHOOSE(Проект!$D$327,1,Параметры!AU$59,Параметры!AU$65)/Параметры!AU$70</f>
        <v>82.070527649885477</v>
      </c>
      <c r="AV121" s="53">
        <f ca="1">Проект!AV$327*CHOOSE(Проект!$D$327,1,Параметры!AV$59,Параметры!AV$65)/Параметры!AV$70</f>
        <v>82.534566345239</v>
      </c>
      <c r="AW121" s="53">
        <f ca="1">Проект!AW$327*CHOOSE(Проект!$D$327,1,Параметры!AW$59,Параметры!AW$65)/Параметры!AW$70</f>
        <v>83.001228782841423</v>
      </c>
      <c r="AX121" s="53">
        <f ca="1">Проект!AX$327*CHOOSE(Проект!$D$327,1,Параметры!AX$59,Параметры!AX$65)/Параметры!AX$70</f>
        <v>83.470529797712885</v>
      </c>
      <c r="AY121" s="53">
        <f ca="1">Проект!AY$327*CHOOSE(Проект!$D$327,1,Параметры!AY$59,Параметры!AY$65)/Параметры!AY$70</f>
        <v>83.942484308752896</v>
      </c>
      <c r="AZ121" s="53">
        <f ca="1">Проект!AZ$327*CHOOSE(Проект!$D$327,1,Параметры!AZ$59,Параметры!AZ$65)/Параметры!AZ$70</f>
        <v>84.417107319214566</v>
      </c>
      <c r="BA121" s="53">
        <f ca="1">Проект!BA$327*CHOOSE(Проект!$D$327,1,Параметры!BA$59,Параметры!BA$65)/Параметры!BA$70</f>
        <v>84.894413917181609</v>
      </c>
      <c r="BB121" s="53">
        <f ca="1">Проект!BB$327*CHOOSE(Проект!$D$327,1,Параметры!BB$59,Параметры!BB$65)/Параметры!BB$70</f>
        <v>85.374419276047902</v>
      </c>
      <c r="BC121" s="53">
        <f ca="1">Проект!BC$327*CHOOSE(Проект!$D$327,1,Параметры!BC$59,Параметры!BC$65)/Параметры!BC$70</f>
        <v>85.857138654999986</v>
      </c>
      <c r="BD121" s="53">
        <f ca="1">Проект!BD$327*CHOOSE(Проект!$D$327,1,Параметры!BD$59,Параметры!BD$65)/Параметры!BD$70</f>
        <v>86.342587399501951</v>
      </c>
      <c r="BE121" s="53">
        <f ca="1">Проект!BE$327*CHOOSE(Проект!$D$327,1,Параметры!BE$59,Параметры!BE$65)/Параметры!BE$70</f>
        <v>86.830780941783487</v>
      </c>
      <c r="BF121" s="53">
        <f ca="1">Проект!BF$327*CHOOSE(Проект!$D$327,1,Параметры!BF$59,Параметры!BF$65)/Параметры!BF$70</f>
        <v>87.32173480133028</v>
      </c>
      <c r="BG121" s="53">
        <f ca="1">Проект!BG$327*CHOOSE(Проект!$D$327,1,Параметры!BG$59,Параметры!BG$65)/Параметры!BG$70</f>
        <v>87.815464585377441</v>
      </c>
      <c r="BH121" s="53">
        <f ca="1">Проект!BH$327*CHOOSE(Проект!$D$327,1,Параметры!BH$59,Параметры!BH$65)/Параметры!BH$70</f>
        <v>88.311985989405713</v>
      </c>
      <c r="BI121" s="53">
        <f ca="1">Проект!BI$327*CHOOSE(Проект!$D$327,1,Параметры!BI$59,Параметры!BI$65)/Параметры!BI$70</f>
        <v>88.811314797640307</v>
      </c>
      <c r="BJ121" s="53">
        <f ca="1">Проект!BJ$327*CHOOSE(Проект!$D$327,1,Параметры!BJ$59,Параметры!BJ$65)/Параметры!BJ$70</f>
        <v>89.313466883552778</v>
      </c>
      <c r="BK121" s="53">
        <f ca="1">Проект!BK$327*CHOOSE(Проект!$D$327,1,Параметры!BK$59,Параметры!BK$65)/Параметры!BK$70</f>
        <v>89.818458210365591</v>
      </c>
      <c r="BL121" s="53">
        <f ca="1">Проект!BL$327*CHOOSE(Проект!$D$327,1,Параметры!BL$59,Параметры!BL$65)/Параметры!BL$70</f>
        <v>90.326304831559597</v>
      </c>
      <c r="BM121" s="53">
        <f ca="1">Проект!BM$327*CHOOSE(Проект!$D$327,1,Параметры!BM$59,Параметры!BM$65)/Параметры!BM$70</f>
        <v>90.837022891384322</v>
      </c>
      <c r="BN121" s="53">
        <f ca="1">Проект!BN$327*CHOOSE(Проект!$D$327,1,Параметры!BN$59,Параметры!BN$65)/Параметры!BN$70</f>
        <v>91.350628625371257</v>
      </c>
      <c r="BO121" s="53">
        <f ca="1">Проект!BO$327*CHOOSE(Проект!$D$327,1,Параметры!BO$59,Параметры!BO$65)/Параметры!BO$70</f>
        <v>91.867138360849978</v>
      </c>
      <c r="BP121" s="53">
        <f ca="1">Проект!BP$327*CHOOSE(Проект!$D$327,1,Параметры!BP$59,Параметры!BP$65)/Параметры!BP$70</f>
        <v>92.386568517467097</v>
      </c>
      <c r="BQ121" s="53">
        <f ca="1">Проект!BQ$327*CHOOSE(Проект!$D$327,1,Параметры!BQ$59,Параметры!BQ$65)/Параметры!BQ$70</f>
        <v>92.908935607708344</v>
      </c>
      <c r="BR121" s="53">
        <f ca="1">Проект!BR$327*CHOOSE(Проект!$D$327,1,Параметры!BR$59,Параметры!BR$65)/Параметры!BR$70</f>
        <v>93.434256237423398</v>
      </c>
      <c r="BS121" s="53">
        <f ca="1">Проект!BS$327*CHOOSE(Проект!$D$327,1,Параметры!BS$59,Параметры!BS$65)/Параметры!BS$70</f>
        <v>93.962547106353867</v>
      </c>
      <c r="BT121" s="53">
        <f ca="1">Проект!BT$327*CHOOSE(Проект!$D$327,1,Параметры!BT$59,Параметры!BT$65)/Параметры!BT$70</f>
        <v>94.493825008664118</v>
      </c>
      <c r="BU121" s="53">
        <f ca="1">Проект!BU$327*CHOOSE(Проект!$D$327,1,Параметры!BU$59,Параметры!BU$65)/Параметры!BU$70</f>
        <v>95.028106833475121</v>
      </c>
      <c r="BV121" s="53">
        <f ca="1">Проект!BV$327*CHOOSE(Проект!$D$327,1,Параметры!BV$59,Параметры!BV$65)/Параметры!BV$70</f>
        <v>95.565409565401467</v>
      </c>
      <c r="BW121" s="53">
        <f ca="1">Проект!BW$327*CHOOSE(Проект!$D$327,1,Параметры!BW$59,Параметры!BW$65)/Параметры!BW$70</f>
        <v>96.105750285091176</v>
      </c>
      <c r="BX121" s="53">
        <f ca="1">Проект!BX$327*CHOOSE(Проект!$D$327,1,Параметры!BX$59,Параметры!BX$65)/Параметры!BX$70</f>
        <v>96.649146169768741</v>
      </c>
      <c r="BY121" s="53">
        <f ca="1">Проект!BY$327*CHOOSE(Проект!$D$327,1,Параметры!BY$59,Параметры!BY$65)/Параметры!BY$70</f>
        <v>97.195614493781193</v>
      </c>
      <c r="BZ121" s="53">
        <f ca="1">Проект!BZ$327*CHOOSE(Проект!$D$327,1,Параметры!BZ$59,Параметры!BZ$65)/Параметры!BZ$70</f>
        <v>97.74517262914722</v>
      </c>
      <c r="CA121" s="53">
        <f ca="1">Проект!CA$327*CHOOSE(Проект!$D$327,1,Параметры!CA$59,Параметры!CA$65)/Параметры!CA$70</f>
        <v>98.297838046109447</v>
      </c>
      <c r="CB121" s="53">
        <f ca="1">Проект!CB$327*CHOOSE(Проект!$D$327,1,Параметры!CB$59,Параметры!CB$65)/Параметры!CB$70</f>
        <v>98.853628313689754</v>
      </c>
      <c r="CC121" s="53">
        <f ca="1">Проект!CC$327*CHOOSE(Проект!$D$327,1,Параметры!CC$59,Параметры!CC$65)/Параметры!CC$70</f>
        <v>99.412561100247885</v>
      </c>
      <c r="CD121" s="53">
        <f ca="1">Проект!CD$327*CHOOSE(Проект!$D$327,1,Параметры!CD$59,Параметры!CD$65)/Параметры!CD$70</f>
        <v>99.974654174042996</v>
      </c>
      <c r="CE121" s="53">
        <f ca="1">Проект!CE$327*CHOOSE(Проект!$D$327,1,Параметры!CE$59,Параметры!CE$65)/Параметры!CE$70</f>
        <v>100.53992540379861</v>
      </c>
      <c r="CF121" s="53">
        <f ca="1">Проект!CF$327*CHOOSE(Проект!$D$327,1,Параметры!CF$59,Параметры!CF$65)/Параметры!CF$70</f>
        <v>101.10839275927054</v>
      </c>
      <c r="CG121" s="53">
        <f ca="1">Проект!CG$327*CHOOSE(Проект!$D$327,1,Параметры!CG$59,Параметры!CG$65)/Параметры!CG$70</f>
        <v>101.68007431181834</v>
      </c>
      <c r="CH121" s="53">
        <f ca="1">Проект!CH$327*CHOOSE(Проект!$D$327,1,Параметры!CH$59,Параметры!CH$65)/Параметры!CH$70</f>
        <v>102.25498823497955</v>
      </c>
      <c r="CI121" s="53">
        <f ca="1">Проект!CI$327*CHOOSE(Проект!$D$327,1,Параметры!CI$59,Параметры!CI$65)/Параметры!CI$70</f>
        <v>102.83315280504755</v>
      </c>
      <c r="CJ121" s="53">
        <f ca="1">Проект!CJ$327*CHOOSE(Проект!$D$327,1,Параметры!CJ$59,Параметры!CJ$65)/Параметры!CJ$70</f>
        <v>103.41458640165254</v>
      </c>
      <c r="CK121" s="53">
        <f ca="1">Проект!CK$327*CHOOSE(Проект!$D$327,1,Параметры!CK$59,Параметры!CK$65)/Параметры!CK$70</f>
        <v>103.99930750834588</v>
      </c>
      <c r="CL121" s="53">
        <f ca="1">Проект!CL$327*CHOOSE(Проект!$D$327,1,Параметры!CL$59,Параметры!CL$65)/Параметры!CL$70</f>
        <v>104.58733471318753</v>
      </c>
      <c r="CM121" s="53">
        <f ca="1">Проект!CM$327*CHOOSE(Проект!$D$327,1,Параметры!CM$59,Параметры!CM$65)/Параметры!CM$70</f>
        <v>105.17868670933711</v>
      </c>
      <c r="CN121" s="53">
        <f ca="1">Проект!CN$327*CHOOSE(Проект!$D$327,1,Параметры!CN$59,Параметры!CN$65)/Параметры!CN$70</f>
        <v>105.77338229564806</v>
      </c>
      <c r="CO121" s="53">
        <f ca="1">Проект!CO$327*CHOOSE(Проект!$D$327,1,Параметры!CO$59,Параметры!CO$65)/Параметры!CO$70</f>
        <v>106.37144037726526</v>
      </c>
      <c r="CP121" s="53">
        <f ca="1">Проект!CP$327*CHOOSE(Проект!$D$327,1,Параметры!CP$59,Параметры!CP$65)/Параметры!CP$70</f>
        <v>106.97287996622603</v>
      </c>
      <c r="CQ121" s="53">
        <f ca="1">Проект!CQ$327*CHOOSE(Проект!$D$327,1,Параметры!CQ$59,Параметры!CQ$65)/Параметры!CQ$70</f>
        <v>107.57772018206452</v>
      </c>
      <c r="CR121" s="53">
        <f ca="1">Проект!CR$327*CHOOSE(Проект!$D$327,1,Параметры!CR$59,Параметры!CR$65)/Параметры!CR$70</f>
        <v>108.18598025241953</v>
      </c>
      <c r="CS121" s="53">
        <f ca="1">Проект!CS$327*CHOOSE(Проект!$D$327,1,Параметры!CS$59,Параметры!CS$65)/Параметры!CS$70</f>
        <v>108.79767951364565</v>
      </c>
      <c r="CT121" s="53">
        <f ca="1">Проект!CT$327*CHOOSE(Проект!$D$327,1,Параметры!CT$59,Параметры!CT$65)/Параметры!CT$70</f>
        <v>109.41283741142811</v>
      </c>
      <c r="CU121" s="53">
        <f ca="1">Проект!CU$327*CHOOSE(Проект!$D$327,1,Параметры!CU$59,Параметры!CU$65)/Параметры!CU$70</f>
        <v>110.03147350140087</v>
      </c>
      <c r="CV121" s="53">
        <f ca="1">Проект!CV$327*CHOOSE(Проект!$D$327,1,Параметры!CV$59,Параметры!CV$65)/Параметры!CV$70</f>
        <v>110.65360744976823</v>
      </c>
      <c r="CW121" s="53">
        <f ca="1">Проект!CW$327*CHOOSE(Проект!$D$327,1,Параметры!CW$59,Параметры!CW$65)/Параметры!CW$70</f>
        <v>111.27925903393009</v>
      </c>
      <c r="CX121" s="53">
        <f ca="1">Проект!CX$327*CHOOSE(Проект!$D$327,1,Параметры!CX$59,Параметры!CX$65)/Параметры!CX$70</f>
        <v>111.90844814311066</v>
      </c>
      <c r="CY121" s="53">
        <f ca="1">Проект!CY$327*CHOOSE(Проект!$D$327,1,Параметры!CY$59,Параметры!CY$65)/Параметры!CY$70</f>
        <v>112.54119477899071</v>
      </c>
      <c r="CZ121" s="53">
        <f ca="1">Проект!CZ$327*CHOOSE(Проект!$D$327,1,Параметры!CZ$59,Параметры!CZ$65)/Параметры!CZ$70</f>
        <v>113.17751905634341</v>
      </c>
      <c r="DA121" s="53">
        <f ca="1">Проект!DA$327*CHOOSE(Проект!$D$327,1,Параметры!DA$59,Параметры!DA$65)/Параметры!DA$70</f>
        <v>113.81744120367382</v>
      </c>
      <c r="DB121" s="53">
        <f ca="1">Проект!DB$327*CHOOSE(Проект!$D$327,1,Параметры!DB$59,Параметры!DB$65)/Параметры!DB$70</f>
        <v>114.46098156386184</v>
      </c>
      <c r="DC121" s="53">
        <f ca="1">Проект!DC$327*CHOOSE(Проект!$D$327,1,Параметры!DC$59,Параметры!DC$65)/Параметры!DC$70</f>
        <v>115.10816059480904</v>
      </c>
      <c r="DD121" s="53">
        <f ca="1">Проект!DD$327*CHOOSE(Проект!$D$327,1,Параметры!DD$59,Параметры!DD$65)/Параметры!DD$70</f>
        <v>115.75899887008889</v>
      </c>
      <c r="DE121" s="53">
        <f ca="1">Проект!DE$327*CHOOSE(Проект!$D$327,1,Параметры!DE$59,Параметры!DE$65)/Параметры!DE$70</f>
        <v>116.41351707960087</v>
      </c>
      <c r="DF121" s="53">
        <f ca="1">Проект!DF$327*CHOOSE(Проект!$D$327,1,Параметры!DF$59,Параметры!DF$65)/Параметры!DF$70</f>
        <v>117.07173603022811</v>
      </c>
      <c r="DG121" s="53">
        <f ca="1">Проект!DG$327*CHOOSE(Проект!$D$327,1,Параметры!DG$59,Параметры!DG$65)/Параметры!DG$70</f>
        <v>117.73367664649895</v>
      </c>
      <c r="DH121" s="53">
        <f ca="1">Проект!DH$327*CHOOSE(Проект!$D$327,1,Параметры!DH$59,Параметры!DH$65)/Параметры!DH$70</f>
        <v>118.39935997125201</v>
      </c>
      <c r="DI121" s="53">
        <f ca="1">Проект!DI$327*CHOOSE(Проект!$D$327,1,Параметры!DI$59,Параметры!DI$65)/Параметры!DI$70</f>
        <v>119.06880716630521</v>
      </c>
      <c r="DJ121" s="53">
        <f ca="1">Проект!DJ$327*CHOOSE(Проект!$D$327,1,Параметры!DJ$59,Параметры!DJ$65)/Параметры!DJ$70</f>
        <v>119.74203951312842</v>
      </c>
      <c r="DK121" s="53">
        <f ca="1">Проект!DK$327*CHOOSE(Проект!$D$327,1,Параметры!DK$59,Параметры!DK$65)/Параметры!DK$70</f>
        <v>120.41907841352008</v>
      </c>
      <c r="DL121" s="53">
        <f ca="1">Проект!DL$327*CHOOSE(Проект!$D$327,1,Параметры!DL$59,Параметры!DL$65)/Параметры!DL$70</f>
        <v>121.09994539028747</v>
      </c>
      <c r="DM121" s="53">
        <f ca="1">Проект!DM$327*CHOOSE(Проект!$D$327,1,Параметры!DM$59,Параметры!DM$65)/Параметры!DM$70</f>
        <v>121.784662087931</v>
      </c>
      <c r="DN121" s="53">
        <f ca="1">Проект!DN$327*CHOOSE(Проект!$D$327,1,Параметры!DN$59,Параметры!DN$65)/Параметры!DN$70</f>
        <v>122.47325027333218</v>
      </c>
      <c r="DO121" s="53">
        <f ca="1">Проект!DO$327*CHOOSE(Проект!$D$327,1,Параметры!DO$59,Параметры!DO$65)/Параметры!DO$70</f>
        <v>123.16573183644567</v>
      </c>
      <c r="DP121" s="53">
        <f ca="1">Проект!DP$327*CHOOSE(Проект!$D$327,1,Параметры!DP$59,Параметры!DP$65)/Параметры!DP$70</f>
        <v>123.86212879099511</v>
      </c>
      <c r="DQ121" s="53">
        <f ca="1">Проект!DQ$327*CHOOSE(Проект!$D$327,1,Параметры!DQ$59,Параметры!DQ$65)/Параметры!DQ$70</f>
        <v>124.56246327517292</v>
      </c>
      <c r="DR121" s="53">
        <f ca="1">Проект!DR$327*CHOOSE(Проект!$D$327,1,Параметры!DR$59,Параметры!DR$65)/Параметры!DR$70</f>
        <v>125.26675755234407</v>
      </c>
      <c r="DS121" s="53">
        <f ca="1">Проект!DS$327*CHOOSE(Проект!$D$327,1,Параметры!DS$59,Параметры!DS$65)/Параметры!DS$70</f>
        <v>125.97503401175388</v>
      </c>
      <c r="DT121" s="53">
        <f ca="1">Проект!DT$327*CHOOSE(Проект!$D$327,1,Параметры!DT$59,Параметры!DT$65)/Параметры!DT$70</f>
        <v>126.68731516923965</v>
      </c>
      <c r="DU121" s="53">
        <f ca="1">Проект!DU$327*CHOOSE(Проект!$D$327,1,Параметры!DU$59,Параметры!DU$65)/Параметры!DU$70</f>
        <v>127.40362366794658</v>
      </c>
      <c r="DV121" s="53">
        <f ca="1">Проект!DV$327*CHOOSE(Проект!$D$327,1,Параметры!DV$59,Параметры!DV$65)/Параметры!DV$70</f>
        <v>128.1239822790474</v>
      </c>
      <c r="DW121" s="68"/>
      <c r="DX121" s="55">
        <f t="shared" ca="1" si="101"/>
        <v>11203.888397276871</v>
      </c>
    </row>
    <row r="122" spans="1:128" x14ac:dyDescent="0.2">
      <c r="A122" s="254" t="str">
        <f>Проект!A$328</f>
        <v>Электрик</v>
      </c>
      <c r="B122" s="121">
        <f t="shared" ca="1" si="102"/>
        <v>11203.888397276871</v>
      </c>
      <c r="C122" s="46" t="str">
        <f ca="1">Параметры!C$70</f>
        <v>тыс. руб.</v>
      </c>
      <c r="D122" s="11"/>
      <c r="F122" s="6" t="s">
        <v>3423</v>
      </c>
      <c r="G122" s="53">
        <f ca="1">Проект!G$336*CHOOSE(Проект!$D$336,1,Параметры!G$59,Параметры!G$65)/Параметры!G$70</f>
        <v>65.5</v>
      </c>
      <c r="H122" s="53">
        <f ca="1">Проект!H$336*CHOOSE(Проект!$D$336,1,Параметры!H$59,Параметры!H$65)/Параметры!H$70</f>
        <v>65.870346522875053</v>
      </c>
      <c r="I122" s="53">
        <f ca="1">Проект!I$336*CHOOSE(Проект!$D$336,1,Параметры!I$59,Параметры!I$65)/Параметры!I$70</f>
        <v>66.242787038834152</v>
      </c>
      <c r="J122" s="53">
        <f ca="1">Проект!J$336*CHOOSE(Проект!$D$336,1,Параметры!J$59,Параметры!J$65)/Параметры!J$70</f>
        <v>66.617333387618643</v>
      </c>
      <c r="K122" s="53">
        <f ca="1">Проект!K$336*CHOOSE(Проект!$D$336,1,Параметры!K$59,Параметры!K$65)/Параметры!K$70</f>
        <v>66.993997475913488</v>
      </c>
      <c r="L122" s="53">
        <f ca="1">Проект!L$336*CHOOSE(Проект!$D$336,1,Параметры!L$59,Параметры!L$65)/Параметры!L$70</f>
        <v>67.372791277725753</v>
      </c>
      <c r="M122" s="53">
        <f ca="1">Проект!M$336*CHOOSE(Проект!$D$336,1,Параметры!M$59,Параметры!M$65)/Параметры!M$70</f>
        <v>67.753726834765331</v>
      </c>
      <c r="N122" s="53">
        <f ca="1">Проект!N$336*CHOOSE(Проект!$D$336,1,Параметры!N$59,Параметры!N$65)/Параметры!N$70</f>
        <v>68.136816256827643</v>
      </c>
      <c r="O122" s="53">
        <f ca="1">Проект!O$336*CHOOSE(Проект!$D$336,1,Параметры!O$59,Параметры!O$65)/Параметры!O$70</f>
        <v>68.522071722178666</v>
      </c>
      <c r="P122" s="53">
        <f ca="1">Проект!P$336*CHOOSE(Проект!$D$336,1,Параметры!P$59,Параметры!P$65)/Параметры!P$70</f>
        <v>68.909505477942076</v>
      </c>
      <c r="Q122" s="53">
        <f ca="1">Проект!Q$336*CHOOSE(Проект!$D$336,1,Параметры!Q$59,Параметры!Q$65)/Параметры!Q$70</f>
        <v>69.299129840488561</v>
      </c>
      <c r="R122" s="53">
        <f ca="1">Проект!R$336*CHOOSE(Проект!$D$336,1,Параметры!R$59,Параметры!R$65)/Параметры!R$70</f>
        <v>69.690957195827352</v>
      </c>
      <c r="S122" s="53">
        <f ca="1">Проект!S$336*CHOOSE(Проект!$D$336,1,Параметры!S$59,Параметры!S$65)/Параметры!S$70</f>
        <v>70.085000000000008</v>
      </c>
      <c r="T122" s="53">
        <f ca="1">Проект!T$336*CHOOSE(Проект!$D$336,1,Параметры!T$59,Параметры!T$65)/Параметры!T$70</f>
        <v>70.481270779476304</v>
      </c>
      <c r="U122" s="53">
        <f ca="1">Проект!U$336*CHOOSE(Проект!$D$336,1,Параметры!U$59,Параметры!U$65)/Параметры!U$70</f>
        <v>70.879782131552545</v>
      </c>
      <c r="V122" s="53">
        <f ca="1">Проект!V$336*CHOOSE(Проект!$D$336,1,Параметры!V$59,Параметры!V$65)/Параметры!V$70</f>
        <v>71.280546724751957</v>
      </c>
      <c r="W122" s="53">
        <f ca="1">Проект!W$336*CHOOSE(Проект!$D$336,1,Параметры!W$59,Параметры!W$65)/Параметры!W$70</f>
        <v>71.683577299227437</v>
      </c>
      <c r="X122" s="53">
        <f ca="1">Проект!X$336*CHOOSE(Проект!$D$336,1,Параметры!X$59,Параметры!X$65)/Параметры!X$70</f>
        <v>72.088886667166577</v>
      </c>
      <c r="Y122" s="53">
        <f ca="1">Проект!Y$336*CHOOSE(Проект!$D$336,1,Параметры!Y$59,Параметры!Y$65)/Параметры!Y$70</f>
        <v>72.496487713198917</v>
      </c>
      <c r="Z122" s="53">
        <f ca="1">Проект!Z$336*CHOOSE(Проект!$D$336,1,Параметры!Z$59,Параметры!Z$65)/Параметры!Z$70</f>
        <v>72.90639339480559</v>
      </c>
      <c r="AA122" s="53">
        <f ca="1">Проект!AA$336*CHOOSE(Проект!$D$336,1,Параметры!AA$59,Параметры!AA$65)/Параметры!AA$70</f>
        <v>73.31861674273118</v>
      </c>
      <c r="AB122" s="53">
        <f ca="1">Проект!AB$336*CHOOSE(Проект!$D$336,1,Параметры!AB$59,Параметры!AB$65)/Параметры!AB$70</f>
        <v>73.733170861398023</v>
      </c>
      <c r="AC122" s="53">
        <f ca="1">Проект!AC$336*CHOOSE(Проект!$D$336,1,Параметры!AC$59,Параметры!AC$65)/Параметры!AC$70</f>
        <v>74.150068929322757</v>
      </c>
      <c r="AD122" s="53">
        <f ca="1">Проект!AD$336*CHOOSE(Проект!$D$336,1,Параметры!AD$59,Параметры!AD$65)/Параметры!AD$70</f>
        <v>74.569324199535274</v>
      </c>
      <c r="AE122" s="53">
        <f ca="1">Проект!AE$336*CHOOSE(Проект!$D$336,1,Параметры!AE$59,Параметры!AE$65)/Параметры!AE$70</f>
        <v>74.990949999999998</v>
      </c>
      <c r="AF122" s="53">
        <f ca="1">Проект!AF$336*CHOOSE(Проект!$D$336,1,Параметры!AF$59,Параметры!AF$65)/Параметры!AF$70</f>
        <v>75.414959734039641</v>
      </c>
      <c r="AG122" s="53">
        <f ca="1">Проект!AG$336*CHOOSE(Проект!$D$336,1,Параметры!AG$59,Параметры!AG$65)/Параметры!AG$70</f>
        <v>75.841366880761228</v>
      </c>
      <c r="AH122" s="53">
        <f ca="1">Проект!AH$336*CHOOSE(Проект!$D$336,1,Параметры!AH$59,Параметры!AH$65)/Параметры!AH$70</f>
        <v>76.270184995484584</v>
      </c>
      <c r="AI122" s="53">
        <f ca="1">Проект!AI$336*CHOOSE(Проект!$D$336,1,Параметры!AI$59,Параметры!AI$65)/Параметры!AI$70</f>
        <v>76.701427710173363</v>
      </c>
      <c r="AJ122" s="53">
        <f ca="1">Проект!AJ$336*CHOOSE(Проект!$D$336,1,Параметры!AJ$59,Параметры!AJ$65)/Параметры!AJ$70</f>
        <v>77.135108733868236</v>
      </c>
      <c r="AK122" s="53">
        <f ca="1">Проект!AK$336*CHOOSE(Проект!$D$336,1,Параметры!AK$59,Параметры!AK$65)/Параметры!AK$70</f>
        <v>77.571241853122842</v>
      </c>
      <c r="AL122" s="53">
        <f ca="1">Проект!AL$336*CHOOSE(Проект!$D$336,1,Параметры!AL$59,Параметры!AL$65)/Параметры!AL$70</f>
        <v>78.009840932441961</v>
      </c>
      <c r="AM122" s="53">
        <f ca="1">Проект!AM$336*CHOOSE(Проект!$D$336,1,Параметры!AM$59,Параметры!AM$65)/Параметры!AM$70</f>
        <v>78.450919914722363</v>
      </c>
      <c r="AN122" s="53">
        <f ca="1">Проект!AN$336*CHOOSE(Проект!$D$336,1,Параметры!AN$59,Параметры!AN$65)/Параметры!AN$70</f>
        <v>78.894492821695877</v>
      </c>
      <c r="AO122" s="53">
        <f ca="1">Проект!AO$336*CHOOSE(Проект!$D$336,1,Параметры!AO$59,Параметры!AO$65)/Параметры!AO$70</f>
        <v>79.340573754375356</v>
      </c>
      <c r="AP122" s="53">
        <f ca="1">Проект!AP$336*CHOOSE(Проект!$D$336,1,Параметры!AP$59,Параметры!AP$65)/Параметры!AP$70</f>
        <v>79.789176893502741</v>
      </c>
      <c r="AQ122" s="53">
        <f ca="1">Проект!AQ$336*CHOOSE(Проект!$D$336,1,Параметры!AQ$59,Параметры!AQ$65)/Параметры!AQ$70</f>
        <v>80.240316499999992</v>
      </c>
      <c r="AR122" s="53">
        <f ca="1">Проект!AR$336*CHOOSE(Проект!$D$336,1,Параметры!AR$59,Параметры!AR$65)/Параметры!AR$70</f>
        <v>80.694006915422406</v>
      </c>
      <c r="AS122" s="53">
        <f ca="1">Проект!AS$336*CHOOSE(Проект!$D$336,1,Параметры!AS$59,Параметры!AS$65)/Параметры!AS$70</f>
        <v>81.150262562414497</v>
      </c>
      <c r="AT122" s="53">
        <f ca="1">Проект!AT$336*CHOOSE(Проект!$D$336,1,Параметры!AT$59,Параметры!AT$65)/Параметры!AT$70</f>
        <v>81.609097945168486</v>
      </c>
      <c r="AU122" s="53">
        <f ca="1">Проект!AU$336*CHOOSE(Проект!$D$336,1,Параметры!AU$59,Параметры!AU$65)/Параметры!AU$70</f>
        <v>82.070527649885477</v>
      </c>
      <c r="AV122" s="53">
        <f ca="1">Проект!AV$336*CHOOSE(Проект!$D$336,1,Параметры!AV$59,Параметры!AV$65)/Параметры!AV$70</f>
        <v>82.534566345239</v>
      </c>
      <c r="AW122" s="53">
        <f ca="1">Проект!AW$336*CHOOSE(Проект!$D$336,1,Параметры!AW$59,Параметры!AW$65)/Параметры!AW$70</f>
        <v>83.001228782841423</v>
      </c>
      <c r="AX122" s="53">
        <f ca="1">Проект!AX$336*CHOOSE(Проект!$D$336,1,Параметры!AX$59,Параметры!AX$65)/Параметры!AX$70</f>
        <v>83.470529797712885</v>
      </c>
      <c r="AY122" s="53">
        <f ca="1">Проект!AY$336*CHOOSE(Проект!$D$336,1,Параметры!AY$59,Параметры!AY$65)/Параметры!AY$70</f>
        <v>83.942484308752896</v>
      </c>
      <c r="AZ122" s="53">
        <f ca="1">Проект!AZ$336*CHOOSE(Проект!$D$336,1,Параметры!AZ$59,Параметры!AZ$65)/Параметры!AZ$70</f>
        <v>84.417107319214566</v>
      </c>
      <c r="BA122" s="53">
        <f ca="1">Проект!BA$336*CHOOSE(Проект!$D$336,1,Параметры!BA$59,Параметры!BA$65)/Параметры!BA$70</f>
        <v>84.894413917181609</v>
      </c>
      <c r="BB122" s="53">
        <f ca="1">Проект!BB$336*CHOOSE(Проект!$D$336,1,Параметры!BB$59,Параметры!BB$65)/Параметры!BB$70</f>
        <v>85.374419276047902</v>
      </c>
      <c r="BC122" s="53">
        <f ca="1">Проект!BC$336*CHOOSE(Проект!$D$336,1,Параметры!BC$59,Параметры!BC$65)/Параметры!BC$70</f>
        <v>85.857138654999986</v>
      </c>
      <c r="BD122" s="53">
        <f ca="1">Проект!BD$336*CHOOSE(Проект!$D$336,1,Параметры!BD$59,Параметры!BD$65)/Параметры!BD$70</f>
        <v>86.342587399501951</v>
      </c>
      <c r="BE122" s="53">
        <f ca="1">Проект!BE$336*CHOOSE(Проект!$D$336,1,Параметры!BE$59,Параметры!BE$65)/Параметры!BE$70</f>
        <v>86.830780941783487</v>
      </c>
      <c r="BF122" s="53">
        <f ca="1">Проект!BF$336*CHOOSE(Проект!$D$336,1,Параметры!BF$59,Параметры!BF$65)/Параметры!BF$70</f>
        <v>87.32173480133028</v>
      </c>
      <c r="BG122" s="53">
        <f ca="1">Проект!BG$336*CHOOSE(Проект!$D$336,1,Параметры!BG$59,Параметры!BG$65)/Параметры!BG$70</f>
        <v>87.815464585377441</v>
      </c>
      <c r="BH122" s="53">
        <f ca="1">Проект!BH$336*CHOOSE(Проект!$D$336,1,Параметры!BH$59,Параметры!BH$65)/Параметры!BH$70</f>
        <v>88.311985989405713</v>
      </c>
      <c r="BI122" s="53">
        <f ca="1">Проект!BI$336*CHOOSE(Проект!$D$336,1,Параметры!BI$59,Параметры!BI$65)/Параметры!BI$70</f>
        <v>88.811314797640307</v>
      </c>
      <c r="BJ122" s="53">
        <f ca="1">Проект!BJ$336*CHOOSE(Проект!$D$336,1,Параметры!BJ$59,Параметры!BJ$65)/Параметры!BJ$70</f>
        <v>89.313466883552778</v>
      </c>
      <c r="BK122" s="53">
        <f ca="1">Проект!BK$336*CHOOSE(Проект!$D$336,1,Параметры!BK$59,Параметры!BK$65)/Параметры!BK$70</f>
        <v>89.818458210365591</v>
      </c>
      <c r="BL122" s="53">
        <f ca="1">Проект!BL$336*CHOOSE(Проект!$D$336,1,Параметры!BL$59,Параметры!BL$65)/Параметры!BL$70</f>
        <v>90.326304831559597</v>
      </c>
      <c r="BM122" s="53">
        <f ca="1">Проект!BM$336*CHOOSE(Проект!$D$336,1,Параметры!BM$59,Параметры!BM$65)/Параметры!BM$70</f>
        <v>90.837022891384322</v>
      </c>
      <c r="BN122" s="53">
        <f ca="1">Проект!BN$336*CHOOSE(Проект!$D$336,1,Параметры!BN$59,Параметры!BN$65)/Параметры!BN$70</f>
        <v>91.350628625371257</v>
      </c>
      <c r="BO122" s="53">
        <f ca="1">Проект!BO$336*CHOOSE(Проект!$D$336,1,Параметры!BO$59,Параметры!BO$65)/Параметры!BO$70</f>
        <v>91.867138360849978</v>
      </c>
      <c r="BP122" s="53">
        <f ca="1">Проект!BP$336*CHOOSE(Проект!$D$336,1,Параметры!BP$59,Параметры!BP$65)/Параметры!BP$70</f>
        <v>92.386568517467097</v>
      </c>
      <c r="BQ122" s="53">
        <f ca="1">Проект!BQ$336*CHOOSE(Проект!$D$336,1,Параметры!BQ$59,Параметры!BQ$65)/Параметры!BQ$70</f>
        <v>92.908935607708344</v>
      </c>
      <c r="BR122" s="53">
        <f ca="1">Проект!BR$336*CHOOSE(Проект!$D$336,1,Параметры!BR$59,Параметры!BR$65)/Параметры!BR$70</f>
        <v>93.434256237423398</v>
      </c>
      <c r="BS122" s="53">
        <f ca="1">Проект!BS$336*CHOOSE(Проект!$D$336,1,Параметры!BS$59,Параметры!BS$65)/Параметры!BS$70</f>
        <v>93.962547106353867</v>
      </c>
      <c r="BT122" s="53">
        <f ca="1">Проект!BT$336*CHOOSE(Проект!$D$336,1,Параметры!BT$59,Параметры!BT$65)/Параметры!BT$70</f>
        <v>94.493825008664118</v>
      </c>
      <c r="BU122" s="53">
        <f ca="1">Проект!BU$336*CHOOSE(Проект!$D$336,1,Параметры!BU$59,Параметры!BU$65)/Параметры!BU$70</f>
        <v>95.028106833475121</v>
      </c>
      <c r="BV122" s="53">
        <f ca="1">Проект!BV$336*CHOOSE(Проект!$D$336,1,Параметры!BV$59,Параметры!BV$65)/Параметры!BV$70</f>
        <v>95.565409565401467</v>
      </c>
      <c r="BW122" s="53">
        <f ca="1">Проект!BW$336*CHOOSE(Проект!$D$336,1,Параметры!BW$59,Параметры!BW$65)/Параметры!BW$70</f>
        <v>96.105750285091176</v>
      </c>
      <c r="BX122" s="53">
        <f ca="1">Проект!BX$336*CHOOSE(Проект!$D$336,1,Параметры!BX$59,Параметры!BX$65)/Параметры!BX$70</f>
        <v>96.649146169768741</v>
      </c>
      <c r="BY122" s="53">
        <f ca="1">Проект!BY$336*CHOOSE(Проект!$D$336,1,Параметры!BY$59,Параметры!BY$65)/Параметры!BY$70</f>
        <v>97.195614493781193</v>
      </c>
      <c r="BZ122" s="53">
        <f ca="1">Проект!BZ$336*CHOOSE(Проект!$D$336,1,Параметры!BZ$59,Параметры!BZ$65)/Параметры!BZ$70</f>
        <v>97.74517262914722</v>
      </c>
      <c r="CA122" s="53">
        <f ca="1">Проект!CA$336*CHOOSE(Проект!$D$336,1,Параметры!CA$59,Параметры!CA$65)/Параметры!CA$70</f>
        <v>98.297838046109447</v>
      </c>
      <c r="CB122" s="53">
        <f ca="1">Проект!CB$336*CHOOSE(Проект!$D$336,1,Параметры!CB$59,Параметры!CB$65)/Параметры!CB$70</f>
        <v>98.853628313689754</v>
      </c>
      <c r="CC122" s="53">
        <f ca="1">Проект!CC$336*CHOOSE(Проект!$D$336,1,Параметры!CC$59,Параметры!CC$65)/Параметры!CC$70</f>
        <v>99.412561100247885</v>
      </c>
      <c r="CD122" s="53">
        <f ca="1">Проект!CD$336*CHOOSE(Проект!$D$336,1,Параметры!CD$59,Параметры!CD$65)/Параметры!CD$70</f>
        <v>99.974654174042996</v>
      </c>
      <c r="CE122" s="53">
        <f ca="1">Проект!CE$336*CHOOSE(Проект!$D$336,1,Параметры!CE$59,Параметры!CE$65)/Параметры!CE$70</f>
        <v>100.53992540379861</v>
      </c>
      <c r="CF122" s="53">
        <f ca="1">Проект!CF$336*CHOOSE(Проект!$D$336,1,Параметры!CF$59,Параметры!CF$65)/Параметры!CF$70</f>
        <v>101.10839275927054</v>
      </c>
      <c r="CG122" s="53">
        <f ca="1">Проект!CG$336*CHOOSE(Проект!$D$336,1,Параметры!CG$59,Параметры!CG$65)/Параметры!CG$70</f>
        <v>101.68007431181834</v>
      </c>
      <c r="CH122" s="53">
        <f ca="1">Проект!CH$336*CHOOSE(Проект!$D$336,1,Параметры!CH$59,Параметры!CH$65)/Параметры!CH$70</f>
        <v>102.25498823497955</v>
      </c>
      <c r="CI122" s="53">
        <f ca="1">Проект!CI$336*CHOOSE(Проект!$D$336,1,Параметры!CI$59,Параметры!CI$65)/Параметры!CI$70</f>
        <v>102.83315280504755</v>
      </c>
      <c r="CJ122" s="53">
        <f ca="1">Проект!CJ$336*CHOOSE(Проект!$D$336,1,Параметры!CJ$59,Параметры!CJ$65)/Параметры!CJ$70</f>
        <v>103.41458640165254</v>
      </c>
      <c r="CK122" s="53">
        <f ca="1">Проект!CK$336*CHOOSE(Проект!$D$336,1,Параметры!CK$59,Параметры!CK$65)/Параметры!CK$70</f>
        <v>103.99930750834588</v>
      </c>
      <c r="CL122" s="53">
        <f ca="1">Проект!CL$336*CHOOSE(Проект!$D$336,1,Параметры!CL$59,Параметры!CL$65)/Параметры!CL$70</f>
        <v>104.58733471318753</v>
      </c>
      <c r="CM122" s="53">
        <f ca="1">Проект!CM$336*CHOOSE(Проект!$D$336,1,Параметры!CM$59,Параметры!CM$65)/Параметры!CM$70</f>
        <v>105.17868670933711</v>
      </c>
      <c r="CN122" s="53">
        <f ca="1">Проект!CN$336*CHOOSE(Проект!$D$336,1,Параметры!CN$59,Параметры!CN$65)/Параметры!CN$70</f>
        <v>105.77338229564806</v>
      </c>
      <c r="CO122" s="53">
        <f ca="1">Проект!CO$336*CHOOSE(Проект!$D$336,1,Параметры!CO$59,Параметры!CO$65)/Параметры!CO$70</f>
        <v>106.37144037726526</v>
      </c>
      <c r="CP122" s="53">
        <f ca="1">Проект!CP$336*CHOOSE(Проект!$D$336,1,Параметры!CP$59,Параметры!CP$65)/Параметры!CP$70</f>
        <v>106.97287996622603</v>
      </c>
      <c r="CQ122" s="53">
        <f ca="1">Проект!CQ$336*CHOOSE(Проект!$D$336,1,Параметры!CQ$59,Параметры!CQ$65)/Параметры!CQ$70</f>
        <v>107.57772018206452</v>
      </c>
      <c r="CR122" s="53">
        <f ca="1">Проект!CR$336*CHOOSE(Проект!$D$336,1,Параметры!CR$59,Параметры!CR$65)/Параметры!CR$70</f>
        <v>108.18598025241953</v>
      </c>
      <c r="CS122" s="53">
        <f ca="1">Проект!CS$336*CHOOSE(Проект!$D$336,1,Параметры!CS$59,Параметры!CS$65)/Параметры!CS$70</f>
        <v>108.79767951364565</v>
      </c>
      <c r="CT122" s="53">
        <f ca="1">Проект!CT$336*CHOOSE(Проект!$D$336,1,Параметры!CT$59,Параметры!CT$65)/Параметры!CT$70</f>
        <v>109.41283741142811</v>
      </c>
      <c r="CU122" s="53">
        <f ca="1">Проект!CU$336*CHOOSE(Проект!$D$336,1,Параметры!CU$59,Параметры!CU$65)/Параметры!CU$70</f>
        <v>110.03147350140087</v>
      </c>
      <c r="CV122" s="53">
        <f ca="1">Проект!CV$336*CHOOSE(Проект!$D$336,1,Параметры!CV$59,Параметры!CV$65)/Параметры!CV$70</f>
        <v>110.65360744976823</v>
      </c>
      <c r="CW122" s="53">
        <f ca="1">Проект!CW$336*CHOOSE(Проект!$D$336,1,Параметры!CW$59,Параметры!CW$65)/Параметры!CW$70</f>
        <v>111.27925903393009</v>
      </c>
      <c r="CX122" s="53">
        <f ca="1">Проект!CX$336*CHOOSE(Проект!$D$336,1,Параметры!CX$59,Параметры!CX$65)/Параметры!CX$70</f>
        <v>111.90844814311066</v>
      </c>
      <c r="CY122" s="53">
        <f ca="1">Проект!CY$336*CHOOSE(Проект!$D$336,1,Параметры!CY$59,Параметры!CY$65)/Параметры!CY$70</f>
        <v>112.54119477899071</v>
      </c>
      <c r="CZ122" s="53">
        <f ca="1">Проект!CZ$336*CHOOSE(Проект!$D$336,1,Параметры!CZ$59,Параметры!CZ$65)/Параметры!CZ$70</f>
        <v>113.17751905634341</v>
      </c>
      <c r="DA122" s="53">
        <f ca="1">Проект!DA$336*CHOOSE(Проект!$D$336,1,Параметры!DA$59,Параметры!DA$65)/Параметры!DA$70</f>
        <v>113.81744120367382</v>
      </c>
      <c r="DB122" s="53">
        <f ca="1">Проект!DB$336*CHOOSE(Проект!$D$336,1,Параметры!DB$59,Параметры!DB$65)/Параметры!DB$70</f>
        <v>114.46098156386184</v>
      </c>
      <c r="DC122" s="53">
        <f ca="1">Проект!DC$336*CHOOSE(Проект!$D$336,1,Параметры!DC$59,Параметры!DC$65)/Параметры!DC$70</f>
        <v>115.10816059480904</v>
      </c>
      <c r="DD122" s="53">
        <f ca="1">Проект!DD$336*CHOOSE(Проект!$D$336,1,Параметры!DD$59,Параметры!DD$65)/Параметры!DD$70</f>
        <v>115.75899887008889</v>
      </c>
      <c r="DE122" s="53">
        <f ca="1">Проект!DE$336*CHOOSE(Проект!$D$336,1,Параметры!DE$59,Параметры!DE$65)/Параметры!DE$70</f>
        <v>116.41351707960087</v>
      </c>
      <c r="DF122" s="53">
        <f ca="1">Проект!DF$336*CHOOSE(Проект!$D$336,1,Параметры!DF$59,Параметры!DF$65)/Параметры!DF$70</f>
        <v>117.07173603022811</v>
      </c>
      <c r="DG122" s="53">
        <f ca="1">Проект!DG$336*CHOOSE(Проект!$D$336,1,Параметры!DG$59,Параметры!DG$65)/Параметры!DG$70</f>
        <v>117.73367664649895</v>
      </c>
      <c r="DH122" s="53">
        <f ca="1">Проект!DH$336*CHOOSE(Проект!$D$336,1,Параметры!DH$59,Параметры!DH$65)/Параметры!DH$70</f>
        <v>118.39935997125201</v>
      </c>
      <c r="DI122" s="53">
        <f ca="1">Проект!DI$336*CHOOSE(Проект!$D$336,1,Параметры!DI$59,Параметры!DI$65)/Параметры!DI$70</f>
        <v>119.06880716630521</v>
      </c>
      <c r="DJ122" s="53">
        <f ca="1">Проект!DJ$336*CHOOSE(Проект!$D$336,1,Параметры!DJ$59,Параметры!DJ$65)/Параметры!DJ$70</f>
        <v>119.74203951312842</v>
      </c>
      <c r="DK122" s="53">
        <f ca="1">Проект!DK$336*CHOOSE(Проект!$D$336,1,Параметры!DK$59,Параметры!DK$65)/Параметры!DK$70</f>
        <v>120.41907841352008</v>
      </c>
      <c r="DL122" s="53">
        <f ca="1">Проект!DL$336*CHOOSE(Проект!$D$336,1,Параметры!DL$59,Параметры!DL$65)/Параметры!DL$70</f>
        <v>121.09994539028747</v>
      </c>
      <c r="DM122" s="53">
        <f ca="1">Проект!DM$336*CHOOSE(Проект!$D$336,1,Параметры!DM$59,Параметры!DM$65)/Параметры!DM$70</f>
        <v>121.784662087931</v>
      </c>
      <c r="DN122" s="53">
        <f ca="1">Проект!DN$336*CHOOSE(Проект!$D$336,1,Параметры!DN$59,Параметры!DN$65)/Параметры!DN$70</f>
        <v>122.47325027333218</v>
      </c>
      <c r="DO122" s="53">
        <f ca="1">Проект!DO$336*CHOOSE(Проект!$D$336,1,Параметры!DO$59,Параметры!DO$65)/Параметры!DO$70</f>
        <v>123.16573183644567</v>
      </c>
      <c r="DP122" s="53">
        <f ca="1">Проект!DP$336*CHOOSE(Проект!$D$336,1,Параметры!DP$59,Параметры!DP$65)/Параметры!DP$70</f>
        <v>123.86212879099511</v>
      </c>
      <c r="DQ122" s="53">
        <f ca="1">Проект!DQ$336*CHOOSE(Проект!$D$336,1,Параметры!DQ$59,Параметры!DQ$65)/Параметры!DQ$70</f>
        <v>124.56246327517292</v>
      </c>
      <c r="DR122" s="53">
        <f ca="1">Проект!DR$336*CHOOSE(Проект!$D$336,1,Параметры!DR$59,Параметры!DR$65)/Параметры!DR$70</f>
        <v>125.26675755234407</v>
      </c>
      <c r="DS122" s="53">
        <f ca="1">Проект!DS$336*CHOOSE(Проект!$D$336,1,Параметры!DS$59,Параметры!DS$65)/Параметры!DS$70</f>
        <v>125.97503401175388</v>
      </c>
      <c r="DT122" s="53">
        <f ca="1">Проект!DT$336*CHOOSE(Проект!$D$336,1,Параметры!DT$59,Параметры!DT$65)/Параметры!DT$70</f>
        <v>126.68731516923965</v>
      </c>
      <c r="DU122" s="53">
        <f ca="1">Проект!DU$336*CHOOSE(Проект!$D$336,1,Параметры!DU$59,Параметры!DU$65)/Параметры!DU$70</f>
        <v>127.40362366794658</v>
      </c>
      <c r="DV122" s="53">
        <f ca="1">Проект!DV$336*CHOOSE(Проект!$D$336,1,Параметры!DV$59,Параметры!DV$65)/Параметры!DV$70</f>
        <v>128.1239822790474</v>
      </c>
      <c r="DW122" s="68"/>
      <c r="DX122" s="55">
        <f t="shared" ca="1" si="101"/>
        <v>11203.888397276871</v>
      </c>
    </row>
    <row r="123" spans="1:128" x14ac:dyDescent="0.2">
      <c r="A123" s="254" t="str">
        <f>Проект!A$337</f>
        <v xml:space="preserve">Операторы и слесари по ремонту и обслуживанию нефтешламовой установки </v>
      </c>
      <c r="B123" s="121">
        <f t="shared" ca="1" si="102"/>
        <v>89631.107178214967</v>
      </c>
      <c r="C123" s="46" t="str">
        <f ca="1">Параметры!C$70</f>
        <v>тыс. руб.</v>
      </c>
      <c r="D123" s="11"/>
      <c r="F123" s="6" t="s">
        <v>3406</v>
      </c>
      <c r="G123" s="53">
        <f ca="1">Проект!G$345*CHOOSE(Проект!$D$345,1,Параметры!G$59,Параметры!G$65)/Параметры!G$70</f>
        <v>524</v>
      </c>
      <c r="H123" s="53">
        <f ca="1">Проект!H$345*CHOOSE(Проект!$D$345,1,Параметры!H$59,Параметры!H$65)/Параметры!H$70</f>
        <v>526.96277218300042</v>
      </c>
      <c r="I123" s="53">
        <f ca="1">Проект!I$345*CHOOSE(Проект!$D$345,1,Параметры!I$59,Параметры!I$65)/Параметры!I$70</f>
        <v>529.94229631067321</v>
      </c>
      <c r="J123" s="53">
        <f ca="1">Проект!J$345*CHOOSE(Проект!$D$345,1,Параметры!J$59,Параметры!J$65)/Параметры!J$70</f>
        <v>532.93866710094915</v>
      </c>
      <c r="K123" s="53">
        <f ca="1">Проект!K$345*CHOOSE(Проект!$D$345,1,Параметры!K$59,Параметры!K$65)/Параметры!K$70</f>
        <v>535.95197980730791</v>
      </c>
      <c r="L123" s="53">
        <f ca="1">Проект!L$345*CHOOSE(Проект!$D$345,1,Параметры!L$59,Параметры!L$65)/Параметры!L$70</f>
        <v>538.98233022180602</v>
      </c>
      <c r="M123" s="53">
        <f ca="1">Проект!M$345*CHOOSE(Проект!$D$345,1,Параметры!M$59,Параметры!M$65)/Параметры!M$70</f>
        <v>542.02981467812265</v>
      </c>
      <c r="N123" s="53">
        <f ca="1">Проект!N$345*CHOOSE(Проект!$D$345,1,Параметры!N$59,Параметры!N$65)/Параметры!N$70</f>
        <v>545.09453005462115</v>
      </c>
      <c r="O123" s="53">
        <f ca="1">Проект!O$345*CHOOSE(Проект!$D$345,1,Параметры!O$59,Параметры!O$65)/Параметры!O$70</f>
        <v>548.17657377742933</v>
      </c>
      <c r="P123" s="53">
        <f ca="1">Проект!P$345*CHOOSE(Проект!$D$345,1,Параметры!P$59,Параметры!P$65)/Параметры!P$70</f>
        <v>551.27604382353661</v>
      </c>
      <c r="Q123" s="53">
        <f ca="1">Проект!Q$345*CHOOSE(Проект!$D$345,1,Параметры!Q$59,Параметры!Q$65)/Параметры!Q$70</f>
        <v>554.39303872390849</v>
      </c>
      <c r="R123" s="53">
        <f ca="1">Проект!R$345*CHOOSE(Проект!$D$345,1,Параметры!R$59,Параметры!R$65)/Параметры!R$70</f>
        <v>557.52765756661881</v>
      </c>
      <c r="S123" s="53">
        <f ca="1">Проект!S$345*CHOOSE(Проект!$D$345,1,Параметры!S$59,Параметры!S$65)/Параметры!S$70</f>
        <v>560.68000000000006</v>
      </c>
      <c r="T123" s="53">
        <f ca="1">Проект!T$345*CHOOSE(Проект!$D$345,1,Параметры!T$59,Параметры!T$65)/Параметры!T$70</f>
        <v>563.85016623581043</v>
      </c>
      <c r="U123" s="53">
        <f ca="1">Проект!U$345*CHOOSE(Проект!$D$345,1,Параметры!U$59,Параметры!U$65)/Параметры!U$70</f>
        <v>567.03825705242036</v>
      </c>
      <c r="V123" s="53">
        <f ca="1">Проект!V$345*CHOOSE(Проект!$D$345,1,Параметры!V$59,Параметры!V$65)/Параметры!V$70</f>
        <v>570.24437379801566</v>
      </c>
      <c r="W123" s="53">
        <f ca="1">Проект!W$345*CHOOSE(Проект!$D$345,1,Параметры!W$59,Параметры!W$65)/Параметры!W$70</f>
        <v>573.4686183938195</v>
      </c>
      <c r="X123" s="53">
        <f ca="1">Проект!X$345*CHOOSE(Проект!$D$345,1,Параметры!X$59,Параметры!X$65)/Параметры!X$70</f>
        <v>576.71109333733261</v>
      </c>
      <c r="Y123" s="53">
        <f ca="1">Проект!Y$345*CHOOSE(Проект!$D$345,1,Параметры!Y$59,Параметры!Y$65)/Параметры!Y$70</f>
        <v>579.97190170559134</v>
      </c>
      <c r="Z123" s="53">
        <f ca="1">Проект!Z$345*CHOOSE(Проект!$D$345,1,Параметры!Z$59,Параметры!Z$65)/Параметры!Z$70</f>
        <v>583.25114715844472</v>
      </c>
      <c r="AA123" s="53">
        <f ca="1">Проект!AA$345*CHOOSE(Проект!$D$345,1,Параметры!AA$59,Параметры!AA$65)/Параметры!AA$70</f>
        <v>586.54893394184944</v>
      </c>
      <c r="AB123" s="53">
        <f ca="1">Проект!AB$345*CHOOSE(Проект!$D$345,1,Параметры!AB$59,Параметры!AB$65)/Параметры!AB$70</f>
        <v>589.86536689118418</v>
      </c>
      <c r="AC123" s="53">
        <f ca="1">Проект!AC$345*CHOOSE(Проект!$D$345,1,Параметры!AC$59,Параметры!AC$65)/Параметры!AC$70</f>
        <v>593.20055143458205</v>
      </c>
      <c r="AD123" s="53">
        <f ca="1">Проект!AD$345*CHOOSE(Проект!$D$345,1,Параметры!AD$59,Параметры!AD$65)/Параметры!AD$70</f>
        <v>596.55459359628219</v>
      </c>
      <c r="AE123" s="53">
        <f ca="1">Проект!AE$345*CHOOSE(Проект!$D$345,1,Параметры!AE$59,Параметры!AE$65)/Параметры!AE$70</f>
        <v>599.92759999999998</v>
      </c>
      <c r="AF123" s="53">
        <f ca="1">Проект!AF$345*CHOOSE(Проект!$D$345,1,Параметры!AF$59,Параметры!AF$65)/Параметры!AF$70</f>
        <v>603.31967787231713</v>
      </c>
      <c r="AG123" s="53">
        <f ca="1">Проект!AG$345*CHOOSE(Проект!$D$345,1,Параметры!AG$59,Параметры!AG$65)/Параметры!AG$70</f>
        <v>606.73093504608983</v>
      </c>
      <c r="AH123" s="53">
        <f ca="1">Проект!AH$345*CHOOSE(Проект!$D$345,1,Параметры!AH$59,Параметры!AH$65)/Параметры!AH$70</f>
        <v>610.16147996387667</v>
      </c>
      <c r="AI123" s="53">
        <f ca="1">Проект!AI$345*CHOOSE(Проект!$D$345,1,Параметры!AI$59,Параметры!AI$65)/Параметры!AI$70</f>
        <v>613.6114216813869</v>
      </c>
      <c r="AJ123" s="53">
        <f ca="1">Проект!AJ$345*CHOOSE(Проект!$D$345,1,Параметры!AJ$59,Параметры!AJ$65)/Параметры!AJ$70</f>
        <v>617.08086987094589</v>
      </c>
      <c r="AK123" s="53">
        <f ca="1">Проект!AK$345*CHOOSE(Проект!$D$345,1,Параметры!AK$59,Параметры!AK$65)/Параметры!AK$70</f>
        <v>620.56993482498274</v>
      </c>
      <c r="AL123" s="53">
        <f ca="1">Проект!AL$345*CHOOSE(Проект!$D$345,1,Параметры!AL$59,Параметры!AL$65)/Параметры!AL$70</f>
        <v>624.07872745953568</v>
      </c>
      <c r="AM123" s="53">
        <f ca="1">Проект!AM$345*CHOOSE(Проект!$D$345,1,Параметры!AM$59,Параметры!AM$65)/Параметры!AM$70</f>
        <v>627.6073593177789</v>
      </c>
      <c r="AN123" s="53">
        <f ca="1">Проект!AN$345*CHOOSE(Проект!$D$345,1,Параметры!AN$59,Параметры!AN$65)/Параметры!AN$70</f>
        <v>631.15594257356702</v>
      </c>
      <c r="AO123" s="53">
        <f ca="1">Проект!AO$345*CHOOSE(Проект!$D$345,1,Параметры!AO$59,Параметры!AO$65)/Параметры!AO$70</f>
        <v>634.72459003500285</v>
      </c>
      <c r="AP123" s="53">
        <f ca="1">Проект!AP$345*CHOOSE(Проект!$D$345,1,Параметры!AP$59,Параметры!AP$65)/Параметры!AP$70</f>
        <v>638.31341514802193</v>
      </c>
      <c r="AQ123" s="53">
        <f ca="1">Проект!AQ$345*CHOOSE(Проект!$D$345,1,Параметры!AQ$59,Параметры!AQ$65)/Параметры!AQ$70</f>
        <v>641.92253199999993</v>
      </c>
      <c r="AR123" s="53">
        <f ca="1">Проект!AR$345*CHOOSE(Проект!$D$345,1,Параметры!AR$59,Параметры!AR$65)/Параметры!AR$70</f>
        <v>645.55205532337925</v>
      </c>
      <c r="AS123" s="53">
        <f ca="1">Проект!AS$345*CHOOSE(Проект!$D$345,1,Параметры!AS$59,Параметры!AS$65)/Параметры!AS$70</f>
        <v>649.20210049931597</v>
      </c>
      <c r="AT123" s="53">
        <f ca="1">Проект!AT$345*CHOOSE(Проект!$D$345,1,Параметры!AT$59,Параметры!AT$65)/Параметры!AT$70</f>
        <v>652.87278356134789</v>
      </c>
      <c r="AU123" s="53">
        <f ca="1">Проект!AU$345*CHOOSE(Проект!$D$345,1,Параметры!AU$59,Параметры!AU$65)/Параметры!AU$70</f>
        <v>656.56422119908382</v>
      </c>
      <c r="AV123" s="53">
        <f ca="1">Проект!AV$345*CHOOSE(Проект!$D$345,1,Параметры!AV$59,Параметры!AV$65)/Параметры!AV$70</f>
        <v>660.276530761912</v>
      </c>
      <c r="AW123" s="53">
        <f ca="1">Проект!AW$345*CHOOSE(Проект!$D$345,1,Параметры!AW$59,Параметры!AW$65)/Параметры!AW$70</f>
        <v>664.00983026273138</v>
      </c>
      <c r="AX123" s="53">
        <f ca="1">Проект!AX$345*CHOOSE(Проект!$D$345,1,Параметры!AX$59,Параметры!AX$65)/Параметры!AX$70</f>
        <v>667.76423838170308</v>
      </c>
      <c r="AY123" s="53">
        <f ca="1">Проект!AY$345*CHOOSE(Проект!$D$345,1,Параметры!AY$59,Параметры!AY$65)/Параметры!AY$70</f>
        <v>671.53987447002316</v>
      </c>
      <c r="AZ123" s="53">
        <f ca="1">Проект!AZ$345*CHOOSE(Проект!$D$345,1,Параметры!AZ$59,Параметры!AZ$65)/Параметры!AZ$70</f>
        <v>675.33685855371652</v>
      </c>
      <c r="BA123" s="53">
        <f ca="1">Проект!BA$345*CHOOSE(Проект!$D$345,1,Параметры!BA$59,Параметры!BA$65)/Параметры!BA$70</f>
        <v>679.15531133745287</v>
      </c>
      <c r="BB123" s="53">
        <f ca="1">Проект!BB$345*CHOOSE(Проект!$D$345,1,Параметры!BB$59,Параметры!BB$65)/Параметры!BB$70</f>
        <v>682.99535420838322</v>
      </c>
      <c r="BC123" s="53">
        <f ca="1">Проект!BC$345*CHOOSE(Проект!$D$345,1,Параметры!BC$59,Параметры!BC$65)/Параметры!BC$70</f>
        <v>686.85710923999989</v>
      </c>
      <c r="BD123" s="53">
        <f ca="1">Проект!BD$345*CHOOSE(Проект!$D$345,1,Параметры!BD$59,Параметры!BD$65)/Параметры!BD$70</f>
        <v>690.74069919601561</v>
      </c>
      <c r="BE123" s="53">
        <f ca="1">Проект!BE$345*CHOOSE(Проект!$D$345,1,Параметры!BE$59,Параметры!BE$65)/Параметры!BE$70</f>
        <v>694.6462475342679</v>
      </c>
      <c r="BF123" s="53">
        <f ca="1">Проект!BF$345*CHOOSE(Проект!$D$345,1,Параметры!BF$59,Параметры!BF$65)/Параметры!BF$70</f>
        <v>698.57387841064224</v>
      </c>
      <c r="BG123" s="53">
        <f ca="1">Проект!BG$345*CHOOSE(Проект!$D$345,1,Параметры!BG$59,Параметры!BG$65)/Параметры!BG$70</f>
        <v>702.52371668301953</v>
      </c>
      <c r="BH123" s="53">
        <f ca="1">Проект!BH$345*CHOOSE(Проект!$D$345,1,Параметры!BH$59,Параметры!BH$65)/Параметры!BH$70</f>
        <v>706.4958879152457</v>
      </c>
      <c r="BI123" s="53">
        <f ca="1">Проект!BI$345*CHOOSE(Проект!$D$345,1,Параметры!BI$59,Параметры!BI$65)/Параметры!BI$70</f>
        <v>710.49051838112246</v>
      </c>
      <c r="BJ123" s="53">
        <f ca="1">Проект!BJ$345*CHOOSE(Проект!$D$345,1,Параметры!BJ$59,Параметры!BJ$65)/Параметры!BJ$70</f>
        <v>714.50773506842222</v>
      </c>
      <c r="BK123" s="53">
        <f ca="1">Проект!BK$345*CHOOSE(Проект!$D$345,1,Параметры!BK$59,Параметры!BK$65)/Параметры!BK$70</f>
        <v>718.54766568292473</v>
      </c>
      <c r="BL123" s="53">
        <f ca="1">Проект!BL$345*CHOOSE(Проект!$D$345,1,Параметры!BL$59,Параметры!BL$65)/Параметры!BL$70</f>
        <v>722.61043865247677</v>
      </c>
      <c r="BM123" s="53">
        <f ca="1">Проект!BM$345*CHOOSE(Проект!$D$345,1,Параметры!BM$59,Параметры!BM$65)/Параметры!BM$70</f>
        <v>726.69618313107458</v>
      </c>
      <c r="BN123" s="53">
        <f ca="1">Проект!BN$345*CHOOSE(Проект!$D$345,1,Параметры!BN$59,Параметры!BN$65)/Параметры!BN$70</f>
        <v>730.80502900297006</v>
      </c>
      <c r="BO123" s="53">
        <f ca="1">Проект!BO$345*CHOOSE(Проект!$D$345,1,Параметры!BO$59,Параметры!BO$65)/Параметры!BO$70</f>
        <v>734.93710688679982</v>
      </c>
      <c r="BP123" s="53">
        <f ca="1">Проект!BP$345*CHOOSE(Проект!$D$345,1,Параметры!BP$59,Параметры!BP$65)/Параметры!BP$70</f>
        <v>739.09254813973678</v>
      </c>
      <c r="BQ123" s="53">
        <f ca="1">Проект!BQ$345*CHOOSE(Проект!$D$345,1,Параметры!BQ$59,Параметры!BQ$65)/Параметры!BQ$70</f>
        <v>743.27148486166675</v>
      </c>
      <c r="BR123" s="53">
        <f ca="1">Проект!BR$345*CHOOSE(Проект!$D$345,1,Параметры!BR$59,Параметры!BR$65)/Параметры!BR$70</f>
        <v>747.47404989938718</v>
      </c>
      <c r="BS123" s="53">
        <f ca="1">Проект!BS$345*CHOOSE(Проект!$D$345,1,Параметры!BS$59,Параметры!BS$65)/Параметры!BS$70</f>
        <v>751.70037685083093</v>
      </c>
      <c r="BT123" s="53">
        <f ca="1">Проект!BT$345*CHOOSE(Проект!$D$345,1,Параметры!BT$59,Параметры!BT$65)/Параметры!BT$70</f>
        <v>755.95060006931294</v>
      </c>
      <c r="BU123" s="53">
        <f ca="1">Проект!BU$345*CHOOSE(Проект!$D$345,1,Параметры!BU$59,Параметры!BU$65)/Параметры!BU$70</f>
        <v>760.22485466780097</v>
      </c>
      <c r="BV123" s="53">
        <f ca="1">Проект!BV$345*CHOOSE(Проект!$D$345,1,Параметры!BV$59,Параметры!BV$65)/Параметры!BV$70</f>
        <v>764.52327652321173</v>
      </c>
      <c r="BW123" s="53">
        <f ca="1">Проект!BW$345*CHOOSE(Проект!$D$345,1,Параметры!BW$59,Параметры!BW$65)/Параметры!BW$70</f>
        <v>768.84600228072941</v>
      </c>
      <c r="BX123" s="53">
        <f ca="1">Проект!BX$345*CHOOSE(Проект!$D$345,1,Параметры!BX$59,Параметры!BX$65)/Параметры!BX$70</f>
        <v>773.19316935814993</v>
      </c>
      <c r="BY123" s="53">
        <f ca="1">Проект!BY$345*CHOOSE(Проект!$D$345,1,Параметры!BY$59,Параметры!BY$65)/Параметры!BY$70</f>
        <v>777.56491595024954</v>
      </c>
      <c r="BZ123" s="53">
        <f ca="1">Проект!BZ$345*CHOOSE(Проект!$D$345,1,Параметры!BZ$59,Параметры!BZ$65)/Параметры!BZ$70</f>
        <v>781.96138103317776</v>
      </c>
      <c r="CA123" s="53">
        <f ca="1">Проект!CA$345*CHOOSE(Проект!$D$345,1,Параметры!CA$59,Параметры!CA$65)/Параметры!CA$70</f>
        <v>786.38270436887558</v>
      </c>
      <c r="CB123" s="53">
        <f ca="1">Проект!CB$345*CHOOSE(Проект!$D$345,1,Параметры!CB$59,Параметры!CB$65)/Параметры!CB$70</f>
        <v>790.82902650951803</v>
      </c>
      <c r="CC123" s="53">
        <f ca="1">Проект!CC$345*CHOOSE(Проект!$D$345,1,Параметры!CC$59,Параметры!CC$65)/Параметры!CC$70</f>
        <v>795.30048880198308</v>
      </c>
      <c r="CD123" s="53">
        <f ca="1">Проект!CD$345*CHOOSE(Проект!$D$345,1,Параметры!CD$59,Параметры!CD$65)/Параметры!CD$70</f>
        <v>799.79723339234397</v>
      </c>
      <c r="CE123" s="53">
        <f ca="1">Проект!CE$345*CHOOSE(Проект!$D$345,1,Параметры!CE$59,Параметры!CE$65)/Параметры!CE$70</f>
        <v>804.31940323038884</v>
      </c>
      <c r="CF123" s="53">
        <f ca="1">Проект!CF$345*CHOOSE(Проект!$D$345,1,Параметры!CF$59,Параметры!CF$65)/Параметры!CF$70</f>
        <v>808.86714207416435</v>
      </c>
      <c r="CG123" s="53">
        <f ca="1">Проект!CG$345*CHOOSE(Проект!$D$345,1,Параметры!CG$59,Параметры!CG$65)/Параметры!CG$70</f>
        <v>813.44059449454676</v>
      </c>
      <c r="CH123" s="53">
        <f ca="1">Проект!CH$345*CHOOSE(Проект!$D$345,1,Параметры!CH$59,Параметры!CH$65)/Параметры!CH$70</f>
        <v>818.0399058798364</v>
      </c>
      <c r="CI123" s="53">
        <f ca="1">Проект!CI$345*CHOOSE(Проект!$D$345,1,Параметры!CI$59,Параметры!CI$65)/Параметры!CI$70</f>
        <v>822.66522244038038</v>
      </c>
      <c r="CJ123" s="53">
        <f ca="1">Проект!CJ$345*CHOOSE(Проект!$D$345,1,Параметры!CJ$59,Параметры!CJ$65)/Параметры!CJ$70</f>
        <v>827.31669121322034</v>
      </c>
      <c r="CK123" s="53">
        <f ca="1">Проект!CK$345*CHOOSE(Проект!$D$345,1,Параметры!CK$59,Параметры!CK$65)/Параметры!CK$70</f>
        <v>831.99446006676703</v>
      </c>
      <c r="CL123" s="53">
        <f ca="1">Проект!CL$345*CHOOSE(Проект!$D$345,1,Параметры!CL$59,Параметры!CL$65)/Параметры!CL$70</f>
        <v>836.69867770550024</v>
      </c>
      <c r="CM123" s="53">
        <f ca="1">Проект!CM$345*CHOOSE(Проект!$D$345,1,Параметры!CM$59,Параметры!CM$65)/Параметры!CM$70</f>
        <v>841.42949367469691</v>
      </c>
      <c r="CN123" s="53">
        <f ca="1">Проект!CN$345*CHOOSE(Проект!$D$345,1,Параметры!CN$59,Параметры!CN$65)/Параметры!CN$70</f>
        <v>846.1870583651845</v>
      </c>
      <c r="CO123" s="53">
        <f ca="1">Проект!CO$345*CHOOSE(Проект!$D$345,1,Параметры!CO$59,Параметры!CO$65)/Параметры!CO$70</f>
        <v>850.97152301812207</v>
      </c>
      <c r="CP123" s="53">
        <f ca="1">Проект!CP$345*CHOOSE(Проект!$D$345,1,Параметры!CP$59,Параметры!CP$65)/Параметры!CP$70</f>
        <v>855.78303972980825</v>
      </c>
      <c r="CQ123" s="53">
        <f ca="1">Проект!CQ$345*CHOOSE(Проект!$D$345,1,Параметры!CQ$59,Параметры!CQ$65)/Параметры!CQ$70</f>
        <v>860.6217614565162</v>
      </c>
      <c r="CR123" s="53">
        <f ca="1">Проект!CR$345*CHOOSE(Проект!$D$345,1,Параметры!CR$59,Параметры!CR$65)/Параметры!CR$70</f>
        <v>865.48784201935621</v>
      </c>
      <c r="CS123" s="53">
        <f ca="1">Проект!CS$345*CHOOSE(Проект!$D$345,1,Параметры!CS$59,Параметры!CS$65)/Параметры!CS$70</f>
        <v>870.38143610916518</v>
      </c>
      <c r="CT123" s="53">
        <f ca="1">Проект!CT$345*CHOOSE(Проект!$D$345,1,Параметры!CT$59,Параметры!CT$65)/Параметры!CT$70</f>
        <v>875.30269929142491</v>
      </c>
      <c r="CU123" s="53">
        <f ca="1">Проект!CU$345*CHOOSE(Проект!$D$345,1,Параметры!CU$59,Параметры!CU$65)/Параметры!CU$70</f>
        <v>880.25178801120694</v>
      </c>
      <c r="CV123" s="53">
        <f ca="1">Проект!CV$345*CHOOSE(Проект!$D$345,1,Параметры!CV$59,Параметры!CV$65)/Параметры!CV$70</f>
        <v>885.22885959814585</v>
      </c>
      <c r="CW123" s="53">
        <f ca="1">Проект!CW$345*CHOOSE(Проект!$D$345,1,Параметры!CW$59,Параметры!CW$65)/Параметры!CW$70</f>
        <v>890.23407227144071</v>
      </c>
      <c r="CX123" s="53">
        <f ca="1">Проект!CX$345*CHOOSE(Проект!$D$345,1,Параметры!CX$59,Параметры!CX$65)/Параметры!CX$70</f>
        <v>895.26758514488529</v>
      </c>
      <c r="CY123" s="53">
        <f ca="1">Проект!CY$345*CHOOSE(Проект!$D$345,1,Параметры!CY$59,Параметры!CY$65)/Параметры!CY$70</f>
        <v>900.32955823192572</v>
      </c>
      <c r="CZ123" s="53">
        <f ca="1">Проект!CZ$345*CHOOSE(Проект!$D$345,1,Параметры!CZ$59,Параметры!CZ$65)/Параметры!CZ$70</f>
        <v>905.42015245074731</v>
      </c>
      <c r="DA123" s="53">
        <f ca="1">Проект!DA$345*CHOOSE(Проект!$D$345,1,Параметры!DA$59,Параметры!DA$65)/Параметры!DA$70</f>
        <v>910.53952962939059</v>
      </c>
      <c r="DB123" s="53">
        <f ca="1">Проект!DB$345*CHOOSE(Проект!$D$345,1,Параметры!DB$59,Параметры!DB$65)/Параметры!DB$70</f>
        <v>915.68785251089469</v>
      </c>
      <c r="DC123" s="53">
        <f ca="1">Проект!DC$345*CHOOSE(Проект!$D$345,1,Параметры!DC$59,Параметры!DC$65)/Параметры!DC$70</f>
        <v>920.86528475847228</v>
      </c>
      <c r="DD123" s="53">
        <f ca="1">Проект!DD$345*CHOOSE(Проект!$D$345,1,Параметры!DD$59,Параметры!DD$65)/Параметры!DD$70</f>
        <v>926.0719909607111</v>
      </c>
      <c r="DE123" s="53">
        <f ca="1">Проект!DE$345*CHOOSE(Проект!$D$345,1,Параметры!DE$59,Параметры!DE$65)/Параметры!DE$70</f>
        <v>931.30813663680692</v>
      </c>
      <c r="DF123" s="53">
        <f ca="1">Проект!DF$345*CHOOSE(Проект!$D$345,1,Параметры!DF$59,Параметры!DF$65)/Параметры!DF$70</f>
        <v>936.57388824182487</v>
      </c>
      <c r="DG123" s="53">
        <f ca="1">Проект!DG$345*CHOOSE(Проект!$D$345,1,Параметры!DG$59,Параметры!DG$65)/Параметры!DG$70</f>
        <v>941.8694131719916</v>
      </c>
      <c r="DH123" s="53">
        <f ca="1">Проект!DH$345*CHOOSE(Проект!$D$345,1,Параметры!DH$59,Параметры!DH$65)/Параметры!DH$70</f>
        <v>947.19487977001609</v>
      </c>
      <c r="DI123" s="53">
        <f ca="1">Проект!DI$345*CHOOSE(Проект!$D$345,1,Параметры!DI$59,Параметры!DI$65)/Параметры!DI$70</f>
        <v>952.55045733044165</v>
      </c>
      <c r="DJ123" s="53">
        <f ca="1">Проект!DJ$345*CHOOSE(Проект!$D$345,1,Параметры!DJ$59,Параметры!DJ$65)/Параметры!DJ$70</f>
        <v>957.93631610502734</v>
      </c>
      <c r="DK123" s="53">
        <f ca="1">Проект!DK$345*CHOOSE(Проект!$D$345,1,Параметры!DK$59,Параметры!DK$65)/Параметры!DK$70</f>
        <v>963.35262730816066</v>
      </c>
      <c r="DL123" s="53">
        <f ca="1">Проект!DL$345*CHOOSE(Проект!$D$345,1,Параметры!DL$59,Параметры!DL$65)/Параметры!DL$70</f>
        <v>968.79956312229979</v>
      </c>
      <c r="DM123" s="53">
        <f ca="1">Проект!DM$345*CHOOSE(Проект!$D$345,1,Параметры!DM$59,Параметры!DM$65)/Параметры!DM$70</f>
        <v>974.27729670344797</v>
      </c>
      <c r="DN123" s="53">
        <f ca="1">Проект!DN$345*CHOOSE(Проект!$D$345,1,Параметры!DN$59,Параметры!DN$65)/Параметры!DN$70</f>
        <v>979.78600218665747</v>
      </c>
      <c r="DO123" s="53">
        <f ca="1">Проект!DO$345*CHOOSE(Проект!$D$345,1,Параметры!DO$59,Параметры!DO$65)/Параметры!DO$70</f>
        <v>985.32585469156538</v>
      </c>
      <c r="DP123" s="53">
        <f ca="1">Проект!DP$345*CHOOSE(Проект!$D$345,1,Параметры!DP$59,Параметры!DP$65)/Параметры!DP$70</f>
        <v>990.89703032796092</v>
      </c>
      <c r="DQ123" s="53">
        <f ca="1">Проект!DQ$345*CHOOSE(Проект!$D$345,1,Параметры!DQ$59,Параметры!DQ$65)/Параметры!DQ$70</f>
        <v>996.49970620138333</v>
      </c>
      <c r="DR123" s="53">
        <f ca="1">Проект!DR$345*CHOOSE(Проект!$D$345,1,Параметры!DR$59,Параметры!DR$65)/Параметры!DR$70</f>
        <v>1002.1340604187526</v>
      </c>
      <c r="DS123" s="53">
        <f ca="1">Проект!DS$345*CHOOSE(Проект!$D$345,1,Параметры!DS$59,Параметры!DS$65)/Параметры!DS$70</f>
        <v>1007.800272094031</v>
      </c>
      <c r="DT123" s="53">
        <f ca="1">Проект!DT$345*CHOOSE(Проект!$D$345,1,Параметры!DT$59,Параметры!DT$65)/Параметры!DT$70</f>
        <v>1013.4985213539172</v>
      </c>
      <c r="DU123" s="53">
        <f ca="1">Проект!DU$345*CHOOSE(Проект!$D$345,1,Параметры!DU$59,Параметры!DU$65)/Параметры!DU$70</f>
        <v>1019.2289893435726</v>
      </c>
      <c r="DV123" s="53">
        <f ca="1">Проект!DV$345*CHOOSE(Проект!$D$345,1,Параметры!DV$59,Параметры!DV$65)/Параметры!DV$70</f>
        <v>1024.9918582323792</v>
      </c>
      <c r="DW123" s="68"/>
      <c r="DX123" s="55">
        <f t="shared" ca="1" si="101"/>
        <v>89631.107178214967</v>
      </c>
    </row>
    <row r="124" spans="1:128" x14ac:dyDescent="0.2">
      <c r="A124" s="9"/>
      <c r="B124" s="121"/>
      <c r="D124" s="11"/>
      <c r="E124" s="11"/>
      <c r="F124" s="6" t="s">
        <v>2961</v>
      </c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  <c r="AM124" s="117"/>
      <c r="AN124" s="117"/>
      <c r="AO124" s="117"/>
      <c r="AP124" s="117"/>
      <c r="AQ124" s="117"/>
      <c r="AR124" s="117"/>
      <c r="AS124" s="117"/>
      <c r="AT124" s="117"/>
      <c r="AU124" s="117"/>
      <c r="AV124" s="117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7"/>
      <c r="BL124" s="117"/>
      <c r="BM124" s="117"/>
      <c r="BN124" s="117"/>
      <c r="BO124" s="117"/>
      <c r="BP124" s="117"/>
      <c r="BQ124" s="117"/>
      <c r="BR124" s="117"/>
      <c r="BS124" s="117"/>
      <c r="BT124" s="117"/>
      <c r="BU124" s="117"/>
      <c r="BV124" s="117"/>
      <c r="BW124" s="117"/>
      <c r="BX124" s="117"/>
      <c r="BY124" s="117"/>
      <c r="BZ124" s="117"/>
      <c r="CA124" s="117"/>
      <c r="CB124" s="117"/>
      <c r="CC124" s="117"/>
      <c r="CD124" s="117"/>
      <c r="CE124" s="117"/>
      <c r="CF124" s="117"/>
      <c r="CG124" s="117"/>
      <c r="CH124" s="117"/>
      <c r="CI124" s="117"/>
      <c r="CJ124" s="117"/>
      <c r="CK124" s="117"/>
      <c r="CL124" s="117"/>
      <c r="CM124" s="117"/>
      <c r="CN124" s="117"/>
      <c r="CO124" s="117"/>
      <c r="CP124" s="117"/>
      <c r="CQ124" s="117"/>
      <c r="CR124" s="117"/>
      <c r="CS124" s="117"/>
      <c r="CT124" s="117"/>
      <c r="CU124" s="117"/>
      <c r="CV124" s="117"/>
      <c r="CW124" s="117"/>
      <c r="CX124" s="117"/>
      <c r="CY124" s="117"/>
      <c r="CZ124" s="117"/>
      <c r="DA124" s="117"/>
      <c r="DB124" s="117"/>
      <c r="DC124" s="117"/>
      <c r="DD124" s="117"/>
      <c r="DE124" s="117"/>
      <c r="DF124" s="117"/>
      <c r="DG124" s="117"/>
      <c r="DH124" s="117"/>
      <c r="DI124" s="117"/>
      <c r="DJ124" s="117"/>
      <c r="DK124" s="117"/>
      <c r="DL124" s="117"/>
      <c r="DM124" s="117"/>
      <c r="DN124" s="117"/>
      <c r="DO124" s="117"/>
      <c r="DP124" s="117"/>
      <c r="DQ124" s="117"/>
      <c r="DR124" s="117"/>
      <c r="DS124" s="117"/>
      <c r="DT124" s="117"/>
      <c r="DU124" s="117"/>
      <c r="DV124" s="117"/>
      <c r="DW124" s="68"/>
      <c r="DX124" s="55"/>
    </row>
    <row r="125" spans="1:128" s="32" customFormat="1" x14ac:dyDescent="0.2">
      <c r="A125" s="123" t="str">
        <f ca="1">Language!A$712</f>
        <v>Административный персонал</v>
      </c>
      <c r="B125" s="122">
        <f ca="1">DX125</f>
        <v>56019.441986384329</v>
      </c>
      <c r="C125" s="88" t="str">
        <f ca="1">Параметры!$C$70</f>
        <v>тыс. руб.</v>
      </c>
      <c r="D125" s="124">
        <v>0</v>
      </c>
      <c r="E125" s="6" t="s">
        <v>1907</v>
      </c>
      <c r="F125" s="6" t="s">
        <v>3396</v>
      </c>
      <c r="G125" s="56">
        <f t="shared" ref="G125:AL125" ca="1" si="103">SUMIF($F125:$F129,"ID*",G125:G129)</f>
        <v>327.5</v>
      </c>
      <c r="H125" s="56">
        <f t="shared" ca="1" si="103"/>
        <v>329.35173261437524</v>
      </c>
      <c r="I125" s="56">
        <f t="shared" ca="1" si="103"/>
        <v>331.21393519417074</v>
      </c>
      <c r="J125" s="56">
        <f t="shared" ca="1" si="103"/>
        <v>333.08666693809317</v>
      </c>
      <c r="K125" s="56">
        <f t="shared" ca="1" si="103"/>
        <v>334.96998737956739</v>
      </c>
      <c r="L125" s="56">
        <f t="shared" ca="1" si="103"/>
        <v>336.86395638862876</v>
      </c>
      <c r="M125" s="56">
        <f t="shared" ca="1" si="103"/>
        <v>338.76863417382663</v>
      </c>
      <c r="N125" s="56">
        <f t="shared" ca="1" si="103"/>
        <v>340.68408128413819</v>
      </c>
      <c r="O125" s="56">
        <f t="shared" ca="1" si="103"/>
        <v>342.61035861089329</v>
      </c>
      <c r="P125" s="56">
        <f t="shared" ca="1" si="103"/>
        <v>344.5475273897103</v>
      </c>
      <c r="Q125" s="56">
        <f t="shared" ca="1" si="103"/>
        <v>346.49564920244268</v>
      </c>
      <c r="R125" s="56">
        <f t="shared" ca="1" si="103"/>
        <v>348.45478597913672</v>
      </c>
      <c r="S125" s="56">
        <f t="shared" ca="1" si="103"/>
        <v>350.42499999999995</v>
      </c>
      <c r="T125" s="56">
        <f t="shared" ca="1" si="103"/>
        <v>352.40635389738145</v>
      </c>
      <c r="U125" s="56">
        <f t="shared" ca="1" si="103"/>
        <v>354.3989106577626</v>
      </c>
      <c r="V125" s="56">
        <f t="shared" ca="1" si="103"/>
        <v>356.40273362375967</v>
      </c>
      <c r="W125" s="56">
        <f t="shared" ca="1" si="103"/>
        <v>358.4178864961371</v>
      </c>
      <c r="X125" s="56">
        <f t="shared" ca="1" si="103"/>
        <v>360.4444333358328</v>
      </c>
      <c r="Y125" s="56">
        <f t="shared" ca="1" si="103"/>
        <v>362.48243856599447</v>
      </c>
      <c r="Z125" s="56">
        <f t="shared" ca="1" si="103"/>
        <v>364.5319669740278</v>
      </c>
      <c r="AA125" s="56">
        <f t="shared" ca="1" si="103"/>
        <v>366.5930837136558</v>
      </c>
      <c r="AB125" s="56">
        <f t="shared" ca="1" si="103"/>
        <v>368.66585430699001</v>
      </c>
      <c r="AC125" s="56">
        <f t="shared" ca="1" si="103"/>
        <v>370.75034464661371</v>
      </c>
      <c r="AD125" s="56">
        <f t="shared" ca="1" si="103"/>
        <v>372.84662099767627</v>
      </c>
      <c r="AE125" s="56">
        <f t="shared" ca="1" si="103"/>
        <v>374.95474999999993</v>
      </c>
      <c r="AF125" s="56">
        <f t="shared" ca="1" si="103"/>
        <v>377.07479867019811</v>
      </c>
      <c r="AG125" s="56">
        <f t="shared" ca="1" si="103"/>
        <v>379.206834403806</v>
      </c>
      <c r="AH125" s="56">
        <f t="shared" ca="1" si="103"/>
        <v>381.35092497742284</v>
      </c>
      <c r="AI125" s="56">
        <f t="shared" ca="1" si="103"/>
        <v>383.50713855086673</v>
      </c>
      <c r="AJ125" s="56">
        <f t="shared" ca="1" si="103"/>
        <v>385.6755436693411</v>
      </c>
      <c r="AK125" s="56">
        <f t="shared" ca="1" si="103"/>
        <v>387.8562092656141</v>
      </c>
      <c r="AL125" s="56">
        <f t="shared" ca="1" si="103"/>
        <v>390.04920466220972</v>
      </c>
      <c r="AM125" s="56">
        <f t="shared" ref="AM125:BR125" ca="1" si="104">SUMIF($F125:$F129,"ID*",AM125:AM129)</f>
        <v>392.2545995736117</v>
      </c>
      <c r="AN125" s="56">
        <f t="shared" ca="1" si="104"/>
        <v>394.47246410847936</v>
      </c>
      <c r="AO125" s="56">
        <f t="shared" ca="1" si="104"/>
        <v>396.70286877187669</v>
      </c>
      <c r="AP125" s="56">
        <f t="shared" ca="1" si="104"/>
        <v>398.94588446751362</v>
      </c>
      <c r="AQ125" s="56">
        <f t="shared" ca="1" si="104"/>
        <v>401.20158249999992</v>
      </c>
      <c r="AR125" s="56">
        <f t="shared" ca="1" si="104"/>
        <v>403.47003457711202</v>
      </c>
      <c r="AS125" s="56">
        <f t="shared" ca="1" si="104"/>
        <v>405.75131281207246</v>
      </c>
      <c r="AT125" s="56">
        <f t="shared" ca="1" si="104"/>
        <v>408.0454897258424</v>
      </c>
      <c r="AU125" s="56">
        <f t="shared" ca="1" si="104"/>
        <v>410.35263824942729</v>
      </c>
      <c r="AV125" s="56">
        <f t="shared" ca="1" si="104"/>
        <v>412.67283172619494</v>
      </c>
      <c r="AW125" s="56">
        <f t="shared" ca="1" si="104"/>
        <v>415.00614391420709</v>
      </c>
      <c r="AX125" s="56">
        <f t="shared" ca="1" si="104"/>
        <v>417.3526489885644</v>
      </c>
      <c r="AY125" s="56">
        <f t="shared" ca="1" si="104"/>
        <v>419.71242154376444</v>
      </c>
      <c r="AZ125" s="56">
        <f t="shared" ca="1" si="104"/>
        <v>422.08553659607276</v>
      </c>
      <c r="BA125" s="56">
        <f t="shared" ca="1" si="104"/>
        <v>424.472069585908</v>
      </c>
      <c r="BB125" s="56">
        <f t="shared" ca="1" si="104"/>
        <v>426.87209638023955</v>
      </c>
      <c r="BC125" s="56">
        <f t="shared" ca="1" si="104"/>
        <v>429.28569327499986</v>
      </c>
      <c r="BD125" s="56">
        <f t="shared" ca="1" si="104"/>
        <v>431.71293699750976</v>
      </c>
      <c r="BE125" s="56">
        <f t="shared" ca="1" si="104"/>
        <v>434.15390470891737</v>
      </c>
      <c r="BF125" s="56">
        <f t="shared" ca="1" si="104"/>
        <v>436.60867400665131</v>
      </c>
      <c r="BG125" s="56">
        <f t="shared" ca="1" si="104"/>
        <v>439.07732292688718</v>
      </c>
      <c r="BH125" s="56">
        <f t="shared" ca="1" si="104"/>
        <v>441.55992994702854</v>
      </c>
      <c r="BI125" s="56">
        <f t="shared" ca="1" si="104"/>
        <v>444.05657398820148</v>
      </c>
      <c r="BJ125" s="56">
        <f t="shared" ca="1" si="104"/>
        <v>446.56733441776385</v>
      </c>
      <c r="BK125" s="56">
        <f t="shared" ca="1" si="104"/>
        <v>449.09229105182789</v>
      </c>
      <c r="BL125" s="56">
        <f t="shared" ca="1" si="104"/>
        <v>451.63152415779791</v>
      </c>
      <c r="BM125" s="56">
        <f t="shared" ca="1" si="104"/>
        <v>454.1851144569215</v>
      </c>
      <c r="BN125" s="56">
        <f t="shared" ca="1" si="104"/>
        <v>456.75314312685623</v>
      </c>
      <c r="BO125" s="56">
        <f t="shared" ca="1" si="104"/>
        <v>459.3356918042499</v>
      </c>
      <c r="BP125" s="56">
        <f t="shared" ca="1" si="104"/>
        <v>461.93284258733541</v>
      </c>
      <c r="BQ125" s="56">
        <f t="shared" ca="1" si="104"/>
        <v>464.54467803854163</v>
      </c>
      <c r="BR125" s="56">
        <f t="shared" ca="1" si="104"/>
        <v>467.1712811871169</v>
      </c>
      <c r="BS125" s="56">
        <f t="shared" ref="BS125:CX125" ca="1" si="105">SUMIF($F125:$F129,"ID*",BS125:BS129)</f>
        <v>469.81273553176925</v>
      </c>
      <c r="BT125" s="56">
        <f t="shared" ca="1" si="105"/>
        <v>472.46912504332045</v>
      </c>
      <c r="BU125" s="56">
        <f t="shared" ca="1" si="105"/>
        <v>475.14053416737556</v>
      </c>
      <c r="BV125" s="56">
        <f t="shared" ca="1" si="105"/>
        <v>477.82704782700728</v>
      </c>
      <c r="BW125" s="56">
        <f t="shared" ca="1" si="105"/>
        <v>480.52875142545588</v>
      </c>
      <c r="BX125" s="56">
        <f t="shared" ca="1" si="105"/>
        <v>483.24573084884366</v>
      </c>
      <c r="BY125" s="56">
        <f t="shared" ca="1" si="105"/>
        <v>485.97807246890591</v>
      </c>
      <c r="BZ125" s="56">
        <f t="shared" ca="1" si="105"/>
        <v>488.72586314573607</v>
      </c>
      <c r="CA125" s="56">
        <f t="shared" ca="1" si="105"/>
        <v>491.48919023054719</v>
      </c>
      <c r="CB125" s="56">
        <f t="shared" ca="1" si="105"/>
        <v>494.26814156844881</v>
      </c>
      <c r="CC125" s="56">
        <f t="shared" ca="1" si="105"/>
        <v>497.06280550123938</v>
      </c>
      <c r="CD125" s="56">
        <f t="shared" ca="1" si="105"/>
        <v>499.87327087021498</v>
      </c>
      <c r="CE125" s="56">
        <f t="shared" ca="1" si="105"/>
        <v>502.699627018993</v>
      </c>
      <c r="CF125" s="56">
        <f t="shared" ca="1" si="105"/>
        <v>505.54196379635277</v>
      </c>
      <c r="CG125" s="56">
        <f t="shared" ca="1" si="105"/>
        <v>508.4003715590917</v>
      </c>
      <c r="CH125" s="56">
        <f t="shared" ca="1" si="105"/>
        <v>511.27494117489772</v>
      </c>
      <c r="CI125" s="56">
        <f t="shared" ca="1" si="105"/>
        <v>514.16576402523765</v>
      </c>
      <c r="CJ125" s="56">
        <f t="shared" ca="1" si="105"/>
        <v>517.07293200826257</v>
      </c>
      <c r="CK125" s="56">
        <f t="shared" ca="1" si="105"/>
        <v>519.99653754172925</v>
      </c>
      <c r="CL125" s="56">
        <f t="shared" ca="1" si="105"/>
        <v>522.93667356593755</v>
      </c>
      <c r="CM125" s="56">
        <f t="shared" ca="1" si="105"/>
        <v>525.89343354668551</v>
      </c>
      <c r="CN125" s="56">
        <f t="shared" ca="1" si="105"/>
        <v>528.86691147824013</v>
      </c>
      <c r="CO125" s="56">
        <f t="shared" ca="1" si="105"/>
        <v>531.85720188632615</v>
      </c>
      <c r="CP125" s="56">
        <f t="shared" ca="1" si="105"/>
        <v>534.86439983112996</v>
      </c>
      <c r="CQ125" s="56">
        <f t="shared" ca="1" si="105"/>
        <v>537.88860091032257</v>
      </c>
      <c r="CR125" s="56">
        <f t="shared" ca="1" si="105"/>
        <v>540.92990126209747</v>
      </c>
      <c r="CS125" s="56">
        <f t="shared" ca="1" si="105"/>
        <v>543.98839756822804</v>
      </c>
      <c r="CT125" s="56">
        <f t="shared" ca="1" si="105"/>
        <v>547.06418705714054</v>
      </c>
      <c r="CU125" s="56">
        <f t="shared" ca="1" si="105"/>
        <v>550.15736750700421</v>
      </c>
      <c r="CV125" s="56">
        <f t="shared" ca="1" si="105"/>
        <v>553.26803724884098</v>
      </c>
      <c r="CW125" s="56">
        <f t="shared" ca="1" si="105"/>
        <v>556.39629516965033</v>
      </c>
      <c r="CX125" s="56">
        <f t="shared" ca="1" si="105"/>
        <v>559.54224071555313</v>
      </c>
      <c r="CY125" s="56">
        <f t="shared" ref="CY125:DV125" ca="1" si="106">SUMIF($F125:$F129,"ID*",CY125:CY129)</f>
        <v>562.70597389495344</v>
      </c>
      <c r="CZ125" s="56">
        <f t="shared" ca="1" si="106"/>
        <v>565.88759528171693</v>
      </c>
      <c r="DA125" s="56">
        <f t="shared" ca="1" si="106"/>
        <v>569.08720601836899</v>
      </c>
      <c r="DB125" s="56">
        <f t="shared" ca="1" si="106"/>
        <v>572.30490781930905</v>
      </c>
      <c r="DC125" s="56">
        <f t="shared" ca="1" si="106"/>
        <v>575.54080297404494</v>
      </c>
      <c r="DD125" s="56">
        <f t="shared" ca="1" si="106"/>
        <v>578.79499435044431</v>
      </c>
      <c r="DE125" s="56">
        <f t="shared" ca="1" si="106"/>
        <v>582.0675853980041</v>
      </c>
      <c r="DF125" s="56">
        <f t="shared" ca="1" si="106"/>
        <v>585.35868015114033</v>
      </c>
      <c r="DG125" s="56">
        <f t="shared" ca="1" si="106"/>
        <v>588.66838323249453</v>
      </c>
      <c r="DH125" s="56">
        <f t="shared" ca="1" si="106"/>
        <v>591.99679985625983</v>
      </c>
      <c r="DI125" s="56">
        <f t="shared" ca="1" si="106"/>
        <v>595.34403583152584</v>
      </c>
      <c r="DJ125" s="56">
        <f t="shared" ca="1" si="106"/>
        <v>598.71019756564192</v>
      </c>
      <c r="DK125" s="56">
        <f t="shared" ca="1" si="106"/>
        <v>602.09539206760019</v>
      </c>
      <c r="DL125" s="56">
        <f t="shared" ca="1" si="106"/>
        <v>605.4997269514372</v>
      </c>
      <c r="DM125" s="56">
        <f t="shared" ca="1" si="106"/>
        <v>608.92331043965487</v>
      </c>
      <c r="DN125" s="56">
        <f t="shared" ca="1" si="106"/>
        <v>612.36625136666066</v>
      </c>
      <c r="DO125" s="56">
        <f t="shared" ca="1" si="106"/>
        <v>615.82865918222819</v>
      </c>
      <c r="DP125" s="56">
        <f t="shared" ca="1" si="106"/>
        <v>619.31064395497538</v>
      </c>
      <c r="DQ125" s="56">
        <f t="shared" ca="1" si="106"/>
        <v>622.81231637586438</v>
      </c>
      <c r="DR125" s="56">
        <f t="shared" ca="1" si="106"/>
        <v>626.33378776172015</v>
      </c>
      <c r="DS125" s="56">
        <f t="shared" ca="1" si="106"/>
        <v>629.87517005876919</v>
      </c>
      <c r="DT125" s="56">
        <f t="shared" ca="1" si="106"/>
        <v>633.43657584619802</v>
      </c>
      <c r="DU125" s="56">
        <f t="shared" ca="1" si="106"/>
        <v>637.01811833973261</v>
      </c>
      <c r="DV125" s="56">
        <f t="shared" ca="1" si="106"/>
        <v>640.61991139523684</v>
      </c>
      <c r="DW125" s="130"/>
      <c r="DX125" s="70">
        <f ca="1">SUM(G125:DW125)</f>
        <v>56019.441986384329</v>
      </c>
    </row>
    <row r="126" spans="1:128" x14ac:dyDescent="0.2">
      <c r="A126" s="254" t="str">
        <f>Проект!A$349</f>
        <v xml:space="preserve">Генеральный директор </v>
      </c>
      <c r="B126" s="121">
        <f ca="1">DX126</f>
        <v>22407.776794553742</v>
      </c>
      <c r="C126" s="46" t="str">
        <f ca="1">Параметры!C$70</f>
        <v>тыс. руб.</v>
      </c>
      <c r="D126" s="11"/>
      <c r="F126" s="6" t="s">
        <v>3408</v>
      </c>
      <c r="G126" s="53">
        <f ca="1">Проект!G$357*CHOOSE(Проект!$D$357,1,Параметры!G$59,Параметры!G$65)/Параметры!G$70</f>
        <v>131</v>
      </c>
      <c r="H126" s="53">
        <f ca="1">Проект!H$357*CHOOSE(Проект!$D$357,1,Параметры!H$59,Параметры!H$65)/Параметры!H$70</f>
        <v>131.74069304575011</v>
      </c>
      <c r="I126" s="53">
        <f ca="1">Проект!I$357*CHOOSE(Проект!$D$357,1,Параметры!I$59,Параметры!I$65)/Параметры!I$70</f>
        <v>132.4855740776683</v>
      </c>
      <c r="J126" s="53">
        <f ca="1">Проект!J$357*CHOOSE(Проект!$D$357,1,Параметры!J$59,Параметры!J$65)/Параметры!J$70</f>
        <v>133.23466677523729</v>
      </c>
      <c r="K126" s="53">
        <f ca="1">Проект!K$357*CHOOSE(Проект!$D$357,1,Параметры!K$59,Параметры!K$65)/Параметры!K$70</f>
        <v>133.98799495182698</v>
      </c>
      <c r="L126" s="53">
        <f ca="1">Проект!L$357*CHOOSE(Проект!$D$357,1,Параметры!L$59,Параметры!L$65)/Параметры!L$70</f>
        <v>134.74558255545151</v>
      </c>
      <c r="M126" s="53">
        <f ca="1">Проект!M$357*CHOOSE(Проект!$D$357,1,Параметры!M$59,Параметры!M$65)/Параметры!M$70</f>
        <v>135.50745366953066</v>
      </c>
      <c r="N126" s="53">
        <f ca="1">Проект!N$357*CHOOSE(Проект!$D$357,1,Параметры!N$59,Параметры!N$65)/Параметры!N$70</f>
        <v>136.27363251365529</v>
      </c>
      <c r="O126" s="53">
        <f ca="1">Проект!O$357*CHOOSE(Проект!$D$357,1,Параметры!O$59,Параметры!O$65)/Параметры!O$70</f>
        <v>137.04414344435733</v>
      </c>
      <c r="P126" s="53">
        <f ca="1">Проект!P$357*CHOOSE(Проект!$D$357,1,Параметры!P$59,Параметры!P$65)/Параметры!P$70</f>
        <v>137.81901095588415</v>
      </c>
      <c r="Q126" s="53">
        <f ca="1">Проект!Q$357*CHOOSE(Проект!$D$357,1,Параметры!Q$59,Параметры!Q$65)/Параметры!Q$70</f>
        <v>138.59825968097712</v>
      </c>
      <c r="R126" s="53">
        <f ca="1">Проект!R$357*CHOOSE(Проект!$D$357,1,Параметры!R$59,Параметры!R$65)/Параметры!R$70</f>
        <v>139.3819143916547</v>
      </c>
      <c r="S126" s="53">
        <f ca="1">Проект!S$357*CHOOSE(Проект!$D$357,1,Параметры!S$59,Параметры!S$65)/Параметры!S$70</f>
        <v>140.17000000000002</v>
      </c>
      <c r="T126" s="53">
        <f ca="1">Проект!T$357*CHOOSE(Проект!$D$357,1,Параметры!T$59,Параметры!T$65)/Параметры!T$70</f>
        <v>140.96254155895261</v>
      </c>
      <c r="U126" s="53">
        <f ca="1">Проект!U$357*CHOOSE(Проект!$D$357,1,Параметры!U$59,Параметры!U$65)/Параметры!U$70</f>
        <v>141.75956426310509</v>
      </c>
      <c r="V126" s="53">
        <f ca="1">Проект!V$357*CHOOSE(Проект!$D$357,1,Параметры!V$59,Параметры!V$65)/Параметры!V$70</f>
        <v>142.56109344950391</v>
      </c>
      <c r="W126" s="53">
        <f ca="1">Проект!W$357*CHOOSE(Проект!$D$357,1,Параметры!W$59,Параметры!W$65)/Параметры!W$70</f>
        <v>143.36715459845487</v>
      </c>
      <c r="X126" s="53">
        <f ca="1">Проект!X$357*CHOOSE(Проект!$D$357,1,Параметры!X$59,Параметры!X$65)/Параметры!X$70</f>
        <v>144.17777333433315</v>
      </c>
      <c r="Y126" s="53">
        <f ca="1">Проект!Y$357*CHOOSE(Проект!$D$357,1,Параметры!Y$59,Параметры!Y$65)/Параметры!Y$70</f>
        <v>144.99297542639783</v>
      </c>
      <c r="Z126" s="53">
        <f ca="1">Проект!Z$357*CHOOSE(Проект!$D$357,1,Параметры!Z$59,Параметры!Z$65)/Параметры!Z$70</f>
        <v>145.81278678961118</v>
      </c>
      <c r="AA126" s="53">
        <f ca="1">Проект!AA$357*CHOOSE(Проект!$D$357,1,Параметры!AA$59,Параметры!AA$65)/Параметры!AA$70</f>
        <v>146.63723348546236</v>
      </c>
      <c r="AB126" s="53">
        <f ca="1">Проект!AB$357*CHOOSE(Проект!$D$357,1,Параметры!AB$59,Параметры!AB$65)/Параметры!AB$70</f>
        <v>147.46634172279605</v>
      </c>
      <c r="AC126" s="53">
        <f ca="1">Проект!AC$357*CHOOSE(Проект!$D$357,1,Параметры!AC$59,Параметры!AC$65)/Параметры!AC$70</f>
        <v>148.30013785864551</v>
      </c>
      <c r="AD126" s="53">
        <f ca="1">Проект!AD$357*CHOOSE(Проект!$D$357,1,Параметры!AD$59,Параметры!AD$65)/Параметры!AD$70</f>
        <v>149.13864839907055</v>
      </c>
      <c r="AE126" s="53">
        <f ca="1">Проект!AE$357*CHOOSE(Проект!$D$357,1,Параметры!AE$59,Параметры!AE$65)/Параметры!AE$70</f>
        <v>149.9819</v>
      </c>
      <c r="AF126" s="53">
        <f ca="1">Проект!AF$357*CHOOSE(Проект!$D$357,1,Параметры!AF$59,Параметры!AF$65)/Параметры!AF$70</f>
        <v>150.82991946807928</v>
      </c>
      <c r="AG126" s="53">
        <f ca="1">Проект!AG$357*CHOOSE(Проект!$D$357,1,Параметры!AG$59,Параметры!AG$65)/Параметры!AG$70</f>
        <v>151.68273376152246</v>
      </c>
      <c r="AH126" s="53">
        <f ca="1">Проект!AH$357*CHOOSE(Проект!$D$357,1,Параметры!AH$59,Параметры!AH$65)/Параметры!AH$70</f>
        <v>152.54036999096917</v>
      </c>
      <c r="AI126" s="53">
        <f ca="1">Проект!AI$357*CHOOSE(Проект!$D$357,1,Параметры!AI$59,Параметры!AI$65)/Параметры!AI$70</f>
        <v>153.40285542034673</v>
      </c>
      <c r="AJ126" s="53">
        <f ca="1">Проект!AJ$357*CHOOSE(Проект!$D$357,1,Параметры!AJ$59,Параметры!AJ$65)/Параметры!AJ$70</f>
        <v>154.27021746773647</v>
      </c>
      <c r="AK126" s="53">
        <f ca="1">Проект!AK$357*CHOOSE(Проект!$D$357,1,Параметры!AK$59,Параметры!AK$65)/Параметры!AK$70</f>
        <v>155.14248370624568</v>
      </c>
      <c r="AL126" s="53">
        <f ca="1">Проект!AL$357*CHOOSE(Проект!$D$357,1,Параметры!AL$59,Параметры!AL$65)/Параметры!AL$70</f>
        <v>156.01968186488392</v>
      </c>
      <c r="AM126" s="53">
        <f ca="1">Проект!AM$357*CHOOSE(Проект!$D$357,1,Параметры!AM$59,Параметры!AM$65)/Параметры!AM$70</f>
        <v>156.90183982944473</v>
      </c>
      <c r="AN126" s="53">
        <f ca="1">Проект!AN$357*CHOOSE(Проект!$D$357,1,Параметры!AN$59,Параметры!AN$65)/Параметры!AN$70</f>
        <v>157.78898564339175</v>
      </c>
      <c r="AO126" s="53">
        <f ca="1">Проект!AO$357*CHOOSE(Проект!$D$357,1,Параметры!AO$59,Параметры!AO$65)/Параметры!AO$70</f>
        <v>158.68114750875071</v>
      </c>
      <c r="AP126" s="53">
        <f ca="1">Проект!AP$357*CHOOSE(Проект!$D$357,1,Параметры!AP$59,Параметры!AP$65)/Параметры!AP$70</f>
        <v>159.57835378700548</v>
      </c>
      <c r="AQ126" s="53">
        <f ca="1">Проект!AQ$357*CHOOSE(Проект!$D$357,1,Параметры!AQ$59,Параметры!AQ$65)/Параметры!AQ$70</f>
        <v>160.48063299999998</v>
      </c>
      <c r="AR126" s="53">
        <f ca="1">Проект!AR$357*CHOOSE(Проект!$D$357,1,Параметры!AR$59,Параметры!AR$65)/Параметры!AR$70</f>
        <v>161.38801383084481</v>
      </c>
      <c r="AS126" s="53">
        <f ca="1">Проект!AS$357*CHOOSE(Проект!$D$357,1,Параметры!AS$59,Параметры!AS$65)/Параметры!AS$70</f>
        <v>162.30052512482899</v>
      </c>
      <c r="AT126" s="53">
        <f ca="1">Проект!AT$357*CHOOSE(Проект!$D$357,1,Параметры!AT$59,Параметры!AT$65)/Параметры!AT$70</f>
        <v>163.21819589033697</v>
      </c>
      <c r="AU126" s="53">
        <f ca="1">Проект!AU$357*CHOOSE(Проект!$D$357,1,Параметры!AU$59,Параметры!AU$65)/Параметры!AU$70</f>
        <v>164.14105529977095</v>
      </c>
      <c r="AV126" s="53">
        <f ca="1">Проект!AV$357*CHOOSE(Проект!$D$357,1,Параметры!AV$59,Параметры!AV$65)/Параметры!AV$70</f>
        <v>165.069132690478</v>
      </c>
      <c r="AW126" s="53">
        <f ca="1">Проект!AW$357*CHOOSE(Проект!$D$357,1,Параметры!AW$59,Параметры!AW$65)/Параметры!AW$70</f>
        <v>166.00245756568285</v>
      </c>
      <c r="AX126" s="53">
        <f ca="1">Проект!AX$357*CHOOSE(Проект!$D$357,1,Параметры!AX$59,Параметры!AX$65)/Параметры!AX$70</f>
        <v>166.94105959542577</v>
      </c>
      <c r="AY126" s="53">
        <f ca="1">Проект!AY$357*CHOOSE(Проект!$D$357,1,Параметры!AY$59,Параметры!AY$65)/Параметры!AY$70</f>
        <v>167.88496861750579</v>
      </c>
      <c r="AZ126" s="53">
        <f ca="1">Проект!AZ$357*CHOOSE(Проект!$D$357,1,Параметры!AZ$59,Параметры!AZ$65)/Параметры!AZ$70</f>
        <v>168.83421463842913</v>
      </c>
      <c r="BA126" s="53">
        <f ca="1">Проект!BA$357*CHOOSE(Проект!$D$357,1,Параметры!BA$59,Параметры!BA$65)/Параметры!BA$70</f>
        <v>169.78882783436322</v>
      </c>
      <c r="BB126" s="53">
        <f ca="1">Проект!BB$357*CHOOSE(Проект!$D$357,1,Параметры!BB$59,Параметры!BB$65)/Параметры!BB$70</f>
        <v>170.7488385520958</v>
      </c>
      <c r="BC126" s="53">
        <f ca="1">Проект!BC$357*CHOOSE(Проект!$D$357,1,Параметры!BC$59,Параметры!BC$65)/Параметры!BC$70</f>
        <v>171.71427730999997</v>
      </c>
      <c r="BD126" s="53">
        <f ca="1">Проект!BD$357*CHOOSE(Проект!$D$357,1,Параметры!BD$59,Параметры!BD$65)/Параметры!BD$70</f>
        <v>172.6851747990039</v>
      </c>
      <c r="BE126" s="53">
        <f ca="1">Проект!BE$357*CHOOSE(Проект!$D$357,1,Параметры!BE$59,Параметры!BE$65)/Параметры!BE$70</f>
        <v>173.66156188356697</v>
      </c>
      <c r="BF126" s="53">
        <f ca="1">Проект!BF$357*CHOOSE(Проект!$D$357,1,Параметры!BF$59,Параметры!BF$65)/Параметры!BF$70</f>
        <v>174.64346960266056</v>
      </c>
      <c r="BG126" s="53">
        <f ca="1">Проект!BG$357*CHOOSE(Проект!$D$357,1,Параметры!BG$59,Параметры!BG$65)/Параметры!BG$70</f>
        <v>175.63092917075488</v>
      </c>
      <c r="BH126" s="53">
        <f ca="1">Проект!BH$357*CHOOSE(Проект!$D$357,1,Параметры!BH$59,Параметры!BH$65)/Параметры!BH$70</f>
        <v>176.62397197881143</v>
      </c>
      <c r="BI126" s="53">
        <f ca="1">Проект!BI$357*CHOOSE(Проект!$D$357,1,Параметры!BI$59,Параметры!BI$65)/Параметры!BI$70</f>
        <v>177.62262959528061</v>
      </c>
      <c r="BJ126" s="53">
        <f ca="1">Проект!BJ$357*CHOOSE(Проект!$D$357,1,Параметры!BJ$59,Параметры!BJ$65)/Параметры!BJ$70</f>
        <v>178.62693376710556</v>
      </c>
      <c r="BK126" s="53">
        <f ca="1">Проект!BK$357*CHOOSE(Проект!$D$357,1,Параметры!BK$59,Параметры!BK$65)/Параметры!BK$70</f>
        <v>179.63691642073118</v>
      </c>
      <c r="BL126" s="53">
        <f ca="1">Проект!BL$357*CHOOSE(Проект!$D$357,1,Параметры!BL$59,Параметры!BL$65)/Параметры!BL$70</f>
        <v>180.65260966311919</v>
      </c>
      <c r="BM126" s="53">
        <f ca="1">Проект!BM$357*CHOOSE(Проект!$D$357,1,Параметры!BM$59,Параметры!BM$65)/Параметры!BM$70</f>
        <v>181.67404578276864</v>
      </c>
      <c r="BN126" s="53">
        <f ca="1">Проект!BN$357*CHOOSE(Проект!$D$357,1,Параметры!BN$59,Параметры!BN$65)/Параметры!BN$70</f>
        <v>182.70125725074251</v>
      </c>
      <c r="BO126" s="53">
        <f ca="1">Проект!BO$357*CHOOSE(Проект!$D$357,1,Параметры!BO$59,Параметры!BO$65)/Параметры!BO$70</f>
        <v>183.73427672169996</v>
      </c>
      <c r="BP126" s="53">
        <f ca="1">Проект!BP$357*CHOOSE(Проект!$D$357,1,Параметры!BP$59,Параметры!BP$65)/Параметры!BP$70</f>
        <v>184.77313703493419</v>
      </c>
      <c r="BQ126" s="53">
        <f ca="1">Проект!BQ$357*CHOOSE(Проект!$D$357,1,Параметры!BQ$59,Параметры!BQ$65)/Параметры!BQ$70</f>
        <v>185.81787121541669</v>
      </c>
      <c r="BR126" s="53">
        <f ca="1">Проект!BR$357*CHOOSE(Проект!$D$357,1,Параметры!BR$59,Параметры!BR$65)/Параметры!BR$70</f>
        <v>186.8685124748468</v>
      </c>
      <c r="BS126" s="53">
        <f ca="1">Проект!BS$357*CHOOSE(Проект!$D$357,1,Параметры!BS$59,Параметры!BS$65)/Параметры!BS$70</f>
        <v>187.92509421270773</v>
      </c>
      <c r="BT126" s="53">
        <f ca="1">Проект!BT$357*CHOOSE(Проект!$D$357,1,Параметры!BT$59,Параметры!BT$65)/Параметры!BT$70</f>
        <v>188.98765001732824</v>
      </c>
      <c r="BU126" s="53">
        <f ca="1">Проект!BU$357*CHOOSE(Проект!$D$357,1,Параметры!BU$59,Параметры!BU$65)/Параметры!BU$70</f>
        <v>190.05621366695024</v>
      </c>
      <c r="BV126" s="53">
        <f ca="1">Проект!BV$357*CHOOSE(Проект!$D$357,1,Параметры!BV$59,Параметры!BV$65)/Параметры!BV$70</f>
        <v>191.13081913080293</v>
      </c>
      <c r="BW126" s="53">
        <f ca="1">Проект!BW$357*CHOOSE(Проект!$D$357,1,Параметры!BW$59,Параметры!BW$65)/Параметры!BW$70</f>
        <v>192.21150057018235</v>
      </c>
      <c r="BX126" s="53">
        <f ca="1">Проект!BX$357*CHOOSE(Проект!$D$357,1,Параметры!BX$59,Параметры!BX$65)/Параметры!BX$70</f>
        <v>193.29829233953748</v>
      </c>
      <c r="BY126" s="53">
        <f ca="1">Проект!BY$357*CHOOSE(Проект!$D$357,1,Параметры!BY$59,Параметры!BY$65)/Параметры!BY$70</f>
        <v>194.39122898756239</v>
      </c>
      <c r="BZ126" s="53">
        <f ca="1">Проект!BZ$357*CHOOSE(Проект!$D$357,1,Параметры!BZ$59,Параметры!BZ$65)/Параметры!BZ$70</f>
        <v>195.49034525829444</v>
      </c>
      <c r="CA126" s="53">
        <f ca="1">Проект!CA$357*CHOOSE(Проект!$D$357,1,Параметры!CA$59,Параметры!CA$65)/Параметры!CA$70</f>
        <v>196.59567609221889</v>
      </c>
      <c r="CB126" s="53">
        <f ca="1">Проект!CB$357*CHOOSE(Проект!$D$357,1,Параметры!CB$59,Параметры!CB$65)/Параметры!CB$70</f>
        <v>197.70725662737951</v>
      </c>
      <c r="CC126" s="53">
        <f ca="1">Проект!CC$357*CHOOSE(Проект!$D$357,1,Параметры!CC$59,Параметры!CC$65)/Параметры!CC$70</f>
        <v>198.82512220049577</v>
      </c>
      <c r="CD126" s="53">
        <f ca="1">Проект!CD$357*CHOOSE(Проект!$D$357,1,Параметры!CD$59,Параметры!CD$65)/Параметры!CD$70</f>
        <v>199.94930834808599</v>
      </c>
      <c r="CE126" s="53">
        <f ca="1">Проект!CE$357*CHOOSE(Проект!$D$357,1,Параметры!CE$59,Параметры!CE$65)/Параметры!CE$70</f>
        <v>201.07985080759721</v>
      </c>
      <c r="CF126" s="53">
        <f ca="1">Проект!CF$357*CHOOSE(Проект!$D$357,1,Параметры!CF$59,Параметры!CF$65)/Параметры!CF$70</f>
        <v>202.21678551854109</v>
      </c>
      <c r="CG126" s="53">
        <f ca="1">Проект!CG$357*CHOOSE(Проект!$D$357,1,Параметры!CG$59,Параметры!CG$65)/Параметры!CG$70</f>
        <v>203.36014862363669</v>
      </c>
      <c r="CH126" s="53">
        <f ca="1">Проект!CH$357*CHOOSE(Проект!$D$357,1,Параметры!CH$59,Параметры!CH$65)/Параметры!CH$70</f>
        <v>204.5099764699591</v>
      </c>
      <c r="CI126" s="53">
        <f ca="1">Проект!CI$357*CHOOSE(Проект!$D$357,1,Параметры!CI$59,Параметры!CI$65)/Параметры!CI$70</f>
        <v>205.66630561009509</v>
      </c>
      <c r="CJ126" s="53">
        <f ca="1">Проект!CJ$357*CHOOSE(Проект!$D$357,1,Параметры!CJ$59,Параметры!CJ$65)/Параметры!CJ$70</f>
        <v>206.82917280330508</v>
      </c>
      <c r="CK126" s="53">
        <f ca="1">Проект!CK$357*CHOOSE(Проект!$D$357,1,Параметры!CK$59,Параметры!CK$65)/Параметры!CK$70</f>
        <v>207.99861501669176</v>
      </c>
      <c r="CL126" s="53">
        <f ca="1">Проект!CL$357*CHOOSE(Проект!$D$357,1,Параметры!CL$59,Параметры!CL$65)/Параметры!CL$70</f>
        <v>209.17466942637506</v>
      </c>
      <c r="CM126" s="53">
        <f ca="1">Проект!CM$357*CHOOSE(Проект!$D$357,1,Параметры!CM$59,Параметры!CM$65)/Параметры!CM$70</f>
        <v>210.35737341867423</v>
      </c>
      <c r="CN126" s="53">
        <f ca="1">Проект!CN$357*CHOOSE(Проект!$D$357,1,Параметры!CN$59,Параметры!CN$65)/Параметры!CN$70</f>
        <v>211.54676459129612</v>
      </c>
      <c r="CO126" s="53">
        <f ca="1">Проект!CO$357*CHOOSE(Проект!$D$357,1,Параметры!CO$59,Параметры!CO$65)/Параметры!CO$70</f>
        <v>212.74288075453052</v>
      </c>
      <c r="CP126" s="53">
        <f ca="1">Проект!CP$357*CHOOSE(Проект!$D$357,1,Параметры!CP$59,Параметры!CP$65)/Параметры!CP$70</f>
        <v>213.94575993245206</v>
      </c>
      <c r="CQ126" s="53">
        <f ca="1">Проект!CQ$357*CHOOSE(Проект!$D$357,1,Параметры!CQ$59,Параметры!CQ$65)/Параметры!CQ$70</f>
        <v>215.15544036412905</v>
      </c>
      <c r="CR126" s="53">
        <f ca="1">Проект!CR$357*CHOOSE(Проект!$D$357,1,Параметры!CR$59,Параметры!CR$65)/Параметры!CR$70</f>
        <v>216.37196050483905</v>
      </c>
      <c r="CS126" s="53">
        <f ca="1">Проект!CS$357*CHOOSE(Проект!$D$357,1,Параметры!CS$59,Параметры!CS$65)/Параметры!CS$70</f>
        <v>217.59535902729129</v>
      </c>
      <c r="CT126" s="53">
        <f ca="1">Проект!CT$357*CHOOSE(Проект!$D$357,1,Параметры!CT$59,Параметры!CT$65)/Параметры!CT$70</f>
        <v>218.82567482285623</v>
      </c>
      <c r="CU126" s="53">
        <f ca="1">Проект!CU$357*CHOOSE(Проект!$D$357,1,Параметры!CU$59,Параметры!CU$65)/Параметры!CU$70</f>
        <v>220.06294700280174</v>
      </c>
      <c r="CV126" s="53">
        <f ca="1">Проект!CV$357*CHOOSE(Проект!$D$357,1,Параметры!CV$59,Параметры!CV$65)/Параметры!CV$70</f>
        <v>221.30721489953646</v>
      </c>
      <c r="CW126" s="53">
        <f ca="1">Проект!CW$357*CHOOSE(Проект!$D$357,1,Параметры!CW$59,Параметры!CW$65)/Параметры!CW$70</f>
        <v>222.55851806786018</v>
      </c>
      <c r="CX126" s="53">
        <f ca="1">Проект!CX$357*CHOOSE(Проект!$D$357,1,Параметры!CX$59,Параметры!CX$65)/Параметры!CX$70</f>
        <v>223.81689628622132</v>
      </c>
      <c r="CY126" s="53">
        <f ca="1">Проект!CY$357*CHOOSE(Проект!$D$357,1,Параметры!CY$59,Параметры!CY$65)/Параметры!CY$70</f>
        <v>225.08238955798143</v>
      </c>
      <c r="CZ126" s="53">
        <f ca="1">Проект!CZ$357*CHOOSE(Проект!$D$357,1,Параметры!CZ$59,Параметры!CZ$65)/Параметры!CZ$70</f>
        <v>226.35503811268683</v>
      </c>
      <c r="DA126" s="53">
        <f ca="1">Проект!DA$357*CHOOSE(Проект!$D$357,1,Параметры!DA$59,Параметры!DA$65)/Параметры!DA$70</f>
        <v>227.63488240734765</v>
      </c>
      <c r="DB126" s="53">
        <f ca="1">Проект!DB$357*CHOOSE(Проект!$D$357,1,Параметры!DB$59,Параметры!DB$65)/Параметры!DB$70</f>
        <v>228.92196312772367</v>
      </c>
      <c r="DC126" s="53">
        <f ca="1">Проект!DC$357*CHOOSE(Проект!$D$357,1,Параметры!DC$59,Параметры!DC$65)/Параметры!DC$70</f>
        <v>230.21632118961807</v>
      </c>
      <c r="DD126" s="53">
        <f ca="1">Проект!DD$357*CHOOSE(Проект!$D$357,1,Параметры!DD$59,Параметры!DD$65)/Параметры!DD$70</f>
        <v>231.51799774017778</v>
      </c>
      <c r="DE126" s="53">
        <f ca="1">Проект!DE$357*CHOOSE(Проект!$D$357,1,Параметры!DE$59,Параметры!DE$65)/Параметры!DE$70</f>
        <v>232.82703415920173</v>
      </c>
      <c r="DF126" s="53">
        <f ca="1">Проект!DF$357*CHOOSE(Проект!$D$357,1,Параметры!DF$59,Параметры!DF$65)/Параметры!DF$70</f>
        <v>234.14347206045622</v>
      </c>
      <c r="DG126" s="53">
        <f ca="1">Проект!DG$357*CHOOSE(Проект!$D$357,1,Параметры!DG$59,Параметры!DG$65)/Параметры!DG$70</f>
        <v>235.4673532929979</v>
      </c>
      <c r="DH126" s="53">
        <f ca="1">Проект!DH$357*CHOOSE(Проект!$D$357,1,Параметры!DH$59,Параметры!DH$65)/Параметры!DH$70</f>
        <v>236.79871994250402</v>
      </c>
      <c r="DI126" s="53">
        <f ca="1">Проект!DI$357*CHOOSE(Проект!$D$357,1,Параметры!DI$59,Параметры!DI$65)/Параметры!DI$70</f>
        <v>238.13761433261041</v>
      </c>
      <c r="DJ126" s="53">
        <f ca="1">Проект!DJ$357*CHOOSE(Проект!$D$357,1,Параметры!DJ$59,Параметры!DJ$65)/Параметры!DJ$70</f>
        <v>239.48407902625684</v>
      </c>
      <c r="DK126" s="53">
        <f ca="1">Проект!DK$357*CHOOSE(Проект!$D$357,1,Параметры!DK$59,Параметры!DK$65)/Параметры!DK$70</f>
        <v>240.83815682704017</v>
      </c>
      <c r="DL126" s="53">
        <f ca="1">Проект!DL$357*CHOOSE(Проект!$D$357,1,Параметры!DL$59,Параметры!DL$65)/Параметры!DL$70</f>
        <v>242.19989078057495</v>
      </c>
      <c r="DM126" s="53">
        <f ca="1">Проект!DM$357*CHOOSE(Проект!$D$357,1,Параметры!DM$59,Параметры!DM$65)/Параметры!DM$70</f>
        <v>243.56932417586199</v>
      </c>
      <c r="DN126" s="53">
        <f ca="1">Проект!DN$357*CHOOSE(Проект!$D$357,1,Параметры!DN$59,Параметры!DN$65)/Параметры!DN$70</f>
        <v>244.94650054666437</v>
      </c>
      <c r="DO126" s="53">
        <f ca="1">Проект!DO$357*CHOOSE(Проект!$D$357,1,Параметры!DO$59,Параметры!DO$65)/Параметры!DO$70</f>
        <v>246.33146367289135</v>
      </c>
      <c r="DP126" s="53">
        <f ca="1">Проект!DP$357*CHOOSE(Проект!$D$357,1,Параметры!DP$59,Параметры!DP$65)/Параметры!DP$70</f>
        <v>247.72425758199023</v>
      </c>
      <c r="DQ126" s="53">
        <f ca="1">Проект!DQ$357*CHOOSE(Проект!$D$357,1,Параметры!DQ$59,Параметры!DQ$65)/Параметры!DQ$70</f>
        <v>249.12492655034583</v>
      </c>
      <c r="DR126" s="53">
        <f ca="1">Проект!DR$357*CHOOSE(Проект!$D$357,1,Параметры!DR$59,Параметры!DR$65)/Параметры!DR$70</f>
        <v>250.53351510468815</v>
      </c>
      <c r="DS126" s="53">
        <f ca="1">Проект!DS$357*CHOOSE(Проект!$D$357,1,Параметры!DS$59,Параметры!DS$65)/Параметры!DS$70</f>
        <v>251.95006802350775</v>
      </c>
      <c r="DT126" s="53">
        <f ca="1">Проект!DT$357*CHOOSE(Проект!$D$357,1,Параметры!DT$59,Параметры!DT$65)/Параметры!DT$70</f>
        <v>253.37463033847931</v>
      </c>
      <c r="DU126" s="53">
        <f ca="1">Проект!DU$357*CHOOSE(Проект!$D$357,1,Параметры!DU$59,Параметры!DU$65)/Параметры!DU$70</f>
        <v>254.80724733589315</v>
      </c>
      <c r="DV126" s="53">
        <f ca="1">Проект!DV$357*CHOOSE(Проект!$D$357,1,Параметры!DV$59,Параметры!DV$65)/Параметры!DV$70</f>
        <v>256.24796455809479</v>
      </c>
      <c r="DW126" s="68"/>
      <c r="DX126" s="55">
        <f ca="1">SUM(G126:DW126)</f>
        <v>22407.776794553742</v>
      </c>
    </row>
    <row r="127" spans="1:128" x14ac:dyDescent="0.2">
      <c r="A127" s="254" t="str">
        <f>Проект!A$358</f>
        <v>Управляющий</v>
      </c>
      <c r="B127" s="121">
        <f ca="1">DX127</f>
        <v>15685.443756187609</v>
      </c>
      <c r="C127" s="46" t="str">
        <f ca="1">Параметры!C$70</f>
        <v>тыс. руб.</v>
      </c>
      <c r="D127" s="11"/>
      <c r="F127" s="6" t="s">
        <v>3410</v>
      </c>
      <c r="G127" s="53">
        <f ca="1">Проект!G$366*CHOOSE(Проект!$D$366,1,Параметры!G$59,Параметры!G$65)/Параметры!G$70</f>
        <v>91.7</v>
      </c>
      <c r="H127" s="53">
        <f ca="1">Проект!H$366*CHOOSE(Проект!$D$366,1,Параметры!H$59,Параметры!H$65)/Параметры!H$70</f>
        <v>92.218485132025066</v>
      </c>
      <c r="I127" s="53">
        <f ca="1">Проект!I$366*CHOOSE(Проект!$D$366,1,Параметры!I$59,Параметры!I$65)/Параметры!I$70</f>
        <v>92.739901854367801</v>
      </c>
      <c r="J127" s="53">
        <f ca="1">Проект!J$366*CHOOSE(Проект!$D$366,1,Параметры!J$59,Параметры!J$65)/Параметры!J$70</f>
        <v>93.264266742666095</v>
      </c>
      <c r="K127" s="53">
        <f ca="1">Проект!K$366*CHOOSE(Проект!$D$366,1,Параметры!K$59,Параметры!K$65)/Параметры!K$70</f>
        <v>93.791596466278875</v>
      </c>
      <c r="L127" s="53">
        <f ca="1">Проект!L$366*CHOOSE(Проект!$D$366,1,Параметры!L$59,Параметры!L$65)/Параметры!L$70</f>
        <v>94.321907788816063</v>
      </c>
      <c r="M127" s="53">
        <f ca="1">Проект!M$366*CHOOSE(Проект!$D$366,1,Параметры!M$59,Параметры!M$65)/Параметры!M$70</f>
        <v>94.855217568671463</v>
      </c>
      <c r="N127" s="53">
        <f ca="1">Проект!N$366*CHOOSE(Проект!$D$366,1,Параметры!N$59,Параметры!N$65)/Параметры!N$70</f>
        <v>95.391542759558689</v>
      </c>
      <c r="O127" s="53">
        <f ca="1">Проект!O$366*CHOOSE(Проект!$D$366,1,Параметры!O$59,Параметры!O$65)/Параметры!O$70</f>
        <v>95.930900411050118</v>
      </c>
      <c r="P127" s="53">
        <f ca="1">Проект!P$366*CHOOSE(Проект!$D$366,1,Параметры!P$59,Параметры!P$65)/Параметры!P$70</f>
        <v>96.473307669118881</v>
      </c>
      <c r="Q127" s="53">
        <f ca="1">Проект!Q$366*CHOOSE(Проект!$D$366,1,Параметры!Q$59,Параметры!Q$65)/Параметры!Q$70</f>
        <v>97.018781776683952</v>
      </c>
      <c r="R127" s="53">
        <f ca="1">Проект!R$366*CHOOSE(Проект!$D$366,1,Параметры!R$59,Параметры!R$65)/Параметры!R$70</f>
        <v>97.567340074158281</v>
      </c>
      <c r="S127" s="53">
        <f ca="1">Проект!S$366*CHOOSE(Проект!$D$366,1,Параметры!S$59,Параметры!S$65)/Параметры!S$70</f>
        <v>98.118999999999971</v>
      </c>
      <c r="T127" s="53">
        <f ca="1">Проект!T$366*CHOOSE(Проект!$D$366,1,Параметры!T$59,Параметры!T$65)/Параметры!T$70</f>
        <v>98.673779091266795</v>
      </c>
      <c r="U127" s="53">
        <f ca="1">Проект!U$366*CHOOSE(Проект!$D$366,1,Параметры!U$59,Параметры!U$65)/Параметры!U$70</f>
        <v>99.231694984173515</v>
      </c>
      <c r="V127" s="53">
        <f ca="1">Проект!V$366*CHOOSE(Проект!$D$366,1,Параметры!V$59,Параметры!V$65)/Параметры!V$70</f>
        <v>99.792765414652706</v>
      </c>
      <c r="W127" s="53">
        <f ca="1">Проект!W$366*CHOOSE(Проект!$D$366,1,Параметры!W$59,Параметры!W$65)/Параметры!W$70</f>
        <v>100.35700821891838</v>
      </c>
      <c r="X127" s="53">
        <f ca="1">Проект!X$366*CHOOSE(Проект!$D$366,1,Параметры!X$59,Параметры!X$65)/Параметры!X$70</f>
        <v>100.92444133403318</v>
      </c>
      <c r="Y127" s="53">
        <f ca="1">Проект!Y$366*CHOOSE(Проект!$D$366,1,Параметры!Y$59,Параметры!Y$65)/Параметры!Y$70</f>
        <v>101.49508279847845</v>
      </c>
      <c r="Z127" s="53">
        <f ca="1">Проект!Z$366*CHOOSE(Проект!$D$366,1,Параметры!Z$59,Параметры!Z$65)/Параметры!Z$70</f>
        <v>102.06895075272777</v>
      </c>
      <c r="AA127" s="53">
        <f ca="1">Проект!AA$366*CHOOSE(Проект!$D$366,1,Параметры!AA$59,Параметры!AA$65)/Параметры!AA$70</f>
        <v>102.64606343982362</v>
      </c>
      <c r="AB127" s="53">
        <f ca="1">Проект!AB$366*CHOOSE(Проект!$D$366,1,Параметры!AB$59,Параметры!AB$65)/Параметры!AB$70</f>
        <v>103.22643920595721</v>
      </c>
      <c r="AC127" s="53">
        <f ca="1">Проект!AC$366*CHOOSE(Проект!$D$366,1,Параметры!AC$59,Параметры!AC$65)/Параметры!AC$70</f>
        <v>103.81009650105185</v>
      </c>
      <c r="AD127" s="53">
        <f ca="1">Проект!AD$366*CHOOSE(Проект!$D$366,1,Параметры!AD$59,Параметры!AD$65)/Параметры!AD$70</f>
        <v>104.39705387934936</v>
      </c>
      <c r="AE127" s="53">
        <f ca="1">Проект!AE$366*CHOOSE(Проект!$D$366,1,Параметры!AE$59,Параметры!AE$65)/Параметры!AE$70</f>
        <v>104.98732999999997</v>
      </c>
      <c r="AF127" s="53">
        <f ca="1">Проект!AF$366*CHOOSE(Проект!$D$366,1,Параметры!AF$59,Параметры!AF$65)/Параметры!AF$70</f>
        <v>105.58094362765547</v>
      </c>
      <c r="AG127" s="53">
        <f ca="1">Проект!AG$366*CHOOSE(Проект!$D$366,1,Параметры!AG$59,Параметры!AG$65)/Параметры!AG$70</f>
        <v>106.17791363306567</v>
      </c>
      <c r="AH127" s="53">
        <f ca="1">Проект!AH$366*CHOOSE(Проект!$D$366,1,Параметры!AH$59,Параметры!AH$65)/Параметры!AH$70</f>
        <v>106.77825899367839</v>
      </c>
      <c r="AI127" s="53">
        <f ca="1">Проект!AI$366*CHOOSE(Проект!$D$366,1,Параметры!AI$59,Параметры!AI$65)/Параметры!AI$70</f>
        <v>107.38199879424268</v>
      </c>
      <c r="AJ127" s="53">
        <f ca="1">Проект!AJ$366*CHOOSE(Проект!$D$366,1,Параметры!AJ$59,Параметры!AJ$65)/Параметры!AJ$70</f>
        <v>107.9891522274155</v>
      </c>
      <c r="AK127" s="53">
        <f ca="1">Проект!AK$366*CHOOSE(Проект!$D$366,1,Параметры!AK$59,Параметры!AK$65)/Параметры!AK$70</f>
        <v>108.59973859437194</v>
      </c>
      <c r="AL127" s="53">
        <f ca="1">Проект!AL$366*CHOOSE(Проект!$D$366,1,Параметры!AL$59,Параметры!AL$65)/Параметры!AL$70</f>
        <v>109.21377730541873</v>
      </c>
      <c r="AM127" s="53">
        <f ca="1">Проект!AM$366*CHOOSE(Проект!$D$366,1,Параметры!AM$59,Параметры!AM$65)/Параметры!AM$70</f>
        <v>109.83128788061127</v>
      </c>
      <c r="AN127" s="53">
        <f ca="1">Проект!AN$366*CHOOSE(Проект!$D$366,1,Параметры!AN$59,Параметры!AN$65)/Параметры!AN$70</f>
        <v>110.45228995037421</v>
      </c>
      <c r="AO127" s="53">
        <f ca="1">Проект!AO$366*CHOOSE(Проект!$D$366,1,Параметры!AO$59,Параметры!AO$65)/Параметры!AO$70</f>
        <v>111.07680325612547</v>
      </c>
      <c r="AP127" s="53">
        <f ca="1">Проект!AP$366*CHOOSE(Проект!$D$366,1,Параметры!AP$59,Параметры!AP$65)/Параметры!AP$70</f>
        <v>111.70484765090382</v>
      </c>
      <c r="AQ127" s="53">
        <f ca="1">Проект!AQ$366*CHOOSE(Проект!$D$366,1,Параметры!AQ$59,Параметры!AQ$65)/Параметры!AQ$70</f>
        <v>112.33644309999997</v>
      </c>
      <c r="AR127" s="53">
        <f ca="1">Проект!AR$366*CHOOSE(Проект!$D$366,1,Параметры!AR$59,Параметры!AR$65)/Параметры!AR$70</f>
        <v>112.97160968159136</v>
      </c>
      <c r="AS127" s="53">
        <f ca="1">Проект!AS$366*CHOOSE(Проект!$D$366,1,Параметры!AS$59,Параметры!AS$65)/Параметры!AS$70</f>
        <v>113.61036758738027</v>
      </c>
      <c r="AT127" s="53">
        <f ca="1">Проект!AT$366*CHOOSE(Проект!$D$366,1,Параметры!AT$59,Параметры!AT$65)/Параметры!AT$70</f>
        <v>114.25273712323587</v>
      </c>
      <c r="AU127" s="53">
        <f ca="1">Проект!AU$366*CHOOSE(Проект!$D$366,1,Параметры!AU$59,Параметры!AU$65)/Параметры!AU$70</f>
        <v>114.89873870983965</v>
      </c>
      <c r="AV127" s="53">
        <f ca="1">Проект!AV$366*CHOOSE(Проект!$D$366,1,Параметры!AV$59,Параметры!AV$65)/Параметры!AV$70</f>
        <v>115.54839288333457</v>
      </c>
      <c r="AW127" s="53">
        <f ca="1">Проект!AW$366*CHOOSE(Проект!$D$366,1,Параметры!AW$59,Параметры!AW$65)/Параметры!AW$70</f>
        <v>116.20172029597796</v>
      </c>
      <c r="AX127" s="53">
        <f ca="1">Проект!AX$366*CHOOSE(Проект!$D$366,1,Параметры!AX$59,Параметры!AX$65)/Параметры!AX$70</f>
        <v>116.85874171679802</v>
      </c>
      <c r="AY127" s="53">
        <f ca="1">Проект!AY$366*CHOOSE(Проект!$D$366,1,Параметры!AY$59,Параметры!AY$65)/Параметры!AY$70</f>
        <v>117.51947803225404</v>
      </c>
      <c r="AZ127" s="53">
        <f ca="1">Проект!AZ$366*CHOOSE(Проект!$D$366,1,Параметры!AZ$59,Параметры!AZ$65)/Параметры!AZ$70</f>
        <v>118.18395024690039</v>
      </c>
      <c r="BA127" s="53">
        <f ca="1">Проект!BA$366*CHOOSE(Проект!$D$366,1,Параметры!BA$59,Параметры!BA$65)/Параметры!BA$70</f>
        <v>118.85217948405423</v>
      </c>
      <c r="BB127" s="53">
        <f ca="1">Проект!BB$366*CHOOSE(Проект!$D$366,1,Параметры!BB$59,Параметры!BB$65)/Параметры!BB$70</f>
        <v>119.52418698646706</v>
      </c>
      <c r="BC127" s="53">
        <f ca="1">Проект!BC$366*CHOOSE(Проект!$D$366,1,Параметры!BC$59,Параметры!BC$65)/Параметры!BC$70</f>
        <v>120.19999411699996</v>
      </c>
      <c r="BD127" s="53">
        <f ca="1">Проект!BD$366*CHOOSE(Проект!$D$366,1,Параметры!BD$59,Параметры!BD$65)/Параметры!BD$70</f>
        <v>120.87962235930274</v>
      </c>
      <c r="BE127" s="53">
        <f ca="1">Проект!BE$366*CHOOSE(Проект!$D$366,1,Параметры!BE$59,Параметры!BE$65)/Параметры!BE$70</f>
        <v>121.56309331849688</v>
      </c>
      <c r="BF127" s="53">
        <f ca="1">Проект!BF$366*CHOOSE(Проект!$D$366,1,Параметры!BF$59,Параметры!BF$65)/Параметры!BF$70</f>
        <v>122.25042872186236</v>
      </c>
      <c r="BG127" s="53">
        <f ca="1">Проект!BG$366*CHOOSE(Проект!$D$366,1,Параметры!BG$59,Параметры!BG$65)/Параметры!BG$70</f>
        <v>122.9416504195284</v>
      </c>
      <c r="BH127" s="53">
        <f ca="1">Проект!BH$366*CHOOSE(Проект!$D$366,1,Параметры!BH$59,Параметры!BH$65)/Параметры!BH$70</f>
        <v>123.63678038516797</v>
      </c>
      <c r="BI127" s="53">
        <f ca="1">Проект!BI$366*CHOOSE(Проект!$D$366,1,Параметры!BI$59,Параметры!BI$65)/Параметры!BI$70</f>
        <v>124.3358407166964</v>
      </c>
      <c r="BJ127" s="53">
        <f ca="1">Проект!BJ$366*CHOOSE(Проект!$D$366,1,Параметры!BJ$59,Параметры!BJ$65)/Параметры!BJ$70</f>
        <v>125.03885363697387</v>
      </c>
      <c r="BK127" s="53">
        <f ca="1">Проект!BK$366*CHOOSE(Проект!$D$366,1,Параметры!BK$59,Параметры!BK$65)/Параметры!BK$70</f>
        <v>125.74584149451179</v>
      </c>
      <c r="BL127" s="53">
        <f ca="1">Проект!BL$366*CHOOSE(Проект!$D$366,1,Параметры!BL$59,Параметры!BL$65)/Параметры!BL$70</f>
        <v>126.45682676418339</v>
      </c>
      <c r="BM127" s="53">
        <f ca="1">Проект!BM$366*CHOOSE(Проект!$D$366,1,Параметры!BM$59,Параметры!BM$65)/Параметры!BM$70</f>
        <v>127.171832047938</v>
      </c>
      <c r="BN127" s="53">
        <f ca="1">Проект!BN$366*CHOOSE(Проект!$D$366,1,Параметры!BN$59,Параметры!BN$65)/Параметры!BN$70</f>
        <v>127.89088007551973</v>
      </c>
      <c r="BO127" s="53">
        <f ca="1">Проект!BO$366*CHOOSE(Проект!$D$366,1,Параметры!BO$59,Параметры!BO$65)/Параметры!BO$70</f>
        <v>128.61399370518996</v>
      </c>
      <c r="BP127" s="53">
        <f ca="1">Проект!BP$366*CHOOSE(Проект!$D$366,1,Параметры!BP$59,Параметры!BP$65)/Параметры!BP$70</f>
        <v>129.34119592445393</v>
      </c>
      <c r="BQ127" s="53">
        <f ca="1">Проект!BQ$366*CHOOSE(Проект!$D$366,1,Параметры!BQ$59,Параметры!BQ$65)/Параметры!BQ$70</f>
        <v>130.07250985079165</v>
      </c>
      <c r="BR127" s="53">
        <f ca="1">Проект!BR$366*CHOOSE(Проект!$D$366,1,Параметры!BR$59,Параметры!BR$65)/Параметры!BR$70</f>
        <v>130.80795873239271</v>
      </c>
      <c r="BS127" s="53">
        <f ca="1">Проект!BS$366*CHOOSE(Проект!$D$366,1,Параметры!BS$59,Параметры!BS$65)/Параметры!BS$70</f>
        <v>131.54756594889537</v>
      </c>
      <c r="BT127" s="53">
        <f ca="1">Проект!BT$366*CHOOSE(Проект!$D$366,1,Параметры!BT$59,Параметры!BT$65)/Параметры!BT$70</f>
        <v>132.29135501212971</v>
      </c>
      <c r="BU127" s="53">
        <f ca="1">Проект!BU$366*CHOOSE(Проект!$D$366,1,Параметры!BU$59,Параметры!BU$65)/Параметры!BU$70</f>
        <v>133.03934956686516</v>
      </c>
      <c r="BV127" s="53">
        <f ca="1">Проект!BV$366*CHOOSE(Проект!$D$366,1,Параметры!BV$59,Параметры!BV$65)/Параметры!BV$70</f>
        <v>133.79157339156205</v>
      </c>
      <c r="BW127" s="53">
        <f ca="1">Проект!BW$366*CHOOSE(Проект!$D$366,1,Параметры!BW$59,Параметры!BW$65)/Параметры!BW$70</f>
        <v>134.54805039912765</v>
      </c>
      <c r="BX127" s="53">
        <f ca="1">Проект!BX$366*CHOOSE(Проект!$D$366,1,Параметры!BX$59,Параметры!BX$65)/Параметры!BX$70</f>
        <v>135.30880463767625</v>
      </c>
      <c r="BY127" s="53">
        <f ca="1">Проект!BY$366*CHOOSE(Проект!$D$366,1,Параметры!BY$59,Параметры!BY$65)/Параметры!BY$70</f>
        <v>136.07386029129367</v>
      </c>
      <c r="BZ127" s="53">
        <f ca="1">Проект!BZ$366*CHOOSE(Проект!$D$366,1,Параметры!BZ$59,Параметры!BZ$65)/Параметры!BZ$70</f>
        <v>136.8432416808061</v>
      </c>
      <c r="CA127" s="53">
        <f ca="1">Проект!CA$366*CHOOSE(Проект!$D$366,1,Параметры!CA$59,Параметры!CA$65)/Параметры!CA$70</f>
        <v>137.61697326455322</v>
      </c>
      <c r="CB127" s="53">
        <f ca="1">Проект!CB$366*CHOOSE(Проект!$D$366,1,Параметры!CB$59,Параметры!CB$65)/Параметры!CB$70</f>
        <v>138.39507963916566</v>
      </c>
      <c r="CC127" s="53">
        <f ca="1">Проект!CC$366*CHOOSE(Проект!$D$366,1,Параметры!CC$59,Параметры!CC$65)/Параметры!CC$70</f>
        <v>139.17758554034702</v>
      </c>
      <c r="CD127" s="53">
        <f ca="1">Проект!CD$366*CHOOSE(Проект!$D$366,1,Параметры!CD$59,Параметры!CD$65)/Параметры!CD$70</f>
        <v>139.96451584366019</v>
      </c>
      <c r="CE127" s="53">
        <f ca="1">Проект!CE$366*CHOOSE(Проект!$D$366,1,Параметры!CE$59,Параметры!CE$65)/Параметры!CE$70</f>
        <v>140.75589556531804</v>
      </c>
      <c r="CF127" s="53">
        <f ca="1">Проект!CF$366*CHOOSE(Проект!$D$366,1,Параметры!CF$59,Параметры!CF$65)/Параметры!CF$70</f>
        <v>141.55174986297877</v>
      </c>
      <c r="CG127" s="53">
        <f ca="1">Проект!CG$366*CHOOSE(Проект!$D$366,1,Параметры!CG$59,Параметры!CG$65)/Параметры!CG$70</f>
        <v>142.35210403654565</v>
      </c>
      <c r="CH127" s="53">
        <f ca="1">Проект!CH$366*CHOOSE(Проект!$D$366,1,Параметры!CH$59,Параметры!CH$65)/Параметры!CH$70</f>
        <v>143.15698352897135</v>
      </c>
      <c r="CI127" s="53">
        <f ca="1">Проект!CI$366*CHOOSE(Проект!$D$366,1,Параметры!CI$59,Параметры!CI$65)/Параметры!CI$70</f>
        <v>143.96641392706653</v>
      </c>
      <c r="CJ127" s="53">
        <f ca="1">Проект!CJ$366*CHOOSE(Проект!$D$366,1,Параметры!CJ$59,Параметры!CJ$65)/Параметры!CJ$70</f>
        <v>144.78042096231351</v>
      </c>
      <c r="CK127" s="53">
        <f ca="1">Проект!CK$366*CHOOSE(Проект!$D$366,1,Параметры!CK$59,Параметры!CK$65)/Параметры!CK$70</f>
        <v>145.59903051168416</v>
      </c>
      <c r="CL127" s="53">
        <f ca="1">Проект!CL$366*CHOOSE(Проект!$D$366,1,Параметры!CL$59,Параметры!CL$65)/Параметры!CL$70</f>
        <v>146.42226859846249</v>
      </c>
      <c r="CM127" s="53">
        <f ca="1">Проект!CM$366*CHOOSE(Проект!$D$366,1,Параметры!CM$59,Параметры!CM$65)/Параметры!CM$70</f>
        <v>147.25016139307189</v>
      </c>
      <c r="CN127" s="53">
        <f ca="1">Проект!CN$366*CHOOSE(Проект!$D$366,1,Параметры!CN$59,Параметры!CN$65)/Параметры!CN$70</f>
        <v>148.0827352139072</v>
      </c>
      <c r="CO127" s="53">
        <f ca="1">Проект!CO$366*CHOOSE(Проект!$D$366,1,Параметры!CO$59,Параметры!CO$65)/Параметры!CO$70</f>
        <v>148.92001652817129</v>
      </c>
      <c r="CP127" s="53">
        <f ca="1">Проект!CP$366*CHOOSE(Проект!$D$366,1,Параметры!CP$59,Параметры!CP$65)/Параметры!CP$70</f>
        <v>149.76203195271637</v>
      </c>
      <c r="CQ127" s="53">
        <f ca="1">Проект!CQ$366*CHOOSE(Проект!$D$366,1,Параметры!CQ$59,Параметры!CQ$65)/Параметры!CQ$70</f>
        <v>150.60880825489025</v>
      </c>
      <c r="CR127" s="53">
        <f ca="1">Проект!CR$366*CHOOSE(Проект!$D$366,1,Параметры!CR$59,Параметры!CR$65)/Параметры!CR$70</f>
        <v>151.46037235338724</v>
      </c>
      <c r="CS127" s="53">
        <f ca="1">Проект!CS$366*CHOOSE(Проект!$D$366,1,Параметры!CS$59,Параметры!CS$65)/Параметры!CS$70</f>
        <v>152.31675131910384</v>
      </c>
      <c r="CT127" s="53">
        <f ca="1">Проект!CT$366*CHOOSE(Проект!$D$366,1,Параметры!CT$59,Параметры!CT$65)/Параметры!CT$70</f>
        <v>153.1779723759993</v>
      </c>
      <c r="CU127" s="53">
        <f ca="1">Проект!CU$366*CHOOSE(Проект!$D$366,1,Параметры!CU$59,Параметры!CU$65)/Параметры!CU$70</f>
        <v>154.04406290196115</v>
      </c>
      <c r="CV127" s="53">
        <f ca="1">Проект!CV$366*CHOOSE(Проект!$D$366,1,Параметры!CV$59,Параметры!CV$65)/Параметры!CV$70</f>
        <v>154.91505042967543</v>
      </c>
      <c r="CW127" s="53">
        <f ca="1">Проект!CW$366*CHOOSE(Проект!$D$366,1,Параметры!CW$59,Параметры!CW$65)/Параметры!CW$70</f>
        <v>155.79096264750203</v>
      </c>
      <c r="CX127" s="53">
        <f ca="1">Проект!CX$366*CHOOSE(Проект!$D$366,1,Параметры!CX$59,Параметры!CX$65)/Параметры!CX$70</f>
        <v>156.67182740035483</v>
      </c>
      <c r="CY127" s="53">
        <f ca="1">Проект!CY$366*CHOOSE(Проект!$D$366,1,Параметры!CY$59,Параметры!CY$65)/Параметры!CY$70</f>
        <v>157.55767269058691</v>
      </c>
      <c r="CZ127" s="53">
        <f ca="1">Проект!CZ$366*CHOOSE(Проект!$D$366,1,Параметры!CZ$59,Параметры!CZ$65)/Параметры!CZ$70</f>
        <v>158.44852667888071</v>
      </c>
      <c r="DA127" s="53">
        <f ca="1">Проект!DA$366*CHOOSE(Проект!$D$366,1,Параметры!DA$59,Параметры!DA$65)/Параметры!DA$70</f>
        <v>159.34441768514327</v>
      </c>
      <c r="DB127" s="53">
        <f ca="1">Проект!DB$366*CHOOSE(Проект!$D$366,1,Параметры!DB$59,Параметры!DB$65)/Параметры!DB$70</f>
        <v>160.2453741894065</v>
      </c>
      <c r="DC127" s="53">
        <f ca="1">Проект!DC$366*CHOOSE(Проект!$D$366,1,Параметры!DC$59,Параметры!DC$65)/Параметры!DC$70</f>
        <v>161.15142483273254</v>
      </c>
      <c r="DD127" s="53">
        <f ca="1">Проект!DD$366*CHOOSE(Проект!$D$366,1,Параметры!DD$59,Параметры!DD$65)/Параметры!DD$70</f>
        <v>162.06259841812434</v>
      </c>
      <c r="DE127" s="53">
        <f ca="1">Проект!DE$366*CHOOSE(Проект!$D$366,1,Параметры!DE$59,Параметры!DE$65)/Параметры!DE$70</f>
        <v>162.97892391144109</v>
      </c>
      <c r="DF127" s="53">
        <f ca="1">Проект!DF$366*CHOOSE(Проект!$D$366,1,Параметры!DF$59,Параметры!DF$65)/Параметры!DF$70</f>
        <v>163.90043044231925</v>
      </c>
      <c r="DG127" s="53">
        <f ca="1">Проект!DG$366*CHOOSE(Проект!$D$366,1,Параметры!DG$59,Параметры!DG$65)/Параметры!DG$70</f>
        <v>164.82714730509844</v>
      </c>
      <c r="DH127" s="53">
        <f ca="1">Проект!DH$366*CHOOSE(Проект!$D$366,1,Параметры!DH$59,Параметры!DH$65)/Параметры!DH$70</f>
        <v>165.75910395975271</v>
      </c>
      <c r="DI127" s="53">
        <f ca="1">Проект!DI$366*CHOOSE(Проект!$D$366,1,Параметры!DI$59,Параметры!DI$65)/Параметры!DI$70</f>
        <v>166.69633003282718</v>
      </c>
      <c r="DJ127" s="53">
        <f ca="1">Проект!DJ$366*CHOOSE(Проект!$D$366,1,Параметры!DJ$59,Параметры!DJ$65)/Параметры!DJ$70</f>
        <v>167.63885531837968</v>
      </c>
      <c r="DK127" s="53">
        <f ca="1">Проект!DK$366*CHOOSE(Проект!$D$366,1,Параметры!DK$59,Параметры!DK$65)/Параметры!DK$70</f>
        <v>168.58670977892797</v>
      </c>
      <c r="DL127" s="53">
        <f ca="1">Проект!DL$366*CHOOSE(Проект!$D$366,1,Параметры!DL$59,Параметры!DL$65)/Параметры!DL$70</f>
        <v>169.53992354640235</v>
      </c>
      <c r="DM127" s="53">
        <f ca="1">Проект!DM$366*CHOOSE(Проект!$D$366,1,Параметры!DM$59,Параметры!DM$65)/Параметры!DM$70</f>
        <v>170.4985269231033</v>
      </c>
      <c r="DN127" s="53">
        <f ca="1">Проект!DN$366*CHOOSE(Проект!$D$366,1,Параметры!DN$59,Параметры!DN$65)/Параметры!DN$70</f>
        <v>171.46255038266494</v>
      </c>
      <c r="DO127" s="53">
        <f ca="1">Проект!DO$366*CHOOSE(Проект!$D$366,1,Параметры!DO$59,Параметры!DO$65)/Параметры!DO$70</f>
        <v>172.43202457102385</v>
      </c>
      <c r="DP127" s="53">
        <f ca="1">Проект!DP$366*CHOOSE(Проект!$D$366,1,Параметры!DP$59,Параметры!DP$65)/Параметры!DP$70</f>
        <v>173.40698030739304</v>
      </c>
      <c r="DQ127" s="53">
        <f ca="1">Проект!DQ$366*CHOOSE(Проект!$D$366,1,Параметры!DQ$59,Параметры!DQ$65)/Параметры!DQ$70</f>
        <v>174.38744858524197</v>
      </c>
      <c r="DR127" s="53">
        <f ca="1">Проект!DR$366*CHOOSE(Проект!$D$366,1,Параметры!DR$59,Параметры!DR$65)/Параметры!DR$70</f>
        <v>175.37346057328159</v>
      </c>
      <c r="DS127" s="53">
        <f ca="1">Проект!DS$366*CHOOSE(Проект!$D$366,1,Параметры!DS$59,Параметры!DS$65)/Параметры!DS$70</f>
        <v>176.36504761645531</v>
      </c>
      <c r="DT127" s="53">
        <f ca="1">Проект!DT$366*CHOOSE(Проект!$D$366,1,Параметры!DT$59,Параметры!DT$65)/Параметры!DT$70</f>
        <v>177.36224123693538</v>
      </c>
      <c r="DU127" s="53">
        <f ca="1">Проект!DU$366*CHOOSE(Проект!$D$366,1,Параметры!DU$59,Параметры!DU$65)/Параметры!DU$70</f>
        <v>178.36507313512504</v>
      </c>
      <c r="DV127" s="53">
        <f ca="1">Проект!DV$366*CHOOSE(Проект!$D$366,1,Параметры!DV$59,Параметры!DV$65)/Параметры!DV$70</f>
        <v>179.37357519066626</v>
      </c>
      <c r="DW127" s="68"/>
      <c r="DX127" s="55">
        <f ca="1">SUM(G127:DW127)</f>
        <v>15685.443756187609</v>
      </c>
    </row>
    <row r="128" spans="1:128" x14ac:dyDescent="0.2">
      <c r="A128" s="254" t="str">
        <f>Проект!A$367</f>
        <v xml:space="preserve">Главный бухгалтер </v>
      </c>
      <c r="B128" s="121">
        <f ca="1">DX128</f>
        <v>17926.221435642983</v>
      </c>
      <c r="C128" s="46" t="str">
        <f ca="1">Параметры!C$70</f>
        <v>тыс. руб.</v>
      </c>
      <c r="D128" s="11"/>
      <c r="F128" s="6" t="s">
        <v>3412</v>
      </c>
      <c r="G128" s="53">
        <f ca="1">Проект!G$375*CHOOSE(Проект!$D$375,1,Параметры!G$59,Параметры!G$65)/Параметры!G$70</f>
        <v>104.80000000000001</v>
      </c>
      <c r="H128" s="53">
        <f ca="1">Проект!H$375*CHOOSE(Проект!$D$375,1,Параметры!H$59,Параметры!H$65)/Параметры!H$70</f>
        <v>105.39255443660008</v>
      </c>
      <c r="I128" s="53">
        <f ca="1">Проект!I$375*CHOOSE(Проект!$D$375,1,Параметры!I$59,Параметры!I$65)/Параметры!I$70</f>
        <v>105.98845926213464</v>
      </c>
      <c r="J128" s="53">
        <f ca="1">Проект!J$375*CHOOSE(Проект!$D$375,1,Параметры!J$59,Параметры!J$65)/Параметры!J$70</f>
        <v>106.58773342018982</v>
      </c>
      <c r="K128" s="53">
        <f ca="1">Проект!K$375*CHOOSE(Проект!$D$375,1,Параметры!K$59,Параметры!K$65)/Параметры!K$70</f>
        <v>107.19039596146156</v>
      </c>
      <c r="L128" s="53">
        <f ca="1">Проект!L$375*CHOOSE(Проект!$D$375,1,Параметры!L$59,Параметры!L$65)/Параметры!L$70</f>
        <v>107.7964660443612</v>
      </c>
      <c r="M128" s="53">
        <f ca="1">Проект!M$375*CHOOSE(Проект!$D$375,1,Параметры!M$59,Параметры!M$65)/Параметры!M$70</f>
        <v>108.4059629356245</v>
      </c>
      <c r="N128" s="53">
        <f ca="1">Проект!N$375*CHOOSE(Проект!$D$375,1,Параметры!N$59,Параметры!N$65)/Параметры!N$70</f>
        <v>109.01890601092418</v>
      </c>
      <c r="O128" s="53">
        <f ca="1">Проект!O$375*CHOOSE(Проект!$D$375,1,Параметры!O$59,Параметры!O$65)/Параметры!O$70</f>
        <v>109.63531475548584</v>
      </c>
      <c r="P128" s="53">
        <f ca="1">Проект!P$375*CHOOSE(Проект!$D$375,1,Параметры!P$59,Параметры!P$65)/Параметры!P$70</f>
        <v>110.25520876470728</v>
      </c>
      <c r="Q128" s="53">
        <f ca="1">Проект!Q$375*CHOOSE(Проект!$D$375,1,Параметры!Q$59,Параметры!Q$65)/Параметры!Q$70</f>
        <v>110.87860774478165</v>
      </c>
      <c r="R128" s="53">
        <f ca="1">Проект!R$375*CHOOSE(Проект!$D$375,1,Параметры!R$59,Параметры!R$65)/Параметры!R$70</f>
        <v>111.50553151332373</v>
      </c>
      <c r="S128" s="53">
        <f ca="1">Проект!S$375*CHOOSE(Проект!$D$375,1,Параметры!S$59,Параметры!S$65)/Параметры!S$70</f>
        <v>112.13599999999997</v>
      </c>
      <c r="T128" s="53">
        <f ca="1">Проект!T$375*CHOOSE(Проект!$D$375,1,Параметры!T$59,Параметры!T$65)/Параметры!T$70</f>
        <v>112.77003324716203</v>
      </c>
      <c r="U128" s="53">
        <f ca="1">Проект!U$375*CHOOSE(Проект!$D$375,1,Параметры!U$59,Параметры!U$65)/Параметры!U$70</f>
        <v>113.40765141048401</v>
      </c>
      <c r="V128" s="53">
        <f ca="1">Проект!V$375*CHOOSE(Проект!$D$375,1,Параметры!V$59,Параметры!V$65)/Параметры!V$70</f>
        <v>114.04887475960305</v>
      </c>
      <c r="W128" s="53">
        <f ca="1">Проект!W$375*CHOOSE(Проект!$D$375,1,Параметры!W$59,Параметры!W$65)/Параметры!W$70</f>
        <v>114.69372367876383</v>
      </c>
      <c r="X128" s="53">
        <f ca="1">Проект!X$375*CHOOSE(Проект!$D$375,1,Параметры!X$59,Параметры!X$65)/Параметры!X$70</f>
        <v>115.34221866746645</v>
      </c>
      <c r="Y128" s="53">
        <f ca="1">Проект!Y$375*CHOOSE(Проект!$D$375,1,Параметры!Y$59,Параметры!Y$65)/Параметры!Y$70</f>
        <v>115.9943803411182</v>
      </c>
      <c r="Z128" s="53">
        <f ca="1">Проект!Z$375*CHOOSE(Проект!$D$375,1,Параметры!Z$59,Параметры!Z$65)/Параметры!Z$70</f>
        <v>116.65022943168887</v>
      </c>
      <c r="AA128" s="53">
        <f ca="1">Проект!AA$375*CHOOSE(Проект!$D$375,1,Параметры!AA$59,Параметры!AA$65)/Параметры!AA$70</f>
        <v>117.30978678836982</v>
      </c>
      <c r="AB128" s="53">
        <f ca="1">Проект!AB$375*CHOOSE(Проект!$D$375,1,Параметры!AB$59,Параметры!AB$65)/Параметры!AB$70</f>
        <v>117.97307337823678</v>
      </c>
      <c r="AC128" s="53">
        <f ca="1">Проект!AC$375*CHOOSE(Проект!$D$375,1,Параметры!AC$59,Параметры!AC$65)/Параметры!AC$70</f>
        <v>118.64011028691635</v>
      </c>
      <c r="AD128" s="53">
        <f ca="1">Проект!AD$375*CHOOSE(Проект!$D$375,1,Параметры!AD$59,Параметры!AD$65)/Параметры!AD$70</f>
        <v>119.31091871925638</v>
      </c>
      <c r="AE128" s="53">
        <f ca="1">Проект!AE$375*CHOOSE(Проект!$D$375,1,Параметры!AE$59,Параметры!AE$65)/Параметры!AE$70</f>
        <v>119.98551999999995</v>
      </c>
      <c r="AF128" s="53">
        <f ca="1">Проект!AF$375*CHOOSE(Проект!$D$375,1,Параметры!AF$59,Параметры!AF$65)/Параметры!AF$70</f>
        <v>120.66393557446338</v>
      </c>
      <c r="AG128" s="53">
        <f ca="1">Проект!AG$375*CHOOSE(Проект!$D$375,1,Параметры!AG$59,Параметры!AG$65)/Параметры!AG$70</f>
        <v>121.34618700921789</v>
      </c>
      <c r="AH128" s="53">
        <f ca="1">Проект!AH$375*CHOOSE(Проект!$D$375,1,Параметры!AH$59,Параметры!AH$65)/Параметры!AH$70</f>
        <v>122.03229599277527</v>
      </c>
      <c r="AI128" s="53">
        <f ca="1">Проект!AI$375*CHOOSE(Проект!$D$375,1,Параметры!AI$59,Параметры!AI$65)/Параметры!AI$70</f>
        <v>122.72228433627731</v>
      </c>
      <c r="AJ128" s="53">
        <f ca="1">Проект!AJ$375*CHOOSE(Проект!$D$375,1,Параметры!AJ$59,Параметры!AJ$65)/Параметры!AJ$70</f>
        <v>123.41617397418911</v>
      </c>
      <c r="AK128" s="53">
        <f ca="1">Проект!AK$375*CHOOSE(Проект!$D$375,1,Параметры!AK$59,Параметры!AK$65)/Параметры!AK$70</f>
        <v>124.11398696499649</v>
      </c>
      <c r="AL128" s="53">
        <f ca="1">Проект!AL$375*CHOOSE(Проект!$D$375,1,Параметры!AL$59,Параметры!AL$65)/Параметры!AL$70</f>
        <v>124.81574549190709</v>
      </c>
      <c r="AM128" s="53">
        <f ca="1">Проект!AM$375*CHOOSE(Проект!$D$375,1,Параметры!AM$59,Параметры!AM$65)/Параметры!AM$70</f>
        <v>125.52147186355572</v>
      </c>
      <c r="AN128" s="53">
        <f ca="1">Проект!AN$375*CHOOSE(Проект!$D$375,1,Параметры!AN$59,Параметры!AN$65)/Параметры!AN$70</f>
        <v>126.23118851471337</v>
      </c>
      <c r="AO128" s="53">
        <f ca="1">Проект!AO$375*CHOOSE(Проект!$D$375,1,Параметры!AO$59,Параметры!AO$65)/Параметры!AO$70</f>
        <v>126.94491800700052</v>
      </c>
      <c r="AP128" s="53">
        <f ca="1">Проект!AP$375*CHOOSE(Проект!$D$375,1,Параметры!AP$59,Параметры!AP$65)/Параметры!AP$70</f>
        <v>127.66268302960434</v>
      </c>
      <c r="AQ128" s="53">
        <f ca="1">Проект!AQ$375*CHOOSE(Проект!$D$375,1,Параметры!AQ$59,Параметры!AQ$65)/Параметры!AQ$70</f>
        <v>128.38450639999996</v>
      </c>
      <c r="AR128" s="53">
        <f ca="1">Проект!AR$375*CHOOSE(Проект!$D$375,1,Параметры!AR$59,Параметры!AR$65)/Параметры!AR$70</f>
        <v>129.11041106467582</v>
      </c>
      <c r="AS128" s="53">
        <f ca="1">Проект!AS$375*CHOOSE(Проект!$D$375,1,Параметры!AS$59,Параметры!AS$65)/Параметры!AS$70</f>
        <v>129.84042009986317</v>
      </c>
      <c r="AT128" s="53">
        <f ca="1">Проект!AT$375*CHOOSE(Проект!$D$375,1,Параметры!AT$59,Параметры!AT$65)/Параметры!AT$70</f>
        <v>130.57455671226955</v>
      </c>
      <c r="AU128" s="53">
        <f ca="1">Проект!AU$375*CHOOSE(Проект!$D$375,1,Параметры!AU$59,Параметры!AU$65)/Параметры!AU$70</f>
        <v>131.31284423981671</v>
      </c>
      <c r="AV128" s="53">
        <f ca="1">Проект!AV$375*CHOOSE(Проект!$D$375,1,Параметры!AV$59,Параметры!AV$65)/Параметры!AV$70</f>
        <v>132.05530615238234</v>
      </c>
      <c r="AW128" s="53">
        <f ca="1">Проект!AW$375*CHOOSE(Проект!$D$375,1,Параметры!AW$59,Параметры!AW$65)/Параметры!AW$70</f>
        <v>132.80196605254625</v>
      </c>
      <c r="AX128" s="53">
        <f ca="1">Проект!AX$375*CHOOSE(Проект!$D$375,1,Параметры!AX$59,Параметры!AX$65)/Параметры!AX$70</f>
        <v>133.5528476763406</v>
      </c>
      <c r="AY128" s="53">
        <f ca="1">Проект!AY$375*CHOOSE(Проект!$D$375,1,Параметры!AY$59,Параметры!AY$65)/Параметры!AY$70</f>
        <v>134.30797489400462</v>
      </c>
      <c r="AZ128" s="53">
        <f ca="1">Проект!AZ$375*CHOOSE(Проект!$D$375,1,Параметры!AZ$59,Параметры!AZ$65)/Параметры!AZ$70</f>
        <v>135.06737171074329</v>
      </c>
      <c r="BA128" s="53">
        <f ca="1">Проект!BA$375*CHOOSE(Проект!$D$375,1,Параметры!BA$59,Параметры!BA$65)/Параметры!BA$70</f>
        <v>135.83106226749055</v>
      </c>
      <c r="BB128" s="53">
        <f ca="1">Проект!BB$375*CHOOSE(Проект!$D$375,1,Параметры!BB$59,Параметры!BB$65)/Параметры!BB$70</f>
        <v>136.59907084167665</v>
      </c>
      <c r="BC128" s="53">
        <f ca="1">Проект!BC$375*CHOOSE(Проект!$D$375,1,Параметры!BC$59,Параметры!BC$65)/Параметры!BC$70</f>
        <v>137.37142184799995</v>
      </c>
      <c r="BD128" s="53">
        <f ca="1">Проект!BD$375*CHOOSE(Проект!$D$375,1,Параметры!BD$59,Параметры!BD$65)/Параметры!BD$70</f>
        <v>138.14813983920311</v>
      </c>
      <c r="BE128" s="53">
        <f ca="1">Проект!BE$375*CHOOSE(Проект!$D$375,1,Параметры!BE$59,Параметры!BE$65)/Параметры!BE$70</f>
        <v>138.92924950685355</v>
      </c>
      <c r="BF128" s="53">
        <f ca="1">Проект!BF$375*CHOOSE(Проект!$D$375,1,Параметры!BF$59,Параметры!BF$65)/Параметры!BF$70</f>
        <v>139.71477568212842</v>
      </c>
      <c r="BG128" s="53">
        <f ca="1">Проект!BG$375*CHOOSE(Проект!$D$375,1,Параметры!BG$59,Параметры!BG$65)/Параметры!BG$70</f>
        <v>140.50474333660389</v>
      </c>
      <c r="BH128" s="53">
        <f ca="1">Проект!BH$375*CHOOSE(Проект!$D$375,1,Параметры!BH$59,Параметры!BH$65)/Параметры!BH$70</f>
        <v>141.29917758304913</v>
      </c>
      <c r="BI128" s="53">
        <f ca="1">Проект!BI$375*CHOOSE(Проект!$D$375,1,Параметры!BI$59,Параметры!BI$65)/Параметры!BI$70</f>
        <v>142.09810367622447</v>
      </c>
      <c r="BJ128" s="53">
        <f ca="1">Проект!BJ$375*CHOOSE(Проект!$D$375,1,Параметры!BJ$59,Параметры!BJ$65)/Параметры!BJ$70</f>
        <v>142.90154701368442</v>
      </c>
      <c r="BK128" s="53">
        <f ca="1">Проект!BK$375*CHOOSE(Проект!$D$375,1,Параметры!BK$59,Параметры!BK$65)/Параметры!BK$70</f>
        <v>143.70953313658492</v>
      </c>
      <c r="BL128" s="53">
        <f ca="1">Проект!BL$375*CHOOSE(Проект!$D$375,1,Параметры!BL$59,Параметры!BL$65)/Параметры!BL$70</f>
        <v>144.52208773049531</v>
      </c>
      <c r="BM128" s="53">
        <f ca="1">Проект!BM$375*CHOOSE(Проект!$D$375,1,Параметры!BM$59,Параметры!BM$65)/Параметры!BM$70</f>
        <v>145.3392366262149</v>
      </c>
      <c r="BN128" s="53">
        <f ca="1">Проект!BN$375*CHOOSE(Проект!$D$375,1,Параметры!BN$59,Параметры!BN$65)/Параметры!BN$70</f>
        <v>146.16100580059401</v>
      </c>
      <c r="BO128" s="53">
        <f ca="1">Проект!BO$375*CHOOSE(Проект!$D$375,1,Параметры!BO$59,Параметры!BO$65)/Параметры!BO$70</f>
        <v>146.98742137735994</v>
      </c>
      <c r="BP128" s="53">
        <f ca="1">Проект!BP$375*CHOOSE(Проект!$D$375,1,Параметры!BP$59,Параметры!BP$65)/Параметры!BP$70</f>
        <v>147.81850962794732</v>
      </c>
      <c r="BQ128" s="53">
        <f ca="1">Проект!BQ$375*CHOOSE(Проект!$D$375,1,Параметры!BQ$59,Параметры!BQ$65)/Параметры!BQ$70</f>
        <v>148.65429697233333</v>
      </c>
      <c r="BR128" s="53">
        <f ca="1">Проект!BR$375*CHOOSE(Проект!$D$375,1,Параметры!BR$59,Параметры!BR$65)/Параметры!BR$70</f>
        <v>149.4948099798774</v>
      </c>
      <c r="BS128" s="53">
        <f ca="1">Проект!BS$375*CHOOSE(Проект!$D$375,1,Параметры!BS$59,Параметры!BS$65)/Параметры!BS$70</f>
        <v>150.34007537016615</v>
      </c>
      <c r="BT128" s="53">
        <f ca="1">Проект!BT$375*CHOOSE(Проект!$D$375,1,Параметры!BT$59,Параметры!BT$65)/Параметры!BT$70</f>
        <v>151.19012001386253</v>
      </c>
      <c r="BU128" s="53">
        <f ca="1">Проект!BU$375*CHOOSE(Проект!$D$375,1,Параметры!BU$59,Параметры!BU$65)/Параметры!BU$70</f>
        <v>152.04497093356017</v>
      </c>
      <c r="BV128" s="53">
        <f ca="1">Проект!BV$375*CHOOSE(Проект!$D$375,1,Параметры!BV$59,Параметры!BV$65)/Параметры!BV$70</f>
        <v>152.90465530464232</v>
      </c>
      <c r="BW128" s="53">
        <f ca="1">Проект!BW$375*CHOOSE(Проект!$D$375,1,Параметры!BW$59,Параметры!BW$65)/Параметры!BW$70</f>
        <v>153.76920045614585</v>
      </c>
      <c r="BX128" s="53">
        <f ca="1">Проект!BX$375*CHOOSE(Проект!$D$375,1,Параметры!BX$59,Параметры!BX$65)/Параметры!BX$70</f>
        <v>154.63863387162996</v>
      </c>
      <c r="BY128" s="53">
        <f ca="1">Проект!BY$375*CHOOSE(Проект!$D$375,1,Параметры!BY$59,Параметры!BY$65)/Параметры!BY$70</f>
        <v>155.51298319004988</v>
      </c>
      <c r="BZ128" s="53">
        <f ca="1">Проект!BZ$375*CHOOSE(Проект!$D$375,1,Параметры!BZ$59,Параметры!BZ$65)/Параметры!BZ$70</f>
        <v>156.39227620663553</v>
      </c>
      <c r="CA128" s="53">
        <f ca="1">Проект!CA$375*CHOOSE(Проект!$D$375,1,Параметры!CA$59,Параметры!CA$65)/Параметры!CA$70</f>
        <v>157.2765408737751</v>
      </c>
      <c r="CB128" s="53">
        <f ca="1">Проект!CB$375*CHOOSE(Проект!$D$375,1,Параметры!CB$59,Параметры!CB$65)/Параметры!CB$70</f>
        <v>158.16580530190362</v>
      </c>
      <c r="CC128" s="53">
        <f ca="1">Проект!CC$375*CHOOSE(Проект!$D$375,1,Параметры!CC$59,Параметры!CC$65)/Параметры!CC$70</f>
        <v>159.06009776039662</v>
      </c>
      <c r="CD128" s="53">
        <f ca="1">Проект!CD$375*CHOOSE(Проект!$D$375,1,Параметры!CD$59,Параметры!CD$65)/Параметры!CD$70</f>
        <v>159.95944667846879</v>
      </c>
      <c r="CE128" s="53">
        <f ca="1">Проект!CE$375*CHOOSE(Проект!$D$375,1,Параметры!CE$59,Параметры!CE$65)/Параметры!CE$70</f>
        <v>160.86388064607775</v>
      </c>
      <c r="CF128" s="53">
        <f ca="1">Проект!CF$375*CHOOSE(Проект!$D$375,1,Параметры!CF$59,Параметры!CF$65)/Параметры!CF$70</f>
        <v>161.77342841483289</v>
      </c>
      <c r="CG128" s="53">
        <f ca="1">Проект!CG$375*CHOOSE(Проект!$D$375,1,Параметры!CG$59,Параметры!CG$65)/Параметры!CG$70</f>
        <v>162.68811889890935</v>
      </c>
      <c r="CH128" s="53">
        <f ca="1">Проект!CH$375*CHOOSE(Проект!$D$375,1,Параметры!CH$59,Параметры!CH$65)/Параметры!CH$70</f>
        <v>163.60798117596727</v>
      </c>
      <c r="CI128" s="53">
        <f ca="1">Проект!CI$375*CHOOSE(Проект!$D$375,1,Параметры!CI$59,Параметры!CI$65)/Параметры!CI$70</f>
        <v>164.53304448807606</v>
      </c>
      <c r="CJ128" s="53">
        <f ca="1">Проект!CJ$375*CHOOSE(Проект!$D$375,1,Параметры!CJ$59,Параметры!CJ$65)/Параметры!CJ$70</f>
        <v>165.46333824264406</v>
      </c>
      <c r="CK128" s="53">
        <f ca="1">Проект!CK$375*CHOOSE(Проект!$D$375,1,Параметры!CK$59,Параметры!CK$65)/Параметры!CK$70</f>
        <v>166.39889201335336</v>
      </c>
      <c r="CL128" s="53">
        <f ca="1">Проект!CL$375*CHOOSE(Проект!$D$375,1,Параметры!CL$59,Параметры!CL$65)/Параметры!CL$70</f>
        <v>167.33973554110003</v>
      </c>
      <c r="CM128" s="53">
        <f ca="1">Проект!CM$375*CHOOSE(Проект!$D$375,1,Параметры!CM$59,Параметры!CM$65)/Параметры!CM$70</f>
        <v>168.28589873493937</v>
      </c>
      <c r="CN128" s="53">
        <f ca="1">Проект!CN$375*CHOOSE(Проект!$D$375,1,Параметры!CN$59,Параметры!CN$65)/Параметры!CN$70</f>
        <v>169.23741167303686</v>
      </c>
      <c r="CO128" s="53">
        <f ca="1">Проект!CO$375*CHOOSE(Проект!$D$375,1,Параметры!CO$59,Параметры!CO$65)/Параметры!CO$70</f>
        <v>170.19430460362435</v>
      </c>
      <c r="CP128" s="53">
        <f ca="1">Проект!CP$375*CHOOSE(Проект!$D$375,1,Параметры!CP$59,Параметры!CP$65)/Параметры!CP$70</f>
        <v>171.15660794596158</v>
      </c>
      <c r="CQ128" s="53">
        <f ca="1">Проект!CQ$375*CHOOSE(Проект!$D$375,1,Параметры!CQ$59,Параметры!CQ$65)/Параметры!CQ$70</f>
        <v>172.12435229130318</v>
      </c>
      <c r="CR128" s="53">
        <f ca="1">Проект!CR$375*CHOOSE(Проект!$D$375,1,Параметры!CR$59,Параметры!CR$65)/Параметры!CR$70</f>
        <v>173.09756840387115</v>
      </c>
      <c r="CS128" s="53">
        <f ca="1">Проект!CS$375*CHOOSE(Проект!$D$375,1,Параметры!CS$59,Параметры!CS$65)/Параметры!CS$70</f>
        <v>174.07628722183296</v>
      </c>
      <c r="CT128" s="53">
        <f ca="1">Проект!CT$375*CHOOSE(Проект!$D$375,1,Параметры!CT$59,Параметры!CT$65)/Параметры!CT$70</f>
        <v>175.06053985828495</v>
      </c>
      <c r="CU128" s="53">
        <f ca="1">Проект!CU$375*CHOOSE(Проект!$D$375,1,Параметры!CU$59,Параметры!CU$65)/Параметры!CU$70</f>
        <v>176.05035760224132</v>
      </c>
      <c r="CV128" s="53">
        <f ca="1">Проект!CV$375*CHOOSE(Проект!$D$375,1,Параметры!CV$59,Параметры!CV$65)/Параметры!CV$70</f>
        <v>177.04577191962909</v>
      </c>
      <c r="CW128" s="53">
        <f ca="1">Проект!CW$375*CHOOSE(Проект!$D$375,1,Параметры!CW$59,Параметры!CW$65)/Параметры!CW$70</f>
        <v>178.04681445428807</v>
      </c>
      <c r="CX128" s="53">
        <f ca="1">Проект!CX$375*CHOOSE(Проект!$D$375,1,Параметры!CX$59,Параметры!CX$65)/Параметры!CX$70</f>
        <v>179.05351702897698</v>
      </c>
      <c r="CY128" s="53">
        <f ca="1">Проект!CY$375*CHOOSE(Проект!$D$375,1,Параметры!CY$59,Параметры!CY$65)/Параметры!CY$70</f>
        <v>180.06591164638505</v>
      </c>
      <c r="CZ128" s="53">
        <f ca="1">Проект!CZ$375*CHOOSE(Проект!$D$375,1,Параметры!CZ$59,Параметры!CZ$65)/Параметры!CZ$70</f>
        <v>181.08403049014939</v>
      </c>
      <c r="DA128" s="53">
        <f ca="1">Проект!DA$375*CHOOSE(Проект!$D$375,1,Параметры!DA$59,Параметры!DA$65)/Параметры!DA$70</f>
        <v>182.10790592587801</v>
      </c>
      <c r="DB128" s="53">
        <f ca="1">Проект!DB$375*CHOOSE(Проект!$D$375,1,Параметры!DB$59,Параметры!DB$65)/Параметры!DB$70</f>
        <v>183.13757050217887</v>
      </c>
      <c r="DC128" s="53">
        <f ca="1">Проект!DC$375*CHOOSE(Проект!$D$375,1,Параметры!DC$59,Параметры!DC$65)/Параметры!DC$70</f>
        <v>184.17305695169438</v>
      </c>
      <c r="DD128" s="53">
        <f ca="1">Проект!DD$375*CHOOSE(Проект!$D$375,1,Параметры!DD$59,Параметры!DD$65)/Параметры!DD$70</f>
        <v>185.21439819214214</v>
      </c>
      <c r="DE128" s="53">
        <f ca="1">Проект!DE$375*CHOOSE(Проект!$D$375,1,Параметры!DE$59,Параметры!DE$65)/Параметры!DE$70</f>
        <v>186.26162732736128</v>
      </c>
      <c r="DF128" s="53">
        <f ca="1">Проект!DF$375*CHOOSE(Проект!$D$375,1,Параметры!DF$59,Параметры!DF$65)/Параметры!DF$70</f>
        <v>187.31477764836487</v>
      </c>
      <c r="DG128" s="53">
        <f ca="1">Проект!DG$375*CHOOSE(Проект!$D$375,1,Параметры!DG$59,Параметры!DG$65)/Параметры!DG$70</f>
        <v>188.37388263439823</v>
      </c>
      <c r="DH128" s="53">
        <f ca="1">Проект!DH$375*CHOOSE(Проект!$D$375,1,Параметры!DH$59,Параметры!DH$65)/Параметры!DH$70</f>
        <v>189.43897595400313</v>
      </c>
      <c r="DI128" s="53">
        <f ca="1">Проект!DI$375*CHOOSE(Проект!$D$375,1,Параметры!DI$59,Параметры!DI$65)/Параметры!DI$70</f>
        <v>190.51009146608823</v>
      </c>
      <c r="DJ128" s="53">
        <f ca="1">Проект!DJ$375*CHOOSE(Проект!$D$375,1,Параметры!DJ$59,Параметры!DJ$65)/Параметры!DJ$70</f>
        <v>191.58726322100537</v>
      </c>
      <c r="DK128" s="53">
        <f ca="1">Проект!DK$375*CHOOSE(Проект!$D$375,1,Параметры!DK$59,Параметры!DK$65)/Параметры!DK$70</f>
        <v>192.67052546163202</v>
      </c>
      <c r="DL128" s="53">
        <f ca="1">Проект!DL$375*CHOOSE(Проект!$D$375,1,Параметры!DL$59,Параметры!DL$65)/Параметры!DL$70</f>
        <v>193.75991262445987</v>
      </c>
      <c r="DM128" s="53">
        <f ca="1">Проект!DM$375*CHOOSE(Проект!$D$375,1,Параметры!DM$59,Параметры!DM$65)/Параметры!DM$70</f>
        <v>194.85545934068952</v>
      </c>
      <c r="DN128" s="53">
        <f ca="1">Проект!DN$375*CHOOSE(Проект!$D$375,1,Параметры!DN$59,Параметры!DN$65)/Параметры!DN$70</f>
        <v>195.95720043733141</v>
      </c>
      <c r="DO128" s="53">
        <f ca="1">Проект!DO$375*CHOOSE(Проект!$D$375,1,Параметры!DO$59,Параметры!DO$65)/Параметры!DO$70</f>
        <v>197.06517093831297</v>
      </c>
      <c r="DP128" s="53">
        <f ca="1">Проект!DP$375*CHOOSE(Проект!$D$375,1,Параметры!DP$59,Параметры!DP$65)/Параметры!DP$70</f>
        <v>198.17940606559208</v>
      </c>
      <c r="DQ128" s="53">
        <f ca="1">Проект!DQ$375*CHOOSE(Проект!$D$375,1,Параметры!DQ$59,Параметры!DQ$65)/Параметры!DQ$70</f>
        <v>199.29994124027655</v>
      </c>
      <c r="DR128" s="53">
        <f ca="1">Проект!DR$375*CHOOSE(Проект!$D$375,1,Параметры!DR$59,Параметры!DR$65)/Параметры!DR$70</f>
        <v>200.42681208375041</v>
      </c>
      <c r="DS128" s="53">
        <f ca="1">Проект!DS$375*CHOOSE(Проект!$D$375,1,Параметры!DS$59,Параметры!DS$65)/Параметры!DS$70</f>
        <v>201.56005441880609</v>
      </c>
      <c r="DT128" s="53">
        <f ca="1">Проект!DT$375*CHOOSE(Проект!$D$375,1,Параметры!DT$59,Параметры!DT$65)/Параметры!DT$70</f>
        <v>202.69970427078331</v>
      </c>
      <c r="DU128" s="53">
        <f ca="1">Проект!DU$375*CHOOSE(Проект!$D$375,1,Параметры!DU$59,Параметры!DU$65)/Параметры!DU$70</f>
        <v>203.84579786871439</v>
      </c>
      <c r="DV128" s="53">
        <f ca="1">Проект!DV$375*CHOOSE(Проект!$D$375,1,Параметры!DV$59,Параметры!DV$65)/Параметры!DV$70</f>
        <v>204.99837164647573</v>
      </c>
      <c r="DW128" s="68"/>
      <c r="DX128" s="55">
        <f ca="1">SUM(G128:DW128)</f>
        <v>17926.221435642983</v>
      </c>
    </row>
    <row r="129" spans="1:128" x14ac:dyDescent="0.2">
      <c r="A129" s="9"/>
      <c r="B129" s="121"/>
      <c r="D129" s="11"/>
      <c r="E129" s="11"/>
      <c r="F129" s="6" t="s">
        <v>2961</v>
      </c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7"/>
      <c r="AW129" s="117"/>
      <c r="AX129" s="117"/>
      <c r="AY129" s="117"/>
      <c r="AZ129" s="117"/>
      <c r="BA129" s="117"/>
      <c r="BB129" s="117"/>
      <c r="BC129" s="117"/>
      <c r="BD129" s="117"/>
      <c r="BE129" s="117"/>
      <c r="BF129" s="117"/>
      <c r="BG129" s="117"/>
      <c r="BH129" s="117"/>
      <c r="BI129" s="117"/>
      <c r="BJ129" s="117"/>
      <c r="BK129" s="117"/>
      <c r="BL129" s="117"/>
      <c r="BM129" s="117"/>
      <c r="BN129" s="117"/>
      <c r="BO129" s="117"/>
      <c r="BP129" s="117"/>
      <c r="BQ129" s="117"/>
      <c r="BR129" s="117"/>
      <c r="BS129" s="117"/>
      <c r="BT129" s="117"/>
      <c r="BU129" s="117"/>
      <c r="BV129" s="117"/>
      <c r="BW129" s="117"/>
      <c r="BX129" s="117"/>
      <c r="BY129" s="117"/>
      <c r="BZ129" s="117"/>
      <c r="CA129" s="117"/>
      <c r="CB129" s="117"/>
      <c r="CC129" s="117"/>
      <c r="CD129" s="117"/>
      <c r="CE129" s="117"/>
      <c r="CF129" s="117"/>
      <c r="CG129" s="117"/>
      <c r="CH129" s="117"/>
      <c r="CI129" s="117"/>
      <c r="CJ129" s="117"/>
      <c r="CK129" s="117"/>
      <c r="CL129" s="117"/>
      <c r="CM129" s="117"/>
      <c r="CN129" s="117"/>
      <c r="CO129" s="117"/>
      <c r="CP129" s="117"/>
      <c r="CQ129" s="117"/>
      <c r="CR129" s="117"/>
      <c r="CS129" s="117"/>
      <c r="CT129" s="117"/>
      <c r="CU129" s="117"/>
      <c r="CV129" s="117"/>
      <c r="CW129" s="117"/>
      <c r="CX129" s="117"/>
      <c r="CY129" s="117"/>
      <c r="CZ129" s="117"/>
      <c r="DA129" s="117"/>
      <c r="DB129" s="117"/>
      <c r="DC129" s="117"/>
      <c r="DD129" s="117"/>
      <c r="DE129" s="117"/>
      <c r="DF129" s="117"/>
      <c r="DG129" s="117"/>
      <c r="DH129" s="117"/>
      <c r="DI129" s="117"/>
      <c r="DJ129" s="117"/>
      <c r="DK129" s="117"/>
      <c r="DL129" s="117"/>
      <c r="DM129" s="117"/>
      <c r="DN129" s="117"/>
      <c r="DO129" s="117"/>
      <c r="DP129" s="117"/>
      <c r="DQ129" s="117"/>
      <c r="DR129" s="117"/>
      <c r="DS129" s="117"/>
      <c r="DT129" s="117"/>
      <c r="DU129" s="117"/>
      <c r="DV129" s="117"/>
      <c r="DW129" s="68"/>
      <c r="DX129" s="55"/>
    </row>
    <row r="130" spans="1:128" s="32" customFormat="1" hidden="1" x14ac:dyDescent="0.2">
      <c r="A130" s="123" t="str">
        <f ca="1">Language!A$713</f>
        <v>Коммерческий персонал</v>
      </c>
      <c r="B130" s="122">
        <f>DX130</f>
        <v>0</v>
      </c>
      <c r="C130" s="88" t="str">
        <f ca="1">Параметры!$C$70</f>
        <v>тыс. руб.</v>
      </c>
      <c r="D130" s="11">
        <v>0</v>
      </c>
      <c r="E130" s="6" t="s">
        <v>1908</v>
      </c>
      <c r="F130" s="6" t="s">
        <v>3342</v>
      </c>
      <c r="G130" s="56">
        <f t="shared" ref="G130:DV130" si="107">SUM(G131:G131)</f>
        <v>0</v>
      </c>
      <c r="H130" s="56">
        <f t="shared" si="107"/>
        <v>0</v>
      </c>
      <c r="I130" s="56">
        <f t="shared" si="107"/>
        <v>0</v>
      </c>
      <c r="J130" s="56">
        <f t="shared" si="107"/>
        <v>0</v>
      </c>
      <c r="K130" s="56">
        <f t="shared" si="107"/>
        <v>0</v>
      </c>
      <c r="L130" s="56">
        <f t="shared" si="107"/>
        <v>0</v>
      </c>
      <c r="M130" s="56">
        <f t="shared" si="107"/>
        <v>0</v>
      </c>
      <c r="N130" s="56">
        <f t="shared" si="107"/>
        <v>0</v>
      </c>
      <c r="O130" s="56">
        <f t="shared" si="107"/>
        <v>0</v>
      </c>
      <c r="P130" s="56">
        <f t="shared" si="107"/>
        <v>0</v>
      </c>
      <c r="Q130" s="56">
        <f t="shared" si="107"/>
        <v>0</v>
      </c>
      <c r="R130" s="56">
        <f t="shared" si="107"/>
        <v>0</v>
      </c>
      <c r="S130" s="56">
        <f t="shared" si="107"/>
        <v>0</v>
      </c>
      <c r="T130" s="56">
        <f t="shared" si="107"/>
        <v>0</v>
      </c>
      <c r="U130" s="56">
        <f t="shared" si="107"/>
        <v>0</v>
      </c>
      <c r="V130" s="56">
        <f t="shared" si="107"/>
        <v>0</v>
      </c>
      <c r="W130" s="56">
        <f t="shared" si="107"/>
        <v>0</v>
      </c>
      <c r="X130" s="56">
        <f t="shared" si="107"/>
        <v>0</v>
      </c>
      <c r="Y130" s="56">
        <f t="shared" si="107"/>
        <v>0</v>
      </c>
      <c r="Z130" s="56">
        <f t="shared" si="107"/>
        <v>0</v>
      </c>
      <c r="AA130" s="56">
        <f t="shared" si="107"/>
        <v>0</v>
      </c>
      <c r="AB130" s="56">
        <f t="shared" si="107"/>
        <v>0</v>
      </c>
      <c r="AC130" s="56">
        <f t="shared" si="107"/>
        <v>0</v>
      </c>
      <c r="AD130" s="56">
        <f t="shared" si="107"/>
        <v>0</v>
      </c>
      <c r="AE130" s="56">
        <f t="shared" si="107"/>
        <v>0</v>
      </c>
      <c r="AF130" s="56">
        <f t="shared" si="107"/>
        <v>0</v>
      </c>
      <c r="AG130" s="56">
        <f t="shared" si="107"/>
        <v>0</v>
      </c>
      <c r="AH130" s="56">
        <f t="shared" si="107"/>
        <v>0</v>
      </c>
      <c r="AI130" s="56">
        <f t="shared" si="107"/>
        <v>0</v>
      </c>
      <c r="AJ130" s="56">
        <f t="shared" si="107"/>
        <v>0</v>
      </c>
      <c r="AK130" s="56">
        <f t="shared" si="107"/>
        <v>0</v>
      </c>
      <c r="AL130" s="56">
        <f t="shared" si="107"/>
        <v>0</v>
      </c>
      <c r="AM130" s="56">
        <f t="shared" si="107"/>
        <v>0</v>
      </c>
      <c r="AN130" s="56">
        <f t="shared" si="107"/>
        <v>0</v>
      </c>
      <c r="AO130" s="56">
        <f t="shared" si="107"/>
        <v>0</v>
      </c>
      <c r="AP130" s="56">
        <f t="shared" si="107"/>
        <v>0</v>
      </c>
      <c r="AQ130" s="56">
        <f t="shared" si="107"/>
        <v>0</v>
      </c>
      <c r="AR130" s="56">
        <f t="shared" si="107"/>
        <v>0</v>
      </c>
      <c r="AS130" s="56">
        <f t="shared" si="107"/>
        <v>0</v>
      </c>
      <c r="AT130" s="56">
        <f t="shared" si="107"/>
        <v>0</v>
      </c>
      <c r="AU130" s="56">
        <f t="shared" si="107"/>
        <v>0</v>
      </c>
      <c r="AV130" s="56">
        <f t="shared" si="107"/>
        <v>0</v>
      </c>
      <c r="AW130" s="56">
        <f t="shared" si="107"/>
        <v>0</v>
      </c>
      <c r="AX130" s="56">
        <f t="shared" si="107"/>
        <v>0</v>
      </c>
      <c r="AY130" s="56">
        <f t="shared" si="107"/>
        <v>0</v>
      </c>
      <c r="AZ130" s="56">
        <f t="shared" si="107"/>
        <v>0</v>
      </c>
      <c r="BA130" s="56">
        <f t="shared" si="107"/>
        <v>0</v>
      </c>
      <c r="BB130" s="56">
        <f t="shared" si="107"/>
        <v>0</v>
      </c>
      <c r="BC130" s="56">
        <f t="shared" si="107"/>
        <v>0</v>
      </c>
      <c r="BD130" s="56">
        <f t="shared" si="107"/>
        <v>0</v>
      </c>
      <c r="BE130" s="56">
        <f t="shared" si="107"/>
        <v>0</v>
      </c>
      <c r="BF130" s="56">
        <f t="shared" si="107"/>
        <v>0</v>
      </c>
      <c r="BG130" s="56">
        <f t="shared" si="107"/>
        <v>0</v>
      </c>
      <c r="BH130" s="56">
        <f t="shared" si="107"/>
        <v>0</v>
      </c>
      <c r="BI130" s="56">
        <f t="shared" si="107"/>
        <v>0</v>
      </c>
      <c r="BJ130" s="56">
        <f t="shared" si="107"/>
        <v>0</v>
      </c>
      <c r="BK130" s="56">
        <f t="shared" si="107"/>
        <v>0</v>
      </c>
      <c r="BL130" s="56">
        <f t="shared" si="107"/>
        <v>0</v>
      </c>
      <c r="BM130" s="56">
        <f t="shared" si="107"/>
        <v>0</v>
      </c>
      <c r="BN130" s="56">
        <f t="shared" si="107"/>
        <v>0</v>
      </c>
      <c r="BO130" s="56">
        <f t="shared" si="107"/>
        <v>0</v>
      </c>
      <c r="BP130" s="56">
        <f t="shared" si="107"/>
        <v>0</v>
      </c>
      <c r="BQ130" s="56">
        <f t="shared" si="107"/>
        <v>0</v>
      </c>
      <c r="BR130" s="56">
        <f t="shared" si="107"/>
        <v>0</v>
      </c>
      <c r="BS130" s="56">
        <f t="shared" si="107"/>
        <v>0</v>
      </c>
      <c r="BT130" s="56">
        <f t="shared" si="107"/>
        <v>0</v>
      </c>
      <c r="BU130" s="56">
        <f t="shared" si="107"/>
        <v>0</v>
      </c>
      <c r="BV130" s="56">
        <f t="shared" si="107"/>
        <v>0</v>
      </c>
      <c r="BW130" s="56">
        <f t="shared" si="107"/>
        <v>0</v>
      </c>
      <c r="BX130" s="56">
        <f t="shared" si="107"/>
        <v>0</v>
      </c>
      <c r="BY130" s="56">
        <f t="shared" si="107"/>
        <v>0</v>
      </c>
      <c r="BZ130" s="56">
        <f t="shared" si="107"/>
        <v>0</v>
      </c>
      <c r="CA130" s="56">
        <f t="shared" si="107"/>
        <v>0</v>
      </c>
      <c r="CB130" s="56">
        <f t="shared" si="107"/>
        <v>0</v>
      </c>
      <c r="CC130" s="56">
        <f t="shared" si="107"/>
        <v>0</v>
      </c>
      <c r="CD130" s="56">
        <f t="shared" si="107"/>
        <v>0</v>
      </c>
      <c r="CE130" s="56">
        <f t="shared" si="107"/>
        <v>0</v>
      </c>
      <c r="CF130" s="56">
        <f t="shared" si="107"/>
        <v>0</v>
      </c>
      <c r="CG130" s="56">
        <f t="shared" si="107"/>
        <v>0</v>
      </c>
      <c r="CH130" s="56">
        <f t="shared" si="107"/>
        <v>0</v>
      </c>
      <c r="CI130" s="56">
        <f t="shared" si="107"/>
        <v>0</v>
      </c>
      <c r="CJ130" s="56">
        <f t="shared" si="107"/>
        <v>0</v>
      </c>
      <c r="CK130" s="56">
        <f t="shared" si="107"/>
        <v>0</v>
      </c>
      <c r="CL130" s="56">
        <f t="shared" si="107"/>
        <v>0</v>
      </c>
      <c r="CM130" s="56">
        <f t="shared" si="107"/>
        <v>0</v>
      </c>
      <c r="CN130" s="56">
        <f t="shared" si="107"/>
        <v>0</v>
      </c>
      <c r="CO130" s="56">
        <f t="shared" si="107"/>
        <v>0</v>
      </c>
      <c r="CP130" s="56">
        <f t="shared" si="107"/>
        <v>0</v>
      </c>
      <c r="CQ130" s="56">
        <f t="shared" si="107"/>
        <v>0</v>
      </c>
      <c r="CR130" s="56">
        <f t="shared" si="107"/>
        <v>0</v>
      </c>
      <c r="CS130" s="56">
        <f t="shared" si="107"/>
        <v>0</v>
      </c>
      <c r="CT130" s="56">
        <f t="shared" si="107"/>
        <v>0</v>
      </c>
      <c r="CU130" s="56">
        <f t="shared" si="107"/>
        <v>0</v>
      </c>
      <c r="CV130" s="56">
        <f t="shared" si="107"/>
        <v>0</v>
      </c>
      <c r="CW130" s="56">
        <f t="shared" si="107"/>
        <v>0</v>
      </c>
      <c r="CX130" s="56">
        <f t="shared" si="107"/>
        <v>0</v>
      </c>
      <c r="CY130" s="56">
        <f t="shared" si="107"/>
        <v>0</v>
      </c>
      <c r="CZ130" s="56">
        <f t="shared" si="107"/>
        <v>0</v>
      </c>
      <c r="DA130" s="56">
        <f t="shared" si="107"/>
        <v>0</v>
      </c>
      <c r="DB130" s="56">
        <f t="shared" si="107"/>
        <v>0</v>
      </c>
      <c r="DC130" s="56">
        <f t="shared" si="107"/>
        <v>0</v>
      </c>
      <c r="DD130" s="56">
        <f t="shared" si="107"/>
        <v>0</v>
      </c>
      <c r="DE130" s="56">
        <f t="shared" si="107"/>
        <v>0</v>
      </c>
      <c r="DF130" s="56">
        <f t="shared" si="107"/>
        <v>0</v>
      </c>
      <c r="DG130" s="56">
        <f t="shared" si="107"/>
        <v>0</v>
      </c>
      <c r="DH130" s="56">
        <f t="shared" si="107"/>
        <v>0</v>
      </c>
      <c r="DI130" s="56">
        <f t="shared" si="107"/>
        <v>0</v>
      </c>
      <c r="DJ130" s="56">
        <f t="shared" si="107"/>
        <v>0</v>
      </c>
      <c r="DK130" s="56">
        <f t="shared" si="107"/>
        <v>0</v>
      </c>
      <c r="DL130" s="56">
        <f t="shared" si="107"/>
        <v>0</v>
      </c>
      <c r="DM130" s="56">
        <f t="shared" si="107"/>
        <v>0</v>
      </c>
      <c r="DN130" s="56">
        <f t="shared" si="107"/>
        <v>0</v>
      </c>
      <c r="DO130" s="56">
        <f t="shared" si="107"/>
        <v>0</v>
      </c>
      <c r="DP130" s="56">
        <f t="shared" si="107"/>
        <v>0</v>
      </c>
      <c r="DQ130" s="56">
        <f t="shared" si="107"/>
        <v>0</v>
      </c>
      <c r="DR130" s="56">
        <f t="shared" si="107"/>
        <v>0</v>
      </c>
      <c r="DS130" s="56">
        <f t="shared" si="107"/>
        <v>0</v>
      </c>
      <c r="DT130" s="56">
        <f t="shared" si="107"/>
        <v>0</v>
      </c>
      <c r="DU130" s="56">
        <f t="shared" si="107"/>
        <v>0</v>
      </c>
      <c r="DV130" s="56">
        <f t="shared" si="107"/>
        <v>0</v>
      </c>
      <c r="DW130" s="130"/>
      <c r="DX130" s="70">
        <f>SUM(G130:DW130)</f>
        <v>0</v>
      </c>
    </row>
    <row r="131" spans="1:128" hidden="1" x14ac:dyDescent="0.2">
      <c r="A131" s="113"/>
      <c r="B131" s="120"/>
      <c r="C131" s="113"/>
      <c r="D131" s="114"/>
      <c r="E131" s="114"/>
      <c r="F131" s="6" t="s">
        <v>2961</v>
      </c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  <c r="AY131" s="118"/>
      <c r="AZ131" s="118"/>
      <c r="BA131" s="118"/>
      <c r="BB131" s="118"/>
      <c r="BC131" s="118"/>
      <c r="BD131" s="118"/>
      <c r="BE131" s="118"/>
      <c r="BF131" s="118"/>
      <c r="BG131" s="118"/>
      <c r="BH131" s="118"/>
      <c r="BI131" s="118"/>
      <c r="BJ131" s="118"/>
      <c r="BK131" s="118"/>
      <c r="BL131" s="118"/>
      <c r="BM131" s="118"/>
      <c r="BN131" s="118"/>
      <c r="BO131" s="118"/>
      <c r="BP131" s="118"/>
      <c r="BQ131" s="118"/>
      <c r="BR131" s="118"/>
      <c r="BS131" s="118"/>
      <c r="BT131" s="118"/>
      <c r="BU131" s="118"/>
      <c r="BV131" s="118"/>
      <c r="BW131" s="118"/>
      <c r="BX131" s="118"/>
      <c r="BY131" s="118"/>
      <c r="BZ131" s="118"/>
      <c r="CA131" s="118"/>
      <c r="CB131" s="118"/>
      <c r="CC131" s="118"/>
      <c r="CD131" s="118"/>
      <c r="CE131" s="118"/>
      <c r="CF131" s="118"/>
      <c r="CG131" s="118"/>
      <c r="CH131" s="118"/>
      <c r="CI131" s="118"/>
      <c r="CJ131" s="118"/>
      <c r="CK131" s="118"/>
      <c r="CL131" s="118"/>
      <c r="CM131" s="118"/>
      <c r="CN131" s="118"/>
      <c r="CO131" s="118"/>
      <c r="CP131" s="118"/>
      <c r="CQ131" s="118"/>
      <c r="CR131" s="118"/>
      <c r="CS131" s="118"/>
      <c r="CT131" s="118"/>
      <c r="CU131" s="118"/>
      <c r="CV131" s="118"/>
      <c r="CW131" s="118"/>
      <c r="CX131" s="118"/>
      <c r="CY131" s="118"/>
      <c r="CZ131" s="118"/>
      <c r="DA131" s="118"/>
      <c r="DB131" s="118"/>
      <c r="DC131" s="118"/>
      <c r="DD131" s="118"/>
      <c r="DE131" s="118"/>
      <c r="DF131" s="118"/>
      <c r="DG131" s="118"/>
      <c r="DH131" s="118"/>
      <c r="DI131" s="118"/>
      <c r="DJ131" s="118"/>
      <c r="DK131" s="118"/>
      <c r="DL131" s="118"/>
      <c r="DM131" s="118"/>
      <c r="DN131" s="118"/>
      <c r="DO131" s="118"/>
      <c r="DP131" s="118"/>
      <c r="DQ131" s="118"/>
      <c r="DR131" s="118"/>
      <c r="DS131" s="118"/>
      <c r="DT131" s="118"/>
      <c r="DU131" s="118"/>
      <c r="DV131" s="118"/>
      <c r="DW131" s="119"/>
      <c r="DX131" s="119"/>
    </row>
    <row r="132" spans="1:128" s="32" customFormat="1" x14ac:dyDescent="0.2">
      <c r="A132" s="123" t="str">
        <f ca="1">Language!A$1497</f>
        <v>Операционные расходы</v>
      </c>
      <c r="B132" s="122">
        <f ca="1">DX132</f>
        <v>21381.466407016935</v>
      </c>
      <c r="C132" s="88" t="str">
        <f ca="1">Параметры!$C$70</f>
        <v>тыс. руб.</v>
      </c>
      <c r="D132" s="11"/>
      <c r="E132" s="11"/>
      <c r="F132" s="6" t="s">
        <v>693</v>
      </c>
      <c r="G132" s="56">
        <f t="shared" ref="G132:N132" ca="1" si="108">SUM(G134,G138,G140)</f>
        <v>125</v>
      </c>
      <c r="H132" s="56">
        <f t="shared" ca="1" si="108"/>
        <v>125.70676817342566</v>
      </c>
      <c r="I132" s="56">
        <f t="shared" ca="1" si="108"/>
        <v>126.41753251685905</v>
      </c>
      <c r="J132" s="56">
        <f t="shared" ca="1" si="108"/>
        <v>127.13231562522643</v>
      </c>
      <c r="K132" s="56">
        <f t="shared" ca="1" si="108"/>
        <v>127.85114022120894</v>
      </c>
      <c r="L132" s="56">
        <f t="shared" ca="1" si="108"/>
        <v>128.57402915596521</v>
      </c>
      <c r="M132" s="56">
        <f t="shared" ca="1" si="108"/>
        <v>129.30100540985751</v>
      </c>
      <c r="N132" s="56">
        <f t="shared" ca="1" si="108"/>
        <v>130.03209209318248</v>
      </c>
      <c r="O132" s="56">
        <f t="shared" ref="O132:AT132" ca="1" si="109">SUM(O134,O138,O140)</f>
        <v>130.76731244690586</v>
      </c>
      <c r="P132" s="56">
        <f t="shared" ca="1" si="109"/>
        <v>131.50668984340089</v>
      </c>
      <c r="Q132" s="56">
        <f t="shared" ca="1" si="109"/>
        <v>132.25024778719188</v>
      </c>
      <c r="R132" s="56">
        <f t="shared" ca="1" si="109"/>
        <v>132.99800991570103</v>
      </c>
      <c r="S132" s="56">
        <f t="shared" ca="1" si="109"/>
        <v>133.74999999999997</v>
      </c>
      <c r="T132" s="56">
        <f t="shared" ca="1" si="109"/>
        <v>134.50624194556542</v>
      </c>
      <c r="U132" s="56">
        <f t="shared" ca="1" si="109"/>
        <v>135.26675979303917</v>
      </c>
      <c r="V132" s="56">
        <f t="shared" ca="1" si="109"/>
        <v>136.03157771899225</v>
      </c>
      <c r="W132" s="56">
        <f t="shared" ca="1" si="109"/>
        <v>136.80072003669355</v>
      </c>
      <c r="X132" s="56">
        <f t="shared" ca="1" si="109"/>
        <v>137.57421119688274</v>
      </c>
      <c r="Y132" s="56">
        <f t="shared" ca="1" si="109"/>
        <v>138.35207578854749</v>
      </c>
      <c r="Z132" s="56">
        <f t="shared" ca="1" si="109"/>
        <v>139.13433853970525</v>
      </c>
      <c r="AA132" s="56">
        <f t="shared" ca="1" si="109"/>
        <v>139.92102431818921</v>
      </c>
      <c r="AB132" s="56">
        <f t="shared" ca="1" si="109"/>
        <v>140.71215813243893</v>
      </c>
      <c r="AC132" s="56">
        <f t="shared" ca="1" si="109"/>
        <v>141.50776513229528</v>
      </c>
      <c r="AD132" s="56">
        <f t="shared" ca="1" si="109"/>
        <v>142.30787060980009</v>
      </c>
      <c r="AE132" s="56">
        <f t="shared" ca="1" si="109"/>
        <v>143.11249999999998</v>
      </c>
      <c r="AF132" s="56">
        <f t="shared" ca="1" si="109"/>
        <v>143.92167888175499</v>
      </c>
      <c r="AG132" s="56">
        <f t="shared" ca="1" si="109"/>
        <v>144.7354329785519</v>
      </c>
      <c r="AH132" s="56">
        <f t="shared" ca="1" si="109"/>
        <v>145.5537881593217</v>
      </c>
      <c r="AI132" s="56">
        <f t="shared" ca="1" si="109"/>
        <v>146.37677043926209</v>
      </c>
      <c r="AJ132" s="56">
        <f t="shared" ca="1" si="109"/>
        <v>147.20440598066455</v>
      </c>
      <c r="AK132" s="56">
        <f t="shared" ca="1" si="109"/>
        <v>148.03672109374583</v>
      </c>
      <c r="AL132" s="56">
        <f t="shared" ca="1" si="109"/>
        <v>148.87374223748463</v>
      </c>
      <c r="AM132" s="56">
        <f t="shared" ca="1" si="109"/>
        <v>149.71549602046244</v>
      </c>
      <c r="AN132" s="56">
        <f t="shared" ca="1" si="109"/>
        <v>150.56200920170963</v>
      </c>
      <c r="AO132" s="56">
        <f t="shared" ca="1" si="109"/>
        <v>151.41330869155595</v>
      </c>
      <c r="AP132" s="56">
        <f t="shared" ca="1" si="109"/>
        <v>152.26942155248608</v>
      </c>
      <c r="AQ132" s="56">
        <f t="shared" ca="1" si="109"/>
        <v>153.13037499999993</v>
      </c>
      <c r="AR132" s="56">
        <f t="shared" ca="1" si="109"/>
        <v>153.99619640347782</v>
      </c>
      <c r="AS132" s="56">
        <f t="shared" ca="1" si="109"/>
        <v>154.86691328705049</v>
      </c>
      <c r="AT132" s="56">
        <f t="shared" ca="1" si="109"/>
        <v>155.74255333047415</v>
      </c>
      <c r="AU132" s="56">
        <f t="shared" ref="AU132:BZ132" ca="1" si="110">SUM(AU134,AU138,AU140)</f>
        <v>156.62314437001038</v>
      </c>
      <c r="AV132" s="56">
        <f t="shared" ca="1" si="110"/>
        <v>157.50871439931097</v>
      </c>
      <c r="AW132" s="56">
        <f t="shared" ca="1" si="110"/>
        <v>158.39929157030798</v>
      </c>
      <c r="AX132" s="56">
        <f t="shared" ca="1" si="110"/>
        <v>159.29490419410848</v>
      </c>
      <c r="AY132" s="56">
        <f t="shared" ca="1" si="110"/>
        <v>160.19558074189476</v>
      </c>
      <c r="AZ132" s="56">
        <f t="shared" ca="1" si="110"/>
        <v>161.10134984582928</v>
      </c>
      <c r="BA132" s="56">
        <f t="shared" ca="1" si="110"/>
        <v>162.01224029996482</v>
      </c>
      <c r="BB132" s="56">
        <f t="shared" ca="1" si="110"/>
        <v>162.92828106116008</v>
      </c>
      <c r="BC132" s="56">
        <f t="shared" ca="1" si="110"/>
        <v>163.84950124999992</v>
      </c>
      <c r="BD132" s="56">
        <f t="shared" ca="1" si="110"/>
        <v>164.77593015172124</v>
      </c>
      <c r="BE132" s="56">
        <f t="shared" ca="1" si="110"/>
        <v>165.70759721714404</v>
      </c>
      <c r="BF132" s="56">
        <f t="shared" ca="1" si="110"/>
        <v>166.64453206360736</v>
      </c>
      <c r="BG132" s="56">
        <f t="shared" ca="1" si="110"/>
        <v>167.58676447591111</v>
      </c>
      <c r="BH132" s="56">
        <f t="shared" ca="1" si="110"/>
        <v>168.53432440726277</v>
      </c>
      <c r="BI132" s="56">
        <f t="shared" ca="1" si="110"/>
        <v>169.48724198022956</v>
      </c>
      <c r="BJ132" s="56">
        <f t="shared" ca="1" si="110"/>
        <v>170.4455474876961</v>
      </c>
      <c r="BK132" s="56">
        <f t="shared" ca="1" si="110"/>
        <v>171.40927139382742</v>
      </c>
      <c r="BL132" s="56">
        <f t="shared" ca="1" si="110"/>
        <v>172.37844433503736</v>
      </c>
      <c r="BM132" s="56">
        <f t="shared" ca="1" si="110"/>
        <v>173.35309712096239</v>
      </c>
      <c r="BN132" s="56">
        <f t="shared" ca="1" si="110"/>
        <v>174.33326073544129</v>
      </c>
      <c r="BO132" s="56">
        <f t="shared" ca="1" si="110"/>
        <v>175.31896633749994</v>
      </c>
      <c r="BP132" s="56">
        <f t="shared" ca="1" si="110"/>
        <v>176.31024526234177</v>
      </c>
      <c r="BQ132" s="56">
        <f t="shared" ca="1" si="110"/>
        <v>177.30712902234413</v>
      </c>
      <c r="BR132" s="56">
        <f t="shared" ca="1" si="110"/>
        <v>178.3096493080599</v>
      </c>
      <c r="BS132" s="56">
        <f t="shared" ca="1" si="110"/>
        <v>179.31783798922493</v>
      </c>
      <c r="BT132" s="56">
        <f t="shared" ca="1" si="110"/>
        <v>180.33172711577117</v>
      </c>
      <c r="BU132" s="56">
        <f t="shared" ca="1" si="110"/>
        <v>181.35134891884562</v>
      </c>
      <c r="BV132" s="56">
        <f t="shared" ca="1" si="110"/>
        <v>182.37673581183486</v>
      </c>
      <c r="BW132" s="56">
        <f t="shared" ca="1" si="110"/>
        <v>183.40792039139541</v>
      </c>
      <c r="BX132" s="56">
        <f t="shared" ca="1" si="110"/>
        <v>184.44493543849001</v>
      </c>
      <c r="BY132" s="56">
        <f t="shared" ca="1" si="110"/>
        <v>185.48781391942981</v>
      </c>
      <c r="BZ132" s="56">
        <f t="shared" ca="1" si="110"/>
        <v>186.53658898692225</v>
      </c>
      <c r="CA132" s="56">
        <f t="shared" ref="CA132:DF132" ca="1" si="111">SUM(CA134,CA138,CA140)</f>
        <v>187.59129398112495</v>
      </c>
      <c r="CB132" s="56">
        <f t="shared" ca="1" si="111"/>
        <v>188.65196243070574</v>
      </c>
      <c r="CC132" s="56">
        <f t="shared" ca="1" si="111"/>
        <v>189.71862805390828</v>
      </c>
      <c r="CD132" s="56">
        <f t="shared" ca="1" si="111"/>
        <v>190.79132475962413</v>
      </c>
      <c r="CE132" s="56">
        <f t="shared" ca="1" si="111"/>
        <v>191.8700866484707</v>
      </c>
      <c r="CF132" s="56">
        <f t="shared" ca="1" si="111"/>
        <v>192.9549480138752</v>
      </c>
      <c r="CG132" s="56">
        <f t="shared" ca="1" si="111"/>
        <v>194.04594334316488</v>
      </c>
      <c r="CH132" s="56">
        <f t="shared" ca="1" si="111"/>
        <v>195.14310731866334</v>
      </c>
      <c r="CI132" s="56">
        <f t="shared" ca="1" si="111"/>
        <v>196.2464748187931</v>
      </c>
      <c r="CJ132" s="56">
        <f t="shared" ca="1" si="111"/>
        <v>197.35608091918436</v>
      </c>
      <c r="CK132" s="56">
        <f t="shared" ca="1" si="111"/>
        <v>198.47196089378994</v>
      </c>
      <c r="CL132" s="56">
        <f t="shared" ca="1" si="111"/>
        <v>199.59415021600682</v>
      </c>
      <c r="CM132" s="56">
        <f t="shared" ca="1" si="111"/>
        <v>200.72268455980378</v>
      </c>
      <c r="CN132" s="56">
        <f t="shared" ca="1" si="111"/>
        <v>201.85759980085518</v>
      </c>
      <c r="CO132" s="56">
        <f t="shared" ca="1" si="111"/>
        <v>202.99893201768188</v>
      </c>
      <c r="CP132" s="56">
        <f t="shared" ca="1" si="111"/>
        <v>204.1467174927979</v>
      </c>
      <c r="CQ132" s="56">
        <f t="shared" ca="1" si="111"/>
        <v>205.30099271386374</v>
      </c>
      <c r="CR132" s="56">
        <f t="shared" ca="1" si="111"/>
        <v>206.46179437484653</v>
      </c>
      <c r="CS132" s="56">
        <f t="shared" ca="1" si="111"/>
        <v>207.62915937718651</v>
      </c>
      <c r="CT132" s="56">
        <f t="shared" ca="1" si="111"/>
        <v>208.80312483096986</v>
      </c>
      <c r="CU132" s="56">
        <f t="shared" ca="1" si="111"/>
        <v>209.98372805610867</v>
      </c>
      <c r="CV132" s="56">
        <f t="shared" ca="1" si="111"/>
        <v>211.17100658352729</v>
      </c>
      <c r="CW132" s="56">
        <f t="shared" ca="1" si="111"/>
        <v>212.36499815635528</v>
      </c>
      <c r="CX132" s="56">
        <f t="shared" ca="1" si="111"/>
        <v>213.56574073112739</v>
      </c>
      <c r="CY132" s="56">
        <f t="shared" ca="1" si="111"/>
        <v>214.77327247899009</v>
      </c>
      <c r="CZ132" s="56">
        <f t="shared" ca="1" si="111"/>
        <v>215.9876317869151</v>
      </c>
      <c r="DA132" s="56">
        <f t="shared" ca="1" si="111"/>
        <v>217.20885725891969</v>
      </c>
      <c r="DB132" s="56">
        <f t="shared" ca="1" si="111"/>
        <v>218.43698771729376</v>
      </c>
      <c r="DC132" s="56">
        <f t="shared" ca="1" si="111"/>
        <v>219.6720622038342</v>
      </c>
      <c r="DD132" s="56">
        <f t="shared" ca="1" si="111"/>
        <v>220.91411998108583</v>
      </c>
      <c r="DE132" s="56">
        <f t="shared" ca="1" si="111"/>
        <v>222.16320053358956</v>
      </c>
      <c r="DF132" s="56">
        <f t="shared" ca="1" si="111"/>
        <v>223.41934356913777</v>
      </c>
      <c r="DG132" s="56">
        <f t="shared" ref="DG132:DV132" ca="1" si="112">SUM(DG134,DG138,DG140)</f>
        <v>224.68258902003635</v>
      </c>
      <c r="DH132" s="56">
        <f t="shared" ca="1" si="112"/>
        <v>225.95297704437422</v>
      </c>
      <c r="DI132" s="56">
        <f t="shared" ca="1" si="112"/>
        <v>227.23054802730016</v>
      </c>
      <c r="DJ132" s="56">
        <f t="shared" ca="1" si="112"/>
        <v>228.51534258230629</v>
      </c>
      <c r="DK132" s="56">
        <f t="shared" ca="1" si="112"/>
        <v>229.80740155251939</v>
      </c>
      <c r="DL132" s="56">
        <f t="shared" ca="1" si="112"/>
        <v>231.10676601199913</v>
      </c>
      <c r="DM132" s="56">
        <f t="shared" ca="1" si="112"/>
        <v>232.41347726704404</v>
      </c>
      <c r="DN132" s="56">
        <f t="shared" ca="1" si="112"/>
        <v>233.72757685750432</v>
      </c>
      <c r="DO132" s="56">
        <f t="shared" ca="1" si="112"/>
        <v>235.04910655810255</v>
      </c>
      <c r="DP132" s="56">
        <f t="shared" ca="1" si="112"/>
        <v>236.37810837976184</v>
      </c>
      <c r="DQ132" s="56">
        <f t="shared" ca="1" si="112"/>
        <v>237.71462457094086</v>
      </c>
      <c r="DR132" s="56">
        <f t="shared" ca="1" si="112"/>
        <v>239.05869761897736</v>
      </c>
      <c r="DS132" s="56">
        <f t="shared" ca="1" si="112"/>
        <v>240.41037025143882</v>
      </c>
      <c r="DT132" s="56">
        <f t="shared" ca="1" si="112"/>
        <v>241.7696854374804</v>
      </c>
      <c r="DU132" s="56">
        <f t="shared" ca="1" si="112"/>
        <v>243.13668638921115</v>
      </c>
      <c r="DV132" s="56">
        <f t="shared" ca="1" si="112"/>
        <v>244.51141656306771</v>
      </c>
      <c r="DW132" s="56"/>
      <c r="DX132" s="70">
        <f ca="1">SUM(G132:DW132)</f>
        <v>21381.466407016935</v>
      </c>
    </row>
    <row r="133" spans="1:128" s="32" customFormat="1" x14ac:dyDescent="0.2">
      <c r="A133" s="123"/>
      <c r="B133" s="122"/>
      <c r="C133" s="88"/>
      <c r="D133" s="11"/>
      <c r="E133" s="11"/>
      <c r="F133" s="6" t="s">
        <v>2961</v>
      </c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  <c r="DV133" s="56"/>
      <c r="DW133" s="56"/>
      <c r="DX133" s="70"/>
    </row>
    <row r="134" spans="1:128" s="32" customFormat="1" x14ac:dyDescent="0.2">
      <c r="A134" s="123" t="str">
        <f ca="1">Language!A$766</f>
        <v>Производственные издержки</v>
      </c>
      <c r="B134" s="122">
        <f ca="1">DX134</f>
        <v>17105.173125613543</v>
      </c>
      <c r="C134" s="88" t="str">
        <f ca="1">Параметры!$C$70</f>
        <v>тыс. руб.</v>
      </c>
      <c r="D134" s="124">
        <v>0</v>
      </c>
      <c r="E134" s="6" t="s">
        <v>1909</v>
      </c>
      <c r="F134" s="6" t="s">
        <v>3458</v>
      </c>
      <c r="G134" s="56">
        <f t="shared" ref="G134:DV134" ca="1" si="113">SUMIF($F134:$F137,"ID*",G134:G137)</f>
        <v>100</v>
      </c>
      <c r="H134" s="56">
        <f t="shared" ca="1" si="113"/>
        <v>100.56541453874053</v>
      </c>
      <c r="I134" s="56">
        <f t="shared" ca="1" si="113"/>
        <v>101.13402601348724</v>
      </c>
      <c r="J134" s="56">
        <f t="shared" ca="1" si="113"/>
        <v>101.70585250018114</v>
      </c>
      <c r="K134" s="56">
        <f t="shared" ca="1" si="113"/>
        <v>102.28091217696715</v>
      </c>
      <c r="L134" s="56">
        <f t="shared" ca="1" si="113"/>
        <v>102.85922332477216</v>
      </c>
      <c r="M134" s="56">
        <f t="shared" ca="1" si="113"/>
        <v>103.440804327886</v>
      </c>
      <c r="N134" s="56">
        <f t="shared" ca="1" si="113"/>
        <v>104.025673674546</v>
      </c>
      <c r="O134" s="56">
        <f t="shared" ca="1" si="113"/>
        <v>104.61384995752468</v>
      </c>
      <c r="P134" s="56">
        <f t="shared" ca="1" si="113"/>
        <v>105.20535187472071</v>
      </c>
      <c r="Q134" s="56">
        <f t="shared" ca="1" si="113"/>
        <v>105.80019822975351</v>
      </c>
      <c r="R134" s="56">
        <f t="shared" ca="1" si="113"/>
        <v>106.39840793256083</v>
      </c>
      <c r="S134" s="56">
        <f t="shared" ca="1" si="113"/>
        <v>106.99999999999999</v>
      </c>
      <c r="T134" s="56">
        <f t="shared" ca="1" si="113"/>
        <v>107.60499355645234</v>
      </c>
      <c r="U134" s="56">
        <f t="shared" ca="1" si="113"/>
        <v>108.21340783443134</v>
      </c>
      <c r="V134" s="56">
        <f t="shared" ca="1" si="113"/>
        <v>108.8252621751938</v>
      </c>
      <c r="W134" s="56">
        <f t="shared" ca="1" si="113"/>
        <v>109.44057602935484</v>
      </c>
      <c r="X134" s="56">
        <f t="shared" ca="1" si="113"/>
        <v>110.05936895750619</v>
      </c>
      <c r="Y134" s="56">
        <f t="shared" ca="1" si="113"/>
        <v>110.681660630838</v>
      </c>
      <c r="Z134" s="56">
        <f t="shared" ca="1" si="113"/>
        <v>111.30747083176419</v>
      </c>
      <c r="AA134" s="56">
        <f t="shared" ca="1" si="113"/>
        <v>111.93681945455137</v>
      </c>
      <c r="AB134" s="56">
        <f t="shared" ca="1" si="113"/>
        <v>112.56972650595114</v>
      </c>
      <c r="AC134" s="56">
        <f t="shared" ca="1" si="113"/>
        <v>113.20621210583623</v>
      </c>
      <c r="AD134" s="56">
        <f t="shared" ca="1" si="113"/>
        <v>113.84629648784008</v>
      </c>
      <c r="AE134" s="56">
        <f t="shared" ca="1" si="113"/>
        <v>114.48999999999998</v>
      </c>
      <c r="AF134" s="56">
        <f t="shared" ca="1" si="113"/>
        <v>115.137343105404</v>
      </c>
      <c r="AG134" s="56">
        <f t="shared" ca="1" si="113"/>
        <v>115.78834638284152</v>
      </c>
      <c r="AH134" s="56">
        <f t="shared" ca="1" si="113"/>
        <v>116.44303052745735</v>
      </c>
      <c r="AI134" s="56">
        <f t="shared" ca="1" si="113"/>
        <v>117.10141635140967</v>
      </c>
      <c r="AJ134" s="56">
        <f t="shared" ca="1" si="113"/>
        <v>117.76352478453163</v>
      </c>
      <c r="AK134" s="56">
        <f t="shared" ca="1" si="113"/>
        <v>118.42937687499666</v>
      </c>
      <c r="AL134" s="56">
        <f t="shared" ca="1" si="113"/>
        <v>119.0989937899877</v>
      </c>
      <c r="AM134" s="56">
        <f t="shared" ca="1" si="113"/>
        <v>119.77239681636995</v>
      </c>
      <c r="AN134" s="56">
        <f t="shared" ca="1" si="113"/>
        <v>120.4496073613677</v>
      </c>
      <c r="AO134" s="56">
        <f t="shared" ca="1" si="113"/>
        <v>121.13064695324476</v>
      </c>
      <c r="AP134" s="56">
        <f t="shared" ca="1" si="113"/>
        <v>121.81553724198886</v>
      </c>
      <c r="AQ134" s="56">
        <f t="shared" ca="1" si="113"/>
        <v>122.50429999999994</v>
      </c>
      <c r="AR134" s="56">
        <f t="shared" ca="1" si="113"/>
        <v>123.19695712278225</v>
      </c>
      <c r="AS134" s="56">
        <f t="shared" ca="1" si="113"/>
        <v>123.8935306296404</v>
      </c>
      <c r="AT134" s="56">
        <f t="shared" ca="1" si="113"/>
        <v>124.59404266437932</v>
      </c>
      <c r="AU134" s="56">
        <f t="shared" ca="1" si="113"/>
        <v>125.29851549600831</v>
      </c>
      <c r="AV134" s="56">
        <f t="shared" ca="1" si="113"/>
        <v>126.00697151944877</v>
      </c>
      <c r="AW134" s="56">
        <f t="shared" ca="1" si="113"/>
        <v>126.71943325624638</v>
      </c>
      <c r="AX134" s="56">
        <f t="shared" ca="1" si="113"/>
        <v>127.43592335528679</v>
      </c>
      <c r="AY134" s="56">
        <f t="shared" ca="1" si="113"/>
        <v>128.15646459351581</v>
      </c>
      <c r="AZ134" s="56">
        <f t="shared" ca="1" si="113"/>
        <v>128.88107987666342</v>
      </c>
      <c r="BA134" s="56">
        <f t="shared" ca="1" si="113"/>
        <v>129.60979223997185</v>
      </c>
      <c r="BB134" s="56">
        <f t="shared" ca="1" si="113"/>
        <v>130.34262484892807</v>
      </c>
      <c r="BC134" s="56">
        <f t="shared" ca="1" si="113"/>
        <v>131.07960099999994</v>
      </c>
      <c r="BD134" s="56">
        <f t="shared" ca="1" si="113"/>
        <v>131.820744121377</v>
      </c>
      <c r="BE134" s="56">
        <f t="shared" ca="1" si="113"/>
        <v>132.56607777371522</v>
      </c>
      <c r="BF134" s="56">
        <f t="shared" ca="1" si="113"/>
        <v>133.31562565088589</v>
      </c>
      <c r="BG134" s="56">
        <f t="shared" ca="1" si="113"/>
        <v>134.06941158072888</v>
      </c>
      <c r="BH134" s="56">
        <f t="shared" ca="1" si="113"/>
        <v>134.82745952581021</v>
      </c>
      <c r="BI134" s="56">
        <f t="shared" ca="1" si="113"/>
        <v>135.58979358418364</v>
      </c>
      <c r="BJ134" s="56">
        <f t="shared" ca="1" si="113"/>
        <v>136.35643799015688</v>
      </c>
      <c r="BK134" s="56">
        <f t="shared" ca="1" si="113"/>
        <v>137.12741711506195</v>
      </c>
      <c r="BL134" s="56">
        <f t="shared" ca="1" si="113"/>
        <v>137.90275546802988</v>
      </c>
      <c r="BM134" s="56">
        <f t="shared" ca="1" si="113"/>
        <v>138.68247769676992</v>
      </c>
      <c r="BN134" s="56">
        <f t="shared" ca="1" si="113"/>
        <v>139.46660858835304</v>
      </c>
      <c r="BO134" s="56">
        <f t="shared" ca="1" si="113"/>
        <v>140.25517306999996</v>
      </c>
      <c r="BP134" s="56">
        <f t="shared" ca="1" si="113"/>
        <v>141.04819620987342</v>
      </c>
      <c r="BQ134" s="56">
        <f t="shared" ca="1" si="113"/>
        <v>141.8457032178753</v>
      </c>
      <c r="BR134" s="56">
        <f t="shared" ca="1" si="113"/>
        <v>142.64771944644792</v>
      </c>
      <c r="BS134" s="56">
        <f t="shared" ca="1" si="113"/>
        <v>143.45427039137994</v>
      </c>
      <c r="BT134" s="56">
        <f t="shared" ca="1" si="113"/>
        <v>144.26538169261693</v>
      </c>
      <c r="BU134" s="56">
        <f t="shared" ca="1" si="113"/>
        <v>145.08107913507649</v>
      </c>
      <c r="BV134" s="56">
        <f t="shared" ca="1" si="113"/>
        <v>145.90138864946789</v>
      </c>
      <c r="BW134" s="56">
        <f t="shared" ca="1" si="113"/>
        <v>146.72633631311632</v>
      </c>
      <c r="BX134" s="56">
        <f t="shared" ca="1" si="113"/>
        <v>147.55594835079199</v>
      </c>
      <c r="BY134" s="56">
        <f t="shared" ca="1" si="113"/>
        <v>148.39025113554385</v>
      </c>
      <c r="BZ134" s="56">
        <f t="shared" ca="1" si="113"/>
        <v>149.2292711895378</v>
      </c>
      <c r="CA134" s="56">
        <f t="shared" ca="1" si="113"/>
        <v>150.07303518489996</v>
      </c>
      <c r="CB134" s="56">
        <f t="shared" ca="1" si="113"/>
        <v>150.9215699445646</v>
      </c>
      <c r="CC134" s="56">
        <f t="shared" ca="1" si="113"/>
        <v>151.77490244312662</v>
      </c>
      <c r="CD134" s="56">
        <f t="shared" ca="1" si="113"/>
        <v>152.63305980769931</v>
      </c>
      <c r="CE134" s="56">
        <f t="shared" ca="1" si="113"/>
        <v>153.49606931877656</v>
      </c>
      <c r="CF134" s="56">
        <f t="shared" ca="1" si="113"/>
        <v>154.36395841110016</v>
      </c>
      <c r="CG134" s="56">
        <f t="shared" ca="1" si="113"/>
        <v>155.23675467453191</v>
      </c>
      <c r="CH134" s="56">
        <f t="shared" ca="1" si="113"/>
        <v>156.11448585493068</v>
      </c>
      <c r="CI134" s="56">
        <f t="shared" ca="1" si="113"/>
        <v>156.99717985503449</v>
      </c>
      <c r="CJ134" s="56">
        <f t="shared" ca="1" si="113"/>
        <v>157.88486473534749</v>
      </c>
      <c r="CK134" s="56">
        <f t="shared" ca="1" si="113"/>
        <v>158.77756871503195</v>
      </c>
      <c r="CL134" s="56">
        <f t="shared" ca="1" si="113"/>
        <v>159.67532017280547</v>
      </c>
      <c r="CM134" s="56">
        <f t="shared" ca="1" si="113"/>
        <v>160.57814764784302</v>
      </c>
      <c r="CN134" s="56">
        <f t="shared" ca="1" si="113"/>
        <v>161.48607984068414</v>
      </c>
      <c r="CO134" s="56">
        <f t="shared" ca="1" si="113"/>
        <v>162.39914561414551</v>
      </c>
      <c r="CP134" s="56">
        <f t="shared" ca="1" si="113"/>
        <v>163.31737399423832</v>
      </c>
      <c r="CQ134" s="56">
        <f t="shared" ca="1" si="113"/>
        <v>164.24079417109098</v>
      </c>
      <c r="CR134" s="56">
        <f t="shared" ca="1" si="113"/>
        <v>165.16943549987724</v>
      </c>
      <c r="CS134" s="56">
        <f t="shared" ca="1" si="113"/>
        <v>166.10332750174922</v>
      </c>
      <c r="CT134" s="56">
        <f t="shared" ca="1" si="113"/>
        <v>167.04249986477589</v>
      </c>
      <c r="CU134" s="56">
        <f t="shared" ca="1" si="113"/>
        <v>167.98698244488693</v>
      </c>
      <c r="CV134" s="56">
        <f t="shared" ca="1" si="113"/>
        <v>168.93680526682184</v>
      </c>
      <c r="CW134" s="56">
        <f t="shared" ca="1" si="113"/>
        <v>169.89199852508423</v>
      </c>
      <c r="CX134" s="56">
        <f t="shared" ca="1" si="113"/>
        <v>170.85259258490191</v>
      </c>
      <c r="CY134" s="56">
        <f t="shared" ca="1" si="113"/>
        <v>171.81861798319207</v>
      </c>
      <c r="CZ134" s="56">
        <f t="shared" ca="1" si="113"/>
        <v>172.79010542953208</v>
      </c>
      <c r="DA134" s="56">
        <f t="shared" ca="1" si="113"/>
        <v>173.76708580713574</v>
      </c>
      <c r="DB134" s="56">
        <f t="shared" ca="1" si="113"/>
        <v>174.749590173835</v>
      </c>
      <c r="DC134" s="56">
        <f t="shared" ca="1" si="113"/>
        <v>175.73764976306737</v>
      </c>
      <c r="DD134" s="56">
        <f t="shared" ca="1" si="113"/>
        <v>176.73129598486867</v>
      </c>
      <c r="DE134" s="56">
        <f t="shared" ca="1" si="113"/>
        <v>177.73056042687165</v>
      </c>
      <c r="DF134" s="56">
        <f t="shared" ca="1" si="113"/>
        <v>178.7354748553102</v>
      </c>
      <c r="DG134" s="56">
        <f t="shared" ca="1" si="113"/>
        <v>179.74607121602907</v>
      </c>
      <c r="DH134" s="56">
        <f t="shared" ca="1" si="113"/>
        <v>180.76238163549937</v>
      </c>
      <c r="DI134" s="56">
        <f t="shared" ca="1" si="113"/>
        <v>181.78443842184012</v>
      </c>
      <c r="DJ134" s="56">
        <f t="shared" ca="1" si="113"/>
        <v>182.81227406584503</v>
      </c>
      <c r="DK134" s="56">
        <f t="shared" ca="1" si="113"/>
        <v>183.84592124201552</v>
      </c>
      <c r="DL134" s="56">
        <f t="shared" ca="1" si="113"/>
        <v>184.8854128095993</v>
      </c>
      <c r="DM134" s="56">
        <f t="shared" ca="1" si="113"/>
        <v>185.93078181363524</v>
      </c>
      <c r="DN134" s="56">
        <f t="shared" ca="1" si="113"/>
        <v>186.98206148600346</v>
      </c>
      <c r="DO134" s="56">
        <f t="shared" ca="1" si="113"/>
        <v>188.03928524648205</v>
      </c>
      <c r="DP134" s="56">
        <f t="shared" ca="1" si="113"/>
        <v>189.10248670380946</v>
      </c>
      <c r="DQ134" s="56">
        <f t="shared" ca="1" si="113"/>
        <v>190.17169965675268</v>
      </c>
      <c r="DR134" s="56">
        <f t="shared" ca="1" si="113"/>
        <v>191.2469580951819</v>
      </c>
      <c r="DS134" s="56">
        <f t="shared" ca="1" si="113"/>
        <v>192.32829620115106</v>
      </c>
      <c r="DT134" s="56">
        <f t="shared" ca="1" si="113"/>
        <v>193.41574834998431</v>
      </c>
      <c r="DU134" s="56">
        <f t="shared" ca="1" si="113"/>
        <v>194.50934911136892</v>
      </c>
      <c r="DV134" s="56">
        <f t="shared" ca="1" si="113"/>
        <v>195.60913325045416</v>
      </c>
      <c r="DW134" s="130"/>
      <c r="DX134" s="70">
        <f ca="1">SUM(G134:DW134)</f>
        <v>17105.173125613543</v>
      </c>
    </row>
    <row r="135" spans="1:128" s="345" customFormat="1" x14ac:dyDescent="0.2">
      <c r="A135" s="338" t="str">
        <f>Проект!A$421</f>
        <v>Электроэнергия</v>
      </c>
      <c r="B135" s="339">
        <f ca="1">DX135</f>
        <v>8552.5865628067713</v>
      </c>
      <c r="C135" s="340" t="str">
        <f ca="1">Параметры!C$70</f>
        <v>тыс. руб.</v>
      </c>
      <c r="D135" s="341"/>
      <c r="E135" s="342"/>
      <c r="F135" s="342" t="s">
        <v>3459</v>
      </c>
      <c r="G135" s="343">
        <f ca="1">Проект!G$425*CHOOSE(Проект!$D$425,1,Параметры!G$59,Параметры!G$65)/Параметры!G$70</f>
        <v>50</v>
      </c>
      <c r="H135" s="343">
        <f ca="1">Проект!H$425*CHOOSE(Проект!$D$425,1,Параметры!H$59,Параметры!H$65)/Параметры!H$70</f>
        <v>50.282707269370263</v>
      </c>
      <c r="I135" s="343">
        <f ca="1">Проект!I$425*CHOOSE(Проект!$D$425,1,Параметры!I$59,Параметры!I$65)/Параметры!I$70</f>
        <v>50.567013006743622</v>
      </c>
      <c r="J135" s="343">
        <f ca="1">Проект!J$425*CHOOSE(Проект!$D$425,1,Параметры!J$59,Параметры!J$65)/Параметры!J$70</f>
        <v>50.852926250090569</v>
      </c>
      <c r="K135" s="343">
        <f ca="1">Проект!K$425*CHOOSE(Проект!$D$425,1,Параметры!K$59,Параметры!K$65)/Параметры!K$70</f>
        <v>51.140456088483575</v>
      </c>
      <c r="L135" s="343">
        <f ca="1">Проект!L$425*CHOOSE(Проект!$D$425,1,Параметры!L$59,Параметры!L$65)/Параметры!L$70</f>
        <v>51.42961166238608</v>
      </c>
      <c r="M135" s="343">
        <f ca="1">Проект!M$425*CHOOSE(Проект!$D$425,1,Параметры!M$59,Параметры!M$65)/Параметры!M$70</f>
        <v>51.720402163943</v>
      </c>
      <c r="N135" s="343">
        <f ca="1">Проект!N$425*CHOOSE(Проект!$D$425,1,Параметры!N$59,Параметры!N$65)/Параметры!N$70</f>
        <v>52.012836837272999</v>
      </c>
      <c r="O135" s="343">
        <f ca="1">Проект!O$425*CHOOSE(Проект!$D$425,1,Параметры!O$59,Параметры!O$65)/Параметры!O$70</f>
        <v>52.306924978762339</v>
      </c>
      <c r="P135" s="343">
        <f ca="1">Проект!P$425*CHOOSE(Проект!$D$425,1,Параметры!P$59,Параметры!P$65)/Параметры!P$70</f>
        <v>52.602675937360353</v>
      </c>
      <c r="Q135" s="343">
        <f ca="1">Проект!Q$425*CHOOSE(Проект!$D$425,1,Параметры!Q$59,Параметры!Q$65)/Параметры!Q$70</f>
        <v>52.900099114876753</v>
      </c>
      <c r="R135" s="343">
        <f ca="1">Проект!R$425*CHOOSE(Проект!$D$425,1,Параметры!R$59,Параметры!R$65)/Параметры!R$70</f>
        <v>53.199203966280415</v>
      </c>
      <c r="S135" s="343">
        <f ca="1">Проект!S$425*CHOOSE(Проект!$D$425,1,Параметры!S$59,Параметры!S$65)/Параметры!S$70</f>
        <v>53.499999999999993</v>
      </c>
      <c r="T135" s="343">
        <f ca="1">Проект!T$425*CHOOSE(Проект!$D$425,1,Параметры!T$59,Параметры!T$65)/Параметры!T$70</f>
        <v>53.802496778226171</v>
      </c>
      <c r="U135" s="343">
        <f ca="1">Проект!U$425*CHOOSE(Проект!$D$425,1,Параметры!U$59,Параметры!U$65)/Параметры!U$70</f>
        <v>54.106703917215668</v>
      </c>
      <c r="V135" s="343">
        <f ca="1">Проект!V$425*CHOOSE(Проект!$D$425,1,Параметры!V$59,Параметры!V$65)/Параметры!V$70</f>
        <v>54.4126310875969</v>
      </c>
      <c r="W135" s="343">
        <f ca="1">Проект!W$425*CHOOSE(Проект!$D$425,1,Параметры!W$59,Параметры!W$65)/Параметры!W$70</f>
        <v>54.720288014677422</v>
      </c>
      <c r="X135" s="343">
        <f ca="1">Проект!X$425*CHOOSE(Проект!$D$425,1,Параметры!X$59,Параметры!X$65)/Параметры!X$70</f>
        <v>55.029684478753097</v>
      </c>
      <c r="Y135" s="343">
        <f ca="1">Проект!Y$425*CHOOSE(Проект!$D$425,1,Параметры!Y$59,Параметры!Y$65)/Параметры!Y$70</f>
        <v>55.340830315418998</v>
      </c>
      <c r="Z135" s="343">
        <f ca="1">Проект!Z$425*CHOOSE(Проект!$D$425,1,Параметры!Z$59,Параметры!Z$65)/Параметры!Z$70</f>
        <v>55.653735415882096</v>
      </c>
      <c r="AA135" s="343">
        <f ca="1">Проект!AA$425*CHOOSE(Проект!$D$425,1,Параметры!AA$59,Параметры!AA$65)/Параметры!AA$70</f>
        <v>55.968409727275684</v>
      </c>
      <c r="AB135" s="343">
        <f ca="1">Проект!AB$425*CHOOSE(Проект!$D$425,1,Параметры!AB$59,Параметры!AB$65)/Параметры!AB$70</f>
        <v>56.284863252975569</v>
      </c>
      <c r="AC135" s="343">
        <f ca="1">Проект!AC$425*CHOOSE(Проект!$D$425,1,Параметры!AC$59,Параметры!AC$65)/Параметры!AC$70</f>
        <v>56.603106052918115</v>
      </c>
      <c r="AD135" s="343">
        <f ca="1">Проект!AD$425*CHOOSE(Проект!$D$425,1,Параметры!AD$59,Параметры!AD$65)/Параметры!AD$70</f>
        <v>56.923148243920039</v>
      </c>
      <c r="AE135" s="343">
        <f ca="1">Проект!AE$425*CHOOSE(Проект!$D$425,1,Параметры!AE$59,Параметры!AE$65)/Параметры!AE$70</f>
        <v>57.24499999999999</v>
      </c>
      <c r="AF135" s="343">
        <f ca="1">Проект!AF$425*CHOOSE(Проект!$D$425,1,Параметры!AF$59,Параметры!AF$65)/Параметры!AF$70</f>
        <v>57.568671552702</v>
      </c>
      <c r="AG135" s="343">
        <f ca="1">Проект!AG$425*CHOOSE(Проект!$D$425,1,Параметры!AG$59,Параметры!AG$65)/Параметры!AG$70</f>
        <v>57.894173191420762</v>
      </c>
      <c r="AH135" s="343">
        <f ca="1">Проект!AH$425*CHOOSE(Проект!$D$425,1,Параметры!AH$59,Параметры!AH$65)/Параметры!AH$70</f>
        <v>58.221515263728676</v>
      </c>
      <c r="AI135" s="343">
        <f ca="1">Проект!AI$425*CHOOSE(Проект!$D$425,1,Параметры!AI$59,Параметры!AI$65)/Параметры!AI$70</f>
        <v>58.550708175704834</v>
      </c>
      <c r="AJ135" s="343">
        <f ca="1">Проект!AJ$425*CHOOSE(Проект!$D$425,1,Параметры!AJ$59,Параметры!AJ$65)/Параметры!AJ$70</f>
        <v>58.881762392265813</v>
      </c>
      <c r="AK135" s="343">
        <f ca="1">Проект!AK$425*CHOOSE(Проект!$D$425,1,Параметры!AK$59,Параметры!AK$65)/Параметры!AK$70</f>
        <v>59.214688437498332</v>
      </c>
      <c r="AL135" s="343">
        <f ca="1">Проект!AL$425*CHOOSE(Проект!$D$425,1,Параметры!AL$59,Параметры!AL$65)/Параметры!AL$70</f>
        <v>59.549496894993851</v>
      </c>
      <c r="AM135" s="343">
        <f ca="1">Проект!AM$425*CHOOSE(Проект!$D$425,1,Параметры!AM$59,Параметры!AM$65)/Параметры!AM$70</f>
        <v>59.886198408184974</v>
      </c>
      <c r="AN135" s="343">
        <f ca="1">Проект!AN$425*CHOOSE(Проект!$D$425,1,Параметры!AN$59,Параметры!AN$65)/Параметры!AN$70</f>
        <v>60.224803680683848</v>
      </c>
      <c r="AO135" s="343">
        <f ca="1">Проект!AO$425*CHOOSE(Проект!$D$425,1,Параметры!AO$59,Параметры!AO$65)/Параметры!AO$70</f>
        <v>60.565323476622382</v>
      </c>
      <c r="AP135" s="343">
        <f ca="1">Проект!AP$425*CHOOSE(Проект!$D$425,1,Параметры!AP$59,Параметры!AP$65)/Параметры!AP$70</f>
        <v>60.907768620994432</v>
      </c>
      <c r="AQ135" s="343">
        <f ca="1">Проект!AQ$425*CHOOSE(Проект!$D$425,1,Параметры!AQ$59,Параметры!AQ$65)/Параметры!AQ$70</f>
        <v>61.252149999999972</v>
      </c>
      <c r="AR135" s="343">
        <f ca="1">Проект!AR$425*CHOOSE(Проект!$D$425,1,Параметры!AR$59,Параметры!AR$65)/Параметры!AR$70</f>
        <v>61.598478561391126</v>
      </c>
      <c r="AS135" s="343">
        <f ca="1">Проект!AS$425*CHOOSE(Проект!$D$425,1,Параметры!AS$59,Параметры!AS$65)/Параметры!AS$70</f>
        <v>61.946765314820198</v>
      </c>
      <c r="AT135" s="343">
        <f ca="1">Проект!AT$425*CHOOSE(Проект!$D$425,1,Параметры!AT$59,Параметры!AT$65)/Параметры!AT$70</f>
        <v>62.297021332189658</v>
      </c>
      <c r="AU135" s="343">
        <f ca="1">Проект!AU$425*CHOOSE(Проект!$D$425,1,Параметры!AU$59,Параметры!AU$65)/Параметры!AU$70</f>
        <v>62.649257748004153</v>
      </c>
      <c r="AV135" s="343">
        <f ca="1">Проект!AV$425*CHOOSE(Проект!$D$425,1,Параметры!AV$59,Параметры!AV$65)/Параметры!AV$70</f>
        <v>63.003485759724384</v>
      </c>
      <c r="AW135" s="343">
        <f ca="1">Проект!AW$425*CHOOSE(Проект!$D$425,1,Параметры!AW$59,Параметры!AW$65)/Параметры!AW$70</f>
        <v>63.359716628123188</v>
      </c>
      <c r="AX135" s="343">
        <f ca="1">Проект!AX$425*CHOOSE(Проект!$D$425,1,Параметры!AX$59,Параметры!AX$65)/Параметры!AX$70</f>
        <v>63.717961677643395</v>
      </c>
      <c r="AY135" s="343">
        <f ca="1">Проект!AY$425*CHOOSE(Проект!$D$425,1,Параметры!AY$59,Параметры!AY$65)/Параметры!AY$70</f>
        <v>64.078232296757903</v>
      </c>
      <c r="AZ135" s="343">
        <f ca="1">Проект!AZ$425*CHOOSE(Проект!$D$425,1,Параметры!AZ$59,Параметры!AZ$65)/Параметры!AZ$70</f>
        <v>64.44053993833171</v>
      </c>
      <c r="BA135" s="343">
        <f ca="1">Проект!BA$425*CHOOSE(Проект!$D$425,1,Параметры!BA$59,Параметры!BA$65)/Параметры!BA$70</f>
        <v>64.804896119985926</v>
      </c>
      <c r="BB135" s="343">
        <f ca="1">Проект!BB$425*CHOOSE(Проект!$D$425,1,Параметры!BB$59,Параметры!BB$65)/Параметры!BB$70</f>
        <v>65.171312424464034</v>
      </c>
      <c r="BC135" s="343">
        <f ca="1">Проект!BC$425*CHOOSE(Проект!$D$425,1,Параметры!BC$59,Параметры!BC$65)/Параметры!BC$70</f>
        <v>65.53980049999997</v>
      </c>
      <c r="BD135" s="343">
        <f ca="1">Проект!BD$425*CHOOSE(Проект!$D$425,1,Параметры!BD$59,Параметры!BD$65)/Параметры!BD$70</f>
        <v>65.910372060688502</v>
      </c>
      <c r="BE135" s="343">
        <f ca="1">Проект!BE$425*CHOOSE(Проект!$D$425,1,Параметры!BE$59,Параметры!BE$65)/Параметры!BE$70</f>
        <v>66.283038886857611</v>
      </c>
      <c r="BF135" s="343">
        <f ca="1">Проект!BF$425*CHOOSE(Проект!$D$425,1,Параметры!BF$59,Параметры!BF$65)/Параметры!BF$70</f>
        <v>66.657812825442946</v>
      </c>
      <c r="BG135" s="343">
        <f ca="1">Проект!BG$425*CHOOSE(Проект!$D$425,1,Параметры!BG$59,Параметры!BG$65)/Параметры!BG$70</f>
        <v>67.034705790364441</v>
      </c>
      <c r="BH135" s="343">
        <f ca="1">Проект!BH$425*CHOOSE(Проект!$D$425,1,Параметры!BH$59,Параметры!BH$65)/Параметры!BH$70</f>
        <v>67.413729762905106</v>
      </c>
      <c r="BI135" s="343">
        <f ca="1">Проект!BI$425*CHOOSE(Проект!$D$425,1,Параметры!BI$59,Параметры!BI$65)/Параметры!BI$70</f>
        <v>67.794896792091819</v>
      </c>
      <c r="BJ135" s="343">
        <f ca="1">Проект!BJ$425*CHOOSE(Проект!$D$425,1,Параметры!BJ$59,Параметры!BJ$65)/Параметры!BJ$70</f>
        <v>68.178218995078439</v>
      </c>
      <c r="BK135" s="343">
        <f ca="1">Проект!BK$425*CHOOSE(Проект!$D$425,1,Параметры!BK$59,Параметры!BK$65)/Параметры!BK$70</f>
        <v>68.563708557530973</v>
      </c>
      <c r="BL135" s="343">
        <f ca="1">Проект!BL$425*CHOOSE(Проект!$D$425,1,Параметры!BL$59,Параметры!BL$65)/Параметры!BL$70</f>
        <v>68.95137773401494</v>
      </c>
      <c r="BM135" s="343">
        <f ca="1">Проект!BM$425*CHOOSE(Проект!$D$425,1,Параметры!BM$59,Параметры!BM$65)/Параметры!BM$70</f>
        <v>69.341238848384961</v>
      </c>
      <c r="BN135" s="343">
        <f ca="1">Проект!BN$425*CHOOSE(Проект!$D$425,1,Параметры!BN$59,Параметры!BN$65)/Параметры!BN$70</f>
        <v>69.73330429417652</v>
      </c>
      <c r="BO135" s="343">
        <f ca="1">Проект!BO$425*CHOOSE(Проект!$D$425,1,Параметры!BO$59,Параметры!BO$65)/Параметры!BO$70</f>
        <v>70.127586534999978</v>
      </c>
      <c r="BP135" s="343">
        <f ca="1">Проект!BP$425*CHOOSE(Проект!$D$425,1,Параметры!BP$59,Параметры!BP$65)/Параметры!BP$70</f>
        <v>70.524098104936712</v>
      </c>
      <c r="BQ135" s="343">
        <f ca="1">Проект!BQ$425*CHOOSE(Проект!$D$425,1,Параметры!BQ$59,Параметры!BQ$65)/Параметры!BQ$70</f>
        <v>70.922851608937648</v>
      </c>
      <c r="BR135" s="343">
        <f ca="1">Проект!BR$425*CHOOSE(Проект!$D$425,1,Параметры!BR$59,Параметры!BR$65)/Параметры!BR$70</f>
        <v>71.323859723223961</v>
      </c>
      <c r="BS135" s="343">
        <f ca="1">Проект!BS$425*CHOOSE(Проект!$D$425,1,Параметры!BS$59,Параметры!BS$65)/Параметры!BS$70</f>
        <v>71.727135195689968</v>
      </c>
      <c r="BT135" s="343">
        <f ca="1">Проект!BT$425*CHOOSE(Проект!$D$425,1,Параметры!BT$59,Параметры!BT$65)/Параметры!BT$70</f>
        <v>72.132690846308464</v>
      </c>
      <c r="BU135" s="343">
        <f ca="1">Проект!BU$425*CHOOSE(Проект!$D$425,1,Параметры!BU$59,Параметры!BU$65)/Параметры!BU$70</f>
        <v>72.540539567538247</v>
      </c>
      <c r="BV135" s="343">
        <f ca="1">Проект!BV$425*CHOOSE(Проект!$D$425,1,Параметры!BV$59,Параметры!BV$65)/Параметры!BV$70</f>
        <v>72.950694324733945</v>
      </c>
      <c r="BW135" s="343">
        <f ca="1">Проект!BW$425*CHOOSE(Проект!$D$425,1,Параметры!BW$59,Параметры!BW$65)/Параметры!BW$70</f>
        <v>73.36316815655816</v>
      </c>
      <c r="BX135" s="343">
        <f ca="1">Проект!BX$425*CHOOSE(Проект!$D$425,1,Параметры!BX$59,Параметры!BX$65)/Параметры!BX$70</f>
        <v>73.777974175395997</v>
      </c>
      <c r="BY135" s="343">
        <f ca="1">Проект!BY$425*CHOOSE(Проект!$D$425,1,Параметры!BY$59,Параметры!BY$65)/Параметры!BY$70</f>
        <v>74.195125567771925</v>
      </c>
      <c r="BZ135" s="343">
        <f ca="1">Проект!BZ$425*CHOOSE(Проект!$D$425,1,Параметры!BZ$59,Параметры!BZ$65)/Параметры!BZ$70</f>
        <v>74.614635594768899</v>
      </c>
      <c r="CA135" s="343">
        <f ca="1">Проект!CA$425*CHOOSE(Проект!$D$425,1,Параметры!CA$59,Параметры!CA$65)/Параметры!CA$70</f>
        <v>75.036517592449982</v>
      </c>
      <c r="CB135" s="343">
        <f ca="1">Проект!CB$425*CHOOSE(Проект!$D$425,1,Параметры!CB$59,Параметры!CB$65)/Параметры!CB$70</f>
        <v>75.460784972282298</v>
      </c>
      <c r="CC135" s="343">
        <f ca="1">Проект!CC$425*CHOOSE(Проект!$D$425,1,Параметры!CC$59,Параметры!CC$65)/Параметры!CC$70</f>
        <v>75.88745122156331</v>
      </c>
      <c r="CD135" s="343">
        <f ca="1">Проект!CD$425*CHOOSE(Проект!$D$425,1,Параметры!CD$59,Параметры!CD$65)/Параметры!CD$70</f>
        <v>76.316529903849656</v>
      </c>
      <c r="CE135" s="343">
        <f ca="1">Проект!CE$425*CHOOSE(Проект!$D$425,1,Параметры!CE$59,Параметры!CE$65)/Параметры!CE$70</f>
        <v>76.748034659388281</v>
      </c>
      <c r="CF135" s="343">
        <f ca="1">Проект!CF$425*CHOOSE(Проект!$D$425,1,Параметры!CF$59,Параметры!CF$65)/Параметры!CF$70</f>
        <v>77.181979205550078</v>
      </c>
      <c r="CG135" s="343">
        <f ca="1">Проект!CG$425*CHOOSE(Проект!$D$425,1,Параметры!CG$59,Параметры!CG$65)/Параметры!CG$70</f>
        <v>77.618377337265954</v>
      </c>
      <c r="CH135" s="343">
        <f ca="1">Проект!CH$425*CHOOSE(Проект!$D$425,1,Параметры!CH$59,Параметры!CH$65)/Параметры!CH$70</f>
        <v>78.057242927465339</v>
      </c>
      <c r="CI135" s="343">
        <f ca="1">Проект!CI$425*CHOOSE(Проект!$D$425,1,Параметры!CI$59,Параметры!CI$65)/Параметры!CI$70</f>
        <v>78.498589927517244</v>
      </c>
      <c r="CJ135" s="343">
        <f ca="1">Проект!CJ$425*CHOOSE(Проект!$D$425,1,Параметры!CJ$59,Параметры!CJ$65)/Параметры!CJ$70</f>
        <v>78.942432367673746</v>
      </c>
      <c r="CK135" s="343">
        <f ca="1">Проект!CK$425*CHOOSE(Проект!$D$425,1,Параметры!CK$59,Параметры!CK$65)/Параметры!CK$70</f>
        <v>79.388784357515974</v>
      </c>
      <c r="CL135" s="343">
        <f ca="1">Проект!CL$425*CHOOSE(Проект!$D$425,1,Параметры!CL$59,Параметры!CL$65)/Параметры!CL$70</f>
        <v>79.837660086402735</v>
      </c>
      <c r="CM135" s="343">
        <f ca="1">Проект!CM$425*CHOOSE(Проект!$D$425,1,Параметры!CM$59,Параметры!CM$65)/Параметры!CM$70</f>
        <v>80.289073823921512</v>
      </c>
      <c r="CN135" s="343">
        <f ca="1">Проект!CN$425*CHOOSE(Проект!$D$425,1,Параметры!CN$59,Параметры!CN$65)/Параметры!CN$70</f>
        <v>80.743039920342071</v>
      </c>
      <c r="CO135" s="343">
        <f ca="1">Проект!CO$425*CHOOSE(Проект!$D$425,1,Параметры!CO$59,Параметры!CO$65)/Параметры!CO$70</f>
        <v>81.199572807072755</v>
      </c>
      <c r="CP135" s="343">
        <f ca="1">Проект!CP$425*CHOOSE(Проект!$D$425,1,Параметры!CP$59,Параметры!CP$65)/Параметры!CP$70</f>
        <v>81.658686997119162</v>
      </c>
      <c r="CQ135" s="343">
        <f ca="1">Проект!CQ$425*CHOOSE(Проект!$D$425,1,Параметры!CQ$59,Параметры!CQ$65)/Параметры!CQ$70</f>
        <v>82.120397085545491</v>
      </c>
      <c r="CR135" s="343">
        <f ca="1">Проект!CR$425*CHOOSE(Проект!$D$425,1,Параметры!CR$59,Параметры!CR$65)/Параметры!CR$70</f>
        <v>82.584717749938619</v>
      </c>
      <c r="CS135" s="343">
        <f ca="1">Проект!CS$425*CHOOSE(Проект!$D$425,1,Параметры!CS$59,Параметры!CS$65)/Параметры!CS$70</f>
        <v>83.05166375087461</v>
      </c>
      <c r="CT135" s="343">
        <f ca="1">Проект!CT$425*CHOOSE(Проект!$D$425,1,Параметры!CT$59,Параметры!CT$65)/Параметры!CT$70</f>
        <v>83.521249932387946</v>
      </c>
      <c r="CU135" s="343">
        <f ca="1">Проект!CU$425*CHOOSE(Проект!$D$425,1,Параметры!CU$59,Параметры!CU$65)/Параметры!CU$70</f>
        <v>83.993491222443467</v>
      </c>
      <c r="CV135" s="343">
        <f ca="1">Проект!CV$425*CHOOSE(Проект!$D$425,1,Параметры!CV$59,Параметры!CV$65)/Параметры!CV$70</f>
        <v>84.468402633410918</v>
      </c>
      <c r="CW135" s="343">
        <f ca="1">Проект!CW$425*CHOOSE(Проект!$D$425,1,Параметры!CW$59,Параметры!CW$65)/Параметры!CW$70</f>
        <v>84.945999262542117</v>
      </c>
      <c r="CX135" s="343">
        <f ca="1">Проект!CX$425*CHOOSE(Проект!$D$425,1,Параметры!CX$59,Параметры!CX$65)/Параметры!CX$70</f>
        <v>85.426296292450957</v>
      </c>
      <c r="CY135" s="343">
        <f ca="1">Проект!CY$425*CHOOSE(Проект!$D$425,1,Параметры!CY$59,Параметры!CY$65)/Параметры!CY$70</f>
        <v>85.909308991596035</v>
      </c>
      <c r="CZ135" s="343">
        <f ca="1">Проект!CZ$425*CHOOSE(Проект!$D$425,1,Параметры!CZ$59,Параметры!CZ$65)/Параметры!CZ$70</f>
        <v>86.395052714766038</v>
      </c>
      <c r="DA135" s="343">
        <f ca="1">Проект!DA$425*CHOOSE(Проект!$D$425,1,Параметры!DA$59,Параметры!DA$65)/Параметры!DA$70</f>
        <v>86.883542903567871</v>
      </c>
      <c r="DB135" s="343">
        <f ca="1">Проект!DB$425*CHOOSE(Проект!$D$425,1,Параметры!DB$59,Параметры!DB$65)/Параметры!DB$70</f>
        <v>87.374795086917501</v>
      </c>
      <c r="DC135" s="343">
        <f ca="1">Проект!DC$425*CHOOSE(Проект!$D$425,1,Параметры!DC$59,Параметры!DC$65)/Параметры!DC$70</f>
        <v>87.868824881533683</v>
      </c>
      <c r="DD135" s="343">
        <f ca="1">Проект!DD$425*CHOOSE(Проект!$D$425,1,Параметры!DD$59,Параметры!DD$65)/Параметры!DD$70</f>
        <v>88.365647992434333</v>
      </c>
      <c r="DE135" s="343">
        <f ca="1">Проект!DE$425*CHOOSE(Проект!$D$425,1,Параметры!DE$59,Параметры!DE$65)/Параметры!DE$70</f>
        <v>88.865280213435824</v>
      </c>
      <c r="DF135" s="343">
        <f ca="1">Проект!DF$425*CHOOSE(Проект!$D$425,1,Параметры!DF$59,Параметры!DF$65)/Параметры!DF$70</f>
        <v>89.367737427655101</v>
      </c>
      <c r="DG135" s="343">
        <f ca="1">Проект!DG$425*CHOOSE(Проект!$D$425,1,Параметры!DG$59,Параметры!DG$65)/Параметры!DG$70</f>
        <v>89.873035608014533</v>
      </c>
      <c r="DH135" s="343">
        <f ca="1">Проект!DH$425*CHOOSE(Проект!$D$425,1,Параметры!DH$59,Параметры!DH$65)/Параметры!DH$70</f>
        <v>90.381190817749683</v>
      </c>
      <c r="DI135" s="343">
        <f ca="1">Проект!DI$425*CHOOSE(Проект!$D$425,1,Параметры!DI$59,Параметры!DI$65)/Параметры!DI$70</f>
        <v>90.892219210920061</v>
      </c>
      <c r="DJ135" s="343">
        <f ca="1">Проект!DJ$425*CHOOSE(Проект!$D$425,1,Параметры!DJ$59,Параметры!DJ$65)/Параметры!DJ$70</f>
        <v>91.406137032922516</v>
      </c>
      <c r="DK135" s="343">
        <f ca="1">Проект!DK$425*CHOOSE(Проект!$D$425,1,Параметры!DK$59,Параметры!DK$65)/Параметры!DK$70</f>
        <v>91.922960621007761</v>
      </c>
      <c r="DL135" s="343">
        <f ca="1">Проект!DL$425*CHOOSE(Проект!$D$425,1,Параметры!DL$59,Параметры!DL$65)/Параметры!DL$70</f>
        <v>92.442706404799651</v>
      </c>
      <c r="DM135" s="343">
        <f ca="1">Проект!DM$425*CHOOSE(Проект!$D$425,1,Параметры!DM$59,Параметры!DM$65)/Параметры!DM$70</f>
        <v>92.965390906817618</v>
      </c>
      <c r="DN135" s="343">
        <f ca="1">Проект!DN$425*CHOOSE(Проект!$D$425,1,Параметры!DN$59,Параметры!DN$65)/Параметры!DN$70</f>
        <v>93.49103074300173</v>
      </c>
      <c r="DO135" s="343">
        <f ca="1">Проект!DO$425*CHOOSE(Проект!$D$425,1,Параметры!DO$59,Параметры!DO$65)/Параметры!DO$70</f>
        <v>94.019642623241026</v>
      </c>
      <c r="DP135" s="343">
        <f ca="1">Проект!DP$425*CHOOSE(Проект!$D$425,1,Параметры!DP$59,Параметры!DP$65)/Параметры!DP$70</f>
        <v>94.551243351904731</v>
      </c>
      <c r="DQ135" s="343">
        <f ca="1">Проект!DQ$425*CHOOSE(Проект!$D$425,1,Параметры!DQ$59,Параметры!DQ$65)/Параметры!DQ$70</f>
        <v>95.08584982837634</v>
      </c>
      <c r="DR135" s="343">
        <f ca="1">Проект!DR$425*CHOOSE(Проект!$D$425,1,Параметры!DR$59,Параметры!DR$65)/Параметры!DR$70</f>
        <v>95.623479047590948</v>
      </c>
      <c r="DS135" s="343">
        <f ca="1">Проект!DS$425*CHOOSE(Проект!$D$425,1,Параметры!DS$59,Параметры!DS$65)/Параметры!DS$70</f>
        <v>96.164148100575531</v>
      </c>
      <c r="DT135" s="343">
        <f ca="1">Проект!DT$425*CHOOSE(Проект!$D$425,1,Параметры!DT$59,Параметры!DT$65)/Параметры!DT$70</f>
        <v>96.707874174992156</v>
      </c>
      <c r="DU135" s="343">
        <f ca="1">Проект!DU$425*CHOOSE(Проект!$D$425,1,Параметры!DU$59,Параметры!DU$65)/Параметры!DU$70</f>
        <v>97.25467455568446</v>
      </c>
      <c r="DV135" s="343">
        <f ca="1">Проект!DV$425*CHOOSE(Проект!$D$425,1,Параметры!DV$59,Параметры!DV$65)/Параметры!DV$70</f>
        <v>97.804566625227082</v>
      </c>
      <c r="DW135" s="352"/>
      <c r="DX135" s="344">
        <f ca="1">SUM(G135:DW135)</f>
        <v>8552.5865628067713</v>
      </c>
    </row>
    <row r="136" spans="1:128" x14ac:dyDescent="0.2">
      <c r="A136" s="254" t="str">
        <f>Проект!A$431</f>
        <v>Прочие расходы</v>
      </c>
      <c r="B136" s="121">
        <f ca="1">DX136</f>
        <v>8552.5865628067713</v>
      </c>
      <c r="C136" s="46" t="str">
        <f ca="1">Параметры!C$70</f>
        <v>тыс. руб.</v>
      </c>
      <c r="D136" s="11"/>
      <c r="F136" s="6" t="s">
        <v>3444</v>
      </c>
      <c r="G136" s="53">
        <f ca="1">Проект!G$435*CHOOSE(Проект!$D$435,1,Параметры!G$59,Параметры!G$65)/Параметры!G$70</f>
        <v>50</v>
      </c>
      <c r="H136" s="53">
        <f ca="1">Проект!H$435*CHOOSE(Проект!$D$435,1,Параметры!H$59,Параметры!H$65)/Параметры!H$70</f>
        <v>50.282707269370263</v>
      </c>
      <c r="I136" s="53">
        <f ca="1">Проект!I$435*CHOOSE(Проект!$D$435,1,Параметры!I$59,Параметры!I$65)/Параметры!I$70</f>
        <v>50.567013006743622</v>
      </c>
      <c r="J136" s="53">
        <f ca="1">Проект!J$435*CHOOSE(Проект!$D$435,1,Параметры!J$59,Параметры!J$65)/Параметры!J$70</f>
        <v>50.852926250090569</v>
      </c>
      <c r="K136" s="53">
        <f ca="1">Проект!K$435*CHOOSE(Проект!$D$435,1,Параметры!K$59,Параметры!K$65)/Параметры!K$70</f>
        <v>51.140456088483575</v>
      </c>
      <c r="L136" s="53">
        <f ca="1">Проект!L$435*CHOOSE(Проект!$D$435,1,Параметры!L$59,Параметры!L$65)/Параметры!L$70</f>
        <v>51.42961166238608</v>
      </c>
      <c r="M136" s="53">
        <f ca="1">Проект!M$435*CHOOSE(Проект!$D$435,1,Параметры!M$59,Параметры!M$65)/Параметры!M$70</f>
        <v>51.720402163943</v>
      </c>
      <c r="N136" s="53">
        <f ca="1">Проект!N$435*CHOOSE(Проект!$D$435,1,Параметры!N$59,Параметры!N$65)/Параметры!N$70</f>
        <v>52.012836837272999</v>
      </c>
      <c r="O136" s="53">
        <f ca="1">Проект!O$435*CHOOSE(Проект!$D$435,1,Параметры!O$59,Параметры!O$65)/Параметры!O$70</f>
        <v>52.306924978762339</v>
      </c>
      <c r="P136" s="53">
        <f ca="1">Проект!P$435*CHOOSE(Проект!$D$435,1,Параметры!P$59,Параметры!P$65)/Параметры!P$70</f>
        <v>52.602675937360353</v>
      </c>
      <c r="Q136" s="53">
        <f ca="1">Проект!Q$435*CHOOSE(Проект!$D$435,1,Параметры!Q$59,Параметры!Q$65)/Параметры!Q$70</f>
        <v>52.900099114876753</v>
      </c>
      <c r="R136" s="53">
        <f ca="1">Проект!R$435*CHOOSE(Проект!$D$435,1,Параметры!R$59,Параметры!R$65)/Параметры!R$70</f>
        <v>53.199203966280415</v>
      </c>
      <c r="S136" s="53">
        <f ca="1">Проект!S$435*CHOOSE(Проект!$D$435,1,Параметры!S$59,Параметры!S$65)/Параметры!S$70</f>
        <v>53.499999999999993</v>
      </c>
      <c r="T136" s="53">
        <f ca="1">Проект!T$435*CHOOSE(Проект!$D$435,1,Параметры!T$59,Параметры!T$65)/Параметры!T$70</f>
        <v>53.802496778226171</v>
      </c>
      <c r="U136" s="53">
        <f ca="1">Проект!U$435*CHOOSE(Проект!$D$435,1,Параметры!U$59,Параметры!U$65)/Параметры!U$70</f>
        <v>54.106703917215668</v>
      </c>
      <c r="V136" s="53">
        <f ca="1">Проект!V$435*CHOOSE(Проект!$D$435,1,Параметры!V$59,Параметры!V$65)/Параметры!V$70</f>
        <v>54.4126310875969</v>
      </c>
      <c r="W136" s="53">
        <f ca="1">Проект!W$435*CHOOSE(Проект!$D$435,1,Параметры!W$59,Параметры!W$65)/Параметры!W$70</f>
        <v>54.720288014677422</v>
      </c>
      <c r="X136" s="53">
        <f ca="1">Проект!X$435*CHOOSE(Проект!$D$435,1,Параметры!X$59,Параметры!X$65)/Параметры!X$70</f>
        <v>55.029684478753097</v>
      </c>
      <c r="Y136" s="53">
        <f ca="1">Проект!Y$435*CHOOSE(Проект!$D$435,1,Параметры!Y$59,Параметры!Y$65)/Параметры!Y$70</f>
        <v>55.340830315418998</v>
      </c>
      <c r="Z136" s="53">
        <f ca="1">Проект!Z$435*CHOOSE(Проект!$D$435,1,Параметры!Z$59,Параметры!Z$65)/Параметры!Z$70</f>
        <v>55.653735415882096</v>
      </c>
      <c r="AA136" s="53">
        <f ca="1">Проект!AA$435*CHOOSE(Проект!$D$435,1,Параметры!AA$59,Параметры!AA$65)/Параметры!AA$70</f>
        <v>55.968409727275684</v>
      </c>
      <c r="AB136" s="53">
        <f ca="1">Проект!AB$435*CHOOSE(Проект!$D$435,1,Параметры!AB$59,Параметры!AB$65)/Параметры!AB$70</f>
        <v>56.284863252975569</v>
      </c>
      <c r="AC136" s="53">
        <f ca="1">Проект!AC$435*CHOOSE(Проект!$D$435,1,Параметры!AC$59,Параметры!AC$65)/Параметры!AC$70</f>
        <v>56.603106052918115</v>
      </c>
      <c r="AD136" s="53">
        <f ca="1">Проект!AD$435*CHOOSE(Проект!$D$435,1,Параметры!AD$59,Параметры!AD$65)/Параметры!AD$70</f>
        <v>56.923148243920039</v>
      </c>
      <c r="AE136" s="53">
        <f ca="1">Проект!AE$435*CHOOSE(Проект!$D$435,1,Параметры!AE$59,Параметры!AE$65)/Параметры!AE$70</f>
        <v>57.24499999999999</v>
      </c>
      <c r="AF136" s="53">
        <f ca="1">Проект!AF$435*CHOOSE(Проект!$D$435,1,Параметры!AF$59,Параметры!AF$65)/Параметры!AF$70</f>
        <v>57.568671552702</v>
      </c>
      <c r="AG136" s="53">
        <f ca="1">Проект!AG$435*CHOOSE(Проект!$D$435,1,Параметры!AG$59,Параметры!AG$65)/Параметры!AG$70</f>
        <v>57.894173191420762</v>
      </c>
      <c r="AH136" s="53">
        <f ca="1">Проект!AH$435*CHOOSE(Проект!$D$435,1,Параметры!AH$59,Параметры!AH$65)/Параметры!AH$70</f>
        <v>58.221515263728676</v>
      </c>
      <c r="AI136" s="53">
        <f ca="1">Проект!AI$435*CHOOSE(Проект!$D$435,1,Параметры!AI$59,Параметры!AI$65)/Параметры!AI$70</f>
        <v>58.550708175704834</v>
      </c>
      <c r="AJ136" s="53">
        <f ca="1">Проект!AJ$435*CHOOSE(Проект!$D$435,1,Параметры!AJ$59,Параметры!AJ$65)/Параметры!AJ$70</f>
        <v>58.881762392265813</v>
      </c>
      <c r="AK136" s="53">
        <f ca="1">Проект!AK$435*CHOOSE(Проект!$D$435,1,Параметры!AK$59,Параметры!AK$65)/Параметры!AK$70</f>
        <v>59.214688437498332</v>
      </c>
      <c r="AL136" s="53">
        <f ca="1">Проект!AL$435*CHOOSE(Проект!$D$435,1,Параметры!AL$59,Параметры!AL$65)/Параметры!AL$70</f>
        <v>59.549496894993851</v>
      </c>
      <c r="AM136" s="53">
        <f ca="1">Проект!AM$435*CHOOSE(Проект!$D$435,1,Параметры!AM$59,Параметры!AM$65)/Параметры!AM$70</f>
        <v>59.886198408184974</v>
      </c>
      <c r="AN136" s="53">
        <f ca="1">Проект!AN$435*CHOOSE(Проект!$D$435,1,Параметры!AN$59,Параметры!AN$65)/Параметры!AN$70</f>
        <v>60.224803680683848</v>
      </c>
      <c r="AO136" s="53">
        <f ca="1">Проект!AO$435*CHOOSE(Проект!$D$435,1,Параметры!AO$59,Параметры!AO$65)/Параметры!AO$70</f>
        <v>60.565323476622382</v>
      </c>
      <c r="AP136" s="53">
        <f ca="1">Проект!AP$435*CHOOSE(Проект!$D$435,1,Параметры!AP$59,Параметры!AP$65)/Параметры!AP$70</f>
        <v>60.907768620994432</v>
      </c>
      <c r="AQ136" s="53">
        <f ca="1">Проект!AQ$435*CHOOSE(Проект!$D$435,1,Параметры!AQ$59,Параметры!AQ$65)/Параметры!AQ$70</f>
        <v>61.252149999999972</v>
      </c>
      <c r="AR136" s="53">
        <f ca="1">Проект!AR$435*CHOOSE(Проект!$D$435,1,Параметры!AR$59,Параметры!AR$65)/Параметры!AR$70</f>
        <v>61.598478561391126</v>
      </c>
      <c r="AS136" s="53">
        <f ca="1">Проект!AS$435*CHOOSE(Проект!$D$435,1,Параметры!AS$59,Параметры!AS$65)/Параметры!AS$70</f>
        <v>61.946765314820198</v>
      </c>
      <c r="AT136" s="53">
        <f ca="1">Проект!AT$435*CHOOSE(Проект!$D$435,1,Параметры!AT$59,Параметры!AT$65)/Параметры!AT$70</f>
        <v>62.297021332189658</v>
      </c>
      <c r="AU136" s="53">
        <f ca="1">Проект!AU$435*CHOOSE(Проект!$D$435,1,Параметры!AU$59,Параметры!AU$65)/Параметры!AU$70</f>
        <v>62.649257748004153</v>
      </c>
      <c r="AV136" s="53">
        <f ca="1">Проект!AV$435*CHOOSE(Проект!$D$435,1,Параметры!AV$59,Параметры!AV$65)/Параметры!AV$70</f>
        <v>63.003485759724384</v>
      </c>
      <c r="AW136" s="53">
        <f ca="1">Проект!AW$435*CHOOSE(Проект!$D$435,1,Параметры!AW$59,Параметры!AW$65)/Параметры!AW$70</f>
        <v>63.359716628123188</v>
      </c>
      <c r="AX136" s="53">
        <f ca="1">Проект!AX$435*CHOOSE(Проект!$D$435,1,Параметры!AX$59,Параметры!AX$65)/Параметры!AX$70</f>
        <v>63.717961677643395</v>
      </c>
      <c r="AY136" s="53">
        <f ca="1">Проект!AY$435*CHOOSE(Проект!$D$435,1,Параметры!AY$59,Параметры!AY$65)/Параметры!AY$70</f>
        <v>64.078232296757903</v>
      </c>
      <c r="AZ136" s="53">
        <f ca="1">Проект!AZ$435*CHOOSE(Проект!$D$435,1,Параметры!AZ$59,Параметры!AZ$65)/Параметры!AZ$70</f>
        <v>64.44053993833171</v>
      </c>
      <c r="BA136" s="53">
        <f ca="1">Проект!BA$435*CHOOSE(Проект!$D$435,1,Параметры!BA$59,Параметры!BA$65)/Параметры!BA$70</f>
        <v>64.804896119985926</v>
      </c>
      <c r="BB136" s="53">
        <f ca="1">Проект!BB$435*CHOOSE(Проект!$D$435,1,Параметры!BB$59,Параметры!BB$65)/Параметры!BB$70</f>
        <v>65.171312424464034</v>
      </c>
      <c r="BC136" s="53">
        <f ca="1">Проект!BC$435*CHOOSE(Проект!$D$435,1,Параметры!BC$59,Параметры!BC$65)/Параметры!BC$70</f>
        <v>65.53980049999997</v>
      </c>
      <c r="BD136" s="53">
        <f ca="1">Проект!BD$435*CHOOSE(Проект!$D$435,1,Параметры!BD$59,Параметры!BD$65)/Параметры!BD$70</f>
        <v>65.910372060688502</v>
      </c>
      <c r="BE136" s="53">
        <f ca="1">Проект!BE$435*CHOOSE(Проект!$D$435,1,Параметры!BE$59,Параметры!BE$65)/Параметры!BE$70</f>
        <v>66.283038886857611</v>
      </c>
      <c r="BF136" s="53">
        <f ca="1">Проект!BF$435*CHOOSE(Проект!$D$435,1,Параметры!BF$59,Параметры!BF$65)/Параметры!BF$70</f>
        <v>66.657812825442946</v>
      </c>
      <c r="BG136" s="53">
        <f ca="1">Проект!BG$435*CHOOSE(Проект!$D$435,1,Параметры!BG$59,Параметры!BG$65)/Параметры!BG$70</f>
        <v>67.034705790364441</v>
      </c>
      <c r="BH136" s="53">
        <f ca="1">Проект!BH$435*CHOOSE(Проект!$D$435,1,Параметры!BH$59,Параметры!BH$65)/Параметры!BH$70</f>
        <v>67.413729762905106</v>
      </c>
      <c r="BI136" s="53">
        <f ca="1">Проект!BI$435*CHOOSE(Проект!$D$435,1,Параметры!BI$59,Параметры!BI$65)/Параметры!BI$70</f>
        <v>67.794896792091819</v>
      </c>
      <c r="BJ136" s="53">
        <f ca="1">Проект!BJ$435*CHOOSE(Проект!$D$435,1,Параметры!BJ$59,Параметры!BJ$65)/Параметры!BJ$70</f>
        <v>68.178218995078439</v>
      </c>
      <c r="BK136" s="53">
        <f ca="1">Проект!BK$435*CHOOSE(Проект!$D$435,1,Параметры!BK$59,Параметры!BK$65)/Параметры!BK$70</f>
        <v>68.563708557530973</v>
      </c>
      <c r="BL136" s="53">
        <f ca="1">Проект!BL$435*CHOOSE(Проект!$D$435,1,Параметры!BL$59,Параметры!BL$65)/Параметры!BL$70</f>
        <v>68.95137773401494</v>
      </c>
      <c r="BM136" s="53">
        <f ca="1">Проект!BM$435*CHOOSE(Проект!$D$435,1,Параметры!BM$59,Параметры!BM$65)/Параметры!BM$70</f>
        <v>69.341238848384961</v>
      </c>
      <c r="BN136" s="53">
        <f ca="1">Проект!BN$435*CHOOSE(Проект!$D$435,1,Параметры!BN$59,Параметры!BN$65)/Параметры!BN$70</f>
        <v>69.73330429417652</v>
      </c>
      <c r="BO136" s="53">
        <f ca="1">Проект!BO$435*CHOOSE(Проект!$D$435,1,Параметры!BO$59,Параметры!BO$65)/Параметры!BO$70</f>
        <v>70.127586534999978</v>
      </c>
      <c r="BP136" s="53">
        <f ca="1">Проект!BP$435*CHOOSE(Проект!$D$435,1,Параметры!BP$59,Параметры!BP$65)/Параметры!BP$70</f>
        <v>70.524098104936712</v>
      </c>
      <c r="BQ136" s="53">
        <f ca="1">Проект!BQ$435*CHOOSE(Проект!$D$435,1,Параметры!BQ$59,Параметры!BQ$65)/Параметры!BQ$70</f>
        <v>70.922851608937648</v>
      </c>
      <c r="BR136" s="53">
        <f ca="1">Проект!BR$435*CHOOSE(Проект!$D$435,1,Параметры!BR$59,Параметры!BR$65)/Параметры!BR$70</f>
        <v>71.323859723223961</v>
      </c>
      <c r="BS136" s="53">
        <f ca="1">Проект!BS$435*CHOOSE(Проект!$D$435,1,Параметры!BS$59,Параметры!BS$65)/Параметры!BS$70</f>
        <v>71.727135195689968</v>
      </c>
      <c r="BT136" s="53">
        <f ca="1">Проект!BT$435*CHOOSE(Проект!$D$435,1,Параметры!BT$59,Параметры!BT$65)/Параметры!BT$70</f>
        <v>72.132690846308464</v>
      </c>
      <c r="BU136" s="53">
        <f ca="1">Проект!BU$435*CHOOSE(Проект!$D$435,1,Параметры!BU$59,Параметры!BU$65)/Параметры!BU$70</f>
        <v>72.540539567538247</v>
      </c>
      <c r="BV136" s="53">
        <f ca="1">Проект!BV$435*CHOOSE(Проект!$D$435,1,Параметры!BV$59,Параметры!BV$65)/Параметры!BV$70</f>
        <v>72.950694324733945</v>
      </c>
      <c r="BW136" s="53">
        <f ca="1">Проект!BW$435*CHOOSE(Проект!$D$435,1,Параметры!BW$59,Параметры!BW$65)/Параметры!BW$70</f>
        <v>73.36316815655816</v>
      </c>
      <c r="BX136" s="53">
        <f ca="1">Проект!BX$435*CHOOSE(Проект!$D$435,1,Параметры!BX$59,Параметры!BX$65)/Параметры!BX$70</f>
        <v>73.777974175395997</v>
      </c>
      <c r="BY136" s="53">
        <f ca="1">Проект!BY$435*CHOOSE(Проект!$D$435,1,Параметры!BY$59,Параметры!BY$65)/Параметры!BY$70</f>
        <v>74.195125567771925</v>
      </c>
      <c r="BZ136" s="53">
        <f ca="1">Проект!BZ$435*CHOOSE(Проект!$D$435,1,Параметры!BZ$59,Параметры!BZ$65)/Параметры!BZ$70</f>
        <v>74.614635594768899</v>
      </c>
      <c r="CA136" s="53">
        <f ca="1">Проект!CA$435*CHOOSE(Проект!$D$435,1,Параметры!CA$59,Параметры!CA$65)/Параметры!CA$70</f>
        <v>75.036517592449982</v>
      </c>
      <c r="CB136" s="53">
        <f ca="1">Проект!CB$435*CHOOSE(Проект!$D$435,1,Параметры!CB$59,Параметры!CB$65)/Параметры!CB$70</f>
        <v>75.460784972282298</v>
      </c>
      <c r="CC136" s="53">
        <f ca="1">Проект!CC$435*CHOOSE(Проект!$D$435,1,Параметры!CC$59,Параметры!CC$65)/Параметры!CC$70</f>
        <v>75.88745122156331</v>
      </c>
      <c r="CD136" s="53">
        <f ca="1">Проект!CD$435*CHOOSE(Проект!$D$435,1,Параметры!CD$59,Параметры!CD$65)/Параметры!CD$70</f>
        <v>76.316529903849656</v>
      </c>
      <c r="CE136" s="53">
        <f ca="1">Проект!CE$435*CHOOSE(Проект!$D$435,1,Параметры!CE$59,Параметры!CE$65)/Параметры!CE$70</f>
        <v>76.748034659388281</v>
      </c>
      <c r="CF136" s="53">
        <f ca="1">Проект!CF$435*CHOOSE(Проект!$D$435,1,Параметры!CF$59,Параметры!CF$65)/Параметры!CF$70</f>
        <v>77.181979205550078</v>
      </c>
      <c r="CG136" s="53">
        <f ca="1">Проект!CG$435*CHOOSE(Проект!$D$435,1,Параметры!CG$59,Параметры!CG$65)/Параметры!CG$70</f>
        <v>77.618377337265954</v>
      </c>
      <c r="CH136" s="53">
        <f ca="1">Проект!CH$435*CHOOSE(Проект!$D$435,1,Параметры!CH$59,Параметры!CH$65)/Параметры!CH$70</f>
        <v>78.057242927465339</v>
      </c>
      <c r="CI136" s="53">
        <f ca="1">Проект!CI$435*CHOOSE(Проект!$D$435,1,Параметры!CI$59,Параметры!CI$65)/Параметры!CI$70</f>
        <v>78.498589927517244</v>
      </c>
      <c r="CJ136" s="53">
        <f ca="1">Проект!CJ$435*CHOOSE(Проект!$D$435,1,Параметры!CJ$59,Параметры!CJ$65)/Параметры!CJ$70</f>
        <v>78.942432367673746</v>
      </c>
      <c r="CK136" s="53">
        <f ca="1">Проект!CK$435*CHOOSE(Проект!$D$435,1,Параметры!CK$59,Параметры!CK$65)/Параметры!CK$70</f>
        <v>79.388784357515974</v>
      </c>
      <c r="CL136" s="53">
        <f ca="1">Проект!CL$435*CHOOSE(Проект!$D$435,1,Параметры!CL$59,Параметры!CL$65)/Параметры!CL$70</f>
        <v>79.837660086402735</v>
      </c>
      <c r="CM136" s="53">
        <f ca="1">Проект!CM$435*CHOOSE(Проект!$D$435,1,Параметры!CM$59,Параметры!CM$65)/Параметры!CM$70</f>
        <v>80.289073823921512</v>
      </c>
      <c r="CN136" s="53">
        <f ca="1">Проект!CN$435*CHOOSE(Проект!$D$435,1,Параметры!CN$59,Параметры!CN$65)/Параметры!CN$70</f>
        <v>80.743039920342071</v>
      </c>
      <c r="CO136" s="53">
        <f ca="1">Проект!CO$435*CHOOSE(Проект!$D$435,1,Параметры!CO$59,Параметры!CO$65)/Параметры!CO$70</f>
        <v>81.199572807072755</v>
      </c>
      <c r="CP136" s="53">
        <f ca="1">Проект!CP$435*CHOOSE(Проект!$D$435,1,Параметры!CP$59,Параметры!CP$65)/Параметры!CP$70</f>
        <v>81.658686997119162</v>
      </c>
      <c r="CQ136" s="53">
        <f ca="1">Проект!CQ$435*CHOOSE(Проект!$D$435,1,Параметры!CQ$59,Параметры!CQ$65)/Параметры!CQ$70</f>
        <v>82.120397085545491</v>
      </c>
      <c r="CR136" s="53">
        <f ca="1">Проект!CR$435*CHOOSE(Проект!$D$435,1,Параметры!CR$59,Параметры!CR$65)/Параметры!CR$70</f>
        <v>82.584717749938619</v>
      </c>
      <c r="CS136" s="53">
        <f ca="1">Проект!CS$435*CHOOSE(Проект!$D$435,1,Параметры!CS$59,Параметры!CS$65)/Параметры!CS$70</f>
        <v>83.05166375087461</v>
      </c>
      <c r="CT136" s="53">
        <f ca="1">Проект!CT$435*CHOOSE(Проект!$D$435,1,Параметры!CT$59,Параметры!CT$65)/Параметры!CT$70</f>
        <v>83.521249932387946</v>
      </c>
      <c r="CU136" s="53">
        <f ca="1">Проект!CU$435*CHOOSE(Проект!$D$435,1,Параметры!CU$59,Параметры!CU$65)/Параметры!CU$70</f>
        <v>83.993491222443467</v>
      </c>
      <c r="CV136" s="53">
        <f ca="1">Проект!CV$435*CHOOSE(Проект!$D$435,1,Параметры!CV$59,Параметры!CV$65)/Параметры!CV$70</f>
        <v>84.468402633410918</v>
      </c>
      <c r="CW136" s="53">
        <f ca="1">Проект!CW$435*CHOOSE(Проект!$D$435,1,Параметры!CW$59,Параметры!CW$65)/Параметры!CW$70</f>
        <v>84.945999262542117</v>
      </c>
      <c r="CX136" s="53">
        <f ca="1">Проект!CX$435*CHOOSE(Проект!$D$435,1,Параметры!CX$59,Параметры!CX$65)/Параметры!CX$70</f>
        <v>85.426296292450957</v>
      </c>
      <c r="CY136" s="53">
        <f ca="1">Проект!CY$435*CHOOSE(Проект!$D$435,1,Параметры!CY$59,Параметры!CY$65)/Параметры!CY$70</f>
        <v>85.909308991596035</v>
      </c>
      <c r="CZ136" s="53">
        <f ca="1">Проект!CZ$435*CHOOSE(Проект!$D$435,1,Параметры!CZ$59,Параметры!CZ$65)/Параметры!CZ$70</f>
        <v>86.395052714766038</v>
      </c>
      <c r="DA136" s="53">
        <f ca="1">Проект!DA$435*CHOOSE(Проект!$D$435,1,Параметры!DA$59,Параметры!DA$65)/Параметры!DA$70</f>
        <v>86.883542903567871</v>
      </c>
      <c r="DB136" s="53">
        <f ca="1">Проект!DB$435*CHOOSE(Проект!$D$435,1,Параметры!DB$59,Параметры!DB$65)/Параметры!DB$70</f>
        <v>87.374795086917501</v>
      </c>
      <c r="DC136" s="53">
        <f ca="1">Проект!DC$435*CHOOSE(Проект!$D$435,1,Параметры!DC$59,Параметры!DC$65)/Параметры!DC$70</f>
        <v>87.868824881533683</v>
      </c>
      <c r="DD136" s="53">
        <f ca="1">Проект!DD$435*CHOOSE(Проект!$D$435,1,Параметры!DD$59,Параметры!DD$65)/Параметры!DD$70</f>
        <v>88.365647992434333</v>
      </c>
      <c r="DE136" s="53">
        <f ca="1">Проект!DE$435*CHOOSE(Проект!$D$435,1,Параметры!DE$59,Параметры!DE$65)/Параметры!DE$70</f>
        <v>88.865280213435824</v>
      </c>
      <c r="DF136" s="53">
        <f ca="1">Проект!DF$435*CHOOSE(Проект!$D$435,1,Параметры!DF$59,Параметры!DF$65)/Параметры!DF$70</f>
        <v>89.367737427655101</v>
      </c>
      <c r="DG136" s="53">
        <f ca="1">Проект!DG$435*CHOOSE(Проект!$D$435,1,Параметры!DG$59,Параметры!DG$65)/Параметры!DG$70</f>
        <v>89.873035608014533</v>
      </c>
      <c r="DH136" s="53">
        <f ca="1">Проект!DH$435*CHOOSE(Проект!$D$435,1,Параметры!DH$59,Параметры!DH$65)/Параметры!DH$70</f>
        <v>90.381190817749683</v>
      </c>
      <c r="DI136" s="53">
        <f ca="1">Проект!DI$435*CHOOSE(Проект!$D$435,1,Параметры!DI$59,Параметры!DI$65)/Параметры!DI$70</f>
        <v>90.892219210920061</v>
      </c>
      <c r="DJ136" s="53">
        <f ca="1">Проект!DJ$435*CHOOSE(Проект!$D$435,1,Параметры!DJ$59,Параметры!DJ$65)/Параметры!DJ$70</f>
        <v>91.406137032922516</v>
      </c>
      <c r="DK136" s="53">
        <f ca="1">Проект!DK$435*CHOOSE(Проект!$D$435,1,Параметры!DK$59,Параметры!DK$65)/Параметры!DK$70</f>
        <v>91.922960621007761</v>
      </c>
      <c r="DL136" s="53">
        <f ca="1">Проект!DL$435*CHOOSE(Проект!$D$435,1,Параметры!DL$59,Параметры!DL$65)/Параметры!DL$70</f>
        <v>92.442706404799651</v>
      </c>
      <c r="DM136" s="53">
        <f ca="1">Проект!DM$435*CHOOSE(Проект!$D$435,1,Параметры!DM$59,Параметры!DM$65)/Параметры!DM$70</f>
        <v>92.965390906817618</v>
      </c>
      <c r="DN136" s="53">
        <f ca="1">Проект!DN$435*CHOOSE(Проект!$D$435,1,Параметры!DN$59,Параметры!DN$65)/Параметры!DN$70</f>
        <v>93.49103074300173</v>
      </c>
      <c r="DO136" s="53">
        <f ca="1">Проект!DO$435*CHOOSE(Проект!$D$435,1,Параметры!DO$59,Параметры!DO$65)/Параметры!DO$70</f>
        <v>94.019642623241026</v>
      </c>
      <c r="DP136" s="53">
        <f ca="1">Проект!DP$435*CHOOSE(Проект!$D$435,1,Параметры!DP$59,Параметры!DP$65)/Параметры!DP$70</f>
        <v>94.551243351904731</v>
      </c>
      <c r="DQ136" s="53">
        <f ca="1">Проект!DQ$435*CHOOSE(Проект!$D$435,1,Параметры!DQ$59,Параметры!DQ$65)/Параметры!DQ$70</f>
        <v>95.08584982837634</v>
      </c>
      <c r="DR136" s="53">
        <f ca="1">Проект!DR$435*CHOOSE(Проект!$D$435,1,Параметры!DR$59,Параметры!DR$65)/Параметры!DR$70</f>
        <v>95.623479047590948</v>
      </c>
      <c r="DS136" s="53">
        <f ca="1">Проект!DS$435*CHOOSE(Проект!$D$435,1,Параметры!DS$59,Параметры!DS$65)/Параметры!DS$70</f>
        <v>96.164148100575531</v>
      </c>
      <c r="DT136" s="53">
        <f ca="1">Проект!DT$435*CHOOSE(Проект!$D$435,1,Параметры!DT$59,Параметры!DT$65)/Параметры!DT$70</f>
        <v>96.707874174992156</v>
      </c>
      <c r="DU136" s="53">
        <f ca="1">Проект!DU$435*CHOOSE(Проект!$D$435,1,Параметры!DU$59,Параметры!DU$65)/Параметры!DU$70</f>
        <v>97.25467455568446</v>
      </c>
      <c r="DV136" s="53">
        <f ca="1">Проект!DV$435*CHOOSE(Проект!$D$435,1,Параметры!DV$59,Параметры!DV$65)/Параметры!DV$70</f>
        <v>97.804566625227082</v>
      </c>
      <c r="DW136" s="68"/>
      <c r="DX136" s="55">
        <f ca="1">SUM(G136:DW136)</f>
        <v>8552.5865628067713</v>
      </c>
    </row>
    <row r="137" spans="1:128" x14ac:dyDescent="0.2">
      <c r="A137" s="9"/>
      <c r="B137" s="121"/>
      <c r="D137" s="11"/>
      <c r="E137" s="11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17"/>
      <c r="CO137" s="117"/>
      <c r="CP137" s="117"/>
      <c r="CQ137" s="117"/>
      <c r="CR137" s="117"/>
      <c r="CS137" s="117"/>
      <c r="CT137" s="117"/>
      <c r="CU137" s="117"/>
      <c r="CV137" s="117"/>
      <c r="CW137" s="117"/>
      <c r="CX137" s="117"/>
      <c r="CY137" s="117"/>
      <c r="CZ137" s="117"/>
      <c r="DA137" s="117"/>
      <c r="DB137" s="117"/>
      <c r="DC137" s="117"/>
      <c r="DD137" s="117"/>
      <c r="DE137" s="117"/>
      <c r="DF137" s="117"/>
      <c r="DG137" s="117"/>
      <c r="DH137" s="117"/>
      <c r="DI137" s="117"/>
      <c r="DJ137" s="117"/>
      <c r="DK137" s="117"/>
      <c r="DL137" s="117"/>
      <c r="DM137" s="117"/>
      <c r="DN137" s="117"/>
      <c r="DO137" s="117"/>
      <c r="DP137" s="117"/>
      <c r="DQ137" s="117"/>
      <c r="DR137" s="117"/>
      <c r="DS137" s="117"/>
      <c r="DT137" s="117"/>
      <c r="DU137" s="117"/>
      <c r="DV137" s="117"/>
      <c r="DW137" s="68"/>
      <c r="DX137" s="55"/>
    </row>
    <row r="138" spans="1:128" s="32" customFormat="1" hidden="1" x14ac:dyDescent="0.2">
      <c r="A138" s="123" t="str">
        <f ca="1">Language!A$767</f>
        <v>Управленческие издержки</v>
      </c>
      <c r="B138" s="122">
        <f>DX138</f>
        <v>0</v>
      </c>
      <c r="C138" s="88" t="str">
        <f ca="1">Параметры!$C$70</f>
        <v>тыс. руб.</v>
      </c>
      <c r="D138" s="124">
        <v>0</v>
      </c>
      <c r="E138" s="6" t="s">
        <v>1910</v>
      </c>
      <c r="F138" s="6" t="s">
        <v>1885</v>
      </c>
      <c r="G138" s="56">
        <f t="shared" ref="G138:DV138" si="114">SUMIF($F138:$F139,"ID*",G138:G139)</f>
        <v>0</v>
      </c>
      <c r="H138" s="56">
        <f t="shared" si="114"/>
        <v>0</v>
      </c>
      <c r="I138" s="56">
        <f t="shared" si="114"/>
        <v>0</v>
      </c>
      <c r="J138" s="56">
        <f t="shared" si="114"/>
        <v>0</v>
      </c>
      <c r="K138" s="56">
        <f t="shared" si="114"/>
        <v>0</v>
      </c>
      <c r="L138" s="56">
        <f t="shared" si="114"/>
        <v>0</v>
      </c>
      <c r="M138" s="56">
        <f t="shared" si="114"/>
        <v>0</v>
      </c>
      <c r="N138" s="56">
        <f t="shared" si="114"/>
        <v>0</v>
      </c>
      <c r="O138" s="56">
        <f t="shared" si="114"/>
        <v>0</v>
      </c>
      <c r="P138" s="56">
        <f t="shared" si="114"/>
        <v>0</v>
      </c>
      <c r="Q138" s="56">
        <f t="shared" si="114"/>
        <v>0</v>
      </c>
      <c r="R138" s="56">
        <f t="shared" si="114"/>
        <v>0</v>
      </c>
      <c r="S138" s="56">
        <f t="shared" si="114"/>
        <v>0</v>
      </c>
      <c r="T138" s="56">
        <f t="shared" si="114"/>
        <v>0</v>
      </c>
      <c r="U138" s="56">
        <f t="shared" si="114"/>
        <v>0</v>
      </c>
      <c r="V138" s="56">
        <f t="shared" si="114"/>
        <v>0</v>
      </c>
      <c r="W138" s="56">
        <f t="shared" si="114"/>
        <v>0</v>
      </c>
      <c r="X138" s="56">
        <f t="shared" si="114"/>
        <v>0</v>
      </c>
      <c r="Y138" s="56">
        <f t="shared" si="114"/>
        <v>0</v>
      </c>
      <c r="Z138" s="56">
        <f t="shared" si="114"/>
        <v>0</v>
      </c>
      <c r="AA138" s="56">
        <f t="shared" si="114"/>
        <v>0</v>
      </c>
      <c r="AB138" s="56">
        <f t="shared" si="114"/>
        <v>0</v>
      </c>
      <c r="AC138" s="56">
        <f t="shared" si="114"/>
        <v>0</v>
      </c>
      <c r="AD138" s="56">
        <f t="shared" si="114"/>
        <v>0</v>
      </c>
      <c r="AE138" s="56">
        <f t="shared" si="114"/>
        <v>0</v>
      </c>
      <c r="AF138" s="56">
        <f t="shared" si="114"/>
        <v>0</v>
      </c>
      <c r="AG138" s="56">
        <f t="shared" si="114"/>
        <v>0</v>
      </c>
      <c r="AH138" s="56">
        <f t="shared" si="114"/>
        <v>0</v>
      </c>
      <c r="AI138" s="56">
        <f t="shared" si="114"/>
        <v>0</v>
      </c>
      <c r="AJ138" s="56">
        <f t="shared" si="114"/>
        <v>0</v>
      </c>
      <c r="AK138" s="56">
        <f t="shared" si="114"/>
        <v>0</v>
      </c>
      <c r="AL138" s="56">
        <f t="shared" si="114"/>
        <v>0</v>
      </c>
      <c r="AM138" s="56">
        <f t="shared" si="114"/>
        <v>0</v>
      </c>
      <c r="AN138" s="56">
        <f t="shared" si="114"/>
        <v>0</v>
      </c>
      <c r="AO138" s="56">
        <f t="shared" si="114"/>
        <v>0</v>
      </c>
      <c r="AP138" s="56">
        <f t="shared" si="114"/>
        <v>0</v>
      </c>
      <c r="AQ138" s="56">
        <f t="shared" si="114"/>
        <v>0</v>
      </c>
      <c r="AR138" s="56">
        <f t="shared" si="114"/>
        <v>0</v>
      </c>
      <c r="AS138" s="56">
        <f t="shared" si="114"/>
        <v>0</v>
      </c>
      <c r="AT138" s="56">
        <f t="shared" si="114"/>
        <v>0</v>
      </c>
      <c r="AU138" s="56">
        <f t="shared" si="114"/>
        <v>0</v>
      </c>
      <c r="AV138" s="56">
        <f t="shared" si="114"/>
        <v>0</v>
      </c>
      <c r="AW138" s="56">
        <f t="shared" si="114"/>
        <v>0</v>
      </c>
      <c r="AX138" s="56">
        <f t="shared" si="114"/>
        <v>0</v>
      </c>
      <c r="AY138" s="56">
        <f t="shared" si="114"/>
        <v>0</v>
      </c>
      <c r="AZ138" s="56">
        <f t="shared" si="114"/>
        <v>0</v>
      </c>
      <c r="BA138" s="56">
        <f t="shared" si="114"/>
        <v>0</v>
      </c>
      <c r="BB138" s="56">
        <f t="shared" si="114"/>
        <v>0</v>
      </c>
      <c r="BC138" s="56">
        <f t="shared" si="114"/>
        <v>0</v>
      </c>
      <c r="BD138" s="56">
        <f t="shared" si="114"/>
        <v>0</v>
      </c>
      <c r="BE138" s="56">
        <f t="shared" si="114"/>
        <v>0</v>
      </c>
      <c r="BF138" s="56">
        <f t="shared" si="114"/>
        <v>0</v>
      </c>
      <c r="BG138" s="56">
        <f t="shared" si="114"/>
        <v>0</v>
      </c>
      <c r="BH138" s="56">
        <f t="shared" si="114"/>
        <v>0</v>
      </c>
      <c r="BI138" s="56">
        <f t="shared" si="114"/>
        <v>0</v>
      </c>
      <c r="BJ138" s="56">
        <f t="shared" si="114"/>
        <v>0</v>
      </c>
      <c r="BK138" s="56">
        <f t="shared" si="114"/>
        <v>0</v>
      </c>
      <c r="BL138" s="56">
        <f t="shared" si="114"/>
        <v>0</v>
      </c>
      <c r="BM138" s="56">
        <f t="shared" si="114"/>
        <v>0</v>
      </c>
      <c r="BN138" s="56">
        <f t="shared" si="114"/>
        <v>0</v>
      </c>
      <c r="BO138" s="56">
        <f t="shared" si="114"/>
        <v>0</v>
      </c>
      <c r="BP138" s="56">
        <f t="shared" si="114"/>
        <v>0</v>
      </c>
      <c r="BQ138" s="56">
        <f t="shared" si="114"/>
        <v>0</v>
      </c>
      <c r="BR138" s="56">
        <f t="shared" si="114"/>
        <v>0</v>
      </c>
      <c r="BS138" s="56">
        <f t="shared" si="114"/>
        <v>0</v>
      </c>
      <c r="BT138" s="56">
        <f t="shared" si="114"/>
        <v>0</v>
      </c>
      <c r="BU138" s="56">
        <f t="shared" si="114"/>
        <v>0</v>
      </c>
      <c r="BV138" s="56">
        <f t="shared" si="114"/>
        <v>0</v>
      </c>
      <c r="BW138" s="56">
        <f t="shared" si="114"/>
        <v>0</v>
      </c>
      <c r="BX138" s="56">
        <f t="shared" si="114"/>
        <v>0</v>
      </c>
      <c r="BY138" s="56">
        <f t="shared" si="114"/>
        <v>0</v>
      </c>
      <c r="BZ138" s="56">
        <f t="shared" si="114"/>
        <v>0</v>
      </c>
      <c r="CA138" s="56">
        <f t="shared" si="114"/>
        <v>0</v>
      </c>
      <c r="CB138" s="56">
        <f t="shared" si="114"/>
        <v>0</v>
      </c>
      <c r="CC138" s="56">
        <f t="shared" si="114"/>
        <v>0</v>
      </c>
      <c r="CD138" s="56">
        <f t="shared" si="114"/>
        <v>0</v>
      </c>
      <c r="CE138" s="56">
        <f t="shared" si="114"/>
        <v>0</v>
      </c>
      <c r="CF138" s="56">
        <f t="shared" si="114"/>
        <v>0</v>
      </c>
      <c r="CG138" s="56">
        <f t="shared" si="114"/>
        <v>0</v>
      </c>
      <c r="CH138" s="56">
        <f t="shared" si="114"/>
        <v>0</v>
      </c>
      <c r="CI138" s="56">
        <f t="shared" si="114"/>
        <v>0</v>
      </c>
      <c r="CJ138" s="56">
        <f t="shared" si="114"/>
        <v>0</v>
      </c>
      <c r="CK138" s="56">
        <f t="shared" si="114"/>
        <v>0</v>
      </c>
      <c r="CL138" s="56">
        <f t="shared" si="114"/>
        <v>0</v>
      </c>
      <c r="CM138" s="56">
        <f t="shared" si="114"/>
        <v>0</v>
      </c>
      <c r="CN138" s="56">
        <f t="shared" si="114"/>
        <v>0</v>
      </c>
      <c r="CO138" s="56">
        <f t="shared" si="114"/>
        <v>0</v>
      </c>
      <c r="CP138" s="56">
        <f t="shared" si="114"/>
        <v>0</v>
      </c>
      <c r="CQ138" s="56">
        <f t="shared" si="114"/>
        <v>0</v>
      </c>
      <c r="CR138" s="56">
        <f t="shared" si="114"/>
        <v>0</v>
      </c>
      <c r="CS138" s="56">
        <f t="shared" si="114"/>
        <v>0</v>
      </c>
      <c r="CT138" s="56">
        <f t="shared" si="114"/>
        <v>0</v>
      </c>
      <c r="CU138" s="56">
        <f t="shared" si="114"/>
        <v>0</v>
      </c>
      <c r="CV138" s="56">
        <f t="shared" si="114"/>
        <v>0</v>
      </c>
      <c r="CW138" s="56">
        <f t="shared" si="114"/>
        <v>0</v>
      </c>
      <c r="CX138" s="56">
        <f t="shared" si="114"/>
        <v>0</v>
      </c>
      <c r="CY138" s="56">
        <f t="shared" si="114"/>
        <v>0</v>
      </c>
      <c r="CZ138" s="56">
        <f t="shared" si="114"/>
        <v>0</v>
      </c>
      <c r="DA138" s="56">
        <f t="shared" si="114"/>
        <v>0</v>
      </c>
      <c r="DB138" s="56">
        <f t="shared" si="114"/>
        <v>0</v>
      </c>
      <c r="DC138" s="56">
        <f t="shared" si="114"/>
        <v>0</v>
      </c>
      <c r="DD138" s="56">
        <f t="shared" si="114"/>
        <v>0</v>
      </c>
      <c r="DE138" s="56">
        <f t="shared" si="114"/>
        <v>0</v>
      </c>
      <c r="DF138" s="56">
        <f t="shared" si="114"/>
        <v>0</v>
      </c>
      <c r="DG138" s="56">
        <f t="shared" si="114"/>
        <v>0</v>
      </c>
      <c r="DH138" s="56">
        <f t="shared" si="114"/>
        <v>0</v>
      </c>
      <c r="DI138" s="56">
        <f t="shared" si="114"/>
        <v>0</v>
      </c>
      <c r="DJ138" s="56">
        <f t="shared" si="114"/>
        <v>0</v>
      </c>
      <c r="DK138" s="56">
        <f t="shared" si="114"/>
        <v>0</v>
      </c>
      <c r="DL138" s="56">
        <f t="shared" si="114"/>
        <v>0</v>
      </c>
      <c r="DM138" s="56">
        <f t="shared" si="114"/>
        <v>0</v>
      </c>
      <c r="DN138" s="56">
        <f t="shared" si="114"/>
        <v>0</v>
      </c>
      <c r="DO138" s="56">
        <f t="shared" si="114"/>
        <v>0</v>
      </c>
      <c r="DP138" s="56">
        <f t="shared" si="114"/>
        <v>0</v>
      </c>
      <c r="DQ138" s="56">
        <f t="shared" si="114"/>
        <v>0</v>
      </c>
      <c r="DR138" s="56">
        <f t="shared" si="114"/>
        <v>0</v>
      </c>
      <c r="DS138" s="56">
        <f t="shared" si="114"/>
        <v>0</v>
      </c>
      <c r="DT138" s="56">
        <f t="shared" si="114"/>
        <v>0</v>
      </c>
      <c r="DU138" s="56">
        <f t="shared" si="114"/>
        <v>0</v>
      </c>
      <c r="DV138" s="56">
        <f t="shared" si="114"/>
        <v>0</v>
      </c>
      <c r="DW138" s="130"/>
      <c r="DX138" s="70">
        <f>SUM(G138:DW138)</f>
        <v>0</v>
      </c>
    </row>
    <row r="139" spans="1:128" hidden="1" x14ac:dyDescent="0.2">
      <c r="A139" s="9"/>
      <c r="B139" s="121"/>
      <c r="D139" s="11"/>
      <c r="E139" s="11"/>
      <c r="F139" s="6" t="s">
        <v>2961</v>
      </c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  <c r="AM139" s="117"/>
      <c r="AN139" s="117"/>
      <c r="AO139" s="117"/>
      <c r="AP139" s="117"/>
      <c r="AQ139" s="117"/>
      <c r="AR139" s="117"/>
      <c r="AS139" s="117"/>
      <c r="AT139" s="117"/>
      <c r="AU139" s="117"/>
      <c r="AV139" s="117"/>
      <c r="AW139" s="117"/>
      <c r="AX139" s="117"/>
      <c r="AY139" s="117"/>
      <c r="AZ139" s="117"/>
      <c r="BA139" s="117"/>
      <c r="BB139" s="117"/>
      <c r="BC139" s="117"/>
      <c r="BD139" s="117"/>
      <c r="BE139" s="117"/>
      <c r="BF139" s="117"/>
      <c r="BG139" s="117"/>
      <c r="BH139" s="117"/>
      <c r="BI139" s="117"/>
      <c r="BJ139" s="117"/>
      <c r="BK139" s="117"/>
      <c r="BL139" s="117"/>
      <c r="BM139" s="117"/>
      <c r="BN139" s="117"/>
      <c r="BO139" s="117"/>
      <c r="BP139" s="117"/>
      <c r="BQ139" s="117"/>
      <c r="BR139" s="117"/>
      <c r="BS139" s="117"/>
      <c r="BT139" s="117"/>
      <c r="BU139" s="117"/>
      <c r="BV139" s="117"/>
      <c r="BW139" s="117"/>
      <c r="BX139" s="117"/>
      <c r="BY139" s="117"/>
      <c r="BZ139" s="117"/>
      <c r="CA139" s="117"/>
      <c r="CB139" s="117"/>
      <c r="CC139" s="117"/>
      <c r="CD139" s="117"/>
      <c r="CE139" s="117"/>
      <c r="CF139" s="117"/>
      <c r="CG139" s="117"/>
      <c r="CH139" s="117"/>
      <c r="CI139" s="117"/>
      <c r="CJ139" s="117"/>
      <c r="CK139" s="117"/>
      <c r="CL139" s="117"/>
      <c r="CM139" s="117"/>
      <c r="CN139" s="117"/>
      <c r="CO139" s="117"/>
      <c r="CP139" s="117"/>
      <c r="CQ139" s="117"/>
      <c r="CR139" s="117"/>
      <c r="CS139" s="117"/>
      <c r="CT139" s="117"/>
      <c r="CU139" s="117"/>
      <c r="CV139" s="117"/>
      <c r="CW139" s="117"/>
      <c r="CX139" s="117"/>
      <c r="CY139" s="117"/>
      <c r="CZ139" s="117"/>
      <c r="DA139" s="117"/>
      <c r="DB139" s="117"/>
      <c r="DC139" s="117"/>
      <c r="DD139" s="117"/>
      <c r="DE139" s="117"/>
      <c r="DF139" s="117"/>
      <c r="DG139" s="117"/>
      <c r="DH139" s="117"/>
      <c r="DI139" s="117"/>
      <c r="DJ139" s="117"/>
      <c r="DK139" s="117"/>
      <c r="DL139" s="117"/>
      <c r="DM139" s="117"/>
      <c r="DN139" s="117"/>
      <c r="DO139" s="117"/>
      <c r="DP139" s="117"/>
      <c r="DQ139" s="117"/>
      <c r="DR139" s="117"/>
      <c r="DS139" s="117"/>
      <c r="DT139" s="117"/>
      <c r="DU139" s="117"/>
      <c r="DV139" s="117"/>
      <c r="DW139" s="68"/>
      <c r="DX139" s="55"/>
    </row>
    <row r="140" spans="1:128" s="32" customFormat="1" x14ac:dyDescent="0.2">
      <c r="A140" s="123" t="str">
        <f ca="1">Language!A$768</f>
        <v>Коммерческие издержки</v>
      </c>
      <c r="B140" s="122">
        <f ca="1">DX140</f>
        <v>4276.2932814033857</v>
      </c>
      <c r="C140" s="88" t="str">
        <f ca="1">Параметры!$C$70</f>
        <v>тыс. руб.</v>
      </c>
      <c r="D140" s="124">
        <v>0</v>
      </c>
      <c r="E140" s="6" t="s">
        <v>1911</v>
      </c>
      <c r="F140" s="6" t="s">
        <v>3427</v>
      </c>
      <c r="G140" s="56">
        <f t="shared" ref="G140:DV140" ca="1" si="115">SUMIF($F140:$F142,"ID*",G140:G142)</f>
        <v>25</v>
      </c>
      <c r="H140" s="56">
        <f t="shared" ca="1" si="115"/>
        <v>25.141353634685132</v>
      </c>
      <c r="I140" s="56">
        <f t="shared" ca="1" si="115"/>
        <v>25.283506503371811</v>
      </c>
      <c r="J140" s="56">
        <f t="shared" ca="1" si="115"/>
        <v>25.426463125045284</v>
      </c>
      <c r="K140" s="56">
        <f t="shared" ca="1" si="115"/>
        <v>25.570228044241787</v>
      </c>
      <c r="L140" s="56">
        <f t="shared" ca="1" si="115"/>
        <v>25.71480583119304</v>
      </c>
      <c r="M140" s="56">
        <f t="shared" ca="1" si="115"/>
        <v>25.8602010819715</v>
      </c>
      <c r="N140" s="56">
        <f t="shared" ca="1" si="115"/>
        <v>26.0064184186365</v>
      </c>
      <c r="O140" s="56">
        <f t="shared" ca="1" si="115"/>
        <v>26.15346248938117</v>
      </c>
      <c r="P140" s="56">
        <f t="shared" ca="1" si="115"/>
        <v>26.301337968680176</v>
      </c>
      <c r="Q140" s="56">
        <f t="shared" ca="1" si="115"/>
        <v>26.450049557438376</v>
      </c>
      <c r="R140" s="56">
        <f t="shared" ca="1" si="115"/>
        <v>26.599601983140207</v>
      </c>
      <c r="S140" s="56">
        <f t="shared" ca="1" si="115"/>
        <v>26.749999999999996</v>
      </c>
      <c r="T140" s="56">
        <f t="shared" ca="1" si="115"/>
        <v>26.901248389113086</v>
      </c>
      <c r="U140" s="56">
        <f t="shared" ca="1" si="115"/>
        <v>27.053351958607834</v>
      </c>
      <c r="V140" s="56">
        <f t="shared" ca="1" si="115"/>
        <v>27.20631554379845</v>
      </c>
      <c r="W140" s="56">
        <f t="shared" ca="1" si="115"/>
        <v>27.360144007338711</v>
      </c>
      <c r="X140" s="56">
        <f t="shared" ca="1" si="115"/>
        <v>27.514842239376549</v>
      </c>
      <c r="Y140" s="56">
        <f t="shared" ca="1" si="115"/>
        <v>27.670415157709499</v>
      </c>
      <c r="Z140" s="56">
        <f t="shared" ca="1" si="115"/>
        <v>27.826867707941048</v>
      </c>
      <c r="AA140" s="56">
        <f t="shared" ca="1" si="115"/>
        <v>27.984204863637842</v>
      </c>
      <c r="AB140" s="56">
        <f t="shared" ca="1" si="115"/>
        <v>28.142431626487785</v>
      </c>
      <c r="AC140" s="56">
        <f t="shared" ca="1" si="115"/>
        <v>28.301553026459057</v>
      </c>
      <c r="AD140" s="56">
        <f t="shared" ca="1" si="115"/>
        <v>28.46157412196002</v>
      </c>
      <c r="AE140" s="56">
        <f t="shared" ca="1" si="115"/>
        <v>28.622499999999995</v>
      </c>
      <c r="AF140" s="56">
        <f t="shared" ca="1" si="115"/>
        <v>28.784335776351</v>
      </c>
      <c r="AG140" s="56">
        <f t="shared" ca="1" si="115"/>
        <v>28.947086595710381</v>
      </c>
      <c r="AH140" s="56">
        <f t="shared" ca="1" si="115"/>
        <v>29.110757631864338</v>
      </c>
      <c r="AI140" s="56">
        <f t="shared" ca="1" si="115"/>
        <v>29.275354087852417</v>
      </c>
      <c r="AJ140" s="56">
        <f t="shared" ca="1" si="115"/>
        <v>29.440881196132906</v>
      </c>
      <c r="AK140" s="56">
        <f t="shared" ca="1" si="115"/>
        <v>29.607344218749166</v>
      </c>
      <c r="AL140" s="56">
        <f t="shared" ca="1" si="115"/>
        <v>29.774748447496926</v>
      </c>
      <c r="AM140" s="56">
        <f t="shared" ca="1" si="115"/>
        <v>29.943099204092487</v>
      </c>
      <c r="AN140" s="56">
        <f t="shared" ca="1" si="115"/>
        <v>30.112401840341924</v>
      </c>
      <c r="AO140" s="56">
        <f t="shared" ca="1" si="115"/>
        <v>30.282661738311191</v>
      </c>
      <c r="AP140" s="56">
        <f t="shared" ca="1" si="115"/>
        <v>30.453884310497216</v>
      </c>
      <c r="AQ140" s="56">
        <f t="shared" ca="1" si="115"/>
        <v>30.626074999999986</v>
      </c>
      <c r="AR140" s="56">
        <f t="shared" ca="1" si="115"/>
        <v>30.799239280695563</v>
      </c>
      <c r="AS140" s="56">
        <f t="shared" ca="1" si="115"/>
        <v>30.973382657410099</v>
      </c>
      <c r="AT140" s="56">
        <f t="shared" ca="1" si="115"/>
        <v>31.148510666094829</v>
      </c>
      <c r="AU140" s="56">
        <f t="shared" ca="1" si="115"/>
        <v>31.324628874002077</v>
      </c>
      <c r="AV140" s="56">
        <f t="shared" ca="1" si="115"/>
        <v>31.501742879862192</v>
      </c>
      <c r="AW140" s="56">
        <f t="shared" ca="1" si="115"/>
        <v>31.679858314061594</v>
      </c>
      <c r="AX140" s="56">
        <f t="shared" ca="1" si="115"/>
        <v>31.858980838821697</v>
      </c>
      <c r="AY140" s="56">
        <f t="shared" ca="1" si="115"/>
        <v>32.039116148378952</v>
      </c>
      <c r="AZ140" s="56">
        <f t="shared" ca="1" si="115"/>
        <v>32.220269969165855</v>
      </c>
      <c r="BA140" s="56">
        <f t="shared" ca="1" si="115"/>
        <v>32.402448059992963</v>
      </c>
      <c r="BB140" s="56">
        <f t="shared" ca="1" si="115"/>
        <v>32.585656212232017</v>
      </c>
      <c r="BC140" s="56">
        <f t="shared" ca="1" si="115"/>
        <v>32.769900249999985</v>
      </c>
      <c r="BD140" s="56">
        <f t="shared" ca="1" si="115"/>
        <v>32.955186030344251</v>
      </c>
      <c r="BE140" s="56">
        <f t="shared" ca="1" si="115"/>
        <v>33.141519443428805</v>
      </c>
      <c r="BF140" s="56">
        <f t="shared" ca="1" si="115"/>
        <v>33.328906412721473</v>
      </c>
      <c r="BG140" s="56">
        <f t="shared" ca="1" si="115"/>
        <v>33.517352895182221</v>
      </c>
      <c r="BH140" s="56">
        <f t="shared" ca="1" si="115"/>
        <v>33.706864881452553</v>
      </c>
      <c r="BI140" s="56">
        <f t="shared" ca="1" si="115"/>
        <v>33.89744839604591</v>
      </c>
      <c r="BJ140" s="56">
        <f t="shared" ca="1" si="115"/>
        <v>34.089109497539219</v>
      </c>
      <c r="BK140" s="56">
        <f t="shared" ca="1" si="115"/>
        <v>34.281854278765486</v>
      </c>
      <c r="BL140" s="56">
        <f t="shared" ca="1" si="115"/>
        <v>34.47568886700747</v>
      </c>
      <c r="BM140" s="56">
        <f t="shared" ca="1" si="115"/>
        <v>34.670619424192481</v>
      </c>
      <c r="BN140" s="56">
        <f t="shared" ca="1" si="115"/>
        <v>34.86665214708826</v>
      </c>
      <c r="BO140" s="56">
        <f t="shared" ca="1" si="115"/>
        <v>35.063793267499989</v>
      </c>
      <c r="BP140" s="56">
        <f t="shared" ca="1" si="115"/>
        <v>35.262049052468356</v>
      </c>
      <c r="BQ140" s="56">
        <f t="shared" ca="1" si="115"/>
        <v>35.461425804468824</v>
      </c>
      <c r="BR140" s="56">
        <f t="shared" ca="1" si="115"/>
        <v>35.661929861611981</v>
      </c>
      <c r="BS140" s="56">
        <f t="shared" ca="1" si="115"/>
        <v>35.863567597844984</v>
      </c>
      <c r="BT140" s="56">
        <f t="shared" ca="1" si="115"/>
        <v>36.066345423154232</v>
      </c>
      <c r="BU140" s="56">
        <f t="shared" ca="1" si="115"/>
        <v>36.270269783769123</v>
      </c>
      <c r="BV140" s="56">
        <f t="shared" ca="1" si="115"/>
        <v>36.475347162366972</v>
      </c>
      <c r="BW140" s="56">
        <f t="shared" ca="1" si="115"/>
        <v>36.68158407827908</v>
      </c>
      <c r="BX140" s="56">
        <f t="shared" ca="1" si="115"/>
        <v>36.888987087697998</v>
      </c>
      <c r="BY140" s="56">
        <f t="shared" ca="1" si="115"/>
        <v>37.097562783885962</v>
      </c>
      <c r="BZ140" s="56">
        <f t="shared" ca="1" si="115"/>
        <v>37.307317797384449</v>
      </c>
      <c r="CA140" s="56">
        <f t="shared" ca="1" si="115"/>
        <v>37.518258796224991</v>
      </c>
      <c r="CB140" s="56">
        <f t="shared" ca="1" si="115"/>
        <v>37.730392486141149</v>
      </c>
      <c r="CC140" s="56">
        <f t="shared" ca="1" si="115"/>
        <v>37.943725610781655</v>
      </c>
      <c r="CD140" s="56">
        <f t="shared" ca="1" si="115"/>
        <v>38.158264951924828</v>
      </c>
      <c r="CE140" s="56">
        <f t="shared" ca="1" si="115"/>
        <v>38.374017329694141</v>
      </c>
      <c r="CF140" s="56">
        <f t="shared" ca="1" si="115"/>
        <v>38.590989602775039</v>
      </c>
      <c r="CG140" s="56">
        <f t="shared" ca="1" si="115"/>
        <v>38.809188668632977</v>
      </c>
      <c r="CH140" s="56">
        <f t="shared" ca="1" si="115"/>
        <v>39.028621463732669</v>
      </c>
      <c r="CI140" s="56">
        <f t="shared" ca="1" si="115"/>
        <v>39.249294963758622</v>
      </c>
      <c r="CJ140" s="56">
        <f t="shared" ca="1" si="115"/>
        <v>39.471216183836873</v>
      </c>
      <c r="CK140" s="56">
        <f t="shared" ca="1" si="115"/>
        <v>39.694392178757987</v>
      </c>
      <c r="CL140" s="56">
        <f t="shared" ca="1" si="115"/>
        <v>39.918830043201368</v>
      </c>
      <c r="CM140" s="56">
        <f t="shared" ca="1" si="115"/>
        <v>40.144536911960756</v>
      </c>
      <c r="CN140" s="56">
        <f t="shared" ca="1" si="115"/>
        <v>40.371519960171035</v>
      </c>
      <c r="CO140" s="56">
        <f t="shared" ca="1" si="115"/>
        <v>40.599786403536378</v>
      </c>
      <c r="CP140" s="56">
        <f t="shared" ca="1" si="115"/>
        <v>40.829343498559581</v>
      </c>
      <c r="CQ140" s="56">
        <f t="shared" ca="1" si="115"/>
        <v>41.060198542772746</v>
      </c>
      <c r="CR140" s="56">
        <f t="shared" ca="1" si="115"/>
        <v>41.29235887496931</v>
      </c>
      <c r="CS140" s="56">
        <f t="shared" ca="1" si="115"/>
        <v>41.525831875437305</v>
      </c>
      <c r="CT140" s="56">
        <f t="shared" ca="1" si="115"/>
        <v>41.760624966193973</v>
      </c>
      <c r="CU140" s="56">
        <f t="shared" ca="1" si="115"/>
        <v>41.996745611221733</v>
      </c>
      <c r="CV140" s="56">
        <f t="shared" ca="1" si="115"/>
        <v>42.234201316705459</v>
      </c>
      <c r="CW140" s="56">
        <f t="shared" ca="1" si="115"/>
        <v>42.472999631271058</v>
      </c>
      <c r="CX140" s="56">
        <f t="shared" ca="1" si="115"/>
        <v>42.713148146225478</v>
      </c>
      <c r="CY140" s="56">
        <f t="shared" ca="1" si="115"/>
        <v>42.954654495798017</v>
      </c>
      <c r="CZ140" s="56">
        <f t="shared" ca="1" si="115"/>
        <v>43.197526357383019</v>
      </c>
      <c r="DA140" s="56">
        <f t="shared" ca="1" si="115"/>
        <v>43.441771451783936</v>
      </c>
      <c r="DB140" s="56">
        <f t="shared" ca="1" si="115"/>
        <v>43.687397543458751</v>
      </c>
      <c r="DC140" s="56">
        <f t="shared" ca="1" si="115"/>
        <v>43.934412440766842</v>
      </c>
      <c r="DD140" s="56">
        <f t="shared" ca="1" si="115"/>
        <v>44.182823996217166</v>
      </c>
      <c r="DE140" s="56">
        <f t="shared" ca="1" si="115"/>
        <v>44.432640106717912</v>
      </c>
      <c r="DF140" s="56">
        <f t="shared" ca="1" si="115"/>
        <v>44.68386871382755</v>
      </c>
      <c r="DG140" s="56">
        <f t="shared" ca="1" si="115"/>
        <v>44.936517804007266</v>
      </c>
      <c r="DH140" s="56">
        <f t="shared" ca="1" si="115"/>
        <v>45.190595408874842</v>
      </c>
      <c r="DI140" s="56">
        <f t="shared" ca="1" si="115"/>
        <v>45.44610960546003</v>
      </c>
      <c r="DJ140" s="56">
        <f t="shared" ca="1" si="115"/>
        <v>45.703068516461258</v>
      </c>
      <c r="DK140" s="56">
        <f t="shared" ca="1" si="115"/>
        <v>45.96148031050388</v>
      </c>
      <c r="DL140" s="56">
        <f t="shared" ca="1" si="115"/>
        <v>46.221353202399825</v>
      </c>
      <c r="DM140" s="56">
        <f t="shared" ca="1" si="115"/>
        <v>46.482695453408809</v>
      </c>
      <c r="DN140" s="56">
        <f t="shared" ca="1" si="115"/>
        <v>46.745515371500865</v>
      </c>
      <c r="DO140" s="56">
        <f t="shared" ca="1" si="115"/>
        <v>47.009821311620513</v>
      </c>
      <c r="DP140" s="56">
        <f t="shared" ca="1" si="115"/>
        <v>47.275621675952365</v>
      </c>
      <c r="DQ140" s="56">
        <f t="shared" ca="1" si="115"/>
        <v>47.54292491418817</v>
      </c>
      <c r="DR140" s="56">
        <f t="shared" ca="1" si="115"/>
        <v>47.811739523795474</v>
      </c>
      <c r="DS140" s="56">
        <f t="shared" ca="1" si="115"/>
        <v>48.082074050287765</v>
      </c>
      <c r="DT140" s="56">
        <f t="shared" ca="1" si="115"/>
        <v>48.353937087496078</v>
      </c>
      <c r="DU140" s="56">
        <f t="shared" ca="1" si="115"/>
        <v>48.62733727784223</v>
      </c>
      <c r="DV140" s="56">
        <f t="shared" ca="1" si="115"/>
        <v>48.902283312613541</v>
      </c>
      <c r="DW140" s="130"/>
      <c r="DX140" s="70">
        <f ca="1">SUM(G140:DW140)</f>
        <v>4276.2932814033857</v>
      </c>
    </row>
    <row r="141" spans="1:128" x14ac:dyDescent="0.2">
      <c r="A141" s="254" t="str">
        <f>Проект!A$447</f>
        <v>Расходы на офис</v>
      </c>
      <c r="B141" s="121">
        <f ca="1">DX141</f>
        <v>4276.2932814033857</v>
      </c>
      <c r="C141" s="46" t="str">
        <f ca="1">Параметры!C$70</f>
        <v>тыс. руб.</v>
      </c>
      <c r="D141" s="11"/>
      <c r="F141" s="6" t="s">
        <v>3428</v>
      </c>
      <c r="G141" s="53">
        <f ca="1">Проект!G$451*CHOOSE(Проект!$D$451,1,Параметры!G$59,Параметры!G$65)/Параметры!G$70</f>
        <v>25</v>
      </c>
      <c r="H141" s="53">
        <f ca="1">Проект!H$451*CHOOSE(Проект!$D$451,1,Параметры!H$59,Параметры!H$65)/Параметры!H$70</f>
        <v>25.141353634685132</v>
      </c>
      <c r="I141" s="53">
        <f ca="1">Проект!I$451*CHOOSE(Проект!$D$451,1,Параметры!I$59,Параметры!I$65)/Параметры!I$70</f>
        <v>25.283506503371811</v>
      </c>
      <c r="J141" s="53">
        <f ca="1">Проект!J$451*CHOOSE(Проект!$D$451,1,Параметры!J$59,Параметры!J$65)/Параметры!J$70</f>
        <v>25.426463125045284</v>
      </c>
      <c r="K141" s="53">
        <f ca="1">Проект!K$451*CHOOSE(Проект!$D$451,1,Параметры!K$59,Параметры!K$65)/Параметры!K$70</f>
        <v>25.570228044241787</v>
      </c>
      <c r="L141" s="53">
        <f ca="1">Проект!L$451*CHOOSE(Проект!$D$451,1,Параметры!L$59,Параметры!L$65)/Параметры!L$70</f>
        <v>25.71480583119304</v>
      </c>
      <c r="M141" s="53">
        <f ca="1">Проект!M$451*CHOOSE(Проект!$D$451,1,Параметры!M$59,Параметры!M$65)/Параметры!M$70</f>
        <v>25.8602010819715</v>
      </c>
      <c r="N141" s="53">
        <f ca="1">Проект!N$451*CHOOSE(Проект!$D$451,1,Параметры!N$59,Параметры!N$65)/Параметры!N$70</f>
        <v>26.0064184186365</v>
      </c>
      <c r="O141" s="53">
        <f ca="1">Проект!O$451*CHOOSE(Проект!$D$451,1,Параметры!O$59,Параметры!O$65)/Параметры!O$70</f>
        <v>26.15346248938117</v>
      </c>
      <c r="P141" s="53">
        <f ca="1">Проект!P$451*CHOOSE(Проект!$D$451,1,Параметры!P$59,Параметры!P$65)/Параметры!P$70</f>
        <v>26.301337968680176</v>
      </c>
      <c r="Q141" s="53">
        <f ca="1">Проект!Q$451*CHOOSE(Проект!$D$451,1,Параметры!Q$59,Параметры!Q$65)/Параметры!Q$70</f>
        <v>26.450049557438376</v>
      </c>
      <c r="R141" s="53">
        <f ca="1">Проект!R$451*CHOOSE(Проект!$D$451,1,Параметры!R$59,Параметры!R$65)/Параметры!R$70</f>
        <v>26.599601983140207</v>
      </c>
      <c r="S141" s="53">
        <f ca="1">Проект!S$451*CHOOSE(Проект!$D$451,1,Параметры!S$59,Параметры!S$65)/Параметры!S$70</f>
        <v>26.749999999999996</v>
      </c>
      <c r="T141" s="53">
        <f ca="1">Проект!T$451*CHOOSE(Проект!$D$451,1,Параметры!T$59,Параметры!T$65)/Параметры!T$70</f>
        <v>26.901248389113086</v>
      </c>
      <c r="U141" s="53">
        <f ca="1">Проект!U$451*CHOOSE(Проект!$D$451,1,Параметры!U$59,Параметры!U$65)/Параметры!U$70</f>
        <v>27.053351958607834</v>
      </c>
      <c r="V141" s="53">
        <f ca="1">Проект!V$451*CHOOSE(Проект!$D$451,1,Параметры!V$59,Параметры!V$65)/Параметры!V$70</f>
        <v>27.20631554379845</v>
      </c>
      <c r="W141" s="53">
        <f ca="1">Проект!W$451*CHOOSE(Проект!$D$451,1,Параметры!W$59,Параметры!W$65)/Параметры!W$70</f>
        <v>27.360144007338711</v>
      </c>
      <c r="X141" s="53">
        <f ca="1">Проект!X$451*CHOOSE(Проект!$D$451,1,Параметры!X$59,Параметры!X$65)/Параметры!X$70</f>
        <v>27.514842239376549</v>
      </c>
      <c r="Y141" s="53">
        <f ca="1">Проект!Y$451*CHOOSE(Проект!$D$451,1,Параметры!Y$59,Параметры!Y$65)/Параметры!Y$70</f>
        <v>27.670415157709499</v>
      </c>
      <c r="Z141" s="53">
        <f ca="1">Проект!Z$451*CHOOSE(Проект!$D$451,1,Параметры!Z$59,Параметры!Z$65)/Параметры!Z$70</f>
        <v>27.826867707941048</v>
      </c>
      <c r="AA141" s="53">
        <f ca="1">Проект!AA$451*CHOOSE(Проект!$D$451,1,Параметры!AA$59,Параметры!AA$65)/Параметры!AA$70</f>
        <v>27.984204863637842</v>
      </c>
      <c r="AB141" s="53">
        <f ca="1">Проект!AB$451*CHOOSE(Проект!$D$451,1,Параметры!AB$59,Параметры!AB$65)/Параметры!AB$70</f>
        <v>28.142431626487785</v>
      </c>
      <c r="AC141" s="53">
        <f ca="1">Проект!AC$451*CHOOSE(Проект!$D$451,1,Параметры!AC$59,Параметры!AC$65)/Параметры!AC$70</f>
        <v>28.301553026459057</v>
      </c>
      <c r="AD141" s="53">
        <f ca="1">Проект!AD$451*CHOOSE(Проект!$D$451,1,Параметры!AD$59,Параметры!AD$65)/Параметры!AD$70</f>
        <v>28.46157412196002</v>
      </c>
      <c r="AE141" s="53">
        <f ca="1">Проект!AE$451*CHOOSE(Проект!$D$451,1,Параметры!AE$59,Параметры!AE$65)/Параметры!AE$70</f>
        <v>28.622499999999995</v>
      </c>
      <c r="AF141" s="53">
        <f ca="1">Проект!AF$451*CHOOSE(Проект!$D$451,1,Параметры!AF$59,Параметры!AF$65)/Параметры!AF$70</f>
        <v>28.784335776351</v>
      </c>
      <c r="AG141" s="53">
        <f ca="1">Проект!AG$451*CHOOSE(Проект!$D$451,1,Параметры!AG$59,Параметры!AG$65)/Параметры!AG$70</f>
        <v>28.947086595710381</v>
      </c>
      <c r="AH141" s="53">
        <f ca="1">Проект!AH$451*CHOOSE(Проект!$D$451,1,Параметры!AH$59,Параметры!AH$65)/Параметры!AH$70</f>
        <v>29.110757631864338</v>
      </c>
      <c r="AI141" s="53">
        <f ca="1">Проект!AI$451*CHOOSE(Проект!$D$451,1,Параметры!AI$59,Параметры!AI$65)/Параметры!AI$70</f>
        <v>29.275354087852417</v>
      </c>
      <c r="AJ141" s="53">
        <f ca="1">Проект!AJ$451*CHOOSE(Проект!$D$451,1,Параметры!AJ$59,Параметры!AJ$65)/Параметры!AJ$70</f>
        <v>29.440881196132906</v>
      </c>
      <c r="AK141" s="53">
        <f ca="1">Проект!AK$451*CHOOSE(Проект!$D$451,1,Параметры!AK$59,Параметры!AK$65)/Параметры!AK$70</f>
        <v>29.607344218749166</v>
      </c>
      <c r="AL141" s="53">
        <f ca="1">Проект!AL$451*CHOOSE(Проект!$D$451,1,Параметры!AL$59,Параметры!AL$65)/Параметры!AL$70</f>
        <v>29.774748447496926</v>
      </c>
      <c r="AM141" s="53">
        <f ca="1">Проект!AM$451*CHOOSE(Проект!$D$451,1,Параметры!AM$59,Параметры!AM$65)/Параметры!AM$70</f>
        <v>29.943099204092487</v>
      </c>
      <c r="AN141" s="53">
        <f ca="1">Проект!AN$451*CHOOSE(Проект!$D$451,1,Параметры!AN$59,Параметры!AN$65)/Параметры!AN$70</f>
        <v>30.112401840341924</v>
      </c>
      <c r="AO141" s="53">
        <f ca="1">Проект!AO$451*CHOOSE(Проект!$D$451,1,Параметры!AO$59,Параметры!AO$65)/Параметры!AO$70</f>
        <v>30.282661738311191</v>
      </c>
      <c r="AP141" s="53">
        <f ca="1">Проект!AP$451*CHOOSE(Проект!$D$451,1,Параметры!AP$59,Параметры!AP$65)/Параметры!AP$70</f>
        <v>30.453884310497216</v>
      </c>
      <c r="AQ141" s="53">
        <f ca="1">Проект!AQ$451*CHOOSE(Проект!$D$451,1,Параметры!AQ$59,Параметры!AQ$65)/Параметры!AQ$70</f>
        <v>30.626074999999986</v>
      </c>
      <c r="AR141" s="53">
        <f ca="1">Проект!AR$451*CHOOSE(Проект!$D$451,1,Параметры!AR$59,Параметры!AR$65)/Параметры!AR$70</f>
        <v>30.799239280695563</v>
      </c>
      <c r="AS141" s="53">
        <f ca="1">Проект!AS$451*CHOOSE(Проект!$D$451,1,Параметры!AS$59,Параметры!AS$65)/Параметры!AS$70</f>
        <v>30.973382657410099</v>
      </c>
      <c r="AT141" s="53">
        <f ca="1">Проект!AT$451*CHOOSE(Проект!$D$451,1,Параметры!AT$59,Параметры!AT$65)/Параметры!AT$70</f>
        <v>31.148510666094829</v>
      </c>
      <c r="AU141" s="53">
        <f ca="1">Проект!AU$451*CHOOSE(Проект!$D$451,1,Параметры!AU$59,Параметры!AU$65)/Параметры!AU$70</f>
        <v>31.324628874002077</v>
      </c>
      <c r="AV141" s="53">
        <f ca="1">Проект!AV$451*CHOOSE(Проект!$D$451,1,Параметры!AV$59,Параметры!AV$65)/Параметры!AV$70</f>
        <v>31.501742879862192</v>
      </c>
      <c r="AW141" s="53">
        <f ca="1">Проект!AW$451*CHOOSE(Проект!$D$451,1,Параметры!AW$59,Параметры!AW$65)/Параметры!AW$70</f>
        <v>31.679858314061594</v>
      </c>
      <c r="AX141" s="53">
        <f ca="1">Проект!AX$451*CHOOSE(Проект!$D$451,1,Параметры!AX$59,Параметры!AX$65)/Параметры!AX$70</f>
        <v>31.858980838821697</v>
      </c>
      <c r="AY141" s="53">
        <f ca="1">Проект!AY$451*CHOOSE(Проект!$D$451,1,Параметры!AY$59,Параметры!AY$65)/Параметры!AY$70</f>
        <v>32.039116148378952</v>
      </c>
      <c r="AZ141" s="53">
        <f ca="1">Проект!AZ$451*CHOOSE(Проект!$D$451,1,Параметры!AZ$59,Параметры!AZ$65)/Параметры!AZ$70</f>
        <v>32.220269969165855</v>
      </c>
      <c r="BA141" s="53">
        <f ca="1">Проект!BA$451*CHOOSE(Проект!$D$451,1,Параметры!BA$59,Параметры!BA$65)/Параметры!BA$70</f>
        <v>32.402448059992963</v>
      </c>
      <c r="BB141" s="53">
        <f ca="1">Проект!BB$451*CHOOSE(Проект!$D$451,1,Параметры!BB$59,Параметры!BB$65)/Параметры!BB$70</f>
        <v>32.585656212232017</v>
      </c>
      <c r="BC141" s="53">
        <f ca="1">Проект!BC$451*CHOOSE(Проект!$D$451,1,Параметры!BC$59,Параметры!BC$65)/Параметры!BC$70</f>
        <v>32.769900249999985</v>
      </c>
      <c r="BD141" s="53">
        <f ca="1">Проект!BD$451*CHOOSE(Проект!$D$451,1,Параметры!BD$59,Параметры!BD$65)/Параметры!BD$70</f>
        <v>32.955186030344251</v>
      </c>
      <c r="BE141" s="53">
        <f ca="1">Проект!BE$451*CHOOSE(Проект!$D$451,1,Параметры!BE$59,Параметры!BE$65)/Параметры!BE$70</f>
        <v>33.141519443428805</v>
      </c>
      <c r="BF141" s="53">
        <f ca="1">Проект!BF$451*CHOOSE(Проект!$D$451,1,Параметры!BF$59,Параметры!BF$65)/Параметры!BF$70</f>
        <v>33.328906412721473</v>
      </c>
      <c r="BG141" s="53">
        <f ca="1">Проект!BG$451*CHOOSE(Проект!$D$451,1,Параметры!BG$59,Параметры!BG$65)/Параметры!BG$70</f>
        <v>33.517352895182221</v>
      </c>
      <c r="BH141" s="53">
        <f ca="1">Проект!BH$451*CHOOSE(Проект!$D$451,1,Параметры!BH$59,Параметры!BH$65)/Параметры!BH$70</f>
        <v>33.706864881452553</v>
      </c>
      <c r="BI141" s="53">
        <f ca="1">Проект!BI$451*CHOOSE(Проект!$D$451,1,Параметры!BI$59,Параметры!BI$65)/Параметры!BI$70</f>
        <v>33.89744839604591</v>
      </c>
      <c r="BJ141" s="53">
        <f ca="1">Проект!BJ$451*CHOOSE(Проект!$D$451,1,Параметры!BJ$59,Параметры!BJ$65)/Параметры!BJ$70</f>
        <v>34.089109497539219</v>
      </c>
      <c r="BK141" s="53">
        <f ca="1">Проект!BK$451*CHOOSE(Проект!$D$451,1,Параметры!BK$59,Параметры!BK$65)/Параметры!BK$70</f>
        <v>34.281854278765486</v>
      </c>
      <c r="BL141" s="53">
        <f ca="1">Проект!BL$451*CHOOSE(Проект!$D$451,1,Параметры!BL$59,Параметры!BL$65)/Параметры!BL$70</f>
        <v>34.47568886700747</v>
      </c>
      <c r="BM141" s="53">
        <f ca="1">Проект!BM$451*CHOOSE(Проект!$D$451,1,Параметры!BM$59,Параметры!BM$65)/Параметры!BM$70</f>
        <v>34.670619424192481</v>
      </c>
      <c r="BN141" s="53">
        <f ca="1">Проект!BN$451*CHOOSE(Проект!$D$451,1,Параметры!BN$59,Параметры!BN$65)/Параметры!BN$70</f>
        <v>34.86665214708826</v>
      </c>
      <c r="BO141" s="53">
        <f ca="1">Проект!BO$451*CHOOSE(Проект!$D$451,1,Параметры!BO$59,Параметры!BO$65)/Параметры!BO$70</f>
        <v>35.063793267499989</v>
      </c>
      <c r="BP141" s="53">
        <f ca="1">Проект!BP$451*CHOOSE(Проект!$D$451,1,Параметры!BP$59,Параметры!BP$65)/Параметры!BP$70</f>
        <v>35.262049052468356</v>
      </c>
      <c r="BQ141" s="53">
        <f ca="1">Проект!BQ$451*CHOOSE(Проект!$D$451,1,Параметры!BQ$59,Параметры!BQ$65)/Параметры!BQ$70</f>
        <v>35.461425804468824</v>
      </c>
      <c r="BR141" s="53">
        <f ca="1">Проект!BR$451*CHOOSE(Проект!$D$451,1,Параметры!BR$59,Параметры!BR$65)/Параметры!BR$70</f>
        <v>35.661929861611981</v>
      </c>
      <c r="BS141" s="53">
        <f ca="1">Проект!BS$451*CHOOSE(Проект!$D$451,1,Параметры!BS$59,Параметры!BS$65)/Параметры!BS$70</f>
        <v>35.863567597844984</v>
      </c>
      <c r="BT141" s="53">
        <f ca="1">Проект!BT$451*CHOOSE(Проект!$D$451,1,Параметры!BT$59,Параметры!BT$65)/Параметры!BT$70</f>
        <v>36.066345423154232</v>
      </c>
      <c r="BU141" s="53">
        <f ca="1">Проект!BU$451*CHOOSE(Проект!$D$451,1,Параметры!BU$59,Параметры!BU$65)/Параметры!BU$70</f>
        <v>36.270269783769123</v>
      </c>
      <c r="BV141" s="53">
        <f ca="1">Проект!BV$451*CHOOSE(Проект!$D$451,1,Параметры!BV$59,Параметры!BV$65)/Параметры!BV$70</f>
        <v>36.475347162366972</v>
      </c>
      <c r="BW141" s="53">
        <f ca="1">Проект!BW$451*CHOOSE(Проект!$D$451,1,Параметры!BW$59,Параметры!BW$65)/Параметры!BW$70</f>
        <v>36.68158407827908</v>
      </c>
      <c r="BX141" s="53">
        <f ca="1">Проект!BX$451*CHOOSE(Проект!$D$451,1,Параметры!BX$59,Параметры!BX$65)/Параметры!BX$70</f>
        <v>36.888987087697998</v>
      </c>
      <c r="BY141" s="53">
        <f ca="1">Проект!BY$451*CHOOSE(Проект!$D$451,1,Параметры!BY$59,Параметры!BY$65)/Параметры!BY$70</f>
        <v>37.097562783885962</v>
      </c>
      <c r="BZ141" s="53">
        <f ca="1">Проект!BZ$451*CHOOSE(Проект!$D$451,1,Параметры!BZ$59,Параметры!BZ$65)/Параметры!BZ$70</f>
        <v>37.307317797384449</v>
      </c>
      <c r="CA141" s="53">
        <f ca="1">Проект!CA$451*CHOOSE(Проект!$D$451,1,Параметры!CA$59,Параметры!CA$65)/Параметры!CA$70</f>
        <v>37.518258796224991</v>
      </c>
      <c r="CB141" s="53">
        <f ca="1">Проект!CB$451*CHOOSE(Проект!$D$451,1,Параметры!CB$59,Параметры!CB$65)/Параметры!CB$70</f>
        <v>37.730392486141149</v>
      </c>
      <c r="CC141" s="53">
        <f ca="1">Проект!CC$451*CHOOSE(Проект!$D$451,1,Параметры!CC$59,Параметры!CC$65)/Параметры!CC$70</f>
        <v>37.943725610781655</v>
      </c>
      <c r="CD141" s="53">
        <f ca="1">Проект!CD$451*CHOOSE(Проект!$D$451,1,Параметры!CD$59,Параметры!CD$65)/Параметры!CD$70</f>
        <v>38.158264951924828</v>
      </c>
      <c r="CE141" s="53">
        <f ca="1">Проект!CE$451*CHOOSE(Проект!$D$451,1,Параметры!CE$59,Параметры!CE$65)/Параметры!CE$70</f>
        <v>38.374017329694141</v>
      </c>
      <c r="CF141" s="53">
        <f ca="1">Проект!CF$451*CHOOSE(Проект!$D$451,1,Параметры!CF$59,Параметры!CF$65)/Параметры!CF$70</f>
        <v>38.590989602775039</v>
      </c>
      <c r="CG141" s="53">
        <f ca="1">Проект!CG$451*CHOOSE(Проект!$D$451,1,Параметры!CG$59,Параметры!CG$65)/Параметры!CG$70</f>
        <v>38.809188668632977</v>
      </c>
      <c r="CH141" s="53">
        <f ca="1">Проект!CH$451*CHOOSE(Проект!$D$451,1,Параметры!CH$59,Параметры!CH$65)/Параметры!CH$70</f>
        <v>39.028621463732669</v>
      </c>
      <c r="CI141" s="53">
        <f ca="1">Проект!CI$451*CHOOSE(Проект!$D$451,1,Параметры!CI$59,Параметры!CI$65)/Параметры!CI$70</f>
        <v>39.249294963758622</v>
      </c>
      <c r="CJ141" s="53">
        <f ca="1">Проект!CJ$451*CHOOSE(Проект!$D$451,1,Параметры!CJ$59,Параметры!CJ$65)/Параметры!CJ$70</f>
        <v>39.471216183836873</v>
      </c>
      <c r="CK141" s="53">
        <f ca="1">Проект!CK$451*CHOOSE(Проект!$D$451,1,Параметры!CK$59,Параметры!CK$65)/Параметры!CK$70</f>
        <v>39.694392178757987</v>
      </c>
      <c r="CL141" s="53">
        <f ca="1">Проект!CL$451*CHOOSE(Проект!$D$451,1,Параметры!CL$59,Параметры!CL$65)/Параметры!CL$70</f>
        <v>39.918830043201368</v>
      </c>
      <c r="CM141" s="53">
        <f ca="1">Проект!CM$451*CHOOSE(Проект!$D$451,1,Параметры!CM$59,Параметры!CM$65)/Параметры!CM$70</f>
        <v>40.144536911960756</v>
      </c>
      <c r="CN141" s="53">
        <f ca="1">Проект!CN$451*CHOOSE(Проект!$D$451,1,Параметры!CN$59,Параметры!CN$65)/Параметры!CN$70</f>
        <v>40.371519960171035</v>
      </c>
      <c r="CO141" s="53">
        <f ca="1">Проект!CO$451*CHOOSE(Проект!$D$451,1,Параметры!CO$59,Параметры!CO$65)/Параметры!CO$70</f>
        <v>40.599786403536378</v>
      </c>
      <c r="CP141" s="53">
        <f ca="1">Проект!CP$451*CHOOSE(Проект!$D$451,1,Параметры!CP$59,Параметры!CP$65)/Параметры!CP$70</f>
        <v>40.829343498559581</v>
      </c>
      <c r="CQ141" s="53">
        <f ca="1">Проект!CQ$451*CHOOSE(Проект!$D$451,1,Параметры!CQ$59,Параметры!CQ$65)/Параметры!CQ$70</f>
        <v>41.060198542772746</v>
      </c>
      <c r="CR141" s="53">
        <f ca="1">Проект!CR$451*CHOOSE(Проект!$D$451,1,Параметры!CR$59,Параметры!CR$65)/Параметры!CR$70</f>
        <v>41.29235887496931</v>
      </c>
      <c r="CS141" s="53">
        <f ca="1">Проект!CS$451*CHOOSE(Проект!$D$451,1,Параметры!CS$59,Параметры!CS$65)/Параметры!CS$70</f>
        <v>41.525831875437305</v>
      </c>
      <c r="CT141" s="53">
        <f ca="1">Проект!CT$451*CHOOSE(Проект!$D$451,1,Параметры!CT$59,Параметры!CT$65)/Параметры!CT$70</f>
        <v>41.760624966193973</v>
      </c>
      <c r="CU141" s="53">
        <f ca="1">Проект!CU$451*CHOOSE(Проект!$D$451,1,Параметры!CU$59,Параметры!CU$65)/Параметры!CU$70</f>
        <v>41.996745611221733</v>
      </c>
      <c r="CV141" s="53">
        <f ca="1">Проект!CV$451*CHOOSE(Проект!$D$451,1,Параметры!CV$59,Параметры!CV$65)/Параметры!CV$70</f>
        <v>42.234201316705459</v>
      </c>
      <c r="CW141" s="53">
        <f ca="1">Проект!CW$451*CHOOSE(Проект!$D$451,1,Параметры!CW$59,Параметры!CW$65)/Параметры!CW$70</f>
        <v>42.472999631271058</v>
      </c>
      <c r="CX141" s="53">
        <f ca="1">Проект!CX$451*CHOOSE(Проект!$D$451,1,Параметры!CX$59,Параметры!CX$65)/Параметры!CX$70</f>
        <v>42.713148146225478</v>
      </c>
      <c r="CY141" s="53">
        <f ca="1">Проект!CY$451*CHOOSE(Проект!$D$451,1,Параметры!CY$59,Параметры!CY$65)/Параметры!CY$70</f>
        <v>42.954654495798017</v>
      </c>
      <c r="CZ141" s="53">
        <f ca="1">Проект!CZ$451*CHOOSE(Проект!$D$451,1,Параметры!CZ$59,Параметры!CZ$65)/Параметры!CZ$70</f>
        <v>43.197526357383019</v>
      </c>
      <c r="DA141" s="53">
        <f ca="1">Проект!DA$451*CHOOSE(Проект!$D$451,1,Параметры!DA$59,Параметры!DA$65)/Параметры!DA$70</f>
        <v>43.441771451783936</v>
      </c>
      <c r="DB141" s="53">
        <f ca="1">Проект!DB$451*CHOOSE(Проект!$D$451,1,Параметры!DB$59,Параметры!DB$65)/Параметры!DB$70</f>
        <v>43.687397543458751</v>
      </c>
      <c r="DC141" s="53">
        <f ca="1">Проект!DC$451*CHOOSE(Проект!$D$451,1,Параметры!DC$59,Параметры!DC$65)/Параметры!DC$70</f>
        <v>43.934412440766842</v>
      </c>
      <c r="DD141" s="53">
        <f ca="1">Проект!DD$451*CHOOSE(Проект!$D$451,1,Параметры!DD$59,Параметры!DD$65)/Параметры!DD$70</f>
        <v>44.182823996217166</v>
      </c>
      <c r="DE141" s="53">
        <f ca="1">Проект!DE$451*CHOOSE(Проект!$D$451,1,Параметры!DE$59,Параметры!DE$65)/Параметры!DE$70</f>
        <v>44.432640106717912</v>
      </c>
      <c r="DF141" s="53">
        <f ca="1">Проект!DF$451*CHOOSE(Проект!$D$451,1,Параметры!DF$59,Параметры!DF$65)/Параметры!DF$70</f>
        <v>44.68386871382755</v>
      </c>
      <c r="DG141" s="53">
        <f ca="1">Проект!DG$451*CHOOSE(Проект!$D$451,1,Параметры!DG$59,Параметры!DG$65)/Параметры!DG$70</f>
        <v>44.936517804007266</v>
      </c>
      <c r="DH141" s="53">
        <f ca="1">Проект!DH$451*CHOOSE(Проект!$D$451,1,Параметры!DH$59,Параметры!DH$65)/Параметры!DH$70</f>
        <v>45.190595408874842</v>
      </c>
      <c r="DI141" s="53">
        <f ca="1">Проект!DI$451*CHOOSE(Проект!$D$451,1,Параметры!DI$59,Параметры!DI$65)/Параметры!DI$70</f>
        <v>45.44610960546003</v>
      </c>
      <c r="DJ141" s="53">
        <f ca="1">Проект!DJ$451*CHOOSE(Проект!$D$451,1,Параметры!DJ$59,Параметры!DJ$65)/Параметры!DJ$70</f>
        <v>45.703068516461258</v>
      </c>
      <c r="DK141" s="53">
        <f ca="1">Проект!DK$451*CHOOSE(Проект!$D$451,1,Параметры!DK$59,Параметры!DK$65)/Параметры!DK$70</f>
        <v>45.96148031050388</v>
      </c>
      <c r="DL141" s="53">
        <f ca="1">Проект!DL$451*CHOOSE(Проект!$D$451,1,Параметры!DL$59,Параметры!DL$65)/Параметры!DL$70</f>
        <v>46.221353202399825</v>
      </c>
      <c r="DM141" s="53">
        <f ca="1">Проект!DM$451*CHOOSE(Проект!$D$451,1,Параметры!DM$59,Параметры!DM$65)/Параметры!DM$70</f>
        <v>46.482695453408809</v>
      </c>
      <c r="DN141" s="53">
        <f ca="1">Проект!DN$451*CHOOSE(Проект!$D$451,1,Параметры!DN$59,Параметры!DN$65)/Параметры!DN$70</f>
        <v>46.745515371500865</v>
      </c>
      <c r="DO141" s="53">
        <f ca="1">Проект!DO$451*CHOOSE(Проект!$D$451,1,Параметры!DO$59,Параметры!DO$65)/Параметры!DO$70</f>
        <v>47.009821311620513</v>
      </c>
      <c r="DP141" s="53">
        <f ca="1">Проект!DP$451*CHOOSE(Проект!$D$451,1,Параметры!DP$59,Параметры!DP$65)/Параметры!DP$70</f>
        <v>47.275621675952365</v>
      </c>
      <c r="DQ141" s="53">
        <f ca="1">Проект!DQ$451*CHOOSE(Проект!$D$451,1,Параметры!DQ$59,Параметры!DQ$65)/Параметры!DQ$70</f>
        <v>47.54292491418817</v>
      </c>
      <c r="DR141" s="53">
        <f ca="1">Проект!DR$451*CHOOSE(Проект!$D$451,1,Параметры!DR$59,Параметры!DR$65)/Параметры!DR$70</f>
        <v>47.811739523795474</v>
      </c>
      <c r="DS141" s="53">
        <f ca="1">Проект!DS$451*CHOOSE(Проект!$D$451,1,Параметры!DS$59,Параметры!DS$65)/Параметры!DS$70</f>
        <v>48.082074050287765</v>
      </c>
      <c r="DT141" s="53">
        <f ca="1">Проект!DT$451*CHOOSE(Проект!$D$451,1,Параметры!DT$59,Параметры!DT$65)/Параметры!DT$70</f>
        <v>48.353937087496078</v>
      </c>
      <c r="DU141" s="53">
        <f ca="1">Проект!DU$451*CHOOSE(Проект!$D$451,1,Параметры!DU$59,Параметры!DU$65)/Параметры!DU$70</f>
        <v>48.62733727784223</v>
      </c>
      <c r="DV141" s="53">
        <f ca="1">Проект!DV$451*CHOOSE(Проект!$D$451,1,Параметры!DV$59,Параметры!DV$65)/Параметры!DV$70</f>
        <v>48.902283312613541</v>
      </c>
      <c r="DW141" s="68"/>
      <c r="DX141" s="55">
        <f ca="1">SUM(G141:DW141)</f>
        <v>4276.2932814033857</v>
      </c>
    </row>
    <row r="142" spans="1:128" x14ac:dyDescent="0.2">
      <c r="A142" s="113"/>
      <c r="B142" s="120"/>
      <c r="C142" s="113"/>
      <c r="D142" s="114"/>
      <c r="E142" s="114"/>
      <c r="F142" s="6" t="s">
        <v>2961</v>
      </c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  <c r="BH142" s="118"/>
      <c r="BI142" s="118"/>
      <c r="BJ142" s="118"/>
      <c r="BK142" s="118"/>
      <c r="BL142" s="118"/>
      <c r="BM142" s="118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8"/>
      <c r="BZ142" s="118"/>
      <c r="CA142" s="118"/>
      <c r="CB142" s="118"/>
      <c r="CC142" s="118"/>
      <c r="CD142" s="118"/>
      <c r="CE142" s="118"/>
      <c r="CF142" s="118"/>
      <c r="CG142" s="118"/>
      <c r="CH142" s="118"/>
      <c r="CI142" s="118"/>
      <c r="CJ142" s="118"/>
      <c r="CK142" s="118"/>
      <c r="CL142" s="118"/>
      <c r="CM142" s="118"/>
      <c r="CN142" s="118"/>
      <c r="CO142" s="118"/>
      <c r="CP142" s="118"/>
      <c r="CQ142" s="118"/>
      <c r="CR142" s="118"/>
      <c r="CS142" s="118"/>
      <c r="CT142" s="118"/>
      <c r="CU142" s="118"/>
      <c r="CV142" s="118"/>
      <c r="CW142" s="118"/>
      <c r="CX142" s="118"/>
      <c r="CY142" s="118"/>
      <c r="CZ142" s="118"/>
      <c r="DA142" s="118"/>
      <c r="DB142" s="118"/>
      <c r="DC142" s="118"/>
      <c r="DD142" s="118"/>
      <c r="DE142" s="118"/>
      <c r="DF142" s="118"/>
      <c r="DG142" s="118"/>
      <c r="DH142" s="118"/>
      <c r="DI142" s="118"/>
      <c r="DJ142" s="118"/>
      <c r="DK142" s="118"/>
      <c r="DL142" s="118"/>
      <c r="DM142" s="118"/>
      <c r="DN142" s="118"/>
      <c r="DO142" s="118"/>
      <c r="DP142" s="118"/>
      <c r="DQ142" s="118"/>
      <c r="DR142" s="118"/>
      <c r="DS142" s="118"/>
      <c r="DT142" s="118"/>
      <c r="DU142" s="118"/>
      <c r="DV142" s="118"/>
      <c r="DW142" s="119"/>
      <c r="DX142" s="119"/>
    </row>
    <row r="143" spans="1:128" s="32" customFormat="1" x14ac:dyDescent="0.2">
      <c r="A143" s="123" t="str">
        <f ca="1">Language!A$1498</f>
        <v>Амортизация</v>
      </c>
      <c r="B143" s="122">
        <f ca="1">DX143</f>
        <v>44981.333333333256</v>
      </c>
      <c r="C143" s="88" t="str">
        <f ca="1">Параметры!$C$70</f>
        <v>тыс. руб.</v>
      </c>
      <c r="D143" s="11"/>
      <c r="E143" s="11"/>
      <c r="F143" s="14" t="s">
        <v>693</v>
      </c>
      <c r="G143" s="56">
        <f>SUM(Старт!G$70,Старт!G$77,Старт!G$84,Проект!G$675,Проект!G$690,Проект!G$712)/Параметры!G$70</f>
        <v>0</v>
      </c>
      <c r="H143" s="56">
        <f>SUM(Старт!H$70,Старт!H$77,Старт!H$84,Проект!H$675,Проект!H$690,Проект!H$712)/Параметры!H$70</f>
        <v>0</v>
      </c>
      <c r="I143" s="56">
        <f>SUM(Старт!I$70,Старт!I$77,Старт!I$84,Проект!I$675,Проект!I$690,Проект!I$712)/Параметры!I$70</f>
        <v>0</v>
      </c>
      <c r="J143" s="56">
        <f>SUM(Старт!J$70,Старт!J$77,Старт!J$84,Проект!J$675,Проект!J$690,Проект!J$712)/Параметры!J$70</f>
        <v>0</v>
      </c>
      <c r="K143" s="56">
        <f>SUM(Старт!K$70,Старт!K$77,Старт!K$84,Проект!K$675,Проект!K$690,Проект!K$712)/Параметры!K$70</f>
        <v>0</v>
      </c>
      <c r="L143" s="56">
        <f>SUM(Старт!L$70,Старт!L$77,Старт!L$84,Проект!L$675,Проект!L$690,Проект!L$712)/Параметры!L$70</f>
        <v>0</v>
      </c>
      <c r="M143" s="56">
        <f>SUM(Старт!M$70,Старт!M$77,Старт!M$84,Проект!M$675,Проект!M$690,Проект!M$712)/Параметры!M$70</f>
        <v>0</v>
      </c>
      <c r="N143" s="56">
        <f>SUM(Старт!N$70,Старт!N$77,Старт!N$84,Проект!N$675,Проект!N$690,Проект!N$712)/Параметры!N$70</f>
        <v>0</v>
      </c>
      <c r="O143" s="56">
        <f>SUM(Старт!O$70,Старт!O$77,Старт!O$84,Проект!O$675,Проект!O$690,Проект!O$712)/Параметры!O$70</f>
        <v>0</v>
      </c>
      <c r="P143" s="56">
        <f>SUM(Старт!P$70,Старт!P$77,Старт!P$84,Проект!P$675,Проект!P$690,Проект!P$712)/Параметры!P$70</f>
        <v>0</v>
      </c>
      <c r="Q143" s="56">
        <f>SUM(Старт!Q$70,Старт!Q$77,Старт!Q$84,Проект!Q$675,Проект!Q$690,Проект!Q$712)/Параметры!Q$70</f>
        <v>0</v>
      </c>
      <c r="R143" s="56">
        <f>SUM(Старт!R$70,Старт!R$77,Старт!R$84,Проект!R$675,Проект!R$690,Проект!R$712)/Параметры!R$70</f>
        <v>0</v>
      </c>
      <c r="S143" s="56">
        <f>SUM(Старт!S$70,Старт!S$77,Старт!S$84,Проект!S$675,Проект!S$690,Проект!S$712)/Параметры!S$70</f>
        <v>395</v>
      </c>
      <c r="T143" s="56">
        <f>SUM(Старт!T$70,Старт!T$77,Старт!T$84,Проект!T$675,Проект!T$690,Проект!T$712)/Параметры!T$70</f>
        <v>417</v>
      </c>
      <c r="U143" s="56">
        <f>SUM(Старт!U$70,Старт!U$77,Старт!U$84,Проект!U$675,Проект!U$690,Проект!U$712)/Параметры!U$70</f>
        <v>417</v>
      </c>
      <c r="V143" s="56">
        <f>SUM(Старт!V$70,Старт!V$77,Старт!V$84,Проект!V$675,Проект!V$690,Проект!V$712)/Параметры!V$70</f>
        <v>417</v>
      </c>
      <c r="W143" s="56">
        <f>SUM(Старт!W$70,Старт!W$77,Старт!W$84,Проект!W$675,Проект!W$690,Проект!W$712)/Параметры!W$70</f>
        <v>417</v>
      </c>
      <c r="X143" s="56">
        <f>SUM(Старт!X$70,Старт!X$77,Старт!X$84,Проект!X$675,Проект!X$690,Проект!X$712)/Параметры!X$70</f>
        <v>417</v>
      </c>
      <c r="Y143" s="56">
        <f>SUM(Старт!Y$70,Старт!Y$77,Старт!Y$84,Проект!Y$675,Проект!Y$690,Проект!Y$712)/Параметры!Y$70</f>
        <v>417</v>
      </c>
      <c r="Z143" s="56">
        <f>SUM(Старт!Z$70,Старт!Z$77,Старт!Z$84,Проект!Z$675,Проект!Z$690,Проект!Z$712)/Параметры!Z$70</f>
        <v>417</v>
      </c>
      <c r="AA143" s="56">
        <f>SUM(Старт!AA$70,Старт!AA$77,Старт!AA$84,Проект!AA$675,Проект!AA$690,Проект!AA$712)/Параметры!AA$70</f>
        <v>417</v>
      </c>
      <c r="AB143" s="56">
        <f>SUM(Старт!AB$70,Старт!AB$77,Старт!AB$84,Проект!AB$675,Проект!AB$690,Проект!AB$712)/Параметры!AB$70</f>
        <v>417</v>
      </c>
      <c r="AC143" s="56">
        <f ca="1">SUM(Старт!AC$70,Старт!AC$77,Старт!AC$84,Проект!AC$675,Проект!AC$690,Проект!AC$712)/Параметры!AC$70</f>
        <v>416.66666666666663</v>
      </c>
      <c r="AD143" s="56">
        <f ca="1">SUM(Старт!AD$70,Старт!AD$77,Старт!AD$84,Проект!AD$675,Проект!AD$690,Проект!AD$712)/Параметры!AD$70</f>
        <v>416.66666666666663</v>
      </c>
      <c r="AE143" s="56">
        <f ca="1">SUM(Старт!AE$70,Старт!AE$77,Старт!AE$84,Проект!AE$675,Проект!AE$690,Проект!AE$712)/Параметры!AE$70</f>
        <v>416.66666666666663</v>
      </c>
      <c r="AF143" s="56">
        <f ca="1">SUM(Старт!AF$70,Старт!AF$77,Старт!AF$84,Проект!AF$675,Проект!AF$690,Проект!AF$712)/Параметры!AF$70</f>
        <v>416.66666666666663</v>
      </c>
      <c r="AG143" s="56">
        <f ca="1">SUM(Старт!AG$70,Старт!AG$77,Старт!AG$84,Проект!AG$675,Проект!AG$690,Проект!AG$712)/Параметры!AG$70</f>
        <v>416.66666666666663</v>
      </c>
      <c r="AH143" s="56">
        <f ca="1">SUM(Старт!AH$70,Старт!AH$77,Старт!AH$84,Проект!AH$675,Проект!AH$690,Проект!AH$712)/Параметры!AH$70</f>
        <v>416.66666666666663</v>
      </c>
      <c r="AI143" s="56">
        <f ca="1">SUM(Старт!AI$70,Старт!AI$77,Старт!AI$84,Проект!AI$675,Проект!AI$690,Проект!AI$712)/Параметры!AI$70</f>
        <v>416.66666666666663</v>
      </c>
      <c r="AJ143" s="56">
        <f ca="1">SUM(Старт!AJ$70,Старт!AJ$77,Старт!AJ$84,Проект!AJ$675,Проект!AJ$690,Проект!AJ$712)/Параметры!AJ$70</f>
        <v>416.66666666666663</v>
      </c>
      <c r="AK143" s="56">
        <f ca="1">SUM(Старт!AK$70,Старт!AK$77,Старт!AK$84,Проект!AK$675,Проект!AK$690,Проект!AK$712)/Параметры!AK$70</f>
        <v>416.66666666666663</v>
      </c>
      <c r="AL143" s="56">
        <f ca="1">SUM(Старт!AL$70,Старт!AL$77,Старт!AL$84,Проект!AL$675,Проект!AL$690,Проект!AL$712)/Параметры!AL$70</f>
        <v>416.66666666666663</v>
      </c>
      <c r="AM143" s="56">
        <f ca="1">SUM(Старт!AM$70,Старт!AM$77,Старт!AM$84,Проект!AM$675,Проект!AM$690,Проект!AM$712)/Параметры!AM$70</f>
        <v>416.66666666666663</v>
      </c>
      <c r="AN143" s="56">
        <f ca="1">SUM(Старт!AN$70,Старт!AN$77,Старт!AN$84,Проект!AN$675,Проект!AN$690,Проект!AN$712)/Параметры!AN$70</f>
        <v>416.66666666666663</v>
      </c>
      <c r="AO143" s="56">
        <f ca="1">SUM(Старт!AO$70,Старт!AO$77,Старт!AO$84,Проект!AO$675,Проект!AO$690,Проект!AO$712)/Параметры!AO$70</f>
        <v>416.66666666666663</v>
      </c>
      <c r="AP143" s="56">
        <f ca="1">SUM(Старт!AP$70,Старт!AP$77,Старт!AP$84,Проект!AP$675,Проект!AP$690,Проект!AP$712)/Параметры!AP$70</f>
        <v>416.66666666666663</v>
      </c>
      <c r="AQ143" s="56">
        <f ca="1">SUM(Старт!AQ$70,Старт!AQ$77,Старт!AQ$84,Проект!AQ$675,Проект!AQ$690,Проект!AQ$712)/Параметры!AQ$70</f>
        <v>416.66666666666663</v>
      </c>
      <c r="AR143" s="56">
        <f ca="1">SUM(Старт!AR$70,Старт!AR$77,Старт!AR$84,Проект!AR$675,Проект!AR$690,Проект!AR$712)/Параметры!AR$70</f>
        <v>416.66666666666663</v>
      </c>
      <c r="AS143" s="56">
        <f ca="1">SUM(Старт!AS$70,Старт!AS$77,Старт!AS$84,Проект!AS$675,Проект!AS$690,Проект!AS$712)/Параметры!AS$70</f>
        <v>416.66666666666663</v>
      </c>
      <c r="AT143" s="56">
        <f ca="1">SUM(Старт!AT$70,Старт!AT$77,Старт!AT$84,Проект!AT$675,Проект!AT$690,Проект!AT$712)/Параметры!AT$70</f>
        <v>416.66666666666663</v>
      </c>
      <c r="AU143" s="56">
        <f ca="1">SUM(Старт!AU$70,Старт!AU$77,Старт!AU$84,Проект!AU$675,Проект!AU$690,Проект!AU$712)/Параметры!AU$70</f>
        <v>416.66666666666663</v>
      </c>
      <c r="AV143" s="56">
        <f ca="1">SUM(Старт!AV$70,Старт!AV$77,Старт!AV$84,Проект!AV$675,Проект!AV$690,Проект!AV$712)/Параметры!AV$70</f>
        <v>416.66666666666663</v>
      </c>
      <c r="AW143" s="56">
        <f ca="1">SUM(Старт!AW$70,Старт!AW$77,Старт!AW$84,Проект!AW$675,Проект!AW$690,Проект!AW$712)/Параметры!AW$70</f>
        <v>416.66666666666663</v>
      </c>
      <c r="AX143" s="56">
        <f ca="1">SUM(Старт!AX$70,Старт!AX$77,Старт!AX$84,Проект!AX$675,Проект!AX$690,Проект!AX$712)/Параметры!AX$70</f>
        <v>416.66666666666663</v>
      </c>
      <c r="AY143" s="56">
        <f ca="1">SUM(Старт!AY$70,Старт!AY$77,Старт!AY$84,Проект!AY$675,Проект!AY$690,Проект!AY$712)/Параметры!AY$70</f>
        <v>416.66666666666663</v>
      </c>
      <c r="AZ143" s="56">
        <f ca="1">SUM(Старт!AZ$70,Старт!AZ$77,Старт!AZ$84,Проект!AZ$675,Проект!AZ$690,Проект!AZ$712)/Параметры!AZ$70</f>
        <v>416.66666666666663</v>
      </c>
      <c r="BA143" s="56">
        <f ca="1">SUM(Старт!BA$70,Старт!BA$77,Старт!BA$84,Проект!BA$675,Проект!BA$690,Проект!BA$712)/Параметры!BA$70</f>
        <v>416.66666666666663</v>
      </c>
      <c r="BB143" s="56">
        <f ca="1">SUM(Старт!BB$70,Старт!BB$77,Старт!BB$84,Проект!BB$675,Проект!BB$690,Проект!BB$712)/Параметры!BB$70</f>
        <v>416.66666666666663</v>
      </c>
      <c r="BC143" s="56">
        <f ca="1">SUM(Старт!BC$70,Старт!BC$77,Старт!BC$84,Проект!BC$675,Проект!BC$690,Проект!BC$712)/Параметры!BC$70</f>
        <v>416.66666666666663</v>
      </c>
      <c r="BD143" s="56">
        <f ca="1">SUM(Старт!BD$70,Старт!BD$77,Старт!BD$84,Проект!BD$675,Проект!BD$690,Проект!BD$712)/Параметры!BD$70</f>
        <v>416.66666666666663</v>
      </c>
      <c r="BE143" s="56">
        <f ca="1">SUM(Старт!BE$70,Старт!BE$77,Старт!BE$84,Проект!BE$675,Проект!BE$690,Проект!BE$712)/Параметры!BE$70</f>
        <v>416.66666666666663</v>
      </c>
      <c r="BF143" s="56">
        <f ca="1">SUM(Старт!BF$70,Старт!BF$77,Старт!BF$84,Проект!BF$675,Проект!BF$690,Проект!BF$712)/Параметры!BF$70</f>
        <v>416.66666666666663</v>
      </c>
      <c r="BG143" s="56">
        <f ca="1">SUM(Старт!BG$70,Старт!BG$77,Старт!BG$84,Проект!BG$675,Проект!BG$690,Проект!BG$712)/Параметры!BG$70</f>
        <v>416.66666666666663</v>
      </c>
      <c r="BH143" s="56">
        <f ca="1">SUM(Старт!BH$70,Старт!BH$77,Старт!BH$84,Проект!BH$675,Проект!BH$690,Проект!BH$712)/Параметры!BH$70</f>
        <v>416.66666666666663</v>
      </c>
      <c r="BI143" s="56">
        <f ca="1">SUM(Старт!BI$70,Старт!BI$77,Старт!BI$84,Проект!BI$675,Проект!BI$690,Проект!BI$712)/Параметры!BI$70</f>
        <v>416.66666666666663</v>
      </c>
      <c r="BJ143" s="56">
        <f ca="1">SUM(Старт!BJ$70,Старт!BJ$77,Старт!BJ$84,Проект!BJ$675,Проект!BJ$690,Проект!BJ$712)/Параметры!BJ$70</f>
        <v>416.66666666666663</v>
      </c>
      <c r="BK143" s="56">
        <f ca="1">SUM(Старт!BK$70,Старт!BK$77,Старт!BK$84,Проект!BK$675,Проект!BK$690,Проект!BK$712)/Параметры!BK$70</f>
        <v>416.66666666666663</v>
      </c>
      <c r="BL143" s="56">
        <f ca="1">SUM(Старт!BL$70,Старт!BL$77,Старт!BL$84,Проект!BL$675,Проект!BL$690,Проект!BL$712)/Параметры!BL$70</f>
        <v>416.66666666666663</v>
      </c>
      <c r="BM143" s="56">
        <f ca="1">SUM(Старт!BM$70,Старт!BM$77,Старт!BM$84,Проект!BM$675,Проект!BM$690,Проект!BM$712)/Параметры!BM$70</f>
        <v>416.66666666666663</v>
      </c>
      <c r="BN143" s="56">
        <f ca="1">SUM(Старт!BN$70,Старт!BN$77,Старт!BN$84,Проект!BN$675,Проект!BN$690,Проект!BN$712)/Параметры!BN$70</f>
        <v>416.66666666666663</v>
      </c>
      <c r="BO143" s="56">
        <f ca="1">SUM(Старт!BO$70,Старт!BO$77,Старт!BO$84,Проект!BO$675,Проект!BO$690,Проект!BO$712)/Параметры!BO$70</f>
        <v>416.66666666666663</v>
      </c>
      <c r="BP143" s="56">
        <f ca="1">SUM(Старт!BP$70,Старт!BP$77,Старт!BP$84,Проект!BP$675,Проект!BP$690,Проект!BP$712)/Параметры!BP$70</f>
        <v>416.66666666666663</v>
      </c>
      <c r="BQ143" s="56">
        <f ca="1">SUM(Старт!BQ$70,Старт!BQ$77,Старт!BQ$84,Проект!BQ$675,Проект!BQ$690,Проект!BQ$712)/Параметры!BQ$70</f>
        <v>416.66666666666663</v>
      </c>
      <c r="BR143" s="56">
        <f ca="1">SUM(Старт!BR$70,Старт!BR$77,Старт!BR$84,Проект!BR$675,Проект!BR$690,Проект!BR$712)/Параметры!BR$70</f>
        <v>416.66666666666663</v>
      </c>
      <c r="BS143" s="56">
        <f ca="1">SUM(Старт!BS$70,Старт!BS$77,Старт!BS$84,Проект!BS$675,Проект!BS$690,Проект!BS$712)/Параметры!BS$70</f>
        <v>416.66666666666663</v>
      </c>
      <c r="BT143" s="56">
        <f ca="1">SUM(Старт!BT$70,Старт!BT$77,Старт!BT$84,Проект!BT$675,Проект!BT$690,Проект!BT$712)/Параметры!BT$70</f>
        <v>416.66666666666663</v>
      </c>
      <c r="BU143" s="56">
        <f ca="1">SUM(Старт!BU$70,Старт!BU$77,Старт!BU$84,Проект!BU$675,Проект!BU$690,Проект!BU$712)/Параметры!BU$70</f>
        <v>416.66666666666663</v>
      </c>
      <c r="BV143" s="56">
        <f ca="1">SUM(Старт!BV$70,Старт!BV$77,Старт!BV$84,Проект!BV$675,Проект!BV$690,Проект!BV$712)/Параметры!BV$70</f>
        <v>416.66666666666663</v>
      </c>
      <c r="BW143" s="56">
        <f ca="1">SUM(Старт!BW$70,Старт!BW$77,Старт!BW$84,Проект!BW$675,Проект!BW$690,Проект!BW$712)/Параметры!BW$70</f>
        <v>416.66666666666663</v>
      </c>
      <c r="BX143" s="56">
        <f ca="1">SUM(Старт!BX$70,Старт!BX$77,Старт!BX$84,Проект!BX$675,Проект!BX$690,Проект!BX$712)/Параметры!BX$70</f>
        <v>416.66666666666663</v>
      </c>
      <c r="BY143" s="56">
        <f ca="1">SUM(Старт!BY$70,Старт!BY$77,Старт!BY$84,Проект!BY$675,Проект!BY$690,Проект!BY$712)/Параметры!BY$70</f>
        <v>416.66666666666663</v>
      </c>
      <c r="BZ143" s="56">
        <f ca="1">SUM(Старт!BZ$70,Старт!BZ$77,Старт!BZ$84,Проект!BZ$675,Проект!BZ$690,Проект!BZ$712)/Параметры!BZ$70</f>
        <v>416.66666666666663</v>
      </c>
      <c r="CA143" s="56">
        <f ca="1">SUM(Старт!CA$70,Старт!CA$77,Старт!CA$84,Проект!CA$675,Проект!CA$690,Проект!CA$712)/Параметры!CA$70</f>
        <v>416.66666666666663</v>
      </c>
      <c r="CB143" s="56">
        <f ca="1">SUM(Старт!CB$70,Старт!CB$77,Старт!CB$84,Проект!CB$675,Проект!CB$690,Проект!CB$712)/Параметры!CB$70</f>
        <v>416.66666666666663</v>
      </c>
      <c r="CC143" s="56">
        <f ca="1">SUM(Старт!CC$70,Старт!CC$77,Старт!CC$84,Проект!CC$675,Проект!CC$690,Проект!CC$712)/Параметры!CC$70</f>
        <v>416.66666666666663</v>
      </c>
      <c r="CD143" s="56">
        <f ca="1">SUM(Старт!CD$70,Старт!CD$77,Старт!CD$84,Проект!CD$675,Проект!CD$690,Проект!CD$712)/Параметры!CD$70</f>
        <v>416.66666666666663</v>
      </c>
      <c r="CE143" s="56">
        <f ca="1">SUM(Старт!CE$70,Старт!CE$77,Старт!CE$84,Проект!CE$675,Проект!CE$690,Проект!CE$712)/Параметры!CE$70</f>
        <v>416.66666666666663</v>
      </c>
      <c r="CF143" s="56">
        <f ca="1">SUM(Старт!CF$70,Старт!CF$77,Старт!CF$84,Проект!CF$675,Проект!CF$690,Проект!CF$712)/Параметры!CF$70</f>
        <v>416.66666666666663</v>
      </c>
      <c r="CG143" s="56">
        <f ca="1">SUM(Старт!CG$70,Старт!CG$77,Старт!CG$84,Проект!CG$675,Проект!CG$690,Проект!CG$712)/Параметры!CG$70</f>
        <v>416.66666666666663</v>
      </c>
      <c r="CH143" s="56">
        <f ca="1">SUM(Старт!CH$70,Старт!CH$77,Старт!CH$84,Проект!CH$675,Проект!CH$690,Проект!CH$712)/Параметры!CH$70</f>
        <v>416.66666666666663</v>
      </c>
      <c r="CI143" s="56">
        <f ca="1">SUM(Старт!CI$70,Старт!CI$77,Старт!CI$84,Проект!CI$675,Проект!CI$690,Проект!CI$712)/Параметры!CI$70</f>
        <v>416.66666666666663</v>
      </c>
      <c r="CJ143" s="56">
        <f ca="1">SUM(Старт!CJ$70,Старт!CJ$77,Старт!CJ$84,Проект!CJ$675,Проект!CJ$690,Проект!CJ$712)/Параметры!CJ$70</f>
        <v>416.66666666666663</v>
      </c>
      <c r="CK143" s="56">
        <f ca="1">SUM(Старт!CK$70,Старт!CK$77,Старт!CK$84,Проект!CK$675,Проект!CK$690,Проект!CK$712)/Параметры!CK$70</f>
        <v>416.66666666666663</v>
      </c>
      <c r="CL143" s="56">
        <f ca="1">SUM(Старт!CL$70,Старт!CL$77,Старт!CL$84,Проект!CL$675,Проект!CL$690,Проект!CL$712)/Параметры!CL$70</f>
        <v>416.66666666666663</v>
      </c>
      <c r="CM143" s="56">
        <f ca="1">SUM(Старт!CM$70,Старт!CM$77,Старт!CM$84,Проект!CM$675,Проект!CM$690,Проект!CM$712)/Параметры!CM$70</f>
        <v>416.66666666666663</v>
      </c>
      <c r="CN143" s="56">
        <f ca="1">SUM(Старт!CN$70,Старт!CN$77,Старт!CN$84,Проект!CN$675,Проект!CN$690,Проект!CN$712)/Параметры!CN$70</f>
        <v>416.66666666666663</v>
      </c>
      <c r="CO143" s="56">
        <f ca="1">SUM(Старт!CO$70,Старт!CO$77,Старт!CO$84,Проект!CO$675,Проект!CO$690,Проект!CO$712)/Параметры!CO$70</f>
        <v>416.66666666666663</v>
      </c>
      <c r="CP143" s="56">
        <f ca="1">SUM(Старт!CP$70,Старт!CP$77,Старт!CP$84,Проект!CP$675,Проект!CP$690,Проект!CP$712)/Параметры!CP$70</f>
        <v>416.66666666666663</v>
      </c>
      <c r="CQ143" s="56">
        <f ca="1">SUM(Старт!CQ$70,Старт!CQ$77,Старт!CQ$84,Проект!CQ$675,Проект!CQ$690,Проект!CQ$712)/Параметры!CQ$70</f>
        <v>416.66666666666663</v>
      </c>
      <c r="CR143" s="56">
        <f ca="1">SUM(Старт!CR$70,Старт!CR$77,Старт!CR$84,Проект!CR$675,Проект!CR$690,Проект!CR$712)/Параметры!CR$70</f>
        <v>416.66666666666663</v>
      </c>
      <c r="CS143" s="56">
        <f ca="1">SUM(Старт!CS$70,Старт!CS$77,Старт!CS$84,Проект!CS$675,Проект!CS$690,Проект!CS$712)/Параметры!CS$70</f>
        <v>416.66666666666663</v>
      </c>
      <c r="CT143" s="56">
        <f ca="1">SUM(Старт!CT$70,Старт!CT$77,Старт!CT$84,Проект!CT$675,Проект!CT$690,Проект!CT$712)/Параметры!CT$70</f>
        <v>416.66666666666663</v>
      </c>
      <c r="CU143" s="56">
        <f ca="1">SUM(Старт!CU$70,Старт!CU$77,Старт!CU$84,Проект!CU$675,Проект!CU$690,Проект!CU$712)/Параметры!CU$70</f>
        <v>416.66666666666663</v>
      </c>
      <c r="CV143" s="56">
        <f ca="1">SUM(Старт!CV$70,Старт!CV$77,Старт!CV$84,Проект!CV$675,Проект!CV$690,Проект!CV$712)/Параметры!CV$70</f>
        <v>416.66666666666663</v>
      </c>
      <c r="CW143" s="56">
        <f ca="1">SUM(Старт!CW$70,Старт!CW$77,Старт!CW$84,Проект!CW$675,Проект!CW$690,Проект!CW$712)/Параметры!CW$70</f>
        <v>416.66666666666663</v>
      </c>
      <c r="CX143" s="56">
        <f ca="1">SUM(Старт!CX$70,Старт!CX$77,Старт!CX$84,Проект!CX$675,Проект!CX$690,Проект!CX$712)/Параметры!CX$70</f>
        <v>416.66666666666663</v>
      </c>
      <c r="CY143" s="56">
        <f ca="1">SUM(Старт!CY$70,Старт!CY$77,Старт!CY$84,Проект!CY$675,Проект!CY$690,Проект!CY$712)/Параметры!CY$70</f>
        <v>416.66666666666663</v>
      </c>
      <c r="CZ143" s="56">
        <f ca="1">SUM(Старт!CZ$70,Старт!CZ$77,Старт!CZ$84,Проект!CZ$675,Проект!CZ$690,Проект!CZ$712)/Параметры!CZ$70</f>
        <v>416.66666666666663</v>
      </c>
      <c r="DA143" s="56">
        <f ca="1">SUM(Старт!DA$70,Старт!DA$77,Старт!DA$84,Проект!DA$675,Проект!DA$690,Проект!DA$712)/Параметры!DA$70</f>
        <v>416.66666666666663</v>
      </c>
      <c r="DB143" s="56">
        <f ca="1">SUM(Старт!DB$70,Старт!DB$77,Старт!DB$84,Проект!DB$675,Проект!DB$690,Проект!DB$712)/Параметры!DB$70</f>
        <v>416.66666666666663</v>
      </c>
      <c r="DC143" s="56">
        <f ca="1">SUM(Старт!DC$70,Старт!DC$77,Старт!DC$84,Проект!DC$675,Проект!DC$690,Проект!DC$712)/Параметры!DC$70</f>
        <v>416.66666666666663</v>
      </c>
      <c r="DD143" s="56">
        <f ca="1">SUM(Старт!DD$70,Старт!DD$77,Старт!DD$84,Проект!DD$675,Проект!DD$690,Проект!DD$712)/Параметры!DD$70</f>
        <v>416.66666666666663</v>
      </c>
      <c r="DE143" s="56">
        <f ca="1">SUM(Старт!DE$70,Старт!DE$77,Старт!DE$84,Проект!DE$675,Проект!DE$690,Проект!DE$712)/Параметры!DE$70</f>
        <v>416.66666666666663</v>
      </c>
      <c r="DF143" s="56">
        <f ca="1">SUM(Старт!DF$70,Старт!DF$77,Старт!DF$84,Проект!DF$675,Проект!DF$690,Проект!DF$712)/Параметры!DF$70</f>
        <v>416.66666666666663</v>
      </c>
      <c r="DG143" s="56">
        <f ca="1">SUM(Старт!DG$70,Старт!DG$77,Старт!DG$84,Проект!DG$675,Проект!DG$690,Проект!DG$712)/Параметры!DG$70</f>
        <v>416.66666666666663</v>
      </c>
      <c r="DH143" s="56">
        <f ca="1">SUM(Старт!DH$70,Старт!DH$77,Старт!DH$84,Проект!DH$675,Проект!DH$690,Проект!DH$712)/Параметры!DH$70</f>
        <v>416.66666666666663</v>
      </c>
      <c r="DI143" s="56">
        <f ca="1">SUM(Старт!DI$70,Старт!DI$77,Старт!DI$84,Проект!DI$675,Проект!DI$690,Проект!DI$712)/Параметры!DI$70</f>
        <v>416.66666666666663</v>
      </c>
      <c r="DJ143" s="56">
        <f ca="1">SUM(Старт!DJ$70,Старт!DJ$77,Старт!DJ$84,Проект!DJ$675,Проект!DJ$690,Проект!DJ$712)/Параметры!DJ$70</f>
        <v>416.66666666666663</v>
      </c>
      <c r="DK143" s="56">
        <f ca="1">SUM(Старт!DK$70,Старт!DK$77,Старт!DK$84,Проект!DK$675,Проект!DK$690,Проект!DK$712)/Параметры!DK$70</f>
        <v>416.66666666666663</v>
      </c>
      <c r="DL143" s="56">
        <f ca="1">SUM(Старт!DL$70,Старт!DL$77,Старт!DL$84,Проект!DL$675,Проект!DL$690,Проект!DL$712)/Параметры!DL$70</f>
        <v>416.66666666666663</v>
      </c>
      <c r="DM143" s="56">
        <f ca="1">SUM(Старт!DM$70,Старт!DM$77,Старт!DM$84,Проект!DM$675,Проект!DM$690,Проект!DM$712)/Параметры!DM$70</f>
        <v>416.66666666666663</v>
      </c>
      <c r="DN143" s="56">
        <f ca="1">SUM(Старт!DN$70,Старт!DN$77,Старт!DN$84,Проект!DN$675,Проект!DN$690,Проект!DN$712)/Параметры!DN$70</f>
        <v>416.66666666666663</v>
      </c>
      <c r="DO143" s="56">
        <f ca="1">SUM(Старт!DO$70,Старт!DO$77,Старт!DO$84,Проект!DO$675,Проект!DO$690,Проект!DO$712)/Параметры!DO$70</f>
        <v>416.66666666666663</v>
      </c>
      <c r="DP143" s="56">
        <f ca="1">SUM(Старт!DP$70,Старт!DP$77,Старт!DP$84,Проект!DP$675,Проект!DP$690,Проект!DP$712)/Параметры!DP$70</f>
        <v>416.66666666666663</v>
      </c>
      <c r="DQ143" s="56">
        <f ca="1">SUM(Старт!DQ$70,Старт!DQ$77,Старт!DQ$84,Проект!DQ$675,Проект!DQ$690,Проект!DQ$712)/Параметры!DQ$70</f>
        <v>416.66666666666663</v>
      </c>
      <c r="DR143" s="56">
        <f ca="1">SUM(Старт!DR$70,Старт!DR$77,Старт!DR$84,Проект!DR$675,Проект!DR$690,Проект!DR$712)/Параметры!DR$70</f>
        <v>416.66666666666663</v>
      </c>
      <c r="DS143" s="56">
        <f ca="1">SUM(Старт!DS$70,Старт!DS$77,Старт!DS$84,Проект!DS$675,Проект!DS$690,Проект!DS$712)/Параметры!DS$70</f>
        <v>416.66666666666663</v>
      </c>
      <c r="DT143" s="56">
        <f ca="1">SUM(Старт!DT$70,Старт!DT$77,Старт!DT$84,Проект!DT$675,Проект!DT$690,Проект!DT$712)/Параметры!DT$70</f>
        <v>416.66666666666663</v>
      </c>
      <c r="DU143" s="56">
        <f ca="1">SUM(Старт!DU$70,Старт!DU$77,Старт!DU$84,Проект!DU$675,Проект!DU$690,Проект!DU$712)/Параметры!DU$70</f>
        <v>416.66666666666663</v>
      </c>
      <c r="DV143" s="56">
        <f ca="1">SUM(Старт!DV$70,Старт!DV$77,Старт!DV$84,Проект!DV$675,Проект!DV$690,Проект!DV$712)/Параметры!DV$70</f>
        <v>416.66666666661786</v>
      </c>
      <c r="DW143" s="56"/>
      <c r="DX143" s="70">
        <f ca="1">SUM(G143:DW143)</f>
        <v>44981.333333333256</v>
      </c>
    </row>
    <row r="144" spans="1:128" s="32" customFormat="1" x14ac:dyDescent="0.2">
      <c r="A144" s="125"/>
      <c r="B144" s="126"/>
      <c r="C144" s="127"/>
      <c r="D144" s="114"/>
      <c r="E144" s="114"/>
      <c r="F144" s="6" t="s">
        <v>2961</v>
      </c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  <c r="AC144" s="128"/>
      <c r="AD144" s="128"/>
      <c r="AE144" s="128"/>
      <c r="AF144" s="128"/>
      <c r="AG144" s="128"/>
      <c r="AH144" s="128"/>
      <c r="AI144" s="128"/>
      <c r="AJ144" s="128"/>
      <c r="AK144" s="128"/>
      <c r="AL144" s="128"/>
      <c r="AM144" s="128"/>
      <c r="AN144" s="128"/>
      <c r="AO144" s="128"/>
      <c r="AP144" s="128"/>
      <c r="AQ144" s="128"/>
      <c r="AR144" s="128"/>
      <c r="AS144" s="128"/>
      <c r="AT144" s="128"/>
      <c r="AU144" s="128"/>
      <c r="AV144" s="128"/>
      <c r="AW144" s="128"/>
      <c r="AX144" s="128"/>
      <c r="AY144" s="128"/>
      <c r="AZ144" s="128"/>
      <c r="BA144" s="128"/>
      <c r="BB144" s="128"/>
      <c r="BC144" s="128"/>
      <c r="BD144" s="128"/>
      <c r="BE144" s="128"/>
      <c r="BF144" s="128"/>
      <c r="BG144" s="128"/>
      <c r="BH144" s="128"/>
      <c r="BI144" s="128"/>
      <c r="BJ144" s="128"/>
      <c r="BK144" s="128"/>
      <c r="BL144" s="128"/>
      <c r="BM144" s="128"/>
      <c r="BN144" s="128"/>
      <c r="BO144" s="128"/>
      <c r="BP144" s="128"/>
      <c r="BQ144" s="128"/>
      <c r="BR144" s="128"/>
      <c r="BS144" s="128"/>
      <c r="BT144" s="128"/>
      <c r="BU144" s="128"/>
      <c r="BV144" s="128"/>
      <c r="BW144" s="128"/>
      <c r="BX144" s="128"/>
      <c r="BY144" s="128"/>
      <c r="BZ144" s="128"/>
      <c r="CA144" s="128"/>
      <c r="CB144" s="128"/>
      <c r="CC144" s="128"/>
      <c r="CD144" s="128"/>
      <c r="CE144" s="128"/>
      <c r="CF144" s="128"/>
      <c r="CG144" s="128"/>
      <c r="CH144" s="128"/>
      <c r="CI144" s="128"/>
      <c r="CJ144" s="128"/>
      <c r="CK144" s="128"/>
      <c r="CL144" s="128"/>
      <c r="CM144" s="128"/>
      <c r="CN144" s="128"/>
      <c r="CO144" s="128"/>
      <c r="CP144" s="128"/>
      <c r="CQ144" s="128"/>
      <c r="CR144" s="128"/>
      <c r="CS144" s="128"/>
      <c r="CT144" s="128"/>
      <c r="CU144" s="128"/>
      <c r="CV144" s="128"/>
      <c r="CW144" s="128"/>
      <c r="CX144" s="128"/>
      <c r="CY144" s="128"/>
      <c r="CZ144" s="128"/>
      <c r="DA144" s="128"/>
      <c r="DB144" s="128"/>
      <c r="DC144" s="128"/>
      <c r="DD144" s="128"/>
      <c r="DE144" s="128"/>
      <c r="DF144" s="128"/>
      <c r="DG144" s="128"/>
      <c r="DH144" s="128"/>
      <c r="DI144" s="128"/>
      <c r="DJ144" s="128"/>
      <c r="DK144" s="128"/>
      <c r="DL144" s="128"/>
      <c r="DM144" s="128"/>
      <c r="DN144" s="128"/>
      <c r="DO144" s="128"/>
      <c r="DP144" s="128"/>
      <c r="DQ144" s="128"/>
      <c r="DR144" s="128"/>
      <c r="DS144" s="128"/>
      <c r="DT144" s="128"/>
      <c r="DU144" s="128"/>
      <c r="DV144" s="128"/>
      <c r="DW144" s="128"/>
      <c r="DX144" s="129"/>
    </row>
    <row r="145" spans="1:128" s="32" customFormat="1" x14ac:dyDescent="0.2">
      <c r="A145" s="123" t="str">
        <f ca="1">Language!A$1492</f>
        <v>Итого</v>
      </c>
      <c r="B145" s="122">
        <f ca="1">DX145</f>
        <v>35267507.764497183</v>
      </c>
      <c r="C145" s="88" t="str">
        <f ca="1">Параметры!$C$70</f>
        <v>тыс. руб.</v>
      </c>
      <c r="D145" s="124"/>
      <c r="E145" s="124"/>
      <c r="F145" s="6" t="s">
        <v>693</v>
      </c>
      <c r="G145" s="56">
        <f t="shared" ref="G145:AL145" ca="1" si="116">SUM(G108,G115,G132,G143)</f>
        <v>18608.900000000001</v>
      </c>
      <c r="H145" s="56">
        <f t="shared" ca="1" si="116"/>
        <v>52492.028861371851</v>
      </c>
      <c r="I145" s="56">
        <f t="shared" ca="1" si="116"/>
        <v>88277.767492626735</v>
      </c>
      <c r="J145" s="56">
        <f t="shared" ca="1" si="116"/>
        <v>113912.48721140038</v>
      </c>
      <c r="K145" s="56">
        <f t="shared" ca="1" si="116"/>
        <v>137809.10754984626</v>
      </c>
      <c r="L145" s="56">
        <f t="shared" ca="1" si="116"/>
        <v>155862.47824480393</v>
      </c>
      <c r="M145" s="56">
        <f t="shared" ca="1" si="116"/>
        <v>174115.59603606653</v>
      </c>
      <c r="N145" s="56">
        <f t="shared" ca="1" si="116"/>
        <v>189076.12823979181</v>
      </c>
      <c r="O145" s="56">
        <f t="shared" ca="1" si="116"/>
        <v>236583.07092659257</v>
      </c>
      <c r="P145" s="56">
        <f t="shared" ca="1" si="116"/>
        <v>237920.74600581033</v>
      </c>
      <c r="Q145" s="56">
        <f t="shared" ca="1" si="116"/>
        <v>239265.98449440711</v>
      </c>
      <c r="R145" s="56">
        <f t="shared" ca="1" si="116"/>
        <v>240618.8291569991</v>
      </c>
      <c r="S145" s="56">
        <f t="shared" ca="1" si="116"/>
        <v>242374.323</v>
      </c>
      <c r="T145" s="56">
        <f t="shared" ca="1" si="116"/>
        <v>243764.50927298798</v>
      </c>
      <c r="U145" s="56">
        <f t="shared" ca="1" si="116"/>
        <v>245140.43147008037</v>
      </c>
      <c r="V145" s="56">
        <f t="shared" ca="1" si="116"/>
        <v>198216.81710227267</v>
      </c>
      <c r="W145" s="56">
        <f t="shared" ca="1" si="116"/>
        <v>199335.20602577119</v>
      </c>
      <c r="X145" s="56">
        <f t="shared" ca="1" si="116"/>
        <v>200459.91848284268</v>
      </c>
      <c r="Y145" s="56">
        <f t="shared" ca="1" si="116"/>
        <v>201590.99022766549</v>
      </c>
      <c r="Z145" s="56">
        <f t="shared" ca="1" si="116"/>
        <v>234506.51752410425</v>
      </c>
      <c r="AA145" s="56">
        <f t="shared" ca="1" si="116"/>
        <v>253560.88589145406</v>
      </c>
      <c r="AB145" s="56">
        <f t="shared" ca="1" si="116"/>
        <v>254992.19822621701</v>
      </c>
      <c r="AC145" s="56">
        <f t="shared" ca="1" si="116"/>
        <v>256431.2700756822</v>
      </c>
      <c r="AD145" s="56">
        <f t="shared" ca="1" si="116"/>
        <v>257878.81386465571</v>
      </c>
      <c r="AE145" s="56">
        <f t="shared" ca="1" si="116"/>
        <v>259334.54227666665</v>
      </c>
      <c r="AF145" s="56">
        <f t="shared" ca="1" si="116"/>
        <v>260798.50158876373</v>
      </c>
      <c r="AG145" s="56">
        <f t="shared" ca="1" si="116"/>
        <v>262270.73833965266</v>
      </c>
      <c r="AH145" s="56">
        <f t="shared" ca="1" si="116"/>
        <v>212062.47096609845</v>
      </c>
      <c r="AI145" s="56">
        <f t="shared" ca="1" si="116"/>
        <v>213259.14711424173</v>
      </c>
      <c r="AJ145" s="56">
        <f t="shared" ca="1" si="116"/>
        <v>214462.58944330833</v>
      </c>
      <c r="AK145" s="56">
        <f t="shared" ca="1" si="116"/>
        <v>215672.83621026878</v>
      </c>
      <c r="AL145" s="56">
        <f t="shared" ca="1" si="116"/>
        <v>250892.45041745817</v>
      </c>
      <c r="AM145" s="56">
        <f t="shared" ref="AM145:BR145" ca="1" si="117">SUM(AM108,AM115,AM132,AM143)</f>
        <v>271280.62457052246</v>
      </c>
      <c r="AN145" s="56">
        <f t="shared" ca="1" si="117"/>
        <v>272812.12876871892</v>
      </c>
      <c r="AO145" s="56">
        <f t="shared" ca="1" si="117"/>
        <v>274352.29231431341</v>
      </c>
      <c r="AP145" s="56">
        <f t="shared" ca="1" si="117"/>
        <v>275901.16416851501</v>
      </c>
      <c r="AQ145" s="56">
        <f t="shared" ca="1" si="117"/>
        <v>277458.79356936674</v>
      </c>
      <c r="AR145" s="56">
        <f t="shared" ca="1" si="117"/>
        <v>279025.23003331054</v>
      </c>
      <c r="AS145" s="56">
        <f t="shared" ca="1" si="117"/>
        <v>280600.52335676167</v>
      </c>
      <c r="AT145" s="56">
        <f t="shared" ca="1" si="117"/>
        <v>226877.67726705864</v>
      </c>
      <c r="AU145" s="56">
        <f t="shared" ca="1" si="117"/>
        <v>228158.120745572</v>
      </c>
      <c r="AV145" s="56">
        <f t="shared" ca="1" si="117"/>
        <v>229445.80403767322</v>
      </c>
      <c r="AW145" s="56">
        <f t="shared" ca="1" si="117"/>
        <v>230740.76807832095</v>
      </c>
      <c r="AX145" s="56">
        <f t="shared" ca="1" si="117"/>
        <v>268425.75528001366</v>
      </c>
      <c r="AY145" s="56">
        <f t="shared" ca="1" si="117"/>
        <v>290241.10162379238</v>
      </c>
      <c r="AZ145" s="56">
        <f t="shared" ca="1" si="117"/>
        <v>291879.81111586251</v>
      </c>
      <c r="BA145" s="56">
        <f t="shared" ca="1" si="117"/>
        <v>293527.78610964859</v>
      </c>
      <c r="BB145" s="56">
        <f t="shared" ca="1" si="117"/>
        <v>295185.07899364433</v>
      </c>
      <c r="BC145" s="56">
        <f t="shared" ca="1" si="117"/>
        <v>296851.74245255569</v>
      </c>
      <c r="BD145" s="56">
        <f t="shared" ca="1" si="117"/>
        <v>298527.82946897548</v>
      </c>
      <c r="BE145" s="56">
        <f t="shared" ca="1" si="117"/>
        <v>300213.39332506829</v>
      </c>
      <c r="BF145" s="56">
        <f t="shared" ca="1" si="117"/>
        <v>242729.94800908605</v>
      </c>
      <c r="BG145" s="56">
        <f t="shared" ca="1" si="117"/>
        <v>244100.02253109534</v>
      </c>
      <c r="BH145" s="56">
        <f t="shared" ca="1" si="117"/>
        <v>245477.84365364362</v>
      </c>
      <c r="BI145" s="56">
        <f t="shared" ca="1" si="117"/>
        <v>246863.45517713664</v>
      </c>
      <c r="BJ145" s="56">
        <f t="shared" ca="1" si="117"/>
        <v>287186.39148294786</v>
      </c>
      <c r="BK145" s="56">
        <f t="shared" ca="1" si="117"/>
        <v>310528.81207079109</v>
      </c>
      <c r="BL145" s="56">
        <f t="shared" ca="1" si="117"/>
        <v>312282.23122730618</v>
      </c>
      <c r="BM145" s="56">
        <f t="shared" ca="1" si="117"/>
        <v>314045.56447065721</v>
      </c>
      <c r="BN145" s="56">
        <f t="shared" ca="1" si="117"/>
        <v>315818.86785653268</v>
      </c>
      <c r="BO145" s="56">
        <f t="shared" ca="1" si="117"/>
        <v>317602.19775756786</v>
      </c>
      <c r="BP145" s="56">
        <f t="shared" ca="1" si="117"/>
        <v>319395.61086513713</v>
      </c>
      <c r="BQ145" s="56">
        <f t="shared" ca="1" si="117"/>
        <v>321199.16419115639</v>
      </c>
      <c r="BR145" s="56">
        <f t="shared" ca="1" si="117"/>
        <v>259691.87770305545</v>
      </c>
      <c r="BS145" s="56">
        <f t="shared" ref="BS145:CX145" ca="1" si="118">SUM(BS108,BS115,BS132,BS143)</f>
        <v>261157.85744160536</v>
      </c>
      <c r="BT145" s="56">
        <f t="shared" ca="1" si="118"/>
        <v>262632.12604273204</v>
      </c>
      <c r="BU145" s="56">
        <f t="shared" ca="1" si="118"/>
        <v>264114.73037286958</v>
      </c>
      <c r="BV145" s="56">
        <f t="shared" ca="1" si="118"/>
        <v>307260.27222008753</v>
      </c>
      <c r="BW145" s="56">
        <f t="shared" ca="1" si="118"/>
        <v>332236.66224907967</v>
      </c>
      <c r="BX145" s="56">
        <f t="shared" ca="1" si="118"/>
        <v>334112.82074655092</v>
      </c>
      <c r="BY145" s="56">
        <f t="shared" ca="1" si="118"/>
        <v>335999.58731693658</v>
      </c>
      <c r="BZ145" s="56">
        <f t="shared" ca="1" si="118"/>
        <v>337897.02193982323</v>
      </c>
      <c r="CA145" s="56">
        <f t="shared" ca="1" si="118"/>
        <v>339805.18493393087</v>
      </c>
      <c r="CB145" s="56">
        <f t="shared" ca="1" si="118"/>
        <v>341724.13695903006</v>
      </c>
      <c r="CC145" s="56">
        <f t="shared" ca="1" si="118"/>
        <v>343653.93901787058</v>
      </c>
      <c r="CD145" s="56">
        <f t="shared" ca="1" si="118"/>
        <v>277841.14247560251</v>
      </c>
      <c r="CE145" s="56">
        <f t="shared" ca="1" si="118"/>
        <v>279409.74079585104</v>
      </c>
      <c r="CF145" s="56">
        <f t="shared" ca="1" si="118"/>
        <v>280987.20819905662</v>
      </c>
      <c r="CG145" s="56">
        <f t="shared" ca="1" si="118"/>
        <v>282573.5948323037</v>
      </c>
      <c r="CH145" s="56">
        <f t="shared" ca="1" si="118"/>
        <v>328739.32460882695</v>
      </c>
      <c r="CI145" s="56">
        <f t="shared" ca="1" si="118"/>
        <v>355464.0619398487</v>
      </c>
      <c r="CJ145" s="56">
        <f t="shared" ca="1" si="118"/>
        <v>357471.55153214285</v>
      </c>
      <c r="CK145" s="56">
        <f t="shared" ca="1" si="118"/>
        <v>359490.39176245552</v>
      </c>
      <c r="CL145" s="56">
        <f t="shared" ca="1" si="118"/>
        <v>361520.64680894424</v>
      </c>
      <c r="CM145" s="56">
        <f t="shared" ca="1" si="118"/>
        <v>363562.38121263933</v>
      </c>
      <c r="CN145" s="56">
        <f t="shared" ca="1" si="118"/>
        <v>365615.65987949551</v>
      </c>
      <c r="CO145" s="56">
        <f t="shared" ca="1" si="118"/>
        <v>367680.54808245477</v>
      </c>
      <c r="CP145" s="56">
        <f t="shared" ca="1" si="118"/>
        <v>297260.85578222811</v>
      </c>
      <c r="CQ145" s="56">
        <f t="shared" ca="1" si="118"/>
        <v>298939.25598489388</v>
      </c>
      <c r="CR145" s="56">
        <f t="shared" ca="1" si="118"/>
        <v>300627.14610632387</v>
      </c>
      <c r="CS145" s="56">
        <f t="shared" ca="1" si="118"/>
        <v>302324.57980389823</v>
      </c>
      <c r="CT145" s="56">
        <f t="shared" ca="1" si="118"/>
        <v>351721.91066477803</v>
      </c>
      <c r="CU145" s="56">
        <f t="shared" ca="1" si="118"/>
        <v>380317.37960897136</v>
      </c>
      <c r="CV145" s="56">
        <f t="shared" ca="1" si="118"/>
        <v>382465.39347272611</v>
      </c>
      <c r="CW145" s="56">
        <f t="shared" ca="1" si="118"/>
        <v>384625.55251916067</v>
      </c>
      <c r="CX145" s="56">
        <f t="shared" ca="1" si="118"/>
        <v>386797.92541890359</v>
      </c>
      <c r="CY145" s="56">
        <f t="shared" ref="CY145:DV145" ca="1" si="119">SUM(CY108,CY115,CY132,CY143)</f>
        <v>388982.58123085735</v>
      </c>
      <c r="CZ145" s="56">
        <f t="shared" ca="1" si="119"/>
        <v>391179.58940439334</v>
      </c>
      <c r="DA145" s="56">
        <f t="shared" ca="1" si="119"/>
        <v>393389.01978156</v>
      </c>
      <c r="DB145" s="56">
        <f t="shared" ca="1" si="119"/>
        <v>318039.94902031735</v>
      </c>
      <c r="DC145" s="56">
        <f t="shared" ca="1" si="119"/>
        <v>319835.83723716979</v>
      </c>
      <c r="DD145" s="56">
        <f t="shared" ca="1" si="119"/>
        <v>321641.87966709986</v>
      </c>
      <c r="DE145" s="56">
        <f t="shared" ca="1" si="119"/>
        <v>323458.13372350443</v>
      </c>
      <c r="DF145" s="56">
        <f t="shared" ca="1" si="119"/>
        <v>376313.27774464583</v>
      </c>
      <c r="DG145" s="56">
        <f t="shared" ca="1" si="119"/>
        <v>406910.42951493268</v>
      </c>
      <c r="DH145" s="56">
        <f t="shared" ca="1" si="119"/>
        <v>409208.80434915022</v>
      </c>
      <c r="DI145" s="56">
        <f t="shared" ca="1" si="119"/>
        <v>411520.17452883522</v>
      </c>
      <c r="DJ145" s="56">
        <f t="shared" ca="1" si="119"/>
        <v>413844.61353156011</v>
      </c>
      <c r="DK145" s="56">
        <f t="shared" ca="1" si="119"/>
        <v>416182.19525035075</v>
      </c>
      <c r="DL145" s="56">
        <f t="shared" ca="1" si="119"/>
        <v>418532.99399603426</v>
      </c>
      <c r="DM145" s="56">
        <f t="shared" ca="1" si="119"/>
        <v>420897.08449960238</v>
      </c>
      <c r="DN145" s="56">
        <f t="shared" ca="1" si="119"/>
        <v>340273.57878507278</v>
      </c>
      <c r="DO145" s="56">
        <f t="shared" ca="1" si="119"/>
        <v>342195.17917710484</v>
      </c>
      <c r="DP145" s="56">
        <f t="shared" ca="1" si="119"/>
        <v>344127.64457713004</v>
      </c>
      <c r="DQ145" s="56">
        <f t="shared" ca="1" si="119"/>
        <v>346071.036417483</v>
      </c>
      <c r="DR145" s="56">
        <f t="shared" ca="1" si="119"/>
        <v>402626.04052010417</v>
      </c>
      <c r="DS145" s="56">
        <f t="shared" ca="1" si="119"/>
        <v>435364.99291431112</v>
      </c>
      <c r="DT145" s="56">
        <f t="shared" ca="1" si="119"/>
        <v>437824.2539869239</v>
      </c>
      <c r="DU145" s="56">
        <f t="shared" ca="1" si="119"/>
        <v>440297.42007918679</v>
      </c>
      <c r="DV145" s="56">
        <f t="shared" ca="1" si="119"/>
        <v>442784.56981210253</v>
      </c>
      <c r="DW145" s="56"/>
      <c r="DX145" s="70">
        <f ca="1">SUM(G145:DW145)</f>
        <v>35267507.764497183</v>
      </c>
    </row>
    <row r="146" spans="1:128" x14ac:dyDescent="0.2">
      <c r="A146" s="9"/>
      <c r="B146" s="116"/>
      <c r="C146" s="9"/>
      <c r="D146" s="11"/>
      <c r="E146" s="6" t="s">
        <v>1877</v>
      </c>
      <c r="F146" s="6" t="s">
        <v>2961</v>
      </c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U146" s="117"/>
      <c r="AV146" s="117"/>
      <c r="AW146" s="117"/>
      <c r="AX146" s="117"/>
      <c r="AY146" s="117"/>
      <c r="AZ146" s="117"/>
      <c r="BA146" s="117"/>
      <c r="BB146" s="117"/>
      <c r="BC146" s="117"/>
      <c r="BD146" s="117"/>
      <c r="BE146" s="117"/>
      <c r="BF146" s="117"/>
      <c r="BG146" s="117"/>
      <c r="BH146" s="117"/>
      <c r="BI146" s="117"/>
      <c r="BJ146" s="117"/>
      <c r="BK146" s="117"/>
      <c r="BL146" s="117"/>
      <c r="BM146" s="117"/>
      <c r="BN146" s="117"/>
      <c r="BO146" s="117"/>
      <c r="BP146" s="117"/>
      <c r="BQ146" s="117"/>
      <c r="BR146" s="117"/>
      <c r="BS146" s="117"/>
      <c r="BT146" s="117"/>
      <c r="BU146" s="117"/>
      <c r="BV146" s="117"/>
      <c r="BW146" s="117"/>
      <c r="BX146" s="117"/>
      <c r="BY146" s="117"/>
      <c r="BZ146" s="117"/>
      <c r="CA146" s="117"/>
      <c r="CB146" s="117"/>
      <c r="CC146" s="117"/>
      <c r="CD146" s="117"/>
      <c r="CE146" s="117"/>
      <c r="CF146" s="117"/>
      <c r="CG146" s="117"/>
      <c r="CH146" s="117"/>
      <c r="CI146" s="117"/>
      <c r="CJ146" s="117"/>
      <c r="CK146" s="117"/>
      <c r="CL146" s="117"/>
      <c r="CM146" s="117"/>
      <c r="CN146" s="117"/>
      <c r="CO146" s="117"/>
      <c r="CP146" s="117"/>
      <c r="CQ146" s="117"/>
      <c r="CR146" s="117"/>
      <c r="CS146" s="117"/>
      <c r="CT146" s="117"/>
      <c r="CU146" s="117"/>
      <c r="CV146" s="117"/>
      <c r="CW146" s="117"/>
      <c r="CX146" s="117"/>
      <c r="CY146" s="117"/>
      <c r="CZ146" s="117"/>
      <c r="DA146" s="117"/>
      <c r="DB146" s="117"/>
      <c r="DC146" s="117"/>
      <c r="DD146" s="117"/>
      <c r="DE146" s="117"/>
      <c r="DF146" s="117"/>
      <c r="DG146" s="117"/>
      <c r="DH146" s="117"/>
      <c r="DI146" s="117"/>
      <c r="DJ146" s="117"/>
      <c r="DK146" s="117"/>
      <c r="DL146" s="117"/>
      <c r="DM146" s="117"/>
      <c r="DN146" s="117"/>
      <c r="DO146" s="117"/>
      <c r="DP146" s="117"/>
      <c r="DQ146" s="117"/>
      <c r="DR146" s="117"/>
      <c r="DS146" s="117"/>
      <c r="DT146" s="117"/>
      <c r="DU146" s="117"/>
      <c r="DV146" s="117"/>
      <c r="DW146" s="68"/>
      <c r="DX146" s="68"/>
    </row>
    <row r="147" spans="1:128" x14ac:dyDescent="0.2">
      <c r="A147" s="113"/>
      <c r="B147" s="113"/>
      <c r="C147" s="113"/>
      <c r="D147" s="114"/>
      <c r="E147" s="114"/>
      <c r="F147" s="61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  <c r="AP147" s="115"/>
      <c r="AQ147" s="115"/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/>
      <c r="BG147" s="115"/>
      <c r="BH147" s="115"/>
      <c r="BI147" s="115"/>
      <c r="BJ147" s="115"/>
      <c r="BK147" s="115"/>
      <c r="BL147" s="115"/>
      <c r="BM147" s="115"/>
      <c r="BN147" s="115"/>
      <c r="BO147" s="115"/>
      <c r="BP147" s="115"/>
      <c r="BQ147" s="115"/>
      <c r="BR147" s="115"/>
      <c r="BS147" s="115"/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61"/>
      <c r="DX147" s="61"/>
    </row>
    <row r="148" spans="1:128" x14ac:dyDescent="0.2">
      <c r="A148" s="9"/>
      <c r="B148" s="9"/>
      <c r="C148" s="9"/>
      <c r="D148" s="11"/>
      <c r="E148" s="1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6"/>
      <c r="DX148" s="6"/>
    </row>
    <row r="149" spans="1:128" s="9" customFormat="1" ht="25.5" customHeight="1" thickBot="1" x14ac:dyDescent="0.25">
      <c r="A149" s="269" t="str">
        <f ca="1">Language!A1493</f>
        <v>ОТЧЕТ – ИНВЕСТИЦИИ (с НДС)</v>
      </c>
      <c r="B149" s="280"/>
      <c r="C149" s="281"/>
      <c r="D149" s="271"/>
      <c r="E149" s="271" t="s">
        <v>1871</v>
      </c>
      <c r="F149" s="271" t="s">
        <v>3251</v>
      </c>
      <c r="G149" s="272" t="str">
        <f ca="1">Параметры!G$40</f>
        <v>авг.22</v>
      </c>
      <c r="H149" s="272" t="str">
        <f ca="1">Параметры!H$40</f>
        <v>сен.22</v>
      </c>
      <c r="I149" s="272" t="str">
        <f ca="1">Параметры!I$40</f>
        <v>окт.22</v>
      </c>
      <c r="J149" s="272" t="str">
        <f ca="1">Параметры!J$40</f>
        <v>ноя.22</v>
      </c>
      <c r="K149" s="272" t="str">
        <f ca="1">Параметры!K$40</f>
        <v>дек.22</v>
      </c>
      <c r="L149" s="272" t="str">
        <f ca="1">Параметры!L$40</f>
        <v>янв.23</v>
      </c>
      <c r="M149" s="272" t="str">
        <f ca="1">Параметры!M$40</f>
        <v>фев.23</v>
      </c>
      <c r="N149" s="272" t="str">
        <f ca="1">Параметры!N$40</f>
        <v>мар.23</v>
      </c>
      <c r="O149" s="272" t="str">
        <f ca="1">Параметры!O$40</f>
        <v>апр.23</v>
      </c>
      <c r="P149" s="272" t="str">
        <f ca="1">Параметры!P$40</f>
        <v>май.23</v>
      </c>
      <c r="Q149" s="272" t="str">
        <f ca="1">Параметры!Q$40</f>
        <v>июн.23</v>
      </c>
      <c r="R149" s="272" t="str">
        <f ca="1">Параметры!R$40</f>
        <v>июл.23</v>
      </c>
      <c r="S149" s="272" t="str">
        <f ca="1">Параметры!S$40</f>
        <v>авг.23</v>
      </c>
      <c r="T149" s="272" t="str">
        <f ca="1">Параметры!T$40</f>
        <v>сен.23</v>
      </c>
      <c r="U149" s="272" t="str">
        <f ca="1">Параметры!U$40</f>
        <v>окт.23</v>
      </c>
      <c r="V149" s="272" t="str">
        <f ca="1">Параметры!V$40</f>
        <v>ноя.23</v>
      </c>
      <c r="W149" s="272" t="str">
        <f ca="1">Параметры!W$40</f>
        <v>дек.23</v>
      </c>
      <c r="X149" s="272" t="str">
        <f ca="1">Параметры!X$40</f>
        <v>янв.24</v>
      </c>
      <c r="Y149" s="272" t="str">
        <f ca="1">Параметры!Y$40</f>
        <v>фев.24</v>
      </c>
      <c r="Z149" s="272" t="str">
        <f ca="1">Параметры!Z$40</f>
        <v>мар.24</v>
      </c>
      <c r="AA149" s="272" t="str">
        <f ca="1">Параметры!AA$40</f>
        <v>апр.24</v>
      </c>
      <c r="AB149" s="272" t="str">
        <f ca="1">Параметры!AB$40</f>
        <v>май.24</v>
      </c>
      <c r="AC149" s="272" t="str">
        <f ca="1">Параметры!AC$40</f>
        <v>июн.24</v>
      </c>
      <c r="AD149" s="272" t="str">
        <f ca="1">Параметры!AD$40</f>
        <v>июл.24</v>
      </c>
      <c r="AE149" s="272" t="str">
        <f ca="1">Параметры!AE$40</f>
        <v>авг.24</v>
      </c>
      <c r="AF149" s="272" t="str">
        <f ca="1">Параметры!AF$40</f>
        <v>сен.24</v>
      </c>
      <c r="AG149" s="272" t="str">
        <f ca="1">Параметры!AG$40</f>
        <v>окт.24</v>
      </c>
      <c r="AH149" s="272" t="str">
        <f ca="1">Параметры!AH$40</f>
        <v>ноя.24</v>
      </c>
      <c r="AI149" s="272" t="str">
        <f ca="1">Параметры!AI$40</f>
        <v>дек.24</v>
      </c>
      <c r="AJ149" s="272" t="str">
        <f ca="1">Параметры!AJ$40</f>
        <v>янв.25</v>
      </c>
      <c r="AK149" s="272" t="str">
        <f ca="1">Параметры!AK$40</f>
        <v>фев.25</v>
      </c>
      <c r="AL149" s="272" t="str">
        <f ca="1">Параметры!AL$40</f>
        <v>мар.25</v>
      </c>
      <c r="AM149" s="272" t="str">
        <f ca="1">Параметры!AM$40</f>
        <v>апр.25</v>
      </c>
      <c r="AN149" s="272" t="str">
        <f ca="1">Параметры!AN$40</f>
        <v>май.25</v>
      </c>
      <c r="AO149" s="272" t="str">
        <f ca="1">Параметры!AO$40</f>
        <v>июн.25</v>
      </c>
      <c r="AP149" s="272" t="str">
        <f ca="1">Параметры!AP$40</f>
        <v>июл.25</v>
      </c>
      <c r="AQ149" s="272" t="str">
        <f ca="1">Параметры!AQ$40</f>
        <v>авг.25</v>
      </c>
      <c r="AR149" s="272" t="str">
        <f ca="1">Параметры!AR$40</f>
        <v>сен.25</v>
      </c>
      <c r="AS149" s="272" t="str">
        <f ca="1">Параметры!AS$40</f>
        <v>окт.25</v>
      </c>
      <c r="AT149" s="272" t="str">
        <f ca="1">Параметры!AT$40</f>
        <v>ноя.25</v>
      </c>
      <c r="AU149" s="272" t="str">
        <f ca="1">Параметры!AU$40</f>
        <v>дек.25</v>
      </c>
      <c r="AV149" s="272" t="str">
        <f ca="1">Параметры!AV$40</f>
        <v>янв.26</v>
      </c>
      <c r="AW149" s="272" t="str">
        <f ca="1">Параметры!AW$40</f>
        <v>фев.26</v>
      </c>
      <c r="AX149" s="272" t="str">
        <f ca="1">Параметры!AX$40</f>
        <v>мар.26</v>
      </c>
      <c r="AY149" s="272" t="str">
        <f ca="1">Параметры!AY$40</f>
        <v>апр.26</v>
      </c>
      <c r="AZ149" s="272" t="str">
        <f ca="1">Параметры!AZ$40</f>
        <v>май.26</v>
      </c>
      <c r="BA149" s="272" t="str">
        <f ca="1">Параметры!BA$40</f>
        <v>июн.26</v>
      </c>
      <c r="BB149" s="272" t="str">
        <f ca="1">Параметры!BB$40</f>
        <v>июл.26</v>
      </c>
      <c r="BC149" s="272" t="str">
        <f ca="1">Параметры!BC$40</f>
        <v>авг.26</v>
      </c>
      <c r="BD149" s="272" t="str">
        <f ca="1">Параметры!BD$40</f>
        <v>сен.26</v>
      </c>
      <c r="BE149" s="272" t="str">
        <f ca="1">Параметры!BE$40</f>
        <v>окт.26</v>
      </c>
      <c r="BF149" s="272" t="str">
        <f ca="1">Параметры!BF$40</f>
        <v>ноя.26</v>
      </c>
      <c r="BG149" s="272" t="str">
        <f ca="1">Параметры!BG$40</f>
        <v>дек.26</v>
      </c>
      <c r="BH149" s="272" t="str">
        <f ca="1">Параметры!BH$40</f>
        <v>янв.27</v>
      </c>
      <c r="BI149" s="272" t="str">
        <f ca="1">Параметры!BI$40</f>
        <v>фев.27</v>
      </c>
      <c r="BJ149" s="272" t="str">
        <f ca="1">Параметры!BJ$40</f>
        <v>мар.27</v>
      </c>
      <c r="BK149" s="272" t="str">
        <f ca="1">Параметры!BK$40</f>
        <v>апр.27</v>
      </c>
      <c r="BL149" s="272" t="str">
        <f ca="1">Параметры!BL$40</f>
        <v>май.27</v>
      </c>
      <c r="BM149" s="272" t="str">
        <f ca="1">Параметры!BM$40</f>
        <v>июн.27</v>
      </c>
      <c r="BN149" s="272" t="str">
        <f ca="1">Параметры!BN$40</f>
        <v>июл.27</v>
      </c>
      <c r="BO149" s="272" t="str">
        <f ca="1">Параметры!BO$40</f>
        <v>авг.27</v>
      </c>
      <c r="BP149" s="272" t="str">
        <f ca="1">Параметры!BP$40</f>
        <v>сен.27</v>
      </c>
      <c r="BQ149" s="272" t="str">
        <f ca="1">Параметры!BQ$40</f>
        <v>окт.27</v>
      </c>
      <c r="BR149" s="272" t="str">
        <f ca="1">Параметры!BR$40</f>
        <v>ноя.27</v>
      </c>
      <c r="BS149" s="272" t="str">
        <f ca="1">Параметры!BS$40</f>
        <v>дек.27</v>
      </c>
      <c r="BT149" s="272" t="str">
        <f ca="1">Параметры!BT$40</f>
        <v>янв.28</v>
      </c>
      <c r="BU149" s="272" t="str">
        <f ca="1">Параметры!BU$40</f>
        <v>фев.28</v>
      </c>
      <c r="BV149" s="272" t="str">
        <f ca="1">Параметры!BV$40</f>
        <v>мар.28</v>
      </c>
      <c r="BW149" s="272" t="str">
        <f ca="1">Параметры!BW$40</f>
        <v>апр.28</v>
      </c>
      <c r="BX149" s="272" t="str">
        <f ca="1">Параметры!BX$40</f>
        <v>май.28</v>
      </c>
      <c r="BY149" s="272" t="str">
        <f ca="1">Параметры!BY$40</f>
        <v>июн.28</v>
      </c>
      <c r="BZ149" s="272" t="str">
        <f ca="1">Параметры!BZ$40</f>
        <v>июл.28</v>
      </c>
      <c r="CA149" s="272" t="str">
        <f ca="1">Параметры!CA$40</f>
        <v>авг.28</v>
      </c>
      <c r="CB149" s="272" t="str">
        <f ca="1">Параметры!CB$40</f>
        <v>сен.28</v>
      </c>
      <c r="CC149" s="272" t="str">
        <f ca="1">Параметры!CC$40</f>
        <v>окт.28</v>
      </c>
      <c r="CD149" s="272" t="str">
        <f ca="1">Параметры!CD$40</f>
        <v>ноя.28</v>
      </c>
      <c r="CE149" s="272" t="str">
        <f ca="1">Параметры!CE$40</f>
        <v>дек.28</v>
      </c>
      <c r="CF149" s="272" t="str">
        <f ca="1">Параметры!CF$40</f>
        <v>янв.29</v>
      </c>
      <c r="CG149" s="272" t="str">
        <f ca="1">Параметры!CG$40</f>
        <v>фев.29</v>
      </c>
      <c r="CH149" s="272" t="str">
        <f ca="1">Параметры!CH$40</f>
        <v>мар.29</v>
      </c>
      <c r="CI149" s="272" t="str">
        <f ca="1">Параметры!CI$40</f>
        <v>апр.29</v>
      </c>
      <c r="CJ149" s="272" t="str">
        <f ca="1">Параметры!CJ$40</f>
        <v>май.29</v>
      </c>
      <c r="CK149" s="272" t="str">
        <f ca="1">Параметры!CK$40</f>
        <v>июн.29</v>
      </c>
      <c r="CL149" s="272" t="str">
        <f ca="1">Параметры!CL$40</f>
        <v>июл.29</v>
      </c>
      <c r="CM149" s="272" t="str">
        <f ca="1">Параметры!CM$40</f>
        <v>авг.29</v>
      </c>
      <c r="CN149" s="272" t="str">
        <f ca="1">Параметры!CN$40</f>
        <v>сен.29</v>
      </c>
      <c r="CO149" s="272" t="str">
        <f ca="1">Параметры!CO$40</f>
        <v>окт.29</v>
      </c>
      <c r="CP149" s="272" t="str">
        <f ca="1">Параметры!CP$40</f>
        <v>ноя.29</v>
      </c>
      <c r="CQ149" s="272" t="str">
        <f ca="1">Параметры!CQ$40</f>
        <v>дек.29</v>
      </c>
      <c r="CR149" s="272" t="str">
        <f ca="1">Параметры!CR$40</f>
        <v>янв.30</v>
      </c>
      <c r="CS149" s="272" t="str">
        <f ca="1">Параметры!CS$40</f>
        <v>фев.30</v>
      </c>
      <c r="CT149" s="272" t="str">
        <f ca="1">Параметры!CT$40</f>
        <v>мар.30</v>
      </c>
      <c r="CU149" s="272" t="str">
        <f ca="1">Параметры!CU$40</f>
        <v>апр.30</v>
      </c>
      <c r="CV149" s="272" t="str">
        <f ca="1">Параметры!CV$40</f>
        <v>май.30</v>
      </c>
      <c r="CW149" s="272" t="str">
        <f ca="1">Параметры!CW$40</f>
        <v>июн.30</v>
      </c>
      <c r="CX149" s="272" t="str">
        <f ca="1">Параметры!CX$40</f>
        <v>июл.30</v>
      </c>
      <c r="CY149" s="272" t="str">
        <f ca="1">Параметры!CY$40</f>
        <v>авг.30</v>
      </c>
      <c r="CZ149" s="272" t="str">
        <f ca="1">Параметры!CZ$40</f>
        <v>сен.30</v>
      </c>
      <c r="DA149" s="272" t="str">
        <f ca="1">Параметры!DA$40</f>
        <v>окт.30</v>
      </c>
      <c r="DB149" s="272" t="str">
        <f ca="1">Параметры!DB$40</f>
        <v>ноя.30</v>
      </c>
      <c r="DC149" s="272" t="str">
        <f ca="1">Параметры!DC$40</f>
        <v>дек.30</v>
      </c>
      <c r="DD149" s="272" t="str">
        <f ca="1">Параметры!DD$40</f>
        <v>янв.31</v>
      </c>
      <c r="DE149" s="272" t="str">
        <f ca="1">Параметры!DE$40</f>
        <v>фев.31</v>
      </c>
      <c r="DF149" s="272" t="str">
        <f ca="1">Параметры!DF$40</f>
        <v>мар.31</v>
      </c>
      <c r="DG149" s="272" t="str">
        <f ca="1">Параметры!DG$40</f>
        <v>апр.31</v>
      </c>
      <c r="DH149" s="272" t="str">
        <f ca="1">Параметры!DH$40</f>
        <v>май.31</v>
      </c>
      <c r="DI149" s="272" t="str">
        <f ca="1">Параметры!DI$40</f>
        <v>июн.31</v>
      </c>
      <c r="DJ149" s="272" t="str">
        <f ca="1">Параметры!DJ$40</f>
        <v>июл.31</v>
      </c>
      <c r="DK149" s="272" t="str">
        <f ca="1">Параметры!DK$40</f>
        <v>авг.31</v>
      </c>
      <c r="DL149" s="272" t="str">
        <f ca="1">Параметры!DL$40</f>
        <v>сен.31</v>
      </c>
      <c r="DM149" s="272" t="str">
        <f ca="1">Параметры!DM$40</f>
        <v>окт.31</v>
      </c>
      <c r="DN149" s="272" t="str">
        <f ca="1">Параметры!DN$40</f>
        <v>ноя.31</v>
      </c>
      <c r="DO149" s="272" t="str">
        <f ca="1">Параметры!DO$40</f>
        <v>дек.31</v>
      </c>
      <c r="DP149" s="272" t="str">
        <f ca="1">Параметры!DP$40</f>
        <v>янв.32</v>
      </c>
      <c r="DQ149" s="272" t="str">
        <f ca="1">Параметры!DQ$40</f>
        <v>фев.32</v>
      </c>
      <c r="DR149" s="272" t="str">
        <f ca="1">Параметры!DR$40</f>
        <v>мар.32</v>
      </c>
      <c r="DS149" s="272" t="str">
        <f ca="1">Параметры!DS$40</f>
        <v>апр.32</v>
      </c>
      <c r="DT149" s="272" t="str">
        <f ca="1">Параметры!DT$40</f>
        <v>май.32</v>
      </c>
      <c r="DU149" s="272" t="str">
        <f ca="1">Параметры!DU$40</f>
        <v>июн.32</v>
      </c>
      <c r="DV149" s="272" t="str">
        <f ca="1">Параметры!DV$40</f>
        <v>июл.32</v>
      </c>
      <c r="DW149" s="272"/>
      <c r="DX149" s="273" t="str">
        <f ca="1">Language!$A$1463</f>
        <v>ИТОГО</v>
      </c>
    </row>
    <row r="150" spans="1:128" ht="13.5" thickTop="1" x14ac:dyDescent="0.2">
      <c r="A150" s="9"/>
      <c r="B150" s="116"/>
      <c r="C150" s="9"/>
      <c r="D150" s="11"/>
      <c r="E150" s="11"/>
      <c r="F150" s="6" t="s">
        <v>2961</v>
      </c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117"/>
      <c r="AL150" s="117"/>
      <c r="AM150" s="117"/>
      <c r="AN150" s="117"/>
      <c r="AO150" s="117"/>
      <c r="AP150" s="117"/>
      <c r="AQ150" s="117"/>
      <c r="AR150" s="117"/>
      <c r="AS150" s="117"/>
      <c r="AT150" s="117"/>
      <c r="AU150" s="117"/>
      <c r="AV150" s="117"/>
      <c r="AW150" s="117"/>
      <c r="AX150" s="117"/>
      <c r="AY150" s="117"/>
      <c r="AZ150" s="117"/>
      <c r="BA150" s="117"/>
      <c r="BB150" s="117"/>
      <c r="BC150" s="117"/>
      <c r="BD150" s="117"/>
      <c r="BE150" s="117"/>
      <c r="BF150" s="117"/>
      <c r="BG150" s="117"/>
      <c r="BH150" s="117"/>
      <c r="BI150" s="117"/>
      <c r="BJ150" s="117"/>
      <c r="BK150" s="117"/>
      <c r="BL150" s="117"/>
      <c r="BM150" s="117"/>
      <c r="BN150" s="117"/>
      <c r="BO150" s="117"/>
      <c r="BP150" s="117"/>
      <c r="BQ150" s="117"/>
      <c r="BR150" s="117"/>
      <c r="BS150" s="117"/>
      <c r="BT150" s="117"/>
      <c r="BU150" s="117"/>
      <c r="BV150" s="117"/>
      <c r="BW150" s="117"/>
      <c r="BX150" s="117"/>
      <c r="BY150" s="117"/>
      <c r="BZ150" s="117"/>
      <c r="CA150" s="117"/>
      <c r="CB150" s="117"/>
      <c r="CC150" s="117"/>
      <c r="CD150" s="117"/>
      <c r="CE150" s="117"/>
      <c r="CF150" s="117"/>
      <c r="CG150" s="117"/>
      <c r="CH150" s="117"/>
      <c r="CI150" s="117"/>
      <c r="CJ150" s="117"/>
      <c r="CK150" s="117"/>
      <c r="CL150" s="117"/>
      <c r="CM150" s="117"/>
      <c r="CN150" s="117"/>
      <c r="CO150" s="117"/>
      <c r="CP150" s="117"/>
      <c r="CQ150" s="117"/>
      <c r="CR150" s="117"/>
      <c r="CS150" s="117"/>
      <c r="CT150" s="117"/>
      <c r="CU150" s="117"/>
      <c r="CV150" s="117"/>
      <c r="CW150" s="117"/>
      <c r="CX150" s="117"/>
      <c r="CY150" s="117"/>
      <c r="CZ150" s="117"/>
      <c r="DA150" s="117"/>
      <c r="DB150" s="117"/>
      <c r="DC150" s="117"/>
      <c r="DD150" s="117"/>
      <c r="DE150" s="117"/>
      <c r="DF150" s="117"/>
      <c r="DG150" s="117"/>
      <c r="DH150" s="117"/>
      <c r="DI150" s="117"/>
      <c r="DJ150" s="117"/>
      <c r="DK150" s="117"/>
      <c r="DL150" s="117"/>
      <c r="DM150" s="117"/>
      <c r="DN150" s="117"/>
      <c r="DO150" s="117"/>
      <c r="DP150" s="117"/>
      <c r="DQ150" s="117"/>
      <c r="DR150" s="117"/>
      <c r="DS150" s="117"/>
      <c r="DT150" s="117"/>
      <c r="DU150" s="117"/>
      <c r="DV150" s="117"/>
      <c r="DW150" s="68"/>
      <c r="DX150" s="68"/>
    </row>
    <row r="151" spans="1:128" hidden="1" x14ac:dyDescent="0.2">
      <c r="A151" s="32" t="str">
        <f ca="1">Language!A$949</f>
        <v>Земля</v>
      </c>
      <c r="B151" s="122">
        <f>DX151</f>
        <v>0</v>
      </c>
      <c r="C151" s="88" t="str">
        <f ca="1">Параметры!$C$70</f>
        <v>тыс. руб.</v>
      </c>
      <c r="D151" s="11">
        <v>0</v>
      </c>
      <c r="E151" s="6" t="s">
        <v>1881</v>
      </c>
      <c r="F151" s="14" t="s">
        <v>1885</v>
      </c>
      <c r="G151" s="56">
        <f t="shared" ref="G151:N151" si="120">SUMIF($F151:$F153,"ID*",G151:G153)</f>
        <v>0</v>
      </c>
      <c r="H151" s="56">
        <f t="shared" si="120"/>
        <v>0</v>
      </c>
      <c r="I151" s="56">
        <f t="shared" si="120"/>
        <v>0</v>
      </c>
      <c r="J151" s="56">
        <f t="shared" si="120"/>
        <v>0</v>
      </c>
      <c r="K151" s="56">
        <f t="shared" si="120"/>
        <v>0</v>
      </c>
      <c r="L151" s="56">
        <f t="shared" si="120"/>
        <v>0</v>
      </c>
      <c r="M151" s="56">
        <f t="shared" si="120"/>
        <v>0</v>
      </c>
      <c r="N151" s="56">
        <f t="shared" si="120"/>
        <v>0</v>
      </c>
      <c r="O151" s="56">
        <f t="shared" ref="O151:AT151" si="121">SUMIF($F151:$F153,"ID*",O151:O153)</f>
        <v>0</v>
      </c>
      <c r="P151" s="56">
        <f t="shared" si="121"/>
        <v>0</v>
      </c>
      <c r="Q151" s="56">
        <f t="shared" si="121"/>
        <v>0</v>
      </c>
      <c r="R151" s="56">
        <f t="shared" si="121"/>
        <v>0</v>
      </c>
      <c r="S151" s="56">
        <f t="shared" si="121"/>
        <v>0</v>
      </c>
      <c r="T151" s="56">
        <f t="shared" si="121"/>
        <v>0</v>
      </c>
      <c r="U151" s="56">
        <f t="shared" si="121"/>
        <v>0</v>
      </c>
      <c r="V151" s="56">
        <f t="shared" si="121"/>
        <v>0</v>
      </c>
      <c r="W151" s="56">
        <f t="shared" si="121"/>
        <v>0</v>
      </c>
      <c r="X151" s="56">
        <f t="shared" si="121"/>
        <v>0</v>
      </c>
      <c r="Y151" s="56">
        <f t="shared" si="121"/>
        <v>0</v>
      </c>
      <c r="Z151" s="56">
        <f t="shared" si="121"/>
        <v>0</v>
      </c>
      <c r="AA151" s="56">
        <f t="shared" si="121"/>
        <v>0</v>
      </c>
      <c r="AB151" s="56">
        <f t="shared" si="121"/>
        <v>0</v>
      </c>
      <c r="AC151" s="56">
        <f t="shared" si="121"/>
        <v>0</v>
      </c>
      <c r="AD151" s="56">
        <f t="shared" si="121"/>
        <v>0</v>
      </c>
      <c r="AE151" s="56">
        <f t="shared" si="121"/>
        <v>0</v>
      </c>
      <c r="AF151" s="56">
        <f t="shared" si="121"/>
        <v>0</v>
      </c>
      <c r="AG151" s="56">
        <f t="shared" si="121"/>
        <v>0</v>
      </c>
      <c r="AH151" s="56">
        <f t="shared" si="121"/>
        <v>0</v>
      </c>
      <c r="AI151" s="56">
        <f t="shared" si="121"/>
        <v>0</v>
      </c>
      <c r="AJ151" s="56">
        <f t="shared" si="121"/>
        <v>0</v>
      </c>
      <c r="AK151" s="56">
        <f t="shared" si="121"/>
        <v>0</v>
      </c>
      <c r="AL151" s="56">
        <f t="shared" si="121"/>
        <v>0</v>
      </c>
      <c r="AM151" s="56">
        <f t="shared" si="121"/>
        <v>0</v>
      </c>
      <c r="AN151" s="56">
        <f t="shared" si="121"/>
        <v>0</v>
      </c>
      <c r="AO151" s="56">
        <f t="shared" si="121"/>
        <v>0</v>
      </c>
      <c r="AP151" s="56">
        <f t="shared" si="121"/>
        <v>0</v>
      </c>
      <c r="AQ151" s="56">
        <f t="shared" si="121"/>
        <v>0</v>
      </c>
      <c r="AR151" s="56">
        <f t="shared" si="121"/>
        <v>0</v>
      </c>
      <c r="AS151" s="56">
        <f t="shared" si="121"/>
        <v>0</v>
      </c>
      <c r="AT151" s="56">
        <f t="shared" si="121"/>
        <v>0</v>
      </c>
      <c r="AU151" s="56">
        <f t="shared" ref="AU151:BZ151" si="122">SUMIF($F151:$F153,"ID*",AU151:AU153)</f>
        <v>0</v>
      </c>
      <c r="AV151" s="56">
        <f t="shared" si="122"/>
        <v>0</v>
      </c>
      <c r="AW151" s="56">
        <f t="shared" si="122"/>
        <v>0</v>
      </c>
      <c r="AX151" s="56">
        <f t="shared" si="122"/>
        <v>0</v>
      </c>
      <c r="AY151" s="56">
        <f t="shared" si="122"/>
        <v>0</v>
      </c>
      <c r="AZ151" s="56">
        <f t="shared" si="122"/>
        <v>0</v>
      </c>
      <c r="BA151" s="56">
        <f t="shared" si="122"/>
        <v>0</v>
      </c>
      <c r="BB151" s="56">
        <f t="shared" si="122"/>
        <v>0</v>
      </c>
      <c r="BC151" s="56">
        <f t="shared" si="122"/>
        <v>0</v>
      </c>
      <c r="BD151" s="56">
        <f t="shared" si="122"/>
        <v>0</v>
      </c>
      <c r="BE151" s="56">
        <f t="shared" si="122"/>
        <v>0</v>
      </c>
      <c r="BF151" s="56">
        <f t="shared" si="122"/>
        <v>0</v>
      </c>
      <c r="BG151" s="56">
        <f t="shared" si="122"/>
        <v>0</v>
      </c>
      <c r="BH151" s="56">
        <f t="shared" si="122"/>
        <v>0</v>
      </c>
      <c r="BI151" s="56">
        <f t="shared" si="122"/>
        <v>0</v>
      </c>
      <c r="BJ151" s="56">
        <f t="shared" si="122"/>
        <v>0</v>
      </c>
      <c r="BK151" s="56">
        <f t="shared" si="122"/>
        <v>0</v>
      </c>
      <c r="BL151" s="56">
        <f t="shared" si="122"/>
        <v>0</v>
      </c>
      <c r="BM151" s="56">
        <f t="shared" si="122"/>
        <v>0</v>
      </c>
      <c r="BN151" s="56">
        <f t="shared" si="122"/>
        <v>0</v>
      </c>
      <c r="BO151" s="56">
        <f t="shared" si="122"/>
        <v>0</v>
      </c>
      <c r="BP151" s="56">
        <f t="shared" si="122"/>
        <v>0</v>
      </c>
      <c r="BQ151" s="56">
        <f t="shared" si="122"/>
        <v>0</v>
      </c>
      <c r="BR151" s="56">
        <f t="shared" si="122"/>
        <v>0</v>
      </c>
      <c r="BS151" s="56">
        <f t="shared" si="122"/>
        <v>0</v>
      </c>
      <c r="BT151" s="56">
        <f t="shared" si="122"/>
        <v>0</v>
      </c>
      <c r="BU151" s="56">
        <f t="shared" si="122"/>
        <v>0</v>
      </c>
      <c r="BV151" s="56">
        <f t="shared" si="122"/>
        <v>0</v>
      </c>
      <c r="BW151" s="56">
        <f t="shared" si="122"/>
        <v>0</v>
      </c>
      <c r="BX151" s="56">
        <f t="shared" si="122"/>
        <v>0</v>
      </c>
      <c r="BY151" s="56">
        <f t="shared" si="122"/>
        <v>0</v>
      </c>
      <c r="BZ151" s="56">
        <f t="shared" si="122"/>
        <v>0</v>
      </c>
      <c r="CA151" s="56">
        <f t="shared" ref="CA151:DF151" si="123">SUMIF($F151:$F153,"ID*",CA151:CA153)</f>
        <v>0</v>
      </c>
      <c r="CB151" s="56">
        <f t="shared" si="123"/>
        <v>0</v>
      </c>
      <c r="CC151" s="56">
        <f t="shared" si="123"/>
        <v>0</v>
      </c>
      <c r="CD151" s="56">
        <f t="shared" si="123"/>
        <v>0</v>
      </c>
      <c r="CE151" s="56">
        <f t="shared" si="123"/>
        <v>0</v>
      </c>
      <c r="CF151" s="56">
        <f t="shared" si="123"/>
        <v>0</v>
      </c>
      <c r="CG151" s="56">
        <f t="shared" si="123"/>
        <v>0</v>
      </c>
      <c r="CH151" s="56">
        <f t="shared" si="123"/>
        <v>0</v>
      </c>
      <c r="CI151" s="56">
        <f t="shared" si="123"/>
        <v>0</v>
      </c>
      <c r="CJ151" s="56">
        <f t="shared" si="123"/>
        <v>0</v>
      </c>
      <c r="CK151" s="56">
        <f t="shared" si="123"/>
        <v>0</v>
      </c>
      <c r="CL151" s="56">
        <f t="shared" si="123"/>
        <v>0</v>
      </c>
      <c r="CM151" s="56">
        <f t="shared" si="123"/>
        <v>0</v>
      </c>
      <c r="CN151" s="56">
        <f t="shared" si="123"/>
        <v>0</v>
      </c>
      <c r="CO151" s="56">
        <f t="shared" si="123"/>
        <v>0</v>
      </c>
      <c r="CP151" s="56">
        <f t="shared" si="123"/>
        <v>0</v>
      </c>
      <c r="CQ151" s="56">
        <f t="shared" si="123"/>
        <v>0</v>
      </c>
      <c r="CR151" s="56">
        <f t="shared" si="123"/>
        <v>0</v>
      </c>
      <c r="CS151" s="56">
        <f t="shared" si="123"/>
        <v>0</v>
      </c>
      <c r="CT151" s="56">
        <f t="shared" si="123"/>
        <v>0</v>
      </c>
      <c r="CU151" s="56">
        <f t="shared" si="123"/>
        <v>0</v>
      </c>
      <c r="CV151" s="56">
        <f t="shared" si="123"/>
        <v>0</v>
      </c>
      <c r="CW151" s="56">
        <f t="shared" si="123"/>
        <v>0</v>
      </c>
      <c r="CX151" s="56">
        <f t="shared" si="123"/>
        <v>0</v>
      </c>
      <c r="CY151" s="56">
        <f t="shared" si="123"/>
        <v>0</v>
      </c>
      <c r="CZ151" s="56">
        <f t="shared" si="123"/>
        <v>0</v>
      </c>
      <c r="DA151" s="56">
        <f t="shared" si="123"/>
        <v>0</v>
      </c>
      <c r="DB151" s="56">
        <f t="shared" si="123"/>
        <v>0</v>
      </c>
      <c r="DC151" s="56">
        <f t="shared" si="123"/>
        <v>0</v>
      </c>
      <c r="DD151" s="56">
        <f t="shared" si="123"/>
        <v>0</v>
      </c>
      <c r="DE151" s="56">
        <f t="shared" si="123"/>
        <v>0</v>
      </c>
      <c r="DF151" s="56">
        <f t="shared" si="123"/>
        <v>0</v>
      </c>
      <c r="DG151" s="56">
        <f t="shared" ref="DG151:DV151" si="124">SUMIF($F151:$F153,"ID*",DG151:DG153)</f>
        <v>0</v>
      </c>
      <c r="DH151" s="56">
        <f t="shared" si="124"/>
        <v>0</v>
      </c>
      <c r="DI151" s="56">
        <f t="shared" si="124"/>
        <v>0</v>
      </c>
      <c r="DJ151" s="56">
        <f t="shared" si="124"/>
        <v>0</v>
      </c>
      <c r="DK151" s="56">
        <f t="shared" si="124"/>
        <v>0</v>
      </c>
      <c r="DL151" s="56">
        <f t="shared" si="124"/>
        <v>0</v>
      </c>
      <c r="DM151" s="56">
        <f t="shared" si="124"/>
        <v>0</v>
      </c>
      <c r="DN151" s="56">
        <f t="shared" si="124"/>
        <v>0</v>
      </c>
      <c r="DO151" s="56">
        <f t="shared" si="124"/>
        <v>0</v>
      </c>
      <c r="DP151" s="56">
        <f t="shared" si="124"/>
        <v>0</v>
      </c>
      <c r="DQ151" s="56">
        <f t="shared" si="124"/>
        <v>0</v>
      </c>
      <c r="DR151" s="56">
        <f t="shared" si="124"/>
        <v>0</v>
      </c>
      <c r="DS151" s="56">
        <f t="shared" si="124"/>
        <v>0</v>
      </c>
      <c r="DT151" s="56">
        <f t="shared" si="124"/>
        <v>0</v>
      </c>
      <c r="DU151" s="56">
        <f t="shared" si="124"/>
        <v>0</v>
      </c>
      <c r="DV151" s="56">
        <f t="shared" si="124"/>
        <v>0</v>
      </c>
      <c r="DX151" s="70">
        <f>SUM(G151:DW151)</f>
        <v>0</v>
      </c>
    </row>
    <row r="152" spans="1:128" hidden="1" x14ac:dyDescent="0.2">
      <c r="A152" s="60"/>
      <c r="B152" s="60"/>
      <c r="C152" s="60"/>
      <c r="D152" s="61"/>
      <c r="E152" s="61"/>
      <c r="F152" s="6" t="s">
        <v>2961</v>
      </c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110"/>
    </row>
    <row r="153" spans="1:128" hidden="1" x14ac:dyDescent="0.2">
      <c r="A153" s="32" t="str">
        <f ca="1">Language!A$950</f>
        <v>Здания</v>
      </c>
      <c r="B153" s="122">
        <f>DX153</f>
        <v>0</v>
      </c>
      <c r="C153" s="88" t="str">
        <f ca="1">Параметры!$C$70</f>
        <v>тыс. руб.</v>
      </c>
      <c r="D153" s="11">
        <v>0</v>
      </c>
      <c r="E153" s="6" t="s">
        <v>1882</v>
      </c>
      <c r="F153" s="14" t="s">
        <v>3343</v>
      </c>
      <c r="G153" s="56">
        <f t="shared" ref="G153:N153" si="125">SUMIF($F153:$F155,"ID*",G153:G155)</f>
        <v>0</v>
      </c>
      <c r="H153" s="56">
        <f t="shared" si="125"/>
        <v>0</v>
      </c>
      <c r="I153" s="56">
        <f t="shared" si="125"/>
        <v>0</v>
      </c>
      <c r="J153" s="56">
        <f t="shared" si="125"/>
        <v>0</v>
      </c>
      <c r="K153" s="56">
        <f t="shared" si="125"/>
        <v>0</v>
      </c>
      <c r="L153" s="56">
        <f t="shared" si="125"/>
        <v>0</v>
      </c>
      <c r="M153" s="56">
        <f t="shared" si="125"/>
        <v>0</v>
      </c>
      <c r="N153" s="56">
        <f t="shared" si="125"/>
        <v>0</v>
      </c>
      <c r="O153" s="56">
        <f t="shared" ref="O153:AT153" si="126">SUMIF($F153:$F155,"ID*",O153:O155)</f>
        <v>0</v>
      </c>
      <c r="P153" s="56">
        <f t="shared" si="126"/>
        <v>0</v>
      </c>
      <c r="Q153" s="56">
        <f t="shared" si="126"/>
        <v>0</v>
      </c>
      <c r="R153" s="56">
        <f t="shared" si="126"/>
        <v>0</v>
      </c>
      <c r="S153" s="56">
        <f t="shared" si="126"/>
        <v>0</v>
      </c>
      <c r="T153" s="56">
        <f t="shared" si="126"/>
        <v>0</v>
      </c>
      <c r="U153" s="56">
        <f t="shared" si="126"/>
        <v>0</v>
      </c>
      <c r="V153" s="56">
        <f t="shared" si="126"/>
        <v>0</v>
      </c>
      <c r="W153" s="56">
        <f t="shared" si="126"/>
        <v>0</v>
      </c>
      <c r="X153" s="56">
        <f t="shared" si="126"/>
        <v>0</v>
      </c>
      <c r="Y153" s="56">
        <f t="shared" si="126"/>
        <v>0</v>
      </c>
      <c r="Z153" s="56">
        <f t="shared" si="126"/>
        <v>0</v>
      </c>
      <c r="AA153" s="56">
        <f t="shared" si="126"/>
        <v>0</v>
      </c>
      <c r="AB153" s="56">
        <f t="shared" si="126"/>
        <v>0</v>
      </c>
      <c r="AC153" s="56">
        <f t="shared" si="126"/>
        <v>0</v>
      </c>
      <c r="AD153" s="56">
        <f t="shared" si="126"/>
        <v>0</v>
      </c>
      <c r="AE153" s="56">
        <f t="shared" si="126"/>
        <v>0</v>
      </c>
      <c r="AF153" s="56">
        <f t="shared" si="126"/>
        <v>0</v>
      </c>
      <c r="AG153" s="56">
        <f t="shared" si="126"/>
        <v>0</v>
      </c>
      <c r="AH153" s="56">
        <f t="shared" si="126"/>
        <v>0</v>
      </c>
      <c r="AI153" s="56">
        <f t="shared" si="126"/>
        <v>0</v>
      </c>
      <c r="AJ153" s="56">
        <f t="shared" si="126"/>
        <v>0</v>
      </c>
      <c r="AK153" s="56">
        <f t="shared" si="126"/>
        <v>0</v>
      </c>
      <c r="AL153" s="56">
        <f t="shared" si="126"/>
        <v>0</v>
      </c>
      <c r="AM153" s="56">
        <f t="shared" si="126"/>
        <v>0</v>
      </c>
      <c r="AN153" s="56">
        <f t="shared" si="126"/>
        <v>0</v>
      </c>
      <c r="AO153" s="56">
        <f t="shared" si="126"/>
        <v>0</v>
      </c>
      <c r="AP153" s="56">
        <f t="shared" si="126"/>
        <v>0</v>
      </c>
      <c r="AQ153" s="56">
        <f t="shared" si="126"/>
        <v>0</v>
      </c>
      <c r="AR153" s="56">
        <f t="shared" si="126"/>
        <v>0</v>
      </c>
      <c r="AS153" s="56">
        <f t="shared" si="126"/>
        <v>0</v>
      </c>
      <c r="AT153" s="56">
        <f t="shared" si="126"/>
        <v>0</v>
      </c>
      <c r="AU153" s="56">
        <f t="shared" ref="AU153:BZ153" si="127">SUMIF($F153:$F155,"ID*",AU153:AU155)</f>
        <v>0</v>
      </c>
      <c r="AV153" s="56">
        <f t="shared" si="127"/>
        <v>0</v>
      </c>
      <c r="AW153" s="56">
        <f t="shared" si="127"/>
        <v>0</v>
      </c>
      <c r="AX153" s="56">
        <f t="shared" si="127"/>
        <v>0</v>
      </c>
      <c r="AY153" s="56">
        <f t="shared" si="127"/>
        <v>0</v>
      </c>
      <c r="AZ153" s="56">
        <f t="shared" si="127"/>
        <v>0</v>
      </c>
      <c r="BA153" s="56">
        <f t="shared" si="127"/>
        <v>0</v>
      </c>
      <c r="BB153" s="56">
        <f t="shared" si="127"/>
        <v>0</v>
      </c>
      <c r="BC153" s="56">
        <f t="shared" si="127"/>
        <v>0</v>
      </c>
      <c r="BD153" s="56">
        <f t="shared" si="127"/>
        <v>0</v>
      </c>
      <c r="BE153" s="56">
        <f t="shared" si="127"/>
        <v>0</v>
      </c>
      <c r="BF153" s="56">
        <f t="shared" si="127"/>
        <v>0</v>
      </c>
      <c r="BG153" s="56">
        <f t="shared" si="127"/>
        <v>0</v>
      </c>
      <c r="BH153" s="56">
        <f t="shared" si="127"/>
        <v>0</v>
      </c>
      <c r="BI153" s="56">
        <f t="shared" si="127"/>
        <v>0</v>
      </c>
      <c r="BJ153" s="56">
        <f t="shared" si="127"/>
        <v>0</v>
      </c>
      <c r="BK153" s="56">
        <f t="shared" si="127"/>
        <v>0</v>
      </c>
      <c r="BL153" s="56">
        <f t="shared" si="127"/>
        <v>0</v>
      </c>
      <c r="BM153" s="56">
        <f t="shared" si="127"/>
        <v>0</v>
      </c>
      <c r="BN153" s="56">
        <f t="shared" si="127"/>
        <v>0</v>
      </c>
      <c r="BO153" s="56">
        <f t="shared" si="127"/>
        <v>0</v>
      </c>
      <c r="BP153" s="56">
        <f t="shared" si="127"/>
        <v>0</v>
      </c>
      <c r="BQ153" s="56">
        <f t="shared" si="127"/>
        <v>0</v>
      </c>
      <c r="BR153" s="56">
        <f t="shared" si="127"/>
        <v>0</v>
      </c>
      <c r="BS153" s="56">
        <f t="shared" si="127"/>
        <v>0</v>
      </c>
      <c r="BT153" s="56">
        <f t="shared" si="127"/>
        <v>0</v>
      </c>
      <c r="BU153" s="56">
        <f t="shared" si="127"/>
        <v>0</v>
      </c>
      <c r="BV153" s="56">
        <f t="shared" si="127"/>
        <v>0</v>
      </c>
      <c r="BW153" s="56">
        <f t="shared" si="127"/>
        <v>0</v>
      </c>
      <c r="BX153" s="56">
        <f t="shared" si="127"/>
        <v>0</v>
      </c>
      <c r="BY153" s="56">
        <f t="shared" si="127"/>
        <v>0</v>
      </c>
      <c r="BZ153" s="56">
        <f t="shared" si="127"/>
        <v>0</v>
      </c>
      <c r="CA153" s="56">
        <f t="shared" ref="CA153:DF153" si="128">SUMIF($F153:$F155,"ID*",CA153:CA155)</f>
        <v>0</v>
      </c>
      <c r="CB153" s="56">
        <f t="shared" si="128"/>
        <v>0</v>
      </c>
      <c r="CC153" s="56">
        <f t="shared" si="128"/>
        <v>0</v>
      </c>
      <c r="CD153" s="56">
        <f t="shared" si="128"/>
        <v>0</v>
      </c>
      <c r="CE153" s="56">
        <f t="shared" si="128"/>
        <v>0</v>
      </c>
      <c r="CF153" s="56">
        <f t="shared" si="128"/>
        <v>0</v>
      </c>
      <c r="CG153" s="56">
        <f t="shared" si="128"/>
        <v>0</v>
      </c>
      <c r="CH153" s="56">
        <f t="shared" si="128"/>
        <v>0</v>
      </c>
      <c r="CI153" s="56">
        <f t="shared" si="128"/>
        <v>0</v>
      </c>
      <c r="CJ153" s="56">
        <f t="shared" si="128"/>
        <v>0</v>
      </c>
      <c r="CK153" s="56">
        <f t="shared" si="128"/>
        <v>0</v>
      </c>
      <c r="CL153" s="56">
        <f t="shared" si="128"/>
        <v>0</v>
      </c>
      <c r="CM153" s="56">
        <f t="shared" si="128"/>
        <v>0</v>
      </c>
      <c r="CN153" s="56">
        <f t="shared" si="128"/>
        <v>0</v>
      </c>
      <c r="CO153" s="56">
        <f t="shared" si="128"/>
        <v>0</v>
      </c>
      <c r="CP153" s="56">
        <f t="shared" si="128"/>
        <v>0</v>
      </c>
      <c r="CQ153" s="56">
        <f t="shared" si="128"/>
        <v>0</v>
      </c>
      <c r="CR153" s="56">
        <f t="shared" si="128"/>
        <v>0</v>
      </c>
      <c r="CS153" s="56">
        <f t="shared" si="128"/>
        <v>0</v>
      </c>
      <c r="CT153" s="56">
        <f t="shared" si="128"/>
        <v>0</v>
      </c>
      <c r="CU153" s="56">
        <f t="shared" si="128"/>
        <v>0</v>
      </c>
      <c r="CV153" s="56">
        <f t="shared" si="128"/>
        <v>0</v>
      </c>
      <c r="CW153" s="56">
        <f t="shared" si="128"/>
        <v>0</v>
      </c>
      <c r="CX153" s="56">
        <f t="shared" si="128"/>
        <v>0</v>
      </c>
      <c r="CY153" s="56">
        <f t="shared" si="128"/>
        <v>0</v>
      </c>
      <c r="CZ153" s="56">
        <f t="shared" si="128"/>
        <v>0</v>
      </c>
      <c r="DA153" s="56">
        <f t="shared" si="128"/>
        <v>0</v>
      </c>
      <c r="DB153" s="56">
        <f t="shared" si="128"/>
        <v>0</v>
      </c>
      <c r="DC153" s="56">
        <f t="shared" si="128"/>
        <v>0</v>
      </c>
      <c r="DD153" s="56">
        <f t="shared" si="128"/>
        <v>0</v>
      </c>
      <c r="DE153" s="56">
        <f t="shared" si="128"/>
        <v>0</v>
      </c>
      <c r="DF153" s="56">
        <f t="shared" si="128"/>
        <v>0</v>
      </c>
      <c r="DG153" s="56">
        <f t="shared" ref="DG153:DV153" si="129">SUMIF($F153:$F155,"ID*",DG153:DG155)</f>
        <v>0</v>
      </c>
      <c r="DH153" s="56">
        <f t="shared" si="129"/>
        <v>0</v>
      </c>
      <c r="DI153" s="56">
        <f t="shared" si="129"/>
        <v>0</v>
      </c>
      <c r="DJ153" s="56">
        <f t="shared" si="129"/>
        <v>0</v>
      </c>
      <c r="DK153" s="56">
        <f t="shared" si="129"/>
        <v>0</v>
      </c>
      <c r="DL153" s="56">
        <f t="shared" si="129"/>
        <v>0</v>
      </c>
      <c r="DM153" s="56">
        <f t="shared" si="129"/>
        <v>0</v>
      </c>
      <c r="DN153" s="56">
        <f t="shared" si="129"/>
        <v>0</v>
      </c>
      <c r="DO153" s="56">
        <f t="shared" si="129"/>
        <v>0</v>
      </c>
      <c r="DP153" s="56">
        <f t="shared" si="129"/>
        <v>0</v>
      </c>
      <c r="DQ153" s="56">
        <f t="shared" si="129"/>
        <v>0</v>
      </c>
      <c r="DR153" s="56">
        <f t="shared" si="129"/>
        <v>0</v>
      </c>
      <c r="DS153" s="56">
        <f t="shared" si="129"/>
        <v>0</v>
      </c>
      <c r="DT153" s="56">
        <f t="shared" si="129"/>
        <v>0</v>
      </c>
      <c r="DU153" s="56">
        <f t="shared" si="129"/>
        <v>0</v>
      </c>
      <c r="DV153" s="56">
        <f t="shared" si="129"/>
        <v>0</v>
      </c>
      <c r="DX153" s="70">
        <f>SUM(G153:DW153)</f>
        <v>0</v>
      </c>
    </row>
    <row r="154" spans="1:128" hidden="1" x14ac:dyDescent="0.2">
      <c r="A154" s="60"/>
      <c r="B154" s="60"/>
      <c r="C154" s="60"/>
      <c r="D154" s="61"/>
      <c r="E154" s="61"/>
      <c r="F154" s="6" t="s">
        <v>2961</v>
      </c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60"/>
      <c r="CJ154" s="60"/>
      <c r="CK154" s="60"/>
      <c r="CL154" s="60"/>
      <c r="CM154" s="60"/>
      <c r="CN154" s="60"/>
      <c r="CO154" s="60"/>
      <c r="CP154" s="60"/>
      <c r="CQ154" s="60"/>
      <c r="CR154" s="60"/>
      <c r="CS154" s="60"/>
      <c r="CT154" s="60"/>
      <c r="CU154" s="60"/>
      <c r="CV154" s="60"/>
      <c r="CW154" s="60"/>
      <c r="CX154" s="60"/>
      <c r="CY154" s="60"/>
      <c r="CZ154" s="60"/>
      <c r="DA154" s="60"/>
      <c r="DB154" s="60"/>
      <c r="DC154" s="60"/>
      <c r="DD154" s="60"/>
      <c r="DE154" s="60"/>
      <c r="DF154" s="60"/>
      <c r="DG154" s="60"/>
      <c r="DH154" s="60"/>
      <c r="DI154" s="60"/>
      <c r="DJ154" s="60"/>
      <c r="DK154" s="60"/>
      <c r="DL154" s="60"/>
      <c r="DM154" s="60"/>
      <c r="DN154" s="60"/>
      <c r="DO154" s="60"/>
      <c r="DP154" s="60"/>
      <c r="DQ154" s="60"/>
      <c r="DR154" s="60"/>
      <c r="DS154" s="60"/>
      <c r="DT154" s="60"/>
      <c r="DU154" s="60"/>
      <c r="DV154" s="60"/>
      <c r="DW154" s="60"/>
      <c r="DX154" s="110"/>
    </row>
    <row r="155" spans="1:128" x14ac:dyDescent="0.2">
      <c r="A155" s="32" t="str">
        <f ca="1">Language!A$951</f>
        <v>Оборудование</v>
      </c>
      <c r="B155" s="122">
        <f>DX155</f>
        <v>60000</v>
      </c>
      <c r="C155" s="88" t="str">
        <f ca="1">Параметры!$C$70</f>
        <v>тыс. руб.</v>
      </c>
      <c r="D155" s="11">
        <v>0</v>
      </c>
      <c r="E155" s="6" t="s">
        <v>1883</v>
      </c>
      <c r="F155" s="14" t="s">
        <v>3462</v>
      </c>
      <c r="G155" s="56">
        <f t="shared" ref="G155:AL155" si="130">SUMIF($F155:$F158,"ID*",G155:G158)</f>
        <v>9999.6</v>
      </c>
      <c r="H155" s="56">
        <f t="shared" si="130"/>
        <v>3000</v>
      </c>
      <c r="I155" s="56">
        <f t="shared" si="130"/>
        <v>47000.4</v>
      </c>
      <c r="J155" s="56">
        <f t="shared" si="130"/>
        <v>0</v>
      </c>
      <c r="K155" s="56">
        <f t="shared" si="130"/>
        <v>0</v>
      </c>
      <c r="L155" s="56">
        <f t="shared" si="130"/>
        <v>0</v>
      </c>
      <c r="M155" s="56">
        <f t="shared" si="130"/>
        <v>0</v>
      </c>
      <c r="N155" s="56">
        <f t="shared" si="130"/>
        <v>0</v>
      </c>
      <c r="O155" s="56">
        <f t="shared" si="130"/>
        <v>0</v>
      </c>
      <c r="P155" s="56">
        <f t="shared" si="130"/>
        <v>0</v>
      </c>
      <c r="Q155" s="56">
        <f t="shared" si="130"/>
        <v>0</v>
      </c>
      <c r="R155" s="56">
        <f t="shared" si="130"/>
        <v>0</v>
      </c>
      <c r="S155" s="56">
        <f t="shared" si="130"/>
        <v>0</v>
      </c>
      <c r="T155" s="56">
        <f t="shared" si="130"/>
        <v>0</v>
      </c>
      <c r="U155" s="56">
        <f t="shared" si="130"/>
        <v>0</v>
      </c>
      <c r="V155" s="56">
        <f t="shared" si="130"/>
        <v>0</v>
      </c>
      <c r="W155" s="56">
        <f t="shared" si="130"/>
        <v>0</v>
      </c>
      <c r="X155" s="56">
        <f t="shared" si="130"/>
        <v>0</v>
      </c>
      <c r="Y155" s="56">
        <f t="shared" si="130"/>
        <v>0</v>
      </c>
      <c r="Z155" s="56">
        <f t="shared" si="130"/>
        <v>0</v>
      </c>
      <c r="AA155" s="56">
        <f t="shared" si="130"/>
        <v>0</v>
      </c>
      <c r="AB155" s="56">
        <f t="shared" si="130"/>
        <v>0</v>
      </c>
      <c r="AC155" s="56">
        <f t="shared" si="130"/>
        <v>0</v>
      </c>
      <c r="AD155" s="56">
        <f t="shared" si="130"/>
        <v>0</v>
      </c>
      <c r="AE155" s="56">
        <f t="shared" si="130"/>
        <v>0</v>
      </c>
      <c r="AF155" s="56">
        <f t="shared" si="130"/>
        <v>0</v>
      </c>
      <c r="AG155" s="56">
        <f t="shared" si="130"/>
        <v>0</v>
      </c>
      <c r="AH155" s="56">
        <f t="shared" si="130"/>
        <v>0</v>
      </c>
      <c r="AI155" s="56">
        <f t="shared" si="130"/>
        <v>0</v>
      </c>
      <c r="AJ155" s="56">
        <f t="shared" si="130"/>
        <v>0</v>
      </c>
      <c r="AK155" s="56">
        <f t="shared" si="130"/>
        <v>0</v>
      </c>
      <c r="AL155" s="56">
        <f t="shared" si="130"/>
        <v>0</v>
      </c>
      <c r="AM155" s="56">
        <f t="shared" ref="AM155:BR155" si="131">SUMIF($F155:$F158,"ID*",AM155:AM158)</f>
        <v>0</v>
      </c>
      <c r="AN155" s="56">
        <f t="shared" si="131"/>
        <v>0</v>
      </c>
      <c r="AO155" s="56">
        <f t="shared" si="131"/>
        <v>0</v>
      </c>
      <c r="AP155" s="56">
        <f t="shared" si="131"/>
        <v>0</v>
      </c>
      <c r="AQ155" s="56">
        <f t="shared" si="131"/>
        <v>0</v>
      </c>
      <c r="AR155" s="56">
        <f t="shared" si="131"/>
        <v>0</v>
      </c>
      <c r="AS155" s="56">
        <f t="shared" si="131"/>
        <v>0</v>
      </c>
      <c r="AT155" s="56">
        <f t="shared" si="131"/>
        <v>0</v>
      </c>
      <c r="AU155" s="56">
        <f t="shared" si="131"/>
        <v>0</v>
      </c>
      <c r="AV155" s="56">
        <f t="shared" si="131"/>
        <v>0</v>
      </c>
      <c r="AW155" s="56">
        <f t="shared" si="131"/>
        <v>0</v>
      </c>
      <c r="AX155" s="56">
        <f t="shared" si="131"/>
        <v>0</v>
      </c>
      <c r="AY155" s="56">
        <f t="shared" si="131"/>
        <v>0</v>
      </c>
      <c r="AZ155" s="56">
        <f t="shared" si="131"/>
        <v>0</v>
      </c>
      <c r="BA155" s="56">
        <f t="shared" si="131"/>
        <v>0</v>
      </c>
      <c r="BB155" s="56">
        <f t="shared" si="131"/>
        <v>0</v>
      </c>
      <c r="BC155" s="56">
        <f t="shared" si="131"/>
        <v>0</v>
      </c>
      <c r="BD155" s="56">
        <f t="shared" si="131"/>
        <v>0</v>
      </c>
      <c r="BE155" s="56">
        <f t="shared" si="131"/>
        <v>0</v>
      </c>
      <c r="BF155" s="56">
        <f t="shared" si="131"/>
        <v>0</v>
      </c>
      <c r="BG155" s="56">
        <f t="shared" si="131"/>
        <v>0</v>
      </c>
      <c r="BH155" s="56">
        <f t="shared" si="131"/>
        <v>0</v>
      </c>
      <c r="BI155" s="56">
        <f t="shared" si="131"/>
        <v>0</v>
      </c>
      <c r="BJ155" s="56">
        <f t="shared" si="131"/>
        <v>0</v>
      </c>
      <c r="BK155" s="56">
        <f t="shared" si="131"/>
        <v>0</v>
      </c>
      <c r="BL155" s="56">
        <f t="shared" si="131"/>
        <v>0</v>
      </c>
      <c r="BM155" s="56">
        <f t="shared" si="131"/>
        <v>0</v>
      </c>
      <c r="BN155" s="56">
        <f t="shared" si="131"/>
        <v>0</v>
      </c>
      <c r="BO155" s="56">
        <f t="shared" si="131"/>
        <v>0</v>
      </c>
      <c r="BP155" s="56">
        <f t="shared" si="131"/>
        <v>0</v>
      </c>
      <c r="BQ155" s="56">
        <f t="shared" si="131"/>
        <v>0</v>
      </c>
      <c r="BR155" s="56">
        <f t="shared" si="131"/>
        <v>0</v>
      </c>
      <c r="BS155" s="56">
        <f t="shared" ref="BS155:CX155" si="132">SUMIF($F155:$F158,"ID*",BS155:BS158)</f>
        <v>0</v>
      </c>
      <c r="BT155" s="56">
        <f t="shared" si="132"/>
        <v>0</v>
      </c>
      <c r="BU155" s="56">
        <f t="shared" si="132"/>
        <v>0</v>
      </c>
      <c r="BV155" s="56">
        <f t="shared" si="132"/>
        <v>0</v>
      </c>
      <c r="BW155" s="56">
        <f t="shared" si="132"/>
        <v>0</v>
      </c>
      <c r="BX155" s="56">
        <f t="shared" si="132"/>
        <v>0</v>
      </c>
      <c r="BY155" s="56">
        <f t="shared" si="132"/>
        <v>0</v>
      </c>
      <c r="BZ155" s="56">
        <f t="shared" si="132"/>
        <v>0</v>
      </c>
      <c r="CA155" s="56">
        <f t="shared" si="132"/>
        <v>0</v>
      </c>
      <c r="CB155" s="56">
        <f t="shared" si="132"/>
        <v>0</v>
      </c>
      <c r="CC155" s="56">
        <f t="shared" si="132"/>
        <v>0</v>
      </c>
      <c r="CD155" s="56">
        <f t="shared" si="132"/>
        <v>0</v>
      </c>
      <c r="CE155" s="56">
        <f t="shared" si="132"/>
        <v>0</v>
      </c>
      <c r="CF155" s="56">
        <f t="shared" si="132"/>
        <v>0</v>
      </c>
      <c r="CG155" s="56">
        <f t="shared" si="132"/>
        <v>0</v>
      </c>
      <c r="CH155" s="56">
        <f t="shared" si="132"/>
        <v>0</v>
      </c>
      <c r="CI155" s="56">
        <f t="shared" si="132"/>
        <v>0</v>
      </c>
      <c r="CJ155" s="56">
        <f t="shared" si="132"/>
        <v>0</v>
      </c>
      <c r="CK155" s="56">
        <f t="shared" si="132"/>
        <v>0</v>
      </c>
      <c r="CL155" s="56">
        <f t="shared" si="132"/>
        <v>0</v>
      </c>
      <c r="CM155" s="56">
        <f t="shared" si="132"/>
        <v>0</v>
      </c>
      <c r="CN155" s="56">
        <f t="shared" si="132"/>
        <v>0</v>
      </c>
      <c r="CO155" s="56">
        <f t="shared" si="132"/>
        <v>0</v>
      </c>
      <c r="CP155" s="56">
        <f t="shared" si="132"/>
        <v>0</v>
      </c>
      <c r="CQ155" s="56">
        <f t="shared" si="132"/>
        <v>0</v>
      </c>
      <c r="CR155" s="56">
        <f t="shared" si="132"/>
        <v>0</v>
      </c>
      <c r="CS155" s="56">
        <f t="shared" si="132"/>
        <v>0</v>
      </c>
      <c r="CT155" s="56">
        <f t="shared" si="132"/>
        <v>0</v>
      </c>
      <c r="CU155" s="56">
        <f t="shared" si="132"/>
        <v>0</v>
      </c>
      <c r="CV155" s="56">
        <f t="shared" si="132"/>
        <v>0</v>
      </c>
      <c r="CW155" s="56">
        <f t="shared" si="132"/>
        <v>0</v>
      </c>
      <c r="CX155" s="56">
        <f t="shared" si="132"/>
        <v>0</v>
      </c>
      <c r="CY155" s="56">
        <f t="shared" ref="CY155:DV155" si="133">SUMIF($F155:$F158,"ID*",CY155:CY158)</f>
        <v>0</v>
      </c>
      <c r="CZ155" s="56">
        <f t="shared" si="133"/>
        <v>0</v>
      </c>
      <c r="DA155" s="56">
        <f t="shared" si="133"/>
        <v>0</v>
      </c>
      <c r="DB155" s="56">
        <f t="shared" si="133"/>
        <v>0</v>
      </c>
      <c r="DC155" s="56">
        <f t="shared" si="133"/>
        <v>0</v>
      </c>
      <c r="DD155" s="56">
        <f t="shared" si="133"/>
        <v>0</v>
      </c>
      <c r="DE155" s="56">
        <f t="shared" si="133"/>
        <v>0</v>
      </c>
      <c r="DF155" s="56">
        <f t="shared" si="133"/>
        <v>0</v>
      </c>
      <c r="DG155" s="56">
        <f t="shared" si="133"/>
        <v>0</v>
      </c>
      <c r="DH155" s="56">
        <f t="shared" si="133"/>
        <v>0</v>
      </c>
      <c r="DI155" s="56">
        <f t="shared" si="133"/>
        <v>0</v>
      </c>
      <c r="DJ155" s="56">
        <f t="shared" si="133"/>
        <v>0</v>
      </c>
      <c r="DK155" s="56">
        <f t="shared" si="133"/>
        <v>0</v>
      </c>
      <c r="DL155" s="56">
        <f t="shared" si="133"/>
        <v>0</v>
      </c>
      <c r="DM155" s="56">
        <f t="shared" si="133"/>
        <v>0</v>
      </c>
      <c r="DN155" s="56">
        <f t="shared" si="133"/>
        <v>0</v>
      </c>
      <c r="DO155" s="56">
        <f t="shared" si="133"/>
        <v>0</v>
      </c>
      <c r="DP155" s="56">
        <f t="shared" si="133"/>
        <v>0</v>
      </c>
      <c r="DQ155" s="56">
        <f t="shared" si="133"/>
        <v>0</v>
      </c>
      <c r="DR155" s="56">
        <f t="shared" si="133"/>
        <v>0</v>
      </c>
      <c r="DS155" s="56">
        <f t="shared" si="133"/>
        <v>0</v>
      </c>
      <c r="DT155" s="56">
        <f t="shared" si="133"/>
        <v>0</v>
      </c>
      <c r="DU155" s="56">
        <f t="shared" si="133"/>
        <v>0</v>
      </c>
      <c r="DV155" s="56">
        <f t="shared" si="133"/>
        <v>0</v>
      </c>
      <c r="DX155" s="70">
        <f>SUM(G155:DW155)</f>
        <v>60000</v>
      </c>
    </row>
    <row r="156" spans="1:128" s="345" customFormat="1" x14ac:dyDescent="0.2">
      <c r="A156" s="353" t="str">
        <f>Проект!A$580</f>
        <v>Пуско-наладка оборудования</v>
      </c>
      <c r="B156" s="339">
        <f>DX156</f>
        <v>3000</v>
      </c>
      <c r="C156" s="340" t="str">
        <f ca="1">Параметры!C$70</f>
        <v>тыс. руб.</v>
      </c>
      <c r="D156" s="341"/>
      <c r="E156" s="342"/>
      <c r="F156" s="354" t="s">
        <v>3471</v>
      </c>
      <c r="G156" s="343">
        <f>Проект!G$592*CHOOSE(Проект!$D$592,1,Параметры!G$59,Параметры!G$65)/Параметры!G$70</f>
        <v>0</v>
      </c>
      <c r="H156" s="343">
        <f>Проект!H$592*CHOOSE(Проект!$D$592,1,Параметры!H$59,Параметры!H$65)/Параметры!H$70</f>
        <v>3000</v>
      </c>
      <c r="I156" s="343">
        <f>Проект!I$592*CHOOSE(Проект!$D$592,1,Параметры!I$59,Параметры!I$65)/Параметры!I$70</f>
        <v>0</v>
      </c>
      <c r="J156" s="343">
        <f>Проект!J$592*CHOOSE(Проект!$D$592,1,Параметры!J$59,Параметры!J$65)/Параметры!J$70</f>
        <v>0</v>
      </c>
      <c r="K156" s="343">
        <f>Проект!K$592*CHOOSE(Проект!$D$592,1,Параметры!K$59,Параметры!K$65)/Параметры!K$70</f>
        <v>0</v>
      </c>
      <c r="L156" s="343">
        <f>Проект!L$592*CHOOSE(Проект!$D$592,1,Параметры!L$59,Параметры!L$65)/Параметры!L$70</f>
        <v>0</v>
      </c>
      <c r="M156" s="343">
        <f>Проект!M$592*CHOOSE(Проект!$D$592,1,Параметры!M$59,Параметры!M$65)/Параметры!M$70</f>
        <v>0</v>
      </c>
      <c r="N156" s="343">
        <f>Проект!N$592*CHOOSE(Проект!$D$592,1,Параметры!N$59,Параметры!N$65)/Параметры!N$70</f>
        <v>0</v>
      </c>
      <c r="O156" s="343">
        <f>Проект!O$592*CHOOSE(Проект!$D$592,1,Параметры!O$59,Параметры!O$65)/Параметры!O$70</f>
        <v>0</v>
      </c>
      <c r="P156" s="343">
        <f>Проект!P$592*CHOOSE(Проект!$D$592,1,Параметры!P$59,Параметры!P$65)/Параметры!P$70</f>
        <v>0</v>
      </c>
      <c r="Q156" s="343">
        <f>Проект!Q$592*CHOOSE(Проект!$D$592,1,Параметры!Q$59,Параметры!Q$65)/Параметры!Q$70</f>
        <v>0</v>
      </c>
      <c r="R156" s="343">
        <f>Проект!R$592*CHOOSE(Проект!$D$592,1,Параметры!R$59,Параметры!R$65)/Параметры!R$70</f>
        <v>0</v>
      </c>
      <c r="S156" s="343">
        <f>Проект!S$592*CHOOSE(Проект!$D$592,1,Параметры!S$59,Параметры!S$65)/Параметры!S$70</f>
        <v>0</v>
      </c>
      <c r="T156" s="343">
        <f>Проект!T$592*CHOOSE(Проект!$D$592,1,Параметры!T$59,Параметры!T$65)/Параметры!T$70</f>
        <v>0</v>
      </c>
      <c r="U156" s="343">
        <f>Проект!U$592*CHOOSE(Проект!$D$592,1,Параметры!U$59,Параметры!U$65)/Параметры!U$70</f>
        <v>0</v>
      </c>
      <c r="V156" s="343">
        <f>Проект!V$592*CHOOSE(Проект!$D$592,1,Параметры!V$59,Параметры!V$65)/Параметры!V$70</f>
        <v>0</v>
      </c>
      <c r="W156" s="343">
        <f>Проект!W$592*CHOOSE(Проект!$D$592,1,Параметры!W$59,Параметры!W$65)/Параметры!W$70</f>
        <v>0</v>
      </c>
      <c r="X156" s="343">
        <f>Проект!X$592*CHOOSE(Проект!$D$592,1,Параметры!X$59,Параметры!X$65)/Параметры!X$70</f>
        <v>0</v>
      </c>
      <c r="Y156" s="343">
        <f>Проект!Y$592*CHOOSE(Проект!$D$592,1,Параметры!Y$59,Параметры!Y$65)/Параметры!Y$70</f>
        <v>0</v>
      </c>
      <c r="Z156" s="343">
        <f>Проект!Z$592*CHOOSE(Проект!$D$592,1,Параметры!Z$59,Параметры!Z$65)/Параметры!Z$70</f>
        <v>0</v>
      </c>
      <c r="AA156" s="343">
        <f>Проект!AA$592*CHOOSE(Проект!$D$592,1,Параметры!AA$59,Параметры!AA$65)/Параметры!AA$70</f>
        <v>0</v>
      </c>
      <c r="AB156" s="343">
        <f>Проект!AB$592*CHOOSE(Проект!$D$592,1,Параметры!AB$59,Параметры!AB$65)/Параметры!AB$70</f>
        <v>0</v>
      </c>
      <c r="AC156" s="343">
        <f>Проект!AC$592*CHOOSE(Проект!$D$592,1,Параметры!AC$59,Параметры!AC$65)/Параметры!AC$70</f>
        <v>0</v>
      </c>
      <c r="AD156" s="343">
        <f>Проект!AD$592*CHOOSE(Проект!$D$592,1,Параметры!AD$59,Параметры!AD$65)/Параметры!AD$70</f>
        <v>0</v>
      </c>
      <c r="AE156" s="343">
        <f>Проект!AE$592*CHOOSE(Проект!$D$592,1,Параметры!AE$59,Параметры!AE$65)/Параметры!AE$70</f>
        <v>0</v>
      </c>
      <c r="AF156" s="343">
        <f>Проект!AF$592*CHOOSE(Проект!$D$592,1,Параметры!AF$59,Параметры!AF$65)/Параметры!AF$70</f>
        <v>0</v>
      </c>
      <c r="AG156" s="343">
        <f>Проект!AG$592*CHOOSE(Проект!$D$592,1,Параметры!AG$59,Параметры!AG$65)/Параметры!AG$70</f>
        <v>0</v>
      </c>
      <c r="AH156" s="343">
        <f>Проект!AH$592*CHOOSE(Проект!$D$592,1,Параметры!AH$59,Параметры!AH$65)/Параметры!AH$70</f>
        <v>0</v>
      </c>
      <c r="AI156" s="343">
        <f>Проект!AI$592*CHOOSE(Проект!$D$592,1,Параметры!AI$59,Параметры!AI$65)/Параметры!AI$70</f>
        <v>0</v>
      </c>
      <c r="AJ156" s="343">
        <f>Проект!AJ$592*CHOOSE(Проект!$D$592,1,Параметры!AJ$59,Параметры!AJ$65)/Параметры!AJ$70</f>
        <v>0</v>
      </c>
      <c r="AK156" s="343">
        <f>Проект!AK$592*CHOOSE(Проект!$D$592,1,Параметры!AK$59,Параметры!AK$65)/Параметры!AK$70</f>
        <v>0</v>
      </c>
      <c r="AL156" s="343">
        <f>Проект!AL$592*CHOOSE(Проект!$D$592,1,Параметры!AL$59,Параметры!AL$65)/Параметры!AL$70</f>
        <v>0</v>
      </c>
      <c r="AM156" s="343">
        <f>Проект!AM$592*CHOOSE(Проект!$D$592,1,Параметры!AM$59,Параметры!AM$65)/Параметры!AM$70</f>
        <v>0</v>
      </c>
      <c r="AN156" s="343">
        <f>Проект!AN$592*CHOOSE(Проект!$D$592,1,Параметры!AN$59,Параметры!AN$65)/Параметры!AN$70</f>
        <v>0</v>
      </c>
      <c r="AO156" s="343">
        <f>Проект!AO$592*CHOOSE(Проект!$D$592,1,Параметры!AO$59,Параметры!AO$65)/Параметры!AO$70</f>
        <v>0</v>
      </c>
      <c r="AP156" s="343">
        <f>Проект!AP$592*CHOOSE(Проект!$D$592,1,Параметры!AP$59,Параметры!AP$65)/Параметры!AP$70</f>
        <v>0</v>
      </c>
      <c r="AQ156" s="343">
        <f>Проект!AQ$592*CHOOSE(Проект!$D$592,1,Параметры!AQ$59,Параметры!AQ$65)/Параметры!AQ$70</f>
        <v>0</v>
      </c>
      <c r="AR156" s="343">
        <f>Проект!AR$592*CHOOSE(Проект!$D$592,1,Параметры!AR$59,Параметры!AR$65)/Параметры!AR$70</f>
        <v>0</v>
      </c>
      <c r="AS156" s="343">
        <f>Проект!AS$592*CHOOSE(Проект!$D$592,1,Параметры!AS$59,Параметры!AS$65)/Параметры!AS$70</f>
        <v>0</v>
      </c>
      <c r="AT156" s="343">
        <f>Проект!AT$592*CHOOSE(Проект!$D$592,1,Параметры!AT$59,Параметры!AT$65)/Параметры!AT$70</f>
        <v>0</v>
      </c>
      <c r="AU156" s="343">
        <f>Проект!AU$592*CHOOSE(Проект!$D$592,1,Параметры!AU$59,Параметры!AU$65)/Параметры!AU$70</f>
        <v>0</v>
      </c>
      <c r="AV156" s="343">
        <f>Проект!AV$592*CHOOSE(Проект!$D$592,1,Параметры!AV$59,Параметры!AV$65)/Параметры!AV$70</f>
        <v>0</v>
      </c>
      <c r="AW156" s="343">
        <f>Проект!AW$592*CHOOSE(Проект!$D$592,1,Параметры!AW$59,Параметры!AW$65)/Параметры!AW$70</f>
        <v>0</v>
      </c>
      <c r="AX156" s="343">
        <f>Проект!AX$592*CHOOSE(Проект!$D$592,1,Параметры!AX$59,Параметры!AX$65)/Параметры!AX$70</f>
        <v>0</v>
      </c>
      <c r="AY156" s="343">
        <f>Проект!AY$592*CHOOSE(Проект!$D$592,1,Параметры!AY$59,Параметры!AY$65)/Параметры!AY$70</f>
        <v>0</v>
      </c>
      <c r="AZ156" s="343">
        <f>Проект!AZ$592*CHOOSE(Проект!$D$592,1,Параметры!AZ$59,Параметры!AZ$65)/Параметры!AZ$70</f>
        <v>0</v>
      </c>
      <c r="BA156" s="343">
        <f>Проект!BA$592*CHOOSE(Проект!$D$592,1,Параметры!BA$59,Параметры!BA$65)/Параметры!BA$70</f>
        <v>0</v>
      </c>
      <c r="BB156" s="343">
        <f>Проект!BB$592*CHOOSE(Проект!$D$592,1,Параметры!BB$59,Параметры!BB$65)/Параметры!BB$70</f>
        <v>0</v>
      </c>
      <c r="BC156" s="343">
        <f>Проект!BC$592*CHOOSE(Проект!$D$592,1,Параметры!BC$59,Параметры!BC$65)/Параметры!BC$70</f>
        <v>0</v>
      </c>
      <c r="BD156" s="343">
        <f>Проект!BD$592*CHOOSE(Проект!$D$592,1,Параметры!BD$59,Параметры!BD$65)/Параметры!BD$70</f>
        <v>0</v>
      </c>
      <c r="BE156" s="343">
        <f>Проект!BE$592*CHOOSE(Проект!$D$592,1,Параметры!BE$59,Параметры!BE$65)/Параметры!BE$70</f>
        <v>0</v>
      </c>
      <c r="BF156" s="343">
        <f>Проект!BF$592*CHOOSE(Проект!$D$592,1,Параметры!BF$59,Параметры!BF$65)/Параметры!BF$70</f>
        <v>0</v>
      </c>
      <c r="BG156" s="343">
        <f>Проект!BG$592*CHOOSE(Проект!$D$592,1,Параметры!BG$59,Параметры!BG$65)/Параметры!BG$70</f>
        <v>0</v>
      </c>
      <c r="BH156" s="343">
        <f>Проект!BH$592*CHOOSE(Проект!$D$592,1,Параметры!BH$59,Параметры!BH$65)/Параметры!BH$70</f>
        <v>0</v>
      </c>
      <c r="BI156" s="343">
        <f>Проект!BI$592*CHOOSE(Проект!$D$592,1,Параметры!BI$59,Параметры!BI$65)/Параметры!BI$70</f>
        <v>0</v>
      </c>
      <c r="BJ156" s="343">
        <f>Проект!BJ$592*CHOOSE(Проект!$D$592,1,Параметры!BJ$59,Параметры!BJ$65)/Параметры!BJ$70</f>
        <v>0</v>
      </c>
      <c r="BK156" s="343">
        <f>Проект!BK$592*CHOOSE(Проект!$D$592,1,Параметры!BK$59,Параметры!BK$65)/Параметры!BK$70</f>
        <v>0</v>
      </c>
      <c r="BL156" s="343">
        <f>Проект!BL$592*CHOOSE(Проект!$D$592,1,Параметры!BL$59,Параметры!BL$65)/Параметры!BL$70</f>
        <v>0</v>
      </c>
      <c r="BM156" s="343">
        <f>Проект!BM$592*CHOOSE(Проект!$D$592,1,Параметры!BM$59,Параметры!BM$65)/Параметры!BM$70</f>
        <v>0</v>
      </c>
      <c r="BN156" s="343">
        <f>Проект!BN$592*CHOOSE(Проект!$D$592,1,Параметры!BN$59,Параметры!BN$65)/Параметры!BN$70</f>
        <v>0</v>
      </c>
      <c r="BO156" s="343">
        <f>Проект!BO$592*CHOOSE(Проект!$D$592,1,Параметры!BO$59,Параметры!BO$65)/Параметры!BO$70</f>
        <v>0</v>
      </c>
      <c r="BP156" s="343">
        <f>Проект!BP$592*CHOOSE(Проект!$D$592,1,Параметры!BP$59,Параметры!BP$65)/Параметры!BP$70</f>
        <v>0</v>
      </c>
      <c r="BQ156" s="343">
        <f>Проект!BQ$592*CHOOSE(Проект!$D$592,1,Параметры!BQ$59,Параметры!BQ$65)/Параметры!BQ$70</f>
        <v>0</v>
      </c>
      <c r="BR156" s="343">
        <f>Проект!BR$592*CHOOSE(Проект!$D$592,1,Параметры!BR$59,Параметры!BR$65)/Параметры!BR$70</f>
        <v>0</v>
      </c>
      <c r="BS156" s="343">
        <f>Проект!BS$592*CHOOSE(Проект!$D$592,1,Параметры!BS$59,Параметры!BS$65)/Параметры!BS$70</f>
        <v>0</v>
      </c>
      <c r="BT156" s="343">
        <f>Проект!BT$592*CHOOSE(Проект!$D$592,1,Параметры!BT$59,Параметры!BT$65)/Параметры!BT$70</f>
        <v>0</v>
      </c>
      <c r="BU156" s="343">
        <f>Проект!BU$592*CHOOSE(Проект!$D$592,1,Параметры!BU$59,Параметры!BU$65)/Параметры!BU$70</f>
        <v>0</v>
      </c>
      <c r="BV156" s="343">
        <f>Проект!BV$592*CHOOSE(Проект!$D$592,1,Параметры!BV$59,Параметры!BV$65)/Параметры!BV$70</f>
        <v>0</v>
      </c>
      <c r="BW156" s="343">
        <f>Проект!BW$592*CHOOSE(Проект!$D$592,1,Параметры!BW$59,Параметры!BW$65)/Параметры!BW$70</f>
        <v>0</v>
      </c>
      <c r="BX156" s="343">
        <f>Проект!BX$592*CHOOSE(Проект!$D$592,1,Параметры!BX$59,Параметры!BX$65)/Параметры!BX$70</f>
        <v>0</v>
      </c>
      <c r="BY156" s="343">
        <f>Проект!BY$592*CHOOSE(Проект!$D$592,1,Параметры!BY$59,Параметры!BY$65)/Параметры!BY$70</f>
        <v>0</v>
      </c>
      <c r="BZ156" s="343">
        <f>Проект!BZ$592*CHOOSE(Проект!$D$592,1,Параметры!BZ$59,Параметры!BZ$65)/Параметры!BZ$70</f>
        <v>0</v>
      </c>
      <c r="CA156" s="343">
        <f>Проект!CA$592*CHOOSE(Проект!$D$592,1,Параметры!CA$59,Параметры!CA$65)/Параметры!CA$70</f>
        <v>0</v>
      </c>
      <c r="CB156" s="343">
        <f>Проект!CB$592*CHOOSE(Проект!$D$592,1,Параметры!CB$59,Параметры!CB$65)/Параметры!CB$70</f>
        <v>0</v>
      </c>
      <c r="CC156" s="343">
        <f>Проект!CC$592*CHOOSE(Проект!$D$592,1,Параметры!CC$59,Параметры!CC$65)/Параметры!CC$70</f>
        <v>0</v>
      </c>
      <c r="CD156" s="343">
        <f>Проект!CD$592*CHOOSE(Проект!$D$592,1,Параметры!CD$59,Параметры!CD$65)/Параметры!CD$70</f>
        <v>0</v>
      </c>
      <c r="CE156" s="343">
        <f>Проект!CE$592*CHOOSE(Проект!$D$592,1,Параметры!CE$59,Параметры!CE$65)/Параметры!CE$70</f>
        <v>0</v>
      </c>
      <c r="CF156" s="343">
        <f>Проект!CF$592*CHOOSE(Проект!$D$592,1,Параметры!CF$59,Параметры!CF$65)/Параметры!CF$70</f>
        <v>0</v>
      </c>
      <c r="CG156" s="343">
        <f>Проект!CG$592*CHOOSE(Проект!$D$592,1,Параметры!CG$59,Параметры!CG$65)/Параметры!CG$70</f>
        <v>0</v>
      </c>
      <c r="CH156" s="343">
        <f>Проект!CH$592*CHOOSE(Проект!$D$592,1,Параметры!CH$59,Параметры!CH$65)/Параметры!CH$70</f>
        <v>0</v>
      </c>
      <c r="CI156" s="343">
        <f>Проект!CI$592*CHOOSE(Проект!$D$592,1,Параметры!CI$59,Параметры!CI$65)/Параметры!CI$70</f>
        <v>0</v>
      </c>
      <c r="CJ156" s="343">
        <f>Проект!CJ$592*CHOOSE(Проект!$D$592,1,Параметры!CJ$59,Параметры!CJ$65)/Параметры!CJ$70</f>
        <v>0</v>
      </c>
      <c r="CK156" s="343">
        <f>Проект!CK$592*CHOOSE(Проект!$D$592,1,Параметры!CK$59,Параметры!CK$65)/Параметры!CK$70</f>
        <v>0</v>
      </c>
      <c r="CL156" s="343">
        <f>Проект!CL$592*CHOOSE(Проект!$D$592,1,Параметры!CL$59,Параметры!CL$65)/Параметры!CL$70</f>
        <v>0</v>
      </c>
      <c r="CM156" s="343">
        <f>Проект!CM$592*CHOOSE(Проект!$D$592,1,Параметры!CM$59,Параметры!CM$65)/Параметры!CM$70</f>
        <v>0</v>
      </c>
      <c r="CN156" s="343">
        <f>Проект!CN$592*CHOOSE(Проект!$D$592,1,Параметры!CN$59,Параметры!CN$65)/Параметры!CN$70</f>
        <v>0</v>
      </c>
      <c r="CO156" s="343">
        <f>Проект!CO$592*CHOOSE(Проект!$D$592,1,Параметры!CO$59,Параметры!CO$65)/Параметры!CO$70</f>
        <v>0</v>
      </c>
      <c r="CP156" s="343">
        <f>Проект!CP$592*CHOOSE(Проект!$D$592,1,Параметры!CP$59,Параметры!CP$65)/Параметры!CP$70</f>
        <v>0</v>
      </c>
      <c r="CQ156" s="343">
        <f>Проект!CQ$592*CHOOSE(Проект!$D$592,1,Параметры!CQ$59,Параметры!CQ$65)/Параметры!CQ$70</f>
        <v>0</v>
      </c>
      <c r="CR156" s="343">
        <f>Проект!CR$592*CHOOSE(Проект!$D$592,1,Параметры!CR$59,Параметры!CR$65)/Параметры!CR$70</f>
        <v>0</v>
      </c>
      <c r="CS156" s="343">
        <f>Проект!CS$592*CHOOSE(Проект!$D$592,1,Параметры!CS$59,Параметры!CS$65)/Параметры!CS$70</f>
        <v>0</v>
      </c>
      <c r="CT156" s="343">
        <f>Проект!CT$592*CHOOSE(Проект!$D$592,1,Параметры!CT$59,Параметры!CT$65)/Параметры!CT$70</f>
        <v>0</v>
      </c>
      <c r="CU156" s="343">
        <f>Проект!CU$592*CHOOSE(Проект!$D$592,1,Параметры!CU$59,Параметры!CU$65)/Параметры!CU$70</f>
        <v>0</v>
      </c>
      <c r="CV156" s="343">
        <f>Проект!CV$592*CHOOSE(Проект!$D$592,1,Параметры!CV$59,Параметры!CV$65)/Параметры!CV$70</f>
        <v>0</v>
      </c>
      <c r="CW156" s="343">
        <f>Проект!CW$592*CHOOSE(Проект!$D$592,1,Параметры!CW$59,Параметры!CW$65)/Параметры!CW$70</f>
        <v>0</v>
      </c>
      <c r="CX156" s="343">
        <f>Проект!CX$592*CHOOSE(Проект!$D$592,1,Параметры!CX$59,Параметры!CX$65)/Параметры!CX$70</f>
        <v>0</v>
      </c>
      <c r="CY156" s="343">
        <f>Проект!CY$592*CHOOSE(Проект!$D$592,1,Параметры!CY$59,Параметры!CY$65)/Параметры!CY$70</f>
        <v>0</v>
      </c>
      <c r="CZ156" s="343">
        <f>Проект!CZ$592*CHOOSE(Проект!$D$592,1,Параметры!CZ$59,Параметры!CZ$65)/Параметры!CZ$70</f>
        <v>0</v>
      </c>
      <c r="DA156" s="343">
        <f>Проект!DA$592*CHOOSE(Проект!$D$592,1,Параметры!DA$59,Параметры!DA$65)/Параметры!DA$70</f>
        <v>0</v>
      </c>
      <c r="DB156" s="343">
        <f>Проект!DB$592*CHOOSE(Проект!$D$592,1,Параметры!DB$59,Параметры!DB$65)/Параметры!DB$70</f>
        <v>0</v>
      </c>
      <c r="DC156" s="343">
        <f>Проект!DC$592*CHOOSE(Проект!$D$592,1,Параметры!DC$59,Параметры!DC$65)/Параметры!DC$70</f>
        <v>0</v>
      </c>
      <c r="DD156" s="343">
        <f>Проект!DD$592*CHOOSE(Проект!$D$592,1,Параметры!DD$59,Параметры!DD$65)/Параметры!DD$70</f>
        <v>0</v>
      </c>
      <c r="DE156" s="343">
        <f>Проект!DE$592*CHOOSE(Проект!$D$592,1,Параметры!DE$59,Параметры!DE$65)/Параметры!DE$70</f>
        <v>0</v>
      </c>
      <c r="DF156" s="343">
        <f>Проект!DF$592*CHOOSE(Проект!$D$592,1,Параметры!DF$59,Параметры!DF$65)/Параметры!DF$70</f>
        <v>0</v>
      </c>
      <c r="DG156" s="343">
        <f>Проект!DG$592*CHOOSE(Проект!$D$592,1,Параметры!DG$59,Параметры!DG$65)/Параметры!DG$70</f>
        <v>0</v>
      </c>
      <c r="DH156" s="343">
        <f>Проект!DH$592*CHOOSE(Проект!$D$592,1,Параметры!DH$59,Параметры!DH$65)/Параметры!DH$70</f>
        <v>0</v>
      </c>
      <c r="DI156" s="343">
        <f>Проект!DI$592*CHOOSE(Проект!$D$592,1,Параметры!DI$59,Параметры!DI$65)/Параметры!DI$70</f>
        <v>0</v>
      </c>
      <c r="DJ156" s="343">
        <f>Проект!DJ$592*CHOOSE(Проект!$D$592,1,Параметры!DJ$59,Параметры!DJ$65)/Параметры!DJ$70</f>
        <v>0</v>
      </c>
      <c r="DK156" s="343">
        <f>Проект!DK$592*CHOOSE(Проект!$D$592,1,Параметры!DK$59,Параметры!DK$65)/Параметры!DK$70</f>
        <v>0</v>
      </c>
      <c r="DL156" s="343">
        <f>Проект!DL$592*CHOOSE(Проект!$D$592,1,Параметры!DL$59,Параметры!DL$65)/Параметры!DL$70</f>
        <v>0</v>
      </c>
      <c r="DM156" s="343">
        <f>Проект!DM$592*CHOOSE(Проект!$D$592,1,Параметры!DM$59,Параметры!DM$65)/Параметры!DM$70</f>
        <v>0</v>
      </c>
      <c r="DN156" s="343">
        <f>Проект!DN$592*CHOOSE(Проект!$D$592,1,Параметры!DN$59,Параметры!DN$65)/Параметры!DN$70</f>
        <v>0</v>
      </c>
      <c r="DO156" s="343">
        <f>Проект!DO$592*CHOOSE(Проект!$D$592,1,Параметры!DO$59,Параметры!DO$65)/Параметры!DO$70</f>
        <v>0</v>
      </c>
      <c r="DP156" s="343">
        <f>Проект!DP$592*CHOOSE(Проект!$D$592,1,Параметры!DP$59,Параметры!DP$65)/Параметры!DP$70</f>
        <v>0</v>
      </c>
      <c r="DQ156" s="343">
        <f>Проект!DQ$592*CHOOSE(Проект!$D$592,1,Параметры!DQ$59,Параметры!DQ$65)/Параметры!DQ$70</f>
        <v>0</v>
      </c>
      <c r="DR156" s="343">
        <f>Проект!DR$592*CHOOSE(Проект!$D$592,1,Параметры!DR$59,Параметры!DR$65)/Параметры!DR$70</f>
        <v>0</v>
      </c>
      <c r="DS156" s="343">
        <f>Проект!DS$592*CHOOSE(Проект!$D$592,1,Параметры!DS$59,Параметры!DS$65)/Параметры!DS$70</f>
        <v>0</v>
      </c>
      <c r="DT156" s="343">
        <f>Проект!DT$592*CHOOSE(Проект!$D$592,1,Параметры!DT$59,Параметры!DT$65)/Параметры!DT$70</f>
        <v>0</v>
      </c>
      <c r="DU156" s="343">
        <f>Проект!DU$592*CHOOSE(Проект!$D$592,1,Параметры!DU$59,Параметры!DU$65)/Параметры!DU$70</f>
        <v>0</v>
      </c>
      <c r="DV156" s="343">
        <f>Проект!DV$592*CHOOSE(Проект!$D$592,1,Параметры!DV$59,Параметры!DV$65)/Параметры!DV$70</f>
        <v>0</v>
      </c>
      <c r="DX156" s="344">
        <f>SUM(G156:DW156)</f>
        <v>3000</v>
      </c>
    </row>
    <row r="157" spans="1:128" x14ac:dyDescent="0.2">
      <c r="A157" s="33" t="str">
        <f>Проект!A$610</f>
        <v>Оборудование для переработки нефти</v>
      </c>
      <c r="B157" s="121">
        <f>DX157</f>
        <v>57000</v>
      </c>
      <c r="C157" s="46" t="str">
        <f ca="1">Параметры!C$70</f>
        <v>тыс. руб.</v>
      </c>
      <c r="D157" s="11"/>
      <c r="F157" s="337" t="s">
        <v>3433</v>
      </c>
      <c r="G157" s="53">
        <f>Проект!G$622*CHOOSE(Проект!$D$622,1,Параметры!G$59,Параметры!G$65)/Параметры!G$70</f>
        <v>9999.6</v>
      </c>
      <c r="H157" s="53">
        <f>Проект!H$622*CHOOSE(Проект!$D$622,1,Параметры!H$59,Параметры!H$65)/Параметры!H$70</f>
        <v>0</v>
      </c>
      <c r="I157" s="53">
        <f>Проект!I$622*CHOOSE(Проект!$D$622,1,Параметры!I$59,Параметры!I$65)/Параметры!I$70</f>
        <v>47000.4</v>
      </c>
      <c r="J157" s="53">
        <f>Проект!J$622*CHOOSE(Проект!$D$622,1,Параметры!J$59,Параметры!J$65)/Параметры!J$70</f>
        <v>0</v>
      </c>
      <c r="K157" s="53">
        <f>Проект!K$622*CHOOSE(Проект!$D$622,1,Параметры!K$59,Параметры!K$65)/Параметры!K$70</f>
        <v>0</v>
      </c>
      <c r="L157" s="53">
        <f>Проект!L$622*CHOOSE(Проект!$D$622,1,Параметры!L$59,Параметры!L$65)/Параметры!L$70</f>
        <v>0</v>
      </c>
      <c r="M157" s="53">
        <f>Проект!M$622*CHOOSE(Проект!$D$622,1,Параметры!M$59,Параметры!M$65)/Параметры!M$70</f>
        <v>0</v>
      </c>
      <c r="N157" s="53">
        <f>Проект!N$622*CHOOSE(Проект!$D$622,1,Параметры!N$59,Параметры!N$65)/Параметры!N$70</f>
        <v>0</v>
      </c>
      <c r="O157" s="53">
        <f>Проект!O$622*CHOOSE(Проект!$D$622,1,Параметры!O$59,Параметры!O$65)/Параметры!O$70</f>
        <v>0</v>
      </c>
      <c r="P157" s="53">
        <f>Проект!P$622*CHOOSE(Проект!$D$622,1,Параметры!P$59,Параметры!P$65)/Параметры!P$70</f>
        <v>0</v>
      </c>
      <c r="Q157" s="53">
        <f>Проект!Q$622*CHOOSE(Проект!$D$622,1,Параметры!Q$59,Параметры!Q$65)/Параметры!Q$70</f>
        <v>0</v>
      </c>
      <c r="R157" s="53">
        <f>Проект!R$622*CHOOSE(Проект!$D$622,1,Параметры!R$59,Параметры!R$65)/Параметры!R$70</f>
        <v>0</v>
      </c>
      <c r="S157" s="53">
        <f>Проект!S$622*CHOOSE(Проект!$D$622,1,Параметры!S$59,Параметры!S$65)/Параметры!S$70</f>
        <v>0</v>
      </c>
      <c r="T157" s="53">
        <f>Проект!T$622*CHOOSE(Проект!$D$622,1,Параметры!T$59,Параметры!T$65)/Параметры!T$70</f>
        <v>0</v>
      </c>
      <c r="U157" s="53">
        <f>Проект!U$622*CHOOSE(Проект!$D$622,1,Параметры!U$59,Параметры!U$65)/Параметры!U$70</f>
        <v>0</v>
      </c>
      <c r="V157" s="53">
        <f>Проект!V$622*CHOOSE(Проект!$D$622,1,Параметры!V$59,Параметры!V$65)/Параметры!V$70</f>
        <v>0</v>
      </c>
      <c r="W157" s="53">
        <f>Проект!W$622*CHOOSE(Проект!$D$622,1,Параметры!W$59,Параметры!W$65)/Параметры!W$70</f>
        <v>0</v>
      </c>
      <c r="X157" s="53">
        <f>Проект!X$622*CHOOSE(Проект!$D$622,1,Параметры!X$59,Параметры!X$65)/Параметры!X$70</f>
        <v>0</v>
      </c>
      <c r="Y157" s="53">
        <f>Проект!Y$622*CHOOSE(Проект!$D$622,1,Параметры!Y$59,Параметры!Y$65)/Параметры!Y$70</f>
        <v>0</v>
      </c>
      <c r="Z157" s="53">
        <f>Проект!Z$622*CHOOSE(Проект!$D$622,1,Параметры!Z$59,Параметры!Z$65)/Параметры!Z$70</f>
        <v>0</v>
      </c>
      <c r="AA157" s="53">
        <f>Проект!AA$622*CHOOSE(Проект!$D$622,1,Параметры!AA$59,Параметры!AA$65)/Параметры!AA$70</f>
        <v>0</v>
      </c>
      <c r="AB157" s="53">
        <f>Проект!AB$622*CHOOSE(Проект!$D$622,1,Параметры!AB$59,Параметры!AB$65)/Параметры!AB$70</f>
        <v>0</v>
      </c>
      <c r="AC157" s="53">
        <f>Проект!AC$622*CHOOSE(Проект!$D$622,1,Параметры!AC$59,Параметры!AC$65)/Параметры!AC$70</f>
        <v>0</v>
      </c>
      <c r="AD157" s="53">
        <f>Проект!AD$622*CHOOSE(Проект!$D$622,1,Параметры!AD$59,Параметры!AD$65)/Параметры!AD$70</f>
        <v>0</v>
      </c>
      <c r="AE157" s="53">
        <f>Проект!AE$622*CHOOSE(Проект!$D$622,1,Параметры!AE$59,Параметры!AE$65)/Параметры!AE$70</f>
        <v>0</v>
      </c>
      <c r="AF157" s="53">
        <f>Проект!AF$622*CHOOSE(Проект!$D$622,1,Параметры!AF$59,Параметры!AF$65)/Параметры!AF$70</f>
        <v>0</v>
      </c>
      <c r="AG157" s="53">
        <f>Проект!AG$622*CHOOSE(Проект!$D$622,1,Параметры!AG$59,Параметры!AG$65)/Параметры!AG$70</f>
        <v>0</v>
      </c>
      <c r="AH157" s="53">
        <f>Проект!AH$622*CHOOSE(Проект!$D$622,1,Параметры!AH$59,Параметры!AH$65)/Параметры!AH$70</f>
        <v>0</v>
      </c>
      <c r="AI157" s="53">
        <f>Проект!AI$622*CHOOSE(Проект!$D$622,1,Параметры!AI$59,Параметры!AI$65)/Параметры!AI$70</f>
        <v>0</v>
      </c>
      <c r="AJ157" s="53">
        <f>Проект!AJ$622*CHOOSE(Проект!$D$622,1,Параметры!AJ$59,Параметры!AJ$65)/Параметры!AJ$70</f>
        <v>0</v>
      </c>
      <c r="AK157" s="53">
        <f>Проект!AK$622*CHOOSE(Проект!$D$622,1,Параметры!AK$59,Параметры!AK$65)/Параметры!AK$70</f>
        <v>0</v>
      </c>
      <c r="AL157" s="53">
        <f>Проект!AL$622*CHOOSE(Проект!$D$622,1,Параметры!AL$59,Параметры!AL$65)/Параметры!AL$70</f>
        <v>0</v>
      </c>
      <c r="AM157" s="53">
        <f>Проект!AM$622*CHOOSE(Проект!$D$622,1,Параметры!AM$59,Параметры!AM$65)/Параметры!AM$70</f>
        <v>0</v>
      </c>
      <c r="AN157" s="53">
        <f>Проект!AN$622*CHOOSE(Проект!$D$622,1,Параметры!AN$59,Параметры!AN$65)/Параметры!AN$70</f>
        <v>0</v>
      </c>
      <c r="AO157" s="53">
        <f>Проект!AO$622*CHOOSE(Проект!$D$622,1,Параметры!AO$59,Параметры!AO$65)/Параметры!AO$70</f>
        <v>0</v>
      </c>
      <c r="AP157" s="53">
        <f>Проект!AP$622*CHOOSE(Проект!$D$622,1,Параметры!AP$59,Параметры!AP$65)/Параметры!AP$70</f>
        <v>0</v>
      </c>
      <c r="AQ157" s="53">
        <f>Проект!AQ$622*CHOOSE(Проект!$D$622,1,Параметры!AQ$59,Параметры!AQ$65)/Параметры!AQ$70</f>
        <v>0</v>
      </c>
      <c r="AR157" s="53">
        <f>Проект!AR$622*CHOOSE(Проект!$D$622,1,Параметры!AR$59,Параметры!AR$65)/Параметры!AR$70</f>
        <v>0</v>
      </c>
      <c r="AS157" s="53">
        <f>Проект!AS$622*CHOOSE(Проект!$D$622,1,Параметры!AS$59,Параметры!AS$65)/Параметры!AS$70</f>
        <v>0</v>
      </c>
      <c r="AT157" s="53">
        <f>Проект!AT$622*CHOOSE(Проект!$D$622,1,Параметры!AT$59,Параметры!AT$65)/Параметры!AT$70</f>
        <v>0</v>
      </c>
      <c r="AU157" s="53">
        <f>Проект!AU$622*CHOOSE(Проект!$D$622,1,Параметры!AU$59,Параметры!AU$65)/Параметры!AU$70</f>
        <v>0</v>
      </c>
      <c r="AV157" s="53">
        <f>Проект!AV$622*CHOOSE(Проект!$D$622,1,Параметры!AV$59,Параметры!AV$65)/Параметры!AV$70</f>
        <v>0</v>
      </c>
      <c r="AW157" s="53">
        <f>Проект!AW$622*CHOOSE(Проект!$D$622,1,Параметры!AW$59,Параметры!AW$65)/Параметры!AW$70</f>
        <v>0</v>
      </c>
      <c r="AX157" s="53">
        <f>Проект!AX$622*CHOOSE(Проект!$D$622,1,Параметры!AX$59,Параметры!AX$65)/Параметры!AX$70</f>
        <v>0</v>
      </c>
      <c r="AY157" s="53">
        <f>Проект!AY$622*CHOOSE(Проект!$D$622,1,Параметры!AY$59,Параметры!AY$65)/Параметры!AY$70</f>
        <v>0</v>
      </c>
      <c r="AZ157" s="53">
        <f>Проект!AZ$622*CHOOSE(Проект!$D$622,1,Параметры!AZ$59,Параметры!AZ$65)/Параметры!AZ$70</f>
        <v>0</v>
      </c>
      <c r="BA157" s="53">
        <f>Проект!BA$622*CHOOSE(Проект!$D$622,1,Параметры!BA$59,Параметры!BA$65)/Параметры!BA$70</f>
        <v>0</v>
      </c>
      <c r="BB157" s="53">
        <f>Проект!BB$622*CHOOSE(Проект!$D$622,1,Параметры!BB$59,Параметры!BB$65)/Параметры!BB$70</f>
        <v>0</v>
      </c>
      <c r="BC157" s="53">
        <f>Проект!BC$622*CHOOSE(Проект!$D$622,1,Параметры!BC$59,Параметры!BC$65)/Параметры!BC$70</f>
        <v>0</v>
      </c>
      <c r="BD157" s="53">
        <f>Проект!BD$622*CHOOSE(Проект!$D$622,1,Параметры!BD$59,Параметры!BD$65)/Параметры!BD$70</f>
        <v>0</v>
      </c>
      <c r="BE157" s="53">
        <f>Проект!BE$622*CHOOSE(Проект!$D$622,1,Параметры!BE$59,Параметры!BE$65)/Параметры!BE$70</f>
        <v>0</v>
      </c>
      <c r="BF157" s="53">
        <f>Проект!BF$622*CHOOSE(Проект!$D$622,1,Параметры!BF$59,Параметры!BF$65)/Параметры!BF$70</f>
        <v>0</v>
      </c>
      <c r="BG157" s="53">
        <f>Проект!BG$622*CHOOSE(Проект!$D$622,1,Параметры!BG$59,Параметры!BG$65)/Параметры!BG$70</f>
        <v>0</v>
      </c>
      <c r="BH157" s="53">
        <f>Проект!BH$622*CHOOSE(Проект!$D$622,1,Параметры!BH$59,Параметры!BH$65)/Параметры!BH$70</f>
        <v>0</v>
      </c>
      <c r="BI157" s="53">
        <f>Проект!BI$622*CHOOSE(Проект!$D$622,1,Параметры!BI$59,Параметры!BI$65)/Параметры!BI$70</f>
        <v>0</v>
      </c>
      <c r="BJ157" s="53">
        <f>Проект!BJ$622*CHOOSE(Проект!$D$622,1,Параметры!BJ$59,Параметры!BJ$65)/Параметры!BJ$70</f>
        <v>0</v>
      </c>
      <c r="BK157" s="53">
        <f>Проект!BK$622*CHOOSE(Проект!$D$622,1,Параметры!BK$59,Параметры!BK$65)/Параметры!BK$70</f>
        <v>0</v>
      </c>
      <c r="BL157" s="53">
        <f>Проект!BL$622*CHOOSE(Проект!$D$622,1,Параметры!BL$59,Параметры!BL$65)/Параметры!BL$70</f>
        <v>0</v>
      </c>
      <c r="BM157" s="53">
        <f>Проект!BM$622*CHOOSE(Проект!$D$622,1,Параметры!BM$59,Параметры!BM$65)/Параметры!BM$70</f>
        <v>0</v>
      </c>
      <c r="BN157" s="53">
        <f>Проект!BN$622*CHOOSE(Проект!$D$622,1,Параметры!BN$59,Параметры!BN$65)/Параметры!BN$70</f>
        <v>0</v>
      </c>
      <c r="BO157" s="53">
        <f>Проект!BO$622*CHOOSE(Проект!$D$622,1,Параметры!BO$59,Параметры!BO$65)/Параметры!BO$70</f>
        <v>0</v>
      </c>
      <c r="BP157" s="53">
        <f>Проект!BP$622*CHOOSE(Проект!$D$622,1,Параметры!BP$59,Параметры!BP$65)/Параметры!BP$70</f>
        <v>0</v>
      </c>
      <c r="BQ157" s="53">
        <f>Проект!BQ$622*CHOOSE(Проект!$D$622,1,Параметры!BQ$59,Параметры!BQ$65)/Параметры!BQ$70</f>
        <v>0</v>
      </c>
      <c r="BR157" s="53">
        <f>Проект!BR$622*CHOOSE(Проект!$D$622,1,Параметры!BR$59,Параметры!BR$65)/Параметры!BR$70</f>
        <v>0</v>
      </c>
      <c r="BS157" s="53">
        <f>Проект!BS$622*CHOOSE(Проект!$D$622,1,Параметры!BS$59,Параметры!BS$65)/Параметры!BS$70</f>
        <v>0</v>
      </c>
      <c r="BT157" s="53">
        <f>Проект!BT$622*CHOOSE(Проект!$D$622,1,Параметры!BT$59,Параметры!BT$65)/Параметры!BT$70</f>
        <v>0</v>
      </c>
      <c r="BU157" s="53">
        <f>Проект!BU$622*CHOOSE(Проект!$D$622,1,Параметры!BU$59,Параметры!BU$65)/Параметры!BU$70</f>
        <v>0</v>
      </c>
      <c r="BV157" s="53">
        <f>Проект!BV$622*CHOOSE(Проект!$D$622,1,Параметры!BV$59,Параметры!BV$65)/Параметры!BV$70</f>
        <v>0</v>
      </c>
      <c r="BW157" s="53">
        <f>Проект!BW$622*CHOOSE(Проект!$D$622,1,Параметры!BW$59,Параметры!BW$65)/Параметры!BW$70</f>
        <v>0</v>
      </c>
      <c r="BX157" s="53">
        <f>Проект!BX$622*CHOOSE(Проект!$D$622,1,Параметры!BX$59,Параметры!BX$65)/Параметры!BX$70</f>
        <v>0</v>
      </c>
      <c r="BY157" s="53">
        <f>Проект!BY$622*CHOOSE(Проект!$D$622,1,Параметры!BY$59,Параметры!BY$65)/Параметры!BY$70</f>
        <v>0</v>
      </c>
      <c r="BZ157" s="53">
        <f>Проект!BZ$622*CHOOSE(Проект!$D$622,1,Параметры!BZ$59,Параметры!BZ$65)/Параметры!BZ$70</f>
        <v>0</v>
      </c>
      <c r="CA157" s="53">
        <f>Проект!CA$622*CHOOSE(Проект!$D$622,1,Параметры!CA$59,Параметры!CA$65)/Параметры!CA$70</f>
        <v>0</v>
      </c>
      <c r="CB157" s="53">
        <f>Проект!CB$622*CHOOSE(Проект!$D$622,1,Параметры!CB$59,Параметры!CB$65)/Параметры!CB$70</f>
        <v>0</v>
      </c>
      <c r="CC157" s="53">
        <f>Проект!CC$622*CHOOSE(Проект!$D$622,1,Параметры!CC$59,Параметры!CC$65)/Параметры!CC$70</f>
        <v>0</v>
      </c>
      <c r="CD157" s="53">
        <f>Проект!CD$622*CHOOSE(Проект!$D$622,1,Параметры!CD$59,Параметры!CD$65)/Параметры!CD$70</f>
        <v>0</v>
      </c>
      <c r="CE157" s="53">
        <f>Проект!CE$622*CHOOSE(Проект!$D$622,1,Параметры!CE$59,Параметры!CE$65)/Параметры!CE$70</f>
        <v>0</v>
      </c>
      <c r="CF157" s="53">
        <f>Проект!CF$622*CHOOSE(Проект!$D$622,1,Параметры!CF$59,Параметры!CF$65)/Параметры!CF$70</f>
        <v>0</v>
      </c>
      <c r="CG157" s="53">
        <f>Проект!CG$622*CHOOSE(Проект!$D$622,1,Параметры!CG$59,Параметры!CG$65)/Параметры!CG$70</f>
        <v>0</v>
      </c>
      <c r="CH157" s="53">
        <f>Проект!CH$622*CHOOSE(Проект!$D$622,1,Параметры!CH$59,Параметры!CH$65)/Параметры!CH$70</f>
        <v>0</v>
      </c>
      <c r="CI157" s="53">
        <f>Проект!CI$622*CHOOSE(Проект!$D$622,1,Параметры!CI$59,Параметры!CI$65)/Параметры!CI$70</f>
        <v>0</v>
      </c>
      <c r="CJ157" s="53">
        <f>Проект!CJ$622*CHOOSE(Проект!$D$622,1,Параметры!CJ$59,Параметры!CJ$65)/Параметры!CJ$70</f>
        <v>0</v>
      </c>
      <c r="CK157" s="53">
        <f>Проект!CK$622*CHOOSE(Проект!$D$622,1,Параметры!CK$59,Параметры!CK$65)/Параметры!CK$70</f>
        <v>0</v>
      </c>
      <c r="CL157" s="53">
        <f>Проект!CL$622*CHOOSE(Проект!$D$622,1,Параметры!CL$59,Параметры!CL$65)/Параметры!CL$70</f>
        <v>0</v>
      </c>
      <c r="CM157" s="53">
        <f>Проект!CM$622*CHOOSE(Проект!$D$622,1,Параметры!CM$59,Параметры!CM$65)/Параметры!CM$70</f>
        <v>0</v>
      </c>
      <c r="CN157" s="53">
        <f>Проект!CN$622*CHOOSE(Проект!$D$622,1,Параметры!CN$59,Параметры!CN$65)/Параметры!CN$70</f>
        <v>0</v>
      </c>
      <c r="CO157" s="53">
        <f>Проект!CO$622*CHOOSE(Проект!$D$622,1,Параметры!CO$59,Параметры!CO$65)/Параметры!CO$70</f>
        <v>0</v>
      </c>
      <c r="CP157" s="53">
        <f>Проект!CP$622*CHOOSE(Проект!$D$622,1,Параметры!CP$59,Параметры!CP$65)/Параметры!CP$70</f>
        <v>0</v>
      </c>
      <c r="CQ157" s="53">
        <f>Проект!CQ$622*CHOOSE(Проект!$D$622,1,Параметры!CQ$59,Параметры!CQ$65)/Параметры!CQ$70</f>
        <v>0</v>
      </c>
      <c r="CR157" s="53">
        <f>Проект!CR$622*CHOOSE(Проект!$D$622,1,Параметры!CR$59,Параметры!CR$65)/Параметры!CR$70</f>
        <v>0</v>
      </c>
      <c r="CS157" s="53">
        <f>Проект!CS$622*CHOOSE(Проект!$D$622,1,Параметры!CS$59,Параметры!CS$65)/Параметры!CS$70</f>
        <v>0</v>
      </c>
      <c r="CT157" s="53">
        <f>Проект!CT$622*CHOOSE(Проект!$D$622,1,Параметры!CT$59,Параметры!CT$65)/Параметры!CT$70</f>
        <v>0</v>
      </c>
      <c r="CU157" s="53">
        <f>Проект!CU$622*CHOOSE(Проект!$D$622,1,Параметры!CU$59,Параметры!CU$65)/Параметры!CU$70</f>
        <v>0</v>
      </c>
      <c r="CV157" s="53">
        <f>Проект!CV$622*CHOOSE(Проект!$D$622,1,Параметры!CV$59,Параметры!CV$65)/Параметры!CV$70</f>
        <v>0</v>
      </c>
      <c r="CW157" s="53">
        <f>Проект!CW$622*CHOOSE(Проект!$D$622,1,Параметры!CW$59,Параметры!CW$65)/Параметры!CW$70</f>
        <v>0</v>
      </c>
      <c r="CX157" s="53">
        <f>Проект!CX$622*CHOOSE(Проект!$D$622,1,Параметры!CX$59,Параметры!CX$65)/Параметры!CX$70</f>
        <v>0</v>
      </c>
      <c r="CY157" s="53">
        <f>Проект!CY$622*CHOOSE(Проект!$D$622,1,Параметры!CY$59,Параметры!CY$65)/Параметры!CY$70</f>
        <v>0</v>
      </c>
      <c r="CZ157" s="53">
        <f>Проект!CZ$622*CHOOSE(Проект!$D$622,1,Параметры!CZ$59,Параметры!CZ$65)/Параметры!CZ$70</f>
        <v>0</v>
      </c>
      <c r="DA157" s="53">
        <f>Проект!DA$622*CHOOSE(Проект!$D$622,1,Параметры!DA$59,Параметры!DA$65)/Параметры!DA$70</f>
        <v>0</v>
      </c>
      <c r="DB157" s="53">
        <f>Проект!DB$622*CHOOSE(Проект!$D$622,1,Параметры!DB$59,Параметры!DB$65)/Параметры!DB$70</f>
        <v>0</v>
      </c>
      <c r="DC157" s="53">
        <f>Проект!DC$622*CHOOSE(Проект!$D$622,1,Параметры!DC$59,Параметры!DC$65)/Параметры!DC$70</f>
        <v>0</v>
      </c>
      <c r="DD157" s="53">
        <f>Проект!DD$622*CHOOSE(Проект!$D$622,1,Параметры!DD$59,Параметры!DD$65)/Параметры!DD$70</f>
        <v>0</v>
      </c>
      <c r="DE157" s="53">
        <f>Проект!DE$622*CHOOSE(Проект!$D$622,1,Параметры!DE$59,Параметры!DE$65)/Параметры!DE$70</f>
        <v>0</v>
      </c>
      <c r="DF157" s="53">
        <f>Проект!DF$622*CHOOSE(Проект!$D$622,1,Параметры!DF$59,Параметры!DF$65)/Параметры!DF$70</f>
        <v>0</v>
      </c>
      <c r="DG157" s="53">
        <f>Проект!DG$622*CHOOSE(Проект!$D$622,1,Параметры!DG$59,Параметры!DG$65)/Параметры!DG$70</f>
        <v>0</v>
      </c>
      <c r="DH157" s="53">
        <f>Проект!DH$622*CHOOSE(Проект!$D$622,1,Параметры!DH$59,Параметры!DH$65)/Параметры!DH$70</f>
        <v>0</v>
      </c>
      <c r="DI157" s="53">
        <f>Проект!DI$622*CHOOSE(Проект!$D$622,1,Параметры!DI$59,Параметры!DI$65)/Параметры!DI$70</f>
        <v>0</v>
      </c>
      <c r="DJ157" s="53">
        <f>Проект!DJ$622*CHOOSE(Проект!$D$622,1,Параметры!DJ$59,Параметры!DJ$65)/Параметры!DJ$70</f>
        <v>0</v>
      </c>
      <c r="DK157" s="53">
        <f>Проект!DK$622*CHOOSE(Проект!$D$622,1,Параметры!DK$59,Параметры!DK$65)/Параметры!DK$70</f>
        <v>0</v>
      </c>
      <c r="DL157" s="53">
        <f>Проект!DL$622*CHOOSE(Проект!$D$622,1,Параметры!DL$59,Параметры!DL$65)/Параметры!DL$70</f>
        <v>0</v>
      </c>
      <c r="DM157" s="53">
        <f>Проект!DM$622*CHOOSE(Проект!$D$622,1,Параметры!DM$59,Параметры!DM$65)/Параметры!DM$70</f>
        <v>0</v>
      </c>
      <c r="DN157" s="53">
        <f>Проект!DN$622*CHOOSE(Проект!$D$622,1,Параметры!DN$59,Параметры!DN$65)/Параметры!DN$70</f>
        <v>0</v>
      </c>
      <c r="DO157" s="53">
        <f>Проект!DO$622*CHOOSE(Проект!$D$622,1,Параметры!DO$59,Параметры!DO$65)/Параметры!DO$70</f>
        <v>0</v>
      </c>
      <c r="DP157" s="53">
        <f>Проект!DP$622*CHOOSE(Проект!$D$622,1,Параметры!DP$59,Параметры!DP$65)/Параметры!DP$70</f>
        <v>0</v>
      </c>
      <c r="DQ157" s="53">
        <f>Проект!DQ$622*CHOOSE(Проект!$D$622,1,Параметры!DQ$59,Параметры!DQ$65)/Параметры!DQ$70</f>
        <v>0</v>
      </c>
      <c r="DR157" s="53">
        <f>Проект!DR$622*CHOOSE(Проект!$D$622,1,Параметры!DR$59,Параметры!DR$65)/Параметры!DR$70</f>
        <v>0</v>
      </c>
      <c r="DS157" s="53">
        <f>Проект!DS$622*CHOOSE(Проект!$D$622,1,Параметры!DS$59,Параметры!DS$65)/Параметры!DS$70</f>
        <v>0</v>
      </c>
      <c r="DT157" s="53">
        <f>Проект!DT$622*CHOOSE(Проект!$D$622,1,Параметры!DT$59,Параметры!DT$65)/Параметры!DT$70</f>
        <v>0</v>
      </c>
      <c r="DU157" s="53">
        <f>Проект!DU$622*CHOOSE(Проект!$D$622,1,Параметры!DU$59,Параметры!DU$65)/Параметры!DU$70</f>
        <v>0</v>
      </c>
      <c r="DV157" s="53">
        <f>Проект!DV$622*CHOOSE(Проект!$D$622,1,Параметры!DV$59,Параметры!DV$65)/Параметры!DV$70</f>
        <v>0</v>
      </c>
      <c r="DX157" s="55">
        <f>SUM(G157:DW157)</f>
        <v>57000</v>
      </c>
    </row>
    <row r="158" spans="1:128" x14ac:dyDescent="0.2">
      <c r="A158" s="60"/>
      <c r="B158" s="60"/>
      <c r="C158" s="60"/>
      <c r="D158" s="61"/>
      <c r="E158" s="61"/>
      <c r="F158" s="6" t="s">
        <v>2961</v>
      </c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60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60"/>
      <c r="DL158" s="60"/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110"/>
    </row>
    <row r="159" spans="1:128" x14ac:dyDescent="0.2">
      <c r="A159" s="32" t="str">
        <f ca="1">Language!A$1551</f>
        <v>Прочие подготовительные расходы</v>
      </c>
      <c r="B159" s="122">
        <f>DX159</f>
        <v>228600</v>
      </c>
      <c r="C159" s="88" t="str">
        <f ca="1">Параметры!$C$70</f>
        <v>тыс. руб.</v>
      </c>
      <c r="D159" s="11">
        <v>0</v>
      </c>
      <c r="E159" s="6" t="s">
        <v>1884</v>
      </c>
      <c r="F159" s="14" t="s">
        <v>3437</v>
      </c>
      <c r="G159" s="56">
        <f t="shared" ref="G159:AL159" si="134">SUMIF($F159:$F162,"ID*",G159:G162)</f>
        <v>228600</v>
      </c>
      <c r="H159" s="56">
        <f t="shared" si="134"/>
        <v>0</v>
      </c>
      <c r="I159" s="56">
        <f t="shared" si="134"/>
        <v>0</v>
      </c>
      <c r="J159" s="56">
        <f t="shared" si="134"/>
        <v>0</v>
      </c>
      <c r="K159" s="56">
        <f t="shared" si="134"/>
        <v>0</v>
      </c>
      <c r="L159" s="56">
        <f t="shared" si="134"/>
        <v>0</v>
      </c>
      <c r="M159" s="56">
        <f t="shared" si="134"/>
        <v>0</v>
      </c>
      <c r="N159" s="56">
        <f t="shared" si="134"/>
        <v>0</v>
      </c>
      <c r="O159" s="56">
        <f t="shared" si="134"/>
        <v>0</v>
      </c>
      <c r="P159" s="56">
        <f t="shared" si="134"/>
        <v>0</v>
      </c>
      <c r="Q159" s="56">
        <f t="shared" si="134"/>
        <v>0</v>
      </c>
      <c r="R159" s="56">
        <f t="shared" si="134"/>
        <v>0</v>
      </c>
      <c r="S159" s="56">
        <f t="shared" si="134"/>
        <v>0</v>
      </c>
      <c r="T159" s="56">
        <f t="shared" si="134"/>
        <v>0</v>
      </c>
      <c r="U159" s="56">
        <f t="shared" si="134"/>
        <v>0</v>
      </c>
      <c r="V159" s="56">
        <f t="shared" si="134"/>
        <v>0</v>
      </c>
      <c r="W159" s="56">
        <f t="shared" si="134"/>
        <v>0</v>
      </c>
      <c r="X159" s="56">
        <f t="shared" si="134"/>
        <v>0</v>
      </c>
      <c r="Y159" s="56">
        <f t="shared" si="134"/>
        <v>0</v>
      </c>
      <c r="Z159" s="56">
        <f t="shared" si="134"/>
        <v>0</v>
      </c>
      <c r="AA159" s="56">
        <f t="shared" si="134"/>
        <v>0</v>
      </c>
      <c r="AB159" s="56">
        <f t="shared" si="134"/>
        <v>0</v>
      </c>
      <c r="AC159" s="56">
        <f t="shared" si="134"/>
        <v>0</v>
      </c>
      <c r="AD159" s="56">
        <f t="shared" si="134"/>
        <v>0</v>
      </c>
      <c r="AE159" s="56">
        <f t="shared" si="134"/>
        <v>0</v>
      </c>
      <c r="AF159" s="56">
        <f t="shared" si="134"/>
        <v>0</v>
      </c>
      <c r="AG159" s="56">
        <f t="shared" si="134"/>
        <v>0</v>
      </c>
      <c r="AH159" s="56">
        <f t="shared" si="134"/>
        <v>0</v>
      </c>
      <c r="AI159" s="56">
        <f t="shared" si="134"/>
        <v>0</v>
      </c>
      <c r="AJ159" s="56">
        <f t="shared" si="134"/>
        <v>0</v>
      </c>
      <c r="AK159" s="56">
        <f t="shared" si="134"/>
        <v>0</v>
      </c>
      <c r="AL159" s="56">
        <f t="shared" si="134"/>
        <v>0</v>
      </c>
      <c r="AM159" s="56">
        <f t="shared" ref="AM159:BR159" si="135">SUMIF($F159:$F162,"ID*",AM159:AM162)</f>
        <v>0</v>
      </c>
      <c r="AN159" s="56">
        <f t="shared" si="135"/>
        <v>0</v>
      </c>
      <c r="AO159" s="56">
        <f t="shared" si="135"/>
        <v>0</v>
      </c>
      <c r="AP159" s="56">
        <f t="shared" si="135"/>
        <v>0</v>
      </c>
      <c r="AQ159" s="56">
        <f t="shared" si="135"/>
        <v>0</v>
      </c>
      <c r="AR159" s="56">
        <f t="shared" si="135"/>
        <v>0</v>
      </c>
      <c r="AS159" s="56">
        <f t="shared" si="135"/>
        <v>0</v>
      </c>
      <c r="AT159" s="56">
        <f t="shared" si="135"/>
        <v>0</v>
      </c>
      <c r="AU159" s="56">
        <f t="shared" si="135"/>
        <v>0</v>
      </c>
      <c r="AV159" s="56">
        <f t="shared" si="135"/>
        <v>0</v>
      </c>
      <c r="AW159" s="56">
        <f t="shared" si="135"/>
        <v>0</v>
      </c>
      <c r="AX159" s="56">
        <f t="shared" si="135"/>
        <v>0</v>
      </c>
      <c r="AY159" s="56">
        <f t="shared" si="135"/>
        <v>0</v>
      </c>
      <c r="AZ159" s="56">
        <f t="shared" si="135"/>
        <v>0</v>
      </c>
      <c r="BA159" s="56">
        <f t="shared" si="135"/>
        <v>0</v>
      </c>
      <c r="BB159" s="56">
        <f t="shared" si="135"/>
        <v>0</v>
      </c>
      <c r="BC159" s="56">
        <f t="shared" si="135"/>
        <v>0</v>
      </c>
      <c r="BD159" s="56">
        <f t="shared" si="135"/>
        <v>0</v>
      </c>
      <c r="BE159" s="56">
        <f t="shared" si="135"/>
        <v>0</v>
      </c>
      <c r="BF159" s="56">
        <f t="shared" si="135"/>
        <v>0</v>
      </c>
      <c r="BG159" s="56">
        <f t="shared" si="135"/>
        <v>0</v>
      </c>
      <c r="BH159" s="56">
        <f t="shared" si="135"/>
        <v>0</v>
      </c>
      <c r="BI159" s="56">
        <f t="shared" si="135"/>
        <v>0</v>
      </c>
      <c r="BJ159" s="56">
        <f t="shared" si="135"/>
        <v>0</v>
      </c>
      <c r="BK159" s="56">
        <f t="shared" si="135"/>
        <v>0</v>
      </c>
      <c r="BL159" s="56">
        <f t="shared" si="135"/>
        <v>0</v>
      </c>
      <c r="BM159" s="56">
        <f t="shared" si="135"/>
        <v>0</v>
      </c>
      <c r="BN159" s="56">
        <f t="shared" si="135"/>
        <v>0</v>
      </c>
      <c r="BO159" s="56">
        <f t="shared" si="135"/>
        <v>0</v>
      </c>
      <c r="BP159" s="56">
        <f t="shared" si="135"/>
        <v>0</v>
      </c>
      <c r="BQ159" s="56">
        <f t="shared" si="135"/>
        <v>0</v>
      </c>
      <c r="BR159" s="56">
        <f t="shared" si="135"/>
        <v>0</v>
      </c>
      <c r="BS159" s="56">
        <f t="shared" ref="BS159:CX159" si="136">SUMIF($F159:$F162,"ID*",BS159:BS162)</f>
        <v>0</v>
      </c>
      <c r="BT159" s="56">
        <f t="shared" si="136"/>
        <v>0</v>
      </c>
      <c r="BU159" s="56">
        <f t="shared" si="136"/>
        <v>0</v>
      </c>
      <c r="BV159" s="56">
        <f t="shared" si="136"/>
        <v>0</v>
      </c>
      <c r="BW159" s="56">
        <f t="shared" si="136"/>
        <v>0</v>
      </c>
      <c r="BX159" s="56">
        <f t="shared" si="136"/>
        <v>0</v>
      </c>
      <c r="BY159" s="56">
        <f t="shared" si="136"/>
        <v>0</v>
      </c>
      <c r="BZ159" s="56">
        <f t="shared" si="136"/>
        <v>0</v>
      </c>
      <c r="CA159" s="56">
        <f t="shared" si="136"/>
        <v>0</v>
      </c>
      <c r="CB159" s="56">
        <f t="shared" si="136"/>
        <v>0</v>
      </c>
      <c r="CC159" s="56">
        <f t="shared" si="136"/>
        <v>0</v>
      </c>
      <c r="CD159" s="56">
        <f t="shared" si="136"/>
        <v>0</v>
      </c>
      <c r="CE159" s="56">
        <f t="shared" si="136"/>
        <v>0</v>
      </c>
      <c r="CF159" s="56">
        <f t="shared" si="136"/>
        <v>0</v>
      </c>
      <c r="CG159" s="56">
        <f t="shared" si="136"/>
        <v>0</v>
      </c>
      <c r="CH159" s="56">
        <f t="shared" si="136"/>
        <v>0</v>
      </c>
      <c r="CI159" s="56">
        <f t="shared" si="136"/>
        <v>0</v>
      </c>
      <c r="CJ159" s="56">
        <f t="shared" si="136"/>
        <v>0</v>
      </c>
      <c r="CK159" s="56">
        <f t="shared" si="136"/>
        <v>0</v>
      </c>
      <c r="CL159" s="56">
        <f t="shared" si="136"/>
        <v>0</v>
      </c>
      <c r="CM159" s="56">
        <f t="shared" si="136"/>
        <v>0</v>
      </c>
      <c r="CN159" s="56">
        <f t="shared" si="136"/>
        <v>0</v>
      </c>
      <c r="CO159" s="56">
        <f t="shared" si="136"/>
        <v>0</v>
      </c>
      <c r="CP159" s="56">
        <f t="shared" si="136"/>
        <v>0</v>
      </c>
      <c r="CQ159" s="56">
        <f t="shared" si="136"/>
        <v>0</v>
      </c>
      <c r="CR159" s="56">
        <f t="shared" si="136"/>
        <v>0</v>
      </c>
      <c r="CS159" s="56">
        <f t="shared" si="136"/>
        <v>0</v>
      </c>
      <c r="CT159" s="56">
        <f t="shared" si="136"/>
        <v>0</v>
      </c>
      <c r="CU159" s="56">
        <f t="shared" si="136"/>
        <v>0</v>
      </c>
      <c r="CV159" s="56">
        <f t="shared" si="136"/>
        <v>0</v>
      </c>
      <c r="CW159" s="56">
        <f t="shared" si="136"/>
        <v>0</v>
      </c>
      <c r="CX159" s="56">
        <f t="shared" si="136"/>
        <v>0</v>
      </c>
      <c r="CY159" s="56">
        <f t="shared" ref="CY159:DV159" si="137">SUMIF($F159:$F162,"ID*",CY159:CY162)</f>
        <v>0</v>
      </c>
      <c r="CZ159" s="56">
        <f t="shared" si="137"/>
        <v>0</v>
      </c>
      <c r="DA159" s="56">
        <f t="shared" si="137"/>
        <v>0</v>
      </c>
      <c r="DB159" s="56">
        <f t="shared" si="137"/>
        <v>0</v>
      </c>
      <c r="DC159" s="56">
        <f t="shared" si="137"/>
        <v>0</v>
      </c>
      <c r="DD159" s="56">
        <f t="shared" si="137"/>
        <v>0</v>
      </c>
      <c r="DE159" s="56">
        <f t="shared" si="137"/>
        <v>0</v>
      </c>
      <c r="DF159" s="56">
        <f t="shared" si="137"/>
        <v>0</v>
      </c>
      <c r="DG159" s="56">
        <f t="shared" si="137"/>
        <v>0</v>
      </c>
      <c r="DH159" s="56">
        <f t="shared" si="137"/>
        <v>0</v>
      </c>
      <c r="DI159" s="56">
        <f t="shared" si="137"/>
        <v>0</v>
      </c>
      <c r="DJ159" s="56">
        <f t="shared" si="137"/>
        <v>0</v>
      </c>
      <c r="DK159" s="56">
        <f t="shared" si="137"/>
        <v>0</v>
      </c>
      <c r="DL159" s="56">
        <f t="shared" si="137"/>
        <v>0</v>
      </c>
      <c r="DM159" s="56">
        <f t="shared" si="137"/>
        <v>0</v>
      </c>
      <c r="DN159" s="56">
        <f t="shared" si="137"/>
        <v>0</v>
      </c>
      <c r="DO159" s="56">
        <f t="shared" si="137"/>
        <v>0</v>
      </c>
      <c r="DP159" s="56">
        <f t="shared" si="137"/>
        <v>0</v>
      </c>
      <c r="DQ159" s="56">
        <f t="shared" si="137"/>
        <v>0</v>
      </c>
      <c r="DR159" s="56">
        <f t="shared" si="137"/>
        <v>0</v>
      </c>
      <c r="DS159" s="56">
        <f t="shared" si="137"/>
        <v>0</v>
      </c>
      <c r="DT159" s="56">
        <f t="shared" si="137"/>
        <v>0</v>
      </c>
      <c r="DU159" s="56">
        <f t="shared" si="137"/>
        <v>0</v>
      </c>
      <c r="DV159" s="56">
        <f t="shared" si="137"/>
        <v>0</v>
      </c>
      <c r="DX159" s="70">
        <f>SUM(G159:DW159)</f>
        <v>228600</v>
      </c>
    </row>
    <row r="160" spans="1:128" x14ac:dyDescent="0.2">
      <c r="A160" s="33" t="str">
        <f>Проект!A$643</f>
        <v>Пополнение оборотного капитала</v>
      </c>
      <c r="B160" s="121">
        <f>DX160</f>
        <v>228600</v>
      </c>
      <c r="C160" s="46" t="str">
        <f ca="1">Параметры!C$70</f>
        <v>тыс. руб.</v>
      </c>
      <c r="D160" s="11"/>
      <c r="F160" s="337" t="s">
        <v>3441</v>
      </c>
      <c r="G160" s="53">
        <f>Проект!G$650*CHOOSE(Проект!$D$650,1,Параметры!G$59,Параметры!G$65)/Параметры!G$70</f>
        <v>228600</v>
      </c>
      <c r="H160" s="53">
        <f>Проект!H$650*CHOOSE(Проект!$D$650,1,Параметры!H$59,Параметры!H$65)/Параметры!H$70</f>
        <v>0</v>
      </c>
      <c r="I160" s="53">
        <f>Проект!I$650*CHOOSE(Проект!$D$650,1,Параметры!I$59,Параметры!I$65)/Параметры!I$70</f>
        <v>0</v>
      </c>
      <c r="J160" s="53">
        <f>Проект!J$650*CHOOSE(Проект!$D$650,1,Параметры!J$59,Параметры!J$65)/Параметры!J$70</f>
        <v>0</v>
      </c>
      <c r="K160" s="53">
        <f>Проект!K$650*CHOOSE(Проект!$D$650,1,Параметры!K$59,Параметры!K$65)/Параметры!K$70</f>
        <v>0</v>
      </c>
      <c r="L160" s="53">
        <f>Проект!L$650*CHOOSE(Проект!$D$650,1,Параметры!L$59,Параметры!L$65)/Параметры!L$70</f>
        <v>0</v>
      </c>
      <c r="M160" s="53">
        <f>Проект!M$650*CHOOSE(Проект!$D$650,1,Параметры!M$59,Параметры!M$65)/Параметры!M$70</f>
        <v>0</v>
      </c>
      <c r="N160" s="53">
        <f>Проект!N$650*CHOOSE(Проект!$D$650,1,Параметры!N$59,Параметры!N$65)/Параметры!N$70</f>
        <v>0</v>
      </c>
      <c r="O160" s="53">
        <f>Проект!O$650*CHOOSE(Проект!$D$650,1,Параметры!O$59,Параметры!O$65)/Параметры!O$70</f>
        <v>0</v>
      </c>
      <c r="P160" s="53">
        <f>Проект!P$650*CHOOSE(Проект!$D$650,1,Параметры!P$59,Параметры!P$65)/Параметры!P$70</f>
        <v>0</v>
      </c>
      <c r="Q160" s="53">
        <f>Проект!Q$650*CHOOSE(Проект!$D$650,1,Параметры!Q$59,Параметры!Q$65)/Параметры!Q$70</f>
        <v>0</v>
      </c>
      <c r="R160" s="53">
        <f>Проект!R$650*CHOOSE(Проект!$D$650,1,Параметры!R$59,Параметры!R$65)/Параметры!R$70</f>
        <v>0</v>
      </c>
      <c r="S160" s="53">
        <f>Проект!S$650*CHOOSE(Проект!$D$650,1,Параметры!S$59,Параметры!S$65)/Параметры!S$70</f>
        <v>0</v>
      </c>
      <c r="T160" s="53">
        <f>Проект!T$650*CHOOSE(Проект!$D$650,1,Параметры!T$59,Параметры!T$65)/Параметры!T$70</f>
        <v>0</v>
      </c>
      <c r="U160" s="53">
        <f>Проект!U$650*CHOOSE(Проект!$D$650,1,Параметры!U$59,Параметры!U$65)/Параметры!U$70</f>
        <v>0</v>
      </c>
      <c r="V160" s="53">
        <f>Проект!V$650*CHOOSE(Проект!$D$650,1,Параметры!V$59,Параметры!V$65)/Параметры!V$70</f>
        <v>0</v>
      </c>
      <c r="W160" s="53">
        <f>Проект!W$650*CHOOSE(Проект!$D$650,1,Параметры!W$59,Параметры!W$65)/Параметры!W$70</f>
        <v>0</v>
      </c>
      <c r="X160" s="53">
        <f>Проект!X$650*CHOOSE(Проект!$D$650,1,Параметры!X$59,Параметры!X$65)/Параметры!X$70</f>
        <v>0</v>
      </c>
      <c r="Y160" s="53">
        <f>Проект!Y$650*CHOOSE(Проект!$D$650,1,Параметры!Y$59,Параметры!Y$65)/Параметры!Y$70</f>
        <v>0</v>
      </c>
      <c r="Z160" s="53">
        <f>Проект!Z$650*CHOOSE(Проект!$D$650,1,Параметры!Z$59,Параметры!Z$65)/Параметры!Z$70</f>
        <v>0</v>
      </c>
      <c r="AA160" s="53">
        <f>Проект!AA$650*CHOOSE(Проект!$D$650,1,Параметры!AA$59,Параметры!AA$65)/Параметры!AA$70</f>
        <v>0</v>
      </c>
      <c r="AB160" s="53">
        <f>Проект!AB$650*CHOOSE(Проект!$D$650,1,Параметры!AB$59,Параметры!AB$65)/Параметры!AB$70</f>
        <v>0</v>
      </c>
      <c r="AC160" s="53">
        <f>Проект!AC$650*CHOOSE(Проект!$D$650,1,Параметры!AC$59,Параметры!AC$65)/Параметры!AC$70</f>
        <v>0</v>
      </c>
      <c r="AD160" s="53">
        <f>Проект!AD$650*CHOOSE(Проект!$D$650,1,Параметры!AD$59,Параметры!AD$65)/Параметры!AD$70</f>
        <v>0</v>
      </c>
      <c r="AE160" s="53">
        <f>Проект!AE$650*CHOOSE(Проект!$D$650,1,Параметры!AE$59,Параметры!AE$65)/Параметры!AE$70</f>
        <v>0</v>
      </c>
      <c r="AF160" s="53">
        <f>Проект!AF$650*CHOOSE(Проект!$D$650,1,Параметры!AF$59,Параметры!AF$65)/Параметры!AF$70</f>
        <v>0</v>
      </c>
      <c r="AG160" s="53">
        <f>Проект!AG$650*CHOOSE(Проект!$D$650,1,Параметры!AG$59,Параметры!AG$65)/Параметры!AG$70</f>
        <v>0</v>
      </c>
      <c r="AH160" s="53">
        <f>Проект!AH$650*CHOOSE(Проект!$D$650,1,Параметры!AH$59,Параметры!AH$65)/Параметры!AH$70</f>
        <v>0</v>
      </c>
      <c r="AI160" s="53">
        <f>Проект!AI$650*CHOOSE(Проект!$D$650,1,Параметры!AI$59,Параметры!AI$65)/Параметры!AI$70</f>
        <v>0</v>
      </c>
      <c r="AJ160" s="53">
        <f>Проект!AJ$650*CHOOSE(Проект!$D$650,1,Параметры!AJ$59,Параметры!AJ$65)/Параметры!AJ$70</f>
        <v>0</v>
      </c>
      <c r="AK160" s="53">
        <f>Проект!AK$650*CHOOSE(Проект!$D$650,1,Параметры!AK$59,Параметры!AK$65)/Параметры!AK$70</f>
        <v>0</v>
      </c>
      <c r="AL160" s="53">
        <f>Проект!AL$650*CHOOSE(Проект!$D$650,1,Параметры!AL$59,Параметры!AL$65)/Параметры!AL$70</f>
        <v>0</v>
      </c>
      <c r="AM160" s="53">
        <f>Проект!AM$650*CHOOSE(Проект!$D$650,1,Параметры!AM$59,Параметры!AM$65)/Параметры!AM$70</f>
        <v>0</v>
      </c>
      <c r="AN160" s="53">
        <f>Проект!AN$650*CHOOSE(Проект!$D$650,1,Параметры!AN$59,Параметры!AN$65)/Параметры!AN$70</f>
        <v>0</v>
      </c>
      <c r="AO160" s="53">
        <f>Проект!AO$650*CHOOSE(Проект!$D$650,1,Параметры!AO$59,Параметры!AO$65)/Параметры!AO$70</f>
        <v>0</v>
      </c>
      <c r="AP160" s="53">
        <f>Проект!AP$650*CHOOSE(Проект!$D$650,1,Параметры!AP$59,Параметры!AP$65)/Параметры!AP$70</f>
        <v>0</v>
      </c>
      <c r="AQ160" s="53">
        <f>Проект!AQ$650*CHOOSE(Проект!$D$650,1,Параметры!AQ$59,Параметры!AQ$65)/Параметры!AQ$70</f>
        <v>0</v>
      </c>
      <c r="AR160" s="53">
        <f>Проект!AR$650*CHOOSE(Проект!$D$650,1,Параметры!AR$59,Параметры!AR$65)/Параметры!AR$70</f>
        <v>0</v>
      </c>
      <c r="AS160" s="53">
        <f>Проект!AS$650*CHOOSE(Проект!$D$650,1,Параметры!AS$59,Параметры!AS$65)/Параметры!AS$70</f>
        <v>0</v>
      </c>
      <c r="AT160" s="53">
        <f>Проект!AT$650*CHOOSE(Проект!$D$650,1,Параметры!AT$59,Параметры!AT$65)/Параметры!AT$70</f>
        <v>0</v>
      </c>
      <c r="AU160" s="53">
        <f>Проект!AU$650*CHOOSE(Проект!$D$650,1,Параметры!AU$59,Параметры!AU$65)/Параметры!AU$70</f>
        <v>0</v>
      </c>
      <c r="AV160" s="53">
        <f>Проект!AV$650*CHOOSE(Проект!$D$650,1,Параметры!AV$59,Параметры!AV$65)/Параметры!AV$70</f>
        <v>0</v>
      </c>
      <c r="AW160" s="53">
        <f>Проект!AW$650*CHOOSE(Проект!$D$650,1,Параметры!AW$59,Параметры!AW$65)/Параметры!AW$70</f>
        <v>0</v>
      </c>
      <c r="AX160" s="53">
        <f>Проект!AX$650*CHOOSE(Проект!$D$650,1,Параметры!AX$59,Параметры!AX$65)/Параметры!AX$70</f>
        <v>0</v>
      </c>
      <c r="AY160" s="53">
        <f>Проект!AY$650*CHOOSE(Проект!$D$650,1,Параметры!AY$59,Параметры!AY$65)/Параметры!AY$70</f>
        <v>0</v>
      </c>
      <c r="AZ160" s="53">
        <f>Проект!AZ$650*CHOOSE(Проект!$D$650,1,Параметры!AZ$59,Параметры!AZ$65)/Параметры!AZ$70</f>
        <v>0</v>
      </c>
      <c r="BA160" s="53">
        <f>Проект!BA$650*CHOOSE(Проект!$D$650,1,Параметры!BA$59,Параметры!BA$65)/Параметры!BA$70</f>
        <v>0</v>
      </c>
      <c r="BB160" s="53">
        <f>Проект!BB$650*CHOOSE(Проект!$D$650,1,Параметры!BB$59,Параметры!BB$65)/Параметры!BB$70</f>
        <v>0</v>
      </c>
      <c r="BC160" s="53">
        <f>Проект!BC$650*CHOOSE(Проект!$D$650,1,Параметры!BC$59,Параметры!BC$65)/Параметры!BC$70</f>
        <v>0</v>
      </c>
      <c r="BD160" s="53">
        <f>Проект!BD$650*CHOOSE(Проект!$D$650,1,Параметры!BD$59,Параметры!BD$65)/Параметры!BD$70</f>
        <v>0</v>
      </c>
      <c r="BE160" s="53">
        <f>Проект!BE$650*CHOOSE(Проект!$D$650,1,Параметры!BE$59,Параметры!BE$65)/Параметры!BE$70</f>
        <v>0</v>
      </c>
      <c r="BF160" s="53">
        <f>Проект!BF$650*CHOOSE(Проект!$D$650,1,Параметры!BF$59,Параметры!BF$65)/Параметры!BF$70</f>
        <v>0</v>
      </c>
      <c r="BG160" s="53">
        <f>Проект!BG$650*CHOOSE(Проект!$D$650,1,Параметры!BG$59,Параметры!BG$65)/Параметры!BG$70</f>
        <v>0</v>
      </c>
      <c r="BH160" s="53">
        <f>Проект!BH$650*CHOOSE(Проект!$D$650,1,Параметры!BH$59,Параметры!BH$65)/Параметры!BH$70</f>
        <v>0</v>
      </c>
      <c r="BI160" s="53">
        <f>Проект!BI$650*CHOOSE(Проект!$D$650,1,Параметры!BI$59,Параметры!BI$65)/Параметры!BI$70</f>
        <v>0</v>
      </c>
      <c r="BJ160" s="53">
        <f>Проект!BJ$650*CHOOSE(Проект!$D$650,1,Параметры!BJ$59,Параметры!BJ$65)/Параметры!BJ$70</f>
        <v>0</v>
      </c>
      <c r="BK160" s="53">
        <f>Проект!BK$650*CHOOSE(Проект!$D$650,1,Параметры!BK$59,Параметры!BK$65)/Параметры!BK$70</f>
        <v>0</v>
      </c>
      <c r="BL160" s="53">
        <f>Проект!BL$650*CHOOSE(Проект!$D$650,1,Параметры!BL$59,Параметры!BL$65)/Параметры!BL$70</f>
        <v>0</v>
      </c>
      <c r="BM160" s="53">
        <f>Проект!BM$650*CHOOSE(Проект!$D$650,1,Параметры!BM$59,Параметры!BM$65)/Параметры!BM$70</f>
        <v>0</v>
      </c>
      <c r="BN160" s="53">
        <f>Проект!BN$650*CHOOSE(Проект!$D$650,1,Параметры!BN$59,Параметры!BN$65)/Параметры!BN$70</f>
        <v>0</v>
      </c>
      <c r="BO160" s="53">
        <f>Проект!BO$650*CHOOSE(Проект!$D$650,1,Параметры!BO$59,Параметры!BO$65)/Параметры!BO$70</f>
        <v>0</v>
      </c>
      <c r="BP160" s="53">
        <f>Проект!BP$650*CHOOSE(Проект!$D$650,1,Параметры!BP$59,Параметры!BP$65)/Параметры!BP$70</f>
        <v>0</v>
      </c>
      <c r="BQ160" s="53">
        <f>Проект!BQ$650*CHOOSE(Проект!$D$650,1,Параметры!BQ$59,Параметры!BQ$65)/Параметры!BQ$70</f>
        <v>0</v>
      </c>
      <c r="BR160" s="53">
        <f>Проект!BR$650*CHOOSE(Проект!$D$650,1,Параметры!BR$59,Параметры!BR$65)/Параметры!BR$70</f>
        <v>0</v>
      </c>
      <c r="BS160" s="53">
        <f>Проект!BS$650*CHOOSE(Проект!$D$650,1,Параметры!BS$59,Параметры!BS$65)/Параметры!BS$70</f>
        <v>0</v>
      </c>
      <c r="BT160" s="53">
        <f>Проект!BT$650*CHOOSE(Проект!$D$650,1,Параметры!BT$59,Параметры!BT$65)/Параметры!BT$70</f>
        <v>0</v>
      </c>
      <c r="BU160" s="53">
        <f>Проект!BU$650*CHOOSE(Проект!$D$650,1,Параметры!BU$59,Параметры!BU$65)/Параметры!BU$70</f>
        <v>0</v>
      </c>
      <c r="BV160" s="53">
        <f>Проект!BV$650*CHOOSE(Проект!$D$650,1,Параметры!BV$59,Параметры!BV$65)/Параметры!BV$70</f>
        <v>0</v>
      </c>
      <c r="BW160" s="53">
        <f>Проект!BW$650*CHOOSE(Проект!$D$650,1,Параметры!BW$59,Параметры!BW$65)/Параметры!BW$70</f>
        <v>0</v>
      </c>
      <c r="BX160" s="53">
        <f>Проект!BX$650*CHOOSE(Проект!$D$650,1,Параметры!BX$59,Параметры!BX$65)/Параметры!BX$70</f>
        <v>0</v>
      </c>
      <c r="BY160" s="53">
        <f>Проект!BY$650*CHOOSE(Проект!$D$650,1,Параметры!BY$59,Параметры!BY$65)/Параметры!BY$70</f>
        <v>0</v>
      </c>
      <c r="BZ160" s="53">
        <f>Проект!BZ$650*CHOOSE(Проект!$D$650,1,Параметры!BZ$59,Параметры!BZ$65)/Параметры!BZ$70</f>
        <v>0</v>
      </c>
      <c r="CA160" s="53">
        <f>Проект!CA$650*CHOOSE(Проект!$D$650,1,Параметры!CA$59,Параметры!CA$65)/Параметры!CA$70</f>
        <v>0</v>
      </c>
      <c r="CB160" s="53">
        <f>Проект!CB$650*CHOOSE(Проект!$D$650,1,Параметры!CB$59,Параметры!CB$65)/Параметры!CB$70</f>
        <v>0</v>
      </c>
      <c r="CC160" s="53">
        <f>Проект!CC$650*CHOOSE(Проект!$D$650,1,Параметры!CC$59,Параметры!CC$65)/Параметры!CC$70</f>
        <v>0</v>
      </c>
      <c r="CD160" s="53">
        <f>Проект!CD$650*CHOOSE(Проект!$D$650,1,Параметры!CD$59,Параметры!CD$65)/Параметры!CD$70</f>
        <v>0</v>
      </c>
      <c r="CE160" s="53">
        <f>Проект!CE$650*CHOOSE(Проект!$D$650,1,Параметры!CE$59,Параметры!CE$65)/Параметры!CE$70</f>
        <v>0</v>
      </c>
      <c r="CF160" s="53">
        <f>Проект!CF$650*CHOOSE(Проект!$D$650,1,Параметры!CF$59,Параметры!CF$65)/Параметры!CF$70</f>
        <v>0</v>
      </c>
      <c r="CG160" s="53">
        <f>Проект!CG$650*CHOOSE(Проект!$D$650,1,Параметры!CG$59,Параметры!CG$65)/Параметры!CG$70</f>
        <v>0</v>
      </c>
      <c r="CH160" s="53">
        <f>Проект!CH$650*CHOOSE(Проект!$D$650,1,Параметры!CH$59,Параметры!CH$65)/Параметры!CH$70</f>
        <v>0</v>
      </c>
      <c r="CI160" s="53">
        <f>Проект!CI$650*CHOOSE(Проект!$D$650,1,Параметры!CI$59,Параметры!CI$65)/Параметры!CI$70</f>
        <v>0</v>
      </c>
      <c r="CJ160" s="53">
        <f>Проект!CJ$650*CHOOSE(Проект!$D$650,1,Параметры!CJ$59,Параметры!CJ$65)/Параметры!CJ$70</f>
        <v>0</v>
      </c>
      <c r="CK160" s="53">
        <f>Проект!CK$650*CHOOSE(Проект!$D$650,1,Параметры!CK$59,Параметры!CK$65)/Параметры!CK$70</f>
        <v>0</v>
      </c>
      <c r="CL160" s="53">
        <f>Проект!CL$650*CHOOSE(Проект!$D$650,1,Параметры!CL$59,Параметры!CL$65)/Параметры!CL$70</f>
        <v>0</v>
      </c>
      <c r="CM160" s="53">
        <f>Проект!CM$650*CHOOSE(Проект!$D$650,1,Параметры!CM$59,Параметры!CM$65)/Параметры!CM$70</f>
        <v>0</v>
      </c>
      <c r="CN160" s="53">
        <f>Проект!CN$650*CHOOSE(Проект!$D$650,1,Параметры!CN$59,Параметры!CN$65)/Параметры!CN$70</f>
        <v>0</v>
      </c>
      <c r="CO160" s="53">
        <f>Проект!CO$650*CHOOSE(Проект!$D$650,1,Параметры!CO$59,Параметры!CO$65)/Параметры!CO$70</f>
        <v>0</v>
      </c>
      <c r="CP160" s="53">
        <f>Проект!CP$650*CHOOSE(Проект!$D$650,1,Параметры!CP$59,Параметры!CP$65)/Параметры!CP$70</f>
        <v>0</v>
      </c>
      <c r="CQ160" s="53">
        <f>Проект!CQ$650*CHOOSE(Проект!$D$650,1,Параметры!CQ$59,Параметры!CQ$65)/Параметры!CQ$70</f>
        <v>0</v>
      </c>
      <c r="CR160" s="53">
        <f>Проект!CR$650*CHOOSE(Проект!$D$650,1,Параметры!CR$59,Параметры!CR$65)/Параметры!CR$70</f>
        <v>0</v>
      </c>
      <c r="CS160" s="53">
        <f>Проект!CS$650*CHOOSE(Проект!$D$650,1,Параметры!CS$59,Параметры!CS$65)/Параметры!CS$70</f>
        <v>0</v>
      </c>
      <c r="CT160" s="53">
        <f>Проект!CT$650*CHOOSE(Проект!$D$650,1,Параметры!CT$59,Параметры!CT$65)/Параметры!CT$70</f>
        <v>0</v>
      </c>
      <c r="CU160" s="53">
        <f>Проект!CU$650*CHOOSE(Проект!$D$650,1,Параметры!CU$59,Параметры!CU$65)/Параметры!CU$70</f>
        <v>0</v>
      </c>
      <c r="CV160" s="53">
        <f>Проект!CV$650*CHOOSE(Проект!$D$650,1,Параметры!CV$59,Параметры!CV$65)/Параметры!CV$70</f>
        <v>0</v>
      </c>
      <c r="CW160" s="53">
        <f>Проект!CW$650*CHOOSE(Проект!$D$650,1,Параметры!CW$59,Параметры!CW$65)/Параметры!CW$70</f>
        <v>0</v>
      </c>
      <c r="CX160" s="53">
        <f>Проект!CX$650*CHOOSE(Проект!$D$650,1,Параметры!CX$59,Параметры!CX$65)/Параметры!CX$70</f>
        <v>0</v>
      </c>
      <c r="CY160" s="53">
        <f>Проект!CY$650*CHOOSE(Проект!$D$650,1,Параметры!CY$59,Параметры!CY$65)/Параметры!CY$70</f>
        <v>0</v>
      </c>
      <c r="CZ160" s="53">
        <f>Проект!CZ$650*CHOOSE(Проект!$D$650,1,Параметры!CZ$59,Параметры!CZ$65)/Параметры!CZ$70</f>
        <v>0</v>
      </c>
      <c r="DA160" s="53">
        <f>Проект!DA$650*CHOOSE(Проект!$D$650,1,Параметры!DA$59,Параметры!DA$65)/Параметры!DA$70</f>
        <v>0</v>
      </c>
      <c r="DB160" s="53">
        <f>Проект!DB$650*CHOOSE(Проект!$D$650,1,Параметры!DB$59,Параметры!DB$65)/Параметры!DB$70</f>
        <v>0</v>
      </c>
      <c r="DC160" s="53">
        <f>Проект!DC$650*CHOOSE(Проект!$D$650,1,Параметры!DC$59,Параметры!DC$65)/Параметры!DC$70</f>
        <v>0</v>
      </c>
      <c r="DD160" s="53">
        <f>Проект!DD$650*CHOOSE(Проект!$D$650,1,Параметры!DD$59,Параметры!DD$65)/Параметры!DD$70</f>
        <v>0</v>
      </c>
      <c r="DE160" s="53">
        <f>Проект!DE$650*CHOOSE(Проект!$D$650,1,Параметры!DE$59,Параметры!DE$65)/Параметры!DE$70</f>
        <v>0</v>
      </c>
      <c r="DF160" s="53">
        <f>Проект!DF$650*CHOOSE(Проект!$D$650,1,Параметры!DF$59,Параметры!DF$65)/Параметры!DF$70</f>
        <v>0</v>
      </c>
      <c r="DG160" s="53">
        <f>Проект!DG$650*CHOOSE(Проект!$D$650,1,Параметры!DG$59,Параметры!DG$65)/Параметры!DG$70</f>
        <v>0</v>
      </c>
      <c r="DH160" s="53">
        <f>Проект!DH$650*CHOOSE(Проект!$D$650,1,Параметры!DH$59,Параметры!DH$65)/Параметры!DH$70</f>
        <v>0</v>
      </c>
      <c r="DI160" s="53">
        <f>Проект!DI$650*CHOOSE(Проект!$D$650,1,Параметры!DI$59,Параметры!DI$65)/Параметры!DI$70</f>
        <v>0</v>
      </c>
      <c r="DJ160" s="53">
        <f>Проект!DJ$650*CHOOSE(Проект!$D$650,1,Параметры!DJ$59,Параметры!DJ$65)/Параметры!DJ$70</f>
        <v>0</v>
      </c>
      <c r="DK160" s="53">
        <f>Проект!DK$650*CHOOSE(Проект!$D$650,1,Параметры!DK$59,Параметры!DK$65)/Параметры!DK$70</f>
        <v>0</v>
      </c>
      <c r="DL160" s="53">
        <f>Проект!DL$650*CHOOSE(Проект!$D$650,1,Параметры!DL$59,Параметры!DL$65)/Параметры!DL$70</f>
        <v>0</v>
      </c>
      <c r="DM160" s="53">
        <f>Проект!DM$650*CHOOSE(Проект!$D$650,1,Параметры!DM$59,Параметры!DM$65)/Параметры!DM$70</f>
        <v>0</v>
      </c>
      <c r="DN160" s="53">
        <f>Проект!DN$650*CHOOSE(Проект!$D$650,1,Параметры!DN$59,Параметры!DN$65)/Параметры!DN$70</f>
        <v>0</v>
      </c>
      <c r="DO160" s="53">
        <f>Проект!DO$650*CHOOSE(Проект!$D$650,1,Параметры!DO$59,Параметры!DO$65)/Параметры!DO$70</f>
        <v>0</v>
      </c>
      <c r="DP160" s="53">
        <f>Проект!DP$650*CHOOSE(Проект!$D$650,1,Параметры!DP$59,Параметры!DP$65)/Параметры!DP$70</f>
        <v>0</v>
      </c>
      <c r="DQ160" s="53">
        <f>Проект!DQ$650*CHOOSE(Проект!$D$650,1,Параметры!DQ$59,Параметры!DQ$65)/Параметры!DQ$70</f>
        <v>0</v>
      </c>
      <c r="DR160" s="53">
        <f>Проект!DR$650*CHOOSE(Проект!$D$650,1,Параметры!DR$59,Параметры!DR$65)/Параметры!DR$70</f>
        <v>0</v>
      </c>
      <c r="DS160" s="53">
        <f>Проект!DS$650*CHOOSE(Проект!$D$650,1,Параметры!DS$59,Параметры!DS$65)/Параметры!DS$70</f>
        <v>0</v>
      </c>
      <c r="DT160" s="53">
        <f>Проект!DT$650*CHOOSE(Проект!$D$650,1,Параметры!DT$59,Параметры!DT$65)/Параметры!DT$70</f>
        <v>0</v>
      </c>
      <c r="DU160" s="53">
        <f>Проект!DU$650*CHOOSE(Проект!$D$650,1,Параметры!DU$59,Параметры!DU$65)/Параметры!DU$70</f>
        <v>0</v>
      </c>
      <c r="DV160" s="53">
        <f>Проект!DV$650*CHOOSE(Проект!$D$650,1,Параметры!DV$59,Параметры!DV$65)/Параметры!DV$70</f>
        <v>0</v>
      </c>
      <c r="DX160" s="55">
        <f>SUM(G160:DW160)</f>
        <v>228600</v>
      </c>
    </row>
    <row r="161" spans="1:128" x14ac:dyDescent="0.2">
      <c r="A161" s="113"/>
      <c r="B161" s="120"/>
      <c r="C161" s="113"/>
      <c r="D161" s="114"/>
      <c r="E161" s="114"/>
      <c r="F161" s="6" t="s">
        <v>2961</v>
      </c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  <c r="BH161" s="118"/>
      <c r="BI161" s="118"/>
      <c r="BJ161" s="118"/>
      <c r="BK161" s="118"/>
      <c r="BL161" s="118"/>
      <c r="BM161" s="118"/>
      <c r="BN161" s="118"/>
      <c r="BO161" s="118"/>
      <c r="BP161" s="118"/>
      <c r="BQ161" s="118"/>
      <c r="BR161" s="118"/>
      <c r="BS161" s="118"/>
      <c r="BT161" s="118"/>
      <c r="BU161" s="118"/>
      <c r="BV161" s="118"/>
      <c r="BW161" s="118"/>
      <c r="BX161" s="118"/>
      <c r="BY161" s="118"/>
      <c r="BZ161" s="118"/>
      <c r="CA161" s="118"/>
      <c r="CB161" s="118"/>
      <c r="CC161" s="118"/>
      <c r="CD161" s="118"/>
      <c r="CE161" s="118"/>
      <c r="CF161" s="118"/>
      <c r="CG161" s="118"/>
      <c r="CH161" s="118"/>
      <c r="CI161" s="118"/>
      <c r="CJ161" s="118"/>
      <c r="CK161" s="118"/>
      <c r="CL161" s="118"/>
      <c r="CM161" s="118"/>
      <c r="CN161" s="118"/>
      <c r="CO161" s="118"/>
      <c r="CP161" s="118"/>
      <c r="CQ161" s="118"/>
      <c r="CR161" s="118"/>
      <c r="CS161" s="118"/>
      <c r="CT161" s="118"/>
      <c r="CU161" s="118"/>
      <c r="CV161" s="118"/>
      <c r="CW161" s="118"/>
      <c r="CX161" s="118"/>
      <c r="CY161" s="118"/>
      <c r="CZ161" s="118"/>
      <c r="DA161" s="118"/>
      <c r="DB161" s="118"/>
      <c r="DC161" s="118"/>
      <c r="DD161" s="118"/>
      <c r="DE161" s="118"/>
      <c r="DF161" s="118"/>
      <c r="DG161" s="118"/>
      <c r="DH161" s="118"/>
      <c r="DI161" s="118"/>
      <c r="DJ161" s="118"/>
      <c r="DK161" s="118"/>
      <c r="DL161" s="118"/>
      <c r="DM161" s="118"/>
      <c r="DN161" s="118"/>
      <c r="DO161" s="118"/>
      <c r="DP161" s="118"/>
      <c r="DQ161" s="118"/>
      <c r="DR161" s="118"/>
      <c r="DS161" s="118"/>
      <c r="DT161" s="118"/>
      <c r="DU161" s="118"/>
      <c r="DV161" s="118"/>
      <c r="DW161" s="119"/>
      <c r="DX161" s="119"/>
    </row>
    <row r="162" spans="1:128" hidden="1" x14ac:dyDescent="0.2">
      <c r="A162" s="32" t="str">
        <f ca="1">Language!A$952</f>
        <v>НМА</v>
      </c>
      <c r="B162" s="122">
        <f>DX162</f>
        <v>0</v>
      </c>
      <c r="C162" s="88" t="str">
        <f ca="1">Параметры!$C$70</f>
        <v>тыс. руб.</v>
      </c>
      <c r="D162" s="11">
        <v>0</v>
      </c>
      <c r="E162" s="6" t="s">
        <v>3034</v>
      </c>
      <c r="F162" s="14" t="s">
        <v>3343</v>
      </c>
      <c r="G162" s="56">
        <f t="shared" ref="G162:N162" si="138">SUMIF($F162:$F164,"ID*",G162:G164)</f>
        <v>0</v>
      </c>
      <c r="H162" s="56">
        <f t="shared" si="138"/>
        <v>0</v>
      </c>
      <c r="I162" s="56">
        <f t="shared" si="138"/>
        <v>0</v>
      </c>
      <c r="J162" s="56">
        <f t="shared" si="138"/>
        <v>0</v>
      </c>
      <c r="K162" s="56">
        <f t="shared" si="138"/>
        <v>0</v>
      </c>
      <c r="L162" s="56">
        <f t="shared" si="138"/>
        <v>0</v>
      </c>
      <c r="M162" s="56">
        <f t="shared" si="138"/>
        <v>0</v>
      </c>
      <c r="N162" s="56">
        <f t="shared" si="138"/>
        <v>0</v>
      </c>
      <c r="O162" s="56">
        <f t="shared" ref="O162:AT162" si="139">SUMIF($F162:$F164,"ID*",O162:O164)</f>
        <v>0</v>
      </c>
      <c r="P162" s="56">
        <f t="shared" si="139"/>
        <v>0</v>
      </c>
      <c r="Q162" s="56">
        <f t="shared" si="139"/>
        <v>0</v>
      </c>
      <c r="R162" s="56">
        <f t="shared" si="139"/>
        <v>0</v>
      </c>
      <c r="S162" s="56">
        <f t="shared" si="139"/>
        <v>0</v>
      </c>
      <c r="T162" s="56">
        <f t="shared" si="139"/>
        <v>0</v>
      </c>
      <c r="U162" s="56">
        <f t="shared" si="139"/>
        <v>0</v>
      </c>
      <c r="V162" s="56">
        <f t="shared" si="139"/>
        <v>0</v>
      </c>
      <c r="W162" s="56">
        <f t="shared" si="139"/>
        <v>0</v>
      </c>
      <c r="X162" s="56">
        <f t="shared" si="139"/>
        <v>0</v>
      </c>
      <c r="Y162" s="56">
        <f t="shared" si="139"/>
        <v>0</v>
      </c>
      <c r="Z162" s="56">
        <f t="shared" si="139"/>
        <v>0</v>
      </c>
      <c r="AA162" s="56">
        <f t="shared" si="139"/>
        <v>0</v>
      </c>
      <c r="AB162" s="56">
        <f t="shared" si="139"/>
        <v>0</v>
      </c>
      <c r="AC162" s="56">
        <f t="shared" si="139"/>
        <v>0</v>
      </c>
      <c r="AD162" s="56">
        <f t="shared" si="139"/>
        <v>0</v>
      </c>
      <c r="AE162" s="56">
        <f t="shared" si="139"/>
        <v>0</v>
      </c>
      <c r="AF162" s="56">
        <f t="shared" si="139"/>
        <v>0</v>
      </c>
      <c r="AG162" s="56">
        <f t="shared" si="139"/>
        <v>0</v>
      </c>
      <c r="AH162" s="56">
        <f t="shared" si="139"/>
        <v>0</v>
      </c>
      <c r="AI162" s="56">
        <f t="shared" si="139"/>
        <v>0</v>
      </c>
      <c r="AJ162" s="56">
        <f t="shared" si="139"/>
        <v>0</v>
      </c>
      <c r="AK162" s="56">
        <f t="shared" si="139"/>
        <v>0</v>
      </c>
      <c r="AL162" s="56">
        <f t="shared" si="139"/>
        <v>0</v>
      </c>
      <c r="AM162" s="56">
        <f t="shared" si="139"/>
        <v>0</v>
      </c>
      <c r="AN162" s="56">
        <f t="shared" si="139"/>
        <v>0</v>
      </c>
      <c r="AO162" s="56">
        <f t="shared" si="139"/>
        <v>0</v>
      </c>
      <c r="AP162" s="56">
        <f t="shared" si="139"/>
        <v>0</v>
      </c>
      <c r="AQ162" s="56">
        <f t="shared" si="139"/>
        <v>0</v>
      </c>
      <c r="AR162" s="56">
        <f t="shared" si="139"/>
        <v>0</v>
      </c>
      <c r="AS162" s="56">
        <f t="shared" si="139"/>
        <v>0</v>
      </c>
      <c r="AT162" s="56">
        <f t="shared" si="139"/>
        <v>0</v>
      </c>
      <c r="AU162" s="56">
        <f t="shared" ref="AU162:BZ162" si="140">SUMIF($F162:$F164,"ID*",AU162:AU164)</f>
        <v>0</v>
      </c>
      <c r="AV162" s="56">
        <f t="shared" si="140"/>
        <v>0</v>
      </c>
      <c r="AW162" s="56">
        <f t="shared" si="140"/>
        <v>0</v>
      </c>
      <c r="AX162" s="56">
        <f t="shared" si="140"/>
        <v>0</v>
      </c>
      <c r="AY162" s="56">
        <f t="shared" si="140"/>
        <v>0</v>
      </c>
      <c r="AZ162" s="56">
        <f t="shared" si="140"/>
        <v>0</v>
      </c>
      <c r="BA162" s="56">
        <f t="shared" si="140"/>
        <v>0</v>
      </c>
      <c r="BB162" s="56">
        <f t="shared" si="140"/>
        <v>0</v>
      </c>
      <c r="BC162" s="56">
        <f t="shared" si="140"/>
        <v>0</v>
      </c>
      <c r="BD162" s="56">
        <f t="shared" si="140"/>
        <v>0</v>
      </c>
      <c r="BE162" s="56">
        <f t="shared" si="140"/>
        <v>0</v>
      </c>
      <c r="BF162" s="56">
        <f t="shared" si="140"/>
        <v>0</v>
      </c>
      <c r="BG162" s="56">
        <f t="shared" si="140"/>
        <v>0</v>
      </c>
      <c r="BH162" s="56">
        <f t="shared" si="140"/>
        <v>0</v>
      </c>
      <c r="BI162" s="56">
        <f t="shared" si="140"/>
        <v>0</v>
      </c>
      <c r="BJ162" s="56">
        <f t="shared" si="140"/>
        <v>0</v>
      </c>
      <c r="BK162" s="56">
        <f t="shared" si="140"/>
        <v>0</v>
      </c>
      <c r="BL162" s="56">
        <f t="shared" si="140"/>
        <v>0</v>
      </c>
      <c r="BM162" s="56">
        <f t="shared" si="140"/>
        <v>0</v>
      </c>
      <c r="BN162" s="56">
        <f t="shared" si="140"/>
        <v>0</v>
      </c>
      <c r="BO162" s="56">
        <f t="shared" si="140"/>
        <v>0</v>
      </c>
      <c r="BP162" s="56">
        <f t="shared" si="140"/>
        <v>0</v>
      </c>
      <c r="BQ162" s="56">
        <f t="shared" si="140"/>
        <v>0</v>
      </c>
      <c r="BR162" s="56">
        <f t="shared" si="140"/>
        <v>0</v>
      </c>
      <c r="BS162" s="56">
        <f t="shared" si="140"/>
        <v>0</v>
      </c>
      <c r="BT162" s="56">
        <f t="shared" si="140"/>
        <v>0</v>
      </c>
      <c r="BU162" s="56">
        <f t="shared" si="140"/>
        <v>0</v>
      </c>
      <c r="BV162" s="56">
        <f t="shared" si="140"/>
        <v>0</v>
      </c>
      <c r="BW162" s="56">
        <f t="shared" si="140"/>
        <v>0</v>
      </c>
      <c r="BX162" s="56">
        <f t="shared" si="140"/>
        <v>0</v>
      </c>
      <c r="BY162" s="56">
        <f t="shared" si="140"/>
        <v>0</v>
      </c>
      <c r="BZ162" s="56">
        <f t="shared" si="140"/>
        <v>0</v>
      </c>
      <c r="CA162" s="56">
        <f t="shared" ref="CA162:DF162" si="141">SUMIF($F162:$F164,"ID*",CA162:CA164)</f>
        <v>0</v>
      </c>
      <c r="CB162" s="56">
        <f t="shared" si="141"/>
        <v>0</v>
      </c>
      <c r="CC162" s="56">
        <f t="shared" si="141"/>
        <v>0</v>
      </c>
      <c r="CD162" s="56">
        <f t="shared" si="141"/>
        <v>0</v>
      </c>
      <c r="CE162" s="56">
        <f t="shared" si="141"/>
        <v>0</v>
      </c>
      <c r="CF162" s="56">
        <f t="shared" si="141"/>
        <v>0</v>
      </c>
      <c r="CG162" s="56">
        <f t="shared" si="141"/>
        <v>0</v>
      </c>
      <c r="CH162" s="56">
        <f t="shared" si="141"/>
        <v>0</v>
      </c>
      <c r="CI162" s="56">
        <f t="shared" si="141"/>
        <v>0</v>
      </c>
      <c r="CJ162" s="56">
        <f t="shared" si="141"/>
        <v>0</v>
      </c>
      <c r="CK162" s="56">
        <f t="shared" si="141"/>
        <v>0</v>
      </c>
      <c r="CL162" s="56">
        <f t="shared" si="141"/>
        <v>0</v>
      </c>
      <c r="CM162" s="56">
        <f t="shared" si="141"/>
        <v>0</v>
      </c>
      <c r="CN162" s="56">
        <f t="shared" si="141"/>
        <v>0</v>
      </c>
      <c r="CO162" s="56">
        <f t="shared" si="141"/>
        <v>0</v>
      </c>
      <c r="CP162" s="56">
        <f t="shared" si="141"/>
        <v>0</v>
      </c>
      <c r="CQ162" s="56">
        <f t="shared" si="141"/>
        <v>0</v>
      </c>
      <c r="CR162" s="56">
        <f t="shared" si="141"/>
        <v>0</v>
      </c>
      <c r="CS162" s="56">
        <f t="shared" si="141"/>
        <v>0</v>
      </c>
      <c r="CT162" s="56">
        <f t="shared" si="141"/>
        <v>0</v>
      </c>
      <c r="CU162" s="56">
        <f t="shared" si="141"/>
        <v>0</v>
      </c>
      <c r="CV162" s="56">
        <f t="shared" si="141"/>
        <v>0</v>
      </c>
      <c r="CW162" s="56">
        <f t="shared" si="141"/>
        <v>0</v>
      </c>
      <c r="CX162" s="56">
        <f t="shared" si="141"/>
        <v>0</v>
      </c>
      <c r="CY162" s="56">
        <f t="shared" si="141"/>
        <v>0</v>
      </c>
      <c r="CZ162" s="56">
        <f t="shared" si="141"/>
        <v>0</v>
      </c>
      <c r="DA162" s="56">
        <f t="shared" si="141"/>
        <v>0</v>
      </c>
      <c r="DB162" s="56">
        <f t="shared" si="141"/>
        <v>0</v>
      </c>
      <c r="DC162" s="56">
        <f t="shared" si="141"/>
        <v>0</v>
      </c>
      <c r="DD162" s="56">
        <f t="shared" si="141"/>
        <v>0</v>
      </c>
      <c r="DE162" s="56">
        <f t="shared" si="141"/>
        <v>0</v>
      </c>
      <c r="DF162" s="56">
        <f t="shared" si="141"/>
        <v>0</v>
      </c>
      <c r="DG162" s="56">
        <f t="shared" ref="DG162:DV162" si="142">SUMIF($F162:$F164,"ID*",DG162:DG164)</f>
        <v>0</v>
      </c>
      <c r="DH162" s="56">
        <f t="shared" si="142"/>
        <v>0</v>
      </c>
      <c r="DI162" s="56">
        <f t="shared" si="142"/>
        <v>0</v>
      </c>
      <c r="DJ162" s="56">
        <f t="shared" si="142"/>
        <v>0</v>
      </c>
      <c r="DK162" s="56">
        <f t="shared" si="142"/>
        <v>0</v>
      </c>
      <c r="DL162" s="56">
        <f t="shared" si="142"/>
        <v>0</v>
      </c>
      <c r="DM162" s="56">
        <f t="shared" si="142"/>
        <v>0</v>
      </c>
      <c r="DN162" s="56">
        <f t="shared" si="142"/>
        <v>0</v>
      </c>
      <c r="DO162" s="56">
        <f t="shared" si="142"/>
        <v>0</v>
      </c>
      <c r="DP162" s="56">
        <f t="shared" si="142"/>
        <v>0</v>
      </c>
      <c r="DQ162" s="56">
        <f t="shared" si="142"/>
        <v>0</v>
      </c>
      <c r="DR162" s="56">
        <f t="shared" si="142"/>
        <v>0</v>
      </c>
      <c r="DS162" s="56">
        <f t="shared" si="142"/>
        <v>0</v>
      </c>
      <c r="DT162" s="56">
        <f t="shared" si="142"/>
        <v>0</v>
      </c>
      <c r="DU162" s="56">
        <f t="shared" si="142"/>
        <v>0</v>
      </c>
      <c r="DV162" s="56">
        <f t="shared" si="142"/>
        <v>0</v>
      </c>
      <c r="DX162" s="70">
        <f>SUM(G162:DW162)</f>
        <v>0</v>
      </c>
    </row>
    <row r="163" spans="1:128" hidden="1" x14ac:dyDescent="0.2">
      <c r="A163" s="113"/>
      <c r="B163" s="120"/>
      <c r="C163" s="113"/>
      <c r="D163" s="114"/>
      <c r="E163" s="114"/>
      <c r="F163" s="6" t="s">
        <v>2961</v>
      </c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8"/>
      <c r="BF163" s="118"/>
      <c r="BG163" s="118"/>
      <c r="BH163" s="118"/>
      <c r="BI163" s="118"/>
      <c r="BJ163" s="118"/>
      <c r="BK163" s="118"/>
      <c r="BL163" s="118"/>
      <c r="BM163" s="118"/>
      <c r="BN163" s="118"/>
      <c r="BO163" s="118"/>
      <c r="BP163" s="118"/>
      <c r="BQ163" s="118"/>
      <c r="BR163" s="118"/>
      <c r="BS163" s="118"/>
      <c r="BT163" s="118"/>
      <c r="BU163" s="118"/>
      <c r="BV163" s="118"/>
      <c r="BW163" s="118"/>
      <c r="BX163" s="118"/>
      <c r="BY163" s="118"/>
      <c r="BZ163" s="118"/>
      <c r="CA163" s="118"/>
      <c r="CB163" s="118"/>
      <c r="CC163" s="118"/>
      <c r="CD163" s="118"/>
      <c r="CE163" s="118"/>
      <c r="CF163" s="118"/>
      <c r="CG163" s="118"/>
      <c r="CH163" s="118"/>
      <c r="CI163" s="118"/>
      <c r="CJ163" s="118"/>
      <c r="CK163" s="118"/>
      <c r="CL163" s="118"/>
      <c r="CM163" s="118"/>
      <c r="CN163" s="118"/>
      <c r="CO163" s="118"/>
      <c r="CP163" s="118"/>
      <c r="CQ163" s="118"/>
      <c r="CR163" s="118"/>
      <c r="CS163" s="118"/>
      <c r="CT163" s="118"/>
      <c r="CU163" s="118"/>
      <c r="CV163" s="118"/>
      <c r="CW163" s="118"/>
      <c r="CX163" s="118"/>
      <c r="CY163" s="118"/>
      <c r="CZ163" s="118"/>
      <c r="DA163" s="118"/>
      <c r="DB163" s="118"/>
      <c r="DC163" s="118"/>
      <c r="DD163" s="118"/>
      <c r="DE163" s="118"/>
      <c r="DF163" s="118"/>
      <c r="DG163" s="118"/>
      <c r="DH163" s="118"/>
      <c r="DI163" s="118"/>
      <c r="DJ163" s="118"/>
      <c r="DK163" s="118"/>
      <c r="DL163" s="118"/>
      <c r="DM163" s="118"/>
      <c r="DN163" s="118"/>
      <c r="DO163" s="118"/>
      <c r="DP163" s="118"/>
      <c r="DQ163" s="118"/>
      <c r="DR163" s="118"/>
      <c r="DS163" s="118"/>
      <c r="DT163" s="118"/>
      <c r="DU163" s="118"/>
      <c r="DV163" s="118"/>
      <c r="DW163" s="119"/>
      <c r="DX163" s="119"/>
    </row>
    <row r="164" spans="1:128" s="32" customFormat="1" x14ac:dyDescent="0.2">
      <c r="A164" s="123" t="str">
        <f ca="1">Language!A$1492</f>
        <v>Итого</v>
      </c>
      <c r="B164" s="122">
        <f>DX164</f>
        <v>288600</v>
      </c>
      <c r="C164" s="88" t="str">
        <f ca="1">Параметры!$C$70</f>
        <v>тыс. руб.</v>
      </c>
      <c r="D164" s="124"/>
      <c r="E164" s="124"/>
      <c r="F164" s="6" t="s">
        <v>693</v>
      </c>
      <c r="G164" s="56">
        <f t="shared" ref="G164:AL164" si="143">SUMIF($E150:$E163,"*fixed*",G150:G163)</f>
        <v>238599.6</v>
      </c>
      <c r="H164" s="56">
        <f t="shared" si="143"/>
        <v>3000</v>
      </c>
      <c r="I164" s="56">
        <f t="shared" si="143"/>
        <v>47000.4</v>
      </c>
      <c r="J164" s="56">
        <f t="shared" si="143"/>
        <v>0</v>
      </c>
      <c r="K164" s="56">
        <f t="shared" si="143"/>
        <v>0</v>
      </c>
      <c r="L164" s="56">
        <f t="shared" si="143"/>
        <v>0</v>
      </c>
      <c r="M164" s="56">
        <f t="shared" si="143"/>
        <v>0</v>
      </c>
      <c r="N164" s="56">
        <f t="shared" si="143"/>
        <v>0</v>
      </c>
      <c r="O164" s="56">
        <f t="shared" si="143"/>
        <v>0</v>
      </c>
      <c r="P164" s="56">
        <f t="shared" si="143"/>
        <v>0</v>
      </c>
      <c r="Q164" s="56">
        <f t="shared" si="143"/>
        <v>0</v>
      </c>
      <c r="R164" s="56">
        <f t="shared" si="143"/>
        <v>0</v>
      </c>
      <c r="S164" s="56">
        <f t="shared" si="143"/>
        <v>0</v>
      </c>
      <c r="T164" s="56">
        <f t="shared" si="143"/>
        <v>0</v>
      </c>
      <c r="U164" s="56">
        <f t="shared" si="143"/>
        <v>0</v>
      </c>
      <c r="V164" s="56">
        <f t="shared" si="143"/>
        <v>0</v>
      </c>
      <c r="W164" s="56">
        <f t="shared" si="143"/>
        <v>0</v>
      </c>
      <c r="X164" s="56">
        <f t="shared" si="143"/>
        <v>0</v>
      </c>
      <c r="Y164" s="56">
        <f t="shared" si="143"/>
        <v>0</v>
      </c>
      <c r="Z164" s="56">
        <f t="shared" si="143"/>
        <v>0</v>
      </c>
      <c r="AA164" s="56">
        <f t="shared" si="143"/>
        <v>0</v>
      </c>
      <c r="AB164" s="56">
        <f t="shared" si="143"/>
        <v>0</v>
      </c>
      <c r="AC164" s="56">
        <f t="shared" si="143"/>
        <v>0</v>
      </c>
      <c r="AD164" s="56">
        <f t="shared" si="143"/>
        <v>0</v>
      </c>
      <c r="AE164" s="56">
        <f t="shared" si="143"/>
        <v>0</v>
      </c>
      <c r="AF164" s="56">
        <f t="shared" si="143"/>
        <v>0</v>
      </c>
      <c r="AG164" s="56">
        <f t="shared" si="143"/>
        <v>0</v>
      </c>
      <c r="AH164" s="56">
        <f t="shared" si="143"/>
        <v>0</v>
      </c>
      <c r="AI164" s="56">
        <f t="shared" si="143"/>
        <v>0</v>
      </c>
      <c r="AJ164" s="56">
        <f t="shared" si="143"/>
        <v>0</v>
      </c>
      <c r="AK164" s="56">
        <f t="shared" si="143"/>
        <v>0</v>
      </c>
      <c r="AL164" s="56">
        <f t="shared" si="143"/>
        <v>0</v>
      </c>
      <c r="AM164" s="56">
        <f t="shared" ref="AM164:BR164" si="144">SUMIF($E150:$E163,"*fixed*",AM150:AM163)</f>
        <v>0</v>
      </c>
      <c r="AN164" s="56">
        <f t="shared" si="144"/>
        <v>0</v>
      </c>
      <c r="AO164" s="56">
        <f t="shared" si="144"/>
        <v>0</v>
      </c>
      <c r="AP164" s="56">
        <f t="shared" si="144"/>
        <v>0</v>
      </c>
      <c r="AQ164" s="56">
        <f t="shared" si="144"/>
        <v>0</v>
      </c>
      <c r="AR164" s="56">
        <f t="shared" si="144"/>
        <v>0</v>
      </c>
      <c r="AS164" s="56">
        <f t="shared" si="144"/>
        <v>0</v>
      </c>
      <c r="AT164" s="56">
        <f t="shared" si="144"/>
        <v>0</v>
      </c>
      <c r="AU164" s="56">
        <f t="shared" si="144"/>
        <v>0</v>
      </c>
      <c r="AV164" s="56">
        <f t="shared" si="144"/>
        <v>0</v>
      </c>
      <c r="AW164" s="56">
        <f t="shared" si="144"/>
        <v>0</v>
      </c>
      <c r="AX164" s="56">
        <f t="shared" si="144"/>
        <v>0</v>
      </c>
      <c r="AY164" s="56">
        <f t="shared" si="144"/>
        <v>0</v>
      </c>
      <c r="AZ164" s="56">
        <f t="shared" si="144"/>
        <v>0</v>
      </c>
      <c r="BA164" s="56">
        <f t="shared" si="144"/>
        <v>0</v>
      </c>
      <c r="BB164" s="56">
        <f t="shared" si="144"/>
        <v>0</v>
      </c>
      <c r="BC164" s="56">
        <f t="shared" si="144"/>
        <v>0</v>
      </c>
      <c r="BD164" s="56">
        <f t="shared" si="144"/>
        <v>0</v>
      </c>
      <c r="BE164" s="56">
        <f t="shared" si="144"/>
        <v>0</v>
      </c>
      <c r="BF164" s="56">
        <f t="shared" si="144"/>
        <v>0</v>
      </c>
      <c r="BG164" s="56">
        <f t="shared" si="144"/>
        <v>0</v>
      </c>
      <c r="BH164" s="56">
        <f t="shared" si="144"/>
        <v>0</v>
      </c>
      <c r="BI164" s="56">
        <f t="shared" si="144"/>
        <v>0</v>
      </c>
      <c r="BJ164" s="56">
        <f t="shared" si="144"/>
        <v>0</v>
      </c>
      <c r="BK164" s="56">
        <f t="shared" si="144"/>
        <v>0</v>
      </c>
      <c r="BL164" s="56">
        <f t="shared" si="144"/>
        <v>0</v>
      </c>
      <c r="BM164" s="56">
        <f t="shared" si="144"/>
        <v>0</v>
      </c>
      <c r="BN164" s="56">
        <f t="shared" si="144"/>
        <v>0</v>
      </c>
      <c r="BO164" s="56">
        <f t="shared" si="144"/>
        <v>0</v>
      </c>
      <c r="BP164" s="56">
        <f t="shared" si="144"/>
        <v>0</v>
      </c>
      <c r="BQ164" s="56">
        <f t="shared" si="144"/>
        <v>0</v>
      </c>
      <c r="BR164" s="56">
        <f t="shared" si="144"/>
        <v>0</v>
      </c>
      <c r="BS164" s="56">
        <f t="shared" ref="BS164:CX164" si="145">SUMIF($E150:$E163,"*fixed*",BS150:BS163)</f>
        <v>0</v>
      </c>
      <c r="BT164" s="56">
        <f t="shared" si="145"/>
        <v>0</v>
      </c>
      <c r="BU164" s="56">
        <f t="shared" si="145"/>
        <v>0</v>
      </c>
      <c r="BV164" s="56">
        <f t="shared" si="145"/>
        <v>0</v>
      </c>
      <c r="BW164" s="56">
        <f t="shared" si="145"/>
        <v>0</v>
      </c>
      <c r="BX164" s="56">
        <f t="shared" si="145"/>
        <v>0</v>
      </c>
      <c r="BY164" s="56">
        <f t="shared" si="145"/>
        <v>0</v>
      </c>
      <c r="BZ164" s="56">
        <f t="shared" si="145"/>
        <v>0</v>
      </c>
      <c r="CA164" s="56">
        <f t="shared" si="145"/>
        <v>0</v>
      </c>
      <c r="CB164" s="56">
        <f t="shared" si="145"/>
        <v>0</v>
      </c>
      <c r="CC164" s="56">
        <f t="shared" si="145"/>
        <v>0</v>
      </c>
      <c r="CD164" s="56">
        <f t="shared" si="145"/>
        <v>0</v>
      </c>
      <c r="CE164" s="56">
        <f t="shared" si="145"/>
        <v>0</v>
      </c>
      <c r="CF164" s="56">
        <f t="shared" si="145"/>
        <v>0</v>
      </c>
      <c r="CG164" s="56">
        <f t="shared" si="145"/>
        <v>0</v>
      </c>
      <c r="CH164" s="56">
        <f t="shared" si="145"/>
        <v>0</v>
      </c>
      <c r="CI164" s="56">
        <f t="shared" si="145"/>
        <v>0</v>
      </c>
      <c r="CJ164" s="56">
        <f t="shared" si="145"/>
        <v>0</v>
      </c>
      <c r="CK164" s="56">
        <f t="shared" si="145"/>
        <v>0</v>
      </c>
      <c r="CL164" s="56">
        <f t="shared" si="145"/>
        <v>0</v>
      </c>
      <c r="CM164" s="56">
        <f t="shared" si="145"/>
        <v>0</v>
      </c>
      <c r="CN164" s="56">
        <f t="shared" si="145"/>
        <v>0</v>
      </c>
      <c r="CO164" s="56">
        <f t="shared" si="145"/>
        <v>0</v>
      </c>
      <c r="CP164" s="56">
        <f t="shared" si="145"/>
        <v>0</v>
      </c>
      <c r="CQ164" s="56">
        <f t="shared" si="145"/>
        <v>0</v>
      </c>
      <c r="CR164" s="56">
        <f t="shared" si="145"/>
        <v>0</v>
      </c>
      <c r="CS164" s="56">
        <f t="shared" si="145"/>
        <v>0</v>
      </c>
      <c r="CT164" s="56">
        <f t="shared" si="145"/>
        <v>0</v>
      </c>
      <c r="CU164" s="56">
        <f t="shared" si="145"/>
        <v>0</v>
      </c>
      <c r="CV164" s="56">
        <f t="shared" si="145"/>
        <v>0</v>
      </c>
      <c r="CW164" s="56">
        <f t="shared" si="145"/>
        <v>0</v>
      </c>
      <c r="CX164" s="56">
        <f t="shared" si="145"/>
        <v>0</v>
      </c>
      <c r="CY164" s="56">
        <f t="shared" ref="CY164:DV164" si="146">SUMIF($E150:$E163,"*fixed*",CY150:CY163)</f>
        <v>0</v>
      </c>
      <c r="CZ164" s="56">
        <f t="shared" si="146"/>
        <v>0</v>
      </c>
      <c r="DA164" s="56">
        <f t="shared" si="146"/>
        <v>0</v>
      </c>
      <c r="DB164" s="56">
        <f t="shared" si="146"/>
        <v>0</v>
      </c>
      <c r="DC164" s="56">
        <f t="shared" si="146"/>
        <v>0</v>
      </c>
      <c r="DD164" s="56">
        <f t="shared" si="146"/>
        <v>0</v>
      </c>
      <c r="DE164" s="56">
        <f t="shared" si="146"/>
        <v>0</v>
      </c>
      <c r="DF164" s="56">
        <f t="shared" si="146"/>
        <v>0</v>
      </c>
      <c r="DG164" s="56">
        <f t="shared" si="146"/>
        <v>0</v>
      </c>
      <c r="DH164" s="56">
        <f t="shared" si="146"/>
        <v>0</v>
      </c>
      <c r="DI164" s="56">
        <f t="shared" si="146"/>
        <v>0</v>
      </c>
      <c r="DJ164" s="56">
        <f t="shared" si="146"/>
        <v>0</v>
      </c>
      <c r="DK164" s="56">
        <f t="shared" si="146"/>
        <v>0</v>
      </c>
      <c r="DL164" s="56">
        <f t="shared" si="146"/>
        <v>0</v>
      </c>
      <c r="DM164" s="56">
        <f t="shared" si="146"/>
        <v>0</v>
      </c>
      <c r="DN164" s="56">
        <f t="shared" si="146"/>
        <v>0</v>
      </c>
      <c r="DO164" s="56">
        <f t="shared" si="146"/>
        <v>0</v>
      </c>
      <c r="DP164" s="56">
        <f t="shared" si="146"/>
        <v>0</v>
      </c>
      <c r="DQ164" s="56">
        <f t="shared" si="146"/>
        <v>0</v>
      </c>
      <c r="DR164" s="56">
        <f t="shared" si="146"/>
        <v>0</v>
      </c>
      <c r="DS164" s="56">
        <f t="shared" si="146"/>
        <v>0</v>
      </c>
      <c r="DT164" s="56">
        <f t="shared" si="146"/>
        <v>0</v>
      </c>
      <c r="DU164" s="56">
        <f t="shared" si="146"/>
        <v>0</v>
      </c>
      <c r="DV164" s="56">
        <f t="shared" si="146"/>
        <v>0</v>
      </c>
      <c r="DW164" s="56"/>
      <c r="DX164" s="70">
        <f>SUM(G164:DW164)</f>
        <v>288600</v>
      </c>
    </row>
    <row r="165" spans="1:128" x14ac:dyDescent="0.2">
      <c r="A165" s="9"/>
      <c r="B165" s="116"/>
      <c r="C165" s="9"/>
      <c r="D165" s="11"/>
      <c r="E165" s="14" t="s">
        <v>1872</v>
      </c>
      <c r="F165" s="14" t="s">
        <v>2961</v>
      </c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  <c r="AA165" s="117"/>
      <c r="AB165" s="117"/>
      <c r="AC165" s="117"/>
      <c r="AD165" s="117"/>
      <c r="AE165" s="117"/>
      <c r="AF165" s="117"/>
      <c r="AG165" s="117"/>
      <c r="AH165" s="117"/>
      <c r="AI165" s="117"/>
      <c r="AJ165" s="117"/>
      <c r="AK165" s="117"/>
      <c r="AL165" s="117"/>
      <c r="AM165" s="117"/>
      <c r="AN165" s="117"/>
      <c r="AO165" s="117"/>
      <c r="AP165" s="117"/>
      <c r="AQ165" s="117"/>
      <c r="AR165" s="117"/>
      <c r="AS165" s="117"/>
      <c r="AT165" s="117"/>
      <c r="AU165" s="117"/>
      <c r="AV165" s="117"/>
      <c r="AW165" s="117"/>
      <c r="AX165" s="117"/>
      <c r="AY165" s="117"/>
      <c r="AZ165" s="117"/>
      <c r="BA165" s="117"/>
      <c r="BB165" s="117"/>
      <c r="BC165" s="117"/>
      <c r="BD165" s="117"/>
      <c r="BE165" s="117"/>
      <c r="BF165" s="117"/>
      <c r="BG165" s="117"/>
      <c r="BH165" s="117"/>
      <c r="BI165" s="117"/>
      <c r="BJ165" s="117"/>
      <c r="BK165" s="117"/>
      <c r="BL165" s="117"/>
      <c r="BM165" s="117"/>
      <c r="BN165" s="117"/>
      <c r="BO165" s="117"/>
      <c r="BP165" s="117"/>
      <c r="BQ165" s="117"/>
      <c r="BR165" s="117"/>
      <c r="BS165" s="117"/>
      <c r="BT165" s="117"/>
      <c r="BU165" s="117"/>
      <c r="BV165" s="117"/>
      <c r="BW165" s="117"/>
      <c r="BX165" s="117"/>
      <c r="BY165" s="117"/>
      <c r="BZ165" s="117"/>
      <c r="CA165" s="117"/>
      <c r="CB165" s="117"/>
      <c r="CC165" s="117"/>
      <c r="CD165" s="117"/>
      <c r="CE165" s="117"/>
      <c r="CF165" s="117"/>
      <c r="CG165" s="117"/>
      <c r="CH165" s="117"/>
      <c r="CI165" s="117"/>
      <c r="CJ165" s="117"/>
      <c r="CK165" s="117"/>
      <c r="CL165" s="117"/>
      <c r="CM165" s="117"/>
      <c r="CN165" s="117"/>
      <c r="CO165" s="117"/>
      <c r="CP165" s="117"/>
      <c r="CQ165" s="117"/>
      <c r="CR165" s="117"/>
      <c r="CS165" s="117"/>
      <c r="CT165" s="117"/>
      <c r="CU165" s="117"/>
      <c r="CV165" s="117"/>
      <c r="CW165" s="117"/>
      <c r="CX165" s="117"/>
      <c r="CY165" s="117"/>
      <c r="CZ165" s="117"/>
      <c r="DA165" s="117"/>
      <c r="DB165" s="117"/>
      <c r="DC165" s="117"/>
      <c r="DD165" s="117"/>
      <c r="DE165" s="117"/>
      <c r="DF165" s="117"/>
      <c r="DG165" s="117"/>
      <c r="DH165" s="117"/>
      <c r="DI165" s="117"/>
      <c r="DJ165" s="117"/>
      <c r="DK165" s="117"/>
      <c r="DL165" s="117"/>
      <c r="DM165" s="117"/>
      <c r="DN165" s="117"/>
      <c r="DO165" s="117"/>
      <c r="DP165" s="117"/>
      <c r="DQ165" s="117"/>
      <c r="DR165" s="117"/>
      <c r="DS165" s="117"/>
      <c r="DT165" s="117"/>
      <c r="DU165" s="117"/>
      <c r="DV165" s="117"/>
      <c r="DW165" s="68"/>
      <c r="DX165" s="68"/>
    </row>
    <row r="166" spans="1:128" x14ac:dyDescent="0.2">
      <c r="A166" s="113"/>
      <c r="B166" s="113"/>
      <c r="C166" s="113"/>
      <c r="D166" s="114"/>
      <c r="E166" s="114"/>
      <c r="F166" s="114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  <c r="AE166" s="115"/>
      <c r="AF166" s="115"/>
      <c r="AG166" s="115"/>
      <c r="AH166" s="115"/>
      <c r="AI166" s="115"/>
      <c r="AJ166" s="115"/>
      <c r="AK166" s="115"/>
      <c r="AL166" s="115"/>
      <c r="AM166" s="115"/>
      <c r="AN166" s="115"/>
      <c r="AO166" s="115"/>
      <c r="AP166" s="115"/>
      <c r="AQ166" s="115"/>
      <c r="AR166" s="115"/>
      <c r="AS166" s="115"/>
      <c r="AT166" s="115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115"/>
      <c r="BE166" s="115"/>
      <c r="BF166" s="115"/>
      <c r="BG166" s="115"/>
      <c r="BH166" s="115"/>
      <c r="BI166" s="115"/>
      <c r="BJ166" s="115"/>
      <c r="BK166" s="115"/>
      <c r="BL166" s="115"/>
      <c r="BM166" s="115"/>
      <c r="BN166" s="115"/>
      <c r="BO166" s="115"/>
      <c r="BP166" s="115"/>
      <c r="BQ166" s="115"/>
      <c r="BR166" s="115"/>
      <c r="BS166" s="115"/>
      <c r="BT166" s="115"/>
      <c r="BU166" s="115"/>
      <c r="BV166" s="115"/>
      <c r="BW166" s="115"/>
      <c r="BX166" s="115"/>
      <c r="BY166" s="115"/>
      <c r="BZ166" s="115"/>
      <c r="CA166" s="115"/>
      <c r="CB166" s="115"/>
      <c r="CC166" s="115"/>
      <c r="CD166" s="115"/>
      <c r="CE166" s="115"/>
      <c r="CF166" s="115"/>
      <c r="CG166" s="115"/>
      <c r="CH166" s="115"/>
      <c r="CI166" s="115"/>
      <c r="CJ166" s="115"/>
      <c r="CK166" s="115"/>
      <c r="CL166" s="115"/>
      <c r="CM166" s="115"/>
      <c r="CN166" s="115"/>
      <c r="CO166" s="115"/>
      <c r="CP166" s="115"/>
      <c r="CQ166" s="115"/>
      <c r="CR166" s="115"/>
      <c r="CS166" s="115"/>
      <c r="CT166" s="115"/>
      <c r="CU166" s="115"/>
      <c r="CV166" s="115"/>
      <c r="CW166" s="115"/>
      <c r="CX166" s="115"/>
      <c r="CY166" s="115"/>
      <c r="CZ166" s="115"/>
      <c r="DA166" s="115"/>
      <c r="DB166" s="115"/>
      <c r="DC166" s="115"/>
      <c r="DD166" s="115"/>
      <c r="DE166" s="115"/>
      <c r="DF166" s="115"/>
      <c r="DG166" s="115"/>
      <c r="DH166" s="115"/>
      <c r="DI166" s="115"/>
      <c r="DJ166" s="115"/>
      <c r="DK166" s="115"/>
      <c r="DL166" s="115"/>
      <c r="DM166" s="115"/>
      <c r="DN166" s="115"/>
      <c r="DO166" s="115"/>
      <c r="DP166" s="115"/>
      <c r="DQ166" s="115"/>
      <c r="DR166" s="115"/>
      <c r="DS166" s="115"/>
      <c r="DT166" s="115"/>
      <c r="DU166" s="115"/>
      <c r="DV166" s="115"/>
      <c r="DW166" s="61"/>
      <c r="DX166" s="61"/>
    </row>
    <row r="168" spans="1:128" s="9" customFormat="1" ht="25.5" customHeight="1" thickBot="1" x14ac:dyDescent="0.25">
      <c r="A168" s="269" t="str">
        <f ca="1">Language!A1562</f>
        <v>ОТЧЕТ – ФИНАНСИРОВАНИЕ</v>
      </c>
      <c r="B168" s="280"/>
      <c r="C168" s="281"/>
      <c r="D168" s="271"/>
      <c r="E168" s="271" t="s">
        <v>3068</v>
      </c>
      <c r="F168" s="271" t="s">
        <v>3252</v>
      </c>
      <c r="G168" s="272" t="str">
        <f ca="1">Параметры!G$40</f>
        <v>авг.22</v>
      </c>
      <c r="H168" s="272" t="str">
        <f ca="1">Параметры!H$40</f>
        <v>сен.22</v>
      </c>
      <c r="I168" s="272" t="str">
        <f ca="1">Параметры!I$40</f>
        <v>окт.22</v>
      </c>
      <c r="J168" s="272" t="str">
        <f ca="1">Параметры!J$40</f>
        <v>ноя.22</v>
      </c>
      <c r="K168" s="272" t="str">
        <f ca="1">Параметры!K$40</f>
        <v>дек.22</v>
      </c>
      <c r="L168" s="272" t="str">
        <f ca="1">Параметры!L$40</f>
        <v>янв.23</v>
      </c>
      <c r="M168" s="272" t="str">
        <f ca="1">Параметры!M$40</f>
        <v>фев.23</v>
      </c>
      <c r="N168" s="272" t="str">
        <f ca="1">Параметры!N$40</f>
        <v>мар.23</v>
      </c>
      <c r="O168" s="272" t="str">
        <f ca="1">Параметры!O$40</f>
        <v>апр.23</v>
      </c>
      <c r="P168" s="272" t="str">
        <f ca="1">Параметры!P$40</f>
        <v>май.23</v>
      </c>
      <c r="Q168" s="272" t="str">
        <f ca="1">Параметры!Q$40</f>
        <v>июн.23</v>
      </c>
      <c r="R168" s="272" t="str">
        <f ca="1">Параметры!R$40</f>
        <v>июл.23</v>
      </c>
      <c r="S168" s="272" t="str">
        <f ca="1">Параметры!S$40</f>
        <v>авг.23</v>
      </c>
      <c r="T168" s="272" t="str">
        <f ca="1">Параметры!T$40</f>
        <v>сен.23</v>
      </c>
      <c r="U168" s="272" t="str">
        <f ca="1">Параметры!U$40</f>
        <v>окт.23</v>
      </c>
      <c r="V168" s="272" t="str">
        <f ca="1">Параметры!V$40</f>
        <v>ноя.23</v>
      </c>
      <c r="W168" s="272" t="str">
        <f ca="1">Параметры!W$40</f>
        <v>дек.23</v>
      </c>
      <c r="X168" s="272" t="str">
        <f ca="1">Параметры!X$40</f>
        <v>янв.24</v>
      </c>
      <c r="Y168" s="272" t="str">
        <f ca="1">Параметры!Y$40</f>
        <v>фев.24</v>
      </c>
      <c r="Z168" s="272" t="str">
        <f ca="1">Параметры!Z$40</f>
        <v>мар.24</v>
      </c>
      <c r="AA168" s="272" t="str">
        <f ca="1">Параметры!AA$40</f>
        <v>апр.24</v>
      </c>
      <c r="AB168" s="272" t="str">
        <f ca="1">Параметры!AB$40</f>
        <v>май.24</v>
      </c>
      <c r="AC168" s="272" t="str">
        <f ca="1">Параметры!AC$40</f>
        <v>июн.24</v>
      </c>
      <c r="AD168" s="272" t="str">
        <f ca="1">Параметры!AD$40</f>
        <v>июл.24</v>
      </c>
      <c r="AE168" s="272" t="str">
        <f ca="1">Параметры!AE$40</f>
        <v>авг.24</v>
      </c>
      <c r="AF168" s="272" t="str">
        <f ca="1">Параметры!AF$40</f>
        <v>сен.24</v>
      </c>
      <c r="AG168" s="272" t="str">
        <f ca="1">Параметры!AG$40</f>
        <v>окт.24</v>
      </c>
      <c r="AH168" s="272" t="str">
        <f ca="1">Параметры!AH$40</f>
        <v>ноя.24</v>
      </c>
      <c r="AI168" s="272" t="str">
        <f ca="1">Параметры!AI$40</f>
        <v>дек.24</v>
      </c>
      <c r="AJ168" s="272" t="str">
        <f ca="1">Параметры!AJ$40</f>
        <v>янв.25</v>
      </c>
      <c r="AK168" s="272" t="str">
        <f ca="1">Параметры!AK$40</f>
        <v>фев.25</v>
      </c>
      <c r="AL168" s="272" t="str">
        <f ca="1">Параметры!AL$40</f>
        <v>мар.25</v>
      </c>
      <c r="AM168" s="272" t="str">
        <f ca="1">Параметры!AM$40</f>
        <v>апр.25</v>
      </c>
      <c r="AN168" s="272" t="str">
        <f ca="1">Параметры!AN$40</f>
        <v>май.25</v>
      </c>
      <c r="AO168" s="272" t="str">
        <f ca="1">Параметры!AO$40</f>
        <v>июн.25</v>
      </c>
      <c r="AP168" s="272" t="str">
        <f ca="1">Параметры!AP$40</f>
        <v>июл.25</v>
      </c>
      <c r="AQ168" s="272" t="str">
        <f ca="1">Параметры!AQ$40</f>
        <v>авг.25</v>
      </c>
      <c r="AR168" s="272" t="str">
        <f ca="1">Параметры!AR$40</f>
        <v>сен.25</v>
      </c>
      <c r="AS168" s="272" t="str">
        <f ca="1">Параметры!AS$40</f>
        <v>окт.25</v>
      </c>
      <c r="AT168" s="272" t="str">
        <f ca="1">Параметры!AT$40</f>
        <v>ноя.25</v>
      </c>
      <c r="AU168" s="272" t="str">
        <f ca="1">Параметры!AU$40</f>
        <v>дек.25</v>
      </c>
      <c r="AV168" s="272" t="str">
        <f ca="1">Параметры!AV$40</f>
        <v>янв.26</v>
      </c>
      <c r="AW168" s="272" t="str">
        <f ca="1">Параметры!AW$40</f>
        <v>фев.26</v>
      </c>
      <c r="AX168" s="272" t="str">
        <f ca="1">Параметры!AX$40</f>
        <v>мар.26</v>
      </c>
      <c r="AY168" s="272" t="str">
        <f ca="1">Параметры!AY$40</f>
        <v>апр.26</v>
      </c>
      <c r="AZ168" s="272" t="str">
        <f ca="1">Параметры!AZ$40</f>
        <v>май.26</v>
      </c>
      <c r="BA168" s="272" t="str">
        <f ca="1">Параметры!BA$40</f>
        <v>июн.26</v>
      </c>
      <c r="BB168" s="272" t="str">
        <f ca="1">Параметры!BB$40</f>
        <v>июл.26</v>
      </c>
      <c r="BC168" s="272" t="str">
        <f ca="1">Параметры!BC$40</f>
        <v>авг.26</v>
      </c>
      <c r="BD168" s="272" t="str">
        <f ca="1">Параметры!BD$40</f>
        <v>сен.26</v>
      </c>
      <c r="BE168" s="272" t="str">
        <f ca="1">Параметры!BE$40</f>
        <v>окт.26</v>
      </c>
      <c r="BF168" s="272" t="str">
        <f ca="1">Параметры!BF$40</f>
        <v>ноя.26</v>
      </c>
      <c r="BG168" s="272" t="str">
        <f ca="1">Параметры!BG$40</f>
        <v>дек.26</v>
      </c>
      <c r="BH168" s="272" t="str">
        <f ca="1">Параметры!BH$40</f>
        <v>янв.27</v>
      </c>
      <c r="BI168" s="272" t="str">
        <f ca="1">Параметры!BI$40</f>
        <v>фев.27</v>
      </c>
      <c r="BJ168" s="272" t="str">
        <f ca="1">Параметры!BJ$40</f>
        <v>мар.27</v>
      </c>
      <c r="BK168" s="272" t="str">
        <f ca="1">Параметры!BK$40</f>
        <v>апр.27</v>
      </c>
      <c r="BL168" s="272" t="str">
        <f ca="1">Параметры!BL$40</f>
        <v>май.27</v>
      </c>
      <c r="BM168" s="272" t="str">
        <f ca="1">Параметры!BM$40</f>
        <v>июн.27</v>
      </c>
      <c r="BN168" s="272" t="str">
        <f ca="1">Параметры!BN$40</f>
        <v>июл.27</v>
      </c>
      <c r="BO168" s="272" t="str">
        <f ca="1">Параметры!BO$40</f>
        <v>авг.27</v>
      </c>
      <c r="BP168" s="272" t="str">
        <f ca="1">Параметры!BP$40</f>
        <v>сен.27</v>
      </c>
      <c r="BQ168" s="272" t="str">
        <f ca="1">Параметры!BQ$40</f>
        <v>окт.27</v>
      </c>
      <c r="BR168" s="272" t="str">
        <f ca="1">Параметры!BR$40</f>
        <v>ноя.27</v>
      </c>
      <c r="BS168" s="272" t="str">
        <f ca="1">Параметры!BS$40</f>
        <v>дек.27</v>
      </c>
      <c r="BT168" s="272" t="str">
        <f ca="1">Параметры!BT$40</f>
        <v>янв.28</v>
      </c>
      <c r="BU168" s="272" t="str">
        <f ca="1">Параметры!BU$40</f>
        <v>фев.28</v>
      </c>
      <c r="BV168" s="272" t="str">
        <f ca="1">Параметры!BV$40</f>
        <v>мар.28</v>
      </c>
      <c r="BW168" s="272" t="str">
        <f ca="1">Параметры!BW$40</f>
        <v>апр.28</v>
      </c>
      <c r="BX168" s="272" t="str">
        <f ca="1">Параметры!BX$40</f>
        <v>май.28</v>
      </c>
      <c r="BY168" s="272" t="str">
        <f ca="1">Параметры!BY$40</f>
        <v>июн.28</v>
      </c>
      <c r="BZ168" s="272" t="str">
        <f ca="1">Параметры!BZ$40</f>
        <v>июл.28</v>
      </c>
      <c r="CA168" s="272" t="str">
        <f ca="1">Параметры!CA$40</f>
        <v>авг.28</v>
      </c>
      <c r="CB168" s="272" t="str">
        <f ca="1">Параметры!CB$40</f>
        <v>сен.28</v>
      </c>
      <c r="CC168" s="272" t="str">
        <f ca="1">Параметры!CC$40</f>
        <v>окт.28</v>
      </c>
      <c r="CD168" s="272" t="str">
        <f ca="1">Параметры!CD$40</f>
        <v>ноя.28</v>
      </c>
      <c r="CE168" s="272" t="str">
        <f ca="1">Параметры!CE$40</f>
        <v>дек.28</v>
      </c>
      <c r="CF168" s="272" t="str">
        <f ca="1">Параметры!CF$40</f>
        <v>янв.29</v>
      </c>
      <c r="CG168" s="272" t="str">
        <f ca="1">Параметры!CG$40</f>
        <v>фев.29</v>
      </c>
      <c r="CH168" s="272" t="str">
        <f ca="1">Параметры!CH$40</f>
        <v>мар.29</v>
      </c>
      <c r="CI168" s="272" t="str">
        <f ca="1">Параметры!CI$40</f>
        <v>апр.29</v>
      </c>
      <c r="CJ168" s="272" t="str">
        <f ca="1">Параметры!CJ$40</f>
        <v>май.29</v>
      </c>
      <c r="CK168" s="272" t="str">
        <f ca="1">Параметры!CK$40</f>
        <v>июн.29</v>
      </c>
      <c r="CL168" s="272" t="str">
        <f ca="1">Параметры!CL$40</f>
        <v>июл.29</v>
      </c>
      <c r="CM168" s="272" t="str">
        <f ca="1">Параметры!CM$40</f>
        <v>авг.29</v>
      </c>
      <c r="CN168" s="272" t="str">
        <f ca="1">Параметры!CN$40</f>
        <v>сен.29</v>
      </c>
      <c r="CO168" s="272" t="str">
        <f ca="1">Параметры!CO$40</f>
        <v>окт.29</v>
      </c>
      <c r="CP168" s="272" t="str">
        <f ca="1">Параметры!CP$40</f>
        <v>ноя.29</v>
      </c>
      <c r="CQ168" s="272" t="str">
        <f ca="1">Параметры!CQ$40</f>
        <v>дек.29</v>
      </c>
      <c r="CR168" s="272" t="str">
        <f ca="1">Параметры!CR$40</f>
        <v>янв.30</v>
      </c>
      <c r="CS168" s="272" t="str">
        <f ca="1">Параметры!CS$40</f>
        <v>фев.30</v>
      </c>
      <c r="CT168" s="272" t="str">
        <f ca="1">Параметры!CT$40</f>
        <v>мар.30</v>
      </c>
      <c r="CU168" s="272" t="str">
        <f ca="1">Параметры!CU$40</f>
        <v>апр.30</v>
      </c>
      <c r="CV168" s="272" t="str">
        <f ca="1">Параметры!CV$40</f>
        <v>май.30</v>
      </c>
      <c r="CW168" s="272" t="str">
        <f ca="1">Параметры!CW$40</f>
        <v>июн.30</v>
      </c>
      <c r="CX168" s="272" t="str">
        <f ca="1">Параметры!CX$40</f>
        <v>июл.30</v>
      </c>
      <c r="CY168" s="272" t="str">
        <f ca="1">Параметры!CY$40</f>
        <v>авг.30</v>
      </c>
      <c r="CZ168" s="272" t="str">
        <f ca="1">Параметры!CZ$40</f>
        <v>сен.30</v>
      </c>
      <c r="DA168" s="272" t="str">
        <f ca="1">Параметры!DA$40</f>
        <v>окт.30</v>
      </c>
      <c r="DB168" s="272" t="str">
        <f ca="1">Параметры!DB$40</f>
        <v>ноя.30</v>
      </c>
      <c r="DC168" s="272" t="str">
        <f ca="1">Параметры!DC$40</f>
        <v>дек.30</v>
      </c>
      <c r="DD168" s="272" t="str">
        <f ca="1">Параметры!DD$40</f>
        <v>янв.31</v>
      </c>
      <c r="DE168" s="272" t="str">
        <f ca="1">Параметры!DE$40</f>
        <v>фев.31</v>
      </c>
      <c r="DF168" s="272" t="str">
        <f ca="1">Параметры!DF$40</f>
        <v>мар.31</v>
      </c>
      <c r="DG168" s="272" t="str">
        <f ca="1">Параметры!DG$40</f>
        <v>апр.31</v>
      </c>
      <c r="DH168" s="272" t="str">
        <f ca="1">Параметры!DH$40</f>
        <v>май.31</v>
      </c>
      <c r="DI168" s="272" t="str">
        <f ca="1">Параметры!DI$40</f>
        <v>июн.31</v>
      </c>
      <c r="DJ168" s="272" t="str">
        <f ca="1">Параметры!DJ$40</f>
        <v>июл.31</v>
      </c>
      <c r="DK168" s="272" t="str">
        <f ca="1">Параметры!DK$40</f>
        <v>авг.31</v>
      </c>
      <c r="DL168" s="272" t="str">
        <f ca="1">Параметры!DL$40</f>
        <v>сен.31</v>
      </c>
      <c r="DM168" s="272" t="str">
        <f ca="1">Параметры!DM$40</f>
        <v>окт.31</v>
      </c>
      <c r="DN168" s="272" t="str">
        <f ca="1">Параметры!DN$40</f>
        <v>ноя.31</v>
      </c>
      <c r="DO168" s="272" t="str">
        <f ca="1">Параметры!DO$40</f>
        <v>дек.31</v>
      </c>
      <c r="DP168" s="272" t="str">
        <f ca="1">Параметры!DP$40</f>
        <v>янв.32</v>
      </c>
      <c r="DQ168" s="272" t="str">
        <f ca="1">Параметры!DQ$40</f>
        <v>фев.32</v>
      </c>
      <c r="DR168" s="272" t="str">
        <f ca="1">Параметры!DR$40</f>
        <v>мар.32</v>
      </c>
      <c r="DS168" s="272" t="str">
        <f ca="1">Параметры!DS$40</f>
        <v>апр.32</v>
      </c>
      <c r="DT168" s="272" t="str">
        <f ca="1">Параметры!DT$40</f>
        <v>май.32</v>
      </c>
      <c r="DU168" s="272" t="str">
        <f ca="1">Параметры!DU$40</f>
        <v>июн.32</v>
      </c>
      <c r="DV168" s="272" t="str">
        <f ca="1">Параметры!DV$40</f>
        <v>июл.32</v>
      </c>
      <c r="DW168" s="272"/>
      <c r="DX168" s="273" t="str">
        <f ca="1">Language!$A$1463</f>
        <v>ИТОГО</v>
      </c>
    </row>
    <row r="169" spans="1:128" ht="13.5" thickTop="1" x14ac:dyDescent="0.2">
      <c r="B169" s="71"/>
      <c r="C169" s="237"/>
      <c r="D169" s="68"/>
      <c r="E169" s="68"/>
      <c r="F169" s="68" t="s">
        <v>2961</v>
      </c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  <c r="DW169" s="53"/>
      <c r="DX169" s="53"/>
    </row>
    <row r="170" spans="1:128" x14ac:dyDescent="0.2">
      <c r="A170" s="5" t="str">
        <f ca="1">Language!A1563</f>
        <v>Вложение собственных средств</v>
      </c>
      <c r="B170" s="121">
        <f>DX170</f>
        <v>0</v>
      </c>
      <c r="C170" s="237" t="str">
        <f ca="1">Параметры!$C$70</f>
        <v>тыс. руб.</v>
      </c>
      <c r="D170" s="68"/>
      <c r="E170" s="68"/>
      <c r="F170" s="68" t="s">
        <v>693</v>
      </c>
      <c r="G170" s="53">
        <f>Проект!G816</f>
        <v>0</v>
      </c>
      <c r="H170" s="53">
        <f>Проект!H816</f>
        <v>0</v>
      </c>
      <c r="I170" s="53">
        <f>Проект!I816</f>
        <v>0</v>
      </c>
      <c r="J170" s="53">
        <f>Проект!J816</f>
        <v>0</v>
      </c>
      <c r="K170" s="53">
        <f>Проект!K816</f>
        <v>0</v>
      </c>
      <c r="L170" s="53">
        <f>Проект!L816</f>
        <v>0</v>
      </c>
      <c r="M170" s="53">
        <f>Проект!M816</f>
        <v>0</v>
      </c>
      <c r="N170" s="53">
        <f>Проект!N816</f>
        <v>0</v>
      </c>
      <c r="O170" s="53">
        <f>Проект!O816</f>
        <v>0</v>
      </c>
      <c r="P170" s="53">
        <f>Проект!P816</f>
        <v>0</v>
      </c>
      <c r="Q170" s="53">
        <f>Проект!Q816</f>
        <v>0</v>
      </c>
      <c r="R170" s="53">
        <f>Проект!R816</f>
        <v>0</v>
      </c>
      <c r="S170" s="53">
        <f>Проект!S816</f>
        <v>0</v>
      </c>
      <c r="T170" s="53">
        <f>Проект!T816</f>
        <v>0</v>
      </c>
      <c r="U170" s="53">
        <f>Проект!U816</f>
        <v>0</v>
      </c>
      <c r="V170" s="53">
        <f>Проект!V816</f>
        <v>0</v>
      </c>
      <c r="W170" s="53">
        <f>Проект!W816</f>
        <v>0</v>
      </c>
      <c r="X170" s="53">
        <f>Проект!X816</f>
        <v>0</v>
      </c>
      <c r="Y170" s="53">
        <f>Проект!Y816</f>
        <v>0</v>
      </c>
      <c r="Z170" s="53">
        <f>Проект!Z816</f>
        <v>0</v>
      </c>
      <c r="AA170" s="53">
        <f>Проект!AA816</f>
        <v>0</v>
      </c>
      <c r="AB170" s="53">
        <f>Проект!AB816</f>
        <v>0</v>
      </c>
      <c r="AC170" s="53">
        <f>Проект!AC816</f>
        <v>0</v>
      </c>
      <c r="AD170" s="53">
        <f>Проект!AD816</f>
        <v>0</v>
      </c>
      <c r="AE170" s="53">
        <f>Проект!AE816</f>
        <v>0</v>
      </c>
      <c r="AF170" s="53">
        <f>Проект!AF816</f>
        <v>0</v>
      </c>
      <c r="AG170" s="53">
        <f>Проект!AG816</f>
        <v>0</v>
      </c>
      <c r="AH170" s="53">
        <f>Проект!AH816</f>
        <v>0</v>
      </c>
      <c r="AI170" s="53">
        <f>Проект!AI816</f>
        <v>0</v>
      </c>
      <c r="AJ170" s="53">
        <f>Проект!AJ816</f>
        <v>0</v>
      </c>
      <c r="AK170" s="53">
        <f>Проект!AK816</f>
        <v>0</v>
      </c>
      <c r="AL170" s="53">
        <f>Проект!AL816</f>
        <v>0</v>
      </c>
      <c r="AM170" s="53">
        <f>Проект!AM816</f>
        <v>0</v>
      </c>
      <c r="AN170" s="53">
        <f>Проект!AN816</f>
        <v>0</v>
      </c>
      <c r="AO170" s="53">
        <f>Проект!AO816</f>
        <v>0</v>
      </c>
      <c r="AP170" s="53">
        <f>Проект!AP816</f>
        <v>0</v>
      </c>
      <c r="AQ170" s="53">
        <f>Проект!AQ816</f>
        <v>0</v>
      </c>
      <c r="AR170" s="53">
        <f>Проект!AR816</f>
        <v>0</v>
      </c>
      <c r="AS170" s="53">
        <f>Проект!AS816</f>
        <v>0</v>
      </c>
      <c r="AT170" s="53">
        <f>Проект!AT816</f>
        <v>0</v>
      </c>
      <c r="AU170" s="53">
        <f>Проект!AU816</f>
        <v>0</v>
      </c>
      <c r="AV170" s="53">
        <f>Проект!AV816</f>
        <v>0</v>
      </c>
      <c r="AW170" s="53">
        <f>Проект!AW816</f>
        <v>0</v>
      </c>
      <c r="AX170" s="53">
        <f>Проект!AX816</f>
        <v>0</v>
      </c>
      <c r="AY170" s="53">
        <f>Проект!AY816</f>
        <v>0</v>
      </c>
      <c r="AZ170" s="53">
        <f>Проект!AZ816</f>
        <v>0</v>
      </c>
      <c r="BA170" s="53">
        <f>Проект!BA816</f>
        <v>0</v>
      </c>
      <c r="BB170" s="53">
        <f>Проект!BB816</f>
        <v>0</v>
      </c>
      <c r="BC170" s="53">
        <f>Проект!BC816</f>
        <v>0</v>
      </c>
      <c r="BD170" s="53">
        <f>Проект!BD816</f>
        <v>0</v>
      </c>
      <c r="BE170" s="53">
        <f>Проект!BE816</f>
        <v>0</v>
      </c>
      <c r="BF170" s="53">
        <f>Проект!BF816</f>
        <v>0</v>
      </c>
      <c r="BG170" s="53">
        <f>Проект!BG816</f>
        <v>0</v>
      </c>
      <c r="BH170" s="53">
        <f>Проект!BH816</f>
        <v>0</v>
      </c>
      <c r="BI170" s="53">
        <f>Проект!BI816</f>
        <v>0</v>
      </c>
      <c r="BJ170" s="53">
        <f>Проект!BJ816</f>
        <v>0</v>
      </c>
      <c r="BK170" s="53">
        <f>Проект!BK816</f>
        <v>0</v>
      </c>
      <c r="BL170" s="53">
        <f>Проект!BL816</f>
        <v>0</v>
      </c>
      <c r="BM170" s="53">
        <f>Проект!BM816</f>
        <v>0</v>
      </c>
      <c r="BN170" s="53">
        <f>Проект!BN816</f>
        <v>0</v>
      </c>
      <c r="BO170" s="53">
        <f>Проект!BO816</f>
        <v>0</v>
      </c>
      <c r="BP170" s="53">
        <f>Проект!BP816</f>
        <v>0</v>
      </c>
      <c r="BQ170" s="53">
        <f>Проект!BQ816</f>
        <v>0</v>
      </c>
      <c r="BR170" s="53">
        <f>Проект!BR816</f>
        <v>0</v>
      </c>
      <c r="BS170" s="53">
        <f>Проект!BS816</f>
        <v>0</v>
      </c>
      <c r="BT170" s="53">
        <f>Проект!BT816</f>
        <v>0</v>
      </c>
      <c r="BU170" s="53">
        <f>Проект!BU816</f>
        <v>0</v>
      </c>
      <c r="BV170" s="53">
        <f>Проект!BV816</f>
        <v>0</v>
      </c>
      <c r="BW170" s="53">
        <f>Проект!BW816</f>
        <v>0</v>
      </c>
      <c r="BX170" s="53">
        <f>Проект!BX816</f>
        <v>0</v>
      </c>
      <c r="BY170" s="53">
        <f>Проект!BY816</f>
        <v>0</v>
      </c>
      <c r="BZ170" s="53">
        <f>Проект!BZ816</f>
        <v>0</v>
      </c>
      <c r="CA170" s="53">
        <f>Проект!CA816</f>
        <v>0</v>
      </c>
      <c r="CB170" s="53">
        <f>Проект!CB816</f>
        <v>0</v>
      </c>
      <c r="CC170" s="53">
        <f>Проект!CC816</f>
        <v>0</v>
      </c>
      <c r="CD170" s="53">
        <f>Проект!CD816</f>
        <v>0</v>
      </c>
      <c r="CE170" s="53">
        <f>Проект!CE816</f>
        <v>0</v>
      </c>
      <c r="CF170" s="53">
        <f>Проект!CF816</f>
        <v>0</v>
      </c>
      <c r="CG170" s="53">
        <f>Проект!CG816</f>
        <v>0</v>
      </c>
      <c r="CH170" s="53">
        <f>Проект!CH816</f>
        <v>0</v>
      </c>
      <c r="CI170" s="53">
        <f>Проект!CI816</f>
        <v>0</v>
      </c>
      <c r="CJ170" s="53">
        <f>Проект!CJ816</f>
        <v>0</v>
      </c>
      <c r="CK170" s="53">
        <f>Проект!CK816</f>
        <v>0</v>
      </c>
      <c r="CL170" s="53">
        <f>Проект!CL816</f>
        <v>0</v>
      </c>
      <c r="CM170" s="53">
        <f>Проект!CM816</f>
        <v>0</v>
      </c>
      <c r="CN170" s="53">
        <f>Проект!CN816</f>
        <v>0</v>
      </c>
      <c r="CO170" s="53">
        <f>Проект!CO816</f>
        <v>0</v>
      </c>
      <c r="CP170" s="53">
        <f>Проект!CP816</f>
        <v>0</v>
      </c>
      <c r="CQ170" s="53">
        <f>Проект!CQ816</f>
        <v>0</v>
      </c>
      <c r="CR170" s="53">
        <f>Проект!CR816</f>
        <v>0</v>
      </c>
      <c r="CS170" s="53">
        <f>Проект!CS816</f>
        <v>0</v>
      </c>
      <c r="CT170" s="53">
        <f>Проект!CT816</f>
        <v>0</v>
      </c>
      <c r="CU170" s="53">
        <f>Проект!CU816</f>
        <v>0</v>
      </c>
      <c r="CV170" s="53">
        <f>Проект!CV816</f>
        <v>0</v>
      </c>
      <c r="CW170" s="53">
        <f>Проект!CW816</f>
        <v>0</v>
      </c>
      <c r="CX170" s="53">
        <f>Проект!CX816</f>
        <v>0</v>
      </c>
      <c r="CY170" s="53">
        <f>Проект!CY816</f>
        <v>0</v>
      </c>
      <c r="CZ170" s="53">
        <f>Проект!CZ816</f>
        <v>0</v>
      </c>
      <c r="DA170" s="53">
        <f>Проект!DA816</f>
        <v>0</v>
      </c>
      <c r="DB170" s="53">
        <f>Проект!DB816</f>
        <v>0</v>
      </c>
      <c r="DC170" s="53">
        <f>Проект!DC816</f>
        <v>0</v>
      </c>
      <c r="DD170" s="53">
        <f>Проект!DD816</f>
        <v>0</v>
      </c>
      <c r="DE170" s="53">
        <f>Проект!DE816</f>
        <v>0</v>
      </c>
      <c r="DF170" s="53">
        <f>Проект!DF816</f>
        <v>0</v>
      </c>
      <c r="DG170" s="53">
        <f>Проект!DG816</f>
        <v>0</v>
      </c>
      <c r="DH170" s="53">
        <f>Проект!DH816</f>
        <v>0</v>
      </c>
      <c r="DI170" s="53">
        <f>Проект!DI816</f>
        <v>0</v>
      </c>
      <c r="DJ170" s="53">
        <f>Проект!DJ816</f>
        <v>0</v>
      </c>
      <c r="DK170" s="53">
        <f>Проект!DK816</f>
        <v>0</v>
      </c>
      <c r="DL170" s="53">
        <f>Проект!DL816</f>
        <v>0</v>
      </c>
      <c r="DM170" s="53">
        <f>Проект!DM816</f>
        <v>0</v>
      </c>
      <c r="DN170" s="53">
        <f>Проект!DN816</f>
        <v>0</v>
      </c>
      <c r="DO170" s="53">
        <f>Проект!DO816</f>
        <v>0</v>
      </c>
      <c r="DP170" s="53">
        <f>Проект!DP816</f>
        <v>0</v>
      </c>
      <c r="DQ170" s="53">
        <f>Проект!DQ816</f>
        <v>0</v>
      </c>
      <c r="DR170" s="53">
        <f>Проект!DR816</f>
        <v>0</v>
      </c>
      <c r="DS170" s="53">
        <f>Проект!DS816</f>
        <v>0</v>
      </c>
      <c r="DT170" s="53">
        <f>Проект!DT816</f>
        <v>0</v>
      </c>
      <c r="DU170" s="53">
        <f>Проект!DU816</f>
        <v>0</v>
      </c>
      <c r="DV170" s="53">
        <f>Проект!DV816</f>
        <v>0</v>
      </c>
      <c r="DW170" s="53"/>
      <c r="DX170" s="55">
        <f>SUM(G170:DW170)</f>
        <v>0</v>
      </c>
    </row>
    <row r="171" spans="1:128" x14ac:dyDescent="0.2">
      <c r="A171" s="33" t="str">
        <f ca="1">Language!A1571</f>
        <v>Доля собственных средств</v>
      </c>
      <c r="B171" s="241">
        <f>IF((B170+B173)&gt;0, B170/(B170+B173), "-")</f>
        <v>0</v>
      </c>
      <c r="C171" s="237" t="s">
        <v>1</v>
      </c>
      <c r="D171" s="68"/>
      <c r="E171" s="68"/>
      <c r="F171" s="6" t="s">
        <v>696</v>
      </c>
      <c r="G171" s="258">
        <f t="shared" ref="G171:N171" si="147">IF(G170&lt;=0,0,G170/SUM(G170,G173))</f>
        <v>0</v>
      </c>
      <c r="H171" s="258">
        <f t="shared" si="147"/>
        <v>0</v>
      </c>
      <c r="I171" s="258">
        <f t="shared" si="147"/>
        <v>0</v>
      </c>
      <c r="J171" s="258">
        <f t="shared" si="147"/>
        <v>0</v>
      </c>
      <c r="K171" s="258">
        <f t="shared" si="147"/>
        <v>0</v>
      </c>
      <c r="L171" s="258">
        <f t="shared" si="147"/>
        <v>0</v>
      </c>
      <c r="M171" s="258">
        <f t="shared" si="147"/>
        <v>0</v>
      </c>
      <c r="N171" s="258">
        <f t="shared" si="147"/>
        <v>0</v>
      </c>
      <c r="O171" s="258">
        <f t="shared" ref="O171:AT171" si="148">IF(O170&lt;=0,0,O170/SUM(O170,O173))</f>
        <v>0</v>
      </c>
      <c r="P171" s="258">
        <f t="shared" si="148"/>
        <v>0</v>
      </c>
      <c r="Q171" s="258">
        <f t="shared" si="148"/>
        <v>0</v>
      </c>
      <c r="R171" s="258">
        <f t="shared" si="148"/>
        <v>0</v>
      </c>
      <c r="S171" s="258">
        <f t="shared" si="148"/>
        <v>0</v>
      </c>
      <c r="T171" s="258">
        <f t="shared" si="148"/>
        <v>0</v>
      </c>
      <c r="U171" s="258">
        <f t="shared" si="148"/>
        <v>0</v>
      </c>
      <c r="V171" s="258">
        <f t="shared" si="148"/>
        <v>0</v>
      </c>
      <c r="W171" s="258">
        <f t="shared" si="148"/>
        <v>0</v>
      </c>
      <c r="X171" s="258">
        <f t="shared" si="148"/>
        <v>0</v>
      </c>
      <c r="Y171" s="258">
        <f t="shared" si="148"/>
        <v>0</v>
      </c>
      <c r="Z171" s="258">
        <f t="shared" si="148"/>
        <v>0</v>
      </c>
      <c r="AA171" s="258">
        <f t="shared" si="148"/>
        <v>0</v>
      </c>
      <c r="AB171" s="258">
        <f t="shared" si="148"/>
        <v>0</v>
      </c>
      <c r="AC171" s="258">
        <f t="shared" si="148"/>
        <v>0</v>
      </c>
      <c r="AD171" s="258">
        <f t="shared" si="148"/>
        <v>0</v>
      </c>
      <c r="AE171" s="258">
        <f t="shared" si="148"/>
        <v>0</v>
      </c>
      <c r="AF171" s="258">
        <f t="shared" si="148"/>
        <v>0</v>
      </c>
      <c r="AG171" s="258">
        <f t="shared" si="148"/>
        <v>0</v>
      </c>
      <c r="AH171" s="258">
        <f t="shared" si="148"/>
        <v>0</v>
      </c>
      <c r="AI171" s="258">
        <f t="shared" si="148"/>
        <v>0</v>
      </c>
      <c r="AJ171" s="258">
        <f t="shared" si="148"/>
        <v>0</v>
      </c>
      <c r="AK171" s="258">
        <f t="shared" si="148"/>
        <v>0</v>
      </c>
      <c r="AL171" s="258">
        <f t="shared" si="148"/>
        <v>0</v>
      </c>
      <c r="AM171" s="258">
        <f t="shared" si="148"/>
        <v>0</v>
      </c>
      <c r="AN171" s="258">
        <f t="shared" si="148"/>
        <v>0</v>
      </c>
      <c r="AO171" s="258">
        <f t="shared" si="148"/>
        <v>0</v>
      </c>
      <c r="AP171" s="258">
        <f t="shared" si="148"/>
        <v>0</v>
      </c>
      <c r="AQ171" s="258">
        <f t="shared" si="148"/>
        <v>0</v>
      </c>
      <c r="AR171" s="258">
        <f t="shared" si="148"/>
        <v>0</v>
      </c>
      <c r="AS171" s="258">
        <f t="shared" si="148"/>
        <v>0</v>
      </c>
      <c r="AT171" s="258">
        <f t="shared" si="148"/>
        <v>0</v>
      </c>
      <c r="AU171" s="258">
        <f t="shared" ref="AU171:BZ171" si="149">IF(AU170&lt;=0,0,AU170/SUM(AU170,AU173))</f>
        <v>0</v>
      </c>
      <c r="AV171" s="258">
        <f t="shared" si="149"/>
        <v>0</v>
      </c>
      <c r="AW171" s="258">
        <f t="shared" si="149"/>
        <v>0</v>
      </c>
      <c r="AX171" s="258">
        <f t="shared" si="149"/>
        <v>0</v>
      </c>
      <c r="AY171" s="258">
        <f t="shared" si="149"/>
        <v>0</v>
      </c>
      <c r="AZ171" s="258">
        <f t="shared" si="149"/>
        <v>0</v>
      </c>
      <c r="BA171" s="258">
        <f t="shared" si="149"/>
        <v>0</v>
      </c>
      <c r="BB171" s="258">
        <f t="shared" si="149"/>
        <v>0</v>
      </c>
      <c r="BC171" s="258">
        <f t="shared" si="149"/>
        <v>0</v>
      </c>
      <c r="BD171" s="258">
        <f t="shared" si="149"/>
        <v>0</v>
      </c>
      <c r="BE171" s="258">
        <f t="shared" si="149"/>
        <v>0</v>
      </c>
      <c r="BF171" s="258">
        <f t="shared" si="149"/>
        <v>0</v>
      </c>
      <c r="BG171" s="258">
        <f t="shared" si="149"/>
        <v>0</v>
      </c>
      <c r="BH171" s="258">
        <f t="shared" si="149"/>
        <v>0</v>
      </c>
      <c r="BI171" s="258">
        <f t="shared" si="149"/>
        <v>0</v>
      </c>
      <c r="BJ171" s="258">
        <f t="shared" si="149"/>
        <v>0</v>
      </c>
      <c r="BK171" s="258">
        <f t="shared" si="149"/>
        <v>0</v>
      </c>
      <c r="BL171" s="258">
        <f t="shared" si="149"/>
        <v>0</v>
      </c>
      <c r="BM171" s="258">
        <f t="shared" si="149"/>
        <v>0</v>
      </c>
      <c r="BN171" s="258">
        <f t="shared" si="149"/>
        <v>0</v>
      </c>
      <c r="BO171" s="258">
        <f t="shared" si="149"/>
        <v>0</v>
      </c>
      <c r="BP171" s="258">
        <f t="shared" si="149"/>
        <v>0</v>
      </c>
      <c r="BQ171" s="258">
        <f t="shared" si="149"/>
        <v>0</v>
      </c>
      <c r="BR171" s="258">
        <f t="shared" si="149"/>
        <v>0</v>
      </c>
      <c r="BS171" s="258">
        <f t="shared" si="149"/>
        <v>0</v>
      </c>
      <c r="BT171" s="258">
        <f t="shared" si="149"/>
        <v>0</v>
      </c>
      <c r="BU171" s="258">
        <f t="shared" si="149"/>
        <v>0</v>
      </c>
      <c r="BV171" s="258">
        <f t="shared" si="149"/>
        <v>0</v>
      </c>
      <c r="BW171" s="258">
        <f t="shared" si="149"/>
        <v>0</v>
      </c>
      <c r="BX171" s="258">
        <f t="shared" si="149"/>
        <v>0</v>
      </c>
      <c r="BY171" s="258">
        <f t="shared" si="149"/>
        <v>0</v>
      </c>
      <c r="BZ171" s="258">
        <f t="shared" si="149"/>
        <v>0</v>
      </c>
      <c r="CA171" s="258">
        <f t="shared" ref="CA171:DF171" si="150">IF(CA170&lt;=0,0,CA170/SUM(CA170,CA173))</f>
        <v>0</v>
      </c>
      <c r="CB171" s="258">
        <f t="shared" si="150"/>
        <v>0</v>
      </c>
      <c r="CC171" s="258">
        <f t="shared" si="150"/>
        <v>0</v>
      </c>
      <c r="CD171" s="258">
        <f t="shared" si="150"/>
        <v>0</v>
      </c>
      <c r="CE171" s="258">
        <f t="shared" si="150"/>
        <v>0</v>
      </c>
      <c r="CF171" s="258">
        <f t="shared" si="150"/>
        <v>0</v>
      </c>
      <c r="CG171" s="258">
        <f t="shared" si="150"/>
        <v>0</v>
      </c>
      <c r="CH171" s="258">
        <f t="shared" si="150"/>
        <v>0</v>
      </c>
      <c r="CI171" s="258">
        <f t="shared" si="150"/>
        <v>0</v>
      </c>
      <c r="CJ171" s="258">
        <f t="shared" si="150"/>
        <v>0</v>
      </c>
      <c r="CK171" s="258">
        <f t="shared" si="150"/>
        <v>0</v>
      </c>
      <c r="CL171" s="258">
        <f t="shared" si="150"/>
        <v>0</v>
      </c>
      <c r="CM171" s="258">
        <f t="shared" si="150"/>
        <v>0</v>
      </c>
      <c r="CN171" s="258">
        <f t="shared" si="150"/>
        <v>0</v>
      </c>
      <c r="CO171" s="258">
        <f t="shared" si="150"/>
        <v>0</v>
      </c>
      <c r="CP171" s="258">
        <f t="shared" si="150"/>
        <v>0</v>
      </c>
      <c r="CQ171" s="258">
        <f t="shared" si="150"/>
        <v>0</v>
      </c>
      <c r="CR171" s="258">
        <f t="shared" si="150"/>
        <v>0</v>
      </c>
      <c r="CS171" s="258">
        <f t="shared" si="150"/>
        <v>0</v>
      </c>
      <c r="CT171" s="258">
        <f t="shared" si="150"/>
        <v>0</v>
      </c>
      <c r="CU171" s="258">
        <f t="shared" si="150"/>
        <v>0</v>
      </c>
      <c r="CV171" s="258">
        <f t="shared" si="150"/>
        <v>0</v>
      </c>
      <c r="CW171" s="258">
        <f t="shared" si="150"/>
        <v>0</v>
      </c>
      <c r="CX171" s="258">
        <f t="shared" si="150"/>
        <v>0</v>
      </c>
      <c r="CY171" s="258">
        <f t="shared" si="150"/>
        <v>0</v>
      </c>
      <c r="CZ171" s="258">
        <f t="shared" si="150"/>
        <v>0</v>
      </c>
      <c r="DA171" s="258">
        <f t="shared" si="150"/>
        <v>0</v>
      </c>
      <c r="DB171" s="258">
        <f t="shared" si="150"/>
        <v>0</v>
      </c>
      <c r="DC171" s="258">
        <f t="shared" si="150"/>
        <v>0</v>
      </c>
      <c r="DD171" s="258">
        <f t="shared" si="150"/>
        <v>0</v>
      </c>
      <c r="DE171" s="258">
        <f t="shared" si="150"/>
        <v>0</v>
      </c>
      <c r="DF171" s="258">
        <f t="shared" si="150"/>
        <v>0</v>
      </c>
      <c r="DG171" s="258">
        <f t="shared" ref="DG171:DV171" si="151">IF(DG170&lt;=0,0,DG170/SUM(DG170,DG173))</f>
        <v>0</v>
      </c>
      <c r="DH171" s="258">
        <f t="shared" si="151"/>
        <v>0</v>
      </c>
      <c r="DI171" s="258">
        <f t="shared" si="151"/>
        <v>0</v>
      </c>
      <c r="DJ171" s="258">
        <f t="shared" si="151"/>
        <v>0</v>
      </c>
      <c r="DK171" s="258">
        <f t="shared" si="151"/>
        <v>0</v>
      </c>
      <c r="DL171" s="258">
        <f t="shared" si="151"/>
        <v>0</v>
      </c>
      <c r="DM171" s="258">
        <f t="shared" si="151"/>
        <v>0</v>
      </c>
      <c r="DN171" s="258">
        <f t="shared" si="151"/>
        <v>0</v>
      </c>
      <c r="DO171" s="258">
        <f t="shared" si="151"/>
        <v>0</v>
      </c>
      <c r="DP171" s="258">
        <f t="shared" si="151"/>
        <v>0</v>
      </c>
      <c r="DQ171" s="258">
        <f t="shared" si="151"/>
        <v>0</v>
      </c>
      <c r="DR171" s="258">
        <f t="shared" si="151"/>
        <v>0</v>
      </c>
      <c r="DS171" s="258">
        <f t="shared" si="151"/>
        <v>0</v>
      </c>
      <c r="DT171" s="258">
        <f t="shared" si="151"/>
        <v>0</v>
      </c>
      <c r="DU171" s="258">
        <f t="shared" si="151"/>
        <v>0</v>
      </c>
      <c r="DV171" s="258">
        <f t="shared" si="151"/>
        <v>0</v>
      </c>
      <c r="DW171" s="53"/>
      <c r="DX171" s="55"/>
    </row>
    <row r="172" spans="1:128" x14ac:dyDescent="0.2">
      <c r="B172" s="71"/>
      <c r="C172" s="237"/>
      <c r="D172" s="68"/>
      <c r="E172" s="68"/>
      <c r="F172" s="68" t="s">
        <v>2961</v>
      </c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  <c r="DE172" s="53"/>
      <c r="DF172" s="53"/>
      <c r="DG172" s="53"/>
      <c r="DH172" s="53"/>
      <c r="DI172" s="53"/>
      <c r="DJ172" s="53"/>
      <c r="DK172" s="53"/>
      <c r="DL172" s="53"/>
      <c r="DM172" s="53"/>
      <c r="DN172" s="53"/>
      <c r="DO172" s="53"/>
      <c r="DP172" s="53"/>
      <c r="DQ172" s="53"/>
      <c r="DR172" s="53"/>
      <c r="DS172" s="53"/>
      <c r="DT172" s="53"/>
      <c r="DU172" s="53"/>
      <c r="DV172" s="53"/>
      <c r="DW172" s="53"/>
      <c r="DX172" s="53"/>
    </row>
    <row r="173" spans="1:128" x14ac:dyDescent="0.2">
      <c r="A173" s="5" t="str">
        <f ca="1">Language!A$1263</f>
        <v>Поступления кредитов</v>
      </c>
      <c r="B173" s="121">
        <f>DX173</f>
        <v>288093.63282082655</v>
      </c>
      <c r="C173" s="237" t="str">
        <f ca="1">Параметры!$C$70</f>
        <v>тыс. руб.</v>
      </c>
      <c r="D173" s="68"/>
      <c r="E173" s="68"/>
      <c r="F173" s="68" t="s">
        <v>693</v>
      </c>
      <c r="G173" s="53">
        <f>Проект!G853</f>
        <v>242742.36486350099</v>
      </c>
      <c r="H173" s="53">
        <f>Проект!H853</f>
        <v>7001.3155725706474</v>
      </c>
      <c r="I173" s="53">
        <f>Проект!I853</f>
        <v>38349.952384754884</v>
      </c>
      <c r="J173" s="53">
        <f>Проект!J853</f>
        <v>0</v>
      </c>
      <c r="K173" s="53">
        <f>Проект!K853</f>
        <v>0</v>
      </c>
      <c r="L173" s="53">
        <f>Проект!L853</f>
        <v>0</v>
      </c>
      <c r="M173" s="53">
        <f>Проект!M853</f>
        <v>0</v>
      </c>
      <c r="N173" s="53">
        <f>Проект!N853</f>
        <v>0</v>
      </c>
      <c r="O173" s="53">
        <f>Проект!O853</f>
        <v>0</v>
      </c>
      <c r="P173" s="53">
        <f>Проект!P853</f>
        <v>0</v>
      </c>
      <c r="Q173" s="53">
        <f>Проект!Q853</f>
        <v>0</v>
      </c>
      <c r="R173" s="53">
        <f>Проект!R853</f>
        <v>0</v>
      </c>
      <c r="S173" s="53">
        <f>Проект!S853</f>
        <v>0</v>
      </c>
      <c r="T173" s="53">
        <f>Проект!T853</f>
        <v>0</v>
      </c>
      <c r="U173" s="53">
        <f>Проект!U853</f>
        <v>0</v>
      </c>
      <c r="V173" s="53">
        <f>Проект!V853</f>
        <v>0</v>
      </c>
      <c r="W173" s="53">
        <f>Проект!W853</f>
        <v>0</v>
      </c>
      <c r="X173" s="53">
        <f>Проект!X853</f>
        <v>0</v>
      </c>
      <c r="Y173" s="53">
        <f>Проект!Y853</f>
        <v>0</v>
      </c>
      <c r="Z173" s="53">
        <f>Проект!Z853</f>
        <v>0</v>
      </c>
      <c r="AA173" s="53">
        <f>Проект!AA853</f>
        <v>0</v>
      </c>
      <c r="AB173" s="53">
        <f>Проект!AB853</f>
        <v>0</v>
      </c>
      <c r="AC173" s="53">
        <f>Проект!AC853</f>
        <v>0</v>
      </c>
      <c r="AD173" s="53">
        <f>Проект!AD853</f>
        <v>0</v>
      </c>
      <c r="AE173" s="53">
        <f>Проект!AE853</f>
        <v>0</v>
      </c>
      <c r="AF173" s="53">
        <f>Проект!AF853</f>
        <v>0</v>
      </c>
      <c r="AG173" s="53">
        <f>Проект!AG853</f>
        <v>0</v>
      </c>
      <c r="AH173" s="53">
        <f>Проект!AH853</f>
        <v>0</v>
      </c>
      <c r="AI173" s="53">
        <f>Проект!AI853</f>
        <v>0</v>
      </c>
      <c r="AJ173" s="53">
        <f>Проект!AJ853</f>
        <v>0</v>
      </c>
      <c r="AK173" s="53">
        <f>Проект!AK853</f>
        <v>0</v>
      </c>
      <c r="AL173" s="53">
        <f>Проект!AL853</f>
        <v>0</v>
      </c>
      <c r="AM173" s="53">
        <f>Проект!AM853</f>
        <v>0</v>
      </c>
      <c r="AN173" s="53">
        <f>Проект!AN853</f>
        <v>0</v>
      </c>
      <c r="AO173" s="53">
        <f>Проект!AO853</f>
        <v>0</v>
      </c>
      <c r="AP173" s="53">
        <f>Проект!AP853</f>
        <v>0</v>
      </c>
      <c r="AQ173" s="53">
        <f>Проект!AQ853</f>
        <v>0</v>
      </c>
      <c r="AR173" s="53">
        <f>Проект!AR853</f>
        <v>0</v>
      </c>
      <c r="AS173" s="53">
        <f>Проект!AS853</f>
        <v>0</v>
      </c>
      <c r="AT173" s="53">
        <f>Проект!AT853</f>
        <v>0</v>
      </c>
      <c r="AU173" s="53">
        <f>Проект!AU853</f>
        <v>0</v>
      </c>
      <c r="AV173" s="53">
        <f>Проект!AV853</f>
        <v>0</v>
      </c>
      <c r="AW173" s="53">
        <f>Проект!AW853</f>
        <v>0</v>
      </c>
      <c r="AX173" s="53">
        <f>Проект!AX853</f>
        <v>0</v>
      </c>
      <c r="AY173" s="53">
        <f>Проект!AY853</f>
        <v>0</v>
      </c>
      <c r="AZ173" s="53">
        <f>Проект!AZ853</f>
        <v>0</v>
      </c>
      <c r="BA173" s="53">
        <f>Проект!BA853</f>
        <v>0</v>
      </c>
      <c r="BB173" s="53">
        <f>Проект!BB853</f>
        <v>0</v>
      </c>
      <c r="BC173" s="53">
        <f>Проект!BC853</f>
        <v>0</v>
      </c>
      <c r="BD173" s="53">
        <f>Проект!BD853</f>
        <v>0</v>
      </c>
      <c r="BE173" s="53">
        <f>Проект!BE853</f>
        <v>0</v>
      </c>
      <c r="BF173" s="53">
        <f>Проект!BF853</f>
        <v>0</v>
      </c>
      <c r="BG173" s="53">
        <f>Проект!BG853</f>
        <v>0</v>
      </c>
      <c r="BH173" s="53">
        <f>Проект!BH853</f>
        <v>0</v>
      </c>
      <c r="BI173" s="53">
        <f>Проект!BI853</f>
        <v>0</v>
      </c>
      <c r="BJ173" s="53">
        <f>Проект!BJ853</f>
        <v>0</v>
      </c>
      <c r="BK173" s="53">
        <f>Проект!BK853</f>
        <v>0</v>
      </c>
      <c r="BL173" s="53">
        <f>Проект!BL853</f>
        <v>0</v>
      </c>
      <c r="BM173" s="53">
        <f>Проект!BM853</f>
        <v>0</v>
      </c>
      <c r="BN173" s="53">
        <f>Проект!BN853</f>
        <v>0</v>
      </c>
      <c r="BO173" s="53">
        <f>Проект!BO853</f>
        <v>0</v>
      </c>
      <c r="BP173" s="53">
        <f>Проект!BP853</f>
        <v>0</v>
      </c>
      <c r="BQ173" s="53">
        <f>Проект!BQ853</f>
        <v>0</v>
      </c>
      <c r="BR173" s="53">
        <f>Проект!BR853</f>
        <v>0</v>
      </c>
      <c r="BS173" s="53">
        <f>Проект!BS853</f>
        <v>0</v>
      </c>
      <c r="BT173" s="53">
        <f>Проект!BT853</f>
        <v>0</v>
      </c>
      <c r="BU173" s="53">
        <f>Проект!BU853</f>
        <v>0</v>
      </c>
      <c r="BV173" s="53">
        <f>Проект!BV853</f>
        <v>0</v>
      </c>
      <c r="BW173" s="53">
        <f>Проект!BW853</f>
        <v>0</v>
      </c>
      <c r="BX173" s="53">
        <f>Проект!BX853</f>
        <v>0</v>
      </c>
      <c r="BY173" s="53">
        <f>Проект!BY853</f>
        <v>0</v>
      </c>
      <c r="BZ173" s="53">
        <f>Проект!BZ853</f>
        <v>0</v>
      </c>
      <c r="CA173" s="53">
        <f>Проект!CA853</f>
        <v>0</v>
      </c>
      <c r="CB173" s="53">
        <f>Проект!CB853</f>
        <v>0</v>
      </c>
      <c r="CC173" s="53">
        <f>Проект!CC853</f>
        <v>0</v>
      </c>
      <c r="CD173" s="53">
        <f>Проект!CD853</f>
        <v>0</v>
      </c>
      <c r="CE173" s="53">
        <f>Проект!CE853</f>
        <v>0</v>
      </c>
      <c r="CF173" s="53">
        <f>Проект!CF853</f>
        <v>0</v>
      </c>
      <c r="CG173" s="53">
        <f>Проект!CG853</f>
        <v>0</v>
      </c>
      <c r="CH173" s="53">
        <f>Проект!CH853</f>
        <v>0</v>
      </c>
      <c r="CI173" s="53">
        <f>Проект!CI853</f>
        <v>0</v>
      </c>
      <c r="CJ173" s="53">
        <f>Проект!CJ853</f>
        <v>0</v>
      </c>
      <c r="CK173" s="53">
        <f>Проект!CK853</f>
        <v>0</v>
      </c>
      <c r="CL173" s="53">
        <f>Проект!CL853</f>
        <v>0</v>
      </c>
      <c r="CM173" s="53">
        <f>Проект!CM853</f>
        <v>0</v>
      </c>
      <c r="CN173" s="53">
        <f>Проект!CN853</f>
        <v>0</v>
      </c>
      <c r="CO173" s="53">
        <f>Проект!CO853</f>
        <v>0</v>
      </c>
      <c r="CP173" s="53">
        <f>Проект!CP853</f>
        <v>0</v>
      </c>
      <c r="CQ173" s="53">
        <f>Проект!CQ853</f>
        <v>0</v>
      </c>
      <c r="CR173" s="53">
        <f>Проект!CR853</f>
        <v>0</v>
      </c>
      <c r="CS173" s="53">
        <f>Проект!CS853</f>
        <v>0</v>
      </c>
      <c r="CT173" s="53">
        <f>Проект!CT853</f>
        <v>0</v>
      </c>
      <c r="CU173" s="53">
        <f>Проект!CU853</f>
        <v>0</v>
      </c>
      <c r="CV173" s="53">
        <f>Проект!CV853</f>
        <v>0</v>
      </c>
      <c r="CW173" s="53">
        <f>Проект!CW853</f>
        <v>0</v>
      </c>
      <c r="CX173" s="53">
        <f>Проект!CX853</f>
        <v>0</v>
      </c>
      <c r="CY173" s="53">
        <f>Проект!CY853</f>
        <v>0</v>
      </c>
      <c r="CZ173" s="53">
        <f>Проект!CZ853</f>
        <v>0</v>
      </c>
      <c r="DA173" s="53">
        <f>Проект!DA853</f>
        <v>0</v>
      </c>
      <c r="DB173" s="53">
        <f>Проект!DB853</f>
        <v>0</v>
      </c>
      <c r="DC173" s="53">
        <f>Проект!DC853</f>
        <v>0</v>
      </c>
      <c r="DD173" s="53">
        <f>Проект!DD853</f>
        <v>0</v>
      </c>
      <c r="DE173" s="53">
        <f>Проект!DE853</f>
        <v>0</v>
      </c>
      <c r="DF173" s="53">
        <f>Проект!DF853</f>
        <v>0</v>
      </c>
      <c r="DG173" s="53">
        <f>Проект!DG853</f>
        <v>0</v>
      </c>
      <c r="DH173" s="53">
        <f>Проект!DH853</f>
        <v>0</v>
      </c>
      <c r="DI173" s="53">
        <f>Проект!DI853</f>
        <v>0</v>
      </c>
      <c r="DJ173" s="53">
        <f>Проект!DJ853</f>
        <v>0</v>
      </c>
      <c r="DK173" s="53">
        <f>Проект!DK853</f>
        <v>0</v>
      </c>
      <c r="DL173" s="53">
        <f>Проект!DL853</f>
        <v>0</v>
      </c>
      <c r="DM173" s="53">
        <f>Проект!DM853</f>
        <v>0</v>
      </c>
      <c r="DN173" s="53">
        <f>Проект!DN853</f>
        <v>0</v>
      </c>
      <c r="DO173" s="53">
        <f>Проект!DO853</f>
        <v>0</v>
      </c>
      <c r="DP173" s="53">
        <f>Проект!DP853</f>
        <v>0</v>
      </c>
      <c r="DQ173" s="53">
        <f>Проект!DQ853</f>
        <v>0</v>
      </c>
      <c r="DR173" s="53">
        <f>Проект!DR853</f>
        <v>0</v>
      </c>
      <c r="DS173" s="53">
        <f>Проект!DS853</f>
        <v>0</v>
      </c>
      <c r="DT173" s="53">
        <f>Проект!DT853</f>
        <v>0</v>
      </c>
      <c r="DU173" s="53">
        <f>Проект!DU853</f>
        <v>0</v>
      </c>
      <c r="DV173" s="53">
        <f>Проект!DV853</f>
        <v>0</v>
      </c>
      <c r="DW173" s="53"/>
      <c r="DX173" s="55">
        <f>SUM(G173:DW173)</f>
        <v>288093.63282082655</v>
      </c>
    </row>
    <row r="174" spans="1:128" x14ac:dyDescent="0.2">
      <c r="A174" s="5" t="str">
        <f ca="1">Language!A$1264</f>
        <v>Возврат кредитов</v>
      </c>
      <c r="B174" s="121">
        <f>DX174</f>
        <v>288093.63282082655</v>
      </c>
      <c r="C174" s="237" t="str">
        <f ca="1">Параметры!$C$70</f>
        <v>тыс. руб.</v>
      </c>
      <c r="D174" s="68"/>
      <c r="E174" s="68"/>
      <c r="F174" s="68" t="s">
        <v>693</v>
      </c>
      <c r="G174" s="53">
        <f>SUM(Старт!G125,Проект!G854)</f>
        <v>0</v>
      </c>
      <c r="H174" s="53">
        <f>SUM(Старт!H125,Проект!H854)</f>
        <v>0</v>
      </c>
      <c r="I174" s="53">
        <f>SUM(Старт!I125,Проект!I854)</f>
        <v>0</v>
      </c>
      <c r="J174" s="53">
        <f>SUM(Старт!J125,Проект!J854)</f>
        <v>15348.139721228394</v>
      </c>
      <c r="K174" s="53">
        <f>SUM(Старт!K125,Проект!K854)</f>
        <v>19673.675190816233</v>
      </c>
      <c r="L174" s="53">
        <f>SUM(Старт!L125,Проект!L854)</f>
        <v>18369.451760461299</v>
      </c>
      <c r="M174" s="53">
        <f>SUM(Старт!M125,Проект!M854)</f>
        <v>18866.776887416283</v>
      </c>
      <c r="N174" s="53">
        <f>SUM(Старт!N125,Проект!N854)</f>
        <v>19311.970753078655</v>
      </c>
      <c r="O174" s="53">
        <f>SUM(Старт!O125,Проект!O854)</f>
        <v>36651.833463451207</v>
      </c>
      <c r="P174" s="53">
        <f>SUM(Старт!P125,Проект!P854)</f>
        <v>33597.741112748641</v>
      </c>
      <c r="Q174" s="53">
        <f>SUM(Старт!Q125,Проект!Q854)</f>
        <v>30626.863571439131</v>
      </c>
      <c r="R174" s="53">
        <f>SUM(Старт!R125,Проект!R854)</f>
        <v>25094.629185069622</v>
      </c>
      <c r="S174" s="53">
        <f>SUM(Старт!S125,Проект!S854)</f>
        <v>25442.809397868292</v>
      </c>
      <c r="T174" s="53">
        <f>SUM(Старт!T125,Проект!T854)</f>
        <v>25794.625989124685</v>
      </c>
      <c r="U174" s="53">
        <f>SUM(Старт!U125,Проект!U854)</f>
        <v>19315.115788124094</v>
      </c>
      <c r="V174" s="53">
        <f>SUM(Старт!V125,Проект!V854)</f>
        <v>0</v>
      </c>
      <c r="W174" s="53">
        <f>SUM(Старт!W125,Проект!W854)</f>
        <v>0</v>
      </c>
      <c r="X174" s="53">
        <f>SUM(Старт!X125,Проект!X854)</f>
        <v>0</v>
      </c>
      <c r="Y174" s="53">
        <f>SUM(Старт!Y125,Проект!Y854)</f>
        <v>0</v>
      </c>
      <c r="Z174" s="53">
        <f>SUM(Старт!Z125,Проект!Z854)</f>
        <v>0</v>
      </c>
      <c r="AA174" s="53">
        <f>SUM(Старт!AA125,Проект!AA854)</f>
        <v>0</v>
      </c>
      <c r="AB174" s="53">
        <f>SUM(Старт!AB125,Проект!AB854)</f>
        <v>0</v>
      </c>
      <c r="AC174" s="53">
        <f>SUM(Старт!AC125,Проект!AC854)</f>
        <v>0</v>
      </c>
      <c r="AD174" s="53">
        <f>SUM(Старт!AD125,Проект!AD854)</f>
        <v>0</v>
      </c>
      <c r="AE174" s="53">
        <f>SUM(Старт!AE125,Проект!AE854)</f>
        <v>0</v>
      </c>
      <c r="AF174" s="53">
        <f>SUM(Старт!AF125,Проект!AF854)</f>
        <v>0</v>
      </c>
      <c r="AG174" s="53">
        <f>SUM(Старт!AG125,Проект!AG854)</f>
        <v>0</v>
      </c>
      <c r="AH174" s="53">
        <f>SUM(Старт!AH125,Проект!AH854)</f>
        <v>0</v>
      </c>
      <c r="AI174" s="53">
        <f>SUM(Старт!AI125,Проект!AI854)</f>
        <v>0</v>
      </c>
      <c r="AJ174" s="53">
        <f>SUM(Старт!AJ125,Проект!AJ854)</f>
        <v>0</v>
      </c>
      <c r="AK174" s="53">
        <f>SUM(Старт!AK125,Проект!AK854)</f>
        <v>0</v>
      </c>
      <c r="AL174" s="53">
        <f>SUM(Старт!AL125,Проект!AL854)</f>
        <v>0</v>
      </c>
      <c r="AM174" s="53">
        <f>SUM(Старт!AM125,Проект!AM854)</f>
        <v>0</v>
      </c>
      <c r="AN174" s="53">
        <f>SUM(Старт!AN125,Проект!AN854)</f>
        <v>0</v>
      </c>
      <c r="AO174" s="53">
        <f>SUM(Старт!AO125,Проект!AO854)</f>
        <v>0</v>
      </c>
      <c r="AP174" s="53">
        <f>SUM(Старт!AP125,Проект!AP854)</f>
        <v>0</v>
      </c>
      <c r="AQ174" s="53">
        <f>SUM(Старт!AQ125,Проект!AQ854)</f>
        <v>0</v>
      </c>
      <c r="AR174" s="53">
        <f>SUM(Старт!AR125,Проект!AR854)</f>
        <v>0</v>
      </c>
      <c r="AS174" s="53">
        <f>SUM(Старт!AS125,Проект!AS854)</f>
        <v>0</v>
      </c>
      <c r="AT174" s="53">
        <f>SUM(Старт!AT125,Проект!AT854)</f>
        <v>0</v>
      </c>
      <c r="AU174" s="53">
        <f>SUM(Старт!AU125,Проект!AU854)</f>
        <v>0</v>
      </c>
      <c r="AV174" s="53">
        <f>SUM(Старт!AV125,Проект!AV854)</f>
        <v>0</v>
      </c>
      <c r="AW174" s="53">
        <f>SUM(Старт!AW125,Проект!AW854)</f>
        <v>0</v>
      </c>
      <c r="AX174" s="53">
        <f>SUM(Старт!AX125,Проект!AX854)</f>
        <v>0</v>
      </c>
      <c r="AY174" s="53">
        <f>SUM(Старт!AY125,Проект!AY854)</f>
        <v>0</v>
      </c>
      <c r="AZ174" s="53">
        <f>SUM(Старт!AZ125,Проект!AZ854)</f>
        <v>0</v>
      </c>
      <c r="BA174" s="53">
        <f>SUM(Старт!BA125,Проект!BA854)</f>
        <v>0</v>
      </c>
      <c r="BB174" s="53">
        <f>SUM(Старт!BB125,Проект!BB854)</f>
        <v>0</v>
      </c>
      <c r="BC174" s="53">
        <f>SUM(Старт!BC125,Проект!BC854)</f>
        <v>0</v>
      </c>
      <c r="BD174" s="53">
        <f>SUM(Старт!BD125,Проект!BD854)</f>
        <v>0</v>
      </c>
      <c r="BE174" s="53">
        <f>SUM(Старт!BE125,Проект!BE854)</f>
        <v>0</v>
      </c>
      <c r="BF174" s="53">
        <f>SUM(Старт!BF125,Проект!BF854)</f>
        <v>0</v>
      </c>
      <c r="BG174" s="53">
        <f>SUM(Старт!BG125,Проект!BG854)</f>
        <v>0</v>
      </c>
      <c r="BH174" s="53">
        <f>SUM(Старт!BH125,Проект!BH854)</f>
        <v>0</v>
      </c>
      <c r="BI174" s="53">
        <f>SUM(Старт!BI125,Проект!BI854)</f>
        <v>0</v>
      </c>
      <c r="BJ174" s="53">
        <f>SUM(Старт!BJ125,Проект!BJ854)</f>
        <v>0</v>
      </c>
      <c r="BK174" s="53">
        <f>SUM(Старт!BK125,Проект!BK854)</f>
        <v>0</v>
      </c>
      <c r="BL174" s="53">
        <f>SUM(Старт!BL125,Проект!BL854)</f>
        <v>0</v>
      </c>
      <c r="BM174" s="53">
        <f>SUM(Старт!BM125,Проект!BM854)</f>
        <v>0</v>
      </c>
      <c r="BN174" s="53">
        <f>SUM(Старт!BN125,Проект!BN854)</f>
        <v>0</v>
      </c>
      <c r="BO174" s="53">
        <f>SUM(Старт!BO125,Проект!BO854)</f>
        <v>0</v>
      </c>
      <c r="BP174" s="53">
        <f>SUM(Старт!BP125,Проект!BP854)</f>
        <v>0</v>
      </c>
      <c r="BQ174" s="53">
        <f>SUM(Старт!BQ125,Проект!BQ854)</f>
        <v>0</v>
      </c>
      <c r="BR174" s="53">
        <f>SUM(Старт!BR125,Проект!BR854)</f>
        <v>0</v>
      </c>
      <c r="BS174" s="53">
        <f>SUM(Старт!BS125,Проект!BS854)</f>
        <v>0</v>
      </c>
      <c r="BT174" s="53">
        <f>SUM(Старт!BT125,Проект!BT854)</f>
        <v>0</v>
      </c>
      <c r="BU174" s="53">
        <f>SUM(Старт!BU125,Проект!BU854)</f>
        <v>0</v>
      </c>
      <c r="BV174" s="53">
        <f>SUM(Старт!BV125,Проект!BV854)</f>
        <v>0</v>
      </c>
      <c r="BW174" s="53">
        <f>SUM(Старт!BW125,Проект!BW854)</f>
        <v>0</v>
      </c>
      <c r="BX174" s="53">
        <f>SUM(Старт!BX125,Проект!BX854)</f>
        <v>0</v>
      </c>
      <c r="BY174" s="53">
        <f>SUM(Старт!BY125,Проект!BY854)</f>
        <v>0</v>
      </c>
      <c r="BZ174" s="53">
        <f>SUM(Старт!BZ125,Проект!BZ854)</f>
        <v>0</v>
      </c>
      <c r="CA174" s="53">
        <f>SUM(Старт!CA125,Проект!CA854)</f>
        <v>0</v>
      </c>
      <c r="CB174" s="53">
        <f>SUM(Старт!CB125,Проект!CB854)</f>
        <v>0</v>
      </c>
      <c r="CC174" s="53">
        <f>SUM(Старт!CC125,Проект!CC854)</f>
        <v>0</v>
      </c>
      <c r="CD174" s="53">
        <f>SUM(Старт!CD125,Проект!CD854)</f>
        <v>0</v>
      </c>
      <c r="CE174" s="53">
        <f>SUM(Старт!CE125,Проект!CE854)</f>
        <v>0</v>
      </c>
      <c r="CF174" s="53">
        <f>SUM(Старт!CF125,Проект!CF854)</f>
        <v>0</v>
      </c>
      <c r="CG174" s="53">
        <f>SUM(Старт!CG125,Проект!CG854)</f>
        <v>0</v>
      </c>
      <c r="CH174" s="53">
        <f>SUM(Старт!CH125,Проект!CH854)</f>
        <v>0</v>
      </c>
      <c r="CI174" s="53">
        <f>SUM(Старт!CI125,Проект!CI854)</f>
        <v>0</v>
      </c>
      <c r="CJ174" s="53">
        <f>SUM(Старт!CJ125,Проект!CJ854)</f>
        <v>0</v>
      </c>
      <c r="CK174" s="53">
        <f>SUM(Старт!CK125,Проект!CK854)</f>
        <v>0</v>
      </c>
      <c r="CL174" s="53">
        <f>SUM(Старт!CL125,Проект!CL854)</f>
        <v>0</v>
      </c>
      <c r="CM174" s="53">
        <f>SUM(Старт!CM125,Проект!CM854)</f>
        <v>0</v>
      </c>
      <c r="CN174" s="53">
        <f>SUM(Старт!CN125,Проект!CN854)</f>
        <v>0</v>
      </c>
      <c r="CO174" s="53">
        <f>SUM(Старт!CO125,Проект!CO854)</f>
        <v>0</v>
      </c>
      <c r="CP174" s="53">
        <f>SUM(Старт!CP125,Проект!CP854)</f>
        <v>0</v>
      </c>
      <c r="CQ174" s="53">
        <f>SUM(Старт!CQ125,Проект!CQ854)</f>
        <v>0</v>
      </c>
      <c r="CR174" s="53">
        <f>SUM(Старт!CR125,Проект!CR854)</f>
        <v>0</v>
      </c>
      <c r="CS174" s="53">
        <f>SUM(Старт!CS125,Проект!CS854)</f>
        <v>0</v>
      </c>
      <c r="CT174" s="53">
        <f>SUM(Старт!CT125,Проект!CT854)</f>
        <v>0</v>
      </c>
      <c r="CU174" s="53">
        <f>SUM(Старт!CU125,Проект!CU854)</f>
        <v>0</v>
      </c>
      <c r="CV174" s="53">
        <f>SUM(Старт!CV125,Проект!CV854)</f>
        <v>0</v>
      </c>
      <c r="CW174" s="53">
        <f>SUM(Старт!CW125,Проект!CW854)</f>
        <v>0</v>
      </c>
      <c r="CX174" s="53">
        <f>SUM(Старт!CX125,Проект!CX854)</f>
        <v>0</v>
      </c>
      <c r="CY174" s="53">
        <f>SUM(Старт!CY125,Проект!CY854)</f>
        <v>0</v>
      </c>
      <c r="CZ174" s="53">
        <f>SUM(Старт!CZ125,Проект!CZ854)</f>
        <v>0</v>
      </c>
      <c r="DA174" s="53">
        <f>SUM(Старт!DA125,Проект!DA854)</f>
        <v>0</v>
      </c>
      <c r="DB174" s="53">
        <f>SUM(Старт!DB125,Проект!DB854)</f>
        <v>0</v>
      </c>
      <c r="DC174" s="53">
        <f>SUM(Старт!DC125,Проект!DC854)</f>
        <v>0</v>
      </c>
      <c r="DD174" s="53">
        <f>SUM(Старт!DD125,Проект!DD854)</f>
        <v>0</v>
      </c>
      <c r="DE174" s="53">
        <f>SUM(Старт!DE125,Проект!DE854)</f>
        <v>0</v>
      </c>
      <c r="DF174" s="53">
        <f>SUM(Старт!DF125,Проект!DF854)</f>
        <v>0</v>
      </c>
      <c r="DG174" s="53">
        <f>SUM(Старт!DG125,Проект!DG854)</f>
        <v>0</v>
      </c>
      <c r="DH174" s="53">
        <f>SUM(Старт!DH125,Проект!DH854)</f>
        <v>0</v>
      </c>
      <c r="DI174" s="53">
        <f>SUM(Старт!DI125,Проект!DI854)</f>
        <v>0</v>
      </c>
      <c r="DJ174" s="53">
        <f>SUM(Старт!DJ125,Проект!DJ854)</f>
        <v>0</v>
      </c>
      <c r="DK174" s="53">
        <f>SUM(Старт!DK125,Проект!DK854)</f>
        <v>0</v>
      </c>
      <c r="DL174" s="53">
        <f>SUM(Старт!DL125,Проект!DL854)</f>
        <v>0</v>
      </c>
      <c r="DM174" s="53">
        <f>SUM(Старт!DM125,Проект!DM854)</f>
        <v>0</v>
      </c>
      <c r="DN174" s="53">
        <f>SUM(Старт!DN125,Проект!DN854)</f>
        <v>0</v>
      </c>
      <c r="DO174" s="53">
        <f>SUM(Старт!DO125,Проект!DO854)</f>
        <v>0</v>
      </c>
      <c r="DP174" s="53">
        <f>SUM(Старт!DP125,Проект!DP854)</f>
        <v>0</v>
      </c>
      <c r="DQ174" s="53">
        <f>SUM(Старт!DQ125,Проект!DQ854)</f>
        <v>0</v>
      </c>
      <c r="DR174" s="53">
        <f>SUM(Старт!DR125,Проект!DR854)</f>
        <v>0</v>
      </c>
      <c r="DS174" s="53">
        <f>SUM(Старт!DS125,Проект!DS854)</f>
        <v>0</v>
      </c>
      <c r="DT174" s="53">
        <f>SUM(Старт!DT125,Проект!DT854)</f>
        <v>0</v>
      </c>
      <c r="DU174" s="53">
        <f>SUM(Старт!DU125,Проект!DU854)</f>
        <v>0</v>
      </c>
      <c r="DV174" s="53">
        <f>SUM(Старт!DV125,Проект!DV854)</f>
        <v>0</v>
      </c>
      <c r="DW174" s="53"/>
      <c r="DX174" s="55">
        <f>SUM(G174:DW174)</f>
        <v>288093.63282082655</v>
      </c>
    </row>
    <row r="175" spans="1:128" x14ac:dyDescent="0.2">
      <c r="A175" s="5" t="str">
        <f ca="1">Language!A$1233</f>
        <v>Проценты к уплате</v>
      </c>
      <c r="B175" s="121">
        <f>DX175</f>
        <v>39210</v>
      </c>
      <c r="C175" s="237" t="str">
        <f ca="1">Параметры!$C$70</f>
        <v>тыс. руб.</v>
      </c>
      <c r="D175" s="68"/>
      <c r="E175" s="68"/>
      <c r="F175" s="68" t="s">
        <v>693</v>
      </c>
      <c r="G175" s="53">
        <f>SUM(Старт!G126,Проект!G855)</f>
        <v>0</v>
      </c>
      <c r="H175" s="53">
        <f>SUM(Старт!H126,Проект!H855)</f>
        <v>0</v>
      </c>
      <c r="I175" s="53">
        <f>SUM(Старт!I126,Проект!I855)</f>
        <v>4560</v>
      </c>
      <c r="J175" s="53">
        <f>SUM(Старт!J126,Проект!J855)</f>
        <v>4510</v>
      </c>
      <c r="K175" s="53">
        <f>SUM(Старт!K126,Проект!K855)</f>
        <v>3721</v>
      </c>
      <c r="L175" s="53">
        <f>SUM(Старт!L126,Проект!L855)</f>
        <v>3928</v>
      </c>
      <c r="M175" s="53">
        <f>SUM(Старт!M126,Проект!M855)</f>
        <v>3914</v>
      </c>
      <c r="N175" s="53">
        <f>SUM(Старт!N126,Проект!N855)</f>
        <v>3436</v>
      </c>
      <c r="O175" s="53">
        <f>SUM(Старт!O126,Проект!O855)</f>
        <v>3314</v>
      </c>
      <c r="P175" s="53">
        <f>SUM(Старт!P126,Проект!P855)</f>
        <v>3124</v>
      </c>
      <c r="Q175" s="53">
        <f>SUM(Старт!Q126,Проект!Q855)</f>
        <v>2198</v>
      </c>
      <c r="R175" s="53">
        <f>SUM(Старт!R126,Проект!R855)</f>
        <v>2201</v>
      </c>
      <c r="S175" s="53">
        <f>SUM(Старт!S126,Проект!S855)</f>
        <v>2160</v>
      </c>
      <c r="T175" s="53">
        <f>SUM(Старт!T126,Проект!T855)</f>
        <v>2144</v>
      </c>
      <c r="U175" s="53">
        <f>SUM(Старт!U126,Проект!U855)</f>
        <v>0</v>
      </c>
      <c r="V175" s="53">
        <f>SUM(Старт!V126,Проект!V855)</f>
        <v>0</v>
      </c>
      <c r="W175" s="53">
        <f>SUM(Старт!W126,Проект!W855)</f>
        <v>0</v>
      </c>
      <c r="X175" s="53">
        <f>SUM(Старт!X126,Проект!X855)</f>
        <v>0</v>
      </c>
      <c r="Y175" s="53">
        <f>SUM(Старт!Y126,Проект!Y855)</f>
        <v>0</v>
      </c>
      <c r="Z175" s="53">
        <f>SUM(Старт!Z126,Проект!Z855)</f>
        <v>0</v>
      </c>
      <c r="AA175" s="53">
        <f>SUM(Старт!AA126,Проект!AA855)</f>
        <v>0</v>
      </c>
      <c r="AB175" s="53">
        <f>SUM(Старт!AB126,Проект!AB855)</f>
        <v>0</v>
      </c>
      <c r="AC175" s="53">
        <f>SUM(Старт!AC126,Проект!AC855)</f>
        <v>0</v>
      </c>
      <c r="AD175" s="53">
        <f>SUM(Старт!AD126,Проект!AD855)</f>
        <v>0</v>
      </c>
      <c r="AE175" s="53">
        <f>SUM(Старт!AE126,Проект!AE855)</f>
        <v>0</v>
      </c>
      <c r="AF175" s="53">
        <f>SUM(Старт!AF126,Проект!AF855)</f>
        <v>0</v>
      </c>
      <c r="AG175" s="53">
        <f>SUM(Старт!AG126,Проект!AG855)</f>
        <v>0</v>
      </c>
      <c r="AH175" s="53">
        <f>SUM(Старт!AH126,Проект!AH855)</f>
        <v>0</v>
      </c>
      <c r="AI175" s="53">
        <f>SUM(Старт!AI126,Проект!AI855)</f>
        <v>0</v>
      </c>
      <c r="AJ175" s="53">
        <f>SUM(Старт!AJ126,Проект!AJ855)</f>
        <v>0</v>
      </c>
      <c r="AK175" s="53">
        <f>SUM(Старт!AK126,Проект!AK855)</f>
        <v>0</v>
      </c>
      <c r="AL175" s="53">
        <f>SUM(Старт!AL126,Проект!AL855)</f>
        <v>0</v>
      </c>
      <c r="AM175" s="53">
        <f>SUM(Старт!AM126,Проект!AM855)</f>
        <v>0</v>
      </c>
      <c r="AN175" s="53">
        <f>SUM(Старт!AN126,Проект!AN855)</f>
        <v>0</v>
      </c>
      <c r="AO175" s="53">
        <f>SUM(Старт!AO126,Проект!AO855)</f>
        <v>0</v>
      </c>
      <c r="AP175" s="53">
        <f>SUM(Старт!AP126,Проект!AP855)</f>
        <v>0</v>
      </c>
      <c r="AQ175" s="53">
        <f>SUM(Старт!AQ126,Проект!AQ855)</f>
        <v>0</v>
      </c>
      <c r="AR175" s="53">
        <f>SUM(Старт!AR126,Проект!AR855)</f>
        <v>0</v>
      </c>
      <c r="AS175" s="53">
        <f>SUM(Старт!AS126,Проект!AS855)</f>
        <v>0</v>
      </c>
      <c r="AT175" s="53">
        <f>SUM(Старт!AT126,Проект!AT855)</f>
        <v>0</v>
      </c>
      <c r="AU175" s="53">
        <f>SUM(Старт!AU126,Проект!AU855)</f>
        <v>0</v>
      </c>
      <c r="AV175" s="53">
        <f>SUM(Старт!AV126,Проект!AV855)</f>
        <v>0</v>
      </c>
      <c r="AW175" s="53">
        <f>SUM(Старт!AW126,Проект!AW855)</f>
        <v>0</v>
      </c>
      <c r="AX175" s="53">
        <f>SUM(Старт!AX126,Проект!AX855)</f>
        <v>0</v>
      </c>
      <c r="AY175" s="53">
        <f>SUM(Старт!AY126,Проект!AY855)</f>
        <v>0</v>
      </c>
      <c r="AZ175" s="53">
        <f>SUM(Старт!AZ126,Проект!AZ855)</f>
        <v>0</v>
      </c>
      <c r="BA175" s="53">
        <f>SUM(Старт!BA126,Проект!BA855)</f>
        <v>0</v>
      </c>
      <c r="BB175" s="53">
        <f>SUM(Старт!BB126,Проект!BB855)</f>
        <v>0</v>
      </c>
      <c r="BC175" s="53">
        <f>SUM(Старт!BC126,Проект!BC855)</f>
        <v>0</v>
      </c>
      <c r="BD175" s="53">
        <f>SUM(Старт!BD126,Проект!BD855)</f>
        <v>0</v>
      </c>
      <c r="BE175" s="53">
        <f>SUM(Старт!BE126,Проект!BE855)</f>
        <v>0</v>
      </c>
      <c r="BF175" s="53">
        <f>SUM(Старт!BF126,Проект!BF855)</f>
        <v>0</v>
      </c>
      <c r="BG175" s="53">
        <f>SUM(Старт!BG126,Проект!BG855)</f>
        <v>0</v>
      </c>
      <c r="BH175" s="53">
        <f>SUM(Старт!BH126,Проект!BH855)</f>
        <v>0</v>
      </c>
      <c r="BI175" s="53">
        <f>SUM(Старт!BI126,Проект!BI855)</f>
        <v>0</v>
      </c>
      <c r="BJ175" s="53">
        <f>SUM(Старт!BJ126,Проект!BJ855)</f>
        <v>0</v>
      </c>
      <c r="BK175" s="53">
        <f>SUM(Старт!BK126,Проект!BK855)</f>
        <v>0</v>
      </c>
      <c r="BL175" s="53">
        <f>SUM(Старт!BL126,Проект!BL855)</f>
        <v>0</v>
      </c>
      <c r="BM175" s="53">
        <f>SUM(Старт!BM126,Проект!BM855)</f>
        <v>0</v>
      </c>
      <c r="BN175" s="53">
        <f>SUM(Старт!BN126,Проект!BN855)</f>
        <v>0</v>
      </c>
      <c r="BO175" s="53">
        <f>SUM(Старт!BO126,Проект!BO855)</f>
        <v>0</v>
      </c>
      <c r="BP175" s="53">
        <f>SUM(Старт!BP126,Проект!BP855)</f>
        <v>0</v>
      </c>
      <c r="BQ175" s="53">
        <f>SUM(Старт!BQ126,Проект!BQ855)</f>
        <v>0</v>
      </c>
      <c r="BR175" s="53">
        <f>SUM(Старт!BR126,Проект!BR855)</f>
        <v>0</v>
      </c>
      <c r="BS175" s="53">
        <f>SUM(Старт!BS126,Проект!BS855)</f>
        <v>0</v>
      </c>
      <c r="BT175" s="53">
        <f>SUM(Старт!BT126,Проект!BT855)</f>
        <v>0</v>
      </c>
      <c r="BU175" s="53">
        <f>SUM(Старт!BU126,Проект!BU855)</f>
        <v>0</v>
      </c>
      <c r="BV175" s="53">
        <f>SUM(Старт!BV126,Проект!BV855)</f>
        <v>0</v>
      </c>
      <c r="BW175" s="53">
        <f>SUM(Старт!BW126,Проект!BW855)</f>
        <v>0</v>
      </c>
      <c r="BX175" s="53">
        <f>SUM(Старт!BX126,Проект!BX855)</f>
        <v>0</v>
      </c>
      <c r="BY175" s="53">
        <f>SUM(Старт!BY126,Проект!BY855)</f>
        <v>0</v>
      </c>
      <c r="BZ175" s="53">
        <f>SUM(Старт!BZ126,Проект!BZ855)</f>
        <v>0</v>
      </c>
      <c r="CA175" s="53">
        <f>SUM(Старт!CA126,Проект!CA855)</f>
        <v>0</v>
      </c>
      <c r="CB175" s="53">
        <f>SUM(Старт!CB126,Проект!CB855)</f>
        <v>0</v>
      </c>
      <c r="CC175" s="53">
        <f>SUM(Старт!CC126,Проект!CC855)</f>
        <v>0</v>
      </c>
      <c r="CD175" s="53">
        <f>SUM(Старт!CD126,Проект!CD855)</f>
        <v>0</v>
      </c>
      <c r="CE175" s="53">
        <f>SUM(Старт!CE126,Проект!CE855)</f>
        <v>0</v>
      </c>
      <c r="CF175" s="53">
        <f>SUM(Старт!CF126,Проект!CF855)</f>
        <v>0</v>
      </c>
      <c r="CG175" s="53">
        <f>SUM(Старт!CG126,Проект!CG855)</f>
        <v>0</v>
      </c>
      <c r="CH175" s="53">
        <f>SUM(Старт!CH126,Проект!CH855)</f>
        <v>0</v>
      </c>
      <c r="CI175" s="53">
        <f>SUM(Старт!CI126,Проект!CI855)</f>
        <v>0</v>
      </c>
      <c r="CJ175" s="53">
        <f>SUM(Старт!CJ126,Проект!CJ855)</f>
        <v>0</v>
      </c>
      <c r="CK175" s="53">
        <f>SUM(Старт!CK126,Проект!CK855)</f>
        <v>0</v>
      </c>
      <c r="CL175" s="53">
        <f>SUM(Старт!CL126,Проект!CL855)</f>
        <v>0</v>
      </c>
      <c r="CM175" s="53">
        <f>SUM(Старт!CM126,Проект!CM855)</f>
        <v>0</v>
      </c>
      <c r="CN175" s="53">
        <f>SUM(Старт!CN126,Проект!CN855)</f>
        <v>0</v>
      </c>
      <c r="CO175" s="53">
        <f>SUM(Старт!CO126,Проект!CO855)</f>
        <v>0</v>
      </c>
      <c r="CP175" s="53">
        <f>SUM(Старт!CP126,Проект!CP855)</f>
        <v>0</v>
      </c>
      <c r="CQ175" s="53">
        <f>SUM(Старт!CQ126,Проект!CQ855)</f>
        <v>0</v>
      </c>
      <c r="CR175" s="53">
        <f>SUM(Старт!CR126,Проект!CR855)</f>
        <v>0</v>
      </c>
      <c r="CS175" s="53">
        <f>SUM(Старт!CS126,Проект!CS855)</f>
        <v>0</v>
      </c>
      <c r="CT175" s="53">
        <f>SUM(Старт!CT126,Проект!CT855)</f>
        <v>0</v>
      </c>
      <c r="CU175" s="53">
        <f>SUM(Старт!CU126,Проект!CU855)</f>
        <v>0</v>
      </c>
      <c r="CV175" s="53">
        <f>SUM(Старт!CV126,Проект!CV855)</f>
        <v>0</v>
      </c>
      <c r="CW175" s="53">
        <f>SUM(Старт!CW126,Проект!CW855)</f>
        <v>0</v>
      </c>
      <c r="CX175" s="53">
        <f>SUM(Старт!CX126,Проект!CX855)</f>
        <v>0</v>
      </c>
      <c r="CY175" s="53">
        <f>SUM(Старт!CY126,Проект!CY855)</f>
        <v>0</v>
      </c>
      <c r="CZ175" s="53">
        <f>SUM(Старт!CZ126,Проект!CZ855)</f>
        <v>0</v>
      </c>
      <c r="DA175" s="53">
        <f>SUM(Старт!DA126,Проект!DA855)</f>
        <v>0</v>
      </c>
      <c r="DB175" s="53">
        <f>SUM(Старт!DB126,Проект!DB855)</f>
        <v>0</v>
      </c>
      <c r="DC175" s="53">
        <f>SUM(Старт!DC126,Проект!DC855)</f>
        <v>0</v>
      </c>
      <c r="DD175" s="53">
        <f>SUM(Старт!DD126,Проект!DD855)</f>
        <v>0</v>
      </c>
      <c r="DE175" s="53">
        <f>SUM(Старт!DE126,Проект!DE855)</f>
        <v>0</v>
      </c>
      <c r="DF175" s="53">
        <f>SUM(Старт!DF126,Проект!DF855)</f>
        <v>0</v>
      </c>
      <c r="DG175" s="53">
        <f>SUM(Старт!DG126,Проект!DG855)</f>
        <v>0</v>
      </c>
      <c r="DH175" s="53">
        <f>SUM(Старт!DH126,Проект!DH855)</f>
        <v>0</v>
      </c>
      <c r="DI175" s="53">
        <f>SUM(Старт!DI126,Проект!DI855)</f>
        <v>0</v>
      </c>
      <c r="DJ175" s="53">
        <f>SUM(Старт!DJ126,Проект!DJ855)</f>
        <v>0</v>
      </c>
      <c r="DK175" s="53">
        <f>SUM(Старт!DK126,Проект!DK855)</f>
        <v>0</v>
      </c>
      <c r="DL175" s="53">
        <f>SUM(Старт!DL126,Проект!DL855)</f>
        <v>0</v>
      </c>
      <c r="DM175" s="53">
        <f>SUM(Старт!DM126,Проект!DM855)</f>
        <v>0</v>
      </c>
      <c r="DN175" s="53">
        <f>SUM(Старт!DN126,Проект!DN855)</f>
        <v>0</v>
      </c>
      <c r="DO175" s="53">
        <f>SUM(Старт!DO126,Проект!DO855)</f>
        <v>0</v>
      </c>
      <c r="DP175" s="53">
        <f>SUM(Старт!DP126,Проект!DP855)</f>
        <v>0</v>
      </c>
      <c r="DQ175" s="53">
        <f>SUM(Старт!DQ126,Проект!DQ855)</f>
        <v>0</v>
      </c>
      <c r="DR175" s="53">
        <f>SUM(Старт!DR126,Проект!DR855)</f>
        <v>0</v>
      </c>
      <c r="DS175" s="53">
        <f>SUM(Старт!DS126,Проект!DS855)</f>
        <v>0</v>
      </c>
      <c r="DT175" s="53">
        <f>SUM(Старт!DT126,Проект!DT855)</f>
        <v>0</v>
      </c>
      <c r="DU175" s="53">
        <f>SUM(Старт!DU126,Проект!DU855)</f>
        <v>0</v>
      </c>
      <c r="DV175" s="53">
        <f>SUM(Старт!DV126,Проект!DV855)</f>
        <v>0</v>
      </c>
      <c r="DW175" s="53"/>
      <c r="DX175" s="55">
        <f>SUM(G175:DW175)</f>
        <v>39210</v>
      </c>
    </row>
    <row r="176" spans="1:128" x14ac:dyDescent="0.2">
      <c r="A176" s="5" t="str">
        <f ca="1">Language!A1564</f>
        <v>Задолженность на конец периода</v>
      </c>
      <c r="B176" s="71"/>
      <c r="C176" s="237" t="str">
        <f ca="1">Параметры!$C$70</f>
        <v>тыс. руб.</v>
      </c>
      <c r="D176" s="68"/>
      <c r="E176" s="68"/>
      <c r="F176" s="6" t="s">
        <v>694</v>
      </c>
      <c r="G176" s="53">
        <f>SUM(Проект!G857:G858)</f>
        <v>242742.36486350099</v>
      </c>
      <c r="H176" s="53">
        <f>SUM(Проект!H857:H858)</f>
        <v>249743.68043607165</v>
      </c>
      <c r="I176" s="53">
        <f>SUM(Проект!I857:I858)</f>
        <v>288093.63282082655</v>
      </c>
      <c r="J176" s="53">
        <f>SUM(Проект!J857:J858)</f>
        <v>272745.49309959816</v>
      </c>
      <c r="K176" s="53">
        <f>SUM(Проект!K857:K858)</f>
        <v>253071.81790878193</v>
      </c>
      <c r="L176" s="53">
        <f>SUM(Проект!L857:L858)</f>
        <v>234702.36614832061</v>
      </c>
      <c r="M176" s="53">
        <f>SUM(Проект!M857:M858)</f>
        <v>215835.58926090435</v>
      </c>
      <c r="N176" s="53">
        <f>SUM(Проект!N857:N858)</f>
        <v>196523.61850782568</v>
      </c>
      <c r="O176" s="53">
        <f>SUM(Проект!O857:O858)</f>
        <v>159871.78504437447</v>
      </c>
      <c r="P176" s="53">
        <f>SUM(Проект!P857:P858)</f>
        <v>126274.04393162584</v>
      </c>
      <c r="Q176" s="53">
        <f>SUM(Проект!Q857:Q858)</f>
        <v>95647.1803601867</v>
      </c>
      <c r="R176" s="53">
        <f>SUM(Проект!R857:R858)</f>
        <v>70552.551175117085</v>
      </c>
      <c r="S176" s="53">
        <f>SUM(Проект!S857:S858)</f>
        <v>45109.741777248797</v>
      </c>
      <c r="T176" s="53">
        <f>SUM(Проект!T857:T858)</f>
        <v>19315.115788124094</v>
      </c>
      <c r="U176" s="53">
        <f>SUM(Проект!U857:U858)</f>
        <v>0</v>
      </c>
      <c r="V176" s="53">
        <f>SUM(Проект!V857:V858)</f>
        <v>0</v>
      </c>
      <c r="W176" s="53">
        <f>SUM(Проект!W857:W858)</f>
        <v>0</v>
      </c>
      <c r="X176" s="53">
        <f>SUM(Проект!X857:X858)</f>
        <v>0</v>
      </c>
      <c r="Y176" s="53">
        <f>SUM(Проект!Y857:Y858)</f>
        <v>0</v>
      </c>
      <c r="Z176" s="53">
        <f>SUM(Проект!Z857:Z858)</f>
        <v>0</v>
      </c>
      <c r="AA176" s="53">
        <f>SUM(Проект!AA857:AA858)</f>
        <v>0</v>
      </c>
      <c r="AB176" s="53">
        <f>SUM(Проект!AB857:AB858)</f>
        <v>0</v>
      </c>
      <c r="AC176" s="53">
        <f>SUM(Проект!AC857:AC858)</f>
        <v>0</v>
      </c>
      <c r="AD176" s="53">
        <f>SUM(Проект!AD857:AD858)</f>
        <v>0</v>
      </c>
      <c r="AE176" s="53">
        <f>SUM(Проект!AE857:AE858)</f>
        <v>0</v>
      </c>
      <c r="AF176" s="53">
        <f>SUM(Проект!AF857:AF858)</f>
        <v>0</v>
      </c>
      <c r="AG176" s="53">
        <f>SUM(Проект!AG857:AG858)</f>
        <v>0</v>
      </c>
      <c r="AH176" s="53">
        <f>SUM(Проект!AH857:AH858)</f>
        <v>0</v>
      </c>
      <c r="AI176" s="53">
        <f>SUM(Проект!AI857:AI858)</f>
        <v>0</v>
      </c>
      <c r="AJ176" s="53">
        <f>SUM(Проект!AJ857:AJ858)</f>
        <v>0</v>
      </c>
      <c r="AK176" s="53">
        <f>SUM(Проект!AK857:AK858)</f>
        <v>0</v>
      </c>
      <c r="AL176" s="53">
        <f>SUM(Проект!AL857:AL858)</f>
        <v>0</v>
      </c>
      <c r="AM176" s="53">
        <f>SUM(Проект!AM857:AM858)</f>
        <v>0</v>
      </c>
      <c r="AN176" s="53">
        <f>SUM(Проект!AN857:AN858)</f>
        <v>0</v>
      </c>
      <c r="AO176" s="53">
        <f>SUM(Проект!AO857:AO858)</f>
        <v>0</v>
      </c>
      <c r="AP176" s="53">
        <f>SUM(Проект!AP857:AP858)</f>
        <v>0</v>
      </c>
      <c r="AQ176" s="53">
        <f>SUM(Проект!AQ857:AQ858)</f>
        <v>0</v>
      </c>
      <c r="AR176" s="53">
        <f>SUM(Проект!AR857:AR858)</f>
        <v>0</v>
      </c>
      <c r="AS176" s="53">
        <f>SUM(Проект!AS857:AS858)</f>
        <v>0</v>
      </c>
      <c r="AT176" s="53">
        <f>SUM(Проект!AT857:AT858)</f>
        <v>0</v>
      </c>
      <c r="AU176" s="53">
        <f>SUM(Проект!AU857:AU858)</f>
        <v>0</v>
      </c>
      <c r="AV176" s="53">
        <f>SUM(Проект!AV857:AV858)</f>
        <v>0</v>
      </c>
      <c r="AW176" s="53">
        <f>SUM(Проект!AW857:AW858)</f>
        <v>0</v>
      </c>
      <c r="AX176" s="53">
        <f>SUM(Проект!AX857:AX858)</f>
        <v>0</v>
      </c>
      <c r="AY176" s="53">
        <f>SUM(Проект!AY857:AY858)</f>
        <v>0</v>
      </c>
      <c r="AZ176" s="53">
        <f>SUM(Проект!AZ857:AZ858)</f>
        <v>0</v>
      </c>
      <c r="BA176" s="53">
        <f>SUM(Проект!BA857:BA858)</f>
        <v>0</v>
      </c>
      <c r="BB176" s="53">
        <f>SUM(Проект!BB857:BB858)</f>
        <v>0</v>
      </c>
      <c r="BC176" s="53">
        <f>SUM(Проект!BC857:BC858)</f>
        <v>0</v>
      </c>
      <c r="BD176" s="53">
        <f>SUM(Проект!BD857:BD858)</f>
        <v>0</v>
      </c>
      <c r="BE176" s="53">
        <f>SUM(Проект!BE857:BE858)</f>
        <v>0</v>
      </c>
      <c r="BF176" s="53">
        <f>SUM(Проект!BF857:BF858)</f>
        <v>0</v>
      </c>
      <c r="BG176" s="53">
        <f>SUM(Проект!BG857:BG858)</f>
        <v>0</v>
      </c>
      <c r="BH176" s="53">
        <f>SUM(Проект!BH857:BH858)</f>
        <v>0</v>
      </c>
      <c r="BI176" s="53">
        <f>SUM(Проект!BI857:BI858)</f>
        <v>0</v>
      </c>
      <c r="BJ176" s="53">
        <f>SUM(Проект!BJ857:BJ858)</f>
        <v>0</v>
      </c>
      <c r="BK176" s="53">
        <f>SUM(Проект!BK857:BK858)</f>
        <v>0</v>
      </c>
      <c r="BL176" s="53">
        <f>SUM(Проект!BL857:BL858)</f>
        <v>0</v>
      </c>
      <c r="BM176" s="53">
        <f>SUM(Проект!BM857:BM858)</f>
        <v>0</v>
      </c>
      <c r="BN176" s="53">
        <f>SUM(Проект!BN857:BN858)</f>
        <v>0</v>
      </c>
      <c r="BO176" s="53">
        <f>SUM(Проект!BO857:BO858)</f>
        <v>0</v>
      </c>
      <c r="BP176" s="53">
        <f>SUM(Проект!BP857:BP858)</f>
        <v>0</v>
      </c>
      <c r="BQ176" s="53">
        <f>SUM(Проект!BQ857:BQ858)</f>
        <v>0</v>
      </c>
      <c r="BR176" s="53">
        <f>SUM(Проект!BR857:BR858)</f>
        <v>0</v>
      </c>
      <c r="BS176" s="53">
        <f>SUM(Проект!BS857:BS858)</f>
        <v>0</v>
      </c>
      <c r="BT176" s="53">
        <f>SUM(Проект!BT857:BT858)</f>
        <v>0</v>
      </c>
      <c r="BU176" s="53">
        <f>SUM(Проект!BU857:BU858)</f>
        <v>0</v>
      </c>
      <c r="BV176" s="53">
        <f>SUM(Проект!BV857:BV858)</f>
        <v>0</v>
      </c>
      <c r="BW176" s="53">
        <f>SUM(Проект!BW857:BW858)</f>
        <v>0</v>
      </c>
      <c r="BX176" s="53">
        <f>SUM(Проект!BX857:BX858)</f>
        <v>0</v>
      </c>
      <c r="BY176" s="53">
        <f>SUM(Проект!BY857:BY858)</f>
        <v>0</v>
      </c>
      <c r="BZ176" s="53">
        <f>SUM(Проект!BZ857:BZ858)</f>
        <v>0</v>
      </c>
      <c r="CA176" s="53">
        <f>SUM(Проект!CA857:CA858)</f>
        <v>0</v>
      </c>
      <c r="CB176" s="53">
        <f>SUM(Проект!CB857:CB858)</f>
        <v>0</v>
      </c>
      <c r="CC176" s="53">
        <f>SUM(Проект!CC857:CC858)</f>
        <v>0</v>
      </c>
      <c r="CD176" s="53">
        <f>SUM(Проект!CD857:CD858)</f>
        <v>0</v>
      </c>
      <c r="CE176" s="53">
        <f>SUM(Проект!CE857:CE858)</f>
        <v>0</v>
      </c>
      <c r="CF176" s="53">
        <f>SUM(Проект!CF857:CF858)</f>
        <v>0</v>
      </c>
      <c r="CG176" s="53">
        <f>SUM(Проект!CG857:CG858)</f>
        <v>0</v>
      </c>
      <c r="CH176" s="53">
        <f>SUM(Проект!CH857:CH858)</f>
        <v>0</v>
      </c>
      <c r="CI176" s="53">
        <f>SUM(Проект!CI857:CI858)</f>
        <v>0</v>
      </c>
      <c r="CJ176" s="53">
        <f>SUM(Проект!CJ857:CJ858)</f>
        <v>0</v>
      </c>
      <c r="CK176" s="53">
        <f>SUM(Проект!CK857:CK858)</f>
        <v>0</v>
      </c>
      <c r="CL176" s="53">
        <f>SUM(Проект!CL857:CL858)</f>
        <v>0</v>
      </c>
      <c r="CM176" s="53">
        <f>SUM(Проект!CM857:CM858)</f>
        <v>0</v>
      </c>
      <c r="CN176" s="53">
        <f>SUM(Проект!CN857:CN858)</f>
        <v>0</v>
      </c>
      <c r="CO176" s="53">
        <f>SUM(Проект!CO857:CO858)</f>
        <v>0</v>
      </c>
      <c r="CP176" s="53">
        <f>SUM(Проект!CP857:CP858)</f>
        <v>0</v>
      </c>
      <c r="CQ176" s="53">
        <f>SUM(Проект!CQ857:CQ858)</f>
        <v>0</v>
      </c>
      <c r="CR176" s="53">
        <f>SUM(Проект!CR857:CR858)</f>
        <v>0</v>
      </c>
      <c r="CS176" s="53">
        <f>SUM(Проект!CS857:CS858)</f>
        <v>0</v>
      </c>
      <c r="CT176" s="53">
        <f>SUM(Проект!CT857:CT858)</f>
        <v>0</v>
      </c>
      <c r="CU176" s="53">
        <f>SUM(Проект!CU857:CU858)</f>
        <v>0</v>
      </c>
      <c r="CV176" s="53">
        <f>SUM(Проект!CV857:CV858)</f>
        <v>0</v>
      </c>
      <c r="CW176" s="53">
        <f>SUM(Проект!CW857:CW858)</f>
        <v>0</v>
      </c>
      <c r="CX176" s="53">
        <f>SUM(Проект!CX857:CX858)</f>
        <v>0</v>
      </c>
      <c r="CY176" s="53">
        <f>SUM(Проект!CY857:CY858)</f>
        <v>0</v>
      </c>
      <c r="CZ176" s="53">
        <f>SUM(Проект!CZ857:CZ858)</f>
        <v>0</v>
      </c>
      <c r="DA176" s="53">
        <f>SUM(Проект!DA857:DA858)</f>
        <v>0</v>
      </c>
      <c r="DB176" s="53">
        <f>SUM(Проект!DB857:DB858)</f>
        <v>0</v>
      </c>
      <c r="DC176" s="53">
        <f>SUM(Проект!DC857:DC858)</f>
        <v>0</v>
      </c>
      <c r="DD176" s="53">
        <f>SUM(Проект!DD857:DD858)</f>
        <v>0</v>
      </c>
      <c r="DE176" s="53">
        <f>SUM(Проект!DE857:DE858)</f>
        <v>0</v>
      </c>
      <c r="DF176" s="53">
        <f>SUM(Проект!DF857:DF858)</f>
        <v>0</v>
      </c>
      <c r="DG176" s="53">
        <f>SUM(Проект!DG857:DG858)</f>
        <v>0</v>
      </c>
      <c r="DH176" s="53">
        <f>SUM(Проект!DH857:DH858)</f>
        <v>0</v>
      </c>
      <c r="DI176" s="53">
        <f>SUM(Проект!DI857:DI858)</f>
        <v>0</v>
      </c>
      <c r="DJ176" s="53">
        <f>SUM(Проект!DJ857:DJ858)</f>
        <v>0</v>
      </c>
      <c r="DK176" s="53">
        <f>SUM(Проект!DK857:DK858)</f>
        <v>0</v>
      </c>
      <c r="DL176" s="53">
        <f>SUM(Проект!DL857:DL858)</f>
        <v>0</v>
      </c>
      <c r="DM176" s="53">
        <f>SUM(Проект!DM857:DM858)</f>
        <v>0</v>
      </c>
      <c r="DN176" s="53">
        <f>SUM(Проект!DN857:DN858)</f>
        <v>0</v>
      </c>
      <c r="DO176" s="53">
        <f>SUM(Проект!DO857:DO858)</f>
        <v>0</v>
      </c>
      <c r="DP176" s="53">
        <f>SUM(Проект!DP857:DP858)</f>
        <v>0</v>
      </c>
      <c r="DQ176" s="53">
        <f>SUM(Проект!DQ857:DQ858)</f>
        <v>0</v>
      </c>
      <c r="DR176" s="53">
        <f>SUM(Проект!DR857:DR858)</f>
        <v>0</v>
      </c>
      <c r="DS176" s="53">
        <f>SUM(Проект!DS857:DS858)</f>
        <v>0</v>
      </c>
      <c r="DT176" s="53">
        <f>SUM(Проект!DT857:DT858)</f>
        <v>0</v>
      </c>
      <c r="DU176" s="53">
        <f>SUM(Проект!DU857:DU858)</f>
        <v>0</v>
      </c>
      <c r="DV176" s="53">
        <f>SUM(Проект!DV857:DV858)</f>
        <v>0</v>
      </c>
      <c r="DW176" s="53"/>
      <c r="DX176" s="53"/>
    </row>
    <row r="177" spans="1:128" x14ac:dyDescent="0.2">
      <c r="A177" s="33" t="str">
        <f ca="1">Language!A1570</f>
        <v>Доля заемных средств</v>
      </c>
      <c r="B177" s="241">
        <f>IF((B170+B173)&gt;0, B173/(B170+B173), "-")</f>
        <v>1</v>
      </c>
      <c r="C177" s="237" t="s">
        <v>1</v>
      </c>
      <c r="D177" s="68"/>
      <c r="E177" s="68"/>
      <c r="F177" s="6" t="s">
        <v>696</v>
      </c>
      <c r="G177" s="258">
        <f>IF(OR(G173&lt;=0,G170&lt;0),0,G173/SUM(G170,G173))</f>
        <v>1</v>
      </c>
      <c r="H177" s="258">
        <f t="shared" ref="H177:N177" si="152">IF(OR(H173&lt;=0,H170&lt;0),0,H173/SUM(H170,H173))</f>
        <v>1</v>
      </c>
      <c r="I177" s="258">
        <f t="shared" si="152"/>
        <v>1</v>
      </c>
      <c r="J177" s="258">
        <f t="shared" si="152"/>
        <v>0</v>
      </c>
      <c r="K177" s="258">
        <f t="shared" si="152"/>
        <v>0</v>
      </c>
      <c r="L177" s="258">
        <f t="shared" si="152"/>
        <v>0</v>
      </c>
      <c r="M177" s="258">
        <f t="shared" si="152"/>
        <v>0</v>
      </c>
      <c r="N177" s="258">
        <f t="shared" si="152"/>
        <v>0</v>
      </c>
      <c r="O177" s="258">
        <f t="shared" ref="O177:AT177" si="153">IF(OR(O173&lt;=0,O170&lt;0),0,O173/SUM(O170,O173))</f>
        <v>0</v>
      </c>
      <c r="P177" s="258">
        <f t="shared" si="153"/>
        <v>0</v>
      </c>
      <c r="Q177" s="258">
        <f t="shared" si="153"/>
        <v>0</v>
      </c>
      <c r="R177" s="258">
        <f t="shared" si="153"/>
        <v>0</v>
      </c>
      <c r="S177" s="258">
        <f t="shared" si="153"/>
        <v>0</v>
      </c>
      <c r="T177" s="258">
        <f t="shared" si="153"/>
        <v>0</v>
      </c>
      <c r="U177" s="258">
        <f t="shared" si="153"/>
        <v>0</v>
      </c>
      <c r="V177" s="258">
        <f t="shared" si="153"/>
        <v>0</v>
      </c>
      <c r="W177" s="258">
        <f t="shared" si="153"/>
        <v>0</v>
      </c>
      <c r="X177" s="258">
        <f t="shared" si="153"/>
        <v>0</v>
      </c>
      <c r="Y177" s="258">
        <f t="shared" si="153"/>
        <v>0</v>
      </c>
      <c r="Z177" s="258">
        <f t="shared" si="153"/>
        <v>0</v>
      </c>
      <c r="AA177" s="258">
        <f t="shared" si="153"/>
        <v>0</v>
      </c>
      <c r="AB177" s="258">
        <f t="shared" si="153"/>
        <v>0</v>
      </c>
      <c r="AC177" s="258">
        <f t="shared" si="153"/>
        <v>0</v>
      </c>
      <c r="AD177" s="258">
        <f t="shared" si="153"/>
        <v>0</v>
      </c>
      <c r="AE177" s="258">
        <f t="shared" si="153"/>
        <v>0</v>
      </c>
      <c r="AF177" s="258">
        <f t="shared" si="153"/>
        <v>0</v>
      </c>
      <c r="AG177" s="258">
        <f t="shared" si="153"/>
        <v>0</v>
      </c>
      <c r="AH177" s="258">
        <f t="shared" si="153"/>
        <v>0</v>
      </c>
      <c r="AI177" s="258">
        <f t="shared" si="153"/>
        <v>0</v>
      </c>
      <c r="AJ177" s="258">
        <f t="shared" si="153"/>
        <v>0</v>
      </c>
      <c r="AK177" s="258">
        <f t="shared" si="153"/>
        <v>0</v>
      </c>
      <c r="AL177" s="258">
        <f t="shared" si="153"/>
        <v>0</v>
      </c>
      <c r="AM177" s="258">
        <f t="shared" si="153"/>
        <v>0</v>
      </c>
      <c r="AN177" s="258">
        <f t="shared" si="153"/>
        <v>0</v>
      </c>
      <c r="AO177" s="258">
        <f t="shared" si="153"/>
        <v>0</v>
      </c>
      <c r="AP177" s="258">
        <f t="shared" si="153"/>
        <v>0</v>
      </c>
      <c r="AQ177" s="258">
        <f t="shared" si="153"/>
        <v>0</v>
      </c>
      <c r="AR177" s="258">
        <f t="shared" si="153"/>
        <v>0</v>
      </c>
      <c r="AS177" s="258">
        <f t="shared" si="153"/>
        <v>0</v>
      </c>
      <c r="AT177" s="258">
        <f t="shared" si="153"/>
        <v>0</v>
      </c>
      <c r="AU177" s="258">
        <f t="shared" ref="AU177:BZ177" si="154">IF(OR(AU173&lt;=0,AU170&lt;0),0,AU173/SUM(AU170,AU173))</f>
        <v>0</v>
      </c>
      <c r="AV177" s="258">
        <f t="shared" si="154"/>
        <v>0</v>
      </c>
      <c r="AW177" s="258">
        <f t="shared" si="154"/>
        <v>0</v>
      </c>
      <c r="AX177" s="258">
        <f t="shared" si="154"/>
        <v>0</v>
      </c>
      <c r="AY177" s="258">
        <f t="shared" si="154"/>
        <v>0</v>
      </c>
      <c r="AZ177" s="258">
        <f t="shared" si="154"/>
        <v>0</v>
      </c>
      <c r="BA177" s="258">
        <f t="shared" si="154"/>
        <v>0</v>
      </c>
      <c r="BB177" s="258">
        <f t="shared" si="154"/>
        <v>0</v>
      </c>
      <c r="BC177" s="258">
        <f t="shared" si="154"/>
        <v>0</v>
      </c>
      <c r="BD177" s="258">
        <f t="shared" si="154"/>
        <v>0</v>
      </c>
      <c r="BE177" s="258">
        <f t="shared" si="154"/>
        <v>0</v>
      </c>
      <c r="BF177" s="258">
        <f t="shared" si="154"/>
        <v>0</v>
      </c>
      <c r="BG177" s="258">
        <f t="shared" si="154"/>
        <v>0</v>
      </c>
      <c r="BH177" s="258">
        <f t="shared" si="154"/>
        <v>0</v>
      </c>
      <c r="BI177" s="258">
        <f t="shared" si="154"/>
        <v>0</v>
      </c>
      <c r="BJ177" s="258">
        <f t="shared" si="154"/>
        <v>0</v>
      </c>
      <c r="BK177" s="258">
        <f t="shared" si="154"/>
        <v>0</v>
      </c>
      <c r="BL177" s="258">
        <f t="shared" si="154"/>
        <v>0</v>
      </c>
      <c r="BM177" s="258">
        <f t="shared" si="154"/>
        <v>0</v>
      </c>
      <c r="BN177" s="258">
        <f t="shared" si="154"/>
        <v>0</v>
      </c>
      <c r="BO177" s="258">
        <f t="shared" si="154"/>
        <v>0</v>
      </c>
      <c r="BP177" s="258">
        <f t="shared" si="154"/>
        <v>0</v>
      </c>
      <c r="BQ177" s="258">
        <f t="shared" si="154"/>
        <v>0</v>
      </c>
      <c r="BR177" s="258">
        <f t="shared" si="154"/>
        <v>0</v>
      </c>
      <c r="BS177" s="258">
        <f t="shared" si="154"/>
        <v>0</v>
      </c>
      <c r="BT177" s="258">
        <f t="shared" si="154"/>
        <v>0</v>
      </c>
      <c r="BU177" s="258">
        <f t="shared" si="154"/>
        <v>0</v>
      </c>
      <c r="BV177" s="258">
        <f t="shared" si="154"/>
        <v>0</v>
      </c>
      <c r="BW177" s="258">
        <f t="shared" si="154"/>
        <v>0</v>
      </c>
      <c r="BX177" s="258">
        <f t="shared" si="154"/>
        <v>0</v>
      </c>
      <c r="BY177" s="258">
        <f t="shared" si="154"/>
        <v>0</v>
      </c>
      <c r="BZ177" s="258">
        <f t="shared" si="154"/>
        <v>0</v>
      </c>
      <c r="CA177" s="258">
        <f t="shared" ref="CA177:DF177" si="155">IF(OR(CA173&lt;=0,CA170&lt;0),0,CA173/SUM(CA170,CA173))</f>
        <v>0</v>
      </c>
      <c r="CB177" s="258">
        <f t="shared" si="155"/>
        <v>0</v>
      </c>
      <c r="CC177" s="258">
        <f t="shared" si="155"/>
        <v>0</v>
      </c>
      <c r="CD177" s="258">
        <f t="shared" si="155"/>
        <v>0</v>
      </c>
      <c r="CE177" s="258">
        <f t="shared" si="155"/>
        <v>0</v>
      </c>
      <c r="CF177" s="258">
        <f t="shared" si="155"/>
        <v>0</v>
      </c>
      <c r="CG177" s="258">
        <f t="shared" si="155"/>
        <v>0</v>
      </c>
      <c r="CH177" s="258">
        <f t="shared" si="155"/>
        <v>0</v>
      </c>
      <c r="CI177" s="258">
        <f t="shared" si="155"/>
        <v>0</v>
      </c>
      <c r="CJ177" s="258">
        <f t="shared" si="155"/>
        <v>0</v>
      </c>
      <c r="CK177" s="258">
        <f t="shared" si="155"/>
        <v>0</v>
      </c>
      <c r="CL177" s="258">
        <f t="shared" si="155"/>
        <v>0</v>
      </c>
      <c r="CM177" s="258">
        <f t="shared" si="155"/>
        <v>0</v>
      </c>
      <c r="CN177" s="258">
        <f t="shared" si="155"/>
        <v>0</v>
      </c>
      <c r="CO177" s="258">
        <f t="shared" si="155"/>
        <v>0</v>
      </c>
      <c r="CP177" s="258">
        <f t="shared" si="155"/>
        <v>0</v>
      </c>
      <c r="CQ177" s="258">
        <f t="shared" si="155"/>
        <v>0</v>
      </c>
      <c r="CR177" s="258">
        <f t="shared" si="155"/>
        <v>0</v>
      </c>
      <c r="CS177" s="258">
        <f t="shared" si="155"/>
        <v>0</v>
      </c>
      <c r="CT177" s="258">
        <f t="shared" si="155"/>
        <v>0</v>
      </c>
      <c r="CU177" s="258">
        <f t="shared" si="155"/>
        <v>0</v>
      </c>
      <c r="CV177" s="258">
        <f t="shared" si="155"/>
        <v>0</v>
      </c>
      <c r="CW177" s="258">
        <f t="shared" si="155"/>
        <v>0</v>
      </c>
      <c r="CX177" s="258">
        <f t="shared" si="155"/>
        <v>0</v>
      </c>
      <c r="CY177" s="258">
        <f t="shared" si="155"/>
        <v>0</v>
      </c>
      <c r="CZ177" s="258">
        <f t="shared" si="155"/>
        <v>0</v>
      </c>
      <c r="DA177" s="258">
        <f t="shared" si="155"/>
        <v>0</v>
      </c>
      <c r="DB177" s="258">
        <f t="shared" si="155"/>
        <v>0</v>
      </c>
      <c r="DC177" s="258">
        <f t="shared" si="155"/>
        <v>0</v>
      </c>
      <c r="DD177" s="258">
        <f t="shared" si="155"/>
        <v>0</v>
      </c>
      <c r="DE177" s="258">
        <f t="shared" si="155"/>
        <v>0</v>
      </c>
      <c r="DF177" s="258">
        <f t="shared" si="155"/>
        <v>0</v>
      </c>
      <c r="DG177" s="258">
        <f t="shared" ref="DG177:DV177" si="156">IF(OR(DG173&lt;=0,DG170&lt;0),0,DG173/SUM(DG170,DG173))</f>
        <v>0</v>
      </c>
      <c r="DH177" s="258">
        <f t="shared" si="156"/>
        <v>0</v>
      </c>
      <c r="DI177" s="258">
        <f t="shared" si="156"/>
        <v>0</v>
      </c>
      <c r="DJ177" s="258">
        <f t="shared" si="156"/>
        <v>0</v>
      </c>
      <c r="DK177" s="258">
        <f t="shared" si="156"/>
        <v>0</v>
      </c>
      <c r="DL177" s="258">
        <f t="shared" si="156"/>
        <v>0</v>
      </c>
      <c r="DM177" s="258">
        <f t="shared" si="156"/>
        <v>0</v>
      </c>
      <c r="DN177" s="258">
        <f t="shared" si="156"/>
        <v>0</v>
      </c>
      <c r="DO177" s="258">
        <f t="shared" si="156"/>
        <v>0</v>
      </c>
      <c r="DP177" s="258">
        <f t="shared" si="156"/>
        <v>0</v>
      </c>
      <c r="DQ177" s="258">
        <f t="shared" si="156"/>
        <v>0</v>
      </c>
      <c r="DR177" s="258">
        <f t="shared" si="156"/>
        <v>0</v>
      </c>
      <c r="DS177" s="258">
        <f t="shared" si="156"/>
        <v>0</v>
      </c>
      <c r="DT177" s="258">
        <f t="shared" si="156"/>
        <v>0</v>
      </c>
      <c r="DU177" s="258">
        <f t="shared" si="156"/>
        <v>0</v>
      </c>
      <c r="DV177" s="258">
        <f t="shared" si="156"/>
        <v>0</v>
      </c>
      <c r="DW177" s="53"/>
      <c r="DX177" s="55"/>
    </row>
    <row r="178" spans="1:128" x14ac:dyDescent="0.2">
      <c r="A178" s="13"/>
      <c r="B178" s="238"/>
      <c r="C178" s="239"/>
      <c r="D178" s="240"/>
      <c r="E178" s="14" t="s">
        <v>3069</v>
      </c>
      <c r="F178" s="240" t="s">
        <v>2961</v>
      </c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  <c r="AV178" s="73"/>
      <c r="AW178" s="73"/>
      <c r="AX178" s="73"/>
      <c r="AY178" s="73"/>
      <c r="AZ178" s="73"/>
      <c r="BA178" s="73"/>
      <c r="BB178" s="73"/>
      <c r="BC178" s="73"/>
      <c r="BD178" s="73"/>
      <c r="BE178" s="73"/>
      <c r="BF178" s="73"/>
      <c r="BG178" s="73"/>
      <c r="BH178" s="73"/>
      <c r="BI178" s="73"/>
      <c r="BJ178" s="73"/>
      <c r="BK178" s="73"/>
      <c r="BL178" s="73"/>
      <c r="BM178" s="73"/>
      <c r="BN178" s="73"/>
      <c r="BO178" s="73"/>
      <c r="BP178" s="73"/>
      <c r="BQ178" s="73"/>
      <c r="BR178" s="73"/>
      <c r="BS178" s="73"/>
      <c r="BT178" s="73"/>
      <c r="BU178" s="73"/>
      <c r="BV178" s="73"/>
      <c r="BW178" s="73"/>
      <c r="BX178" s="73"/>
      <c r="BY178" s="73"/>
      <c r="BZ178" s="73"/>
      <c r="CA178" s="73"/>
      <c r="CB178" s="73"/>
      <c r="CC178" s="73"/>
      <c r="CD178" s="73"/>
      <c r="CE178" s="73"/>
      <c r="CF178" s="73"/>
      <c r="CG178" s="73"/>
      <c r="CH178" s="73"/>
      <c r="CI178" s="73"/>
      <c r="CJ178" s="73"/>
      <c r="CK178" s="73"/>
      <c r="CL178" s="73"/>
      <c r="CM178" s="73"/>
      <c r="CN178" s="73"/>
      <c r="CO178" s="73"/>
      <c r="CP178" s="73"/>
      <c r="CQ178" s="73"/>
      <c r="CR178" s="73"/>
      <c r="CS178" s="73"/>
      <c r="CT178" s="73"/>
      <c r="CU178" s="73"/>
      <c r="CV178" s="73"/>
      <c r="CW178" s="73"/>
      <c r="CX178" s="73"/>
      <c r="CY178" s="73"/>
      <c r="CZ178" s="73"/>
      <c r="DA178" s="73"/>
      <c r="DB178" s="73"/>
      <c r="DC178" s="73"/>
      <c r="DD178" s="73"/>
      <c r="DE178" s="73"/>
      <c r="DF178" s="73"/>
      <c r="DG178" s="73"/>
      <c r="DH178" s="73"/>
      <c r="DI178" s="73"/>
      <c r="DJ178" s="73"/>
      <c r="DK178" s="73"/>
      <c r="DL178" s="73"/>
      <c r="DM178" s="73"/>
      <c r="DN178" s="73"/>
      <c r="DO178" s="73"/>
      <c r="DP178" s="73"/>
      <c r="DQ178" s="73"/>
      <c r="DR178" s="73"/>
      <c r="DS178" s="73"/>
      <c r="DT178" s="73"/>
      <c r="DU178" s="73"/>
      <c r="DV178" s="73"/>
      <c r="DW178" s="73"/>
      <c r="DX178" s="73"/>
    </row>
    <row r="179" spans="1:128" x14ac:dyDescent="0.2">
      <c r="B179" s="71"/>
      <c r="C179" s="237"/>
      <c r="D179" s="68"/>
      <c r="E179" s="68"/>
      <c r="F179" s="68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3"/>
      <c r="BH179" s="53"/>
      <c r="BI179" s="53"/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3"/>
      <c r="BU179" s="53"/>
      <c r="BV179" s="53"/>
      <c r="BW179" s="53"/>
      <c r="BX179" s="53"/>
      <c r="BY179" s="53"/>
      <c r="BZ179" s="53"/>
      <c r="CA179" s="53"/>
      <c r="CB179" s="53"/>
      <c r="CC179" s="53"/>
      <c r="CD179" s="53"/>
      <c r="CE179" s="53"/>
      <c r="CF179" s="53"/>
      <c r="CG179" s="53"/>
      <c r="CH179" s="53"/>
      <c r="CI179" s="53"/>
      <c r="CJ179" s="53"/>
      <c r="CK179" s="53"/>
      <c r="CL179" s="53"/>
      <c r="CM179" s="53"/>
      <c r="CN179" s="53"/>
      <c r="CO179" s="53"/>
      <c r="CP179" s="53"/>
      <c r="CQ179" s="53"/>
      <c r="CR179" s="53"/>
      <c r="CS179" s="53"/>
      <c r="CT179" s="53"/>
      <c r="CU179" s="53"/>
      <c r="CV179" s="53"/>
      <c r="CW179" s="53"/>
      <c r="CX179" s="53"/>
      <c r="CY179" s="53"/>
      <c r="CZ179" s="53"/>
      <c r="DA179" s="53"/>
      <c r="DB179" s="53"/>
      <c r="DC179" s="53"/>
      <c r="DD179" s="53"/>
      <c r="DE179" s="53"/>
      <c r="DF179" s="53"/>
      <c r="DG179" s="53"/>
      <c r="DH179" s="53"/>
      <c r="DI179" s="53"/>
      <c r="DJ179" s="53"/>
      <c r="DK179" s="53"/>
      <c r="DL179" s="53"/>
      <c r="DM179" s="53"/>
      <c r="DN179" s="53"/>
      <c r="DO179" s="53"/>
      <c r="DP179" s="53"/>
      <c r="DQ179" s="53"/>
      <c r="DR179" s="53"/>
      <c r="DS179" s="53"/>
      <c r="DT179" s="53"/>
      <c r="DU179" s="53"/>
      <c r="DV179" s="53"/>
      <c r="DW179" s="53"/>
      <c r="DX179" s="53"/>
    </row>
    <row r="181" spans="1:128" s="9" customFormat="1" ht="25.5" customHeight="1" thickBot="1" x14ac:dyDescent="0.25">
      <c r="A181" s="269" t="str">
        <f ca="1">Language!A1549</f>
        <v>ОТЧЕТ О ДВИЖЕНИИ ДЕНЕЖНЫХ СРЕДСТВ (косвенный)</v>
      </c>
      <c r="B181" s="280"/>
      <c r="C181" s="281"/>
      <c r="D181" s="271"/>
      <c r="E181" s="271" t="s">
        <v>3026</v>
      </c>
      <c r="F181" s="271" t="s">
        <v>3253</v>
      </c>
      <c r="G181" s="272" t="str">
        <f ca="1">Параметры!G$40</f>
        <v>авг.22</v>
      </c>
      <c r="H181" s="272" t="str">
        <f ca="1">Параметры!H$40</f>
        <v>сен.22</v>
      </c>
      <c r="I181" s="272" t="str">
        <f ca="1">Параметры!I$40</f>
        <v>окт.22</v>
      </c>
      <c r="J181" s="272" t="str">
        <f ca="1">Параметры!J$40</f>
        <v>ноя.22</v>
      </c>
      <c r="K181" s="272" t="str">
        <f ca="1">Параметры!K$40</f>
        <v>дек.22</v>
      </c>
      <c r="L181" s="272" t="str">
        <f ca="1">Параметры!L$40</f>
        <v>янв.23</v>
      </c>
      <c r="M181" s="272" t="str">
        <f ca="1">Параметры!M$40</f>
        <v>фев.23</v>
      </c>
      <c r="N181" s="272" t="str">
        <f ca="1">Параметры!N$40</f>
        <v>мар.23</v>
      </c>
      <c r="O181" s="272" t="str">
        <f ca="1">Параметры!O$40</f>
        <v>апр.23</v>
      </c>
      <c r="P181" s="272" t="str">
        <f ca="1">Параметры!P$40</f>
        <v>май.23</v>
      </c>
      <c r="Q181" s="272" t="str">
        <f ca="1">Параметры!Q$40</f>
        <v>июн.23</v>
      </c>
      <c r="R181" s="272" t="str">
        <f ca="1">Параметры!R$40</f>
        <v>июл.23</v>
      </c>
      <c r="S181" s="272" t="str">
        <f ca="1">Параметры!S$40</f>
        <v>авг.23</v>
      </c>
      <c r="T181" s="272" t="str">
        <f ca="1">Параметры!T$40</f>
        <v>сен.23</v>
      </c>
      <c r="U181" s="272" t="str">
        <f ca="1">Параметры!U$40</f>
        <v>окт.23</v>
      </c>
      <c r="V181" s="272" t="str">
        <f ca="1">Параметры!V$40</f>
        <v>ноя.23</v>
      </c>
      <c r="W181" s="272" t="str">
        <f ca="1">Параметры!W$40</f>
        <v>дек.23</v>
      </c>
      <c r="X181" s="272" t="str">
        <f ca="1">Параметры!X$40</f>
        <v>янв.24</v>
      </c>
      <c r="Y181" s="272" t="str">
        <f ca="1">Параметры!Y$40</f>
        <v>фев.24</v>
      </c>
      <c r="Z181" s="272" t="str">
        <f ca="1">Параметры!Z$40</f>
        <v>мар.24</v>
      </c>
      <c r="AA181" s="272" t="str">
        <f ca="1">Параметры!AA$40</f>
        <v>апр.24</v>
      </c>
      <c r="AB181" s="272" t="str">
        <f ca="1">Параметры!AB$40</f>
        <v>май.24</v>
      </c>
      <c r="AC181" s="272" t="str">
        <f ca="1">Параметры!AC$40</f>
        <v>июн.24</v>
      </c>
      <c r="AD181" s="272" t="str">
        <f ca="1">Параметры!AD$40</f>
        <v>июл.24</v>
      </c>
      <c r="AE181" s="272" t="str">
        <f ca="1">Параметры!AE$40</f>
        <v>авг.24</v>
      </c>
      <c r="AF181" s="272" t="str">
        <f ca="1">Параметры!AF$40</f>
        <v>сен.24</v>
      </c>
      <c r="AG181" s="272" t="str">
        <f ca="1">Параметры!AG$40</f>
        <v>окт.24</v>
      </c>
      <c r="AH181" s="272" t="str">
        <f ca="1">Параметры!AH$40</f>
        <v>ноя.24</v>
      </c>
      <c r="AI181" s="272" t="str">
        <f ca="1">Параметры!AI$40</f>
        <v>дек.24</v>
      </c>
      <c r="AJ181" s="272" t="str">
        <f ca="1">Параметры!AJ$40</f>
        <v>янв.25</v>
      </c>
      <c r="AK181" s="272" t="str">
        <f ca="1">Параметры!AK$40</f>
        <v>фев.25</v>
      </c>
      <c r="AL181" s="272" t="str">
        <f ca="1">Параметры!AL$40</f>
        <v>мар.25</v>
      </c>
      <c r="AM181" s="272" t="str">
        <f ca="1">Параметры!AM$40</f>
        <v>апр.25</v>
      </c>
      <c r="AN181" s="272" t="str">
        <f ca="1">Параметры!AN$40</f>
        <v>май.25</v>
      </c>
      <c r="AO181" s="272" t="str">
        <f ca="1">Параметры!AO$40</f>
        <v>июн.25</v>
      </c>
      <c r="AP181" s="272" t="str">
        <f ca="1">Параметры!AP$40</f>
        <v>июл.25</v>
      </c>
      <c r="AQ181" s="272" t="str">
        <f ca="1">Параметры!AQ$40</f>
        <v>авг.25</v>
      </c>
      <c r="AR181" s="272" t="str">
        <f ca="1">Параметры!AR$40</f>
        <v>сен.25</v>
      </c>
      <c r="AS181" s="272" t="str">
        <f ca="1">Параметры!AS$40</f>
        <v>окт.25</v>
      </c>
      <c r="AT181" s="272" t="str">
        <f ca="1">Параметры!AT$40</f>
        <v>ноя.25</v>
      </c>
      <c r="AU181" s="272" t="str">
        <f ca="1">Параметры!AU$40</f>
        <v>дек.25</v>
      </c>
      <c r="AV181" s="272" t="str">
        <f ca="1">Параметры!AV$40</f>
        <v>янв.26</v>
      </c>
      <c r="AW181" s="272" t="str">
        <f ca="1">Параметры!AW$40</f>
        <v>фев.26</v>
      </c>
      <c r="AX181" s="272" t="str">
        <f ca="1">Параметры!AX$40</f>
        <v>мар.26</v>
      </c>
      <c r="AY181" s="272" t="str">
        <f ca="1">Параметры!AY$40</f>
        <v>апр.26</v>
      </c>
      <c r="AZ181" s="272" t="str">
        <f ca="1">Параметры!AZ$40</f>
        <v>май.26</v>
      </c>
      <c r="BA181" s="272" t="str">
        <f ca="1">Параметры!BA$40</f>
        <v>июн.26</v>
      </c>
      <c r="BB181" s="272" t="str">
        <f ca="1">Параметры!BB$40</f>
        <v>июл.26</v>
      </c>
      <c r="BC181" s="272" t="str">
        <f ca="1">Параметры!BC$40</f>
        <v>авг.26</v>
      </c>
      <c r="BD181" s="272" t="str">
        <f ca="1">Параметры!BD$40</f>
        <v>сен.26</v>
      </c>
      <c r="BE181" s="272" t="str">
        <f ca="1">Параметры!BE$40</f>
        <v>окт.26</v>
      </c>
      <c r="BF181" s="272" t="str">
        <f ca="1">Параметры!BF$40</f>
        <v>ноя.26</v>
      </c>
      <c r="BG181" s="272" t="str">
        <f ca="1">Параметры!BG$40</f>
        <v>дек.26</v>
      </c>
      <c r="BH181" s="272" t="str">
        <f ca="1">Параметры!BH$40</f>
        <v>янв.27</v>
      </c>
      <c r="BI181" s="272" t="str">
        <f ca="1">Параметры!BI$40</f>
        <v>фев.27</v>
      </c>
      <c r="BJ181" s="272" t="str">
        <f ca="1">Параметры!BJ$40</f>
        <v>мар.27</v>
      </c>
      <c r="BK181" s="272" t="str">
        <f ca="1">Параметры!BK$40</f>
        <v>апр.27</v>
      </c>
      <c r="BL181" s="272" t="str">
        <f ca="1">Параметры!BL$40</f>
        <v>май.27</v>
      </c>
      <c r="BM181" s="272" t="str">
        <f ca="1">Параметры!BM$40</f>
        <v>июн.27</v>
      </c>
      <c r="BN181" s="272" t="str">
        <f ca="1">Параметры!BN$40</f>
        <v>июл.27</v>
      </c>
      <c r="BO181" s="272" t="str">
        <f ca="1">Параметры!BO$40</f>
        <v>авг.27</v>
      </c>
      <c r="BP181" s="272" t="str">
        <f ca="1">Параметры!BP$40</f>
        <v>сен.27</v>
      </c>
      <c r="BQ181" s="272" t="str">
        <f ca="1">Параметры!BQ$40</f>
        <v>окт.27</v>
      </c>
      <c r="BR181" s="272" t="str">
        <f ca="1">Параметры!BR$40</f>
        <v>ноя.27</v>
      </c>
      <c r="BS181" s="272" t="str">
        <f ca="1">Параметры!BS$40</f>
        <v>дек.27</v>
      </c>
      <c r="BT181" s="272" t="str">
        <f ca="1">Параметры!BT$40</f>
        <v>янв.28</v>
      </c>
      <c r="BU181" s="272" t="str">
        <f ca="1">Параметры!BU$40</f>
        <v>фев.28</v>
      </c>
      <c r="BV181" s="272" t="str">
        <f ca="1">Параметры!BV$40</f>
        <v>мар.28</v>
      </c>
      <c r="BW181" s="272" t="str">
        <f ca="1">Параметры!BW$40</f>
        <v>апр.28</v>
      </c>
      <c r="BX181" s="272" t="str">
        <f ca="1">Параметры!BX$40</f>
        <v>май.28</v>
      </c>
      <c r="BY181" s="272" t="str">
        <f ca="1">Параметры!BY$40</f>
        <v>июн.28</v>
      </c>
      <c r="BZ181" s="272" t="str">
        <f ca="1">Параметры!BZ$40</f>
        <v>июл.28</v>
      </c>
      <c r="CA181" s="272" t="str">
        <f ca="1">Параметры!CA$40</f>
        <v>авг.28</v>
      </c>
      <c r="CB181" s="272" t="str">
        <f ca="1">Параметры!CB$40</f>
        <v>сен.28</v>
      </c>
      <c r="CC181" s="272" t="str">
        <f ca="1">Параметры!CC$40</f>
        <v>окт.28</v>
      </c>
      <c r="CD181" s="272" t="str">
        <f ca="1">Параметры!CD$40</f>
        <v>ноя.28</v>
      </c>
      <c r="CE181" s="272" t="str">
        <f ca="1">Параметры!CE$40</f>
        <v>дек.28</v>
      </c>
      <c r="CF181" s="272" t="str">
        <f ca="1">Параметры!CF$40</f>
        <v>янв.29</v>
      </c>
      <c r="CG181" s="272" t="str">
        <f ca="1">Параметры!CG$40</f>
        <v>фев.29</v>
      </c>
      <c r="CH181" s="272" t="str">
        <f ca="1">Параметры!CH$40</f>
        <v>мар.29</v>
      </c>
      <c r="CI181" s="272" t="str">
        <f ca="1">Параметры!CI$40</f>
        <v>апр.29</v>
      </c>
      <c r="CJ181" s="272" t="str">
        <f ca="1">Параметры!CJ$40</f>
        <v>май.29</v>
      </c>
      <c r="CK181" s="272" t="str">
        <f ca="1">Параметры!CK$40</f>
        <v>июн.29</v>
      </c>
      <c r="CL181" s="272" t="str">
        <f ca="1">Параметры!CL$40</f>
        <v>июл.29</v>
      </c>
      <c r="CM181" s="272" t="str">
        <f ca="1">Параметры!CM$40</f>
        <v>авг.29</v>
      </c>
      <c r="CN181" s="272" t="str">
        <f ca="1">Параметры!CN$40</f>
        <v>сен.29</v>
      </c>
      <c r="CO181" s="272" t="str">
        <f ca="1">Параметры!CO$40</f>
        <v>окт.29</v>
      </c>
      <c r="CP181" s="272" t="str">
        <f ca="1">Параметры!CP$40</f>
        <v>ноя.29</v>
      </c>
      <c r="CQ181" s="272" t="str">
        <f ca="1">Параметры!CQ$40</f>
        <v>дек.29</v>
      </c>
      <c r="CR181" s="272" t="str">
        <f ca="1">Параметры!CR$40</f>
        <v>янв.30</v>
      </c>
      <c r="CS181" s="272" t="str">
        <f ca="1">Параметры!CS$40</f>
        <v>фев.30</v>
      </c>
      <c r="CT181" s="272" t="str">
        <f ca="1">Параметры!CT$40</f>
        <v>мар.30</v>
      </c>
      <c r="CU181" s="272" t="str">
        <f ca="1">Параметры!CU$40</f>
        <v>апр.30</v>
      </c>
      <c r="CV181" s="272" t="str">
        <f ca="1">Параметры!CV$40</f>
        <v>май.30</v>
      </c>
      <c r="CW181" s="272" t="str">
        <f ca="1">Параметры!CW$40</f>
        <v>июн.30</v>
      </c>
      <c r="CX181" s="272" t="str">
        <f ca="1">Параметры!CX$40</f>
        <v>июл.30</v>
      </c>
      <c r="CY181" s="272" t="str">
        <f ca="1">Параметры!CY$40</f>
        <v>авг.30</v>
      </c>
      <c r="CZ181" s="272" t="str">
        <f ca="1">Параметры!CZ$40</f>
        <v>сен.30</v>
      </c>
      <c r="DA181" s="272" t="str">
        <f ca="1">Параметры!DA$40</f>
        <v>окт.30</v>
      </c>
      <c r="DB181" s="272" t="str">
        <f ca="1">Параметры!DB$40</f>
        <v>ноя.30</v>
      </c>
      <c r="DC181" s="272" t="str">
        <f ca="1">Параметры!DC$40</f>
        <v>дек.30</v>
      </c>
      <c r="DD181" s="272" t="str">
        <f ca="1">Параметры!DD$40</f>
        <v>янв.31</v>
      </c>
      <c r="DE181" s="272" t="str">
        <f ca="1">Параметры!DE$40</f>
        <v>фев.31</v>
      </c>
      <c r="DF181" s="272" t="str">
        <f ca="1">Параметры!DF$40</f>
        <v>мар.31</v>
      </c>
      <c r="DG181" s="272" t="str">
        <f ca="1">Параметры!DG$40</f>
        <v>апр.31</v>
      </c>
      <c r="DH181" s="272" t="str">
        <f ca="1">Параметры!DH$40</f>
        <v>май.31</v>
      </c>
      <c r="DI181" s="272" t="str">
        <f ca="1">Параметры!DI$40</f>
        <v>июн.31</v>
      </c>
      <c r="DJ181" s="272" t="str">
        <f ca="1">Параметры!DJ$40</f>
        <v>июл.31</v>
      </c>
      <c r="DK181" s="272" t="str">
        <f ca="1">Параметры!DK$40</f>
        <v>авг.31</v>
      </c>
      <c r="DL181" s="272" t="str">
        <f ca="1">Параметры!DL$40</f>
        <v>сен.31</v>
      </c>
      <c r="DM181" s="272" t="str">
        <f ca="1">Параметры!DM$40</f>
        <v>окт.31</v>
      </c>
      <c r="DN181" s="272" t="str">
        <f ca="1">Параметры!DN$40</f>
        <v>ноя.31</v>
      </c>
      <c r="DO181" s="272" t="str">
        <f ca="1">Параметры!DO$40</f>
        <v>дек.31</v>
      </c>
      <c r="DP181" s="272" t="str">
        <f ca="1">Параметры!DP$40</f>
        <v>янв.32</v>
      </c>
      <c r="DQ181" s="272" t="str">
        <f ca="1">Параметры!DQ$40</f>
        <v>фев.32</v>
      </c>
      <c r="DR181" s="272" t="str">
        <f ca="1">Параметры!DR$40</f>
        <v>мар.32</v>
      </c>
      <c r="DS181" s="272" t="str">
        <f ca="1">Параметры!DS$40</f>
        <v>апр.32</v>
      </c>
      <c r="DT181" s="272" t="str">
        <f ca="1">Параметры!DT$40</f>
        <v>май.32</v>
      </c>
      <c r="DU181" s="272" t="str">
        <f ca="1">Параметры!DU$40</f>
        <v>июн.32</v>
      </c>
      <c r="DV181" s="272" t="str">
        <f ca="1">Параметры!DV$40</f>
        <v>июл.32</v>
      </c>
      <c r="DW181" s="272"/>
      <c r="DX181" s="273" t="str">
        <f ca="1">Language!$A$1463</f>
        <v>ИТОГО</v>
      </c>
    </row>
    <row r="182" spans="1:128" ht="13.5" thickTop="1" x14ac:dyDescent="0.2">
      <c r="A182" s="10"/>
      <c r="F182" s="6" t="s">
        <v>2961</v>
      </c>
    </row>
    <row r="183" spans="1:128" x14ac:dyDescent="0.2">
      <c r="A183" s="33" t="str">
        <f ca="1">Language!A1241</f>
        <v>Чистая прибыль (убыток)</v>
      </c>
      <c r="C183" s="46" t="str">
        <f ca="1">Параметры!$C$70</f>
        <v>тыс. руб.</v>
      </c>
      <c r="E183" s="6" t="s">
        <v>3197</v>
      </c>
      <c r="F183" s="6" t="s">
        <v>693</v>
      </c>
      <c r="G183" s="53">
        <f t="shared" ref="G183:AL183" ca="1" si="157">G30</f>
        <v>-1490.9000000000015</v>
      </c>
      <c r="H183" s="53">
        <f t="shared" ca="1" si="157"/>
        <v>-847.66587914705303</v>
      </c>
      <c r="I183" s="53">
        <f t="shared" ca="1" si="157"/>
        <v>5883.0176459695267</v>
      </c>
      <c r="J183" s="53">
        <f t="shared" ca="1" si="157"/>
        <v>12924.912457984608</v>
      </c>
      <c r="K183" s="53">
        <f t="shared" ca="1" si="157"/>
        <v>19437.40215183601</v>
      </c>
      <c r="L183" s="53">
        <f t="shared" ca="1" si="157"/>
        <v>19664.675237620642</v>
      </c>
      <c r="M183" s="53">
        <f t="shared" ca="1" si="157"/>
        <v>20072.477142911346</v>
      </c>
      <c r="N183" s="53">
        <f t="shared" ca="1" si="157"/>
        <v>20801.310565149011</v>
      </c>
      <c r="O183" s="53">
        <f t="shared" ca="1" si="157"/>
        <v>36556.959997727972</v>
      </c>
      <c r="P183" s="53">
        <f t="shared" ca="1" si="157"/>
        <v>36930.177455945159</v>
      </c>
      <c r="Q183" s="53">
        <f t="shared" ca="1" si="157"/>
        <v>37893.44570983389</v>
      </c>
      <c r="R183" s="53">
        <f t="shared" ca="1" si="157"/>
        <v>38114.771831574501</v>
      </c>
      <c r="S183" s="53">
        <f t="shared" ca="1" si="157"/>
        <v>37977.562933333305</v>
      </c>
      <c r="T183" s="53">
        <f t="shared" ca="1" si="157"/>
        <v>38194.626167492825</v>
      </c>
      <c r="U183" s="53">
        <f t="shared" ca="1" si="157"/>
        <v>40137.368726874542</v>
      </c>
      <c r="V183" s="53">
        <f t="shared" ca="1" si="157"/>
        <v>24215.83245649144</v>
      </c>
      <c r="W183" s="53">
        <f t="shared" ca="1" si="157"/>
        <v>24354.63889372136</v>
      </c>
      <c r="X183" s="53">
        <f t="shared" ca="1" si="157"/>
        <v>24494.230162729262</v>
      </c>
      <c r="Y183" s="53">
        <f t="shared" ca="1" si="157"/>
        <v>24634.610701065445</v>
      </c>
      <c r="Z183" s="53">
        <f t="shared" ca="1" si="157"/>
        <v>25266.250210849768</v>
      </c>
      <c r="AA183" s="53">
        <f t="shared" ca="1" si="157"/>
        <v>41529.897864235441</v>
      </c>
      <c r="AB183" s="53">
        <f t="shared" ca="1" si="157"/>
        <v>41766.600544527457</v>
      </c>
      <c r="AC183" s="53">
        <f t="shared" ca="1" si="157"/>
        <v>42004.974909522993</v>
      </c>
      <c r="AD183" s="53">
        <f t="shared" ca="1" si="157"/>
        <v>42244.361859783363</v>
      </c>
      <c r="AE183" s="53">
        <f t="shared" ca="1" si="157"/>
        <v>42485.102338667355</v>
      </c>
      <c r="AF183" s="53">
        <f t="shared" ca="1" si="157"/>
        <v>42727.203999218051</v>
      </c>
      <c r="AG183" s="53">
        <f t="shared" ca="1" si="157"/>
        <v>42970.674537755389</v>
      </c>
      <c r="AH183" s="53">
        <f t="shared" ca="1" si="157"/>
        <v>25934.630728447359</v>
      </c>
      <c r="AI183" s="53">
        <f t="shared" ca="1" si="157"/>
        <v>26083.153616281539</v>
      </c>
      <c r="AJ183" s="53">
        <f t="shared" ca="1" si="157"/>
        <v>26232.516274119924</v>
      </c>
      <c r="AK183" s="53">
        <f t="shared" ca="1" si="157"/>
        <v>26382.723450141133</v>
      </c>
      <c r="AL183" s="53">
        <f t="shared" ca="1" si="157"/>
        <v>27058.577725608524</v>
      </c>
      <c r="AM183" s="53">
        <f t="shared" ref="AM183:BR183" ca="1" si="158">AM30</f>
        <v>44460.680714732618</v>
      </c>
      <c r="AN183" s="53">
        <f t="shared" ca="1" si="158"/>
        <v>44713.952582645157</v>
      </c>
      <c r="AO183" s="53">
        <f t="shared" ca="1" si="158"/>
        <v>44968.656486520616</v>
      </c>
      <c r="AP183" s="53">
        <f t="shared" ca="1" si="158"/>
        <v>45224.800523303747</v>
      </c>
      <c r="AQ183" s="53">
        <f t="shared" ca="1" si="158"/>
        <v>45482.392835703642</v>
      </c>
      <c r="AR183" s="53">
        <f t="shared" ca="1" si="158"/>
        <v>45741.441612498813</v>
      </c>
      <c r="AS183" s="53">
        <f t="shared" ca="1" si="158"/>
        <v>46001.955088730087</v>
      </c>
      <c r="AT183" s="53">
        <f t="shared" ca="1" si="158"/>
        <v>27773.388212768856</v>
      </c>
      <c r="AU183" s="53">
        <f t="shared" ca="1" si="158"/>
        <v>27932.307702755312</v>
      </c>
      <c r="AV183" s="53">
        <f t="shared" ca="1" si="158"/>
        <v>28092.125746641588</v>
      </c>
      <c r="AW183" s="53">
        <f t="shared" ca="1" si="158"/>
        <v>28252.847424983433</v>
      </c>
      <c r="AX183" s="53">
        <f t="shared" ca="1" si="158"/>
        <v>28976.011499734384</v>
      </c>
      <c r="AY183" s="53">
        <f t="shared" ca="1" si="158"/>
        <v>47596.261698096452</v>
      </c>
      <c r="AZ183" s="53">
        <f t="shared" ca="1" si="158"/>
        <v>47867.262596765111</v>
      </c>
      <c r="BA183" s="53">
        <f t="shared" ca="1" si="158"/>
        <v>48139.795773911974</v>
      </c>
      <c r="BB183" s="53">
        <f t="shared" ca="1" si="158"/>
        <v>48413.869893266819</v>
      </c>
      <c r="BC183" s="53">
        <f t="shared" ca="1" si="158"/>
        <v>48689.493667540948</v>
      </c>
      <c r="BD183" s="53">
        <f t="shared" ca="1" si="158"/>
        <v>48966.675858702511</v>
      </c>
      <c r="BE183" s="53">
        <f t="shared" ca="1" si="158"/>
        <v>49245.425278274677</v>
      </c>
      <c r="BF183" s="53">
        <f t="shared" ca="1" si="158"/>
        <v>29740.858720997629</v>
      </c>
      <c r="BG183" s="53">
        <f t="shared" ca="1" si="158"/>
        <v>29910.902575281601</v>
      </c>
      <c r="BH183" s="53">
        <f t="shared" ca="1" si="158"/>
        <v>30081.907882242864</v>
      </c>
      <c r="BI183" s="53">
        <f t="shared" ca="1" si="158"/>
        <v>30253.880078065762</v>
      </c>
      <c r="BJ183" s="53">
        <f t="shared" ca="1" si="158"/>
        <v>31027.665638049173</v>
      </c>
      <c r="BK183" s="53">
        <f t="shared" ca="1" si="158"/>
        <v>50951.333350298089</v>
      </c>
      <c r="BL183" s="53">
        <f t="shared" ca="1" si="158"/>
        <v>51241.304311871965</v>
      </c>
      <c r="BM183" s="53">
        <f t="shared" ca="1" si="158"/>
        <v>51532.914811419207</v>
      </c>
      <c r="BN183" s="53">
        <f t="shared" ca="1" si="158"/>
        <v>51826.174119127361</v>
      </c>
      <c r="BO183" s="53">
        <f t="shared" ca="1" si="158"/>
        <v>52121.091557600521</v>
      </c>
      <c r="BP183" s="53">
        <f t="shared" ca="1" si="158"/>
        <v>52417.676502146591</v>
      </c>
      <c r="BQ183" s="53">
        <f t="shared" ca="1" si="158"/>
        <v>52715.938381091823</v>
      </c>
      <c r="BR183" s="53">
        <f t="shared" ca="1" si="158"/>
        <v>31846.052164797857</v>
      </c>
      <c r="BS183" s="53">
        <f t="shared" ref="BS183:CX183" ca="1" si="159">BS30</f>
        <v>32027.999088884651</v>
      </c>
      <c r="BT183" s="53">
        <f t="shared" ca="1" si="159"/>
        <v>32210.974767330034</v>
      </c>
      <c r="BU183" s="53">
        <f t="shared" ca="1" si="159"/>
        <v>32394.985016866656</v>
      </c>
      <c r="BV183" s="53">
        <f t="shared" ca="1" si="159"/>
        <v>33222.935566043016</v>
      </c>
      <c r="BW183" s="53">
        <f t="shared" ca="1" si="159"/>
        <v>54541.260018150802</v>
      </c>
      <c r="BX183" s="53">
        <f t="shared" ca="1" si="159"/>
        <v>54851.528947037819</v>
      </c>
      <c r="BY183" s="53">
        <f t="shared" ca="1" si="159"/>
        <v>55163.552181548926</v>
      </c>
      <c r="BZ183" s="53">
        <f t="shared" ca="1" si="159"/>
        <v>55477.339640801263</v>
      </c>
      <c r="CA183" s="53">
        <f t="shared" ca="1" si="159"/>
        <v>55792.901299968958</v>
      </c>
      <c r="CB183" s="53">
        <f t="shared" ca="1" si="159"/>
        <v>56110.247190630223</v>
      </c>
      <c r="CC183" s="53">
        <f t="shared" ca="1" si="159"/>
        <v>56429.387401098538</v>
      </c>
      <c r="CD183" s="53">
        <f t="shared" ca="1" si="159"/>
        <v>34098.609149667405</v>
      </c>
      <c r="CE183" s="53">
        <f t="shared" ca="1" si="159"/>
        <v>34293.292358439961</v>
      </c>
      <c r="CF183" s="53">
        <f t="shared" ca="1" si="159"/>
        <v>34489.076334376536</v>
      </c>
      <c r="CG183" s="53">
        <f t="shared" ca="1" si="159"/>
        <v>34685.967301377554</v>
      </c>
      <c r="CH183" s="53">
        <f t="shared" ca="1" si="159"/>
        <v>35571.874389002689</v>
      </c>
      <c r="CI183" s="53">
        <f t="shared" ca="1" si="159"/>
        <v>58382.481552754703</v>
      </c>
      <c r="CJ183" s="53">
        <f t="shared" ca="1" si="159"/>
        <v>58714.469306660685</v>
      </c>
      <c r="CK183" s="53">
        <f t="shared" ca="1" si="159"/>
        <v>59048.334167599911</v>
      </c>
      <c r="CL183" s="53">
        <f t="shared" ca="1" si="159"/>
        <v>59384.086748990776</v>
      </c>
      <c r="CM183" s="53">
        <f t="shared" ca="1" si="159"/>
        <v>59721.737724297018</v>
      </c>
      <c r="CN183" s="53">
        <f t="shared" ca="1" si="159"/>
        <v>60061.29782730779</v>
      </c>
      <c r="CO183" s="53">
        <f t="shared" ca="1" si="159"/>
        <v>60402.777852508843</v>
      </c>
      <c r="CP183" s="53">
        <f t="shared" ca="1" si="159"/>
        <v>36508.845123483705</v>
      </c>
      <c r="CQ183" s="53">
        <f t="shared" ca="1" si="159"/>
        <v>36717.156156861289</v>
      </c>
      <c r="CR183" s="53">
        <f t="shared" ca="1" si="159"/>
        <v>36926.645011116365</v>
      </c>
      <c r="CS183" s="53">
        <f t="shared" ca="1" si="159"/>
        <v>37137.318345807427</v>
      </c>
      <c r="CT183" s="53">
        <f t="shared" ca="1" si="159"/>
        <v>38085.238929563347</v>
      </c>
      <c r="CU183" s="53">
        <f t="shared" ca="1" si="159"/>
        <v>62492.588594783956</v>
      </c>
      <c r="CV183" s="53">
        <f t="shared" ca="1" si="159"/>
        <v>62847.815491457281</v>
      </c>
      <c r="CW183" s="53">
        <f t="shared" ca="1" si="159"/>
        <v>63205.050892658961</v>
      </c>
      <c r="CX183" s="53">
        <f t="shared" ca="1" si="159"/>
        <v>63564.30615475661</v>
      </c>
      <c r="CY183" s="53">
        <f t="shared" ref="CY183:DV183" ca="1" si="160">CY30</f>
        <v>63925.592698331267</v>
      </c>
      <c r="CZ183" s="53">
        <f t="shared" ca="1" si="160"/>
        <v>64288.922008546899</v>
      </c>
      <c r="DA183" s="53">
        <f t="shared" ca="1" si="160"/>
        <v>64654.305635523786</v>
      </c>
      <c r="DB183" s="53">
        <f t="shared" ca="1" si="160"/>
        <v>39087.797615451716</v>
      </c>
      <c r="DC183" s="53">
        <f t="shared" ca="1" si="160"/>
        <v>39310.690421184045</v>
      </c>
      <c r="DD183" s="53">
        <f t="shared" ca="1" si="160"/>
        <v>39534.843495224792</v>
      </c>
      <c r="DE183" s="53">
        <f t="shared" ca="1" si="160"/>
        <v>39760.263963344405</v>
      </c>
      <c r="DF183" s="53">
        <f t="shared" ca="1" si="160"/>
        <v>40774.538987969383</v>
      </c>
      <c r="DG183" s="53">
        <f t="shared" ca="1" si="160"/>
        <v>66890.403129760918</v>
      </c>
      <c r="DH183" s="53">
        <f t="shared" ca="1" si="160"/>
        <v>67270.495909201883</v>
      </c>
      <c r="DI183" s="53">
        <f t="shared" ca="1" si="160"/>
        <v>67652.737788478451</v>
      </c>
      <c r="DJ183" s="53">
        <f t="shared" ca="1" si="160"/>
        <v>68037.140918919657</v>
      </c>
      <c r="DK183" s="53">
        <f t="shared" ca="1" si="160"/>
        <v>68423.717520541759</v>
      </c>
      <c r="DL183" s="53">
        <f t="shared" ca="1" si="160"/>
        <v>68812.479882490734</v>
      </c>
      <c r="DM183" s="53">
        <f t="shared" ca="1" si="160"/>
        <v>69203.440363337402</v>
      </c>
      <c r="DN183" s="53">
        <f t="shared" ca="1" si="160"/>
        <v>41847.276781873152</v>
      </c>
      <c r="DO183" s="53">
        <f t="shared" ca="1" si="160"/>
        <v>42085.772083993987</v>
      </c>
      <c r="DP183" s="53">
        <f t="shared" ca="1" si="160"/>
        <v>42325.615873227172</v>
      </c>
      <c r="DQ183" s="53">
        <f t="shared" ca="1" si="160"/>
        <v>42566.815774120929</v>
      </c>
      <c r="DR183" s="53">
        <f t="shared" ca="1" si="160"/>
        <v>43652.090050454601</v>
      </c>
      <c r="DS183" s="53">
        <f t="shared" ca="1" si="160"/>
        <v>71596.064682164957</v>
      </c>
      <c r="DT183" s="53">
        <f t="shared" ca="1" si="160"/>
        <v>72002.763956178926</v>
      </c>
      <c r="DU183" s="53">
        <f t="shared" ca="1" si="160"/>
        <v>72411.762767005392</v>
      </c>
      <c r="DV183" s="53">
        <f t="shared" ca="1" si="160"/>
        <v>72823.074116577482</v>
      </c>
      <c r="DW183" s="53"/>
      <c r="DX183" s="55">
        <f ca="1">SUM(G183:DW183)</f>
        <v>5168343.8546645762</v>
      </c>
    </row>
    <row r="184" spans="1:128" x14ac:dyDescent="0.2">
      <c r="A184" s="33" t="str">
        <f ca="1">Language!A1232</f>
        <v>Амортизация</v>
      </c>
      <c r="C184" s="46" t="str">
        <f ca="1">Параметры!$C$70</f>
        <v>тыс. руб.</v>
      </c>
      <c r="E184" s="6" t="s">
        <v>3198</v>
      </c>
      <c r="F184" s="6" t="s">
        <v>693</v>
      </c>
      <c r="G184" s="53">
        <f t="shared" ref="G184:AL184" ca="1" si="161">-G20</f>
        <v>0</v>
      </c>
      <c r="H184" s="53">
        <f t="shared" ca="1" si="161"/>
        <v>0</v>
      </c>
      <c r="I184" s="53">
        <f t="shared" ca="1" si="161"/>
        <v>0</v>
      </c>
      <c r="J184" s="53">
        <f t="shared" ca="1" si="161"/>
        <v>0</v>
      </c>
      <c r="K184" s="53">
        <f t="shared" ca="1" si="161"/>
        <v>0</v>
      </c>
      <c r="L184" s="53">
        <f t="shared" ca="1" si="161"/>
        <v>0</v>
      </c>
      <c r="M184" s="53">
        <f t="shared" ca="1" si="161"/>
        <v>0</v>
      </c>
      <c r="N184" s="53">
        <f t="shared" ca="1" si="161"/>
        <v>0</v>
      </c>
      <c r="O184" s="53">
        <f t="shared" ca="1" si="161"/>
        <v>0</v>
      </c>
      <c r="P184" s="53">
        <f t="shared" ca="1" si="161"/>
        <v>0</v>
      </c>
      <c r="Q184" s="53">
        <f t="shared" ca="1" si="161"/>
        <v>0</v>
      </c>
      <c r="R184" s="53">
        <f t="shared" ca="1" si="161"/>
        <v>0</v>
      </c>
      <c r="S184" s="53">
        <f t="shared" ca="1" si="161"/>
        <v>395</v>
      </c>
      <c r="T184" s="53">
        <f t="shared" ca="1" si="161"/>
        <v>417</v>
      </c>
      <c r="U184" s="53">
        <f t="shared" ca="1" si="161"/>
        <v>417</v>
      </c>
      <c r="V184" s="53">
        <f t="shared" ca="1" si="161"/>
        <v>417</v>
      </c>
      <c r="W184" s="53">
        <f t="shared" ca="1" si="161"/>
        <v>417</v>
      </c>
      <c r="X184" s="53">
        <f t="shared" ca="1" si="161"/>
        <v>417</v>
      </c>
      <c r="Y184" s="53">
        <f t="shared" ca="1" si="161"/>
        <v>417</v>
      </c>
      <c r="Z184" s="53">
        <f t="shared" ca="1" si="161"/>
        <v>417</v>
      </c>
      <c r="AA184" s="53">
        <f t="shared" ca="1" si="161"/>
        <v>417</v>
      </c>
      <c r="AB184" s="53">
        <f t="shared" ca="1" si="161"/>
        <v>417</v>
      </c>
      <c r="AC184" s="53">
        <f t="shared" ca="1" si="161"/>
        <v>416.66666666666663</v>
      </c>
      <c r="AD184" s="53">
        <f t="shared" ca="1" si="161"/>
        <v>416.66666666666663</v>
      </c>
      <c r="AE184" s="53">
        <f t="shared" ca="1" si="161"/>
        <v>416.66666666666663</v>
      </c>
      <c r="AF184" s="53">
        <f t="shared" ca="1" si="161"/>
        <v>416.66666666666663</v>
      </c>
      <c r="AG184" s="53">
        <f t="shared" ca="1" si="161"/>
        <v>416.66666666666663</v>
      </c>
      <c r="AH184" s="53">
        <f t="shared" ca="1" si="161"/>
        <v>416.66666666666663</v>
      </c>
      <c r="AI184" s="53">
        <f t="shared" ca="1" si="161"/>
        <v>416.66666666666663</v>
      </c>
      <c r="AJ184" s="53">
        <f t="shared" ca="1" si="161"/>
        <v>416.66666666666663</v>
      </c>
      <c r="AK184" s="53">
        <f t="shared" ca="1" si="161"/>
        <v>416.66666666666663</v>
      </c>
      <c r="AL184" s="53">
        <f t="shared" ca="1" si="161"/>
        <v>416.66666666666663</v>
      </c>
      <c r="AM184" s="53">
        <f t="shared" ref="AM184:BR184" ca="1" si="162">-AM20</f>
        <v>416.66666666666663</v>
      </c>
      <c r="AN184" s="53">
        <f t="shared" ca="1" si="162"/>
        <v>416.66666666666663</v>
      </c>
      <c r="AO184" s="53">
        <f t="shared" ca="1" si="162"/>
        <v>416.66666666666663</v>
      </c>
      <c r="AP184" s="53">
        <f t="shared" ca="1" si="162"/>
        <v>416.66666666666663</v>
      </c>
      <c r="AQ184" s="53">
        <f t="shared" ca="1" si="162"/>
        <v>416.66666666666663</v>
      </c>
      <c r="AR184" s="53">
        <f t="shared" ca="1" si="162"/>
        <v>416.66666666666663</v>
      </c>
      <c r="AS184" s="53">
        <f t="shared" ca="1" si="162"/>
        <v>416.66666666666663</v>
      </c>
      <c r="AT184" s="53">
        <f t="shared" ca="1" si="162"/>
        <v>416.66666666666663</v>
      </c>
      <c r="AU184" s="53">
        <f t="shared" ca="1" si="162"/>
        <v>416.66666666666663</v>
      </c>
      <c r="AV184" s="53">
        <f t="shared" ca="1" si="162"/>
        <v>416.66666666666663</v>
      </c>
      <c r="AW184" s="53">
        <f t="shared" ca="1" si="162"/>
        <v>416.66666666666663</v>
      </c>
      <c r="AX184" s="53">
        <f t="shared" ca="1" si="162"/>
        <v>416.66666666666663</v>
      </c>
      <c r="AY184" s="53">
        <f t="shared" ca="1" si="162"/>
        <v>416.66666666666663</v>
      </c>
      <c r="AZ184" s="53">
        <f t="shared" ca="1" si="162"/>
        <v>416.66666666666663</v>
      </c>
      <c r="BA184" s="53">
        <f t="shared" ca="1" si="162"/>
        <v>416.66666666666663</v>
      </c>
      <c r="BB184" s="53">
        <f t="shared" ca="1" si="162"/>
        <v>416.66666666666663</v>
      </c>
      <c r="BC184" s="53">
        <f t="shared" ca="1" si="162"/>
        <v>416.66666666666663</v>
      </c>
      <c r="BD184" s="53">
        <f t="shared" ca="1" si="162"/>
        <v>416.66666666666663</v>
      </c>
      <c r="BE184" s="53">
        <f t="shared" ca="1" si="162"/>
        <v>416.66666666666663</v>
      </c>
      <c r="BF184" s="53">
        <f t="shared" ca="1" si="162"/>
        <v>416.66666666666663</v>
      </c>
      <c r="BG184" s="53">
        <f t="shared" ca="1" si="162"/>
        <v>416.66666666666663</v>
      </c>
      <c r="BH184" s="53">
        <f t="shared" ca="1" si="162"/>
        <v>416.66666666666663</v>
      </c>
      <c r="BI184" s="53">
        <f t="shared" ca="1" si="162"/>
        <v>416.66666666666663</v>
      </c>
      <c r="BJ184" s="53">
        <f t="shared" ca="1" si="162"/>
        <v>416.66666666666663</v>
      </c>
      <c r="BK184" s="53">
        <f t="shared" ca="1" si="162"/>
        <v>416.66666666666663</v>
      </c>
      <c r="BL184" s="53">
        <f t="shared" ca="1" si="162"/>
        <v>416.66666666666663</v>
      </c>
      <c r="BM184" s="53">
        <f t="shared" ca="1" si="162"/>
        <v>416.66666666666663</v>
      </c>
      <c r="BN184" s="53">
        <f t="shared" ca="1" si="162"/>
        <v>416.66666666666663</v>
      </c>
      <c r="BO184" s="53">
        <f t="shared" ca="1" si="162"/>
        <v>416.66666666666663</v>
      </c>
      <c r="BP184" s="53">
        <f t="shared" ca="1" si="162"/>
        <v>416.66666666666663</v>
      </c>
      <c r="BQ184" s="53">
        <f t="shared" ca="1" si="162"/>
        <v>416.66666666666663</v>
      </c>
      <c r="BR184" s="53">
        <f t="shared" ca="1" si="162"/>
        <v>416.66666666666663</v>
      </c>
      <c r="BS184" s="53">
        <f t="shared" ref="BS184:CX184" ca="1" si="163">-BS20</f>
        <v>416.66666666666663</v>
      </c>
      <c r="BT184" s="53">
        <f t="shared" ca="1" si="163"/>
        <v>416.66666666666663</v>
      </c>
      <c r="BU184" s="53">
        <f t="shared" ca="1" si="163"/>
        <v>416.66666666666663</v>
      </c>
      <c r="BV184" s="53">
        <f t="shared" ca="1" si="163"/>
        <v>416.66666666666663</v>
      </c>
      <c r="BW184" s="53">
        <f t="shared" ca="1" si="163"/>
        <v>416.66666666666663</v>
      </c>
      <c r="BX184" s="53">
        <f t="shared" ca="1" si="163"/>
        <v>416.66666666666663</v>
      </c>
      <c r="BY184" s="53">
        <f t="shared" ca="1" si="163"/>
        <v>416.66666666666663</v>
      </c>
      <c r="BZ184" s="53">
        <f t="shared" ca="1" si="163"/>
        <v>416.66666666666663</v>
      </c>
      <c r="CA184" s="53">
        <f t="shared" ca="1" si="163"/>
        <v>416.66666666666663</v>
      </c>
      <c r="CB184" s="53">
        <f t="shared" ca="1" si="163"/>
        <v>416.66666666666663</v>
      </c>
      <c r="CC184" s="53">
        <f t="shared" ca="1" si="163"/>
        <v>416.66666666666663</v>
      </c>
      <c r="CD184" s="53">
        <f t="shared" ca="1" si="163"/>
        <v>416.66666666666663</v>
      </c>
      <c r="CE184" s="53">
        <f t="shared" ca="1" si="163"/>
        <v>416.66666666666663</v>
      </c>
      <c r="CF184" s="53">
        <f t="shared" ca="1" si="163"/>
        <v>416.66666666666663</v>
      </c>
      <c r="CG184" s="53">
        <f t="shared" ca="1" si="163"/>
        <v>416.66666666666663</v>
      </c>
      <c r="CH184" s="53">
        <f t="shared" ca="1" si="163"/>
        <v>416.66666666666663</v>
      </c>
      <c r="CI184" s="53">
        <f t="shared" ca="1" si="163"/>
        <v>416.66666666666663</v>
      </c>
      <c r="CJ184" s="53">
        <f t="shared" ca="1" si="163"/>
        <v>416.66666666666663</v>
      </c>
      <c r="CK184" s="53">
        <f t="shared" ca="1" si="163"/>
        <v>416.66666666666663</v>
      </c>
      <c r="CL184" s="53">
        <f t="shared" ca="1" si="163"/>
        <v>416.66666666666663</v>
      </c>
      <c r="CM184" s="53">
        <f t="shared" ca="1" si="163"/>
        <v>416.66666666666663</v>
      </c>
      <c r="CN184" s="53">
        <f t="shared" ca="1" si="163"/>
        <v>416.66666666666663</v>
      </c>
      <c r="CO184" s="53">
        <f t="shared" ca="1" si="163"/>
        <v>416.66666666666663</v>
      </c>
      <c r="CP184" s="53">
        <f t="shared" ca="1" si="163"/>
        <v>416.66666666666663</v>
      </c>
      <c r="CQ184" s="53">
        <f t="shared" ca="1" si="163"/>
        <v>416.66666666666663</v>
      </c>
      <c r="CR184" s="53">
        <f t="shared" ca="1" si="163"/>
        <v>416.66666666666663</v>
      </c>
      <c r="CS184" s="53">
        <f t="shared" ca="1" si="163"/>
        <v>416.66666666666663</v>
      </c>
      <c r="CT184" s="53">
        <f t="shared" ca="1" si="163"/>
        <v>416.66666666666663</v>
      </c>
      <c r="CU184" s="53">
        <f t="shared" ca="1" si="163"/>
        <v>416.66666666666663</v>
      </c>
      <c r="CV184" s="53">
        <f t="shared" ca="1" si="163"/>
        <v>416.66666666666663</v>
      </c>
      <c r="CW184" s="53">
        <f t="shared" ca="1" si="163"/>
        <v>416.66666666666663</v>
      </c>
      <c r="CX184" s="53">
        <f t="shared" ca="1" si="163"/>
        <v>416.66666666666663</v>
      </c>
      <c r="CY184" s="53">
        <f t="shared" ref="CY184:DV184" ca="1" si="164">-CY20</f>
        <v>416.66666666666663</v>
      </c>
      <c r="CZ184" s="53">
        <f t="shared" ca="1" si="164"/>
        <v>416.66666666666663</v>
      </c>
      <c r="DA184" s="53">
        <f t="shared" ca="1" si="164"/>
        <v>416.66666666666663</v>
      </c>
      <c r="DB184" s="53">
        <f t="shared" ca="1" si="164"/>
        <v>416.66666666666663</v>
      </c>
      <c r="DC184" s="53">
        <f t="shared" ca="1" si="164"/>
        <v>416.66666666666663</v>
      </c>
      <c r="DD184" s="53">
        <f t="shared" ca="1" si="164"/>
        <v>416.66666666666663</v>
      </c>
      <c r="DE184" s="53">
        <f t="shared" ca="1" si="164"/>
        <v>416.66666666666663</v>
      </c>
      <c r="DF184" s="53">
        <f t="shared" ca="1" si="164"/>
        <v>416.66666666666663</v>
      </c>
      <c r="DG184" s="53">
        <f t="shared" ca="1" si="164"/>
        <v>416.66666666666663</v>
      </c>
      <c r="DH184" s="53">
        <f t="shared" ca="1" si="164"/>
        <v>416.66666666666663</v>
      </c>
      <c r="DI184" s="53">
        <f t="shared" ca="1" si="164"/>
        <v>416.66666666666663</v>
      </c>
      <c r="DJ184" s="53">
        <f t="shared" ca="1" si="164"/>
        <v>416.66666666666663</v>
      </c>
      <c r="DK184" s="53">
        <f t="shared" ca="1" si="164"/>
        <v>416.66666666666663</v>
      </c>
      <c r="DL184" s="53">
        <f t="shared" ca="1" si="164"/>
        <v>416.66666666666663</v>
      </c>
      <c r="DM184" s="53">
        <f t="shared" ca="1" si="164"/>
        <v>416.66666666666663</v>
      </c>
      <c r="DN184" s="53">
        <f t="shared" ca="1" si="164"/>
        <v>416.66666666666663</v>
      </c>
      <c r="DO184" s="53">
        <f t="shared" ca="1" si="164"/>
        <v>416.66666666666663</v>
      </c>
      <c r="DP184" s="53">
        <f t="shared" ca="1" si="164"/>
        <v>416.66666666666663</v>
      </c>
      <c r="DQ184" s="53">
        <f t="shared" ca="1" si="164"/>
        <v>416.66666666666663</v>
      </c>
      <c r="DR184" s="53">
        <f t="shared" ca="1" si="164"/>
        <v>416.66666666666663</v>
      </c>
      <c r="DS184" s="53">
        <f t="shared" ca="1" si="164"/>
        <v>416.66666666666663</v>
      </c>
      <c r="DT184" s="53">
        <f t="shared" ca="1" si="164"/>
        <v>416.66666666666663</v>
      </c>
      <c r="DU184" s="53">
        <f t="shared" ca="1" si="164"/>
        <v>416.66666666666663</v>
      </c>
      <c r="DV184" s="53">
        <f t="shared" ca="1" si="164"/>
        <v>416.66666666661786</v>
      </c>
      <c r="DW184" s="53"/>
      <c r="DX184" s="55">
        <f ca="1">SUM(G184:DW184)</f>
        <v>44981.333333333256</v>
      </c>
    </row>
    <row r="185" spans="1:128" x14ac:dyDescent="0.2">
      <c r="A185" s="33" t="str">
        <f ca="1">Language!A862</f>
        <v>Изменение чистого оборотного капитала</v>
      </c>
      <c r="C185" s="46" t="str">
        <f ca="1">Параметры!$C$70</f>
        <v>тыс. руб.</v>
      </c>
      <c r="E185" s="6" t="s">
        <v>3199</v>
      </c>
      <c r="F185" s="6" t="s">
        <v>693</v>
      </c>
      <c r="G185" s="53">
        <f t="shared" ref="G185:AL185" ca="1" si="165">G48-SUM(G183,G184)</f>
        <v>-227515.30000000002</v>
      </c>
      <c r="H185" s="53">
        <f t="shared" ca="1" si="165"/>
        <v>176.265828743925</v>
      </c>
      <c r="I185" s="53">
        <f t="shared" ca="1" si="165"/>
        <v>3124.6932616607191</v>
      </c>
      <c r="J185" s="53">
        <f t="shared" ca="1" si="165"/>
        <v>7015.5637425263176</v>
      </c>
      <c r="K185" s="53">
        <f t="shared" ca="1" si="165"/>
        <v>7562.5374536269155</v>
      </c>
      <c r="L185" s="53">
        <f t="shared" ca="1" si="165"/>
        <v>6091.4401236944832</v>
      </c>
      <c r="M185" s="53">
        <f t="shared" ca="1" si="165"/>
        <v>6237.7225990859806</v>
      </c>
      <c r="N185" s="53">
        <f t="shared" ca="1" si="165"/>
        <v>6406.599935201637</v>
      </c>
      <c r="O185" s="53">
        <f t="shared" ca="1" si="165"/>
        <v>14079.838768310517</v>
      </c>
      <c r="P185" s="53">
        <f t="shared" ca="1" si="165"/>
        <v>10291.569047006538</v>
      </c>
      <c r="Q185" s="53">
        <f t="shared" ca="1" si="165"/>
        <v>6753.4818763393487</v>
      </c>
      <c r="R185" s="53">
        <f t="shared" ca="1" si="165"/>
        <v>119.53558320766024</v>
      </c>
      <c r="S185" s="53">
        <f t="shared" ca="1" si="165"/>
        <v>129.01484726186754</v>
      </c>
      <c r="T185" s="53">
        <f t="shared" ca="1" si="165"/>
        <v>124.6979519732995</v>
      </c>
      <c r="U185" s="53">
        <f t="shared" ca="1" si="165"/>
        <v>550.98491905776609</v>
      </c>
      <c r="V185" s="53">
        <f t="shared" ca="1" si="165"/>
        <v>-7952.3069238838907</v>
      </c>
      <c r="W185" s="53">
        <f t="shared" ca="1" si="165"/>
        <v>77.912270841912687</v>
      </c>
      <c r="X185" s="53">
        <f t="shared" ca="1" si="165"/>
        <v>78.352798148094735</v>
      </c>
      <c r="Y185" s="53">
        <f t="shared" ca="1" si="165"/>
        <v>78.795816260855645</v>
      </c>
      <c r="Z185" s="53">
        <f t="shared" ca="1" si="165"/>
        <v>324.47395899759067</v>
      </c>
      <c r="AA185" s="53">
        <f t="shared" ca="1" si="165"/>
        <v>8140.526962927659</v>
      </c>
      <c r="AB185" s="53">
        <f t="shared" ca="1" si="165"/>
        <v>127.10368517951429</v>
      </c>
      <c r="AC185" s="53">
        <f t="shared" ca="1" si="165"/>
        <v>127.82234789349604</v>
      </c>
      <c r="AD185" s="53">
        <f t="shared" ca="1" si="165"/>
        <v>128.54507403331081</v>
      </c>
      <c r="AE185" s="53">
        <f t="shared" ca="1" si="165"/>
        <v>129.27188656968792</v>
      </c>
      <c r="AF185" s="53">
        <f t="shared" ca="1" si="165"/>
        <v>130.00280861049396</v>
      </c>
      <c r="AG185" s="53">
        <f t="shared" ca="1" si="165"/>
        <v>130.73786339185608</v>
      </c>
      <c r="AH185" s="53">
        <f t="shared" ca="1" si="165"/>
        <v>-8508.9684085571826</v>
      </c>
      <c r="AI185" s="53">
        <f t="shared" ca="1" si="165"/>
        <v>83.366129800826457</v>
      </c>
      <c r="AJ185" s="53">
        <f t="shared" ca="1" si="165"/>
        <v>83.837494019011501</v>
      </c>
      <c r="AK185" s="53">
        <f t="shared" ca="1" si="165"/>
        <v>84.311523398122517</v>
      </c>
      <c r="AL185" s="53">
        <f t="shared" ca="1" si="165"/>
        <v>347.18713612780994</v>
      </c>
      <c r="AM185" s="53">
        <f t="shared" ref="AM185:BR185" ca="1" si="166">AM48-SUM(AM183,AM184)</f>
        <v>8710.3638503321708</v>
      </c>
      <c r="AN185" s="53">
        <f t="shared" ca="1" si="166"/>
        <v>136.00094314099988</v>
      </c>
      <c r="AO185" s="53">
        <f t="shared" ca="1" si="166"/>
        <v>136.76991224814992</v>
      </c>
      <c r="AP185" s="53">
        <f t="shared" ca="1" si="166"/>
        <v>137.54322921401763</v>
      </c>
      <c r="AQ185" s="53">
        <f t="shared" ca="1" si="166"/>
        <v>138.32091863263486</v>
      </c>
      <c r="AR185" s="53">
        <f t="shared" ca="1" si="166"/>
        <v>139.10300521196041</v>
      </c>
      <c r="AS185" s="53">
        <f t="shared" ca="1" si="166"/>
        <v>139.88951383023959</v>
      </c>
      <c r="AT185" s="53">
        <f t="shared" ca="1" si="166"/>
        <v>-9104.5961971527322</v>
      </c>
      <c r="AU185" s="53">
        <f t="shared" ca="1" si="166"/>
        <v>89.201758886840253</v>
      </c>
      <c r="AV185" s="53">
        <f t="shared" ca="1" si="166"/>
        <v>89.706118600086484</v>
      </c>
      <c r="AW185" s="53">
        <f t="shared" ca="1" si="166"/>
        <v>90.213330036796833</v>
      </c>
      <c r="AX185" s="53">
        <f t="shared" ca="1" si="166"/>
        <v>371.49023565712923</v>
      </c>
      <c r="AY185" s="53">
        <f t="shared" ca="1" si="166"/>
        <v>9320.0893198561753</v>
      </c>
      <c r="AZ185" s="53">
        <f t="shared" ca="1" si="166"/>
        <v>145.52100915981282</v>
      </c>
      <c r="BA185" s="53">
        <f t="shared" ca="1" si="166"/>
        <v>146.34380610357766</v>
      </c>
      <c r="BB185" s="53">
        <f t="shared" ca="1" si="166"/>
        <v>147.1712552601748</v>
      </c>
      <c r="BC185" s="53">
        <f t="shared" ca="1" si="166"/>
        <v>148.00338293276582</v>
      </c>
      <c r="BD185" s="53">
        <f t="shared" ca="1" si="166"/>
        <v>148.84021558032691</v>
      </c>
      <c r="BE185" s="53">
        <f t="shared" ca="1" si="166"/>
        <v>149.68177979945176</v>
      </c>
      <c r="BF185" s="53">
        <f t="shared" ca="1" si="166"/>
        <v>-9741.9179309550018</v>
      </c>
      <c r="BG185" s="53">
        <f t="shared" ca="1" si="166"/>
        <v>95.445882008545595</v>
      </c>
      <c r="BH185" s="53">
        <f t="shared" ca="1" si="166"/>
        <v>95.985546899188193</v>
      </c>
      <c r="BI185" s="53">
        <f t="shared" ca="1" si="166"/>
        <v>96.528263138585316</v>
      </c>
      <c r="BJ185" s="53">
        <f t="shared" ca="1" si="166"/>
        <v>397.49455215300623</v>
      </c>
      <c r="BK185" s="53">
        <f t="shared" ca="1" si="166"/>
        <v>9972.4955722445957</v>
      </c>
      <c r="BL185" s="53">
        <f t="shared" ca="1" si="166"/>
        <v>155.70747980059969</v>
      </c>
      <c r="BM185" s="53">
        <f t="shared" ca="1" si="166"/>
        <v>156.58787253076298</v>
      </c>
      <c r="BN185" s="53">
        <f t="shared" ca="1" si="166"/>
        <v>157.47324312995624</v>
      </c>
      <c r="BO185" s="53">
        <f t="shared" ca="1" si="166"/>
        <v>158.36361973992462</v>
      </c>
      <c r="BP185" s="53">
        <f t="shared" ca="1" si="166"/>
        <v>159.25903066960018</v>
      </c>
      <c r="BQ185" s="53">
        <f t="shared" ca="1" si="166"/>
        <v>160.15950438044092</v>
      </c>
      <c r="BR185" s="53">
        <f t="shared" ca="1" si="166"/>
        <v>-10423.852186120057</v>
      </c>
      <c r="BS185" s="53">
        <f t="shared" ref="BS185:CX185" ca="1" si="167">BS48-SUM(BS183,BS184)</f>
        <v>102.12709375001214</v>
      </c>
      <c r="BT185" s="53">
        <f t="shared" ca="1" si="167"/>
        <v>102.70453518517388</v>
      </c>
      <c r="BU185" s="53">
        <f t="shared" ca="1" si="167"/>
        <v>103.28524155626656</v>
      </c>
      <c r="BV185" s="53">
        <f t="shared" ca="1" si="167"/>
        <v>425.31917080604762</v>
      </c>
      <c r="BW185" s="53">
        <f t="shared" ca="1" si="167"/>
        <v>10670.570262304238</v>
      </c>
      <c r="BX185" s="53">
        <f t="shared" ca="1" si="167"/>
        <v>166.60700338568131</v>
      </c>
      <c r="BY185" s="53">
        <f t="shared" ca="1" si="167"/>
        <v>167.54902361053973</v>
      </c>
      <c r="BZ185" s="53">
        <f t="shared" ca="1" si="167"/>
        <v>168.4963701481538</v>
      </c>
      <c r="CA185" s="53">
        <f t="shared" ca="1" si="167"/>
        <v>169.44907311836869</v>
      </c>
      <c r="CB185" s="53">
        <f t="shared" ca="1" si="167"/>
        <v>170.40716281595815</v>
      </c>
      <c r="CC185" s="53">
        <f t="shared" ca="1" si="167"/>
        <v>171.37066969023726</v>
      </c>
      <c r="CD185" s="53">
        <f t="shared" ca="1" si="167"/>
        <v>-11153.521839147917</v>
      </c>
      <c r="CE185" s="53">
        <f t="shared" ca="1" si="167"/>
        <v>109.27599031242426</v>
      </c>
      <c r="CF185" s="53">
        <f t="shared" ca="1" si="167"/>
        <v>109.89385264803423</v>
      </c>
      <c r="CG185" s="53">
        <f t="shared" ca="1" si="167"/>
        <v>110.51520846817584</v>
      </c>
      <c r="CH185" s="53">
        <f t="shared" ca="1" si="167"/>
        <v>455.09151275992917</v>
      </c>
      <c r="CI185" s="53">
        <f t="shared" ca="1" si="167"/>
        <v>11417.510180664736</v>
      </c>
      <c r="CJ185" s="53">
        <f t="shared" ca="1" si="167"/>
        <v>178.26949362586311</v>
      </c>
      <c r="CK185" s="53">
        <f t="shared" ca="1" si="167"/>
        <v>179.27745525501814</v>
      </c>
      <c r="CL185" s="53">
        <f t="shared" ca="1" si="167"/>
        <v>180.29111605614889</v>
      </c>
      <c r="CM185" s="53">
        <f t="shared" ca="1" si="167"/>
        <v>181.31050823999976</v>
      </c>
      <c r="CN185" s="53">
        <f t="shared" ca="1" si="167"/>
        <v>182.33566421388969</v>
      </c>
      <c r="CO185" s="53">
        <f t="shared" ca="1" si="167"/>
        <v>183.3666165685645</v>
      </c>
      <c r="CP185" s="53">
        <f t="shared" ca="1" si="167"/>
        <v>-11934.268367894583</v>
      </c>
      <c r="CQ185" s="53">
        <f t="shared" ca="1" si="167"/>
        <v>116.92530963566242</v>
      </c>
      <c r="CR185" s="53">
        <f t="shared" ca="1" si="167"/>
        <v>117.58642233429418</v>
      </c>
      <c r="CS185" s="53">
        <f t="shared" ca="1" si="167"/>
        <v>118.2512730609451</v>
      </c>
      <c r="CT185" s="53">
        <f t="shared" ca="1" si="167"/>
        <v>486.94791865618754</v>
      </c>
      <c r="CU185" s="53">
        <f t="shared" ca="1" si="167"/>
        <v>12216.735893309007</v>
      </c>
      <c r="CV185" s="53">
        <f t="shared" ca="1" si="167"/>
        <v>190.74835818204156</v>
      </c>
      <c r="CW185" s="53">
        <f t="shared" ca="1" si="167"/>
        <v>191.82687712995539</v>
      </c>
      <c r="CX185" s="53">
        <f t="shared" ca="1" si="167"/>
        <v>192.91149417879933</v>
      </c>
      <c r="CY185" s="53">
        <f t="shared" ref="CY185:DV185" ca="1" si="168">CY48-SUM(CY183,CY184)</f>
        <v>194.00224381613225</v>
      </c>
      <c r="CZ185" s="53">
        <f t="shared" ca="1" si="168"/>
        <v>195.09916071450425</v>
      </c>
      <c r="DA185" s="53">
        <f t="shared" ca="1" si="168"/>
        <v>196.20227972391876</v>
      </c>
      <c r="DB185" s="53">
        <f t="shared" ca="1" si="168"/>
        <v>-12769.667153639479</v>
      </c>
      <c r="DC185" s="53">
        <f t="shared" ca="1" si="168"/>
        <v>125.11008130326809</v>
      </c>
      <c r="DD185" s="53">
        <f t="shared" ca="1" si="168"/>
        <v>125.81747189835733</v>
      </c>
      <c r="DE185" s="53">
        <f t="shared" ca="1" si="168"/>
        <v>126.52886217899504</v>
      </c>
      <c r="DF185" s="53">
        <f t="shared" ca="1" si="168"/>
        <v>521.03427295963775</v>
      </c>
      <c r="DG185" s="53">
        <f t="shared" ca="1" si="168"/>
        <v>13071.907405831065</v>
      </c>
      <c r="DH185" s="53">
        <f t="shared" ca="1" si="168"/>
        <v>204.10074324322341</v>
      </c>
      <c r="DI185" s="53">
        <f t="shared" ca="1" si="168"/>
        <v>205.25475852683303</v>
      </c>
      <c r="DJ185" s="53">
        <f t="shared" ca="1" si="168"/>
        <v>206.41529877437279</v>
      </c>
      <c r="DK185" s="53">
        <f t="shared" ca="1" si="168"/>
        <v>207.58240088983439</v>
      </c>
      <c r="DL185" s="53">
        <f t="shared" ca="1" si="168"/>
        <v>208.75610195385525</v>
      </c>
      <c r="DM185" s="53">
        <f t="shared" ca="1" si="168"/>
        <v>209.93643930788676</v>
      </c>
      <c r="DN185" s="53">
        <f t="shared" ca="1" si="168"/>
        <v>-13663.543854398937</v>
      </c>
      <c r="DO185" s="53">
        <f t="shared" ca="1" si="168"/>
        <v>133.86778699919523</v>
      </c>
      <c r="DP185" s="53">
        <f t="shared" ca="1" si="168"/>
        <v>134.62469492971286</v>
      </c>
      <c r="DQ185" s="53">
        <f t="shared" ca="1" si="168"/>
        <v>135.38588252163754</v>
      </c>
      <c r="DR185" s="53">
        <f t="shared" ca="1" si="168"/>
        <v>557.50667207042716</v>
      </c>
      <c r="DS185" s="53">
        <f t="shared" ca="1" si="168"/>
        <v>13986.940924253358</v>
      </c>
      <c r="DT185" s="53">
        <f t="shared" ca="1" si="168"/>
        <v>218.38779527388397</v>
      </c>
      <c r="DU185" s="53">
        <f t="shared" ca="1" si="168"/>
        <v>219.62259162374539</v>
      </c>
      <c r="DV185" s="53">
        <f t="shared" ca="1" si="168"/>
        <v>220.86436968873022</v>
      </c>
      <c r="DW185" s="53"/>
      <c r="DX185" s="55">
        <f ca="1">SUM(G185:DW185)</f>
        <v>-141300.09002652109</v>
      </c>
    </row>
    <row r="186" spans="1:128" x14ac:dyDescent="0.2">
      <c r="A186" s="10"/>
      <c r="F186" s="6" t="s">
        <v>2961</v>
      </c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53"/>
      <c r="DK186" s="53"/>
      <c r="DL186" s="53"/>
      <c r="DM186" s="53"/>
      <c r="DN186" s="53"/>
      <c r="DO186" s="53"/>
      <c r="DP186" s="53"/>
      <c r="DQ186" s="53"/>
      <c r="DR186" s="53"/>
      <c r="DS186" s="53"/>
      <c r="DT186" s="53"/>
      <c r="DU186" s="53"/>
      <c r="DV186" s="53"/>
      <c r="DW186" s="53"/>
      <c r="DX186" s="55"/>
    </row>
    <row r="187" spans="1:128" x14ac:dyDescent="0.2">
      <c r="A187" s="41" t="str">
        <f ca="1">Language!A1254</f>
        <v>Денежные потоки от операционной деятельности</v>
      </c>
      <c r="B187" s="74"/>
      <c r="C187" s="43" t="str">
        <f ca="1">Параметры!$C$70</f>
        <v>тыс. руб.</v>
      </c>
      <c r="D187" s="44"/>
      <c r="E187" s="44" t="s">
        <v>3200</v>
      </c>
      <c r="F187" s="44" t="s">
        <v>693</v>
      </c>
      <c r="G187" s="75">
        <f ca="1">SUM(G183:G186)</f>
        <v>-229006.2</v>
      </c>
      <c r="H187" s="75">
        <f t="shared" ref="H187:N187" ca="1" si="169">SUM(H183:H186)</f>
        <v>-671.40005040312803</v>
      </c>
      <c r="I187" s="75">
        <f t="shared" ca="1" si="169"/>
        <v>9007.7109076302459</v>
      </c>
      <c r="J187" s="75">
        <f t="shared" ca="1" si="169"/>
        <v>19940.476200510926</v>
      </c>
      <c r="K187" s="75">
        <f t="shared" ca="1" si="169"/>
        <v>26999.939605462925</v>
      </c>
      <c r="L187" s="75">
        <f t="shared" ca="1" si="169"/>
        <v>25756.115361315125</v>
      </c>
      <c r="M187" s="75">
        <f t="shared" ca="1" si="169"/>
        <v>26310.199741997327</v>
      </c>
      <c r="N187" s="75">
        <f t="shared" ca="1" si="169"/>
        <v>27207.910500350648</v>
      </c>
      <c r="O187" s="75">
        <f t="shared" ref="O187:AT187" ca="1" si="170">SUM(O183:O186)</f>
        <v>50636.79876603849</v>
      </c>
      <c r="P187" s="75">
        <f t="shared" ca="1" si="170"/>
        <v>47221.746502951697</v>
      </c>
      <c r="Q187" s="75">
        <f t="shared" ca="1" si="170"/>
        <v>44646.927586173239</v>
      </c>
      <c r="R187" s="75">
        <f t="shared" ca="1" si="170"/>
        <v>38234.307414782161</v>
      </c>
      <c r="S187" s="75">
        <f t="shared" ca="1" si="170"/>
        <v>38501.577780595173</v>
      </c>
      <c r="T187" s="75">
        <f t="shared" ca="1" si="170"/>
        <v>38736.324119466124</v>
      </c>
      <c r="U187" s="75">
        <f t="shared" ca="1" si="170"/>
        <v>41105.353645932308</v>
      </c>
      <c r="V187" s="75">
        <f t="shared" ca="1" si="170"/>
        <v>16680.525532607549</v>
      </c>
      <c r="W187" s="75">
        <f t="shared" ca="1" si="170"/>
        <v>24849.551164563272</v>
      </c>
      <c r="X187" s="75">
        <f t="shared" ca="1" si="170"/>
        <v>24989.582960877357</v>
      </c>
      <c r="Y187" s="75">
        <f t="shared" ca="1" si="170"/>
        <v>25130.406517326301</v>
      </c>
      <c r="Z187" s="75">
        <f t="shared" ca="1" si="170"/>
        <v>26007.724169847359</v>
      </c>
      <c r="AA187" s="75">
        <f t="shared" ca="1" si="170"/>
        <v>50087.4248271631</v>
      </c>
      <c r="AB187" s="75">
        <f t="shared" ca="1" si="170"/>
        <v>42310.704229706971</v>
      </c>
      <c r="AC187" s="75">
        <f t="shared" ca="1" si="170"/>
        <v>42549.463924083153</v>
      </c>
      <c r="AD187" s="75">
        <f t="shared" ca="1" si="170"/>
        <v>42789.573600483338</v>
      </c>
      <c r="AE187" s="75">
        <f t="shared" ca="1" si="170"/>
        <v>43031.040891903707</v>
      </c>
      <c r="AF187" s="75">
        <f t="shared" ca="1" si="170"/>
        <v>43273.873474495209</v>
      </c>
      <c r="AG187" s="75">
        <f t="shared" ca="1" si="170"/>
        <v>43518.079067813909</v>
      </c>
      <c r="AH187" s="75">
        <f t="shared" ca="1" si="170"/>
        <v>17842.328986556844</v>
      </c>
      <c r="AI187" s="75">
        <f t="shared" ca="1" si="170"/>
        <v>26583.186412749033</v>
      </c>
      <c r="AJ187" s="75">
        <f t="shared" ca="1" si="170"/>
        <v>26733.020434805603</v>
      </c>
      <c r="AK187" s="75">
        <f t="shared" ca="1" si="170"/>
        <v>26883.701640205923</v>
      </c>
      <c r="AL187" s="75">
        <f t="shared" ca="1" si="170"/>
        <v>27822.431528403002</v>
      </c>
      <c r="AM187" s="75">
        <f t="shared" ca="1" si="170"/>
        <v>53587.711231731453</v>
      </c>
      <c r="AN187" s="75">
        <f t="shared" ca="1" si="170"/>
        <v>45266.620192452821</v>
      </c>
      <c r="AO187" s="75">
        <f t="shared" ca="1" si="170"/>
        <v>45522.093065435431</v>
      </c>
      <c r="AP187" s="75">
        <f t="shared" ca="1" si="170"/>
        <v>45779.010419184429</v>
      </c>
      <c r="AQ187" s="75">
        <f t="shared" ca="1" si="170"/>
        <v>46037.380421002941</v>
      </c>
      <c r="AR187" s="75">
        <f t="shared" ca="1" si="170"/>
        <v>46297.211284377438</v>
      </c>
      <c r="AS187" s="75">
        <f t="shared" ca="1" si="170"/>
        <v>46558.51126922699</v>
      </c>
      <c r="AT187" s="75">
        <f t="shared" ca="1" si="170"/>
        <v>19085.458682282791</v>
      </c>
      <c r="AU187" s="75">
        <f t="shared" ref="AU187:BZ187" ca="1" si="171">SUM(AU183:AU186)</f>
        <v>28438.17612830882</v>
      </c>
      <c r="AV187" s="75">
        <f t="shared" ca="1" si="171"/>
        <v>28598.498531908343</v>
      </c>
      <c r="AW187" s="75">
        <f t="shared" ca="1" si="171"/>
        <v>28759.727421686897</v>
      </c>
      <c r="AX187" s="75">
        <f t="shared" ca="1" si="171"/>
        <v>29764.168402058182</v>
      </c>
      <c r="AY187" s="75">
        <f t="shared" ca="1" si="171"/>
        <v>57333.017684619292</v>
      </c>
      <c r="AZ187" s="75">
        <f t="shared" ca="1" si="171"/>
        <v>48429.450272591588</v>
      </c>
      <c r="BA187" s="75">
        <f t="shared" ca="1" si="171"/>
        <v>48702.806246682216</v>
      </c>
      <c r="BB187" s="75">
        <f t="shared" ca="1" si="171"/>
        <v>48977.707815193658</v>
      </c>
      <c r="BC187" s="75">
        <f t="shared" ca="1" si="171"/>
        <v>49254.163717140378</v>
      </c>
      <c r="BD187" s="75">
        <f t="shared" ca="1" si="171"/>
        <v>49532.182740949502</v>
      </c>
      <c r="BE187" s="75">
        <f t="shared" ca="1" si="171"/>
        <v>49811.773724740793</v>
      </c>
      <c r="BF187" s="75">
        <f t="shared" ca="1" si="171"/>
        <v>20415.607456709295</v>
      </c>
      <c r="BG187" s="75">
        <f t="shared" ca="1" si="171"/>
        <v>30423.015123956815</v>
      </c>
      <c r="BH187" s="75">
        <f t="shared" ca="1" si="171"/>
        <v>30594.56009580872</v>
      </c>
      <c r="BI187" s="75">
        <f t="shared" ca="1" si="171"/>
        <v>30767.075007871015</v>
      </c>
      <c r="BJ187" s="75">
        <f t="shared" ca="1" si="171"/>
        <v>31841.826856868847</v>
      </c>
      <c r="BK187" s="75">
        <f t="shared" ca="1" si="171"/>
        <v>61340.495589209349</v>
      </c>
      <c r="BL187" s="75">
        <f t="shared" ca="1" si="171"/>
        <v>51813.678458339229</v>
      </c>
      <c r="BM187" s="75">
        <f t="shared" ca="1" si="171"/>
        <v>52106.169350616634</v>
      </c>
      <c r="BN187" s="75">
        <f t="shared" ca="1" si="171"/>
        <v>52400.314028923982</v>
      </c>
      <c r="BO187" s="75">
        <f t="shared" ca="1" si="171"/>
        <v>52696.12184400711</v>
      </c>
      <c r="BP187" s="75">
        <f t="shared" ca="1" si="171"/>
        <v>52993.602199482855</v>
      </c>
      <c r="BQ187" s="75">
        <f t="shared" ca="1" si="171"/>
        <v>53292.764552138928</v>
      </c>
      <c r="BR187" s="75">
        <f t="shared" ca="1" si="171"/>
        <v>21838.866645344468</v>
      </c>
      <c r="BS187" s="75">
        <f t="shared" ca="1" si="171"/>
        <v>32546.792849301331</v>
      </c>
      <c r="BT187" s="75">
        <f t="shared" ca="1" si="171"/>
        <v>32730.345969181875</v>
      </c>
      <c r="BU187" s="75">
        <f t="shared" ca="1" si="171"/>
        <v>32914.936925089591</v>
      </c>
      <c r="BV187" s="75">
        <f t="shared" ca="1" si="171"/>
        <v>34064.921403515727</v>
      </c>
      <c r="BW187" s="75">
        <f t="shared" ca="1" si="171"/>
        <v>65628.496947121705</v>
      </c>
      <c r="BX187" s="75">
        <f t="shared" ca="1" si="171"/>
        <v>55434.802617090165</v>
      </c>
      <c r="BY187" s="75">
        <f t="shared" ca="1" si="171"/>
        <v>55747.76787182613</v>
      </c>
      <c r="BZ187" s="75">
        <f t="shared" ca="1" si="171"/>
        <v>56062.502677616081</v>
      </c>
      <c r="CA187" s="75">
        <f t="shared" ref="CA187:DF187" ca="1" si="172">SUM(CA183:CA186)</f>
        <v>56379.017039753991</v>
      </c>
      <c r="CB187" s="75">
        <f t="shared" ca="1" si="172"/>
        <v>56697.321020112846</v>
      </c>
      <c r="CC187" s="75">
        <f t="shared" ca="1" si="172"/>
        <v>57017.42473745544</v>
      </c>
      <c r="CD187" s="75">
        <f t="shared" ca="1" si="172"/>
        <v>23361.753977186152</v>
      </c>
      <c r="CE187" s="75">
        <f t="shared" ca="1" si="172"/>
        <v>34819.23501541905</v>
      </c>
      <c r="CF187" s="75">
        <f t="shared" ca="1" si="172"/>
        <v>35015.636853691234</v>
      </c>
      <c r="CG187" s="75">
        <f t="shared" ca="1" si="172"/>
        <v>35213.149176512394</v>
      </c>
      <c r="CH187" s="75">
        <f t="shared" ca="1" si="172"/>
        <v>36443.632568429282</v>
      </c>
      <c r="CI187" s="75">
        <f t="shared" ca="1" si="172"/>
        <v>70216.658400086104</v>
      </c>
      <c r="CJ187" s="75">
        <f t="shared" ca="1" si="172"/>
        <v>59309.405466953212</v>
      </c>
      <c r="CK187" s="75">
        <f t="shared" ca="1" si="172"/>
        <v>59644.278289521593</v>
      </c>
      <c r="CL187" s="75">
        <f t="shared" ca="1" si="172"/>
        <v>59981.044531713589</v>
      </c>
      <c r="CM187" s="75">
        <f t="shared" ca="1" si="172"/>
        <v>60319.714899203682</v>
      </c>
      <c r="CN187" s="75">
        <f t="shared" ca="1" si="172"/>
        <v>60660.300158188344</v>
      </c>
      <c r="CO187" s="75">
        <f t="shared" ca="1" si="172"/>
        <v>61002.811135744072</v>
      </c>
      <c r="CP187" s="75">
        <f t="shared" ca="1" si="172"/>
        <v>24991.243422255786</v>
      </c>
      <c r="CQ187" s="75">
        <f t="shared" ca="1" si="172"/>
        <v>37250.748133163615</v>
      </c>
      <c r="CR187" s="75">
        <f t="shared" ca="1" si="172"/>
        <v>37460.898100117323</v>
      </c>
      <c r="CS187" s="75">
        <f t="shared" ca="1" si="172"/>
        <v>37672.236285535037</v>
      </c>
      <c r="CT187" s="75">
        <f t="shared" ca="1" si="172"/>
        <v>38988.853514886199</v>
      </c>
      <c r="CU187" s="75">
        <f t="shared" ca="1" si="172"/>
        <v>75125.991154759628</v>
      </c>
      <c r="CV187" s="75">
        <f t="shared" ca="1" si="172"/>
        <v>63455.230516305986</v>
      </c>
      <c r="CW187" s="75">
        <f t="shared" ca="1" si="172"/>
        <v>63813.544436455581</v>
      </c>
      <c r="CX187" s="75">
        <f t="shared" ca="1" si="172"/>
        <v>64173.884315602074</v>
      </c>
      <c r="CY187" s="75">
        <f t="shared" ca="1" si="172"/>
        <v>64536.261608814064</v>
      </c>
      <c r="CZ187" s="75">
        <f t="shared" ca="1" si="172"/>
        <v>64900.687835928067</v>
      </c>
      <c r="DA187" s="75">
        <f t="shared" ca="1" si="172"/>
        <v>65267.174581914369</v>
      </c>
      <c r="DB187" s="75">
        <f t="shared" ca="1" si="172"/>
        <v>26734.797128478902</v>
      </c>
      <c r="DC187" s="75">
        <f t="shared" ca="1" si="172"/>
        <v>39852.467169153977</v>
      </c>
      <c r="DD187" s="75">
        <f t="shared" ca="1" si="172"/>
        <v>40077.327633789813</v>
      </c>
      <c r="DE187" s="75">
        <f t="shared" ca="1" si="172"/>
        <v>40303.459492190064</v>
      </c>
      <c r="DF187" s="75">
        <f t="shared" ca="1" si="172"/>
        <v>41712.239927595685</v>
      </c>
      <c r="DG187" s="75">
        <f t="shared" ref="DG187:DV187" ca="1" si="173">SUM(DG183:DG186)</f>
        <v>80378.977202258655</v>
      </c>
      <c r="DH187" s="75">
        <f t="shared" ca="1" si="173"/>
        <v>67891.263319111778</v>
      </c>
      <c r="DI187" s="75">
        <f t="shared" ca="1" si="173"/>
        <v>68274.659213671956</v>
      </c>
      <c r="DJ187" s="75">
        <f t="shared" ca="1" si="173"/>
        <v>68660.222884360701</v>
      </c>
      <c r="DK187" s="75">
        <f t="shared" ca="1" si="173"/>
        <v>69047.966588098265</v>
      </c>
      <c r="DL187" s="75">
        <f t="shared" ca="1" si="173"/>
        <v>69437.902651111261</v>
      </c>
      <c r="DM187" s="75">
        <f t="shared" ca="1" si="173"/>
        <v>69830.043469311961</v>
      </c>
      <c r="DN187" s="75">
        <f t="shared" ca="1" si="173"/>
        <v>28600.399594140879</v>
      </c>
      <c r="DO187" s="75">
        <f t="shared" ca="1" si="173"/>
        <v>42636.306537659846</v>
      </c>
      <c r="DP187" s="75">
        <f t="shared" ca="1" si="173"/>
        <v>42876.90723482355</v>
      </c>
      <c r="DQ187" s="75">
        <f t="shared" ca="1" si="173"/>
        <v>43118.868323309231</v>
      </c>
      <c r="DR187" s="75">
        <f t="shared" ca="1" si="173"/>
        <v>44626.263389191692</v>
      </c>
      <c r="DS187" s="75">
        <f t="shared" ca="1" si="173"/>
        <v>85999.672273084987</v>
      </c>
      <c r="DT187" s="75">
        <f t="shared" ca="1" si="173"/>
        <v>72637.818418119481</v>
      </c>
      <c r="DU187" s="75">
        <f t="shared" ca="1" si="173"/>
        <v>73048.052025295809</v>
      </c>
      <c r="DV187" s="75">
        <f t="shared" ca="1" si="173"/>
        <v>73460.605152932825</v>
      </c>
      <c r="DW187" s="75"/>
      <c r="DX187" s="76">
        <f ca="1">SUM(G187:DW187)</f>
        <v>5072025.0979713891</v>
      </c>
    </row>
    <row r="188" spans="1:128" x14ac:dyDescent="0.2">
      <c r="A188" s="10"/>
      <c r="F188" s="6" t="s">
        <v>2961</v>
      </c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3"/>
      <c r="BH188" s="53"/>
      <c r="BI188" s="53"/>
      <c r="BJ188" s="53"/>
      <c r="BK188" s="53"/>
      <c r="BL188" s="53"/>
      <c r="BM188" s="53"/>
      <c r="BN188" s="53"/>
      <c r="BO188" s="53"/>
      <c r="BP188" s="53"/>
      <c r="BQ188" s="53"/>
      <c r="BR188" s="53"/>
      <c r="BS188" s="53"/>
      <c r="BT188" s="53"/>
      <c r="BU188" s="53"/>
      <c r="BV188" s="53"/>
      <c r="BW188" s="53"/>
      <c r="BX188" s="53"/>
      <c r="BY188" s="53"/>
      <c r="BZ188" s="53"/>
      <c r="CA188" s="53"/>
      <c r="CB188" s="53"/>
      <c r="CC188" s="53"/>
      <c r="CD188" s="53"/>
      <c r="CE188" s="53"/>
      <c r="CF188" s="53"/>
      <c r="CG188" s="53"/>
      <c r="CH188" s="53"/>
      <c r="CI188" s="53"/>
      <c r="CJ188" s="53"/>
      <c r="CK188" s="53"/>
      <c r="CL188" s="53"/>
      <c r="CM188" s="53"/>
      <c r="CN188" s="53"/>
      <c r="CO188" s="53"/>
      <c r="CP188" s="53"/>
      <c r="CQ188" s="53"/>
      <c r="CR188" s="53"/>
      <c r="CS188" s="53"/>
      <c r="CT188" s="53"/>
      <c r="CU188" s="53"/>
      <c r="CV188" s="53"/>
      <c r="CW188" s="53"/>
      <c r="CX188" s="53"/>
      <c r="CY188" s="53"/>
      <c r="CZ188" s="53"/>
      <c r="DA188" s="53"/>
      <c r="DB188" s="53"/>
      <c r="DC188" s="53"/>
      <c r="DD188" s="53"/>
      <c r="DE188" s="53"/>
      <c r="DF188" s="53"/>
      <c r="DG188" s="53"/>
      <c r="DH188" s="53"/>
      <c r="DI188" s="53"/>
      <c r="DJ188" s="53"/>
      <c r="DK188" s="53"/>
      <c r="DL188" s="53"/>
      <c r="DM188" s="53"/>
      <c r="DN188" s="53"/>
      <c r="DO188" s="53"/>
      <c r="DP188" s="53"/>
      <c r="DQ188" s="53"/>
      <c r="DR188" s="53"/>
      <c r="DS188" s="53"/>
      <c r="DT188" s="53"/>
      <c r="DU188" s="53"/>
      <c r="DV188" s="53"/>
      <c r="DW188" s="53"/>
      <c r="DX188" s="55"/>
    </row>
    <row r="189" spans="1:128" x14ac:dyDescent="0.2">
      <c r="A189" s="33" t="str">
        <f ca="1">Language!A1569</f>
        <v>Инвестиции в недвижимость</v>
      </c>
      <c r="C189" s="46" t="str">
        <f ca="1">Параметры!$C$70</f>
        <v>тыс. руб.</v>
      </c>
      <c r="E189" s="6" t="s">
        <v>3201</v>
      </c>
      <c r="F189" s="6" t="s">
        <v>693</v>
      </c>
      <c r="G189" s="53">
        <f t="shared" ref="G189:AL189" si="174">G50</f>
        <v>0</v>
      </c>
      <c r="H189" s="53">
        <f t="shared" si="174"/>
        <v>0</v>
      </c>
      <c r="I189" s="53">
        <f t="shared" si="174"/>
        <v>0</v>
      </c>
      <c r="J189" s="53">
        <f t="shared" si="174"/>
        <v>0</v>
      </c>
      <c r="K189" s="53">
        <f t="shared" si="174"/>
        <v>0</v>
      </c>
      <c r="L189" s="53">
        <f t="shared" si="174"/>
        <v>0</v>
      </c>
      <c r="M189" s="53">
        <f t="shared" si="174"/>
        <v>0</v>
      </c>
      <c r="N189" s="53">
        <f t="shared" si="174"/>
        <v>0</v>
      </c>
      <c r="O189" s="53">
        <f t="shared" si="174"/>
        <v>0</v>
      </c>
      <c r="P189" s="53">
        <f t="shared" si="174"/>
        <v>0</v>
      </c>
      <c r="Q189" s="53">
        <f t="shared" si="174"/>
        <v>0</v>
      </c>
      <c r="R189" s="53">
        <f t="shared" si="174"/>
        <v>0</v>
      </c>
      <c r="S189" s="53">
        <f t="shared" si="174"/>
        <v>0</v>
      </c>
      <c r="T189" s="53">
        <f t="shared" si="174"/>
        <v>0</v>
      </c>
      <c r="U189" s="53">
        <f t="shared" si="174"/>
        <v>0</v>
      </c>
      <c r="V189" s="53">
        <f t="shared" si="174"/>
        <v>0</v>
      </c>
      <c r="W189" s="53">
        <f t="shared" si="174"/>
        <v>0</v>
      </c>
      <c r="X189" s="53">
        <f t="shared" si="174"/>
        <v>0</v>
      </c>
      <c r="Y189" s="53">
        <f t="shared" si="174"/>
        <v>0</v>
      </c>
      <c r="Z189" s="53">
        <f t="shared" si="174"/>
        <v>0</v>
      </c>
      <c r="AA189" s="53">
        <f t="shared" si="174"/>
        <v>0</v>
      </c>
      <c r="AB189" s="53">
        <f t="shared" si="174"/>
        <v>0</v>
      </c>
      <c r="AC189" s="53">
        <f t="shared" si="174"/>
        <v>0</v>
      </c>
      <c r="AD189" s="53">
        <f t="shared" si="174"/>
        <v>0</v>
      </c>
      <c r="AE189" s="53">
        <f t="shared" si="174"/>
        <v>0</v>
      </c>
      <c r="AF189" s="53">
        <f t="shared" si="174"/>
        <v>0</v>
      </c>
      <c r="AG189" s="53">
        <f t="shared" si="174"/>
        <v>0</v>
      </c>
      <c r="AH189" s="53">
        <f t="shared" si="174"/>
        <v>0</v>
      </c>
      <c r="AI189" s="53">
        <f t="shared" si="174"/>
        <v>0</v>
      </c>
      <c r="AJ189" s="53">
        <f t="shared" si="174"/>
        <v>0</v>
      </c>
      <c r="AK189" s="53">
        <f t="shared" si="174"/>
        <v>0</v>
      </c>
      <c r="AL189" s="53">
        <f t="shared" si="174"/>
        <v>0</v>
      </c>
      <c r="AM189" s="53">
        <f t="shared" ref="AM189:BR189" si="175">AM50</f>
        <v>0</v>
      </c>
      <c r="AN189" s="53">
        <f t="shared" si="175"/>
        <v>0</v>
      </c>
      <c r="AO189" s="53">
        <f t="shared" si="175"/>
        <v>0</v>
      </c>
      <c r="AP189" s="53">
        <f t="shared" si="175"/>
        <v>0</v>
      </c>
      <c r="AQ189" s="53">
        <f t="shared" si="175"/>
        <v>0</v>
      </c>
      <c r="AR189" s="53">
        <f t="shared" si="175"/>
        <v>0</v>
      </c>
      <c r="AS189" s="53">
        <f t="shared" si="175"/>
        <v>0</v>
      </c>
      <c r="AT189" s="53">
        <f t="shared" si="175"/>
        <v>0</v>
      </c>
      <c r="AU189" s="53">
        <f t="shared" si="175"/>
        <v>0</v>
      </c>
      <c r="AV189" s="53">
        <f t="shared" si="175"/>
        <v>0</v>
      </c>
      <c r="AW189" s="53">
        <f t="shared" si="175"/>
        <v>0</v>
      </c>
      <c r="AX189" s="53">
        <f t="shared" si="175"/>
        <v>0</v>
      </c>
      <c r="AY189" s="53">
        <f t="shared" si="175"/>
        <v>0</v>
      </c>
      <c r="AZ189" s="53">
        <f t="shared" si="175"/>
        <v>0</v>
      </c>
      <c r="BA189" s="53">
        <f t="shared" si="175"/>
        <v>0</v>
      </c>
      <c r="BB189" s="53">
        <f t="shared" si="175"/>
        <v>0</v>
      </c>
      <c r="BC189" s="53">
        <f t="shared" si="175"/>
        <v>0</v>
      </c>
      <c r="BD189" s="53">
        <f t="shared" si="175"/>
        <v>0</v>
      </c>
      <c r="BE189" s="53">
        <f t="shared" si="175"/>
        <v>0</v>
      </c>
      <c r="BF189" s="53">
        <f t="shared" si="175"/>
        <v>0</v>
      </c>
      <c r="BG189" s="53">
        <f t="shared" si="175"/>
        <v>0</v>
      </c>
      <c r="BH189" s="53">
        <f t="shared" si="175"/>
        <v>0</v>
      </c>
      <c r="BI189" s="53">
        <f t="shared" si="175"/>
        <v>0</v>
      </c>
      <c r="BJ189" s="53">
        <f t="shared" si="175"/>
        <v>0</v>
      </c>
      <c r="BK189" s="53">
        <f t="shared" si="175"/>
        <v>0</v>
      </c>
      <c r="BL189" s="53">
        <f t="shared" si="175"/>
        <v>0</v>
      </c>
      <c r="BM189" s="53">
        <f t="shared" si="175"/>
        <v>0</v>
      </c>
      <c r="BN189" s="53">
        <f t="shared" si="175"/>
        <v>0</v>
      </c>
      <c r="BO189" s="53">
        <f t="shared" si="175"/>
        <v>0</v>
      </c>
      <c r="BP189" s="53">
        <f t="shared" si="175"/>
        <v>0</v>
      </c>
      <c r="BQ189" s="53">
        <f t="shared" si="175"/>
        <v>0</v>
      </c>
      <c r="BR189" s="53">
        <f t="shared" si="175"/>
        <v>0</v>
      </c>
      <c r="BS189" s="53">
        <f t="shared" ref="BS189:CX189" si="176">BS50</f>
        <v>0</v>
      </c>
      <c r="BT189" s="53">
        <f t="shared" si="176"/>
        <v>0</v>
      </c>
      <c r="BU189" s="53">
        <f t="shared" si="176"/>
        <v>0</v>
      </c>
      <c r="BV189" s="53">
        <f t="shared" si="176"/>
        <v>0</v>
      </c>
      <c r="BW189" s="53">
        <f t="shared" si="176"/>
        <v>0</v>
      </c>
      <c r="BX189" s="53">
        <f t="shared" si="176"/>
        <v>0</v>
      </c>
      <c r="BY189" s="53">
        <f t="shared" si="176"/>
        <v>0</v>
      </c>
      <c r="BZ189" s="53">
        <f t="shared" si="176"/>
        <v>0</v>
      </c>
      <c r="CA189" s="53">
        <f t="shared" si="176"/>
        <v>0</v>
      </c>
      <c r="CB189" s="53">
        <f t="shared" si="176"/>
        <v>0</v>
      </c>
      <c r="CC189" s="53">
        <f t="shared" si="176"/>
        <v>0</v>
      </c>
      <c r="CD189" s="53">
        <f t="shared" si="176"/>
        <v>0</v>
      </c>
      <c r="CE189" s="53">
        <f t="shared" si="176"/>
        <v>0</v>
      </c>
      <c r="CF189" s="53">
        <f t="shared" si="176"/>
        <v>0</v>
      </c>
      <c r="CG189" s="53">
        <f t="shared" si="176"/>
        <v>0</v>
      </c>
      <c r="CH189" s="53">
        <f t="shared" si="176"/>
        <v>0</v>
      </c>
      <c r="CI189" s="53">
        <f t="shared" si="176"/>
        <v>0</v>
      </c>
      <c r="CJ189" s="53">
        <f t="shared" si="176"/>
        <v>0</v>
      </c>
      <c r="CK189" s="53">
        <f t="shared" si="176"/>
        <v>0</v>
      </c>
      <c r="CL189" s="53">
        <f t="shared" si="176"/>
        <v>0</v>
      </c>
      <c r="CM189" s="53">
        <f t="shared" si="176"/>
        <v>0</v>
      </c>
      <c r="CN189" s="53">
        <f t="shared" si="176"/>
        <v>0</v>
      </c>
      <c r="CO189" s="53">
        <f t="shared" si="176"/>
        <v>0</v>
      </c>
      <c r="CP189" s="53">
        <f t="shared" si="176"/>
        <v>0</v>
      </c>
      <c r="CQ189" s="53">
        <f t="shared" si="176"/>
        <v>0</v>
      </c>
      <c r="CR189" s="53">
        <f t="shared" si="176"/>
        <v>0</v>
      </c>
      <c r="CS189" s="53">
        <f t="shared" si="176"/>
        <v>0</v>
      </c>
      <c r="CT189" s="53">
        <f t="shared" si="176"/>
        <v>0</v>
      </c>
      <c r="CU189" s="53">
        <f t="shared" si="176"/>
        <v>0</v>
      </c>
      <c r="CV189" s="53">
        <f t="shared" si="176"/>
        <v>0</v>
      </c>
      <c r="CW189" s="53">
        <f t="shared" si="176"/>
        <v>0</v>
      </c>
      <c r="CX189" s="53">
        <f t="shared" si="176"/>
        <v>0</v>
      </c>
      <c r="CY189" s="53">
        <f t="shared" ref="CY189:DV189" si="177">CY50</f>
        <v>0</v>
      </c>
      <c r="CZ189" s="53">
        <f t="shared" si="177"/>
        <v>0</v>
      </c>
      <c r="DA189" s="53">
        <f t="shared" si="177"/>
        <v>0</v>
      </c>
      <c r="DB189" s="53">
        <f t="shared" si="177"/>
        <v>0</v>
      </c>
      <c r="DC189" s="53">
        <f t="shared" si="177"/>
        <v>0</v>
      </c>
      <c r="DD189" s="53">
        <f t="shared" si="177"/>
        <v>0</v>
      </c>
      <c r="DE189" s="53">
        <f t="shared" si="177"/>
        <v>0</v>
      </c>
      <c r="DF189" s="53">
        <f t="shared" si="177"/>
        <v>0</v>
      </c>
      <c r="DG189" s="53">
        <f t="shared" si="177"/>
        <v>0</v>
      </c>
      <c r="DH189" s="53">
        <f t="shared" si="177"/>
        <v>0</v>
      </c>
      <c r="DI189" s="53">
        <f t="shared" si="177"/>
        <v>0</v>
      </c>
      <c r="DJ189" s="53">
        <f t="shared" si="177"/>
        <v>0</v>
      </c>
      <c r="DK189" s="53">
        <f t="shared" si="177"/>
        <v>0</v>
      </c>
      <c r="DL189" s="53">
        <f t="shared" si="177"/>
        <v>0</v>
      </c>
      <c r="DM189" s="53">
        <f t="shared" si="177"/>
        <v>0</v>
      </c>
      <c r="DN189" s="53">
        <f t="shared" si="177"/>
        <v>0</v>
      </c>
      <c r="DO189" s="53">
        <f t="shared" si="177"/>
        <v>0</v>
      </c>
      <c r="DP189" s="53">
        <f t="shared" si="177"/>
        <v>0</v>
      </c>
      <c r="DQ189" s="53">
        <f t="shared" si="177"/>
        <v>0</v>
      </c>
      <c r="DR189" s="53">
        <f t="shared" si="177"/>
        <v>0</v>
      </c>
      <c r="DS189" s="53">
        <f t="shared" si="177"/>
        <v>0</v>
      </c>
      <c r="DT189" s="53">
        <f t="shared" si="177"/>
        <v>0</v>
      </c>
      <c r="DU189" s="53">
        <f t="shared" si="177"/>
        <v>0</v>
      </c>
      <c r="DV189" s="53">
        <f t="shared" si="177"/>
        <v>0</v>
      </c>
      <c r="DW189" s="53"/>
      <c r="DX189" s="55">
        <f>SUM(G189:DW189)</f>
        <v>0</v>
      </c>
    </row>
    <row r="190" spans="1:128" x14ac:dyDescent="0.2">
      <c r="A190" s="33" t="str">
        <f ca="1">Language!A1257</f>
        <v>Инвестиции в оборудование</v>
      </c>
      <c r="C190" s="46" t="str">
        <f ca="1">Параметры!$C$70</f>
        <v>тыс. руб.</v>
      </c>
      <c r="E190" s="6" t="s">
        <v>3202</v>
      </c>
      <c r="F190" s="6" t="s">
        <v>693</v>
      </c>
      <c r="G190" s="53">
        <f t="shared" ref="G190:AL190" si="178">G51</f>
        <v>-9999.6</v>
      </c>
      <c r="H190" s="53">
        <f t="shared" si="178"/>
        <v>-3000</v>
      </c>
      <c r="I190" s="53">
        <f t="shared" si="178"/>
        <v>-47000.4</v>
      </c>
      <c r="J190" s="53">
        <f t="shared" si="178"/>
        <v>0</v>
      </c>
      <c r="K190" s="53">
        <f t="shared" si="178"/>
        <v>0</v>
      </c>
      <c r="L190" s="53">
        <f t="shared" si="178"/>
        <v>0</v>
      </c>
      <c r="M190" s="53">
        <f t="shared" si="178"/>
        <v>0</v>
      </c>
      <c r="N190" s="53">
        <f t="shared" si="178"/>
        <v>0</v>
      </c>
      <c r="O190" s="53">
        <f t="shared" si="178"/>
        <v>0</v>
      </c>
      <c r="P190" s="53">
        <f t="shared" si="178"/>
        <v>0</v>
      </c>
      <c r="Q190" s="53">
        <f t="shared" si="178"/>
        <v>0</v>
      </c>
      <c r="R190" s="53">
        <f t="shared" si="178"/>
        <v>0</v>
      </c>
      <c r="S190" s="53">
        <f t="shared" si="178"/>
        <v>0</v>
      </c>
      <c r="T190" s="53">
        <f t="shared" si="178"/>
        <v>0</v>
      </c>
      <c r="U190" s="53">
        <f t="shared" si="178"/>
        <v>0</v>
      </c>
      <c r="V190" s="53">
        <f t="shared" si="178"/>
        <v>0</v>
      </c>
      <c r="W190" s="53">
        <f t="shared" si="178"/>
        <v>0</v>
      </c>
      <c r="X190" s="53">
        <f t="shared" si="178"/>
        <v>0</v>
      </c>
      <c r="Y190" s="53">
        <f t="shared" si="178"/>
        <v>0</v>
      </c>
      <c r="Z190" s="53">
        <f t="shared" si="178"/>
        <v>0</v>
      </c>
      <c r="AA190" s="53">
        <f t="shared" si="178"/>
        <v>0</v>
      </c>
      <c r="AB190" s="53">
        <f t="shared" si="178"/>
        <v>0</v>
      </c>
      <c r="AC190" s="53">
        <f t="shared" si="178"/>
        <v>0</v>
      </c>
      <c r="AD190" s="53">
        <f t="shared" si="178"/>
        <v>0</v>
      </c>
      <c r="AE190" s="53">
        <f t="shared" si="178"/>
        <v>0</v>
      </c>
      <c r="AF190" s="53">
        <f t="shared" si="178"/>
        <v>0</v>
      </c>
      <c r="AG190" s="53">
        <f t="shared" si="178"/>
        <v>0</v>
      </c>
      <c r="AH190" s="53">
        <f t="shared" si="178"/>
        <v>0</v>
      </c>
      <c r="AI190" s="53">
        <f t="shared" si="178"/>
        <v>0</v>
      </c>
      <c r="AJ190" s="53">
        <f t="shared" si="178"/>
        <v>0</v>
      </c>
      <c r="AK190" s="53">
        <f t="shared" si="178"/>
        <v>0</v>
      </c>
      <c r="AL190" s="53">
        <f t="shared" si="178"/>
        <v>0</v>
      </c>
      <c r="AM190" s="53">
        <f t="shared" ref="AM190:BR190" si="179">AM51</f>
        <v>0</v>
      </c>
      <c r="AN190" s="53">
        <f t="shared" si="179"/>
        <v>0</v>
      </c>
      <c r="AO190" s="53">
        <f t="shared" si="179"/>
        <v>0</v>
      </c>
      <c r="AP190" s="53">
        <f t="shared" si="179"/>
        <v>0</v>
      </c>
      <c r="AQ190" s="53">
        <f t="shared" si="179"/>
        <v>0</v>
      </c>
      <c r="AR190" s="53">
        <f t="shared" si="179"/>
        <v>0</v>
      </c>
      <c r="AS190" s="53">
        <f t="shared" si="179"/>
        <v>0</v>
      </c>
      <c r="AT190" s="53">
        <f t="shared" si="179"/>
        <v>0</v>
      </c>
      <c r="AU190" s="53">
        <f t="shared" si="179"/>
        <v>0</v>
      </c>
      <c r="AV190" s="53">
        <f t="shared" si="179"/>
        <v>0</v>
      </c>
      <c r="AW190" s="53">
        <f t="shared" si="179"/>
        <v>0</v>
      </c>
      <c r="AX190" s="53">
        <f t="shared" si="179"/>
        <v>0</v>
      </c>
      <c r="AY190" s="53">
        <f t="shared" si="179"/>
        <v>0</v>
      </c>
      <c r="AZ190" s="53">
        <f t="shared" si="179"/>
        <v>0</v>
      </c>
      <c r="BA190" s="53">
        <f t="shared" si="179"/>
        <v>0</v>
      </c>
      <c r="BB190" s="53">
        <f t="shared" si="179"/>
        <v>0</v>
      </c>
      <c r="BC190" s="53">
        <f t="shared" si="179"/>
        <v>0</v>
      </c>
      <c r="BD190" s="53">
        <f t="shared" si="179"/>
        <v>0</v>
      </c>
      <c r="BE190" s="53">
        <f t="shared" si="179"/>
        <v>0</v>
      </c>
      <c r="BF190" s="53">
        <f t="shared" si="179"/>
        <v>0</v>
      </c>
      <c r="BG190" s="53">
        <f t="shared" si="179"/>
        <v>0</v>
      </c>
      <c r="BH190" s="53">
        <f t="shared" si="179"/>
        <v>0</v>
      </c>
      <c r="BI190" s="53">
        <f t="shared" si="179"/>
        <v>0</v>
      </c>
      <c r="BJ190" s="53">
        <f t="shared" si="179"/>
        <v>0</v>
      </c>
      <c r="BK190" s="53">
        <f t="shared" si="179"/>
        <v>0</v>
      </c>
      <c r="BL190" s="53">
        <f t="shared" si="179"/>
        <v>0</v>
      </c>
      <c r="BM190" s="53">
        <f t="shared" si="179"/>
        <v>0</v>
      </c>
      <c r="BN190" s="53">
        <f t="shared" si="179"/>
        <v>0</v>
      </c>
      <c r="BO190" s="53">
        <f t="shared" si="179"/>
        <v>0</v>
      </c>
      <c r="BP190" s="53">
        <f t="shared" si="179"/>
        <v>0</v>
      </c>
      <c r="BQ190" s="53">
        <f t="shared" si="179"/>
        <v>0</v>
      </c>
      <c r="BR190" s="53">
        <f t="shared" si="179"/>
        <v>0</v>
      </c>
      <c r="BS190" s="53">
        <f t="shared" ref="BS190:CX190" si="180">BS51</f>
        <v>0</v>
      </c>
      <c r="BT190" s="53">
        <f t="shared" si="180"/>
        <v>0</v>
      </c>
      <c r="BU190" s="53">
        <f t="shared" si="180"/>
        <v>0</v>
      </c>
      <c r="BV190" s="53">
        <f t="shared" si="180"/>
        <v>0</v>
      </c>
      <c r="BW190" s="53">
        <f t="shared" si="180"/>
        <v>0</v>
      </c>
      <c r="BX190" s="53">
        <f t="shared" si="180"/>
        <v>0</v>
      </c>
      <c r="BY190" s="53">
        <f t="shared" si="180"/>
        <v>0</v>
      </c>
      <c r="BZ190" s="53">
        <f t="shared" si="180"/>
        <v>0</v>
      </c>
      <c r="CA190" s="53">
        <f t="shared" si="180"/>
        <v>0</v>
      </c>
      <c r="CB190" s="53">
        <f t="shared" si="180"/>
        <v>0</v>
      </c>
      <c r="CC190" s="53">
        <f t="shared" si="180"/>
        <v>0</v>
      </c>
      <c r="CD190" s="53">
        <f t="shared" si="180"/>
        <v>0</v>
      </c>
      <c r="CE190" s="53">
        <f t="shared" si="180"/>
        <v>0</v>
      </c>
      <c r="CF190" s="53">
        <f t="shared" si="180"/>
        <v>0</v>
      </c>
      <c r="CG190" s="53">
        <f t="shared" si="180"/>
        <v>0</v>
      </c>
      <c r="CH190" s="53">
        <f t="shared" si="180"/>
        <v>0</v>
      </c>
      <c r="CI190" s="53">
        <f t="shared" si="180"/>
        <v>0</v>
      </c>
      <c r="CJ190" s="53">
        <f t="shared" si="180"/>
        <v>0</v>
      </c>
      <c r="CK190" s="53">
        <f t="shared" si="180"/>
        <v>0</v>
      </c>
      <c r="CL190" s="53">
        <f t="shared" si="180"/>
        <v>0</v>
      </c>
      <c r="CM190" s="53">
        <f t="shared" si="180"/>
        <v>0</v>
      </c>
      <c r="CN190" s="53">
        <f t="shared" si="180"/>
        <v>0</v>
      </c>
      <c r="CO190" s="53">
        <f t="shared" si="180"/>
        <v>0</v>
      </c>
      <c r="CP190" s="53">
        <f t="shared" si="180"/>
        <v>0</v>
      </c>
      <c r="CQ190" s="53">
        <f t="shared" si="180"/>
        <v>0</v>
      </c>
      <c r="CR190" s="53">
        <f t="shared" si="180"/>
        <v>0</v>
      </c>
      <c r="CS190" s="53">
        <f t="shared" si="180"/>
        <v>0</v>
      </c>
      <c r="CT190" s="53">
        <f t="shared" si="180"/>
        <v>0</v>
      </c>
      <c r="CU190" s="53">
        <f t="shared" si="180"/>
        <v>0</v>
      </c>
      <c r="CV190" s="53">
        <f t="shared" si="180"/>
        <v>0</v>
      </c>
      <c r="CW190" s="53">
        <f t="shared" si="180"/>
        <v>0</v>
      </c>
      <c r="CX190" s="53">
        <f t="shared" si="180"/>
        <v>0</v>
      </c>
      <c r="CY190" s="53">
        <f t="shared" ref="CY190:DV190" si="181">CY51</f>
        <v>0</v>
      </c>
      <c r="CZ190" s="53">
        <f t="shared" si="181"/>
        <v>0</v>
      </c>
      <c r="DA190" s="53">
        <f t="shared" si="181"/>
        <v>0</v>
      </c>
      <c r="DB190" s="53">
        <f t="shared" si="181"/>
        <v>0</v>
      </c>
      <c r="DC190" s="53">
        <f t="shared" si="181"/>
        <v>0</v>
      </c>
      <c r="DD190" s="53">
        <f t="shared" si="181"/>
        <v>0</v>
      </c>
      <c r="DE190" s="53">
        <f t="shared" si="181"/>
        <v>0</v>
      </c>
      <c r="DF190" s="53">
        <f t="shared" si="181"/>
        <v>0</v>
      </c>
      <c r="DG190" s="53">
        <f t="shared" si="181"/>
        <v>0</v>
      </c>
      <c r="DH190" s="53">
        <f t="shared" si="181"/>
        <v>0</v>
      </c>
      <c r="DI190" s="53">
        <f t="shared" si="181"/>
        <v>0</v>
      </c>
      <c r="DJ190" s="53">
        <f t="shared" si="181"/>
        <v>0</v>
      </c>
      <c r="DK190" s="53">
        <f t="shared" si="181"/>
        <v>0</v>
      </c>
      <c r="DL190" s="53">
        <f t="shared" si="181"/>
        <v>0</v>
      </c>
      <c r="DM190" s="53">
        <f t="shared" si="181"/>
        <v>0</v>
      </c>
      <c r="DN190" s="53">
        <f t="shared" si="181"/>
        <v>0</v>
      </c>
      <c r="DO190" s="53">
        <f t="shared" si="181"/>
        <v>0</v>
      </c>
      <c r="DP190" s="53">
        <f t="shared" si="181"/>
        <v>0</v>
      </c>
      <c r="DQ190" s="53">
        <f t="shared" si="181"/>
        <v>0</v>
      </c>
      <c r="DR190" s="53">
        <f t="shared" si="181"/>
        <v>0</v>
      </c>
      <c r="DS190" s="53">
        <f t="shared" si="181"/>
        <v>0</v>
      </c>
      <c r="DT190" s="53">
        <f t="shared" si="181"/>
        <v>0</v>
      </c>
      <c r="DU190" s="53">
        <f t="shared" si="181"/>
        <v>0</v>
      </c>
      <c r="DV190" s="53">
        <f t="shared" si="181"/>
        <v>0</v>
      </c>
      <c r="DW190" s="53"/>
      <c r="DX190" s="55">
        <f>SUM(G190:DW190)</f>
        <v>-60000</v>
      </c>
    </row>
    <row r="191" spans="1:128" x14ac:dyDescent="0.2">
      <c r="A191" s="33" t="str">
        <f ca="1">Language!A1258</f>
        <v>Инвестиции в НМА и финансовые активы</v>
      </c>
      <c r="C191" s="46" t="str">
        <f ca="1">Параметры!$C$70</f>
        <v>тыс. руб.</v>
      </c>
      <c r="E191" s="6" t="s">
        <v>3203</v>
      </c>
      <c r="F191" s="6" t="s">
        <v>2962</v>
      </c>
      <c r="G191" s="53">
        <f t="shared" ref="G191:AL191" si="182">G52</f>
        <v>0</v>
      </c>
      <c r="H191" s="53">
        <f t="shared" si="182"/>
        <v>0</v>
      </c>
      <c r="I191" s="53">
        <f t="shared" si="182"/>
        <v>0</v>
      </c>
      <c r="J191" s="53">
        <f t="shared" si="182"/>
        <v>0</v>
      </c>
      <c r="K191" s="53">
        <f t="shared" si="182"/>
        <v>0</v>
      </c>
      <c r="L191" s="53">
        <f t="shared" si="182"/>
        <v>0</v>
      </c>
      <c r="M191" s="53">
        <f t="shared" si="182"/>
        <v>0</v>
      </c>
      <c r="N191" s="53">
        <f t="shared" si="182"/>
        <v>0</v>
      </c>
      <c r="O191" s="53">
        <f t="shared" si="182"/>
        <v>0</v>
      </c>
      <c r="P191" s="53">
        <f t="shared" si="182"/>
        <v>0</v>
      </c>
      <c r="Q191" s="53">
        <f t="shared" si="182"/>
        <v>0</v>
      </c>
      <c r="R191" s="53">
        <f t="shared" si="182"/>
        <v>0</v>
      </c>
      <c r="S191" s="53">
        <f t="shared" si="182"/>
        <v>0</v>
      </c>
      <c r="T191" s="53">
        <f t="shared" si="182"/>
        <v>0</v>
      </c>
      <c r="U191" s="53">
        <f t="shared" si="182"/>
        <v>0</v>
      </c>
      <c r="V191" s="53">
        <f t="shared" si="182"/>
        <v>0</v>
      </c>
      <c r="W191" s="53">
        <f t="shared" si="182"/>
        <v>0</v>
      </c>
      <c r="X191" s="53">
        <f t="shared" si="182"/>
        <v>0</v>
      </c>
      <c r="Y191" s="53">
        <f t="shared" si="182"/>
        <v>0</v>
      </c>
      <c r="Z191" s="53">
        <f t="shared" si="182"/>
        <v>0</v>
      </c>
      <c r="AA191" s="53">
        <f t="shared" si="182"/>
        <v>0</v>
      </c>
      <c r="AB191" s="53">
        <f t="shared" si="182"/>
        <v>0</v>
      </c>
      <c r="AC191" s="53">
        <f t="shared" si="182"/>
        <v>0</v>
      </c>
      <c r="AD191" s="53">
        <f t="shared" si="182"/>
        <v>0</v>
      </c>
      <c r="AE191" s="53">
        <f t="shared" si="182"/>
        <v>0</v>
      </c>
      <c r="AF191" s="53">
        <f t="shared" si="182"/>
        <v>0</v>
      </c>
      <c r="AG191" s="53">
        <f t="shared" si="182"/>
        <v>0</v>
      </c>
      <c r="AH191" s="53">
        <f t="shared" si="182"/>
        <v>0</v>
      </c>
      <c r="AI191" s="53">
        <f t="shared" si="182"/>
        <v>0</v>
      </c>
      <c r="AJ191" s="53">
        <f t="shared" si="182"/>
        <v>0</v>
      </c>
      <c r="AK191" s="53">
        <f t="shared" si="182"/>
        <v>0</v>
      </c>
      <c r="AL191" s="53">
        <f t="shared" si="182"/>
        <v>0</v>
      </c>
      <c r="AM191" s="53">
        <f t="shared" ref="AM191:BR191" si="183">AM52</f>
        <v>0</v>
      </c>
      <c r="AN191" s="53">
        <f t="shared" si="183"/>
        <v>0</v>
      </c>
      <c r="AO191" s="53">
        <f t="shared" si="183"/>
        <v>0</v>
      </c>
      <c r="AP191" s="53">
        <f t="shared" si="183"/>
        <v>0</v>
      </c>
      <c r="AQ191" s="53">
        <f t="shared" si="183"/>
        <v>0</v>
      </c>
      <c r="AR191" s="53">
        <f t="shared" si="183"/>
        <v>0</v>
      </c>
      <c r="AS191" s="53">
        <f t="shared" si="183"/>
        <v>0</v>
      </c>
      <c r="AT191" s="53">
        <f t="shared" si="183"/>
        <v>0</v>
      </c>
      <c r="AU191" s="53">
        <f t="shared" si="183"/>
        <v>0</v>
      </c>
      <c r="AV191" s="53">
        <f t="shared" si="183"/>
        <v>0</v>
      </c>
      <c r="AW191" s="53">
        <f t="shared" si="183"/>
        <v>0</v>
      </c>
      <c r="AX191" s="53">
        <f t="shared" si="183"/>
        <v>0</v>
      </c>
      <c r="AY191" s="53">
        <f t="shared" si="183"/>
        <v>0</v>
      </c>
      <c r="AZ191" s="53">
        <f t="shared" si="183"/>
        <v>0</v>
      </c>
      <c r="BA191" s="53">
        <f t="shared" si="183"/>
        <v>0</v>
      </c>
      <c r="BB191" s="53">
        <f t="shared" si="183"/>
        <v>0</v>
      </c>
      <c r="BC191" s="53">
        <f t="shared" si="183"/>
        <v>0</v>
      </c>
      <c r="BD191" s="53">
        <f t="shared" si="183"/>
        <v>0</v>
      </c>
      <c r="BE191" s="53">
        <f t="shared" si="183"/>
        <v>0</v>
      </c>
      <c r="BF191" s="53">
        <f t="shared" si="183"/>
        <v>0</v>
      </c>
      <c r="BG191" s="53">
        <f t="shared" si="183"/>
        <v>0</v>
      </c>
      <c r="BH191" s="53">
        <f t="shared" si="183"/>
        <v>0</v>
      </c>
      <c r="BI191" s="53">
        <f t="shared" si="183"/>
        <v>0</v>
      </c>
      <c r="BJ191" s="53">
        <f t="shared" si="183"/>
        <v>0</v>
      </c>
      <c r="BK191" s="53">
        <f t="shared" si="183"/>
        <v>0</v>
      </c>
      <c r="BL191" s="53">
        <f t="shared" si="183"/>
        <v>0</v>
      </c>
      <c r="BM191" s="53">
        <f t="shared" si="183"/>
        <v>0</v>
      </c>
      <c r="BN191" s="53">
        <f t="shared" si="183"/>
        <v>0</v>
      </c>
      <c r="BO191" s="53">
        <f t="shared" si="183"/>
        <v>0</v>
      </c>
      <c r="BP191" s="53">
        <f t="shared" si="183"/>
        <v>0</v>
      </c>
      <c r="BQ191" s="53">
        <f t="shared" si="183"/>
        <v>0</v>
      </c>
      <c r="BR191" s="53">
        <f t="shared" si="183"/>
        <v>0</v>
      </c>
      <c r="BS191" s="53">
        <f t="shared" ref="BS191:CX191" si="184">BS52</f>
        <v>0</v>
      </c>
      <c r="BT191" s="53">
        <f t="shared" si="184"/>
        <v>0</v>
      </c>
      <c r="BU191" s="53">
        <f t="shared" si="184"/>
        <v>0</v>
      </c>
      <c r="BV191" s="53">
        <f t="shared" si="184"/>
        <v>0</v>
      </c>
      <c r="BW191" s="53">
        <f t="shared" si="184"/>
        <v>0</v>
      </c>
      <c r="BX191" s="53">
        <f t="shared" si="184"/>
        <v>0</v>
      </c>
      <c r="BY191" s="53">
        <f t="shared" si="184"/>
        <v>0</v>
      </c>
      <c r="BZ191" s="53">
        <f t="shared" si="184"/>
        <v>0</v>
      </c>
      <c r="CA191" s="53">
        <f t="shared" si="184"/>
        <v>0</v>
      </c>
      <c r="CB191" s="53">
        <f t="shared" si="184"/>
        <v>0</v>
      </c>
      <c r="CC191" s="53">
        <f t="shared" si="184"/>
        <v>0</v>
      </c>
      <c r="CD191" s="53">
        <f t="shared" si="184"/>
        <v>0</v>
      </c>
      <c r="CE191" s="53">
        <f t="shared" si="184"/>
        <v>0</v>
      </c>
      <c r="CF191" s="53">
        <f t="shared" si="184"/>
        <v>0</v>
      </c>
      <c r="CG191" s="53">
        <f t="shared" si="184"/>
        <v>0</v>
      </c>
      <c r="CH191" s="53">
        <f t="shared" si="184"/>
        <v>0</v>
      </c>
      <c r="CI191" s="53">
        <f t="shared" si="184"/>
        <v>0</v>
      </c>
      <c r="CJ191" s="53">
        <f t="shared" si="184"/>
        <v>0</v>
      </c>
      <c r="CK191" s="53">
        <f t="shared" si="184"/>
        <v>0</v>
      </c>
      <c r="CL191" s="53">
        <f t="shared" si="184"/>
        <v>0</v>
      </c>
      <c r="CM191" s="53">
        <f t="shared" si="184"/>
        <v>0</v>
      </c>
      <c r="CN191" s="53">
        <f t="shared" si="184"/>
        <v>0</v>
      </c>
      <c r="CO191" s="53">
        <f t="shared" si="184"/>
        <v>0</v>
      </c>
      <c r="CP191" s="53">
        <f t="shared" si="184"/>
        <v>0</v>
      </c>
      <c r="CQ191" s="53">
        <f t="shared" si="184"/>
        <v>0</v>
      </c>
      <c r="CR191" s="53">
        <f t="shared" si="184"/>
        <v>0</v>
      </c>
      <c r="CS191" s="53">
        <f t="shared" si="184"/>
        <v>0</v>
      </c>
      <c r="CT191" s="53">
        <f t="shared" si="184"/>
        <v>0</v>
      </c>
      <c r="CU191" s="53">
        <f t="shared" si="184"/>
        <v>0</v>
      </c>
      <c r="CV191" s="53">
        <f t="shared" si="184"/>
        <v>0</v>
      </c>
      <c r="CW191" s="53">
        <f t="shared" si="184"/>
        <v>0</v>
      </c>
      <c r="CX191" s="53">
        <f t="shared" si="184"/>
        <v>0</v>
      </c>
      <c r="CY191" s="53">
        <f t="shared" ref="CY191:DV191" si="185">CY52</f>
        <v>0</v>
      </c>
      <c r="CZ191" s="53">
        <f t="shared" si="185"/>
        <v>0</v>
      </c>
      <c r="DA191" s="53">
        <f t="shared" si="185"/>
        <v>0</v>
      </c>
      <c r="DB191" s="53">
        <f t="shared" si="185"/>
        <v>0</v>
      </c>
      <c r="DC191" s="53">
        <f t="shared" si="185"/>
        <v>0</v>
      </c>
      <c r="DD191" s="53">
        <f t="shared" si="185"/>
        <v>0</v>
      </c>
      <c r="DE191" s="53">
        <f t="shared" si="185"/>
        <v>0</v>
      </c>
      <c r="DF191" s="53">
        <f t="shared" si="185"/>
        <v>0</v>
      </c>
      <c r="DG191" s="53">
        <f t="shared" si="185"/>
        <v>0</v>
      </c>
      <c r="DH191" s="53">
        <f t="shared" si="185"/>
        <v>0</v>
      </c>
      <c r="DI191" s="53">
        <f t="shared" si="185"/>
        <v>0</v>
      </c>
      <c r="DJ191" s="53">
        <f t="shared" si="185"/>
        <v>0</v>
      </c>
      <c r="DK191" s="53">
        <f t="shared" si="185"/>
        <v>0</v>
      </c>
      <c r="DL191" s="53">
        <f t="shared" si="185"/>
        <v>0</v>
      </c>
      <c r="DM191" s="53">
        <f t="shared" si="185"/>
        <v>0</v>
      </c>
      <c r="DN191" s="53">
        <f t="shared" si="185"/>
        <v>0</v>
      </c>
      <c r="DO191" s="53">
        <f t="shared" si="185"/>
        <v>0</v>
      </c>
      <c r="DP191" s="53">
        <f t="shared" si="185"/>
        <v>0</v>
      </c>
      <c r="DQ191" s="53">
        <f t="shared" si="185"/>
        <v>0</v>
      </c>
      <c r="DR191" s="53">
        <f t="shared" si="185"/>
        <v>0</v>
      </c>
      <c r="DS191" s="53">
        <f t="shared" si="185"/>
        <v>0</v>
      </c>
      <c r="DT191" s="53">
        <f t="shared" si="185"/>
        <v>0</v>
      </c>
      <c r="DU191" s="53">
        <f t="shared" si="185"/>
        <v>0</v>
      </c>
      <c r="DV191" s="53">
        <f t="shared" si="185"/>
        <v>0</v>
      </c>
      <c r="DW191" s="53"/>
      <c r="DX191" s="55">
        <f>SUM(G191:DW191)</f>
        <v>0</v>
      </c>
    </row>
    <row r="192" spans="1:128" x14ac:dyDescent="0.2">
      <c r="A192" s="33" t="str">
        <f ca="1">Language!A1260</f>
        <v>Выручка от реализации активов</v>
      </c>
      <c r="C192" s="46" t="str">
        <f ca="1">Параметры!$C$70</f>
        <v>тыс. руб.</v>
      </c>
      <c r="E192" s="6" t="s">
        <v>3204</v>
      </c>
      <c r="F192" s="6" t="s">
        <v>2962</v>
      </c>
      <c r="G192" s="53">
        <f t="shared" ref="G192:AL192" si="186">G53</f>
        <v>0</v>
      </c>
      <c r="H192" s="53">
        <f t="shared" si="186"/>
        <v>0</v>
      </c>
      <c r="I192" s="53">
        <f t="shared" si="186"/>
        <v>0</v>
      </c>
      <c r="J192" s="53">
        <f t="shared" si="186"/>
        <v>0</v>
      </c>
      <c r="K192" s="53">
        <f t="shared" si="186"/>
        <v>0</v>
      </c>
      <c r="L192" s="53">
        <f t="shared" si="186"/>
        <v>0</v>
      </c>
      <c r="M192" s="53">
        <f t="shared" si="186"/>
        <v>0</v>
      </c>
      <c r="N192" s="53">
        <f t="shared" si="186"/>
        <v>0</v>
      </c>
      <c r="O192" s="53">
        <f t="shared" si="186"/>
        <v>0</v>
      </c>
      <c r="P192" s="53">
        <f t="shared" si="186"/>
        <v>0</v>
      </c>
      <c r="Q192" s="53">
        <f t="shared" si="186"/>
        <v>0</v>
      </c>
      <c r="R192" s="53">
        <f t="shared" si="186"/>
        <v>0</v>
      </c>
      <c r="S192" s="53">
        <f t="shared" si="186"/>
        <v>0</v>
      </c>
      <c r="T192" s="53">
        <f t="shared" si="186"/>
        <v>0</v>
      </c>
      <c r="U192" s="53">
        <f t="shared" si="186"/>
        <v>0</v>
      </c>
      <c r="V192" s="53">
        <f t="shared" si="186"/>
        <v>0</v>
      </c>
      <c r="W192" s="53">
        <f t="shared" si="186"/>
        <v>0</v>
      </c>
      <c r="X192" s="53">
        <f t="shared" si="186"/>
        <v>0</v>
      </c>
      <c r="Y192" s="53">
        <f t="shared" si="186"/>
        <v>0</v>
      </c>
      <c r="Z192" s="53">
        <f t="shared" si="186"/>
        <v>0</v>
      </c>
      <c r="AA192" s="53">
        <f t="shared" si="186"/>
        <v>0</v>
      </c>
      <c r="AB192" s="53">
        <f t="shared" si="186"/>
        <v>0</v>
      </c>
      <c r="AC192" s="53">
        <f t="shared" si="186"/>
        <v>0</v>
      </c>
      <c r="AD192" s="53">
        <f t="shared" si="186"/>
        <v>0</v>
      </c>
      <c r="AE192" s="53">
        <f t="shared" si="186"/>
        <v>0</v>
      </c>
      <c r="AF192" s="53">
        <f t="shared" si="186"/>
        <v>0</v>
      </c>
      <c r="AG192" s="53">
        <f t="shared" si="186"/>
        <v>0</v>
      </c>
      <c r="AH192" s="53">
        <f t="shared" si="186"/>
        <v>0</v>
      </c>
      <c r="AI192" s="53">
        <f t="shared" si="186"/>
        <v>0</v>
      </c>
      <c r="AJ192" s="53">
        <f t="shared" si="186"/>
        <v>0</v>
      </c>
      <c r="AK192" s="53">
        <f t="shared" si="186"/>
        <v>0</v>
      </c>
      <c r="AL192" s="53">
        <f t="shared" si="186"/>
        <v>0</v>
      </c>
      <c r="AM192" s="53">
        <f t="shared" ref="AM192:BR192" si="187">AM53</f>
        <v>0</v>
      </c>
      <c r="AN192" s="53">
        <f t="shared" si="187"/>
        <v>0</v>
      </c>
      <c r="AO192" s="53">
        <f t="shared" si="187"/>
        <v>0</v>
      </c>
      <c r="AP192" s="53">
        <f t="shared" si="187"/>
        <v>0</v>
      </c>
      <c r="AQ192" s="53">
        <f t="shared" si="187"/>
        <v>0</v>
      </c>
      <c r="AR192" s="53">
        <f t="shared" si="187"/>
        <v>0</v>
      </c>
      <c r="AS192" s="53">
        <f t="shared" si="187"/>
        <v>0</v>
      </c>
      <c r="AT192" s="53">
        <f t="shared" si="187"/>
        <v>0</v>
      </c>
      <c r="AU192" s="53">
        <f t="shared" si="187"/>
        <v>0</v>
      </c>
      <c r="AV192" s="53">
        <f t="shared" si="187"/>
        <v>0</v>
      </c>
      <c r="AW192" s="53">
        <f t="shared" si="187"/>
        <v>0</v>
      </c>
      <c r="AX192" s="53">
        <f t="shared" si="187"/>
        <v>0</v>
      </c>
      <c r="AY192" s="53">
        <f t="shared" si="187"/>
        <v>0</v>
      </c>
      <c r="AZ192" s="53">
        <f t="shared" si="187"/>
        <v>0</v>
      </c>
      <c r="BA192" s="53">
        <f t="shared" si="187"/>
        <v>0</v>
      </c>
      <c r="BB192" s="53">
        <f t="shared" si="187"/>
        <v>0</v>
      </c>
      <c r="BC192" s="53">
        <f t="shared" si="187"/>
        <v>0</v>
      </c>
      <c r="BD192" s="53">
        <f t="shared" si="187"/>
        <v>0</v>
      </c>
      <c r="BE192" s="53">
        <f t="shared" si="187"/>
        <v>0</v>
      </c>
      <c r="BF192" s="53">
        <f t="shared" si="187"/>
        <v>0</v>
      </c>
      <c r="BG192" s="53">
        <f t="shared" si="187"/>
        <v>0</v>
      </c>
      <c r="BH192" s="53">
        <f t="shared" si="187"/>
        <v>0</v>
      </c>
      <c r="BI192" s="53">
        <f t="shared" si="187"/>
        <v>0</v>
      </c>
      <c r="BJ192" s="53">
        <f t="shared" si="187"/>
        <v>0</v>
      </c>
      <c r="BK192" s="53">
        <f t="shared" si="187"/>
        <v>0</v>
      </c>
      <c r="BL192" s="53">
        <f t="shared" si="187"/>
        <v>0</v>
      </c>
      <c r="BM192" s="53">
        <f t="shared" si="187"/>
        <v>0</v>
      </c>
      <c r="BN192" s="53">
        <f t="shared" si="187"/>
        <v>0</v>
      </c>
      <c r="BO192" s="53">
        <f t="shared" si="187"/>
        <v>0</v>
      </c>
      <c r="BP192" s="53">
        <f t="shared" si="187"/>
        <v>0</v>
      </c>
      <c r="BQ192" s="53">
        <f t="shared" si="187"/>
        <v>0</v>
      </c>
      <c r="BR192" s="53">
        <f t="shared" si="187"/>
        <v>0</v>
      </c>
      <c r="BS192" s="53">
        <f t="shared" ref="BS192:CX192" si="188">BS53</f>
        <v>0</v>
      </c>
      <c r="BT192" s="53">
        <f t="shared" si="188"/>
        <v>0</v>
      </c>
      <c r="BU192" s="53">
        <f t="shared" si="188"/>
        <v>0</v>
      </c>
      <c r="BV192" s="53">
        <f t="shared" si="188"/>
        <v>0</v>
      </c>
      <c r="BW192" s="53">
        <f t="shared" si="188"/>
        <v>0</v>
      </c>
      <c r="BX192" s="53">
        <f t="shared" si="188"/>
        <v>0</v>
      </c>
      <c r="BY192" s="53">
        <f t="shared" si="188"/>
        <v>0</v>
      </c>
      <c r="BZ192" s="53">
        <f t="shared" si="188"/>
        <v>0</v>
      </c>
      <c r="CA192" s="53">
        <f t="shared" si="188"/>
        <v>0</v>
      </c>
      <c r="CB192" s="53">
        <f t="shared" si="188"/>
        <v>0</v>
      </c>
      <c r="CC192" s="53">
        <f t="shared" si="188"/>
        <v>0</v>
      </c>
      <c r="CD192" s="53">
        <f t="shared" si="188"/>
        <v>0</v>
      </c>
      <c r="CE192" s="53">
        <f t="shared" si="188"/>
        <v>0</v>
      </c>
      <c r="CF192" s="53">
        <f t="shared" si="188"/>
        <v>0</v>
      </c>
      <c r="CG192" s="53">
        <f t="shared" si="188"/>
        <v>0</v>
      </c>
      <c r="CH192" s="53">
        <f t="shared" si="188"/>
        <v>0</v>
      </c>
      <c r="CI192" s="53">
        <f t="shared" si="188"/>
        <v>0</v>
      </c>
      <c r="CJ192" s="53">
        <f t="shared" si="188"/>
        <v>0</v>
      </c>
      <c r="CK192" s="53">
        <f t="shared" si="188"/>
        <v>0</v>
      </c>
      <c r="CL192" s="53">
        <f t="shared" si="188"/>
        <v>0</v>
      </c>
      <c r="CM192" s="53">
        <f t="shared" si="188"/>
        <v>0</v>
      </c>
      <c r="CN192" s="53">
        <f t="shared" si="188"/>
        <v>0</v>
      </c>
      <c r="CO192" s="53">
        <f t="shared" si="188"/>
        <v>0</v>
      </c>
      <c r="CP192" s="53">
        <f t="shared" si="188"/>
        <v>0</v>
      </c>
      <c r="CQ192" s="53">
        <f t="shared" si="188"/>
        <v>0</v>
      </c>
      <c r="CR192" s="53">
        <f t="shared" si="188"/>
        <v>0</v>
      </c>
      <c r="CS192" s="53">
        <f t="shared" si="188"/>
        <v>0</v>
      </c>
      <c r="CT192" s="53">
        <f t="shared" si="188"/>
        <v>0</v>
      </c>
      <c r="CU192" s="53">
        <f t="shared" si="188"/>
        <v>0</v>
      </c>
      <c r="CV192" s="53">
        <f t="shared" si="188"/>
        <v>0</v>
      </c>
      <c r="CW192" s="53">
        <f t="shared" si="188"/>
        <v>0</v>
      </c>
      <c r="CX192" s="53">
        <f t="shared" si="188"/>
        <v>0</v>
      </c>
      <c r="CY192" s="53">
        <f t="shared" ref="CY192:DV192" si="189">CY53</f>
        <v>0</v>
      </c>
      <c r="CZ192" s="53">
        <f t="shared" si="189"/>
        <v>0</v>
      </c>
      <c r="DA192" s="53">
        <f t="shared" si="189"/>
        <v>0</v>
      </c>
      <c r="DB192" s="53">
        <f t="shared" si="189"/>
        <v>0</v>
      </c>
      <c r="DC192" s="53">
        <f t="shared" si="189"/>
        <v>0</v>
      </c>
      <c r="DD192" s="53">
        <f t="shared" si="189"/>
        <v>0</v>
      </c>
      <c r="DE192" s="53">
        <f t="shared" si="189"/>
        <v>0</v>
      </c>
      <c r="DF192" s="53">
        <f t="shared" si="189"/>
        <v>0</v>
      </c>
      <c r="DG192" s="53">
        <f t="shared" si="189"/>
        <v>0</v>
      </c>
      <c r="DH192" s="53">
        <f t="shared" si="189"/>
        <v>0</v>
      </c>
      <c r="DI192" s="53">
        <f t="shared" si="189"/>
        <v>0</v>
      </c>
      <c r="DJ192" s="53">
        <f t="shared" si="189"/>
        <v>0</v>
      </c>
      <c r="DK192" s="53">
        <f t="shared" si="189"/>
        <v>0</v>
      </c>
      <c r="DL192" s="53">
        <f t="shared" si="189"/>
        <v>0</v>
      </c>
      <c r="DM192" s="53">
        <f t="shared" si="189"/>
        <v>0</v>
      </c>
      <c r="DN192" s="53">
        <f t="shared" si="189"/>
        <v>0</v>
      </c>
      <c r="DO192" s="53">
        <f t="shared" si="189"/>
        <v>0</v>
      </c>
      <c r="DP192" s="53">
        <f t="shared" si="189"/>
        <v>0</v>
      </c>
      <c r="DQ192" s="53">
        <f t="shared" si="189"/>
        <v>0</v>
      </c>
      <c r="DR192" s="53">
        <f t="shared" si="189"/>
        <v>0</v>
      </c>
      <c r="DS192" s="53">
        <f t="shared" si="189"/>
        <v>0</v>
      </c>
      <c r="DT192" s="53">
        <f t="shared" si="189"/>
        <v>0</v>
      </c>
      <c r="DU192" s="53">
        <f t="shared" si="189"/>
        <v>0</v>
      </c>
      <c r="DV192" s="53">
        <f t="shared" si="189"/>
        <v>0</v>
      </c>
      <c r="DW192" s="53"/>
      <c r="DX192" s="55">
        <f>SUM(G192:DW192)</f>
        <v>0</v>
      </c>
    </row>
    <row r="193" spans="1:128" x14ac:dyDescent="0.2">
      <c r="A193" s="10"/>
      <c r="F193" s="6" t="s">
        <v>2961</v>
      </c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  <c r="BF193" s="53"/>
      <c r="BG193" s="53"/>
      <c r="BH193" s="53"/>
      <c r="BI193" s="53"/>
      <c r="BJ193" s="53"/>
      <c r="BK193" s="53"/>
      <c r="BL193" s="53"/>
      <c r="BM193" s="53"/>
      <c r="BN193" s="53"/>
      <c r="BO193" s="53"/>
      <c r="BP193" s="53"/>
      <c r="BQ193" s="53"/>
      <c r="BR193" s="53"/>
      <c r="BS193" s="53"/>
      <c r="BT193" s="53"/>
      <c r="BU193" s="53"/>
      <c r="BV193" s="53"/>
      <c r="BW193" s="53"/>
      <c r="BX193" s="53"/>
      <c r="BY193" s="53"/>
      <c r="BZ193" s="53"/>
      <c r="CA193" s="53"/>
      <c r="CB193" s="53"/>
      <c r="CC193" s="53"/>
      <c r="CD193" s="53"/>
      <c r="CE193" s="53"/>
      <c r="CF193" s="53"/>
      <c r="CG193" s="53"/>
      <c r="CH193" s="53"/>
      <c r="CI193" s="53"/>
      <c r="CJ193" s="53"/>
      <c r="CK193" s="53"/>
      <c r="CL193" s="53"/>
      <c r="CM193" s="53"/>
      <c r="CN193" s="53"/>
      <c r="CO193" s="53"/>
      <c r="CP193" s="53"/>
      <c r="CQ193" s="53"/>
      <c r="CR193" s="53"/>
      <c r="CS193" s="53"/>
      <c r="CT193" s="53"/>
      <c r="CU193" s="53"/>
      <c r="CV193" s="53"/>
      <c r="CW193" s="53"/>
      <c r="CX193" s="53"/>
      <c r="CY193" s="53"/>
      <c r="CZ193" s="53"/>
      <c r="DA193" s="53"/>
      <c r="DB193" s="53"/>
      <c r="DC193" s="53"/>
      <c r="DD193" s="53"/>
      <c r="DE193" s="53"/>
      <c r="DF193" s="53"/>
      <c r="DG193" s="53"/>
      <c r="DH193" s="53"/>
      <c r="DI193" s="53"/>
      <c r="DJ193" s="53"/>
      <c r="DK193" s="53"/>
      <c r="DL193" s="53"/>
      <c r="DM193" s="53"/>
      <c r="DN193" s="53"/>
      <c r="DO193" s="53"/>
      <c r="DP193" s="53"/>
      <c r="DQ193" s="53"/>
      <c r="DR193" s="53"/>
      <c r="DS193" s="53"/>
      <c r="DT193" s="53"/>
      <c r="DU193" s="53"/>
      <c r="DV193" s="53"/>
      <c r="DW193" s="53"/>
      <c r="DX193" s="55"/>
    </row>
    <row r="194" spans="1:128" x14ac:dyDescent="0.2">
      <c r="A194" s="41" t="str">
        <f ca="1">Language!A1261</f>
        <v>Денежные потоки от инвестиционной деятельности</v>
      </c>
      <c r="B194" s="74"/>
      <c r="C194" s="43" t="str">
        <f ca="1">Параметры!$C$70</f>
        <v>тыс. руб.</v>
      </c>
      <c r="D194" s="44"/>
      <c r="E194" s="44" t="s">
        <v>3205</v>
      </c>
      <c r="F194" s="44" t="s">
        <v>693</v>
      </c>
      <c r="G194" s="75">
        <f>SUM(G189:G193)</f>
        <v>-9999.6</v>
      </c>
      <c r="H194" s="75">
        <f t="shared" ref="H194:N194" si="190">SUM(H189:H193)</f>
        <v>-3000</v>
      </c>
      <c r="I194" s="75">
        <f t="shared" si="190"/>
        <v>-47000.4</v>
      </c>
      <c r="J194" s="75">
        <f t="shared" si="190"/>
        <v>0</v>
      </c>
      <c r="K194" s="75">
        <f t="shared" si="190"/>
        <v>0</v>
      </c>
      <c r="L194" s="75">
        <f t="shared" si="190"/>
        <v>0</v>
      </c>
      <c r="M194" s="75">
        <f t="shared" si="190"/>
        <v>0</v>
      </c>
      <c r="N194" s="75">
        <f t="shared" si="190"/>
        <v>0</v>
      </c>
      <c r="O194" s="75">
        <f t="shared" ref="O194:AT194" si="191">SUM(O189:O193)</f>
        <v>0</v>
      </c>
      <c r="P194" s="75">
        <f t="shared" si="191"/>
        <v>0</v>
      </c>
      <c r="Q194" s="75">
        <f t="shared" si="191"/>
        <v>0</v>
      </c>
      <c r="R194" s="75">
        <f t="shared" si="191"/>
        <v>0</v>
      </c>
      <c r="S194" s="75">
        <f t="shared" si="191"/>
        <v>0</v>
      </c>
      <c r="T194" s="75">
        <f t="shared" si="191"/>
        <v>0</v>
      </c>
      <c r="U194" s="75">
        <f t="shared" si="191"/>
        <v>0</v>
      </c>
      <c r="V194" s="75">
        <f t="shared" si="191"/>
        <v>0</v>
      </c>
      <c r="W194" s="75">
        <f t="shared" si="191"/>
        <v>0</v>
      </c>
      <c r="X194" s="75">
        <f t="shared" si="191"/>
        <v>0</v>
      </c>
      <c r="Y194" s="75">
        <f t="shared" si="191"/>
        <v>0</v>
      </c>
      <c r="Z194" s="75">
        <f t="shared" si="191"/>
        <v>0</v>
      </c>
      <c r="AA194" s="75">
        <f t="shared" si="191"/>
        <v>0</v>
      </c>
      <c r="AB194" s="75">
        <f t="shared" si="191"/>
        <v>0</v>
      </c>
      <c r="AC194" s="75">
        <f t="shared" si="191"/>
        <v>0</v>
      </c>
      <c r="AD194" s="75">
        <f t="shared" si="191"/>
        <v>0</v>
      </c>
      <c r="AE194" s="75">
        <f t="shared" si="191"/>
        <v>0</v>
      </c>
      <c r="AF194" s="75">
        <f t="shared" si="191"/>
        <v>0</v>
      </c>
      <c r="AG194" s="75">
        <f t="shared" si="191"/>
        <v>0</v>
      </c>
      <c r="AH194" s="75">
        <f t="shared" si="191"/>
        <v>0</v>
      </c>
      <c r="AI194" s="75">
        <f t="shared" si="191"/>
        <v>0</v>
      </c>
      <c r="AJ194" s="75">
        <f t="shared" si="191"/>
        <v>0</v>
      </c>
      <c r="AK194" s="75">
        <f t="shared" si="191"/>
        <v>0</v>
      </c>
      <c r="AL194" s="75">
        <f t="shared" si="191"/>
        <v>0</v>
      </c>
      <c r="AM194" s="75">
        <f t="shared" si="191"/>
        <v>0</v>
      </c>
      <c r="AN194" s="75">
        <f t="shared" si="191"/>
        <v>0</v>
      </c>
      <c r="AO194" s="75">
        <f t="shared" si="191"/>
        <v>0</v>
      </c>
      <c r="AP194" s="75">
        <f t="shared" si="191"/>
        <v>0</v>
      </c>
      <c r="AQ194" s="75">
        <f t="shared" si="191"/>
        <v>0</v>
      </c>
      <c r="AR194" s="75">
        <f t="shared" si="191"/>
        <v>0</v>
      </c>
      <c r="AS194" s="75">
        <f t="shared" si="191"/>
        <v>0</v>
      </c>
      <c r="AT194" s="75">
        <f t="shared" si="191"/>
        <v>0</v>
      </c>
      <c r="AU194" s="75">
        <f t="shared" ref="AU194:BZ194" si="192">SUM(AU189:AU193)</f>
        <v>0</v>
      </c>
      <c r="AV194" s="75">
        <f t="shared" si="192"/>
        <v>0</v>
      </c>
      <c r="AW194" s="75">
        <f t="shared" si="192"/>
        <v>0</v>
      </c>
      <c r="AX194" s="75">
        <f t="shared" si="192"/>
        <v>0</v>
      </c>
      <c r="AY194" s="75">
        <f t="shared" si="192"/>
        <v>0</v>
      </c>
      <c r="AZ194" s="75">
        <f t="shared" si="192"/>
        <v>0</v>
      </c>
      <c r="BA194" s="75">
        <f t="shared" si="192"/>
        <v>0</v>
      </c>
      <c r="BB194" s="75">
        <f t="shared" si="192"/>
        <v>0</v>
      </c>
      <c r="BC194" s="75">
        <f t="shared" si="192"/>
        <v>0</v>
      </c>
      <c r="BD194" s="75">
        <f t="shared" si="192"/>
        <v>0</v>
      </c>
      <c r="BE194" s="75">
        <f t="shared" si="192"/>
        <v>0</v>
      </c>
      <c r="BF194" s="75">
        <f t="shared" si="192"/>
        <v>0</v>
      </c>
      <c r="BG194" s="75">
        <f t="shared" si="192"/>
        <v>0</v>
      </c>
      <c r="BH194" s="75">
        <f t="shared" si="192"/>
        <v>0</v>
      </c>
      <c r="BI194" s="75">
        <f t="shared" si="192"/>
        <v>0</v>
      </c>
      <c r="BJ194" s="75">
        <f t="shared" si="192"/>
        <v>0</v>
      </c>
      <c r="BK194" s="75">
        <f t="shared" si="192"/>
        <v>0</v>
      </c>
      <c r="BL194" s="75">
        <f t="shared" si="192"/>
        <v>0</v>
      </c>
      <c r="BM194" s="75">
        <f t="shared" si="192"/>
        <v>0</v>
      </c>
      <c r="BN194" s="75">
        <f t="shared" si="192"/>
        <v>0</v>
      </c>
      <c r="BO194" s="75">
        <f t="shared" si="192"/>
        <v>0</v>
      </c>
      <c r="BP194" s="75">
        <f t="shared" si="192"/>
        <v>0</v>
      </c>
      <c r="BQ194" s="75">
        <f t="shared" si="192"/>
        <v>0</v>
      </c>
      <c r="BR194" s="75">
        <f t="shared" si="192"/>
        <v>0</v>
      </c>
      <c r="BS194" s="75">
        <f t="shared" si="192"/>
        <v>0</v>
      </c>
      <c r="BT194" s="75">
        <f t="shared" si="192"/>
        <v>0</v>
      </c>
      <c r="BU194" s="75">
        <f t="shared" si="192"/>
        <v>0</v>
      </c>
      <c r="BV194" s="75">
        <f t="shared" si="192"/>
        <v>0</v>
      </c>
      <c r="BW194" s="75">
        <f t="shared" si="192"/>
        <v>0</v>
      </c>
      <c r="BX194" s="75">
        <f t="shared" si="192"/>
        <v>0</v>
      </c>
      <c r="BY194" s="75">
        <f t="shared" si="192"/>
        <v>0</v>
      </c>
      <c r="BZ194" s="75">
        <f t="shared" si="192"/>
        <v>0</v>
      </c>
      <c r="CA194" s="75">
        <f t="shared" ref="CA194:DF194" si="193">SUM(CA189:CA193)</f>
        <v>0</v>
      </c>
      <c r="CB194" s="75">
        <f t="shared" si="193"/>
        <v>0</v>
      </c>
      <c r="CC194" s="75">
        <f t="shared" si="193"/>
        <v>0</v>
      </c>
      <c r="CD194" s="75">
        <f t="shared" si="193"/>
        <v>0</v>
      </c>
      <c r="CE194" s="75">
        <f t="shared" si="193"/>
        <v>0</v>
      </c>
      <c r="CF194" s="75">
        <f t="shared" si="193"/>
        <v>0</v>
      </c>
      <c r="CG194" s="75">
        <f t="shared" si="193"/>
        <v>0</v>
      </c>
      <c r="CH194" s="75">
        <f t="shared" si="193"/>
        <v>0</v>
      </c>
      <c r="CI194" s="75">
        <f t="shared" si="193"/>
        <v>0</v>
      </c>
      <c r="CJ194" s="75">
        <f t="shared" si="193"/>
        <v>0</v>
      </c>
      <c r="CK194" s="75">
        <f t="shared" si="193"/>
        <v>0</v>
      </c>
      <c r="CL194" s="75">
        <f t="shared" si="193"/>
        <v>0</v>
      </c>
      <c r="CM194" s="75">
        <f t="shared" si="193"/>
        <v>0</v>
      </c>
      <c r="CN194" s="75">
        <f t="shared" si="193"/>
        <v>0</v>
      </c>
      <c r="CO194" s="75">
        <f t="shared" si="193"/>
        <v>0</v>
      </c>
      <c r="CP194" s="75">
        <f t="shared" si="193"/>
        <v>0</v>
      </c>
      <c r="CQ194" s="75">
        <f t="shared" si="193"/>
        <v>0</v>
      </c>
      <c r="CR194" s="75">
        <f t="shared" si="193"/>
        <v>0</v>
      </c>
      <c r="CS194" s="75">
        <f t="shared" si="193"/>
        <v>0</v>
      </c>
      <c r="CT194" s="75">
        <f t="shared" si="193"/>
        <v>0</v>
      </c>
      <c r="CU194" s="75">
        <f t="shared" si="193"/>
        <v>0</v>
      </c>
      <c r="CV194" s="75">
        <f t="shared" si="193"/>
        <v>0</v>
      </c>
      <c r="CW194" s="75">
        <f t="shared" si="193"/>
        <v>0</v>
      </c>
      <c r="CX194" s="75">
        <f t="shared" si="193"/>
        <v>0</v>
      </c>
      <c r="CY194" s="75">
        <f t="shared" si="193"/>
        <v>0</v>
      </c>
      <c r="CZ194" s="75">
        <f t="shared" si="193"/>
        <v>0</v>
      </c>
      <c r="DA194" s="75">
        <f t="shared" si="193"/>
        <v>0</v>
      </c>
      <c r="DB194" s="75">
        <f t="shared" si="193"/>
        <v>0</v>
      </c>
      <c r="DC194" s="75">
        <f t="shared" si="193"/>
        <v>0</v>
      </c>
      <c r="DD194" s="75">
        <f t="shared" si="193"/>
        <v>0</v>
      </c>
      <c r="DE194" s="75">
        <f t="shared" si="193"/>
        <v>0</v>
      </c>
      <c r="DF194" s="75">
        <f t="shared" si="193"/>
        <v>0</v>
      </c>
      <c r="DG194" s="75">
        <f t="shared" ref="DG194:DV194" si="194">SUM(DG189:DG193)</f>
        <v>0</v>
      </c>
      <c r="DH194" s="75">
        <f t="shared" si="194"/>
        <v>0</v>
      </c>
      <c r="DI194" s="75">
        <f t="shared" si="194"/>
        <v>0</v>
      </c>
      <c r="DJ194" s="75">
        <f t="shared" si="194"/>
        <v>0</v>
      </c>
      <c r="DK194" s="75">
        <f t="shared" si="194"/>
        <v>0</v>
      </c>
      <c r="DL194" s="75">
        <f t="shared" si="194"/>
        <v>0</v>
      </c>
      <c r="DM194" s="75">
        <f t="shared" si="194"/>
        <v>0</v>
      </c>
      <c r="DN194" s="75">
        <f t="shared" si="194"/>
        <v>0</v>
      </c>
      <c r="DO194" s="75">
        <f t="shared" si="194"/>
        <v>0</v>
      </c>
      <c r="DP194" s="75">
        <f t="shared" si="194"/>
        <v>0</v>
      </c>
      <c r="DQ194" s="75">
        <f t="shared" si="194"/>
        <v>0</v>
      </c>
      <c r="DR194" s="75">
        <f t="shared" si="194"/>
        <v>0</v>
      </c>
      <c r="DS194" s="75">
        <f t="shared" si="194"/>
        <v>0</v>
      </c>
      <c r="DT194" s="75">
        <f t="shared" si="194"/>
        <v>0</v>
      </c>
      <c r="DU194" s="75">
        <f t="shared" si="194"/>
        <v>0</v>
      </c>
      <c r="DV194" s="75">
        <f t="shared" si="194"/>
        <v>0</v>
      </c>
      <c r="DW194" s="75"/>
      <c r="DX194" s="76">
        <f>SUM(G194:DW194)</f>
        <v>-60000</v>
      </c>
    </row>
    <row r="195" spans="1:128" x14ac:dyDescent="0.2">
      <c r="A195" s="10"/>
      <c r="F195" s="6" t="s">
        <v>2961</v>
      </c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53"/>
      <c r="BC195" s="53"/>
      <c r="BD195" s="53"/>
      <c r="BE195" s="53"/>
      <c r="BF195" s="53"/>
      <c r="BG195" s="53"/>
      <c r="BH195" s="53"/>
      <c r="BI195" s="53"/>
      <c r="BJ195" s="53"/>
      <c r="BK195" s="53"/>
      <c r="BL195" s="53"/>
      <c r="BM195" s="53"/>
      <c r="BN195" s="53"/>
      <c r="BO195" s="53"/>
      <c r="BP195" s="53"/>
      <c r="BQ195" s="53"/>
      <c r="BR195" s="53"/>
      <c r="BS195" s="53"/>
      <c r="BT195" s="53"/>
      <c r="BU195" s="53"/>
      <c r="BV195" s="53"/>
      <c r="BW195" s="53"/>
      <c r="BX195" s="53"/>
      <c r="BY195" s="53"/>
      <c r="BZ195" s="53"/>
      <c r="CA195" s="53"/>
      <c r="CB195" s="53"/>
      <c r="CC195" s="53"/>
      <c r="CD195" s="53"/>
      <c r="CE195" s="53"/>
      <c r="CF195" s="53"/>
      <c r="CG195" s="53"/>
      <c r="CH195" s="53"/>
      <c r="CI195" s="53"/>
      <c r="CJ195" s="53"/>
      <c r="CK195" s="53"/>
      <c r="CL195" s="53"/>
      <c r="CM195" s="53"/>
      <c r="CN195" s="53"/>
      <c r="CO195" s="53"/>
      <c r="CP195" s="53"/>
      <c r="CQ195" s="53"/>
      <c r="CR195" s="53"/>
      <c r="CS195" s="53"/>
      <c r="CT195" s="53"/>
      <c r="CU195" s="53"/>
      <c r="CV195" s="53"/>
      <c r="CW195" s="53"/>
      <c r="CX195" s="53"/>
      <c r="CY195" s="53"/>
      <c r="CZ195" s="53"/>
      <c r="DA195" s="53"/>
      <c r="DB195" s="53"/>
      <c r="DC195" s="53"/>
      <c r="DD195" s="53"/>
      <c r="DE195" s="53"/>
      <c r="DF195" s="53"/>
      <c r="DG195" s="53"/>
      <c r="DH195" s="53"/>
      <c r="DI195" s="53"/>
      <c r="DJ195" s="53"/>
      <c r="DK195" s="53"/>
      <c r="DL195" s="53"/>
      <c r="DM195" s="53"/>
      <c r="DN195" s="53"/>
      <c r="DO195" s="53"/>
      <c r="DP195" s="53"/>
      <c r="DQ195" s="53"/>
      <c r="DR195" s="53"/>
      <c r="DS195" s="53"/>
      <c r="DT195" s="53"/>
      <c r="DU195" s="53"/>
      <c r="DV195" s="53"/>
      <c r="DW195" s="53"/>
      <c r="DX195" s="55"/>
    </row>
    <row r="196" spans="1:128" x14ac:dyDescent="0.2">
      <c r="A196" s="33" t="str">
        <f ca="1">Language!A$1262</f>
        <v>Поступления собственного капитала</v>
      </c>
      <c r="C196" s="46" t="str">
        <f ca="1">Параметры!$C$70</f>
        <v>тыс. руб.</v>
      </c>
      <c r="E196" s="6" t="s">
        <v>3206</v>
      </c>
      <c r="F196" s="6" t="s">
        <v>693</v>
      </c>
      <c r="G196" s="53">
        <f t="shared" ref="G196:AL196" si="195">G57</f>
        <v>0</v>
      </c>
      <c r="H196" s="53">
        <f t="shared" si="195"/>
        <v>0</v>
      </c>
      <c r="I196" s="53">
        <f t="shared" si="195"/>
        <v>0</v>
      </c>
      <c r="J196" s="53">
        <f t="shared" si="195"/>
        <v>0</v>
      </c>
      <c r="K196" s="53">
        <f t="shared" si="195"/>
        <v>0</v>
      </c>
      <c r="L196" s="53">
        <f t="shared" si="195"/>
        <v>0</v>
      </c>
      <c r="M196" s="53">
        <f t="shared" si="195"/>
        <v>0</v>
      </c>
      <c r="N196" s="53">
        <f t="shared" si="195"/>
        <v>0</v>
      </c>
      <c r="O196" s="53">
        <f t="shared" si="195"/>
        <v>0</v>
      </c>
      <c r="P196" s="53">
        <f t="shared" si="195"/>
        <v>0</v>
      </c>
      <c r="Q196" s="53">
        <f t="shared" si="195"/>
        <v>0</v>
      </c>
      <c r="R196" s="53">
        <f t="shared" si="195"/>
        <v>0</v>
      </c>
      <c r="S196" s="53">
        <f t="shared" si="195"/>
        <v>0</v>
      </c>
      <c r="T196" s="53">
        <f t="shared" si="195"/>
        <v>0</v>
      </c>
      <c r="U196" s="53">
        <f t="shared" si="195"/>
        <v>0</v>
      </c>
      <c r="V196" s="53">
        <f t="shared" si="195"/>
        <v>0</v>
      </c>
      <c r="W196" s="53">
        <f t="shared" si="195"/>
        <v>0</v>
      </c>
      <c r="X196" s="53">
        <f t="shared" si="195"/>
        <v>0</v>
      </c>
      <c r="Y196" s="53">
        <f t="shared" si="195"/>
        <v>0</v>
      </c>
      <c r="Z196" s="53">
        <f t="shared" si="195"/>
        <v>0</v>
      </c>
      <c r="AA196" s="53">
        <f t="shared" si="195"/>
        <v>0</v>
      </c>
      <c r="AB196" s="53">
        <f t="shared" si="195"/>
        <v>0</v>
      </c>
      <c r="AC196" s="53">
        <f t="shared" si="195"/>
        <v>0</v>
      </c>
      <c r="AD196" s="53">
        <f t="shared" si="195"/>
        <v>0</v>
      </c>
      <c r="AE196" s="53">
        <f t="shared" si="195"/>
        <v>0</v>
      </c>
      <c r="AF196" s="53">
        <f t="shared" si="195"/>
        <v>0</v>
      </c>
      <c r="AG196" s="53">
        <f t="shared" si="195"/>
        <v>0</v>
      </c>
      <c r="AH196" s="53">
        <f t="shared" si="195"/>
        <v>0</v>
      </c>
      <c r="AI196" s="53">
        <f t="shared" si="195"/>
        <v>0</v>
      </c>
      <c r="AJ196" s="53">
        <f t="shared" si="195"/>
        <v>0</v>
      </c>
      <c r="AK196" s="53">
        <f t="shared" si="195"/>
        <v>0</v>
      </c>
      <c r="AL196" s="53">
        <f t="shared" si="195"/>
        <v>0</v>
      </c>
      <c r="AM196" s="53">
        <f t="shared" ref="AM196:BR196" si="196">AM57</f>
        <v>0</v>
      </c>
      <c r="AN196" s="53">
        <f t="shared" si="196"/>
        <v>0</v>
      </c>
      <c r="AO196" s="53">
        <f t="shared" si="196"/>
        <v>0</v>
      </c>
      <c r="AP196" s="53">
        <f t="shared" si="196"/>
        <v>0</v>
      </c>
      <c r="AQ196" s="53">
        <f t="shared" si="196"/>
        <v>0</v>
      </c>
      <c r="AR196" s="53">
        <f t="shared" si="196"/>
        <v>0</v>
      </c>
      <c r="AS196" s="53">
        <f t="shared" si="196"/>
        <v>0</v>
      </c>
      <c r="AT196" s="53">
        <f t="shared" si="196"/>
        <v>0</v>
      </c>
      <c r="AU196" s="53">
        <f t="shared" si="196"/>
        <v>0</v>
      </c>
      <c r="AV196" s="53">
        <f t="shared" si="196"/>
        <v>0</v>
      </c>
      <c r="AW196" s="53">
        <f t="shared" si="196"/>
        <v>0</v>
      </c>
      <c r="AX196" s="53">
        <f t="shared" si="196"/>
        <v>0</v>
      </c>
      <c r="AY196" s="53">
        <f t="shared" si="196"/>
        <v>0</v>
      </c>
      <c r="AZ196" s="53">
        <f t="shared" si="196"/>
        <v>0</v>
      </c>
      <c r="BA196" s="53">
        <f t="shared" si="196"/>
        <v>0</v>
      </c>
      <c r="BB196" s="53">
        <f t="shared" si="196"/>
        <v>0</v>
      </c>
      <c r="BC196" s="53">
        <f t="shared" si="196"/>
        <v>0</v>
      </c>
      <c r="BD196" s="53">
        <f t="shared" si="196"/>
        <v>0</v>
      </c>
      <c r="BE196" s="53">
        <f t="shared" si="196"/>
        <v>0</v>
      </c>
      <c r="BF196" s="53">
        <f t="shared" si="196"/>
        <v>0</v>
      </c>
      <c r="BG196" s="53">
        <f t="shared" si="196"/>
        <v>0</v>
      </c>
      <c r="BH196" s="53">
        <f t="shared" si="196"/>
        <v>0</v>
      </c>
      <c r="BI196" s="53">
        <f t="shared" si="196"/>
        <v>0</v>
      </c>
      <c r="BJ196" s="53">
        <f t="shared" si="196"/>
        <v>0</v>
      </c>
      <c r="BK196" s="53">
        <f t="shared" si="196"/>
        <v>0</v>
      </c>
      <c r="BL196" s="53">
        <f t="shared" si="196"/>
        <v>0</v>
      </c>
      <c r="BM196" s="53">
        <f t="shared" si="196"/>
        <v>0</v>
      </c>
      <c r="BN196" s="53">
        <f t="shared" si="196"/>
        <v>0</v>
      </c>
      <c r="BO196" s="53">
        <f t="shared" si="196"/>
        <v>0</v>
      </c>
      <c r="BP196" s="53">
        <f t="shared" si="196"/>
        <v>0</v>
      </c>
      <c r="BQ196" s="53">
        <f t="shared" si="196"/>
        <v>0</v>
      </c>
      <c r="BR196" s="53">
        <f t="shared" si="196"/>
        <v>0</v>
      </c>
      <c r="BS196" s="53">
        <f t="shared" ref="BS196:CX196" si="197">BS57</f>
        <v>0</v>
      </c>
      <c r="BT196" s="53">
        <f t="shared" si="197"/>
        <v>0</v>
      </c>
      <c r="BU196" s="53">
        <f t="shared" si="197"/>
        <v>0</v>
      </c>
      <c r="BV196" s="53">
        <f t="shared" si="197"/>
        <v>0</v>
      </c>
      <c r="BW196" s="53">
        <f t="shared" si="197"/>
        <v>0</v>
      </c>
      <c r="BX196" s="53">
        <f t="shared" si="197"/>
        <v>0</v>
      </c>
      <c r="BY196" s="53">
        <f t="shared" si="197"/>
        <v>0</v>
      </c>
      <c r="BZ196" s="53">
        <f t="shared" si="197"/>
        <v>0</v>
      </c>
      <c r="CA196" s="53">
        <f t="shared" si="197"/>
        <v>0</v>
      </c>
      <c r="CB196" s="53">
        <f t="shared" si="197"/>
        <v>0</v>
      </c>
      <c r="CC196" s="53">
        <f t="shared" si="197"/>
        <v>0</v>
      </c>
      <c r="CD196" s="53">
        <f t="shared" si="197"/>
        <v>0</v>
      </c>
      <c r="CE196" s="53">
        <f t="shared" si="197"/>
        <v>0</v>
      </c>
      <c r="CF196" s="53">
        <f t="shared" si="197"/>
        <v>0</v>
      </c>
      <c r="CG196" s="53">
        <f t="shared" si="197"/>
        <v>0</v>
      </c>
      <c r="CH196" s="53">
        <f t="shared" si="197"/>
        <v>0</v>
      </c>
      <c r="CI196" s="53">
        <f t="shared" si="197"/>
        <v>0</v>
      </c>
      <c r="CJ196" s="53">
        <f t="shared" si="197"/>
        <v>0</v>
      </c>
      <c r="CK196" s="53">
        <f t="shared" si="197"/>
        <v>0</v>
      </c>
      <c r="CL196" s="53">
        <f t="shared" si="197"/>
        <v>0</v>
      </c>
      <c r="CM196" s="53">
        <f t="shared" si="197"/>
        <v>0</v>
      </c>
      <c r="CN196" s="53">
        <f t="shared" si="197"/>
        <v>0</v>
      </c>
      <c r="CO196" s="53">
        <f t="shared" si="197"/>
        <v>0</v>
      </c>
      <c r="CP196" s="53">
        <f t="shared" si="197"/>
        <v>0</v>
      </c>
      <c r="CQ196" s="53">
        <f t="shared" si="197"/>
        <v>0</v>
      </c>
      <c r="CR196" s="53">
        <f t="shared" si="197"/>
        <v>0</v>
      </c>
      <c r="CS196" s="53">
        <f t="shared" si="197"/>
        <v>0</v>
      </c>
      <c r="CT196" s="53">
        <f t="shared" si="197"/>
        <v>0</v>
      </c>
      <c r="CU196" s="53">
        <f t="shared" si="197"/>
        <v>0</v>
      </c>
      <c r="CV196" s="53">
        <f t="shared" si="197"/>
        <v>0</v>
      </c>
      <c r="CW196" s="53">
        <f t="shared" si="197"/>
        <v>0</v>
      </c>
      <c r="CX196" s="53">
        <f t="shared" si="197"/>
        <v>0</v>
      </c>
      <c r="CY196" s="53">
        <f t="shared" ref="CY196:DV196" si="198">CY57</f>
        <v>0</v>
      </c>
      <c r="CZ196" s="53">
        <f t="shared" si="198"/>
        <v>0</v>
      </c>
      <c r="DA196" s="53">
        <f t="shared" si="198"/>
        <v>0</v>
      </c>
      <c r="DB196" s="53">
        <f t="shared" si="198"/>
        <v>0</v>
      </c>
      <c r="DC196" s="53">
        <f t="shared" si="198"/>
        <v>0</v>
      </c>
      <c r="DD196" s="53">
        <f t="shared" si="198"/>
        <v>0</v>
      </c>
      <c r="DE196" s="53">
        <f t="shared" si="198"/>
        <v>0</v>
      </c>
      <c r="DF196" s="53">
        <f t="shared" si="198"/>
        <v>0</v>
      </c>
      <c r="DG196" s="53">
        <f t="shared" si="198"/>
        <v>0</v>
      </c>
      <c r="DH196" s="53">
        <f t="shared" si="198"/>
        <v>0</v>
      </c>
      <c r="DI196" s="53">
        <f t="shared" si="198"/>
        <v>0</v>
      </c>
      <c r="DJ196" s="53">
        <f t="shared" si="198"/>
        <v>0</v>
      </c>
      <c r="DK196" s="53">
        <f t="shared" si="198"/>
        <v>0</v>
      </c>
      <c r="DL196" s="53">
        <f t="shared" si="198"/>
        <v>0</v>
      </c>
      <c r="DM196" s="53">
        <f t="shared" si="198"/>
        <v>0</v>
      </c>
      <c r="DN196" s="53">
        <f t="shared" si="198"/>
        <v>0</v>
      </c>
      <c r="DO196" s="53">
        <f t="shared" si="198"/>
        <v>0</v>
      </c>
      <c r="DP196" s="53">
        <f t="shared" si="198"/>
        <v>0</v>
      </c>
      <c r="DQ196" s="53">
        <f t="shared" si="198"/>
        <v>0</v>
      </c>
      <c r="DR196" s="53">
        <f t="shared" si="198"/>
        <v>0</v>
      </c>
      <c r="DS196" s="53">
        <f t="shared" si="198"/>
        <v>0</v>
      </c>
      <c r="DT196" s="53">
        <f t="shared" si="198"/>
        <v>0</v>
      </c>
      <c r="DU196" s="53">
        <f t="shared" si="198"/>
        <v>0</v>
      </c>
      <c r="DV196" s="53">
        <f t="shared" si="198"/>
        <v>0</v>
      </c>
      <c r="DW196" s="53"/>
      <c r="DX196" s="55">
        <f>SUM(G196:DW196)</f>
        <v>0</v>
      </c>
    </row>
    <row r="197" spans="1:128" x14ac:dyDescent="0.2">
      <c r="A197" s="33" t="str">
        <f ca="1">Language!A$1263</f>
        <v>Поступления кредитов</v>
      </c>
      <c r="C197" s="46" t="str">
        <f ca="1">Параметры!$C$70</f>
        <v>тыс. руб.</v>
      </c>
      <c r="E197" s="6" t="s">
        <v>3207</v>
      </c>
      <c r="F197" s="6" t="s">
        <v>693</v>
      </c>
      <c r="G197" s="53">
        <f t="shared" ref="G197:AL197" si="199">G58</f>
        <v>242742.36486350099</v>
      </c>
      <c r="H197" s="53">
        <f t="shared" si="199"/>
        <v>7001.3155725706474</v>
      </c>
      <c r="I197" s="53">
        <f t="shared" si="199"/>
        <v>38349.952384754884</v>
      </c>
      <c r="J197" s="53">
        <f t="shared" si="199"/>
        <v>0</v>
      </c>
      <c r="K197" s="53">
        <f t="shared" si="199"/>
        <v>0</v>
      </c>
      <c r="L197" s="53">
        <f t="shared" si="199"/>
        <v>0</v>
      </c>
      <c r="M197" s="53">
        <f t="shared" si="199"/>
        <v>0</v>
      </c>
      <c r="N197" s="53">
        <f t="shared" si="199"/>
        <v>0</v>
      </c>
      <c r="O197" s="53">
        <f t="shared" si="199"/>
        <v>0</v>
      </c>
      <c r="P197" s="53">
        <f t="shared" si="199"/>
        <v>0</v>
      </c>
      <c r="Q197" s="53">
        <f t="shared" si="199"/>
        <v>0</v>
      </c>
      <c r="R197" s="53">
        <f t="shared" si="199"/>
        <v>0</v>
      </c>
      <c r="S197" s="53">
        <f t="shared" si="199"/>
        <v>0</v>
      </c>
      <c r="T197" s="53">
        <f t="shared" si="199"/>
        <v>0</v>
      </c>
      <c r="U197" s="53">
        <f t="shared" si="199"/>
        <v>0</v>
      </c>
      <c r="V197" s="53">
        <f t="shared" si="199"/>
        <v>0</v>
      </c>
      <c r="W197" s="53">
        <f t="shared" si="199"/>
        <v>0</v>
      </c>
      <c r="X197" s="53">
        <f t="shared" si="199"/>
        <v>0</v>
      </c>
      <c r="Y197" s="53">
        <f t="shared" si="199"/>
        <v>0</v>
      </c>
      <c r="Z197" s="53">
        <f t="shared" si="199"/>
        <v>0</v>
      </c>
      <c r="AA197" s="53">
        <f t="shared" si="199"/>
        <v>0</v>
      </c>
      <c r="AB197" s="53">
        <f t="shared" si="199"/>
        <v>0</v>
      </c>
      <c r="AC197" s="53">
        <f t="shared" si="199"/>
        <v>0</v>
      </c>
      <c r="AD197" s="53">
        <f t="shared" si="199"/>
        <v>0</v>
      </c>
      <c r="AE197" s="53">
        <f t="shared" si="199"/>
        <v>0</v>
      </c>
      <c r="AF197" s="53">
        <f t="shared" si="199"/>
        <v>0</v>
      </c>
      <c r="AG197" s="53">
        <f t="shared" si="199"/>
        <v>0</v>
      </c>
      <c r="AH197" s="53">
        <f t="shared" si="199"/>
        <v>0</v>
      </c>
      <c r="AI197" s="53">
        <f t="shared" si="199"/>
        <v>0</v>
      </c>
      <c r="AJ197" s="53">
        <f t="shared" si="199"/>
        <v>0</v>
      </c>
      <c r="AK197" s="53">
        <f t="shared" si="199"/>
        <v>0</v>
      </c>
      <c r="AL197" s="53">
        <f t="shared" si="199"/>
        <v>0</v>
      </c>
      <c r="AM197" s="53">
        <f t="shared" ref="AM197:BR197" si="200">AM58</f>
        <v>0</v>
      </c>
      <c r="AN197" s="53">
        <f t="shared" si="200"/>
        <v>0</v>
      </c>
      <c r="AO197" s="53">
        <f t="shared" si="200"/>
        <v>0</v>
      </c>
      <c r="AP197" s="53">
        <f t="shared" si="200"/>
        <v>0</v>
      </c>
      <c r="AQ197" s="53">
        <f t="shared" si="200"/>
        <v>0</v>
      </c>
      <c r="AR197" s="53">
        <f t="shared" si="200"/>
        <v>0</v>
      </c>
      <c r="AS197" s="53">
        <f t="shared" si="200"/>
        <v>0</v>
      </c>
      <c r="AT197" s="53">
        <f t="shared" si="200"/>
        <v>0</v>
      </c>
      <c r="AU197" s="53">
        <f t="shared" si="200"/>
        <v>0</v>
      </c>
      <c r="AV197" s="53">
        <f t="shared" si="200"/>
        <v>0</v>
      </c>
      <c r="AW197" s="53">
        <f t="shared" si="200"/>
        <v>0</v>
      </c>
      <c r="AX197" s="53">
        <f t="shared" si="200"/>
        <v>0</v>
      </c>
      <c r="AY197" s="53">
        <f t="shared" si="200"/>
        <v>0</v>
      </c>
      <c r="AZ197" s="53">
        <f t="shared" si="200"/>
        <v>0</v>
      </c>
      <c r="BA197" s="53">
        <f t="shared" si="200"/>
        <v>0</v>
      </c>
      <c r="BB197" s="53">
        <f t="shared" si="200"/>
        <v>0</v>
      </c>
      <c r="BC197" s="53">
        <f t="shared" si="200"/>
        <v>0</v>
      </c>
      <c r="BD197" s="53">
        <f t="shared" si="200"/>
        <v>0</v>
      </c>
      <c r="BE197" s="53">
        <f t="shared" si="200"/>
        <v>0</v>
      </c>
      <c r="BF197" s="53">
        <f t="shared" si="200"/>
        <v>0</v>
      </c>
      <c r="BG197" s="53">
        <f t="shared" si="200"/>
        <v>0</v>
      </c>
      <c r="BH197" s="53">
        <f t="shared" si="200"/>
        <v>0</v>
      </c>
      <c r="BI197" s="53">
        <f t="shared" si="200"/>
        <v>0</v>
      </c>
      <c r="BJ197" s="53">
        <f t="shared" si="200"/>
        <v>0</v>
      </c>
      <c r="BK197" s="53">
        <f t="shared" si="200"/>
        <v>0</v>
      </c>
      <c r="BL197" s="53">
        <f t="shared" si="200"/>
        <v>0</v>
      </c>
      <c r="BM197" s="53">
        <f t="shared" si="200"/>
        <v>0</v>
      </c>
      <c r="BN197" s="53">
        <f t="shared" si="200"/>
        <v>0</v>
      </c>
      <c r="BO197" s="53">
        <f t="shared" si="200"/>
        <v>0</v>
      </c>
      <c r="BP197" s="53">
        <f t="shared" si="200"/>
        <v>0</v>
      </c>
      <c r="BQ197" s="53">
        <f t="shared" si="200"/>
        <v>0</v>
      </c>
      <c r="BR197" s="53">
        <f t="shared" si="200"/>
        <v>0</v>
      </c>
      <c r="BS197" s="53">
        <f t="shared" ref="BS197:CX197" si="201">BS58</f>
        <v>0</v>
      </c>
      <c r="BT197" s="53">
        <f t="shared" si="201"/>
        <v>0</v>
      </c>
      <c r="BU197" s="53">
        <f t="shared" si="201"/>
        <v>0</v>
      </c>
      <c r="BV197" s="53">
        <f t="shared" si="201"/>
        <v>0</v>
      </c>
      <c r="BW197" s="53">
        <f t="shared" si="201"/>
        <v>0</v>
      </c>
      <c r="BX197" s="53">
        <f t="shared" si="201"/>
        <v>0</v>
      </c>
      <c r="BY197" s="53">
        <f t="shared" si="201"/>
        <v>0</v>
      </c>
      <c r="BZ197" s="53">
        <f t="shared" si="201"/>
        <v>0</v>
      </c>
      <c r="CA197" s="53">
        <f t="shared" si="201"/>
        <v>0</v>
      </c>
      <c r="CB197" s="53">
        <f t="shared" si="201"/>
        <v>0</v>
      </c>
      <c r="CC197" s="53">
        <f t="shared" si="201"/>
        <v>0</v>
      </c>
      <c r="CD197" s="53">
        <f t="shared" si="201"/>
        <v>0</v>
      </c>
      <c r="CE197" s="53">
        <f t="shared" si="201"/>
        <v>0</v>
      </c>
      <c r="CF197" s="53">
        <f t="shared" si="201"/>
        <v>0</v>
      </c>
      <c r="CG197" s="53">
        <f t="shared" si="201"/>
        <v>0</v>
      </c>
      <c r="CH197" s="53">
        <f t="shared" si="201"/>
        <v>0</v>
      </c>
      <c r="CI197" s="53">
        <f t="shared" si="201"/>
        <v>0</v>
      </c>
      <c r="CJ197" s="53">
        <f t="shared" si="201"/>
        <v>0</v>
      </c>
      <c r="CK197" s="53">
        <f t="shared" si="201"/>
        <v>0</v>
      </c>
      <c r="CL197" s="53">
        <f t="shared" si="201"/>
        <v>0</v>
      </c>
      <c r="CM197" s="53">
        <f t="shared" si="201"/>
        <v>0</v>
      </c>
      <c r="CN197" s="53">
        <f t="shared" si="201"/>
        <v>0</v>
      </c>
      <c r="CO197" s="53">
        <f t="shared" si="201"/>
        <v>0</v>
      </c>
      <c r="CP197" s="53">
        <f t="shared" si="201"/>
        <v>0</v>
      </c>
      <c r="CQ197" s="53">
        <f t="shared" si="201"/>
        <v>0</v>
      </c>
      <c r="CR197" s="53">
        <f t="shared" si="201"/>
        <v>0</v>
      </c>
      <c r="CS197" s="53">
        <f t="shared" si="201"/>
        <v>0</v>
      </c>
      <c r="CT197" s="53">
        <f t="shared" si="201"/>
        <v>0</v>
      </c>
      <c r="CU197" s="53">
        <f t="shared" si="201"/>
        <v>0</v>
      </c>
      <c r="CV197" s="53">
        <f t="shared" si="201"/>
        <v>0</v>
      </c>
      <c r="CW197" s="53">
        <f t="shared" si="201"/>
        <v>0</v>
      </c>
      <c r="CX197" s="53">
        <f t="shared" si="201"/>
        <v>0</v>
      </c>
      <c r="CY197" s="53">
        <f t="shared" ref="CY197:DV197" si="202">CY58</f>
        <v>0</v>
      </c>
      <c r="CZ197" s="53">
        <f t="shared" si="202"/>
        <v>0</v>
      </c>
      <c r="DA197" s="53">
        <f t="shared" si="202"/>
        <v>0</v>
      </c>
      <c r="DB197" s="53">
        <f t="shared" si="202"/>
        <v>0</v>
      </c>
      <c r="DC197" s="53">
        <f t="shared" si="202"/>
        <v>0</v>
      </c>
      <c r="DD197" s="53">
        <f t="shared" si="202"/>
        <v>0</v>
      </c>
      <c r="DE197" s="53">
        <f t="shared" si="202"/>
        <v>0</v>
      </c>
      <c r="DF197" s="53">
        <f t="shared" si="202"/>
        <v>0</v>
      </c>
      <c r="DG197" s="53">
        <f t="shared" si="202"/>
        <v>0</v>
      </c>
      <c r="DH197" s="53">
        <f t="shared" si="202"/>
        <v>0</v>
      </c>
      <c r="DI197" s="53">
        <f t="shared" si="202"/>
        <v>0</v>
      </c>
      <c r="DJ197" s="53">
        <f t="shared" si="202"/>
        <v>0</v>
      </c>
      <c r="DK197" s="53">
        <f t="shared" si="202"/>
        <v>0</v>
      </c>
      <c r="DL197" s="53">
        <f t="shared" si="202"/>
        <v>0</v>
      </c>
      <c r="DM197" s="53">
        <f t="shared" si="202"/>
        <v>0</v>
      </c>
      <c r="DN197" s="53">
        <f t="shared" si="202"/>
        <v>0</v>
      </c>
      <c r="DO197" s="53">
        <f t="shared" si="202"/>
        <v>0</v>
      </c>
      <c r="DP197" s="53">
        <f t="shared" si="202"/>
        <v>0</v>
      </c>
      <c r="DQ197" s="53">
        <f t="shared" si="202"/>
        <v>0</v>
      </c>
      <c r="DR197" s="53">
        <f t="shared" si="202"/>
        <v>0</v>
      </c>
      <c r="DS197" s="53">
        <f t="shared" si="202"/>
        <v>0</v>
      </c>
      <c r="DT197" s="53">
        <f t="shared" si="202"/>
        <v>0</v>
      </c>
      <c r="DU197" s="53">
        <f t="shared" si="202"/>
        <v>0</v>
      </c>
      <c r="DV197" s="53">
        <f t="shared" si="202"/>
        <v>0</v>
      </c>
      <c r="DW197" s="53"/>
      <c r="DX197" s="55">
        <f>SUM(G197:DW197)</f>
        <v>288093.63282082655</v>
      </c>
    </row>
    <row r="198" spans="1:128" x14ac:dyDescent="0.2">
      <c r="A198" s="33" t="str">
        <f ca="1">Language!A$1264</f>
        <v>Возврат кредитов</v>
      </c>
      <c r="C198" s="46" t="str">
        <f ca="1">Параметры!$C$70</f>
        <v>тыс. руб.</v>
      </c>
      <c r="E198" s="6" t="s">
        <v>3208</v>
      </c>
      <c r="F198" s="6" t="s">
        <v>693</v>
      </c>
      <c r="G198" s="53">
        <f t="shared" ref="G198:AL198" si="203">G59</f>
        <v>0</v>
      </c>
      <c r="H198" s="53">
        <f t="shared" si="203"/>
        <v>0</v>
      </c>
      <c r="I198" s="53">
        <f t="shared" si="203"/>
        <v>0</v>
      </c>
      <c r="J198" s="53">
        <f t="shared" si="203"/>
        <v>-15348.139721228394</v>
      </c>
      <c r="K198" s="53">
        <f t="shared" si="203"/>
        <v>-19673.675190816233</v>
      </c>
      <c r="L198" s="53">
        <f t="shared" si="203"/>
        <v>-18369.451760461299</v>
      </c>
      <c r="M198" s="53">
        <f t="shared" si="203"/>
        <v>-18866.776887416283</v>
      </c>
      <c r="N198" s="53">
        <f t="shared" si="203"/>
        <v>-19311.970753078655</v>
      </c>
      <c r="O198" s="53">
        <f t="shared" si="203"/>
        <v>-36651.833463451207</v>
      </c>
      <c r="P198" s="53">
        <f t="shared" si="203"/>
        <v>-33597.741112748641</v>
      </c>
      <c r="Q198" s="53">
        <f t="shared" si="203"/>
        <v>-30626.863571439131</v>
      </c>
      <c r="R198" s="53">
        <f t="shared" si="203"/>
        <v>-25094.629185069622</v>
      </c>
      <c r="S198" s="53">
        <f t="shared" si="203"/>
        <v>-25442.809397868292</v>
      </c>
      <c r="T198" s="53">
        <f t="shared" si="203"/>
        <v>-25794.625989124685</v>
      </c>
      <c r="U198" s="53">
        <f t="shared" si="203"/>
        <v>-19315.115788124094</v>
      </c>
      <c r="V198" s="53">
        <f t="shared" si="203"/>
        <v>0</v>
      </c>
      <c r="W198" s="53">
        <f t="shared" si="203"/>
        <v>0</v>
      </c>
      <c r="X198" s="53">
        <f t="shared" si="203"/>
        <v>0</v>
      </c>
      <c r="Y198" s="53">
        <f t="shared" si="203"/>
        <v>0</v>
      </c>
      <c r="Z198" s="53">
        <f t="shared" si="203"/>
        <v>0</v>
      </c>
      <c r="AA198" s="53">
        <f t="shared" si="203"/>
        <v>0</v>
      </c>
      <c r="AB198" s="53">
        <f t="shared" si="203"/>
        <v>0</v>
      </c>
      <c r="AC198" s="53">
        <f t="shared" si="203"/>
        <v>0</v>
      </c>
      <c r="AD198" s="53">
        <f t="shared" si="203"/>
        <v>0</v>
      </c>
      <c r="AE198" s="53">
        <f t="shared" si="203"/>
        <v>0</v>
      </c>
      <c r="AF198" s="53">
        <f t="shared" si="203"/>
        <v>0</v>
      </c>
      <c r="AG198" s="53">
        <f t="shared" si="203"/>
        <v>0</v>
      </c>
      <c r="AH198" s="53">
        <f t="shared" si="203"/>
        <v>0</v>
      </c>
      <c r="AI198" s="53">
        <f t="shared" si="203"/>
        <v>0</v>
      </c>
      <c r="AJ198" s="53">
        <f t="shared" si="203"/>
        <v>0</v>
      </c>
      <c r="AK198" s="53">
        <f t="shared" si="203"/>
        <v>0</v>
      </c>
      <c r="AL198" s="53">
        <f t="shared" si="203"/>
        <v>0</v>
      </c>
      <c r="AM198" s="53">
        <f t="shared" ref="AM198:BR198" si="204">AM59</f>
        <v>0</v>
      </c>
      <c r="AN198" s="53">
        <f t="shared" si="204"/>
        <v>0</v>
      </c>
      <c r="AO198" s="53">
        <f t="shared" si="204"/>
        <v>0</v>
      </c>
      <c r="AP198" s="53">
        <f t="shared" si="204"/>
        <v>0</v>
      </c>
      <c r="AQ198" s="53">
        <f t="shared" si="204"/>
        <v>0</v>
      </c>
      <c r="AR198" s="53">
        <f t="shared" si="204"/>
        <v>0</v>
      </c>
      <c r="AS198" s="53">
        <f t="shared" si="204"/>
        <v>0</v>
      </c>
      <c r="AT198" s="53">
        <f t="shared" si="204"/>
        <v>0</v>
      </c>
      <c r="AU198" s="53">
        <f t="shared" si="204"/>
        <v>0</v>
      </c>
      <c r="AV198" s="53">
        <f t="shared" si="204"/>
        <v>0</v>
      </c>
      <c r="AW198" s="53">
        <f t="shared" si="204"/>
        <v>0</v>
      </c>
      <c r="AX198" s="53">
        <f t="shared" si="204"/>
        <v>0</v>
      </c>
      <c r="AY198" s="53">
        <f t="shared" si="204"/>
        <v>0</v>
      </c>
      <c r="AZ198" s="53">
        <f t="shared" si="204"/>
        <v>0</v>
      </c>
      <c r="BA198" s="53">
        <f t="shared" si="204"/>
        <v>0</v>
      </c>
      <c r="BB198" s="53">
        <f t="shared" si="204"/>
        <v>0</v>
      </c>
      <c r="BC198" s="53">
        <f t="shared" si="204"/>
        <v>0</v>
      </c>
      <c r="BD198" s="53">
        <f t="shared" si="204"/>
        <v>0</v>
      </c>
      <c r="BE198" s="53">
        <f t="shared" si="204"/>
        <v>0</v>
      </c>
      <c r="BF198" s="53">
        <f t="shared" si="204"/>
        <v>0</v>
      </c>
      <c r="BG198" s="53">
        <f t="shared" si="204"/>
        <v>0</v>
      </c>
      <c r="BH198" s="53">
        <f t="shared" si="204"/>
        <v>0</v>
      </c>
      <c r="BI198" s="53">
        <f t="shared" si="204"/>
        <v>0</v>
      </c>
      <c r="BJ198" s="53">
        <f t="shared" si="204"/>
        <v>0</v>
      </c>
      <c r="BK198" s="53">
        <f t="shared" si="204"/>
        <v>0</v>
      </c>
      <c r="BL198" s="53">
        <f t="shared" si="204"/>
        <v>0</v>
      </c>
      <c r="BM198" s="53">
        <f t="shared" si="204"/>
        <v>0</v>
      </c>
      <c r="BN198" s="53">
        <f t="shared" si="204"/>
        <v>0</v>
      </c>
      <c r="BO198" s="53">
        <f t="shared" si="204"/>
        <v>0</v>
      </c>
      <c r="BP198" s="53">
        <f t="shared" si="204"/>
        <v>0</v>
      </c>
      <c r="BQ198" s="53">
        <f t="shared" si="204"/>
        <v>0</v>
      </c>
      <c r="BR198" s="53">
        <f t="shared" si="204"/>
        <v>0</v>
      </c>
      <c r="BS198" s="53">
        <f t="shared" ref="BS198:CX198" si="205">BS59</f>
        <v>0</v>
      </c>
      <c r="BT198" s="53">
        <f t="shared" si="205"/>
        <v>0</v>
      </c>
      <c r="BU198" s="53">
        <f t="shared" si="205"/>
        <v>0</v>
      </c>
      <c r="BV198" s="53">
        <f t="shared" si="205"/>
        <v>0</v>
      </c>
      <c r="BW198" s="53">
        <f t="shared" si="205"/>
        <v>0</v>
      </c>
      <c r="BX198" s="53">
        <f t="shared" si="205"/>
        <v>0</v>
      </c>
      <c r="BY198" s="53">
        <f t="shared" si="205"/>
        <v>0</v>
      </c>
      <c r="BZ198" s="53">
        <f t="shared" si="205"/>
        <v>0</v>
      </c>
      <c r="CA198" s="53">
        <f t="shared" si="205"/>
        <v>0</v>
      </c>
      <c r="CB198" s="53">
        <f t="shared" si="205"/>
        <v>0</v>
      </c>
      <c r="CC198" s="53">
        <f t="shared" si="205"/>
        <v>0</v>
      </c>
      <c r="CD198" s="53">
        <f t="shared" si="205"/>
        <v>0</v>
      </c>
      <c r="CE198" s="53">
        <f t="shared" si="205"/>
        <v>0</v>
      </c>
      <c r="CF198" s="53">
        <f t="shared" si="205"/>
        <v>0</v>
      </c>
      <c r="CG198" s="53">
        <f t="shared" si="205"/>
        <v>0</v>
      </c>
      <c r="CH198" s="53">
        <f t="shared" si="205"/>
        <v>0</v>
      </c>
      <c r="CI198" s="53">
        <f t="shared" si="205"/>
        <v>0</v>
      </c>
      <c r="CJ198" s="53">
        <f t="shared" si="205"/>
        <v>0</v>
      </c>
      <c r="CK198" s="53">
        <f t="shared" si="205"/>
        <v>0</v>
      </c>
      <c r="CL198" s="53">
        <f t="shared" si="205"/>
        <v>0</v>
      </c>
      <c r="CM198" s="53">
        <f t="shared" si="205"/>
        <v>0</v>
      </c>
      <c r="CN198" s="53">
        <f t="shared" si="205"/>
        <v>0</v>
      </c>
      <c r="CO198" s="53">
        <f t="shared" si="205"/>
        <v>0</v>
      </c>
      <c r="CP198" s="53">
        <f t="shared" si="205"/>
        <v>0</v>
      </c>
      <c r="CQ198" s="53">
        <f t="shared" si="205"/>
        <v>0</v>
      </c>
      <c r="CR198" s="53">
        <f t="shared" si="205"/>
        <v>0</v>
      </c>
      <c r="CS198" s="53">
        <f t="shared" si="205"/>
        <v>0</v>
      </c>
      <c r="CT198" s="53">
        <f t="shared" si="205"/>
        <v>0</v>
      </c>
      <c r="CU198" s="53">
        <f t="shared" si="205"/>
        <v>0</v>
      </c>
      <c r="CV198" s="53">
        <f t="shared" si="205"/>
        <v>0</v>
      </c>
      <c r="CW198" s="53">
        <f t="shared" si="205"/>
        <v>0</v>
      </c>
      <c r="CX198" s="53">
        <f t="shared" si="205"/>
        <v>0</v>
      </c>
      <c r="CY198" s="53">
        <f t="shared" ref="CY198:DV198" si="206">CY59</f>
        <v>0</v>
      </c>
      <c r="CZ198" s="53">
        <f t="shared" si="206"/>
        <v>0</v>
      </c>
      <c r="DA198" s="53">
        <f t="shared" si="206"/>
        <v>0</v>
      </c>
      <c r="DB198" s="53">
        <f t="shared" si="206"/>
        <v>0</v>
      </c>
      <c r="DC198" s="53">
        <f t="shared" si="206"/>
        <v>0</v>
      </c>
      <c r="DD198" s="53">
        <f t="shared" si="206"/>
        <v>0</v>
      </c>
      <c r="DE198" s="53">
        <f t="shared" si="206"/>
        <v>0</v>
      </c>
      <c r="DF198" s="53">
        <f t="shared" si="206"/>
        <v>0</v>
      </c>
      <c r="DG198" s="53">
        <f t="shared" si="206"/>
        <v>0</v>
      </c>
      <c r="DH198" s="53">
        <f t="shared" si="206"/>
        <v>0</v>
      </c>
      <c r="DI198" s="53">
        <f t="shared" si="206"/>
        <v>0</v>
      </c>
      <c r="DJ198" s="53">
        <f t="shared" si="206"/>
        <v>0</v>
      </c>
      <c r="DK198" s="53">
        <f t="shared" si="206"/>
        <v>0</v>
      </c>
      <c r="DL198" s="53">
        <f t="shared" si="206"/>
        <v>0</v>
      </c>
      <c r="DM198" s="53">
        <f t="shared" si="206"/>
        <v>0</v>
      </c>
      <c r="DN198" s="53">
        <f t="shared" si="206"/>
        <v>0</v>
      </c>
      <c r="DO198" s="53">
        <f t="shared" si="206"/>
        <v>0</v>
      </c>
      <c r="DP198" s="53">
        <f t="shared" si="206"/>
        <v>0</v>
      </c>
      <c r="DQ198" s="53">
        <f t="shared" si="206"/>
        <v>0</v>
      </c>
      <c r="DR198" s="53">
        <f t="shared" si="206"/>
        <v>0</v>
      </c>
      <c r="DS198" s="53">
        <f t="shared" si="206"/>
        <v>0</v>
      </c>
      <c r="DT198" s="53">
        <f t="shared" si="206"/>
        <v>0</v>
      </c>
      <c r="DU198" s="53">
        <f t="shared" si="206"/>
        <v>0</v>
      </c>
      <c r="DV198" s="53">
        <f t="shared" si="206"/>
        <v>0</v>
      </c>
      <c r="DW198" s="53"/>
      <c r="DX198" s="55">
        <f>SUM(G198:DW198)</f>
        <v>-288093.63282082655</v>
      </c>
    </row>
    <row r="199" spans="1:128" x14ac:dyDescent="0.2">
      <c r="A199" s="33" t="str">
        <f ca="1">Language!A1265</f>
        <v>Выплата дивидендов</v>
      </c>
      <c r="C199" s="46" t="str">
        <f ca="1">Параметры!$C$70</f>
        <v>тыс. руб.</v>
      </c>
      <c r="E199" s="6" t="s">
        <v>3209</v>
      </c>
      <c r="F199" s="6" t="s">
        <v>2962</v>
      </c>
      <c r="G199" s="53">
        <f t="shared" ref="G199:AL199" si="207">G60</f>
        <v>0</v>
      </c>
      <c r="H199" s="53">
        <f t="shared" si="207"/>
        <v>0</v>
      </c>
      <c r="I199" s="53">
        <f t="shared" si="207"/>
        <v>0</v>
      </c>
      <c r="J199" s="53">
        <f t="shared" ca="1" si="207"/>
        <v>-2896.8737373953886</v>
      </c>
      <c r="K199" s="53">
        <f t="shared" ca="1" si="207"/>
        <v>-5706.2206455507885</v>
      </c>
      <c r="L199" s="53">
        <f t="shared" ca="1" si="207"/>
        <v>-5774.4025712861931</v>
      </c>
      <c r="M199" s="53">
        <f t="shared" ca="1" si="207"/>
        <v>-5896.7431428733717</v>
      </c>
      <c r="N199" s="53">
        <f t="shared" ca="1" si="207"/>
        <v>-6115.3931695446645</v>
      </c>
      <c r="O199" s="53">
        <f t="shared" ca="1" si="207"/>
        <v>-10842.087999318324</v>
      </c>
      <c r="P199" s="53">
        <f t="shared" ca="1" si="207"/>
        <v>-10954.053236783615</v>
      </c>
      <c r="Q199" s="53">
        <f t="shared" ca="1" si="207"/>
        <v>-11243.033712950166</v>
      </c>
      <c r="R199" s="53">
        <f t="shared" ca="1" si="207"/>
        <v>-11309.431549472145</v>
      </c>
      <c r="S199" s="53">
        <f t="shared" ca="1" si="207"/>
        <v>-11386.768879999994</v>
      </c>
      <c r="T199" s="53">
        <f t="shared" ca="1" si="207"/>
        <v>-11458.487850247846</v>
      </c>
      <c r="U199" s="53">
        <f t="shared" ca="1" si="207"/>
        <v>-12041.310618062227</v>
      </c>
      <c r="V199" s="53">
        <f t="shared" ca="1" si="207"/>
        <v>-7264.8497369474362</v>
      </c>
      <c r="W199" s="53">
        <f t="shared" ca="1" si="207"/>
        <v>-7306.4916681165478</v>
      </c>
      <c r="X199" s="53">
        <f t="shared" ca="1" si="207"/>
        <v>-7348.3690488186348</v>
      </c>
      <c r="Y199" s="53">
        <f t="shared" ca="1" si="207"/>
        <v>-7390.4832103197668</v>
      </c>
      <c r="Z199" s="53">
        <f t="shared" ca="1" si="207"/>
        <v>-7579.9750632546484</v>
      </c>
      <c r="AA199" s="53">
        <f t="shared" ca="1" si="207"/>
        <v>-12459.069359270625</v>
      </c>
      <c r="AB199" s="53">
        <f t="shared" ca="1" si="207"/>
        <v>-12530.080163358516</v>
      </c>
      <c r="AC199" s="53">
        <f t="shared" ca="1" si="207"/>
        <v>-12601.492472856613</v>
      </c>
      <c r="AD199" s="53">
        <f t="shared" ca="1" si="207"/>
        <v>-12673.308557935288</v>
      </c>
      <c r="AE199" s="53">
        <f t="shared" ca="1" si="207"/>
        <v>-12745.530701599922</v>
      </c>
      <c r="AF199" s="53">
        <f t="shared" ca="1" si="207"/>
        <v>-12818.161199765129</v>
      </c>
      <c r="AG199" s="53">
        <f t="shared" ca="1" si="207"/>
        <v>-12891.202361326616</v>
      </c>
      <c r="AH199" s="53">
        <f t="shared" ca="1" si="207"/>
        <v>-7780.3892185336426</v>
      </c>
      <c r="AI199" s="53">
        <f t="shared" ca="1" si="207"/>
        <v>-7824.9460848847411</v>
      </c>
      <c r="AJ199" s="53">
        <f t="shared" ca="1" si="207"/>
        <v>-7869.7548822359749</v>
      </c>
      <c r="AK199" s="53">
        <f t="shared" ca="1" si="207"/>
        <v>-7914.817035042056</v>
      </c>
      <c r="AL199" s="53">
        <f t="shared" ca="1" si="207"/>
        <v>-8117.5733176825524</v>
      </c>
      <c r="AM199" s="53">
        <f t="shared" ref="AM199:BR199" ca="1" si="208">AM60</f>
        <v>-13338.204214419493</v>
      </c>
      <c r="AN199" s="53">
        <f t="shared" ca="1" si="208"/>
        <v>-13414.185774793534</v>
      </c>
      <c r="AO199" s="53">
        <f t="shared" ca="1" si="208"/>
        <v>-13490.596945956735</v>
      </c>
      <c r="AP199" s="53">
        <f t="shared" ca="1" si="208"/>
        <v>-13567.440156990566</v>
      </c>
      <c r="AQ199" s="53">
        <f t="shared" ca="1" si="208"/>
        <v>-13644.717850712192</v>
      </c>
      <c r="AR199" s="53">
        <f t="shared" ca="1" si="208"/>
        <v>-13722.432483748524</v>
      </c>
      <c r="AS199" s="53">
        <f t="shared" ca="1" si="208"/>
        <v>-13800.586526619574</v>
      </c>
      <c r="AT199" s="53">
        <f t="shared" ca="1" si="208"/>
        <v>-8332.0164638312199</v>
      </c>
      <c r="AU199" s="53">
        <f t="shared" ca="1" si="208"/>
        <v>-8379.6923108266001</v>
      </c>
      <c r="AV199" s="53">
        <f t="shared" ca="1" si="208"/>
        <v>-8427.6377239924732</v>
      </c>
      <c r="AW199" s="53">
        <f t="shared" ca="1" si="208"/>
        <v>-8475.854227495036</v>
      </c>
      <c r="AX199" s="53">
        <f t="shared" ca="1" si="208"/>
        <v>-8692.8034499203168</v>
      </c>
      <c r="AY199" s="53">
        <f t="shared" ca="1" si="208"/>
        <v>-14278.878509428936</v>
      </c>
      <c r="AZ199" s="53">
        <f t="shared" ca="1" si="208"/>
        <v>-14360.178779028985</v>
      </c>
      <c r="BA199" s="53">
        <f t="shared" ca="1" si="208"/>
        <v>-14441.938732173583</v>
      </c>
      <c r="BB199" s="53">
        <f t="shared" ca="1" si="208"/>
        <v>-14524.16096798004</v>
      </c>
      <c r="BC199" s="53">
        <f t="shared" ca="1" si="208"/>
        <v>-14606.848100261719</v>
      </c>
      <c r="BD199" s="53">
        <f t="shared" ca="1" si="208"/>
        <v>-14690.002757611315</v>
      </c>
      <c r="BE199" s="53">
        <f t="shared" ca="1" si="208"/>
        <v>-14773.627583482961</v>
      </c>
      <c r="BF199" s="53">
        <f t="shared" ca="1" si="208"/>
        <v>-8922.2576162992973</v>
      </c>
      <c r="BG199" s="53">
        <f t="shared" ca="1" si="208"/>
        <v>-8973.2707725844848</v>
      </c>
      <c r="BH199" s="53">
        <f t="shared" ca="1" si="208"/>
        <v>-9024.5723646717433</v>
      </c>
      <c r="BI199" s="53">
        <f t="shared" ca="1" si="208"/>
        <v>-9076.1640234197312</v>
      </c>
      <c r="BJ199" s="53">
        <f t="shared" ca="1" si="208"/>
        <v>-9308.2996914147443</v>
      </c>
      <c r="BK199" s="53">
        <f t="shared" ca="1" si="208"/>
        <v>-15285.40000508887</v>
      </c>
      <c r="BL199" s="53">
        <f t="shared" ca="1" si="208"/>
        <v>-15372.391293561026</v>
      </c>
      <c r="BM199" s="53">
        <f t="shared" ca="1" si="208"/>
        <v>-15459.874443425764</v>
      </c>
      <c r="BN199" s="53">
        <f t="shared" ca="1" si="208"/>
        <v>-15547.852235738766</v>
      </c>
      <c r="BO199" s="53">
        <f t="shared" ca="1" si="208"/>
        <v>-15636.32746728016</v>
      </c>
      <c r="BP199" s="53">
        <f t="shared" ca="1" si="208"/>
        <v>-15725.302950643983</v>
      </c>
      <c r="BQ199" s="53">
        <f t="shared" ca="1" si="208"/>
        <v>-15814.781514326432</v>
      </c>
      <c r="BR199" s="53">
        <f t="shared" ca="1" si="208"/>
        <v>-9553.8156494404757</v>
      </c>
      <c r="BS199" s="53">
        <f t="shared" ref="BS199:CX199" ca="1" si="209">BS60</f>
        <v>-9608.3997266653932</v>
      </c>
      <c r="BT199" s="53">
        <f t="shared" ca="1" si="209"/>
        <v>-9663.2924301990097</v>
      </c>
      <c r="BU199" s="53">
        <f t="shared" ca="1" si="209"/>
        <v>-9718.4955050588778</v>
      </c>
      <c r="BV199" s="53">
        <f t="shared" ca="1" si="209"/>
        <v>-9966.8806698140288</v>
      </c>
      <c r="BW199" s="53">
        <f t="shared" ca="1" si="209"/>
        <v>-16362.37800544524</v>
      </c>
      <c r="BX199" s="53">
        <f t="shared" ca="1" si="209"/>
        <v>-16455.458684110235</v>
      </c>
      <c r="BY199" s="53">
        <f t="shared" ca="1" si="209"/>
        <v>-16549.065654465794</v>
      </c>
      <c r="BZ199" s="53">
        <f t="shared" ca="1" si="209"/>
        <v>-16643.201892240377</v>
      </c>
      <c r="CA199" s="53">
        <f t="shared" ca="1" si="209"/>
        <v>-16737.870389989555</v>
      </c>
      <c r="CB199" s="53">
        <f t="shared" ca="1" si="209"/>
        <v>-16833.074157189072</v>
      </c>
      <c r="CC199" s="53">
        <f t="shared" ca="1" si="209"/>
        <v>-16928.816220329551</v>
      </c>
      <c r="CD199" s="53">
        <f t="shared" ca="1" si="209"/>
        <v>-10229.582744901347</v>
      </c>
      <c r="CE199" s="53">
        <f t="shared" ca="1" si="209"/>
        <v>-10287.987707531996</v>
      </c>
      <c r="CF199" s="53">
        <f t="shared" ca="1" si="209"/>
        <v>-10346.722900312952</v>
      </c>
      <c r="CG199" s="53">
        <f t="shared" ca="1" si="209"/>
        <v>-10405.790190413261</v>
      </c>
      <c r="CH199" s="53">
        <f t="shared" ca="1" si="209"/>
        <v>-10671.562316700803</v>
      </c>
      <c r="CI199" s="53">
        <f t="shared" ca="1" si="209"/>
        <v>-17514.744465826396</v>
      </c>
      <c r="CJ199" s="53">
        <f t="shared" ca="1" si="209"/>
        <v>-17614.340791998202</v>
      </c>
      <c r="CK199" s="53">
        <f t="shared" ca="1" si="209"/>
        <v>-17714.500250277732</v>
      </c>
      <c r="CL199" s="53">
        <f t="shared" ca="1" si="209"/>
        <v>-17815.226024697222</v>
      </c>
      <c r="CM199" s="53">
        <f t="shared" ca="1" si="209"/>
        <v>-17916.521317289113</v>
      </c>
      <c r="CN199" s="53">
        <f t="shared" ca="1" si="209"/>
        <v>-18018.389348192337</v>
      </c>
      <c r="CO199" s="53">
        <f t="shared" ca="1" si="209"/>
        <v>-18120.833355752649</v>
      </c>
      <c r="CP199" s="53">
        <f t="shared" ca="1" si="209"/>
        <v>-10952.653537043978</v>
      </c>
      <c r="CQ199" s="53">
        <f t="shared" ca="1" si="209"/>
        <v>-11015.146847059506</v>
      </c>
      <c r="CR199" s="53">
        <f t="shared" ca="1" si="209"/>
        <v>-11077.993503334907</v>
      </c>
      <c r="CS199" s="53">
        <f t="shared" ca="1" si="209"/>
        <v>-11141.19550374223</v>
      </c>
      <c r="CT199" s="53">
        <f t="shared" ca="1" si="209"/>
        <v>-11425.571678870119</v>
      </c>
      <c r="CU199" s="53">
        <f t="shared" ca="1" si="209"/>
        <v>-18747.77657843407</v>
      </c>
      <c r="CV199" s="53">
        <f t="shared" ca="1" si="209"/>
        <v>-18854.344647438305</v>
      </c>
      <c r="CW199" s="53">
        <f t="shared" ca="1" si="209"/>
        <v>-18961.515267797688</v>
      </c>
      <c r="CX199" s="53">
        <f t="shared" ca="1" si="209"/>
        <v>-19069.291846425866</v>
      </c>
      <c r="CY199" s="53">
        <f t="shared" ref="CY199:DV199" ca="1" si="210">CY60</f>
        <v>-19177.677809499379</v>
      </c>
      <c r="CZ199" s="53">
        <f t="shared" ca="1" si="210"/>
        <v>-19286.676602566306</v>
      </c>
      <c r="DA199" s="53">
        <f t="shared" ca="1" si="210"/>
        <v>-19396.291690654896</v>
      </c>
      <c r="DB199" s="53">
        <f t="shared" ca="1" si="210"/>
        <v>-11726.339284637743</v>
      </c>
      <c r="DC199" s="53">
        <f t="shared" ca="1" si="210"/>
        <v>-11793.207126352967</v>
      </c>
      <c r="DD199" s="53">
        <f t="shared" ca="1" si="210"/>
        <v>-11860.453048568559</v>
      </c>
      <c r="DE199" s="53">
        <f t="shared" ca="1" si="210"/>
        <v>-11928.079189004435</v>
      </c>
      <c r="DF199" s="53">
        <f t="shared" ca="1" si="210"/>
        <v>-12232.361696390797</v>
      </c>
      <c r="DG199" s="53">
        <f t="shared" ca="1" si="210"/>
        <v>-20067.120938923803</v>
      </c>
      <c r="DH199" s="53">
        <f t="shared" ca="1" si="210"/>
        <v>-20181.14877275833</v>
      </c>
      <c r="DI199" s="53">
        <f t="shared" ca="1" si="210"/>
        <v>-20295.821336543544</v>
      </c>
      <c r="DJ199" s="53">
        <f t="shared" ca="1" si="210"/>
        <v>-20411.142275675909</v>
      </c>
      <c r="DK199" s="53">
        <f t="shared" ca="1" si="210"/>
        <v>-20527.115256164772</v>
      </c>
      <c r="DL199" s="53">
        <f t="shared" ca="1" si="210"/>
        <v>-20643.743964744983</v>
      </c>
      <c r="DM199" s="53">
        <f t="shared" ca="1" si="210"/>
        <v>-20761.032109001233</v>
      </c>
      <c r="DN199" s="53">
        <f t="shared" ca="1" si="210"/>
        <v>-12554.18303456194</v>
      </c>
      <c r="DO199" s="53">
        <f t="shared" ca="1" si="210"/>
        <v>-12625.731625198194</v>
      </c>
      <c r="DP199" s="53">
        <f t="shared" ca="1" si="210"/>
        <v>-12697.684761968158</v>
      </c>
      <c r="DQ199" s="53">
        <f t="shared" ca="1" si="210"/>
        <v>-12770.044732234042</v>
      </c>
      <c r="DR199" s="53">
        <f t="shared" ca="1" si="210"/>
        <v>-13095.627015138612</v>
      </c>
      <c r="DS199" s="53">
        <f t="shared" ca="1" si="210"/>
        <v>-21478.819404649479</v>
      </c>
      <c r="DT199" s="53">
        <f t="shared" ca="1" si="210"/>
        <v>-21600.829186851439</v>
      </c>
      <c r="DU199" s="53">
        <f t="shared" ca="1" si="210"/>
        <v>-21723.528830101612</v>
      </c>
      <c r="DV199" s="53">
        <f t="shared" ca="1" si="210"/>
        <v>-21846.92223497323</v>
      </c>
      <c r="DW199" s="53"/>
      <c r="DX199" s="55">
        <f ca="1">SUM(G199:DW199)</f>
        <v>-1547453.620869315</v>
      </c>
    </row>
    <row r="200" spans="1:128" x14ac:dyDescent="0.2">
      <c r="A200" s="10"/>
      <c r="F200" s="6" t="s">
        <v>2961</v>
      </c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53"/>
      <c r="CN200" s="53"/>
      <c r="CO200" s="53"/>
      <c r="CP200" s="53"/>
      <c r="CQ200" s="53"/>
      <c r="CR200" s="53"/>
      <c r="CS200" s="53"/>
      <c r="CT200" s="53"/>
      <c r="CU200" s="53"/>
      <c r="CV200" s="53"/>
      <c r="CW200" s="53"/>
      <c r="CX200" s="53"/>
      <c r="CY200" s="53"/>
      <c r="CZ200" s="53"/>
      <c r="DA200" s="53"/>
      <c r="DB200" s="53"/>
      <c r="DC200" s="53"/>
      <c r="DD200" s="53"/>
      <c r="DE200" s="53"/>
      <c r="DF200" s="53"/>
      <c r="DG200" s="53"/>
      <c r="DH200" s="53"/>
      <c r="DI200" s="53"/>
      <c r="DJ200" s="53"/>
      <c r="DK200" s="53"/>
      <c r="DL200" s="53"/>
      <c r="DM200" s="53"/>
      <c r="DN200" s="53"/>
      <c r="DO200" s="53"/>
      <c r="DP200" s="53"/>
      <c r="DQ200" s="53"/>
      <c r="DR200" s="53"/>
      <c r="DS200" s="53"/>
      <c r="DT200" s="53"/>
      <c r="DU200" s="53"/>
      <c r="DV200" s="53"/>
      <c r="DW200" s="53"/>
      <c r="DX200" s="55"/>
    </row>
    <row r="201" spans="1:128" x14ac:dyDescent="0.2">
      <c r="A201" s="41" t="str">
        <f ca="1">Language!A1266</f>
        <v>Денежные потоки от финансовой деятельности</v>
      </c>
      <c r="B201" s="74"/>
      <c r="C201" s="43" t="str">
        <f ca="1">Параметры!$C$70</f>
        <v>тыс. руб.</v>
      </c>
      <c r="D201" s="44"/>
      <c r="E201" s="44" t="s">
        <v>3210</v>
      </c>
      <c r="F201" s="44" t="s">
        <v>693</v>
      </c>
      <c r="G201" s="75">
        <f>SUM(G196:G200)</f>
        <v>242742.36486350099</v>
      </c>
      <c r="H201" s="75">
        <f t="shared" ref="H201:N201" si="211">SUM(H196:H200)</f>
        <v>7001.3155725706474</v>
      </c>
      <c r="I201" s="75">
        <f t="shared" si="211"/>
        <v>38349.952384754884</v>
      </c>
      <c r="J201" s="75">
        <f t="shared" ca="1" si="211"/>
        <v>-18245.013458623784</v>
      </c>
      <c r="K201" s="75">
        <f t="shared" ca="1" si="211"/>
        <v>-25379.895836367021</v>
      </c>
      <c r="L201" s="75">
        <f t="shared" ca="1" si="211"/>
        <v>-24143.854331747491</v>
      </c>
      <c r="M201" s="75">
        <f t="shared" ca="1" si="211"/>
        <v>-24763.520030289656</v>
      </c>
      <c r="N201" s="75">
        <f t="shared" ca="1" si="211"/>
        <v>-25427.363922623321</v>
      </c>
      <c r="O201" s="75">
        <f t="shared" ref="O201:AT201" ca="1" si="212">SUM(O196:O200)</f>
        <v>-47493.921462769533</v>
      </c>
      <c r="P201" s="75">
        <f t="shared" ca="1" si="212"/>
        <v>-44551.794349532254</v>
      </c>
      <c r="Q201" s="75">
        <f t="shared" ca="1" si="212"/>
        <v>-41869.897284389299</v>
      </c>
      <c r="R201" s="75">
        <f t="shared" ca="1" si="212"/>
        <v>-36404.060734541767</v>
      </c>
      <c r="S201" s="75">
        <f t="shared" ca="1" si="212"/>
        <v>-36829.578277868284</v>
      </c>
      <c r="T201" s="75">
        <f t="shared" ca="1" si="212"/>
        <v>-37253.113839372527</v>
      </c>
      <c r="U201" s="75">
        <f t="shared" ca="1" si="212"/>
        <v>-31356.426406186321</v>
      </c>
      <c r="V201" s="75">
        <f t="shared" ca="1" si="212"/>
        <v>-7264.8497369474362</v>
      </c>
      <c r="W201" s="75">
        <f t="shared" ca="1" si="212"/>
        <v>-7306.4916681165478</v>
      </c>
      <c r="X201" s="75">
        <f t="shared" ca="1" si="212"/>
        <v>-7348.3690488186348</v>
      </c>
      <c r="Y201" s="75">
        <f t="shared" ca="1" si="212"/>
        <v>-7390.4832103197668</v>
      </c>
      <c r="Z201" s="75">
        <f t="shared" ca="1" si="212"/>
        <v>-7579.9750632546484</v>
      </c>
      <c r="AA201" s="75">
        <f t="shared" ca="1" si="212"/>
        <v>-12459.069359270625</v>
      </c>
      <c r="AB201" s="75">
        <f t="shared" ca="1" si="212"/>
        <v>-12530.080163358516</v>
      </c>
      <c r="AC201" s="75">
        <f t="shared" ca="1" si="212"/>
        <v>-12601.492472856613</v>
      </c>
      <c r="AD201" s="75">
        <f t="shared" ca="1" si="212"/>
        <v>-12673.308557935288</v>
      </c>
      <c r="AE201" s="75">
        <f t="shared" ca="1" si="212"/>
        <v>-12745.530701599922</v>
      </c>
      <c r="AF201" s="75">
        <f t="shared" ca="1" si="212"/>
        <v>-12818.161199765129</v>
      </c>
      <c r="AG201" s="75">
        <f t="shared" ca="1" si="212"/>
        <v>-12891.202361326616</v>
      </c>
      <c r="AH201" s="75">
        <f t="shared" ca="1" si="212"/>
        <v>-7780.3892185336426</v>
      </c>
      <c r="AI201" s="75">
        <f t="shared" ca="1" si="212"/>
        <v>-7824.9460848847411</v>
      </c>
      <c r="AJ201" s="75">
        <f t="shared" ca="1" si="212"/>
        <v>-7869.7548822359749</v>
      </c>
      <c r="AK201" s="75">
        <f t="shared" ca="1" si="212"/>
        <v>-7914.817035042056</v>
      </c>
      <c r="AL201" s="75">
        <f t="shared" ca="1" si="212"/>
        <v>-8117.5733176825524</v>
      </c>
      <c r="AM201" s="75">
        <f t="shared" ca="1" si="212"/>
        <v>-13338.204214419493</v>
      </c>
      <c r="AN201" s="75">
        <f t="shared" ca="1" si="212"/>
        <v>-13414.185774793534</v>
      </c>
      <c r="AO201" s="75">
        <f t="shared" ca="1" si="212"/>
        <v>-13490.596945956735</v>
      </c>
      <c r="AP201" s="75">
        <f t="shared" ca="1" si="212"/>
        <v>-13567.440156990566</v>
      </c>
      <c r="AQ201" s="75">
        <f t="shared" ca="1" si="212"/>
        <v>-13644.717850712192</v>
      </c>
      <c r="AR201" s="75">
        <f t="shared" ca="1" si="212"/>
        <v>-13722.432483748524</v>
      </c>
      <c r="AS201" s="75">
        <f t="shared" ca="1" si="212"/>
        <v>-13800.586526619574</v>
      </c>
      <c r="AT201" s="75">
        <f t="shared" ca="1" si="212"/>
        <v>-8332.0164638312199</v>
      </c>
      <c r="AU201" s="75">
        <f t="shared" ref="AU201:BZ201" ca="1" si="213">SUM(AU196:AU200)</f>
        <v>-8379.6923108266001</v>
      </c>
      <c r="AV201" s="75">
        <f t="shared" ca="1" si="213"/>
        <v>-8427.6377239924732</v>
      </c>
      <c r="AW201" s="75">
        <f t="shared" ca="1" si="213"/>
        <v>-8475.854227495036</v>
      </c>
      <c r="AX201" s="75">
        <f t="shared" ca="1" si="213"/>
        <v>-8692.8034499203168</v>
      </c>
      <c r="AY201" s="75">
        <f t="shared" ca="1" si="213"/>
        <v>-14278.878509428936</v>
      </c>
      <c r="AZ201" s="75">
        <f t="shared" ca="1" si="213"/>
        <v>-14360.178779028985</v>
      </c>
      <c r="BA201" s="75">
        <f t="shared" ca="1" si="213"/>
        <v>-14441.938732173583</v>
      </c>
      <c r="BB201" s="75">
        <f t="shared" ca="1" si="213"/>
        <v>-14524.16096798004</v>
      </c>
      <c r="BC201" s="75">
        <f t="shared" ca="1" si="213"/>
        <v>-14606.848100261719</v>
      </c>
      <c r="BD201" s="75">
        <f t="shared" ca="1" si="213"/>
        <v>-14690.002757611315</v>
      </c>
      <c r="BE201" s="75">
        <f t="shared" ca="1" si="213"/>
        <v>-14773.627583482961</v>
      </c>
      <c r="BF201" s="75">
        <f t="shared" ca="1" si="213"/>
        <v>-8922.2576162992973</v>
      </c>
      <c r="BG201" s="75">
        <f t="shared" ca="1" si="213"/>
        <v>-8973.2707725844848</v>
      </c>
      <c r="BH201" s="75">
        <f t="shared" ca="1" si="213"/>
        <v>-9024.5723646717433</v>
      </c>
      <c r="BI201" s="75">
        <f t="shared" ca="1" si="213"/>
        <v>-9076.1640234197312</v>
      </c>
      <c r="BJ201" s="75">
        <f t="shared" ca="1" si="213"/>
        <v>-9308.2996914147443</v>
      </c>
      <c r="BK201" s="75">
        <f t="shared" ca="1" si="213"/>
        <v>-15285.40000508887</v>
      </c>
      <c r="BL201" s="75">
        <f t="shared" ca="1" si="213"/>
        <v>-15372.391293561026</v>
      </c>
      <c r="BM201" s="75">
        <f t="shared" ca="1" si="213"/>
        <v>-15459.874443425764</v>
      </c>
      <c r="BN201" s="75">
        <f t="shared" ca="1" si="213"/>
        <v>-15547.852235738766</v>
      </c>
      <c r="BO201" s="75">
        <f t="shared" ca="1" si="213"/>
        <v>-15636.32746728016</v>
      </c>
      <c r="BP201" s="75">
        <f t="shared" ca="1" si="213"/>
        <v>-15725.302950643983</v>
      </c>
      <c r="BQ201" s="75">
        <f t="shared" ca="1" si="213"/>
        <v>-15814.781514326432</v>
      </c>
      <c r="BR201" s="75">
        <f t="shared" ca="1" si="213"/>
        <v>-9553.8156494404757</v>
      </c>
      <c r="BS201" s="75">
        <f t="shared" ca="1" si="213"/>
        <v>-9608.3997266653932</v>
      </c>
      <c r="BT201" s="75">
        <f t="shared" ca="1" si="213"/>
        <v>-9663.2924301990097</v>
      </c>
      <c r="BU201" s="75">
        <f t="shared" ca="1" si="213"/>
        <v>-9718.4955050588778</v>
      </c>
      <c r="BV201" s="75">
        <f t="shared" ca="1" si="213"/>
        <v>-9966.8806698140288</v>
      </c>
      <c r="BW201" s="75">
        <f t="shared" ca="1" si="213"/>
        <v>-16362.37800544524</v>
      </c>
      <c r="BX201" s="75">
        <f t="shared" ca="1" si="213"/>
        <v>-16455.458684110235</v>
      </c>
      <c r="BY201" s="75">
        <f t="shared" ca="1" si="213"/>
        <v>-16549.065654465794</v>
      </c>
      <c r="BZ201" s="75">
        <f t="shared" ca="1" si="213"/>
        <v>-16643.201892240377</v>
      </c>
      <c r="CA201" s="75">
        <f t="shared" ref="CA201:DF201" ca="1" si="214">SUM(CA196:CA200)</f>
        <v>-16737.870389989555</v>
      </c>
      <c r="CB201" s="75">
        <f t="shared" ca="1" si="214"/>
        <v>-16833.074157189072</v>
      </c>
      <c r="CC201" s="75">
        <f t="shared" ca="1" si="214"/>
        <v>-16928.816220329551</v>
      </c>
      <c r="CD201" s="75">
        <f t="shared" ca="1" si="214"/>
        <v>-10229.582744901347</v>
      </c>
      <c r="CE201" s="75">
        <f t="shared" ca="1" si="214"/>
        <v>-10287.987707531996</v>
      </c>
      <c r="CF201" s="75">
        <f t="shared" ca="1" si="214"/>
        <v>-10346.722900312952</v>
      </c>
      <c r="CG201" s="75">
        <f t="shared" ca="1" si="214"/>
        <v>-10405.790190413261</v>
      </c>
      <c r="CH201" s="75">
        <f t="shared" ca="1" si="214"/>
        <v>-10671.562316700803</v>
      </c>
      <c r="CI201" s="75">
        <f t="shared" ca="1" si="214"/>
        <v>-17514.744465826396</v>
      </c>
      <c r="CJ201" s="75">
        <f t="shared" ca="1" si="214"/>
        <v>-17614.340791998202</v>
      </c>
      <c r="CK201" s="75">
        <f t="shared" ca="1" si="214"/>
        <v>-17714.500250277732</v>
      </c>
      <c r="CL201" s="75">
        <f t="shared" ca="1" si="214"/>
        <v>-17815.226024697222</v>
      </c>
      <c r="CM201" s="75">
        <f t="shared" ca="1" si="214"/>
        <v>-17916.521317289113</v>
      </c>
      <c r="CN201" s="75">
        <f t="shared" ca="1" si="214"/>
        <v>-18018.389348192337</v>
      </c>
      <c r="CO201" s="75">
        <f t="shared" ca="1" si="214"/>
        <v>-18120.833355752649</v>
      </c>
      <c r="CP201" s="75">
        <f t="shared" ca="1" si="214"/>
        <v>-10952.653537043978</v>
      </c>
      <c r="CQ201" s="75">
        <f t="shared" ca="1" si="214"/>
        <v>-11015.146847059506</v>
      </c>
      <c r="CR201" s="75">
        <f t="shared" ca="1" si="214"/>
        <v>-11077.993503334907</v>
      </c>
      <c r="CS201" s="75">
        <f t="shared" ca="1" si="214"/>
        <v>-11141.19550374223</v>
      </c>
      <c r="CT201" s="75">
        <f t="shared" ca="1" si="214"/>
        <v>-11425.571678870119</v>
      </c>
      <c r="CU201" s="75">
        <f t="shared" ca="1" si="214"/>
        <v>-18747.77657843407</v>
      </c>
      <c r="CV201" s="75">
        <f t="shared" ca="1" si="214"/>
        <v>-18854.344647438305</v>
      </c>
      <c r="CW201" s="75">
        <f t="shared" ca="1" si="214"/>
        <v>-18961.515267797688</v>
      </c>
      <c r="CX201" s="75">
        <f t="shared" ca="1" si="214"/>
        <v>-19069.291846425866</v>
      </c>
      <c r="CY201" s="75">
        <f t="shared" ca="1" si="214"/>
        <v>-19177.677809499379</v>
      </c>
      <c r="CZ201" s="75">
        <f t="shared" ca="1" si="214"/>
        <v>-19286.676602566306</v>
      </c>
      <c r="DA201" s="75">
        <f t="shared" ca="1" si="214"/>
        <v>-19396.291690654896</v>
      </c>
      <c r="DB201" s="75">
        <f t="shared" ca="1" si="214"/>
        <v>-11726.339284637743</v>
      </c>
      <c r="DC201" s="75">
        <f t="shared" ca="1" si="214"/>
        <v>-11793.207126352967</v>
      </c>
      <c r="DD201" s="75">
        <f t="shared" ca="1" si="214"/>
        <v>-11860.453048568559</v>
      </c>
      <c r="DE201" s="75">
        <f t="shared" ca="1" si="214"/>
        <v>-11928.079189004435</v>
      </c>
      <c r="DF201" s="75">
        <f t="shared" ca="1" si="214"/>
        <v>-12232.361696390797</v>
      </c>
      <c r="DG201" s="75">
        <f t="shared" ref="DG201:DV201" ca="1" si="215">SUM(DG196:DG200)</f>
        <v>-20067.120938923803</v>
      </c>
      <c r="DH201" s="75">
        <f t="shared" ca="1" si="215"/>
        <v>-20181.14877275833</v>
      </c>
      <c r="DI201" s="75">
        <f t="shared" ca="1" si="215"/>
        <v>-20295.821336543544</v>
      </c>
      <c r="DJ201" s="75">
        <f t="shared" ca="1" si="215"/>
        <v>-20411.142275675909</v>
      </c>
      <c r="DK201" s="75">
        <f t="shared" ca="1" si="215"/>
        <v>-20527.115256164772</v>
      </c>
      <c r="DL201" s="75">
        <f t="shared" ca="1" si="215"/>
        <v>-20643.743964744983</v>
      </c>
      <c r="DM201" s="75">
        <f t="shared" ca="1" si="215"/>
        <v>-20761.032109001233</v>
      </c>
      <c r="DN201" s="75">
        <f t="shared" ca="1" si="215"/>
        <v>-12554.18303456194</v>
      </c>
      <c r="DO201" s="75">
        <f t="shared" ca="1" si="215"/>
        <v>-12625.731625198194</v>
      </c>
      <c r="DP201" s="75">
        <f t="shared" ca="1" si="215"/>
        <v>-12697.684761968158</v>
      </c>
      <c r="DQ201" s="75">
        <f t="shared" ca="1" si="215"/>
        <v>-12770.044732234042</v>
      </c>
      <c r="DR201" s="75">
        <f t="shared" ca="1" si="215"/>
        <v>-13095.627015138612</v>
      </c>
      <c r="DS201" s="75">
        <f t="shared" ca="1" si="215"/>
        <v>-21478.819404649479</v>
      </c>
      <c r="DT201" s="75">
        <f t="shared" ca="1" si="215"/>
        <v>-21600.829186851439</v>
      </c>
      <c r="DU201" s="75">
        <f t="shared" ca="1" si="215"/>
        <v>-21723.528830101612</v>
      </c>
      <c r="DV201" s="75">
        <f t="shared" ca="1" si="215"/>
        <v>-21846.92223497323</v>
      </c>
      <c r="DW201" s="75"/>
      <c r="DX201" s="76">
        <f ca="1">SUM(G201:DW201)</f>
        <v>-1547453.620869315</v>
      </c>
    </row>
    <row r="202" spans="1:128" x14ac:dyDescent="0.2">
      <c r="A202" s="10"/>
      <c r="F202" s="6" t="s">
        <v>2961</v>
      </c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  <c r="BF202" s="53"/>
      <c r="BG202" s="53"/>
      <c r="BH202" s="53"/>
      <c r="BI202" s="53"/>
      <c r="BJ202" s="53"/>
      <c r="BK202" s="53"/>
      <c r="BL202" s="53"/>
      <c r="BM202" s="53"/>
      <c r="BN202" s="53"/>
      <c r="BO202" s="53"/>
      <c r="BP202" s="53"/>
      <c r="BQ202" s="53"/>
      <c r="BR202" s="53"/>
      <c r="BS202" s="53"/>
      <c r="BT202" s="53"/>
      <c r="BU202" s="53"/>
      <c r="BV202" s="53"/>
      <c r="BW202" s="53"/>
      <c r="BX202" s="53"/>
      <c r="BY202" s="53"/>
      <c r="BZ202" s="53"/>
      <c r="CA202" s="53"/>
      <c r="CB202" s="53"/>
      <c r="CC202" s="53"/>
      <c r="CD202" s="53"/>
      <c r="CE202" s="53"/>
      <c r="CF202" s="53"/>
      <c r="CG202" s="53"/>
      <c r="CH202" s="53"/>
      <c r="CI202" s="53"/>
      <c r="CJ202" s="53"/>
      <c r="CK202" s="53"/>
      <c r="CL202" s="53"/>
      <c r="CM202" s="53"/>
      <c r="CN202" s="53"/>
      <c r="CO202" s="53"/>
      <c r="CP202" s="53"/>
      <c r="CQ202" s="53"/>
      <c r="CR202" s="53"/>
      <c r="CS202" s="53"/>
      <c r="CT202" s="53"/>
      <c r="CU202" s="53"/>
      <c r="CV202" s="53"/>
      <c r="CW202" s="53"/>
      <c r="CX202" s="53"/>
      <c r="CY202" s="53"/>
      <c r="CZ202" s="53"/>
      <c r="DA202" s="53"/>
      <c r="DB202" s="53"/>
      <c r="DC202" s="53"/>
      <c r="DD202" s="53"/>
      <c r="DE202" s="53"/>
      <c r="DF202" s="53"/>
      <c r="DG202" s="53"/>
      <c r="DH202" s="53"/>
      <c r="DI202" s="53"/>
      <c r="DJ202" s="53"/>
      <c r="DK202" s="53"/>
      <c r="DL202" s="53"/>
      <c r="DM202" s="53"/>
      <c r="DN202" s="53"/>
      <c r="DO202" s="53"/>
      <c r="DP202" s="53"/>
      <c r="DQ202" s="53"/>
      <c r="DR202" s="53"/>
      <c r="DS202" s="53"/>
      <c r="DT202" s="53"/>
      <c r="DU202" s="53"/>
      <c r="DV202" s="53"/>
      <c r="DW202" s="53"/>
      <c r="DX202" s="55"/>
    </row>
    <row r="203" spans="1:128" x14ac:dyDescent="0.2">
      <c r="A203" s="10" t="str">
        <f ca="1">Language!A1267</f>
        <v>Суммарный денежный поток за период</v>
      </c>
      <c r="C203" s="46" t="str">
        <f ca="1">Параметры!$C$70</f>
        <v>тыс. руб.</v>
      </c>
      <c r="E203" s="6" t="s">
        <v>3211</v>
      </c>
      <c r="F203" s="6" t="s">
        <v>693</v>
      </c>
      <c r="G203" s="53">
        <f ca="1">SUM(G187,G194,G201)</f>
        <v>3736.5648635009711</v>
      </c>
      <c r="H203" s="53">
        <f t="shared" ref="H203:N203" ca="1" si="216">SUM(H187,H194,H201)</f>
        <v>3329.9155221675192</v>
      </c>
      <c r="I203" s="53">
        <f t="shared" ca="1" si="216"/>
        <v>357.26329238512699</v>
      </c>
      <c r="J203" s="53">
        <f t="shared" ca="1" si="216"/>
        <v>1695.4627418871423</v>
      </c>
      <c r="K203" s="53">
        <f t="shared" ca="1" si="216"/>
        <v>1620.0437690959043</v>
      </c>
      <c r="L203" s="53">
        <f t="shared" ca="1" si="216"/>
        <v>1612.261029567635</v>
      </c>
      <c r="M203" s="53">
        <f t="shared" ca="1" si="216"/>
        <v>1546.6797117076712</v>
      </c>
      <c r="N203" s="53">
        <f t="shared" ca="1" si="216"/>
        <v>1780.5465777273275</v>
      </c>
      <c r="O203" s="53">
        <f t="shared" ref="O203:AT203" ca="1" si="217">SUM(O187,O194,O201)</f>
        <v>3142.8773032689569</v>
      </c>
      <c r="P203" s="53">
        <f t="shared" ca="1" si="217"/>
        <v>2669.9521534194428</v>
      </c>
      <c r="Q203" s="53">
        <f t="shared" ca="1" si="217"/>
        <v>2777.0303017839396</v>
      </c>
      <c r="R203" s="53">
        <f t="shared" ca="1" si="217"/>
        <v>1830.2466802403942</v>
      </c>
      <c r="S203" s="53">
        <f t="shared" ca="1" si="217"/>
        <v>1671.9995027268887</v>
      </c>
      <c r="T203" s="53">
        <f t="shared" ca="1" si="217"/>
        <v>1483.2102800935972</v>
      </c>
      <c r="U203" s="53">
        <f t="shared" ca="1" si="217"/>
        <v>9748.9272397459863</v>
      </c>
      <c r="V203" s="53">
        <f t="shared" ca="1" si="217"/>
        <v>9415.6757956601141</v>
      </c>
      <c r="W203" s="53">
        <f t="shared" ca="1" si="217"/>
        <v>17543.059496446724</v>
      </c>
      <c r="X203" s="53">
        <f t="shared" ca="1" si="217"/>
        <v>17641.213912058724</v>
      </c>
      <c r="Y203" s="53">
        <f t="shared" ca="1" si="217"/>
        <v>17739.923307006535</v>
      </c>
      <c r="Z203" s="53">
        <f t="shared" ca="1" si="217"/>
        <v>18427.74910659271</v>
      </c>
      <c r="AA203" s="53">
        <f t="shared" ca="1" si="217"/>
        <v>37628.355467892477</v>
      </c>
      <c r="AB203" s="53">
        <f t="shared" ca="1" si="217"/>
        <v>29780.624066348457</v>
      </c>
      <c r="AC203" s="53">
        <f t="shared" ca="1" si="217"/>
        <v>29947.971451226542</v>
      </c>
      <c r="AD203" s="53">
        <f t="shared" ca="1" si="217"/>
        <v>30116.26504254805</v>
      </c>
      <c r="AE203" s="53">
        <f t="shared" ca="1" si="217"/>
        <v>30285.510190303787</v>
      </c>
      <c r="AF203" s="53">
        <f t="shared" ca="1" si="217"/>
        <v>30455.712274730082</v>
      </c>
      <c r="AG203" s="53">
        <f t="shared" ca="1" si="217"/>
        <v>30626.876706487295</v>
      </c>
      <c r="AH203" s="53">
        <f t="shared" ca="1" si="217"/>
        <v>10061.939768023201</v>
      </c>
      <c r="AI203" s="53">
        <f t="shared" ca="1" si="217"/>
        <v>18758.240327864292</v>
      </c>
      <c r="AJ203" s="53">
        <f t="shared" ca="1" si="217"/>
        <v>18863.265552569628</v>
      </c>
      <c r="AK203" s="53">
        <f t="shared" ca="1" si="217"/>
        <v>18968.884605163868</v>
      </c>
      <c r="AL203" s="53">
        <f t="shared" ca="1" si="217"/>
        <v>19704.858210720449</v>
      </c>
      <c r="AM203" s="53">
        <f t="shared" ca="1" si="217"/>
        <v>40249.50701731196</v>
      </c>
      <c r="AN203" s="53">
        <f t="shared" ca="1" si="217"/>
        <v>31852.434417659286</v>
      </c>
      <c r="AO203" s="53">
        <f t="shared" ca="1" si="217"/>
        <v>32031.496119478696</v>
      </c>
      <c r="AP203" s="53">
        <f t="shared" ca="1" si="217"/>
        <v>32211.570262193862</v>
      </c>
      <c r="AQ203" s="53">
        <f t="shared" ca="1" si="217"/>
        <v>32392.662570290748</v>
      </c>
      <c r="AR203" s="53">
        <f t="shared" ca="1" si="217"/>
        <v>32574.778800628912</v>
      </c>
      <c r="AS203" s="53">
        <f t="shared" ca="1" si="217"/>
        <v>32757.924742607414</v>
      </c>
      <c r="AT203" s="53">
        <f t="shared" ca="1" si="217"/>
        <v>10753.442218451572</v>
      </c>
      <c r="AU203" s="53">
        <f t="shared" ref="AU203:BZ203" ca="1" si="218">SUM(AU187,AU194,AU201)</f>
        <v>20058.483817482222</v>
      </c>
      <c r="AV203" s="53">
        <f t="shared" ca="1" si="218"/>
        <v>20170.860807915869</v>
      </c>
      <c r="AW203" s="53">
        <f t="shared" ca="1" si="218"/>
        <v>20283.87319419186</v>
      </c>
      <c r="AX203" s="53">
        <f t="shared" ca="1" si="218"/>
        <v>21071.364952137865</v>
      </c>
      <c r="AY203" s="53">
        <f t="shared" ca="1" si="218"/>
        <v>43054.139175190357</v>
      </c>
      <c r="AZ203" s="53">
        <f t="shared" ca="1" si="218"/>
        <v>34069.271493562599</v>
      </c>
      <c r="BA203" s="53">
        <f t="shared" ca="1" si="218"/>
        <v>34260.867514508631</v>
      </c>
      <c r="BB203" s="53">
        <f t="shared" ca="1" si="218"/>
        <v>34453.54684721362</v>
      </c>
      <c r="BC203" s="53">
        <f t="shared" ca="1" si="218"/>
        <v>34647.315616878659</v>
      </c>
      <c r="BD203" s="53">
        <f t="shared" ca="1" si="218"/>
        <v>34842.179983338188</v>
      </c>
      <c r="BE203" s="53">
        <f t="shared" ca="1" si="218"/>
        <v>35038.146141257836</v>
      </c>
      <c r="BF203" s="53">
        <f t="shared" ca="1" si="218"/>
        <v>11493.349840409997</v>
      </c>
      <c r="BG203" s="53">
        <f t="shared" ca="1" si="218"/>
        <v>21449.74435137233</v>
      </c>
      <c r="BH203" s="53">
        <f t="shared" ca="1" si="218"/>
        <v>21569.987731136978</v>
      </c>
      <c r="BI203" s="53">
        <f t="shared" ca="1" si="218"/>
        <v>21690.910984451286</v>
      </c>
      <c r="BJ203" s="53">
        <f t="shared" ca="1" si="218"/>
        <v>22533.527165454103</v>
      </c>
      <c r="BK203" s="53">
        <f t="shared" ca="1" si="218"/>
        <v>46055.095584120478</v>
      </c>
      <c r="BL203" s="53">
        <f t="shared" ca="1" si="218"/>
        <v>36441.287164778201</v>
      </c>
      <c r="BM203" s="53">
        <f t="shared" ca="1" si="218"/>
        <v>36646.294907190866</v>
      </c>
      <c r="BN203" s="53">
        <f t="shared" ca="1" si="218"/>
        <v>36852.461793185212</v>
      </c>
      <c r="BO203" s="53">
        <f t="shared" ca="1" si="218"/>
        <v>37059.794376726946</v>
      </c>
      <c r="BP203" s="53">
        <f t="shared" ca="1" si="218"/>
        <v>37268.29924883887</v>
      </c>
      <c r="BQ203" s="53">
        <f t="shared" ca="1" si="218"/>
        <v>37477.983037812497</v>
      </c>
      <c r="BR203" s="53">
        <f t="shared" ca="1" si="218"/>
        <v>12285.050995903992</v>
      </c>
      <c r="BS203" s="53">
        <f t="shared" ca="1" si="218"/>
        <v>22938.393122635938</v>
      </c>
      <c r="BT203" s="53">
        <f t="shared" ca="1" si="218"/>
        <v>23067.053538982866</v>
      </c>
      <c r="BU203" s="53">
        <f t="shared" ca="1" si="218"/>
        <v>23196.441420030715</v>
      </c>
      <c r="BV203" s="53">
        <f t="shared" ca="1" si="218"/>
        <v>24098.040733701699</v>
      </c>
      <c r="BW203" s="53">
        <f t="shared" ca="1" si="218"/>
        <v>49266.118941676468</v>
      </c>
      <c r="BX203" s="53">
        <f t="shared" ca="1" si="218"/>
        <v>38979.343932979929</v>
      </c>
      <c r="BY203" s="53">
        <f t="shared" ca="1" si="218"/>
        <v>39198.702217360333</v>
      </c>
      <c r="BZ203" s="53">
        <f t="shared" ca="1" si="218"/>
        <v>39419.300785375701</v>
      </c>
      <c r="CA203" s="53">
        <f t="shared" ref="CA203:DF203" ca="1" si="219">SUM(CA187,CA194,CA201)</f>
        <v>39641.146649764436</v>
      </c>
      <c r="CB203" s="53">
        <f t="shared" ca="1" si="219"/>
        <v>39864.24686292377</v>
      </c>
      <c r="CC203" s="53">
        <f t="shared" ca="1" si="219"/>
        <v>40088.608517125889</v>
      </c>
      <c r="CD203" s="53">
        <f t="shared" ca="1" si="219"/>
        <v>13132.171232284805</v>
      </c>
      <c r="CE203" s="53">
        <f t="shared" ca="1" si="219"/>
        <v>24531.247307887053</v>
      </c>
      <c r="CF203" s="53">
        <f t="shared" ca="1" si="219"/>
        <v>24668.91395337828</v>
      </c>
      <c r="CG203" s="53">
        <f t="shared" ca="1" si="219"/>
        <v>24807.358986099134</v>
      </c>
      <c r="CH203" s="53">
        <f t="shared" ca="1" si="219"/>
        <v>25772.070251728481</v>
      </c>
      <c r="CI203" s="53">
        <f t="shared" ca="1" si="219"/>
        <v>52701.913934259705</v>
      </c>
      <c r="CJ203" s="53">
        <f t="shared" ca="1" si="219"/>
        <v>41695.064674955007</v>
      </c>
      <c r="CK203" s="53">
        <f t="shared" ca="1" si="219"/>
        <v>41929.778039243858</v>
      </c>
      <c r="CL203" s="53">
        <f t="shared" ca="1" si="219"/>
        <v>42165.818507016367</v>
      </c>
      <c r="CM203" s="53">
        <f t="shared" ca="1" si="219"/>
        <v>42403.193581914573</v>
      </c>
      <c r="CN203" s="53">
        <f t="shared" ca="1" si="219"/>
        <v>42641.910809996007</v>
      </c>
      <c r="CO203" s="53">
        <f t="shared" ca="1" si="219"/>
        <v>42881.977779991423</v>
      </c>
      <c r="CP203" s="53">
        <f t="shared" ca="1" si="219"/>
        <v>14038.589885211808</v>
      </c>
      <c r="CQ203" s="53">
        <f t="shared" ca="1" si="219"/>
        <v>26235.601286104109</v>
      </c>
      <c r="CR203" s="53">
        <f t="shared" ca="1" si="219"/>
        <v>26382.904596782417</v>
      </c>
      <c r="CS203" s="53">
        <f t="shared" ca="1" si="219"/>
        <v>26531.040781792806</v>
      </c>
      <c r="CT203" s="53">
        <f t="shared" ca="1" si="219"/>
        <v>27563.281836016082</v>
      </c>
      <c r="CU203" s="53">
        <f t="shared" ca="1" si="219"/>
        <v>56378.214576325554</v>
      </c>
      <c r="CV203" s="53">
        <f t="shared" ca="1" si="219"/>
        <v>44600.885868867685</v>
      </c>
      <c r="CW203" s="53">
        <f t="shared" ca="1" si="219"/>
        <v>44852.029168657893</v>
      </c>
      <c r="CX203" s="53">
        <f t="shared" ca="1" si="219"/>
        <v>45104.592469176205</v>
      </c>
      <c r="CY203" s="53">
        <f t="shared" ca="1" si="219"/>
        <v>45358.583799314685</v>
      </c>
      <c r="CZ203" s="53">
        <f t="shared" ca="1" si="219"/>
        <v>45614.011233361758</v>
      </c>
      <c r="DA203" s="53">
        <f t="shared" ca="1" si="219"/>
        <v>45870.882891259476</v>
      </c>
      <c r="DB203" s="53">
        <f t="shared" ca="1" si="219"/>
        <v>15008.457843841159</v>
      </c>
      <c r="DC203" s="53">
        <f t="shared" ca="1" si="219"/>
        <v>28059.260042801012</v>
      </c>
      <c r="DD203" s="53">
        <f t="shared" ca="1" si="219"/>
        <v>28216.874585221252</v>
      </c>
      <c r="DE203" s="53">
        <f t="shared" ca="1" si="219"/>
        <v>28375.38030318563</v>
      </c>
      <c r="DF203" s="53">
        <f t="shared" ca="1" si="219"/>
        <v>29479.878231204886</v>
      </c>
      <c r="DG203" s="53">
        <f t="shared" ref="DG203:DV203" ca="1" si="220">SUM(DG187,DG194,DG201)</f>
        <v>60311.856263334848</v>
      </c>
      <c r="DH203" s="53">
        <f t="shared" ca="1" si="220"/>
        <v>47710.114546353449</v>
      </c>
      <c r="DI203" s="53">
        <f t="shared" ca="1" si="220"/>
        <v>47978.837877128411</v>
      </c>
      <c r="DJ203" s="53">
        <f t="shared" ca="1" si="220"/>
        <v>48249.080608684788</v>
      </c>
      <c r="DK203" s="53">
        <f t="shared" ca="1" si="220"/>
        <v>48520.851331933489</v>
      </c>
      <c r="DL203" s="53">
        <f t="shared" ca="1" si="220"/>
        <v>48794.158686366281</v>
      </c>
      <c r="DM203" s="53">
        <f t="shared" ca="1" si="220"/>
        <v>49069.011360310731</v>
      </c>
      <c r="DN203" s="53">
        <f t="shared" ca="1" si="220"/>
        <v>16046.216559578939</v>
      </c>
      <c r="DO203" s="53">
        <f t="shared" ca="1" si="220"/>
        <v>30010.574912461652</v>
      </c>
      <c r="DP203" s="53">
        <f t="shared" ca="1" si="220"/>
        <v>30179.222472855392</v>
      </c>
      <c r="DQ203" s="53">
        <f t="shared" ca="1" si="220"/>
        <v>30348.82359107519</v>
      </c>
      <c r="DR203" s="53">
        <f t="shared" ca="1" si="220"/>
        <v>31530.63637405308</v>
      </c>
      <c r="DS203" s="53">
        <f t="shared" ca="1" si="220"/>
        <v>64520.852868435511</v>
      </c>
      <c r="DT203" s="53">
        <f t="shared" ca="1" si="220"/>
        <v>51036.989231268046</v>
      </c>
      <c r="DU203" s="53">
        <f t="shared" ca="1" si="220"/>
        <v>51324.523195194197</v>
      </c>
      <c r="DV203" s="53">
        <f t="shared" ca="1" si="220"/>
        <v>51613.682917959595</v>
      </c>
      <c r="DW203" s="53"/>
      <c r="DX203" s="55">
        <f ca="1">SUM(G203:DW203)</f>
        <v>3464571.4771020734</v>
      </c>
    </row>
    <row r="204" spans="1:128" x14ac:dyDescent="0.2">
      <c r="A204" s="10" t="str">
        <f ca="1">Language!A1268</f>
        <v>Денежные средства на начало периода</v>
      </c>
      <c r="C204" s="46" t="str">
        <f ca="1">Параметры!$C$70</f>
        <v>тыс. руб.</v>
      </c>
      <c r="E204" s="6" t="s">
        <v>3212</v>
      </c>
      <c r="F204" s="6" t="s">
        <v>3170</v>
      </c>
      <c r="G204" s="53">
        <f>G65</f>
        <v>0</v>
      </c>
      <c r="H204" s="53">
        <f t="shared" ref="H204:N204" ca="1" si="221">H65</f>
        <v>3736.5648635009711</v>
      </c>
      <c r="I204" s="53">
        <f t="shared" ca="1" si="221"/>
        <v>7066.4803856684903</v>
      </c>
      <c r="J204" s="53">
        <f t="shared" ca="1" si="221"/>
        <v>7423.7436780536173</v>
      </c>
      <c r="K204" s="53">
        <f t="shared" ca="1" si="221"/>
        <v>9119.2064199407596</v>
      </c>
      <c r="L204" s="53">
        <f t="shared" ca="1" si="221"/>
        <v>10739.250189036664</v>
      </c>
      <c r="M204" s="53">
        <f t="shared" ca="1" si="221"/>
        <v>12351.511218604299</v>
      </c>
      <c r="N204" s="53">
        <f t="shared" ca="1" si="221"/>
        <v>13898.19093031197</v>
      </c>
      <c r="O204" s="53">
        <f t="shared" ref="O204:AT204" ca="1" si="222">O65</f>
        <v>15678.737508039298</v>
      </c>
      <c r="P204" s="53">
        <f t="shared" ca="1" si="222"/>
        <v>18821.614811308253</v>
      </c>
      <c r="Q204" s="53">
        <f t="shared" ca="1" si="222"/>
        <v>21491.566964727695</v>
      </c>
      <c r="R204" s="53">
        <f t="shared" ca="1" si="222"/>
        <v>24268.597266511635</v>
      </c>
      <c r="S204" s="53">
        <f t="shared" ca="1" si="222"/>
        <v>26098.843946752029</v>
      </c>
      <c r="T204" s="53">
        <f t="shared" ca="1" si="222"/>
        <v>27770.843449478918</v>
      </c>
      <c r="U204" s="53">
        <f t="shared" ca="1" si="222"/>
        <v>29254.053729572515</v>
      </c>
      <c r="V204" s="53">
        <f t="shared" ca="1" si="222"/>
        <v>39002.980969318502</v>
      </c>
      <c r="W204" s="53">
        <f t="shared" ca="1" si="222"/>
        <v>48418.656764978616</v>
      </c>
      <c r="X204" s="53">
        <f t="shared" ca="1" si="222"/>
        <v>65961.716261425347</v>
      </c>
      <c r="Y204" s="53">
        <f t="shared" ca="1" si="222"/>
        <v>83602.93017348407</v>
      </c>
      <c r="Z204" s="53">
        <f t="shared" ca="1" si="222"/>
        <v>101342.85348049061</v>
      </c>
      <c r="AA204" s="53">
        <f t="shared" ca="1" si="222"/>
        <v>119770.60258708333</v>
      </c>
      <c r="AB204" s="53">
        <f t="shared" ca="1" si="222"/>
        <v>157398.95805497581</v>
      </c>
      <c r="AC204" s="53">
        <f t="shared" ca="1" si="222"/>
        <v>187179.58212132426</v>
      </c>
      <c r="AD204" s="53">
        <f t="shared" ca="1" si="222"/>
        <v>217127.55357255079</v>
      </c>
      <c r="AE204" s="53">
        <f t="shared" ca="1" si="222"/>
        <v>247243.81861509883</v>
      </c>
      <c r="AF204" s="53">
        <f t="shared" ca="1" si="222"/>
        <v>277529.32880540262</v>
      </c>
      <c r="AG204" s="53">
        <f t="shared" ca="1" si="222"/>
        <v>307985.04108013271</v>
      </c>
      <c r="AH204" s="53">
        <f t="shared" ca="1" si="222"/>
        <v>338611.91778661998</v>
      </c>
      <c r="AI204" s="53">
        <f t="shared" ca="1" si="222"/>
        <v>348673.85755464318</v>
      </c>
      <c r="AJ204" s="53">
        <f t="shared" ca="1" si="222"/>
        <v>367432.09788250749</v>
      </c>
      <c r="AK204" s="53">
        <f t="shared" ca="1" si="222"/>
        <v>386295.36343507713</v>
      </c>
      <c r="AL204" s="53">
        <f t="shared" ca="1" si="222"/>
        <v>405264.24804024101</v>
      </c>
      <c r="AM204" s="53">
        <f t="shared" ca="1" si="222"/>
        <v>424969.10625096149</v>
      </c>
      <c r="AN204" s="53">
        <f t="shared" ca="1" si="222"/>
        <v>465218.61326827342</v>
      </c>
      <c r="AO204" s="53">
        <f t="shared" ca="1" si="222"/>
        <v>497071.04768593272</v>
      </c>
      <c r="AP204" s="53">
        <f t="shared" ca="1" si="222"/>
        <v>529102.54380541143</v>
      </c>
      <c r="AQ204" s="53">
        <f t="shared" ca="1" si="222"/>
        <v>561314.11406760535</v>
      </c>
      <c r="AR204" s="53">
        <f t="shared" ca="1" si="222"/>
        <v>593706.77663789608</v>
      </c>
      <c r="AS204" s="53">
        <f t="shared" ca="1" si="222"/>
        <v>626281.55543852504</v>
      </c>
      <c r="AT204" s="53">
        <f t="shared" ca="1" si="222"/>
        <v>659039.48018113244</v>
      </c>
      <c r="AU204" s="53">
        <f t="shared" ref="AU204:BZ204" ca="1" si="223">AU65</f>
        <v>669792.92239958397</v>
      </c>
      <c r="AV204" s="53">
        <f t="shared" ca="1" si="223"/>
        <v>689851.40621706622</v>
      </c>
      <c r="AW204" s="53">
        <f t="shared" ca="1" si="223"/>
        <v>710022.26702498214</v>
      </c>
      <c r="AX204" s="53">
        <f t="shared" ca="1" si="223"/>
        <v>730306.14021917398</v>
      </c>
      <c r="AY204" s="53">
        <f t="shared" ca="1" si="223"/>
        <v>751377.50517131179</v>
      </c>
      <c r="AZ204" s="53">
        <f t="shared" ca="1" si="223"/>
        <v>794431.64434650214</v>
      </c>
      <c r="BA204" s="53">
        <f t="shared" ca="1" si="223"/>
        <v>828500.91584006476</v>
      </c>
      <c r="BB204" s="53">
        <f t="shared" ca="1" si="223"/>
        <v>862761.78335457342</v>
      </c>
      <c r="BC204" s="53">
        <f t="shared" ca="1" si="223"/>
        <v>897215.33020178706</v>
      </c>
      <c r="BD204" s="53">
        <f t="shared" ca="1" si="223"/>
        <v>931862.64581866574</v>
      </c>
      <c r="BE204" s="53">
        <f t="shared" ca="1" si="223"/>
        <v>966704.82580200396</v>
      </c>
      <c r="BF204" s="53">
        <f t="shared" ca="1" si="223"/>
        <v>1001742.9719432618</v>
      </c>
      <c r="BG204" s="53">
        <f t="shared" ca="1" si="223"/>
        <v>1013236.3217836719</v>
      </c>
      <c r="BH204" s="53">
        <f t="shared" ca="1" si="223"/>
        <v>1034686.0661350442</v>
      </c>
      <c r="BI204" s="53">
        <f t="shared" ca="1" si="223"/>
        <v>1056256.0538661813</v>
      </c>
      <c r="BJ204" s="53">
        <f t="shared" ca="1" si="223"/>
        <v>1077946.9648506325</v>
      </c>
      <c r="BK204" s="53">
        <f t="shared" ca="1" si="223"/>
        <v>1100480.4920160866</v>
      </c>
      <c r="BL204" s="53">
        <f t="shared" ca="1" si="223"/>
        <v>1146535.587600207</v>
      </c>
      <c r="BM204" s="53">
        <f t="shared" ca="1" si="223"/>
        <v>1182976.8747649852</v>
      </c>
      <c r="BN204" s="53">
        <f t="shared" ca="1" si="223"/>
        <v>1219623.169672176</v>
      </c>
      <c r="BO204" s="53">
        <f t="shared" ca="1" si="223"/>
        <v>1256475.6314653612</v>
      </c>
      <c r="BP204" s="53">
        <f t="shared" ca="1" si="223"/>
        <v>1293535.4258420882</v>
      </c>
      <c r="BQ204" s="53">
        <f t="shared" ca="1" si="223"/>
        <v>1330803.725090927</v>
      </c>
      <c r="BR204" s="53">
        <f t="shared" ca="1" si="223"/>
        <v>1368281.7081287394</v>
      </c>
      <c r="BS204" s="53">
        <f t="shared" ca="1" si="223"/>
        <v>1380566.7591246434</v>
      </c>
      <c r="BT204" s="53">
        <f t="shared" ca="1" si="223"/>
        <v>1403505.1522472794</v>
      </c>
      <c r="BU204" s="53">
        <f t="shared" ca="1" si="223"/>
        <v>1426572.2057862622</v>
      </c>
      <c r="BV204" s="53">
        <f t="shared" ca="1" si="223"/>
        <v>1449768.647206293</v>
      </c>
      <c r="BW204" s="53">
        <f t="shared" ca="1" si="223"/>
        <v>1473866.6879399947</v>
      </c>
      <c r="BX204" s="53">
        <f t="shared" ca="1" si="223"/>
        <v>1523132.8068816713</v>
      </c>
      <c r="BY204" s="53">
        <f t="shared" ca="1" si="223"/>
        <v>1562112.1508146513</v>
      </c>
      <c r="BZ204" s="53">
        <f t="shared" ca="1" si="223"/>
        <v>1601310.8530320115</v>
      </c>
      <c r="CA204" s="53">
        <f t="shared" ref="CA204:DF204" ca="1" si="224">CA65</f>
        <v>1640730.1538173873</v>
      </c>
      <c r="CB204" s="53">
        <f t="shared" ca="1" si="224"/>
        <v>1680371.3004671517</v>
      </c>
      <c r="CC204" s="53">
        <f t="shared" ca="1" si="224"/>
        <v>1720235.5473300754</v>
      </c>
      <c r="CD204" s="53">
        <f t="shared" ca="1" si="224"/>
        <v>1760324.1558472014</v>
      </c>
      <c r="CE204" s="53">
        <f t="shared" ca="1" si="224"/>
        <v>1773456.3270794861</v>
      </c>
      <c r="CF204" s="53">
        <f t="shared" ca="1" si="224"/>
        <v>1797987.5743873732</v>
      </c>
      <c r="CG204" s="53">
        <f t="shared" ca="1" si="224"/>
        <v>1822656.4883407515</v>
      </c>
      <c r="CH204" s="53">
        <f t="shared" ca="1" si="224"/>
        <v>1847463.8473268505</v>
      </c>
      <c r="CI204" s="53">
        <f t="shared" ca="1" si="224"/>
        <v>1873235.9175785789</v>
      </c>
      <c r="CJ204" s="53">
        <f t="shared" ca="1" si="224"/>
        <v>1925937.8315128386</v>
      </c>
      <c r="CK204" s="53">
        <f t="shared" ca="1" si="224"/>
        <v>1967632.8961877937</v>
      </c>
      <c r="CL204" s="53">
        <f t="shared" ca="1" si="224"/>
        <v>2009562.6742270375</v>
      </c>
      <c r="CM204" s="53">
        <f t="shared" ca="1" si="224"/>
        <v>2051728.4927340539</v>
      </c>
      <c r="CN204" s="53">
        <f t="shared" ca="1" si="224"/>
        <v>2094131.6863159684</v>
      </c>
      <c r="CO204" s="53">
        <f t="shared" ca="1" si="224"/>
        <v>2136773.5971259642</v>
      </c>
      <c r="CP204" s="53">
        <f t="shared" ca="1" si="224"/>
        <v>2179655.5749059557</v>
      </c>
      <c r="CQ204" s="53">
        <f t="shared" ca="1" si="224"/>
        <v>2193694.1647911677</v>
      </c>
      <c r="CR204" s="53">
        <f t="shared" ca="1" si="224"/>
        <v>2219929.7660772717</v>
      </c>
      <c r="CS204" s="53">
        <f t="shared" ca="1" si="224"/>
        <v>2246312.670674054</v>
      </c>
      <c r="CT204" s="53">
        <f t="shared" ca="1" si="224"/>
        <v>2272843.7114558467</v>
      </c>
      <c r="CU204" s="53">
        <f t="shared" ca="1" si="224"/>
        <v>2300406.9932918628</v>
      </c>
      <c r="CV204" s="53">
        <f t="shared" ca="1" si="224"/>
        <v>2356785.2078681882</v>
      </c>
      <c r="CW204" s="53">
        <f t="shared" ca="1" si="224"/>
        <v>2401386.093737056</v>
      </c>
      <c r="CX204" s="53">
        <f t="shared" ca="1" si="224"/>
        <v>2446238.122905714</v>
      </c>
      <c r="CY204" s="53">
        <f t="shared" ca="1" si="224"/>
        <v>2491342.7153748902</v>
      </c>
      <c r="CZ204" s="53">
        <f t="shared" ca="1" si="224"/>
        <v>2536701.2991742049</v>
      </c>
      <c r="DA204" s="53">
        <f t="shared" ca="1" si="224"/>
        <v>2582315.3104075668</v>
      </c>
      <c r="DB204" s="53">
        <f t="shared" ca="1" si="224"/>
        <v>2628186.1932988265</v>
      </c>
      <c r="DC204" s="53">
        <f t="shared" ca="1" si="224"/>
        <v>2643194.6511426675</v>
      </c>
      <c r="DD204" s="53">
        <f t="shared" ca="1" si="224"/>
        <v>2671253.9111854685</v>
      </c>
      <c r="DE204" s="53">
        <f t="shared" ca="1" si="224"/>
        <v>2699470.7857706896</v>
      </c>
      <c r="DF204" s="53">
        <f t="shared" ca="1" si="224"/>
        <v>2727846.166073875</v>
      </c>
      <c r="DG204" s="53">
        <f t="shared" ref="DG204:DV204" ca="1" si="225">DG65</f>
        <v>2757326.0443050801</v>
      </c>
      <c r="DH204" s="53">
        <f t="shared" ca="1" si="225"/>
        <v>2817637.9005684149</v>
      </c>
      <c r="DI204" s="53">
        <f t="shared" ca="1" si="225"/>
        <v>2865348.0151147684</v>
      </c>
      <c r="DJ204" s="53">
        <f t="shared" ca="1" si="225"/>
        <v>2913326.8529918967</v>
      </c>
      <c r="DK204" s="53">
        <f t="shared" ca="1" si="225"/>
        <v>2961575.9336005813</v>
      </c>
      <c r="DL204" s="53">
        <f t="shared" ca="1" si="225"/>
        <v>3010096.7849325147</v>
      </c>
      <c r="DM204" s="53">
        <f t="shared" ca="1" si="225"/>
        <v>3058890.9436188811</v>
      </c>
      <c r="DN204" s="53">
        <f t="shared" ca="1" si="225"/>
        <v>3107959.954979192</v>
      </c>
      <c r="DO204" s="53">
        <f t="shared" ca="1" si="225"/>
        <v>3124006.1715387711</v>
      </c>
      <c r="DP204" s="53">
        <f t="shared" ca="1" si="225"/>
        <v>3154016.7464512326</v>
      </c>
      <c r="DQ204" s="53">
        <f t="shared" ca="1" si="225"/>
        <v>3184195.9689240879</v>
      </c>
      <c r="DR204" s="53">
        <f t="shared" ca="1" si="225"/>
        <v>3214544.7925151633</v>
      </c>
      <c r="DS204" s="53">
        <f t="shared" ca="1" si="225"/>
        <v>3246075.4288892164</v>
      </c>
      <c r="DT204" s="53">
        <f t="shared" ca="1" si="225"/>
        <v>3310596.2817576518</v>
      </c>
      <c r="DU204" s="53">
        <f t="shared" ca="1" si="225"/>
        <v>3361633.2709889198</v>
      </c>
      <c r="DV204" s="53">
        <f t="shared" ca="1" si="225"/>
        <v>3412957.7941841139</v>
      </c>
      <c r="DW204" s="53"/>
      <c r="DX204" s="53"/>
    </row>
    <row r="205" spans="1:128" x14ac:dyDescent="0.2">
      <c r="A205" s="10" t="str">
        <f ca="1">Language!A1269</f>
        <v>Денежные средства на конец периода</v>
      </c>
      <c r="C205" s="46" t="str">
        <f ca="1">Параметры!$C$70</f>
        <v>тыс. руб.</v>
      </c>
      <c r="E205" s="6" t="s">
        <v>3213</v>
      </c>
      <c r="F205" s="6" t="s">
        <v>694</v>
      </c>
      <c r="G205" s="53">
        <f ca="1">IF(G$2=1,SUM(G203:G204)+SUM(Проект!G$508,Проект!G$514,Проект!G$520,Проект!G$526,Проект!G$532,Проект!G$538,Проект!G$545,Проект!G$551,Проект!G$556,Проект!G$561)/Параметры!G$70,G203+F205*Параметры!F$70/Параметры!G$70+SUM(Проект!G$508,Проект!G$514,Проект!G$520,Проект!G$526,Проект!G$532,Проект!G$538,Проект!G$545,Проект!G$551,Проект!G$556,Проект!G$561)/Параметры!G$70)</f>
        <v>3736.5648635009711</v>
      </c>
      <c r="H205" s="53">
        <f ca="1">IF(H$2=1,SUM(H203:H204)+SUM(Проект!H$508,Проект!H$514,Проект!H$520,Проект!H$526,Проект!H$532,Проект!H$538,Проект!H$545,Проект!H$551,Проект!H$556,Проект!H$561)/Параметры!H$70,H203+G205*Параметры!G$70/Параметры!H$70+SUM(Проект!H$508,Проект!H$514,Проект!H$520,Проект!H$526,Проект!H$532,Проект!H$538,Проект!H$545,Проект!H$551,Проект!H$556,Проект!H$561)/Параметры!H$70)</f>
        <v>7066.4803856684903</v>
      </c>
      <c r="I205" s="53">
        <f ca="1">IF(I$2=1,SUM(I203:I204)+SUM(Проект!I$508,Проект!I$514,Проект!I$520,Проект!I$526,Проект!I$532,Проект!I$538,Проект!I$545,Проект!I$551,Проект!I$556,Проект!I$561)/Параметры!I$70,I203+H205*Параметры!H$70/Параметры!I$70+SUM(Проект!I$508,Проект!I$514,Проект!I$520,Проект!I$526,Проект!I$532,Проект!I$538,Проект!I$545,Проект!I$551,Проект!I$556,Проект!I$561)/Параметры!I$70)</f>
        <v>7423.7436780536173</v>
      </c>
      <c r="J205" s="53">
        <f ca="1">IF(J$2=1,SUM(J203:J204)+SUM(Проект!J$508,Проект!J$514,Проект!J$520,Проект!J$526,Проект!J$532,Проект!J$538,Проект!J$545,Проект!J$551,Проект!J$556,Проект!J$561)/Параметры!J$70,J203+I205*Параметры!I$70/Параметры!J$70+SUM(Проект!J$508,Проект!J$514,Проект!J$520,Проект!J$526,Проект!J$532,Проект!J$538,Проект!J$545,Проект!J$551,Проект!J$556,Проект!J$561)/Параметры!J$70)</f>
        <v>9119.2064199407596</v>
      </c>
      <c r="K205" s="53">
        <f ca="1">IF(K$2=1,SUM(K203:K204)+SUM(Проект!K$508,Проект!K$514,Проект!K$520,Проект!K$526,Проект!K$532,Проект!K$538,Проект!K$545,Проект!K$551,Проект!K$556,Проект!K$561)/Параметры!K$70,K203+J205*Параметры!J$70/Параметры!K$70+SUM(Проект!K$508,Проект!K$514,Проект!K$520,Проект!K$526,Проект!K$532,Проект!K$538,Проект!K$545,Проект!K$551,Проект!K$556,Проект!K$561)/Параметры!K$70)</f>
        <v>10739.250189036664</v>
      </c>
      <c r="L205" s="53">
        <f ca="1">IF(L$2=1,SUM(L203:L204)+SUM(Проект!L$508,Проект!L$514,Проект!L$520,Проект!L$526,Проект!L$532,Проект!L$538,Проект!L$545,Проект!L$551,Проект!L$556,Проект!L$561)/Параметры!L$70,L203+K205*Параметры!K$70/Параметры!L$70+SUM(Проект!L$508,Проект!L$514,Проект!L$520,Проект!L$526,Проект!L$532,Проект!L$538,Проект!L$545,Проект!L$551,Проект!L$556,Проект!L$561)/Параметры!L$70)</f>
        <v>12351.511218604299</v>
      </c>
      <c r="M205" s="53">
        <f ca="1">IF(M$2=1,SUM(M203:M204)+SUM(Проект!M$508,Проект!M$514,Проект!M$520,Проект!M$526,Проект!M$532,Проект!M$538,Проект!M$545,Проект!M$551,Проект!M$556,Проект!M$561)/Параметры!M$70,M203+L205*Параметры!L$70/Параметры!M$70+SUM(Проект!M$508,Проект!M$514,Проект!M$520,Проект!M$526,Проект!M$532,Проект!M$538,Проект!M$545,Проект!M$551,Проект!M$556,Проект!M$561)/Параметры!M$70)</f>
        <v>13898.19093031197</v>
      </c>
      <c r="N205" s="53">
        <f ca="1">IF(N$2=1,SUM(N203:N204)+SUM(Проект!N$508,Проект!N$514,Проект!N$520,Проект!N$526,Проект!N$532,Проект!N$538,Проект!N$545,Проект!N$551,Проект!N$556,Проект!N$561)/Параметры!N$70,N203+M205*Параметры!M$70/Параметры!N$70+SUM(Проект!N$508,Проект!N$514,Проект!N$520,Проект!N$526,Проект!N$532,Проект!N$538,Проект!N$545,Проект!N$551,Проект!N$556,Проект!N$561)/Параметры!N$70)</f>
        <v>15678.737508039298</v>
      </c>
      <c r="O205" s="53">
        <f ca="1">IF(O$2=1,SUM(O203:O204)+SUM(Проект!O$508,Проект!O$514,Проект!O$520,Проект!O$526,Проект!O$532,Проект!O$538,Проект!O$545,Проект!O$551,Проект!O$556,Проект!O$561)/Параметры!O$70,O203+N205*Параметры!N$70/Параметры!O$70+SUM(Проект!O$508,Проект!O$514,Проект!O$520,Проект!O$526,Проект!O$532,Проект!O$538,Проект!O$545,Проект!O$551,Проект!O$556,Проект!O$561)/Параметры!O$70)</f>
        <v>18821.614811308253</v>
      </c>
      <c r="P205" s="53">
        <f ca="1">IF(P$2=1,SUM(P203:P204)+SUM(Проект!P$508,Проект!P$514,Проект!P$520,Проект!P$526,Проект!P$532,Проект!P$538,Проект!P$545,Проект!P$551,Проект!P$556,Проект!P$561)/Параметры!P$70,P203+O205*Параметры!O$70/Параметры!P$70+SUM(Проект!P$508,Проект!P$514,Проект!P$520,Проект!P$526,Проект!P$532,Проект!P$538,Проект!P$545,Проект!P$551,Проект!P$556,Проект!P$561)/Параметры!P$70)</f>
        <v>21491.566964727695</v>
      </c>
      <c r="Q205" s="53">
        <f ca="1">IF(Q$2=1,SUM(Q203:Q204)+SUM(Проект!Q$508,Проект!Q$514,Проект!Q$520,Проект!Q$526,Проект!Q$532,Проект!Q$538,Проект!Q$545,Проект!Q$551,Проект!Q$556,Проект!Q$561)/Параметры!Q$70,Q203+P205*Параметры!P$70/Параметры!Q$70+SUM(Проект!Q$508,Проект!Q$514,Проект!Q$520,Проект!Q$526,Проект!Q$532,Проект!Q$538,Проект!Q$545,Проект!Q$551,Проект!Q$556,Проект!Q$561)/Параметры!Q$70)</f>
        <v>24268.597266511635</v>
      </c>
      <c r="R205" s="53">
        <f ca="1">IF(R$2=1,SUM(R203:R204)+SUM(Проект!R$508,Проект!R$514,Проект!R$520,Проект!R$526,Проект!R$532,Проект!R$538,Проект!R$545,Проект!R$551,Проект!R$556,Проект!R$561)/Параметры!R$70,R203+Q205*Параметры!Q$70/Параметры!R$70+SUM(Проект!R$508,Проект!R$514,Проект!R$520,Проект!R$526,Проект!R$532,Проект!R$538,Проект!R$545,Проект!R$551,Проект!R$556,Проект!R$561)/Параметры!R$70)</f>
        <v>26098.843946752029</v>
      </c>
      <c r="S205" s="53">
        <f ca="1">IF(S$2=1,SUM(S203:S204)+SUM(Проект!S$508,Проект!S$514,Проект!S$520,Проект!S$526,Проект!S$532,Проект!S$538,Проект!S$545,Проект!S$551,Проект!S$556,Проект!S$561)/Параметры!S$70,S203+R205*Параметры!R$70/Параметры!S$70+SUM(Проект!S$508,Проект!S$514,Проект!S$520,Проект!S$526,Проект!S$532,Проект!S$538,Проект!S$545,Проект!S$551,Проект!S$556,Проект!S$561)/Параметры!S$70)</f>
        <v>27770.843449478918</v>
      </c>
      <c r="T205" s="53">
        <f ca="1">IF(T$2=1,SUM(T203:T204)+SUM(Проект!T$508,Проект!T$514,Проект!T$520,Проект!T$526,Проект!T$532,Проект!T$538,Проект!T$545,Проект!T$551,Проект!T$556,Проект!T$561)/Параметры!T$70,T203+S205*Параметры!S$70/Параметры!T$70+SUM(Проект!T$508,Проект!T$514,Проект!T$520,Проект!T$526,Проект!T$532,Проект!T$538,Проект!T$545,Проект!T$551,Проект!T$556,Проект!T$561)/Параметры!T$70)</f>
        <v>29254.053729572515</v>
      </c>
      <c r="U205" s="53">
        <f ca="1">IF(U$2=1,SUM(U203:U204)+SUM(Проект!U$508,Проект!U$514,Проект!U$520,Проект!U$526,Проект!U$532,Проект!U$538,Проект!U$545,Проект!U$551,Проект!U$556,Проект!U$561)/Параметры!U$70,U203+T205*Параметры!T$70/Параметры!U$70+SUM(Проект!U$508,Проект!U$514,Проект!U$520,Проект!U$526,Проект!U$532,Проект!U$538,Проект!U$545,Проект!U$551,Проект!U$556,Проект!U$561)/Параметры!U$70)</f>
        <v>39002.980969318502</v>
      </c>
      <c r="V205" s="53">
        <f ca="1">IF(V$2=1,SUM(V203:V204)+SUM(Проект!V$508,Проект!V$514,Проект!V$520,Проект!V$526,Проект!V$532,Проект!V$538,Проект!V$545,Проект!V$551,Проект!V$556,Проект!V$561)/Параметры!V$70,V203+U205*Параметры!U$70/Параметры!V$70+SUM(Проект!V$508,Проект!V$514,Проект!V$520,Проект!V$526,Проект!V$532,Проект!V$538,Проект!V$545,Проект!V$551,Проект!V$556,Проект!V$561)/Параметры!V$70)</f>
        <v>48418.656764978616</v>
      </c>
      <c r="W205" s="53">
        <f ca="1">IF(W$2=1,SUM(W203:W204)+SUM(Проект!W$508,Проект!W$514,Проект!W$520,Проект!W$526,Проект!W$532,Проект!W$538,Проект!W$545,Проект!W$551,Проект!W$556,Проект!W$561)/Параметры!W$70,W203+V205*Параметры!V$70/Параметры!W$70+SUM(Проект!W$508,Проект!W$514,Проект!W$520,Проект!W$526,Проект!W$532,Проект!W$538,Проект!W$545,Проект!W$551,Проект!W$556,Проект!W$561)/Параметры!W$70)</f>
        <v>65961.716261425347</v>
      </c>
      <c r="X205" s="53">
        <f ca="1">IF(X$2=1,SUM(X203:X204)+SUM(Проект!X$508,Проект!X$514,Проект!X$520,Проект!X$526,Проект!X$532,Проект!X$538,Проект!X$545,Проект!X$551,Проект!X$556,Проект!X$561)/Параметры!X$70,X203+W205*Параметры!W$70/Параметры!X$70+SUM(Проект!X$508,Проект!X$514,Проект!X$520,Проект!X$526,Проект!X$532,Проект!X$538,Проект!X$545,Проект!X$551,Проект!X$556,Проект!X$561)/Параметры!X$70)</f>
        <v>83602.93017348407</v>
      </c>
      <c r="Y205" s="53">
        <f ca="1">IF(Y$2=1,SUM(Y203:Y204)+SUM(Проект!Y$508,Проект!Y$514,Проект!Y$520,Проект!Y$526,Проект!Y$532,Проект!Y$538,Проект!Y$545,Проект!Y$551,Проект!Y$556,Проект!Y$561)/Параметры!Y$70,Y203+X205*Параметры!X$70/Параметры!Y$70+SUM(Проект!Y$508,Проект!Y$514,Проект!Y$520,Проект!Y$526,Проект!Y$532,Проект!Y$538,Проект!Y$545,Проект!Y$551,Проект!Y$556,Проект!Y$561)/Параметры!Y$70)</f>
        <v>101342.85348049061</v>
      </c>
      <c r="Z205" s="53">
        <f ca="1">IF(Z$2=1,SUM(Z203:Z204)+SUM(Проект!Z$508,Проект!Z$514,Проект!Z$520,Проект!Z$526,Проект!Z$532,Проект!Z$538,Проект!Z$545,Проект!Z$551,Проект!Z$556,Проект!Z$561)/Параметры!Z$70,Z203+Y205*Параметры!Y$70/Параметры!Z$70+SUM(Проект!Z$508,Проект!Z$514,Проект!Z$520,Проект!Z$526,Проект!Z$532,Проект!Z$538,Проект!Z$545,Проект!Z$551,Проект!Z$556,Проект!Z$561)/Параметры!Z$70)</f>
        <v>119770.60258708333</v>
      </c>
      <c r="AA205" s="53">
        <f ca="1">IF(AA$2=1,SUM(AA203:AA204)+SUM(Проект!AA$508,Проект!AA$514,Проект!AA$520,Проект!AA$526,Проект!AA$532,Проект!AA$538,Проект!AA$545,Проект!AA$551,Проект!AA$556,Проект!AA$561)/Параметры!AA$70,AA203+Z205*Параметры!Z$70/Параметры!AA$70+SUM(Проект!AA$508,Проект!AA$514,Проект!AA$520,Проект!AA$526,Проект!AA$532,Проект!AA$538,Проект!AA$545,Проект!AA$551,Проект!AA$556,Проект!AA$561)/Параметры!AA$70)</f>
        <v>157398.95805497581</v>
      </c>
      <c r="AB205" s="53">
        <f ca="1">IF(AB$2=1,SUM(AB203:AB204)+SUM(Проект!AB$508,Проект!AB$514,Проект!AB$520,Проект!AB$526,Проект!AB$532,Проект!AB$538,Проект!AB$545,Проект!AB$551,Проект!AB$556,Проект!AB$561)/Параметры!AB$70,AB203+AA205*Параметры!AA$70/Параметры!AB$70+SUM(Проект!AB$508,Проект!AB$514,Проект!AB$520,Проект!AB$526,Проект!AB$532,Проект!AB$538,Проект!AB$545,Проект!AB$551,Проект!AB$556,Проект!AB$561)/Параметры!AB$70)</f>
        <v>187179.58212132426</v>
      </c>
      <c r="AC205" s="53">
        <f ca="1">IF(AC$2=1,SUM(AC203:AC204)+SUM(Проект!AC$508,Проект!AC$514,Проект!AC$520,Проект!AC$526,Проект!AC$532,Проект!AC$538,Проект!AC$545,Проект!AC$551,Проект!AC$556,Проект!AC$561)/Параметры!AC$70,AC203+AB205*Параметры!AB$70/Параметры!AC$70+SUM(Проект!AC$508,Проект!AC$514,Проект!AC$520,Проект!AC$526,Проект!AC$532,Проект!AC$538,Проект!AC$545,Проект!AC$551,Проект!AC$556,Проект!AC$561)/Параметры!AC$70)</f>
        <v>217127.55357255079</v>
      </c>
      <c r="AD205" s="53">
        <f ca="1">IF(AD$2=1,SUM(AD203:AD204)+SUM(Проект!AD$508,Проект!AD$514,Проект!AD$520,Проект!AD$526,Проект!AD$532,Проект!AD$538,Проект!AD$545,Проект!AD$551,Проект!AD$556,Проект!AD$561)/Параметры!AD$70,AD203+AC205*Параметры!AC$70/Параметры!AD$70+SUM(Проект!AD$508,Проект!AD$514,Проект!AD$520,Проект!AD$526,Проект!AD$532,Проект!AD$538,Проект!AD$545,Проект!AD$551,Проект!AD$556,Проект!AD$561)/Параметры!AD$70)</f>
        <v>247243.81861509883</v>
      </c>
      <c r="AE205" s="53">
        <f ca="1">IF(AE$2=1,SUM(AE203:AE204)+SUM(Проект!AE$508,Проект!AE$514,Проект!AE$520,Проект!AE$526,Проект!AE$532,Проект!AE$538,Проект!AE$545,Проект!AE$551,Проект!AE$556,Проект!AE$561)/Параметры!AE$70,AE203+AD205*Параметры!AD$70/Параметры!AE$70+SUM(Проект!AE$508,Проект!AE$514,Проект!AE$520,Проект!AE$526,Проект!AE$532,Проект!AE$538,Проект!AE$545,Проект!AE$551,Проект!AE$556,Проект!AE$561)/Параметры!AE$70)</f>
        <v>277529.32880540262</v>
      </c>
      <c r="AF205" s="53">
        <f ca="1">IF(AF$2=1,SUM(AF203:AF204)+SUM(Проект!AF$508,Проект!AF$514,Проект!AF$520,Проект!AF$526,Проект!AF$532,Проект!AF$538,Проект!AF$545,Проект!AF$551,Проект!AF$556,Проект!AF$561)/Параметры!AF$70,AF203+AE205*Параметры!AE$70/Параметры!AF$70+SUM(Проект!AF$508,Проект!AF$514,Проект!AF$520,Проект!AF$526,Проект!AF$532,Проект!AF$538,Проект!AF$545,Проект!AF$551,Проект!AF$556,Проект!AF$561)/Параметры!AF$70)</f>
        <v>307985.04108013271</v>
      </c>
      <c r="AG205" s="53">
        <f ca="1">IF(AG$2=1,SUM(AG203:AG204)+SUM(Проект!AG$508,Проект!AG$514,Проект!AG$520,Проект!AG$526,Проект!AG$532,Проект!AG$538,Проект!AG$545,Проект!AG$551,Проект!AG$556,Проект!AG$561)/Параметры!AG$70,AG203+AF205*Параметры!AF$70/Параметры!AG$70+SUM(Проект!AG$508,Проект!AG$514,Проект!AG$520,Проект!AG$526,Проект!AG$532,Проект!AG$538,Проект!AG$545,Проект!AG$551,Проект!AG$556,Проект!AG$561)/Параметры!AG$70)</f>
        <v>338611.91778661998</v>
      </c>
      <c r="AH205" s="53">
        <f ca="1">IF(AH$2=1,SUM(AH203:AH204)+SUM(Проект!AH$508,Проект!AH$514,Проект!AH$520,Проект!AH$526,Проект!AH$532,Проект!AH$538,Проект!AH$545,Проект!AH$551,Проект!AH$556,Проект!AH$561)/Параметры!AH$70,AH203+AG205*Параметры!AG$70/Параметры!AH$70+SUM(Проект!AH$508,Проект!AH$514,Проект!AH$520,Проект!AH$526,Проект!AH$532,Проект!AH$538,Проект!AH$545,Проект!AH$551,Проект!AH$556,Проект!AH$561)/Параметры!AH$70)</f>
        <v>348673.85755464318</v>
      </c>
      <c r="AI205" s="53">
        <f ca="1">IF(AI$2=1,SUM(AI203:AI204)+SUM(Проект!AI$508,Проект!AI$514,Проект!AI$520,Проект!AI$526,Проект!AI$532,Проект!AI$538,Проект!AI$545,Проект!AI$551,Проект!AI$556,Проект!AI$561)/Параметры!AI$70,AI203+AH205*Параметры!AH$70/Параметры!AI$70+SUM(Проект!AI$508,Проект!AI$514,Проект!AI$520,Проект!AI$526,Проект!AI$532,Проект!AI$538,Проект!AI$545,Проект!AI$551,Проект!AI$556,Проект!AI$561)/Параметры!AI$70)</f>
        <v>367432.09788250749</v>
      </c>
      <c r="AJ205" s="53">
        <f ca="1">IF(AJ$2=1,SUM(AJ203:AJ204)+SUM(Проект!AJ$508,Проект!AJ$514,Проект!AJ$520,Проект!AJ$526,Проект!AJ$532,Проект!AJ$538,Проект!AJ$545,Проект!AJ$551,Проект!AJ$556,Проект!AJ$561)/Параметры!AJ$70,AJ203+AI205*Параметры!AI$70/Параметры!AJ$70+SUM(Проект!AJ$508,Проект!AJ$514,Проект!AJ$520,Проект!AJ$526,Проект!AJ$532,Проект!AJ$538,Проект!AJ$545,Проект!AJ$551,Проект!AJ$556,Проект!AJ$561)/Параметры!AJ$70)</f>
        <v>386295.36343507713</v>
      </c>
      <c r="AK205" s="53">
        <f ca="1">IF(AK$2=1,SUM(AK203:AK204)+SUM(Проект!AK$508,Проект!AK$514,Проект!AK$520,Проект!AK$526,Проект!AK$532,Проект!AK$538,Проект!AK$545,Проект!AK$551,Проект!AK$556,Проект!AK$561)/Параметры!AK$70,AK203+AJ205*Параметры!AJ$70/Параметры!AK$70+SUM(Проект!AK$508,Проект!AK$514,Проект!AK$520,Проект!AK$526,Проект!AK$532,Проект!AK$538,Проект!AK$545,Проект!AK$551,Проект!AK$556,Проект!AK$561)/Параметры!AK$70)</f>
        <v>405264.24804024101</v>
      </c>
      <c r="AL205" s="53">
        <f ca="1">IF(AL$2=1,SUM(AL203:AL204)+SUM(Проект!AL$508,Проект!AL$514,Проект!AL$520,Проект!AL$526,Проект!AL$532,Проект!AL$538,Проект!AL$545,Проект!AL$551,Проект!AL$556,Проект!AL$561)/Параметры!AL$70,AL203+AK205*Параметры!AK$70/Параметры!AL$70+SUM(Проект!AL$508,Проект!AL$514,Проект!AL$520,Проект!AL$526,Проект!AL$532,Проект!AL$538,Проект!AL$545,Проект!AL$551,Проект!AL$556,Проект!AL$561)/Параметры!AL$70)</f>
        <v>424969.10625096149</v>
      </c>
      <c r="AM205" s="53">
        <f ca="1">IF(AM$2=1,SUM(AM203:AM204)+SUM(Проект!AM$508,Проект!AM$514,Проект!AM$520,Проект!AM$526,Проект!AM$532,Проект!AM$538,Проект!AM$545,Проект!AM$551,Проект!AM$556,Проект!AM$561)/Параметры!AM$70,AM203+AL205*Параметры!AL$70/Параметры!AM$70+SUM(Проект!AM$508,Проект!AM$514,Проект!AM$520,Проект!AM$526,Проект!AM$532,Проект!AM$538,Проект!AM$545,Проект!AM$551,Проект!AM$556,Проект!AM$561)/Параметры!AM$70)</f>
        <v>465218.61326827342</v>
      </c>
      <c r="AN205" s="53">
        <f ca="1">IF(AN$2=1,SUM(AN203:AN204)+SUM(Проект!AN$508,Проект!AN$514,Проект!AN$520,Проект!AN$526,Проект!AN$532,Проект!AN$538,Проект!AN$545,Проект!AN$551,Проект!AN$556,Проект!AN$561)/Параметры!AN$70,AN203+AM205*Параметры!AM$70/Параметры!AN$70+SUM(Проект!AN$508,Проект!AN$514,Проект!AN$520,Проект!AN$526,Проект!AN$532,Проект!AN$538,Проект!AN$545,Проект!AN$551,Проект!AN$556,Проект!AN$561)/Параметры!AN$70)</f>
        <v>497071.04768593272</v>
      </c>
      <c r="AO205" s="53">
        <f ca="1">IF(AO$2=1,SUM(AO203:AO204)+SUM(Проект!AO$508,Проект!AO$514,Проект!AO$520,Проект!AO$526,Проект!AO$532,Проект!AO$538,Проект!AO$545,Проект!AO$551,Проект!AO$556,Проект!AO$561)/Параметры!AO$70,AO203+AN205*Параметры!AN$70/Параметры!AO$70+SUM(Проект!AO$508,Проект!AO$514,Проект!AO$520,Проект!AO$526,Проект!AO$532,Проект!AO$538,Проект!AO$545,Проект!AO$551,Проект!AO$556,Проект!AO$561)/Параметры!AO$70)</f>
        <v>529102.54380541143</v>
      </c>
      <c r="AP205" s="53">
        <f ca="1">IF(AP$2=1,SUM(AP203:AP204)+SUM(Проект!AP$508,Проект!AP$514,Проект!AP$520,Проект!AP$526,Проект!AP$532,Проект!AP$538,Проект!AP$545,Проект!AP$551,Проект!AP$556,Проект!AP$561)/Параметры!AP$70,AP203+AO205*Параметры!AO$70/Параметры!AP$70+SUM(Проект!AP$508,Проект!AP$514,Проект!AP$520,Проект!AP$526,Проект!AP$532,Проект!AP$538,Проект!AP$545,Проект!AP$551,Проект!AP$556,Проект!AP$561)/Параметры!AP$70)</f>
        <v>561314.11406760535</v>
      </c>
      <c r="AQ205" s="53">
        <f ca="1">IF(AQ$2=1,SUM(AQ203:AQ204)+SUM(Проект!AQ$508,Проект!AQ$514,Проект!AQ$520,Проект!AQ$526,Проект!AQ$532,Проект!AQ$538,Проект!AQ$545,Проект!AQ$551,Проект!AQ$556,Проект!AQ$561)/Параметры!AQ$70,AQ203+AP205*Параметры!AP$70/Параметры!AQ$70+SUM(Проект!AQ$508,Проект!AQ$514,Проект!AQ$520,Проект!AQ$526,Проект!AQ$532,Проект!AQ$538,Проект!AQ$545,Проект!AQ$551,Проект!AQ$556,Проект!AQ$561)/Параметры!AQ$70)</f>
        <v>593706.77663789608</v>
      </c>
      <c r="AR205" s="53">
        <f ca="1">IF(AR$2=1,SUM(AR203:AR204)+SUM(Проект!AR$508,Проект!AR$514,Проект!AR$520,Проект!AR$526,Проект!AR$532,Проект!AR$538,Проект!AR$545,Проект!AR$551,Проект!AR$556,Проект!AR$561)/Параметры!AR$70,AR203+AQ205*Параметры!AQ$70/Параметры!AR$70+SUM(Проект!AR$508,Проект!AR$514,Проект!AR$520,Проект!AR$526,Проект!AR$532,Проект!AR$538,Проект!AR$545,Проект!AR$551,Проект!AR$556,Проект!AR$561)/Параметры!AR$70)</f>
        <v>626281.55543852504</v>
      </c>
      <c r="AS205" s="53">
        <f ca="1">IF(AS$2=1,SUM(AS203:AS204)+SUM(Проект!AS$508,Проект!AS$514,Проект!AS$520,Проект!AS$526,Проект!AS$532,Проект!AS$538,Проект!AS$545,Проект!AS$551,Проект!AS$556,Проект!AS$561)/Параметры!AS$70,AS203+AR205*Параметры!AR$70/Параметры!AS$70+SUM(Проект!AS$508,Проект!AS$514,Проект!AS$520,Проект!AS$526,Проект!AS$532,Проект!AS$538,Проект!AS$545,Проект!AS$551,Проект!AS$556,Проект!AS$561)/Параметры!AS$70)</f>
        <v>659039.48018113244</v>
      </c>
      <c r="AT205" s="53">
        <f ca="1">IF(AT$2=1,SUM(AT203:AT204)+SUM(Проект!AT$508,Проект!AT$514,Проект!AT$520,Проект!AT$526,Проект!AT$532,Проект!AT$538,Проект!AT$545,Проект!AT$551,Проект!AT$556,Проект!AT$561)/Параметры!AT$70,AT203+AS205*Параметры!AS$70/Параметры!AT$70+SUM(Проект!AT$508,Проект!AT$514,Проект!AT$520,Проект!AT$526,Проект!AT$532,Проект!AT$538,Проект!AT$545,Проект!AT$551,Проект!AT$556,Проект!AT$561)/Параметры!AT$70)</f>
        <v>669792.92239958397</v>
      </c>
      <c r="AU205" s="53">
        <f ca="1">IF(AU$2=1,SUM(AU203:AU204)+SUM(Проект!AU$508,Проект!AU$514,Проект!AU$520,Проект!AU$526,Проект!AU$532,Проект!AU$538,Проект!AU$545,Проект!AU$551,Проект!AU$556,Проект!AU$561)/Параметры!AU$70,AU203+AT205*Параметры!AT$70/Параметры!AU$70+SUM(Проект!AU$508,Проект!AU$514,Проект!AU$520,Проект!AU$526,Проект!AU$532,Проект!AU$538,Проект!AU$545,Проект!AU$551,Проект!AU$556,Проект!AU$561)/Параметры!AU$70)</f>
        <v>689851.40621706622</v>
      </c>
      <c r="AV205" s="53">
        <f ca="1">IF(AV$2=1,SUM(AV203:AV204)+SUM(Проект!AV$508,Проект!AV$514,Проект!AV$520,Проект!AV$526,Проект!AV$532,Проект!AV$538,Проект!AV$545,Проект!AV$551,Проект!AV$556,Проект!AV$561)/Параметры!AV$70,AV203+AU205*Параметры!AU$70/Параметры!AV$70+SUM(Проект!AV$508,Проект!AV$514,Проект!AV$520,Проект!AV$526,Проект!AV$532,Проект!AV$538,Проект!AV$545,Проект!AV$551,Проект!AV$556,Проект!AV$561)/Параметры!AV$70)</f>
        <v>710022.26702498214</v>
      </c>
      <c r="AW205" s="53">
        <f ca="1">IF(AW$2=1,SUM(AW203:AW204)+SUM(Проект!AW$508,Проект!AW$514,Проект!AW$520,Проект!AW$526,Проект!AW$532,Проект!AW$538,Проект!AW$545,Проект!AW$551,Проект!AW$556,Проект!AW$561)/Параметры!AW$70,AW203+AV205*Параметры!AV$70/Параметры!AW$70+SUM(Проект!AW$508,Проект!AW$514,Проект!AW$520,Проект!AW$526,Проект!AW$532,Проект!AW$538,Проект!AW$545,Проект!AW$551,Проект!AW$556,Проект!AW$561)/Параметры!AW$70)</f>
        <v>730306.14021917398</v>
      </c>
      <c r="AX205" s="53">
        <f ca="1">IF(AX$2=1,SUM(AX203:AX204)+SUM(Проект!AX$508,Проект!AX$514,Проект!AX$520,Проект!AX$526,Проект!AX$532,Проект!AX$538,Проект!AX$545,Проект!AX$551,Проект!AX$556,Проект!AX$561)/Параметры!AX$70,AX203+AW205*Параметры!AW$70/Параметры!AX$70+SUM(Проект!AX$508,Проект!AX$514,Проект!AX$520,Проект!AX$526,Проект!AX$532,Проект!AX$538,Проект!AX$545,Проект!AX$551,Проект!AX$556,Проект!AX$561)/Параметры!AX$70)</f>
        <v>751377.50517131179</v>
      </c>
      <c r="AY205" s="53">
        <f ca="1">IF(AY$2=1,SUM(AY203:AY204)+SUM(Проект!AY$508,Проект!AY$514,Проект!AY$520,Проект!AY$526,Проект!AY$532,Проект!AY$538,Проект!AY$545,Проект!AY$551,Проект!AY$556,Проект!AY$561)/Параметры!AY$70,AY203+AX205*Параметры!AX$70/Параметры!AY$70+SUM(Проект!AY$508,Проект!AY$514,Проект!AY$520,Проект!AY$526,Проект!AY$532,Проект!AY$538,Проект!AY$545,Проект!AY$551,Проект!AY$556,Проект!AY$561)/Параметры!AY$70)</f>
        <v>794431.64434650214</v>
      </c>
      <c r="AZ205" s="53">
        <f ca="1">IF(AZ$2=1,SUM(AZ203:AZ204)+SUM(Проект!AZ$508,Проект!AZ$514,Проект!AZ$520,Проект!AZ$526,Проект!AZ$532,Проект!AZ$538,Проект!AZ$545,Проект!AZ$551,Проект!AZ$556,Проект!AZ$561)/Параметры!AZ$70,AZ203+AY205*Параметры!AY$70/Параметры!AZ$70+SUM(Проект!AZ$508,Проект!AZ$514,Проект!AZ$520,Проект!AZ$526,Проект!AZ$532,Проект!AZ$538,Проект!AZ$545,Проект!AZ$551,Проект!AZ$556,Проект!AZ$561)/Параметры!AZ$70)</f>
        <v>828500.91584006476</v>
      </c>
      <c r="BA205" s="53">
        <f ca="1">IF(BA$2=1,SUM(BA203:BA204)+SUM(Проект!BA$508,Проект!BA$514,Проект!BA$520,Проект!BA$526,Проект!BA$532,Проект!BA$538,Проект!BA$545,Проект!BA$551,Проект!BA$556,Проект!BA$561)/Параметры!BA$70,BA203+AZ205*Параметры!AZ$70/Параметры!BA$70+SUM(Проект!BA$508,Проект!BA$514,Проект!BA$520,Проект!BA$526,Проект!BA$532,Проект!BA$538,Проект!BA$545,Проект!BA$551,Проект!BA$556,Проект!BA$561)/Параметры!BA$70)</f>
        <v>862761.78335457342</v>
      </c>
      <c r="BB205" s="53">
        <f ca="1">IF(BB$2=1,SUM(BB203:BB204)+SUM(Проект!BB$508,Проект!BB$514,Проект!BB$520,Проект!BB$526,Проект!BB$532,Проект!BB$538,Проект!BB$545,Проект!BB$551,Проект!BB$556,Проект!BB$561)/Параметры!BB$70,BB203+BA205*Параметры!BA$70/Параметры!BB$70+SUM(Проект!BB$508,Проект!BB$514,Проект!BB$520,Проект!BB$526,Проект!BB$532,Проект!BB$538,Проект!BB$545,Проект!BB$551,Проект!BB$556,Проект!BB$561)/Параметры!BB$70)</f>
        <v>897215.33020178706</v>
      </c>
      <c r="BC205" s="53">
        <f ca="1">IF(BC$2=1,SUM(BC203:BC204)+SUM(Проект!BC$508,Проект!BC$514,Проект!BC$520,Проект!BC$526,Проект!BC$532,Проект!BC$538,Проект!BC$545,Проект!BC$551,Проект!BC$556,Проект!BC$561)/Параметры!BC$70,BC203+BB205*Параметры!BB$70/Параметры!BC$70+SUM(Проект!BC$508,Проект!BC$514,Проект!BC$520,Проект!BC$526,Проект!BC$532,Проект!BC$538,Проект!BC$545,Проект!BC$551,Проект!BC$556,Проект!BC$561)/Параметры!BC$70)</f>
        <v>931862.64581866574</v>
      </c>
      <c r="BD205" s="53">
        <f ca="1">IF(BD$2=1,SUM(BD203:BD204)+SUM(Проект!BD$508,Проект!BD$514,Проект!BD$520,Проект!BD$526,Проект!BD$532,Проект!BD$538,Проект!BD$545,Проект!BD$551,Проект!BD$556,Проект!BD$561)/Параметры!BD$70,BD203+BC205*Параметры!BC$70/Параметры!BD$70+SUM(Проект!BD$508,Проект!BD$514,Проект!BD$520,Проект!BD$526,Проект!BD$532,Проект!BD$538,Проект!BD$545,Проект!BD$551,Проект!BD$556,Проект!BD$561)/Параметры!BD$70)</f>
        <v>966704.82580200396</v>
      </c>
      <c r="BE205" s="53">
        <f ca="1">IF(BE$2=1,SUM(BE203:BE204)+SUM(Проект!BE$508,Проект!BE$514,Проект!BE$520,Проект!BE$526,Проект!BE$532,Проект!BE$538,Проект!BE$545,Проект!BE$551,Проект!BE$556,Проект!BE$561)/Параметры!BE$70,BE203+BD205*Параметры!BD$70/Параметры!BE$70+SUM(Проект!BE$508,Проект!BE$514,Проект!BE$520,Проект!BE$526,Проект!BE$532,Проект!BE$538,Проект!BE$545,Проект!BE$551,Проект!BE$556,Проект!BE$561)/Параметры!BE$70)</f>
        <v>1001742.9719432618</v>
      </c>
      <c r="BF205" s="53">
        <f ca="1">IF(BF$2=1,SUM(BF203:BF204)+SUM(Проект!BF$508,Проект!BF$514,Проект!BF$520,Проект!BF$526,Проект!BF$532,Проект!BF$538,Проект!BF$545,Проект!BF$551,Проект!BF$556,Проект!BF$561)/Параметры!BF$70,BF203+BE205*Параметры!BE$70/Параметры!BF$70+SUM(Проект!BF$508,Проект!BF$514,Проект!BF$520,Проект!BF$526,Проект!BF$532,Проект!BF$538,Проект!BF$545,Проект!BF$551,Проект!BF$556,Проект!BF$561)/Параметры!BF$70)</f>
        <v>1013236.3217836719</v>
      </c>
      <c r="BG205" s="53">
        <f ca="1">IF(BG$2=1,SUM(BG203:BG204)+SUM(Проект!BG$508,Проект!BG$514,Проект!BG$520,Проект!BG$526,Проект!BG$532,Проект!BG$538,Проект!BG$545,Проект!BG$551,Проект!BG$556,Проект!BG$561)/Параметры!BG$70,BG203+BF205*Параметры!BF$70/Параметры!BG$70+SUM(Проект!BG$508,Проект!BG$514,Проект!BG$520,Проект!BG$526,Проект!BG$532,Проект!BG$538,Проект!BG$545,Проект!BG$551,Проект!BG$556,Проект!BG$561)/Параметры!BG$70)</f>
        <v>1034686.0661350442</v>
      </c>
      <c r="BH205" s="53">
        <f ca="1">IF(BH$2=1,SUM(BH203:BH204)+SUM(Проект!BH$508,Проект!BH$514,Проект!BH$520,Проект!BH$526,Проект!BH$532,Проект!BH$538,Проект!BH$545,Проект!BH$551,Проект!BH$556,Проект!BH$561)/Параметры!BH$70,BH203+BG205*Параметры!BG$70/Параметры!BH$70+SUM(Проект!BH$508,Проект!BH$514,Проект!BH$520,Проект!BH$526,Проект!BH$532,Проект!BH$538,Проект!BH$545,Проект!BH$551,Проект!BH$556,Проект!BH$561)/Параметры!BH$70)</f>
        <v>1056256.0538661813</v>
      </c>
      <c r="BI205" s="53">
        <f ca="1">IF(BI$2=1,SUM(BI203:BI204)+SUM(Проект!BI$508,Проект!BI$514,Проект!BI$520,Проект!BI$526,Проект!BI$532,Проект!BI$538,Проект!BI$545,Проект!BI$551,Проект!BI$556,Проект!BI$561)/Параметры!BI$70,BI203+BH205*Параметры!BH$70/Параметры!BI$70+SUM(Проект!BI$508,Проект!BI$514,Проект!BI$520,Проект!BI$526,Проект!BI$532,Проект!BI$538,Проект!BI$545,Проект!BI$551,Проект!BI$556,Проект!BI$561)/Параметры!BI$70)</f>
        <v>1077946.9648506325</v>
      </c>
      <c r="BJ205" s="53">
        <f ca="1">IF(BJ$2=1,SUM(BJ203:BJ204)+SUM(Проект!BJ$508,Проект!BJ$514,Проект!BJ$520,Проект!BJ$526,Проект!BJ$532,Проект!BJ$538,Проект!BJ$545,Проект!BJ$551,Проект!BJ$556,Проект!BJ$561)/Параметры!BJ$70,BJ203+BI205*Параметры!BI$70/Параметры!BJ$70+SUM(Проект!BJ$508,Проект!BJ$514,Проект!BJ$520,Проект!BJ$526,Проект!BJ$532,Проект!BJ$538,Проект!BJ$545,Проект!BJ$551,Проект!BJ$556,Проект!BJ$561)/Параметры!BJ$70)</f>
        <v>1100480.4920160866</v>
      </c>
      <c r="BK205" s="53">
        <f ca="1">IF(BK$2=1,SUM(BK203:BK204)+SUM(Проект!BK$508,Проект!BK$514,Проект!BK$520,Проект!BK$526,Проект!BK$532,Проект!BK$538,Проект!BK$545,Проект!BK$551,Проект!BK$556,Проект!BK$561)/Параметры!BK$70,BK203+BJ205*Параметры!BJ$70/Параметры!BK$70+SUM(Проект!BK$508,Проект!BK$514,Проект!BK$520,Проект!BK$526,Проект!BK$532,Проект!BK$538,Проект!BK$545,Проект!BK$551,Проект!BK$556,Проект!BK$561)/Параметры!BK$70)</f>
        <v>1146535.587600207</v>
      </c>
      <c r="BL205" s="53">
        <f ca="1">IF(BL$2=1,SUM(BL203:BL204)+SUM(Проект!BL$508,Проект!BL$514,Проект!BL$520,Проект!BL$526,Проект!BL$532,Проект!BL$538,Проект!BL$545,Проект!BL$551,Проект!BL$556,Проект!BL$561)/Параметры!BL$70,BL203+BK205*Параметры!BK$70/Параметры!BL$70+SUM(Проект!BL$508,Проект!BL$514,Проект!BL$520,Проект!BL$526,Проект!BL$532,Проект!BL$538,Проект!BL$545,Проект!BL$551,Проект!BL$556,Проект!BL$561)/Параметры!BL$70)</f>
        <v>1182976.8747649852</v>
      </c>
      <c r="BM205" s="53">
        <f ca="1">IF(BM$2=1,SUM(BM203:BM204)+SUM(Проект!BM$508,Проект!BM$514,Проект!BM$520,Проект!BM$526,Проект!BM$532,Проект!BM$538,Проект!BM$545,Проект!BM$551,Проект!BM$556,Проект!BM$561)/Параметры!BM$70,BM203+BL205*Параметры!BL$70/Параметры!BM$70+SUM(Проект!BM$508,Проект!BM$514,Проект!BM$520,Проект!BM$526,Проект!BM$532,Проект!BM$538,Проект!BM$545,Проект!BM$551,Проект!BM$556,Проект!BM$561)/Параметры!BM$70)</f>
        <v>1219623.169672176</v>
      </c>
      <c r="BN205" s="53">
        <f ca="1">IF(BN$2=1,SUM(BN203:BN204)+SUM(Проект!BN$508,Проект!BN$514,Проект!BN$520,Проект!BN$526,Проект!BN$532,Проект!BN$538,Проект!BN$545,Проект!BN$551,Проект!BN$556,Проект!BN$561)/Параметры!BN$70,BN203+BM205*Параметры!BM$70/Параметры!BN$70+SUM(Проект!BN$508,Проект!BN$514,Проект!BN$520,Проект!BN$526,Проект!BN$532,Проект!BN$538,Проект!BN$545,Проект!BN$551,Проект!BN$556,Проект!BN$561)/Параметры!BN$70)</f>
        <v>1256475.6314653612</v>
      </c>
      <c r="BO205" s="53">
        <f ca="1">IF(BO$2=1,SUM(BO203:BO204)+SUM(Проект!BO$508,Проект!BO$514,Проект!BO$520,Проект!BO$526,Проект!BO$532,Проект!BO$538,Проект!BO$545,Проект!BO$551,Проект!BO$556,Проект!BO$561)/Параметры!BO$70,BO203+BN205*Параметры!BN$70/Параметры!BO$70+SUM(Проект!BO$508,Проект!BO$514,Проект!BO$520,Проект!BO$526,Проект!BO$532,Проект!BO$538,Проект!BO$545,Проект!BO$551,Проект!BO$556,Проект!BO$561)/Параметры!BO$70)</f>
        <v>1293535.4258420882</v>
      </c>
      <c r="BP205" s="53">
        <f ca="1">IF(BP$2=1,SUM(BP203:BP204)+SUM(Проект!BP$508,Проект!BP$514,Проект!BP$520,Проект!BP$526,Проект!BP$532,Проект!BP$538,Проект!BP$545,Проект!BP$551,Проект!BP$556,Проект!BP$561)/Параметры!BP$70,BP203+BO205*Параметры!BO$70/Параметры!BP$70+SUM(Проект!BP$508,Проект!BP$514,Проект!BP$520,Проект!BP$526,Проект!BP$532,Проект!BP$538,Проект!BP$545,Проект!BP$551,Проект!BP$556,Проект!BP$561)/Параметры!BP$70)</f>
        <v>1330803.725090927</v>
      </c>
      <c r="BQ205" s="53">
        <f ca="1">IF(BQ$2=1,SUM(BQ203:BQ204)+SUM(Проект!BQ$508,Проект!BQ$514,Проект!BQ$520,Проект!BQ$526,Проект!BQ$532,Проект!BQ$538,Проект!BQ$545,Проект!BQ$551,Проект!BQ$556,Проект!BQ$561)/Параметры!BQ$70,BQ203+BP205*Параметры!BP$70/Параметры!BQ$70+SUM(Проект!BQ$508,Проект!BQ$514,Проект!BQ$520,Проект!BQ$526,Проект!BQ$532,Проект!BQ$538,Проект!BQ$545,Проект!BQ$551,Проект!BQ$556,Проект!BQ$561)/Параметры!BQ$70)</f>
        <v>1368281.7081287394</v>
      </c>
      <c r="BR205" s="53">
        <f ca="1">IF(BR$2=1,SUM(BR203:BR204)+SUM(Проект!BR$508,Проект!BR$514,Проект!BR$520,Проект!BR$526,Проект!BR$532,Проект!BR$538,Проект!BR$545,Проект!BR$551,Проект!BR$556,Проект!BR$561)/Параметры!BR$70,BR203+BQ205*Параметры!BQ$70/Параметры!BR$70+SUM(Проект!BR$508,Проект!BR$514,Проект!BR$520,Проект!BR$526,Проект!BR$532,Проект!BR$538,Проект!BR$545,Проект!BR$551,Проект!BR$556,Проект!BR$561)/Параметры!BR$70)</f>
        <v>1380566.7591246434</v>
      </c>
      <c r="BS205" s="53">
        <f ca="1">IF(BS$2=1,SUM(BS203:BS204)+SUM(Проект!BS$508,Проект!BS$514,Проект!BS$520,Проект!BS$526,Проект!BS$532,Проект!BS$538,Проект!BS$545,Проект!BS$551,Проект!BS$556,Проект!BS$561)/Параметры!BS$70,BS203+BR205*Параметры!BR$70/Параметры!BS$70+SUM(Проект!BS$508,Проект!BS$514,Проект!BS$520,Проект!BS$526,Проект!BS$532,Проект!BS$538,Проект!BS$545,Проект!BS$551,Проект!BS$556,Проект!BS$561)/Параметры!BS$70)</f>
        <v>1403505.1522472794</v>
      </c>
      <c r="BT205" s="53">
        <f ca="1">IF(BT$2=1,SUM(BT203:BT204)+SUM(Проект!BT$508,Проект!BT$514,Проект!BT$520,Проект!BT$526,Проект!BT$532,Проект!BT$538,Проект!BT$545,Проект!BT$551,Проект!BT$556,Проект!BT$561)/Параметры!BT$70,BT203+BS205*Параметры!BS$70/Параметры!BT$70+SUM(Проект!BT$508,Проект!BT$514,Проект!BT$520,Проект!BT$526,Проект!BT$532,Проект!BT$538,Проект!BT$545,Проект!BT$551,Проект!BT$556,Проект!BT$561)/Параметры!BT$70)</f>
        <v>1426572.2057862622</v>
      </c>
      <c r="BU205" s="53">
        <f ca="1">IF(BU$2=1,SUM(BU203:BU204)+SUM(Проект!BU$508,Проект!BU$514,Проект!BU$520,Проект!BU$526,Проект!BU$532,Проект!BU$538,Проект!BU$545,Проект!BU$551,Проект!BU$556,Проект!BU$561)/Параметры!BU$70,BU203+BT205*Параметры!BT$70/Параметры!BU$70+SUM(Проект!BU$508,Проект!BU$514,Проект!BU$520,Проект!BU$526,Проект!BU$532,Проект!BU$538,Проект!BU$545,Проект!BU$551,Проект!BU$556,Проект!BU$561)/Параметры!BU$70)</f>
        <v>1449768.647206293</v>
      </c>
      <c r="BV205" s="53">
        <f ca="1">IF(BV$2=1,SUM(BV203:BV204)+SUM(Проект!BV$508,Проект!BV$514,Проект!BV$520,Проект!BV$526,Проект!BV$532,Проект!BV$538,Проект!BV$545,Проект!BV$551,Проект!BV$556,Проект!BV$561)/Параметры!BV$70,BV203+BU205*Параметры!BU$70/Параметры!BV$70+SUM(Проект!BV$508,Проект!BV$514,Проект!BV$520,Проект!BV$526,Проект!BV$532,Проект!BV$538,Проект!BV$545,Проект!BV$551,Проект!BV$556,Проект!BV$561)/Параметры!BV$70)</f>
        <v>1473866.6879399947</v>
      </c>
      <c r="BW205" s="53">
        <f ca="1">IF(BW$2=1,SUM(BW203:BW204)+SUM(Проект!BW$508,Проект!BW$514,Проект!BW$520,Проект!BW$526,Проект!BW$532,Проект!BW$538,Проект!BW$545,Проект!BW$551,Проект!BW$556,Проект!BW$561)/Параметры!BW$70,BW203+BV205*Параметры!BV$70/Параметры!BW$70+SUM(Проект!BW$508,Проект!BW$514,Проект!BW$520,Проект!BW$526,Проект!BW$532,Проект!BW$538,Проект!BW$545,Проект!BW$551,Проект!BW$556,Проект!BW$561)/Параметры!BW$70)</f>
        <v>1523132.8068816713</v>
      </c>
      <c r="BX205" s="53">
        <f ca="1">IF(BX$2=1,SUM(BX203:BX204)+SUM(Проект!BX$508,Проект!BX$514,Проект!BX$520,Проект!BX$526,Проект!BX$532,Проект!BX$538,Проект!BX$545,Проект!BX$551,Проект!BX$556,Проект!BX$561)/Параметры!BX$70,BX203+BW205*Параметры!BW$70/Параметры!BX$70+SUM(Проект!BX$508,Проект!BX$514,Проект!BX$520,Проект!BX$526,Проект!BX$532,Проект!BX$538,Проект!BX$545,Проект!BX$551,Проект!BX$556,Проект!BX$561)/Параметры!BX$70)</f>
        <v>1562112.1508146513</v>
      </c>
      <c r="BY205" s="53">
        <f ca="1">IF(BY$2=1,SUM(BY203:BY204)+SUM(Проект!BY$508,Проект!BY$514,Проект!BY$520,Проект!BY$526,Проект!BY$532,Проект!BY$538,Проект!BY$545,Проект!BY$551,Проект!BY$556,Проект!BY$561)/Параметры!BY$70,BY203+BX205*Параметры!BX$70/Параметры!BY$70+SUM(Проект!BY$508,Проект!BY$514,Проект!BY$520,Проект!BY$526,Проект!BY$532,Проект!BY$538,Проект!BY$545,Проект!BY$551,Проект!BY$556,Проект!BY$561)/Параметры!BY$70)</f>
        <v>1601310.8530320115</v>
      </c>
      <c r="BZ205" s="53">
        <f ca="1">IF(BZ$2=1,SUM(BZ203:BZ204)+SUM(Проект!BZ$508,Проект!BZ$514,Проект!BZ$520,Проект!BZ$526,Проект!BZ$532,Проект!BZ$538,Проект!BZ$545,Проект!BZ$551,Проект!BZ$556,Проект!BZ$561)/Параметры!BZ$70,BZ203+BY205*Параметры!BY$70/Параметры!BZ$70+SUM(Проект!BZ$508,Проект!BZ$514,Проект!BZ$520,Проект!BZ$526,Проект!BZ$532,Проект!BZ$538,Проект!BZ$545,Проект!BZ$551,Проект!BZ$556,Проект!BZ$561)/Параметры!BZ$70)</f>
        <v>1640730.1538173873</v>
      </c>
      <c r="CA205" s="53">
        <f ca="1">IF(CA$2=1,SUM(CA203:CA204)+SUM(Проект!CA$508,Проект!CA$514,Проект!CA$520,Проект!CA$526,Проект!CA$532,Проект!CA$538,Проект!CA$545,Проект!CA$551,Проект!CA$556,Проект!CA$561)/Параметры!CA$70,CA203+BZ205*Параметры!BZ$70/Параметры!CA$70+SUM(Проект!CA$508,Проект!CA$514,Проект!CA$520,Проект!CA$526,Проект!CA$532,Проект!CA$538,Проект!CA$545,Проект!CA$551,Проект!CA$556,Проект!CA$561)/Параметры!CA$70)</f>
        <v>1680371.3004671517</v>
      </c>
      <c r="CB205" s="53">
        <f ca="1">IF(CB$2=1,SUM(CB203:CB204)+SUM(Проект!CB$508,Проект!CB$514,Проект!CB$520,Проект!CB$526,Проект!CB$532,Проект!CB$538,Проект!CB$545,Проект!CB$551,Проект!CB$556,Проект!CB$561)/Параметры!CB$70,CB203+CA205*Параметры!CA$70/Параметры!CB$70+SUM(Проект!CB$508,Проект!CB$514,Проект!CB$520,Проект!CB$526,Проект!CB$532,Проект!CB$538,Проект!CB$545,Проект!CB$551,Проект!CB$556,Проект!CB$561)/Параметры!CB$70)</f>
        <v>1720235.5473300754</v>
      </c>
      <c r="CC205" s="53">
        <f ca="1">IF(CC$2=1,SUM(CC203:CC204)+SUM(Проект!CC$508,Проект!CC$514,Проект!CC$520,Проект!CC$526,Проект!CC$532,Проект!CC$538,Проект!CC$545,Проект!CC$551,Проект!CC$556,Проект!CC$561)/Параметры!CC$70,CC203+CB205*Параметры!CB$70/Параметры!CC$70+SUM(Проект!CC$508,Проект!CC$514,Проект!CC$520,Проект!CC$526,Проект!CC$532,Проект!CC$538,Проект!CC$545,Проект!CC$551,Проект!CC$556,Проект!CC$561)/Параметры!CC$70)</f>
        <v>1760324.1558472014</v>
      </c>
      <c r="CD205" s="53">
        <f ca="1">IF(CD$2=1,SUM(CD203:CD204)+SUM(Проект!CD$508,Проект!CD$514,Проект!CD$520,Проект!CD$526,Проект!CD$532,Проект!CD$538,Проект!CD$545,Проект!CD$551,Проект!CD$556,Проект!CD$561)/Параметры!CD$70,CD203+CC205*Параметры!CC$70/Параметры!CD$70+SUM(Проект!CD$508,Проект!CD$514,Проект!CD$520,Проект!CD$526,Проект!CD$532,Проект!CD$538,Проект!CD$545,Проект!CD$551,Проект!CD$556,Проект!CD$561)/Параметры!CD$70)</f>
        <v>1773456.3270794861</v>
      </c>
      <c r="CE205" s="53">
        <f ca="1">IF(CE$2=1,SUM(CE203:CE204)+SUM(Проект!CE$508,Проект!CE$514,Проект!CE$520,Проект!CE$526,Проект!CE$532,Проект!CE$538,Проект!CE$545,Проект!CE$551,Проект!CE$556,Проект!CE$561)/Параметры!CE$70,CE203+CD205*Параметры!CD$70/Параметры!CE$70+SUM(Проект!CE$508,Проект!CE$514,Проект!CE$520,Проект!CE$526,Проект!CE$532,Проект!CE$538,Проект!CE$545,Проект!CE$551,Проект!CE$556,Проект!CE$561)/Параметры!CE$70)</f>
        <v>1797987.5743873732</v>
      </c>
      <c r="CF205" s="53">
        <f ca="1">IF(CF$2=1,SUM(CF203:CF204)+SUM(Проект!CF$508,Проект!CF$514,Проект!CF$520,Проект!CF$526,Проект!CF$532,Проект!CF$538,Проект!CF$545,Проект!CF$551,Проект!CF$556,Проект!CF$561)/Параметры!CF$70,CF203+CE205*Параметры!CE$70/Параметры!CF$70+SUM(Проект!CF$508,Проект!CF$514,Проект!CF$520,Проект!CF$526,Проект!CF$532,Проект!CF$538,Проект!CF$545,Проект!CF$551,Проект!CF$556,Проект!CF$561)/Параметры!CF$70)</f>
        <v>1822656.4883407515</v>
      </c>
      <c r="CG205" s="53">
        <f ca="1">IF(CG$2=1,SUM(CG203:CG204)+SUM(Проект!CG$508,Проект!CG$514,Проект!CG$520,Проект!CG$526,Проект!CG$532,Проект!CG$538,Проект!CG$545,Проект!CG$551,Проект!CG$556,Проект!CG$561)/Параметры!CG$70,CG203+CF205*Параметры!CF$70/Параметры!CG$70+SUM(Проект!CG$508,Проект!CG$514,Проект!CG$520,Проект!CG$526,Проект!CG$532,Проект!CG$538,Проект!CG$545,Проект!CG$551,Проект!CG$556,Проект!CG$561)/Параметры!CG$70)</f>
        <v>1847463.8473268505</v>
      </c>
      <c r="CH205" s="53">
        <f ca="1">IF(CH$2=1,SUM(CH203:CH204)+SUM(Проект!CH$508,Проект!CH$514,Проект!CH$520,Проект!CH$526,Проект!CH$532,Проект!CH$538,Проект!CH$545,Проект!CH$551,Проект!CH$556,Проект!CH$561)/Параметры!CH$70,CH203+CG205*Параметры!CG$70/Параметры!CH$70+SUM(Проект!CH$508,Проект!CH$514,Проект!CH$520,Проект!CH$526,Проект!CH$532,Проект!CH$538,Проект!CH$545,Проект!CH$551,Проект!CH$556,Проект!CH$561)/Параметры!CH$70)</f>
        <v>1873235.9175785789</v>
      </c>
      <c r="CI205" s="53">
        <f ca="1">IF(CI$2=1,SUM(CI203:CI204)+SUM(Проект!CI$508,Проект!CI$514,Проект!CI$520,Проект!CI$526,Проект!CI$532,Проект!CI$538,Проект!CI$545,Проект!CI$551,Проект!CI$556,Проект!CI$561)/Параметры!CI$70,CI203+CH205*Параметры!CH$70/Параметры!CI$70+SUM(Проект!CI$508,Проект!CI$514,Проект!CI$520,Проект!CI$526,Проект!CI$532,Проект!CI$538,Проект!CI$545,Проект!CI$551,Проект!CI$556,Проект!CI$561)/Параметры!CI$70)</f>
        <v>1925937.8315128386</v>
      </c>
      <c r="CJ205" s="53">
        <f ca="1">IF(CJ$2=1,SUM(CJ203:CJ204)+SUM(Проект!CJ$508,Проект!CJ$514,Проект!CJ$520,Проект!CJ$526,Проект!CJ$532,Проект!CJ$538,Проект!CJ$545,Проект!CJ$551,Проект!CJ$556,Проект!CJ$561)/Параметры!CJ$70,CJ203+CI205*Параметры!CI$70/Параметры!CJ$70+SUM(Проект!CJ$508,Проект!CJ$514,Проект!CJ$520,Проект!CJ$526,Проект!CJ$532,Проект!CJ$538,Проект!CJ$545,Проект!CJ$551,Проект!CJ$556,Проект!CJ$561)/Параметры!CJ$70)</f>
        <v>1967632.8961877937</v>
      </c>
      <c r="CK205" s="53">
        <f ca="1">IF(CK$2=1,SUM(CK203:CK204)+SUM(Проект!CK$508,Проект!CK$514,Проект!CK$520,Проект!CK$526,Проект!CK$532,Проект!CK$538,Проект!CK$545,Проект!CK$551,Проект!CK$556,Проект!CK$561)/Параметры!CK$70,CK203+CJ205*Параметры!CJ$70/Параметры!CK$70+SUM(Проект!CK$508,Проект!CK$514,Проект!CK$520,Проект!CK$526,Проект!CK$532,Проект!CK$538,Проект!CK$545,Проект!CK$551,Проект!CK$556,Проект!CK$561)/Параметры!CK$70)</f>
        <v>2009562.6742270375</v>
      </c>
      <c r="CL205" s="53">
        <f ca="1">IF(CL$2=1,SUM(CL203:CL204)+SUM(Проект!CL$508,Проект!CL$514,Проект!CL$520,Проект!CL$526,Проект!CL$532,Проект!CL$538,Проект!CL$545,Проект!CL$551,Проект!CL$556,Проект!CL$561)/Параметры!CL$70,CL203+CK205*Параметры!CK$70/Параметры!CL$70+SUM(Проект!CL$508,Проект!CL$514,Проект!CL$520,Проект!CL$526,Проект!CL$532,Проект!CL$538,Проект!CL$545,Проект!CL$551,Проект!CL$556,Проект!CL$561)/Параметры!CL$70)</f>
        <v>2051728.4927340539</v>
      </c>
      <c r="CM205" s="53">
        <f ca="1">IF(CM$2=1,SUM(CM203:CM204)+SUM(Проект!CM$508,Проект!CM$514,Проект!CM$520,Проект!CM$526,Проект!CM$532,Проект!CM$538,Проект!CM$545,Проект!CM$551,Проект!CM$556,Проект!CM$561)/Параметры!CM$70,CM203+CL205*Параметры!CL$70/Параметры!CM$70+SUM(Проект!CM$508,Проект!CM$514,Проект!CM$520,Проект!CM$526,Проект!CM$532,Проект!CM$538,Проект!CM$545,Проект!CM$551,Проект!CM$556,Проект!CM$561)/Параметры!CM$70)</f>
        <v>2094131.6863159684</v>
      </c>
      <c r="CN205" s="53">
        <f ca="1">IF(CN$2=1,SUM(CN203:CN204)+SUM(Проект!CN$508,Проект!CN$514,Проект!CN$520,Проект!CN$526,Проект!CN$532,Проект!CN$538,Проект!CN$545,Проект!CN$551,Проект!CN$556,Проект!CN$561)/Параметры!CN$70,CN203+CM205*Параметры!CM$70/Параметры!CN$70+SUM(Проект!CN$508,Проект!CN$514,Проект!CN$520,Проект!CN$526,Проект!CN$532,Проект!CN$538,Проект!CN$545,Проект!CN$551,Проект!CN$556,Проект!CN$561)/Параметры!CN$70)</f>
        <v>2136773.5971259642</v>
      </c>
      <c r="CO205" s="53">
        <f ca="1">IF(CO$2=1,SUM(CO203:CO204)+SUM(Проект!CO$508,Проект!CO$514,Проект!CO$520,Проект!CO$526,Проект!CO$532,Проект!CO$538,Проект!CO$545,Проект!CO$551,Проект!CO$556,Проект!CO$561)/Параметры!CO$70,CO203+CN205*Параметры!CN$70/Параметры!CO$70+SUM(Проект!CO$508,Проект!CO$514,Проект!CO$520,Проект!CO$526,Проект!CO$532,Проект!CO$538,Проект!CO$545,Проект!CO$551,Проект!CO$556,Проект!CO$561)/Параметры!CO$70)</f>
        <v>2179655.5749059557</v>
      </c>
      <c r="CP205" s="53">
        <f ca="1">IF(CP$2=1,SUM(CP203:CP204)+SUM(Проект!CP$508,Проект!CP$514,Проект!CP$520,Проект!CP$526,Проект!CP$532,Проект!CP$538,Проект!CP$545,Проект!CP$551,Проект!CP$556,Проект!CP$561)/Параметры!CP$70,CP203+CO205*Параметры!CO$70/Параметры!CP$70+SUM(Проект!CP$508,Проект!CP$514,Проект!CP$520,Проект!CP$526,Проект!CP$532,Проект!CP$538,Проект!CP$545,Проект!CP$551,Проект!CP$556,Проект!CP$561)/Параметры!CP$70)</f>
        <v>2193694.1647911677</v>
      </c>
      <c r="CQ205" s="53">
        <f ca="1">IF(CQ$2=1,SUM(CQ203:CQ204)+SUM(Проект!CQ$508,Проект!CQ$514,Проект!CQ$520,Проект!CQ$526,Проект!CQ$532,Проект!CQ$538,Проект!CQ$545,Проект!CQ$551,Проект!CQ$556,Проект!CQ$561)/Параметры!CQ$70,CQ203+CP205*Параметры!CP$70/Параметры!CQ$70+SUM(Проект!CQ$508,Проект!CQ$514,Проект!CQ$520,Проект!CQ$526,Проект!CQ$532,Проект!CQ$538,Проект!CQ$545,Проект!CQ$551,Проект!CQ$556,Проект!CQ$561)/Параметры!CQ$70)</f>
        <v>2219929.7660772717</v>
      </c>
      <c r="CR205" s="53">
        <f ca="1">IF(CR$2=1,SUM(CR203:CR204)+SUM(Проект!CR$508,Проект!CR$514,Проект!CR$520,Проект!CR$526,Проект!CR$532,Проект!CR$538,Проект!CR$545,Проект!CR$551,Проект!CR$556,Проект!CR$561)/Параметры!CR$70,CR203+CQ205*Параметры!CQ$70/Параметры!CR$70+SUM(Проект!CR$508,Проект!CR$514,Проект!CR$520,Проект!CR$526,Проект!CR$532,Проект!CR$538,Проект!CR$545,Проект!CR$551,Проект!CR$556,Проект!CR$561)/Параметры!CR$70)</f>
        <v>2246312.670674054</v>
      </c>
      <c r="CS205" s="53">
        <f ca="1">IF(CS$2=1,SUM(CS203:CS204)+SUM(Проект!CS$508,Проект!CS$514,Проект!CS$520,Проект!CS$526,Проект!CS$532,Проект!CS$538,Проект!CS$545,Проект!CS$551,Проект!CS$556,Проект!CS$561)/Параметры!CS$70,CS203+CR205*Параметры!CR$70/Параметры!CS$70+SUM(Проект!CS$508,Проект!CS$514,Проект!CS$520,Проект!CS$526,Проект!CS$532,Проект!CS$538,Проект!CS$545,Проект!CS$551,Проект!CS$556,Проект!CS$561)/Параметры!CS$70)</f>
        <v>2272843.7114558467</v>
      </c>
      <c r="CT205" s="53">
        <f ca="1">IF(CT$2=1,SUM(CT203:CT204)+SUM(Проект!CT$508,Проект!CT$514,Проект!CT$520,Проект!CT$526,Проект!CT$532,Проект!CT$538,Проект!CT$545,Проект!CT$551,Проект!CT$556,Проект!CT$561)/Параметры!CT$70,CT203+CS205*Параметры!CS$70/Параметры!CT$70+SUM(Проект!CT$508,Проект!CT$514,Проект!CT$520,Проект!CT$526,Проект!CT$532,Проект!CT$538,Проект!CT$545,Проект!CT$551,Проект!CT$556,Проект!CT$561)/Параметры!CT$70)</f>
        <v>2300406.9932918628</v>
      </c>
      <c r="CU205" s="53">
        <f ca="1">IF(CU$2=1,SUM(CU203:CU204)+SUM(Проект!CU$508,Проект!CU$514,Проект!CU$520,Проект!CU$526,Проект!CU$532,Проект!CU$538,Проект!CU$545,Проект!CU$551,Проект!CU$556,Проект!CU$561)/Параметры!CU$70,CU203+CT205*Параметры!CT$70/Параметры!CU$70+SUM(Проект!CU$508,Проект!CU$514,Проект!CU$520,Проект!CU$526,Проект!CU$532,Проект!CU$538,Проект!CU$545,Проект!CU$551,Проект!CU$556,Проект!CU$561)/Параметры!CU$70)</f>
        <v>2356785.2078681882</v>
      </c>
      <c r="CV205" s="53">
        <f ca="1">IF(CV$2=1,SUM(CV203:CV204)+SUM(Проект!CV$508,Проект!CV$514,Проект!CV$520,Проект!CV$526,Проект!CV$532,Проект!CV$538,Проект!CV$545,Проект!CV$551,Проект!CV$556,Проект!CV$561)/Параметры!CV$70,CV203+CU205*Параметры!CU$70/Параметры!CV$70+SUM(Проект!CV$508,Проект!CV$514,Проект!CV$520,Проект!CV$526,Проект!CV$532,Проект!CV$538,Проект!CV$545,Проект!CV$551,Проект!CV$556,Проект!CV$561)/Параметры!CV$70)</f>
        <v>2401386.093737056</v>
      </c>
      <c r="CW205" s="53">
        <f ca="1">IF(CW$2=1,SUM(CW203:CW204)+SUM(Проект!CW$508,Проект!CW$514,Проект!CW$520,Проект!CW$526,Проект!CW$532,Проект!CW$538,Проект!CW$545,Проект!CW$551,Проект!CW$556,Проект!CW$561)/Параметры!CW$70,CW203+CV205*Параметры!CV$70/Параметры!CW$70+SUM(Проект!CW$508,Проект!CW$514,Проект!CW$520,Проект!CW$526,Проект!CW$532,Проект!CW$538,Проект!CW$545,Проект!CW$551,Проект!CW$556,Проект!CW$561)/Параметры!CW$70)</f>
        <v>2446238.122905714</v>
      </c>
      <c r="CX205" s="53">
        <f ca="1">IF(CX$2=1,SUM(CX203:CX204)+SUM(Проект!CX$508,Проект!CX$514,Проект!CX$520,Проект!CX$526,Проект!CX$532,Проект!CX$538,Проект!CX$545,Проект!CX$551,Проект!CX$556,Проект!CX$561)/Параметры!CX$70,CX203+CW205*Параметры!CW$70/Параметры!CX$70+SUM(Проект!CX$508,Проект!CX$514,Проект!CX$520,Проект!CX$526,Проект!CX$532,Проект!CX$538,Проект!CX$545,Проект!CX$551,Проект!CX$556,Проект!CX$561)/Параметры!CX$70)</f>
        <v>2491342.7153748902</v>
      </c>
      <c r="CY205" s="53">
        <f ca="1">IF(CY$2=1,SUM(CY203:CY204)+SUM(Проект!CY$508,Проект!CY$514,Проект!CY$520,Проект!CY$526,Проект!CY$532,Проект!CY$538,Проект!CY$545,Проект!CY$551,Проект!CY$556,Проект!CY$561)/Параметры!CY$70,CY203+CX205*Параметры!CX$70/Параметры!CY$70+SUM(Проект!CY$508,Проект!CY$514,Проект!CY$520,Проект!CY$526,Проект!CY$532,Проект!CY$538,Проект!CY$545,Проект!CY$551,Проект!CY$556,Проект!CY$561)/Параметры!CY$70)</f>
        <v>2536701.2991742049</v>
      </c>
      <c r="CZ205" s="53">
        <f ca="1">IF(CZ$2=1,SUM(CZ203:CZ204)+SUM(Проект!CZ$508,Проект!CZ$514,Проект!CZ$520,Проект!CZ$526,Проект!CZ$532,Проект!CZ$538,Проект!CZ$545,Проект!CZ$551,Проект!CZ$556,Проект!CZ$561)/Параметры!CZ$70,CZ203+CY205*Параметры!CY$70/Параметры!CZ$70+SUM(Проект!CZ$508,Проект!CZ$514,Проект!CZ$520,Проект!CZ$526,Проект!CZ$532,Проект!CZ$538,Проект!CZ$545,Проект!CZ$551,Проект!CZ$556,Проект!CZ$561)/Параметры!CZ$70)</f>
        <v>2582315.3104075668</v>
      </c>
      <c r="DA205" s="53">
        <f ca="1">IF(DA$2=1,SUM(DA203:DA204)+SUM(Проект!DA$508,Проект!DA$514,Проект!DA$520,Проект!DA$526,Проект!DA$532,Проект!DA$538,Проект!DA$545,Проект!DA$551,Проект!DA$556,Проект!DA$561)/Параметры!DA$70,DA203+CZ205*Параметры!CZ$70/Параметры!DA$70+SUM(Проект!DA$508,Проект!DA$514,Проект!DA$520,Проект!DA$526,Проект!DA$532,Проект!DA$538,Проект!DA$545,Проект!DA$551,Проект!DA$556,Проект!DA$561)/Параметры!DA$70)</f>
        <v>2628186.1932988265</v>
      </c>
      <c r="DB205" s="53">
        <f ca="1">IF(DB$2=1,SUM(DB203:DB204)+SUM(Проект!DB$508,Проект!DB$514,Проект!DB$520,Проект!DB$526,Проект!DB$532,Проект!DB$538,Проект!DB$545,Проект!DB$551,Проект!DB$556,Проект!DB$561)/Параметры!DB$70,DB203+DA205*Параметры!DA$70/Параметры!DB$70+SUM(Проект!DB$508,Проект!DB$514,Проект!DB$520,Проект!DB$526,Проект!DB$532,Проект!DB$538,Проект!DB$545,Проект!DB$551,Проект!DB$556,Проект!DB$561)/Параметры!DB$70)</f>
        <v>2643194.6511426675</v>
      </c>
      <c r="DC205" s="53">
        <f ca="1">IF(DC$2=1,SUM(DC203:DC204)+SUM(Проект!DC$508,Проект!DC$514,Проект!DC$520,Проект!DC$526,Проект!DC$532,Проект!DC$538,Проект!DC$545,Проект!DC$551,Проект!DC$556,Проект!DC$561)/Параметры!DC$70,DC203+DB205*Параметры!DB$70/Параметры!DC$70+SUM(Проект!DC$508,Проект!DC$514,Проект!DC$520,Проект!DC$526,Проект!DC$532,Проект!DC$538,Проект!DC$545,Проект!DC$551,Проект!DC$556,Проект!DC$561)/Параметры!DC$70)</f>
        <v>2671253.9111854685</v>
      </c>
      <c r="DD205" s="53">
        <f ca="1">IF(DD$2=1,SUM(DD203:DD204)+SUM(Проект!DD$508,Проект!DD$514,Проект!DD$520,Проект!DD$526,Проект!DD$532,Проект!DD$538,Проект!DD$545,Проект!DD$551,Проект!DD$556,Проект!DD$561)/Параметры!DD$70,DD203+DC205*Параметры!DC$70/Параметры!DD$70+SUM(Проект!DD$508,Проект!DD$514,Проект!DD$520,Проект!DD$526,Проект!DD$532,Проект!DD$538,Проект!DD$545,Проект!DD$551,Проект!DD$556,Проект!DD$561)/Параметры!DD$70)</f>
        <v>2699470.7857706896</v>
      </c>
      <c r="DE205" s="53">
        <f ca="1">IF(DE$2=1,SUM(DE203:DE204)+SUM(Проект!DE$508,Проект!DE$514,Проект!DE$520,Проект!DE$526,Проект!DE$532,Проект!DE$538,Проект!DE$545,Проект!DE$551,Проект!DE$556,Проект!DE$561)/Параметры!DE$70,DE203+DD205*Параметры!DD$70/Параметры!DE$70+SUM(Проект!DE$508,Проект!DE$514,Проект!DE$520,Проект!DE$526,Проект!DE$532,Проект!DE$538,Проект!DE$545,Проект!DE$551,Проект!DE$556,Проект!DE$561)/Параметры!DE$70)</f>
        <v>2727846.166073875</v>
      </c>
      <c r="DF205" s="53">
        <f ca="1">IF(DF$2=1,SUM(DF203:DF204)+SUM(Проект!DF$508,Проект!DF$514,Проект!DF$520,Проект!DF$526,Проект!DF$532,Проект!DF$538,Проект!DF$545,Проект!DF$551,Проект!DF$556,Проект!DF$561)/Параметры!DF$70,DF203+DE205*Параметры!DE$70/Параметры!DF$70+SUM(Проект!DF$508,Проект!DF$514,Проект!DF$520,Проект!DF$526,Проект!DF$532,Проект!DF$538,Проект!DF$545,Проект!DF$551,Проект!DF$556,Проект!DF$561)/Параметры!DF$70)</f>
        <v>2757326.0443050801</v>
      </c>
      <c r="DG205" s="53">
        <f ca="1">IF(DG$2=1,SUM(DG203:DG204)+SUM(Проект!DG$508,Проект!DG$514,Проект!DG$520,Проект!DG$526,Проект!DG$532,Проект!DG$538,Проект!DG$545,Проект!DG$551,Проект!DG$556,Проект!DG$561)/Параметры!DG$70,DG203+DF205*Параметры!DF$70/Параметры!DG$70+SUM(Проект!DG$508,Проект!DG$514,Проект!DG$520,Проект!DG$526,Проект!DG$532,Проект!DG$538,Проект!DG$545,Проект!DG$551,Проект!DG$556,Проект!DG$561)/Параметры!DG$70)</f>
        <v>2817637.9005684149</v>
      </c>
      <c r="DH205" s="53">
        <f ca="1">IF(DH$2=1,SUM(DH203:DH204)+SUM(Проект!DH$508,Проект!DH$514,Проект!DH$520,Проект!DH$526,Проект!DH$532,Проект!DH$538,Проект!DH$545,Проект!DH$551,Проект!DH$556,Проект!DH$561)/Параметры!DH$70,DH203+DG205*Параметры!DG$70/Параметры!DH$70+SUM(Проект!DH$508,Проект!DH$514,Проект!DH$520,Проект!DH$526,Проект!DH$532,Проект!DH$538,Проект!DH$545,Проект!DH$551,Проект!DH$556,Проект!DH$561)/Параметры!DH$70)</f>
        <v>2865348.0151147684</v>
      </c>
      <c r="DI205" s="53">
        <f ca="1">IF(DI$2=1,SUM(DI203:DI204)+SUM(Проект!DI$508,Проект!DI$514,Проект!DI$520,Проект!DI$526,Проект!DI$532,Проект!DI$538,Проект!DI$545,Проект!DI$551,Проект!DI$556,Проект!DI$561)/Параметры!DI$70,DI203+DH205*Параметры!DH$70/Параметры!DI$70+SUM(Проект!DI$508,Проект!DI$514,Проект!DI$520,Проект!DI$526,Проект!DI$532,Проект!DI$538,Проект!DI$545,Проект!DI$551,Проект!DI$556,Проект!DI$561)/Параметры!DI$70)</f>
        <v>2913326.8529918967</v>
      </c>
      <c r="DJ205" s="53">
        <f ca="1">IF(DJ$2=1,SUM(DJ203:DJ204)+SUM(Проект!DJ$508,Проект!DJ$514,Проект!DJ$520,Проект!DJ$526,Проект!DJ$532,Проект!DJ$538,Проект!DJ$545,Проект!DJ$551,Проект!DJ$556,Проект!DJ$561)/Параметры!DJ$70,DJ203+DI205*Параметры!DI$70/Параметры!DJ$70+SUM(Проект!DJ$508,Проект!DJ$514,Проект!DJ$520,Проект!DJ$526,Проект!DJ$532,Проект!DJ$538,Проект!DJ$545,Проект!DJ$551,Проект!DJ$556,Проект!DJ$561)/Параметры!DJ$70)</f>
        <v>2961575.9336005813</v>
      </c>
      <c r="DK205" s="53">
        <f ca="1">IF(DK$2=1,SUM(DK203:DK204)+SUM(Проект!DK$508,Проект!DK$514,Проект!DK$520,Проект!DK$526,Проект!DK$532,Проект!DK$538,Проект!DK$545,Проект!DK$551,Проект!DK$556,Проект!DK$561)/Параметры!DK$70,DK203+DJ205*Параметры!DJ$70/Параметры!DK$70+SUM(Проект!DK$508,Проект!DK$514,Проект!DK$520,Проект!DK$526,Проект!DK$532,Проект!DK$538,Проект!DK$545,Проект!DK$551,Проект!DK$556,Проект!DK$561)/Параметры!DK$70)</f>
        <v>3010096.7849325147</v>
      </c>
      <c r="DL205" s="53">
        <f ca="1">IF(DL$2=1,SUM(DL203:DL204)+SUM(Проект!DL$508,Проект!DL$514,Проект!DL$520,Проект!DL$526,Проект!DL$532,Проект!DL$538,Проект!DL$545,Проект!DL$551,Проект!DL$556,Проект!DL$561)/Параметры!DL$70,DL203+DK205*Параметры!DK$70/Параметры!DL$70+SUM(Проект!DL$508,Проект!DL$514,Проект!DL$520,Проект!DL$526,Проект!DL$532,Проект!DL$538,Проект!DL$545,Проект!DL$551,Проект!DL$556,Проект!DL$561)/Параметры!DL$70)</f>
        <v>3058890.9436188811</v>
      </c>
      <c r="DM205" s="53">
        <f ca="1">IF(DM$2=1,SUM(DM203:DM204)+SUM(Проект!DM$508,Проект!DM$514,Проект!DM$520,Проект!DM$526,Проект!DM$532,Проект!DM$538,Проект!DM$545,Проект!DM$551,Проект!DM$556,Проект!DM$561)/Параметры!DM$70,DM203+DL205*Параметры!DL$70/Параметры!DM$70+SUM(Проект!DM$508,Проект!DM$514,Проект!DM$520,Проект!DM$526,Проект!DM$532,Проект!DM$538,Проект!DM$545,Проект!DM$551,Проект!DM$556,Проект!DM$561)/Параметры!DM$70)</f>
        <v>3107959.954979192</v>
      </c>
      <c r="DN205" s="53">
        <f ca="1">IF(DN$2=1,SUM(DN203:DN204)+SUM(Проект!DN$508,Проект!DN$514,Проект!DN$520,Проект!DN$526,Проект!DN$532,Проект!DN$538,Проект!DN$545,Проект!DN$551,Проект!DN$556,Проект!DN$561)/Параметры!DN$70,DN203+DM205*Параметры!DM$70/Параметры!DN$70+SUM(Проект!DN$508,Проект!DN$514,Проект!DN$520,Проект!DN$526,Проект!DN$532,Проект!DN$538,Проект!DN$545,Проект!DN$551,Проект!DN$556,Проект!DN$561)/Параметры!DN$70)</f>
        <v>3124006.1715387711</v>
      </c>
      <c r="DO205" s="53">
        <f ca="1">IF(DO$2=1,SUM(DO203:DO204)+SUM(Проект!DO$508,Проект!DO$514,Проект!DO$520,Проект!DO$526,Проект!DO$532,Проект!DO$538,Проект!DO$545,Проект!DO$551,Проект!DO$556,Проект!DO$561)/Параметры!DO$70,DO203+DN205*Параметры!DN$70/Параметры!DO$70+SUM(Проект!DO$508,Проект!DO$514,Проект!DO$520,Проект!DO$526,Проект!DO$532,Проект!DO$538,Проект!DO$545,Проект!DO$551,Проект!DO$556,Проект!DO$561)/Параметры!DO$70)</f>
        <v>3154016.7464512326</v>
      </c>
      <c r="DP205" s="53">
        <f ca="1">IF(DP$2=1,SUM(DP203:DP204)+SUM(Проект!DP$508,Проект!DP$514,Проект!DP$520,Проект!DP$526,Проект!DP$532,Проект!DP$538,Проект!DP$545,Проект!DP$551,Проект!DP$556,Проект!DP$561)/Параметры!DP$70,DP203+DO205*Параметры!DO$70/Параметры!DP$70+SUM(Проект!DP$508,Проект!DP$514,Проект!DP$520,Проект!DP$526,Проект!DP$532,Проект!DP$538,Проект!DP$545,Проект!DP$551,Проект!DP$556,Проект!DP$561)/Параметры!DP$70)</f>
        <v>3184195.9689240879</v>
      </c>
      <c r="DQ205" s="53">
        <f ca="1">IF(DQ$2=1,SUM(DQ203:DQ204)+SUM(Проект!DQ$508,Проект!DQ$514,Проект!DQ$520,Проект!DQ$526,Проект!DQ$532,Проект!DQ$538,Проект!DQ$545,Проект!DQ$551,Проект!DQ$556,Проект!DQ$561)/Параметры!DQ$70,DQ203+DP205*Параметры!DP$70/Параметры!DQ$70+SUM(Проект!DQ$508,Проект!DQ$514,Проект!DQ$520,Проект!DQ$526,Проект!DQ$532,Проект!DQ$538,Проект!DQ$545,Проект!DQ$551,Проект!DQ$556,Проект!DQ$561)/Параметры!DQ$70)</f>
        <v>3214544.7925151633</v>
      </c>
      <c r="DR205" s="53">
        <f ca="1">IF(DR$2=1,SUM(DR203:DR204)+SUM(Проект!DR$508,Проект!DR$514,Проект!DR$520,Проект!DR$526,Проект!DR$532,Проект!DR$538,Проект!DR$545,Проект!DR$551,Проект!DR$556,Проект!DR$561)/Параметры!DR$70,DR203+DQ205*Параметры!DQ$70/Параметры!DR$70+SUM(Проект!DR$508,Проект!DR$514,Проект!DR$520,Проект!DR$526,Проект!DR$532,Проект!DR$538,Проект!DR$545,Проект!DR$551,Проект!DR$556,Проект!DR$561)/Параметры!DR$70)</f>
        <v>3246075.4288892164</v>
      </c>
      <c r="DS205" s="53">
        <f ca="1">IF(DS$2=1,SUM(DS203:DS204)+SUM(Проект!DS$508,Проект!DS$514,Проект!DS$520,Проект!DS$526,Проект!DS$532,Проект!DS$538,Проект!DS$545,Проект!DS$551,Проект!DS$556,Проект!DS$561)/Параметры!DS$70,DS203+DR205*Параметры!DR$70/Параметры!DS$70+SUM(Проект!DS$508,Проект!DS$514,Проект!DS$520,Проект!DS$526,Проект!DS$532,Проект!DS$538,Проект!DS$545,Проект!DS$551,Проект!DS$556,Проект!DS$561)/Параметры!DS$70)</f>
        <v>3310596.2817576518</v>
      </c>
      <c r="DT205" s="53">
        <f ca="1">IF(DT$2=1,SUM(DT203:DT204)+SUM(Проект!DT$508,Проект!DT$514,Проект!DT$520,Проект!DT$526,Проект!DT$532,Проект!DT$538,Проект!DT$545,Проект!DT$551,Проект!DT$556,Проект!DT$561)/Параметры!DT$70,DT203+DS205*Параметры!DS$70/Параметры!DT$70+SUM(Проект!DT$508,Проект!DT$514,Проект!DT$520,Проект!DT$526,Проект!DT$532,Проект!DT$538,Проект!DT$545,Проект!DT$551,Проект!DT$556,Проект!DT$561)/Параметры!DT$70)</f>
        <v>3361633.2709889198</v>
      </c>
      <c r="DU205" s="53">
        <f ca="1">IF(DU$2=1,SUM(DU203:DU204)+SUM(Проект!DU$508,Проект!DU$514,Проект!DU$520,Проект!DU$526,Проект!DU$532,Проект!DU$538,Проект!DU$545,Проект!DU$551,Проект!DU$556,Проект!DU$561)/Параметры!DU$70,DU203+DT205*Параметры!DT$70/Параметры!DU$70+SUM(Проект!DU$508,Проект!DU$514,Проект!DU$520,Проект!DU$526,Проект!DU$532,Проект!DU$538,Проект!DU$545,Проект!DU$551,Проект!DU$556,Проект!DU$561)/Параметры!DU$70)</f>
        <v>3412957.7941841139</v>
      </c>
      <c r="DV205" s="53">
        <f ca="1">IF(DV$2=1,SUM(DV203:DV204)+SUM(Проект!DV$508,Проект!DV$514,Проект!DV$520,Проект!DV$526,Проект!DV$532,Проект!DV$538,Проект!DV$545,Проект!DV$551,Проект!DV$556,Проект!DV$561)/Параметры!DV$70,DV203+DU205*Параметры!DU$70/Параметры!DV$70+SUM(Проект!DV$508,Проект!DV$514,Проект!DV$520,Проект!DV$526,Проект!DV$532,Проект!DV$538,Проект!DV$545,Проект!DV$551,Проект!DV$556,Проект!DV$561)/Параметры!DV$70)</f>
        <v>3464571.4771020734</v>
      </c>
      <c r="DW205" s="53"/>
      <c r="DX205" s="53"/>
    </row>
    <row r="206" spans="1:128" x14ac:dyDescent="0.2">
      <c r="A206" s="12"/>
      <c r="B206" s="77"/>
      <c r="C206" s="49"/>
      <c r="D206" s="14"/>
      <c r="E206" s="14" t="s">
        <v>3027</v>
      </c>
      <c r="F206" s="14" t="s">
        <v>2961</v>
      </c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</row>
    <row r="207" spans="1:128" x14ac:dyDescent="0.2">
      <c r="A207" s="10"/>
    </row>
    <row r="208" spans="1:128" x14ac:dyDescent="0.2">
      <c r="B208" s="71"/>
      <c r="C208" s="237"/>
      <c r="D208" s="68"/>
      <c r="E208" s="68"/>
      <c r="F208" s="68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  <c r="BL208" s="53"/>
      <c r="BM208" s="53"/>
      <c r="BN208" s="53"/>
      <c r="BO208" s="53"/>
      <c r="BP208" s="53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/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  <c r="CN208" s="53"/>
      <c r="CO208" s="53"/>
      <c r="CP208" s="53"/>
      <c r="CQ208" s="53"/>
      <c r="CR208" s="53"/>
      <c r="CS208" s="53"/>
      <c r="CT208" s="53"/>
      <c r="CU208" s="53"/>
      <c r="CV208" s="53"/>
      <c r="CW208" s="53"/>
      <c r="CX208" s="53"/>
      <c r="CY208" s="53"/>
      <c r="CZ208" s="53"/>
      <c r="DA208" s="53"/>
      <c r="DB208" s="53"/>
      <c r="DC208" s="53"/>
      <c r="DD208" s="53"/>
      <c r="DE208" s="53"/>
      <c r="DF208" s="53"/>
      <c r="DG208" s="53"/>
      <c r="DH208" s="53"/>
      <c r="DI208" s="53"/>
      <c r="DJ208" s="53"/>
      <c r="DK208" s="53"/>
      <c r="DL208" s="53"/>
      <c r="DM208" s="53"/>
      <c r="DN208" s="53"/>
      <c r="DO208" s="53"/>
      <c r="DP208" s="53"/>
      <c r="DQ208" s="53"/>
      <c r="DR208" s="53"/>
      <c r="DS208" s="53"/>
      <c r="DT208" s="53"/>
      <c r="DU208" s="53"/>
      <c r="DV208" s="53"/>
      <c r="DW208" s="53"/>
      <c r="DX208" s="53"/>
    </row>
    <row r="209" spans="2:128" x14ac:dyDescent="0.2">
      <c r="B209" s="71"/>
      <c r="C209" s="237"/>
      <c r="D209" s="68"/>
      <c r="E209" s="68"/>
      <c r="F209" s="68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  <c r="BF209" s="53"/>
      <c r="BG209" s="53"/>
      <c r="BH209" s="53"/>
      <c r="BI209" s="53"/>
      <c r="BJ209" s="53"/>
      <c r="BK209" s="53"/>
      <c r="BL209" s="53"/>
      <c r="BM209" s="53"/>
      <c r="BN209" s="53"/>
      <c r="BO209" s="53"/>
      <c r="BP209" s="53"/>
      <c r="BQ209" s="53"/>
      <c r="BR209" s="53"/>
      <c r="BS209" s="53"/>
      <c r="BT209" s="53"/>
      <c r="BU209" s="53"/>
      <c r="BV209" s="53"/>
      <c r="BW209" s="53"/>
      <c r="BX209" s="53"/>
      <c r="BY209" s="53"/>
      <c r="BZ209" s="53"/>
      <c r="CA209" s="53"/>
      <c r="CB209" s="53"/>
      <c r="CC209" s="53"/>
      <c r="CD209" s="53"/>
      <c r="CE209" s="53"/>
      <c r="CF209" s="53"/>
      <c r="CG209" s="53"/>
      <c r="CH209" s="53"/>
      <c r="CI209" s="53"/>
      <c r="CJ209" s="53"/>
      <c r="CK209" s="53"/>
      <c r="CL209" s="53"/>
      <c r="CM209" s="53"/>
      <c r="CN209" s="53"/>
      <c r="CO209" s="53"/>
      <c r="CP209" s="53"/>
      <c r="CQ209" s="53"/>
      <c r="CR209" s="53"/>
      <c r="CS209" s="53"/>
      <c r="CT209" s="53"/>
      <c r="CU209" s="53"/>
      <c r="CV209" s="53"/>
      <c r="CW209" s="53"/>
      <c r="CX209" s="53"/>
      <c r="CY209" s="53"/>
      <c r="CZ209" s="53"/>
      <c r="DA209" s="53"/>
      <c r="DB209" s="53"/>
      <c r="DC209" s="53"/>
      <c r="DD209" s="53"/>
      <c r="DE209" s="53"/>
      <c r="DF209" s="53"/>
      <c r="DG209" s="53"/>
      <c r="DH209" s="53"/>
      <c r="DI209" s="53"/>
      <c r="DJ209" s="53"/>
      <c r="DK209" s="53"/>
      <c r="DL209" s="53"/>
      <c r="DM209" s="53"/>
      <c r="DN209" s="53"/>
      <c r="DO209" s="53"/>
      <c r="DP209" s="53"/>
      <c r="DQ209" s="53"/>
      <c r="DR209" s="53"/>
      <c r="DS209" s="53"/>
      <c r="DT209" s="53"/>
      <c r="DU209" s="53"/>
      <c r="DV209" s="53"/>
      <c r="DW209" s="53"/>
      <c r="DX209" s="53"/>
    </row>
    <row r="210" spans="2:128" x14ac:dyDescent="0.2">
      <c r="B210" s="71"/>
      <c r="C210" s="237"/>
      <c r="D210" s="68"/>
      <c r="E210" s="68"/>
      <c r="F210" s="68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  <c r="BF210" s="53"/>
      <c r="BG210" s="53"/>
      <c r="BH210" s="53"/>
      <c r="BI210" s="53"/>
      <c r="BJ210" s="53"/>
      <c r="BK210" s="53"/>
      <c r="BL210" s="53"/>
      <c r="BM210" s="53"/>
      <c r="BN210" s="53"/>
      <c r="BO210" s="53"/>
      <c r="BP210" s="53"/>
      <c r="BQ210" s="53"/>
      <c r="BR210" s="53"/>
      <c r="BS210" s="53"/>
      <c r="BT210" s="53"/>
      <c r="BU210" s="53"/>
      <c r="BV210" s="53"/>
      <c r="BW210" s="53"/>
      <c r="BX210" s="53"/>
      <c r="BY210" s="53"/>
      <c r="BZ210" s="53"/>
      <c r="CA210" s="53"/>
      <c r="CB210" s="53"/>
      <c r="CC210" s="53"/>
      <c r="CD210" s="53"/>
      <c r="CE210" s="53"/>
      <c r="CF210" s="53"/>
      <c r="CG210" s="53"/>
      <c r="CH210" s="53"/>
      <c r="CI210" s="53"/>
      <c r="CJ210" s="53"/>
      <c r="CK210" s="53"/>
      <c r="CL210" s="53"/>
      <c r="CM210" s="53"/>
      <c r="CN210" s="53"/>
      <c r="CO210" s="53"/>
      <c r="CP210" s="53"/>
      <c r="CQ210" s="53"/>
      <c r="CR210" s="53"/>
      <c r="CS210" s="53"/>
      <c r="CT210" s="53"/>
      <c r="CU210" s="53"/>
      <c r="CV210" s="53"/>
      <c r="CW210" s="53"/>
      <c r="CX210" s="53"/>
      <c r="CY210" s="53"/>
      <c r="CZ210" s="53"/>
      <c r="DA210" s="53"/>
      <c r="DB210" s="53"/>
      <c r="DC210" s="53"/>
      <c r="DD210" s="53"/>
      <c r="DE210" s="53"/>
      <c r="DF210" s="53"/>
      <c r="DG210" s="53"/>
      <c r="DH210" s="53"/>
      <c r="DI210" s="53"/>
      <c r="DJ210" s="53"/>
      <c r="DK210" s="53"/>
      <c r="DL210" s="53"/>
      <c r="DM210" s="53"/>
      <c r="DN210" s="53"/>
      <c r="DO210" s="53"/>
      <c r="DP210" s="53"/>
      <c r="DQ210" s="53"/>
      <c r="DR210" s="53"/>
      <c r="DS210" s="53"/>
      <c r="DT210" s="53"/>
      <c r="DU210" s="53"/>
      <c r="DV210" s="53"/>
      <c r="DW210" s="53"/>
      <c r="DX210" s="53"/>
    </row>
    <row r="211" spans="2:128" x14ac:dyDescent="0.2">
      <c r="B211" s="71"/>
      <c r="C211" s="237"/>
      <c r="D211" s="68"/>
      <c r="E211" s="68"/>
      <c r="F211" s="68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  <c r="BK211" s="53"/>
      <c r="BL211" s="53"/>
      <c r="BM211" s="53"/>
      <c r="BN211" s="53"/>
      <c r="BO211" s="53"/>
      <c r="BP211" s="53"/>
      <c r="BQ211" s="53"/>
      <c r="BR211" s="53"/>
      <c r="BS211" s="53"/>
      <c r="BT211" s="53"/>
      <c r="BU211" s="53"/>
      <c r="BV211" s="53"/>
      <c r="BW211" s="53"/>
      <c r="BX211" s="53"/>
      <c r="BY211" s="53"/>
      <c r="BZ211" s="53"/>
      <c r="CA211" s="53"/>
      <c r="CB211" s="53"/>
      <c r="CC211" s="53"/>
      <c r="CD211" s="53"/>
      <c r="CE211" s="53"/>
      <c r="CF211" s="53"/>
      <c r="CG211" s="53"/>
      <c r="CH211" s="53"/>
      <c r="CI211" s="53"/>
      <c r="CJ211" s="53"/>
      <c r="CK211" s="53"/>
      <c r="CL211" s="53"/>
      <c r="CM211" s="53"/>
      <c r="CN211" s="53"/>
      <c r="CO211" s="53"/>
      <c r="CP211" s="53"/>
      <c r="CQ211" s="53"/>
      <c r="CR211" s="53"/>
      <c r="CS211" s="53"/>
      <c r="CT211" s="53"/>
      <c r="CU211" s="53"/>
      <c r="CV211" s="53"/>
      <c r="CW211" s="53"/>
      <c r="CX211" s="53"/>
      <c r="CY211" s="53"/>
      <c r="CZ211" s="53"/>
      <c r="DA211" s="53"/>
      <c r="DB211" s="53"/>
      <c r="DC211" s="53"/>
      <c r="DD211" s="53"/>
      <c r="DE211" s="53"/>
      <c r="DF211" s="53"/>
      <c r="DG211" s="53"/>
      <c r="DH211" s="53"/>
      <c r="DI211" s="53"/>
      <c r="DJ211" s="53"/>
      <c r="DK211" s="53"/>
      <c r="DL211" s="53"/>
      <c r="DM211" s="53"/>
      <c r="DN211" s="53"/>
      <c r="DO211" s="53"/>
      <c r="DP211" s="53"/>
      <c r="DQ211" s="53"/>
      <c r="DR211" s="53"/>
      <c r="DS211" s="53"/>
      <c r="DT211" s="53"/>
      <c r="DU211" s="53"/>
      <c r="DV211" s="53"/>
      <c r="DW211" s="53"/>
      <c r="DX211" s="53"/>
    </row>
    <row r="212" spans="2:128" x14ac:dyDescent="0.2">
      <c r="B212" s="71"/>
      <c r="C212" s="237"/>
      <c r="D212" s="68"/>
      <c r="E212" s="68"/>
      <c r="F212" s="68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  <c r="BF212" s="53"/>
      <c r="BG212" s="53"/>
      <c r="BH212" s="53"/>
      <c r="BI212" s="53"/>
      <c r="BJ212" s="53"/>
      <c r="BK212" s="53"/>
      <c r="BL212" s="53"/>
      <c r="BM212" s="53"/>
      <c r="BN212" s="53"/>
      <c r="BO212" s="53"/>
      <c r="BP212" s="53"/>
      <c r="BQ212" s="53"/>
      <c r="BR212" s="53"/>
      <c r="BS212" s="53"/>
      <c r="BT212" s="53"/>
      <c r="BU212" s="53"/>
      <c r="BV212" s="53"/>
      <c r="BW212" s="53"/>
      <c r="BX212" s="53"/>
      <c r="BY212" s="53"/>
      <c r="BZ212" s="53"/>
      <c r="CA212" s="53"/>
      <c r="CB212" s="53"/>
      <c r="CC212" s="53"/>
      <c r="CD212" s="53"/>
      <c r="CE212" s="53"/>
      <c r="CF212" s="53"/>
      <c r="CG212" s="53"/>
      <c r="CH212" s="53"/>
      <c r="CI212" s="53"/>
      <c r="CJ212" s="53"/>
      <c r="CK212" s="53"/>
      <c r="CL212" s="53"/>
      <c r="CM212" s="53"/>
      <c r="CN212" s="53"/>
      <c r="CO212" s="53"/>
      <c r="CP212" s="53"/>
      <c r="CQ212" s="53"/>
      <c r="CR212" s="53"/>
      <c r="CS212" s="53"/>
      <c r="CT212" s="53"/>
      <c r="CU212" s="53"/>
      <c r="CV212" s="53"/>
      <c r="CW212" s="53"/>
      <c r="CX212" s="53"/>
      <c r="CY212" s="53"/>
      <c r="CZ212" s="53"/>
      <c r="DA212" s="53"/>
      <c r="DB212" s="53"/>
      <c r="DC212" s="53"/>
      <c r="DD212" s="53"/>
      <c r="DE212" s="53"/>
      <c r="DF212" s="53"/>
      <c r="DG212" s="53"/>
      <c r="DH212" s="53"/>
      <c r="DI212" s="53"/>
      <c r="DJ212" s="53"/>
      <c r="DK212" s="53"/>
      <c r="DL212" s="53"/>
      <c r="DM212" s="53"/>
      <c r="DN212" s="53"/>
      <c r="DO212" s="53"/>
      <c r="DP212" s="53"/>
      <c r="DQ212" s="53"/>
      <c r="DR212" s="53"/>
      <c r="DS212" s="53"/>
      <c r="DT212" s="53"/>
      <c r="DU212" s="53"/>
      <c r="DV212" s="53"/>
      <c r="DW212" s="53"/>
      <c r="DX212" s="53"/>
    </row>
    <row r="213" spans="2:128" x14ac:dyDescent="0.2">
      <c r="B213" s="71"/>
      <c r="C213" s="237"/>
      <c r="D213" s="68"/>
      <c r="E213" s="68"/>
      <c r="F213" s="68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  <c r="BF213" s="53"/>
      <c r="BG213" s="53"/>
      <c r="BH213" s="53"/>
      <c r="BI213" s="53"/>
      <c r="BJ213" s="53"/>
      <c r="BK213" s="53"/>
      <c r="BL213" s="53"/>
      <c r="BM213" s="53"/>
      <c r="BN213" s="53"/>
      <c r="BO213" s="53"/>
      <c r="BP213" s="53"/>
      <c r="BQ213" s="53"/>
      <c r="BR213" s="53"/>
      <c r="BS213" s="53"/>
      <c r="BT213" s="53"/>
      <c r="BU213" s="53"/>
      <c r="BV213" s="53"/>
      <c r="BW213" s="53"/>
      <c r="BX213" s="53"/>
      <c r="BY213" s="53"/>
      <c r="BZ213" s="53"/>
      <c r="CA213" s="53"/>
      <c r="CB213" s="53"/>
      <c r="CC213" s="53"/>
      <c r="CD213" s="53"/>
      <c r="CE213" s="53"/>
      <c r="CF213" s="53"/>
      <c r="CG213" s="53"/>
      <c r="CH213" s="53"/>
      <c r="CI213" s="53"/>
      <c r="CJ213" s="53"/>
      <c r="CK213" s="53"/>
      <c r="CL213" s="53"/>
      <c r="CM213" s="53"/>
      <c r="CN213" s="53"/>
      <c r="CO213" s="53"/>
      <c r="CP213" s="53"/>
      <c r="CQ213" s="53"/>
      <c r="CR213" s="53"/>
      <c r="CS213" s="53"/>
      <c r="CT213" s="53"/>
      <c r="CU213" s="53"/>
      <c r="CV213" s="53"/>
      <c r="CW213" s="53"/>
      <c r="CX213" s="53"/>
      <c r="CY213" s="53"/>
      <c r="CZ213" s="53"/>
      <c r="DA213" s="53"/>
      <c r="DB213" s="53"/>
      <c r="DC213" s="53"/>
      <c r="DD213" s="53"/>
      <c r="DE213" s="53"/>
      <c r="DF213" s="53"/>
      <c r="DG213" s="53"/>
      <c r="DH213" s="53"/>
      <c r="DI213" s="53"/>
      <c r="DJ213" s="53"/>
      <c r="DK213" s="53"/>
      <c r="DL213" s="53"/>
      <c r="DM213" s="53"/>
      <c r="DN213" s="53"/>
      <c r="DO213" s="53"/>
      <c r="DP213" s="53"/>
      <c r="DQ213" s="53"/>
      <c r="DR213" s="53"/>
      <c r="DS213" s="53"/>
      <c r="DT213" s="53"/>
      <c r="DU213" s="53"/>
      <c r="DV213" s="53"/>
      <c r="DW213" s="53"/>
      <c r="DX213" s="53"/>
    </row>
    <row r="214" spans="2:128" x14ac:dyDescent="0.2">
      <c r="B214" s="71"/>
      <c r="C214" s="237"/>
      <c r="D214" s="68"/>
      <c r="E214" s="68"/>
      <c r="F214" s="68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  <c r="BF214" s="53"/>
      <c r="BG214" s="53"/>
      <c r="BH214" s="53"/>
      <c r="BI214" s="53"/>
      <c r="BJ214" s="53"/>
      <c r="BK214" s="53"/>
      <c r="BL214" s="53"/>
      <c r="BM214" s="53"/>
      <c r="BN214" s="53"/>
      <c r="BO214" s="53"/>
      <c r="BP214" s="53"/>
      <c r="BQ214" s="53"/>
      <c r="BR214" s="53"/>
      <c r="BS214" s="53"/>
      <c r="BT214" s="53"/>
      <c r="BU214" s="53"/>
      <c r="BV214" s="53"/>
      <c r="BW214" s="53"/>
      <c r="BX214" s="53"/>
      <c r="BY214" s="53"/>
      <c r="BZ214" s="53"/>
      <c r="CA214" s="53"/>
      <c r="CB214" s="53"/>
      <c r="CC214" s="53"/>
      <c r="CD214" s="53"/>
      <c r="CE214" s="53"/>
      <c r="CF214" s="53"/>
      <c r="CG214" s="53"/>
      <c r="CH214" s="53"/>
      <c r="CI214" s="53"/>
      <c r="CJ214" s="53"/>
      <c r="CK214" s="53"/>
      <c r="CL214" s="53"/>
      <c r="CM214" s="53"/>
      <c r="CN214" s="53"/>
      <c r="CO214" s="53"/>
      <c r="CP214" s="53"/>
      <c r="CQ214" s="53"/>
      <c r="CR214" s="53"/>
      <c r="CS214" s="53"/>
      <c r="CT214" s="53"/>
      <c r="CU214" s="53"/>
      <c r="CV214" s="53"/>
      <c r="CW214" s="53"/>
      <c r="CX214" s="53"/>
      <c r="CY214" s="53"/>
      <c r="CZ214" s="53"/>
      <c r="DA214" s="53"/>
      <c r="DB214" s="53"/>
      <c r="DC214" s="53"/>
      <c r="DD214" s="53"/>
      <c r="DE214" s="53"/>
      <c r="DF214" s="53"/>
      <c r="DG214" s="53"/>
      <c r="DH214" s="53"/>
      <c r="DI214" s="53"/>
      <c r="DJ214" s="53"/>
      <c r="DK214" s="53"/>
      <c r="DL214" s="53"/>
      <c r="DM214" s="53"/>
      <c r="DN214" s="53"/>
      <c r="DO214" s="53"/>
      <c r="DP214" s="53"/>
      <c r="DQ214" s="53"/>
      <c r="DR214" s="53"/>
      <c r="DS214" s="53"/>
      <c r="DT214" s="53"/>
      <c r="DU214" s="53"/>
      <c r="DV214" s="53"/>
      <c r="DW214" s="53"/>
      <c r="DX214" s="53"/>
    </row>
  </sheetData>
  <sheetProtection formatCells="0"/>
  <mergeCells count="1">
    <mergeCell ref="A1:C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70C0"/>
    <outlinePr summaryBelow="0" summaryRight="0"/>
  </sheetPr>
  <dimension ref="A1:DX310"/>
  <sheetViews>
    <sheetView zoomScale="120" zoomScaleNormal="120" workbookViewId="0">
      <pane xSplit="6" ySplit="2" topLeftCell="G29" activePane="bottomRight" state="frozen"/>
      <selection activeCell="A6" sqref="A6"/>
      <selection pane="topRight" activeCell="A6" sqref="A6"/>
      <selection pane="bottomLeft" activeCell="A6" sqref="A6"/>
      <selection pane="bottomRight" activeCell="A24" sqref="A24"/>
    </sheetView>
  </sheetViews>
  <sheetFormatPr defaultColWidth="9.140625" defaultRowHeight="12.75" outlineLevelRow="1" x14ac:dyDescent="0.2"/>
  <cols>
    <col min="1" max="1" width="50.85546875" style="5" customWidth="1"/>
    <col min="2" max="2" width="12.85546875" style="21" customWidth="1"/>
    <col min="3" max="3" width="12.85546875" style="46" customWidth="1"/>
    <col min="4" max="4" width="6.85546875" style="6" hidden="1" customWidth="1"/>
    <col min="5" max="5" width="12.85546875" style="6" hidden="1" customWidth="1"/>
    <col min="6" max="6" width="21.42578125" style="6" hidden="1" customWidth="1"/>
    <col min="7" max="126" width="12.85546875" style="5" customWidth="1"/>
    <col min="127" max="127" width="1.85546875" style="5" customWidth="1"/>
    <col min="128" max="128" width="12.85546875" style="5" customWidth="1"/>
    <col min="129" max="16384" width="9.140625" style="5"/>
  </cols>
  <sheetData>
    <row r="1" spans="1:128" x14ac:dyDescent="0.2">
      <c r="A1" s="358" t="str">
        <f ca="1">Language!A19 &amp; " :: " &amp; Prj_Name</f>
        <v>Анализ :: Производство нефтепродуктов</v>
      </c>
      <c r="B1" s="359"/>
      <c r="C1" s="359"/>
      <c r="D1" s="1" t="s">
        <v>6</v>
      </c>
      <c r="E1" s="1" t="s">
        <v>4</v>
      </c>
      <c r="F1" s="1" t="s">
        <v>5</v>
      </c>
      <c r="G1" s="1" t="str">
        <f ca="1">Параметры!G$40</f>
        <v>авг.22</v>
      </c>
      <c r="H1" s="1" t="str">
        <f ca="1">Параметры!H$40</f>
        <v>сен.22</v>
      </c>
      <c r="I1" s="1" t="str">
        <f ca="1">Параметры!I$40</f>
        <v>окт.22</v>
      </c>
      <c r="J1" s="1" t="str">
        <f ca="1">Параметры!J$40</f>
        <v>ноя.22</v>
      </c>
      <c r="K1" s="1" t="str">
        <f ca="1">Параметры!K$40</f>
        <v>дек.22</v>
      </c>
      <c r="L1" s="1" t="str">
        <f ca="1">Параметры!L$40</f>
        <v>янв.23</v>
      </c>
      <c r="M1" s="1" t="str">
        <f ca="1">Параметры!M$40</f>
        <v>фев.23</v>
      </c>
      <c r="N1" s="1" t="str">
        <f ca="1">Параметры!N$40</f>
        <v>мар.23</v>
      </c>
      <c r="O1" s="1" t="str">
        <f ca="1">Параметры!O$40</f>
        <v>апр.23</v>
      </c>
      <c r="P1" s="1" t="str">
        <f ca="1">Параметры!P$40</f>
        <v>май.23</v>
      </c>
      <c r="Q1" s="1" t="str">
        <f ca="1">Параметры!Q$40</f>
        <v>июн.23</v>
      </c>
      <c r="R1" s="1" t="str">
        <f ca="1">Параметры!R$40</f>
        <v>июл.23</v>
      </c>
      <c r="S1" s="1" t="str">
        <f ca="1">Параметры!S$40</f>
        <v>авг.23</v>
      </c>
      <c r="T1" s="1" t="str">
        <f ca="1">Параметры!T$40</f>
        <v>сен.23</v>
      </c>
      <c r="U1" s="1" t="str">
        <f ca="1">Параметры!U$40</f>
        <v>окт.23</v>
      </c>
      <c r="V1" s="1" t="str">
        <f ca="1">Параметры!V$40</f>
        <v>ноя.23</v>
      </c>
      <c r="W1" s="1" t="str">
        <f ca="1">Параметры!W$40</f>
        <v>дек.23</v>
      </c>
      <c r="X1" s="1" t="str">
        <f ca="1">Параметры!X$40</f>
        <v>янв.24</v>
      </c>
      <c r="Y1" s="1" t="str">
        <f ca="1">Параметры!Y$40</f>
        <v>фев.24</v>
      </c>
      <c r="Z1" s="1" t="str">
        <f ca="1">Параметры!Z$40</f>
        <v>мар.24</v>
      </c>
      <c r="AA1" s="1" t="str">
        <f ca="1">Параметры!AA$40</f>
        <v>апр.24</v>
      </c>
      <c r="AB1" s="1" t="str">
        <f ca="1">Параметры!AB$40</f>
        <v>май.24</v>
      </c>
      <c r="AC1" s="1" t="str">
        <f ca="1">Параметры!AC$40</f>
        <v>июн.24</v>
      </c>
      <c r="AD1" s="1" t="str">
        <f ca="1">Параметры!AD$40</f>
        <v>июл.24</v>
      </c>
      <c r="AE1" s="1" t="str">
        <f ca="1">Параметры!AE$40</f>
        <v>авг.24</v>
      </c>
      <c r="AF1" s="1" t="str">
        <f ca="1">Параметры!AF$40</f>
        <v>сен.24</v>
      </c>
      <c r="AG1" s="1" t="str">
        <f ca="1">Параметры!AG$40</f>
        <v>окт.24</v>
      </c>
      <c r="AH1" s="1" t="str">
        <f ca="1">Параметры!AH$40</f>
        <v>ноя.24</v>
      </c>
      <c r="AI1" s="1" t="str">
        <f ca="1">Параметры!AI$40</f>
        <v>дек.24</v>
      </c>
      <c r="AJ1" s="1" t="str">
        <f ca="1">Параметры!AJ$40</f>
        <v>янв.25</v>
      </c>
      <c r="AK1" s="1" t="str">
        <f ca="1">Параметры!AK$40</f>
        <v>фев.25</v>
      </c>
      <c r="AL1" s="1" t="str">
        <f ca="1">Параметры!AL$40</f>
        <v>мар.25</v>
      </c>
      <c r="AM1" s="1" t="str">
        <f ca="1">Параметры!AM$40</f>
        <v>апр.25</v>
      </c>
      <c r="AN1" s="1" t="str">
        <f ca="1">Параметры!AN$40</f>
        <v>май.25</v>
      </c>
      <c r="AO1" s="1" t="str">
        <f ca="1">Параметры!AO$40</f>
        <v>июн.25</v>
      </c>
      <c r="AP1" s="1" t="str">
        <f ca="1">Параметры!AP$40</f>
        <v>июл.25</v>
      </c>
      <c r="AQ1" s="1" t="str">
        <f ca="1">Параметры!AQ$40</f>
        <v>авг.25</v>
      </c>
      <c r="AR1" s="1" t="str">
        <f ca="1">Параметры!AR$40</f>
        <v>сен.25</v>
      </c>
      <c r="AS1" s="1" t="str">
        <f ca="1">Параметры!AS$40</f>
        <v>окт.25</v>
      </c>
      <c r="AT1" s="1" t="str">
        <f ca="1">Параметры!AT$40</f>
        <v>ноя.25</v>
      </c>
      <c r="AU1" s="1" t="str">
        <f ca="1">Параметры!AU$40</f>
        <v>дек.25</v>
      </c>
      <c r="AV1" s="1" t="str">
        <f ca="1">Параметры!AV$40</f>
        <v>янв.26</v>
      </c>
      <c r="AW1" s="1" t="str">
        <f ca="1">Параметры!AW$40</f>
        <v>фев.26</v>
      </c>
      <c r="AX1" s="1" t="str">
        <f ca="1">Параметры!AX$40</f>
        <v>мар.26</v>
      </c>
      <c r="AY1" s="1" t="str">
        <f ca="1">Параметры!AY$40</f>
        <v>апр.26</v>
      </c>
      <c r="AZ1" s="1" t="str">
        <f ca="1">Параметры!AZ$40</f>
        <v>май.26</v>
      </c>
      <c r="BA1" s="1" t="str">
        <f ca="1">Параметры!BA$40</f>
        <v>июн.26</v>
      </c>
      <c r="BB1" s="1" t="str">
        <f ca="1">Параметры!BB$40</f>
        <v>июл.26</v>
      </c>
      <c r="BC1" s="1" t="str">
        <f ca="1">Параметры!BC$40</f>
        <v>авг.26</v>
      </c>
      <c r="BD1" s="1" t="str">
        <f ca="1">Параметры!BD$40</f>
        <v>сен.26</v>
      </c>
      <c r="BE1" s="1" t="str">
        <f ca="1">Параметры!BE$40</f>
        <v>окт.26</v>
      </c>
      <c r="BF1" s="1" t="str">
        <f ca="1">Параметры!BF$40</f>
        <v>ноя.26</v>
      </c>
      <c r="BG1" s="1" t="str">
        <f ca="1">Параметры!BG$40</f>
        <v>дек.26</v>
      </c>
      <c r="BH1" s="1" t="str">
        <f ca="1">Параметры!BH$40</f>
        <v>янв.27</v>
      </c>
      <c r="BI1" s="1" t="str">
        <f ca="1">Параметры!BI$40</f>
        <v>фев.27</v>
      </c>
      <c r="BJ1" s="1" t="str">
        <f ca="1">Параметры!BJ$40</f>
        <v>мар.27</v>
      </c>
      <c r="BK1" s="1" t="str">
        <f ca="1">Параметры!BK$40</f>
        <v>апр.27</v>
      </c>
      <c r="BL1" s="1" t="str">
        <f ca="1">Параметры!BL$40</f>
        <v>май.27</v>
      </c>
      <c r="BM1" s="1" t="str">
        <f ca="1">Параметры!BM$40</f>
        <v>июн.27</v>
      </c>
      <c r="BN1" s="1" t="str">
        <f ca="1">Параметры!BN$40</f>
        <v>июл.27</v>
      </c>
      <c r="BO1" s="1" t="str">
        <f ca="1">Параметры!BO$40</f>
        <v>авг.27</v>
      </c>
      <c r="BP1" s="1" t="str">
        <f ca="1">Параметры!BP$40</f>
        <v>сен.27</v>
      </c>
      <c r="BQ1" s="1" t="str">
        <f ca="1">Параметры!BQ$40</f>
        <v>окт.27</v>
      </c>
      <c r="BR1" s="1" t="str">
        <f ca="1">Параметры!BR$40</f>
        <v>ноя.27</v>
      </c>
      <c r="BS1" s="1" t="str">
        <f ca="1">Параметры!BS$40</f>
        <v>дек.27</v>
      </c>
      <c r="BT1" s="1" t="str">
        <f ca="1">Параметры!BT$40</f>
        <v>янв.28</v>
      </c>
      <c r="BU1" s="1" t="str">
        <f ca="1">Параметры!BU$40</f>
        <v>фев.28</v>
      </c>
      <c r="BV1" s="1" t="str">
        <f ca="1">Параметры!BV$40</f>
        <v>мар.28</v>
      </c>
      <c r="BW1" s="1" t="str">
        <f ca="1">Параметры!BW$40</f>
        <v>апр.28</v>
      </c>
      <c r="BX1" s="1" t="str">
        <f ca="1">Параметры!BX$40</f>
        <v>май.28</v>
      </c>
      <c r="BY1" s="1" t="str">
        <f ca="1">Параметры!BY$40</f>
        <v>июн.28</v>
      </c>
      <c r="BZ1" s="1" t="str">
        <f ca="1">Параметры!BZ$40</f>
        <v>июл.28</v>
      </c>
      <c r="CA1" s="1" t="str">
        <f ca="1">Параметры!CA$40</f>
        <v>авг.28</v>
      </c>
      <c r="CB1" s="1" t="str">
        <f ca="1">Параметры!CB$40</f>
        <v>сен.28</v>
      </c>
      <c r="CC1" s="1" t="str">
        <f ca="1">Параметры!CC$40</f>
        <v>окт.28</v>
      </c>
      <c r="CD1" s="1" t="str">
        <f ca="1">Параметры!CD$40</f>
        <v>ноя.28</v>
      </c>
      <c r="CE1" s="1" t="str">
        <f ca="1">Параметры!CE$40</f>
        <v>дек.28</v>
      </c>
      <c r="CF1" s="1" t="str">
        <f ca="1">Параметры!CF$40</f>
        <v>янв.29</v>
      </c>
      <c r="CG1" s="1" t="str">
        <f ca="1">Параметры!CG$40</f>
        <v>фев.29</v>
      </c>
      <c r="CH1" s="1" t="str">
        <f ca="1">Параметры!CH$40</f>
        <v>мар.29</v>
      </c>
      <c r="CI1" s="1" t="str">
        <f ca="1">Параметры!CI$40</f>
        <v>апр.29</v>
      </c>
      <c r="CJ1" s="1" t="str">
        <f ca="1">Параметры!CJ$40</f>
        <v>май.29</v>
      </c>
      <c r="CK1" s="1" t="str">
        <f ca="1">Параметры!CK$40</f>
        <v>июн.29</v>
      </c>
      <c r="CL1" s="1" t="str">
        <f ca="1">Параметры!CL$40</f>
        <v>июл.29</v>
      </c>
      <c r="CM1" s="1" t="str">
        <f ca="1">Параметры!CM$40</f>
        <v>авг.29</v>
      </c>
      <c r="CN1" s="1" t="str">
        <f ca="1">Параметры!CN$40</f>
        <v>сен.29</v>
      </c>
      <c r="CO1" s="1" t="str">
        <f ca="1">Параметры!CO$40</f>
        <v>окт.29</v>
      </c>
      <c r="CP1" s="1" t="str">
        <f ca="1">Параметры!CP$40</f>
        <v>ноя.29</v>
      </c>
      <c r="CQ1" s="1" t="str">
        <f ca="1">Параметры!CQ$40</f>
        <v>дек.29</v>
      </c>
      <c r="CR1" s="1" t="str">
        <f ca="1">Параметры!CR$40</f>
        <v>янв.30</v>
      </c>
      <c r="CS1" s="1" t="str">
        <f ca="1">Параметры!CS$40</f>
        <v>фев.30</v>
      </c>
      <c r="CT1" s="1" t="str">
        <f ca="1">Параметры!CT$40</f>
        <v>мар.30</v>
      </c>
      <c r="CU1" s="1" t="str">
        <f ca="1">Параметры!CU$40</f>
        <v>апр.30</v>
      </c>
      <c r="CV1" s="1" t="str">
        <f ca="1">Параметры!CV$40</f>
        <v>май.30</v>
      </c>
      <c r="CW1" s="1" t="str">
        <f ca="1">Параметры!CW$40</f>
        <v>июн.30</v>
      </c>
      <c r="CX1" s="1" t="str">
        <f ca="1">Параметры!CX$40</f>
        <v>июл.30</v>
      </c>
      <c r="CY1" s="1" t="str">
        <f ca="1">Параметры!CY$40</f>
        <v>авг.30</v>
      </c>
      <c r="CZ1" s="1" t="str">
        <f ca="1">Параметры!CZ$40</f>
        <v>сен.30</v>
      </c>
      <c r="DA1" s="1" t="str">
        <f ca="1">Параметры!DA$40</f>
        <v>окт.30</v>
      </c>
      <c r="DB1" s="1" t="str">
        <f ca="1">Параметры!DB$40</f>
        <v>ноя.30</v>
      </c>
      <c r="DC1" s="1" t="str">
        <f ca="1">Параметры!DC$40</f>
        <v>дек.30</v>
      </c>
      <c r="DD1" s="1" t="str">
        <f ca="1">Параметры!DD$40</f>
        <v>янв.31</v>
      </c>
      <c r="DE1" s="1" t="str">
        <f ca="1">Параметры!DE$40</f>
        <v>фев.31</v>
      </c>
      <c r="DF1" s="1" t="str">
        <f ca="1">Параметры!DF$40</f>
        <v>мар.31</v>
      </c>
      <c r="DG1" s="1" t="str">
        <f ca="1">Параметры!DG$40</f>
        <v>апр.31</v>
      </c>
      <c r="DH1" s="1" t="str">
        <f ca="1">Параметры!DH$40</f>
        <v>май.31</v>
      </c>
      <c r="DI1" s="1" t="str">
        <f ca="1">Параметры!DI$40</f>
        <v>июн.31</v>
      </c>
      <c r="DJ1" s="1" t="str">
        <f ca="1">Параметры!DJ$40</f>
        <v>июл.31</v>
      </c>
      <c r="DK1" s="1" t="str">
        <f ca="1">Параметры!DK$40</f>
        <v>авг.31</v>
      </c>
      <c r="DL1" s="1" t="str">
        <f ca="1">Параметры!DL$40</f>
        <v>сен.31</v>
      </c>
      <c r="DM1" s="1" t="str">
        <f ca="1">Параметры!DM$40</f>
        <v>окт.31</v>
      </c>
      <c r="DN1" s="1" t="str">
        <f ca="1">Параметры!DN$40</f>
        <v>ноя.31</v>
      </c>
      <c r="DO1" s="1" t="str">
        <f ca="1">Параметры!DO$40</f>
        <v>дек.31</v>
      </c>
      <c r="DP1" s="1" t="str">
        <f ca="1">Параметры!DP$40</f>
        <v>янв.32</v>
      </c>
      <c r="DQ1" s="1" t="str">
        <f ca="1">Параметры!DQ$40</f>
        <v>фев.32</v>
      </c>
      <c r="DR1" s="1" t="str">
        <f ca="1">Параметры!DR$40</f>
        <v>мар.32</v>
      </c>
      <c r="DS1" s="1" t="str">
        <f ca="1">Параметры!DS$40</f>
        <v>апр.32</v>
      </c>
      <c r="DT1" s="1" t="str">
        <f ca="1">Параметры!DT$40</f>
        <v>май.32</v>
      </c>
      <c r="DU1" s="1" t="str">
        <f ca="1">Параметры!DU$40</f>
        <v>июн.32</v>
      </c>
      <c r="DV1" s="1" t="str">
        <f ca="1">Параметры!DV$40</f>
        <v>июл.32</v>
      </c>
      <c r="DW1" s="6"/>
      <c r="DX1" s="37" t="str">
        <f ca="1">Language!$A$1463</f>
        <v>ИТОГО</v>
      </c>
    </row>
    <row r="2" spans="1:128" x14ac:dyDescent="0.2">
      <c r="A2" s="359"/>
      <c r="B2" s="359"/>
      <c r="C2" s="359"/>
      <c r="D2" s="11"/>
      <c r="E2" s="11"/>
      <c r="F2" s="11"/>
      <c r="G2" s="1">
        <f>Параметры!G31</f>
        <v>1</v>
      </c>
      <c r="H2" s="1">
        <f>Параметры!H31</f>
        <v>2</v>
      </c>
      <c r="I2" s="1">
        <f>Параметры!I31</f>
        <v>3</v>
      </c>
      <c r="J2" s="1">
        <f>Параметры!J31</f>
        <v>4</v>
      </c>
      <c r="K2" s="1">
        <f>Параметры!K31</f>
        <v>5</v>
      </c>
      <c r="L2" s="1">
        <f>Параметры!L31</f>
        <v>6</v>
      </c>
      <c r="M2" s="1">
        <f>Параметры!M31</f>
        <v>7</v>
      </c>
      <c r="N2" s="1">
        <f>Параметры!N31</f>
        <v>8</v>
      </c>
      <c r="O2" s="1">
        <f>Параметры!O31</f>
        <v>9</v>
      </c>
      <c r="P2" s="1">
        <f>Параметры!P31</f>
        <v>10</v>
      </c>
      <c r="Q2" s="1">
        <f>Параметры!Q31</f>
        <v>11</v>
      </c>
      <c r="R2" s="1">
        <f>Параметры!R31</f>
        <v>12</v>
      </c>
      <c r="S2" s="1">
        <f>Параметры!S31</f>
        <v>13</v>
      </c>
      <c r="T2" s="1">
        <f>Параметры!T31</f>
        <v>14</v>
      </c>
      <c r="U2" s="1">
        <f>Параметры!U31</f>
        <v>15</v>
      </c>
      <c r="V2" s="1">
        <f>Параметры!V31</f>
        <v>16</v>
      </c>
      <c r="W2" s="1">
        <f>Параметры!W31</f>
        <v>17</v>
      </c>
      <c r="X2" s="1">
        <f>Параметры!X31</f>
        <v>18</v>
      </c>
      <c r="Y2" s="1">
        <f>Параметры!Y31</f>
        <v>19</v>
      </c>
      <c r="Z2" s="1">
        <f>Параметры!Z31</f>
        <v>20</v>
      </c>
      <c r="AA2" s="1">
        <f>Параметры!AA31</f>
        <v>21</v>
      </c>
      <c r="AB2" s="1">
        <f>Параметры!AB31</f>
        <v>22</v>
      </c>
      <c r="AC2" s="1">
        <f>Параметры!AC31</f>
        <v>23</v>
      </c>
      <c r="AD2" s="1">
        <f>Параметры!AD31</f>
        <v>24</v>
      </c>
      <c r="AE2" s="1">
        <f>Параметры!AE31</f>
        <v>25</v>
      </c>
      <c r="AF2" s="1">
        <f>Параметры!AF31</f>
        <v>26</v>
      </c>
      <c r="AG2" s="1">
        <f>Параметры!AG31</f>
        <v>27</v>
      </c>
      <c r="AH2" s="1">
        <f>Параметры!AH31</f>
        <v>28</v>
      </c>
      <c r="AI2" s="1">
        <f>Параметры!AI31</f>
        <v>29</v>
      </c>
      <c r="AJ2" s="1">
        <f>Параметры!AJ31</f>
        <v>30</v>
      </c>
      <c r="AK2" s="1">
        <f>Параметры!AK31</f>
        <v>31</v>
      </c>
      <c r="AL2" s="1">
        <f>Параметры!AL31</f>
        <v>32</v>
      </c>
      <c r="AM2" s="1">
        <f>Параметры!AM31</f>
        <v>33</v>
      </c>
      <c r="AN2" s="1">
        <f>Параметры!AN31</f>
        <v>34</v>
      </c>
      <c r="AO2" s="1">
        <f>Параметры!AO31</f>
        <v>35</v>
      </c>
      <c r="AP2" s="1">
        <f>Параметры!AP31</f>
        <v>36</v>
      </c>
      <c r="AQ2" s="1">
        <f>Параметры!AQ31</f>
        <v>37</v>
      </c>
      <c r="AR2" s="1">
        <f>Параметры!AR31</f>
        <v>38</v>
      </c>
      <c r="AS2" s="1">
        <f>Параметры!AS31</f>
        <v>39</v>
      </c>
      <c r="AT2" s="1">
        <f>Параметры!AT31</f>
        <v>40</v>
      </c>
      <c r="AU2" s="1">
        <f>Параметры!AU31</f>
        <v>41</v>
      </c>
      <c r="AV2" s="1">
        <f>Параметры!AV31</f>
        <v>42</v>
      </c>
      <c r="AW2" s="1">
        <f>Параметры!AW31</f>
        <v>43</v>
      </c>
      <c r="AX2" s="1">
        <f>Параметры!AX31</f>
        <v>44</v>
      </c>
      <c r="AY2" s="1">
        <f>Параметры!AY31</f>
        <v>45</v>
      </c>
      <c r="AZ2" s="1">
        <f>Параметры!AZ31</f>
        <v>46</v>
      </c>
      <c r="BA2" s="1">
        <f>Параметры!BA31</f>
        <v>47</v>
      </c>
      <c r="BB2" s="1">
        <f>Параметры!BB31</f>
        <v>48</v>
      </c>
      <c r="BC2" s="1">
        <f>Параметры!BC31</f>
        <v>49</v>
      </c>
      <c r="BD2" s="1">
        <f>Параметры!BD31</f>
        <v>50</v>
      </c>
      <c r="BE2" s="1">
        <f>Параметры!BE31</f>
        <v>51</v>
      </c>
      <c r="BF2" s="1">
        <f>Параметры!BF31</f>
        <v>52</v>
      </c>
      <c r="BG2" s="1">
        <f>Параметры!BG31</f>
        <v>53</v>
      </c>
      <c r="BH2" s="1">
        <f>Параметры!BH31</f>
        <v>54</v>
      </c>
      <c r="BI2" s="1">
        <f>Параметры!BI31</f>
        <v>55</v>
      </c>
      <c r="BJ2" s="1">
        <f>Параметры!BJ31</f>
        <v>56</v>
      </c>
      <c r="BK2" s="1">
        <f>Параметры!BK31</f>
        <v>57</v>
      </c>
      <c r="BL2" s="1">
        <f>Параметры!BL31</f>
        <v>58</v>
      </c>
      <c r="BM2" s="1">
        <f>Параметры!BM31</f>
        <v>59</v>
      </c>
      <c r="BN2" s="1">
        <f>Параметры!BN31</f>
        <v>60</v>
      </c>
      <c r="BO2" s="1">
        <f>Параметры!BO31</f>
        <v>61</v>
      </c>
      <c r="BP2" s="1">
        <f>Параметры!BP31</f>
        <v>62</v>
      </c>
      <c r="BQ2" s="1">
        <f>Параметры!BQ31</f>
        <v>63</v>
      </c>
      <c r="BR2" s="1">
        <f>Параметры!BR31</f>
        <v>64</v>
      </c>
      <c r="BS2" s="1">
        <f>Параметры!BS31</f>
        <v>65</v>
      </c>
      <c r="BT2" s="1">
        <f>Параметры!BT31</f>
        <v>66</v>
      </c>
      <c r="BU2" s="1">
        <f>Параметры!BU31</f>
        <v>67</v>
      </c>
      <c r="BV2" s="1">
        <f>Параметры!BV31</f>
        <v>68</v>
      </c>
      <c r="BW2" s="1">
        <f>Параметры!BW31</f>
        <v>69</v>
      </c>
      <c r="BX2" s="1">
        <f>Параметры!BX31</f>
        <v>70</v>
      </c>
      <c r="BY2" s="1">
        <f>Параметры!BY31</f>
        <v>71</v>
      </c>
      <c r="BZ2" s="1">
        <f>Параметры!BZ31</f>
        <v>72</v>
      </c>
      <c r="CA2" s="1">
        <f>Параметры!CA31</f>
        <v>73</v>
      </c>
      <c r="CB2" s="1">
        <f>Параметры!CB31</f>
        <v>74</v>
      </c>
      <c r="CC2" s="1">
        <f>Параметры!CC31</f>
        <v>75</v>
      </c>
      <c r="CD2" s="1">
        <f>Параметры!CD31</f>
        <v>76</v>
      </c>
      <c r="CE2" s="1">
        <f>Параметры!CE31</f>
        <v>77</v>
      </c>
      <c r="CF2" s="1">
        <f>Параметры!CF31</f>
        <v>78</v>
      </c>
      <c r="CG2" s="1">
        <f>Параметры!CG31</f>
        <v>79</v>
      </c>
      <c r="CH2" s="1">
        <f>Параметры!CH31</f>
        <v>80</v>
      </c>
      <c r="CI2" s="1">
        <f>Параметры!CI31</f>
        <v>81</v>
      </c>
      <c r="CJ2" s="1">
        <f>Параметры!CJ31</f>
        <v>82</v>
      </c>
      <c r="CK2" s="1">
        <f>Параметры!CK31</f>
        <v>83</v>
      </c>
      <c r="CL2" s="1">
        <f>Параметры!CL31</f>
        <v>84</v>
      </c>
      <c r="CM2" s="1">
        <f>Параметры!CM31</f>
        <v>85</v>
      </c>
      <c r="CN2" s="1">
        <f>Параметры!CN31</f>
        <v>86</v>
      </c>
      <c r="CO2" s="1">
        <f>Параметры!CO31</f>
        <v>87</v>
      </c>
      <c r="CP2" s="1">
        <f>Параметры!CP31</f>
        <v>88</v>
      </c>
      <c r="CQ2" s="1">
        <f>Параметры!CQ31</f>
        <v>89</v>
      </c>
      <c r="CR2" s="1">
        <f>Параметры!CR31</f>
        <v>90</v>
      </c>
      <c r="CS2" s="1">
        <f>Параметры!CS31</f>
        <v>91</v>
      </c>
      <c r="CT2" s="1">
        <f>Параметры!CT31</f>
        <v>92</v>
      </c>
      <c r="CU2" s="1">
        <f>Параметры!CU31</f>
        <v>93</v>
      </c>
      <c r="CV2" s="1">
        <f>Параметры!CV31</f>
        <v>94</v>
      </c>
      <c r="CW2" s="1">
        <f>Параметры!CW31</f>
        <v>95</v>
      </c>
      <c r="CX2" s="1">
        <f>Параметры!CX31</f>
        <v>96</v>
      </c>
      <c r="CY2" s="1">
        <f>Параметры!CY31</f>
        <v>97</v>
      </c>
      <c r="CZ2" s="1">
        <f>Параметры!CZ31</f>
        <v>98</v>
      </c>
      <c r="DA2" s="1">
        <f>Параметры!DA31</f>
        <v>99</v>
      </c>
      <c r="DB2" s="1">
        <f>Параметры!DB31</f>
        <v>100</v>
      </c>
      <c r="DC2" s="1">
        <f>Параметры!DC31</f>
        <v>101</v>
      </c>
      <c r="DD2" s="1">
        <f>Параметры!DD31</f>
        <v>102</v>
      </c>
      <c r="DE2" s="1">
        <f>Параметры!DE31</f>
        <v>103</v>
      </c>
      <c r="DF2" s="1">
        <f>Параметры!DF31</f>
        <v>104</v>
      </c>
      <c r="DG2" s="1">
        <f>Параметры!DG31</f>
        <v>105</v>
      </c>
      <c r="DH2" s="1">
        <f>Параметры!DH31</f>
        <v>106</v>
      </c>
      <c r="DI2" s="1">
        <f>Параметры!DI31</f>
        <v>107</v>
      </c>
      <c r="DJ2" s="1">
        <f>Параметры!DJ31</f>
        <v>108</v>
      </c>
      <c r="DK2" s="1">
        <f>Параметры!DK31</f>
        <v>109</v>
      </c>
      <c r="DL2" s="1">
        <f>Параметры!DL31</f>
        <v>110</v>
      </c>
      <c r="DM2" s="1">
        <f>Параметры!DM31</f>
        <v>111</v>
      </c>
      <c r="DN2" s="1">
        <f>Параметры!DN31</f>
        <v>112</v>
      </c>
      <c r="DO2" s="1">
        <f>Параметры!DO31</f>
        <v>113</v>
      </c>
      <c r="DP2" s="1">
        <f>Параметры!DP31</f>
        <v>114</v>
      </c>
      <c r="DQ2" s="1">
        <f>Параметры!DQ31</f>
        <v>115</v>
      </c>
      <c r="DR2" s="1">
        <f>Параметры!DR31</f>
        <v>116</v>
      </c>
      <c r="DS2" s="1">
        <f>Параметры!DS31</f>
        <v>117</v>
      </c>
      <c r="DT2" s="1">
        <f>Параметры!DT31</f>
        <v>118</v>
      </c>
      <c r="DU2" s="1">
        <f>Параметры!DU31</f>
        <v>119</v>
      </c>
      <c r="DV2" s="1">
        <f>Параметры!DV31</f>
        <v>120</v>
      </c>
      <c r="DW2" s="6"/>
      <c r="DX2" s="6"/>
    </row>
    <row r="3" spans="1:128" x14ac:dyDescent="0.2">
      <c r="A3" s="9"/>
      <c r="B3" s="9"/>
      <c r="C3" s="9"/>
      <c r="D3" s="11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6"/>
      <c r="DX3" s="6"/>
    </row>
    <row r="4" spans="1:128" s="9" customFormat="1" ht="25.5" customHeight="1" thickBot="1" x14ac:dyDescent="0.25">
      <c r="A4" s="269" t="str">
        <f ca="1">Language!A1346</f>
        <v>ЭФФЕКТИВНОСТЬ ДЛЯ ПРОЕКТА (FCFF)</v>
      </c>
      <c r="B4" s="280"/>
      <c r="C4" s="281"/>
      <c r="D4" s="271"/>
      <c r="E4" s="271" t="s">
        <v>799</v>
      </c>
      <c r="F4" s="271" t="s">
        <v>3254</v>
      </c>
      <c r="G4" s="272" t="str">
        <f ca="1">Параметры!G$40</f>
        <v>авг.22</v>
      </c>
      <c r="H4" s="272" t="str">
        <f ca="1">Параметры!H$40</f>
        <v>сен.22</v>
      </c>
      <c r="I4" s="272" t="str">
        <f ca="1">Параметры!I$40</f>
        <v>окт.22</v>
      </c>
      <c r="J4" s="272" t="str">
        <f ca="1">Параметры!J$40</f>
        <v>ноя.22</v>
      </c>
      <c r="K4" s="272" t="str">
        <f ca="1">Параметры!K$40</f>
        <v>дек.22</v>
      </c>
      <c r="L4" s="272" t="str">
        <f ca="1">Параметры!L$40</f>
        <v>янв.23</v>
      </c>
      <c r="M4" s="272" t="str">
        <f ca="1">Параметры!M$40</f>
        <v>фев.23</v>
      </c>
      <c r="N4" s="272" t="str">
        <f ca="1">Параметры!N$40</f>
        <v>мар.23</v>
      </c>
      <c r="O4" s="272" t="str">
        <f ca="1">Параметры!O$40</f>
        <v>апр.23</v>
      </c>
      <c r="P4" s="272" t="str">
        <f ca="1">Параметры!P$40</f>
        <v>май.23</v>
      </c>
      <c r="Q4" s="272" t="str">
        <f ca="1">Параметры!Q$40</f>
        <v>июн.23</v>
      </c>
      <c r="R4" s="272" t="str">
        <f ca="1">Параметры!R$40</f>
        <v>июл.23</v>
      </c>
      <c r="S4" s="272" t="str">
        <f ca="1">Параметры!S$40</f>
        <v>авг.23</v>
      </c>
      <c r="T4" s="272" t="str">
        <f ca="1">Параметры!T$40</f>
        <v>сен.23</v>
      </c>
      <c r="U4" s="272" t="str">
        <f ca="1">Параметры!U$40</f>
        <v>окт.23</v>
      </c>
      <c r="V4" s="272" t="str">
        <f ca="1">Параметры!V$40</f>
        <v>ноя.23</v>
      </c>
      <c r="W4" s="272" t="str">
        <f ca="1">Параметры!W$40</f>
        <v>дек.23</v>
      </c>
      <c r="X4" s="272" t="str">
        <f ca="1">Параметры!X$40</f>
        <v>янв.24</v>
      </c>
      <c r="Y4" s="272" t="str">
        <f ca="1">Параметры!Y$40</f>
        <v>фев.24</v>
      </c>
      <c r="Z4" s="272" t="str">
        <f ca="1">Параметры!Z$40</f>
        <v>мар.24</v>
      </c>
      <c r="AA4" s="272" t="str">
        <f ca="1">Параметры!AA$40</f>
        <v>апр.24</v>
      </c>
      <c r="AB4" s="272" t="str">
        <f ca="1">Параметры!AB$40</f>
        <v>май.24</v>
      </c>
      <c r="AC4" s="272" t="str">
        <f ca="1">Параметры!AC$40</f>
        <v>июн.24</v>
      </c>
      <c r="AD4" s="272" t="str">
        <f ca="1">Параметры!AD$40</f>
        <v>июл.24</v>
      </c>
      <c r="AE4" s="272" t="str">
        <f ca="1">Параметры!AE$40</f>
        <v>авг.24</v>
      </c>
      <c r="AF4" s="272" t="str">
        <f ca="1">Параметры!AF$40</f>
        <v>сен.24</v>
      </c>
      <c r="AG4" s="272" t="str">
        <f ca="1">Параметры!AG$40</f>
        <v>окт.24</v>
      </c>
      <c r="AH4" s="272" t="str">
        <f ca="1">Параметры!AH$40</f>
        <v>ноя.24</v>
      </c>
      <c r="AI4" s="272" t="str">
        <f ca="1">Параметры!AI$40</f>
        <v>дек.24</v>
      </c>
      <c r="AJ4" s="272" t="str">
        <f ca="1">Параметры!AJ$40</f>
        <v>янв.25</v>
      </c>
      <c r="AK4" s="272" t="str">
        <f ca="1">Параметры!AK$40</f>
        <v>фев.25</v>
      </c>
      <c r="AL4" s="272" t="str">
        <f ca="1">Параметры!AL$40</f>
        <v>мар.25</v>
      </c>
      <c r="AM4" s="272" t="str">
        <f ca="1">Параметры!AM$40</f>
        <v>апр.25</v>
      </c>
      <c r="AN4" s="272" t="str">
        <f ca="1">Параметры!AN$40</f>
        <v>май.25</v>
      </c>
      <c r="AO4" s="272" t="str">
        <f ca="1">Параметры!AO$40</f>
        <v>июн.25</v>
      </c>
      <c r="AP4" s="272" t="str">
        <f ca="1">Параметры!AP$40</f>
        <v>июл.25</v>
      </c>
      <c r="AQ4" s="272" t="str">
        <f ca="1">Параметры!AQ$40</f>
        <v>авг.25</v>
      </c>
      <c r="AR4" s="272" t="str">
        <f ca="1">Параметры!AR$40</f>
        <v>сен.25</v>
      </c>
      <c r="AS4" s="272" t="str">
        <f ca="1">Параметры!AS$40</f>
        <v>окт.25</v>
      </c>
      <c r="AT4" s="272" t="str">
        <f ca="1">Параметры!AT$40</f>
        <v>ноя.25</v>
      </c>
      <c r="AU4" s="272" t="str">
        <f ca="1">Параметры!AU$40</f>
        <v>дек.25</v>
      </c>
      <c r="AV4" s="272" t="str">
        <f ca="1">Параметры!AV$40</f>
        <v>янв.26</v>
      </c>
      <c r="AW4" s="272" t="str">
        <f ca="1">Параметры!AW$40</f>
        <v>фев.26</v>
      </c>
      <c r="AX4" s="272" t="str">
        <f ca="1">Параметры!AX$40</f>
        <v>мар.26</v>
      </c>
      <c r="AY4" s="272" t="str">
        <f ca="1">Параметры!AY$40</f>
        <v>апр.26</v>
      </c>
      <c r="AZ4" s="272" t="str">
        <f ca="1">Параметры!AZ$40</f>
        <v>май.26</v>
      </c>
      <c r="BA4" s="272" t="str">
        <f ca="1">Параметры!BA$40</f>
        <v>июн.26</v>
      </c>
      <c r="BB4" s="272" t="str">
        <f ca="1">Параметры!BB$40</f>
        <v>июл.26</v>
      </c>
      <c r="BC4" s="272" t="str">
        <f ca="1">Параметры!BC$40</f>
        <v>авг.26</v>
      </c>
      <c r="BD4" s="272" t="str">
        <f ca="1">Параметры!BD$40</f>
        <v>сен.26</v>
      </c>
      <c r="BE4" s="272" t="str">
        <f ca="1">Параметры!BE$40</f>
        <v>окт.26</v>
      </c>
      <c r="BF4" s="272" t="str">
        <f ca="1">Параметры!BF$40</f>
        <v>ноя.26</v>
      </c>
      <c r="BG4" s="272" t="str">
        <f ca="1">Параметры!BG$40</f>
        <v>дек.26</v>
      </c>
      <c r="BH4" s="272" t="str">
        <f ca="1">Параметры!BH$40</f>
        <v>янв.27</v>
      </c>
      <c r="BI4" s="272" t="str">
        <f ca="1">Параметры!BI$40</f>
        <v>фев.27</v>
      </c>
      <c r="BJ4" s="272" t="str">
        <f ca="1">Параметры!BJ$40</f>
        <v>мар.27</v>
      </c>
      <c r="BK4" s="272" t="str">
        <f ca="1">Параметры!BK$40</f>
        <v>апр.27</v>
      </c>
      <c r="BL4" s="272" t="str">
        <f ca="1">Параметры!BL$40</f>
        <v>май.27</v>
      </c>
      <c r="BM4" s="272" t="str">
        <f ca="1">Параметры!BM$40</f>
        <v>июн.27</v>
      </c>
      <c r="BN4" s="272" t="str">
        <f ca="1">Параметры!BN$40</f>
        <v>июл.27</v>
      </c>
      <c r="BO4" s="272" t="str">
        <f ca="1">Параметры!BO$40</f>
        <v>авг.27</v>
      </c>
      <c r="BP4" s="272" t="str">
        <f ca="1">Параметры!BP$40</f>
        <v>сен.27</v>
      </c>
      <c r="BQ4" s="272" t="str">
        <f ca="1">Параметры!BQ$40</f>
        <v>окт.27</v>
      </c>
      <c r="BR4" s="272" t="str">
        <f ca="1">Параметры!BR$40</f>
        <v>ноя.27</v>
      </c>
      <c r="BS4" s="272" t="str">
        <f ca="1">Параметры!BS$40</f>
        <v>дек.27</v>
      </c>
      <c r="BT4" s="272" t="str">
        <f ca="1">Параметры!BT$40</f>
        <v>янв.28</v>
      </c>
      <c r="BU4" s="272" t="str">
        <f ca="1">Параметры!BU$40</f>
        <v>фев.28</v>
      </c>
      <c r="BV4" s="272" t="str">
        <f ca="1">Параметры!BV$40</f>
        <v>мар.28</v>
      </c>
      <c r="BW4" s="272" t="str">
        <f ca="1">Параметры!BW$40</f>
        <v>апр.28</v>
      </c>
      <c r="BX4" s="272" t="str">
        <f ca="1">Параметры!BX$40</f>
        <v>май.28</v>
      </c>
      <c r="BY4" s="272" t="str">
        <f ca="1">Параметры!BY$40</f>
        <v>июн.28</v>
      </c>
      <c r="BZ4" s="272" t="str">
        <f ca="1">Параметры!BZ$40</f>
        <v>июл.28</v>
      </c>
      <c r="CA4" s="272" t="str">
        <f ca="1">Параметры!CA$40</f>
        <v>авг.28</v>
      </c>
      <c r="CB4" s="272" t="str">
        <f ca="1">Параметры!CB$40</f>
        <v>сен.28</v>
      </c>
      <c r="CC4" s="272" t="str">
        <f ca="1">Параметры!CC$40</f>
        <v>окт.28</v>
      </c>
      <c r="CD4" s="272" t="str">
        <f ca="1">Параметры!CD$40</f>
        <v>ноя.28</v>
      </c>
      <c r="CE4" s="272" t="str">
        <f ca="1">Параметры!CE$40</f>
        <v>дек.28</v>
      </c>
      <c r="CF4" s="272" t="str">
        <f ca="1">Параметры!CF$40</f>
        <v>янв.29</v>
      </c>
      <c r="CG4" s="272" t="str">
        <f ca="1">Параметры!CG$40</f>
        <v>фев.29</v>
      </c>
      <c r="CH4" s="272" t="str">
        <f ca="1">Параметры!CH$40</f>
        <v>мар.29</v>
      </c>
      <c r="CI4" s="272" t="str">
        <f ca="1">Параметры!CI$40</f>
        <v>апр.29</v>
      </c>
      <c r="CJ4" s="272" t="str">
        <f ca="1">Параметры!CJ$40</f>
        <v>май.29</v>
      </c>
      <c r="CK4" s="272" t="str">
        <f ca="1">Параметры!CK$40</f>
        <v>июн.29</v>
      </c>
      <c r="CL4" s="272" t="str">
        <f ca="1">Параметры!CL$40</f>
        <v>июл.29</v>
      </c>
      <c r="CM4" s="272" t="str">
        <f ca="1">Параметры!CM$40</f>
        <v>авг.29</v>
      </c>
      <c r="CN4" s="272" t="str">
        <f ca="1">Параметры!CN$40</f>
        <v>сен.29</v>
      </c>
      <c r="CO4" s="272" t="str">
        <f ca="1">Параметры!CO$40</f>
        <v>окт.29</v>
      </c>
      <c r="CP4" s="272" t="str">
        <f ca="1">Параметры!CP$40</f>
        <v>ноя.29</v>
      </c>
      <c r="CQ4" s="272" t="str">
        <f ca="1">Параметры!CQ$40</f>
        <v>дек.29</v>
      </c>
      <c r="CR4" s="272" t="str">
        <f ca="1">Параметры!CR$40</f>
        <v>янв.30</v>
      </c>
      <c r="CS4" s="272" t="str">
        <f ca="1">Параметры!CS$40</f>
        <v>фев.30</v>
      </c>
      <c r="CT4" s="272" t="str">
        <f ca="1">Параметры!CT$40</f>
        <v>мар.30</v>
      </c>
      <c r="CU4" s="272" t="str">
        <f ca="1">Параметры!CU$40</f>
        <v>апр.30</v>
      </c>
      <c r="CV4" s="272" t="str">
        <f ca="1">Параметры!CV$40</f>
        <v>май.30</v>
      </c>
      <c r="CW4" s="272" t="str">
        <f ca="1">Параметры!CW$40</f>
        <v>июн.30</v>
      </c>
      <c r="CX4" s="272" t="str">
        <f ca="1">Параметры!CX$40</f>
        <v>июл.30</v>
      </c>
      <c r="CY4" s="272" t="str">
        <f ca="1">Параметры!CY$40</f>
        <v>авг.30</v>
      </c>
      <c r="CZ4" s="272" t="str">
        <f ca="1">Параметры!CZ$40</f>
        <v>сен.30</v>
      </c>
      <c r="DA4" s="272" t="str">
        <f ca="1">Параметры!DA$40</f>
        <v>окт.30</v>
      </c>
      <c r="DB4" s="272" t="str">
        <f ca="1">Параметры!DB$40</f>
        <v>ноя.30</v>
      </c>
      <c r="DC4" s="272" t="str">
        <f ca="1">Параметры!DC$40</f>
        <v>дек.30</v>
      </c>
      <c r="DD4" s="272" t="str">
        <f ca="1">Параметры!DD$40</f>
        <v>янв.31</v>
      </c>
      <c r="DE4" s="272" t="str">
        <f ca="1">Параметры!DE$40</f>
        <v>фев.31</v>
      </c>
      <c r="DF4" s="272" t="str">
        <f ca="1">Параметры!DF$40</f>
        <v>мар.31</v>
      </c>
      <c r="DG4" s="272" t="str">
        <f ca="1">Параметры!DG$40</f>
        <v>апр.31</v>
      </c>
      <c r="DH4" s="272" t="str">
        <f ca="1">Параметры!DH$40</f>
        <v>май.31</v>
      </c>
      <c r="DI4" s="272" t="str">
        <f ca="1">Параметры!DI$40</f>
        <v>июн.31</v>
      </c>
      <c r="DJ4" s="272" t="str">
        <f ca="1">Параметры!DJ$40</f>
        <v>июл.31</v>
      </c>
      <c r="DK4" s="272" t="str">
        <f ca="1">Параметры!DK$40</f>
        <v>авг.31</v>
      </c>
      <c r="DL4" s="272" t="str">
        <f ca="1">Параметры!DL$40</f>
        <v>сен.31</v>
      </c>
      <c r="DM4" s="272" t="str">
        <f ca="1">Параметры!DM$40</f>
        <v>окт.31</v>
      </c>
      <c r="DN4" s="272" t="str">
        <f ca="1">Параметры!DN$40</f>
        <v>ноя.31</v>
      </c>
      <c r="DO4" s="272" t="str">
        <f ca="1">Параметры!DO$40</f>
        <v>дек.31</v>
      </c>
      <c r="DP4" s="272" t="str">
        <f ca="1">Параметры!DP$40</f>
        <v>янв.32</v>
      </c>
      <c r="DQ4" s="272" t="str">
        <f ca="1">Параметры!DQ$40</f>
        <v>фев.32</v>
      </c>
      <c r="DR4" s="272" t="str">
        <f ca="1">Параметры!DR$40</f>
        <v>мар.32</v>
      </c>
      <c r="DS4" s="272" t="str">
        <f ca="1">Параметры!DS$40</f>
        <v>апр.32</v>
      </c>
      <c r="DT4" s="272" t="str">
        <f ca="1">Параметры!DT$40</f>
        <v>май.32</v>
      </c>
      <c r="DU4" s="272" t="str">
        <f ca="1">Параметры!DU$40</f>
        <v>июн.32</v>
      </c>
      <c r="DV4" s="272" t="str">
        <f ca="1">Параметры!DV$40</f>
        <v>июл.32</v>
      </c>
      <c r="DW4" s="272"/>
      <c r="DX4" s="273" t="str">
        <f ca="1">Language!$A$1463</f>
        <v>ИТОГО</v>
      </c>
    </row>
    <row r="5" spans="1:128" ht="13.5" thickTop="1" x14ac:dyDescent="0.2">
      <c r="A5" s="10"/>
      <c r="F5" s="6" t="s">
        <v>2961</v>
      </c>
    </row>
    <row r="6" spans="1:128" x14ac:dyDescent="0.2">
      <c r="A6" s="10" t="str">
        <f ca="1">Language!A$1347</f>
        <v>Ставка дисконтирования</v>
      </c>
      <c r="B6" s="85">
        <f>Параметры!B135</f>
        <v>0.1199999999999992</v>
      </c>
      <c r="C6" s="46" t="s">
        <v>1</v>
      </c>
    </row>
    <row r="7" spans="1:128" outlineLevel="1" x14ac:dyDescent="0.2">
      <c r="A7" s="33" t="str">
        <f ca="1">Language!A1348</f>
        <v>ставка на расчетный период</v>
      </c>
      <c r="C7" s="46" t="s">
        <v>1</v>
      </c>
      <c r="F7" s="6" t="s">
        <v>3190</v>
      </c>
      <c r="G7" s="86">
        <f>((1+$B6) / IF(Prj_Inflation, 1, 1+CHOOSE(Prj_CurReport, Параметры!G$49,Параметры!G$62,Параметры!G$68))) ^ (Параметры!G$37/12) -1</f>
        <v>9.4887929345828237E-3</v>
      </c>
      <c r="H7" s="86">
        <f>((1+$B6) / IF(Prj_Inflation, 1, 1+CHOOSE(Prj_CurReport, Параметры!H$49,Параметры!H$62,Параметры!H$68))) ^ (Параметры!H$37/12) -1</f>
        <v>9.4887929345828237E-3</v>
      </c>
      <c r="I7" s="86">
        <f>((1+$B6) / IF(Prj_Inflation, 1, 1+CHOOSE(Prj_CurReport, Параметры!I$49,Параметры!I$62,Параметры!I$68))) ^ (Параметры!I$37/12) -1</f>
        <v>9.4887929345828237E-3</v>
      </c>
      <c r="J7" s="86">
        <f>((1+$B6) / IF(Prj_Inflation, 1, 1+CHOOSE(Prj_CurReport, Параметры!J$49,Параметры!J$62,Параметры!J$68))) ^ (Параметры!J$37/12) -1</f>
        <v>9.4887929345828237E-3</v>
      </c>
      <c r="K7" s="86">
        <f>((1+$B6) / IF(Prj_Inflation, 1, 1+CHOOSE(Prj_CurReport, Параметры!K$49,Параметры!K$62,Параметры!K$68))) ^ (Параметры!K$37/12) -1</f>
        <v>9.4887929345828237E-3</v>
      </c>
      <c r="L7" s="86">
        <f>((1+$B6) / IF(Prj_Inflation, 1, 1+CHOOSE(Prj_CurReport, Параметры!L$49,Параметры!L$62,Параметры!L$68))) ^ (Параметры!L$37/12) -1</f>
        <v>9.4887929345828237E-3</v>
      </c>
      <c r="M7" s="86">
        <f>((1+$B6) / IF(Prj_Inflation, 1, 1+CHOOSE(Prj_CurReport, Параметры!M$49,Параметры!M$62,Параметры!M$68))) ^ (Параметры!M$37/12) -1</f>
        <v>9.4887929345828237E-3</v>
      </c>
      <c r="N7" s="86">
        <f>((1+$B6) / IF(Prj_Inflation, 1, 1+CHOOSE(Prj_CurReport, Параметры!N$49,Параметры!N$62,Параметры!N$68))) ^ (Параметры!N$37/12) -1</f>
        <v>9.4887929345828237E-3</v>
      </c>
      <c r="O7" s="86">
        <f>((1+$B6) / IF(Prj_Inflation, 1, 1+CHOOSE(Prj_CurReport, Параметры!O$49,Параметры!O$62,Параметры!O$68))) ^ (Параметры!O$37/12) -1</f>
        <v>9.4887929345828237E-3</v>
      </c>
      <c r="P7" s="86">
        <f>((1+$B6) / IF(Prj_Inflation, 1, 1+CHOOSE(Prj_CurReport, Параметры!P$49,Параметры!P$62,Параметры!P$68))) ^ (Параметры!P$37/12) -1</f>
        <v>9.4887929345828237E-3</v>
      </c>
      <c r="Q7" s="86">
        <f>((1+$B6) / IF(Prj_Inflation, 1, 1+CHOOSE(Prj_CurReport, Параметры!Q$49,Параметры!Q$62,Параметры!Q$68))) ^ (Параметры!Q$37/12) -1</f>
        <v>9.4887929345828237E-3</v>
      </c>
      <c r="R7" s="86">
        <f>((1+$B6) / IF(Prj_Inflation, 1, 1+CHOOSE(Prj_CurReport, Параметры!R$49,Параметры!R$62,Параметры!R$68))) ^ (Параметры!R$37/12) -1</f>
        <v>9.4887929345828237E-3</v>
      </c>
      <c r="S7" s="86">
        <f>((1+$B6) / IF(Prj_Inflation, 1, 1+CHOOSE(Prj_CurReport, Параметры!S$49,Параметры!S$62,Параметры!S$68))) ^ (Параметры!S$37/12) -1</f>
        <v>9.4887929345828237E-3</v>
      </c>
      <c r="T7" s="86">
        <f>((1+$B6) / IF(Prj_Inflation, 1, 1+CHOOSE(Prj_CurReport, Параметры!T$49,Параметры!T$62,Параметры!T$68))) ^ (Параметры!T$37/12) -1</f>
        <v>9.4887929345828237E-3</v>
      </c>
      <c r="U7" s="86">
        <f>((1+$B6) / IF(Prj_Inflation, 1, 1+CHOOSE(Prj_CurReport, Параметры!U$49,Параметры!U$62,Параметры!U$68))) ^ (Параметры!U$37/12) -1</f>
        <v>9.4887929345828237E-3</v>
      </c>
      <c r="V7" s="86">
        <f>((1+$B6) / IF(Prj_Inflation, 1, 1+CHOOSE(Prj_CurReport, Параметры!V$49,Параметры!V$62,Параметры!V$68))) ^ (Параметры!V$37/12) -1</f>
        <v>9.4887929345828237E-3</v>
      </c>
      <c r="W7" s="86">
        <f>((1+$B6) / IF(Prj_Inflation, 1, 1+CHOOSE(Prj_CurReport, Параметры!W$49,Параметры!W$62,Параметры!W$68))) ^ (Параметры!W$37/12) -1</f>
        <v>9.4887929345828237E-3</v>
      </c>
      <c r="X7" s="86">
        <f>((1+$B6) / IF(Prj_Inflation, 1, 1+CHOOSE(Prj_CurReport, Параметры!X$49,Параметры!X$62,Параметры!X$68))) ^ (Параметры!X$37/12) -1</f>
        <v>9.4887929345828237E-3</v>
      </c>
      <c r="Y7" s="86">
        <f>((1+$B6) / IF(Prj_Inflation, 1, 1+CHOOSE(Prj_CurReport, Параметры!Y$49,Параметры!Y$62,Параметры!Y$68))) ^ (Параметры!Y$37/12) -1</f>
        <v>9.4887929345828237E-3</v>
      </c>
      <c r="Z7" s="86">
        <f>((1+$B6) / IF(Prj_Inflation, 1, 1+CHOOSE(Prj_CurReport, Параметры!Z$49,Параметры!Z$62,Параметры!Z$68))) ^ (Параметры!Z$37/12) -1</f>
        <v>9.4887929345828237E-3</v>
      </c>
      <c r="AA7" s="86">
        <f>((1+$B6) / IF(Prj_Inflation, 1, 1+CHOOSE(Prj_CurReport, Параметры!AA$49,Параметры!AA$62,Параметры!AA$68))) ^ (Параметры!AA$37/12) -1</f>
        <v>9.4887929345828237E-3</v>
      </c>
      <c r="AB7" s="86">
        <f>((1+$B6) / IF(Prj_Inflation, 1, 1+CHOOSE(Prj_CurReport, Параметры!AB$49,Параметры!AB$62,Параметры!AB$68))) ^ (Параметры!AB$37/12) -1</f>
        <v>9.4887929345828237E-3</v>
      </c>
      <c r="AC7" s="86">
        <f>((1+$B6) / IF(Prj_Inflation, 1, 1+CHOOSE(Prj_CurReport, Параметры!AC$49,Параметры!AC$62,Параметры!AC$68))) ^ (Параметры!AC$37/12) -1</f>
        <v>9.4887929345828237E-3</v>
      </c>
      <c r="AD7" s="86">
        <f>((1+$B6) / IF(Prj_Inflation, 1, 1+CHOOSE(Prj_CurReport, Параметры!AD$49,Параметры!AD$62,Параметры!AD$68))) ^ (Параметры!AD$37/12) -1</f>
        <v>9.4887929345828237E-3</v>
      </c>
      <c r="AE7" s="86">
        <f>((1+$B6) / IF(Prj_Inflation, 1, 1+CHOOSE(Prj_CurReport, Параметры!AE$49,Параметры!AE$62,Параметры!AE$68))) ^ (Параметры!AE$37/12) -1</f>
        <v>9.4887929345828237E-3</v>
      </c>
      <c r="AF7" s="86">
        <f>((1+$B6) / IF(Prj_Inflation, 1, 1+CHOOSE(Prj_CurReport, Параметры!AF$49,Параметры!AF$62,Параметры!AF$68))) ^ (Параметры!AF$37/12) -1</f>
        <v>9.4887929345828237E-3</v>
      </c>
      <c r="AG7" s="86">
        <f>((1+$B6) / IF(Prj_Inflation, 1, 1+CHOOSE(Prj_CurReport, Параметры!AG$49,Параметры!AG$62,Параметры!AG$68))) ^ (Параметры!AG$37/12) -1</f>
        <v>9.4887929345828237E-3</v>
      </c>
      <c r="AH7" s="86">
        <f>((1+$B6) / IF(Prj_Inflation, 1, 1+CHOOSE(Prj_CurReport, Параметры!AH$49,Параметры!AH$62,Параметры!AH$68))) ^ (Параметры!AH$37/12) -1</f>
        <v>9.4887929345828237E-3</v>
      </c>
      <c r="AI7" s="86">
        <f>((1+$B6) / IF(Prj_Inflation, 1, 1+CHOOSE(Prj_CurReport, Параметры!AI$49,Параметры!AI$62,Параметры!AI$68))) ^ (Параметры!AI$37/12) -1</f>
        <v>9.4887929345828237E-3</v>
      </c>
      <c r="AJ7" s="86">
        <f>((1+$B6) / IF(Prj_Inflation, 1, 1+CHOOSE(Prj_CurReport, Параметры!AJ$49,Параметры!AJ$62,Параметры!AJ$68))) ^ (Параметры!AJ$37/12) -1</f>
        <v>9.4887929345828237E-3</v>
      </c>
      <c r="AK7" s="86">
        <f>((1+$B6) / IF(Prj_Inflation, 1, 1+CHOOSE(Prj_CurReport, Параметры!AK$49,Параметры!AK$62,Параметры!AK$68))) ^ (Параметры!AK$37/12) -1</f>
        <v>9.4887929345828237E-3</v>
      </c>
      <c r="AL7" s="86">
        <f>((1+$B6) / IF(Prj_Inflation, 1, 1+CHOOSE(Prj_CurReport, Параметры!AL$49,Параметры!AL$62,Параметры!AL$68))) ^ (Параметры!AL$37/12) -1</f>
        <v>9.4887929345828237E-3</v>
      </c>
      <c r="AM7" s="86">
        <f>((1+$B6) / IF(Prj_Inflation, 1, 1+CHOOSE(Prj_CurReport, Параметры!AM$49,Параметры!AM$62,Параметры!AM$68))) ^ (Параметры!AM$37/12) -1</f>
        <v>9.4887929345828237E-3</v>
      </c>
      <c r="AN7" s="86">
        <f>((1+$B6) / IF(Prj_Inflation, 1, 1+CHOOSE(Prj_CurReport, Параметры!AN$49,Параметры!AN$62,Параметры!AN$68))) ^ (Параметры!AN$37/12) -1</f>
        <v>9.4887929345828237E-3</v>
      </c>
      <c r="AO7" s="86">
        <f>((1+$B6) / IF(Prj_Inflation, 1, 1+CHOOSE(Prj_CurReport, Параметры!AO$49,Параметры!AO$62,Параметры!AO$68))) ^ (Параметры!AO$37/12) -1</f>
        <v>9.4887929345828237E-3</v>
      </c>
      <c r="AP7" s="86">
        <f>((1+$B6) / IF(Prj_Inflation, 1, 1+CHOOSE(Prj_CurReport, Параметры!AP$49,Параметры!AP$62,Параметры!AP$68))) ^ (Параметры!AP$37/12) -1</f>
        <v>9.4887929345828237E-3</v>
      </c>
      <c r="AQ7" s="86">
        <f>((1+$B6) / IF(Prj_Inflation, 1, 1+CHOOSE(Prj_CurReport, Параметры!AQ$49,Параметры!AQ$62,Параметры!AQ$68))) ^ (Параметры!AQ$37/12) -1</f>
        <v>9.4887929345828237E-3</v>
      </c>
      <c r="AR7" s="86">
        <f>((1+$B6) / IF(Prj_Inflation, 1, 1+CHOOSE(Prj_CurReport, Параметры!AR$49,Параметры!AR$62,Параметры!AR$68))) ^ (Параметры!AR$37/12) -1</f>
        <v>9.4887929345828237E-3</v>
      </c>
      <c r="AS7" s="86">
        <f>((1+$B6) / IF(Prj_Inflation, 1, 1+CHOOSE(Prj_CurReport, Параметры!AS$49,Параметры!AS$62,Параметры!AS$68))) ^ (Параметры!AS$37/12) -1</f>
        <v>9.4887929345828237E-3</v>
      </c>
      <c r="AT7" s="86">
        <f>((1+$B6) / IF(Prj_Inflation, 1, 1+CHOOSE(Prj_CurReport, Параметры!AT$49,Параметры!AT$62,Параметры!AT$68))) ^ (Параметры!AT$37/12) -1</f>
        <v>9.4887929345828237E-3</v>
      </c>
      <c r="AU7" s="86">
        <f>((1+$B6) / IF(Prj_Inflation, 1, 1+CHOOSE(Prj_CurReport, Параметры!AU$49,Параметры!AU$62,Параметры!AU$68))) ^ (Параметры!AU$37/12) -1</f>
        <v>9.4887929345828237E-3</v>
      </c>
      <c r="AV7" s="86">
        <f>((1+$B6) / IF(Prj_Inflation, 1, 1+CHOOSE(Prj_CurReport, Параметры!AV$49,Параметры!AV$62,Параметры!AV$68))) ^ (Параметры!AV$37/12) -1</f>
        <v>9.4887929345828237E-3</v>
      </c>
      <c r="AW7" s="86">
        <f>((1+$B6) / IF(Prj_Inflation, 1, 1+CHOOSE(Prj_CurReport, Параметры!AW$49,Параметры!AW$62,Параметры!AW$68))) ^ (Параметры!AW$37/12) -1</f>
        <v>9.4887929345828237E-3</v>
      </c>
      <c r="AX7" s="86">
        <f>((1+$B6) / IF(Prj_Inflation, 1, 1+CHOOSE(Prj_CurReport, Параметры!AX$49,Параметры!AX$62,Параметры!AX$68))) ^ (Параметры!AX$37/12) -1</f>
        <v>9.4887929345828237E-3</v>
      </c>
      <c r="AY7" s="86">
        <f>((1+$B6) / IF(Prj_Inflation, 1, 1+CHOOSE(Prj_CurReport, Параметры!AY$49,Параметры!AY$62,Параметры!AY$68))) ^ (Параметры!AY$37/12) -1</f>
        <v>9.4887929345828237E-3</v>
      </c>
      <c r="AZ7" s="86">
        <f>((1+$B6) / IF(Prj_Inflation, 1, 1+CHOOSE(Prj_CurReport, Параметры!AZ$49,Параметры!AZ$62,Параметры!AZ$68))) ^ (Параметры!AZ$37/12) -1</f>
        <v>9.4887929345828237E-3</v>
      </c>
      <c r="BA7" s="86">
        <f>((1+$B6) / IF(Prj_Inflation, 1, 1+CHOOSE(Prj_CurReport, Параметры!BA$49,Параметры!BA$62,Параметры!BA$68))) ^ (Параметры!BA$37/12) -1</f>
        <v>9.4887929345828237E-3</v>
      </c>
      <c r="BB7" s="86">
        <f>((1+$B6) / IF(Prj_Inflation, 1, 1+CHOOSE(Prj_CurReport, Параметры!BB$49,Параметры!BB$62,Параметры!BB$68))) ^ (Параметры!BB$37/12) -1</f>
        <v>9.4887929345828237E-3</v>
      </c>
      <c r="BC7" s="86">
        <f>((1+$B6) / IF(Prj_Inflation, 1, 1+CHOOSE(Prj_CurReport, Параметры!BC$49,Параметры!BC$62,Параметры!BC$68))) ^ (Параметры!BC$37/12) -1</f>
        <v>9.4887929345828237E-3</v>
      </c>
      <c r="BD7" s="86">
        <f>((1+$B6) / IF(Prj_Inflation, 1, 1+CHOOSE(Prj_CurReport, Параметры!BD$49,Параметры!BD$62,Параметры!BD$68))) ^ (Параметры!BD$37/12) -1</f>
        <v>9.4887929345828237E-3</v>
      </c>
      <c r="BE7" s="86">
        <f>((1+$B6) / IF(Prj_Inflation, 1, 1+CHOOSE(Prj_CurReport, Параметры!BE$49,Параметры!BE$62,Параметры!BE$68))) ^ (Параметры!BE$37/12) -1</f>
        <v>9.4887929345828237E-3</v>
      </c>
      <c r="BF7" s="86">
        <f>((1+$B6) / IF(Prj_Inflation, 1, 1+CHOOSE(Prj_CurReport, Параметры!BF$49,Параметры!BF$62,Параметры!BF$68))) ^ (Параметры!BF$37/12) -1</f>
        <v>9.4887929345828237E-3</v>
      </c>
      <c r="BG7" s="86">
        <f>((1+$B6) / IF(Prj_Inflation, 1, 1+CHOOSE(Prj_CurReport, Параметры!BG$49,Параметры!BG$62,Параметры!BG$68))) ^ (Параметры!BG$37/12) -1</f>
        <v>9.4887929345828237E-3</v>
      </c>
      <c r="BH7" s="86">
        <f>((1+$B6) / IF(Prj_Inflation, 1, 1+CHOOSE(Prj_CurReport, Параметры!BH$49,Параметры!BH$62,Параметры!BH$68))) ^ (Параметры!BH$37/12) -1</f>
        <v>9.4887929345828237E-3</v>
      </c>
      <c r="BI7" s="86">
        <f>((1+$B6) / IF(Prj_Inflation, 1, 1+CHOOSE(Prj_CurReport, Параметры!BI$49,Параметры!BI$62,Параметры!BI$68))) ^ (Параметры!BI$37/12) -1</f>
        <v>9.4887929345828237E-3</v>
      </c>
      <c r="BJ7" s="86">
        <f>((1+$B6) / IF(Prj_Inflation, 1, 1+CHOOSE(Prj_CurReport, Параметры!BJ$49,Параметры!BJ$62,Параметры!BJ$68))) ^ (Параметры!BJ$37/12) -1</f>
        <v>9.4887929345828237E-3</v>
      </c>
      <c r="BK7" s="86">
        <f>((1+$B6) / IF(Prj_Inflation, 1, 1+CHOOSE(Prj_CurReport, Параметры!BK$49,Параметры!BK$62,Параметры!BK$68))) ^ (Параметры!BK$37/12) -1</f>
        <v>9.4887929345828237E-3</v>
      </c>
      <c r="BL7" s="86">
        <f>((1+$B6) / IF(Prj_Inflation, 1, 1+CHOOSE(Prj_CurReport, Параметры!BL$49,Параметры!BL$62,Параметры!BL$68))) ^ (Параметры!BL$37/12) -1</f>
        <v>9.4887929345828237E-3</v>
      </c>
      <c r="BM7" s="86">
        <f>((1+$B6) / IF(Prj_Inflation, 1, 1+CHOOSE(Prj_CurReport, Параметры!BM$49,Параметры!BM$62,Параметры!BM$68))) ^ (Параметры!BM$37/12) -1</f>
        <v>9.4887929345828237E-3</v>
      </c>
      <c r="BN7" s="86">
        <f>((1+$B6) / IF(Prj_Inflation, 1, 1+CHOOSE(Prj_CurReport, Параметры!BN$49,Параметры!BN$62,Параметры!BN$68))) ^ (Параметры!BN$37/12) -1</f>
        <v>9.4887929345828237E-3</v>
      </c>
      <c r="BO7" s="86">
        <f>((1+$B6) / IF(Prj_Inflation, 1, 1+CHOOSE(Prj_CurReport, Параметры!BO$49,Параметры!BO$62,Параметры!BO$68))) ^ (Параметры!BO$37/12) -1</f>
        <v>9.4887929345828237E-3</v>
      </c>
      <c r="BP7" s="86">
        <f>((1+$B6) / IF(Prj_Inflation, 1, 1+CHOOSE(Prj_CurReport, Параметры!BP$49,Параметры!BP$62,Параметры!BP$68))) ^ (Параметры!BP$37/12) -1</f>
        <v>9.4887929345828237E-3</v>
      </c>
      <c r="BQ7" s="86">
        <f>((1+$B6) / IF(Prj_Inflation, 1, 1+CHOOSE(Prj_CurReport, Параметры!BQ$49,Параметры!BQ$62,Параметры!BQ$68))) ^ (Параметры!BQ$37/12) -1</f>
        <v>9.4887929345828237E-3</v>
      </c>
      <c r="BR7" s="86">
        <f>((1+$B6) / IF(Prj_Inflation, 1, 1+CHOOSE(Prj_CurReport, Параметры!BR$49,Параметры!BR$62,Параметры!BR$68))) ^ (Параметры!BR$37/12) -1</f>
        <v>9.4887929345828237E-3</v>
      </c>
      <c r="BS7" s="86">
        <f>((1+$B6) / IF(Prj_Inflation, 1, 1+CHOOSE(Prj_CurReport, Параметры!BS$49,Параметры!BS$62,Параметры!BS$68))) ^ (Параметры!BS$37/12) -1</f>
        <v>9.4887929345828237E-3</v>
      </c>
      <c r="BT7" s="86">
        <f>((1+$B6) / IF(Prj_Inflation, 1, 1+CHOOSE(Prj_CurReport, Параметры!BT$49,Параметры!BT$62,Параметры!BT$68))) ^ (Параметры!BT$37/12) -1</f>
        <v>9.4887929345828237E-3</v>
      </c>
      <c r="BU7" s="86">
        <f>((1+$B6) / IF(Prj_Inflation, 1, 1+CHOOSE(Prj_CurReport, Параметры!BU$49,Параметры!BU$62,Параметры!BU$68))) ^ (Параметры!BU$37/12) -1</f>
        <v>9.4887929345828237E-3</v>
      </c>
      <c r="BV7" s="86">
        <f>((1+$B6) / IF(Prj_Inflation, 1, 1+CHOOSE(Prj_CurReport, Параметры!BV$49,Параметры!BV$62,Параметры!BV$68))) ^ (Параметры!BV$37/12) -1</f>
        <v>9.4887929345828237E-3</v>
      </c>
      <c r="BW7" s="86">
        <f>((1+$B6) / IF(Prj_Inflation, 1, 1+CHOOSE(Prj_CurReport, Параметры!BW$49,Параметры!BW$62,Параметры!BW$68))) ^ (Параметры!BW$37/12) -1</f>
        <v>9.4887929345828237E-3</v>
      </c>
      <c r="BX7" s="86">
        <f>((1+$B6) / IF(Prj_Inflation, 1, 1+CHOOSE(Prj_CurReport, Параметры!BX$49,Параметры!BX$62,Параметры!BX$68))) ^ (Параметры!BX$37/12) -1</f>
        <v>9.4887929345828237E-3</v>
      </c>
      <c r="BY7" s="86">
        <f>((1+$B6) / IF(Prj_Inflation, 1, 1+CHOOSE(Prj_CurReport, Параметры!BY$49,Параметры!BY$62,Параметры!BY$68))) ^ (Параметры!BY$37/12) -1</f>
        <v>9.4887929345828237E-3</v>
      </c>
      <c r="BZ7" s="86">
        <f>((1+$B6) / IF(Prj_Inflation, 1, 1+CHOOSE(Prj_CurReport, Параметры!BZ$49,Параметры!BZ$62,Параметры!BZ$68))) ^ (Параметры!BZ$37/12) -1</f>
        <v>9.4887929345828237E-3</v>
      </c>
      <c r="CA7" s="86">
        <f>((1+$B6) / IF(Prj_Inflation, 1, 1+CHOOSE(Prj_CurReport, Параметры!CA$49,Параметры!CA$62,Параметры!CA$68))) ^ (Параметры!CA$37/12) -1</f>
        <v>9.4887929345828237E-3</v>
      </c>
      <c r="CB7" s="86">
        <f>((1+$B6) / IF(Prj_Inflation, 1, 1+CHOOSE(Prj_CurReport, Параметры!CB$49,Параметры!CB$62,Параметры!CB$68))) ^ (Параметры!CB$37/12) -1</f>
        <v>9.4887929345828237E-3</v>
      </c>
      <c r="CC7" s="86">
        <f>((1+$B6) / IF(Prj_Inflation, 1, 1+CHOOSE(Prj_CurReport, Параметры!CC$49,Параметры!CC$62,Параметры!CC$68))) ^ (Параметры!CC$37/12) -1</f>
        <v>9.4887929345828237E-3</v>
      </c>
      <c r="CD7" s="86">
        <f>((1+$B6) / IF(Prj_Inflation, 1, 1+CHOOSE(Prj_CurReport, Параметры!CD$49,Параметры!CD$62,Параметры!CD$68))) ^ (Параметры!CD$37/12) -1</f>
        <v>9.4887929345828237E-3</v>
      </c>
      <c r="CE7" s="86">
        <f>((1+$B6) / IF(Prj_Inflation, 1, 1+CHOOSE(Prj_CurReport, Параметры!CE$49,Параметры!CE$62,Параметры!CE$68))) ^ (Параметры!CE$37/12) -1</f>
        <v>9.4887929345828237E-3</v>
      </c>
      <c r="CF7" s="86">
        <f>((1+$B6) / IF(Prj_Inflation, 1, 1+CHOOSE(Prj_CurReport, Параметры!CF$49,Параметры!CF$62,Параметры!CF$68))) ^ (Параметры!CF$37/12) -1</f>
        <v>9.4887929345828237E-3</v>
      </c>
      <c r="CG7" s="86">
        <f>((1+$B6) / IF(Prj_Inflation, 1, 1+CHOOSE(Prj_CurReport, Параметры!CG$49,Параметры!CG$62,Параметры!CG$68))) ^ (Параметры!CG$37/12) -1</f>
        <v>9.4887929345828237E-3</v>
      </c>
      <c r="CH7" s="86">
        <f>((1+$B6) / IF(Prj_Inflation, 1, 1+CHOOSE(Prj_CurReport, Параметры!CH$49,Параметры!CH$62,Параметры!CH$68))) ^ (Параметры!CH$37/12) -1</f>
        <v>9.4887929345828237E-3</v>
      </c>
      <c r="CI7" s="86">
        <f>((1+$B6) / IF(Prj_Inflation, 1, 1+CHOOSE(Prj_CurReport, Параметры!CI$49,Параметры!CI$62,Параметры!CI$68))) ^ (Параметры!CI$37/12) -1</f>
        <v>9.4887929345828237E-3</v>
      </c>
      <c r="CJ7" s="86">
        <f>((1+$B6) / IF(Prj_Inflation, 1, 1+CHOOSE(Prj_CurReport, Параметры!CJ$49,Параметры!CJ$62,Параметры!CJ$68))) ^ (Параметры!CJ$37/12) -1</f>
        <v>9.4887929345828237E-3</v>
      </c>
      <c r="CK7" s="86">
        <f>((1+$B6) / IF(Prj_Inflation, 1, 1+CHOOSE(Prj_CurReport, Параметры!CK$49,Параметры!CK$62,Параметры!CK$68))) ^ (Параметры!CK$37/12) -1</f>
        <v>9.4887929345828237E-3</v>
      </c>
      <c r="CL7" s="86">
        <f>((1+$B6) / IF(Prj_Inflation, 1, 1+CHOOSE(Prj_CurReport, Параметры!CL$49,Параметры!CL$62,Параметры!CL$68))) ^ (Параметры!CL$37/12) -1</f>
        <v>9.4887929345828237E-3</v>
      </c>
      <c r="CM7" s="86">
        <f>((1+$B6) / IF(Prj_Inflation, 1, 1+CHOOSE(Prj_CurReport, Параметры!CM$49,Параметры!CM$62,Параметры!CM$68))) ^ (Параметры!CM$37/12) -1</f>
        <v>9.4887929345828237E-3</v>
      </c>
      <c r="CN7" s="86">
        <f>((1+$B6) / IF(Prj_Inflation, 1, 1+CHOOSE(Prj_CurReport, Параметры!CN$49,Параметры!CN$62,Параметры!CN$68))) ^ (Параметры!CN$37/12) -1</f>
        <v>9.4887929345828237E-3</v>
      </c>
      <c r="CO7" s="86">
        <f>((1+$B6) / IF(Prj_Inflation, 1, 1+CHOOSE(Prj_CurReport, Параметры!CO$49,Параметры!CO$62,Параметры!CO$68))) ^ (Параметры!CO$37/12) -1</f>
        <v>9.4887929345828237E-3</v>
      </c>
      <c r="CP7" s="86">
        <f>((1+$B6) / IF(Prj_Inflation, 1, 1+CHOOSE(Prj_CurReport, Параметры!CP$49,Параметры!CP$62,Параметры!CP$68))) ^ (Параметры!CP$37/12) -1</f>
        <v>9.4887929345828237E-3</v>
      </c>
      <c r="CQ7" s="86">
        <f>((1+$B6) / IF(Prj_Inflation, 1, 1+CHOOSE(Prj_CurReport, Параметры!CQ$49,Параметры!CQ$62,Параметры!CQ$68))) ^ (Параметры!CQ$37/12) -1</f>
        <v>9.4887929345828237E-3</v>
      </c>
      <c r="CR7" s="86">
        <f>((1+$B6) / IF(Prj_Inflation, 1, 1+CHOOSE(Prj_CurReport, Параметры!CR$49,Параметры!CR$62,Параметры!CR$68))) ^ (Параметры!CR$37/12) -1</f>
        <v>9.4887929345828237E-3</v>
      </c>
      <c r="CS7" s="86">
        <f>((1+$B6) / IF(Prj_Inflation, 1, 1+CHOOSE(Prj_CurReport, Параметры!CS$49,Параметры!CS$62,Параметры!CS$68))) ^ (Параметры!CS$37/12) -1</f>
        <v>9.4887929345828237E-3</v>
      </c>
      <c r="CT7" s="86">
        <f>((1+$B6) / IF(Prj_Inflation, 1, 1+CHOOSE(Prj_CurReport, Параметры!CT$49,Параметры!CT$62,Параметры!CT$68))) ^ (Параметры!CT$37/12) -1</f>
        <v>9.4887929345828237E-3</v>
      </c>
      <c r="CU7" s="86">
        <f>((1+$B6) / IF(Prj_Inflation, 1, 1+CHOOSE(Prj_CurReport, Параметры!CU$49,Параметры!CU$62,Параметры!CU$68))) ^ (Параметры!CU$37/12) -1</f>
        <v>9.4887929345828237E-3</v>
      </c>
      <c r="CV7" s="86">
        <f>((1+$B6) / IF(Prj_Inflation, 1, 1+CHOOSE(Prj_CurReport, Параметры!CV$49,Параметры!CV$62,Параметры!CV$68))) ^ (Параметры!CV$37/12) -1</f>
        <v>9.4887929345828237E-3</v>
      </c>
      <c r="CW7" s="86">
        <f>((1+$B6) / IF(Prj_Inflation, 1, 1+CHOOSE(Prj_CurReport, Параметры!CW$49,Параметры!CW$62,Параметры!CW$68))) ^ (Параметры!CW$37/12) -1</f>
        <v>9.4887929345828237E-3</v>
      </c>
      <c r="CX7" s="86">
        <f>((1+$B6) / IF(Prj_Inflation, 1, 1+CHOOSE(Prj_CurReport, Параметры!CX$49,Параметры!CX$62,Параметры!CX$68))) ^ (Параметры!CX$37/12) -1</f>
        <v>9.4887929345828237E-3</v>
      </c>
      <c r="CY7" s="86">
        <f>((1+$B6) / IF(Prj_Inflation, 1, 1+CHOOSE(Prj_CurReport, Параметры!CY$49,Параметры!CY$62,Параметры!CY$68))) ^ (Параметры!CY$37/12) -1</f>
        <v>9.4887929345828237E-3</v>
      </c>
      <c r="CZ7" s="86">
        <f>((1+$B6) / IF(Prj_Inflation, 1, 1+CHOOSE(Prj_CurReport, Параметры!CZ$49,Параметры!CZ$62,Параметры!CZ$68))) ^ (Параметры!CZ$37/12) -1</f>
        <v>9.4887929345828237E-3</v>
      </c>
      <c r="DA7" s="86">
        <f>((1+$B6) / IF(Prj_Inflation, 1, 1+CHOOSE(Prj_CurReport, Параметры!DA$49,Параметры!DA$62,Параметры!DA$68))) ^ (Параметры!DA$37/12) -1</f>
        <v>9.4887929345828237E-3</v>
      </c>
      <c r="DB7" s="86">
        <f>((1+$B6) / IF(Prj_Inflation, 1, 1+CHOOSE(Prj_CurReport, Параметры!DB$49,Параметры!DB$62,Параметры!DB$68))) ^ (Параметры!DB$37/12) -1</f>
        <v>9.4887929345828237E-3</v>
      </c>
      <c r="DC7" s="86">
        <f>((1+$B6) / IF(Prj_Inflation, 1, 1+CHOOSE(Prj_CurReport, Параметры!DC$49,Параметры!DC$62,Параметры!DC$68))) ^ (Параметры!DC$37/12) -1</f>
        <v>9.4887929345828237E-3</v>
      </c>
      <c r="DD7" s="86">
        <f>((1+$B6) / IF(Prj_Inflation, 1, 1+CHOOSE(Prj_CurReport, Параметры!DD$49,Параметры!DD$62,Параметры!DD$68))) ^ (Параметры!DD$37/12) -1</f>
        <v>9.4887929345828237E-3</v>
      </c>
      <c r="DE7" s="86">
        <f>((1+$B6) / IF(Prj_Inflation, 1, 1+CHOOSE(Prj_CurReport, Параметры!DE$49,Параметры!DE$62,Параметры!DE$68))) ^ (Параметры!DE$37/12) -1</f>
        <v>9.4887929345828237E-3</v>
      </c>
      <c r="DF7" s="86">
        <f>((1+$B6) / IF(Prj_Inflation, 1, 1+CHOOSE(Prj_CurReport, Параметры!DF$49,Параметры!DF$62,Параметры!DF$68))) ^ (Параметры!DF$37/12) -1</f>
        <v>9.4887929345828237E-3</v>
      </c>
      <c r="DG7" s="86">
        <f>((1+$B6) / IF(Prj_Inflation, 1, 1+CHOOSE(Prj_CurReport, Параметры!DG$49,Параметры!DG$62,Параметры!DG$68))) ^ (Параметры!DG$37/12) -1</f>
        <v>9.4887929345828237E-3</v>
      </c>
      <c r="DH7" s="86">
        <f>((1+$B6) / IF(Prj_Inflation, 1, 1+CHOOSE(Prj_CurReport, Параметры!DH$49,Параметры!DH$62,Параметры!DH$68))) ^ (Параметры!DH$37/12) -1</f>
        <v>9.4887929345828237E-3</v>
      </c>
      <c r="DI7" s="86">
        <f>((1+$B6) / IF(Prj_Inflation, 1, 1+CHOOSE(Prj_CurReport, Параметры!DI$49,Параметры!DI$62,Параметры!DI$68))) ^ (Параметры!DI$37/12) -1</f>
        <v>9.4887929345828237E-3</v>
      </c>
      <c r="DJ7" s="86">
        <f>((1+$B6) / IF(Prj_Inflation, 1, 1+CHOOSE(Prj_CurReport, Параметры!DJ$49,Параметры!DJ$62,Параметры!DJ$68))) ^ (Параметры!DJ$37/12) -1</f>
        <v>9.4887929345828237E-3</v>
      </c>
      <c r="DK7" s="86">
        <f>((1+$B6) / IF(Prj_Inflation, 1, 1+CHOOSE(Prj_CurReport, Параметры!DK$49,Параметры!DK$62,Параметры!DK$68))) ^ (Параметры!DK$37/12) -1</f>
        <v>9.4887929345828237E-3</v>
      </c>
      <c r="DL7" s="86">
        <f>((1+$B6) / IF(Prj_Inflation, 1, 1+CHOOSE(Prj_CurReport, Параметры!DL$49,Параметры!DL$62,Параметры!DL$68))) ^ (Параметры!DL$37/12) -1</f>
        <v>9.4887929345828237E-3</v>
      </c>
      <c r="DM7" s="86">
        <f>((1+$B6) / IF(Prj_Inflation, 1, 1+CHOOSE(Prj_CurReport, Параметры!DM$49,Параметры!DM$62,Параметры!DM$68))) ^ (Параметры!DM$37/12) -1</f>
        <v>9.4887929345828237E-3</v>
      </c>
      <c r="DN7" s="86">
        <f>((1+$B6) / IF(Prj_Inflation, 1, 1+CHOOSE(Prj_CurReport, Параметры!DN$49,Параметры!DN$62,Параметры!DN$68))) ^ (Параметры!DN$37/12) -1</f>
        <v>9.4887929345828237E-3</v>
      </c>
      <c r="DO7" s="86">
        <f>((1+$B6) / IF(Prj_Inflation, 1, 1+CHOOSE(Prj_CurReport, Параметры!DO$49,Параметры!DO$62,Параметры!DO$68))) ^ (Параметры!DO$37/12) -1</f>
        <v>9.4887929345828237E-3</v>
      </c>
      <c r="DP7" s="86">
        <f>((1+$B6) / IF(Prj_Inflation, 1, 1+CHOOSE(Prj_CurReport, Параметры!DP$49,Параметры!DP$62,Параметры!DP$68))) ^ (Параметры!DP$37/12) -1</f>
        <v>9.4887929345828237E-3</v>
      </c>
      <c r="DQ7" s="86">
        <f>((1+$B6) / IF(Prj_Inflation, 1, 1+CHOOSE(Prj_CurReport, Параметры!DQ$49,Параметры!DQ$62,Параметры!DQ$68))) ^ (Параметры!DQ$37/12) -1</f>
        <v>9.4887929345828237E-3</v>
      </c>
      <c r="DR7" s="86">
        <f>((1+$B6) / IF(Prj_Inflation, 1, 1+CHOOSE(Prj_CurReport, Параметры!DR$49,Параметры!DR$62,Параметры!DR$68))) ^ (Параметры!DR$37/12) -1</f>
        <v>9.4887929345828237E-3</v>
      </c>
      <c r="DS7" s="86">
        <f>((1+$B6) / IF(Prj_Inflation, 1, 1+CHOOSE(Prj_CurReport, Параметры!DS$49,Параметры!DS$62,Параметры!DS$68))) ^ (Параметры!DS$37/12) -1</f>
        <v>9.4887929345828237E-3</v>
      </c>
      <c r="DT7" s="86">
        <f>((1+$B6) / IF(Prj_Inflation, 1, 1+CHOOSE(Prj_CurReport, Параметры!DT$49,Параметры!DT$62,Параметры!DT$68))) ^ (Параметры!DT$37/12) -1</f>
        <v>9.4887929345828237E-3</v>
      </c>
      <c r="DU7" s="86">
        <f>((1+$B6) / IF(Prj_Inflation, 1, 1+CHOOSE(Prj_CurReport, Параметры!DU$49,Параметры!DU$62,Параметры!DU$68))) ^ (Параметры!DU$37/12) -1</f>
        <v>9.4887929345828237E-3</v>
      </c>
      <c r="DV7" s="86">
        <f>((1+$B6) / IF(Prj_Inflation, 1, 1+CHOOSE(Prj_CurReport, Параметры!DV$49,Параметры!DV$62,Параметры!DV$68))) ^ (Параметры!DV$37/12) -1</f>
        <v>9.4887929345828237E-3</v>
      </c>
    </row>
    <row r="8" spans="1:128" outlineLevel="1" x14ac:dyDescent="0.2">
      <c r="A8" s="33" t="str">
        <f ca="1">Language!A1349</f>
        <v>коэффициент дисконта на начало периода</v>
      </c>
      <c r="C8" s="46" t="str">
        <f ca="1">Language!$A$1467</f>
        <v>раз</v>
      </c>
      <c r="F8" s="6" t="s">
        <v>3190</v>
      </c>
      <c r="G8" s="29">
        <f>IF(G$2=1,1,F8*(1+G7))</f>
        <v>1</v>
      </c>
      <c r="H8" s="29">
        <f>IF(H$2=1,1,G8*(1+H7))</f>
        <v>1.0094887929345828</v>
      </c>
      <c r="I8" s="29">
        <f t="shared" ref="I8:DU8" si="0">IF(I$2=1,1,H8*(1+I7))</f>
        <v>1.0190676230605211</v>
      </c>
      <c r="J8" s="29">
        <f t="shared" si="0"/>
        <v>1.02873734472208</v>
      </c>
      <c r="K8" s="29">
        <f t="shared" si="0"/>
        <v>1.0384988203702203</v>
      </c>
      <c r="L8" s="29">
        <f t="shared" si="0"/>
        <v>1.0483529206395219</v>
      </c>
      <c r="M8" s="29">
        <f t="shared" si="0"/>
        <v>1.0583005244258354</v>
      </c>
      <c r="N8" s="29">
        <f t="shared" si="0"/>
        <v>1.0683425189646727</v>
      </c>
      <c r="O8" s="29">
        <f t="shared" si="0"/>
        <v>1.078479799910339</v>
      </c>
      <c r="P8" s="29">
        <f t="shared" si="0"/>
        <v>1.0887132714158185</v>
      </c>
      <c r="Q8" s="29">
        <f t="shared" si="0"/>
        <v>1.0990438462134156</v>
      </c>
      <c r="R8" s="29">
        <f t="shared" si="0"/>
        <v>1.1094724456961622</v>
      </c>
      <c r="S8" s="29">
        <f t="shared" si="0"/>
        <v>1.1199999999999983</v>
      </c>
      <c r="T8" s="29">
        <f t="shared" si="0"/>
        <v>1.1306274480867311</v>
      </c>
      <c r="U8" s="29">
        <f t="shared" si="0"/>
        <v>1.1413557378277819</v>
      </c>
      <c r="V8" s="29">
        <f t="shared" si="0"/>
        <v>1.1521858260887277</v>
      </c>
      <c r="W8" s="29">
        <f t="shared" si="0"/>
        <v>1.1631186788146448</v>
      </c>
      <c r="X8" s="29">
        <f t="shared" si="0"/>
        <v>1.1741552711162626</v>
      </c>
      <c r="Y8" s="29">
        <f t="shared" si="0"/>
        <v>1.1852965873569339</v>
      </c>
      <c r="Z8" s="29">
        <f t="shared" si="0"/>
        <v>1.1965436212404315</v>
      </c>
      <c r="AA8" s="29">
        <f t="shared" si="0"/>
        <v>1.2078973758995779</v>
      </c>
      <c r="AB8" s="29">
        <f t="shared" si="0"/>
        <v>1.2193588639857149</v>
      </c>
      <c r="AC8" s="29">
        <f t="shared" si="0"/>
        <v>1.2309291077590234</v>
      </c>
      <c r="AD8" s="29">
        <f t="shared" si="0"/>
        <v>1.2426091391796996</v>
      </c>
      <c r="AE8" s="29">
        <f t="shared" si="0"/>
        <v>1.254399999999996</v>
      </c>
      <c r="AF8" s="29">
        <f t="shared" si="0"/>
        <v>1.2663027418571366</v>
      </c>
      <c r="AG8" s="29">
        <f t="shared" si="0"/>
        <v>1.2783184263671135</v>
      </c>
      <c r="AH8" s="29">
        <f t="shared" si="0"/>
        <v>1.2904481252193727</v>
      </c>
      <c r="AI8" s="29">
        <f t="shared" si="0"/>
        <v>1.3026929202724</v>
      </c>
      <c r="AJ8" s="29">
        <f t="shared" si="0"/>
        <v>1.3150539036502118</v>
      </c>
      <c r="AK8" s="29">
        <f t="shared" si="0"/>
        <v>1.3275321778397635</v>
      </c>
      <c r="AL8" s="29">
        <f t="shared" si="0"/>
        <v>1.3401288557892808</v>
      </c>
      <c r="AM8" s="29">
        <f t="shared" si="0"/>
        <v>1.3528450610075247</v>
      </c>
      <c r="AN8" s="29">
        <f t="shared" si="0"/>
        <v>1.3656819276639982</v>
      </c>
      <c r="AO8" s="29">
        <f t="shared" si="0"/>
        <v>1.3786406006901037</v>
      </c>
      <c r="AP8" s="29">
        <f t="shared" si="0"/>
        <v>1.3917222358812611</v>
      </c>
      <c r="AQ8" s="29">
        <f t="shared" si="0"/>
        <v>1.4049279999999931</v>
      </c>
      <c r="AR8" s="29">
        <f t="shared" si="0"/>
        <v>1.4182590708799905</v>
      </c>
      <c r="AS8" s="29">
        <f t="shared" si="0"/>
        <v>1.4317166375311645</v>
      </c>
      <c r="AT8" s="29">
        <f t="shared" si="0"/>
        <v>1.4453019002456948</v>
      </c>
      <c r="AU8" s="29">
        <f t="shared" si="0"/>
        <v>1.4590160707050852</v>
      </c>
      <c r="AV8" s="29">
        <f t="shared" si="0"/>
        <v>1.4728603720882345</v>
      </c>
      <c r="AW8" s="29">
        <f t="shared" si="0"/>
        <v>1.4868360391805324</v>
      </c>
      <c r="AX8" s="29">
        <f t="shared" si="0"/>
        <v>1.5009443184839917</v>
      </c>
      <c r="AY8" s="29">
        <f t="shared" si="0"/>
        <v>1.5151864683284249</v>
      </c>
      <c r="AZ8" s="29">
        <f t="shared" si="0"/>
        <v>1.529563758983675</v>
      </c>
      <c r="BA8" s="29">
        <f t="shared" si="0"/>
        <v>1.5440774727729132</v>
      </c>
      <c r="BB8" s="29">
        <f t="shared" si="0"/>
        <v>1.5587289041870094</v>
      </c>
      <c r="BC8" s="29">
        <f t="shared" si="0"/>
        <v>1.573519359999989</v>
      </c>
      <c r="BD8" s="29">
        <f t="shared" si="0"/>
        <v>1.5884501593855862</v>
      </c>
      <c r="BE8" s="29">
        <f t="shared" si="0"/>
        <v>1.6035226340349011</v>
      </c>
      <c r="BF8" s="29">
        <f t="shared" si="0"/>
        <v>1.6187381282751752</v>
      </c>
      <c r="BG8" s="29">
        <f t="shared" si="0"/>
        <v>1.6340979991896925</v>
      </c>
      <c r="BH8" s="29">
        <f t="shared" si="0"/>
        <v>1.6496036167388195</v>
      </c>
      <c r="BI8" s="29">
        <f t="shared" si="0"/>
        <v>1.6652563638821931</v>
      </c>
      <c r="BJ8" s="29">
        <f t="shared" si="0"/>
        <v>1.6810576367020675</v>
      </c>
      <c r="BK8" s="29">
        <f t="shared" si="0"/>
        <v>1.6970088445278326</v>
      </c>
      <c r="BL8" s="29">
        <f t="shared" si="0"/>
        <v>1.7131114100617129</v>
      </c>
      <c r="BM8" s="29">
        <f t="shared" si="0"/>
        <v>1.7293667695056596</v>
      </c>
      <c r="BN8" s="29">
        <f t="shared" si="0"/>
        <v>1.7457763726894473</v>
      </c>
      <c r="BO8" s="29">
        <f t="shared" si="0"/>
        <v>1.7623416831999845</v>
      </c>
      <c r="BP8" s="29">
        <f t="shared" si="0"/>
        <v>1.7790641785118533</v>
      </c>
      <c r="BQ8" s="29">
        <f t="shared" si="0"/>
        <v>1.7959453501190858</v>
      </c>
      <c r="BR8" s="29">
        <f t="shared" si="0"/>
        <v>1.8129867036681928</v>
      </c>
      <c r="BS8" s="29">
        <f t="shared" si="0"/>
        <v>1.8301897590924521</v>
      </c>
      <c r="BT8" s="29">
        <f t="shared" si="0"/>
        <v>1.8475560507474744</v>
      </c>
      <c r="BU8" s="29">
        <f t="shared" si="0"/>
        <v>1.8650871275480527</v>
      </c>
      <c r="BV8" s="29">
        <f t="shared" si="0"/>
        <v>1.8827845531063121</v>
      </c>
      <c r="BW8" s="29">
        <f t="shared" si="0"/>
        <v>1.900649905871169</v>
      </c>
      <c r="BX8" s="29">
        <f t="shared" si="0"/>
        <v>1.9186847792691148</v>
      </c>
      <c r="BY8" s="29">
        <f t="shared" si="0"/>
        <v>1.9368907818463352</v>
      </c>
      <c r="BZ8" s="29">
        <f t="shared" si="0"/>
        <v>1.9552695374121773</v>
      </c>
      <c r="CA8" s="29">
        <f t="shared" si="0"/>
        <v>1.9738226851839791</v>
      </c>
      <c r="CB8" s="29">
        <f t="shared" si="0"/>
        <v>1.9925518799332722</v>
      </c>
      <c r="CC8" s="29">
        <f t="shared" si="0"/>
        <v>2.0114587921333729</v>
      </c>
      <c r="CD8" s="29">
        <f t="shared" si="0"/>
        <v>2.0305451081083725</v>
      </c>
      <c r="CE8" s="29">
        <f t="shared" si="0"/>
        <v>2.049812530183543</v>
      </c>
      <c r="CF8" s="29">
        <f t="shared" si="0"/>
        <v>2.0692627768371681</v>
      </c>
      <c r="CG8" s="29">
        <f t="shared" si="0"/>
        <v>2.0888975828538157</v>
      </c>
      <c r="CH8" s="29">
        <f t="shared" si="0"/>
        <v>2.1087186994790659</v>
      </c>
      <c r="CI8" s="29">
        <f t="shared" si="0"/>
        <v>2.1287278945757055</v>
      </c>
      <c r="CJ8" s="29">
        <f t="shared" si="0"/>
        <v>2.1489269527814048</v>
      </c>
      <c r="CK8" s="29">
        <f t="shared" si="0"/>
        <v>2.1693176756678914</v>
      </c>
      <c r="CL8" s="29">
        <f t="shared" si="0"/>
        <v>2.1899018819016343</v>
      </c>
      <c r="CM8" s="29">
        <f t="shared" si="0"/>
        <v>2.2106814074060521</v>
      </c>
      <c r="CN8" s="29">
        <f t="shared" si="0"/>
        <v>2.2316581055252604</v>
      </c>
      <c r="CO8" s="29">
        <f t="shared" si="0"/>
        <v>2.2528338471893732</v>
      </c>
      <c r="CP8" s="29">
        <f t="shared" si="0"/>
        <v>2.2742105210813728</v>
      </c>
      <c r="CQ8" s="29">
        <f t="shared" si="0"/>
        <v>2.2957900338055635</v>
      </c>
      <c r="CR8" s="29">
        <f t="shared" si="0"/>
        <v>2.3175743100576232</v>
      </c>
      <c r="CS8" s="29">
        <f t="shared" si="0"/>
        <v>2.3395652927962685</v>
      </c>
      <c r="CT8" s="29">
        <f t="shared" si="0"/>
        <v>2.3617649434165489</v>
      </c>
      <c r="CU8" s="29">
        <f t="shared" si="0"/>
        <v>2.384175241924785</v>
      </c>
      <c r="CV8" s="29">
        <f t="shared" si="0"/>
        <v>2.406798187115168</v>
      </c>
      <c r="CW8" s="29">
        <f t="shared" si="0"/>
        <v>2.4296357967480331</v>
      </c>
      <c r="CX8" s="29">
        <f t="shared" si="0"/>
        <v>2.4526901077298255</v>
      </c>
      <c r="CY8" s="29">
        <f t="shared" si="0"/>
        <v>2.4759631762947736</v>
      </c>
      <c r="CZ8" s="29">
        <f t="shared" si="0"/>
        <v>2.4994570781882866</v>
      </c>
      <c r="DA8" s="29">
        <f t="shared" si="0"/>
        <v>2.5231739088520926</v>
      </c>
      <c r="DB8" s="29">
        <f t="shared" si="0"/>
        <v>2.5471157836111322</v>
      </c>
      <c r="DC8" s="29">
        <f t="shared" si="0"/>
        <v>2.5712848378622257</v>
      </c>
      <c r="DD8" s="29">
        <f t="shared" si="0"/>
        <v>2.5956832272645327</v>
      </c>
      <c r="DE8" s="29">
        <f t="shared" si="0"/>
        <v>2.6203131279318157</v>
      </c>
      <c r="DF8" s="29">
        <f t="shared" si="0"/>
        <v>2.6451767366265297</v>
      </c>
      <c r="DG8" s="29">
        <f t="shared" si="0"/>
        <v>2.6702762709557546</v>
      </c>
      <c r="DH8" s="29">
        <f t="shared" si="0"/>
        <v>2.6956139695689836</v>
      </c>
      <c r="DI8" s="29">
        <f t="shared" si="0"/>
        <v>2.7211920923577924</v>
      </c>
      <c r="DJ8" s="29">
        <f t="shared" si="0"/>
        <v>2.7470129206573994</v>
      </c>
      <c r="DK8" s="29">
        <f t="shared" si="0"/>
        <v>2.7730787574501412</v>
      </c>
      <c r="DL8" s="29">
        <f t="shared" si="0"/>
        <v>2.7993919275708756</v>
      </c>
      <c r="DM8" s="29">
        <f t="shared" si="0"/>
        <v>2.8259547779143381</v>
      </c>
      <c r="DN8" s="29">
        <f t="shared" si="0"/>
        <v>2.8527696776444622</v>
      </c>
      <c r="DO8" s="29">
        <f t="shared" si="0"/>
        <v>2.8798390184056872</v>
      </c>
      <c r="DP8" s="29">
        <f t="shared" si="0"/>
        <v>2.907165214536271</v>
      </c>
      <c r="DQ8" s="29">
        <f t="shared" si="0"/>
        <v>2.9347507032836275</v>
      </c>
      <c r="DR8" s="29">
        <f t="shared" si="0"/>
        <v>2.9625979450217073</v>
      </c>
      <c r="DS8" s="29">
        <f t="shared" si="0"/>
        <v>2.990709423470439</v>
      </c>
      <c r="DT8" s="29">
        <f t="shared" si="0"/>
        <v>3.0190876459172555</v>
      </c>
      <c r="DU8" s="29">
        <f t="shared" si="0"/>
        <v>3.0477351434407214</v>
      </c>
      <c r="DV8" s="29">
        <v>3.0783999999999998</v>
      </c>
    </row>
    <row r="9" spans="1:128" x14ac:dyDescent="0.2">
      <c r="A9" s="10" t="str">
        <f ca="1">Language!A1350</f>
        <v>Свободный денежный поток компании, FCFF</v>
      </c>
      <c r="C9" s="46" t="str">
        <f ca="1">Параметры!$C$70</f>
        <v>тыс. руб.</v>
      </c>
      <c r="F9" s="6" t="s">
        <v>693</v>
      </c>
      <c r="G9" s="53">
        <f ca="1">SUM(G10:G12)</f>
        <v>-239005.80000000002</v>
      </c>
      <c r="H9" s="53">
        <f ca="1">SUM(H10:H12)</f>
        <v>-3671.4000504031283</v>
      </c>
      <c r="I9" s="53">
        <f t="shared" ref="I9:N9" ca="1" si="1">SUM(I10:I12)</f>
        <v>-34344.689092369757</v>
      </c>
      <c r="J9" s="53">
        <f t="shared" ca="1" si="1"/>
        <v>23548.476200510926</v>
      </c>
      <c r="K9" s="53">
        <f t="shared" ca="1" si="1"/>
        <v>29976.739605462924</v>
      </c>
      <c r="L9" s="53">
        <f t="shared" ca="1" si="1"/>
        <v>28898.515361315127</v>
      </c>
      <c r="M9" s="53">
        <f t="shared" ca="1" si="1"/>
        <v>29441.399741997328</v>
      </c>
      <c r="N9" s="53">
        <f t="shared" ca="1" si="1"/>
        <v>29956.710500350648</v>
      </c>
      <c r="O9" s="53">
        <f t="shared" ref="O9:AT9" ca="1" si="2">SUM(O10:O12)</f>
        <v>53287.998766038487</v>
      </c>
      <c r="P9" s="53">
        <f t="shared" ca="1" si="2"/>
        <v>49720.946502951694</v>
      </c>
      <c r="Q9" s="53">
        <f t="shared" ca="1" si="2"/>
        <v>46405.32758617324</v>
      </c>
      <c r="R9" s="53">
        <f t="shared" ca="1" si="2"/>
        <v>39995.107414782164</v>
      </c>
      <c r="S9" s="53">
        <f t="shared" ca="1" si="2"/>
        <v>40229.577780595173</v>
      </c>
      <c r="T9" s="53">
        <f t="shared" ca="1" si="2"/>
        <v>40451.524119466121</v>
      </c>
      <c r="U9" s="53">
        <f t="shared" ca="1" si="2"/>
        <v>41105.353645932308</v>
      </c>
      <c r="V9" s="53">
        <f t="shared" ca="1" si="2"/>
        <v>16680.525532607549</v>
      </c>
      <c r="W9" s="53">
        <f t="shared" ca="1" si="2"/>
        <v>24849.551164563272</v>
      </c>
      <c r="X9" s="53">
        <f t="shared" ca="1" si="2"/>
        <v>24989.582960877357</v>
      </c>
      <c r="Y9" s="53">
        <f t="shared" ca="1" si="2"/>
        <v>25130.406517326301</v>
      </c>
      <c r="Z9" s="53">
        <f t="shared" ca="1" si="2"/>
        <v>26007.724169847359</v>
      </c>
      <c r="AA9" s="53">
        <f t="shared" ca="1" si="2"/>
        <v>50087.4248271631</v>
      </c>
      <c r="AB9" s="53">
        <f t="shared" ca="1" si="2"/>
        <v>42310.704229706971</v>
      </c>
      <c r="AC9" s="53">
        <f t="shared" ca="1" si="2"/>
        <v>42549.463924083153</v>
      </c>
      <c r="AD9" s="53">
        <f t="shared" ca="1" si="2"/>
        <v>42789.573600483338</v>
      </c>
      <c r="AE9" s="53">
        <f t="shared" ca="1" si="2"/>
        <v>43031.040891903707</v>
      </c>
      <c r="AF9" s="53">
        <f t="shared" ca="1" si="2"/>
        <v>43273.873474495209</v>
      </c>
      <c r="AG9" s="53">
        <f t="shared" ca="1" si="2"/>
        <v>43518.079067813909</v>
      </c>
      <c r="AH9" s="53">
        <f t="shared" ca="1" si="2"/>
        <v>17842.328986556844</v>
      </c>
      <c r="AI9" s="53">
        <f t="shared" ca="1" si="2"/>
        <v>26583.186412749033</v>
      </c>
      <c r="AJ9" s="53">
        <f t="shared" ca="1" si="2"/>
        <v>26733.020434805603</v>
      </c>
      <c r="AK9" s="53">
        <f t="shared" ca="1" si="2"/>
        <v>26883.701640205923</v>
      </c>
      <c r="AL9" s="53">
        <f t="shared" ca="1" si="2"/>
        <v>27822.431528403002</v>
      </c>
      <c r="AM9" s="53">
        <f t="shared" ca="1" si="2"/>
        <v>53587.711231731453</v>
      </c>
      <c r="AN9" s="53">
        <f t="shared" ca="1" si="2"/>
        <v>45266.620192452821</v>
      </c>
      <c r="AO9" s="53">
        <f t="shared" ca="1" si="2"/>
        <v>45522.093065435431</v>
      </c>
      <c r="AP9" s="53">
        <f t="shared" ca="1" si="2"/>
        <v>45779.010419184429</v>
      </c>
      <c r="AQ9" s="53">
        <f t="shared" ca="1" si="2"/>
        <v>46037.380421002941</v>
      </c>
      <c r="AR9" s="53">
        <f t="shared" ca="1" si="2"/>
        <v>46297.211284377438</v>
      </c>
      <c r="AS9" s="53">
        <f t="shared" ca="1" si="2"/>
        <v>46558.51126922699</v>
      </c>
      <c r="AT9" s="53">
        <f t="shared" ca="1" si="2"/>
        <v>19085.458682282791</v>
      </c>
      <c r="AU9" s="53">
        <f t="shared" ref="AU9:BZ9" ca="1" si="3">SUM(AU10:AU12)</f>
        <v>28438.17612830882</v>
      </c>
      <c r="AV9" s="53">
        <f t="shared" ca="1" si="3"/>
        <v>28598.498531908343</v>
      </c>
      <c r="AW9" s="53">
        <f t="shared" ca="1" si="3"/>
        <v>28759.727421686897</v>
      </c>
      <c r="AX9" s="53">
        <f t="shared" ca="1" si="3"/>
        <v>29764.168402058182</v>
      </c>
      <c r="AY9" s="53">
        <f t="shared" ca="1" si="3"/>
        <v>57333.017684619292</v>
      </c>
      <c r="AZ9" s="53">
        <f t="shared" ca="1" si="3"/>
        <v>48429.450272591588</v>
      </c>
      <c r="BA9" s="53">
        <f t="shared" ca="1" si="3"/>
        <v>48702.806246682216</v>
      </c>
      <c r="BB9" s="53">
        <f t="shared" ca="1" si="3"/>
        <v>48977.707815193658</v>
      </c>
      <c r="BC9" s="53">
        <f t="shared" ca="1" si="3"/>
        <v>49254.163717140378</v>
      </c>
      <c r="BD9" s="53">
        <f t="shared" ca="1" si="3"/>
        <v>49532.182740949502</v>
      </c>
      <c r="BE9" s="53">
        <f t="shared" ca="1" si="3"/>
        <v>49811.773724740793</v>
      </c>
      <c r="BF9" s="53">
        <f t="shared" ca="1" si="3"/>
        <v>20415.607456709295</v>
      </c>
      <c r="BG9" s="53">
        <f t="shared" ca="1" si="3"/>
        <v>30423.015123956815</v>
      </c>
      <c r="BH9" s="53">
        <f t="shared" ca="1" si="3"/>
        <v>30594.56009580872</v>
      </c>
      <c r="BI9" s="53">
        <f t="shared" ca="1" si="3"/>
        <v>30767.075007871015</v>
      </c>
      <c r="BJ9" s="53">
        <f t="shared" ca="1" si="3"/>
        <v>31841.826856868847</v>
      </c>
      <c r="BK9" s="53">
        <f t="shared" ca="1" si="3"/>
        <v>61340.495589209349</v>
      </c>
      <c r="BL9" s="53">
        <f t="shared" ca="1" si="3"/>
        <v>51813.678458339229</v>
      </c>
      <c r="BM9" s="53">
        <f t="shared" ca="1" si="3"/>
        <v>52106.169350616634</v>
      </c>
      <c r="BN9" s="53">
        <f t="shared" ca="1" si="3"/>
        <v>52400.314028923982</v>
      </c>
      <c r="BO9" s="53">
        <f t="shared" ca="1" si="3"/>
        <v>52696.12184400711</v>
      </c>
      <c r="BP9" s="53">
        <f t="shared" ca="1" si="3"/>
        <v>52993.602199482855</v>
      </c>
      <c r="BQ9" s="53">
        <f t="shared" ca="1" si="3"/>
        <v>53292.764552138928</v>
      </c>
      <c r="BR9" s="53">
        <f t="shared" ca="1" si="3"/>
        <v>21838.866645344468</v>
      </c>
      <c r="BS9" s="53">
        <f t="shared" ca="1" si="3"/>
        <v>32546.792849301331</v>
      </c>
      <c r="BT9" s="53">
        <f t="shared" ca="1" si="3"/>
        <v>32730.345969181875</v>
      </c>
      <c r="BU9" s="53">
        <f t="shared" ca="1" si="3"/>
        <v>32914.936925089591</v>
      </c>
      <c r="BV9" s="53">
        <f t="shared" ca="1" si="3"/>
        <v>34064.921403515727</v>
      </c>
      <c r="BW9" s="53">
        <f t="shared" ca="1" si="3"/>
        <v>65628.496947121705</v>
      </c>
      <c r="BX9" s="53">
        <f t="shared" ca="1" si="3"/>
        <v>55434.802617090165</v>
      </c>
      <c r="BY9" s="53">
        <f t="shared" ca="1" si="3"/>
        <v>55747.76787182613</v>
      </c>
      <c r="BZ9" s="53">
        <f t="shared" ca="1" si="3"/>
        <v>56062.502677616081</v>
      </c>
      <c r="CA9" s="53">
        <f t="shared" ref="CA9:DF9" ca="1" si="4">SUM(CA10:CA12)</f>
        <v>56379.017039753991</v>
      </c>
      <c r="CB9" s="53">
        <f t="shared" ca="1" si="4"/>
        <v>56697.321020112846</v>
      </c>
      <c r="CC9" s="53">
        <f t="shared" ca="1" si="4"/>
        <v>57017.42473745544</v>
      </c>
      <c r="CD9" s="53">
        <f t="shared" ca="1" si="4"/>
        <v>23361.753977186152</v>
      </c>
      <c r="CE9" s="53">
        <f t="shared" ca="1" si="4"/>
        <v>34819.23501541905</v>
      </c>
      <c r="CF9" s="53">
        <f t="shared" ca="1" si="4"/>
        <v>35015.636853691234</v>
      </c>
      <c r="CG9" s="53">
        <f t="shared" ca="1" si="4"/>
        <v>35213.149176512394</v>
      </c>
      <c r="CH9" s="53">
        <f t="shared" ca="1" si="4"/>
        <v>36443.632568429282</v>
      </c>
      <c r="CI9" s="53">
        <f t="shared" ca="1" si="4"/>
        <v>70216.658400086104</v>
      </c>
      <c r="CJ9" s="53">
        <f t="shared" ca="1" si="4"/>
        <v>59309.405466953212</v>
      </c>
      <c r="CK9" s="53">
        <f t="shared" ca="1" si="4"/>
        <v>59644.278289521593</v>
      </c>
      <c r="CL9" s="53">
        <f t="shared" ca="1" si="4"/>
        <v>59981.044531713589</v>
      </c>
      <c r="CM9" s="53">
        <f t="shared" ca="1" si="4"/>
        <v>60319.714899203682</v>
      </c>
      <c r="CN9" s="53">
        <f t="shared" ca="1" si="4"/>
        <v>60660.300158188344</v>
      </c>
      <c r="CO9" s="53">
        <f t="shared" ca="1" si="4"/>
        <v>61002.811135744072</v>
      </c>
      <c r="CP9" s="53">
        <f t="shared" ca="1" si="4"/>
        <v>24991.243422255786</v>
      </c>
      <c r="CQ9" s="53">
        <f t="shared" ca="1" si="4"/>
        <v>37250.748133163615</v>
      </c>
      <c r="CR9" s="53">
        <f t="shared" ca="1" si="4"/>
        <v>37460.898100117323</v>
      </c>
      <c r="CS9" s="53">
        <f t="shared" ca="1" si="4"/>
        <v>37672.236285535037</v>
      </c>
      <c r="CT9" s="53">
        <f t="shared" ca="1" si="4"/>
        <v>38988.853514886199</v>
      </c>
      <c r="CU9" s="53">
        <f t="shared" ca="1" si="4"/>
        <v>75125.991154759628</v>
      </c>
      <c r="CV9" s="53">
        <f t="shared" ca="1" si="4"/>
        <v>63455.230516305986</v>
      </c>
      <c r="CW9" s="53">
        <f t="shared" ca="1" si="4"/>
        <v>63813.544436455581</v>
      </c>
      <c r="CX9" s="53">
        <f t="shared" ca="1" si="4"/>
        <v>64173.884315602074</v>
      </c>
      <c r="CY9" s="53">
        <f t="shared" ca="1" si="4"/>
        <v>64536.261608814064</v>
      </c>
      <c r="CZ9" s="53">
        <f t="shared" ca="1" si="4"/>
        <v>64900.687835928067</v>
      </c>
      <c r="DA9" s="53">
        <f t="shared" ca="1" si="4"/>
        <v>65267.174581914369</v>
      </c>
      <c r="DB9" s="53">
        <f t="shared" ca="1" si="4"/>
        <v>26734.797128478902</v>
      </c>
      <c r="DC9" s="53">
        <f t="shared" ca="1" si="4"/>
        <v>39852.467169153977</v>
      </c>
      <c r="DD9" s="53">
        <f t="shared" ca="1" si="4"/>
        <v>40077.327633789813</v>
      </c>
      <c r="DE9" s="53">
        <f t="shared" ca="1" si="4"/>
        <v>40303.459492190064</v>
      </c>
      <c r="DF9" s="53">
        <f t="shared" ca="1" si="4"/>
        <v>41712.239927595685</v>
      </c>
      <c r="DG9" s="53">
        <f t="shared" ref="DG9:DV9" ca="1" si="5">SUM(DG10:DG12)</f>
        <v>80378.977202258655</v>
      </c>
      <c r="DH9" s="53">
        <f t="shared" ca="1" si="5"/>
        <v>67891.263319111778</v>
      </c>
      <c r="DI9" s="53">
        <f t="shared" ca="1" si="5"/>
        <v>68274.659213671956</v>
      </c>
      <c r="DJ9" s="53">
        <f t="shared" ca="1" si="5"/>
        <v>68660.222884360701</v>
      </c>
      <c r="DK9" s="53">
        <f t="shared" ca="1" si="5"/>
        <v>69047.966588098265</v>
      </c>
      <c r="DL9" s="53">
        <f t="shared" ca="1" si="5"/>
        <v>69437.902651111261</v>
      </c>
      <c r="DM9" s="53">
        <f t="shared" ca="1" si="5"/>
        <v>69830.043469311961</v>
      </c>
      <c r="DN9" s="53">
        <f t="shared" ca="1" si="5"/>
        <v>28600.399594140879</v>
      </c>
      <c r="DO9" s="53">
        <f t="shared" ca="1" si="5"/>
        <v>42636.306537659846</v>
      </c>
      <c r="DP9" s="53">
        <f t="shared" ca="1" si="5"/>
        <v>42876.90723482355</v>
      </c>
      <c r="DQ9" s="53">
        <f t="shared" ca="1" si="5"/>
        <v>43118.868323309231</v>
      </c>
      <c r="DR9" s="53">
        <f t="shared" ca="1" si="5"/>
        <v>44626.263389191692</v>
      </c>
      <c r="DS9" s="53">
        <f t="shared" ca="1" si="5"/>
        <v>85999.672273084987</v>
      </c>
      <c r="DT9" s="53">
        <f t="shared" ca="1" si="5"/>
        <v>72637.818418119481</v>
      </c>
      <c r="DU9" s="53">
        <f t="shared" ca="1" si="5"/>
        <v>73048.052025295809</v>
      </c>
      <c r="DV9" s="53">
        <f t="shared" ca="1" si="5"/>
        <v>73460.605152932825</v>
      </c>
      <c r="DX9" s="55">
        <f t="shared" ref="DX9:DX17" ca="1" si="6">SUM(G9:DW9)</f>
        <v>5043393.0979713891</v>
      </c>
    </row>
    <row r="10" spans="1:128" outlineLevel="1" x14ac:dyDescent="0.2">
      <c r="A10" s="33" t="str">
        <f ca="1">Language!A1351</f>
        <v>Денежные потоки от операционной деятельности</v>
      </c>
      <c r="C10" s="46" t="str">
        <f ca="1">Параметры!$C$70</f>
        <v>тыс. руб.</v>
      </c>
      <c r="F10" s="6" t="s">
        <v>3082</v>
      </c>
      <c r="G10" s="53">
        <f ca="1">Отчеты!G$48</f>
        <v>-229006.2</v>
      </c>
      <c r="H10" s="53">
        <f ca="1">Отчеты!H$48</f>
        <v>-671.40005040312803</v>
      </c>
      <c r="I10" s="53">
        <f ca="1">Отчеты!I$48</f>
        <v>9007.7109076302459</v>
      </c>
      <c r="J10" s="53">
        <f ca="1">Отчеты!J$48</f>
        <v>19940.476200510926</v>
      </c>
      <c r="K10" s="53">
        <f ca="1">Отчеты!K$48</f>
        <v>26999.939605462925</v>
      </c>
      <c r="L10" s="53">
        <f ca="1">Отчеты!L$48</f>
        <v>25756.115361315125</v>
      </c>
      <c r="M10" s="53">
        <f ca="1">Отчеты!M$48</f>
        <v>26310.199741997327</v>
      </c>
      <c r="N10" s="53">
        <f ca="1">Отчеты!N$48</f>
        <v>27207.910500350648</v>
      </c>
      <c r="O10" s="53">
        <f ca="1">Отчеты!O$48</f>
        <v>50636.79876603849</v>
      </c>
      <c r="P10" s="53">
        <f ca="1">Отчеты!P$48</f>
        <v>47221.746502951697</v>
      </c>
      <c r="Q10" s="53">
        <f ca="1">Отчеты!Q$48</f>
        <v>44646.927586173239</v>
      </c>
      <c r="R10" s="53">
        <f ca="1">Отчеты!R$48</f>
        <v>38234.307414782161</v>
      </c>
      <c r="S10" s="53">
        <f ca="1">Отчеты!S$48</f>
        <v>38501.577780595173</v>
      </c>
      <c r="T10" s="53">
        <f ca="1">Отчеты!T$48</f>
        <v>38736.324119466124</v>
      </c>
      <c r="U10" s="53">
        <f ca="1">Отчеты!U$48</f>
        <v>41105.353645932308</v>
      </c>
      <c r="V10" s="53">
        <f ca="1">Отчеты!V$48</f>
        <v>16680.525532607549</v>
      </c>
      <c r="W10" s="53">
        <f ca="1">Отчеты!W$48</f>
        <v>24849.551164563272</v>
      </c>
      <c r="X10" s="53">
        <f ca="1">Отчеты!X$48</f>
        <v>24989.582960877357</v>
      </c>
      <c r="Y10" s="53">
        <f ca="1">Отчеты!Y$48</f>
        <v>25130.406517326301</v>
      </c>
      <c r="Z10" s="53">
        <f ca="1">Отчеты!Z$48</f>
        <v>26007.724169847359</v>
      </c>
      <c r="AA10" s="53">
        <f ca="1">Отчеты!AA$48</f>
        <v>50087.4248271631</v>
      </c>
      <c r="AB10" s="53">
        <f ca="1">Отчеты!AB$48</f>
        <v>42310.704229706971</v>
      </c>
      <c r="AC10" s="53">
        <f ca="1">Отчеты!AC$48</f>
        <v>42549.463924083153</v>
      </c>
      <c r="AD10" s="53">
        <f ca="1">Отчеты!AD$48</f>
        <v>42789.573600483338</v>
      </c>
      <c r="AE10" s="53">
        <f ca="1">Отчеты!AE$48</f>
        <v>43031.040891903707</v>
      </c>
      <c r="AF10" s="53">
        <f ca="1">Отчеты!AF$48</f>
        <v>43273.873474495209</v>
      </c>
      <c r="AG10" s="53">
        <f ca="1">Отчеты!AG$48</f>
        <v>43518.079067813909</v>
      </c>
      <c r="AH10" s="53">
        <f ca="1">Отчеты!AH$48</f>
        <v>17842.328986556844</v>
      </c>
      <c r="AI10" s="53">
        <f ca="1">Отчеты!AI$48</f>
        <v>26583.186412749033</v>
      </c>
      <c r="AJ10" s="53">
        <f ca="1">Отчеты!AJ$48</f>
        <v>26733.020434805603</v>
      </c>
      <c r="AK10" s="53">
        <f ca="1">Отчеты!AK$48</f>
        <v>26883.701640205923</v>
      </c>
      <c r="AL10" s="53">
        <f ca="1">Отчеты!AL$48</f>
        <v>27822.431528403002</v>
      </c>
      <c r="AM10" s="53">
        <f ca="1">Отчеты!AM$48</f>
        <v>53587.711231731453</v>
      </c>
      <c r="AN10" s="53">
        <f ca="1">Отчеты!AN$48</f>
        <v>45266.620192452821</v>
      </c>
      <c r="AO10" s="53">
        <f ca="1">Отчеты!AO$48</f>
        <v>45522.093065435431</v>
      </c>
      <c r="AP10" s="53">
        <f ca="1">Отчеты!AP$48</f>
        <v>45779.010419184429</v>
      </c>
      <c r="AQ10" s="53">
        <f ca="1">Отчеты!AQ$48</f>
        <v>46037.380421002941</v>
      </c>
      <c r="AR10" s="53">
        <f ca="1">Отчеты!AR$48</f>
        <v>46297.211284377438</v>
      </c>
      <c r="AS10" s="53">
        <f ca="1">Отчеты!AS$48</f>
        <v>46558.51126922699</v>
      </c>
      <c r="AT10" s="53">
        <f ca="1">Отчеты!AT$48</f>
        <v>19085.458682282791</v>
      </c>
      <c r="AU10" s="53">
        <f ca="1">Отчеты!AU$48</f>
        <v>28438.17612830882</v>
      </c>
      <c r="AV10" s="53">
        <f ca="1">Отчеты!AV$48</f>
        <v>28598.498531908343</v>
      </c>
      <c r="AW10" s="53">
        <f ca="1">Отчеты!AW$48</f>
        <v>28759.727421686897</v>
      </c>
      <c r="AX10" s="53">
        <f ca="1">Отчеты!AX$48</f>
        <v>29764.168402058182</v>
      </c>
      <c r="AY10" s="53">
        <f ca="1">Отчеты!AY$48</f>
        <v>57333.017684619292</v>
      </c>
      <c r="AZ10" s="53">
        <f ca="1">Отчеты!AZ$48</f>
        <v>48429.450272591588</v>
      </c>
      <c r="BA10" s="53">
        <f ca="1">Отчеты!BA$48</f>
        <v>48702.806246682216</v>
      </c>
      <c r="BB10" s="53">
        <f ca="1">Отчеты!BB$48</f>
        <v>48977.707815193658</v>
      </c>
      <c r="BC10" s="53">
        <f ca="1">Отчеты!BC$48</f>
        <v>49254.163717140378</v>
      </c>
      <c r="BD10" s="53">
        <f ca="1">Отчеты!BD$48</f>
        <v>49532.182740949502</v>
      </c>
      <c r="BE10" s="53">
        <f ca="1">Отчеты!BE$48</f>
        <v>49811.773724740793</v>
      </c>
      <c r="BF10" s="53">
        <f ca="1">Отчеты!BF$48</f>
        <v>20415.607456709295</v>
      </c>
      <c r="BG10" s="53">
        <f ca="1">Отчеты!BG$48</f>
        <v>30423.015123956815</v>
      </c>
      <c r="BH10" s="53">
        <f ca="1">Отчеты!BH$48</f>
        <v>30594.56009580872</v>
      </c>
      <c r="BI10" s="53">
        <f ca="1">Отчеты!BI$48</f>
        <v>30767.075007871015</v>
      </c>
      <c r="BJ10" s="53">
        <f ca="1">Отчеты!BJ$48</f>
        <v>31841.826856868847</v>
      </c>
      <c r="BK10" s="53">
        <f ca="1">Отчеты!BK$48</f>
        <v>61340.495589209349</v>
      </c>
      <c r="BL10" s="53">
        <f ca="1">Отчеты!BL$48</f>
        <v>51813.678458339229</v>
      </c>
      <c r="BM10" s="53">
        <f ca="1">Отчеты!BM$48</f>
        <v>52106.169350616634</v>
      </c>
      <c r="BN10" s="53">
        <f ca="1">Отчеты!BN$48</f>
        <v>52400.314028923982</v>
      </c>
      <c r="BO10" s="53">
        <f ca="1">Отчеты!BO$48</f>
        <v>52696.12184400711</v>
      </c>
      <c r="BP10" s="53">
        <f ca="1">Отчеты!BP$48</f>
        <v>52993.602199482855</v>
      </c>
      <c r="BQ10" s="53">
        <f ca="1">Отчеты!BQ$48</f>
        <v>53292.764552138928</v>
      </c>
      <c r="BR10" s="53">
        <f ca="1">Отчеты!BR$48</f>
        <v>21838.866645344468</v>
      </c>
      <c r="BS10" s="53">
        <f ca="1">Отчеты!BS$48</f>
        <v>32546.792849301331</v>
      </c>
      <c r="BT10" s="53">
        <f ca="1">Отчеты!BT$48</f>
        <v>32730.345969181875</v>
      </c>
      <c r="BU10" s="53">
        <f ca="1">Отчеты!BU$48</f>
        <v>32914.936925089591</v>
      </c>
      <c r="BV10" s="53">
        <f ca="1">Отчеты!BV$48</f>
        <v>34064.921403515727</v>
      </c>
      <c r="BW10" s="53">
        <f ca="1">Отчеты!BW$48</f>
        <v>65628.496947121705</v>
      </c>
      <c r="BX10" s="53">
        <f ca="1">Отчеты!BX$48</f>
        <v>55434.802617090165</v>
      </c>
      <c r="BY10" s="53">
        <f ca="1">Отчеты!BY$48</f>
        <v>55747.76787182613</v>
      </c>
      <c r="BZ10" s="53">
        <f ca="1">Отчеты!BZ$48</f>
        <v>56062.502677616081</v>
      </c>
      <c r="CA10" s="53">
        <f ca="1">Отчеты!CA$48</f>
        <v>56379.017039753991</v>
      </c>
      <c r="CB10" s="53">
        <f ca="1">Отчеты!CB$48</f>
        <v>56697.321020112846</v>
      </c>
      <c r="CC10" s="53">
        <f ca="1">Отчеты!CC$48</f>
        <v>57017.42473745544</v>
      </c>
      <c r="CD10" s="53">
        <f ca="1">Отчеты!CD$48</f>
        <v>23361.753977186152</v>
      </c>
      <c r="CE10" s="53">
        <f ca="1">Отчеты!CE$48</f>
        <v>34819.23501541905</v>
      </c>
      <c r="CF10" s="53">
        <f ca="1">Отчеты!CF$48</f>
        <v>35015.636853691234</v>
      </c>
      <c r="CG10" s="53">
        <f ca="1">Отчеты!CG$48</f>
        <v>35213.149176512394</v>
      </c>
      <c r="CH10" s="53">
        <f ca="1">Отчеты!CH$48</f>
        <v>36443.632568429282</v>
      </c>
      <c r="CI10" s="53">
        <f ca="1">Отчеты!CI$48</f>
        <v>70216.658400086104</v>
      </c>
      <c r="CJ10" s="53">
        <f ca="1">Отчеты!CJ$48</f>
        <v>59309.405466953212</v>
      </c>
      <c r="CK10" s="53">
        <f ca="1">Отчеты!CK$48</f>
        <v>59644.278289521593</v>
      </c>
      <c r="CL10" s="53">
        <f ca="1">Отчеты!CL$48</f>
        <v>59981.044531713589</v>
      </c>
      <c r="CM10" s="53">
        <f ca="1">Отчеты!CM$48</f>
        <v>60319.714899203682</v>
      </c>
      <c r="CN10" s="53">
        <f ca="1">Отчеты!CN$48</f>
        <v>60660.300158188344</v>
      </c>
      <c r="CO10" s="53">
        <f ca="1">Отчеты!CO$48</f>
        <v>61002.811135744072</v>
      </c>
      <c r="CP10" s="53">
        <f ca="1">Отчеты!CP$48</f>
        <v>24991.243422255786</v>
      </c>
      <c r="CQ10" s="53">
        <f ca="1">Отчеты!CQ$48</f>
        <v>37250.748133163615</v>
      </c>
      <c r="CR10" s="53">
        <f ca="1">Отчеты!CR$48</f>
        <v>37460.898100117323</v>
      </c>
      <c r="CS10" s="53">
        <f ca="1">Отчеты!CS$48</f>
        <v>37672.236285535037</v>
      </c>
      <c r="CT10" s="53">
        <f ca="1">Отчеты!CT$48</f>
        <v>38988.853514886199</v>
      </c>
      <c r="CU10" s="53">
        <f ca="1">Отчеты!CU$48</f>
        <v>75125.991154759628</v>
      </c>
      <c r="CV10" s="53">
        <f ca="1">Отчеты!CV$48</f>
        <v>63455.230516305986</v>
      </c>
      <c r="CW10" s="53">
        <f ca="1">Отчеты!CW$48</f>
        <v>63813.544436455581</v>
      </c>
      <c r="CX10" s="53">
        <f ca="1">Отчеты!CX$48</f>
        <v>64173.884315602074</v>
      </c>
      <c r="CY10" s="53">
        <f ca="1">Отчеты!CY$48</f>
        <v>64536.261608814064</v>
      </c>
      <c r="CZ10" s="53">
        <f ca="1">Отчеты!CZ$48</f>
        <v>64900.687835928067</v>
      </c>
      <c r="DA10" s="53">
        <f ca="1">Отчеты!DA$48</f>
        <v>65267.174581914369</v>
      </c>
      <c r="DB10" s="53">
        <f ca="1">Отчеты!DB$48</f>
        <v>26734.797128478902</v>
      </c>
      <c r="DC10" s="53">
        <f ca="1">Отчеты!DC$48</f>
        <v>39852.467169153977</v>
      </c>
      <c r="DD10" s="53">
        <f ca="1">Отчеты!DD$48</f>
        <v>40077.327633789813</v>
      </c>
      <c r="DE10" s="53">
        <f ca="1">Отчеты!DE$48</f>
        <v>40303.459492190064</v>
      </c>
      <c r="DF10" s="53">
        <f ca="1">Отчеты!DF$48</f>
        <v>41712.239927595685</v>
      </c>
      <c r="DG10" s="53">
        <f ca="1">Отчеты!DG$48</f>
        <v>80378.977202258655</v>
      </c>
      <c r="DH10" s="53">
        <f ca="1">Отчеты!DH$48</f>
        <v>67891.263319111778</v>
      </c>
      <c r="DI10" s="53">
        <f ca="1">Отчеты!DI$48</f>
        <v>68274.659213671956</v>
      </c>
      <c r="DJ10" s="53">
        <f ca="1">Отчеты!DJ$48</f>
        <v>68660.222884360701</v>
      </c>
      <c r="DK10" s="53">
        <f ca="1">Отчеты!DK$48</f>
        <v>69047.966588098265</v>
      </c>
      <c r="DL10" s="53">
        <f ca="1">Отчеты!DL$48</f>
        <v>69437.902651111261</v>
      </c>
      <c r="DM10" s="53">
        <f ca="1">Отчеты!DM$48</f>
        <v>69830.043469311961</v>
      </c>
      <c r="DN10" s="53">
        <f ca="1">Отчеты!DN$48</f>
        <v>28600.399594140879</v>
      </c>
      <c r="DO10" s="53">
        <f ca="1">Отчеты!DO$48</f>
        <v>42636.306537659846</v>
      </c>
      <c r="DP10" s="53">
        <f ca="1">Отчеты!DP$48</f>
        <v>42876.90723482355</v>
      </c>
      <c r="DQ10" s="53">
        <f ca="1">Отчеты!DQ$48</f>
        <v>43118.868323309231</v>
      </c>
      <c r="DR10" s="53">
        <f ca="1">Отчеты!DR$48</f>
        <v>44626.263389191692</v>
      </c>
      <c r="DS10" s="53">
        <f ca="1">Отчеты!DS$48</f>
        <v>85999.672273084987</v>
      </c>
      <c r="DT10" s="53">
        <f ca="1">Отчеты!DT$48</f>
        <v>72637.818418119481</v>
      </c>
      <c r="DU10" s="53">
        <f ca="1">Отчеты!DU$48</f>
        <v>73048.052025295809</v>
      </c>
      <c r="DV10" s="53">
        <f ca="1">Отчеты!DV$48</f>
        <v>73460.605152932825</v>
      </c>
      <c r="DX10" s="55">
        <f t="shared" ca="1" si="6"/>
        <v>5072025.0979713891</v>
      </c>
    </row>
    <row r="11" spans="1:128" outlineLevel="1" x14ac:dyDescent="0.2">
      <c r="A11" s="33" t="str">
        <f ca="1">Language!A1352</f>
        <v>Скорректированные проценты по кредитам, * (1 - налог)</v>
      </c>
      <c r="C11" s="46" t="str">
        <f ca="1">Параметры!$C$70</f>
        <v>тыс. руб.</v>
      </c>
      <c r="F11" s="6" t="s">
        <v>3082</v>
      </c>
      <c r="G11" s="53">
        <f>-Отчеты!G$43*(1-Параметры!G$87-Параметры!G$113)</f>
        <v>0</v>
      </c>
      <c r="H11" s="53">
        <f>-Отчеты!H$43*(1-Параметры!H$87-Параметры!H$113)</f>
        <v>0</v>
      </c>
      <c r="I11" s="53">
        <f>-Отчеты!I$43*(1-Параметры!I$87-Параметры!I$113)</f>
        <v>3648</v>
      </c>
      <c r="J11" s="53">
        <f>-Отчеты!J$43*(1-Параметры!J$87-Параметры!J$113)</f>
        <v>3608</v>
      </c>
      <c r="K11" s="53">
        <f>-Отчеты!K$43*(1-Параметры!K$87-Параметры!K$113)</f>
        <v>2976.8</v>
      </c>
      <c r="L11" s="53">
        <f>-Отчеты!L$43*(1-Параметры!L$87-Параметры!L$113)</f>
        <v>3142.4</v>
      </c>
      <c r="M11" s="53">
        <f>-Отчеты!M$43*(1-Параметры!M$87-Параметры!M$113)</f>
        <v>3131.2000000000003</v>
      </c>
      <c r="N11" s="53">
        <f>-Отчеты!N$43*(1-Параметры!N$87-Параметры!N$113)</f>
        <v>2748.8</v>
      </c>
      <c r="O11" s="53">
        <f>-Отчеты!O$43*(1-Параметры!O$87-Параметры!O$113)</f>
        <v>2651.2000000000003</v>
      </c>
      <c r="P11" s="53">
        <f>-Отчеты!P$43*(1-Параметры!P$87-Параметры!P$113)</f>
        <v>2499.2000000000003</v>
      </c>
      <c r="Q11" s="53">
        <f>-Отчеты!Q$43*(1-Параметры!Q$87-Параметры!Q$113)</f>
        <v>1758.4</v>
      </c>
      <c r="R11" s="53">
        <f>-Отчеты!R$43*(1-Параметры!R$87-Параметры!R$113)</f>
        <v>1760.8000000000002</v>
      </c>
      <c r="S11" s="53">
        <f>-Отчеты!S$43*(1-Параметры!S$87-Параметры!S$113)</f>
        <v>1728</v>
      </c>
      <c r="T11" s="53">
        <f>-Отчеты!T$43*(1-Параметры!T$87-Параметры!T$113)</f>
        <v>1715.2</v>
      </c>
      <c r="U11" s="53">
        <f>-Отчеты!U$43*(1-Параметры!U$87-Параметры!U$113)</f>
        <v>0</v>
      </c>
      <c r="V11" s="53">
        <f>-Отчеты!V$43*(1-Параметры!V$87-Параметры!V$113)</f>
        <v>0</v>
      </c>
      <c r="W11" s="53">
        <f>-Отчеты!W$43*(1-Параметры!W$87-Параметры!W$113)</f>
        <v>0</v>
      </c>
      <c r="X11" s="53">
        <f>-Отчеты!X$43*(1-Параметры!X$87-Параметры!X$113)</f>
        <v>0</v>
      </c>
      <c r="Y11" s="53">
        <f>-Отчеты!Y$43*(1-Параметры!Y$87-Параметры!Y$113)</f>
        <v>0</v>
      </c>
      <c r="Z11" s="53">
        <f>-Отчеты!Z$43*(1-Параметры!Z$87-Параметры!Z$113)</f>
        <v>0</v>
      </c>
      <c r="AA11" s="53">
        <f>-Отчеты!AA$43*(1-Параметры!AA$87-Параметры!AA$113)</f>
        <v>0</v>
      </c>
      <c r="AB11" s="53">
        <f>-Отчеты!AB$43*(1-Параметры!AB$87-Параметры!AB$113)</f>
        <v>0</v>
      </c>
      <c r="AC11" s="53">
        <f>-Отчеты!AC$43*(1-Параметры!AC$87-Параметры!AC$113)</f>
        <v>0</v>
      </c>
      <c r="AD11" s="53">
        <f>-Отчеты!AD$43*(1-Параметры!AD$87-Параметры!AD$113)</f>
        <v>0</v>
      </c>
      <c r="AE11" s="53">
        <f>-Отчеты!AE$43*(1-Параметры!AE$87-Параметры!AE$113)</f>
        <v>0</v>
      </c>
      <c r="AF11" s="53">
        <f>-Отчеты!AF$43*(1-Параметры!AF$87-Параметры!AF$113)</f>
        <v>0</v>
      </c>
      <c r="AG11" s="53">
        <f>-Отчеты!AG$43*(1-Параметры!AG$87-Параметры!AG$113)</f>
        <v>0</v>
      </c>
      <c r="AH11" s="53">
        <f>-Отчеты!AH$43*(1-Параметры!AH$87-Параметры!AH$113)</f>
        <v>0</v>
      </c>
      <c r="AI11" s="53">
        <f>-Отчеты!AI$43*(1-Параметры!AI$87-Параметры!AI$113)</f>
        <v>0</v>
      </c>
      <c r="AJ11" s="53">
        <f>-Отчеты!AJ$43*(1-Параметры!AJ$87-Параметры!AJ$113)</f>
        <v>0</v>
      </c>
      <c r="AK11" s="53">
        <f>-Отчеты!AK$43*(1-Параметры!AK$87-Параметры!AK$113)</f>
        <v>0</v>
      </c>
      <c r="AL11" s="53">
        <f>-Отчеты!AL$43*(1-Параметры!AL$87-Параметры!AL$113)</f>
        <v>0</v>
      </c>
      <c r="AM11" s="53">
        <f>-Отчеты!AM$43*(1-Параметры!AM$87-Параметры!AM$113)</f>
        <v>0</v>
      </c>
      <c r="AN11" s="53">
        <f>-Отчеты!AN$43*(1-Параметры!AN$87-Параметры!AN$113)</f>
        <v>0</v>
      </c>
      <c r="AO11" s="53">
        <f>-Отчеты!AO$43*(1-Параметры!AO$87-Параметры!AO$113)</f>
        <v>0</v>
      </c>
      <c r="AP11" s="53">
        <f>-Отчеты!AP$43*(1-Параметры!AP$87-Параметры!AP$113)</f>
        <v>0</v>
      </c>
      <c r="AQ11" s="53">
        <f>-Отчеты!AQ$43*(1-Параметры!AQ$87-Параметры!AQ$113)</f>
        <v>0</v>
      </c>
      <c r="AR11" s="53">
        <f>-Отчеты!AR$43*(1-Параметры!AR$87-Параметры!AR$113)</f>
        <v>0</v>
      </c>
      <c r="AS11" s="53">
        <f>-Отчеты!AS$43*(1-Параметры!AS$87-Параметры!AS$113)</f>
        <v>0</v>
      </c>
      <c r="AT11" s="53">
        <f>-Отчеты!AT$43*(1-Параметры!AT$87-Параметры!AT$113)</f>
        <v>0</v>
      </c>
      <c r="AU11" s="53">
        <f>-Отчеты!AU$43*(1-Параметры!AU$87-Параметры!AU$113)</f>
        <v>0</v>
      </c>
      <c r="AV11" s="53">
        <f>-Отчеты!AV$43*(1-Параметры!AV$87-Параметры!AV$113)</f>
        <v>0</v>
      </c>
      <c r="AW11" s="53">
        <f>-Отчеты!AW$43*(1-Параметры!AW$87-Параметры!AW$113)</f>
        <v>0</v>
      </c>
      <c r="AX11" s="53">
        <f>-Отчеты!AX$43*(1-Параметры!AX$87-Параметры!AX$113)</f>
        <v>0</v>
      </c>
      <c r="AY11" s="53">
        <f>-Отчеты!AY$43*(1-Параметры!AY$87-Параметры!AY$113)</f>
        <v>0</v>
      </c>
      <c r="AZ11" s="53">
        <f>-Отчеты!AZ$43*(1-Параметры!AZ$87-Параметры!AZ$113)</f>
        <v>0</v>
      </c>
      <c r="BA11" s="53">
        <f>-Отчеты!BA$43*(1-Параметры!BA$87-Параметры!BA$113)</f>
        <v>0</v>
      </c>
      <c r="BB11" s="53">
        <f>-Отчеты!BB$43*(1-Параметры!BB$87-Параметры!BB$113)</f>
        <v>0</v>
      </c>
      <c r="BC11" s="53">
        <f>-Отчеты!BC$43*(1-Параметры!BC$87-Параметры!BC$113)</f>
        <v>0</v>
      </c>
      <c r="BD11" s="53">
        <f>-Отчеты!BD$43*(1-Параметры!BD$87-Параметры!BD$113)</f>
        <v>0</v>
      </c>
      <c r="BE11" s="53">
        <f>-Отчеты!BE$43*(1-Параметры!BE$87-Параметры!BE$113)</f>
        <v>0</v>
      </c>
      <c r="BF11" s="53">
        <f>-Отчеты!BF$43*(1-Параметры!BF$87-Параметры!BF$113)</f>
        <v>0</v>
      </c>
      <c r="BG11" s="53">
        <f>-Отчеты!BG$43*(1-Параметры!BG$87-Параметры!BG$113)</f>
        <v>0</v>
      </c>
      <c r="BH11" s="53">
        <f>-Отчеты!BH$43*(1-Параметры!BH$87-Параметры!BH$113)</f>
        <v>0</v>
      </c>
      <c r="BI11" s="53">
        <f>-Отчеты!BI$43*(1-Параметры!BI$87-Параметры!BI$113)</f>
        <v>0</v>
      </c>
      <c r="BJ11" s="53">
        <f>-Отчеты!BJ$43*(1-Параметры!BJ$87-Параметры!BJ$113)</f>
        <v>0</v>
      </c>
      <c r="BK11" s="53">
        <f>-Отчеты!BK$43*(1-Параметры!BK$87-Параметры!BK$113)</f>
        <v>0</v>
      </c>
      <c r="BL11" s="53">
        <f>-Отчеты!BL$43*(1-Параметры!BL$87-Параметры!BL$113)</f>
        <v>0</v>
      </c>
      <c r="BM11" s="53">
        <f>-Отчеты!BM$43*(1-Параметры!BM$87-Параметры!BM$113)</f>
        <v>0</v>
      </c>
      <c r="BN11" s="53">
        <f>-Отчеты!BN$43*(1-Параметры!BN$87-Параметры!BN$113)</f>
        <v>0</v>
      </c>
      <c r="BO11" s="53">
        <f>-Отчеты!BO$43*(1-Параметры!BO$87-Параметры!BO$113)</f>
        <v>0</v>
      </c>
      <c r="BP11" s="53">
        <f>-Отчеты!BP$43*(1-Параметры!BP$87-Параметры!BP$113)</f>
        <v>0</v>
      </c>
      <c r="BQ11" s="53">
        <f>-Отчеты!BQ$43*(1-Параметры!BQ$87-Параметры!BQ$113)</f>
        <v>0</v>
      </c>
      <c r="BR11" s="53">
        <f>-Отчеты!BR$43*(1-Параметры!BR$87-Параметры!BR$113)</f>
        <v>0</v>
      </c>
      <c r="BS11" s="53">
        <f>-Отчеты!BS$43*(1-Параметры!BS$87-Параметры!BS$113)</f>
        <v>0</v>
      </c>
      <c r="BT11" s="53">
        <f>-Отчеты!BT$43*(1-Параметры!BT$87-Параметры!BT$113)</f>
        <v>0</v>
      </c>
      <c r="BU11" s="53">
        <f>-Отчеты!BU$43*(1-Параметры!BU$87-Параметры!BU$113)</f>
        <v>0</v>
      </c>
      <c r="BV11" s="53">
        <f>-Отчеты!BV$43*(1-Параметры!BV$87-Параметры!BV$113)</f>
        <v>0</v>
      </c>
      <c r="BW11" s="53">
        <f>-Отчеты!BW$43*(1-Параметры!BW$87-Параметры!BW$113)</f>
        <v>0</v>
      </c>
      <c r="BX11" s="53">
        <f>-Отчеты!BX$43*(1-Параметры!BX$87-Параметры!BX$113)</f>
        <v>0</v>
      </c>
      <c r="BY11" s="53">
        <f>-Отчеты!BY$43*(1-Параметры!BY$87-Параметры!BY$113)</f>
        <v>0</v>
      </c>
      <c r="BZ11" s="53">
        <f>-Отчеты!BZ$43*(1-Параметры!BZ$87-Параметры!BZ$113)</f>
        <v>0</v>
      </c>
      <c r="CA11" s="53">
        <f>-Отчеты!CA$43*(1-Параметры!CA$87-Параметры!CA$113)</f>
        <v>0</v>
      </c>
      <c r="CB11" s="53">
        <f>-Отчеты!CB$43*(1-Параметры!CB$87-Параметры!CB$113)</f>
        <v>0</v>
      </c>
      <c r="CC11" s="53">
        <f>-Отчеты!CC$43*(1-Параметры!CC$87-Параметры!CC$113)</f>
        <v>0</v>
      </c>
      <c r="CD11" s="53">
        <f>-Отчеты!CD$43*(1-Параметры!CD$87-Параметры!CD$113)</f>
        <v>0</v>
      </c>
      <c r="CE11" s="53">
        <f>-Отчеты!CE$43*(1-Параметры!CE$87-Параметры!CE$113)</f>
        <v>0</v>
      </c>
      <c r="CF11" s="53">
        <f>-Отчеты!CF$43*(1-Параметры!CF$87-Параметры!CF$113)</f>
        <v>0</v>
      </c>
      <c r="CG11" s="53">
        <f>-Отчеты!CG$43*(1-Параметры!CG$87-Параметры!CG$113)</f>
        <v>0</v>
      </c>
      <c r="CH11" s="53">
        <f>-Отчеты!CH$43*(1-Параметры!CH$87-Параметры!CH$113)</f>
        <v>0</v>
      </c>
      <c r="CI11" s="53">
        <f>-Отчеты!CI$43*(1-Параметры!CI$87-Параметры!CI$113)</f>
        <v>0</v>
      </c>
      <c r="CJ11" s="53">
        <f>-Отчеты!CJ$43*(1-Параметры!CJ$87-Параметры!CJ$113)</f>
        <v>0</v>
      </c>
      <c r="CK11" s="53">
        <f>-Отчеты!CK$43*(1-Параметры!CK$87-Параметры!CK$113)</f>
        <v>0</v>
      </c>
      <c r="CL11" s="53">
        <f>-Отчеты!CL$43*(1-Параметры!CL$87-Параметры!CL$113)</f>
        <v>0</v>
      </c>
      <c r="CM11" s="53">
        <f>-Отчеты!CM$43*(1-Параметры!CM$87-Параметры!CM$113)</f>
        <v>0</v>
      </c>
      <c r="CN11" s="53">
        <f>-Отчеты!CN$43*(1-Параметры!CN$87-Параметры!CN$113)</f>
        <v>0</v>
      </c>
      <c r="CO11" s="53">
        <f>-Отчеты!CO$43*(1-Параметры!CO$87-Параметры!CO$113)</f>
        <v>0</v>
      </c>
      <c r="CP11" s="53">
        <f>-Отчеты!CP$43*(1-Параметры!CP$87-Параметры!CP$113)</f>
        <v>0</v>
      </c>
      <c r="CQ11" s="53">
        <f>-Отчеты!CQ$43*(1-Параметры!CQ$87-Параметры!CQ$113)</f>
        <v>0</v>
      </c>
      <c r="CR11" s="53">
        <f>-Отчеты!CR$43*(1-Параметры!CR$87-Параметры!CR$113)</f>
        <v>0</v>
      </c>
      <c r="CS11" s="53">
        <f>-Отчеты!CS$43*(1-Параметры!CS$87-Параметры!CS$113)</f>
        <v>0</v>
      </c>
      <c r="CT11" s="53">
        <f>-Отчеты!CT$43*(1-Параметры!CT$87-Параметры!CT$113)</f>
        <v>0</v>
      </c>
      <c r="CU11" s="53">
        <f>-Отчеты!CU$43*(1-Параметры!CU$87-Параметры!CU$113)</f>
        <v>0</v>
      </c>
      <c r="CV11" s="53">
        <f>-Отчеты!CV$43*(1-Параметры!CV$87-Параметры!CV$113)</f>
        <v>0</v>
      </c>
      <c r="CW11" s="53">
        <f>-Отчеты!CW$43*(1-Параметры!CW$87-Параметры!CW$113)</f>
        <v>0</v>
      </c>
      <c r="CX11" s="53">
        <f>-Отчеты!CX$43*(1-Параметры!CX$87-Параметры!CX$113)</f>
        <v>0</v>
      </c>
      <c r="CY11" s="53">
        <f>-Отчеты!CY$43*(1-Параметры!CY$87-Параметры!CY$113)</f>
        <v>0</v>
      </c>
      <c r="CZ11" s="53">
        <f>-Отчеты!CZ$43*(1-Параметры!CZ$87-Параметры!CZ$113)</f>
        <v>0</v>
      </c>
      <c r="DA11" s="53">
        <f>-Отчеты!DA$43*(1-Параметры!DA$87-Параметры!DA$113)</f>
        <v>0</v>
      </c>
      <c r="DB11" s="53">
        <f>-Отчеты!DB$43*(1-Параметры!DB$87-Параметры!DB$113)</f>
        <v>0</v>
      </c>
      <c r="DC11" s="53">
        <f>-Отчеты!DC$43*(1-Параметры!DC$87-Параметры!DC$113)</f>
        <v>0</v>
      </c>
      <c r="DD11" s="53">
        <f>-Отчеты!DD$43*(1-Параметры!DD$87-Параметры!DD$113)</f>
        <v>0</v>
      </c>
      <c r="DE11" s="53">
        <f>-Отчеты!DE$43*(1-Параметры!DE$87-Параметры!DE$113)</f>
        <v>0</v>
      </c>
      <c r="DF11" s="53">
        <f>-Отчеты!DF$43*(1-Параметры!DF$87-Параметры!DF$113)</f>
        <v>0</v>
      </c>
      <c r="DG11" s="53">
        <f>-Отчеты!DG$43*(1-Параметры!DG$87-Параметры!DG$113)</f>
        <v>0</v>
      </c>
      <c r="DH11" s="53">
        <f>-Отчеты!DH$43*(1-Параметры!DH$87-Параметры!DH$113)</f>
        <v>0</v>
      </c>
      <c r="DI11" s="53">
        <f>-Отчеты!DI$43*(1-Параметры!DI$87-Параметры!DI$113)</f>
        <v>0</v>
      </c>
      <c r="DJ11" s="53">
        <f>-Отчеты!DJ$43*(1-Параметры!DJ$87-Параметры!DJ$113)</f>
        <v>0</v>
      </c>
      <c r="DK11" s="53">
        <f>-Отчеты!DK$43*(1-Параметры!DK$87-Параметры!DK$113)</f>
        <v>0</v>
      </c>
      <c r="DL11" s="53">
        <f>-Отчеты!DL$43*(1-Параметры!DL$87-Параметры!DL$113)</f>
        <v>0</v>
      </c>
      <c r="DM11" s="53">
        <f>-Отчеты!DM$43*(1-Параметры!DM$87-Параметры!DM$113)</f>
        <v>0</v>
      </c>
      <c r="DN11" s="53">
        <f>-Отчеты!DN$43*(1-Параметры!DN$87-Параметры!DN$113)</f>
        <v>0</v>
      </c>
      <c r="DO11" s="53">
        <f>-Отчеты!DO$43*(1-Параметры!DO$87-Параметры!DO$113)</f>
        <v>0</v>
      </c>
      <c r="DP11" s="53">
        <f>-Отчеты!DP$43*(1-Параметры!DP$87-Параметры!DP$113)</f>
        <v>0</v>
      </c>
      <c r="DQ11" s="53">
        <f>-Отчеты!DQ$43*(1-Параметры!DQ$87-Параметры!DQ$113)</f>
        <v>0</v>
      </c>
      <c r="DR11" s="53">
        <f>-Отчеты!DR$43*(1-Параметры!DR$87-Параметры!DR$113)</f>
        <v>0</v>
      </c>
      <c r="DS11" s="53">
        <f>-Отчеты!DS$43*(1-Параметры!DS$87-Параметры!DS$113)</f>
        <v>0</v>
      </c>
      <c r="DT11" s="53">
        <f>-Отчеты!DT$43*(1-Параметры!DT$87-Параметры!DT$113)</f>
        <v>0</v>
      </c>
      <c r="DU11" s="53">
        <f>-Отчеты!DU$43*(1-Параметры!DU$87-Параметры!DU$113)</f>
        <v>0</v>
      </c>
      <c r="DV11" s="53">
        <f>-Отчеты!DV$43*(1-Параметры!DV$87-Параметры!DV$113)</f>
        <v>0</v>
      </c>
      <c r="DX11" s="55">
        <f t="shared" si="6"/>
        <v>31368</v>
      </c>
    </row>
    <row r="12" spans="1:128" outlineLevel="1" x14ac:dyDescent="0.2">
      <c r="A12" s="33" t="str">
        <f ca="1">Language!A1353</f>
        <v>Денежные потоки от инвестиционной деятельности</v>
      </c>
      <c r="C12" s="46" t="str">
        <f ca="1">Параметры!$C$70</f>
        <v>тыс. руб.</v>
      </c>
      <c r="F12" s="6" t="s">
        <v>3082</v>
      </c>
      <c r="G12" s="53">
        <f>Отчеты!G$55</f>
        <v>-9999.6</v>
      </c>
      <c r="H12" s="53">
        <f>Отчеты!H$55</f>
        <v>-3000</v>
      </c>
      <c r="I12" s="53">
        <f>Отчеты!I$55</f>
        <v>-47000.4</v>
      </c>
      <c r="J12" s="53">
        <f>Отчеты!J$55</f>
        <v>0</v>
      </c>
      <c r="K12" s="53">
        <f>Отчеты!K$55</f>
        <v>0</v>
      </c>
      <c r="L12" s="53">
        <f>Отчеты!L$55</f>
        <v>0</v>
      </c>
      <c r="M12" s="53">
        <f>Отчеты!M$55</f>
        <v>0</v>
      </c>
      <c r="N12" s="53">
        <f>Отчеты!N$55</f>
        <v>0</v>
      </c>
      <c r="O12" s="53">
        <f>Отчеты!O$55</f>
        <v>0</v>
      </c>
      <c r="P12" s="53">
        <f>Отчеты!P$55</f>
        <v>0</v>
      </c>
      <c r="Q12" s="53">
        <f>Отчеты!Q$55</f>
        <v>0</v>
      </c>
      <c r="R12" s="53">
        <f>Отчеты!R$55</f>
        <v>0</v>
      </c>
      <c r="S12" s="53">
        <f>Отчеты!S$55</f>
        <v>0</v>
      </c>
      <c r="T12" s="53">
        <f>Отчеты!T$55</f>
        <v>0</v>
      </c>
      <c r="U12" s="53">
        <f>Отчеты!U$55</f>
        <v>0</v>
      </c>
      <c r="V12" s="53">
        <f>Отчеты!V$55</f>
        <v>0</v>
      </c>
      <c r="W12" s="53">
        <f>Отчеты!W$55</f>
        <v>0</v>
      </c>
      <c r="X12" s="53">
        <f>Отчеты!X$55</f>
        <v>0</v>
      </c>
      <c r="Y12" s="53">
        <f>Отчеты!Y$55</f>
        <v>0</v>
      </c>
      <c r="Z12" s="53">
        <f>Отчеты!Z$55</f>
        <v>0</v>
      </c>
      <c r="AA12" s="53">
        <f>Отчеты!AA$55</f>
        <v>0</v>
      </c>
      <c r="AB12" s="53">
        <f>Отчеты!AB$55</f>
        <v>0</v>
      </c>
      <c r="AC12" s="53">
        <f>Отчеты!AC$55</f>
        <v>0</v>
      </c>
      <c r="AD12" s="53">
        <f>Отчеты!AD$55</f>
        <v>0</v>
      </c>
      <c r="AE12" s="53">
        <f>Отчеты!AE$55</f>
        <v>0</v>
      </c>
      <c r="AF12" s="53">
        <f>Отчеты!AF$55</f>
        <v>0</v>
      </c>
      <c r="AG12" s="53">
        <f>Отчеты!AG$55</f>
        <v>0</v>
      </c>
      <c r="AH12" s="53">
        <f>Отчеты!AH$55</f>
        <v>0</v>
      </c>
      <c r="AI12" s="53">
        <f>Отчеты!AI$55</f>
        <v>0</v>
      </c>
      <c r="AJ12" s="53">
        <f>Отчеты!AJ$55</f>
        <v>0</v>
      </c>
      <c r="AK12" s="53">
        <f>Отчеты!AK$55</f>
        <v>0</v>
      </c>
      <c r="AL12" s="53">
        <f>Отчеты!AL$55</f>
        <v>0</v>
      </c>
      <c r="AM12" s="53">
        <f>Отчеты!AM$55</f>
        <v>0</v>
      </c>
      <c r="AN12" s="53">
        <f>Отчеты!AN$55</f>
        <v>0</v>
      </c>
      <c r="AO12" s="53">
        <f>Отчеты!AO$55</f>
        <v>0</v>
      </c>
      <c r="AP12" s="53">
        <f>Отчеты!AP$55</f>
        <v>0</v>
      </c>
      <c r="AQ12" s="53">
        <f>Отчеты!AQ$55</f>
        <v>0</v>
      </c>
      <c r="AR12" s="53">
        <f>Отчеты!AR$55</f>
        <v>0</v>
      </c>
      <c r="AS12" s="53">
        <f>Отчеты!AS$55</f>
        <v>0</v>
      </c>
      <c r="AT12" s="53">
        <f>Отчеты!AT$55</f>
        <v>0</v>
      </c>
      <c r="AU12" s="53">
        <f>Отчеты!AU$55</f>
        <v>0</v>
      </c>
      <c r="AV12" s="53">
        <f>Отчеты!AV$55</f>
        <v>0</v>
      </c>
      <c r="AW12" s="53">
        <f>Отчеты!AW$55</f>
        <v>0</v>
      </c>
      <c r="AX12" s="53">
        <f>Отчеты!AX$55</f>
        <v>0</v>
      </c>
      <c r="AY12" s="53">
        <f>Отчеты!AY$55</f>
        <v>0</v>
      </c>
      <c r="AZ12" s="53">
        <f>Отчеты!AZ$55</f>
        <v>0</v>
      </c>
      <c r="BA12" s="53">
        <f>Отчеты!BA$55</f>
        <v>0</v>
      </c>
      <c r="BB12" s="53">
        <f>Отчеты!BB$55</f>
        <v>0</v>
      </c>
      <c r="BC12" s="53">
        <f>Отчеты!BC$55</f>
        <v>0</v>
      </c>
      <c r="BD12" s="53">
        <f>Отчеты!BD$55</f>
        <v>0</v>
      </c>
      <c r="BE12" s="53">
        <f>Отчеты!BE$55</f>
        <v>0</v>
      </c>
      <c r="BF12" s="53">
        <f>Отчеты!BF$55</f>
        <v>0</v>
      </c>
      <c r="BG12" s="53">
        <f>Отчеты!BG$55</f>
        <v>0</v>
      </c>
      <c r="BH12" s="53">
        <f>Отчеты!BH$55</f>
        <v>0</v>
      </c>
      <c r="BI12" s="53">
        <f>Отчеты!BI$55</f>
        <v>0</v>
      </c>
      <c r="BJ12" s="53">
        <f>Отчеты!BJ$55</f>
        <v>0</v>
      </c>
      <c r="BK12" s="53">
        <f>Отчеты!BK$55</f>
        <v>0</v>
      </c>
      <c r="BL12" s="53">
        <f>Отчеты!BL$55</f>
        <v>0</v>
      </c>
      <c r="BM12" s="53">
        <f>Отчеты!BM$55</f>
        <v>0</v>
      </c>
      <c r="BN12" s="53">
        <f>Отчеты!BN$55</f>
        <v>0</v>
      </c>
      <c r="BO12" s="53">
        <f>Отчеты!BO$55</f>
        <v>0</v>
      </c>
      <c r="BP12" s="53">
        <f>Отчеты!BP$55</f>
        <v>0</v>
      </c>
      <c r="BQ12" s="53">
        <f>Отчеты!BQ$55</f>
        <v>0</v>
      </c>
      <c r="BR12" s="53">
        <f>Отчеты!BR$55</f>
        <v>0</v>
      </c>
      <c r="BS12" s="53">
        <f>Отчеты!BS$55</f>
        <v>0</v>
      </c>
      <c r="BT12" s="53">
        <f>Отчеты!BT$55</f>
        <v>0</v>
      </c>
      <c r="BU12" s="53">
        <f>Отчеты!BU$55</f>
        <v>0</v>
      </c>
      <c r="BV12" s="53">
        <f>Отчеты!BV$55</f>
        <v>0</v>
      </c>
      <c r="BW12" s="53">
        <f>Отчеты!BW$55</f>
        <v>0</v>
      </c>
      <c r="BX12" s="53">
        <f>Отчеты!BX$55</f>
        <v>0</v>
      </c>
      <c r="BY12" s="53">
        <f>Отчеты!BY$55</f>
        <v>0</v>
      </c>
      <c r="BZ12" s="53">
        <f>Отчеты!BZ$55</f>
        <v>0</v>
      </c>
      <c r="CA12" s="53">
        <f>Отчеты!CA$55</f>
        <v>0</v>
      </c>
      <c r="CB12" s="53">
        <f>Отчеты!CB$55</f>
        <v>0</v>
      </c>
      <c r="CC12" s="53">
        <f>Отчеты!CC$55</f>
        <v>0</v>
      </c>
      <c r="CD12" s="53">
        <f>Отчеты!CD$55</f>
        <v>0</v>
      </c>
      <c r="CE12" s="53">
        <f>Отчеты!CE$55</f>
        <v>0</v>
      </c>
      <c r="CF12" s="53">
        <f>Отчеты!CF$55</f>
        <v>0</v>
      </c>
      <c r="CG12" s="53">
        <f>Отчеты!CG$55</f>
        <v>0</v>
      </c>
      <c r="CH12" s="53">
        <f>Отчеты!CH$55</f>
        <v>0</v>
      </c>
      <c r="CI12" s="53">
        <f>Отчеты!CI$55</f>
        <v>0</v>
      </c>
      <c r="CJ12" s="53">
        <f>Отчеты!CJ$55</f>
        <v>0</v>
      </c>
      <c r="CK12" s="53">
        <f>Отчеты!CK$55</f>
        <v>0</v>
      </c>
      <c r="CL12" s="53">
        <f>Отчеты!CL$55</f>
        <v>0</v>
      </c>
      <c r="CM12" s="53">
        <f>Отчеты!CM$55</f>
        <v>0</v>
      </c>
      <c r="CN12" s="53">
        <f>Отчеты!CN$55</f>
        <v>0</v>
      </c>
      <c r="CO12" s="53">
        <f>Отчеты!CO$55</f>
        <v>0</v>
      </c>
      <c r="CP12" s="53">
        <f>Отчеты!CP$55</f>
        <v>0</v>
      </c>
      <c r="CQ12" s="53">
        <f>Отчеты!CQ$55</f>
        <v>0</v>
      </c>
      <c r="CR12" s="53">
        <f>Отчеты!CR$55</f>
        <v>0</v>
      </c>
      <c r="CS12" s="53">
        <f>Отчеты!CS$55</f>
        <v>0</v>
      </c>
      <c r="CT12" s="53">
        <f>Отчеты!CT$55</f>
        <v>0</v>
      </c>
      <c r="CU12" s="53">
        <f>Отчеты!CU$55</f>
        <v>0</v>
      </c>
      <c r="CV12" s="53">
        <f>Отчеты!CV$55</f>
        <v>0</v>
      </c>
      <c r="CW12" s="53">
        <f>Отчеты!CW$55</f>
        <v>0</v>
      </c>
      <c r="CX12" s="53">
        <f>Отчеты!CX$55</f>
        <v>0</v>
      </c>
      <c r="CY12" s="53">
        <f>Отчеты!CY$55</f>
        <v>0</v>
      </c>
      <c r="CZ12" s="53">
        <f>Отчеты!CZ$55</f>
        <v>0</v>
      </c>
      <c r="DA12" s="53">
        <f>Отчеты!DA$55</f>
        <v>0</v>
      </c>
      <c r="DB12" s="53">
        <f>Отчеты!DB$55</f>
        <v>0</v>
      </c>
      <c r="DC12" s="53">
        <f>Отчеты!DC$55</f>
        <v>0</v>
      </c>
      <c r="DD12" s="53">
        <f>Отчеты!DD$55</f>
        <v>0</v>
      </c>
      <c r="DE12" s="53">
        <f>Отчеты!DE$55</f>
        <v>0</v>
      </c>
      <c r="DF12" s="53">
        <f>Отчеты!DF$55</f>
        <v>0</v>
      </c>
      <c r="DG12" s="53">
        <f>Отчеты!DG$55</f>
        <v>0</v>
      </c>
      <c r="DH12" s="53">
        <f>Отчеты!DH$55</f>
        <v>0</v>
      </c>
      <c r="DI12" s="53">
        <f>Отчеты!DI$55</f>
        <v>0</v>
      </c>
      <c r="DJ12" s="53">
        <f>Отчеты!DJ$55</f>
        <v>0</v>
      </c>
      <c r="DK12" s="53">
        <f>Отчеты!DK$55</f>
        <v>0</v>
      </c>
      <c r="DL12" s="53">
        <f>Отчеты!DL$55</f>
        <v>0</v>
      </c>
      <c r="DM12" s="53">
        <f>Отчеты!DM$55</f>
        <v>0</v>
      </c>
      <c r="DN12" s="53">
        <f>Отчеты!DN$55</f>
        <v>0</v>
      </c>
      <c r="DO12" s="53">
        <f>Отчеты!DO$55</f>
        <v>0</v>
      </c>
      <c r="DP12" s="53">
        <f>Отчеты!DP$55</f>
        <v>0</v>
      </c>
      <c r="DQ12" s="53">
        <f>Отчеты!DQ$55</f>
        <v>0</v>
      </c>
      <c r="DR12" s="53">
        <f>Отчеты!DR$55</f>
        <v>0</v>
      </c>
      <c r="DS12" s="53">
        <f>Отчеты!DS$55</f>
        <v>0</v>
      </c>
      <c r="DT12" s="53">
        <f>Отчеты!DT$55</f>
        <v>0</v>
      </c>
      <c r="DU12" s="53">
        <f>Отчеты!DU$55</f>
        <v>0</v>
      </c>
      <c r="DV12" s="53">
        <f>Отчеты!DV$55</f>
        <v>0</v>
      </c>
      <c r="DX12" s="55">
        <f t="shared" si="6"/>
        <v>-60000</v>
      </c>
    </row>
    <row r="13" spans="1:128" x14ac:dyDescent="0.2">
      <c r="A13" s="10" t="str">
        <f ca="1">Language!A1391</f>
        <v>Учет активов начального баланса</v>
      </c>
      <c r="B13" s="71" t="str">
        <f ca="1">Параметры!C140</f>
        <v>Нет</v>
      </c>
      <c r="C13" s="46" t="str">
        <f ca="1">Параметры!$C$70</f>
        <v>тыс. руб.</v>
      </c>
      <c r="E13" s="6" t="s">
        <v>1235</v>
      </c>
      <c r="F13" s="6" t="s">
        <v>693</v>
      </c>
      <c r="G13" s="53">
        <f>-IF(Параметры!$B$140=0,0,IF(G$2=1,Проект!G$722+Старт!$B$51,0))</f>
        <v>0</v>
      </c>
      <c r="H13" s="53">
        <f>-IF(Параметры!$B$140=0,0,IF(H$2=1,Проект!H$722+Старт!$B$51,0))</f>
        <v>0</v>
      </c>
      <c r="I13" s="53">
        <f>-IF(Параметры!$B$140=0,0,IF(I$2=1,Проект!I$722+Старт!$B$51,0))</f>
        <v>0</v>
      </c>
      <c r="J13" s="53">
        <f>-IF(Параметры!$B$140=0,0,IF(J$2=1,Проект!J$722+Старт!$B$51,0))</f>
        <v>0</v>
      </c>
      <c r="K13" s="53">
        <f>-IF(Параметры!$B$140=0,0,IF(K$2=1,Проект!K$722+Старт!$B$51,0))</f>
        <v>0</v>
      </c>
      <c r="L13" s="53">
        <f>-IF(Параметры!$B$140=0,0,IF(L$2=1,Проект!L$722+Старт!$B$51,0))</f>
        <v>0</v>
      </c>
      <c r="M13" s="53">
        <f>-IF(Параметры!$B$140=0,0,IF(M$2=1,Проект!M$722+Старт!$B$51,0))</f>
        <v>0</v>
      </c>
      <c r="N13" s="53">
        <f>-IF(Параметры!$B$140=0,0,IF(N$2=1,Проект!N$722+Старт!$B$51,0))</f>
        <v>0</v>
      </c>
      <c r="O13" s="53">
        <f>-IF(Параметры!$B$140=0,0,IF(O$2=1,Проект!O$722+Старт!$B$51,0))</f>
        <v>0</v>
      </c>
      <c r="P13" s="53">
        <f>-IF(Параметры!$B$140=0,0,IF(P$2=1,Проект!P$722+Старт!$B$51,0))</f>
        <v>0</v>
      </c>
      <c r="Q13" s="53">
        <f>-IF(Параметры!$B$140=0,0,IF(Q$2=1,Проект!Q$722+Старт!$B$51,0))</f>
        <v>0</v>
      </c>
      <c r="R13" s="53">
        <f>-IF(Параметры!$B$140=0,0,IF(R$2=1,Проект!R$722+Старт!$B$51,0))</f>
        <v>0</v>
      </c>
      <c r="S13" s="53">
        <f>-IF(Параметры!$B$140=0,0,IF(S$2=1,Проект!S$722+Старт!$B$51,0))</f>
        <v>0</v>
      </c>
      <c r="T13" s="53">
        <f>-IF(Параметры!$B$140=0,0,IF(T$2=1,Проект!T$722+Старт!$B$51,0))</f>
        <v>0</v>
      </c>
      <c r="U13" s="53">
        <f>-IF(Параметры!$B$140=0,0,IF(U$2=1,Проект!U$722+Старт!$B$51,0))</f>
        <v>0</v>
      </c>
      <c r="V13" s="53">
        <f>-IF(Параметры!$B$140=0,0,IF(V$2=1,Проект!V$722+Старт!$B$51,0))</f>
        <v>0</v>
      </c>
      <c r="W13" s="53">
        <f>-IF(Параметры!$B$140=0,0,IF(W$2=1,Проект!W$722+Старт!$B$51,0))</f>
        <v>0</v>
      </c>
      <c r="X13" s="53">
        <f>-IF(Параметры!$B$140=0,0,IF(X$2=1,Проект!X$722+Старт!$B$51,0))</f>
        <v>0</v>
      </c>
      <c r="Y13" s="53">
        <f>-IF(Параметры!$B$140=0,0,IF(Y$2=1,Проект!Y$722+Старт!$B$51,0))</f>
        <v>0</v>
      </c>
      <c r="Z13" s="53">
        <f>-IF(Параметры!$B$140=0,0,IF(Z$2=1,Проект!Z$722+Старт!$B$51,0))</f>
        <v>0</v>
      </c>
      <c r="AA13" s="53">
        <f>-IF(Параметры!$B$140=0,0,IF(AA$2=1,Проект!AA$722+Старт!$B$51,0))</f>
        <v>0</v>
      </c>
      <c r="AB13" s="53">
        <f>-IF(Параметры!$B$140=0,0,IF(AB$2=1,Проект!AB$722+Старт!$B$51,0))</f>
        <v>0</v>
      </c>
      <c r="AC13" s="53">
        <f>-IF(Параметры!$B$140=0,0,IF(AC$2=1,Проект!AC$722+Старт!$B$51,0))</f>
        <v>0</v>
      </c>
      <c r="AD13" s="53">
        <f>-IF(Параметры!$B$140=0,0,IF(AD$2=1,Проект!AD$722+Старт!$B$51,0))</f>
        <v>0</v>
      </c>
      <c r="AE13" s="53">
        <f>-IF(Параметры!$B$140=0,0,IF(AE$2=1,Проект!AE$722+Старт!$B$51,0))</f>
        <v>0</v>
      </c>
      <c r="AF13" s="53">
        <f>-IF(Параметры!$B$140=0,0,IF(AF$2=1,Проект!AF$722+Старт!$B$51,0))</f>
        <v>0</v>
      </c>
      <c r="AG13" s="53">
        <f>-IF(Параметры!$B$140=0,0,IF(AG$2=1,Проект!AG$722+Старт!$B$51,0))</f>
        <v>0</v>
      </c>
      <c r="AH13" s="53">
        <f>-IF(Параметры!$B$140=0,0,IF(AH$2=1,Проект!AH$722+Старт!$B$51,0))</f>
        <v>0</v>
      </c>
      <c r="AI13" s="53">
        <f>-IF(Параметры!$B$140=0,0,IF(AI$2=1,Проект!AI$722+Старт!$B$51,0))</f>
        <v>0</v>
      </c>
      <c r="AJ13" s="53">
        <f>-IF(Параметры!$B$140=0,0,IF(AJ$2=1,Проект!AJ$722+Старт!$B$51,0))</f>
        <v>0</v>
      </c>
      <c r="AK13" s="53">
        <f>-IF(Параметры!$B$140=0,0,IF(AK$2=1,Проект!AK$722+Старт!$B$51,0))</f>
        <v>0</v>
      </c>
      <c r="AL13" s="53">
        <f>-IF(Параметры!$B$140=0,0,IF(AL$2=1,Проект!AL$722+Старт!$B$51,0))</f>
        <v>0</v>
      </c>
      <c r="AM13" s="53">
        <f>-IF(Параметры!$B$140=0,0,IF(AM$2=1,Проект!AM$722+Старт!$B$51,0))</f>
        <v>0</v>
      </c>
      <c r="AN13" s="53">
        <f>-IF(Параметры!$B$140=0,0,IF(AN$2=1,Проект!AN$722+Старт!$B$51,0))</f>
        <v>0</v>
      </c>
      <c r="AO13" s="53">
        <f>-IF(Параметры!$B$140=0,0,IF(AO$2=1,Проект!AO$722+Старт!$B$51,0))</f>
        <v>0</v>
      </c>
      <c r="AP13" s="53">
        <f>-IF(Параметры!$B$140=0,0,IF(AP$2=1,Проект!AP$722+Старт!$B$51,0))</f>
        <v>0</v>
      </c>
      <c r="AQ13" s="53">
        <f>-IF(Параметры!$B$140=0,0,IF(AQ$2=1,Проект!AQ$722+Старт!$B$51,0))</f>
        <v>0</v>
      </c>
      <c r="AR13" s="53">
        <f>-IF(Параметры!$B$140=0,0,IF(AR$2=1,Проект!AR$722+Старт!$B$51,0))</f>
        <v>0</v>
      </c>
      <c r="AS13" s="53">
        <f>-IF(Параметры!$B$140=0,0,IF(AS$2=1,Проект!AS$722+Старт!$B$51,0))</f>
        <v>0</v>
      </c>
      <c r="AT13" s="53">
        <f>-IF(Параметры!$B$140=0,0,IF(AT$2=1,Проект!AT$722+Старт!$B$51,0))</f>
        <v>0</v>
      </c>
      <c r="AU13" s="53">
        <f>-IF(Параметры!$B$140=0,0,IF(AU$2=1,Проект!AU$722+Старт!$B$51,0))</f>
        <v>0</v>
      </c>
      <c r="AV13" s="53">
        <f>-IF(Параметры!$B$140=0,0,IF(AV$2=1,Проект!AV$722+Старт!$B$51,0))</f>
        <v>0</v>
      </c>
      <c r="AW13" s="53">
        <f>-IF(Параметры!$B$140=0,0,IF(AW$2=1,Проект!AW$722+Старт!$B$51,0))</f>
        <v>0</v>
      </c>
      <c r="AX13" s="53">
        <f>-IF(Параметры!$B$140=0,0,IF(AX$2=1,Проект!AX$722+Старт!$B$51,0))</f>
        <v>0</v>
      </c>
      <c r="AY13" s="53">
        <f>-IF(Параметры!$B$140=0,0,IF(AY$2=1,Проект!AY$722+Старт!$B$51,0))</f>
        <v>0</v>
      </c>
      <c r="AZ13" s="53">
        <f>-IF(Параметры!$B$140=0,0,IF(AZ$2=1,Проект!AZ$722+Старт!$B$51,0))</f>
        <v>0</v>
      </c>
      <c r="BA13" s="53">
        <f>-IF(Параметры!$B$140=0,0,IF(BA$2=1,Проект!BA$722+Старт!$B$51,0))</f>
        <v>0</v>
      </c>
      <c r="BB13" s="53">
        <f>-IF(Параметры!$B$140=0,0,IF(BB$2=1,Проект!BB$722+Старт!$B$51,0))</f>
        <v>0</v>
      </c>
      <c r="BC13" s="53">
        <f>-IF(Параметры!$B$140=0,0,IF(BC$2=1,Проект!BC$722+Старт!$B$51,0))</f>
        <v>0</v>
      </c>
      <c r="BD13" s="53">
        <f>-IF(Параметры!$B$140=0,0,IF(BD$2=1,Проект!BD$722+Старт!$B$51,0))</f>
        <v>0</v>
      </c>
      <c r="BE13" s="53">
        <f>-IF(Параметры!$B$140=0,0,IF(BE$2=1,Проект!BE$722+Старт!$B$51,0))</f>
        <v>0</v>
      </c>
      <c r="BF13" s="53">
        <f>-IF(Параметры!$B$140=0,0,IF(BF$2=1,Проект!BF$722+Старт!$B$51,0))</f>
        <v>0</v>
      </c>
      <c r="BG13" s="53">
        <f>-IF(Параметры!$B$140=0,0,IF(BG$2=1,Проект!BG$722+Старт!$B$51,0))</f>
        <v>0</v>
      </c>
      <c r="BH13" s="53">
        <f>-IF(Параметры!$B$140=0,0,IF(BH$2=1,Проект!BH$722+Старт!$B$51,0))</f>
        <v>0</v>
      </c>
      <c r="BI13" s="53">
        <f>-IF(Параметры!$B$140=0,0,IF(BI$2=1,Проект!BI$722+Старт!$B$51,0))</f>
        <v>0</v>
      </c>
      <c r="BJ13" s="53">
        <f>-IF(Параметры!$B$140=0,0,IF(BJ$2=1,Проект!BJ$722+Старт!$B$51,0))</f>
        <v>0</v>
      </c>
      <c r="BK13" s="53">
        <f>-IF(Параметры!$B$140=0,0,IF(BK$2=1,Проект!BK$722+Старт!$B$51,0))</f>
        <v>0</v>
      </c>
      <c r="BL13" s="53">
        <f>-IF(Параметры!$B$140=0,0,IF(BL$2=1,Проект!BL$722+Старт!$B$51,0))</f>
        <v>0</v>
      </c>
      <c r="BM13" s="53">
        <f>-IF(Параметры!$B$140=0,0,IF(BM$2=1,Проект!BM$722+Старт!$B$51,0))</f>
        <v>0</v>
      </c>
      <c r="BN13" s="53">
        <f>-IF(Параметры!$B$140=0,0,IF(BN$2=1,Проект!BN$722+Старт!$B$51,0))</f>
        <v>0</v>
      </c>
      <c r="BO13" s="53">
        <f>-IF(Параметры!$B$140=0,0,IF(BO$2=1,Проект!BO$722+Старт!$B$51,0))</f>
        <v>0</v>
      </c>
      <c r="BP13" s="53">
        <f>-IF(Параметры!$B$140=0,0,IF(BP$2=1,Проект!BP$722+Старт!$B$51,0))</f>
        <v>0</v>
      </c>
      <c r="BQ13" s="53">
        <f>-IF(Параметры!$B$140=0,0,IF(BQ$2=1,Проект!BQ$722+Старт!$B$51,0))</f>
        <v>0</v>
      </c>
      <c r="BR13" s="53">
        <f>-IF(Параметры!$B$140=0,0,IF(BR$2=1,Проект!BR$722+Старт!$B$51,0))</f>
        <v>0</v>
      </c>
      <c r="BS13" s="53">
        <f>-IF(Параметры!$B$140=0,0,IF(BS$2=1,Проект!BS$722+Старт!$B$51,0))</f>
        <v>0</v>
      </c>
      <c r="BT13" s="53">
        <f>-IF(Параметры!$B$140=0,0,IF(BT$2=1,Проект!BT$722+Старт!$B$51,0))</f>
        <v>0</v>
      </c>
      <c r="BU13" s="53">
        <f>-IF(Параметры!$B$140=0,0,IF(BU$2=1,Проект!BU$722+Старт!$B$51,0))</f>
        <v>0</v>
      </c>
      <c r="BV13" s="53">
        <f>-IF(Параметры!$B$140=0,0,IF(BV$2=1,Проект!BV$722+Старт!$B$51,0))</f>
        <v>0</v>
      </c>
      <c r="BW13" s="53">
        <f>-IF(Параметры!$B$140=0,0,IF(BW$2=1,Проект!BW$722+Старт!$B$51,0))</f>
        <v>0</v>
      </c>
      <c r="BX13" s="53">
        <f>-IF(Параметры!$B$140=0,0,IF(BX$2=1,Проект!BX$722+Старт!$B$51,0))</f>
        <v>0</v>
      </c>
      <c r="BY13" s="53">
        <f>-IF(Параметры!$B$140=0,0,IF(BY$2=1,Проект!BY$722+Старт!$B$51,0))</f>
        <v>0</v>
      </c>
      <c r="BZ13" s="53">
        <f>-IF(Параметры!$B$140=0,0,IF(BZ$2=1,Проект!BZ$722+Старт!$B$51,0))</f>
        <v>0</v>
      </c>
      <c r="CA13" s="53">
        <f>-IF(Параметры!$B$140=0,0,IF(CA$2=1,Проект!CA$722+Старт!$B$51,0))</f>
        <v>0</v>
      </c>
      <c r="CB13" s="53">
        <f>-IF(Параметры!$B$140=0,0,IF(CB$2=1,Проект!CB$722+Старт!$B$51,0))</f>
        <v>0</v>
      </c>
      <c r="CC13" s="53">
        <f>-IF(Параметры!$B$140=0,0,IF(CC$2=1,Проект!CC$722+Старт!$B$51,0))</f>
        <v>0</v>
      </c>
      <c r="CD13" s="53">
        <f>-IF(Параметры!$B$140=0,0,IF(CD$2=1,Проект!CD$722+Старт!$B$51,0))</f>
        <v>0</v>
      </c>
      <c r="CE13" s="53">
        <f>-IF(Параметры!$B$140=0,0,IF(CE$2=1,Проект!CE$722+Старт!$B$51,0))</f>
        <v>0</v>
      </c>
      <c r="CF13" s="53">
        <f>-IF(Параметры!$B$140=0,0,IF(CF$2=1,Проект!CF$722+Старт!$B$51,0))</f>
        <v>0</v>
      </c>
      <c r="CG13" s="53">
        <f>-IF(Параметры!$B$140=0,0,IF(CG$2=1,Проект!CG$722+Старт!$B$51,0))</f>
        <v>0</v>
      </c>
      <c r="CH13" s="53">
        <f>-IF(Параметры!$B$140=0,0,IF(CH$2=1,Проект!CH$722+Старт!$B$51,0))</f>
        <v>0</v>
      </c>
      <c r="CI13" s="53">
        <f>-IF(Параметры!$B$140=0,0,IF(CI$2=1,Проект!CI$722+Старт!$B$51,0))</f>
        <v>0</v>
      </c>
      <c r="CJ13" s="53">
        <f>-IF(Параметры!$B$140=0,0,IF(CJ$2=1,Проект!CJ$722+Старт!$B$51,0))</f>
        <v>0</v>
      </c>
      <c r="CK13" s="53">
        <f>-IF(Параметры!$B$140=0,0,IF(CK$2=1,Проект!CK$722+Старт!$B$51,0))</f>
        <v>0</v>
      </c>
      <c r="CL13" s="53">
        <f>-IF(Параметры!$B$140=0,0,IF(CL$2=1,Проект!CL$722+Старт!$B$51,0))</f>
        <v>0</v>
      </c>
      <c r="CM13" s="53">
        <f>-IF(Параметры!$B$140=0,0,IF(CM$2=1,Проект!CM$722+Старт!$B$51,0))</f>
        <v>0</v>
      </c>
      <c r="CN13" s="53">
        <f>-IF(Параметры!$B$140=0,0,IF(CN$2=1,Проект!CN$722+Старт!$B$51,0))</f>
        <v>0</v>
      </c>
      <c r="CO13" s="53">
        <f>-IF(Параметры!$B$140=0,0,IF(CO$2=1,Проект!CO$722+Старт!$B$51,0))</f>
        <v>0</v>
      </c>
      <c r="CP13" s="53">
        <f>-IF(Параметры!$B$140=0,0,IF(CP$2=1,Проект!CP$722+Старт!$B$51,0))</f>
        <v>0</v>
      </c>
      <c r="CQ13" s="53">
        <f>-IF(Параметры!$B$140=0,0,IF(CQ$2=1,Проект!CQ$722+Старт!$B$51,0))</f>
        <v>0</v>
      </c>
      <c r="CR13" s="53">
        <f>-IF(Параметры!$B$140=0,0,IF(CR$2=1,Проект!CR$722+Старт!$B$51,0))</f>
        <v>0</v>
      </c>
      <c r="CS13" s="53">
        <f>-IF(Параметры!$B$140=0,0,IF(CS$2=1,Проект!CS$722+Старт!$B$51,0))</f>
        <v>0</v>
      </c>
      <c r="CT13" s="53">
        <f>-IF(Параметры!$B$140=0,0,IF(CT$2=1,Проект!CT$722+Старт!$B$51,0))</f>
        <v>0</v>
      </c>
      <c r="CU13" s="53">
        <f>-IF(Параметры!$B$140=0,0,IF(CU$2=1,Проект!CU$722+Старт!$B$51,0))</f>
        <v>0</v>
      </c>
      <c r="CV13" s="53">
        <f>-IF(Параметры!$B$140=0,0,IF(CV$2=1,Проект!CV$722+Старт!$B$51,0))</f>
        <v>0</v>
      </c>
      <c r="CW13" s="53">
        <f>-IF(Параметры!$B$140=0,0,IF(CW$2=1,Проект!CW$722+Старт!$B$51,0))</f>
        <v>0</v>
      </c>
      <c r="CX13" s="53">
        <f>-IF(Параметры!$B$140=0,0,IF(CX$2=1,Проект!CX$722+Старт!$B$51,0))</f>
        <v>0</v>
      </c>
      <c r="CY13" s="53">
        <f>-IF(Параметры!$B$140=0,0,IF(CY$2=1,Проект!CY$722+Старт!$B$51,0))</f>
        <v>0</v>
      </c>
      <c r="CZ13" s="53">
        <f>-IF(Параметры!$B$140=0,0,IF(CZ$2=1,Проект!CZ$722+Старт!$B$51,0))</f>
        <v>0</v>
      </c>
      <c r="DA13" s="53">
        <f>-IF(Параметры!$B$140=0,0,IF(DA$2=1,Проект!DA$722+Старт!$B$51,0))</f>
        <v>0</v>
      </c>
      <c r="DB13" s="53">
        <f>-IF(Параметры!$B$140=0,0,IF(DB$2=1,Проект!DB$722+Старт!$B$51,0))</f>
        <v>0</v>
      </c>
      <c r="DC13" s="53">
        <f>-IF(Параметры!$B$140=0,0,IF(DC$2=1,Проект!DC$722+Старт!$B$51,0))</f>
        <v>0</v>
      </c>
      <c r="DD13" s="53">
        <f>-IF(Параметры!$B$140=0,0,IF(DD$2=1,Проект!DD$722+Старт!$B$51,0))</f>
        <v>0</v>
      </c>
      <c r="DE13" s="53">
        <f>-IF(Параметры!$B$140=0,0,IF(DE$2=1,Проект!DE$722+Старт!$B$51,0))</f>
        <v>0</v>
      </c>
      <c r="DF13" s="53">
        <f>-IF(Параметры!$B$140=0,0,IF(DF$2=1,Проект!DF$722+Старт!$B$51,0))</f>
        <v>0</v>
      </c>
      <c r="DG13" s="53">
        <f>-IF(Параметры!$B$140=0,0,IF(DG$2=1,Проект!DG$722+Старт!$B$51,0))</f>
        <v>0</v>
      </c>
      <c r="DH13" s="53">
        <f>-IF(Параметры!$B$140=0,0,IF(DH$2=1,Проект!DH$722+Старт!$B$51,0))</f>
        <v>0</v>
      </c>
      <c r="DI13" s="53">
        <f>-IF(Параметры!$B$140=0,0,IF(DI$2=1,Проект!DI$722+Старт!$B$51,0))</f>
        <v>0</v>
      </c>
      <c r="DJ13" s="53">
        <f>-IF(Параметры!$B$140=0,0,IF(DJ$2=1,Проект!DJ$722+Старт!$B$51,0))</f>
        <v>0</v>
      </c>
      <c r="DK13" s="53">
        <f>-IF(Параметры!$B$140=0,0,IF(DK$2=1,Проект!DK$722+Старт!$B$51,0))</f>
        <v>0</v>
      </c>
      <c r="DL13" s="53">
        <f>-IF(Параметры!$B$140=0,0,IF(DL$2=1,Проект!DL$722+Старт!$B$51,0))</f>
        <v>0</v>
      </c>
      <c r="DM13" s="53">
        <f>-IF(Параметры!$B$140=0,0,IF(DM$2=1,Проект!DM$722+Старт!$B$51,0))</f>
        <v>0</v>
      </c>
      <c r="DN13" s="53">
        <f>-IF(Параметры!$B$140=0,0,IF(DN$2=1,Проект!DN$722+Старт!$B$51,0))</f>
        <v>0</v>
      </c>
      <c r="DO13" s="53">
        <f>-IF(Параметры!$B$140=0,0,IF(DO$2=1,Проект!DO$722+Старт!$B$51,0))</f>
        <v>0</v>
      </c>
      <c r="DP13" s="53">
        <f>-IF(Параметры!$B$140=0,0,IF(DP$2=1,Проект!DP$722+Старт!$B$51,0))</f>
        <v>0</v>
      </c>
      <c r="DQ13" s="53">
        <f>-IF(Параметры!$B$140=0,0,IF(DQ$2=1,Проект!DQ$722+Старт!$B$51,0))</f>
        <v>0</v>
      </c>
      <c r="DR13" s="53">
        <f>-IF(Параметры!$B$140=0,0,IF(DR$2=1,Проект!DR$722+Старт!$B$51,0))</f>
        <v>0</v>
      </c>
      <c r="DS13" s="53">
        <f>-IF(Параметры!$B$140=0,0,IF(DS$2=1,Проект!DS$722+Старт!$B$51,0))</f>
        <v>0</v>
      </c>
      <c r="DT13" s="53">
        <f>-IF(Параметры!$B$140=0,0,IF(DT$2=1,Проект!DT$722+Старт!$B$51,0))</f>
        <v>0</v>
      </c>
      <c r="DU13" s="53">
        <f>-IF(Параметры!$B$140=0,0,IF(DU$2=1,Проект!DU$722+Старт!$B$51,0))</f>
        <v>0</v>
      </c>
      <c r="DV13" s="53">
        <f>-IF(Параметры!$B$140=0,0,IF(DV$2=1,Проект!DV$722+Старт!$B$51,0))</f>
        <v>0</v>
      </c>
      <c r="DX13" s="55">
        <f t="shared" si="6"/>
        <v>0</v>
      </c>
    </row>
    <row r="14" spans="1:128" collapsed="1" x14ac:dyDescent="0.2">
      <c r="A14" s="10" t="str">
        <f ca="1">Language!A1392</f>
        <v>Учет терминальной стоимости</v>
      </c>
      <c r="B14" s="71" t="str">
        <f ca="1">Параметры!C141</f>
        <v>Нет</v>
      </c>
      <c r="C14" s="46" t="str">
        <f ca="1">Параметры!$C$70</f>
        <v>тыс. руб.</v>
      </c>
      <c r="F14" s="6" t="s">
        <v>693</v>
      </c>
      <c r="G14" s="53">
        <f>IF(AND(Параметры!$B$141=1,G$2=Prj_Len),G$15*(1+Параметры!$B$143)/(Параметры!G$136-Параметры!$B$143),0)</f>
        <v>0</v>
      </c>
      <c r="H14" s="53">
        <f>IF(AND(Параметры!$B$141=1,H$2=Prj_Len),H$15*(1+Параметры!$B$143)/(Параметры!H$136-Параметры!$B$143),0)</f>
        <v>0</v>
      </c>
      <c r="I14" s="53">
        <f>IF(AND(Параметры!$B$141=1,I$2=Prj_Len),I$15*(1+Параметры!$B$143)/(Параметры!I$136-Параметры!$B$143),0)</f>
        <v>0</v>
      </c>
      <c r="J14" s="53">
        <f>IF(AND(Параметры!$B$141=1,J$2=Prj_Len),J$15*(1+Параметры!$B$143)/(Параметры!J$136-Параметры!$B$143),0)</f>
        <v>0</v>
      </c>
      <c r="K14" s="53">
        <f>IF(AND(Параметры!$B$141=1,K$2=Prj_Len),K$15*(1+Параметры!$B$143)/(Параметры!K$136-Параметры!$B$143),0)</f>
        <v>0</v>
      </c>
      <c r="L14" s="53">
        <f>IF(AND(Параметры!$B$141=1,L$2=Prj_Len),L$15*(1+Параметры!$B$143)/(Параметры!L$136-Параметры!$B$143),0)</f>
        <v>0</v>
      </c>
      <c r="M14" s="53">
        <f>IF(AND(Параметры!$B$141=1,M$2=Prj_Len),M$15*(1+Параметры!$B$143)/(Параметры!M$136-Параметры!$B$143),0)</f>
        <v>0</v>
      </c>
      <c r="N14" s="53">
        <f>IF(AND(Параметры!$B$141=1,N$2=Prj_Len),N$15*(1+Параметры!$B$143)/(Параметры!N$136-Параметры!$B$143),0)</f>
        <v>0</v>
      </c>
      <c r="O14" s="53">
        <f>IF(AND(Параметры!$B$141=1,O$2=Prj_Len),O$15*(1+Параметры!$B$143)/(Параметры!O$136-Параметры!$B$143),0)</f>
        <v>0</v>
      </c>
      <c r="P14" s="53">
        <f>IF(AND(Параметры!$B$141=1,P$2=Prj_Len),P$15*(1+Параметры!$B$143)/(Параметры!P$136-Параметры!$B$143),0)</f>
        <v>0</v>
      </c>
      <c r="Q14" s="53">
        <f>IF(AND(Параметры!$B$141=1,Q$2=Prj_Len),Q$15*(1+Параметры!$B$143)/(Параметры!Q$136-Параметры!$B$143),0)</f>
        <v>0</v>
      </c>
      <c r="R14" s="53">
        <f>IF(AND(Параметры!$B$141=1,R$2=Prj_Len),R$15*(1+Параметры!$B$143)/(Параметры!R$136-Параметры!$B$143),0)</f>
        <v>0</v>
      </c>
      <c r="S14" s="53">
        <f>IF(AND(Параметры!$B$141=1,S$2=Prj_Len),S$15*(1+Параметры!$B$143)/(Параметры!S$136-Параметры!$B$143),0)</f>
        <v>0</v>
      </c>
      <c r="T14" s="53">
        <f>IF(AND(Параметры!$B$141=1,T$2=Prj_Len),T$15*(1+Параметры!$B$143)/(Параметры!T$136-Параметры!$B$143),0)</f>
        <v>0</v>
      </c>
      <c r="U14" s="53">
        <f>IF(AND(Параметры!$B$141=1,U$2=Prj_Len),U$15*(1+Параметры!$B$143)/(Параметры!U$136-Параметры!$B$143),0)</f>
        <v>0</v>
      </c>
      <c r="V14" s="53">
        <f>IF(AND(Параметры!$B$141=1,V$2=Prj_Len),V$15*(1+Параметры!$B$143)/(Параметры!V$136-Параметры!$B$143),0)</f>
        <v>0</v>
      </c>
      <c r="W14" s="53">
        <f>IF(AND(Параметры!$B$141=1,W$2=Prj_Len),W$15*(1+Параметры!$B$143)/(Параметры!W$136-Параметры!$B$143),0)</f>
        <v>0</v>
      </c>
      <c r="X14" s="53">
        <f>IF(AND(Параметры!$B$141=1,X$2=Prj_Len),X$15*(1+Параметры!$B$143)/(Параметры!X$136-Параметры!$B$143),0)</f>
        <v>0</v>
      </c>
      <c r="Y14" s="53">
        <f>IF(AND(Параметры!$B$141=1,Y$2=Prj_Len),Y$15*(1+Параметры!$B$143)/(Параметры!Y$136-Параметры!$B$143),0)</f>
        <v>0</v>
      </c>
      <c r="Z14" s="53">
        <f>IF(AND(Параметры!$B$141=1,Z$2=Prj_Len),Z$15*(1+Параметры!$B$143)/(Параметры!Z$136-Параметры!$B$143),0)</f>
        <v>0</v>
      </c>
      <c r="AA14" s="53">
        <f>IF(AND(Параметры!$B$141=1,AA$2=Prj_Len),AA$15*(1+Параметры!$B$143)/(Параметры!AA$136-Параметры!$B$143),0)</f>
        <v>0</v>
      </c>
      <c r="AB14" s="53">
        <f>IF(AND(Параметры!$B$141=1,AB$2=Prj_Len),AB$15*(1+Параметры!$B$143)/(Параметры!AB$136-Параметры!$B$143),0)</f>
        <v>0</v>
      </c>
      <c r="AC14" s="53">
        <f>IF(AND(Параметры!$B$141=1,AC$2=Prj_Len),AC$15*(1+Параметры!$B$143)/(Параметры!AC$136-Параметры!$B$143),0)</f>
        <v>0</v>
      </c>
      <c r="AD14" s="53">
        <f>IF(AND(Параметры!$B$141=1,AD$2=Prj_Len),AD$15*(1+Параметры!$B$143)/(Параметры!AD$136-Параметры!$B$143),0)</f>
        <v>0</v>
      </c>
      <c r="AE14" s="53">
        <f>IF(AND(Параметры!$B$141=1,AE$2=Prj_Len),AE$15*(1+Параметры!$B$143)/(Параметры!AE$136-Параметры!$B$143),0)</f>
        <v>0</v>
      </c>
      <c r="AF14" s="53">
        <f>IF(AND(Параметры!$B$141=1,AF$2=Prj_Len),AF$15*(1+Параметры!$B$143)/(Параметры!AF$136-Параметры!$B$143),0)</f>
        <v>0</v>
      </c>
      <c r="AG14" s="53">
        <f>IF(AND(Параметры!$B$141=1,AG$2=Prj_Len),AG$15*(1+Параметры!$B$143)/(Параметры!AG$136-Параметры!$B$143),0)</f>
        <v>0</v>
      </c>
      <c r="AH14" s="53">
        <f>IF(AND(Параметры!$B$141=1,AH$2=Prj_Len),AH$15*(1+Параметры!$B$143)/(Параметры!AH$136-Параметры!$B$143),0)</f>
        <v>0</v>
      </c>
      <c r="AI14" s="53">
        <f>IF(AND(Параметры!$B$141=1,AI$2=Prj_Len),AI$15*(1+Параметры!$B$143)/(Параметры!AI$136-Параметры!$B$143),0)</f>
        <v>0</v>
      </c>
      <c r="AJ14" s="53">
        <f>IF(AND(Параметры!$B$141=1,AJ$2=Prj_Len),AJ$15*(1+Параметры!$B$143)/(Параметры!AJ$136-Параметры!$B$143),0)</f>
        <v>0</v>
      </c>
      <c r="AK14" s="53">
        <f>IF(AND(Параметры!$B$141=1,AK$2=Prj_Len),AK$15*(1+Параметры!$B$143)/(Параметры!AK$136-Параметры!$B$143),0)</f>
        <v>0</v>
      </c>
      <c r="AL14" s="53">
        <f>IF(AND(Параметры!$B$141=1,AL$2=Prj_Len),AL$15*(1+Параметры!$B$143)/(Параметры!AL$136-Параметры!$B$143),0)</f>
        <v>0</v>
      </c>
      <c r="AM14" s="53">
        <f>IF(AND(Параметры!$B$141=1,AM$2=Prj_Len),AM$15*(1+Параметры!$B$143)/(Параметры!AM$136-Параметры!$B$143),0)</f>
        <v>0</v>
      </c>
      <c r="AN14" s="53">
        <f>IF(AND(Параметры!$B$141=1,AN$2=Prj_Len),AN$15*(1+Параметры!$B$143)/(Параметры!AN$136-Параметры!$B$143),0)</f>
        <v>0</v>
      </c>
      <c r="AO14" s="53">
        <f>IF(AND(Параметры!$B$141=1,AO$2=Prj_Len),AO$15*(1+Параметры!$B$143)/(Параметры!AO$136-Параметры!$B$143),0)</f>
        <v>0</v>
      </c>
      <c r="AP14" s="53">
        <f>IF(AND(Параметры!$B$141=1,AP$2=Prj_Len),AP$15*(1+Параметры!$B$143)/(Параметры!AP$136-Параметры!$B$143),0)</f>
        <v>0</v>
      </c>
      <c r="AQ14" s="53">
        <f>IF(AND(Параметры!$B$141=1,AQ$2=Prj_Len),AQ$15*(1+Параметры!$B$143)/(Параметры!AQ$136-Параметры!$B$143),0)</f>
        <v>0</v>
      </c>
      <c r="AR14" s="53">
        <f>IF(AND(Параметры!$B$141=1,AR$2=Prj_Len),AR$15*(1+Параметры!$B$143)/(Параметры!AR$136-Параметры!$B$143),0)</f>
        <v>0</v>
      </c>
      <c r="AS14" s="53">
        <f>IF(AND(Параметры!$B$141=1,AS$2=Prj_Len),AS$15*(1+Параметры!$B$143)/(Параметры!AS$136-Параметры!$B$143),0)</f>
        <v>0</v>
      </c>
      <c r="AT14" s="53">
        <f>IF(AND(Параметры!$B$141=1,AT$2=Prj_Len),AT$15*(1+Параметры!$B$143)/(Параметры!AT$136-Параметры!$B$143),0)</f>
        <v>0</v>
      </c>
      <c r="AU14" s="53">
        <f>IF(AND(Параметры!$B$141=1,AU$2=Prj_Len),AU$15*(1+Параметры!$B$143)/(Параметры!AU$136-Параметры!$B$143),0)</f>
        <v>0</v>
      </c>
      <c r="AV14" s="53">
        <f>IF(AND(Параметры!$B$141=1,AV$2=Prj_Len),AV$15*(1+Параметры!$B$143)/(Параметры!AV$136-Параметры!$B$143),0)</f>
        <v>0</v>
      </c>
      <c r="AW14" s="53">
        <f>IF(AND(Параметры!$B$141=1,AW$2=Prj_Len),AW$15*(1+Параметры!$B$143)/(Параметры!AW$136-Параметры!$B$143),0)</f>
        <v>0</v>
      </c>
      <c r="AX14" s="53">
        <f>IF(AND(Параметры!$B$141=1,AX$2=Prj_Len),AX$15*(1+Параметры!$B$143)/(Параметры!AX$136-Параметры!$B$143),0)</f>
        <v>0</v>
      </c>
      <c r="AY14" s="53">
        <f>IF(AND(Параметры!$B$141=1,AY$2=Prj_Len),AY$15*(1+Параметры!$B$143)/(Параметры!AY$136-Параметры!$B$143),0)</f>
        <v>0</v>
      </c>
      <c r="AZ14" s="53">
        <f>IF(AND(Параметры!$B$141=1,AZ$2=Prj_Len),AZ$15*(1+Параметры!$B$143)/(Параметры!AZ$136-Параметры!$B$143),0)</f>
        <v>0</v>
      </c>
      <c r="BA14" s="53">
        <f>IF(AND(Параметры!$B$141=1,BA$2=Prj_Len),BA$15*(1+Параметры!$B$143)/(Параметры!BA$136-Параметры!$B$143),0)</f>
        <v>0</v>
      </c>
      <c r="BB14" s="53">
        <f>IF(AND(Параметры!$B$141=1,BB$2=Prj_Len),BB$15*(1+Параметры!$B$143)/(Параметры!BB$136-Параметры!$B$143),0)</f>
        <v>0</v>
      </c>
      <c r="BC14" s="53">
        <f>IF(AND(Параметры!$B$141=1,BC$2=Prj_Len),BC$15*(1+Параметры!$B$143)/(Параметры!BC$136-Параметры!$B$143),0)</f>
        <v>0</v>
      </c>
      <c r="BD14" s="53">
        <f>IF(AND(Параметры!$B$141=1,BD$2=Prj_Len),BD$15*(1+Параметры!$B$143)/(Параметры!BD$136-Параметры!$B$143),0)</f>
        <v>0</v>
      </c>
      <c r="BE14" s="53">
        <f>IF(AND(Параметры!$B$141=1,BE$2=Prj_Len),BE$15*(1+Параметры!$B$143)/(Параметры!BE$136-Параметры!$B$143),0)</f>
        <v>0</v>
      </c>
      <c r="BF14" s="53">
        <f>IF(AND(Параметры!$B$141=1,BF$2=Prj_Len),BF$15*(1+Параметры!$B$143)/(Параметры!BF$136-Параметры!$B$143),0)</f>
        <v>0</v>
      </c>
      <c r="BG14" s="53">
        <f>IF(AND(Параметры!$B$141=1,BG$2=Prj_Len),BG$15*(1+Параметры!$B$143)/(Параметры!BG$136-Параметры!$B$143),0)</f>
        <v>0</v>
      </c>
      <c r="BH14" s="53">
        <f>IF(AND(Параметры!$B$141=1,BH$2=Prj_Len),BH$15*(1+Параметры!$B$143)/(Параметры!BH$136-Параметры!$B$143),0)</f>
        <v>0</v>
      </c>
      <c r="BI14" s="53">
        <f>IF(AND(Параметры!$B$141=1,BI$2=Prj_Len),BI$15*(1+Параметры!$B$143)/(Параметры!BI$136-Параметры!$B$143),0)</f>
        <v>0</v>
      </c>
      <c r="BJ14" s="53">
        <f>IF(AND(Параметры!$B$141=1,BJ$2=Prj_Len),BJ$15*(1+Параметры!$B$143)/(Параметры!BJ$136-Параметры!$B$143),0)</f>
        <v>0</v>
      </c>
      <c r="BK14" s="53">
        <f>IF(AND(Параметры!$B$141=1,BK$2=Prj_Len),BK$15*(1+Параметры!$B$143)/(Параметры!BK$136-Параметры!$B$143),0)</f>
        <v>0</v>
      </c>
      <c r="BL14" s="53">
        <f>IF(AND(Параметры!$B$141=1,BL$2=Prj_Len),BL$15*(1+Параметры!$B$143)/(Параметры!BL$136-Параметры!$B$143),0)</f>
        <v>0</v>
      </c>
      <c r="BM14" s="53">
        <f>IF(AND(Параметры!$B$141=1,BM$2=Prj_Len),BM$15*(1+Параметры!$B$143)/(Параметры!BM$136-Параметры!$B$143),0)</f>
        <v>0</v>
      </c>
      <c r="BN14" s="53">
        <f>IF(AND(Параметры!$B$141=1,BN$2=Prj_Len),BN$15*(1+Параметры!$B$143)/(Параметры!BN$136-Параметры!$B$143),0)</f>
        <v>0</v>
      </c>
      <c r="BO14" s="53">
        <f>IF(AND(Параметры!$B$141=1,BO$2=Prj_Len),BO$15*(1+Параметры!$B$143)/(Параметры!BO$136-Параметры!$B$143),0)</f>
        <v>0</v>
      </c>
      <c r="BP14" s="53">
        <f>IF(AND(Параметры!$B$141=1,BP$2=Prj_Len),BP$15*(1+Параметры!$B$143)/(Параметры!BP$136-Параметры!$B$143),0)</f>
        <v>0</v>
      </c>
      <c r="BQ14" s="53">
        <f>IF(AND(Параметры!$B$141=1,BQ$2=Prj_Len),BQ$15*(1+Параметры!$B$143)/(Параметры!BQ$136-Параметры!$B$143),0)</f>
        <v>0</v>
      </c>
      <c r="BR14" s="53">
        <f>IF(AND(Параметры!$B$141=1,BR$2=Prj_Len),BR$15*(1+Параметры!$B$143)/(Параметры!BR$136-Параметры!$B$143),0)</f>
        <v>0</v>
      </c>
      <c r="BS14" s="53">
        <f>IF(AND(Параметры!$B$141=1,BS$2=Prj_Len),BS$15*(1+Параметры!$B$143)/(Параметры!BS$136-Параметры!$B$143),0)</f>
        <v>0</v>
      </c>
      <c r="BT14" s="53">
        <f>IF(AND(Параметры!$B$141=1,BT$2=Prj_Len),BT$15*(1+Параметры!$B$143)/(Параметры!BT$136-Параметры!$B$143),0)</f>
        <v>0</v>
      </c>
      <c r="BU14" s="53">
        <f>IF(AND(Параметры!$B$141=1,BU$2=Prj_Len),BU$15*(1+Параметры!$B$143)/(Параметры!BU$136-Параметры!$B$143),0)</f>
        <v>0</v>
      </c>
      <c r="BV14" s="53">
        <f>IF(AND(Параметры!$B$141=1,BV$2=Prj_Len),BV$15*(1+Параметры!$B$143)/(Параметры!BV$136-Параметры!$B$143),0)</f>
        <v>0</v>
      </c>
      <c r="BW14" s="53">
        <f>IF(AND(Параметры!$B$141=1,BW$2=Prj_Len),BW$15*(1+Параметры!$B$143)/(Параметры!BW$136-Параметры!$B$143),0)</f>
        <v>0</v>
      </c>
      <c r="BX14" s="53">
        <f>IF(AND(Параметры!$B$141=1,BX$2=Prj_Len),BX$15*(1+Параметры!$B$143)/(Параметры!BX$136-Параметры!$B$143),0)</f>
        <v>0</v>
      </c>
      <c r="BY14" s="53">
        <f>IF(AND(Параметры!$B$141=1,BY$2=Prj_Len),BY$15*(1+Параметры!$B$143)/(Параметры!BY$136-Параметры!$B$143),0)</f>
        <v>0</v>
      </c>
      <c r="BZ14" s="53">
        <f>IF(AND(Параметры!$B$141=1,BZ$2=Prj_Len),BZ$15*(1+Параметры!$B$143)/(Параметры!BZ$136-Параметры!$B$143),0)</f>
        <v>0</v>
      </c>
      <c r="CA14" s="53">
        <f>IF(AND(Параметры!$B$141=1,CA$2=Prj_Len),CA$15*(1+Параметры!$B$143)/(Параметры!CA$136-Параметры!$B$143),0)</f>
        <v>0</v>
      </c>
      <c r="CB14" s="53">
        <f>IF(AND(Параметры!$B$141=1,CB$2=Prj_Len),CB$15*(1+Параметры!$B$143)/(Параметры!CB$136-Параметры!$B$143),0)</f>
        <v>0</v>
      </c>
      <c r="CC14" s="53">
        <f>IF(AND(Параметры!$B$141=1,CC$2=Prj_Len),CC$15*(1+Параметры!$B$143)/(Параметры!CC$136-Параметры!$B$143),0)</f>
        <v>0</v>
      </c>
      <c r="CD14" s="53">
        <f>IF(AND(Параметры!$B$141=1,CD$2=Prj_Len),CD$15*(1+Параметры!$B$143)/(Параметры!CD$136-Параметры!$B$143),0)</f>
        <v>0</v>
      </c>
      <c r="CE14" s="53">
        <f>IF(AND(Параметры!$B$141=1,CE$2=Prj_Len),CE$15*(1+Параметры!$B$143)/(Параметры!CE$136-Параметры!$B$143),0)</f>
        <v>0</v>
      </c>
      <c r="CF14" s="53">
        <f>IF(AND(Параметры!$B$141=1,CF$2=Prj_Len),CF$15*(1+Параметры!$B$143)/(Параметры!CF$136-Параметры!$B$143),0)</f>
        <v>0</v>
      </c>
      <c r="CG14" s="53">
        <f>IF(AND(Параметры!$B$141=1,CG$2=Prj_Len),CG$15*(1+Параметры!$B$143)/(Параметры!CG$136-Параметры!$B$143),0)</f>
        <v>0</v>
      </c>
      <c r="CH14" s="53">
        <f>IF(AND(Параметры!$B$141=1,CH$2=Prj_Len),CH$15*(1+Параметры!$B$143)/(Параметры!CH$136-Параметры!$B$143),0)</f>
        <v>0</v>
      </c>
      <c r="CI14" s="53">
        <f>IF(AND(Параметры!$B$141=1,CI$2=Prj_Len),CI$15*(1+Параметры!$B$143)/(Параметры!CI$136-Параметры!$B$143),0)</f>
        <v>0</v>
      </c>
      <c r="CJ14" s="53">
        <f>IF(AND(Параметры!$B$141=1,CJ$2=Prj_Len),CJ$15*(1+Параметры!$B$143)/(Параметры!CJ$136-Параметры!$B$143),0)</f>
        <v>0</v>
      </c>
      <c r="CK14" s="53">
        <f>IF(AND(Параметры!$B$141=1,CK$2=Prj_Len),CK$15*(1+Параметры!$B$143)/(Параметры!CK$136-Параметры!$B$143),0)</f>
        <v>0</v>
      </c>
      <c r="CL14" s="53">
        <f>IF(AND(Параметры!$B$141=1,CL$2=Prj_Len),CL$15*(1+Параметры!$B$143)/(Параметры!CL$136-Параметры!$B$143),0)</f>
        <v>0</v>
      </c>
      <c r="CM14" s="53">
        <f>IF(AND(Параметры!$B$141=1,CM$2=Prj_Len),CM$15*(1+Параметры!$B$143)/(Параметры!CM$136-Параметры!$B$143),0)</f>
        <v>0</v>
      </c>
      <c r="CN14" s="53">
        <f>IF(AND(Параметры!$B$141=1,CN$2=Prj_Len),CN$15*(1+Параметры!$B$143)/(Параметры!CN$136-Параметры!$B$143),0)</f>
        <v>0</v>
      </c>
      <c r="CO14" s="53">
        <f>IF(AND(Параметры!$B$141=1,CO$2=Prj_Len),CO$15*(1+Параметры!$B$143)/(Параметры!CO$136-Параметры!$B$143),0)</f>
        <v>0</v>
      </c>
      <c r="CP14" s="53">
        <f>IF(AND(Параметры!$B$141=1,CP$2=Prj_Len),CP$15*(1+Параметры!$B$143)/(Параметры!CP$136-Параметры!$B$143),0)</f>
        <v>0</v>
      </c>
      <c r="CQ14" s="53">
        <f>IF(AND(Параметры!$B$141=1,CQ$2=Prj_Len),CQ$15*(1+Параметры!$B$143)/(Параметры!CQ$136-Параметры!$B$143),0)</f>
        <v>0</v>
      </c>
      <c r="CR14" s="53">
        <f>IF(AND(Параметры!$B$141=1,CR$2=Prj_Len),CR$15*(1+Параметры!$B$143)/(Параметры!CR$136-Параметры!$B$143),0)</f>
        <v>0</v>
      </c>
      <c r="CS14" s="53">
        <f>IF(AND(Параметры!$B$141=1,CS$2=Prj_Len),CS$15*(1+Параметры!$B$143)/(Параметры!CS$136-Параметры!$B$143),0)</f>
        <v>0</v>
      </c>
      <c r="CT14" s="53">
        <f>IF(AND(Параметры!$B$141=1,CT$2=Prj_Len),CT$15*(1+Параметры!$B$143)/(Параметры!CT$136-Параметры!$B$143),0)</f>
        <v>0</v>
      </c>
      <c r="CU14" s="53">
        <f>IF(AND(Параметры!$B$141=1,CU$2=Prj_Len),CU$15*(1+Параметры!$B$143)/(Параметры!CU$136-Параметры!$B$143),0)</f>
        <v>0</v>
      </c>
      <c r="CV14" s="53">
        <f>IF(AND(Параметры!$B$141=1,CV$2=Prj_Len),CV$15*(1+Параметры!$B$143)/(Параметры!CV$136-Параметры!$B$143),0)</f>
        <v>0</v>
      </c>
      <c r="CW14" s="53">
        <f>IF(AND(Параметры!$B$141=1,CW$2=Prj_Len),CW$15*(1+Параметры!$B$143)/(Параметры!CW$136-Параметры!$B$143),0)</f>
        <v>0</v>
      </c>
      <c r="CX14" s="53">
        <f>IF(AND(Параметры!$B$141=1,CX$2=Prj_Len),CX$15*(1+Параметры!$B$143)/(Параметры!CX$136-Параметры!$B$143),0)</f>
        <v>0</v>
      </c>
      <c r="CY14" s="53">
        <f>IF(AND(Параметры!$B$141=1,CY$2=Prj_Len),CY$15*(1+Параметры!$B$143)/(Параметры!CY$136-Параметры!$B$143),0)</f>
        <v>0</v>
      </c>
      <c r="CZ14" s="53">
        <f>IF(AND(Параметры!$B$141=1,CZ$2=Prj_Len),CZ$15*(1+Параметры!$B$143)/(Параметры!CZ$136-Параметры!$B$143),0)</f>
        <v>0</v>
      </c>
      <c r="DA14" s="53">
        <f>IF(AND(Параметры!$B$141=1,DA$2=Prj_Len),DA$15*(1+Параметры!$B$143)/(Параметры!DA$136-Параметры!$B$143),0)</f>
        <v>0</v>
      </c>
      <c r="DB14" s="53">
        <f>IF(AND(Параметры!$B$141=1,DB$2=Prj_Len),DB$15*(1+Параметры!$B$143)/(Параметры!DB$136-Параметры!$B$143),0)</f>
        <v>0</v>
      </c>
      <c r="DC14" s="53">
        <f>IF(AND(Параметры!$B$141=1,DC$2=Prj_Len),DC$15*(1+Параметры!$B$143)/(Параметры!DC$136-Параметры!$B$143),0)</f>
        <v>0</v>
      </c>
      <c r="DD14" s="53">
        <f>IF(AND(Параметры!$B$141=1,DD$2=Prj_Len),DD$15*(1+Параметры!$B$143)/(Параметры!DD$136-Параметры!$B$143),0)</f>
        <v>0</v>
      </c>
      <c r="DE14" s="53">
        <f>IF(AND(Параметры!$B$141=1,DE$2=Prj_Len),DE$15*(1+Параметры!$B$143)/(Параметры!DE$136-Параметры!$B$143),0)</f>
        <v>0</v>
      </c>
      <c r="DF14" s="53">
        <f>IF(AND(Параметры!$B$141=1,DF$2=Prj_Len),DF$15*(1+Параметры!$B$143)/(Параметры!DF$136-Параметры!$B$143),0)</f>
        <v>0</v>
      </c>
      <c r="DG14" s="53">
        <f>IF(AND(Параметры!$B$141=1,DG$2=Prj_Len),DG$15*(1+Параметры!$B$143)/(Параметры!DG$136-Параметры!$B$143),0)</f>
        <v>0</v>
      </c>
      <c r="DH14" s="53">
        <f>IF(AND(Параметры!$B$141=1,DH$2=Prj_Len),DH$15*(1+Параметры!$B$143)/(Параметры!DH$136-Параметры!$B$143),0)</f>
        <v>0</v>
      </c>
      <c r="DI14" s="53">
        <f>IF(AND(Параметры!$B$141=1,DI$2=Prj_Len),DI$15*(1+Параметры!$B$143)/(Параметры!DI$136-Параметры!$B$143),0)</f>
        <v>0</v>
      </c>
      <c r="DJ14" s="53">
        <f>IF(AND(Параметры!$B$141=1,DJ$2=Prj_Len),DJ$15*(1+Параметры!$B$143)/(Параметры!DJ$136-Параметры!$B$143),0)</f>
        <v>0</v>
      </c>
      <c r="DK14" s="53">
        <f>IF(AND(Параметры!$B$141=1,DK$2=Prj_Len),DK$15*(1+Параметры!$B$143)/(Параметры!DK$136-Параметры!$B$143),0)</f>
        <v>0</v>
      </c>
      <c r="DL14" s="53">
        <f>IF(AND(Параметры!$B$141=1,DL$2=Prj_Len),DL$15*(1+Параметры!$B$143)/(Параметры!DL$136-Параметры!$B$143),0)</f>
        <v>0</v>
      </c>
      <c r="DM14" s="53">
        <f>IF(AND(Параметры!$B$141=1,DM$2=Prj_Len),DM$15*(1+Параметры!$B$143)/(Параметры!DM$136-Параметры!$B$143),0)</f>
        <v>0</v>
      </c>
      <c r="DN14" s="53">
        <f>IF(AND(Параметры!$B$141=1,DN$2=Prj_Len),DN$15*(1+Параметры!$B$143)/(Параметры!DN$136-Параметры!$B$143),0)</f>
        <v>0</v>
      </c>
      <c r="DO14" s="53">
        <f>IF(AND(Параметры!$B$141=1,DO$2=Prj_Len),DO$15*(1+Параметры!$B$143)/(Параметры!DO$136-Параметры!$B$143),0)</f>
        <v>0</v>
      </c>
      <c r="DP14" s="53">
        <f>IF(AND(Параметры!$B$141=1,DP$2=Prj_Len),DP$15*(1+Параметры!$B$143)/(Параметры!DP$136-Параметры!$B$143),0)</f>
        <v>0</v>
      </c>
      <c r="DQ14" s="53">
        <f>IF(AND(Параметры!$B$141=1,DQ$2=Prj_Len),DQ$15*(1+Параметры!$B$143)/(Параметры!DQ$136-Параметры!$B$143),0)</f>
        <v>0</v>
      </c>
      <c r="DR14" s="53">
        <f>IF(AND(Параметры!$B$141=1,DR$2=Prj_Len),DR$15*(1+Параметры!$B$143)/(Параметры!DR$136-Параметры!$B$143),0)</f>
        <v>0</v>
      </c>
      <c r="DS14" s="53">
        <f>IF(AND(Параметры!$B$141=1,DS$2=Prj_Len),DS$15*(1+Параметры!$B$143)/(Параметры!DS$136-Параметры!$B$143),0)</f>
        <v>0</v>
      </c>
      <c r="DT14" s="53">
        <f>IF(AND(Параметры!$B$141=1,DT$2=Prj_Len),DT$15*(1+Параметры!$B$143)/(Параметры!DT$136-Параметры!$B$143),0)</f>
        <v>0</v>
      </c>
      <c r="DU14" s="53">
        <f>IF(AND(Параметры!$B$141=1,DU$2=Prj_Len),DU$15*(1+Параметры!$B$143)/(Параметры!DU$136-Параметры!$B$143),0)</f>
        <v>0</v>
      </c>
      <c r="DV14" s="53">
        <f>IF(AND(Параметры!$B$141=1,DV$2=Prj_Len),DV$15*(1+Параметры!$B$143)/(Параметры!DV$136-Параметры!$B$143),0)</f>
        <v>0</v>
      </c>
      <c r="DX14" s="55">
        <f t="shared" si="6"/>
        <v>0</v>
      </c>
    </row>
    <row r="15" spans="1:128" hidden="1" outlineLevel="1" x14ac:dyDescent="0.2">
      <c r="A15" s="33" t="str">
        <f ca="1">Language!A1393</f>
        <v>NOPLAT</v>
      </c>
      <c r="B15" s="71"/>
      <c r="C15" s="46" t="str">
        <f ca="1">Параметры!$C$70</f>
        <v>тыс. руб.</v>
      </c>
      <c r="F15" s="6" t="s">
        <v>3082</v>
      </c>
      <c r="G15" s="53">
        <f ca="1">SUM(Отчеты!G$17,Отчеты!G$19,Отчеты!G$20)*(1-Параметры!G$87-Параметры!G$113)</f>
        <v>-1192.7200000000012</v>
      </c>
      <c r="H15" s="53">
        <f ca="1">SUM(Отчеты!H17,Отчеты!H19,Отчеты!H20)*(1-Параметры!H$87-Параметры!H$113)</f>
        <v>-678.13270331762794</v>
      </c>
      <c r="I15" s="53">
        <f ca="1">SUM(Отчеты!I17,Отчеты!I19,Отчеты!I20)*(1-Параметры!I$87-Параметры!I$113)</f>
        <v>8813.3044701401286</v>
      </c>
      <c r="J15" s="53">
        <f ca="1">SUM(Отчеты!J17,Отчеты!J19,Отчеты!J20)*(1-Параметры!J$87-Параметры!J$113)</f>
        <v>16449.5791246513</v>
      </c>
      <c r="K15" s="53">
        <f ca="1">SUM(Отчеты!K17,Отчеты!K19,Отчеты!K20)*(1-Параметры!K$87-Параметры!K$113)</f>
        <v>22330.868818502629</v>
      </c>
      <c r="L15" s="53">
        <f ca="1">SUM(Отчеты!L17,Отчеты!L19,Отчеты!L20)*(1-Параметры!L$87-Параметры!L$113)</f>
        <v>22723.741904287312</v>
      </c>
      <c r="M15" s="53">
        <f ca="1">SUM(Отчеты!M17,Отчеты!M19,Отчеты!M20)*(1-Параметры!M$87-Параметры!M$113)</f>
        <v>23120.343809577924</v>
      </c>
      <c r="N15" s="53">
        <f ca="1">SUM(Отчеты!N17,Отчеты!N19,Отчеты!N20)*(1-Параметры!N$87-Параметры!N$113)</f>
        <v>23466.777231815588</v>
      </c>
      <c r="O15" s="53">
        <f ca="1">SUM(Отчеты!O17,Отчеты!O19,Отчеты!O20)*(1-Параметры!O$87-Параметры!O$113)</f>
        <v>39124.826664394459</v>
      </c>
      <c r="P15" s="53">
        <f ca="1">SUM(Отчеты!P17,Отчеты!P19,Отчеты!P20)*(1-Параметры!P$87-Параметры!P$113)</f>
        <v>39346.044122612017</v>
      </c>
      <c r="Q15" s="53">
        <f ca="1">SUM(Отчеты!Q17,Отчеты!Q19,Отчеты!Q20)*(1-Параметры!Q$87-Параметры!Q$113)</f>
        <v>39568.512376500563</v>
      </c>
      <c r="R15" s="53">
        <f ca="1">SUM(Отчеты!R17,Отчеты!R19,Отчеты!R20)*(1-Параметры!R$87-Параметры!R$113)</f>
        <v>39792.238498240615</v>
      </c>
      <c r="S15" s="53">
        <f ca="1">SUM(Отчеты!S17,Отчеты!S19,Отчеты!S20)*(1-Параметры!S$87-Параметры!S$113)</f>
        <v>39701.229599999977</v>
      </c>
      <c r="T15" s="53">
        <f ca="1">SUM(Отчеты!T17,Отчеты!T19,Отчеты!T20)*(1-Параметры!T$87-Параметры!T$113)</f>
        <v>39909.892834159495</v>
      </c>
      <c r="U15" s="53">
        <f ca="1">SUM(Отчеты!U17,Отчеты!U19,Отчеты!U20)*(1-Параметры!U$87-Параметры!U$113)</f>
        <v>40137.435393540836</v>
      </c>
      <c r="V15" s="53">
        <f ca="1">SUM(Отчеты!V17,Отчеты!V19,Отчеты!V20)*(1-Параметры!V$87-Параметры!V$113)</f>
        <v>24215.899123158109</v>
      </c>
      <c r="W15" s="53">
        <f ca="1">SUM(Отчеты!W17,Отчеты!W19,Отчеты!W20)*(1-Параметры!W$87-Параметры!W$113)</f>
        <v>24354.7055603884</v>
      </c>
      <c r="X15" s="53">
        <f ca="1">SUM(Отчеты!X17,Отчеты!X19,Отчеты!X20)*(1-Параметры!X$87-Параметры!X$113)</f>
        <v>24494.296829395556</v>
      </c>
      <c r="Y15" s="53">
        <f ca="1">SUM(Отчеты!Y17,Отчеты!Y19,Отчеты!Y20)*(1-Параметры!Y$87-Параметры!Y$113)</f>
        <v>24634.677367732485</v>
      </c>
      <c r="Z15" s="53">
        <f ca="1">SUM(Отчеты!Z17,Отчеты!Z19,Отчеты!Z20)*(1-Параметры!Z$87-Параметры!Z$113)</f>
        <v>25266.316877515692</v>
      </c>
      <c r="AA15" s="53">
        <f ca="1">SUM(Отчеты!AA17,Отчеты!AA19,Отчеты!AA20)*(1-Параметры!AA$87-Параметры!AA$113)</f>
        <v>41529.964530902114</v>
      </c>
      <c r="AB15" s="53">
        <f ca="1">SUM(Отчеты!AB17,Отчеты!AB19,Отчеты!AB20)*(1-Параметры!AB$87-Параметры!AB$113)</f>
        <v>41766.667211194872</v>
      </c>
      <c r="AC15" s="53">
        <f ca="1">SUM(Отчеты!AC17,Отчеты!AC19,Отчеты!AC20)*(1-Параметры!AC$87-Параметры!AC$113)</f>
        <v>42004.974909522251</v>
      </c>
      <c r="AD15" s="53">
        <f ca="1">SUM(Отчеты!AD17,Отчеты!AD19,Отчеты!AD20)*(1-Параметры!AD$87-Параметры!AD$113)</f>
        <v>42244.361859784112</v>
      </c>
      <c r="AE15" s="53">
        <f ca="1">SUM(Отчеты!AE17,Отчеты!AE19,Отчеты!AE20)*(1-Параметры!AE$87-Параметры!AE$113)</f>
        <v>42485.102338666613</v>
      </c>
      <c r="AF15" s="53">
        <f ca="1">SUM(Отчеты!AF17,Отчеты!AF19,Отчеты!AF20)*(1-Параметры!AF$87-Параметры!AF$113)</f>
        <v>42727.203999217309</v>
      </c>
      <c r="AG15" s="53">
        <f ca="1">SUM(Отчеты!AG17,Отчеты!AG19,Отчеты!AG20)*(1-Параметры!AG$87-Параметры!AG$113)</f>
        <v>42970.674537755389</v>
      </c>
      <c r="AH15" s="53">
        <f ca="1">SUM(Отчеты!AH17,Отчеты!AH19,Отчеты!AH20)*(1-Параметры!AH$87-Параметры!AH$113)</f>
        <v>25934.630728445871</v>
      </c>
      <c r="AI15" s="53">
        <f ca="1">SUM(Отчеты!AI17,Отчеты!AI19,Отчеты!AI20)*(1-Параметры!AI$87-Параметры!AI$113)</f>
        <v>26083.153616282285</v>
      </c>
      <c r="AJ15" s="53">
        <f ca="1">SUM(Отчеты!AJ17,Отчеты!AJ19,Отчеты!AJ20)*(1-Параметры!AJ$87-Параметры!AJ$113)</f>
        <v>26232.516274119927</v>
      </c>
      <c r="AK15" s="53">
        <f ca="1">SUM(Отчеты!AK17,Отчеты!AK19,Отчеты!AK20)*(1-Параметры!AK$87-Параметры!AK$113)</f>
        <v>26382.723450140387</v>
      </c>
      <c r="AL15" s="53">
        <f ca="1">SUM(Отчеты!AL17,Отчеты!AL19,Отчеты!AL20)*(1-Параметры!AL$87-Параметры!AL$113)</f>
        <v>27058.577725608528</v>
      </c>
      <c r="AM15" s="53">
        <f ca="1">SUM(Отчеты!AM17,Отчеты!AM19,Отчеты!AM20)*(1-Параметры!AM$87-Параметры!AM$113)</f>
        <v>44460.680714731876</v>
      </c>
      <c r="AN15" s="53">
        <f ca="1">SUM(Отчеты!AN17,Отчеты!AN19,Отчеты!AN20)*(1-Параметры!AN$87-Параметры!AN$113)</f>
        <v>44713.952582645165</v>
      </c>
      <c r="AO15" s="53">
        <f ca="1">SUM(Отчеты!AO17,Отчеты!AO19,Отчеты!AO20)*(1-Параметры!AO$87-Параметры!AO$113)</f>
        <v>44968.656486522108</v>
      </c>
      <c r="AP15" s="53">
        <f ca="1">SUM(Отчеты!AP17,Отчеты!AP19,Отчеты!AP20)*(1-Параметры!AP$87-Параметры!AP$113)</f>
        <v>45224.800523302256</v>
      </c>
      <c r="AQ15" s="53">
        <f ca="1">SUM(Отчеты!AQ17,Отчеты!AQ19,Отчеты!AQ20)*(1-Параметры!AQ$87-Параметры!AQ$113)</f>
        <v>45482.392835706625</v>
      </c>
      <c r="AR15" s="53">
        <f ca="1">SUM(Отчеты!AR17,Отчеты!AR19,Отчеты!AR20)*(1-Параметры!AR$87-Параметры!AR$113)</f>
        <v>45741.441612495837</v>
      </c>
      <c r="AS15" s="53">
        <f ca="1">SUM(Отчеты!AS17,Отчеты!AS19,Отчеты!AS20)*(1-Параметры!AS$87-Параметры!AS$113)</f>
        <v>46001.955088731578</v>
      </c>
      <c r="AT15" s="53">
        <f ca="1">SUM(Отчеты!AT17,Отчеты!AT19,Отчеты!AT20)*(1-Параметры!AT$87-Параметры!AT$113)</f>
        <v>27773.388212770347</v>
      </c>
      <c r="AU15" s="53">
        <f ca="1">SUM(Отчеты!AU17,Отчеты!AU19,Отчеты!AU20)*(1-Параметры!AU$87-Параметры!AU$113)</f>
        <v>27932.307702755312</v>
      </c>
      <c r="AV15" s="53">
        <f ca="1">SUM(Отчеты!AV17,Отчеты!AV19,Отчеты!AV20)*(1-Параметры!AV$87-Параметры!AV$113)</f>
        <v>28092.125746641588</v>
      </c>
      <c r="AW15" s="53">
        <f ca="1">SUM(Отчеты!AW17,Отчеты!AW19,Отчеты!AW20)*(1-Параметры!AW$87-Параметры!AW$113)</f>
        <v>28252.847424983433</v>
      </c>
      <c r="AX15" s="53">
        <f ca="1">SUM(Отчеты!AX17,Отчеты!AX19,Отчеты!AX20)*(1-Параметры!AX$87-Параметры!AX$113)</f>
        <v>28976.011499734388</v>
      </c>
      <c r="AY15" s="53">
        <f ca="1">SUM(Отчеты!AY17,Отчеты!AY19,Отчеты!AY20)*(1-Параметры!AY$87-Параметры!AY$113)</f>
        <v>47596.261698096459</v>
      </c>
      <c r="AZ15" s="53">
        <f ca="1">SUM(Отчеты!AZ17,Отчеты!AZ19,Отчеты!AZ20)*(1-Параметры!AZ$87-Параметры!AZ$113)</f>
        <v>47867.262596763627</v>
      </c>
      <c r="BA15" s="53">
        <f ca="1">SUM(Отчеты!BA17,Отчеты!BA19,Отчеты!BA20)*(1-Параметры!BA$87-Параметры!BA$113)</f>
        <v>48139.795773911981</v>
      </c>
      <c r="BB15" s="53">
        <f ca="1">SUM(Отчеты!BB17,Отчеты!BB19,Отчеты!BB20)*(1-Параметры!BB$87-Параметры!BB$113)</f>
        <v>48413.869893266819</v>
      </c>
      <c r="BC15" s="53">
        <f ca="1">SUM(Отчеты!BC17,Отчеты!BC19,Отчеты!BC20)*(1-Параметры!BC$87-Параметры!BC$113)</f>
        <v>48689.493667539464</v>
      </c>
      <c r="BD15" s="53">
        <f ca="1">SUM(Отчеты!BD17,Отчеты!BD19,Отчеты!BD20)*(1-Параметры!BD$87-Параметры!BD$113)</f>
        <v>48966.675858704002</v>
      </c>
      <c r="BE15" s="53">
        <f ca="1">SUM(Отчеты!BE17,Отчеты!BE19,Отчеты!BE20)*(1-Параметры!BE$87-Параметры!BE$113)</f>
        <v>49245.425278276176</v>
      </c>
      <c r="BF15" s="53">
        <f ca="1">SUM(Отчеты!BF17,Отчеты!BF19,Отчеты!BF20)*(1-Параметры!BF$87-Параметры!BF$113)</f>
        <v>29740.858720997629</v>
      </c>
      <c r="BG15" s="53">
        <f ca="1">SUM(Отчеты!BG17,Отчеты!BG19,Отчеты!BG20)*(1-Параметры!BG$87-Параметры!BG$113)</f>
        <v>29910.902575281601</v>
      </c>
      <c r="BH15" s="53">
        <f ca="1">SUM(Отчеты!BH17,Отчеты!BH19,Отчеты!BH20)*(1-Параметры!BH$87-Параметры!BH$113)</f>
        <v>30081.907882239888</v>
      </c>
      <c r="BI15" s="53">
        <f ca="1">SUM(Отчеты!BI17,Отчеты!BI19,Отчеты!BI20)*(1-Параметры!BI$87-Параметры!BI$113)</f>
        <v>30253.880078065762</v>
      </c>
      <c r="BJ15" s="53">
        <f ca="1">SUM(Отчеты!BJ17,Отчеты!BJ19,Отчеты!BJ20)*(1-Параметры!BJ$87-Параметры!BJ$113)</f>
        <v>31027.665638049177</v>
      </c>
      <c r="BK15" s="53">
        <f ca="1">SUM(Отчеты!BK17,Отчеты!BK19,Отчеты!BK20)*(1-Параметры!BK$87-Параметры!BK$113)</f>
        <v>50951.333350296598</v>
      </c>
      <c r="BL15" s="53">
        <f ca="1">SUM(Отчеты!BL17,Отчеты!BL19,Отчеты!BL20)*(1-Параметры!BL$87-Параметры!BL$113)</f>
        <v>51241.304311870481</v>
      </c>
      <c r="BM15" s="53">
        <f ca="1">SUM(Отчеты!BM17,Отчеты!BM19,Отчеты!BM20)*(1-Параметры!BM$87-Параметры!BM$113)</f>
        <v>51532.914811419207</v>
      </c>
      <c r="BN15" s="53">
        <f ca="1">SUM(Отчеты!BN17,Отчеты!BN19,Отчеты!BN20)*(1-Параметры!BN$87-Параметры!BN$113)</f>
        <v>51826.174119128853</v>
      </c>
      <c r="BO15" s="53">
        <f ca="1">SUM(Отчеты!BO17,Отчеты!BO19,Отчеты!BO20)*(1-Параметры!BO$87-Параметры!BO$113)</f>
        <v>52121.091557600521</v>
      </c>
      <c r="BP15" s="53">
        <f ca="1">SUM(Отчеты!BP17,Отчеты!BP19,Отчеты!BP20)*(1-Параметры!BP$87-Параметры!BP$113)</f>
        <v>52417.676502146591</v>
      </c>
      <c r="BQ15" s="53">
        <f ca="1">SUM(Отчеты!BQ17,Отчеты!BQ19,Отчеты!BQ20)*(1-Параметры!BQ$87-Параметры!BQ$113)</f>
        <v>52715.938381088839</v>
      </c>
      <c r="BR15" s="53">
        <f ca="1">SUM(Отчеты!BR17,Отчеты!BR19,Отчеты!BR20)*(1-Параметры!BR$87-Параметры!BR$113)</f>
        <v>31846.05216480084</v>
      </c>
      <c r="BS15" s="53">
        <f ca="1">SUM(Отчеты!BS17,Отчеты!BS19,Отчеты!BS20)*(1-Параметры!BS$87-Параметры!BS$113)</f>
        <v>32027.999088884651</v>
      </c>
      <c r="BT15" s="53">
        <f ca="1">SUM(Отчеты!BT17,Отчеты!BT19,Отчеты!BT20)*(1-Параметры!BT$87-Параметры!BT$113)</f>
        <v>32210.974767330034</v>
      </c>
      <c r="BU15" s="53">
        <f ca="1">SUM(Отчеты!BU17,Отчеты!BU19,Отчеты!BU20)*(1-Параметры!BU$87-Параметры!BU$113)</f>
        <v>32394.985016863677</v>
      </c>
      <c r="BV15" s="53">
        <f ca="1">SUM(Отчеты!BV17,Отчеты!BV19,Отчеты!BV20)*(1-Параметры!BV$87-Параметры!BV$113)</f>
        <v>33222.935566045999</v>
      </c>
      <c r="BW15" s="53">
        <f ca="1">SUM(Отчеты!BW17,Отчеты!BW19,Отчеты!BW20)*(1-Параметры!BW$87-Параметры!BW$113)</f>
        <v>54541.260018150802</v>
      </c>
      <c r="BX15" s="53">
        <f ca="1">SUM(Отчеты!BX17,Отчеты!BX19,Отчеты!BX20)*(1-Параметры!BX$87-Параметры!BX$113)</f>
        <v>54851.528947034843</v>
      </c>
      <c r="BY15" s="53">
        <f ca="1">SUM(Отчеты!BY17,Отчеты!BY19,Отчеты!BY20)*(1-Параметры!BY$87-Параметры!BY$113)</f>
        <v>55163.55218155191</v>
      </c>
      <c r="BZ15" s="53">
        <f ca="1">SUM(Отчеты!BZ17,Отчеты!BZ19,Отчеты!BZ20)*(1-Параметры!BZ$87-Параметры!BZ$113)</f>
        <v>55477.339640801263</v>
      </c>
      <c r="CA15" s="53">
        <f ca="1">SUM(Отчеты!CA17,Отчеты!CA19,Отчеты!CA20)*(1-Параметры!CA$87-Параметры!CA$113)</f>
        <v>55792.901299965975</v>
      </c>
      <c r="CB15" s="53">
        <f ca="1">SUM(Отчеты!CB17,Отчеты!CB19,Отчеты!CB20)*(1-Параметры!CB$87-Параметры!CB$113)</f>
        <v>56110.247190630231</v>
      </c>
      <c r="CC15" s="53">
        <f ca="1">SUM(Отчеты!CC17,Отчеты!CC19,Отчеты!CC20)*(1-Параметры!CC$87-Параметры!CC$113)</f>
        <v>56429.387401098538</v>
      </c>
      <c r="CD15" s="53">
        <f ca="1">SUM(Отчеты!CD17,Отчеты!CD19,Отчеты!CD20)*(1-Параметры!CD$87-Параметры!CD$113)</f>
        <v>34098.609149670388</v>
      </c>
      <c r="CE15" s="53">
        <f ca="1">SUM(Отчеты!CE17,Отчеты!CE19,Отчеты!CE20)*(1-Параметры!CE$87-Параметры!CE$113)</f>
        <v>34293.292358439961</v>
      </c>
      <c r="CF15" s="53">
        <f ca="1">SUM(Отчеты!CF17,Отчеты!CF19,Отчеты!CF20)*(1-Параметры!CF$87-Параметры!CF$113)</f>
        <v>34489.076334376536</v>
      </c>
      <c r="CG15" s="53">
        <f ca="1">SUM(Отчеты!CG17,Отчеты!CG19,Отчеты!CG20)*(1-Параметры!CG$87-Параметры!CG$113)</f>
        <v>34685.967301377554</v>
      </c>
      <c r="CH15" s="53">
        <f ca="1">SUM(Отчеты!CH17,Отчеты!CH19,Отчеты!CH20)*(1-Параметры!CH$87-Параметры!CH$113)</f>
        <v>35571.874389002689</v>
      </c>
      <c r="CI15" s="53">
        <f ca="1">SUM(Отчеты!CI17,Отчеты!CI19,Отчеты!CI20)*(1-Параметры!CI$87-Параметры!CI$113)</f>
        <v>58382.481552754703</v>
      </c>
      <c r="CJ15" s="53">
        <f ca="1">SUM(Отчеты!CJ17,Отчеты!CJ19,Отчеты!CJ20)*(1-Параметры!CJ$87-Параметры!CJ$113)</f>
        <v>58714.469306660692</v>
      </c>
      <c r="CK15" s="53">
        <f ca="1">SUM(Отчеты!CK17,Отчеты!CK19,Отчеты!CK20)*(1-Параметры!CK$87-Параметры!CK$113)</f>
        <v>59048.334167593952</v>
      </c>
      <c r="CL15" s="53">
        <f ca="1">SUM(Отчеты!CL17,Отчеты!CL19,Отчеты!CL20)*(1-Параметры!CL$87-Параметры!CL$113)</f>
        <v>59384.086748990783</v>
      </c>
      <c r="CM15" s="53">
        <f ca="1">SUM(Отчеты!CM17,Отчеты!CM19,Отчеты!CM20)*(1-Параметры!CM$87-Параметры!CM$113)</f>
        <v>59721.737724297018</v>
      </c>
      <c r="CN15" s="53">
        <f ca="1">SUM(Отчеты!CN17,Отчеты!CN19,Отчеты!CN20)*(1-Параметры!CN$87-Параметры!CN$113)</f>
        <v>60061.29782730779</v>
      </c>
      <c r="CO15" s="53">
        <f ca="1">SUM(Отчеты!CO17,Отчеты!CO19,Отчеты!CO20)*(1-Параметры!CO$87-Параметры!CO$113)</f>
        <v>60402.777852508851</v>
      </c>
      <c r="CP15" s="53">
        <f ca="1">SUM(Отчеты!CP17,Отчеты!CP19,Отчеты!CP20)*(1-Параметры!CP$87-Параметры!CP$113)</f>
        <v>36508.845123480729</v>
      </c>
      <c r="CQ15" s="53">
        <f ca="1">SUM(Отчеты!CQ17,Отчеты!CQ19,Отчеты!CQ20)*(1-Параметры!CQ$87-Параметры!CQ$113)</f>
        <v>36717.156156864272</v>
      </c>
      <c r="CR15" s="53">
        <f ca="1">SUM(Отчеты!CR17,Отчеты!CR19,Отчеты!CR20)*(1-Параметры!CR$87-Параметры!CR$113)</f>
        <v>36926.645011116365</v>
      </c>
      <c r="CS15" s="53">
        <f ca="1">SUM(Отчеты!CS17,Отчеты!CS19,Отчеты!CS20)*(1-Параметры!CS$87-Параметры!CS$113)</f>
        <v>37137.318345807427</v>
      </c>
      <c r="CT15" s="53">
        <f ca="1">SUM(Отчеты!CT17,Отчеты!CT19,Отчеты!CT20)*(1-Параметры!CT$87-Параметры!CT$113)</f>
        <v>38085.238929566331</v>
      </c>
      <c r="CU15" s="53">
        <f ca="1">SUM(Отчеты!CU17,Отчеты!CU19,Отчеты!CU20)*(1-Параметры!CU$87-Параметры!CU$113)</f>
        <v>62492.58859478098</v>
      </c>
      <c r="CV15" s="53">
        <f ca="1">SUM(Отчеты!CV17,Отчеты!CV19,Отчеты!CV20)*(1-Параметры!CV$87-Параметры!CV$113)</f>
        <v>62847.815491460264</v>
      </c>
      <c r="CW15" s="53">
        <f ca="1">SUM(Отчеты!CW17,Отчеты!CW19,Отчеты!CW20)*(1-Параметры!CW$87-Параметры!CW$113)</f>
        <v>63205.050892658968</v>
      </c>
      <c r="CX15" s="53">
        <f ca="1">SUM(Отчеты!CX17,Отчеты!CX19,Отчеты!CX20)*(1-Параметры!CX$87-Параметры!CX$113)</f>
        <v>63564.306154753634</v>
      </c>
      <c r="CY15" s="53">
        <f ca="1">SUM(Отчеты!CY17,Отчеты!CY19,Отчеты!CY20)*(1-Параметры!CY$87-Параметры!CY$113)</f>
        <v>63925.592698331275</v>
      </c>
      <c r="CZ15" s="53">
        <f ca="1">SUM(Отчеты!CZ17,Отчеты!CZ19,Отчеты!CZ20)*(1-Параметры!CZ$87-Параметры!CZ$113)</f>
        <v>64288.922008552858</v>
      </c>
      <c r="DA15" s="53">
        <f ca="1">SUM(Отчеты!DA17,Отчеты!DA19,Отчеты!DA20)*(1-Параметры!DA$87-Параметры!DA$113)</f>
        <v>64654.305635517827</v>
      </c>
      <c r="DB15" s="53">
        <f ca="1">SUM(Отчеты!DB17,Отчеты!DB19,Отчеты!DB20)*(1-Параметры!DB$87-Параметры!DB$113)</f>
        <v>39087.797615457675</v>
      </c>
      <c r="DC15" s="53">
        <f ca="1">SUM(Отчеты!DC17,Отчеты!DC19,Отчеты!DC20)*(1-Параметры!DC$87-Параметры!DC$113)</f>
        <v>39310.690421178093</v>
      </c>
      <c r="DD15" s="53">
        <f ca="1">SUM(Отчеты!DD17,Отчеты!DD19,Отчеты!DD20)*(1-Параметры!DD$87-Параметры!DD$113)</f>
        <v>39534.843495227775</v>
      </c>
      <c r="DE15" s="53">
        <f ca="1">SUM(Отчеты!DE17,Отчеты!DE19,Отчеты!DE20)*(1-Параметры!DE$87-Параметры!DE$113)</f>
        <v>39760.263963347388</v>
      </c>
      <c r="DF15" s="53">
        <f ca="1">SUM(Отчеты!DF17,Отчеты!DF19,Отчеты!DF20)*(1-Параметры!DF$87-Параметры!DF$113)</f>
        <v>40774.53898796939</v>
      </c>
      <c r="DG15" s="53">
        <f ca="1">SUM(Отчеты!DG17,Отчеты!DG19,Отчеты!DG20)*(1-Параметры!DG$87-Параметры!DG$113)</f>
        <v>66890.403129749</v>
      </c>
      <c r="DH15" s="53">
        <f ca="1">SUM(Отчеты!DH17,Отчеты!DH19,Отчеты!DH20)*(1-Параметры!DH$87-Параметры!DH$113)</f>
        <v>67270.495909195932</v>
      </c>
      <c r="DI15" s="53">
        <f ca="1">SUM(Отчеты!DI17,Отчеты!DI19,Отчеты!DI20)*(1-Параметры!DI$87-Параметры!DI$113)</f>
        <v>67652.737788478451</v>
      </c>
      <c r="DJ15" s="53">
        <f ca="1">SUM(Отчеты!DJ17,Отчеты!DJ19,Отчеты!DJ20)*(1-Параметры!DJ$87-Параметры!DJ$113)</f>
        <v>68037.140918919657</v>
      </c>
      <c r="DK15" s="53">
        <f ca="1">SUM(Отчеты!DK17,Отчеты!DK19,Отчеты!DK20)*(1-Параметры!DK$87-Параметры!DK$113)</f>
        <v>68423.717520547725</v>
      </c>
      <c r="DL15" s="53">
        <f ca="1">SUM(Отчеты!DL17,Отчеты!DL19,Отчеты!DL20)*(1-Параметры!DL$87-Параметры!DL$113)</f>
        <v>68812.479882484768</v>
      </c>
      <c r="DM15" s="53">
        <f ca="1">SUM(Отчеты!DM17,Отчеты!DM19,Отчеты!DM20)*(1-Параметры!DM$87-Параметры!DM$113)</f>
        <v>69203.440363337402</v>
      </c>
      <c r="DN15" s="53">
        <f ca="1">SUM(Отчеты!DN17,Отчеты!DN19,Отчеты!DN20)*(1-Параметры!DN$87-Параметры!DN$113)</f>
        <v>41847.276781873159</v>
      </c>
      <c r="DO15" s="53">
        <f ca="1">SUM(Отчеты!DO17,Отчеты!DO19,Отчеты!DO20)*(1-Параметры!DO$87-Параметры!DO$113)</f>
        <v>42085.772083993994</v>
      </c>
      <c r="DP15" s="53">
        <f ca="1">SUM(Отчеты!DP17,Отчеты!DP19,Отчеты!DP20)*(1-Параметры!DP$87-Параметры!DP$113)</f>
        <v>42325.61587322718</v>
      </c>
      <c r="DQ15" s="53">
        <f ca="1">SUM(Отчеты!DQ17,Отчеты!DQ19,Отчеты!DQ20)*(1-Параметры!DQ$87-Параметры!DQ$113)</f>
        <v>42566.81577411497</v>
      </c>
      <c r="DR15" s="53">
        <f ca="1">SUM(Отчеты!DR17,Отчеты!DR19,Отчеты!DR20)*(1-Параметры!DR$87-Параметры!DR$113)</f>
        <v>43652.090050460567</v>
      </c>
      <c r="DS15" s="53">
        <f ca="1">SUM(Отчеты!DS17,Отчеты!DS19,Отчеты!DS20)*(1-Параметры!DS$87-Параметры!DS$113)</f>
        <v>71596.064682164957</v>
      </c>
      <c r="DT15" s="53">
        <f ca="1">SUM(Отчеты!DT17,Отчеты!DT19,Отчеты!DT20)*(1-Параметры!DT$87-Параметры!DT$113)</f>
        <v>72002.763956172959</v>
      </c>
      <c r="DU15" s="53">
        <f ca="1">SUM(Отчеты!DU17,Отчеты!DU19,Отчеты!DU20)*(1-Параметры!DU$87-Параметры!DU$113)</f>
        <v>72411.762767005406</v>
      </c>
      <c r="DV15" s="53">
        <f ca="1">SUM(Отчеты!DV17,Отчеты!DV19,Отчеты!DV20)*(1-Параметры!DV$87-Параметры!DV$113)</f>
        <v>72823.074116577496</v>
      </c>
      <c r="DX15" s="55">
        <f t="shared" ca="1" si="6"/>
        <v>5198708.1213312149</v>
      </c>
    </row>
    <row r="16" spans="1:128" s="32" customFormat="1" x14ac:dyDescent="0.2">
      <c r="A16" s="22" t="str">
        <f ca="1">Language!A$1356</f>
        <v>Денежный поток для расчета эффективности</v>
      </c>
      <c r="B16" s="87"/>
      <c r="C16" s="46" t="str">
        <f ca="1">Параметры!$C$70</f>
        <v>тыс. руб.</v>
      </c>
      <c r="D16" s="6"/>
      <c r="E16" s="6"/>
      <c r="F16" s="6" t="s">
        <v>693</v>
      </c>
      <c r="G16" s="56">
        <f ca="1">SUM(G9,G13,G14)</f>
        <v>-239005.80000000002</v>
      </c>
      <c r="H16" s="56">
        <f ca="1">SUM(H9,H13,H14)</f>
        <v>-3671.4000504031283</v>
      </c>
      <c r="I16" s="56">
        <f t="shared" ref="I16:N16" ca="1" si="7">SUM(I9,I13,I14)</f>
        <v>-34344.689092369757</v>
      </c>
      <c r="J16" s="56">
        <f t="shared" ca="1" si="7"/>
        <v>23548.476200510926</v>
      </c>
      <c r="K16" s="56">
        <f t="shared" ca="1" si="7"/>
        <v>29976.739605462924</v>
      </c>
      <c r="L16" s="56">
        <f t="shared" ca="1" si="7"/>
        <v>28898.515361315127</v>
      </c>
      <c r="M16" s="56">
        <f t="shared" ca="1" si="7"/>
        <v>29441.399741997328</v>
      </c>
      <c r="N16" s="56">
        <f t="shared" ca="1" si="7"/>
        <v>29956.710500350648</v>
      </c>
      <c r="O16" s="56">
        <f t="shared" ref="O16:AT16" ca="1" si="8">SUM(O9,O13,O14)</f>
        <v>53287.998766038487</v>
      </c>
      <c r="P16" s="56">
        <f t="shared" ca="1" si="8"/>
        <v>49720.946502951694</v>
      </c>
      <c r="Q16" s="56">
        <f t="shared" ca="1" si="8"/>
        <v>46405.32758617324</v>
      </c>
      <c r="R16" s="56">
        <f t="shared" ca="1" si="8"/>
        <v>39995.107414782164</v>
      </c>
      <c r="S16" s="56">
        <f t="shared" ca="1" si="8"/>
        <v>40229.577780595173</v>
      </c>
      <c r="T16" s="56">
        <f t="shared" ca="1" si="8"/>
        <v>40451.524119466121</v>
      </c>
      <c r="U16" s="56">
        <f t="shared" ca="1" si="8"/>
        <v>41105.353645932308</v>
      </c>
      <c r="V16" s="56">
        <f t="shared" ca="1" si="8"/>
        <v>16680.525532607549</v>
      </c>
      <c r="W16" s="56">
        <f t="shared" ca="1" si="8"/>
        <v>24849.551164563272</v>
      </c>
      <c r="X16" s="56">
        <f t="shared" ca="1" si="8"/>
        <v>24989.582960877357</v>
      </c>
      <c r="Y16" s="56">
        <f t="shared" ca="1" si="8"/>
        <v>25130.406517326301</v>
      </c>
      <c r="Z16" s="56">
        <f t="shared" ca="1" si="8"/>
        <v>26007.724169847359</v>
      </c>
      <c r="AA16" s="56">
        <f t="shared" ca="1" si="8"/>
        <v>50087.4248271631</v>
      </c>
      <c r="AB16" s="56">
        <f t="shared" ca="1" si="8"/>
        <v>42310.704229706971</v>
      </c>
      <c r="AC16" s="56">
        <f t="shared" ca="1" si="8"/>
        <v>42549.463924083153</v>
      </c>
      <c r="AD16" s="56">
        <f t="shared" ca="1" si="8"/>
        <v>42789.573600483338</v>
      </c>
      <c r="AE16" s="56">
        <f t="shared" ca="1" si="8"/>
        <v>43031.040891903707</v>
      </c>
      <c r="AF16" s="56">
        <f t="shared" ca="1" si="8"/>
        <v>43273.873474495209</v>
      </c>
      <c r="AG16" s="56">
        <f t="shared" ca="1" si="8"/>
        <v>43518.079067813909</v>
      </c>
      <c r="AH16" s="56">
        <f t="shared" ca="1" si="8"/>
        <v>17842.328986556844</v>
      </c>
      <c r="AI16" s="56">
        <f t="shared" ca="1" si="8"/>
        <v>26583.186412749033</v>
      </c>
      <c r="AJ16" s="56">
        <f t="shared" ca="1" si="8"/>
        <v>26733.020434805603</v>
      </c>
      <c r="AK16" s="56">
        <f t="shared" ca="1" si="8"/>
        <v>26883.701640205923</v>
      </c>
      <c r="AL16" s="56">
        <f t="shared" ca="1" si="8"/>
        <v>27822.431528403002</v>
      </c>
      <c r="AM16" s="56">
        <f t="shared" ca="1" si="8"/>
        <v>53587.711231731453</v>
      </c>
      <c r="AN16" s="56">
        <f t="shared" ca="1" si="8"/>
        <v>45266.620192452821</v>
      </c>
      <c r="AO16" s="56">
        <f t="shared" ca="1" si="8"/>
        <v>45522.093065435431</v>
      </c>
      <c r="AP16" s="56">
        <f t="shared" ca="1" si="8"/>
        <v>45779.010419184429</v>
      </c>
      <c r="AQ16" s="56">
        <f t="shared" ca="1" si="8"/>
        <v>46037.380421002941</v>
      </c>
      <c r="AR16" s="56">
        <f t="shared" ca="1" si="8"/>
        <v>46297.211284377438</v>
      </c>
      <c r="AS16" s="56">
        <f t="shared" ca="1" si="8"/>
        <v>46558.51126922699</v>
      </c>
      <c r="AT16" s="56">
        <f t="shared" ca="1" si="8"/>
        <v>19085.458682282791</v>
      </c>
      <c r="AU16" s="56">
        <f t="shared" ref="AU16:BZ16" ca="1" si="9">SUM(AU9,AU13,AU14)</f>
        <v>28438.17612830882</v>
      </c>
      <c r="AV16" s="56">
        <f t="shared" ca="1" si="9"/>
        <v>28598.498531908343</v>
      </c>
      <c r="AW16" s="56">
        <f t="shared" ca="1" si="9"/>
        <v>28759.727421686897</v>
      </c>
      <c r="AX16" s="56">
        <f t="shared" ca="1" si="9"/>
        <v>29764.168402058182</v>
      </c>
      <c r="AY16" s="56">
        <f t="shared" ca="1" si="9"/>
        <v>57333.017684619292</v>
      </c>
      <c r="AZ16" s="56">
        <f t="shared" ca="1" si="9"/>
        <v>48429.450272591588</v>
      </c>
      <c r="BA16" s="56">
        <f t="shared" ca="1" si="9"/>
        <v>48702.806246682216</v>
      </c>
      <c r="BB16" s="56">
        <f t="shared" ca="1" si="9"/>
        <v>48977.707815193658</v>
      </c>
      <c r="BC16" s="56">
        <f t="shared" ca="1" si="9"/>
        <v>49254.163717140378</v>
      </c>
      <c r="BD16" s="56">
        <f t="shared" ca="1" si="9"/>
        <v>49532.182740949502</v>
      </c>
      <c r="BE16" s="56">
        <f t="shared" ca="1" si="9"/>
        <v>49811.773724740793</v>
      </c>
      <c r="BF16" s="56">
        <f t="shared" ca="1" si="9"/>
        <v>20415.607456709295</v>
      </c>
      <c r="BG16" s="56">
        <f t="shared" ca="1" si="9"/>
        <v>30423.015123956815</v>
      </c>
      <c r="BH16" s="56">
        <f t="shared" ca="1" si="9"/>
        <v>30594.56009580872</v>
      </c>
      <c r="BI16" s="56">
        <f t="shared" ca="1" si="9"/>
        <v>30767.075007871015</v>
      </c>
      <c r="BJ16" s="56">
        <f t="shared" ca="1" si="9"/>
        <v>31841.826856868847</v>
      </c>
      <c r="BK16" s="56">
        <f t="shared" ca="1" si="9"/>
        <v>61340.495589209349</v>
      </c>
      <c r="BL16" s="56">
        <f t="shared" ca="1" si="9"/>
        <v>51813.678458339229</v>
      </c>
      <c r="BM16" s="56">
        <f t="shared" ca="1" si="9"/>
        <v>52106.169350616634</v>
      </c>
      <c r="BN16" s="56">
        <f t="shared" ca="1" si="9"/>
        <v>52400.314028923982</v>
      </c>
      <c r="BO16" s="56">
        <f t="shared" ca="1" si="9"/>
        <v>52696.12184400711</v>
      </c>
      <c r="BP16" s="56">
        <f t="shared" ca="1" si="9"/>
        <v>52993.602199482855</v>
      </c>
      <c r="BQ16" s="56">
        <f t="shared" ca="1" si="9"/>
        <v>53292.764552138928</v>
      </c>
      <c r="BR16" s="56">
        <f t="shared" ca="1" si="9"/>
        <v>21838.866645344468</v>
      </c>
      <c r="BS16" s="56">
        <f t="shared" ca="1" si="9"/>
        <v>32546.792849301331</v>
      </c>
      <c r="BT16" s="56">
        <f t="shared" ca="1" si="9"/>
        <v>32730.345969181875</v>
      </c>
      <c r="BU16" s="56">
        <f t="shared" ca="1" si="9"/>
        <v>32914.936925089591</v>
      </c>
      <c r="BV16" s="56">
        <f t="shared" ca="1" si="9"/>
        <v>34064.921403515727</v>
      </c>
      <c r="BW16" s="56">
        <f t="shared" ca="1" si="9"/>
        <v>65628.496947121705</v>
      </c>
      <c r="BX16" s="56">
        <f t="shared" ca="1" si="9"/>
        <v>55434.802617090165</v>
      </c>
      <c r="BY16" s="56">
        <f t="shared" ca="1" si="9"/>
        <v>55747.76787182613</v>
      </c>
      <c r="BZ16" s="56">
        <f t="shared" ca="1" si="9"/>
        <v>56062.502677616081</v>
      </c>
      <c r="CA16" s="56">
        <f t="shared" ref="CA16:DF16" ca="1" si="10">SUM(CA9,CA13,CA14)</f>
        <v>56379.017039753991</v>
      </c>
      <c r="CB16" s="56">
        <f t="shared" ca="1" si="10"/>
        <v>56697.321020112846</v>
      </c>
      <c r="CC16" s="56">
        <f t="shared" ca="1" si="10"/>
        <v>57017.42473745544</v>
      </c>
      <c r="CD16" s="56">
        <f t="shared" ca="1" si="10"/>
        <v>23361.753977186152</v>
      </c>
      <c r="CE16" s="56">
        <f t="shared" ca="1" si="10"/>
        <v>34819.23501541905</v>
      </c>
      <c r="CF16" s="56">
        <f t="shared" ca="1" si="10"/>
        <v>35015.636853691234</v>
      </c>
      <c r="CG16" s="56">
        <f t="shared" ca="1" si="10"/>
        <v>35213.149176512394</v>
      </c>
      <c r="CH16" s="56">
        <f t="shared" ca="1" si="10"/>
        <v>36443.632568429282</v>
      </c>
      <c r="CI16" s="56">
        <f t="shared" ca="1" si="10"/>
        <v>70216.658400086104</v>
      </c>
      <c r="CJ16" s="56">
        <f t="shared" ca="1" si="10"/>
        <v>59309.405466953212</v>
      </c>
      <c r="CK16" s="56">
        <f t="shared" ca="1" si="10"/>
        <v>59644.278289521593</v>
      </c>
      <c r="CL16" s="56">
        <f t="shared" ca="1" si="10"/>
        <v>59981.044531713589</v>
      </c>
      <c r="CM16" s="56">
        <f t="shared" ca="1" si="10"/>
        <v>60319.714899203682</v>
      </c>
      <c r="CN16" s="56">
        <f t="shared" ca="1" si="10"/>
        <v>60660.300158188344</v>
      </c>
      <c r="CO16" s="56">
        <f t="shared" ca="1" si="10"/>
        <v>61002.811135744072</v>
      </c>
      <c r="CP16" s="56">
        <f t="shared" ca="1" si="10"/>
        <v>24991.243422255786</v>
      </c>
      <c r="CQ16" s="56">
        <f t="shared" ca="1" si="10"/>
        <v>37250.748133163615</v>
      </c>
      <c r="CR16" s="56">
        <f t="shared" ca="1" si="10"/>
        <v>37460.898100117323</v>
      </c>
      <c r="CS16" s="56">
        <f t="shared" ca="1" si="10"/>
        <v>37672.236285535037</v>
      </c>
      <c r="CT16" s="56">
        <f t="shared" ca="1" si="10"/>
        <v>38988.853514886199</v>
      </c>
      <c r="CU16" s="56">
        <f t="shared" ca="1" si="10"/>
        <v>75125.991154759628</v>
      </c>
      <c r="CV16" s="56">
        <f t="shared" ca="1" si="10"/>
        <v>63455.230516305986</v>
      </c>
      <c r="CW16" s="56">
        <f t="shared" ca="1" si="10"/>
        <v>63813.544436455581</v>
      </c>
      <c r="CX16" s="56">
        <f t="shared" ca="1" si="10"/>
        <v>64173.884315602074</v>
      </c>
      <c r="CY16" s="56">
        <f t="shared" ca="1" si="10"/>
        <v>64536.261608814064</v>
      </c>
      <c r="CZ16" s="56">
        <f t="shared" ca="1" si="10"/>
        <v>64900.687835928067</v>
      </c>
      <c r="DA16" s="56">
        <f t="shared" ca="1" si="10"/>
        <v>65267.174581914369</v>
      </c>
      <c r="DB16" s="56">
        <f t="shared" ca="1" si="10"/>
        <v>26734.797128478902</v>
      </c>
      <c r="DC16" s="56">
        <f t="shared" ca="1" si="10"/>
        <v>39852.467169153977</v>
      </c>
      <c r="DD16" s="56">
        <f t="shared" ca="1" si="10"/>
        <v>40077.327633789813</v>
      </c>
      <c r="DE16" s="56">
        <f t="shared" ca="1" si="10"/>
        <v>40303.459492190064</v>
      </c>
      <c r="DF16" s="56">
        <f t="shared" ca="1" si="10"/>
        <v>41712.239927595685</v>
      </c>
      <c r="DG16" s="56">
        <f t="shared" ref="DG16:DV16" ca="1" si="11">SUM(DG9,DG13,DG14)</f>
        <v>80378.977202258655</v>
      </c>
      <c r="DH16" s="56">
        <f t="shared" ca="1" si="11"/>
        <v>67891.263319111778</v>
      </c>
      <c r="DI16" s="56">
        <f t="shared" ca="1" si="11"/>
        <v>68274.659213671956</v>
      </c>
      <c r="DJ16" s="56">
        <f t="shared" ca="1" si="11"/>
        <v>68660.222884360701</v>
      </c>
      <c r="DK16" s="56">
        <f t="shared" ca="1" si="11"/>
        <v>69047.966588098265</v>
      </c>
      <c r="DL16" s="56">
        <f t="shared" ca="1" si="11"/>
        <v>69437.902651111261</v>
      </c>
      <c r="DM16" s="56">
        <f t="shared" ca="1" si="11"/>
        <v>69830.043469311961</v>
      </c>
      <c r="DN16" s="56">
        <f t="shared" ca="1" si="11"/>
        <v>28600.399594140879</v>
      </c>
      <c r="DO16" s="56">
        <f t="shared" ca="1" si="11"/>
        <v>42636.306537659846</v>
      </c>
      <c r="DP16" s="56">
        <f t="shared" ca="1" si="11"/>
        <v>42876.90723482355</v>
      </c>
      <c r="DQ16" s="56">
        <f t="shared" ca="1" si="11"/>
        <v>43118.868323309231</v>
      </c>
      <c r="DR16" s="56">
        <f t="shared" ca="1" si="11"/>
        <v>44626.263389191692</v>
      </c>
      <c r="DS16" s="56">
        <f t="shared" ca="1" si="11"/>
        <v>85999.672273084987</v>
      </c>
      <c r="DT16" s="56">
        <f t="shared" ca="1" si="11"/>
        <v>72637.818418119481</v>
      </c>
      <c r="DU16" s="56">
        <f t="shared" ca="1" si="11"/>
        <v>73048.052025295809</v>
      </c>
      <c r="DV16" s="56">
        <f t="shared" ca="1" si="11"/>
        <v>73460.605152932825</v>
      </c>
      <c r="DX16" s="56">
        <f t="shared" ca="1" si="6"/>
        <v>5043393.0979713891</v>
      </c>
    </row>
    <row r="17" spans="1:128" x14ac:dyDescent="0.2">
      <c r="A17" s="10" t="str">
        <f ca="1">Language!A1357</f>
        <v>Дисконтированный денежный поток</v>
      </c>
      <c r="B17" s="71"/>
      <c r="C17" s="46" t="str">
        <f ca="1">Параметры!$C$70</f>
        <v>тыс. руб.</v>
      </c>
      <c r="F17" s="6" t="s">
        <v>3082</v>
      </c>
      <c r="G17" s="109">
        <f ca="1">G16/G8</f>
        <v>-239005.80000000002</v>
      </c>
      <c r="H17" s="109">
        <f ca="1">H16/H8</f>
        <v>-3636.8903509373017</v>
      </c>
      <c r="I17" s="109">
        <f t="shared" ref="I17:N17" ca="1" si="12">I16/I8</f>
        <v>-33702.070711680404</v>
      </c>
      <c r="J17" s="109">
        <f t="shared" ca="1" si="12"/>
        <v>22890.659429567706</v>
      </c>
      <c r="K17" s="109">
        <f t="shared" ca="1" si="12"/>
        <v>28865.453688985748</v>
      </c>
      <c r="L17" s="109">
        <f t="shared" ca="1" si="12"/>
        <v>27565.636335220297</v>
      </c>
      <c r="M17" s="109">
        <f t="shared" ca="1" si="12"/>
        <v>27819.507845345066</v>
      </c>
      <c r="N17" s="109">
        <f t="shared" ca="1" si="12"/>
        <v>28040.361558745786</v>
      </c>
      <c r="O17" s="109">
        <f t="shared" ref="O17:AT17" ca="1" si="13">O16/O8</f>
        <v>49410.289159304295</v>
      </c>
      <c r="P17" s="109">
        <f t="shared" ca="1" si="13"/>
        <v>45669.459359388566</v>
      </c>
      <c r="Q17" s="109">
        <f t="shared" ca="1" si="13"/>
        <v>42223.363286237916</v>
      </c>
      <c r="R17" s="109">
        <f t="shared" ca="1" si="13"/>
        <v>36048.76134592633</v>
      </c>
      <c r="S17" s="109">
        <f t="shared" ca="1" si="13"/>
        <v>35919.265875531455</v>
      </c>
      <c r="T17" s="109">
        <f t="shared" ca="1" si="13"/>
        <v>35777.942759057325</v>
      </c>
      <c r="U17" s="109">
        <f t="shared" ca="1" si="13"/>
        <v>36014.497744729131</v>
      </c>
      <c r="V17" s="109">
        <f t="shared" ca="1" si="13"/>
        <v>14477.287565003437</v>
      </c>
      <c r="W17" s="109">
        <f t="shared" ca="1" si="13"/>
        <v>21364.587825111619</v>
      </c>
      <c r="X17" s="109">
        <f t="shared" ca="1" si="13"/>
        <v>21283.030937739524</v>
      </c>
      <c r="Y17" s="109">
        <f t="shared" ca="1" si="13"/>
        <v>21201.787624618093</v>
      </c>
      <c r="Z17" s="109">
        <f t="shared" ca="1" si="13"/>
        <v>21735.709177811423</v>
      </c>
      <c r="AA17" s="109">
        <f t="shared" ca="1" si="13"/>
        <v>41466.622766574554</v>
      </c>
      <c r="AB17" s="109">
        <f t="shared" ca="1" si="13"/>
        <v>34699.140244411799</v>
      </c>
      <c r="AC17" s="109">
        <f t="shared" ca="1" si="13"/>
        <v>34566.94918974406</v>
      </c>
      <c r="AD17" s="109">
        <f t="shared" ca="1" si="13"/>
        <v>34435.263874471901</v>
      </c>
      <c r="AE17" s="109">
        <f t="shared" ca="1" si="13"/>
        <v>34304.082343673348</v>
      </c>
      <c r="AF17" s="109">
        <f t="shared" ca="1" si="13"/>
        <v>34173.402650167627</v>
      </c>
      <c r="AG17" s="109">
        <f t="shared" ca="1" si="13"/>
        <v>34043.222854487889</v>
      </c>
      <c r="AH17" s="109">
        <f t="shared" ca="1" si="13"/>
        <v>13826.459690910626</v>
      </c>
      <c r="AI17" s="109">
        <f t="shared" ca="1" si="13"/>
        <v>20406.33367930667</v>
      </c>
      <c r="AJ17" s="109">
        <f t="shared" ca="1" si="13"/>
        <v>20328.459814918933</v>
      </c>
      <c r="AK17" s="109">
        <f t="shared" ca="1" si="13"/>
        <v>20250.885130296898</v>
      </c>
      <c r="AL17" s="109">
        <f t="shared" ca="1" si="13"/>
        <v>20761.012202827864</v>
      </c>
      <c r="AM17" s="109">
        <f t="shared" ca="1" si="13"/>
        <v>39611.122349681544</v>
      </c>
      <c r="AN17" s="109">
        <f t="shared" ca="1" si="13"/>
        <v>33145.80011312112</v>
      </c>
      <c r="AO17" s="109">
        <f t="shared" ca="1" si="13"/>
        <v>33019.550594004351</v>
      </c>
      <c r="AP17" s="109">
        <f t="shared" ca="1" si="13"/>
        <v>32893.783859245748</v>
      </c>
      <c r="AQ17" s="109">
        <f t="shared" ca="1" si="13"/>
        <v>32768.498044741915</v>
      </c>
      <c r="AR17" s="109">
        <f t="shared" ca="1" si="13"/>
        <v>32643.691293757282</v>
      </c>
      <c r="AS17" s="109">
        <f t="shared" ca="1" si="13"/>
        <v>32519.361756885039</v>
      </c>
      <c r="AT17" s="109">
        <f t="shared" ca="1" si="13"/>
        <v>13205.17096050199</v>
      </c>
      <c r="AU17" s="109">
        <f t="shared" ref="AU17:BZ17" ca="1" si="14">AU16/AU8</f>
        <v>19491.338511827198</v>
      </c>
      <c r="AV17" s="109">
        <f t="shared" ca="1" si="14"/>
        <v>19416.978740056085</v>
      </c>
      <c r="AW17" s="109">
        <f t="shared" ca="1" si="14"/>
        <v>19342.904438567268</v>
      </c>
      <c r="AX17" s="109">
        <f t="shared" ca="1" si="14"/>
        <v>19830.294858720059</v>
      </c>
      <c r="AY17" s="109">
        <f t="shared" ca="1" si="14"/>
        <v>37838.918762170499</v>
      </c>
      <c r="AZ17" s="109">
        <f t="shared" ca="1" si="14"/>
        <v>31662.263170232756</v>
      </c>
      <c r="BA17" s="109">
        <f t="shared" ca="1" si="14"/>
        <v>31541.685637845527</v>
      </c>
      <c r="BB17" s="109">
        <f t="shared" ca="1" si="14"/>
        <v>31421.568999991759</v>
      </c>
      <c r="BC17" s="109">
        <f t="shared" ca="1" si="14"/>
        <v>31301.911478954236</v>
      </c>
      <c r="BD17" s="109">
        <f t="shared" ca="1" si="14"/>
        <v>31182.71130402265</v>
      </c>
      <c r="BE17" s="109">
        <f t="shared" ca="1" si="14"/>
        <v>31063.966711464967</v>
      </c>
      <c r="BF17" s="109">
        <f t="shared" ca="1" si="14"/>
        <v>12612.050769733134</v>
      </c>
      <c r="BG17" s="109">
        <f t="shared" ca="1" si="14"/>
        <v>18617.619713776538</v>
      </c>
      <c r="BH17" s="109">
        <f t="shared" ca="1" si="14"/>
        <v>18546.613128972505</v>
      </c>
      <c r="BI17" s="109">
        <f t="shared" ca="1" si="14"/>
        <v>18475.878954843978</v>
      </c>
      <c r="BJ17" s="109">
        <f t="shared" ca="1" si="14"/>
        <v>18941.543800566396</v>
      </c>
      <c r="BK17" s="109">
        <f t="shared" ca="1" si="14"/>
        <v>36146.243896729029</v>
      </c>
      <c r="BL17" s="109">
        <f t="shared" ca="1" si="14"/>
        <v>30245.364168389202</v>
      </c>
      <c r="BM17" s="109">
        <f t="shared" ca="1" si="14"/>
        <v>30130.201568237146</v>
      </c>
      <c r="BN17" s="109">
        <f t="shared" ca="1" si="14"/>
        <v>30015.478986119473</v>
      </c>
      <c r="BO17" s="109">
        <f t="shared" ca="1" si="14"/>
        <v>29901.19472650942</v>
      </c>
      <c r="BP17" s="109">
        <f t="shared" ca="1" si="14"/>
        <v>29787.347100547435</v>
      </c>
      <c r="BQ17" s="109">
        <f t="shared" ca="1" si="14"/>
        <v>29673.934426014235</v>
      </c>
      <c r="BR17" s="109">
        <f t="shared" ca="1" si="14"/>
        <v>12045.795262126396</v>
      </c>
      <c r="BS17" s="109">
        <f t="shared" ca="1" si="14"/>
        <v>17783.288693212075</v>
      </c>
      <c r="BT17" s="109">
        <f t="shared" ca="1" si="14"/>
        <v>17715.482004424171</v>
      </c>
      <c r="BU17" s="109">
        <f t="shared" ca="1" si="14"/>
        <v>17647.935283517505</v>
      </c>
      <c r="BV17" s="109">
        <f t="shared" ca="1" si="14"/>
        <v>18092.840918688078</v>
      </c>
      <c r="BW17" s="109">
        <f t="shared" ca="1" si="14"/>
        <v>34529.503168570474</v>
      </c>
      <c r="BX17" s="109">
        <f t="shared" ca="1" si="14"/>
        <v>28892.084419519375</v>
      </c>
      <c r="BY17" s="109">
        <f t="shared" ca="1" si="14"/>
        <v>28782.091584268237</v>
      </c>
      <c r="BZ17" s="109">
        <f t="shared" ca="1" si="14"/>
        <v>28672.518854774098</v>
      </c>
      <c r="CA17" s="109">
        <f t="shared" ref="CA17:DF17" ca="1" si="15">CA16/CA8</f>
        <v>28563.364613726146</v>
      </c>
      <c r="CB17" s="109">
        <f t="shared" ca="1" si="15"/>
        <v>28454.627250163023</v>
      </c>
      <c r="CC17" s="109">
        <f t="shared" ca="1" si="15"/>
        <v>28346.305159442119</v>
      </c>
      <c r="CD17" s="109">
        <f t="shared" ca="1" si="15"/>
        <v>11505.163753269011</v>
      </c>
      <c r="CE17" s="109">
        <f t="shared" ca="1" si="15"/>
        <v>16986.54608785189</v>
      </c>
      <c r="CF17" s="109">
        <f t="shared" ca="1" si="15"/>
        <v>16921.793232666187</v>
      </c>
      <c r="CG17" s="109">
        <f t="shared" ca="1" si="15"/>
        <v>16857.288488220089</v>
      </c>
      <c r="CH17" s="109">
        <f t="shared" ca="1" si="15"/>
        <v>17282.358513457606</v>
      </c>
      <c r="CI17" s="109">
        <f t="shared" ca="1" si="15"/>
        <v>32985.267200663788</v>
      </c>
      <c r="CJ17" s="109">
        <f t="shared" ca="1" si="15"/>
        <v>27599.544689123893</v>
      </c>
      <c r="CK17" s="109">
        <f t="shared" ca="1" si="15"/>
        <v>27494.487763834895</v>
      </c>
      <c r="CL17" s="109">
        <f t="shared" ca="1" si="15"/>
        <v>27389.831949743861</v>
      </c>
      <c r="CM17" s="109">
        <f t="shared" ca="1" si="15"/>
        <v>27285.575704000261</v>
      </c>
      <c r="CN17" s="109">
        <f t="shared" ca="1" si="15"/>
        <v>27181.717489790339</v>
      </c>
      <c r="CO17" s="109">
        <f t="shared" ca="1" si="15"/>
        <v>27078.255776319653</v>
      </c>
      <c r="CP17" s="109">
        <f t="shared" ca="1" si="15"/>
        <v>10988.975378749285</v>
      </c>
      <c r="CQ17" s="109">
        <f t="shared" ca="1" si="15"/>
        <v>16225.677254733862</v>
      </c>
      <c r="CR17" s="109">
        <f t="shared" ca="1" si="15"/>
        <v>16163.839035299763</v>
      </c>
      <c r="CS17" s="109">
        <f t="shared" ca="1" si="15"/>
        <v>16102.237625738095</v>
      </c>
      <c r="CT17" s="109">
        <f t="shared" ca="1" si="15"/>
        <v>16508.354746973506</v>
      </c>
      <c r="CU17" s="109">
        <f ca="1">CU16/CU8</f>
        <v>31510.263941047029</v>
      </c>
      <c r="CV17" s="109">
        <f t="shared" ca="1" si="15"/>
        <v>26364.998468095317</v>
      </c>
      <c r="CW17" s="109">
        <f t="shared" ca="1" si="15"/>
        <v>26264.65436583844</v>
      </c>
      <c r="CX17" s="109">
        <f t="shared" ca="1" si="15"/>
        <v>26164.693253890313</v>
      </c>
      <c r="CY17" s="109">
        <f t="shared" ca="1" si="15"/>
        <v>26065.113660289251</v>
      </c>
      <c r="CZ17" s="109">
        <f t="shared" ca="1" si="15"/>
        <v>25965.914118825702</v>
      </c>
      <c r="DA17" s="109">
        <f t="shared" ca="1" si="15"/>
        <v>25867.093169018775</v>
      </c>
      <c r="DB17" s="109">
        <f t="shared" ca="1" si="15"/>
        <v>10496.105948735505</v>
      </c>
      <c r="DC17" s="109">
        <f t="shared" ca="1" si="15"/>
        <v>15499.04801767798</v>
      </c>
      <c r="DD17" s="109">
        <f t="shared" ca="1" si="15"/>
        <v>15439.99175740154</v>
      </c>
      <c r="DE17" s="109">
        <f t="shared" ca="1" si="15"/>
        <v>15381.161534690757</v>
      </c>
      <c r="DF17" s="109">
        <f t="shared" ca="1" si="15"/>
        <v>15769.169352665829</v>
      </c>
      <c r="DG17" s="109">
        <f t="shared" ref="DG17:DU17" ca="1" si="16">DG16/DG8</f>
        <v>30101.371186393808</v>
      </c>
      <c r="DH17" s="109">
        <f t="shared" ca="1" si="16"/>
        <v>25185.825598747466</v>
      </c>
      <c r="DI17" s="109">
        <f t="shared" ca="1" si="16"/>
        <v>25089.981484737811</v>
      </c>
      <c r="DJ17" s="109">
        <f t="shared" ca="1" si="16"/>
        <v>24994.503072060299</v>
      </c>
      <c r="DK17" s="109">
        <f t="shared" ca="1" si="16"/>
        <v>24899.38895626181</v>
      </c>
      <c r="DL17" s="109">
        <f t="shared" ca="1" si="16"/>
        <v>24804.637738369423</v>
      </c>
      <c r="DM17" s="109">
        <f t="shared" ca="1" si="16"/>
        <v>24710.248024863718</v>
      </c>
      <c r="DN17" s="109">
        <f t="shared" ca="1" si="16"/>
        <v>10025.484993852111</v>
      </c>
      <c r="DO17" s="109">
        <f t="shared" ca="1" si="16"/>
        <v>14805.100654988628</v>
      </c>
      <c r="DP17" s="109">
        <f t="shared" ca="1" si="16"/>
        <v>14748.699874514339</v>
      </c>
      <c r="DQ17" s="109">
        <f t="shared" ca="1" si="16"/>
        <v>14692.514861676151</v>
      </c>
      <c r="DR17" s="109">
        <f t="shared" ca="1" si="16"/>
        <v>15063.219585425288</v>
      </c>
      <c r="DS17" s="109">
        <f t="shared" ca="1" si="16"/>
        <v>28755.609487895483</v>
      </c>
      <c r="DT17" s="109">
        <f t="shared" ca="1" si="16"/>
        <v>24059.526233479304</v>
      </c>
      <c r="DU17" s="109">
        <f t="shared" ca="1" si="16"/>
        <v>23967.979036009234</v>
      </c>
      <c r="DV17" s="109">
        <f ca="1">DV16/DV8</f>
        <v>23863.242318390341</v>
      </c>
      <c r="DX17" s="55">
        <f t="shared" ca="1" si="6"/>
        <v>2692857.9603224392</v>
      </c>
    </row>
    <row r="18" spans="1:128" x14ac:dyDescent="0.2">
      <c r="A18" s="10" t="str">
        <f ca="1">Language!A1358</f>
        <v>Дисконтированный поток нарастающим итогом</v>
      </c>
      <c r="B18" s="71"/>
      <c r="C18" s="46" t="str">
        <f ca="1">Параметры!$C$70</f>
        <v>тыс. руб.</v>
      </c>
      <c r="F18" s="6" t="s">
        <v>3083</v>
      </c>
      <c r="G18" s="53">
        <f ca="1">IF(G$2=1,G17,F18+G17)</f>
        <v>-239005.80000000002</v>
      </c>
      <c r="H18" s="53">
        <f ca="1">IF(H$2=1,H17,G18+H17)</f>
        <v>-242642.69035093731</v>
      </c>
      <c r="I18" s="53">
        <f t="shared" ref="I18:DV18" ca="1" si="17">IF(I$2=1,I17,H18+I17)</f>
        <v>-276344.7610626177</v>
      </c>
      <c r="J18" s="53">
        <f t="shared" ca="1" si="17"/>
        <v>-253454.10163305001</v>
      </c>
      <c r="K18" s="53">
        <f t="shared" ca="1" si="17"/>
        <v>-224588.64794406426</v>
      </c>
      <c r="L18" s="53">
        <f t="shared" ca="1" si="17"/>
        <v>-197023.01160884395</v>
      </c>
      <c r="M18" s="53">
        <f t="shared" ca="1" si="17"/>
        <v>-169203.50376349888</v>
      </c>
      <c r="N18" s="53">
        <f t="shared" ca="1" si="17"/>
        <v>-141163.14220475309</v>
      </c>
      <c r="O18" s="53">
        <f t="shared" ca="1" si="17"/>
        <v>-91752.853045448806</v>
      </c>
      <c r="P18" s="53">
        <f t="shared" ca="1" si="17"/>
        <v>-46083.393686060241</v>
      </c>
      <c r="Q18" s="53">
        <f t="shared" ca="1" si="17"/>
        <v>-3860.0303998223244</v>
      </c>
      <c r="R18" s="53">
        <f t="shared" ca="1" si="17"/>
        <v>32188.730946104006</v>
      </c>
      <c r="S18" s="53">
        <f t="shared" ca="1" si="17"/>
        <v>68107.996821635461</v>
      </c>
      <c r="T18" s="53">
        <f t="shared" ca="1" si="17"/>
        <v>103885.93958069279</v>
      </c>
      <c r="U18" s="53">
        <f t="shared" ca="1" si="17"/>
        <v>139900.43732542192</v>
      </c>
      <c r="V18" s="53">
        <f t="shared" ca="1" si="17"/>
        <v>154377.72489042536</v>
      </c>
      <c r="W18" s="53">
        <f t="shared" ca="1" si="17"/>
        <v>175742.31271553697</v>
      </c>
      <c r="X18" s="53">
        <f t="shared" ca="1" si="17"/>
        <v>197025.3436532765</v>
      </c>
      <c r="Y18" s="53">
        <f t="shared" ca="1" si="17"/>
        <v>218227.1312778946</v>
      </c>
      <c r="Z18" s="53">
        <f t="shared" ca="1" si="17"/>
        <v>239962.84045570603</v>
      </c>
      <c r="AA18" s="53">
        <f t="shared" ca="1" si="17"/>
        <v>281429.46322228061</v>
      </c>
      <c r="AB18" s="53">
        <f t="shared" ca="1" si="17"/>
        <v>316128.60346669238</v>
      </c>
      <c r="AC18" s="53">
        <f t="shared" ca="1" si="17"/>
        <v>350695.55265643646</v>
      </c>
      <c r="AD18" s="53">
        <f t="shared" ca="1" si="17"/>
        <v>385130.81653090834</v>
      </c>
      <c r="AE18" s="53">
        <f t="shared" ca="1" si="17"/>
        <v>419434.89887458168</v>
      </c>
      <c r="AF18" s="53">
        <f t="shared" ca="1" si="17"/>
        <v>453608.30152474932</v>
      </c>
      <c r="AG18" s="53">
        <f t="shared" ca="1" si="17"/>
        <v>487651.52437923721</v>
      </c>
      <c r="AH18" s="53">
        <f t="shared" ca="1" si="17"/>
        <v>501477.98407014785</v>
      </c>
      <c r="AI18" s="53">
        <f t="shared" ca="1" si="17"/>
        <v>521884.31774945452</v>
      </c>
      <c r="AJ18" s="53">
        <f t="shared" ca="1" si="17"/>
        <v>542212.77756437345</v>
      </c>
      <c r="AK18" s="53">
        <f t="shared" ca="1" si="17"/>
        <v>562463.66269467038</v>
      </c>
      <c r="AL18" s="53">
        <f t="shared" ca="1" si="17"/>
        <v>583224.67489749822</v>
      </c>
      <c r="AM18" s="53">
        <f t="shared" ca="1" si="17"/>
        <v>622835.79724717978</v>
      </c>
      <c r="AN18" s="53">
        <f t="shared" ca="1" si="17"/>
        <v>655981.59736030095</v>
      </c>
      <c r="AO18" s="53">
        <f t="shared" ca="1" si="17"/>
        <v>689001.14795430528</v>
      </c>
      <c r="AP18" s="53">
        <f t="shared" ca="1" si="17"/>
        <v>721894.931813551</v>
      </c>
      <c r="AQ18" s="53">
        <f t="shared" ca="1" si="17"/>
        <v>754663.42985829292</v>
      </c>
      <c r="AR18" s="53">
        <f t="shared" ca="1" si="17"/>
        <v>787307.12115205021</v>
      </c>
      <c r="AS18" s="53">
        <f t="shared" ca="1" si="17"/>
        <v>819826.48290893529</v>
      </c>
      <c r="AT18" s="53">
        <f t="shared" ca="1" si="17"/>
        <v>833031.65386943729</v>
      </c>
      <c r="AU18" s="53">
        <f t="shared" ca="1" si="17"/>
        <v>852522.99238126446</v>
      </c>
      <c r="AV18" s="53">
        <f t="shared" ca="1" si="17"/>
        <v>871939.9711213205</v>
      </c>
      <c r="AW18" s="53">
        <f t="shared" ca="1" si="17"/>
        <v>891282.87555988773</v>
      </c>
      <c r="AX18" s="53">
        <f t="shared" ca="1" si="17"/>
        <v>911113.17041860777</v>
      </c>
      <c r="AY18" s="53">
        <f t="shared" ca="1" si="17"/>
        <v>948952.08918077825</v>
      </c>
      <c r="AZ18" s="53">
        <f t="shared" ca="1" si="17"/>
        <v>980614.35235101101</v>
      </c>
      <c r="BA18" s="53">
        <f t="shared" ca="1" si="17"/>
        <v>1012156.0379888566</v>
      </c>
      <c r="BB18" s="53">
        <f t="shared" ca="1" si="17"/>
        <v>1043577.6069888483</v>
      </c>
      <c r="BC18" s="53">
        <f t="shared" ca="1" si="17"/>
        <v>1074879.5184678026</v>
      </c>
      <c r="BD18" s="53">
        <f t="shared" ca="1" si="17"/>
        <v>1106062.2297718253</v>
      </c>
      <c r="BE18" s="53">
        <f t="shared" ca="1" si="17"/>
        <v>1137126.1964832903</v>
      </c>
      <c r="BF18" s="53">
        <f t="shared" ca="1" si="17"/>
        <v>1149738.2472530233</v>
      </c>
      <c r="BG18" s="53">
        <f t="shared" ca="1" si="17"/>
        <v>1168355.8669667998</v>
      </c>
      <c r="BH18" s="53">
        <f t="shared" ca="1" si="17"/>
        <v>1186902.4800957723</v>
      </c>
      <c r="BI18" s="53">
        <f t="shared" ca="1" si="17"/>
        <v>1205378.3590506164</v>
      </c>
      <c r="BJ18" s="53">
        <f t="shared" ca="1" si="17"/>
        <v>1224319.9028511827</v>
      </c>
      <c r="BK18" s="53">
        <f t="shared" ca="1" si="17"/>
        <v>1260466.1467479118</v>
      </c>
      <c r="BL18" s="53">
        <f t="shared" ca="1" si="17"/>
        <v>1290711.510916301</v>
      </c>
      <c r="BM18" s="53">
        <f t="shared" ca="1" si="17"/>
        <v>1320841.7124845381</v>
      </c>
      <c r="BN18" s="53">
        <f t="shared" ca="1" si="17"/>
        <v>1350857.1914706575</v>
      </c>
      <c r="BO18" s="53">
        <f t="shared" ca="1" si="17"/>
        <v>1380758.386197167</v>
      </c>
      <c r="BP18" s="53">
        <f t="shared" ca="1" si="17"/>
        <v>1410545.7332977145</v>
      </c>
      <c r="BQ18" s="53">
        <f t="shared" ca="1" si="17"/>
        <v>1440219.6677237288</v>
      </c>
      <c r="BR18" s="53">
        <f t="shared" ca="1" si="17"/>
        <v>1452265.4629858553</v>
      </c>
      <c r="BS18" s="53">
        <f t="shared" ca="1" si="17"/>
        <v>1470048.7516790673</v>
      </c>
      <c r="BT18" s="53">
        <f t="shared" ca="1" si="17"/>
        <v>1487764.2336834914</v>
      </c>
      <c r="BU18" s="53">
        <f t="shared" ca="1" si="17"/>
        <v>1505412.1689670088</v>
      </c>
      <c r="BV18" s="53">
        <f t="shared" ca="1" si="17"/>
        <v>1523505.0098856969</v>
      </c>
      <c r="BW18" s="53">
        <f t="shared" ca="1" si="17"/>
        <v>1558034.5130542675</v>
      </c>
      <c r="BX18" s="53">
        <f t="shared" ca="1" si="17"/>
        <v>1586926.5974737869</v>
      </c>
      <c r="BY18" s="53">
        <f t="shared" ca="1" si="17"/>
        <v>1615708.6890580552</v>
      </c>
      <c r="BZ18" s="53">
        <f t="shared" ca="1" si="17"/>
        <v>1644381.2079128292</v>
      </c>
      <c r="CA18" s="53">
        <f t="shared" ca="1" si="17"/>
        <v>1672944.5725265553</v>
      </c>
      <c r="CB18" s="53">
        <f t="shared" ca="1" si="17"/>
        <v>1701399.1997767184</v>
      </c>
      <c r="CC18" s="53">
        <f t="shared" ca="1" si="17"/>
        <v>1729745.5049361605</v>
      </c>
      <c r="CD18" s="53">
        <f t="shared" ca="1" si="17"/>
        <v>1741250.6686894295</v>
      </c>
      <c r="CE18" s="53">
        <f t="shared" ca="1" si="17"/>
        <v>1758237.2147772815</v>
      </c>
      <c r="CF18" s="53">
        <f t="shared" ca="1" si="17"/>
        <v>1775159.0080099476</v>
      </c>
      <c r="CG18" s="53">
        <f t="shared" ca="1" si="17"/>
        <v>1792016.2964981678</v>
      </c>
      <c r="CH18" s="53">
        <f t="shared" ca="1" si="17"/>
        <v>1809298.6550116255</v>
      </c>
      <c r="CI18" s="53">
        <f t="shared" ca="1" si="17"/>
        <v>1842283.9222122892</v>
      </c>
      <c r="CJ18" s="53">
        <f t="shared" ca="1" si="17"/>
        <v>1869883.4669014132</v>
      </c>
      <c r="CK18" s="53">
        <f t="shared" ca="1" si="17"/>
        <v>1897377.954665248</v>
      </c>
      <c r="CL18" s="53">
        <f t="shared" ca="1" si="17"/>
        <v>1924767.786614992</v>
      </c>
      <c r="CM18" s="53">
        <f t="shared" ca="1" si="17"/>
        <v>1952053.3623189921</v>
      </c>
      <c r="CN18" s="53">
        <f t="shared" ca="1" si="17"/>
        <v>1979235.0798087826</v>
      </c>
      <c r="CO18" s="53">
        <f t="shared" ca="1" si="17"/>
        <v>2006313.3355851022</v>
      </c>
      <c r="CP18" s="53">
        <f t="shared" ca="1" si="17"/>
        <v>2017302.3109638514</v>
      </c>
      <c r="CQ18" s="53">
        <f t="shared" ca="1" si="17"/>
        <v>2033527.9882185853</v>
      </c>
      <c r="CR18" s="53">
        <f t="shared" ca="1" si="17"/>
        <v>2049691.8272538851</v>
      </c>
      <c r="CS18" s="53">
        <f t="shared" ca="1" si="17"/>
        <v>2065794.0648796232</v>
      </c>
      <c r="CT18" s="53">
        <f t="shared" ca="1" si="17"/>
        <v>2082302.4196265968</v>
      </c>
      <c r="CU18" s="53">
        <f t="shared" ca="1" si="17"/>
        <v>2113812.6835676441</v>
      </c>
      <c r="CV18" s="53">
        <f t="shared" ca="1" si="17"/>
        <v>2140177.6820357395</v>
      </c>
      <c r="CW18" s="53">
        <f t="shared" ca="1" si="17"/>
        <v>2166442.336401578</v>
      </c>
      <c r="CX18" s="53">
        <f t="shared" ca="1" si="17"/>
        <v>2192607.0296554682</v>
      </c>
      <c r="CY18" s="53">
        <f t="shared" ca="1" si="17"/>
        <v>2218672.1433157576</v>
      </c>
      <c r="CZ18" s="53">
        <f t="shared" ca="1" si="17"/>
        <v>2244638.0574345835</v>
      </c>
      <c r="DA18" s="53">
        <f t="shared" ca="1" si="17"/>
        <v>2270505.1506036022</v>
      </c>
      <c r="DB18" s="53">
        <f t="shared" ca="1" si="17"/>
        <v>2281001.2565523377</v>
      </c>
      <c r="DC18" s="53">
        <f t="shared" ca="1" si="17"/>
        <v>2296500.3045700155</v>
      </c>
      <c r="DD18" s="53">
        <f t="shared" ca="1" si="17"/>
        <v>2311940.2963274173</v>
      </c>
      <c r="DE18" s="53">
        <f t="shared" ca="1" si="17"/>
        <v>2327321.457862108</v>
      </c>
      <c r="DF18" s="53">
        <f t="shared" ca="1" si="17"/>
        <v>2343090.627214774</v>
      </c>
      <c r="DG18" s="53">
        <f t="shared" ca="1" si="17"/>
        <v>2373191.9984011678</v>
      </c>
      <c r="DH18" s="53">
        <f t="shared" ca="1" si="17"/>
        <v>2398377.8239999153</v>
      </c>
      <c r="DI18" s="53">
        <f t="shared" ca="1" si="17"/>
        <v>2423467.805484653</v>
      </c>
      <c r="DJ18" s="53">
        <f t="shared" ca="1" si="17"/>
        <v>2448462.3085567132</v>
      </c>
      <c r="DK18" s="53">
        <f t="shared" ca="1" si="17"/>
        <v>2473361.697512975</v>
      </c>
      <c r="DL18" s="53">
        <f t="shared" ca="1" si="17"/>
        <v>2498166.3352513444</v>
      </c>
      <c r="DM18" s="53">
        <f t="shared" ca="1" si="17"/>
        <v>2522876.583276208</v>
      </c>
      <c r="DN18" s="53">
        <f t="shared" ca="1" si="17"/>
        <v>2532902.0682700602</v>
      </c>
      <c r="DO18" s="53">
        <f t="shared" ca="1" si="17"/>
        <v>2547707.1689250488</v>
      </c>
      <c r="DP18" s="53">
        <f t="shared" ca="1" si="17"/>
        <v>2562455.868799563</v>
      </c>
      <c r="DQ18" s="53">
        <f t="shared" ca="1" si="17"/>
        <v>2577148.3836612394</v>
      </c>
      <c r="DR18" s="53">
        <f t="shared" ca="1" si="17"/>
        <v>2592211.6032466646</v>
      </c>
      <c r="DS18" s="53">
        <f t="shared" ca="1" si="17"/>
        <v>2620967.21273456</v>
      </c>
      <c r="DT18" s="53">
        <f t="shared" ca="1" si="17"/>
        <v>2645026.7389680394</v>
      </c>
      <c r="DU18" s="53">
        <f t="shared" ca="1" si="17"/>
        <v>2668994.7180040488</v>
      </c>
      <c r="DV18" s="53">
        <f t="shared" ca="1" si="17"/>
        <v>2692857.9603224392</v>
      </c>
    </row>
    <row r="19" spans="1:128" x14ac:dyDescent="0.2">
      <c r="A19" s="10"/>
      <c r="B19" s="71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</row>
    <row r="20" spans="1:128" x14ac:dyDescent="0.2">
      <c r="A20" s="22" t="str">
        <f ca="1">Language!A1364</f>
        <v>Чистая приведенная стоимость, NPV</v>
      </c>
      <c r="B20" s="87">
        <f ca="1">DX17</f>
        <v>2692857.9603224392</v>
      </c>
      <c r="C20" s="46" t="str">
        <f ca="1">Параметры!$C$70</f>
        <v>тыс. руб.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</row>
    <row r="21" spans="1:128" x14ac:dyDescent="0.2">
      <c r="A21" s="22" t="str">
        <f ca="1">Language!A1365</f>
        <v>Внутренняя норма рентабельности, IRR</v>
      </c>
      <c r="B21" s="85">
        <v>0.94</v>
      </c>
      <c r="C21" s="46" t="s">
        <v>1</v>
      </c>
      <c r="G21" s="39" t="str">
        <f ca="1">Language!A$1366</f>
        <v>(с учетом инфляции, номинальная)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</row>
    <row r="22" spans="1:128" outlineLevel="1" x14ac:dyDescent="0.2">
      <c r="A22" s="10" t="str">
        <f ca="1">Language!A$416</f>
        <v>Темпы роста цен, базовые</v>
      </c>
      <c r="B22" s="5"/>
      <c r="C22" s="46" t="str">
        <f ca="1">Language!A$484</f>
        <v>% в год</v>
      </c>
      <c r="F22" s="6" t="s">
        <v>3190</v>
      </c>
      <c r="G22" s="27">
        <f>CHOOSE(Prj_CurReport, Параметры!G$49,Параметры!G$62,Параметры!G$68)</f>
        <v>7.0000000000000007E-2</v>
      </c>
      <c r="H22" s="27">
        <f>CHOOSE(Prj_CurReport, Параметры!H$49,Параметры!H$62,Параметры!H$68)</f>
        <v>7.0000000000000007E-2</v>
      </c>
      <c r="I22" s="27">
        <f>CHOOSE(Prj_CurReport, Параметры!I$49,Параметры!I$62,Параметры!I$68)</f>
        <v>7.0000000000000007E-2</v>
      </c>
      <c r="J22" s="27">
        <f>CHOOSE(Prj_CurReport, Параметры!J$49,Параметры!J$62,Параметры!J$68)</f>
        <v>7.0000000000000007E-2</v>
      </c>
      <c r="K22" s="27">
        <f>CHOOSE(Prj_CurReport, Параметры!K$49,Параметры!K$62,Параметры!K$68)</f>
        <v>7.0000000000000007E-2</v>
      </c>
      <c r="L22" s="27">
        <f>CHOOSE(Prj_CurReport, Параметры!L$49,Параметры!L$62,Параметры!L$68)</f>
        <v>7.0000000000000007E-2</v>
      </c>
      <c r="M22" s="27">
        <f>CHOOSE(Prj_CurReport, Параметры!M$49,Параметры!M$62,Параметры!M$68)</f>
        <v>7.0000000000000007E-2</v>
      </c>
      <c r="N22" s="27">
        <f>CHOOSE(Prj_CurReport, Параметры!N$49,Параметры!N$62,Параметры!N$68)</f>
        <v>7.0000000000000007E-2</v>
      </c>
      <c r="O22" s="27">
        <f>CHOOSE(Prj_CurReport, Параметры!O$49,Параметры!O$62,Параметры!O$68)</f>
        <v>7.0000000000000007E-2</v>
      </c>
      <c r="P22" s="27">
        <f>CHOOSE(Prj_CurReport, Параметры!P$49,Параметры!P$62,Параметры!P$68)</f>
        <v>7.0000000000000007E-2</v>
      </c>
      <c r="Q22" s="27">
        <f>CHOOSE(Prj_CurReport, Параметры!Q$49,Параметры!Q$62,Параметры!Q$68)</f>
        <v>7.0000000000000007E-2</v>
      </c>
      <c r="R22" s="27">
        <f>CHOOSE(Prj_CurReport, Параметры!R$49,Параметры!R$62,Параметры!R$68)</f>
        <v>7.0000000000000007E-2</v>
      </c>
      <c r="S22" s="27">
        <f>CHOOSE(Prj_CurReport, Параметры!S$49,Параметры!S$62,Параметры!S$68)</f>
        <v>7.0000000000000007E-2</v>
      </c>
      <c r="T22" s="27">
        <f>CHOOSE(Prj_CurReport, Параметры!T$49,Параметры!T$62,Параметры!T$68)</f>
        <v>7.0000000000000007E-2</v>
      </c>
      <c r="U22" s="27">
        <f>CHOOSE(Prj_CurReport, Параметры!U$49,Параметры!U$62,Параметры!U$68)</f>
        <v>7.0000000000000007E-2</v>
      </c>
      <c r="V22" s="27">
        <f>CHOOSE(Prj_CurReport, Параметры!V$49,Параметры!V$62,Параметры!V$68)</f>
        <v>7.0000000000000007E-2</v>
      </c>
      <c r="W22" s="27">
        <f>CHOOSE(Prj_CurReport, Параметры!W$49,Параметры!W$62,Параметры!W$68)</f>
        <v>7.0000000000000007E-2</v>
      </c>
      <c r="X22" s="27">
        <f>CHOOSE(Prj_CurReport, Параметры!X$49,Параметры!X$62,Параметры!X$68)</f>
        <v>7.0000000000000007E-2</v>
      </c>
      <c r="Y22" s="27">
        <f>CHOOSE(Prj_CurReport, Параметры!Y$49,Параметры!Y$62,Параметры!Y$68)</f>
        <v>7.0000000000000007E-2</v>
      </c>
      <c r="Z22" s="27">
        <f>CHOOSE(Prj_CurReport, Параметры!Z$49,Параметры!Z$62,Параметры!Z$68)</f>
        <v>7.0000000000000007E-2</v>
      </c>
      <c r="AA22" s="27">
        <f>CHOOSE(Prj_CurReport, Параметры!AA$49,Параметры!AA$62,Параметры!AA$68)</f>
        <v>7.0000000000000007E-2</v>
      </c>
      <c r="AB22" s="27">
        <f>CHOOSE(Prj_CurReport, Параметры!AB$49,Параметры!AB$62,Параметры!AB$68)</f>
        <v>7.0000000000000007E-2</v>
      </c>
      <c r="AC22" s="27">
        <f>CHOOSE(Prj_CurReport, Параметры!AC$49,Параметры!AC$62,Параметры!AC$68)</f>
        <v>7.0000000000000007E-2</v>
      </c>
      <c r="AD22" s="27">
        <f>CHOOSE(Prj_CurReport, Параметры!AD$49,Параметры!AD$62,Параметры!AD$68)</f>
        <v>7.0000000000000007E-2</v>
      </c>
      <c r="AE22" s="27">
        <f>CHOOSE(Prj_CurReport, Параметры!AE$49,Параметры!AE$62,Параметры!AE$68)</f>
        <v>7.0000000000000007E-2</v>
      </c>
      <c r="AF22" s="27">
        <f>CHOOSE(Prj_CurReport, Параметры!AF$49,Параметры!AF$62,Параметры!AF$68)</f>
        <v>7.0000000000000007E-2</v>
      </c>
      <c r="AG22" s="27">
        <f>CHOOSE(Prj_CurReport, Параметры!AG$49,Параметры!AG$62,Параметры!AG$68)</f>
        <v>7.0000000000000007E-2</v>
      </c>
      <c r="AH22" s="27">
        <f>CHOOSE(Prj_CurReport, Параметры!AH$49,Параметры!AH$62,Параметры!AH$68)</f>
        <v>7.0000000000000007E-2</v>
      </c>
      <c r="AI22" s="27">
        <f>CHOOSE(Prj_CurReport, Параметры!AI$49,Параметры!AI$62,Параметры!AI$68)</f>
        <v>7.0000000000000007E-2</v>
      </c>
      <c r="AJ22" s="27">
        <f>CHOOSE(Prj_CurReport, Параметры!AJ$49,Параметры!AJ$62,Параметры!AJ$68)</f>
        <v>7.0000000000000007E-2</v>
      </c>
      <c r="AK22" s="27">
        <f>CHOOSE(Prj_CurReport, Параметры!AK$49,Параметры!AK$62,Параметры!AK$68)</f>
        <v>7.0000000000000007E-2</v>
      </c>
      <c r="AL22" s="27">
        <f>CHOOSE(Prj_CurReport, Параметры!AL$49,Параметры!AL$62,Параметры!AL$68)</f>
        <v>7.0000000000000007E-2</v>
      </c>
      <c r="AM22" s="27">
        <f>CHOOSE(Prj_CurReport, Параметры!AM$49,Параметры!AM$62,Параметры!AM$68)</f>
        <v>7.0000000000000007E-2</v>
      </c>
      <c r="AN22" s="27">
        <f>CHOOSE(Prj_CurReport, Параметры!AN$49,Параметры!AN$62,Параметры!AN$68)</f>
        <v>7.0000000000000007E-2</v>
      </c>
      <c r="AO22" s="27">
        <f>CHOOSE(Prj_CurReport, Параметры!AO$49,Параметры!AO$62,Параметры!AO$68)</f>
        <v>7.0000000000000007E-2</v>
      </c>
      <c r="AP22" s="27">
        <f>CHOOSE(Prj_CurReport, Параметры!AP$49,Параметры!AP$62,Параметры!AP$68)</f>
        <v>7.0000000000000007E-2</v>
      </c>
      <c r="AQ22" s="27">
        <f>CHOOSE(Prj_CurReport, Параметры!AQ$49,Параметры!AQ$62,Параметры!AQ$68)</f>
        <v>7.0000000000000007E-2</v>
      </c>
      <c r="AR22" s="27">
        <f>CHOOSE(Prj_CurReport, Параметры!AR$49,Параметры!AR$62,Параметры!AR$68)</f>
        <v>7.0000000000000007E-2</v>
      </c>
      <c r="AS22" s="27">
        <f>CHOOSE(Prj_CurReport, Параметры!AS$49,Параметры!AS$62,Параметры!AS$68)</f>
        <v>7.0000000000000007E-2</v>
      </c>
      <c r="AT22" s="27">
        <f>CHOOSE(Prj_CurReport, Параметры!AT$49,Параметры!AT$62,Параметры!AT$68)</f>
        <v>7.0000000000000007E-2</v>
      </c>
      <c r="AU22" s="27">
        <f>CHOOSE(Prj_CurReport, Параметры!AU$49,Параметры!AU$62,Параметры!AU$68)</f>
        <v>7.0000000000000007E-2</v>
      </c>
      <c r="AV22" s="27">
        <f>CHOOSE(Prj_CurReport, Параметры!AV$49,Параметры!AV$62,Параметры!AV$68)</f>
        <v>7.0000000000000007E-2</v>
      </c>
      <c r="AW22" s="27">
        <f>CHOOSE(Prj_CurReport, Параметры!AW$49,Параметры!AW$62,Параметры!AW$68)</f>
        <v>7.0000000000000007E-2</v>
      </c>
      <c r="AX22" s="27">
        <f>CHOOSE(Prj_CurReport, Параметры!AX$49,Параметры!AX$62,Параметры!AX$68)</f>
        <v>7.0000000000000007E-2</v>
      </c>
      <c r="AY22" s="27">
        <f>CHOOSE(Prj_CurReport, Параметры!AY$49,Параметры!AY$62,Параметры!AY$68)</f>
        <v>7.0000000000000007E-2</v>
      </c>
      <c r="AZ22" s="27">
        <f>CHOOSE(Prj_CurReport, Параметры!AZ$49,Параметры!AZ$62,Параметры!AZ$68)</f>
        <v>7.0000000000000007E-2</v>
      </c>
      <c r="BA22" s="27">
        <f>CHOOSE(Prj_CurReport, Параметры!BA$49,Параметры!BA$62,Параметры!BA$68)</f>
        <v>7.0000000000000007E-2</v>
      </c>
      <c r="BB22" s="27">
        <f>CHOOSE(Prj_CurReport, Параметры!BB$49,Параметры!BB$62,Параметры!BB$68)</f>
        <v>7.0000000000000007E-2</v>
      </c>
      <c r="BC22" s="27">
        <f>CHOOSE(Prj_CurReport, Параметры!BC$49,Параметры!BC$62,Параметры!BC$68)</f>
        <v>7.0000000000000007E-2</v>
      </c>
      <c r="BD22" s="27">
        <f>CHOOSE(Prj_CurReport, Параметры!BD$49,Параметры!BD$62,Параметры!BD$68)</f>
        <v>7.0000000000000007E-2</v>
      </c>
      <c r="BE22" s="27">
        <f>CHOOSE(Prj_CurReport, Параметры!BE$49,Параметры!BE$62,Параметры!BE$68)</f>
        <v>7.0000000000000007E-2</v>
      </c>
      <c r="BF22" s="27">
        <f>CHOOSE(Prj_CurReport, Параметры!BF$49,Параметры!BF$62,Параметры!BF$68)</f>
        <v>7.0000000000000007E-2</v>
      </c>
      <c r="BG22" s="27">
        <f>CHOOSE(Prj_CurReport, Параметры!BG$49,Параметры!BG$62,Параметры!BG$68)</f>
        <v>7.0000000000000007E-2</v>
      </c>
      <c r="BH22" s="27">
        <f>CHOOSE(Prj_CurReport, Параметры!BH$49,Параметры!BH$62,Параметры!BH$68)</f>
        <v>7.0000000000000007E-2</v>
      </c>
      <c r="BI22" s="27">
        <f>CHOOSE(Prj_CurReport, Параметры!BI$49,Параметры!BI$62,Параметры!BI$68)</f>
        <v>7.0000000000000007E-2</v>
      </c>
      <c r="BJ22" s="27">
        <f>CHOOSE(Prj_CurReport, Параметры!BJ$49,Параметры!BJ$62,Параметры!BJ$68)</f>
        <v>7.0000000000000007E-2</v>
      </c>
      <c r="BK22" s="27">
        <f>CHOOSE(Prj_CurReport, Параметры!BK$49,Параметры!BK$62,Параметры!BK$68)</f>
        <v>7.0000000000000007E-2</v>
      </c>
      <c r="BL22" s="27">
        <f>CHOOSE(Prj_CurReport, Параметры!BL$49,Параметры!BL$62,Параметры!BL$68)</f>
        <v>7.0000000000000007E-2</v>
      </c>
      <c r="BM22" s="27">
        <f>CHOOSE(Prj_CurReport, Параметры!BM$49,Параметры!BM$62,Параметры!BM$68)</f>
        <v>7.0000000000000007E-2</v>
      </c>
      <c r="BN22" s="27">
        <f>CHOOSE(Prj_CurReport, Параметры!BN$49,Параметры!BN$62,Параметры!BN$68)</f>
        <v>7.0000000000000007E-2</v>
      </c>
      <c r="BO22" s="27">
        <f>CHOOSE(Prj_CurReport, Параметры!BO$49,Параметры!BO$62,Параметры!BO$68)</f>
        <v>7.0000000000000007E-2</v>
      </c>
      <c r="BP22" s="27">
        <f>CHOOSE(Prj_CurReport, Параметры!BP$49,Параметры!BP$62,Параметры!BP$68)</f>
        <v>7.0000000000000007E-2</v>
      </c>
      <c r="BQ22" s="27">
        <f>CHOOSE(Prj_CurReport, Параметры!BQ$49,Параметры!BQ$62,Параметры!BQ$68)</f>
        <v>7.0000000000000007E-2</v>
      </c>
      <c r="BR22" s="27">
        <f>CHOOSE(Prj_CurReport, Параметры!BR$49,Параметры!BR$62,Параметры!BR$68)</f>
        <v>7.0000000000000007E-2</v>
      </c>
      <c r="BS22" s="27">
        <f>CHOOSE(Prj_CurReport, Параметры!BS$49,Параметры!BS$62,Параметры!BS$68)</f>
        <v>7.0000000000000007E-2</v>
      </c>
      <c r="BT22" s="27">
        <f>CHOOSE(Prj_CurReport, Параметры!BT$49,Параметры!BT$62,Параметры!BT$68)</f>
        <v>7.0000000000000007E-2</v>
      </c>
      <c r="BU22" s="27">
        <f>CHOOSE(Prj_CurReport, Параметры!BU$49,Параметры!BU$62,Параметры!BU$68)</f>
        <v>7.0000000000000007E-2</v>
      </c>
      <c r="BV22" s="27">
        <f>CHOOSE(Prj_CurReport, Параметры!BV$49,Параметры!BV$62,Параметры!BV$68)</f>
        <v>7.0000000000000007E-2</v>
      </c>
      <c r="BW22" s="27">
        <f>CHOOSE(Prj_CurReport, Параметры!BW$49,Параметры!BW$62,Параметры!BW$68)</f>
        <v>7.0000000000000007E-2</v>
      </c>
      <c r="BX22" s="27">
        <f>CHOOSE(Prj_CurReport, Параметры!BX$49,Параметры!BX$62,Параметры!BX$68)</f>
        <v>7.0000000000000007E-2</v>
      </c>
      <c r="BY22" s="27">
        <f>CHOOSE(Prj_CurReport, Параметры!BY$49,Параметры!BY$62,Параметры!BY$68)</f>
        <v>7.0000000000000007E-2</v>
      </c>
      <c r="BZ22" s="27">
        <f>CHOOSE(Prj_CurReport, Параметры!BZ$49,Параметры!BZ$62,Параметры!BZ$68)</f>
        <v>7.0000000000000007E-2</v>
      </c>
      <c r="CA22" s="27">
        <f>CHOOSE(Prj_CurReport, Параметры!CA$49,Параметры!CA$62,Параметры!CA$68)</f>
        <v>7.0000000000000007E-2</v>
      </c>
      <c r="CB22" s="27">
        <f>CHOOSE(Prj_CurReport, Параметры!CB$49,Параметры!CB$62,Параметры!CB$68)</f>
        <v>7.0000000000000007E-2</v>
      </c>
      <c r="CC22" s="27">
        <f>CHOOSE(Prj_CurReport, Параметры!CC$49,Параметры!CC$62,Параметры!CC$68)</f>
        <v>7.0000000000000007E-2</v>
      </c>
      <c r="CD22" s="27">
        <f>CHOOSE(Prj_CurReport, Параметры!CD$49,Параметры!CD$62,Параметры!CD$68)</f>
        <v>7.0000000000000007E-2</v>
      </c>
      <c r="CE22" s="27">
        <f>CHOOSE(Prj_CurReport, Параметры!CE$49,Параметры!CE$62,Параметры!CE$68)</f>
        <v>7.0000000000000007E-2</v>
      </c>
      <c r="CF22" s="27">
        <f>CHOOSE(Prj_CurReport, Параметры!CF$49,Параметры!CF$62,Параметры!CF$68)</f>
        <v>7.0000000000000007E-2</v>
      </c>
      <c r="CG22" s="27">
        <f>CHOOSE(Prj_CurReport, Параметры!CG$49,Параметры!CG$62,Параметры!CG$68)</f>
        <v>7.0000000000000007E-2</v>
      </c>
      <c r="CH22" s="27">
        <f>CHOOSE(Prj_CurReport, Параметры!CH$49,Параметры!CH$62,Параметры!CH$68)</f>
        <v>7.0000000000000007E-2</v>
      </c>
      <c r="CI22" s="27">
        <f>CHOOSE(Prj_CurReport, Параметры!CI$49,Параметры!CI$62,Параметры!CI$68)</f>
        <v>7.0000000000000007E-2</v>
      </c>
      <c r="CJ22" s="27">
        <f>CHOOSE(Prj_CurReport, Параметры!CJ$49,Параметры!CJ$62,Параметры!CJ$68)</f>
        <v>7.0000000000000007E-2</v>
      </c>
      <c r="CK22" s="27">
        <f>CHOOSE(Prj_CurReport, Параметры!CK$49,Параметры!CK$62,Параметры!CK$68)</f>
        <v>7.0000000000000007E-2</v>
      </c>
      <c r="CL22" s="27">
        <f>CHOOSE(Prj_CurReport, Параметры!CL$49,Параметры!CL$62,Параметры!CL$68)</f>
        <v>7.0000000000000007E-2</v>
      </c>
      <c r="CM22" s="27">
        <f>CHOOSE(Prj_CurReport, Параметры!CM$49,Параметры!CM$62,Параметры!CM$68)</f>
        <v>7.0000000000000007E-2</v>
      </c>
      <c r="CN22" s="27">
        <f>CHOOSE(Prj_CurReport, Параметры!CN$49,Параметры!CN$62,Параметры!CN$68)</f>
        <v>7.0000000000000007E-2</v>
      </c>
      <c r="CO22" s="27">
        <f>CHOOSE(Prj_CurReport, Параметры!CO$49,Параметры!CO$62,Параметры!CO$68)</f>
        <v>7.0000000000000007E-2</v>
      </c>
      <c r="CP22" s="27">
        <f>CHOOSE(Prj_CurReport, Параметры!CP$49,Параметры!CP$62,Параметры!CP$68)</f>
        <v>7.0000000000000007E-2</v>
      </c>
      <c r="CQ22" s="27">
        <f>CHOOSE(Prj_CurReport, Параметры!CQ$49,Параметры!CQ$62,Параметры!CQ$68)</f>
        <v>7.0000000000000007E-2</v>
      </c>
      <c r="CR22" s="27">
        <f>CHOOSE(Prj_CurReport, Параметры!CR$49,Параметры!CR$62,Параметры!CR$68)</f>
        <v>7.0000000000000007E-2</v>
      </c>
      <c r="CS22" s="27">
        <f>CHOOSE(Prj_CurReport, Параметры!CS$49,Параметры!CS$62,Параметры!CS$68)</f>
        <v>7.0000000000000007E-2</v>
      </c>
      <c r="CT22" s="27">
        <f>CHOOSE(Prj_CurReport, Параметры!CT$49,Параметры!CT$62,Параметры!CT$68)</f>
        <v>7.0000000000000007E-2</v>
      </c>
      <c r="CU22" s="27">
        <f>CHOOSE(Prj_CurReport, Параметры!CU$49,Параметры!CU$62,Параметры!CU$68)</f>
        <v>7.0000000000000007E-2</v>
      </c>
      <c r="CV22" s="27">
        <f>CHOOSE(Prj_CurReport, Параметры!CV$49,Параметры!CV$62,Параметры!CV$68)</f>
        <v>7.0000000000000007E-2</v>
      </c>
      <c r="CW22" s="27">
        <f>CHOOSE(Prj_CurReport, Параметры!CW$49,Параметры!CW$62,Параметры!CW$68)</f>
        <v>7.0000000000000007E-2</v>
      </c>
      <c r="CX22" s="27">
        <f>CHOOSE(Prj_CurReport, Параметры!CX$49,Параметры!CX$62,Параметры!CX$68)</f>
        <v>7.0000000000000007E-2</v>
      </c>
      <c r="CY22" s="27">
        <f>CHOOSE(Prj_CurReport, Параметры!CY$49,Параметры!CY$62,Параметры!CY$68)</f>
        <v>7.0000000000000007E-2</v>
      </c>
      <c r="CZ22" s="27">
        <f>CHOOSE(Prj_CurReport, Параметры!CZ$49,Параметры!CZ$62,Параметры!CZ$68)</f>
        <v>7.0000000000000007E-2</v>
      </c>
      <c r="DA22" s="27">
        <f>CHOOSE(Prj_CurReport, Параметры!DA$49,Параметры!DA$62,Параметры!DA$68)</f>
        <v>7.0000000000000007E-2</v>
      </c>
      <c r="DB22" s="27">
        <f>CHOOSE(Prj_CurReport, Параметры!DB$49,Параметры!DB$62,Параметры!DB$68)</f>
        <v>7.0000000000000007E-2</v>
      </c>
      <c r="DC22" s="27">
        <f>CHOOSE(Prj_CurReport, Параметры!DC$49,Параметры!DC$62,Параметры!DC$68)</f>
        <v>7.0000000000000007E-2</v>
      </c>
      <c r="DD22" s="27">
        <f>CHOOSE(Prj_CurReport, Параметры!DD$49,Параметры!DD$62,Параметры!DD$68)</f>
        <v>7.0000000000000007E-2</v>
      </c>
      <c r="DE22" s="27">
        <f>CHOOSE(Prj_CurReport, Параметры!DE$49,Параметры!DE$62,Параметры!DE$68)</f>
        <v>7.0000000000000007E-2</v>
      </c>
      <c r="DF22" s="27">
        <f>CHOOSE(Prj_CurReport, Параметры!DF$49,Параметры!DF$62,Параметры!DF$68)</f>
        <v>7.0000000000000007E-2</v>
      </c>
      <c r="DG22" s="27">
        <f>CHOOSE(Prj_CurReport, Параметры!DG$49,Параметры!DG$62,Параметры!DG$68)</f>
        <v>7.0000000000000007E-2</v>
      </c>
      <c r="DH22" s="27">
        <f>CHOOSE(Prj_CurReport, Параметры!DH$49,Параметры!DH$62,Параметры!DH$68)</f>
        <v>7.0000000000000007E-2</v>
      </c>
      <c r="DI22" s="27">
        <f>CHOOSE(Prj_CurReport, Параметры!DI$49,Параметры!DI$62,Параметры!DI$68)</f>
        <v>7.0000000000000007E-2</v>
      </c>
      <c r="DJ22" s="27">
        <f>CHOOSE(Prj_CurReport, Параметры!DJ$49,Параметры!DJ$62,Параметры!DJ$68)</f>
        <v>7.0000000000000007E-2</v>
      </c>
      <c r="DK22" s="27">
        <f>CHOOSE(Prj_CurReport, Параметры!DK$49,Параметры!DK$62,Параметры!DK$68)</f>
        <v>7.0000000000000007E-2</v>
      </c>
      <c r="DL22" s="27">
        <f>CHOOSE(Prj_CurReport, Параметры!DL$49,Параметры!DL$62,Параметры!DL$68)</f>
        <v>7.0000000000000007E-2</v>
      </c>
      <c r="DM22" s="27">
        <f>CHOOSE(Prj_CurReport, Параметры!DM$49,Параметры!DM$62,Параметры!DM$68)</f>
        <v>7.0000000000000007E-2</v>
      </c>
      <c r="DN22" s="27">
        <f>CHOOSE(Prj_CurReport, Параметры!DN$49,Параметры!DN$62,Параметры!DN$68)</f>
        <v>7.0000000000000007E-2</v>
      </c>
      <c r="DO22" s="27">
        <f>CHOOSE(Prj_CurReport, Параметры!DO$49,Параметры!DO$62,Параметры!DO$68)</f>
        <v>7.0000000000000007E-2</v>
      </c>
      <c r="DP22" s="27">
        <f>CHOOSE(Prj_CurReport, Параметры!DP$49,Параметры!DP$62,Параметры!DP$68)</f>
        <v>7.0000000000000007E-2</v>
      </c>
      <c r="DQ22" s="27">
        <f>CHOOSE(Prj_CurReport, Параметры!DQ$49,Параметры!DQ$62,Параметры!DQ$68)</f>
        <v>7.0000000000000007E-2</v>
      </c>
      <c r="DR22" s="27">
        <f>CHOOSE(Prj_CurReport, Параметры!DR$49,Параметры!DR$62,Параметры!DR$68)</f>
        <v>7.0000000000000007E-2</v>
      </c>
      <c r="DS22" s="27">
        <f>CHOOSE(Prj_CurReport, Параметры!DS$49,Параметры!DS$62,Параметры!DS$68)</f>
        <v>7.0000000000000007E-2</v>
      </c>
      <c r="DT22" s="27">
        <f>CHOOSE(Prj_CurReport, Параметры!DT$49,Параметры!DT$62,Параметры!DT$68)</f>
        <v>7.0000000000000007E-2</v>
      </c>
      <c r="DU22" s="27">
        <f>CHOOSE(Prj_CurReport, Параметры!DU$49,Параметры!DU$62,Параметры!DU$68)</f>
        <v>7.0000000000000007E-2</v>
      </c>
      <c r="DV22" s="27">
        <f>CHOOSE(Prj_CurReport, Параметры!DV$49,Параметры!DV$62,Параметры!DV$68)</f>
        <v>7.0000000000000007E-2</v>
      </c>
    </row>
    <row r="23" spans="1:128" outlineLevel="1" x14ac:dyDescent="0.2">
      <c r="A23" s="33" t="str">
        <f ca="1">Language!A$604</f>
        <v>коэффициент изменения цен к началу проекта</v>
      </c>
      <c r="B23" s="25"/>
      <c r="C23" s="46" t="str">
        <f ca="1">Language!$A$1467</f>
        <v>раз</v>
      </c>
      <c r="F23" s="6" t="s">
        <v>3190</v>
      </c>
      <c r="G23" s="19">
        <f ca="1">IF(G$2=1,1,IF(Prj_Inflation=0,POWER(1+OFFSET(G22,0,-1),Параметры!G$36/360),1) * IF(G$2&gt;1, F23, 1))</f>
        <v>1</v>
      </c>
      <c r="H23" s="19">
        <f ca="1">IF(H$2=1,1,IF(Prj_Inflation=0,POWER(1+OFFSET(H22,0,-1),Параметры!H$36/360),1) * IF(H$2&gt;1, G23, 1))</f>
        <v>1</v>
      </c>
      <c r="I23" s="19">
        <f ca="1">IF(I$2=1,1,IF(Prj_Inflation=0,POWER(1+OFFSET(I22,0,-1),Параметры!I$36/360),1) * IF(I$2&gt;1, H23, 1))</f>
        <v>1</v>
      </c>
      <c r="J23" s="19">
        <f ca="1">IF(J$2=1,1,IF(Prj_Inflation=0,POWER(1+OFFSET(J22,0,-1),Параметры!J$36/360),1) * IF(J$2&gt;1, I23, 1))</f>
        <v>1</v>
      </c>
      <c r="K23" s="19">
        <f ca="1">IF(K$2=1,1,IF(Prj_Inflation=0,POWER(1+OFFSET(K22,0,-1),Параметры!K$36/360),1) * IF(K$2&gt;1, J23, 1))</f>
        <v>1</v>
      </c>
      <c r="L23" s="19">
        <f ca="1">IF(L$2=1,1,IF(Prj_Inflation=0,POWER(1+OFFSET(L22,0,-1),Параметры!L$36/360),1) * IF(L$2&gt;1, K23, 1))</f>
        <v>1</v>
      </c>
      <c r="M23" s="19">
        <f ca="1">IF(M$2=1,1,IF(Prj_Inflation=0,POWER(1+OFFSET(M22,0,-1),Параметры!M$36/360),1) * IF(M$2&gt;1, L23, 1))</f>
        <v>1</v>
      </c>
      <c r="N23" s="19">
        <f ca="1">IF(N$2=1,1,IF(Prj_Inflation=0,POWER(1+OFFSET(N22,0,-1),Параметры!N$36/360),1) * IF(N$2&gt;1, M23, 1))</f>
        <v>1</v>
      </c>
      <c r="O23" s="19">
        <f ca="1">IF(O$2=1,1,IF(Prj_Inflation=0,POWER(1+OFFSET(O22,0,-1),Параметры!O$36/360),1) * IF(O$2&gt;1, N23, 1))</f>
        <v>1</v>
      </c>
      <c r="P23" s="19">
        <f ca="1">IF(P$2=1,1,IF(Prj_Inflation=0,POWER(1+OFFSET(P22,0,-1),Параметры!P$36/360),1) * IF(P$2&gt;1, O23, 1))</f>
        <v>1</v>
      </c>
      <c r="Q23" s="19">
        <f ca="1">IF(Q$2=1,1,IF(Prj_Inflation=0,POWER(1+OFFSET(Q22,0,-1),Параметры!Q$36/360),1) * IF(Q$2&gt;1, P23, 1))</f>
        <v>1</v>
      </c>
      <c r="R23" s="19">
        <f ca="1">IF(R$2=1,1,IF(Prj_Inflation=0,POWER(1+OFFSET(R22,0,-1),Параметры!R$36/360),1) * IF(R$2&gt;1, Q23, 1))</f>
        <v>1</v>
      </c>
      <c r="S23" s="19">
        <f ca="1">IF(S$2=1,1,IF(Prj_Inflation=0,POWER(1+OFFSET(S22,0,-1),Параметры!S$36/360),1) * IF(S$2&gt;1, R23, 1))</f>
        <v>1</v>
      </c>
      <c r="T23" s="19">
        <f ca="1">IF(T$2=1,1,IF(Prj_Inflation=0,POWER(1+OFFSET(T22,0,-1),Параметры!T$36/360),1) * IF(T$2&gt;1, S23, 1))</f>
        <v>1</v>
      </c>
      <c r="U23" s="19">
        <f ca="1">IF(U$2=1,1,IF(Prj_Inflation=0,POWER(1+OFFSET(U22,0,-1),Параметры!U$36/360),1) * IF(U$2&gt;1, T23, 1))</f>
        <v>1</v>
      </c>
      <c r="V23" s="19">
        <f ca="1">IF(V$2=1,1,IF(Prj_Inflation=0,POWER(1+OFFSET(V22,0,-1),Параметры!V$36/360),1) * IF(V$2&gt;1, U23, 1))</f>
        <v>1</v>
      </c>
      <c r="W23" s="19">
        <f ca="1">IF(W$2=1,1,IF(Prj_Inflation=0,POWER(1+OFFSET(W22,0,-1),Параметры!W$36/360),1) * IF(W$2&gt;1, V23, 1))</f>
        <v>1</v>
      </c>
      <c r="X23" s="19">
        <f ca="1">IF(X$2=1,1,IF(Prj_Inflation=0,POWER(1+OFFSET(X22,0,-1),Параметры!X$36/360),1) * IF(X$2&gt;1, W23, 1))</f>
        <v>1</v>
      </c>
      <c r="Y23" s="19">
        <f ca="1">IF(Y$2=1,1,IF(Prj_Inflation=0,POWER(1+OFFSET(Y22,0,-1),Параметры!Y$36/360),1) * IF(Y$2&gt;1, X23, 1))</f>
        <v>1</v>
      </c>
      <c r="Z23" s="19">
        <f ca="1">IF(Z$2=1,1,IF(Prj_Inflation=0,POWER(1+OFFSET(Z22,0,-1),Параметры!Z$36/360),1) * IF(Z$2&gt;1, Y23, 1))</f>
        <v>1</v>
      </c>
      <c r="AA23" s="19">
        <f ca="1">IF(AA$2=1,1,IF(Prj_Inflation=0,POWER(1+OFFSET(AA22,0,-1),Параметры!AA$36/360),1) * IF(AA$2&gt;1, Z23, 1))</f>
        <v>1</v>
      </c>
      <c r="AB23" s="19">
        <f ca="1">IF(AB$2=1,1,IF(Prj_Inflation=0,POWER(1+OFFSET(AB22,0,-1),Параметры!AB$36/360),1) * IF(AB$2&gt;1, AA23, 1))</f>
        <v>1</v>
      </c>
      <c r="AC23" s="19">
        <f ca="1">IF(AC$2=1,1,IF(Prj_Inflation=0,POWER(1+OFFSET(AC22,0,-1),Параметры!AC$36/360),1) * IF(AC$2&gt;1, AB23, 1))</f>
        <v>1</v>
      </c>
      <c r="AD23" s="19">
        <f ca="1">IF(AD$2=1,1,IF(Prj_Inflation=0,POWER(1+OFFSET(AD22,0,-1),Параметры!AD$36/360),1) * IF(AD$2&gt;1, AC23, 1))</f>
        <v>1</v>
      </c>
      <c r="AE23" s="19">
        <f ca="1">IF(AE$2=1,1,IF(Prj_Inflation=0,POWER(1+OFFSET(AE22,0,-1),Параметры!AE$36/360),1) * IF(AE$2&gt;1, AD23, 1))</f>
        <v>1</v>
      </c>
      <c r="AF23" s="19">
        <f ca="1">IF(AF$2=1,1,IF(Prj_Inflation=0,POWER(1+OFFSET(AF22,0,-1),Параметры!AF$36/360),1) * IF(AF$2&gt;1, AE23, 1))</f>
        <v>1</v>
      </c>
      <c r="AG23" s="19">
        <f ca="1">IF(AG$2=1,1,IF(Prj_Inflation=0,POWER(1+OFFSET(AG22,0,-1),Параметры!AG$36/360),1) * IF(AG$2&gt;1, AF23, 1))</f>
        <v>1</v>
      </c>
      <c r="AH23" s="19">
        <f ca="1">IF(AH$2=1,1,IF(Prj_Inflation=0,POWER(1+OFFSET(AH22,0,-1),Параметры!AH$36/360),1) * IF(AH$2&gt;1, AG23, 1))</f>
        <v>1</v>
      </c>
      <c r="AI23" s="19">
        <f ca="1">IF(AI$2=1,1,IF(Prj_Inflation=0,POWER(1+OFFSET(AI22,0,-1),Параметры!AI$36/360),1) * IF(AI$2&gt;1, AH23, 1))</f>
        <v>1</v>
      </c>
      <c r="AJ23" s="19">
        <f ca="1">IF(AJ$2=1,1,IF(Prj_Inflation=0,POWER(1+OFFSET(AJ22,0,-1),Параметры!AJ$36/360),1) * IF(AJ$2&gt;1, AI23, 1))</f>
        <v>1</v>
      </c>
      <c r="AK23" s="19">
        <f ca="1">IF(AK$2=1,1,IF(Prj_Inflation=0,POWER(1+OFFSET(AK22,0,-1),Параметры!AK$36/360),1) * IF(AK$2&gt;1, AJ23, 1))</f>
        <v>1</v>
      </c>
      <c r="AL23" s="19">
        <f ca="1">IF(AL$2=1,1,IF(Prj_Inflation=0,POWER(1+OFFSET(AL22,0,-1),Параметры!AL$36/360),1) * IF(AL$2&gt;1, AK23, 1))</f>
        <v>1</v>
      </c>
      <c r="AM23" s="19">
        <f ca="1">IF(AM$2=1,1,IF(Prj_Inflation=0,POWER(1+OFFSET(AM22,0,-1),Параметры!AM$36/360),1) * IF(AM$2&gt;1, AL23, 1))</f>
        <v>1</v>
      </c>
      <c r="AN23" s="19">
        <f ca="1">IF(AN$2=1,1,IF(Prj_Inflation=0,POWER(1+OFFSET(AN22,0,-1),Параметры!AN$36/360),1) * IF(AN$2&gt;1, AM23, 1))</f>
        <v>1</v>
      </c>
      <c r="AO23" s="19">
        <f ca="1">IF(AO$2=1,1,IF(Prj_Inflation=0,POWER(1+OFFSET(AO22,0,-1),Параметры!AO$36/360),1) * IF(AO$2&gt;1, AN23, 1))</f>
        <v>1</v>
      </c>
      <c r="AP23" s="19">
        <f ca="1">IF(AP$2=1,1,IF(Prj_Inflation=0,POWER(1+OFFSET(AP22,0,-1),Параметры!AP$36/360),1) * IF(AP$2&gt;1, AO23, 1))</f>
        <v>1</v>
      </c>
      <c r="AQ23" s="19">
        <f ca="1">IF(AQ$2=1,1,IF(Prj_Inflation=0,POWER(1+OFFSET(AQ22,0,-1),Параметры!AQ$36/360),1) * IF(AQ$2&gt;1, AP23, 1))</f>
        <v>1</v>
      </c>
      <c r="AR23" s="19">
        <f ca="1">IF(AR$2=1,1,IF(Prj_Inflation=0,POWER(1+OFFSET(AR22,0,-1),Параметры!AR$36/360),1) * IF(AR$2&gt;1, AQ23, 1))</f>
        <v>1</v>
      </c>
      <c r="AS23" s="19">
        <f ca="1">IF(AS$2=1,1,IF(Prj_Inflation=0,POWER(1+OFFSET(AS22,0,-1),Параметры!AS$36/360),1) * IF(AS$2&gt;1, AR23, 1))</f>
        <v>1</v>
      </c>
      <c r="AT23" s="19">
        <f ca="1">IF(AT$2=1,1,IF(Prj_Inflation=0,POWER(1+OFFSET(AT22,0,-1),Параметры!AT$36/360),1) * IF(AT$2&gt;1, AS23, 1))</f>
        <v>1</v>
      </c>
      <c r="AU23" s="19">
        <f ca="1">IF(AU$2=1,1,IF(Prj_Inflation=0,POWER(1+OFFSET(AU22,0,-1),Параметры!AU$36/360),1) * IF(AU$2&gt;1, AT23, 1))</f>
        <v>1</v>
      </c>
      <c r="AV23" s="19">
        <f ca="1">IF(AV$2=1,1,IF(Prj_Inflation=0,POWER(1+OFFSET(AV22,0,-1),Параметры!AV$36/360),1) * IF(AV$2&gt;1, AU23, 1))</f>
        <v>1</v>
      </c>
      <c r="AW23" s="19">
        <f ca="1">IF(AW$2=1,1,IF(Prj_Inflation=0,POWER(1+OFFSET(AW22,0,-1),Параметры!AW$36/360),1) * IF(AW$2&gt;1, AV23, 1))</f>
        <v>1</v>
      </c>
      <c r="AX23" s="19">
        <f ca="1">IF(AX$2=1,1,IF(Prj_Inflation=0,POWER(1+OFFSET(AX22,0,-1),Параметры!AX$36/360),1) * IF(AX$2&gt;1, AW23, 1))</f>
        <v>1</v>
      </c>
      <c r="AY23" s="19">
        <f ca="1">IF(AY$2=1,1,IF(Prj_Inflation=0,POWER(1+OFFSET(AY22,0,-1),Параметры!AY$36/360),1) * IF(AY$2&gt;1, AX23, 1))</f>
        <v>1</v>
      </c>
      <c r="AZ23" s="19">
        <f ca="1">IF(AZ$2=1,1,IF(Prj_Inflation=0,POWER(1+OFFSET(AZ22,0,-1),Параметры!AZ$36/360),1) * IF(AZ$2&gt;1, AY23, 1))</f>
        <v>1</v>
      </c>
      <c r="BA23" s="19">
        <f ca="1">IF(BA$2=1,1,IF(Prj_Inflation=0,POWER(1+OFFSET(BA22,0,-1),Параметры!BA$36/360),1) * IF(BA$2&gt;1, AZ23, 1))</f>
        <v>1</v>
      </c>
      <c r="BB23" s="19">
        <f ca="1">IF(BB$2=1,1,IF(Prj_Inflation=0,POWER(1+OFFSET(BB22,0,-1),Параметры!BB$36/360),1) * IF(BB$2&gt;1, BA23, 1))</f>
        <v>1</v>
      </c>
      <c r="BC23" s="19">
        <f ca="1">IF(BC$2=1,1,IF(Prj_Inflation=0,POWER(1+OFFSET(BC22,0,-1),Параметры!BC$36/360),1) * IF(BC$2&gt;1, BB23, 1))</f>
        <v>1</v>
      </c>
      <c r="BD23" s="19">
        <f ca="1">IF(BD$2=1,1,IF(Prj_Inflation=0,POWER(1+OFFSET(BD22,0,-1),Параметры!BD$36/360),1) * IF(BD$2&gt;1, BC23, 1))</f>
        <v>1</v>
      </c>
      <c r="BE23" s="19">
        <f ca="1">IF(BE$2=1,1,IF(Prj_Inflation=0,POWER(1+OFFSET(BE22,0,-1),Параметры!BE$36/360),1) * IF(BE$2&gt;1, BD23, 1))</f>
        <v>1</v>
      </c>
      <c r="BF23" s="19">
        <f ca="1">IF(BF$2=1,1,IF(Prj_Inflation=0,POWER(1+OFFSET(BF22,0,-1),Параметры!BF$36/360),1) * IF(BF$2&gt;1, BE23, 1))</f>
        <v>1</v>
      </c>
      <c r="BG23" s="19">
        <f ca="1">IF(BG$2=1,1,IF(Prj_Inflation=0,POWER(1+OFFSET(BG22,0,-1),Параметры!BG$36/360),1) * IF(BG$2&gt;1, BF23, 1))</f>
        <v>1</v>
      </c>
      <c r="BH23" s="19">
        <f ca="1">IF(BH$2=1,1,IF(Prj_Inflation=0,POWER(1+OFFSET(BH22,0,-1),Параметры!BH$36/360),1) * IF(BH$2&gt;1, BG23, 1))</f>
        <v>1</v>
      </c>
      <c r="BI23" s="19">
        <f ca="1">IF(BI$2=1,1,IF(Prj_Inflation=0,POWER(1+OFFSET(BI22,0,-1),Параметры!BI$36/360),1) * IF(BI$2&gt;1, BH23, 1))</f>
        <v>1</v>
      </c>
      <c r="BJ23" s="19">
        <f ca="1">IF(BJ$2=1,1,IF(Prj_Inflation=0,POWER(1+OFFSET(BJ22,0,-1),Параметры!BJ$36/360),1) * IF(BJ$2&gt;1, BI23, 1))</f>
        <v>1</v>
      </c>
      <c r="BK23" s="19">
        <f ca="1">IF(BK$2=1,1,IF(Prj_Inflation=0,POWER(1+OFFSET(BK22,0,-1),Параметры!BK$36/360),1) * IF(BK$2&gt;1, BJ23, 1))</f>
        <v>1</v>
      </c>
      <c r="BL23" s="19">
        <f ca="1">IF(BL$2=1,1,IF(Prj_Inflation=0,POWER(1+OFFSET(BL22,0,-1),Параметры!BL$36/360),1) * IF(BL$2&gt;1, BK23, 1))</f>
        <v>1</v>
      </c>
      <c r="BM23" s="19">
        <f ca="1">IF(BM$2=1,1,IF(Prj_Inflation=0,POWER(1+OFFSET(BM22,0,-1),Параметры!BM$36/360),1) * IF(BM$2&gt;1, BL23, 1))</f>
        <v>1</v>
      </c>
      <c r="BN23" s="19">
        <f ca="1">IF(BN$2=1,1,IF(Prj_Inflation=0,POWER(1+OFFSET(BN22,0,-1),Параметры!BN$36/360),1) * IF(BN$2&gt;1, BM23, 1))</f>
        <v>1</v>
      </c>
      <c r="BO23" s="19">
        <f ca="1">IF(BO$2=1,1,IF(Prj_Inflation=0,POWER(1+OFFSET(BO22,0,-1),Параметры!BO$36/360),1) * IF(BO$2&gt;1, BN23, 1))</f>
        <v>1</v>
      </c>
      <c r="BP23" s="19">
        <f ca="1">IF(BP$2=1,1,IF(Prj_Inflation=0,POWER(1+OFFSET(BP22,0,-1),Параметры!BP$36/360),1) * IF(BP$2&gt;1, BO23, 1))</f>
        <v>1</v>
      </c>
      <c r="BQ23" s="19">
        <f ca="1">IF(BQ$2=1,1,IF(Prj_Inflation=0,POWER(1+OFFSET(BQ22,0,-1),Параметры!BQ$36/360),1) * IF(BQ$2&gt;1, BP23, 1))</f>
        <v>1</v>
      </c>
      <c r="BR23" s="19">
        <f ca="1">IF(BR$2=1,1,IF(Prj_Inflation=0,POWER(1+OFFSET(BR22,0,-1),Параметры!BR$36/360),1) * IF(BR$2&gt;1, BQ23, 1))</f>
        <v>1</v>
      </c>
      <c r="BS23" s="19">
        <f ca="1">IF(BS$2=1,1,IF(Prj_Inflation=0,POWER(1+OFFSET(BS22,0,-1),Параметры!BS$36/360),1) * IF(BS$2&gt;1, BR23, 1))</f>
        <v>1</v>
      </c>
      <c r="BT23" s="19">
        <f ca="1">IF(BT$2=1,1,IF(Prj_Inflation=0,POWER(1+OFFSET(BT22,0,-1),Параметры!BT$36/360),1) * IF(BT$2&gt;1, BS23, 1))</f>
        <v>1</v>
      </c>
      <c r="BU23" s="19">
        <f ca="1">IF(BU$2=1,1,IF(Prj_Inflation=0,POWER(1+OFFSET(BU22,0,-1),Параметры!BU$36/360),1) * IF(BU$2&gt;1, BT23, 1))</f>
        <v>1</v>
      </c>
      <c r="BV23" s="19">
        <f ca="1">IF(BV$2=1,1,IF(Prj_Inflation=0,POWER(1+OFFSET(BV22,0,-1),Параметры!BV$36/360),1) * IF(BV$2&gt;1, BU23, 1))</f>
        <v>1</v>
      </c>
      <c r="BW23" s="19">
        <f ca="1">IF(BW$2=1,1,IF(Prj_Inflation=0,POWER(1+OFFSET(BW22,0,-1),Параметры!BW$36/360),1) * IF(BW$2&gt;1, BV23, 1))</f>
        <v>1</v>
      </c>
      <c r="BX23" s="19">
        <f ca="1">IF(BX$2=1,1,IF(Prj_Inflation=0,POWER(1+OFFSET(BX22,0,-1),Параметры!BX$36/360),1) * IF(BX$2&gt;1, BW23, 1))</f>
        <v>1</v>
      </c>
      <c r="BY23" s="19">
        <f ca="1">IF(BY$2=1,1,IF(Prj_Inflation=0,POWER(1+OFFSET(BY22,0,-1),Параметры!BY$36/360),1) * IF(BY$2&gt;1, BX23, 1))</f>
        <v>1</v>
      </c>
      <c r="BZ23" s="19">
        <f ca="1">IF(BZ$2=1,1,IF(Prj_Inflation=0,POWER(1+OFFSET(BZ22,0,-1),Параметры!BZ$36/360),1) * IF(BZ$2&gt;1, BY23, 1))</f>
        <v>1</v>
      </c>
      <c r="CA23" s="19">
        <f ca="1">IF(CA$2=1,1,IF(Prj_Inflation=0,POWER(1+OFFSET(CA22,0,-1),Параметры!CA$36/360),1) * IF(CA$2&gt;1, BZ23, 1))</f>
        <v>1</v>
      </c>
      <c r="CB23" s="19">
        <f ca="1">IF(CB$2=1,1,IF(Prj_Inflation=0,POWER(1+OFFSET(CB22,0,-1),Параметры!CB$36/360),1) * IF(CB$2&gt;1, CA23, 1))</f>
        <v>1</v>
      </c>
      <c r="CC23" s="19">
        <f ca="1">IF(CC$2=1,1,IF(Prj_Inflation=0,POWER(1+OFFSET(CC22,0,-1),Параметры!CC$36/360),1) * IF(CC$2&gt;1, CB23, 1))</f>
        <v>1</v>
      </c>
      <c r="CD23" s="19">
        <f ca="1">IF(CD$2=1,1,IF(Prj_Inflation=0,POWER(1+OFFSET(CD22,0,-1),Параметры!CD$36/360),1) * IF(CD$2&gt;1, CC23, 1))</f>
        <v>1</v>
      </c>
      <c r="CE23" s="19">
        <f ca="1">IF(CE$2=1,1,IF(Prj_Inflation=0,POWER(1+OFFSET(CE22,0,-1),Параметры!CE$36/360),1) * IF(CE$2&gt;1, CD23, 1))</f>
        <v>1</v>
      </c>
      <c r="CF23" s="19">
        <f ca="1">IF(CF$2=1,1,IF(Prj_Inflation=0,POWER(1+OFFSET(CF22,0,-1),Параметры!CF$36/360),1) * IF(CF$2&gt;1, CE23, 1))</f>
        <v>1</v>
      </c>
      <c r="CG23" s="19">
        <f ca="1">IF(CG$2=1,1,IF(Prj_Inflation=0,POWER(1+OFFSET(CG22,0,-1),Параметры!CG$36/360),1) * IF(CG$2&gt;1, CF23, 1))</f>
        <v>1</v>
      </c>
      <c r="CH23" s="19">
        <f ca="1">IF(CH$2=1,1,IF(Prj_Inflation=0,POWER(1+OFFSET(CH22,0,-1),Параметры!CH$36/360),1) * IF(CH$2&gt;1, CG23, 1))</f>
        <v>1</v>
      </c>
      <c r="CI23" s="19">
        <f ca="1">IF(CI$2=1,1,IF(Prj_Inflation=0,POWER(1+OFFSET(CI22,0,-1),Параметры!CI$36/360),1) * IF(CI$2&gt;1, CH23, 1))</f>
        <v>1</v>
      </c>
      <c r="CJ23" s="19">
        <f ca="1">IF(CJ$2=1,1,IF(Prj_Inflation=0,POWER(1+OFFSET(CJ22,0,-1),Параметры!CJ$36/360),1) * IF(CJ$2&gt;1, CI23, 1))</f>
        <v>1</v>
      </c>
      <c r="CK23" s="19">
        <f ca="1">IF(CK$2=1,1,IF(Prj_Inflation=0,POWER(1+OFFSET(CK22,0,-1),Параметры!CK$36/360),1) * IF(CK$2&gt;1, CJ23, 1))</f>
        <v>1</v>
      </c>
      <c r="CL23" s="19">
        <f ca="1">IF(CL$2=1,1,IF(Prj_Inflation=0,POWER(1+OFFSET(CL22,0,-1),Параметры!CL$36/360),1) * IF(CL$2&gt;1, CK23, 1))</f>
        <v>1</v>
      </c>
      <c r="CM23" s="19">
        <f ca="1">IF(CM$2=1,1,IF(Prj_Inflation=0,POWER(1+OFFSET(CM22,0,-1),Параметры!CM$36/360),1) * IF(CM$2&gt;1, CL23, 1))</f>
        <v>1</v>
      </c>
      <c r="CN23" s="19">
        <f ca="1">IF(CN$2=1,1,IF(Prj_Inflation=0,POWER(1+OFFSET(CN22,0,-1),Параметры!CN$36/360),1) * IF(CN$2&gt;1, CM23, 1))</f>
        <v>1</v>
      </c>
      <c r="CO23" s="19">
        <f ca="1">IF(CO$2=1,1,IF(Prj_Inflation=0,POWER(1+OFFSET(CO22,0,-1),Параметры!CO$36/360),1) * IF(CO$2&gt;1, CN23, 1))</f>
        <v>1</v>
      </c>
      <c r="CP23" s="19">
        <f ca="1">IF(CP$2=1,1,IF(Prj_Inflation=0,POWER(1+OFFSET(CP22,0,-1),Параметры!CP$36/360),1) * IF(CP$2&gt;1, CO23, 1))</f>
        <v>1</v>
      </c>
      <c r="CQ23" s="19">
        <f ca="1">IF(CQ$2=1,1,IF(Prj_Inflation=0,POWER(1+OFFSET(CQ22,0,-1),Параметры!CQ$36/360),1) * IF(CQ$2&gt;1, CP23, 1))</f>
        <v>1</v>
      </c>
      <c r="CR23" s="19">
        <f ca="1">IF(CR$2=1,1,IF(Prj_Inflation=0,POWER(1+OFFSET(CR22,0,-1),Параметры!CR$36/360),1) * IF(CR$2&gt;1, CQ23, 1))</f>
        <v>1</v>
      </c>
      <c r="CS23" s="19">
        <f ca="1">IF(CS$2=1,1,IF(Prj_Inflation=0,POWER(1+OFFSET(CS22,0,-1),Параметры!CS$36/360),1) * IF(CS$2&gt;1, CR23, 1))</f>
        <v>1</v>
      </c>
      <c r="CT23" s="19">
        <f ca="1">IF(CT$2=1,1,IF(Prj_Inflation=0,POWER(1+OFFSET(CT22,0,-1),Параметры!CT$36/360),1) * IF(CT$2&gt;1, CS23, 1))</f>
        <v>1</v>
      </c>
      <c r="CU23" s="19">
        <f ca="1">IF(CU$2=1,1,IF(Prj_Inflation=0,POWER(1+OFFSET(CU22,0,-1),Параметры!CU$36/360),1) * IF(CU$2&gt;1, CT23, 1))</f>
        <v>1</v>
      </c>
      <c r="CV23" s="19">
        <f ca="1">IF(CV$2=1,1,IF(Prj_Inflation=0,POWER(1+OFFSET(CV22,0,-1),Параметры!CV$36/360),1) * IF(CV$2&gt;1, CU23, 1))</f>
        <v>1</v>
      </c>
      <c r="CW23" s="19">
        <f ca="1">IF(CW$2=1,1,IF(Prj_Inflation=0,POWER(1+OFFSET(CW22,0,-1),Параметры!CW$36/360),1) * IF(CW$2&gt;1, CV23, 1))</f>
        <v>1</v>
      </c>
      <c r="CX23" s="19">
        <f ca="1">IF(CX$2=1,1,IF(Prj_Inflation=0,POWER(1+OFFSET(CX22,0,-1),Параметры!CX$36/360),1) * IF(CX$2&gt;1, CW23, 1))</f>
        <v>1</v>
      </c>
      <c r="CY23" s="19">
        <f ca="1">IF(CY$2=1,1,IF(Prj_Inflation=0,POWER(1+OFFSET(CY22,0,-1),Параметры!CY$36/360),1) * IF(CY$2&gt;1, CX23, 1))</f>
        <v>1</v>
      </c>
      <c r="CZ23" s="19">
        <f ca="1">IF(CZ$2=1,1,IF(Prj_Inflation=0,POWER(1+OFFSET(CZ22,0,-1),Параметры!CZ$36/360),1) * IF(CZ$2&gt;1, CY23, 1))</f>
        <v>1</v>
      </c>
      <c r="DA23" s="19">
        <f ca="1">IF(DA$2=1,1,IF(Prj_Inflation=0,POWER(1+OFFSET(DA22,0,-1),Параметры!DA$36/360),1) * IF(DA$2&gt;1, CZ23, 1))</f>
        <v>1</v>
      </c>
      <c r="DB23" s="19">
        <f ca="1">IF(DB$2=1,1,IF(Prj_Inflation=0,POWER(1+OFFSET(DB22,0,-1),Параметры!DB$36/360),1) * IF(DB$2&gt;1, DA23, 1))</f>
        <v>1</v>
      </c>
      <c r="DC23" s="19">
        <f ca="1">IF(DC$2=1,1,IF(Prj_Inflation=0,POWER(1+OFFSET(DC22,0,-1),Параметры!DC$36/360),1) * IF(DC$2&gt;1, DB23, 1))</f>
        <v>1</v>
      </c>
      <c r="DD23" s="19">
        <f ca="1">IF(DD$2=1,1,IF(Prj_Inflation=0,POWER(1+OFFSET(DD22,0,-1),Параметры!DD$36/360),1) * IF(DD$2&gt;1, DC23, 1))</f>
        <v>1</v>
      </c>
      <c r="DE23" s="19">
        <f ca="1">IF(DE$2=1,1,IF(Prj_Inflation=0,POWER(1+OFFSET(DE22,0,-1),Параметры!DE$36/360),1) * IF(DE$2&gt;1, DD23, 1))</f>
        <v>1</v>
      </c>
      <c r="DF23" s="19">
        <f ca="1">IF(DF$2=1,1,IF(Prj_Inflation=0,POWER(1+OFFSET(DF22,0,-1),Параметры!DF$36/360),1) * IF(DF$2&gt;1, DE23, 1))</f>
        <v>1</v>
      </c>
      <c r="DG23" s="19">
        <f ca="1">IF(DG$2=1,1,IF(Prj_Inflation=0,POWER(1+OFFSET(DG22,0,-1),Параметры!DG$36/360),1) * IF(DG$2&gt;1, DF23, 1))</f>
        <v>1</v>
      </c>
      <c r="DH23" s="19">
        <f ca="1">IF(DH$2=1,1,IF(Prj_Inflation=0,POWER(1+OFFSET(DH22,0,-1),Параметры!DH$36/360),1) * IF(DH$2&gt;1, DG23, 1))</f>
        <v>1</v>
      </c>
      <c r="DI23" s="19">
        <f ca="1">IF(DI$2=1,1,IF(Prj_Inflation=0,POWER(1+OFFSET(DI22,0,-1),Параметры!DI$36/360),1) * IF(DI$2&gt;1, DH23, 1))</f>
        <v>1</v>
      </c>
      <c r="DJ23" s="19">
        <f ca="1">IF(DJ$2=1,1,IF(Prj_Inflation=0,POWER(1+OFFSET(DJ22,0,-1),Параметры!DJ$36/360),1) * IF(DJ$2&gt;1, DI23, 1))</f>
        <v>1</v>
      </c>
      <c r="DK23" s="19">
        <f ca="1">IF(DK$2=1,1,IF(Prj_Inflation=0,POWER(1+OFFSET(DK22,0,-1),Параметры!DK$36/360),1) * IF(DK$2&gt;1, DJ23, 1))</f>
        <v>1</v>
      </c>
      <c r="DL23" s="19">
        <f ca="1">IF(DL$2=1,1,IF(Prj_Inflation=0,POWER(1+OFFSET(DL22,0,-1),Параметры!DL$36/360),1) * IF(DL$2&gt;1, DK23, 1))</f>
        <v>1</v>
      </c>
      <c r="DM23" s="19">
        <f ca="1">IF(DM$2=1,1,IF(Prj_Inflation=0,POWER(1+OFFSET(DM22,0,-1),Параметры!DM$36/360),1) * IF(DM$2&gt;1, DL23, 1))</f>
        <v>1</v>
      </c>
      <c r="DN23" s="19">
        <f ca="1">IF(DN$2=1,1,IF(Prj_Inflation=0,POWER(1+OFFSET(DN22,0,-1),Параметры!DN$36/360),1) * IF(DN$2&gt;1, DM23, 1))</f>
        <v>1</v>
      </c>
      <c r="DO23" s="19">
        <f ca="1">IF(DO$2=1,1,IF(Prj_Inflation=0,POWER(1+OFFSET(DO22,0,-1),Параметры!DO$36/360),1) * IF(DO$2&gt;1, DN23, 1))</f>
        <v>1</v>
      </c>
      <c r="DP23" s="19">
        <f ca="1">IF(DP$2=1,1,IF(Prj_Inflation=0,POWER(1+OFFSET(DP22,0,-1),Параметры!DP$36/360),1) * IF(DP$2&gt;1, DO23, 1))</f>
        <v>1</v>
      </c>
      <c r="DQ23" s="19">
        <f ca="1">IF(DQ$2=1,1,IF(Prj_Inflation=0,POWER(1+OFFSET(DQ22,0,-1),Параметры!DQ$36/360),1) * IF(DQ$2&gt;1, DP23, 1))</f>
        <v>1</v>
      </c>
      <c r="DR23" s="19">
        <f ca="1">IF(DR$2=1,1,IF(Prj_Inflation=0,POWER(1+OFFSET(DR22,0,-1),Параметры!DR$36/360),1) * IF(DR$2&gt;1, DQ23, 1))</f>
        <v>1</v>
      </c>
      <c r="DS23" s="19">
        <f ca="1">IF(DS$2=1,1,IF(Prj_Inflation=0,POWER(1+OFFSET(DS22,0,-1),Параметры!DS$36/360),1) * IF(DS$2&gt;1, DR23, 1))</f>
        <v>1</v>
      </c>
      <c r="DT23" s="19">
        <f ca="1">IF(DT$2=1,1,IF(Prj_Inflation=0,POWER(1+OFFSET(DT22,0,-1),Параметры!DT$36/360),1) * IF(DT$2&gt;1, DS23, 1))</f>
        <v>1</v>
      </c>
      <c r="DU23" s="19">
        <f ca="1">IF(DU$2=1,1,IF(Prj_Inflation=0,POWER(1+OFFSET(DU22,0,-1),Параметры!DU$36/360),1) * IF(DU$2&gt;1, DT23, 1))</f>
        <v>1</v>
      </c>
      <c r="DV23" s="19">
        <f ca="1">IF(DV$2=1,1,IF(Prj_Inflation=0,POWER(1+OFFSET(DV22,0,-1),Параметры!DV$36/360),1) * IF(DV$2&gt;1, DU23, 1))</f>
        <v>1</v>
      </c>
    </row>
    <row r="24" spans="1:128" outlineLevel="1" x14ac:dyDescent="0.2">
      <c r="A24" s="10" t="str">
        <f ca="1">Language!A$1356</f>
        <v>Денежный поток для расчета эффективности</v>
      </c>
      <c r="B24" s="85"/>
      <c r="C24" s="46" t="str">
        <f ca="1">Параметры!$C$70</f>
        <v>тыс. руб.</v>
      </c>
      <c r="F24" s="6" t="s">
        <v>3082</v>
      </c>
      <c r="G24" s="53">
        <f ca="1">G16*G23</f>
        <v>-239005.80000000002</v>
      </c>
      <c r="H24" s="53">
        <f ca="1">H16*H23</f>
        <v>-3671.4000504031283</v>
      </c>
      <c r="I24" s="53">
        <f t="shared" ref="I24:N24" ca="1" si="18">I16*I23</f>
        <v>-34344.689092369757</v>
      </c>
      <c r="J24" s="53">
        <f t="shared" ca="1" si="18"/>
        <v>23548.476200510926</v>
      </c>
      <c r="K24" s="53">
        <f t="shared" ca="1" si="18"/>
        <v>29976.739605462924</v>
      </c>
      <c r="L24" s="53">
        <f t="shared" ca="1" si="18"/>
        <v>28898.515361315127</v>
      </c>
      <c r="M24" s="53">
        <f t="shared" ca="1" si="18"/>
        <v>29441.399741997328</v>
      </c>
      <c r="N24" s="53">
        <f t="shared" ca="1" si="18"/>
        <v>29956.710500350648</v>
      </c>
      <c r="O24" s="53">
        <f t="shared" ref="O24:AT24" ca="1" si="19">O16*O23</f>
        <v>53287.998766038487</v>
      </c>
      <c r="P24" s="53">
        <f t="shared" ca="1" si="19"/>
        <v>49720.946502951694</v>
      </c>
      <c r="Q24" s="53">
        <f t="shared" ca="1" si="19"/>
        <v>46405.32758617324</v>
      </c>
      <c r="R24" s="53">
        <f t="shared" ca="1" si="19"/>
        <v>39995.107414782164</v>
      </c>
      <c r="S24" s="53">
        <f t="shared" ca="1" si="19"/>
        <v>40229.577780595173</v>
      </c>
      <c r="T24" s="53">
        <f t="shared" ca="1" si="19"/>
        <v>40451.524119466121</v>
      </c>
      <c r="U24" s="53">
        <f t="shared" ca="1" si="19"/>
        <v>41105.353645932308</v>
      </c>
      <c r="V24" s="53">
        <f t="shared" ca="1" si="19"/>
        <v>16680.525532607549</v>
      </c>
      <c r="W24" s="53">
        <f t="shared" ca="1" si="19"/>
        <v>24849.551164563272</v>
      </c>
      <c r="X24" s="53">
        <f t="shared" ca="1" si="19"/>
        <v>24989.582960877357</v>
      </c>
      <c r="Y24" s="53">
        <f t="shared" ca="1" si="19"/>
        <v>25130.406517326301</v>
      </c>
      <c r="Z24" s="53">
        <f t="shared" ca="1" si="19"/>
        <v>26007.724169847359</v>
      </c>
      <c r="AA24" s="53">
        <f t="shared" ca="1" si="19"/>
        <v>50087.4248271631</v>
      </c>
      <c r="AB24" s="53">
        <f t="shared" ca="1" si="19"/>
        <v>42310.704229706971</v>
      </c>
      <c r="AC24" s="53">
        <f t="shared" ca="1" si="19"/>
        <v>42549.463924083153</v>
      </c>
      <c r="AD24" s="53">
        <f t="shared" ca="1" si="19"/>
        <v>42789.573600483338</v>
      </c>
      <c r="AE24" s="53">
        <f t="shared" ca="1" si="19"/>
        <v>43031.040891903707</v>
      </c>
      <c r="AF24" s="53">
        <f t="shared" ca="1" si="19"/>
        <v>43273.873474495209</v>
      </c>
      <c r="AG24" s="53">
        <f t="shared" ca="1" si="19"/>
        <v>43518.079067813909</v>
      </c>
      <c r="AH24" s="53">
        <f t="shared" ca="1" si="19"/>
        <v>17842.328986556844</v>
      </c>
      <c r="AI24" s="53">
        <f t="shared" ca="1" si="19"/>
        <v>26583.186412749033</v>
      </c>
      <c r="AJ24" s="53">
        <f t="shared" ca="1" si="19"/>
        <v>26733.020434805603</v>
      </c>
      <c r="AK24" s="53">
        <f t="shared" ca="1" si="19"/>
        <v>26883.701640205923</v>
      </c>
      <c r="AL24" s="53">
        <f t="shared" ca="1" si="19"/>
        <v>27822.431528403002</v>
      </c>
      <c r="AM24" s="53">
        <f t="shared" ca="1" si="19"/>
        <v>53587.711231731453</v>
      </c>
      <c r="AN24" s="53">
        <f t="shared" ca="1" si="19"/>
        <v>45266.620192452821</v>
      </c>
      <c r="AO24" s="53">
        <f t="shared" ca="1" si="19"/>
        <v>45522.093065435431</v>
      </c>
      <c r="AP24" s="53">
        <f t="shared" ca="1" si="19"/>
        <v>45779.010419184429</v>
      </c>
      <c r="AQ24" s="53">
        <f t="shared" ca="1" si="19"/>
        <v>46037.380421002941</v>
      </c>
      <c r="AR24" s="53">
        <f t="shared" ca="1" si="19"/>
        <v>46297.211284377438</v>
      </c>
      <c r="AS24" s="53">
        <f t="shared" ca="1" si="19"/>
        <v>46558.51126922699</v>
      </c>
      <c r="AT24" s="53">
        <f t="shared" ca="1" si="19"/>
        <v>19085.458682282791</v>
      </c>
      <c r="AU24" s="53">
        <f t="shared" ref="AU24:BZ24" ca="1" si="20">AU16*AU23</f>
        <v>28438.17612830882</v>
      </c>
      <c r="AV24" s="53">
        <f t="shared" ca="1" si="20"/>
        <v>28598.498531908343</v>
      </c>
      <c r="AW24" s="53">
        <f t="shared" ca="1" si="20"/>
        <v>28759.727421686897</v>
      </c>
      <c r="AX24" s="53">
        <f t="shared" ca="1" si="20"/>
        <v>29764.168402058182</v>
      </c>
      <c r="AY24" s="53">
        <f t="shared" ca="1" si="20"/>
        <v>57333.017684619292</v>
      </c>
      <c r="AZ24" s="53">
        <f t="shared" ca="1" si="20"/>
        <v>48429.450272591588</v>
      </c>
      <c r="BA24" s="53">
        <f t="shared" ca="1" si="20"/>
        <v>48702.806246682216</v>
      </c>
      <c r="BB24" s="53">
        <f t="shared" ca="1" si="20"/>
        <v>48977.707815193658</v>
      </c>
      <c r="BC24" s="53">
        <f t="shared" ca="1" si="20"/>
        <v>49254.163717140378</v>
      </c>
      <c r="BD24" s="53">
        <f t="shared" ca="1" si="20"/>
        <v>49532.182740949502</v>
      </c>
      <c r="BE24" s="53">
        <f t="shared" ca="1" si="20"/>
        <v>49811.773724740793</v>
      </c>
      <c r="BF24" s="53">
        <f t="shared" ca="1" si="20"/>
        <v>20415.607456709295</v>
      </c>
      <c r="BG24" s="53">
        <f t="shared" ca="1" si="20"/>
        <v>30423.015123956815</v>
      </c>
      <c r="BH24" s="53">
        <f t="shared" ca="1" si="20"/>
        <v>30594.56009580872</v>
      </c>
      <c r="BI24" s="53">
        <f t="shared" ca="1" si="20"/>
        <v>30767.075007871015</v>
      </c>
      <c r="BJ24" s="53">
        <f t="shared" ca="1" si="20"/>
        <v>31841.826856868847</v>
      </c>
      <c r="BK24" s="53">
        <f t="shared" ca="1" si="20"/>
        <v>61340.495589209349</v>
      </c>
      <c r="BL24" s="53">
        <f t="shared" ca="1" si="20"/>
        <v>51813.678458339229</v>
      </c>
      <c r="BM24" s="53">
        <f t="shared" ca="1" si="20"/>
        <v>52106.169350616634</v>
      </c>
      <c r="BN24" s="53">
        <f t="shared" ca="1" si="20"/>
        <v>52400.314028923982</v>
      </c>
      <c r="BO24" s="53">
        <f t="shared" ca="1" si="20"/>
        <v>52696.12184400711</v>
      </c>
      <c r="BP24" s="53">
        <f t="shared" ca="1" si="20"/>
        <v>52993.602199482855</v>
      </c>
      <c r="BQ24" s="53">
        <f t="shared" ca="1" si="20"/>
        <v>53292.764552138928</v>
      </c>
      <c r="BR24" s="53">
        <f t="shared" ca="1" si="20"/>
        <v>21838.866645344468</v>
      </c>
      <c r="BS24" s="53">
        <f t="shared" ca="1" si="20"/>
        <v>32546.792849301331</v>
      </c>
      <c r="BT24" s="53">
        <f t="shared" ca="1" si="20"/>
        <v>32730.345969181875</v>
      </c>
      <c r="BU24" s="53">
        <f t="shared" ca="1" si="20"/>
        <v>32914.936925089591</v>
      </c>
      <c r="BV24" s="53">
        <f t="shared" ca="1" si="20"/>
        <v>34064.921403515727</v>
      </c>
      <c r="BW24" s="53">
        <f t="shared" ca="1" si="20"/>
        <v>65628.496947121705</v>
      </c>
      <c r="BX24" s="53">
        <f t="shared" ca="1" si="20"/>
        <v>55434.802617090165</v>
      </c>
      <c r="BY24" s="53">
        <f t="shared" ca="1" si="20"/>
        <v>55747.76787182613</v>
      </c>
      <c r="BZ24" s="53">
        <f t="shared" ca="1" si="20"/>
        <v>56062.502677616081</v>
      </c>
      <c r="CA24" s="53">
        <f t="shared" ref="CA24:DF24" ca="1" si="21">CA16*CA23</f>
        <v>56379.017039753991</v>
      </c>
      <c r="CB24" s="53">
        <f t="shared" ca="1" si="21"/>
        <v>56697.321020112846</v>
      </c>
      <c r="CC24" s="53">
        <f t="shared" ca="1" si="21"/>
        <v>57017.42473745544</v>
      </c>
      <c r="CD24" s="53">
        <f t="shared" ca="1" si="21"/>
        <v>23361.753977186152</v>
      </c>
      <c r="CE24" s="53">
        <f t="shared" ca="1" si="21"/>
        <v>34819.23501541905</v>
      </c>
      <c r="CF24" s="53">
        <f t="shared" ca="1" si="21"/>
        <v>35015.636853691234</v>
      </c>
      <c r="CG24" s="53">
        <f t="shared" ca="1" si="21"/>
        <v>35213.149176512394</v>
      </c>
      <c r="CH24" s="53">
        <f t="shared" ca="1" si="21"/>
        <v>36443.632568429282</v>
      </c>
      <c r="CI24" s="53">
        <f t="shared" ca="1" si="21"/>
        <v>70216.658400086104</v>
      </c>
      <c r="CJ24" s="53">
        <f t="shared" ca="1" si="21"/>
        <v>59309.405466953212</v>
      </c>
      <c r="CK24" s="53">
        <f t="shared" ca="1" si="21"/>
        <v>59644.278289521593</v>
      </c>
      <c r="CL24" s="53">
        <f t="shared" ca="1" si="21"/>
        <v>59981.044531713589</v>
      </c>
      <c r="CM24" s="53">
        <f t="shared" ca="1" si="21"/>
        <v>60319.714899203682</v>
      </c>
      <c r="CN24" s="53">
        <f t="shared" ca="1" si="21"/>
        <v>60660.300158188344</v>
      </c>
      <c r="CO24" s="53">
        <f t="shared" ca="1" si="21"/>
        <v>61002.811135744072</v>
      </c>
      <c r="CP24" s="53">
        <f t="shared" ca="1" si="21"/>
        <v>24991.243422255786</v>
      </c>
      <c r="CQ24" s="53">
        <f t="shared" ca="1" si="21"/>
        <v>37250.748133163615</v>
      </c>
      <c r="CR24" s="53">
        <f t="shared" ca="1" si="21"/>
        <v>37460.898100117323</v>
      </c>
      <c r="CS24" s="53">
        <f t="shared" ca="1" si="21"/>
        <v>37672.236285535037</v>
      </c>
      <c r="CT24" s="53">
        <f t="shared" ca="1" si="21"/>
        <v>38988.853514886199</v>
      </c>
      <c r="CU24" s="53">
        <f t="shared" ca="1" si="21"/>
        <v>75125.991154759628</v>
      </c>
      <c r="CV24" s="53">
        <f t="shared" ca="1" si="21"/>
        <v>63455.230516305986</v>
      </c>
      <c r="CW24" s="53">
        <f t="shared" ca="1" si="21"/>
        <v>63813.544436455581</v>
      </c>
      <c r="CX24" s="53">
        <f t="shared" ca="1" si="21"/>
        <v>64173.884315602074</v>
      </c>
      <c r="CY24" s="53">
        <f t="shared" ca="1" si="21"/>
        <v>64536.261608814064</v>
      </c>
      <c r="CZ24" s="53">
        <f t="shared" ca="1" si="21"/>
        <v>64900.687835928067</v>
      </c>
      <c r="DA24" s="53">
        <f t="shared" ca="1" si="21"/>
        <v>65267.174581914369</v>
      </c>
      <c r="DB24" s="53">
        <f t="shared" ca="1" si="21"/>
        <v>26734.797128478902</v>
      </c>
      <c r="DC24" s="53">
        <f t="shared" ca="1" si="21"/>
        <v>39852.467169153977</v>
      </c>
      <c r="DD24" s="53">
        <f t="shared" ca="1" si="21"/>
        <v>40077.327633789813</v>
      </c>
      <c r="DE24" s="53">
        <f t="shared" ca="1" si="21"/>
        <v>40303.459492190064</v>
      </c>
      <c r="DF24" s="53">
        <f t="shared" ca="1" si="21"/>
        <v>41712.239927595685</v>
      </c>
      <c r="DG24" s="53">
        <f t="shared" ref="DG24:DV24" ca="1" si="22">DG16*DG23</f>
        <v>80378.977202258655</v>
      </c>
      <c r="DH24" s="53">
        <f t="shared" ca="1" si="22"/>
        <v>67891.263319111778</v>
      </c>
      <c r="DI24" s="53">
        <f t="shared" ca="1" si="22"/>
        <v>68274.659213671956</v>
      </c>
      <c r="DJ24" s="53">
        <f t="shared" ca="1" si="22"/>
        <v>68660.222884360701</v>
      </c>
      <c r="DK24" s="53">
        <f t="shared" ca="1" si="22"/>
        <v>69047.966588098265</v>
      </c>
      <c r="DL24" s="53">
        <f t="shared" ca="1" si="22"/>
        <v>69437.902651111261</v>
      </c>
      <c r="DM24" s="53">
        <f t="shared" ca="1" si="22"/>
        <v>69830.043469311961</v>
      </c>
      <c r="DN24" s="53">
        <f t="shared" ca="1" si="22"/>
        <v>28600.399594140879</v>
      </c>
      <c r="DO24" s="53">
        <f t="shared" ca="1" si="22"/>
        <v>42636.306537659846</v>
      </c>
      <c r="DP24" s="53">
        <f t="shared" ca="1" si="22"/>
        <v>42876.90723482355</v>
      </c>
      <c r="DQ24" s="53">
        <f t="shared" ca="1" si="22"/>
        <v>43118.868323309231</v>
      </c>
      <c r="DR24" s="53">
        <f t="shared" ca="1" si="22"/>
        <v>44626.263389191692</v>
      </c>
      <c r="DS24" s="53">
        <f t="shared" ca="1" si="22"/>
        <v>85999.672273084987</v>
      </c>
      <c r="DT24" s="53">
        <f t="shared" ca="1" si="22"/>
        <v>72637.818418119481</v>
      </c>
      <c r="DU24" s="53">
        <f t="shared" ca="1" si="22"/>
        <v>73048.052025295809</v>
      </c>
      <c r="DV24" s="53">
        <f t="shared" ca="1" si="22"/>
        <v>73460.605152932825</v>
      </c>
      <c r="DX24" s="55">
        <f ca="1">SUM(G24:DW24)</f>
        <v>5043393.0979713891</v>
      </c>
    </row>
    <row r="25" spans="1:128" x14ac:dyDescent="0.2">
      <c r="A25" s="22" t="str">
        <f ca="1">Language!A1369</f>
        <v>Дисконтированный срок окупаемости, DPBP</v>
      </c>
      <c r="B25" s="91">
        <v>1.3</v>
      </c>
      <c r="C25" s="46" t="str">
        <f ca="1">Language!A$48</f>
        <v>лет</v>
      </c>
    </row>
    <row r="26" spans="1:128" outlineLevel="1" x14ac:dyDescent="0.2">
      <c r="A26" s="10" t="str">
        <f ca="1">Language!A$1370</f>
        <v>Флаг периода окупаемости</v>
      </c>
      <c r="B26" s="92">
        <f ca="1">MAX(G26:DW26)</f>
        <v>12</v>
      </c>
      <c r="C26" s="46" t="str">
        <f ca="1">Параметры!$C$23</f>
        <v>мес.</v>
      </c>
      <c r="F26" s="6" t="s">
        <v>3192</v>
      </c>
      <c r="G26" s="93">
        <f ca="1">IF(G18&lt;0,0,IF(F18&gt;=0,0,G$2))</f>
        <v>0</v>
      </c>
      <c r="H26" s="93">
        <f ca="1">IF(H18&lt;0,0,IF(G18&gt;=0,0,H$2))</f>
        <v>0</v>
      </c>
      <c r="I26" s="93">
        <f t="shared" ref="I26:DV26" ca="1" si="23">IF(I18&lt;0,0,IF(H18&gt;=0,0,I$2))</f>
        <v>0</v>
      </c>
      <c r="J26" s="93">
        <f t="shared" ca="1" si="23"/>
        <v>0</v>
      </c>
      <c r="K26" s="93">
        <f t="shared" ca="1" si="23"/>
        <v>0</v>
      </c>
      <c r="L26" s="93">
        <f t="shared" ca="1" si="23"/>
        <v>0</v>
      </c>
      <c r="M26" s="93">
        <f t="shared" ca="1" si="23"/>
        <v>0</v>
      </c>
      <c r="N26" s="93">
        <f t="shared" ca="1" si="23"/>
        <v>0</v>
      </c>
      <c r="O26" s="93">
        <f t="shared" ca="1" si="23"/>
        <v>0</v>
      </c>
      <c r="P26" s="93">
        <f t="shared" ca="1" si="23"/>
        <v>0</v>
      </c>
      <c r="Q26" s="93">
        <f t="shared" ca="1" si="23"/>
        <v>0</v>
      </c>
      <c r="R26" s="93">
        <f t="shared" ca="1" si="23"/>
        <v>12</v>
      </c>
      <c r="S26" s="93">
        <f t="shared" ca="1" si="23"/>
        <v>0</v>
      </c>
      <c r="T26" s="93">
        <f t="shared" ca="1" si="23"/>
        <v>0</v>
      </c>
      <c r="U26" s="93">
        <f t="shared" ca="1" si="23"/>
        <v>0</v>
      </c>
      <c r="V26" s="93">
        <f t="shared" ca="1" si="23"/>
        <v>0</v>
      </c>
      <c r="W26" s="93">
        <f t="shared" ca="1" si="23"/>
        <v>0</v>
      </c>
      <c r="X26" s="93">
        <f t="shared" ca="1" si="23"/>
        <v>0</v>
      </c>
      <c r="Y26" s="93">
        <f t="shared" ca="1" si="23"/>
        <v>0</v>
      </c>
      <c r="Z26" s="93">
        <f t="shared" ca="1" si="23"/>
        <v>0</v>
      </c>
      <c r="AA26" s="93">
        <f t="shared" ca="1" si="23"/>
        <v>0</v>
      </c>
      <c r="AB26" s="93">
        <f t="shared" ca="1" si="23"/>
        <v>0</v>
      </c>
      <c r="AC26" s="93">
        <f t="shared" ca="1" si="23"/>
        <v>0</v>
      </c>
      <c r="AD26" s="93">
        <f t="shared" ca="1" si="23"/>
        <v>0</v>
      </c>
      <c r="AE26" s="93">
        <f t="shared" ca="1" si="23"/>
        <v>0</v>
      </c>
      <c r="AF26" s="93">
        <f t="shared" ca="1" si="23"/>
        <v>0</v>
      </c>
      <c r="AG26" s="93">
        <f t="shared" ca="1" si="23"/>
        <v>0</v>
      </c>
      <c r="AH26" s="93">
        <f t="shared" ca="1" si="23"/>
        <v>0</v>
      </c>
      <c r="AI26" s="93">
        <f t="shared" ca="1" si="23"/>
        <v>0</v>
      </c>
      <c r="AJ26" s="93">
        <f t="shared" ca="1" si="23"/>
        <v>0</v>
      </c>
      <c r="AK26" s="93">
        <f t="shared" ca="1" si="23"/>
        <v>0</v>
      </c>
      <c r="AL26" s="93">
        <f t="shared" ca="1" si="23"/>
        <v>0</v>
      </c>
      <c r="AM26" s="93">
        <f t="shared" ca="1" si="23"/>
        <v>0</v>
      </c>
      <c r="AN26" s="93">
        <f t="shared" ca="1" si="23"/>
        <v>0</v>
      </c>
      <c r="AO26" s="93">
        <f t="shared" ca="1" si="23"/>
        <v>0</v>
      </c>
      <c r="AP26" s="93">
        <f t="shared" ca="1" si="23"/>
        <v>0</v>
      </c>
      <c r="AQ26" s="93">
        <f t="shared" ca="1" si="23"/>
        <v>0</v>
      </c>
      <c r="AR26" s="93">
        <f t="shared" ca="1" si="23"/>
        <v>0</v>
      </c>
      <c r="AS26" s="93">
        <f t="shared" ca="1" si="23"/>
        <v>0</v>
      </c>
      <c r="AT26" s="93">
        <f t="shared" ca="1" si="23"/>
        <v>0</v>
      </c>
      <c r="AU26" s="93">
        <f t="shared" ca="1" si="23"/>
        <v>0</v>
      </c>
      <c r="AV26" s="93">
        <f t="shared" ca="1" si="23"/>
        <v>0</v>
      </c>
      <c r="AW26" s="93">
        <f t="shared" ca="1" si="23"/>
        <v>0</v>
      </c>
      <c r="AX26" s="93">
        <f t="shared" ca="1" si="23"/>
        <v>0</v>
      </c>
      <c r="AY26" s="93">
        <f t="shared" ca="1" si="23"/>
        <v>0</v>
      </c>
      <c r="AZ26" s="93">
        <f t="shared" ca="1" si="23"/>
        <v>0</v>
      </c>
      <c r="BA26" s="93">
        <f t="shared" ca="1" si="23"/>
        <v>0</v>
      </c>
      <c r="BB26" s="93">
        <f t="shared" ca="1" si="23"/>
        <v>0</v>
      </c>
      <c r="BC26" s="93">
        <f t="shared" ca="1" si="23"/>
        <v>0</v>
      </c>
      <c r="BD26" s="93">
        <f t="shared" ca="1" si="23"/>
        <v>0</v>
      </c>
      <c r="BE26" s="93">
        <f t="shared" ca="1" si="23"/>
        <v>0</v>
      </c>
      <c r="BF26" s="93">
        <f t="shared" ca="1" si="23"/>
        <v>0</v>
      </c>
      <c r="BG26" s="93">
        <f t="shared" ca="1" si="23"/>
        <v>0</v>
      </c>
      <c r="BH26" s="93">
        <f t="shared" ca="1" si="23"/>
        <v>0</v>
      </c>
      <c r="BI26" s="93">
        <f t="shared" ca="1" si="23"/>
        <v>0</v>
      </c>
      <c r="BJ26" s="93">
        <f t="shared" ca="1" si="23"/>
        <v>0</v>
      </c>
      <c r="BK26" s="93">
        <f t="shared" ca="1" si="23"/>
        <v>0</v>
      </c>
      <c r="BL26" s="93">
        <f t="shared" ca="1" si="23"/>
        <v>0</v>
      </c>
      <c r="BM26" s="93">
        <f t="shared" ca="1" si="23"/>
        <v>0</v>
      </c>
      <c r="BN26" s="93">
        <f t="shared" ca="1" si="23"/>
        <v>0</v>
      </c>
      <c r="BO26" s="93">
        <f t="shared" ca="1" si="23"/>
        <v>0</v>
      </c>
      <c r="BP26" s="93">
        <f t="shared" ca="1" si="23"/>
        <v>0</v>
      </c>
      <c r="BQ26" s="93">
        <f t="shared" ca="1" si="23"/>
        <v>0</v>
      </c>
      <c r="BR26" s="93">
        <f t="shared" ca="1" si="23"/>
        <v>0</v>
      </c>
      <c r="BS26" s="93">
        <f t="shared" ca="1" si="23"/>
        <v>0</v>
      </c>
      <c r="BT26" s="93">
        <f t="shared" ca="1" si="23"/>
        <v>0</v>
      </c>
      <c r="BU26" s="93">
        <f t="shared" ca="1" si="23"/>
        <v>0</v>
      </c>
      <c r="BV26" s="93">
        <f t="shared" ca="1" si="23"/>
        <v>0</v>
      </c>
      <c r="BW26" s="93">
        <f t="shared" ca="1" si="23"/>
        <v>0</v>
      </c>
      <c r="BX26" s="93">
        <f t="shared" ca="1" si="23"/>
        <v>0</v>
      </c>
      <c r="BY26" s="93">
        <f t="shared" ca="1" si="23"/>
        <v>0</v>
      </c>
      <c r="BZ26" s="93">
        <f t="shared" ca="1" si="23"/>
        <v>0</v>
      </c>
      <c r="CA26" s="93">
        <f t="shared" ca="1" si="23"/>
        <v>0</v>
      </c>
      <c r="CB26" s="93">
        <f t="shared" ca="1" si="23"/>
        <v>0</v>
      </c>
      <c r="CC26" s="93">
        <f t="shared" ca="1" si="23"/>
        <v>0</v>
      </c>
      <c r="CD26" s="93">
        <f t="shared" ca="1" si="23"/>
        <v>0</v>
      </c>
      <c r="CE26" s="93">
        <f t="shared" ca="1" si="23"/>
        <v>0</v>
      </c>
      <c r="CF26" s="93">
        <f t="shared" ca="1" si="23"/>
        <v>0</v>
      </c>
      <c r="CG26" s="93">
        <f t="shared" ca="1" si="23"/>
        <v>0</v>
      </c>
      <c r="CH26" s="93">
        <f t="shared" ca="1" si="23"/>
        <v>0</v>
      </c>
      <c r="CI26" s="93">
        <f t="shared" ca="1" si="23"/>
        <v>0</v>
      </c>
      <c r="CJ26" s="93">
        <f t="shared" ca="1" si="23"/>
        <v>0</v>
      </c>
      <c r="CK26" s="93">
        <f t="shared" ca="1" si="23"/>
        <v>0</v>
      </c>
      <c r="CL26" s="93">
        <f t="shared" ca="1" si="23"/>
        <v>0</v>
      </c>
      <c r="CM26" s="93">
        <f t="shared" ca="1" si="23"/>
        <v>0</v>
      </c>
      <c r="CN26" s="93">
        <f t="shared" ca="1" si="23"/>
        <v>0</v>
      </c>
      <c r="CO26" s="93">
        <f t="shared" ca="1" si="23"/>
        <v>0</v>
      </c>
      <c r="CP26" s="93">
        <f t="shared" ca="1" si="23"/>
        <v>0</v>
      </c>
      <c r="CQ26" s="93">
        <f t="shared" ca="1" si="23"/>
        <v>0</v>
      </c>
      <c r="CR26" s="93">
        <f t="shared" ca="1" si="23"/>
        <v>0</v>
      </c>
      <c r="CS26" s="93">
        <f t="shared" ca="1" si="23"/>
        <v>0</v>
      </c>
      <c r="CT26" s="93">
        <f t="shared" ca="1" si="23"/>
        <v>0</v>
      </c>
      <c r="CU26" s="93">
        <f t="shared" ca="1" si="23"/>
        <v>0</v>
      </c>
      <c r="CV26" s="93">
        <f t="shared" ca="1" si="23"/>
        <v>0</v>
      </c>
      <c r="CW26" s="93">
        <f t="shared" ca="1" si="23"/>
        <v>0</v>
      </c>
      <c r="CX26" s="93">
        <f t="shared" ca="1" si="23"/>
        <v>0</v>
      </c>
      <c r="CY26" s="93">
        <f t="shared" ca="1" si="23"/>
        <v>0</v>
      </c>
      <c r="CZ26" s="93">
        <f t="shared" ca="1" si="23"/>
        <v>0</v>
      </c>
      <c r="DA26" s="93">
        <f t="shared" ca="1" si="23"/>
        <v>0</v>
      </c>
      <c r="DB26" s="93">
        <f t="shared" ca="1" si="23"/>
        <v>0</v>
      </c>
      <c r="DC26" s="93">
        <f t="shared" ca="1" si="23"/>
        <v>0</v>
      </c>
      <c r="DD26" s="93">
        <f t="shared" ca="1" si="23"/>
        <v>0</v>
      </c>
      <c r="DE26" s="93">
        <f t="shared" ca="1" si="23"/>
        <v>0</v>
      </c>
      <c r="DF26" s="93">
        <f t="shared" ca="1" si="23"/>
        <v>0</v>
      </c>
      <c r="DG26" s="93">
        <f t="shared" ca="1" si="23"/>
        <v>0</v>
      </c>
      <c r="DH26" s="93">
        <f t="shared" ca="1" si="23"/>
        <v>0</v>
      </c>
      <c r="DI26" s="93">
        <f t="shared" ca="1" si="23"/>
        <v>0</v>
      </c>
      <c r="DJ26" s="93">
        <f t="shared" ca="1" si="23"/>
        <v>0</v>
      </c>
      <c r="DK26" s="93">
        <f t="shared" ca="1" si="23"/>
        <v>0</v>
      </c>
      <c r="DL26" s="93">
        <f t="shared" ca="1" si="23"/>
        <v>0</v>
      </c>
      <c r="DM26" s="93">
        <f t="shared" ca="1" si="23"/>
        <v>0</v>
      </c>
      <c r="DN26" s="93">
        <f t="shared" ca="1" si="23"/>
        <v>0</v>
      </c>
      <c r="DO26" s="93">
        <f t="shared" ca="1" si="23"/>
        <v>0</v>
      </c>
      <c r="DP26" s="93">
        <f t="shared" ca="1" si="23"/>
        <v>0</v>
      </c>
      <c r="DQ26" s="93">
        <f t="shared" ca="1" si="23"/>
        <v>0</v>
      </c>
      <c r="DR26" s="93">
        <f t="shared" ca="1" si="23"/>
        <v>0</v>
      </c>
      <c r="DS26" s="93">
        <f t="shared" ca="1" si="23"/>
        <v>0</v>
      </c>
      <c r="DT26" s="93">
        <f t="shared" ca="1" si="23"/>
        <v>0</v>
      </c>
      <c r="DU26" s="93">
        <f t="shared" ca="1" si="23"/>
        <v>0</v>
      </c>
      <c r="DV26" s="93">
        <f t="shared" ca="1" si="23"/>
        <v>0</v>
      </c>
      <c r="DW26" s="94"/>
      <c r="DX26" s="94"/>
    </row>
    <row r="27" spans="1:128" outlineLevel="1" x14ac:dyDescent="0.2">
      <c r="A27" s="10" t="str">
        <f ca="1">Language!A$1371</f>
        <v>Расчет окупаемости в месяцах</v>
      </c>
      <c r="B27" s="95">
        <f ca="1">DX27</f>
        <v>11.107078031413652</v>
      </c>
      <c r="C27" s="46" t="str">
        <f ca="1">Language!A$46</f>
        <v>мес.</v>
      </c>
      <c r="F27" s="6" t="s">
        <v>3192</v>
      </c>
      <c r="G27" s="94">
        <f t="shared" ref="G27:DV27" ca="1" si="24">IF(G$2&lt;$B26,Prj_Step,IF(G$2=$B26,-F18/G17*Prj_Step,0))</f>
        <v>1</v>
      </c>
      <c r="H27" s="94">
        <f t="shared" ca="1" si="24"/>
        <v>1</v>
      </c>
      <c r="I27" s="94">
        <f t="shared" ca="1" si="24"/>
        <v>1</v>
      </c>
      <c r="J27" s="94">
        <f t="shared" ca="1" si="24"/>
        <v>1</v>
      </c>
      <c r="K27" s="94">
        <f t="shared" ca="1" si="24"/>
        <v>1</v>
      </c>
      <c r="L27" s="94">
        <f t="shared" ca="1" si="24"/>
        <v>1</v>
      </c>
      <c r="M27" s="94">
        <f t="shared" ca="1" si="24"/>
        <v>1</v>
      </c>
      <c r="N27" s="94">
        <f t="shared" ca="1" si="24"/>
        <v>1</v>
      </c>
      <c r="O27" s="94">
        <f t="shared" ca="1" si="24"/>
        <v>1</v>
      </c>
      <c r="P27" s="94">
        <f t="shared" ca="1" si="24"/>
        <v>1</v>
      </c>
      <c r="Q27" s="94">
        <f t="shared" ca="1" si="24"/>
        <v>1</v>
      </c>
      <c r="R27" s="94">
        <f t="shared" ca="1" si="24"/>
        <v>0.10707803141365146</v>
      </c>
      <c r="S27" s="94">
        <f t="shared" ca="1" si="24"/>
        <v>0</v>
      </c>
      <c r="T27" s="94">
        <f t="shared" ca="1" si="24"/>
        <v>0</v>
      </c>
      <c r="U27" s="94">
        <f t="shared" ca="1" si="24"/>
        <v>0</v>
      </c>
      <c r="V27" s="94">
        <f t="shared" ca="1" si="24"/>
        <v>0</v>
      </c>
      <c r="W27" s="94">
        <f t="shared" ca="1" si="24"/>
        <v>0</v>
      </c>
      <c r="X27" s="94">
        <f t="shared" ca="1" si="24"/>
        <v>0</v>
      </c>
      <c r="Y27" s="94">
        <f t="shared" ca="1" si="24"/>
        <v>0</v>
      </c>
      <c r="Z27" s="94">
        <f t="shared" ca="1" si="24"/>
        <v>0</v>
      </c>
      <c r="AA27" s="94">
        <f t="shared" ca="1" si="24"/>
        <v>0</v>
      </c>
      <c r="AB27" s="94">
        <f t="shared" ca="1" si="24"/>
        <v>0</v>
      </c>
      <c r="AC27" s="94">
        <f t="shared" ca="1" si="24"/>
        <v>0</v>
      </c>
      <c r="AD27" s="94">
        <f t="shared" ca="1" si="24"/>
        <v>0</v>
      </c>
      <c r="AE27" s="94">
        <f t="shared" ca="1" si="24"/>
        <v>0</v>
      </c>
      <c r="AF27" s="94">
        <f t="shared" ca="1" si="24"/>
        <v>0</v>
      </c>
      <c r="AG27" s="94">
        <f t="shared" ca="1" si="24"/>
        <v>0</v>
      </c>
      <c r="AH27" s="94">
        <f t="shared" ca="1" si="24"/>
        <v>0</v>
      </c>
      <c r="AI27" s="94">
        <f t="shared" ca="1" si="24"/>
        <v>0</v>
      </c>
      <c r="AJ27" s="94">
        <f t="shared" ca="1" si="24"/>
        <v>0</v>
      </c>
      <c r="AK27" s="94">
        <f t="shared" ca="1" si="24"/>
        <v>0</v>
      </c>
      <c r="AL27" s="94">
        <f t="shared" ca="1" si="24"/>
        <v>0</v>
      </c>
      <c r="AM27" s="94">
        <f t="shared" ca="1" si="24"/>
        <v>0</v>
      </c>
      <c r="AN27" s="94">
        <f t="shared" ca="1" si="24"/>
        <v>0</v>
      </c>
      <c r="AO27" s="94">
        <f t="shared" ca="1" si="24"/>
        <v>0</v>
      </c>
      <c r="AP27" s="94">
        <f t="shared" ca="1" si="24"/>
        <v>0</v>
      </c>
      <c r="AQ27" s="94">
        <f t="shared" ca="1" si="24"/>
        <v>0</v>
      </c>
      <c r="AR27" s="94">
        <f t="shared" ca="1" si="24"/>
        <v>0</v>
      </c>
      <c r="AS27" s="94">
        <f t="shared" ca="1" si="24"/>
        <v>0</v>
      </c>
      <c r="AT27" s="94">
        <f t="shared" ca="1" si="24"/>
        <v>0</v>
      </c>
      <c r="AU27" s="94">
        <f t="shared" ca="1" si="24"/>
        <v>0</v>
      </c>
      <c r="AV27" s="94">
        <f t="shared" ca="1" si="24"/>
        <v>0</v>
      </c>
      <c r="AW27" s="94">
        <f t="shared" ca="1" si="24"/>
        <v>0</v>
      </c>
      <c r="AX27" s="94">
        <f t="shared" ca="1" si="24"/>
        <v>0</v>
      </c>
      <c r="AY27" s="94">
        <f t="shared" ca="1" si="24"/>
        <v>0</v>
      </c>
      <c r="AZ27" s="94">
        <f t="shared" ca="1" si="24"/>
        <v>0</v>
      </c>
      <c r="BA27" s="94">
        <f t="shared" ca="1" si="24"/>
        <v>0</v>
      </c>
      <c r="BB27" s="94">
        <f t="shared" ca="1" si="24"/>
        <v>0</v>
      </c>
      <c r="BC27" s="94">
        <f t="shared" ca="1" si="24"/>
        <v>0</v>
      </c>
      <c r="BD27" s="94">
        <f t="shared" ca="1" si="24"/>
        <v>0</v>
      </c>
      <c r="BE27" s="94">
        <f t="shared" ca="1" si="24"/>
        <v>0</v>
      </c>
      <c r="BF27" s="94">
        <f t="shared" ca="1" si="24"/>
        <v>0</v>
      </c>
      <c r="BG27" s="94">
        <f t="shared" ca="1" si="24"/>
        <v>0</v>
      </c>
      <c r="BH27" s="94">
        <f t="shared" ca="1" si="24"/>
        <v>0</v>
      </c>
      <c r="BI27" s="94">
        <f t="shared" ca="1" si="24"/>
        <v>0</v>
      </c>
      <c r="BJ27" s="94">
        <f t="shared" ca="1" si="24"/>
        <v>0</v>
      </c>
      <c r="BK27" s="94">
        <f t="shared" ca="1" si="24"/>
        <v>0</v>
      </c>
      <c r="BL27" s="94">
        <f t="shared" ca="1" si="24"/>
        <v>0</v>
      </c>
      <c r="BM27" s="94">
        <f t="shared" ca="1" si="24"/>
        <v>0</v>
      </c>
      <c r="BN27" s="94">
        <f t="shared" ca="1" si="24"/>
        <v>0</v>
      </c>
      <c r="BO27" s="94">
        <f t="shared" ca="1" si="24"/>
        <v>0</v>
      </c>
      <c r="BP27" s="94">
        <f t="shared" ca="1" si="24"/>
        <v>0</v>
      </c>
      <c r="BQ27" s="94">
        <f t="shared" ca="1" si="24"/>
        <v>0</v>
      </c>
      <c r="BR27" s="94">
        <f t="shared" ca="1" si="24"/>
        <v>0</v>
      </c>
      <c r="BS27" s="94">
        <f t="shared" ca="1" si="24"/>
        <v>0</v>
      </c>
      <c r="BT27" s="94">
        <f t="shared" ca="1" si="24"/>
        <v>0</v>
      </c>
      <c r="BU27" s="94">
        <f t="shared" ca="1" si="24"/>
        <v>0</v>
      </c>
      <c r="BV27" s="94">
        <f t="shared" ca="1" si="24"/>
        <v>0</v>
      </c>
      <c r="BW27" s="94">
        <f t="shared" ca="1" si="24"/>
        <v>0</v>
      </c>
      <c r="BX27" s="94">
        <f t="shared" ca="1" si="24"/>
        <v>0</v>
      </c>
      <c r="BY27" s="94">
        <f t="shared" ca="1" si="24"/>
        <v>0</v>
      </c>
      <c r="BZ27" s="94">
        <f t="shared" ca="1" si="24"/>
        <v>0</v>
      </c>
      <c r="CA27" s="94">
        <f t="shared" ca="1" si="24"/>
        <v>0</v>
      </c>
      <c r="CB27" s="94">
        <f t="shared" ca="1" si="24"/>
        <v>0</v>
      </c>
      <c r="CC27" s="94">
        <f t="shared" ca="1" si="24"/>
        <v>0</v>
      </c>
      <c r="CD27" s="94">
        <f t="shared" ca="1" si="24"/>
        <v>0</v>
      </c>
      <c r="CE27" s="94">
        <f t="shared" ca="1" si="24"/>
        <v>0</v>
      </c>
      <c r="CF27" s="94">
        <f t="shared" ca="1" si="24"/>
        <v>0</v>
      </c>
      <c r="CG27" s="94">
        <f t="shared" ca="1" si="24"/>
        <v>0</v>
      </c>
      <c r="CH27" s="94">
        <f t="shared" ca="1" si="24"/>
        <v>0</v>
      </c>
      <c r="CI27" s="94">
        <f t="shared" ca="1" si="24"/>
        <v>0</v>
      </c>
      <c r="CJ27" s="94">
        <f t="shared" ca="1" si="24"/>
        <v>0</v>
      </c>
      <c r="CK27" s="94">
        <f t="shared" ca="1" si="24"/>
        <v>0</v>
      </c>
      <c r="CL27" s="94">
        <f t="shared" ca="1" si="24"/>
        <v>0</v>
      </c>
      <c r="CM27" s="94">
        <f t="shared" ca="1" si="24"/>
        <v>0</v>
      </c>
      <c r="CN27" s="94">
        <f t="shared" ca="1" si="24"/>
        <v>0</v>
      </c>
      <c r="CO27" s="94">
        <f t="shared" ca="1" si="24"/>
        <v>0</v>
      </c>
      <c r="CP27" s="94">
        <f t="shared" ca="1" si="24"/>
        <v>0</v>
      </c>
      <c r="CQ27" s="94">
        <f t="shared" ca="1" si="24"/>
        <v>0</v>
      </c>
      <c r="CR27" s="94">
        <f t="shared" ca="1" si="24"/>
        <v>0</v>
      </c>
      <c r="CS27" s="94">
        <f t="shared" ca="1" si="24"/>
        <v>0</v>
      </c>
      <c r="CT27" s="94">
        <f t="shared" ca="1" si="24"/>
        <v>0</v>
      </c>
      <c r="CU27" s="94">
        <f t="shared" ca="1" si="24"/>
        <v>0</v>
      </c>
      <c r="CV27" s="94">
        <f t="shared" ca="1" si="24"/>
        <v>0</v>
      </c>
      <c r="CW27" s="94">
        <f t="shared" ca="1" si="24"/>
        <v>0</v>
      </c>
      <c r="CX27" s="94">
        <f t="shared" ca="1" si="24"/>
        <v>0</v>
      </c>
      <c r="CY27" s="94">
        <f t="shared" ca="1" si="24"/>
        <v>0</v>
      </c>
      <c r="CZ27" s="94">
        <f t="shared" ca="1" si="24"/>
        <v>0</v>
      </c>
      <c r="DA27" s="94">
        <f t="shared" ca="1" si="24"/>
        <v>0</v>
      </c>
      <c r="DB27" s="94">
        <f t="shared" ca="1" si="24"/>
        <v>0</v>
      </c>
      <c r="DC27" s="94">
        <f t="shared" ca="1" si="24"/>
        <v>0</v>
      </c>
      <c r="DD27" s="94">
        <f t="shared" ca="1" si="24"/>
        <v>0</v>
      </c>
      <c r="DE27" s="94">
        <f t="shared" ca="1" si="24"/>
        <v>0</v>
      </c>
      <c r="DF27" s="94">
        <f t="shared" ca="1" si="24"/>
        <v>0</v>
      </c>
      <c r="DG27" s="94">
        <f t="shared" ca="1" si="24"/>
        <v>0</v>
      </c>
      <c r="DH27" s="94">
        <f t="shared" ca="1" si="24"/>
        <v>0</v>
      </c>
      <c r="DI27" s="94">
        <f t="shared" ca="1" si="24"/>
        <v>0</v>
      </c>
      <c r="DJ27" s="94">
        <f t="shared" ca="1" si="24"/>
        <v>0</v>
      </c>
      <c r="DK27" s="94">
        <f t="shared" ca="1" si="24"/>
        <v>0</v>
      </c>
      <c r="DL27" s="94">
        <f t="shared" ca="1" si="24"/>
        <v>0</v>
      </c>
      <c r="DM27" s="94">
        <f t="shared" ca="1" si="24"/>
        <v>0</v>
      </c>
      <c r="DN27" s="94">
        <f t="shared" ca="1" si="24"/>
        <v>0</v>
      </c>
      <c r="DO27" s="94">
        <f t="shared" ca="1" si="24"/>
        <v>0</v>
      </c>
      <c r="DP27" s="94">
        <f t="shared" ca="1" si="24"/>
        <v>0</v>
      </c>
      <c r="DQ27" s="94">
        <f t="shared" ca="1" si="24"/>
        <v>0</v>
      </c>
      <c r="DR27" s="94">
        <f t="shared" ca="1" si="24"/>
        <v>0</v>
      </c>
      <c r="DS27" s="94">
        <f t="shared" ca="1" si="24"/>
        <v>0</v>
      </c>
      <c r="DT27" s="94">
        <f t="shared" ca="1" si="24"/>
        <v>0</v>
      </c>
      <c r="DU27" s="94">
        <f t="shared" ca="1" si="24"/>
        <v>0</v>
      </c>
      <c r="DV27" s="94">
        <f t="shared" ca="1" si="24"/>
        <v>0</v>
      </c>
      <c r="DW27" s="94"/>
      <c r="DX27" s="96">
        <f ca="1">SUM(G27:DW27)</f>
        <v>11.107078031413652</v>
      </c>
    </row>
    <row r="28" spans="1:128" x14ac:dyDescent="0.2">
      <c r="A28" s="10" t="str">
        <f ca="1">Language!A$1372</f>
        <v>Простой срок окупаемости</v>
      </c>
      <c r="B28" s="95">
        <v>1.3</v>
      </c>
      <c r="C28" s="46" t="str">
        <f ca="1">Language!A$48</f>
        <v>лет</v>
      </c>
    </row>
    <row r="29" spans="1:128" outlineLevel="1" x14ac:dyDescent="0.2">
      <c r="A29" s="10" t="str">
        <f ca="1">Language!A$1373</f>
        <v>Недисконтированный поток нарастающим итогом</v>
      </c>
      <c r="B29" s="71"/>
      <c r="C29" s="46" t="str">
        <f ca="1">Параметры!$C$70</f>
        <v>тыс. руб.</v>
      </c>
      <c r="F29" s="6" t="s">
        <v>3083</v>
      </c>
      <c r="G29" s="53">
        <f ca="1">IF(G$2=1,G$16,F29+G$16)</f>
        <v>-239005.80000000002</v>
      </c>
      <c r="H29" s="53">
        <f t="shared" ref="H29:DV29" ca="1" si="25">IF(H$2=1,H$16,G29+H$16)</f>
        <v>-242677.20005040313</v>
      </c>
      <c r="I29" s="53">
        <f t="shared" ca="1" si="25"/>
        <v>-277021.88914277288</v>
      </c>
      <c r="J29" s="53">
        <f t="shared" ca="1" si="25"/>
        <v>-253473.41294226196</v>
      </c>
      <c r="K29" s="53">
        <f t="shared" ca="1" si="25"/>
        <v>-223496.67333679902</v>
      </c>
      <c r="L29" s="53">
        <f t="shared" ca="1" si="25"/>
        <v>-194598.15797548389</v>
      </c>
      <c r="M29" s="53">
        <f t="shared" ca="1" si="25"/>
        <v>-165156.75823348656</v>
      </c>
      <c r="N29" s="53">
        <f t="shared" ca="1" si="25"/>
        <v>-135200.0477331359</v>
      </c>
      <c r="O29" s="53">
        <f t="shared" ca="1" si="25"/>
        <v>-81912.04896709742</v>
      </c>
      <c r="P29" s="53">
        <f t="shared" ca="1" si="25"/>
        <v>-32191.102464145726</v>
      </c>
      <c r="Q29" s="53">
        <f t="shared" ca="1" si="25"/>
        <v>14214.225122027514</v>
      </c>
      <c r="R29" s="53">
        <f t="shared" ca="1" si="25"/>
        <v>54209.332536809678</v>
      </c>
      <c r="S29" s="53">
        <f t="shared" ca="1" si="25"/>
        <v>94438.910317404851</v>
      </c>
      <c r="T29" s="53">
        <f t="shared" ca="1" si="25"/>
        <v>134890.43443687097</v>
      </c>
      <c r="U29" s="53">
        <f t="shared" ca="1" si="25"/>
        <v>175995.78808280328</v>
      </c>
      <c r="V29" s="53">
        <f t="shared" ca="1" si="25"/>
        <v>192676.31361541082</v>
      </c>
      <c r="W29" s="53">
        <f t="shared" ca="1" si="25"/>
        <v>217525.8647799741</v>
      </c>
      <c r="X29" s="53">
        <f t="shared" ca="1" si="25"/>
        <v>242515.44774085146</v>
      </c>
      <c r="Y29" s="53">
        <f t="shared" ca="1" si="25"/>
        <v>267645.85425817774</v>
      </c>
      <c r="Z29" s="53">
        <f t="shared" ca="1" si="25"/>
        <v>293653.57842802512</v>
      </c>
      <c r="AA29" s="53">
        <f t="shared" ca="1" si="25"/>
        <v>343741.00325518823</v>
      </c>
      <c r="AB29" s="53">
        <f t="shared" ca="1" si="25"/>
        <v>386051.70748489519</v>
      </c>
      <c r="AC29" s="53">
        <f t="shared" ca="1" si="25"/>
        <v>428601.17140897835</v>
      </c>
      <c r="AD29" s="53">
        <f t="shared" ca="1" si="25"/>
        <v>471390.74500946171</v>
      </c>
      <c r="AE29" s="53">
        <f t="shared" ca="1" si="25"/>
        <v>514421.78590136539</v>
      </c>
      <c r="AF29" s="53">
        <f t="shared" ca="1" si="25"/>
        <v>557695.65937586059</v>
      </c>
      <c r="AG29" s="53">
        <f t="shared" ca="1" si="25"/>
        <v>601213.73844367452</v>
      </c>
      <c r="AH29" s="53">
        <f t="shared" ca="1" si="25"/>
        <v>619056.06743023137</v>
      </c>
      <c r="AI29" s="53">
        <f t="shared" ca="1" si="25"/>
        <v>645639.25384298037</v>
      </c>
      <c r="AJ29" s="53">
        <f t="shared" ca="1" si="25"/>
        <v>672372.27427778603</v>
      </c>
      <c r="AK29" s="53">
        <f t="shared" ca="1" si="25"/>
        <v>699255.97591799195</v>
      </c>
      <c r="AL29" s="53">
        <f t="shared" ca="1" si="25"/>
        <v>727078.40744639491</v>
      </c>
      <c r="AM29" s="53">
        <f t="shared" ca="1" si="25"/>
        <v>780666.11867812637</v>
      </c>
      <c r="AN29" s="53">
        <f t="shared" ca="1" si="25"/>
        <v>825932.73887057917</v>
      </c>
      <c r="AO29" s="53">
        <f t="shared" ca="1" si="25"/>
        <v>871454.83193601458</v>
      </c>
      <c r="AP29" s="53">
        <f t="shared" ca="1" si="25"/>
        <v>917233.84235519904</v>
      </c>
      <c r="AQ29" s="53">
        <f t="shared" ca="1" si="25"/>
        <v>963271.22277620202</v>
      </c>
      <c r="AR29" s="53">
        <f t="shared" ca="1" si="25"/>
        <v>1009568.4340605794</v>
      </c>
      <c r="AS29" s="53">
        <f t="shared" ca="1" si="25"/>
        <v>1056126.9453298063</v>
      </c>
      <c r="AT29" s="53">
        <f t="shared" ca="1" si="25"/>
        <v>1075212.4040120891</v>
      </c>
      <c r="AU29" s="53">
        <f t="shared" ca="1" si="25"/>
        <v>1103650.5801403979</v>
      </c>
      <c r="AV29" s="53">
        <f t="shared" ca="1" si="25"/>
        <v>1132249.0786723061</v>
      </c>
      <c r="AW29" s="53">
        <f t="shared" ca="1" si="25"/>
        <v>1161008.8060939931</v>
      </c>
      <c r="AX29" s="53">
        <f t="shared" ca="1" si="25"/>
        <v>1190772.9744960512</v>
      </c>
      <c r="AY29" s="53">
        <f t="shared" ca="1" si="25"/>
        <v>1248105.9921806706</v>
      </c>
      <c r="AZ29" s="53">
        <f t="shared" ca="1" si="25"/>
        <v>1296535.4424532622</v>
      </c>
      <c r="BA29" s="53">
        <f t="shared" ca="1" si="25"/>
        <v>1345238.2486999445</v>
      </c>
      <c r="BB29" s="53">
        <f t="shared" ca="1" si="25"/>
        <v>1394215.956515138</v>
      </c>
      <c r="BC29" s="53">
        <f t="shared" ca="1" si="25"/>
        <v>1443470.1202322785</v>
      </c>
      <c r="BD29" s="53">
        <f t="shared" ca="1" si="25"/>
        <v>1493002.302973228</v>
      </c>
      <c r="BE29" s="53">
        <f t="shared" ca="1" si="25"/>
        <v>1542814.0766979689</v>
      </c>
      <c r="BF29" s="53">
        <f t="shared" ca="1" si="25"/>
        <v>1563229.6841546781</v>
      </c>
      <c r="BG29" s="53">
        <f t="shared" ca="1" si="25"/>
        <v>1593652.699278635</v>
      </c>
      <c r="BH29" s="53">
        <f t="shared" ca="1" si="25"/>
        <v>1624247.2593744437</v>
      </c>
      <c r="BI29" s="53">
        <f t="shared" ca="1" si="25"/>
        <v>1655014.3343823147</v>
      </c>
      <c r="BJ29" s="53">
        <f t="shared" ca="1" si="25"/>
        <v>1686856.1612391835</v>
      </c>
      <c r="BK29" s="53">
        <f t="shared" ca="1" si="25"/>
        <v>1748196.6568283928</v>
      </c>
      <c r="BL29" s="53">
        <f t="shared" ca="1" si="25"/>
        <v>1800010.3352867321</v>
      </c>
      <c r="BM29" s="53">
        <f t="shared" ca="1" si="25"/>
        <v>1852116.5046373487</v>
      </c>
      <c r="BN29" s="53">
        <f t="shared" ca="1" si="25"/>
        <v>1904516.8186662728</v>
      </c>
      <c r="BO29" s="53">
        <f t="shared" ca="1" si="25"/>
        <v>1957212.94051028</v>
      </c>
      <c r="BP29" s="53">
        <f t="shared" ca="1" si="25"/>
        <v>2010206.5427097629</v>
      </c>
      <c r="BQ29" s="53">
        <f t="shared" ca="1" si="25"/>
        <v>2063499.3072619019</v>
      </c>
      <c r="BR29" s="53">
        <f t="shared" ca="1" si="25"/>
        <v>2085338.1739072464</v>
      </c>
      <c r="BS29" s="53">
        <f t="shared" ca="1" si="25"/>
        <v>2117884.9667565478</v>
      </c>
      <c r="BT29" s="53">
        <f t="shared" ca="1" si="25"/>
        <v>2150615.3127257298</v>
      </c>
      <c r="BU29" s="53">
        <f t="shared" ca="1" si="25"/>
        <v>2183530.2496508192</v>
      </c>
      <c r="BV29" s="53">
        <f t="shared" ca="1" si="25"/>
        <v>2217595.1710543348</v>
      </c>
      <c r="BW29" s="53">
        <f t="shared" ca="1" si="25"/>
        <v>2283223.6680014567</v>
      </c>
      <c r="BX29" s="53">
        <f t="shared" ca="1" si="25"/>
        <v>2338658.4706185469</v>
      </c>
      <c r="BY29" s="53">
        <f t="shared" ca="1" si="25"/>
        <v>2394406.2384903729</v>
      </c>
      <c r="BZ29" s="53">
        <f t="shared" ca="1" si="25"/>
        <v>2450468.7411679891</v>
      </c>
      <c r="CA29" s="53">
        <f t="shared" ca="1" si="25"/>
        <v>2506847.7582077431</v>
      </c>
      <c r="CB29" s="53">
        <f t="shared" ca="1" si="25"/>
        <v>2563545.0792278559</v>
      </c>
      <c r="CC29" s="53">
        <f t="shared" ca="1" si="25"/>
        <v>2620562.5039653112</v>
      </c>
      <c r="CD29" s="53">
        <f t="shared" ca="1" si="25"/>
        <v>2643924.2579424973</v>
      </c>
      <c r="CE29" s="53">
        <f t="shared" ca="1" si="25"/>
        <v>2678743.4929579161</v>
      </c>
      <c r="CF29" s="53">
        <f t="shared" ca="1" si="25"/>
        <v>2713759.1298116073</v>
      </c>
      <c r="CG29" s="53">
        <f t="shared" ca="1" si="25"/>
        <v>2748972.2789881197</v>
      </c>
      <c r="CH29" s="53">
        <f t="shared" ca="1" si="25"/>
        <v>2785415.9115565489</v>
      </c>
      <c r="CI29" s="53">
        <f t="shared" ca="1" si="25"/>
        <v>2855632.5699566351</v>
      </c>
      <c r="CJ29" s="53">
        <f t="shared" ca="1" si="25"/>
        <v>2914941.9754235884</v>
      </c>
      <c r="CK29" s="53">
        <f t="shared" ca="1" si="25"/>
        <v>2974586.25371311</v>
      </c>
      <c r="CL29" s="53">
        <f t="shared" ca="1" si="25"/>
        <v>3034567.2982448237</v>
      </c>
      <c r="CM29" s="53">
        <f t="shared" ca="1" si="25"/>
        <v>3094887.0131440274</v>
      </c>
      <c r="CN29" s="53">
        <f t="shared" ca="1" si="25"/>
        <v>3155547.3133022157</v>
      </c>
      <c r="CO29" s="53">
        <f t="shared" ca="1" si="25"/>
        <v>3216550.1244379599</v>
      </c>
      <c r="CP29" s="53">
        <f t="shared" ca="1" si="25"/>
        <v>3241541.3678602157</v>
      </c>
      <c r="CQ29" s="53">
        <f t="shared" ca="1" si="25"/>
        <v>3278792.1159933791</v>
      </c>
      <c r="CR29" s="53">
        <f t="shared" ca="1" si="25"/>
        <v>3316253.0140934964</v>
      </c>
      <c r="CS29" s="53">
        <f t="shared" ca="1" si="25"/>
        <v>3353925.2503790315</v>
      </c>
      <c r="CT29" s="53">
        <f t="shared" ca="1" si="25"/>
        <v>3392914.1038939175</v>
      </c>
      <c r="CU29" s="53">
        <f t="shared" ca="1" si="25"/>
        <v>3468040.0950486772</v>
      </c>
      <c r="CV29" s="53">
        <f t="shared" ca="1" si="25"/>
        <v>3531495.3255649833</v>
      </c>
      <c r="CW29" s="53">
        <f t="shared" ca="1" si="25"/>
        <v>3595308.870001439</v>
      </c>
      <c r="CX29" s="53">
        <f t="shared" ca="1" si="25"/>
        <v>3659482.754317041</v>
      </c>
      <c r="CY29" s="53">
        <f t="shared" ca="1" si="25"/>
        <v>3724019.0159258549</v>
      </c>
      <c r="CZ29" s="53">
        <f t="shared" ca="1" si="25"/>
        <v>3788919.703761783</v>
      </c>
      <c r="DA29" s="53">
        <f t="shared" ca="1" si="25"/>
        <v>3854186.8783436972</v>
      </c>
      <c r="DB29" s="53">
        <f t="shared" ca="1" si="25"/>
        <v>3880921.6754721762</v>
      </c>
      <c r="DC29" s="53">
        <f t="shared" ca="1" si="25"/>
        <v>3920774.1426413301</v>
      </c>
      <c r="DD29" s="53">
        <f t="shared" ca="1" si="25"/>
        <v>3960851.4702751199</v>
      </c>
      <c r="DE29" s="53">
        <f t="shared" ca="1" si="25"/>
        <v>4001154.9297673102</v>
      </c>
      <c r="DF29" s="53">
        <f t="shared" ca="1" si="25"/>
        <v>4042867.1696949056</v>
      </c>
      <c r="DG29" s="53">
        <f t="shared" ca="1" si="25"/>
        <v>4123246.1468971642</v>
      </c>
      <c r="DH29" s="53">
        <f t="shared" ca="1" si="25"/>
        <v>4191137.4102162761</v>
      </c>
      <c r="DI29" s="53">
        <f t="shared" ca="1" si="25"/>
        <v>4259412.069429948</v>
      </c>
      <c r="DJ29" s="53">
        <f t="shared" ca="1" si="25"/>
        <v>4328072.2923143087</v>
      </c>
      <c r="DK29" s="53">
        <f t="shared" ca="1" si="25"/>
        <v>4397120.2589024073</v>
      </c>
      <c r="DL29" s="53">
        <f t="shared" ca="1" si="25"/>
        <v>4466558.1615535188</v>
      </c>
      <c r="DM29" s="53">
        <f t="shared" ca="1" si="25"/>
        <v>4536388.2050228305</v>
      </c>
      <c r="DN29" s="53">
        <f t="shared" ca="1" si="25"/>
        <v>4564988.6046169717</v>
      </c>
      <c r="DO29" s="53">
        <f t="shared" ca="1" si="25"/>
        <v>4607624.9111546315</v>
      </c>
      <c r="DP29" s="53">
        <f t="shared" ca="1" si="25"/>
        <v>4650501.8183894549</v>
      </c>
      <c r="DQ29" s="53">
        <f t="shared" ca="1" si="25"/>
        <v>4693620.6867127642</v>
      </c>
      <c r="DR29" s="53">
        <f t="shared" ca="1" si="25"/>
        <v>4738246.9501019558</v>
      </c>
      <c r="DS29" s="53">
        <f t="shared" ca="1" si="25"/>
        <v>4824246.6223750412</v>
      </c>
      <c r="DT29" s="53">
        <f t="shared" ca="1" si="25"/>
        <v>4896884.4407931603</v>
      </c>
      <c r="DU29" s="53">
        <f t="shared" ca="1" si="25"/>
        <v>4969932.4928184561</v>
      </c>
      <c r="DV29" s="53">
        <f t="shared" ca="1" si="25"/>
        <v>5043393.0979713891</v>
      </c>
    </row>
    <row r="30" spans="1:128" outlineLevel="1" x14ac:dyDescent="0.2">
      <c r="A30" s="10" t="str">
        <f ca="1">Language!A$1370</f>
        <v>Флаг периода окупаемости</v>
      </c>
      <c r="B30" s="92">
        <f ca="1">MAX(G30:DW30)</f>
        <v>11</v>
      </c>
      <c r="C30" s="46" t="str">
        <f ca="1">Параметры!$C$23</f>
        <v>мес.</v>
      </c>
      <c r="F30" s="6" t="s">
        <v>3192</v>
      </c>
      <c r="G30" s="93">
        <f ca="1">IF(G29&lt;0,0,IF(F29&gt;=0,0,G$2))</f>
        <v>0</v>
      </c>
      <c r="H30" s="93">
        <f ca="1">IF(H29&lt;0,0,IF(G29&gt;=0,0,H$2))</f>
        <v>0</v>
      </c>
      <c r="I30" s="93">
        <f t="shared" ref="I30:DV30" ca="1" si="26">IF(I29&lt;0,0,IF(H29&gt;=0,0,I$2))</f>
        <v>0</v>
      </c>
      <c r="J30" s="93">
        <f t="shared" ca="1" si="26"/>
        <v>0</v>
      </c>
      <c r="K30" s="93">
        <f t="shared" ca="1" si="26"/>
        <v>0</v>
      </c>
      <c r="L30" s="93">
        <f t="shared" ca="1" si="26"/>
        <v>0</v>
      </c>
      <c r="M30" s="93">
        <f t="shared" ca="1" si="26"/>
        <v>0</v>
      </c>
      <c r="N30" s="93">
        <f t="shared" ca="1" si="26"/>
        <v>0</v>
      </c>
      <c r="O30" s="93">
        <f t="shared" ca="1" si="26"/>
        <v>0</v>
      </c>
      <c r="P30" s="93">
        <f t="shared" ca="1" si="26"/>
        <v>0</v>
      </c>
      <c r="Q30" s="93">
        <f t="shared" ca="1" si="26"/>
        <v>11</v>
      </c>
      <c r="R30" s="93">
        <f t="shared" ca="1" si="26"/>
        <v>0</v>
      </c>
      <c r="S30" s="93">
        <f t="shared" ca="1" si="26"/>
        <v>0</v>
      </c>
      <c r="T30" s="93">
        <f t="shared" ca="1" si="26"/>
        <v>0</v>
      </c>
      <c r="U30" s="93">
        <f t="shared" ca="1" si="26"/>
        <v>0</v>
      </c>
      <c r="V30" s="93">
        <f t="shared" ca="1" si="26"/>
        <v>0</v>
      </c>
      <c r="W30" s="93">
        <f t="shared" ca="1" si="26"/>
        <v>0</v>
      </c>
      <c r="X30" s="93">
        <f t="shared" ca="1" si="26"/>
        <v>0</v>
      </c>
      <c r="Y30" s="93">
        <f t="shared" ca="1" si="26"/>
        <v>0</v>
      </c>
      <c r="Z30" s="93">
        <f t="shared" ca="1" si="26"/>
        <v>0</v>
      </c>
      <c r="AA30" s="93">
        <f t="shared" ca="1" si="26"/>
        <v>0</v>
      </c>
      <c r="AB30" s="93">
        <f t="shared" ca="1" si="26"/>
        <v>0</v>
      </c>
      <c r="AC30" s="93">
        <f t="shared" ca="1" si="26"/>
        <v>0</v>
      </c>
      <c r="AD30" s="93">
        <f t="shared" ca="1" si="26"/>
        <v>0</v>
      </c>
      <c r="AE30" s="93">
        <f t="shared" ca="1" si="26"/>
        <v>0</v>
      </c>
      <c r="AF30" s="93">
        <f t="shared" ca="1" si="26"/>
        <v>0</v>
      </c>
      <c r="AG30" s="93">
        <f t="shared" ca="1" si="26"/>
        <v>0</v>
      </c>
      <c r="AH30" s="93">
        <f t="shared" ca="1" si="26"/>
        <v>0</v>
      </c>
      <c r="AI30" s="93">
        <f t="shared" ca="1" si="26"/>
        <v>0</v>
      </c>
      <c r="AJ30" s="93">
        <f t="shared" ca="1" si="26"/>
        <v>0</v>
      </c>
      <c r="AK30" s="93">
        <f t="shared" ca="1" si="26"/>
        <v>0</v>
      </c>
      <c r="AL30" s="93">
        <f t="shared" ca="1" si="26"/>
        <v>0</v>
      </c>
      <c r="AM30" s="93">
        <f t="shared" ca="1" si="26"/>
        <v>0</v>
      </c>
      <c r="AN30" s="93">
        <f t="shared" ca="1" si="26"/>
        <v>0</v>
      </c>
      <c r="AO30" s="93">
        <f t="shared" ca="1" si="26"/>
        <v>0</v>
      </c>
      <c r="AP30" s="93">
        <f t="shared" ca="1" si="26"/>
        <v>0</v>
      </c>
      <c r="AQ30" s="93">
        <f t="shared" ca="1" si="26"/>
        <v>0</v>
      </c>
      <c r="AR30" s="93">
        <f t="shared" ca="1" si="26"/>
        <v>0</v>
      </c>
      <c r="AS30" s="93">
        <f t="shared" ca="1" si="26"/>
        <v>0</v>
      </c>
      <c r="AT30" s="93">
        <f t="shared" ca="1" si="26"/>
        <v>0</v>
      </c>
      <c r="AU30" s="93">
        <f t="shared" ca="1" si="26"/>
        <v>0</v>
      </c>
      <c r="AV30" s="93">
        <f t="shared" ca="1" si="26"/>
        <v>0</v>
      </c>
      <c r="AW30" s="93">
        <f t="shared" ca="1" si="26"/>
        <v>0</v>
      </c>
      <c r="AX30" s="93">
        <f t="shared" ca="1" si="26"/>
        <v>0</v>
      </c>
      <c r="AY30" s="93">
        <f t="shared" ca="1" si="26"/>
        <v>0</v>
      </c>
      <c r="AZ30" s="93">
        <f t="shared" ca="1" si="26"/>
        <v>0</v>
      </c>
      <c r="BA30" s="93">
        <f t="shared" ca="1" si="26"/>
        <v>0</v>
      </c>
      <c r="BB30" s="93">
        <f t="shared" ca="1" si="26"/>
        <v>0</v>
      </c>
      <c r="BC30" s="93">
        <f t="shared" ca="1" si="26"/>
        <v>0</v>
      </c>
      <c r="BD30" s="93">
        <f t="shared" ca="1" si="26"/>
        <v>0</v>
      </c>
      <c r="BE30" s="93">
        <f t="shared" ca="1" si="26"/>
        <v>0</v>
      </c>
      <c r="BF30" s="93">
        <f t="shared" ca="1" si="26"/>
        <v>0</v>
      </c>
      <c r="BG30" s="93">
        <f t="shared" ca="1" si="26"/>
        <v>0</v>
      </c>
      <c r="BH30" s="93">
        <f t="shared" ca="1" si="26"/>
        <v>0</v>
      </c>
      <c r="BI30" s="93">
        <f t="shared" ca="1" si="26"/>
        <v>0</v>
      </c>
      <c r="BJ30" s="93">
        <f t="shared" ca="1" si="26"/>
        <v>0</v>
      </c>
      <c r="BK30" s="93">
        <f t="shared" ca="1" si="26"/>
        <v>0</v>
      </c>
      <c r="BL30" s="93">
        <f t="shared" ca="1" si="26"/>
        <v>0</v>
      </c>
      <c r="BM30" s="93">
        <f t="shared" ca="1" si="26"/>
        <v>0</v>
      </c>
      <c r="BN30" s="93">
        <f t="shared" ca="1" si="26"/>
        <v>0</v>
      </c>
      <c r="BO30" s="93">
        <f t="shared" ca="1" si="26"/>
        <v>0</v>
      </c>
      <c r="BP30" s="93">
        <f t="shared" ca="1" si="26"/>
        <v>0</v>
      </c>
      <c r="BQ30" s="93">
        <f t="shared" ca="1" si="26"/>
        <v>0</v>
      </c>
      <c r="BR30" s="93">
        <f t="shared" ca="1" si="26"/>
        <v>0</v>
      </c>
      <c r="BS30" s="93">
        <f t="shared" ca="1" si="26"/>
        <v>0</v>
      </c>
      <c r="BT30" s="93">
        <f t="shared" ca="1" si="26"/>
        <v>0</v>
      </c>
      <c r="BU30" s="93">
        <f t="shared" ca="1" si="26"/>
        <v>0</v>
      </c>
      <c r="BV30" s="93">
        <f t="shared" ca="1" si="26"/>
        <v>0</v>
      </c>
      <c r="BW30" s="93">
        <f t="shared" ca="1" si="26"/>
        <v>0</v>
      </c>
      <c r="BX30" s="93">
        <f t="shared" ca="1" si="26"/>
        <v>0</v>
      </c>
      <c r="BY30" s="93">
        <f t="shared" ca="1" si="26"/>
        <v>0</v>
      </c>
      <c r="BZ30" s="93">
        <f t="shared" ca="1" si="26"/>
        <v>0</v>
      </c>
      <c r="CA30" s="93">
        <f t="shared" ca="1" si="26"/>
        <v>0</v>
      </c>
      <c r="CB30" s="93">
        <f t="shared" ca="1" si="26"/>
        <v>0</v>
      </c>
      <c r="CC30" s="93">
        <f t="shared" ca="1" si="26"/>
        <v>0</v>
      </c>
      <c r="CD30" s="93">
        <f t="shared" ca="1" si="26"/>
        <v>0</v>
      </c>
      <c r="CE30" s="93">
        <f t="shared" ca="1" si="26"/>
        <v>0</v>
      </c>
      <c r="CF30" s="93">
        <f t="shared" ca="1" si="26"/>
        <v>0</v>
      </c>
      <c r="CG30" s="93">
        <f t="shared" ca="1" si="26"/>
        <v>0</v>
      </c>
      <c r="CH30" s="93">
        <f t="shared" ca="1" si="26"/>
        <v>0</v>
      </c>
      <c r="CI30" s="93">
        <f t="shared" ca="1" si="26"/>
        <v>0</v>
      </c>
      <c r="CJ30" s="93">
        <f t="shared" ca="1" si="26"/>
        <v>0</v>
      </c>
      <c r="CK30" s="93">
        <f t="shared" ca="1" si="26"/>
        <v>0</v>
      </c>
      <c r="CL30" s="93">
        <f t="shared" ca="1" si="26"/>
        <v>0</v>
      </c>
      <c r="CM30" s="93">
        <f t="shared" ca="1" si="26"/>
        <v>0</v>
      </c>
      <c r="CN30" s="93">
        <f t="shared" ca="1" si="26"/>
        <v>0</v>
      </c>
      <c r="CO30" s="93">
        <f t="shared" ca="1" si="26"/>
        <v>0</v>
      </c>
      <c r="CP30" s="93">
        <f t="shared" ca="1" si="26"/>
        <v>0</v>
      </c>
      <c r="CQ30" s="93">
        <f t="shared" ca="1" si="26"/>
        <v>0</v>
      </c>
      <c r="CR30" s="93">
        <f t="shared" ca="1" si="26"/>
        <v>0</v>
      </c>
      <c r="CS30" s="93">
        <f t="shared" ca="1" si="26"/>
        <v>0</v>
      </c>
      <c r="CT30" s="93">
        <f t="shared" ca="1" si="26"/>
        <v>0</v>
      </c>
      <c r="CU30" s="93">
        <f t="shared" ca="1" si="26"/>
        <v>0</v>
      </c>
      <c r="CV30" s="93">
        <f t="shared" ca="1" si="26"/>
        <v>0</v>
      </c>
      <c r="CW30" s="93">
        <f t="shared" ca="1" si="26"/>
        <v>0</v>
      </c>
      <c r="CX30" s="93">
        <f t="shared" ca="1" si="26"/>
        <v>0</v>
      </c>
      <c r="CY30" s="93">
        <f t="shared" ca="1" si="26"/>
        <v>0</v>
      </c>
      <c r="CZ30" s="93">
        <f t="shared" ca="1" si="26"/>
        <v>0</v>
      </c>
      <c r="DA30" s="93">
        <f t="shared" ca="1" si="26"/>
        <v>0</v>
      </c>
      <c r="DB30" s="93">
        <f t="shared" ca="1" si="26"/>
        <v>0</v>
      </c>
      <c r="DC30" s="93">
        <f t="shared" ca="1" si="26"/>
        <v>0</v>
      </c>
      <c r="DD30" s="93">
        <f t="shared" ca="1" si="26"/>
        <v>0</v>
      </c>
      <c r="DE30" s="93">
        <f t="shared" ca="1" si="26"/>
        <v>0</v>
      </c>
      <c r="DF30" s="93">
        <f t="shared" ca="1" si="26"/>
        <v>0</v>
      </c>
      <c r="DG30" s="93">
        <f t="shared" ca="1" si="26"/>
        <v>0</v>
      </c>
      <c r="DH30" s="93">
        <f t="shared" ca="1" si="26"/>
        <v>0</v>
      </c>
      <c r="DI30" s="93">
        <f t="shared" ca="1" si="26"/>
        <v>0</v>
      </c>
      <c r="DJ30" s="93">
        <f t="shared" ca="1" si="26"/>
        <v>0</v>
      </c>
      <c r="DK30" s="93">
        <f t="shared" ca="1" si="26"/>
        <v>0</v>
      </c>
      <c r="DL30" s="93">
        <f t="shared" ca="1" si="26"/>
        <v>0</v>
      </c>
      <c r="DM30" s="93">
        <f t="shared" ca="1" si="26"/>
        <v>0</v>
      </c>
      <c r="DN30" s="93">
        <f t="shared" ca="1" si="26"/>
        <v>0</v>
      </c>
      <c r="DO30" s="93">
        <f t="shared" ca="1" si="26"/>
        <v>0</v>
      </c>
      <c r="DP30" s="93">
        <f t="shared" ca="1" si="26"/>
        <v>0</v>
      </c>
      <c r="DQ30" s="93">
        <f t="shared" ca="1" si="26"/>
        <v>0</v>
      </c>
      <c r="DR30" s="93">
        <f t="shared" ca="1" si="26"/>
        <v>0</v>
      </c>
      <c r="DS30" s="93">
        <f t="shared" ca="1" si="26"/>
        <v>0</v>
      </c>
      <c r="DT30" s="93">
        <f t="shared" ca="1" si="26"/>
        <v>0</v>
      </c>
      <c r="DU30" s="93">
        <f t="shared" ca="1" si="26"/>
        <v>0</v>
      </c>
      <c r="DV30" s="93">
        <f t="shared" ca="1" si="26"/>
        <v>0</v>
      </c>
      <c r="DW30" s="94"/>
      <c r="DX30" s="94"/>
    </row>
    <row r="31" spans="1:128" outlineLevel="1" x14ac:dyDescent="0.2">
      <c r="A31" s="10" t="str">
        <f ca="1">Language!A$1371</f>
        <v>Расчет окупаемости в месяцах</v>
      </c>
      <c r="B31" s="95">
        <f ca="1">DX31</f>
        <v>10.693694110969648</v>
      </c>
      <c r="C31" s="46" t="str">
        <f ca="1">Language!A$46</f>
        <v>мес.</v>
      </c>
      <c r="F31" s="6" t="s">
        <v>3192</v>
      </c>
      <c r="G31" s="94">
        <f t="shared" ref="G31:DV31" ca="1" si="27">IF(G$2&lt;$B30,Prj_Step,IF(G$2=$B30,-F29/G9*Prj_Step,0))</f>
        <v>1</v>
      </c>
      <c r="H31" s="94">
        <f t="shared" ca="1" si="27"/>
        <v>1</v>
      </c>
      <c r="I31" s="94">
        <f t="shared" ca="1" si="27"/>
        <v>1</v>
      </c>
      <c r="J31" s="94">
        <f t="shared" ca="1" si="27"/>
        <v>1</v>
      </c>
      <c r="K31" s="94">
        <f t="shared" ca="1" si="27"/>
        <v>1</v>
      </c>
      <c r="L31" s="94">
        <f t="shared" ca="1" si="27"/>
        <v>1</v>
      </c>
      <c r="M31" s="94">
        <f t="shared" ca="1" si="27"/>
        <v>1</v>
      </c>
      <c r="N31" s="94">
        <f t="shared" ca="1" si="27"/>
        <v>1</v>
      </c>
      <c r="O31" s="94">
        <f t="shared" ca="1" si="27"/>
        <v>1</v>
      </c>
      <c r="P31" s="94">
        <f t="shared" ca="1" si="27"/>
        <v>1</v>
      </c>
      <c r="Q31" s="94">
        <f t="shared" ca="1" si="27"/>
        <v>0.69369411096964795</v>
      </c>
      <c r="R31" s="94">
        <f t="shared" ca="1" si="27"/>
        <v>0</v>
      </c>
      <c r="S31" s="94">
        <f t="shared" ca="1" si="27"/>
        <v>0</v>
      </c>
      <c r="T31" s="94">
        <f t="shared" ca="1" si="27"/>
        <v>0</v>
      </c>
      <c r="U31" s="94">
        <f t="shared" ca="1" si="27"/>
        <v>0</v>
      </c>
      <c r="V31" s="94">
        <f t="shared" ca="1" si="27"/>
        <v>0</v>
      </c>
      <c r="W31" s="94">
        <f t="shared" ca="1" si="27"/>
        <v>0</v>
      </c>
      <c r="X31" s="94">
        <f t="shared" ca="1" si="27"/>
        <v>0</v>
      </c>
      <c r="Y31" s="94">
        <f t="shared" ca="1" si="27"/>
        <v>0</v>
      </c>
      <c r="Z31" s="94">
        <f t="shared" ca="1" si="27"/>
        <v>0</v>
      </c>
      <c r="AA31" s="94">
        <f t="shared" ca="1" si="27"/>
        <v>0</v>
      </c>
      <c r="AB31" s="94">
        <f t="shared" ca="1" si="27"/>
        <v>0</v>
      </c>
      <c r="AC31" s="94">
        <f t="shared" ca="1" si="27"/>
        <v>0</v>
      </c>
      <c r="AD31" s="94">
        <f t="shared" ca="1" si="27"/>
        <v>0</v>
      </c>
      <c r="AE31" s="94">
        <f t="shared" ca="1" si="27"/>
        <v>0</v>
      </c>
      <c r="AF31" s="94">
        <f t="shared" ca="1" si="27"/>
        <v>0</v>
      </c>
      <c r="AG31" s="94">
        <f t="shared" ca="1" si="27"/>
        <v>0</v>
      </c>
      <c r="AH31" s="94">
        <f t="shared" ca="1" si="27"/>
        <v>0</v>
      </c>
      <c r="AI31" s="94">
        <f t="shared" ca="1" si="27"/>
        <v>0</v>
      </c>
      <c r="AJ31" s="94">
        <f t="shared" ca="1" si="27"/>
        <v>0</v>
      </c>
      <c r="AK31" s="94">
        <f t="shared" ca="1" si="27"/>
        <v>0</v>
      </c>
      <c r="AL31" s="94">
        <f t="shared" ca="1" si="27"/>
        <v>0</v>
      </c>
      <c r="AM31" s="94">
        <f t="shared" ca="1" si="27"/>
        <v>0</v>
      </c>
      <c r="AN31" s="94">
        <f t="shared" ca="1" si="27"/>
        <v>0</v>
      </c>
      <c r="AO31" s="94">
        <f t="shared" ca="1" si="27"/>
        <v>0</v>
      </c>
      <c r="AP31" s="94">
        <f t="shared" ca="1" si="27"/>
        <v>0</v>
      </c>
      <c r="AQ31" s="94">
        <f t="shared" ca="1" si="27"/>
        <v>0</v>
      </c>
      <c r="AR31" s="94">
        <f t="shared" ca="1" si="27"/>
        <v>0</v>
      </c>
      <c r="AS31" s="94">
        <f t="shared" ca="1" si="27"/>
        <v>0</v>
      </c>
      <c r="AT31" s="94">
        <f t="shared" ca="1" si="27"/>
        <v>0</v>
      </c>
      <c r="AU31" s="94">
        <f t="shared" ca="1" si="27"/>
        <v>0</v>
      </c>
      <c r="AV31" s="94">
        <f t="shared" ca="1" si="27"/>
        <v>0</v>
      </c>
      <c r="AW31" s="94">
        <f t="shared" ca="1" si="27"/>
        <v>0</v>
      </c>
      <c r="AX31" s="94">
        <f t="shared" ca="1" si="27"/>
        <v>0</v>
      </c>
      <c r="AY31" s="94">
        <f t="shared" ca="1" si="27"/>
        <v>0</v>
      </c>
      <c r="AZ31" s="94">
        <f t="shared" ca="1" si="27"/>
        <v>0</v>
      </c>
      <c r="BA31" s="94">
        <f t="shared" ca="1" si="27"/>
        <v>0</v>
      </c>
      <c r="BB31" s="94">
        <f t="shared" ca="1" si="27"/>
        <v>0</v>
      </c>
      <c r="BC31" s="94">
        <f t="shared" ca="1" si="27"/>
        <v>0</v>
      </c>
      <c r="BD31" s="94">
        <f t="shared" ca="1" si="27"/>
        <v>0</v>
      </c>
      <c r="BE31" s="94">
        <f t="shared" ca="1" si="27"/>
        <v>0</v>
      </c>
      <c r="BF31" s="94">
        <f t="shared" ca="1" si="27"/>
        <v>0</v>
      </c>
      <c r="BG31" s="94">
        <f t="shared" ca="1" si="27"/>
        <v>0</v>
      </c>
      <c r="BH31" s="94">
        <f t="shared" ca="1" si="27"/>
        <v>0</v>
      </c>
      <c r="BI31" s="94">
        <f t="shared" ca="1" si="27"/>
        <v>0</v>
      </c>
      <c r="BJ31" s="94">
        <f t="shared" ca="1" si="27"/>
        <v>0</v>
      </c>
      <c r="BK31" s="94">
        <f t="shared" ca="1" si="27"/>
        <v>0</v>
      </c>
      <c r="BL31" s="94">
        <f t="shared" ca="1" si="27"/>
        <v>0</v>
      </c>
      <c r="BM31" s="94">
        <f t="shared" ca="1" si="27"/>
        <v>0</v>
      </c>
      <c r="BN31" s="94">
        <f t="shared" ca="1" si="27"/>
        <v>0</v>
      </c>
      <c r="BO31" s="94">
        <f t="shared" ca="1" si="27"/>
        <v>0</v>
      </c>
      <c r="BP31" s="94">
        <f t="shared" ca="1" si="27"/>
        <v>0</v>
      </c>
      <c r="BQ31" s="94">
        <f t="shared" ca="1" si="27"/>
        <v>0</v>
      </c>
      <c r="BR31" s="94">
        <f t="shared" ca="1" si="27"/>
        <v>0</v>
      </c>
      <c r="BS31" s="94">
        <f t="shared" ca="1" si="27"/>
        <v>0</v>
      </c>
      <c r="BT31" s="94">
        <f t="shared" ca="1" si="27"/>
        <v>0</v>
      </c>
      <c r="BU31" s="94">
        <f t="shared" ca="1" si="27"/>
        <v>0</v>
      </c>
      <c r="BV31" s="94">
        <f t="shared" ca="1" si="27"/>
        <v>0</v>
      </c>
      <c r="BW31" s="94">
        <f t="shared" ca="1" si="27"/>
        <v>0</v>
      </c>
      <c r="BX31" s="94">
        <f t="shared" ca="1" si="27"/>
        <v>0</v>
      </c>
      <c r="BY31" s="94">
        <f t="shared" ca="1" si="27"/>
        <v>0</v>
      </c>
      <c r="BZ31" s="94">
        <f t="shared" ca="1" si="27"/>
        <v>0</v>
      </c>
      <c r="CA31" s="94">
        <f t="shared" ca="1" si="27"/>
        <v>0</v>
      </c>
      <c r="CB31" s="94">
        <f t="shared" ca="1" si="27"/>
        <v>0</v>
      </c>
      <c r="CC31" s="94">
        <f t="shared" ca="1" si="27"/>
        <v>0</v>
      </c>
      <c r="CD31" s="94">
        <f t="shared" ca="1" si="27"/>
        <v>0</v>
      </c>
      <c r="CE31" s="94">
        <f t="shared" ca="1" si="27"/>
        <v>0</v>
      </c>
      <c r="CF31" s="94">
        <f t="shared" ca="1" si="27"/>
        <v>0</v>
      </c>
      <c r="CG31" s="94">
        <f t="shared" ca="1" si="27"/>
        <v>0</v>
      </c>
      <c r="CH31" s="94">
        <f t="shared" ca="1" si="27"/>
        <v>0</v>
      </c>
      <c r="CI31" s="94">
        <f t="shared" ca="1" si="27"/>
        <v>0</v>
      </c>
      <c r="CJ31" s="94">
        <f t="shared" ca="1" si="27"/>
        <v>0</v>
      </c>
      <c r="CK31" s="94">
        <f t="shared" ca="1" si="27"/>
        <v>0</v>
      </c>
      <c r="CL31" s="94">
        <f t="shared" ca="1" si="27"/>
        <v>0</v>
      </c>
      <c r="CM31" s="94">
        <f t="shared" ca="1" si="27"/>
        <v>0</v>
      </c>
      <c r="CN31" s="94">
        <f t="shared" ca="1" si="27"/>
        <v>0</v>
      </c>
      <c r="CO31" s="94">
        <f t="shared" ca="1" si="27"/>
        <v>0</v>
      </c>
      <c r="CP31" s="94">
        <f t="shared" ca="1" si="27"/>
        <v>0</v>
      </c>
      <c r="CQ31" s="94">
        <f t="shared" ca="1" si="27"/>
        <v>0</v>
      </c>
      <c r="CR31" s="94">
        <f t="shared" ca="1" si="27"/>
        <v>0</v>
      </c>
      <c r="CS31" s="94">
        <f t="shared" ca="1" si="27"/>
        <v>0</v>
      </c>
      <c r="CT31" s="94">
        <f t="shared" ca="1" si="27"/>
        <v>0</v>
      </c>
      <c r="CU31" s="94">
        <f t="shared" ca="1" si="27"/>
        <v>0</v>
      </c>
      <c r="CV31" s="94">
        <f t="shared" ca="1" si="27"/>
        <v>0</v>
      </c>
      <c r="CW31" s="94">
        <f t="shared" ca="1" si="27"/>
        <v>0</v>
      </c>
      <c r="CX31" s="94">
        <f t="shared" ca="1" si="27"/>
        <v>0</v>
      </c>
      <c r="CY31" s="94">
        <f t="shared" ca="1" si="27"/>
        <v>0</v>
      </c>
      <c r="CZ31" s="94">
        <f t="shared" ca="1" si="27"/>
        <v>0</v>
      </c>
      <c r="DA31" s="94">
        <f t="shared" ca="1" si="27"/>
        <v>0</v>
      </c>
      <c r="DB31" s="94">
        <f t="shared" ca="1" si="27"/>
        <v>0</v>
      </c>
      <c r="DC31" s="94">
        <f t="shared" ca="1" si="27"/>
        <v>0</v>
      </c>
      <c r="DD31" s="94">
        <f t="shared" ca="1" si="27"/>
        <v>0</v>
      </c>
      <c r="DE31" s="94">
        <f t="shared" ca="1" si="27"/>
        <v>0</v>
      </c>
      <c r="DF31" s="94">
        <f t="shared" ca="1" si="27"/>
        <v>0</v>
      </c>
      <c r="DG31" s="94">
        <f t="shared" ca="1" si="27"/>
        <v>0</v>
      </c>
      <c r="DH31" s="94">
        <f t="shared" ca="1" si="27"/>
        <v>0</v>
      </c>
      <c r="DI31" s="94">
        <f t="shared" ca="1" si="27"/>
        <v>0</v>
      </c>
      <c r="DJ31" s="94">
        <f t="shared" ca="1" si="27"/>
        <v>0</v>
      </c>
      <c r="DK31" s="94">
        <f t="shared" ca="1" si="27"/>
        <v>0</v>
      </c>
      <c r="DL31" s="94">
        <f t="shared" ca="1" si="27"/>
        <v>0</v>
      </c>
      <c r="DM31" s="94">
        <f t="shared" ca="1" si="27"/>
        <v>0</v>
      </c>
      <c r="DN31" s="94">
        <f t="shared" ca="1" si="27"/>
        <v>0</v>
      </c>
      <c r="DO31" s="94">
        <f t="shared" ca="1" si="27"/>
        <v>0</v>
      </c>
      <c r="DP31" s="94">
        <f t="shared" ca="1" si="27"/>
        <v>0</v>
      </c>
      <c r="DQ31" s="94">
        <f t="shared" ca="1" si="27"/>
        <v>0</v>
      </c>
      <c r="DR31" s="94">
        <f t="shared" ca="1" si="27"/>
        <v>0</v>
      </c>
      <c r="DS31" s="94">
        <f t="shared" ca="1" si="27"/>
        <v>0</v>
      </c>
      <c r="DT31" s="94">
        <f t="shared" ca="1" si="27"/>
        <v>0</v>
      </c>
      <c r="DU31" s="94">
        <f t="shared" ca="1" si="27"/>
        <v>0</v>
      </c>
      <c r="DV31" s="94">
        <f t="shared" ca="1" si="27"/>
        <v>0</v>
      </c>
      <c r="DW31" s="94"/>
      <c r="DX31" s="96">
        <f ca="1">SUM(G31:DW31)</f>
        <v>10.693694110969648</v>
      </c>
    </row>
    <row r="32" spans="1:128" collapsed="1" x14ac:dyDescent="0.2">
      <c r="A32" s="10" t="str">
        <f ca="1">Language!A1368</f>
        <v>Модифицированная IRR, MIRR</v>
      </c>
      <c r="B32" s="90">
        <f ca="1">IFERROR(IF(POWER(1+IRR(G34:DW34,G7),360/Параметры!B$27)-1&gt;999%,"-",POWER(1+IRR(G34:DW34,G7),360/Параметры!B$27)-1),"-")</f>
        <v>0.47842917531002005</v>
      </c>
      <c r="C32" s="46" t="s">
        <v>1</v>
      </c>
      <c r="G32" s="39" t="str">
        <f ca="1">Language!A$1366</f>
        <v>(с учетом инфляции, номинальная)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</row>
    <row r="33" spans="1:128" hidden="1" outlineLevel="1" x14ac:dyDescent="0.2">
      <c r="A33" s="10" t="str">
        <f ca="1">Language!A1356</f>
        <v>Денежный поток для расчета эффективности</v>
      </c>
      <c r="B33" s="90"/>
      <c r="C33" s="46" t="str">
        <f ca="1">Параметры!$C$70</f>
        <v>тыс. руб.</v>
      </c>
      <c r="F33" s="6" t="s">
        <v>3082</v>
      </c>
      <c r="G33" s="53">
        <f ca="1">IF(G16&lt;0,G16/G$8,G16*Параметры!G$147)</f>
        <v>-239005.80000000002</v>
      </c>
      <c r="H33" s="53">
        <f ca="1">IF(H16&lt;0,H16/H$8,H16*Параметры!H$147)</f>
        <v>-3636.8903509373017</v>
      </c>
      <c r="I33" s="53">
        <f ca="1">IF(I16&lt;0,I16/I$8,I16*Параметры!I$147)</f>
        <v>-33702.070711680404</v>
      </c>
      <c r="J33" s="53">
        <f ca="1">IF(J16&lt;0,J16/J$8,J16*Параметры!J$147)</f>
        <v>137208.65948799663</v>
      </c>
      <c r="K33" s="53">
        <f ca="1">IF(K16&lt;0,K16/K$8,K16*Параметры!K$147)</f>
        <v>172030.19039619504</v>
      </c>
      <c r="L33" s="53">
        <f ca="1">IF(L16&lt;0,L16/L$8,L16*Параметры!L$147)</f>
        <v>163341.81206339019</v>
      </c>
      <c r="M33" s="53">
        <f ca="1">IF(M16&lt;0,M16/M$8,M16*Параметры!M$147)</f>
        <v>163901.09468564627</v>
      </c>
      <c r="N33" s="53">
        <f ca="1">IF(N16&lt;0,N16/N$8,N16*Параметры!N$147)</f>
        <v>164255.18417401842</v>
      </c>
      <c r="O33" s="53">
        <f ca="1">IF(O16&lt;0,O16/O$8,O16*Параметры!O$147)</f>
        <v>287776.90433442604</v>
      </c>
      <c r="P33" s="53">
        <f ca="1">IF(P16&lt;0,P16/P$8,P16*Параметры!P$147)</f>
        <v>264464.55647309468</v>
      </c>
      <c r="Q33" s="53">
        <f ca="1">IF(Q16&lt;0,Q16/Q$8,Q16*Параметры!Q$147)</f>
        <v>243107.01696946472</v>
      </c>
      <c r="R33" s="53">
        <f ca="1">IF(R16&lt;0,R16/R$8,R16*Параметры!R$147)</f>
        <v>206365.96939944636</v>
      </c>
      <c r="S33" s="53">
        <f ca="1">IF(S16&lt;0,S16/S$8,S16*Параметры!S$147)</f>
        <v>204445.82761941542</v>
      </c>
      <c r="T33" s="53">
        <f ca="1">IF(T16&lt;0,T16/T$8,T16*Параметры!T$147)</f>
        <v>202473.98452888575</v>
      </c>
      <c r="U33" s="53">
        <f ca="1">IF(U16&lt;0,U16/U$8,U16*Параметры!U$147)</f>
        <v>202644.25309856827</v>
      </c>
      <c r="V33" s="53">
        <f ca="1">IF(V16&lt;0,V16/V$8,V16*Параметры!V$147)</f>
        <v>80992.945800239497</v>
      </c>
      <c r="W33" s="53">
        <f ca="1">IF(W16&lt;0,W16/W$8,W16*Параметры!W$147)</f>
        <v>118838.61382744637</v>
      </c>
      <c r="X33" s="53">
        <f ca="1">IF(X16&lt;0,X16/X$8,X16*Параметры!X$147)</f>
        <v>117706.27062028594</v>
      </c>
      <c r="Y33" s="53">
        <f ca="1">IF(Y16&lt;0,Y16/Y$8,Y16*Параметры!Y$147)</f>
        <v>116584.72916297027</v>
      </c>
      <c r="Z33" s="53">
        <f ca="1">IF(Z16&lt;0,Z16/Z$8,Z16*Параметры!Z$147)</f>
        <v>118835.46435700222</v>
      </c>
      <c r="AA33" s="53">
        <f ca="1">IF(AA16&lt;0,AA16/AA$8,AA16*Параметры!AA$147)</f>
        <v>225410.4175540102</v>
      </c>
      <c r="AB33" s="53">
        <f ca="1">IF(AB16&lt;0,AB16/AB$8,AB16*Параметры!AB$147)</f>
        <v>187541.37533703071</v>
      </c>
      <c r="AC33" s="53">
        <f ca="1">IF(AC16&lt;0,AC16/AC$8,AC16*Параметры!AC$147)</f>
        <v>185755.84935284426</v>
      </c>
      <c r="AD33" s="53">
        <f ca="1">IF(AD16&lt;0,AD16/AD$8,AD16*Параметры!AD$147)</f>
        <v>183987.33426626169</v>
      </c>
      <c r="AE33" s="53">
        <f ca="1">IF(AE16&lt;0,AE16/AE$8,AE16*Параметры!AE$147)</f>
        <v>182235.6678404533</v>
      </c>
      <c r="AF33" s="53">
        <f ca="1">IF(AF16&lt;0,AF16/AF$8,AF16*Параметры!AF$147)</f>
        <v>180500.68938845687</v>
      </c>
      <c r="AG33" s="53">
        <f ca="1">IF(AG16&lt;0,AG16/AG$8,AG16*Параметры!AG$147)</f>
        <v>178782.23975835947</v>
      </c>
      <c r="AH33" s="53">
        <f ca="1">IF(AH16&lt;0,AH16/AH$8,AH16*Параметры!AH$147)</f>
        <v>72195.106690201661</v>
      </c>
      <c r="AI33" s="53">
        <f ca="1">IF(AI16&lt;0,AI16/AI$8,AI16*Параметры!AI$147)</f>
        <v>105941.18325361263</v>
      </c>
      <c r="AJ33" s="53">
        <f ca="1">IF(AJ16&lt;0,AJ16/AJ$8,AJ16*Параметры!AJ$147)</f>
        <v>104931.86109952748</v>
      </c>
      <c r="AK33" s="53">
        <f ca="1">IF(AK16&lt;0,AK16/AK$8,AK16*Параметры!AK$147)</f>
        <v>103932.16522007284</v>
      </c>
      <c r="AL33" s="53">
        <f ca="1">IF(AL16&lt;0,AL16/AL$8,AL16*Параметры!AL$147)</f>
        <v>105939.41081548134</v>
      </c>
      <c r="AM33" s="53">
        <f ca="1">IF(AM16&lt;0,AM16/AM$8,AM16*Параметры!AM$147)</f>
        <v>200969.07900354243</v>
      </c>
      <c r="AN33" s="53">
        <f ca="1">IF(AN16&lt;0,AN16/AN$8,AN16*Параметры!AN$147)</f>
        <v>167202.84622958835</v>
      </c>
      <c r="AO33" s="53">
        <f ca="1">IF(AO16&lt;0,AO16/AO$8,AO16*Параметры!AO$147)</f>
        <v>165611.07712282907</v>
      </c>
      <c r="AP33" s="53">
        <f ca="1">IF(AP16&lt;0,AP16/AP$8,AP16*Параметры!AP$147)</f>
        <v>164034.47116745368</v>
      </c>
      <c r="AQ33" s="53">
        <f ca="1">IF(AQ16&lt;0,AQ16/AQ$8,AQ16*Параметры!AQ$147)</f>
        <v>162472.88377614907</v>
      </c>
      <c r="AR33" s="53">
        <f ca="1">IF(AR16&lt;0,AR16/AR$8,AR16*Параметры!AR$147)</f>
        <v>160926.17174248089</v>
      </c>
      <c r="AS33" s="53">
        <f ca="1">IF(AS16&lt;0,AS16/AS$8,AS16*Параметры!AS$147)</f>
        <v>159394.19322763168</v>
      </c>
      <c r="AT33" s="53">
        <f ca="1">IF(AT16&lt;0,AT16/AT$8,AT16*Параметры!AT$147)</f>
        <v>64354.300702955356</v>
      </c>
      <c r="AU33" s="53">
        <f ca="1">IF(AU16&lt;0,AU16/AU$8,AU16*Параметры!AU$147)</f>
        <v>94444.848893531089</v>
      </c>
      <c r="AV33" s="53">
        <f ca="1">IF(AV16&lt;0,AV16/AV$8,AV16*Параметры!AV$147)</f>
        <v>93545.162088604891</v>
      </c>
      <c r="AW33" s="53">
        <f ca="1">IF(AW16&lt;0,AW16/AW$8,AW16*Параметры!AW$147)</f>
        <v>92654.054307190308</v>
      </c>
      <c r="AX33" s="53">
        <f ca="1">IF(AX16&lt;0,AX16/AX$8,AX16*Параметры!AX$147)</f>
        <v>94444.13166926385</v>
      </c>
      <c r="AY33" s="53">
        <f ca="1">IF(AY16&lt;0,AY16/AY$8,AY16*Параметры!AY$147)</f>
        <v>179179.19823760234</v>
      </c>
      <c r="AZ33" s="53">
        <f ca="1">IF(AZ16&lt;0,AZ16/AZ$8,AZ16*Параметры!AZ$147)</f>
        <v>149071.24890541274</v>
      </c>
      <c r="BA33" s="53">
        <f ca="1">IF(BA16&lt;0,BA16/BA$8,BA16*Параметры!BA$147)</f>
        <v>147652.19219838807</v>
      </c>
      <c r="BB33" s="53">
        <f ca="1">IF(BB16&lt;0,BB16/BB$8,BB16*Параметры!BB$147)</f>
        <v>146246.65188553146</v>
      </c>
      <c r="BC33" s="53">
        <f ca="1">IF(BC16&lt;0,BC16/BC$8,BC16*Параметры!BC$147)</f>
        <v>144854.49910471382</v>
      </c>
      <c r="BD33" s="53">
        <f ca="1">IF(BD16&lt;0,BD16/BD$8,BD16*Параметры!BD$147)</f>
        <v>143475.60622415133</v>
      </c>
      <c r="BE33" s="53">
        <f ca="1">IF(BE16&lt;0,BE16/BE$8,BE16*Параметры!BE$147)</f>
        <v>142109.84683063265</v>
      </c>
      <c r="BF33" s="53">
        <f ca="1">IF(BF16&lt;0,BF16/BF$8,BF16*Параметры!BF$147)</f>
        <v>57366.193602547872</v>
      </c>
      <c r="BG33" s="53">
        <f ca="1">IF(BG16&lt;0,BG16/BG$8,BG16*Параметры!BG$147)</f>
        <v>84197.179562657999</v>
      </c>
      <c r="BH33" s="53">
        <f ca="1">IF(BH16&lt;0,BH16/BH$8,BH16*Параметры!BH$147)</f>
        <v>83395.202258102072</v>
      </c>
      <c r="BI33" s="53">
        <f ca="1">IF(BI16&lt;0,BI16/BI$8,BI16*Параметры!BI$147)</f>
        <v>82600.870912253638</v>
      </c>
      <c r="BJ33" s="53">
        <f ca="1">IF(BJ16&lt;0,BJ16/BJ$8,BJ16*Параметры!BJ$147)</f>
        <v>84197.259370799075</v>
      </c>
      <c r="BK33" s="53">
        <f ca="1">IF(BK16&lt;0,BK16/BK$8,BK16*Параметры!BK$147)</f>
        <v>159752.92631148553</v>
      </c>
      <c r="BL33" s="53">
        <f ca="1">IF(BL16&lt;0,BL16/BL$8,BL16*Параметры!BL$147)</f>
        <v>132906.90056631019</v>
      </c>
      <c r="BM33" s="53">
        <f ca="1">IF(BM16&lt;0,BM16/BM$8,BM16*Параметры!BM$147)</f>
        <v>131641.8006246342</v>
      </c>
      <c r="BN33" s="53">
        <f ca="1">IF(BN16&lt;0,BN16/BN$8,BN16*Параметры!BN$147)</f>
        <v>130388.74939901971</v>
      </c>
      <c r="BO33" s="53">
        <f ca="1">IF(BO16&lt;0,BO16/BO$8,BO16*Параметры!BO$147)</f>
        <v>129147.63203870111</v>
      </c>
      <c r="BP33" s="53">
        <f ca="1">IF(BP16&lt;0,BP16/BP$8,BP16*Параметры!BP$147)</f>
        <v>127918.33478919569</v>
      </c>
      <c r="BQ33" s="53">
        <f ca="1">IF(BQ16&lt;0,BQ16/BQ$8,BQ16*Параметры!BQ$147)</f>
        <v>126700.74498181892</v>
      </c>
      <c r="BR33" s="53">
        <f ca="1">IF(BR16&lt;0,BR16/BR$8,BR16*Параметры!BR$147)</f>
        <v>51137.863303196202</v>
      </c>
      <c r="BS33" s="53">
        <f ca="1">IF(BS16&lt;0,BS16/BS$8,BS16*Параметры!BS$147)</f>
        <v>75062.365081685217</v>
      </c>
      <c r="BT33" s="53">
        <f ca="1">IF(BT16&lt;0,BT16/BT$8,BT16*Параметры!BT$147)</f>
        <v>74347.47150998305</v>
      </c>
      <c r="BU33" s="53">
        <f ca="1">IF(BU16&lt;0,BU16/BU$8,BU16*Параметры!BU$147)</f>
        <v>73639.392525977077</v>
      </c>
      <c r="BV33" s="53">
        <f ca="1">IF(BV16&lt;0,BV16/BV$8,BV16*Параметры!BV$147)</f>
        <v>75063.035688201067</v>
      </c>
      <c r="BW33" s="53">
        <f ca="1">IF(BW16&lt;0,BW16/BW$8,BW16*Параметры!BW$147)</f>
        <v>142433.69919695149</v>
      </c>
      <c r="BX33" s="53">
        <f ca="1">IF(BX16&lt;0,BX16/BX$8,BX16*Параметры!BX$147)</f>
        <v>118496.18380417951</v>
      </c>
      <c r="BY33" s="53">
        <f ca="1">IF(BY16&lt;0,BY16/BY$8,BY16*Параметры!BY$147)</f>
        <v>117368.32437458815</v>
      </c>
      <c r="BZ33" s="53">
        <f ca="1">IF(BZ16&lt;0,BZ16/BZ$8,BZ16*Параметры!BZ$147)</f>
        <v>116251.20554842999</v>
      </c>
      <c r="CA33" s="53">
        <f ca="1">IF(CA16&lt;0,CA16/CA$8,CA16*Параметры!CA$147)</f>
        <v>115144.72495984603</v>
      </c>
      <c r="CB33" s="53">
        <f ca="1">IF(CB16&lt;0,CB16/CB$8,CB16*Параметры!CB$147)</f>
        <v>114048.78121986623</v>
      </c>
      <c r="CC33" s="53">
        <f ca="1">IF(CC16&lt;0,CC16/CC$8,CC16*Параметры!CC$147)</f>
        <v>112963.27390704933</v>
      </c>
      <c r="CD33" s="53">
        <f ca="1">IF(CD16&lt;0,CD16/CD$8,CD16*Параметры!CD$147)</f>
        <v>45586.545340593322</v>
      </c>
      <c r="CE33" s="53">
        <f ca="1">IF(CE16&lt;0,CE16/CE$8,CE16*Параметры!CE$147)</f>
        <v>66919.397729799806</v>
      </c>
      <c r="CF33" s="53">
        <f ca="1">IF(CF16&lt;0,CF16/CF$8,CF16*Параметры!CF$147)</f>
        <v>66282.120010194878</v>
      </c>
      <c r="CG33" s="53">
        <f ca="1">IF(CG16&lt;0,CG16/CG$8,CG16*Параметры!CG$147)</f>
        <v>65650.916082266674</v>
      </c>
      <c r="CH33" s="53">
        <f ca="1">IF(CH16&lt;0,CH16/CH$8,CH16*Параметры!CH$147)</f>
        <v>66920.495224161365</v>
      </c>
      <c r="CI33" s="53">
        <f ca="1">IF(CI16&lt;0,CI16/CI$8,CI16*Параметры!CI$147)</f>
        <v>126992.83170280045</v>
      </c>
      <c r="CJ33" s="53">
        <f ca="1">IF(CJ16&lt;0,CJ16/CJ$8,CJ16*Параметры!CJ$147)</f>
        <v>105648.70622479965</v>
      </c>
      <c r="CK33" s="53">
        <f ca="1">IF(CK16&lt;0,CK16/CK$8,CK16*Параметры!CK$147)</f>
        <v>104643.18824875243</v>
      </c>
      <c r="CL33" s="53">
        <f ca="1">IF(CL16&lt;0,CL16/CL$8,CL16*Параметры!CL$147)</f>
        <v>103647.24494821009</v>
      </c>
      <c r="CM33" s="53">
        <f ca="1">IF(CM16&lt;0,CM16/CM$8,CM16*Параметры!CM$147)</f>
        <v>102660.78508258957</v>
      </c>
      <c r="CN33" s="53">
        <f ca="1">IF(CN16&lt;0,CN16/CN$8,CN16*Параметры!CN$147)</f>
        <v>101683.71828179951</v>
      </c>
      <c r="CO33" s="53">
        <f ca="1">IF(CO16&lt;0,CO16/CO$8,CO16*Параметры!CO$147)</f>
        <v>100715.95503794655</v>
      </c>
      <c r="CP33" s="53">
        <f ca="1">IF(CP16&lt;0,CP16/CP$8,CP16*Параметры!CP$147)</f>
        <v>40638.517285863396</v>
      </c>
      <c r="CQ33" s="53">
        <f ca="1">IF(CQ16&lt;0,CQ16/CQ$8,CQ16*Параметры!CQ$147)</f>
        <v>59660.453696849261</v>
      </c>
      <c r="CR33" s="53">
        <f ca="1">IF(CR16&lt;0,CR16/CR$8,CR16*Параметры!CR$147)</f>
        <v>59092.355270618631</v>
      </c>
      <c r="CS33" s="53">
        <f ca="1">IF(CS16&lt;0,CS16/CS$8,CS16*Параметры!CS$147)</f>
        <v>58529.670517778643</v>
      </c>
      <c r="CT33" s="53">
        <f ca="1">IF(CT16&lt;0,CT16/CT$8,CT16*Параметры!CT$147)</f>
        <v>59661.848576727098</v>
      </c>
      <c r="CU33" s="53">
        <f ca="1">IF(CU16&lt;0,CU16/CU$8,CU16*Параметры!CU$147)</f>
        <v>113226.48320077112</v>
      </c>
      <c r="CV33" s="53">
        <f ca="1">IF(CV16&lt;0,CV16/CV$8,CV16*Параметры!CV$147)</f>
        <v>94194.770550001762</v>
      </c>
      <c r="CW33" s="53">
        <f ca="1">IF(CW16&lt;0,CW16/CW$8,CW16*Параметры!CW$147)</f>
        <v>93298.314256364189</v>
      </c>
      <c r="CX33" s="53">
        <f ca="1">IF(CX16&lt;0,CX16/CX$8,CX16*Параметры!CX$147)</f>
        <v>92410.393412926918</v>
      </c>
      <c r="CY33" s="53">
        <f ca="1">IF(CY16&lt;0,CY16/CY$8,CY16*Параметры!CY$147)</f>
        <v>91530.92669318564</v>
      </c>
      <c r="CZ33" s="53">
        <f ca="1">IF(CZ16&lt;0,CZ16/CZ$8,CZ16*Параметры!CZ$147)</f>
        <v>90659.833546390262</v>
      </c>
      <c r="DA33" s="53">
        <f ca="1">IF(DA16&lt;0,DA16/DA$8,DA16*Параметры!DA$147)</f>
        <v>89797.034190131715</v>
      </c>
      <c r="DB33" s="53">
        <f ca="1">IF(DB16&lt;0,DB16/DB$8,DB16*Параметры!DB$147)</f>
        <v>36228.106544219008</v>
      </c>
      <c r="DC33" s="53">
        <f ca="1">IF(DC16&lt;0,DC16/DC$8,DC16*Параметры!DC$147)</f>
        <v>53189.452369539176</v>
      </c>
      <c r="DD33" s="53">
        <f ca="1">IF(DD16&lt;0,DD16/DD$8,DD16*Параметры!DD$147)</f>
        <v>52683.015334265881</v>
      </c>
      <c r="DE33" s="53">
        <f ca="1">IF(DE16&lt;0,DE16/DE$8,DE16*Параметры!DE$147)</f>
        <v>52181.403720957707</v>
      </c>
      <c r="DF33" s="53">
        <f ca="1">IF(DF16&lt;0,DF16/DF$8,DF16*Параметры!DF$147)</f>
        <v>53191.04303804176</v>
      </c>
      <c r="DG33" s="53">
        <f ca="1">IF(DG16&lt;0,DG16/DG$8,DG16*Параметры!DG$147)</f>
        <v>100952.9544088855</v>
      </c>
      <c r="DH33" s="53">
        <f ca="1">IF(DH16&lt;0,DH16/DH$8,DH16*Параметры!DH$147)</f>
        <v>83983.121101202487</v>
      </c>
      <c r="DI33" s="53">
        <f ca="1">IF(DI16&lt;0,DI16/DI$8,DI16*Параметры!DI$147)</f>
        <v>83183.88971298853</v>
      </c>
      <c r="DJ33" s="53">
        <f ca="1">IF(DJ16&lt;0,DJ16/DJ$8,DJ16*Параметры!DJ$147)</f>
        <v>82392.267460546296</v>
      </c>
      <c r="DK33" s="53">
        <f ca="1">IF(DK16&lt;0,DK16/DK$8,DK16*Параметры!DK$147)</f>
        <v>81608.181852477821</v>
      </c>
      <c r="DL33" s="53">
        <f ca="1">IF(DL16&lt;0,DL16/DL$8,DL16*Параметры!DL$147)</f>
        <v>80831.561088732007</v>
      </c>
      <c r="DM33" s="53">
        <f ca="1">IF(DM16&lt;0,DM16/DM$8,DM16*Параметры!DM$147)</f>
        <v>80062.334053985731</v>
      </c>
      <c r="DN33" s="53">
        <f ca="1">IF(DN16&lt;0,DN16/DN$8,DN16*Параметры!DN$147)</f>
        <v>32296.807749997683</v>
      </c>
      <c r="DO33" s="53">
        <f ca="1">IF(DO16&lt;0,DO16/DO$8,DO16*Параметры!DO$147)</f>
        <v>47420.773771067768</v>
      </c>
      <c r="DP33" s="53">
        <f ca="1">IF(DP16&lt;0,DP16/DP$8,DP16*Параметры!DP$147)</f>
        <v>46969.298576942936</v>
      </c>
      <c r="DQ33" s="53">
        <f ca="1">IF(DQ16&lt;0,DQ16/DQ$8,DQ16*Параметры!DQ$147)</f>
        <v>46522.124575603826</v>
      </c>
      <c r="DR33" s="53">
        <f ca="1">IF(DR16&lt;0,DR16/DR$8,DR16*Параметры!DR$147)</f>
        <v>47422.481200993068</v>
      </c>
      <c r="DS33" s="53">
        <f ca="1">IF(DS16&lt;0,DS16/DS$8,DS16*Параметры!DS$147)</f>
        <v>90010.278977028211</v>
      </c>
      <c r="DT33" s="53">
        <f ca="1">IF(DT16&lt;0,DT16/DT$8,DT16*Параметры!DT$147)</f>
        <v>74878.936338161031</v>
      </c>
      <c r="DU33" s="53">
        <f ca="1">IF(DU16&lt;0,DU16/DU$8,DU16*Параметры!DU$147)</f>
        <v>74166.379022788402</v>
      </c>
      <c r="DV33" s="53">
        <f ca="1">IF(DV16&lt;0,DV16/DV$8,DV16*Параметры!DV$147)</f>
        <v>73460.605152932825</v>
      </c>
      <c r="DW33" s="53"/>
      <c r="DX33" s="55">
        <f ca="1">SUM(G33:DW33)</f>
        <v>13068282.1165302</v>
      </c>
    </row>
    <row r="34" spans="1:128" hidden="1" outlineLevel="1" x14ac:dyDescent="0.2">
      <c r="A34" s="10" t="str">
        <f ca="1">Language!A480</f>
        <v>Модифицированный денежный поток</v>
      </c>
      <c r="B34" s="90"/>
      <c r="C34" s="46" t="str">
        <f ca="1">Параметры!$C$70</f>
        <v>тыс. руб.</v>
      </c>
      <c r="F34" s="6" t="s">
        <v>3082</v>
      </c>
      <c r="G34" s="53">
        <f ca="1">IF(G$2=1,SUMIF($G33:OFFSET($G33,0,Prj_Len-G$2),"&lt;0",$G33:OFFSET($G33,0,Prj_Len-G$2)),IF(G$2=Prj_Len,SUMIF($G33:OFFSET(G33,0,Prj_Len-G$2),"&gt;=0",$G33:OFFSET($G33,0,Prj_Len-G$2)),0))</f>
        <v>-276344.7610626177</v>
      </c>
      <c r="H34" s="53">
        <f ca="1">IF(H$2=1,SUMIF($G33:OFFSET($G33,0,Prj_Len-H$2),"&lt;0",$G33:OFFSET($G33,0,Prj_Len-H$2)),IF(H$2=Prj_Len,SUMIF($G33:OFFSET(H33,0,Prj_Len-H$2),"&gt;=0",$G33:OFFSET($G33,0,Prj_Len-H$2)),0))</f>
        <v>0</v>
      </c>
      <c r="I34" s="53">
        <f ca="1">IF(I$2=1,SUMIF($G33:OFFSET($G33,0,Prj_Len-I$2),"&lt;0",$G33:OFFSET($G33,0,Prj_Len-I$2)),IF(I$2=Prj_Len,SUMIF($G33:OFFSET(I33,0,Prj_Len-I$2),"&gt;=0",$G33:OFFSET($G33,0,Prj_Len-I$2)),0))</f>
        <v>0</v>
      </c>
      <c r="J34" s="53">
        <f ca="1">IF(J$2=1,SUMIF($G33:OFFSET($G33,0,Prj_Len-J$2),"&lt;0",$G33:OFFSET($G33,0,Prj_Len-J$2)),IF(J$2=Prj_Len,SUMIF($G33:OFFSET(J33,0,Prj_Len-J$2),"&gt;=0",$G33:OFFSET($G33,0,Prj_Len-J$2)),0))</f>
        <v>0</v>
      </c>
      <c r="K34" s="53">
        <f ca="1">IF(K$2=1,SUMIF($G33:OFFSET($G33,0,Prj_Len-K$2),"&lt;0",$G33:OFFSET($G33,0,Prj_Len-K$2)),IF(K$2=Prj_Len,SUMIF($G33:OFFSET(K33,0,Prj_Len-K$2),"&gt;=0",$G33:OFFSET($G33,0,Prj_Len-K$2)),0))</f>
        <v>0</v>
      </c>
      <c r="L34" s="53">
        <f ca="1">IF(L$2=1,SUMIF($G33:OFFSET($G33,0,Prj_Len-L$2),"&lt;0",$G33:OFFSET($G33,0,Prj_Len-L$2)),IF(L$2=Prj_Len,SUMIF($G33:OFFSET(L33,0,Prj_Len-L$2),"&gt;=0",$G33:OFFSET($G33,0,Prj_Len-L$2)),0))</f>
        <v>0</v>
      </c>
      <c r="M34" s="53">
        <f ca="1">IF(M$2=1,SUMIF($G33:OFFSET($G33,0,Prj_Len-M$2),"&lt;0",$G33:OFFSET($G33,0,Prj_Len-M$2)),IF(M$2=Prj_Len,SUMIF($G33:OFFSET(M33,0,Prj_Len-M$2),"&gt;=0",$G33:OFFSET($G33,0,Prj_Len-M$2)),0))</f>
        <v>0</v>
      </c>
      <c r="N34" s="53">
        <f ca="1">IF(N$2=1,SUMIF($G33:OFFSET($G33,0,Prj_Len-N$2),"&lt;0",$G33:OFFSET($G33,0,Prj_Len-N$2)),IF(N$2=Prj_Len,SUMIF($G33:OFFSET(N33,0,Prj_Len-N$2),"&gt;=0",$G33:OFFSET($G33,0,Prj_Len-N$2)),0))</f>
        <v>0</v>
      </c>
      <c r="O34" s="53">
        <f ca="1">IF(O$2=1,SUMIF($G33:OFFSET($G33,0,Prj_Len-O$2),"&lt;0",$G33:OFFSET($G33,0,Prj_Len-O$2)),IF(O$2=Prj_Len,SUMIF($G33:OFFSET(O33,0,Prj_Len-O$2),"&gt;=0",$G33:OFFSET($G33,0,Prj_Len-O$2)),0))</f>
        <v>0</v>
      </c>
      <c r="P34" s="53">
        <f ca="1">IF(P$2=1,SUMIF($G33:OFFSET($G33,0,Prj_Len-P$2),"&lt;0",$G33:OFFSET($G33,0,Prj_Len-P$2)),IF(P$2=Prj_Len,SUMIF($G33:OFFSET(P33,0,Prj_Len-P$2),"&gt;=0",$G33:OFFSET($G33,0,Prj_Len-P$2)),0))</f>
        <v>0</v>
      </c>
      <c r="Q34" s="53">
        <f ca="1">IF(Q$2=1,SUMIF($G33:OFFSET($G33,0,Prj_Len-Q$2),"&lt;0",$G33:OFFSET($G33,0,Prj_Len-Q$2)),IF(Q$2=Prj_Len,SUMIF($G33:OFFSET(Q33,0,Prj_Len-Q$2),"&gt;=0",$G33:OFFSET($G33,0,Prj_Len-Q$2)),0))</f>
        <v>0</v>
      </c>
      <c r="R34" s="53">
        <f ca="1">IF(R$2=1,SUMIF($G33:OFFSET($G33,0,Prj_Len-R$2),"&lt;0",$G33:OFFSET($G33,0,Prj_Len-R$2)),IF(R$2=Prj_Len,SUMIF($G33:OFFSET(R33,0,Prj_Len-R$2),"&gt;=0",$G33:OFFSET($G33,0,Prj_Len-R$2)),0))</f>
        <v>0</v>
      </c>
      <c r="S34" s="53">
        <f ca="1">IF(S$2=1,SUMIF($G33:OFFSET($G33,0,Prj_Len-S$2),"&lt;0",$G33:OFFSET($G33,0,Prj_Len-S$2)),IF(S$2=Prj_Len,SUMIF($G33:OFFSET(S33,0,Prj_Len-S$2),"&gt;=0",$G33:OFFSET($G33,0,Prj_Len-S$2)),0))</f>
        <v>0</v>
      </c>
      <c r="T34" s="53">
        <f ca="1">IF(T$2=1,SUMIF($G33:OFFSET($G33,0,Prj_Len-T$2),"&lt;0",$G33:OFFSET($G33,0,Prj_Len-T$2)),IF(T$2=Prj_Len,SUMIF($G33:OFFSET(T33,0,Prj_Len-T$2),"&gt;=0",$G33:OFFSET($G33,0,Prj_Len-T$2)),0))</f>
        <v>0</v>
      </c>
      <c r="U34" s="53">
        <f ca="1">IF(U$2=1,SUMIF($G33:OFFSET($G33,0,Prj_Len-U$2),"&lt;0",$G33:OFFSET($G33,0,Prj_Len-U$2)),IF(U$2=Prj_Len,SUMIF($G33:OFFSET(U33,0,Prj_Len-U$2),"&gt;=0",$G33:OFFSET($G33,0,Prj_Len-U$2)),0))</f>
        <v>0</v>
      </c>
      <c r="V34" s="53">
        <f ca="1">IF(V$2=1,SUMIF($G33:OFFSET($G33,0,Prj_Len-V$2),"&lt;0",$G33:OFFSET($G33,0,Prj_Len-V$2)),IF(V$2=Prj_Len,SUMIF($G33:OFFSET(V33,0,Prj_Len-V$2),"&gt;=0",$G33:OFFSET($G33,0,Prj_Len-V$2)),0))</f>
        <v>0</v>
      </c>
      <c r="W34" s="53">
        <f ca="1">IF(W$2=1,SUMIF($G33:OFFSET($G33,0,Prj_Len-W$2),"&lt;0",$G33:OFFSET($G33,0,Prj_Len-W$2)),IF(W$2=Prj_Len,SUMIF($G33:OFFSET(W33,0,Prj_Len-W$2),"&gt;=0",$G33:OFFSET($G33,0,Prj_Len-W$2)),0))</f>
        <v>0</v>
      </c>
      <c r="X34" s="53">
        <f ca="1">IF(X$2=1,SUMIF($G33:OFFSET($G33,0,Prj_Len-X$2),"&lt;0",$G33:OFFSET($G33,0,Prj_Len-X$2)),IF(X$2=Prj_Len,SUMIF($G33:OFFSET(X33,0,Prj_Len-X$2),"&gt;=0",$G33:OFFSET($G33,0,Prj_Len-X$2)),0))</f>
        <v>0</v>
      </c>
      <c r="Y34" s="53">
        <f ca="1">IF(Y$2=1,SUMIF($G33:OFFSET($G33,0,Prj_Len-Y$2),"&lt;0",$G33:OFFSET($G33,0,Prj_Len-Y$2)),IF(Y$2=Prj_Len,SUMIF($G33:OFFSET(Y33,0,Prj_Len-Y$2),"&gt;=0",$G33:OFFSET($G33,0,Prj_Len-Y$2)),0))</f>
        <v>0</v>
      </c>
      <c r="Z34" s="53">
        <f ca="1">IF(Z$2=1,SUMIF($G33:OFFSET($G33,0,Prj_Len-Z$2),"&lt;0",$G33:OFFSET($G33,0,Prj_Len-Z$2)),IF(Z$2=Prj_Len,SUMIF($G33:OFFSET(Z33,0,Prj_Len-Z$2),"&gt;=0",$G33:OFFSET($G33,0,Prj_Len-Z$2)),0))</f>
        <v>0</v>
      </c>
      <c r="AA34" s="53">
        <f ca="1">IF(AA$2=1,SUMIF($G33:OFFSET($G33,0,Prj_Len-AA$2),"&lt;0",$G33:OFFSET($G33,0,Prj_Len-AA$2)),IF(AA$2=Prj_Len,SUMIF($G33:OFFSET(AA33,0,Prj_Len-AA$2),"&gt;=0",$G33:OFFSET($G33,0,Prj_Len-AA$2)),0))</f>
        <v>0</v>
      </c>
      <c r="AB34" s="53">
        <f ca="1">IF(AB$2=1,SUMIF($G33:OFFSET($G33,0,Prj_Len-AB$2),"&lt;0",$G33:OFFSET($G33,0,Prj_Len-AB$2)),IF(AB$2=Prj_Len,SUMIF($G33:OFFSET(AB33,0,Prj_Len-AB$2),"&gt;=0",$G33:OFFSET($G33,0,Prj_Len-AB$2)),0))</f>
        <v>0</v>
      </c>
      <c r="AC34" s="53">
        <f ca="1">IF(AC$2=1,SUMIF($G33:OFFSET($G33,0,Prj_Len-AC$2),"&lt;0",$G33:OFFSET($G33,0,Prj_Len-AC$2)),IF(AC$2=Prj_Len,SUMIF($G33:OFFSET(AC33,0,Prj_Len-AC$2),"&gt;=0",$G33:OFFSET($G33,0,Prj_Len-AC$2)),0))</f>
        <v>0</v>
      </c>
      <c r="AD34" s="53">
        <f ca="1">IF(AD$2=1,SUMIF($G33:OFFSET($G33,0,Prj_Len-AD$2),"&lt;0",$G33:OFFSET($G33,0,Prj_Len-AD$2)),IF(AD$2=Prj_Len,SUMIF($G33:OFFSET(AD33,0,Prj_Len-AD$2),"&gt;=0",$G33:OFFSET($G33,0,Prj_Len-AD$2)),0))</f>
        <v>0</v>
      </c>
      <c r="AE34" s="53">
        <f ca="1">IF(AE$2=1,SUMIF($G33:OFFSET($G33,0,Prj_Len-AE$2),"&lt;0",$G33:OFFSET($G33,0,Prj_Len-AE$2)),IF(AE$2=Prj_Len,SUMIF($G33:OFFSET(AE33,0,Prj_Len-AE$2),"&gt;=0",$G33:OFFSET($G33,0,Prj_Len-AE$2)),0))</f>
        <v>0</v>
      </c>
      <c r="AF34" s="53">
        <f ca="1">IF(AF$2=1,SUMIF($G33:OFFSET($G33,0,Prj_Len-AF$2),"&lt;0",$G33:OFFSET($G33,0,Prj_Len-AF$2)),IF(AF$2=Prj_Len,SUMIF($G33:OFFSET(AF33,0,Prj_Len-AF$2),"&gt;=0",$G33:OFFSET($G33,0,Prj_Len-AF$2)),0))</f>
        <v>0</v>
      </c>
      <c r="AG34" s="53">
        <f ca="1">IF(AG$2=1,SUMIF($G33:OFFSET($G33,0,Prj_Len-AG$2),"&lt;0",$G33:OFFSET($G33,0,Prj_Len-AG$2)),IF(AG$2=Prj_Len,SUMIF($G33:OFFSET(AG33,0,Prj_Len-AG$2),"&gt;=0",$G33:OFFSET($G33,0,Prj_Len-AG$2)),0))</f>
        <v>0</v>
      </c>
      <c r="AH34" s="53">
        <f ca="1">IF(AH$2=1,SUMIF($G33:OFFSET($G33,0,Prj_Len-AH$2),"&lt;0",$G33:OFFSET($G33,0,Prj_Len-AH$2)),IF(AH$2=Prj_Len,SUMIF($G33:OFFSET(AH33,0,Prj_Len-AH$2),"&gt;=0",$G33:OFFSET($G33,0,Prj_Len-AH$2)),0))</f>
        <v>0</v>
      </c>
      <c r="AI34" s="53">
        <f ca="1">IF(AI$2=1,SUMIF($G33:OFFSET($G33,0,Prj_Len-AI$2),"&lt;0",$G33:OFFSET($G33,0,Prj_Len-AI$2)),IF(AI$2=Prj_Len,SUMIF($G33:OFFSET(AI33,0,Prj_Len-AI$2),"&gt;=0",$G33:OFFSET($G33,0,Prj_Len-AI$2)),0))</f>
        <v>0</v>
      </c>
      <c r="AJ34" s="53">
        <f ca="1">IF(AJ$2=1,SUMIF($G33:OFFSET($G33,0,Prj_Len-AJ$2),"&lt;0",$G33:OFFSET($G33,0,Prj_Len-AJ$2)),IF(AJ$2=Prj_Len,SUMIF($G33:OFFSET(AJ33,0,Prj_Len-AJ$2),"&gt;=0",$G33:OFFSET($G33,0,Prj_Len-AJ$2)),0))</f>
        <v>0</v>
      </c>
      <c r="AK34" s="53">
        <f ca="1">IF(AK$2=1,SUMIF($G33:OFFSET($G33,0,Prj_Len-AK$2),"&lt;0",$G33:OFFSET($G33,0,Prj_Len-AK$2)),IF(AK$2=Prj_Len,SUMIF($G33:OFFSET(AK33,0,Prj_Len-AK$2),"&gt;=0",$G33:OFFSET($G33,0,Prj_Len-AK$2)),0))</f>
        <v>0</v>
      </c>
      <c r="AL34" s="53">
        <f ca="1">IF(AL$2=1,SUMIF($G33:OFFSET($G33,0,Prj_Len-AL$2),"&lt;0",$G33:OFFSET($G33,0,Prj_Len-AL$2)),IF(AL$2=Prj_Len,SUMIF($G33:OFFSET(AL33,0,Prj_Len-AL$2),"&gt;=0",$G33:OFFSET($G33,0,Prj_Len-AL$2)),0))</f>
        <v>0</v>
      </c>
      <c r="AM34" s="53">
        <f ca="1">IF(AM$2=1,SUMIF($G33:OFFSET($G33,0,Prj_Len-AM$2),"&lt;0",$G33:OFFSET($G33,0,Prj_Len-AM$2)),IF(AM$2=Prj_Len,SUMIF($G33:OFFSET(AM33,0,Prj_Len-AM$2),"&gt;=0",$G33:OFFSET($G33,0,Prj_Len-AM$2)),0))</f>
        <v>0</v>
      </c>
      <c r="AN34" s="53">
        <f ca="1">IF(AN$2=1,SUMIF($G33:OFFSET($G33,0,Prj_Len-AN$2),"&lt;0",$G33:OFFSET($G33,0,Prj_Len-AN$2)),IF(AN$2=Prj_Len,SUMIF($G33:OFFSET(AN33,0,Prj_Len-AN$2),"&gt;=0",$G33:OFFSET($G33,0,Prj_Len-AN$2)),0))</f>
        <v>0</v>
      </c>
      <c r="AO34" s="53">
        <f ca="1">IF(AO$2=1,SUMIF($G33:OFFSET($G33,0,Prj_Len-AO$2),"&lt;0",$G33:OFFSET($G33,0,Prj_Len-AO$2)),IF(AO$2=Prj_Len,SUMIF($G33:OFFSET(AO33,0,Prj_Len-AO$2),"&gt;=0",$G33:OFFSET($G33,0,Prj_Len-AO$2)),0))</f>
        <v>0</v>
      </c>
      <c r="AP34" s="53">
        <f ca="1">IF(AP$2=1,SUMIF($G33:OFFSET($G33,0,Prj_Len-AP$2),"&lt;0",$G33:OFFSET($G33,0,Prj_Len-AP$2)),IF(AP$2=Prj_Len,SUMIF($G33:OFFSET(AP33,0,Prj_Len-AP$2),"&gt;=0",$G33:OFFSET($G33,0,Prj_Len-AP$2)),0))</f>
        <v>0</v>
      </c>
      <c r="AQ34" s="53">
        <f ca="1">IF(AQ$2=1,SUMIF($G33:OFFSET($G33,0,Prj_Len-AQ$2),"&lt;0",$G33:OFFSET($G33,0,Prj_Len-AQ$2)),IF(AQ$2=Prj_Len,SUMIF($G33:OFFSET(AQ33,0,Prj_Len-AQ$2),"&gt;=0",$G33:OFFSET($G33,0,Prj_Len-AQ$2)),0))</f>
        <v>0</v>
      </c>
      <c r="AR34" s="53">
        <f ca="1">IF(AR$2=1,SUMIF($G33:OFFSET($G33,0,Prj_Len-AR$2),"&lt;0",$G33:OFFSET($G33,0,Prj_Len-AR$2)),IF(AR$2=Prj_Len,SUMIF($G33:OFFSET(AR33,0,Prj_Len-AR$2),"&gt;=0",$G33:OFFSET($G33,0,Prj_Len-AR$2)),0))</f>
        <v>0</v>
      </c>
      <c r="AS34" s="53">
        <f ca="1">IF(AS$2=1,SUMIF($G33:OFFSET($G33,0,Prj_Len-AS$2),"&lt;0",$G33:OFFSET($G33,0,Prj_Len-AS$2)),IF(AS$2=Prj_Len,SUMIF($G33:OFFSET(AS33,0,Prj_Len-AS$2),"&gt;=0",$G33:OFFSET($G33,0,Prj_Len-AS$2)),0))</f>
        <v>0</v>
      </c>
      <c r="AT34" s="53">
        <f ca="1">IF(AT$2=1,SUMIF($G33:OFFSET($G33,0,Prj_Len-AT$2),"&lt;0",$G33:OFFSET($G33,0,Prj_Len-AT$2)),IF(AT$2=Prj_Len,SUMIF($G33:OFFSET(AT33,0,Prj_Len-AT$2),"&gt;=0",$G33:OFFSET($G33,0,Prj_Len-AT$2)),0))</f>
        <v>0</v>
      </c>
      <c r="AU34" s="53">
        <f ca="1">IF(AU$2=1,SUMIF($G33:OFFSET($G33,0,Prj_Len-AU$2),"&lt;0",$G33:OFFSET($G33,0,Prj_Len-AU$2)),IF(AU$2=Prj_Len,SUMIF($G33:OFFSET(AU33,0,Prj_Len-AU$2),"&gt;=0",$G33:OFFSET($G33,0,Prj_Len-AU$2)),0))</f>
        <v>0</v>
      </c>
      <c r="AV34" s="53">
        <f ca="1">IF(AV$2=1,SUMIF($G33:OFFSET($G33,0,Prj_Len-AV$2),"&lt;0",$G33:OFFSET($G33,0,Prj_Len-AV$2)),IF(AV$2=Prj_Len,SUMIF($G33:OFFSET(AV33,0,Prj_Len-AV$2),"&gt;=0",$G33:OFFSET($G33,0,Prj_Len-AV$2)),0))</f>
        <v>0</v>
      </c>
      <c r="AW34" s="53">
        <f ca="1">IF(AW$2=1,SUMIF($G33:OFFSET($G33,0,Prj_Len-AW$2),"&lt;0",$G33:OFFSET($G33,0,Prj_Len-AW$2)),IF(AW$2=Prj_Len,SUMIF($G33:OFFSET(AW33,0,Prj_Len-AW$2),"&gt;=0",$G33:OFFSET($G33,0,Prj_Len-AW$2)),0))</f>
        <v>0</v>
      </c>
      <c r="AX34" s="53">
        <f ca="1">IF(AX$2=1,SUMIF($G33:OFFSET($G33,0,Prj_Len-AX$2),"&lt;0",$G33:OFFSET($G33,0,Prj_Len-AX$2)),IF(AX$2=Prj_Len,SUMIF($G33:OFFSET(AX33,0,Prj_Len-AX$2),"&gt;=0",$G33:OFFSET($G33,0,Prj_Len-AX$2)),0))</f>
        <v>0</v>
      </c>
      <c r="AY34" s="53">
        <f ca="1">IF(AY$2=1,SUMIF($G33:OFFSET($G33,0,Prj_Len-AY$2),"&lt;0",$G33:OFFSET($G33,0,Prj_Len-AY$2)),IF(AY$2=Prj_Len,SUMIF($G33:OFFSET(AY33,0,Prj_Len-AY$2),"&gt;=0",$G33:OFFSET($G33,0,Prj_Len-AY$2)),0))</f>
        <v>0</v>
      </c>
      <c r="AZ34" s="53">
        <f ca="1">IF(AZ$2=1,SUMIF($G33:OFFSET($G33,0,Prj_Len-AZ$2),"&lt;0",$G33:OFFSET($G33,0,Prj_Len-AZ$2)),IF(AZ$2=Prj_Len,SUMIF($G33:OFFSET(AZ33,0,Prj_Len-AZ$2),"&gt;=0",$G33:OFFSET($G33,0,Prj_Len-AZ$2)),0))</f>
        <v>0</v>
      </c>
      <c r="BA34" s="53">
        <f ca="1">IF(BA$2=1,SUMIF($G33:OFFSET($G33,0,Prj_Len-BA$2),"&lt;0",$G33:OFFSET($G33,0,Prj_Len-BA$2)),IF(BA$2=Prj_Len,SUMIF($G33:OFFSET(BA33,0,Prj_Len-BA$2),"&gt;=0",$G33:OFFSET($G33,0,Prj_Len-BA$2)),0))</f>
        <v>0</v>
      </c>
      <c r="BB34" s="53">
        <f ca="1">IF(BB$2=1,SUMIF($G33:OFFSET($G33,0,Prj_Len-BB$2),"&lt;0",$G33:OFFSET($G33,0,Prj_Len-BB$2)),IF(BB$2=Prj_Len,SUMIF($G33:OFFSET(BB33,0,Prj_Len-BB$2),"&gt;=0",$G33:OFFSET($G33,0,Prj_Len-BB$2)),0))</f>
        <v>0</v>
      </c>
      <c r="BC34" s="53">
        <f ca="1">IF(BC$2=1,SUMIF($G33:OFFSET($G33,0,Prj_Len-BC$2),"&lt;0",$G33:OFFSET($G33,0,Prj_Len-BC$2)),IF(BC$2=Prj_Len,SUMIF($G33:OFFSET(BC33,0,Prj_Len-BC$2),"&gt;=0",$G33:OFFSET($G33,0,Prj_Len-BC$2)),0))</f>
        <v>0</v>
      </c>
      <c r="BD34" s="53">
        <f ca="1">IF(BD$2=1,SUMIF($G33:OFFSET($G33,0,Prj_Len-BD$2),"&lt;0",$G33:OFFSET($G33,0,Prj_Len-BD$2)),IF(BD$2=Prj_Len,SUMIF($G33:OFFSET(BD33,0,Prj_Len-BD$2),"&gt;=0",$G33:OFFSET($G33,0,Prj_Len-BD$2)),0))</f>
        <v>0</v>
      </c>
      <c r="BE34" s="53">
        <f ca="1">IF(BE$2=1,SUMIF($G33:OFFSET($G33,0,Prj_Len-BE$2),"&lt;0",$G33:OFFSET($G33,0,Prj_Len-BE$2)),IF(BE$2=Prj_Len,SUMIF($G33:OFFSET(BE33,0,Prj_Len-BE$2),"&gt;=0",$G33:OFFSET($G33,0,Prj_Len-BE$2)),0))</f>
        <v>0</v>
      </c>
      <c r="BF34" s="53">
        <f ca="1">IF(BF$2=1,SUMIF($G33:OFFSET($G33,0,Prj_Len-BF$2),"&lt;0",$G33:OFFSET($G33,0,Prj_Len-BF$2)),IF(BF$2=Prj_Len,SUMIF($G33:OFFSET(BF33,0,Prj_Len-BF$2),"&gt;=0",$G33:OFFSET($G33,0,Prj_Len-BF$2)),0))</f>
        <v>0</v>
      </c>
      <c r="BG34" s="53">
        <f ca="1">IF(BG$2=1,SUMIF($G33:OFFSET($G33,0,Prj_Len-BG$2),"&lt;0",$G33:OFFSET($G33,0,Prj_Len-BG$2)),IF(BG$2=Prj_Len,SUMIF($G33:OFFSET(BG33,0,Prj_Len-BG$2),"&gt;=0",$G33:OFFSET($G33,0,Prj_Len-BG$2)),0))</f>
        <v>0</v>
      </c>
      <c r="BH34" s="53">
        <f ca="1">IF(BH$2=1,SUMIF($G33:OFFSET($G33,0,Prj_Len-BH$2),"&lt;0",$G33:OFFSET($G33,0,Prj_Len-BH$2)),IF(BH$2=Prj_Len,SUMIF($G33:OFFSET(BH33,0,Prj_Len-BH$2),"&gt;=0",$G33:OFFSET($G33,0,Prj_Len-BH$2)),0))</f>
        <v>0</v>
      </c>
      <c r="BI34" s="53">
        <f ca="1">IF(BI$2=1,SUMIF($G33:OFFSET($G33,0,Prj_Len-BI$2),"&lt;0",$G33:OFFSET($G33,0,Prj_Len-BI$2)),IF(BI$2=Prj_Len,SUMIF($G33:OFFSET(BI33,0,Prj_Len-BI$2),"&gt;=0",$G33:OFFSET($G33,0,Prj_Len-BI$2)),0))</f>
        <v>0</v>
      </c>
      <c r="BJ34" s="53">
        <f ca="1">IF(BJ$2=1,SUMIF($G33:OFFSET($G33,0,Prj_Len-BJ$2),"&lt;0",$G33:OFFSET($G33,0,Prj_Len-BJ$2)),IF(BJ$2=Prj_Len,SUMIF($G33:OFFSET(BJ33,0,Prj_Len-BJ$2),"&gt;=0",$G33:OFFSET($G33,0,Prj_Len-BJ$2)),0))</f>
        <v>0</v>
      </c>
      <c r="BK34" s="53">
        <f ca="1">IF(BK$2=1,SUMIF($G33:OFFSET($G33,0,Prj_Len-BK$2),"&lt;0",$G33:OFFSET($G33,0,Prj_Len-BK$2)),IF(BK$2=Prj_Len,SUMIF($G33:OFFSET(BK33,0,Prj_Len-BK$2),"&gt;=0",$G33:OFFSET($G33,0,Prj_Len-BK$2)),0))</f>
        <v>0</v>
      </c>
      <c r="BL34" s="53">
        <f ca="1">IF(BL$2=1,SUMIF($G33:OFFSET($G33,0,Prj_Len-BL$2),"&lt;0",$G33:OFFSET($G33,0,Prj_Len-BL$2)),IF(BL$2=Prj_Len,SUMIF($G33:OFFSET(BL33,0,Prj_Len-BL$2),"&gt;=0",$G33:OFFSET($G33,0,Prj_Len-BL$2)),0))</f>
        <v>0</v>
      </c>
      <c r="BM34" s="53">
        <f ca="1">IF(BM$2=1,SUMIF($G33:OFFSET($G33,0,Prj_Len-BM$2),"&lt;0",$G33:OFFSET($G33,0,Prj_Len-BM$2)),IF(BM$2=Prj_Len,SUMIF($G33:OFFSET(BM33,0,Prj_Len-BM$2),"&gt;=0",$G33:OFFSET($G33,0,Prj_Len-BM$2)),0))</f>
        <v>0</v>
      </c>
      <c r="BN34" s="53">
        <f ca="1">IF(BN$2=1,SUMIF($G33:OFFSET($G33,0,Prj_Len-BN$2),"&lt;0",$G33:OFFSET($G33,0,Prj_Len-BN$2)),IF(BN$2=Prj_Len,SUMIF($G33:OFFSET(BN33,0,Prj_Len-BN$2),"&gt;=0",$G33:OFFSET($G33,0,Prj_Len-BN$2)),0))</f>
        <v>0</v>
      </c>
      <c r="BO34" s="53">
        <f ca="1">IF(BO$2=1,SUMIF($G33:OFFSET($G33,0,Prj_Len-BO$2),"&lt;0",$G33:OFFSET($G33,0,Prj_Len-BO$2)),IF(BO$2=Prj_Len,SUMIF($G33:OFFSET(BO33,0,Prj_Len-BO$2),"&gt;=0",$G33:OFFSET($G33,0,Prj_Len-BO$2)),0))</f>
        <v>0</v>
      </c>
      <c r="BP34" s="53">
        <f ca="1">IF(BP$2=1,SUMIF($G33:OFFSET($G33,0,Prj_Len-BP$2),"&lt;0",$G33:OFFSET($G33,0,Prj_Len-BP$2)),IF(BP$2=Prj_Len,SUMIF($G33:OFFSET(BP33,0,Prj_Len-BP$2),"&gt;=0",$G33:OFFSET($G33,0,Prj_Len-BP$2)),0))</f>
        <v>0</v>
      </c>
      <c r="BQ34" s="53">
        <f ca="1">IF(BQ$2=1,SUMIF($G33:OFFSET($G33,0,Prj_Len-BQ$2),"&lt;0",$G33:OFFSET($G33,0,Prj_Len-BQ$2)),IF(BQ$2=Prj_Len,SUMIF($G33:OFFSET(BQ33,0,Prj_Len-BQ$2),"&gt;=0",$G33:OFFSET($G33,0,Prj_Len-BQ$2)),0))</f>
        <v>0</v>
      </c>
      <c r="BR34" s="53">
        <f ca="1">IF(BR$2=1,SUMIF($G33:OFFSET($G33,0,Prj_Len-BR$2),"&lt;0",$G33:OFFSET($G33,0,Prj_Len-BR$2)),IF(BR$2=Prj_Len,SUMIF($G33:OFFSET(BR33,0,Prj_Len-BR$2),"&gt;=0",$G33:OFFSET($G33,0,Prj_Len-BR$2)),0))</f>
        <v>0</v>
      </c>
      <c r="BS34" s="53">
        <f ca="1">IF(BS$2=1,SUMIF($G33:OFFSET($G33,0,Prj_Len-BS$2),"&lt;0",$G33:OFFSET($G33,0,Prj_Len-BS$2)),IF(BS$2=Prj_Len,SUMIF($G33:OFFSET(BS33,0,Prj_Len-BS$2),"&gt;=0",$G33:OFFSET($G33,0,Prj_Len-BS$2)),0))</f>
        <v>0</v>
      </c>
      <c r="BT34" s="53">
        <f ca="1">IF(BT$2=1,SUMIF($G33:OFFSET($G33,0,Prj_Len-BT$2),"&lt;0",$G33:OFFSET($G33,0,Prj_Len-BT$2)),IF(BT$2=Prj_Len,SUMIF($G33:OFFSET(BT33,0,Prj_Len-BT$2),"&gt;=0",$G33:OFFSET($G33,0,Prj_Len-BT$2)),0))</f>
        <v>0</v>
      </c>
      <c r="BU34" s="53">
        <f ca="1">IF(BU$2=1,SUMIF($G33:OFFSET($G33,0,Prj_Len-BU$2),"&lt;0",$G33:OFFSET($G33,0,Prj_Len-BU$2)),IF(BU$2=Prj_Len,SUMIF($G33:OFFSET(BU33,0,Prj_Len-BU$2),"&gt;=0",$G33:OFFSET($G33,0,Prj_Len-BU$2)),0))</f>
        <v>0</v>
      </c>
      <c r="BV34" s="53">
        <f ca="1">IF(BV$2=1,SUMIF($G33:OFFSET($G33,0,Prj_Len-BV$2),"&lt;0",$G33:OFFSET($G33,0,Prj_Len-BV$2)),IF(BV$2=Prj_Len,SUMIF($G33:OFFSET(BV33,0,Prj_Len-BV$2),"&gt;=0",$G33:OFFSET($G33,0,Prj_Len-BV$2)),0))</f>
        <v>0</v>
      </c>
      <c r="BW34" s="53">
        <f ca="1">IF(BW$2=1,SUMIF($G33:OFFSET($G33,0,Prj_Len-BW$2),"&lt;0",$G33:OFFSET($G33,0,Prj_Len-BW$2)),IF(BW$2=Prj_Len,SUMIF($G33:OFFSET(BW33,0,Prj_Len-BW$2),"&gt;=0",$G33:OFFSET($G33,0,Prj_Len-BW$2)),0))</f>
        <v>0</v>
      </c>
      <c r="BX34" s="53">
        <f ca="1">IF(BX$2=1,SUMIF($G33:OFFSET($G33,0,Prj_Len-BX$2),"&lt;0",$G33:OFFSET($G33,0,Prj_Len-BX$2)),IF(BX$2=Prj_Len,SUMIF($G33:OFFSET(BX33,0,Prj_Len-BX$2),"&gt;=0",$G33:OFFSET($G33,0,Prj_Len-BX$2)),0))</f>
        <v>0</v>
      </c>
      <c r="BY34" s="53">
        <f ca="1">IF(BY$2=1,SUMIF($G33:OFFSET($G33,0,Prj_Len-BY$2),"&lt;0",$G33:OFFSET($G33,0,Prj_Len-BY$2)),IF(BY$2=Prj_Len,SUMIF($G33:OFFSET(BY33,0,Prj_Len-BY$2),"&gt;=0",$G33:OFFSET($G33,0,Prj_Len-BY$2)),0))</f>
        <v>0</v>
      </c>
      <c r="BZ34" s="53">
        <f ca="1">IF(BZ$2=1,SUMIF($G33:OFFSET($G33,0,Prj_Len-BZ$2),"&lt;0",$G33:OFFSET($G33,0,Prj_Len-BZ$2)),IF(BZ$2=Prj_Len,SUMIF($G33:OFFSET(BZ33,0,Prj_Len-BZ$2),"&gt;=0",$G33:OFFSET($G33,0,Prj_Len-BZ$2)),0))</f>
        <v>0</v>
      </c>
      <c r="CA34" s="53">
        <f ca="1">IF(CA$2=1,SUMIF($G33:OFFSET($G33,0,Prj_Len-CA$2),"&lt;0",$G33:OFFSET($G33,0,Prj_Len-CA$2)),IF(CA$2=Prj_Len,SUMIF($G33:OFFSET(CA33,0,Prj_Len-CA$2),"&gt;=0",$G33:OFFSET($G33,0,Prj_Len-CA$2)),0))</f>
        <v>0</v>
      </c>
      <c r="CB34" s="53">
        <f ca="1">IF(CB$2=1,SUMIF($G33:OFFSET($G33,0,Prj_Len-CB$2),"&lt;0",$G33:OFFSET($G33,0,Prj_Len-CB$2)),IF(CB$2=Prj_Len,SUMIF($G33:OFFSET(CB33,0,Prj_Len-CB$2),"&gt;=0",$G33:OFFSET($G33,0,Prj_Len-CB$2)),0))</f>
        <v>0</v>
      </c>
      <c r="CC34" s="53">
        <f ca="1">IF(CC$2=1,SUMIF($G33:OFFSET($G33,0,Prj_Len-CC$2),"&lt;0",$G33:OFFSET($G33,0,Prj_Len-CC$2)),IF(CC$2=Prj_Len,SUMIF($G33:OFFSET(CC33,0,Prj_Len-CC$2),"&gt;=0",$G33:OFFSET($G33,0,Prj_Len-CC$2)),0))</f>
        <v>0</v>
      </c>
      <c r="CD34" s="53">
        <f ca="1">IF(CD$2=1,SUMIF($G33:OFFSET($G33,0,Prj_Len-CD$2),"&lt;0",$G33:OFFSET($G33,0,Prj_Len-CD$2)),IF(CD$2=Prj_Len,SUMIF($G33:OFFSET(CD33,0,Prj_Len-CD$2),"&gt;=0",$G33:OFFSET($G33,0,Prj_Len-CD$2)),0))</f>
        <v>0</v>
      </c>
      <c r="CE34" s="53">
        <f ca="1">IF(CE$2=1,SUMIF($G33:OFFSET($G33,0,Prj_Len-CE$2),"&lt;0",$G33:OFFSET($G33,0,Prj_Len-CE$2)),IF(CE$2=Prj_Len,SUMIF($G33:OFFSET(CE33,0,Prj_Len-CE$2),"&gt;=0",$G33:OFFSET($G33,0,Prj_Len-CE$2)),0))</f>
        <v>0</v>
      </c>
      <c r="CF34" s="53">
        <f ca="1">IF(CF$2=1,SUMIF($G33:OFFSET($G33,0,Prj_Len-CF$2),"&lt;0",$G33:OFFSET($G33,0,Prj_Len-CF$2)),IF(CF$2=Prj_Len,SUMIF($G33:OFFSET(CF33,0,Prj_Len-CF$2),"&gt;=0",$G33:OFFSET($G33,0,Prj_Len-CF$2)),0))</f>
        <v>0</v>
      </c>
      <c r="CG34" s="53">
        <f ca="1">IF(CG$2=1,SUMIF($G33:OFFSET($G33,0,Prj_Len-CG$2),"&lt;0",$G33:OFFSET($G33,0,Prj_Len-CG$2)),IF(CG$2=Prj_Len,SUMIF($G33:OFFSET(CG33,0,Prj_Len-CG$2),"&gt;=0",$G33:OFFSET($G33,0,Prj_Len-CG$2)),0))</f>
        <v>0</v>
      </c>
      <c r="CH34" s="53">
        <f ca="1">IF(CH$2=1,SUMIF($G33:OFFSET($G33,0,Prj_Len-CH$2),"&lt;0",$G33:OFFSET($G33,0,Prj_Len-CH$2)),IF(CH$2=Prj_Len,SUMIF($G33:OFFSET(CH33,0,Prj_Len-CH$2),"&gt;=0",$G33:OFFSET($G33,0,Prj_Len-CH$2)),0))</f>
        <v>0</v>
      </c>
      <c r="CI34" s="53">
        <f ca="1">IF(CI$2=1,SUMIF($G33:OFFSET($G33,0,Prj_Len-CI$2),"&lt;0",$G33:OFFSET($G33,0,Prj_Len-CI$2)),IF(CI$2=Prj_Len,SUMIF($G33:OFFSET(CI33,0,Prj_Len-CI$2),"&gt;=0",$G33:OFFSET($G33,0,Prj_Len-CI$2)),0))</f>
        <v>0</v>
      </c>
      <c r="CJ34" s="53">
        <f ca="1">IF(CJ$2=1,SUMIF($G33:OFFSET($G33,0,Prj_Len-CJ$2),"&lt;0",$G33:OFFSET($G33,0,Prj_Len-CJ$2)),IF(CJ$2=Prj_Len,SUMIF($G33:OFFSET(CJ33,0,Prj_Len-CJ$2),"&gt;=0",$G33:OFFSET($G33,0,Prj_Len-CJ$2)),0))</f>
        <v>0</v>
      </c>
      <c r="CK34" s="53">
        <f ca="1">IF(CK$2=1,SUMIF($G33:OFFSET($G33,0,Prj_Len-CK$2),"&lt;0",$G33:OFFSET($G33,0,Prj_Len-CK$2)),IF(CK$2=Prj_Len,SUMIF($G33:OFFSET(CK33,0,Prj_Len-CK$2),"&gt;=0",$G33:OFFSET($G33,0,Prj_Len-CK$2)),0))</f>
        <v>0</v>
      </c>
      <c r="CL34" s="53">
        <f ca="1">IF(CL$2=1,SUMIF($G33:OFFSET($G33,0,Prj_Len-CL$2),"&lt;0",$G33:OFFSET($G33,0,Prj_Len-CL$2)),IF(CL$2=Prj_Len,SUMIF($G33:OFFSET(CL33,0,Prj_Len-CL$2),"&gt;=0",$G33:OFFSET($G33,0,Prj_Len-CL$2)),0))</f>
        <v>0</v>
      </c>
      <c r="CM34" s="53">
        <f ca="1">IF(CM$2=1,SUMIF($G33:OFFSET($G33,0,Prj_Len-CM$2),"&lt;0",$G33:OFFSET($G33,0,Prj_Len-CM$2)),IF(CM$2=Prj_Len,SUMIF($G33:OFFSET(CM33,0,Prj_Len-CM$2),"&gt;=0",$G33:OFFSET($G33,0,Prj_Len-CM$2)),0))</f>
        <v>0</v>
      </c>
      <c r="CN34" s="53">
        <f ca="1">IF(CN$2=1,SUMIF($G33:OFFSET($G33,0,Prj_Len-CN$2),"&lt;0",$G33:OFFSET($G33,0,Prj_Len-CN$2)),IF(CN$2=Prj_Len,SUMIF($G33:OFFSET(CN33,0,Prj_Len-CN$2),"&gt;=0",$G33:OFFSET($G33,0,Prj_Len-CN$2)),0))</f>
        <v>0</v>
      </c>
      <c r="CO34" s="53">
        <f ca="1">IF(CO$2=1,SUMIF($G33:OFFSET($G33,0,Prj_Len-CO$2),"&lt;0",$G33:OFFSET($G33,0,Prj_Len-CO$2)),IF(CO$2=Prj_Len,SUMIF($G33:OFFSET(CO33,0,Prj_Len-CO$2),"&gt;=0",$G33:OFFSET($G33,0,Prj_Len-CO$2)),0))</f>
        <v>0</v>
      </c>
      <c r="CP34" s="53">
        <f ca="1">IF(CP$2=1,SUMIF($G33:OFFSET($G33,0,Prj_Len-CP$2),"&lt;0",$G33:OFFSET($G33,0,Prj_Len-CP$2)),IF(CP$2=Prj_Len,SUMIF($G33:OFFSET(CP33,0,Prj_Len-CP$2),"&gt;=0",$G33:OFFSET($G33,0,Prj_Len-CP$2)),0))</f>
        <v>0</v>
      </c>
      <c r="CQ34" s="53">
        <f ca="1">IF(CQ$2=1,SUMIF($G33:OFFSET($G33,0,Prj_Len-CQ$2),"&lt;0",$G33:OFFSET($G33,0,Prj_Len-CQ$2)),IF(CQ$2=Prj_Len,SUMIF($G33:OFFSET(CQ33,0,Prj_Len-CQ$2),"&gt;=0",$G33:OFFSET($G33,0,Prj_Len-CQ$2)),0))</f>
        <v>0</v>
      </c>
      <c r="CR34" s="53">
        <f ca="1">IF(CR$2=1,SUMIF($G33:OFFSET($G33,0,Prj_Len-CR$2),"&lt;0",$G33:OFFSET($G33,0,Prj_Len-CR$2)),IF(CR$2=Prj_Len,SUMIF($G33:OFFSET(CR33,0,Prj_Len-CR$2),"&gt;=0",$G33:OFFSET($G33,0,Prj_Len-CR$2)),0))</f>
        <v>0</v>
      </c>
      <c r="CS34" s="53">
        <f ca="1">IF(CS$2=1,SUMIF($G33:OFFSET($G33,0,Prj_Len-CS$2),"&lt;0",$G33:OFFSET($G33,0,Prj_Len-CS$2)),IF(CS$2=Prj_Len,SUMIF($G33:OFFSET(CS33,0,Prj_Len-CS$2),"&gt;=0",$G33:OFFSET($G33,0,Prj_Len-CS$2)),0))</f>
        <v>0</v>
      </c>
      <c r="CT34" s="53">
        <f ca="1">IF(CT$2=1,SUMIF($G33:OFFSET($G33,0,Prj_Len-CT$2),"&lt;0",$G33:OFFSET($G33,0,Prj_Len-CT$2)),IF(CT$2=Prj_Len,SUMIF($G33:OFFSET(CT33,0,Prj_Len-CT$2),"&gt;=0",$G33:OFFSET($G33,0,Prj_Len-CT$2)),0))</f>
        <v>0</v>
      </c>
      <c r="CU34" s="53">
        <f ca="1">IF(CU$2=1,SUMIF($G33:OFFSET($G33,0,Prj_Len-CU$2),"&lt;0",$G33:OFFSET($G33,0,Prj_Len-CU$2)),IF(CU$2=Prj_Len,SUMIF($G33:OFFSET(CU33,0,Prj_Len-CU$2),"&gt;=0",$G33:OFFSET($G33,0,Prj_Len-CU$2)),0))</f>
        <v>0</v>
      </c>
      <c r="CV34" s="53">
        <f ca="1">IF(CV$2=1,SUMIF($G33:OFFSET($G33,0,Prj_Len-CV$2),"&lt;0",$G33:OFFSET($G33,0,Prj_Len-CV$2)),IF(CV$2=Prj_Len,SUMIF($G33:OFFSET(CV33,0,Prj_Len-CV$2),"&gt;=0",$G33:OFFSET($G33,0,Prj_Len-CV$2)),0))</f>
        <v>0</v>
      </c>
      <c r="CW34" s="53">
        <f ca="1">IF(CW$2=1,SUMIF($G33:OFFSET($G33,0,Prj_Len-CW$2),"&lt;0",$G33:OFFSET($G33,0,Prj_Len-CW$2)),IF(CW$2=Prj_Len,SUMIF($G33:OFFSET(CW33,0,Prj_Len-CW$2),"&gt;=0",$G33:OFFSET($G33,0,Prj_Len-CW$2)),0))</f>
        <v>0</v>
      </c>
      <c r="CX34" s="53">
        <f ca="1">IF(CX$2=1,SUMIF($G33:OFFSET($G33,0,Prj_Len-CX$2),"&lt;0",$G33:OFFSET($G33,0,Prj_Len-CX$2)),IF(CX$2=Prj_Len,SUMIF($G33:OFFSET(CX33,0,Prj_Len-CX$2),"&gt;=0",$G33:OFFSET($G33,0,Prj_Len-CX$2)),0))</f>
        <v>0</v>
      </c>
      <c r="CY34" s="53">
        <f ca="1">IF(CY$2=1,SUMIF($G33:OFFSET($G33,0,Prj_Len-CY$2),"&lt;0",$G33:OFFSET($G33,0,Prj_Len-CY$2)),IF(CY$2=Prj_Len,SUMIF($G33:OFFSET(CY33,0,Prj_Len-CY$2),"&gt;=0",$G33:OFFSET($G33,0,Prj_Len-CY$2)),0))</f>
        <v>0</v>
      </c>
      <c r="CZ34" s="53">
        <f ca="1">IF(CZ$2=1,SUMIF($G33:OFFSET($G33,0,Prj_Len-CZ$2),"&lt;0",$G33:OFFSET($G33,0,Prj_Len-CZ$2)),IF(CZ$2=Prj_Len,SUMIF($G33:OFFSET(CZ33,0,Prj_Len-CZ$2),"&gt;=0",$G33:OFFSET($G33,0,Prj_Len-CZ$2)),0))</f>
        <v>0</v>
      </c>
      <c r="DA34" s="53">
        <f ca="1">IF(DA$2=1,SUMIF($G33:OFFSET($G33,0,Prj_Len-DA$2),"&lt;0",$G33:OFFSET($G33,0,Prj_Len-DA$2)),IF(DA$2=Prj_Len,SUMIF($G33:OFFSET(DA33,0,Prj_Len-DA$2),"&gt;=0",$G33:OFFSET($G33,0,Prj_Len-DA$2)),0))</f>
        <v>0</v>
      </c>
      <c r="DB34" s="53">
        <f ca="1">IF(DB$2=1,SUMIF($G33:OFFSET($G33,0,Prj_Len-DB$2),"&lt;0",$G33:OFFSET($G33,0,Prj_Len-DB$2)),IF(DB$2=Prj_Len,SUMIF($G33:OFFSET(DB33,0,Prj_Len-DB$2),"&gt;=0",$G33:OFFSET($G33,0,Prj_Len-DB$2)),0))</f>
        <v>0</v>
      </c>
      <c r="DC34" s="53">
        <f ca="1">IF(DC$2=1,SUMIF($G33:OFFSET($G33,0,Prj_Len-DC$2),"&lt;0",$G33:OFFSET($G33,0,Prj_Len-DC$2)),IF(DC$2=Prj_Len,SUMIF($G33:OFFSET(DC33,0,Prj_Len-DC$2),"&gt;=0",$G33:OFFSET($G33,0,Prj_Len-DC$2)),0))</f>
        <v>0</v>
      </c>
      <c r="DD34" s="53">
        <f ca="1">IF(DD$2=1,SUMIF($G33:OFFSET($G33,0,Prj_Len-DD$2),"&lt;0",$G33:OFFSET($G33,0,Prj_Len-DD$2)),IF(DD$2=Prj_Len,SUMIF($G33:OFFSET(DD33,0,Prj_Len-DD$2),"&gt;=0",$G33:OFFSET($G33,0,Prj_Len-DD$2)),0))</f>
        <v>0</v>
      </c>
      <c r="DE34" s="53">
        <f ca="1">IF(DE$2=1,SUMIF($G33:OFFSET($G33,0,Prj_Len-DE$2),"&lt;0",$G33:OFFSET($G33,0,Prj_Len-DE$2)),IF(DE$2=Prj_Len,SUMIF($G33:OFFSET(DE33,0,Prj_Len-DE$2),"&gt;=0",$G33:OFFSET($G33,0,Prj_Len-DE$2)),0))</f>
        <v>0</v>
      </c>
      <c r="DF34" s="53">
        <f ca="1">IF(DF$2=1,SUMIF($G33:OFFSET($G33,0,Prj_Len-DF$2),"&lt;0",$G33:OFFSET($G33,0,Prj_Len-DF$2)),IF(DF$2=Prj_Len,SUMIF($G33:OFFSET(DF33,0,Prj_Len-DF$2),"&gt;=0",$G33:OFFSET($G33,0,Prj_Len-DF$2)),0))</f>
        <v>0</v>
      </c>
      <c r="DG34" s="53">
        <f ca="1">IF(DG$2=1,SUMIF($G33:OFFSET($G33,0,Prj_Len-DG$2),"&lt;0",$G33:OFFSET($G33,0,Prj_Len-DG$2)),IF(DG$2=Prj_Len,SUMIF($G33:OFFSET(DG33,0,Prj_Len-DG$2),"&gt;=0",$G33:OFFSET($G33,0,Prj_Len-DG$2)),0))</f>
        <v>0</v>
      </c>
      <c r="DH34" s="53">
        <f ca="1">IF(DH$2=1,SUMIF($G33:OFFSET($G33,0,Prj_Len-DH$2),"&lt;0",$G33:OFFSET($G33,0,Prj_Len-DH$2)),IF(DH$2=Prj_Len,SUMIF($G33:OFFSET(DH33,0,Prj_Len-DH$2),"&gt;=0",$G33:OFFSET($G33,0,Prj_Len-DH$2)),0))</f>
        <v>0</v>
      </c>
      <c r="DI34" s="53">
        <f ca="1">IF(DI$2=1,SUMIF($G33:OFFSET($G33,0,Prj_Len-DI$2),"&lt;0",$G33:OFFSET($G33,0,Prj_Len-DI$2)),IF(DI$2=Prj_Len,SUMIF($G33:OFFSET(DI33,0,Prj_Len-DI$2),"&gt;=0",$G33:OFFSET($G33,0,Prj_Len-DI$2)),0))</f>
        <v>0</v>
      </c>
      <c r="DJ34" s="53">
        <f ca="1">IF(DJ$2=1,SUMIF($G33:OFFSET($G33,0,Prj_Len-DJ$2),"&lt;0",$G33:OFFSET($G33,0,Prj_Len-DJ$2)),IF(DJ$2=Prj_Len,SUMIF($G33:OFFSET(DJ33,0,Prj_Len-DJ$2),"&gt;=0",$G33:OFFSET($G33,0,Prj_Len-DJ$2)),0))</f>
        <v>0</v>
      </c>
      <c r="DK34" s="53">
        <f ca="1">IF(DK$2=1,SUMIF($G33:OFFSET($G33,0,Prj_Len-DK$2),"&lt;0",$G33:OFFSET($G33,0,Prj_Len-DK$2)),IF(DK$2=Prj_Len,SUMIF($G33:OFFSET(DK33,0,Prj_Len-DK$2),"&gt;=0",$G33:OFFSET($G33,0,Prj_Len-DK$2)),0))</f>
        <v>0</v>
      </c>
      <c r="DL34" s="53">
        <f ca="1">IF(DL$2=1,SUMIF($G33:OFFSET($G33,0,Prj_Len-DL$2),"&lt;0",$G33:OFFSET($G33,0,Prj_Len-DL$2)),IF(DL$2=Prj_Len,SUMIF($G33:OFFSET(DL33,0,Prj_Len-DL$2),"&gt;=0",$G33:OFFSET($G33,0,Prj_Len-DL$2)),0))</f>
        <v>0</v>
      </c>
      <c r="DM34" s="53">
        <f ca="1">IF(DM$2=1,SUMIF($G33:OFFSET($G33,0,Prj_Len-DM$2),"&lt;0",$G33:OFFSET($G33,0,Prj_Len-DM$2)),IF(DM$2=Prj_Len,SUMIF($G33:OFFSET(DM33,0,Prj_Len-DM$2),"&gt;=0",$G33:OFFSET($G33,0,Prj_Len-DM$2)),0))</f>
        <v>0</v>
      </c>
      <c r="DN34" s="53">
        <f ca="1">IF(DN$2=1,SUMIF($G33:OFFSET($G33,0,Prj_Len-DN$2),"&lt;0",$G33:OFFSET($G33,0,Prj_Len-DN$2)),IF(DN$2=Prj_Len,SUMIF($G33:OFFSET(DN33,0,Prj_Len-DN$2),"&gt;=0",$G33:OFFSET($G33,0,Prj_Len-DN$2)),0))</f>
        <v>0</v>
      </c>
      <c r="DO34" s="53">
        <f ca="1">IF(DO$2=1,SUMIF($G33:OFFSET($G33,0,Prj_Len-DO$2),"&lt;0",$G33:OFFSET($G33,0,Prj_Len-DO$2)),IF(DO$2=Prj_Len,SUMIF($G33:OFFSET(DO33,0,Prj_Len-DO$2),"&gt;=0",$G33:OFFSET($G33,0,Prj_Len-DO$2)),0))</f>
        <v>0</v>
      </c>
      <c r="DP34" s="53">
        <f ca="1">IF(DP$2=1,SUMIF($G33:OFFSET($G33,0,Prj_Len-DP$2),"&lt;0",$G33:OFFSET($G33,0,Prj_Len-DP$2)),IF(DP$2=Prj_Len,SUMIF($G33:OFFSET(DP33,0,Prj_Len-DP$2),"&gt;=0",$G33:OFFSET($G33,0,Prj_Len-DP$2)),0))</f>
        <v>0</v>
      </c>
      <c r="DQ34" s="53">
        <f ca="1">IF(DQ$2=1,SUMIF($G33:OFFSET($G33,0,Prj_Len-DQ$2),"&lt;0",$G33:OFFSET($G33,0,Prj_Len-DQ$2)),IF(DQ$2=Prj_Len,SUMIF($G33:OFFSET(DQ33,0,Prj_Len-DQ$2),"&gt;=0",$G33:OFFSET($G33,0,Prj_Len-DQ$2)),0))</f>
        <v>0</v>
      </c>
      <c r="DR34" s="53">
        <f ca="1">IF(DR$2=1,SUMIF($G33:OFFSET($G33,0,Prj_Len-DR$2),"&lt;0",$G33:OFFSET($G33,0,Prj_Len-DR$2)),IF(DR$2=Prj_Len,SUMIF($G33:OFFSET(DR33,0,Prj_Len-DR$2),"&gt;=0",$G33:OFFSET($G33,0,Prj_Len-DR$2)),0))</f>
        <v>0</v>
      </c>
      <c r="DS34" s="53">
        <f ca="1">IF(DS$2=1,SUMIF($G33:OFFSET($G33,0,Prj_Len-DS$2),"&lt;0",$G33:OFFSET($G33,0,Prj_Len-DS$2)),IF(DS$2=Prj_Len,SUMIF($G33:OFFSET(DS33,0,Prj_Len-DS$2),"&gt;=0",$G33:OFFSET($G33,0,Prj_Len-DS$2)),0))</f>
        <v>0</v>
      </c>
      <c r="DT34" s="53">
        <f ca="1">IF(DT$2=1,SUMIF($G33:OFFSET($G33,0,Prj_Len-DT$2),"&lt;0",$G33:OFFSET($G33,0,Prj_Len-DT$2)),IF(DT$2=Prj_Len,SUMIF($G33:OFFSET(DT33,0,Prj_Len-DT$2),"&gt;=0",$G33:OFFSET($G33,0,Prj_Len-DT$2)),0))</f>
        <v>0</v>
      </c>
      <c r="DU34" s="53">
        <f ca="1">IF(DU$2=1,SUMIF($G33:OFFSET($G33,0,Prj_Len-DU$2),"&lt;0",$G33:OFFSET($G33,0,Prj_Len-DU$2)),IF(DU$2=Prj_Len,SUMIF($G33:OFFSET(DU33,0,Prj_Len-DU$2),"&gt;=0",$G33:OFFSET($G33,0,Prj_Len-DU$2)),0))</f>
        <v>0</v>
      </c>
      <c r="DV34" s="53">
        <f ca="1">IF(DV$2=1,SUMIF($G33:OFFSET($G33,0,Prj_Len-DV$2),"&lt;0",$G33:OFFSET($G33,0,Prj_Len-DV$2)),IF(DV$2=Prj_Len,SUMIF($G33:OFFSET(DV33,0,Prj_Len-DV$2),"&gt;=0",$G33:OFFSET($G33,0,Prj_Len-DV$2)),0))</f>
        <v>13344626.877592819</v>
      </c>
      <c r="DW34" s="53"/>
      <c r="DX34" s="55">
        <f ca="1">SUM(G34:DW34)</f>
        <v>13068282.1165302</v>
      </c>
    </row>
    <row r="35" spans="1:128" x14ac:dyDescent="0.2">
      <c r="A35" s="10" t="str">
        <f ca="1">Language!A$1374</f>
        <v>Норма доходности дисконтированных затрат (PI)</v>
      </c>
      <c r="B35" s="95">
        <f ca="1">IF(DX39=0,"-",DX37/-DX39)</f>
        <v>10.744559476965287</v>
      </c>
      <c r="C35" s="46" t="str">
        <f ca="1">Language!$A$1467</f>
        <v>раз</v>
      </c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94"/>
      <c r="DX35" s="96"/>
    </row>
    <row r="36" spans="1:128" outlineLevel="1" x14ac:dyDescent="0.2">
      <c r="A36" s="33" t="str">
        <f ca="1">Language!A$1375</f>
        <v>притоки</v>
      </c>
      <c r="B36" s="95"/>
      <c r="C36" s="46" t="str">
        <f ca="1">Параметры!$C$70</f>
        <v>тыс. руб.</v>
      </c>
      <c r="F36" s="6" t="s">
        <v>3082</v>
      </c>
      <c r="G36" s="53">
        <f ca="1">IF(G16&lt;0,0,G16)</f>
        <v>0</v>
      </c>
      <c r="H36" s="53">
        <f ca="1">IF(H16&lt;0,0,H16)</f>
        <v>0</v>
      </c>
      <c r="I36" s="53">
        <f t="shared" ref="I36:N36" ca="1" si="28">IF(I16&lt;0,0,I16)</f>
        <v>0</v>
      </c>
      <c r="J36" s="53">
        <f t="shared" ca="1" si="28"/>
        <v>23548.476200510926</v>
      </c>
      <c r="K36" s="53">
        <f t="shared" ca="1" si="28"/>
        <v>29976.739605462924</v>
      </c>
      <c r="L36" s="53">
        <f t="shared" ca="1" si="28"/>
        <v>28898.515361315127</v>
      </c>
      <c r="M36" s="53">
        <f t="shared" ca="1" si="28"/>
        <v>29441.399741997328</v>
      </c>
      <c r="N36" s="53">
        <f t="shared" ca="1" si="28"/>
        <v>29956.710500350648</v>
      </c>
      <c r="O36" s="53">
        <f t="shared" ref="O36:AT36" ca="1" si="29">IF(O16&lt;0,0,O16)</f>
        <v>53287.998766038487</v>
      </c>
      <c r="P36" s="53">
        <f t="shared" ca="1" si="29"/>
        <v>49720.946502951694</v>
      </c>
      <c r="Q36" s="53">
        <f t="shared" ca="1" si="29"/>
        <v>46405.32758617324</v>
      </c>
      <c r="R36" s="53">
        <f t="shared" ca="1" si="29"/>
        <v>39995.107414782164</v>
      </c>
      <c r="S36" s="53">
        <f t="shared" ca="1" si="29"/>
        <v>40229.577780595173</v>
      </c>
      <c r="T36" s="53">
        <f t="shared" ca="1" si="29"/>
        <v>40451.524119466121</v>
      </c>
      <c r="U36" s="53">
        <f t="shared" ca="1" si="29"/>
        <v>41105.353645932308</v>
      </c>
      <c r="V36" s="53">
        <f t="shared" ca="1" si="29"/>
        <v>16680.525532607549</v>
      </c>
      <c r="W36" s="53">
        <f t="shared" ca="1" si="29"/>
        <v>24849.551164563272</v>
      </c>
      <c r="X36" s="53">
        <f t="shared" ca="1" si="29"/>
        <v>24989.582960877357</v>
      </c>
      <c r="Y36" s="53">
        <f t="shared" ca="1" si="29"/>
        <v>25130.406517326301</v>
      </c>
      <c r="Z36" s="53">
        <f t="shared" ca="1" si="29"/>
        <v>26007.724169847359</v>
      </c>
      <c r="AA36" s="53">
        <f t="shared" ca="1" si="29"/>
        <v>50087.4248271631</v>
      </c>
      <c r="AB36" s="53">
        <f t="shared" ca="1" si="29"/>
        <v>42310.704229706971</v>
      </c>
      <c r="AC36" s="53">
        <f t="shared" ca="1" si="29"/>
        <v>42549.463924083153</v>
      </c>
      <c r="AD36" s="53">
        <f t="shared" ca="1" si="29"/>
        <v>42789.573600483338</v>
      </c>
      <c r="AE36" s="53">
        <f t="shared" ca="1" si="29"/>
        <v>43031.040891903707</v>
      </c>
      <c r="AF36" s="53">
        <f t="shared" ca="1" si="29"/>
        <v>43273.873474495209</v>
      </c>
      <c r="AG36" s="53">
        <f t="shared" ca="1" si="29"/>
        <v>43518.079067813909</v>
      </c>
      <c r="AH36" s="53">
        <f t="shared" ca="1" si="29"/>
        <v>17842.328986556844</v>
      </c>
      <c r="AI36" s="53">
        <f t="shared" ca="1" si="29"/>
        <v>26583.186412749033</v>
      </c>
      <c r="AJ36" s="53">
        <f t="shared" ca="1" si="29"/>
        <v>26733.020434805603</v>
      </c>
      <c r="AK36" s="53">
        <f t="shared" ca="1" si="29"/>
        <v>26883.701640205923</v>
      </c>
      <c r="AL36" s="53">
        <f t="shared" ca="1" si="29"/>
        <v>27822.431528403002</v>
      </c>
      <c r="AM36" s="53">
        <f t="shared" ca="1" si="29"/>
        <v>53587.711231731453</v>
      </c>
      <c r="AN36" s="53">
        <f t="shared" ca="1" si="29"/>
        <v>45266.620192452821</v>
      </c>
      <c r="AO36" s="53">
        <f t="shared" ca="1" si="29"/>
        <v>45522.093065435431</v>
      </c>
      <c r="AP36" s="53">
        <f t="shared" ca="1" si="29"/>
        <v>45779.010419184429</v>
      </c>
      <c r="AQ36" s="53">
        <f t="shared" ca="1" si="29"/>
        <v>46037.380421002941</v>
      </c>
      <c r="AR36" s="53">
        <f t="shared" ca="1" si="29"/>
        <v>46297.211284377438</v>
      </c>
      <c r="AS36" s="53">
        <f t="shared" ca="1" si="29"/>
        <v>46558.51126922699</v>
      </c>
      <c r="AT36" s="53">
        <f t="shared" ca="1" si="29"/>
        <v>19085.458682282791</v>
      </c>
      <c r="AU36" s="53">
        <f t="shared" ref="AU36:BZ36" ca="1" si="30">IF(AU16&lt;0,0,AU16)</f>
        <v>28438.17612830882</v>
      </c>
      <c r="AV36" s="53">
        <f t="shared" ca="1" si="30"/>
        <v>28598.498531908343</v>
      </c>
      <c r="AW36" s="53">
        <f t="shared" ca="1" si="30"/>
        <v>28759.727421686897</v>
      </c>
      <c r="AX36" s="53">
        <f t="shared" ca="1" si="30"/>
        <v>29764.168402058182</v>
      </c>
      <c r="AY36" s="53">
        <f t="shared" ca="1" si="30"/>
        <v>57333.017684619292</v>
      </c>
      <c r="AZ36" s="53">
        <f t="shared" ca="1" si="30"/>
        <v>48429.450272591588</v>
      </c>
      <c r="BA36" s="53">
        <f t="shared" ca="1" si="30"/>
        <v>48702.806246682216</v>
      </c>
      <c r="BB36" s="53">
        <f t="shared" ca="1" si="30"/>
        <v>48977.707815193658</v>
      </c>
      <c r="BC36" s="53">
        <f t="shared" ca="1" si="30"/>
        <v>49254.163717140378</v>
      </c>
      <c r="BD36" s="53">
        <f t="shared" ca="1" si="30"/>
        <v>49532.182740949502</v>
      </c>
      <c r="BE36" s="53">
        <f t="shared" ca="1" si="30"/>
        <v>49811.773724740793</v>
      </c>
      <c r="BF36" s="53">
        <f t="shared" ca="1" si="30"/>
        <v>20415.607456709295</v>
      </c>
      <c r="BG36" s="53">
        <f t="shared" ca="1" si="30"/>
        <v>30423.015123956815</v>
      </c>
      <c r="BH36" s="53">
        <f t="shared" ca="1" si="30"/>
        <v>30594.56009580872</v>
      </c>
      <c r="BI36" s="53">
        <f t="shared" ca="1" si="30"/>
        <v>30767.075007871015</v>
      </c>
      <c r="BJ36" s="53">
        <f t="shared" ca="1" si="30"/>
        <v>31841.826856868847</v>
      </c>
      <c r="BK36" s="53">
        <f t="shared" ca="1" si="30"/>
        <v>61340.495589209349</v>
      </c>
      <c r="BL36" s="53">
        <f t="shared" ca="1" si="30"/>
        <v>51813.678458339229</v>
      </c>
      <c r="BM36" s="53">
        <f t="shared" ca="1" si="30"/>
        <v>52106.169350616634</v>
      </c>
      <c r="BN36" s="53">
        <f t="shared" ca="1" si="30"/>
        <v>52400.314028923982</v>
      </c>
      <c r="BO36" s="53">
        <f t="shared" ca="1" si="30"/>
        <v>52696.12184400711</v>
      </c>
      <c r="BP36" s="53">
        <f t="shared" ca="1" si="30"/>
        <v>52993.602199482855</v>
      </c>
      <c r="BQ36" s="53">
        <f t="shared" ca="1" si="30"/>
        <v>53292.764552138928</v>
      </c>
      <c r="BR36" s="53">
        <f t="shared" ca="1" si="30"/>
        <v>21838.866645344468</v>
      </c>
      <c r="BS36" s="53">
        <f t="shared" ca="1" si="30"/>
        <v>32546.792849301331</v>
      </c>
      <c r="BT36" s="53">
        <f t="shared" ca="1" si="30"/>
        <v>32730.345969181875</v>
      </c>
      <c r="BU36" s="53">
        <f t="shared" ca="1" si="30"/>
        <v>32914.936925089591</v>
      </c>
      <c r="BV36" s="53">
        <f t="shared" ca="1" si="30"/>
        <v>34064.921403515727</v>
      </c>
      <c r="BW36" s="53">
        <f t="shared" ca="1" si="30"/>
        <v>65628.496947121705</v>
      </c>
      <c r="BX36" s="53">
        <f t="shared" ca="1" si="30"/>
        <v>55434.802617090165</v>
      </c>
      <c r="BY36" s="53">
        <f t="shared" ca="1" si="30"/>
        <v>55747.76787182613</v>
      </c>
      <c r="BZ36" s="53">
        <f t="shared" ca="1" si="30"/>
        <v>56062.502677616081</v>
      </c>
      <c r="CA36" s="53">
        <f t="shared" ref="CA36:DF36" ca="1" si="31">IF(CA16&lt;0,0,CA16)</f>
        <v>56379.017039753991</v>
      </c>
      <c r="CB36" s="53">
        <f t="shared" ca="1" si="31"/>
        <v>56697.321020112846</v>
      </c>
      <c r="CC36" s="53">
        <f t="shared" ca="1" si="31"/>
        <v>57017.42473745544</v>
      </c>
      <c r="CD36" s="53">
        <f t="shared" ca="1" si="31"/>
        <v>23361.753977186152</v>
      </c>
      <c r="CE36" s="53">
        <f t="shared" ca="1" si="31"/>
        <v>34819.23501541905</v>
      </c>
      <c r="CF36" s="53">
        <f t="shared" ca="1" si="31"/>
        <v>35015.636853691234</v>
      </c>
      <c r="CG36" s="53">
        <f t="shared" ca="1" si="31"/>
        <v>35213.149176512394</v>
      </c>
      <c r="CH36" s="53">
        <f t="shared" ca="1" si="31"/>
        <v>36443.632568429282</v>
      </c>
      <c r="CI36" s="53">
        <f t="shared" ca="1" si="31"/>
        <v>70216.658400086104</v>
      </c>
      <c r="CJ36" s="53">
        <f t="shared" ca="1" si="31"/>
        <v>59309.405466953212</v>
      </c>
      <c r="CK36" s="53">
        <f t="shared" ca="1" si="31"/>
        <v>59644.278289521593</v>
      </c>
      <c r="CL36" s="53">
        <f t="shared" ca="1" si="31"/>
        <v>59981.044531713589</v>
      </c>
      <c r="CM36" s="53">
        <f t="shared" ca="1" si="31"/>
        <v>60319.714899203682</v>
      </c>
      <c r="CN36" s="53">
        <f t="shared" ca="1" si="31"/>
        <v>60660.300158188344</v>
      </c>
      <c r="CO36" s="53">
        <f t="shared" ca="1" si="31"/>
        <v>61002.811135744072</v>
      </c>
      <c r="CP36" s="53">
        <f t="shared" ca="1" si="31"/>
        <v>24991.243422255786</v>
      </c>
      <c r="CQ36" s="53">
        <f t="shared" ca="1" si="31"/>
        <v>37250.748133163615</v>
      </c>
      <c r="CR36" s="53">
        <f t="shared" ca="1" si="31"/>
        <v>37460.898100117323</v>
      </c>
      <c r="CS36" s="53">
        <f t="shared" ca="1" si="31"/>
        <v>37672.236285535037</v>
      </c>
      <c r="CT36" s="53">
        <f t="shared" ca="1" si="31"/>
        <v>38988.853514886199</v>
      </c>
      <c r="CU36" s="53">
        <f t="shared" ca="1" si="31"/>
        <v>75125.991154759628</v>
      </c>
      <c r="CV36" s="53">
        <f t="shared" ca="1" si="31"/>
        <v>63455.230516305986</v>
      </c>
      <c r="CW36" s="53">
        <f t="shared" ca="1" si="31"/>
        <v>63813.544436455581</v>
      </c>
      <c r="CX36" s="53">
        <f t="shared" ca="1" si="31"/>
        <v>64173.884315602074</v>
      </c>
      <c r="CY36" s="53">
        <f t="shared" ca="1" si="31"/>
        <v>64536.261608814064</v>
      </c>
      <c r="CZ36" s="53">
        <f t="shared" ca="1" si="31"/>
        <v>64900.687835928067</v>
      </c>
      <c r="DA36" s="53">
        <f t="shared" ca="1" si="31"/>
        <v>65267.174581914369</v>
      </c>
      <c r="DB36" s="53">
        <f t="shared" ca="1" si="31"/>
        <v>26734.797128478902</v>
      </c>
      <c r="DC36" s="53">
        <f t="shared" ca="1" si="31"/>
        <v>39852.467169153977</v>
      </c>
      <c r="DD36" s="53">
        <f t="shared" ca="1" si="31"/>
        <v>40077.327633789813</v>
      </c>
      <c r="DE36" s="53">
        <f t="shared" ca="1" si="31"/>
        <v>40303.459492190064</v>
      </c>
      <c r="DF36" s="53">
        <f t="shared" ca="1" si="31"/>
        <v>41712.239927595685</v>
      </c>
      <c r="DG36" s="53">
        <f t="shared" ref="DG36:DV36" ca="1" si="32">IF(DG16&lt;0,0,DG16)</f>
        <v>80378.977202258655</v>
      </c>
      <c r="DH36" s="53">
        <f t="shared" ca="1" si="32"/>
        <v>67891.263319111778</v>
      </c>
      <c r="DI36" s="53">
        <f t="shared" ca="1" si="32"/>
        <v>68274.659213671956</v>
      </c>
      <c r="DJ36" s="53">
        <f t="shared" ca="1" si="32"/>
        <v>68660.222884360701</v>
      </c>
      <c r="DK36" s="53">
        <f t="shared" ca="1" si="32"/>
        <v>69047.966588098265</v>
      </c>
      <c r="DL36" s="53">
        <f t="shared" ca="1" si="32"/>
        <v>69437.902651111261</v>
      </c>
      <c r="DM36" s="53">
        <f t="shared" ca="1" si="32"/>
        <v>69830.043469311961</v>
      </c>
      <c r="DN36" s="53">
        <f t="shared" ca="1" si="32"/>
        <v>28600.399594140879</v>
      </c>
      <c r="DO36" s="53">
        <f t="shared" ca="1" si="32"/>
        <v>42636.306537659846</v>
      </c>
      <c r="DP36" s="53">
        <f t="shared" ca="1" si="32"/>
        <v>42876.90723482355</v>
      </c>
      <c r="DQ36" s="53">
        <f t="shared" ca="1" si="32"/>
        <v>43118.868323309231</v>
      </c>
      <c r="DR36" s="53">
        <f t="shared" ca="1" si="32"/>
        <v>44626.263389191692</v>
      </c>
      <c r="DS36" s="53">
        <f t="shared" ca="1" si="32"/>
        <v>85999.672273084987</v>
      </c>
      <c r="DT36" s="53">
        <f t="shared" ca="1" si="32"/>
        <v>72637.818418119481</v>
      </c>
      <c r="DU36" s="53">
        <f t="shared" ca="1" si="32"/>
        <v>73048.052025295809</v>
      </c>
      <c r="DV36" s="53">
        <f t="shared" ca="1" si="32"/>
        <v>73460.605152932825</v>
      </c>
      <c r="DW36" s="94"/>
      <c r="DX36" s="55">
        <f ca="1">SUM(G36:DW36)</f>
        <v>5320414.9871141613</v>
      </c>
    </row>
    <row r="37" spans="1:128" outlineLevel="1" x14ac:dyDescent="0.2">
      <c r="A37" s="33" t="str">
        <f ca="1">Language!A$1376</f>
        <v>дисконтированные притоки</v>
      </c>
      <c r="B37" s="95"/>
      <c r="C37" s="46" t="str">
        <f ca="1">Параметры!$C$70</f>
        <v>тыс. руб.</v>
      </c>
      <c r="F37" s="6" t="s">
        <v>3082</v>
      </c>
      <c r="G37" s="53">
        <f ca="1">G36/G8</f>
        <v>0</v>
      </c>
      <c r="H37" s="53">
        <f t="shared" ref="H37:N37" ca="1" si="33">H36/H8</f>
        <v>0</v>
      </c>
      <c r="I37" s="53">
        <f t="shared" ca="1" si="33"/>
        <v>0</v>
      </c>
      <c r="J37" s="53">
        <f t="shared" ca="1" si="33"/>
        <v>22890.659429567706</v>
      </c>
      <c r="K37" s="53">
        <f t="shared" ca="1" si="33"/>
        <v>28865.453688985748</v>
      </c>
      <c r="L37" s="53">
        <f t="shared" ca="1" si="33"/>
        <v>27565.636335220297</v>
      </c>
      <c r="M37" s="53">
        <f t="shared" ca="1" si="33"/>
        <v>27819.507845345066</v>
      </c>
      <c r="N37" s="53">
        <f t="shared" ca="1" si="33"/>
        <v>28040.361558745786</v>
      </c>
      <c r="O37" s="53">
        <f t="shared" ref="O37:AT37" ca="1" si="34">O36/O8</f>
        <v>49410.289159304295</v>
      </c>
      <c r="P37" s="53">
        <f t="shared" ca="1" si="34"/>
        <v>45669.459359388566</v>
      </c>
      <c r="Q37" s="53">
        <f t="shared" ca="1" si="34"/>
        <v>42223.363286237916</v>
      </c>
      <c r="R37" s="53">
        <f t="shared" ca="1" si="34"/>
        <v>36048.76134592633</v>
      </c>
      <c r="S37" s="53">
        <f t="shared" ca="1" si="34"/>
        <v>35919.265875531455</v>
      </c>
      <c r="T37" s="53">
        <f t="shared" ca="1" si="34"/>
        <v>35777.942759057325</v>
      </c>
      <c r="U37" s="53">
        <f t="shared" ca="1" si="34"/>
        <v>36014.497744729131</v>
      </c>
      <c r="V37" s="53">
        <f t="shared" ca="1" si="34"/>
        <v>14477.287565003437</v>
      </c>
      <c r="W37" s="53">
        <f t="shared" ca="1" si="34"/>
        <v>21364.587825111619</v>
      </c>
      <c r="X37" s="53">
        <f t="shared" ca="1" si="34"/>
        <v>21283.030937739524</v>
      </c>
      <c r="Y37" s="53">
        <f t="shared" ca="1" si="34"/>
        <v>21201.787624618093</v>
      </c>
      <c r="Z37" s="53">
        <f t="shared" ca="1" si="34"/>
        <v>21735.709177811423</v>
      </c>
      <c r="AA37" s="53">
        <f t="shared" ca="1" si="34"/>
        <v>41466.622766574554</v>
      </c>
      <c r="AB37" s="53">
        <f t="shared" ca="1" si="34"/>
        <v>34699.140244411799</v>
      </c>
      <c r="AC37" s="53">
        <f t="shared" ca="1" si="34"/>
        <v>34566.94918974406</v>
      </c>
      <c r="AD37" s="53">
        <f t="shared" ca="1" si="34"/>
        <v>34435.263874471901</v>
      </c>
      <c r="AE37" s="53">
        <f t="shared" ca="1" si="34"/>
        <v>34304.082343673348</v>
      </c>
      <c r="AF37" s="53">
        <f t="shared" ca="1" si="34"/>
        <v>34173.402650167627</v>
      </c>
      <c r="AG37" s="53">
        <f t="shared" ca="1" si="34"/>
        <v>34043.222854487889</v>
      </c>
      <c r="AH37" s="53">
        <f t="shared" ca="1" si="34"/>
        <v>13826.459690910626</v>
      </c>
      <c r="AI37" s="53">
        <f t="shared" ca="1" si="34"/>
        <v>20406.33367930667</v>
      </c>
      <c r="AJ37" s="53">
        <f t="shared" ca="1" si="34"/>
        <v>20328.459814918933</v>
      </c>
      <c r="AK37" s="53">
        <f t="shared" ca="1" si="34"/>
        <v>20250.885130296898</v>
      </c>
      <c r="AL37" s="53">
        <f t="shared" ca="1" si="34"/>
        <v>20761.012202827864</v>
      </c>
      <c r="AM37" s="53">
        <f t="shared" ca="1" si="34"/>
        <v>39611.122349681544</v>
      </c>
      <c r="AN37" s="53">
        <f t="shared" ca="1" si="34"/>
        <v>33145.80011312112</v>
      </c>
      <c r="AO37" s="53">
        <f t="shared" ca="1" si="34"/>
        <v>33019.550594004351</v>
      </c>
      <c r="AP37" s="53">
        <f t="shared" ca="1" si="34"/>
        <v>32893.783859245748</v>
      </c>
      <c r="AQ37" s="53">
        <f t="shared" ca="1" si="34"/>
        <v>32768.498044741915</v>
      </c>
      <c r="AR37" s="53">
        <f t="shared" ca="1" si="34"/>
        <v>32643.691293757282</v>
      </c>
      <c r="AS37" s="53">
        <f t="shared" ca="1" si="34"/>
        <v>32519.361756885039</v>
      </c>
      <c r="AT37" s="53">
        <f t="shared" ca="1" si="34"/>
        <v>13205.17096050199</v>
      </c>
      <c r="AU37" s="53">
        <f t="shared" ref="AU37:BZ37" ca="1" si="35">AU36/AU8</f>
        <v>19491.338511827198</v>
      </c>
      <c r="AV37" s="53">
        <f t="shared" ca="1" si="35"/>
        <v>19416.978740056085</v>
      </c>
      <c r="AW37" s="53">
        <f t="shared" ca="1" si="35"/>
        <v>19342.904438567268</v>
      </c>
      <c r="AX37" s="53">
        <f t="shared" ca="1" si="35"/>
        <v>19830.294858720059</v>
      </c>
      <c r="AY37" s="53">
        <f t="shared" ca="1" si="35"/>
        <v>37838.918762170499</v>
      </c>
      <c r="AZ37" s="53">
        <f t="shared" ca="1" si="35"/>
        <v>31662.263170232756</v>
      </c>
      <c r="BA37" s="53">
        <f t="shared" ca="1" si="35"/>
        <v>31541.685637845527</v>
      </c>
      <c r="BB37" s="53">
        <f t="shared" ca="1" si="35"/>
        <v>31421.568999991759</v>
      </c>
      <c r="BC37" s="53">
        <f t="shared" ca="1" si="35"/>
        <v>31301.911478954236</v>
      </c>
      <c r="BD37" s="53">
        <f t="shared" ca="1" si="35"/>
        <v>31182.71130402265</v>
      </c>
      <c r="BE37" s="53">
        <f t="shared" ca="1" si="35"/>
        <v>31063.966711464967</v>
      </c>
      <c r="BF37" s="53">
        <f t="shared" ca="1" si="35"/>
        <v>12612.050769733134</v>
      </c>
      <c r="BG37" s="53">
        <f t="shared" ca="1" si="35"/>
        <v>18617.619713776538</v>
      </c>
      <c r="BH37" s="53">
        <f t="shared" ca="1" si="35"/>
        <v>18546.613128972505</v>
      </c>
      <c r="BI37" s="53">
        <f t="shared" ca="1" si="35"/>
        <v>18475.878954843978</v>
      </c>
      <c r="BJ37" s="53">
        <f t="shared" ca="1" si="35"/>
        <v>18941.543800566396</v>
      </c>
      <c r="BK37" s="53">
        <f t="shared" ca="1" si="35"/>
        <v>36146.243896729029</v>
      </c>
      <c r="BL37" s="53">
        <f t="shared" ca="1" si="35"/>
        <v>30245.364168389202</v>
      </c>
      <c r="BM37" s="53">
        <f t="shared" ca="1" si="35"/>
        <v>30130.201568237146</v>
      </c>
      <c r="BN37" s="53">
        <f t="shared" ca="1" si="35"/>
        <v>30015.478986119473</v>
      </c>
      <c r="BO37" s="53">
        <f t="shared" ca="1" si="35"/>
        <v>29901.19472650942</v>
      </c>
      <c r="BP37" s="53">
        <f t="shared" ca="1" si="35"/>
        <v>29787.347100547435</v>
      </c>
      <c r="BQ37" s="53">
        <f t="shared" ca="1" si="35"/>
        <v>29673.934426014235</v>
      </c>
      <c r="BR37" s="53">
        <f t="shared" ca="1" si="35"/>
        <v>12045.795262126396</v>
      </c>
      <c r="BS37" s="53">
        <f t="shared" ca="1" si="35"/>
        <v>17783.288693212075</v>
      </c>
      <c r="BT37" s="53">
        <f t="shared" ca="1" si="35"/>
        <v>17715.482004424171</v>
      </c>
      <c r="BU37" s="53">
        <f t="shared" ca="1" si="35"/>
        <v>17647.935283517505</v>
      </c>
      <c r="BV37" s="53">
        <f t="shared" ca="1" si="35"/>
        <v>18092.840918688078</v>
      </c>
      <c r="BW37" s="53">
        <f t="shared" ca="1" si="35"/>
        <v>34529.503168570474</v>
      </c>
      <c r="BX37" s="53">
        <f t="shared" ca="1" si="35"/>
        <v>28892.084419519375</v>
      </c>
      <c r="BY37" s="53">
        <f t="shared" ca="1" si="35"/>
        <v>28782.091584268237</v>
      </c>
      <c r="BZ37" s="53">
        <f t="shared" ca="1" si="35"/>
        <v>28672.518854774098</v>
      </c>
      <c r="CA37" s="53">
        <f t="shared" ref="CA37:DF37" ca="1" si="36">CA36/CA8</f>
        <v>28563.364613726146</v>
      </c>
      <c r="CB37" s="53">
        <f t="shared" ca="1" si="36"/>
        <v>28454.627250163023</v>
      </c>
      <c r="CC37" s="53">
        <f t="shared" ca="1" si="36"/>
        <v>28346.305159442119</v>
      </c>
      <c r="CD37" s="53">
        <f t="shared" ca="1" si="36"/>
        <v>11505.163753269011</v>
      </c>
      <c r="CE37" s="53">
        <f t="shared" ca="1" si="36"/>
        <v>16986.54608785189</v>
      </c>
      <c r="CF37" s="53">
        <f t="shared" ca="1" si="36"/>
        <v>16921.793232666187</v>
      </c>
      <c r="CG37" s="53">
        <f t="shared" ca="1" si="36"/>
        <v>16857.288488220089</v>
      </c>
      <c r="CH37" s="53">
        <f t="shared" ca="1" si="36"/>
        <v>17282.358513457606</v>
      </c>
      <c r="CI37" s="53">
        <f t="shared" ca="1" si="36"/>
        <v>32985.267200663788</v>
      </c>
      <c r="CJ37" s="53">
        <f t="shared" ca="1" si="36"/>
        <v>27599.544689123893</v>
      </c>
      <c r="CK37" s="53">
        <f t="shared" ca="1" si="36"/>
        <v>27494.487763834895</v>
      </c>
      <c r="CL37" s="53">
        <f t="shared" ca="1" si="36"/>
        <v>27389.831949743861</v>
      </c>
      <c r="CM37" s="53">
        <f t="shared" ca="1" si="36"/>
        <v>27285.575704000261</v>
      </c>
      <c r="CN37" s="53">
        <f t="shared" ca="1" si="36"/>
        <v>27181.717489790339</v>
      </c>
      <c r="CO37" s="53">
        <f t="shared" ca="1" si="36"/>
        <v>27078.255776319653</v>
      </c>
      <c r="CP37" s="53">
        <f t="shared" ca="1" si="36"/>
        <v>10988.975378749285</v>
      </c>
      <c r="CQ37" s="53">
        <f t="shared" ca="1" si="36"/>
        <v>16225.677254733862</v>
      </c>
      <c r="CR37" s="53">
        <f t="shared" ca="1" si="36"/>
        <v>16163.839035299763</v>
      </c>
      <c r="CS37" s="53">
        <f t="shared" ca="1" si="36"/>
        <v>16102.237625738095</v>
      </c>
      <c r="CT37" s="53">
        <f t="shared" ca="1" si="36"/>
        <v>16508.354746973506</v>
      </c>
      <c r="CU37" s="53">
        <f t="shared" ca="1" si="36"/>
        <v>31510.263941047029</v>
      </c>
      <c r="CV37" s="53">
        <f t="shared" ca="1" si="36"/>
        <v>26364.998468095317</v>
      </c>
      <c r="CW37" s="53">
        <f t="shared" ca="1" si="36"/>
        <v>26264.65436583844</v>
      </c>
      <c r="CX37" s="53">
        <f t="shared" ca="1" si="36"/>
        <v>26164.693253890313</v>
      </c>
      <c r="CY37" s="53">
        <f t="shared" ca="1" si="36"/>
        <v>26065.113660289251</v>
      </c>
      <c r="CZ37" s="53">
        <f t="shared" ca="1" si="36"/>
        <v>25965.914118825702</v>
      </c>
      <c r="DA37" s="53">
        <f t="shared" ca="1" si="36"/>
        <v>25867.093169018775</v>
      </c>
      <c r="DB37" s="53">
        <f t="shared" ca="1" si="36"/>
        <v>10496.105948735505</v>
      </c>
      <c r="DC37" s="53">
        <f t="shared" ca="1" si="36"/>
        <v>15499.04801767798</v>
      </c>
      <c r="DD37" s="53">
        <f t="shared" ca="1" si="36"/>
        <v>15439.99175740154</v>
      </c>
      <c r="DE37" s="53">
        <f t="shared" ca="1" si="36"/>
        <v>15381.161534690757</v>
      </c>
      <c r="DF37" s="53">
        <f t="shared" ca="1" si="36"/>
        <v>15769.169352665829</v>
      </c>
      <c r="DG37" s="53">
        <f t="shared" ref="DG37:DV37" ca="1" si="37">DG36/DG8</f>
        <v>30101.371186393808</v>
      </c>
      <c r="DH37" s="53">
        <f t="shared" ca="1" si="37"/>
        <v>25185.825598747466</v>
      </c>
      <c r="DI37" s="53">
        <f t="shared" ca="1" si="37"/>
        <v>25089.981484737811</v>
      </c>
      <c r="DJ37" s="53">
        <f t="shared" ca="1" si="37"/>
        <v>24994.503072060299</v>
      </c>
      <c r="DK37" s="53">
        <f t="shared" ca="1" si="37"/>
        <v>24899.38895626181</v>
      </c>
      <c r="DL37" s="53">
        <f t="shared" ca="1" si="37"/>
        <v>24804.637738369423</v>
      </c>
      <c r="DM37" s="53">
        <f t="shared" ca="1" si="37"/>
        <v>24710.248024863718</v>
      </c>
      <c r="DN37" s="53">
        <f t="shared" ca="1" si="37"/>
        <v>10025.484993852111</v>
      </c>
      <c r="DO37" s="53">
        <f t="shared" ca="1" si="37"/>
        <v>14805.100654988628</v>
      </c>
      <c r="DP37" s="53">
        <f t="shared" ca="1" si="37"/>
        <v>14748.699874514339</v>
      </c>
      <c r="DQ37" s="53">
        <f t="shared" ca="1" si="37"/>
        <v>14692.514861676151</v>
      </c>
      <c r="DR37" s="53">
        <f t="shared" ca="1" si="37"/>
        <v>15063.219585425288</v>
      </c>
      <c r="DS37" s="53">
        <f t="shared" ca="1" si="37"/>
        <v>28755.609487895483</v>
      </c>
      <c r="DT37" s="53">
        <f t="shared" ca="1" si="37"/>
        <v>24059.526233479304</v>
      </c>
      <c r="DU37" s="53">
        <f t="shared" ca="1" si="37"/>
        <v>23967.979036009234</v>
      </c>
      <c r="DV37" s="53">
        <f t="shared" ca="1" si="37"/>
        <v>23863.242318390341</v>
      </c>
      <c r="DW37" s="94"/>
      <c r="DX37" s="55">
        <f ca="1">SUM(G37:DW37)</f>
        <v>2969202.7213850571</v>
      </c>
    </row>
    <row r="38" spans="1:128" outlineLevel="1" x14ac:dyDescent="0.2">
      <c r="A38" s="33" t="str">
        <f ca="1">Language!A$1377</f>
        <v>оттоки</v>
      </c>
      <c r="B38" s="95"/>
      <c r="C38" s="46" t="str">
        <f ca="1">Параметры!$C$70</f>
        <v>тыс. руб.</v>
      </c>
      <c r="F38" s="6" t="s">
        <v>3082</v>
      </c>
      <c r="G38" s="53">
        <f ca="1">IF(G16&lt;0,G16,0)</f>
        <v>-239005.80000000002</v>
      </c>
      <c r="H38" s="53">
        <f ca="1">IF(H16&lt;0,H16,0)</f>
        <v>-3671.4000504031283</v>
      </c>
      <c r="I38" s="53">
        <f t="shared" ref="I38:N38" ca="1" si="38">IF(I16&lt;0,I16,0)</f>
        <v>-34344.689092369757</v>
      </c>
      <c r="J38" s="53">
        <f t="shared" ca="1" si="38"/>
        <v>0</v>
      </c>
      <c r="K38" s="53">
        <f t="shared" ca="1" si="38"/>
        <v>0</v>
      </c>
      <c r="L38" s="53">
        <f t="shared" ca="1" si="38"/>
        <v>0</v>
      </c>
      <c r="M38" s="53">
        <f t="shared" ca="1" si="38"/>
        <v>0</v>
      </c>
      <c r="N38" s="53">
        <f t="shared" ca="1" si="38"/>
        <v>0</v>
      </c>
      <c r="O38" s="53">
        <f t="shared" ref="O38:AT38" ca="1" si="39">IF(O16&lt;0,O16,0)</f>
        <v>0</v>
      </c>
      <c r="P38" s="53">
        <f t="shared" ca="1" si="39"/>
        <v>0</v>
      </c>
      <c r="Q38" s="53">
        <f t="shared" ca="1" si="39"/>
        <v>0</v>
      </c>
      <c r="R38" s="53">
        <f t="shared" ca="1" si="39"/>
        <v>0</v>
      </c>
      <c r="S38" s="53">
        <f t="shared" ca="1" si="39"/>
        <v>0</v>
      </c>
      <c r="T38" s="53">
        <f t="shared" ca="1" si="39"/>
        <v>0</v>
      </c>
      <c r="U38" s="53">
        <f t="shared" ca="1" si="39"/>
        <v>0</v>
      </c>
      <c r="V38" s="53">
        <f t="shared" ca="1" si="39"/>
        <v>0</v>
      </c>
      <c r="W38" s="53">
        <f t="shared" ca="1" si="39"/>
        <v>0</v>
      </c>
      <c r="X38" s="53">
        <f t="shared" ca="1" si="39"/>
        <v>0</v>
      </c>
      <c r="Y38" s="53">
        <f t="shared" ca="1" si="39"/>
        <v>0</v>
      </c>
      <c r="Z38" s="53">
        <f t="shared" ca="1" si="39"/>
        <v>0</v>
      </c>
      <c r="AA38" s="53">
        <f t="shared" ca="1" si="39"/>
        <v>0</v>
      </c>
      <c r="AB38" s="53">
        <f t="shared" ca="1" si="39"/>
        <v>0</v>
      </c>
      <c r="AC38" s="53">
        <f t="shared" ca="1" si="39"/>
        <v>0</v>
      </c>
      <c r="AD38" s="53">
        <f t="shared" ca="1" si="39"/>
        <v>0</v>
      </c>
      <c r="AE38" s="53">
        <f t="shared" ca="1" si="39"/>
        <v>0</v>
      </c>
      <c r="AF38" s="53">
        <f t="shared" ca="1" si="39"/>
        <v>0</v>
      </c>
      <c r="AG38" s="53">
        <f t="shared" ca="1" si="39"/>
        <v>0</v>
      </c>
      <c r="AH38" s="53">
        <f t="shared" ca="1" si="39"/>
        <v>0</v>
      </c>
      <c r="AI38" s="53">
        <f t="shared" ca="1" si="39"/>
        <v>0</v>
      </c>
      <c r="AJ38" s="53">
        <f t="shared" ca="1" si="39"/>
        <v>0</v>
      </c>
      <c r="AK38" s="53">
        <f t="shared" ca="1" si="39"/>
        <v>0</v>
      </c>
      <c r="AL38" s="53">
        <f t="shared" ca="1" si="39"/>
        <v>0</v>
      </c>
      <c r="AM38" s="53">
        <f t="shared" ca="1" si="39"/>
        <v>0</v>
      </c>
      <c r="AN38" s="53">
        <f t="shared" ca="1" si="39"/>
        <v>0</v>
      </c>
      <c r="AO38" s="53">
        <f t="shared" ca="1" si="39"/>
        <v>0</v>
      </c>
      <c r="AP38" s="53">
        <f t="shared" ca="1" si="39"/>
        <v>0</v>
      </c>
      <c r="AQ38" s="53">
        <f t="shared" ca="1" si="39"/>
        <v>0</v>
      </c>
      <c r="AR38" s="53">
        <f t="shared" ca="1" si="39"/>
        <v>0</v>
      </c>
      <c r="AS38" s="53">
        <f t="shared" ca="1" si="39"/>
        <v>0</v>
      </c>
      <c r="AT38" s="53">
        <f t="shared" ca="1" si="39"/>
        <v>0</v>
      </c>
      <c r="AU38" s="53">
        <f t="shared" ref="AU38:BZ38" ca="1" si="40">IF(AU16&lt;0,AU16,0)</f>
        <v>0</v>
      </c>
      <c r="AV38" s="53">
        <f t="shared" ca="1" si="40"/>
        <v>0</v>
      </c>
      <c r="AW38" s="53">
        <f t="shared" ca="1" si="40"/>
        <v>0</v>
      </c>
      <c r="AX38" s="53">
        <f t="shared" ca="1" si="40"/>
        <v>0</v>
      </c>
      <c r="AY38" s="53">
        <f t="shared" ca="1" si="40"/>
        <v>0</v>
      </c>
      <c r="AZ38" s="53">
        <f t="shared" ca="1" si="40"/>
        <v>0</v>
      </c>
      <c r="BA38" s="53">
        <f t="shared" ca="1" si="40"/>
        <v>0</v>
      </c>
      <c r="BB38" s="53">
        <f t="shared" ca="1" si="40"/>
        <v>0</v>
      </c>
      <c r="BC38" s="53">
        <f t="shared" ca="1" si="40"/>
        <v>0</v>
      </c>
      <c r="BD38" s="53">
        <f t="shared" ca="1" si="40"/>
        <v>0</v>
      </c>
      <c r="BE38" s="53">
        <f t="shared" ca="1" si="40"/>
        <v>0</v>
      </c>
      <c r="BF38" s="53">
        <f t="shared" ca="1" si="40"/>
        <v>0</v>
      </c>
      <c r="BG38" s="53">
        <f t="shared" ca="1" si="40"/>
        <v>0</v>
      </c>
      <c r="BH38" s="53">
        <f t="shared" ca="1" si="40"/>
        <v>0</v>
      </c>
      <c r="BI38" s="53">
        <f t="shared" ca="1" si="40"/>
        <v>0</v>
      </c>
      <c r="BJ38" s="53">
        <f t="shared" ca="1" si="40"/>
        <v>0</v>
      </c>
      <c r="BK38" s="53">
        <f t="shared" ca="1" si="40"/>
        <v>0</v>
      </c>
      <c r="BL38" s="53">
        <f t="shared" ca="1" si="40"/>
        <v>0</v>
      </c>
      <c r="BM38" s="53">
        <f t="shared" ca="1" si="40"/>
        <v>0</v>
      </c>
      <c r="BN38" s="53">
        <f t="shared" ca="1" si="40"/>
        <v>0</v>
      </c>
      <c r="BO38" s="53">
        <f t="shared" ca="1" si="40"/>
        <v>0</v>
      </c>
      <c r="BP38" s="53">
        <f t="shared" ca="1" si="40"/>
        <v>0</v>
      </c>
      <c r="BQ38" s="53">
        <f t="shared" ca="1" si="40"/>
        <v>0</v>
      </c>
      <c r="BR38" s="53">
        <f t="shared" ca="1" si="40"/>
        <v>0</v>
      </c>
      <c r="BS38" s="53">
        <f t="shared" ca="1" si="40"/>
        <v>0</v>
      </c>
      <c r="BT38" s="53">
        <f t="shared" ca="1" si="40"/>
        <v>0</v>
      </c>
      <c r="BU38" s="53">
        <f t="shared" ca="1" si="40"/>
        <v>0</v>
      </c>
      <c r="BV38" s="53">
        <f t="shared" ca="1" si="40"/>
        <v>0</v>
      </c>
      <c r="BW38" s="53">
        <f t="shared" ca="1" si="40"/>
        <v>0</v>
      </c>
      <c r="BX38" s="53">
        <f t="shared" ca="1" si="40"/>
        <v>0</v>
      </c>
      <c r="BY38" s="53">
        <f t="shared" ca="1" si="40"/>
        <v>0</v>
      </c>
      <c r="BZ38" s="53">
        <f t="shared" ca="1" si="40"/>
        <v>0</v>
      </c>
      <c r="CA38" s="53">
        <f t="shared" ref="CA38:DF38" ca="1" si="41">IF(CA16&lt;0,CA16,0)</f>
        <v>0</v>
      </c>
      <c r="CB38" s="53">
        <f t="shared" ca="1" si="41"/>
        <v>0</v>
      </c>
      <c r="CC38" s="53">
        <f t="shared" ca="1" si="41"/>
        <v>0</v>
      </c>
      <c r="CD38" s="53">
        <f t="shared" ca="1" si="41"/>
        <v>0</v>
      </c>
      <c r="CE38" s="53">
        <f t="shared" ca="1" si="41"/>
        <v>0</v>
      </c>
      <c r="CF38" s="53">
        <f t="shared" ca="1" si="41"/>
        <v>0</v>
      </c>
      <c r="CG38" s="53">
        <f t="shared" ca="1" si="41"/>
        <v>0</v>
      </c>
      <c r="CH38" s="53">
        <f t="shared" ca="1" si="41"/>
        <v>0</v>
      </c>
      <c r="CI38" s="53">
        <f t="shared" ca="1" si="41"/>
        <v>0</v>
      </c>
      <c r="CJ38" s="53">
        <f t="shared" ca="1" si="41"/>
        <v>0</v>
      </c>
      <c r="CK38" s="53">
        <f t="shared" ca="1" si="41"/>
        <v>0</v>
      </c>
      <c r="CL38" s="53">
        <f t="shared" ca="1" si="41"/>
        <v>0</v>
      </c>
      <c r="CM38" s="53">
        <f t="shared" ca="1" si="41"/>
        <v>0</v>
      </c>
      <c r="CN38" s="53">
        <f t="shared" ca="1" si="41"/>
        <v>0</v>
      </c>
      <c r="CO38" s="53">
        <f t="shared" ca="1" si="41"/>
        <v>0</v>
      </c>
      <c r="CP38" s="53">
        <f t="shared" ca="1" si="41"/>
        <v>0</v>
      </c>
      <c r="CQ38" s="53">
        <f t="shared" ca="1" si="41"/>
        <v>0</v>
      </c>
      <c r="CR38" s="53">
        <f t="shared" ca="1" si="41"/>
        <v>0</v>
      </c>
      <c r="CS38" s="53">
        <f t="shared" ca="1" si="41"/>
        <v>0</v>
      </c>
      <c r="CT38" s="53">
        <f t="shared" ca="1" si="41"/>
        <v>0</v>
      </c>
      <c r="CU38" s="53">
        <f t="shared" ca="1" si="41"/>
        <v>0</v>
      </c>
      <c r="CV38" s="53">
        <f t="shared" ca="1" si="41"/>
        <v>0</v>
      </c>
      <c r="CW38" s="53">
        <f t="shared" ca="1" si="41"/>
        <v>0</v>
      </c>
      <c r="CX38" s="53">
        <f t="shared" ca="1" si="41"/>
        <v>0</v>
      </c>
      <c r="CY38" s="53">
        <f t="shared" ca="1" si="41"/>
        <v>0</v>
      </c>
      <c r="CZ38" s="53">
        <f t="shared" ca="1" si="41"/>
        <v>0</v>
      </c>
      <c r="DA38" s="53">
        <f t="shared" ca="1" si="41"/>
        <v>0</v>
      </c>
      <c r="DB38" s="53">
        <f t="shared" ca="1" si="41"/>
        <v>0</v>
      </c>
      <c r="DC38" s="53">
        <f t="shared" ca="1" si="41"/>
        <v>0</v>
      </c>
      <c r="DD38" s="53">
        <f t="shared" ca="1" si="41"/>
        <v>0</v>
      </c>
      <c r="DE38" s="53">
        <f t="shared" ca="1" si="41"/>
        <v>0</v>
      </c>
      <c r="DF38" s="53">
        <f t="shared" ca="1" si="41"/>
        <v>0</v>
      </c>
      <c r="DG38" s="53">
        <f t="shared" ref="DG38:DV38" ca="1" si="42">IF(DG16&lt;0,DG16,0)</f>
        <v>0</v>
      </c>
      <c r="DH38" s="53">
        <f t="shared" ca="1" si="42"/>
        <v>0</v>
      </c>
      <c r="DI38" s="53">
        <f t="shared" ca="1" si="42"/>
        <v>0</v>
      </c>
      <c r="DJ38" s="53">
        <f t="shared" ca="1" si="42"/>
        <v>0</v>
      </c>
      <c r="DK38" s="53">
        <f t="shared" ca="1" si="42"/>
        <v>0</v>
      </c>
      <c r="DL38" s="53">
        <f t="shared" ca="1" si="42"/>
        <v>0</v>
      </c>
      <c r="DM38" s="53">
        <f t="shared" ca="1" si="42"/>
        <v>0</v>
      </c>
      <c r="DN38" s="53">
        <f t="shared" ca="1" si="42"/>
        <v>0</v>
      </c>
      <c r="DO38" s="53">
        <f t="shared" ca="1" si="42"/>
        <v>0</v>
      </c>
      <c r="DP38" s="53">
        <f t="shared" ca="1" si="42"/>
        <v>0</v>
      </c>
      <c r="DQ38" s="53">
        <f t="shared" ca="1" si="42"/>
        <v>0</v>
      </c>
      <c r="DR38" s="53">
        <f t="shared" ca="1" si="42"/>
        <v>0</v>
      </c>
      <c r="DS38" s="53">
        <f t="shared" ca="1" si="42"/>
        <v>0</v>
      </c>
      <c r="DT38" s="53">
        <f t="shared" ca="1" si="42"/>
        <v>0</v>
      </c>
      <c r="DU38" s="53">
        <f t="shared" ca="1" si="42"/>
        <v>0</v>
      </c>
      <c r="DV38" s="53">
        <f t="shared" ca="1" si="42"/>
        <v>0</v>
      </c>
      <c r="DW38" s="94"/>
      <c r="DX38" s="55">
        <f ca="1">SUM(G38:DW38)</f>
        <v>-277021.88914277288</v>
      </c>
    </row>
    <row r="39" spans="1:128" outlineLevel="1" x14ac:dyDescent="0.2">
      <c r="A39" s="33" t="str">
        <f ca="1">Language!A$1378</f>
        <v>дисконтированные оттоки</v>
      </c>
      <c r="B39" s="95"/>
      <c r="C39" s="46" t="str">
        <f ca="1">Параметры!$C$70</f>
        <v>тыс. руб.</v>
      </c>
      <c r="F39" s="6" t="s">
        <v>3082</v>
      </c>
      <c r="G39" s="53">
        <f ca="1">G38/G8</f>
        <v>-239005.80000000002</v>
      </c>
      <c r="H39" s="53">
        <f ca="1">H38/H8</f>
        <v>-3636.8903509373017</v>
      </c>
      <c r="I39" s="53">
        <f t="shared" ref="I39:N39" ca="1" si="43">I38/I8</f>
        <v>-33702.070711680404</v>
      </c>
      <c r="J39" s="53">
        <f t="shared" ca="1" si="43"/>
        <v>0</v>
      </c>
      <c r="K39" s="53">
        <f t="shared" ca="1" si="43"/>
        <v>0</v>
      </c>
      <c r="L39" s="53">
        <f t="shared" ca="1" si="43"/>
        <v>0</v>
      </c>
      <c r="M39" s="53">
        <f t="shared" ca="1" si="43"/>
        <v>0</v>
      </c>
      <c r="N39" s="53">
        <f t="shared" ca="1" si="43"/>
        <v>0</v>
      </c>
      <c r="O39" s="53">
        <f t="shared" ref="O39:AT39" ca="1" si="44">O38/O8</f>
        <v>0</v>
      </c>
      <c r="P39" s="53">
        <f t="shared" ca="1" si="44"/>
        <v>0</v>
      </c>
      <c r="Q39" s="53">
        <f t="shared" ca="1" si="44"/>
        <v>0</v>
      </c>
      <c r="R39" s="53">
        <f t="shared" ca="1" si="44"/>
        <v>0</v>
      </c>
      <c r="S39" s="53">
        <f t="shared" ca="1" si="44"/>
        <v>0</v>
      </c>
      <c r="T39" s="53">
        <f t="shared" ca="1" si="44"/>
        <v>0</v>
      </c>
      <c r="U39" s="53">
        <f t="shared" ca="1" si="44"/>
        <v>0</v>
      </c>
      <c r="V39" s="53">
        <f t="shared" ca="1" si="44"/>
        <v>0</v>
      </c>
      <c r="W39" s="53">
        <f t="shared" ca="1" si="44"/>
        <v>0</v>
      </c>
      <c r="X39" s="53">
        <f t="shared" ca="1" si="44"/>
        <v>0</v>
      </c>
      <c r="Y39" s="53">
        <f t="shared" ca="1" si="44"/>
        <v>0</v>
      </c>
      <c r="Z39" s="53">
        <f t="shared" ca="1" si="44"/>
        <v>0</v>
      </c>
      <c r="AA39" s="53">
        <f t="shared" ca="1" si="44"/>
        <v>0</v>
      </c>
      <c r="AB39" s="53">
        <f t="shared" ca="1" si="44"/>
        <v>0</v>
      </c>
      <c r="AC39" s="53">
        <f t="shared" ca="1" si="44"/>
        <v>0</v>
      </c>
      <c r="AD39" s="53">
        <f t="shared" ca="1" si="44"/>
        <v>0</v>
      </c>
      <c r="AE39" s="53">
        <f t="shared" ca="1" si="44"/>
        <v>0</v>
      </c>
      <c r="AF39" s="53">
        <f t="shared" ca="1" si="44"/>
        <v>0</v>
      </c>
      <c r="AG39" s="53">
        <f t="shared" ca="1" si="44"/>
        <v>0</v>
      </c>
      <c r="AH39" s="53">
        <f t="shared" ca="1" si="44"/>
        <v>0</v>
      </c>
      <c r="AI39" s="53">
        <f t="shared" ca="1" si="44"/>
        <v>0</v>
      </c>
      <c r="AJ39" s="53">
        <f t="shared" ca="1" si="44"/>
        <v>0</v>
      </c>
      <c r="AK39" s="53">
        <f t="shared" ca="1" si="44"/>
        <v>0</v>
      </c>
      <c r="AL39" s="53">
        <f t="shared" ca="1" si="44"/>
        <v>0</v>
      </c>
      <c r="AM39" s="53">
        <f t="shared" ca="1" si="44"/>
        <v>0</v>
      </c>
      <c r="AN39" s="53">
        <f t="shared" ca="1" si="44"/>
        <v>0</v>
      </c>
      <c r="AO39" s="53">
        <f t="shared" ca="1" si="44"/>
        <v>0</v>
      </c>
      <c r="AP39" s="53">
        <f t="shared" ca="1" si="44"/>
        <v>0</v>
      </c>
      <c r="AQ39" s="53">
        <f t="shared" ca="1" si="44"/>
        <v>0</v>
      </c>
      <c r="AR39" s="53">
        <f t="shared" ca="1" si="44"/>
        <v>0</v>
      </c>
      <c r="AS39" s="53">
        <f t="shared" ca="1" si="44"/>
        <v>0</v>
      </c>
      <c r="AT39" s="53">
        <f t="shared" ca="1" si="44"/>
        <v>0</v>
      </c>
      <c r="AU39" s="53">
        <f t="shared" ref="AU39:BZ39" ca="1" si="45">AU38/AU8</f>
        <v>0</v>
      </c>
      <c r="AV39" s="53">
        <f t="shared" ca="1" si="45"/>
        <v>0</v>
      </c>
      <c r="AW39" s="53">
        <f t="shared" ca="1" si="45"/>
        <v>0</v>
      </c>
      <c r="AX39" s="53">
        <f t="shared" ca="1" si="45"/>
        <v>0</v>
      </c>
      <c r="AY39" s="53">
        <f t="shared" ca="1" si="45"/>
        <v>0</v>
      </c>
      <c r="AZ39" s="53">
        <f t="shared" ca="1" si="45"/>
        <v>0</v>
      </c>
      <c r="BA39" s="53">
        <f t="shared" ca="1" si="45"/>
        <v>0</v>
      </c>
      <c r="BB39" s="53">
        <f t="shared" ca="1" si="45"/>
        <v>0</v>
      </c>
      <c r="BC39" s="53">
        <f t="shared" ca="1" si="45"/>
        <v>0</v>
      </c>
      <c r="BD39" s="53">
        <f t="shared" ca="1" si="45"/>
        <v>0</v>
      </c>
      <c r="BE39" s="53">
        <f t="shared" ca="1" si="45"/>
        <v>0</v>
      </c>
      <c r="BF39" s="53">
        <f t="shared" ca="1" si="45"/>
        <v>0</v>
      </c>
      <c r="BG39" s="53">
        <f t="shared" ca="1" si="45"/>
        <v>0</v>
      </c>
      <c r="BH39" s="53">
        <f t="shared" ca="1" si="45"/>
        <v>0</v>
      </c>
      <c r="BI39" s="53">
        <f t="shared" ca="1" si="45"/>
        <v>0</v>
      </c>
      <c r="BJ39" s="53">
        <f t="shared" ca="1" si="45"/>
        <v>0</v>
      </c>
      <c r="BK39" s="53">
        <f t="shared" ca="1" si="45"/>
        <v>0</v>
      </c>
      <c r="BL39" s="53">
        <f t="shared" ca="1" si="45"/>
        <v>0</v>
      </c>
      <c r="BM39" s="53">
        <f t="shared" ca="1" si="45"/>
        <v>0</v>
      </c>
      <c r="BN39" s="53">
        <f t="shared" ca="1" si="45"/>
        <v>0</v>
      </c>
      <c r="BO39" s="53">
        <f t="shared" ca="1" si="45"/>
        <v>0</v>
      </c>
      <c r="BP39" s="53">
        <f t="shared" ca="1" si="45"/>
        <v>0</v>
      </c>
      <c r="BQ39" s="53">
        <f t="shared" ca="1" si="45"/>
        <v>0</v>
      </c>
      <c r="BR39" s="53">
        <f t="shared" ca="1" si="45"/>
        <v>0</v>
      </c>
      <c r="BS39" s="53">
        <f t="shared" ca="1" si="45"/>
        <v>0</v>
      </c>
      <c r="BT39" s="53">
        <f t="shared" ca="1" si="45"/>
        <v>0</v>
      </c>
      <c r="BU39" s="53">
        <f t="shared" ca="1" si="45"/>
        <v>0</v>
      </c>
      <c r="BV39" s="53">
        <f t="shared" ca="1" si="45"/>
        <v>0</v>
      </c>
      <c r="BW39" s="53">
        <f t="shared" ca="1" si="45"/>
        <v>0</v>
      </c>
      <c r="BX39" s="53">
        <f t="shared" ca="1" si="45"/>
        <v>0</v>
      </c>
      <c r="BY39" s="53">
        <f t="shared" ca="1" si="45"/>
        <v>0</v>
      </c>
      <c r="BZ39" s="53">
        <f t="shared" ca="1" si="45"/>
        <v>0</v>
      </c>
      <c r="CA39" s="53">
        <f t="shared" ref="CA39:DF39" ca="1" si="46">CA38/CA8</f>
        <v>0</v>
      </c>
      <c r="CB39" s="53">
        <f t="shared" ca="1" si="46"/>
        <v>0</v>
      </c>
      <c r="CC39" s="53">
        <f t="shared" ca="1" si="46"/>
        <v>0</v>
      </c>
      <c r="CD39" s="53">
        <f t="shared" ca="1" si="46"/>
        <v>0</v>
      </c>
      <c r="CE39" s="53">
        <f t="shared" ca="1" si="46"/>
        <v>0</v>
      </c>
      <c r="CF39" s="53">
        <f t="shared" ca="1" si="46"/>
        <v>0</v>
      </c>
      <c r="CG39" s="53">
        <f t="shared" ca="1" si="46"/>
        <v>0</v>
      </c>
      <c r="CH39" s="53">
        <f t="shared" ca="1" si="46"/>
        <v>0</v>
      </c>
      <c r="CI39" s="53">
        <f t="shared" ca="1" si="46"/>
        <v>0</v>
      </c>
      <c r="CJ39" s="53">
        <f t="shared" ca="1" si="46"/>
        <v>0</v>
      </c>
      <c r="CK39" s="53">
        <f t="shared" ca="1" si="46"/>
        <v>0</v>
      </c>
      <c r="CL39" s="53">
        <f t="shared" ca="1" si="46"/>
        <v>0</v>
      </c>
      <c r="CM39" s="53">
        <f t="shared" ca="1" si="46"/>
        <v>0</v>
      </c>
      <c r="CN39" s="53">
        <f t="shared" ca="1" si="46"/>
        <v>0</v>
      </c>
      <c r="CO39" s="53">
        <f t="shared" ca="1" si="46"/>
        <v>0</v>
      </c>
      <c r="CP39" s="53">
        <f t="shared" ca="1" si="46"/>
        <v>0</v>
      </c>
      <c r="CQ39" s="53">
        <f t="shared" ca="1" si="46"/>
        <v>0</v>
      </c>
      <c r="CR39" s="53">
        <f t="shared" ca="1" si="46"/>
        <v>0</v>
      </c>
      <c r="CS39" s="53">
        <f t="shared" ca="1" si="46"/>
        <v>0</v>
      </c>
      <c r="CT39" s="53">
        <f t="shared" ca="1" si="46"/>
        <v>0</v>
      </c>
      <c r="CU39" s="53">
        <f t="shared" ca="1" si="46"/>
        <v>0</v>
      </c>
      <c r="CV39" s="53">
        <f t="shared" ca="1" si="46"/>
        <v>0</v>
      </c>
      <c r="CW39" s="53">
        <f t="shared" ca="1" si="46"/>
        <v>0</v>
      </c>
      <c r="CX39" s="53">
        <f t="shared" ca="1" si="46"/>
        <v>0</v>
      </c>
      <c r="CY39" s="53">
        <f t="shared" ca="1" si="46"/>
        <v>0</v>
      </c>
      <c r="CZ39" s="53">
        <f t="shared" ca="1" si="46"/>
        <v>0</v>
      </c>
      <c r="DA39" s="53">
        <f t="shared" ca="1" si="46"/>
        <v>0</v>
      </c>
      <c r="DB39" s="53">
        <f t="shared" ca="1" si="46"/>
        <v>0</v>
      </c>
      <c r="DC39" s="53">
        <f t="shared" ca="1" si="46"/>
        <v>0</v>
      </c>
      <c r="DD39" s="53">
        <f t="shared" ca="1" si="46"/>
        <v>0</v>
      </c>
      <c r="DE39" s="53">
        <f t="shared" ca="1" si="46"/>
        <v>0</v>
      </c>
      <c r="DF39" s="53">
        <f t="shared" ca="1" si="46"/>
        <v>0</v>
      </c>
      <c r="DG39" s="53">
        <f t="shared" ref="DG39:DV39" ca="1" si="47">DG38/DG8</f>
        <v>0</v>
      </c>
      <c r="DH39" s="53">
        <f t="shared" ca="1" si="47"/>
        <v>0</v>
      </c>
      <c r="DI39" s="53">
        <f t="shared" ca="1" si="47"/>
        <v>0</v>
      </c>
      <c r="DJ39" s="53">
        <f t="shared" ca="1" si="47"/>
        <v>0</v>
      </c>
      <c r="DK39" s="53">
        <f t="shared" ca="1" si="47"/>
        <v>0</v>
      </c>
      <c r="DL39" s="53">
        <f t="shared" ca="1" si="47"/>
        <v>0</v>
      </c>
      <c r="DM39" s="53">
        <f t="shared" ca="1" si="47"/>
        <v>0</v>
      </c>
      <c r="DN39" s="53">
        <f t="shared" ca="1" si="47"/>
        <v>0</v>
      </c>
      <c r="DO39" s="53">
        <f t="shared" ca="1" si="47"/>
        <v>0</v>
      </c>
      <c r="DP39" s="53">
        <f t="shared" ca="1" si="47"/>
        <v>0</v>
      </c>
      <c r="DQ39" s="53">
        <f t="shared" ca="1" si="47"/>
        <v>0</v>
      </c>
      <c r="DR39" s="53">
        <f t="shared" ca="1" si="47"/>
        <v>0</v>
      </c>
      <c r="DS39" s="53">
        <f t="shared" ca="1" si="47"/>
        <v>0</v>
      </c>
      <c r="DT39" s="53">
        <f t="shared" ca="1" si="47"/>
        <v>0</v>
      </c>
      <c r="DU39" s="53">
        <f t="shared" ca="1" si="47"/>
        <v>0</v>
      </c>
      <c r="DV39" s="53">
        <f t="shared" ca="1" si="47"/>
        <v>0</v>
      </c>
      <c r="DW39" s="94"/>
      <c r="DX39" s="55">
        <f ca="1">SUM(G39:DW39)</f>
        <v>-276344.7610626177</v>
      </c>
    </row>
    <row r="40" spans="1:128" x14ac:dyDescent="0.2">
      <c r="A40" s="12"/>
      <c r="B40" s="77"/>
      <c r="C40" s="49"/>
      <c r="D40" s="14"/>
      <c r="E40" s="14" t="s">
        <v>688</v>
      </c>
      <c r="F40" s="14" t="s">
        <v>2961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</row>
    <row r="43" spans="1:128" s="9" customFormat="1" ht="25.5" hidden="1" customHeight="1" thickBot="1" x14ac:dyDescent="0.25">
      <c r="A43" s="269" t="str">
        <f ca="1">Language!A1379</f>
        <v>ЭФФЕКТИВНОСТЬ ДЛЯ АКЦИОНЕРОВ (FCFE)</v>
      </c>
      <c r="B43" s="280"/>
      <c r="C43" s="281"/>
      <c r="D43" s="271"/>
      <c r="E43" s="271" t="s">
        <v>800</v>
      </c>
      <c r="F43" s="271" t="s">
        <v>3255</v>
      </c>
      <c r="G43" s="272" t="str">
        <f ca="1">Параметры!G$40</f>
        <v>авг.22</v>
      </c>
      <c r="H43" s="272" t="str">
        <f ca="1">Параметры!H$40</f>
        <v>сен.22</v>
      </c>
      <c r="I43" s="272" t="str">
        <f ca="1">Параметры!I$40</f>
        <v>окт.22</v>
      </c>
      <c r="J43" s="272" t="str">
        <f ca="1">Параметры!J$40</f>
        <v>ноя.22</v>
      </c>
      <c r="K43" s="272" t="str">
        <f ca="1">Параметры!K$40</f>
        <v>дек.22</v>
      </c>
      <c r="L43" s="272" t="str">
        <f ca="1">Параметры!L$40</f>
        <v>янв.23</v>
      </c>
      <c r="M43" s="272" t="str">
        <f ca="1">Параметры!M$40</f>
        <v>фев.23</v>
      </c>
      <c r="N43" s="272" t="str">
        <f ca="1">Параметры!N$40</f>
        <v>мар.23</v>
      </c>
      <c r="O43" s="272" t="str">
        <f ca="1">Параметры!O$40</f>
        <v>апр.23</v>
      </c>
      <c r="P43" s="272" t="str">
        <f ca="1">Параметры!P$40</f>
        <v>май.23</v>
      </c>
      <c r="Q43" s="272" t="str">
        <f ca="1">Параметры!Q$40</f>
        <v>июн.23</v>
      </c>
      <c r="R43" s="272" t="str">
        <f ca="1">Параметры!R$40</f>
        <v>июл.23</v>
      </c>
      <c r="S43" s="272" t="str">
        <f ca="1">Параметры!S$40</f>
        <v>авг.23</v>
      </c>
      <c r="T43" s="272" t="str">
        <f ca="1">Параметры!T$40</f>
        <v>сен.23</v>
      </c>
      <c r="U43" s="272" t="str">
        <f ca="1">Параметры!U$40</f>
        <v>окт.23</v>
      </c>
      <c r="V43" s="272" t="str">
        <f ca="1">Параметры!V$40</f>
        <v>ноя.23</v>
      </c>
      <c r="W43" s="272" t="str">
        <f ca="1">Параметры!W$40</f>
        <v>дек.23</v>
      </c>
      <c r="X43" s="272" t="str">
        <f ca="1">Параметры!X$40</f>
        <v>янв.24</v>
      </c>
      <c r="Y43" s="272" t="str">
        <f ca="1">Параметры!Y$40</f>
        <v>фев.24</v>
      </c>
      <c r="Z43" s="272" t="str">
        <f ca="1">Параметры!Z$40</f>
        <v>мар.24</v>
      </c>
      <c r="AA43" s="272" t="str">
        <f ca="1">Параметры!AA$40</f>
        <v>апр.24</v>
      </c>
      <c r="AB43" s="272" t="str">
        <f ca="1">Параметры!AB$40</f>
        <v>май.24</v>
      </c>
      <c r="AC43" s="272" t="str">
        <f ca="1">Параметры!AC$40</f>
        <v>июн.24</v>
      </c>
      <c r="AD43" s="272" t="str">
        <f ca="1">Параметры!AD$40</f>
        <v>июл.24</v>
      </c>
      <c r="AE43" s="272" t="str">
        <f ca="1">Параметры!AE$40</f>
        <v>авг.24</v>
      </c>
      <c r="AF43" s="272" t="str">
        <f ca="1">Параметры!AF$40</f>
        <v>сен.24</v>
      </c>
      <c r="AG43" s="272" t="str">
        <f ca="1">Параметры!AG$40</f>
        <v>окт.24</v>
      </c>
      <c r="AH43" s="272" t="str">
        <f ca="1">Параметры!AH$40</f>
        <v>ноя.24</v>
      </c>
      <c r="AI43" s="272" t="str">
        <f ca="1">Параметры!AI$40</f>
        <v>дек.24</v>
      </c>
      <c r="AJ43" s="272" t="str">
        <f ca="1">Параметры!AJ$40</f>
        <v>янв.25</v>
      </c>
      <c r="AK43" s="272" t="str">
        <f ca="1">Параметры!AK$40</f>
        <v>фев.25</v>
      </c>
      <c r="AL43" s="272" t="str">
        <f ca="1">Параметры!AL$40</f>
        <v>мар.25</v>
      </c>
      <c r="AM43" s="272" t="str">
        <f ca="1">Параметры!AM$40</f>
        <v>апр.25</v>
      </c>
      <c r="AN43" s="272" t="str">
        <f ca="1">Параметры!AN$40</f>
        <v>май.25</v>
      </c>
      <c r="AO43" s="272" t="str">
        <f ca="1">Параметры!AO$40</f>
        <v>июн.25</v>
      </c>
      <c r="AP43" s="272" t="str">
        <f ca="1">Параметры!AP$40</f>
        <v>июл.25</v>
      </c>
      <c r="AQ43" s="272" t="str">
        <f ca="1">Параметры!AQ$40</f>
        <v>авг.25</v>
      </c>
      <c r="AR43" s="272" t="str">
        <f ca="1">Параметры!AR$40</f>
        <v>сен.25</v>
      </c>
      <c r="AS43" s="272" t="str">
        <f ca="1">Параметры!AS$40</f>
        <v>окт.25</v>
      </c>
      <c r="AT43" s="272" t="str">
        <f ca="1">Параметры!AT$40</f>
        <v>ноя.25</v>
      </c>
      <c r="AU43" s="272" t="str">
        <f ca="1">Параметры!AU$40</f>
        <v>дек.25</v>
      </c>
      <c r="AV43" s="272" t="str">
        <f ca="1">Параметры!AV$40</f>
        <v>янв.26</v>
      </c>
      <c r="AW43" s="272" t="str">
        <f ca="1">Параметры!AW$40</f>
        <v>фев.26</v>
      </c>
      <c r="AX43" s="272" t="str">
        <f ca="1">Параметры!AX$40</f>
        <v>мар.26</v>
      </c>
      <c r="AY43" s="272" t="str">
        <f ca="1">Параметры!AY$40</f>
        <v>апр.26</v>
      </c>
      <c r="AZ43" s="272" t="str">
        <f ca="1">Параметры!AZ$40</f>
        <v>май.26</v>
      </c>
      <c r="BA43" s="272" t="str">
        <f ca="1">Параметры!BA$40</f>
        <v>июн.26</v>
      </c>
      <c r="BB43" s="272" t="str">
        <f ca="1">Параметры!BB$40</f>
        <v>июл.26</v>
      </c>
      <c r="BC43" s="272" t="str">
        <f ca="1">Параметры!BC$40</f>
        <v>авг.26</v>
      </c>
      <c r="BD43" s="272" t="str">
        <f ca="1">Параметры!BD$40</f>
        <v>сен.26</v>
      </c>
      <c r="BE43" s="272" t="str">
        <f ca="1">Параметры!BE$40</f>
        <v>окт.26</v>
      </c>
      <c r="BF43" s="272" t="str">
        <f ca="1">Параметры!BF$40</f>
        <v>ноя.26</v>
      </c>
      <c r="BG43" s="272" t="str">
        <f ca="1">Параметры!BG$40</f>
        <v>дек.26</v>
      </c>
      <c r="BH43" s="272" t="str">
        <f ca="1">Параметры!BH$40</f>
        <v>янв.27</v>
      </c>
      <c r="BI43" s="272" t="str">
        <f ca="1">Параметры!BI$40</f>
        <v>фев.27</v>
      </c>
      <c r="BJ43" s="272" t="str">
        <f ca="1">Параметры!BJ$40</f>
        <v>мар.27</v>
      </c>
      <c r="BK43" s="272" t="str">
        <f ca="1">Параметры!BK$40</f>
        <v>апр.27</v>
      </c>
      <c r="BL43" s="272" t="str">
        <f ca="1">Параметры!BL$40</f>
        <v>май.27</v>
      </c>
      <c r="BM43" s="272" t="str">
        <f ca="1">Параметры!BM$40</f>
        <v>июн.27</v>
      </c>
      <c r="BN43" s="272" t="str">
        <f ca="1">Параметры!BN$40</f>
        <v>июл.27</v>
      </c>
      <c r="BO43" s="272" t="str">
        <f ca="1">Параметры!BO$40</f>
        <v>авг.27</v>
      </c>
      <c r="BP43" s="272" t="str">
        <f ca="1">Параметры!BP$40</f>
        <v>сен.27</v>
      </c>
      <c r="BQ43" s="272" t="str">
        <f ca="1">Параметры!BQ$40</f>
        <v>окт.27</v>
      </c>
      <c r="BR43" s="272" t="str">
        <f ca="1">Параметры!BR$40</f>
        <v>ноя.27</v>
      </c>
      <c r="BS43" s="272" t="str">
        <f ca="1">Параметры!BS$40</f>
        <v>дек.27</v>
      </c>
      <c r="BT43" s="272" t="str">
        <f ca="1">Параметры!BT$40</f>
        <v>янв.28</v>
      </c>
      <c r="BU43" s="272" t="str">
        <f ca="1">Параметры!BU$40</f>
        <v>фев.28</v>
      </c>
      <c r="BV43" s="272" t="str">
        <f ca="1">Параметры!BV$40</f>
        <v>мар.28</v>
      </c>
      <c r="BW43" s="272" t="str">
        <f ca="1">Параметры!BW$40</f>
        <v>апр.28</v>
      </c>
      <c r="BX43" s="272" t="str">
        <f ca="1">Параметры!BX$40</f>
        <v>май.28</v>
      </c>
      <c r="BY43" s="272" t="str">
        <f ca="1">Параметры!BY$40</f>
        <v>июн.28</v>
      </c>
      <c r="BZ43" s="272" t="str">
        <f ca="1">Параметры!BZ$40</f>
        <v>июл.28</v>
      </c>
      <c r="CA43" s="272" t="str">
        <f ca="1">Параметры!CA$40</f>
        <v>авг.28</v>
      </c>
      <c r="CB43" s="272" t="str">
        <f ca="1">Параметры!CB$40</f>
        <v>сен.28</v>
      </c>
      <c r="CC43" s="272" t="str">
        <f ca="1">Параметры!CC$40</f>
        <v>окт.28</v>
      </c>
      <c r="CD43" s="272" t="str">
        <f ca="1">Параметры!CD$40</f>
        <v>ноя.28</v>
      </c>
      <c r="CE43" s="272" t="str">
        <f ca="1">Параметры!CE$40</f>
        <v>дек.28</v>
      </c>
      <c r="CF43" s="272" t="str">
        <f ca="1">Параметры!CF$40</f>
        <v>янв.29</v>
      </c>
      <c r="CG43" s="272" t="str">
        <f ca="1">Параметры!CG$40</f>
        <v>фев.29</v>
      </c>
      <c r="CH43" s="272" t="str">
        <f ca="1">Параметры!CH$40</f>
        <v>мар.29</v>
      </c>
      <c r="CI43" s="272" t="str">
        <f ca="1">Параметры!CI$40</f>
        <v>апр.29</v>
      </c>
      <c r="CJ43" s="272" t="str">
        <f ca="1">Параметры!CJ$40</f>
        <v>май.29</v>
      </c>
      <c r="CK43" s="272" t="str">
        <f ca="1">Параметры!CK$40</f>
        <v>июн.29</v>
      </c>
      <c r="CL43" s="272" t="str">
        <f ca="1">Параметры!CL$40</f>
        <v>июл.29</v>
      </c>
      <c r="CM43" s="272" t="str">
        <f ca="1">Параметры!CM$40</f>
        <v>авг.29</v>
      </c>
      <c r="CN43" s="272" t="str">
        <f ca="1">Параметры!CN$40</f>
        <v>сен.29</v>
      </c>
      <c r="CO43" s="272" t="str">
        <f ca="1">Параметры!CO$40</f>
        <v>окт.29</v>
      </c>
      <c r="CP43" s="272" t="str">
        <f ca="1">Параметры!CP$40</f>
        <v>ноя.29</v>
      </c>
      <c r="CQ43" s="272" t="str">
        <f ca="1">Параметры!CQ$40</f>
        <v>дек.29</v>
      </c>
      <c r="CR43" s="272" t="str">
        <f ca="1">Параметры!CR$40</f>
        <v>янв.30</v>
      </c>
      <c r="CS43" s="272" t="str">
        <f ca="1">Параметры!CS$40</f>
        <v>фев.30</v>
      </c>
      <c r="CT43" s="272" t="str">
        <f ca="1">Параметры!CT$40</f>
        <v>мар.30</v>
      </c>
      <c r="CU43" s="272" t="str">
        <f ca="1">Параметры!CU$40</f>
        <v>апр.30</v>
      </c>
      <c r="CV43" s="272" t="str">
        <f ca="1">Параметры!CV$40</f>
        <v>май.30</v>
      </c>
      <c r="CW43" s="272" t="str">
        <f ca="1">Параметры!CW$40</f>
        <v>июн.30</v>
      </c>
      <c r="CX43" s="272" t="str">
        <f ca="1">Параметры!CX$40</f>
        <v>июл.30</v>
      </c>
      <c r="CY43" s="272" t="str">
        <f ca="1">Параметры!CY$40</f>
        <v>авг.30</v>
      </c>
      <c r="CZ43" s="272" t="str">
        <f ca="1">Параметры!CZ$40</f>
        <v>сен.30</v>
      </c>
      <c r="DA43" s="272" t="str">
        <f ca="1">Параметры!DA$40</f>
        <v>окт.30</v>
      </c>
      <c r="DB43" s="272" t="str">
        <f ca="1">Параметры!DB$40</f>
        <v>ноя.30</v>
      </c>
      <c r="DC43" s="272" t="str">
        <f ca="1">Параметры!DC$40</f>
        <v>дек.30</v>
      </c>
      <c r="DD43" s="272" t="str">
        <f ca="1">Параметры!DD$40</f>
        <v>янв.31</v>
      </c>
      <c r="DE43" s="272" t="str">
        <f ca="1">Параметры!DE$40</f>
        <v>фев.31</v>
      </c>
      <c r="DF43" s="272" t="str">
        <f ca="1">Параметры!DF$40</f>
        <v>мар.31</v>
      </c>
      <c r="DG43" s="272" t="str">
        <f ca="1">Параметры!DG$40</f>
        <v>апр.31</v>
      </c>
      <c r="DH43" s="272" t="str">
        <f ca="1">Параметры!DH$40</f>
        <v>май.31</v>
      </c>
      <c r="DI43" s="272" t="str">
        <f ca="1">Параметры!DI$40</f>
        <v>июн.31</v>
      </c>
      <c r="DJ43" s="272" t="str">
        <f ca="1">Параметры!DJ$40</f>
        <v>июл.31</v>
      </c>
      <c r="DK43" s="272" t="str">
        <f ca="1">Параметры!DK$40</f>
        <v>авг.31</v>
      </c>
      <c r="DL43" s="272" t="str">
        <f ca="1">Параметры!DL$40</f>
        <v>сен.31</v>
      </c>
      <c r="DM43" s="272" t="str">
        <f ca="1">Параметры!DM$40</f>
        <v>окт.31</v>
      </c>
      <c r="DN43" s="272" t="str">
        <f ca="1">Параметры!DN$40</f>
        <v>ноя.31</v>
      </c>
      <c r="DO43" s="272" t="str">
        <f ca="1">Параметры!DO$40</f>
        <v>дек.31</v>
      </c>
      <c r="DP43" s="272" t="str">
        <f ca="1">Параметры!DP$40</f>
        <v>янв.32</v>
      </c>
      <c r="DQ43" s="272" t="str">
        <f ca="1">Параметры!DQ$40</f>
        <v>фев.32</v>
      </c>
      <c r="DR43" s="272" t="str">
        <f ca="1">Параметры!DR$40</f>
        <v>мар.32</v>
      </c>
      <c r="DS43" s="272" t="str">
        <f ca="1">Параметры!DS$40</f>
        <v>апр.32</v>
      </c>
      <c r="DT43" s="272" t="str">
        <f ca="1">Параметры!DT$40</f>
        <v>май.32</v>
      </c>
      <c r="DU43" s="272" t="str">
        <f ca="1">Параметры!DU$40</f>
        <v>июн.32</v>
      </c>
      <c r="DV43" s="272" t="str">
        <f ca="1">Параметры!DV$40</f>
        <v>июл.32</v>
      </c>
      <c r="DW43" s="272"/>
      <c r="DX43" s="273" t="str">
        <f ca="1">Language!$A$1463</f>
        <v>ИТОГО</v>
      </c>
    </row>
    <row r="44" spans="1:128" ht="13.5" hidden="1" thickTop="1" x14ac:dyDescent="0.2">
      <c r="A44" s="10"/>
      <c r="F44" s="6" t="s">
        <v>2961</v>
      </c>
    </row>
    <row r="45" spans="1:128" hidden="1" collapsed="1" x14ac:dyDescent="0.2">
      <c r="A45" s="10" t="str">
        <f ca="1">Language!A1380</f>
        <v>Ставка дисконтирования</v>
      </c>
      <c r="B45" s="85">
        <f>Параметры!B124</f>
        <v>0.19999999999000001</v>
      </c>
      <c r="C45" s="46" t="s">
        <v>1</v>
      </c>
    </row>
    <row r="46" spans="1:128" hidden="1" outlineLevel="1" x14ac:dyDescent="0.2">
      <c r="A46" s="33" t="str">
        <f ca="1">Language!A1381</f>
        <v>ставка на расчетный период</v>
      </c>
      <c r="C46" s="46" t="s">
        <v>1</v>
      </c>
      <c r="F46" s="6" t="s">
        <v>3190</v>
      </c>
      <c r="G46" s="86">
        <f>((1+$B45) / IF(Prj_Inflation, 1, 1+CHOOSE(Prj_CurReport, Параметры!G$49,Параметры!G$62,Параметры!G$68))) ^ (Параметры!G$37/12) -1</f>
        <v>1.5309470499026201E-2</v>
      </c>
      <c r="H46" s="86">
        <f>((1+$B45) / IF(Prj_Inflation, 1, 1+CHOOSE(Prj_CurReport, Параметры!H$49,Параметры!H$62,Параметры!H$68))) ^ (Параметры!H$37/12) -1</f>
        <v>1.5309470499026201E-2</v>
      </c>
      <c r="I46" s="86">
        <f>((1+$B45) / IF(Prj_Inflation, 1, 1+CHOOSE(Prj_CurReport, Параметры!I$49,Параметры!I$62,Параметры!I$68))) ^ (Параметры!I$37/12) -1</f>
        <v>1.5309470499026201E-2</v>
      </c>
      <c r="J46" s="86">
        <f>((1+$B45) / IF(Prj_Inflation, 1, 1+CHOOSE(Prj_CurReport, Параметры!J$49,Параметры!J$62,Параметры!J$68))) ^ (Параметры!J$37/12) -1</f>
        <v>1.5309470499026201E-2</v>
      </c>
      <c r="K46" s="86">
        <f>((1+$B45) / IF(Prj_Inflation, 1, 1+CHOOSE(Prj_CurReport, Параметры!K$49,Параметры!K$62,Параметры!K$68))) ^ (Параметры!K$37/12) -1</f>
        <v>1.5309470499026201E-2</v>
      </c>
      <c r="L46" s="86">
        <f>((1+$B45) / IF(Prj_Inflation, 1, 1+CHOOSE(Prj_CurReport, Параметры!L$49,Параметры!L$62,Параметры!L$68))) ^ (Параметры!L$37/12) -1</f>
        <v>1.5309470499026201E-2</v>
      </c>
      <c r="M46" s="86">
        <f>((1+$B45) / IF(Prj_Inflation, 1, 1+CHOOSE(Prj_CurReport, Параметры!M$49,Параметры!M$62,Параметры!M$68))) ^ (Параметры!M$37/12) -1</f>
        <v>1.5309470499026201E-2</v>
      </c>
      <c r="N46" s="86">
        <f>((1+$B45) / IF(Prj_Inflation, 1, 1+CHOOSE(Prj_CurReport, Параметры!N$49,Параметры!N$62,Параметры!N$68))) ^ (Параметры!N$37/12) -1</f>
        <v>1.5309470499026201E-2</v>
      </c>
      <c r="O46" s="86">
        <f>((1+$B45) / IF(Prj_Inflation, 1, 1+CHOOSE(Prj_CurReport, Параметры!O$49,Параметры!O$62,Параметры!O$68))) ^ (Параметры!O$37/12) -1</f>
        <v>1.5309470499026201E-2</v>
      </c>
      <c r="P46" s="86">
        <f>((1+$B45) / IF(Prj_Inflation, 1, 1+CHOOSE(Prj_CurReport, Параметры!P$49,Параметры!P$62,Параметры!P$68))) ^ (Параметры!P$37/12) -1</f>
        <v>1.5309470499026201E-2</v>
      </c>
      <c r="Q46" s="86">
        <f>((1+$B45) / IF(Prj_Inflation, 1, 1+CHOOSE(Prj_CurReport, Параметры!Q$49,Параметры!Q$62,Параметры!Q$68))) ^ (Параметры!Q$37/12) -1</f>
        <v>1.5309470499026201E-2</v>
      </c>
      <c r="R46" s="86">
        <f>((1+$B45) / IF(Prj_Inflation, 1, 1+CHOOSE(Prj_CurReport, Параметры!R$49,Параметры!R$62,Параметры!R$68))) ^ (Параметры!R$37/12) -1</f>
        <v>1.5309470499026201E-2</v>
      </c>
      <c r="S46" s="86">
        <f>((1+$B45) / IF(Prj_Inflation, 1, 1+CHOOSE(Prj_CurReport, Параметры!S$49,Параметры!S$62,Параметры!S$68))) ^ (Параметры!S$37/12) -1</f>
        <v>1.5309470499026201E-2</v>
      </c>
      <c r="T46" s="86">
        <f>((1+$B45) / IF(Prj_Inflation, 1, 1+CHOOSE(Prj_CurReport, Параметры!T$49,Параметры!T$62,Параметры!T$68))) ^ (Параметры!T$37/12) -1</f>
        <v>1.5309470499026201E-2</v>
      </c>
      <c r="U46" s="86">
        <f>((1+$B45) / IF(Prj_Inflation, 1, 1+CHOOSE(Prj_CurReport, Параметры!U$49,Параметры!U$62,Параметры!U$68))) ^ (Параметры!U$37/12) -1</f>
        <v>1.5309470499026201E-2</v>
      </c>
      <c r="V46" s="86">
        <f>((1+$B45) / IF(Prj_Inflation, 1, 1+CHOOSE(Prj_CurReport, Параметры!V$49,Параметры!V$62,Параметры!V$68))) ^ (Параметры!V$37/12) -1</f>
        <v>1.5309470499026201E-2</v>
      </c>
      <c r="W46" s="86">
        <f>((1+$B45) / IF(Prj_Inflation, 1, 1+CHOOSE(Prj_CurReport, Параметры!W$49,Параметры!W$62,Параметры!W$68))) ^ (Параметры!W$37/12) -1</f>
        <v>1.5309470499026201E-2</v>
      </c>
      <c r="X46" s="86">
        <f>((1+$B45) / IF(Prj_Inflation, 1, 1+CHOOSE(Prj_CurReport, Параметры!X$49,Параметры!X$62,Параметры!X$68))) ^ (Параметры!X$37/12) -1</f>
        <v>1.5309470499026201E-2</v>
      </c>
      <c r="Y46" s="86">
        <f>((1+$B45) / IF(Prj_Inflation, 1, 1+CHOOSE(Prj_CurReport, Параметры!Y$49,Параметры!Y$62,Параметры!Y$68))) ^ (Параметры!Y$37/12) -1</f>
        <v>1.5309470499026201E-2</v>
      </c>
      <c r="Z46" s="86">
        <f>((1+$B45) / IF(Prj_Inflation, 1, 1+CHOOSE(Prj_CurReport, Параметры!Z$49,Параметры!Z$62,Параметры!Z$68))) ^ (Параметры!Z$37/12) -1</f>
        <v>1.5309470499026201E-2</v>
      </c>
      <c r="AA46" s="86">
        <f>((1+$B45) / IF(Prj_Inflation, 1, 1+CHOOSE(Prj_CurReport, Параметры!AA$49,Параметры!AA$62,Параметры!AA$68))) ^ (Параметры!AA$37/12) -1</f>
        <v>1.5309470499026201E-2</v>
      </c>
      <c r="AB46" s="86">
        <f>((1+$B45) / IF(Prj_Inflation, 1, 1+CHOOSE(Prj_CurReport, Параметры!AB$49,Параметры!AB$62,Параметры!AB$68))) ^ (Параметры!AB$37/12) -1</f>
        <v>1.5309470499026201E-2</v>
      </c>
      <c r="AC46" s="86">
        <f>((1+$B45) / IF(Prj_Inflation, 1, 1+CHOOSE(Prj_CurReport, Параметры!AC$49,Параметры!AC$62,Параметры!AC$68))) ^ (Параметры!AC$37/12) -1</f>
        <v>1.5309470499026201E-2</v>
      </c>
      <c r="AD46" s="86">
        <f>((1+$B45) / IF(Prj_Inflation, 1, 1+CHOOSE(Prj_CurReport, Параметры!AD$49,Параметры!AD$62,Параметры!AD$68))) ^ (Параметры!AD$37/12) -1</f>
        <v>1.5309470499026201E-2</v>
      </c>
      <c r="AE46" s="86">
        <f>((1+$B45) / IF(Prj_Inflation, 1, 1+CHOOSE(Prj_CurReport, Параметры!AE$49,Параметры!AE$62,Параметры!AE$68))) ^ (Параметры!AE$37/12) -1</f>
        <v>1.5309470499026201E-2</v>
      </c>
      <c r="AF46" s="86">
        <f>((1+$B45) / IF(Prj_Inflation, 1, 1+CHOOSE(Prj_CurReport, Параметры!AF$49,Параметры!AF$62,Параметры!AF$68))) ^ (Параметры!AF$37/12) -1</f>
        <v>1.5309470499026201E-2</v>
      </c>
      <c r="AG46" s="86">
        <f>((1+$B45) / IF(Prj_Inflation, 1, 1+CHOOSE(Prj_CurReport, Параметры!AG$49,Параметры!AG$62,Параметры!AG$68))) ^ (Параметры!AG$37/12) -1</f>
        <v>1.5309470499026201E-2</v>
      </c>
      <c r="AH46" s="86">
        <f>((1+$B45) / IF(Prj_Inflation, 1, 1+CHOOSE(Prj_CurReport, Параметры!AH$49,Параметры!AH$62,Параметры!AH$68))) ^ (Параметры!AH$37/12) -1</f>
        <v>1.5309470499026201E-2</v>
      </c>
      <c r="AI46" s="86">
        <f>((1+$B45) / IF(Prj_Inflation, 1, 1+CHOOSE(Prj_CurReport, Параметры!AI$49,Параметры!AI$62,Параметры!AI$68))) ^ (Параметры!AI$37/12) -1</f>
        <v>1.5309470499026201E-2</v>
      </c>
      <c r="AJ46" s="86">
        <f>((1+$B45) / IF(Prj_Inflation, 1, 1+CHOOSE(Prj_CurReport, Параметры!AJ$49,Параметры!AJ$62,Параметры!AJ$68))) ^ (Параметры!AJ$37/12) -1</f>
        <v>1.5309470499026201E-2</v>
      </c>
      <c r="AK46" s="86">
        <f>((1+$B45) / IF(Prj_Inflation, 1, 1+CHOOSE(Prj_CurReport, Параметры!AK$49,Параметры!AK$62,Параметры!AK$68))) ^ (Параметры!AK$37/12) -1</f>
        <v>1.5309470499026201E-2</v>
      </c>
      <c r="AL46" s="86">
        <f>((1+$B45) / IF(Prj_Inflation, 1, 1+CHOOSE(Prj_CurReport, Параметры!AL$49,Параметры!AL$62,Параметры!AL$68))) ^ (Параметры!AL$37/12) -1</f>
        <v>1.5309470499026201E-2</v>
      </c>
      <c r="AM46" s="86">
        <f>((1+$B45) / IF(Prj_Inflation, 1, 1+CHOOSE(Prj_CurReport, Параметры!AM$49,Параметры!AM$62,Параметры!AM$68))) ^ (Параметры!AM$37/12) -1</f>
        <v>1.5309470499026201E-2</v>
      </c>
      <c r="AN46" s="86">
        <f>((1+$B45) / IF(Prj_Inflation, 1, 1+CHOOSE(Prj_CurReport, Параметры!AN$49,Параметры!AN$62,Параметры!AN$68))) ^ (Параметры!AN$37/12) -1</f>
        <v>1.5309470499026201E-2</v>
      </c>
      <c r="AO46" s="86">
        <f>((1+$B45) / IF(Prj_Inflation, 1, 1+CHOOSE(Prj_CurReport, Параметры!AO$49,Параметры!AO$62,Параметры!AO$68))) ^ (Параметры!AO$37/12) -1</f>
        <v>1.5309470499026201E-2</v>
      </c>
      <c r="AP46" s="86">
        <f>((1+$B45) / IF(Prj_Inflation, 1, 1+CHOOSE(Prj_CurReport, Параметры!AP$49,Параметры!AP$62,Параметры!AP$68))) ^ (Параметры!AP$37/12) -1</f>
        <v>1.5309470499026201E-2</v>
      </c>
      <c r="AQ46" s="86">
        <f>((1+$B45) / IF(Prj_Inflation, 1, 1+CHOOSE(Prj_CurReport, Параметры!AQ$49,Параметры!AQ$62,Параметры!AQ$68))) ^ (Параметры!AQ$37/12) -1</f>
        <v>1.5309470499026201E-2</v>
      </c>
      <c r="AR46" s="86">
        <f>((1+$B45) / IF(Prj_Inflation, 1, 1+CHOOSE(Prj_CurReport, Параметры!AR$49,Параметры!AR$62,Параметры!AR$68))) ^ (Параметры!AR$37/12) -1</f>
        <v>1.5309470499026201E-2</v>
      </c>
      <c r="AS46" s="86">
        <f>((1+$B45) / IF(Prj_Inflation, 1, 1+CHOOSE(Prj_CurReport, Параметры!AS$49,Параметры!AS$62,Параметры!AS$68))) ^ (Параметры!AS$37/12) -1</f>
        <v>1.5309470499026201E-2</v>
      </c>
      <c r="AT46" s="86">
        <f>((1+$B45) / IF(Prj_Inflation, 1, 1+CHOOSE(Prj_CurReport, Параметры!AT$49,Параметры!AT$62,Параметры!AT$68))) ^ (Параметры!AT$37/12) -1</f>
        <v>1.5309470499026201E-2</v>
      </c>
      <c r="AU46" s="86">
        <f>((1+$B45) / IF(Prj_Inflation, 1, 1+CHOOSE(Prj_CurReport, Параметры!AU$49,Параметры!AU$62,Параметры!AU$68))) ^ (Параметры!AU$37/12) -1</f>
        <v>1.5309470499026201E-2</v>
      </c>
      <c r="AV46" s="86">
        <f>((1+$B45) / IF(Prj_Inflation, 1, 1+CHOOSE(Prj_CurReport, Параметры!AV$49,Параметры!AV$62,Параметры!AV$68))) ^ (Параметры!AV$37/12) -1</f>
        <v>1.5309470499026201E-2</v>
      </c>
      <c r="AW46" s="86">
        <f>((1+$B45) / IF(Prj_Inflation, 1, 1+CHOOSE(Prj_CurReport, Параметры!AW$49,Параметры!AW$62,Параметры!AW$68))) ^ (Параметры!AW$37/12) -1</f>
        <v>1.5309470499026201E-2</v>
      </c>
      <c r="AX46" s="86">
        <f>((1+$B45) / IF(Prj_Inflation, 1, 1+CHOOSE(Prj_CurReport, Параметры!AX$49,Параметры!AX$62,Параметры!AX$68))) ^ (Параметры!AX$37/12) -1</f>
        <v>1.5309470499026201E-2</v>
      </c>
      <c r="AY46" s="86">
        <f>((1+$B45) / IF(Prj_Inflation, 1, 1+CHOOSE(Prj_CurReport, Параметры!AY$49,Параметры!AY$62,Параметры!AY$68))) ^ (Параметры!AY$37/12) -1</f>
        <v>1.5309470499026201E-2</v>
      </c>
      <c r="AZ46" s="86">
        <f>((1+$B45) / IF(Prj_Inflation, 1, 1+CHOOSE(Prj_CurReport, Параметры!AZ$49,Параметры!AZ$62,Параметры!AZ$68))) ^ (Параметры!AZ$37/12) -1</f>
        <v>1.5309470499026201E-2</v>
      </c>
      <c r="BA46" s="86">
        <f>((1+$B45) / IF(Prj_Inflation, 1, 1+CHOOSE(Prj_CurReport, Параметры!BA$49,Параметры!BA$62,Параметры!BA$68))) ^ (Параметры!BA$37/12) -1</f>
        <v>1.5309470499026201E-2</v>
      </c>
      <c r="BB46" s="86">
        <f>((1+$B45) / IF(Prj_Inflation, 1, 1+CHOOSE(Prj_CurReport, Параметры!BB$49,Параметры!BB$62,Параметры!BB$68))) ^ (Параметры!BB$37/12) -1</f>
        <v>1.5309470499026201E-2</v>
      </c>
      <c r="BC46" s="86">
        <f>((1+$B45) / IF(Prj_Inflation, 1, 1+CHOOSE(Prj_CurReport, Параметры!BC$49,Параметры!BC$62,Параметры!BC$68))) ^ (Параметры!BC$37/12) -1</f>
        <v>1.5309470499026201E-2</v>
      </c>
      <c r="BD46" s="86">
        <f>((1+$B45) / IF(Prj_Inflation, 1, 1+CHOOSE(Prj_CurReport, Параметры!BD$49,Параметры!BD$62,Параметры!BD$68))) ^ (Параметры!BD$37/12) -1</f>
        <v>1.5309470499026201E-2</v>
      </c>
      <c r="BE46" s="86">
        <f>((1+$B45) / IF(Prj_Inflation, 1, 1+CHOOSE(Prj_CurReport, Параметры!BE$49,Параметры!BE$62,Параметры!BE$68))) ^ (Параметры!BE$37/12) -1</f>
        <v>1.5309470499026201E-2</v>
      </c>
      <c r="BF46" s="86">
        <f>((1+$B45) / IF(Prj_Inflation, 1, 1+CHOOSE(Prj_CurReport, Параметры!BF$49,Параметры!BF$62,Параметры!BF$68))) ^ (Параметры!BF$37/12) -1</f>
        <v>1.5309470499026201E-2</v>
      </c>
      <c r="BG46" s="86">
        <f>((1+$B45) / IF(Prj_Inflation, 1, 1+CHOOSE(Prj_CurReport, Параметры!BG$49,Параметры!BG$62,Параметры!BG$68))) ^ (Параметры!BG$37/12) -1</f>
        <v>1.5309470499026201E-2</v>
      </c>
      <c r="BH46" s="86">
        <f>((1+$B45) / IF(Prj_Inflation, 1, 1+CHOOSE(Prj_CurReport, Параметры!BH$49,Параметры!BH$62,Параметры!BH$68))) ^ (Параметры!BH$37/12) -1</f>
        <v>1.5309470499026201E-2</v>
      </c>
      <c r="BI46" s="86">
        <f>((1+$B45) / IF(Prj_Inflation, 1, 1+CHOOSE(Prj_CurReport, Параметры!BI$49,Параметры!BI$62,Параметры!BI$68))) ^ (Параметры!BI$37/12) -1</f>
        <v>1.5309470499026201E-2</v>
      </c>
      <c r="BJ46" s="86">
        <f>((1+$B45) / IF(Prj_Inflation, 1, 1+CHOOSE(Prj_CurReport, Параметры!BJ$49,Параметры!BJ$62,Параметры!BJ$68))) ^ (Параметры!BJ$37/12) -1</f>
        <v>1.5309470499026201E-2</v>
      </c>
      <c r="BK46" s="86">
        <f>((1+$B45) / IF(Prj_Inflation, 1, 1+CHOOSE(Prj_CurReport, Параметры!BK$49,Параметры!BK$62,Параметры!BK$68))) ^ (Параметры!BK$37/12) -1</f>
        <v>1.5309470499026201E-2</v>
      </c>
      <c r="BL46" s="86">
        <f>((1+$B45) / IF(Prj_Inflation, 1, 1+CHOOSE(Prj_CurReport, Параметры!BL$49,Параметры!BL$62,Параметры!BL$68))) ^ (Параметры!BL$37/12) -1</f>
        <v>1.5309470499026201E-2</v>
      </c>
      <c r="BM46" s="86">
        <f>((1+$B45) / IF(Prj_Inflation, 1, 1+CHOOSE(Prj_CurReport, Параметры!BM$49,Параметры!BM$62,Параметры!BM$68))) ^ (Параметры!BM$37/12) -1</f>
        <v>1.5309470499026201E-2</v>
      </c>
      <c r="BN46" s="86">
        <f>((1+$B45) / IF(Prj_Inflation, 1, 1+CHOOSE(Prj_CurReport, Параметры!BN$49,Параметры!BN$62,Параметры!BN$68))) ^ (Параметры!BN$37/12) -1</f>
        <v>1.5309470499026201E-2</v>
      </c>
      <c r="BO46" s="86">
        <f>((1+$B45) / IF(Prj_Inflation, 1, 1+CHOOSE(Prj_CurReport, Параметры!BO$49,Параметры!BO$62,Параметры!BO$68))) ^ (Параметры!BO$37/12) -1</f>
        <v>1.5309470499026201E-2</v>
      </c>
      <c r="BP46" s="86">
        <f>((1+$B45) / IF(Prj_Inflation, 1, 1+CHOOSE(Prj_CurReport, Параметры!BP$49,Параметры!BP$62,Параметры!BP$68))) ^ (Параметры!BP$37/12) -1</f>
        <v>1.5309470499026201E-2</v>
      </c>
      <c r="BQ46" s="86">
        <f>((1+$B45) / IF(Prj_Inflation, 1, 1+CHOOSE(Prj_CurReport, Параметры!BQ$49,Параметры!BQ$62,Параметры!BQ$68))) ^ (Параметры!BQ$37/12) -1</f>
        <v>1.5309470499026201E-2</v>
      </c>
      <c r="BR46" s="86">
        <f>((1+$B45) / IF(Prj_Inflation, 1, 1+CHOOSE(Prj_CurReport, Параметры!BR$49,Параметры!BR$62,Параметры!BR$68))) ^ (Параметры!BR$37/12) -1</f>
        <v>1.5309470499026201E-2</v>
      </c>
      <c r="BS46" s="86">
        <f>((1+$B45) / IF(Prj_Inflation, 1, 1+CHOOSE(Prj_CurReport, Параметры!BS$49,Параметры!BS$62,Параметры!BS$68))) ^ (Параметры!BS$37/12) -1</f>
        <v>1.5309470499026201E-2</v>
      </c>
      <c r="BT46" s="86">
        <f>((1+$B45) / IF(Prj_Inflation, 1, 1+CHOOSE(Prj_CurReport, Параметры!BT$49,Параметры!BT$62,Параметры!BT$68))) ^ (Параметры!BT$37/12) -1</f>
        <v>1.5309470499026201E-2</v>
      </c>
      <c r="BU46" s="86">
        <f>((1+$B45) / IF(Prj_Inflation, 1, 1+CHOOSE(Prj_CurReport, Параметры!BU$49,Параметры!BU$62,Параметры!BU$68))) ^ (Параметры!BU$37/12) -1</f>
        <v>1.5309470499026201E-2</v>
      </c>
      <c r="BV46" s="86">
        <f>((1+$B45) / IF(Prj_Inflation, 1, 1+CHOOSE(Prj_CurReport, Параметры!BV$49,Параметры!BV$62,Параметры!BV$68))) ^ (Параметры!BV$37/12) -1</f>
        <v>1.5309470499026201E-2</v>
      </c>
      <c r="BW46" s="86">
        <f>((1+$B45) / IF(Prj_Inflation, 1, 1+CHOOSE(Prj_CurReport, Параметры!BW$49,Параметры!BW$62,Параметры!BW$68))) ^ (Параметры!BW$37/12) -1</f>
        <v>1.5309470499026201E-2</v>
      </c>
      <c r="BX46" s="86">
        <f>((1+$B45) / IF(Prj_Inflation, 1, 1+CHOOSE(Prj_CurReport, Параметры!BX$49,Параметры!BX$62,Параметры!BX$68))) ^ (Параметры!BX$37/12) -1</f>
        <v>1.5309470499026201E-2</v>
      </c>
      <c r="BY46" s="86">
        <f>((1+$B45) / IF(Prj_Inflation, 1, 1+CHOOSE(Prj_CurReport, Параметры!BY$49,Параметры!BY$62,Параметры!BY$68))) ^ (Параметры!BY$37/12) -1</f>
        <v>1.5309470499026201E-2</v>
      </c>
      <c r="BZ46" s="86">
        <f>((1+$B45) / IF(Prj_Inflation, 1, 1+CHOOSE(Prj_CurReport, Параметры!BZ$49,Параметры!BZ$62,Параметры!BZ$68))) ^ (Параметры!BZ$37/12) -1</f>
        <v>1.5309470499026201E-2</v>
      </c>
      <c r="CA46" s="86">
        <f>((1+$B45) / IF(Prj_Inflation, 1, 1+CHOOSE(Prj_CurReport, Параметры!CA$49,Параметры!CA$62,Параметры!CA$68))) ^ (Параметры!CA$37/12) -1</f>
        <v>1.5309470499026201E-2</v>
      </c>
      <c r="CB46" s="86">
        <f>((1+$B45) / IF(Prj_Inflation, 1, 1+CHOOSE(Prj_CurReport, Параметры!CB$49,Параметры!CB$62,Параметры!CB$68))) ^ (Параметры!CB$37/12) -1</f>
        <v>1.5309470499026201E-2</v>
      </c>
      <c r="CC46" s="86">
        <f>((1+$B45) / IF(Prj_Inflation, 1, 1+CHOOSE(Prj_CurReport, Параметры!CC$49,Параметры!CC$62,Параметры!CC$68))) ^ (Параметры!CC$37/12) -1</f>
        <v>1.5309470499026201E-2</v>
      </c>
      <c r="CD46" s="86">
        <f>((1+$B45) / IF(Prj_Inflation, 1, 1+CHOOSE(Prj_CurReport, Параметры!CD$49,Параметры!CD$62,Параметры!CD$68))) ^ (Параметры!CD$37/12) -1</f>
        <v>1.5309470499026201E-2</v>
      </c>
      <c r="CE46" s="86">
        <f>((1+$B45) / IF(Prj_Inflation, 1, 1+CHOOSE(Prj_CurReport, Параметры!CE$49,Параметры!CE$62,Параметры!CE$68))) ^ (Параметры!CE$37/12) -1</f>
        <v>1.5309470499026201E-2</v>
      </c>
      <c r="CF46" s="86">
        <f>((1+$B45) / IF(Prj_Inflation, 1, 1+CHOOSE(Prj_CurReport, Параметры!CF$49,Параметры!CF$62,Параметры!CF$68))) ^ (Параметры!CF$37/12) -1</f>
        <v>1.5309470499026201E-2</v>
      </c>
      <c r="CG46" s="86">
        <f>((1+$B45) / IF(Prj_Inflation, 1, 1+CHOOSE(Prj_CurReport, Параметры!CG$49,Параметры!CG$62,Параметры!CG$68))) ^ (Параметры!CG$37/12) -1</f>
        <v>1.5309470499026201E-2</v>
      </c>
      <c r="CH46" s="86">
        <f>((1+$B45) / IF(Prj_Inflation, 1, 1+CHOOSE(Prj_CurReport, Параметры!CH$49,Параметры!CH$62,Параметры!CH$68))) ^ (Параметры!CH$37/12) -1</f>
        <v>1.5309470499026201E-2</v>
      </c>
      <c r="CI46" s="86">
        <f>((1+$B45) / IF(Prj_Inflation, 1, 1+CHOOSE(Prj_CurReport, Параметры!CI$49,Параметры!CI$62,Параметры!CI$68))) ^ (Параметры!CI$37/12) -1</f>
        <v>1.5309470499026201E-2</v>
      </c>
      <c r="CJ46" s="86">
        <f>((1+$B45) / IF(Prj_Inflation, 1, 1+CHOOSE(Prj_CurReport, Параметры!CJ$49,Параметры!CJ$62,Параметры!CJ$68))) ^ (Параметры!CJ$37/12) -1</f>
        <v>1.5309470499026201E-2</v>
      </c>
      <c r="CK46" s="86">
        <f>((1+$B45) / IF(Prj_Inflation, 1, 1+CHOOSE(Prj_CurReport, Параметры!CK$49,Параметры!CK$62,Параметры!CK$68))) ^ (Параметры!CK$37/12) -1</f>
        <v>1.5309470499026201E-2</v>
      </c>
      <c r="CL46" s="86">
        <f>((1+$B45) / IF(Prj_Inflation, 1, 1+CHOOSE(Prj_CurReport, Параметры!CL$49,Параметры!CL$62,Параметры!CL$68))) ^ (Параметры!CL$37/12) -1</f>
        <v>1.5309470499026201E-2</v>
      </c>
      <c r="CM46" s="86">
        <f>((1+$B45) / IF(Prj_Inflation, 1, 1+CHOOSE(Prj_CurReport, Параметры!CM$49,Параметры!CM$62,Параметры!CM$68))) ^ (Параметры!CM$37/12) -1</f>
        <v>1.5309470499026201E-2</v>
      </c>
      <c r="CN46" s="86">
        <f>((1+$B45) / IF(Prj_Inflation, 1, 1+CHOOSE(Prj_CurReport, Параметры!CN$49,Параметры!CN$62,Параметры!CN$68))) ^ (Параметры!CN$37/12) -1</f>
        <v>1.5309470499026201E-2</v>
      </c>
      <c r="CO46" s="86">
        <f>((1+$B45) / IF(Prj_Inflation, 1, 1+CHOOSE(Prj_CurReport, Параметры!CO$49,Параметры!CO$62,Параметры!CO$68))) ^ (Параметры!CO$37/12) -1</f>
        <v>1.5309470499026201E-2</v>
      </c>
      <c r="CP46" s="86">
        <f>((1+$B45) / IF(Prj_Inflation, 1, 1+CHOOSE(Prj_CurReport, Параметры!CP$49,Параметры!CP$62,Параметры!CP$68))) ^ (Параметры!CP$37/12) -1</f>
        <v>1.5309470499026201E-2</v>
      </c>
      <c r="CQ46" s="86">
        <f>((1+$B45) / IF(Prj_Inflation, 1, 1+CHOOSE(Prj_CurReport, Параметры!CQ$49,Параметры!CQ$62,Параметры!CQ$68))) ^ (Параметры!CQ$37/12) -1</f>
        <v>1.5309470499026201E-2</v>
      </c>
      <c r="CR46" s="86">
        <f>((1+$B45) / IF(Prj_Inflation, 1, 1+CHOOSE(Prj_CurReport, Параметры!CR$49,Параметры!CR$62,Параметры!CR$68))) ^ (Параметры!CR$37/12) -1</f>
        <v>1.5309470499026201E-2</v>
      </c>
      <c r="CS46" s="86">
        <f>((1+$B45) / IF(Prj_Inflation, 1, 1+CHOOSE(Prj_CurReport, Параметры!CS$49,Параметры!CS$62,Параметры!CS$68))) ^ (Параметры!CS$37/12) -1</f>
        <v>1.5309470499026201E-2</v>
      </c>
      <c r="CT46" s="86">
        <f>((1+$B45) / IF(Prj_Inflation, 1, 1+CHOOSE(Prj_CurReport, Параметры!CT$49,Параметры!CT$62,Параметры!CT$68))) ^ (Параметры!CT$37/12) -1</f>
        <v>1.5309470499026201E-2</v>
      </c>
      <c r="CU46" s="86">
        <f>((1+$B45) / IF(Prj_Inflation, 1, 1+CHOOSE(Prj_CurReport, Параметры!CU$49,Параметры!CU$62,Параметры!CU$68))) ^ (Параметры!CU$37/12) -1</f>
        <v>1.5309470499026201E-2</v>
      </c>
      <c r="CV46" s="86">
        <f>((1+$B45) / IF(Prj_Inflation, 1, 1+CHOOSE(Prj_CurReport, Параметры!CV$49,Параметры!CV$62,Параметры!CV$68))) ^ (Параметры!CV$37/12) -1</f>
        <v>1.5309470499026201E-2</v>
      </c>
      <c r="CW46" s="86">
        <f>((1+$B45) / IF(Prj_Inflation, 1, 1+CHOOSE(Prj_CurReport, Параметры!CW$49,Параметры!CW$62,Параметры!CW$68))) ^ (Параметры!CW$37/12) -1</f>
        <v>1.5309470499026201E-2</v>
      </c>
      <c r="CX46" s="86">
        <f>((1+$B45) / IF(Prj_Inflation, 1, 1+CHOOSE(Prj_CurReport, Параметры!CX$49,Параметры!CX$62,Параметры!CX$68))) ^ (Параметры!CX$37/12) -1</f>
        <v>1.5309470499026201E-2</v>
      </c>
      <c r="CY46" s="86">
        <f>((1+$B45) / IF(Prj_Inflation, 1, 1+CHOOSE(Prj_CurReport, Параметры!CY$49,Параметры!CY$62,Параметры!CY$68))) ^ (Параметры!CY$37/12) -1</f>
        <v>1.5309470499026201E-2</v>
      </c>
      <c r="CZ46" s="86">
        <f>((1+$B45) / IF(Prj_Inflation, 1, 1+CHOOSE(Prj_CurReport, Параметры!CZ$49,Параметры!CZ$62,Параметры!CZ$68))) ^ (Параметры!CZ$37/12) -1</f>
        <v>1.5309470499026201E-2</v>
      </c>
      <c r="DA46" s="86">
        <f>((1+$B45) / IF(Prj_Inflation, 1, 1+CHOOSE(Prj_CurReport, Параметры!DA$49,Параметры!DA$62,Параметры!DA$68))) ^ (Параметры!DA$37/12) -1</f>
        <v>1.5309470499026201E-2</v>
      </c>
      <c r="DB46" s="86">
        <f>((1+$B45) / IF(Prj_Inflation, 1, 1+CHOOSE(Prj_CurReport, Параметры!DB$49,Параметры!DB$62,Параметры!DB$68))) ^ (Параметры!DB$37/12) -1</f>
        <v>1.5309470499026201E-2</v>
      </c>
      <c r="DC46" s="86">
        <f>((1+$B45) / IF(Prj_Inflation, 1, 1+CHOOSE(Prj_CurReport, Параметры!DC$49,Параметры!DC$62,Параметры!DC$68))) ^ (Параметры!DC$37/12) -1</f>
        <v>1.5309470499026201E-2</v>
      </c>
      <c r="DD46" s="86">
        <f>((1+$B45) / IF(Prj_Inflation, 1, 1+CHOOSE(Prj_CurReport, Параметры!DD$49,Параметры!DD$62,Параметры!DD$68))) ^ (Параметры!DD$37/12) -1</f>
        <v>1.5309470499026201E-2</v>
      </c>
      <c r="DE46" s="86">
        <f>((1+$B45) / IF(Prj_Inflation, 1, 1+CHOOSE(Prj_CurReport, Параметры!DE$49,Параметры!DE$62,Параметры!DE$68))) ^ (Параметры!DE$37/12) -1</f>
        <v>1.5309470499026201E-2</v>
      </c>
      <c r="DF46" s="86">
        <f>((1+$B45) / IF(Prj_Inflation, 1, 1+CHOOSE(Prj_CurReport, Параметры!DF$49,Параметры!DF$62,Параметры!DF$68))) ^ (Параметры!DF$37/12) -1</f>
        <v>1.5309470499026201E-2</v>
      </c>
      <c r="DG46" s="86">
        <f>((1+$B45) / IF(Prj_Inflation, 1, 1+CHOOSE(Prj_CurReport, Параметры!DG$49,Параметры!DG$62,Параметры!DG$68))) ^ (Параметры!DG$37/12) -1</f>
        <v>1.5309470499026201E-2</v>
      </c>
      <c r="DH46" s="86">
        <f>((1+$B45) / IF(Prj_Inflation, 1, 1+CHOOSE(Prj_CurReport, Параметры!DH$49,Параметры!DH$62,Параметры!DH$68))) ^ (Параметры!DH$37/12) -1</f>
        <v>1.5309470499026201E-2</v>
      </c>
      <c r="DI46" s="86">
        <f>((1+$B45) / IF(Prj_Inflation, 1, 1+CHOOSE(Prj_CurReport, Параметры!DI$49,Параметры!DI$62,Параметры!DI$68))) ^ (Параметры!DI$37/12) -1</f>
        <v>1.5309470499026201E-2</v>
      </c>
      <c r="DJ46" s="86">
        <f>((1+$B45) / IF(Prj_Inflation, 1, 1+CHOOSE(Prj_CurReport, Параметры!DJ$49,Параметры!DJ$62,Параметры!DJ$68))) ^ (Параметры!DJ$37/12) -1</f>
        <v>1.5309470499026201E-2</v>
      </c>
      <c r="DK46" s="86">
        <f>((1+$B45) / IF(Prj_Inflation, 1, 1+CHOOSE(Prj_CurReport, Параметры!DK$49,Параметры!DK$62,Параметры!DK$68))) ^ (Параметры!DK$37/12) -1</f>
        <v>1.5309470499026201E-2</v>
      </c>
      <c r="DL46" s="86">
        <f>((1+$B45) / IF(Prj_Inflation, 1, 1+CHOOSE(Prj_CurReport, Параметры!DL$49,Параметры!DL$62,Параметры!DL$68))) ^ (Параметры!DL$37/12) -1</f>
        <v>1.5309470499026201E-2</v>
      </c>
      <c r="DM46" s="86">
        <f>((1+$B45) / IF(Prj_Inflation, 1, 1+CHOOSE(Prj_CurReport, Параметры!DM$49,Параметры!DM$62,Параметры!DM$68))) ^ (Параметры!DM$37/12) -1</f>
        <v>1.5309470499026201E-2</v>
      </c>
      <c r="DN46" s="86">
        <f>((1+$B45) / IF(Prj_Inflation, 1, 1+CHOOSE(Prj_CurReport, Параметры!DN$49,Параметры!DN$62,Параметры!DN$68))) ^ (Параметры!DN$37/12) -1</f>
        <v>1.5309470499026201E-2</v>
      </c>
      <c r="DO46" s="86">
        <f>((1+$B45) / IF(Prj_Inflation, 1, 1+CHOOSE(Prj_CurReport, Параметры!DO$49,Параметры!DO$62,Параметры!DO$68))) ^ (Параметры!DO$37/12) -1</f>
        <v>1.5309470499026201E-2</v>
      </c>
      <c r="DP46" s="86">
        <f>((1+$B45) / IF(Prj_Inflation, 1, 1+CHOOSE(Prj_CurReport, Параметры!DP$49,Параметры!DP$62,Параметры!DP$68))) ^ (Параметры!DP$37/12) -1</f>
        <v>1.5309470499026201E-2</v>
      </c>
      <c r="DQ46" s="86">
        <f>((1+$B45) / IF(Prj_Inflation, 1, 1+CHOOSE(Prj_CurReport, Параметры!DQ$49,Параметры!DQ$62,Параметры!DQ$68))) ^ (Параметры!DQ$37/12) -1</f>
        <v>1.5309470499026201E-2</v>
      </c>
      <c r="DR46" s="86">
        <f>((1+$B45) / IF(Prj_Inflation, 1, 1+CHOOSE(Prj_CurReport, Параметры!DR$49,Параметры!DR$62,Параметры!DR$68))) ^ (Параметры!DR$37/12) -1</f>
        <v>1.5309470499026201E-2</v>
      </c>
      <c r="DS46" s="86">
        <f>((1+$B45) / IF(Prj_Inflation, 1, 1+CHOOSE(Prj_CurReport, Параметры!DS$49,Параметры!DS$62,Параметры!DS$68))) ^ (Параметры!DS$37/12) -1</f>
        <v>1.5309470499026201E-2</v>
      </c>
      <c r="DT46" s="86">
        <f>((1+$B45) / IF(Prj_Inflation, 1, 1+CHOOSE(Prj_CurReport, Параметры!DT$49,Параметры!DT$62,Параметры!DT$68))) ^ (Параметры!DT$37/12) -1</f>
        <v>1.5309470499026201E-2</v>
      </c>
      <c r="DU46" s="86">
        <f>((1+$B45) / IF(Prj_Inflation, 1, 1+CHOOSE(Prj_CurReport, Параметры!DU$49,Параметры!DU$62,Параметры!DU$68))) ^ (Параметры!DU$37/12) -1</f>
        <v>1.5309470499026201E-2</v>
      </c>
      <c r="DV46" s="86">
        <f>((1+$B45) / IF(Prj_Inflation, 1, 1+CHOOSE(Prj_CurReport, Параметры!DV$49,Параметры!DV$62,Параметры!DV$68))) ^ (Параметры!DV$37/12) -1</f>
        <v>1.5309470499026201E-2</v>
      </c>
    </row>
    <row r="47" spans="1:128" hidden="1" outlineLevel="1" x14ac:dyDescent="0.2">
      <c r="A47" s="33" t="str">
        <f ca="1">Language!A1382</f>
        <v>коэффициент дисконта на начало периода</v>
      </c>
      <c r="C47" s="46" t="str">
        <f ca="1">Language!$A$1467</f>
        <v>раз</v>
      </c>
      <c r="F47" s="6" t="s">
        <v>3190</v>
      </c>
      <c r="G47" s="29">
        <f>IF(G$2=1,1,F47*(1+G46))</f>
        <v>1</v>
      </c>
      <c r="H47" s="29">
        <f t="shared" ref="H47:DV47" si="48">IF(H$2=1,1,G47*(1+H46))</f>
        <v>1.0153094704990262</v>
      </c>
      <c r="I47" s="29">
        <f t="shared" si="48"/>
        <v>1.030853320885013</v>
      </c>
      <c r="J47" s="29">
        <f t="shared" si="48"/>
        <v>1.0466351393899254</v>
      </c>
      <c r="K47" s="29">
        <f t="shared" si="48"/>
        <v>1.0626585691796595</v>
      </c>
      <c r="L47" s="29">
        <f t="shared" si="48"/>
        <v>1.0789273091950529</v>
      </c>
      <c r="M47" s="29">
        <f t="shared" si="48"/>
        <v>1.0954451150057682</v>
      </c>
      <c r="N47" s="29">
        <f t="shared" si="48"/>
        <v>1.1122157996772515</v>
      </c>
      <c r="O47" s="29">
        <f t="shared" si="48"/>
        <v>1.1292432346509611</v>
      </c>
      <c r="P47" s="29">
        <f t="shared" si="48"/>
        <v>1.146531350638075</v>
      </c>
      <c r="Q47" s="29">
        <f t="shared" si="48"/>
        <v>1.1640841385268772</v>
      </c>
      <c r="R47" s="29">
        <f t="shared" si="48"/>
        <v>1.1819056503040388</v>
      </c>
      <c r="S47" s="29">
        <f t="shared" si="48"/>
        <v>1.1999999999900008</v>
      </c>
      <c r="T47" s="29">
        <f t="shared" si="48"/>
        <v>1.2183713645886791</v>
      </c>
      <c r="U47" s="29">
        <f t="shared" si="48"/>
        <v>1.2370239850517077</v>
      </c>
      <c r="V47" s="29">
        <f t="shared" si="48"/>
        <v>1.2559621672574446</v>
      </c>
      <c r="W47" s="29">
        <f t="shared" si="48"/>
        <v>1.2751902830049655</v>
      </c>
      <c r="X47" s="29">
        <f t="shared" si="48"/>
        <v>1.2947127710232749</v>
      </c>
      <c r="Y47" s="29">
        <f t="shared" si="48"/>
        <v>1.3145341379959681</v>
      </c>
      <c r="Z47" s="29">
        <f t="shared" si="48"/>
        <v>1.3346589596015801</v>
      </c>
      <c r="AA47" s="29">
        <f t="shared" si="48"/>
        <v>1.3550918815698616</v>
      </c>
      <c r="AB47" s="29">
        <f t="shared" si="48"/>
        <v>1.3758376207542253</v>
      </c>
      <c r="AC47" s="29">
        <f t="shared" si="48"/>
        <v>1.3969009662206124</v>
      </c>
      <c r="AD47" s="29">
        <f t="shared" si="48"/>
        <v>1.4182867803530281</v>
      </c>
      <c r="AE47" s="29">
        <f t="shared" si="48"/>
        <v>1.4399999999760016</v>
      </c>
      <c r="AF47" s="29">
        <f t="shared" si="48"/>
        <v>1.4620456374942319</v>
      </c>
      <c r="AG47" s="29">
        <f t="shared" si="48"/>
        <v>1.4844287820496798</v>
      </c>
      <c r="AH47" s="29">
        <f t="shared" si="48"/>
        <v>1.5071546006963747</v>
      </c>
      <c r="AI47" s="29">
        <f t="shared" si="48"/>
        <v>1.5302283395932075</v>
      </c>
      <c r="AJ47" s="29">
        <f t="shared" si="48"/>
        <v>1.5536553252149836</v>
      </c>
      <c r="AK47" s="29">
        <f t="shared" si="48"/>
        <v>1.5774409655820174</v>
      </c>
      <c r="AL47" s="29">
        <f t="shared" si="48"/>
        <v>1.6015907515085508</v>
      </c>
      <c r="AM47" s="29">
        <f t="shared" si="48"/>
        <v>1.6261102578702842</v>
      </c>
      <c r="AN47" s="29">
        <f t="shared" si="48"/>
        <v>1.6510051448913132</v>
      </c>
      <c r="AO47" s="29">
        <f t="shared" si="48"/>
        <v>1.6762811594507672</v>
      </c>
      <c r="AP47" s="29">
        <f t="shared" si="48"/>
        <v>1.7019441364094521</v>
      </c>
      <c r="AQ47" s="29">
        <f t="shared" si="48"/>
        <v>1.7279999999568032</v>
      </c>
      <c r="AR47" s="29">
        <f t="shared" si="48"/>
        <v>1.7544547649784592</v>
      </c>
      <c r="AS47" s="29">
        <f t="shared" si="48"/>
        <v>1.7813145384447728</v>
      </c>
      <c r="AT47" s="29">
        <f t="shared" si="48"/>
        <v>1.8085855208205797</v>
      </c>
      <c r="AU47" s="29">
        <f t="shared" si="48"/>
        <v>1.8362740074965482</v>
      </c>
      <c r="AV47" s="29">
        <f t="shared" si="48"/>
        <v>1.8643863902424453</v>
      </c>
      <c r="AW47" s="29">
        <f t="shared" si="48"/>
        <v>1.892929158682648</v>
      </c>
      <c r="AX47" s="29">
        <f t="shared" si="48"/>
        <v>1.9219089017942466</v>
      </c>
      <c r="AY47" s="29">
        <f t="shared" si="48"/>
        <v>1.9513323094280814</v>
      </c>
      <c r="AZ47" s="29">
        <f t="shared" si="48"/>
        <v>1.9812061738530673</v>
      </c>
      <c r="BA47" s="29">
        <f t="shared" si="48"/>
        <v>2.0115373913241594</v>
      </c>
      <c r="BB47" s="29">
        <f t="shared" si="48"/>
        <v>2.0423329636743248</v>
      </c>
      <c r="BC47" s="29">
        <f t="shared" si="48"/>
        <v>2.0735999999308858</v>
      </c>
      <c r="BD47" s="29">
        <f t="shared" si="48"/>
        <v>2.1053457179566086</v>
      </c>
      <c r="BE47" s="29">
        <f t="shared" si="48"/>
        <v>2.1375774461159165</v>
      </c>
      <c r="BF47" s="29">
        <f t="shared" si="48"/>
        <v>2.1703026249666117</v>
      </c>
      <c r="BG47" s="29">
        <f t="shared" si="48"/>
        <v>2.2035288089774974</v>
      </c>
      <c r="BH47" s="29">
        <f t="shared" si="48"/>
        <v>2.2372636682722926</v>
      </c>
      <c r="BI47" s="29">
        <f t="shared" si="48"/>
        <v>2.2715149904002505</v>
      </c>
      <c r="BJ47" s="29">
        <f t="shared" si="48"/>
        <v>2.3062906821338789</v>
      </c>
      <c r="BK47" s="29">
        <f t="shared" si="48"/>
        <v>2.3415987712941866</v>
      </c>
      <c r="BL47" s="29">
        <f t="shared" si="48"/>
        <v>2.3774474086038708</v>
      </c>
      <c r="BM47" s="29">
        <f t="shared" si="48"/>
        <v>2.4138448695688779</v>
      </c>
      <c r="BN47" s="29">
        <f t="shared" si="48"/>
        <v>2.4507995563887683</v>
      </c>
      <c r="BO47" s="29">
        <f t="shared" si="48"/>
        <v>2.4883199998963286</v>
      </c>
      <c r="BP47" s="29">
        <f t="shared" si="48"/>
        <v>2.5264148615268782</v>
      </c>
      <c r="BQ47" s="29">
        <f t="shared" si="48"/>
        <v>2.5650929353177254</v>
      </c>
      <c r="BR47" s="29">
        <f t="shared" si="48"/>
        <v>2.6043631499382327</v>
      </c>
      <c r="BS47" s="29">
        <f t="shared" si="48"/>
        <v>2.6442345707509629</v>
      </c>
      <c r="BT47" s="29">
        <f t="shared" si="48"/>
        <v>2.6847164019043799</v>
      </c>
      <c r="BU47" s="29">
        <f t="shared" si="48"/>
        <v>2.7258179884575866</v>
      </c>
      <c r="BV47" s="29">
        <f t="shared" si="48"/>
        <v>2.7675488185375929</v>
      </c>
      <c r="BW47" s="29">
        <f t="shared" si="48"/>
        <v>2.8099185255296089</v>
      </c>
      <c r="BX47" s="29">
        <f t="shared" si="48"/>
        <v>2.8529368903008714</v>
      </c>
      <c r="BY47" s="29">
        <f t="shared" si="48"/>
        <v>2.8966138434585162</v>
      </c>
      <c r="BZ47" s="29">
        <f t="shared" si="48"/>
        <v>2.9409594676420152</v>
      </c>
      <c r="CA47" s="29">
        <f t="shared" si="48"/>
        <v>2.9859839998507125</v>
      </c>
      <c r="CB47" s="29">
        <f t="shared" si="48"/>
        <v>3.0316978338069913</v>
      </c>
      <c r="CC47" s="29">
        <f t="shared" si="48"/>
        <v>3.0781115223556212</v>
      </c>
      <c r="CD47" s="29">
        <f t="shared" si="48"/>
        <v>3.1252357798998371</v>
      </c>
      <c r="CE47" s="29">
        <f t="shared" si="48"/>
        <v>3.1730814848747149</v>
      </c>
      <c r="CF47" s="29">
        <f t="shared" si="48"/>
        <v>3.2216596822584105</v>
      </c>
      <c r="CG47" s="29">
        <f t="shared" si="48"/>
        <v>3.2709815861218479</v>
      </c>
      <c r="CH47" s="29">
        <f t="shared" si="48"/>
        <v>3.3210585822174381</v>
      </c>
      <c r="CI47" s="29">
        <f t="shared" si="48"/>
        <v>3.3719022306074335</v>
      </c>
      <c r="CJ47" s="29">
        <f t="shared" si="48"/>
        <v>3.4235242683325189</v>
      </c>
      <c r="CK47" s="29">
        <f t="shared" si="48"/>
        <v>3.4759366121212558</v>
      </c>
      <c r="CL47" s="29">
        <f t="shared" si="48"/>
        <v>3.5291513611410115</v>
      </c>
      <c r="CM47" s="29">
        <f t="shared" si="48"/>
        <v>3.5831807997909979</v>
      </c>
      <c r="CN47" s="29">
        <f t="shared" si="48"/>
        <v>3.6380374005380753</v>
      </c>
      <c r="CO47" s="29">
        <f t="shared" si="48"/>
        <v>3.6937338267959672</v>
      </c>
      <c r="CP47" s="29">
        <f t="shared" si="48"/>
        <v>3.750282935848555</v>
      </c>
      <c r="CQ47" s="29">
        <f t="shared" si="48"/>
        <v>3.8076977818179296</v>
      </c>
      <c r="CR47" s="29">
        <f t="shared" si="48"/>
        <v>3.8659916186778789</v>
      </c>
      <c r="CS47" s="29">
        <f t="shared" si="48"/>
        <v>3.9251779033135104</v>
      </c>
      <c r="CT47" s="29">
        <f t="shared" si="48"/>
        <v>3.985270298627718</v>
      </c>
      <c r="CU47" s="29">
        <f t="shared" si="48"/>
        <v>4.0462826766952045</v>
      </c>
      <c r="CV47" s="29">
        <f t="shared" si="48"/>
        <v>4.1082291219647908</v>
      </c>
      <c r="CW47" s="29">
        <f t="shared" si="48"/>
        <v>4.1711239345107511</v>
      </c>
      <c r="CX47" s="29">
        <f t="shared" si="48"/>
        <v>4.2349816333339252</v>
      </c>
      <c r="CY47" s="29">
        <f t="shared" si="48"/>
        <v>4.2998169597133691</v>
      </c>
      <c r="CZ47" s="29">
        <f t="shared" si="48"/>
        <v>4.3656448806093131</v>
      </c>
      <c r="DA47" s="29">
        <f t="shared" si="48"/>
        <v>4.4324805921182264</v>
      </c>
      <c r="DB47" s="29">
        <f t="shared" si="48"/>
        <v>4.5003395229807666</v>
      </c>
      <c r="DC47" s="29">
        <f t="shared" si="48"/>
        <v>4.5692373381434424</v>
      </c>
      <c r="DD47" s="29">
        <f t="shared" si="48"/>
        <v>4.6391899423747986</v>
      </c>
      <c r="DE47" s="29">
        <f t="shared" si="48"/>
        <v>4.7102134839369647</v>
      </c>
      <c r="DF47" s="29">
        <f t="shared" si="48"/>
        <v>4.7823243583134127</v>
      </c>
      <c r="DG47" s="29">
        <f t="shared" si="48"/>
        <v>4.8555392119937864</v>
      </c>
      <c r="DH47" s="29">
        <f t="shared" si="48"/>
        <v>4.9298749463166702</v>
      </c>
      <c r="DI47" s="29">
        <f t="shared" si="48"/>
        <v>5.0053487213711936</v>
      </c>
      <c r="DJ47" s="29">
        <f t="shared" si="48"/>
        <v>5.0819779599583645</v>
      </c>
      <c r="DK47" s="29">
        <f t="shared" si="48"/>
        <v>5.1597803516130485</v>
      </c>
      <c r="DL47" s="29">
        <f t="shared" si="48"/>
        <v>5.2387738566875237</v>
      </c>
      <c r="DM47" s="29">
        <f t="shared" si="48"/>
        <v>5.3189767104975507</v>
      </c>
      <c r="DN47" s="29">
        <f t="shared" si="48"/>
        <v>5.4004074275319205</v>
      </c>
      <c r="DO47" s="29">
        <f t="shared" si="48"/>
        <v>5.4830848057264427</v>
      </c>
      <c r="DP47" s="29">
        <f t="shared" si="48"/>
        <v>5.5670279308033708</v>
      </c>
      <c r="DQ47" s="29">
        <f t="shared" si="48"/>
        <v>5.6522561806772602</v>
      </c>
      <c r="DR47" s="29">
        <f t="shared" si="48"/>
        <v>5.738789229928277</v>
      </c>
      <c r="DS47" s="29">
        <f t="shared" si="48"/>
        <v>5.8266470543439937</v>
      </c>
      <c r="DT47" s="29">
        <f t="shared" si="48"/>
        <v>5.9158499355307113</v>
      </c>
      <c r="DU47" s="29">
        <f t="shared" si="48"/>
        <v>6.0064184655953845</v>
      </c>
      <c r="DV47" s="29">
        <f t="shared" si="48"/>
        <v>6.0983735518992237</v>
      </c>
    </row>
    <row r="48" spans="1:128" hidden="1" x14ac:dyDescent="0.2">
      <c r="A48" s="10" t="str">
        <f ca="1">Language!A1383</f>
        <v>Свободный денежный поток акционеров, FCFE</v>
      </c>
      <c r="C48" s="46" t="str">
        <f ca="1">Параметры!$C$70</f>
        <v>тыс. руб.</v>
      </c>
      <c r="F48" s="6" t="s">
        <v>693</v>
      </c>
      <c r="G48" s="53">
        <f ca="1">SUM(G49:G52)</f>
        <v>3736.5648635009711</v>
      </c>
      <c r="H48" s="53">
        <f t="shared" ref="H48:N48" ca="1" si="49">SUM(H49:H52)</f>
        <v>3329.9155221675192</v>
      </c>
      <c r="I48" s="53">
        <f t="shared" ca="1" si="49"/>
        <v>357.26329238512699</v>
      </c>
      <c r="J48" s="53">
        <f t="shared" ca="1" si="49"/>
        <v>4592.3364792825323</v>
      </c>
      <c r="K48" s="53">
        <f t="shared" ca="1" si="49"/>
        <v>7326.2644146466919</v>
      </c>
      <c r="L48" s="53">
        <f t="shared" ca="1" si="49"/>
        <v>7386.6636008538262</v>
      </c>
      <c r="M48" s="53">
        <f t="shared" ca="1" si="49"/>
        <v>7443.4228545810438</v>
      </c>
      <c r="N48" s="53">
        <f t="shared" ca="1" si="49"/>
        <v>7895.9397472719938</v>
      </c>
      <c r="O48" s="53">
        <f t="shared" ref="O48:AT48" ca="1" si="50">SUM(O49:O52)</f>
        <v>13984.965302587283</v>
      </c>
      <c r="P48" s="53">
        <f t="shared" ca="1" si="50"/>
        <v>13624.005390203056</v>
      </c>
      <c r="Q48" s="53">
        <f t="shared" ca="1" si="50"/>
        <v>14020.064014734107</v>
      </c>
      <c r="R48" s="53">
        <f t="shared" ca="1" si="50"/>
        <v>13139.678229712539</v>
      </c>
      <c r="S48" s="53">
        <f t="shared" ca="1" si="50"/>
        <v>13058.768382726881</v>
      </c>
      <c r="T48" s="53">
        <f t="shared" ca="1" si="50"/>
        <v>12941.69813034144</v>
      </c>
      <c r="U48" s="53">
        <f t="shared" ca="1" si="50"/>
        <v>21790.237857808213</v>
      </c>
      <c r="V48" s="53">
        <f t="shared" ca="1" si="50"/>
        <v>16680.525532607549</v>
      </c>
      <c r="W48" s="53">
        <f t="shared" ca="1" si="50"/>
        <v>24849.551164563272</v>
      </c>
      <c r="X48" s="53">
        <f t="shared" ca="1" si="50"/>
        <v>24989.582960877357</v>
      </c>
      <c r="Y48" s="53">
        <f t="shared" ca="1" si="50"/>
        <v>25130.406517326301</v>
      </c>
      <c r="Z48" s="53">
        <f t="shared" ca="1" si="50"/>
        <v>26007.724169847359</v>
      </c>
      <c r="AA48" s="53">
        <f t="shared" ca="1" si="50"/>
        <v>50087.4248271631</v>
      </c>
      <c r="AB48" s="53">
        <f t="shared" ca="1" si="50"/>
        <v>42310.704229706971</v>
      </c>
      <c r="AC48" s="53">
        <f t="shared" ca="1" si="50"/>
        <v>42549.463924083153</v>
      </c>
      <c r="AD48" s="53">
        <f t="shared" ca="1" si="50"/>
        <v>42789.573600483338</v>
      </c>
      <c r="AE48" s="53">
        <f t="shared" ca="1" si="50"/>
        <v>43031.040891903707</v>
      </c>
      <c r="AF48" s="53">
        <f t="shared" ca="1" si="50"/>
        <v>43273.873474495209</v>
      </c>
      <c r="AG48" s="53">
        <f t="shared" ca="1" si="50"/>
        <v>43518.079067813909</v>
      </c>
      <c r="AH48" s="53">
        <f t="shared" ca="1" si="50"/>
        <v>17842.328986556844</v>
      </c>
      <c r="AI48" s="53">
        <f t="shared" ca="1" si="50"/>
        <v>26583.186412749033</v>
      </c>
      <c r="AJ48" s="53">
        <f t="shared" ca="1" si="50"/>
        <v>26733.020434805603</v>
      </c>
      <c r="AK48" s="53">
        <f t="shared" ca="1" si="50"/>
        <v>26883.701640205923</v>
      </c>
      <c r="AL48" s="53">
        <f t="shared" ca="1" si="50"/>
        <v>27822.431528403002</v>
      </c>
      <c r="AM48" s="53">
        <f t="shared" ca="1" si="50"/>
        <v>53587.711231731453</v>
      </c>
      <c r="AN48" s="53">
        <f t="shared" ca="1" si="50"/>
        <v>45266.620192452821</v>
      </c>
      <c r="AO48" s="53">
        <f t="shared" ca="1" si="50"/>
        <v>45522.093065435431</v>
      </c>
      <c r="AP48" s="53">
        <f t="shared" ca="1" si="50"/>
        <v>45779.010419184429</v>
      </c>
      <c r="AQ48" s="53">
        <f t="shared" ca="1" si="50"/>
        <v>46037.380421002941</v>
      </c>
      <c r="AR48" s="53">
        <f t="shared" ca="1" si="50"/>
        <v>46297.211284377438</v>
      </c>
      <c r="AS48" s="53">
        <f t="shared" ca="1" si="50"/>
        <v>46558.51126922699</v>
      </c>
      <c r="AT48" s="53">
        <f t="shared" ca="1" si="50"/>
        <v>19085.458682282791</v>
      </c>
      <c r="AU48" s="53">
        <f t="shared" ref="AU48:BZ48" ca="1" si="51">SUM(AU49:AU52)</f>
        <v>28438.17612830882</v>
      </c>
      <c r="AV48" s="53">
        <f t="shared" ca="1" si="51"/>
        <v>28598.498531908343</v>
      </c>
      <c r="AW48" s="53">
        <f t="shared" ca="1" si="51"/>
        <v>28759.727421686897</v>
      </c>
      <c r="AX48" s="53">
        <f t="shared" ca="1" si="51"/>
        <v>29764.168402058182</v>
      </c>
      <c r="AY48" s="53">
        <f t="shared" ca="1" si="51"/>
        <v>57333.017684619292</v>
      </c>
      <c r="AZ48" s="53">
        <f t="shared" ca="1" si="51"/>
        <v>48429.450272591588</v>
      </c>
      <c r="BA48" s="53">
        <f t="shared" ca="1" si="51"/>
        <v>48702.806246682216</v>
      </c>
      <c r="BB48" s="53">
        <f t="shared" ca="1" si="51"/>
        <v>48977.707815193658</v>
      </c>
      <c r="BC48" s="53">
        <f t="shared" ca="1" si="51"/>
        <v>49254.163717140378</v>
      </c>
      <c r="BD48" s="53">
        <f t="shared" ca="1" si="51"/>
        <v>49532.182740949502</v>
      </c>
      <c r="BE48" s="53">
        <f t="shared" ca="1" si="51"/>
        <v>49811.773724740793</v>
      </c>
      <c r="BF48" s="53">
        <f t="shared" ca="1" si="51"/>
        <v>20415.607456709295</v>
      </c>
      <c r="BG48" s="53">
        <f t="shared" ca="1" si="51"/>
        <v>30423.015123956815</v>
      </c>
      <c r="BH48" s="53">
        <f t="shared" ca="1" si="51"/>
        <v>30594.56009580872</v>
      </c>
      <c r="BI48" s="53">
        <f t="shared" ca="1" si="51"/>
        <v>30767.075007871015</v>
      </c>
      <c r="BJ48" s="53">
        <f t="shared" ca="1" si="51"/>
        <v>31841.826856868847</v>
      </c>
      <c r="BK48" s="53">
        <f t="shared" ca="1" si="51"/>
        <v>61340.495589209349</v>
      </c>
      <c r="BL48" s="53">
        <f t="shared" ca="1" si="51"/>
        <v>51813.678458339229</v>
      </c>
      <c r="BM48" s="53">
        <f t="shared" ca="1" si="51"/>
        <v>52106.169350616634</v>
      </c>
      <c r="BN48" s="53">
        <f t="shared" ca="1" si="51"/>
        <v>52400.314028923982</v>
      </c>
      <c r="BO48" s="53">
        <f t="shared" ca="1" si="51"/>
        <v>52696.12184400711</v>
      </c>
      <c r="BP48" s="53">
        <f t="shared" ca="1" si="51"/>
        <v>52993.602199482855</v>
      </c>
      <c r="BQ48" s="53">
        <f t="shared" ca="1" si="51"/>
        <v>53292.764552138928</v>
      </c>
      <c r="BR48" s="53">
        <f t="shared" ca="1" si="51"/>
        <v>21838.866645344468</v>
      </c>
      <c r="BS48" s="53">
        <f t="shared" ca="1" si="51"/>
        <v>32546.792849301331</v>
      </c>
      <c r="BT48" s="53">
        <f t="shared" ca="1" si="51"/>
        <v>32730.345969181875</v>
      </c>
      <c r="BU48" s="53">
        <f t="shared" ca="1" si="51"/>
        <v>32914.936925089591</v>
      </c>
      <c r="BV48" s="53">
        <f t="shared" ca="1" si="51"/>
        <v>34064.921403515727</v>
      </c>
      <c r="BW48" s="53">
        <f t="shared" ca="1" si="51"/>
        <v>65628.496947121705</v>
      </c>
      <c r="BX48" s="53">
        <f t="shared" ca="1" si="51"/>
        <v>55434.802617090165</v>
      </c>
      <c r="BY48" s="53">
        <f t="shared" ca="1" si="51"/>
        <v>55747.76787182613</v>
      </c>
      <c r="BZ48" s="53">
        <f t="shared" ca="1" si="51"/>
        <v>56062.502677616081</v>
      </c>
      <c r="CA48" s="53">
        <f t="shared" ref="CA48:DF48" ca="1" si="52">SUM(CA49:CA52)</f>
        <v>56379.017039753991</v>
      </c>
      <c r="CB48" s="53">
        <f t="shared" ca="1" si="52"/>
        <v>56697.321020112846</v>
      </c>
      <c r="CC48" s="53">
        <f t="shared" ca="1" si="52"/>
        <v>57017.42473745544</v>
      </c>
      <c r="CD48" s="53">
        <f t="shared" ca="1" si="52"/>
        <v>23361.753977186152</v>
      </c>
      <c r="CE48" s="53">
        <f t="shared" ca="1" si="52"/>
        <v>34819.23501541905</v>
      </c>
      <c r="CF48" s="53">
        <f t="shared" ca="1" si="52"/>
        <v>35015.636853691234</v>
      </c>
      <c r="CG48" s="53">
        <f t="shared" ca="1" si="52"/>
        <v>35213.149176512394</v>
      </c>
      <c r="CH48" s="53">
        <f t="shared" ca="1" si="52"/>
        <v>36443.632568429282</v>
      </c>
      <c r="CI48" s="53">
        <f t="shared" ca="1" si="52"/>
        <v>70216.658400086104</v>
      </c>
      <c r="CJ48" s="53">
        <f t="shared" ca="1" si="52"/>
        <v>59309.405466953212</v>
      </c>
      <c r="CK48" s="53">
        <f t="shared" ca="1" si="52"/>
        <v>59644.278289521593</v>
      </c>
      <c r="CL48" s="53">
        <f t="shared" ca="1" si="52"/>
        <v>59981.044531713589</v>
      </c>
      <c r="CM48" s="53">
        <f t="shared" ca="1" si="52"/>
        <v>60319.714899203682</v>
      </c>
      <c r="CN48" s="53">
        <f t="shared" ca="1" si="52"/>
        <v>60660.300158188344</v>
      </c>
      <c r="CO48" s="53">
        <f t="shared" ca="1" si="52"/>
        <v>61002.811135744072</v>
      </c>
      <c r="CP48" s="53">
        <f t="shared" ca="1" si="52"/>
        <v>24991.243422255786</v>
      </c>
      <c r="CQ48" s="53">
        <f t="shared" ca="1" si="52"/>
        <v>37250.748133163615</v>
      </c>
      <c r="CR48" s="53">
        <f t="shared" ca="1" si="52"/>
        <v>37460.898100117323</v>
      </c>
      <c r="CS48" s="53">
        <f t="shared" ca="1" si="52"/>
        <v>37672.236285535037</v>
      </c>
      <c r="CT48" s="53">
        <f t="shared" ca="1" si="52"/>
        <v>38988.853514886199</v>
      </c>
      <c r="CU48" s="53">
        <f t="shared" ca="1" si="52"/>
        <v>75125.991154759628</v>
      </c>
      <c r="CV48" s="53">
        <f t="shared" ca="1" si="52"/>
        <v>63455.230516305986</v>
      </c>
      <c r="CW48" s="53">
        <f t="shared" ca="1" si="52"/>
        <v>63813.544436455581</v>
      </c>
      <c r="CX48" s="53">
        <f t="shared" ca="1" si="52"/>
        <v>64173.884315602074</v>
      </c>
      <c r="CY48" s="53">
        <f t="shared" ca="1" si="52"/>
        <v>64536.261608814064</v>
      </c>
      <c r="CZ48" s="53">
        <f t="shared" ca="1" si="52"/>
        <v>64900.687835928067</v>
      </c>
      <c r="DA48" s="53">
        <f t="shared" ca="1" si="52"/>
        <v>65267.174581914369</v>
      </c>
      <c r="DB48" s="53">
        <f t="shared" ca="1" si="52"/>
        <v>26734.797128478902</v>
      </c>
      <c r="DC48" s="53">
        <f t="shared" ca="1" si="52"/>
        <v>39852.467169153977</v>
      </c>
      <c r="DD48" s="53">
        <f t="shared" ca="1" si="52"/>
        <v>40077.327633789813</v>
      </c>
      <c r="DE48" s="53">
        <f t="shared" ca="1" si="52"/>
        <v>40303.459492190064</v>
      </c>
      <c r="DF48" s="53">
        <f t="shared" ca="1" si="52"/>
        <v>41712.239927595685</v>
      </c>
      <c r="DG48" s="53">
        <f t="shared" ref="DG48:DV48" ca="1" si="53">SUM(DG49:DG52)</f>
        <v>80378.977202258655</v>
      </c>
      <c r="DH48" s="53">
        <f t="shared" ca="1" si="53"/>
        <v>67891.263319111778</v>
      </c>
      <c r="DI48" s="53">
        <f t="shared" ca="1" si="53"/>
        <v>68274.659213671956</v>
      </c>
      <c r="DJ48" s="53">
        <f t="shared" ca="1" si="53"/>
        <v>68660.222884360701</v>
      </c>
      <c r="DK48" s="53">
        <f t="shared" ca="1" si="53"/>
        <v>69047.966588098265</v>
      </c>
      <c r="DL48" s="53">
        <f t="shared" ca="1" si="53"/>
        <v>69437.902651111261</v>
      </c>
      <c r="DM48" s="53">
        <f t="shared" ca="1" si="53"/>
        <v>69830.043469311961</v>
      </c>
      <c r="DN48" s="53">
        <f t="shared" ca="1" si="53"/>
        <v>28600.399594140879</v>
      </c>
      <c r="DO48" s="53">
        <f t="shared" ca="1" si="53"/>
        <v>42636.306537659846</v>
      </c>
      <c r="DP48" s="53">
        <f t="shared" ca="1" si="53"/>
        <v>42876.90723482355</v>
      </c>
      <c r="DQ48" s="53">
        <f t="shared" ca="1" si="53"/>
        <v>43118.868323309231</v>
      </c>
      <c r="DR48" s="53">
        <f t="shared" ca="1" si="53"/>
        <v>44626.263389191692</v>
      </c>
      <c r="DS48" s="53">
        <f t="shared" ca="1" si="53"/>
        <v>85999.672273084987</v>
      </c>
      <c r="DT48" s="53">
        <f t="shared" ca="1" si="53"/>
        <v>72637.818418119481</v>
      </c>
      <c r="DU48" s="53">
        <f t="shared" ca="1" si="53"/>
        <v>73048.052025295809</v>
      </c>
      <c r="DV48" s="53">
        <f t="shared" ca="1" si="53"/>
        <v>73460.605152932825</v>
      </c>
      <c r="DX48" s="55">
        <f t="shared" ref="DX48:DX57" ca="1" si="54">SUM(G48:DW48)</f>
        <v>5012025.0979713891</v>
      </c>
    </row>
    <row r="49" spans="1:128" hidden="1" outlineLevel="1" x14ac:dyDescent="0.2">
      <c r="A49" s="33" t="str">
        <f ca="1">Language!A1384</f>
        <v>Денежные потоки от операционной деятельности</v>
      </c>
      <c r="C49" s="46" t="str">
        <f ca="1">Параметры!$C$70</f>
        <v>тыс. руб.</v>
      </c>
      <c r="F49" s="6" t="s">
        <v>3082</v>
      </c>
      <c r="G49" s="53">
        <f ca="1">Отчеты!G$48</f>
        <v>-229006.2</v>
      </c>
      <c r="H49" s="53">
        <f ca="1">Отчеты!H$48</f>
        <v>-671.40005040312803</v>
      </c>
      <c r="I49" s="53">
        <f ca="1">Отчеты!I$48</f>
        <v>9007.7109076302459</v>
      </c>
      <c r="J49" s="53">
        <f ca="1">Отчеты!J$48</f>
        <v>19940.476200510926</v>
      </c>
      <c r="K49" s="53">
        <f ca="1">Отчеты!K$48</f>
        <v>26999.939605462925</v>
      </c>
      <c r="L49" s="53">
        <f ca="1">Отчеты!L$48</f>
        <v>25756.115361315125</v>
      </c>
      <c r="M49" s="53">
        <f ca="1">Отчеты!M$48</f>
        <v>26310.199741997327</v>
      </c>
      <c r="N49" s="53">
        <f ca="1">Отчеты!N$48</f>
        <v>27207.910500350648</v>
      </c>
      <c r="O49" s="53">
        <f ca="1">Отчеты!O$48</f>
        <v>50636.79876603849</v>
      </c>
      <c r="P49" s="53">
        <f ca="1">Отчеты!P$48</f>
        <v>47221.746502951697</v>
      </c>
      <c r="Q49" s="53">
        <f ca="1">Отчеты!Q$48</f>
        <v>44646.927586173239</v>
      </c>
      <c r="R49" s="53">
        <f ca="1">Отчеты!R$48</f>
        <v>38234.307414782161</v>
      </c>
      <c r="S49" s="53">
        <f ca="1">Отчеты!S$48</f>
        <v>38501.577780595173</v>
      </c>
      <c r="T49" s="53">
        <f ca="1">Отчеты!T$48</f>
        <v>38736.324119466124</v>
      </c>
      <c r="U49" s="53">
        <f ca="1">Отчеты!U$48</f>
        <v>41105.353645932308</v>
      </c>
      <c r="V49" s="53">
        <f ca="1">Отчеты!V$48</f>
        <v>16680.525532607549</v>
      </c>
      <c r="W49" s="53">
        <f ca="1">Отчеты!W$48</f>
        <v>24849.551164563272</v>
      </c>
      <c r="X49" s="53">
        <f ca="1">Отчеты!X$48</f>
        <v>24989.582960877357</v>
      </c>
      <c r="Y49" s="53">
        <f ca="1">Отчеты!Y$48</f>
        <v>25130.406517326301</v>
      </c>
      <c r="Z49" s="53">
        <f ca="1">Отчеты!Z$48</f>
        <v>26007.724169847359</v>
      </c>
      <c r="AA49" s="53">
        <f ca="1">Отчеты!AA$48</f>
        <v>50087.4248271631</v>
      </c>
      <c r="AB49" s="53">
        <f ca="1">Отчеты!AB$48</f>
        <v>42310.704229706971</v>
      </c>
      <c r="AC49" s="53">
        <f ca="1">Отчеты!AC$48</f>
        <v>42549.463924083153</v>
      </c>
      <c r="AD49" s="53">
        <f ca="1">Отчеты!AD$48</f>
        <v>42789.573600483338</v>
      </c>
      <c r="AE49" s="53">
        <f ca="1">Отчеты!AE$48</f>
        <v>43031.040891903707</v>
      </c>
      <c r="AF49" s="53">
        <f ca="1">Отчеты!AF$48</f>
        <v>43273.873474495209</v>
      </c>
      <c r="AG49" s="53">
        <f ca="1">Отчеты!AG$48</f>
        <v>43518.079067813909</v>
      </c>
      <c r="AH49" s="53">
        <f ca="1">Отчеты!AH$48</f>
        <v>17842.328986556844</v>
      </c>
      <c r="AI49" s="53">
        <f ca="1">Отчеты!AI$48</f>
        <v>26583.186412749033</v>
      </c>
      <c r="AJ49" s="53">
        <f ca="1">Отчеты!AJ$48</f>
        <v>26733.020434805603</v>
      </c>
      <c r="AK49" s="53">
        <f ca="1">Отчеты!AK$48</f>
        <v>26883.701640205923</v>
      </c>
      <c r="AL49" s="53">
        <f ca="1">Отчеты!AL$48</f>
        <v>27822.431528403002</v>
      </c>
      <c r="AM49" s="53">
        <f ca="1">Отчеты!AM$48</f>
        <v>53587.711231731453</v>
      </c>
      <c r="AN49" s="53">
        <f ca="1">Отчеты!AN$48</f>
        <v>45266.620192452821</v>
      </c>
      <c r="AO49" s="53">
        <f ca="1">Отчеты!AO$48</f>
        <v>45522.093065435431</v>
      </c>
      <c r="AP49" s="53">
        <f ca="1">Отчеты!AP$48</f>
        <v>45779.010419184429</v>
      </c>
      <c r="AQ49" s="53">
        <f ca="1">Отчеты!AQ$48</f>
        <v>46037.380421002941</v>
      </c>
      <c r="AR49" s="53">
        <f ca="1">Отчеты!AR$48</f>
        <v>46297.211284377438</v>
      </c>
      <c r="AS49" s="53">
        <f ca="1">Отчеты!AS$48</f>
        <v>46558.51126922699</v>
      </c>
      <c r="AT49" s="53">
        <f ca="1">Отчеты!AT$48</f>
        <v>19085.458682282791</v>
      </c>
      <c r="AU49" s="53">
        <f ca="1">Отчеты!AU$48</f>
        <v>28438.17612830882</v>
      </c>
      <c r="AV49" s="53">
        <f ca="1">Отчеты!AV$48</f>
        <v>28598.498531908343</v>
      </c>
      <c r="AW49" s="53">
        <f ca="1">Отчеты!AW$48</f>
        <v>28759.727421686897</v>
      </c>
      <c r="AX49" s="53">
        <f ca="1">Отчеты!AX$48</f>
        <v>29764.168402058182</v>
      </c>
      <c r="AY49" s="53">
        <f ca="1">Отчеты!AY$48</f>
        <v>57333.017684619292</v>
      </c>
      <c r="AZ49" s="53">
        <f ca="1">Отчеты!AZ$48</f>
        <v>48429.450272591588</v>
      </c>
      <c r="BA49" s="53">
        <f ca="1">Отчеты!BA$48</f>
        <v>48702.806246682216</v>
      </c>
      <c r="BB49" s="53">
        <f ca="1">Отчеты!BB$48</f>
        <v>48977.707815193658</v>
      </c>
      <c r="BC49" s="53">
        <f ca="1">Отчеты!BC$48</f>
        <v>49254.163717140378</v>
      </c>
      <c r="BD49" s="53">
        <f ca="1">Отчеты!BD$48</f>
        <v>49532.182740949502</v>
      </c>
      <c r="BE49" s="53">
        <f ca="1">Отчеты!BE$48</f>
        <v>49811.773724740793</v>
      </c>
      <c r="BF49" s="53">
        <f ca="1">Отчеты!BF$48</f>
        <v>20415.607456709295</v>
      </c>
      <c r="BG49" s="53">
        <f ca="1">Отчеты!BG$48</f>
        <v>30423.015123956815</v>
      </c>
      <c r="BH49" s="53">
        <f ca="1">Отчеты!BH$48</f>
        <v>30594.56009580872</v>
      </c>
      <c r="BI49" s="53">
        <f ca="1">Отчеты!BI$48</f>
        <v>30767.075007871015</v>
      </c>
      <c r="BJ49" s="53">
        <f ca="1">Отчеты!BJ$48</f>
        <v>31841.826856868847</v>
      </c>
      <c r="BK49" s="53">
        <f ca="1">Отчеты!BK$48</f>
        <v>61340.495589209349</v>
      </c>
      <c r="BL49" s="53">
        <f ca="1">Отчеты!BL$48</f>
        <v>51813.678458339229</v>
      </c>
      <c r="BM49" s="53">
        <f ca="1">Отчеты!BM$48</f>
        <v>52106.169350616634</v>
      </c>
      <c r="BN49" s="53">
        <f ca="1">Отчеты!BN$48</f>
        <v>52400.314028923982</v>
      </c>
      <c r="BO49" s="53">
        <f ca="1">Отчеты!BO$48</f>
        <v>52696.12184400711</v>
      </c>
      <c r="BP49" s="53">
        <f ca="1">Отчеты!BP$48</f>
        <v>52993.602199482855</v>
      </c>
      <c r="BQ49" s="53">
        <f ca="1">Отчеты!BQ$48</f>
        <v>53292.764552138928</v>
      </c>
      <c r="BR49" s="53">
        <f ca="1">Отчеты!BR$48</f>
        <v>21838.866645344468</v>
      </c>
      <c r="BS49" s="53">
        <f ca="1">Отчеты!BS$48</f>
        <v>32546.792849301331</v>
      </c>
      <c r="BT49" s="53">
        <f ca="1">Отчеты!BT$48</f>
        <v>32730.345969181875</v>
      </c>
      <c r="BU49" s="53">
        <f ca="1">Отчеты!BU$48</f>
        <v>32914.936925089591</v>
      </c>
      <c r="BV49" s="53">
        <f ca="1">Отчеты!BV$48</f>
        <v>34064.921403515727</v>
      </c>
      <c r="BW49" s="53">
        <f ca="1">Отчеты!BW$48</f>
        <v>65628.496947121705</v>
      </c>
      <c r="BX49" s="53">
        <f ca="1">Отчеты!BX$48</f>
        <v>55434.802617090165</v>
      </c>
      <c r="BY49" s="53">
        <f ca="1">Отчеты!BY$48</f>
        <v>55747.76787182613</v>
      </c>
      <c r="BZ49" s="53">
        <f ca="1">Отчеты!BZ$48</f>
        <v>56062.502677616081</v>
      </c>
      <c r="CA49" s="53">
        <f ca="1">Отчеты!CA$48</f>
        <v>56379.017039753991</v>
      </c>
      <c r="CB49" s="53">
        <f ca="1">Отчеты!CB$48</f>
        <v>56697.321020112846</v>
      </c>
      <c r="CC49" s="53">
        <f ca="1">Отчеты!CC$48</f>
        <v>57017.42473745544</v>
      </c>
      <c r="CD49" s="53">
        <f ca="1">Отчеты!CD$48</f>
        <v>23361.753977186152</v>
      </c>
      <c r="CE49" s="53">
        <f ca="1">Отчеты!CE$48</f>
        <v>34819.23501541905</v>
      </c>
      <c r="CF49" s="53">
        <f ca="1">Отчеты!CF$48</f>
        <v>35015.636853691234</v>
      </c>
      <c r="CG49" s="53">
        <f ca="1">Отчеты!CG$48</f>
        <v>35213.149176512394</v>
      </c>
      <c r="CH49" s="53">
        <f ca="1">Отчеты!CH$48</f>
        <v>36443.632568429282</v>
      </c>
      <c r="CI49" s="53">
        <f ca="1">Отчеты!CI$48</f>
        <v>70216.658400086104</v>
      </c>
      <c r="CJ49" s="53">
        <f ca="1">Отчеты!CJ$48</f>
        <v>59309.405466953212</v>
      </c>
      <c r="CK49" s="53">
        <f ca="1">Отчеты!CK$48</f>
        <v>59644.278289521593</v>
      </c>
      <c r="CL49" s="53">
        <f ca="1">Отчеты!CL$48</f>
        <v>59981.044531713589</v>
      </c>
      <c r="CM49" s="53">
        <f ca="1">Отчеты!CM$48</f>
        <v>60319.714899203682</v>
      </c>
      <c r="CN49" s="53">
        <f ca="1">Отчеты!CN$48</f>
        <v>60660.300158188344</v>
      </c>
      <c r="CO49" s="53">
        <f ca="1">Отчеты!CO$48</f>
        <v>61002.811135744072</v>
      </c>
      <c r="CP49" s="53">
        <f ca="1">Отчеты!CP$48</f>
        <v>24991.243422255786</v>
      </c>
      <c r="CQ49" s="53">
        <f ca="1">Отчеты!CQ$48</f>
        <v>37250.748133163615</v>
      </c>
      <c r="CR49" s="53">
        <f ca="1">Отчеты!CR$48</f>
        <v>37460.898100117323</v>
      </c>
      <c r="CS49" s="53">
        <f ca="1">Отчеты!CS$48</f>
        <v>37672.236285535037</v>
      </c>
      <c r="CT49" s="53">
        <f ca="1">Отчеты!CT$48</f>
        <v>38988.853514886199</v>
      </c>
      <c r="CU49" s="53">
        <f ca="1">Отчеты!CU$48</f>
        <v>75125.991154759628</v>
      </c>
      <c r="CV49" s="53">
        <f ca="1">Отчеты!CV$48</f>
        <v>63455.230516305986</v>
      </c>
      <c r="CW49" s="53">
        <f ca="1">Отчеты!CW$48</f>
        <v>63813.544436455581</v>
      </c>
      <c r="CX49" s="53">
        <f ca="1">Отчеты!CX$48</f>
        <v>64173.884315602074</v>
      </c>
      <c r="CY49" s="53">
        <f ca="1">Отчеты!CY$48</f>
        <v>64536.261608814064</v>
      </c>
      <c r="CZ49" s="53">
        <f ca="1">Отчеты!CZ$48</f>
        <v>64900.687835928067</v>
      </c>
      <c r="DA49" s="53">
        <f ca="1">Отчеты!DA$48</f>
        <v>65267.174581914369</v>
      </c>
      <c r="DB49" s="53">
        <f ca="1">Отчеты!DB$48</f>
        <v>26734.797128478902</v>
      </c>
      <c r="DC49" s="53">
        <f ca="1">Отчеты!DC$48</f>
        <v>39852.467169153977</v>
      </c>
      <c r="DD49" s="53">
        <f ca="1">Отчеты!DD$48</f>
        <v>40077.327633789813</v>
      </c>
      <c r="DE49" s="53">
        <f ca="1">Отчеты!DE$48</f>
        <v>40303.459492190064</v>
      </c>
      <c r="DF49" s="53">
        <f ca="1">Отчеты!DF$48</f>
        <v>41712.239927595685</v>
      </c>
      <c r="DG49" s="53">
        <f ca="1">Отчеты!DG$48</f>
        <v>80378.977202258655</v>
      </c>
      <c r="DH49" s="53">
        <f ca="1">Отчеты!DH$48</f>
        <v>67891.263319111778</v>
      </c>
      <c r="DI49" s="53">
        <f ca="1">Отчеты!DI$48</f>
        <v>68274.659213671956</v>
      </c>
      <c r="DJ49" s="53">
        <f ca="1">Отчеты!DJ$48</f>
        <v>68660.222884360701</v>
      </c>
      <c r="DK49" s="53">
        <f ca="1">Отчеты!DK$48</f>
        <v>69047.966588098265</v>
      </c>
      <c r="DL49" s="53">
        <f ca="1">Отчеты!DL$48</f>
        <v>69437.902651111261</v>
      </c>
      <c r="DM49" s="53">
        <f ca="1">Отчеты!DM$48</f>
        <v>69830.043469311961</v>
      </c>
      <c r="DN49" s="53">
        <f ca="1">Отчеты!DN$48</f>
        <v>28600.399594140879</v>
      </c>
      <c r="DO49" s="53">
        <f ca="1">Отчеты!DO$48</f>
        <v>42636.306537659846</v>
      </c>
      <c r="DP49" s="53">
        <f ca="1">Отчеты!DP$48</f>
        <v>42876.90723482355</v>
      </c>
      <c r="DQ49" s="53">
        <f ca="1">Отчеты!DQ$48</f>
        <v>43118.868323309231</v>
      </c>
      <c r="DR49" s="53">
        <f ca="1">Отчеты!DR$48</f>
        <v>44626.263389191692</v>
      </c>
      <c r="DS49" s="53">
        <f ca="1">Отчеты!DS$48</f>
        <v>85999.672273084987</v>
      </c>
      <c r="DT49" s="53">
        <f ca="1">Отчеты!DT$48</f>
        <v>72637.818418119481</v>
      </c>
      <c r="DU49" s="53">
        <f ca="1">Отчеты!DU$48</f>
        <v>73048.052025295809</v>
      </c>
      <c r="DV49" s="53">
        <f ca="1">Отчеты!DV$48</f>
        <v>73460.605152932825</v>
      </c>
      <c r="DX49" s="55">
        <f t="shared" ca="1" si="54"/>
        <v>5072025.0979713891</v>
      </c>
    </row>
    <row r="50" spans="1:128" hidden="1" outlineLevel="1" x14ac:dyDescent="0.2">
      <c r="A50" s="33" t="str">
        <f ca="1">Language!A1385</f>
        <v>Денежные потоки от инвестиционной деятельности</v>
      </c>
      <c r="C50" s="46" t="str">
        <f ca="1">Параметры!$C$70</f>
        <v>тыс. руб.</v>
      </c>
      <c r="F50" s="6" t="s">
        <v>3082</v>
      </c>
      <c r="G50" s="53">
        <f>Отчеты!G$55</f>
        <v>-9999.6</v>
      </c>
      <c r="H50" s="53">
        <f>Отчеты!H$55</f>
        <v>-3000</v>
      </c>
      <c r="I50" s="53">
        <f>Отчеты!I$55</f>
        <v>-47000.4</v>
      </c>
      <c r="J50" s="53">
        <f>Отчеты!J$55</f>
        <v>0</v>
      </c>
      <c r="K50" s="53">
        <f>Отчеты!K$55</f>
        <v>0</v>
      </c>
      <c r="L50" s="53">
        <f>Отчеты!L$55</f>
        <v>0</v>
      </c>
      <c r="M50" s="53">
        <f>Отчеты!M$55</f>
        <v>0</v>
      </c>
      <c r="N50" s="53">
        <f>Отчеты!N$55</f>
        <v>0</v>
      </c>
      <c r="O50" s="53">
        <f>Отчеты!O$55</f>
        <v>0</v>
      </c>
      <c r="P50" s="53">
        <f>Отчеты!P$55</f>
        <v>0</v>
      </c>
      <c r="Q50" s="53">
        <f>Отчеты!Q$55</f>
        <v>0</v>
      </c>
      <c r="R50" s="53">
        <f>Отчеты!R$55</f>
        <v>0</v>
      </c>
      <c r="S50" s="53">
        <f>Отчеты!S$55</f>
        <v>0</v>
      </c>
      <c r="T50" s="53">
        <f>Отчеты!T$55</f>
        <v>0</v>
      </c>
      <c r="U50" s="53">
        <f>Отчеты!U$55</f>
        <v>0</v>
      </c>
      <c r="V50" s="53">
        <f>Отчеты!V$55</f>
        <v>0</v>
      </c>
      <c r="W50" s="53">
        <f>Отчеты!W$55</f>
        <v>0</v>
      </c>
      <c r="X50" s="53">
        <f>Отчеты!X$55</f>
        <v>0</v>
      </c>
      <c r="Y50" s="53">
        <f>Отчеты!Y$55</f>
        <v>0</v>
      </c>
      <c r="Z50" s="53">
        <f>Отчеты!Z$55</f>
        <v>0</v>
      </c>
      <c r="AA50" s="53">
        <f>Отчеты!AA$55</f>
        <v>0</v>
      </c>
      <c r="AB50" s="53">
        <f>Отчеты!AB$55</f>
        <v>0</v>
      </c>
      <c r="AC50" s="53">
        <f>Отчеты!AC$55</f>
        <v>0</v>
      </c>
      <c r="AD50" s="53">
        <f>Отчеты!AD$55</f>
        <v>0</v>
      </c>
      <c r="AE50" s="53">
        <f>Отчеты!AE$55</f>
        <v>0</v>
      </c>
      <c r="AF50" s="53">
        <f>Отчеты!AF$55</f>
        <v>0</v>
      </c>
      <c r="AG50" s="53">
        <f>Отчеты!AG$55</f>
        <v>0</v>
      </c>
      <c r="AH50" s="53">
        <f>Отчеты!AH$55</f>
        <v>0</v>
      </c>
      <c r="AI50" s="53">
        <f>Отчеты!AI$55</f>
        <v>0</v>
      </c>
      <c r="AJ50" s="53">
        <f>Отчеты!AJ$55</f>
        <v>0</v>
      </c>
      <c r="AK50" s="53">
        <f>Отчеты!AK$55</f>
        <v>0</v>
      </c>
      <c r="AL50" s="53">
        <f>Отчеты!AL$55</f>
        <v>0</v>
      </c>
      <c r="AM50" s="53">
        <f>Отчеты!AM$55</f>
        <v>0</v>
      </c>
      <c r="AN50" s="53">
        <f>Отчеты!AN$55</f>
        <v>0</v>
      </c>
      <c r="AO50" s="53">
        <f>Отчеты!AO$55</f>
        <v>0</v>
      </c>
      <c r="AP50" s="53">
        <f>Отчеты!AP$55</f>
        <v>0</v>
      </c>
      <c r="AQ50" s="53">
        <f>Отчеты!AQ$55</f>
        <v>0</v>
      </c>
      <c r="AR50" s="53">
        <f>Отчеты!AR$55</f>
        <v>0</v>
      </c>
      <c r="AS50" s="53">
        <f>Отчеты!AS$55</f>
        <v>0</v>
      </c>
      <c r="AT50" s="53">
        <f>Отчеты!AT$55</f>
        <v>0</v>
      </c>
      <c r="AU50" s="53">
        <f>Отчеты!AU$55</f>
        <v>0</v>
      </c>
      <c r="AV50" s="53">
        <f>Отчеты!AV$55</f>
        <v>0</v>
      </c>
      <c r="AW50" s="53">
        <f>Отчеты!AW$55</f>
        <v>0</v>
      </c>
      <c r="AX50" s="53">
        <f>Отчеты!AX$55</f>
        <v>0</v>
      </c>
      <c r="AY50" s="53">
        <f>Отчеты!AY$55</f>
        <v>0</v>
      </c>
      <c r="AZ50" s="53">
        <f>Отчеты!AZ$55</f>
        <v>0</v>
      </c>
      <c r="BA50" s="53">
        <f>Отчеты!BA$55</f>
        <v>0</v>
      </c>
      <c r="BB50" s="53">
        <f>Отчеты!BB$55</f>
        <v>0</v>
      </c>
      <c r="BC50" s="53">
        <f>Отчеты!BC$55</f>
        <v>0</v>
      </c>
      <c r="BD50" s="53">
        <f>Отчеты!BD$55</f>
        <v>0</v>
      </c>
      <c r="BE50" s="53">
        <f>Отчеты!BE$55</f>
        <v>0</v>
      </c>
      <c r="BF50" s="53">
        <f>Отчеты!BF$55</f>
        <v>0</v>
      </c>
      <c r="BG50" s="53">
        <f>Отчеты!BG$55</f>
        <v>0</v>
      </c>
      <c r="BH50" s="53">
        <f>Отчеты!BH$55</f>
        <v>0</v>
      </c>
      <c r="BI50" s="53">
        <f>Отчеты!BI$55</f>
        <v>0</v>
      </c>
      <c r="BJ50" s="53">
        <f>Отчеты!BJ$55</f>
        <v>0</v>
      </c>
      <c r="BK50" s="53">
        <f>Отчеты!BK$55</f>
        <v>0</v>
      </c>
      <c r="BL50" s="53">
        <f>Отчеты!BL$55</f>
        <v>0</v>
      </c>
      <c r="BM50" s="53">
        <f>Отчеты!BM$55</f>
        <v>0</v>
      </c>
      <c r="BN50" s="53">
        <f>Отчеты!BN$55</f>
        <v>0</v>
      </c>
      <c r="BO50" s="53">
        <f>Отчеты!BO$55</f>
        <v>0</v>
      </c>
      <c r="BP50" s="53">
        <f>Отчеты!BP$55</f>
        <v>0</v>
      </c>
      <c r="BQ50" s="53">
        <f>Отчеты!BQ$55</f>
        <v>0</v>
      </c>
      <c r="BR50" s="53">
        <f>Отчеты!BR$55</f>
        <v>0</v>
      </c>
      <c r="BS50" s="53">
        <f>Отчеты!BS$55</f>
        <v>0</v>
      </c>
      <c r="BT50" s="53">
        <f>Отчеты!BT$55</f>
        <v>0</v>
      </c>
      <c r="BU50" s="53">
        <f>Отчеты!BU$55</f>
        <v>0</v>
      </c>
      <c r="BV50" s="53">
        <f>Отчеты!BV$55</f>
        <v>0</v>
      </c>
      <c r="BW50" s="53">
        <f>Отчеты!BW$55</f>
        <v>0</v>
      </c>
      <c r="BX50" s="53">
        <f>Отчеты!BX$55</f>
        <v>0</v>
      </c>
      <c r="BY50" s="53">
        <f>Отчеты!BY$55</f>
        <v>0</v>
      </c>
      <c r="BZ50" s="53">
        <f>Отчеты!BZ$55</f>
        <v>0</v>
      </c>
      <c r="CA50" s="53">
        <f>Отчеты!CA$55</f>
        <v>0</v>
      </c>
      <c r="CB50" s="53">
        <f>Отчеты!CB$55</f>
        <v>0</v>
      </c>
      <c r="CC50" s="53">
        <f>Отчеты!CC$55</f>
        <v>0</v>
      </c>
      <c r="CD50" s="53">
        <f>Отчеты!CD$55</f>
        <v>0</v>
      </c>
      <c r="CE50" s="53">
        <f>Отчеты!CE$55</f>
        <v>0</v>
      </c>
      <c r="CF50" s="53">
        <f>Отчеты!CF$55</f>
        <v>0</v>
      </c>
      <c r="CG50" s="53">
        <f>Отчеты!CG$55</f>
        <v>0</v>
      </c>
      <c r="CH50" s="53">
        <f>Отчеты!CH$55</f>
        <v>0</v>
      </c>
      <c r="CI50" s="53">
        <f>Отчеты!CI$55</f>
        <v>0</v>
      </c>
      <c r="CJ50" s="53">
        <f>Отчеты!CJ$55</f>
        <v>0</v>
      </c>
      <c r="CK50" s="53">
        <f>Отчеты!CK$55</f>
        <v>0</v>
      </c>
      <c r="CL50" s="53">
        <f>Отчеты!CL$55</f>
        <v>0</v>
      </c>
      <c r="CM50" s="53">
        <f>Отчеты!CM$55</f>
        <v>0</v>
      </c>
      <c r="CN50" s="53">
        <f>Отчеты!CN$55</f>
        <v>0</v>
      </c>
      <c r="CO50" s="53">
        <f>Отчеты!CO$55</f>
        <v>0</v>
      </c>
      <c r="CP50" s="53">
        <f>Отчеты!CP$55</f>
        <v>0</v>
      </c>
      <c r="CQ50" s="53">
        <f>Отчеты!CQ$55</f>
        <v>0</v>
      </c>
      <c r="CR50" s="53">
        <f>Отчеты!CR$55</f>
        <v>0</v>
      </c>
      <c r="CS50" s="53">
        <f>Отчеты!CS$55</f>
        <v>0</v>
      </c>
      <c r="CT50" s="53">
        <f>Отчеты!CT$55</f>
        <v>0</v>
      </c>
      <c r="CU50" s="53">
        <f>Отчеты!CU$55</f>
        <v>0</v>
      </c>
      <c r="CV50" s="53">
        <f>Отчеты!CV$55</f>
        <v>0</v>
      </c>
      <c r="CW50" s="53">
        <f>Отчеты!CW$55</f>
        <v>0</v>
      </c>
      <c r="CX50" s="53">
        <f>Отчеты!CX$55</f>
        <v>0</v>
      </c>
      <c r="CY50" s="53">
        <f>Отчеты!CY$55</f>
        <v>0</v>
      </c>
      <c r="CZ50" s="53">
        <f>Отчеты!CZ$55</f>
        <v>0</v>
      </c>
      <c r="DA50" s="53">
        <f>Отчеты!DA$55</f>
        <v>0</v>
      </c>
      <c r="DB50" s="53">
        <f>Отчеты!DB$55</f>
        <v>0</v>
      </c>
      <c r="DC50" s="53">
        <f>Отчеты!DC$55</f>
        <v>0</v>
      </c>
      <c r="DD50" s="53">
        <f>Отчеты!DD$55</f>
        <v>0</v>
      </c>
      <c r="DE50" s="53">
        <f>Отчеты!DE$55</f>
        <v>0</v>
      </c>
      <c r="DF50" s="53">
        <f>Отчеты!DF$55</f>
        <v>0</v>
      </c>
      <c r="DG50" s="53">
        <f>Отчеты!DG$55</f>
        <v>0</v>
      </c>
      <c r="DH50" s="53">
        <f>Отчеты!DH$55</f>
        <v>0</v>
      </c>
      <c r="DI50" s="53">
        <f>Отчеты!DI$55</f>
        <v>0</v>
      </c>
      <c r="DJ50" s="53">
        <f>Отчеты!DJ$55</f>
        <v>0</v>
      </c>
      <c r="DK50" s="53">
        <f>Отчеты!DK$55</f>
        <v>0</v>
      </c>
      <c r="DL50" s="53">
        <f>Отчеты!DL$55</f>
        <v>0</v>
      </c>
      <c r="DM50" s="53">
        <f>Отчеты!DM$55</f>
        <v>0</v>
      </c>
      <c r="DN50" s="53">
        <f>Отчеты!DN$55</f>
        <v>0</v>
      </c>
      <c r="DO50" s="53">
        <f>Отчеты!DO$55</f>
        <v>0</v>
      </c>
      <c r="DP50" s="53">
        <f>Отчеты!DP$55</f>
        <v>0</v>
      </c>
      <c r="DQ50" s="53">
        <f>Отчеты!DQ$55</f>
        <v>0</v>
      </c>
      <c r="DR50" s="53">
        <f>Отчеты!DR$55</f>
        <v>0</v>
      </c>
      <c r="DS50" s="53">
        <f>Отчеты!DS$55</f>
        <v>0</v>
      </c>
      <c r="DT50" s="53">
        <f>Отчеты!DT$55</f>
        <v>0</v>
      </c>
      <c r="DU50" s="53">
        <f>Отчеты!DU$55</f>
        <v>0</v>
      </c>
      <c r="DV50" s="53">
        <f>Отчеты!DV$55</f>
        <v>0</v>
      </c>
      <c r="DX50" s="55">
        <f t="shared" si="54"/>
        <v>-60000</v>
      </c>
    </row>
    <row r="51" spans="1:128" hidden="1" outlineLevel="1" x14ac:dyDescent="0.2">
      <c r="A51" s="33" t="str">
        <f ca="1">Language!A1386</f>
        <v>Поступления кредитов</v>
      </c>
      <c r="C51" s="46" t="str">
        <f ca="1">Параметры!$C$70</f>
        <v>тыс. руб.</v>
      </c>
      <c r="F51" s="6" t="s">
        <v>3082</v>
      </c>
      <c r="G51" s="53">
        <f>Отчеты!G$58</f>
        <v>242742.36486350099</v>
      </c>
      <c r="H51" s="53">
        <f>Отчеты!H$58</f>
        <v>7001.3155725706474</v>
      </c>
      <c r="I51" s="53">
        <f>Отчеты!I$58</f>
        <v>38349.952384754884</v>
      </c>
      <c r="J51" s="53">
        <f>Отчеты!J$58</f>
        <v>0</v>
      </c>
      <c r="K51" s="53">
        <f>Отчеты!K$58</f>
        <v>0</v>
      </c>
      <c r="L51" s="53">
        <f>Отчеты!L$58</f>
        <v>0</v>
      </c>
      <c r="M51" s="53">
        <f>Отчеты!M$58</f>
        <v>0</v>
      </c>
      <c r="N51" s="53">
        <f>Отчеты!N$58</f>
        <v>0</v>
      </c>
      <c r="O51" s="53">
        <f>Отчеты!O$58</f>
        <v>0</v>
      </c>
      <c r="P51" s="53">
        <f>Отчеты!P$58</f>
        <v>0</v>
      </c>
      <c r="Q51" s="53">
        <f>Отчеты!Q$58</f>
        <v>0</v>
      </c>
      <c r="R51" s="53">
        <f>Отчеты!R$58</f>
        <v>0</v>
      </c>
      <c r="S51" s="53">
        <f>Отчеты!S$58</f>
        <v>0</v>
      </c>
      <c r="T51" s="53">
        <f>Отчеты!T$58</f>
        <v>0</v>
      </c>
      <c r="U51" s="53">
        <f>Отчеты!U$58</f>
        <v>0</v>
      </c>
      <c r="V51" s="53">
        <f>Отчеты!V$58</f>
        <v>0</v>
      </c>
      <c r="W51" s="53">
        <f>Отчеты!W$58</f>
        <v>0</v>
      </c>
      <c r="X51" s="53">
        <f>Отчеты!X$58</f>
        <v>0</v>
      </c>
      <c r="Y51" s="53">
        <f>Отчеты!Y$58</f>
        <v>0</v>
      </c>
      <c r="Z51" s="53">
        <f>Отчеты!Z$58</f>
        <v>0</v>
      </c>
      <c r="AA51" s="53">
        <f>Отчеты!AA$58</f>
        <v>0</v>
      </c>
      <c r="AB51" s="53">
        <f>Отчеты!AB$58</f>
        <v>0</v>
      </c>
      <c r="AC51" s="53">
        <f>Отчеты!AC$58</f>
        <v>0</v>
      </c>
      <c r="AD51" s="53">
        <f>Отчеты!AD$58</f>
        <v>0</v>
      </c>
      <c r="AE51" s="53">
        <f>Отчеты!AE$58</f>
        <v>0</v>
      </c>
      <c r="AF51" s="53">
        <f>Отчеты!AF$58</f>
        <v>0</v>
      </c>
      <c r="AG51" s="53">
        <f>Отчеты!AG$58</f>
        <v>0</v>
      </c>
      <c r="AH51" s="53">
        <f>Отчеты!AH$58</f>
        <v>0</v>
      </c>
      <c r="AI51" s="53">
        <f>Отчеты!AI$58</f>
        <v>0</v>
      </c>
      <c r="AJ51" s="53">
        <f>Отчеты!AJ$58</f>
        <v>0</v>
      </c>
      <c r="AK51" s="53">
        <f>Отчеты!AK$58</f>
        <v>0</v>
      </c>
      <c r="AL51" s="53">
        <f>Отчеты!AL$58</f>
        <v>0</v>
      </c>
      <c r="AM51" s="53">
        <f>Отчеты!AM$58</f>
        <v>0</v>
      </c>
      <c r="AN51" s="53">
        <f>Отчеты!AN$58</f>
        <v>0</v>
      </c>
      <c r="AO51" s="53">
        <f>Отчеты!AO$58</f>
        <v>0</v>
      </c>
      <c r="AP51" s="53">
        <f>Отчеты!AP$58</f>
        <v>0</v>
      </c>
      <c r="AQ51" s="53">
        <f>Отчеты!AQ$58</f>
        <v>0</v>
      </c>
      <c r="AR51" s="53">
        <f>Отчеты!AR$58</f>
        <v>0</v>
      </c>
      <c r="AS51" s="53">
        <f>Отчеты!AS$58</f>
        <v>0</v>
      </c>
      <c r="AT51" s="53">
        <f>Отчеты!AT$58</f>
        <v>0</v>
      </c>
      <c r="AU51" s="53">
        <f>Отчеты!AU$58</f>
        <v>0</v>
      </c>
      <c r="AV51" s="53">
        <f>Отчеты!AV$58</f>
        <v>0</v>
      </c>
      <c r="AW51" s="53">
        <f>Отчеты!AW$58</f>
        <v>0</v>
      </c>
      <c r="AX51" s="53">
        <f>Отчеты!AX$58</f>
        <v>0</v>
      </c>
      <c r="AY51" s="53">
        <f>Отчеты!AY$58</f>
        <v>0</v>
      </c>
      <c r="AZ51" s="53">
        <f>Отчеты!AZ$58</f>
        <v>0</v>
      </c>
      <c r="BA51" s="53">
        <f>Отчеты!BA$58</f>
        <v>0</v>
      </c>
      <c r="BB51" s="53">
        <f>Отчеты!BB$58</f>
        <v>0</v>
      </c>
      <c r="BC51" s="53">
        <f>Отчеты!BC$58</f>
        <v>0</v>
      </c>
      <c r="BD51" s="53">
        <f>Отчеты!BD$58</f>
        <v>0</v>
      </c>
      <c r="BE51" s="53">
        <f>Отчеты!BE$58</f>
        <v>0</v>
      </c>
      <c r="BF51" s="53">
        <f>Отчеты!BF$58</f>
        <v>0</v>
      </c>
      <c r="BG51" s="53">
        <f>Отчеты!BG$58</f>
        <v>0</v>
      </c>
      <c r="BH51" s="53">
        <f>Отчеты!BH$58</f>
        <v>0</v>
      </c>
      <c r="BI51" s="53">
        <f>Отчеты!BI$58</f>
        <v>0</v>
      </c>
      <c r="BJ51" s="53">
        <f>Отчеты!BJ$58</f>
        <v>0</v>
      </c>
      <c r="BK51" s="53">
        <f>Отчеты!BK$58</f>
        <v>0</v>
      </c>
      <c r="BL51" s="53">
        <f>Отчеты!BL$58</f>
        <v>0</v>
      </c>
      <c r="BM51" s="53">
        <f>Отчеты!BM$58</f>
        <v>0</v>
      </c>
      <c r="BN51" s="53">
        <f>Отчеты!BN$58</f>
        <v>0</v>
      </c>
      <c r="BO51" s="53">
        <f>Отчеты!BO$58</f>
        <v>0</v>
      </c>
      <c r="BP51" s="53">
        <f>Отчеты!BP$58</f>
        <v>0</v>
      </c>
      <c r="BQ51" s="53">
        <f>Отчеты!BQ$58</f>
        <v>0</v>
      </c>
      <c r="BR51" s="53">
        <f>Отчеты!BR$58</f>
        <v>0</v>
      </c>
      <c r="BS51" s="53">
        <f>Отчеты!BS$58</f>
        <v>0</v>
      </c>
      <c r="BT51" s="53">
        <f>Отчеты!BT$58</f>
        <v>0</v>
      </c>
      <c r="BU51" s="53">
        <f>Отчеты!BU$58</f>
        <v>0</v>
      </c>
      <c r="BV51" s="53">
        <f>Отчеты!BV$58</f>
        <v>0</v>
      </c>
      <c r="BW51" s="53">
        <f>Отчеты!BW$58</f>
        <v>0</v>
      </c>
      <c r="BX51" s="53">
        <f>Отчеты!BX$58</f>
        <v>0</v>
      </c>
      <c r="BY51" s="53">
        <f>Отчеты!BY$58</f>
        <v>0</v>
      </c>
      <c r="BZ51" s="53">
        <f>Отчеты!BZ$58</f>
        <v>0</v>
      </c>
      <c r="CA51" s="53">
        <f>Отчеты!CA$58</f>
        <v>0</v>
      </c>
      <c r="CB51" s="53">
        <f>Отчеты!CB$58</f>
        <v>0</v>
      </c>
      <c r="CC51" s="53">
        <f>Отчеты!CC$58</f>
        <v>0</v>
      </c>
      <c r="CD51" s="53">
        <f>Отчеты!CD$58</f>
        <v>0</v>
      </c>
      <c r="CE51" s="53">
        <f>Отчеты!CE$58</f>
        <v>0</v>
      </c>
      <c r="CF51" s="53">
        <f>Отчеты!CF$58</f>
        <v>0</v>
      </c>
      <c r="CG51" s="53">
        <f>Отчеты!CG$58</f>
        <v>0</v>
      </c>
      <c r="CH51" s="53">
        <f>Отчеты!CH$58</f>
        <v>0</v>
      </c>
      <c r="CI51" s="53">
        <f>Отчеты!CI$58</f>
        <v>0</v>
      </c>
      <c r="CJ51" s="53">
        <f>Отчеты!CJ$58</f>
        <v>0</v>
      </c>
      <c r="CK51" s="53">
        <f>Отчеты!CK$58</f>
        <v>0</v>
      </c>
      <c r="CL51" s="53">
        <f>Отчеты!CL$58</f>
        <v>0</v>
      </c>
      <c r="CM51" s="53">
        <f>Отчеты!CM$58</f>
        <v>0</v>
      </c>
      <c r="CN51" s="53">
        <f>Отчеты!CN$58</f>
        <v>0</v>
      </c>
      <c r="CO51" s="53">
        <f>Отчеты!CO$58</f>
        <v>0</v>
      </c>
      <c r="CP51" s="53">
        <f>Отчеты!CP$58</f>
        <v>0</v>
      </c>
      <c r="CQ51" s="53">
        <f>Отчеты!CQ$58</f>
        <v>0</v>
      </c>
      <c r="CR51" s="53">
        <f>Отчеты!CR$58</f>
        <v>0</v>
      </c>
      <c r="CS51" s="53">
        <f>Отчеты!CS$58</f>
        <v>0</v>
      </c>
      <c r="CT51" s="53">
        <f>Отчеты!CT$58</f>
        <v>0</v>
      </c>
      <c r="CU51" s="53">
        <f>Отчеты!CU$58</f>
        <v>0</v>
      </c>
      <c r="CV51" s="53">
        <f>Отчеты!CV$58</f>
        <v>0</v>
      </c>
      <c r="CW51" s="53">
        <f>Отчеты!CW$58</f>
        <v>0</v>
      </c>
      <c r="CX51" s="53">
        <f>Отчеты!CX$58</f>
        <v>0</v>
      </c>
      <c r="CY51" s="53">
        <f>Отчеты!CY$58</f>
        <v>0</v>
      </c>
      <c r="CZ51" s="53">
        <f>Отчеты!CZ$58</f>
        <v>0</v>
      </c>
      <c r="DA51" s="53">
        <f>Отчеты!DA$58</f>
        <v>0</v>
      </c>
      <c r="DB51" s="53">
        <f>Отчеты!DB$58</f>
        <v>0</v>
      </c>
      <c r="DC51" s="53">
        <f>Отчеты!DC$58</f>
        <v>0</v>
      </c>
      <c r="DD51" s="53">
        <f>Отчеты!DD$58</f>
        <v>0</v>
      </c>
      <c r="DE51" s="53">
        <f>Отчеты!DE$58</f>
        <v>0</v>
      </c>
      <c r="DF51" s="53">
        <f>Отчеты!DF$58</f>
        <v>0</v>
      </c>
      <c r="DG51" s="53">
        <f>Отчеты!DG$58</f>
        <v>0</v>
      </c>
      <c r="DH51" s="53">
        <f>Отчеты!DH$58</f>
        <v>0</v>
      </c>
      <c r="DI51" s="53">
        <f>Отчеты!DI$58</f>
        <v>0</v>
      </c>
      <c r="DJ51" s="53">
        <f>Отчеты!DJ$58</f>
        <v>0</v>
      </c>
      <c r="DK51" s="53">
        <f>Отчеты!DK$58</f>
        <v>0</v>
      </c>
      <c r="DL51" s="53">
        <f>Отчеты!DL$58</f>
        <v>0</v>
      </c>
      <c r="DM51" s="53">
        <f>Отчеты!DM$58</f>
        <v>0</v>
      </c>
      <c r="DN51" s="53">
        <f>Отчеты!DN$58</f>
        <v>0</v>
      </c>
      <c r="DO51" s="53">
        <f>Отчеты!DO$58</f>
        <v>0</v>
      </c>
      <c r="DP51" s="53">
        <f>Отчеты!DP$58</f>
        <v>0</v>
      </c>
      <c r="DQ51" s="53">
        <f>Отчеты!DQ$58</f>
        <v>0</v>
      </c>
      <c r="DR51" s="53">
        <f>Отчеты!DR$58</f>
        <v>0</v>
      </c>
      <c r="DS51" s="53">
        <f>Отчеты!DS$58</f>
        <v>0</v>
      </c>
      <c r="DT51" s="53">
        <f>Отчеты!DT$58</f>
        <v>0</v>
      </c>
      <c r="DU51" s="53">
        <f>Отчеты!DU$58</f>
        <v>0</v>
      </c>
      <c r="DV51" s="53">
        <f>Отчеты!DV$58</f>
        <v>0</v>
      </c>
      <c r="DX51" s="55">
        <f t="shared" si="54"/>
        <v>288093.63282082655</v>
      </c>
    </row>
    <row r="52" spans="1:128" hidden="1" outlineLevel="1" x14ac:dyDescent="0.2">
      <c r="A52" s="33" t="str">
        <f ca="1">Language!A1387</f>
        <v>Возврат кредитов</v>
      </c>
      <c r="C52" s="46" t="str">
        <f ca="1">Параметры!$C$70</f>
        <v>тыс. руб.</v>
      </c>
      <c r="F52" s="6" t="s">
        <v>3082</v>
      </c>
      <c r="G52" s="53">
        <f>Отчеты!G$59</f>
        <v>0</v>
      </c>
      <c r="H52" s="53">
        <f>Отчеты!H$59</f>
        <v>0</v>
      </c>
      <c r="I52" s="53">
        <f>Отчеты!I$59</f>
        <v>0</v>
      </c>
      <c r="J52" s="53">
        <f>Отчеты!J$59</f>
        <v>-15348.139721228394</v>
      </c>
      <c r="K52" s="53">
        <f>Отчеты!K$59</f>
        <v>-19673.675190816233</v>
      </c>
      <c r="L52" s="53">
        <f>Отчеты!L$59</f>
        <v>-18369.451760461299</v>
      </c>
      <c r="M52" s="53">
        <f>Отчеты!M$59</f>
        <v>-18866.776887416283</v>
      </c>
      <c r="N52" s="53">
        <f>Отчеты!N$59</f>
        <v>-19311.970753078655</v>
      </c>
      <c r="O52" s="53">
        <f>Отчеты!O$59</f>
        <v>-36651.833463451207</v>
      </c>
      <c r="P52" s="53">
        <f>Отчеты!P$59</f>
        <v>-33597.741112748641</v>
      </c>
      <c r="Q52" s="53">
        <f>Отчеты!Q$59</f>
        <v>-30626.863571439131</v>
      </c>
      <c r="R52" s="53">
        <f>Отчеты!R$59</f>
        <v>-25094.629185069622</v>
      </c>
      <c r="S52" s="53">
        <f>Отчеты!S$59</f>
        <v>-25442.809397868292</v>
      </c>
      <c r="T52" s="53">
        <f>Отчеты!T$59</f>
        <v>-25794.625989124685</v>
      </c>
      <c r="U52" s="53">
        <f>Отчеты!U$59</f>
        <v>-19315.115788124094</v>
      </c>
      <c r="V52" s="53">
        <f>Отчеты!V$59</f>
        <v>0</v>
      </c>
      <c r="W52" s="53">
        <f>Отчеты!W$59</f>
        <v>0</v>
      </c>
      <c r="X52" s="53">
        <f>Отчеты!X$59</f>
        <v>0</v>
      </c>
      <c r="Y52" s="53">
        <f>Отчеты!Y$59</f>
        <v>0</v>
      </c>
      <c r="Z52" s="53">
        <f>Отчеты!Z$59</f>
        <v>0</v>
      </c>
      <c r="AA52" s="53">
        <f>Отчеты!AA$59</f>
        <v>0</v>
      </c>
      <c r="AB52" s="53">
        <f>Отчеты!AB$59</f>
        <v>0</v>
      </c>
      <c r="AC52" s="53">
        <f>Отчеты!AC$59</f>
        <v>0</v>
      </c>
      <c r="AD52" s="53">
        <f>Отчеты!AD$59</f>
        <v>0</v>
      </c>
      <c r="AE52" s="53">
        <f>Отчеты!AE$59</f>
        <v>0</v>
      </c>
      <c r="AF52" s="53">
        <f>Отчеты!AF$59</f>
        <v>0</v>
      </c>
      <c r="AG52" s="53">
        <f>Отчеты!AG$59</f>
        <v>0</v>
      </c>
      <c r="AH52" s="53">
        <f>Отчеты!AH$59</f>
        <v>0</v>
      </c>
      <c r="AI52" s="53">
        <f>Отчеты!AI$59</f>
        <v>0</v>
      </c>
      <c r="AJ52" s="53">
        <f>Отчеты!AJ$59</f>
        <v>0</v>
      </c>
      <c r="AK52" s="53">
        <f>Отчеты!AK$59</f>
        <v>0</v>
      </c>
      <c r="AL52" s="53">
        <f>Отчеты!AL$59</f>
        <v>0</v>
      </c>
      <c r="AM52" s="53">
        <f>Отчеты!AM$59</f>
        <v>0</v>
      </c>
      <c r="AN52" s="53">
        <f>Отчеты!AN$59</f>
        <v>0</v>
      </c>
      <c r="AO52" s="53">
        <f>Отчеты!AO$59</f>
        <v>0</v>
      </c>
      <c r="AP52" s="53">
        <f>Отчеты!AP$59</f>
        <v>0</v>
      </c>
      <c r="AQ52" s="53">
        <f>Отчеты!AQ$59</f>
        <v>0</v>
      </c>
      <c r="AR52" s="53">
        <f>Отчеты!AR$59</f>
        <v>0</v>
      </c>
      <c r="AS52" s="53">
        <f>Отчеты!AS$59</f>
        <v>0</v>
      </c>
      <c r="AT52" s="53">
        <f>Отчеты!AT$59</f>
        <v>0</v>
      </c>
      <c r="AU52" s="53">
        <f>Отчеты!AU$59</f>
        <v>0</v>
      </c>
      <c r="AV52" s="53">
        <f>Отчеты!AV$59</f>
        <v>0</v>
      </c>
      <c r="AW52" s="53">
        <f>Отчеты!AW$59</f>
        <v>0</v>
      </c>
      <c r="AX52" s="53">
        <f>Отчеты!AX$59</f>
        <v>0</v>
      </c>
      <c r="AY52" s="53">
        <f>Отчеты!AY$59</f>
        <v>0</v>
      </c>
      <c r="AZ52" s="53">
        <f>Отчеты!AZ$59</f>
        <v>0</v>
      </c>
      <c r="BA52" s="53">
        <f>Отчеты!BA$59</f>
        <v>0</v>
      </c>
      <c r="BB52" s="53">
        <f>Отчеты!BB$59</f>
        <v>0</v>
      </c>
      <c r="BC52" s="53">
        <f>Отчеты!BC$59</f>
        <v>0</v>
      </c>
      <c r="BD52" s="53">
        <f>Отчеты!BD$59</f>
        <v>0</v>
      </c>
      <c r="BE52" s="53">
        <f>Отчеты!BE$59</f>
        <v>0</v>
      </c>
      <c r="BF52" s="53">
        <f>Отчеты!BF$59</f>
        <v>0</v>
      </c>
      <c r="BG52" s="53">
        <f>Отчеты!BG$59</f>
        <v>0</v>
      </c>
      <c r="BH52" s="53">
        <f>Отчеты!BH$59</f>
        <v>0</v>
      </c>
      <c r="BI52" s="53">
        <f>Отчеты!BI$59</f>
        <v>0</v>
      </c>
      <c r="BJ52" s="53">
        <f>Отчеты!BJ$59</f>
        <v>0</v>
      </c>
      <c r="BK52" s="53">
        <f>Отчеты!BK$59</f>
        <v>0</v>
      </c>
      <c r="BL52" s="53">
        <f>Отчеты!BL$59</f>
        <v>0</v>
      </c>
      <c r="BM52" s="53">
        <f>Отчеты!BM$59</f>
        <v>0</v>
      </c>
      <c r="BN52" s="53">
        <f>Отчеты!BN$59</f>
        <v>0</v>
      </c>
      <c r="BO52" s="53">
        <f>Отчеты!BO$59</f>
        <v>0</v>
      </c>
      <c r="BP52" s="53">
        <f>Отчеты!BP$59</f>
        <v>0</v>
      </c>
      <c r="BQ52" s="53">
        <f>Отчеты!BQ$59</f>
        <v>0</v>
      </c>
      <c r="BR52" s="53">
        <f>Отчеты!BR$59</f>
        <v>0</v>
      </c>
      <c r="BS52" s="53">
        <f>Отчеты!BS$59</f>
        <v>0</v>
      </c>
      <c r="BT52" s="53">
        <f>Отчеты!BT$59</f>
        <v>0</v>
      </c>
      <c r="BU52" s="53">
        <f>Отчеты!BU$59</f>
        <v>0</v>
      </c>
      <c r="BV52" s="53">
        <f>Отчеты!BV$59</f>
        <v>0</v>
      </c>
      <c r="BW52" s="53">
        <f>Отчеты!BW$59</f>
        <v>0</v>
      </c>
      <c r="BX52" s="53">
        <f>Отчеты!BX$59</f>
        <v>0</v>
      </c>
      <c r="BY52" s="53">
        <f>Отчеты!BY$59</f>
        <v>0</v>
      </c>
      <c r="BZ52" s="53">
        <f>Отчеты!BZ$59</f>
        <v>0</v>
      </c>
      <c r="CA52" s="53">
        <f>Отчеты!CA$59</f>
        <v>0</v>
      </c>
      <c r="CB52" s="53">
        <f>Отчеты!CB$59</f>
        <v>0</v>
      </c>
      <c r="CC52" s="53">
        <f>Отчеты!CC$59</f>
        <v>0</v>
      </c>
      <c r="CD52" s="53">
        <f>Отчеты!CD$59</f>
        <v>0</v>
      </c>
      <c r="CE52" s="53">
        <f>Отчеты!CE$59</f>
        <v>0</v>
      </c>
      <c r="CF52" s="53">
        <f>Отчеты!CF$59</f>
        <v>0</v>
      </c>
      <c r="CG52" s="53">
        <f>Отчеты!CG$59</f>
        <v>0</v>
      </c>
      <c r="CH52" s="53">
        <f>Отчеты!CH$59</f>
        <v>0</v>
      </c>
      <c r="CI52" s="53">
        <f>Отчеты!CI$59</f>
        <v>0</v>
      </c>
      <c r="CJ52" s="53">
        <f>Отчеты!CJ$59</f>
        <v>0</v>
      </c>
      <c r="CK52" s="53">
        <f>Отчеты!CK$59</f>
        <v>0</v>
      </c>
      <c r="CL52" s="53">
        <f>Отчеты!CL$59</f>
        <v>0</v>
      </c>
      <c r="CM52" s="53">
        <f>Отчеты!CM$59</f>
        <v>0</v>
      </c>
      <c r="CN52" s="53">
        <f>Отчеты!CN$59</f>
        <v>0</v>
      </c>
      <c r="CO52" s="53">
        <f>Отчеты!CO$59</f>
        <v>0</v>
      </c>
      <c r="CP52" s="53">
        <f>Отчеты!CP$59</f>
        <v>0</v>
      </c>
      <c r="CQ52" s="53">
        <f>Отчеты!CQ$59</f>
        <v>0</v>
      </c>
      <c r="CR52" s="53">
        <f>Отчеты!CR$59</f>
        <v>0</v>
      </c>
      <c r="CS52" s="53">
        <f>Отчеты!CS$59</f>
        <v>0</v>
      </c>
      <c r="CT52" s="53">
        <f>Отчеты!CT$59</f>
        <v>0</v>
      </c>
      <c r="CU52" s="53">
        <f>Отчеты!CU$59</f>
        <v>0</v>
      </c>
      <c r="CV52" s="53">
        <f>Отчеты!CV$59</f>
        <v>0</v>
      </c>
      <c r="CW52" s="53">
        <f>Отчеты!CW$59</f>
        <v>0</v>
      </c>
      <c r="CX52" s="53">
        <f>Отчеты!CX$59</f>
        <v>0</v>
      </c>
      <c r="CY52" s="53">
        <f>Отчеты!CY$59</f>
        <v>0</v>
      </c>
      <c r="CZ52" s="53">
        <f>Отчеты!CZ$59</f>
        <v>0</v>
      </c>
      <c r="DA52" s="53">
        <f>Отчеты!DA$59</f>
        <v>0</v>
      </c>
      <c r="DB52" s="53">
        <f>Отчеты!DB$59</f>
        <v>0</v>
      </c>
      <c r="DC52" s="53">
        <f>Отчеты!DC$59</f>
        <v>0</v>
      </c>
      <c r="DD52" s="53">
        <f>Отчеты!DD$59</f>
        <v>0</v>
      </c>
      <c r="DE52" s="53">
        <f>Отчеты!DE$59</f>
        <v>0</v>
      </c>
      <c r="DF52" s="53">
        <f>Отчеты!DF$59</f>
        <v>0</v>
      </c>
      <c r="DG52" s="53">
        <f>Отчеты!DG$59</f>
        <v>0</v>
      </c>
      <c r="DH52" s="53">
        <f>Отчеты!DH$59</f>
        <v>0</v>
      </c>
      <c r="DI52" s="53">
        <f>Отчеты!DI$59</f>
        <v>0</v>
      </c>
      <c r="DJ52" s="53">
        <f>Отчеты!DJ$59</f>
        <v>0</v>
      </c>
      <c r="DK52" s="53">
        <f>Отчеты!DK$59</f>
        <v>0</v>
      </c>
      <c r="DL52" s="53">
        <f>Отчеты!DL$59</f>
        <v>0</v>
      </c>
      <c r="DM52" s="53">
        <f>Отчеты!DM$59</f>
        <v>0</v>
      </c>
      <c r="DN52" s="53">
        <f>Отчеты!DN$59</f>
        <v>0</v>
      </c>
      <c r="DO52" s="53">
        <f>Отчеты!DO$59</f>
        <v>0</v>
      </c>
      <c r="DP52" s="53">
        <f>Отчеты!DP$59</f>
        <v>0</v>
      </c>
      <c r="DQ52" s="53">
        <f>Отчеты!DQ$59</f>
        <v>0</v>
      </c>
      <c r="DR52" s="53">
        <f>Отчеты!DR$59</f>
        <v>0</v>
      </c>
      <c r="DS52" s="53">
        <f>Отчеты!DS$59</f>
        <v>0</v>
      </c>
      <c r="DT52" s="53">
        <f>Отчеты!DT$59</f>
        <v>0</v>
      </c>
      <c r="DU52" s="53">
        <f>Отчеты!DU$59</f>
        <v>0</v>
      </c>
      <c r="DV52" s="53">
        <f>Отчеты!DV$59</f>
        <v>0</v>
      </c>
      <c r="DX52" s="55">
        <f t="shared" si="54"/>
        <v>-288093.63282082655</v>
      </c>
    </row>
    <row r="53" spans="1:128" hidden="1" x14ac:dyDescent="0.2">
      <c r="A53" s="10" t="str">
        <f ca="1">Language!A1391</f>
        <v>Учет активов начального баланса</v>
      </c>
      <c r="B53" s="71" t="str">
        <f ca="1">Параметры!C140</f>
        <v>Нет</v>
      </c>
      <c r="C53" s="46" t="str">
        <f ca="1">Параметры!$C$70</f>
        <v>тыс. руб.</v>
      </c>
      <c r="F53" s="6" t="s">
        <v>693</v>
      </c>
      <c r="G53" s="53">
        <f>-IF(Параметры!$B$140=0,0,IF(G$2=1,Проект!G$722+Старт!$B$51,0))</f>
        <v>0</v>
      </c>
      <c r="H53" s="53">
        <f>-IF(Параметры!$B$140=0,0,IF(H$2=1,Проект!H$722+Старт!$B$51,0))</f>
        <v>0</v>
      </c>
      <c r="I53" s="53">
        <f>-IF(Параметры!$B$140=0,0,IF(I$2=1,Проект!I$722+Старт!$B$51,0))</f>
        <v>0</v>
      </c>
      <c r="J53" s="53">
        <f>-IF(Параметры!$B$140=0,0,IF(J$2=1,Проект!J$722+Старт!$B$51,0))</f>
        <v>0</v>
      </c>
      <c r="K53" s="53">
        <f>-IF(Параметры!$B$140=0,0,IF(K$2=1,Проект!K$722+Старт!$B$51,0))</f>
        <v>0</v>
      </c>
      <c r="L53" s="53">
        <f>-IF(Параметры!$B$140=0,0,IF(L$2=1,Проект!L$722+Старт!$B$51,0))</f>
        <v>0</v>
      </c>
      <c r="M53" s="53">
        <f>-IF(Параметры!$B$140=0,0,IF(M$2=1,Проект!M$722+Старт!$B$51,0))</f>
        <v>0</v>
      </c>
      <c r="N53" s="53">
        <f>-IF(Параметры!$B$140=0,0,IF(N$2=1,Проект!N$722+Старт!$B$51,0))</f>
        <v>0</v>
      </c>
      <c r="O53" s="53">
        <f>-IF(Параметры!$B$140=0,0,IF(O$2=1,Проект!O$722+Старт!$B$51,0))</f>
        <v>0</v>
      </c>
      <c r="P53" s="53">
        <f>-IF(Параметры!$B$140=0,0,IF(P$2=1,Проект!P$722+Старт!$B$51,0))</f>
        <v>0</v>
      </c>
      <c r="Q53" s="53">
        <f>-IF(Параметры!$B$140=0,0,IF(Q$2=1,Проект!Q$722+Старт!$B$51,0))</f>
        <v>0</v>
      </c>
      <c r="R53" s="53">
        <f>-IF(Параметры!$B$140=0,0,IF(R$2=1,Проект!R$722+Старт!$B$51,0))</f>
        <v>0</v>
      </c>
      <c r="S53" s="53">
        <f>-IF(Параметры!$B$140=0,0,IF(S$2=1,Проект!S$722+Старт!$B$51,0))</f>
        <v>0</v>
      </c>
      <c r="T53" s="53">
        <f>-IF(Параметры!$B$140=0,0,IF(T$2=1,Проект!T$722+Старт!$B$51,0))</f>
        <v>0</v>
      </c>
      <c r="U53" s="53">
        <f>-IF(Параметры!$B$140=0,0,IF(U$2=1,Проект!U$722+Старт!$B$51,0))</f>
        <v>0</v>
      </c>
      <c r="V53" s="53">
        <f>-IF(Параметры!$B$140=0,0,IF(V$2=1,Проект!V$722+Старт!$B$51,0))</f>
        <v>0</v>
      </c>
      <c r="W53" s="53">
        <f>-IF(Параметры!$B$140=0,0,IF(W$2=1,Проект!W$722+Старт!$B$51,0))</f>
        <v>0</v>
      </c>
      <c r="X53" s="53">
        <f>-IF(Параметры!$B$140=0,0,IF(X$2=1,Проект!X$722+Старт!$B$51,0))</f>
        <v>0</v>
      </c>
      <c r="Y53" s="53">
        <f>-IF(Параметры!$B$140=0,0,IF(Y$2=1,Проект!Y$722+Старт!$B$51,0))</f>
        <v>0</v>
      </c>
      <c r="Z53" s="53">
        <f>-IF(Параметры!$B$140=0,0,IF(Z$2=1,Проект!Z$722+Старт!$B$51,0))</f>
        <v>0</v>
      </c>
      <c r="AA53" s="53">
        <f>-IF(Параметры!$B$140=0,0,IF(AA$2=1,Проект!AA$722+Старт!$B$51,0))</f>
        <v>0</v>
      </c>
      <c r="AB53" s="53">
        <f>-IF(Параметры!$B$140=0,0,IF(AB$2=1,Проект!AB$722+Старт!$B$51,0))</f>
        <v>0</v>
      </c>
      <c r="AC53" s="53">
        <f>-IF(Параметры!$B$140=0,0,IF(AC$2=1,Проект!AC$722+Старт!$B$51,0))</f>
        <v>0</v>
      </c>
      <c r="AD53" s="53">
        <f>-IF(Параметры!$B$140=0,0,IF(AD$2=1,Проект!AD$722+Старт!$B$51,0))</f>
        <v>0</v>
      </c>
      <c r="AE53" s="53">
        <f>-IF(Параметры!$B$140=0,0,IF(AE$2=1,Проект!AE$722+Старт!$B$51,0))</f>
        <v>0</v>
      </c>
      <c r="AF53" s="53">
        <f>-IF(Параметры!$B$140=0,0,IF(AF$2=1,Проект!AF$722+Старт!$B$51,0))</f>
        <v>0</v>
      </c>
      <c r="AG53" s="53">
        <f>-IF(Параметры!$B$140=0,0,IF(AG$2=1,Проект!AG$722+Старт!$B$51,0))</f>
        <v>0</v>
      </c>
      <c r="AH53" s="53">
        <f>-IF(Параметры!$B$140=0,0,IF(AH$2=1,Проект!AH$722+Старт!$B$51,0))</f>
        <v>0</v>
      </c>
      <c r="AI53" s="53">
        <f>-IF(Параметры!$B$140=0,0,IF(AI$2=1,Проект!AI$722+Старт!$B$51,0))</f>
        <v>0</v>
      </c>
      <c r="AJ53" s="53">
        <f>-IF(Параметры!$B$140=0,0,IF(AJ$2=1,Проект!AJ$722+Старт!$B$51,0))</f>
        <v>0</v>
      </c>
      <c r="AK53" s="53">
        <f>-IF(Параметры!$B$140=0,0,IF(AK$2=1,Проект!AK$722+Старт!$B$51,0))</f>
        <v>0</v>
      </c>
      <c r="AL53" s="53">
        <f>-IF(Параметры!$B$140=0,0,IF(AL$2=1,Проект!AL$722+Старт!$B$51,0))</f>
        <v>0</v>
      </c>
      <c r="AM53" s="53">
        <f>-IF(Параметры!$B$140=0,0,IF(AM$2=1,Проект!AM$722+Старт!$B$51,0))</f>
        <v>0</v>
      </c>
      <c r="AN53" s="53">
        <f>-IF(Параметры!$B$140=0,0,IF(AN$2=1,Проект!AN$722+Старт!$B$51,0))</f>
        <v>0</v>
      </c>
      <c r="AO53" s="53">
        <f>-IF(Параметры!$B$140=0,0,IF(AO$2=1,Проект!AO$722+Старт!$B$51,0))</f>
        <v>0</v>
      </c>
      <c r="AP53" s="53">
        <f>-IF(Параметры!$B$140=0,0,IF(AP$2=1,Проект!AP$722+Старт!$B$51,0))</f>
        <v>0</v>
      </c>
      <c r="AQ53" s="53">
        <f>-IF(Параметры!$B$140=0,0,IF(AQ$2=1,Проект!AQ$722+Старт!$B$51,0))</f>
        <v>0</v>
      </c>
      <c r="AR53" s="53">
        <f>-IF(Параметры!$B$140=0,0,IF(AR$2=1,Проект!AR$722+Старт!$B$51,0))</f>
        <v>0</v>
      </c>
      <c r="AS53" s="53">
        <f>-IF(Параметры!$B$140=0,0,IF(AS$2=1,Проект!AS$722+Старт!$B$51,0))</f>
        <v>0</v>
      </c>
      <c r="AT53" s="53">
        <f>-IF(Параметры!$B$140=0,0,IF(AT$2=1,Проект!AT$722+Старт!$B$51,0))</f>
        <v>0</v>
      </c>
      <c r="AU53" s="53">
        <f>-IF(Параметры!$B$140=0,0,IF(AU$2=1,Проект!AU$722+Старт!$B$51,0))</f>
        <v>0</v>
      </c>
      <c r="AV53" s="53">
        <f>-IF(Параметры!$B$140=0,0,IF(AV$2=1,Проект!AV$722+Старт!$B$51,0))</f>
        <v>0</v>
      </c>
      <c r="AW53" s="53">
        <f>-IF(Параметры!$B$140=0,0,IF(AW$2=1,Проект!AW$722+Старт!$B$51,0))</f>
        <v>0</v>
      </c>
      <c r="AX53" s="53">
        <f>-IF(Параметры!$B$140=0,0,IF(AX$2=1,Проект!AX$722+Старт!$B$51,0))</f>
        <v>0</v>
      </c>
      <c r="AY53" s="53">
        <f>-IF(Параметры!$B$140=0,0,IF(AY$2=1,Проект!AY$722+Старт!$B$51,0))</f>
        <v>0</v>
      </c>
      <c r="AZ53" s="53">
        <f>-IF(Параметры!$B$140=0,0,IF(AZ$2=1,Проект!AZ$722+Старт!$B$51,0))</f>
        <v>0</v>
      </c>
      <c r="BA53" s="53">
        <f>-IF(Параметры!$B$140=0,0,IF(BA$2=1,Проект!BA$722+Старт!$B$51,0))</f>
        <v>0</v>
      </c>
      <c r="BB53" s="53">
        <f>-IF(Параметры!$B$140=0,0,IF(BB$2=1,Проект!BB$722+Старт!$B$51,0))</f>
        <v>0</v>
      </c>
      <c r="BC53" s="53">
        <f>-IF(Параметры!$B$140=0,0,IF(BC$2=1,Проект!BC$722+Старт!$B$51,0))</f>
        <v>0</v>
      </c>
      <c r="BD53" s="53">
        <f>-IF(Параметры!$B$140=0,0,IF(BD$2=1,Проект!BD$722+Старт!$B$51,0))</f>
        <v>0</v>
      </c>
      <c r="BE53" s="53">
        <f>-IF(Параметры!$B$140=0,0,IF(BE$2=1,Проект!BE$722+Старт!$B$51,0))</f>
        <v>0</v>
      </c>
      <c r="BF53" s="53">
        <f>-IF(Параметры!$B$140=0,0,IF(BF$2=1,Проект!BF$722+Старт!$B$51,0))</f>
        <v>0</v>
      </c>
      <c r="BG53" s="53">
        <f>-IF(Параметры!$B$140=0,0,IF(BG$2=1,Проект!BG$722+Старт!$B$51,0))</f>
        <v>0</v>
      </c>
      <c r="BH53" s="53">
        <f>-IF(Параметры!$B$140=0,0,IF(BH$2=1,Проект!BH$722+Старт!$B$51,0))</f>
        <v>0</v>
      </c>
      <c r="BI53" s="53">
        <f>-IF(Параметры!$B$140=0,0,IF(BI$2=1,Проект!BI$722+Старт!$B$51,0))</f>
        <v>0</v>
      </c>
      <c r="BJ53" s="53">
        <f>-IF(Параметры!$B$140=0,0,IF(BJ$2=1,Проект!BJ$722+Старт!$B$51,0))</f>
        <v>0</v>
      </c>
      <c r="BK53" s="53">
        <f>-IF(Параметры!$B$140=0,0,IF(BK$2=1,Проект!BK$722+Старт!$B$51,0))</f>
        <v>0</v>
      </c>
      <c r="BL53" s="53">
        <f>-IF(Параметры!$B$140=0,0,IF(BL$2=1,Проект!BL$722+Старт!$B$51,0))</f>
        <v>0</v>
      </c>
      <c r="BM53" s="53">
        <f>-IF(Параметры!$B$140=0,0,IF(BM$2=1,Проект!BM$722+Старт!$B$51,0))</f>
        <v>0</v>
      </c>
      <c r="BN53" s="53">
        <f>-IF(Параметры!$B$140=0,0,IF(BN$2=1,Проект!BN$722+Старт!$B$51,0))</f>
        <v>0</v>
      </c>
      <c r="BO53" s="53">
        <f>-IF(Параметры!$B$140=0,0,IF(BO$2=1,Проект!BO$722+Старт!$B$51,0))</f>
        <v>0</v>
      </c>
      <c r="BP53" s="53">
        <f>-IF(Параметры!$B$140=0,0,IF(BP$2=1,Проект!BP$722+Старт!$B$51,0))</f>
        <v>0</v>
      </c>
      <c r="BQ53" s="53">
        <f>-IF(Параметры!$B$140=0,0,IF(BQ$2=1,Проект!BQ$722+Старт!$B$51,0))</f>
        <v>0</v>
      </c>
      <c r="BR53" s="53">
        <f>-IF(Параметры!$B$140=0,0,IF(BR$2=1,Проект!BR$722+Старт!$B$51,0))</f>
        <v>0</v>
      </c>
      <c r="BS53" s="53">
        <f>-IF(Параметры!$B$140=0,0,IF(BS$2=1,Проект!BS$722+Старт!$B$51,0))</f>
        <v>0</v>
      </c>
      <c r="BT53" s="53">
        <f>-IF(Параметры!$B$140=0,0,IF(BT$2=1,Проект!BT$722+Старт!$B$51,0))</f>
        <v>0</v>
      </c>
      <c r="BU53" s="53">
        <f>-IF(Параметры!$B$140=0,0,IF(BU$2=1,Проект!BU$722+Старт!$B$51,0))</f>
        <v>0</v>
      </c>
      <c r="BV53" s="53">
        <f>-IF(Параметры!$B$140=0,0,IF(BV$2=1,Проект!BV$722+Старт!$B$51,0))</f>
        <v>0</v>
      </c>
      <c r="BW53" s="53">
        <f>-IF(Параметры!$B$140=0,0,IF(BW$2=1,Проект!BW$722+Старт!$B$51,0))</f>
        <v>0</v>
      </c>
      <c r="BX53" s="53">
        <f>-IF(Параметры!$B$140=0,0,IF(BX$2=1,Проект!BX$722+Старт!$B$51,0))</f>
        <v>0</v>
      </c>
      <c r="BY53" s="53">
        <f>-IF(Параметры!$B$140=0,0,IF(BY$2=1,Проект!BY$722+Старт!$B$51,0))</f>
        <v>0</v>
      </c>
      <c r="BZ53" s="53">
        <f>-IF(Параметры!$B$140=0,0,IF(BZ$2=1,Проект!BZ$722+Старт!$B$51,0))</f>
        <v>0</v>
      </c>
      <c r="CA53" s="53">
        <f>-IF(Параметры!$B$140=0,0,IF(CA$2=1,Проект!CA$722+Старт!$B$51,0))</f>
        <v>0</v>
      </c>
      <c r="CB53" s="53">
        <f>-IF(Параметры!$B$140=0,0,IF(CB$2=1,Проект!CB$722+Старт!$B$51,0))</f>
        <v>0</v>
      </c>
      <c r="CC53" s="53">
        <f>-IF(Параметры!$B$140=0,0,IF(CC$2=1,Проект!CC$722+Старт!$B$51,0))</f>
        <v>0</v>
      </c>
      <c r="CD53" s="53">
        <f>-IF(Параметры!$B$140=0,0,IF(CD$2=1,Проект!CD$722+Старт!$B$51,0))</f>
        <v>0</v>
      </c>
      <c r="CE53" s="53">
        <f>-IF(Параметры!$B$140=0,0,IF(CE$2=1,Проект!CE$722+Старт!$B$51,0))</f>
        <v>0</v>
      </c>
      <c r="CF53" s="53">
        <f>-IF(Параметры!$B$140=0,0,IF(CF$2=1,Проект!CF$722+Старт!$B$51,0))</f>
        <v>0</v>
      </c>
      <c r="CG53" s="53">
        <f>-IF(Параметры!$B$140=0,0,IF(CG$2=1,Проект!CG$722+Старт!$B$51,0))</f>
        <v>0</v>
      </c>
      <c r="CH53" s="53">
        <f>-IF(Параметры!$B$140=0,0,IF(CH$2=1,Проект!CH$722+Старт!$B$51,0))</f>
        <v>0</v>
      </c>
      <c r="CI53" s="53">
        <f>-IF(Параметры!$B$140=0,0,IF(CI$2=1,Проект!CI$722+Старт!$B$51,0))</f>
        <v>0</v>
      </c>
      <c r="CJ53" s="53">
        <f>-IF(Параметры!$B$140=0,0,IF(CJ$2=1,Проект!CJ$722+Старт!$B$51,0))</f>
        <v>0</v>
      </c>
      <c r="CK53" s="53">
        <f>-IF(Параметры!$B$140=0,0,IF(CK$2=1,Проект!CK$722+Старт!$B$51,0))</f>
        <v>0</v>
      </c>
      <c r="CL53" s="53">
        <f>-IF(Параметры!$B$140=0,0,IF(CL$2=1,Проект!CL$722+Старт!$B$51,0))</f>
        <v>0</v>
      </c>
      <c r="CM53" s="53">
        <f>-IF(Параметры!$B$140=0,0,IF(CM$2=1,Проект!CM$722+Старт!$B$51,0))</f>
        <v>0</v>
      </c>
      <c r="CN53" s="53">
        <f>-IF(Параметры!$B$140=0,0,IF(CN$2=1,Проект!CN$722+Старт!$B$51,0))</f>
        <v>0</v>
      </c>
      <c r="CO53" s="53">
        <f>-IF(Параметры!$B$140=0,0,IF(CO$2=1,Проект!CO$722+Старт!$B$51,0))</f>
        <v>0</v>
      </c>
      <c r="CP53" s="53">
        <f>-IF(Параметры!$B$140=0,0,IF(CP$2=1,Проект!CP$722+Старт!$B$51,0))</f>
        <v>0</v>
      </c>
      <c r="CQ53" s="53">
        <f>-IF(Параметры!$B$140=0,0,IF(CQ$2=1,Проект!CQ$722+Старт!$B$51,0))</f>
        <v>0</v>
      </c>
      <c r="CR53" s="53">
        <f>-IF(Параметры!$B$140=0,0,IF(CR$2=1,Проект!CR$722+Старт!$B$51,0))</f>
        <v>0</v>
      </c>
      <c r="CS53" s="53">
        <f>-IF(Параметры!$B$140=0,0,IF(CS$2=1,Проект!CS$722+Старт!$B$51,0))</f>
        <v>0</v>
      </c>
      <c r="CT53" s="53">
        <f>-IF(Параметры!$B$140=0,0,IF(CT$2=1,Проект!CT$722+Старт!$B$51,0))</f>
        <v>0</v>
      </c>
      <c r="CU53" s="53">
        <f>-IF(Параметры!$B$140=0,0,IF(CU$2=1,Проект!CU$722+Старт!$B$51,0))</f>
        <v>0</v>
      </c>
      <c r="CV53" s="53">
        <f>-IF(Параметры!$B$140=0,0,IF(CV$2=1,Проект!CV$722+Старт!$B$51,0))</f>
        <v>0</v>
      </c>
      <c r="CW53" s="53">
        <f>-IF(Параметры!$B$140=0,0,IF(CW$2=1,Проект!CW$722+Старт!$B$51,0))</f>
        <v>0</v>
      </c>
      <c r="CX53" s="53">
        <f>-IF(Параметры!$B$140=0,0,IF(CX$2=1,Проект!CX$722+Старт!$B$51,0))</f>
        <v>0</v>
      </c>
      <c r="CY53" s="53">
        <f>-IF(Параметры!$B$140=0,0,IF(CY$2=1,Проект!CY$722+Старт!$B$51,0))</f>
        <v>0</v>
      </c>
      <c r="CZ53" s="53">
        <f>-IF(Параметры!$B$140=0,0,IF(CZ$2=1,Проект!CZ$722+Старт!$B$51,0))</f>
        <v>0</v>
      </c>
      <c r="DA53" s="53">
        <f>-IF(Параметры!$B$140=0,0,IF(DA$2=1,Проект!DA$722+Старт!$B$51,0))</f>
        <v>0</v>
      </c>
      <c r="DB53" s="53">
        <f>-IF(Параметры!$B$140=0,0,IF(DB$2=1,Проект!DB$722+Старт!$B$51,0))</f>
        <v>0</v>
      </c>
      <c r="DC53" s="53">
        <f>-IF(Параметры!$B$140=0,0,IF(DC$2=1,Проект!DC$722+Старт!$B$51,0))</f>
        <v>0</v>
      </c>
      <c r="DD53" s="53">
        <f>-IF(Параметры!$B$140=0,0,IF(DD$2=1,Проект!DD$722+Старт!$B$51,0))</f>
        <v>0</v>
      </c>
      <c r="DE53" s="53">
        <f>-IF(Параметры!$B$140=0,0,IF(DE$2=1,Проект!DE$722+Старт!$B$51,0))</f>
        <v>0</v>
      </c>
      <c r="DF53" s="53">
        <f>-IF(Параметры!$B$140=0,0,IF(DF$2=1,Проект!DF$722+Старт!$B$51,0))</f>
        <v>0</v>
      </c>
      <c r="DG53" s="53">
        <f>-IF(Параметры!$B$140=0,0,IF(DG$2=1,Проект!DG$722+Старт!$B$51,0))</f>
        <v>0</v>
      </c>
      <c r="DH53" s="53">
        <f>-IF(Параметры!$B$140=0,0,IF(DH$2=1,Проект!DH$722+Старт!$B$51,0))</f>
        <v>0</v>
      </c>
      <c r="DI53" s="53">
        <f>-IF(Параметры!$B$140=0,0,IF(DI$2=1,Проект!DI$722+Старт!$B$51,0))</f>
        <v>0</v>
      </c>
      <c r="DJ53" s="53">
        <f>-IF(Параметры!$B$140=0,0,IF(DJ$2=1,Проект!DJ$722+Старт!$B$51,0))</f>
        <v>0</v>
      </c>
      <c r="DK53" s="53">
        <f>-IF(Параметры!$B$140=0,0,IF(DK$2=1,Проект!DK$722+Старт!$B$51,0))</f>
        <v>0</v>
      </c>
      <c r="DL53" s="53">
        <f>-IF(Параметры!$B$140=0,0,IF(DL$2=1,Проект!DL$722+Старт!$B$51,0))</f>
        <v>0</v>
      </c>
      <c r="DM53" s="53">
        <f>-IF(Параметры!$B$140=0,0,IF(DM$2=1,Проект!DM$722+Старт!$B$51,0))</f>
        <v>0</v>
      </c>
      <c r="DN53" s="53">
        <f>-IF(Параметры!$B$140=0,0,IF(DN$2=1,Проект!DN$722+Старт!$B$51,0))</f>
        <v>0</v>
      </c>
      <c r="DO53" s="53">
        <f>-IF(Параметры!$B$140=0,0,IF(DO$2=1,Проект!DO$722+Старт!$B$51,0))</f>
        <v>0</v>
      </c>
      <c r="DP53" s="53">
        <f>-IF(Параметры!$B$140=0,0,IF(DP$2=1,Проект!DP$722+Старт!$B$51,0))</f>
        <v>0</v>
      </c>
      <c r="DQ53" s="53">
        <f>-IF(Параметры!$B$140=0,0,IF(DQ$2=1,Проект!DQ$722+Старт!$B$51,0))</f>
        <v>0</v>
      </c>
      <c r="DR53" s="53">
        <f>-IF(Параметры!$B$140=0,0,IF(DR$2=1,Проект!DR$722+Старт!$B$51,0))</f>
        <v>0</v>
      </c>
      <c r="DS53" s="53">
        <f>-IF(Параметры!$B$140=0,0,IF(DS$2=1,Проект!DS$722+Старт!$B$51,0))</f>
        <v>0</v>
      </c>
      <c r="DT53" s="53">
        <f>-IF(Параметры!$B$140=0,0,IF(DT$2=1,Проект!DT$722+Старт!$B$51,0))</f>
        <v>0</v>
      </c>
      <c r="DU53" s="53">
        <f>-IF(Параметры!$B$140=0,0,IF(DU$2=1,Проект!DU$722+Старт!$B$51,0))</f>
        <v>0</v>
      </c>
      <c r="DV53" s="53">
        <f>-IF(Параметры!$B$140=0,0,IF(DV$2=1,Проект!DV$722+Старт!$B$51,0))</f>
        <v>0</v>
      </c>
      <c r="DX53" s="55">
        <f t="shared" si="54"/>
        <v>0</v>
      </c>
    </row>
    <row r="54" spans="1:128" hidden="1" collapsed="1" x14ac:dyDescent="0.2">
      <c r="A54" s="10" t="str">
        <f ca="1">Language!A1392</f>
        <v>Учет терминальной стоимости</v>
      </c>
      <c r="B54" s="71" t="str">
        <f ca="1">Параметры!C141</f>
        <v>Нет</v>
      </c>
      <c r="C54" s="46" t="str">
        <f ca="1">Параметры!$C$70</f>
        <v>тыс. руб.</v>
      </c>
      <c r="F54" s="6" t="s">
        <v>693</v>
      </c>
      <c r="G54" s="53">
        <f>IF(AND(Параметры!$B$141=1,G$2=Prj_Len),G55*(1+Параметры!$B$143)/(G46-Параметры!$B$143),0)</f>
        <v>0</v>
      </c>
      <c r="H54" s="53">
        <f>IF(AND(Параметры!$B$141=1,H$2=Prj_Len),H55*(1+Параметры!$B$143)/(H46-Параметры!$B$143),0)</f>
        <v>0</v>
      </c>
      <c r="I54" s="53">
        <f>IF(AND(Параметры!$B$141=1,I$2=Prj_Len),I55*(1+Параметры!$B$143)/(I46-Параметры!$B$143),0)</f>
        <v>0</v>
      </c>
      <c r="J54" s="53">
        <f>IF(AND(Параметры!$B$141=1,J$2=Prj_Len),J55*(1+Параметры!$B$143)/(J46-Параметры!$B$143),0)</f>
        <v>0</v>
      </c>
      <c r="K54" s="53">
        <f>IF(AND(Параметры!$B$141=1,K$2=Prj_Len),K55*(1+Параметры!$B$143)/(K46-Параметры!$B$143),0)</f>
        <v>0</v>
      </c>
      <c r="L54" s="53">
        <f>IF(AND(Параметры!$B$141=1,L$2=Prj_Len),L55*(1+Параметры!$B$143)/(L46-Параметры!$B$143),0)</f>
        <v>0</v>
      </c>
      <c r="M54" s="53">
        <f>IF(AND(Параметры!$B$141=1,M$2=Prj_Len),M55*(1+Параметры!$B$143)/(M46-Параметры!$B$143),0)</f>
        <v>0</v>
      </c>
      <c r="N54" s="53">
        <f>IF(AND(Параметры!$B$141=1,N$2=Prj_Len),N55*(1+Параметры!$B$143)/(N46-Параметры!$B$143),0)</f>
        <v>0</v>
      </c>
      <c r="O54" s="53">
        <f>IF(AND(Параметры!$B$141=1,O$2=Prj_Len),O55*(1+Параметры!$B$143)/(O46-Параметры!$B$143),0)</f>
        <v>0</v>
      </c>
      <c r="P54" s="53">
        <f>IF(AND(Параметры!$B$141=1,P$2=Prj_Len),P55*(1+Параметры!$B$143)/(P46-Параметры!$B$143),0)</f>
        <v>0</v>
      </c>
      <c r="Q54" s="53">
        <f>IF(AND(Параметры!$B$141=1,Q$2=Prj_Len),Q55*(1+Параметры!$B$143)/(Q46-Параметры!$B$143),0)</f>
        <v>0</v>
      </c>
      <c r="R54" s="53">
        <f>IF(AND(Параметры!$B$141=1,R$2=Prj_Len),R55*(1+Параметры!$B$143)/(R46-Параметры!$B$143),0)</f>
        <v>0</v>
      </c>
      <c r="S54" s="53">
        <f>IF(AND(Параметры!$B$141=1,S$2=Prj_Len),S55*(1+Параметры!$B$143)/(S46-Параметры!$B$143),0)</f>
        <v>0</v>
      </c>
      <c r="T54" s="53">
        <f>IF(AND(Параметры!$B$141=1,T$2=Prj_Len),T55*(1+Параметры!$B$143)/(T46-Параметры!$B$143),0)</f>
        <v>0</v>
      </c>
      <c r="U54" s="53">
        <f>IF(AND(Параметры!$B$141=1,U$2=Prj_Len),U55*(1+Параметры!$B$143)/(U46-Параметры!$B$143),0)</f>
        <v>0</v>
      </c>
      <c r="V54" s="53">
        <f>IF(AND(Параметры!$B$141=1,V$2=Prj_Len),V55*(1+Параметры!$B$143)/(V46-Параметры!$B$143),0)</f>
        <v>0</v>
      </c>
      <c r="W54" s="53">
        <f>IF(AND(Параметры!$B$141=1,W$2=Prj_Len),W55*(1+Параметры!$B$143)/(W46-Параметры!$B$143),0)</f>
        <v>0</v>
      </c>
      <c r="X54" s="53">
        <f>IF(AND(Параметры!$B$141=1,X$2=Prj_Len),X55*(1+Параметры!$B$143)/(X46-Параметры!$B$143),0)</f>
        <v>0</v>
      </c>
      <c r="Y54" s="53">
        <f>IF(AND(Параметры!$B$141=1,Y$2=Prj_Len),Y55*(1+Параметры!$B$143)/(Y46-Параметры!$B$143),0)</f>
        <v>0</v>
      </c>
      <c r="Z54" s="53">
        <f>IF(AND(Параметры!$B$141=1,Z$2=Prj_Len),Z55*(1+Параметры!$B$143)/(Z46-Параметры!$B$143),0)</f>
        <v>0</v>
      </c>
      <c r="AA54" s="53">
        <f>IF(AND(Параметры!$B$141=1,AA$2=Prj_Len),AA55*(1+Параметры!$B$143)/(AA46-Параметры!$B$143),0)</f>
        <v>0</v>
      </c>
      <c r="AB54" s="53">
        <f>IF(AND(Параметры!$B$141=1,AB$2=Prj_Len),AB55*(1+Параметры!$B$143)/(AB46-Параметры!$B$143),0)</f>
        <v>0</v>
      </c>
      <c r="AC54" s="53">
        <f>IF(AND(Параметры!$B$141=1,AC$2=Prj_Len),AC55*(1+Параметры!$B$143)/(AC46-Параметры!$B$143),0)</f>
        <v>0</v>
      </c>
      <c r="AD54" s="53">
        <f>IF(AND(Параметры!$B$141=1,AD$2=Prj_Len),AD55*(1+Параметры!$B$143)/(AD46-Параметры!$B$143),0)</f>
        <v>0</v>
      </c>
      <c r="AE54" s="53">
        <f>IF(AND(Параметры!$B$141=1,AE$2=Prj_Len),AE55*(1+Параметры!$B$143)/(AE46-Параметры!$B$143),0)</f>
        <v>0</v>
      </c>
      <c r="AF54" s="53">
        <f>IF(AND(Параметры!$B$141=1,AF$2=Prj_Len),AF55*(1+Параметры!$B$143)/(AF46-Параметры!$B$143),0)</f>
        <v>0</v>
      </c>
      <c r="AG54" s="53">
        <f>IF(AND(Параметры!$B$141=1,AG$2=Prj_Len),AG55*(1+Параметры!$B$143)/(AG46-Параметры!$B$143),0)</f>
        <v>0</v>
      </c>
      <c r="AH54" s="53">
        <f>IF(AND(Параметры!$B$141=1,AH$2=Prj_Len),AH55*(1+Параметры!$B$143)/(AH46-Параметры!$B$143),0)</f>
        <v>0</v>
      </c>
      <c r="AI54" s="53">
        <f>IF(AND(Параметры!$B$141=1,AI$2=Prj_Len),AI55*(1+Параметры!$B$143)/(AI46-Параметры!$B$143),0)</f>
        <v>0</v>
      </c>
      <c r="AJ54" s="53">
        <f>IF(AND(Параметры!$B$141=1,AJ$2=Prj_Len),AJ55*(1+Параметры!$B$143)/(AJ46-Параметры!$B$143),0)</f>
        <v>0</v>
      </c>
      <c r="AK54" s="53">
        <f>IF(AND(Параметры!$B$141=1,AK$2=Prj_Len),AK55*(1+Параметры!$B$143)/(AK46-Параметры!$B$143),0)</f>
        <v>0</v>
      </c>
      <c r="AL54" s="53">
        <f>IF(AND(Параметры!$B$141=1,AL$2=Prj_Len),AL55*(1+Параметры!$B$143)/(AL46-Параметры!$B$143),0)</f>
        <v>0</v>
      </c>
      <c r="AM54" s="53">
        <f>IF(AND(Параметры!$B$141=1,AM$2=Prj_Len),AM55*(1+Параметры!$B$143)/(AM46-Параметры!$B$143),0)</f>
        <v>0</v>
      </c>
      <c r="AN54" s="53">
        <f>IF(AND(Параметры!$B$141=1,AN$2=Prj_Len),AN55*(1+Параметры!$B$143)/(AN46-Параметры!$B$143),0)</f>
        <v>0</v>
      </c>
      <c r="AO54" s="53">
        <f>IF(AND(Параметры!$B$141=1,AO$2=Prj_Len),AO55*(1+Параметры!$B$143)/(AO46-Параметры!$B$143),0)</f>
        <v>0</v>
      </c>
      <c r="AP54" s="53">
        <f>IF(AND(Параметры!$B$141=1,AP$2=Prj_Len),AP55*(1+Параметры!$B$143)/(AP46-Параметры!$B$143),0)</f>
        <v>0</v>
      </c>
      <c r="AQ54" s="53">
        <f>IF(AND(Параметры!$B$141=1,AQ$2=Prj_Len),AQ55*(1+Параметры!$B$143)/(AQ46-Параметры!$B$143),0)</f>
        <v>0</v>
      </c>
      <c r="AR54" s="53">
        <f>IF(AND(Параметры!$B$141=1,AR$2=Prj_Len),AR55*(1+Параметры!$B$143)/(AR46-Параметры!$B$143),0)</f>
        <v>0</v>
      </c>
      <c r="AS54" s="53">
        <f>IF(AND(Параметры!$B$141=1,AS$2=Prj_Len),AS55*(1+Параметры!$B$143)/(AS46-Параметры!$B$143),0)</f>
        <v>0</v>
      </c>
      <c r="AT54" s="53">
        <f>IF(AND(Параметры!$B$141=1,AT$2=Prj_Len),AT55*(1+Параметры!$B$143)/(AT46-Параметры!$B$143),0)</f>
        <v>0</v>
      </c>
      <c r="AU54" s="53">
        <f>IF(AND(Параметры!$B$141=1,AU$2=Prj_Len),AU55*(1+Параметры!$B$143)/(AU46-Параметры!$B$143),0)</f>
        <v>0</v>
      </c>
      <c r="AV54" s="53">
        <f>IF(AND(Параметры!$B$141=1,AV$2=Prj_Len),AV55*(1+Параметры!$B$143)/(AV46-Параметры!$B$143),0)</f>
        <v>0</v>
      </c>
      <c r="AW54" s="53">
        <f>IF(AND(Параметры!$B$141=1,AW$2=Prj_Len),AW55*(1+Параметры!$B$143)/(AW46-Параметры!$B$143),0)</f>
        <v>0</v>
      </c>
      <c r="AX54" s="53">
        <f>IF(AND(Параметры!$B$141=1,AX$2=Prj_Len),AX55*(1+Параметры!$B$143)/(AX46-Параметры!$B$143),0)</f>
        <v>0</v>
      </c>
      <c r="AY54" s="53">
        <f>IF(AND(Параметры!$B$141=1,AY$2=Prj_Len),AY55*(1+Параметры!$B$143)/(AY46-Параметры!$B$143),0)</f>
        <v>0</v>
      </c>
      <c r="AZ54" s="53">
        <f>IF(AND(Параметры!$B$141=1,AZ$2=Prj_Len),AZ55*(1+Параметры!$B$143)/(AZ46-Параметры!$B$143),0)</f>
        <v>0</v>
      </c>
      <c r="BA54" s="53">
        <f>IF(AND(Параметры!$B$141=1,BA$2=Prj_Len),BA55*(1+Параметры!$B$143)/(BA46-Параметры!$B$143),0)</f>
        <v>0</v>
      </c>
      <c r="BB54" s="53">
        <f>IF(AND(Параметры!$B$141=1,BB$2=Prj_Len),BB55*(1+Параметры!$B$143)/(BB46-Параметры!$B$143),0)</f>
        <v>0</v>
      </c>
      <c r="BC54" s="53">
        <f>IF(AND(Параметры!$B$141=1,BC$2=Prj_Len),BC55*(1+Параметры!$B$143)/(BC46-Параметры!$B$143),0)</f>
        <v>0</v>
      </c>
      <c r="BD54" s="53">
        <f>IF(AND(Параметры!$B$141=1,BD$2=Prj_Len),BD55*(1+Параметры!$B$143)/(BD46-Параметры!$B$143),0)</f>
        <v>0</v>
      </c>
      <c r="BE54" s="53">
        <f>IF(AND(Параметры!$B$141=1,BE$2=Prj_Len),BE55*(1+Параметры!$B$143)/(BE46-Параметры!$B$143),0)</f>
        <v>0</v>
      </c>
      <c r="BF54" s="53">
        <f>IF(AND(Параметры!$B$141=1,BF$2=Prj_Len),BF55*(1+Параметры!$B$143)/(BF46-Параметры!$B$143),0)</f>
        <v>0</v>
      </c>
      <c r="BG54" s="53">
        <f>IF(AND(Параметры!$B$141=1,BG$2=Prj_Len),BG55*(1+Параметры!$B$143)/(BG46-Параметры!$B$143),0)</f>
        <v>0</v>
      </c>
      <c r="BH54" s="53">
        <f>IF(AND(Параметры!$B$141=1,BH$2=Prj_Len),BH55*(1+Параметры!$B$143)/(BH46-Параметры!$B$143),0)</f>
        <v>0</v>
      </c>
      <c r="BI54" s="53">
        <f>IF(AND(Параметры!$B$141=1,BI$2=Prj_Len),BI55*(1+Параметры!$B$143)/(BI46-Параметры!$B$143),0)</f>
        <v>0</v>
      </c>
      <c r="BJ54" s="53">
        <f>IF(AND(Параметры!$B$141=1,BJ$2=Prj_Len),BJ55*(1+Параметры!$B$143)/(BJ46-Параметры!$B$143),0)</f>
        <v>0</v>
      </c>
      <c r="BK54" s="53">
        <f>IF(AND(Параметры!$B$141=1,BK$2=Prj_Len),BK55*(1+Параметры!$B$143)/(BK46-Параметры!$B$143),0)</f>
        <v>0</v>
      </c>
      <c r="BL54" s="53">
        <f>IF(AND(Параметры!$B$141=1,BL$2=Prj_Len),BL55*(1+Параметры!$B$143)/(BL46-Параметры!$B$143),0)</f>
        <v>0</v>
      </c>
      <c r="BM54" s="53">
        <f>IF(AND(Параметры!$B$141=1,BM$2=Prj_Len),BM55*(1+Параметры!$B$143)/(BM46-Параметры!$B$143),0)</f>
        <v>0</v>
      </c>
      <c r="BN54" s="53">
        <f>IF(AND(Параметры!$B$141=1,BN$2=Prj_Len),BN55*(1+Параметры!$B$143)/(BN46-Параметры!$B$143),0)</f>
        <v>0</v>
      </c>
      <c r="BO54" s="53">
        <f>IF(AND(Параметры!$B$141=1,BO$2=Prj_Len),BO55*(1+Параметры!$B$143)/(BO46-Параметры!$B$143),0)</f>
        <v>0</v>
      </c>
      <c r="BP54" s="53">
        <f>IF(AND(Параметры!$B$141=1,BP$2=Prj_Len),BP55*(1+Параметры!$B$143)/(BP46-Параметры!$B$143),0)</f>
        <v>0</v>
      </c>
      <c r="BQ54" s="53">
        <f>IF(AND(Параметры!$B$141=1,BQ$2=Prj_Len),BQ55*(1+Параметры!$B$143)/(BQ46-Параметры!$B$143),0)</f>
        <v>0</v>
      </c>
      <c r="BR54" s="53">
        <f>IF(AND(Параметры!$B$141=1,BR$2=Prj_Len),BR55*(1+Параметры!$B$143)/(BR46-Параметры!$B$143),0)</f>
        <v>0</v>
      </c>
      <c r="BS54" s="53">
        <f>IF(AND(Параметры!$B$141=1,BS$2=Prj_Len),BS55*(1+Параметры!$B$143)/(BS46-Параметры!$B$143),0)</f>
        <v>0</v>
      </c>
      <c r="BT54" s="53">
        <f>IF(AND(Параметры!$B$141=1,BT$2=Prj_Len),BT55*(1+Параметры!$B$143)/(BT46-Параметры!$B$143),0)</f>
        <v>0</v>
      </c>
      <c r="BU54" s="53">
        <f>IF(AND(Параметры!$B$141=1,BU$2=Prj_Len),BU55*(1+Параметры!$B$143)/(BU46-Параметры!$B$143),0)</f>
        <v>0</v>
      </c>
      <c r="BV54" s="53">
        <f>IF(AND(Параметры!$B$141=1,BV$2=Prj_Len),BV55*(1+Параметры!$B$143)/(BV46-Параметры!$B$143),0)</f>
        <v>0</v>
      </c>
      <c r="BW54" s="53">
        <f>IF(AND(Параметры!$B$141=1,BW$2=Prj_Len),BW55*(1+Параметры!$B$143)/(BW46-Параметры!$B$143),0)</f>
        <v>0</v>
      </c>
      <c r="BX54" s="53">
        <f>IF(AND(Параметры!$B$141=1,BX$2=Prj_Len),BX55*(1+Параметры!$B$143)/(BX46-Параметры!$B$143),0)</f>
        <v>0</v>
      </c>
      <c r="BY54" s="53">
        <f>IF(AND(Параметры!$B$141=1,BY$2=Prj_Len),BY55*(1+Параметры!$B$143)/(BY46-Параметры!$B$143),0)</f>
        <v>0</v>
      </c>
      <c r="BZ54" s="53">
        <f>IF(AND(Параметры!$B$141=1,BZ$2=Prj_Len),BZ55*(1+Параметры!$B$143)/(BZ46-Параметры!$B$143),0)</f>
        <v>0</v>
      </c>
      <c r="CA54" s="53">
        <f>IF(AND(Параметры!$B$141=1,CA$2=Prj_Len),CA55*(1+Параметры!$B$143)/(CA46-Параметры!$B$143),0)</f>
        <v>0</v>
      </c>
      <c r="CB54" s="53">
        <f>IF(AND(Параметры!$B$141=1,CB$2=Prj_Len),CB55*(1+Параметры!$B$143)/(CB46-Параметры!$B$143),0)</f>
        <v>0</v>
      </c>
      <c r="CC54" s="53">
        <f>IF(AND(Параметры!$B$141=1,CC$2=Prj_Len),CC55*(1+Параметры!$B$143)/(CC46-Параметры!$B$143),0)</f>
        <v>0</v>
      </c>
      <c r="CD54" s="53">
        <f>IF(AND(Параметры!$B$141=1,CD$2=Prj_Len),CD55*(1+Параметры!$B$143)/(CD46-Параметры!$B$143),0)</f>
        <v>0</v>
      </c>
      <c r="CE54" s="53">
        <f>IF(AND(Параметры!$B$141=1,CE$2=Prj_Len),CE55*(1+Параметры!$B$143)/(CE46-Параметры!$B$143),0)</f>
        <v>0</v>
      </c>
      <c r="CF54" s="53">
        <f>IF(AND(Параметры!$B$141=1,CF$2=Prj_Len),CF55*(1+Параметры!$B$143)/(CF46-Параметры!$B$143),0)</f>
        <v>0</v>
      </c>
      <c r="CG54" s="53">
        <f>IF(AND(Параметры!$B$141=1,CG$2=Prj_Len),CG55*(1+Параметры!$B$143)/(CG46-Параметры!$B$143),0)</f>
        <v>0</v>
      </c>
      <c r="CH54" s="53">
        <f>IF(AND(Параметры!$B$141=1,CH$2=Prj_Len),CH55*(1+Параметры!$B$143)/(CH46-Параметры!$B$143),0)</f>
        <v>0</v>
      </c>
      <c r="CI54" s="53">
        <f>IF(AND(Параметры!$B$141=1,CI$2=Prj_Len),CI55*(1+Параметры!$B$143)/(CI46-Параметры!$B$143),0)</f>
        <v>0</v>
      </c>
      <c r="CJ54" s="53">
        <f>IF(AND(Параметры!$B$141=1,CJ$2=Prj_Len),CJ55*(1+Параметры!$B$143)/(CJ46-Параметры!$B$143),0)</f>
        <v>0</v>
      </c>
      <c r="CK54" s="53">
        <f>IF(AND(Параметры!$B$141=1,CK$2=Prj_Len),CK55*(1+Параметры!$B$143)/(CK46-Параметры!$B$143),0)</f>
        <v>0</v>
      </c>
      <c r="CL54" s="53">
        <f>IF(AND(Параметры!$B$141=1,CL$2=Prj_Len),CL55*(1+Параметры!$B$143)/(CL46-Параметры!$B$143),0)</f>
        <v>0</v>
      </c>
      <c r="CM54" s="53">
        <f>IF(AND(Параметры!$B$141=1,CM$2=Prj_Len),CM55*(1+Параметры!$B$143)/(CM46-Параметры!$B$143),0)</f>
        <v>0</v>
      </c>
      <c r="CN54" s="53">
        <f>IF(AND(Параметры!$B$141=1,CN$2=Prj_Len),CN55*(1+Параметры!$B$143)/(CN46-Параметры!$B$143),0)</f>
        <v>0</v>
      </c>
      <c r="CO54" s="53">
        <f>IF(AND(Параметры!$B$141=1,CO$2=Prj_Len),CO55*(1+Параметры!$B$143)/(CO46-Параметры!$B$143),0)</f>
        <v>0</v>
      </c>
      <c r="CP54" s="53">
        <f>IF(AND(Параметры!$B$141=1,CP$2=Prj_Len),CP55*(1+Параметры!$B$143)/(CP46-Параметры!$B$143),0)</f>
        <v>0</v>
      </c>
      <c r="CQ54" s="53">
        <f>IF(AND(Параметры!$B$141=1,CQ$2=Prj_Len),CQ55*(1+Параметры!$B$143)/(CQ46-Параметры!$B$143),0)</f>
        <v>0</v>
      </c>
      <c r="CR54" s="53">
        <f>IF(AND(Параметры!$B$141=1,CR$2=Prj_Len),CR55*(1+Параметры!$B$143)/(CR46-Параметры!$B$143),0)</f>
        <v>0</v>
      </c>
      <c r="CS54" s="53">
        <f>IF(AND(Параметры!$B$141=1,CS$2=Prj_Len),CS55*(1+Параметры!$B$143)/(CS46-Параметры!$B$143),0)</f>
        <v>0</v>
      </c>
      <c r="CT54" s="53">
        <f>IF(AND(Параметры!$B$141=1,CT$2=Prj_Len),CT55*(1+Параметры!$B$143)/(CT46-Параметры!$B$143),0)</f>
        <v>0</v>
      </c>
      <c r="CU54" s="53">
        <f>IF(AND(Параметры!$B$141=1,CU$2=Prj_Len),CU55*(1+Параметры!$B$143)/(CU46-Параметры!$B$143),0)</f>
        <v>0</v>
      </c>
      <c r="CV54" s="53">
        <f>IF(AND(Параметры!$B$141=1,CV$2=Prj_Len),CV55*(1+Параметры!$B$143)/(CV46-Параметры!$B$143),0)</f>
        <v>0</v>
      </c>
      <c r="CW54" s="53">
        <f>IF(AND(Параметры!$B$141=1,CW$2=Prj_Len),CW55*(1+Параметры!$B$143)/(CW46-Параметры!$B$143),0)</f>
        <v>0</v>
      </c>
      <c r="CX54" s="53">
        <f>IF(AND(Параметры!$B$141=1,CX$2=Prj_Len),CX55*(1+Параметры!$B$143)/(CX46-Параметры!$B$143),0)</f>
        <v>0</v>
      </c>
      <c r="CY54" s="53">
        <f>IF(AND(Параметры!$B$141=1,CY$2=Prj_Len),CY55*(1+Параметры!$B$143)/(CY46-Параметры!$B$143),0)</f>
        <v>0</v>
      </c>
      <c r="CZ54" s="53">
        <f>IF(AND(Параметры!$B$141=1,CZ$2=Prj_Len),CZ55*(1+Параметры!$B$143)/(CZ46-Параметры!$B$143),0)</f>
        <v>0</v>
      </c>
      <c r="DA54" s="53">
        <f>IF(AND(Параметры!$B$141=1,DA$2=Prj_Len),DA55*(1+Параметры!$B$143)/(DA46-Параметры!$B$143),0)</f>
        <v>0</v>
      </c>
      <c r="DB54" s="53">
        <f>IF(AND(Параметры!$B$141=1,DB$2=Prj_Len),DB55*(1+Параметры!$B$143)/(DB46-Параметры!$B$143),0)</f>
        <v>0</v>
      </c>
      <c r="DC54" s="53">
        <f>IF(AND(Параметры!$B$141=1,DC$2=Prj_Len),DC55*(1+Параметры!$B$143)/(DC46-Параметры!$B$143),0)</f>
        <v>0</v>
      </c>
      <c r="DD54" s="53">
        <f>IF(AND(Параметры!$B$141=1,DD$2=Prj_Len),DD55*(1+Параметры!$B$143)/(DD46-Параметры!$B$143),0)</f>
        <v>0</v>
      </c>
      <c r="DE54" s="53">
        <f>IF(AND(Параметры!$B$141=1,DE$2=Prj_Len),DE55*(1+Параметры!$B$143)/(DE46-Параметры!$B$143),0)</f>
        <v>0</v>
      </c>
      <c r="DF54" s="53">
        <f>IF(AND(Параметры!$B$141=1,DF$2=Prj_Len),DF55*(1+Параметры!$B$143)/(DF46-Параметры!$B$143),0)</f>
        <v>0</v>
      </c>
      <c r="DG54" s="53">
        <f>IF(AND(Параметры!$B$141=1,DG$2=Prj_Len),DG55*(1+Параметры!$B$143)/(DG46-Параметры!$B$143),0)</f>
        <v>0</v>
      </c>
      <c r="DH54" s="53">
        <f>IF(AND(Параметры!$B$141=1,DH$2=Prj_Len),DH55*(1+Параметры!$B$143)/(DH46-Параметры!$B$143),0)</f>
        <v>0</v>
      </c>
      <c r="DI54" s="53">
        <f>IF(AND(Параметры!$B$141=1,DI$2=Prj_Len),DI55*(1+Параметры!$B$143)/(DI46-Параметры!$B$143),0)</f>
        <v>0</v>
      </c>
      <c r="DJ54" s="53">
        <f>IF(AND(Параметры!$B$141=1,DJ$2=Prj_Len),DJ55*(1+Параметры!$B$143)/(DJ46-Параметры!$B$143),0)</f>
        <v>0</v>
      </c>
      <c r="DK54" s="53">
        <f>IF(AND(Параметры!$B$141=1,DK$2=Prj_Len),DK55*(1+Параметры!$B$143)/(DK46-Параметры!$B$143),0)</f>
        <v>0</v>
      </c>
      <c r="DL54" s="53">
        <f>IF(AND(Параметры!$B$141=1,DL$2=Prj_Len),DL55*(1+Параметры!$B$143)/(DL46-Параметры!$B$143),0)</f>
        <v>0</v>
      </c>
      <c r="DM54" s="53">
        <f>IF(AND(Параметры!$B$141=1,DM$2=Prj_Len),DM55*(1+Параметры!$B$143)/(DM46-Параметры!$B$143),0)</f>
        <v>0</v>
      </c>
      <c r="DN54" s="53">
        <f>IF(AND(Параметры!$B$141=1,DN$2=Prj_Len),DN55*(1+Параметры!$B$143)/(DN46-Параметры!$B$143),0)</f>
        <v>0</v>
      </c>
      <c r="DO54" s="53">
        <f>IF(AND(Параметры!$B$141=1,DO$2=Prj_Len),DO55*(1+Параметры!$B$143)/(DO46-Параметры!$B$143),0)</f>
        <v>0</v>
      </c>
      <c r="DP54" s="53">
        <f>IF(AND(Параметры!$B$141=1,DP$2=Prj_Len),DP55*(1+Параметры!$B$143)/(DP46-Параметры!$B$143),0)</f>
        <v>0</v>
      </c>
      <c r="DQ54" s="53">
        <f>IF(AND(Параметры!$B$141=1,DQ$2=Prj_Len),DQ55*(1+Параметры!$B$143)/(DQ46-Параметры!$B$143),0)</f>
        <v>0</v>
      </c>
      <c r="DR54" s="53">
        <f>IF(AND(Параметры!$B$141=1,DR$2=Prj_Len),DR55*(1+Параметры!$B$143)/(DR46-Параметры!$B$143),0)</f>
        <v>0</v>
      </c>
      <c r="DS54" s="53">
        <f>IF(AND(Параметры!$B$141=1,DS$2=Prj_Len),DS55*(1+Параметры!$B$143)/(DS46-Параметры!$B$143),0)</f>
        <v>0</v>
      </c>
      <c r="DT54" s="53">
        <f>IF(AND(Параметры!$B$141=1,DT$2=Prj_Len),DT55*(1+Параметры!$B$143)/(DT46-Параметры!$B$143),0)</f>
        <v>0</v>
      </c>
      <c r="DU54" s="53">
        <f>IF(AND(Параметры!$B$141=1,DU$2=Prj_Len),DU55*(1+Параметры!$B$143)/(DU46-Параметры!$B$143),0)</f>
        <v>0</v>
      </c>
      <c r="DV54" s="53">
        <f>IF(AND(Параметры!$B$141=1,DV$2=Prj_Len),DV55*(1+Параметры!$B$143)/(DV46-Параметры!$B$143),0)</f>
        <v>0</v>
      </c>
      <c r="DX54" s="55">
        <f t="shared" si="54"/>
        <v>0</v>
      </c>
    </row>
    <row r="55" spans="1:128" hidden="1" outlineLevel="1" x14ac:dyDescent="0.2">
      <c r="A55" s="10" t="str">
        <f ca="1">Language!A1393</f>
        <v>NOPLAT</v>
      </c>
      <c r="B55" s="71"/>
      <c r="C55" s="46" t="str">
        <f ca="1">Параметры!$C$70</f>
        <v>тыс. руб.</v>
      </c>
      <c r="F55" s="6" t="s">
        <v>3082</v>
      </c>
      <c r="G55" s="53">
        <f ca="1">SUM(Отчеты!G$17,Отчеты!G$19,Отчеты!G$20)*(1-Параметры!G$87-Параметры!G$113)</f>
        <v>-1192.7200000000012</v>
      </c>
      <c r="H55" s="53">
        <f ca="1">SUM(Отчеты!H$17,Отчеты!H$19,Отчеты!H$20)*(1-Параметры!H$87-Параметры!H$113)</f>
        <v>-678.13270331762794</v>
      </c>
      <c r="I55" s="53">
        <f ca="1">SUM(Отчеты!I$17,Отчеты!I$19,Отчеты!I$20)*(1-Параметры!I$87-Параметры!I$113)</f>
        <v>8813.3044701401286</v>
      </c>
      <c r="J55" s="53">
        <f ca="1">SUM(Отчеты!J$17,Отчеты!J$19,Отчеты!J$20)*(1-Параметры!J$87-Параметры!J$113)</f>
        <v>16449.5791246513</v>
      </c>
      <c r="K55" s="53">
        <f ca="1">SUM(Отчеты!K$17,Отчеты!K$19,Отчеты!K$20)*(1-Параметры!K$87-Параметры!K$113)</f>
        <v>22330.868818502629</v>
      </c>
      <c r="L55" s="53">
        <f ca="1">SUM(Отчеты!L$17,Отчеты!L$19,Отчеты!L$20)*(1-Параметры!L$87-Параметры!L$113)</f>
        <v>22723.741904287312</v>
      </c>
      <c r="M55" s="53">
        <f ca="1">SUM(Отчеты!M$17,Отчеты!M$19,Отчеты!M$20)*(1-Параметры!M$87-Параметры!M$113)</f>
        <v>23120.343809577924</v>
      </c>
      <c r="N55" s="53">
        <f ca="1">SUM(Отчеты!N$17,Отчеты!N$19,Отчеты!N$20)*(1-Параметры!N$87-Параметры!N$113)</f>
        <v>23466.777231815588</v>
      </c>
      <c r="O55" s="53">
        <f ca="1">SUM(Отчеты!O$17,Отчеты!O$19,Отчеты!O$20)*(1-Параметры!O$87-Параметры!O$113)</f>
        <v>39124.826664394459</v>
      </c>
      <c r="P55" s="53">
        <f ca="1">SUM(Отчеты!P$17,Отчеты!P$19,Отчеты!P$20)*(1-Параметры!P$87-Параметры!P$113)</f>
        <v>39346.044122612017</v>
      </c>
      <c r="Q55" s="53">
        <f ca="1">SUM(Отчеты!Q$17,Отчеты!Q$19,Отчеты!Q$20)*(1-Параметры!Q$87-Параметры!Q$113)</f>
        <v>39568.512376500563</v>
      </c>
      <c r="R55" s="53">
        <f ca="1">SUM(Отчеты!R$17,Отчеты!R$19,Отчеты!R$20)*(1-Параметры!R$87-Параметры!R$113)</f>
        <v>39792.238498240615</v>
      </c>
      <c r="S55" s="53">
        <f ca="1">SUM(Отчеты!S$17,Отчеты!S$19,Отчеты!S$20)*(1-Параметры!S$87-Параметры!S$113)</f>
        <v>39701.229599999977</v>
      </c>
      <c r="T55" s="53">
        <f ca="1">SUM(Отчеты!T$17,Отчеты!T$19,Отчеты!T$20)*(1-Параметры!T$87-Параметры!T$113)</f>
        <v>39909.892834159495</v>
      </c>
      <c r="U55" s="53">
        <f ca="1">SUM(Отчеты!U$17,Отчеты!U$19,Отчеты!U$20)*(1-Параметры!U$87-Параметры!U$113)</f>
        <v>40137.435393540836</v>
      </c>
      <c r="V55" s="53">
        <f ca="1">SUM(Отчеты!V$17,Отчеты!V$19,Отчеты!V$20)*(1-Параметры!V$87-Параметры!V$113)</f>
        <v>24215.899123158109</v>
      </c>
      <c r="W55" s="53">
        <f ca="1">SUM(Отчеты!W$17,Отчеты!W$19,Отчеты!W$20)*(1-Параметры!W$87-Параметры!W$113)</f>
        <v>24354.7055603884</v>
      </c>
      <c r="X55" s="53">
        <f ca="1">SUM(Отчеты!X$17,Отчеты!X$19,Отчеты!X$20)*(1-Параметры!X$87-Параметры!X$113)</f>
        <v>24494.296829395556</v>
      </c>
      <c r="Y55" s="53">
        <f ca="1">SUM(Отчеты!Y$17,Отчеты!Y$19,Отчеты!Y$20)*(1-Параметры!Y$87-Параметры!Y$113)</f>
        <v>24634.677367732485</v>
      </c>
      <c r="Z55" s="53">
        <f ca="1">SUM(Отчеты!Z$17,Отчеты!Z$19,Отчеты!Z$20)*(1-Параметры!Z$87-Параметры!Z$113)</f>
        <v>25266.316877515692</v>
      </c>
      <c r="AA55" s="53">
        <f ca="1">SUM(Отчеты!AA$17,Отчеты!AA$19,Отчеты!AA$20)*(1-Параметры!AA$87-Параметры!AA$113)</f>
        <v>41529.964530902114</v>
      </c>
      <c r="AB55" s="53">
        <f ca="1">SUM(Отчеты!AB$17,Отчеты!AB$19,Отчеты!AB$20)*(1-Параметры!AB$87-Параметры!AB$113)</f>
        <v>41766.667211194872</v>
      </c>
      <c r="AC55" s="53">
        <f ca="1">SUM(Отчеты!AC$17,Отчеты!AC$19,Отчеты!AC$20)*(1-Параметры!AC$87-Параметры!AC$113)</f>
        <v>42004.974909522251</v>
      </c>
      <c r="AD55" s="53">
        <f ca="1">SUM(Отчеты!AD$17,Отчеты!AD$19,Отчеты!AD$20)*(1-Параметры!AD$87-Параметры!AD$113)</f>
        <v>42244.361859784112</v>
      </c>
      <c r="AE55" s="53">
        <f ca="1">SUM(Отчеты!AE$17,Отчеты!AE$19,Отчеты!AE$20)*(1-Параметры!AE$87-Параметры!AE$113)</f>
        <v>42485.102338666613</v>
      </c>
      <c r="AF55" s="53">
        <f ca="1">SUM(Отчеты!AF$17,Отчеты!AF$19,Отчеты!AF$20)*(1-Параметры!AF$87-Параметры!AF$113)</f>
        <v>42727.203999217309</v>
      </c>
      <c r="AG55" s="53">
        <f ca="1">SUM(Отчеты!AG$17,Отчеты!AG$19,Отчеты!AG$20)*(1-Параметры!AG$87-Параметры!AG$113)</f>
        <v>42970.674537755389</v>
      </c>
      <c r="AH55" s="53">
        <f ca="1">SUM(Отчеты!AH$17,Отчеты!AH$19,Отчеты!AH$20)*(1-Параметры!AH$87-Параметры!AH$113)</f>
        <v>25934.630728445871</v>
      </c>
      <c r="AI55" s="53">
        <f ca="1">SUM(Отчеты!AI$17,Отчеты!AI$19,Отчеты!AI$20)*(1-Параметры!AI$87-Параметры!AI$113)</f>
        <v>26083.153616282285</v>
      </c>
      <c r="AJ55" s="53">
        <f ca="1">SUM(Отчеты!AJ$17,Отчеты!AJ$19,Отчеты!AJ$20)*(1-Параметры!AJ$87-Параметры!AJ$113)</f>
        <v>26232.516274119927</v>
      </c>
      <c r="AK55" s="53">
        <f ca="1">SUM(Отчеты!AK$17,Отчеты!AK$19,Отчеты!AK$20)*(1-Параметры!AK$87-Параметры!AK$113)</f>
        <v>26382.723450140387</v>
      </c>
      <c r="AL55" s="53">
        <f ca="1">SUM(Отчеты!AL$17,Отчеты!AL$19,Отчеты!AL$20)*(1-Параметры!AL$87-Параметры!AL$113)</f>
        <v>27058.577725608528</v>
      </c>
      <c r="AM55" s="53">
        <f ca="1">SUM(Отчеты!AM$17,Отчеты!AM$19,Отчеты!AM$20)*(1-Параметры!AM$87-Параметры!AM$113)</f>
        <v>44460.680714731876</v>
      </c>
      <c r="AN55" s="53">
        <f ca="1">SUM(Отчеты!AN$17,Отчеты!AN$19,Отчеты!AN$20)*(1-Параметры!AN$87-Параметры!AN$113)</f>
        <v>44713.952582645165</v>
      </c>
      <c r="AO55" s="53">
        <f ca="1">SUM(Отчеты!AO$17,Отчеты!AO$19,Отчеты!AO$20)*(1-Параметры!AO$87-Параметры!AO$113)</f>
        <v>44968.656486522108</v>
      </c>
      <c r="AP55" s="53">
        <f ca="1">SUM(Отчеты!AP$17,Отчеты!AP$19,Отчеты!AP$20)*(1-Параметры!AP$87-Параметры!AP$113)</f>
        <v>45224.800523302256</v>
      </c>
      <c r="AQ55" s="53">
        <f ca="1">SUM(Отчеты!AQ$17,Отчеты!AQ$19,Отчеты!AQ$20)*(1-Параметры!AQ$87-Параметры!AQ$113)</f>
        <v>45482.392835706625</v>
      </c>
      <c r="AR55" s="53">
        <f ca="1">SUM(Отчеты!AR$17,Отчеты!AR$19,Отчеты!AR$20)*(1-Параметры!AR$87-Параметры!AR$113)</f>
        <v>45741.441612495837</v>
      </c>
      <c r="AS55" s="53">
        <f ca="1">SUM(Отчеты!AS$17,Отчеты!AS$19,Отчеты!AS$20)*(1-Параметры!AS$87-Параметры!AS$113)</f>
        <v>46001.955088731578</v>
      </c>
      <c r="AT55" s="53">
        <f ca="1">SUM(Отчеты!AT$17,Отчеты!AT$19,Отчеты!AT$20)*(1-Параметры!AT$87-Параметры!AT$113)</f>
        <v>27773.388212770347</v>
      </c>
      <c r="AU55" s="53">
        <f ca="1">SUM(Отчеты!AU$17,Отчеты!AU$19,Отчеты!AU$20)*(1-Параметры!AU$87-Параметры!AU$113)</f>
        <v>27932.307702755312</v>
      </c>
      <c r="AV55" s="53">
        <f ca="1">SUM(Отчеты!AV$17,Отчеты!AV$19,Отчеты!AV$20)*(1-Параметры!AV$87-Параметры!AV$113)</f>
        <v>28092.125746641588</v>
      </c>
      <c r="AW55" s="53">
        <f ca="1">SUM(Отчеты!AW$17,Отчеты!AW$19,Отчеты!AW$20)*(1-Параметры!AW$87-Параметры!AW$113)</f>
        <v>28252.847424983433</v>
      </c>
      <c r="AX55" s="53">
        <f ca="1">SUM(Отчеты!AX$17,Отчеты!AX$19,Отчеты!AX$20)*(1-Параметры!AX$87-Параметры!AX$113)</f>
        <v>28976.011499734388</v>
      </c>
      <c r="AY55" s="53">
        <f ca="1">SUM(Отчеты!AY$17,Отчеты!AY$19,Отчеты!AY$20)*(1-Параметры!AY$87-Параметры!AY$113)</f>
        <v>47596.261698096459</v>
      </c>
      <c r="AZ55" s="53">
        <f ca="1">SUM(Отчеты!AZ$17,Отчеты!AZ$19,Отчеты!AZ$20)*(1-Параметры!AZ$87-Параметры!AZ$113)</f>
        <v>47867.262596763627</v>
      </c>
      <c r="BA55" s="53">
        <f ca="1">SUM(Отчеты!BA$17,Отчеты!BA$19,Отчеты!BA$20)*(1-Параметры!BA$87-Параметры!BA$113)</f>
        <v>48139.795773911981</v>
      </c>
      <c r="BB55" s="53">
        <f ca="1">SUM(Отчеты!BB$17,Отчеты!BB$19,Отчеты!BB$20)*(1-Параметры!BB$87-Параметры!BB$113)</f>
        <v>48413.869893266819</v>
      </c>
      <c r="BC55" s="53">
        <f ca="1">SUM(Отчеты!BC$17,Отчеты!BC$19,Отчеты!BC$20)*(1-Параметры!BC$87-Параметры!BC$113)</f>
        <v>48689.493667539464</v>
      </c>
      <c r="BD55" s="53">
        <f ca="1">SUM(Отчеты!BD$17,Отчеты!BD$19,Отчеты!BD$20)*(1-Параметры!BD$87-Параметры!BD$113)</f>
        <v>48966.675858704002</v>
      </c>
      <c r="BE55" s="53">
        <f ca="1">SUM(Отчеты!BE$17,Отчеты!BE$19,Отчеты!BE$20)*(1-Параметры!BE$87-Параметры!BE$113)</f>
        <v>49245.425278276176</v>
      </c>
      <c r="BF55" s="53">
        <f ca="1">SUM(Отчеты!BF$17,Отчеты!BF$19,Отчеты!BF$20)*(1-Параметры!BF$87-Параметры!BF$113)</f>
        <v>29740.858720997629</v>
      </c>
      <c r="BG55" s="53">
        <f ca="1">SUM(Отчеты!BG$17,Отчеты!BG$19,Отчеты!BG$20)*(1-Параметры!BG$87-Параметры!BG$113)</f>
        <v>29910.902575281601</v>
      </c>
      <c r="BH55" s="53">
        <f ca="1">SUM(Отчеты!BH$17,Отчеты!BH$19,Отчеты!BH$20)*(1-Параметры!BH$87-Параметры!BH$113)</f>
        <v>30081.907882239888</v>
      </c>
      <c r="BI55" s="53">
        <f ca="1">SUM(Отчеты!BI$17,Отчеты!BI$19,Отчеты!BI$20)*(1-Параметры!BI$87-Параметры!BI$113)</f>
        <v>30253.880078065762</v>
      </c>
      <c r="BJ55" s="53">
        <f ca="1">SUM(Отчеты!BJ$17,Отчеты!BJ$19,Отчеты!BJ$20)*(1-Параметры!BJ$87-Параметры!BJ$113)</f>
        <v>31027.665638049177</v>
      </c>
      <c r="BK55" s="53">
        <f ca="1">SUM(Отчеты!BK$17,Отчеты!BK$19,Отчеты!BK$20)*(1-Параметры!BK$87-Параметры!BK$113)</f>
        <v>50951.333350296598</v>
      </c>
      <c r="BL55" s="53">
        <f ca="1">SUM(Отчеты!BL$17,Отчеты!BL$19,Отчеты!BL$20)*(1-Параметры!BL$87-Параметры!BL$113)</f>
        <v>51241.304311870481</v>
      </c>
      <c r="BM55" s="53">
        <f ca="1">SUM(Отчеты!BM$17,Отчеты!BM$19,Отчеты!BM$20)*(1-Параметры!BM$87-Параметры!BM$113)</f>
        <v>51532.914811419207</v>
      </c>
      <c r="BN55" s="53">
        <f ca="1">SUM(Отчеты!BN$17,Отчеты!BN$19,Отчеты!BN$20)*(1-Параметры!BN$87-Параметры!BN$113)</f>
        <v>51826.174119128853</v>
      </c>
      <c r="BO55" s="53">
        <f ca="1">SUM(Отчеты!BO$17,Отчеты!BO$19,Отчеты!BO$20)*(1-Параметры!BO$87-Параметры!BO$113)</f>
        <v>52121.091557600521</v>
      </c>
      <c r="BP55" s="53">
        <f ca="1">SUM(Отчеты!BP$17,Отчеты!BP$19,Отчеты!BP$20)*(1-Параметры!BP$87-Параметры!BP$113)</f>
        <v>52417.676502146591</v>
      </c>
      <c r="BQ55" s="53">
        <f ca="1">SUM(Отчеты!BQ$17,Отчеты!BQ$19,Отчеты!BQ$20)*(1-Параметры!BQ$87-Параметры!BQ$113)</f>
        <v>52715.938381088839</v>
      </c>
      <c r="BR55" s="53">
        <f ca="1">SUM(Отчеты!BR$17,Отчеты!BR$19,Отчеты!BR$20)*(1-Параметры!BR$87-Параметры!BR$113)</f>
        <v>31846.05216480084</v>
      </c>
      <c r="BS55" s="53">
        <f ca="1">SUM(Отчеты!BS$17,Отчеты!BS$19,Отчеты!BS$20)*(1-Параметры!BS$87-Параметры!BS$113)</f>
        <v>32027.999088884651</v>
      </c>
      <c r="BT55" s="53">
        <f ca="1">SUM(Отчеты!BT$17,Отчеты!BT$19,Отчеты!BT$20)*(1-Параметры!BT$87-Параметры!BT$113)</f>
        <v>32210.974767330034</v>
      </c>
      <c r="BU55" s="53">
        <f ca="1">SUM(Отчеты!BU$17,Отчеты!BU$19,Отчеты!BU$20)*(1-Параметры!BU$87-Параметры!BU$113)</f>
        <v>32394.985016863677</v>
      </c>
      <c r="BV55" s="53">
        <f ca="1">SUM(Отчеты!BV$17,Отчеты!BV$19,Отчеты!BV$20)*(1-Параметры!BV$87-Параметры!BV$113)</f>
        <v>33222.935566045999</v>
      </c>
      <c r="BW55" s="53">
        <f ca="1">SUM(Отчеты!BW$17,Отчеты!BW$19,Отчеты!BW$20)*(1-Параметры!BW$87-Параметры!BW$113)</f>
        <v>54541.260018150802</v>
      </c>
      <c r="BX55" s="53">
        <f ca="1">SUM(Отчеты!BX$17,Отчеты!BX$19,Отчеты!BX$20)*(1-Параметры!BX$87-Параметры!BX$113)</f>
        <v>54851.528947034843</v>
      </c>
      <c r="BY55" s="53">
        <f ca="1">SUM(Отчеты!BY$17,Отчеты!BY$19,Отчеты!BY$20)*(1-Параметры!BY$87-Параметры!BY$113)</f>
        <v>55163.55218155191</v>
      </c>
      <c r="BZ55" s="53">
        <f ca="1">SUM(Отчеты!BZ$17,Отчеты!BZ$19,Отчеты!BZ$20)*(1-Параметры!BZ$87-Параметры!BZ$113)</f>
        <v>55477.339640801263</v>
      </c>
      <c r="CA55" s="53">
        <f ca="1">SUM(Отчеты!CA$17,Отчеты!CA$19,Отчеты!CA$20)*(1-Параметры!CA$87-Параметры!CA$113)</f>
        <v>55792.901299965975</v>
      </c>
      <c r="CB55" s="53">
        <f ca="1">SUM(Отчеты!CB$17,Отчеты!CB$19,Отчеты!CB$20)*(1-Параметры!CB$87-Параметры!CB$113)</f>
        <v>56110.247190630231</v>
      </c>
      <c r="CC55" s="53">
        <f ca="1">SUM(Отчеты!CC$17,Отчеты!CC$19,Отчеты!CC$20)*(1-Параметры!CC$87-Параметры!CC$113)</f>
        <v>56429.387401098538</v>
      </c>
      <c r="CD55" s="53">
        <f ca="1">SUM(Отчеты!CD$17,Отчеты!CD$19,Отчеты!CD$20)*(1-Параметры!CD$87-Параметры!CD$113)</f>
        <v>34098.609149670388</v>
      </c>
      <c r="CE55" s="53">
        <f ca="1">SUM(Отчеты!CE$17,Отчеты!CE$19,Отчеты!CE$20)*(1-Параметры!CE$87-Параметры!CE$113)</f>
        <v>34293.292358439961</v>
      </c>
      <c r="CF55" s="53">
        <f ca="1">SUM(Отчеты!CF$17,Отчеты!CF$19,Отчеты!CF$20)*(1-Параметры!CF$87-Параметры!CF$113)</f>
        <v>34489.076334376536</v>
      </c>
      <c r="CG55" s="53">
        <f ca="1">SUM(Отчеты!CG$17,Отчеты!CG$19,Отчеты!CG$20)*(1-Параметры!CG$87-Параметры!CG$113)</f>
        <v>34685.967301377554</v>
      </c>
      <c r="CH55" s="53">
        <f ca="1">SUM(Отчеты!CH$17,Отчеты!CH$19,Отчеты!CH$20)*(1-Параметры!CH$87-Параметры!CH$113)</f>
        <v>35571.874389002689</v>
      </c>
      <c r="CI55" s="53">
        <f ca="1">SUM(Отчеты!CI$17,Отчеты!CI$19,Отчеты!CI$20)*(1-Параметры!CI$87-Параметры!CI$113)</f>
        <v>58382.481552754703</v>
      </c>
      <c r="CJ55" s="53">
        <f ca="1">SUM(Отчеты!CJ$17,Отчеты!CJ$19,Отчеты!CJ$20)*(1-Параметры!CJ$87-Параметры!CJ$113)</f>
        <v>58714.469306660692</v>
      </c>
      <c r="CK55" s="53">
        <f ca="1">SUM(Отчеты!CK$17,Отчеты!CK$19,Отчеты!CK$20)*(1-Параметры!CK$87-Параметры!CK$113)</f>
        <v>59048.334167593952</v>
      </c>
      <c r="CL55" s="53">
        <f ca="1">SUM(Отчеты!CL$17,Отчеты!CL$19,Отчеты!CL$20)*(1-Параметры!CL$87-Параметры!CL$113)</f>
        <v>59384.086748990783</v>
      </c>
      <c r="CM55" s="53">
        <f ca="1">SUM(Отчеты!CM$17,Отчеты!CM$19,Отчеты!CM$20)*(1-Параметры!CM$87-Параметры!CM$113)</f>
        <v>59721.737724297018</v>
      </c>
      <c r="CN55" s="53">
        <f ca="1">SUM(Отчеты!CN$17,Отчеты!CN$19,Отчеты!CN$20)*(1-Параметры!CN$87-Параметры!CN$113)</f>
        <v>60061.29782730779</v>
      </c>
      <c r="CO55" s="53">
        <f ca="1">SUM(Отчеты!CO$17,Отчеты!CO$19,Отчеты!CO$20)*(1-Параметры!CO$87-Параметры!CO$113)</f>
        <v>60402.777852508851</v>
      </c>
      <c r="CP55" s="53">
        <f ca="1">SUM(Отчеты!CP$17,Отчеты!CP$19,Отчеты!CP$20)*(1-Параметры!CP$87-Параметры!CP$113)</f>
        <v>36508.845123480729</v>
      </c>
      <c r="CQ55" s="53">
        <f ca="1">SUM(Отчеты!CQ$17,Отчеты!CQ$19,Отчеты!CQ$20)*(1-Параметры!CQ$87-Параметры!CQ$113)</f>
        <v>36717.156156864272</v>
      </c>
      <c r="CR55" s="53">
        <f ca="1">SUM(Отчеты!CR$17,Отчеты!CR$19,Отчеты!CR$20)*(1-Параметры!CR$87-Параметры!CR$113)</f>
        <v>36926.645011116365</v>
      </c>
      <c r="CS55" s="53">
        <f ca="1">SUM(Отчеты!CS$17,Отчеты!CS$19,Отчеты!CS$20)*(1-Параметры!CS$87-Параметры!CS$113)</f>
        <v>37137.318345807427</v>
      </c>
      <c r="CT55" s="53">
        <f ca="1">SUM(Отчеты!CT$17,Отчеты!CT$19,Отчеты!CT$20)*(1-Параметры!CT$87-Параметры!CT$113)</f>
        <v>38085.238929566331</v>
      </c>
      <c r="CU55" s="53">
        <f ca="1">SUM(Отчеты!CU$17,Отчеты!CU$19,Отчеты!CU$20)*(1-Параметры!CU$87-Параметры!CU$113)</f>
        <v>62492.58859478098</v>
      </c>
      <c r="CV55" s="53">
        <f ca="1">SUM(Отчеты!CV$17,Отчеты!CV$19,Отчеты!CV$20)*(1-Параметры!CV$87-Параметры!CV$113)</f>
        <v>62847.815491460264</v>
      </c>
      <c r="CW55" s="53">
        <f ca="1">SUM(Отчеты!CW$17,Отчеты!CW$19,Отчеты!CW$20)*(1-Параметры!CW$87-Параметры!CW$113)</f>
        <v>63205.050892658968</v>
      </c>
      <c r="CX55" s="53">
        <f ca="1">SUM(Отчеты!CX$17,Отчеты!CX$19,Отчеты!CX$20)*(1-Параметры!CX$87-Параметры!CX$113)</f>
        <v>63564.306154753634</v>
      </c>
      <c r="CY55" s="53">
        <f ca="1">SUM(Отчеты!CY$17,Отчеты!CY$19,Отчеты!CY$20)*(1-Параметры!CY$87-Параметры!CY$113)</f>
        <v>63925.592698331275</v>
      </c>
      <c r="CZ55" s="53">
        <f ca="1">SUM(Отчеты!CZ$17,Отчеты!CZ$19,Отчеты!CZ$20)*(1-Параметры!CZ$87-Параметры!CZ$113)</f>
        <v>64288.922008552858</v>
      </c>
      <c r="DA55" s="53">
        <f ca="1">SUM(Отчеты!DA$17,Отчеты!DA$19,Отчеты!DA$20)*(1-Параметры!DA$87-Параметры!DA$113)</f>
        <v>64654.305635517827</v>
      </c>
      <c r="DB55" s="53">
        <f ca="1">SUM(Отчеты!DB$17,Отчеты!DB$19,Отчеты!DB$20)*(1-Параметры!DB$87-Параметры!DB$113)</f>
        <v>39087.797615457675</v>
      </c>
      <c r="DC55" s="53">
        <f ca="1">SUM(Отчеты!DC$17,Отчеты!DC$19,Отчеты!DC$20)*(1-Параметры!DC$87-Параметры!DC$113)</f>
        <v>39310.690421178093</v>
      </c>
      <c r="DD55" s="53">
        <f ca="1">SUM(Отчеты!DD$17,Отчеты!DD$19,Отчеты!DD$20)*(1-Параметры!DD$87-Параметры!DD$113)</f>
        <v>39534.843495227775</v>
      </c>
      <c r="DE55" s="53">
        <f ca="1">SUM(Отчеты!DE$17,Отчеты!DE$19,Отчеты!DE$20)*(1-Параметры!DE$87-Параметры!DE$113)</f>
        <v>39760.263963347388</v>
      </c>
      <c r="DF55" s="53">
        <f ca="1">SUM(Отчеты!DF$17,Отчеты!DF$19,Отчеты!DF$20)*(1-Параметры!DF$87-Параметры!DF$113)</f>
        <v>40774.53898796939</v>
      </c>
      <c r="DG55" s="53">
        <f ca="1">SUM(Отчеты!DG$17,Отчеты!DG$19,Отчеты!DG$20)*(1-Параметры!DG$87-Параметры!DG$113)</f>
        <v>66890.403129749</v>
      </c>
      <c r="DH55" s="53">
        <f ca="1">SUM(Отчеты!DH$17,Отчеты!DH$19,Отчеты!DH$20)*(1-Параметры!DH$87-Параметры!DH$113)</f>
        <v>67270.495909195932</v>
      </c>
      <c r="DI55" s="53">
        <f ca="1">SUM(Отчеты!DI$17,Отчеты!DI$19,Отчеты!DI$20)*(1-Параметры!DI$87-Параметры!DI$113)</f>
        <v>67652.737788478451</v>
      </c>
      <c r="DJ55" s="53">
        <f ca="1">SUM(Отчеты!DJ$17,Отчеты!DJ$19,Отчеты!DJ$20)*(1-Параметры!DJ$87-Параметры!DJ$113)</f>
        <v>68037.140918919657</v>
      </c>
      <c r="DK55" s="53">
        <f ca="1">SUM(Отчеты!DK$17,Отчеты!DK$19,Отчеты!DK$20)*(1-Параметры!DK$87-Параметры!DK$113)</f>
        <v>68423.717520547725</v>
      </c>
      <c r="DL55" s="53">
        <f ca="1">SUM(Отчеты!DL$17,Отчеты!DL$19,Отчеты!DL$20)*(1-Параметры!DL$87-Параметры!DL$113)</f>
        <v>68812.479882484768</v>
      </c>
      <c r="DM55" s="53">
        <f ca="1">SUM(Отчеты!DM$17,Отчеты!DM$19,Отчеты!DM$20)*(1-Параметры!DM$87-Параметры!DM$113)</f>
        <v>69203.440363337402</v>
      </c>
      <c r="DN55" s="53">
        <f ca="1">SUM(Отчеты!DN$17,Отчеты!DN$19,Отчеты!DN$20)*(1-Параметры!DN$87-Параметры!DN$113)</f>
        <v>41847.276781873159</v>
      </c>
      <c r="DO55" s="53">
        <f ca="1">SUM(Отчеты!DO$17,Отчеты!DO$19,Отчеты!DO$20)*(1-Параметры!DO$87-Параметры!DO$113)</f>
        <v>42085.772083993994</v>
      </c>
      <c r="DP55" s="53">
        <f ca="1">SUM(Отчеты!DP$17,Отчеты!DP$19,Отчеты!DP$20)*(1-Параметры!DP$87-Параметры!DP$113)</f>
        <v>42325.61587322718</v>
      </c>
      <c r="DQ55" s="53">
        <f ca="1">SUM(Отчеты!DQ$17,Отчеты!DQ$19,Отчеты!DQ$20)*(1-Параметры!DQ$87-Параметры!DQ$113)</f>
        <v>42566.81577411497</v>
      </c>
      <c r="DR55" s="53">
        <f ca="1">SUM(Отчеты!DR$17,Отчеты!DR$19,Отчеты!DR$20)*(1-Параметры!DR$87-Параметры!DR$113)</f>
        <v>43652.090050460567</v>
      </c>
      <c r="DS55" s="53">
        <f ca="1">SUM(Отчеты!DS$17,Отчеты!DS$19,Отчеты!DS$20)*(1-Параметры!DS$87-Параметры!DS$113)</f>
        <v>71596.064682164957</v>
      </c>
      <c r="DT55" s="53">
        <f ca="1">SUM(Отчеты!DT$17,Отчеты!DT$19,Отчеты!DT$20)*(1-Параметры!DT$87-Параметры!DT$113)</f>
        <v>72002.763956172959</v>
      </c>
      <c r="DU55" s="53">
        <f ca="1">SUM(Отчеты!DU$17,Отчеты!DU$19,Отчеты!DU$20)*(1-Параметры!DU$87-Параметры!DU$113)</f>
        <v>72411.762767005406</v>
      </c>
      <c r="DV55" s="53">
        <f ca="1">SUM(Отчеты!DV$17,Отчеты!DV$19,Отчеты!DV$20)*(1-Параметры!DV$87-Параметры!DV$113)</f>
        <v>72823.074116577496</v>
      </c>
      <c r="DX55" s="55">
        <f t="shared" ca="1" si="54"/>
        <v>5198708.1213312149</v>
      </c>
    </row>
    <row r="56" spans="1:128" s="32" customFormat="1" hidden="1" x14ac:dyDescent="0.2">
      <c r="A56" s="22" t="str">
        <f ca="1">Language!A1356</f>
        <v>Денежный поток для расчета эффективности</v>
      </c>
      <c r="B56" s="87"/>
      <c r="C56" s="46" t="str">
        <f ca="1">Параметры!$C$70</f>
        <v>тыс. руб.</v>
      </c>
      <c r="D56" s="6"/>
      <c r="E56" s="6"/>
      <c r="F56" s="6" t="s">
        <v>693</v>
      </c>
      <c r="G56" s="56">
        <f ca="1">SUM(G48,G53,G54)</f>
        <v>3736.5648635009711</v>
      </c>
      <c r="H56" s="56">
        <f t="shared" ref="H56:N56" ca="1" si="55">SUM(H48,H53,H54)</f>
        <v>3329.9155221675192</v>
      </c>
      <c r="I56" s="56">
        <f t="shared" ca="1" si="55"/>
        <v>357.26329238512699</v>
      </c>
      <c r="J56" s="56">
        <f t="shared" ca="1" si="55"/>
        <v>4592.3364792825323</v>
      </c>
      <c r="K56" s="56">
        <f t="shared" ca="1" si="55"/>
        <v>7326.2644146466919</v>
      </c>
      <c r="L56" s="56">
        <f t="shared" ca="1" si="55"/>
        <v>7386.6636008538262</v>
      </c>
      <c r="M56" s="56">
        <f t="shared" ca="1" si="55"/>
        <v>7443.4228545810438</v>
      </c>
      <c r="N56" s="56">
        <f t="shared" ca="1" si="55"/>
        <v>7895.9397472719938</v>
      </c>
      <c r="O56" s="56">
        <f t="shared" ref="O56:AT56" ca="1" si="56">SUM(O48,O53,O54)</f>
        <v>13984.965302587283</v>
      </c>
      <c r="P56" s="56">
        <f t="shared" ca="1" si="56"/>
        <v>13624.005390203056</v>
      </c>
      <c r="Q56" s="56">
        <f t="shared" ca="1" si="56"/>
        <v>14020.064014734107</v>
      </c>
      <c r="R56" s="56">
        <f t="shared" ca="1" si="56"/>
        <v>13139.678229712539</v>
      </c>
      <c r="S56" s="56">
        <f t="shared" ca="1" si="56"/>
        <v>13058.768382726881</v>
      </c>
      <c r="T56" s="56">
        <f t="shared" ca="1" si="56"/>
        <v>12941.69813034144</v>
      </c>
      <c r="U56" s="56">
        <f t="shared" ca="1" si="56"/>
        <v>21790.237857808213</v>
      </c>
      <c r="V56" s="56">
        <f t="shared" ca="1" si="56"/>
        <v>16680.525532607549</v>
      </c>
      <c r="W56" s="56">
        <f t="shared" ca="1" si="56"/>
        <v>24849.551164563272</v>
      </c>
      <c r="X56" s="56">
        <f t="shared" ca="1" si="56"/>
        <v>24989.582960877357</v>
      </c>
      <c r="Y56" s="56">
        <f t="shared" ca="1" si="56"/>
        <v>25130.406517326301</v>
      </c>
      <c r="Z56" s="56">
        <f t="shared" ca="1" si="56"/>
        <v>26007.724169847359</v>
      </c>
      <c r="AA56" s="56">
        <f t="shared" ca="1" si="56"/>
        <v>50087.4248271631</v>
      </c>
      <c r="AB56" s="56">
        <f t="shared" ca="1" si="56"/>
        <v>42310.704229706971</v>
      </c>
      <c r="AC56" s="56">
        <f t="shared" ca="1" si="56"/>
        <v>42549.463924083153</v>
      </c>
      <c r="AD56" s="56">
        <f t="shared" ca="1" si="56"/>
        <v>42789.573600483338</v>
      </c>
      <c r="AE56" s="56">
        <f t="shared" ca="1" si="56"/>
        <v>43031.040891903707</v>
      </c>
      <c r="AF56" s="56">
        <f t="shared" ca="1" si="56"/>
        <v>43273.873474495209</v>
      </c>
      <c r="AG56" s="56">
        <f t="shared" ca="1" si="56"/>
        <v>43518.079067813909</v>
      </c>
      <c r="AH56" s="56">
        <f t="shared" ca="1" si="56"/>
        <v>17842.328986556844</v>
      </c>
      <c r="AI56" s="56">
        <f t="shared" ca="1" si="56"/>
        <v>26583.186412749033</v>
      </c>
      <c r="AJ56" s="56">
        <f t="shared" ca="1" si="56"/>
        <v>26733.020434805603</v>
      </c>
      <c r="AK56" s="56">
        <f t="shared" ca="1" si="56"/>
        <v>26883.701640205923</v>
      </c>
      <c r="AL56" s="56">
        <f t="shared" ca="1" si="56"/>
        <v>27822.431528403002</v>
      </c>
      <c r="AM56" s="56">
        <f t="shared" ca="1" si="56"/>
        <v>53587.711231731453</v>
      </c>
      <c r="AN56" s="56">
        <f t="shared" ca="1" si="56"/>
        <v>45266.620192452821</v>
      </c>
      <c r="AO56" s="56">
        <f t="shared" ca="1" si="56"/>
        <v>45522.093065435431</v>
      </c>
      <c r="AP56" s="56">
        <f t="shared" ca="1" si="56"/>
        <v>45779.010419184429</v>
      </c>
      <c r="AQ56" s="56">
        <f t="shared" ca="1" si="56"/>
        <v>46037.380421002941</v>
      </c>
      <c r="AR56" s="56">
        <f t="shared" ca="1" si="56"/>
        <v>46297.211284377438</v>
      </c>
      <c r="AS56" s="56">
        <f t="shared" ca="1" si="56"/>
        <v>46558.51126922699</v>
      </c>
      <c r="AT56" s="56">
        <f t="shared" ca="1" si="56"/>
        <v>19085.458682282791</v>
      </c>
      <c r="AU56" s="56">
        <f t="shared" ref="AU56:BZ56" ca="1" si="57">SUM(AU48,AU53,AU54)</f>
        <v>28438.17612830882</v>
      </c>
      <c r="AV56" s="56">
        <f t="shared" ca="1" si="57"/>
        <v>28598.498531908343</v>
      </c>
      <c r="AW56" s="56">
        <f t="shared" ca="1" si="57"/>
        <v>28759.727421686897</v>
      </c>
      <c r="AX56" s="56">
        <f t="shared" ca="1" si="57"/>
        <v>29764.168402058182</v>
      </c>
      <c r="AY56" s="56">
        <f t="shared" ca="1" si="57"/>
        <v>57333.017684619292</v>
      </c>
      <c r="AZ56" s="56">
        <f t="shared" ca="1" si="57"/>
        <v>48429.450272591588</v>
      </c>
      <c r="BA56" s="56">
        <f t="shared" ca="1" si="57"/>
        <v>48702.806246682216</v>
      </c>
      <c r="BB56" s="56">
        <f t="shared" ca="1" si="57"/>
        <v>48977.707815193658</v>
      </c>
      <c r="BC56" s="56">
        <f t="shared" ca="1" si="57"/>
        <v>49254.163717140378</v>
      </c>
      <c r="BD56" s="56">
        <f t="shared" ca="1" si="57"/>
        <v>49532.182740949502</v>
      </c>
      <c r="BE56" s="56">
        <f t="shared" ca="1" si="57"/>
        <v>49811.773724740793</v>
      </c>
      <c r="BF56" s="56">
        <f t="shared" ca="1" si="57"/>
        <v>20415.607456709295</v>
      </c>
      <c r="BG56" s="56">
        <f t="shared" ca="1" si="57"/>
        <v>30423.015123956815</v>
      </c>
      <c r="BH56" s="56">
        <f t="shared" ca="1" si="57"/>
        <v>30594.56009580872</v>
      </c>
      <c r="BI56" s="56">
        <f t="shared" ca="1" si="57"/>
        <v>30767.075007871015</v>
      </c>
      <c r="BJ56" s="56">
        <f t="shared" ca="1" si="57"/>
        <v>31841.826856868847</v>
      </c>
      <c r="BK56" s="56">
        <f t="shared" ca="1" si="57"/>
        <v>61340.495589209349</v>
      </c>
      <c r="BL56" s="56">
        <f t="shared" ca="1" si="57"/>
        <v>51813.678458339229</v>
      </c>
      <c r="BM56" s="56">
        <f t="shared" ca="1" si="57"/>
        <v>52106.169350616634</v>
      </c>
      <c r="BN56" s="56">
        <f t="shared" ca="1" si="57"/>
        <v>52400.314028923982</v>
      </c>
      <c r="BO56" s="56">
        <f t="shared" ca="1" si="57"/>
        <v>52696.12184400711</v>
      </c>
      <c r="BP56" s="56">
        <f t="shared" ca="1" si="57"/>
        <v>52993.602199482855</v>
      </c>
      <c r="BQ56" s="56">
        <f t="shared" ca="1" si="57"/>
        <v>53292.764552138928</v>
      </c>
      <c r="BR56" s="56">
        <f t="shared" ca="1" si="57"/>
        <v>21838.866645344468</v>
      </c>
      <c r="BS56" s="56">
        <f t="shared" ca="1" si="57"/>
        <v>32546.792849301331</v>
      </c>
      <c r="BT56" s="56">
        <f t="shared" ca="1" si="57"/>
        <v>32730.345969181875</v>
      </c>
      <c r="BU56" s="56">
        <f t="shared" ca="1" si="57"/>
        <v>32914.936925089591</v>
      </c>
      <c r="BV56" s="56">
        <f t="shared" ca="1" si="57"/>
        <v>34064.921403515727</v>
      </c>
      <c r="BW56" s="56">
        <f t="shared" ca="1" si="57"/>
        <v>65628.496947121705</v>
      </c>
      <c r="BX56" s="56">
        <f t="shared" ca="1" si="57"/>
        <v>55434.802617090165</v>
      </c>
      <c r="BY56" s="56">
        <f t="shared" ca="1" si="57"/>
        <v>55747.76787182613</v>
      </c>
      <c r="BZ56" s="56">
        <f t="shared" ca="1" si="57"/>
        <v>56062.502677616081</v>
      </c>
      <c r="CA56" s="56">
        <f t="shared" ref="CA56:DF56" ca="1" si="58">SUM(CA48,CA53,CA54)</f>
        <v>56379.017039753991</v>
      </c>
      <c r="CB56" s="56">
        <f t="shared" ca="1" si="58"/>
        <v>56697.321020112846</v>
      </c>
      <c r="CC56" s="56">
        <f t="shared" ca="1" si="58"/>
        <v>57017.42473745544</v>
      </c>
      <c r="CD56" s="56">
        <f t="shared" ca="1" si="58"/>
        <v>23361.753977186152</v>
      </c>
      <c r="CE56" s="56">
        <f t="shared" ca="1" si="58"/>
        <v>34819.23501541905</v>
      </c>
      <c r="CF56" s="56">
        <f t="shared" ca="1" si="58"/>
        <v>35015.636853691234</v>
      </c>
      <c r="CG56" s="56">
        <f t="shared" ca="1" si="58"/>
        <v>35213.149176512394</v>
      </c>
      <c r="CH56" s="56">
        <f t="shared" ca="1" si="58"/>
        <v>36443.632568429282</v>
      </c>
      <c r="CI56" s="56">
        <f t="shared" ca="1" si="58"/>
        <v>70216.658400086104</v>
      </c>
      <c r="CJ56" s="56">
        <f t="shared" ca="1" si="58"/>
        <v>59309.405466953212</v>
      </c>
      <c r="CK56" s="56">
        <f t="shared" ca="1" si="58"/>
        <v>59644.278289521593</v>
      </c>
      <c r="CL56" s="56">
        <f t="shared" ca="1" si="58"/>
        <v>59981.044531713589</v>
      </c>
      <c r="CM56" s="56">
        <f t="shared" ca="1" si="58"/>
        <v>60319.714899203682</v>
      </c>
      <c r="CN56" s="56">
        <f t="shared" ca="1" si="58"/>
        <v>60660.300158188344</v>
      </c>
      <c r="CO56" s="56">
        <f t="shared" ca="1" si="58"/>
        <v>61002.811135744072</v>
      </c>
      <c r="CP56" s="56">
        <f t="shared" ca="1" si="58"/>
        <v>24991.243422255786</v>
      </c>
      <c r="CQ56" s="56">
        <f t="shared" ca="1" si="58"/>
        <v>37250.748133163615</v>
      </c>
      <c r="CR56" s="56">
        <f t="shared" ca="1" si="58"/>
        <v>37460.898100117323</v>
      </c>
      <c r="CS56" s="56">
        <f t="shared" ca="1" si="58"/>
        <v>37672.236285535037</v>
      </c>
      <c r="CT56" s="56">
        <f t="shared" ca="1" si="58"/>
        <v>38988.853514886199</v>
      </c>
      <c r="CU56" s="56">
        <f t="shared" ca="1" si="58"/>
        <v>75125.991154759628</v>
      </c>
      <c r="CV56" s="56">
        <f t="shared" ca="1" si="58"/>
        <v>63455.230516305986</v>
      </c>
      <c r="CW56" s="56">
        <f t="shared" ca="1" si="58"/>
        <v>63813.544436455581</v>
      </c>
      <c r="CX56" s="56">
        <f t="shared" ca="1" si="58"/>
        <v>64173.884315602074</v>
      </c>
      <c r="CY56" s="56">
        <f t="shared" ca="1" si="58"/>
        <v>64536.261608814064</v>
      </c>
      <c r="CZ56" s="56">
        <f t="shared" ca="1" si="58"/>
        <v>64900.687835928067</v>
      </c>
      <c r="DA56" s="56">
        <f t="shared" ca="1" si="58"/>
        <v>65267.174581914369</v>
      </c>
      <c r="DB56" s="56">
        <f t="shared" ca="1" si="58"/>
        <v>26734.797128478902</v>
      </c>
      <c r="DC56" s="56">
        <f t="shared" ca="1" si="58"/>
        <v>39852.467169153977</v>
      </c>
      <c r="DD56" s="56">
        <f t="shared" ca="1" si="58"/>
        <v>40077.327633789813</v>
      </c>
      <c r="DE56" s="56">
        <f t="shared" ca="1" si="58"/>
        <v>40303.459492190064</v>
      </c>
      <c r="DF56" s="56">
        <f t="shared" ca="1" si="58"/>
        <v>41712.239927595685</v>
      </c>
      <c r="DG56" s="56">
        <f t="shared" ref="DG56:DV56" ca="1" si="59">SUM(DG48,DG53,DG54)</f>
        <v>80378.977202258655</v>
      </c>
      <c r="DH56" s="56">
        <f t="shared" ca="1" si="59"/>
        <v>67891.263319111778</v>
      </c>
      <c r="DI56" s="56">
        <f t="shared" ca="1" si="59"/>
        <v>68274.659213671956</v>
      </c>
      <c r="DJ56" s="56">
        <f t="shared" ca="1" si="59"/>
        <v>68660.222884360701</v>
      </c>
      <c r="DK56" s="56">
        <f t="shared" ca="1" si="59"/>
        <v>69047.966588098265</v>
      </c>
      <c r="DL56" s="56">
        <f t="shared" ca="1" si="59"/>
        <v>69437.902651111261</v>
      </c>
      <c r="DM56" s="56">
        <f t="shared" ca="1" si="59"/>
        <v>69830.043469311961</v>
      </c>
      <c r="DN56" s="56">
        <f t="shared" ca="1" si="59"/>
        <v>28600.399594140879</v>
      </c>
      <c r="DO56" s="56">
        <f t="shared" ca="1" si="59"/>
        <v>42636.306537659846</v>
      </c>
      <c r="DP56" s="56">
        <f t="shared" ca="1" si="59"/>
        <v>42876.90723482355</v>
      </c>
      <c r="DQ56" s="56">
        <f t="shared" ca="1" si="59"/>
        <v>43118.868323309231</v>
      </c>
      <c r="DR56" s="56">
        <f t="shared" ca="1" si="59"/>
        <v>44626.263389191692</v>
      </c>
      <c r="DS56" s="56">
        <f t="shared" ca="1" si="59"/>
        <v>85999.672273084987</v>
      </c>
      <c r="DT56" s="56">
        <f t="shared" ca="1" si="59"/>
        <v>72637.818418119481</v>
      </c>
      <c r="DU56" s="56">
        <f t="shared" ca="1" si="59"/>
        <v>73048.052025295809</v>
      </c>
      <c r="DV56" s="56">
        <f t="shared" ca="1" si="59"/>
        <v>73460.605152932825</v>
      </c>
      <c r="DX56" s="56">
        <f t="shared" ca="1" si="54"/>
        <v>5012025.0979713891</v>
      </c>
    </row>
    <row r="57" spans="1:128" hidden="1" x14ac:dyDescent="0.2">
      <c r="A57" s="10" t="str">
        <f ca="1">Language!A1357</f>
        <v>Дисконтированный денежный поток</v>
      </c>
      <c r="B57" s="71"/>
      <c r="C57" s="46" t="str">
        <f ca="1">Параметры!$C$70</f>
        <v>тыс. руб.</v>
      </c>
      <c r="F57" s="6" t="s">
        <v>3082</v>
      </c>
      <c r="G57" s="109">
        <f ca="1">G56/G47</f>
        <v>3736.5648635009711</v>
      </c>
      <c r="H57" s="109">
        <f t="shared" ref="H57:N57" ca="1" si="60">H56/H47</f>
        <v>3279.7049755980906</v>
      </c>
      <c r="I57" s="109">
        <f t="shared" ca="1" si="60"/>
        <v>346.57044328906818</v>
      </c>
      <c r="J57" s="109">
        <f t="shared" ca="1" si="60"/>
        <v>4387.7147885168142</v>
      </c>
      <c r="K57" s="109">
        <f t="shared" ca="1" si="60"/>
        <v>6894.2787713106645</v>
      </c>
      <c r="L57" s="109">
        <f t="shared" ca="1" si="60"/>
        <v>6846.3033031991181</v>
      </c>
      <c r="M57" s="109">
        <f t="shared" ca="1" si="60"/>
        <v>6794.8843375341985</v>
      </c>
      <c r="N57" s="109">
        <f t="shared" ca="1" si="60"/>
        <v>7099.2875209678541</v>
      </c>
      <c r="O57" s="109">
        <f t="shared" ref="O57:AT57" ca="1" si="61">O56/O47</f>
        <v>12384.369348832017</v>
      </c>
      <c r="P57" s="109">
        <f t="shared" ca="1" si="61"/>
        <v>11882.802317285905</v>
      </c>
      <c r="Q57" s="109">
        <f t="shared" ca="1" si="61"/>
        <v>12043.857957274626</v>
      </c>
      <c r="R57" s="109">
        <f t="shared" ca="1" si="61"/>
        <v>11117.366455040154</v>
      </c>
      <c r="S57" s="109">
        <f t="shared" ca="1" si="61"/>
        <v>10882.306985696412</v>
      </c>
      <c r="T57" s="109">
        <f t="shared" ca="1" si="61"/>
        <v>10622.129267385189</v>
      </c>
      <c r="U57" s="109">
        <f t="shared" ca="1" si="61"/>
        <v>17615.04879543413</v>
      </c>
      <c r="V57" s="109">
        <f t="shared" ca="1" si="61"/>
        <v>13281.073242063994</v>
      </c>
      <c r="W57" s="109">
        <f t="shared" ca="1" si="61"/>
        <v>19486.93578969697</v>
      </c>
      <c r="X57" s="109">
        <f t="shared" ca="1" si="61"/>
        <v>19301.256247844736</v>
      </c>
      <c r="Y57" s="109">
        <f t="shared" ca="1" si="61"/>
        <v>19117.347956925696</v>
      </c>
      <c r="Z57" s="109">
        <f t="shared" ca="1" si="61"/>
        <v>19486.419345366801</v>
      </c>
      <c r="AA57" s="109">
        <f t="shared" ca="1" si="61"/>
        <v>36962.382778898558</v>
      </c>
      <c r="AB57" s="109">
        <f t="shared" ca="1" si="61"/>
        <v>30752.687374918936</v>
      </c>
      <c r="AC57" s="109">
        <f t="shared" ca="1" si="61"/>
        <v>30459.900131075807</v>
      </c>
      <c r="AD57" s="109">
        <f t="shared" ca="1" si="61"/>
        <v>30169.902302715192</v>
      </c>
      <c r="AE57" s="109">
        <f t="shared" ca="1" si="61"/>
        <v>29882.667286542252</v>
      </c>
      <c r="AF57" s="109">
        <f t="shared" ca="1" si="61"/>
        <v>29598.168733406543</v>
      </c>
      <c r="AG57" s="109">
        <f t="shared" ca="1" si="61"/>
        <v>29316.38054587214</v>
      </c>
      <c r="AH57" s="109">
        <f t="shared" ca="1" si="61"/>
        <v>11838.419879628054</v>
      </c>
      <c r="AI57" s="109">
        <f t="shared" ca="1" si="61"/>
        <v>17372.039012044341</v>
      </c>
      <c r="AJ57" s="109">
        <f t="shared" ca="1" si="61"/>
        <v>17206.532234623199</v>
      </c>
      <c r="AK57" s="109">
        <f t="shared" ca="1" si="61"/>
        <v>17042.603955886763</v>
      </c>
      <c r="AL57" s="109">
        <f t="shared" ca="1" si="61"/>
        <v>17371.748370922371</v>
      </c>
      <c r="AM57" s="109">
        <f t="shared" ca="1" si="61"/>
        <v>32954.537352169005</v>
      </c>
      <c r="AN57" s="109">
        <f t="shared" ca="1" si="61"/>
        <v>27417.613041679982</v>
      </c>
      <c r="AO57" s="109">
        <f t="shared" ca="1" si="61"/>
        <v>27156.597691732528</v>
      </c>
      <c r="AP57" s="109">
        <f t="shared" ca="1" si="61"/>
        <v>26898.068767264733</v>
      </c>
      <c r="AQ57" s="109">
        <f t="shared" ca="1" si="61"/>
        <v>26642.002559116776</v>
      </c>
      <c r="AR57" s="109">
        <f t="shared" ca="1" si="61"/>
        <v>26388.3755845628</v>
      </c>
      <c r="AS57" s="109">
        <f t="shared" ca="1" si="61"/>
        <v>26137.164585136223</v>
      </c>
      <c r="AT57" s="109">
        <f t="shared" ca="1" si="61"/>
        <v>10552.699036108317</v>
      </c>
      <c r="AU57" s="109">
        <f t="shared" ref="AU57:BZ57" ca="1" si="62">AU56/AU47</f>
        <v>15486.891396496705</v>
      </c>
      <c r="AV57" s="109">
        <f t="shared" ca="1" si="62"/>
        <v>15339.362420570655</v>
      </c>
      <c r="AW57" s="109">
        <f t="shared" ca="1" si="62"/>
        <v>15193.24021703049</v>
      </c>
      <c r="AX57" s="109">
        <f t="shared" ca="1" si="62"/>
        <v>15486.773787389762</v>
      </c>
      <c r="AY57" s="109">
        <f t="shared" ca="1" si="62"/>
        <v>29381.473062075776</v>
      </c>
      <c r="AZ57" s="109">
        <f t="shared" ca="1" si="62"/>
        <v>24444.427294714897</v>
      </c>
      <c r="BA57" s="109">
        <f t="shared" ca="1" si="62"/>
        <v>24211.733004188412</v>
      </c>
      <c r="BB57" s="109">
        <f t="shared" ca="1" si="62"/>
        <v>23981.255106943354</v>
      </c>
      <c r="BC57" s="109">
        <f t="shared" ca="1" si="62"/>
        <v>23752.972472406465</v>
      </c>
      <c r="BD57" s="109">
        <f t="shared" ca="1" si="62"/>
        <v>23526.86417175422</v>
      </c>
      <c r="BE57" s="109">
        <f t="shared" ca="1" si="62"/>
        <v>23302.909475982375</v>
      </c>
      <c r="BF57" s="109">
        <f t="shared" ca="1" si="62"/>
        <v>9406.8021767348564</v>
      </c>
      <c r="BG57" s="109">
        <f t="shared" ca="1" si="62"/>
        <v>13806.497559736465</v>
      </c>
      <c r="BH57" s="109">
        <f t="shared" ca="1" si="62"/>
        <v>13674.990806709477</v>
      </c>
      <c r="BI57" s="109">
        <f t="shared" ca="1" si="62"/>
        <v>13544.737823829957</v>
      </c>
      <c r="BJ57" s="109">
        <f t="shared" ca="1" si="62"/>
        <v>13806.51064652762</v>
      </c>
      <c r="BK57" s="109">
        <f t="shared" ca="1" si="62"/>
        <v>26195.988971802737</v>
      </c>
      <c r="BL57" s="109">
        <f t="shared" ca="1" si="62"/>
        <v>21793.827392701918</v>
      </c>
      <c r="BM57" s="109">
        <f t="shared" ca="1" si="62"/>
        <v>21586.378647407859</v>
      </c>
      <c r="BN57" s="109">
        <f t="shared" ca="1" si="62"/>
        <v>21380.905628257657</v>
      </c>
      <c r="BO57" s="109">
        <f t="shared" ca="1" si="62"/>
        <v>21177.389502235485</v>
      </c>
      <c r="BP57" s="109">
        <f t="shared" ca="1" si="62"/>
        <v>20975.81161609196</v>
      </c>
      <c r="BQ57" s="109">
        <f t="shared" ca="1" si="62"/>
        <v>20776.153494624872</v>
      </c>
      <c r="BR57" s="109">
        <f t="shared" ca="1" si="62"/>
        <v>8385.4921099856656</v>
      </c>
      <c r="BS57" s="109">
        <f t="shared" ca="1" si="62"/>
        <v>12308.587600100107</v>
      </c>
      <c r="BT57" s="109">
        <f t="shared" ca="1" si="62"/>
        <v>12191.360676295229</v>
      </c>
      <c r="BU57" s="109">
        <f t="shared" ca="1" si="62"/>
        <v>12075.251195959207</v>
      </c>
      <c r="BV57" s="109">
        <f t="shared" ca="1" si="62"/>
        <v>12308.697564914521</v>
      </c>
      <c r="BW57" s="109">
        <f t="shared" ca="1" si="62"/>
        <v>23356.014187191478</v>
      </c>
      <c r="BX57" s="109">
        <f t="shared" ca="1" si="62"/>
        <v>19430.78474870995</v>
      </c>
      <c r="BY57" s="109">
        <f t="shared" ca="1" si="62"/>
        <v>19245.840448398907</v>
      </c>
      <c r="BZ57" s="109">
        <f t="shared" ca="1" si="62"/>
        <v>19062.657372345744</v>
      </c>
      <c r="CA57" s="109">
        <f t="shared" ref="CA57:DF57" ca="1" si="63">CA56/CA47</f>
        <v>18881.218734786496</v>
      </c>
      <c r="CB57" s="109">
        <f t="shared" ca="1" si="63"/>
        <v>18701.507910145639</v>
      </c>
      <c r="CC57" s="109">
        <f t="shared" ca="1" si="63"/>
        <v>18523.508431501232</v>
      </c>
      <c r="CD57" s="109">
        <f t="shared" ca="1" si="63"/>
        <v>7475.1972722950486</v>
      </c>
      <c r="CE57" s="109">
        <f t="shared" ca="1" si="63"/>
        <v>10973.318895651948</v>
      </c>
      <c r="CF57" s="109">
        <f t="shared" ca="1" si="63"/>
        <v>10868.819275518566</v>
      </c>
      <c r="CG57" s="109">
        <f t="shared" ca="1" si="63"/>
        <v>10765.315624494824</v>
      </c>
      <c r="CH57" s="109">
        <f t="shared" ca="1" si="63"/>
        <v>10973.498860744645</v>
      </c>
      <c r="CI57" s="109">
        <f t="shared" ca="1" si="63"/>
        <v>20824.049334145991</v>
      </c>
      <c r="CJ57" s="109">
        <f t="shared" ca="1" si="63"/>
        <v>17324.079170567933</v>
      </c>
      <c r="CK57" s="109">
        <f t="shared" ca="1" si="63"/>
        <v>17159.196195215583</v>
      </c>
      <c r="CL57" s="109">
        <f t="shared" ca="1" si="63"/>
        <v>16995.883257418885</v>
      </c>
      <c r="CM57" s="109">
        <f t="shared" ca="1" si="63"/>
        <v>16834.125395716022</v>
      </c>
      <c r="CN57" s="109">
        <f t="shared" ca="1" si="63"/>
        <v>16673.907791386788</v>
      </c>
      <c r="CO57" s="109">
        <f t="shared" ca="1" si="63"/>
        <v>16515.215767092606</v>
      </c>
      <c r="CP57" s="109">
        <f t="shared" ca="1" si="63"/>
        <v>6663.8287963201801</v>
      </c>
      <c r="CQ57" s="109">
        <f t="shared" ca="1" si="63"/>
        <v>9783.0106977079449</v>
      </c>
      <c r="CR57" s="109">
        <f t="shared" ca="1" si="63"/>
        <v>9689.8549699723571</v>
      </c>
      <c r="CS57" s="109">
        <f t="shared" ca="1" si="63"/>
        <v>9597.586966372488</v>
      </c>
      <c r="CT57" s="109">
        <f t="shared" ca="1" si="63"/>
        <v>9783.2394275268016</v>
      </c>
      <c r="CU57" s="109">
        <f t="shared" ca="1" si="63"/>
        <v>18566.669003985324</v>
      </c>
      <c r="CV57" s="109">
        <f t="shared" ca="1" si="63"/>
        <v>15445.884012904824</v>
      </c>
      <c r="CW57" s="109">
        <f t="shared" ca="1" si="63"/>
        <v>15298.884770236524</v>
      </c>
      <c r="CX57" s="109">
        <f t="shared" ca="1" si="63"/>
        <v>15153.285154883222</v>
      </c>
      <c r="CY57" s="109">
        <f t="shared" ca="1" si="63"/>
        <v>15009.071831075369</v>
      </c>
      <c r="CZ57" s="109">
        <f t="shared" ca="1" si="63"/>
        <v>14866.231590250161</v>
      </c>
      <c r="DA57" s="109">
        <f t="shared" ca="1" si="63"/>
        <v>14724.751349835919</v>
      </c>
      <c r="DB57" s="109">
        <f t="shared" ca="1" si="63"/>
        <v>5940.6178116026467</v>
      </c>
      <c r="DC57" s="109">
        <f t="shared" ca="1" si="63"/>
        <v>8721.9078852548082</v>
      </c>
      <c r="DD57" s="109">
        <f t="shared" ca="1" si="63"/>
        <v>8638.8632782028872</v>
      </c>
      <c r="DE57" s="109">
        <f t="shared" ca="1" si="63"/>
        <v>8556.6099349074502</v>
      </c>
      <c r="DF57" s="109">
        <f t="shared" ca="1" si="63"/>
        <v>8722.1687201297209</v>
      </c>
      <c r="DG57" s="109">
        <f t="shared" ref="DG57:DV57" ca="1" si="64">DG56/DG47</f>
        <v>16554.078484983209</v>
      </c>
      <c r="DH57" s="109">
        <f t="shared" ca="1" si="64"/>
        <v>13771.396649693188</v>
      </c>
      <c r="DI57" s="109">
        <f t="shared" ca="1" si="64"/>
        <v>13640.340166942136</v>
      </c>
      <c r="DJ57" s="109">
        <f t="shared" ca="1" si="64"/>
        <v>13510.531416181746</v>
      </c>
      <c r="DK57" s="109">
        <f t="shared" ca="1" si="64"/>
        <v>13381.958510406846</v>
      </c>
      <c r="DL57" s="109">
        <f t="shared" ca="1" si="64"/>
        <v>13254.609675978043</v>
      </c>
      <c r="DM57" s="109">
        <f t="shared" ca="1" si="64"/>
        <v>13128.473251536361</v>
      </c>
      <c r="DN57" s="109">
        <f t="shared" ca="1" si="64"/>
        <v>5295.9707166412363</v>
      </c>
      <c r="DO57" s="109">
        <f t="shared" ca="1" si="64"/>
        <v>7775.9706530767489</v>
      </c>
      <c r="DP57" s="109">
        <f t="shared" ca="1" si="64"/>
        <v>7701.93858693934</v>
      </c>
      <c r="DQ57" s="109">
        <f t="shared" ca="1" si="64"/>
        <v>7628.6118224285219</v>
      </c>
      <c r="DR57" s="109">
        <f t="shared" ca="1" si="64"/>
        <v>7776.2506342734996</v>
      </c>
      <c r="DS57" s="109">
        <f t="shared" ca="1" si="64"/>
        <v>14759.718835032038</v>
      </c>
      <c r="DT57" s="109">
        <f t="shared" ca="1" si="64"/>
        <v>12278.509294472686</v>
      </c>
      <c r="DU57" s="109">
        <f t="shared" ca="1" si="64"/>
        <v>12161.665465653656</v>
      </c>
      <c r="DV57" s="109">
        <f t="shared" ca="1" si="64"/>
        <v>12045.933973666619</v>
      </c>
      <c r="DX57" s="55">
        <f t="shared" ca="1" si="54"/>
        <v>1918642.562772939</v>
      </c>
    </row>
    <row r="58" spans="1:128" hidden="1" x14ac:dyDescent="0.2">
      <c r="A58" s="10" t="str">
        <f ca="1">Language!A1358</f>
        <v>Дисконтированный поток нарастающим итогом</v>
      </c>
      <c r="B58" s="71"/>
      <c r="C58" s="46" t="str">
        <f ca="1">Параметры!$C$70</f>
        <v>тыс. руб.</v>
      </c>
      <c r="F58" s="6" t="s">
        <v>3083</v>
      </c>
      <c r="G58" s="53">
        <f ca="1">IF(G$2=1,G57,F58+G57)</f>
        <v>3736.5648635009711</v>
      </c>
      <c r="H58" s="53">
        <f t="shared" ref="H58:DV58" ca="1" si="65">IF(H$2=1,H57,G58+H57)</f>
        <v>7016.2698390990618</v>
      </c>
      <c r="I58" s="53">
        <f t="shared" ca="1" si="65"/>
        <v>7362.8402823881297</v>
      </c>
      <c r="J58" s="53">
        <f t="shared" ca="1" si="65"/>
        <v>11750.555070904944</v>
      </c>
      <c r="K58" s="53">
        <f t="shared" ca="1" si="65"/>
        <v>18644.833842215608</v>
      </c>
      <c r="L58" s="53">
        <f t="shared" ca="1" si="65"/>
        <v>25491.137145414727</v>
      </c>
      <c r="M58" s="53">
        <f t="shared" ca="1" si="65"/>
        <v>32286.021482948927</v>
      </c>
      <c r="N58" s="53">
        <f t="shared" ca="1" si="65"/>
        <v>39385.30900391678</v>
      </c>
      <c r="O58" s="53">
        <f t="shared" ca="1" si="65"/>
        <v>51769.678352748801</v>
      </c>
      <c r="P58" s="53">
        <f t="shared" ca="1" si="65"/>
        <v>63652.480670034704</v>
      </c>
      <c r="Q58" s="53">
        <f t="shared" ca="1" si="65"/>
        <v>75696.338627309335</v>
      </c>
      <c r="R58" s="53">
        <f t="shared" ca="1" si="65"/>
        <v>86813.705082349494</v>
      </c>
      <c r="S58" s="53">
        <f t="shared" ca="1" si="65"/>
        <v>97696.012068045908</v>
      </c>
      <c r="T58" s="53">
        <f t="shared" ca="1" si="65"/>
        <v>108318.14133543109</v>
      </c>
      <c r="U58" s="53">
        <f t="shared" ca="1" si="65"/>
        <v>125933.19013086523</v>
      </c>
      <c r="V58" s="53">
        <f t="shared" ca="1" si="65"/>
        <v>139214.26337292921</v>
      </c>
      <c r="W58" s="53">
        <f t="shared" ca="1" si="65"/>
        <v>158701.19916262617</v>
      </c>
      <c r="X58" s="53">
        <f t="shared" ca="1" si="65"/>
        <v>178002.4554104709</v>
      </c>
      <c r="Y58" s="53">
        <f t="shared" ca="1" si="65"/>
        <v>197119.80336739658</v>
      </c>
      <c r="Z58" s="53">
        <f t="shared" ca="1" si="65"/>
        <v>216606.22271276338</v>
      </c>
      <c r="AA58" s="53">
        <f t="shared" ca="1" si="65"/>
        <v>253568.60549166193</v>
      </c>
      <c r="AB58" s="53">
        <f t="shared" ca="1" si="65"/>
        <v>284321.29286658089</v>
      </c>
      <c r="AC58" s="53">
        <f t="shared" ca="1" si="65"/>
        <v>314781.1929976567</v>
      </c>
      <c r="AD58" s="53">
        <f t="shared" ca="1" si="65"/>
        <v>344951.09530037188</v>
      </c>
      <c r="AE58" s="53">
        <f t="shared" ca="1" si="65"/>
        <v>374833.76258691412</v>
      </c>
      <c r="AF58" s="53">
        <f t="shared" ca="1" si="65"/>
        <v>404431.93132032064</v>
      </c>
      <c r="AG58" s="53">
        <f t="shared" ca="1" si="65"/>
        <v>433748.31186619279</v>
      </c>
      <c r="AH58" s="53">
        <f t="shared" ca="1" si="65"/>
        <v>445586.73174582084</v>
      </c>
      <c r="AI58" s="53">
        <f t="shared" ca="1" si="65"/>
        <v>462958.77075786516</v>
      </c>
      <c r="AJ58" s="53">
        <f t="shared" ca="1" si="65"/>
        <v>480165.30299248837</v>
      </c>
      <c r="AK58" s="53">
        <f t="shared" ca="1" si="65"/>
        <v>497207.90694837517</v>
      </c>
      <c r="AL58" s="53">
        <f t="shared" ca="1" si="65"/>
        <v>514579.65531929751</v>
      </c>
      <c r="AM58" s="53">
        <f t="shared" ca="1" si="65"/>
        <v>547534.1926714665</v>
      </c>
      <c r="AN58" s="53">
        <f t="shared" ca="1" si="65"/>
        <v>574951.80571314646</v>
      </c>
      <c r="AO58" s="53">
        <f t="shared" ca="1" si="65"/>
        <v>602108.40340487903</v>
      </c>
      <c r="AP58" s="53">
        <f t="shared" ca="1" si="65"/>
        <v>629006.47217214375</v>
      </c>
      <c r="AQ58" s="53">
        <f t="shared" ca="1" si="65"/>
        <v>655648.47473126056</v>
      </c>
      <c r="AR58" s="53">
        <f t="shared" ca="1" si="65"/>
        <v>682036.85031582334</v>
      </c>
      <c r="AS58" s="53">
        <f t="shared" ca="1" si="65"/>
        <v>708174.01490095956</v>
      </c>
      <c r="AT58" s="53">
        <f t="shared" ca="1" si="65"/>
        <v>718726.71393706789</v>
      </c>
      <c r="AU58" s="53">
        <f t="shared" ca="1" si="65"/>
        <v>734213.60533356457</v>
      </c>
      <c r="AV58" s="53">
        <f t="shared" ca="1" si="65"/>
        <v>749552.96775413526</v>
      </c>
      <c r="AW58" s="53">
        <f t="shared" ca="1" si="65"/>
        <v>764746.20797116577</v>
      </c>
      <c r="AX58" s="53">
        <f t="shared" ca="1" si="65"/>
        <v>780232.98175855551</v>
      </c>
      <c r="AY58" s="53">
        <f t="shared" ca="1" si="65"/>
        <v>809614.4548206313</v>
      </c>
      <c r="AZ58" s="53">
        <f t="shared" ca="1" si="65"/>
        <v>834058.88211534615</v>
      </c>
      <c r="BA58" s="53">
        <f t="shared" ca="1" si="65"/>
        <v>858270.61511953454</v>
      </c>
      <c r="BB58" s="53">
        <f t="shared" ca="1" si="65"/>
        <v>882251.87022647785</v>
      </c>
      <c r="BC58" s="53">
        <f t="shared" ca="1" si="65"/>
        <v>906004.84269888431</v>
      </c>
      <c r="BD58" s="53">
        <f t="shared" ca="1" si="65"/>
        <v>929531.70687063853</v>
      </c>
      <c r="BE58" s="53">
        <f t="shared" ca="1" si="65"/>
        <v>952834.61634662095</v>
      </c>
      <c r="BF58" s="53">
        <f t="shared" ca="1" si="65"/>
        <v>962241.41852335585</v>
      </c>
      <c r="BG58" s="53">
        <f t="shared" ca="1" si="65"/>
        <v>976047.91608309234</v>
      </c>
      <c r="BH58" s="53">
        <f t="shared" ca="1" si="65"/>
        <v>989722.90688980184</v>
      </c>
      <c r="BI58" s="53">
        <f t="shared" ca="1" si="65"/>
        <v>1003267.6447136318</v>
      </c>
      <c r="BJ58" s="53">
        <f t="shared" ca="1" si="65"/>
        <v>1017074.1553601595</v>
      </c>
      <c r="BK58" s="53">
        <f t="shared" ca="1" si="65"/>
        <v>1043270.1443319622</v>
      </c>
      <c r="BL58" s="53">
        <f t="shared" ca="1" si="65"/>
        <v>1065063.9717246641</v>
      </c>
      <c r="BM58" s="53">
        <f t="shared" ca="1" si="65"/>
        <v>1086650.3503720718</v>
      </c>
      <c r="BN58" s="53">
        <f t="shared" ca="1" si="65"/>
        <v>1108031.2560003295</v>
      </c>
      <c r="BO58" s="53">
        <f t="shared" ca="1" si="65"/>
        <v>1129208.645502565</v>
      </c>
      <c r="BP58" s="53">
        <f t="shared" ca="1" si="65"/>
        <v>1150184.457118657</v>
      </c>
      <c r="BQ58" s="53">
        <f t="shared" ca="1" si="65"/>
        <v>1170960.6106132818</v>
      </c>
      <c r="BR58" s="53">
        <f t="shared" ca="1" si="65"/>
        <v>1179346.1027232674</v>
      </c>
      <c r="BS58" s="53">
        <f t="shared" ca="1" si="65"/>
        <v>1191654.6903233675</v>
      </c>
      <c r="BT58" s="53">
        <f t="shared" ca="1" si="65"/>
        <v>1203846.0509996626</v>
      </c>
      <c r="BU58" s="53">
        <f t="shared" ca="1" si="65"/>
        <v>1215921.3021956219</v>
      </c>
      <c r="BV58" s="53">
        <f t="shared" ca="1" si="65"/>
        <v>1228229.9997605365</v>
      </c>
      <c r="BW58" s="53">
        <f t="shared" ca="1" si="65"/>
        <v>1251586.0139477279</v>
      </c>
      <c r="BX58" s="53">
        <f t="shared" ca="1" si="65"/>
        <v>1271016.7986964379</v>
      </c>
      <c r="BY58" s="53">
        <f t="shared" ca="1" si="65"/>
        <v>1290262.6391448367</v>
      </c>
      <c r="BZ58" s="53">
        <f t="shared" ca="1" si="65"/>
        <v>1309325.2965171824</v>
      </c>
      <c r="CA58" s="53">
        <f t="shared" ca="1" si="65"/>
        <v>1328206.515251969</v>
      </c>
      <c r="CB58" s="53">
        <f t="shared" ca="1" si="65"/>
        <v>1346908.0231621147</v>
      </c>
      <c r="CC58" s="53">
        <f t="shared" ca="1" si="65"/>
        <v>1365431.5315936159</v>
      </c>
      <c r="CD58" s="53">
        <f t="shared" ca="1" si="65"/>
        <v>1372906.728865911</v>
      </c>
      <c r="CE58" s="53">
        <f t="shared" ca="1" si="65"/>
        <v>1383880.047761563</v>
      </c>
      <c r="CF58" s="53">
        <f t="shared" ca="1" si="65"/>
        <v>1394748.8670370816</v>
      </c>
      <c r="CG58" s="53">
        <f t="shared" ca="1" si="65"/>
        <v>1405514.1826615764</v>
      </c>
      <c r="CH58" s="53">
        <f t="shared" ca="1" si="65"/>
        <v>1416487.6815223212</v>
      </c>
      <c r="CI58" s="53">
        <f t="shared" ca="1" si="65"/>
        <v>1437311.7308564673</v>
      </c>
      <c r="CJ58" s="53">
        <f t="shared" ca="1" si="65"/>
        <v>1454635.8100270352</v>
      </c>
      <c r="CK58" s="53">
        <f t="shared" ca="1" si="65"/>
        <v>1471795.0062222509</v>
      </c>
      <c r="CL58" s="53">
        <f t="shared" ca="1" si="65"/>
        <v>1488790.8894796697</v>
      </c>
      <c r="CM58" s="53">
        <f t="shared" ca="1" si="65"/>
        <v>1505625.0148753857</v>
      </c>
      <c r="CN58" s="53">
        <f t="shared" ca="1" si="65"/>
        <v>1522298.9226667725</v>
      </c>
      <c r="CO58" s="53">
        <f t="shared" ca="1" si="65"/>
        <v>1538814.138433865</v>
      </c>
      <c r="CP58" s="53">
        <f t="shared" ca="1" si="65"/>
        <v>1545477.9672301852</v>
      </c>
      <c r="CQ58" s="53">
        <f t="shared" ca="1" si="65"/>
        <v>1555260.9779278932</v>
      </c>
      <c r="CR58" s="53">
        <f t="shared" ca="1" si="65"/>
        <v>1564950.8328978654</v>
      </c>
      <c r="CS58" s="53">
        <f t="shared" ca="1" si="65"/>
        <v>1574548.419864238</v>
      </c>
      <c r="CT58" s="53">
        <f t="shared" ca="1" si="65"/>
        <v>1584331.6592917647</v>
      </c>
      <c r="CU58" s="53">
        <f t="shared" ca="1" si="65"/>
        <v>1602898.3282957501</v>
      </c>
      <c r="CV58" s="53">
        <f t="shared" ca="1" si="65"/>
        <v>1618344.2123086548</v>
      </c>
      <c r="CW58" s="53">
        <f t="shared" ca="1" si="65"/>
        <v>1633643.0970788912</v>
      </c>
      <c r="CX58" s="53">
        <f t="shared" ca="1" si="65"/>
        <v>1648796.3822337745</v>
      </c>
      <c r="CY58" s="53">
        <f t="shared" ca="1" si="65"/>
        <v>1663805.45406485</v>
      </c>
      <c r="CZ58" s="53">
        <f t="shared" ca="1" si="65"/>
        <v>1678671.6856551003</v>
      </c>
      <c r="DA58" s="53">
        <f t="shared" ca="1" si="65"/>
        <v>1693396.4370049362</v>
      </c>
      <c r="DB58" s="53">
        <f t="shared" ca="1" si="65"/>
        <v>1699337.0548165387</v>
      </c>
      <c r="DC58" s="53">
        <f t="shared" ca="1" si="65"/>
        <v>1708058.9627017935</v>
      </c>
      <c r="DD58" s="53">
        <f t="shared" ca="1" si="65"/>
        <v>1716697.8259799965</v>
      </c>
      <c r="DE58" s="53">
        <f t="shared" ca="1" si="65"/>
        <v>1725254.4359149039</v>
      </c>
      <c r="DF58" s="53">
        <f t="shared" ca="1" si="65"/>
        <v>1733976.6046350335</v>
      </c>
      <c r="DG58" s="53">
        <f t="shared" ca="1" si="65"/>
        <v>1750530.6831200167</v>
      </c>
      <c r="DH58" s="53">
        <f t="shared" ca="1" si="65"/>
        <v>1764302.0797697098</v>
      </c>
      <c r="DI58" s="53">
        <f t="shared" ca="1" si="65"/>
        <v>1777942.4199366521</v>
      </c>
      <c r="DJ58" s="53">
        <f t="shared" ca="1" si="65"/>
        <v>1791452.9513528338</v>
      </c>
      <c r="DK58" s="53">
        <f t="shared" ca="1" si="65"/>
        <v>1804834.9098632406</v>
      </c>
      <c r="DL58" s="53">
        <f t="shared" ca="1" si="65"/>
        <v>1818089.5195392186</v>
      </c>
      <c r="DM58" s="53">
        <f t="shared" ca="1" si="65"/>
        <v>1831217.9927907549</v>
      </c>
      <c r="DN58" s="53">
        <f t="shared" ca="1" si="65"/>
        <v>1836513.9635073962</v>
      </c>
      <c r="DO58" s="53">
        <f t="shared" ca="1" si="65"/>
        <v>1844289.9341604728</v>
      </c>
      <c r="DP58" s="53">
        <f t="shared" ca="1" si="65"/>
        <v>1851991.8727474122</v>
      </c>
      <c r="DQ58" s="53">
        <f t="shared" ca="1" si="65"/>
        <v>1859620.4845698406</v>
      </c>
      <c r="DR58" s="53">
        <f t="shared" ca="1" si="65"/>
        <v>1867396.7352041141</v>
      </c>
      <c r="DS58" s="53">
        <f t="shared" ca="1" si="65"/>
        <v>1882156.4540391462</v>
      </c>
      <c r="DT58" s="53">
        <f t="shared" ca="1" si="65"/>
        <v>1894434.9633336188</v>
      </c>
      <c r="DU58" s="53">
        <f t="shared" ca="1" si="65"/>
        <v>1906596.6287992725</v>
      </c>
      <c r="DV58" s="53">
        <f t="shared" ca="1" si="65"/>
        <v>1918642.562772939</v>
      </c>
    </row>
    <row r="59" spans="1:128" hidden="1" x14ac:dyDescent="0.2">
      <c r="A59" s="33"/>
      <c r="B59" s="71"/>
      <c r="G59" s="259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  <c r="DQ59" s="53"/>
      <c r="DR59" s="53"/>
      <c r="DS59" s="53"/>
      <c r="DT59" s="53"/>
      <c r="DU59" s="53"/>
      <c r="DV59" s="53"/>
    </row>
    <row r="60" spans="1:128" hidden="1" x14ac:dyDescent="0.2">
      <c r="A60" s="22" t="str">
        <f ca="1">Language!A1395</f>
        <v>Чистая приведенная стоимость, NPV</v>
      </c>
      <c r="B60" s="87">
        <f ca="1">DX57</f>
        <v>1918642.562772939</v>
      </c>
      <c r="C60" s="46" t="str">
        <f ca="1">Параметры!$C$70</f>
        <v>тыс. руб.</v>
      </c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  <c r="DQ60" s="53"/>
      <c r="DR60" s="53"/>
      <c r="DS60" s="53"/>
      <c r="DT60" s="53"/>
      <c r="DU60" s="53"/>
      <c r="DV60" s="53"/>
    </row>
    <row r="61" spans="1:128" hidden="1" collapsed="1" x14ac:dyDescent="0.2">
      <c r="A61" s="22" t="str">
        <f ca="1">Language!A1396</f>
        <v>Внутренняя норма рентабельности, IRR</v>
      </c>
      <c r="B61" s="85">
        <v>0.78</v>
      </c>
      <c r="C61" s="46" t="s">
        <v>1</v>
      </c>
      <c r="G61" s="39" t="str">
        <f ca="1">Language!A$1366</f>
        <v>(с учетом инфляции, номинальная)</v>
      </c>
    </row>
    <row r="62" spans="1:128" hidden="1" outlineLevel="1" x14ac:dyDescent="0.2">
      <c r="A62" s="10" t="str">
        <f ca="1">Language!A$416</f>
        <v>Темпы роста цен, базовые</v>
      </c>
      <c r="B62" s="5"/>
      <c r="C62" s="46" t="str">
        <f ca="1">Language!A$484</f>
        <v>% в год</v>
      </c>
      <c r="F62" s="6" t="s">
        <v>3190</v>
      </c>
      <c r="G62" s="27">
        <f>CHOOSE(Prj_CurReport, Параметры!G$49,Параметры!G$62,Параметры!G$68)</f>
        <v>7.0000000000000007E-2</v>
      </c>
      <c r="H62" s="27">
        <f>CHOOSE(Prj_CurReport, Параметры!H$49,Параметры!H$62,Параметры!H$68)</f>
        <v>7.0000000000000007E-2</v>
      </c>
      <c r="I62" s="27">
        <f>CHOOSE(Prj_CurReport, Параметры!I$49,Параметры!I$62,Параметры!I$68)</f>
        <v>7.0000000000000007E-2</v>
      </c>
      <c r="J62" s="27">
        <f>CHOOSE(Prj_CurReport, Параметры!J$49,Параметры!J$62,Параметры!J$68)</f>
        <v>7.0000000000000007E-2</v>
      </c>
      <c r="K62" s="27">
        <f>CHOOSE(Prj_CurReport, Параметры!K$49,Параметры!K$62,Параметры!K$68)</f>
        <v>7.0000000000000007E-2</v>
      </c>
      <c r="L62" s="27">
        <f>CHOOSE(Prj_CurReport, Параметры!L$49,Параметры!L$62,Параметры!L$68)</f>
        <v>7.0000000000000007E-2</v>
      </c>
      <c r="M62" s="27">
        <f>CHOOSE(Prj_CurReport, Параметры!M$49,Параметры!M$62,Параметры!M$68)</f>
        <v>7.0000000000000007E-2</v>
      </c>
      <c r="N62" s="27">
        <f>CHOOSE(Prj_CurReport, Параметры!N$49,Параметры!N$62,Параметры!N$68)</f>
        <v>7.0000000000000007E-2</v>
      </c>
      <c r="O62" s="27">
        <f>CHOOSE(Prj_CurReport, Параметры!O$49,Параметры!O$62,Параметры!O$68)</f>
        <v>7.0000000000000007E-2</v>
      </c>
      <c r="P62" s="27">
        <f>CHOOSE(Prj_CurReport, Параметры!P$49,Параметры!P$62,Параметры!P$68)</f>
        <v>7.0000000000000007E-2</v>
      </c>
      <c r="Q62" s="27">
        <f>CHOOSE(Prj_CurReport, Параметры!Q$49,Параметры!Q$62,Параметры!Q$68)</f>
        <v>7.0000000000000007E-2</v>
      </c>
      <c r="R62" s="27">
        <f>CHOOSE(Prj_CurReport, Параметры!R$49,Параметры!R$62,Параметры!R$68)</f>
        <v>7.0000000000000007E-2</v>
      </c>
      <c r="S62" s="27">
        <f>CHOOSE(Prj_CurReport, Параметры!S$49,Параметры!S$62,Параметры!S$68)</f>
        <v>7.0000000000000007E-2</v>
      </c>
      <c r="T62" s="27">
        <f>CHOOSE(Prj_CurReport, Параметры!T$49,Параметры!T$62,Параметры!T$68)</f>
        <v>7.0000000000000007E-2</v>
      </c>
      <c r="U62" s="27">
        <f>CHOOSE(Prj_CurReport, Параметры!U$49,Параметры!U$62,Параметры!U$68)</f>
        <v>7.0000000000000007E-2</v>
      </c>
      <c r="V62" s="27">
        <f>CHOOSE(Prj_CurReport, Параметры!V$49,Параметры!V$62,Параметры!V$68)</f>
        <v>7.0000000000000007E-2</v>
      </c>
      <c r="W62" s="27">
        <f>CHOOSE(Prj_CurReport, Параметры!W$49,Параметры!W$62,Параметры!W$68)</f>
        <v>7.0000000000000007E-2</v>
      </c>
      <c r="X62" s="27">
        <f>CHOOSE(Prj_CurReport, Параметры!X$49,Параметры!X$62,Параметры!X$68)</f>
        <v>7.0000000000000007E-2</v>
      </c>
      <c r="Y62" s="27">
        <f>CHOOSE(Prj_CurReport, Параметры!Y$49,Параметры!Y$62,Параметры!Y$68)</f>
        <v>7.0000000000000007E-2</v>
      </c>
      <c r="Z62" s="27">
        <f>CHOOSE(Prj_CurReport, Параметры!Z$49,Параметры!Z$62,Параметры!Z$68)</f>
        <v>7.0000000000000007E-2</v>
      </c>
      <c r="AA62" s="27">
        <f>CHOOSE(Prj_CurReport, Параметры!AA$49,Параметры!AA$62,Параметры!AA$68)</f>
        <v>7.0000000000000007E-2</v>
      </c>
      <c r="AB62" s="27">
        <f>CHOOSE(Prj_CurReport, Параметры!AB$49,Параметры!AB$62,Параметры!AB$68)</f>
        <v>7.0000000000000007E-2</v>
      </c>
      <c r="AC62" s="27">
        <f>CHOOSE(Prj_CurReport, Параметры!AC$49,Параметры!AC$62,Параметры!AC$68)</f>
        <v>7.0000000000000007E-2</v>
      </c>
      <c r="AD62" s="27">
        <f>CHOOSE(Prj_CurReport, Параметры!AD$49,Параметры!AD$62,Параметры!AD$68)</f>
        <v>7.0000000000000007E-2</v>
      </c>
      <c r="AE62" s="27">
        <f>CHOOSE(Prj_CurReport, Параметры!AE$49,Параметры!AE$62,Параметры!AE$68)</f>
        <v>7.0000000000000007E-2</v>
      </c>
      <c r="AF62" s="27">
        <f>CHOOSE(Prj_CurReport, Параметры!AF$49,Параметры!AF$62,Параметры!AF$68)</f>
        <v>7.0000000000000007E-2</v>
      </c>
      <c r="AG62" s="27">
        <f>CHOOSE(Prj_CurReport, Параметры!AG$49,Параметры!AG$62,Параметры!AG$68)</f>
        <v>7.0000000000000007E-2</v>
      </c>
      <c r="AH62" s="27">
        <f>CHOOSE(Prj_CurReport, Параметры!AH$49,Параметры!AH$62,Параметры!AH$68)</f>
        <v>7.0000000000000007E-2</v>
      </c>
      <c r="AI62" s="27">
        <f>CHOOSE(Prj_CurReport, Параметры!AI$49,Параметры!AI$62,Параметры!AI$68)</f>
        <v>7.0000000000000007E-2</v>
      </c>
      <c r="AJ62" s="27">
        <f>CHOOSE(Prj_CurReport, Параметры!AJ$49,Параметры!AJ$62,Параметры!AJ$68)</f>
        <v>7.0000000000000007E-2</v>
      </c>
      <c r="AK62" s="27">
        <f>CHOOSE(Prj_CurReport, Параметры!AK$49,Параметры!AK$62,Параметры!AK$68)</f>
        <v>7.0000000000000007E-2</v>
      </c>
      <c r="AL62" s="27">
        <f>CHOOSE(Prj_CurReport, Параметры!AL$49,Параметры!AL$62,Параметры!AL$68)</f>
        <v>7.0000000000000007E-2</v>
      </c>
      <c r="AM62" s="27">
        <f>CHOOSE(Prj_CurReport, Параметры!AM$49,Параметры!AM$62,Параметры!AM$68)</f>
        <v>7.0000000000000007E-2</v>
      </c>
      <c r="AN62" s="27">
        <f>CHOOSE(Prj_CurReport, Параметры!AN$49,Параметры!AN$62,Параметры!AN$68)</f>
        <v>7.0000000000000007E-2</v>
      </c>
      <c r="AO62" s="27">
        <f>CHOOSE(Prj_CurReport, Параметры!AO$49,Параметры!AO$62,Параметры!AO$68)</f>
        <v>7.0000000000000007E-2</v>
      </c>
      <c r="AP62" s="27">
        <f>CHOOSE(Prj_CurReport, Параметры!AP$49,Параметры!AP$62,Параметры!AP$68)</f>
        <v>7.0000000000000007E-2</v>
      </c>
      <c r="AQ62" s="27">
        <f>CHOOSE(Prj_CurReport, Параметры!AQ$49,Параметры!AQ$62,Параметры!AQ$68)</f>
        <v>7.0000000000000007E-2</v>
      </c>
      <c r="AR62" s="27">
        <f>CHOOSE(Prj_CurReport, Параметры!AR$49,Параметры!AR$62,Параметры!AR$68)</f>
        <v>7.0000000000000007E-2</v>
      </c>
      <c r="AS62" s="27">
        <f>CHOOSE(Prj_CurReport, Параметры!AS$49,Параметры!AS$62,Параметры!AS$68)</f>
        <v>7.0000000000000007E-2</v>
      </c>
      <c r="AT62" s="27">
        <f>CHOOSE(Prj_CurReport, Параметры!AT$49,Параметры!AT$62,Параметры!AT$68)</f>
        <v>7.0000000000000007E-2</v>
      </c>
      <c r="AU62" s="27">
        <f>CHOOSE(Prj_CurReport, Параметры!AU$49,Параметры!AU$62,Параметры!AU$68)</f>
        <v>7.0000000000000007E-2</v>
      </c>
      <c r="AV62" s="27">
        <f>CHOOSE(Prj_CurReport, Параметры!AV$49,Параметры!AV$62,Параметры!AV$68)</f>
        <v>7.0000000000000007E-2</v>
      </c>
      <c r="AW62" s="27">
        <f>CHOOSE(Prj_CurReport, Параметры!AW$49,Параметры!AW$62,Параметры!AW$68)</f>
        <v>7.0000000000000007E-2</v>
      </c>
      <c r="AX62" s="27">
        <f>CHOOSE(Prj_CurReport, Параметры!AX$49,Параметры!AX$62,Параметры!AX$68)</f>
        <v>7.0000000000000007E-2</v>
      </c>
      <c r="AY62" s="27">
        <f>CHOOSE(Prj_CurReport, Параметры!AY$49,Параметры!AY$62,Параметры!AY$68)</f>
        <v>7.0000000000000007E-2</v>
      </c>
      <c r="AZ62" s="27">
        <f>CHOOSE(Prj_CurReport, Параметры!AZ$49,Параметры!AZ$62,Параметры!AZ$68)</f>
        <v>7.0000000000000007E-2</v>
      </c>
      <c r="BA62" s="27">
        <f>CHOOSE(Prj_CurReport, Параметры!BA$49,Параметры!BA$62,Параметры!BA$68)</f>
        <v>7.0000000000000007E-2</v>
      </c>
      <c r="BB62" s="27">
        <f>CHOOSE(Prj_CurReport, Параметры!BB$49,Параметры!BB$62,Параметры!BB$68)</f>
        <v>7.0000000000000007E-2</v>
      </c>
      <c r="BC62" s="27">
        <f>CHOOSE(Prj_CurReport, Параметры!BC$49,Параметры!BC$62,Параметры!BC$68)</f>
        <v>7.0000000000000007E-2</v>
      </c>
      <c r="BD62" s="27">
        <f>CHOOSE(Prj_CurReport, Параметры!BD$49,Параметры!BD$62,Параметры!BD$68)</f>
        <v>7.0000000000000007E-2</v>
      </c>
      <c r="BE62" s="27">
        <f>CHOOSE(Prj_CurReport, Параметры!BE$49,Параметры!BE$62,Параметры!BE$68)</f>
        <v>7.0000000000000007E-2</v>
      </c>
      <c r="BF62" s="27">
        <f>CHOOSE(Prj_CurReport, Параметры!BF$49,Параметры!BF$62,Параметры!BF$68)</f>
        <v>7.0000000000000007E-2</v>
      </c>
      <c r="BG62" s="27">
        <f>CHOOSE(Prj_CurReport, Параметры!BG$49,Параметры!BG$62,Параметры!BG$68)</f>
        <v>7.0000000000000007E-2</v>
      </c>
      <c r="BH62" s="27">
        <f>CHOOSE(Prj_CurReport, Параметры!BH$49,Параметры!BH$62,Параметры!BH$68)</f>
        <v>7.0000000000000007E-2</v>
      </c>
      <c r="BI62" s="27">
        <f>CHOOSE(Prj_CurReport, Параметры!BI$49,Параметры!BI$62,Параметры!BI$68)</f>
        <v>7.0000000000000007E-2</v>
      </c>
      <c r="BJ62" s="27">
        <f>CHOOSE(Prj_CurReport, Параметры!BJ$49,Параметры!BJ$62,Параметры!BJ$68)</f>
        <v>7.0000000000000007E-2</v>
      </c>
      <c r="BK62" s="27">
        <f>CHOOSE(Prj_CurReport, Параметры!BK$49,Параметры!BK$62,Параметры!BK$68)</f>
        <v>7.0000000000000007E-2</v>
      </c>
      <c r="BL62" s="27">
        <f>CHOOSE(Prj_CurReport, Параметры!BL$49,Параметры!BL$62,Параметры!BL$68)</f>
        <v>7.0000000000000007E-2</v>
      </c>
      <c r="BM62" s="27">
        <f>CHOOSE(Prj_CurReport, Параметры!BM$49,Параметры!BM$62,Параметры!BM$68)</f>
        <v>7.0000000000000007E-2</v>
      </c>
      <c r="BN62" s="27">
        <f>CHOOSE(Prj_CurReport, Параметры!BN$49,Параметры!BN$62,Параметры!BN$68)</f>
        <v>7.0000000000000007E-2</v>
      </c>
      <c r="BO62" s="27">
        <f>CHOOSE(Prj_CurReport, Параметры!BO$49,Параметры!BO$62,Параметры!BO$68)</f>
        <v>7.0000000000000007E-2</v>
      </c>
      <c r="BP62" s="27">
        <f>CHOOSE(Prj_CurReport, Параметры!BP$49,Параметры!BP$62,Параметры!BP$68)</f>
        <v>7.0000000000000007E-2</v>
      </c>
      <c r="BQ62" s="27">
        <f>CHOOSE(Prj_CurReport, Параметры!BQ$49,Параметры!BQ$62,Параметры!BQ$68)</f>
        <v>7.0000000000000007E-2</v>
      </c>
      <c r="BR62" s="27">
        <f>CHOOSE(Prj_CurReport, Параметры!BR$49,Параметры!BR$62,Параметры!BR$68)</f>
        <v>7.0000000000000007E-2</v>
      </c>
      <c r="BS62" s="27">
        <f>CHOOSE(Prj_CurReport, Параметры!BS$49,Параметры!BS$62,Параметры!BS$68)</f>
        <v>7.0000000000000007E-2</v>
      </c>
      <c r="BT62" s="27">
        <f>CHOOSE(Prj_CurReport, Параметры!BT$49,Параметры!BT$62,Параметры!BT$68)</f>
        <v>7.0000000000000007E-2</v>
      </c>
      <c r="BU62" s="27">
        <f>CHOOSE(Prj_CurReport, Параметры!BU$49,Параметры!BU$62,Параметры!BU$68)</f>
        <v>7.0000000000000007E-2</v>
      </c>
      <c r="BV62" s="27">
        <f>CHOOSE(Prj_CurReport, Параметры!BV$49,Параметры!BV$62,Параметры!BV$68)</f>
        <v>7.0000000000000007E-2</v>
      </c>
      <c r="BW62" s="27">
        <f>CHOOSE(Prj_CurReport, Параметры!BW$49,Параметры!BW$62,Параметры!BW$68)</f>
        <v>7.0000000000000007E-2</v>
      </c>
      <c r="BX62" s="27">
        <f>CHOOSE(Prj_CurReport, Параметры!BX$49,Параметры!BX$62,Параметры!BX$68)</f>
        <v>7.0000000000000007E-2</v>
      </c>
      <c r="BY62" s="27">
        <f>CHOOSE(Prj_CurReport, Параметры!BY$49,Параметры!BY$62,Параметры!BY$68)</f>
        <v>7.0000000000000007E-2</v>
      </c>
      <c r="BZ62" s="27">
        <f>CHOOSE(Prj_CurReport, Параметры!BZ$49,Параметры!BZ$62,Параметры!BZ$68)</f>
        <v>7.0000000000000007E-2</v>
      </c>
      <c r="CA62" s="27">
        <f>CHOOSE(Prj_CurReport, Параметры!CA$49,Параметры!CA$62,Параметры!CA$68)</f>
        <v>7.0000000000000007E-2</v>
      </c>
      <c r="CB62" s="27">
        <f>CHOOSE(Prj_CurReport, Параметры!CB$49,Параметры!CB$62,Параметры!CB$68)</f>
        <v>7.0000000000000007E-2</v>
      </c>
      <c r="CC62" s="27">
        <f>CHOOSE(Prj_CurReport, Параметры!CC$49,Параметры!CC$62,Параметры!CC$68)</f>
        <v>7.0000000000000007E-2</v>
      </c>
      <c r="CD62" s="27">
        <f>CHOOSE(Prj_CurReport, Параметры!CD$49,Параметры!CD$62,Параметры!CD$68)</f>
        <v>7.0000000000000007E-2</v>
      </c>
      <c r="CE62" s="27">
        <f>CHOOSE(Prj_CurReport, Параметры!CE$49,Параметры!CE$62,Параметры!CE$68)</f>
        <v>7.0000000000000007E-2</v>
      </c>
      <c r="CF62" s="27">
        <f>CHOOSE(Prj_CurReport, Параметры!CF$49,Параметры!CF$62,Параметры!CF$68)</f>
        <v>7.0000000000000007E-2</v>
      </c>
      <c r="CG62" s="27">
        <f>CHOOSE(Prj_CurReport, Параметры!CG$49,Параметры!CG$62,Параметры!CG$68)</f>
        <v>7.0000000000000007E-2</v>
      </c>
      <c r="CH62" s="27">
        <f>CHOOSE(Prj_CurReport, Параметры!CH$49,Параметры!CH$62,Параметры!CH$68)</f>
        <v>7.0000000000000007E-2</v>
      </c>
      <c r="CI62" s="27">
        <f>CHOOSE(Prj_CurReport, Параметры!CI$49,Параметры!CI$62,Параметры!CI$68)</f>
        <v>7.0000000000000007E-2</v>
      </c>
      <c r="CJ62" s="27">
        <f>CHOOSE(Prj_CurReport, Параметры!CJ$49,Параметры!CJ$62,Параметры!CJ$68)</f>
        <v>7.0000000000000007E-2</v>
      </c>
      <c r="CK62" s="27">
        <f>CHOOSE(Prj_CurReport, Параметры!CK$49,Параметры!CK$62,Параметры!CK$68)</f>
        <v>7.0000000000000007E-2</v>
      </c>
      <c r="CL62" s="27">
        <f>CHOOSE(Prj_CurReport, Параметры!CL$49,Параметры!CL$62,Параметры!CL$68)</f>
        <v>7.0000000000000007E-2</v>
      </c>
      <c r="CM62" s="27">
        <f>CHOOSE(Prj_CurReport, Параметры!CM$49,Параметры!CM$62,Параметры!CM$68)</f>
        <v>7.0000000000000007E-2</v>
      </c>
      <c r="CN62" s="27">
        <f>CHOOSE(Prj_CurReport, Параметры!CN$49,Параметры!CN$62,Параметры!CN$68)</f>
        <v>7.0000000000000007E-2</v>
      </c>
      <c r="CO62" s="27">
        <f>CHOOSE(Prj_CurReport, Параметры!CO$49,Параметры!CO$62,Параметры!CO$68)</f>
        <v>7.0000000000000007E-2</v>
      </c>
      <c r="CP62" s="27">
        <f>CHOOSE(Prj_CurReport, Параметры!CP$49,Параметры!CP$62,Параметры!CP$68)</f>
        <v>7.0000000000000007E-2</v>
      </c>
      <c r="CQ62" s="27">
        <f>CHOOSE(Prj_CurReport, Параметры!CQ$49,Параметры!CQ$62,Параметры!CQ$68)</f>
        <v>7.0000000000000007E-2</v>
      </c>
      <c r="CR62" s="27">
        <f>CHOOSE(Prj_CurReport, Параметры!CR$49,Параметры!CR$62,Параметры!CR$68)</f>
        <v>7.0000000000000007E-2</v>
      </c>
      <c r="CS62" s="27">
        <f>CHOOSE(Prj_CurReport, Параметры!CS$49,Параметры!CS$62,Параметры!CS$68)</f>
        <v>7.0000000000000007E-2</v>
      </c>
      <c r="CT62" s="27">
        <f>CHOOSE(Prj_CurReport, Параметры!CT$49,Параметры!CT$62,Параметры!CT$68)</f>
        <v>7.0000000000000007E-2</v>
      </c>
      <c r="CU62" s="27">
        <f>CHOOSE(Prj_CurReport, Параметры!CU$49,Параметры!CU$62,Параметры!CU$68)</f>
        <v>7.0000000000000007E-2</v>
      </c>
      <c r="CV62" s="27">
        <f>CHOOSE(Prj_CurReport, Параметры!CV$49,Параметры!CV$62,Параметры!CV$68)</f>
        <v>7.0000000000000007E-2</v>
      </c>
      <c r="CW62" s="27">
        <f>CHOOSE(Prj_CurReport, Параметры!CW$49,Параметры!CW$62,Параметры!CW$68)</f>
        <v>7.0000000000000007E-2</v>
      </c>
      <c r="CX62" s="27">
        <f>CHOOSE(Prj_CurReport, Параметры!CX$49,Параметры!CX$62,Параметры!CX$68)</f>
        <v>7.0000000000000007E-2</v>
      </c>
      <c r="CY62" s="27">
        <f>CHOOSE(Prj_CurReport, Параметры!CY$49,Параметры!CY$62,Параметры!CY$68)</f>
        <v>7.0000000000000007E-2</v>
      </c>
      <c r="CZ62" s="27">
        <f>CHOOSE(Prj_CurReport, Параметры!CZ$49,Параметры!CZ$62,Параметры!CZ$68)</f>
        <v>7.0000000000000007E-2</v>
      </c>
      <c r="DA62" s="27">
        <f>CHOOSE(Prj_CurReport, Параметры!DA$49,Параметры!DA$62,Параметры!DA$68)</f>
        <v>7.0000000000000007E-2</v>
      </c>
      <c r="DB62" s="27">
        <f>CHOOSE(Prj_CurReport, Параметры!DB$49,Параметры!DB$62,Параметры!DB$68)</f>
        <v>7.0000000000000007E-2</v>
      </c>
      <c r="DC62" s="27">
        <f>CHOOSE(Prj_CurReport, Параметры!DC$49,Параметры!DC$62,Параметры!DC$68)</f>
        <v>7.0000000000000007E-2</v>
      </c>
      <c r="DD62" s="27">
        <f>CHOOSE(Prj_CurReport, Параметры!DD$49,Параметры!DD$62,Параметры!DD$68)</f>
        <v>7.0000000000000007E-2</v>
      </c>
      <c r="DE62" s="27">
        <f>CHOOSE(Prj_CurReport, Параметры!DE$49,Параметры!DE$62,Параметры!DE$68)</f>
        <v>7.0000000000000007E-2</v>
      </c>
      <c r="DF62" s="27">
        <f>CHOOSE(Prj_CurReport, Параметры!DF$49,Параметры!DF$62,Параметры!DF$68)</f>
        <v>7.0000000000000007E-2</v>
      </c>
      <c r="DG62" s="27">
        <f>CHOOSE(Prj_CurReport, Параметры!DG$49,Параметры!DG$62,Параметры!DG$68)</f>
        <v>7.0000000000000007E-2</v>
      </c>
      <c r="DH62" s="27">
        <f>CHOOSE(Prj_CurReport, Параметры!DH$49,Параметры!DH$62,Параметры!DH$68)</f>
        <v>7.0000000000000007E-2</v>
      </c>
      <c r="DI62" s="27">
        <f>CHOOSE(Prj_CurReport, Параметры!DI$49,Параметры!DI$62,Параметры!DI$68)</f>
        <v>7.0000000000000007E-2</v>
      </c>
      <c r="DJ62" s="27">
        <f>CHOOSE(Prj_CurReport, Параметры!DJ$49,Параметры!DJ$62,Параметры!DJ$68)</f>
        <v>7.0000000000000007E-2</v>
      </c>
      <c r="DK62" s="27">
        <f>CHOOSE(Prj_CurReport, Параметры!DK$49,Параметры!DK$62,Параметры!DK$68)</f>
        <v>7.0000000000000007E-2</v>
      </c>
      <c r="DL62" s="27">
        <f>CHOOSE(Prj_CurReport, Параметры!DL$49,Параметры!DL$62,Параметры!DL$68)</f>
        <v>7.0000000000000007E-2</v>
      </c>
      <c r="DM62" s="27">
        <f>CHOOSE(Prj_CurReport, Параметры!DM$49,Параметры!DM$62,Параметры!DM$68)</f>
        <v>7.0000000000000007E-2</v>
      </c>
      <c r="DN62" s="27">
        <f>CHOOSE(Prj_CurReport, Параметры!DN$49,Параметры!DN$62,Параметры!DN$68)</f>
        <v>7.0000000000000007E-2</v>
      </c>
      <c r="DO62" s="27">
        <f>CHOOSE(Prj_CurReport, Параметры!DO$49,Параметры!DO$62,Параметры!DO$68)</f>
        <v>7.0000000000000007E-2</v>
      </c>
      <c r="DP62" s="27">
        <f>CHOOSE(Prj_CurReport, Параметры!DP$49,Параметры!DP$62,Параметры!DP$68)</f>
        <v>7.0000000000000007E-2</v>
      </c>
      <c r="DQ62" s="27">
        <f>CHOOSE(Prj_CurReport, Параметры!DQ$49,Параметры!DQ$62,Параметры!DQ$68)</f>
        <v>7.0000000000000007E-2</v>
      </c>
      <c r="DR62" s="27">
        <f>CHOOSE(Prj_CurReport, Параметры!DR$49,Параметры!DR$62,Параметры!DR$68)</f>
        <v>7.0000000000000007E-2</v>
      </c>
      <c r="DS62" s="27">
        <f>CHOOSE(Prj_CurReport, Параметры!DS$49,Параметры!DS$62,Параметры!DS$68)</f>
        <v>7.0000000000000007E-2</v>
      </c>
      <c r="DT62" s="27">
        <f>CHOOSE(Prj_CurReport, Параметры!DT$49,Параметры!DT$62,Параметры!DT$68)</f>
        <v>7.0000000000000007E-2</v>
      </c>
      <c r="DU62" s="27">
        <f>CHOOSE(Prj_CurReport, Параметры!DU$49,Параметры!DU$62,Параметры!DU$68)</f>
        <v>7.0000000000000007E-2</v>
      </c>
      <c r="DV62" s="27">
        <f>CHOOSE(Prj_CurReport, Параметры!DV$49,Параметры!DV$62,Параметры!DV$68)</f>
        <v>7.0000000000000007E-2</v>
      </c>
    </row>
    <row r="63" spans="1:128" hidden="1" outlineLevel="1" x14ac:dyDescent="0.2">
      <c r="A63" s="33" t="str">
        <f ca="1">Language!A$604</f>
        <v>коэффициент изменения цен к началу проекта</v>
      </c>
      <c r="B63" s="25"/>
      <c r="C63" s="46" t="str">
        <f ca="1">Language!$A$1467</f>
        <v>раз</v>
      </c>
      <c r="F63" s="6" t="s">
        <v>3190</v>
      </c>
      <c r="G63" s="19">
        <f ca="1">IF(G$2=1,1,IF(Prj_Inflation=0,POWER(1+OFFSET(G62,0,-1),Параметры!G$36/360),1) * IF(G$2&gt;1, F63, 1))</f>
        <v>1</v>
      </c>
      <c r="H63" s="19">
        <f ca="1">IF(H$2=1,1,IF(Prj_Inflation=0,POWER(1+OFFSET(H62,0,-1),Параметры!H$36/360),1) * IF(H$2&gt;1, G63, 1))</f>
        <v>1</v>
      </c>
      <c r="I63" s="19">
        <f ca="1">IF(I$2=1,1,IF(Prj_Inflation=0,POWER(1+OFFSET(I62,0,-1),Параметры!I$36/360),1) * IF(I$2&gt;1, H63, 1))</f>
        <v>1</v>
      </c>
      <c r="J63" s="19">
        <f ca="1">IF(J$2=1,1,IF(Prj_Inflation=0,POWER(1+OFFSET(J62,0,-1),Параметры!J$36/360),1) * IF(J$2&gt;1, I63, 1))</f>
        <v>1</v>
      </c>
      <c r="K63" s="19">
        <f ca="1">IF(K$2=1,1,IF(Prj_Inflation=0,POWER(1+OFFSET(K62,0,-1),Параметры!K$36/360),1) * IF(K$2&gt;1, J63, 1))</f>
        <v>1</v>
      </c>
      <c r="L63" s="19">
        <f ca="1">IF(L$2=1,1,IF(Prj_Inflation=0,POWER(1+OFFSET(L62,0,-1),Параметры!L$36/360),1) * IF(L$2&gt;1, K63, 1))</f>
        <v>1</v>
      </c>
      <c r="M63" s="19">
        <f ca="1">IF(M$2=1,1,IF(Prj_Inflation=0,POWER(1+OFFSET(M62,0,-1),Параметры!M$36/360),1) * IF(M$2&gt;1, L63, 1))</f>
        <v>1</v>
      </c>
      <c r="N63" s="19">
        <f ca="1">IF(N$2=1,1,IF(Prj_Inflation=0,POWER(1+OFFSET(N62,0,-1),Параметры!N$36/360),1) * IF(N$2&gt;1, M63, 1))</f>
        <v>1</v>
      </c>
      <c r="O63" s="19">
        <f ca="1">IF(O$2=1,1,IF(Prj_Inflation=0,POWER(1+OFFSET(O62,0,-1),Параметры!O$36/360),1) * IF(O$2&gt;1, N63, 1))</f>
        <v>1</v>
      </c>
      <c r="P63" s="19">
        <f ca="1">IF(P$2=1,1,IF(Prj_Inflation=0,POWER(1+OFFSET(P62,0,-1),Параметры!P$36/360),1) * IF(P$2&gt;1, O63, 1))</f>
        <v>1</v>
      </c>
      <c r="Q63" s="19">
        <f ca="1">IF(Q$2=1,1,IF(Prj_Inflation=0,POWER(1+OFFSET(Q62,0,-1),Параметры!Q$36/360),1) * IF(Q$2&gt;1, P63, 1))</f>
        <v>1</v>
      </c>
      <c r="R63" s="19">
        <f ca="1">IF(R$2=1,1,IF(Prj_Inflation=0,POWER(1+OFFSET(R62,0,-1),Параметры!R$36/360),1) * IF(R$2&gt;1, Q63, 1))</f>
        <v>1</v>
      </c>
      <c r="S63" s="19">
        <f ca="1">IF(S$2=1,1,IF(Prj_Inflation=0,POWER(1+OFFSET(S62,0,-1),Параметры!S$36/360),1) * IF(S$2&gt;1, R63, 1))</f>
        <v>1</v>
      </c>
      <c r="T63" s="19">
        <f ca="1">IF(T$2=1,1,IF(Prj_Inflation=0,POWER(1+OFFSET(T62,0,-1),Параметры!T$36/360),1) * IF(T$2&gt;1, S63, 1))</f>
        <v>1</v>
      </c>
      <c r="U63" s="19">
        <f ca="1">IF(U$2=1,1,IF(Prj_Inflation=0,POWER(1+OFFSET(U62,0,-1),Параметры!U$36/360),1) * IF(U$2&gt;1, T63, 1))</f>
        <v>1</v>
      </c>
      <c r="V63" s="19">
        <f ca="1">IF(V$2=1,1,IF(Prj_Inflation=0,POWER(1+OFFSET(V62,0,-1),Параметры!V$36/360),1) * IF(V$2&gt;1, U63, 1))</f>
        <v>1</v>
      </c>
      <c r="W63" s="19">
        <f ca="1">IF(W$2=1,1,IF(Prj_Inflation=0,POWER(1+OFFSET(W62,0,-1),Параметры!W$36/360),1) * IF(W$2&gt;1, V63, 1))</f>
        <v>1</v>
      </c>
      <c r="X63" s="19">
        <f ca="1">IF(X$2=1,1,IF(Prj_Inflation=0,POWER(1+OFFSET(X62,0,-1),Параметры!X$36/360),1) * IF(X$2&gt;1, W63, 1))</f>
        <v>1</v>
      </c>
      <c r="Y63" s="19">
        <f ca="1">IF(Y$2=1,1,IF(Prj_Inflation=0,POWER(1+OFFSET(Y62,0,-1),Параметры!Y$36/360),1) * IF(Y$2&gt;1, X63, 1))</f>
        <v>1</v>
      </c>
      <c r="Z63" s="19">
        <f ca="1">IF(Z$2=1,1,IF(Prj_Inflation=0,POWER(1+OFFSET(Z62,0,-1),Параметры!Z$36/360),1) * IF(Z$2&gt;1, Y63, 1))</f>
        <v>1</v>
      </c>
      <c r="AA63" s="19">
        <f ca="1">IF(AA$2=1,1,IF(Prj_Inflation=0,POWER(1+OFFSET(AA62,0,-1),Параметры!AA$36/360),1) * IF(AA$2&gt;1, Z63, 1))</f>
        <v>1</v>
      </c>
      <c r="AB63" s="19">
        <f ca="1">IF(AB$2=1,1,IF(Prj_Inflation=0,POWER(1+OFFSET(AB62,0,-1),Параметры!AB$36/360),1) * IF(AB$2&gt;1, AA63, 1))</f>
        <v>1</v>
      </c>
      <c r="AC63" s="19">
        <f ca="1">IF(AC$2=1,1,IF(Prj_Inflation=0,POWER(1+OFFSET(AC62,0,-1),Параметры!AC$36/360),1) * IF(AC$2&gt;1, AB63, 1))</f>
        <v>1</v>
      </c>
      <c r="AD63" s="19">
        <f ca="1">IF(AD$2=1,1,IF(Prj_Inflation=0,POWER(1+OFFSET(AD62,0,-1),Параметры!AD$36/360),1) * IF(AD$2&gt;1, AC63, 1))</f>
        <v>1</v>
      </c>
      <c r="AE63" s="19">
        <f ca="1">IF(AE$2=1,1,IF(Prj_Inflation=0,POWER(1+OFFSET(AE62,0,-1),Параметры!AE$36/360),1) * IF(AE$2&gt;1, AD63, 1))</f>
        <v>1</v>
      </c>
      <c r="AF63" s="19">
        <f ca="1">IF(AF$2=1,1,IF(Prj_Inflation=0,POWER(1+OFFSET(AF62,0,-1),Параметры!AF$36/360),1) * IF(AF$2&gt;1, AE63, 1))</f>
        <v>1</v>
      </c>
      <c r="AG63" s="19">
        <f ca="1">IF(AG$2=1,1,IF(Prj_Inflation=0,POWER(1+OFFSET(AG62,0,-1),Параметры!AG$36/360),1) * IF(AG$2&gt;1, AF63, 1))</f>
        <v>1</v>
      </c>
      <c r="AH63" s="19">
        <f ca="1">IF(AH$2=1,1,IF(Prj_Inflation=0,POWER(1+OFFSET(AH62,0,-1),Параметры!AH$36/360),1) * IF(AH$2&gt;1, AG63, 1))</f>
        <v>1</v>
      </c>
      <c r="AI63" s="19">
        <f ca="1">IF(AI$2=1,1,IF(Prj_Inflation=0,POWER(1+OFFSET(AI62,0,-1),Параметры!AI$36/360),1) * IF(AI$2&gt;1, AH63, 1))</f>
        <v>1</v>
      </c>
      <c r="AJ63" s="19">
        <f ca="1">IF(AJ$2=1,1,IF(Prj_Inflation=0,POWER(1+OFFSET(AJ62,0,-1),Параметры!AJ$36/360),1) * IF(AJ$2&gt;1, AI63, 1))</f>
        <v>1</v>
      </c>
      <c r="AK63" s="19">
        <f ca="1">IF(AK$2=1,1,IF(Prj_Inflation=0,POWER(1+OFFSET(AK62,0,-1),Параметры!AK$36/360),1) * IF(AK$2&gt;1, AJ63, 1))</f>
        <v>1</v>
      </c>
      <c r="AL63" s="19">
        <f ca="1">IF(AL$2=1,1,IF(Prj_Inflation=0,POWER(1+OFFSET(AL62,0,-1),Параметры!AL$36/360),1) * IF(AL$2&gt;1, AK63, 1))</f>
        <v>1</v>
      </c>
      <c r="AM63" s="19">
        <f ca="1">IF(AM$2=1,1,IF(Prj_Inflation=0,POWER(1+OFFSET(AM62,0,-1),Параметры!AM$36/360),1) * IF(AM$2&gt;1, AL63, 1))</f>
        <v>1</v>
      </c>
      <c r="AN63" s="19">
        <f ca="1">IF(AN$2=1,1,IF(Prj_Inflation=0,POWER(1+OFFSET(AN62,0,-1),Параметры!AN$36/360),1) * IF(AN$2&gt;1, AM63, 1))</f>
        <v>1</v>
      </c>
      <c r="AO63" s="19">
        <f ca="1">IF(AO$2=1,1,IF(Prj_Inflation=0,POWER(1+OFFSET(AO62,0,-1),Параметры!AO$36/360),1) * IF(AO$2&gt;1, AN63, 1))</f>
        <v>1</v>
      </c>
      <c r="AP63" s="19">
        <f ca="1">IF(AP$2=1,1,IF(Prj_Inflation=0,POWER(1+OFFSET(AP62,0,-1),Параметры!AP$36/360),1) * IF(AP$2&gt;1, AO63, 1))</f>
        <v>1</v>
      </c>
      <c r="AQ63" s="19">
        <f ca="1">IF(AQ$2=1,1,IF(Prj_Inflation=0,POWER(1+OFFSET(AQ62,0,-1),Параметры!AQ$36/360),1) * IF(AQ$2&gt;1, AP63, 1))</f>
        <v>1</v>
      </c>
      <c r="AR63" s="19">
        <f ca="1">IF(AR$2=1,1,IF(Prj_Inflation=0,POWER(1+OFFSET(AR62,0,-1),Параметры!AR$36/360),1) * IF(AR$2&gt;1, AQ63, 1))</f>
        <v>1</v>
      </c>
      <c r="AS63" s="19">
        <f ca="1">IF(AS$2=1,1,IF(Prj_Inflation=0,POWER(1+OFFSET(AS62,0,-1),Параметры!AS$36/360),1) * IF(AS$2&gt;1, AR63, 1))</f>
        <v>1</v>
      </c>
      <c r="AT63" s="19">
        <f ca="1">IF(AT$2=1,1,IF(Prj_Inflation=0,POWER(1+OFFSET(AT62,0,-1),Параметры!AT$36/360),1) * IF(AT$2&gt;1, AS63, 1))</f>
        <v>1</v>
      </c>
      <c r="AU63" s="19">
        <f ca="1">IF(AU$2=1,1,IF(Prj_Inflation=0,POWER(1+OFFSET(AU62,0,-1),Параметры!AU$36/360),1) * IF(AU$2&gt;1, AT63, 1))</f>
        <v>1</v>
      </c>
      <c r="AV63" s="19">
        <f ca="1">IF(AV$2=1,1,IF(Prj_Inflation=0,POWER(1+OFFSET(AV62,0,-1),Параметры!AV$36/360),1) * IF(AV$2&gt;1, AU63, 1))</f>
        <v>1</v>
      </c>
      <c r="AW63" s="19">
        <f ca="1">IF(AW$2=1,1,IF(Prj_Inflation=0,POWER(1+OFFSET(AW62,0,-1),Параметры!AW$36/360),1) * IF(AW$2&gt;1, AV63, 1))</f>
        <v>1</v>
      </c>
      <c r="AX63" s="19">
        <f ca="1">IF(AX$2=1,1,IF(Prj_Inflation=0,POWER(1+OFFSET(AX62,0,-1),Параметры!AX$36/360),1) * IF(AX$2&gt;1, AW63, 1))</f>
        <v>1</v>
      </c>
      <c r="AY63" s="19">
        <f ca="1">IF(AY$2=1,1,IF(Prj_Inflation=0,POWER(1+OFFSET(AY62,0,-1),Параметры!AY$36/360),1) * IF(AY$2&gt;1, AX63, 1))</f>
        <v>1</v>
      </c>
      <c r="AZ63" s="19">
        <f ca="1">IF(AZ$2=1,1,IF(Prj_Inflation=0,POWER(1+OFFSET(AZ62,0,-1),Параметры!AZ$36/360),1) * IF(AZ$2&gt;1, AY63, 1))</f>
        <v>1</v>
      </c>
      <c r="BA63" s="19">
        <f ca="1">IF(BA$2=1,1,IF(Prj_Inflation=0,POWER(1+OFFSET(BA62,0,-1),Параметры!BA$36/360),1) * IF(BA$2&gt;1, AZ63, 1))</f>
        <v>1</v>
      </c>
      <c r="BB63" s="19">
        <f ca="1">IF(BB$2=1,1,IF(Prj_Inflation=0,POWER(1+OFFSET(BB62,0,-1),Параметры!BB$36/360),1) * IF(BB$2&gt;1, BA63, 1))</f>
        <v>1</v>
      </c>
      <c r="BC63" s="19">
        <f ca="1">IF(BC$2=1,1,IF(Prj_Inflation=0,POWER(1+OFFSET(BC62,0,-1),Параметры!BC$36/360),1) * IF(BC$2&gt;1, BB63, 1))</f>
        <v>1</v>
      </c>
      <c r="BD63" s="19">
        <f ca="1">IF(BD$2=1,1,IF(Prj_Inflation=0,POWER(1+OFFSET(BD62,0,-1),Параметры!BD$36/360),1) * IF(BD$2&gt;1, BC63, 1))</f>
        <v>1</v>
      </c>
      <c r="BE63" s="19">
        <f ca="1">IF(BE$2=1,1,IF(Prj_Inflation=0,POWER(1+OFFSET(BE62,0,-1),Параметры!BE$36/360),1) * IF(BE$2&gt;1, BD63, 1))</f>
        <v>1</v>
      </c>
      <c r="BF63" s="19">
        <f ca="1">IF(BF$2=1,1,IF(Prj_Inflation=0,POWER(1+OFFSET(BF62,0,-1),Параметры!BF$36/360),1) * IF(BF$2&gt;1, BE63, 1))</f>
        <v>1</v>
      </c>
      <c r="BG63" s="19">
        <f ca="1">IF(BG$2=1,1,IF(Prj_Inflation=0,POWER(1+OFFSET(BG62,0,-1),Параметры!BG$36/360),1) * IF(BG$2&gt;1, BF63, 1))</f>
        <v>1</v>
      </c>
      <c r="BH63" s="19">
        <f ca="1">IF(BH$2=1,1,IF(Prj_Inflation=0,POWER(1+OFFSET(BH62,0,-1),Параметры!BH$36/360),1) * IF(BH$2&gt;1, BG63, 1))</f>
        <v>1</v>
      </c>
      <c r="BI63" s="19">
        <f ca="1">IF(BI$2=1,1,IF(Prj_Inflation=0,POWER(1+OFFSET(BI62,0,-1),Параметры!BI$36/360),1) * IF(BI$2&gt;1, BH63, 1))</f>
        <v>1</v>
      </c>
      <c r="BJ63" s="19">
        <f ca="1">IF(BJ$2=1,1,IF(Prj_Inflation=0,POWER(1+OFFSET(BJ62,0,-1),Параметры!BJ$36/360),1) * IF(BJ$2&gt;1, BI63, 1))</f>
        <v>1</v>
      </c>
      <c r="BK63" s="19">
        <f ca="1">IF(BK$2=1,1,IF(Prj_Inflation=0,POWER(1+OFFSET(BK62,0,-1),Параметры!BK$36/360),1) * IF(BK$2&gt;1, BJ63, 1))</f>
        <v>1</v>
      </c>
      <c r="BL63" s="19">
        <f ca="1">IF(BL$2=1,1,IF(Prj_Inflation=0,POWER(1+OFFSET(BL62,0,-1),Параметры!BL$36/360),1) * IF(BL$2&gt;1, BK63, 1))</f>
        <v>1</v>
      </c>
      <c r="BM63" s="19">
        <f ca="1">IF(BM$2=1,1,IF(Prj_Inflation=0,POWER(1+OFFSET(BM62,0,-1),Параметры!BM$36/360),1) * IF(BM$2&gt;1, BL63, 1))</f>
        <v>1</v>
      </c>
      <c r="BN63" s="19">
        <f ca="1">IF(BN$2=1,1,IF(Prj_Inflation=0,POWER(1+OFFSET(BN62,0,-1),Параметры!BN$36/360),1) * IF(BN$2&gt;1, BM63, 1))</f>
        <v>1</v>
      </c>
      <c r="BO63" s="19">
        <f ca="1">IF(BO$2=1,1,IF(Prj_Inflation=0,POWER(1+OFFSET(BO62,0,-1),Параметры!BO$36/360),1) * IF(BO$2&gt;1, BN63, 1))</f>
        <v>1</v>
      </c>
      <c r="BP63" s="19">
        <f ca="1">IF(BP$2=1,1,IF(Prj_Inflation=0,POWER(1+OFFSET(BP62,0,-1),Параметры!BP$36/360),1) * IF(BP$2&gt;1, BO63, 1))</f>
        <v>1</v>
      </c>
      <c r="BQ63" s="19">
        <f ca="1">IF(BQ$2=1,1,IF(Prj_Inflation=0,POWER(1+OFFSET(BQ62,0,-1),Параметры!BQ$36/360),1) * IF(BQ$2&gt;1, BP63, 1))</f>
        <v>1</v>
      </c>
      <c r="BR63" s="19">
        <f ca="1">IF(BR$2=1,1,IF(Prj_Inflation=0,POWER(1+OFFSET(BR62,0,-1),Параметры!BR$36/360),1) * IF(BR$2&gt;1, BQ63, 1))</f>
        <v>1</v>
      </c>
      <c r="BS63" s="19">
        <f ca="1">IF(BS$2=1,1,IF(Prj_Inflation=0,POWER(1+OFFSET(BS62,0,-1),Параметры!BS$36/360),1) * IF(BS$2&gt;1, BR63, 1))</f>
        <v>1</v>
      </c>
      <c r="BT63" s="19">
        <f ca="1">IF(BT$2=1,1,IF(Prj_Inflation=0,POWER(1+OFFSET(BT62,0,-1),Параметры!BT$36/360),1) * IF(BT$2&gt;1, BS63, 1))</f>
        <v>1</v>
      </c>
      <c r="BU63" s="19">
        <f ca="1">IF(BU$2=1,1,IF(Prj_Inflation=0,POWER(1+OFFSET(BU62,0,-1),Параметры!BU$36/360),1) * IF(BU$2&gt;1, BT63, 1))</f>
        <v>1</v>
      </c>
      <c r="BV63" s="19">
        <f ca="1">IF(BV$2=1,1,IF(Prj_Inflation=0,POWER(1+OFFSET(BV62,0,-1),Параметры!BV$36/360),1) * IF(BV$2&gt;1, BU63, 1))</f>
        <v>1</v>
      </c>
      <c r="BW63" s="19">
        <f ca="1">IF(BW$2=1,1,IF(Prj_Inflation=0,POWER(1+OFFSET(BW62,0,-1),Параметры!BW$36/360),1) * IF(BW$2&gt;1, BV63, 1))</f>
        <v>1</v>
      </c>
      <c r="BX63" s="19">
        <f ca="1">IF(BX$2=1,1,IF(Prj_Inflation=0,POWER(1+OFFSET(BX62,0,-1),Параметры!BX$36/360),1) * IF(BX$2&gt;1, BW63, 1))</f>
        <v>1</v>
      </c>
      <c r="BY63" s="19">
        <f ca="1">IF(BY$2=1,1,IF(Prj_Inflation=0,POWER(1+OFFSET(BY62,0,-1),Параметры!BY$36/360),1) * IF(BY$2&gt;1, BX63, 1))</f>
        <v>1</v>
      </c>
      <c r="BZ63" s="19">
        <f ca="1">IF(BZ$2=1,1,IF(Prj_Inflation=0,POWER(1+OFFSET(BZ62,0,-1),Параметры!BZ$36/360),1) * IF(BZ$2&gt;1, BY63, 1))</f>
        <v>1</v>
      </c>
      <c r="CA63" s="19">
        <f ca="1">IF(CA$2=1,1,IF(Prj_Inflation=0,POWER(1+OFFSET(CA62,0,-1),Параметры!CA$36/360),1) * IF(CA$2&gt;1, BZ63, 1))</f>
        <v>1</v>
      </c>
      <c r="CB63" s="19">
        <f ca="1">IF(CB$2=1,1,IF(Prj_Inflation=0,POWER(1+OFFSET(CB62,0,-1),Параметры!CB$36/360),1) * IF(CB$2&gt;1, CA63, 1))</f>
        <v>1</v>
      </c>
      <c r="CC63" s="19">
        <f ca="1">IF(CC$2=1,1,IF(Prj_Inflation=0,POWER(1+OFFSET(CC62,0,-1),Параметры!CC$36/360),1) * IF(CC$2&gt;1, CB63, 1))</f>
        <v>1</v>
      </c>
      <c r="CD63" s="19">
        <f ca="1">IF(CD$2=1,1,IF(Prj_Inflation=0,POWER(1+OFFSET(CD62,0,-1),Параметры!CD$36/360),1) * IF(CD$2&gt;1, CC63, 1))</f>
        <v>1</v>
      </c>
      <c r="CE63" s="19">
        <f ca="1">IF(CE$2=1,1,IF(Prj_Inflation=0,POWER(1+OFFSET(CE62,0,-1),Параметры!CE$36/360),1) * IF(CE$2&gt;1, CD63, 1))</f>
        <v>1</v>
      </c>
      <c r="CF63" s="19">
        <f ca="1">IF(CF$2=1,1,IF(Prj_Inflation=0,POWER(1+OFFSET(CF62,0,-1),Параметры!CF$36/360),1) * IF(CF$2&gt;1, CE63, 1))</f>
        <v>1</v>
      </c>
      <c r="CG63" s="19">
        <f ca="1">IF(CG$2=1,1,IF(Prj_Inflation=0,POWER(1+OFFSET(CG62,0,-1),Параметры!CG$36/360),1) * IF(CG$2&gt;1, CF63, 1))</f>
        <v>1</v>
      </c>
      <c r="CH63" s="19">
        <f ca="1">IF(CH$2=1,1,IF(Prj_Inflation=0,POWER(1+OFFSET(CH62,0,-1),Параметры!CH$36/360),1) * IF(CH$2&gt;1, CG63, 1))</f>
        <v>1</v>
      </c>
      <c r="CI63" s="19">
        <f ca="1">IF(CI$2=1,1,IF(Prj_Inflation=0,POWER(1+OFFSET(CI62,0,-1),Параметры!CI$36/360),1) * IF(CI$2&gt;1, CH63, 1))</f>
        <v>1</v>
      </c>
      <c r="CJ63" s="19">
        <f ca="1">IF(CJ$2=1,1,IF(Prj_Inflation=0,POWER(1+OFFSET(CJ62,0,-1),Параметры!CJ$36/360),1) * IF(CJ$2&gt;1, CI63, 1))</f>
        <v>1</v>
      </c>
      <c r="CK63" s="19">
        <f ca="1">IF(CK$2=1,1,IF(Prj_Inflation=0,POWER(1+OFFSET(CK62,0,-1),Параметры!CK$36/360),1) * IF(CK$2&gt;1, CJ63, 1))</f>
        <v>1</v>
      </c>
      <c r="CL63" s="19">
        <f ca="1">IF(CL$2=1,1,IF(Prj_Inflation=0,POWER(1+OFFSET(CL62,0,-1),Параметры!CL$36/360),1) * IF(CL$2&gt;1, CK63, 1))</f>
        <v>1</v>
      </c>
      <c r="CM63" s="19">
        <f ca="1">IF(CM$2=1,1,IF(Prj_Inflation=0,POWER(1+OFFSET(CM62,0,-1),Параметры!CM$36/360),1) * IF(CM$2&gt;1, CL63, 1))</f>
        <v>1</v>
      </c>
      <c r="CN63" s="19">
        <f ca="1">IF(CN$2=1,1,IF(Prj_Inflation=0,POWER(1+OFFSET(CN62,0,-1),Параметры!CN$36/360),1) * IF(CN$2&gt;1, CM63, 1))</f>
        <v>1</v>
      </c>
      <c r="CO63" s="19">
        <f ca="1">IF(CO$2=1,1,IF(Prj_Inflation=0,POWER(1+OFFSET(CO62,0,-1),Параметры!CO$36/360),1) * IF(CO$2&gt;1, CN63, 1))</f>
        <v>1</v>
      </c>
      <c r="CP63" s="19">
        <f ca="1">IF(CP$2=1,1,IF(Prj_Inflation=0,POWER(1+OFFSET(CP62,0,-1),Параметры!CP$36/360),1) * IF(CP$2&gt;1, CO63, 1))</f>
        <v>1</v>
      </c>
      <c r="CQ63" s="19">
        <f ca="1">IF(CQ$2=1,1,IF(Prj_Inflation=0,POWER(1+OFFSET(CQ62,0,-1),Параметры!CQ$36/360),1) * IF(CQ$2&gt;1, CP63, 1))</f>
        <v>1</v>
      </c>
      <c r="CR63" s="19">
        <f ca="1">IF(CR$2=1,1,IF(Prj_Inflation=0,POWER(1+OFFSET(CR62,0,-1),Параметры!CR$36/360),1) * IF(CR$2&gt;1, CQ63, 1))</f>
        <v>1</v>
      </c>
      <c r="CS63" s="19">
        <f ca="1">IF(CS$2=1,1,IF(Prj_Inflation=0,POWER(1+OFFSET(CS62,0,-1),Параметры!CS$36/360),1) * IF(CS$2&gt;1, CR63, 1))</f>
        <v>1</v>
      </c>
      <c r="CT63" s="19">
        <f ca="1">IF(CT$2=1,1,IF(Prj_Inflation=0,POWER(1+OFFSET(CT62,0,-1),Параметры!CT$36/360),1) * IF(CT$2&gt;1, CS63, 1))</f>
        <v>1</v>
      </c>
      <c r="CU63" s="19">
        <f ca="1">IF(CU$2=1,1,IF(Prj_Inflation=0,POWER(1+OFFSET(CU62,0,-1),Параметры!CU$36/360),1) * IF(CU$2&gt;1, CT63, 1))</f>
        <v>1</v>
      </c>
      <c r="CV63" s="19">
        <f ca="1">IF(CV$2=1,1,IF(Prj_Inflation=0,POWER(1+OFFSET(CV62,0,-1),Параметры!CV$36/360),1) * IF(CV$2&gt;1, CU63, 1))</f>
        <v>1</v>
      </c>
      <c r="CW63" s="19">
        <f ca="1">IF(CW$2=1,1,IF(Prj_Inflation=0,POWER(1+OFFSET(CW62,0,-1),Параметры!CW$36/360),1) * IF(CW$2&gt;1, CV63, 1))</f>
        <v>1</v>
      </c>
      <c r="CX63" s="19">
        <f ca="1">IF(CX$2=1,1,IF(Prj_Inflation=0,POWER(1+OFFSET(CX62,0,-1),Параметры!CX$36/360),1) * IF(CX$2&gt;1, CW63, 1))</f>
        <v>1</v>
      </c>
      <c r="CY63" s="19">
        <f ca="1">IF(CY$2=1,1,IF(Prj_Inflation=0,POWER(1+OFFSET(CY62,0,-1),Параметры!CY$36/360),1) * IF(CY$2&gt;1, CX63, 1))</f>
        <v>1</v>
      </c>
      <c r="CZ63" s="19">
        <f ca="1">IF(CZ$2=1,1,IF(Prj_Inflation=0,POWER(1+OFFSET(CZ62,0,-1),Параметры!CZ$36/360),1) * IF(CZ$2&gt;1, CY63, 1))</f>
        <v>1</v>
      </c>
      <c r="DA63" s="19">
        <f ca="1">IF(DA$2=1,1,IF(Prj_Inflation=0,POWER(1+OFFSET(DA62,0,-1),Параметры!DA$36/360),1) * IF(DA$2&gt;1, CZ63, 1))</f>
        <v>1</v>
      </c>
      <c r="DB63" s="19">
        <f ca="1">IF(DB$2=1,1,IF(Prj_Inflation=0,POWER(1+OFFSET(DB62,0,-1),Параметры!DB$36/360),1) * IF(DB$2&gt;1, DA63, 1))</f>
        <v>1</v>
      </c>
      <c r="DC63" s="19">
        <f ca="1">IF(DC$2=1,1,IF(Prj_Inflation=0,POWER(1+OFFSET(DC62,0,-1),Параметры!DC$36/360),1) * IF(DC$2&gt;1, DB63, 1))</f>
        <v>1</v>
      </c>
      <c r="DD63" s="19">
        <f ca="1">IF(DD$2=1,1,IF(Prj_Inflation=0,POWER(1+OFFSET(DD62,0,-1),Параметры!DD$36/360),1) * IF(DD$2&gt;1, DC63, 1))</f>
        <v>1</v>
      </c>
      <c r="DE63" s="19">
        <f ca="1">IF(DE$2=1,1,IF(Prj_Inflation=0,POWER(1+OFFSET(DE62,0,-1),Параметры!DE$36/360),1) * IF(DE$2&gt;1, DD63, 1))</f>
        <v>1</v>
      </c>
      <c r="DF63" s="19">
        <f ca="1">IF(DF$2=1,1,IF(Prj_Inflation=0,POWER(1+OFFSET(DF62,0,-1),Параметры!DF$36/360),1) * IF(DF$2&gt;1, DE63, 1))</f>
        <v>1</v>
      </c>
      <c r="DG63" s="19">
        <f ca="1">IF(DG$2=1,1,IF(Prj_Inflation=0,POWER(1+OFFSET(DG62,0,-1),Параметры!DG$36/360),1) * IF(DG$2&gt;1, DF63, 1))</f>
        <v>1</v>
      </c>
      <c r="DH63" s="19">
        <f ca="1">IF(DH$2=1,1,IF(Prj_Inflation=0,POWER(1+OFFSET(DH62,0,-1),Параметры!DH$36/360),1) * IF(DH$2&gt;1, DG63, 1))</f>
        <v>1</v>
      </c>
      <c r="DI63" s="19">
        <f ca="1">IF(DI$2=1,1,IF(Prj_Inflation=0,POWER(1+OFFSET(DI62,0,-1),Параметры!DI$36/360),1) * IF(DI$2&gt;1, DH63, 1))</f>
        <v>1</v>
      </c>
      <c r="DJ63" s="19">
        <f ca="1">IF(DJ$2=1,1,IF(Prj_Inflation=0,POWER(1+OFFSET(DJ62,0,-1),Параметры!DJ$36/360),1) * IF(DJ$2&gt;1, DI63, 1))</f>
        <v>1</v>
      </c>
      <c r="DK63" s="19">
        <f ca="1">IF(DK$2=1,1,IF(Prj_Inflation=0,POWER(1+OFFSET(DK62,0,-1),Параметры!DK$36/360),1) * IF(DK$2&gt;1, DJ63, 1))</f>
        <v>1</v>
      </c>
      <c r="DL63" s="19">
        <f ca="1">IF(DL$2=1,1,IF(Prj_Inflation=0,POWER(1+OFFSET(DL62,0,-1),Параметры!DL$36/360),1) * IF(DL$2&gt;1, DK63, 1))</f>
        <v>1</v>
      </c>
      <c r="DM63" s="19">
        <f ca="1">IF(DM$2=1,1,IF(Prj_Inflation=0,POWER(1+OFFSET(DM62,0,-1),Параметры!DM$36/360),1) * IF(DM$2&gt;1, DL63, 1))</f>
        <v>1</v>
      </c>
      <c r="DN63" s="19">
        <f ca="1">IF(DN$2=1,1,IF(Prj_Inflation=0,POWER(1+OFFSET(DN62,0,-1),Параметры!DN$36/360),1) * IF(DN$2&gt;1, DM63, 1))</f>
        <v>1</v>
      </c>
      <c r="DO63" s="19">
        <f ca="1">IF(DO$2=1,1,IF(Prj_Inflation=0,POWER(1+OFFSET(DO62,0,-1),Параметры!DO$36/360),1) * IF(DO$2&gt;1, DN63, 1))</f>
        <v>1</v>
      </c>
      <c r="DP63" s="19">
        <f ca="1">IF(DP$2=1,1,IF(Prj_Inflation=0,POWER(1+OFFSET(DP62,0,-1),Параметры!DP$36/360),1) * IF(DP$2&gt;1, DO63, 1))</f>
        <v>1</v>
      </c>
      <c r="DQ63" s="19">
        <f ca="1">IF(DQ$2=1,1,IF(Prj_Inflation=0,POWER(1+OFFSET(DQ62,0,-1),Параметры!DQ$36/360),1) * IF(DQ$2&gt;1, DP63, 1))</f>
        <v>1</v>
      </c>
      <c r="DR63" s="19">
        <f ca="1">IF(DR$2=1,1,IF(Prj_Inflation=0,POWER(1+OFFSET(DR62,0,-1),Параметры!DR$36/360),1) * IF(DR$2&gt;1, DQ63, 1))</f>
        <v>1</v>
      </c>
      <c r="DS63" s="19">
        <f ca="1">IF(DS$2=1,1,IF(Prj_Inflation=0,POWER(1+OFFSET(DS62,0,-1),Параметры!DS$36/360),1) * IF(DS$2&gt;1, DR63, 1))</f>
        <v>1</v>
      </c>
      <c r="DT63" s="19">
        <f ca="1">IF(DT$2=1,1,IF(Prj_Inflation=0,POWER(1+OFFSET(DT62,0,-1),Параметры!DT$36/360),1) * IF(DT$2&gt;1, DS63, 1))</f>
        <v>1</v>
      </c>
      <c r="DU63" s="19">
        <f ca="1">IF(DU$2=1,1,IF(Prj_Inflation=0,POWER(1+OFFSET(DU62,0,-1),Параметры!DU$36/360),1) * IF(DU$2&gt;1, DT63, 1))</f>
        <v>1</v>
      </c>
      <c r="DV63" s="19">
        <f ca="1">IF(DV$2=1,1,IF(Prj_Inflation=0,POWER(1+OFFSET(DV62,0,-1),Параметры!DV$36/360),1) * IF(DV$2&gt;1, DU63, 1))</f>
        <v>1</v>
      </c>
    </row>
    <row r="64" spans="1:128" hidden="1" outlineLevel="1" x14ac:dyDescent="0.2">
      <c r="A64" s="10" t="str">
        <f ca="1">Language!A$1356</f>
        <v>Денежный поток для расчета эффективности</v>
      </c>
      <c r="B64" s="85"/>
      <c r="C64" s="46" t="str">
        <f ca="1">Параметры!$C$70</f>
        <v>тыс. руб.</v>
      </c>
      <c r="F64" s="6" t="s">
        <v>3082</v>
      </c>
      <c r="G64" s="53">
        <f ca="1">G56*G63</f>
        <v>3736.5648635009711</v>
      </c>
      <c r="H64" s="53">
        <f t="shared" ref="H64:N64" ca="1" si="66">H56*H63</f>
        <v>3329.9155221675192</v>
      </c>
      <c r="I64" s="53">
        <f t="shared" ca="1" si="66"/>
        <v>357.26329238512699</v>
      </c>
      <c r="J64" s="53">
        <f t="shared" ca="1" si="66"/>
        <v>4592.3364792825323</v>
      </c>
      <c r="K64" s="53">
        <f t="shared" ca="1" si="66"/>
        <v>7326.2644146466919</v>
      </c>
      <c r="L64" s="53">
        <f t="shared" ca="1" si="66"/>
        <v>7386.6636008538262</v>
      </c>
      <c r="M64" s="53">
        <f t="shared" ca="1" si="66"/>
        <v>7443.4228545810438</v>
      </c>
      <c r="N64" s="53">
        <f t="shared" ca="1" si="66"/>
        <v>7895.9397472719938</v>
      </c>
      <c r="O64" s="53">
        <f t="shared" ref="O64:AT64" ca="1" si="67">O56*O63</f>
        <v>13984.965302587283</v>
      </c>
      <c r="P64" s="53">
        <f t="shared" ca="1" si="67"/>
        <v>13624.005390203056</v>
      </c>
      <c r="Q64" s="53">
        <f t="shared" ca="1" si="67"/>
        <v>14020.064014734107</v>
      </c>
      <c r="R64" s="53">
        <f t="shared" ca="1" si="67"/>
        <v>13139.678229712539</v>
      </c>
      <c r="S64" s="53">
        <f t="shared" ca="1" si="67"/>
        <v>13058.768382726881</v>
      </c>
      <c r="T64" s="53">
        <f t="shared" ca="1" si="67"/>
        <v>12941.69813034144</v>
      </c>
      <c r="U64" s="53">
        <f t="shared" ca="1" si="67"/>
        <v>21790.237857808213</v>
      </c>
      <c r="V64" s="53">
        <f t="shared" ca="1" si="67"/>
        <v>16680.525532607549</v>
      </c>
      <c r="W64" s="53">
        <f t="shared" ca="1" si="67"/>
        <v>24849.551164563272</v>
      </c>
      <c r="X64" s="53">
        <f t="shared" ca="1" si="67"/>
        <v>24989.582960877357</v>
      </c>
      <c r="Y64" s="53">
        <f t="shared" ca="1" si="67"/>
        <v>25130.406517326301</v>
      </c>
      <c r="Z64" s="53">
        <f t="shared" ca="1" si="67"/>
        <v>26007.724169847359</v>
      </c>
      <c r="AA64" s="53">
        <f t="shared" ca="1" si="67"/>
        <v>50087.4248271631</v>
      </c>
      <c r="AB64" s="53">
        <f t="shared" ca="1" si="67"/>
        <v>42310.704229706971</v>
      </c>
      <c r="AC64" s="53">
        <f t="shared" ca="1" si="67"/>
        <v>42549.463924083153</v>
      </c>
      <c r="AD64" s="53">
        <f t="shared" ca="1" si="67"/>
        <v>42789.573600483338</v>
      </c>
      <c r="AE64" s="53">
        <f t="shared" ca="1" si="67"/>
        <v>43031.040891903707</v>
      </c>
      <c r="AF64" s="53">
        <f t="shared" ca="1" si="67"/>
        <v>43273.873474495209</v>
      </c>
      <c r="AG64" s="53">
        <f t="shared" ca="1" si="67"/>
        <v>43518.079067813909</v>
      </c>
      <c r="AH64" s="53">
        <f t="shared" ca="1" si="67"/>
        <v>17842.328986556844</v>
      </c>
      <c r="AI64" s="53">
        <f t="shared" ca="1" si="67"/>
        <v>26583.186412749033</v>
      </c>
      <c r="AJ64" s="53">
        <f t="shared" ca="1" si="67"/>
        <v>26733.020434805603</v>
      </c>
      <c r="AK64" s="53">
        <f t="shared" ca="1" si="67"/>
        <v>26883.701640205923</v>
      </c>
      <c r="AL64" s="53">
        <f t="shared" ca="1" si="67"/>
        <v>27822.431528403002</v>
      </c>
      <c r="AM64" s="53">
        <f t="shared" ca="1" si="67"/>
        <v>53587.711231731453</v>
      </c>
      <c r="AN64" s="53">
        <f t="shared" ca="1" si="67"/>
        <v>45266.620192452821</v>
      </c>
      <c r="AO64" s="53">
        <f t="shared" ca="1" si="67"/>
        <v>45522.093065435431</v>
      </c>
      <c r="AP64" s="53">
        <f t="shared" ca="1" si="67"/>
        <v>45779.010419184429</v>
      </c>
      <c r="AQ64" s="53">
        <f t="shared" ca="1" si="67"/>
        <v>46037.380421002941</v>
      </c>
      <c r="AR64" s="53">
        <f t="shared" ca="1" si="67"/>
        <v>46297.211284377438</v>
      </c>
      <c r="AS64" s="53">
        <f t="shared" ca="1" si="67"/>
        <v>46558.51126922699</v>
      </c>
      <c r="AT64" s="53">
        <f t="shared" ca="1" si="67"/>
        <v>19085.458682282791</v>
      </c>
      <c r="AU64" s="53">
        <f t="shared" ref="AU64:BZ64" ca="1" si="68">AU56*AU63</f>
        <v>28438.17612830882</v>
      </c>
      <c r="AV64" s="53">
        <f t="shared" ca="1" si="68"/>
        <v>28598.498531908343</v>
      </c>
      <c r="AW64" s="53">
        <f t="shared" ca="1" si="68"/>
        <v>28759.727421686897</v>
      </c>
      <c r="AX64" s="53">
        <f t="shared" ca="1" si="68"/>
        <v>29764.168402058182</v>
      </c>
      <c r="AY64" s="53">
        <f t="shared" ca="1" si="68"/>
        <v>57333.017684619292</v>
      </c>
      <c r="AZ64" s="53">
        <f t="shared" ca="1" si="68"/>
        <v>48429.450272591588</v>
      </c>
      <c r="BA64" s="53">
        <f t="shared" ca="1" si="68"/>
        <v>48702.806246682216</v>
      </c>
      <c r="BB64" s="53">
        <f t="shared" ca="1" si="68"/>
        <v>48977.707815193658</v>
      </c>
      <c r="BC64" s="53">
        <f t="shared" ca="1" si="68"/>
        <v>49254.163717140378</v>
      </c>
      <c r="BD64" s="53">
        <f t="shared" ca="1" si="68"/>
        <v>49532.182740949502</v>
      </c>
      <c r="BE64" s="53">
        <f t="shared" ca="1" si="68"/>
        <v>49811.773724740793</v>
      </c>
      <c r="BF64" s="53">
        <f t="shared" ca="1" si="68"/>
        <v>20415.607456709295</v>
      </c>
      <c r="BG64" s="53">
        <f t="shared" ca="1" si="68"/>
        <v>30423.015123956815</v>
      </c>
      <c r="BH64" s="53">
        <f t="shared" ca="1" si="68"/>
        <v>30594.56009580872</v>
      </c>
      <c r="BI64" s="53">
        <f t="shared" ca="1" si="68"/>
        <v>30767.075007871015</v>
      </c>
      <c r="BJ64" s="53">
        <f t="shared" ca="1" si="68"/>
        <v>31841.826856868847</v>
      </c>
      <c r="BK64" s="53">
        <f t="shared" ca="1" si="68"/>
        <v>61340.495589209349</v>
      </c>
      <c r="BL64" s="53">
        <f t="shared" ca="1" si="68"/>
        <v>51813.678458339229</v>
      </c>
      <c r="BM64" s="53">
        <f t="shared" ca="1" si="68"/>
        <v>52106.169350616634</v>
      </c>
      <c r="BN64" s="53">
        <f t="shared" ca="1" si="68"/>
        <v>52400.314028923982</v>
      </c>
      <c r="BO64" s="53">
        <f t="shared" ca="1" si="68"/>
        <v>52696.12184400711</v>
      </c>
      <c r="BP64" s="53">
        <f t="shared" ca="1" si="68"/>
        <v>52993.602199482855</v>
      </c>
      <c r="BQ64" s="53">
        <f t="shared" ca="1" si="68"/>
        <v>53292.764552138928</v>
      </c>
      <c r="BR64" s="53">
        <f t="shared" ca="1" si="68"/>
        <v>21838.866645344468</v>
      </c>
      <c r="BS64" s="53">
        <f t="shared" ca="1" si="68"/>
        <v>32546.792849301331</v>
      </c>
      <c r="BT64" s="53">
        <f t="shared" ca="1" si="68"/>
        <v>32730.345969181875</v>
      </c>
      <c r="BU64" s="53">
        <f t="shared" ca="1" si="68"/>
        <v>32914.936925089591</v>
      </c>
      <c r="BV64" s="53">
        <f t="shared" ca="1" si="68"/>
        <v>34064.921403515727</v>
      </c>
      <c r="BW64" s="53">
        <f t="shared" ca="1" si="68"/>
        <v>65628.496947121705</v>
      </c>
      <c r="BX64" s="53">
        <f t="shared" ca="1" si="68"/>
        <v>55434.802617090165</v>
      </c>
      <c r="BY64" s="53">
        <f t="shared" ca="1" si="68"/>
        <v>55747.76787182613</v>
      </c>
      <c r="BZ64" s="53">
        <f t="shared" ca="1" si="68"/>
        <v>56062.502677616081</v>
      </c>
      <c r="CA64" s="53">
        <f t="shared" ref="CA64:DF64" ca="1" si="69">CA56*CA63</f>
        <v>56379.017039753991</v>
      </c>
      <c r="CB64" s="53">
        <f t="shared" ca="1" si="69"/>
        <v>56697.321020112846</v>
      </c>
      <c r="CC64" s="53">
        <f t="shared" ca="1" si="69"/>
        <v>57017.42473745544</v>
      </c>
      <c r="CD64" s="53">
        <f t="shared" ca="1" si="69"/>
        <v>23361.753977186152</v>
      </c>
      <c r="CE64" s="53">
        <f t="shared" ca="1" si="69"/>
        <v>34819.23501541905</v>
      </c>
      <c r="CF64" s="53">
        <f t="shared" ca="1" si="69"/>
        <v>35015.636853691234</v>
      </c>
      <c r="CG64" s="53">
        <f t="shared" ca="1" si="69"/>
        <v>35213.149176512394</v>
      </c>
      <c r="CH64" s="53">
        <f t="shared" ca="1" si="69"/>
        <v>36443.632568429282</v>
      </c>
      <c r="CI64" s="53">
        <f t="shared" ca="1" si="69"/>
        <v>70216.658400086104</v>
      </c>
      <c r="CJ64" s="53">
        <f t="shared" ca="1" si="69"/>
        <v>59309.405466953212</v>
      </c>
      <c r="CK64" s="53">
        <f t="shared" ca="1" si="69"/>
        <v>59644.278289521593</v>
      </c>
      <c r="CL64" s="53">
        <f t="shared" ca="1" si="69"/>
        <v>59981.044531713589</v>
      </c>
      <c r="CM64" s="53">
        <f t="shared" ca="1" si="69"/>
        <v>60319.714899203682</v>
      </c>
      <c r="CN64" s="53">
        <f t="shared" ca="1" si="69"/>
        <v>60660.300158188344</v>
      </c>
      <c r="CO64" s="53">
        <f t="shared" ca="1" si="69"/>
        <v>61002.811135744072</v>
      </c>
      <c r="CP64" s="53">
        <f t="shared" ca="1" si="69"/>
        <v>24991.243422255786</v>
      </c>
      <c r="CQ64" s="53">
        <f t="shared" ca="1" si="69"/>
        <v>37250.748133163615</v>
      </c>
      <c r="CR64" s="53">
        <f t="shared" ca="1" si="69"/>
        <v>37460.898100117323</v>
      </c>
      <c r="CS64" s="53">
        <f t="shared" ca="1" si="69"/>
        <v>37672.236285535037</v>
      </c>
      <c r="CT64" s="53">
        <f t="shared" ca="1" si="69"/>
        <v>38988.853514886199</v>
      </c>
      <c r="CU64" s="53">
        <f t="shared" ca="1" si="69"/>
        <v>75125.991154759628</v>
      </c>
      <c r="CV64" s="53">
        <f t="shared" ca="1" si="69"/>
        <v>63455.230516305986</v>
      </c>
      <c r="CW64" s="53">
        <f t="shared" ca="1" si="69"/>
        <v>63813.544436455581</v>
      </c>
      <c r="CX64" s="53">
        <f t="shared" ca="1" si="69"/>
        <v>64173.884315602074</v>
      </c>
      <c r="CY64" s="53">
        <f t="shared" ca="1" si="69"/>
        <v>64536.261608814064</v>
      </c>
      <c r="CZ64" s="53">
        <f t="shared" ca="1" si="69"/>
        <v>64900.687835928067</v>
      </c>
      <c r="DA64" s="53">
        <f t="shared" ca="1" si="69"/>
        <v>65267.174581914369</v>
      </c>
      <c r="DB64" s="53">
        <f t="shared" ca="1" si="69"/>
        <v>26734.797128478902</v>
      </c>
      <c r="DC64" s="53">
        <f t="shared" ca="1" si="69"/>
        <v>39852.467169153977</v>
      </c>
      <c r="DD64" s="53">
        <f t="shared" ca="1" si="69"/>
        <v>40077.327633789813</v>
      </c>
      <c r="DE64" s="53">
        <f t="shared" ca="1" si="69"/>
        <v>40303.459492190064</v>
      </c>
      <c r="DF64" s="53">
        <f t="shared" ca="1" si="69"/>
        <v>41712.239927595685</v>
      </c>
      <c r="DG64" s="53">
        <f t="shared" ref="DG64:DV64" ca="1" si="70">DG56*DG63</f>
        <v>80378.977202258655</v>
      </c>
      <c r="DH64" s="53">
        <f t="shared" ca="1" si="70"/>
        <v>67891.263319111778</v>
      </c>
      <c r="DI64" s="53">
        <f t="shared" ca="1" si="70"/>
        <v>68274.659213671956</v>
      </c>
      <c r="DJ64" s="53">
        <f t="shared" ca="1" si="70"/>
        <v>68660.222884360701</v>
      </c>
      <c r="DK64" s="53">
        <f t="shared" ca="1" si="70"/>
        <v>69047.966588098265</v>
      </c>
      <c r="DL64" s="53">
        <f t="shared" ca="1" si="70"/>
        <v>69437.902651111261</v>
      </c>
      <c r="DM64" s="53">
        <f t="shared" ca="1" si="70"/>
        <v>69830.043469311961</v>
      </c>
      <c r="DN64" s="53">
        <f t="shared" ca="1" si="70"/>
        <v>28600.399594140879</v>
      </c>
      <c r="DO64" s="53">
        <f t="shared" ca="1" si="70"/>
        <v>42636.306537659846</v>
      </c>
      <c r="DP64" s="53">
        <f t="shared" ca="1" si="70"/>
        <v>42876.90723482355</v>
      </c>
      <c r="DQ64" s="53">
        <f t="shared" ca="1" si="70"/>
        <v>43118.868323309231</v>
      </c>
      <c r="DR64" s="53">
        <f t="shared" ca="1" si="70"/>
        <v>44626.263389191692</v>
      </c>
      <c r="DS64" s="53">
        <f t="shared" ca="1" si="70"/>
        <v>85999.672273084987</v>
      </c>
      <c r="DT64" s="53">
        <f t="shared" ca="1" si="70"/>
        <v>72637.818418119481</v>
      </c>
      <c r="DU64" s="53">
        <f t="shared" ca="1" si="70"/>
        <v>73048.052025295809</v>
      </c>
      <c r="DV64" s="53">
        <f t="shared" ca="1" si="70"/>
        <v>73460.605152932825</v>
      </c>
      <c r="DX64" s="55">
        <f ca="1">SUM(G64:DW64)</f>
        <v>5012025.0979713891</v>
      </c>
    </row>
    <row r="65" spans="1:128" hidden="1" x14ac:dyDescent="0.2">
      <c r="A65" s="22" t="str">
        <f ca="1">Language!A1398</f>
        <v>Дисконтированный срок окупаемости, PBP</v>
      </c>
      <c r="B65" s="91">
        <f ca="1">IF(B26&gt;0, BP27/12, "-")</f>
        <v>0</v>
      </c>
      <c r="C65" s="46" t="str">
        <f ca="1">Language!A48</f>
        <v>лет</v>
      </c>
    </row>
    <row r="66" spans="1:128" hidden="1" outlineLevel="1" x14ac:dyDescent="0.2">
      <c r="A66" s="10" t="str">
        <f ca="1">Language!A$1370</f>
        <v>Флаг периода окупаемости</v>
      </c>
      <c r="B66" s="92">
        <f ca="1">MAX(G66:DW66)</f>
        <v>0</v>
      </c>
      <c r="C66" s="46" t="str">
        <f ca="1">Параметры!$C$23</f>
        <v>мес.</v>
      </c>
      <c r="F66" s="6" t="s">
        <v>3192</v>
      </c>
      <c r="G66" s="93">
        <f ca="1">IF(G58&lt;0,0,IF(F58&gt;=0,0,G$2))</f>
        <v>0</v>
      </c>
      <c r="H66" s="93">
        <f t="shared" ref="H66:DV66" ca="1" si="71">IF(H58&lt;0,0,IF(G58&gt;=0,0,H$2))</f>
        <v>0</v>
      </c>
      <c r="I66" s="93">
        <f t="shared" ca="1" si="71"/>
        <v>0</v>
      </c>
      <c r="J66" s="93">
        <f t="shared" ca="1" si="71"/>
        <v>0</v>
      </c>
      <c r="K66" s="93">
        <f t="shared" ca="1" si="71"/>
        <v>0</v>
      </c>
      <c r="L66" s="93">
        <f t="shared" ca="1" si="71"/>
        <v>0</v>
      </c>
      <c r="M66" s="93">
        <f t="shared" ca="1" si="71"/>
        <v>0</v>
      </c>
      <c r="N66" s="93">
        <f t="shared" ca="1" si="71"/>
        <v>0</v>
      </c>
      <c r="O66" s="93">
        <f t="shared" ca="1" si="71"/>
        <v>0</v>
      </c>
      <c r="P66" s="93">
        <f t="shared" ca="1" si="71"/>
        <v>0</v>
      </c>
      <c r="Q66" s="93">
        <f t="shared" ca="1" si="71"/>
        <v>0</v>
      </c>
      <c r="R66" s="93">
        <f t="shared" ca="1" si="71"/>
        <v>0</v>
      </c>
      <c r="S66" s="93">
        <f t="shared" ca="1" si="71"/>
        <v>0</v>
      </c>
      <c r="T66" s="93">
        <f t="shared" ca="1" si="71"/>
        <v>0</v>
      </c>
      <c r="U66" s="93">
        <f t="shared" ca="1" si="71"/>
        <v>0</v>
      </c>
      <c r="V66" s="93">
        <f t="shared" ca="1" si="71"/>
        <v>0</v>
      </c>
      <c r="W66" s="93">
        <f t="shared" ca="1" si="71"/>
        <v>0</v>
      </c>
      <c r="X66" s="93">
        <f t="shared" ca="1" si="71"/>
        <v>0</v>
      </c>
      <c r="Y66" s="93">
        <f t="shared" ca="1" si="71"/>
        <v>0</v>
      </c>
      <c r="Z66" s="93">
        <f t="shared" ca="1" si="71"/>
        <v>0</v>
      </c>
      <c r="AA66" s="93">
        <f t="shared" ca="1" si="71"/>
        <v>0</v>
      </c>
      <c r="AB66" s="93">
        <f t="shared" ca="1" si="71"/>
        <v>0</v>
      </c>
      <c r="AC66" s="93">
        <f t="shared" ca="1" si="71"/>
        <v>0</v>
      </c>
      <c r="AD66" s="93">
        <f t="shared" ca="1" si="71"/>
        <v>0</v>
      </c>
      <c r="AE66" s="93">
        <f t="shared" ca="1" si="71"/>
        <v>0</v>
      </c>
      <c r="AF66" s="93">
        <f t="shared" ca="1" si="71"/>
        <v>0</v>
      </c>
      <c r="AG66" s="93">
        <f t="shared" ca="1" si="71"/>
        <v>0</v>
      </c>
      <c r="AH66" s="93">
        <f t="shared" ca="1" si="71"/>
        <v>0</v>
      </c>
      <c r="AI66" s="93">
        <f t="shared" ca="1" si="71"/>
        <v>0</v>
      </c>
      <c r="AJ66" s="93">
        <f t="shared" ca="1" si="71"/>
        <v>0</v>
      </c>
      <c r="AK66" s="93">
        <f t="shared" ca="1" si="71"/>
        <v>0</v>
      </c>
      <c r="AL66" s="93">
        <f t="shared" ca="1" si="71"/>
        <v>0</v>
      </c>
      <c r="AM66" s="93">
        <f t="shared" ca="1" si="71"/>
        <v>0</v>
      </c>
      <c r="AN66" s="93">
        <f t="shared" ca="1" si="71"/>
        <v>0</v>
      </c>
      <c r="AO66" s="93">
        <f t="shared" ca="1" si="71"/>
        <v>0</v>
      </c>
      <c r="AP66" s="93">
        <f t="shared" ca="1" si="71"/>
        <v>0</v>
      </c>
      <c r="AQ66" s="93">
        <f t="shared" ca="1" si="71"/>
        <v>0</v>
      </c>
      <c r="AR66" s="93">
        <f t="shared" ca="1" si="71"/>
        <v>0</v>
      </c>
      <c r="AS66" s="93">
        <f t="shared" ca="1" si="71"/>
        <v>0</v>
      </c>
      <c r="AT66" s="93">
        <f t="shared" ca="1" si="71"/>
        <v>0</v>
      </c>
      <c r="AU66" s="93">
        <f t="shared" ca="1" si="71"/>
        <v>0</v>
      </c>
      <c r="AV66" s="93">
        <f t="shared" ca="1" si="71"/>
        <v>0</v>
      </c>
      <c r="AW66" s="93">
        <f t="shared" ca="1" si="71"/>
        <v>0</v>
      </c>
      <c r="AX66" s="93">
        <f t="shared" ca="1" si="71"/>
        <v>0</v>
      </c>
      <c r="AY66" s="93">
        <f t="shared" ca="1" si="71"/>
        <v>0</v>
      </c>
      <c r="AZ66" s="93">
        <f t="shared" ca="1" si="71"/>
        <v>0</v>
      </c>
      <c r="BA66" s="93">
        <f t="shared" ca="1" si="71"/>
        <v>0</v>
      </c>
      <c r="BB66" s="93">
        <f t="shared" ca="1" si="71"/>
        <v>0</v>
      </c>
      <c r="BC66" s="93">
        <f t="shared" ca="1" si="71"/>
        <v>0</v>
      </c>
      <c r="BD66" s="93">
        <f t="shared" ca="1" si="71"/>
        <v>0</v>
      </c>
      <c r="BE66" s="93">
        <f t="shared" ca="1" si="71"/>
        <v>0</v>
      </c>
      <c r="BF66" s="93">
        <f t="shared" ca="1" si="71"/>
        <v>0</v>
      </c>
      <c r="BG66" s="93">
        <f t="shared" ca="1" si="71"/>
        <v>0</v>
      </c>
      <c r="BH66" s="93">
        <f t="shared" ca="1" si="71"/>
        <v>0</v>
      </c>
      <c r="BI66" s="93">
        <f t="shared" ca="1" si="71"/>
        <v>0</v>
      </c>
      <c r="BJ66" s="93">
        <f t="shared" ca="1" si="71"/>
        <v>0</v>
      </c>
      <c r="BK66" s="93">
        <f t="shared" ca="1" si="71"/>
        <v>0</v>
      </c>
      <c r="BL66" s="93">
        <f t="shared" ca="1" si="71"/>
        <v>0</v>
      </c>
      <c r="BM66" s="93">
        <f t="shared" ca="1" si="71"/>
        <v>0</v>
      </c>
      <c r="BN66" s="93">
        <f t="shared" ca="1" si="71"/>
        <v>0</v>
      </c>
      <c r="BO66" s="93">
        <f t="shared" ca="1" si="71"/>
        <v>0</v>
      </c>
      <c r="BP66" s="93">
        <f t="shared" ca="1" si="71"/>
        <v>0</v>
      </c>
      <c r="BQ66" s="93">
        <f t="shared" ca="1" si="71"/>
        <v>0</v>
      </c>
      <c r="BR66" s="93">
        <f t="shared" ca="1" si="71"/>
        <v>0</v>
      </c>
      <c r="BS66" s="93">
        <f t="shared" ca="1" si="71"/>
        <v>0</v>
      </c>
      <c r="BT66" s="93">
        <f t="shared" ca="1" si="71"/>
        <v>0</v>
      </c>
      <c r="BU66" s="93">
        <f t="shared" ca="1" si="71"/>
        <v>0</v>
      </c>
      <c r="BV66" s="93">
        <f t="shared" ca="1" si="71"/>
        <v>0</v>
      </c>
      <c r="BW66" s="93">
        <f t="shared" ca="1" si="71"/>
        <v>0</v>
      </c>
      <c r="BX66" s="93">
        <f t="shared" ca="1" si="71"/>
        <v>0</v>
      </c>
      <c r="BY66" s="93">
        <f t="shared" ca="1" si="71"/>
        <v>0</v>
      </c>
      <c r="BZ66" s="93">
        <f t="shared" ca="1" si="71"/>
        <v>0</v>
      </c>
      <c r="CA66" s="93">
        <f t="shared" ca="1" si="71"/>
        <v>0</v>
      </c>
      <c r="CB66" s="93">
        <f t="shared" ca="1" si="71"/>
        <v>0</v>
      </c>
      <c r="CC66" s="93">
        <f t="shared" ca="1" si="71"/>
        <v>0</v>
      </c>
      <c r="CD66" s="93">
        <f t="shared" ca="1" si="71"/>
        <v>0</v>
      </c>
      <c r="CE66" s="93">
        <f t="shared" ca="1" si="71"/>
        <v>0</v>
      </c>
      <c r="CF66" s="93">
        <f t="shared" ca="1" si="71"/>
        <v>0</v>
      </c>
      <c r="CG66" s="93">
        <f t="shared" ca="1" si="71"/>
        <v>0</v>
      </c>
      <c r="CH66" s="93">
        <f t="shared" ca="1" si="71"/>
        <v>0</v>
      </c>
      <c r="CI66" s="93">
        <f t="shared" ca="1" si="71"/>
        <v>0</v>
      </c>
      <c r="CJ66" s="93">
        <f t="shared" ca="1" si="71"/>
        <v>0</v>
      </c>
      <c r="CK66" s="93">
        <f t="shared" ca="1" si="71"/>
        <v>0</v>
      </c>
      <c r="CL66" s="93">
        <f t="shared" ca="1" si="71"/>
        <v>0</v>
      </c>
      <c r="CM66" s="93">
        <f t="shared" ca="1" si="71"/>
        <v>0</v>
      </c>
      <c r="CN66" s="93">
        <f t="shared" ca="1" si="71"/>
        <v>0</v>
      </c>
      <c r="CO66" s="93">
        <f t="shared" ca="1" si="71"/>
        <v>0</v>
      </c>
      <c r="CP66" s="93">
        <f t="shared" ca="1" si="71"/>
        <v>0</v>
      </c>
      <c r="CQ66" s="93">
        <f t="shared" ca="1" si="71"/>
        <v>0</v>
      </c>
      <c r="CR66" s="93">
        <f t="shared" ca="1" si="71"/>
        <v>0</v>
      </c>
      <c r="CS66" s="93">
        <f t="shared" ca="1" si="71"/>
        <v>0</v>
      </c>
      <c r="CT66" s="93">
        <f t="shared" ca="1" si="71"/>
        <v>0</v>
      </c>
      <c r="CU66" s="93">
        <f t="shared" ca="1" si="71"/>
        <v>0</v>
      </c>
      <c r="CV66" s="93">
        <f t="shared" ca="1" si="71"/>
        <v>0</v>
      </c>
      <c r="CW66" s="93">
        <f t="shared" ca="1" si="71"/>
        <v>0</v>
      </c>
      <c r="CX66" s="93">
        <f t="shared" ca="1" si="71"/>
        <v>0</v>
      </c>
      <c r="CY66" s="93">
        <f t="shared" ca="1" si="71"/>
        <v>0</v>
      </c>
      <c r="CZ66" s="93">
        <f t="shared" ca="1" si="71"/>
        <v>0</v>
      </c>
      <c r="DA66" s="93">
        <f t="shared" ca="1" si="71"/>
        <v>0</v>
      </c>
      <c r="DB66" s="93">
        <f t="shared" ca="1" si="71"/>
        <v>0</v>
      </c>
      <c r="DC66" s="93">
        <f t="shared" ca="1" si="71"/>
        <v>0</v>
      </c>
      <c r="DD66" s="93">
        <f t="shared" ca="1" si="71"/>
        <v>0</v>
      </c>
      <c r="DE66" s="93">
        <f t="shared" ca="1" si="71"/>
        <v>0</v>
      </c>
      <c r="DF66" s="93">
        <f t="shared" ca="1" si="71"/>
        <v>0</v>
      </c>
      <c r="DG66" s="93">
        <f t="shared" ca="1" si="71"/>
        <v>0</v>
      </c>
      <c r="DH66" s="93">
        <f t="shared" ca="1" si="71"/>
        <v>0</v>
      </c>
      <c r="DI66" s="93">
        <f t="shared" ca="1" si="71"/>
        <v>0</v>
      </c>
      <c r="DJ66" s="93">
        <f t="shared" ca="1" si="71"/>
        <v>0</v>
      </c>
      <c r="DK66" s="93">
        <f t="shared" ca="1" si="71"/>
        <v>0</v>
      </c>
      <c r="DL66" s="93">
        <f t="shared" ca="1" si="71"/>
        <v>0</v>
      </c>
      <c r="DM66" s="93">
        <f t="shared" ca="1" si="71"/>
        <v>0</v>
      </c>
      <c r="DN66" s="93">
        <f t="shared" ca="1" si="71"/>
        <v>0</v>
      </c>
      <c r="DO66" s="93">
        <f t="shared" ca="1" si="71"/>
        <v>0</v>
      </c>
      <c r="DP66" s="93">
        <f t="shared" ca="1" si="71"/>
        <v>0</v>
      </c>
      <c r="DQ66" s="93">
        <f t="shared" ca="1" si="71"/>
        <v>0</v>
      </c>
      <c r="DR66" s="93">
        <f t="shared" ca="1" si="71"/>
        <v>0</v>
      </c>
      <c r="DS66" s="93">
        <f t="shared" ca="1" si="71"/>
        <v>0</v>
      </c>
      <c r="DT66" s="93">
        <f t="shared" ca="1" si="71"/>
        <v>0</v>
      </c>
      <c r="DU66" s="93">
        <f t="shared" ca="1" si="71"/>
        <v>0</v>
      </c>
      <c r="DV66" s="93">
        <f t="shared" ca="1" si="71"/>
        <v>0</v>
      </c>
    </row>
    <row r="67" spans="1:128" hidden="1" outlineLevel="1" x14ac:dyDescent="0.2">
      <c r="A67" s="10" t="str">
        <f ca="1">Language!A1400</f>
        <v>Расчет окупаемости в месяцах</v>
      </c>
      <c r="B67" s="95">
        <f ca="1">DX67</f>
        <v>0</v>
      </c>
      <c r="C67" s="46" t="str">
        <f ca="1">Language!A46</f>
        <v>мес.</v>
      </c>
      <c r="F67" s="6" t="s">
        <v>3192</v>
      </c>
      <c r="G67" s="94">
        <f t="shared" ref="G67:DV67" ca="1" si="72">IF(G$2&lt;$B66,Prj_Step,IF(G$2=$B66,-F58/G57*Prj_Step,0))</f>
        <v>0</v>
      </c>
      <c r="H67" s="94">
        <f t="shared" ca="1" si="72"/>
        <v>0</v>
      </c>
      <c r="I67" s="94">
        <f t="shared" ca="1" si="72"/>
        <v>0</v>
      </c>
      <c r="J67" s="94">
        <f t="shared" ca="1" si="72"/>
        <v>0</v>
      </c>
      <c r="K67" s="94">
        <f t="shared" ca="1" si="72"/>
        <v>0</v>
      </c>
      <c r="L67" s="94">
        <f t="shared" ca="1" si="72"/>
        <v>0</v>
      </c>
      <c r="M67" s="94">
        <f t="shared" ca="1" si="72"/>
        <v>0</v>
      </c>
      <c r="N67" s="94">
        <f t="shared" ca="1" si="72"/>
        <v>0</v>
      </c>
      <c r="O67" s="94">
        <f t="shared" ca="1" si="72"/>
        <v>0</v>
      </c>
      <c r="P67" s="94">
        <f t="shared" ca="1" si="72"/>
        <v>0</v>
      </c>
      <c r="Q67" s="94">
        <f t="shared" ca="1" si="72"/>
        <v>0</v>
      </c>
      <c r="R67" s="94">
        <f t="shared" ca="1" si="72"/>
        <v>0</v>
      </c>
      <c r="S67" s="94">
        <f t="shared" ca="1" si="72"/>
        <v>0</v>
      </c>
      <c r="T67" s="94">
        <f t="shared" ca="1" si="72"/>
        <v>0</v>
      </c>
      <c r="U67" s="94">
        <f t="shared" ca="1" si="72"/>
        <v>0</v>
      </c>
      <c r="V67" s="94">
        <f t="shared" ca="1" si="72"/>
        <v>0</v>
      </c>
      <c r="W67" s="94">
        <f t="shared" ca="1" si="72"/>
        <v>0</v>
      </c>
      <c r="X67" s="94">
        <f t="shared" ca="1" si="72"/>
        <v>0</v>
      </c>
      <c r="Y67" s="94">
        <f t="shared" ca="1" si="72"/>
        <v>0</v>
      </c>
      <c r="Z67" s="94">
        <f t="shared" ca="1" si="72"/>
        <v>0</v>
      </c>
      <c r="AA67" s="94">
        <f t="shared" ca="1" si="72"/>
        <v>0</v>
      </c>
      <c r="AB67" s="94">
        <f t="shared" ca="1" si="72"/>
        <v>0</v>
      </c>
      <c r="AC67" s="94">
        <f t="shared" ca="1" si="72"/>
        <v>0</v>
      </c>
      <c r="AD67" s="94">
        <f t="shared" ca="1" si="72"/>
        <v>0</v>
      </c>
      <c r="AE67" s="94">
        <f t="shared" ca="1" si="72"/>
        <v>0</v>
      </c>
      <c r="AF67" s="94">
        <f t="shared" ca="1" si="72"/>
        <v>0</v>
      </c>
      <c r="AG67" s="94">
        <f t="shared" ca="1" si="72"/>
        <v>0</v>
      </c>
      <c r="AH67" s="94">
        <f t="shared" ca="1" si="72"/>
        <v>0</v>
      </c>
      <c r="AI67" s="94">
        <f t="shared" ca="1" si="72"/>
        <v>0</v>
      </c>
      <c r="AJ67" s="94">
        <f t="shared" ca="1" si="72"/>
        <v>0</v>
      </c>
      <c r="AK67" s="94">
        <f t="shared" ca="1" si="72"/>
        <v>0</v>
      </c>
      <c r="AL67" s="94">
        <f t="shared" ca="1" si="72"/>
        <v>0</v>
      </c>
      <c r="AM67" s="94">
        <f t="shared" ca="1" si="72"/>
        <v>0</v>
      </c>
      <c r="AN67" s="94">
        <f t="shared" ca="1" si="72"/>
        <v>0</v>
      </c>
      <c r="AO67" s="94">
        <f t="shared" ca="1" si="72"/>
        <v>0</v>
      </c>
      <c r="AP67" s="94">
        <f t="shared" ca="1" si="72"/>
        <v>0</v>
      </c>
      <c r="AQ67" s="94">
        <f t="shared" ca="1" si="72"/>
        <v>0</v>
      </c>
      <c r="AR67" s="94">
        <f t="shared" ca="1" si="72"/>
        <v>0</v>
      </c>
      <c r="AS67" s="94">
        <f t="shared" ca="1" si="72"/>
        <v>0</v>
      </c>
      <c r="AT67" s="94">
        <f t="shared" ca="1" si="72"/>
        <v>0</v>
      </c>
      <c r="AU67" s="94">
        <f t="shared" ca="1" si="72"/>
        <v>0</v>
      </c>
      <c r="AV67" s="94">
        <f t="shared" ca="1" si="72"/>
        <v>0</v>
      </c>
      <c r="AW67" s="94">
        <f t="shared" ca="1" si="72"/>
        <v>0</v>
      </c>
      <c r="AX67" s="94">
        <f t="shared" ca="1" si="72"/>
        <v>0</v>
      </c>
      <c r="AY67" s="94">
        <f t="shared" ca="1" si="72"/>
        <v>0</v>
      </c>
      <c r="AZ67" s="94">
        <f t="shared" ca="1" si="72"/>
        <v>0</v>
      </c>
      <c r="BA67" s="94">
        <f t="shared" ca="1" si="72"/>
        <v>0</v>
      </c>
      <c r="BB67" s="94">
        <f t="shared" ca="1" si="72"/>
        <v>0</v>
      </c>
      <c r="BC67" s="94">
        <f t="shared" ca="1" si="72"/>
        <v>0</v>
      </c>
      <c r="BD67" s="94">
        <f t="shared" ca="1" si="72"/>
        <v>0</v>
      </c>
      <c r="BE67" s="94">
        <f t="shared" ca="1" si="72"/>
        <v>0</v>
      </c>
      <c r="BF67" s="94">
        <f t="shared" ca="1" si="72"/>
        <v>0</v>
      </c>
      <c r="BG67" s="94">
        <f t="shared" ca="1" si="72"/>
        <v>0</v>
      </c>
      <c r="BH67" s="94">
        <f t="shared" ca="1" si="72"/>
        <v>0</v>
      </c>
      <c r="BI67" s="94">
        <f t="shared" ca="1" si="72"/>
        <v>0</v>
      </c>
      <c r="BJ67" s="94">
        <f t="shared" ca="1" si="72"/>
        <v>0</v>
      </c>
      <c r="BK67" s="94">
        <f t="shared" ca="1" si="72"/>
        <v>0</v>
      </c>
      <c r="BL67" s="94">
        <f t="shared" ca="1" si="72"/>
        <v>0</v>
      </c>
      <c r="BM67" s="94">
        <f t="shared" ca="1" si="72"/>
        <v>0</v>
      </c>
      <c r="BN67" s="94">
        <f t="shared" ca="1" si="72"/>
        <v>0</v>
      </c>
      <c r="BO67" s="94">
        <f t="shared" ca="1" si="72"/>
        <v>0</v>
      </c>
      <c r="BP67" s="94">
        <f t="shared" ca="1" si="72"/>
        <v>0</v>
      </c>
      <c r="BQ67" s="94">
        <f t="shared" ca="1" si="72"/>
        <v>0</v>
      </c>
      <c r="BR67" s="94">
        <f t="shared" ca="1" si="72"/>
        <v>0</v>
      </c>
      <c r="BS67" s="94">
        <f t="shared" ca="1" si="72"/>
        <v>0</v>
      </c>
      <c r="BT67" s="94">
        <f t="shared" ca="1" si="72"/>
        <v>0</v>
      </c>
      <c r="BU67" s="94">
        <f t="shared" ca="1" si="72"/>
        <v>0</v>
      </c>
      <c r="BV67" s="94">
        <f t="shared" ca="1" si="72"/>
        <v>0</v>
      </c>
      <c r="BW67" s="94">
        <f t="shared" ca="1" si="72"/>
        <v>0</v>
      </c>
      <c r="BX67" s="94">
        <f t="shared" ca="1" si="72"/>
        <v>0</v>
      </c>
      <c r="BY67" s="94">
        <f t="shared" ca="1" si="72"/>
        <v>0</v>
      </c>
      <c r="BZ67" s="94">
        <f t="shared" ca="1" si="72"/>
        <v>0</v>
      </c>
      <c r="CA67" s="94">
        <f t="shared" ca="1" si="72"/>
        <v>0</v>
      </c>
      <c r="CB67" s="94">
        <f t="shared" ca="1" si="72"/>
        <v>0</v>
      </c>
      <c r="CC67" s="94">
        <f t="shared" ca="1" si="72"/>
        <v>0</v>
      </c>
      <c r="CD67" s="94">
        <f t="shared" ca="1" si="72"/>
        <v>0</v>
      </c>
      <c r="CE67" s="94">
        <f t="shared" ca="1" si="72"/>
        <v>0</v>
      </c>
      <c r="CF67" s="94">
        <f t="shared" ca="1" si="72"/>
        <v>0</v>
      </c>
      <c r="CG67" s="94">
        <f t="shared" ca="1" si="72"/>
        <v>0</v>
      </c>
      <c r="CH67" s="94">
        <f t="shared" ca="1" si="72"/>
        <v>0</v>
      </c>
      <c r="CI67" s="94">
        <f t="shared" ca="1" si="72"/>
        <v>0</v>
      </c>
      <c r="CJ67" s="94">
        <f t="shared" ca="1" si="72"/>
        <v>0</v>
      </c>
      <c r="CK67" s="94">
        <f t="shared" ca="1" si="72"/>
        <v>0</v>
      </c>
      <c r="CL67" s="94">
        <f t="shared" ca="1" si="72"/>
        <v>0</v>
      </c>
      <c r="CM67" s="94">
        <f t="shared" ca="1" si="72"/>
        <v>0</v>
      </c>
      <c r="CN67" s="94">
        <f t="shared" ca="1" si="72"/>
        <v>0</v>
      </c>
      <c r="CO67" s="94">
        <f t="shared" ca="1" si="72"/>
        <v>0</v>
      </c>
      <c r="CP67" s="94">
        <f t="shared" ca="1" si="72"/>
        <v>0</v>
      </c>
      <c r="CQ67" s="94">
        <f t="shared" ca="1" si="72"/>
        <v>0</v>
      </c>
      <c r="CR67" s="94">
        <f t="shared" ca="1" si="72"/>
        <v>0</v>
      </c>
      <c r="CS67" s="94">
        <f t="shared" ca="1" si="72"/>
        <v>0</v>
      </c>
      <c r="CT67" s="94">
        <f t="shared" ca="1" si="72"/>
        <v>0</v>
      </c>
      <c r="CU67" s="94">
        <f t="shared" ca="1" si="72"/>
        <v>0</v>
      </c>
      <c r="CV67" s="94">
        <f t="shared" ca="1" si="72"/>
        <v>0</v>
      </c>
      <c r="CW67" s="94">
        <f t="shared" ca="1" si="72"/>
        <v>0</v>
      </c>
      <c r="CX67" s="94">
        <f t="shared" ca="1" si="72"/>
        <v>0</v>
      </c>
      <c r="CY67" s="94">
        <f t="shared" ca="1" si="72"/>
        <v>0</v>
      </c>
      <c r="CZ67" s="94">
        <f t="shared" ca="1" si="72"/>
        <v>0</v>
      </c>
      <c r="DA67" s="94">
        <f t="shared" ca="1" si="72"/>
        <v>0</v>
      </c>
      <c r="DB67" s="94">
        <f t="shared" ca="1" si="72"/>
        <v>0</v>
      </c>
      <c r="DC67" s="94">
        <f t="shared" ca="1" si="72"/>
        <v>0</v>
      </c>
      <c r="DD67" s="94">
        <f t="shared" ca="1" si="72"/>
        <v>0</v>
      </c>
      <c r="DE67" s="94">
        <f t="shared" ca="1" si="72"/>
        <v>0</v>
      </c>
      <c r="DF67" s="94">
        <f t="shared" ca="1" si="72"/>
        <v>0</v>
      </c>
      <c r="DG67" s="94">
        <f t="shared" ca="1" si="72"/>
        <v>0</v>
      </c>
      <c r="DH67" s="94">
        <f t="shared" ca="1" si="72"/>
        <v>0</v>
      </c>
      <c r="DI67" s="94">
        <f t="shared" ca="1" si="72"/>
        <v>0</v>
      </c>
      <c r="DJ67" s="94">
        <f t="shared" ca="1" si="72"/>
        <v>0</v>
      </c>
      <c r="DK67" s="94">
        <f t="shared" ca="1" si="72"/>
        <v>0</v>
      </c>
      <c r="DL67" s="94">
        <f t="shared" ca="1" si="72"/>
        <v>0</v>
      </c>
      <c r="DM67" s="94">
        <f t="shared" ca="1" si="72"/>
        <v>0</v>
      </c>
      <c r="DN67" s="94">
        <f t="shared" ca="1" si="72"/>
        <v>0</v>
      </c>
      <c r="DO67" s="94">
        <f t="shared" ca="1" si="72"/>
        <v>0</v>
      </c>
      <c r="DP67" s="94">
        <f t="shared" ca="1" si="72"/>
        <v>0</v>
      </c>
      <c r="DQ67" s="94">
        <f t="shared" ca="1" si="72"/>
        <v>0</v>
      </c>
      <c r="DR67" s="94">
        <f t="shared" ca="1" si="72"/>
        <v>0</v>
      </c>
      <c r="DS67" s="94">
        <f t="shared" ca="1" si="72"/>
        <v>0</v>
      </c>
      <c r="DT67" s="94">
        <f t="shared" ca="1" si="72"/>
        <v>0</v>
      </c>
      <c r="DU67" s="94">
        <f t="shared" ca="1" si="72"/>
        <v>0</v>
      </c>
      <c r="DV67" s="94">
        <f t="shared" ca="1" si="72"/>
        <v>0</v>
      </c>
      <c r="DX67" s="55">
        <f ca="1">SUM(G67:DW67)</f>
        <v>0</v>
      </c>
    </row>
    <row r="68" spans="1:128" hidden="1" x14ac:dyDescent="0.2">
      <c r="A68" s="10" t="str">
        <f ca="1">Language!A$1372</f>
        <v>Простой срок окупаемости</v>
      </c>
      <c r="B68" s="95">
        <v>0.8</v>
      </c>
      <c r="C68" s="46" t="str">
        <f ca="1">Language!A$48</f>
        <v>лет</v>
      </c>
    </row>
    <row r="69" spans="1:128" hidden="1" outlineLevel="1" x14ac:dyDescent="0.2">
      <c r="A69" s="10" t="str">
        <f ca="1">Language!A$1373</f>
        <v>Недисконтированный поток нарастающим итогом</v>
      </c>
      <c r="B69" s="71"/>
      <c r="C69" s="46" t="str">
        <f ca="1">Параметры!$C$70</f>
        <v>тыс. руб.</v>
      </c>
      <c r="F69" s="6" t="s">
        <v>3083</v>
      </c>
      <c r="G69" s="53">
        <f ca="1">IF(G$2=1,G56,F69+G56)</f>
        <v>3736.5648635009711</v>
      </c>
      <c r="H69" s="53">
        <f t="shared" ref="H69:DV69" ca="1" si="73">IF(H$2=1,H56,G69+H56)</f>
        <v>7066.4803856684903</v>
      </c>
      <c r="I69" s="53">
        <f t="shared" ca="1" si="73"/>
        <v>7423.7436780536173</v>
      </c>
      <c r="J69" s="53">
        <f t="shared" ca="1" si="73"/>
        <v>12016.08015733615</v>
      </c>
      <c r="K69" s="53">
        <f t="shared" ca="1" si="73"/>
        <v>19342.344571982841</v>
      </c>
      <c r="L69" s="53">
        <f t="shared" ca="1" si="73"/>
        <v>26729.008172836668</v>
      </c>
      <c r="M69" s="53">
        <f t="shared" ca="1" si="73"/>
        <v>34172.431027417711</v>
      </c>
      <c r="N69" s="53">
        <f t="shared" ca="1" si="73"/>
        <v>42068.370774689705</v>
      </c>
      <c r="O69" s="53">
        <f t="shared" ca="1" si="73"/>
        <v>56053.336077276988</v>
      </c>
      <c r="P69" s="53">
        <f t="shared" ca="1" si="73"/>
        <v>69677.341467480044</v>
      </c>
      <c r="Q69" s="53">
        <f t="shared" ca="1" si="73"/>
        <v>83697.405482214148</v>
      </c>
      <c r="R69" s="53">
        <f t="shared" ca="1" si="73"/>
        <v>96837.08371192668</v>
      </c>
      <c r="S69" s="53">
        <f t="shared" ca="1" si="73"/>
        <v>109895.85209465356</v>
      </c>
      <c r="T69" s="53">
        <f t="shared" ca="1" si="73"/>
        <v>122837.55022499499</v>
      </c>
      <c r="U69" s="53">
        <f t="shared" ca="1" si="73"/>
        <v>144627.78808280319</v>
      </c>
      <c r="V69" s="53">
        <f t="shared" ca="1" si="73"/>
        <v>161308.31361541073</v>
      </c>
      <c r="W69" s="53">
        <f t="shared" ca="1" si="73"/>
        <v>186157.86477997401</v>
      </c>
      <c r="X69" s="53">
        <f t="shared" ca="1" si="73"/>
        <v>211147.44774085138</v>
      </c>
      <c r="Y69" s="53">
        <f t="shared" ca="1" si="73"/>
        <v>236277.85425817769</v>
      </c>
      <c r="Z69" s="53">
        <f t="shared" ca="1" si="73"/>
        <v>262285.57842802507</v>
      </c>
      <c r="AA69" s="53">
        <f t="shared" ca="1" si="73"/>
        <v>312373.00325518817</v>
      </c>
      <c r="AB69" s="53">
        <f t="shared" ca="1" si="73"/>
        <v>354683.70748489513</v>
      </c>
      <c r="AC69" s="53">
        <f t="shared" ca="1" si="73"/>
        <v>397233.17140897829</v>
      </c>
      <c r="AD69" s="53">
        <f t="shared" ca="1" si="73"/>
        <v>440022.74500946165</v>
      </c>
      <c r="AE69" s="53">
        <f t="shared" ca="1" si="73"/>
        <v>483053.78590136534</v>
      </c>
      <c r="AF69" s="53">
        <f t="shared" ca="1" si="73"/>
        <v>526327.65937586059</v>
      </c>
      <c r="AG69" s="53">
        <f t="shared" ca="1" si="73"/>
        <v>569845.73844367452</v>
      </c>
      <c r="AH69" s="53">
        <f t="shared" ca="1" si="73"/>
        <v>587688.06743023137</v>
      </c>
      <c r="AI69" s="53">
        <f t="shared" ca="1" si="73"/>
        <v>614271.25384298037</v>
      </c>
      <c r="AJ69" s="53">
        <f t="shared" ca="1" si="73"/>
        <v>641004.27427778603</v>
      </c>
      <c r="AK69" s="53">
        <f t="shared" ca="1" si="73"/>
        <v>667887.97591799195</v>
      </c>
      <c r="AL69" s="53">
        <f t="shared" ca="1" si="73"/>
        <v>695710.40744639491</v>
      </c>
      <c r="AM69" s="53">
        <f t="shared" ca="1" si="73"/>
        <v>749298.11867812637</v>
      </c>
      <c r="AN69" s="53">
        <f t="shared" ca="1" si="73"/>
        <v>794564.73887057917</v>
      </c>
      <c r="AO69" s="53">
        <f t="shared" ca="1" si="73"/>
        <v>840086.83193601458</v>
      </c>
      <c r="AP69" s="53">
        <f t="shared" ca="1" si="73"/>
        <v>885865.84235519904</v>
      </c>
      <c r="AQ69" s="53">
        <f t="shared" ca="1" si="73"/>
        <v>931903.22277620202</v>
      </c>
      <c r="AR69" s="53">
        <f t="shared" ca="1" si="73"/>
        <v>978200.4340605794</v>
      </c>
      <c r="AS69" s="53">
        <f t="shared" ca="1" si="73"/>
        <v>1024758.9453298064</v>
      </c>
      <c r="AT69" s="53">
        <f t="shared" ca="1" si="73"/>
        <v>1043844.4040120892</v>
      </c>
      <c r="AU69" s="53">
        <f t="shared" ca="1" si="73"/>
        <v>1072282.5801403981</v>
      </c>
      <c r="AV69" s="53">
        <f t="shared" ca="1" si="73"/>
        <v>1100881.0786723064</v>
      </c>
      <c r="AW69" s="53">
        <f t="shared" ca="1" si="73"/>
        <v>1129640.8060939934</v>
      </c>
      <c r="AX69" s="53">
        <f t="shared" ca="1" si="73"/>
        <v>1159404.9744960514</v>
      </c>
      <c r="AY69" s="53">
        <f t="shared" ca="1" si="73"/>
        <v>1216737.9921806706</v>
      </c>
      <c r="AZ69" s="53">
        <f t="shared" ca="1" si="73"/>
        <v>1265167.4424532622</v>
      </c>
      <c r="BA69" s="53">
        <f t="shared" ca="1" si="73"/>
        <v>1313870.2486999445</v>
      </c>
      <c r="BB69" s="53">
        <f t="shared" ca="1" si="73"/>
        <v>1362847.956515138</v>
      </c>
      <c r="BC69" s="53">
        <f t="shared" ca="1" si="73"/>
        <v>1412102.1202322785</v>
      </c>
      <c r="BD69" s="53">
        <f t="shared" ca="1" si="73"/>
        <v>1461634.302973228</v>
      </c>
      <c r="BE69" s="53">
        <f t="shared" ca="1" si="73"/>
        <v>1511446.0766979689</v>
      </c>
      <c r="BF69" s="53">
        <f t="shared" ca="1" si="73"/>
        <v>1531861.6841546781</v>
      </c>
      <c r="BG69" s="53">
        <f t="shared" ca="1" si="73"/>
        <v>1562284.699278635</v>
      </c>
      <c r="BH69" s="53">
        <f t="shared" ca="1" si="73"/>
        <v>1592879.2593744437</v>
      </c>
      <c r="BI69" s="53">
        <f t="shared" ca="1" si="73"/>
        <v>1623646.3343823147</v>
      </c>
      <c r="BJ69" s="53">
        <f t="shared" ca="1" si="73"/>
        <v>1655488.1612391835</v>
      </c>
      <c r="BK69" s="53">
        <f t="shared" ca="1" si="73"/>
        <v>1716828.6568283928</v>
      </c>
      <c r="BL69" s="53">
        <f t="shared" ca="1" si="73"/>
        <v>1768642.3352867321</v>
      </c>
      <c r="BM69" s="53">
        <f t="shared" ca="1" si="73"/>
        <v>1820748.5046373487</v>
      </c>
      <c r="BN69" s="53">
        <f t="shared" ca="1" si="73"/>
        <v>1873148.8186662728</v>
      </c>
      <c r="BO69" s="53">
        <f t="shared" ca="1" si="73"/>
        <v>1925844.94051028</v>
      </c>
      <c r="BP69" s="53">
        <f t="shared" ca="1" si="73"/>
        <v>1978838.5427097629</v>
      </c>
      <c r="BQ69" s="53">
        <f t="shared" ca="1" si="73"/>
        <v>2032131.3072619019</v>
      </c>
      <c r="BR69" s="53">
        <f t="shared" ca="1" si="73"/>
        <v>2053970.1739072464</v>
      </c>
      <c r="BS69" s="53">
        <f t="shared" ca="1" si="73"/>
        <v>2086516.9667565478</v>
      </c>
      <c r="BT69" s="53">
        <f t="shared" ca="1" si="73"/>
        <v>2119247.3127257298</v>
      </c>
      <c r="BU69" s="53">
        <f t="shared" ca="1" si="73"/>
        <v>2152162.2496508192</v>
      </c>
      <c r="BV69" s="53">
        <f t="shared" ca="1" si="73"/>
        <v>2186227.1710543348</v>
      </c>
      <c r="BW69" s="53">
        <f t="shared" ca="1" si="73"/>
        <v>2251855.6680014567</v>
      </c>
      <c r="BX69" s="53">
        <f t="shared" ca="1" si="73"/>
        <v>2307290.4706185469</v>
      </c>
      <c r="BY69" s="53">
        <f t="shared" ca="1" si="73"/>
        <v>2363038.2384903729</v>
      </c>
      <c r="BZ69" s="53">
        <f t="shared" ca="1" si="73"/>
        <v>2419100.7411679891</v>
      </c>
      <c r="CA69" s="53">
        <f t="shared" ca="1" si="73"/>
        <v>2475479.7582077431</v>
      </c>
      <c r="CB69" s="53">
        <f t="shared" ca="1" si="73"/>
        <v>2532177.0792278559</v>
      </c>
      <c r="CC69" s="53">
        <f t="shared" ca="1" si="73"/>
        <v>2589194.5039653112</v>
      </c>
      <c r="CD69" s="53">
        <f t="shared" ca="1" si="73"/>
        <v>2612556.2579424973</v>
      </c>
      <c r="CE69" s="53">
        <f t="shared" ca="1" si="73"/>
        <v>2647375.4929579161</v>
      </c>
      <c r="CF69" s="53">
        <f t="shared" ca="1" si="73"/>
        <v>2682391.1298116073</v>
      </c>
      <c r="CG69" s="53">
        <f t="shared" ca="1" si="73"/>
        <v>2717604.2789881197</v>
      </c>
      <c r="CH69" s="53">
        <f t="shared" ca="1" si="73"/>
        <v>2754047.9115565489</v>
      </c>
      <c r="CI69" s="53">
        <f t="shared" ca="1" si="73"/>
        <v>2824264.5699566351</v>
      </c>
      <c r="CJ69" s="53">
        <f t="shared" ca="1" si="73"/>
        <v>2883573.9754235884</v>
      </c>
      <c r="CK69" s="53">
        <f t="shared" ca="1" si="73"/>
        <v>2943218.25371311</v>
      </c>
      <c r="CL69" s="53">
        <f t="shared" ca="1" si="73"/>
        <v>3003199.2982448237</v>
      </c>
      <c r="CM69" s="53">
        <f t="shared" ca="1" si="73"/>
        <v>3063519.0131440274</v>
      </c>
      <c r="CN69" s="53">
        <f t="shared" ca="1" si="73"/>
        <v>3124179.3133022157</v>
      </c>
      <c r="CO69" s="53">
        <f t="shared" ca="1" si="73"/>
        <v>3185182.1244379599</v>
      </c>
      <c r="CP69" s="53">
        <f t="shared" ca="1" si="73"/>
        <v>3210173.3678602157</v>
      </c>
      <c r="CQ69" s="53">
        <f t="shared" ca="1" si="73"/>
        <v>3247424.1159933791</v>
      </c>
      <c r="CR69" s="53">
        <f t="shared" ca="1" si="73"/>
        <v>3284885.0140934964</v>
      </c>
      <c r="CS69" s="53">
        <f t="shared" ca="1" si="73"/>
        <v>3322557.2503790315</v>
      </c>
      <c r="CT69" s="53">
        <f t="shared" ca="1" si="73"/>
        <v>3361546.1038939175</v>
      </c>
      <c r="CU69" s="53">
        <f t="shared" ca="1" si="73"/>
        <v>3436672.0950486772</v>
      </c>
      <c r="CV69" s="53">
        <f t="shared" ca="1" si="73"/>
        <v>3500127.3255649833</v>
      </c>
      <c r="CW69" s="53">
        <f t="shared" ca="1" si="73"/>
        <v>3563940.870001439</v>
      </c>
      <c r="CX69" s="53">
        <f t="shared" ca="1" si="73"/>
        <v>3628114.754317041</v>
      </c>
      <c r="CY69" s="53">
        <f t="shared" ca="1" si="73"/>
        <v>3692651.0159258549</v>
      </c>
      <c r="CZ69" s="53">
        <f t="shared" ca="1" si="73"/>
        <v>3757551.703761783</v>
      </c>
      <c r="DA69" s="53">
        <f t="shared" ca="1" si="73"/>
        <v>3822818.8783436972</v>
      </c>
      <c r="DB69" s="53">
        <f t="shared" ca="1" si="73"/>
        <v>3849553.6754721762</v>
      </c>
      <c r="DC69" s="53">
        <f t="shared" ca="1" si="73"/>
        <v>3889406.1426413301</v>
      </c>
      <c r="DD69" s="53">
        <f t="shared" ca="1" si="73"/>
        <v>3929483.4702751199</v>
      </c>
      <c r="DE69" s="53">
        <f t="shared" ca="1" si="73"/>
        <v>3969786.9297673102</v>
      </c>
      <c r="DF69" s="53">
        <f t="shared" ca="1" si="73"/>
        <v>4011499.1696949056</v>
      </c>
      <c r="DG69" s="53">
        <f t="shared" ca="1" si="73"/>
        <v>4091878.1468971642</v>
      </c>
      <c r="DH69" s="53">
        <f t="shared" ca="1" si="73"/>
        <v>4159769.4102162761</v>
      </c>
      <c r="DI69" s="53">
        <f t="shared" ca="1" si="73"/>
        <v>4228044.069429948</v>
      </c>
      <c r="DJ69" s="53">
        <f t="shared" ca="1" si="73"/>
        <v>4296704.2923143087</v>
      </c>
      <c r="DK69" s="53">
        <f t="shared" ca="1" si="73"/>
        <v>4365752.2589024073</v>
      </c>
      <c r="DL69" s="53">
        <f t="shared" ca="1" si="73"/>
        <v>4435190.1615535188</v>
      </c>
      <c r="DM69" s="53">
        <f t="shared" ca="1" si="73"/>
        <v>4505020.2050228305</v>
      </c>
      <c r="DN69" s="53">
        <f t="shared" ca="1" si="73"/>
        <v>4533620.6046169717</v>
      </c>
      <c r="DO69" s="53">
        <f t="shared" ca="1" si="73"/>
        <v>4576256.9111546315</v>
      </c>
      <c r="DP69" s="53">
        <f t="shared" ca="1" si="73"/>
        <v>4619133.8183894549</v>
      </c>
      <c r="DQ69" s="53">
        <f t="shared" ca="1" si="73"/>
        <v>4662252.6867127642</v>
      </c>
      <c r="DR69" s="53">
        <f t="shared" ca="1" si="73"/>
        <v>4706878.9501019558</v>
      </c>
      <c r="DS69" s="53">
        <f t="shared" ca="1" si="73"/>
        <v>4792878.6223750412</v>
      </c>
      <c r="DT69" s="53">
        <f t="shared" ca="1" si="73"/>
        <v>4865516.4407931603</v>
      </c>
      <c r="DU69" s="53">
        <f t="shared" ca="1" si="73"/>
        <v>4938564.4928184561</v>
      </c>
      <c r="DV69" s="53">
        <f t="shared" ca="1" si="73"/>
        <v>5012025.0979713891</v>
      </c>
    </row>
    <row r="70" spans="1:128" hidden="1" outlineLevel="1" x14ac:dyDescent="0.2">
      <c r="A70" s="10" t="str">
        <f ca="1">Language!A$1370</f>
        <v>Флаг периода окупаемости</v>
      </c>
      <c r="B70" s="92">
        <f ca="1">MAX(G70:DW70)</f>
        <v>0</v>
      </c>
      <c r="C70" s="46" t="str">
        <f ca="1">Параметры!$C$23</f>
        <v>мес.</v>
      </c>
      <c r="F70" s="6" t="s">
        <v>3192</v>
      </c>
      <c r="G70" s="93">
        <f ca="1">IF(G69&lt;0,0,IF(F69&gt;=0,0,G$2))</f>
        <v>0</v>
      </c>
      <c r="H70" s="93">
        <f t="shared" ref="H70:DV70" ca="1" si="74">IF(H69&lt;0,0,IF(G69&gt;=0,0,H$2))</f>
        <v>0</v>
      </c>
      <c r="I70" s="93">
        <f t="shared" ca="1" si="74"/>
        <v>0</v>
      </c>
      <c r="J70" s="93">
        <f t="shared" ca="1" si="74"/>
        <v>0</v>
      </c>
      <c r="K70" s="93">
        <f t="shared" ca="1" si="74"/>
        <v>0</v>
      </c>
      <c r="L70" s="93">
        <f t="shared" ca="1" si="74"/>
        <v>0</v>
      </c>
      <c r="M70" s="93">
        <f t="shared" ca="1" si="74"/>
        <v>0</v>
      </c>
      <c r="N70" s="93">
        <f t="shared" ca="1" si="74"/>
        <v>0</v>
      </c>
      <c r="O70" s="93">
        <f t="shared" ca="1" si="74"/>
        <v>0</v>
      </c>
      <c r="P70" s="93">
        <f t="shared" ca="1" si="74"/>
        <v>0</v>
      </c>
      <c r="Q70" s="93">
        <f t="shared" ca="1" si="74"/>
        <v>0</v>
      </c>
      <c r="R70" s="93">
        <f t="shared" ca="1" si="74"/>
        <v>0</v>
      </c>
      <c r="S70" s="93">
        <f t="shared" ca="1" si="74"/>
        <v>0</v>
      </c>
      <c r="T70" s="93">
        <f t="shared" ca="1" si="74"/>
        <v>0</v>
      </c>
      <c r="U70" s="93">
        <f t="shared" ca="1" si="74"/>
        <v>0</v>
      </c>
      <c r="V70" s="93">
        <f t="shared" ca="1" si="74"/>
        <v>0</v>
      </c>
      <c r="W70" s="93">
        <f t="shared" ca="1" si="74"/>
        <v>0</v>
      </c>
      <c r="X70" s="93">
        <f t="shared" ca="1" si="74"/>
        <v>0</v>
      </c>
      <c r="Y70" s="93">
        <f t="shared" ca="1" si="74"/>
        <v>0</v>
      </c>
      <c r="Z70" s="93">
        <f t="shared" ca="1" si="74"/>
        <v>0</v>
      </c>
      <c r="AA70" s="93">
        <f t="shared" ca="1" si="74"/>
        <v>0</v>
      </c>
      <c r="AB70" s="93">
        <f t="shared" ca="1" si="74"/>
        <v>0</v>
      </c>
      <c r="AC70" s="93">
        <f t="shared" ca="1" si="74"/>
        <v>0</v>
      </c>
      <c r="AD70" s="93">
        <f t="shared" ca="1" si="74"/>
        <v>0</v>
      </c>
      <c r="AE70" s="93">
        <f t="shared" ca="1" si="74"/>
        <v>0</v>
      </c>
      <c r="AF70" s="93">
        <f t="shared" ca="1" si="74"/>
        <v>0</v>
      </c>
      <c r="AG70" s="93">
        <f t="shared" ca="1" si="74"/>
        <v>0</v>
      </c>
      <c r="AH70" s="93">
        <f t="shared" ca="1" si="74"/>
        <v>0</v>
      </c>
      <c r="AI70" s="93">
        <f t="shared" ca="1" si="74"/>
        <v>0</v>
      </c>
      <c r="AJ70" s="93">
        <f t="shared" ca="1" si="74"/>
        <v>0</v>
      </c>
      <c r="AK70" s="93">
        <f t="shared" ca="1" si="74"/>
        <v>0</v>
      </c>
      <c r="AL70" s="93">
        <f t="shared" ca="1" si="74"/>
        <v>0</v>
      </c>
      <c r="AM70" s="93">
        <f t="shared" ca="1" si="74"/>
        <v>0</v>
      </c>
      <c r="AN70" s="93">
        <f t="shared" ca="1" si="74"/>
        <v>0</v>
      </c>
      <c r="AO70" s="93">
        <f t="shared" ca="1" si="74"/>
        <v>0</v>
      </c>
      <c r="AP70" s="93">
        <f t="shared" ca="1" si="74"/>
        <v>0</v>
      </c>
      <c r="AQ70" s="93">
        <f t="shared" ca="1" si="74"/>
        <v>0</v>
      </c>
      <c r="AR70" s="93">
        <f t="shared" ca="1" si="74"/>
        <v>0</v>
      </c>
      <c r="AS70" s="93">
        <f t="shared" ca="1" si="74"/>
        <v>0</v>
      </c>
      <c r="AT70" s="93">
        <f t="shared" ca="1" si="74"/>
        <v>0</v>
      </c>
      <c r="AU70" s="93">
        <f t="shared" ca="1" si="74"/>
        <v>0</v>
      </c>
      <c r="AV70" s="93">
        <f t="shared" ca="1" si="74"/>
        <v>0</v>
      </c>
      <c r="AW70" s="93">
        <f t="shared" ca="1" si="74"/>
        <v>0</v>
      </c>
      <c r="AX70" s="93">
        <f t="shared" ca="1" si="74"/>
        <v>0</v>
      </c>
      <c r="AY70" s="93">
        <f t="shared" ca="1" si="74"/>
        <v>0</v>
      </c>
      <c r="AZ70" s="93">
        <f t="shared" ca="1" si="74"/>
        <v>0</v>
      </c>
      <c r="BA70" s="93">
        <f t="shared" ca="1" si="74"/>
        <v>0</v>
      </c>
      <c r="BB70" s="93">
        <f t="shared" ca="1" si="74"/>
        <v>0</v>
      </c>
      <c r="BC70" s="93">
        <f t="shared" ca="1" si="74"/>
        <v>0</v>
      </c>
      <c r="BD70" s="93">
        <f t="shared" ca="1" si="74"/>
        <v>0</v>
      </c>
      <c r="BE70" s="93">
        <f t="shared" ca="1" si="74"/>
        <v>0</v>
      </c>
      <c r="BF70" s="93">
        <f t="shared" ca="1" si="74"/>
        <v>0</v>
      </c>
      <c r="BG70" s="93">
        <f t="shared" ca="1" si="74"/>
        <v>0</v>
      </c>
      <c r="BH70" s="93">
        <f t="shared" ca="1" si="74"/>
        <v>0</v>
      </c>
      <c r="BI70" s="93">
        <f t="shared" ca="1" si="74"/>
        <v>0</v>
      </c>
      <c r="BJ70" s="93">
        <f t="shared" ca="1" si="74"/>
        <v>0</v>
      </c>
      <c r="BK70" s="93">
        <f t="shared" ca="1" si="74"/>
        <v>0</v>
      </c>
      <c r="BL70" s="93">
        <f t="shared" ca="1" si="74"/>
        <v>0</v>
      </c>
      <c r="BM70" s="93">
        <f t="shared" ca="1" si="74"/>
        <v>0</v>
      </c>
      <c r="BN70" s="93">
        <f t="shared" ca="1" si="74"/>
        <v>0</v>
      </c>
      <c r="BO70" s="93">
        <f t="shared" ca="1" si="74"/>
        <v>0</v>
      </c>
      <c r="BP70" s="93">
        <f t="shared" ca="1" si="74"/>
        <v>0</v>
      </c>
      <c r="BQ70" s="93">
        <f t="shared" ca="1" si="74"/>
        <v>0</v>
      </c>
      <c r="BR70" s="93">
        <f t="shared" ca="1" si="74"/>
        <v>0</v>
      </c>
      <c r="BS70" s="93">
        <f t="shared" ca="1" si="74"/>
        <v>0</v>
      </c>
      <c r="BT70" s="93">
        <f t="shared" ca="1" si="74"/>
        <v>0</v>
      </c>
      <c r="BU70" s="93">
        <f t="shared" ca="1" si="74"/>
        <v>0</v>
      </c>
      <c r="BV70" s="93">
        <f t="shared" ca="1" si="74"/>
        <v>0</v>
      </c>
      <c r="BW70" s="93">
        <f t="shared" ca="1" si="74"/>
        <v>0</v>
      </c>
      <c r="BX70" s="93">
        <f t="shared" ca="1" si="74"/>
        <v>0</v>
      </c>
      <c r="BY70" s="93">
        <f t="shared" ca="1" si="74"/>
        <v>0</v>
      </c>
      <c r="BZ70" s="93">
        <f t="shared" ca="1" si="74"/>
        <v>0</v>
      </c>
      <c r="CA70" s="93">
        <f t="shared" ca="1" si="74"/>
        <v>0</v>
      </c>
      <c r="CB70" s="93">
        <f t="shared" ca="1" si="74"/>
        <v>0</v>
      </c>
      <c r="CC70" s="93">
        <f t="shared" ca="1" si="74"/>
        <v>0</v>
      </c>
      <c r="CD70" s="93">
        <f t="shared" ca="1" si="74"/>
        <v>0</v>
      </c>
      <c r="CE70" s="93">
        <f t="shared" ca="1" si="74"/>
        <v>0</v>
      </c>
      <c r="CF70" s="93">
        <f t="shared" ca="1" si="74"/>
        <v>0</v>
      </c>
      <c r="CG70" s="93">
        <f t="shared" ca="1" si="74"/>
        <v>0</v>
      </c>
      <c r="CH70" s="93">
        <f t="shared" ca="1" si="74"/>
        <v>0</v>
      </c>
      <c r="CI70" s="93">
        <f t="shared" ca="1" si="74"/>
        <v>0</v>
      </c>
      <c r="CJ70" s="93">
        <f t="shared" ca="1" si="74"/>
        <v>0</v>
      </c>
      <c r="CK70" s="93">
        <f t="shared" ca="1" si="74"/>
        <v>0</v>
      </c>
      <c r="CL70" s="93">
        <f t="shared" ca="1" si="74"/>
        <v>0</v>
      </c>
      <c r="CM70" s="93">
        <f t="shared" ca="1" si="74"/>
        <v>0</v>
      </c>
      <c r="CN70" s="93">
        <f t="shared" ca="1" si="74"/>
        <v>0</v>
      </c>
      <c r="CO70" s="93">
        <f t="shared" ca="1" si="74"/>
        <v>0</v>
      </c>
      <c r="CP70" s="93">
        <f t="shared" ca="1" si="74"/>
        <v>0</v>
      </c>
      <c r="CQ70" s="93">
        <f t="shared" ca="1" si="74"/>
        <v>0</v>
      </c>
      <c r="CR70" s="93">
        <f t="shared" ca="1" si="74"/>
        <v>0</v>
      </c>
      <c r="CS70" s="93">
        <f t="shared" ca="1" si="74"/>
        <v>0</v>
      </c>
      <c r="CT70" s="93">
        <f t="shared" ca="1" si="74"/>
        <v>0</v>
      </c>
      <c r="CU70" s="93">
        <f t="shared" ca="1" si="74"/>
        <v>0</v>
      </c>
      <c r="CV70" s="93">
        <f t="shared" ca="1" si="74"/>
        <v>0</v>
      </c>
      <c r="CW70" s="93">
        <f t="shared" ca="1" si="74"/>
        <v>0</v>
      </c>
      <c r="CX70" s="93">
        <f t="shared" ca="1" si="74"/>
        <v>0</v>
      </c>
      <c r="CY70" s="93">
        <f t="shared" ca="1" si="74"/>
        <v>0</v>
      </c>
      <c r="CZ70" s="93">
        <f t="shared" ca="1" si="74"/>
        <v>0</v>
      </c>
      <c r="DA70" s="93">
        <f t="shared" ca="1" si="74"/>
        <v>0</v>
      </c>
      <c r="DB70" s="93">
        <f t="shared" ca="1" si="74"/>
        <v>0</v>
      </c>
      <c r="DC70" s="93">
        <f t="shared" ca="1" si="74"/>
        <v>0</v>
      </c>
      <c r="DD70" s="93">
        <f t="shared" ca="1" si="74"/>
        <v>0</v>
      </c>
      <c r="DE70" s="93">
        <f t="shared" ca="1" si="74"/>
        <v>0</v>
      </c>
      <c r="DF70" s="93">
        <f t="shared" ca="1" si="74"/>
        <v>0</v>
      </c>
      <c r="DG70" s="93">
        <f t="shared" ca="1" si="74"/>
        <v>0</v>
      </c>
      <c r="DH70" s="93">
        <f t="shared" ca="1" si="74"/>
        <v>0</v>
      </c>
      <c r="DI70" s="93">
        <f t="shared" ca="1" si="74"/>
        <v>0</v>
      </c>
      <c r="DJ70" s="93">
        <f t="shared" ca="1" si="74"/>
        <v>0</v>
      </c>
      <c r="DK70" s="93">
        <f t="shared" ca="1" si="74"/>
        <v>0</v>
      </c>
      <c r="DL70" s="93">
        <f t="shared" ca="1" si="74"/>
        <v>0</v>
      </c>
      <c r="DM70" s="93">
        <f t="shared" ca="1" si="74"/>
        <v>0</v>
      </c>
      <c r="DN70" s="93">
        <f t="shared" ca="1" si="74"/>
        <v>0</v>
      </c>
      <c r="DO70" s="93">
        <f t="shared" ca="1" si="74"/>
        <v>0</v>
      </c>
      <c r="DP70" s="93">
        <f t="shared" ca="1" si="74"/>
        <v>0</v>
      </c>
      <c r="DQ70" s="93">
        <f t="shared" ca="1" si="74"/>
        <v>0</v>
      </c>
      <c r="DR70" s="93">
        <f t="shared" ca="1" si="74"/>
        <v>0</v>
      </c>
      <c r="DS70" s="93">
        <f t="shared" ca="1" si="74"/>
        <v>0</v>
      </c>
      <c r="DT70" s="93">
        <f t="shared" ca="1" si="74"/>
        <v>0</v>
      </c>
      <c r="DU70" s="93">
        <f t="shared" ca="1" si="74"/>
        <v>0</v>
      </c>
      <c r="DV70" s="93">
        <f t="shared" ca="1" si="74"/>
        <v>0</v>
      </c>
      <c r="DW70" s="94"/>
      <c r="DX70" s="94"/>
    </row>
    <row r="71" spans="1:128" hidden="1" outlineLevel="1" x14ac:dyDescent="0.2">
      <c r="A71" s="10" t="str">
        <f ca="1">Language!A$1371</f>
        <v>Расчет окупаемости в месяцах</v>
      </c>
      <c r="B71" s="95">
        <f ca="1">DX71</f>
        <v>0</v>
      </c>
      <c r="C71" s="46" t="str">
        <f ca="1">Language!A$46</f>
        <v>мес.</v>
      </c>
      <c r="F71" s="6" t="s">
        <v>3192</v>
      </c>
      <c r="G71" s="94">
        <f t="shared" ref="G71:DV71" ca="1" si="75">IF(G$2&lt;$B70,Prj_Step,IF(G$2=$B70,-F69/G48*Prj_Step,0))</f>
        <v>0</v>
      </c>
      <c r="H71" s="94">
        <f t="shared" ca="1" si="75"/>
        <v>0</v>
      </c>
      <c r="I71" s="94">
        <f t="shared" ca="1" si="75"/>
        <v>0</v>
      </c>
      <c r="J71" s="94">
        <f t="shared" ca="1" si="75"/>
        <v>0</v>
      </c>
      <c r="K71" s="94">
        <f t="shared" ca="1" si="75"/>
        <v>0</v>
      </c>
      <c r="L71" s="94">
        <f t="shared" ca="1" si="75"/>
        <v>0</v>
      </c>
      <c r="M71" s="94">
        <f t="shared" ca="1" si="75"/>
        <v>0</v>
      </c>
      <c r="N71" s="94">
        <f t="shared" ca="1" si="75"/>
        <v>0</v>
      </c>
      <c r="O71" s="94">
        <f t="shared" ca="1" si="75"/>
        <v>0</v>
      </c>
      <c r="P71" s="94">
        <f t="shared" ca="1" si="75"/>
        <v>0</v>
      </c>
      <c r="Q71" s="94">
        <f t="shared" ca="1" si="75"/>
        <v>0</v>
      </c>
      <c r="R71" s="94">
        <f t="shared" ca="1" si="75"/>
        <v>0</v>
      </c>
      <c r="S71" s="94">
        <f t="shared" ca="1" si="75"/>
        <v>0</v>
      </c>
      <c r="T71" s="94">
        <f t="shared" ca="1" si="75"/>
        <v>0</v>
      </c>
      <c r="U71" s="94">
        <f t="shared" ca="1" si="75"/>
        <v>0</v>
      </c>
      <c r="V71" s="94">
        <f t="shared" ca="1" si="75"/>
        <v>0</v>
      </c>
      <c r="W71" s="94">
        <f t="shared" ca="1" si="75"/>
        <v>0</v>
      </c>
      <c r="X71" s="94">
        <f t="shared" ca="1" si="75"/>
        <v>0</v>
      </c>
      <c r="Y71" s="94">
        <f t="shared" ca="1" si="75"/>
        <v>0</v>
      </c>
      <c r="Z71" s="94">
        <f t="shared" ca="1" si="75"/>
        <v>0</v>
      </c>
      <c r="AA71" s="94">
        <f t="shared" ca="1" si="75"/>
        <v>0</v>
      </c>
      <c r="AB71" s="94">
        <f t="shared" ca="1" si="75"/>
        <v>0</v>
      </c>
      <c r="AC71" s="94">
        <f t="shared" ca="1" si="75"/>
        <v>0</v>
      </c>
      <c r="AD71" s="94">
        <f t="shared" ca="1" si="75"/>
        <v>0</v>
      </c>
      <c r="AE71" s="94">
        <f t="shared" ca="1" si="75"/>
        <v>0</v>
      </c>
      <c r="AF71" s="94">
        <f t="shared" ca="1" si="75"/>
        <v>0</v>
      </c>
      <c r="AG71" s="94">
        <f t="shared" ca="1" si="75"/>
        <v>0</v>
      </c>
      <c r="AH71" s="94">
        <f t="shared" ca="1" si="75"/>
        <v>0</v>
      </c>
      <c r="AI71" s="94">
        <f t="shared" ca="1" si="75"/>
        <v>0</v>
      </c>
      <c r="AJ71" s="94">
        <f t="shared" ca="1" si="75"/>
        <v>0</v>
      </c>
      <c r="AK71" s="94">
        <f t="shared" ca="1" si="75"/>
        <v>0</v>
      </c>
      <c r="AL71" s="94">
        <f t="shared" ca="1" si="75"/>
        <v>0</v>
      </c>
      <c r="AM71" s="94">
        <f t="shared" ca="1" si="75"/>
        <v>0</v>
      </c>
      <c r="AN71" s="94">
        <f t="shared" ca="1" si="75"/>
        <v>0</v>
      </c>
      <c r="AO71" s="94">
        <f t="shared" ca="1" si="75"/>
        <v>0</v>
      </c>
      <c r="AP71" s="94">
        <f t="shared" ca="1" si="75"/>
        <v>0</v>
      </c>
      <c r="AQ71" s="94">
        <f t="shared" ca="1" si="75"/>
        <v>0</v>
      </c>
      <c r="AR71" s="94">
        <f t="shared" ca="1" si="75"/>
        <v>0</v>
      </c>
      <c r="AS71" s="94">
        <f t="shared" ca="1" si="75"/>
        <v>0</v>
      </c>
      <c r="AT71" s="94">
        <f t="shared" ca="1" si="75"/>
        <v>0</v>
      </c>
      <c r="AU71" s="94">
        <f t="shared" ca="1" si="75"/>
        <v>0</v>
      </c>
      <c r="AV71" s="94">
        <f t="shared" ca="1" si="75"/>
        <v>0</v>
      </c>
      <c r="AW71" s="94">
        <f t="shared" ca="1" si="75"/>
        <v>0</v>
      </c>
      <c r="AX71" s="94">
        <f t="shared" ca="1" si="75"/>
        <v>0</v>
      </c>
      <c r="AY71" s="94">
        <f t="shared" ca="1" si="75"/>
        <v>0</v>
      </c>
      <c r="AZ71" s="94">
        <f t="shared" ca="1" si="75"/>
        <v>0</v>
      </c>
      <c r="BA71" s="94">
        <f t="shared" ca="1" si="75"/>
        <v>0</v>
      </c>
      <c r="BB71" s="94">
        <f t="shared" ca="1" si="75"/>
        <v>0</v>
      </c>
      <c r="BC71" s="94">
        <f t="shared" ca="1" si="75"/>
        <v>0</v>
      </c>
      <c r="BD71" s="94">
        <f t="shared" ca="1" si="75"/>
        <v>0</v>
      </c>
      <c r="BE71" s="94">
        <f t="shared" ca="1" si="75"/>
        <v>0</v>
      </c>
      <c r="BF71" s="94">
        <f t="shared" ca="1" si="75"/>
        <v>0</v>
      </c>
      <c r="BG71" s="94">
        <f t="shared" ca="1" si="75"/>
        <v>0</v>
      </c>
      <c r="BH71" s="94">
        <f t="shared" ca="1" si="75"/>
        <v>0</v>
      </c>
      <c r="BI71" s="94">
        <f t="shared" ca="1" si="75"/>
        <v>0</v>
      </c>
      <c r="BJ71" s="94">
        <f t="shared" ca="1" si="75"/>
        <v>0</v>
      </c>
      <c r="BK71" s="94">
        <f t="shared" ca="1" si="75"/>
        <v>0</v>
      </c>
      <c r="BL71" s="94">
        <f t="shared" ca="1" si="75"/>
        <v>0</v>
      </c>
      <c r="BM71" s="94">
        <f t="shared" ca="1" si="75"/>
        <v>0</v>
      </c>
      <c r="BN71" s="94">
        <f t="shared" ca="1" si="75"/>
        <v>0</v>
      </c>
      <c r="BO71" s="94">
        <f t="shared" ca="1" si="75"/>
        <v>0</v>
      </c>
      <c r="BP71" s="94">
        <f t="shared" ca="1" si="75"/>
        <v>0</v>
      </c>
      <c r="BQ71" s="94">
        <f t="shared" ca="1" si="75"/>
        <v>0</v>
      </c>
      <c r="BR71" s="94">
        <f t="shared" ca="1" si="75"/>
        <v>0</v>
      </c>
      <c r="BS71" s="94">
        <f t="shared" ca="1" si="75"/>
        <v>0</v>
      </c>
      <c r="BT71" s="94">
        <f t="shared" ca="1" si="75"/>
        <v>0</v>
      </c>
      <c r="BU71" s="94">
        <f t="shared" ca="1" si="75"/>
        <v>0</v>
      </c>
      <c r="BV71" s="94">
        <f t="shared" ca="1" si="75"/>
        <v>0</v>
      </c>
      <c r="BW71" s="94">
        <f t="shared" ca="1" si="75"/>
        <v>0</v>
      </c>
      <c r="BX71" s="94">
        <f t="shared" ca="1" si="75"/>
        <v>0</v>
      </c>
      <c r="BY71" s="94">
        <f t="shared" ca="1" si="75"/>
        <v>0</v>
      </c>
      <c r="BZ71" s="94">
        <f t="shared" ca="1" si="75"/>
        <v>0</v>
      </c>
      <c r="CA71" s="94">
        <f t="shared" ca="1" si="75"/>
        <v>0</v>
      </c>
      <c r="CB71" s="94">
        <f t="shared" ca="1" si="75"/>
        <v>0</v>
      </c>
      <c r="CC71" s="94">
        <f t="shared" ca="1" si="75"/>
        <v>0</v>
      </c>
      <c r="CD71" s="94">
        <f t="shared" ca="1" si="75"/>
        <v>0</v>
      </c>
      <c r="CE71" s="94">
        <f t="shared" ca="1" si="75"/>
        <v>0</v>
      </c>
      <c r="CF71" s="94">
        <f t="shared" ca="1" si="75"/>
        <v>0</v>
      </c>
      <c r="CG71" s="94">
        <f t="shared" ca="1" si="75"/>
        <v>0</v>
      </c>
      <c r="CH71" s="94">
        <f t="shared" ca="1" si="75"/>
        <v>0</v>
      </c>
      <c r="CI71" s="94">
        <f t="shared" ca="1" si="75"/>
        <v>0</v>
      </c>
      <c r="CJ71" s="94">
        <f t="shared" ca="1" si="75"/>
        <v>0</v>
      </c>
      <c r="CK71" s="94">
        <f t="shared" ca="1" si="75"/>
        <v>0</v>
      </c>
      <c r="CL71" s="94">
        <f t="shared" ca="1" si="75"/>
        <v>0</v>
      </c>
      <c r="CM71" s="94">
        <f t="shared" ca="1" si="75"/>
        <v>0</v>
      </c>
      <c r="CN71" s="94">
        <f t="shared" ca="1" si="75"/>
        <v>0</v>
      </c>
      <c r="CO71" s="94">
        <f t="shared" ca="1" si="75"/>
        <v>0</v>
      </c>
      <c r="CP71" s="94">
        <f t="shared" ca="1" si="75"/>
        <v>0</v>
      </c>
      <c r="CQ71" s="94">
        <f t="shared" ca="1" si="75"/>
        <v>0</v>
      </c>
      <c r="CR71" s="94">
        <f t="shared" ca="1" si="75"/>
        <v>0</v>
      </c>
      <c r="CS71" s="94">
        <f t="shared" ca="1" si="75"/>
        <v>0</v>
      </c>
      <c r="CT71" s="94">
        <f t="shared" ca="1" si="75"/>
        <v>0</v>
      </c>
      <c r="CU71" s="94">
        <f t="shared" ca="1" si="75"/>
        <v>0</v>
      </c>
      <c r="CV71" s="94">
        <f t="shared" ca="1" si="75"/>
        <v>0</v>
      </c>
      <c r="CW71" s="94">
        <f t="shared" ca="1" si="75"/>
        <v>0</v>
      </c>
      <c r="CX71" s="94">
        <f t="shared" ca="1" si="75"/>
        <v>0</v>
      </c>
      <c r="CY71" s="94">
        <f t="shared" ca="1" si="75"/>
        <v>0</v>
      </c>
      <c r="CZ71" s="94">
        <f t="shared" ca="1" si="75"/>
        <v>0</v>
      </c>
      <c r="DA71" s="94">
        <f t="shared" ca="1" si="75"/>
        <v>0</v>
      </c>
      <c r="DB71" s="94">
        <f t="shared" ca="1" si="75"/>
        <v>0</v>
      </c>
      <c r="DC71" s="94">
        <f t="shared" ca="1" si="75"/>
        <v>0</v>
      </c>
      <c r="DD71" s="94">
        <f t="shared" ca="1" si="75"/>
        <v>0</v>
      </c>
      <c r="DE71" s="94">
        <f t="shared" ca="1" si="75"/>
        <v>0</v>
      </c>
      <c r="DF71" s="94">
        <f t="shared" ca="1" si="75"/>
        <v>0</v>
      </c>
      <c r="DG71" s="94">
        <f t="shared" ca="1" si="75"/>
        <v>0</v>
      </c>
      <c r="DH71" s="94">
        <f t="shared" ca="1" si="75"/>
        <v>0</v>
      </c>
      <c r="DI71" s="94">
        <f t="shared" ca="1" si="75"/>
        <v>0</v>
      </c>
      <c r="DJ71" s="94">
        <f t="shared" ca="1" si="75"/>
        <v>0</v>
      </c>
      <c r="DK71" s="94">
        <f t="shared" ca="1" si="75"/>
        <v>0</v>
      </c>
      <c r="DL71" s="94">
        <f t="shared" ca="1" si="75"/>
        <v>0</v>
      </c>
      <c r="DM71" s="94">
        <f t="shared" ca="1" si="75"/>
        <v>0</v>
      </c>
      <c r="DN71" s="94">
        <f t="shared" ca="1" si="75"/>
        <v>0</v>
      </c>
      <c r="DO71" s="94">
        <f t="shared" ca="1" si="75"/>
        <v>0</v>
      </c>
      <c r="DP71" s="94">
        <f t="shared" ca="1" si="75"/>
        <v>0</v>
      </c>
      <c r="DQ71" s="94">
        <f t="shared" ca="1" si="75"/>
        <v>0</v>
      </c>
      <c r="DR71" s="94">
        <f t="shared" ca="1" si="75"/>
        <v>0</v>
      </c>
      <c r="DS71" s="94">
        <f t="shared" ca="1" si="75"/>
        <v>0</v>
      </c>
      <c r="DT71" s="94">
        <f t="shared" ca="1" si="75"/>
        <v>0</v>
      </c>
      <c r="DU71" s="94">
        <f t="shared" ca="1" si="75"/>
        <v>0</v>
      </c>
      <c r="DV71" s="94">
        <f t="shared" ca="1" si="75"/>
        <v>0</v>
      </c>
      <c r="DW71" s="94"/>
      <c r="DX71" s="96">
        <f ca="1">SUM(G71:DW71)</f>
        <v>0</v>
      </c>
    </row>
    <row r="72" spans="1:128" hidden="1" collapsed="1" x14ac:dyDescent="0.2">
      <c r="A72" s="10" t="str">
        <f ca="1">Language!A1397</f>
        <v>Модифицированная IRR, MIRR</v>
      </c>
      <c r="B72" s="90">
        <v>0.81</v>
      </c>
      <c r="C72" s="46" t="s">
        <v>1</v>
      </c>
      <c r="G72" s="39" t="str">
        <f ca="1">Language!A$1366</f>
        <v>(с учетом инфляции, номинальная)</v>
      </c>
    </row>
    <row r="73" spans="1:128" hidden="1" outlineLevel="1" x14ac:dyDescent="0.2">
      <c r="A73" s="10" t="str">
        <f ca="1">Language!A1356</f>
        <v>Денежный поток для расчета эффективности</v>
      </c>
      <c r="B73" s="90"/>
      <c r="C73" s="46" t="str">
        <f ca="1">Параметры!$C$70</f>
        <v>тыс. руб.</v>
      </c>
      <c r="F73" s="6" t="s">
        <v>3082</v>
      </c>
      <c r="G73" s="53">
        <f ca="1">IF(G56&lt;0,G56/Параметры!G$126,G56*Параметры!G$147)</f>
        <v>22786.968338530256</v>
      </c>
      <c r="H73" s="53">
        <f ca="1">IF(H56&lt;0,H56/Параметры!H$126,H56*Параметры!H$147)</f>
        <v>20000.866081219683</v>
      </c>
      <c r="I73" s="53">
        <f ca="1">IF(I56&lt;0,I56/Параметры!I$126,I56*Параметры!I$147)</f>
        <v>2113.516025224043</v>
      </c>
      <c r="J73" s="53">
        <f ca="1">IF(J56&lt;0,J56/Параметры!J$126,J56*Параметры!J$147)</f>
        <v>26757.923819568034</v>
      </c>
      <c r="K73" s="53">
        <f ca="1">IF(K56&lt;0,K56/Параметры!K$126,K56*Параметры!K$147)</f>
        <v>42043.887318381225</v>
      </c>
      <c r="L73" s="53">
        <f ca="1">IF(L56&lt;0,L56/Параметры!L$126,L56*Параметры!L$147)</f>
        <v>41751.314992509782</v>
      </c>
      <c r="M73" s="53">
        <f ca="1">IF(M56&lt;0,M56/Параметры!M$126,M56*Параметры!M$147)</f>
        <v>41437.742932232824</v>
      </c>
      <c r="N73" s="53">
        <f ca="1">IF(N56&lt;0,N56/Параметры!N$126,N56*Параметры!N$147)</f>
        <v>43294.107255198556</v>
      </c>
      <c r="O73" s="53">
        <f ca="1">IF(O56&lt;0,O56/Параметры!O$126,O56*Параметры!O$147)</f>
        <v>75524.510493868554</v>
      </c>
      <c r="P73" s="53">
        <f ca="1">IF(P56&lt;0,P56/Параметры!P$126,P56*Параметры!P$147)</f>
        <v>72465.767374183153</v>
      </c>
      <c r="Q73" s="53">
        <f ca="1">IF(Q56&lt;0,Q56/Параметры!Q$126,Q56*Параметры!Q$147)</f>
        <v>73447.944829474567</v>
      </c>
      <c r="R73" s="53">
        <f ca="1">IF(R56&lt;0,R56/Параметры!R$126,R56*Параметры!R$147)</f>
        <v>67797.853556188478</v>
      </c>
      <c r="S73" s="53">
        <f ca="1">IF(S56&lt;0,S56/Параметры!S$126,S56*Параметры!S$147)</f>
        <v>66364.373105219143</v>
      </c>
      <c r="T73" s="53">
        <f ca="1">IF(T56&lt;0,T56/Параметры!T$126,T56*Параметры!T$147)</f>
        <v>64777.71218907649</v>
      </c>
      <c r="U73" s="53">
        <f ca="1">IF(U56&lt;0,U56/Параметры!U$126,U56*Параметры!U$147)</f>
        <v>107423.14768948974</v>
      </c>
      <c r="V73" s="53">
        <f ca="1">IF(V56&lt;0,V56/Параметры!V$126,V56*Параметры!V$147)</f>
        <v>80992.945800239497</v>
      </c>
      <c r="W73" s="53">
        <f ca="1">IF(W56&lt;0,W56/Параметры!W$126,W56*Параметры!W$147)</f>
        <v>118838.61382744637</v>
      </c>
      <c r="X73" s="53">
        <f ca="1">IF(X56&lt;0,X56/Параметры!X$126,X56*Параметры!X$147)</f>
        <v>117706.27062028594</v>
      </c>
      <c r="Y73" s="53">
        <f ca="1">IF(Y56&lt;0,Y56/Параметры!Y$126,Y56*Параметры!Y$147)</f>
        <v>116584.72916297027</v>
      </c>
      <c r="Z73" s="53">
        <f ca="1">IF(Z56&lt;0,Z56/Параметры!Z$126,Z56*Параметры!Z$147)</f>
        <v>118835.46435700222</v>
      </c>
      <c r="AA73" s="53">
        <f ca="1">IF(AA56&lt;0,AA56/Параметры!AA$126,AA56*Параметры!AA$147)</f>
        <v>225410.4175540102</v>
      </c>
      <c r="AB73" s="53">
        <f ca="1">IF(AB56&lt;0,AB56/Параметры!AB$126,AB56*Параметры!AB$147)</f>
        <v>187541.37533703071</v>
      </c>
      <c r="AC73" s="53">
        <f ca="1">IF(AC56&lt;0,AC56/Параметры!AC$126,AC56*Параметры!AC$147)</f>
        <v>185755.84935284426</v>
      </c>
      <c r="AD73" s="53">
        <f ca="1">IF(AD56&lt;0,AD56/Параметры!AD$126,AD56*Параметры!AD$147)</f>
        <v>183987.33426626169</v>
      </c>
      <c r="AE73" s="53">
        <f ca="1">IF(AE56&lt;0,AE56/Параметры!AE$126,AE56*Параметры!AE$147)</f>
        <v>182235.6678404533</v>
      </c>
      <c r="AF73" s="53">
        <f ca="1">IF(AF56&lt;0,AF56/Параметры!AF$126,AF56*Параметры!AF$147)</f>
        <v>180500.68938845687</v>
      </c>
      <c r="AG73" s="53">
        <f ca="1">IF(AG56&lt;0,AG56/Параметры!AG$126,AG56*Параметры!AG$147)</f>
        <v>178782.23975835947</v>
      </c>
      <c r="AH73" s="53">
        <f ca="1">IF(AH56&lt;0,AH56/Параметры!AH$126,AH56*Параметры!AH$147)</f>
        <v>72195.106690201661</v>
      </c>
      <c r="AI73" s="53">
        <f ca="1">IF(AI56&lt;0,AI56/Параметры!AI$126,AI56*Параметры!AI$147)</f>
        <v>105941.18325361263</v>
      </c>
      <c r="AJ73" s="53">
        <f ca="1">IF(AJ56&lt;0,AJ56/Параметры!AJ$126,AJ56*Параметры!AJ$147)</f>
        <v>104931.86109952748</v>
      </c>
      <c r="AK73" s="53">
        <f ca="1">IF(AK56&lt;0,AK56/Параметры!AK$126,AK56*Параметры!AK$147)</f>
        <v>103932.16522007284</v>
      </c>
      <c r="AL73" s="53">
        <f ca="1">IF(AL56&lt;0,AL56/Параметры!AL$126,AL56*Параметры!AL$147)</f>
        <v>105939.41081548134</v>
      </c>
      <c r="AM73" s="53">
        <f ca="1">IF(AM56&lt;0,AM56/Параметры!AM$126,AM56*Параметры!AM$147)</f>
        <v>200969.07900354243</v>
      </c>
      <c r="AN73" s="53">
        <f ca="1">IF(AN56&lt;0,AN56/Параметры!AN$126,AN56*Параметры!AN$147)</f>
        <v>167202.84622958835</v>
      </c>
      <c r="AO73" s="53">
        <f ca="1">IF(AO56&lt;0,AO56/Параметры!AO$126,AO56*Параметры!AO$147)</f>
        <v>165611.07712282907</v>
      </c>
      <c r="AP73" s="53">
        <f ca="1">IF(AP56&lt;0,AP56/Параметры!AP$126,AP56*Параметры!AP$147)</f>
        <v>164034.47116745368</v>
      </c>
      <c r="AQ73" s="53">
        <f ca="1">IF(AQ56&lt;0,AQ56/Параметры!AQ$126,AQ56*Параметры!AQ$147)</f>
        <v>162472.88377614907</v>
      </c>
      <c r="AR73" s="53">
        <f ca="1">IF(AR56&lt;0,AR56/Параметры!AR$126,AR56*Параметры!AR$147)</f>
        <v>160926.17174248089</v>
      </c>
      <c r="AS73" s="53">
        <f ca="1">IF(AS56&lt;0,AS56/Параметры!AS$126,AS56*Параметры!AS$147)</f>
        <v>159394.19322763168</v>
      </c>
      <c r="AT73" s="53">
        <f ca="1">IF(AT56&lt;0,AT56/Параметры!AT$126,AT56*Параметры!AT$147)</f>
        <v>64354.300702955356</v>
      </c>
      <c r="AU73" s="53">
        <f ca="1">IF(AU56&lt;0,AU56/Параметры!AU$126,AU56*Параметры!AU$147)</f>
        <v>94444.848893531089</v>
      </c>
      <c r="AV73" s="53">
        <f ca="1">IF(AV56&lt;0,AV56/Параметры!AV$126,AV56*Параметры!AV$147)</f>
        <v>93545.162088604891</v>
      </c>
      <c r="AW73" s="53">
        <f ca="1">IF(AW56&lt;0,AW56/Параметры!AW$126,AW56*Параметры!AW$147)</f>
        <v>92654.054307190308</v>
      </c>
      <c r="AX73" s="53">
        <f ca="1">IF(AX56&lt;0,AX56/Параметры!AX$126,AX56*Параметры!AX$147)</f>
        <v>94444.13166926385</v>
      </c>
      <c r="AY73" s="53">
        <f ca="1">IF(AY56&lt;0,AY56/Параметры!AY$126,AY56*Параметры!AY$147)</f>
        <v>179179.19823760234</v>
      </c>
      <c r="AZ73" s="53">
        <f ca="1">IF(AZ56&lt;0,AZ56/Параметры!AZ$126,AZ56*Параметры!AZ$147)</f>
        <v>149071.24890541274</v>
      </c>
      <c r="BA73" s="53">
        <f ca="1">IF(BA56&lt;0,BA56/Параметры!BA$126,BA56*Параметры!BA$147)</f>
        <v>147652.19219838807</v>
      </c>
      <c r="BB73" s="53">
        <f ca="1">IF(BB56&lt;0,BB56/Параметры!BB$126,BB56*Параметры!BB$147)</f>
        <v>146246.65188553146</v>
      </c>
      <c r="BC73" s="53">
        <f ca="1">IF(BC56&lt;0,BC56/Параметры!BC$126,BC56*Параметры!BC$147)</f>
        <v>144854.49910471382</v>
      </c>
      <c r="BD73" s="53">
        <f ca="1">IF(BD56&lt;0,BD56/Параметры!BD$126,BD56*Параметры!BD$147)</f>
        <v>143475.60622415133</v>
      </c>
      <c r="BE73" s="53">
        <f ca="1">IF(BE56&lt;0,BE56/Параметры!BE$126,BE56*Параметры!BE$147)</f>
        <v>142109.84683063265</v>
      </c>
      <c r="BF73" s="53">
        <f ca="1">IF(BF56&lt;0,BF56/Параметры!BF$126,BF56*Параметры!BF$147)</f>
        <v>57366.193602547872</v>
      </c>
      <c r="BG73" s="53">
        <f ca="1">IF(BG56&lt;0,BG56/Параметры!BG$126,BG56*Параметры!BG$147)</f>
        <v>84197.179562657999</v>
      </c>
      <c r="BH73" s="53">
        <f ca="1">IF(BH56&lt;0,BH56/Параметры!BH$126,BH56*Параметры!BH$147)</f>
        <v>83395.202258102072</v>
      </c>
      <c r="BI73" s="53">
        <f ca="1">IF(BI56&lt;0,BI56/Параметры!BI$126,BI56*Параметры!BI$147)</f>
        <v>82600.870912253638</v>
      </c>
      <c r="BJ73" s="53">
        <f ca="1">IF(BJ56&lt;0,BJ56/Параметры!BJ$126,BJ56*Параметры!BJ$147)</f>
        <v>84197.259370799075</v>
      </c>
      <c r="BK73" s="53">
        <f ca="1">IF(BK56&lt;0,BK56/Параметры!BK$126,BK56*Параметры!BK$147)</f>
        <v>159752.92631148553</v>
      </c>
      <c r="BL73" s="53">
        <f ca="1">IF(BL56&lt;0,BL56/Параметры!BL$126,BL56*Параметры!BL$147)</f>
        <v>132906.90056631019</v>
      </c>
      <c r="BM73" s="53">
        <f ca="1">IF(BM56&lt;0,BM56/Параметры!BM$126,BM56*Параметры!BM$147)</f>
        <v>131641.8006246342</v>
      </c>
      <c r="BN73" s="53">
        <f ca="1">IF(BN56&lt;0,BN56/Параметры!BN$126,BN56*Параметры!BN$147)</f>
        <v>130388.74939901971</v>
      </c>
      <c r="BO73" s="53">
        <f ca="1">IF(BO56&lt;0,BO56/Параметры!BO$126,BO56*Параметры!BO$147)</f>
        <v>129147.63203870111</v>
      </c>
      <c r="BP73" s="53">
        <f ca="1">IF(BP56&lt;0,BP56/Параметры!BP$126,BP56*Параметры!BP$147)</f>
        <v>127918.33478919569</v>
      </c>
      <c r="BQ73" s="53">
        <f ca="1">IF(BQ56&lt;0,BQ56/Параметры!BQ$126,BQ56*Параметры!BQ$147)</f>
        <v>126700.74498181892</v>
      </c>
      <c r="BR73" s="53">
        <f ca="1">IF(BR56&lt;0,BR56/Параметры!BR$126,BR56*Параметры!BR$147)</f>
        <v>51137.863303196202</v>
      </c>
      <c r="BS73" s="53">
        <f ca="1">IF(BS56&lt;0,BS56/Параметры!BS$126,BS56*Параметры!BS$147)</f>
        <v>75062.365081685217</v>
      </c>
      <c r="BT73" s="53">
        <f ca="1">IF(BT56&lt;0,BT56/Параметры!BT$126,BT56*Параметры!BT$147)</f>
        <v>74347.47150998305</v>
      </c>
      <c r="BU73" s="53">
        <f ca="1">IF(BU56&lt;0,BU56/Параметры!BU$126,BU56*Параметры!BU$147)</f>
        <v>73639.392525977077</v>
      </c>
      <c r="BV73" s="53">
        <f ca="1">IF(BV56&lt;0,BV56/Параметры!BV$126,BV56*Параметры!BV$147)</f>
        <v>75063.035688201067</v>
      </c>
      <c r="BW73" s="53">
        <f ca="1">IF(BW56&lt;0,BW56/Параметры!BW$126,BW56*Параметры!BW$147)</f>
        <v>142433.69919695149</v>
      </c>
      <c r="BX73" s="53">
        <f ca="1">IF(BX56&lt;0,BX56/Параметры!BX$126,BX56*Параметры!BX$147)</f>
        <v>118496.18380417951</v>
      </c>
      <c r="BY73" s="53">
        <f ca="1">IF(BY56&lt;0,BY56/Параметры!BY$126,BY56*Параметры!BY$147)</f>
        <v>117368.32437458815</v>
      </c>
      <c r="BZ73" s="53">
        <f ca="1">IF(BZ56&lt;0,BZ56/Параметры!BZ$126,BZ56*Параметры!BZ$147)</f>
        <v>116251.20554842999</v>
      </c>
      <c r="CA73" s="53">
        <f ca="1">IF(CA56&lt;0,CA56/Параметры!CA$126,CA56*Параметры!CA$147)</f>
        <v>115144.72495984603</v>
      </c>
      <c r="CB73" s="53">
        <f ca="1">IF(CB56&lt;0,CB56/Параметры!CB$126,CB56*Параметры!CB$147)</f>
        <v>114048.78121986623</v>
      </c>
      <c r="CC73" s="53">
        <f ca="1">IF(CC56&lt;0,CC56/Параметры!CC$126,CC56*Параметры!CC$147)</f>
        <v>112963.27390704933</v>
      </c>
      <c r="CD73" s="53">
        <f ca="1">IF(CD56&lt;0,CD56/Параметры!CD$126,CD56*Параметры!CD$147)</f>
        <v>45586.545340593322</v>
      </c>
      <c r="CE73" s="53">
        <f ca="1">IF(CE56&lt;0,CE56/Параметры!CE$126,CE56*Параметры!CE$147)</f>
        <v>66919.397729799806</v>
      </c>
      <c r="CF73" s="53">
        <f ca="1">IF(CF56&lt;0,CF56/Параметры!CF$126,CF56*Параметры!CF$147)</f>
        <v>66282.120010194878</v>
      </c>
      <c r="CG73" s="53">
        <f ca="1">IF(CG56&lt;0,CG56/Параметры!CG$126,CG56*Параметры!CG$147)</f>
        <v>65650.916082266674</v>
      </c>
      <c r="CH73" s="53">
        <f ca="1">IF(CH56&lt;0,CH56/Параметры!CH$126,CH56*Параметры!CH$147)</f>
        <v>66920.495224161365</v>
      </c>
      <c r="CI73" s="53">
        <f ca="1">IF(CI56&lt;0,CI56/Параметры!CI$126,CI56*Параметры!CI$147)</f>
        <v>126992.83170280045</v>
      </c>
      <c r="CJ73" s="53">
        <f ca="1">IF(CJ56&lt;0,CJ56/Параметры!CJ$126,CJ56*Параметры!CJ$147)</f>
        <v>105648.70622479965</v>
      </c>
      <c r="CK73" s="53">
        <f ca="1">IF(CK56&lt;0,CK56/Параметры!CK$126,CK56*Параметры!CK$147)</f>
        <v>104643.18824875243</v>
      </c>
      <c r="CL73" s="53">
        <f ca="1">IF(CL56&lt;0,CL56/Параметры!CL$126,CL56*Параметры!CL$147)</f>
        <v>103647.24494821009</v>
      </c>
      <c r="CM73" s="53">
        <f ca="1">IF(CM56&lt;0,CM56/Параметры!CM$126,CM56*Параметры!CM$147)</f>
        <v>102660.78508258957</v>
      </c>
      <c r="CN73" s="53">
        <f ca="1">IF(CN56&lt;0,CN56/Параметры!CN$126,CN56*Параметры!CN$147)</f>
        <v>101683.71828179951</v>
      </c>
      <c r="CO73" s="53">
        <f ca="1">IF(CO56&lt;0,CO56/Параметры!CO$126,CO56*Параметры!CO$147)</f>
        <v>100715.95503794655</v>
      </c>
      <c r="CP73" s="53">
        <f ca="1">IF(CP56&lt;0,CP56/Параметры!CP$126,CP56*Параметры!CP$147)</f>
        <v>40638.517285863396</v>
      </c>
      <c r="CQ73" s="53">
        <f ca="1">IF(CQ56&lt;0,CQ56/Параметры!CQ$126,CQ56*Параметры!CQ$147)</f>
        <v>59660.453696849261</v>
      </c>
      <c r="CR73" s="53">
        <f ca="1">IF(CR56&lt;0,CR56/Параметры!CR$126,CR56*Параметры!CR$147)</f>
        <v>59092.355270618631</v>
      </c>
      <c r="CS73" s="53">
        <f ca="1">IF(CS56&lt;0,CS56/Параметры!CS$126,CS56*Параметры!CS$147)</f>
        <v>58529.670517778643</v>
      </c>
      <c r="CT73" s="53">
        <f ca="1">IF(CT56&lt;0,CT56/Параметры!CT$126,CT56*Параметры!CT$147)</f>
        <v>59661.848576727098</v>
      </c>
      <c r="CU73" s="53">
        <f ca="1">IF(CU56&lt;0,CU56/Параметры!CU$126,CU56*Параметры!CU$147)</f>
        <v>113226.48320077112</v>
      </c>
      <c r="CV73" s="53">
        <f ca="1">IF(CV56&lt;0,CV56/Параметры!CV$126,CV56*Параметры!CV$147)</f>
        <v>94194.770550001762</v>
      </c>
      <c r="CW73" s="53">
        <f ca="1">IF(CW56&lt;0,CW56/Параметры!CW$126,CW56*Параметры!CW$147)</f>
        <v>93298.314256364189</v>
      </c>
      <c r="CX73" s="53">
        <f ca="1">IF(CX56&lt;0,CX56/Параметры!CX$126,CX56*Параметры!CX$147)</f>
        <v>92410.393412926918</v>
      </c>
      <c r="CY73" s="53">
        <f ca="1">IF(CY56&lt;0,CY56/Параметры!CY$126,CY56*Параметры!CY$147)</f>
        <v>91530.92669318564</v>
      </c>
      <c r="CZ73" s="53">
        <f ca="1">IF(CZ56&lt;0,CZ56/Параметры!CZ$126,CZ56*Параметры!CZ$147)</f>
        <v>90659.833546390262</v>
      </c>
      <c r="DA73" s="53">
        <f ca="1">IF(DA56&lt;0,DA56/Параметры!DA$126,DA56*Параметры!DA$147)</f>
        <v>89797.034190131715</v>
      </c>
      <c r="DB73" s="53">
        <f ca="1">IF(DB56&lt;0,DB56/Параметры!DB$126,DB56*Параметры!DB$147)</f>
        <v>36228.106544219008</v>
      </c>
      <c r="DC73" s="53">
        <f ca="1">IF(DC56&lt;0,DC56/Параметры!DC$126,DC56*Параметры!DC$147)</f>
        <v>53189.452369539176</v>
      </c>
      <c r="DD73" s="53">
        <f ca="1">IF(DD56&lt;0,DD56/Параметры!DD$126,DD56*Параметры!DD$147)</f>
        <v>52683.015334265881</v>
      </c>
      <c r="DE73" s="53">
        <f ca="1">IF(DE56&lt;0,DE56/Параметры!DE$126,DE56*Параметры!DE$147)</f>
        <v>52181.403720957707</v>
      </c>
      <c r="DF73" s="53">
        <f ca="1">IF(DF56&lt;0,DF56/Параметры!DF$126,DF56*Параметры!DF$147)</f>
        <v>53191.04303804176</v>
      </c>
      <c r="DG73" s="53">
        <f ca="1">IF(DG56&lt;0,DG56/Параметры!DG$126,DG56*Параметры!DG$147)</f>
        <v>100952.9544088855</v>
      </c>
      <c r="DH73" s="53">
        <f ca="1">IF(DH56&lt;0,DH56/Параметры!DH$126,DH56*Параметры!DH$147)</f>
        <v>83983.121101202487</v>
      </c>
      <c r="DI73" s="53">
        <f ca="1">IF(DI56&lt;0,DI56/Параметры!DI$126,DI56*Параметры!DI$147)</f>
        <v>83183.88971298853</v>
      </c>
      <c r="DJ73" s="53">
        <f ca="1">IF(DJ56&lt;0,DJ56/Параметры!DJ$126,DJ56*Параметры!DJ$147)</f>
        <v>82392.267460546296</v>
      </c>
      <c r="DK73" s="53">
        <f ca="1">IF(DK56&lt;0,DK56/Параметры!DK$126,DK56*Параметры!DK$147)</f>
        <v>81608.181852477821</v>
      </c>
      <c r="DL73" s="53">
        <f ca="1">IF(DL56&lt;0,DL56/Параметры!DL$126,DL56*Параметры!DL$147)</f>
        <v>80831.561088732007</v>
      </c>
      <c r="DM73" s="53">
        <f ca="1">IF(DM56&lt;0,DM56/Параметры!DM$126,DM56*Параметры!DM$147)</f>
        <v>80062.334053985731</v>
      </c>
      <c r="DN73" s="53">
        <f ca="1">IF(DN56&lt;0,DN56/Параметры!DN$126,DN56*Параметры!DN$147)</f>
        <v>32296.807749997683</v>
      </c>
      <c r="DO73" s="53">
        <f ca="1">IF(DO56&lt;0,DO56/Параметры!DO$126,DO56*Параметры!DO$147)</f>
        <v>47420.773771067768</v>
      </c>
      <c r="DP73" s="53">
        <f ca="1">IF(DP56&lt;0,DP56/Параметры!DP$126,DP56*Параметры!DP$147)</f>
        <v>46969.298576942936</v>
      </c>
      <c r="DQ73" s="53">
        <f ca="1">IF(DQ56&lt;0,DQ56/Параметры!DQ$126,DQ56*Параметры!DQ$147)</f>
        <v>46522.124575603826</v>
      </c>
      <c r="DR73" s="53">
        <f ca="1">IF(DR56&lt;0,DR56/Параметры!DR$126,DR56*Параметры!DR$147)</f>
        <v>47422.481200993068</v>
      </c>
      <c r="DS73" s="53">
        <f ca="1">IF(DS56&lt;0,DS56/Параметры!DS$126,DS56*Параметры!DS$147)</f>
        <v>90010.278977028211</v>
      </c>
      <c r="DT73" s="53">
        <f ca="1">IF(DT56&lt;0,DT56/Параметры!DT$126,DT56*Параметры!DT$147)</f>
        <v>74878.936338161031</v>
      </c>
      <c r="DU73" s="53">
        <f ca="1">IF(DU56&lt;0,DU56/Параметры!DU$126,DU56*Параметры!DU$147)</f>
        <v>74166.379022788402</v>
      </c>
      <c r="DV73" s="53">
        <f ca="1">IF(DV56&lt;0,DV56/Параметры!DV$126,DV56*Параметры!DV$147)</f>
        <v>73460.605152932825</v>
      </c>
      <c r="DW73" s="53"/>
      <c r="DX73" s="55">
        <f ca="1">SUM(G73:DW73)</f>
        <v>11700599.060362635</v>
      </c>
    </row>
    <row r="74" spans="1:128" hidden="1" outlineLevel="1" x14ac:dyDescent="0.2">
      <c r="A74" s="10" t="str">
        <f ca="1">Language!A480</f>
        <v>Модифицированный денежный поток</v>
      </c>
      <c r="B74" s="90"/>
      <c r="C74" s="46" t="str">
        <f ca="1">Параметры!$C$70</f>
        <v>тыс. руб.</v>
      </c>
      <c r="F74" s="6" t="s">
        <v>3082</v>
      </c>
      <c r="G74" s="53">
        <f ca="1">IF(G$2=1,SUMIF($G73:OFFSET($G73,0,Prj_Len-G$2),"&lt;0",$G73:OFFSET($G73,0,Prj_Len-G$2)),IF(G$2=Prj_Len,SUMIF($G73:OFFSET(G73,0,Prj_Len-G$2),"&gt;=0",$G73:OFFSET($G73,0,Prj_Len-G$2)),0))</f>
        <v>0</v>
      </c>
      <c r="H74" s="53">
        <f ca="1">IF(H$2=1,SUMIF($G73:OFFSET($G73,0,Prj_Len-H$2),"&lt;0",$G73:OFFSET($G73,0,Prj_Len-H$2)),IF(H$2=Prj_Len,SUMIF($G73:OFFSET(H73,0,Prj_Len-H$2),"&gt;=0",$G73:OFFSET($G73,0,Prj_Len-H$2)),0))</f>
        <v>0</v>
      </c>
      <c r="I74" s="53">
        <f ca="1">IF(I$2=1,SUMIF($G73:OFFSET($G73,0,Prj_Len-I$2),"&lt;0",$G73:OFFSET($G73,0,Prj_Len-I$2)),IF(I$2=Prj_Len,SUMIF($G73:OFFSET(I73,0,Prj_Len-I$2),"&gt;=0",$G73:OFFSET($G73,0,Prj_Len-I$2)),0))</f>
        <v>0</v>
      </c>
      <c r="J74" s="53">
        <f ca="1">IF(J$2=1,SUMIF($G73:OFFSET($G73,0,Prj_Len-J$2),"&lt;0",$G73:OFFSET($G73,0,Prj_Len-J$2)),IF(J$2=Prj_Len,SUMIF($G73:OFFSET(J73,0,Prj_Len-J$2),"&gt;=0",$G73:OFFSET($G73,0,Prj_Len-J$2)),0))</f>
        <v>0</v>
      </c>
      <c r="K74" s="53">
        <f ca="1">IF(K$2=1,SUMIF($G73:OFFSET($G73,0,Prj_Len-K$2),"&lt;0",$G73:OFFSET($G73,0,Prj_Len-K$2)),IF(K$2=Prj_Len,SUMIF($G73:OFFSET(K73,0,Prj_Len-K$2),"&gt;=0",$G73:OFFSET($G73,0,Prj_Len-K$2)),0))</f>
        <v>0</v>
      </c>
      <c r="L74" s="53">
        <f ca="1">IF(L$2=1,SUMIF($G73:OFFSET($G73,0,Prj_Len-L$2),"&lt;0",$G73:OFFSET($G73,0,Prj_Len-L$2)),IF(L$2=Prj_Len,SUMIF($G73:OFFSET(L73,0,Prj_Len-L$2),"&gt;=0",$G73:OFFSET($G73,0,Prj_Len-L$2)),0))</f>
        <v>0</v>
      </c>
      <c r="M74" s="53">
        <f ca="1">IF(M$2=1,SUMIF($G73:OFFSET($G73,0,Prj_Len-M$2),"&lt;0",$G73:OFFSET($G73,0,Prj_Len-M$2)),IF(M$2=Prj_Len,SUMIF($G73:OFFSET(M73,0,Prj_Len-M$2),"&gt;=0",$G73:OFFSET($G73,0,Prj_Len-M$2)),0))</f>
        <v>0</v>
      </c>
      <c r="N74" s="53">
        <f ca="1">IF(N$2=1,SUMIF($G73:OFFSET($G73,0,Prj_Len-N$2),"&lt;0",$G73:OFFSET($G73,0,Prj_Len-N$2)),IF(N$2=Prj_Len,SUMIF($G73:OFFSET(N73,0,Prj_Len-N$2),"&gt;=0",$G73:OFFSET($G73,0,Prj_Len-N$2)),0))</f>
        <v>0</v>
      </c>
      <c r="O74" s="53">
        <f ca="1">IF(O$2=1,SUMIF($G73:OFFSET($G73,0,Prj_Len-O$2),"&lt;0",$G73:OFFSET($G73,0,Prj_Len-O$2)),IF(O$2=Prj_Len,SUMIF($G73:OFFSET(O73,0,Prj_Len-O$2),"&gt;=0",$G73:OFFSET($G73,0,Prj_Len-O$2)),0))</f>
        <v>0</v>
      </c>
      <c r="P74" s="53">
        <f ca="1">IF(P$2=1,SUMIF($G73:OFFSET($G73,0,Prj_Len-P$2),"&lt;0",$G73:OFFSET($G73,0,Prj_Len-P$2)),IF(P$2=Prj_Len,SUMIF($G73:OFFSET(P73,0,Prj_Len-P$2),"&gt;=0",$G73:OFFSET($G73,0,Prj_Len-P$2)),0))</f>
        <v>0</v>
      </c>
      <c r="Q74" s="53">
        <f ca="1">IF(Q$2=1,SUMIF($G73:OFFSET($G73,0,Prj_Len-Q$2),"&lt;0",$G73:OFFSET($G73,0,Prj_Len-Q$2)),IF(Q$2=Prj_Len,SUMIF($G73:OFFSET(Q73,0,Prj_Len-Q$2),"&gt;=0",$G73:OFFSET($G73,0,Prj_Len-Q$2)),0))</f>
        <v>0</v>
      </c>
      <c r="R74" s="53">
        <f ca="1">IF(R$2=1,SUMIF($G73:OFFSET($G73,0,Prj_Len-R$2),"&lt;0",$G73:OFFSET($G73,0,Prj_Len-R$2)),IF(R$2=Prj_Len,SUMIF($G73:OFFSET(R73,0,Prj_Len-R$2),"&gt;=0",$G73:OFFSET($G73,0,Prj_Len-R$2)),0))</f>
        <v>0</v>
      </c>
      <c r="S74" s="53">
        <f ca="1">IF(S$2=1,SUMIF($G73:OFFSET($G73,0,Prj_Len-S$2),"&lt;0",$G73:OFFSET($G73,0,Prj_Len-S$2)),IF(S$2=Prj_Len,SUMIF($G73:OFFSET(S73,0,Prj_Len-S$2),"&gt;=0",$G73:OFFSET($G73,0,Prj_Len-S$2)),0))</f>
        <v>0</v>
      </c>
      <c r="T74" s="53">
        <f ca="1">IF(T$2=1,SUMIF($G73:OFFSET($G73,0,Prj_Len-T$2),"&lt;0",$G73:OFFSET($G73,0,Prj_Len-T$2)),IF(T$2=Prj_Len,SUMIF($G73:OFFSET(T73,0,Prj_Len-T$2),"&gt;=0",$G73:OFFSET($G73,0,Prj_Len-T$2)),0))</f>
        <v>0</v>
      </c>
      <c r="U74" s="53">
        <f ca="1">IF(U$2=1,SUMIF($G73:OFFSET($G73,0,Prj_Len-U$2),"&lt;0",$G73:OFFSET($G73,0,Prj_Len-U$2)),IF(U$2=Prj_Len,SUMIF($G73:OFFSET(U73,0,Prj_Len-U$2),"&gt;=0",$G73:OFFSET($G73,0,Prj_Len-U$2)),0))</f>
        <v>0</v>
      </c>
      <c r="V74" s="53">
        <f ca="1">IF(V$2=1,SUMIF($G73:OFFSET($G73,0,Prj_Len-V$2),"&lt;0",$G73:OFFSET($G73,0,Prj_Len-V$2)),IF(V$2=Prj_Len,SUMIF($G73:OFFSET(V73,0,Prj_Len-V$2),"&gt;=0",$G73:OFFSET($G73,0,Prj_Len-V$2)),0))</f>
        <v>0</v>
      </c>
      <c r="W74" s="53">
        <f ca="1">IF(W$2=1,SUMIF($G73:OFFSET($G73,0,Prj_Len-W$2),"&lt;0",$G73:OFFSET($G73,0,Prj_Len-W$2)),IF(W$2=Prj_Len,SUMIF($G73:OFFSET(W73,0,Prj_Len-W$2),"&gt;=0",$G73:OFFSET($G73,0,Prj_Len-W$2)),0))</f>
        <v>0</v>
      </c>
      <c r="X74" s="53">
        <f ca="1">IF(X$2=1,SUMIF($G73:OFFSET($G73,0,Prj_Len-X$2),"&lt;0",$G73:OFFSET($G73,0,Prj_Len-X$2)),IF(X$2=Prj_Len,SUMIF($G73:OFFSET(X73,0,Prj_Len-X$2),"&gt;=0",$G73:OFFSET($G73,0,Prj_Len-X$2)),0))</f>
        <v>0</v>
      </c>
      <c r="Y74" s="53">
        <f ca="1">IF(Y$2=1,SUMIF($G73:OFFSET($G73,0,Prj_Len-Y$2),"&lt;0",$G73:OFFSET($G73,0,Prj_Len-Y$2)),IF(Y$2=Prj_Len,SUMIF($G73:OFFSET(Y73,0,Prj_Len-Y$2),"&gt;=0",$G73:OFFSET($G73,0,Prj_Len-Y$2)),0))</f>
        <v>0</v>
      </c>
      <c r="Z74" s="53">
        <f ca="1">IF(Z$2=1,SUMIF($G73:OFFSET($G73,0,Prj_Len-Z$2),"&lt;0",$G73:OFFSET($G73,0,Prj_Len-Z$2)),IF(Z$2=Prj_Len,SUMIF($G73:OFFSET(Z73,0,Prj_Len-Z$2),"&gt;=0",$G73:OFFSET($G73,0,Prj_Len-Z$2)),0))</f>
        <v>0</v>
      </c>
      <c r="AA74" s="53">
        <f ca="1">IF(AA$2=1,SUMIF($G73:OFFSET($G73,0,Prj_Len-AA$2),"&lt;0",$G73:OFFSET($G73,0,Prj_Len-AA$2)),IF(AA$2=Prj_Len,SUMIF($G73:OFFSET(AA73,0,Prj_Len-AA$2),"&gt;=0",$G73:OFFSET($G73,0,Prj_Len-AA$2)),0))</f>
        <v>0</v>
      </c>
      <c r="AB74" s="53">
        <f ca="1">IF(AB$2=1,SUMIF($G73:OFFSET($G73,0,Prj_Len-AB$2),"&lt;0",$G73:OFFSET($G73,0,Prj_Len-AB$2)),IF(AB$2=Prj_Len,SUMIF($G73:OFFSET(AB73,0,Prj_Len-AB$2),"&gt;=0",$G73:OFFSET($G73,0,Prj_Len-AB$2)),0))</f>
        <v>0</v>
      </c>
      <c r="AC74" s="53">
        <f ca="1">IF(AC$2=1,SUMIF($G73:OFFSET($G73,0,Prj_Len-AC$2),"&lt;0",$G73:OFFSET($G73,0,Prj_Len-AC$2)),IF(AC$2=Prj_Len,SUMIF($G73:OFFSET(AC73,0,Prj_Len-AC$2),"&gt;=0",$G73:OFFSET($G73,0,Prj_Len-AC$2)),0))</f>
        <v>0</v>
      </c>
      <c r="AD74" s="53">
        <f ca="1">IF(AD$2=1,SUMIF($G73:OFFSET($G73,0,Prj_Len-AD$2),"&lt;0",$G73:OFFSET($G73,0,Prj_Len-AD$2)),IF(AD$2=Prj_Len,SUMIF($G73:OFFSET(AD73,0,Prj_Len-AD$2),"&gt;=0",$G73:OFFSET($G73,0,Prj_Len-AD$2)),0))</f>
        <v>0</v>
      </c>
      <c r="AE74" s="53">
        <f ca="1">IF(AE$2=1,SUMIF($G73:OFFSET($G73,0,Prj_Len-AE$2),"&lt;0",$G73:OFFSET($G73,0,Prj_Len-AE$2)),IF(AE$2=Prj_Len,SUMIF($G73:OFFSET(AE73,0,Prj_Len-AE$2),"&gt;=0",$G73:OFFSET($G73,0,Prj_Len-AE$2)),0))</f>
        <v>0</v>
      </c>
      <c r="AF74" s="53">
        <f ca="1">IF(AF$2=1,SUMIF($G73:OFFSET($G73,0,Prj_Len-AF$2),"&lt;0",$G73:OFFSET($G73,0,Prj_Len-AF$2)),IF(AF$2=Prj_Len,SUMIF($G73:OFFSET(AF73,0,Prj_Len-AF$2),"&gt;=0",$G73:OFFSET($G73,0,Prj_Len-AF$2)),0))</f>
        <v>0</v>
      </c>
      <c r="AG74" s="53">
        <f ca="1">IF(AG$2=1,SUMIF($G73:OFFSET($G73,0,Prj_Len-AG$2),"&lt;0",$G73:OFFSET($G73,0,Prj_Len-AG$2)),IF(AG$2=Prj_Len,SUMIF($G73:OFFSET(AG73,0,Prj_Len-AG$2),"&gt;=0",$G73:OFFSET($G73,0,Prj_Len-AG$2)),0))</f>
        <v>0</v>
      </c>
      <c r="AH74" s="53">
        <f ca="1">IF(AH$2=1,SUMIF($G73:OFFSET($G73,0,Prj_Len-AH$2),"&lt;0",$G73:OFFSET($G73,0,Prj_Len-AH$2)),IF(AH$2=Prj_Len,SUMIF($G73:OFFSET(AH73,0,Prj_Len-AH$2),"&gt;=0",$G73:OFFSET($G73,0,Prj_Len-AH$2)),0))</f>
        <v>0</v>
      </c>
      <c r="AI74" s="53">
        <f ca="1">IF(AI$2=1,SUMIF($G73:OFFSET($G73,0,Prj_Len-AI$2),"&lt;0",$G73:OFFSET($G73,0,Prj_Len-AI$2)),IF(AI$2=Prj_Len,SUMIF($G73:OFFSET(AI73,0,Prj_Len-AI$2),"&gt;=0",$G73:OFFSET($G73,0,Prj_Len-AI$2)),0))</f>
        <v>0</v>
      </c>
      <c r="AJ74" s="53">
        <f ca="1">IF(AJ$2=1,SUMIF($G73:OFFSET($G73,0,Prj_Len-AJ$2),"&lt;0",$G73:OFFSET($G73,0,Prj_Len-AJ$2)),IF(AJ$2=Prj_Len,SUMIF($G73:OFFSET(AJ73,0,Prj_Len-AJ$2),"&gt;=0",$G73:OFFSET($G73,0,Prj_Len-AJ$2)),0))</f>
        <v>0</v>
      </c>
      <c r="AK74" s="53">
        <f ca="1">IF(AK$2=1,SUMIF($G73:OFFSET($G73,0,Prj_Len-AK$2),"&lt;0",$G73:OFFSET($G73,0,Prj_Len-AK$2)),IF(AK$2=Prj_Len,SUMIF($G73:OFFSET(AK73,0,Prj_Len-AK$2),"&gt;=0",$G73:OFFSET($G73,0,Prj_Len-AK$2)),0))</f>
        <v>0</v>
      </c>
      <c r="AL74" s="53">
        <f ca="1">IF(AL$2=1,SUMIF($G73:OFFSET($G73,0,Prj_Len-AL$2),"&lt;0",$G73:OFFSET($G73,0,Prj_Len-AL$2)),IF(AL$2=Prj_Len,SUMIF($G73:OFFSET(AL73,0,Prj_Len-AL$2),"&gt;=0",$G73:OFFSET($G73,0,Prj_Len-AL$2)),0))</f>
        <v>0</v>
      </c>
      <c r="AM74" s="53">
        <f ca="1">IF(AM$2=1,SUMIF($G73:OFFSET($G73,0,Prj_Len-AM$2),"&lt;0",$G73:OFFSET($G73,0,Prj_Len-AM$2)),IF(AM$2=Prj_Len,SUMIF($G73:OFFSET(AM73,0,Prj_Len-AM$2),"&gt;=0",$G73:OFFSET($G73,0,Prj_Len-AM$2)),0))</f>
        <v>0</v>
      </c>
      <c r="AN74" s="53">
        <f ca="1">IF(AN$2=1,SUMIF($G73:OFFSET($G73,0,Prj_Len-AN$2),"&lt;0",$G73:OFFSET($G73,0,Prj_Len-AN$2)),IF(AN$2=Prj_Len,SUMIF($G73:OFFSET(AN73,0,Prj_Len-AN$2),"&gt;=0",$G73:OFFSET($G73,0,Prj_Len-AN$2)),0))</f>
        <v>0</v>
      </c>
      <c r="AO74" s="53">
        <f ca="1">IF(AO$2=1,SUMIF($G73:OFFSET($G73,0,Prj_Len-AO$2),"&lt;0",$G73:OFFSET($G73,0,Prj_Len-AO$2)),IF(AO$2=Prj_Len,SUMIF($G73:OFFSET(AO73,0,Prj_Len-AO$2),"&gt;=0",$G73:OFFSET($G73,0,Prj_Len-AO$2)),0))</f>
        <v>0</v>
      </c>
      <c r="AP74" s="53">
        <f ca="1">IF(AP$2=1,SUMIF($G73:OFFSET($G73,0,Prj_Len-AP$2),"&lt;0",$G73:OFFSET($G73,0,Prj_Len-AP$2)),IF(AP$2=Prj_Len,SUMIF($G73:OFFSET(AP73,0,Prj_Len-AP$2),"&gt;=0",$G73:OFFSET($G73,0,Prj_Len-AP$2)),0))</f>
        <v>0</v>
      </c>
      <c r="AQ74" s="53">
        <f ca="1">IF(AQ$2=1,SUMIF($G73:OFFSET($G73,0,Prj_Len-AQ$2),"&lt;0",$G73:OFFSET($G73,0,Prj_Len-AQ$2)),IF(AQ$2=Prj_Len,SUMIF($G73:OFFSET(AQ73,0,Prj_Len-AQ$2),"&gt;=0",$G73:OFFSET($G73,0,Prj_Len-AQ$2)),0))</f>
        <v>0</v>
      </c>
      <c r="AR74" s="53">
        <f ca="1">IF(AR$2=1,SUMIF($G73:OFFSET($G73,0,Prj_Len-AR$2),"&lt;0",$G73:OFFSET($G73,0,Prj_Len-AR$2)),IF(AR$2=Prj_Len,SUMIF($G73:OFFSET(AR73,0,Prj_Len-AR$2),"&gt;=0",$G73:OFFSET($G73,0,Prj_Len-AR$2)),0))</f>
        <v>0</v>
      </c>
      <c r="AS74" s="53">
        <f ca="1">IF(AS$2=1,SUMIF($G73:OFFSET($G73,0,Prj_Len-AS$2),"&lt;0",$G73:OFFSET($G73,0,Prj_Len-AS$2)),IF(AS$2=Prj_Len,SUMIF($G73:OFFSET(AS73,0,Prj_Len-AS$2),"&gt;=0",$G73:OFFSET($G73,0,Prj_Len-AS$2)),0))</f>
        <v>0</v>
      </c>
      <c r="AT74" s="53">
        <f ca="1">IF(AT$2=1,SUMIF($G73:OFFSET($G73,0,Prj_Len-AT$2),"&lt;0",$G73:OFFSET($G73,0,Prj_Len-AT$2)),IF(AT$2=Prj_Len,SUMIF($G73:OFFSET(AT73,0,Prj_Len-AT$2),"&gt;=0",$G73:OFFSET($G73,0,Prj_Len-AT$2)),0))</f>
        <v>0</v>
      </c>
      <c r="AU74" s="53">
        <f ca="1">IF(AU$2=1,SUMIF($G73:OFFSET($G73,0,Prj_Len-AU$2),"&lt;0",$G73:OFFSET($G73,0,Prj_Len-AU$2)),IF(AU$2=Prj_Len,SUMIF($G73:OFFSET(AU73,0,Prj_Len-AU$2),"&gt;=0",$G73:OFFSET($G73,0,Prj_Len-AU$2)),0))</f>
        <v>0</v>
      </c>
      <c r="AV74" s="53">
        <f ca="1">IF(AV$2=1,SUMIF($G73:OFFSET($G73,0,Prj_Len-AV$2),"&lt;0",$G73:OFFSET($G73,0,Prj_Len-AV$2)),IF(AV$2=Prj_Len,SUMIF($G73:OFFSET(AV73,0,Prj_Len-AV$2),"&gt;=0",$G73:OFFSET($G73,0,Prj_Len-AV$2)),0))</f>
        <v>0</v>
      </c>
      <c r="AW74" s="53">
        <f ca="1">IF(AW$2=1,SUMIF($G73:OFFSET($G73,0,Prj_Len-AW$2),"&lt;0",$G73:OFFSET($G73,0,Prj_Len-AW$2)),IF(AW$2=Prj_Len,SUMIF($G73:OFFSET(AW73,0,Prj_Len-AW$2),"&gt;=0",$G73:OFFSET($G73,0,Prj_Len-AW$2)),0))</f>
        <v>0</v>
      </c>
      <c r="AX74" s="53">
        <f ca="1">IF(AX$2=1,SUMIF($G73:OFFSET($G73,0,Prj_Len-AX$2),"&lt;0",$G73:OFFSET($G73,0,Prj_Len-AX$2)),IF(AX$2=Prj_Len,SUMIF($G73:OFFSET(AX73,0,Prj_Len-AX$2),"&gt;=0",$G73:OFFSET($G73,0,Prj_Len-AX$2)),0))</f>
        <v>0</v>
      </c>
      <c r="AY74" s="53">
        <f ca="1">IF(AY$2=1,SUMIF($G73:OFFSET($G73,0,Prj_Len-AY$2),"&lt;0",$G73:OFFSET($G73,0,Prj_Len-AY$2)),IF(AY$2=Prj_Len,SUMIF($G73:OFFSET(AY73,0,Prj_Len-AY$2),"&gt;=0",$G73:OFFSET($G73,0,Prj_Len-AY$2)),0))</f>
        <v>0</v>
      </c>
      <c r="AZ74" s="53">
        <f ca="1">IF(AZ$2=1,SUMIF($G73:OFFSET($G73,0,Prj_Len-AZ$2),"&lt;0",$G73:OFFSET($G73,0,Prj_Len-AZ$2)),IF(AZ$2=Prj_Len,SUMIF($G73:OFFSET(AZ73,0,Prj_Len-AZ$2),"&gt;=0",$G73:OFFSET($G73,0,Prj_Len-AZ$2)),0))</f>
        <v>0</v>
      </c>
      <c r="BA74" s="53">
        <f ca="1">IF(BA$2=1,SUMIF($G73:OFFSET($G73,0,Prj_Len-BA$2),"&lt;0",$G73:OFFSET($G73,0,Prj_Len-BA$2)),IF(BA$2=Prj_Len,SUMIF($G73:OFFSET(BA73,0,Prj_Len-BA$2),"&gt;=0",$G73:OFFSET($G73,0,Prj_Len-BA$2)),0))</f>
        <v>0</v>
      </c>
      <c r="BB74" s="53">
        <f ca="1">IF(BB$2=1,SUMIF($G73:OFFSET($G73,0,Prj_Len-BB$2),"&lt;0",$G73:OFFSET($G73,0,Prj_Len-BB$2)),IF(BB$2=Prj_Len,SUMIF($G73:OFFSET(BB73,0,Prj_Len-BB$2),"&gt;=0",$G73:OFFSET($G73,0,Prj_Len-BB$2)),0))</f>
        <v>0</v>
      </c>
      <c r="BC74" s="53">
        <f ca="1">IF(BC$2=1,SUMIF($G73:OFFSET($G73,0,Prj_Len-BC$2),"&lt;0",$G73:OFFSET($G73,0,Prj_Len-BC$2)),IF(BC$2=Prj_Len,SUMIF($G73:OFFSET(BC73,0,Prj_Len-BC$2),"&gt;=0",$G73:OFFSET($G73,0,Prj_Len-BC$2)),0))</f>
        <v>0</v>
      </c>
      <c r="BD74" s="53">
        <f ca="1">IF(BD$2=1,SUMIF($G73:OFFSET($G73,0,Prj_Len-BD$2),"&lt;0",$G73:OFFSET($G73,0,Prj_Len-BD$2)),IF(BD$2=Prj_Len,SUMIF($G73:OFFSET(BD73,0,Prj_Len-BD$2),"&gt;=0",$G73:OFFSET($G73,0,Prj_Len-BD$2)),0))</f>
        <v>0</v>
      </c>
      <c r="BE74" s="53">
        <f ca="1">IF(BE$2=1,SUMIF($G73:OFFSET($G73,0,Prj_Len-BE$2),"&lt;0",$G73:OFFSET($G73,0,Prj_Len-BE$2)),IF(BE$2=Prj_Len,SUMIF($G73:OFFSET(BE73,0,Prj_Len-BE$2),"&gt;=0",$G73:OFFSET($G73,0,Prj_Len-BE$2)),0))</f>
        <v>0</v>
      </c>
      <c r="BF74" s="53">
        <f ca="1">IF(BF$2=1,SUMIF($G73:OFFSET($G73,0,Prj_Len-BF$2),"&lt;0",$G73:OFFSET($G73,0,Prj_Len-BF$2)),IF(BF$2=Prj_Len,SUMIF($G73:OFFSET(BF73,0,Prj_Len-BF$2),"&gt;=0",$G73:OFFSET($G73,0,Prj_Len-BF$2)),0))</f>
        <v>0</v>
      </c>
      <c r="BG74" s="53">
        <f ca="1">IF(BG$2=1,SUMIF($G73:OFFSET($G73,0,Prj_Len-BG$2),"&lt;0",$G73:OFFSET($G73,0,Prj_Len-BG$2)),IF(BG$2=Prj_Len,SUMIF($G73:OFFSET(BG73,0,Prj_Len-BG$2),"&gt;=0",$G73:OFFSET($G73,0,Prj_Len-BG$2)),0))</f>
        <v>0</v>
      </c>
      <c r="BH74" s="53">
        <f ca="1">IF(BH$2=1,SUMIF($G73:OFFSET($G73,0,Prj_Len-BH$2),"&lt;0",$G73:OFFSET($G73,0,Prj_Len-BH$2)),IF(BH$2=Prj_Len,SUMIF($G73:OFFSET(BH73,0,Prj_Len-BH$2),"&gt;=0",$G73:OFFSET($G73,0,Prj_Len-BH$2)),0))</f>
        <v>0</v>
      </c>
      <c r="BI74" s="53">
        <f ca="1">IF(BI$2=1,SUMIF($G73:OFFSET($G73,0,Prj_Len-BI$2),"&lt;0",$G73:OFFSET($G73,0,Prj_Len-BI$2)),IF(BI$2=Prj_Len,SUMIF($G73:OFFSET(BI73,0,Prj_Len-BI$2),"&gt;=0",$G73:OFFSET($G73,0,Prj_Len-BI$2)),0))</f>
        <v>0</v>
      </c>
      <c r="BJ74" s="53">
        <f ca="1">IF(BJ$2=1,SUMIF($G73:OFFSET($G73,0,Prj_Len-BJ$2),"&lt;0",$G73:OFFSET($G73,0,Prj_Len-BJ$2)),IF(BJ$2=Prj_Len,SUMIF($G73:OFFSET(BJ73,0,Prj_Len-BJ$2),"&gt;=0",$G73:OFFSET($G73,0,Prj_Len-BJ$2)),0))</f>
        <v>0</v>
      </c>
      <c r="BK74" s="53">
        <f ca="1">IF(BK$2=1,SUMIF($G73:OFFSET($G73,0,Prj_Len-BK$2),"&lt;0",$G73:OFFSET($G73,0,Prj_Len-BK$2)),IF(BK$2=Prj_Len,SUMIF($G73:OFFSET(BK73,0,Prj_Len-BK$2),"&gt;=0",$G73:OFFSET($G73,0,Prj_Len-BK$2)),0))</f>
        <v>0</v>
      </c>
      <c r="BL74" s="53">
        <f ca="1">IF(BL$2=1,SUMIF($G73:OFFSET($G73,0,Prj_Len-BL$2),"&lt;0",$G73:OFFSET($G73,0,Prj_Len-BL$2)),IF(BL$2=Prj_Len,SUMIF($G73:OFFSET(BL73,0,Prj_Len-BL$2),"&gt;=0",$G73:OFFSET($G73,0,Prj_Len-BL$2)),0))</f>
        <v>0</v>
      </c>
      <c r="BM74" s="53">
        <f ca="1">IF(BM$2=1,SUMIF($G73:OFFSET($G73,0,Prj_Len-BM$2),"&lt;0",$G73:OFFSET($G73,0,Prj_Len-BM$2)),IF(BM$2=Prj_Len,SUMIF($G73:OFFSET(BM73,0,Prj_Len-BM$2),"&gt;=0",$G73:OFFSET($G73,0,Prj_Len-BM$2)),0))</f>
        <v>0</v>
      </c>
      <c r="BN74" s="53">
        <f ca="1">IF(BN$2=1,SUMIF($G73:OFFSET($G73,0,Prj_Len-BN$2),"&lt;0",$G73:OFFSET($G73,0,Prj_Len-BN$2)),IF(BN$2=Prj_Len,SUMIF($G73:OFFSET(BN73,0,Prj_Len-BN$2),"&gt;=0",$G73:OFFSET($G73,0,Prj_Len-BN$2)),0))</f>
        <v>0</v>
      </c>
      <c r="BO74" s="53">
        <f ca="1">IF(BO$2=1,SUMIF($G73:OFFSET($G73,0,Prj_Len-BO$2),"&lt;0",$G73:OFFSET($G73,0,Prj_Len-BO$2)),IF(BO$2=Prj_Len,SUMIF($G73:OFFSET(BO73,0,Prj_Len-BO$2),"&gt;=0",$G73:OFFSET($G73,0,Prj_Len-BO$2)),0))</f>
        <v>0</v>
      </c>
      <c r="BP74" s="53">
        <f ca="1">IF(BP$2=1,SUMIF($G73:OFFSET($G73,0,Prj_Len-BP$2),"&lt;0",$G73:OFFSET($G73,0,Prj_Len-BP$2)),IF(BP$2=Prj_Len,SUMIF($G73:OFFSET(BP73,0,Prj_Len-BP$2),"&gt;=0",$G73:OFFSET($G73,0,Prj_Len-BP$2)),0))</f>
        <v>0</v>
      </c>
      <c r="BQ74" s="53">
        <f ca="1">IF(BQ$2=1,SUMIF($G73:OFFSET($G73,0,Prj_Len-BQ$2),"&lt;0",$G73:OFFSET($G73,0,Prj_Len-BQ$2)),IF(BQ$2=Prj_Len,SUMIF($G73:OFFSET(BQ73,0,Prj_Len-BQ$2),"&gt;=0",$G73:OFFSET($G73,0,Prj_Len-BQ$2)),0))</f>
        <v>0</v>
      </c>
      <c r="BR74" s="53">
        <f ca="1">IF(BR$2=1,SUMIF($G73:OFFSET($G73,0,Prj_Len-BR$2),"&lt;0",$G73:OFFSET($G73,0,Prj_Len-BR$2)),IF(BR$2=Prj_Len,SUMIF($G73:OFFSET(BR73,0,Prj_Len-BR$2),"&gt;=0",$G73:OFFSET($G73,0,Prj_Len-BR$2)),0))</f>
        <v>0</v>
      </c>
      <c r="BS74" s="53">
        <f ca="1">IF(BS$2=1,SUMIF($G73:OFFSET($G73,0,Prj_Len-BS$2),"&lt;0",$G73:OFFSET($G73,0,Prj_Len-BS$2)),IF(BS$2=Prj_Len,SUMIF($G73:OFFSET(BS73,0,Prj_Len-BS$2),"&gt;=0",$G73:OFFSET($G73,0,Prj_Len-BS$2)),0))</f>
        <v>0</v>
      </c>
      <c r="BT74" s="53">
        <f ca="1">IF(BT$2=1,SUMIF($G73:OFFSET($G73,0,Prj_Len-BT$2),"&lt;0",$G73:OFFSET($G73,0,Prj_Len-BT$2)),IF(BT$2=Prj_Len,SUMIF($G73:OFFSET(BT73,0,Prj_Len-BT$2),"&gt;=0",$G73:OFFSET($G73,0,Prj_Len-BT$2)),0))</f>
        <v>0</v>
      </c>
      <c r="BU74" s="53">
        <f ca="1">IF(BU$2=1,SUMIF($G73:OFFSET($G73,0,Prj_Len-BU$2),"&lt;0",$G73:OFFSET($G73,0,Prj_Len-BU$2)),IF(BU$2=Prj_Len,SUMIF($G73:OFFSET(BU73,0,Prj_Len-BU$2),"&gt;=0",$G73:OFFSET($G73,0,Prj_Len-BU$2)),0))</f>
        <v>0</v>
      </c>
      <c r="BV74" s="53">
        <f ca="1">IF(BV$2=1,SUMIF($G73:OFFSET($G73,0,Prj_Len-BV$2),"&lt;0",$G73:OFFSET($G73,0,Prj_Len-BV$2)),IF(BV$2=Prj_Len,SUMIF($G73:OFFSET(BV73,0,Prj_Len-BV$2),"&gt;=0",$G73:OFFSET($G73,0,Prj_Len-BV$2)),0))</f>
        <v>0</v>
      </c>
      <c r="BW74" s="53">
        <f ca="1">IF(BW$2=1,SUMIF($G73:OFFSET($G73,0,Prj_Len-BW$2),"&lt;0",$G73:OFFSET($G73,0,Prj_Len-BW$2)),IF(BW$2=Prj_Len,SUMIF($G73:OFFSET(BW73,0,Prj_Len-BW$2),"&gt;=0",$G73:OFFSET($G73,0,Prj_Len-BW$2)),0))</f>
        <v>0</v>
      </c>
      <c r="BX74" s="53">
        <f ca="1">IF(BX$2=1,SUMIF($G73:OFFSET($G73,0,Prj_Len-BX$2),"&lt;0",$G73:OFFSET($G73,0,Prj_Len-BX$2)),IF(BX$2=Prj_Len,SUMIF($G73:OFFSET(BX73,0,Prj_Len-BX$2),"&gt;=0",$G73:OFFSET($G73,0,Prj_Len-BX$2)),0))</f>
        <v>0</v>
      </c>
      <c r="BY74" s="53">
        <f ca="1">IF(BY$2=1,SUMIF($G73:OFFSET($G73,0,Prj_Len-BY$2),"&lt;0",$G73:OFFSET($G73,0,Prj_Len-BY$2)),IF(BY$2=Prj_Len,SUMIF($G73:OFFSET(BY73,0,Prj_Len-BY$2),"&gt;=0",$G73:OFFSET($G73,0,Prj_Len-BY$2)),0))</f>
        <v>0</v>
      </c>
      <c r="BZ74" s="53">
        <f ca="1">IF(BZ$2=1,SUMIF($G73:OFFSET($G73,0,Prj_Len-BZ$2),"&lt;0",$G73:OFFSET($G73,0,Prj_Len-BZ$2)),IF(BZ$2=Prj_Len,SUMIF($G73:OFFSET(BZ73,0,Prj_Len-BZ$2),"&gt;=0",$G73:OFFSET($G73,0,Prj_Len-BZ$2)),0))</f>
        <v>0</v>
      </c>
      <c r="CA74" s="53">
        <f ca="1">IF(CA$2=1,SUMIF($G73:OFFSET($G73,0,Prj_Len-CA$2),"&lt;0",$G73:OFFSET($G73,0,Prj_Len-CA$2)),IF(CA$2=Prj_Len,SUMIF($G73:OFFSET(CA73,0,Prj_Len-CA$2),"&gt;=0",$G73:OFFSET($G73,0,Prj_Len-CA$2)),0))</f>
        <v>0</v>
      </c>
      <c r="CB74" s="53">
        <f ca="1">IF(CB$2=1,SUMIF($G73:OFFSET($G73,0,Prj_Len-CB$2),"&lt;0",$G73:OFFSET($G73,0,Prj_Len-CB$2)),IF(CB$2=Prj_Len,SUMIF($G73:OFFSET(CB73,0,Prj_Len-CB$2),"&gt;=0",$G73:OFFSET($G73,0,Prj_Len-CB$2)),0))</f>
        <v>0</v>
      </c>
      <c r="CC74" s="53">
        <f ca="1">IF(CC$2=1,SUMIF($G73:OFFSET($G73,0,Prj_Len-CC$2),"&lt;0",$G73:OFFSET($G73,0,Prj_Len-CC$2)),IF(CC$2=Prj_Len,SUMIF($G73:OFFSET(CC73,0,Prj_Len-CC$2),"&gt;=0",$G73:OFFSET($G73,0,Prj_Len-CC$2)),0))</f>
        <v>0</v>
      </c>
      <c r="CD74" s="53">
        <f ca="1">IF(CD$2=1,SUMIF($G73:OFFSET($G73,0,Prj_Len-CD$2),"&lt;0",$G73:OFFSET($G73,0,Prj_Len-CD$2)),IF(CD$2=Prj_Len,SUMIF($G73:OFFSET(CD73,0,Prj_Len-CD$2),"&gt;=0",$G73:OFFSET($G73,0,Prj_Len-CD$2)),0))</f>
        <v>0</v>
      </c>
      <c r="CE74" s="53">
        <f ca="1">IF(CE$2=1,SUMIF($G73:OFFSET($G73,0,Prj_Len-CE$2),"&lt;0",$G73:OFFSET($G73,0,Prj_Len-CE$2)),IF(CE$2=Prj_Len,SUMIF($G73:OFFSET(CE73,0,Prj_Len-CE$2),"&gt;=0",$G73:OFFSET($G73,0,Prj_Len-CE$2)),0))</f>
        <v>0</v>
      </c>
      <c r="CF74" s="53">
        <f ca="1">IF(CF$2=1,SUMIF($G73:OFFSET($G73,0,Prj_Len-CF$2),"&lt;0",$G73:OFFSET($G73,0,Prj_Len-CF$2)),IF(CF$2=Prj_Len,SUMIF($G73:OFFSET(CF73,0,Prj_Len-CF$2),"&gt;=0",$G73:OFFSET($G73,0,Prj_Len-CF$2)),0))</f>
        <v>0</v>
      </c>
      <c r="CG74" s="53">
        <f ca="1">IF(CG$2=1,SUMIF($G73:OFFSET($G73,0,Prj_Len-CG$2),"&lt;0",$G73:OFFSET($G73,0,Prj_Len-CG$2)),IF(CG$2=Prj_Len,SUMIF($G73:OFFSET(CG73,0,Prj_Len-CG$2),"&gt;=0",$G73:OFFSET($G73,0,Prj_Len-CG$2)),0))</f>
        <v>0</v>
      </c>
      <c r="CH74" s="53">
        <f ca="1">IF(CH$2=1,SUMIF($G73:OFFSET($G73,0,Prj_Len-CH$2),"&lt;0",$G73:OFFSET($G73,0,Prj_Len-CH$2)),IF(CH$2=Prj_Len,SUMIF($G73:OFFSET(CH73,0,Prj_Len-CH$2),"&gt;=0",$G73:OFFSET($G73,0,Prj_Len-CH$2)),0))</f>
        <v>0</v>
      </c>
      <c r="CI74" s="53">
        <f ca="1">IF(CI$2=1,SUMIF($G73:OFFSET($G73,0,Prj_Len-CI$2),"&lt;0",$G73:OFFSET($G73,0,Prj_Len-CI$2)),IF(CI$2=Prj_Len,SUMIF($G73:OFFSET(CI73,0,Prj_Len-CI$2),"&gt;=0",$G73:OFFSET($G73,0,Prj_Len-CI$2)),0))</f>
        <v>0</v>
      </c>
      <c r="CJ74" s="53">
        <f ca="1">IF(CJ$2=1,SUMIF($G73:OFFSET($G73,0,Prj_Len-CJ$2),"&lt;0",$G73:OFFSET($G73,0,Prj_Len-CJ$2)),IF(CJ$2=Prj_Len,SUMIF($G73:OFFSET(CJ73,0,Prj_Len-CJ$2),"&gt;=0",$G73:OFFSET($G73,0,Prj_Len-CJ$2)),0))</f>
        <v>0</v>
      </c>
      <c r="CK74" s="53">
        <f ca="1">IF(CK$2=1,SUMIF($G73:OFFSET($G73,0,Prj_Len-CK$2),"&lt;0",$G73:OFFSET($G73,0,Prj_Len-CK$2)),IF(CK$2=Prj_Len,SUMIF($G73:OFFSET(CK73,0,Prj_Len-CK$2),"&gt;=0",$G73:OFFSET($G73,0,Prj_Len-CK$2)),0))</f>
        <v>0</v>
      </c>
      <c r="CL74" s="53">
        <f ca="1">IF(CL$2=1,SUMIF($G73:OFFSET($G73,0,Prj_Len-CL$2),"&lt;0",$G73:OFFSET($G73,0,Prj_Len-CL$2)),IF(CL$2=Prj_Len,SUMIF($G73:OFFSET(CL73,0,Prj_Len-CL$2),"&gt;=0",$G73:OFFSET($G73,0,Prj_Len-CL$2)),0))</f>
        <v>0</v>
      </c>
      <c r="CM74" s="53">
        <f ca="1">IF(CM$2=1,SUMIF($G73:OFFSET($G73,0,Prj_Len-CM$2),"&lt;0",$G73:OFFSET($G73,0,Prj_Len-CM$2)),IF(CM$2=Prj_Len,SUMIF($G73:OFFSET(CM73,0,Prj_Len-CM$2),"&gt;=0",$G73:OFFSET($G73,0,Prj_Len-CM$2)),0))</f>
        <v>0</v>
      </c>
      <c r="CN74" s="53">
        <f ca="1">IF(CN$2=1,SUMIF($G73:OFFSET($G73,0,Prj_Len-CN$2),"&lt;0",$G73:OFFSET($G73,0,Prj_Len-CN$2)),IF(CN$2=Prj_Len,SUMIF($G73:OFFSET(CN73,0,Prj_Len-CN$2),"&gt;=0",$G73:OFFSET($G73,0,Prj_Len-CN$2)),0))</f>
        <v>0</v>
      </c>
      <c r="CO74" s="53">
        <f ca="1">IF(CO$2=1,SUMIF($G73:OFFSET($G73,0,Prj_Len-CO$2),"&lt;0",$G73:OFFSET($G73,0,Prj_Len-CO$2)),IF(CO$2=Prj_Len,SUMIF($G73:OFFSET(CO73,0,Prj_Len-CO$2),"&gt;=0",$G73:OFFSET($G73,0,Prj_Len-CO$2)),0))</f>
        <v>0</v>
      </c>
      <c r="CP74" s="53">
        <f ca="1">IF(CP$2=1,SUMIF($G73:OFFSET($G73,0,Prj_Len-CP$2),"&lt;0",$G73:OFFSET($G73,0,Prj_Len-CP$2)),IF(CP$2=Prj_Len,SUMIF($G73:OFFSET(CP73,0,Prj_Len-CP$2),"&gt;=0",$G73:OFFSET($G73,0,Prj_Len-CP$2)),0))</f>
        <v>0</v>
      </c>
      <c r="CQ74" s="53">
        <f ca="1">IF(CQ$2=1,SUMIF($G73:OFFSET($G73,0,Prj_Len-CQ$2),"&lt;0",$G73:OFFSET($G73,0,Prj_Len-CQ$2)),IF(CQ$2=Prj_Len,SUMIF($G73:OFFSET(CQ73,0,Prj_Len-CQ$2),"&gt;=0",$G73:OFFSET($G73,0,Prj_Len-CQ$2)),0))</f>
        <v>0</v>
      </c>
      <c r="CR74" s="53">
        <f ca="1">IF(CR$2=1,SUMIF($G73:OFFSET($G73,0,Prj_Len-CR$2),"&lt;0",$G73:OFFSET($G73,0,Prj_Len-CR$2)),IF(CR$2=Prj_Len,SUMIF($G73:OFFSET(CR73,0,Prj_Len-CR$2),"&gt;=0",$G73:OFFSET($G73,0,Prj_Len-CR$2)),0))</f>
        <v>0</v>
      </c>
      <c r="CS74" s="53">
        <f ca="1">IF(CS$2=1,SUMIF($G73:OFFSET($G73,0,Prj_Len-CS$2),"&lt;0",$G73:OFFSET($G73,0,Prj_Len-CS$2)),IF(CS$2=Prj_Len,SUMIF($G73:OFFSET(CS73,0,Prj_Len-CS$2),"&gt;=0",$G73:OFFSET($G73,0,Prj_Len-CS$2)),0))</f>
        <v>0</v>
      </c>
      <c r="CT74" s="53">
        <f ca="1">IF(CT$2=1,SUMIF($G73:OFFSET($G73,0,Prj_Len-CT$2),"&lt;0",$G73:OFFSET($G73,0,Prj_Len-CT$2)),IF(CT$2=Prj_Len,SUMIF($G73:OFFSET(CT73,0,Prj_Len-CT$2),"&gt;=0",$G73:OFFSET($G73,0,Prj_Len-CT$2)),0))</f>
        <v>0</v>
      </c>
      <c r="CU74" s="53">
        <f ca="1">IF(CU$2=1,SUMIF($G73:OFFSET($G73,0,Prj_Len-CU$2),"&lt;0",$G73:OFFSET($G73,0,Prj_Len-CU$2)),IF(CU$2=Prj_Len,SUMIF($G73:OFFSET(CU73,0,Prj_Len-CU$2),"&gt;=0",$G73:OFFSET($G73,0,Prj_Len-CU$2)),0))</f>
        <v>0</v>
      </c>
      <c r="CV74" s="53">
        <f ca="1">IF(CV$2=1,SUMIF($G73:OFFSET($G73,0,Prj_Len-CV$2),"&lt;0",$G73:OFFSET($G73,0,Prj_Len-CV$2)),IF(CV$2=Prj_Len,SUMIF($G73:OFFSET(CV73,0,Prj_Len-CV$2),"&gt;=0",$G73:OFFSET($G73,0,Prj_Len-CV$2)),0))</f>
        <v>0</v>
      </c>
      <c r="CW74" s="53">
        <f ca="1">IF(CW$2=1,SUMIF($G73:OFFSET($G73,0,Prj_Len-CW$2),"&lt;0",$G73:OFFSET($G73,0,Prj_Len-CW$2)),IF(CW$2=Prj_Len,SUMIF($G73:OFFSET(CW73,0,Prj_Len-CW$2),"&gt;=0",$G73:OFFSET($G73,0,Prj_Len-CW$2)),0))</f>
        <v>0</v>
      </c>
      <c r="CX74" s="53">
        <f ca="1">IF(CX$2=1,SUMIF($G73:OFFSET($G73,0,Prj_Len-CX$2),"&lt;0",$G73:OFFSET($G73,0,Prj_Len-CX$2)),IF(CX$2=Prj_Len,SUMIF($G73:OFFSET(CX73,0,Prj_Len-CX$2),"&gt;=0",$G73:OFFSET($G73,0,Prj_Len-CX$2)),0))</f>
        <v>0</v>
      </c>
      <c r="CY74" s="53">
        <f ca="1">IF(CY$2=1,SUMIF($G73:OFFSET($G73,0,Prj_Len-CY$2),"&lt;0",$G73:OFFSET($G73,0,Prj_Len-CY$2)),IF(CY$2=Prj_Len,SUMIF($G73:OFFSET(CY73,0,Prj_Len-CY$2),"&gt;=0",$G73:OFFSET($G73,0,Prj_Len-CY$2)),0))</f>
        <v>0</v>
      </c>
      <c r="CZ74" s="53">
        <f ca="1">IF(CZ$2=1,SUMIF($G73:OFFSET($G73,0,Prj_Len-CZ$2),"&lt;0",$G73:OFFSET($G73,0,Prj_Len-CZ$2)),IF(CZ$2=Prj_Len,SUMIF($G73:OFFSET(CZ73,0,Prj_Len-CZ$2),"&gt;=0",$G73:OFFSET($G73,0,Prj_Len-CZ$2)),0))</f>
        <v>0</v>
      </c>
      <c r="DA74" s="53">
        <f ca="1">IF(DA$2=1,SUMIF($G73:OFFSET($G73,0,Prj_Len-DA$2),"&lt;0",$G73:OFFSET($G73,0,Prj_Len-DA$2)),IF(DA$2=Prj_Len,SUMIF($G73:OFFSET(DA73,0,Prj_Len-DA$2),"&gt;=0",$G73:OFFSET($G73,0,Prj_Len-DA$2)),0))</f>
        <v>0</v>
      </c>
      <c r="DB74" s="53">
        <f ca="1">IF(DB$2=1,SUMIF($G73:OFFSET($G73,0,Prj_Len-DB$2),"&lt;0",$G73:OFFSET($G73,0,Prj_Len-DB$2)),IF(DB$2=Prj_Len,SUMIF($G73:OFFSET(DB73,0,Prj_Len-DB$2),"&gt;=0",$G73:OFFSET($G73,0,Prj_Len-DB$2)),0))</f>
        <v>0</v>
      </c>
      <c r="DC74" s="53">
        <f ca="1">IF(DC$2=1,SUMIF($G73:OFFSET($G73,0,Prj_Len-DC$2),"&lt;0",$G73:OFFSET($G73,0,Prj_Len-DC$2)),IF(DC$2=Prj_Len,SUMIF($G73:OFFSET(DC73,0,Prj_Len-DC$2),"&gt;=0",$G73:OFFSET($G73,0,Prj_Len-DC$2)),0))</f>
        <v>0</v>
      </c>
      <c r="DD74" s="53">
        <f ca="1">IF(DD$2=1,SUMIF($G73:OFFSET($G73,0,Prj_Len-DD$2),"&lt;0",$G73:OFFSET($G73,0,Prj_Len-DD$2)),IF(DD$2=Prj_Len,SUMIF($G73:OFFSET(DD73,0,Prj_Len-DD$2),"&gt;=0",$G73:OFFSET($G73,0,Prj_Len-DD$2)),0))</f>
        <v>0</v>
      </c>
      <c r="DE74" s="53">
        <f ca="1">IF(DE$2=1,SUMIF($G73:OFFSET($G73,0,Prj_Len-DE$2),"&lt;0",$G73:OFFSET($G73,0,Prj_Len-DE$2)),IF(DE$2=Prj_Len,SUMIF($G73:OFFSET(DE73,0,Prj_Len-DE$2),"&gt;=0",$G73:OFFSET($G73,0,Prj_Len-DE$2)),0))</f>
        <v>0</v>
      </c>
      <c r="DF74" s="53">
        <f ca="1">IF(DF$2=1,SUMIF($G73:OFFSET($G73,0,Prj_Len-DF$2),"&lt;0",$G73:OFFSET($G73,0,Prj_Len-DF$2)),IF(DF$2=Prj_Len,SUMIF($G73:OFFSET(DF73,0,Prj_Len-DF$2),"&gt;=0",$G73:OFFSET($G73,0,Prj_Len-DF$2)),0))</f>
        <v>0</v>
      </c>
      <c r="DG74" s="53">
        <f ca="1">IF(DG$2=1,SUMIF($G73:OFFSET($G73,0,Prj_Len-DG$2),"&lt;0",$G73:OFFSET($G73,0,Prj_Len-DG$2)),IF(DG$2=Prj_Len,SUMIF($G73:OFFSET(DG73,0,Prj_Len-DG$2),"&gt;=0",$G73:OFFSET($G73,0,Prj_Len-DG$2)),0))</f>
        <v>0</v>
      </c>
      <c r="DH74" s="53">
        <f ca="1">IF(DH$2=1,SUMIF($G73:OFFSET($G73,0,Prj_Len-DH$2),"&lt;0",$G73:OFFSET($G73,0,Prj_Len-DH$2)),IF(DH$2=Prj_Len,SUMIF($G73:OFFSET(DH73,0,Prj_Len-DH$2),"&gt;=0",$G73:OFFSET($G73,0,Prj_Len-DH$2)),0))</f>
        <v>0</v>
      </c>
      <c r="DI74" s="53">
        <f ca="1">IF(DI$2=1,SUMIF($G73:OFFSET($G73,0,Prj_Len-DI$2),"&lt;0",$G73:OFFSET($G73,0,Prj_Len-DI$2)),IF(DI$2=Prj_Len,SUMIF($G73:OFFSET(DI73,0,Prj_Len-DI$2),"&gt;=0",$G73:OFFSET($G73,0,Prj_Len-DI$2)),0))</f>
        <v>0</v>
      </c>
      <c r="DJ74" s="53">
        <f ca="1">IF(DJ$2=1,SUMIF($G73:OFFSET($G73,0,Prj_Len-DJ$2),"&lt;0",$G73:OFFSET($G73,0,Prj_Len-DJ$2)),IF(DJ$2=Prj_Len,SUMIF($G73:OFFSET(DJ73,0,Prj_Len-DJ$2),"&gt;=0",$G73:OFFSET($G73,0,Prj_Len-DJ$2)),0))</f>
        <v>0</v>
      </c>
      <c r="DK74" s="53">
        <f ca="1">IF(DK$2=1,SUMIF($G73:OFFSET($G73,0,Prj_Len-DK$2),"&lt;0",$G73:OFFSET($G73,0,Prj_Len-DK$2)),IF(DK$2=Prj_Len,SUMIF($G73:OFFSET(DK73,0,Prj_Len-DK$2),"&gt;=0",$G73:OFFSET($G73,0,Prj_Len-DK$2)),0))</f>
        <v>0</v>
      </c>
      <c r="DL74" s="53">
        <f ca="1">IF(DL$2=1,SUMIF($G73:OFFSET($G73,0,Prj_Len-DL$2),"&lt;0",$G73:OFFSET($G73,0,Prj_Len-DL$2)),IF(DL$2=Prj_Len,SUMIF($G73:OFFSET(DL73,0,Prj_Len-DL$2),"&gt;=0",$G73:OFFSET($G73,0,Prj_Len-DL$2)),0))</f>
        <v>0</v>
      </c>
      <c r="DM74" s="53">
        <f ca="1">IF(DM$2=1,SUMIF($G73:OFFSET($G73,0,Prj_Len-DM$2),"&lt;0",$G73:OFFSET($G73,0,Prj_Len-DM$2)),IF(DM$2=Prj_Len,SUMIF($G73:OFFSET(DM73,0,Prj_Len-DM$2),"&gt;=0",$G73:OFFSET($G73,0,Prj_Len-DM$2)),0))</f>
        <v>0</v>
      </c>
      <c r="DN74" s="53">
        <f ca="1">IF(DN$2=1,SUMIF($G73:OFFSET($G73,0,Prj_Len-DN$2),"&lt;0",$G73:OFFSET($G73,0,Prj_Len-DN$2)),IF(DN$2=Prj_Len,SUMIF($G73:OFFSET(DN73,0,Prj_Len-DN$2),"&gt;=0",$G73:OFFSET($G73,0,Prj_Len-DN$2)),0))</f>
        <v>0</v>
      </c>
      <c r="DO74" s="53">
        <f ca="1">IF(DO$2=1,SUMIF($G73:OFFSET($G73,0,Prj_Len-DO$2),"&lt;0",$G73:OFFSET($G73,0,Prj_Len-DO$2)),IF(DO$2=Prj_Len,SUMIF($G73:OFFSET(DO73,0,Prj_Len-DO$2),"&gt;=0",$G73:OFFSET($G73,0,Prj_Len-DO$2)),0))</f>
        <v>0</v>
      </c>
      <c r="DP74" s="53">
        <f ca="1">IF(DP$2=1,SUMIF($G73:OFFSET($G73,0,Prj_Len-DP$2),"&lt;0",$G73:OFFSET($G73,0,Prj_Len-DP$2)),IF(DP$2=Prj_Len,SUMIF($G73:OFFSET(DP73,0,Prj_Len-DP$2),"&gt;=0",$G73:OFFSET($G73,0,Prj_Len-DP$2)),0))</f>
        <v>0</v>
      </c>
      <c r="DQ74" s="53">
        <f ca="1">IF(DQ$2=1,SUMIF($G73:OFFSET($G73,0,Prj_Len-DQ$2),"&lt;0",$G73:OFFSET($G73,0,Prj_Len-DQ$2)),IF(DQ$2=Prj_Len,SUMIF($G73:OFFSET(DQ73,0,Prj_Len-DQ$2),"&gt;=0",$G73:OFFSET($G73,0,Prj_Len-DQ$2)),0))</f>
        <v>0</v>
      </c>
      <c r="DR74" s="53">
        <f ca="1">IF(DR$2=1,SUMIF($G73:OFFSET($G73,0,Prj_Len-DR$2),"&lt;0",$G73:OFFSET($G73,0,Prj_Len-DR$2)),IF(DR$2=Prj_Len,SUMIF($G73:OFFSET(DR73,0,Prj_Len-DR$2),"&gt;=0",$G73:OFFSET($G73,0,Prj_Len-DR$2)),0))</f>
        <v>0</v>
      </c>
      <c r="DS74" s="53">
        <f ca="1">IF(DS$2=1,SUMIF($G73:OFFSET($G73,0,Prj_Len-DS$2),"&lt;0",$G73:OFFSET($G73,0,Prj_Len-DS$2)),IF(DS$2=Prj_Len,SUMIF($G73:OFFSET(DS73,0,Prj_Len-DS$2),"&gt;=0",$G73:OFFSET($G73,0,Prj_Len-DS$2)),0))</f>
        <v>0</v>
      </c>
      <c r="DT74" s="53">
        <f ca="1">IF(DT$2=1,SUMIF($G73:OFFSET($G73,0,Prj_Len-DT$2),"&lt;0",$G73:OFFSET($G73,0,Prj_Len-DT$2)),IF(DT$2=Prj_Len,SUMIF($G73:OFFSET(DT73,0,Prj_Len-DT$2),"&gt;=0",$G73:OFFSET($G73,0,Prj_Len-DT$2)),0))</f>
        <v>0</v>
      </c>
      <c r="DU74" s="53">
        <f ca="1">IF(DU$2=1,SUMIF($G73:OFFSET($G73,0,Prj_Len-DU$2),"&lt;0",$G73:OFFSET($G73,0,Prj_Len-DU$2)),IF(DU$2=Prj_Len,SUMIF($G73:OFFSET(DU73,0,Prj_Len-DU$2),"&gt;=0",$G73:OFFSET($G73,0,Prj_Len-DU$2)),0))</f>
        <v>0</v>
      </c>
      <c r="DV74" s="53">
        <f ca="1">IF(DV$2=1,SUMIF($G73:OFFSET($G73,0,Prj_Len-DV$2),"&lt;0",$G73:OFFSET($G73,0,Prj_Len-DV$2)),IF(DV$2=Prj_Len,SUMIF($G73:OFFSET(DV73,0,Prj_Len-DV$2),"&gt;=0",$G73:OFFSET($G73,0,Prj_Len-DV$2)),0))</f>
        <v>11700599.060362635</v>
      </c>
      <c r="DW74" s="53"/>
      <c r="DX74" s="55">
        <f ca="1">SUM(G74:DW74)</f>
        <v>11700599.060362635</v>
      </c>
    </row>
    <row r="75" spans="1:128" hidden="1" collapsed="1" x14ac:dyDescent="0.2">
      <c r="A75" s="10" t="str">
        <f ca="1">Language!A$1374</f>
        <v>Норма доходности дисконтированных затрат (PI)</v>
      </c>
      <c r="B75" s="95">
        <v>71</v>
      </c>
      <c r="C75" s="46" t="str">
        <f ca="1">Language!$A$1467</f>
        <v>раз</v>
      </c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94"/>
      <c r="DX75" s="96"/>
    </row>
    <row r="76" spans="1:128" hidden="1" outlineLevel="1" x14ac:dyDescent="0.2">
      <c r="A76" s="33" t="str">
        <f ca="1">Language!A$1375</f>
        <v>притоки</v>
      </c>
      <c r="B76" s="95"/>
      <c r="C76" s="46" t="str">
        <f ca="1">Параметры!$C$70</f>
        <v>тыс. руб.</v>
      </c>
      <c r="F76" s="6" t="s">
        <v>3082</v>
      </c>
      <c r="G76" s="53">
        <f ca="1">IF(G56&lt;0,0,G56)</f>
        <v>3736.5648635009711</v>
      </c>
      <c r="H76" s="53">
        <f t="shared" ref="H76:N76" ca="1" si="76">IF(H56&lt;0,0,H56)</f>
        <v>3329.9155221675192</v>
      </c>
      <c r="I76" s="53">
        <f t="shared" ca="1" si="76"/>
        <v>357.26329238512699</v>
      </c>
      <c r="J76" s="53">
        <f t="shared" ca="1" si="76"/>
        <v>4592.3364792825323</v>
      </c>
      <c r="K76" s="53">
        <f t="shared" ca="1" si="76"/>
        <v>7326.2644146466919</v>
      </c>
      <c r="L76" s="53">
        <f t="shared" ca="1" si="76"/>
        <v>7386.6636008538262</v>
      </c>
      <c r="M76" s="53">
        <f t="shared" ca="1" si="76"/>
        <v>7443.4228545810438</v>
      </c>
      <c r="N76" s="53">
        <f t="shared" ca="1" si="76"/>
        <v>7895.9397472719938</v>
      </c>
      <c r="O76" s="53">
        <f t="shared" ref="O76:AT76" ca="1" si="77">IF(O56&lt;0,0,O56)</f>
        <v>13984.965302587283</v>
      </c>
      <c r="P76" s="53">
        <f t="shared" ca="1" si="77"/>
        <v>13624.005390203056</v>
      </c>
      <c r="Q76" s="53">
        <f t="shared" ca="1" si="77"/>
        <v>14020.064014734107</v>
      </c>
      <c r="R76" s="53">
        <f t="shared" ca="1" si="77"/>
        <v>13139.678229712539</v>
      </c>
      <c r="S76" s="53">
        <f t="shared" ca="1" si="77"/>
        <v>13058.768382726881</v>
      </c>
      <c r="T76" s="53">
        <f t="shared" ca="1" si="77"/>
        <v>12941.69813034144</v>
      </c>
      <c r="U76" s="53">
        <f t="shared" ca="1" si="77"/>
        <v>21790.237857808213</v>
      </c>
      <c r="V76" s="53">
        <f t="shared" ca="1" si="77"/>
        <v>16680.525532607549</v>
      </c>
      <c r="W76" s="53">
        <f t="shared" ca="1" si="77"/>
        <v>24849.551164563272</v>
      </c>
      <c r="X76" s="53">
        <f t="shared" ca="1" si="77"/>
        <v>24989.582960877357</v>
      </c>
      <c r="Y76" s="53">
        <f t="shared" ca="1" si="77"/>
        <v>25130.406517326301</v>
      </c>
      <c r="Z76" s="53">
        <f t="shared" ca="1" si="77"/>
        <v>26007.724169847359</v>
      </c>
      <c r="AA76" s="53">
        <f t="shared" ca="1" si="77"/>
        <v>50087.4248271631</v>
      </c>
      <c r="AB76" s="53">
        <f t="shared" ca="1" si="77"/>
        <v>42310.704229706971</v>
      </c>
      <c r="AC76" s="53">
        <f t="shared" ca="1" si="77"/>
        <v>42549.463924083153</v>
      </c>
      <c r="AD76" s="53">
        <f t="shared" ca="1" si="77"/>
        <v>42789.573600483338</v>
      </c>
      <c r="AE76" s="53">
        <f t="shared" ca="1" si="77"/>
        <v>43031.040891903707</v>
      </c>
      <c r="AF76" s="53">
        <f t="shared" ca="1" si="77"/>
        <v>43273.873474495209</v>
      </c>
      <c r="AG76" s="53">
        <f t="shared" ca="1" si="77"/>
        <v>43518.079067813909</v>
      </c>
      <c r="AH76" s="53">
        <f t="shared" ca="1" si="77"/>
        <v>17842.328986556844</v>
      </c>
      <c r="AI76" s="53">
        <f t="shared" ca="1" si="77"/>
        <v>26583.186412749033</v>
      </c>
      <c r="AJ76" s="53">
        <f t="shared" ca="1" si="77"/>
        <v>26733.020434805603</v>
      </c>
      <c r="AK76" s="53">
        <f t="shared" ca="1" si="77"/>
        <v>26883.701640205923</v>
      </c>
      <c r="AL76" s="53">
        <f t="shared" ca="1" si="77"/>
        <v>27822.431528403002</v>
      </c>
      <c r="AM76" s="53">
        <f t="shared" ca="1" si="77"/>
        <v>53587.711231731453</v>
      </c>
      <c r="AN76" s="53">
        <f t="shared" ca="1" si="77"/>
        <v>45266.620192452821</v>
      </c>
      <c r="AO76" s="53">
        <f t="shared" ca="1" si="77"/>
        <v>45522.093065435431</v>
      </c>
      <c r="AP76" s="53">
        <f t="shared" ca="1" si="77"/>
        <v>45779.010419184429</v>
      </c>
      <c r="AQ76" s="53">
        <f t="shared" ca="1" si="77"/>
        <v>46037.380421002941</v>
      </c>
      <c r="AR76" s="53">
        <f t="shared" ca="1" si="77"/>
        <v>46297.211284377438</v>
      </c>
      <c r="AS76" s="53">
        <f t="shared" ca="1" si="77"/>
        <v>46558.51126922699</v>
      </c>
      <c r="AT76" s="53">
        <f t="shared" ca="1" si="77"/>
        <v>19085.458682282791</v>
      </c>
      <c r="AU76" s="53">
        <f t="shared" ref="AU76:BZ76" ca="1" si="78">IF(AU56&lt;0,0,AU56)</f>
        <v>28438.17612830882</v>
      </c>
      <c r="AV76" s="53">
        <f t="shared" ca="1" si="78"/>
        <v>28598.498531908343</v>
      </c>
      <c r="AW76" s="53">
        <f t="shared" ca="1" si="78"/>
        <v>28759.727421686897</v>
      </c>
      <c r="AX76" s="53">
        <f t="shared" ca="1" si="78"/>
        <v>29764.168402058182</v>
      </c>
      <c r="AY76" s="53">
        <f t="shared" ca="1" si="78"/>
        <v>57333.017684619292</v>
      </c>
      <c r="AZ76" s="53">
        <f t="shared" ca="1" si="78"/>
        <v>48429.450272591588</v>
      </c>
      <c r="BA76" s="53">
        <f t="shared" ca="1" si="78"/>
        <v>48702.806246682216</v>
      </c>
      <c r="BB76" s="53">
        <f t="shared" ca="1" si="78"/>
        <v>48977.707815193658</v>
      </c>
      <c r="BC76" s="53">
        <f t="shared" ca="1" si="78"/>
        <v>49254.163717140378</v>
      </c>
      <c r="BD76" s="53">
        <f t="shared" ca="1" si="78"/>
        <v>49532.182740949502</v>
      </c>
      <c r="BE76" s="53">
        <f t="shared" ca="1" si="78"/>
        <v>49811.773724740793</v>
      </c>
      <c r="BF76" s="53">
        <f t="shared" ca="1" si="78"/>
        <v>20415.607456709295</v>
      </c>
      <c r="BG76" s="53">
        <f t="shared" ca="1" si="78"/>
        <v>30423.015123956815</v>
      </c>
      <c r="BH76" s="53">
        <f t="shared" ca="1" si="78"/>
        <v>30594.56009580872</v>
      </c>
      <c r="BI76" s="53">
        <f t="shared" ca="1" si="78"/>
        <v>30767.075007871015</v>
      </c>
      <c r="BJ76" s="53">
        <f t="shared" ca="1" si="78"/>
        <v>31841.826856868847</v>
      </c>
      <c r="BK76" s="53">
        <f t="shared" ca="1" si="78"/>
        <v>61340.495589209349</v>
      </c>
      <c r="BL76" s="53">
        <f t="shared" ca="1" si="78"/>
        <v>51813.678458339229</v>
      </c>
      <c r="BM76" s="53">
        <f t="shared" ca="1" si="78"/>
        <v>52106.169350616634</v>
      </c>
      <c r="BN76" s="53">
        <f t="shared" ca="1" si="78"/>
        <v>52400.314028923982</v>
      </c>
      <c r="BO76" s="53">
        <f t="shared" ca="1" si="78"/>
        <v>52696.12184400711</v>
      </c>
      <c r="BP76" s="53">
        <f t="shared" ca="1" si="78"/>
        <v>52993.602199482855</v>
      </c>
      <c r="BQ76" s="53">
        <f t="shared" ca="1" si="78"/>
        <v>53292.764552138928</v>
      </c>
      <c r="BR76" s="53">
        <f t="shared" ca="1" si="78"/>
        <v>21838.866645344468</v>
      </c>
      <c r="BS76" s="53">
        <f t="shared" ca="1" si="78"/>
        <v>32546.792849301331</v>
      </c>
      <c r="BT76" s="53">
        <f t="shared" ca="1" si="78"/>
        <v>32730.345969181875</v>
      </c>
      <c r="BU76" s="53">
        <f t="shared" ca="1" si="78"/>
        <v>32914.936925089591</v>
      </c>
      <c r="BV76" s="53">
        <f t="shared" ca="1" si="78"/>
        <v>34064.921403515727</v>
      </c>
      <c r="BW76" s="53">
        <f t="shared" ca="1" si="78"/>
        <v>65628.496947121705</v>
      </c>
      <c r="BX76" s="53">
        <f t="shared" ca="1" si="78"/>
        <v>55434.802617090165</v>
      </c>
      <c r="BY76" s="53">
        <f t="shared" ca="1" si="78"/>
        <v>55747.76787182613</v>
      </c>
      <c r="BZ76" s="53">
        <f t="shared" ca="1" si="78"/>
        <v>56062.502677616081</v>
      </c>
      <c r="CA76" s="53">
        <f t="shared" ref="CA76:DF76" ca="1" si="79">IF(CA56&lt;0,0,CA56)</f>
        <v>56379.017039753991</v>
      </c>
      <c r="CB76" s="53">
        <f t="shared" ca="1" si="79"/>
        <v>56697.321020112846</v>
      </c>
      <c r="CC76" s="53">
        <f t="shared" ca="1" si="79"/>
        <v>57017.42473745544</v>
      </c>
      <c r="CD76" s="53">
        <f t="shared" ca="1" si="79"/>
        <v>23361.753977186152</v>
      </c>
      <c r="CE76" s="53">
        <f t="shared" ca="1" si="79"/>
        <v>34819.23501541905</v>
      </c>
      <c r="CF76" s="53">
        <f t="shared" ca="1" si="79"/>
        <v>35015.636853691234</v>
      </c>
      <c r="CG76" s="53">
        <f t="shared" ca="1" si="79"/>
        <v>35213.149176512394</v>
      </c>
      <c r="CH76" s="53">
        <f t="shared" ca="1" si="79"/>
        <v>36443.632568429282</v>
      </c>
      <c r="CI76" s="53">
        <f t="shared" ca="1" si="79"/>
        <v>70216.658400086104</v>
      </c>
      <c r="CJ76" s="53">
        <f t="shared" ca="1" si="79"/>
        <v>59309.405466953212</v>
      </c>
      <c r="CK76" s="53">
        <f t="shared" ca="1" si="79"/>
        <v>59644.278289521593</v>
      </c>
      <c r="CL76" s="53">
        <f t="shared" ca="1" si="79"/>
        <v>59981.044531713589</v>
      </c>
      <c r="CM76" s="53">
        <f t="shared" ca="1" si="79"/>
        <v>60319.714899203682</v>
      </c>
      <c r="CN76" s="53">
        <f t="shared" ca="1" si="79"/>
        <v>60660.300158188344</v>
      </c>
      <c r="CO76" s="53">
        <f t="shared" ca="1" si="79"/>
        <v>61002.811135744072</v>
      </c>
      <c r="CP76" s="53">
        <f t="shared" ca="1" si="79"/>
        <v>24991.243422255786</v>
      </c>
      <c r="CQ76" s="53">
        <f t="shared" ca="1" si="79"/>
        <v>37250.748133163615</v>
      </c>
      <c r="CR76" s="53">
        <f t="shared" ca="1" si="79"/>
        <v>37460.898100117323</v>
      </c>
      <c r="CS76" s="53">
        <f t="shared" ca="1" si="79"/>
        <v>37672.236285535037</v>
      </c>
      <c r="CT76" s="53">
        <f t="shared" ca="1" si="79"/>
        <v>38988.853514886199</v>
      </c>
      <c r="CU76" s="53">
        <f t="shared" ca="1" si="79"/>
        <v>75125.991154759628</v>
      </c>
      <c r="CV76" s="53">
        <f t="shared" ca="1" si="79"/>
        <v>63455.230516305986</v>
      </c>
      <c r="CW76" s="53">
        <f t="shared" ca="1" si="79"/>
        <v>63813.544436455581</v>
      </c>
      <c r="CX76" s="53">
        <f t="shared" ca="1" si="79"/>
        <v>64173.884315602074</v>
      </c>
      <c r="CY76" s="53">
        <f t="shared" ca="1" si="79"/>
        <v>64536.261608814064</v>
      </c>
      <c r="CZ76" s="53">
        <f t="shared" ca="1" si="79"/>
        <v>64900.687835928067</v>
      </c>
      <c r="DA76" s="53">
        <f t="shared" ca="1" si="79"/>
        <v>65267.174581914369</v>
      </c>
      <c r="DB76" s="53">
        <f t="shared" ca="1" si="79"/>
        <v>26734.797128478902</v>
      </c>
      <c r="DC76" s="53">
        <f t="shared" ca="1" si="79"/>
        <v>39852.467169153977</v>
      </c>
      <c r="DD76" s="53">
        <f t="shared" ca="1" si="79"/>
        <v>40077.327633789813</v>
      </c>
      <c r="DE76" s="53">
        <f t="shared" ca="1" si="79"/>
        <v>40303.459492190064</v>
      </c>
      <c r="DF76" s="53">
        <f t="shared" ca="1" si="79"/>
        <v>41712.239927595685</v>
      </c>
      <c r="DG76" s="53">
        <f t="shared" ref="DG76:DV76" ca="1" si="80">IF(DG56&lt;0,0,DG56)</f>
        <v>80378.977202258655</v>
      </c>
      <c r="DH76" s="53">
        <f t="shared" ca="1" si="80"/>
        <v>67891.263319111778</v>
      </c>
      <c r="DI76" s="53">
        <f t="shared" ca="1" si="80"/>
        <v>68274.659213671956</v>
      </c>
      <c r="DJ76" s="53">
        <f t="shared" ca="1" si="80"/>
        <v>68660.222884360701</v>
      </c>
      <c r="DK76" s="53">
        <f t="shared" ca="1" si="80"/>
        <v>69047.966588098265</v>
      </c>
      <c r="DL76" s="53">
        <f t="shared" ca="1" si="80"/>
        <v>69437.902651111261</v>
      </c>
      <c r="DM76" s="53">
        <f t="shared" ca="1" si="80"/>
        <v>69830.043469311961</v>
      </c>
      <c r="DN76" s="53">
        <f t="shared" ca="1" si="80"/>
        <v>28600.399594140879</v>
      </c>
      <c r="DO76" s="53">
        <f t="shared" ca="1" si="80"/>
        <v>42636.306537659846</v>
      </c>
      <c r="DP76" s="53">
        <f t="shared" ca="1" si="80"/>
        <v>42876.90723482355</v>
      </c>
      <c r="DQ76" s="53">
        <f t="shared" ca="1" si="80"/>
        <v>43118.868323309231</v>
      </c>
      <c r="DR76" s="53">
        <f t="shared" ca="1" si="80"/>
        <v>44626.263389191692</v>
      </c>
      <c r="DS76" s="53">
        <f t="shared" ca="1" si="80"/>
        <v>85999.672273084987</v>
      </c>
      <c r="DT76" s="53">
        <f t="shared" ca="1" si="80"/>
        <v>72637.818418119481</v>
      </c>
      <c r="DU76" s="53">
        <f t="shared" ca="1" si="80"/>
        <v>73048.052025295809</v>
      </c>
      <c r="DV76" s="53">
        <f t="shared" ca="1" si="80"/>
        <v>73460.605152932825</v>
      </c>
      <c r="DW76" s="94"/>
      <c r="DX76" s="55">
        <f ca="1">SUM(G76:DW76)</f>
        <v>5012025.0979713891</v>
      </c>
    </row>
    <row r="77" spans="1:128" hidden="1" outlineLevel="1" x14ac:dyDescent="0.2">
      <c r="A77" s="33" t="str">
        <f ca="1">Language!A$1376</f>
        <v>дисконтированные притоки</v>
      </c>
      <c r="B77" s="95"/>
      <c r="C77" s="46" t="str">
        <f ca="1">Параметры!$C$70</f>
        <v>тыс. руб.</v>
      </c>
      <c r="F77" s="6" t="s">
        <v>3082</v>
      </c>
      <c r="G77" s="53">
        <f ca="1">G76/G47</f>
        <v>3736.5648635009711</v>
      </c>
      <c r="H77" s="53">
        <f t="shared" ref="H77:N77" ca="1" si="81">H76/H47</f>
        <v>3279.7049755980906</v>
      </c>
      <c r="I77" s="53">
        <f t="shared" ca="1" si="81"/>
        <v>346.57044328906818</v>
      </c>
      <c r="J77" s="53">
        <f t="shared" ca="1" si="81"/>
        <v>4387.7147885168142</v>
      </c>
      <c r="K77" s="53">
        <f t="shared" ca="1" si="81"/>
        <v>6894.2787713106645</v>
      </c>
      <c r="L77" s="53">
        <f t="shared" ca="1" si="81"/>
        <v>6846.3033031991181</v>
      </c>
      <c r="M77" s="53">
        <f t="shared" ca="1" si="81"/>
        <v>6794.8843375341985</v>
      </c>
      <c r="N77" s="53">
        <f t="shared" ca="1" si="81"/>
        <v>7099.2875209678541</v>
      </c>
      <c r="O77" s="53">
        <f t="shared" ref="O77:AT77" ca="1" si="82">O76/O47</f>
        <v>12384.369348832017</v>
      </c>
      <c r="P77" s="53">
        <f t="shared" ca="1" si="82"/>
        <v>11882.802317285905</v>
      </c>
      <c r="Q77" s="53">
        <f t="shared" ca="1" si="82"/>
        <v>12043.857957274626</v>
      </c>
      <c r="R77" s="53">
        <f t="shared" ca="1" si="82"/>
        <v>11117.366455040154</v>
      </c>
      <c r="S77" s="53">
        <f t="shared" ca="1" si="82"/>
        <v>10882.306985696412</v>
      </c>
      <c r="T77" s="53">
        <f t="shared" ca="1" si="82"/>
        <v>10622.129267385189</v>
      </c>
      <c r="U77" s="53">
        <f t="shared" ca="1" si="82"/>
        <v>17615.04879543413</v>
      </c>
      <c r="V77" s="53">
        <f t="shared" ca="1" si="82"/>
        <v>13281.073242063994</v>
      </c>
      <c r="W77" s="53">
        <f t="shared" ca="1" si="82"/>
        <v>19486.93578969697</v>
      </c>
      <c r="X77" s="53">
        <f t="shared" ca="1" si="82"/>
        <v>19301.256247844736</v>
      </c>
      <c r="Y77" s="53">
        <f t="shared" ca="1" si="82"/>
        <v>19117.347956925696</v>
      </c>
      <c r="Z77" s="53">
        <f t="shared" ca="1" si="82"/>
        <v>19486.419345366801</v>
      </c>
      <c r="AA77" s="53">
        <f t="shared" ca="1" si="82"/>
        <v>36962.382778898558</v>
      </c>
      <c r="AB77" s="53">
        <f t="shared" ca="1" si="82"/>
        <v>30752.687374918936</v>
      </c>
      <c r="AC77" s="53">
        <f t="shared" ca="1" si="82"/>
        <v>30459.900131075807</v>
      </c>
      <c r="AD77" s="53">
        <f t="shared" ca="1" si="82"/>
        <v>30169.902302715192</v>
      </c>
      <c r="AE77" s="53">
        <f t="shared" ca="1" si="82"/>
        <v>29882.667286542252</v>
      </c>
      <c r="AF77" s="53">
        <f t="shared" ca="1" si="82"/>
        <v>29598.168733406543</v>
      </c>
      <c r="AG77" s="53">
        <f t="shared" ca="1" si="82"/>
        <v>29316.38054587214</v>
      </c>
      <c r="AH77" s="53">
        <f t="shared" ca="1" si="82"/>
        <v>11838.419879628054</v>
      </c>
      <c r="AI77" s="53">
        <f t="shared" ca="1" si="82"/>
        <v>17372.039012044341</v>
      </c>
      <c r="AJ77" s="53">
        <f t="shared" ca="1" si="82"/>
        <v>17206.532234623199</v>
      </c>
      <c r="AK77" s="53">
        <f t="shared" ca="1" si="82"/>
        <v>17042.603955886763</v>
      </c>
      <c r="AL77" s="53">
        <f t="shared" ca="1" si="82"/>
        <v>17371.748370922371</v>
      </c>
      <c r="AM77" s="53">
        <f t="shared" ca="1" si="82"/>
        <v>32954.537352169005</v>
      </c>
      <c r="AN77" s="53">
        <f t="shared" ca="1" si="82"/>
        <v>27417.613041679982</v>
      </c>
      <c r="AO77" s="53">
        <f t="shared" ca="1" si="82"/>
        <v>27156.597691732528</v>
      </c>
      <c r="AP77" s="53">
        <f t="shared" ca="1" si="82"/>
        <v>26898.068767264733</v>
      </c>
      <c r="AQ77" s="53">
        <f t="shared" ca="1" si="82"/>
        <v>26642.002559116776</v>
      </c>
      <c r="AR77" s="53">
        <f t="shared" ca="1" si="82"/>
        <v>26388.3755845628</v>
      </c>
      <c r="AS77" s="53">
        <f t="shared" ca="1" si="82"/>
        <v>26137.164585136223</v>
      </c>
      <c r="AT77" s="53">
        <f t="shared" ca="1" si="82"/>
        <v>10552.699036108317</v>
      </c>
      <c r="AU77" s="53">
        <f t="shared" ref="AU77:BZ77" ca="1" si="83">AU76/AU47</f>
        <v>15486.891396496705</v>
      </c>
      <c r="AV77" s="53">
        <f t="shared" ca="1" si="83"/>
        <v>15339.362420570655</v>
      </c>
      <c r="AW77" s="53">
        <f t="shared" ca="1" si="83"/>
        <v>15193.24021703049</v>
      </c>
      <c r="AX77" s="53">
        <f t="shared" ca="1" si="83"/>
        <v>15486.773787389762</v>
      </c>
      <c r="AY77" s="53">
        <f t="shared" ca="1" si="83"/>
        <v>29381.473062075776</v>
      </c>
      <c r="AZ77" s="53">
        <f t="shared" ca="1" si="83"/>
        <v>24444.427294714897</v>
      </c>
      <c r="BA77" s="53">
        <f t="shared" ca="1" si="83"/>
        <v>24211.733004188412</v>
      </c>
      <c r="BB77" s="53">
        <f t="shared" ca="1" si="83"/>
        <v>23981.255106943354</v>
      </c>
      <c r="BC77" s="53">
        <f t="shared" ca="1" si="83"/>
        <v>23752.972472406465</v>
      </c>
      <c r="BD77" s="53">
        <f t="shared" ca="1" si="83"/>
        <v>23526.86417175422</v>
      </c>
      <c r="BE77" s="53">
        <f t="shared" ca="1" si="83"/>
        <v>23302.909475982375</v>
      </c>
      <c r="BF77" s="53">
        <f t="shared" ca="1" si="83"/>
        <v>9406.8021767348564</v>
      </c>
      <c r="BG77" s="53">
        <f t="shared" ca="1" si="83"/>
        <v>13806.497559736465</v>
      </c>
      <c r="BH77" s="53">
        <f t="shared" ca="1" si="83"/>
        <v>13674.990806709477</v>
      </c>
      <c r="BI77" s="53">
        <f t="shared" ca="1" si="83"/>
        <v>13544.737823829957</v>
      </c>
      <c r="BJ77" s="53">
        <f t="shared" ca="1" si="83"/>
        <v>13806.51064652762</v>
      </c>
      <c r="BK77" s="53">
        <f t="shared" ca="1" si="83"/>
        <v>26195.988971802737</v>
      </c>
      <c r="BL77" s="53">
        <f t="shared" ca="1" si="83"/>
        <v>21793.827392701918</v>
      </c>
      <c r="BM77" s="53">
        <f t="shared" ca="1" si="83"/>
        <v>21586.378647407859</v>
      </c>
      <c r="BN77" s="53">
        <f t="shared" ca="1" si="83"/>
        <v>21380.905628257657</v>
      </c>
      <c r="BO77" s="53">
        <f t="shared" ca="1" si="83"/>
        <v>21177.389502235485</v>
      </c>
      <c r="BP77" s="53">
        <f t="shared" ca="1" si="83"/>
        <v>20975.81161609196</v>
      </c>
      <c r="BQ77" s="53">
        <f t="shared" ca="1" si="83"/>
        <v>20776.153494624872</v>
      </c>
      <c r="BR77" s="53">
        <f t="shared" ca="1" si="83"/>
        <v>8385.4921099856656</v>
      </c>
      <c r="BS77" s="53">
        <f t="shared" ca="1" si="83"/>
        <v>12308.587600100107</v>
      </c>
      <c r="BT77" s="53">
        <f t="shared" ca="1" si="83"/>
        <v>12191.360676295229</v>
      </c>
      <c r="BU77" s="53">
        <f t="shared" ca="1" si="83"/>
        <v>12075.251195959207</v>
      </c>
      <c r="BV77" s="53">
        <f t="shared" ca="1" si="83"/>
        <v>12308.697564914521</v>
      </c>
      <c r="BW77" s="53">
        <f t="shared" ca="1" si="83"/>
        <v>23356.014187191478</v>
      </c>
      <c r="BX77" s="53">
        <f t="shared" ca="1" si="83"/>
        <v>19430.78474870995</v>
      </c>
      <c r="BY77" s="53">
        <f t="shared" ca="1" si="83"/>
        <v>19245.840448398907</v>
      </c>
      <c r="BZ77" s="53">
        <f t="shared" ca="1" si="83"/>
        <v>19062.657372345744</v>
      </c>
      <c r="CA77" s="53">
        <f t="shared" ref="CA77:DF77" ca="1" si="84">CA76/CA47</f>
        <v>18881.218734786496</v>
      </c>
      <c r="CB77" s="53">
        <f t="shared" ca="1" si="84"/>
        <v>18701.507910145639</v>
      </c>
      <c r="CC77" s="53">
        <f t="shared" ca="1" si="84"/>
        <v>18523.508431501232</v>
      </c>
      <c r="CD77" s="53">
        <f t="shared" ca="1" si="84"/>
        <v>7475.1972722950486</v>
      </c>
      <c r="CE77" s="53">
        <f t="shared" ca="1" si="84"/>
        <v>10973.318895651948</v>
      </c>
      <c r="CF77" s="53">
        <f t="shared" ca="1" si="84"/>
        <v>10868.819275518566</v>
      </c>
      <c r="CG77" s="53">
        <f t="shared" ca="1" si="84"/>
        <v>10765.315624494824</v>
      </c>
      <c r="CH77" s="53">
        <f t="shared" ca="1" si="84"/>
        <v>10973.498860744645</v>
      </c>
      <c r="CI77" s="53">
        <f t="shared" ca="1" si="84"/>
        <v>20824.049334145991</v>
      </c>
      <c r="CJ77" s="53">
        <f t="shared" ca="1" si="84"/>
        <v>17324.079170567933</v>
      </c>
      <c r="CK77" s="53">
        <f t="shared" ca="1" si="84"/>
        <v>17159.196195215583</v>
      </c>
      <c r="CL77" s="53">
        <f t="shared" ca="1" si="84"/>
        <v>16995.883257418885</v>
      </c>
      <c r="CM77" s="53">
        <f t="shared" ca="1" si="84"/>
        <v>16834.125395716022</v>
      </c>
      <c r="CN77" s="53">
        <f t="shared" ca="1" si="84"/>
        <v>16673.907791386788</v>
      </c>
      <c r="CO77" s="53">
        <f t="shared" ca="1" si="84"/>
        <v>16515.215767092606</v>
      </c>
      <c r="CP77" s="53">
        <f t="shared" ca="1" si="84"/>
        <v>6663.8287963201801</v>
      </c>
      <c r="CQ77" s="53">
        <f t="shared" ca="1" si="84"/>
        <v>9783.0106977079449</v>
      </c>
      <c r="CR77" s="53">
        <f t="shared" ca="1" si="84"/>
        <v>9689.8549699723571</v>
      </c>
      <c r="CS77" s="53">
        <f t="shared" ca="1" si="84"/>
        <v>9597.586966372488</v>
      </c>
      <c r="CT77" s="53">
        <f t="shared" ca="1" si="84"/>
        <v>9783.2394275268016</v>
      </c>
      <c r="CU77" s="53">
        <f t="shared" ca="1" si="84"/>
        <v>18566.669003985324</v>
      </c>
      <c r="CV77" s="53">
        <f t="shared" ca="1" si="84"/>
        <v>15445.884012904824</v>
      </c>
      <c r="CW77" s="53">
        <f t="shared" ca="1" si="84"/>
        <v>15298.884770236524</v>
      </c>
      <c r="CX77" s="53">
        <f t="shared" ca="1" si="84"/>
        <v>15153.285154883222</v>
      </c>
      <c r="CY77" s="53">
        <f t="shared" ca="1" si="84"/>
        <v>15009.071831075369</v>
      </c>
      <c r="CZ77" s="53">
        <f t="shared" ca="1" si="84"/>
        <v>14866.231590250161</v>
      </c>
      <c r="DA77" s="53">
        <f t="shared" ca="1" si="84"/>
        <v>14724.751349835919</v>
      </c>
      <c r="DB77" s="53">
        <f t="shared" ca="1" si="84"/>
        <v>5940.6178116026467</v>
      </c>
      <c r="DC77" s="53">
        <f t="shared" ca="1" si="84"/>
        <v>8721.9078852548082</v>
      </c>
      <c r="DD77" s="53">
        <f t="shared" ca="1" si="84"/>
        <v>8638.8632782028872</v>
      </c>
      <c r="DE77" s="53">
        <f t="shared" ca="1" si="84"/>
        <v>8556.6099349074502</v>
      </c>
      <c r="DF77" s="53">
        <f t="shared" ca="1" si="84"/>
        <v>8722.1687201297209</v>
      </c>
      <c r="DG77" s="53">
        <f t="shared" ref="DG77:DV77" ca="1" si="85">DG76/DG47</f>
        <v>16554.078484983209</v>
      </c>
      <c r="DH77" s="53">
        <f t="shared" ca="1" si="85"/>
        <v>13771.396649693188</v>
      </c>
      <c r="DI77" s="53">
        <f t="shared" ca="1" si="85"/>
        <v>13640.340166942136</v>
      </c>
      <c r="DJ77" s="53">
        <f t="shared" ca="1" si="85"/>
        <v>13510.531416181746</v>
      </c>
      <c r="DK77" s="53">
        <f t="shared" ca="1" si="85"/>
        <v>13381.958510406846</v>
      </c>
      <c r="DL77" s="53">
        <f t="shared" ca="1" si="85"/>
        <v>13254.609675978043</v>
      </c>
      <c r="DM77" s="53">
        <f t="shared" ca="1" si="85"/>
        <v>13128.473251536361</v>
      </c>
      <c r="DN77" s="53">
        <f t="shared" ca="1" si="85"/>
        <v>5295.9707166412363</v>
      </c>
      <c r="DO77" s="53">
        <f t="shared" ca="1" si="85"/>
        <v>7775.9706530767489</v>
      </c>
      <c r="DP77" s="53">
        <f t="shared" ca="1" si="85"/>
        <v>7701.93858693934</v>
      </c>
      <c r="DQ77" s="53">
        <f t="shared" ca="1" si="85"/>
        <v>7628.6118224285219</v>
      </c>
      <c r="DR77" s="53">
        <f t="shared" ca="1" si="85"/>
        <v>7776.2506342734996</v>
      </c>
      <c r="DS77" s="53">
        <f t="shared" ca="1" si="85"/>
        <v>14759.718835032038</v>
      </c>
      <c r="DT77" s="53">
        <f t="shared" ca="1" si="85"/>
        <v>12278.509294472686</v>
      </c>
      <c r="DU77" s="53">
        <f t="shared" ca="1" si="85"/>
        <v>12161.665465653656</v>
      </c>
      <c r="DV77" s="53">
        <f t="shared" ca="1" si="85"/>
        <v>12045.933973666619</v>
      </c>
      <c r="DW77" s="94"/>
      <c r="DX77" s="55">
        <f ca="1">SUM(G77:DW77)</f>
        <v>1918642.562772939</v>
      </c>
    </row>
    <row r="78" spans="1:128" hidden="1" outlineLevel="1" x14ac:dyDescent="0.2">
      <c r="A78" s="33" t="str">
        <f ca="1">Language!A$1377</f>
        <v>оттоки</v>
      </c>
      <c r="B78" s="95"/>
      <c r="C78" s="46" t="str">
        <f ca="1">Параметры!$C$70</f>
        <v>тыс. руб.</v>
      </c>
      <c r="F78" s="6" t="s">
        <v>3082</v>
      </c>
      <c r="G78" s="53">
        <f ca="1">IF(G56&lt;0,G56,0)</f>
        <v>0</v>
      </c>
      <c r="H78" s="53">
        <f t="shared" ref="H78:N78" ca="1" si="86">IF(H56&lt;0,H56,0)</f>
        <v>0</v>
      </c>
      <c r="I78" s="53">
        <f t="shared" ca="1" si="86"/>
        <v>0</v>
      </c>
      <c r="J78" s="53">
        <f t="shared" ca="1" si="86"/>
        <v>0</v>
      </c>
      <c r="K78" s="53">
        <f t="shared" ca="1" si="86"/>
        <v>0</v>
      </c>
      <c r="L78" s="53">
        <f t="shared" ca="1" si="86"/>
        <v>0</v>
      </c>
      <c r="M78" s="53">
        <f t="shared" ca="1" si="86"/>
        <v>0</v>
      </c>
      <c r="N78" s="53">
        <f t="shared" ca="1" si="86"/>
        <v>0</v>
      </c>
      <c r="O78" s="53">
        <f t="shared" ref="O78:AT78" ca="1" si="87">IF(O56&lt;0,O56,0)</f>
        <v>0</v>
      </c>
      <c r="P78" s="53">
        <f t="shared" ca="1" si="87"/>
        <v>0</v>
      </c>
      <c r="Q78" s="53">
        <f t="shared" ca="1" si="87"/>
        <v>0</v>
      </c>
      <c r="R78" s="53">
        <f t="shared" ca="1" si="87"/>
        <v>0</v>
      </c>
      <c r="S78" s="53">
        <f t="shared" ca="1" si="87"/>
        <v>0</v>
      </c>
      <c r="T78" s="53">
        <f t="shared" ca="1" si="87"/>
        <v>0</v>
      </c>
      <c r="U78" s="53">
        <f t="shared" ca="1" si="87"/>
        <v>0</v>
      </c>
      <c r="V78" s="53">
        <f t="shared" ca="1" si="87"/>
        <v>0</v>
      </c>
      <c r="W78" s="53">
        <f t="shared" ca="1" si="87"/>
        <v>0</v>
      </c>
      <c r="X78" s="53">
        <f t="shared" ca="1" si="87"/>
        <v>0</v>
      </c>
      <c r="Y78" s="53">
        <f t="shared" ca="1" si="87"/>
        <v>0</v>
      </c>
      <c r="Z78" s="53">
        <f t="shared" ca="1" si="87"/>
        <v>0</v>
      </c>
      <c r="AA78" s="53">
        <f t="shared" ca="1" si="87"/>
        <v>0</v>
      </c>
      <c r="AB78" s="53">
        <f t="shared" ca="1" si="87"/>
        <v>0</v>
      </c>
      <c r="AC78" s="53">
        <f t="shared" ca="1" si="87"/>
        <v>0</v>
      </c>
      <c r="AD78" s="53">
        <f t="shared" ca="1" si="87"/>
        <v>0</v>
      </c>
      <c r="AE78" s="53">
        <f t="shared" ca="1" si="87"/>
        <v>0</v>
      </c>
      <c r="AF78" s="53">
        <f t="shared" ca="1" si="87"/>
        <v>0</v>
      </c>
      <c r="AG78" s="53">
        <f t="shared" ca="1" si="87"/>
        <v>0</v>
      </c>
      <c r="AH78" s="53">
        <f t="shared" ca="1" si="87"/>
        <v>0</v>
      </c>
      <c r="AI78" s="53">
        <f t="shared" ca="1" si="87"/>
        <v>0</v>
      </c>
      <c r="AJ78" s="53">
        <f t="shared" ca="1" si="87"/>
        <v>0</v>
      </c>
      <c r="AK78" s="53">
        <f t="shared" ca="1" si="87"/>
        <v>0</v>
      </c>
      <c r="AL78" s="53">
        <f t="shared" ca="1" si="87"/>
        <v>0</v>
      </c>
      <c r="AM78" s="53">
        <f t="shared" ca="1" si="87"/>
        <v>0</v>
      </c>
      <c r="AN78" s="53">
        <f t="shared" ca="1" si="87"/>
        <v>0</v>
      </c>
      <c r="AO78" s="53">
        <f t="shared" ca="1" si="87"/>
        <v>0</v>
      </c>
      <c r="AP78" s="53">
        <f t="shared" ca="1" si="87"/>
        <v>0</v>
      </c>
      <c r="AQ78" s="53">
        <f t="shared" ca="1" si="87"/>
        <v>0</v>
      </c>
      <c r="AR78" s="53">
        <f t="shared" ca="1" si="87"/>
        <v>0</v>
      </c>
      <c r="AS78" s="53">
        <f t="shared" ca="1" si="87"/>
        <v>0</v>
      </c>
      <c r="AT78" s="53">
        <f t="shared" ca="1" si="87"/>
        <v>0</v>
      </c>
      <c r="AU78" s="53">
        <f t="shared" ref="AU78:BZ78" ca="1" si="88">IF(AU56&lt;0,AU56,0)</f>
        <v>0</v>
      </c>
      <c r="AV78" s="53">
        <f t="shared" ca="1" si="88"/>
        <v>0</v>
      </c>
      <c r="AW78" s="53">
        <f t="shared" ca="1" si="88"/>
        <v>0</v>
      </c>
      <c r="AX78" s="53">
        <f t="shared" ca="1" si="88"/>
        <v>0</v>
      </c>
      <c r="AY78" s="53">
        <f t="shared" ca="1" si="88"/>
        <v>0</v>
      </c>
      <c r="AZ78" s="53">
        <f t="shared" ca="1" si="88"/>
        <v>0</v>
      </c>
      <c r="BA78" s="53">
        <f t="shared" ca="1" si="88"/>
        <v>0</v>
      </c>
      <c r="BB78" s="53">
        <f t="shared" ca="1" si="88"/>
        <v>0</v>
      </c>
      <c r="BC78" s="53">
        <f t="shared" ca="1" si="88"/>
        <v>0</v>
      </c>
      <c r="BD78" s="53">
        <f t="shared" ca="1" si="88"/>
        <v>0</v>
      </c>
      <c r="BE78" s="53">
        <f t="shared" ca="1" si="88"/>
        <v>0</v>
      </c>
      <c r="BF78" s="53">
        <f t="shared" ca="1" si="88"/>
        <v>0</v>
      </c>
      <c r="BG78" s="53">
        <f t="shared" ca="1" si="88"/>
        <v>0</v>
      </c>
      <c r="BH78" s="53">
        <f t="shared" ca="1" si="88"/>
        <v>0</v>
      </c>
      <c r="BI78" s="53">
        <f t="shared" ca="1" si="88"/>
        <v>0</v>
      </c>
      <c r="BJ78" s="53">
        <f t="shared" ca="1" si="88"/>
        <v>0</v>
      </c>
      <c r="BK78" s="53">
        <f t="shared" ca="1" si="88"/>
        <v>0</v>
      </c>
      <c r="BL78" s="53">
        <f t="shared" ca="1" si="88"/>
        <v>0</v>
      </c>
      <c r="BM78" s="53">
        <f t="shared" ca="1" si="88"/>
        <v>0</v>
      </c>
      <c r="BN78" s="53">
        <f t="shared" ca="1" si="88"/>
        <v>0</v>
      </c>
      <c r="BO78" s="53">
        <f t="shared" ca="1" si="88"/>
        <v>0</v>
      </c>
      <c r="BP78" s="53">
        <f t="shared" ca="1" si="88"/>
        <v>0</v>
      </c>
      <c r="BQ78" s="53">
        <f t="shared" ca="1" si="88"/>
        <v>0</v>
      </c>
      <c r="BR78" s="53">
        <f t="shared" ca="1" si="88"/>
        <v>0</v>
      </c>
      <c r="BS78" s="53">
        <f t="shared" ca="1" si="88"/>
        <v>0</v>
      </c>
      <c r="BT78" s="53">
        <f t="shared" ca="1" si="88"/>
        <v>0</v>
      </c>
      <c r="BU78" s="53">
        <f t="shared" ca="1" si="88"/>
        <v>0</v>
      </c>
      <c r="BV78" s="53">
        <f t="shared" ca="1" si="88"/>
        <v>0</v>
      </c>
      <c r="BW78" s="53">
        <f t="shared" ca="1" si="88"/>
        <v>0</v>
      </c>
      <c r="BX78" s="53">
        <f t="shared" ca="1" si="88"/>
        <v>0</v>
      </c>
      <c r="BY78" s="53">
        <f t="shared" ca="1" si="88"/>
        <v>0</v>
      </c>
      <c r="BZ78" s="53">
        <f t="shared" ca="1" si="88"/>
        <v>0</v>
      </c>
      <c r="CA78" s="53">
        <f t="shared" ref="CA78:DF78" ca="1" si="89">IF(CA56&lt;0,CA56,0)</f>
        <v>0</v>
      </c>
      <c r="CB78" s="53">
        <f t="shared" ca="1" si="89"/>
        <v>0</v>
      </c>
      <c r="CC78" s="53">
        <f t="shared" ca="1" si="89"/>
        <v>0</v>
      </c>
      <c r="CD78" s="53">
        <f t="shared" ca="1" si="89"/>
        <v>0</v>
      </c>
      <c r="CE78" s="53">
        <f t="shared" ca="1" si="89"/>
        <v>0</v>
      </c>
      <c r="CF78" s="53">
        <f t="shared" ca="1" si="89"/>
        <v>0</v>
      </c>
      <c r="CG78" s="53">
        <f t="shared" ca="1" si="89"/>
        <v>0</v>
      </c>
      <c r="CH78" s="53">
        <f t="shared" ca="1" si="89"/>
        <v>0</v>
      </c>
      <c r="CI78" s="53">
        <f t="shared" ca="1" si="89"/>
        <v>0</v>
      </c>
      <c r="CJ78" s="53">
        <f t="shared" ca="1" si="89"/>
        <v>0</v>
      </c>
      <c r="CK78" s="53">
        <f t="shared" ca="1" si="89"/>
        <v>0</v>
      </c>
      <c r="CL78" s="53">
        <f t="shared" ca="1" si="89"/>
        <v>0</v>
      </c>
      <c r="CM78" s="53">
        <f t="shared" ca="1" si="89"/>
        <v>0</v>
      </c>
      <c r="CN78" s="53">
        <f t="shared" ca="1" si="89"/>
        <v>0</v>
      </c>
      <c r="CO78" s="53">
        <f t="shared" ca="1" si="89"/>
        <v>0</v>
      </c>
      <c r="CP78" s="53">
        <f t="shared" ca="1" si="89"/>
        <v>0</v>
      </c>
      <c r="CQ78" s="53">
        <f t="shared" ca="1" si="89"/>
        <v>0</v>
      </c>
      <c r="CR78" s="53">
        <f t="shared" ca="1" si="89"/>
        <v>0</v>
      </c>
      <c r="CS78" s="53">
        <f t="shared" ca="1" si="89"/>
        <v>0</v>
      </c>
      <c r="CT78" s="53">
        <f t="shared" ca="1" si="89"/>
        <v>0</v>
      </c>
      <c r="CU78" s="53">
        <f t="shared" ca="1" si="89"/>
        <v>0</v>
      </c>
      <c r="CV78" s="53">
        <f t="shared" ca="1" si="89"/>
        <v>0</v>
      </c>
      <c r="CW78" s="53">
        <f t="shared" ca="1" si="89"/>
        <v>0</v>
      </c>
      <c r="CX78" s="53">
        <f t="shared" ca="1" si="89"/>
        <v>0</v>
      </c>
      <c r="CY78" s="53">
        <f t="shared" ca="1" si="89"/>
        <v>0</v>
      </c>
      <c r="CZ78" s="53">
        <f t="shared" ca="1" si="89"/>
        <v>0</v>
      </c>
      <c r="DA78" s="53">
        <f t="shared" ca="1" si="89"/>
        <v>0</v>
      </c>
      <c r="DB78" s="53">
        <f t="shared" ca="1" si="89"/>
        <v>0</v>
      </c>
      <c r="DC78" s="53">
        <f t="shared" ca="1" si="89"/>
        <v>0</v>
      </c>
      <c r="DD78" s="53">
        <f t="shared" ca="1" si="89"/>
        <v>0</v>
      </c>
      <c r="DE78" s="53">
        <f t="shared" ca="1" si="89"/>
        <v>0</v>
      </c>
      <c r="DF78" s="53">
        <f t="shared" ca="1" si="89"/>
        <v>0</v>
      </c>
      <c r="DG78" s="53">
        <f t="shared" ref="DG78:DV78" ca="1" si="90">IF(DG56&lt;0,DG56,0)</f>
        <v>0</v>
      </c>
      <c r="DH78" s="53">
        <f t="shared" ca="1" si="90"/>
        <v>0</v>
      </c>
      <c r="DI78" s="53">
        <f t="shared" ca="1" si="90"/>
        <v>0</v>
      </c>
      <c r="DJ78" s="53">
        <f t="shared" ca="1" si="90"/>
        <v>0</v>
      </c>
      <c r="DK78" s="53">
        <f t="shared" ca="1" si="90"/>
        <v>0</v>
      </c>
      <c r="DL78" s="53">
        <f t="shared" ca="1" si="90"/>
        <v>0</v>
      </c>
      <c r="DM78" s="53">
        <f t="shared" ca="1" si="90"/>
        <v>0</v>
      </c>
      <c r="DN78" s="53">
        <f t="shared" ca="1" si="90"/>
        <v>0</v>
      </c>
      <c r="DO78" s="53">
        <f t="shared" ca="1" si="90"/>
        <v>0</v>
      </c>
      <c r="DP78" s="53">
        <f t="shared" ca="1" si="90"/>
        <v>0</v>
      </c>
      <c r="DQ78" s="53">
        <f t="shared" ca="1" si="90"/>
        <v>0</v>
      </c>
      <c r="DR78" s="53">
        <f t="shared" ca="1" si="90"/>
        <v>0</v>
      </c>
      <c r="DS78" s="53">
        <f t="shared" ca="1" si="90"/>
        <v>0</v>
      </c>
      <c r="DT78" s="53">
        <f t="shared" ca="1" si="90"/>
        <v>0</v>
      </c>
      <c r="DU78" s="53">
        <f t="shared" ca="1" si="90"/>
        <v>0</v>
      </c>
      <c r="DV78" s="53">
        <f t="shared" ca="1" si="90"/>
        <v>0</v>
      </c>
      <c r="DW78" s="94"/>
      <c r="DX78" s="55">
        <f ca="1">SUM(G78:DW78)</f>
        <v>0</v>
      </c>
    </row>
    <row r="79" spans="1:128" hidden="1" outlineLevel="1" x14ac:dyDescent="0.2">
      <c r="A79" s="33" t="str">
        <f ca="1">Language!A$1378</f>
        <v>дисконтированные оттоки</v>
      </c>
      <c r="B79" s="95"/>
      <c r="C79" s="46" t="str">
        <f ca="1">Параметры!$C$70</f>
        <v>тыс. руб.</v>
      </c>
      <c r="F79" s="6" t="s">
        <v>3082</v>
      </c>
      <c r="G79" s="53">
        <f ca="1">G78/G47</f>
        <v>0</v>
      </c>
      <c r="H79" s="53">
        <f t="shared" ref="H79:N79" ca="1" si="91">H78/H47</f>
        <v>0</v>
      </c>
      <c r="I79" s="53">
        <f t="shared" ca="1" si="91"/>
        <v>0</v>
      </c>
      <c r="J79" s="53">
        <f t="shared" ca="1" si="91"/>
        <v>0</v>
      </c>
      <c r="K79" s="53">
        <f t="shared" ca="1" si="91"/>
        <v>0</v>
      </c>
      <c r="L79" s="53">
        <f t="shared" ca="1" si="91"/>
        <v>0</v>
      </c>
      <c r="M79" s="53">
        <f t="shared" ca="1" si="91"/>
        <v>0</v>
      </c>
      <c r="N79" s="53">
        <f t="shared" ca="1" si="91"/>
        <v>0</v>
      </c>
      <c r="O79" s="53">
        <f t="shared" ref="O79:AT79" ca="1" si="92">O78/O47</f>
        <v>0</v>
      </c>
      <c r="P79" s="53">
        <f t="shared" ca="1" si="92"/>
        <v>0</v>
      </c>
      <c r="Q79" s="53">
        <f t="shared" ca="1" si="92"/>
        <v>0</v>
      </c>
      <c r="R79" s="53">
        <f t="shared" ca="1" si="92"/>
        <v>0</v>
      </c>
      <c r="S79" s="53">
        <f t="shared" ca="1" si="92"/>
        <v>0</v>
      </c>
      <c r="T79" s="53">
        <f t="shared" ca="1" si="92"/>
        <v>0</v>
      </c>
      <c r="U79" s="53">
        <f t="shared" ca="1" si="92"/>
        <v>0</v>
      </c>
      <c r="V79" s="53">
        <f t="shared" ca="1" si="92"/>
        <v>0</v>
      </c>
      <c r="W79" s="53">
        <f t="shared" ca="1" si="92"/>
        <v>0</v>
      </c>
      <c r="X79" s="53">
        <f t="shared" ca="1" si="92"/>
        <v>0</v>
      </c>
      <c r="Y79" s="53">
        <f t="shared" ca="1" si="92"/>
        <v>0</v>
      </c>
      <c r="Z79" s="53">
        <f t="shared" ca="1" si="92"/>
        <v>0</v>
      </c>
      <c r="AA79" s="53">
        <f t="shared" ca="1" si="92"/>
        <v>0</v>
      </c>
      <c r="AB79" s="53">
        <f t="shared" ca="1" si="92"/>
        <v>0</v>
      </c>
      <c r="AC79" s="53">
        <f t="shared" ca="1" si="92"/>
        <v>0</v>
      </c>
      <c r="AD79" s="53">
        <f t="shared" ca="1" si="92"/>
        <v>0</v>
      </c>
      <c r="AE79" s="53">
        <f t="shared" ca="1" si="92"/>
        <v>0</v>
      </c>
      <c r="AF79" s="53">
        <f t="shared" ca="1" si="92"/>
        <v>0</v>
      </c>
      <c r="AG79" s="53">
        <f t="shared" ca="1" si="92"/>
        <v>0</v>
      </c>
      <c r="AH79" s="53">
        <f t="shared" ca="1" si="92"/>
        <v>0</v>
      </c>
      <c r="AI79" s="53">
        <f t="shared" ca="1" si="92"/>
        <v>0</v>
      </c>
      <c r="AJ79" s="53">
        <f t="shared" ca="1" si="92"/>
        <v>0</v>
      </c>
      <c r="AK79" s="53">
        <f t="shared" ca="1" si="92"/>
        <v>0</v>
      </c>
      <c r="AL79" s="53">
        <f t="shared" ca="1" si="92"/>
        <v>0</v>
      </c>
      <c r="AM79" s="53">
        <f t="shared" ca="1" si="92"/>
        <v>0</v>
      </c>
      <c r="AN79" s="53">
        <f t="shared" ca="1" si="92"/>
        <v>0</v>
      </c>
      <c r="AO79" s="53">
        <f t="shared" ca="1" si="92"/>
        <v>0</v>
      </c>
      <c r="AP79" s="53">
        <f t="shared" ca="1" si="92"/>
        <v>0</v>
      </c>
      <c r="AQ79" s="53">
        <f t="shared" ca="1" si="92"/>
        <v>0</v>
      </c>
      <c r="AR79" s="53">
        <f t="shared" ca="1" si="92"/>
        <v>0</v>
      </c>
      <c r="AS79" s="53">
        <f t="shared" ca="1" si="92"/>
        <v>0</v>
      </c>
      <c r="AT79" s="53">
        <f t="shared" ca="1" si="92"/>
        <v>0</v>
      </c>
      <c r="AU79" s="53">
        <f t="shared" ref="AU79:BZ79" ca="1" si="93">AU78/AU47</f>
        <v>0</v>
      </c>
      <c r="AV79" s="53">
        <f t="shared" ca="1" si="93"/>
        <v>0</v>
      </c>
      <c r="AW79" s="53">
        <f t="shared" ca="1" si="93"/>
        <v>0</v>
      </c>
      <c r="AX79" s="53">
        <f t="shared" ca="1" si="93"/>
        <v>0</v>
      </c>
      <c r="AY79" s="53">
        <f t="shared" ca="1" si="93"/>
        <v>0</v>
      </c>
      <c r="AZ79" s="53">
        <f t="shared" ca="1" si="93"/>
        <v>0</v>
      </c>
      <c r="BA79" s="53">
        <f t="shared" ca="1" si="93"/>
        <v>0</v>
      </c>
      <c r="BB79" s="53">
        <f t="shared" ca="1" si="93"/>
        <v>0</v>
      </c>
      <c r="BC79" s="53">
        <f t="shared" ca="1" si="93"/>
        <v>0</v>
      </c>
      <c r="BD79" s="53">
        <f t="shared" ca="1" si="93"/>
        <v>0</v>
      </c>
      <c r="BE79" s="53">
        <f t="shared" ca="1" si="93"/>
        <v>0</v>
      </c>
      <c r="BF79" s="53">
        <f t="shared" ca="1" si="93"/>
        <v>0</v>
      </c>
      <c r="BG79" s="53">
        <f t="shared" ca="1" si="93"/>
        <v>0</v>
      </c>
      <c r="BH79" s="53">
        <f t="shared" ca="1" si="93"/>
        <v>0</v>
      </c>
      <c r="BI79" s="53">
        <f t="shared" ca="1" si="93"/>
        <v>0</v>
      </c>
      <c r="BJ79" s="53">
        <f t="shared" ca="1" si="93"/>
        <v>0</v>
      </c>
      <c r="BK79" s="53">
        <f t="shared" ca="1" si="93"/>
        <v>0</v>
      </c>
      <c r="BL79" s="53">
        <f t="shared" ca="1" si="93"/>
        <v>0</v>
      </c>
      <c r="BM79" s="53">
        <f t="shared" ca="1" si="93"/>
        <v>0</v>
      </c>
      <c r="BN79" s="53">
        <f t="shared" ca="1" si="93"/>
        <v>0</v>
      </c>
      <c r="BO79" s="53">
        <f t="shared" ca="1" si="93"/>
        <v>0</v>
      </c>
      <c r="BP79" s="53">
        <f t="shared" ca="1" si="93"/>
        <v>0</v>
      </c>
      <c r="BQ79" s="53">
        <f t="shared" ca="1" si="93"/>
        <v>0</v>
      </c>
      <c r="BR79" s="53">
        <f t="shared" ca="1" si="93"/>
        <v>0</v>
      </c>
      <c r="BS79" s="53">
        <f t="shared" ca="1" si="93"/>
        <v>0</v>
      </c>
      <c r="BT79" s="53">
        <f t="shared" ca="1" si="93"/>
        <v>0</v>
      </c>
      <c r="BU79" s="53">
        <f t="shared" ca="1" si="93"/>
        <v>0</v>
      </c>
      <c r="BV79" s="53">
        <f t="shared" ca="1" si="93"/>
        <v>0</v>
      </c>
      <c r="BW79" s="53">
        <f t="shared" ca="1" si="93"/>
        <v>0</v>
      </c>
      <c r="BX79" s="53">
        <f t="shared" ca="1" si="93"/>
        <v>0</v>
      </c>
      <c r="BY79" s="53">
        <f t="shared" ca="1" si="93"/>
        <v>0</v>
      </c>
      <c r="BZ79" s="53">
        <f t="shared" ca="1" si="93"/>
        <v>0</v>
      </c>
      <c r="CA79" s="53">
        <f t="shared" ref="CA79:DF79" ca="1" si="94">CA78/CA47</f>
        <v>0</v>
      </c>
      <c r="CB79" s="53">
        <f t="shared" ca="1" si="94"/>
        <v>0</v>
      </c>
      <c r="CC79" s="53">
        <f t="shared" ca="1" si="94"/>
        <v>0</v>
      </c>
      <c r="CD79" s="53">
        <f t="shared" ca="1" si="94"/>
        <v>0</v>
      </c>
      <c r="CE79" s="53">
        <f t="shared" ca="1" si="94"/>
        <v>0</v>
      </c>
      <c r="CF79" s="53">
        <f t="shared" ca="1" si="94"/>
        <v>0</v>
      </c>
      <c r="CG79" s="53">
        <f t="shared" ca="1" si="94"/>
        <v>0</v>
      </c>
      <c r="CH79" s="53">
        <f t="shared" ca="1" si="94"/>
        <v>0</v>
      </c>
      <c r="CI79" s="53">
        <f t="shared" ca="1" si="94"/>
        <v>0</v>
      </c>
      <c r="CJ79" s="53">
        <f t="shared" ca="1" si="94"/>
        <v>0</v>
      </c>
      <c r="CK79" s="53">
        <f t="shared" ca="1" si="94"/>
        <v>0</v>
      </c>
      <c r="CL79" s="53">
        <f t="shared" ca="1" si="94"/>
        <v>0</v>
      </c>
      <c r="CM79" s="53">
        <f t="shared" ca="1" si="94"/>
        <v>0</v>
      </c>
      <c r="CN79" s="53">
        <f t="shared" ca="1" si="94"/>
        <v>0</v>
      </c>
      <c r="CO79" s="53">
        <f t="shared" ca="1" si="94"/>
        <v>0</v>
      </c>
      <c r="CP79" s="53">
        <f t="shared" ca="1" si="94"/>
        <v>0</v>
      </c>
      <c r="CQ79" s="53">
        <f t="shared" ca="1" si="94"/>
        <v>0</v>
      </c>
      <c r="CR79" s="53">
        <f t="shared" ca="1" si="94"/>
        <v>0</v>
      </c>
      <c r="CS79" s="53">
        <f t="shared" ca="1" si="94"/>
        <v>0</v>
      </c>
      <c r="CT79" s="53">
        <f t="shared" ca="1" si="94"/>
        <v>0</v>
      </c>
      <c r="CU79" s="53">
        <f t="shared" ca="1" si="94"/>
        <v>0</v>
      </c>
      <c r="CV79" s="53">
        <f t="shared" ca="1" si="94"/>
        <v>0</v>
      </c>
      <c r="CW79" s="53">
        <f t="shared" ca="1" si="94"/>
        <v>0</v>
      </c>
      <c r="CX79" s="53">
        <f t="shared" ca="1" si="94"/>
        <v>0</v>
      </c>
      <c r="CY79" s="53">
        <f t="shared" ca="1" si="94"/>
        <v>0</v>
      </c>
      <c r="CZ79" s="53">
        <f t="shared" ca="1" si="94"/>
        <v>0</v>
      </c>
      <c r="DA79" s="53">
        <f t="shared" ca="1" si="94"/>
        <v>0</v>
      </c>
      <c r="DB79" s="53">
        <f t="shared" ca="1" si="94"/>
        <v>0</v>
      </c>
      <c r="DC79" s="53">
        <f t="shared" ca="1" si="94"/>
        <v>0</v>
      </c>
      <c r="DD79" s="53">
        <f t="shared" ca="1" si="94"/>
        <v>0</v>
      </c>
      <c r="DE79" s="53">
        <f t="shared" ca="1" si="94"/>
        <v>0</v>
      </c>
      <c r="DF79" s="53">
        <f t="shared" ca="1" si="94"/>
        <v>0</v>
      </c>
      <c r="DG79" s="53">
        <f t="shared" ref="DG79:DV79" ca="1" si="95">DG78/DG47</f>
        <v>0</v>
      </c>
      <c r="DH79" s="53">
        <f t="shared" ca="1" si="95"/>
        <v>0</v>
      </c>
      <c r="DI79" s="53">
        <f t="shared" ca="1" si="95"/>
        <v>0</v>
      </c>
      <c r="DJ79" s="53">
        <f t="shared" ca="1" si="95"/>
        <v>0</v>
      </c>
      <c r="DK79" s="53">
        <f t="shared" ca="1" si="95"/>
        <v>0</v>
      </c>
      <c r="DL79" s="53">
        <f t="shared" ca="1" si="95"/>
        <v>0</v>
      </c>
      <c r="DM79" s="53">
        <f t="shared" ca="1" si="95"/>
        <v>0</v>
      </c>
      <c r="DN79" s="53">
        <f t="shared" ca="1" si="95"/>
        <v>0</v>
      </c>
      <c r="DO79" s="53">
        <f t="shared" ca="1" si="95"/>
        <v>0</v>
      </c>
      <c r="DP79" s="53">
        <f t="shared" ca="1" si="95"/>
        <v>0</v>
      </c>
      <c r="DQ79" s="53">
        <f t="shared" ca="1" si="95"/>
        <v>0</v>
      </c>
      <c r="DR79" s="53">
        <f t="shared" ca="1" si="95"/>
        <v>0</v>
      </c>
      <c r="DS79" s="53">
        <f t="shared" ca="1" si="95"/>
        <v>0</v>
      </c>
      <c r="DT79" s="53">
        <f t="shared" ca="1" si="95"/>
        <v>0</v>
      </c>
      <c r="DU79" s="53">
        <f t="shared" ca="1" si="95"/>
        <v>0</v>
      </c>
      <c r="DV79" s="53">
        <f t="shared" ca="1" si="95"/>
        <v>0</v>
      </c>
      <c r="DW79" s="94"/>
      <c r="DX79" s="55">
        <f ca="1">SUM(G79:DW79)</f>
        <v>0</v>
      </c>
    </row>
    <row r="80" spans="1:128" hidden="1" x14ac:dyDescent="0.2">
      <c r="A80" s="12"/>
      <c r="B80" s="77"/>
      <c r="C80" s="49"/>
      <c r="D80" s="14"/>
      <c r="E80" s="14" t="s">
        <v>689</v>
      </c>
      <c r="F80" s="14" t="s">
        <v>2961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</row>
    <row r="81" spans="1:128" hidden="1" x14ac:dyDescent="0.2">
      <c r="A81" s="10"/>
    </row>
    <row r="82" spans="1:128" hidden="1" x14ac:dyDescent="0.2"/>
    <row r="83" spans="1:128" s="9" customFormat="1" ht="25.5" hidden="1" customHeight="1" thickBot="1" x14ac:dyDescent="0.25">
      <c r="A83" s="269" t="str">
        <f ca="1">Language!A1308</f>
        <v>ПОКАЗАТЕЛИ ДОЛГА</v>
      </c>
      <c r="B83" s="280"/>
      <c r="C83" s="281"/>
      <c r="D83" s="271"/>
      <c r="E83" s="271" t="s">
        <v>797</v>
      </c>
      <c r="F83" s="271" t="s">
        <v>3256</v>
      </c>
      <c r="G83" s="272" t="str">
        <f ca="1">Параметры!G$40</f>
        <v>авг.22</v>
      </c>
      <c r="H83" s="272" t="str">
        <f ca="1">Параметры!H$40</f>
        <v>сен.22</v>
      </c>
      <c r="I83" s="272" t="str">
        <f ca="1">Параметры!I$40</f>
        <v>окт.22</v>
      </c>
      <c r="J83" s="272" t="str">
        <f ca="1">Параметры!J$40</f>
        <v>ноя.22</v>
      </c>
      <c r="K83" s="272" t="str">
        <f ca="1">Параметры!K$40</f>
        <v>дек.22</v>
      </c>
      <c r="L83" s="272" t="str">
        <f ca="1">Параметры!L$40</f>
        <v>янв.23</v>
      </c>
      <c r="M83" s="272" t="str">
        <f ca="1">Параметры!M$40</f>
        <v>фев.23</v>
      </c>
      <c r="N83" s="272" t="str">
        <f ca="1">Параметры!N$40</f>
        <v>мар.23</v>
      </c>
      <c r="O83" s="272" t="str">
        <f ca="1">Параметры!O$40</f>
        <v>апр.23</v>
      </c>
      <c r="P83" s="272" t="str">
        <f ca="1">Параметры!P$40</f>
        <v>май.23</v>
      </c>
      <c r="Q83" s="272" t="str">
        <f ca="1">Параметры!Q$40</f>
        <v>июн.23</v>
      </c>
      <c r="R83" s="272" t="str">
        <f ca="1">Параметры!R$40</f>
        <v>июл.23</v>
      </c>
      <c r="S83" s="272" t="str">
        <f ca="1">Параметры!S$40</f>
        <v>авг.23</v>
      </c>
      <c r="T83" s="272" t="str">
        <f ca="1">Параметры!T$40</f>
        <v>сен.23</v>
      </c>
      <c r="U83" s="272" t="str">
        <f ca="1">Параметры!U$40</f>
        <v>окт.23</v>
      </c>
      <c r="V83" s="272" t="str">
        <f ca="1">Параметры!V$40</f>
        <v>ноя.23</v>
      </c>
      <c r="W83" s="272" t="str">
        <f ca="1">Параметры!W$40</f>
        <v>дек.23</v>
      </c>
      <c r="X83" s="272" t="str">
        <f ca="1">Параметры!X$40</f>
        <v>янв.24</v>
      </c>
      <c r="Y83" s="272" t="str">
        <f ca="1">Параметры!Y$40</f>
        <v>фев.24</v>
      </c>
      <c r="Z83" s="272" t="str">
        <f ca="1">Параметры!Z$40</f>
        <v>мар.24</v>
      </c>
      <c r="AA83" s="272" t="str">
        <f ca="1">Параметры!AA$40</f>
        <v>апр.24</v>
      </c>
      <c r="AB83" s="272" t="str">
        <f ca="1">Параметры!AB$40</f>
        <v>май.24</v>
      </c>
      <c r="AC83" s="272" t="str">
        <f ca="1">Параметры!AC$40</f>
        <v>июн.24</v>
      </c>
      <c r="AD83" s="272" t="str">
        <f ca="1">Параметры!AD$40</f>
        <v>июл.24</v>
      </c>
      <c r="AE83" s="272" t="str">
        <f ca="1">Параметры!AE$40</f>
        <v>авг.24</v>
      </c>
      <c r="AF83" s="272" t="str">
        <f ca="1">Параметры!AF$40</f>
        <v>сен.24</v>
      </c>
      <c r="AG83" s="272" t="str">
        <f ca="1">Параметры!AG$40</f>
        <v>окт.24</v>
      </c>
      <c r="AH83" s="272" t="str">
        <f ca="1">Параметры!AH$40</f>
        <v>ноя.24</v>
      </c>
      <c r="AI83" s="272" t="str">
        <f ca="1">Параметры!AI$40</f>
        <v>дек.24</v>
      </c>
      <c r="AJ83" s="272" t="str">
        <f ca="1">Параметры!AJ$40</f>
        <v>янв.25</v>
      </c>
      <c r="AK83" s="272" t="str">
        <f ca="1">Параметры!AK$40</f>
        <v>фев.25</v>
      </c>
      <c r="AL83" s="272" t="str">
        <f ca="1">Параметры!AL$40</f>
        <v>мар.25</v>
      </c>
      <c r="AM83" s="272" t="str">
        <f ca="1">Параметры!AM$40</f>
        <v>апр.25</v>
      </c>
      <c r="AN83" s="272" t="str">
        <f ca="1">Параметры!AN$40</f>
        <v>май.25</v>
      </c>
      <c r="AO83" s="272" t="str">
        <f ca="1">Параметры!AO$40</f>
        <v>июн.25</v>
      </c>
      <c r="AP83" s="272" t="str">
        <f ca="1">Параметры!AP$40</f>
        <v>июл.25</v>
      </c>
      <c r="AQ83" s="272" t="str">
        <f ca="1">Параметры!AQ$40</f>
        <v>авг.25</v>
      </c>
      <c r="AR83" s="272" t="str">
        <f ca="1">Параметры!AR$40</f>
        <v>сен.25</v>
      </c>
      <c r="AS83" s="272" t="str">
        <f ca="1">Параметры!AS$40</f>
        <v>окт.25</v>
      </c>
      <c r="AT83" s="272" t="str">
        <f ca="1">Параметры!AT$40</f>
        <v>ноя.25</v>
      </c>
      <c r="AU83" s="272" t="str">
        <f ca="1">Параметры!AU$40</f>
        <v>дек.25</v>
      </c>
      <c r="AV83" s="272" t="str">
        <f ca="1">Параметры!AV$40</f>
        <v>янв.26</v>
      </c>
      <c r="AW83" s="272" t="str">
        <f ca="1">Параметры!AW$40</f>
        <v>фев.26</v>
      </c>
      <c r="AX83" s="272" t="str">
        <f ca="1">Параметры!AX$40</f>
        <v>мар.26</v>
      </c>
      <c r="AY83" s="272" t="str">
        <f ca="1">Параметры!AY$40</f>
        <v>апр.26</v>
      </c>
      <c r="AZ83" s="272" t="str">
        <f ca="1">Параметры!AZ$40</f>
        <v>май.26</v>
      </c>
      <c r="BA83" s="272" t="str">
        <f ca="1">Параметры!BA$40</f>
        <v>июн.26</v>
      </c>
      <c r="BB83" s="272" t="str">
        <f ca="1">Параметры!BB$40</f>
        <v>июл.26</v>
      </c>
      <c r="BC83" s="272" t="str">
        <f ca="1">Параметры!BC$40</f>
        <v>авг.26</v>
      </c>
      <c r="BD83" s="272" t="str">
        <f ca="1">Параметры!BD$40</f>
        <v>сен.26</v>
      </c>
      <c r="BE83" s="272" t="str">
        <f ca="1">Параметры!BE$40</f>
        <v>окт.26</v>
      </c>
      <c r="BF83" s="272" t="str">
        <f ca="1">Параметры!BF$40</f>
        <v>ноя.26</v>
      </c>
      <c r="BG83" s="272" t="str">
        <f ca="1">Параметры!BG$40</f>
        <v>дек.26</v>
      </c>
      <c r="BH83" s="272" t="str">
        <f ca="1">Параметры!BH$40</f>
        <v>янв.27</v>
      </c>
      <c r="BI83" s="272" t="str">
        <f ca="1">Параметры!BI$40</f>
        <v>фев.27</v>
      </c>
      <c r="BJ83" s="272" t="str">
        <f ca="1">Параметры!BJ$40</f>
        <v>мар.27</v>
      </c>
      <c r="BK83" s="272" t="str">
        <f ca="1">Параметры!BK$40</f>
        <v>апр.27</v>
      </c>
      <c r="BL83" s="272" t="str">
        <f ca="1">Параметры!BL$40</f>
        <v>май.27</v>
      </c>
      <c r="BM83" s="272" t="str">
        <f ca="1">Параметры!BM$40</f>
        <v>июн.27</v>
      </c>
      <c r="BN83" s="272" t="str">
        <f ca="1">Параметры!BN$40</f>
        <v>июл.27</v>
      </c>
      <c r="BO83" s="272" t="str">
        <f ca="1">Параметры!BO$40</f>
        <v>авг.27</v>
      </c>
      <c r="BP83" s="272" t="str">
        <f ca="1">Параметры!BP$40</f>
        <v>сен.27</v>
      </c>
      <c r="BQ83" s="272" t="str">
        <f ca="1">Параметры!BQ$40</f>
        <v>окт.27</v>
      </c>
      <c r="BR83" s="272" t="str">
        <f ca="1">Параметры!BR$40</f>
        <v>ноя.27</v>
      </c>
      <c r="BS83" s="272" t="str">
        <f ca="1">Параметры!BS$40</f>
        <v>дек.27</v>
      </c>
      <c r="BT83" s="272" t="str">
        <f ca="1">Параметры!BT$40</f>
        <v>янв.28</v>
      </c>
      <c r="BU83" s="272" t="str">
        <f ca="1">Параметры!BU$40</f>
        <v>фев.28</v>
      </c>
      <c r="BV83" s="272" t="str">
        <f ca="1">Параметры!BV$40</f>
        <v>мар.28</v>
      </c>
      <c r="BW83" s="272" t="str">
        <f ca="1">Параметры!BW$40</f>
        <v>апр.28</v>
      </c>
      <c r="BX83" s="272" t="str">
        <f ca="1">Параметры!BX$40</f>
        <v>май.28</v>
      </c>
      <c r="BY83" s="272" t="str">
        <f ca="1">Параметры!BY$40</f>
        <v>июн.28</v>
      </c>
      <c r="BZ83" s="272" t="str">
        <f ca="1">Параметры!BZ$40</f>
        <v>июл.28</v>
      </c>
      <c r="CA83" s="272" t="str">
        <f ca="1">Параметры!CA$40</f>
        <v>авг.28</v>
      </c>
      <c r="CB83" s="272" t="str">
        <f ca="1">Параметры!CB$40</f>
        <v>сен.28</v>
      </c>
      <c r="CC83" s="272" t="str">
        <f ca="1">Параметры!CC$40</f>
        <v>окт.28</v>
      </c>
      <c r="CD83" s="272" t="str">
        <f ca="1">Параметры!CD$40</f>
        <v>ноя.28</v>
      </c>
      <c r="CE83" s="272" t="str">
        <f ca="1">Параметры!CE$40</f>
        <v>дек.28</v>
      </c>
      <c r="CF83" s="272" t="str">
        <f ca="1">Параметры!CF$40</f>
        <v>янв.29</v>
      </c>
      <c r="CG83" s="272" t="str">
        <f ca="1">Параметры!CG$40</f>
        <v>фев.29</v>
      </c>
      <c r="CH83" s="272" t="str">
        <f ca="1">Параметры!CH$40</f>
        <v>мар.29</v>
      </c>
      <c r="CI83" s="272" t="str">
        <f ca="1">Параметры!CI$40</f>
        <v>апр.29</v>
      </c>
      <c r="CJ83" s="272" t="str">
        <f ca="1">Параметры!CJ$40</f>
        <v>май.29</v>
      </c>
      <c r="CK83" s="272" t="str">
        <f ca="1">Параметры!CK$40</f>
        <v>июн.29</v>
      </c>
      <c r="CL83" s="272" t="str">
        <f ca="1">Параметры!CL$40</f>
        <v>июл.29</v>
      </c>
      <c r="CM83" s="272" t="str">
        <f ca="1">Параметры!CM$40</f>
        <v>авг.29</v>
      </c>
      <c r="CN83" s="272" t="str">
        <f ca="1">Параметры!CN$40</f>
        <v>сен.29</v>
      </c>
      <c r="CO83" s="272" t="str">
        <f ca="1">Параметры!CO$40</f>
        <v>окт.29</v>
      </c>
      <c r="CP83" s="272" t="str">
        <f ca="1">Параметры!CP$40</f>
        <v>ноя.29</v>
      </c>
      <c r="CQ83" s="272" t="str">
        <f ca="1">Параметры!CQ$40</f>
        <v>дек.29</v>
      </c>
      <c r="CR83" s="272" t="str">
        <f ca="1">Параметры!CR$40</f>
        <v>янв.30</v>
      </c>
      <c r="CS83" s="272" t="str">
        <f ca="1">Параметры!CS$40</f>
        <v>фев.30</v>
      </c>
      <c r="CT83" s="272" t="str">
        <f ca="1">Параметры!CT$40</f>
        <v>мар.30</v>
      </c>
      <c r="CU83" s="272" t="str">
        <f ca="1">Параметры!CU$40</f>
        <v>апр.30</v>
      </c>
      <c r="CV83" s="272" t="str">
        <f ca="1">Параметры!CV$40</f>
        <v>май.30</v>
      </c>
      <c r="CW83" s="272" t="str">
        <f ca="1">Параметры!CW$40</f>
        <v>июн.30</v>
      </c>
      <c r="CX83" s="272" t="str">
        <f ca="1">Параметры!CX$40</f>
        <v>июл.30</v>
      </c>
      <c r="CY83" s="272" t="str">
        <f ca="1">Параметры!CY$40</f>
        <v>авг.30</v>
      </c>
      <c r="CZ83" s="272" t="str">
        <f ca="1">Параметры!CZ$40</f>
        <v>сен.30</v>
      </c>
      <c r="DA83" s="272" t="str">
        <f ca="1">Параметры!DA$40</f>
        <v>окт.30</v>
      </c>
      <c r="DB83" s="272" t="str">
        <f ca="1">Параметры!DB$40</f>
        <v>ноя.30</v>
      </c>
      <c r="DC83" s="272" t="str">
        <f ca="1">Параметры!DC$40</f>
        <v>дек.30</v>
      </c>
      <c r="DD83" s="272" t="str">
        <f ca="1">Параметры!DD$40</f>
        <v>янв.31</v>
      </c>
      <c r="DE83" s="272" t="str">
        <f ca="1">Параметры!DE$40</f>
        <v>фев.31</v>
      </c>
      <c r="DF83" s="272" t="str">
        <f ca="1">Параметры!DF$40</f>
        <v>мар.31</v>
      </c>
      <c r="DG83" s="272" t="str">
        <f ca="1">Параметры!DG$40</f>
        <v>апр.31</v>
      </c>
      <c r="DH83" s="272" t="str">
        <f ca="1">Параметры!DH$40</f>
        <v>май.31</v>
      </c>
      <c r="DI83" s="272" t="str">
        <f ca="1">Параметры!DI$40</f>
        <v>июн.31</v>
      </c>
      <c r="DJ83" s="272" t="str">
        <f ca="1">Параметры!DJ$40</f>
        <v>июл.31</v>
      </c>
      <c r="DK83" s="272" t="str">
        <f ca="1">Параметры!DK$40</f>
        <v>авг.31</v>
      </c>
      <c r="DL83" s="272" t="str">
        <f ca="1">Параметры!DL$40</f>
        <v>сен.31</v>
      </c>
      <c r="DM83" s="272" t="str">
        <f ca="1">Параметры!DM$40</f>
        <v>окт.31</v>
      </c>
      <c r="DN83" s="272" t="str">
        <f ca="1">Параметры!DN$40</f>
        <v>ноя.31</v>
      </c>
      <c r="DO83" s="272" t="str">
        <f ca="1">Параметры!DO$40</f>
        <v>дек.31</v>
      </c>
      <c r="DP83" s="272" t="str">
        <f ca="1">Параметры!DP$40</f>
        <v>янв.32</v>
      </c>
      <c r="DQ83" s="272" t="str">
        <f ca="1">Параметры!DQ$40</f>
        <v>фев.32</v>
      </c>
      <c r="DR83" s="272" t="str">
        <f ca="1">Параметры!DR$40</f>
        <v>мар.32</v>
      </c>
      <c r="DS83" s="272" t="str">
        <f ca="1">Параметры!DS$40</f>
        <v>апр.32</v>
      </c>
      <c r="DT83" s="272" t="str">
        <f ca="1">Параметры!DT$40</f>
        <v>май.32</v>
      </c>
      <c r="DU83" s="272" t="str">
        <f ca="1">Параметры!DU$40</f>
        <v>июн.32</v>
      </c>
      <c r="DV83" s="272" t="str">
        <f ca="1">Параметры!DV$40</f>
        <v>июл.32</v>
      </c>
      <c r="DW83" s="8"/>
      <c r="DX83" s="40"/>
    </row>
    <row r="84" spans="1:128" ht="13.5" hidden="1" thickTop="1" x14ac:dyDescent="0.2">
      <c r="A84" s="10"/>
      <c r="F84" s="6" t="s">
        <v>2961</v>
      </c>
    </row>
    <row r="85" spans="1:128" hidden="1" x14ac:dyDescent="0.2">
      <c r="A85" s="10" t="str">
        <f ca="1">Language!A1309</f>
        <v>EBITDA (в годовом выражении)</v>
      </c>
      <c r="C85" s="46" t="str">
        <f ca="1">Параметры!$C$70</f>
        <v>тыс. руб.</v>
      </c>
      <c r="F85" s="6" t="s">
        <v>3190</v>
      </c>
      <c r="G85" s="78">
        <f ca="1">Отчеты!G$17*12/Параметры!G$37</f>
        <v>-17890.800000000017</v>
      </c>
      <c r="H85" s="78">
        <f ca="1">Отчеты!H$17*12/Параметры!H$37</f>
        <v>-10171.990549764418</v>
      </c>
      <c r="I85" s="78">
        <f ca="1">Отчеты!I$17*12/Параметры!I$37</f>
        <v>132199.56705210192</v>
      </c>
      <c r="J85" s="78">
        <f ca="1">Отчеты!J$17*12/Параметры!J$37</f>
        <v>246743.68686976947</v>
      </c>
      <c r="K85" s="78">
        <f ca="1">Отчеты!K$17*12/Параметры!K$37</f>
        <v>334963.03227753943</v>
      </c>
      <c r="L85" s="78">
        <f ca="1">Отчеты!L$17*12/Параметры!L$37</f>
        <v>340856.12856430968</v>
      </c>
      <c r="M85" s="78">
        <f ca="1">Отчеты!M$17*12/Параметры!M$37</f>
        <v>346805.15714366885</v>
      </c>
      <c r="N85" s="78">
        <f ca="1">Отчеты!N$17*12/Параметры!N$37</f>
        <v>352001.65847723378</v>
      </c>
      <c r="O85" s="78">
        <f ca="1">Отчеты!O$17*12/Параметры!O$37</f>
        <v>586872.39996591676</v>
      </c>
      <c r="P85" s="78">
        <f ca="1">Отчеты!P$17*12/Параметры!P$37</f>
        <v>590190.66183918016</v>
      </c>
      <c r="Q85" s="78">
        <f ca="1">Отчеты!Q$17*12/Параметры!Q$37</f>
        <v>593527.68564750836</v>
      </c>
      <c r="R85" s="78">
        <f ca="1">Отчеты!R$17*12/Параметры!R$37</f>
        <v>596883.57747360913</v>
      </c>
      <c r="S85" s="78">
        <f ca="1">Отчеты!S$17*12/Параметры!S$37</f>
        <v>600258.44399999967</v>
      </c>
      <c r="T85" s="78">
        <f ca="1">Отчеты!T$17*12/Параметры!T$37</f>
        <v>603652.39251239237</v>
      </c>
      <c r="U85" s="78">
        <f ca="1">Отчеты!U$17*12/Параметры!U$37</f>
        <v>607065.53090311249</v>
      </c>
      <c r="V85" s="78">
        <f ca="1">Отчеты!V$17*12/Параметры!V$37</f>
        <v>368242.48684737162</v>
      </c>
      <c r="W85" s="78">
        <f ca="1">Отчеты!W$17*12/Параметры!W$37</f>
        <v>370324.58340582601</v>
      </c>
      <c r="X85" s="78">
        <f ca="1">Отчеты!X$17*12/Параметры!X$37</f>
        <v>372418.45244093332</v>
      </c>
      <c r="Y85" s="78">
        <f ca="1">Отчеты!Y$17*12/Параметры!Y$37</f>
        <v>374524.16051598726</v>
      </c>
      <c r="Z85" s="78">
        <f ca="1">Отчеты!Z$17*12/Параметры!Z$37</f>
        <v>383998.75316273537</v>
      </c>
      <c r="AA85" s="78">
        <f ca="1">Отчеты!AA$17*12/Параметры!AA$37</f>
        <v>627953.46796353161</v>
      </c>
      <c r="AB85" s="78">
        <f ca="1">Отчеты!AB$17*12/Параметры!AB$37</f>
        <v>631504.00816792308</v>
      </c>
      <c r="AC85" s="78">
        <f ca="1">Отчеты!AC$17*12/Параметры!AC$37</f>
        <v>635074.62364283367</v>
      </c>
      <c r="AD85" s="78">
        <f ca="1">Отчеты!AD$17*12/Параметры!AD$37</f>
        <v>638665.42789676157</v>
      </c>
      <c r="AE85" s="78">
        <f ca="1">Отчеты!AE$17*12/Параметры!AE$37</f>
        <v>642276.53507999913</v>
      </c>
      <c r="AF85" s="78">
        <f ca="1">Отчеты!AF$17*12/Параметры!AF$37</f>
        <v>645908.05998825957</v>
      </c>
      <c r="AG85" s="78">
        <f ca="1">Отчеты!AG$17*12/Параметры!AG$37</f>
        <v>649560.11806633079</v>
      </c>
      <c r="AH85" s="78">
        <f ca="1">Отчеты!AH$17*12/Параметры!AH$37</f>
        <v>394019.46092668804</v>
      </c>
      <c r="AI85" s="78">
        <f ca="1">Отчеты!AI$17*12/Параметры!AI$37</f>
        <v>396247.30424423423</v>
      </c>
      <c r="AJ85" s="78">
        <f ca="1">Отчеты!AJ$17*12/Параметры!AJ$37</f>
        <v>398487.74411179882</v>
      </c>
      <c r="AK85" s="78">
        <f ca="1">Отчеты!AK$17*12/Параметры!AK$37</f>
        <v>400740.85175210575</v>
      </c>
      <c r="AL85" s="78">
        <f ca="1">Отчеты!AL$17*12/Параметры!AL$37</f>
        <v>410878.66588412784</v>
      </c>
      <c r="AM85" s="78">
        <f ca="1">Отчеты!AM$17*12/Параметры!AM$37</f>
        <v>671910.2107209781</v>
      </c>
      <c r="AN85" s="78">
        <f ca="1">Отчеты!AN$17*12/Параметры!AN$37</f>
        <v>675709.2887396774</v>
      </c>
      <c r="AO85" s="78">
        <f ca="1">Отчеты!AO$17*12/Параметры!AO$37</f>
        <v>679529.84729783155</v>
      </c>
      <c r="AP85" s="78">
        <f ca="1">Отчеты!AP$17*12/Параметры!AP$37</f>
        <v>683372.00784953381</v>
      </c>
      <c r="AQ85" s="78">
        <f ca="1">Отчеты!AQ$17*12/Параметры!AQ$37</f>
        <v>687235.8925355993</v>
      </c>
      <c r="AR85" s="78">
        <f ca="1">Отчеты!AR$17*12/Параметры!AR$37</f>
        <v>691121.62418743747</v>
      </c>
      <c r="AS85" s="78">
        <f ca="1">Отчеты!AS$17*12/Параметры!AS$37</f>
        <v>695029.32633097365</v>
      </c>
      <c r="AT85" s="78">
        <f ca="1">Отчеты!AT$17*12/Параметры!AT$37</f>
        <v>421600.82319155516</v>
      </c>
      <c r="AU85" s="78">
        <f ca="1">Отчеты!AU$17*12/Параметры!AU$37</f>
        <v>423984.61554132961</v>
      </c>
      <c r="AV85" s="78">
        <f ca="1">Отчеты!AV$17*12/Параметры!AV$37</f>
        <v>426381.88619962381</v>
      </c>
      <c r="AW85" s="78">
        <f ca="1">Отчеты!AW$17*12/Параметры!AW$37</f>
        <v>428792.71137475141</v>
      </c>
      <c r="AX85" s="78">
        <f ca="1">Отчеты!AX$17*12/Параметры!AX$37</f>
        <v>439640.17249601579</v>
      </c>
      <c r="AY85" s="78">
        <f ca="1">Отчеты!AY$17*12/Параметры!AY$37</f>
        <v>718943.92547144683</v>
      </c>
      <c r="AZ85" s="78">
        <f ca="1">Отчеты!AZ$17*12/Параметры!AZ$37</f>
        <v>723008.93895145436</v>
      </c>
      <c r="BA85" s="78">
        <f ca="1">Отчеты!BA$17*12/Параметры!BA$37</f>
        <v>727096.93660867959</v>
      </c>
      <c r="BB85" s="78">
        <f ca="1">Отчеты!BB$17*12/Параметры!BB$37</f>
        <v>731208.04839900229</v>
      </c>
      <c r="BC85" s="78">
        <f ca="1">Отчеты!BC$17*12/Параметры!BC$37</f>
        <v>735342.40501309186</v>
      </c>
      <c r="BD85" s="78">
        <f ca="1">Отчеты!BD$17*12/Параметры!BD$37</f>
        <v>739500.13788056001</v>
      </c>
      <c r="BE85" s="78">
        <f ca="1">Отчеты!BE$17*12/Параметры!BE$37</f>
        <v>743681.37917414249</v>
      </c>
      <c r="BF85" s="78">
        <f ca="1">Отчеты!BF$17*12/Параметры!BF$37</f>
        <v>451112.88081496442</v>
      </c>
      <c r="BG85" s="78">
        <f ca="1">Отчеты!BG$17*12/Параметры!BG$37</f>
        <v>453663.53862922394</v>
      </c>
      <c r="BH85" s="78">
        <f ca="1">Отчеты!BH$17*12/Параметры!BH$37</f>
        <v>456228.61823359824</v>
      </c>
      <c r="BI85" s="78">
        <f ca="1">Отчеты!BI$17*12/Параметры!BI$37</f>
        <v>458808.2011709864</v>
      </c>
      <c r="BJ85" s="78">
        <f ca="1">Отчеты!BJ$17*12/Параметры!BJ$37</f>
        <v>470414.98457073758</v>
      </c>
      <c r="BK85" s="78">
        <f ca="1">Отчеты!BK$17*12/Параметры!BK$37</f>
        <v>769270.00025444897</v>
      </c>
      <c r="BL85" s="78">
        <f ca="1">Отчеты!BL$17*12/Параметры!BL$37</f>
        <v>773619.5646780571</v>
      </c>
      <c r="BM85" s="78">
        <f ca="1">Отчеты!BM$17*12/Параметры!BM$37</f>
        <v>777993.7221712881</v>
      </c>
      <c r="BN85" s="78">
        <f ca="1">Отчеты!BN$17*12/Параметры!BN$37</f>
        <v>782392.61178693268</v>
      </c>
      <c r="BO85" s="78">
        <f ca="1">Отчеты!BO$17*12/Параметры!BO$37</f>
        <v>786816.3733640078</v>
      </c>
      <c r="BP85" s="78">
        <f ca="1">Отчеты!BP$17*12/Параметры!BP$37</f>
        <v>791265.14753219881</v>
      </c>
      <c r="BQ85" s="78">
        <f ca="1">Отчеты!BQ$17*12/Параметры!BQ$37</f>
        <v>795739.07571633265</v>
      </c>
      <c r="BR85" s="78">
        <f ca="1">Отчеты!BR$17*12/Параметры!BR$37</f>
        <v>482690.78247201256</v>
      </c>
      <c r="BS85" s="78">
        <f ca="1">Отчеты!BS$17*12/Параметры!BS$37</f>
        <v>485419.98633326974</v>
      </c>
      <c r="BT85" s="78">
        <f ca="1">Отчеты!BT$17*12/Параметры!BT$37</f>
        <v>488164.62150995049</v>
      </c>
      <c r="BU85" s="78">
        <f ca="1">Отчеты!BU$17*12/Параметры!BU$37</f>
        <v>490924.77525295515</v>
      </c>
      <c r="BV85" s="78">
        <f ca="1">Отчеты!BV$17*12/Параметры!BV$37</f>
        <v>503344.03349068994</v>
      </c>
      <c r="BW85" s="78">
        <f ca="1">Отчеты!BW$17*12/Параметры!BW$37</f>
        <v>823118.90027226205</v>
      </c>
      <c r="BX85" s="78">
        <f ca="1">Отчеты!BX$17*12/Параметры!BX$37</f>
        <v>827772.93420552264</v>
      </c>
      <c r="BY85" s="78">
        <f ca="1">Отчеты!BY$17*12/Параметры!BY$37</f>
        <v>832453.28272327874</v>
      </c>
      <c r="BZ85" s="78">
        <f ca="1">Отчеты!BZ$17*12/Параметры!BZ$37</f>
        <v>837160.0946120189</v>
      </c>
      <c r="CA85" s="78">
        <f ca="1">Отчеты!CA$17*12/Параметры!CA$37</f>
        <v>841893.51949948969</v>
      </c>
      <c r="CB85" s="78">
        <f ca="1">Отчеты!CB$17*12/Параметры!CB$37</f>
        <v>846653.70785945351</v>
      </c>
      <c r="CC85" s="78">
        <f ca="1">Отчеты!CC$17*12/Параметры!CC$37</f>
        <v>851440.81101647811</v>
      </c>
      <c r="CD85" s="78">
        <f ca="1">Отчеты!CD$17*12/Параметры!CD$37</f>
        <v>516479.13724505575</v>
      </c>
      <c r="CE85" s="78">
        <f ca="1">Отчеты!CE$17*12/Параметры!CE$37</f>
        <v>519399.38537659938</v>
      </c>
      <c r="CF85" s="78">
        <f ca="1">Отчеты!CF$17*12/Параметры!CF$37</f>
        <v>522336.14501564798</v>
      </c>
      <c r="CG85" s="78">
        <f ca="1">Отчеты!CG$17*12/Параметры!CG$37</f>
        <v>525289.5095206633</v>
      </c>
      <c r="CH85" s="78">
        <f ca="1">Отчеты!CH$17*12/Параметры!CH$37</f>
        <v>538578.11583504034</v>
      </c>
      <c r="CI85" s="78">
        <f ca="1">Отчеты!CI$17*12/Параметры!CI$37</f>
        <v>880737.22329132061</v>
      </c>
      <c r="CJ85" s="78">
        <f ca="1">Отчеты!CJ$17*12/Параметры!CJ$37</f>
        <v>885717.03959991038</v>
      </c>
      <c r="CK85" s="78">
        <f ca="1">Отчеты!CK$17*12/Параметры!CK$37</f>
        <v>890725.01251390926</v>
      </c>
      <c r="CL85" s="78">
        <f ca="1">Отчеты!CL$17*12/Параметры!CL$37</f>
        <v>895761.30123486172</v>
      </c>
      <c r="CM85" s="78">
        <f ca="1">Отчеты!CM$17*12/Параметры!CM$37</f>
        <v>900826.0658644553</v>
      </c>
      <c r="CN85" s="78">
        <f ca="1">Отчеты!CN$17*12/Параметры!CN$37</f>
        <v>905919.4674096168</v>
      </c>
      <c r="CO85" s="78">
        <f ca="1">Отчеты!CO$17*12/Параметры!CO$37</f>
        <v>911041.66778763267</v>
      </c>
      <c r="CP85" s="78">
        <f ca="1">Отчеты!CP$17*12/Параметры!CP$37</f>
        <v>552632.67685221089</v>
      </c>
      <c r="CQ85" s="78">
        <f ca="1">Отчеты!CQ$17*12/Параметры!CQ$37</f>
        <v>555757.34235296398</v>
      </c>
      <c r="CR85" s="78">
        <f ca="1">Отчеты!CR$17*12/Параметры!CR$37</f>
        <v>558899.67516674544</v>
      </c>
      <c r="CS85" s="78">
        <f ca="1">Отчеты!CS$17*12/Параметры!CS$37</f>
        <v>562059.77518711146</v>
      </c>
      <c r="CT85" s="78">
        <f ca="1">Отчеты!CT$17*12/Параметры!CT$37</f>
        <v>576278.58394349483</v>
      </c>
      <c r="CU85" s="78">
        <f ca="1">Отчеты!CU$17*12/Параметры!CU$37</f>
        <v>942388.8289217148</v>
      </c>
      <c r="CV85" s="78">
        <f ca="1">Отчеты!CV$17*12/Параметры!CV$37</f>
        <v>947717.23237190396</v>
      </c>
      <c r="CW85" s="78">
        <f ca="1">Отчеты!CW$17*12/Параметры!CW$37</f>
        <v>953075.76338988449</v>
      </c>
      <c r="CX85" s="78">
        <f ca="1">Отчеты!CX$17*12/Параметры!CX$37</f>
        <v>958464.59232130449</v>
      </c>
      <c r="CY85" s="78">
        <f ca="1">Отчеты!CY$17*12/Параметры!CY$37</f>
        <v>963883.89047496906</v>
      </c>
      <c r="CZ85" s="78">
        <f ca="1">Отчеты!CZ$17*12/Параметры!CZ$37</f>
        <v>969333.8301282929</v>
      </c>
      <c r="DA85" s="78">
        <f ca="1">Отчеты!DA$17*12/Параметры!DA$37</f>
        <v>974814.58453276742</v>
      </c>
      <c r="DB85" s="78">
        <f ca="1">Отчеты!DB$17*12/Параметры!DB$37</f>
        <v>591316.96423186513</v>
      </c>
      <c r="DC85" s="78">
        <f ca="1">Отчеты!DC$17*12/Параметры!DC$37</f>
        <v>594660.35631767125</v>
      </c>
      <c r="DD85" s="78">
        <f ca="1">Отчеты!DD$17*12/Параметры!DD$37</f>
        <v>598022.65242841654</v>
      </c>
      <c r="DE85" s="78">
        <f ca="1">Отчеты!DE$17*12/Параметры!DE$37</f>
        <v>601403.95945021068</v>
      </c>
      <c r="DF85" s="78">
        <f ca="1">Отчеты!DF$17*12/Параметры!DF$37</f>
        <v>616618.08481954073</v>
      </c>
      <c r="DG85" s="78">
        <f ca="1">Отчеты!DG$17*12/Параметры!DG$37</f>
        <v>1008356.046946235</v>
      </c>
      <c r="DH85" s="78">
        <f ca="1">Отчеты!DH$17*12/Параметры!DH$37</f>
        <v>1014057.438637939</v>
      </c>
      <c r="DI85" s="78">
        <f ca="1">Отчеты!DI$17*12/Параметры!DI$37</f>
        <v>1019791.0668271768</v>
      </c>
      <c r="DJ85" s="78">
        <f ca="1">Отчеты!DJ$17*12/Параметры!DJ$37</f>
        <v>1025557.1137837949</v>
      </c>
      <c r="DK85" s="78">
        <f ca="1">Отчеты!DK$17*12/Параметры!DK$37</f>
        <v>1031355.7628082158</v>
      </c>
      <c r="DL85" s="78">
        <f ca="1">Отчеты!DL$17*12/Параметры!DL$37</f>
        <v>1037187.1982372715</v>
      </c>
      <c r="DM85" s="78">
        <f ca="1">Отчеты!DM$17*12/Параметры!DM$37</f>
        <v>1043051.6054500611</v>
      </c>
      <c r="DN85" s="78">
        <f ca="1">Отчеты!DN$17*12/Параметры!DN$37</f>
        <v>632709.15172809735</v>
      </c>
      <c r="DO85" s="78">
        <f ca="1">Отчеты!DO$17*12/Параметры!DO$37</f>
        <v>636286.58125990978</v>
      </c>
      <c r="DP85" s="78">
        <f ca="1">Отчеты!DP$17*12/Параметры!DP$37</f>
        <v>639884.23809840763</v>
      </c>
      <c r="DQ85" s="78">
        <f ca="1">Отчеты!DQ$17*12/Параметры!DQ$37</f>
        <v>643502.23661172448</v>
      </c>
      <c r="DR85" s="78">
        <f ca="1">Отчеты!DR$17*12/Параметры!DR$37</f>
        <v>659781.35075690842</v>
      </c>
      <c r="DS85" s="78">
        <f ca="1">Отчеты!DS$17*12/Параметры!DS$37</f>
        <v>1078940.9702324744</v>
      </c>
      <c r="DT85" s="78">
        <f ca="1">Отчеты!DT$17*12/Параметры!DT$37</f>
        <v>1085041.4593425945</v>
      </c>
      <c r="DU85" s="78">
        <f ca="1">Отчеты!DU$17*12/Параметры!DU$37</f>
        <v>1091176.441505081</v>
      </c>
      <c r="DV85" s="78">
        <f ca="1">Отчеты!DV$17*12/Параметры!DV$37</f>
        <v>1097346.1117486616</v>
      </c>
    </row>
    <row r="86" spans="1:128" hidden="1" x14ac:dyDescent="0.2">
      <c r="A86" s="10" t="str">
        <f ca="1">Language!A1310</f>
        <v>Суммарная задолженность, TD</v>
      </c>
      <c r="C86" s="46" t="str">
        <f ca="1">Параметры!$C$70</f>
        <v>тыс. руб.</v>
      </c>
      <c r="F86" s="6" t="s">
        <v>3190</v>
      </c>
      <c r="G86" s="78" t="e">
        <f>SUM(Отчеты!#REF!,Отчеты!#REF!)</f>
        <v>#REF!</v>
      </c>
      <c r="H86" s="78" t="e">
        <f>SUM(Отчеты!#REF!,Отчеты!#REF!)</f>
        <v>#REF!</v>
      </c>
      <c r="I86" s="78" t="e">
        <f>SUM(Отчеты!#REF!,Отчеты!#REF!)</f>
        <v>#REF!</v>
      </c>
      <c r="J86" s="78" t="e">
        <f>SUM(Отчеты!#REF!,Отчеты!#REF!)</f>
        <v>#REF!</v>
      </c>
      <c r="K86" s="78" t="e">
        <f>SUM(Отчеты!#REF!,Отчеты!#REF!)</f>
        <v>#REF!</v>
      </c>
      <c r="L86" s="78" t="e">
        <f>SUM(Отчеты!#REF!,Отчеты!#REF!)</f>
        <v>#REF!</v>
      </c>
      <c r="M86" s="78" t="e">
        <f>SUM(Отчеты!#REF!,Отчеты!#REF!)</f>
        <v>#REF!</v>
      </c>
      <c r="N86" s="78" t="e">
        <f>SUM(Отчеты!#REF!,Отчеты!#REF!)</f>
        <v>#REF!</v>
      </c>
      <c r="O86" s="78" t="e">
        <f>SUM(Отчеты!#REF!,Отчеты!#REF!)</f>
        <v>#REF!</v>
      </c>
      <c r="P86" s="78" t="e">
        <f>SUM(Отчеты!#REF!,Отчеты!#REF!)</f>
        <v>#REF!</v>
      </c>
      <c r="Q86" s="78" t="e">
        <f>SUM(Отчеты!#REF!,Отчеты!#REF!)</f>
        <v>#REF!</v>
      </c>
      <c r="R86" s="78" t="e">
        <f>SUM(Отчеты!#REF!,Отчеты!#REF!)</f>
        <v>#REF!</v>
      </c>
      <c r="S86" s="78" t="e">
        <f>SUM(Отчеты!#REF!,Отчеты!#REF!)</f>
        <v>#REF!</v>
      </c>
      <c r="T86" s="78" t="e">
        <f>SUM(Отчеты!#REF!,Отчеты!#REF!)</f>
        <v>#REF!</v>
      </c>
      <c r="U86" s="78" t="e">
        <f>SUM(Отчеты!#REF!,Отчеты!#REF!)</f>
        <v>#REF!</v>
      </c>
      <c r="V86" s="78" t="e">
        <f>SUM(Отчеты!#REF!,Отчеты!#REF!)</f>
        <v>#REF!</v>
      </c>
      <c r="W86" s="78" t="e">
        <f>SUM(Отчеты!#REF!,Отчеты!#REF!)</f>
        <v>#REF!</v>
      </c>
      <c r="X86" s="78" t="e">
        <f>SUM(Отчеты!#REF!,Отчеты!#REF!)</f>
        <v>#REF!</v>
      </c>
      <c r="Y86" s="78" t="e">
        <f>SUM(Отчеты!#REF!,Отчеты!#REF!)</f>
        <v>#REF!</v>
      </c>
      <c r="Z86" s="78" t="e">
        <f>SUM(Отчеты!#REF!,Отчеты!#REF!)</f>
        <v>#REF!</v>
      </c>
      <c r="AA86" s="78" t="e">
        <f>SUM(Отчеты!#REF!,Отчеты!#REF!)</f>
        <v>#REF!</v>
      </c>
      <c r="AB86" s="78" t="e">
        <f>SUM(Отчеты!#REF!,Отчеты!#REF!)</f>
        <v>#REF!</v>
      </c>
      <c r="AC86" s="78" t="e">
        <f>SUM(Отчеты!#REF!,Отчеты!#REF!)</f>
        <v>#REF!</v>
      </c>
      <c r="AD86" s="78" t="e">
        <f>SUM(Отчеты!#REF!,Отчеты!#REF!)</f>
        <v>#REF!</v>
      </c>
      <c r="AE86" s="78" t="e">
        <f>SUM(Отчеты!#REF!,Отчеты!#REF!)</f>
        <v>#REF!</v>
      </c>
      <c r="AF86" s="78" t="e">
        <f>SUM(Отчеты!#REF!,Отчеты!#REF!)</f>
        <v>#REF!</v>
      </c>
      <c r="AG86" s="78" t="e">
        <f>SUM(Отчеты!#REF!,Отчеты!#REF!)</f>
        <v>#REF!</v>
      </c>
      <c r="AH86" s="78" t="e">
        <f>SUM(Отчеты!#REF!,Отчеты!#REF!)</f>
        <v>#REF!</v>
      </c>
      <c r="AI86" s="78" t="e">
        <f>SUM(Отчеты!#REF!,Отчеты!#REF!)</f>
        <v>#REF!</v>
      </c>
      <c r="AJ86" s="78" t="e">
        <f>SUM(Отчеты!#REF!,Отчеты!#REF!)</f>
        <v>#REF!</v>
      </c>
      <c r="AK86" s="78" t="e">
        <f>SUM(Отчеты!#REF!,Отчеты!#REF!)</f>
        <v>#REF!</v>
      </c>
      <c r="AL86" s="78" t="e">
        <f>SUM(Отчеты!#REF!,Отчеты!#REF!)</f>
        <v>#REF!</v>
      </c>
      <c r="AM86" s="78" t="e">
        <f>SUM(Отчеты!#REF!,Отчеты!#REF!)</f>
        <v>#REF!</v>
      </c>
      <c r="AN86" s="78" t="e">
        <f>SUM(Отчеты!#REF!,Отчеты!#REF!)</f>
        <v>#REF!</v>
      </c>
      <c r="AO86" s="78" t="e">
        <f>SUM(Отчеты!#REF!,Отчеты!#REF!)</f>
        <v>#REF!</v>
      </c>
      <c r="AP86" s="78" t="e">
        <f>SUM(Отчеты!#REF!,Отчеты!#REF!)</f>
        <v>#REF!</v>
      </c>
      <c r="AQ86" s="78" t="e">
        <f>SUM(Отчеты!#REF!,Отчеты!#REF!)</f>
        <v>#REF!</v>
      </c>
      <c r="AR86" s="78" t="e">
        <f>SUM(Отчеты!#REF!,Отчеты!#REF!)</f>
        <v>#REF!</v>
      </c>
      <c r="AS86" s="78" t="e">
        <f>SUM(Отчеты!#REF!,Отчеты!#REF!)</f>
        <v>#REF!</v>
      </c>
      <c r="AT86" s="78" t="e">
        <f>SUM(Отчеты!#REF!,Отчеты!#REF!)</f>
        <v>#REF!</v>
      </c>
      <c r="AU86" s="78" t="e">
        <f>SUM(Отчеты!#REF!,Отчеты!#REF!)</f>
        <v>#REF!</v>
      </c>
      <c r="AV86" s="78" t="e">
        <f>SUM(Отчеты!#REF!,Отчеты!#REF!)</f>
        <v>#REF!</v>
      </c>
      <c r="AW86" s="78" t="e">
        <f>SUM(Отчеты!#REF!,Отчеты!#REF!)</f>
        <v>#REF!</v>
      </c>
      <c r="AX86" s="78" t="e">
        <f>SUM(Отчеты!#REF!,Отчеты!#REF!)</f>
        <v>#REF!</v>
      </c>
      <c r="AY86" s="78" t="e">
        <f>SUM(Отчеты!#REF!,Отчеты!#REF!)</f>
        <v>#REF!</v>
      </c>
      <c r="AZ86" s="78" t="e">
        <f>SUM(Отчеты!#REF!,Отчеты!#REF!)</f>
        <v>#REF!</v>
      </c>
      <c r="BA86" s="78" t="e">
        <f>SUM(Отчеты!#REF!,Отчеты!#REF!)</f>
        <v>#REF!</v>
      </c>
      <c r="BB86" s="78" t="e">
        <f>SUM(Отчеты!#REF!,Отчеты!#REF!)</f>
        <v>#REF!</v>
      </c>
      <c r="BC86" s="78" t="e">
        <f>SUM(Отчеты!#REF!,Отчеты!#REF!)</f>
        <v>#REF!</v>
      </c>
      <c r="BD86" s="78" t="e">
        <f>SUM(Отчеты!#REF!,Отчеты!#REF!)</f>
        <v>#REF!</v>
      </c>
      <c r="BE86" s="78" t="e">
        <f>SUM(Отчеты!#REF!,Отчеты!#REF!)</f>
        <v>#REF!</v>
      </c>
      <c r="BF86" s="78" t="e">
        <f>SUM(Отчеты!#REF!,Отчеты!#REF!)</f>
        <v>#REF!</v>
      </c>
      <c r="BG86" s="78" t="e">
        <f>SUM(Отчеты!#REF!,Отчеты!#REF!)</f>
        <v>#REF!</v>
      </c>
      <c r="BH86" s="78" t="e">
        <f>SUM(Отчеты!#REF!,Отчеты!#REF!)</f>
        <v>#REF!</v>
      </c>
      <c r="BI86" s="78" t="e">
        <f>SUM(Отчеты!#REF!,Отчеты!#REF!)</f>
        <v>#REF!</v>
      </c>
      <c r="BJ86" s="78" t="e">
        <f>SUM(Отчеты!#REF!,Отчеты!#REF!)</f>
        <v>#REF!</v>
      </c>
      <c r="BK86" s="78" t="e">
        <f>SUM(Отчеты!#REF!,Отчеты!#REF!)</f>
        <v>#REF!</v>
      </c>
      <c r="BL86" s="78" t="e">
        <f>SUM(Отчеты!#REF!,Отчеты!#REF!)</f>
        <v>#REF!</v>
      </c>
      <c r="BM86" s="78" t="e">
        <f>SUM(Отчеты!#REF!,Отчеты!#REF!)</f>
        <v>#REF!</v>
      </c>
      <c r="BN86" s="78" t="e">
        <f>SUM(Отчеты!#REF!,Отчеты!#REF!)</f>
        <v>#REF!</v>
      </c>
      <c r="BO86" s="78" t="e">
        <f>SUM(Отчеты!#REF!,Отчеты!#REF!)</f>
        <v>#REF!</v>
      </c>
      <c r="BP86" s="78" t="e">
        <f>SUM(Отчеты!#REF!,Отчеты!#REF!)</f>
        <v>#REF!</v>
      </c>
      <c r="BQ86" s="78" t="e">
        <f>SUM(Отчеты!#REF!,Отчеты!#REF!)</f>
        <v>#REF!</v>
      </c>
      <c r="BR86" s="78" t="e">
        <f>SUM(Отчеты!#REF!,Отчеты!#REF!)</f>
        <v>#REF!</v>
      </c>
      <c r="BS86" s="78" t="e">
        <f>SUM(Отчеты!#REF!,Отчеты!#REF!)</f>
        <v>#REF!</v>
      </c>
      <c r="BT86" s="78" t="e">
        <f>SUM(Отчеты!#REF!,Отчеты!#REF!)</f>
        <v>#REF!</v>
      </c>
      <c r="BU86" s="78" t="e">
        <f>SUM(Отчеты!#REF!,Отчеты!#REF!)</f>
        <v>#REF!</v>
      </c>
      <c r="BV86" s="78" t="e">
        <f>SUM(Отчеты!#REF!,Отчеты!#REF!)</f>
        <v>#REF!</v>
      </c>
      <c r="BW86" s="78" t="e">
        <f>SUM(Отчеты!#REF!,Отчеты!#REF!)</f>
        <v>#REF!</v>
      </c>
      <c r="BX86" s="78" t="e">
        <f>SUM(Отчеты!#REF!,Отчеты!#REF!)</f>
        <v>#REF!</v>
      </c>
      <c r="BY86" s="78" t="e">
        <f>SUM(Отчеты!#REF!,Отчеты!#REF!)</f>
        <v>#REF!</v>
      </c>
      <c r="BZ86" s="78" t="e">
        <f>SUM(Отчеты!#REF!,Отчеты!#REF!)</f>
        <v>#REF!</v>
      </c>
      <c r="CA86" s="78" t="e">
        <f>SUM(Отчеты!#REF!,Отчеты!#REF!)</f>
        <v>#REF!</v>
      </c>
      <c r="CB86" s="78" t="e">
        <f>SUM(Отчеты!#REF!,Отчеты!#REF!)</f>
        <v>#REF!</v>
      </c>
      <c r="CC86" s="78" t="e">
        <f>SUM(Отчеты!#REF!,Отчеты!#REF!)</f>
        <v>#REF!</v>
      </c>
      <c r="CD86" s="78" t="e">
        <f>SUM(Отчеты!#REF!,Отчеты!#REF!)</f>
        <v>#REF!</v>
      </c>
      <c r="CE86" s="78" t="e">
        <f>SUM(Отчеты!#REF!,Отчеты!#REF!)</f>
        <v>#REF!</v>
      </c>
      <c r="CF86" s="78" t="e">
        <f>SUM(Отчеты!#REF!,Отчеты!#REF!)</f>
        <v>#REF!</v>
      </c>
      <c r="CG86" s="78" t="e">
        <f>SUM(Отчеты!#REF!,Отчеты!#REF!)</f>
        <v>#REF!</v>
      </c>
      <c r="CH86" s="78" t="e">
        <f>SUM(Отчеты!#REF!,Отчеты!#REF!)</f>
        <v>#REF!</v>
      </c>
      <c r="CI86" s="78" t="e">
        <f>SUM(Отчеты!#REF!,Отчеты!#REF!)</f>
        <v>#REF!</v>
      </c>
      <c r="CJ86" s="78" t="e">
        <f>SUM(Отчеты!#REF!,Отчеты!#REF!)</f>
        <v>#REF!</v>
      </c>
      <c r="CK86" s="78" t="e">
        <f>SUM(Отчеты!#REF!,Отчеты!#REF!)</f>
        <v>#REF!</v>
      </c>
      <c r="CL86" s="78" t="e">
        <f>SUM(Отчеты!#REF!,Отчеты!#REF!)</f>
        <v>#REF!</v>
      </c>
      <c r="CM86" s="78" t="e">
        <f>SUM(Отчеты!#REF!,Отчеты!#REF!)</f>
        <v>#REF!</v>
      </c>
      <c r="CN86" s="78" t="e">
        <f>SUM(Отчеты!#REF!,Отчеты!#REF!)</f>
        <v>#REF!</v>
      </c>
      <c r="CO86" s="78" t="e">
        <f>SUM(Отчеты!#REF!,Отчеты!#REF!)</f>
        <v>#REF!</v>
      </c>
      <c r="CP86" s="78" t="e">
        <f>SUM(Отчеты!#REF!,Отчеты!#REF!)</f>
        <v>#REF!</v>
      </c>
      <c r="CQ86" s="78" t="e">
        <f>SUM(Отчеты!#REF!,Отчеты!#REF!)</f>
        <v>#REF!</v>
      </c>
      <c r="CR86" s="78" t="e">
        <f>SUM(Отчеты!#REF!,Отчеты!#REF!)</f>
        <v>#REF!</v>
      </c>
      <c r="CS86" s="78" t="e">
        <f>SUM(Отчеты!#REF!,Отчеты!#REF!)</f>
        <v>#REF!</v>
      </c>
      <c r="CT86" s="78" t="e">
        <f>SUM(Отчеты!#REF!,Отчеты!#REF!)</f>
        <v>#REF!</v>
      </c>
      <c r="CU86" s="78" t="e">
        <f>SUM(Отчеты!#REF!,Отчеты!#REF!)</f>
        <v>#REF!</v>
      </c>
      <c r="CV86" s="78" t="e">
        <f>SUM(Отчеты!#REF!,Отчеты!#REF!)</f>
        <v>#REF!</v>
      </c>
      <c r="CW86" s="78" t="e">
        <f>SUM(Отчеты!#REF!,Отчеты!#REF!)</f>
        <v>#REF!</v>
      </c>
      <c r="CX86" s="78" t="e">
        <f>SUM(Отчеты!#REF!,Отчеты!#REF!)</f>
        <v>#REF!</v>
      </c>
      <c r="CY86" s="78" t="e">
        <f>SUM(Отчеты!#REF!,Отчеты!#REF!)</f>
        <v>#REF!</v>
      </c>
      <c r="CZ86" s="78" t="e">
        <f>SUM(Отчеты!#REF!,Отчеты!#REF!)</f>
        <v>#REF!</v>
      </c>
      <c r="DA86" s="78" t="e">
        <f>SUM(Отчеты!#REF!,Отчеты!#REF!)</f>
        <v>#REF!</v>
      </c>
      <c r="DB86" s="78" t="e">
        <f>SUM(Отчеты!#REF!,Отчеты!#REF!)</f>
        <v>#REF!</v>
      </c>
      <c r="DC86" s="78" t="e">
        <f>SUM(Отчеты!#REF!,Отчеты!#REF!)</f>
        <v>#REF!</v>
      </c>
      <c r="DD86" s="78" t="e">
        <f>SUM(Отчеты!#REF!,Отчеты!#REF!)</f>
        <v>#REF!</v>
      </c>
      <c r="DE86" s="78" t="e">
        <f>SUM(Отчеты!#REF!,Отчеты!#REF!)</f>
        <v>#REF!</v>
      </c>
      <c r="DF86" s="78" t="e">
        <f>SUM(Отчеты!#REF!,Отчеты!#REF!)</f>
        <v>#REF!</v>
      </c>
      <c r="DG86" s="78" t="e">
        <f>SUM(Отчеты!#REF!,Отчеты!#REF!)</f>
        <v>#REF!</v>
      </c>
      <c r="DH86" s="78" t="e">
        <f>SUM(Отчеты!#REF!,Отчеты!#REF!)</f>
        <v>#REF!</v>
      </c>
      <c r="DI86" s="78" t="e">
        <f>SUM(Отчеты!#REF!,Отчеты!#REF!)</f>
        <v>#REF!</v>
      </c>
      <c r="DJ86" s="78" t="e">
        <f>SUM(Отчеты!#REF!,Отчеты!#REF!)</f>
        <v>#REF!</v>
      </c>
      <c r="DK86" s="78" t="e">
        <f>SUM(Отчеты!#REF!,Отчеты!#REF!)</f>
        <v>#REF!</v>
      </c>
      <c r="DL86" s="78" t="e">
        <f>SUM(Отчеты!#REF!,Отчеты!#REF!)</f>
        <v>#REF!</v>
      </c>
      <c r="DM86" s="78" t="e">
        <f>SUM(Отчеты!#REF!,Отчеты!#REF!)</f>
        <v>#REF!</v>
      </c>
      <c r="DN86" s="78" t="e">
        <f>SUM(Отчеты!#REF!,Отчеты!#REF!)</f>
        <v>#REF!</v>
      </c>
      <c r="DO86" s="78" t="e">
        <f>SUM(Отчеты!#REF!,Отчеты!#REF!)</f>
        <v>#REF!</v>
      </c>
      <c r="DP86" s="78" t="e">
        <f>SUM(Отчеты!#REF!,Отчеты!#REF!)</f>
        <v>#REF!</v>
      </c>
      <c r="DQ86" s="78" t="e">
        <f>SUM(Отчеты!#REF!,Отчеты!#REF!)</f>
        <v>#REF!</v>
      </c>
      <c r="DR86" s="78" t="e">
        <f>SUM(Отчеты!#REF!,Отчеты!#REF!)</f>
        <v>#REF!</v>
      </c>
      <c r="DS86" s="78" t="e">
        <f>SUM(Отчеты!#REF!,Отчеты!#REF!)</f>
        <v>#REF!</v>
      </c>
      <c r="DT86" s="78" t="e">
        <f>SUM(Отчеты!#REF!,Отчеты!#REF!)</f>
        <v>#REF!</v>
      </c>
      <c r="DU86" s="78" t="e">
        <f>SUM(Отчеты!#REF!,Отчеты!#REF!)</f>
        <v>#REF!</v>
      </c>
      <c r="DV86" s="78" t="e">
        <f>SUM(Отчеты!#REF!,Отчеты!#REF!)</f>
        <v>#REF!</v>
      </c>
    </row>
    <row r="87" spans="1:128" hidden="1" x14ac:dyDescent="0.2">
      <c r="A87" s="41" t="str">
        <f ca="1">Language!A1311</f>
        <v>TD / EBITDA</v>
      </c>
      <c r="B87" s="74"/>
      <c r="C87" s="43" t="str">
        <f ca="1">Language!$A$1467</f>
        <v>раз</v>
      </c>
      <c r="D87" s="44"/>
      <c r="E87" s="44"/>
      <c r="F87" s="44" t="s">
        <v>696</v>
      </c>
      <c r="G87" s="261" t="e">
        <f ca="1">IF(G85=0,0,G86/G85)</f>
        <v>#REF!</v>
      </c>
      <c r="H87" s="261" t="e">
        <f t="shared" ref="H87:N87" ca="1" si="96">IF(H85=0,0,H86/H85)</f>
        <v>#REF!</v>
      </c>
      <c r="I87" s="261" t="e">
        <f t="shared" ca="1" si="96"/>
        <v>#REF!</v>
      </c>
      <c r="J87" s="261" t="e">
        <f t="shared" ca="1" si="96"/>
        <v>#REF!</v>
      </c>
      <c r="K87" s="261" t="e">
        <f t="shared" ca="1" si="96"/>
        <v>#REF!</v>
      </c>
      <c r="L87" s="261" t="e">
        <f t="shared" ca="1" si="96"/>
        <v>#REF!</v>
      </c>
      <c r="M87" s="261" t="e">
        <f t="shared" ca="1" si="96"/>
        <v>#REF!</v>
      </c>
      <c r="N87" s="261" t="e">
        <f t="shared" ca="1" si="96"/>
        <v>#REF!</v>
      </c>
      <c r="O87" s="261" t="e">
        <f t="shared" ref="O87:AT87" ca="1" si="97">IF(O85=0,0,O86/O85)</f>
        <v>#REF!</v>
      </c>
      <c r="P87" s="261" t="e">
        <f t="shared" ca="1" si="97"/>
        <v>#REF!</v>
      </c>
      <c r="Q87" s="261" t="e">
        <f t="shared" ca="1" si="97"/>
        <v>#REF!</v>
      </c>
      <c r="R87" s="261" t="e">
        <f t="shared" ca="1" si="97"/>
        <v>#REF!</v>
      </c>
      <c r="S87" s="261" t="e">
        <f t="shared" ca="1" si="97"/>
        <v>#REF!</v>
      </c>
      <c r="T87" s="261" t="e">
        <f t="shared" ca="1" si="97"/>
        <v>#REF!</v>
      </c>
      <c r="U87" s="261" t="e">
        <f t="shared" ca="1" si="97"/>
        <v>#REF!</v>
      </c>
      <c r="V87" s="261" t="e">
        <f t="shared" ca="1" si="97"/>
        <v>#REF!</v>
      </c>
      <c r="W87" s="261" t="e">
        <f t="shared" ca="1" si="97"/>
        <v>#REF!</v>
      </c>
      <c r="X87" s="261" t="e">
        <f t="shared" ca="1" si="97"/>
        <v>#REF!</v>
      </c>
      <c r="Y87" s="261" t="e">
        <f t="shared" ca="1" si="97"/>
        <v>#REF!</v>
      </c>
      <c r="Z87" s="261" t="e">
        <f t="shared" ca="1" si="97"/>
        <v>#REF!</v>
      </c>
      <c r="AA87" s="261" t="e">
        <f t="shared" ca="1" si="97"/>
        <v>#REF!</v>
      </c>
      <c r="AB87" s="261" t="e">
        <f t="shared" ca="1" si="97"/>
        <v>#REF!</v>
      </c>
      <c r="AC87" s="261" t="e">
        <f t="shared" ca="1" si="97"/>
        <v>#REF!</v>
      </c>
      <c r="AD87" s="261" t="e">
        <f t="shared" ca="1" si="97"/>
        <v>#REF!</v>
      </c>
      <c r="AE87" s="261" t="e">
        <f t="shared" ca="1" si="97"/>
        <v>#REF!</v>
      </c>
      <c r="AF87" s="261" t="e">
        <f t="shared" ca="1" si="97"/>
        <v>#REF!</v>
      </c>
      <c r="AG87" s="261" t="e">
        <f t="shared" ca="1" si="97"/>
        <v>#REF!</v>
      </c>
      <c r="AH87" s="261" t="e">
        <f t="shared" ca="1" si="97"/>
        <v>#REF!</v>
      </c>
      <c r="AI87" s="261" t="e">
        <f t="shared" ca="1" si="97"/>
        <v>#REF!</v>
      </c>
      <c r="AJ87" s="261" t="e">
        <f t="shared" ca="1" si="97"/>
        <v>#REF!</v>
      </c>
      <c r="AK87" s="261" t="e">
        <f t="shared" ca="1" si="97"/>
        <v>#REF!</v>
      </c>
      <c r="AL87" s="261" t="e">
        <f t="shared" ca="1" si="97"/>
        <v>#REF!</v>
      </c>
      <c r="AM87" s="261" t="e">
        <f t="shared" ca="1" si="97"/>
        <v>#REF!</v>
      </c>
      <c r="AN87" s="261" t="e">
        <f t="shared" ca="1" si="97"/>
        <v>#REF!</v>
      </c>
      <c r="AO87" s="261" t="e">
        <f t="shared" ca="1" si="97"/>
        <v>#REF!</v>
      </c>
      <c r="AP87" s="261" t="e">
        <f t="shared" ca="1" si="97"/>
        <v>#REF!</v>
      </c>
      <c r="AQ87" s="261" t="e">
        <f t="shared" ca="1" si="97"/>
        <v>#REF!</v>
      </c>
      <c r="AR87" s="261" t="e">
        <f t="shared" ca="1" si="97"/>
        <v>#REF!</v>
      </c>
      <c r="AS87" s="261" t="e">
        <f t="shared" ca="1" si="97"/>
        <v>#REF!</v>
      </c>
      <c r="AT87" s="261" t="e">
        <f t="shared" ca="1" si="97"/>
        <v>#REF!</v>
      </c>
      <c r="AU87" s="261" t="e">
        <f t="shared" ref="AU87:BZ87" ca="1" si="98">IF(AU85=0,0,AU86/AU85)</f>
        <v>#REF!</v>
      </c>
      <c r="AV87" s="261" t="e">
        <f t="shared" ca="1" si="98"/>
        <v>#REF!</v>
      </c>
      <c r="AW87" s="261" t="e">
        <f t="shared" ca="1" si="98"/>
        <v>#REF!</v>
      </c>
      <c r="AX87" s="261" t="e">
        <f t="shared" ca="1" si="98"/>
        <v>#REF!</v>
      </c>
      <c r="AY87" s="261" t="e">
        <f t="shared" ca="1" si="98"/>
        <v>#REF!</v>
      </c>
      <c r="AZ87" s="261" t="e">
        <f t="shared" ca="1" si="98"/>
        <v>#REF!</v>
      </c>
      <c r="BA87" s="261" t="e">
        <f t="shared" ca="1" si="98"/>
        <v>#REF!</v>
      </c>
      <c r="BB87" s="261" t="e">
        <f t="shared" ca="1" si="98"/>
        <v>#REF!</v>
      </c>
      <c r="BC87" s="261" t="e">
        <f t="shared" ca="1" si="98"/>
        <v>#REF!</v>
      </c>
      <c r="BD87" s="261" t="e">
        <f t="shared" ca="1" si="98"/>
        <v>#REF!</v>
      </c>
      <c r="BE87" s="261" t="e">
        <f t="shared" ca="1" si="98"/>
        <v>#REF!</v>
      </c>
      <c r="BF87" s="261" t="e">
        <f t="shared" ca="1" si="98"/>
        <v>#REF!</v>
      </c>
      <c r="BG87" s="261" t="e">
        <f t="shared" ca="1" si="98"/>
        <v>#REF!</v>
      </c>
      <c r="BH87" s="261" t="e">
        <f t="shared" ca="1" si="98"/>
        <v>#REF!</v>
      </c>
      <c r="BI87" s="261" t="e">
        <f t="shared" ca="1" si="98"/>
        <v>#REF!</v>
      </c>
      <c r="BJ87" s="261" t="e">
        <f t="shared" ca="1" si="98"/>
        <v>#REF!</v>
      </c>
      <c r="BK87" s="261" t="e">
        <f t="shared" ca="1" si="98"/>
        <v>#REF!</v>
      </c>
      <c r="BL87" s="261" t="e">
        <f t="shared" ca="1" si="98"/>
        <v>#REF!</v>
      </c>
      <c r="BM87" s="261" t="e">
        <f t="shared" ca="1" si="98"/>
        <v>#REF!</v>
      </c>
      <c r="BN87" s="261" t="e">
        <f t="shared" ca="1" si="98"/>
        <v>#REF!</v>
      </c>
      <c r="BO87" s="261" t="e">
        <f t="shared" ca="1" si="98"/>
        <v>#REF!</v>
      </c>
      <c r="BP87" s="261" t="e">
        <f t="shared" ca="1" si="98"/>
        <v>#REF!</v>
      </c>
      <c r="BQ87" s="261" t="e">
        <f t="shared" ca="1" si="98"/>
        <v>#REF!</v>
      </c>
      <c r="BR87" s="261" t="e">
        <f t="shared" ca="1" si="98"/>
        <v>#REF!</v>
      </c>
      <c r="BS87" s="261" t="e">
        <f t="shared" ca="1" si="98"/>
        <v>#REF!</v>
      </c>
      <c r="BT87" s="261" t="e">
        <f t="shared" ca="1" si="98"/>
        <v>#REF!</v>
      </c>
      <c r="BU87" s="261" t="e">
        <f t="shared" ca="1" si="98"/>
        <v>#REF!</v>
      </c>
      <c r="BV87" s="261" t="e">
        <f t="shared" ca="1" si="98"/>
        <v>#REF!</v>
      </c>
      <c r="BW87" s="261" t="e">
        <f t="shared" ca="1" si="98"/>
        <v>#REF!</v>
      </c>
      <c r="BX87" s="261" t="e">
        <f t="shared" ca="1" si="98"/>
        <v>#REF!</v>
      </c>
      <c r="BY87" s="261" t="e">
        <f t="shared" ca="1" si="98"/>
        <v>#REF!</v>
      </c>
      <c r="BZ87" s="261" t="e">
        <f t="shared" ca="1" si="98"/>
        <v>#REF!</v>
      </c>
      <c r="CA87" s="261" t="e">
        <f t="shared" ref="CA87:DF87" ca="1" si="99">IF(CA85=0,0,CA86/CA85)</f>
        <v>#REF!</v>
      </c>
      <c r="CB87" s="261" t="e">
        <f t="shared" ca="1" si="99"/>
        <v>#REF!</v>
      </c>
      <c r="CC87" s="261" t="e">
        <f t="shared" ca="1" si="99"/>
        <v>#REF!</v>
      </c>
      <c r="CD87" s="261" t="e">
        <f t="shared" ca="1" si="99"/>
        <v>#REF!</v>
      </c>
      <c r="CE87" s="261" t="e">
        <f t="shared" ca="1" si="99"/>
        <v>#REF!</v>
      </c>
      <c r="CF87" s="261" t="e">
        <f t="shared" ca="1" si="99"/>
        <v>#REF!</v>
      </c>
      <c r="CG87" s="261" t="e">
        <f t="shared" ca="1" si="99"/>
        <v>#REF!</v>
      </c>
      <c r="CH87" s="261" t="e">
        <f t="shared" ca="1" si="99"/>
        <v>#REF!</v>
      </c>
      <c r="CI87" s="261" t="e">
        <f t="shared" ca="1" si="99"/>
        <v>#REF!</v>
      </c>
      <c r="CJ87" s="261" t="e">
        <f t="shared" ca="1" si="99"/>
        <v>#REF!</v>
      </c>
      <c r="CK87" s="261" t="e">
        <f t="shared" ca="1" si="99"/>
        <v>#REF!</v>
      </c>
      <c r="CL87" s="261" t="e">
        <f t="shared" ca="1" si="99"/>
        <v>#REF!</v>
      </c>
      <c r="CM87" s="261" t="e">
        <f t="shared" ca="1" si="99"/>
        <v>#REF!</v>
      </c>
      <c r="CN87" s="261" t="e">
        <f t="shared" ca="1" si="99"/>
        <v>#REF!</v>
      </c>
      <c r="CO87" s="261" t="e">
        <f t="shared" ca="1" si="99"/>
        <v>#REF!</v>
      </c>
      <c r="CP87" s="261" t="e">
        <f t="shared" ca="1" si="99"/>
        <v>#REF!</v>
      </c>
      <c r="CQ87" s="261" t="e">
        <f t="shared" ca="1" si="99"/>
        <v>#REF!</v>
      </c>
      <c r="CR87" s="261" t="e">
        <f t="shared" ca="1" si="99"/>
        <v>#REF!</v>
      </c>
      <c r="CS87" s="261" t="e">
        <f t="shared" ca="1" si="99"/>
        <v>#REF!</v>
      </c>
      <c r="CT87" s="261" t="e">
        <f t="shared" ca="1" si="99"/>
        <v>#REF!</v>
      </c>
      <c r="CU87" s="261" t="e">
        <f t="shared" ca="1" si="99"/>
        <v>#REF!</v>
      </c>
      <c r="CV87" s="261" t="e">
        <f t="shared" ca="1" si="99"/>
        <v>#REF!</v>
      </c>
      <c r="CW87" s="261" t="e">
        <f t="shared" ca="1" si="99"/>
        <v>#REF!</v>
      </c>
      <c r="CX87" s="261" t="e">
        <f t="shared" ca="1" si="99"/>
        <v>#REF!</v>
      </c>
      <c r="CY87" s="261" t="e">
        <f t="shared" ca="1" si="99"/>
        <v>#REF!</v>
      </c>
      <c r="CZ87" s="261" t="e">
        <f t="shared" ca="1" si="99"/>
        <v>#REF!</v>
      </c>
      <c r="DA87" s="261" t="e">
        <f t="shared" ca="1" si="99"/>
        <v>#REF!</v>
      </c>
      <c r="DB87" s="261" t="e">
        <f t="shared" ca="1" si="99"/>
        <v>#REF!</v>
      </c>
      <c r="DC87" s="261" t="e">
        <f t="shared" ca="1" si="99"/>
        <v>#REF!</v>
      </c>
      <c r="DD87" s="261" t="e">
        <f t="shared" ca="1" si="99"/>
        <v>#REF!</v>
      </c>
      <c r="DE87" s="261" t="e">
        <f t="shared" ca="1" si="99"/>
        <v>#REF!</v>
      </c>
      <c r="DF87" s="261" t="e">
        <f t="shared" ca="1" si="99"/>
        <v>#REF!</v>
      </c>
      <c r="DG87" s="261" t="e">
        <f t="shared" ref="DG87:DV87" ca="1" si="100">IF(DG85=0,0,DG86/DG85)</f>
        <v>#REF!</v>
      </c>
      <c r="DH87" s="261" t="e">
        <f t="shared" ca="1" si="100"/>
        <v>#REF!</v>
      </c>
      <c r="DI87" s="261" t="e">
        <f t="shared" ca="1" si="100"/>
        <v>#REF!</v>
      </c>
      <c r="DJ87" s="261" t="e">
        <f t="shared" ca="1" si="100"/>
        <v>#REF!</v>
      </c>
      <c r="DK87" s="261" t="e">
        <f t="shared" ca="1" si="100"/>
        <v>#REF!</v>
      </c>
      <c r="DL87" s="261" t="e">
        <f t="shared" ca="1" si="100"/>
        <v>#REF!</v>
      </c>
      <c r="DM87" s="261" t="e">
        <f t="shared" ca="1" si="100"/>
        <v>#REF!</v>
      </c>
      <c r="DN87" s="261" t="e">
        <f t="shared" ca="1" si="100"/>
        <v>#REF!</v>
      </c>
      <c r="DO87" s="261" t="e">
        <f t="shared" ca="1" si="100"/>
        <v>#REF!</v>
      </c>
      <c r="DP87" s="261" t="e">
        <f t="shared" ca="1" si="100"/>
        <v>#REF!</v>
      </c>
      <c r="DQ87" s="261" t="e">
        <f t="shared" ca="1" si="100"/>
        <v>#REF!</v>
      </c>
      <c r="DR87" s="261" t="e">
        <f t="shared" ca="1" si="100"/>
        <v>#REF!</v>
      </c>
      <c r="DS87" s="261" t="e">
        <f t="shared" ca="1" si="100"/>
        <v>#REF!</v>
      </c>
      <c r="DT87" s="261" t="e">
        <f t="shared" ca="1" si="100"/>
        <v>#REF!</v>
      </c>
      <c r="DU87" s="261" t="e">
        <f t="shared" ca="1" si="100"/>
        <v>#REF!</v>
      </c>
      <c r="DV87" s="261" t="e">
        <f t="shared" ca="1" si="100"/>
        <v>#REF!</v>
      </c>
    </row>
    <row r="88" spans="1:128" hidden="1" x14ac:dyDescent="0.2">
      <c r="A88" s="22"/>
      <c r="F88" s="6" t="s">
        <v>2961</v>
      </c>
      <c r="G88" s="261"/>
      <c r="H88" s="261"/>
      <c r="I88" s="261"/>
      <c r="J88" s="261"/>
      <c r="K88" s="261"/>
      <c r="L88" s="261"/>
      <c r="M88" s="261"/>
      <c r="N88" s="261"/>
      <c r="O88" s="261"/>
      <c r="P88" s="261"/>
      <c r="Q88" s="261"/>
      <c r="R88" s="261"/>
      <c r="S88" s="261"/>
      <c r="T88" s="261"/>
      <c r="U88" s="261"/>
      <c r="V88" s="261"/>
      <c r="W88" s="261"/>
      <c r="X88" s="261"/>
      <c r="Y88" s="261"/>
      <c r="Z88" s="261"/>
      <c r="AA88" s="261"/>
      <c r="AB88" s="261"/>
      <c r="AC88" s="261"/>
      <c r="AD88" s="261"/>
      <c r="AE88" s="261"/>
      <c r="AF88" s="261"/>
      <c r="AG88" s="261"/>
      <c r="AH88" s="261"/>
      <c r="AI88" s="261"/>
      <c r="AJ88" s="261"/>
      <c r="AK88" s="261"/>
      <c r="AL88" s="261"/>
      <c r="AM88" s="261"/>
      <c r="AN88" s="261"/>
      <c r="AO88" s="261"/>
      <c r="AP88" s="261"/>
      <c r="AQ88" s="261"/>
      <c r="AR88" s="261"/>
      <c r="AS88" s="261"/>
      <c r="AT88" s="261"/>
      <c r="AU88" s="261"/>
      <c r="AV88" s="261"/>
      <c r="AW88" s="261"/>
      <c r="AX88" s="261"/>
      <c r="AY88" s="261"/>
      <c r="AZ88" s="261"/>
      <c r="BA88" s="261"/>
      <c r="BB88" s="261"/>
      <c r="BC88" s="261"/>
      <c r="BD88" s="261"/>
      <c r="BE88" s="261"/>
      <c r="BF88" s="261"/>
      <c r="BG88" s="261"/>
      <c r="BH88" s="261"/>
      <c r="BI88" s="261"/>
      <c r="BJ88" s="261"/>
      <c r="BK88" s="261"/>
      <c r="BL88" s="261"/>
      <c r="BM88" s="261"/>
      <c r="BN88" s="261"/>
      <c r="BO88" s="261"/>
      <c r="BP88" s="261"/>
      <c r="BQ88" s="261"/>
      <c r="BR88" s="261"/>
      <c r="BS88" s="261"/>
      <c r="BT88" s="261"/>
      <c r="BU88" s="261"/>
      <c r="BV88" s="261"/>
      <c r="BW88" s="261"/>
      <c r="BX88" s="261"/>
      <c r="BY88" s="261"/>
      <c r="BZ88" s="261"/>
      <c r="CA88" s="261"/>
      <c r="CB88" s="261"/>
      <c r="CC88" s="261"/>
      <c r="CD88" s="261"/>
      <c r="CE88" s="261"/>
      <c r="CF88" s="261"/>
      <c r="CG88" s="261"/>
      <c r="CH88" s="261"/>
      <c r="CI88" s="261"/>
      <c r="CJ88" s="261"/>
      <c r="CK88" s="261"/>
      <c r="CL88" s="261"/>
      <c r="CM88" s="261"/>
      <c r="CN88" s="261"/>
      <c r="CO88" s="261"/>
      <c r="CP88" s="261"/>
      <c r="CQ88" s="261"/>
      <c r="CR88" s="261"/>
      <c r="CS88" s="261"/>
      <c r="CT88" s="261"/>
      <c r="CU88" s="261"/>
      <c r="CV88" s="261"/>
      <c r="CW88" s="261"/>
      <c r="CX88" s="261"/>
      <c r="CY88" s="261"/>
      <c r="CZ88" s="261"/>
      <c r="DA88" s="261"/>
      <c r="DB88" s="261"/>
      <c r="DC88" s="261"/>
      <c r="DD88" s="261"/>
      <c r="DE88" s="261"/>
      <c r="DF88" s="261"/>
      <c r="DG88" s="261"/>
      <c r="DH88" s="261"/>
      <c r="DI88" s="261"/>
      <c r="DJ88" s="261"/>
      <c r="DK88" s="261"/>
      <c r="DL88" s="261"/>
      <c r="DM88" s="261"/>
      <c r="DN88" s="261"/>
      <c r="DO88" s="261"/>
      <c r="DP88" s="261"/>
      <c r="DQ88" s="261"/>
      <c r="DR88" s="261"/>
      <c r="DS88" s="261"/>
      <c r="DT88" s="261"/>
      <c r="DU88" s="261"/>
      <c r="DV88" s="261"/>
    </row>
    <row r="89" spans="1:128" hidden="1" x14ac:dyDescent="0.2">
      <c r="A89" s="10" t="s">
        <v>3339</v>
      </c>
      <c r="C89" s="46" t="str">
        <f ca="1">Параметры!$C$70</f>
        <v>тыс. руб.</v>
      </c>
      <c r="F89" s="6" t="s">
        <v>3082</v>
      </c>
      <c r="G89" s="78">
        <f ca="1">Отчеты!G22-Отчеты!G21</f>
        <v>-1490.9000000000015</v>
      </c>
      <c r="H89" s="78">
        <f ca="1">Отчеты!H22-Отчеты!H21</f>
        <v>-847.66587914703484</v>
      </c>
      <c r="I89" s="78">
        <f ca="1">Отчеты!I22-Отчеты!I21</f>
        <v>11016.630587675159</v>
      </c>
      <c r="J89" s="78">
        <f ca="1">Отчеты!J22-Отчеты!J21</f>
        <v>20561.973905814124</v>
      </c>
      <c r="K89" s="78">
        <f ca="1">Отчеты!K22-Отчеты!K21</f>
        <v>27913.586023128286</v>
      </c>
      <c r="L89" s="78">
        <f ca="1">Отчеты!L22-Отчеты!L21</f>
        <v>28404.677380359139</v>
      </c>
      <c r="M89" s="78">
        <f ca="1">Отчеты!M22-Отчеты!M21</f>
        <v>28900.429761972402</v>
      </c>
      <c r="N89" s="78">
        <f ca="1">Отчеты!N22-Отчеты!N21</f>
        <v>29333.471539769482</v>
      </c>
      <c r="O89" s="78">
        <f ca="1">Отчеты!O22-Отчеты!O21</f>
        <v>48906.033330493068</v>
      </c>
      <c r="P89" s="78">
        <f ca="1">Отчеты!P22-Отчеты!P21</f>
        <v>49182.555153265013</v>
      </c>
      <c r="Q89" s="78">
        <f ca="1">Отчеты!Q22-Отчеты!Q21</f>
        <v>49460.640470625702</v>
      </c>
      <c r="R89" s="78">
        <f ca="1">Отчеты!R22-Отчеты!R21</f>
        <v>49740.298122800763</v>
      </c>
      <c r="S89" s="78">
        <f ca="1">Отчеты!S22-Отчеты!S21</f>
        <v>49626.536999999968</v>
      </c>
      <c r="T89" s="78">
        <f ca="1">Отчеты!T22-Отчеты!T21</f>
        <v>49887.366042699367</v>
      </c>
      <c r="U89" s="78">
        <f ca="1">Отчеты!U22-Отчеты!U21</f>
        <v>50171.794241926043</v>
      </c>
      <c r="V89" s="78">
        <f ca="1">Отчеты!V22-Отчеты!V21</f>
        <v>30269.873903947635</v>
      </c>
      <c r="W89" s="78">
        <f ca="1">Отчеты!W22-Отчеты!W21</f>
        <v>30443.381950485498</v>
      </c>
      <c r="X89" s="78">
        <f ca="1">Отчеты!X22-Отчеты!X21</f>
        <v>30617.871036744444</v>
      </c>
      <c r="Y89" s="78">
        <f ca="1">Отчеты!Y22-Отчеты!Y21</f>
        <v>30793.346709665606</v>
      </c>
      <c r="Z89" s="78">
        <f ca="1">Отчеты!Z22-Отчеты!Z21</f>
        <v>31582.896096894612</v>
      </c>
      <c r="AA89" s="78">
        <f ca="1">Отчеты!AA22-Отчеты!AA21</f>
        <v>51912.455663627639</v>
      </c>
      <c r="AB89" s="78">
        <f ca="1">Отчеты!AB22-Отчеты!AB21</f>
        <v>52208.33401399359</v>
      </c>
      <c r="AC89" s="78">
        <f ca="1">Отчеты!AC22-Отчеты!AC21</f>
        <v>52506.218636902806</v>
      </c>
      <c r="AD89" s="78">
        <f ca="1">Отчеты!AD22-Отчеты!AD21</f>
        <v>52805.452324730133</v>
      </c>
      <c r="AE89" s="78">
        <f ca="1">Отчеты!AE22-Отчеты!AE21</f>
        <v>53106.377923333261</v>
      </c>
      <c r="AF89" s="78">
        <f ca="1">Отчеты!AF22-Отчеты!AF21</f>
        <v>53409.004999021636</v>
      </c>
      <c r="AG89" s="78">
        <f ca="1">Отчеты!AG22-Отчеты!AG21</f>
        <v>53713.343172194232</v>
      </c>
      <c r="AH89" s="78">
        <f ca="1">Отчеты!AH22-Отчеты!AH21</f>
        <v>32418.288410557336</v>
      </c>
      <c r="AI89" s="78">
        <f ca="1">Отчеты!AI22-Отчеты!AI21</f>
        <v>32603.942020352853</v>
      </c>
      <c r="AJ89" s="78">
        <f ca="1">Отчеты!AJ22-Отчеты!AJ21</f>
        <v>32790.645342649907</v>
      </c>
      <c r="AK89" s="78">
        <f ca="1">Отчеты!AK22-Отчеты!AK21</f>
        <v>32978.404312675484</v>
      </c>
      <c r="AL89" s="78">
        <f ca="1">Отчеты!AL22-Отчеты!AL21</f>
        <v>33823.222157010656</v>
      </c>
      <c r="AM89" s="78">
        <f ca="1">Отчеты!AM22-Отчеты!AM21</f>
        <v>55575.850893414841</v>
      </c>
      <c r="AN89" s="78">
        <f ca="1">Отчеты!AN22-Отчеты!AN21</f>
        <v>55892.44072830645</v>
      </c>
      <c r="AO89" s="78">
        <f ca="1">Отчеты!AO22-Отчеты!AO21</f>
        <v>56210.82060815263</v>
      </c>
      <c r="AP89" s="78">
        <f ca="1">Отчеты!AP22-Отчеты!AP21</f>
        <v>56531.00065412782</v>
      </c>
      <c r="AQ89" s="78">
        <f ca="1">Отчеты!AQ22-Отчеты!AQ21</f>
        <v>56852.99104463328</v>
      </c>
      <c r="AR89" s="78">
        <f ca="1">Отчеты!AR22-Отчеты!AR21</f>
        <v>57176.802015619789</v>
      </c>
      <c r="AS89" s="78">
        <f ca="1">Отчеты!AS22-Отчеты!AS21</f>
        <v>57502.443860914471</v>
      </c>
      <c r="AT89" s="78">
        <f ca="1">Отчеты!AT22-Отчеты!AT21</f>
        <v>34716.735265962932</v>
      </c>
      <c r="AU89" s="78">
        <f ca="1">Отчеты!AU22-Отчеты!AU21</f>
        <v>34915.384628444139</v>
      </c>
      <c r="AV89" s="78">
        <f ca="1">Отчеты!AV22-Отчеты!AV21</f>
        <v>35115.157183301984</v>
      </c>
      <c r="AW89" s="78">
        <f ca="1">Отчеты!AW22-Отчеты!AW21</f>
        <v>35316.059281229289</v>
      </c>
      <c r="AX89" s="78">
        <f ca="1">Отчеты!AX22-Отчеты!AX21</f>
        <v>36220.014374667982</v>
      </c>
      <c r="AY89" s="78">
        <f ca="1">Отчеты!AY22-Отчеты!AY21</f>
        <v>59495.327122620569</v>
      </c>
      <c r="AZ89" s="78">
        <f ca="1">Отчеты!AZ22-Отчеты!AZ21</f>
        <v>59834.07824595453</v>
      </c>
      <c r="BA89" s="78">
        <f ca="1">Отчеты!BA22-Отчеты!BA21</f>
        <v>60174.744717389971</v>
      </c>
      <c r="BB89" s="78">
        <f ca="1">Отчеты!BB22-Отчеты!BB21</f>
        <v>60517.337366583524</v>
      </c>
      <c r="BC89" s="78">
        <f ca="1">Отчеты!BC22-Отчеты!BC21</f>
        <v>60861.867084424324</v>
      </c>
      <c r="BD89" s="78">
        <f ca="1">Отчеты!BD22-Отчеты!BD21</f>
        <v>61208.344823380001</v>
      </c>
      <c r="BE89" s="78">
        <f ca="1">Отчеты!BE22-Отчеты!BE21</f>
        <v>61556.781597845213</v>
      </c>
      <c r="BF89" s="78">
        <f ca="1">Отчеты!BF22-Отчеты!BF21</f>
        <v>37176.073401247035</v>
      </c>
      <c r="BG89" s="78">
        <f ca="1">Отчеты!BG22-Отчеты!BG21</f>
        <v>37388.628219102</v>
      </c>
      <c r="BH89" s="78">
        <f ca="1">Отчеты!BH22-Отчеты!BH21</f>
        <v>37602.384852799856</v>
      </c>
      <c r="BI89" s="78">
        <f ca="1">Отчеты!BI22-Отчеты!BI21</f>
        <v>37817.350097582203</v>
      </c>
      <c r="BJ89" s="78">
        <f ca="1">Отчеты!BJ22-Отчеты!BJ21</f>
        <v>38784.582047561467</v>
      </c>
      <c r="BK89" s="78">
        <f ca="1">Отчеты!BK22-Отчеты!BK21</f>
        <v>63689.166687870747</v>
      </c>
      <c r="BL89" s="78">
        <f ca="1">Отчеты!BL22-Отчеты!BL21</f>
        <v>64051.630389838094</v>
      </c>
      <c r="BM89" s="78">
        <f ca="1">Отчеты!BM22-Отчеты!BM21</f>
        <v>64416.143514274008</v>
      </c>
      <c r="BN89" s="78">
        <f ca="1">Отчеты!BN22-Отчеты!BN21</f>
        <v>64782.717648911064</v>
      </c>
      <c r="BO89" s="78">
        <f ca="1">Отчеты!BO22-Отчеты!BO21</f>
        <v>65151.364447000647</v>
      </c>
      <c r="BP89" s="78">
        <f ca="1">Отчеты!BP22-Отчеты!BP21</f>
        <v>65522.095627683237</v>
      </c>
      <c r="BQ89" s="78">
        <f ca="1">Отчеты!BQ22-Отчеты!BQ21</f>
        <v>65894.922976361049</v>
      </c>
      <c r="BR89" s="78">
        <f ca="1">Отчеты!BR22-Отчеты!BR21</f>
        <v>39807.565206001047</v>
      </c>
      <c r="BS89" s="78">
        <f ca="1">Отчеты!BS22-Отчеты!BS21</f>
        <v>40034.998861105814</v>
      </c>
      <c r="BT89" s="78">
        <f ca="1">Отчеты!BT22-Отчеты!BT21</f>
        <v>40263.718459162541</v>
      </c>
      <c r="BU89" s="78">
        <f ca="1">Отчеты!BU22-Отчеты!BU21</f>
        <v>40493.731271079596</v>
      </c>
      <c r="BV89" s="78">
        <f ca="1">Отчеты!BV22-Отчеты!BV21</f>
        <v>41528.669457557495</v>
      </c>
      <c r="BW89" s="78">
        <f ca="1">Отчеты!BW22-Отчеты!BW21</f>
        <v>68176.575022688499</v>
      </c>
      <c r="BX89" s="78">
        <f ca="1">Отчеты!BX22-Отчеты!BX21</f>
        <v>68564.411183793549</v>
      </c>
      <c r="BY89" s="78">
        <f ca="1">Отчеты!BY22-Отчеты!BY21</f>
        <v>68954.440226939885</v>
      </c>
      <c r="BZ89" s="78">
        <f ca="1">Отчеты!BZ22-Отчеты!BZ21</f>
        <v>69346.674551001575</v>
      </c>
      <c r="CA89" s="78">
        <f ca="1">Отчеты!CA22-Отчеты!CA21</f>
        <v>69741.126624957469</v>
      </c>
      <c r="CB89" s="78">
        <f ca="1">Отчеты!CB22-Отчеты!CB21</f>
        <v>70137.808988287783</v>
      </c>
      <c r="CC89" s="78">
        <f ca="1">Отчеты!CC22-Отчеты!CC21</f>
        <v>70536.734251373171</v>
      </c>
      <c r="CD89" s="78">
        <f ca="1">Отчеты!CD22-Отчеты!CD21</f>
        <v>42623.261437087982</v>
      </c>
      <c r="CE89" s="78">
        <f ca="1">Отчеты!CE22-Отчеты!CE21</f>
        <v>42866.615448049954</v>
      </c>
      <c r="CF89" s="78">
        <f ca="1">Отчеты!CF22-Отчеты!CF21</f>
        <v>43111.345417970668</v>
      </c>
      <c r="CG89" s="78">
        <f ca="1">Отчеты!CG22-Отчеты!CG21</f>
        <v>43357.459126721944</v>
      </c>
      <c r="CH89" s="78">
        <f ca="1">Отчеты!CH22-Отчеты!CH21</f>
        <v>44464.842986253359</v>
      </c>
      <c r="CI89" s="78">
        <f ca="1">Отчеты!CI22-Отчеты!CI21</f>
        <v>72978.101940943379</v>
      </c>
      <c r="CJ89" s="78">
        <f ca="1">Отчеты!CJ22-Отчеты!CJ21</f>
        <v>73393.08663332586</v>
      </c>
      <c r="CK89" s="78">
        <f ca="1">Отчеты!CK22-Отчеты!CK21</f>
        <v>73810.417709492438</v>
      </c>
      <c r="CL89" s="78">
        <f ca="1">Отчеты!CL22-Отчеты!CL21</f>
        <v>74230.108436238472</v>
      </c>
      <c r="CM89" s="78">
        <f ca="1">Отчеты!CM22-Отчеты!CM21</f>
        <v>74652.17215537127</v>
      </c>
      <c r="CN89" s="78">
        <f ca="1">Отчеты!CN22-Отчеты!CN21</f>
        <v>75076.622284134733</v>
      </c>
      <c r="CO89" s="78">
        <f ca="1">Отчеты!CO22-Отчеты!CO21</f>
        <v>75503.472315636056</v>
      </c>
      <c r="CP89" s="78">
        <f ca="1">Отчеты!CP22-Отчеты!CP21</f>
        <v>45636.056404350908</v>
      </c>
      <c r="CQ89" s="78">
        <f ca="1">Отчеты!CQ22-Отчеты!CQ21</f>
        <v>45896.445196080334</v>
      </c>
      <c r="CR89" s="78">
        <f ca="1">Отчеты!CR22-Отчеты!CR21</f>
        <v>46158.306263895458</v>
      </c>
      <c r="CS89" s="78">
        <f ca="1">Отчеты!CS22-Отчеты!CS21</f>
        <v>46421.647932259286</v>
      </c>
      <c r="CT89" s="78">
        <f ca="1">Отчеты!CT22-Отчеты!CT21</f>
        <v>47606.54866195791</v>
      </c>
      <c r="CU89" s="78">
        <f ca="1">Отчеты!CU22-Отчеты!CU21</f>
        <v>78115.735743476223</v>
      </c>
      <c r="CV89" s="78">
        <f ca="1">Отчеты!CV22-Отчеты!CV21</f>
        <v>78559.76936432533</v>
      </c>
      <c r="CW89" s="78">
        <f ca="1">Отчеты!CW22-Отчеты!CW21</f>
        <v>79006.313615823703</v>
      </c>
      <c r="CX89" s="78">
        <f ca="1">Отчеты!CX22-Отчеты!CX21</f>
        <v>79455.382693442036</v>
      </c>
      <c r="CY89" s="78">
        <f ca="1">Отчеты!CY22-Отчеты!CY21</f>
        <v>79906.990872914088</v>
      </c>
      <c r="CZ89" s="78">
        <f ca="1">Отчеты!CZ22-Отчеты!CZ21</f>
        <v>80361.15251069107</v>
      </c>
      <c r="DA89" s="78">
        <f ca="1">Отчеты!DA22-Отчеты!DA21</f>
        <v>80817.88204439728</v>
      </c>
      <c r="DB89" s="78">
        <f ca="1">Отчеты!DB22-Отчеты!DB21</f>
        <v>48859.747019322094</v>
      </c>
      <c r="DC89" s="78">
        <f ca="1">Отчеты!DC22-Отчеты!DC21</f>
        <v>49138.363026472609</v>
      </c>
      <c r="DD89" s="78">
        <f ca="1">Отчеты!DD22-Отчеты!DD21</f>
        <v>49418.554369034711</v>
      </c>
      <c r="DE89" s="78">
        <f ca="1">Отчеты!DE22-Отчеты!DE21</f>
        <v>49700.329954184228</v>
      </c>
      <c r="DF89" s="78">
        <f ca="1">Отчеты!DF22-Отчеты!DF21</f>
        <v>50968.173734961732</v>
      </c>
      <c r="DG89" s="78">
        <f ca="1">Отчеты!DG22-Отчеты!DG21</f>
        <v>83613.00391218625</v>
      </c>
      <c r="DH89" s="78">
        <f ca="1">Отчеты!DH22-Отчеты!DH21</f>
        <v>84088.119886494911</v>
      </c>
      <c r="DI89" s="78">
        <f ca="1">Отчеты!DI22-Отчеты!DI21</f>
        <v>84565.92223559806</v>
      </c>
      <c r="DJ89" s="78">
        <f ca="1">Отчеты!DJ22-Отчеты!DJ21</f>
        <v>85046.426148649567</v>
      </c>
      <c r="DK89" s="78">
        <f ca="1">Отчеты!DK22-Отчеты!DK21</f>
        <v>85529.646900684646</v>
      </c>
      <c r="DL89" s="78">
        <f ca="1">Отчеты!DL22-Отчеты!DL21</f>
        <v>86015.599853105959</v>
      </c>
      <c r="DM89" s="78">
        <f ca="1">Отчеты!DM22-Отчеты!DM21</f>
        <v>86504.300454171753</v>
      </c>
      <c r="DN89" s="78">
        <f ca="1">Отчеты!DN22-Отчеты!DN21</f>
        <v>52309.095977341443</v>
      </c>
      <c r="DO89" s="78">
        <f ca="1">Отчеты!DO22-Отчеты!DO21</f>
        <v>52607.215104992487</v>
      </c>
      <c r="DP89" s="78">
        <f ca="1">Отчеты!DP22-Отчеты!DP21</f>
        <v>52907.019841533969</v>
      </c>
      <c r="DQ89" s="78">
        <f ca="1">Отчеты!DQ22-Отчеты!DQ21</f>
        <v>53208.519717643707</v>
      </c>
      <c r="DR89" s="78">
        <f ca="1">Отчеты!DR22-Отчеты!DR21</f>
        <v>54565.112563075701</v>
      </c>
      <c r="DS89" s="78">
        <f ca="1">Отчеты!DS22-Отчеты!DS21</f>
        <v>89495.080852706189</v>
      </c>
      <c r="DT89" s="78">
        <f ca="1">Отчеты!DT22-Отчеты!DT21</f>
        <v>90003.454945216203</v>
      </c>
      <c r="DU89" s="78">
        <f ca="1">Отчеты!DU22-Отчеты!DU21</f>
        <v>90514.703458756747</v>
      </c>
      <c r="DV89" s="78">
        <f ca="1">Отчеты!DV22-Отчеты!DV21</f>
        <v>91028.842645721859</v>
      </c>
    </row>
    <row r="90" spans="1:128" hidden="1" x14ac:dyDescent="0.2">
      <c r="A90" s="10" t="str">
        <f ca="1">Language!A1313</f>
        <v>Выплаты процентов</v>
      </c>
      <c r="C90" s="46" t="str">
        <f ca="1">Параметры!$C$70</f>
        <v>тыс. руб.</v>
      </c>
      <c r="F90" s="6" t="s">
        <v>3082</v>
      </c>
      <c r="G90" s="78">
        <f>Отчеты!G43</f>
        <v>0</v>
      </c>
      <c r="H90" s="78">
        <f>Отчеты!H43</f>
        <v>0</v>
      </c>
      <c r="I90" s="78">
        <f>Отчеты!I43</f>
        <v>-4560</v>
      </c>
      <c r="J90" s="78">
        <f>Отчеты!J43</f>
        <v>-4510</v>
      </c>
      <c r="K90" s="78">
        <f>Отчеты!K43</f>
        <v>-3721</v>
      </c>
      <c r="L90" s="78">
        <f>Отчеты!L43</f>
        <v>-3928</v>
      </c>
      <c r="M90" s="78">
        <f>Отчеты!M43</f>
        <v>-3914</v>
      </c>
      <c r="N90" s="78">
        <f>Отчеты!N43</f>
        <v>-3436</v>
      </c>
      <c r="O90" s="78">
        <f>Отчеты!O43</f>
        <v>-3314</v>
      </c>
      <c r="P90" s="78">
        <f>Отчеты!P43</f>
        <v>-3124</v>
      </c>
      <c r="Q90" s="78">
        <f>Отчеты!Q43</f>
        <v>-2198</v>
      </c>
      <c r="R90" s="78">
        <f>Отчеты!R43</f>
        <v>-2201</v>
      </c>
      <c r="S90" s="78">
        <f>Отчеты!S43</f>
        <v>-2160</v>
      </c>
      <c r="T90" s="78">
        <f>Отчеты!T43</f>
        <v>-2144</v>
      </c>
      <c r="U90" s="78">
        <f>Отчеты!U43</f>
        <v>0</v>
      </c>
      <c r="V90" s="78">
        <f>Отчеты!V43</f>
        <v>0</v>
      </c>
      <c r="W90" s="78">
        <f>Отчеты!W43</f>
        <v>0</v>
      </c>
      <c r="X90" s="78">
        <f>Отчеты!X43</f>
        <v>0</v>
      </c>
      <c r="Y90" s="78">
        <f>Отчеты!Y43</f>
        <v>0</v>
      </c>
      <c r="Z90" s="78">
        <f>Отчеты!Z43</f>
        <v>0</v>
      </c>
      <c r="AA90" s="78">
        <f>Отчеты!AA43</f>
        <v>0</v>
      </c>
      <c r="AB90" s="78">
        <f>Отчеты!AB43</f>
        <v>0</v>
      </c>
      <c r="AC90" s="78">
        <f>Отчеты!AC43</f>
        <v>0</v>
      </c>
      <c r="AD90" s="78">
        <f>Отчеты!AD43</f>
        <v>0</v>
      </c>
      <c r="AE90" s="78">
        <f>Отчеты!AE43</f>
        <v>0</v>
      </c>
      <c r="AF90" s="78">
        <f>Отчеты!AF43</f>
        <v>0</v>
      </c>
      <c r="AG90" s="78">
        <f>Отчеты!AG43</f>
        <v>0</v>
      </c>
      <c r="AH90" s="78">
        <f>Отчеты!AH43</f>
        <v>0</v>
      </c>
      <c r="AI90" s="78">
        <f>Отчеты!AI43</f>
        <v>0</v>
      </c>
      <c r="AJ90" s="78">
        <f>Отчеты!AJ43</f>
        <v>0</v>
      </c>
      <c r="AK90" s="78">
        <f>Отчеты!AK43</f>
        <v>0</v>
      </c>
      <c r="AL90" s="78">
        <f>Отчеты!AL43</f>
        <v>0</v>
      </c>
      <c r="AM90" s="78">
        <f>Отчеты!AM43</f>
        <v>0</v>
      </c>
      <c r="AN90" s="78">
        <f>Отчеты!AN43</f>
        <v>0</v>
      </c>
      <c r="AO90" s="78">
        <f>Отчеты!AO43</f>
        <v>0</v>
      </c>
      <c r="AP90" s="78">
        <f>Отчеты!AP43</f>
        <v>0</v>
      </c>
      <c r="AQ90" s="78">
        <f>Отчеты!AQ43</f>
        <v>0</v>
      </c>
      <c r="AR90" s="78">
        <f>Отчеты!AR43</f>
        <v>0</v>
      </c>
      <c r="AS90" s="78">
        <f>Отчеты!AS43</f>
        <v>0</v>
      </c>
      <c r="AT90" s="78">
        <f>Отчеты!AT43</f>
        <v>0</v>
      </c>
      <c r="AU90" s="78">
        <f>Отчеты!AU43</f>
        <v>0</v>
      </c>
      <c r="AV90" s="78">
        <f>Отчеты!AV43</f>
        <v>0</v>
      </c>
      <c r="AW90" s="78">
        <f>Отчеты!AW43</f>
        <v>0</v>
      </c>
      <c r="AX90" s="78">
        <f>Отчеты!AX43</f>
        <v>0</v>
      </c>
      <c r="AY90" s="78">
        <f>Отчеты!AY43</f>
        <v>0</v>
      </c>
      <c r="AZ90" s="78">
        <f>Отчеты!AZ43</f>
        <v>0</v>
      </c>
      <c r="BA90" s="78">
        <f>Отчеты!BA43</f>
        <v>0</v>
      </c>
      <c r="BB90" s="78">
        <f>Отчеты!BB43</f>
        <v>0</v>
      </c>
      <c r="BC90" s="78">
        <f>Отчеты!BC43</f>
        <v>0</v>
      </c>
      <c r="BD90" s="78">
        <f>Отчеты!BD43</f>
        <v>0</v>
      </c>
      <c r="BE90" s="78">
        <f>Отчеты!BE43</f>
        <v>0</v>
      </c>
      <c r="BF90" s="78">
        <f>Отчеты!BF43</f>
        <v>0</v>
      </c>
      <c r="BG90" s="78">
        <f>Отчеты!BG43</f>
        <v>0</v>
      </c>
      <c r="BH90" s="78">
        <f>Отчеты!BH43</f>
        <v>0</v>
      </c>
      <c r="BI90" s="78">
        <f>Отчеты!BI43</f>
        <v>0</v>
      </c>
      <c r="BJ90" s="78">
        <f>Отчеты!BJ43</f>
        <v>0</v>
      </c>
      <c r="BK90" s="78">
        <f>Отчеты!BK43</f>
        <v>0</v>
      </c>
      <c r="BL90" s="78">
        <f>Отчеты!BL43</f>
        <v>0</v>
      </c>
      <c r="BM90" s="78">
        <f>Отчеты!BM43</f>
        <v>0</v>
      </c>
      <c r="BN90" s="78">
        <f>Отчеты!BN43</f>
        <v>0</v>
      </c>
      <c r="BO90" s="78">
        <f>Отчеты!BO43</f>
        <v>0</v>
      </c>
      <c r="BP90" s="78">
        <f>Отчеты!BP43</f>
        <v>0</v>
      </c>
      <c r="BQ90" s="78">
        <f>Отчеты!BQ43</f>
        <v>0</v>
      </c>
      <c r="BR90" s="78">
        <f>Отчеты!BR43</f>
        <v>0</v>
      </c>
      <c r="BS90" s="78">
        <f>Отчеты!BS43</f>
        <v>0</v>
      </c>
      <c r="BT90" s="78">
        <f>Отчеты!BT43</f>
        <v>0</v>
      </c>
      <c r="BU90" s="78">
        <f>Отчеты!BU43</f>
        <v>0</v>
      </c>
      <c r="BV90" s="78">
        <f>Отчеты!BV43</f>
        <v>0</v>
      </c>
      <c r="BW90" s="78">
        <f>Отчеты!BW43</f>
        <v>0</v>
      </c>
      <c r="BX90" s="78">
        <f>Отчеты!BX43</f>
        <v>0</v>
      </c>
      <c r="BY90" s="78">
        <f>Отчеты!BY43</f>
        <v>0</v>
      </c>
      <c r="BZ90" s="78">
        <f>Отчеты!BZ43</f>
        <v>0</v>
      </c>
      <c r="CA90" s="78">
        <f>Отчеты!CA43</f>
        <v>0</v>
      </c>
      <c r="CB90" s="78">
        <f>Отчеты!CB43</f>
        <v>0</v>
      </c>
      <c r="CC90" s="78">
        <f>Отчеты!CC43</f>
        <v>0</v>
      </c>
      <c r="CD90" s="78">
        <f>Отчеты!CD43</f>
        <v>0</v>
      </c>
      <c r="CE90" s="78">
        <f>Отчеты!CE43</f>
        <v>0</v>
      </c>
      <c r="CF90" s="78">
        <f>Отчеты!CF43</f>
        <v>0</v>
      </c>
      <c r="CG90" s="78">
        <f>Отчеты!CG43</f>
        <v>0</v>
      </c>
      <c r="CH90" s="78">
        <f>Отчеты!CH43</f>
        <v>0</v>
      </c>
      <c r="CI90" s="78">
        <f>Отчеты!CI43</f>
        <v>0</v>
      </c>
      <c r="CJ90" s="78">
        <f>Отчеты!CJ43</f>
        <v>0</v>
      </c>
      <c r="CK90" s="78">
        <f>Отчеты!CK43</f>
        <v>0</v>
      </c>
      <c r="CL90" s="78">
        <f>Отчеты!CL43</f>
        <v>0</v>
      </c>
      <c r="CM90" s="78">
        <f>Отчеты!CM43</f>
        <v>0</v>
      </c>
      <c r="CN90" s="78">
        <f>Отчеты!CN43</f>
        <v>0</v>
      </c>
      <c r="CO90" s="78">
        <f>Отчеты!CO43</f>
        <v>0</v>
      </c>
      <c r="CP90" s="78">
        <f>Отчеты!CP43</f>
        <v>0</v>
      </c>
      <c r="CQ90" s="78">
        <f>Отчеты!CQ43</f>
        <v>0</v>
      </c>
      <c r="CR90" s="78">
        <f>Отчеты!CR43</f>
        <v>0</v>
      </c>
      <c r="CS90" s="78">
        <f>Отчеты!CS43</f>
        <v>0</v>
      </c>
      <c r="CT90" s="78">
        <f>Отчеты!CT43</f>
        <v>0</v>
      </c>
      <c r="CU90" s="78">
        <f>Отчеты!CU43</f>
        <v>0</v>
      </c>
      <c r="CV90" s="78">
        <f>Отчеты!CV43</f>
        <v>0</v>
      </c>
      <c r="CW90" s="78">
        <f>Отчеты!CW43</f>
        <v>0</v>
      </c>
      <c r="CX90" s="78">
        <f>Отчеты!CX43</f>
        <v>0</v>
      </c>
      <c r="CY90" s="78">
        <f>Отчеты!CY43</f>
        <v>0</v>
      </c>
      <c r="CZ90" s="78">
        <f>Отчеты!CZ43</f>
        <v>0</v>
      </c>
      <c r="DA90" s="78">
        <f>Отчеты!DA43</f>
        <v>0</v>
      </c>
      <c r="DB90" s="78">
        <f>Отчеты!DB43</f>
        <v>0</v>
      </c>
      <c r="DC90" s="78">
        <f>Отчеты!DC43</f>
        <v>0</v>
      </c>
      <c r="DD90" s="78">
        <f>Отчеты!DD43</f>
        <v>0</v>
      </c>
      <c r="DE90" s="78">
        <f>Отчеты!DE43</f>
        <v>0</v>
      </c>
      <c r="DF90" s="78">
        <f>Отчеты!DF43</f>
        <v>0</v>
      </c>
      <c r="DG90" s="78">
        <f>Отчеты!DG43</f>
        <v>0</v>
      </c>
      <c r="DH90" s="78">
        <f>Отчеты!DH43</f>
        <v>0</v>
      </c>
      <c r="DI90" s="78">
        <f>Отчеты!DI43</f>
        <v>0</v>
      </c>
      <c r="DJ90" s="78">
        <f>Отчеты!DJ43</f>
        <v>0</v>
      </c>
      <c r="DK90" s="78">
        <f>Отчеты!DK43</f>
        <v>0</v>
      </c>
      <c r="DL90" s="78">
        <f>Отчеты!DL43</f>
        <v>0</v>
      </c>
      <c r="DM90" s="78">
        <f>Отчеты!DM43</f>
        <v>0</v>
      </c>
      <c r="DN90" s="78">
        <f>Отчеты!DN43</f>
        <v>0</v>
      </c>
      <c r="DO90" s="78">
        <f>Отчеты!DO43</f>
        <v>0</v>
      </c>
      <c r="DP90" s="78">
        <f>Отчеты!DP43</f>
        <v>0</v>
      </c>
      <c r="DQ90" s="78">
        <f>Отчеты!DQ43</f>
        <v>0</v>
      </c>
      <c r="DR90" s="78">
        <f>Отчеты!DR43</f>
        <v>0</v>
      </c>
      <c r="DS90" s="78">
        <f>Отчеты!DS43</f>
        <v>0</v>
      </c>
      <c r="DT90" s="78">
        <f>Отчеты!DT43</f>
        <v>0</v>
      </c>
      <c r="DU90" s="78">
        <f>Отчеты!DU43</f>
        <v>0</v>
      </c>
      <c r="DV90" s="78">
        <f>Отчеты!DV43</f>
        <v>0</v>
      </c>
    </row>
    <row r="91" spans="1:128" hidden="1" x14ac:dyDescent="0.2">
      <c r="A91" s="41" t="str">
        <f ca="1">Language!A1315</f>
        <v>Покрытие процентных выплат, ICR</v>
      </c>
      <c r="B91" s="74"/>
      <c r="C91" s="43" t="str">
        <f ca="1">Language!$A$1467</f>
        <v>раз</v>
      </c>
      <c r="D91" s="44"/>
      <c r="E91" s="44"/>
      <c r="F91" s="44" t="s">
        <v>696</v>
      </c>
      <c r="G91" s="261">
        <f t="shared" ref="G91:N91" ca="1" si="101">IF(OR(G89&lt;0,G90=0),0,G89/-G90)</f>
        <v>0</v>
      </c>
      <c r="H91" s="261">
        <f t="shared" ca="1" si="101"/>
        <v>0</v>
      </c>
      <c r="I91" s="261">
        <f t="shared" ca="1" si="101"/>
        <v>2.4159277604550788</v>
      </c>
      <c r="J91" s="261">
        <f t="shared" ca="1" si="101"/>
        <v>4.5591959879853929</v>
      </c>
      <c r="K91" s="261">
        <f t="shared" ca="1" si="101"/>
        <v>7.5016355880484511</v>
      </c>
      <c r="L91" s="261">
        <f t="shared" ca="1" si="101"/>
        <v>7.2313333453052797</v>
      </c>
      <c r="M91" s="261">
        <f t="shared" ca="1" si="101"/>
        <v>7.3838604399520698</v>
      </c>
      <c r="N91" s="261">
        <f t="shared" ca="1" si="101"/>
        <v>8.5370988183263918</v>
      </c>
      <c r="O91" s="261">
        <f t="shared" ref="O91:AT91" ca="1" si="102">IF(OR(O89&lt;0,O90=0),0,O89/-O90)</f>
        <v>14.757402936177751</v>
      </c>
      <c r="P91" s="261">
        <f t="shared" ca="1" si="102"/>
        <v>15.743455554822347</v>
      </c>
      <c r="Q91" s="261">
        <f t="shared" ca="1" si="102"/>
        <v>22.502566183178207</v>
      </c>
      <c r="R91" s="261">
        <f t="shared" ca="1" si="102"/>
        <v>22.598954167560546</v>
      </c>
      <c r="S91" s="261">
        <f t="shared" ca="1" si="102"/>
        <v>22.975248611111095</v>
      </c>
      <c r="T91" s="261">
        <f t="shared" ca="1" si="102"/>
        <v>23.268361027378436</v>
      </c>
      <c r="U91" s="261">
        <f t="shared" ca="1" si="102"/>
        <v>0</v>
      </c>
      <c r="V91" s="261">
        <f t="shared" ca="1" si="102"/>
        <v>0</v>
      </c>
      <c r="W91" s="261">
        <f t="shared" ca="1" si="102"/>
        <v>0</v>
      </c>
      <c r="X91" s="261">
        <f t="shared" ca="1" si="102"/>
        <v>0</v>
      </c>
      <c r="Y91" s="261">
        <f t="shared" ca="1" si="102"/>
        <v>0</v>
      </c>
      <c r="Z91" s="261">
        <f t="shared" ca="1" si="102"/>
        <v>0</v>
      </c>
      <c r="AA91" s="261">
        <f t="shared" ca="1" si="102"/>
        <v>0</v>
      </c>
      <c r="AB91" s="261">
        <f t="shared" ca="1" si="102"/>
        <v>0</v>
      </c>
      <c r="AC91" s="261">
        <f t="shared" ca="1" si="102"/>
        <v>0</v>
      </c>
      <c r="AD91" s="261">
        <f t="shared" ca="1" si="102"/>
        <v>0</v>
      </c>
      <c r="AE91" s="261">
        <f t="shared" ca="1" si="102"/>
        <v>0</v>
      </c>
      <c r="AF91" s="261">
        <f t="shared" ca="1" si="102"/>
        <v>0</v>
      </c>
      <c r="AG91" s="261">
        <f t="shared" ca="1" si="102"/>
        <v>0</v>
      </c>
      <c r="AH91" s="261">
        <f t="shared" ca="1" si="102"/>
        <v>0</v>
      </c>
      <c r="AI91" s="261">
        <f t="shared" ca="1" si="102"/>
        <v>0</v>
      </c>
      <c r="AJ91" s="261">
        <f t="shared" ca="1" si="102"/>
        <v>0</v>
      </c>
      <c r="AK91" s="261">
        <f t="shared" ca="1" si="102"/>
        <v>0</v>
      </c>
      <c r="AL91" s="261">
        <f t="shared" ca="1" si="102"/>
        <v>0</v>
      </c>
      <c r="AM91" s="261">
        <f t="shared" ca="1" si="102"/>
        <v>0</v>
      </c>
      <c r="AN91" s="261">
        <f t="shared" ca="1" si="102"/>
        <v>0</v>
      </c>
      <c r="AO91" s="261">
        <f t="shared" ca="1" si="102"/>
        <v>0</v>
      </c>
      <c r="AP91" s="261">
        <f t="shared" ca="1" si="102"/>
        <v>0</v>
      </c>
      <c r="AQ91" s="261">
        <f t="shared" ca="1" si="102"/>
        <v>0</v>
      </c>
      <c r="AR91" s="261">
        <f t="shared" ca="1" si="102"/>
        <v>0</v>
      </c>
      <c r="AS91" s="261">
        <f t="shared" ca="1" si="102"/>
        <v>0</v>
      </c>
      <c r="AT91" s="261">
        <f t="shared" ca="1" si="102"/>
        <v>0</v>
      </c>
      <c r="AU91" s="261">
        <f t="shared" ref="AU91:BZ91" ca="1" si="103">IF(OR(AU89&lt;0,AU90=0),0,AU89/-AU90)</f>
        <v>0</v>
      </c>
      <c r="AV91" s="261">
        <f t="shared" ca="1" si="103"/>
        <v>0</v>
      </c>
      <c r="AW91" s="261">
        <f t="shared" ca="1" si="103"/>
        <v>0</v>
      </c>
      <c r="AX91" s="261">
        <f t="shared" ca="1" si="103"/>
        <v>0</v>
      </c>
      <c r="AY91" s="261">
        <f t="shared" ca="1" si="103"/>
        <v>0</v>
      </c>
      <c r="AZ91" s="261">
        <f t="shared" ca="1" si="103"/>
        <v>0</v>
      </c>
      <c r="BA91" s="261">
        <f t="shared" ca="1" si="103"/>
        <v>0</v>
      </c>
      <c r="BB91" s="261">
        <f t="shared" ca="1" si="103"/>
        <v>0</v>
      </c>
      <c r="BC91" s="261">
        <f t="shared" ca="1" si="103"/>
        <v>0</v>
      </c>
      <c r="BD91" s="261">
        <f t="shared" ca="1" si="103"/>
        <v>0</v>
      </c>
      <c r="BE91" s="261">
        <f t="shared" ca="1" si="103"/>
        <v>0</v>
      </c>
      <c r="BF91" s="261">
        <f t="shared" ca="1" si="103"/>
        <v>0</v>
      </c>
      <c r="BG91" s="261">
        <f t="shared" ca="1" si="103"/>
        <v>0</v>
      </c>
      <c r="BH91" s="261">
        <f t="shared" ca="1" si="103"/>
        <v>0</v>
      </c>
      <c r="BI91" s="261">
        <f t="shared" ca="1" si="103"/>
        <v>0</v>
      </c>
      <c r="BJ91" s="261">
        <f t="shared" ca="1" si="103"/>
        <v>0</v>
      </c>
      <c r="BK91" s="261">
        <f t="shared" ca="1" si="103"/>
        <v>0</v>
      </c>
      <c r="BL91" s="261">
        <f t="shared" ca="1" si="103"/>
        <v>0</v>
      </c>
      <c r="BM91" s="261">
        <f t="shared" ca="1" si="103"/>
        <v>0</v>
      </c>
      <c r="BN91" s="261">
        <f t="shared" ca="1" si="103"/>
        <v>0</v>
      </c>
      <c r="BO91" s="261">
        <f t="shared" ca="1" si="103"/>
        <v>0</v>
      </c>
      <c r="BP91" s="261">
        <f t="shared" ca="1" si="103"/>
        <v>0</v>
      </c>
      <c r="BQ91" s="261">
        <f t="shared" ca="1" si="103"/>
        <v>0</v>
      </c>
      <c r="BR91" s="261">
        <f t="shared" ca="1" si="103"/>
        <v>0</v>
      </c>
      <c r="BS91" s="261">
        <f t="shared" ca="1" si="103"/>
        <v>0</v>
      </c>
      <c r="BT91" s="261">
        <f t="shared" ca="1" si="103"/>
        <v>0</v>
      </c>
      <c r="BU91" s="261">
        <f t="shared" ca="1" si="103"/>
        <v>0</v>
      </c>
      <c r="BV91" s="261">
        <f t="shared" ca="1" si="103"/>
        <v>0</v>
      </c>
      <c r="BW91" s="261">
        <f t="shared" ca="1" si="103"/>
        <v>0</v>
      </c>
      <c r="BX91" s="261">
        <f t="shared" ca="1" si="103"/>
        <v>0</v>
      </c>
      <c r="BY91" s="261">
        <f t="shared" ca="1" si="103"/>
        <v>0</v>
      </c>
      <c r="BZ91" s="261">
        <f t="shared" ca="1" si="103"/>
        <v>0</v>
      </c>
      <c r="CA91" s="261">
        <f t="shared" ref="CA91:DF91" ca="1" si="104">IF(OR(CA89&lt;0,CA90=0),0,CA89/-CA90)</f>
        <v>0</v>
      </c>
      <c r="CB91" s="261">
        <f t="shared" ca="1" si="104"/>
        <v>0</v>
      </c>
      <c r="CC91" s="261">
        <f t="shared" ca="1" si="104"/>
        <v>0</v>
      </c>
      <c r="CD91" s="261">
        <f t="shared" ca="1" si="104"/>
        <v>0</v>
      </c>
      <c r="CE91" s="261">
        <f t="shared" ca="1" si="104"/>
        <v>0</v>
      </c>
      <c r="CF91" s="261">
        <f t="shared" ca="1" si="104"/>
        <v>0</v>
      </c>
      <c r="CG91" s="261">
        <f t="shared" ca="1" si="104"/>
        <v>0</v>
      </c>
      <c r="CH91" s="261">
        <f t="shared" ca="1" si="104"/>
        <v>0</v>
      </c>
      <c r="CI91" s="261">
        <f t="shared" ca="1" si="104"/>
        <v>0</v>
      </c>
      <c r="CJ91" s="261">
        <f t="shared" ca="1" si="104"/>
        <v>0</v>
      </c>
      <c r="CK91" s="261">
        <f t="shared" ca="1" si="104"/>
        <v>0</v>
      </c>
      <c r="CL91" s="261">
        <f t="shared" ca="1" si="104"/>
        <v>0</v>
      </c>
      <c r="CM91" s="261">
        <f t="shared" ca="1" si="104"/>
        <v>0</v>
      </c>
      <c r="CN91" s="261">
        <f t="shared" ca="1" si="104"/>
        <v>0</v>
      </c>
      <c r="CO91" s="261">
        <f t="shared" ca="1" si="104"/>
        <v>0</v>
      </c>
      <c r="CP91" s="261">
        <f t="shared" ca="1" si="104"/>
        <v>0</v>
      </c>
      <c r="CQ91" s="261">
        <f t="shared" ca="1" si="104"/>
        <v>0</v>
      </c>
      <c r="CR91" s="261">
        <f t="shared" ca="1" si="104"/>
        <v>0</v>
      </c>
      <c r="CS91" s="261">
        <f t="shared" ca="1" si="104"/>
        <v>0</v>
      </c>
      <c r="CT91" s="261">
        <f t="shared" ca="1" si="104"/>
        <v>0</v>
      </c>
      <c r="CU91" s="261">
        <f t="shared" ca="1" si="104"/>
        <v>0</v>
      </c>
      <c r="CV91" s="261">
        <f t="shared" ca="1" si="104"/>
        <v>0</v>
      </c>
      <c r="CW91" s="261">
        <f t="shared" ca="1" si="104"/>
        <v>0</v>
      </c>
      <c r="CX91" s="261">
        <f t="shared" ca="1" si="104"/>
        <v>0</v>
      </c>
      <c r="CY91" s="261">
        <f t="shared" ca="1" si="104"/>
        <v>0</v>
      </c>
      <c r="CZ91" s="261">
        <f t="shared" ca="1" si="104"/>
        <v>0</v>
      </c>
      <c r="DA91" s="261">
        <f t="shared" ca="1" si="104"/>
        <v>0</v>
      </c>
      <c r="DB91" s="261">
        <f t="shared" ca="1" si="104"/>
        <v>0</v>
      </c>
      <c r="DC91" s="261">
        <f t="shared" ca="1" si="104"/>
        <v>0</v>
      </c>
      <c r="DD91" s="261">
        <f t="shared" ca="1" si="104"/>
        <v>0</v>
      </c>
      <c r="DE91" s="261">
        <f t="shared" ca="1" si="104"/>
        <v>0</v>
      </c>
      <c r="DF91" s="261">
        <f t="shared" ca="1" si="104"/>
        <v>0</v>
      </c>
      <c r="DG91" s="261">
        <f t="shared" ref="DG91:DV91" ca="1" si="105">IF(OR(DG89&lt;0,DG90=0),0,DG89/-DG90)</f>
        <v>0</v>
      </c>
      <c r="DH91" s="261">
        <f t="shared" ca="1" si="105"/>
        <v>0</v>
      </c>
      <c r="DI91" s="261">
        <f t="shared" ca="1" si="105"/>
        <v>0</v>
      </c>
      <c r="DJ91" s="261">
        <f t="shared" ca="1" si="105"/>
        <v>0</v>
      </c>
      <c r="DK91" s="261">
        <f t="shared" ca="1" si="105"/>
        <v>0</v>
      </c>
      <c r="DL91" s="261">
        <f t="shared" ca="1" si="105"/>
        <v>0</v>
      </c>
      <c r="DM91" s="261">
        <f t="shared" ca="1" si="105"/>
        <v>0</v>
      </c>
      <c r="DN91" s="261">
        <f t="shared" ca="1" si="105"/>
        <v>0</v>
      </c>
      <c r="DO91" s="261">
        <f t="shared" ca="1" si="105"/>
        <v>0</v>
      </c>
      <c r="DP91" s="261">
        <f t="shared" ca="1" si="105"/>
        <v>0</v>
      </c>
      <c r="DQ91" s="261">
        <f t="shared" ca="1" si="105"/>
        <v>0</v>
      </c>
      <c r="DR91" s="261">
        <f t="shared" ca="1" si="105"/>
        <v>0</v>
      </c>
      <c r="DS91" s="261">
        <f t="shared" ca="1" si="105"/>
        <v>0</v>
      </c>
      <c r="DT91" s="261">
        <f t="shared" ca="1" si="105"/>
        <v>0</v>
      </c>
      <c r="DU91" s="261">
        <f t="shared" ca="1" si="105"/>
        <v>0</v>
      </c>
      <c r="DV91" s="261">
        <f t="shared" ca="1" si="105"/>
        <v>0</v>
      </c>
    </row>
    <row r="92" spans="1:128" hidden="1" x14ac:dyDescent="0.2">
      <c r="A92" s="10"/>
      <c r="F92" s="6" t="s">
        <v>2961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</row>
    <row r="93" spans="1:128" hidden="1" x14ac:dyDescent="0.2">
      <c r="A93" s="10" t="str">
        <f ca="1">Language!A1312</f>
        <v>Денежный поток, доступный для погашения долга</v>
      </c>
      <c r="C93" s="46" t="str">
        <f ca="1">Параметры!$C$70</f>
        <v>тыс. руб.</v>
      </c>
      <c r="F93" s="6" t="s">
        <v>3082</v>
      </c>
      <c r="G93" s="78">
        <f ca="1">SUM(Отчеты!G48,Отчеты!G55,Отчеты!G57)-Отчеты!G43</f>
        <v>-239005.80000000002</v>
      </c>
      <c r="H93" s="78">
        <f ca="1">SUM(Отчеты!H48,Отчеты!H55,Отчеты!H57)-Отчеты!H43</f>
        <v>-3671.4000504031283</v>
      </c>
      <c r="I93" s="78">
        <f ca="1">SUM(Отчеты!I48,Отчеты!I55,Отчеты!I57)-Отчеты!I43</f>
        <v>-33432.689092369757</v>
      </c>
      <c r="J93" s="78">
        <f ca="1">SUM(Отчеты!J48,Отчеты!J55,Отчеты!J57)-Отчеты!J43</f>
        <v>24450.476200510926</v>
      </c>
      <c r="K93" s="78">
        <f ca="1">SUM(Отчеты!K48,Отчеты!K55,Отчеты!K57)-Отчеты!K43</f>
        <v>30720.939605462925</v>
      </c>
      <c r="L93" s="78">
        <f ca="1">SUM(Отчеты!L48,Отчеты!L55,Отчеты!L57)-Отчеты!L43</f>
        <v>29684.115361315125</v>
      </c>
      <c r="M93" s="78">
        <f ca="1">SUM(Отчеты!M48,Отчеты!M55,Отчеты!M57)-Отчеты!M43</f>
        <v>30224.199741997327</v>
      </c>
      <c r="N93" s="78">
        <f ca="1">SUM(Отчеты!N48,Отчеты!N55,Отчеты!N57)-Отчеты!N43</f>
        <v>30643.910500350648</v>
      </c>
      <c r="O93" s="78">
        <f ca="1">SUM(Отчеты!O48,Отчеты!O55,Отчеты!O57)-Отчеты!O43</f>
        <v>53950.79876603849</v>
      </c>
      <c r="P93" s="78">
        <f ca="1">SUM(Отчеты!P48,Отчеты!P55,Отчеты!P57)-Отчеты!P43</f>
        <v>50345.746502951697</v>
      </c>
      <c r="Q93" s="78">
        <f ca="1">SUM(Отчеты!Q48,Отчеты!Q55,Отчеты!Q57)-Отчеты!Q43</f>
        <v>46844.927586173239</v>
      </c>
      <c r="R93" s="78">
        <f ca="1">SUM(Отчеты!R48,Отчеты!R55,Отчеты!R57)-Отчеты!R43</f>
        <v>40435.307414782161</v>
      </c>
      <c r="S93" s="78">
        <f ca="1">SUM(Отчеты!S48,Отчеты!S55,Отчеты!S57)-Отчеты!S43</f>
        <v>40661.577780595173</v>
      </c>
      <c r="T93" s="78">
        <f ca="1">SUM(Отчеты!T48,Отчеты!T55,Отчеты!T57)-Отчеты!T43</f>
        <v>40880.324119466124</v>
      </c>
      <c r="U93" s="78">
        <f ca="1">SUM(Отчеты!U48,Отчеты!U55,Отчеты!U57)-Отчеты!U43</f>
        <v>41105.353645932308</v>
      </c>
      <c r="V93" s="78">
        <f ca="1">SUM(Отчеты!V48,Отчеты!V55,Отчеты!V57)-Отчеты!V43</f>
        <v>16680.525532607549</v>
      </c>
      <c r="W93" s="78">
        <f ca="1">SUM(Отчеты!W48,Отчеты!W55,Отчеты!W57)-Отчеты!W43</f>
        <v>24849.551164563272</v>
      </c>
      <c r="X93" s="78">
        <f ca="1">SUM(Отчеты!X48,Отчеты!X55,Отчеты!X57)-Отчеты!X43</f>
        <v>24989.582960877357</v>
      </c>
      <c r="Y93" s="78">
        <f ca="1">SUM(Отчеты!Y48,Отчеты!Y55,Отчеты!Y57)-Отчеты!Y43</f>
        <v>25130.406517326301</v>
      </c>
      <c r="Z93" s="78">
        <f ca="1">SUM(Отчеты!Z48,Отчеты!Z55,Отчеты!Z57)-Отчеты!Z43</f>
        <v>26007.724169847359</v>
      </c>
      <c r="AA93" s="78">
        <f ca="1">SUM(Отчеты!AA48,Отчеты!AA55,Отчеты!AA57)-Отчеты!AA43</f>
        <v>50087.4248271631</v>
      </c>
      <c r="AB93" s="78">
        <f ca="1">SUM(Отчеты!AB48,Отчеты!AB55,Отчеты!AB57)-Отчеты!AB43</f>
        <v>42310.704229706971</v>
      </c>
      <c r="AC93" s="78">
        <f ca="1">SUM(Отчеты!AC48,Отчеты!AC55,Отчеты!AC57)-Отчеты!AC43</f>
        <v>42549.463924083153</v>
      </c>
      <c r="AD93" s="78">
        <f ca="1">SUM(Отчеты!AD48,Отчеты!AD55,Отчеты!AD57)-Отчеты!AD43</f>
        <v>42789.573600483338</v>
      </c>
      <c r="AE93" s="78">
        <f ca="1">SUM(Отчеты!AE48,Отчеты!AE55,Отчеты!AE57)-Отчеты!AE43</f>
        <v>43031.040891903707</v>
      </c>
      <c r="AF93" s="78">
        <f ca="1">SUM(Отчеты!AF48,Отчеты!AF55,Отчеты!AF57)-Отчеты!AF43</f>
        <v>43273.873474495209</v>
      </c>
      <c r="AG93" s="78">
        <f ca="1">SUM(Отчеты!AG48,Отчеты!AG55,Отчеты!AG57)-Отчеты!AG43</f>
        <v>43518.079067813909</v>
      </c>
      <c r="AH93" s="78">
        <f ca="1">SUM(Отчеты!AH48,Отчеты!AH55,Отчеты!AH57)-Отчеты!AH43</f>
        <v>17842.328986556844</v>
      </c>
      <c r="AI93" s="78">
        <f ca="1">SUM(Отчеты!AI48,Отчеты!AI55,Отчеты!AI57)-Отчеты!AI43</f>
        <v>26583.186412749033</v>
      </c>
      <c r="AJ93" s="78">
        <f ca="1">SUM(Отчеты!AJ48,Отчеты!AJ55,Отчеты!AJ57)-Отчеты!AJ43</f>
        <v>26733.020434805603</v>
      </c>
      <c r="AK93" s="78">
        <f ca="1">SUM(Отчеты!AK48,Отчеты!AK55,Отчеты!AK57)-Отчеты!AK43</f>
        <v>26883.701640205923</v>
      </c>
      <c r="AL93" s="78">
        <f ca="1">SUM(Отчеты!AL48,Отчеты!AL55,Отчеты!AL57)-Отчеты!AL43</f>
        <v>27822.431528403002</v>
      </c>
      <c r="AM93" s="78">
        <f ca="1">SUM(Отчеты!AM48,Отчеты!AM55,Отчеты!AM57)-Отчеты!AM43</f>
        <v>53587.711231731453</v>
      </c>
      <c r="AN93" s="78">
        <f ca="1">SUM(Отчеты!AN48,Отчеты!AN55,Отчеты!AN57)-Отчеты!AN43</f>
        <v>45266.620192452821</v>
      </c>
      <c r="AO93" s="78">
        <f ca="1">SUM(Отчеты!AO48,Отчеты!AO55,Отчеты!AO57)-Отчеты!AO43</f>
        <v>45522.093065435431</v>
      </c>
      <c r="AP93" s="78">
        <f ca="1">SUM(Отчеты!AP48,Отчеты!AP55,Отчеты!AP57)-Отчеты!AP43</f>
        <v>45779.010419184429</v>
      </c>
      <c r="AQ93" s="78">
        <f ca="1">SUM(Отчеты!AQ48,Отчеты!AQ55,Отчеты!AQ57)-Отчеты!AQ43</f>
        <v>46037.380421002941</v>
      </c>
      <c r="AR93" s="78">
        <f ca="1">SUM(Отчеты!AR48,Отчеты!AR55,Отчеты!AR57)-Отчеты!AR43</f>
        <v>46297.211284377438</v>
      </c>
      <c r="AS93" s="78">
        <f ca="1">SUM(Отчеты!AS48,Отчеты!AS55,Отчеты!AS57)-Отчеты!AS43</f>
        <v>46558.51126922699</v>
      </c>
      <c r="AT93" s="78">
        <f ca="1">SUM(Отчеты!AT48,Отчеты!AT55,Отчеты!AT57)-Отчеты!AT43</f>
        <v>19085.458682282791</v>
      </c>
      <c r="AU93" s="78">
        <f ca="1">SUM(Отчеты!AU48,Отчеты!AU55,Отчеты!AU57)-Отчеты!AU43</f>
        <v>28438.17612830882</v>
      </c>
      <c r="AV93" s="78">
        <f ca="1">SUM(Отчеты!AV48,Отчеты!AV55,Отчеты!AV57)-Отчеты!AV43</f>
        <v>28598.498531908343</v>
      </c>
      <c r="AW93" s="78">
        <f ca="1">SUM(Отчеты!AW48,Отчеты!AW55,Отчеты!AW57)-Отчеты!AW43</f>
        <v>28759.727421686897</v>
      </c>
      <c r="AX93" s="78">
        <f ca="1">SUM(Отчеты!AX48,Отчеты!AX55,Отчеты!AX57)-Отчеты!AX43</f>
        <v>29764.168402058182</v>
      </c>
      <c r="AY93" s="78">
        <f ca="1">SUM(Отчеты!AY48,Отчеты!AY55,Отчеты!AY57)-Отчеты!AY43</f>
        <v>57333.017684619292</v>
      </c>
      <c r="AZ93" s="78">
        <f ca="1">SUM(Отчеты!AZ48,Отчеты!AZ55,Отчеты!AZ57)-Отчеты!AZ43</f>
        <v>48429.450272591588</v>
      </c>
      <c r="BA93" s="78">
        <f ca="1">SUM(Отчеты!BA48,Отчеты!BA55,Отчеты!BA57)-Отчеты!BA43</f>
        <v>48702.806246682216</v>
      </c>
      <c r="BB93" s="78">
        <f ca="1">SUM(Отчеты!BB48,Отчеты!BB55,Отчеты!BB57)-Отчеты!BB43</f>
        <v>48977.707815193658</v>
      </c>
      <c r="BC93" s="78">
        <f ca="1">SUM(Отчеты!BC48,Отчеты!BC55,Отчеты!BC57)-Отчеты!BC43</f>
        <v>49254.163717140378</v>
      </c>
      <c r="BD93" s="78">
        <f ca="1">SUM(Отчеты!BD48,Отчеты!BD55,Отчеты!BD57)-Отчеты!BD43</f>
        <v>49532.182740949502</v>
      </c>
      <c r="BE93" s="78">
        <f ca="1">SUM(Отчеты!BE48,Отчеты!BE55,Отчеты!BE57)-Отчеты!BE43</f>
        <v>49811.773724740793</v>
      </c>
      <c r="BF93" s="78">
        <f ca="1">SUM(Отчеты!BF48,Отчеты!BF55,Отчеты!BF57)-Отчеты!BF43</f>
        <v>20415.607456709295</v>
      </c>
      <c r="BG93" s="78">
        <f ca="1">SUM(Отчеты!BG48,Отчеты!BG55,Отчеты!BG57)-Отчеты!BG43</f>
        <v>30423.015123956815</v>
      </c>
      <c r="BH93" s="78">
        <f ca="1">SUM(Отчеты!BH48,Отчеты!BH55,Отчеты!BH57)-Отчеты!BH43</f>
        <v>30594.56009580872</v>
      </c>
      <c r="BI93" s="78">
        <f ca="1">SUM(Отчеты!BI48,Отчеты!BI55,Отчеты!BI57)-Отчеты!BI43</f>
        <v>30767.075007871015</v>
      </c>
      <c r="BJ93" s="78">
        <f ca="1">SUM(Отчеты!BJ48,Отчеты!BJ55,Отчеты!BJ57)-Отчеты!BJ43</f>
        <v>31841.826856868847</v>
      </c>
      <c r="BK93" s="78">
        <f ca="1">SUM(Отчеты!BK48,Отчеты!BK55,Отчеты!BK57)-Отчеты!BK43</f>
        <v>61340.495589209349</v>
      </c>
      <c r="BL93" s="78">
        <f ca="1">SUM(Отчеты!BL48,Отчеты!BL55,Отчеты!BL57)-Отчеты!BL43</f>
        <v>51813.678458339229</v>
      </c>
      <c r="BM93" s="78">
        <f ca="1">SUM(Отчеты!BM48,Отчеты!BM55,Отчеты!BM57)-Отчеты!BM43</f>
        <v>52106.169350616634</v>
      </c>
      <c r="BN93" s="78">
        <f ca="1">SUM(Отчеты!BN48,Отчеты!BN55,Отчеты!BN57)-Отчеты!BN43</f>
        <v>52400.314028923982</v>
      </c>
      <c r="BO93" s="78">
        <f ca="1">SUM(Отчеты!BO48,Отчеты!BO55,Отчеты!BO57)-Отчеты!BO43</f>
        <v>52696.12184400711</v>
      </c>
      <c r="BP93" s="78">
        <f ca="1">SUM(Отчеты!BP48,Отчеты!BP55,Отчеты!BP57)-Отчеты!BP43</f>
        <v>52993.602199482855</v>
      </c>
      <c r="BQ93" s="78">
        <f ca="1">SUM(Отчеты!BQ48,Отчеты!BQ55,Отчеты!BQ57)-Отчеты!BQ43</f>
        <v>53292.764552138928</v>
      </c>
      <c r="BR93" s="78">
        <f ca="1">SUM(Отчеты!BR48,Отчеты!BR55,Отчеты!BR57)-Отчеты!BR43</f>
        <v>21838.866645344468</v>
      </c>
      <c r="BS93" s="78">
        <f ca="1">SUM(Отчеты!BS48,Отчеты!BS55,Отчеты!BS57)-Отчеты!BS43</f>
        <v>32546.792849301331</v>
      </c>
      <c r="BT93" s="78">
        <f ca="1">SUM(Отчеты!BT48,Отчеты!BT55,Отчеты!BT57)-Отчеты!BT43</f>
        <v>32730.345969181875</v>
      </c>
      <c r="BU93" s="78">
        <f ca="1">SUM(Отчеты!BU48,Отчеты!BU55,Отчеты!BU57)-Отчеты!BU43</f>
        <v>32914.936925089591</v>
      </c>
      <c r="BV93" s="78">
        <f ca="1">SUM(Отчеты!BV48,Отчеты!BV55,Отчеты!BV57)-Отчеты!BV43</f>
        <v>34064.921403515727</v>
      </c>
      <c r="BW93" s="78">
        <f ca="1">SUM(Отчеты!BW48,Отчеты!BW55,Отчеты!BW57)-Отчеты!BW43</f>
        <v>65628.496947121705</v>
      </c>
      <c r="BX93" s="78">
        <f ca="1">SUM(Отчеты!BX48,Отчеты!BX55,Отчеты!BX57)-Отчеты!BX43</f>
        <v>55434.802617090165</v>
      </c>
      <c r="BY93" s="78">
        <f ca="1">SUM(Отчеты!BY48,Отчеты!BY55,Отчеты!BY57)-Отчеты!BY43</f>
        <v>55747.76787182613</v>
      </c>
      <c r="BZ93" s="78">
        <f ca="1">SUM(Отчеты!BZ48,Отчеты!BZ55,Отчеты!BZ57)-Отчеты!BZ43</f>
        <v>56062.502677616081</v>
      </c>
      <c r="CA93" s="78">
        <f ca="1">SUM(Отчеты!CA48,Отчеты!CA55,Отчеты!CA57)-Отчеты!CA43</f>
        <v>56379.017039753991</v>
      </c>
      <c r="CB93" s="78">
        <f ca="1">SUM(Отчеты!CB48,Отчеты!CB55,Отчеты!CB57)-Отчеты!CB43</f>
        <v>56697.321020112846</v>
      </c>
      <c r="CC93" s="78">
        <f ca="1">SUM(Отчеты!CC48,Отчеты!CC55,Отчеты!CC57)-Отчеты!CC43</f>
        <v>57017.42473745544</v>
      </c>
      <c r="CD93" s="78">
        <f ca="1">SUM(Отчеты!CD48,Отчеты!CD55,Отчеты!CD57)-Отчеты!CD43</f>
        <v>23361.753977186152</v>
      </c>
      <c r="CE93" s="78">
        <f ca="1">SUM(Отчеты!CE48,Отчеты!CE55,Отчеты!CE57)-Отчеты!CE43</f>
        <v>34819.23501541905</v>
      </c>
      <c r="CF93" s="78">
        <f ca="1">SUM(Отчеты!CF48,Отчеты!CF55,Отчеты!CF57)-Отчеты!CF43</f>
        <v>35015.636853691234</v>
      </c>
      <c r="CG93" s="78">
        <f ca="1">SUM(Отчеты!CG48,Отчеты!CG55,Отчеты!CG57)-Отчеты!CG43</f>
        <v>35213.149176512394</v>
      </c>
      <c r="CH93" s="78">
        <f ca="1">SUM(Отчеты!CH48,Отчеты!CH55,Отчеты!CH57)-Отчеты!CH43</f>
        <v>36443.632568429282</v>
      </c>
      <c r="CI93" s="78">
        <f ca="1">SUM(Отчеты!CI48,Отчеты!CI55,Отчеты!CI57)-Отчеты!CI43</f>
        <v>70216.658400086104</v>
      </c>
      <c r="CJ93" s="78">
        <f ca="1">SUM(Отчеты!CJ48,Отчеты!CJ55,Отчеты!CJ57)-Отчеты!CJ43</f>
        <v>59309.405466953212</v>
      </c>
      <c r="CK93" s="78">
        <f ca="1">SUM(Отчеты!CK48,Отчеты!CK55,Отчеты!CK57)-Отчеты!CK43</f>
        <v>59644.278289521593</v>
      </c>
      <c r="CL93" s="78">
        <f ca="1">SUM(Отчеты!CL48,Отчеты!CL55,Отчеты!CL57)-Отчеты!CL43</f>
        <v>59981.044531713589</v>
      </c>
      <c r="CM93" s="78">
        <f ca="1">SUM(Отчеты!CM48,Отчеты!CM55,Отчеты!CM57)-Отчеты!CM43</f>
        <v>60319.714899203682</v>
      </c>
      <c r="CN93" s="78">
        <f ca="1">SUM(Отчеты!CN48,Отчеты!CN55,Отчеты!CN57)-Отчеты!CN43</f>
        <v>60660.300158188344</v>
      </c>
      <c r="CO93" s="78">
        <f ca="1">SUM(Отчеты!CO48,Отчеты!CO55,Отчеты!CO57)-Отчеты!CO43</f>
        <v>61002.811135744072</v>
      </c>
      <c r="CP93" s="78">
        <f ca="1">SUM(Отчеты!CP48,Отчеты!CP55,Отчеты!CP57)-Отчеты!CP43</f>
        <v>24991.243422255786</v>
      </c>
      <c r="CQ93" s="78">
        <f ca="1">SUM(Отчеты!CQ48,Отчеты!CQ55,Отчеты!CQ57)-Отчеты!CQ43</f>
        <v>37250.748133163615</v>
      </c>
      <c r="CR93" s="78">
        <f ca="1">SUM(Отчеты!CR48,Отчеты!CR55,Отчеты!CR57)-Отчеты!CR43</f>
        <v>37460.898100117323</v>
      </c>
      <c r="CS93" s="78">
        <f ca="1">SUM(Отчеты!CS48,Отчеты!CS55,Отчеты!CS57)-Отчеты!CS43</f>
        <v>37672.236285535037</v>
      </c>
      <c r="CT93" s="78">
        <f ca="1">SUM(Отчеты!CT48,Отчеты!CT55,Отчеты!CT57)-Отчеты!CT43</f>
        <v>38988.853514886199</v>
      </c>
      <c r="CU93" s="78">
        <f ca="1">SUM(Отчеты!CU48,Отчеты!CU55,Отчеты!CU57)-Отчеты!CU43</f>
        <v>75125.991154759628</v>
      </c>
      <c r="CV93" s="78">
        <f ca="1">SUM(Отчеты!CV48,Отчеты!CV55,Отчеты!CV57)-Отчеты!CV43</f>
        <v>63455.230516305986</v>
      </c>
      <c r="CW93" s="78">
        <f ca="1">SUM(Отчеты!CW48,Отчеты!CW55,Отчеты!CW57)-Отчеты!CW43</f>
        <v>63813.544436455581</v>
      </c>
      <c r="CX93" s="78">
        <f ca="1">SUM(Отчеты!CX48,Отчеты!CX55,Отчеты!CX57)-Отчеты!CX43</f>
        <v>64173.884315602074</v>
      </c>
      <c r="CY93" s="78">
        <f ca="1">SUM(Отчеты!CY48,Отчеты!CY55,Отчеты!CY57)-Отчеты!CY43</f>
        <v>64536.261608814064</v>
      </c>
      <c r="CZ93" s="78">
        <f ca="1">SUM(Отчеты!CZ48,Отчеты!CZ55,Отчеты!CZ57)-Отчеты!CZ43</f>
        <v>64900.687835928067</v>
      </c>
      <c r="DA93" s="78">
        <f ca="1">SUM(Отчеты!DA48,Отчеты!DA55,Отчеты!DA57)-Отчеты!DA43</f>
        <v>65267.174581914369</v>
      </c>
      <c r="DB93" s="78">
        <f ca="1">SUM(Отчеты!DB48,Отчеты!DB55,Отчеты!DB57)-Отчеты!DB43</f>
        <v>26734.797128478902</v>
      </c>
      <c r="DC93" s="78">
        <f ca="1">SUM(Отчеты!DC48,Отчеты!DC55,Отчеты!DC57)-Отчеты!DC43</f>
        <v>39852.467169153977</v>
      </c>
      <c r="DD93" s="78">
        <f ca="1">SUM(Отчеты!DD48,Отчеты!DD55,Отчеты!DD57)-Отчеты!DD43</f>
        <v>40077.327633789813</v>
      </c>
      <c r="DE93" s="78">
        <f ca="1">SUM(Отчеты!DE48,Отчеты!DE55,Отчеты!DE57)-Отчеты!DE43</f>
        <v>40303.459492190064</v>
      </c>
      <c r="DF93" s="78">
        <f ca="1">SUM(Отчеты!DF48,Отчеты!DF55,Отчеты!DF57)-Отчеты!DF43</f>
        <v>41712.239927595685</v>
      </c>
      <c r="DG93" s="78">
        <f ca="1">SUM(Отчеты!DG48,Отчеты!DG55,Отчеты!DG57)-Отчеты!DG43</f>
        <v>80378.977202258655</v>
      </c>
      <c r="DH93" s="78">
        <f ca="1">SUM(Отчеты!DH48,Отчеты!DH55,Отчеты!DH57)-Отчеты!DH43</f>
        <v>67891.263319111778</v>
      </c>
      <c r="DI93" s="78">
        <f ca="1">SUM(Отчеты!DI48,Отчеты!DI55,Отчеты!DI57)-Отчеты!DI43</f>
        <v>68274.659213671956</v>
      </c>
      <c r="DJ93" s="78">
        <f ca="1">SUM(Отчеты!DJ48,Отчеты!DJ55,Отчеты!DJ57)-Отчеты!DJ43</f>
        <v>68660.222884360701</v>
      </c>
      <c r="DK93" s="78">
        <f ca="1">SUM(Отчеты!DK48,Отчеты!DK55,Отчеты!DK57)-Отчеты!DK43</f>
        <v>69047.966588098265</v>
      </c>
      <c r="DL93" s="78">
        <f ca="1">SUM(Отчеты!DL48,Отчеты!DL55,Отчеты!DL57)-Отчеты!DL43</f>
        <v>69437.902651111261</v>
      </c>
      <c r="DM93" s="78">
        <f ca="1">SUM(Отчеты!DM48,Отчеты!DM55,Отчеты!DM57)-Отчеты!DM43</f>
        <v>69830.043469311961</v>
      </c>
      <c r="DN93" s="78">
        <f ca="1">SUM(Отчеты!DN48,Отчеты!DN55,Отчеты!DN57)-Отчеты!DN43</f>
        <v>28600.399594140879</v>
      </c>
      <c r="DO93" s="78">
        <f ca="1">SUM(Отчеты!DO48,Отчеты!DO55,Отчеты!DO57)-Отчеты!DO43</f>
        <v>42636.306537659846</v>
      </c>
      <c r="DP93" s="78">
        <f ca="1">SUM(Отчеты!DP48,Отчеты!DP55,Отчеты!DP57)-Отчеты!DP43</f>
        <v>42876.90723482355</v>
      </c>
      <c r="DQ93" s="78">
        <f ca="1">SUM(Отчеты!DQ48,Отчеты!DQ55,Отчеты!DQ57)-Отчеты!DQ43</f>
        <v>43118.868323309231</v>
      </c>
      <c r="DR93" s="78">
        <f ca="1">SUM(Отчеты!DR48,Отчеты!DR55,Отчеты!DR57)-Отчеты!DR43</f>
        <v>44626.263389191692</v>
      </c>
      <c r="DS93" s="78">
        <f ca="1">SUM(Отчеты!DS48,Отчеты!DS55,Отчеты!DS57)-Отчеты!DS43</f>
        <v>85999.672273084987</v>
      </c>
      <c r="DT93" s="78">
        <f ca="1">SUM(Отчеты!DT48,Отчеты!DT55,Отчеты!DT57)-Отчеты!DT43</f>
        <v>72637.818418119481</v>
      </c>
      <c r="DU93" s="78">
        <f ca="1">SUM(Отчеты!DU48,Отчеты!DU55,Отчеты!DU57)-Отчеты!DU43</f>
        <v>73048.052025295809</v>
      </c>
      <c r="DV93" s="78">
        <f ca="1">SUM(Отчеты!DV48,Отчеты!DV55,Отчеты!DV57)-Отчеты!DV43</f>
        <v>73460.605152932825</v>
      </c>
    </row>
    <row r="94" spans="1:128" hidden="1" x14ac:dyDescent="0.2">
      <c r="A94" s="10" t="str">
        <f ca="1">Language!A1313</f>
        <v>Выплаты процентов</v>
      </c>
      <c r="C94" s="46" t="str">
        <f ca="1">Параметры!$C$70</f>
        <v>тыс. руб.</v>
      </c>
      <c r="F94" s="6" t="s">
        <v>3082</v>
      </c>
      <c r="G94" s="78">
        <f>Отчеты!G43</f>
        <v>0</v>
      </c>
      <c r="H94" s="78">
        <f>Отчеты!H43</f>
        <v>0</v>
      </c>
      <c r="I94" s="78">
        <f>Отчеты!I43</f>
        <v>-4560</v>
      </c>
      <c r="J94" s="78">
        <f>Отчеты!J43</f>
        <v>-4510</v>
      </c>
      <c r="K94" s="78">
        <f>Отчеты!K43</f>
        <v>-3721</v>
      </c>
      <c r="L94" s="78">
        <f>Отчеты!L43</f>
        <v>-3928</v>
      </c>
      <c r="M94" s="78">
        <f>Отчеты!M43</f>
        <v>-3914</v>
      </c>
      <c r="N94" s="78">
        <f>Отчеты!N43</f>
        <v>-3436</v>
      </c>
      <c r="O94" s="78">
        <f>Отчеты!O43</f>
        <v>-3314</v>
      </c>
      <c r="P94" s="78">
        <f>Отчеты!P43</f>
        <v>-3124</v>
      </c>
      <c r="Q94" s="78">
        <f>Отчеты!Q43</f>
        <v>-2198</v>
      </c>
      <c r="R94" s="78">
        <f>Отчеты!R43</f>
        <v>-2201</v>
      </c>
      <c r="S94" s="78">
        <f>Отчеты!S43</f>
        <v>-2160</v>
      </c>
      <c r="T94" s="78">
        <f>Отчеты!T43</f>
        <v>-2144</v>
      </c>
      <c r="U94" s="78">
        <f>Отчеты!U43</f>
        <v>0</v>
      </c>
      <c r="V94" s="78">
        <f>Отчеты!V43</f>
        <v>0</v>
      </c>
      <c r="W94" s="78">
        <f>Отчеты!W43</f>
        <v>0</v>
      </c>
      <c r="X94" s="78">
        <f>Отчеты!X43</f>
        <v>0</v>
      </c>
      <c r="Y94" s="78">
        <f>Отчеты!Y43</f>
        <v>0</v>
      </c>
      <c r="Z94" s="78">
        <f>Отчеты!Z43</f>
        <v>0</v>
      </c>
      <c r="AA94" s="78">
        <f>Отчеты!AA43</f>
        <v>0</v>
      </c>
      <c r="AB94" s="78">
        <f>Отчеты!AB43</f>
        <v>0</v>
      </c>
      <c r="AC94" s="78">
        <f>Отчеты!AC43</f>
        <v>0</v>
      </c>
      <c r="AD94" s="78">
        <f>Отчеты!AD43</f>
        <v>0</v>
      </c>
      <c r="AE94" s="78">
        <f>Отчеты!AE43</f>
        <v>0</v>
      </c>
      <c r="AF94" s="78">
        <f>Отчеты!AF43</f>
        <v>0</v>
      </c>
      <c r="AG94" s="78">
        <f>Отчеты!AG43</f>
        <v>0</v>
      </c>
      <c r="AH94" s="78">
        <f>Отчеты!AH43</f>
        <v>0</v>
      </c>
      <c r="AI94" s="78">
        <f>Отчеты!AI43</f>
        <v>0</v>
      </c>
      <c r="AJ94" s="78">
        <f>Отчеты!AJ43</f>
        <v>0</v>
      </c>
      <c r="AK94" s="78">
        <f>Отчеты!AK43</f>
        <v>0</v>
      </c>
      <c r="AL94" s="78">
        <f>Отчеты!AL43</f>
        <v>0</v>
      </c>
      <c r="AM94" s="78">
        <f>Отчеты!AM43</f>
        <v>0</v>
      </c>
      <c r="AN94" s="78">
        <f>Отчеты!AN43</f>
        <v>0</v>
      </c>
      <c r="AO94" s="78">
        <f>Отчеты!AO43</f>
        <v>0</v>
      </c>
      <c r="AP94" s="78">
        <f>Отчеты!AP43</f>
        <v>0</v>
      </c>
      <c r="AQ94" s="78">
        <f>Отчеты!AQ43</f>
        <v>0</v>
      </c>
      <c r="AR94" s="78">
        <f>Отчеты!AR43</f>
        <v>0</v>
      </c>
      <c r="AS94" s="78">
        <f>Отчеты!AS43</f>
        <v>0</v>
      </c>
      <c r="AT94" s="78">
        <f>Отчеты!AT43</f>
        <v>0</v>
      </c>
      <c r="AU94" s="78">
        <f>Отчеты!AU43</f>
        <v>0</v>
      </c>
      <c r="AV94" s="78">
        <f>Отчеты!AV43</f>
        <v>0</v>
      </c>
      <c r="AW94" s="78">
        <f>Отчеты!AW43</f>
        <v>0</v>
      </c>
      <c r="AX94" s="78">
        <f>Отчеты!AX43</f>
        <v>0</v>
      </c>
      <c r="AY94" s="78">
        <f>Отчеты!AY43</f>
        <v>0</v>
      </c>
      <c r="AZ94" s="78">
        <f>Отчеты!AZ43</f>
        <v>0</v>
      </c>
      <c r="BA94" s="78">
        <f>Отчеты!BA43</f>
        <v>0</v>
      </c>
      <c r="BB94" s="78">
        <f>Отчеты!BB43</f>
        <v>0</v>
      </c>
      <c r="BC94" s="78">
        <f>Отчеты!BC43</f>
        <v>0</v>
      </c>
      <c r="BD94" s="78">
        <f>Отчеты!BD43</f>
        <v>0</v>
      </c>
      <c r="BE94" s="78">
        <f>Отчеты!BE43</f>
        <v>0</v>
      </c>
      <c r="BF94" s="78">
        <f>Отчеты!BF43</f>
        <v>0</v>
      </c>
      <c r="BG94" s="78">
        <f>Отчеты!BG43</f>
        <v>0</v>
      </c>
      <c r="BH94" s="78">
        <f>Отчеты!BH43</f>
        <v>0</v>
      </c>
      <c r="BI94" s="78">
        <f>Отчеты!BI43</f>
        <v>0</v>
      </c>
      <c r="BJ94" s="78">
        <f>Отчеты!BJ43</f>
        <v>0</v>
      </c>
      <c r="BK94" s="78">
        <f>Отчеты!BK43</f>
        <v>0</v>
      </c>
      <c r="BL94" s="78">
        <f>Отчеты!BL43</f>
        <v>0</v>
      </c>
      <c r="BM94" s="78">
        <f>Отчеты!BM43</f>
        <v>0</v>
      </c>
      <c r="BN94" s="78">
        <f>Отчеты!BN43</f>
        <v>0</v>
      </c>
      <c r="BO94" s="78">
        <f>Отчеты!BO43</f>
        <v>0</v>
      </c>
      <c r="BP94" s="78">
        <f>Отчеты!BP43</f>
        <v>0</v>
      </c>
      <c r="BQ94" s="78">
        <f>Отчеты!BQ43</f>
        <v>0</v>
      </c>
      <c r="BR94" s="78">
        <f>Отчеты!BR43</f>
        <v>0</v>
      </c>
      <c r="BS94" s="78">
        <f>Отчеты!BS43</f>
        <v>0</v>
      </c>
      <c r="BT94" s="78">
        <f>Отчеты!BT43</f>
        <v>0</v>
      </c>
      <c r="BU94" s="78">
        <f>Отчеты!BU43</f>
        <v>0</v>
      </c>
      <c r="BV94" s="78">
        <f>Отчеты!BV43</f>
        <v>0</v>
      </c>
      <c r="BW94" s="78">
        <f>Отчеты!BW43</f>
        <v>0</v>
      </c>
      <c r="BX94" s="78">
        <f>Отчеты!BX43</f>
        <v>0</v>
      </c>
      <c r="BY94" s="78">
        <f>Отчеты!BY43</f>
        <v>0</v>
      </c>
      <c r="BZ94" s="78">
        <f>Отчеты!BZ43</f>
        <v>0</v>
      </c>
      <c r="CA94" s="78">
        <f>Отчеты!CA43</f>
        <v>0</v>
      </c>
      <c r="CB94" s="78">
        <f>Отчеты!CB43</f>
        <v>0</v>
      </c>
      <c r="CC94" s="78">
        <f>Отчеты!CC43</f>
        <v>0</v>
      </c>
      <c r="CD94" s="78">
        <f>Отчеты!CD43</f>
        <v>0</v>
      </c>
      <c r="CE94" s="78">
        <f>Отчеты!CE43</f>
        <v>0</v>
      </c>
      <c r="CF94" s="78">
        <f>Отчеты!CF43</f>
        <v>0</v>
      </c>
      <c r="CG94" s="78">
        <f>Отчеты!CG43</f>
        <v>0</v>
      </c>
      <c r="CH94" s="78">
        <f>Отчеты!CH43</f>
        <v>0</v>
      </c>
      <c r="CI94" s="78">
        <f>Отчеты!CI43</f>
        <v>0</v>
      </c>
      <c r="CJ94" s="78">
        <f>Отчеты!CJ43</f>
        <v>0</v>
      </c>
      <c r="CK94" s="78">
        <f>Отчеты!CK43</f>
        <v>0</v>
      </c>
      <c r="CL94" s="78">
        <f>Отчеты!CL43</f>
        <v>0</v>
      </c>
      <c r="CM94" s="78">
        <f>Отчеты!CM43</f>
        <v>0</v>
      </c>
      <c r="CN94" s="78">
        <f>Отчеты!CN43</f>
        <v>0</v>
      </c>
      <c r="CO94" s="78">
        <f>Отчеты!CO43</f>
        <v>0</v>
      </c>
      <c r="CP94" s="78">
        <f>Отчеты!CP43</f>
        <v>0</v>
      </c>
      <c r="CQ94" s="78">
        <f>Отчеты!CQ43</f>
        <v>0</v>
      </c>
      <c r="CR94" s="78">
        <f>Отчеты!CR43</f>
        <v>0</v>
      </c>
      <c r="CS94" s="78">
        <f>Отчеты!CS43</f>
        <v>0</v>
      </c>
      <c r="CT94" s="78">
        <f>Отчеты!CT43</f>
        <v>0</v>
      </c>
      <c r="CU94" s="78">
        <f>Отчеты!CU43</f>
        <v>0</v>
      </c>
      <c r="CV94" s="78">
        <f>Отчеты!CV43</f>
        <v>0</v>
      </c>
      <c r="CW94" s="78">
        <f>Отчеты!CW43</f>
        <v>0</v>
      </c>
      <c r="CX94" s="78">
        <f>Отчеты!CX43</f>
        <v>0</v>
      </c>
      <c r="CY94" s="78">
        <f>Отчеты!CY43</f>
        <v>0</v>
      </c>
      <c r="CZ94" s="78">
        <f>Отчеты!CZ43</f>
        <v>0</v>
      </c>
      <c r="DA94" s="78">
        <f>Отчеты!DA43</f>
        <v>0</v>
      </c>
      <c r="DB94" s="78">
        <f>Отчеты!DB43</f>
        <v>0</v>
      </c>
      <c r="DC94" s="78">
        <f>Отчеты!DC43</f>
        <v>0</v>
      </c>
      <c r="DD94" s="78">
        <f>Отчеты!DD43</f>
        <v>0</v>
      </c>
      <c r="DE94" s="78">
        <f>Отчеты!DE43</f>
        <v>0</v>
      </c>
      <c r="DF94" s="78">
        <f>Отчеты!DF43</f>
        <v>0</v>
      </c>
      <c r="DG94" s="78">
        <f>Отчеты!DG43</f>
        <v>0</v>
      </c>
      <c r="DH94" s="78">
        <f>Отчеты!DH43</f>
        <v>0</v>
      </c>
      <c r="DI94" s="78">
        <f>Отчеты!DI43</f>
        <v>0</v>
      </c>
      <c r="DJ94" s="78">
        <f>Отчеты!DJ43</f>
        <v>0</v>
      </c>
      <c r="DK94" s="78">
        <f>Отчеты!DK43</f>
        <v>0</v>
      </c>
      <c r="DL94" s="78">
        <f>Отчеты!DL43</f>
        <v>0</v>
      </c>
      <c r="DM94" s="78">
        <f>Отчеты!DM43</f>
        <v>0</v>
      </c>
      <c r="DN94" s="78">
        <f>Отчеты!DN43</f>
        <v>0</v>
      </c>
      <c r="DO94" s="78">
        <f>Отчеты!DO43</f>
        <v>0</v>
      </c>
      <c r="DP94" s="78">
        <f>Отчеты!DP43</f>
        <v>0</v>
      </c>
      <c r="DQ94" s="78">
        <f>Отчеты!DQ43</f>
        <v>0</v>
      </c>
      <c r="DR94" s="78">
        <f>Отчеты!DR43</f>
        <v>0</v>
      </c>
      <c r="DS94" s="78">
        <f>Отчеты!DS43</f>
        <v>0</v>
      </c>
      <c r="DT94" s="78">
        <f>Отчеты!DT43</f>
        <v>0</v>
      </c>
      <c r="DU94" s="78">
        <f>Отчеты!DU43</f>
        <v>0</v>
      </c>
      <c r="DV94" s="78">
        <f>Отчеты!DV43</f>
        <v>0</v>
      </c>
    </row>
    <row r="95" spans="1:128" hidden="1" x14ac:dyDescent="0.2">
      <c r="A95" s="10" t="str">
        <f ca="1">Language!A1314</f>
        <v>Выплаты основной суммы долга</v>
      </c>
      <c r="C95" s="46" t="str">
        <f ca="1">Параметры!$C$70</f>
        <v>тыс. руб.</v>
      </c>
      <c r="F95" s="6" t="s">
        <v>3082</v>
      </c>
      <c r="G95" s="78">
        <f>Отчеты!G59</f>
        <v>0</v>
      </c>
      <c r="H95" s="78">
        <f>Отчеты!H59</f>
        <v>0</v>
      </c>
      <c r="I95" s="78">
        <f>Отчеты!I59</f>
        <v>0</v>
      </c>
      <c r="J95" s="78">
        <f>Отчеты!J59</f>
        <v>-15348.139721228394</v>
      </c>
      <c r="K95" s="78">
        <f>Отчеты!K59</f>
        <v>-19673.675190816233</v>
      </c>
      <c r="L95" s="78">
        <f>Отчеты!L59</f>
        <v>-18369.451760461299</v>
      </c>
      <c r="M95" s="78">
        <f>Отчеты!M59</f>
        <v>-18866.776887416283</v>
      </c>
      <c r="N95" s="78">
        <f>Отчеты!N59</f>
        <v>-19311.970753078655</v>
      </c>
      <c r="O95" s="78">
        <f>Отчеты!O59</f>
        <v>-36651.833463451207</v>
      </c>
      <c r="P95" s="78">
        <f>Отчеты!P59</f>
        <v>-33597.741112748641</v>
      </c>
      <c r="Q95" s="78">
        <f>Отчеты!Q59</f>
        <v>-30626.863571439131</v>
      </c>
      <c r="R95" s="78">
        <f>Отчеты!R59</f>
        <v>-25094.629185069622</v>
      </c>
      <c r="S95" s="78">
        <f>Отчеты!S59</f>
        <v>-25442.809397868292</v>
      </c>
      <c r="T95" s="78">
        <f>Отчеты!T59</f>
        <v>-25794.625989124685</v>
      </c>
      <c r="U95" s="78">
        <f>Отчеты!U59</f>
        <v>-19315.115788124094</v>
      </c>
      <c r="V95" s="78">
        <f>Отчеты!V59</f>
        <v>0</v>
      </c>
      <c r="W95" s="78">
        <f>Отчеты!W59</f>
        <v>0</v>
      </c>
      <c r="X95" s="78">
        <f>Отчеты!X59</f>
        <v>0</v>
      </c>
      <c r="Y95" s="78">
        <f>Отчеты!Y59</f>
        <v>0</v>
      </c>
      <c r="Z95" s="78">
        <f>Отчеты!Z59</f>
        <v>0</v>
      </c>
      <c r="AA95" s="78">
        <f>Отчеты!AA59</f>
        <v>0</v>
      </c>
      <c r="AB95" s="78">
        <f>Отчеты!AB59</f>
        <v>0</v>
      </c>
      <c r="AC95" s="78">
        <f>Отчеты!AC59</f>
        <v>0</v>
      </c>
      <c r="AD95" s="78">
        <f>Отчеты!AD59</f>
        <v>0</v>
      </c>
      <c r="AE95" s="78">
        <f>Отчеты!AE59</f>
        <v>0</v>
      </c>
      <c r="AF95" s="78">
        <f>Отчеты!AF59</f>
        <v>0</v>
      </c>
      <c r="AG95" s="78">
        <f>Отчеты!AG59</f>
        <v>0</v>
      </c>
      <c r="AH95" s="78">
        <f>Отчеты!AH59</f>
        <v>0</v>
      </c>
      <c r="AI95" s="78">
        <f>Отчеты!AI59</f>
        <v>0</v>
      </c>
      <c r="AJ95" s="78">
        <f>Отчеты!AJ59</f>
        <v>0</v>
      </c>
      <c r="AK95" s="78">
        <f>Отчеты!AK59</f>
        <v>0</v>
      </c>
      <c r="AL95" s="78">
        <f>Отчеты!AL59</f>
        <v>0</v>
      </c>
      <c r="AM95" s="78">
        <f>Отчеты!AM59</f>
        <v>0</v>
      </c>
      <c r="AN95" s="78">
        <f>Отчеты!AN59</f>
        <v>0</v>
      </c>
      <c r="AO95" s="78">
        <f>Отчеты!AO59</f>
        <v>0</v>
      </c>
      <c r="AP95" s="78">
        <f>Отчеты!AP59</f>
        <v>0</v>
      </c>
      <c r="AQ95" s="78">
        <f>Отчеты!AQ59</f>
        <v>0</v>
      </c>
      <c r="AR95" s="78">
        <f>Отчеты!AR59</f>
        <v>0</v>
      </c>
      <c r="AS95" s="78">
        <f>Отчеты!AS59</f>
        <v>0</v>
      </c>
      <c r="AT95" s="78">
        <f>Отчеты!AT59</f>
        <v>0</v>
      </c>
      <c r="AU95" s="78">
        <f>Отчеты!AU59</f>
        <v>0</v>
      </c>
      <c r="AV95" s="78">
        <f>Отчеты!AV59</f>
        <v>0</v>
      </c>
      <c r="AW95" s="78">
        <f>Отчеты!AW59</f>
        <v>0</v>
      </c>
      <c r="AX95" s="78">
        <f>Отчеты!AX59</f>
        <v>0</v>
      </c>
      <c r="AY95" s="78">
        <f>Отчеты!AY59</f>
        <v>0</v>
      </c>
      <c r="AZ95" s="78">
        <f>Отчеты!AZ59</f>
        <v>0</v>
      </c>
      <c r="BA95" s="78">
        <f>Отчеты!BA59</f>
        <v>0</v>
      </c>
      <c r="BB95" s="78">
        <f>Отчеты!BB59</f>
        <v>0</v>
      </c>
      <c r="BC95" s="78">
        <f>Отчеты!BC59</f>
        <v>0</v>
      </c>
      <c r="BD95" s="78">
        <f>Отчеты!BD59</f>
        <v>0</v>
      </c>
      <c r="BE95" s="78">
        <f>Отчеты!BE59</f>
        <v>0</v>
      </c>
      <c r="BF95" s="78">
        <f>Отчеты!BF59</f>
        <v>0</v>
      </c>
      <c r="BG95" s="78">
        <f>Отчеты!BG59</f>
        <v>0</v>
      </c>
      <c r="BH95" s="78">
        <f>Отчеты!BH59</f>
        <v>0</v>
      </c>
      <c r="BI95" s="78">
        <f>Отчеты!BI59</f>
        <v>0</v>
      </c>
      <c r="BJ95" s="78">
        <f>Отчеты!BJ59</f>
        <v>0</v>
      </c>
      <c r="BK95" s="78">
        <f>Отчеты!BK59</f>
        <v>0</v>
      </c>
      <c r="BL95" s="78">
        <f>Отчеты!BL59</f>
        <v>0</v>
      </c>
      <c r="BM95" s="78">
        <f>Отчеты!BM59</f>
        <v>0</v>
      </c>
      <c r="BN95" s="78">
        <f>Отчеты!BN59</f>
        <v>0</v>
      </c>
      <c r="BO95" s="78">
        <f>Отчеты!BO59</f>
        <v>0</v>
      </c>
      <c r="BP95" s="78">
        <f>Отчеты!BP59</f>
        <v>0</v>
      </c>
      <c r="BQ95" s="78">
        <f>Отчеты!BQ59</f>
        <v>0</v>
      </c>
      <c r="BR95" s="78">
        <f>Отчеты!BR59</f>
        <v>0</v>
      </c>
      <c r="BS95" s="78">
        <f>Отчеты!BS59</f>
        <v>0</v>
      </c>
      <c r="BT95" s="78">
        <f>Отчеты!BT59</f>
        <v>0</v>
      </c>
      <c r="BU95" s="78">
        <f>Отчеты!BU59</f>
        <v>0</v>
      </c>
      <c r="BV95" s="78">
        <f>Отчеты!BV59</f>
        <v>0</v>
      </c>
      <c r="BW95" s="78">
        <f>Отчеты!BW59</f>
        <v>0</v>
      </c>
      <c r="BX95" s="78">
        <f>Отчеты!BX59</f>
        <v>0</v>
      </c>
      <c r="BY95" s="78">
        <f>Отчеты!BY59</f>
        <v>0</v>
      </c>
      <c r="BZ95" s="78">
        <f>Отчеты!BZ59</f>
        <v>0</v>
      </c>
      <c r="CA95" s="78">
        <f>Отчеты!CA59</f>
        <v>0</v>
      </c>
      <c r="CB95" s="78">
        <f>Отчеты!CB59</f>
        <v>0</v>
      </c>
      <c r="CC95" s="78">
        <f>Отчеты!CC59</f>
        <v>0</v>
      </c>
      <c r="CD95" s="78">
        <f>Отчеты!CD59</f>
        <v>0</v>
      </c>
      <c r="CE95" s="78">
        <f>Отчеты!CE59</f>
        <v>0</v>
      </c>
      <c r="CF95" s="78">
        <f>Отчеты!CF59</f>
        <v>0</v>
      </c>
      <c r="CG95" s="78">
        <f>Отчеты!CG59</f>
        <v>0</v>
      </c>
      <c r="CH95" s="78">
        <f>Отчеты!CH59</f>
        <v>0</v>
      </c>
      <c r="CI95" s="78">
        <f>Отчеты!CI59</f>
        <v>0</v>
      </c>
      <c r="CJ95" s="78">
        <f>Отчеты!CJ59</f>
        <v>0</v>
      </c>
      <c r="CK95" s="78">
        <f>Отчеты!CK59</f>
        <v>0</v>
      </c>
      <c r="CL95" s="78">
        <f>Отчеты!CL59</f>
        <v>0</v>
      </c>
      <c r="CM95" s="78">
        <f>Отчеты!CM59</f>
        <v>0</v>
      </c>
      <c r="CN95" s="78">
        <f>Отчеты!CN59</f>
        <v>0</v>
      </c>
      <c r="CO95" s="78">
        <f>Отчеты!CO59</f>
        <v>0</v>
      </c>
      <c r="CP95" s="78">
        <f>Отчеты!CP59</f>
        <v>0</v>
      </c>
      <c r="CQ95" s="78">
        <f>Отчеты!CQ59</f>
        <v>0</v>
      </c>
      <c r="CR95" s="78">
        <f>Отчеты!CR59</f>
        <v>0</v>
      </c>
      <c r="CS95" s="78">
        <f>Отчеты!CS59</f>
        <v>0</v>
      </c>
      <c r="CT95" s="78">
        <f>Отчеты!CT59</f>
        <v>0</v>
      </c>
      <c r="CU95" s="78">
        <f>Отчеты!CU59</f>
        <v>0</v>
      </c>
      <c r="CV95" s="78">
        <f>Отчеты!CV59</f>
        <v>0</v>
      </c>
      <c r="CW95" s="78">
        <f>Отчеты!CW59</f>
        <v>0</v>
      </c>
      <c r="CX95" s="78">
        <f>Отчеты!CX59</f>
        <v>0</v>
      </c>
      <c r="CY95" s="78">
        <f>Отчеты!CY59</f>
        <v>0</v>
      </c>
      <c r="CZ95" s="78">
        <f>Отчеты!CZ59</f>
        <v>0</v>
      </c>
      <c r="DA95" s="78">
        <f>Отчеты!DA59</f>
        <v>0</v>
      </c>
      <c r="DB95" s="78">
        <f>Отчеты!DB59</f>
        <v>0</v>
      </c>
      <c r="DC95" s="78">
        <f>Отчеты!DC59</f>
        <v>0</v>
      </c>
      <c r="DD95" s="78">
        <f>Отчеты!DD59</f>
        <v>0</v>
      </c>
      <c r="DE95" s="78">
        <f>Отчеты!DE59</f>
        <v>0</v>
      </c>
      <c r="DF95" s="78">
        <f>Отчеты!DF59</f>
        <v>0</v>
      </c>
      <c r="DG95" s="78">
        <f>Отчеты!DG59</f>
        <v>0</v>
      </c>
      <c r="DH95" s="78">
        <f>Отчеты!DH59</f>
        <v>0</v>
      </c>
      <c r="DI95" s="78">
        <f>Отчеты!DI59</f>
        <v>0</v>
      </c>
      <c r="DJ95" s="78">
        <f>Отчеты!DJ59</f>
        <v>0</v>
      </c>
      <c r="DK95" s="78">
        <f>Отчеты!DK59</f>
        <v>0</v>
      </c>
      <c r="DL95" s="78">
        <f>Отчеты!DL59</f>
        <v>0</v>
      </c>
      <c r="DM95" s="78">
        <f>Отчеты!DM59</f>
        <v>0</v>
      </c>
      <c r="DN95" s="78">
        <f>Отчеты!DN59</f>
        <v>0</v>
      </c>
      <c r="DO95" s="78">
        <f>Отчеты!DO59</f>
        <v>0</v>
      </c>
      <c r="DP95" s="78">
        <f>Отчеты!DP59</f>
        <v>0</v>
      </c>
      <c r="DQ95" s="78">
        <f>Отчеты!DQ59</f>
        <v>0</v>
      </c>
      <c r="DR95" s="78">
        <f>Отчеты!DR59</f>
        <v>0</v>
      </c>
      <c r="DS95" s="78">
        <f>Отчеты!DS59</f>
        <v>0</v>
      </c>
      <c r="DT95" s="78">
        <f>Отчеты!DT59</f>
        <v>0</v>
      </c>
      <c r="DU95" s="78">
        <f>Отчеты!DU59</f>
        <v>0</v>
      </c>
      <c r="DV95" s="78">
        <f>Отчеты!DV59</f>
        <v>0</v>
      </c>
    </row>
    <row r="96" spans="1:128" hidden="1" x14ac:dyDescent="0.2">
      <c r="A96" s="41" t="str">
        <f ca="1">Language!A1316</f>
        <v>Покрытие выплаты долга, DSCR</v>
      </c>
      <c r="B96" s="74"/>
      <c r="C96" s="43" t="str">
        <f ca="1">Language!$A$1467</f>
        <v>раз</v>
      </c>
      <c r="D96" s="44"/>
      <c r="E96" s="44"/>
      <c r="F96" s="44" t="s">
        <v>696</v>
      </c>
      <c r="G96" s="261">
        <f ca="1">IF(OR(G93&lt;0,SUM(G94:G95)=0),0,G93/-SUM(G94:G95))</f>
        <v>0</v>
      </c>
      <c r="H96" s="261">
        <f t="shared" ref="H96:N96" ca="1" si="106">IF(OR(H93&lt;0,SUM(H94:H95)=0),0,H93/-SUM(H94:H95))</f>
        <v>0</v>
      </c>
      <c r="I96" s="261">
        <f t="shared" ca="1" si="106"/>
        <v>0</v>
      </c>
      <c r="J96" s="261">
        <f t="shared" ca="1" si="106"/>
        <v>1.2312571340392633</v>
      </c>
      <c r="K96" s="261">
        <f t="shared" ca="1" si="106"/>
        <v>1.313159484151448</v>
      </c>
      <c r="L96" s="261">
        <f t="shared" ca="1" si="106"/>
        <v>1.3312783756730509</v>
      </c>
      <c r="M96" s="261">
        <f t="shared" ca="1" si="106"/>
        <v>1.3267413965452892</v>
      </c>
      <c r="N96" s="261">
        <f t="shared" ca="1" si="106"/>
        <v>1.3471052355825355</v>
      </c>
      <c r="O96" s="261">
        <f t="shared" ref="O96:AT96" ca="1" si="107">IF(OR(O93&lt;0,SUM(O94:O95)=0),0,O93/-SUM(O94:O95))</f>
        <v>1.3499230240094091</v>
      </c>
      <c r="P96" s="261">
        <f t="shared" ca="1" si="107"/>
        <v>1.3710065203164681</v>
      </c>
      <c r="Q96" s="261">
        <f t="shared" ca="1" si="107"/>
        <v>1.4271172059625239</v>
      </c>
      <c r="R96" s="261">
        <f t="shared" ca="1" si="107"/>
        <v>1.4813839659317978</v>
      </c>
      <c r="S96" s="261">
        <f t="shared" ca="1" si="107"/>
        <v>1.473095625684224</v>
      </c>
      <c r="T96" s="261">
        <f t="shared" ca="1" si="107"/>
        <v>1.4632188474615426</v>
      </c>
      <c r="U96" s="261">
        <f t="shared" ca="1" si="107"/>
        <v>2.128144304017372</v>
      </c>
      <c r="V96" s="261">
        <f t="shared" ca="1" si="107"/>
        <v>0</v>
      </c>
      <c r="W96" s="261">
        <f t="shared" ca="1" si="107"/>
        <v>0</v>
      </c>
      <c r="X96" s="261">
        <f t="shared" ca="1" si="107"/>
        <v>0</v>
      </c>
      <c r="Y96" s="261">
        <f t="shared" ca="1" si="107"/>
        <v>0</v>
      </c>
      <c r="Z96" s="261">
        <f t="shared" ca="1" si="107"/>
        <v>0</v>
      </c>
      <c r="AA96" s="261">
        <f t="shared" ca="1" si="107"/>
        <v>0</v>
      </c>
      <c r="AB96" s="261">
        <f t="shared" ca="1" si="107"/>
        <v>0</v>
      </c>
      <c r="AC96" s="261">
        <f t="shared" ca="1" si="107"/>
        <v>0</v>
      </c>
      <c r="AD96" s="261">
        <f t="shared" ca="1" si="107"/>
        <v>0</v>
      </c>
      <c r="AE96" s="261">
        <f t="shared" ca="1" si="107"/>
        <v>0</v>
      </c>
      <c r="AF96" s="261">
        <f t="shared" ca="1" si="107"/>
        <v>0</v>
      </c>
      <c r="AG96" s="261">
        <f t="shared" ca="1" si="107"/>
        <v>0</v>
      </c>
      <c r="AH96" s="261">
        <f t="shared" ca="1" si="107"/>
        <v>0</v>
      </c>
      <c r="AI96" s="261">
        <f t="shared" ca="1" si="107"/>
        <v>0</v>
      </c>
      <c r="AJ96" s="261">
        <f t="shared" ca="1" si="107"/>
        <v>0</v>
      </c>
      <c r="AK96" s="261">
        <f t="shared" ca="1" si="107"/>
        <v>0</v>
      </c>
      <c r="AL96" s="261">
        <f t="shared" ca="1" si="107"/>
        <v>0</v>
      </c>
      <c r="AM96" s="261">
        <f t="shared" ca="1" si="107"/>
        <v>0</v>
      </c>
      <c r="AN96" s="261">
        <f t="shared" ca="1" si="107"/>
        <v>0</v>
      </c>
      <c r="AO96" s="261">
        <f t="shared" ca="1" si="107"/>
        <v>0</v>
      </c>
      <c r="AP96" s="261">
        <f t="shared" ca="1" si="107"/>
        <v>0</v>
      </c>
      <c r="AQ96" s="261">
        <f t="shared" ca="1" si="107"/>
        <v>0</v>
      </c>
      <c r="AR96" s="261">
        <f t="shared" ca="1" si="107"/>
        <v>0</v>
      </c>
      <c r="AS96" s="261">
        <f t="shared" ca="1" si="107"/>
        <v>0</v>
      </c>
      <c r="AT96" s="261">
        <f t="shared" ca="1" si="107"/>
        <v>0</v>
      </c>
      <c r="AU96" s="261">
        <f t="shared" ref="AU96:BZ96" ca="1" si="108">IF(OR(AU93&lt;0,SUM(AU94:AU95)=0),0,AU93/-SUM(AU94:AU95))</f>
        <v>0</v>
      </c>
      <c r="AV96" s="261">
        <f t="shared" ca="1" si="108"/>
        <v>0</v>
      </c>
      <c r="AW96" s="261">
        <f t="shared" ca="1" si="108"/>
        <v>0</v>
      </c>
      <c r="AX96" s="261">
        <f t="shared" ca="1" si="108"/>
        <v>0</v>
      </c>
      <c r="AY96" s="261">
        <f t="shared" ca="1" si="108"/>
        <v>0</v>
      </c>
      <c r="AZ96" s="261">
        <f t="shared" ca="1" si="108"/>
        <v>0</v>
      </c>
      <c r="BA96" s="261">
        <f t="shared" ca="1" si="108"/>
        <v>0</v>
      </c>
      <c r="BB96" s="261">
        <f t="shared" ca="1" si="108"/>
        <v>0</v>
      </c>
      <c r="BC96" s="261">
        <f t="shared" ca="1" si="108"/>
        <v>0</v>
      </c>
      <c r="BD96" s="261">
        <f t="shared" ca="1" si="108"/>
        <v>0</v>
      </c>
      <c r="BE96" s="261">
        <f t="shared" ca="1" si="108"/>
        <v>0</v>
      </c>
      <c r="BF96" s="261">
        <f t="shared" ca="1" si="108"/>
        <v>0</v>
      </c>
      <c r="BG96" s="261">
        <f t="shared" ca="1" si="108"/>
        <v>0</v>
      </c>
      <c r="BH96" s="261">
        <f t="shared" ca="1" si="108"/>
        <v>0</v>
      </c>
      <c r="BI96" s="261">
        <f t="shared" ca="1" si="108"/>
        <v>0</v>
      </c>
      <c r="BJ96" s="261">
        <f t="shared" ca="1" si="108"/>
        <v>0</v>
      </c>
      <c r="BK96" s="261">
        <f t="shared" ca="1" si="108"/>
        <v>0</v>
      </c>
      <c r="BL96" s="261">
        <f t="shared" ca="1" si="108"/>
        <v>0</v>
      </c>
      <c r="BM96" s="261">
        <f t="shared" ca="1" si="108"/>
        <v>0</v>
      </c>
      <c r="BN96" s="261">
        <f t="shared" ca="1" si="108"/>
        <v>0</v>
      </c>
      <c r="BO96" s="261">
        <f t="shared" ca="1" si="108"/>
        <v>0</v>
      </c>
      <c r="BP96" s="261">
        <f t="shared" ca="1" si="108"/>
        <v>0</v>
      </c>
      <c r="BQ96" s="261">
        <f t="shared" ca="1" si="108"/>
        <v>0</v>
      </c>
      <c r="BR96" s="261">
        <f t="shared" ca="1" si="108"/>
        <v>0</v>
      </c>
      <c r="BS96" s="261">
        <f t="shared" ca="1" si="108"/>
        <v>0</v>
      </c>
      <c r="BT96" s="261">
        <f t="shared" ca="1" si="108"/>
        <v>0</v>
      </c>
      <c r="BU96" s="261">
        <f t="shared" ca="1" si="108"/>
        <v>0</v>
      </c>
      <c r="BV96" s="261">
        <f t="shared" ca="1" si="108"/>
        <v>0</v>
      </c>
      <c r="BW96" s="261">
        <f t="shared" ca="1" si="108"/>
        <v>0</v>
      </c>
      <c r="BX96" s="261">
        <f t="shared" ca="1" si="108"/>
        <v>0</v>
      </c>
      <c r="BY96" s="261">
        <f t="shared" ca="1" si="108"/>
        <v>0</v>
      </c>
      <c r="BZ96" s="261">
        <f t="shared" ca="1" si="108"/>
        <v>0</v>
      </c>
      <c r="CA96" s="261">
        <f t="shared" ref="CA96:DF96" ca="1" si="109">IF(OR(CA93&lt;0,SUM(CA94:CA95)=0),0,CA93/-SUM(CA94:CA95))</f>
        <v>0</v>
      </c>
      <c r="CB96" s="261">
        <f t="shared" ca="1" si="109"/>
        <v>0</v>
      </c>
      <c r="CC96" s="261">
        <f t="shared" ca="1" si="109"/>
        <v>0</v>
      </c>
      <c r="CD96" s="261">
        <f t="shared" ca="1" si="109"/>
        <v>0</v>
      </c>
      <c r="CE96" s="261">
        <f t="shared" ca="1" si="109"/>
        <v>0</v>
      </c>
      <c r="CF96" s="261">
        <f t="shared" ca="1" si="109"/>
        <v>0</v>
      </c>
      <c r="CG96" s="261">
        <f t="shared" ca="1" si="109"/>
        <v>0</v>
      </c>
      <c r="CH96" s="261">
        <f t="shared" ca="1" si="109"/>
        <v>0</v>
      </c>
      <c r="CI96" s="261">
        <f t="shared" ca="1" si="109"/>
        <v>0</v>
      </c>
      <c r="CJ96" s="261">
        <f t="shared" ca="1" si="109"/>
        <v>0</v>
      </c>
      <c r="CK96" s="261">
        <f t="shared" ca="1" si="109"/>
        <v>0</v>
      </c>
      <c r="CL96" s="261">
        <f t="shared" ca="1" si="109"/>
        <v>0</v>
      </c>
      <c r="CM96" s="261">
        <f t="shared" ca="1" si="109"/>
        <v>0</v>
      </c>
      <c r="CN96" s="261">
        <f t="shared" ca="1" si="109"/>
        <v>0</v>
      </c>
      <c r="CO96" s="261">
        <f t="shared" ca="1" si="109"/>
        <v>0</v>
      </c>
      <c r="CP96" s="261">
        <f t="shared" ca="1" si="109"/>
        <v>0</v>
      </c>
      <c r="CQ96" s="261">
        <f t="shared" ca="1" si="109"/>
        <v>0</v>
      </c>
      <c r="CR96" s="261">
        <f t="shared" ca="1" si="109"/>
        <v>0</v>
      </c>
      <c r="CS96" s="261">
        <f t="shared" ca="1" si="109"/>
        <v>0</v>
      </c>
      <c r="CT96" s="261">
        <f t="shared" ca="1" si="109"/>
        <v>0</v>
      </c>
      <c r="CU96" s="261">
        <f t="shared" ca="1" si="109"/>
        <v>0</v>
      </c>
      <c r="CV96" s="261">
        <f t="shared" ca="1" si="109"/>
        <v>0</v>
      </c>
      <c r="CW96" s="261">
        <f t="shared" ca="1" si="109"/>
        <v>0</v>
      </c>
      <c r="CX96" s="261">
        <f t="shared" ca="1" si="109"/>
        <v>0</v>
      </c>
      <c r="CY96" s="261">
        <f t="shared" ca="1" si="109"/>
        <v>0</v>
      </c>
      <c r="CZ96" s="261">
        <f t="shared" ca="1" si="109"/>
        <v>0</v>
      </c>
      <c r="DA96" s="261">
        <f t="shared" ca="1" si="109"/>
        <v>0</v>
      </c>
      <c r="DB96" s="261">
        <f t="shared" ca="1" si="109"/>
        <v>0</v>
      </c>
      <c r="DC96" s="261">
        <f t="shared" ca="1" si="109"/>
        <v>0</v>
      </c>
      <c r="DD96" s="261">
        <f t="shared" ca="1" si="109"/>
        <v>0</v>
      </c>
      <c r="DE96" s="261">
        <f t="shared" ca="1" si="109"/>
        <v>0</v>
      </c>
      <c r="DF96" s="261">
        <f t="shared" ca="1" si="109"/>
        <v>0</v>
      </c>
      <c r="DG96" s="261">
        <f t="shared" ref="DG96:DV96" ca="1" si="110">IF(OR(DG93&lt;0,SUM(DG94:DG95)=0),0,DG93/-SUM(DG94:DG95))</f>
        <v>0</v>
      </c>
      <c r="DH96" s="261">
        <f t="shared" ca="1" si="110"/>
        <v>0</v>
      </c>
      <c r="DI96" s="261">
        <f t="shared" ca="1" si="110"/>
        <v>0</v>
      </c>
      <c r="DJ96" s="261">
        <f t="shared" ca="1" si="110"/>
        <v>0</v>
      </c>
      <c r="DK96" s="261">
        <f t="shared" ca="1" si="110"/>
        <v>0</v>
      </c>
      <c r="DL96" s="261">
        <f t="shared" ca="1" si="110"/>
        <v>0</v>
      </c>
      <c r="DM96" s="261">
        <f t="shared" ca="1" si="110"/>
        <v>0</v>
      </c>
      <c r="DN96" s="261">
        <f t="shared" ca="1" si="110"/>
        <v>0</v>
      </c>
      <c r="DO96" s="261">
        <f t="shared" ca="1" si="110"/>
        <v>0</v>
      </c>
      <c r="DP96" s="261">
        <f t="shared" ca="1" si="110"/>
        <v>0</v>
      </c>
      <c r="DQ96" s="261">
        <f t="shared" ca="1" si="110"/>
        <v>0</v>
      </c>
      <c r="DR96" s="261">
        <f t="shared" ca="1" si="110"/>
        <v>0</v>
      </c>
      <c r="DS96" s="261">
        <f t="shared" ca="1" si="110"/>
        <v>0</v>
      </c>
      <c r="DT96" s="261">
        <f t="shared" ca="1" si="110"/>
        <v>0</v>
      </c>
      <c r="DU96" s="261">
        <f t="shared" ca="1" si="110"/>
        <v>0</v>
      </c>
      <c r="DV96" s="261">
        <f t="shared" ca="1" si="110"/>
        <v>0</v>
      </c>
    </row>
    <row r="97" spans="1:126" hidden="1" x14ac:dyDescent="0.2">
      <c r="A97" s="10"/>
      <c r="F97" s="6" t="s">
        <v>2961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</row>
    <row r="98" spans="1:126" hidden="1" x14ac:dyDescent="0.2">
      <c r="A98" s="10" t="str">
        <f ca="1">Language!A$1405</f>
        <v>Денежный поток, доступный для погашения долга (CFADS)</v>
      </c>
      <c r="C98" s="46" t="str">
        <f ca="1">Параметры!$C$70</f>
        <v>тыс. руб.</v>
      </c>
      <c r="F98" s="6" t="s">
        <v>3082</v>
      </c>
      <c r="G98" s="78">
        <f ca="1">G93</f>
        <v>-239005.80000000002</v>
      </c>
      <c r="H98" s="78">
        <f t="shared" ref="H98:N98" ca="1" si="111">H93</f>
        <v>-3671.4000504031283</v>
      </c>
      <c r="I98" s="78">
        <f t="shared" ca="1" si="111"/>
        <v>-33432.689092369757</v>
      </c>
      <c r="J98" s="78">
        <f t="shared" ca="1" si="111"/>
        <v>24450.476200510926</v>
      </c>
      <c r="K98" s="78">
        <f t="shared" ca="1" si="111"/>
        <v>30720.939605462925</v>
      </c>
      <c r="L98" s="78">
        <f t="shared" ca="1" si="111"/>
        <v>29684.115361315125</v>
      </c>
      <c r="M98" s="78">
        <f t="shared" ca="1" si="111"/>
        <v>30224.199741997327</v>
      </c>
      <c r="N98" s="78">
        <f t="shared" ca="1" si="111"/>
        <v>30643.910500350648</v>
      </c>
      <c r="O98" s="78">
        <f t="shared" ref="O98:AT98" ca="1" si="112">O93</f>
        <v>53950.79876603849</v>
      </c>
      <c r="P98" s="78">
        <f t="shared" ca="1" si="112"/>
        <v>50345.746502951697</v>
      </c>
      <c r="Q98" s="78">
        <f t="shared" ca="1" si="112"/>
        <v>46844.927586173239</v>
      </c>
      <c r="R98" s="78">
        <f t="shared" ca="1" si="112"/>
        <v>40435.307414782161</v>
      </c>
      <c r="S98" s="78">
        <f t="shared" ca="1" si="112"/>
        <v>40661.577780595173</v>
      </c>
      <c r="T98" s="78">
        <f t="shared" ca="1" si="112"/>
        <v>40880.324119466124</v>
      </c>
      <c r="U98" s="78">
        <f t="shared" ca="1" si="112"/>
        <v>41105.353645932308</v>
      </c>
      <c r="V98" s="78">
        <f t="shared" ca="1" si="112"/>
        <v>16680.525532607549</v>
      </c>
      <c r="W98" s="78">
        <f t="shared" ca="1" si="112"/>
        <v>24849.551164563272</v>
      </c>
      <c r="X98" s="78">
        <f t="shared" ca="1" si="112"/>
        <v>24989.582960877357</v>
      </c>
      <c r="Y98" s="78">
        <f t="shared" ca="1" si="112"/>
        <v>25130.406517326301</v>
      </c>
      <c r="Z98" s="78">
        <f t="shared" ca="1" si="112"/>
        <v>26007.724169847359</v>
      </c>
      <c r="AA98" s="78">
        <f t="shared" ca="1" si="112"/>
        <v>50087.4248271631</v>
      </c>
      <c r="AB98" s="78">
        <f t="shared" ca="1" si="112"/>
        <v>42310.704229706971</v>
      </c>
      <c r="AC98" s="78">
        <f t="shared" ca="1" si="112"/>
        <v>42549.463924083153</v>
      </c>
      <c r="AD98" s="78">
        <f t="shared" ca="1" si="112"/>
        <v>42789.573600483338</v>
      </c>
      <c r="AE98" s="78">
        <f t="shared" ca="1" si="112"/>
        <v>43031.040891903707</v>
      </c>
      <c r="AF98" s="78">
        <f t="shared" ca="1" si="112"/>
        <v>43273.873474495209</v>
      </c>
      <c r="AG98" s="78">
        <f t="shared" ca="1" si="112"/>
        <v>43518.079067813909</v>
      </c>
      <c r="AH98" s="78">
        <f t="shared" ca="1" si="112"/>
        <v>17842.328986556844</v>
      </c>
      <c r="AI98" s="78">
        <f t="shared" ca="1" si="112"/>
        <v>26583.186412749033</v>
      </c>
      <c r="AJ98" s="78">
        <f t="shared" ca="1" si="112"/>
        <v>26733.020434805603</v>
      </c>
      <c r="AK98" s="78">
        <f t="shared" ca="1" si="112"/>
        <v>26883.701640205923</v>
      </c>
      <c r="AL98" s="78">
        <f t="shared" ca="1" si="112"/>
        <v>27822.431528403002</v>
      </c>
      <c r="AM98" s="78">
        <f t="shared" ca="1" si="112"/>
        <v>53587.711231731453</v>
      </c>
      <c r="AN98" s="78">
        <f t="shared" ca="1" si="112"/>
        <v>45266.620192452821</v>
      </c>
      <c r="AO98" s="78">
        <f t="shared" ca="1" si="112"/>
        <v>45522.093065435431</v>
      </c>
      <c r="AP98" s="78">
        <f t="shared" ca="1" si="112"/>
        <v>45779.010419184429</v>
      </c>
      <c r="AQ98" s="78">
        <f t="shared" ca="1" si="112"/>
        <v>46037.380421002941</v>
      </c>
      <c r="AR98" s="78">
        <f t="shared" ca="1" si="112"/>
        <v>46297.211284377438</v>
      </c>
      <c r="AS98" s="78">
        <f t="shared" ca="1" si="112"/>
        <v>46558.51126922699</v>
      </c>
      <c r="AT98" s="78">
        <f t="shared" ca="1" si="112"/>
        <v>19085.458682282791</v>
      </c>
      <c r="AU98" s="78">
        <f t="shared" ref="AU98:BZ98" ca="1" si="113">AU93</f>
        <v>28438.17612830882</v>
      </c>
      <c r="AV98" s="78">
        <f t="shared" ca="1" si="113"/>
        <v>28598.498531908343</v>
      </c>
      <c r="AW98" s="78">
        <f t="shared" ca="1" si="113"/>
        <v>28759.727421686897</v>
      </c>
      <c r="AX98" s="78">
        <f t="shared" ca="1" si="113"/>
        <v>29764.168402058182</v>
      </c>
      <c r="AY98" s="78">
        <f t="shared" ca="1" si="113"/>
        <v>57333.017684619292</v>
      </c>
      <c r="AZ98" s="78">
        <f t="shared" ca="1" si="113"/>
        <v>48429.450272591588</v>
      </c>
      <c r="BA98" s="78">
        <f t="shared" ca="1" si="113"/>
        <v>48702.806246682216</v>
      </c>
      <c r="BB98" s="78">
        <f t="shared" ca="1" si="113"/>
        <v>48977.707815193658</v>
      </c>
      <c r="BC98" s="78">
        <f t="shared" ca="1" si="113"/>
        <v>49254.163717140378</v>
      </c>
      <c r="BD98" s="78">
        <f t="shared" ca="1" si="113"/>
        <v>49532.182740949502</v>
      </c>
      <c r="BE98" s="78">
        <f t="shared" ca="1" si="113"/>
        <v>49811.773724740793</v>
      </c>
      <c r="BF98" s="78">
        <f t="shared" ca="1" si="113"/>
        <v>20415.607456709295</v>
      </c>
      <c r="BG98" s="78">
        <f t="shared" ca="1" si="113"/>
        <v>30423.015123956815</v>
      </c>
      <c r="BH98" s="78">
        <f t="shared" ca="1" si="113"/>
        <v>30594.56009580872</v>
      </c>
      <c r="BI98" s="78">
        <f t="shared" ca="1" si="113"/>
        <v>30767.075007871015</v>
      </c>
      <c r="BJ98" s="78">
        <f t="shared" ca="1" si="113"/>
        <v>31841.826856868847</v>
      </c>
      <c r="BK98" s="78">
        <f t="shared" ca="1" si="113"/>
        <v>61340.495589209349</v>
      </c>
      <c r="BL98" s="78">
        <f t="shared" ca="1" si="113"/>
        <v>51813.678458339229</v>
      </c>
      <c r="BM98" s="78">
        <f t="shared" ca="1" si="113"/>
        <v>52106.169350616634</v>
      </c>
      <c r="BN98" s="78">
        <f t="shared" ca="1" si="113"/>
        <v>52400.314028923982</v>
      </c>
      <c r="BO98" s="78">
        <f t="shared" ca="1" si="113"/>
        <v>52696.12184400711</v>
      </c>
      <c r="BP98" s="78">
        <f t="shared" ca="1" si="113"/>
        <v>52993.602199482855</v>
      </c>
      <c r="BQ98" s="78">
        <f t="shared" ca="1" si="113"/>
        <v>53292.764552138928</v>
      </c>
      <c r="BR98" s="78">
        <f t="shared" ca="1" si="113"/>
        <v>21838.866645344468</v>
      </c>
      <c r="BS98" s="78">
        <f t="shared" ca="1" si="113"/>
        <v>32546.792849301331</v>
      </c>
      <c r="BT98" s="78">
        <f t="shared" ca="1" si="113"/>
        <v>32730.345969181875</v>
      </c>
      <c r="BU98" s="78">
        <f t="shared" ca="1" si="113"/>
        <v>32914.936925089591</v>
      </c>
      <c r="BV98" s="78">
        <f t="shared" ca="1" si="113"/>
        <v>34064.921403515727</v>
      </c>
      <c r="BW98" s="78">
        <f t="shared" ca="1" si="113"/>
        <v>65628.496947121705</v>
      </c>
      <c r="BX98" s="78">
        <f t="shared" ca="1" si="113"/>
        <v>55434.802617090165</v>
      </c>
      <c r="BY98" s="78">
        <f t="shared" ca="1" si="113"/>
        <v>55747.76787182613</v>
      </c>
      <c r="BZ98" s="78">
        <f t="shared" ca="1" si="113"/>
        <v>56062.502677616081</v>
      </c>
      <c r="CA98" s="78">
        <f t="shared" ref="CA98:DF98" ca="1" si="114">CA93</f>
        <v>56379.017039753991</v>
      </c>
      <c r="CB98" s="78">
        <f t="shared" ca="1" si="114"/>
        <v>56697.321020112846</v>
      </c>
      <c r="CC98" s="78">
        <f t="shared" ca="1" si="114"/>
        <v>57017.42473745544</v>
      </c>
      <c r="CD98" s="78">
        <f t="shared" ca="1" si="114"/>
        <v>23361.753977186152</v>
      </c>
      <c r="CE98" s="78">
        <f t="shared" ca="1" si="114"/>
        <v>34819.23501541905</v>
      </c>
      <c r="CF98" s="78">
        <f t="shared" ca="1" si="114"/>
        <v>35015.636853691234</v>
      </c>
      <c r="CG98" s="78">
        <f t="shared" ca="1" si="114"/>
        <v>35213.149176512394</v>
      </c>
      <c r="CH98" s="78">
        <f t="shared" ca="1" si="114"/>
        <v>36443.632568429282</v>
      </c>
      <c r="CI98" s="78">
        <f t="shared" ca="1" si="114"/>
        <v>70216.658400086104</v>
      </c>
      <c r="CJ98" s="78">
        <f t="shared" ca="1" si="114"/>
        <v>59309.405466953212</v>
      </c>
      <c r="CK98" s="78">
        <f t="shared" ca="1" si="114"/>
        <v>59644.278289521593</v>
      </c>
      <c r="CL98" s="78">
        <f t="shared" ca="1" si="114"/>
        <v>59981.044531713589</v>
      </c>
      <c r="CM98" s="78">
        <f t="shared" ca="1" si="114"/>
        <v>60319.714899203682</v>
      </c>
      <c r="CN98" s="78">
        <f t="shared" ca="1" si="114"/>
        <v>60660.300158188344</v>
      </c>
      <c r="CO98" s="78">
        <f t="shared" ca="1" si="114"/>
        <v>61002.811135744072</v>
      </c>
      <c r="CP98" s="78">
        <f t="shared" ca="1" si="114"/>
        <v>24991.243422255786</v>
      </c>
      <c r="CQ98" s="78">
        <f t="shared" ca="1" si="114"/>
        <v>37250.748133163615</v>
      </c>
      <c r="CR98" s="78">
        <f t="shared" ca="1" si="114"/>
        <v>37460.898100117323</v>
      </c>
      <c r="CS98" s="78">
        <f t="shared" ca="1" si="114"/>
        <v>37672.236285535037</v>
      </c>
      <c r="CT98" s="78">
        <f t="shared" ca="1" si="114"/>
        <v>38988.853514886199</v>
      </c>
      <c r="CU98" s="78">
        <f t="shared" ca="1" si="114"/>
        <v>75125.991154759628</v>
      </c>
      <c r="CV98" s="78">
        <f t="shared" ca="1" si="114"/>
        <v>63455.230516305986</v>
      </c>
      <c r="CW98" s="78">
        <f t="shared" ca="1" si="114"/>
        <v>63813.544436455581</v>
      </c>
      <c r="CX98" s="78">
        <f t="shared" ca="1" si="114"/>
        <v>64173.884315602074</v>
      </c>
      <c r="CY98" s="78">
        <f t="shared" ca="1" si="114"/>
        <v>64536.261608814064</v>
      </c>
      <c r="CZ98" s="78">
        <f t="shared" ca="1" si="114"/>
        <v>64900.687835928067</v>
      </c>
      <c r="DA98" s="78">
        <f t="shared" ca="1" si="114"/>
        <v>65267.174581914369</v>
      </c>
      <c r="DB98" s="78">
        <f t="shared" ca="1" si="114"/>
        <v>26734.797128478902</v>
      </c>
      <c r="DC98" s="78">
        <f t="shared" ca="1" si="114"/>
        <v>39852.467169153977</v>
      </c>
      <c r="DD98" s="78">
        <f t="shared" ca="1" si="114"/>
        <v>40077.327633789813</v>
      </c>
      <c r="DE98" s="78">
        <f t="shared" ca="1" si="114"/>
        <v>40303.459492190064</v>
      </c>
      <c r="DF98" s="78">
        <f t="shared" ca="1" si="114"/>
        <v>41712.239927595685</v>
      </c>
      <c r="DG98" s="78">
        <f t="shared" ref="DG98:DV98" ca="1" si="115">DG93</f>
        <v>80378.977202258655</v>
      </c>
      <c r="DH98" s="78">
        <f t="shared" ca="1" si="115"/>
        <v>67891.263319111778</v>
      </c>
      <c r="DI98" s="78">
        <f t="shared" ca="1" si="115"/>
        <v>68274.659213671956</v>
      </c>
      <c r="DJ98" s="78">
        <f t="shared" ca="1" si="115"/>
        <v>68660.222884360701</v>
      </c>
      <c r="DK98" s="78">
        <f t="shared" ca="1" si="115"/>
        <v>69047.966588098265</v>
      </c>
      <c r="DL98" s="78">
        <f t="shared" ca="1" si="115"/>
        <v>69437.902651111261</v>
      </c>
      <c r="DM98" s="78">
        <f t="shared" ca="1" si="115"/>
        <v>69830.043469311961</v>
      </c>
      <c r="DN98" s="78">
        <f t="shared" ca="1" si="115"/>
        <v>28600.399594140879</v>
      </c>
      <c r="DO98" s="78">
        <f t="shared" ca="1" si="115"/>
        <v>42636.306537659846</v>
      </c>
      <c r="DP98" s="78">
        <f t="shared" ca="1" si="115"/>
        <v>42876.90723482355</v>
      </c>
      <c r="DQ98" s="78">
        <f t="shared" ca="1" si="115"/>
        <v>43118.868323309231</v>
      </c>
      <c r="DR98" s="78">
        <f t="shared" ca="1" si="115"/>
        <v>44626.263389191692</v>
      </c>
      <c r="DS98" s="78">
        <f t="shared" ca="1" si="115"/>
        <v>85999.672273084987</v>
      </c>
      <c r="DT98" s="78">
        <f t="shared" ca="1" si="115"/>
        <v>72637.818418119481</v>
      </c>
      <c r="DU98" s="78">
        <f t="shared" ca="1" si="115"/>
        <v>73048.052025295809</v>
      </c>
      <c r="DV98" s="78">
        <f t="shared" ca="1" si="115"/>
        <v>73460.605152932825</v>
      </c>
    </row>
    <row r="99" spans="1:126" hidden="1" collapsed="1" x14ac:dyDescent="0.2">
      <c r="A99" s="10" t="str">
        <f ca="1">Language!A$1347</f>
        <v>Ставка дисконтирования</v>
      </c>
      <c r="B99" s="292">
        <f>Параметры!B127</f>
        <v>0.149999999999999</v>
      </c>
      <c r="C99" s="5"/>
      <c r="F99" s="6" t="s">
        <v>2961</v>
      </c>
    </row>
    <row r="100" spans="1:126" hidden="1" outlineLevel="1" x14ac:dyDescent="0.2">
      <c r="A100" s="33" t="str">
        <f ca="1">Language!A$466</f>
        <v>ставка на расчетный период</v>
      </c>
      <c r="B100" s="17"/>
      <c r="C100" s="1" t="s">
        <v>1</v>
      </c>
      <c r="F100" s="6" t="s">
        <v>3190</v>
      </c>
      <c r="G100" s="86">
        <f>((1+$B99) / IF(Prj_Inflation, 1, 1+CHOOSE(Prj_CurReport, Параметры!G$49,Параметры!G$62,Параметры!G$68))) ^ (Параметры!G$37/12) -1</f>
        <v>1.1714916919853158E-2</v>
      </c>
      <c r="H100" s="86">
        <f>((1+$B99) / IF(Prj_Inflation, 1, 1+CHOOSE(Prj_CurReport, Параметры!H$49,Параметры!H$62,Параметры!H$68))) ^ (Параметры!H$37/12) -1</f>
        <v>1.1714916919853158E-2</v>
      </c>
      <c r="I100" s="86">
        <f>((1+$B99) / IF(Prj_Inflation, 1, 1+CHOOSE(Prj_CurReport, Параметры!I$49,Параметры!I$62,Параметры!I$68))) ^ (Параметры!I$37/12) -1</f>
        <v>1.1714916919853158E-2</v>
      </c>
      <c r="J100" s="86">
        <f>((1+$B99) / IF(Prj_Inflation, 1, 1+CHOOSE(Prj_CurReport, Параметры!J$49,Параметры!J$62,Параметры!J$68))) ^ (Параметры!J$37/12) -1</f>
        <v>1.1714916919853158E-2</v>
      </c>
      <c r="K100" s="86">
        <f>((1+$B99) / IF(Prj_Inflation, 1, 1+CHOOSE(Prj_CurReport, Параметры!K$49,Параметры!K$62,Параметры!K$68))) ^ (Параметры!K$37/12) -1</f>
        <v>1.1714916919853158E-2</v>
      </c>
      <c r="L100" s="86">
        <f>((1+$B99) / IF(Prj_Inflation, 1, 1+CHOOSE(Prj_CurReport, Параметры!L$49,Параметры!L$62,Параметры!L$68))) ^ (Параметры!L$37/12) -1</f>
        <v>1.1714916919853158E-2</v>
      </c>
      <c r="M100" s="86">
        <f>((1+$B99) / IF(Prj_Inflation, 1, 1+CHOOSE(Prj_CurReport, Параметры!M$49,Параметры!M$62,Параметры!M$68))) ^ (Параметры!M$37/12) -1</f>
        <v>1.1714916919853158E-2</v>
      </c>
      <c r="N100" s="86">
        <f>((1+$B99) / IF(Prj_Inflation, 1, 1+CHOOSE(Prj_CurReport, Параметры!N$49,Параметры!N$62,Параметры!N$68))) ^ (Параметры!N$37/12) -1</f>
        <v>1.1714916919853158E-2</v>
      </c>
      <c r="O100" s="86">
        <f>((1+$B99) / IF(Prj_Inflation, 1, 1+CHOOSE(Prj_CurReport, Параметры!O$49,Параметры!O$62,Параметры!O$68))) ^ (Параметры!O$37/12) -1</f>
        <v>1.1714916919853158E-2</v>
      </c>
      <c r="P100" s="86">
        <f>((1+$B99) / IF(Prj_Inflation, 1, 1+CHOOSE(Prj_CurReport, Параметры!P$49,Параметры!P$62,Параметры!P$68))) ^ (Параметры!P$37/12) -1</f>
        <v>1.1714916919853158E-2</v>
      </c>
      <c r="Q100" s="86">
        <f>((1+$B99) / IF(Prj_Inflation, 1, 1+CHOOSE(Prj_CurReport, Параметры!Q$49,Параметры!Q$62,Параметры!Q$68))) ^ (Параметры!Q$37/12) -1</f>
        <v>1.1714916919853158E-2</v>
      </c>
      <c r="R100" s="86">
        <f>((1+$B99) / IF(Prj_Inflation, 1, 1+CHOOSE(Prj_CurReport, Параметры!R$49,Параметры!R$62,Параметры!R$68))) ^ (Параметры!R$37/12) -1</f>
        <v>1.1714916919853158E-2</v>
      </c>
      <c r="S100" s="86">
        <f>((1+$B99) / IF(Prj_Inflation, 1, 1+CHOOSE(Prj_CurReport, Параметры!S$49,Параметры!S$62,Параметры!S$68))) ^ (Параметры!S$37/12) -1</f>
        <v>1.1714916919853158E-2</v>
      </c>
      <c r="T100" s="86">
        <f>((1+$B99) / IF(Prj_Inflation, 1, 1+CHOOSE(Prj_CurReport, Параметры!T$49,Параметры!T$62,Параметры!T$68))) ^ (Параметры!T$37/12) -1</f>
        <v>1.1714916919853158E-2</v>
      </c>
      <c r="U100" s="86">
        <f>((1+$B99) / IF(Prj_Inflation, 1, 1+CHOOSE(Prj_CurReport, Параметры!U$49,Параметры!U$62,Параметры!U$68))) ^ (Параметры!U$37/12) -1</f>
        <v>1.1714916919853158E-2</v>
      </c>
      <c r="V100" s="86">
        <f>((1+$B99) / IF(Prj_Inflation, 1, 1+CHOOSE(Prj_CurReport, Параметры!V$49,Параметры!V$62,Параметры!V$68))) ^ (Параметры!V$37/12) -1</f>
        <v>1.1714916919853158E-2</v>
      </c>
      <c r="W100" s="86">
        <f>((1+$B99) / IF(Prj_Inflation, 1, 1+CHOOSE(Prj_CurReport, Параметры!W$49,Параметры!W$62,Параметры!W$68))) ^ (Параметры!W$37/12) -1</f>
        <v>1.1714916919853158E-2</v>
      </c>
      <c r="X100" s="86">
        <f>((1+$B99) / IF(Prj_Inflation, 1, 1+CHOOSE(Prj_CurReport, Параметры!X$49,Параметры!X$62,Параметры!X$68))) ^ (Параметры!X$37/12) -1</f>
        <v>1.1714916919853158E-2</v>
      </c>
      <c r="Y100" s="86">
        <f>((1+$B99) / IF(Prj_Inflation, 1, 1+CHOOSE(Prj_CurReport, Параметры!Y$49,Параметры!Y$62,Параметры!Y$68))) ^ (Параметры!Y$37/12) -1</f>
        <v>1.1714916919853158E-2</v>
      </c>
      <c r="Z100" s="86">
        <f>((1+$B99) / IF(Prj_Inflation, 1, 1+CHOOSE(Prj_CurReport, Параметры!Z$49,Параметры!Z$62,Параметры!Z$68))) ^ (Параметры!Z$37/12) -1</f>
        <v>1.1714916919853158E-2</v>
      </c>
      <c r="AA100" s="86">
        <f>((1+$B99) / IF(Prj_Inflation, 1, 1+CHOOSE(Prj_CurReport, Параметры!AA$49,Параметры!AA$62,Параметры!AA$68))) ^ (Параметры!AA$37/12) -1</f>
        <v>1.1714916919853158E-2</v>
      </c>
      <c r="AB100" s="86">
        <f>((1+$B99) / IF(Prj_Inflation, 1, 1+CHOOSE(Prj_CurReport, Параметры!AB$49,Параметры!AB$62,Параметры!AB$68))) ^ (Параметры!AB$37/12) -1</f>
        <v>1.1714916919853158E-2</v>
      </c>
      <c r="AC100" s="86">
        <f>((1+$B99) / IF(Prj_Inflation, 1, 1+CHOOSE(Prj_CurReport, Параметры!AC$49,Параметры!AC$62,Параметры!AC$68))) ^ (Параметры!AC$37/12) -1</f>
        <v>1.1714916919853158E-2</v>
      </c>
      <c r="AD100" s="86">
        <f>((1+$B99) / IF(Prj_Inflation, 1, 1+CHOOSE(Prj_CurReport, Параметры!AD$49,Параметры!AD$62,Параметры!AD$68))) ^ (Параметры!AD$37/12) -1</f>
        <v>1.1714916919853158E-2</v>
      </c>
      <c r="AE100" s="86">
        <f>((1+$B99) / IF(Prj_Inflation, 1, 1+CHOOSE(Prj_CurReport, Параметры!AE$49,Параметры!AE$62,Параметры!AE$68))) ^ (Параметры!AE$37/12) -1</f>
        <v>1.1714916919853158E-2</v>
      </c>
      <c r="AF100" s="86">
        <f>((1+$B99) / IF(Prj_Inflation, 1, 1+CHOOSE(Prj_CurReport, Параметры!AF$49,Параметры!AF$62,Параметры!AF$68))) ^ (Параметры!AF$37/12) -1</f>
        <v>1.1714916919853158E-2</v>
      </c>
      <c r="AG100" s="86">
        <f>((1+$B99) / IF(Prj_Inflation, 1, 1+CHOOSE(Prj_CurReport, Параметры!AG$49,Параметры!AG$62,Параметры!AG$68))) ^ (Параметры!AG$37/12) -1</f>
        <v>1.1714916919853158E-2</v>
      </c>
      <c r="AH100" s="86">
        <f>((1+$B99) / IF(Prj_Inflation, 1, 1+CHOOSE(Prj_CurReport, Параметры!AH$49,Параметры!AH$62,Параметры!AH$68))) ^ (Параметры!AH$37/12) -1</f>
        <v>1.1714916919853158E-2</v>
      </c>
      <c r="AI100" s="86">
        <f>((1+$B99) / IF(Prj_Inflation, 1, 1+CHOOSE(Prj_CurReport, Параметры!AI$49,Параметры!AI$62,Параметры!AI$68))) ^ (Параметры!AI$37/12) -1</f>
        <v>1.1714916919853158E-2</v>
      </c>
      <c r="AJ100" s="86">
        <f>((1+$B99) / IF(Prj_Inflation, 1, 1+CHOOSE(Prj_CurReport, Параметры!AJ$49,Параметры!AJ$62,Параметры!AJ$68))) ^ (Параметры!AJ$37/12) -1</f>
        <v>1.1714916919853158E-2</v>
      </c>
      <c r="AK100" s="86">
        <f>((1+$B99) / IF(Prj_Inflation, 1, 1+CHOOSE(Prj_CurReport, Параметры!AK$49,Параметры!AK$62,Параметры!AK$68))) ^ (Параметры!AK$37/12) -1</f>
        <v>1.1714916919853158E-2</v>
      </c>
      <c r="AL100" s="86">
        <f>((1+$B99) / IF(Prj_Inflation, 1, 1+CHOOSE(Prj_CurReport, Параметры!AL$49,Параметры!AL$62,Параметры!AL$68))) ^ (Параметры!AL$37/12) -1</f>
        <v>1.1714916919853158E-2</v>
      </c>
      <c r="AM100" s="86">
        <f>((1+$B99) / IF(Prj_Inflation, 1, 1+CHOOSE(Prj_CurReport, Параметры!AM$49,Параметры!AM$62,Параметры!AM$68))) ^ (Параметры!AM$37/12) -1</f>
        <v>1.1714916919853158E-2</v>
      </c>
      <c r="AN100" s="86">
        <f>((1+$B99) / IF(Prj_Inflation, 1, 1+CHOOSE(Prj_CurReport, Параметры!AN$49,Параметры!AN$62,Параметры!AN$68))) ^ (Параметры!AN$37/12) -1</f>
        <v>1.1714916919853158E-2</v>
      </c>
      <c r="AO100" s="86">
        <f>((1+$B99) / IF(Prj_Inflation, 1, 1+CHOOSE(Prj_CurReport, Параметры!AO$49,Параметры!AO$62,Параметры!AO$68))) ^ (Параметры!AO$37/12) -1</f>
        <v>1.1714916919853158E-2</v>
      </c>
      <c r="AP100" s="86">
        <f>((1+$B99) / IF(Prj_Inflation, 1, 1+CHOOSE(Prj_CurReport, Параметры!AP$49,Параметры!AP$62,Параметры!AP$68))) ^ (Параметры!AP$37/12) -1</f>
        <v>1.1714916919853158E-2</v>
      </c>
      <c r="AQ100" s="86">
        <f>((1+$B99) / IF(Prj_Inflation, 1, 1+CHOOSE(Prj_CurReport, Параметры!AQ$49,Параметры!AQ$62,Параметры!AQ$68))) ^ (Параметры!AQ$37/12) -1</f>
        <v>1.1714916919853158E-2</v>
      </c>
      <c r="AR100" s="86">
        <f>((1+$B99) / IF(Prj_Inflation, 1, 1+CHOOSE(Prj_CurReport, Параметры!AR$49,Параметры!AR$62,Параметры!AR$68))) ^ (Параметры!AR$37/12) -1</f>
        <v>1.1714916919853158E-2</v>
      </c>
      <c r="AS100" s="86">
        <f>((1+$B99) / IF(Prj_Inflation, 1, 1+CHOOSE(Prj_CurReport, Параметры!AS$49,Параметры!AS$62,Параметры!AS$68))) ^ (Параметры!AS$37/12) -1</f>
        <v>1.1714916919853158E-2</v>
      </c>
      <c r="AT100" s="86">
        <f>((1+$B99) / IF(Prj_Inflation, 1, 1+CHOOSE(Prj_CurReport, Параметры!AT$49,Параметры!AT$62,Параметры!AT$68))) ^ (Параметры!AT$37/12) -1</f>
        <v>1.1714916919853158E-2</v>
      </c>
      <c r="AU100" s="86">
        <f>((1+$B99) / IF(Prj_Inflation, 1, 1+CHOOSE(Prj_CurReport, Параметры!AU$49,Параметры!AU$62,Параметры!AU$68))) ^ (Параметры!AU$37/12) -1</f>
        <v>1.1714916919853158E-2</v>
      </c>
      <c r="AV100" s="86">
        <f>((1+$B99) / IF(Prj_Inflation, 1, 1+CHOOSE(Prj_CurReport, Параметры!AV$49,Параметры!AV$62,Параметры!AV$68))) ^ (Параметры!AV$37/12) -1</f>
        <v>1.1714916919853158E-2</v>
      </c>
      <c r="AW100" s="86">
        <f>((1+$B99) / IF(Prj_Inflation, 1, 1+CHOOSE(Prj_CurReport, Параметры!AW$49,Параметры!AW$62,Параметры!AW$68))) ^ (Параметры!AW$37/12) -1</f>
        <v>1.1714916919853158E-2</v>
      </c>
      <c r="AX100" s="86">
        <f>((1+$B99) / IF(Prj_Inflation, 1, 1+CHOOSE(Prj_CurReport, Параметры!AX$49,Параметры!AX$62,Параметры!AX$68))) ^ (Параметры!AX$37/12) -1</f>
        <v>1.1714916919853158E-2</v>
      </c>
      <c r="AY100" s="86">
        <f>((1+$B99) / IF(Prj_Inflation, 1, 1+CHOOSE(Prj_CurReport, Параметры!AY$49,Параметры!AY$62,Параметры!AY$68))) ^ (Параметры!AY$37/12) -1</f>
        <v>1.1714916919853158E-2</v>
      </c>
      <c r="AZ100" s="86">
        <f>((1+$B99) / IF(Prj_Inflation, 1, 1+CHOOSE(Prj_CurReport, Параметры!AZ$49,Параметры!AZ$62,Параметры!AZ$68))) ^ (Параметры!AZ$37/12) -1</f>
        <v>1.1714916919853158E-2</v>
      </c>
      <c r="BA100" s="86">
        <f>((1+$B99) / IF(Prj_Inflation, 1, 1+CHOOSE(Prj_CurReport, Параметры!BA$49,Параметры!BA$62,Параметры!BA$68))) ^ (Параметры!BA$37/12) -1</f>
        <v>1.1714916919853158E-2</v>
      </c>
      <c r="BB100" s="86">
        <f>((1+$B99) / IF(Prj_Inflation, 1, 1+CHOOSE(Prj_CurReport, Параметры!BB$49,Параметры!BB$62,Параметры!BB$68))) ^ (Параметры!BB$37/12) -1</f>
        <v>1.1714916919853158E-2</v>
      </c>
      <c r="BC100" s="86">
        <f>((1+$B99) / IF(Prj_Inflation, 1, 1+CHOOSE(Prj_CurReport, Параметры!BC$49,Параметры!BC$62,Параметры!BC$68))) ^ (Параметры!BC$37/12) -1</f>
        <v>1.1714916919853158E-2</v>
      </c>
      <c r="BD100" s="86">
        <f>((1+$B99) / IF(Prj_Inflation, 1, 1+CHOOSE(Prj_CurReport, Параметры!BD$49,Параметры!BD$62,Параметры!BD$68))) ^ (Параметры!BD$37/12) -1</f>
        <v>1.1714916919853158E-2</v>
      </c>
      <c r="BE100" s="86">
        <f>((1+$B99) / IF(Prj_Inflation, 1, 1+CHOOSE(Prj_CurReport, Параметры!BE$49,Параметры!BE$62,Параметры!BE$68))) ^ (Параметры!BE$37/12) -1</f>
        <v>1.1714916919853158E-2</v>
      </c>
      <c r="BF100" s="86">
        <f>((1+$B99) / IF(Prj_Inflation, 1, 1+CHOOSE(Prj_CurReport, Параметры!BF$49,Параметры!BF$62,Параметры!BF$68))) ^ (Параметры!BF$37/12) -1</f>
        <v>1.1714916919853158E-2</v>
      </c>
      <c r="BG100" s="86">
        <f>((1+$B99) / IF(Prj_Inflation, 1, 1+CHOOSE(Prj_CurReport, Параметры!BG$49,Параметры!BG$62,Параметры!BG$68))) ^ (Параметры!BG$37/12) -1</f>
        <v>1.1714916919853158E-2</v>
      </c>
      <c r="BH100" s="86">
        <f>((1+$B99) / IF(Prj_Inflation, 1, 1+CHOOSE(Prj_CurReport, Параметры!BH$49,Параметры!BH$62,Параметры!BH$68))) ^ (Параметры!BH$37/12) -1</f>
        <v>1.1714916919853158E-2</v>
      </c>
      <c r="BI100" s="86">
        <f>((1+$B99) / IF(Prj_Inflation, 1, 1+CHOOSE(Prj_CurReport, Параметры!BI$49,Параметры!BI$62,Параметры!BI$68))) ^ (Параметры!BI$37/12) -1</f>
        <v>1.1714916919853158E-2</v>
      </c>
      <c r="BJ100" s="86">
        <f>((1+$B99) / IF(Prj_Inflation, 1, 1+CHOOSE(Prj_CurReport, Параметры!BJ$49,Параметры!BJ$62,Параметры!BJ$68))) ^ (Параметры!BJ$37/12) -1</f>
        <v>1.1714916919853158E-2</v>
      </c>
      <c r="BK100" s="86">
        <f>((1+$B99) / IF(Prj_Inflation, 1, 1+CHOOSE(Prj_CurReport, Параметры!BK$49,Параметры!BK$62,Параметры!BK$68))) ^ (Параметры!BK$37/12) -1</f>
        <v>1.1714916919853158E-2</v>
      </c>
      <c r="BL100" s="86">
        <f>((1+$B99) / IF(Prj_Inflation, 1, 1+CHOOSE(Prj_CurReport, Параметры!BL$49,Параметры!BL$62,Параметры!BL$68))) ^ (Параметры!BL$37/12) -1</f>
        <v>1.1714916919853158E-2</v>
      </c>
      <c r="BM100" s="86">
        <f>((1+$B99) / IF(Prj_Inflation, 1, 1+CHOOSE(Prj_CurReport, Параметры!BM$49,Параметры!BM$62,Параметры!BM$68))) ^ (Параметры!BM$37/12) -1</f>
        <v>1.1714916919853158E-2</v>
      </c>
      <c r="BN100" s="86">
        <f>((1+$B99) / IF(Prj_Inflation, 1, 1+CHOOSE(Prj_CurReport, Параметры!BN$49,Параметры!BN$62,Параметры!BN$68))) ^ (Параметры!BN$37/12) -1</f>
        <v>1.1714916919853158E-2</v>
      </c>
      <c r="BO100" s="86">
        <f>((1+$B99) / IF(Prj_Inflation, 1, 1+CHOOSE(Prj_CurReport, Параметры!BO$49,Параметры!BO$62,Параметры!BO$68))) ^ (Параметры!BO$37/12) -1</f>
        <v>1.1714916919853158E-2</v>
      </c>
      <c r="BP100" s="86">
        <f>((1+$B99) / IF(Prj_Inflation, 1, 1+CHOOSE(Prj_CurReport, Параметры!BP$49,Параметры!BP$62,Параметры!BP$68))) ^ (Параметры!BP$37/12) -1</f>
        <v>1.1714916919853158E-2</v>
      </c>
      <c r="BQ100" s="86">
        <f>((1+$B99) / IF(Prj_Inflation, 1, 1+CHOOSE(Prj_CurReport, Параметры!BQ$49,Параметры!BQ$62,Параметры!BQ$68))) ^ (Параметры!BQ$37/12) -1</f>
        <v>1.1714916919853158E-2</v>
      </c>
      <c r="BR100" s="86">
        <f>((1+$B99) / IF(Prj_Inflation, 1, 1+CHOOSE(Prj_CurReport, Параметры!BR$49,Параметры!BR$62,Параметры!BR$68))) ^ (Параметры!BR$37/12) -1</f>
        <v>1.1714916919853158E-2</v>
      </c>
      <c r="BS100" s="86">
        <f>((1+$B99) / IF(Prj_Inflation, 1, 1+CHOOSE(Prj_CurReport, Параметры!BS$49,Параметры!BS$62,Параметры!BS$68))) ^ (Параметры!BS$37/12) -1</f>
        <v>1.1714916919853158E-2</v>
      </c>
      <c r="BT100" s="86">
        <f>((1+$B99) / IF(Prj_Inflation, 1, 1+CHOOSE(Prj_CurReport, Параметры!BT$49,Параметры!BT$62,Параметры!BT$68))) ^ (Параметры!BT$37/12) -1</f>
        <v>1.1714916919853158E-2</v>
      </c>
      <c r="BU100" s="86">
        <f>((1+$B99) / IF(Prj_Inflation, 1, 1+CHOOSE(Prj_CurReport, Параметры!BU$49,Параметры!BU$62,Параметры!BU$68))) ^ (Параметры!BU$37/12) -1</f>
        <v>1.1714916919853158E-2</v>
      </c>
      <c r="BV100" s="86">
        <f>((1+$B99) / IF(Prj_Inflation, 1, 1+CHOOSE(Prj_CurReport, Параметры!BV$49,Параметры!BV$62,Параметры!BV$68))) ^ (Параметры!BV$37/12) -1</f>
        <v>1.1714916919853158E-2</v>
      </c>
      <c r="BW100" s="86">
        <f>((1+$B99) / IF(Prj_Inflation, 1, 1+CHOOSE(Prj_CurReport, Параметры!BW$49,Параметры!BW$62,Параметры!BW$68))) ^ (Параметры!BW$37/12) -1</f>
        <v>1.1714916919853158E-2</v>
      </c>
      <c r="BX100" s="86">
        <f>((1+$B99) / IF(Prj_Inflation, 1, 1+CHOOSE(Prj_CurReport, Параметры!BX$49,Параметры!BX$62,Параметры!BX$68))) ^ (Параметры!BX$37/12) -1</f>
        <v>1.1714916919853158E-2</v>
      </c>
      <c r="BY100" s="86">
        <f>((1+$B99) / IF(Prj_Inflation, 1, 1+CHOOSE(Prj_CurReport, Параметры!BY$49,Параметры!BY$62,Параметры!BY$68))) ^ (Параметры!BY$37/12) -1</f>
        <v>1.1714916919853158E-2</v>
      </c>
      <c r="BZ100" s="86">
        <f>((1+$B99) / IF(Prj_Inflation, 1, 1+CHOOSE(Prj_CurReport, Параметры!BZ$49,Параметры!BZ$62,Параметры!BZ$68))) ^ (Параметры!BZ$37/12) -1</f>
        <v>1.1714916919853158E-2</v>
      </c>
      <c r="CA100" s="86">
        <f>((1+$B99) / IF(Prj_Inflation, 1, 1+CHOOSE(Prj_CurReport, Параметры!CA$49,Параметры!CA$62,Параметры!CA$68))) ^ (Параметры!CA$37/12) -1</f>
        <v>1.1714916919853158E-2</v>
      </c>
      <c r="CB100" s="86">
        <f>((1+$B99) / IF(Prj_Inflation, 1, 1+CHOOSE(Prj_CurReport, Параметры!CB$49,Параметры!CB$62,Параметры!CB$68))) ^ (Параметры!CB$37/12) -1</f>
        <v>1.1714916919853158E-2</v>
      </c>
      <c r="CC100" s="86">
        <f>((1+$B99) / IF(Prj_Inflation, 1, 1+CHOOSE(Prj_CurReport, Параметры!CC$49,Параметры!CC$62,Параметры!CC$68))) ^ (Параметры!CC$37/12) -1</f>
        <v>1.1714916919853158E-2</v>
      </c>
      <c r="CD100" s="86">
        <f>((1+$B99) / IF(Prj_Inflation, 1, 1+CHOOSE(Prj_CurReport, Параметры!CD$49,Параметры!CD$62,Параметры!CD$68))) ^ (Параметры!CD$37/12) -1</f>
        <v>1.1714916919853158E-2</v>
      </c>
      <c r="CE100" s="86">
        <f>((1+$B99) / IF(Prj_Inflation, 1, 1+CHOOSE(Prj_CurReport, Параметры!CE$49,Параметры!CE$62,Параметры!CE$68))) ^ (Параметры!CE$37/12) -1</f>
        <v>1.1714916919853158E-2</v>
      </c>
      <c r="CF100" s="86">
        <f>((1+$B99) / IF(Prj_Inflation, 1, 1+CHOOSE(Prj_CurReport, Параметры!CF$49,Параметры!CF$62,Параметры!CF$68))) ^ (Параметры!CF$37/12) -1</f>
        <v>1.1714916919853158E-2</v>
      </c>
      <c r="CG100" s="86">
        <f>((1+$B99) / IF(Prj_Inflation, 1, 1+CHOOSE(Prj_CurReport, Параметры!CG$49,Параметры!CG$62,Параметры!CG$68))) ^ (Параметры!CG$37/12) -1</f>
        <v>1.1714916919853158E-2</v>
      </c>
      <c r="CH100" s="86">
        <f>((1+$B99) / IF(Prj_Inflation, 1, 1+CHOOSE(Prj_CurReport, Параметры!CH$49,Параметры!CH$62,Параметры!CH$68))) ^ (Параметры!CH$37/12) -1</f>
        <v>1.1714916919853158E-2</v>
      </c>
      <c r="CI100" s="86">
        <f>((1+$B99) / IF(Prj_Inflation, 1, 1+CHOOSE(Prj_CurReport, Параметры!CI$49,Параметры!CI$62,Параметры!CI$68))) ^ (Параметры!CI$37/12) -1</f>
        <v>1.1714916919853158E-2</v>
      </c>
      <c r="CJ100" s="86">
        <f>((1+$B99) / IF(Prj_Inflation, 1, 1+CHOOSE(Prj_CurReport, Параметры!CJ$49,Параметры!CJ$62,Параметры!CJ$68))) ^ (Параметры!CJ$37/12) -1</f>
        <v>1.1714916919853158E-2</v>
      </c>
      <c r="CK100" s="86">
        <f>((1+$B99) / IF(Prj_Inflation, 1, 1+CHOOSE(Prj_CurReport, Параметры!CK$49,Параметры!CK$62,Параметры!CK$68))) ^ (Параметры!CK$37/12) -1</f>
        <v>1.1714916919853158E-2</v>
      </c>
      <c r="CL100" s="86">
        <f>((1+$B99) / IF(Prj_Inflation, 1, 1+CHOOSE(Prj_CurReport, Параметры!CL$49,Параметры!CL$62,Параметры!CL$68))) ^ (Параметры!CL$37/12) -1</f>
        <v>1.1714916919853158E-2</v>
      </c>
      <c r="CM100" s="86">
        <f>((1+$B99) / IF(Prj_Inflation, 1, 1+CHOOSE(Prj_CurReport, Параметры!CM$49,Параметры!CM$62,Параметры!CM$68))) ^ (Параметры!CM$37/12) -1</f>
        <v>1.1714916919853158E-2</v>
      </c>
      <c r="CN100" s="86">
        <f>((1+$B99) / IF(Prj_Inflation, 1, 1+CHOOSE(Prj_CurReport, Параметры!CN$49,Параметры!CN$62,Параметры!CN$68))) ^ (Параметры!CN$37/12) -1</f>
        <v>1.1714916919853158E-2</v>
      </c>
      <c r="CO100" s="86">
        <f>((1+$B99) / IF(Prj_Inflation, 1, 1+CHOOSE(Prj_CurReport, Параметры!CO$49,Параметры!CO$62,Параметры!CO$68))) ^ (Параметры!CO$37/12) -1</f>
        <v>1.1714916919853158E-2</v>
      </c>
      <c r="CP100" s="86">
        <f>((1+$B99) / IF(Prj_Inflation, 1, 1+CHOOSE(Prj_CurReport, Параметры!CP$49,Параметры!CP$62,Параметры!CP$68))) ^ (Параметры!CP$37/12) -1</f>
        <v>1.1714916919853158E-2</v>
      </c>
      <c r="CQ100" s="86">
        <f>((1+$B99) / IF(Prj_Inflation, 1, 1+CHOOSE(Prj_CurReport, Параметры!CQ$49,Параметры!CQ$62,Параметры!CQ$68))) ^ (Параметры!CQ$37/12) -1</f>
        <v>1.1714916919853158E-2</v>
      </c>
      <c r="CR100" s="86">
        <f>((1+$B99) / IF(Prj_Inflation, 1, 1+CHOOSE(Prj_CurReport, Параметры!CR$49,Параметры!CR$62,Параметры!CR$68))) ^ (Параметры!CR$37/12) -1</f>
        <v>1.1714916919853158E-2</v>
      </c>
      <c r="CS100" s="86">
        <f>((1+$B99) / IF(Prj_Inflation, 1, 1+CHOOSE(Prj_CurReport, Параметры!CS$49,Параметры!CS$62,Параметры!CS$68))) ^ (Параметры!CS$37/12) -1</f>
        <v>1.1714916919853158E-2</v>
      </c>
      <c r="CT100" s="86">
        <f>((1+$B99) / IF(Prj_Inflation, 1, 1+CHOOSE(Prj_CurReport, Параметры!CT$49,Параметры!CT$62,Параметры!CT$68))) ^ (Параметры!CT$37/12) -1</f>
        <v>1.1714916919853158E-2</v>
      </c>
      <c r="CU100" s="86">
        <f>((1+$B99) / IF(Prj_Inflation, 1, 1+CHOOSE(Prj_CurReport, Параметры!CU$49,Параметры!CU$62,Параметры!CU$68))) ^ (Параметры!CU$37/12) -1</f>
        <v>1.1714916919853158E-2</v>
      </c>
      <c r="CV100" s="86">
        <f>((1+$B99) / IF(Prj_Inflation, 1, 1+CHOOSE(Prj_CurReport, Параметры!CV$49,Параметры!CV$62,Параметры!CV$68))) ^ (Параметры!CV$37/12) -1</f>
        <v>1.1714916919853158E-2</v>
      </c>
      <c r="CW100" s="86">
        <f>((1+$B99) / IF(Prj_Inflation, 1, 1+CHOOSE(Prj_CurReport, Параметры!CW$49,Параметры!CW$62,Параметры!CW$68))) ^ (Параметры!CW$37/12) -1</f>
        <v>1.1714916919853158E-2</v>
      </c>
      <c r="CX100" s="86">
        <f>((1+$B99) / IF(Prj_Inflation, 1, 1+CHOOSE(Prj_CurReport, Параметры!CX$49,Параметры!CX$62,Параметры!CX$68))) ^ (Параметры!CX$37/12) -1</f>
        <v>1.1714916919853158E-2</v>
      </c>
      <c r="CY100" s="86">
        <f>((1+$B99) / IF(Prj_Inflation, 1, 1+CHOOSE(Prj_CurReport, Параметры!CY$49,Параметры!CY$62,Параметры!CY$68))) ^ (Параметры!CY$37/12) -1</f>
        <v>1.1714916919853158E-2</v>
      </c>
      <c r="CZ100" s="86">
        <f>((1+$B99) / IF(Prj_Inflation, 1, 1+CHOOSE(Prj_CurReport, Параметры!CZ$49,Параметры!CZ$62,Параметры!CZ$68))) ^ (Параметры!CZ$37/12) -1</f>
        <v>1.1714916919853158E-2</v>
      </c>
      <c r="DA100" s="86">
        <f>((1+$B99) / IF(Prj_Inflation, 1, 1+CHOOSE(Prj_CurReport, Параметры!DA$49,Параметры!DA$62,Параметры!DA$68))) ^ (Параметры!DA$37/12) -1</f>
        <v>1.1714916919853158E-2</v>
      </c>
      <c r="DB100" s="86">
        <f>((1+$B99) / IF(Prj_Inflation, 1, 1+CHOOSE(Prj_CurReport, Параметры!DB$49,Параметры!DB$62,Параметры!DB$68))) ^ (Параметры!DB$37/12) -1</f>
        <v>1.1714916919853158E-2</v>
      </c>
      <c r="DC100" s="86">
        <f>((1+$B99) / IF(Prj_Inflation, 1, 1+CHOOSE(Prj_CurReport, Параметры!DC$49,Параметры!DC$62,Параметры!DC$68))) ^ (Параметры!DC$37/12) -1</f>
        <v>1.1714916919853158E-2</v>
      </c>
      <c r="DD100" s="86">
        <f>((1+$B99) / IF(Prj_Inflation, 1, 1+CHOOSE(Prj_CurReport, Параметры!DD$49,Параметры!DD$62,Параметры!DD$68))) ^ (Параметры!DD$37/12) -1</f>
        <v>1.1714916919853158E-2</v>
      </c>
      <c r="DE100" s="86">
        <f>((1+$B99) / IF(Prj_Inflation, 1, 1+CHOOSE(Prj_CurReport, Параметры!DE$49,Параметры!DE$62,Параметры!DE$68))) ^ (Параметры!DE$37/12) -1</f>
        <v>1.1714916919853158E-2</v>
      </c>
      <c r="DF100" s="86">
        <f>((1+$B99) / IF(Prj_Inflation, 1, 1+CHOOSE(Prj_CurReport, Параметры!DF$49,Параметры!DF$62,Параметры!DF$68))) ^ (Параметры!DF$37/12) -1</f>
        <v>1.1714916919853158E-2</v>
      </c>
      <c r="DG100" s="86">
        <f>((1+$B99) / IF(Prj_Inflation, 1, 1+CHOOSE(Prj_CurReport, Параметры!DG$49,Параметры!DG$62,Параметры!DG$68))) ^ (Параметры!DG$37/12) -1</f>
        <v>1.1714916919853158E-2</v>
      </c>
      <c r="DH100" s="86">
        <f>((1+$B99) / IF(Prj_Inflation, 1, 1+CHOOSE(Prj_CurReport, Параметры!DH$49,Параметры!DH$62,Параметры!DH$68))) ^ (Параметры!DH$37/12) -1</f>
        <v>1.1714916919853158E-2</v>
      </c>
      <c r="DI100" s="86">
        <f>((1+$B99) / IF(Prj_Inflation, 1, 1+CHOOSE(Prj_CurReport, Параметры!DI$49,Параметры!DI$62,Параметры!DI$68))) ^ (Параметры!DI$37/12) -1</f>
        <v>1.1714916919853158E-2</v>
      </c>
      <c r="DJ100" s="86">
        <f>((1+$B99) / IF(Prj_Inflation, 1, 1+CHOOSE(Prj_CurReport, Параметры!DJ$49,Параметры!DJ$62,Параметры!DJ$68))) ^ (Параметры!DJ$37/12) -1</f>
        <v>1.1714916919853158E-2</v>
      </c>
      <c r="DK100" s="86">
        <f>((1+$B99) / IF(Prj_Inflation, 1, 1+CHOOSE(Prj_CurReport, Параметры!DK$49,Параметры!DK$62,Параметры!DK$68))) ^ (Параметры!DK$37/12) -1</f>
        <v>1.1714916919853158E-2</v>
      </c>
      <c r="DL100" s="86">
        <f>((1+$B99) / IF(Prj_Inflation, 1, 1+CHOOSE(Prj_CurReport, Параметры!DL$49,Параметры!DL$62,Параметры!DL$68))) ^ (Параметры!DL$37/12) -1</f>
        <v>1.1714916919853158E-2</v>
      </c>
      <c r="DM100" s="86">
        <f>((1+$B99) / IF(Prj_Inflation, 1, 1+CHOOSE(Prj_CurReport, Параметры!DM$49,Параметры!DM$62,Параметры!DM$68))) ^ (Параметры!DM$37/12) -1</f>
        <v>1.1714916919853158E-2</v>
      </c>
      <c r="DN100" s="86">
        <f>((1+$B99) / IF(Prj_Inflation, 1, 1+CHOOSE(Prj_CurReport, Параметры!DN$49,Параметры!DN$62,Параметры!DN$68))) ^ (Параметры!DN$37/12) -1</f>
        <v>1.1714916919853158E-2</v>
      </c>
      <c r="DO100" s="86">
        <f>((1+$B99) / IF(Prj_Inflation, 1, 1+CHOOSE(Prj_CurReport, Параметры!DO$49,Параметры!DO$62,Параметры!DO$68))) ^ (Параметры!DO$37/12) -1</f>
        <v>1.1714916919853158E-2</v>
      </c>
      <c r="DP100" s="86">
        <f>((1+$B99) / IF(Prj_Inflation, 1, 1+CHOOSE(Prj_CurReport, Параметры!DP$49,Параметры!DP$62,Параметры!DP$68))) ^ (Параметры!DP$37/12) -1</f>
        <v>1.1714916919853158E-2</v>
      </c>
      <c r="DQ100" s="86">
        <f>((1+$B99) / IF(Prj_Inflation, 1, 1+CHOOSE(Prj_CurReport, Параметры!DQ$49,Параметры!DQ$62,Параметры!DQ$68))) ^ (Параметры!DQ$37/12) -1</f>
        <v>1.1714916919853158E-2</v>
      </c>
      <c r="DR100" s="86">
        <f>((1+$B99) / IF(Prj_Inflation, 1, 1+CHOOSE(Prj_CurReport, Параметры!DR$49,Параметры!DR$62,Параметры!DR$68))) ^ (Параметры!DR$37/12) -1</f>
        <v>1.1714916919853158E-2</v>
      </c>
      <c r="DS100" s="86">
        <f>((1+$B99) / IF(Prj_Inflation, 1, 1+CHOOSE(Prj_CurReport, Параметры!DS$49,Параметры!DS$62,Параметры!DS$68))) ^ (Параметры!DS$37/12) -1</f>
        <v>1.1714916919853158E-2</v>
      </c>
      <c r="DT100" s="86">
        <f>((1+$B99) / IF(Prj_Inflation, 1, 1+CHOOSE(Prj_CurReport, Параметры!DT$49,Параметры!DT$62,Параметры!DT$68))) ^ (Параметры!DT$37/12) -1</f>
        <v>1.1714916919853158E-2</v>
      </c>
      <c r="DU100" s="86">
        <f>((1+$B99) / IF(Prj_Inflation, 1, 1+CHOOSE(Prj_CurReport, Параметры!DU$49,Параметры!DU$62,Параметры!DU$68))) ^ (Параметры!DU$37/12) -1</f>
        <v>1.1714916919853158E-2</v>
      </c>
      <c r="DV100" s="86">
        <f>((1+$B99) / IF(Prj_Inflation, 1, 1+CHOOSE(Prj_CurReport, Параметры!DV$49,Параметры!DV$62,Параметры!DV$68))) ^ (Параметры!DV$37/12) -1</f>
        <v>1.1714916919853158E-2</v>
      </c>
    </row>
    <row r="101" spans="1:126" hidden="1" outlineLevel="1" x14ac:dyDescent="0.2">
      <c r="A101" s="33" t="str">
        <f ca="1">Language!A$467</f>
        <v>коэффициент дисконта на начало периода</v>
      </c>
      <c r="B101" s="17"/>
      <c r="C101" s="5"/>
      <c r="F101" s="6" t="s">
        <v>3190</v>
      </c>
      <c r="G101" s="29">
        <f>IF(G$2=1,1,F101*(1+G100))</f>
        <v>1</v>
      </c>
      <c r="H101" s="29">
        <f t="shared" ref="H101:DV101" si="116">IF(H$2=1,1,G101*(1+H100))</f>
        <v>1.0117149169198532</v>
      </c>
      <c r="I101" s="29">
        <f t="shared" si="116"/>
        <v>1.0235670731181454</v>
      </c>
      <c r="J101" s="29">
        <f t="shared" si="116"/>
        <v>1.0355580763416217</v>
      </c>
      <c r="K101" s="29">
        <f t="shared" si="116"/>
        <v>1.0476895531716468</v>
      </c>
      <c r="L101" s="29">
        <f t="shared" si="116"/>
        <v>1.0599631492448507</v>
      </c>
      <c r="M101" s="29">
        <f t="shared" si="116"/>
        <v>1.07238052947636</v>
      </c>
      <c r="N101" s="29">
        <f t="shared" si="116"/>
        <v>1.0849433782856437</v>
      </c>
      <c r="O101" s="29">
        <f t="shared" si="116"/>
        <v>1.0976533998250049</v>
      </c>
      <c r="P101" s="29">
        <f t="shared" si="116"/>
        <v>1.1105123182107492</v>
      </c>
      <c r="Q101" s="29">
        <f t="shared" si="116"/>
        <v>1.1235218777570617</v>
      </c>
      <c r="R101" s="29">
        <f t="shared" si="116"/>
        <v>1.1366838432126232</v>
      </c>
      <c r="S101" s="29">
        <f t="shared" si="116"/>
        <v>1.1499999999999984</v>
      </c>
      <c r="T101" s="29">
        <f t="shared" si="116"/>
        <v>1.1634721544578295</v>
      </c>
      <c r="U101" s="29">
        <f t="shared" si="116"/>
        <v>1.1771021340858656</v>
      </c>
      <c r="V101" s="29">
        <f t="shared" si="116"/>
        <v>1.1908917877928633</v>
      </c>
      <c r="W101" s="29">
        <f t="shared" si="116"/>
        <v>1.2048429861473922</v>
      </c>
      <c r="X101" s="29">
        <f t="shared" si="116"/>
        <v>1.2189576216315767</v>
      </c>
      <c r="Y101" s="29">
        <f t="shared" si="116"/>
        <v>1.2332376088978125</v>
      </c>
      <c r="Z101" s="29">
        <f t="shared" si="116"/>
        <v>1.2476848850284887</v>
      </c>
      <c r="AA101" s="29">
        <f t="shared" si="116"/>
        <v>1.2623014097987539</v>
      </c>
      <c r="AB101" s="29">
        <f t="shared" si="116"/>
        <v>1.2770891659423598</v>
      </c>
      <c r="AC101" s="29">
        <f t="shared" si="116"/>
        <v>1.2920501594206191</v>
      </c>
      <c r="AD101" s="29">
        <f t="shared" si="116"/>
        <v>1.3071864196945147</v>
      </c>
      <c r="AE101" s="29">
        <f t="shared" si="116"/>
        <v>1.3224999999999962</v>
      </c>
      <c r="AF101" s="29">
        <f t="shared" si="116"/>
        <v>1.337992977626502</v>
      </c>
      <c r="AG101" s="29">
        <f t="shared" si="116"/>
        <v>1.3536674541987435</v>
      </c>
      <c r="AH101" s="29">
        <f t="shared" si="116"/>
        <v>1.3695255559617909</v>
      </c>
      <c r="AI101" s="29">
        <f t="shared" si="116"/>
        <v>1.3855694340694991</v>
      </c>
      <c r="AJ101" s="29">
        <f t="shared" si="116"/>
        <v>1.4018012648763112</v>
      </c>
      <c r="AK101" s="29">
        <f t="shared" si="116"/>
        <v>1.4182232502324823</v>
      </c>
      <c r="AL101" s="29">
        <f t="shared" si="116"/>
        <v>1.43483761778276</v>
      </c>
      <c r="AM101" s="29">
        <f t="shared" si="116"/>
        <v>1.451646621268565</v>
      </c>
      <c r="AN101" s="29">
        <f t="shared" si="116"/>
        <v>1.4686525408337119</v>
      </c>
      <c r="AO101" s="29">
        <f t="shared" si="116"/>
        <v>1.48585768333371</v>
      </c>
      <c r="AP101" s="29">
        <f t="shared" si="116"/>
        <v>1.50326438264869</v>
      </c>
      <c r="AQ101" s="29">
        <f t="shared" si="116"/>
        <v>1.5208749999999938</v>
      </c>
      <c r="AR101" s="29">
        <f t="shared" si="116"/>
        <v>1.5386919242704753</v>
      </c>
      <c r="AS101" s="29">
        <f t="shared" si="116"/>
        <v>1.5567175723285529</v>
      </c>
      <c r="AT101" s="29">
        <f t="shared" si="116"/>
        <v>1.5749543893560574</v>
      </c>
      <c r="AU101" s="29">
        <f t="shared" si="116"/>
        <v>1.5934048491799215</v>
      </c>
      <c r="AV101" s="29">
        <f t="shared" si="116"/>
        <v>1.6120714546077555</v>
      </c>
      <c r="AW101" s="29">
        <f t="shared" si="116"/>
        <v>1.6309567377673522</v>
      </c>
      <c r="AX101" s="29">
        <f t="shared" si="116"/>
        <v>1.6500632604501715</v>
      </c>
      <c r="AY101" s="29">
        <f t="shared" si="116"/>
        <v>1.6693936144588473</v>
      </c>
      <c r="AZ101" s="29">
        <f t="shared" si="116"/>
        <v>1.6889504219587661</v>
      </c>
      <c r="BA101" s="29">
        <f t="shared" si="116"/>
        <v>1.7087363358337639</v>
      </c>
      <c r="BB101" s="29">
        <f t="shared" si="116"/>
        <v>1.7287540400459909</v>
      </c>
      <c r="BC101" s="29">
        <f t="shared" si="116"/>
        <v>1.7490062499999901</v>
      </c>
      <c r="BD101" s="29">
        <f t="shared" si="116"/>
        <v>1.769495712911044</v>
      </c>
      <c r="BE101" s="29">
        <f t="shared" si="116"/>
        <v>1.7902252081778331</v>
      </c>
      <c r="BF101" s="29">
        <f t="shared" si="116"/>
        <v>1.8111975477594633</v>
      </c>
      <c r="BG101" s="29">
        <f t="shared" si="116"/>
        <v>1.8324155765569072</v>
      </c>
      <c r="BH101" s="29">
        <f t="shared" si="116"/>
        <v>1.8538821727989163</v>
      </c>
      <c r="BI101" s="29">
        <f t="shared" si="116"/>
        <v>1.8756002484324525</v>
      </c>
      <c r="BJ101" s="29">
        <f t="shared" si="116"/>
        <v>1.8975727495176946</v>
      </c>
      <c r="BK101" s="29">
        <f t="shared" si="116"/>
        <v>1.9198026566276718</v>
      </c>
      <c r="BL101" s="29">
        <f t="shared" si="116"/>
        <v>1.9422929852525783</v>
      </c>
      <c r="BM101" s="29">
        <f t="shared" si="116"/>
        <v>1.9650467862088259</v>
      </c>
      <c r="BN101" s="29">
        <f t="shared" si="116"/>
        <v>1.9880671460528867</v>
      </c>
      <c r="BO101" s="29">
        <f t="shared" si="116"/>
        <v>2.011357187499986</v>
      </c>
      <c r="BP101" s="29">
        <f t="shared" si="116"/>
        <v>2.0349200698476979</v>
      </c>
      <c r="BQ101" s="29">
        <f t="shared" si="116"/>
        <v>2.0587589894045055</v>
      </c>
      <c r="BR101" s="29">
        <f t="shared" si="116"/>
        <v>2.0828771799233801</v>
      </c>
      <c r="BS101" s="29">
        <f t="shared" si="116"/>
        <v>2.1072779130404404</v>
      </c>
      <c r="BT101" s="29">
        <f t="shared" si="116"/>
        <v>2.1319644987187507</v>
      </c>
      <c r="BU101" s="29">
        <f t="shared" si="116"/>
        <v>2.1569402856973174</v>
      </c>
      <c r="BV101" s="29">
        <f t="shared" si="116"/>
        <v>2.1822086619453458</v>
      </c>
      <c r="BW101" s="29">
        <f t="shared" si="116"/>
        <v>2.2077730551218195</v>
      </c>
      <c r="BX101" s="29">
        <f t="shared" si="116"/>
        <v>2.233636933040462</v>
      </c>
      <c r="BY101" s="29">
        <f t="shared" si="116"/>
        <v>2.2598038041401467</v>
      </c>
      <c r="BZ101" s="29">
        <f t="shared" si="116"/>
        <v>2.2862772179608166</v>
      </c>
      <c r="CA101" s="29">
        <f t="shared" si="116"/>
        <v>2.3130607656249804</v>
      </c>
      <c r="CB101" s="29">
        <f t="shared" si="116"/>
        <v>2.3401580803248492</v>
      </c>
      <c r="CC101" s="29">
        <f t="shared" si="116"/>
        <v>2.3675728378151777</v>
      </c>
      <c r="CD101" s="29">
        <f t="shared" si="116"/>
        <v>2.3953087569118834</v>
      </c>
      <c r="CE101" s="29">
        <f t="shared" si="116"/>
        <v>2.4233695999965028</v>
      </c>
      <c r="CF101" s="29">
        <f t="shared" si="116"/>
        <v>2.4517591735265598</v>
      </c>
      <c r="CG101" s="29">
        <f t="shared" si="116"/>
        <v>2.4804813285519112</v>
      </c>
      <c r="CH101" s="29">
        <f t="shared" si="116"/>
        <v>2.5095399612371438</v>
      </c>
      <c r="CI101" s="29">
        <f t="shared" si="116"/>
        <v>2.5389390133900887</v>
      </c>
      <c r="CJ101" s="29">
        <f t="shared" si="116"/>
        <v>2.5686824729965276</v>
      </c>
      <c r="CK101" s="29">
        <f t="shared" si="116"/>
        <v>2.5987743747611649</v>
      </c>
      <c r="CL101" s="29">
        <f t="shared" si="116"/>
        <v>2.6292188006549351</v>
      </c>
      <c r="CM101" s="29">
        <f t="shared" si="116"/>
        <v>2.6600198804687234</v>
      </c>
      <c r="CN101" s="29">
        <f t="shared" si="116"/>
        <v>2.6911817923735724</v>
      </c>
      <c r="CO101" s="29">
        <f t="shared" si="116"/>
        <v>2.7227087634874501</v>
      </c>
      <c r="CP101" s="29">
        <f t="shared" si="116"/>
        <v>2.7546050704486618</v>
      </c>
      <c r="CQ101" s="29">
        <f t="shared" si="116"/>
        <v>2.7868750399959743</v>
      </c>
      <c r="CR101" s="29">
        <f t="shared" si="116"/>
        <v>2.8195230495555395</v>
      </c>
      <c r="CS101" s="29">
        <f t="shared" si="116"/>
        <v>2.8525535278346936</v>
      </c>
      <c r="CT101" s="29">
        <f t="shared" si="116"/>
        <v>2.8859709554227111</v>
      </c>
      <c r="CU101" s="29">
        <f t="shared" si="116"/>
        <v>2.9197798653985974</v>
      </c>
      <c r="CV101" s="29">
        <f t="shared" si="116"/>
        <v>2.9539848439460021</v>
      </c>
      <c r="CW101" s="29">
        <f t="shared" si="116"/>
        <v>2.9885905309753351</v>
      </c>
      <c r="CX101" s="29">
        <f t="shared" si="116"/>
        <v>3.0236016207531708</v>
      </c>
      <c r="CY101" s="29">
        <f t="shared" si="116"/>
        <v>3.0590228625390274</v>
      </c>
      <c r="CZ101" s="29">
        <f t="shared" si="116"/>
        <v>3.0948590612296036</v>
      </c>
      <c r="DA101" s="29">
        <f t="shared" si="116"/>
        <v>3.1311150780105632</v>
      </c>
      <c r="DB101" s="29">
        <f t="shared" si="116"/>
        <v>3.1677958310159564</v>
      </c>
      <c r="DC101" s="29">
        <f t="shared" si="116"/>
        <v>3.2049062959953654</v>
      </c>
      <c r="DD101" s="29">
        <f t="shared" si="116"/>
        <v>3.2424515069888655</v>
      </c>
      <c r="DE101" s="29">
        <f t="shared" si="116"/>
        <v>3.2804365570098928</v>
      </c>
      <c r="DF101" s="29">
        <f t="shared" si="116"/>
        <v>3.318866598736113</v>
      </c>
      <c r="DG101" s="29">
        <f t="shared" si="116"/>
        <v>3.3577468452083821</v>
      </c>
      <c r="DH101" s="29">
        <f t="shared" si="116"/>
        <v>3.3970825705378975</v>
      </c>
      <c r="DI101" s="29">
        <f t="shared" si="116"/>
        <v>3.4368791106216303</v>
      </c>
      <c r="DJ101" s="29">
        <f t="shared" si="116"/>
        <v>3.4771418638661413</v>
      </c>
      <c r="DK101" s="29">
        <f t="shared" si="116"/>
        <v>3.5178762919198765</v>
      </c>
      <c r="DL101" s="29">
        <f t="shared" si="116"/>
        <v>3.5590879204140391</v>
      </c>
      <c r="DM101" s="29">
        <f t="shared" si="116"/>
        <v>3.6007823397121426</v>
      </c>
      <c r="DN101" s="29">
        <f t="shared" si="116"/>
        <v>3.6429652056683448</v>
      </c>
      <c r="DO101" s="29">
        <f t="shared" si="116"/>
        <v>3.6856422403946651</v>
      </c>
      <c r="DP101" s="29">
        <f t="shared" si="116"/>
        <v>3.7288192330371901</v>
      </c>
      <c r="DQ101" s="29">
        <f t="shared" si="116"/>
        <v>3.7725020405613714</v>
      </c>
      <c r="DR101" s="29">
        <f t="shared" si="116"/>
        <v>3.8166965885465243</v>
      </c>
      <c r="DS101" s="29">
        <f t="shared" si="116"/>
        <v>3.8614088719896338</v>
      </c>
      <c r="DT101" s="29">
        <f t="shared" si="116"/>
        <v>3.9066449561185763</v>
      </c>
      <c r="DU101" s="29">
        <f t="shared" si="116"/>
        <v>3.952410977214869</v>
      </c>
      <c r="DV101" s="29">
        <f t="shared" si="116"/>
        <v>3.9987131434460568</v>
      </c>
    </row>
    <row r="102" spans="1:126" hidden="1" outlineLevel="1" x14ac:dyDescent="0.2">
      <c r="A102" s="33" t="str">
        <f ca="1">Language!A1487</f>
        <v>множитель для дисконтирования</v>
      </c>
      <c r="B102" s="17"/>
      <c r="C102" s="5"/>
      <c r="F102" s="6" t="s">
        <v>3190</v>
      </c>
      <c r="G102" s="112">
        <f>IF(G$2=1,1,1/G101)</f>
        <v>1</v>
      </c>
      <c r="H102" s="112">
        <f t="shared" ref="H102:N102" si="117">IF(H$2=1,1,1/H101)</f>
        <v>0.98842073322836932</v>
      </c>
      <c r="I102" s="112">
        <f t="shared" si="117"/>
        <v>0.97697554587570712</v>
      </c>
      <c r="J102" s="112">
        <f t="shared" si="117"/>
        <v>0.96566288540065293</v>
      </c>
      <c r="K102" s="112">
        <f t="shared" si="117"/>
        <v>0.95448121723913604</v>
      </c>
      <c r="L102" s="112">
        <f t="shared" si="117"/>
        <v>0.94342902459621336</v>
      </c>
      <c r="M102" s="112">
        <f t="shared" si="117"/>
        <v>0.93250480824031445</v>
      </c>
      <c r="N102" s="112">
        <f t="shared" si="117"/>
        <v>0.92170708629987153</v>
      </c>
      <c r="O102" s="112">
        <f t="shared" ref="O102:AT102" si="118">IF(O$2=1,1,1/O101)</f>
        <v>0.91103439406230291</v>
      </c>
      <c r="P102" s="112">
        <f t="shared" si="118"/>
        <v>0.90048528377532455</v>
      </c>
      <c r="Q102" s="112">
        <f t="shared" si="118"/>
        <v>0.89005832445056243</v>
      </c>
      <c r="R102" s="112">
        <f t="shared" si="118"/>
        <v>0.87975210166943874</v>
      </c>
      <c r="S102" s="112">
        <f t="shared" si="118"/>
        <v>0.86956521739130554</v>
      </c>
      <c r="T102" s="112">
        <f t="shared" si="118"/>
        <v>0.85949628976380066</v>
      </c>
      <c r="U102" s="112">
        <f t="shared" si="118"/>
        <v>0.84954395293539875</v>
      </c>
      <c r="V102" s="112">
        <f t="shared" si="118"/>
        <v>0.83970685687013413</v>
      </c>
      <c r="W102" s="112">
        <f t="shared" si="118"/>
        <v>0.82998366716446725</v>
      </c>
      <c r="X102" s="112">
        <f t="shared" si="118"/>
        <v>0.82037306486627348</v>
      </c>
      <c r="Y102" s="112">
        <f t="shared" si="118"/>
        <v>0.81087374629592657</v>
      </c>
      <c r="Z102" s="112">
        <f t="shared" si="118"/>
        <v>0.80148442286945454</v>
      </c>
      <c r="AA102" s="112">
        <f t="shared" si="118"/>
        <v>0.79220382092374264</v>
      </c>
      <c r="AB102" s="112">
        <f t="shared" si="118"/>
        <v>0.78303068154376154</v>
      </c>
      <c r="AC102" s="112">
        <f t="shared" si="118"/>
        <v>0.7739637603917946</v>
      </c>
      <c r="AD102" s="112">
        <f t="shared" si="118"/>
        <v>0.76500182753864354</v>
      </c>
      <c r="AE102" s="112">
        <f t="shared" si="118"/>
        <v>0.7561436672967885</v>
      </c>
      <c r="AF102" s="112">
        <f t="shared" si="118"/>
        <v>0.7473880780554798</v>
      </c>
      <c r="AG102" s="112">
        <f t="shared" si="118"/>
        <v>0.73873387211773911</v>
      </c>
      <c r="AH102" s="112">
        <f t="shared" si="118"/>
        <v>0.73017987553924801</v>
      </c>
      <c r="AI102" s="112">
        <f t="shared" si="118"/>
        <v>0.72172492796910304</v>
      </c>
      <c r="AJ102" s="112">
        <f t="shared" si="118"/>
        <v>0.71336788249241279</v>
      </c>
      <c r="AK102" s="112">
        <f t="shared" si="118"/>
        <v>0.70510760547471985</v>
      </c>
      <c r="AL102" s="112">
        <f t="shared" si="118"/>
        <v>0.69694297640822234</v>
      </c>
      <c r="AM102" s="112">
        <f t="shared" si="118"/>
        <v>0.68887288775977717</v>
      </c>
      <c r="AN102" s="112">
        <f t="shared" si="118"/>
        <v>0.68089624482066313</v>
      </c>
      <c r="AO102" s="112">
        <f t="shared" si="118"/>
        <v>0.67301196555808307</v>
      </c>
      <c r="AP102" s="112">
        <f t="shared" si="118"/>
        <v>0.66521898046838646</v>
      </c>
      <c r="AQ102" s="112">
        <f t="shared" si="118"/>
        <v>0.65751623243199087</v>
      </c>
      <c r="AR102" s="112">
        <f t="shared" si="118"/>
        <v>0.64990267656998335</v>
      </c>
      <c r="AS102" s="112">
        <f t="shared" si="118"/>
        <v>0.64237728010238271</v>
      </c>
      <c r="AT102" s="112">
        <f t="shared" si="118"/>
        <v>0.63493902220804266</v>
      </c>
      <c r="AU102" s="112">
        <f t="shared" ref="AU102:BZ102" si="119">IF(AU$2=1,1,1/AU101)</f>
        <v>0.6275868938861775</v>
      </c>
      <c r="AV102" s="112">
        <f t="shared" si="119"/>
        <v>0.62031989781949037</v>
      </c>
      <c r="AW102" s="112">
        <f t="shared" si="119"/>
        <v>0.61313704823888771</v>
      </c>
      <c r="AX102" s="112">
        <f t="shared" si="119"/>
        <v>0.6060373707897595</v>
      </c>
      <c r="AY102" s="112">
        <f t="shared" si="119"/>
        <v>0.59901990239980718</v>
      </c>
      <c r="AZ102" s="112">
        <f t="shared" si="119"/>
        <v>0.59208369114840365</v>
      </c>
      <c r="BA102" s="112">
        <f t="shared" si="119"/>
        <v>0.58522779613746445</v>
      </c>
      <c r="BB102" s="112">
        <f t="shared" si="119"/>
        <v>0.57845128736381524</v>
      </c>
      <c r="BC102" s="112">
        <f t="shared" si="119"/>
        <v>0.57175324559303642</v>
      </c>
      <c r="BD102" s="112">
        <f t="shared" si="119"/>
        <v>0.56513276223476894</v>
      </c>
      <c r="BE102" s="112">
        <f t="shared" si="119"/>
        <v>0.55858893921946406</v>
      </c>
      <c r="BF102" s="112">
        <f t="shared" si="119"/>
        <v>0.55212088887655963</v>
      </c>
      <c r="BG102" s="112">
        <f t="shared" si="119"/>
        <v>0.54572773381406814</v>
      </c>
      <c r="BH102" s="112">
        <f t="shared" si="119"/>
        <v>0.53940860679955749</v>
      </c>
      <c r="BI102" s="112">
        <f t="shared" si="119"/>
        <v>0.53316265064251178</v>
      </c>
      <c r="BJ102" s="112">
        <f t="shared" si="119"/>
        <v>0.52698901807805243</v>
      </c>
      <c r="BK102" s="112">
        <f t="shared" si="119"/>
        <v>0.52088687165200698</v>
      </c>
      <c r="BL102" s="112">
        <f t="shared" si="119"/>
        <v>0.5148553836073082</v>
      </c>
      <c r="BM102" s="112">
        <f t="shared" si="119"/>
        <v>0.50889373577170893</v>
      </c>
      <c r="BN102" s="112">
        <f t="shared" si="119"/>
        <v>0.5030011194467966</v>
      </c>
      <c r="BO102" s="112">
        <f t="shared" si="119"/>
        <v>0.4971767352982932</v>
      </c>
      <c r="BP102" s="112">
        <f t="shared" si="119"/>
        <v>0.4914197932476258</v>
      </c>
      <c r="BQ102" s="112">
        <f t="shared" si="119"/>
        <v>0.48572951236475193</v>
      </c>
      <c r="BR102" s="112">
        <f t="shared" si="119"/>
        <v>0.48010512076222644</v>
      </c>
      <c r="BS102" s="112">
        <f t="shared" si="119"/>
        <v>0.47454585549049466</v>
      </c>
      <c r="BT102" s="112">
        <f t="shared" si="119"/>
        <v>0.46905096243439853</v>
      </c>
      <c r="BU102" s="112">
        <f t="shared" si="119"/>
        <v>0.46361969621088045</v>
      </c>
      <c r="BV102" s="112">
        <f t="shared" si="119"/>
        <v>0.45825132006787228</v>
      </c>
      <c r="BW102" s="112">
        <f t="shared" si="119"/>
        <v>0.45294510578435448</v>
      </c>
      <c r="BX102" s="112">
        <f t="shared" si="119"/>
        <v>0.44770033357157296</v>
      </c>
      <c r="BY102" s="112">
        <f t="shared" si="119"/>
        <v>0.44251629197539966</v>
      </c>
      <c r="BZ102" s="112">
        <f t="shared" si="119"/>
        <v>0.4373922777798237</v>
      </c>
      <c r="CA102" s="112">
        <f t="shared" ref="CA102:DF102" si="120">IF(CA$2=1,1,1/CA101)</f>
        <v>0.43232759591155995</v>
      </c>
      <c r="CB102" s="112">
        <f t="shared" si="120"/>
        <v>0.42732155934576221</v>
      </c>
      <c r="CC102" s="112">
        <f t="shared" si="120"/>
        <v>0.42237348901282845</v>
      </c>
      <c r="CD102" s="112">
        <f t="shared" si="120"/>
        <v>0.41748271370628448</v>
      </c>
      <c r="CE102" s="112">
        <f t="shared" si="120"/>
        <v>0.4126485699917351</v>
      </c>
      <c r="CF102" s="112">
        <f t="shared" si="120"/>
        <v>0.40787040211686887</v>
      </c>
      <c r="CG102" s="112">
        <f t="shared" si="120"/>
        <v>0.40314756192250539</v>
      </c>
      <c r="CH102" s="112">
        <f t="shared" si="120"/>
        <v>0.39847940875467219</v>
      </c>
      <c r="CI102" s="112">
        <f t="shared" si="120"/>
        <v>0.39386530937770015</v>
      </c>
      <c r="CJ102" s="112">
        <f t="shared" si="120"/>
        <v>0.38930463788832487</v>
      </c>
      <c r="CK102" s="112">
        <f t="shared" si="120"/>
        <v>0.38479677563078285</v>
      </c>
      <c r="CL102" s="112">
        <f t="shared" si="120"/>
        <v>0.38034111111289076</v>
      </c>
      <c r="CM102" s="112">
        <f t="shared" si="120"/>
        <v>0.37593703992309618</v>
      </c>
      <c r="CN102" s="112">
        <f t="shared" si="120"/>
        <v>0.37158396464848947</v>
      </c>
      <c r="CO102" s="112">
        <f t="shared" si="120"/>
        <v>0.36728129479376442</v>
      </c>
      <c r="CP102" s="112">
        <f t="shared" si="120"/>
        <v>0.3630284467011175</v>
      </c>
      <c r="CQ102" s="112">
        <f t="shared" si="120"/>
        <v>0.35882484347107452</v>
      </c>
      <c r="CR102" s="112">
        <f t="shared" si="120"/>
        <v>0.35466991488423433</v>
      </c>
      <c r="CS102" s="112">
        <f t="shared" si="120"/>
        <v>0.35056309732391822</v>
      </c>
      <c r="CT102" s="112">
        <f t="shared" si="120"/>
        <v>0.34650383369971544</v>
      </c>
      <c r="CU102" s="112">
        <f t="shared" si="120"/>
        <v>0.34249157337191372</v>
      </c>
      <c r="CV102" s="112">
        <f t="shared" si="120"/>
        <v>0.33852577207680479</v>
      </c>
      <c r="CW102" s="112">
        <f t="shared" si="120"/>
        <v>0.33460589185285516</v>
      </c>
      <c r="CX102" s="112">
        <f t="shared" si="120"/>
        <v>0.33073140096773157</v>
      </c>
      <c r="CY102" s="112">
        <f t="shared" si="120"/>
        <v>0.32690177384617108</v>
      </c>
      <c r="CZ102" s="112">
        <f t="shared" si="120"/>
        <v>0.32311649099868694</v>
      </c>
      <c r="DA102" s="112">
        <f t="shared" si="120"/>
        <v>0.31937503895109998</v>
      </c>
      <c r="DB102" s="112">
        <f t="shared" si="120"/>
        <v>0.31567691017488525</v>
      </c>
      <c r="DC102" s="112">
        <f t="shared" si="120"/>
        <v>0.31202160301832615</v>
      </c>
      <c r="DD102" s="112">
        <f t="shared" si="120"/>
        <v>0.30840862163846511</v>
      </c>
      <c r="DE102" s="112">
        <f t="shared" si="120"/>
        <v>0.30483747593384242</v>
      </c>
      <c r="DF102" s="112">
        <f t="shared" si="120"/>
        <v>0.30130768147801384</v>
      </c>
      <c r="DG102" s="112">
        <f t="shared" ref="DG102:DV102" si="121">IF(DG$2=1,1,1/DG101)</f>
        <v>0.29781875945383846</v>
      </c>
      <c r="DH102" s="112">
        <f t="shared" si="121"/>
        <v>0.29437023658852629</v>
      </c>
      <c r="DI102" s="112">
        <f t="shared" si="121"/>
        <v>0.29096164508943972</v>
      </c>
      <c r="DJ102" s="112">
        <f t="shared" si="121"/>
        <v>0.28759252258063656</v>
      </c>
      <c r="DK102" s="112">
        <f t="shared" si="121"/>
        <v>0.28426241204014918</v>
      </c>
      <c r="DL102" s="112">
        <f t="shared" si="121"/>
        <v>0.28097086173798907</v>
      </c>
      <c r="DM102" s="112">
        <f t="shared" si="121"/>
        <v>0.27771742517486991</v>
      </c>
      <c r="DN102" s="112">
        <f t="shared" si="121"/>
        <v>0.2745016610216397</v>
      </c>
      <c r="DO102" s="112">
        <f t="shared" si="121"/>
        <v>0.27132313305941441</v>
      </c>
      <c r="DP102" s="112">
        <f t="shared" si="121"/>
        <v>0.26818141012040481</v>
      </c>
      <c r="DQ102" s="112">
        <f t="shared" si="121"/>
        <v>0.26507606602942857</v>
      </c>
      <c r="DR102" s="112">
        <f t="shared" si="121"/>
        <v>0.26200667954609941</v>
      </c>
      <c r="DS102" s="112">
        <f t="shared" si="121"/>
        <v>0.25897283430768597</v>
      </c>
      <c r="DT102" s="112">
        <f t="shared" si="121"/>
        <v>0.25597411877263193</v>
      </c>
      <c r="DU102" s="112">
        <f t="shared" si="121"/>
        <v>0.25301012616473056</v>
      </c>
      <c r="DV102" s="112">
        <f t="shared" si="121"/>
        <v>0.25008045441794519</v>
      </c>
    </row>
    <row r="103" spans="1:126" hidden="1" x14ac:dyDescent="0.2">
      <c r="A103" s="10" t="str">
        <f ca="1">Language!A1486</f>
        <v>Приведенная стоимость денежных потоков (NPV CFADS)</v>
      </c>
      <c r="C103" s="46" t="str">
        <f ca="1">Параметры!$C$70</f>
        <v>тыс. руб.</v>
      </c>
      <c r="F103" s="6" t="s">
        <v>3082</v>
      </c>
      <c r="G103" s="78">
        <f ca="1">SUMPRODUCT(G98:OFFSET(G98,0,Prj_Len-G$2),G102:OFFSET(G102,0,Prj_Len-G$2))</f>
        <v>2361099.8131679595</v>
      </c>
      <c r="H103" s="78">
        <f ca="1">SUMPRODUCT(H98:OFFSET(H98,0,Prj_Len-H$2),H102:OFFSET(H102,0,Prj_Len-H$2))</f>
        <v>2600105.6131679588</v>
      </c>
      <c r="I103" s="78">
        <f ca="1">SUMPRODUCT(I98:OFFSET(I98,0,Prj_Len-I$2),I102:OFFSET(I102,0,Prj_Len-I$2))</f>
        <v>2603734.5010977527</v>
      </c>
      <c r="J103" s="78">
        <f ca="1">SUMPRODUCT(J98:OFFSET(J98,0,Prj_Len-J$2),J102:OFFSET(J102,0,Prj_Len-J$2))</f>
        <v>2636397.4207738633</v>
      </c>
      <c r="K103" s="78">
        <f ca="1">SUMPRODUCT(K98:OFFSET(K98,0,Prj_Len-K$2),K102:OFFSET(K102,0,Prj_Len-K$2))</f>
        <v>2612786.5033766581</v>
      </c>
      <c r="L103" s="78">
        <f ca="1">SUMPRODUCT(L98:OFFSET(L98,0,Prj_Len-L$2),L102:OFFSET(L102,0,Prj_Len-L$2))</f>
        <v>2583463.9435473066</v>
      </c>
      <c r="M103" s="78">
        <f ca="1">SUMPRODUCT(M98:OFFSET(M98,0,Prj_Len-M$2),M102:OFFSET(M102,0,Prj_Len-M$2))</f>
        <v>2555459.0875459798</v>
      </c>
      <c r="N103" s="78">
        <f ca="1">SUMPRODUCT(N98:OFFSET(N98,0,Prj_Len-N$2),N102:OFFSET(N102,0,Prj_Len-N$2))</f>
        <v>2527274.8759613512</v>
      </c>
      <c r="O103" s="78">
        <f ca="1">SUMPRODUCT(O98:OFFSET(O98,0,Prj_Len-O$2),O102:OFFSET(O102,0,Prj_Len-O$2))</f>
        <v>2499030.1665012389</v>
      </c>
      <c r="P103" s="78">
        <f ca="1">SUMPRODUCT(P98:OFFSET(P98,0,Prj_Len-P$2),P102:OFFSET(P102,0,Prj_Len-P$2))</f>
        <v>2449879.1332382439</v>
      </c>
      <c r="Q103" s="78">
        <f ca="1">SUMPRODUCT(Q98:OFFSET(Q98,0,Prj_Len-Q$2),Q102:OFFSET(Q102,0,Prj_Len-Q$2))</f>
        <v>2404543.5294116526</v>
      </c>
      <c r="R103" s="78">
        <f ca="1">SUMPRODUCT(R98:OFFSET(R98,0,Prj_Len-R$2),R102:OFFSET(R102,0,Prj_Len-R$2))</f>
        <v>2362848.811655296</v>
      </c>
      <c r="S103" s="78">
        <f ca="1">SUMPRODUCT(S98:OFFSET(S98,0,Prj_Len-S$2),S102:OFFSET(S102,0,Prj_Len-S$2))</f>
        <v>2327275.7649754914</v>
      </c>
      <c r="T103" s="78">
        <f ca="1">SUMPRODUCT(T98:OFFSET(T98,0,Prj_Len-T$2),T102:OFFSET(T102,0,Prj_Len-T$2))</f>
        <v>2291917.8712532343</v>
      </c>
      <c r="U103" s="78">
        <f ca="1">SUMPRODUCT(U98:OFFSET(U98,0,Prj_Len-U$2),U102:OFFSET(U102,0,Prj_Len-U$2))</f>
        <v>2256781.3843482123</v>
      </c>
      <c r="V103" s="78">
        <f ca="1">SUMPRODUCT(V98:OFFSET(V98,0,Prj_Len-V$2),V102:OFFSET(V102,0,Prj_Len-V$2))</f>
        <v>2221860.5797250392</v>
      </c>
      <c r="W103" s="78">
        <f ca="1">SUMPRODUCT(W98:OFFSET(W98,0,Prj_Len-W$2),W102:OFFSET(W102,0,Prj_Len-W$2))</f>
        <v>2207853.8280591113</v>
      </c>
      <c r="X103" s="78">
        <f ca="1">SUMPRODUCT(X98:OFFSET(X98,0,Prj_Len-X$2),X102:OFFSET(X102,0,Prj_Len-X$2))</f>
        <v>2187229.1064561564</v>
      </c>
      <c r="Y103" s="78">
        <f ca="1">SUMPRODUCT(Y98:OFFSET(Y98,0,Prj_Len-Y$2),Y102:OFFSET(Y102,0,Prj_Len-Y$2))</f>
        <v>2166728.3256928106</v>
      </c>
      <c r="Z103" s="78">
        <f ca="1">SUMPRODUCT(Z98:OFFSET(Z98,0,Prj_Len-Z$2),Z102:OFFSET(Z102,0,Prj_Len-Z$2))</f>
        <v>2146350.7388141667</v>
      </c>
      <c r="AA103" s="78">
        <f ca="1">SUMPRODUCT(AA98:OFFSET(AA98,0,Prj_Len-AA$2),AA102:OFFSET(AA102,0,Prj_Len-AA$2))</f>
        <v>2125505.9530177484</v>
      </c>
      <c r="AB103" s="78">
        <f ca="1">SUMPRODUCT(AB98:OFFSET(AB98,0,Prj_Len-AB$2),AB102:OFFSET(AB102,0,Prj_Len-AB$2))</f>
        <v>2085826.5036894388</v>
      </c>
      <c r="AC103" s="78">
        <f ca="1">SUMPRODUCT(AC98:OFFSET(AC98,0,Prj_Len-AC$2),AC102:OFFSET(AC102,0,Prj_Len-AC$2))</f>
        <v>2052695.924119855</v>
      </c>
      <c r="AD103" s="78">
        <f ca="1">SUMPRODUCT(AD98:OFFSET(AD98,0,Prj_Len-AD$2),AD102:OFFSET(AD102,0,Prj_Len-AD$2))</f>
        <v>2019764.1810185167</v>
      </c>
      <c r="AE103" s="78">
        <f ca="1">SUMPRODUCT(AE98:OFFSET(AE98,0,Prj_Len-AE$2),AE102:OFFSET(AE102,0,Prj_Len-AE$2))</f>
        <v>1987030.0790145479</v>
      </c>
      <c r="AF103" s="78">
        <f ca="1">SUMPRODUCT(AF98:OFFSET(AF98,0,Prj_Len-AF$2),AF102:OFFSET(AF102,0,Prj_Len-AF$2))</f>
        <v>1954492.4299469457</v>
      </c>
      <c r="AG103" s="78">
        <f ca="1">SUMPRODUCT(AG98:OFFSET(AG98,0,Prj_Len-AG$2),AG102:OFFSET(AG102,0,Prj_Len-AG$2))</f>
        <v>1922150.0528208266</v>
      </c>
      <c r="AH103" s="78">
        <f ca="1">SUMPRODUCT(AH98:OFFSET(AH98,0,Prj_Len-AH$2),AH102:OFFSET(AH102,0,Prj_Len-AH$2))</f>
        <v>1890001.7737639348</v>
      </c>
      <c r="AI103" s="78">
        <f ca="1">SUMPRODUCT(AI98:OFFSET(AI98,0,Prj_Len-AI$2),AI102:OFFSET(AI102,0,Prj_Len-AI$2))</f>
        <v>1876973.6642052003</v>
      </c>
      <c r="AJ103" s="78">
        <f ca="1">SUMPRODUCT(AJ98:OFFSET(AJ98,0,Prj_Len-AJ$2),AJ102:OFFSET(AJ102,0,Prj_Len-AJ$2))</f>
        <v>1857787.9159062698</v>
      </c>
      <c r="AK103" s="78">
        <f ca="1">SUMPRODUCT(AK98:OFFSET(AK98,0,Prj_Len-AK$2),AK102:OFFSET(AK102,0,Prj_Len-AK$2))</f>
        <v>1838717.4377260662</v>
      </c>
      <c r="AL103" s="78">
        <f ca="1">SUMPRODUCT(AL98:OFFSET(AL98,0,Prj_Len-AL$2),AL102:OFFSET(AL102,0,Prj_Len-AL$2))</f>
        <v>1819761.5352362439</v>
      </c>
      <c r="AM103" s="78">
        <f ca="1">SUMPRODUCT(AM98:OFFSET(AM98,0,Prj_Len-AM$2),AM102:OFFSET(AM102,0,Prj_Len-AM$2))</f>
        <v>1800370.8869959249</v>
      </c>
      <c r="AN103" s="78">
        <f ca="1">SUMPRODUCT(AN98:OFFSET(AN98,0,Prj_Len-AN$2),AN102:OFFSET(AN102,0,Prj_Len-AN$2))</f>
        <v>1763455.7656112846</v>
      </c>
      <c r="AO103" s="78">
        <f ca="1">SUMPRODUCT(AO98:OFFSET(AO98,0,Prj_Len-AO$2),AO102:OFFSET(AO102,0,Prj_Len-AO$2))</f>
        <v>1732633.8939065204</v>
      </c>
      <c r="AP103" s="78">
        <f ca="1">SUMPRODUCT(AP98:OFFSET(AP98,0,Prj_Len-AP$2),AP102:OFFSET(AP102,0,Prj_Len-AP$2))</f>
        <v>1701996.9805762337</v>
      </c>
      <c r="AQ103" s="78">
        <f ca="1">SUMPRODUCT(AQ98:OFFSET(AQ98,0,Prj_Len-AQ$2),AQ102:OFFSET(AQ102,0,Prj_Len-AQ$2))</f>
        <v>1671543.9139383326</v>
      </c>
      <c r="AR103" s="78">
        <f ca="1">SUMPRODUCT(AR98:OFFSET(AR98,0,Prj_Len-AR$2),AR102:OFFSET(AR102,0,Prj_Len-AR$2))</f>
        <v>1641273.5890128759</v>
      </c>
      <c r="AS103" s="78">
        <f ca="1">SUMPRODUCT(AS98:OFFSET(AS98,0,Prj_Len-AS$2),AS102:OFFSET(AS102,0,Prj_Len-AS$2))</f>
        <v>1611184.9074814331</v>
      </c>
      <c r="AT103" s="78">
        <f ca="1">SUMPRODUCT(AT98:OFFSET(AT98,0,Prj_Len-AT$2),AT102:OFFSET(AT102,0,Prj_Len-AT$2))</f>
        <v>1581276.7776466913</v>
      </c>
      <c r="AU103" s="78">
        <f ca="1">SUMPRODUCT(AU98:OFFSET(AU98,0,Prj_Len-AU$2),AU102:OFFSET(AU102,0,Prj_Len-AU$2))</f>
        <v>1569158.6751725704</v>
      </c>
      <c r="AV103" s="78">
        <f ca="1">SUMPRODUCT(AV98:OFFSET(AV98,0,Prj_Len-AV$2),AV102:OFFSET(AV102,0,Prj_Len-AV$2))</f>
        <v>1551311.2485484171</v>
      </c>
      <c r="AW103" s="78">
        <f ca="1">SUMPRODUCT(AW98:OFFSET(AW98,0,Prj_Len-AW$2),AW102:OFFSET(AW102,0,Prj_Len-AW$2))</f>
        <v>1533571.0308613128</v>
      </c>
      <c r="AX103" s="78">
        <f ca="1">SUMPRODUCT(AX98:OFFSET(AX98,0,Prj_Len-AX$2),AX102:OFFSET(AX102,0,Prj_Len-AX$2))</f>
        <v>1515937.3764818243</v>
      </c>
      <c r="AY103" s="78">
        <f ca="1">SUMPRODUCT(AY98:OFFSET(AY98,0,Prj_Len-AY$2),AY102:OFFSET(AY102,0,Prj_Len-AY$2))</f>
        <v>1497899.1781196974</v>
      </c>
      <c r="AZ103" s="78">
        <f ca="1">SUMPRODUCT(AZ98:OFFSET(AZ98,0,Prj_Len-AZ$2),AZ102:OFFSET(AZ102,0,Prj_Len-AZ$2))</f>
        <v>1463555.5594619701</v>
      </c>
      <c r="BA103" s="78">
        <f ca="1">SUMPRODUCT(BA98:OFFSET(BA98,0,Prj_Len-BA$2),BA102:OFFSET(BA102,0,Prj_Len-BA$2))</f>
        <v>1434881.2717842862</v>
      </c>
      <c r="BB103" s="78">
        <f ca="1">SUMPRODUCT(BB98:OFFSET(BB98,0,Prj_Len-BB$2),BB102:OFFSET(BB102,0,Prj_Len-BB$2))</f>
        <v>1406379.0358188304</v>
      </c>
      <c r="BC103" s="78">
        <f ca="1">SUMPRODUCT(BC98:OFFSET(BC98,0,Prj_Len-BC$2),BC102:OFFSET(BC102,0,Prj_Len-BC$2))</f>
        <v>1378047.8176810027</v>
      </c>
      <c r="BD103" s="78">
        <f ca="1">SUMPRODUCT(BD98:OFFSET(BD98,0,Prj_Len-BD$2),BD102:OFFSET(BD102,0,Prj_Len-BD$2))</f>
        <v>1349886.5897167569</v>
      </c>
      <c r="BE103" s="78">
        <f ca="1">SUMPRODUCT(BE98:OFFSET(BE98,0,Prj_Len-BE$2),BE102:OFFSET(BE102,0,Prj_Len-BE$2))</f>
        <v>1321894.3304648465</v>
      </c>
      <c r="BF103" s="78">
        <f ca="1">SUMPRODUCT(BF98:OFFSET(BF98,0,Prj_Len-BF$2),BF102:OFFSET(BF102,0,Prj_Len-BF$2))</f>
        <v>1294070.0246193034</v>
      </c>
      <c r="BG103" s="78">
        <f ca="1">SUMPRODUCT(BG98:OFFSET(BG98,0,Prj_Len-BG$2),BG102:OFFSET(BG102,0,Prj_Len-BG$2))</f>
        <v>1282798.1412833503</v>
      </c>
      <c r="BH103" s="78">
        <f ca="1">SUMPRODUCT(BH98:OFFSET(BH98,0,Prj_Len-BH$2),BH102:OFFSET(BH102,0,Prj_Len-BH$2))</f>
        <v>1266195.4581839624</v>
      </c>
      <c r="BI103" s="78">
        <f ca="1">SUMPRODUCT(BI98:OFFSET(BI98,0,Prj_Len-BI$2),BI102:OFFSET(BI102,0,Prj_Len-BI$2))</f>
        <v>1249692.4891470366</v>
      </c>
      <c r="BJ103" s="78">
        <f ca="1">SUMPRODUCT(BJ98:OFFSET(BJ98,0,Prj_Len-BJ$2),BJ102:OFFSET(BJ102,0,Prj_Len-BJ$2))</f>
        <v>1233288.6338833231</v>
      </c>
      <c r="BK103" s="78">
        <f ca="1">SUMPRODUCT(BK98:OFFSET(BK98,0,Prj_Len-BK$2),BK102:OFFSET(BK102,0,Prj_Len-BK$2))</f>
        <v>1216508.3408142102</v>
      </c>
      <c r="BL103" s="78">
        <f ca="1">SUMPRODUCT(BL98:OFFSET(BL98,0,Prj_Len-BL$2),BL102:OFFSET(BL102,0,Prj_Len-BL$2))</f>
        <v>1184556.8819611631</v>
      </c>
      <c r="BM103" s="78">
        <f ca="1">SUMPRODUCT(BM98:OFFSET(BM98,0,Prj_Len-BM$2),BM102:OFFSET(BM102,0,Prj_Len-BM$2))</f>
        <v>1157880.3306623893</v>
      </c>
      <c r="BN103" s="78">
        <f ca="1">SUMPRODUCT(BN98:OFFSET(BN98,0,Prj_Len-BN$2),BN102:OFFSET(BN102,0,Prj_Len-BN$2))</f>
        <v>1131363.8274848007</v>
      </c>
      <c r="BO103" s="78">
        <f ca="1">SUMPRODUCT(BO98:OFFSET(BO98,0,Prj_Len-BO$2),BO102:OFFSET(BO102,0,Prj_Len-BO$2))</f>
        <v>1105006.410868888</v>
      </c>
      <c r="BP103" s="78">
        <f ca="1">SUMPRODUCT(BP98:OFFSET(BP98,0,Prj_Len-BP$2),BP102:OFFSET(BP102,0,Prj_Len-BP$2))</f>
        <v>1078807.1250476036</v>
      </c>
      <c r="BQ103" s="78">
        <f ca="1">SUMPRODUCT(BQ98:OFFSET(BQ98,0,Prj_Len-BQ$2),BQ102:OFFSET(BQ102,0,Prj_Len-BQ$2))</f>
        <v>1052765.0200112869</v>
      </c>
      <c r="BR103" s="78">
        <f ca="1">SUMPRODUCT(BR98:OFFSET(BR98,0,Prj_Len-BR$2),BR102:OFFSET(BR102,0,Prj_Len-BR$2))</f>
        <v>1026879.151472807</v>
      </c>
      <c r="BS103" s="78">
        <f ca="1">SUMPRODUCT(BS98:OFFSET(BS98,0,Prj_Len-BS$2),BS102:OFFSET(BS102,0,Prj_Len-BS$2))</f>
        <v>1016394.1997647338</v>
      </c>
      <c r="BT103" s="78">
        <f ca="1">SUMPRODUCT(BT98:OFFSET(BT98,0,Prj_Len-BT$2),BT102:OFFSET(BT102,0,Prj_Len-BT$2))</f>
        <v>1000949.2541085902</v>
      </c>
      <c r="BU103" s="78">
        <f ca="1">SUMPRODUCT(BU98:OFFSET(BU98,0,Prj_Len-BU$2),BU102:OFFSET(BU102,0,Prj_Len-BU$2))</f>
        <v>985597.05383093457</v>
      </c>
      <c r="BV103" s="78">
        <f ca="1">SUMPRODUCT(BV98:OFFSET(BV98,0,Prj_Len-BV$2),BV102:OFFSET(BV102,0,Prj_Len-BV$2))</f>
        <v>970337.04077292443</v>
      </c>
      <c r="BW103" s="78">
        <f ca="1">SUMPRODUCT(BW98:OFFSET(BW98,0,Prj_Len-BW$2),BW102:OFFSET(BW102,0,Prj_Len-BW$2))</f>
        <v>954726.74557175487</v>
      </c>
      <c r="BX103" s="78">
        <f ca="1">SUMPRODUCT(BX98:OFFSET(BX98,0,Prj_Len-BX$2),BX102:OFFSET(BX102,0,Prj_Len-BX$2))</f>
        <v>925000.63907957275</v>
      </c>
      <c r="BY103" s="78">
        <f ca="1">SUMPRODUCT(BY98:OFFSET(BY98,0,Prj_Len-BY$2),BY102:OFFSET(BY102,0,Prj_Len-BY$2))</f>
        <v>900182.45945642714</v>
      </c>
      <c r="BZ103" s="78">
        <f ca="1">SUMPRODUCT(BZ98:OFFSET(BZ98,0,Prj_Len-BZ$2),BZ102:OFFSET(BZ102,0,Prj_Len-BZ$2))</f>
        <v>875513.16393188131</v>
      </c>
      <c r="CA103" s="78">
        <f ca="1">SUMPRODUCT(CA98:OFFSET(CA98,0,Prj_Len-CA$2),CA102:OFFSET(CA102,0,Prj_Len-CA$2))</f>
        <v>850991.85818768141</v>
      </c>
      <c r="CB103" s="78">
        <f ca="1">SUMPRODUCT(CB98:OFFSET(CB98,0,Prj_Len-CB$2),CB102:OFFSET(CB102,0,Prj_Len-CB$2))</f>
        <v>826617.65329102753</v>
      </c>
      <c r="CC103" s="78">
        <f ca="1">SUMPRODUCT(CC98:OFFSET(CC98,0,Prj_Len-CC$2),CC102:OFFSET(CC102,0,Prj_Len-CC$2))</f>
        <v>802389.66566198564</v>
      </c>
      <c r="CD103" s="78">
        <f ca="1">SUMPRODUCT(CD98:OFFSET(CD98,0,Prj_Len-CD$2),CD102:OFFSET(CD102,0,Prj_Len-CD$2))</f>
        <v>778307.01704110031</v>
      </c>
      <c r="CE103" s="78">
        <f ca="1">SUMPRODUCT(CE98:OFFSET(CE98,0,Prj_Len-CE$2),CE102:OFFSET(CE102,0,Prj_Len-CE$2))</f>
        <v>768553.88859376591</v>
      </c>
      <c r="CF103" s="78">
        <f ca="1">SUMPRODUCT(CF98:OFFSET(CF98,0,Prj_Len-CF$2),CF102:OFFSET(CF102,0,Prj_Len-CF$2))</f>
        <v>754185.78105644719</v>
      </c>
      <c r="CG103" s="78">
        <f ca="1">SUMPRODUCT(CG98:OFFSET(CG98,0,Prj_Len-CG$2),CG102:OFFSET(CG102,0,Prj_Len-CG$2))</f>
        <v>739903.93917255395</v>
      </c>
      <c r="CH103" s="78">
        <f ca="1">SUMPRODUCT(CH98:OFFSET(CH98,0,Prj_Len-CH$2),CH102:OFFSET(CH102,0,Prj_Len-CH$2))</f>
        <v>725707.84393442946</v>
      </c>
      <c r="CI103" s="78">
        <f ca="1">SUMPRODUCT(CI98:OFFSET(CI98,0,Prj_Len-CI$2),CI102:OFFSET(CI102,0,Prj_Len-CI$2))</f>
        <v>711185.80677568924</v>
      </c>
      <c r="CJ103" s="78">
        <f ca="1">SUMPRODUCT(CJ98:OFFSET(CJ98,0,Prj_Len-CJ$2),CJ102:OFFSET(CJ102,0,Prj_Len-CJ$2))</f>
        <v>683529.90089147107</v>
      </c>
      <c r="CK103" s="78">
        <f ca="1">SUMPRODUCT(CK98:OFFSET(CK98,0,Prj_Len-CK$2),CK102:OFFSET(CK102,0,Prj_Len-CK$2))</f>
        <v>660440.47427278699</v>
      </c>
      <c r="CL103" s="78">
        <f ca="1">SUMPRODUCT(CL98:OFFSET(CL98,0,Prj_Len-CL$2),CL102:OFFSET(CL102,0,Prj_Len-CL$2))</f>
        <v>637489.54830215406</v>
      </c>
      <c r="CM103" s="78">
        <f ca="1">SUMPRODUCT(CM98:OFFSET(CM98,0,Prj_Len-CM$2),CM102:OFFSET(CM102,0,Prj_Len-CM$2))</f>
        <v>614676.29117925023</v>
      </c>
      <c r="CN103" s="78">
        <f ca="1">SUMPRODUCT(CN98:OFFSET(CN98,0,Prj_Len-CN$2),CN102:OFFSET(CN102,0,Prj_Len-CN$2))</f>
        <v>591999.87611103849</v>
      </c>
      <c r="CO103" s="78">
        <f ca="1">SUMPRODUCT(CO98:OFFSET(CO98,0,Prj_Len-CO$2),CO102:OFFSET(CO102,0,Prj_Len-CO$2))</f>
        <v>569459.48128149146</v>
      </c>
      <c r="CP103" s="78">
        <f ca="1">SUMPRODUCT(CP98:OFFSET(CP98,0,Prj_Len-CP$2),CP102:OFFSET(CP102,0,Prj_Len-CP$2))</f>
        <v>547054.289821496</v>
      </c>
      <c r="CQ103" s="78">
        <f ca="1">SUMPRODUCT(CQ98:OFFSET(CQ98,0,Prj_Len-CQ$2),CQ102:OFFSET(CQ102,0,Prj_Len-CQ$2))</f>
        <v>537981.75754078489</v>
      </c>
      <c r="CR103" s="78">
        <f ca="1">SUMPRODUCT(CR98:OFFSET(CR98,0,Prj_Len-CR$2),CR102:OFFSET(CR102,0,Prj_Len-CR$2))</f>
        <v>524615.26367272204</v>
      </c>
      <c r="CS103" s="78">
        <f ca="1">SUMPRODUCT(CS98:OFFSET(CS98,0,Prj_Len-CS$2),CS102:OFFSET(CS102,0,Prj_Len-CS$2))</f>
        <v>511329.01013206638</v>
      </c>
      <c r="CT103" s="78">
        <f ca="1">SUMPRODUCT(CT98:OFFSET(CT98,0,Prj_Len-CT$2),CT102:OFFSET(CT102,0,Prj_Len-CT$2))</f>
        <v>498122.51429669076</v>
      </c>
      <c r="CU103" s="78">
        <f ca="1">SUMPRODUCT(CU98:OFFSET(CU98,0,Prj_Len-CU$2),CU102:OFFSET(CU102,0,Prj_Len-CU$2))</f>
        <v>484612.72708222608</v>
      </c>
      <c r="CV103" s="78">
        <f ca="1">SUMPRODUCT(CV98:OFFSET(CV98,0,Prj_Len-CV$2),CV102:OFFSET(CV102,0,Prj_Len-CV$2))</f>
        <v>458882.70817050792</v>
      </c>
      <c r="CW103" s="78">
        <f ca="1">SUMPRODUCT(CW98:OFFSET(CW98,0,Prj_Len-CW$2),CW102:OFFSET(CW102,0,Prj_Len-CW$2))</f>
        <v>437401.47726766381</v>
      </c>
      <c r="CX103" s="78">
        <f ca="1">SUMPRODUCT(CX98:OFFSET(CX98,0,Prj_Len-CX$2),CX102:OFFSET(CX102,0,Prj_Len-CX$2))</f>
        <v>416049.08931921178</v>
      </c>
      <c r="CY103" s="78">
        <f ca="1">SUMPRODUCT(CY98:OFFSET(CY98,0,Prj_Len-CY$2),CY102:OFFSET(CY102,0,Prj_Len-CY$2))</f>
        <v>394824.77065397165</v>
      </c>
      <c r="CZ103" s="78">
        <f ca="1">SUMPRODUCT(CZ98:OFFSET(CZ98,0,Prj_Len-CZ$2),CZ102:OFFSET(CZ102,0,Prj_Len-CZ$2))</f>
        <v>373727.75225664978</v>
      </c>
      <c r="DA103" s="78">
        <f ca="1">SUMPRODUCT(DA98:OFFSET(DA98,0,Prj_Len-DA$2),DA102:OFFSET(DA102,0,Prj_Len-DA$2))</f>
        <v>352757.26973970357</v>
      </c>
      <c r="DB103" s="78">
        <f ca="1">SUMPRODUCT(DB98:OFFSET(DB98,0,Prj_Len-DB$2),DB102:OFFSET(DB102,0,Prj_Len-DB$2))</f>
        <v>331912.56331537646</v>
      </c>
      <c r="DC103" s="78">
        <f ca="1">SUMPRODUCT(DC98:OFFSET(DC98,0,Prj_Len-DC$2),DC102:OFFSET(DC102,0,Prj_Len-DC$2))</f>
        <v>323473.00516370585</v>
      </c>
      <c r="DD103" s="78">
        <f ca="1">SUMPRODUCT(DD98:OFFSET(DD98,0,Prj_Len-DD$2),DD102:OFFSET(DD102,0,Prj_Len-DD$2))</f>
        <v>311038.17447335116</v>
      </c>
      <c r="DE103" s="78">
        <f ca="1">SUMPRODUCT(DE98:OFFSET(DE98,0,Prj_Len-DE$2),DE102:OFFSET(DE102,0,Prj_Len-DE$2))</f>
        <v>298677.98109886085</v>
      </c>
      <c r="DF103" s="78">
        <f ca="1">SUMPRODUCT(DF98:OFFSET(DF98,0,Prj_Len-DF$2),DF102:OFFSET(DF102,0,Prj_Len-DF$2))</f>
        <v>286391.97623585974</v>
      </c>
      <c r="DG103" s="78">
        <f ca="1">SUMPRODUCT(DG98:OFFSET(DG98,0,Prj_Len-DG$2),DG102:OFFSET(DG102,0,Prj_Len-DG$2))</f>
        <v>273823.75793402124</v>
      </c>
      <c r="DH103" s="78">
        <f ca="1">SUMPRODUCT(DH98:OFFSET(DH98,0,Prj_Len-DH$2),DH102:OFFSET(DH102,0,Prj_Len-DH$2))</f>
        <v>249885.3906574763</v>
      </c>
      <c r="DI103" s="78">
        <f ca="1">SUMPRODUCT(DI98:OFFSET(DI98,0,Prj_Len-DI$2),DI102:OFFSET(DI102,0,Prj_Len-DI$2))</f>
        <v>229900.22341193538</v>
      </c>
      <c r="DJ103" s="78">
        <f ca="1">SUMPRODUCT(DJ98:OFFSET(DJ98,0,Prj_Len-DJ$2),DJ102:OFFSET(DJ102,0,Prj_Len-DJ$2))</f>
        <v>210034.91624920451</v>
      </c>
      <c r="DK103" s="78">
        <f ca="1">SUMPRODUCT(DK98:OFFSET(DK98,0,Prj_Len-DK$2),DK102:OFFSET(DK102,0,Prj_Len-DK$2))</f>
        <v>190288.74954894249</v>
      </c>
      <c r="DL103" s="78">
        <f ca="1">SUMPRODUCT(DL98:OFFSET(DL98,0,Prj_Len-DL$2),DL102:OFFSET(DL102,0,Prj_Len-DL$2))</f>
        <v>170661.00802014204</v>
      </c>
      <c r="DM103" s="78">
        <f ca="1">SUMPRODUCT(DM98:OFFSET(DM98,0,Prj_Len-DM$2),DM102:OFFSET(DM102,0,Prj_Len-DM$2))</f>
        <v>151150.9806749807</v>
      </c>
      <c r="DN103" s="78">
        <f ca="1">SUMPRODUCT(DN98:OFFSET(DN98,0,Prj_Len-DN$2),DN102:OFFSET(DN102,0,Prj_Len-DN$2))</f>
        <v>131757.96080283416</v>
      </c>
      <c r="DO103" s="78">
        <f ca="1">SUMPRODUCT(DO98:OFFSET(DO98,0,Prj_Len-DO$2),DO102:OFFSET(DO102,0,Prj_Len-DO$2))</f>
        <v>123907.10360835984</v>
      </c>
      <c r="DP103" s="78">
        <f ca="1">SUMPRODUCT(DP98:OFFSET(DP98,0,Prj_Len-DP$2),DP102:OFFSET(DP102,0,Prj_Len-DP$2))</f>
        <v>112338.8873364804</v>
      </c>
      <c r="DQ103" s="78">
        <f ca="1">SUMPRODUCT(DQ98:OFFSET(DQ98,0,Prj_Len-DQ$2),DQ102:OFFSET(DQ102,0,Prj_Len-DQ$2))</f>
        <v>100840.09789264362</v>
      </c>
      <c r="DR103" s="78">
        <f ca="1">SUMPRODUCT(DR98:OFFSET(DR98,0,Prj_Len-DR$2),DR102:OFFSET(DR102,0,Prj_Len-DR$2))</f>
        <v>89410.317905859876</v>
      </c>
      <c r="DS103" s="78">
        <f ca="1">SUMPRODUCT(DS98:OFFSET(DS98,0,Prj_Len-DS$2),DS102:OFFSET(DS102,0,Prj_Len-DS$2))</f>
        <v>77717.938814708104</v>
      </c>
      <c r="DT103" s="78">
        <f ca="1">SUMPRODUCT(DT98:OFFSET(DT98,0,Prj_Len-DT$2),DT102:OFFSET(DT102,0,Prj_Len-DT$2))</f>
        <v>55446.359936615168</v>
      </c>
      <c r="DU103" s="78">
        <f ca="1">SUMPRODUCT(DU98:OFFSET(DU98,0,Prj_Len-DU$2),DU102:OFFSET(DU102,0,Prj_Len-DU$2))</f>
        <v>36852.958377470582</v>
      </c>
      <c r="DV103" s="78">
        <f ca="1">SUMPRODUCT(DV98:OFFSET(DV98,0,Prj_Len-DV$2),DV102:OFFSET(DV102,0,Prj_Len-DV$2))</f>
        <v>18371.061518462688</v>
      </c>
    </row>
    <row r="104" spans="1:126" hidden="1" x14ac:dyDescent="0.2">
      <c r="A104" s="10" t="str">
        <f ca="1">Language!A1310</f>
        <v>Суммарная задолженность, TD</v>
      </c>
      <c r="C104" s="46" t="str">
        <f ca="1">Параметры!$C$70</f>
        <v>тыс. руб.</v>
      </c>
      <c r="F104" s="6" t="s">
        <v>3190</v>
      </c>
      <c r="G104" s="78" t="e">
        <f>SUM(Отчеты!#REF!,Отчеты!#REF!)</f>
        <v>#REF!</v>
      </c>
      <c r="H104" s="78" t="e">
        <f>SUM(Отчеты!#REF!,Отчеты!#REF!)</f>
        <v>#REF!</v>
      </c>
      <c r="I104" s="78" t="e">
        <f>SUM(Отчеты!#REF!,Отчеты!#REF!)</f>
        <v>#REF!</v>
      </c>
      <c r="J104" s="78" t="e">
        <f>SUM(Отчеты!#REF!,Отчеты!#REF!)</f>
        <v>#REF!</v>
      </c>
      <c r="K104" s="78" t="e">
        <f>SUM(Отчеты!#REF!,Отчеты!#REF!)</f>
        <v>#REF!</v>
      </c>
      <c r="L104" s="78" t="e">
        <f>SUM(Отчеты!#REF!,Отчеты!#REF!)</f>
        <v>#REF!</v>
      </c>
      <c r="M104" s="78" t="e">
        <f>SUM(Отчеты!#REF!,Отчеты!#REF!)</f>
        <v>#REF!</v>
      </c>
      <c r="N104" s="78" t="e">
        <f>SUM(Отчеты!#REF!,Отчеты!#REF!)</f>
        <v>#REF!</v>
      </c>
      <c r="O104" s="78" t="e">
        <f>SUM(Отчеты!#REF!,Отчеты!#REF!)</f>
        <v>#REF!</v>
      </c>
      <c r="P104" s="78" t="e">
        <f>SUM(Отчеты!#REF!,Отчеты!#REF!)</f>
        <v>#REF!</v>
      </c>
      <c r="Q104" s="78" t="e">
        <f>SUM(Отчеты!#REF!,Отчеты!#REF!)</f>
        <v>#REF!</v>
      </c>
      <c r="R104" s="78" t="e">
        <f>SUM(Отчеты!#REF!,Отчеты!#REF!)</f>
        <v>#REF!</v>
      </c>
      <c r="S104" s="78" t="e">
        <f>SUM(Отчеты!#REF!,Отчеты!#REF!)</f>
        <v>#REF!</v>
      </c>
      <c r="T104" s="78" t="e">
        <f>SUM(Отчеты!#REF!,Отчеты!#REF!)</f>
        <v>#REF!</v>
      </c>
      <c r="U104" s="78" t="e">
        <f>SUM(Отчеты!#REF!,Отчеты!#REF!)</f>
        <v>#REF!</v>
      </c>
      <c r="V104" s="78" t="e">
        <f>SUM(Отчеты!#REF!,Отчеты!#REF!)</f>
        <v>#REF!</v>
      </c>
      <c r="W104" s="78" t="e">
        <f>SUM(Отчеты!#REF!,Отчеты!#REF!)</f>
        <v>#REF!</v>
      </c>
      <c r="X104" s="78" t="e">
        <f>SUM(Отчеты!#REF!,Отчеты!#REF!)</f>
        <v>#REF!</v>
      </c>
      <c r="Y104" s="78" t="e">
        <f>SUM(Отчеты!#REF!,Отчеты!#REF!)</f>
        <v>#REF!</v>
      </c>
      <c r="Z104" s="78" t="e">
        <f>SUM(Отчеты!#REF!,Отчеты!#REF!)</f>
        <v>#REF!</v>
      </c>
      <c r="AA104" s="78" t="e">
        <f>SUM(Отчеты!#REF!,Отчеты!#REF!)</f>
        <v>#REF!</v>
      </c>
      <c r="AB104" s="78" t="e">
        <f>SUM(Отчеты!#REF!,Отчеты!#REF!)</f>
        <v>#REF!</v>
      </c>
      <c r="AC104" s="78" t="e">
        <f>SUM(Отчеты!#REF!,Отчеты!#REF!)</f>
        <v>#REF!</v>
      </c>
      <c r="AD104" s="78" t="e">
        <f>SUM(Отчеты!#REF!,Отчеты!#REF!)</f>
        <v>#REF!</v>
      </c>
      <c r="AE104" s="78" t="e">
        <f>SUM(Отчеты!#REF!,Отчеты!#REF!)</f>
        <v>#REF!</v>
      </c>
      <c r="AF104" s="78" t="e">
        <f>SUM(Отчеты!#REF!,Отчеты!#REF!)</f>
        <v>#REF!</v>
      </c>
      <c r="AG104" s="78" t="e">
        <f>SUM(Отчеты!#REF!,Отчеты!#REF!)</f>
        <v>#REF!</v>
      </c>
      <c r="AH104" s="78" t="e">
        <f>SUM(Отчеты!#REF!,Отчеты!#REF!)</f>
        <v>#REF!</v>
      </c>
      <c r="AI104" s="78" t="e">
        <f>SUM(Отчеты!#REF!,Отчеты!#REF!)</f>
        <v>#REF!</v>
      </c>
      <c r="AJ104" s="78" t="e">
        <f>SUM(Отчеты!#REF!,Отчеты!#REF!)</f>
        <v>#REF!</v>
      </c>
      <c r="AK104" s="78" t="e">
        <f>SUM(Отчеты!#REF!,Отчеты!#REF!)</f>
        <v>#REF!</v>
      </c>
      <c r="AL104" s="78" t="e">
        <f>SUM(Отчеты!#REF!,Отчеты!#REF!)</f>
        <v>#REF!</v>
      </c>
      <c r="AM104" s="78" t="e">
        <f>SUM(Отчеты!#REF!,Отчеты!#REF!)</f>
        <v>#REF!</v>
      </c>
      <c r="AN104" s="78" t="e">
        <f>SUM(Отчеты!#REF!,Отчеты!#REF!)</f>
        <v>#REF!</v>
      </c>
      <c r="AO104" s="78" t="e">
        <f>SUM(Отчеты!#REF!,Отчеты!#REF!)</f>
        <v>#REF!</v>
      </c>
      <c r="AP104" s="78" t="e">
        <f>SUM(Отчеты!#REF!,Отчеты!#REF!)</f>
        <v>#REF!</v>
      </c>
      <c r="AQ104" s="78" t="e">
        <f>SUM(Отчеты!#REF!,Отчеты!#REF!)</f>
        <v>#REF!</v>
      </c>
      <c r="AR104" s="78" t="e">
        <f>SUM(Отчеты!#REF!,Отчеты!#REF!)</f>
        <v>#REF!</v>
      </c>
      <c r="AS104" s="78" t="e">
        <f>SUM(Отчеты!#REF!,Отчеты!#REF!)</f>
        <v>#REF!</v>
      </c>
      <c r="AT104" s="78" t="e">
        <f>SUM(Отчеты!#REF!,Отчеты!#REF!)</f>
        <v>#REF!</v>
      </c>
      <c r="AU104" s="78" t="e">
        <f>SUM(Отчеты!#REF!,Отчеты!#REF!)</f>
        <v>#REF!</v>
      </c>
      <c r="AV104" s="78" t="e">
        <f>SUM(Отчеты!#REF!,Отчеты!#REF!)</f>
        <v>#REF!</v>
      </c>
      <c r="AW104" s="78" t="e">
        <f>SUM(Отчеты!#REF!,Отчеты!#REF!)</f>
        <v>#REF!</v>
      </c>
      <c r="AX104" s="78" t="e">
        <f>SUM(Отчеты!#REF!,Отчеты!#REF!)</f>
        <v>#REF!</v>
      </c>
      <c r="AY104" s="78" t="e">
        <f>SUM(Отчеты!#REF!,Отчеты!#REF!)</f>
        <v>#REF!</v>
      </c>
      <c r="AZ104" s="78" t="e">
        <f>SUM(Отчеты!#REF!,Отчеты!#REF!)</f>
        <v>#REF!</v>
      </c>
      <c r="BA104" s="78" t="e">
        <f>SUM(Отчеты!#REF!,Отчеты!#REF!)</f>
        <v>#REF!</v>
      </c>
      <c r="BB104" s="78" t="e">
        <f>SUM(Отчеты!#REF!,Отчеты!#REF!)</f>
        <v>#REF!</v>
      </c>
      <c r="BC104" s="78" t="e">
        <f>SUM(Отчеты!#REF!,Отчеты!#REF!)</f>
        <v>#REF!</v>
      </c>
      <c r="BD104" s="78" t="e">
        <f>SUM(Отчеты!#REF!,Отчеты!#REF!)</f>
        <v>#REF!</v>
      </c>
      <c r="BE104" s="78" t="e">
        <f>SUM(Отчеты!#REF!,Отчеты!#REF!)</f>
        <v>#REF!</v>
      </c>
      <c r="BF104" s="78" t="e">
        <f>SUM(Отчеты!#REF!,Отчеты!#REF!)</f>
        <v>#REF!</v>
      </c>
      <c r="BG104" s="78" t="e">
        <f>SUM(Отчеты!#REF!,Отчеты!#REF!)</f>
        <v>#REF!</v>
      </c>
      <c r="BH104" s="78" t="e">
        <f>SUM(Отчеты!#REF!,Отчеты!#REF!)</f>
        <v>#REF!</v>
      </c>
      <c r="BI104" s="78" t="e">
        <f>SUM(Отчеты!#REF!,Отчеты!#REF!)</f>
        <v>#REF!</v>
      </c>
      <c r="BJ104" s="78" t="e">
        <f>SUM(Отчеты!#REF!,Отчеты!#REF!)</f>
        <v>#REF!</v>
      </c>
      <c r="BK104" s="78" t="e">
        <f>SUM(Отчеты!#REF!,Отчеты!#REF!)</f>
        <v>#REF!</v>
      </c>
      <c r="BL104" s="78" t="e">
        <f>SUM(Отчеты!#REF!,Отчеты!#REF!)</f>
        <v>#REF!</v>
      </c>
      <c r="BM104" s="78" t="e">
        <f>SUM(Отчеты!#REF!,Отчеты!#REF!)</f>
        <v>#REF!</v>
      </c>
      <c r="BN104" s="78" t="e">
        <f>SUM(Отчеты!#REF!,Отчеты!#REF!)</f>
        <v>#REF!</v>
      </c>
      <c r="BO104" s="78" t="e">
        <f>SUM(Отчеты!#REF!,Отчеты!#REF!)</f>
        <v>#REF!</v>
      </c>
      <c r="BP104" s="78" t="e">
        <f>SUM(Отчеты!#REF!,Отчеты!#REF!)</f>
        <v>#REF!</v>
      </c>
      <c r="BQ104" s="78" t="e">
        <f>SUM(Отчеты!#REF!,Отчеты!#REF!)</f>
        <v>#REF!</v>
      </c>
      <c r="BR104" s="78" t="e">
        <f>SUM(Отчеты!#REF!,Отчеты!#REF!)</f>
        <v>#REF!</v>
      </c>
      <c r="BS104" s="78" t="e">
        <f>SUM(Отчеты!#REF!,Отчеты!#REF!)</f>
        <v>#REF!</v>
      </c>
      <c r="BT104" s="78" t="e">
        <f>SUM(Отчеты!#REF!,Отчеты!#REF!)</f>
        <v>#REF!</v>
      </c>
      <c r="BU104" s="78" t="e">
        <f>SUM(Отчеты!#REF!,Отчеты!#REF!)</f>
        <v>#REF!</v>
      </c>
      <c r="BV104" s="78" t="e">
        <f>SUM(Отчеты!#REF!,Отчеты!#REF!)</f>
        <v>#REF!</v>
      </c>
      <c r="BW104" s="78" t="e">
        <f>SUM(Отчеты!#REF!,Отчеты!#REF!)</f>
        <v>#REF!</v>
      </c>
      <c r="BX104" s="78" t="e">
        <f>SUM(Отчеты!#REF!,Отчеты!#REF!)</f>
        <v>#REF!</v>
      </c>
      <c r="BY104" s="78" t="e">
        <f>SUM(Отчеты!#REF!,Отчеты!#REF!)</f>
        <v>#REF!</v>
      </c>
      <c r="BZ104" s="78" t="e">
        <f>SUM(Отчеты!#REF!,Отчеты!#REF!)</f>
        <v>#REF!</v>
      </c>
      <c r="CA104" s="78" t="e">
        <f>SUM(Отчеты!#REF!,Отчеты!#REF!)</f>
        <v>#REF!</v>
      </c>
      <c r="CB104" s="78" t="e">
        <f>SUM(Отчеты!#REF!,Отчеты!#REF!)</f>
        <v>#REF!</v>
      </c>
      <c r="CC104" s="78" t="e">
        <f>SUM(Отчеты!#REF!,Отчеты!#REF!)</f>
        <v>#REF!</v>
      </c>
      <c r="CD104" s="78" t="e">
        <f>SUM(Отчеты!#REF!,Отчеты!#REF!)</f>
        <v>#REF!</v>
      </c>
      <c r="CE104" s="78" t="e">
        <f>SUM(Отчеты!#REF!,Отчеты!#REF!)</f>
        <v>#REF!</v>
      </c>
      <c r="CF104" s="78" t="e">
        <f>SUM(Отчеты!#REF!,Отчеты!#REF!)</f>
        <v>#REF!</v>
      </c>
      <c r="CG104" s="78" t="e">
        <f>SUM(Отчеты!#REF!,Отчеты!#REF!)</f>
        <v>#REF!</v>
      </c>
      <c r="CH104" s="78" t="e">
        <f>SUM(Отчеты!#REF!,Отчеты!#REF!)</f>
        <v>#REF!</v>
      </c>
      <c r="CI104" s="78" t="e">
        <f>SUM(Отчеты!#REF!,Отчеты!#REF!)</f>
        <v>#REF!</v>
      </c>
      <c r="CJ104" s="78" t="e">
        <f>SUM(Отчеты!#REF!,Отчеты!#REF!)</f>
        <v>#REF!</v>
      </c>
      <c r="CK104" s="78" t="e">
        <f>SUM(Отчеты!#REF!,Отчеты!#REF!)</f>
        <v>#REF!</v>
      </c>
      <c r="CL104" s="78" t="e">
        <f>SUM(Отчеты!#REF!,Отчеты!#REF!)</f>
        <v>#REF!</v>
      </c>
      <c r="CM104" s="78" t="e">
        <f>SUM(Отчеты!#REF!,Отчеты!#REF!)</f>
        <v>#REF!</v>
      </c>
      <c r="CN104" s="78" t="e">
        <f>SUM(Отчеты!#REF!,Отчеты!#REF!)</f>
        <v>#REF!</v>
      </c>
      <c r="CO104" s="78" t="e">
        <f>SUM(Отчеты!#REF!,Отчеты!#REF!)</f>
        <v>#REF!</v>
      </c>
      <c r="CP104" s="78" t="e">
        <f>SUM(Отчеты!#REF!,Отчеты!#REF!)</f>
        <v>#REF!</v>
      </c>
      <c r="CQ104" s="78" t="e">
        <f>SUM(Отчеты!#REF!,Отчеты!#REF!)</f>
        <v>#REF!</v>
      </c>
      <c r="CR104" s="78" t="e">
        <f>SUM(Отчеты!#REF!,Отчеты!#REF!)</f>
        <v>#REF!</v>
      </c>
      <c r="CS104" s="78" t="e">
        <f>SUM(Отчеты!#REF!,Отчеты!#REF!)</f>
        <v>#REF!</v>
      </c>
      <c r="CT104" s="78" t="e">
        <f>SUM(Отчеты!#REF!,Отчеты!#REF!)</f>
        <v>#REF!</v>
      </c>
      <c r="CU104" s="78" t="e">
        <f>SUM(Отчеты!#REF!,Отчеты!#REF!)</f>
        <v>#REF!</v>
      </c>
      <c r="CV104" s="78" t="e">
        <f>SUM(Отчеты!#REF!,Отчеты!#REF!)</f>
        <v>#REF!</v>
      </c>
      <c r="CW104" s="78" t="e">
        <f>SUM(Отчеты!#REF!,Отчеты!#REF!)</f>
        <v>#REF!</v>
      </c>
      <c r="CX104" s="78" t="e">
        <f>SUM(Отчеты!#REF!,Отчеты!#REF!)</f>
        <v>#REF!</v>
      </c>
      <c r="CY104" s="78" t="e">
        <f>SUM(Отчеты!#REF!,Отчеты!#REF!)</f>
        <v>#REF!</v>
      </c>
      <c r="CZ104" s="78" t="e">
        <f>SUM(Отчеты!#REF!,Отчеты!#REF!)</f>
        <v>#REF!</v>
      </c>
      <c r="DA104" s="78" t="e">
        <f>SUM(Отчеты!#REF!,Отчеты!#REF!)</f>
        <v>#REF!</v>
      </c>
      <c r="DB104" s="78" t="e">
        <f>SUM(Отчеты!#REF!,Отчеты!#REF!)</f>
        <v>#REF!</v>
      </c>
      <c r="DC104" s="78" t="e">
        <f>SUM(Отчеты!#REF!,Отчеты!#REF!)</f>
        <v>#REF!</v>
      </c>
      <c r="DD104" s="78" t="e">
        <f>SUM(Отчеты!#REF!,Отчеты!#REF!)</f>
        <v>#REF!</v>
      </c>
      <c r="DE104" s="78" t="e">
        <f>SUM(Отчеты!#REF!,Отчеты!#REF!)</f>
        <v>#REF!</v>
      </c>
      <c r="DF104" s="78" t="e">
        <f>SUM(Отчеты!#REF!,Отчеты!#REF!)</f>
        <v>#REF!</v>
      </c>
      <c r="DG104" s="78" t="e">
        <f>SUM(Отчеты!#REF!,Отчеты!#REF!)</f>
        <v>#REF!</v>
      </c>
      <c r="DH104" s="78" t="e">
        <f>SUM(Отчеты!#REF!,Отчеты!#REF!)</f>
        <v>#REF!</v>
      </c>
      <c r="DI104" s="78" t="e">
        <f>SUM(Отчеты!#REF!,Отчеты!#REF!)</f>
        <v>#REF!</v>
      </c>
      <c r="DJ104" s="78" t="e">
        <f>SUM(Отчеты!#REF!,Отчеты!#REF!)</f>
        <v>#REF!</v>
      </c>
      <c r="DK104" s="78" t="e">
        <f>SUM(Отчеты!#REF!,Отчеты!#REF!)</f>
        <v>#REF!</v>
      </c>
      <c r="DL104" s="78" t="e">
        <f>SUM(Отчеты!#REF!,Отчеты!#REF!)</f>
        <v>#REF!</v>
      </c>
      <c r="DM104" s="78" t="e">
        <f>SUM(Отчеты!#REF!,Отчеты!#REF!)</f>
        <v>#REF!</v>
      </c>
      <c r="DN104" s="78" t="e">
        <f>SUM(Отчеты!#REF!,Отчеты!#REF!)</f>
        <v>#REF!</v>
      </c>
      <c r="DO104" s="78" t="e">
        <f>SUM(Отчеты!#REF!,Отчеты!#REF!)</f>
        <v>#REF!</v>
      </c>
      <c r="DP104" s="78" t="e">
        <f>SUM(Отчеты!#REF!,Отчеты!#REF!)</f>
        <v>#REF!</v>
      </c>
      <c r="DQ104" s="78" t="e">
        <f>SUM(Отчеты!#REF!,Отчеты!#REF!)</f>
        <v>#REF!</v>
      </c>
      <c r="DR104" s="78" t="e">
        <f>SUM(Отчеты!#REF!,Отчеты!#REF!)</f>
        <v>#REF!</v>
      </c>
      <c r="DS104" s="78" t="e">
        <f>SUM(Отчеты!#REF!,Отчеты!#REF!)</f>
        <v>#REF!</v>
      </c>
      <c r="DT104" s="78" t="e">
        <f>SUM(Отчеты!#REF!,Отчеты!#REF!)</f>
        <v>#REF!</v>
      </c>
      <c r="DU104" s="78" t="e">
        <f>SUM(Отчеты!#REF!,Отчеты!#REF!)</f>
        <v>#REF!</v>
      </c>
      <c r="DV104" s="78" t="e">
        <f>SUM(Отчеты!#REF!,Отчеты!#REF!)</f>
        <v>#REF!</v>
      </c>
    </row>
    <row r="105" spans="1:126" hidden="1" x14ac:dyDescent="0.2">
      <c r="A105" s="41" t="str">
        <f ca="1">Language!A1485</f>
        <v>Коэффициент покрытия за весь срок кредита (LLCR)</v>
      </c>
      <c r="B105" s="74"/>
      <c r="C105" s="43" t="str">
        <f ca="1">Language!$A$1467</f>
        <v>раз</v>
      </c>
      <c r="D105" s="44"/>
      <c r="E105" s="44"/>
      <c r="F105" s="44" t="s">
        <v>696</v>
      </c>
      <c r="G105" s="261" t="e">
        <f>IF(G104=0,0,G103/G104)</f>
        <v>#REF!</v>
      </c>
      <c r="H105" s="261" t="e">
        <f t="shared" ref="H105:N105" si="122">IF(H104=0,0,H103/H104)</f>
        <v>#REF!</v>
      </c>
      <c r="I105" s="261" t="e">
        <f t="shared" si="122"/>
        <v>#REF!</v>
      </c>
      <c r="J105" s="261" t="e">
        <f t="shared" si="122"/>
        <v>#REF!</v>
      </c>
      <c r="K105" s="261" t="e">
        <f t="shared" si="122"/>
        <v>#REF!</v>
      </c>
      <c r="L105" s="261" t="e">
        <f t="shared" si="122"/>
        <v>#REF!</v>
      </c>
      <c r="M105" s="261" t="e">
        <f t="shared" si="122"/>
        <v>#REF!</v>
      </c>
      <c r="N105" s="261" t="e">
        <f t="shared" si="122"/>
        <v>#REF!</v>
      </c>
      <c r="O105" s="261" t="e">
        <f t="shared" ref="O105:AT105" si="123">IF(O104=0,0,O103/O104)</f>
        <v>#REF!</v>
      </c>
      <c r="P105" s="261" t="e">
        <f t="shared" si="123"/>
        <v>#REF!</v>
      </c>
      <c r="Q105" s="261" t="e">
        <f t="shared" si="123"/>
        <v>#REF!</v>
      </c>
      <c r="R105" s="261" t="e">
        <f t="shared" si="123"/>
        <v>#REF!</v>
      </c>
      <c r="S105" s="261" t="e">
        <f t="shared" si="123"/>
        <v>#REF!</v>
      </c>
      <c r="T105" s="261" t="e">
        <f t="shared" si="123"/>
        <v>#REF!</v>
      </c>
      <c r="U105" s="261" t="e">
        <f t="shared" si="123"/>
        <v>#REF!</v>
      </c>
      <c r="V105" s="261" t="e">
        <f t="shared" si="123"/>
        <v>#REF!</v>
      </c>
      <c r="W105" s="261" t="e">
        <f t="shared" si="123"/>
        <v>#REF!</v>
      </c>
      <c r="X105" s="261" t="e">
        <f t="shared" si="123"/>
        <v>#REF!</v>
      </c>
      <c r="Y105" s="261" t="e">
        <f t="shared" si="123"/>
        <v>#REF!</v>
      </c>
      <c r="Z105" s="261" t="e">
        <f t="shared" si="123"/>
        <v>#REF!</v>
      </c>
      <c r="AA105" s="261" t="e">
        <f t="shared" si="123"/>
        <v>#REF!</v>
      </c>
      <c r="AB105" s="261" t="e">
        <f t="shared" si="123"/>
        <v>#REF!</v>
      </c>
      <c r="AC105" s="261" t="e">
        <f t="shared" si="123"/>
        <v>#REF!</v>
      </c>
      <c r="AD105" s="261" t="e">
        <f t="shared" si="123"/>
        <v>#REF!</v>
      </c>
      <c r="AE105" s="261" t="e">
        <f t="shared" si="123"/>
        <v>#REF!</v>
      </c>
      <c r="AF105" s="261" t="e">
        <f t="shared" si="123"/>
        <v>#REF!</v>
      </c>
      <c r="AG105" s="261" t="e">
        <f t="shared" si="123"/>
        <v>#REF!</v>
      </c>
      <c r="AH105" s="261" t="e">
        <f t="shared" si="123"/>
        <v>#REF!</v>
      </c>
      <c r="AI105" s="261" t="e">
        <f t="shared" si="123"/>
        <v>#REF!</v>
      </c>
      <c r="AJ105" s="261" t="e">
        <f t="shared" si="123"/>
        <v>#REF!</v>
      </c>
      <c r="AK105" s="261" t="e">
        <f t="shared" si="123"/>
        <v>#REF!</v>
      </c>
      <c r="AL105" s="261" t="e">
        <f t="shared" si="123"/>
        <v>#REF!</v>
      </c>
      <c r="AM105" s="261" t="e">
        <f t="shared" si="123"/>
        <v>#REF!</v>
      </c>
      <c r="AN105" s="261" t="e">
        <f t="shared" si="123"/>
        <v>#REF!</v>
      </c>
      <c r="AO105" s="261" t="e">
        <f t="shared" si="123"/>
        <v>#REF!</v>
      </c>
      <c r="AP105" s="261" t="e">
        <f t="shared" si="123"/>
        <v>#REF!</v>
      </c>
      <c r="AQ105" s="261" t="e">
        <f t="shared" si="123"/>
        <v>#REF!</v>
      </c>
      <c r="AR105" s="261" t="e">
        <f t="shared" si="123"/>
        <v>#REF!</v>
      </c>
      <c r="AS105" s="261" t="e">
        <f t="shared" si="123"/>
        <v>#REF!</v>
      </c>
      <c r="AT105" s="261" t="e">
        <f t="shared" si="123"/>
        <v>#REF!</v>
      </c>
      <c r="AU105" s="261" t="e">
        <f t="shared" ref="AU105:BZ105" si="124">IF(AU104=0,0,AU103/AU104)</f>
        <v>#REF!</v>
      </c>
      <c r="AV105" s="261" t="e">
        <f t="shared" si="124"/>
        <v>#REF!</v>
      </c>
      <c r="AW105" s="261" t="e">
        <f t="shared" si="124"/>
        <v>#REF!</v>
      </c>
      <c r="AX105" s="261" t="e">
        <f t="shared" si="124"/>
        <v>#REF!</v>
      </c>
      <c r="AY105" s="261" t="e">
        <f t="shared" si="124"/>
        <v>#REF!</v>
      </c>
      <c r="AZ105" s="261" t="e">
        <f t="shared" si="124"/>
        <v>#REF!</v>
      </c>
      <c r="BA105" s="261" t="e">
        <f t="shared" si="124"/>
        <v>#REF!</v>
      </c>
      <c r="BB105" s="261" t="e">
        <f t="shared" si="124"/>
        <v>#REF!</v>
      </c>
      <c r="BC105" s="261" t="e">
        <f t="shared" si="124"/>
        <v>#REF!</v>
      </c>
      <c r="BD105" s="261" t="e">
        <f t="shared" si="124"/>
        <v>#REF!</v>
      </c>
      <c r="BE105" s="261" t="e">
        <f t="shared" si="124"/>
        <v>#REF!</v>
      </c>
      <c r="BF105" s="261" t="e">
        <f t="shared" si="124"/>
        <v>#REF!</v>
      </c>
      <c r="BG105" s="261" t="e">
        <f t="shared" si="124"/>
        <v>#REF!</v>
      </c>
      <c r="BH105" s="261" t="e">
        <f t="shared" si="124"/>
        <v>#REF!</v>
      </c>
      <c r="BI105" s="261" t="e">
        <f t="shared" si="124"/>
        <v>#REF!</v>
      </c>
      <c r="BJ105" s="261" t="e">
        <f t="shared" si="124"/>
        <v>#REF!</v>
      </c>
      <c r="BK105" s="261" t="e">
        <f t="shared" si="124"/>
        <v>#REF!</v>
      </c>
      <c r="BL105" s="261" t="e">
        <f t="shared" si="124"/>
        <v>#REF!</v>
      </c>
      <c r="BM105" s="261" t="e">
        <f t="shared" si="124"/>
        <v>#REF!</v>
      </c>
      <c r="BN105" s="261" t="e">
        <f t="shared" si="124"/>
        <v>#REF!</v>
      </c>
      <c r="BO105" s="261" t="e">
        <f t="shared" si="124"/>
        <v>#REF!</v>
      </c>
      <c r="BP105" s="261" t="e">
        <f t="shared" si="124"/>
        <v>#REF!</v>
      </c>
      <c r="BQ105" s="261" t="e">
        <f t="shared" si="124"/>
        <v>#REF!</v>
      </c>
      <c r="BR105" s="261" t="e">
        <f t="shared" si="124"/>
        <v>#REF!</v>
      </c>
      <c r="BS105" s="261" t="e">
        <f t="shared" si="124"/>
        <v>#REF!</v>
      </c>
      <c r="BT105" s="261" t="e">
        <f t="shared" si="124"/>
        <v>#REF!</v>
      </c>
      <c r="BU105" s="261" t="e">
        <f t="shared" si="124"/>
        <v>#REF!</v>
      </c>
      <c r="BV105" s="261" t="e">
        <f t="shared" si="124"/>
        <v>#REF!</v>
      </c>
      <c r="BW105" s="261" t="e">
        <f t="shared" si="124"/>
        <v>#REF!</v>
      </c>
      <c r="BX105" s="261" t="e">
        <f t="shared" si="124"/>
        <v>#REF!</v>
      </c>
      <c r="BY105" s="261" t="e">
        <f t="shared" si="124"/>
        <v>#REF!</v>
      </c>
      <c r="BZ105" s="261" t="e">
        <f t="shared" si="124"/>
        <v>#REF!</v>
      </c>
      <c r="CA105" s="261" t="e">
        <f t="shared" ref="CA105:DF105" si="125">IF(CA104=0,0,CA103/CA104)</f>
        <v>#REF!</v>
      </c>
      <c r="CB105" s="261" t="e">
        <f t="shared" si="125"/>
        <v>#REF!</v>
      </c>
      <c r="CC105" s="261" t="e">
        <f t="shared" si="125"/>
        <v>#REF!</v>
      </c>
      <c r="CD105" s="261" t="e">
        <f t="shared" si="125"/>
        <v>#REF!</v>
      </c>
      <c r="CE105" s="261" t="e">
        <f t="shared" si="125"/>
        <v>#REF!</v>
      </c>
      <c r="CF105" s="261" t="e">
        <f t="shared" si="125"/>
        <v>#REF!</v>
      </c>
      <c r="CG105" s="261" t="e">
        <f t="shared" si="125"/>
        <v>#REF!</v>
      </c>
      <c r="CH105" s="261" t="e">
        <f t="shared" si="125"/>
        <v>#REF!</v>
      </c>
      <c r="CI105" s="261" t="e">
        <f t="shared" si="125"/>
        <v>#REF!</v>
      </c>
      <c r="CJ105" s="261" t="e">
        <f t="shared" si="125"/>
        <v>#REF!</v>
      </c>
      <c r="CK105" s="261" t="e">
        <f t="shared" si="125"/>
        <v>#REF!</v>
      </c>
      <c r="CL105" s="261" t="e">
        <f t="shared" si="125"/>
        <v>#REF!</v>
      </c>
      <c r="CM105" s="261" t="e">
        <f t="shared" si="125"/>
        <v>#REF!</v>
      </c>
      <c r="CN105" s="261" t="e">
        <f t="shared" si="125"/>
        <v>#REF!</v>
      </c>
      <c r="CO105" s="261" t="e">
        <f t="shared" si="125"/>
        <v>#REF!</v>
      </c>
      <c r="CP105" s="261" t="e">
        <f t="shared" si="125"/>
        <v>#REF!</v>
      </c>
      <c r="CQ105" s="261" t="e">
        <f t="shared" si="125"/>
        <v>#REF!</v>
      </c>
      <c r="CR105" s="261" t="e">
        <f t="shared" si="125"/>
        <v>#REF!</v>
      </c>
      <c r="CS105" s="261" t="e">
        <f t="shared" si="125"/>
        <v>#REF!</v>
      </c>
      <c r="CT105" s="261" t="e">
        <f t="shared" si="125"/>
        <v>#REF!</v>
      </c>
      <c r="CU105" s="261" t="e">
        <f t="shared" si="125"/>
        <v>#REF!</v>
      </c>
      <c r="CV105" s="261" t="e">
        <f t="shared" si="125"/>
        <v>#REF!</v>
      </c>
      <c r="CW105" s="261" t="e">
        <f t="shared" si="125"/>
        <v>#REF!</v>
      </c>
      <c r="CX105" s="261" t="e">
        <f t="shared" si="125"/>
        <v>#REF!</v>
      </c>
      <c r="CY105" s="261" t="e">
        <f t="shared" si="125"/>
        <v>#REF!</v>
      </c>
      <c r="CZ105" s="261" t="e">
        <f t="shared" si="125"/>
        <v>#REF!</v>
      </c>
      <c r="DA105" s="261" t="e">
        <f t="shared" si="125"/>
        <v>#REF!</v>
      </c>
      <c r="DB105" s="261" t="e">
        <f t="shared" si="125"/>
        <v>#REF!</v>
      </c>
      <c r="DC105" s="261" t="e">
        <f t="shared" si="125"/>
        <v>#REF!</v>
      </c>
      <c r="DD105" s="261" t="e">
        <f t="shared" si="125"/>
        <v>#REF!</v>
      </c>
      <c r="DE105" s="261" t="e">
        <f t="shared" si="125"/>
        <v>#REF!</v>
      </c>
      <c r="DF105" s="261" t="e">
        <f t="shared" si="125"/>
        <v>#REF!</v>
      </c>
      <c r="DG105" s="261" t="e">
        <f t="shared" ref="DG105:DV105" si="126">IF(DG104=0,0,DG103/DG104)</f>
        <v>#REF!</v>
      </c>
      <c r="DH105" s="261" t="e">
        <f t="shared" si="126"/>
        <v>#REF!</v>
      </c>
      <c r="DI105" s="261" t="e">
        <f t="shared" si="126"/>
        <v>#REF!</v>
      </c>
      <c r="DJ105" s="261" t="e">
        <f t="shared" si="126"/>
        <v>#REF!</v>
      </c>
      <c r="DK105" s="261" t="e">
        <f t="shared" si="126"/>
        <v>#REF!</v>
      </c>
      <c r="DL105" s="261" t="e">
        <f t="shared" si="126"/>
        <v>#REF!</v>
      </c>
      <c r="DM105" s="261" t="e">
        <f t="shared" si="126"/>
        <v>#REF!</v>
      </c>
      <c r="DN105" s="261" t="e">
        <f t="shared" si="126"/>
        <v>#REF!</v>
      </c>
      <c r="DO105" s="261" t="e">
        <f t="shared" si="126"/>
        <v>#REF!</v>
      </c>
      <c r="DP105" s="261" t="e">
        <f t="shared" si="126"/>
        <v>#REF!</v>
      </c>
      <c r="DQ105" s="261" t="e">
        <f t="shared" si="126"/>
        <v>#REF!</v>
      </c>
      <c r="DR105" s="261" t="e">
        <f t="shared" si="126"/>
        <v>#REF!</v>
      </c>
      <c r="DS105" s="261" t="e">
        <f t="shared" si="126"/>
        <v>#REF!</v>
      </c>
      <c r="DT105" s="261" t="e">
        <f t="shared" si="126"/>
        <v>#REF!</v>
      </c>
      <c r="DU105" s="261" t="e">
        <f t="shared" si="126"/>
        <v>#REF!</v>
      </c>
      <c r="DV105" s="261" t="e">
        <f t="shared" si="126"/>
        <v>#REF!</v>
      </c>
    </row>
    <row r="106" spans="1:126" hidden="1" x14ac:dyDescent="0.2">
      <c r="A106" s="22"/>
      <c r="F106" s="6" t="s">
        <v>2961</v>
      </c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/>
      <c r="BA106" s="111"/>
      <c r="BB106" s="111"/>
      <c r="BC106" s="111"/>
      <c r="BD106" s="111"/>
      <c r="BE106" s="111"/>
      <c r="BF106" s="111"/>
      <c r="BG106" s="111"/>
      <c r="BH106" s="111"/>
      <c r="BI106" s="111"/>
      <c r="BJ106" s="111"/>
      <c r="BK106" s="111"/>
      <c r="BL106" s="111"/>
      <c r="BM106" s="111"/>
      <c r="BN106" s="111"/>
      <c r="BO106" s="111"/>
      <c r="BP106" s="111"/>
      <c r="BQ106" s="111"/>
      <c r="BR106" s="111"/>
      <c r="BS106" s="111"/>
      <c r="BT106" s="111"/>
      <c r="BU106" s="111"/>
      <c r="BV106" s="111"/>
      <c r="BW106" s="111"/>
      <c r="BX106" s="111"/>
      <c r="BY106" s="111"/>
      <c r="BZ106" s="111"/>
      <c r="CA106" s="111"/>
      <c r="CB106" s="111"/>
      <c r="CC106" s="111"/>
      <c r="CD106" s="111"/>
      <c r="CE106" s="111"/>
      <c r="CF106" s="111"/>
      <c r="CG106" s="111"/>
      <c r="CH106" s="111"/>
      <c r="CI106" s="111"/>
      <c r="CJ106" s="111"/>
      <c r="CK106" s="111"/>
      <c r="CL106" s="111"/>
      <c r="CM106" s="111"/>
      <c r="CN106" s="111"/>
      <c r="CO106" s="111"/>
      <c r="CP106" s="111"/>
      <c r="CQ106" s="111"/>
      <c r="CR106" s="111"/>
      <c r="CS106" s="111"/>
      <c r="CT106" s="111"/>
      <c r="CU106" s="111"/>
      <c r="CV106" s="111"/>
      <c r="CW106" s="111"/>
      <c r="CX106" s="111"/>
      <c r="CY106" s="111"/>
      <c r="CZ106" s="111"/>
      <c r="DA106" s="111"/>
      <c r="DB106" s="111"/>
      <c r="DC106" s="111"/>
      <c r="DD106" s="111"/>
      <c r="DE106" s="111"/>
      <c r="DF106" s="111"/>
      <c r="DG106" s="111"/>
      <c r="DH106" s="111"/>
      <c r="DI106" s="111"/>
      <c r="DJ106" s="111"/>
      <c r="DK106" s="111"/>
      <c r="DL106" s="111"/>
      <c r="DM106" s="111"/>
      <c r="DN106" s="111"/>
      <c r="DO106" s="111"/>
      <c r="DP106" s="111"/>
      <c r="DQ106" s="111"/>
      <c r="DR106" s="111"/>
      <c r="DS106" s="111"/>
      <c r="DT106" s="111"/>
      <c r="DU106" s="111"/>
      <c r="DV106" s="111"/>
    </row>
    <row r="107" spans="1:126" hidden="1" x14ac:dyDescent="0.2">
      <c r="A107" s="10" t="str">
        <f ca="1">Language!A1317</f>
        <v>Отношение Долг / Собственный капитал</v>
      </c>
      <c r="C107" s="46" t="str">
        <f ca="1">Language!$A$1467</f>
        <v>раз</v>
      </c>
      <c r="F107" s="6" t="s">
        <v>696</v>
      </c>
      <c r="G107" s="79" t="e">
        <f>IF(Отчеты!#REF!&lt;&gt;0,G86/Отчеты!#REF!,0)</f>
        <v>#REF!</v>
      </c>
      <c r="H107" s="79" t="e">
        <f>IF(Отчеты!#REF!&lt;&gt;0,H86/Отчеты!#REF!,0)</f>
        <v>#REF!</v>
      </c>
      <c r="I107" s="79" t="e">
        <f>IF(Отчеты!#REF!&lt;&gt;0,I86/Отчеты!#REF!,0)</f>
        <v>#REF!</v>
      </c>
      <c r="J107" s="79" t="e">
        <f>IF(Отчеты!#REF!&lt;&gt;0,J86/Отчеты!#REF!,0)</f>
        <v>#REF!</v>
      </c>
      <c r="K107" s="79" t="e">
        <f>IF(Отчеты!#REF!&lt;&gt;0,K86/Отчеты!#REF!,0)</f>
        <v>#REF!</v>
      </c>
      <c r="L107" s="79" t="e">
        <f>IF(Отчеты!#REF!&lt;&gt;0,L86/Отчеты!#REF!,0)</f>
        <v>#REF!</v>
      </c>
      <c r="M107" s="79" t="e">
        <f>IF(Отчеты!#REF!&lt;&gt;0,M86/Отчеты!#REF!,0)</f>
        <v>#REF!</v>
      </c>
      <c r="N107" s="79" t="e">
        <f>IF(Отчеты!#REF!&lt;&gt;0,N86/Отчеты!#REF!,0)</f>
        <v>#REF!</v>
      </c>
      <c r="O107" s="79" t="e">
        <f>IF(Отчеты!#REF!&lt;&gt;0,O86/Отчеты!#REF!,0)</f>
        <v>#REF!</v>
      </c>
      <c r="P107" s="79" t="e">
        <f>IF(Отчеты!#REF!&lt;&gt;0,P86/Отчеты!#REF!,0)</f>
        <v>#REF!</v>
      </c>
      <c r="Q107" s="79" t="e">
        <f>IF(Отчеты!#REF!&lt;&gt;0,Q86/Отчеты!#REF!,0)</f>
        <v>#REF!</v>
      </c>
      <c r="R107" s="79" t="e">
        <f>IF(Отчеты!#REF!&lt;&gt;0,R86/Отчеты!#REF!,0)</f>
        <v>#REF!</v>
      </c>
      <c r="S107" s="79" t="e">
        <f>IF(Отчеты!#REF!&lt;&gt;0,S86/Отчеты!#REF!,0)</f>
        <v>#REF!</v>
      </c>
      <c r="T107" s="79" t="e">
        <f>IF(Отчеты!#REF!&lt;&gt;0,T86/Отчеты!#REF!,0)</f>
        <v>#REF!</v>
      </c>
      <c r="U107" s="79" t="e">
        <f>IF(Отчеты!#REF!&lt;&gt;0,U86/Отчеты!#REF!,0)</f>
        <v>#REF!</v>
      </c>
      <c r="V107" s="79" t="e">
        <f>IF(Отчеты!#REF!&lt;&gt;0,V86/Отчеты!#REF!,0)</f>
        <v>#REF!</v>
      </c>
      <c r="W107" s="79" t="e">
        <f>IF(Отчеты!#REF!&lt;&gt;0,W86/Отчеты!#REF!,0)</f>
        <v>#REF!</v>
      </c>
      <c r="X107" s="79" t="e">
        <f>IF(Отчеты!#REF!&lt;&gt;0,X86/Отчеты!#REF!,0)</f>
        <v>#REF!</v>
      </c>
      <c r="Y107" s="79" t="e">
        <f>IF(Отчеты!#REF!&lt;&gt;0,Y86/Отчеты!#REF!,0)</f>
        <v>#REF!</v>
      </c>
      <c r="Z107" s="79" t="e">
        <f>IF(Отчеты!#REF!&lt;&gt;0,Z86/Отчеты!#REF!,0)</f>
        <v>#REF!</v>
      </c>
      <c r="AA107" s="79" t="e">
        <f>IF(Отчеты!#REF!&lt;&gt;0,AA86/Отчеты!#REF!,0)</f>
        <v>#REF!</v>
      </c>
      <c r="AB107" s="79" t="e">
        <f>IF(Отчеты!#REF!&lt;&gt;0,AB86/Отчеты!#REF!,0)</f>
        <v>#REF!</v>
      </c>
      <c r="AC107" s="79" t="e">
        <f>IF(Отчеты!#REF!&lt;&gt;0,AC86/Отчеты!#REF!,0)</f>
        <v>#REF!</v>
      </c>
      <c r="AD107" s="79" t="e">
        <f>IF(Отчеты!#REF!&lt;&gt;0,AD86/Отчеты!#REF!,0)</f>
        <v>#REF!</v>
      </c>
      <c r="AE107" s="79" t="e">
        <f>IF(Отчеты!#REF!&lt;&gt;0,AE86/Отчеты!#REF!,0)</f>
        <v>#REF!</v>
      </c>
      <c r="AF107" s="79" t="e">
        <f>IF(Отчеты!#REF!&lt;&gt;0,AF86/Отчеты!#REF!,0)</f>
        <v>#REF!</v>
      </c>
      <c r="AG107" s="79" t="e">
        <f>IF(Отчеты!#REF!&lt;&gt;0,AG86/Отчеты!#REF!,0)</f>
        <v>#REF!</v>
      </c>
      <c r="AH107" s="79" t="e">
        <f>IF(Отчеты!#REF!&lt;&gt;0,AH86/Отчеты!#REF!,0)</f>
        <v>#REF!</v>
      </c>
      <c r="AI107" s="79" t="e">
        <f>IF(Отчеты!#REF!&lt;&gt;0,AI86/Отчеты!#REF!,0)</f>
        <v>#REF!</v>
      </c>
      <c r="AJ107" s="79" t="e">
        <f>IF(Отчеты!#REF!&lt;&gt;0,AJ86/Отчеты!#REF!,0)</f>
        <v>#REF!</v>
      </c>
      <c r="AK107" s="79" t="e">
        <f>IF(Отчеты!#REF!&lt;&gt;0,AK86/Отчеты!#REF!,0)</f>
        <v>#REF!</v>
      </c>
      <c r="AL107" s="79" t="e">
        <f>IF(Отчеты!#REF!&lt;&gt;0,AL86/Отчеты!#REF!,0)</f>
        <v>#REF!</v>
      </c>
      <c r="AM107" s="79" t="e">
        <f>IF(Отчеты!#REF!&lt;&gt;0,AM86/Отчеты!#REF!,0)</f>
        <v>#REF!</v>
      </c>
      <c r="AN107" s="79" t="e">
        <f>IF(Отчеты!#REF!&lt;&gt;0,AN86/Отчеты!#REF!,0)</f>
        <v>#REF!</v>
      </c>
      <c r="AO107" s="79" t="e">
        <f>IF(Отчеты!#REF!&lt;&gt;0,AO86/Отчеты!#REF!,0)</f>
        <v>#REF!</v>
      </c>
      <c r="AP107" s="79" t="e">
        <f>IF(Отчеты!#REF!&lt;&gt;0,AP86/Отчеты!#REF!,0)</f>
        <v>#REF!</v>
      </c>
      <c r="AQ107" s="79" t="e">
        <f>IF(Отчеты!#REF!&lt;&gt;0,AQ86/Отчеты!#REF!,0)</f>
        <v>#REF!</v>
      </c>
      <c r="AR107" s="79" t="e">
        <f>IF(Отчеты!#REF!&lt;&gt;0,AR86/Отчеты!#REF!,0)</f>
        <v>#REF!</v>
      </c>
      <c r="AS107" s="79" t="e">
        <f>IF(Отчеты!#REF!&lt;&gt;0,AS86/Отчеты!#REF!,0)</f>
        <v>#REF!</v>
      </c>
      <c r="AT107" s="79" t="e">
        <f>IF(Отчеты!#REF!&lt;&gt;0,AT86/Отчеты!#REF!,0)</f>
        <v>#REF!</v>
      </c>
      <c r="AU107" s="79" t="e">
        <f>IF(Отчеты!#REF!&lt;&gt;0,AU86/Отчеты!#REF!,0)</f>
        <v>#REF!</v>
      </c>
      <c r="AV107" s="79" t="e">
        <f>IF(Отчеты!#REF!&lt;&gt;0,AV86/Отчеты!#REF!,0)</f>
        <v>#REF!</v>
      </c>
      <c r="AW107" s="79" t="e">
        <f>IF(Отчеты!#REF!&lt;&gt;0,AW86/Отчеты!#REF!,0)</f>
        <v>#REF!</v>
      </c>
      <c r="AX107" s="79" t="e">
        <f>IF(Отчеты!#REF!&lt;&gt;0,AX86/Отчеты!#REF!,0)</f>
        <v>#REF!</v>
      </c>
      <c r="AY107" s="79" t="e">
        <f>IF(Отчеты!#REF!&lt;&gt;0,AY86/Отчеты!#REF!,0)</f>
        <v>#REF!</v>
      </c>
      <c r="AZ107" s="79" t="e">
        <f>IF(Отчеты!#REF!&lt;&gt;0,AZ86/Отчеты!#REF!,0)</f>
        <v>#REF!</v>
      </c>
      <c r="BA107" s="79" t="e">
        <f>IF(Отчеты!#REF!&lt;&gt;0,BA86/Отчеты!#REF!,0)</f>
        <v>#REF!</v>
      </c>
      <c r="BB107" s="79" t="e">
        <f>IF(Отчеты!#REF!&lt;&gt;0,BB86/Отчеты!#REF!,0)</f>
        <v>#REF!</v>
      </c>
      <c r="BC107" s="79" t="e">
        <f>IF(Отчеты!#REF!&lt;&gt;0,BC86/Отчеты!#REF!,0)</f>
        <v>#REF!</v>
      </c>
      <c r="BD107" s="79" t="e">
        <f>IF(Отчеты!#REF!&lt;&gt;0,BD86/Отчеты!#REF!,0)</f>
        <v>#REF!</v>
      </c>
      <c r="BE107" s="79" t="e">
        <f>IF(Отчеты!#REF!&lt;&gt;0,BE86/Отчеты!#REF!,0)</f>
        <v>#REF!</v>
      </c>
      <c r="BF107" s="79" t="e">
        <f>IF(Отчеты!#REF!&lt;&gt;0,BF86/Отчеты!#REF!,0)</f>
        <v>#REF!</v>
      </c>
      <c r="BG107" s="79" t="e">
        <f>IF(Отчеты!#REF!&lt;&gt;0,BG86/Отчеты!#REF!,0)</f>
        <v>#REF!</v>
      </c>
      <c r="BH107" s="79" t="e">
        <f>IF(Отчеты!#REF!&lt;&gt;0,BH86/Отчеты!#REF!,0)</f>
        <v>#REF!</v>
      </c>
      <c r="BI107" s="79" t="e">
        <f>IF(Отчеты!#REF!&lt;&gt;0,BI86/Отчеты!#REF!,0)</f>
        <v>#REF!</v>
      </c>
      <c r="BJ107" s="79" t="e">
        <f>IF(Отчеты!#REF!&lt;&gt;0,BJ86/Отчеты!#REF!,0)</f>
        <v>#REF!</v>
      </c>
      <c r="BK107" s="79" t="e">
        <f>IF(Отчеты!#REF!&lt;&gt;0,BK86/Отчеты!#REF!,0)</f>
        <v>#REF!</v>
      </c>
      <c r="BL107" s="79" t="e">
        <f>IF(Отчеты!#REF!&lt;&gt;0,BL86/Отчеты!#REF!,0)</f>
        <v>#REF!</v>
      </c>
      <c r="BM107" s="79" t="e">
        <f>IF(Отчеты!#REF!&lt;&gt;0,BM86/Отчеты!#REF!,0)</f>
        <v>#REF!</v>
      </c>
      <c r="BN107" s="79" t="e">
        <f>IF(Отчеты!#REF!&lt;&gt;0,BN86/Отчеты!#REF!,0)</f>
        <v>#REF!</v>
      </c>
      <c r="BO107" s="79" t="e">
        <f>IF(Отчеты!#REF!&lt;&gt;0,BO86/Отчеты!#REF!,0)</f>
        <v>#REF!</v>
      </c>
      <c r="BP107" s="79" t="e">
        <f>IF(Отчеты!#REF!&lt;&gt;0,BP86/Отчеты!#REF!,0)</f>
        <v>#REF!</v>
      </c>
      <c r="BQ107" s="79" t="e">
        <f>IF(Отчеты!#REF!&lt;&gt;0,BQ86/Отчеты!#REF!,0)</f>
        <v>#REF!</v>
      </c>
      <c r="BR107" s="79" t="e">
        <f>IF(Отчеты!#REF!&lt;&gt;0,BR86/Отчеты!#REF!,0)</f>
        <v>#REF!</v>
      </c>
      <c r="BS107" s="79" t="e">
        <f>IF(Отчеты!#REF!&lt;&gt;0,BS86/Отчеты!#REF!,0)</f>
        <v>#REF!</v>
      </c>
      <c r="BT107" s="79" t="e">
        <f>IF(Отчеты!#REF!&lt;&gt;0,BT86/Отчеты!#REF!,0)</f>
        <v>#REF!</v>
      </c>
      <c r="BU107" s="79" t="e">
        <f>IF(Отчеты!#REF!&lt;&gt;0,BU86/Отчеты!#REF!,0)</f>
        <v>#REF!</v>
      </c>
      <c r="BV107" s="79" t="e">
        <f>IF(Отчеты!#REF!&lt;&gt;0,BV86/Отчеты!#REF!,0)</f>
        <v>#REF!</v>
      </c>
      <c r="BW107" s="79" t="e">
        <f>IF(Отчеты!#REF!&lt;&gt;0,BW86/Отчеты!#REF!,0)</f>
        <v>#REF!</v>
      </c>
      <c r="BX107" s="79" t="e">
        <f>IF(Отчеты!#REF!&lt;&gt;0,BX86/Отчеты!#REF!,0)</f>
        <v>#REF!</v>
      </c>
      <c r="BY107" s="79" t="e">
        <f>IF(Отчеты!#REF!&lt;&gt;0,BY86/Отчеты!#REF!,0)</f>
        <v>#REF!</v>
      </c>
      <c r="BZ107" s="79" t="e">
        <f>IF(Отчеты!#REF!&lt;&gt;0,BZ86/Отчеты!#REF!,0)</f>
        <v>#REF!</v>
      </c>
      <c r="CA107" s="79" t="e">
        <f>IF(Отчеты!#REF!&lt;&gt;0,CA86/Отчеты!#REF!,0)</f>
        <v>#REF!</v>
      </c>
      <c r="CB107" s="79" t="e">
        <f>IF(Отчеты!#REF!&lt;&gt;0,CB86/Отчеты!#REF!,0)</f>
        <v>#REF!</v>
      </c>
      <c r="CC107" s="79" t="e">
        <f>IF(Отчеты!#REF!&lt;&gt;0,CC86/Отчеты!#REF!,0)</f>
        <v>#REF!</v>
      </c>
      <c r="CD107" s="79" t="e">
        <f>IF(Отчеты!#REF!&lt;&gt;0,CD86/Отчеты!#REF!,0)</f>
        <v>#REF!</v>
      </c>
      <c r="CE107" s="79" t="e">
        <f>IF(Отчеты!#REF!&lt;&gt;0,CE86/Отчеты!#REF!,0)</f>
        <v>#REF!</v>
      </c>
      <c r="CF107" s="79" t="e">
        <f>IF(Отчеты!#REF!&lt;&gt;0,CF86/Отчеты!#REF!,0)</f>
        <v>#REF!</v>
      </c>
      <c r="CG107" s="79" t="e">
        <f>IF(Отчеты!#REF!&lt;&gt;0,CG86/Отчеты!#REF!,0)</f>
        <v>#REF!</v>
      </c>
      <c r="CH107" s="79" t="e">
        <f>IF(Отчеты!#REF!&lt;&gt;0,CH86/Отчеты!#REF!,0)</f>
        <v>#REF!</v>
      </c>
      <c r="CI107" s="79" t="e">
        <f>IF(Отчеты!#REF!&lt;&gt;0,CI86/Отчеты!#REF!,0)</f>
        <v>#REF!</v>
      </c>
      <c r="CJ107" s="79" t="e">
        <f>IF(Отчеты!#REF!&lt;&gt;0,CJ86/Отчеты!#REF!,0)</f>
        <v>#REF!</v>
      </c>
      <c r="CK107" s="79" t="e">
        <f>IF(Отчеты!#REF!&lt;&gt;0,CK86/Отчеты!#REF!,0)</f>
        <v>#REF!</v>
      </c>
      <c r="CL107" s="79" t="e">
        <f>IF(Отчеты!#REF!&lt;&gt;0,CL86/Отчеты!#REF!,0)</f>
        <v>#REF!</v>
      </c>
      <c r="CM107" s="79" t="e">
        <f>IF(Отчеты!#REF!&lt;&gt;0,CM86/Отчеты!#REF!,0)</f>
        <v>#REF!</v>
      </c>
      <c r="CN107" s="79" t="e">
        <f>IF(Отчеты!#REF!&lt;&gt;0,CN86/Отчеты!#REF!,0)</f>
        <v>#REF!</v>
      </c>
      <c r="CO107" s="79" t="e">
        <f>IF(Отчеты!#REF!&lt;&gt;0,CO86/Отчеты!#REF!,0)</f>
        <v>#REF!</v>
      </c>
      <c r="CP107" s="79" t="e">
        <f>IF(Отчеты!#REF!&lt;&gt;0,CP86/Отчеты!#REF!,0)</f>
        <v>#REF!</v>
      </c>
      <c r="CQ107" s="79" t="e">
        <f>IF(Отчеты!#REF!&lt;&gt;0,CQ86/Отчеты!#REF!,0)</f>
        <v>#REF!</v>
      </c>
      <c r="CR107" s="79" t="e">
        <f>IF(Отчеты!#REF!&lt;&gt;0,CR86/Отчеты!#REF!,0)</f>
        <v>#REF!</v>
      </c>
      <c r="CS107" s="79" t="e">
        <f>IF(Отчеты!#REF!&lt;&gt;0,CS86/Отчеты!#REF!,0)</f>
        <v>#REF!</v>
      </c>
      <c r="CT107" s="79" t="e">
        <f>IF(Отчеты!#REF!&lt;&gt;0,CT86/Отчеты!#REF!,0)</f>
        <v>#REF!</v>
      </c>
      <c r="CU107" s="79" t="e">
        <f>IF(Отчеты!#REF!&lt;&gt;0,CU86/Отчеты!#REF!,0)</f>
        <v>#REF!</v>
      </c>
      <c r="CV107" s="79" t="e">
        <f>IF(Отчеты!#REF!&lt;&gt;0,CV86/Отчеты!#REF!,0)</f>
        <v>#REF!</v>
      </c>
      <c r="CW107" s="79" t="e">
        <f>IF(Отчеты!#REF!&lt;&gt;0,CW86/Отчеты!#REF!,0)</f>
        <v>#REF!</v>
      </c>
      <c r="CX107" s="79" t="e">
        <f>IF(Отчеты!#REF!&lt;&gt;0,CX86/Отчеты!#REF!,0)</f>
        <v>#REF!</v>
      </c>
      <c r="CY107" s="79" t="e">
        <f>IF(Отчеты!#REF!&lt;&gt;0,CY86/Отчеты!#REF!,0)</f>
        <v>#REF!</v>
      </c>
      <c r="CZ107" s="79" t="e">
        <f>IF(Отчеты!#REF!&lt;&gt;0,CZ86/Отчеты!#REF!,0)</f>
        <v>#REF!</v>
      </c>
      <c r="DA107" s="79" t="e">
        <f>IF(Отчеты!#REF!&lt;&gt;0,DA86/Отчеты!#REF!,0)</f>
        <v>#REF!</v>
      </c>
      <c r="DB107" s="79" t="e">
        <f>IF(Отчеты!#REF!&lt;&gt;0,DB86/Отчеты!#REF!,0)</f>
        <v>#REF!</v>
      </c>
      <c r="DC107" s="79" t="e">
        <f>IF(Отчеты!#REF!&lt;&gt;0,DC86/Отчеты!#REF!,0)</f>
        <v>#REF!</v>
      </c>
      <c r="DD107" s="79" t="e">
        <f>IF(Отчеты!#REF!&lt;&gt;0,DD86/Отчеты!#REF!,0)</f>
        <v>#REF!</v>
      </c>
      <c r="DE107" s="79" t="e">
        <f>IF(Отчеты!#REF!&lt;&gt;0,DE86/Отчеты!#REF!,0)</f>
        <v>#REF!</v>
      </c>
      <c r="DF107" s="79" t="e">
        <f>IF(Отчеты!#REF!&lt;&gt;0,DF86/Отчеты!#REF!,0)</f>
        <v>#REF!</v>
      </c>
      <c r="DG107" s="79" t="e">
        <f>IF(Отчеты!#REF!&lt;&gt;0,DG86/Отчеты!#REF!,0)</f>
        <v>#REF!</v>
      </c>
      <c r="DH107" s="79" t="e">
        <f>IF(Отчеты!#REF!&lt;&gt;0,DH86/Отчеты!#REF!,0)</f>
        <v>#REF!</v>
      </c>
      <c r="DI107" s="79" t="e">
        <f>IF(Отчеты!#REF!&lt;&gt;0,DI86/Отчеты!#REF!,0)</f>
        <v>#REF!</v>
      </c>
      <c r="DJ107" s="79" t="e">
        <f>IF(Отчеты!#REF!&lt;&gt;0,DJ86/Отчеты!#REF!,0)</f>
        <v>#REF!</v>
      </c>
      <c r="DK107" s="79" t="e">
        <f>IF(Отчеты!#REF!&lt;&gt;0,DK86/Отчеты!#REF!,0)</f>
        <v>#REF!</v>
      </c>
      <c r="DL107" s="79" t="e">
        <f>IF(Отчеты!#REF!&lt;&gt;0,DL86/Отчеты!#REF!,0)</f>
        <v>#REF!</v>
      </c>
      <c r="DM107" s="79" t="e">
        <f>IF(Отчеты!#REF!&lt;&gt;0,DM86/Отчеты!#REF!,0)</f>
        <v>#REF!</v>
      </c>
      <c r="DN107" s="79" t="e">
        <f>IF(Отчеты!#REF!&lt;&gt;0,DN86/Отчеты!#REF!,0)</f>
        <v>#REF!</v>
      </c>
      <c r="DO107" s="79" t="e">
        <f>IF(Отчеты!#REF!&lt;&gt;0,DO86/Отчеты!#REF!,0)</f>
        <v>#REF!</v>
      </c>
      <c r="DP107" s="79" t="e">
        <f>IF(Отчеты!#REF!&lt;&gt;0,DP86/Отчеты!#REF!,0)</f>
        <v>#REF!</v>
      </c>
      <c r="DQ107" s="79" t="e">
        <f>IF(Отчеты!#REF!&lt;&gt;0,DQ86/Отчеты!#REF!,0)</f>
        <v>#REF!</v>
      </c>
      <c r="DR107" s="79" t="e">
        <f>IF(Отчеты!#REF!&lt;&gt;0,DR86/Отчеты!#REF!,0)</f>
        <v>#REF!</v>
      </c>
      <c r="DS107" s="79" t="e">
        <f>IF(Отчеты!#REF!&lt;&gt;0,DS86/Отчеты!#REF!,0)</f>
        <v>#REF!</v>
      </c>
      <c r="DT107" s="79" t="e">
        <f>IF(Отчеты!#REF!&lt;&gt;0,DT86/Отчеты!#REF!,0)</f>
        <v>#REF!</v>
      </c>
      <c r="DU107" s="79" t="e">
        <f>IF(Отчеты!#REF!&lt;&gt;0,DU86/Отчеты!#REF!,0)</f>
        <v>#REF!</v>
      </c>
      <c r="DV107" s="79" t="e">
        <f>IF(Отчеты!#REF!&lt;&gt;0,DV86/Отчеты!#REF!,0)</f>
        <v>#REF!</v>
      </c>
    </row>
    <row r="108" spans="1:126" hidden="1" x14ac:dyDescent="0.2">
      <c r="A108" s="10"/>
      <c r="F108" s="6" t="s">
        <v>2961</v>
      </c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</row>
    <row r="109" spans="1:126" hidden="1" x14ac:dyDescent="0.2">
      <c r="A109" s="10" t="str">
        <f ca="1">Language!A1318</f>
        <v>Суммарные привлеченные кредиты</v>
      </c>
      <c r="B109" s="45">
        <f>Отчеты!DX58</f>
        <v>288093.63282082655</v>
      </c>
      <c r="C109" s="46" t="str">
        <f ca="1">Параметры!$C$70</f>
        <v>тыс. руб.</v>
      </c>
      <c r="F109" s="6" t="s">
        <v>693</v>
      </c>
      <c r="G109" s="78">
        <f>Отчеты!G58</f>
        <v>242742.36486350099</v>
      </c>
      <c r="H109" s="78">
        <f>Отчеты!H58</f>
        <v>7001.3155725706474</v>
      </c>
      <c r="I109" s="78">
        <f>Отчеты!I58</f>
        <v>38349.952384754884</v>
      </c>
      <c r="J109" s="78">
        <f>Отчеты!J58</f>
        <v>0</v>
      </c>
      <c r="K109" s="78">
        <f>Отчеты!K58</f>
        <v>0</v>
      </c>
      <c r="L109" s="78">
        <f>Отчеты!L58</f>
        <v>0</v>
      </c>
      <c r="M109" s="78">
        <f>Отчеты!M58</f>
        <v>0</v>
      </c>
      <c r="N109" s="78">
        <f>Отчеты!N58</f>
        <v>0</v>
      </c>
      <c r="O109" s="78">
        <f>Отчеты!O58</f>
        <v>0</v>
      </c>
      <c r="P109" s="78">
        <f>Отчеты!P58</f>
        <v>0</v>
      </c>
      <c r="Q109" s="78">
        <f>Отчеты!Q58</f>
        <v>0</v>
      </c>
      <c r="R109" s="78">
        <f>Отчеты!R58</f>
        <v>0</v>
      </c>
      <c r="S109" s="78">
        <f>Отчеты!S58</f>
        <v>0</v>
      </c>
      <c r="T109" s="78">
        <f>Отчеты!T58</f>
        <v>0</v>
      </c>
      <c r="U109" s="78">
        <f>Отчеты!U58</f>
        <v>0</v>
      </c>
      <c r="V109" s="78">
        <f>Отчеты!V58</f>
        <v>0</v>
      </c>
      <c r="W109" s="78">
        <f>Отчеты!W58</f>
        <v>0</v>
      </c>
      <c r="X109" s="78">
        <f>Отчеты!X58</f>
        <v>0</v>
      </c>
      <c r="Y109" s="78">
        <f>Отчеты!Y58</f>
        <v>0</v>
      </c>
      <c r="Z109" s="78">
        <f>Отчеты!Z58</f>
        <v>0</v>
      </c>
      <c r="AA109" s="78">
        <f>Отчеты!AA58</f>
        <v>0</v>
      </c>
      <c r="AB109" s="78">
        <f>Отчеты!AB58</f>
        <v>0</v>
      </c>
      <c r="AC109" s="78">
        <f>Отчеты!AC58</f>
        <v>0</v>
      </c>
      <c r="AD109" s="78">
        <f>Отчеты!AD58</f>
        <v>0</v>
      </c>
      <c r="AE109" s="78">
        <f>Отчеты!AE58</f>
        <v>0</v>
      </c>
      <c r="AF109" s="78">
        <f>Отчеты!AF58</f>
        <v>0</v>
      </c>
      <c r="AG109" s="78">
        <f>Отчеты!AG58</f>
        <v>0</v>
      </c>
      <c r="AH109" s="78">
        <f>Отчеты!AH58</f>
        <v>0</v>
      </c>
      <c r="AI109" s="78">
        <f>Отчеты!AI58</f>
        <v>0</v>
      </c>
      <c r="AJ109" s="78">
        <f>Отчеты!AJ58</f>
        <v>0</v>
      </c>
      <c r="AK109" s="78">
        <f>Отчеты!AK58</f>
        <v>0</v>
      </c>
      <c r="AL109" s="78">
        <f>Отчеты!AL58</f>
        <v>0</v>
      </c>
      <c r="AM109" s="78">
        <f>Отчеты!AM58</f>
        <v>0</v>
      </c>
      <c r="AN109" s="78">
        <f>Отчеты!AN58</f>
        <v>0</v>
      </c>
      <c r="AO109" s="78">
        <f>Отчеты!AO58</f>
        <v>0</v>
      </c>
      <c r="AP109" s="78">
        <f>Отчеты!AP58</f>
        <v>0</v>
      </c>
      <c r="AQ109" s="78">
        <f>Отчеты!AQ58</f>
        <v>0</v>
      </c>
      <c r="AR109" s="78">
        <f>Отчеты!AR58</f>
        <v>0</v>
      </c>
      <c r="AS109" s="78">
        <f>Отчеты!AS58</f>
        <v>0</v>
      </c>
      <c r="AT109" s="78">
        <f>Отчеты!AT58</f>
        <v>0</v>
      </c>
      <c r="AU109" s="78">
        <f>Отчеты!AU58</f>
        <v>0</v>
      </c>
      <c r="AV109" s="78">
        <f>Отчеты!AV58</f>
        <v>0</v>
      </c>
      <c r="AW109" s="78">
        <f>Отчеты!AW58</f>
        <v>0</v>
      </c>
      <c r="AX109" s="78">
        <f>Отчеты!AX58</f>
        <v>0</v>
      </c>
      <c r="AY109" s="78">
        <f>Отчеты!AY58</f>
        <v>0</v>
      </c>
      <c r="AZ109" s="78">
        <f>Отчеты!AZ58</f>
        <v>0</v>
      </c>
      <c r="BA109" s="78">
        <f>Отчеты!BA58</f>
        <v>0</v>
      </c>
      <c r="BB109" s="78">
        <f>Отчеты!BB58</f>
        <v>0</v>
      </c>
      <c r="BC109" s="78">
        <f>Отчеты!BC58</f>
        <v>0</v>
      </c>
      <c r="BD109" s="78">
        <f>Отчеты!BD58</f>
        <v>0</v>
      </c>
      <c r="BE109" s="78">
        <f>Отчеты!BE58</f>
        <v>0</v>
      </c>
      <c r="BF109" s="78">
        <f>Отчеты!BF58</f>
        <v>0</v>
      </c>
      <c r="BG109" s="78">
        <f>Отчеты!BG58</f>
        <v>0</v>
      </c>
      <c r="BH109" s="78">
        <f>Отчеты!BH58</f>
        <v>0</v>
      </c>
      <c r="BI109" s="78">
        <f>Отчеты!BI58</f>
        <v>0</v>
      </c>
      <c r="BJ109" s="78">
        <f>Отчеты!BJ58</f>
        <v>0</v>
      </c>
      <c r="BK109" s="78">
        <f>Отчеты!BK58</f>
        <v>0</v>
      </c>
      <c r="BL109" s="78">
        <f>Отчеты!BL58</f>
        <v>0</v>
      </c>
      <c r="BM109" s="78">
        <f>Отчеты!BM58</f>
        <v>0</v>
      </c>
      <c r="BN109" s="78">
        <f>Отчеты!BN58</f>
        <v>0</v>
      </c>
      <c r="BO109" s="78">
        <f>Отчеты!BO58</f>
        <v>0</v>
      </c>
      <c r="BP109" s="78">
        <f>Отчеты!BP58</f>
        <v>0</v>
      </c>
      <c r="BQ109" s="78">
        <f>Отчеты!BQ58</f>
        <v>0</v>
      </c>
      <c r="BR109" s="78">
        <f>Отчеты!BR58</f>
        <v>0</v>
      </c>
      <c r="BS109" s="78">
        <f>Отчеты!BS58</f>
        <v>0</v>
      </c>
      <c r="BT109" s="78">
        <f>Отчеты!BT58</f>
        <v>0</v>
      </c>
      <c r="BU109" s="78">
        <f>Отчеты!BU58</f>
        <v>0</v>
      </c>
      <c r="BV109" s="78">
        <f>Отчеты!BV58</f>
        <v>0</v>
      </c>
      <c r="BW109" s="78">
        <f>Отчеты!BW58</f>
        <v>0</v>
      </c>
      <c r="BX109" s="78">
        <f>Отчеты!BX58</f>
        <v>0</v>
      </c>
      <c r="BY109" s="78">
        <f>Отчеты!BY58</f>
        <v>0</v>
      </c>
      <c r="BZ109" s="78">
        <f>Отчеты!BZ58</f>
        <v>0</v>
      </c>
      <c r="CA109" s="78">
        <f>Отчеты!CA58</f>
        <v>0</v>
      </c>
      <c r="CB109" s="78">
        <f>Отчеты!CB58</f>
        <v>0</v>
      </c>
      <c r="CC109" s="78">
        <f>Отчеты!CC58</f>
        <v>0</v>
      </c>
      <c r="CD109" s="78">
        <f>Отчеты!CD58</f>
        <v>0</v>
      </c>
      <c r="CE109" s="78">
        <f>Отчеты!CE58</f>
        <v>0</v>
      </c>
      <c r="CF109" s="78">
        <f>Отчеты!CF58</f>
        <v>0</v>
      </c>
      <c r="CG109" s="78">
        <f>Отчеты!CG58</f>
        <v>0</v>
      </c>
      <c r="CH109" s="78">
        <f>Отчеты!CH58</f>
        <v>0</v>
      </c>
      <c r="CI109" s="78">
        <f>Отчеты!CI58</f>
        <v>0</v>
      </c>
      <c r="CJ109" s="78">
        <f>Отчеты!CJ58</f>
        <v>0</v>
      </c>
      <c r="CK109" s="78">
        <f>Отчеты!CK58</f>
        <v>0</v>
      </c>
      <c r="CL109" s="78">
        <f>Отчеты!CL58</f>
        <v>0</v>
      </c>
      <c r="CM109" s="78">
        <f>Отчеты!CM58</f>
        <v>0</v>
      </c>
      <c r="CN109" s="78">
        <f>Отчеты!CN58</f>
        <v>0</v>
      </c>
      <c r="CO109" s="78">
        <f>Отчеты!CO58</f>
        <v>0</v>
      </c>
      <c r="CP109" s="78">
        <f>Отчеты!CP58</f>
        <v>0</v>
      </c>
      <c r="CQ109" s="78">
        <f>Отчеты!CQ58</f>
        <v>0</v>
      </c>
      <c r="CR109" s="78">
        <f>Отчеты!CR58</f>
        <v>0</v>
      </c>
      <c r="CS109" s="78">
        <f>Отчеты!CS58</f>
        <v>0</v>
      </c>
      <c r="CT109" s="78">
        <f>Отчеты!CT58</f>
        <v>0</v>
      </c>
      <c r="CU109" s="78">
        <f>Отчеты!CU58</f>
        <v>0</v>
      </c>
      <c r="CV109" s="78">
        <f>Отчеты!CV58</f>
        <v>0</v>
      </c>
      <c r="CW109" s="78">
        <f>Отчеты!CW58</f>
        <v>0</v>
      </c>
      <c r="CX109" s="78">
        <f>Отчеты!CX58</f>
        <v>0</v>
      </c>
      <c r="CY109" s="78">
        <f>Отчеты!CY58</f>
        <v>0</v>
      </c>
      <c r="CZ109" s="78">
        <f>Отчеты!CZ58</f>
        <v>0</v>
      </c>
      <c r="DA109" s="78">
        <f>Отчеты!DA58</f>
        <v>0</v>
      </c>
      <c r="DB109" s="78">
        <f>Отчеты!DB58</f>
        <v>0</v>
      </c>
      <c r="DC109" s="78">
        <f>Отчеты!DC58</f>
        <v>0</v>
      </c>
      <c r="DD109" s="78">
        <f>Отчеты!DD58</f>
        <v>0</v>
      </c>
      <c r="DE109" s="78">
        <f>Отчеты!DE58</f>
        <v>0</v>
      </c>
      <c r="DF109" s="78">
        <f>Отчеты!DF58</f>
        <v>0</v>
      </c>
      <c r="DG109" s="78">
        <f>Отчеты!DG58</f>
        <v>0</v>
      </c>
      <c r="DH109" s="78">
        <f>Отчеты!DH58</f>
        <v>0</v>
      </c>
      <c r="DI109" s="78">
        <f>Отчеты!DI58</f>
        <v>0</v>
      </c>
      <c r="DJ109" s="78">
        <f>Отчеты!DJ58</f>
        <v>0</v>
      </c>
      <c r="DK109" s="78">
        <f>Отчеты!DK58</f>
        <v>0</v>
      </c>
      <c r="DL109" s="78">
        <f>Отчеты!DL58</f>
        <v>0</v>
      </c>
      <c r="DM109" s="78">
        <f>Отчеты!DM58</f>
        <v>0</v>
      </c>
      <c r="DN109" s="78">
        <f>Отчеты!DN58</f>
        <v>0</v>
      </c>
      <c r="DO109" s="78">
        <f>Отчеты!DO58</f>
        <v>0</v>
      </c>
      <c r="DP109" s="78">
        <f>Отчеты!DP58</f>
        <v>0</v>
      </c>
      <c r="DQ109" s="78">
        <f>Отчеты!DQ58</f>
        <v>0</v>
      </c>
      <c r="DR109" s="78">
        <f>Отчеты!DR58</f>
        <v>0</v>
      </c>
      <c r="DS109" s="78">
        <f>Отчеты!DS58</f>
        <v>0</v>
      </c>
      <c r="DT109" s="78">
        <f>Отчеты!DT58</f>
        <v>0</v>
      </c>
      <c r="DU109" s="78">
        <f>Отчеты!DU58</f>
        <v>0</v>
      </c>
      <c r="DV109" s="78">
        <f>Отчеты!DV58</f>
        <v>0</v>
      </c>
    </row>
    <row r="110" spans="1:126" hidden="1" x14ac:dyDescent="0.2">
      <c r="A110" s="10" t="str">
        <f ca="1">Language!A1319</f>
        <v>Суммарный вклад собственного капитала</v>
      </c>
      <c r="B110" s="45">
        <f>Отчеты!DX57</f>
        <v>0</v>
      </c>
      <c r="C110" s="46" t="str">
        <f ca="1">Параметры!$C$70</f>
        <v>тыс. руб.</v>
      </c>
      <c r="F110" s="6" t="s">
        <v>693</v>
      </c>
      <c r="G110" s="78">
        <f>Отчеты!G$57</f>
        <v>0</v>
      </c>
      <c r="H110" s="78">
        <f>Отчеты!H$57</f>
        <v>0</v>
      </c>
      <c r="I110" s="78">
        <f>Отчеты!I$57</f>
        <v>0</v>
      </c>
      <c r="J110" s="78">
        <f>Отчеты!J$57</f>
        <v>0</v>
      </c>
      <c r="K110" s="78">
        <f>Отчеты!K$57</f>
        <v>0</v>
      </c>
      <c r="L110" s="78">
        <f>Отчеты!L$57</f>
        <v>0</v>
      </c>
      <c r="M110" s="78">
        <f>Отчеты!M$57</f>
        <v>0</v>
      </c>
      <c r="N110" s="78">
        <f>Отчеты!N$57</f>
        <v>0</v>
      </c>
      <c r="O110" s="78">
        <f>Отчеты!O$57</f>
        <v>0</v>
      </c>
      <c r="P110" s="78">
        <f>Отчеты!P$57</f>
        <v>0</v>
      </c>
      <c r="Q110" s="78">
        <f>Отчеты!Q$57</f>
        <v>0</v>
      </c>
      <c r="R110" s="78">
        <f>Отчеты!R$57</f>
        <v>0</v>
      </c>
      <c r="S110" s="78">
        <f>Отчеты!S$57</f>
        <v>0</v>
      </c>
      <c r="T110" s="78">
        <f>Отчеты!T$57</f>
        <v>0</v>
      </c>
      <c r="U110" s="78">
        <f>Отчеты!U$57</f>
        <v>0</v>
      </c>
      <c r="V110" s="78">
        <f>Отчеты!V$57</f>
        <v>0</v>
      </c>
      <c r="W110" s="78">
        <f>Отчеты!W$57</f>
        <v>0</v>
      </c>
      <c r="X110" s="78">
        <f>Отчеты!X$57</f>
        <v>0</v>
      </c>
      <c r="Y110" s="78">
        <f>Отчеты!Y$57</f>
        <v>0</v>
      </c>
      <c r="Z110" s="78">
        <f>Отчеты!Z$57</f>
        <v>0</v>
      </c>
      <c r="AA110" s="78">
        <f>Отчеты!AA$57</f>
        <v>0</v>
      </c>
      <c r="AB110" s="78">
        <f>Отчеты!AB$57</f>
        <v>0</v>
      </c>
      <c r="AC110" s="78">
        <f>Отчеты!AC$57</f>
        <v>0</v>
      </c>
      <c r="AD110" s="78">
        <f>Отчеты!AD$57</f>
        <v>0</v>
      </c>
      <c r="AE110" s="78">
        <f>Отчеты!AE$57</f>
        <v>0</v>
      </c>
      <c r="AF110" s="78">
        <f>Отчеты!AF$57</f>
        <v>0</v>
      </c>
      <c r="AG110" s="78">
        <f>Отчеты!AG$57</f>
        <v>0</v>
      </c>
      <c r="AH110" s="78">
        <f>Отчеты!AH$57</f>
        <v>0</v>
      </c>
      <c r="AI110" s="78">
        <f>Отчеты!AI$57</f>
        <v>0</v>
      </c>
      <c r="AJ110" s="78">
        <f>Отчеты!AJ$57</f>
        <v>0</v>
      </c>
      <c r="AK110" s="78">
        <f>Отчеты!AK$57</f>
        <v>0</v>
      </c>
      <c r="AL110" s="78">
        <f>Отчеты!AL$57</f>
        <v>0</v>
      </c>
      <c r="AM110" s="78">
        <f>Отчеты!AM$57</f>
        <v>0</v>
      </c>
      <c r="AN110" s="78">
        <f>Отчеты!AN$57</f>
        <v>0</v>
      </c>
      <c r="AO110" s="78">
        <f>Отчеты!AO$57</f>
        <v>0</v>
      </c>
      <c r="AP110" s="78">
        <f>Отчеты!AP$57</f>
        <v>0</v>
      </c>
      <c r="AQ110" s="78">
        <f>Отчеты!AQ$57</f>
        <v>0</v>
      </c>
      <c r="AR110" s="78">
        <f>Отчеты!AR$57</f>
        <v>0</v>
      </c>
      <c r="AS110" s="78">
        <f>Отчеты!AS$57</f>
        <v>0</v>
      </c>
      <c r="AT110" s="78">
        <f>Отчеты!AT$57</f>
        <v>0</v>
      </c>
      <c r="AU110" s="78">
        <f>Отчеты!AU$57</f>
        <v>0</v>
      </c>
      <c r="AV110" s="78">
        <f>Отчеты!AV$57</f>
        <v>0</v>
      </c>
      <c r="AW110" s="78">
        <f>Отчеты!AW$57</f>
        <v>0</v>
      </c>
      <c r="AX110" s="78">
        <f>Отчеты!AX$57</f>
        <v>0</v>
      </c>
      <c r="AY110" s="78">
        <f>Отчеты!AY$57</f>
        <v>0</v>
      </c>
      <c r="AZ110" s="78">
        <f>Отчеты!AZ$57</f>
        <v>0</v>
      </c>
      <c r="BA110" s="78">
        <f>Отчеты!BA$57</f>
        <v>0</v>
      </c>
      <c r="BB110" s="78">
        <f>Отчеты!BB$57</f>
        <v>0</v>
      </c>
      <c r="BC110" s="78">
        <f>Отчеты!BC$57</f>
        <v>0</v>
      </c>
      <c r="BD110" s="78">
        <f>Отчеты!BD$57</f>
        <v>0</v>
      </c>
      <c r="BE110" s="78">
        <f>Отчеты!BE$57</f>
        <v>0</v>
      </c>
      <c r="BF110" s="78">
        <f>Отчеты!BF$57</f>
        <v>0</v>
      </c>
      <c r="BG110" s="78">
        <f>Отчеты!BG$57</f>
        <v>0</v>
      </c>
      <c r="BH110" s="78">
        <f>Отчеты!BH$57</f>
        <v>0</v>
      </c>
      <c r="BI110" s="78">
        <f>Отчеты!BI$57</f>
        <v>0</v>
      </c>
      <c r="BJ110" s="78">
        <f>Отчеты!BJ$57</f>
        <v>0</v>
      </c>
      <c r="BK110" s="78">
        <f>Отчеты!BK$57</f>
        <v>0</v>
      </c>
      <c r="BL110" s="78">
        <f>Отчеты!BL$57</f>
        <v>0</v>
      </c>
      <c r="BM110" s="78">
        <f>Отчеты!BM$57</f>
        <v>0</v>
      </c>
      <c r="BN110" s="78">
        <f>Отчеты!BN$57</f>
        <v>0</v>
      </c>
      <c r="BO110" s="78">
        <f>Отчеты!BO$57</f>
        <v>0</v>
      </c>
      <c r="BP110" s="78">
        <f>Отчеты!BP$57</f>
        <v>0</v>
      </c>
      <c r="BQ110" s="78">
        <f>Отчеты!BQ$57</f>
        <v>0</v>
      </c>
      <c r="BR110" s="78">
        <f>Отчеты!BR$57</f>
        <v>0</v>
      </c>
      <c r="BS110" s="78">
        <f>Отчеты!BS$57</f>
        <v>0</v>
      </c>
      <c r="BT110" s="78">
        <f>Отчеты!BT$57</f>
        <v>0</v>
      </c>
      <c r="BU110" s="78">
        <f>Отчеты!BU$57</f>
        <v>0</v>
      </c>
      <c r="BV110" s="78">
        <f>Отчеты!BV$57</f>
        <v>0</v>
      </c>
      <c r="BW110" s="78">
        <f>Отчеты!BW$57</f>
        <v>0</v>
      </c>
      <c r="BX110" s="78">
        <f>Отчеты!BX$57</f>
        <v>0</v>
      </c>
      <c r="BY110" s="78">
        <f>Отчеты!BY$57</f>
        <v>0</v>
      </c>
      <c r="BZ110" s="78">
        <f>Отчеты!BZ$57</f>
        <v>0</v>
      </c>
      <c r="CA110" s="78">
        <f>Отчеты!CA$57</f>
        <v>0</v>
      </c>
      <c r="CB110" s="78">
        <f>Отчеты!CB$57</f>
        <v>0</v>
      </c>
      <c r="CC110" s="78">
        <f>Отчеты!CC$57</f>
        <v>0</v>
      </c>
      <c r="CD110" s="78">
        <f>Отчеты!CD$57</f>
        <v>0</v>
      </c>
      <c r="CE110" s="78">
        <f>Отчеты!CE$57</f>
        <v>0</v>
      </c>
      <c r="CF110" s="78">
        <f>Отчеты!CF$57</f>
        <v>0</v>
      </c>
      <c r="CG110" s="78">
        <f>Отчеты!CG$57</f>
        <v>0</v>
      </c>
      <c r="CH110" s="78">
        <f>Отчеты!CH$57</f>
        <v>0</v>
      </c>
      <c r="CI110" s="78">
        <f>Отчеты!CI$57</f>
        <v>0</v>
      </c>
      <c r="CJ110" s="78">
        <f>Отчеты!CJ$57</f>
        <v>0</v>
      </c>
      <c r="CK110" s="78">
        <f>Отчеты!CK$57</f>
        <v>0</v>
      </c>
      <c r="CL110" s="78">
        <f>Отчеты!CL$57</f>
        <v>0</v>
      </c>
      <c r="CM110" s="78">
        <f>Отчеты!CM$57</f>
        <v>0</v>
      </c>
      <c r="CN110" s="78">
        <f>Отчеты!CN$57</f>
        <v>0</v>
      </c>
      <c r="CO110" s="78">
        <f>Отчеты!CO$57</f>
        <v>0</v>
      </c>
      <c r="CP110" s="78">
        <f>Отчеты!CP$57</f>
        <v>0</v>
      </c>
      <c r="CQ110" s="78">
        <f>Отчеты!CQ$57</f>
        <v>0</v>
      </c>
      <c r="CR110" s="78">
        <f>Отчеты!CR$57</f>
        <v>0</v>
      </c>
      <c r="CS110" s="78">
        <f>Отчеты!CS$57</f>
        <v>0</v>
      </c>
      <c r="CT110" s="78">
        <f>Отчеты!CT$57</f>
        <v>0</v>
      </c>
      <c r="CU110" s="78">
        <f>Отчеты!CU$57</f>
        <v>0</v>
      </c>
      <c r="CV110" s="78">
        <f>Отчеты!CV$57</f>
        <v>0</v>
      </c>
      <c r="CW110" s="78">
        <f>Отчеты!CW$57</f>
        <v>0</v>
      </c>
      <c r="CX110" s="78">
        <f>Отчеты!CX$57</f>
        <v>0</v>
      </c>
      <c r="CY110" s="78">
        <f>Отчеты!CY$57</f>
        <v>0</v>
      </c>
      <c r="CZ110" s="78">
        <f>Отчеты!CZ$57</f>
        <v>0</v>
      </c>
      <c r="DA110" s="78">
        <f>Отчеты!DA$57</f>
        <v>0</v>
      </c>
      <c r="DB110" s="78">
        <f>Отчеты!DB$57</f>
        <v>0</v>
      </c>
      <c r="DC110" s="78">
        <f>Отчеты!DC$57</f>
        <v>0</v>
      </c>
      <c r="DD110" s="78">
        <f>Отчеты!DD$57</f>
        <v>0</v>
      </c>
      <c r="DE110" s="78">
        <f>Отчеты!DE$57</f>
        <v>0</v>
      </c>
      <c r="DF110" s="78">
        <f>Отчеты!DF$57</f>
        <v>0</v>
      </c>
      <c r="DG110" s="78">
        <f>Отчеты!DG$57</f>
        <v>0</v>
      </c>
      <c r="DH110" s="78">
        <f>Отчеты!DH$57</f>
        <v>0</v>
      </c>
      <c r="DI110" s="78">
        <f>Отчеты!DI$57</f>
        <v>0</v>
      </c>
      <c r="DJ110" s="78">
        <f>Отчеты!DJ$57</f>
        <v>0</v>
      </c>
      <c r="DK110" s="78">
        <f>Отчеты!DK$57</f>
        <v>0</v>
      </c>
      <c r="DL110" s="78">
        <f>Отчеты!DL$57</f>
        <v>0</v>
      </c>
      <c r="DM110" s="78">
        <f>Отчеты!DM$57</f>
        <v>0</v>
      </c>
      <c r="DN110" s="78">
        <f>Отчеты!DN$57</f>
        <v>0</v>
      </c>
      <c r="DO110" s="78">
        <f>Отчеты!DO$57</f>
        <v>0</v>
      </c>
      <c r="DP110" s="78">
        <f>Отчеты!DP$57</f>
        <v>0</v>
      </c>
      <c r="DQ110" s="78">
        <f>Отчеты!DQ$57</f>
        <v>0</v>
      </c>
      <c r="DR110" s="78">
        <f>Отчеты!DR$57</f>
        <v>0</v>
      </c>
      <c r="DS110" s="78">
        <f>Отчеты!DS$57</f>
        <v>0</v>
      </c>
      <c r="DT110" s="78">
        <f>Отчеты!DT$57</f>
        <v>0</v>
      </c>
      <c r="DU110" s="78">
        <f>Отчеты!DU$57</f>
        <v>0</v>
      </c>
      <c r="DV110" s="78">
        <f>Отчеты!DV$57</f>
        <v>0</v>
      </c>
    </row>
    <row r="111" spans="1:126" hidden="1" x14ac:dyDescent="0.2">
      <c r="A111" s="22" t="str">
        <f ca="1">Language!A1320</f>
        <v>Доля кредитов в источниках финансирования</v>
      </c>
      <c r="B111" s="80">
        <f>IF((B109+B110)&gt;0, B109/(B109+B110), "-")</f>
        <v>1</v>
      </c>
      <c r="C111" s="46" t="s">
        <v>1</v>
      </c>
      <c r="F111" s="6" t="s">
        <v>696</v>
      </c>
      <c r="G111" s="261">
        <f>IF(SUM(G109:G110)&lt;&gt;0,G109/SUM(G109:G110),0)</f>
        <v>1</v>
      </c>
      <c r="H111" s="261">
        <f t="shared" ref="H111:N111" si="127">IF(SUM(H109:H110)&lt;&gt;0,H109/SUM(H109:H110),0)</f>
        <v>1</v>
      </c>
      <c r="I111" s="261">
        <f t="shared" si="127"/>
        <v>1</v>
      </c>
      <c r="J111" s="261">
        <f t="shared" si="127"/>
        <v>0</v>
      </c>
      <c r="K111" s="261">
        <f t="shared" si="127"/>
        <v>0</v>
      </c>
      <c r="L111" s="261">
        <f t="shared" si="127"/>
        <v>0</v>
      </c>
      <c r="M111" s="261">
        <f t="shared" si="127"/>
        <v>0</v>
      </c>
      <c r="N111" s="261">
        <f t="shared" si="127"/>
        <v>0</v>
      </c>
      <c r="O111" s="261">
        <f t="shared" ref="O111:AT111" si="128">IF(SUM(O109:O110)&lt;&gt;0,O109/SUM(O109:O110),0)</f>
        <v>0</v>
      </c>
      <c r="P111" s="261">
        <f t="shared" si="128"/>
        <v>0</v>
      </c>
      <c r="Q111" s="261">
        <f t="shared" si="128"/>
        <v>0</v>
      </c>
      <c r="R111" s="261">
        <f t="shared" si="128"/>
        <v>0</v>
      </c>
      <c r="S111" s="261">
        <f t="shared" si="128"/>
        <v>0</v>
      </c>
      <c r="T111" s="261">
        <f t="shared" si="128"/>
        <v>0</v>
      </c>
      <c r="U111" s="261">
        <f t="shared" si="128"/>
        <v>0</v>
      </c>
      <c r="V111" s="261">
        <f t="shared" si="128"/>
        <v>0</v>
      </c>
      <c r="W111" s="261">
        <f t="shared" si="128"/>
        <v>0</v>
      </c>
      <c r="X111" s="261">
        <f t="shared" si="128"/>
        <v>0</v>
      </c>
      <c r="Y111" s="261">
        <f t="shared" si="128"/>
        <v>0</v>
      </c>
      <c r="Z111" s="261">
        <f t="shared" si="128"/>
        <v>0</v>
      </c>
      <c r="AA111" s="261">
        <f t="shared" si="128"/>
        <v>0</v>
      </c>
      <c r="AB111" s="261">
        <f t="shared" si="128"/>
        <v>0</v>
      </c>
      <c r="AC111" s="261">
        <f t="shared" si="128"/>
        <v>0</v>
      </c>
      <c r="AD111" s="261">
        <f t="shared" si="128"/>
        <v>0</v>
      </c>
      <c r="AE111" s="261">
        <f t="shared" si="128"/>
        <v>0</v>
      </c>
      <c r="AF111" s="261">
        <f t="shared" si="128"/>
        <v>0</v>
      </c>
      <c r="AG111" s="261">
        <f t="shared" si="128"/>
        <v>0</v>
      </c>
      <c r="AH111" s="261">
        <f t="shared" si="128"/>
        <v>0</v>
      </c>
      <c r="AI111" s="261">
        <f t="shared" si="128"/>
        <v>0</v>
      </c>
      <c r="AJ111" s="261">
        <f t="shared" si="128"/>
        <v>0</v>
      </c>
      <c r="AK111" s="261">
        <f t="shared" si="128"/>
        <v>0</v>
      </c>
      <c r="AL111" s="261">
        <f t="shared" si="128"/>
        <v>0</v>
      </c>
      <c r="AM111" s="261">
        <f t="shared" si="128"/>
        <v>0</v>
      </c>
      <c r="AN111" s="261">
        <f t="shared" si="128"/>
        <v>0</v>
      </c>
      <c r="AO111" s="261">
        <f t="shared" si="128"/>
        <v>0</v>
      </c>
      <c r="AP111" s="261">
        <f t="shared" si="128"/>
        <v>0</v>
      </c>
      <c r="AQ111" s="261">
        <f t="shared" si="128"/>
        <v>0</v>
      </c>
      <c r="AR111" s="261">
        <f t="shared" si="128"/>
        <v>0</v>
      </c>
      <c r="AS111" s="261">
        <f t="shared" si="128"/>
        <v>0</v>
      </c>
      <c r="AT111" s="261">
        <f t="shared" si="128"/>
        <v>0</v>
      </c>
      <c r="AU111" s="261">
        <f t="shared" ref="AU111:BZ111" si="129">IF(SUM(AU109:AU110)&lt;&gt;0,AU109/SUM(AU109:AU110),0)</f>
        <v>0</v>
      </c>
      <c r="AV111" s="261">
        <f t="shared" si="129"/>
        <v>0</v>
      </c>
      <c r="AW111" s="261">
        <f t="shared" si="129"/>
        <v>0</v>
      </c>
      <c r="AX111" s="261">
        <f t="shared" si="129"/>
        <v>0</v>
      </c>
      <c r="AY111" s="261">
        <f t="shared" si="129"/>
        <v>0</v>
      </c>
      <c r="AZ111" s="261">
        <f t="shared" si="129"/>
        <v>0</v>
      </c>
      <c r="BA111" s="261">
        <f t="shared" si="129"/>
        <v>0</v>
      </c>
      <c r="BB111" s="261">
        <f t="shared" si="129"/>
        <v>0</v>
      </c>
      <c r="BC111" s="261">
        <f t="shared" si="129"/>
        <v>0</v>
      </c>
      <c r="BD111" s="261">
        <f t="shared" si="129"/>
        <v>0</v>
      </c>
      <c r="BE111" s="261">
        <f t="shared" si="129"/>
        <v>0</v>
      </c>
      <c r="BF111" s="261">
        <f t="shared" si="129"/>
        <v>0</v>
      </c>
      <c r="BG111" s="261">
        <f t="shared" si="129"/>
        <v>0</v>
      </c>
      <c r="BH111" s="261">
        <f t="shared" si="129"/>
        <v>0</v>
      </c>
      <c r="BI111" s="261">
        <f t="shared" si="129"/>
        <v>0</v>
      </c>
      <c r="BJ111" s="261">
        <f t="shared" si="129"/>
        <v>0</v>
      </c>
      <c r="BK111" s="261">
        <f t="shared" si="129"/>
        <v>0</v>
      </c>
      <c r="BL111" s="261">
        <f t="shared" si="129"/>
        <v>0</v>
      </c>
      <c r="BM111" s="261">
        <f t="shared" si="129"/>
        <v>0</v>
      </c>
      <c r="BN111" s="261">
        <f t="shared" si="129"/>
        <v>0</v>
      </c>
      <c r="BO111" s="261">
        <f t="shared" si="129"/>
        <v>0</v>
      </c>
      <c r="BP111" s="261">
        <f t="shared" si="129"/>
        <v>0</v>
      </c>
      <c r="BQ111" s="261">
        <f t="shared" si="129"/>
        <v>0</v>
      </c>
      <c r="BR111" s="261">
        <f t="shared" si="129"/>
        <v>0</v>
      </c>
      <c r="BS111" s="261">
        <f t="shared" si="129"/>
        <v>0</v>
      </c>
      <c r="BT111" s="261">
        <f t="shared" si="129"/>
        <v>0</v>
      </c>
      <c r="BU111" s="261">
        <f t="shared" si="129"/>
        <v>0</v>
      </c>
      <c r="BV111" s="261">
        <f t="shared" si="129"/>
        <v>0</v>
      </c>
      <c r="BW111" s="261">
        <f t="shared" si="129"/>
        <v>0</v>
      </c>
      <c r="BX111" s="261">
        <f t="shared" si="129"/>
        <v>0</v>
      </c>
      <c r="BY111" s="261">
        <f t="shared" si="129"/>
        <v>0</v>
      </c>
      <c r="BZ111" s="261">
        <f t="shared" si="129"/>
        <v>0</v>
      </c>
      <c r="CA111" s="261">
        <f t="shared" ref="CA111:DF111" si="130">IF(SUM(CA109:CA110)&lt;&gt;0,CA109/SUM(CA109:CA110),0)</f>
        <v>0</v>
      </c>
      <c r="CB111" s="261">
        <f t="shared" si="130"/>
        <v>0</v>
      </c>
      <c r="CC111" s="261">
        <f t="shared" si="130"/>
        <v>0</v>
      </c>
      <c r="CD111" s="261">
        <f t="shared" si="130"/>
        <v>0</v>
      </c>
      <c r="CE111" s="261">
        <f t="shared" si="130"/>
        <v>0</v>
      </c>
      <c r="CF111" s="261">
        <f t="shared" si="130"/>
        <v>0</v>
      </c>
      <c r="CG111" s="261">
        <f t="shared" si="130"/>
        <v>0</v>
      </c>
      <c r="CH111" s="261">
        <f t="shared" si="130"/>
        <v>0</v>
      </c>
      <c r="CI111" s="261">
        <f t="shared" si="130"/>
        <v>0</v>
      </c>
      <c r="CJ111" s="261">
        <f t="shared" si="130"/>
        <v>0</v>
      </c>
      <c r="CK111" s="261">
        <f t="shared" si="130"/>
        <v>0</v>
      </c>
      <c r="CL111" s="261">
        <f t="shared" si="130"/>
        <v>0</v>
      </c>
      <c r="CM111" s="261">
        <f t="shared" si="130"/>
        <v>0</v>
      </c>
      <c r="CN111" s="261">
        <f t="shared" si="130"/>
        <v>0</v>
      </c>
      <c r="CO111" s="261">
        <f t="shared" si="130"/>
        <v>0</v>
      </c>
      <c r="CP111" s="261">
        <f t="shared" si="130"/>
        <v>0</v>
      </c>
      <c r="CQ111" s="261">
        <f t="shared" si="130"/>
        <v>0</v>
      </c>
      <c r="CR111" s="261">
        <f t="shared" si="130"/>
        <v>0</v>
      </c>
      <c r="CS111" s="261">
        <f t="shared" si="130"/>
        <v>0</v>
      </c>
      <c r="CT111" s="261">
        <f t="shared" si="130"/>
        <v>0</v>
      </c>
      <c r="CU111" s="261">
        <f t="shared" si="130"/>
        <v>0</v>
      </c>
      <c r="CV111" s="261">
        <f t="shared" si="130"/>
        <v>0</v>
      </c>
      <c r="CW111" s="261">
        <f t="shared" si="130"/>
        <v>0</v>
      </c>
      <c r="CX111" s="261">
        <f t="shared" si="130"/>
        <v>0</v>
      </c>
      <c r="CY111" s="261">
        <f t="shared" si="130"/>
        <v>0</v>
      </c>
      <c r="CZ111" s="261">
        <f t="shared" si="130"/>
        <v>0</v>
      </c>
      <c r="DA111" s="261">
        <f t="shared" si="130"/>
        <v>0</v>
      </c>
      <c r="DB111" s="261">
        <f t="shared" si="130"/>
        <v>0</v>
      </c>
      <c r="DC111" s="261">
        <f t="shared" si="130"/>
        <v>0</v>
      </c>
      <c r="DD111" s="261">
        <f t="shared" si="130"/>
        <v>0</v>
      </c>
      <c r="DE111" s="261">
        <f t="shared" si="130"/>
        <v>0</v>
      </c>
      <c r="DF111" s="261">
        <f t="shared" si="130"/>
        <v>0</v>
      </c>
      <c r="DG111" s="261">
        <f t="shared" ref="DG111:DV111" si="131">IF(SUM(DG109:DG110)&lt;&gt;0,DG109/SUM(DG109:DG110),0)</f>
        <v>0</v>
      </c>
      <c r="DH111" s="261">
        <f t="shared" si="131"/>
        <v>0</v>
      </c>
      <c r="DI111" s="261">
        <f t="shared" si="131"/>
        <v>0</v>
      </c>
      <c r="DJ111" s="261">
        <f t="shared" si="131"/>
        <v>0</v>
      </c>
      <c r="DK111" s="261">
        <f t="shared" si="131"/>
        <v>0</v>
      </c>
      <c r="DL111" s="261">
        <f t="shared" si="131"/>
        <v>0</v>
      </c>
      <c r="DM111" s="261">
        <f t="shared" si="131"/>
        <v>0</v>
      </c>
      <c r="DN111" s="261">
        <f t="shared" si="131"/>
        <v>0</v>
      </c>
      <c r="DO111" s="261">
        <f t="shared" si="131"/>
        <v>0</v>
      </c>
      <c r="DP111" s="261">
        <f t="shared" si="131"/>
        <v>0</v>
      </c>
      <c r="DQ111" s="261">
        <f t="shared" si="131"/>
        <v>0</v>
      </c>
      <c r="DR111" s="261">
        <f t="shared" si="131"/>
        <v>0</v>
      </c>
      <c r="DS111" s="261">
        <f t="shared" si="131"/>
        <v>0</v>
      </c>
      <c r="DT111" s="261">
        <f t="shared" si="131"/>
        <v>0</v>
      </c>
      <c r="DU111" s="261">
        <f t="shared" si="131"/>
        <v>0</v>
      </c>
      <c r="DV111" s="261">
        <f t="shared" si="131"/>
        <v>0</v>
      </c>
    </row>
    <row r="112" spans="1:126" hidden="1" x14ac:dyDescent="0.2">
      <c r="A112" s="12"/>
      <c r="B112" s="77"/>
      <c r="C112" s="49"/>
      <c r="D112" s="14"/>
      <c r="E112" s="14" t="s">
        <v>666</v>
      </c>
      <c r="F112" s="14" t="s">
        <v>2961</v>
      </c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</row>
    <row r="113" spans="1:128" hidden="1" x14ac:dyDescent="0.2"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  <c r="CB113" s="53"/>
      <c r="CC113" s="53"/>
      <c r="CD113" s="53"/>
      <c r="CE113" s="53"/>
      <c r="CF113" s="53"/>
      <c r="CG113" s="53"/>
      <c r="CH113" s="53"/>
      <c r="CI113" s="53"/>
      <c r="CJ113" s="53"/>
      <c r="CK113" s="53"/>
      <c r="CL113" s="53"/>
      <c r="CM113" s="53"/>
      <c r="CN113" s="53"/>
      <c r="CO113" s="53"/>
      <c r="CP113" s="53"/>
      <c r="CQ113" s="53"/>
      <c r="CR113" s="53"/>
      <c r="CS113" s="53"/>
      <c r="CT113" s="53"/>
      <c r="CU113" s="53"/>
      <c r="CV113" s="53"/>
      <c r="CW113" s="53"/>
      <c r="CX113" s="53"/>
      <c r="CY113" s="53"/>
      <c r="CZ113" s="53"/>
      <c r="DA113" s="53"/>
      <c r="DB113" s="53"/>
      <c r="DC113" s="53"/>
      <c r="DD113" s="53"/>
      <c r="DE113" s="53"/>
      <c r="DF113" s="53"/>
      <c r="DG113" s="53"/>
      <c r="DH113" s="53"/>
      <c r="DI113" s="53"/>
      <c r="DJ113" s="53"/>
      <c r="DK113" s="53"/>
      <c r="DL113" s="53"/>
      <c r="DM113" s="53"/>
      <c r="DN113" s="53"/>
      <c r="DO113" s="53"/>
      <c r="DP113" s="53"/>
      <c r="DQ113" s="53"/>
      <c r="DR113" s="53"/>
      <c r="DS113" s="53"/>
      <c r="DT113" s="53"/>
      <c r="DU113" s="53"/>
      <c r="DV113" s="53"/>
    </row>
    <row r="114" spans="1:128" hidden="1" x14ac:dyDescent="0.2"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  <c r="CD114" s="78"/>
      <c r="CE114" s="78"/>
      <c r="CF114" s="78"/>
      <c r="CG114" s="78"/>
      <c r="CH114" s="78"/>
      <c r="CI114" s="78"/>
      <c r="CJ114" s="78"/>
      <c r="CK114" s="78"/>
      <c r="CL114" s="78"/>
      <c r="CM114" s="78"/>
      <c r="CN114" s="78"/>
      <c r="CO114" s="78"/>
      <c r="CP114" s="78"/>
      <c r="CQ114" s="78"/>
      <c r="CR114" s="78"/>
      <c r="CS114" s="78"/>
      <c r="CT114" s="78"/>
      <c r="CU114" s="78"/>
      <c r="CV114" s="78"/>
      <c r="CW114" s="78"/>
      <c r="CX114" s="78"/>
      <c r="CY114" s="78"/>
      <c r="CZ114" s="78"/>
      <c r="DA114" s="78"/>
      <c r="DB114" s="78"/>
      <c r="DC114" s="78"/>
      <c r="DD114" s="78"/>
      <c r="DE114" s="78"/>
      <c r="DF114" s="78"/>
      <c r="DG114" s="78"/>
      <c r="DH114" s="78"/>
      <c r="DI114" s="78"/>
      <c r="DJ114" s="78"/>
      <c r="DK114" s="78"/>
      <c r="DL114" s="78"/>
      <c r="DM114" s="78"/>
      <c r="DN114" s="78"/>
      <c r="DO114" s="78"/>
      <c r="DP114" s="78"/>
      <c r="DQ114" s="78"/>
      <c r="DR114" s="78"/>
      <c r="DS114" s="78"/>
      <c r="DT114" s="78"/>
      <c r="DU114" s="78"/>
      <c r="DV114" s="78"/>
    </row>
    <row r="115" spans="1:128" s="9" customFormat="1" ht="25.5" hidden="1" customHeight="1" thickBot="1" x14ac:dyDescent="0.25">
      <c r="A115" s="269" t="str">
        <f ca="1">Language!A1401</f>
        <v>ЭФФЕКТИВНОСТЬ ДЛЯ БАНКА (CFADS)</v>
      </c>
      <c r="B115" s="280"/>
      <c r="C115" s="281"/>
      <c r="D115" s="271"/>
      <c r="E115" s="271" t="s">
        <v>801</v>
      </c>
      <c r="F115" s="271" t="s">
        <v>3257</v>
      </c>
      <c r="G115" s="272" t="str">
        <f ca="1">Параметры!G$40</f>
        <v>авг.22</v>
      </c>
      <c r="H115" s="272" t="str">
        <f ca="1">Параметры!H$40</f>
        <v>сен.22</v>
      </c>
      <c r="I115" s="272" t="str">
        <f ca="1">Параметры!I$40</f>
        <v>окт.22</v>
      </c>
      <c r="J115" s="272" t="str">
        <f ca="1">Параметры!J$40</f>
        <v>ноя.22</v>
      </c>
      <c r="K115" s="272" t="str">
        <f ca="1">Параметры!K$40</f>
        <v>дек.22</v>
      </c>
      <c r="L115" s="272" t="str">
        <f ca="1">Параметры!L$40</f>
        <v>янв.23</v>
      </c>
      <c r="M115" s="272" t="str">
        <f ca="1">Параметры!M$40</f>
        <v>фев.23</v>
      </c>
      <c r="N115" s="272" t="str">
        <f ca="1">Параметры!N$40</f>
        <v>мар.23</v>
      </c>
      <c r="O115" s="272" t="str">
        <f ca="1">Параметры!O$40</f>
        <v>апр.23</v>
      </c>
      <c r="P115" s="272" t="str">
        <f ca="1">Параметры!P$40</f>
        <v>май.23</v>
      </c>
      <c r="Q115" s="272" t="str">
        <f ca="1">Параметры!Q$40</f>
        <v>июн.23</v>
      </c>
      <c r="R115" s="272" t="str">
        <f ca="1">Параметры!R$40</f>
        <v>июл.23</v>
      </c>
      <c r="S115" s="272" t="str">
        <f ca="1">Параметры!S$40</f>
        <v>авг.23</v>
      </c>
      <c r="T115" s="272" t="str">
        <f ca="1">Параметры!T$40</f>
        <v>сен.23</v>
      </c>
      <c r="U115" s="272" t="str">
        <f ca="1">Параметры!U$40</f>
        <v>окт.23</v>
      </c>
      <c r="V115" s="272" t="str">
        <f ca="1">Параметры!V$40</f>
        <v>ноя.23</v>
      </c>
      <c r="W115" s="272" t="str">
        <f ca="1">Параметры!W$40</f>
        <v>дек.23</v>
      </c>
      <c r="X115" s="272" t="str">
        <f ca="1">Параметры!X$40</f>
        <v>янв.24</v>
      </c>
      <c r="Y115" s="272" t="str">
        <f ca="1">Параметры!Y$40</f>
        <v>фев.24</v>
      </c>
      <c r="Z115" s="272" t="str">
        <f ca="1">Параметры!Z$40</f>
        <v>мар.24</v>
      </c>
      <c r="AA115" s="272" t="str">
        <f ca="1">Параметры!AA$40</f>
        <v>апр.24</v>
      </c>
      <c r="AB115" s="272" t="str">
        <f ca="1">Параметры!AB$40</f>
        <v>май.24</v>
      </c>
      <c r="AC115" s="272" t="str">
        <f ca="1">Параметры!AC$40</f>
        <v>июн.24</v>
      </c>
      <c r="AD115" s="272" t="str">
        <f ca="1">Параметры!AD$40</f>
        <v>июл.24</v>
      </c>
      <c r="AE115" s="272" t="str">
        <f ca="1">Параметры!AE$40</f>
        <v>авг.24</v>
      </c>
      <c r="AF115" s="272" t="str">
        <f ca="1">Параметры!AF$40</f>
        <v>сен.24</v>
      </c>
      <c r="AG115" s="272" t="str">
        <f ca="1">Параметры!AG$40</f>
        <v>окт.24</v>
      </c>
      <c r="AH115" s="272" t="str">
        <f ca="1">Параметры!AH$40</f>
        <v>ноя.24</v>
      </c>
      <c r="AI115" s="272" t="str">
        <f ca="1">Параметры!AI$40</f>
        <v>дек.24</v>
      </c>
      <c r="AJ115" s="272" t="str">
        <f ca="1">Параметры!AJ$40</f>
        <v>янв.25</v>
      </c>
      <c r="AK115" s="272" t="str">
        <f ca="1">Параметры!AK$40</f>
        <v>фев.25</v>
      </c>
      <c r="AL115" s="272" t="str">
        <f ca="1">Параметры!AL$40</f>
        <v>мар.25</v>
      </c>
      <c r="AM115" s="272" t="str">
        <f ca="1">Параметры!AM$40</f>
        <v>апр.25</v>
      </c>
      <c r="AN115" s="272" t="str">
        <f ca="1">Параметры!AN$40</f>
        <v>май.25</v>
      </c>
      <c r="AO115" s="272" t="str">
        <f ca="1">Параметры!AO$40</f>
        <v>июн.25</v>
      </c>
      <c r="AP115" s="272" t="str">
        <f ca="1">Параметры!AP$40</f>
        <v>июл.25</v>
      </c>
      <c r="AQ115" s="272" t="str">
        <f ca="1">Параметры!AQ$40</f>
        <v>авг.25</v>
      </c>
      <c r="AR115" s="272" t="str">
        <f ca="1">Параметры!AR$40</f>
        <v>сен.25</v>
      </c>
      <c r="AS115" s="272" t="str">
        <f ca="1">Параметры!AS$40</f>
        <v>окт.25</v>
      </c>
      <c r="AT115" s="272" t="str">
        <f ca="1">Параметры!AT$40</f>
        <v>ноя.25</v>
      </c>
      <c r="AU115" s="272" t="str">
        <f ca="1">Параметры!AU$40</f>
        <v>дек.25</v>
      </c>
      <c r="AV115" s="272" t="str">
        <f ca="1">Параметры!AV$40</f>
        <v>янв.26</v>
      </c>
      <c r="AW115" s="272" t="str">
        <f ca="1">Параметры!AW$40</f>
        <v>фев.26</v>
      </c>
      <c r="AX115" s="272" t="str">
        <f ca="1">Параметры!AX$40</f>
        <v>мар.26</v>
      </c>
      <c r="AY115" s="272" t="str">
        <f ca="1">Параметры!AY$40</f>
        <v>апр.26</v>
      </c>
      <c r="AZ115" s="272" t="str">
        <f ca="1">Параметры!AZ$40</f>
        <v>май.26</v>
      </c>
      <c r="BA115" s="272" t="str">
        <f ca="1">Параметры!BA$40</f>
        <v>июн.26</v>
      </c>
      <c r="BB115" s="272" t="str">
        <f ca="1">Параметры!BB$40</f>
        <v>июл.26</v>
      </c>
      <c r="BC115" s="272" t="str">
        <f ca="1">Параметры!BC$40</f>
        <v>авг.26</v>
      </c>
      <c r="BD115" s="272" t="str">
        <f ca="1">Параметры!BD$40</f>
        <v>сен.26</v>
      </c>
      <c r="BE115" s="272" t="str">
        <f ca="1">Параметры!BE$40</f>
        <v>окт.26</v>
      </c>
      <c r="BF115" s="272" t="str">
        <f ca="1">Параметры!BF$40</f>
        <v>ноя.26</v>
      </c>
      <c r="BG115" s="272" t="str">
        <f ca="1">Параметры!BG$40</f>
        <v>дек.26</v>
      </c>
      <c r="BH115" s="272" t="str">
        <f ca="1">Параметры!BH$40</f>
        <v>янв.27</v>
      </c>
      <c r="BI115" s="272" t="str">
        <f ca="1">Параметры!BI$40</f>
        <v>фев.27</v>
      </c>
      <c r="BJ115" s="272" t="str">
        <f ca="1">Параметры!BJ$40</f>
        <v>мар.27</v>
      </c>
      <c r="BK115" s="272" t="str">
        <f ca="1">Параметры!BK$40</f>
        <v>апр.27</v>
      </c>
      <c r="BL115" s="272" t="str">
        <f ca="1">Параметры!BL$40</f>
        <v>май.27</v>
      </c>
      <c r="BM115" s="272" t="str">
        <f ca="1">Параметры!BM$40</f>
        <v>июн.27</v>
      </c>
      <c r="BN115" s="272" t="str">
        <f ca="1">Параметры!BN$40</f>
        <v>июл.27</v>
      </c>
      <c r="BO115" s="272" t="str">
        <f ca="1">Параметры!BO$40</f>
        <v>авг.27</v>
      </c>
      <c r="BP115" s="272" t="str">
        <f ca="1">Параметры!BP$40</f>
        <v>сен.27</v>
      </c>
      <c r="BQ115" s="272" t="str">
        <f ca="1">Параметры!BQ$40</f>
        <v>окт.27</v>
      </c>
      <c r="BR115" s="272" t="str">
        <f ca="1">Параметры!BR$40</f>
        <v>ноя.27</v>
      </c>
      <c r="BS115" s="272" t="str">
        <f ca="1">Параметры!BS$40</f>
        <v>дек.27</v>
      </c>
      <c r="BT115" s="272" t="str">
        <f ca="1">Параметры!BT$40</f>
        <v>янв.28</v>
      </c>
      <c r="BU115" s="272" t="str">
        <f ca="1">Параметры!BU$40</f>
        <v>фев.28</v>
      </c>
      <c r="BV115" s="272" t="str">
        <f ca="1">Параметры!BV$40</f>
        <v>мар.28</v>
      </c>
      <c r="BW115" s="272" t="str">
        <f ca="1">Параметры!BW$40</f>
        <v>апр.28</v>
      </c>
      <c r="BX115" s="272" t="str">
        <f ca="1">Параметры!BX$40</f>
        <v>май.28</v>
      </c>
      <c r="BY115" s="272" t="str">
        <f ca="1">Параметры!BY$40</f>
        <v>июн.28</v>
      </c>
      <c r="BZ115" s="272" t="str">
        <f ca="1">Параметры!BZ$40</f>
        <v>июл.28</v>
      </c>
      <c r="CA115" s="272" t="str">
        <f ca="1">Параметры!CA$40</f>
        <v>авг.28</v>
      </c>
      <c r="CB115" s="272" t="str">
        <f ca="1">Параметры!CB$40</f>
        <v>сен.28</v>
      </c>
      <c r="CC115" s="272" t="str">
        <f ca="1">Параметры!CC$40</f>
        <v>окт.28</v>
      </c>
      <c r="CD115" s="272" t="str">
        <f ca="1">Параметры!CD$40</f>
        <v>ноя.28</v>
      </c>
      <c r="CE115" s="272" t="str">
        <f ca="1">Параметры!CE$40</f>
        <v>дек.28</v>
      </c>
      <c r="CF115" s="272" t="str">
        <f ca="1">Параметры!CF$40</f>
        <v>янв.29</v>
      </c>
      <c r="CG115" s="272" t="str">
        <f ca="1">Параметры!CG$40</f>
        <v>фев.29</v>
      </c>
      <c r="CH115" s="272" t="str">
        <f ca="1">Параметры!CH$40</f>
        <v>мар.29</v>
      </c>
      <c r="CI115" s="272" t="str">
        <f ca="1">Параметры!CI$40</f>
        <v>апр.29</v>
      </c>
      <c r="CJ115" s="272" t="str">
        <f ca="1">Параметры!CJ$40</f>
        <v>май.29</v>
      </c>
      <c r="CK115" s="272" t="str">
        <f ca="1">Параметры!CK$40</f>
        <v>июн.29</v>
      </c>
      <c r="CL115" s="272" t="str">
        <f ca="1">Параметры!CL$40</f>
        <v>июл.29</v>
      </c>
      <c r="CM115" s="272" t="str">
        <f ca="1">Параметры!CM$40</f>
        <v>авг.29</v>
      </c>
      <c r="CN115" s="272" t="str">
        <f ca="1">Параметры!CN$40</f>
        <v>сен.29</v>
      </c>
      <c r="CO115" s="272" t="str">
        <f ca="1">Параметры!CO$40</f>
        <v>окт.29</v>
      </c>
      <c r="CP115" s="272" t="str">
        <f ca="1">Параметры!CP$40</f>
        <v>ноя.29</v>
      </c>
      <c r="CQ115" s="272" t="str">
        <f ca="1">Параметры!CQ$40</f>
        <v>дек.29</v>
      </c>
      <c r="CR115" s="272" t="str">
        <f ca="1">Параметры!CR$40</f>
        <v>янв.30</v>
      </c>
      <c r="CS115" s="272" t="str">
        <f ca="1">Параметры!CS$40</f>
        <v>фев.30</v>
      </c>
      <c r="CT115" s="272" t="str">
        <f ca="1">Параметры!CT$40</f>
        <v>мар.30</v>
      </c>
      <c r="CU115" s="272" t="str">
        <f ca="1">Параметры!CU$40</f>
        <v>апр.30</v>
      </c>
      <c r="CV115" s="272" t="str">
        <f ca="1">Параметры!CV$40</f>
        <v>май.30</v>
      </c>
      <c r="CW115" s="272" t="str">
        <f ca="1">Параметры!CW$40</f>
        <v>июн.30</v>
      </c>
      <c r="CX115" s="272" t="str">
        <f ca="1">Параметры!CX$40</f>
        <v>июл.30</v>
      </c>
      <c r="CY115" s="272" t="str">
        <f ca="1">Параметры!CY$40</f>
        <v>авг.30</v>
      </c>
      <c r="CZ115" s="272" t="str">
        <f ca="1">Параметры!CZ$40</f>
        <v>сен.30</v>
      </c>
      <c r="DA115" s="272" t="str">
        <f ca="1">Параметры!DA$40</f>
        <v>окт.30</v>
      </c>
      <c r="DB115" s="272" t="str">
        <f ca="1">Параметры!DB$40</f>
        <v>ноя.30</v>
      </c>
      <c r="DC115" s="272" t="str">
        <f ca="1">Параметры!DC$40</f>
        <v>дек.30</v>
      </c>
      <c r="DD115" s="272" t="str">
        <f ca="1">Параметры!DD$40</f>
        <v>янв.31</v>
      </c>
      <c r="DE115" s="272" t="str">
        <f ca="1">Параметры!DE$40</f>
        <v>фев.31</v>
      </c>
      <c r="DF115" s="272" t="str">
        <f ca="1">Параметры!DF$40</f>
        <v>мар.31</v>
      </c>
      <c r="DG115" s="272" t="str">
        <f ca="1">Параметры!DG$40</f>
        <v>апр.31</v>
      </c>
      <c r="DH115" s="272" t="str">
        <f ca="1">Параметры!DH$40</f>
        <v>май.31</v>
      </c>
      <c r="DI115" s="272" t="str">
        <f ca="1">Параметры!DI$40</f>
        <v>июн.31</v>
      </c>
      <c r="DJ115" s="272" t="str">
        <f ca="1">Параметры!DJ$40</f>
        <v>июл.31</v>
      </c>
      <c r="DK115" s="272" t="str">
        <f ca="1">Параметры!DK$40</f>
        <v>авг.31</v>
      </c>
      <c r="DL115" s="272" t="str">
        <f ca="1">Параметры!DL$40</f>
        <v>сен.31</v>
      </c>
      <c r="DM115" s="272" t="str">
        <f ca="1">Параметры!DM$40</f>
        <v>окт.31</v>
      </c>
      <c r="DN115" s="272" t="str">
        <f ca="1">Параметры!DN$40</f>
        <v>ноя.31</v>
      </c>
      <c r="DO115" s="272" t="str">
        <f ca="1">Параметры!DO$40</f>
        <v>дек.31</v>
      </c>
      <c r="DP115" s="272" t="str">
        <f ca="1">Параметры!DP$40</f>
        <v>янв.32</v>
      </c>
      <c r="DQ115" s="272" t="str">
        <f ca="1">Параметры!DQ$40</f>
        <v>фев.32</v>
      </c>
      <c r="DR115" s="272" t="str">
        <f ca="1">Параметры!DR$40</f>
        <v>мар.32</v>
      </c>
      <c r="DS115" s="272" t="str">
        <f ca="1">Параметры!DS$40</f>
        <v>апр.32</v>
      </c>
      <c r="DT115" s="272" t="str">
        <f ca="1">Параметры!DT$40</f>
        <v>май.32</v>
      </c>
      <c r="DU115" s="272" t="str">
        <f ca="1">Параметры!DU$40</f>
        <v>июн.32</v>
      </c>
      <c r="DV115" s="272" t="str">
        <f ca="1">Параметры!DV$40</f>
        <v>июл.32</v>
      </c>
      <c r="DW115" s="272"/>
      <c r="DX115" s="273" t="str">
        <f ca="1">Language!$A$1463</f>
        <v>ИТОГО</v>
      </c>
    </row>
    <row r="116" spans="1:128" ht="13.5" hidden="1" thickTop="1" x14ac:dyDescent="0.2">
      <c r="A116" s="10"/>
      <c r="F116" s="6" t="s">
        <v>2961</v>
      </c>
    </row>
    <row r="117" spans="1:128" hidden="1" collapsed="1" x14ac:dyDescent="0.2">
      <c r="A117" s="10" t="str">
        <f ca="1">Language!A1402</f>
        <v>Ставка дисконтирования</v>
      </c>
      <c r="B117" s="85">
        <f>Параметры!B127</f>
        <v>0.149999999999999</v>
      </c>
      <c r="C117" s="46" t="s">
        <v>1</v>
      </c>
    </row>
    <row r="118" spans="1:128" hidden="1" outlineLevel="1" x14ac:dyDescent="0.2">
      <c r="A118" s="33" t="str">
        <f ca="1">Language!A1403</f>
        <v>ставка на расчетный период</v>
      </c>
      <c r="C118" s="46" t="s">
        <v>1</v>
      </c>
      <c r="F118" s="6" t="s">
        <v>3190</v>
      </c>
      <c r="G118" s="86">
        <f>((1+$B117) / IF(Prj_Inflation, 1, 1+CHOOSE(Prj_CurReport, Параметры!G$49,Параметры!G$62,Параметры!G$68))) ^ (Параметры!G$37/12) -1</f>
        <v>1.1714916919853158E-2</v>
      </c>
      <c r="H118" s="86">
        <f>((1+$B117) / IF(Prj_Inflation, 1, 1+CHOOSE(Prj_CurReport, Параметры!H$49,Параметры!H$62,Параметры!H$68))) ^ (Параметры!H$37/12) -1</f>
        <v>1.1714916919853158E-2</v>
      </c>
      <c r="I118" s="86">
        <f>((1+$B117) / IF(Prj_Inflation, 1, 1+CHOOSE(Prj_CurReport, Параметры!I$49,Параметры!I$62,Параметры!I$68))) ^ (Параметры!I$37/12) -1</f>
        <v>1.1714916919853158E-2</v>
      </c>
      <c r="J118" s="86">
        <f>((1+$B117) / IF(Prj_Inflation, 1, 1+CHOOSE(Prj_CurReport, Параметры!J$49,Параметры!J$62,Параметры!J$68))) ^ (Параметры!J$37/12) -1</f>
        <v>1.1714916919853158E-2</v>
      </c>
      <c r="K118" s="86">
        <f>((1+$B117) / IF(Prj_Inflation, 1, 1+CHOOSE(Prj_CurReport, Параметры!K$49,Параметры!K$62,Параметры!K$68))) ^ (Параметры!K$37/12) -1</f>
        <v>1.1714916919853158E-2</v>
      </c>
      <c r="L118" s="86">
        <f>((1+$B117) / IF(Prj_Inflation, 1, 1+CHOOSE(Prj_CurReport, Параметры!L$49,Параметры!L$62,Параметры!L$68))) ^ (Параметры!L$37/12) -1</f>
        <v>1.1714916919853158E-2</v>
      </c>
      <c r="M118" s="86">
        <f>((1+$B117) / IF(Prj_Inflation, 1, 1+CHOOSE(Prj_CurReport, Параметры!M$49,Параметры!M$62,Параметры!M$68))) ^ (Параметры!M$37/12) -1</f>
        <v>1.1714916919853158E-2</v>
      </c>
      <c r="N118" s="86">
        <f>((1+$B117) / IF(Prj_Inflation, 1, 1+CHOOSE(Prj_CurReport, Параметры!N$49,Параметры!N$62,Параметры!N$68))) ^ (Параметры!N$37/12) -1</f>
        <v>1.1714916919853158E-2</v>
      </c>
      <c r="O118" s="86">
        <f>((1+$B117) / IF(Prj_Inflation, 1, 1+CHOOSE(Prj_CurReport, Параметры!O$49,Параметры!O$62,Параметры!O$68))) ^ (Параметры!O$37/12) -1</f>
        <v>1.1714916919853158E-2</v>
      </c>
      <c r="P118" s="86">
        <f>((1+$B117) / IF(Prj_Inflation, 1, 1+CHOOSE(Prj_CurReport, Параметры!P$49,Параметры!P$62,Параметры!P$68))) ^ (Параметры!P$37/12) -1</f>
        <v>1.1714916919853158E-2</v>
      </c>
      <c r="Q118" s="86">
        <f>((1+$B117) / IF(Prj_Inflation, 1, 1+CHOOSE(Prj_CurReport, Параметры!Q$49,Параметры!Q$62,Параметры!Q$68))) ^ (Параметры!Q$37/12) -1</f>
        <v>1.1714916919853158E-2</v>
      </c>
      <c r="R118" s="86">
        <f>((1+$B117) / IF(Prj_Inflation, 1, 1+CHOOSE(Prj_CurReport, Параметры!R$49,Параметры!R$62,Параметры!R$68))) ^ (Параметры!R$37/12) -1</f>
        <v>1.1714916919853158E-2</v>
      </c>
      <c r="S118" s="86">
        <f>((1+$B117) / IF(Prj_Inflation, 1, 1+CHOOSE(Prj_CurReport, Параметры!S$49,Параметры!S$62,Параметры!S$68))) ^ (Параметры!S$37/12) -1</f>
        <v>1.1714916919853158E-2</v>
      </c>
      <c r="T118" s="86">
        <f>((1+$B117) / IF(Prj_Inflation, 1, 1+CHOOSE(Prj_CurReport, Параметры!T$49,Параметры!T$62,Параметры!T$68))) ^ (Параметры!T$37/12) -1</f>
        <v>1.1714916919853158E-2</v>
      </c>
      <c r="U118" s="86">
        <f>((1+$B117) / IF(Prj_Inflation, 1, 1+CHOOSE(Prj_CurReport, Параметры!U$49,Параметры!U$62,Параметры!U$68))) ^ (Параметры!U$37/12) -1</f>
        <v>1.1714916919853158E-2</v>
      </c>
      <c r="V118" s="86">
        <f>((1+$B117) / IF(Prj_Inflation, 1, 1+CHOOSE(Prj_CurReport, Параметры!V$49,Параметры!V$62,Параметры!V$68))) ^ (Параметры!V$37/12) -1</f>
        <v>1.1714916919853158E-2</v>
      </c>
      <c r="W118" s="86">
        <f>((1+$B117) / IF(Prj_Inflation, 1, 1+CHOOSE(Prj_CurReport, Параметры!W$49,Параметры!W$62,Параметры!W$68))) ^ (Параметры!W$37/12) -1</f>
        <v>1.1714916919853158E-2</v>
      </c>
      <c r="X118" s="86">
        <f>((1+$B117) / IF(Prj_Inflation, 1, 1+CHOOSE(Prj_CurReport, Параметры!X$49,Параметры!X$62,Параметры!X$68))) ^ (Параметры!X$37/12) -1</f>
        <v>1.1714916919853158E-2</v>
      </c>
      <c r="Y118" s="86">
        <f>((1+$B117) / IF(Prj_Inflation, 1, 1+CHOOSE(Prj_CurReport, Параметры!Y$49,Параметры!Y$62,Параметры!Y$68))) ^ (Параметры!Y$37/12) -1</f>
        <v>1.1714916919853158E-2</v>
      </c>
      <c r="Z118" s="86">
        <f>((1+$B117) / IF(Prj_Inflation, 1, 1+CHOOSE(Prj_CurReport, Параметры!Z$49,Параметры!Z$62,Параметры!Z$68))) ^ (Параметры!Z$37/12) -1</f>
        <v>1.1714916919853158E-2</v>
      </c>
      <c r="AA118" s="86">
        <f>((1+$B117) / IF(Prj_Inflation, 1, 1+CHOOSE(Prj_CurReport, Параметры!AA$49,Параметры!AA$62,Параметры!AA$68))) ^ (Параметры!AA$37/12) -1</f>
        <v>1.1714916919853158E-2</v>
      </c>
      <c r="AB118" s="86">
        <f>((1+$B117) / IF(Prj_Inflation, 1, 1+CHOOSE(Prj_CurReport, Параметры!AB$49,Параметры!AB$62,Параметры!AB$68))) ^ (Параметры!AB$37/12) -1</f>
        <v>1.1714916919853158E-2</v>
      </c>
      <c r="AC118" s="86">
        <f>((1+$B117) / IF(Prj_Inflation, 1, 1+CHOOSE(Prj_CurReport, Параметры!AC$49,Параметры!AC$62,Параметры!AC$68))) ^ (Параметры!AC$37/12) -1</f>
        <v>1.1714916919853158E-2</v>
      </c>
      <c r="AD118" s="86">
        <f>((1+$B117) / IF(Prj_Inflation, 1, 1+CHOOSE(Prj_CurReport, Параметры!AD$49,Параметры!AD$62,Параметры!AD$68))) ^ (Параметры!AD$37/12) -1</f>
        <v>1.1714916919853158E-2</v>
      </c>
      <c r="AE118" s="86">
        <f>((1+$B117) / IF(Prj_Inflation, 1, 1+CHOOSE(Prj_CurReport, Параметры!AE$49,Параметры!AE$62,Параметры!AE$68))) ^ (Параметры!AE$37/12) -1</f>
        <v>1.1714916919853158E-2</v>
      </c>
      <c r="AF118" s="86">
        <f>((1+$B117) / IF(Prj_Inflation, 1, 1+CHOOSE(Prj_CurReport, Параметры!AF$49,Параметры!AF$62,Параметры!AF$68))) ^ (Параметры!AF$37/12) -1</f>
        <v>1.1714916919853158E-2</v>
      </c>
      <c r="AG118" s="86">
        <f>((1+$B117) / IF(Prj_Inflation, 1, 1+CHOOSE(Prj_CurReport, Параметры!AG$49,Параметры!AG$62,Параметры!AG$68))) ^ (Параметры!AG$37/12) -1</f>
        <v>1.1714916919853158E-2</v>
      </c>
      <c r="AH118" s="86">
        <f>((1+$B117) / IF(Prj_Inflation, 1, 1+CHOOSE(Prj_CurReport, Параметры!AH$49,Параметры!AH$62,Параметры!AH$68))) ^ (Параметры!AH$37/12) -1</f>
        <v>1.1714916919853158E-2</v>
      </c>
      <c r="AI118" s="86">
        <f>((1+$B117) / IF(Prj_Inflation, 1, 1+CHOOSE(Prj_CurReport, Параметры!AI$49,Параметры!AI$62,Параметры!AI$68))) ^ (Параметры!AI$37/12) -1</f>
        <v>1.1714916919853158E-2</v>
      </c>
      <c r="AJ118" s="86">
        <f>((1+$B117) / IF(Prj_Inflation, 1, 1+CHOOSE(Prj_CurReport, Параметры!AJ$49,Параметры!AJ$62,Параметры!AJ$68))) ^ (Параметры!AJ$37/12) -1</f>
        <v>1.1714916919853158E-2</v>
      </c>
      <c r="AK118" s="86">
        <f>((1+$B117) / IF(Prj_Inflation, 1, 1+CHOOSE(Prj_CurReport, Параметры!AK$49,Параметры!AK$62,Параметры!AK$68))) ^ (Параметры!AK$37/12) -1</f>
        <v>1.1714916919853158E-2</v>
      </c>
      <c r="AL118" s="86">
        <f>((1+$B117) / IF(Prj_Inflation, 1, 1+CHOOSE(Prj_CurReport, Параметры!AL$49,Параметры!AL$62,Параметры!AL$68))) ^ (Параметры!AL$37/12) -1</f>
        <v>1.1714916919853158E-2</v>
      </c>
      <c r="AM118" s="86">
        <f>((1+$B117) / IF(Prj_Inflation, 1, 1+CHOOSE(Prj_CurReport, Параметры!AM$49,Параметры!AM$62,Параметры!AM$68))) ^ (Параметры!AM$37/12) -1</f>
        <v>1.1714916919853158E-2</v>
      </c>
      <c r="AN118" s="86">
        <f>((1+$B117) / IF(Prj_Inflation, 1, 1+CHOOSE(Prj_CurReport, Параметры!AN$49,Параметры!AN$62,Параметры!AN$68))) ^ (Параметры!AN$37/12) -1</f>
        <v>1.1714916919853158E-2</v>
      </c>
      <c r="AO118" s="86">
        <f>((1+$B117) / IF(Prj_Inflation, 1, 1+CHOOSE(Prj_CurReport, Параметры!AO$49,Параметры!AO$62,Параметры!AO$68))) ^ (Параметры!AO$37/12) -1</f>
        <v>1.1714916919853158E-2</v>
      </c>
      <c r="AP118" s="86">
        <f>((1+$B117) / IF(Prj_Inflation, 1, 1+CHOOSE(Prj_CurReport, Параметры!AP$49,Параметры!AP$62,Параметры!AP$68))) ^ (Параметры!AP$37/12) -1</f>
        <v>1.1714916919853158E-2</v>
      </c>
      <c r="AQ118" s="86">
        <f>((1+$B117) / IF(Prj_Inflation, 1, 1+CHOOSE(Prj_CurReport, Параметры!AQ$49,Параметры!AQ$62,Параметры!AQ$68))) ^ (Параметры!AQ$37/12) -1</f>
        <v>1.1714916919853158E-2</v>
      </c>
      <c r="AR118" s="86">
        <f>((1+$B117) / IF(Prj_Inflation, 1, 1+CHOOSE(Prj_CurReport, Параметры!AR$49,Параметры!AR$62,Параметры!AR$68))) ^ (Параметры!AR$37/12) -1</f>
        <v>1.1714916919853158E-2</v>
      </c>
      <c r="AS118" s="86">
        <f>((1+$B117) / IF(Prj_Inflation, 1, 1+CHOOSE(Prj_CurReport, Параметры!AS$49,Параметры!AS$62,Параметры!AS$68))) ^ (Параметры!AS$37/12) -1</f>
        <v>1.1714916919853158E-2</v>
      </c>
      <c r="AT118" s="86">
        <f>((1+$B117) / IF(Prj_Inflation, 1, 1+CHOOSE(Prj_CurReport, Параметры!AT$49,Параметры!AT$62,Параметры!AT$68))) ^ (Параметры!AT$37/12) -1</f>
        <v>1.1714916919853158E-2</v>
      </c>
      <c r="AU118" s="86">
        <f>((1+$B117) / IF(Prj_Inflation, 1, 1+CHOOSE(Prj_CurReport, Параметры!AU$49,Параметры!AU$62,Параметры!AU$68))) ^ (Параметры!AU$37/12) -1</f>
        <v>1.1714916919853158E-2</v>
      </c>
      <c r="AV118" s="86">
        <f>((1+$B117) / IF(Prj_Inflation, 1, 1+CHOOSE(Prj_CurReport, Параметры!AV$49,Параметры!AV$62,Параметры!AV$68))) ^ (Параметры!AV$37/12) -1</f>
        <v>1.1714916919853158E-2</v>
      </c>
      <c r="AW118" s="86">
        <f>((1+$B117) / IF(Prj_Inflation, 1, 1+CHOOSE(Prj_CurReport, Параметры!AW$49,Параметры!AW$62,Параметры!AW$68))) ^ (Параметры!AW$37/12) -1</f>
        <v>1.1714916919853158E-2</v>
      </c>
      <c r="AX118" s="86">
        <f>((1+$B117) / IF(Prj_Inflation, 1, 1+CHOOSE(Prj_CurReport, Параметры!AX$49,Параметры!AX$62,Параметры!AX$68))) ^ (Параметры!AX$37/12) -1</f>
        <v>1.1714916919853158E-2</v>
      </c>
      <c r="AY118" s="86">
        <f>((1+$B117) / IF(Prj_Inflation, 1, 1+CHOOSE(Prj_CurReport, Параметры!AY$49,Параметры!AY$62,Параметры!AY$68))) ^ (Параметры!AY$37/12) -1</f>
        <v>1.1714916919853158E-2</v>
      </c>
      <c r="AZ118" s="86">
        <f>((1+$B117) / IF(Prj_Inflation, 1, 1+CHOOSE(Prj_CurReport, Параметры!AZ$49,Параметры!AZ$62,Параметры!AZ$68))) ^ (Параметры!AZ$37/12) -1</f>
        <v>1.1714916919853158E-2</v>
      </c>
      <c r="BA118" s="86">
        <f>((1+$B117) / IF(Prj_Inflation, 1, 1+CHOOSE(Prj_CurReport, Параметры!BA$49,Параметры!BA$62,Параметры!BA$68))) ^ (Параметры!BA$37/12) -1</f>
        <v>1.1714916919853158E-2</v>
      </c>
      <c r="BB118" s="86">
        <f>((1+$B117) / IF(Prj_Inflation, 1, 1+CHOOSE(Prj_CurReport, Параметры!BB$49,Параметры!BB$62,Параметры!BB$68))) ^ (Параметры!BB$37/12) -1</f>
        <v>1.1714916919853158E-2</v>
      </c>
      <c r="BC118" s="86">
        <f>((1+$B117) / IF(Prj_Inflation, 1, 1+CHOOSE(Prj_CurReport, Параметры!BC$49,Параметры!BC$62,Параметры!BC$68))) ^ (Параметры!BC$37/12) -1</f>
        <v>1.1714916919853158E-2</v>
      </c>
      <c r="BD118" s="86">
        <f>((1+$B117) / IF(Prj_Inflation, 1, 1+CHOOSE(Prj_CurReport, Параметры!BD$49,Параметры!BD$62,Параметры!BD$68))) ^ (Параметры!BD$37/12) -1</f>
        <v>1.1714916919853158E-2</v>
      </c>
      <c r="BE118" s="86">
        <f>((1+$B117) / IF(Prj_Inflation, 1, 1+CHOOSE(Prj_CurReport, Параметры!BE$49,Параметры!BE$62,Параметры!BE$68))) ^ (Параметры!BE$37/12) -1</f>
        <v>1.1714916919853158E-2</v>
      </c>
      <c r="BF118" s="86">
        <f>((1+$B117) / IF(Prj_Inflation, 1, 1+CHOOSE(Prj_CurReport, Параметры!BF$49,Параметры!BF$62,Параметры!BF$68))) ^ (Параметры!BF$37/12) -1</f>
        <v>1.1714916919853158E-2</v>
      </c>
      <c r="BG118" s="86">
        <f>((1+$B117) / IF(Prj_Inflation, 1, 1+CHOOSE(Prj_CurReport, Параметры!BG$49,Параметры!BG$62,Параметры!BG$68))) ^ (Параметры!BG$37/12) -1</f>
        <v>1.1714916919853158E-2</v>
      </c>
      <c r="BH118" s="86">
        <f>((1+$B117) / IF(Prj_Inflation, 1, 1+CHOOSE(Prj_CurReport, Параметры!BH$49,Параметры!BH$62,Параметры!BH$68))) ^ (Параметры!BH$37/12) -1</f>
        <v>1.1714916919853158E-2</v>
      </c>
      <c r="BI118" s="86">
        <f>((1+$B117) / IF(Prj_Inflation, 1, 1+CHOOSE(Prj_CurReport, Параметры!BI$49,Параметры!BI$62,Параметры!BI$68))) ^ (Параметры!BI$37/12) -1</f>
        <v>1.1714916919853158E-2</v>
      </c>
      <c r="BJ118" s="86">
        <f>((1+$B117) / IF(Prj_Inflation, 1, 1+CHOOSE(Prj_CurReport, Параметры!BJ$49,Параметры!BJ$62,Параметры!BJ$68))) ^ (Параметры!BJ$37/12) -1</f>
        <v>1.1714916919853158E-2</v>
      </c>
      <c r="BK118" s="86">
        <f>((1+$B117) / IF(Prj_Inflation, 1, 1+CHOOSE(Prj_CurReport, Параметры!BK$49,Параметры!BK$62,Параметры!BK$68))) ^ (Параметры!BK$37/12) -1</f>
        <v>1.1714916919853158E-2</v>
      </c>
      <c r="BL118" s="86">
        <f>((1+$B117) / IF(Prj_Inflation, 1, 1+CHOOSE(Prj_CurReport, Параметры!BL$49,Параметры!BL$62,Параметры!BL$68))) ^ (Параметры!BL$37/12) -1</f>
        <v>1.1714916919853158E-2</v>
      </c>
      <c r="BM118" s="86">
        <f>((1+$B117) / IF(Prj_Inflation, 1, 1+CHOOSE(Prj_CurReport, Параметры!BM$49,Параметры!BM$62,Параметры!BM$68))) ^ (Параметры!BM$37/12) -1</f>
        <v>1.1714916919853158E-2</v>
      </c>
      <c r="BN118" s="86">
        <f>((1+$B117) / IF(Prj_Inflation, 1, 1+CHOOSE(Prj_CurReport, Параметры!BN$49,Параметры!BN$62,Параметры!BN$68))) ^ (Параметры!BN$37/12) -1</f>
        <v>1.1714916919853158E-2</v>
      </c>
      <c r="BO118" s="86">
        <f>((1+$B117) / IF(Prj_Inflation, 1, 1+CHOOSE(Prj_CurReport, Параметры!BO$49,Параметры!BO$62,Параметры!BO$68))) ^ (Параметры!BO$37/12) -1</f>
        <v>1.1714916919853158E-2</v>
      </c>
      <c r="BP118" s="86">
        <f>((1+$B117) / IF(Prj_Inflation, 1, 1+CHOOSE(Prj_CurReport, Параметры!BP$49,Параметры!BP$62,Параметры!BP$68))) ^ (Параметры!BP$37/12) -1</f>
        <v>1.1714916919853158E-2</v>
      </c>
      <c r="BQ118" s="86">
        <f>((1+$B117) / IF(Prj_Inflation, 1, 1+CHOOSE(Prj_CurReport, Параметры!BQ$49,Параметры!BQ$62,Параметры!BQ$68))) ^ (Параметры!BQ$37/12) -1</f>
        <v>1.1714916919853158E-2</v>
      </c>
      <c r="BR118" s="86">
        <f>((1+$B117) / IF(Prj_Inflation, 1, 1+CHOOSE(Prj_CurReport, Параметры!BR$49,Параметры!BR$62,Параметры!BR$68))) ^ (Параметры!BR$37/12) -1</f>
        <v>1.1714916919853158E-2</v>
      </c>
      <c r="BS118" s="86">
        <f>((1+$B117) / IF(Prj_Inflation, 1, 1+CHOOSE(Prj_CurReport, Параметры!BS$49,Параметры!BS$62,Параметры!BS$68))) ^ (Параметры!BS$37/12) -1</f>
        <v>1.1714916919853158E-2</v>
      </c>
      <c r="BT118" s="86">
        <f>((1+$B117) / IF(Prj_Inflation, 1, 1+CHOOSE(Prj_CurReport, Параметры!BT$49,Параметры!BT$62,Параметры!BT$68))) ^ (Параметры!BT$37/12) -1</f>
        <v>1.1714916919853158E-2</v>
      </c>
      <c r="BU118" s="86">
        <f>((1+$B117) / IF(Prj_Inflation, 1, 1+CHOOSE(Prj_CurReport, Параметры!BU$49,Параметры!BU$62,Параметры!BU$68))) ^ (Параметры!BU$37/12) -1</f>
        <v>1.1714916919853158E-2</v>
      </c>
      <c r="BV118" s="86">
        <f>((1+$B117) / IF(Prj_Inflation, 1, 1+CHOOSE(Prj_CurReport, Параметры!BV$49,Параметры!BV$62,Параметры!BV$68))) ^ (Параметры!BV$37/12) -1</f>
        <v>1.1714916919853158E-2</v>
      </c>
      <c r="BW118" s="86">
        <f>((1+$B117) / IF(Prj_Inflation, 1, 1+CHOOSE(Prj_CurReport, Параметры!BW$49,Параметры!BW$62,Параметры!BW$68))) ^ (Параметры!BW$37/12) -1</f>
        <v>1.1714916919853158E-2</v>
      </c>
      <c r="BX118" s="86">
        <f>((1+$B117) / IF(Prj_Inflation, 1, 1+CHOOSE(Prj_CurReport, Параметры!BX$49,Параметры!BX$62,Параметры!BX$68))) ^ (Параметры!BX$37/12) -1</f>
        <v>1.1714916919853158E-2</v>
      </c>
      <c r="BY118" s="86">
        <f>((1+$B117) / IF(Prj_Inflation, 1, 1+CHOOSE(Prj_CurReport, Параметры!BY$49,Параметры!BY$62,Параметры!BY$68))) ^ (Параметры!BY$37/12) -1</f>
        <v>1.1714916919853158E-2</v>
      </c>
      <c r="BZ118" s="86">
        <f>((1+$B117) / IF(Prj_Inflation, 1, 1+CHOOSE(Prj_CurReport, Параметры!BZ$49,Параметры!BZ$62,Параметры!BZ$68))) ^ (Параметры!BZ$37/12) -1</f>
        <v>1.1714916919853158E-2</v>
      </c>
      <c r="CA118" s="86">
        <f>((1+$B117) / IF(Prj_Inflation, 1, 1+CHOOSE(Prj_CurReport, Параметры!CA$49,Параметры!CA$62,Параметры!CA$68))) ^ (Параметры!CA$37/12) -1</f>
        <v>1.1714916919853158E-2</v>
      </c>
      <c r="CB118" s="86">
        <f>((1+$B117) / IF(Prj_Inflation, 1, 1+CHOOSE(Prj_CurReport, Параметры!CB$49,Параметры!CB$62,Параметры!CB$68))) ^ (Параметры!CB$37/12) -1</f>
        <v>1.1714916919853158E-2</v>
      </c>
      <c r="CC118" s="86">
        <f>((1+$B117) / IF(Prj_Inflation, 1, 1+CHOOSE(Prj_CurReport, Параметры!CC$49,Параметры!CC$62,Параметры!CC$68))) ^ (Параметры!CC$37/12) -1</f>
        <v>1.1714916919853158E-2</v>
      </c>
      <c r="CD118" s="86">
        <f>((1+$B117) / IF(Prj_Inflation, 1, 1+CHOOSE(Prj_CurReport, Параметры!CD$49,Параметры!CD$62,Параметры!CD$68))) ^ (Параметры!CD$37/12) -1</f>
        <v>1.1714916919853158E-2</v>
      </c>
      <c r="CE118" s="86">
        <f>((1+$B117) / IF(Prj_Inflation, 1, 1+CHOOSE(Prj_CurReport, Параметры!CE$49,Параметры!CE$62,Параметры!CE$68))) ^ (Параметры!CE$37/12) -1</f>
        <v>1.1714916919853158E-2</v>
      </c>
      <c r="CF118" s="86">
        <f>((1+$B117) / IF(Prj_Inflation, 1, 1+CHOOSE(Prj_CurReport, Параметры!CF$49,Параметры!CF$62,Параметры!CF$68))) ^ (Параметры!CF$37/12) -1</f>
        <v>1.1714916919853158E-2</v>
      </c>
      <c r="CG118" s="86">
        <f>((1+$B117) / IF(Prj_Inflation, 1, 1+CHOOSE(Prj_CurReport, Параметры!CG$49,Параметры!CG$62,Параметры!CG$68))) ^ (Параметры!CG$37/12) -1</f>
        <v>1.1714916919853158E-2</v>
      </c>
      <c r="CH118" s="86">
        <f>((1+$B117) / IF(Prj_Inflation, 1, 1+CHOOSE(Prj_CurReport, Параметры!CH$49,Параметры!CH$62,Параметры!CH$68))) ^ (Параметры!CH$37/12) -1</f>
        <v>1.1714916919853158E-2</v>
      </c>
      <c r="CI118" s="86">
        <f>((1+$B117) / IF(Prj_Inflation, 1, 1+CHOOSE(Prj_CurReport, Параметры!CI$49,Параметры!CI$62,Параметры!CI$68))) ^ (Параметры!CI$37/12) -1</f>
        <v>1.1714916919853158E-2</v>
      </c>
      <c r="CJ118" s="86">
        <f>((1+$B117) / IF(Prj_Inflation, 1, 1+CHOOSE(Prj_CurReport, Параметры!CJ$49,Параметры!CJ$62,Параметры!CJ$68))) ^ (Параметры!CJ$37/12) -1</f>
        <v>1.1714916919853158E-2</v>
      </c>
      <c r="CK118" s="86">
        <f>((1+$B117) / IF(Prj_Inflation, 1, 1+CHOOSE(Prj_CurReport, Параметры!CK$49,Параметры!CK$62,Параметры!CK$68))) ^ (Параметры!CK$37/12) -1</f>
        <v>1.1714916919853158E-2</v>
      </c>
      <c r="CL118" s="86">
        <f>((1+$B117) / IF(Prj_Inflation, 1, 1+CHOOSE(Prj_CurReport, Параметры!CL$49,Параметры!CL$62,Параметры!CL$68))) ^ (Параметры!CL$37/12) -1</f>
        <v>1.1714916919853158E-2</v>
      </c>
      <c r="CM118" s="86">
        <f>((1+$B117) / IF(Prj_Inflation, 1, 1+CHOOSE(Prj_CurReport, Параметры!CM$49,Параметры!CM$62,Параметры!CM$68))) ^ (Параметры!CM$37/12) -1</f>
        <v>1.1714916919853158E-2</v>
      </c>
      <c r="CN118" s="86">
        <f>((1+$B117) / IF(Prj_Inflation, 1, 1+CHOOSE(Prj_CurReport, Параметры!CN$49,Параметры!CN$62,Параметры!CN$68))) ^ (Параметры!CN$37/12) -1</f>
        <v>1.1714916919853158E-2</v>
      </c>
      <c r="CO118" s="86">
        <f>((1+$B117) / IF(Prj_Inflation, 1, 1+CHOOSE(Prj_CurReport, Параметры!CO$49,Параметры!CO$62,Параметры!CO$68))) ^ (Параметры!CO$37/12) -1</f>
        <v>1.1714916919853158E-2</v>
      </c>
      <c r="CP118" s="86">
        <f>((1+$B117) / IF(Prj_Inflation, 1, 1+CHOOSE(Prj_CurReport, Параметры!CP$49,Параметры!CP$62,Параметры!CP$68))) ^ (Параметры!CP$37/12) -1</f>
        <v>1.1714916919853158E-2</v>
      </c>
      <c r="CQ118" s="86">
        <f>((1+$B117) / IF(Prj_Inflation, 1, 1+CHOOSE(Prj_CurReport, Параметры!CQ$49,Параметры!CQ$62,Параметры!CQ$68))) ^ (Параметры!CQ$37/12) -1</f>
        <v>1.1714916919853158E-2</v>
      </c>
      <c r="CR118" s="86">
        <f>((1+$B117) / IF(Prj_Inflation, 1, 1+CHOOSE(Prj_CurReport, Параметры!CR$49,Параметры!CR$62,Параметры!CR$68))) ^ (Параметры!CR$37/12) -1</f>
        <v>1.1714916919853158E-2</v>
      </c>
      <c r="CS118" s="86">
        <f>((1+$B117) / IF(Prj_Inflation, 1, 1+CHOOSE(Prj_CurReport, Параметры!CS$49,Параметры!CS$62,Параметры!CS$68))) ^ (Параметры!CS$37/12) -1</f>
        <v>1.1714916919853158E-2</v>
      </c>
      <c r="CT118" s="86">
        <f>((1+$B117) / IF(Prj_Inflation, 1, 1+CHOOSE(Prj_CurReport, Параметры!CT$49,Параметры!CT$62,Параметры!CT$68))) ^ (Параметры!CT$37/12) -1</f>
        <v>1.1714916919853158E-2</v>
      </c>
      <c r="CU118" s="86">
        <f>((1+$B117) / IF(Prj_Inflation, 1, 1+CHOOSE(Prj_CurReport, Параметры!CU$49,Параметры!CU$62,Параметры!CU$68))) ^ (Параметры!CU$37/12) -1</f>
        <v>1.1714916919853158E-2</v>
      </c>
      <c r="CV118" s="86">
        <f>((1+$B117) / IF(Prj_Inflation, 1, 1+CHOOSE(Prj_CurReport, Параметры!CV$49,Параметры!CV$62,Параметры!CV$68))) ^ (Параметры!CV$37/12) -1</f>
        <v>1.1714916919853158E-2</v>
      </c>
      <c r="CW118" s="86">
        <f>((1+$B117) / IF(Prj_Inflation, 1, 1+CHOOSE(Prj_CurReport, Параметры!CW$49,Параметры!CW$62,Параметры!CW$68))) ^ (Параметры!CW$37/12) -1</f>
        <v>1.1714916919853158E-2</v>
      </c>
      <c r="CX118" s="86">
        <f>((1+$B117) / IF(Prj_Inflation, 1, 1+CHOOSE(Prj_CurReport, Параметры!CX$49,Параметры!CX$62,Параметры!CX$68))) ^ (Параметры!CX$37/12) -1</f>
        <v>1.1714916919853158E-2</v>
      </c>
      <c r="CY118" s="86">
        <f>((1+$B117) / IF(Prj_Inflation, 1, 1+CHOOSE(Prj_CurReport, Параметры!CY$49,Параметры!CY$62,Параметры!CY$68))) ^ (Параметры!CY$37/12) -1</f>
        <v>1.1714916919853158E-2</v>
      </c>
      <c r="CZ118" s="86">
        <f>((1+$B117) / IF(Prj_Inflation, 1, 1+CHOOSE(Prj_CurReport, Параметры!CZ$49,Параметры!CZ$62,Параметры!CZ$68))) ^ (Параметры!CZ$37/12) -1</f>
        <v>1.1714916919853158E-2</v>
      </c>
      <c r="DA118" s="86">
        <f>((1+$B117) / IF(Prj_Inflation, 1, 1+CHOOSE(Prj_CurReport, Параметры!DA$49,Параметры!DA$62,Параметры!DA$68))) ^ (Параметры!DA$37/12) -1</f>
        <v>1.1714916919853158E-2</v>
      </c>
      <c r="DB118" s="86">
        <f>((1+$B117) / IF(Prj_Inflation, 1, 1+CHOOSE(Prj_CurReport, Параметры!DB$49,Параметры!DB$62,Параметры!DB$68))) ^ (Параметры!DB$37/12) -1</f>
        <v>1.1714916919853158E-2</v>
      </c>
      <c r="DC118" s="86">
        <f>((1+$B117) / IF(Prj_Inflation, 1, 1+CHOOSE(Prj_CurReport, Параметры!DC$49,Параметры!DC$62,Параметры!DC$68))) ^ (Параметры!DC$37/12) -1</f>
        <v>1.1714916919853158E-2</v>
      </c>
      <c r="DD118" s="86">
        <f>((1+$B117) / IF(Prj_Inflation, 1, 1+CHOOSE(Prj_CurReport, Параметры!DD$49,Параметры!DD$62,Параметры!DD$68))) ^ (Параметры!DD$37/12) -1</f>
        <v>1.1714916919853158E-2</v>
      </c>
      <c r="DE118" s="86">
        <f>((1+$B117) / IF(Prj_Inflation, 1, 1+CHOOSE(Prj_CurReport, Параметры!DE$49,Параметры!DE$62,Параметры!DE$68))) ^ (Параметры!DE$37/12) -1</f>
        <v>1.1714916919853158E-2</v>
      </c>
      <c r="DF118" s="86">
        <f>((1+$B117) / IF(Prj_Inflation, 1, 1+CHOOSE(Prj_CurReport, Параметры!DF$49,Параметры!DF$62,Параметры!DF$68))) ^ (Параметры!DF$37/12) -1</f>
        <v>1.1714916919853158E-2</v>
      </c>
      <c r="DG118" s="86">
        <f>((1+$B117) / IF(Prj_Inflation, 1, 1+CHOOSE(Prj_CurReport, Параметры!DG$49,Параметры!DG$62,Параметры!DG$68))) ^ (Параметры!DG$37/12) -1</f>
        <v>1.1714916919853158E-2</v>
      </c>
      <c r="DH118" s="86">
        <f>((1+$B117) / IF(Prj_Inflation, 1, 1+CHOOSE(Prj_CurReport, Параметры!DH$49,Параметры!DH$62,Параметры!DH$68))) ^ (Параметры!DH$37/12) -1</f>
        <v>1.1714916919853158E-2</v>
      </c>
      <c r="DI118" s="86">
        <f>((1+$B117) / IF(Prj_Inflation, 1, 1+CHOOSE(Prj_CurReport, Параметры!DI$49,Параметры!DI$62,Параметры!DI$68))) ^ (Параметры!DI$37/12) -1</f>
        <v>1.1714916919853158E-2</v>
      </c>
      <c r="DJ118" s="86">
        <f>((1+$B117) / IF(Prj_Inflation, 1, 1+CHOOSE(Prj_CurReport, Параметры!DJ$49,Параметры!DJ$62,Параметры!DJ$68))) ^ (Параметры!DJ$37/12) -1</f>
        <v>1.1714916919853158E-2</v>
      </c>
      <c r="DK118" s="86">
        <f>((1+$B117) / IF(Prj_Inflation, 1, 1+CHOOSE(Prj_CurReport, Параметры!DK$49,Параметры!DK$62,Параметры!DK$68))) ^ (Параметры!DK$37/12) -1</f>
        <v>1.1714916919853158E-2</v>
      </c>
      <c r="DL118" s="86">
        <f>((1+$B117) / IF(Prj_Inflation, 1, 1+CHOOSE(Prj_CurReport, Параметры!DL$49,Параметры!DL$62,Параметры!DL$68))) ^ (Параметры!DL$37/12) -1</f>
        <v>1.1714916919853158E-2</v>
      </c>
      <c r="DM118" s="86">
        <f>((1+$B117) / IF(Prj_Inflation, 1, 1+CHOOSE(Prj_CurReport, Параметры!DM$49,Параметры!DM$62,Параметры!DM$68))) ^ (Параметры!DM$37/12) -1</f>
        <v>1.1714916919853158E-2</v>
      </c>
      <c r="DN118" s="86">
        <f>((1+$B117) / IF(Prj_Inflation, 1, 1+CHOOSE(Prj_CurReport, Параметры!DN$49,Параметры!DN$62,Параметры!DN$68))) ^ (Параметры!DN$37/12) -1</f>
        <v>1.1714916919853158E-2</v>
      </c>
      <c r="DO118" s="86">
        <f>((1+$B117) / IF(Prj_Inflation, 1, 1+CHOOSE(Prj_CurReport, Параметры!DO$49,Параметры!DO$62,Параметры!DO$68))) ^ (Параметры!DO$37/12) -1</f>
        <v>1.1714916919853158E-2</v>
      </c>
      <c r="DP118" s="86">
        <f>((1+$B117) / IF(Prj_Inflation, 1, 1+CHOOSE(Prj_CurReport, Параметры!DP$49,Параметры!DP$62,Параметры!DP$68))) ^ (Параметры!DP$37/12) -1</f>
        <v>1.1714916919853158E-2</v>
      </c>
      <c r="DQ118" s="86">
        <f>((1+$B117) / IF(Prj_Inflation, 1, 1+CHOOSE(Prj_CurReport, Параметры!DQ$49,Параметры!DQ$62,Параметры!DQ$68))) ^ (Параметры!DQ$37/12) -1</f>
        <v>1.1714916919853158E-2</v>
      </c>
      <c r="DR118" s="86">
        <f>((1+$B117) / IF(Prj_Inflation, 1, 1+CHOOSE(Prj_CurReport, Параметры!DR$49,Параметры!DR$62,Параметры!DR$68))) ^ (Параметры!DR$37/12) -1</f>
        <v>1.1714916919853158E-2</v>
      </c>
      <c r="DS118" s="86">
        <f>((1+$B117) / IF(Prj_Inflation, 1, 1+CHOOSE(Prj_CurReport, Параметры!DS$49,Параметры!DS$62,Параметры!DS$68))) ^ (Параметры!DS$37/12) -1</f>
        <v>1.1714916919853158E-2</v>
      </c>
      <c r="DT118" s="86">
        <f>((1+$B117) / IF(Prj_Inflation, 1, 1+CHOOSE(Prj_CurReport, Параметры!DT$49,Параметры!DT$62,Параметры!DT$68))) ^ (Параметры!DT$37/12) -1</f>
        <v>1.1714916919853158E-2</v>
      </c>
      <c r="DU118" s="86">
        <f>((1+$B117) / IF(Prj_Inflation, 1, 1+CHOOSE(Prj_CurReport, Параметры!DU$49,Параметры!DU$62,Параметры!DU$68))) ^ (Параметры!DU$37/12) -1</f>
        <v>1.1714916919853158E-2</v>
      </c>
      <c r="DV118" s="86">
        <f>((1+$B117) / IF(Prj_Inflation, 1, 1+CHOOSE(Prj_CurReport, Параметры!DV$49,Параметры!DV$62,Параметры!DV$68))) ^ (Параметры!DV$37/12) -1</f>
        <v>1.1714916919853158E-2</v>
      </c>
    </row>
    <row r="119" spans="1:128" hidden="1" outlineLevel="1" x14ac:dyDescent="0.2">
      <c r="A119" s="33" t="str">
        <f ca="1">Language!A1404</f>
        <v>коэффициент дисконта на начало периода</v>
      </c>
      <c r="C119" s="46" t="str">
        <f ca="1">Language!$A$1467</f>
        <v>раз</v>
      </c>
      <c r="F119" s="6" t="s">
        <v>3190</v>
      </c>
      <c r="G119" s="29">
        <f>IF(G$2=1,1,F119*(1+G118))</f>
        <v>1</v>
      </c>
      <c r="H119" s="29">
        <f t="shared" ref="H119:DV119" si="132">IF(H$2=1,1,G119*(1+H118))</f>
        <v>1.0117149169198532</v>
      </c>
      <c r="I119" s="29">
        <f t="shared" si="132"/>
        <v>1.0235670731181454</v>
      </c>
      <c r="J119" s="29">
        <f t="shared" si="132"/>
        <v>1.0355580763416217</v>
      </c>
      <c r="K119" s="29">
        <f t="shared" si="132"/>
        <v>1.0476895531716468</v>
      </c>
      <c r="L119" s="29">
        <f t="shared" si="132"/>
        <v>1.0599631492448507</v>
      </c>
      <c r="M119" s="29">
        <f t="shared" si="132"/>
        <v>1.07238052947636</v>
      </c>
      <c r="N119" s="29">
        <f t="shared" si="132"/>
        <v>1.0849433782856437</v>
      </c>
      <c r="O119" s="29">
        <f t="shared" si="132"/>
        <v>1.0976533998250049</v>
      </c>
      <c r="P119" s="29">
        <f t="shared" si="132"/>
        <v>1.1105123182107492</v>
      </c>
      <c r="Q119" s="29">
        <f t="shared" si="132"/>
        <v>1.1235218777570617</v>
      </c>
      <c r="R119" s="29">
        <f t="shared" si="132"/>
        <v>1.1366838432126232</v>
      </c>
      <c r="S119" s="29">
        <f t="shared" si="132"/>
        <v>1.1499999999999984</v>
      </c>
      <c r="T119" s="29">
        <f t="shared" si="132"/>
        <v>1.1634721544578295</v>
      </c>
      <c r="U119" s="29">
        <f t="shared" si="132"/>
        <v>1.1771021340858656</v>
      </c>
      <c r="V119" s="29">
        <f t="shared" si="132"/>
        <v>1.1908917877928633</v>
      </c>
      <c r="W119" s="29">
        <f t="shared" si="132"/>
        <v>1.2048429861473922</v>
      </c>
      <c r="X119" s="29">
        <f t="shared" si="132"/>
        <v>1.2189576216315767</v>
      </c>
      <c r="Y119" s="29">
        <f t="shared" si="132"/>
        <v>1.2332376088978125</v>
      </c>
      <c r="Z119" s="29">
        <f t="shared" si="132"/>
        <v>1.2476848850284887</v>
      </c>
      <c r="AA119" s="29">
        <f t="shared" si="132"/>
        <v>1.2623014097987539</v>
      </c>
      <c r="AB119" s="29">
        <f t="shared" si="132"/>
        <v>1.2770891659423598</v>
      </c>
      <c r="AC119" s="29">
        <f t="shared" si="132"/>
        <v>1.2920501594206191</v>
      </c>
      <c r="AD119" s="29">
        <f t="shared" si="132"/>
        <v>1.3071864196945147</v>
      </c>
      <c r="AE119" s="29">
        <f t="shared" si="132"/>
        <v>1.3224999999999962</v>
      </c>
      <c r="AF119" s="29">
        <f t="shared" si="132"/>
        <v>1.337992977626502</v>
      </c>
      <c r="AG119" s="29">
        <f t="shared" si="132"/>
        <v>1.3536674541987435</v>
      </c>
      <c r="AH119" s="29">
        <f t="shared" si="132"/>
        <v>1.3695255559617909</v>
      </c>
      <c r="AI119" s="29">
        <f t="shared" si="132"/>
        <v>1.3855694340694991</v>
      </c>
      <c r="AJ119" s="29">
        <f t="shared" si="132"/>
        <v>1.4018012648763112</v>
      </c>
      <c r="AK119" s="29">
        <f t="shared" si="132"/>
        <v>1.4182232502324823</v>
      </c>
      <c r="AL119" s="29">
        <f t="shared" si="132"/>
        <v>1.43483761778276</v>
      </c>
      <c r="AM119" s="29">
        <f t="shared" si="132"/>
        <v>1.451646621268565</v>
      </c>
      <c r="AN119" s="29">
        <f t="shared" si="132"/>
        <v>1.4686525408337119</v>
      </c>
      <c r="AO119" s="29">
        <f t="shared" si="132"/>
        <v>1.48585768333371</v>
      </c>
      <c r="AP119" s="29">
        <f t="shared" si="132"/>
        <v>1.50326438264869</v>
      </c>
      <c r="AQ119" s="29">
        <f t="shared" si="132"/>
        <v>1.5208749999999938</v>
      </c>
      <c r="AR119" s="29">
        <f t="shared" si="132"/>
        <v>1.5386919242704753</v>
      </c>
      <c r="AS119" s="29">
        <f t="shared" si="132"/>
        <v>1.5567175723285529</v>
      </c>
      <c r="AT119" s="29">
        <f t="shared" si="132"/>
        <v>1.5749543893560574</v>
      </c>
      <c r="AU119" s="29">
        <f t="shared" si="132"/>
        <v>1.5934048491799215</v>
      </c>
      <c r="AV119" s="29">
        <f t="shared" si="132"/>
        <v>1.6120714546077555</v>
      </c>
      <c r="AW119" s="29">
        <f t="shared" si="132"/>
        <v>1.6309567377673522</v>
      </c>
      <c r="AX119" s="29">
        <f t="shared" si="132"/>
        <v>1.6500632604501715</v>
      </c>
      <c r="AY119" s="29">
        <f t="shared" si="132"/>
        <v>1.6693936144588473</v>
      </c>
      <c r="AZ119" s="29">
        <f t="shared" si="132"/>
        <v>1.6889504219587661</v>
      </c>
      <c r="BA119" s="29">
        <f t="shared" si="132"/>
        <v>1.7087363358337639</v>
      </c>
      <c r="BB119" s="29">
        <f t="shared" si="132"/>
        <v>1.7287540400459909</v>
      </c>
      <c r="BC119" s="29">
        <f t="shared" si="132"/>
        <v>1.7490062499999901</v>
      </c>
      <c r="BD119" s="29">
        <f t="shared" si="132"/>
        <v>1.769495712911044</v>
      </c>
      <c r="BE119" s="29">
        <f t="shared" si="132"/>
        <v>1.7902252081778331</v>
      </c>
      <c r="BF119" s="29">
        <f t="shared" si="132"/>
        <v>1.8111975477594633</v>
      </c>
      <c r="BG119" s="29">
        <f t="shared" si="132"/>
        <v>1.8324155765569072</v>
      </c>
      <c r="BH119" s="29">
        <f t="shared" si="132"/>
        <v>1.8538821727989163</v>
      </c>
      <c r="BI119" s="29">
        <f t="shared" si="132"/>
        <v>1.8756002484324525</v>
      </c>
      <c r="BJ119" s="29">
        <f t="shared" si="132"/>
        <v>1.8975727495176946</v>
      </c>
      <c r="BK119" s="29">
        <f t="shared" si="132"/>
        <v>1.9198026566276718</v>
      </c>
      <c r="BL119" s="29">
        <f t="shared" si="132"/>
        <v>1.9422929852525783</v>
      </c>
      <c r="BM119" s="29">
        <f t="shared" si="132"/>
        <v>1.9650467862088259</v>
      </c>
      <c r="BN119" s="29">
        <f t="shared" si="132"/>
        <v>1.9880671460528867</v>
      </c>
      <c r="BO119" s="29">
        <f t="shared" si="132"/>
        <v>2.011357187499986</v>
      </c>
      <c r="BP119" s="29">
        <f t="shared" si="132"/>
        <v>2.0349200698476979</v>
      </c>
      <c r="BQ119" s="29">
        <f t="shared" si="132"/>
        <v>2.0587589894045055</v>
      </c>
      <c r="BR119" s="29">
        <f t="shared" si="132"/>
        <v>2.0828771799233801</v>
      </c>
      <c r="BS119" s="29">
        <f t="shared" si="132"/>
        <v>2.1072779130404404</v>
      </c>
      <c r="BT119" s="29">
        <f t="shared" si="132"/>
        <v>2.1319644987187507</v>
      </c>
      <c r="BU119" s="29">
        <f t="shared" si="132"/>
        <v>2.1569402856973174</v>
      </c>
      <c r="BV119" s="29">
        <f t="shared" si="132"/>
        <v>2.1822086619453458</v>
      </c>
      <c r="BW119" s="29">
        <f t="shared" si="132"/>
        <v>2.2077730551218195</v>
      </c>
      <c r="BX119" s="29">
        <f t="shared" si="132"/>
        <v>2.233636933040462</v>
      </c>
      <c r="BY119" s="29">
        <f t="shared" si="132"/>
        <v>2.2598038041401467</v>
      </c>
      <c r="BZ119" s="29">
        <f t="shared" si="132"/>
        <v>2.2862772179608166</v>
      </c>
      <c r="CA119" s="29">
        <f t="shared" si="132"/>
        <v>2.3130607656249804</v>
      </c>
      <c r="CB119" s="29">
        <f t="shared" si="132"/>
        <v>2.3401580803248492</v>
      </c>
      <c r="CC119" s="29">
        <f t="shared" si="132"/>
        <v>2.3675728378151777</v>
      </c>
      <c r="CD119" s="29">
        <f t="shared" si="132"/>
        <v>2.3953087569118834</v>
      </c>
      <c r="CE119" s="29">
        <f t="shared" si="132"/>
        <v>2.4233695999965028</v>
      </c>
      <c r="CF119" s="29">
        <f t="shared" si="132"/>
        <v>2.4517591735265598</v>
      </c>
      <c r="CG119" s="29">
        <f t="shared" si="132"/>
        <v>2.4804813285519112</v>
      </c>
      <c r="CH119" s="29">
        <f t="shared" si="132"/>
        <v>2.5095399612371438</v>
      </c>
      <c r="CI119" s="29">
        <f t="shared" si="132"/>
        <v>2.5389390133900887</v>
      </c>
      <c r="CJ119" s="29">
        <f t="shared" si="132"/>
        <v>2.5686824729965276</v>
      </c>
      <c r="CK119" s="29">
        <f t="shared" si="132"/>
        <v>2.5987743747611649</v>
      </c>
      <c r="CL119" s="29">
        <f t="shared" si="132"/>
        <v>2.6292188006549351</v>
      </c>
      <c r="CM119" s="29">
        <f t="shared" si="132"/>
        <v>2.6600198804687234</v>
      </c>
      <c r="CN119" s="29">
        <f t="shared" si="132"/>
        <v>2.6911817923735724</v>
      </c>
      <c r="CO119" s="29">
        <f t="shared" si="132"/>
        <v>2.7227087634874501</v>
      </c>
      <c r="CP119" s="29">
        <f t="shared" si="132"/>
        <v>2.7546050704486618</v>
      </c>
      <c r="CQ119" s="29">
        <f t="shared" si="132"/>
        <v>2.7868750399959743</v>
      </c>
      <c r="CR119" s="29">
        <f t="shared" si="132"/>
        <v>2.8195230495555395</v>
      </c>
      <c r="CS119" s="29">
        <f t="shared" si="132"/>
        <v>2.8525535278346936</v>
      </c>
      <c r="CT119" s="29">
        <f t="shared" si="132"/>
        <v>2.8859709554227111</v>
      </c>
      <c r="CU119" s="29">
        <f t="shared" si="132"/>
        <v>2.9197798653985974</v>
      </c>
      <c r="CV119" s="29">
        <f t="shared" si="132"/>
        <v>2.9539848439460021</v>
      </c>
      <c r="CW119" s="29">
        <f t="shared" si="132"/>
        <v>2.9885905309753351</v>
      </c>
      <c r="CX119" s="29">
        <f t="shared" si="132"/>
        <v>3.0236016207531708</v>
      </c>
      <c r="CY119" s="29">
        <f t="shared" si="132"/>
        <v>3.0590228625390274</v>
      </c>
      <c r="CZ119" s="29">
        <f t="shared" si="132"/>
        <v>3.0948590612296036</v>
      </c>
      <c r="DA119" s="29">
        <f t="shared" si="132"/>
        <v>3.1311150780105632</v>
      </c>
      <c r="DB119" s="29">
        <f t="shared" si="132"/>
        <v>3.1677958310159564</v>
      </c>
      <c r="DC119" s="29">
        <f t="shared" si="132"/>
        <v>3.2049062959953654</v>
      </c>
      <c r="DD119" s="29">
        <f t="shared" si="132"/>
        <v>3.2424515069888655</v>
      </c>
      <c r="DE119" s="29">
        <f t="shared" si="132"/>
        <v>3.2804365570098928</v>
      </c>
      <c r="DF119" s="29">
        <f t="shared" si="132"/>
        <v>3.318866598736113</v>
      </c>
      <c r="DG119" s="29">
        <f t="shared" si="132"/>
        <v>3.3577468452083821</v>
      </c>
      <c r="DH119" s="29">
        <f t="shared" si="132"/>
        <v>3.3970825705378975</v>
      </c>
      <c r="DI119" s="29">
        <f t="shared" si="132"/>
        <v>3.4368791106216303</v>
      </c>
      <c r="DJ119" s="29">
        <f t="shared" si="132"/>
        <v>3.4771418638661413</v>
      </c>
      <c r="DK119" s="29">
        <f t="shared" si="132"/>
        <v>3.5178762919198765</v>
      </c>
      <c r="DL119" s="29">
        <f t="shared" si="132"/>
        <v>3.5590879204140391</v>
      </c>
      <c r="DM119" s="29">
        <f t="shared" si="132"/>
        <v>3.6007823397121426</v>
      </c>
      <c r="DN119" s="29">
        <f t="shared" si="132"/>
        <v>3.6429652056683448</v>
      </c>
      <c r="DO119" s="29">
        <f t="shared" si="132"/>
        <v>3.6856422403946651</v>
      </c>
      <c r="DP119" s="29">
        <f t="shared" si="132"/>
        <v>3.7288192330371901</v>
      </c>
      <c r="DQ119" s="29">
        <f t="shared" si="132"/>
        <v>3.7725020405613714</v>
      </c>
      <c r="DR119" s="29">
        <f t="shared" si="132"/>
        <v>3.8166965885465243</v>
      </c>
      <c r="DS119" s="29">
        <f t="shared" si="132"/>
        <v>3.8614088719896338</v>
      </c>
      <c r="DT119" s="29">
        <f t="shared" si="132"/>
        <v>3.9066449561185763</v>
      </c>
      <c r="DU119" s="29">
        <f t="shared" si="132"/>
        <v>3.952410977214869</v>
      </c>
      <c r="DV119" s="29">
        <f t="shared" si="132"/>
        <v>3.9987131434460568</v>
      </c>
    </row>
    <row r="120" spans="1:128" hidden="1" x14ac:dyDescent="0.2">
      <c r="A120" s="10" t="str">
        <f ca="1">Language!A$1405</f>
        <v>Денежный поток, доступный для погашения долга (CFADS)</v>
      </c>
      <c r="C120" s="46" t="str">
        <f ca="1">Параметры!$C$70</f>
        <v>тыс. руб.</v>
      </c>
      <c r="F120" s="6" t="s">
        <v>693</v>
      </c>
      <c r="G120" s="53">
        <f ca="1">SUM(G121:G125)</f>
        <v>-239005.80000000002</v>
      </c>
      <c r="H120" s="53">
        <f t="shared" ref="H120:N120" ca="1" si="133">SUM(H121:H125)</f>
        <v>-3671.4000504031283</v>
      </c>
      <c r="I120" s="53">
        <f t="shared" ca="1" si="133"/>
        <v>-33432.689092369757</v>
      </c>
      <c r="J120" s="53">
        <f t="shared" ca="1" si="133"/>
        <v>21553.602463115538</v>
      </c>
      <c r="K120" s="53">
        <f t="shared" ca="1" si="133"/>
        <v>25014.718959912138</v>
      </c>
      <c r="L120" s="53">
        <f t="shared" ca="1" si="133"/>
        <v>23909.712790028934</v>
      </c>
      <c r="M120" s="53">
        <f t="shared" ca="1" si="133"/>
        <v>24327.456599123954</v>
      </c>
      <c r="N120" s="53">
        <f t="shared" ca="1" si="133"/>
        <v>24528.517330805982</v>
      </c>
      <c r="O120" s="53">
        <f t="shared" ref="O120:AT120" ca="1" si="134">SUM(O121:O125)</f>
        <v>43108.710766720164</v>
      </c>
      <c r="P120" s="53">
        <f t="shared" ca="1" si="134"/>
        <v>39391.693266168084</v>
      </c>
      <c r="Q120" s="53">
        <f t="shared" ca="1" si="134"/>
        <v>35601.893873223074</v>
      </c>
      <c r="R120" s="53">
        <f t="shared" ca="1" si="134"/>
        <v>29125.875865310016</v>
      </c>
      <c r="S120" s="53">
        <f t="shared" ca="1" si="134"/>
        <v>29274.808900595177</v>
      </c>
      <c r="T120" s="53">
        <f t="shared" ca="1" si="134"/>
        <v>29421.836269218278</v>
      </c>
      <c r="U120" s="53">
        <f t="shared" ca="1" si="134"/>
        <v>29064.043027870081</v>
      </c>
      <c r="V120" s="53">
        <f t="shared" ca="1" si="134"/>
        <v>9415.6757956601141</v>
      </c>
      <c r="W120" s="53">
        <f t="shared" ca="1" si="134"/>
        <v>17543.059496446724</v>
      </c>
      <c r="X120" s="53">
        <f t="shared" ca="1" si="134"/>
        <v>17641.213912058724</v>
      </c>
      <c r="Y120" s="53">
        <f t="shared" ca="1" si="134"/>
        <v>17739.923307006535</v>
      </c>
      <c r="Z120" s="53">
        <f t="shared" ca="1" si="134"/>
        <v>18427.74910659271</v>
      </c>
      <c r="AA120" s="53">
        <f t="shared" ca="1" si="134"/>
        <v>37628.355467892477</v>
      </c>
      <c r="AB120" s="53">
        <f t="shared" ca="1" si="134"/>
        <v>29780.624066348457</v>
      </c>
      <c r="AC120" s="53">
        <f t="shared" ca="1" si="134"/>
        <v>29947.971451226542</v>
      </c>
      <c r="AD120" s="53">
        <f t="shared" ca="1" si="134"/>
        <v>30116.26504254805</v>
      </c>
      <c r="AE120" s="53">
        <f t="shared" ca="1" si="134"/>
        <v>30285.510190303787</v>
      </c>
      <c r="AF120" s="53">
        <f t="shared" ca="1" si="134"/>
        <v>30455.712274730082</v>
      </c>
      <c r="AG120" s="53">
        <f t="shared" ca="1" si="134"/>
        <v>30626.876706487295</v>
      </c>
      <c r="AH120" s="53">
        <f t="shared" ca="1" si="134"/>
        <v>10061.939768023201</v>
      </c>
      <c r="AI120" s="53">
        <f t="shared" ca="1" si="134"/>
        <v>18758.240327864292</v>
      </c>
      <c r="AJ120" s="53">
        <f t="shared" ca="1" si="134"/>
        <v>18863.265552569628</v>
      </c>
      <c r="AK120" s="53">
        <f t="shared" ca="1" si="134"/>
        <v>18968.884605163868</v>
      </c>
      <c r="AL120" s="53">
        <f t="shared" ca="1" si="134"/>
        <v>19704.858210720449</v>
      </c>
      <c r="AM120" s="53">
        <f t="shared" ca="1" si="134"/>
        <v>40249.50701731196</v>
      </c>
      <c r="AN120" s="53">
        <f t="shared" ca="1" si="134"/>
        <v>31852.434417659286</v>
      </c>
      <c r="AO120" s="53">
        <f t="shared" ca="1" si="134"/>
        <v>32031.496119478696</v>
      </c>
      <c r="AP120" s="53">
        <f t="shared" ca="1" si="134"/>
        <v>32211.570262193862</v>
      </c>
      <c r="AQ120" s="53">
        <f t="shared" ca="1" si="134"/>
        <v>32392.662570290748</v>
      </c>
      <c r="AR120" s="53">
        <f t="shared" ca="1" si="134"/>
        <v>32574.778800628912</v>
      </c>
      <c r="AS120" s="53">
        <f t="shared" ca="1" si="134"/>
        <v>32757.924742607414</v>
      </c>
      <c r="AT120" s="53">
        <f t="shared" ca="1" si="134"/>
        <v>10753.442218451572</v>
      </c>
      <c r="AU120" s="53">
        <f t="shared" ref="AU120:BZ120" ca="1" si="135">SUM(AU121:AU125)</f>
        <v>20058.483817482222</v>
      </c>
      <c r="AV120" s="53">
        <f t="shared" ca="1" si="135"/>
        <v>20170.860807915869</v>
      </c>
      <c r="AW120" s="53">
        <f t="shared" ca="1" si="135"/>
        <v>20283.87319419186</v>
      </c>
      <c r="AX120" s="53">
        <f t="shared" ca="1" si="135"/>
        <v>21071.364952137865</v>
      </c>
      <c r="AY120" s="53">
        <f t="shared" ca="1" si="135"/>
        <v>43054.139175190357</v>
      </c>
      <c r="AZ120" s="53">
        <f t="shared" ca="1" si="135"/>
        <v>34069.271493562599</v>
      </c>
      <c r="BA120" s="53">
        <f t="shared" ca="1" si="135"/>
        <v>34260.867514508631</v>
      </c>
      <c r="BB120" s="53">
        <f t="shared" ca="1" si="135"/>
        <v>34453.54684721362</v>
      </c>
      <c r="BC120" s="53">
        <f t="shared" ca="1" si="135"/>
        <v>34647.315616878659</v>
      </c>
      <c r="BD120" s="53">
        <f t="shared" ca="1" si="135"/>
        <v>34842.179983338188</v>
      </c>
      <c r="BE120" s="53">
        <f t="shared" ca="1" si="135"/>
        <v>35038.146141257836</v>
      </c>
      <c r="BF120" s="53">
        <f t="shared" ca="1" si="135"/>
        <v>11493.349840409997</v>
      </c>
      <c r="BG120" s="53">
        <f t="shared" ca="1" si="135"/>
        <v>21449.74435137233</v>
      </c>
      <c r="BH120" s="53">
        <f t="shared" ca="1" si="135"/>
        <v>21569.987731136978</v>
      </c>
      <c r="BI120" s="53">
        <f t="shared" ca="1" si="135"/>
        <v>21690.910984451286</v>
      </c>
      <c r="BJ120" s="53">
        <f t="shared" ca="1" si="135"/>
        <v>22533.527165454103</v>
      </c>
      <c r="BK120" s="53">
        <f t="shared" ca="1" si="135"/>
        <v>46055.095584120478</v>
      </c>
      <c r="BL120" s="53">
        <f t="shared" ca="1" si="135"/>
        <v>36441.287164778201</v>
      </c>
      <c r="BM120" s="53">
        <f t="shared" ca="1" si="135"/>
        <v>36646.294907190866</v>
      </c>
      <c r="BN120" s="53">
        <f t="shared" ca="1" si="135"/>
        <v>36852.461793185212</v>
      </c>
      <c r="BO120" s="53">
        <f t="shared" ca="1" si="135"/>
        <v>37059.794376726946</v>
      </c>
      <c r="BP120" s="53">
        <f t="shared" ca="1" si="135"/>
        <v>37268.29924883887</v>
      </c>
      <c r="BQ120" s="53">
        <f t="shared" ca="1" si="135"/>
        <v>37477.983037812497</v>
      </c>
      <c r="BR120" s="53">
        <f t="shared" ca="1" si="135"/>
        <v>12285.050995903992</v>
      </c>
      <c r="BS120" s="53">
        <f t="shared" ca="1" si="135"/>
        <v>22938.393122635938</v>
      </c>
      <c r="BT120" s="53">
        <f t="shared" ca="1" si="135"/>
        <v>23067.053538982866</v>
      </c>
      <c r="BU120" s="53">
        <f t="shared" ca="1" si="135"/>
        <v>23196.441420030715</v>
      </c>
      <c r="BV120" s="53">
        <f t="shared" ca="1" si="135"/>
        <v>24098.040733701699</v>
      </c>
      <c r="BW120" s="53">
        <f t="shared" ca="1" si="135"/>
        <v>49266.118941676468</v>
      </c>
      <c r="BX120" s="53">
        <f t="shared" ca="1" si="135"/>
        <v>38979.343932979929</v>
      </c>
      <c r="BY120" s="53">
        <f t="shared" ca="1" si="135"/>
        <v>39198.702217360333</v>
      </c>
      <c r="BZ120" s="53">
        <f t="shared" ca="1" si="135"/>
        <v>39419.300785375701</v>
      </c>
      <c r="CA120" s="53">
        <f t="shared" ref="CA120:DF120" ca="1" si="136">SUM(CA121:CA125)</f>
        <v>39641.146649764436</v>
      </c>
      <c r="CB120" s="53">
        <f t="shared" ca="1" si="136"/>
        <v>39864.24686292377</v>
      </c>
      <c r="CC120" s="53">
        <f t="shared" ca="1" si="136"/>
        <v>40088.608517125889</v>
      </c>
      <c r="CD120" s="53">
        <f t="shared" ca="1" si="136"/>
        <v>13132.171232284805</v>
      </c>
      <c r="CE120" s="53">
        <f t="shared" ca="1" si="136"/>
        <v>24531.247307887053</v>
      </c>
      <c r="CF120" s="53">
        <f t="shared" ca="1" si="136"/>
        <v>24668.91395337828</v>
      </c>
      <c r="CG120" s="53">
        <f t="shared" ca="1" si="136"/>
        <v>24807.358986099134</v>
      </c>
      <c r="CH120" s="53">
        <f t="shared" ca="1" si="136"/>
        <v>25772.070251728481</v>
      </c>
      <c r="CI120" s="53">
        <f t="shared" ca="1" si="136"/>
        <v>52701.913934259705</v>
      </c>
      <c r="CJ120" s="53">
        <f t="shared" ca="1" si="136"/>
        <v>41695.064674955007</v>
      </c>
      <c r="CK120" s="53">
        <f t="shared" ca="1" si="136"/>
        <v>41929.778039243858</v>
      </c>
      <c r="CL120" s="53">
        <f t="shared" ca="1" si="136"/>
        <v>42165.818507016367</v>
      </c>
      <c r="CM120" s="53">
        <f t="shared" ca="1" si="136"/>
        <v>42403.193581914573</v>
      </c>
      <c r="CN120" s="53">
        <f t="shared" ca="1" si="136"/>
        <v>42641.910809996007</v>
      </c>
      <c r="CO120" s="53">
        <f t="shared" ca="1" si="136"/>
        <v>42881.977779991423</v>
      </c>
      <c r="CP120" s="53">
        <f t="shared" ca="1" si="136"/>
        <v>14038.589885211808</v>
      </c>
      <c r="CQ120" s="53">
        <f t="shared" ca="1" si="136"/>
        <v>26235.601286104109</v>
      </c>
      <c r="CR120" s="53">
        <f t="shared" ca="1" si="136"/>
        <v>26382.904596782417</v>
      </c>
      <c r="CS120" s="53">
        <f t="shared" ca="1" si="136"/>
        <v>26531.040781792806</v>
      </c>
      <c r="CT120" s="53">
        <f t="shared" ca="1" si="136"/>
        <v>27563.281836016082</v>
      </c>
      <c r="CU120" s="53">
        <f t="shared" ca="1" si="136"/>
        <v>56378.214576325554</v>
      </c>
      <c r="CV120" s="53">
        <f t="shared" ca="1" si="136"/>
        <v>44600.885868867685</v>
      </c>
      <c r="CW120" s="53">
        <f t="shared" ca="1" si="136"/>
        <v>44852.029168657893</v>
      </c>
      <c r="CX120" s="53">
        <f t="shared" ca="1" si="136"/>
        <v>45104.592469176205</v>
      </c>
      <c r="CY120" s="53">
        <f t="shared" ca="1" si="136"/>
        <v>45358.583799314685</v>
      </c>
      <c r="CZ120" s="53">
        <f t="shared" ca="1" si="136"/>
        <v>45614.011233361758</v>
      </c>
      <c r="DA120" s="53">
        <f t="shared" ca="1" si="136"/>
        <v>45870.882891259476</v>
      </c>
      <c r="DB120" s="53">
        <f t="shared" ca="1" si="136"/>
        <v>15008.457843841159</v>
      </c>
      <c r="DC120" s="53">
        <f t="shared" ca="1" si="136"/>
        <v>28059.260042801012</v>
      </c>
      <c r="DD120" s="53">
        <f t="shared" ca="1" si="136"/>
        <v>28216.874585221252</v>
      </c>
      <c r="DE120" s="53">
        <f t="shared" ca="1" si="136"/>
        <v>28375.38030318563</v>
      </c>
      <c r="DF120" s="53">
        <f t="shared" ca="1" si="136"/>
        <v>29479.878231204886</v>
      </c>
      <c r="DG120" s="53">
        <f t="shared" ref="DG120:DV120" ca="1" si="137">SUM(DG121:DG125)</f>
        <v>60311.856263334848</v>
      </c>
      <c r="DH120" s="53">
        <f t="shared" ca="1" si="137"/>
        <v>47710.114546353449</v>
      </c>
      <c r="DI120" s="53">
        <f t="shared" ca="1" si="137"/>
        <v>47978.837877128411</v>
      </c>
      <c r="DJ120" s="53">
        <f t="shared" ca="1" si="137"/>
        <v>48249.080608684788</v>
      </c>
      <c r="DK120" s="53">
        <f t="shared" ca="1" si="137"/>
        <v>48520.851331933489</v>
      </c>
      <c r="DL120" s="53">
        <f t="shared" ca="1" si="137"/>
        <v>48794.158686366281</v>
      </c>
      <c r="DM120" s="53">
        <f t="shared" ca="1" si="137"/>
        <v>49069.011360310731</v>
      </c>
      <c r="DN120" s="53">
        <f t="shared" ca="1" si="137"/>
        <v>16046.216559578939</v>
      </c>
      <c r="DO120" s="53">
        <f t="shared" ca="1" si="137"/>
        <v>30010.574912461652</v>
      </c>
      <c r="DP120" s="53">
        <f t="shared" ca="1" si="137"/>
        <v>30179.222472855392</v>
      </c>
      <c r="DQ120" s="53">
        <f t="shared" ca="1" si="137"/>
        <v>30348.82359107519</v>
      </c>
      <c r="DR120" s="53">
        <f t="shared" ca="1" si="137"/>
        <v>31530.63637405308</v>
      </c>
      <c r="DS120" s="53">
        <f t="shared" ca="1" si="137"/>
        <v>64520.852868435511</v>
      </c>
      <c r="DT120" s="53">
        <f t="shared" ca="1" si="137"/>
        <v>51036.989231268046</v>
      </c>
      <c r="DU120" s="53">
        <f t="shared" ca="1" si="137"/>
        <v>51324.523195194197</v>
      </c>
      <c r="DV120" s="53">
        <f t="shared" ca="1" si="137"/>
        <v>51613.682917959595</v>
      </c>
      <c r="DX120" s="55">
        <f t="shared" ref="DX120:DX126" ca="1" si="138">SUM(G120:DW120)</f>
        <v>3503781.4771020738</v>
      </c>
    </row>
    <row r="121" spans="1:128" hidden="1" outlineLevel="1" x14ac:dyDescent="0.2">
      <c r="A121" s="33" t="str">
        <f ca="1">Language!A1406</f>
        <v>Денежные потоки от операционной деятельности</v>
      </c>
      <c r="C121" s="46" t="str">
        <f ca="1">Параметры!$C$70</f>
        <v>тыс. руб.</v>
      </c>
      <c r="F121" s="6" t="s">
        <v>3082</v>
      </c>
      <c r="G121" s="53">
        <f ca="1">Отчеты!G$48</f>
        <v>-229006.2</v>
      </c>
      <c r="H121" s="53">
        <f ca="1">Отчеты!H$48</f>
        <v>-671.40005040312803</v>
      </c>
      <c r="I121" s="53">
        <f ca="1">Отчеты!I$48</f>
        <v>9007.7109076302459</v>
      </c>
      <c r="J121" s="53">
        <f ca="1">Отчеты!J$48</f>
        <v>19940.476200510926</v>
      </c>
      <c r="K121" s="53">
        <f ca="1">Отчеты!K$48</f>
        <v>26999.939605462925</v>
      </c>
      <c r="L121" s="53">
        <f ca="1">Отчеты!L$48</f>
        <v>25756.115361315125</v>
      </c>
      <c r="M121" s="53">
        <f ca="1">Отчеты!M$48</f>
        <v>26310.199741997327</v>
      </c>
      <c r="N121" s="53">
        <f ca="1">Отчеты!N$48</f>
        <v>27207.910500350648</v>
      </c>
      <c r="O121" s="53">
        <f ca="1">Отчеты!O$48</f>
        <v>50636.79876603849</v>
      </c>
      <c r="P121" s="53">
        <f ca="1">Отчеты!P$48</f>
        <v>47221.746502951697</v>
      </c>
      <c r="Q121" s="53">
        <f ca="1">Отчеты!Q$48</f>
        <v>44646.927586173239</v>
      </c>
      <c r="R121" s="53">
        <f ca="1">Отчеты!R$48</f>
        <v>38234.307414782161</v>
      </c>
      <c r="S121" s="53">
        <f ca="1">Отчеты!S$48</f>
        <v>38501.577780595173</v>
      </c>
      <c r="T121" s="53">
        <f ca="1">Отчеты!T$48</f>
        <v>38736.324119466124</v>
      </c>
      <c r="U121" s="53">
        <f ca="1">Отчеты!U$48</f>
        <v>41105.353645932308</v>
      </c>
      <c r="V121" s="53">
        <f ca="1">Отчеты!V$48</f>
        <v>16680.525532607549</v>
      </c>
      <c r="W121" s="53">
        <f ca="1">Отчеты!W$48</f>
        <v>24849.551164563272</v>
      </c>
      <c r="X121" s="53">
        <f ca="1">Отчеты!X$48</f>
        <v>24989.582960877357</v>
      </c>
      <c r="Y121" s="53">
        <f ca="1">Отчеты!Y$48</f>
        <v>25130.406517326301</v>
      </c>
      <c r="Z121" s="53">
        <f ca="1">Отчеты!Z$48</f>
        <v>26007.724169847359</v>
      </c>
      <c r="AA121" s="53">
        <f ca="1">Отчеты!AA$48</f>
        <v>50087.4248271631</v>
      </c>
      <c r="AB121" s="53">
        <f ca="1">Отчеты!AB$48</f>
        <v>42310.704229706971</v>
      </c>
      <c r="AC121" s="53">
        <f ca="1">Отчеты!AC$48</f>
        <v>42549.463924083153</v>
      </c>
      <c r="AD121" s="53">
        <f ca="1">Отчеты!AD$48</f>
        <v>42789.573600483338</v>
      </c>
      <c r="AE121" s="53">
        <f ca="1">Отчеты!AE$48</f>
        <v>43031.040891903707</v>
      </c>
      <c r="AF121" s="53">
        <f ca="1">Отчеты!AF$48</f>
        <v>43273.873474495209</v>
      </c>
      <c r="AG121" s="53">
        <f ca="1">Отчеты!AG$48</f>
        <v>43518.079067813909</v>
      </c>
      <c r="AH121" s="53">
        <f ca="1">Отчеты!AH$48</f>
        <v>17842.328986556844</v>
      </c>
      <c r="AI121" s="53">
        <f ca="1">Отчеты!AI$48</f>
        <v>26583.186412749033</v>
      </c>
      <c r="AJ121" s="53">
        <f ca="1">Отчеты!AJ$48</f>
        <v>26733.020434805603</v>
      </c>
      <c r="AK121" s="53">
        <f ca="1">Отчеты!AK$48</f>
        <v>26883.701640205923</v>
      </c>
      <c r="AL121" s="53">
        <f ca="1">Отчеты!AL$48</f>
        <v>27822.431528403002</v>
      </c>
      <c r="AM121" s="53">
        <f ca="1">Отчеты!AM$48</f>
        <v>53587.711231731453</v>
      </c>
      <c r="AN121" s="53">
        <f ca="1">Отчеты!AN$48</f>
        <v>45266.620192452821</v>
      </c>
      <c r="AO121" s="53">
        <f ca="1">Отчеты!AO$48</f>
        <v>45522.093065435431</v>
      </c>
      <c r="AP121" s="53">
        <f ca="1">Отчеты!AP$48</f>
        <v>45779.010419184429</v>
      </c>
      <c r="AQ121" s="53">
        <f ca="1">Отчеты!AQ$48</f>
        <v>46037.380421002941</v>
      </c>
      <c r="AR121" s="53">
        <f ca="1">Отчеты!AR$48</f>
        <v>46297.211284377438</v>
      </c>
      <c r="AS121" s="53">
        <f ca="1">Отчеты!AS$48</f>
        <v>46558.51126922699</v>
      </c>
      <c r="AT121" s="53">
        <f ca="1">Отчеты!AT$48</f>
        <v>19085.458682282791</v>
      </c>
      <c r="AU121" s="53">
        <f ca="1">Отчеты!AU$48</f>
        <v>28438.17612830882</v>
      </c>
      <c r="AV121" s="53">
        <f ca="1">Отчеты!AV$48</f>
        <v>28598.498531908343</v>
      </c>
      <c r="AW121" s="53">
        <f ca="1">Отчеты!AW$48</f>
        <v>28759.727421686897</v>
      </c>
      <c r="AX121" s="53">
        <f ca="1">Отчеты!AX$48</f>
        <v>29764.168402058182</v>
      </c>
      <c r="AY121" s="53">
        <f ca="1">Отчеты!AY$48</f>
        <v>57333.017684619292</v>
      </c>
      <c r="AZ121" s="53">
        <f ca="1">Отчеты!AZ$48</f>
        <v>48429.450272591588</v>
      </c>
      <c r="BA121" s="53">
        <f ca="1">Отчеты!BA$48</f>
        <v>48702.806246682216</v>
      </c>
      <c r="BB121" s="53">
        <f ca="1">Отчеты!BB$48</f>
        <v>48977.707815193658</v>
      </c>
      <c r="BC121" s="53">
        <f ca="1">Отчеты!BC$48</f>
        <v>49254.163717140378</v>
      </c>
      <c r="BD121" s="53">
        <f ca="1">Отчеты!BD$48</f>
        <v>49532.182740949502</v>
      </c>
      <c r="BE121" s="53">
        <f ca="1">Отчеты!BE$48</f>
        <v>49811.773724740793</v>
      </c>
      <c r="BF121" s="53">
        <f ca="1">Отчеты!BF$48</f>
        <v>20415.607456709295</v>
      </c>
      <c r="BG121" s="53">
        <f ca="1">Отчеты!BG$48</f>
        <v>30423.015123956815</v>
      </c>
      <c r="BH121" s="53">
        <f ca="1">Отчеты!BH$48</f>
        <v>30594.56009580872</v>
      </c>
      <c r="BI121" s="53">
        <f ca="1">Отчеты!BI$48</f>
        <v>30767.075007871015</v>
      </c>
      <c r="BJ121" s="53">
        <f ca="1">Отчеты!BJ$48</f>
        <v>31841.826856868847</v>
      </c>
      <c r="BK121" s="53">
        <f ca="1">Отчеты!BK$48</f>
        <v>61340.495589209349</v>
      </c>
      <c r="BL121" s="53">
        <f ca="1">Отчеты!BL$48</f>
        <v>51813.678458339229</v>
      </c>
      <c r="BM121" s="53">
        <f ca="1">Отчеты!BM$48</f>
        <v>52106.169350616634</v>
      </c>
      <c r="BN121" s="53">
        <f ca="1">Отчеты!BN$48</f>
        <v>52400.314028923982</v>
      </c>
      <c r="BO121" s="53">
        <f ca="1">Отчеты!BO$48</f>
        <v>52696.12184400711</v>
      </c>
      <c r="BP121" s="53">
        <f ca="1">Отчеты!BP$48</f>
        <v>52993.602199482855</v>
      </c>
      <c r="BQ121" s="53">
        <f ca="1">Отчеты!BQ$48</f>
        <v>53292.764552138928</v>
      </c>
      <c r="BR121" s="53">
        <f ca="1">Отчеты!BR$48</f>
        <v>21838.866645344468</v>
      </c>
      <c r="BS121" s="53">
        <f ca="1">Отчеты!BS$48</f>
        <v>32546.792849301331</v>
      </c>
      <c r="BT121" s="53">
        <f ca="1">Отчеты!BT$48</f>
        <v>32730.345969181875</v>
      </c>
      <c r="BU121" s="53">
        <f ca="1">Отчеты!BU$48</f>
        <v>32914.936925089591</v>
      </c>
      <c r="BV121" s="53">
        <f ca="1">Отчеты!BV$48</f>
        <v>34064.921403515727</v>
      </c>
      <c r="BW121" s="53">
        <f ca="1">Отчеты!BW$48</f>
        <v>65628.496947121705</v>
      </c>
      <c r="BX121" s="53">
        <f ca="1">Отчеты!BX$48</f>
        <v>55434.802617090165</v>
      </c>
      <c r="BY121" s="53">
        <f ca="1">Отчеты!BY$48</f>
        <v>55747.76787182613</v>
      </c>
      <c r="BZ121" s="53">
        <f ca="1">Отчеты!BZ$48</f>
        <v>56062.502677616081</v>
      </c>
      <c r="CA121" s="53">
        <f ca="1">Отчеты!CA$48</f>
        <v>56379.017039753991</v>
      </c>
      <c r="CB121" s="53">
        <f ca="1">Отчеты!CB$48</f>
        <v>56697.321020112846</v>
      </c>
      <c r="CC121" s="53">
        <f ca="1">Отчеты!CC$48</f>
        <v>57017.42473745544</v>
      </c>
      <c r="CD121" s="53">
        <f ca="1">Отчеты!CD$48</f>
        <v>23361.753977186152</v>
      </c>
      <c r="CE121" s="53">
        <f ca="1">Отчеты!CE$48</f>
        <v>34819.23501541905</v>
      </c>
      <c r="CF121" s="53">
        <f ca="1">Отчеты!CF$48</f>
        <v>35015.636853691234</v>
      </c>
      <c r="CG121" s="53">
        <f ca="1">Отчеты!CG$48</f>
        <v>35213.149176512394</v>
      </c>
      <c r="CH121" s="53">
        <f ca="1">Отчеты!CH$48</f>
        <v>36443.632568429282</v>
      </c>
      <c r="CI121" s="53">
        <f ca="1">Отчеты!CI$48</f>
        <v>70216.658400086104</v>
      </c>
      <c r="CJ121" s="53">
        <f ca="1">Отчеты!CJ$48</f>
        <v>59309.405466953212</v>
      </c>
      <c r="CK121" s="53">
        <f ca="1">Отчеты!CK$48</f>
        <v>59644.278289521593</v>
      </c>
      <c r="CL121" s="53">
        <f ca="1">Отчеты!CL$48</f>
        <v>59981.044531713589</v>
      </c>
      <c r="CM121" s="53">
        <f ca="1">Отчеты!CM$48</f>
        <v>60319.714899203682</v>
      </c>
      <c r="CN121" s="53">
        <f ca="1">Отчеты!CN$48</f>
        <v>60660.300158188344</v>
      </c>
      <c r="CO121" s="53">
        <f ca="1">Отчеты!CO$48</f>
        <v>61002.811135744072</v>
      </c>
      <c r="CP121" s="53">
        <f ca="1">Отчеты!CP$48</f>
        <v>24991.243422255786</v>
      </c>
      <c r="CQ121" s="53">
        <f ca="1">Отчеты!CQ$48</f>
        <v>37250.748133163615</v>
      </c>
      <c r="CR121" s="53">
        <f ca="1">Отчеты!CR$48</f>
        <v>37460.898100117323</v>
      </c>
      <c r="CS121" s="53">
        <f ca="1">Отчеты!CS$48</f>
        <v>37672.236285535037</v>
      </c>
      <c r="CT121" s="53">
        <f ca="1">Отчеты!CT$48</f>
        <v>38988.853514886199</v>
      </c>
      <c r="CU121" s="53">
        <f ca="1">Отчеты!CU$48</f>
        <v>75125.991154759628</v>
      </c>
      <c r="CV121" s="53">
        <f ca="1">Отчеты!CV$48</f>
        <v>63455.230516305986</v>
      </c>
      <c r="CW121" s="53">
        <f ca="1">Отчеты!CW$48</f>
        <v>63813.544436455581</v>
      </c>
      <c r="CX121" s="53">
        <f ca="1">Отчеты!CX$48</f>
        <v>64173.884315602074</v>
      </c>
      <c r="CY121" s="53">
        <f ca="1">Отчеты!CY$48</f>
        <v>64536.261608814064</v>
      </c>
      <c r="CZ121" s="53">
        <f ca="1">Отчеты!CZ$48</f>
        <v>64900.687835928067</v>
      </c>
      <c r="DA121" s="53">
        <f ca="1">Отчеты!DA$48</f>
        <v>65267.174581914369</v>
      </c>
      <c r="DB121" s="53">
        <f ca="1">Отчеты!DB$48</f>
        <v>26734.797128478902</v>
      </c>
      <c r="DC121" s="53">
        <f ca="1">Отчеты!DC$48</f>
        <v>39852.467169153977</v>
      </c>
      <c r="DD121" s="53">
        <f ca="1">Отчеты!DD$48</f>
        <v>40077.327633789813</v>
      </c>
      <c r="DE121" s="53">
        <f ca="1">Отчеты!DE$48</f>
        <v>40303.459492190064</v>
      </c>
      <c r="DF121" s="53">
        <f ca="1">Отчеты!DF$48</f>
        <v>41712.239927595685</v>
      </c>
      <c r="DG121" s="53">
        <f ca="1">Отчеты!DG$48</f>
        <v>80378.977202258655</v>
      </c>
      <c r="DH121" s="53">
        <f ca="1">Отчеты!DH$48</f>
        <v>67891.263319111778</v>
      </c>
      <c r="DI121" s="53">
        <f ca="1">Отчеты!DI$48</f>
        <v>68274.659213671956</v>
      </c>
      <c r="DJ121" s="53">
        <f ca="1">Отчеты!DJ$48</f>
        <v>68660.222884360701</v>
      </c>
      <c r="DK121" s="53">
        <f ca="1">Отчеты!DK$48</f>
        <v>69047.966588098265</v>
      </c>
      <c r="DL121" s="53">
        <f ca="1">Отчеты!DL$48</f>
        <v>69437.902651111261</v>
      </c>
      <c r="DM121" s="53">
        <f ca="1">Отчеты!DM$48</f>
        <v>69830.043469311961</v>
      </c>
      <c r="DN121" s="53">
        <f ca="1">Отчеты!DN$48</f>
        <v>28600.399594140879</v>
      </c>
      <c r="DO121" s="53">
        <f ca="1">Отчеты!DO$48</f>
        <v>42636.306537659846</v>
      </c>
      <c r="DP121" s="53">
        <f ca="1">Отчеты!DP$48</f>
        <v>42876.90723482355</v>
      </c>
      <c r="DQ121" s="53">
        <f ca="1">Отчеты!DQ$48</f>
        <v>43118.868323309231</v>
      </c>
      <c r="DR121" s="53">
        <f ca="1">Отчеты!DR$48</f>
        <v>44626.263389191692</v>
      </c>
      <c r="DS121" s="53">
        <f ca="1">Отчеты!DS$48</f>
        <v>85999.672273084987</v>
      </c>
      <c r="DT121" s="53">
        <f ca="1">Отчеты!DT$48</f>
        <v>72637.818418119481</v>
      </c>
      <c r="DU121" s="53">
        <f ca="1">Отчеты!DU$48</f>
        <v>73048.052025295809</v>
      </c>
      <c r="DV121" s="53">
        <f ca="1">Отчеты!DV$48</f>
        <v>73460.605152932825</v>
      </c>
      <c r="DX121" s="55">
        <f t="shared" ca="1" si="138"/>
        <v>5072025.0979713891</v>
      </c>
    </row>
    <row r="122" spans="1:128" hidden="1" outlineLevel="1" x14ac:dyDescent="0.2">
      <c r="A122" s="33" t="str">
        <f ca="1">Language!A1407</f>
        <v>Проценты по кредитам</v>
      </c>
      <c r="C122" s="46" t="str">
        <f ca="1">Параметры!$C$70</f>
        <v>тыс. руб.</v>
      </c>
      <c r="F122" s="6" t="s">
        <v>3082</v>
      </c>
      <c r="G122" s="53">
        <f>-Отчеты!G43</f>
        <v>0</v>
      </c>
      <c r="H122" s="53">
        <f>-Отчеты!H43</f>
        <v>0</v>
      </c>
      <c r="I122" s="53">
        <f>-Отчеты!I43</f>
        <v>4560</v>
      </c>
      <c r="J122" s="53">
        <f>-Отчеты!J43</f>
        <v>4510</v>
      </c>
      <c r="K122" s="53">
        <f>-Отчеты!K43</f>
        <v>3721</v>
      </c>
      <c r="L122" s="53">
        <f>-Отчеты!L43</f>
        <v>3928</v>
      </c>
      <c r="M122" s="53">
        <f>-Отчеты!M43</f>
        <v>3914</v>
      </c>
      <c r="N122" s="53">
        <f>-Отчеты!N43</f>
        <v>3436</v>
      </c>
      <c r="O122" s="53">
        <f>-Отчеты!O43</f>
        <v>3314</v>
      </c>
      <c r="P122" s="53">
        <f>-Отчеты!P43</f>
        <v>3124</v>
      </c>
      <c r="Q122" s="53">
        <f>-Отчеты!Q43</f>
        <v>2198</v>
      </c>
      <c r="R122" s="53">
        <f>-Отчеты!R43</f>
        <v>2201</v>
      </c>
      <c r="S122" s="53">
        <f>-Отчеты!S43</f>
        <v>2160</v>
      </c>
      <c r="T122" s="53">
        <f>-Отчеты!T43</f>
        <v>2144</v>
      </c>
      <c r="U122" s="53">
        <f>-Отчеты!U43</f>
        <v>0</v>
      </c>
      <c r="V122" s="53">
        <f>-Отчеты!V43</f>
        <v>0</v>
      </c>
      <c r="W122" s="53">
        <f>-Отчеты!W43</f>
        <v>0</v>
      </c>
      <c r="X122" s="53">
        <f>-Отчеты!X43</f>
        <v>0</v>
      </c>
      <c r="Y122" s="53">
        <f>-Отчеты!Y43</f>
        <v>0</v>
      </c>
      <c r="Z122" s="53">
        <f>-Отчеты!Z43</f>
        <v>0</v>
      </c>
      <c r="AA122" s="53">
        <f>-Отчеты!AA43</f>
        <v>0</v>
      </c>
      <c r="AB122" s="53">
        <f>-Отчеты!AB43</f>
        <v>0</v>
      </c>
      <c r="AC122" s="53">
        <f>-Отчеты!AC43</f>
        <v>0</v>
      </c>
      <c r="AD122" s="53">
        <f>-Отчеты!AD43</f>
        <v>0</v>
      </c>
      <c r="AE122" s="53">
        <f>-Отчеты!AE43</f>
        <v>0</v>
      </c>
      <c r="AF122" s="53">
        <f>-Отчеты!AF43</f>
        <v>0</v>
      </c>
      <c r="AG122" s="53">
        <f>-Отчеты!AG43</f>
        <v>0</v>
      </c>
      <c r="AH122" s="53">
        <f>-Отчеты!AH43</f>
        <v>0</v>
      </c>
      <c r="AI122" s="53">
        <f>-Отчеты!AI43</f>
        <v>0</v>
      </c>
      <c r="AJ122" s="53">
        <f>-Отчеты!AJ43</f>
        <v>0</v>
      </c>
      <c r="AK122" s="53">
        <f>-Отчеты!AK43</f>
        <v>0</v>
      </c>
      <c r="AL122" s="53">
        <f>-Отчеты!AL43</f>
        <v>0</v>
      </c>
      <c r="AM122" s="53">
        <f>-Отчеты!AM43</f>
        <v>0</v>
      </c>
      <c r="AN122" s="53">
        <f>-Отчеты!AN43</f>
        <v>0</v>
      </c>
      <c r="AO122" s="53">
        <f>-Отчеты!AO43</f>
        <v>0</v>
      </c>
      <c r="AP122" s="53">
        <f>-Отчеты!AP43</f>
        <v>0</v>
      </c>
      <c r="AQ122" s="53">
        <f>-Отчеты!AQ43</f>
        <v>0</v>
      </c>
      <c r="AR122" s="53">
        <f>-Отчеты!AR43</f>
        <v>0</v>
      </c>
      <c r="AS122" s="53">
        <f>-Отчеты!AS43</f>
        <v>0</v>
      </c>
      <c r="AT122" s="53">
        <f>-Отчеты!AT43</f>
        <v>0</v>
      </c>
      <c r="AU122" s="53">
        <f>-Отчеты!AU43</f>
        <v>0</v>
      </c>
      <c r="AV122" s="53">
        <f>-Отчеты!AV43</f>
        <v>0</v>
      </c>
      <c r="AW122" s="53">
        <f>-Отчеты!AW43</f>
        <v>0</v>
      </c>
      <c r="AX122" s="53">
        <f>-Отчеты!AX43</f>
        <v>0</v>
      </c>
      <c r="AY122" s="53">
        <f>-Отчеты!AY43</f>
        <v>0</v>
      </c>
      <c r="AZ122" s="53">
        <f>-Отчеты!AZ43</f>
        <v>0</v>
      </c>
      <c r="BA122" s="53">
        <f>-Отчеты!BA43</f>
        <v>0</v>
      </c>
      <c r="BB122" s="53">
        <f>-Отчеты!BB43</f>
        <v>0</v>
      </c>
      <c r="BC122" s="53">
        <f>-Отчеты!BC43</f>
        <v>0</v>
      </c>
      <c r="BD122" s="53">
        <f>-Отчеты!BD43</f>
        <v>0</v>
      </c>
      <c r="BE122" s="53">
        <f>-Отчеты!BE43</f>
        <v>0</v>
      </c>
      <c r="BF122" s="53">
        <f>-Отчеты!BF43</f>
        <v>0</v>
      </c>
      <c r="BG122" s="53">
        <f>-Отчеты!BG43</f>
        <v>0</v>
      </c>
      <c r="BH122" s="53">
        <f>-Отчеты!BH43</f>
        <v>0</v>
      </c>
      <c r="BI122" s="53">
        <f>-Отчеты!BI43</f>
        <v>0</v>
      </c>
      <c r="BJ122" s="53">
        <f>-Отчеты!BJ43</f>
        <v>0</v>
      </c>
      <c r="BK122" s="53">
        <f>-Отчеты!BK43</f>
        <v>0</v>
      </c>
      <c r="BL122" s="53">
        <f>-Отчеты!BL43</f>
        <v>0</v>
      </c>
      <c r="BM122" s="53">
        <f>-Отчеты!BM43</f>
        <v>0</v>
      </c>
      <c r="BN122" s="53">
        <f>-Отчеты!BN43</f>
        <v>0</v>
      </c>
      <c r="BO122" s="53">
        <f>-Отчеты!BO43</f>
        <v>0</v>
      </c>
      <c r="BP122" s="53">
        <f>-Отчеты!BP43</f>
        <v>0</v>
      </c>
      <c r="BQ122" s="53">
        <f>-Отчеты!BQ43</f>
        <v>0</v>
      </c>
      <c r="BR122" s="53">
        <f>-Отчеты!BR43</f>
        <v>0</v>
      </c>
      <c r="BS122" s="53">
        <f>-Отчеты!BS43</f>
        <v>0</v>
      </c>
      <c r="BT122" s="53">
        <f>-Отчеты!BT43</f>
        <v>0</v>
      </c>
      <c r="BU122" s="53">
        <f>-Отчеты!BU43</f>
        <v>0</v>
      </c>
      <c r="BV122" s="53">
        <f>-Отчеты!BV43</f>
        <v>0</v>
      </c>
      <c r="BW122" s="53">
        <f>-Отчеты!BW43</f>
        <v>0</v>
      </c>
      <c r="BX122" s="53">
        <f>-Отчеты!BX43</f>
        <v>0</v>
      </c>
      <c r="BY122" s="53">
        <f>-Отчеты!BY43</f>
        <v>0</v>
      </c>
      <c r="BZ122" s="53">
        <f>-Отчеты!BZ43</f>
        <v>0</v>
      </c>
      <c r="CA122" s="53">
        <f>-Отчеты!CA43</f>
        <v>0</v>
      </c>
      <c r="CB122" s="53">
        <f>-Отчеты!CB43</f>
        <v>0</v>
      </c>
      <c r="CC122" s="53">
        <f>-Отчеты!CC43</f>
        <v>0</v>
      </c>
      <c r="CD122" s="53">
        <f>-Отчеты!CD43</f>
        <v>0</v>
      </c>
      <c r="CE122" s="53">
        <f>-Отчеты!CE43</f>
        <v>0</v>
      </c>
      <c r="CF122" s="53">
        <f>-Отчеты!CF43</f>
        <v>0</v>
      </c>
      <c r="CG122" s="53">
        <f>-Отчеты!CG43</f>
        <v>0</v>
      </c>
      <c r="CH122" s="53">
        <f>-Отчеты!CH43</f>
        <v>0</v>
      </c>
      <c r="CI122" s="53">
        <f>-Отчеты!CI43</f>
        <v>0</v>
      </c>
      <c r="CJ122" s="53">
        <f>-Отчеты!CJ43</f>
        <v>0</v>
      </c>
      <c r="CK122" s="53">
        <f>-Отчеты!CK43</f>
        <v>0</v>
      </c>
      <c r="CL122" s="53">
        <f>-Отчеты!CL43</f>
        <v>0</v>
      </c>
      <c r="CM122" s="53">
        <f>-Отчеты!CM43</f>
        <v>0</v>
      </c>
      <c r="CN122" s="53">
        <f>-Отчеты!CN43</f>
        <v>0</v>
      </c>
      <c r="CO122" s="53">
        <f>-Отчеты!CO43</f>
        <v>0</v>
      </c>
      <c r="CP122" s="53">
        <f>-Отчеты!CP43</f>
        <v>0</v>
      </c>
      <c r="CQ122" s="53">
        <f>-Отчеты!CQ43</f>
        <v>0</v>
      </c>
      <c r="CR122" s="53">
        <f>-Отчеты!CR43</f>
        <v>0</v>
      </c>
      <c r="CS122" s="53">
        <f>-Отчеты!CS43</f>
        <v>0</v>
      </c>
      <c r="CT122" s="53">
        <f>-Отчеты!CT43</f>
        <v>0</v>
      </c>
      <c r="CU122" s="53">
        <f>-Отчеты!CU43</f>
        <v>0</v>
      </c>
      <c r="CV122" s="53">
        <f>-Отчеты!CV43</f>
        <v>0</v>
      </c>
      <c r="CW122" s="53">
        <f>-Отчеты!CW43</f>
        <v>0</v>
      </c>
      <c r="CX122" s="53">
        <f>-Отчеты!CX43</f>
        <v>0</v>
      </c>
      <c r="CY122" s="53">
        <f>-Отчеты!CY43</f>
        <v>0</v>
      </c>
      <c r="CZ122" s="53">
        <f>-Отчеты!CZ43</f>
        <v>0</v>
      </c>
      <c r="DA122" s="53">
        <f>-Отчеты!DA43</f>
        <v>0</v>
      </c>
      <c r="DB122" s="53">
        <f>-Отчеты!DB43</f>
        <v>0</v>
      </c>
      <c r="DC122" s="53">
        <f>-Отчеты!DC43</f>
        <v>0</v>
      </c>
      <c r="DD122" s="53">
        <f>-Отчеты!DD43</f>
        <v>0</v>
      </c>
      <c r="DE122" s="53">
        <f>-Отчеты!DE43</f>
        <v>0</v>
      </c>
      <c r="DF122" s="53">
        <f>-Отчеты!DF43</f>
        <v>0</v>
      </c>
      <c r="DG122" s="53">
        <f>-Отчеты!DG43</f>
        <v>0</v>
      </c>
      <c r="DH122" s="53">
        <f>-Отчеты!DH43</f>
        <v>0</v>
      </c>
      <c r="DI122" s="53">
        <f>-Отчеты!DI43</f>
        <v>0</v>
      </c>
      <c r="DJ122" s="53">
        <f>-Отчеты!DJ43</f>
        <v>0</v>
      </c>
      <c r="DK122" s="53">
        <f>-Отчеты!DK43</f>
        <v>0</v>
      </c>
      <c r="DL122" s="53">
        <f>-Отчеты!DL43</f>
        <v>0</v>
      </c>
      <c r="DM122" s="53">
        <f>-Отчеты!DM43</f>
        <v>0</v>
      </c>
      <c r="DN122" s="53">
        <f>-Отчеты!DN43</f>
        <v>0</v>
      </c>
      <c r="DO122" s="53">
        <f>-Отчеты!DO43</f>
        <v>0</v>
      </c>
      <c r="DP122" s="53">
        <f>-Отчеты!DP43</f>
        <v>0</v>
      </c>
      <c r="DQ122" s="53">
        <f>-Отчеты!DQ43</f>
        <v>0</v>
      </c>
      <c r="DR122" s="53">
        <f>-Отчеты!DR43</f>
        <v>0</v>
      </c>
      <c r="DS122" s="53">
        <f>-Отчеты!DS43</f>
        <v>0</v>
      </c>
      <c r="DT122" s="53">
        <f>-Отчеты!DT43</f>
        <v>0</v>
      </c>
      <c r="DU122" s="53">
        <f>-Отчеты!DU43</f>
        <v>0</v>
      </c>
      <c r="DV122" s="53">
        <f>-Отчеты!DV43</f>
        <v>0</v>
      </c>
      <c r="DX122" s="55">
        <f t="shared" si="138"/>
        <v>39210</v>
      </c>
    </row>
    <row r="123" spans="1:128" hidden="1" outlineLevel="1" x14ac:dyDescent="0.2">
      <c r="A123" s="33" t="str">
        <f ca="1">Language!A1408</f>
        <v>Денежные потоки от инвестиционной деятельности</v>
      </c>
      <c r="C123" s="46" t="str">
        <f ca="1">Параметры!$C$70</f>
        <v>тыс. руб.</v>
      </c>
      <c r="F123" s="6" t="s">
        <v>3082</v>
      </c>
      <c r="G123" s="53">
        <f>Отчеты!G$55</f>
        <v>-9999.6</v>
      </c>
      <c r="H123" s="53">
        <f>Отчеты!H$55</f>
        <v>-3000</v>
      </c>
      <c r="I123" s="53">
        <f>Отчеты!I$55</f>
        <v>-47000.4</v>
      </c>
      <c r="J123" s="53">
        <f>Отчеты!J$55</f>
        <v>0</v>
      </c>
      <c r="K123" s="53">
        <f>Отчеты!K$55</f>
        <v>0</v>
      </c>
      <c r="L123" s="53">
        <f>Отчеты!L$55</f>
        <v>0</v>
      </c>
      <c r="M123" s="53">
        <f>Отчеты!M$55</f>
        <v>0</v>
      </c>
      <c r="N123" s="53">
        <f>Отчеты!N$55</f>
        <v>0</v>
      </c>
      <c r="O123" s="53">
        <f>Отчеты!O$55</f>
        <v>0</v>
      </c>
      <c r="P123" s="53">
        <f>Отчеты!P$55</f>
        <v>0</v>
      </c>
      <c r="Q123" s="53">
        <f>Отчеты!Q$55</f>
        <v>0</v>
      </c>
      <c r="R123" s="53">
        <f>Отчеты!R$55</f>
        <v>0</v>
      </c>
      <c r="S123" s="53">
        <f>Отчеты!S$55</f>
        <v>0</v>
      </c>
      <c r="T123" s="53">
        <f>Отчеты!T$55</f>
        <v>0</v>
      </c>
      <c r="U123" s="53">
        <f>Отчеты!U$55</f>
        <v>0</v>
      </c>
      <c r="V123" s="53">
        <f>Отчеты!V$55</f>
        <v>0</v>
      </c>
      <c r="W123" s="53">
        <f>Отчеты!W$55</f>
        <v>0</v>
      </c>
      <c r="X123" s="53">
        <f>Отчеты!X$55</f>
        <v>0</v>
      </c>
      <c r="Y123" s="53">
        <f>Отчеты!Y$55</f>
        <v>0</v>
      </c>
      <c r="Z123" s="53">
        <f>Отчеты!Z$55</f>
        <v>0</v>
      </c>
      <c r="AA123" s="53">
        <f>Отчеты!AA$55</f>
        <v>0</v>
      </c>
      <c r="AB123" s="53">
        <f>Отчеты!AB$55</f>
        <v>0</v>
      </c>
      <c r="AC123" s="53">
        <f>Отчеты!AC$55</f>
        <v>0</v>
      </c>
      <c r="AD123" s="53">
        <f>Отчеты!AD$55</f>
        <v>0</v>
      </c>
      <c r="AE123" s="53">
        <f>Отчеты!AE$55</f>
        <v>0</v>
      </c>
      <c r="AF123" s="53">
        <f>Отчеты!AF$55</f>
        <v>0</v>
      </c>
      <c r="AG123" s="53">
        <f>Отчеты!AG$55</f>
        <v>0</v>
      </c>
      <c r="AH123" s="53">
        <f>Отчеты!AH$55</f>
        <v>0</v>
      </c>
      <c r="AI123" s="53">
        <f>Отчеты!AI$55</f>
        <v>0</v>
      </c>
      <c r="AJ123" s="53">
        <f>Отчеты!AJ$55</f>
        <v>0</v>
      </c>
      <c r="AK123" s="53">
        <f>Отчеты!AK$55</f>
        <v>0</v>
      </c>
      <c r="AL123" s="53">
        <f>Отчеты!AL$55</f>
        <v>0</v>
      </c>
      <c r="AM123" s="53">
        <f>Отчеты!AM$55</f>
        <v>0</v>
      </c>
      <c r="AN123" s="53">
        <f>Отчеты!AN$55</f>
        <v>0</v>
      </c>
      <c r="AO123" s="53">
        <f>Отчеты!AO$55</f>
        <v>0</v>
      </c>
      <c r="AP123" s="53">
        <f>Отчеты!AP$55</f>
        <v>0</v>
      </c>
      <c r="AQ123" s="53">
        <f>Отчеты!AQ$55</f>
        <v>0</v>
      </c>
      <c r="AR123" s="53">
        <f>Отчеты!AR$55</f>
        <v>0</v>
      </c>
      <c r="AS123" s="53">
        <f>Отчеты!AS$55</f>
        <v>0</v>
      </c>
      <c r="AT123" s="53">
        <f>Отчеты!AT$55</f>
        <v>0</v>
      </c>
      <c r="AU123" s="53">
        <f>Отчеты!AU$55</f>
        <v>0</v>
      </c>
      <c r="AV123" s="53">
        <f>Отчеты!AV$55</f>
        <v>0</v>
      </c>
      <c r="AW123" s="53">
        <f>Отчеты!AW$55</f>
        <v>0</v>
      </c>
      <c r="AX123" s="53">
        <f>Отчеты!AX$55</f>
        <v>0</v>
      </c>
      <c r="AY123" s="53">
        <f>Отчеты!AY$55</f>
        <v>0</v>
      </c>
      <c r="AZ123" s="53">
        <f>Отчеты!AZ$55</f>
        <v>0</v>
      </c>
      <c r="BA123" s="53">
        <f>Отчеты!BA$55</f>
        <v>0</v>
      </c>
      <c r="BB123" s="53">
        <f>Отчеты!BB$55</f>
        <v>0</v>
      </c>
      <c r="BC123" s="53">
        <f>Отчеты!BC$55</f>
        <v>0</v>
      </c>
      <c r="BD123" s="53">
        <f>Отчеты!BD$55</f>
        <v>0</v>
      </c>
      <c r="BE123" s="53">
        <f>Отчеты!BE$55</f>
        <v>0</v>
      </c>
      <c r="BF123" s="53">
        <f>Отчеты!BF$55</f>
        <v>0</v>
      </c>
      <c r="BG123" s="53">
        <f>Отчеты!BG$55</f>
        <v>0</v>
      </c>
      <c r="BH123" s="53">
        <f>Отчеты!BH$55</f>
        <v>0</v>
      </c>
      <c r="BI123" s="53">
        <f>Отчеты!BI$55</f>
        <v>0</v>
      </c>
      <c r="BJ123" s="53">
        <f>Отчеты!BJ$55</f>
        <v>0</v>
      </c>
      <c r="BK123" s="53">
        <f>Отчеты!BK$55</f>
        <v>0</v>
      </c>
      <c r="BL123" s="53">
        <f>Отчеты!BL$55</f>
        <v>0</v>
      </c>
      <c r="BM123" s="53">
        <f>Отчеты!BM$55</f>
        <v>0</v>
      </c>
      <c r="BN123" s="53">
        <f>Отчеты!BN$55</f>
        <v>0</v>
      </c>
      <c r="BO123" s="53">
        <f>Отчеты!BO$55</f>
        <v>0</v>
      </c>
      <c r="BP123" s="53">
        <f>Отчеты!BP$55</f>
        <v>0</v>
      </c>
      <c r="BQ123" s="53">
        <f>Отчеты!BQ$55</f>
        <v>0</v>
      </c>
      <c r="BR123" s="53">
        <f>Отчеты!BR$55</f>
        <v>0</v>
      </c>
      <c r="BS123" s="53">
        <f>Отчеты!BS$55</f>
        <v>0</v>
      </c>
      <c r="BT123" s="53">
        <f>Отчеты!BT$55</f>
        <v>0</v>
      </c>
      <c r="BU123" s="53">
        <f>Отчеты!BU$55</f>
        <v>0</v>
      </c>
      <c r="BV123" s="53">
        <f>Отчеты!BV$55</f>
        <v>0</v>
      </c>
      <c r="BW123" s="53">
        <f>Отчеты!BW$55</f>
        <v>0</v>
      </c>
      <c r="BX123" s="53">
        <f>Отчеты!BX$55</f>
        <v>0</v>
      </c>
      <c r="BY123" s="53">
        <f>Отчеты!BY$55</f>
        <v>0</v>
      </c>
      <c r="BZ123" s="53">
        <f>Отчеты!BZ$55</f>
        <v>0</v>
      </c>
      <c r="CA123" s="53">
        <f>Отчеты!CA$55</f>
        <v>0</v>
      </c>
      <c r="CB123" s="53">
        <f>Отчеты!CB$55</f>
        <v>0</v>
      </c>
      <c r="CC123" s="53">
        <f>Отчеты!CC$55</f>
        <v>0</v>
      </c>
      <c r="CD123" s="53">
        <f>Отчеты!CD$55</f>
        <v>0</v>
      </c>
      <c r="CE123" s="53">
        <f>Отчеты!CE$55</f>
        <v>0</v>
      </c>
      <c r="CF123" s="53">
        <f>Отчеты!CF$55</f>
        <v>0</v>
      </c>
      <c r="CG123" s="53">
        <f>Отчеты!CG$55</f>
        <v>0</v>
      </c>
      <c r="CH123" s="53">
        <f>Отчеты!CH$55</f>
        <v>0</v>
      </c>
      <c r="CI123" s="53">
        <f>Отчеты!CI$55</f>
        <v>0</v>
      </c>
      <c r="CJ123" s="53">
        <f>Отчеты!CJ$55</f>
        <v>0</v>
      </c>
      <c r="CK123" s="53">
        <f>Отчеты!CK$55</f>
        <v>0</v>
      </c>
      <c r="CL123" s="53">
        <f>Отчеты!CL$55</f>
        <v>0</v>
      </c>
      <c r="CM123" s="53">
        <f>Отчеты!CM$55</f>
        <v>0</v>
      </c>
      <c r="CN123" s="53">
        <f>Отчеты!CN$55</f>
        <v>0</v>
      </c>
      <c r="CO123" s="53">
        <f>Отчеты!CO$55</f>
        <v>0</v>
      </c>
      <c r="CP123" s="53">
        <f>Отчеты!CP$55</f>
        <v>0</v>
      </c>
      <c r="CQ123" s="53">
        <f>Отчеты!CQ$55</f>
        <v>0</v>
      </c>
      <c r="CR123" s="53">
        <f>Отчеты!CR$55</f>
        <v>0</v>
      </c>
      <c r="CS123" s="53">
        <f>Отчеты!CS$55</f>
        <v>0</v>
      </c>
      <c r="CT123" s="53">
        <f>Отчеты!CT$55</f>
        <v>0</v>
      </c>
      <c r="CU123" s="53">
        <f>Отчеты!CU$55</f>
        <v>0</v>
      </c>
      <c r="CV123" s="53">
        <f>Отчеты!CV$55</f>
        <v>0</v>
      </c>
      <c r="CW123" s="53">
        <f>Отчеты!CW$55</f>
        <v>0</v>
      </c>
      <c r="CX123" s="53">
        <f>Отчеты!CX$55</f>
        <v>0</v>
      </c>
      <c r="CY123" s="53">
        <f>Отчеты!CY$55</f>
        <v>0</v>
      </c>
      <c r="CZ123" s="53">
        <f>Отчеты!CZ$55</f>
        <v>0</v>
      </c>
      <c r="DA123" s="53">
        <f>Отчеты!DA$55</f>
        <v>0</v>
      </c>
      <c r="DB123" s="53">
        <f>Отчеты!DB$55</f>
        <v>0</v>
      </c>
      <c r="DC123" s="53">
        <f>Отчеты!DC$55</f>
        <v>0</v>
      </c>
      <c r="DD123" s="53">
        <f>Отчеты!DD$55</f>
        <v>0</v>
      </c>
      <c r="DE123" s="53">
        <f>Отчеты!DE$55</f>
        <v>0</v>
      </c>
      <c r="DF123" s="53">
        <f>Отчеты!DF$55</f>
        <v>0</v>
      </c>
      <c r="DG123" s="53">
        <f>Отчеты!DG$55</f>
        <v>0</v>
      </c>
      <c r="DH123" s="53">
        <f>Отчеты!DH$55</f>
        <v>0</v>
      </c>
      <c r="DI123" s="53">
        <f>Отчеты!DI$55</f>
        <v>0</v>
      </c>
      <c r="DJ123" s="53">
        <f>Отчеты!DJ$55</f>
        <v>0</v>
      </c>
      <c r="DK123" s="53">
        <f>Отчеты!DK$55</f>
        <v>0</v>
      </c>
      <c r="DL123" s="53">
        <f>Отчеты!DL$55</f>
        <v>0</v>
      </c>
      <c r="DM123" s="53">
        <f>Отчеты!DM$55</f>
        <v>0</v>
      </c>
      <c r="DN123" s="53">
        <f>Отчеты!DN$55</f>
        <v>0</v>
      </c>
      <c r="DO123" s="53">
        <f>Отчеты!DO$55</f>
        <v>0</v>
      </c>
      <c r="DP123" s="53">
        <f>Отчеты!DP$55</f>
        <v>0</v>
      </c>
      <c r="DQ123" s="53">
        <f>Отчеты!DQ$55</f>
        <v>0</v>
      </c>
      <c r="DR123" s="53">
        <f>Отчеты!DR$55</f>
        <v>0</v>
      </c>
      <c r="DS123" s="53">
        <f>Отчеты!DS$55</f>
        <v>0</v>
      </c>
      <c r="DT123" s="53">
        <f>Отчеты!DT$55</f>
        <v>0</v>
      </c>
      <c r="DU123" s="53">
        <f>Отчеты!DU$55</f>
        <v>0</v>
      </c>
      <c r="DV123" s="53">
        <f>Отчеты!DV$55</f>
        <v>0</v>
      </c>
      <c r="DX123" s="55">
        <f t="shared" si="138"/>
        <v>-60000</v>
      </c>
    </row>
    <row r="124" spans="1:128" hidden="1" outlineLevel="1" x14ac:dyDescent="0.2">
      <c r="A124" s="33" t="str">
        <f ca="1">Language!A1409</f>
        <v>Поступления собственного капитала</v>
      </c>
      <c r="C124" s="46" t="str">
        <f ca="1">Параметры!$C$70</f>
        <v>тыс. руб.</v>
      </c>
      <c r="F124" s="6" t="s">
        <v>3082</v>
      </c>
      <c r="G124" s="78">
        <f>Отчеты!G$57</f>
        <v>0</v>
      </c>
      <c r="H124" s="78">
        <f>Отчеты!H$57</f>
        <v>0</v>
      </c>
      <c r="I124" s="78">
        <f>Отчеты!I$57</f>
        <v>0</v>
      </c>
      <c r="J124" s="78">
        <f>Отчеты!J$57</f>
        <v>0</v>
      </c>
      <c r="K124" s="78">
        <f>Отчеты!K$57</f>
        <v>0</v>
      </c>
      <c r="L124" s="78">
        <f>Отчеты!L$57</f>
        <v>0</v>
      </c>
      <c r="M124" s="78">
        <f>Отчеты!M$57</f>
        <v>0</v>
      </c>
      <c r="N124" s="78">
        <f>Отчеты!N$57</f>
        <v>0</v>
      </c>
      <c r="O124" s="78">
        <f>Отчеты!O$57</f>
        <v>0</v>
      </c>
      <c r="P124" s="78">
        <f>Отчеты!P$57</f>
        <v>0</v>
      </c>
      <c r="Q124" s="78">
        <f>Отчеты!Q$57</f>
        <v>0</v>
      </c>
      <c r="R124" s="78">
        <f>Отчеты!R$57</f>
        <v>0</v>
      </c>
      <c r="S124" s="78">
        <f>Отчеты!S$57</f>
        <v>0</v>
      </c>
      <c r="T124" s="78">
        <f>Отчеты!T$57</f>
        <v>0</v>
      </c>
      <c r="U124" s="78">
        <f>Отчеты!U$57</f>
        <v>0</v>
      </c>
      <c r="V124" s="78">
        <f>Отчеты!V$57</f>
        <v>0</v>
      </c>
      <c r="W124" s="78">
        <f>Отчеты!W$57</f>
        <v>0</v>
      </c>
      <c r="X124" s="78">
        <f>Отчеты!X$57</f>
        <v>0</v>
      </c>
      <c r="Y124" s="78">
        <f>Отчеты!Y$57</f>
        <v>0</v>
      </c>
      <c r="Z124" s="78">
        <f>Отчеты!Z$57</f>
        <v>0</v>
      </c>
      <c r="AA124" s="78">
        <f>Отчеты!AA$57</f>
        <v>0</v>
      </c>
      <c r="AB124" s="78">
        <f>Отчеты!AB$57</f>
        <v>0</v>
      </c>
      <c r="AC124" s="78">
        <f>Отчеты!AC$57</f>
        <v>0</v>
      </c>
      <c r="AD124" s="78">
        <f>Отчеты!AD$57</f>
        <v>0</v>
      </c>
      <c r="AE124" s="78">
        <f>Отчеты!AE$57</f>
        <v>0</v>
      </c>
      <c r="AF124" s="78">
        <f>Отчеты!AF$57</f>
        <v>0</v>
      </c>
      <c r="AG124" s="78">
        <f>Отчеты!AG$57</f>
        <v>0</v>
      </c>
      <c r="AH124" s="78">
        <f>Отчеты!AH$57</f>
        <v>0</v>
      </c>
      <c r="AI124" s="78">
        <f>Отчеты!AI$57</f>
        <v>0</v>
      </c>
      <c r="AJ124" s="78">
        <f>Отчеты!AJ$57</f>
        <v>0</v>
      </c>
      <c r="AK124" s="78">
        <f>Отчеты!AK$57</f>
        <v>0</v>
      </c>
      <c r="AL124" s="78">
        <f>Отчеты!AL$57</f>
        <v>0</v>
      </c>
      <c r="AM124" s="78">
        <f>Отчеты!AM$57</f>
        <v>0</v>
      </c>
      <c r="AN124" s="78">
        <f>Отчеты!AN$57</f>
        <v>0</v>
      </c>
      <c r="AO124" s="78">
        <f>Отчеты!AO$57</f>
        <v>0</v>
      </c>
      <c r="AP124" s="78">
        <f>Отчеты!AP$57</f>
        <v>0</v>
      </c>
      <c r="AQ124" s="78">
        <f>Отчеты!AQ$57</f>
        <v>0</v>
      </c>
      <c r="AR124" s="78">
        <f>Отчеты!AR$57</f>
        <v>0</v>
      </c>
      <c r="AS124" s="78">
        <f>Отчеты!AS$57</f>
        <v>0</v>
      </c>
      <c r="AT124" s="78">
        <f>Отчеты!AT$57</f>
        <v>0</v>
      </c>
      <c r="AU124" s="78">
        <f>Отчеты!AU$57</f>
        <v>0</v>
      </c>
      <c r="AV124" s="78">
        <f>Отчеты!AV$57</f>
        <v>0</v>
      </c>
      <c r="AW124" s="78">
        <f>Отчеты!AW$57</f>
        <v>0</v>
      </c>
      <c r="AX124" s="78">
        <f>Отчеты!AX$57</f>
        <v>0</v>
      </c>
      <c r="AY124" s="78">
        <f>Отчеты!AY$57</f>
        <v>0</v>
      </c>
      <c r="AZ124" s="78">
        <f>Отчеты!AZ$57</f>
        <v>0</v>
      </c>
      <c r="BA124" s="78">
        <f>Отчеты!BA$57</f>
        <v>0</v>
      </c>
      <c r="BB124" s="78">
        <f>Отчеты!BB$57</f>
        <v>0</v>
      </c>
      <c r="BC124" s="78">
        <f>Отчеты!BC$57</f>
        <v>0</v>
      </c>
      <c r="BD124" s="78">
        <f>Отчеты!BD$57</f>
        <v>0</v>
      </c>
      <c r="BE124" s="78">
        <f>Отчеты!BE$57</f>
        <v>0</v>
      </c>
      <c r="BF124" s="78">
        <f>Отчеты!BF$57</f>
        <v>0</v>
      </c>
      <c r="BG124" s="78">
        <f>Отчеты!BG$57</f>
        <v>0</v>
      </c>
      <c r="BH124" s="78">
        <f>Отчеты!BH$57</f>
        <v>0</v>
      </c>
      <c r="BI124" s="78">
        <f>Отчеты!BI$57</f>
        <v>0</v>
      </c>
      <c r="BJ124" s="78">
        <f>Отчеты!BJ$57</f>
        <v>0</v>
      </c>
      <c r="BK124" s="78">
        <f>Отчеты!BK$57</f>
        <v>0</v>
      </c>
      <c r="BL124" s="78">
        <f>Отчеты!BL$57</f>
        <v>0</v>
      </c>
      <c r="BM124" s="78">
        <f>Отчеты!BM$57</f>
        <v>0</v>
      </c>
      <c r="BN124" s="78">
        <f>Отчеты!BN$57</f>
        <v>0</v>
      </c>
      <c r="BO124" s="78">
        <f>Отчеты!BO$57</f>
        <v>0</v>
      </c>
      <c r="BP124" s="78">
        <f>Отчеты!BP$57</f>
        <v>0</v>
      </c>
      <c r="BQ124" s="78">
        <f>Отчеты!BQ$57</f>
        <v>0</v>
      </c>
      <c r="BR124" s="78">
        <f>Отчеты!BR$57</f>
        <v>0</v>
      </c>
      <c r="BS124" s="78">
        <f>Отчеты!BS$57</f>
        <v>0</v>
      </c>
      <c r="BT124" s="78">
        <f>Отчеты!BT$57</f>
        <v>0</v>
      </c>
      <c r="BU124" s="78">
        <f>Отчеты!BU$57</f>
        <v>0</v>
      </c>
      <c r="BV124" s="78">
        <f>Отчеты!BV$57</f>
        <v>0</v>
      </c>
      <c r="BW124" s="78">
        <f>Отчеты!BW$57</f>
        <v>0</v>
      </c>
      <c r="BX124" s="78">
        <f>Отчеты!BX$57</f>
        <v>0</v>
      </c>
      <c r="BY124" s="78">
        <f>Отчеты!BY$57</f>
        <v>0</v>
      </c>
      <c r="BZ124" s="78">
        <f>Отчеты!BZ$57</f>
        <v>0</v>
      </c>
      <c r="CA124" s="78">
        <f>Отчеты!CA$57</f>
        <v>0</v>
      </c>
      <c r="CB124" s="78">
        <f>Отчеты!CB$57</f>
        <v>0</v>
      </c>
      <c r="CC124" s="78">
        <f>Отчеты!CC$57</f>
        <v>0</v>
      </c>
      <c r="CD124" s="78">
        <f>Отчеты!CD$57</f>
        <v>0</v>
      </c>
      <c r="CE124" s="78">
        <f>Отчеты!CE$57</f>
        <v>0</v>
      </c>
      <c r="CF124" s="78">
        <f>Отчеты!CF$57</f>
        <v>0</v>
      </c>
      <c r="CG124" s="78">
        <f>Отчеты!CG$57</f>
        <v>0</v>
      </c>
      <c r="CH124" s="78">
        <f>Отчеты!CH$57</f>
        <v>0</v>
      </c>
      <c r="CI124" s="78">
        <f>Отчеты!CI$57</f>
        <v>0</v>
      </c>
      <c r="CJ124" s="78">
        <f>Отчеты!CJ$57</f>
        <v>0</v>
      </c>
      <c r="CK124" s="78">
        <f>Отчеты!CK$57</f>
        <v>0</v>
      </c>
      <c r="CL124" s="78">
        <f>Отчеты!CL$57</f>
        <v>0</v>
      </c>
      <c r="CM124" s="78">
        <f>Отчеты!CM$57</f>
        <v>0</v>
      </c>
      <c r="CN124" s="78">
        <f>Отчеты!CN$57</f>
        <v>0</v>
      </c>
      <c r="CO124" s="78">
        <f>Отчеты!CO$57</f>
        <v>0</v>
      </c>
      <c r="CP124" s="78">
        <f>Отчеты!CP$57</f>
        <v>0</v>
      </c>
      <c r="CQ124" s="78">
        <f>Отчеты!CQ$57</f>
        <v>0</v>
      </c>
      <c r="CR124" s="78">
        <f>Отчеты!CR$57</f>
        <v>0</v>
      </c>
      <c r="CS124" s="78">
        <f>Отчеты!CS$57</f>
        <v>0</v>
      </c>
      <c r="CT124" s="78">
        <f>Отчеты!CT$57</f>
        <v>0</v>
      </c>
      <c r="CU124" s="78">
        <f>Отчеты!CU$57</f>
        <v>0</v>
      </c>
      <c r="CV124" s="78">
        <f>Отчеты!CV$57</f>
        <v>0</v>
      </c>
      <c r="CW124" s="78">
        <f>Отчеты!CW$57</f>
        <v>0</v>
      </c>
      <c r="CX124" s="78">
        <f>Отчеты!CX$57</f>
        <v>0</v>
      </c>
      <c r="CY124" s="78">
        <f>Отчеты!CY$57</f>
        <v>0</v>
      </c>
      <c r="CZ124" s="78">
        <f>Отчеты!CZ$57</f>
        <v>0</v>
      </c>
      <c r="DA124" s="78">
        <f>Отчеты!DA$57</f>
        <v>0</v>
      </c>
      <c r="DB124" s="78">
        <f>Отчеты!DB$57</f>
        <v>0</v>
      </c>
      <c r="DC124" s="78">
        <f>Отчеты!DC$57</f>
        <v>0</v>
      </c>
      <c r="DD124" s="78">
        <f>Отчеты!DD$57</f>
        <v>0</v>
      </c>
      <c r="DE124" s="78">
        <f>Отчеты!DE$57</f>
        <v>0</v>
      </c>
      <c r="DF124" s="78">
        <f>Отчеты!DF$57</f>
        <v>0</v>
      </c>
      <c r="DG124" s="78">
        <f>Отчеты!DG$57</f>
        <v>0</v>
      </c>
      <c r="DH124" s="78">
        <f>Отчеты!DH$57</f>
        <v>0</v>
      </c>
      <c r="DI124" s="78">
        <f>Отчеты!DI$57</f>
        <v>0</v>
      </c>
      <c r="DJ124" s="78">
        <f>Отчеты!DJ$57</f>
        <v>0</v>
      </c>
      <c r="DK124" s="78">
        <f>Отчеты!DK$57</f>
        <v>0</v>
      </c>
      <c r="DL124" s="78">
        <f>Отчеты!DL$57</f>
        <v>0</v>
      </c>
      <c r="DM124" s="78">
        <f>Отчеты!DM$57</f>
        <v>0</v>
      </c>
      <c r="DN124" s="78">
        <f>Отчеты!DN$57</f>
        <v>0</v>
      </c>
      <c r="DO124" s="78">
        <f>Отчеты!DO$57</f>
        <v>0</v>
      </c>
      <c r="DP124" s="78">
        <f>Отчеты!DP$57</f>
        <v>0</v>
      </c>
      <c r="DQ124" s="78">
        <f>Отчеты!DQ$57</f>
        <v>0</v>
      </c>
      <c r="DR124" s="78">
        <f>Отчеты!DR$57</f>
        <v>0</v>
      </c>
      <c r="DS124" s="78">
        <f>Отчеты!DS$57</f>
        <v>0</v>
      </c>
      <c r="DT124" s="78">
        <f>Отчеты!DT$57</f>
        <v>0</v>
      </c>
      <c r="DU124" s="78">
        <f>Отчеты!DU$57</f>
        <v>0</v>
      </c>
      <c r="DV124" s="78">
        <f>Отчеты!DV$57</f>
        <v>0</v>
      </c>
      <c r="DX124" s="55">
        <f t="shared" si="138"/>
        <v>0</v>
      </c>
    </row>
    <row r="125" spans="1:128" hidden="1" outlineLevel="1" x14ac:dyDescent="0.2">
      <c r="A125" s="33" t="str">
        <f ca="1">Language!A1265</f>
        <v>Выплата дивидендов</v>
      </c>
      <c r="C125" s="46" t="str">
        <f ca="1">Параметры!$C$70</f>
        <v>тыс. руб.</v>
      </c>
      <c r="F125" s="6" t="s">
        <v>3082</v>
      </c>
      <c r="G125" s="53">
        <f>Отчеты!G60</f>
        <v>0</v>
      </c>
      <c r="H125" s="53">
        <f>Отчеты!H60</f>
        <v>0</v>
      </c>
      <c r="I125" s="53">
        <f>Отчеты!I60</f>
        <v>0</v>
      </c>
      <c r="J125" s="53">
        <f ca="1">Отчеты!J60</f>
        <v>-2896.8737373953886</v>
      </c>
      <c r="K125" s="53">
        <f ca="1">Отчеты!K60</f>
        <v>-5706.2206455507885</v>
      </c>
      <c r="L125" s="53">
        <f ca="1">Отчеты!L60</f>
        <v>-5774.4025712861931</v>
      </c>
      <c r="M125" s="53">
        <f ca="1">Отчеты!M60</f>
        <v>-5896.7431428733717</v>
      </c>
      <c r="N125" s="53">
        <f ca="1">Отчеты!N60</f>
        <v>-6115.3931695446645</v>
      </c>
      <c r="O125" s="53">
        <f ca="1">Отчеты!O60</f>
        <v>-10842.087999318324</v>
      </c>
      <c r="P125" s="53">
        <f ca="1">Отчеты!P60</f>
        <v>-10954.053236783615</v>
      </c>
      <c r="Q125" s="53">
        <f ca="1">Отчеты!Q60</f>
        <v>-11243.033712950166</v>
      </c>
      <c r="R125" s="53">
        <f ca="1">Отчеты!R60</f>
        <v>-11309.431549472145</v>
      </c>
      <c r="S125" s="53">
        <f ca="1">Отчеты!S60</f>
        <v>-11386.768879999994</v>
      </c>
      <c r="T125" s="53">
        <f ca="1">Отчеты!T60</f>
        <v>-11458.487850247846</v>
      </c>
      <c r="U125" s="53">
        <f ca="1">Отчеты!U60</f>
        <v>-12041.310618062227</v>
      </c>
      <c r="V125" s="53">
        <f ca="1">Отчеты!V60</f>
        <v>-7264.8497369474362</v>
      </c>
      <c r="W125" s="53">
        <f ca="1">Отчеты!W60</f>
        <v>-7306.4916681165478</v>
      </c>
      <c r="X125" s="53">
        <f ca="1">Отчеты!X60</f>
        <v>-7348.3690488186348</v>
      </c>
      <c r="Y125" s="53">
        <f ca="1">Отчеты!Y60</f>
        <v>-7390.4832103197668</v>
      </c>
      <c r="Z125" s="53">
        <f ca="1">Отчеты!Z60</f>
        <v>-7579.9750632546484</v>
      </c>
      <c r="AA125" s="53">
        <f ca="1">Отчеты!AA60</f>
        <v>-12459.069359270625</v>
      </c>
      <c r="AB125" s="53">
        <f ca="1">Отчеты!AB60</f>
        <v>-12530.080163358516</v>
      </c>
      <c r="AC125" s="53">
        <f ca="1">Отчеты!AC60</f>
        <v>-12601.492472856613</v>
      </c>
      <c r="AD125" s="53">
        <f ca="1">Отчеты!AD60</f>
        <v>-12673.308557935288</v>
      </c>
      <c r="AE125" s="53">
        <f ca="1">Отчеты!AE60</f>
        <v>-12745.530701599922</v>
      </c>
      <c r="AF125" s="53">
        <f ca="1">Отчеты!AF60</f>
        <v>-12818.161199765129</v>
      </c>
      <c r="AG125" s="53">
        <f ca="1">Отчеты!AG60</f>
        <v>-12891.202361326616</v>
      </c>
      <c r="AH125" s="53">
        <f ca="1">Отчеты!AH60</f>
        <v>-7780.3892185336426</v>
      </c>
      <c r="AI125" s="53">
        <f ca="1">Отчеты!AI60</f>
        <v>-7824.9460848847411</v>
      </c>
      <c r="AJ125" s="53">
        <f ca="1">Отчеты!AJ60</f>
        <v>-7869.7548822359749</v>
      </c>
      <c r="AK125" s="53">
        <f ca="1">Отчеты!AK60</f>
        <v>-7914.817035042056</v>
      </c>
      <c r="AL125" s="53">
        <f ca="1">Отчеты!AL60</f>
        <v>-8117.5733176825524</v>
      </c>
      <c r="AM125" s="53">
        <f ca="1">Отчеты!AM60</f>
        <v>-13338.204214419493</v>
      </c>
      <c r="AN125" s="53">
        <f ca="1">Отчеты!AN60</f>
        <v>-13414.185774793534</v>
      </c>
      <c r="AO125" s="53">
        <f ca="1">Отчеты!AO60</f>
        <v>-13490.596945956735</v>
      </c>
      <c r="AP125" s="53">
        <f ca="1">Отчеты!AP60</f>
        <v>-13567.440156990566</v>
      </c>
      <c r="AQ125" s="53">
        <f ca="1">Отчеты!AQ60</f>
        <v>-13644.717850712192</v>
      </c>
      <c r="AR125" s="53">
        <f ca="1">Отчеты!AR60</f>
        <v>-13722.432483748524</v>
      </c>
      <c r="AS125" s="53">
        <f ca="1">Отчеты!AS60</f>
        <v>-13800.586526619574</v>
      </c>
      <c r="AT125" s="53">
        <f ca="1">Отчеты!AT60</f>
        <v>-8332.0164638312199</v>
      </c>
      <c r="AU125" s="53">
        <f ca="1">Отчеты!AU60</f>
        <v>-8379.6923108266001</v>
      </c>
      <c r="AV125" s="53">
        <f ca="1">Отчеты!AV60</f>
        <v>-8427.6377239924732</v>
      </c>
      <c r="AW125" s="53">
        <f ca="1">Отчеты!AW60</f>
        <v>-8475.854227495036</v>
      </c>
      <c r="AX125" s="53">
        <f ca="1">Отчеты!AX60</f>
        <v>-8692.8034499203168</v>
      </c>
      <c r="AY125" s="53">
        <f ca="1">Отчеты!AY60</f>
        <v>-14278.878509428936</v>
      </c>
      <c r="AZ125" s="53">
        <f ca="1">Отчеты!AZ60</f>
        <v>-14360.178779028985</v>
      </c>
      <c r="BA125" s="53">
        <f ca="1">Отчеты!BA60</f>
        <v>-14441.938732173583</v>
      </c>
      <c r="BB125" s="53">
        <f ca="1">Отчеты!BB60</f>
        <v>-14524.16096798004</v>
      </c>
      <c r="BC125" s="53">
        <f ca="1">Отчеты!BC60</f>
        <v>-14606.848100261719</v>
      </c>
      <c r="BD125" s="53">
        <f ca="1">Отчеты!BD60</f>
        <v>-14690.002757611315</v>
      </c>
      <c r="BE125" s="53">
        <f ca="1">Отчеты!BE60</f>
        <v>-14773.627583482961</v>
      </c>
      <c r="BF125" s="53">
        <f ca="1">Отчеты!BF60</f>
        <v>-8922.2576162992973</v>
      </c>
      <c r="BG125" s="53">
        <f ca="1">Отчеты!BG60</f>
        <v>-8973.2707725844848</v>
      </c>
      <c r="BH125" s="53">
        <f ca="1">Отчеты!BH60</f>
        <v>-9024.5723646717433</v>
      </c>
      <c r="BI125" s="53">
        <f ca="1">Отчеты!BI60</f>
        <v>-9076.1640234197312</v>
      </c>
      <c r="BJ125" s="53">
        <f ca="1">Отчеты!BJ60</f>
        <v>-9308.2996914147443</v>
      </c>
      <c r="BK125" s="53">
        <f ca="1">Отчеты!BK60</f>
        <v>-15285.40000508887</v>
      </c>
      <c r="BL125" s="53">
        <f ca="1">Отчеты!BL60</f>
        <v>-15372.391293561026</v>
      </c>
      <c r="BM125" s="53">
        <f ca="1">Отчеты!BM60</f>
        <v>-15459.874443425764</v>
      </c>
      <c r="BN125" s="53">
        <f ca="1">Отчеты!BN60</f>
        <v>-15547.852235738766</v>
      </c>
      <c r="BO125" s="53">
        <f ca="1">Отчеты!BO60</f>
        <v>-15636.32746728016</v>
      </c>
      <c r="BP125" s="53">
        <f ca="1">Отчеты!BP60</f>
        <v>-15725.302950643983</v>
      </c>
      <c r="BQ125" s="53">
        <f ca="1">Отчеты!BQ60</f>
        <v>-15814.781514326432</v>
      </c>
      <c r="BR125" s="53">
        <f ca="1">Отчеты!BR60</f>
        <v>-9553.8156494404757</v>
      </c>
      <c r="BS125" s="53">
        <f ca="1">Отчеты!BS60</f>
        <v>-9608.3997266653932</v>
      </c>
      <c r="BT125" s="53">
        <f ca="1">Отчеты!BT60</f>
        <v>-9663.2924301990097</v>
      </c>
      <c r="BU125" s="53">
        <f ca="1">Отчеты!BU60</f>
        <v>-9718.4955050588778</v>
      </c>
      <c r="BV125" s="53">
        <f ca="1">Отчеты!BV60</f>
        <v>-9966.8806698140288</v>
      </c>
      <c r="BW125" s="53">
        <f ca="1">Отчеты!BW60</f>
        <v>-16362.37800544524</v>
      </c>
      <c r="BX125" s="53">
        <f ca="1">Отчеты!BX60</f>
        <v>-16455.458684110235</v>
      </c>
      <c r="BY125" s="53">
        <f ca="1">Отчеты!BY60</f>
        <v>-16549.065654465794</v>
      </c>
      <c r="BZ125" s="53">
        <f ca="1">Отчеты!BZ60</f>
        <v>-16643.201892240377</v>
      </c>
      <c r="CA125" s="53">
        <f ca="1">Отчеты!CA60</f>
        <v>-16737.870389989555</v>
      </c>
      <c r="CB125" s="53">
        <f ca="1">Отчеты!CB60</f>
        <v>-16833.074157189072</v>
      </c>
      <c r="CC125" s="53">
        <f ca="1">Отчеты!CC60</f>
        <v>-16928.816220329551</v>
      </c>
      <c r="CD125" s="53">
        <f ca="1">Отчеты!CD60</f>
        <v>-10229.582744901347</v>
      </c>
      <c r="CE125" s="53">
        <f ca="1">Отчеты!CE60</f>
        <v>-10287.987707531996</v>
      </c>
      <c r="CF125" s="53">
        <f ca="1">Отчеты!CF60</f>
        <v>-10346.722900312952</v>
      </c>
      <c r="CG125" s="53">
        <f ca="1">Отчеты!CG60</f>
        <v>-10405.790190413261</v>
      </c>
      <c r="CH125" s="53">
        <f ca="1">Отчеты!CH60</f>
        <v>-10671.562316700803</v>
      </c>
      <c r="CI125" s="53">
        <f ca="1">Отчеты!CI60</f>
        <v>-17514.744465826396</v>
      </c>
      <c r="CJ125" s="53">
        <f ca="1">Отчеты!CJ60</f>
        <v>-17614.340791998202</v>
      </c>
      <c r="CK125" s="53">
        <f ca="1">Отчеты!CK60</f>
        <v>-17714.500250277732</v>
      </c>
      <c r="CL125" s="53">
        <f ca="1">Отчеты!CL60</f>
        <v>-17815.226024697222</v>
      </c>
      <c r="CM125" s="53">
        <f ca="1">Отчеты!CM60</f>
        <v>-17916.521317289113</v>
      </c>
      <c r="CN125" s="53">
        <f ca="1">Отчеты!CN60</f>
        <v>-18018.389348192337</v>
      </c>
      <c r="CO125" s="53">
        <f ca="1">Отчеты!CO60</f>
        <v>-18120.833355752649</v>
      </c>
      <c r="CP125" s="53">
        <f ca="1">Отчеты!CP60</f>
        <v>-10952.653537043978</v>
      </c>
      <c r="CQ125" s="53">
        <f ca="1">Отчеты!CQ60</f>
        <v>-11015.146847059506</v>
      </c>
      <c r="CR125" s="53">
        <f ca="1">Отчеты!CR60</f>
        <v>-11077.993503334907</v>
      </c>
      <c r="CS125" s="53">
        <f ca="1">Отчеты!CS60</f>
        <v>-11141.19550374223</v>
      </c>
      <c r="CT125" s="53">
        <f ca="1">Отчеты!CT60</f>
        <v>-11425.571678870119</v>
      </c>
      <c r="CU125" s="53">
        <f ca="1">Отчеты!CU60</f>
        <v>-18747.77657843407</v>
      </c>
      <c r="CV125" s="53">
        <f ca="1">Отчеты!CV60</f>
        <v>-18854.344647438305</v>
      </c>
      <c r="CW125" s="53">
        <f ca="1">Отчеты!CW60</f>
        <v>-18961.515267797688</v>
      </c>
      <c r="CX125" s="53">
        <f ca="1">Отчеты!CX60</f>
        <v>-19069.291846425866</v>
      </c>
      <c r="CY125" s="53">
        <f ca="1">Отчеты!CY60</f>
        <v>-19177.677809499379</v>
      </c>
      <c r="CZ125" s="53">
        <f ca="1">Отчеты!CZ60</f>
        <v>-19286.676602566306</v>
      </c>
      <c r="DA125" s="53">
        <f ca="1">Отчеты!DA60</f>
        <v>-19396.291690654896</v>
      </c>
      <c r="DB125" s="53">
        <f ca="1">Отчеты!DB60</f>
        <v>-11726.339284637743</v>
      </c>
      <c r="DC125" s="53">
        <f ca="1">Отчеты!DC60</f>
        <v>-11793.207126352967</v>
      </c>
      <c r="DD125" s="53">
        <f ca="1">Отчеты!DD60</f>
        <v>-11860.453048568559</v>
      </c>
      <c r="DE125" s="53">
        <f ca="1">Отчеты!DE60</f>
        <v>-11928.079189004435</v>
      </c>
      <c r="DF125" s="53">
        <f ca="1">Отчеты!DF60</f>
        <v>-12232.361696390797</v>
      </c>
      <c r="DG125" s="53">
        <f ca="1">Отчеты!DG60</f>
        <v>-20067.120938923803</v>
      </c>
      <c r="DH125" s="53">
        <f ca="1">Отчеты!DH60</f>
        <v>-20181.14877275833</v>
      </c>
      <c r="DI125" s="53">
        <f ca="1">Отчеты!DI60</f>
        <v>-20295.821336543544</v>
      </c>
      <c r="DJ125" s="53">
        <f ca="1">Отчеты!DJ60</f>
        <v>-20411.142275675909</v>
      </c>
      <c r="DK125" s="53">
        <f ca="1">Отчеты!DK60</f>
        <v>-20527.115256164772</v>
      </c>
      <c r="DL125" s="53">
        <f ca="1">Отчеты!DL60</f>
        <v>-20643.743964744983</v>
      </c>
      <c r="DM125" s="53">
        <f ca="1">Отчеты!DM60</f>
        <v>-20761.032109001233</v>
      </c>
      <c r="DN125" s="53">
        <f ca="1">Отчеты!DN60</f>
        <v>-12554.18303456194</v>
      </c>
      <c r="DO125" s="53">
        <f ca="1">Отчеты!DO60</f>
        <v>-12625.731625198194</v>
      </c>
      <c r="DP125" s="53">
        <f ca="1">Отчеты!DP60</f>
        <v>-12697.684761968158</v>
      </c>
      <c r="DQ125" s="53">
        <f ca="1">Отчеты!DQ60</f>
        <v>-12770.044732234042</v>
      </c>
      <c r="DR125" s="53">
        <f ca="1">Отчеты!DR60</f>
        <v>-13095.627015138612</v>
      </c>
      <c r="DS125" s="53">
        <f ca="1">Отчеты!DS60</f>
        <v>-21478.819404649479</v>
      </c>
      <c r="DT125" s="53">
        <f ca="1">Отчеты!DT60</f>
        <v>-21600.829186851439</v>
      </c>
      <c r="DU125" s="53">
        <f ca="1">Отчеты!DU60</f>
        <v>-21723.528830101612</v>
      </c>
      <c r="DV125" s="53">
        <f ca="1">Отчеты!DV60</f>
        <v>-21846.92223497323</v>
      </c>
      <c r="DX125" s="55">
        <f t="shared" ca="1" si="138"/>
        <v>-1547453.620869315</v>
      </c>
    </row>
    <row r="126" spans="1:128" hidden="1" x14ac:dyDescent="0.2">
      <c r="A126" s="10" t="str">
        <f ca="1">Language!A1410</f>
        <v>Дисконтированный денежный поток</v>
      </c>
      <c r="C126" s="46" t="str">
        <f ca="1">Параметры!$C$70</f>
        <v>тыс. руб.</v>
      </c>
      <c r="F126" s="6" t="s">
        <v>3082</v>
      </c>
      <c r="G126" s="53">
        <f ca="1">G120/G119</f>
        <v>-239005.80000000002</v>
      </c>
      <c r="H126" s="53">
        <f t="shared" ref="H126:N126" ca="1" si="139">H120/H119</f>
        <v>-3628.8879297941321</v>
      </c>
      <c r="I126" s="53">
        <f t="shared" ca="1" si="139"/>
        <v>-32662.919676110745</v>
      </c>
      <c r="J126" s="53">
        <f t="shared" ca="1" si="139"/>
        <v>20813.513945310769</v>
      </c>
      <c r="K126" s="53">
        <f t="shared" ca="1" si="139"/>
        <v>23876.079401751831</v>
      </c>
      <c r="L126" s="53">
        <f t="shared" ca="1" si="139"/>
        <v>22557.117015872605</v>
      </c>
      <c r="M126" s="53">
        <f t="shared" ca="1" si="139"/>
        <v>22685.470250940656</v>
      </c>
      <c r="N126" s="53">
        <f t="shared" ca="1" si="139"/>
        <v>22608.108240233087</v>
      </c>
      <c r="O126" s="53">
        <f t="shared" ref="O126:AT126" ca="1" si="140">O120/O119</f>
        <v>39273.518192165975</v>
      </c>
      <c r="P126" s="53">
        <f t="shared" ca="1" si="140"/>
        <v>35471.640089175904</v>
      </c>
      <c r="Q126" s="53">
        <f t="shared" ca="1" si="140"/>
        <v>31687.762008067675</v>
      </c>
      <c r="R126" s="53">
        <f t="shared" ca="1" si="140"/>
        <v>25623.55050546967</v>
      </c>
      <c r="S126" s="53">
        <f t="shared" ca="1" si="140"/>
        <v>25456.355565734972</v>
      </c>
      <c r="T126" s="53">
        <f t="shared" ca="1" si="140"/>
        <v>25287.959111431133</v>
      </c>
      <c r="U126" s="53">
        <f t="shared" ca="1" si="140"/>
        <v>24691.182002181264</v>
      </c>
      <c r="V126" s="53">
        <f t="shared" ca="1" si="140"/>
        <v>7906.407527681954</v>
      </c>
      <c r="W126" s="53">
        <f t="shared" ca="1" si="140"/>
        <v>14560.452854145284</v>
      </c>
      <c r="X126" s="53">
        <f t="shared" ca="1" si="140"/>
        <v>14472.376724997159</v>
      </c>
      <c r="Y126" s="53">
        <f t="shared" ca="1" si="140"/>
        <v>14384.838070954813</v>
      </c>
      <c r="Z126" s="53">
        <f t="shared" ca="1" si="140"/>
        <v>14769.553857480563</v>
      </c>
      <c r="AA126" s="53">
        <f t="shared" ca="1" si="140"/>
        <v>29809.326976741228</v>
      </c>
      <c r="AB126" s="53">
        <f t="shared" ca="1" si="140"/>
        <v>23319.142359471381</v>
      </c>
      <c r="AC126" s="53">
        <f t="shared" ca="1" si="140"/>
        <v>23178.644600497402</v>
      </c>
      <c r="AD126" s="53">
        <f t="shared" ca="1" si="140"/>
        <v>23038.997796187421</v>
      </c>
      <c r="AE126" s="53">
        <f t="shared" ca="1" si="140"/>
        <v>22900.196741250566</v>
      </c>
      <c r="AF126" s="53">
        <f t="shared" ca="1" si="140"/>
        <v>22762.236262821203</v>
      </c>
      <c r="AG126" s="53">
        <f t="shared" ca="1" si="140"/>
        <v>22625.111220255949</v>
      </c>
      <c r="AH126" s="53">
        <f t="shared" ca="1" si="140"/>
        <v>7347.025927498592</v>
      </c>
      <c r="AI126" s="53">
        <f t="shared" ca="1" si="140"/>
        <v>13538.289649454979</v>
      </c>
      <c r="AJ126" s="53">
        <f t="shared" ca="1" si="140"/>
        <v>13456.447804128669</v>
      </c>
      <c r="AK126" s="53">
        <f t="shared" ca="1" si="140"/>
        <v>13375.104802473372</v>
      </c>
      <c r="AL126" s="53">
        <f t="shared" ca="1" si="140"/>
        <v>13733.162531081507</v>
      </c>
      <c r="AM126" s="53">
        <f t="shared" ca="1" si="140"/>
        <v>27726.794129923106</v>
      </c>
      <c r="AN126" s="53">
        <f t="shared" ca="1" si="140"/>
        <v>21688.202983380652</v>
      </c>
      <c r="AO126" s="53">
        <f t="shared" ca="1" si="140"/>
        <v>21557.580163136467</v>
      </c>
      <c r="AP126" s="53">
        <f t="shared" ca="1" si="140"/>
        <v>21427.747929102399</v>
      </c>
      <c r="AQ126" s="53">
        <f t="shared" ca="1" si="140"/>
        <v>21298.70145165834</v>
      </c>
      <c r="AR126" s="53">
        <f t="shared" ca="1" si="140"/>
        <v>21170.435931203883</v>
      </c>
      <c r="AS126" s="53">
        <f t="shared" ca="1" si="140"/>
        <v>21042.946597954695</v>
      </c>
      <c r="AT126" s="53">
        <f t="shared" ca="1" si="140"/>
        <v>6827.7800875543262</v>
      </c>
      <c r="AU126" s="53">
        <f t="shared" ref="AU126:BZ126" ca="1" si="141">AU120/AU119</f>
        <v>12588.441555079822</v>
      </c>
      <c r="AV126" s="53">
        <f t="shared" ca="1" si="141"/>
        <v>12512.386315297534</v>
      </c>
      <c r="AW126" s="53">
        <f t="shared" ca="1" si="141"/>
        <v>12436.794137138697</v>
      </c>
      <c r="AX126" s="53">
        <f t="shared" ca="1" si="141"/>
        <v>12770.034614545117</v>
      </c>
      <c r="AY126" s="53">
        <f t="shared" ca="1" si="141"/>
        <v>25790.286246630243</v>
      </c>
      <c r="AZ126" s="53">
        <f t="shared" ca="1" si="141"/>
        <v>20171.860020645629</v>
      </c>
      <c r="BA126" s="53">
        <f t="shared" ca="1" si="141"/>
        <v>20050.411989273536</v>
      </c>
      <c r="BB126" s="53">
        <f t="shared" ca="1" si="141"/>
        <v>19929.698528020235</v>
      </c>
      <c r="BC126" s="53">
        <f t="shared" ca="1" si="141"/>
        <v>19809.715155036669</v>
      </c>
      <c r="BD126" s="53">
        <f t="shared" ca="1" si="141"/>
        <v>19690.457416264886</v>
      </c>
      <c r="BE126" s="53">
        <f t="shared" ca="1" si="141"/>
        <v>19571.92088526177</v>
      </c>
      <c r="BF126" s="53">
        <f t="shared" ca="1" si="141"/>
        <v>6345.7185300564333</v>
      </c>
      <c r="BG126" s="53">
        <f t="shared" ca="1" si="141"/>
        <v>11705.72037576553</v>
      </c>
      <c r="BH126" s="53">
        <f t="shared" ca="1" si="141"/>
        <v>11635.037030736146</v>
      </c>
      <c r="BI126" s="53">
        <f t="shared" ca="1" si="141"/>
        <v>11564.783595320821</v>
      </c>
      <c r="BJ126" s="53">
        <f t="shared" ca="1" si="141"/>
        <v>11874.921354757778</v>
      </c>
      <c r="BK126" s="53">
        <f t="shared" ca="1" si="141"/>
        <v>23989.494662446676</v>
      </c>
      <c r="BL126" s="53">
        <f t="shared" ca="1" si="141"/>
        <v>18761.992882365957</v>
      </c>
      <c r="BM126" s="53">
        <f t="shared" ca="1" si="141"/>
        <v>18649.069917512112</v>
      </c>
      <c r="BN126" s="53">
        <f t="shared" ca="1" si="141"/>
        <v>18536.829536342462</v>
      </c>
      <c r="BO126" s="53">
        <f t="shared" ca="1" si="141"/>
        <v>18425.267579047148</v>
      </c>
      <c r="BP126" s="53">
        <f t="shared" ca="1" si="141"/>
        <v>18314.379911555046</v>
      </c>
      <c r="BQ126" s="53">
        <f t="shared" ca="1" si="141"/>
        <v>18204.162425371109</v>
      </c>
      <c r="BR126" s="53">
        <f t="shared" ca="1" si="141"/>
        <v>5898.115891958596</v>
      </c>
      <c r="BS126" s="53">
        <f t="shared" ca="1" si="141"/>
        <v>10885.319387958551</v>
      </c>
      <c r="BT126" s="53">
        <f t="shared" ca="1" si="141"/>
        <v>10819.623662985712</v>
      </c>
      <c r="BU126" s="53">
        <f t="shared" ca="1" si="141"/>
        <v>10754.327124328125</v>
      </c>
      <c r="BV126" s="53">
        <f t="shared" ca="1" si="141"/>
        <v>11042.958977268161</v>
      </c>
      <c r="BW126" s="53">
        <f t="shared" ca="1" si="141"/>
        <v>22314.847455622239</v>
      </c>
      <c r="BX126" s="53">
        <f t="shared" ca="1" si="141"/>
        <v>17451.065281196185</v>
      </c>
      <c r="BY126" s="53">
        <f t="shared" ca="1" si="141"/>
        <v>17346.064355474169</v>
      </c>
      <c r="BZ126" s="53">
        <f t="shared" ca="1" si="141"/>
        <v>17241.697759003469</v>
      </c>
      <c r="CA126" s="53">
        <f t="shared" ref="CA126:DF126" ca="1" si="142">CA120/CA119</f>
        <v>17137.961630270249</v>
      </c>
      <c r="CB126" s="53">
        <f t="shared" ca="1" si="142"/>
        <v>17034.852131608994</v>
      </c>
      <c r="CC126" s="53">
        <f t="shared" ca="1" si="142"/>
        <v>16932.365449047851</v>
      </c>
      <c r="CD126" s="53">
        <f t="shared" ca="1" si="142"/>
        <v>5482.4544829098622</v>
      </c>
      <c r="CE126" s="53">
        <f t="shared" ca="1" si="142"/>
        <v>10122.784121713194</v>
      </c>
      <c r="CF126" s="53">
        <f t="shared" ca="1" si="142"/>
        <v>10061.719853950835</v>
      </c>
      <c r="CG126" s="53">
        <f t="shared" ca="1" si="142"/>
        <v>10001.02629298222</v>
      </c>
      <c r="CH126" s="53">
        <f t="shared" ca="1" si="142"/>
        <v>10269.63931629264</v>
      </c>
      <c r="CI126" s="53">
        <f t="shared" ca="1" si="142"/>
        <v>20757.455636514125</v>
      </c>
      <c r="CJ126" s="53">
        <f t="shared" ca="1" si="142"/>
        <v>16232.082055013645</v>
      </c>
      <c r="CK126" s="53">
        <f t="shared" ca="1" si="142"/>
        <v>16134.443392415445</v>
      </c>
      <c r="CL126" s="53">
        <f t="shared" ca="1" si="142"/>
        <v>16037.394261943096</v>
      </c>
      <c r="CM126" s="53">
        <f t="shared" ca="1" si="142"/>
        <v>15940.931078470994</v>
      </c>
      <c r="CN126" s="53">
        <f t="shared" ca="1" si="142"/>
        <v>15845.050278965597</v>
      </c>
      <c r="CO126" s="53">
        <f t="shared" ca="1" si="142"/>
        <v>15749.748322352685</v>
      </c>
      <c r="CP126" s="53">
        <f t="shared" ca="1" si="142"/>
        <v>5096.407479902462</v>
      </c>
      <c r="CQ126" s="53">
        <f t="shared" ca="1" si="142"/>
        <v>9413.9855248558288</v>
      </c>
      <c r="CR126" s="53">
        <f t="shared" ca="1" si="142"/>
        <v>9357.2225277396938</v>
      </c>
      <c r="CS126" s="53">
        <f t="shared" ca="1" si="142"/>
        <v>9300.8038316924758</v>
      </c>
      <c r="CT126" s="53">
        <f t="shared" ca="1" si="142"/>
        <v>9550.7828255253044</v>
      </c>
      <c r="CU126" s="53">
        <f t="shared" ca="1" si="142"/>
        <v>19309.063414145097</v>
      </c>
      <c r="CV126" s="53">
        <f t="shared" ca="1" si="142"/>
        <v>15098.549324067884</v>
      </c>
      <c r="CW126" s="53">
        <f t="shared" ca="1" si="142"/>
        <v>15007.753221389048</v>
      </c>
      <c r="CX126" s="53">
        <f t="shared" ca="1" si="142"/>
        <v>14917.505057409242</v>
      </c>
      <c r="CY126" s="53">
        <f t="shared" ca="1" si="142"/>
        <v>14827.801503146167</v>
      </c>
      <c r="CZ126" s="53">
        <f t="shared" ca="1" si="142"/>
        <v>14738.63925009854</v>
      </c>
      <c r="DA126" s="53">
        <f t="shared" ca="1" si="142"/>
        <v>14650.01501011734</v>
      </c>
      <c r="DB126" s="53">
        <f t="shared" ca="1" si="142"/>
        <v>4737.8235986337977</v>
      </c>
      <c r="DC126" s="53">
        <f t="shared" ca="1" si="142"/>
        <v>8755.095298062839</v>
      </c>
      <c r="DD126" s="53">
        <f t="shared" ca="1" si="142"/>
        <v>8702.3273977735225</v>
      </c>
      <c r="DE126" s="53">
        <f t="shared" ca="1" si="142"/>
        <v>8649.8793102859745</v>
      </c>
      <c r="DF126" s="53">
        <f t="shared" ca="1" si="142"/>
        <v>8882.5137600985163</v>
      </c>
      <c r="DG126" s="53">
        <f t="shared" ref="DG126:DV126" ca="1" si="143">DG120/DG119</f>
        <v>17962.0022127046</v>
      </c>
      <c r="DH126" s="53">
        <f t="shared" ca="1" si="143"/>
        <v>14044.437706675755</v>
      </c>
      <c r="DI126" s="53">
        <f t="shared" ca="1" si="143"/>
        <v>13960.001598208804</v>
      </c>
      <c r="DJ126" s="53">
        <f t="shared" ca="1" si="143"/>
        <v>13876.074804448133</v>
      </c>
      <c r="DK126" s="53">
        <f t="shared" ca="1" si="143"/>
        <v>13792.654233856898</v>
      </c>
      <c r="DL126" s="53">
        <f t="shared" ca="1" si="143"/>
        <v>13709.736813888518</v>
      </c>
      <c r="DM126" s="53">
        <f t="shared" ca="1" si="143"/>
        <v>13627.319490861937</v>
      </c>
      <c r="DN126" s="53">
        <f t="shared" ca="1" si="143"/>
        <v>4404.7130987173596</v>
      </c>
      <c r="DO126" s="53">
        <f t="shared" ca="1" si="143"/>
        <v>8142.5632101633573</v>
      </c>
      <c r="DP126" s="53">
        <f t="shared" ca="1" si="143"/>
        <v>8093.5064391077694</v>
      </c>
      <c r="DQ126" s="53">
        <f t="shared" ca="1" si="143"/>
        <v>8044.7467661433257</v>
      </c>
      <c r="DR126" s="53">
        <f t="shared" ca="1" si="143"/>
        <v>8261.2373403411111</v>
      </c>
      <c r="DS126" s="53">
        <f t="shared" ca="1" si="143"/>
        <v>16709.148139287936</v>
      </c>
      <c r="DT126" s="53">
        <f t="shared" ca="1" si="143"/>
        <v>13064.148343282144</v>
      </c>
      <c r="DU126" s="53">
        <f t="shared" ca="1" si="143"/>
        <v>12985.624088960723</v>
      </c>
      <c r="DV126" s="53">
        <f t="shared" ca="1" si="143"/>
        <v>12907.573278307073</v>
      </c>
      <c r="DX126" s="55">
        <f t="shared" ca="1" si="138"/>
        <v>1608057.1224680827</v>
      </c>
    </row>
    <row r="127" spans="1:128" hidden="1" x14ac:dyDescent="0.2">
      <c r="A127" s="10" t="str">
        <f ca="1">Language!A1411</f>
        <v>Дисконтированный поток нарастающим итогом</v>
      </c>
      <c r="C127" s="46" t="str">
        <f ca="1">Параметры!$C$70</f>
        <v>тыс. руб.</v>
      </c>
      <c r="F127" s="6" t="s">
        <v>3083</v>
      </c>
      <c r="G127" s="53">
        <f ca="1">IF(G$2=1,G126,F127+G126)</f>
        <v>-239005.80000000002</v>
      </c>
      <c r="H127" s="53">
        <f t="shared" ref="H127:DV127" ca="1" si="144">IF(H$2=1,H126,G127+H126)</f>
        <v>-242634.68792979416</v>
      </c>
      <c r="I127" s="53">
        <f t="shared" ca="1" si="144"/>
        <v>-275297.60760590492</v>
      </c>
      <c r="J127" s="53">
        <f t="shared" ca="1" si="144"/>
        <v>-254484.09366059414</v>
      </c>
      <c r="K127" s="53">
        <f t="shared" ca="1" si="144"/>
        <v>-230608.0142588423</v>
      </c>
      <c r="L127" s="53">
        <f t="shared" ca="1" si="144"/>
        <v>-208050.89724296969</v>
      </c>
      <c r="M127" s="53">
        <f t="shared" ca="1" si="144"/>
        <v>-185365.42699202904</v>
      </c>
      <c r="N127" s="53">
        <f t="shared" ca="1" si="144"/>
        <v>-162757.31875179594</v>
      </c>
      <c r="O127" s="53">
        <f t="shared" ca="1" si="144"/>
        <v>-123483.80055962998</v>
      </c>
      <c r="P127" s="53">
        <f t="shared" ca="1" si="144"/>
        <v>-88012.16047045408</v>
      </c>
      <c r="Q127" s="53">
        <f t="shared" ca="1" si="144"/>
        <v>-56324.398462386409</v>
      </c>
      <c r="R127" s="53">
        <f t="shared" ca="1" si="144"/>
        <v>-30700.847956916739</v>
      </c>
      <c r="S127" s="53">
        <f t="shared" ca="1" si="144"/>
        <v>-5244.4923911817677</v>
      </c>
      <c r="T127" s="53">
        <f t="shared" ca="1" si="144"/>
        <v>20043.466720249366</v>
      </c>
      <c r="U127" s="53">
        <f t="shared" ca="1" si="144"/>
        <v>44734.648722430633</v>
      </c>
      <c r="V127" s="53">
        <f t="shared" ca="1" si="144"/>
        <v>52641.05625011259</v>
      </c>
      <c r="W127" s="53">
        <f t="shared" ca="1" si="144"/>
        <v>67201.509104257872</v>
      </c>
      <c r="X127" s="53">
        <f t="shared" ca="1" si="144"/>
        <v>81673.885829255029</v>
      </c>
      <c r="Y127" s="53">
        <f t="shared" ca="1" si="144"/>
        <v>96058.723900209836</v>
      </c>
      <c r="Z127" s="53">
        <f t="shared" ca="1" si="144"/>
        <v>110828.2777576904</v>
      </c>
      <c r="AA127" s="53">
        <f t="shared" ca="1" si="144"/>
        <v>140637.60473443163</v>
      </c>
      <c r="AB127" s="53">
        <f t="shared" ca="1" si="144"/>
        <v>163956.74709390302</v>
      </c>
      <c r="AC127" s="53">
        <f t="shared" ca="1" si="144"/>
        <v>187135.39169440043</v>
      </c>
      <c r="AD127" s="53">
        <f t="shared" ca="1" si="144"/>
        <v>210174.38949058784</v>
      </c>
      <c r="AE127" s="53">
        <f t="shared" ca="1" si="144"/>
        <v>233074.58623183842</v>
      </c>
      <c r="AF127" s="53">
        <f t="shared" ca="1" si="144"/>
        <v>255836.82249465963</v>
      </c>
      <c r="AG127" s="53">
        <f t="shared" ca="1" si="144"/>
        <v>278461.93371491559</v>
      </c>
      <c r="AH127" s="53">
        <f t="shared" ca="1" si="144"/>
        <v>285808.95964241418</v>
      </c>
      <c r="AI127" s="53">
        <f t="shared" ca="1" si="144"/>
        <v>299347.24929186917</v>
      </c>
      <c r="AJ127" s="53">
        <f t="shared" ca="1" si="144"/>
        <v>312803.69709599786</v>
      </c>
      <c r="AK127" s="53">
        <f t="shared" ca="1" si="144"/>
        <v>326178.80189847125</v>
      </c>
      <c r="AL127" s="53">
        <f t="shared" ca="1" si="144"/>
        <v>339911.96442955278</v>
      </c>
      <c r="AM127" s="53">
        <f t="shared" ca="1" si="144"/>
        <v>367638.75855947589</v>
      </c>
      <c r="AN127" s="53">
        <f t="shared" ca="1" si="144"/>
        <v>389326.96154285653</v>
      </c>
      <c r="AO127" s="53">
        <f t="shared" ca="1" si="144"/>
        <v>410884.541705993</v>
      </c>
      <c r="AP127" s="53">
        <f t="shared" ca="1" si="144"/>
        <v>432312.2896350954</v>
      </c>
      <c r="AQ127" s="53">
        <f t="shared" ca="1" si="144"/>
        <v>453610.99108675373</v>
      </c>
      <c r="AR127" s="53">
        <f t="shared" ca="1" si="144"/>
        <v>474781.42701795761</v>
      </c>
      <c r="AS127" s="53">
        <f t="shared" ca="1" si="144"/>
        <v>495824.37361591228</v>
      </c>
      <c r="AT127" s="53">
        <f t="shared" ca="1" si="144"/>
        <v>502652.15370346658</v>
      </c>
      <c r="AU127" s="53">
        <f t="shared" ca="1" si="144"/>
        <v>515240.59525854641</v>
      </c>
      <c r="AV127" s="53">
        <f t="shared" ca="1" si="144"/>
        <v>527752.98157384398</v>
      </c>
      <c r="AW127" s="53">
        <f t="shared" ca="1" si="144"/>
        <v>540189.77571098262</v>
      </c>
      <c r="AX127" s="53">
        <f t="shared" ca="1" si="144"/>
        <v>552959.81032552768</v>
      </c>
      <c r="AY127" s="53">
        <f t="shared" ca="1" si="144"/>
        <v>578750.09657215793</v>
      </c>
      <c r="AZ127" s="53">
        <f t="shared" ca="1" si="144"/>
        <v>598921.95659280359</v>
      </c>
      <c r="BA127" s="53">
        <f t="shared" ca="1" si="144"/>
        <v>618972.36858207709</v>
      </c>
      <c r="BB127" s="53">
        <f t="shared" ca="1" si="144"/>
        <v>638902.06711009727</v>
      </c>
      <c r="BC127" s="53">
        <f t="shared" ca="1" si="144"/>
        <v>658711.78226513392</v>
      </c>
      <c r="BD127" s="53">
        <f t="shared" ca="1" si="144"/>
        <v>678402.23968139885</v>
      </c>
      <c r="BE127" s="53">
        <f t="shared" ca="1" si="144"/>
        <v>697974.16056666058</v>
      </c>
      <c r="BF127" s="53">
        <f t="shared" ca="1" si="144"/>
        <v>704319.87909671699</v>
      </c>
      <c r="BG127" s="53">
        <f t="shared" ca="1" si="144"/>
        <v>716025.59947248257</v>
      </c>
      <c r="BH127" s="53">
        <f t="shared" ca="1" si="144"/>
        <v>727660.63650321867</v>
      </c>
      <c r="BI127" s="53">
        <f t="shared" ca="1" si="144"/>
        <v>739225.42009853944</v>
      </c>
      <c r="BJ127" s="53">
        <f t="shared" ca="1" si="144"/>
        <v>751100.34145329718</v>
      </c>
      <c r="BK127" s="53">
        <f t="shared" ca="1" si="144"/>
        <v>775089.83611574385</v>
      </c>
      <c r="BL127" s="53">
        <f t="shared" ca="1" si="144"/>
        <v>793851.82899810979</v>
      </c>
      <c r="BM127" s="53">
        <f t="shared" ca="1" si="144"/>
        <v>812500.89891562192</v>
      </c>
      <c r="BN127" s="53">
        <f t="shared" ca="1" si="144"/>
        <v>831037.72845196433</v>
      </c>
      <c r="BO127" s="53">
        <f t="shared" ca="1" si="144"/>
        <v>849462.99603101145</v>
      </c>
      <c r="BP127" s="53">
        <f t="shared" ca="1" si="144"/>
        <v>867777.37594256655</v>
      </c>
      <c r="BQ127" s="53">
        <f t="shared" ca="1" si="144"/>
        <v>885981.53836793767</v>
      </c>
      <c r="BR127" s="53">
        <f t="shared" ca="1" si="144"/>
        <v>891879.65425989626</v>
      </c>
      <c r="BS127" s="53">
        <f t="shared" ca="1" si="144"/>
        <v>902764.97364785476</v>
      </c>
      <c r="BT127" s="53">
        <f t="shared" ca="1" si="144"/>
        <v>913584.5973108405</v>
      </c>
      <c r="BU127" s="53">
        <f t="shared" ca="1" si="144"/>
        <v>924338.92443516862</v>
      </c>
      <c r="BV127" s="53">
        <f t="shared" ca="1" si="144"/>
        <v>935381.88341243681</v>
      </c>
      <c r="BW127" s="53">
        <f t="shared" ca="1" si="144"/>
        <v>957696.73086805909</v>
      </c>
      <c r="BX127" s="53">
        <f t="shared" ca="1" si="144"/>
        <v>975147.79614925524</v>
      </c>
      <c r="BY127" s="53">
        <f t="shared" ca="1" si="144"/>
        <v>992493.86050472944</v>
      </c>
      <c r="BZ127" s="53">
        <f t="shared" ca="1" si="144"/>
        <v>1009735.5582637329</v>
      </c>
      <c r="CA127" s="53">
        <f t="shared" ca="1" si="144"/>
        <v>1026873.5198940032</v>
      </c>
      <c r="CB127" s="53">
        <f t="shared" ca="1" si="144"/>
        <v>1043908.3720256122</v>
      </c>
      <c r="CC127" s="53">
        <f t="shared" ca="1" si="144"/>
        <v>1060840.7374746599</v>
      </c>
      <c r="CD127" s="53">
        <f t="shared" ca="1" si="144"/>
        <v>1066323.1919575697</v>
      </c>
      <c r="CE127" s="53">
        <f t="shared" ca="1" si="144"/>
        <v>1076445.9760792828</v>
      </c>
      <c r="CF127" s="53">
        <f t="shared" ca="1" si="144"/>
        <v>1086507.6959332337</v>
      </c>
      <c r="CG127" s="53">
        <f t="shared" ca="1" si="144"/>
        <v>1096508.722226216</v>
      </c>
      <c r="CH127" s="53">
        <f t="shared" ca="1" si="144"/>
        <v>1106778.3615425087</v>
      </c>
      <c r="CI127" s="53">
        <f t="shared" ca="1" si="144"/>
        <v>1127535.8171790228</v>
      </c>
      <c r="CJ127" s="53">
        <f t="shared" ca="1" si="144"/>
        <v>1143767.8992340364</v>
      </c>
      <c r="CK127" s="53">
        <f t="shared" ca="1" si="144"/>
        <v>1159902.342626452</v>
      </c>
      <c r="CL127" s="53">
        <f t="shared" ca="1" si="144"/>
        <v>1175939.7368883952</v>
      </c>
      <c r="CM127" s="53">
        <f t="shared" ca="1" si="144"/>
        <v>1191880.6679668662</v>
      </c>
      <c r="CN127" s="53">
        <f t="shared" ca="1" si="144"/>
        <v>1207725.7182458318</v>
      </c>
      <c r="CO127" s="53">
        <f t="shared" ca="1" si="144"/>
        <v>1223475.4665681846</v>
      </c>
      <c r="CP127" s="53">
        <f t="shared" ca="1" si="144"/>
        <v>1228571.874048087</v>
      </c>
      <c r="CQ127" s="53">
        <f t="shared" ca="1" si="144"/>
        <v>1237985.8595729428</v>
      </c>
      <c r="CR127" s="53">
        <f t="shared" ca="1" si="144"/>
        <v>1247343.0821006824</v>
      </c>
      <c r="CS127" s="53">
        <f t="shared" ca="1" si="144"/>
        <v>1256643.885932375</v>
      </c>
      <c r="CT127" s="53">
        <f t="shared" ca="1" si="144"/>
        <v>1266194.6687579004</v>
      </c>
      <c r="CU127" s="53">
        <f t="shared" ca="1" si="144"/>
        <v>1285503.7321720454</v>
      </c>
      <c r="CV127" s="53">
        <f t="shared" ca="1" si="144"/>
        <v>1300602.2814961132</v>
      </c>
      <c r="CW127" s="53">
        <f t="shared" ca="1" si="144"/>
        <v>1315610.0347175023</v>
      </c>
      <c r="CX127" s="53">
        <f t="shared" ca="1" si="144"/>
        <v>1330527.5397749115</v>
      </c>
      <c r="CY127" s="53">
        <f t="shared" ca="1" si="144"/>
        <v>1345355.3412780575</v>
      </c>
      <c r="CZ127" s="53">
        <f t="shared" ca="1" si="144"/>
        <v>1360093.980528156</v>
      </c>
      <c r="DA127" s="53">
        <f t="shared" ca="1" si="144"/>
        <v>1374743.9955382734</v>
      </c>
      <c r="DB127" s="53">
        <f t="shared" ca="1" si="144"/>
        <v>1379481.8191369071</v>
      </c>
      <c r="DC127" s="53">
        <f t="shared" ca="1" si="144"/>
        <v>1388236.9144349699</v>
      </c>
      <c r="DD127" s="53">
        <f t="shared" ca="1" si="144"/>
        <v>1396939.2418327434</v>
      </c>
      <c r="DE127" s="53">
        <f t="shared" ca="1" si="144"/>
        <v>1405589.1211430293</v>
      </c>
      <c r="DF127" s="53">
        <f t="shared" ca="1" si="144"/>
        <v>1414471.6349031278</v>
      </c>
      <c r="DG127" s="53">
        <f t="shared" ca="1" si="144"/>
        <v>1432433.6371158324</v>
      </c>
      <c r="DH127" s="53">
        <f t="shared" ca="1" si="144"/>
        <v>1446478.0748225083</v>
      </c>
      <c r="DI127" s="53">
        <f t="shared" ca="1" si="144"/>
        <v>1460438.0764207172</v>
      </c>
      <c r="DJ127" s="53">
        <f t="shared" ca="1" si="144"/>
        <v>1474314.1512251652</v>
      </c>
      <c r="DK127" s="53">
        <f t="shared" ca="1" si="144"/>
        <v>1488106.8054590221</v>
      </c>
      <c r="DL127" s="53">
        <f t="shared" ca="1" si="144"/>
        <v>1501816.5422729105</v>
      </c>
      <c r="DM127" s="53">
        <f t="shared" ca="1" si="144"/>
        <v>1515443.8617637723</v>
      </c>
      <c r="DN127" s="53">
        <f t="shared" ca="1" si="144"/>
        <v>1519848.5748624897</v>
      </c>
      <c r="DO127" s="53">
        <f t="shared" ca="1" si="144"/>
        <v>1527991.138072653</v>
      </c>
      <c r="DP127" s="53">
        <f t="shared" ca="1" si="144"/>
        <v>1536084.6445117607</v>
      </c>
      <c r="DQ127" s="53">
        <f t="shared" ca="1" si="144"/>
        <v>1544129.3912779039</v>
      </c>
      <c r="DR127" s="53">
        <f t="shared" ca="1" si="144"/>
        <v>1552390.628618245</v>
      </c>
      <c r="DS127" s="53">
        <f t="shared" ca="1" si="144"/>
        <v>1569099.776757533</v>
      </c>
      <c r="DT127" s="53">
        <f t="shared" ca="1" si="144"/>
        <v>1582163.925100815</v>
      </c>
      <c r="DU127" s="53">
        <f t="shared" ca="1" si="144"/>
        <v>1595149.5491897757</v>
      </c>
      <c r="DV127" s="53">
        <f t="shared" ca="1" si="144"/>
        <v>1608057.1224680827</v>
      </c>
      <c r="DX127" s="55"/>
    </row>
    <row r="128" spans="1:128" hidden="1" x14ac:dyDescent="0.2">
      <c r="A128" s="10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3"/>
      <c r="CF128" s="53"/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3"/>
      <c r="CS128" s="53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  <c r="DE128" s="53"/>
      <c r="DF128" s="53"/>
      <c r="DG128" s="53"/>
      <c r="DH128" s="53"/>
      <c r="DI128" s="53"/>
      <c r="DJ128" s="53"/>
      <c r="DK128" s="53"/>
      <c r="DL128" s="53"/>
      <c r="DM128" s="53"/>
      <c r="DN128" s="53"/>
      <c r="DO128" s="53"/>
      <c r="DP128" s="53"/>
      <c r="DQ128" s="53"/>
      <c r="DR128" s="53"/>
      <c r="DS128" s="53"/>
      <c r="DT128" s="53"/>
      <c r="DU128" s="53"/>
      <c r="DV128" s="53"/>
    </row>
    <row r="129" spans="1:128" hidden="1" x14ac:dyDescent="0.2">
      <c r="A129" s="22" t="str">
        <f ca="1">Language!A1412</f>
        <v>Чистая приведенная стоимость, NPV</v>
      </c>
      <c r="B129" s="87">
        <f ca="1">DX126</f>
        <v>1608057.1224680827</v>
      </c>
      <c r="C129" s="46" t="str">
        <f ca="1">Параметры!$C$70</f>
        <v>тыс. руб.</v>
      </c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/>
      <c r="CB129" s="53"/>
      <c r="CC129" s="53"/>
      <c r="CD129" s="53"/>
      <c r="CE129" s="53"/>
      <c r="CF129" s="53"/>
      <c r="CG129" s="53"/>
      <c r="CH129" s="53"/>
      <c r="CI129" s="53"/>
      <c r="CJ129" s="53"/>
      <c r="CK129" s="53"/>
      <c r="CL129" s="53"/>
      <c r="CM129" s="53"/>
      <c r="CN129" s="53"/>
      <c r="CO129" s="53"/>
      <c r="CP129" s="53"/>
      <c r="CQ129" s="53"/>
      <c r="CR129" s="53"/>
      <c r="CS129" s="53"/>
      <c r="CT129" s="53"/>
      <c r="CU129" s="53"/>
      <c r="CV129" s="53"/>
      <c r="CW129" s="53"/>
      <c r="CX129" s="53"/>
      <c r="CY129" s="53"/>
      <c r="CZ129" s="53"/>
      <c r="DA129" s="53"/>
      <c r="DB129" s="53"/>
      <c r="DC129" s="53"/>
      <c r="DD129" s="53"/>
      <c r="DE129" s="53"/>
      <c r="DF129" s="53"/>
      <c r="DG129" s="53"/>
      <c r="DH129" s="53"/>
      <c r="DI129" s="53"/>
      <c r="DJ129" s="53"/>
      <c r="DK129" s="53"/>
      <c r="DL129" s="53"/>
      <c r="DM129" s="53"/>
      <c r="DN129" s="53"/>
      <c r="DO129" s="53"/>
      <c r="DP129" s="53"/>
      <c r="DQ129" s="53"/>
      <c r="DR129" s="53"/>
      <c r="DS129" s="53"/>
      <c r="DT129" s="53"/>
      <c r="DU129" s="53"/>
      <c r="DV129" s="53"/>
    </row>
    <row r="130" spans="1:128" hidden="1" collapsed="1" x14ac:dyDescent="0.2">
      <c r="A130" s="22" t="str">
        <f ca="1">Language!A1413</f>
        <v>Внутренняя норма рентабельности, IRR</v>
      </c>
      <c r="B130" s="85">
        <f ca="1">IFERROR(IF(POWER(1+IRR(G133:DW133,G118),360/Параметры!B$27)-1&gt;999%,"-",POWER(1+IRR(G133:DW133,G118),360/Параметры!B$27)-1),"-")</f>
        <v>1.6515137313086439</v>
      </c>
      <c r="C130" s="46" t="s">
        <v>1</v>
      </c>
      <c r="G130" s="39" t="str">
        <f ca="1">Language!A$1366</f>
        <v>(с учетом инфляции, номинальная)</v>
      </c>
    </row>
    <row r="131" spans="1:128" hidden="1" outlineLevel="1" x14ac:dyDescent="0.2">
      <c r="A131" s="10" t="str">
        <f ca="1">Language!A$416</f>
        <v>Темпы роста цен, базовые</v>
      </c>
      <c r="B131" s="5"/>
      <c r="C131" s="46" t="str">
        <f ca="1">Language!A$484</f>
        <v>% в год</v>
      </c>
      <c r="F131" s="6" t="s">
        <v>3190</v>
      </c>
      <c r="G131" s="27">
        <f>CHOOSE(Prj_CurReport, Параметры!G$49,Параметры!G$62,Параметры!G$68)</f>
        <v>7.0000000000000007E-2</v>
      </c>
      <c r="H131" s="27">
        <f>CHOOSE(Prj_CurReport, Параметры!H$49,Параметры!H$62,Параметры!H$68)</f>
        <v>7.0000000000000007E-2</v>
      </c>
      <c r="I131" s="27">
        <f>CHOOSE(Prj_CurReport, Параметры!I$49,Параметры!I$62,Параметры!I$68)</f>
        <v>7.0000000000000007E-2</v>
      </c>
      <c r="J131" s="27">
        <f>CHOOSE(Prj_CurReport, Параметры!J$49,Параметры!J$62,Параметры!J$68)</f>
        <v>7.0000000000000007E-2</v>
      </c>
      <c r="K131" s="27">
        <f>CHOOSE(Prj_CurReport, Параметры!K$49,Параметры!K$62,Параметры!K$68)</f>
        <v>7.0000000000000007E-2</v>
      </c>
      <c r="L131" s="27">
        <f>CHOOSE(Prj_CurReport, Параметры!L$49,Параметры!L$62,Параметры!L$68)</f>
        <v>7.0000000000000007E-2</v>
      </c>
      <c r="M131" s="27">
        <f>CHOOSE(Prj_CurReport, Параметры!M$49,Параметры!M$62,Параметры!M$68)</f>
        <v>7.0000000000000007E-2</v>
      </c>
      <c r="N131" s="27">
        <f>CHOOSE(Prj_CurReport, Параметры!N$49,Параметры!N$62,Параметры!N$68)</f>
        <v>7.0000000000000007E-2</v>
      </c>
      <c r="O131" s="27">
        <f>CHOOSE(Prj_CurReport, Параметры!O$49,Параметры!O$62,Параметры!O$68)</f>
        <v>7.0000000000000007E-2</v>
      </c>
      <c r="P131" s="27">
        <f>CHOOSE(Prj_CurReport, Параметры!P$49,Параметры!P$62,Параметры!P$68)</f>
        <v>7.0000000000000007E-2</v>
      </c>
      <c r="Q131" s="27">
        <f>CHOOSE(Prj_CurReport, Параметры!Q$49,Параметры!Q$62,Параметры!Q$68)</f>
        <v>7.0000000000000007E-2</v>
      </c>
      <c r="R131" s="27">
        <f>CHOOSE(Prj_CurReport, Параметры!R$49,Параметры!R$62,Параметры!R$68)</f>
        <v>7.0000000000000007E-2</v>
      </c>
      <c r="S131" s="27">
        <f>CHOOSE(Prj_CurReport, Параметры!S$49,Параметры!S$62,Параметры!S$68)</f>
        <v>7.0000000000000007E-2</v>
      </c>
      <c r="T131" s="27">
        <f>CHOOSE(Prj_CurReport, Параметры!T$49,Параметры!T$62,Параметры!T$68)</f>
        <v>7.0000000000000007E-2</v>
      </c>
      <c r="U131" s="27">
        <f>CHOOSE(Prj_CurReport, Параметры!U$49,Параметры!U$62,Параметры!U$68)</f>
        <v>7.0000000000000007E-2</v>
      </c>
      <c r="V131" s="27">
        <f>CHOOSE(Prj_CurReport, Параметры!V$49,Параметры!V$62,Параметры!V$68)</f>
        <v>7.0000000000000007E-2</v>
      </c>
      <c r="W131" s="27">
        <f>CHOOSE(Prj_CurReport, Параметры!W$49,Параметры!W$62,Параметры!W$68)</f>
        <v>7.0000000000000007E-2</v>
      </c>
      <c r="X131" s="27">
        <f>CHOOSE(Prj_CurReport, Параметры!X$49,Параметры!X$62,Параметры!X$68)</f>
        <v>7.0000000000000007E-2</v>
      </c>
      <c r="Y131" s="27">
        <f>CHOOSE(Prj_CurReport, Параметры!Y$49,Параметры!Y$62,Параметры!Y$68)</f>
        <v>7.0000000000000007E-2</v>
      </c>
      <c r="Z131" s="27">
        <f>CHOOSE(Prj_CurReport, Параметры!Z$49,Параметры!Z$62,Параметры!Z$68)</f>
        <v>7.0000000000000007E-2</v>
      </c>
      <c r="AA131" s="27">
        <f>CHOOSE(Prj_CurReport, Параметры!AA$49,Параметры!AA$62,Параметры!AA$68)</f>
        <v>7.0000000000000007E-2</v>
      </c>
      <c r="AB131" s="27">
        <f>CHOOSE(Prj_CurReport, Параметры!AB$49,Параметры!AB$62,Параметры!AB$68)</f>
        <v>7.0000000000000007E-2</v>
      </c>
      <c r="AC131" s="27">
        <f>CHOOSE(Prj_CurReport, Параметры!AC$49,Параметры!AC$62,Параметры!AC$68)</f>
        <v>7.0000000000000007E-2</v>
      </c>
      <c r="AD131" s="27">
        <f>CHOOSE(Prj_CurReport, Параметры!AD$49,Параметры!AD$62,Параметры!AD$68)</f>
        <v>7.0000000000000007E-2</v>
      </c>
      <c r="AE131" s="27">
        <f>CHOOSE(Prj_CurReport, Параметры!AE$49,Параметры!AE$62,Параметры!AE$68)</f>
        <v>7.0000000000000007E-2</v>
      </c>
      <c r="AF131" s="27">
        <f>CHOOSE(Prj_CurReport, Параметры!AF$49,Параметры!AF$62,Параметры!AF$68)</f>
        <v>7.0000000000000007E-2</v>
      </c>
      <c r="AG131" s="27">
        <f>CHOOSE(Prj_CurReport, Параметры!AG$49,Параметры!AG$62,Параметры!AG$68)</f>
        <v>7.0000000000000007E-2</v>
      </c>
      <c r="AH131" s="27">
        <f>CHOOSE(Prj_CurReport, Параметры!AH$49,Параметры!AH$62,Параметры!AH$68)</f>
        <v>7.0000000000000007E-2</v>
      </c>
      <c r="AI131" s="27">
        <f>CHOOSE(Prj_CurReport, Параметры!AI$49,Параметры!AI$62,Параметры!AI$68)</f>
        <v>7.0000000000000007E-2</v>
      </c>
      <c r="AJ131" s="27">
        <f>CHOOSE(Prj_CurReport, Параметры!AJ$49,Параметры!AJ$62,Параметры!AJ$68)</f>
        <v>7.0000000000000007E-2</v>
      </c>
      <c r="AK131" s="27">
        <f>CHOOSE(Prj_CurReport, Параметры!AK$49,Параметры!AK$62,Параметры!AK$68)</f>
        <v>7.0000000000000007E-2</v>
      </c>
      <c r="AL131" s="27">
        <f>CHOOSE(Prj_CurReport, Параметры!AL$49,Параметры!AL$62,Параметры!AL$68)</f>
        <v>7.0000000000000007E-2</v>
      </c>
      <c r="AM131" s="27">
        <f>CHOOSE(Prj_CurReport, Параметры!AM$49,Параметры!AM$62,Параметры!AM$68)</f>
        <v>7.0000000000000007E-2</v>
      </c>
      <c r="AN131" s="27">
        <f>CHOOSE(Prj_CurReport, Параметры!AN$49,Параметры!AN$62,Параметры!AN$68)</f>
        <v>7.0000000000000007E-2</v>
      </c>
      <c r="AO131" s="27">
        <f>CHOOSE(Prj_CurReport, Параметры!AO$49,Параметры!AO$62,Параметры!AO$68)</f>
        <v>7.0000000000000007E-2</v>
      </c>
      <c r="AP131" s="27">
        <f>CHOOSE(Prj_CurReport, Параметры!AP$49,Параметры!AP$62,Параметры!AP$68)</f>
        <v>7.0000000000000007E-2</v>
      </c>
      <c r="AQ131" s="27">
        <f>CHOOSE(Prj_CurReport, Параметры!AQ$49,Параметры!AQ$62,Параметры!AQ$68)</f>
        <v>7.0000000000000007E-2</v>
      </c>
      <c r="AR131" s="27">
        <f>CHOOSE(Prj_CurReport, Параметры!AR$49,Параметры!AR$62,Параметры!AR$68)</f>
        <v>7.0000000000000007E-2</v>
      </c>
      <c r="AS131" s="27">
        <f>CHOOSE(Prj_CurReport, Параметры!AS$49,Параметры!AS$62,Параметры!AS$68)</f>
        <v>7.0000000000000007E-2</v>
      </c>
      <c r="AT131" s="27">
        <f>CHOOSE(Prj_CurReport, Параметры!AT$49,Параметры!AT$62,Параметры!AT$68)</f>
        <v>7.0000000000000007E-2</v>
      </c>
      <c r="AU131" s="27">
        <f>CHOOSE(Prj_CurReport, Параметры!AU$49,Параметры!AU$62,Параметры!AU$68)</f>
        <v>7.0000000000000007E-2</v>
      </c>
      <c r="AV131" s="27">
        <f>CHOOSE(Prj_CurReport, Параметры!AV$49,Параметры!AV$62,Параметры!AV$68)</f>
        <v>7.0000000000000007E-2</v>
      </c>
      <c r="AW131" s="27">
        <f>CHOOSE(Prj_CurReport, Параметры!AW$49,Параметры!AW$62,Параметры!AW$68)</f>
        <v>7.0000000000000007E-2</v>
      </c>
      <c r="AX131" s="27">
        <f>CHOOSE(Prj_CurReport, Параметры!AX$49,Параметры!AX$62,Параметры!AX$68)</f>
        <v>7.0000000000000007E-2</v>
      </c>
      <c r="AY131" s="27">
        <f>CHOOSE(Prj_CurReport, Параметры!AY$49,Параметры!AY$62,Параметры!AY$68)</f>
        <v>7.0000000000000007E-2</v>
      </c>
      <c r="AZ131" s="27">
        <f>CHOOSE(Prj_CurReport, Параметры!AZ$49,Параметры!AZ$62,Параметры!AZ$68)</f>
        <v>7.0000000000000007E-2</v>
      </c>
      <c r="BA131" s="27">
        <f>CHOOSE(Prj_CurReport, Параметры!BA$49,Параметры!BA$62,Параметры!BA$68)</f>
        <v>7.0000000000000007E-2</v>
      </c>
      <c r="BB131" s="27">
        <f>CHOOSE(Prj_CurReport, Параметры!BB$49,Параметры!BB$62,Параметры!BB$68)</f>
        <v>7.0000000000000007E-2</v>
      </c>
      <c r="BC131" s="27">
        <f>CHOOSE(Prj_CurReport, Параметры!BC$49,Параметры!BC$62,Параметры!BC$68)</f>
        <v>7.0000000000000007E-2</v>
      </c>
      <c r="BD131" s="27">
        <f>CHOOSE(Prj_CurReport, Параметры!BD$49,Параметры!BD$62,Параметры!BD$68)</f>
        <v>7.0000000000000007E-2</v>
      </c>
      <c r="BE131" s="27">
        <f>CHOOSE(Prj_CurReport, Параметры!BE$49,Параметры!BE$62,Параметры!BE$68)</f>
        <v>7.0000000000000007E-2</v>
      </c>
      <c r="BF131" s="27">
        <f>CHOOSE(Prj_CurReport, Параметры!BF$49,Параметры!BF$62,Параметры!BF$68)</f>
        <v>7.0000000000000007E-2</v>
      </c>
      <c r="BG131" s="27">
        <f>CHOOSE(Prj_CurReport, Параметры!BG$49,Параметры!BG$62,Параметры!BG$68)</f>
        <v>7.0000000000000007E-2</v>
      </c>
      <c r="BH131" s="27">
        <f>CHOOSE(Prj_CurReport, Параметры!BH$49,Параметры!BH$62,Параметры!BH$68)</f>
        <v>7.0000000000000007E-2</v>
      </c>
      <c r="BI131" s="27">
        <f>CHOOSE(Prj_CurReport, Параметры!BI$49,Параметры!BI$62,Параметры!BI$68)</f>
        <v>7.0000000000000007E-2</v>
      </c>
      <c r="BJ131" s="27">
        <f>CHOOSE(Prj_CurReport, Параметры!BJ$49,Параметры!BJ$62,Параметры!BJ$68)</f>
        <v>7.0000000000000007E-2</v>
      </c>
      <c r="BK131" s="27">
        <f>CHOOSE(Prj_CurReport, Параметры!BK$49,Параметры!BK$62,Параметры!BK$68)</f>
        <v>7.0000000000000007E-2</v>
      </c>
      <c r="BL131" s="27">
        <f>CHOOSE(Prj_CurReport, Параметры!BL$49,Параметры!BL$62,Параметры!BL$68)</f>
        <v>7.0000000000000007E-2</v>
      </c>
      <c r="BM131" s="27">
        <f>CHOOSE(Prj_CurReport, Параметры!BM$49,Параметры!BM$62,Параметры!BM$68)</f>
        <v>7.0000000000000007E-2</v>
      </c>
      <c r="BN131" s="27">
        <f>CHOOSE(Prj_CurReport, Параметры!BN$49,Параметры!BN$62,Параметры!BN$68)</f>
        <v>7.0000000000000007E-2</v>
      </c>
      <c r="BO131" s="27">
        <f>CHOOSE(Prj_CurReport, Параметры!BO$49,Параметры!BO$62,Параметры!BO$68)</f>
        <v>7.0000000000000007E-2</v>
      </c>
      <c r="BP131" s="27">
        <f>CHOOSE(Prj_CurReport, Параметры!BP$49,Параметры!BP$62,Параметры!BP$68)</f>
        <v>7.0000000000000007E-2</v>
      </c>
      <c r="BQ131" s="27">
        <f>CHOOSE(Prj_CurReport, Параметры!BQ$49,Параметры!BQ$62,Параметры!BQ$68)</f>
        <v>7.0000000000000007E-2</v>
      </c>
      <c r="BR131" s="27">
        <f>CHOOSE(Prj_CurReport, Параметры!BR$49,Параметры!BR$62,Параметры!BR$68)</f>
        <v>7.0000000000000007E-2</v>
      </c>
      <c r="BS131" s="27">
        <f>CHOOSE(Prj_CurReport, Параметры!BS$49,Параметры!BS$62,Параметры!BS$68)</f>
        <v>7.0000000000000007E-2</v>
      </c>
      <c r="BT131" s="27">
        <f>CHOOSE(Prj_CurReport, Параметры!BT$49,Параметры!BT$62,Параметры!BT$68)</f>
        <v>7.0000000000000007E-2</v>
      </c>
      <c r="BU131" s="27">
        <f>CHOOSE(Prj_CurReport, Параметры!BU$49,Параметры!BU$62,Параметры!BU$68)</f>
        <v>7.0000000000000007E-2</v>
      </c>
      <c r="BV131" s="27">
        <f>CHOOSE(Prj_CurReport, Параметры!BV$49,Параметры!BV$62,Параметры!BV$68)</f>
        <v>7.0000000000000007E-2</v>
      </c>
      <c r="BW131" s="27">
        <f>CHOOSE(Prj_CurReport, Параметры!BW$49,Параметры!BW$62,Параметры!BW$68)</f>
        <v>7.0000000000000007E-2</v>
      </c>
      <c r="BX131" s="27">
        <f>CHOOSE(Prj_CurReport, Параметры!BX$49,Параметры!BX$62,Параметры!BX$68)</f>
        <v>7.0000000000000007E-2</v>
      </c>
      <c r="BY131" s="27">
        <f>CHOOSE(Prj_CurReport, Параметры!BY$49,Параметры!BY$62,Параметры!BY$68)</f>
        <v>7.0000000000000007E-2</v>
      </c>
      <c r="BZ131" s="27">
        <f>CHOOSE(Prj_CurReport, Параметры!BZ$49,Параметры!BZ$62,Параметры!BZ$68)</f>
        <v>7.0000000000000007E-2</v>
      </c>
      <c r="CA131" s="27">
        <f>CHOOSE(Prj_CurReport, Параметры!CA$49,Параметры!CA$62,Параметры!CA$68)</f>
        <v>7.0000000000000007E-2</v>
      </c>
      <c r="CB131" s="27">
        <f>CHOOSE(Prj_CurReport, Параметры!CB$49,Параметры!CB$62,Параметры!CB$68)</f>
        <v>7.0000000000000007E-2</v>
      </c>
      <c r="CC131" s="27">
        <f>CHOOSE(Prj_CurReport, Параметры!CC$49,Параметры!CC$62,Параметры!CC$68)</f>
        <v>7.0000000000000007E-2</v>
      </c>
      <c r="CD131" s="27">
        <f>CHOOSE(Prj_CurReport, Параметры!CD$49,Параметры!CD$62,Параметры!CD$68)</f>
        <v>7.0000000000000007E-2</v>
      </c>
      <c r="CE131" s="27">
        <f>CHOOSE(Prj_CurReport, Параметры!CE$49,Параметры!CE$62,Параметры!CE$68)</f>
        <v>7.0000000000000007E-2</v>
      </c>
      <c r="CF131" s="27">
        <f>CHOOSE(Prj_CurReport, Параметры!CF$49,Параметры!CF$62,Параметры!CF$68)</f>
        <v>7.0000000000000007E-2</v>
      </c>
      <c r="CG131" s="27">
        <f>CHOOSE(Prj_CurReport, Параметры!CG$49,Параметры!CG$62,Параметры!CG$68)</f>
        <v>7.0000000000000007E-2</v>
      </c>
      <c r="CH131" s="27">
        <f>CHOOSE(Prj_CurReport, Параметры!CH$49,Параметры!CH$62,Параметры!CH$68)</f>
        <v>7.0000000000000007E-2</v>
      </c>
      <c r="CI131" s="27">
        <f>CHOOSE(Prj_CurReport, Параметры!CI$49,Параметры!CI$62,Параметры!CI$68)</f>
        <v>7.0000000000000007E-2</v>
      </c>
      <c r="CJ131" s="27">
        <f>CHOOSE(Prj_CurReport, Параметры!CJ$49,Параметры!CJ$62,Параметры!CJ$68)</f>
        <v>7.0000000000000007E-2</v>
      </c>
      <c r="CK131" s="27">
        <f>CHOOSE(Prj_CurReport, Параметры!CK$49,Параметры!CK$62,Параметры!CK$68)</f>
        <v>7.0000000000000007E-2</v>
      </c>
      <c r="CL131" s="27">
        <f>CHOOSE(Prj_CurReport, Параметры!CL$49,Параметры!CL$62,Параметры!CL$68)</f>
        <v>7.0000000000000007E-2</v>
      </c>
      <c r="CM131" s="27">
        <f>CHOOSE(Prj_CurReport, Параметры!CM$49,Параметры!CM$62,Параметры!CM$68)</f>
        <v>7.0000000000000007E-2</v>
      </c>
      <c r="CN131" s="27">
        <f>CHOOSE(Prj_CurReport, Параметры!CN$49,Параметры!CN$62,Параметры!CN$68)</f>
        <v>7.0000000000000007E-2</v>
      </c>
      <c r="CO131" s="27">
        <f>CHOOSE(Prj_CurReport, Параметры!CO$49,Параметры!CO$62,Параметры!CO$68)</f>
        <v>7.0000000000000007E-2</v>
      </c>
      <c r="CP131" s="27">
        <f>CHOOSE(Prj_CurReport, Параметры!CP$49,Параметры!CP$62,Параметры!CP$68)</f>
        <v>7.0000000000000007E-2</v>
      </c>
      <c r="CQ131" s="27">
        <f>CHOOSE(Prj_CurReport, Параметры!CQ$49,Параметры!CQ$62,Параметры!CQ$68)</f>
        <v>7.0000000000000007E-2</v>
      </c>
      <c r="CR131" s="27">
        <f>CHOOSE(Prj_CurReport, Параметры!CR$49,Параметры!CR$62,Параметры!CR$68)</f>
        <v>7.0000000000000007E-2</v>
      </c>
      <c r="CS131" s="27">
        <f>CHOOSE(Prj_CurReport, Параметры!CS$49,Параметры!CS$62,Параметры!CS$68)</f>
        <v>7.0000000000000007E-2</v>
      </c>
      <c r="CT131" s="27">
        <f>CHOOSE(Prj_CurReport, Параметры!CT$49,Параметры!CT$62,Параметры!CT$68)</f>
        <v>7.0000000000000007E-2</v>
      </c>
      <c r="CU131" s="27">
        <f>CHOOSE(Prj_CurReport, Параметры!CU$49,Параметры!CU$62,Параметры!CU$68)</f>
        <v>7.0000000000000007E-2</v>
      </c>
      <c r="CV131" s="27">
        <f>CHOOSE(Prj_CurReport, Параметры!CV$49,Параметры!CV$62,Параметры!CV$68)</f>
        <v>7.0000000000000007E-2</v>
      </c>
      <c r="CW131" s="27">
        <f>CHOOSE(Prj_CurReport, Параметры!CW$49,Параметры!CW$62,Параметры!CW$68)</f>
        <v>7.0000000000000007E-2</v>
      </c>
      <c r="CX131" s="27">
        <f>CHOOSE(Prj_CurReport, Параметры!CX$49,Параметры!CX$62,Параметры!CX$68)</f>
        <v>7.0000000000000007E-2</v>
      </c>
      <c r="CY131" s="27">
        <f>CHOOSE(Prj_CurReport, Параметры!CY$49,Параметры!CY$62,Параметры!CY$68)</f>
        <v>7.0000000000000007E-2</v>
      </c>
      <c r="CZ131" s="27">
        <f>CHOOSE(Prj_CurReport, Параметры!CZ$49,Параметры!CZ$62,Параметры!CZ$68)</f>
        <v>7.0000000000000007E-2</v>
      </c>
      <c r="DA131" s="27">
        <f>CHOOSE(Prj_CurReport, Параметры!DA$49,Параметры!DA$62,Параметры!DA$68)</f>
        <v>7.0000000000000007E-2</v>
      </c>
      <c r="DB131" s="27">
        <f>CHOOSE(Prj_CurReport, Параметры!DB$49,Параметры!DB$62,Параметры!DB$68)</f>
        <v>7.0000000000000007E-2</v>
      </c>
      <c r="DC131" s="27">
        <f>CHOOSE(Prj_CurReport, Параметры!DC$49,Параметры!DC$62,Параметры!DC$68)</f>
        <v>7.0000000000000007E-2</v>
      </c>
      <c r="DD131" s="27">
        <f>CHOOSE(Prj_CurReport, Параметры!DD$49,Параметры!DD$62,Параметры!DD$68)</f>
        <v>7.0000000000000007E-2</v>
      </c>
      <c r="DE131" s="27">
        <f>CHOOSE(Prj_CurReport, Параметры!DE$49,Параметры!DE$62,Параметры!DE$68)</f>
        <v>7.0000000000000007E-2</v>
      </c>
      <c r="DF131" s="27">
        <f>CHOOSE(Prj_CurReport, Параметры!DF$49,Параметры!DF$62,Параметры!DF$68)</f>
        <v>7.0000000000000007E-2</v>
      </c>
      <c r="DG131" s="27">
        <f>CHOOSE(Prj_CurReport, Параметры!DG$49,Параметры!DG$62,Параметры!DG$68)</f>
        <v>7.0000000000000007E-2</v>
      </c>
      <c r="DH131" s="27">
        <f>CHOOSE(Prj_CurReport, Параметры!DH$49,Параметры!DH$62,Параметры!DH$68)</f>
        <v>7.0000000000000007E-2</v>
      </c>
      <c r="DI131" s="27">
        <f>CHOOSE(Prj_CurReport, Параметры!DI$49,Параметры!DI$62,Параметры!DI$68)</f>
        <v>7.0000000000000007E-2</v>
      </c>
      <c r="DJ131" s="27">
        <f>CHOOSE(Prj_CurReport, Параметры!DJ$49,Параметры!DJ$62,Параметры!DJ$68)</f>
        <v>7.0000000000000007E-2</v>
      </c>
      <c r="DK131" s="27">
        <f>CHOOSE(Prj_CurReport, Параметры!DK$49,Параметры!DK$62,Параметры!DK$68)</f>
        <v>7.0000000000000007E-2</v>
      </c>
      <c r="DL131" s="27">
        <f>CHOOSE(Prj_CurReport, Параметры!DL$49,Параметры!DL$62,Параметры!DL$68)</f>
        <v>7.0000000000000007E-2</v>
      </c>
      <c r="DM131" s="27">
        <f>CHOOSE(Prj_CurReport, Параметры!DM$49,Параметры!DM$62,Параметры!DM$68)</f>
        <v>7.0000000000000007E-2</v>
      </c>
      <c r="DN131" s="27">
        <f>CHOOSE(Prj_CurReport, Параметры!DN$49,Параметры!DN$62,Параметры!DN$68)</f>
        <v>7.0000000000000007E-2</v>
      </c>
      <c r="DO131" s="27">
        <f>CHOOSE(Prj_CurReport, Параметры!DO$49,Параметры!DO$62,Параметры!DO$68)</f>
        <v>7.0000000000000007E-2</v>
      </c>
      <c r="DP131" s="27">
        <f>CHOOSE(Prj_CurReport, Параметры!DP$49,Параметры!DP$62,Параметры!DP$68)</f>
        <v>7.0000000000000007E-2</v>
      </c>
      <c r="DQ131" s="27">
        <f>CHOOSE(Prj_CurReport, Параметры!DQ$49,Параметры!DQ$62,Параметры!DQ$68)</f>
        <v>7.0000000000000007E-2</v>
      </c>
      <c r="DR131" s="27">
        <f>CHOOSE(Prj_CurReport, Параметры!DR$49,Параметры!DR$62,Параметры!DR$68)</f>
        <v>7.0000000000000007E-2</v>
      </c>
      <c r="DS131" s="27">
        <f>CHOOSE(Prj_CurReport, Параметры!DS$49,Параметры!DS$62,Параметры!DS$68)</f>
        <v>7.0000000000000007E-2</v>
      </c>
      <c r="DT131" s="27">
        <f>CHOOSE(Prj_CurReport, Параметры!DT$49,Параметры!DT$62,Параметры!DT$68)</f>
        <v>7.0000000000000007E-2</v>
      </c>
      <c r="DU131" s="27">
        <f>CHOOSE(Prj_CurReport, Параметры!DU$49,Параметры!DU$62,Параметры!DU$68)</f>
        <v>7.0000000000000007E-2</v>
      </c>
      <c r="DV131" s="27">
        <f>CHOOSE(Prj_CurReport, Параметры!DV$49,Параметры!DV$62,Параметры!DV$68)</f>
        <v>7.0000000000000007E-2</v>
      </c>
    </row>
    <row r="132" spans="1:128" hidden="1" outlineLevel="1" x14ac:dyDescent="0.2">
      <c r="A132" s="33" t="str">
        <f ca="1">Language!A$604</f>
        <v>коэффициент изменения цен к началу проекта</v>
      </c>
      <c r="B132" s="25"/>
      <c r="C132" s="46" t="str">
        <f ca="1">Language!$A$1467</f>
        <v>раз</v>
      </c>
      <c r="F132" s="6" t="s">
        <v>3190</v>
      </c>
      <c r="G132" s="19">
        <f ca="1">IF(G$2=1,1,IF(Prj_Inflation=0,POWER(1+OFFSET(G131,0,-1),Параметры!G$36/360),1) * IF(G$2&gt;1, F132, 1))</f>
        <v>1</v>
      </c>
      <c r="H132" s="19">
        <f ca="1">IF(H$2=1,1,IF(Prj_Inflation=0,POWER(1+OFFSET(H131,0,-1),Параметры!H$36/360),1) * IF(H$2&gt;1, G132, 1))</f>
        <v>1</v>
      </c>
      <c r="I132" s="19">
        <f ca="1">IF(I$2=1,1,IF(Prj_Inflation=0,POWER(1+OFFSET(I131,0,-1),Параметры!I$36/360),1) * IF(I$2&gt;1, H132, 1))</f>
        <v>1</v>
      </c>
      <c r="J132" s="19">
        <f ca="1">IF(J$2=1,1,IF(Prj_Inflation=0,POWER(1+OFFSET(J131,0,-1),Параметры!J$36/360),1) * IF(J$2&gt;1, I132, 1))</f>
        <v>1</v>
      </c>
      <c r="K132" s="19">
        <f ca="1">IF(K$2=1,1,IF(Prj_Inflation=0,POWER(1+OFFSET(K131,0,-1),Параметры!K$36/360),1) * IF(K$2&gt;1, J132, 1))</f>
        <v>1</v>
      </c>
      <c r="L132" s="19">
        <f ca="1">IF(L$2=1,1,IF(Prj_Inflation=0,POWER(1+OFFSET(L131,0,-1),Параметры!L$36/360),1) * IF(L$2&gt;1, K132, 1))</f>
        <v>1</v>
      </c>
      <c r="M132" s="19">
        <f ca="1">IF(M$2=1,1,IF(Prj_Inflation=0,POWER(1+OFFSET(M131,0,-1),Параметры!M$36/360),1) * IF(M$2&gt;1, L132, 1))</f>
        <v>1</v>
      </c>
      <c r="N132" s="19">
        <f ca="1">IF(N$2=1,1,IF(Prj_Inflation=0,POWER(1+OFFSET(N131,0,-1),Параметры!N$36/360),1) * IF(N$2&gt;1, M132, 1))</f>
        <v>1</v>
      </c>
      <c r="O132" s="19">
        <f ca="1">IF(O$2=1,1,IF(Prj_Inflation=0,POWER(1+OFFSET(O131,0,-1),Параметры!O$36/360),1) * IF(O$2&gt;1, N132, 1))</f>
        <v>1</v>
      </c>
      <c r="P132" s="19">
        <f ca="1">IF(P$2=1,1,IF(Prj_Inflation=0,POWER(1+OFFSET(P131,0,-1),Параметры!P$36/360),1) * IF(P$2&gt;1, O132, 1))</f>
        <v>1</v>
      </c>
      <c r="Q132" s="19">
        <f ca="1">IF(Q$2=1,1,IF(Prj_Inflation=0,POWER(1+OFFSET(Q131,0,-1),Параметры!Q$36/360),1) * IF(Q$2&gt;1, P132, 1))</f>
        <v>1</v>
      </c>
      <c r="R132" s="19">
        <f ca="1">IF(R$2=1,1,IF(Prj_Inflation=0,POWER(1+OFFSET(R131,0,-1),Параметры!R$36/360),1) * IF(R$2&gt;1, Q132, 1))</f>
        <v>1</v>
      </c>
      <c r="S132" s="19">
        <f ca="1">IF(S$2=1,1,IF(Prj_Inflation=0,POWER(1+OFFSET(S131,0,-1),Параметры!S$36/360),1) * IF(S$2&gt;1, R132, 1))</f>
        <v>1</v>
      </c>
      <c r="T132" s="19">
        <f ca="1">IF(T$2=1,1,IF(Prj_Inflation=0,POWER(1+OFFSET(T131,0,-1),Параметры!T$36/360),1) * IF(T$2&gt;1, S132, 1))</f>
        <v>1</v>
      </c>
      <c r="U132" s="19">
        <f ca="1">IF(U$2=1,1,IF(Prj_Inflation=0,POWER(1+OFFSET(U131,0,-1),Параметры!U$36/360),1) * IF(U$2&gt;1, T132, 1))</f>
        <v>1</v>
      </c>
      <c r="V132" s="19">
        <f ca="1">IF(V$2=1,1,IF(Prj_Inflation=0,POWER(1+OFFSET(V131,0,-1),Параметры!V$36/360),1) * IF(V$2&gt;1, U132, 1))</f>
        <v>1</v>
      </c>
      <c r="W132" s="19">
        <f ca="1">IF(W$2=1,1,IF(Prj_Inflation=0,POWER(1+OFFSET(W131,0,-1),Параметры!W$36/360),1) * IF(W$2&gt;1, V132, 1))</f>
        <v>1</v>
      </c>
      <c r="X132" s="19">
        <f ca="1">IF(X$2=1,1,IF(Prj_Inflation=0,POWER(1+OFFSET(X131,0,-1),Параметры!X$36/360),1) * IF(X$2&gt;1, W132, 1))</f>
        <v>1</v>
      </c>
      <c r="Y132" s="19">
        <f ca="1">IF(Y$2=1,1,IF(Prj_Inflation=0,POWER(1+OFFSET(Y131,0,-1),Параметры!Y$36/360),1) * IF(Y$2&gt;1, X132, 1))</f>
        <v>1</v>
      </c>
      <c r="Z132" s="19">
        <f ca="1">IF(Z$2=1,1,IF(Prj_Inflation=0,POWER(1+OFFSET(Z131,0,-1),Параметры!Z$36/360),1) * IF(Z$2&gt;1, Y132, 1))</f>
        <v>1</v>
      </c>
      <c r="AA132" s="19">
        <f ca="1">IF(AA$2=1,1,IF(Prj_Inflation=0,POWER(1+OFFSET(AA131,0,-1),Параметры!AA$36/360),1) * IF(AA$2&gt;1, Z132, 1))</f>
        <v>1</v>
      </c>
      <c r="AB132" s="19">
        <f ca="1">IF(AB$2=1,1,IF(Prj_Inflation=0,POWER(1+OFFSET(AB131,0,-1),Параметры!AB$36/360),1) * IF(AB$2&gt;1, AA132, 1))</f>
        <v>1</v>
      </c>
      <c r="AC132" s="19">
        <f ca="1">IF(AC$2=1,1,IF(Prj_Inflation=0,POWER(1+OFFSET(AC131,0,-1),Параметры!AC$36/360),1) * IF(AC$2&gt;1, AB132, 1))</f>
        <v>1</v>
      </c>
      <c r="AD132" s="19">
        <f ca="1">IF(AD$2=1,1,IF(Prj_Inflation=0,POWER(1+OFFSET(AD131,0,-1),Параметры!AD$36/360),1) * IF(AD$2&gt;1, AC132, 1))</f>
        <v>1</v>
      </c>
      <c r="AE132" s="19">
        <f ca="1">IF(AE$2=1,1,IF(Prj_Inflation=0,POWER(1+OFFSET(AE131,0,-1),Параметры!AE$36/360),1) * IF(AE$2&gt;1, AD132, 1))</f>
        <v>1</v>
      </c>
      <c r="AF132" s="19">
        <f ca="1">IF(AF$2=1,1,IF(Prj_Inflation=0,POWER(1+OFFSET(AF131,0,-1),Параметры!AF$36/360),1) * IF(AF$2&gt;1, AE132, 1))</f>
        <v>1</v>
      </c>
      <c r="AG132" s="19">
        <f ca="1">IF(AG$2=1,1,IF(Prj_Inflation=0,POWER(1+OFFSET(AG131,0,-1),Параметры!AG$36/360),1) * IF(AG$2&gt;1, AF132, 1))</f>
        <v>1</v>
      </c>
      <c r="AH132" s="19">
        <f ca="1">IF(AH$2=1,1,IF(Prj_Inflation=0,POWER(1+OFFSET(AH131,0,-1),Параметры!AH$36/360),1) * IF(AH$2&gt;1, AG132, 1))</f>
        <v>1</v>
      </c>
      <c r="AI132" s="19">
        <f ca="1">IF(AI$2=1,1,IF(Prj_Inflation=0,POWER(1+OFFSET(AI131,0,-1),Параметры!AI$36/360),1) * IF(AI$2&gt;1, AH132, 1))</f>
        <v>1</v>
      </c>
      <c r="AJ132" s="19">
        <f ca="1">IF(AJ$2=1,1,IF(Prj_Inflation=0,POWER(1+OFFSET(AJ131,0,-1),Параметры!AJ$36/360),1) * IF(AJ$2&gt;1, AI132, 1))</f>
        <v>1</v>
      </c>
      <c r="AK132" s="19">
        <f ca="1">IF(AK$2=1,1,IF(Prj_Inflation=0,POWER(1+OFFSET(AK131,0,-1),Параметры!AK$36/360),1) * IF(AK$2&gt;1, AJ132, 1))</f>
        <v>1</v>
      </c>
      <c r="AL132" s="19">
        <f ca="1">IF(AL$2=1,1,IF(Prj_Inflation=0,POWER(1+OFFSET(AL131,0,-1),Параметры!AL$36/360),1) * IF(AL$2&gt;1, AK132, 1))</f>
        <v>1</v>
      </c>
      <c r="AM132" s="19">
        <f ca="1">IF(AM$2=1,1,IF(Prj_Inflation=0,POWER(1+OFFSET(AM131,0,-1),Параметры!AM$36/360),1) * IF(AM$2&gt;1, AL132, 1))</f>
        <v>1</v>
      </c>
      <c r="AN132" s="19">
        <f ca="1">IF(AN$2=1,1,IF(Prj_Inflation=0,POWER(1+OFFSET(AN131,0,-1),Параметры!AN$36/360),1) * IF(AN$2&gt;1, AM132, 1))</f>
        <v>1</v>
      </c>
      <c r="AO132" s="19">
        <f ca="1">IF(AO$2=1,1,IF(Prj_Inflation=0,POWER(1+OFFSET(AO131,0,-1),Параметры!AO$36/360),1) * IF(AO$2&gt;1, AN132, 1))</f>
        <v>1</v>
      </c>
      <c r="AP132" s="19">
        <f ca="1">IF(AP$2=1,1,IF(Prj_Inflation=0,POWER(1+OFFSET(AP131,0,-1),Параметры!AP$36/360),1) * IF(AP$2&gt;1, AO132, 1))</f>
        <v>1</v>
      </c>
      <c r="AQ132" s="19">
        <f ca="1">IF(AQ$2=1,1,IF(Prj_Inflation=0,POWER(1+OFFSET(AQ131,0,-1),Параметры!AQ$36/360),1) * IF(AQ$2&gt;1, AP132, 1))</f>
        <v>1</v>
      </c>
      <c r="AR132" s="19">
        <f ca="1">IF(AR$2=1,1,IF(Prj_Inflation=0,POWER(1+OFFSET(AR131,0,-1),Параметры!AR$36/360),1) * IF(AR$2&gt;1, AQ132, 1))</f>
        <v>1</v>
      </c>
      <c r="AS132" s="19">
        <f ca="1">IF(AS$2=1,1,IF(Prj_Inflation=0,POWER(1+OFFSET(AS131,0,-1),Параметры!AS$36/360),1) * IF(AS$2&gt;1, AR132, 1))</f>
        <v>1</v>
      </c>
      <c r="AT132" s="19">
        <f ca="1">IF(AT$2=1,1,IF(Prj_Inflation=0,POWER(1+OFFSET(AT131,0,-1),Параметры!AT$36/360),1) * IF(AT$2&gt;1, AS132, 1))</f>
        <v>1</v>
      </c>
      <c r="AU132" s="19">
        <f ca="1">IF(AU$2=1,1,IF(Prj_Inflation=0,POWER(1+OFFSET(AU131,0,-1),Параметры!AU$36/360),1) * IF(AU$2&gt;1, AT132, 1))</f>
        <v>1</v>
      </c>
      <c r="AV132" s="19">
        <f ca="1">IF(AV$2=1,1,IF(Prj_Inflation=0,POWER(1+OFFSET(AV131,0,-1),Параметры!AV$36/360),1) * IF(AV$2&gt;1, AU132, 1))</f>
        <v>1</v>
      </c>
      <c r="AW132" s="19">
        <f ca="1">IF(AW$2=1,1,IF(Prj_Inflation=0,POWER(1+OFFSET(AW131,0,-1),Параметры!AW$36/360),1) * IF(AW$2&gt;1, AV132, 1))</f>
        <v>1</v>
      </c>
      <c r="AX132" s="19">
        <f ca="1">IF(AX$2=1,1,IF(Prj_Inflation=0,POWER(1+OFFSET(AX131,0,-1),Параметры!AX$36/360),1) * IF(AX$2&gt;1, AW132, 1))</f>
        <v>1</v>
      </c>
      <c r="AY132" s="19">
        <f ca="1">IF(AY$2=1,1,IF(Prj_Inflation=0,POWER(1+OFFSET(AY131,0,-1),Параметры!AY$36/360),1) * IF(AY$2&gt;1, AX132, 1))</f>
        <v>1</v>
      </c>
      <c r="AZ132" s="19">
        <f ca="1">IF(AZ$2=1,1,IF(Prj_Inflation=0,POWER(1+OFFSET(AZ131,0,-1),Параметры!AZ$36/360),1) * IF(AZ$2&gt;1, AY132, 1))</f>
        <v>1</v>
      </c>
      <c r="BA132" s="19">
        <f ca="1">IF(BA$2=1,1,IF(Prj_Inflation=0,POWER(1+OFFSET(BA131,0,-1),Параметры!BA$36/360),1) * IF(BA$2&gt;1, AZ132, 1))</f>
        <v>1</v>
      </c>
      <c r="BB132" s="19">
        <f ca="1">IF(BB$2=1,1,IF(Prj_Inflation=0,POWER(1+OFFSET(BB131,0,-1),Параметры!BB$36/360),1) * IF(BB$2&gt;1, BA132, 1))</f>
        <v>1</v>
      </c>
      <c r="BC132" s="19">
        <f ca="1">IF(BC$2=1,1,IF(Prj_Inflation=0,POWER(1+OFFSET(BC131,0,-1),Параметры!BC$36/360),1) * IF(BC$2&gt;1, BB132, 1))</f>
        <v>1</v>
      </c>
      <c r="BD132" s="19">
        <f ca="1">IF(BD$2=1,1,IF(Prj_Inflation=0,POWER(1+OFFSET(BD131,0,-1),Параметры!BD$36/360),1) * IF(BD$2&gt;1, BC132, 1))</f>
        <v>1</v>
      </c>
      <c r="BE132" s="19">
        <f ca="1">IF(BE$2=1,1,IF(Prj_Inflation=0,POWER(1+OFFSET(BE131,0,-1),Параметры!BE$36/360),1) * IF(BE$2&gt;1, BD132, 1))</f>
        <v>1</v>
      </c>
      <c r="BF132" s="19">
        <f ca="1">IF(BF$2=1,1,IF(Prj_Inflation=0,POWER(1+OFFSET(BF131,0,-1),Параметры!BF$36/360),1) * IF(BF$2&gt;1, BE132, 1))</f>
        <v>1</v>
      </c>
      <c r="BG132" s="19">
        <f ca="1">IF(BG$2=1,1,IF(Prj_Inflation=0,POWER(1+OFFSET(BG131,0,-1),Параметры!BG$36/360),1) * IF(BG$2&gt;1, BF132, 1))</f>
        <v>1</v>
      </c>
      <c r="BH132" s="19">
        <f ca="1">IF(BH$2=1,1,IF(Prj_Inflation=0,POWER(1+OFFSET(BH131,0,-1),Параметры!BH$36/360),1) * IF(BH$2&gt;1, BG132, 1))</f>
        <v>1</v>
      </c>
      <c r="BI132" s="19">
        <f ca="1">IF(BI$2=1,1,IF(Prj_Inflation=0,POWER(1+OFFSET(BI131,0,-1),Параметры!BI$36/360),1) * IF(BI$2&gt;1, BH132, 1))</f>
        <v>1</v>
      </c>
      <c r="BJ132" s="19">
        <f ca="1">IF(BJ$2=1,1,IF(Prj_Inflation=0,POWER(1+OFFSET(BJ131,0,-1),Параметры!BJ$36/360),1) * IF(BJ$2&gt;1, BI132, 1))</f>
        <v>1</v>
      </c>
      <c r="BK132" s="19">
        <f ca="1">IF(BK$2=1,1,IF(Prj_Inflation=0,POWER(1+OFFSET(BK131,0,-1),Параметры!BK$36/360),1) * IF(BK$2&gt;1, BJ132, 1))</f>
        <v>1</v>
      </c>
      <c r="BL132" s="19">
        <f ca="1">IF(BL$2=1,1,IF(Prj_Inflation=0,POWER(1+OFFSET(BL131,0,-1),Параметры!BL$36/360),1) * IF(BL$2&gt;1, BK132, 1))</f>
        <v>1</v>
      </c>
      <c r="BM132" s="19">
        <f ca="1">IF(BM$2=1,1,IF(Prj_Inflation=0,POWER(1+OFFSET(BM131,0,-1),Параметры!BM$36/360),1) * IF(BM$2&gt;1, BL132, 1))</f>
        <v>1</v>
      </c>
      <c r="BN132" s="19">
        <f ca="1">IF(BN$2=1,1,IF(Prj_Inflation=0,POWER(1+OFFSET(BN131,0,-1),Параметры!BN$36/360),1) * IF(BN$2&gt;1, BM132, 1))</f>
        <v>1</v>
      </c>
      <c r="BO132" s="19">
        <f ca="1">IF(BO$2=1,1,IF(Prj_Inflation=0,POWER(1+OFFSET(BO131,0,-1),Параметры!BO$36/360),1) * IF(BO$2&gt;1, BN132, 1))</f>
        <v>1</v>
      </c>
      <c r="BP132" s="19">
        <f ca="1">IF(BP$2=1,1,IF(Prj_Inflation=0,POWER(1+OFFSET(BP131,0,-1),Параметры!BP$36/360),1) * IF(BP$2&gt;1, BO132, 1))</f>
        <v>1</v>
      </c>
      <c r="BQ132" s="19">
        <f ca="1">IF(BQ$2=1,1,IF(Prj_Inflation=0,POWER(1+OFFSET(BQ131,0,-1),Параметры!BQ$36/360),1) * IF(BQ$2&gt;1, BP132, 1))</f>
        <v>1</v>
      </c>
      <c r="BR132" s="19">
        <f ca="1">IF(BR$2=1,1,IF(Prj_Inflation=0,POWER(1+OFFSET(BR131,0,-1),Параметры!BR$36/360),1) * IF(BR$2&gt;1, BQ132, 1))</f>
        <v>1</v>
      </c>
      <c r="BS132" s="19">
        <f ca="1">IF(BS$2=1,1,IF(Prj_Inflation=0,POWER(1+OFFSET(BS131,0,-1),Параметры!BS$36/360),1) * IF(BS$2&gt;1, BR132, 1))</f>
        <v>1</v>
      </c>
      <c r="BT132" s="19">
        <f ca="1">IF(BT$2=1,1,IF(Prj_Inflation=0,POWER(1+OFFSET(BT131,0,-1),Параметры!BT$36/360),1) * IF(BT$2&gt;1, BS132, 1))</f>
        <v>1</v>
      </c>
      <c r="BU132" s="19">
        <f ca="1">IF(BU$2=1,1,IF(Prj_Inflation=0,POWER(1+OFFSET(BU131,0,-1),Параметры!BU$36/360),1) * IF(BU$2&gt;1, BT132, 1))</f>
        <v>1</v>
      </c>
      <c r="BV132" s="19">
        <f ca="1">IF(BV$2=1,1,IF(Prj_Inflation=0,POWER(1+OFFSET(BV131,0,-1),Параметры!BV$36/360),1) * IF(BV$2&gt;1, BU132, 1))</f>
        <v>1</v>
      </c>
      <c r="BW132" s="19">
        <f ca="1">IF(BW$2=1,1,IF(Prj_Inflation=0,POWER(1+OFFSET(BW131,0,-1),Параметры!BW$36/360),1) * IF(BW$2&gt;1, BV132, 1))</f>
        <v>1</v>
      </c>
      <c r="BX132" s="19">
        <f ca="1">IF(BX$2=1,1,IF(Prj_Inflation=0,POWER(1+OFFSET(BX131,0,-1),Параметры!BX$36/360),1) * IF(BX$2&gt;1, BW132, 1))</f>
        <v>1</v>
      </c>
      <c r="BY132" s="19">
        <f ca="1">IF(BY$2=1,1,IF(Prj_Inflation=0,POWER(1+OFFSET(BY131,0,-1),Параметры!BY$36/360),1) * IF(BY$2&gt;1, BX132, 1))</f>
        <v>1</v>
      </c>
      <c r="BZ132" s="19">
        <f ca="1">IF(BZ$2=1,1,IF(Prj_Inflation=0,POWER(1+OFFSET(BZ131,0,-1),Параметры!BZ$36/360),1) * IF(BZ$2&gt;1, BY132, 1))</f>
        <v>1</v>
      </c>
      <c r="CA132" s="19">
        <f ca="1">IF(CA$2=1,1,IF(Prj_Inflation=0,POWER(1+OFFSET(CA131,0,-1),Параметры!CA$36/360),1) * IF(CA$2&gt;1, BZ132, 1))</f>
        <v>1</v>
      </c>
      <c r="CB132" s="19">
        <f ca="1">IF(CB$2=1,1,IF(Prj_Inflation=0,POWER(1+OFFSET(CB131,0,-1),Параметры!CB$36/360),1) * IF(CB$2&gt;1, CA132, 1))</f>
        <v>1</v>
      </c>
      <c r="CC132" s="19">
        <f ca="1">IF(CC$2=1,1,IF(Prj_Inflation=0,POWER(1+OFFSET(CC131,0,-1),Параметры!CC$36/360),1) * IF(CC$2&gt;1, CB132, 1))</f>
        <v>1</v>
      </c>
      <c r="CD132" s="19">
        <f ca="1">IF(CD$2=1,1,IF(Prj_Inflation=0,POWER(1+OFFSET(CD131,0,-1),Параметры!CD$36/360),1) * IF(CD$2&gt;1, CC132, 1))</f>
        <v>1</v>
      </c>
      <c r="CE132" s="19">
        <f ca="1">IF(CE$2=1,1,IF(Prj_Inflation=0,POWER(1+OFFSET(CE131,0,-1),Параметры!CE$36/360),1) * IF(CE$2&gt;1, CD132, 1))</f>
        <v>1</v>
      </c>
      <c r="CF132" s="19">
        <f ca="1">IF(CF$2=1,1,IF(Prj_Inflation=0,POWER(1+OFFSET(CF131,0,-1),Параметры!CF$36/360),1) * IF(CF$2&gt;1, CE132, 1))</f>
        <v>1</v>
      </c>
      <c r="CG132" s="19">
        <f ca="1">IF(CG$2=1,1,IF(Prj_Inflation=0,POWER(1+OFFSET(CG131,0,-1),Параметры!CG$36/360),1) * IF(CG$2&gt;1, CF132, 1))</f>
        <v>1</v>
      </c>
      <c r="CH132" s="19">
        <f ca="1">IF(CH$2=1,1,IF(Prj_Inflation=0,POWER(1+OFFSET(CH131,0,-1),Параметры!CH$36/360),1) * IF(CH$2&gt;1, CG132, 1))</f>
        <v>1</v>
      </c>
      <c r="CI132" s="19">
        <f ca="1">IF(CI$2=1,1,IF(Prj_Inflation=0,POWER(1+OFFSET(CI131,0,-1),Параметры!CI$36/360),1) * IF(CI$2&gt;1, CH132, 1))</f>
        <v>1</v>
      </c>
      <c r="CJ132" s="19">
        <f ca="1">IF(CJ$2=1,1,IF(Prj_Inflation=0,POWER(1+OFFSET(CJ131,0,-1),Параметры!CJ$36/360),1) * IF(CJ$2&gt;1, CI132, 1))</f>
        <v>1</v>
      </c>
      <c r="CK132" s="19">
        <f ca="1">IF(CK$2=1,1,IF(Prj_Inflation=0,POWER(1+OFFSET(CK131,0,-1),Параметры!CK$36/360),1) * IF(CK$2&gt;1, CJ132, 1))</f>
        <v>1</v>
      </c>
      <c r="CL132" s="19">
        <f ca="1">IF(CL$2=1,1,IF(Prj_Inflation=0,POWER(1+OFFSET(CL131,0,-1),Параметры!CL$36/360),1) * IF(CL$2&gt;1, CK132, 1))</f>
        <v>1</v>
      </c>
      <c r="CM132" s="19">
        <f ca="1">IF(CM$2=1,1,IF(Prj_Inflation=0,POWER(1+OFFSET(CM131,0,-1),Параметры!CM$36/360),1) * IF(CM$2&gt;1, CL132, 1))</f>
        <v>1</v>
      </c>
      <c r="CN132" s="19">
        <f ca="1">IF(CN$2=1,1,IF(Prj_Inflation=0,POWER(1+OFFSET(CN131,0,-1),Параметры!CN$36/360),1) * IF(CN$2&gt;1, CM132, 1))</f>
        <v>1</v>
      </c>
      <c r="CO132" s="19">
        <f ca="1">IF(CO$2=1,1,IF(Prj_Inflation=0,POWER(1+OFFSET(CO131,0,-1),Параметры!CO$36/360),1) * IF(CO$2&gt;1, CN132, 1))</f>
        <v>1</v>
      </c>
      <c r="CP132" s="19">
        <f ca="1">IF(CP$2=1,1,IF(Prj_Inflation=0,POWER(1+OFFSET(CP131,0,-1),Параметры!CP$36/360),1) * IF(CP$2&gt;1, CO132, 1))</f>
        <v>1</v>
      </c>
      <c r="CQ132" s="19">
        <f ca="1">IF(CQ$2=1,1,IF(Prj_Inflation=0,POWER(1+OFFSET(CQ131,0,-1),Параметры!CQ$36/360),1) * IF(CQ$2&gt;1, CP132, 1))</f>
        <v>1</v>
      </c>
      <c r="CR132" s="19">
        <f ca="1">IF(CR$2=1,1,IF(Prj_Inflation=0,POWER(1+OFFSET(CR131,0,-1),Параметры!CR$36/360),1) * IF(CR$2&gt;1, CQ132, 1))</f>
        <v>1</v>
      </c>
      <c r="CS132" s="19">
        <f ca="1">IF(CS$2=1,1,IF(Prj_Inflation=0,POWER(1+OFFSET(CS131,0,-1),Параметры!CS$36/360),1) * IF(CS$2&gt;1, CR132, 1))</f>
        <v>1</v>
      </c>
      <c r="CT132" s="19">
        <f ca="1">IF(CT$2=1,1,IF(Prj_Inflation=0,POWER(1+OFFSET(CT131,0,-1),Параметры!CT$36/360),1) * IF(CT$2&gt;1, CS132, 1))</f>
        <v>1</v>
      </c>
      <c r="CU132" s="19">
        <f ca="1">IF(CU$2=1,1,IF(Prj_Inflation=0,POWER(1+OFFSET(CU131,0,-1),Параметры!CU$36/360),1) * IF(CU$2&gt;1, CT132, 1))</f>
        <v>1</v>
      </c>
      <c r="CV132" s="19">
        <f ca="1">IF(CV$2=1,1,IF(Prj_Inflation=0,POWER(1+OFFSET(CV131,0,-1),Параметры!CV$36/360),1) * IF(CV$2&gt;1, CU132, 1))</f>
        <v>1</v>
      </c>
      <c r="CW132" s="19">
        <f ca="1">IF(CW$2=1,1,IF(Prj_Inflation=0,POWER(1+OFFSET(CW131,0,-1),Параметры!CW$36/360),1) * IF(CW$2&gt;1, CV132, 1))</f>
        <v>1</v>
      </c>
      <c r="CX132" s="19">
        <f ca="1">IF(CX$2=1,1,IF(Prj_Inflation=0,POWER(1+OFFSET(CX131,0,-1),Параметры!CX$36/360),1) * IF(CX$2&gt;1, CW132, 1))</f>
        <v>1</v>
      </c>
      <c r="CY132" s="19">
        <f ca="1">IF(CY$2=1,1,IF(Prj_Inflation=0,POWER(1+OFFSET(CY131,0,-1),Параметры!CY$36/360),1) * IF(CY$2&gt;1, CX132, 1))</f>
        <v>1</v>
      </c>
      <c r="CZ132" s="19">
        <f ca="1">IF(CZ$2=1,1,IF(Prj_Inflation=0,POWER(1+OFFSET(CZ131,0,-1),Параметры!CZ$36/360),1) * IF(CZ$2&gt;1, CY132, 1))</f>
        <v>1</v>
      </c>
      <c r="DA132" s="19">
        <f ca="1">IF(DA$2=1,1,IF(Prj_Inflation=0,POWER(1+OFFSET(DA131,0,-1),Параметры!DA$36/360),1) * IF(DA$2&gt;1, CZ132, 1))</f>
        <v>1</v>
      </c>
      <c r="DB132" s="19">
        <f ca="1">IF(DB$2=1,1,IF(Prj_Inflation=0,POWER(1+OFFSET(DB131,0,-1),Параметры!DB$36/360),1) * IF(DB$2&gt;1, DA132, 1))</f>
        <v>1</v>
      </c>
      <c r="DC132" s="19">
        <f ca="1">IF(DC$2=1,1,IF(Prj_Inflation=0,POWER(1+OFFSET(DC131,0,-1),Параметры!DC$36/360),1) * IF(DC$2&gt;1, DB132, 1))</f>
        <v>1</v>
      </c>
      <c r="DD132" s="19">
        <f ca="1">IF(DD$2=1,1,IF(Prj_Inflation=0,POWER(1+OFFSET(DD131,0,-1),Параметры!DD$36/360),1) * IF(DD$2&gt;1, DC132, 1))</f>
        <v>1</v>
      </c>
      <c r="DE132" s="19">
        <f ca="1">IF(DE$2=1,1,IF(Prj_Inflation=0,POWER(1+OFFSET(DE131,0,-1),Параметры!DE$36/360),1) * IF(DE$2&gt;1, DD132, 1))</f>
        <v>1</v>
      </c>
      <c r="DF132" s="19">
        <f ca="1">IF(DF$2=1,1,IF(Prj_Inflation=0,POWER(1+OFFSET(DF131,0,-1),Параметры!DF$36/360),1) * IF(DF$2&gt;1, DE132, 1))</f>
        <v>1</v>
      </c>
      <c r="DG132" s="19">
        <f ca="1">IF(DG$2=1,1,IF(Prj_Inflation=0,POWER(1+OFFSET(DG131,0,-1),Параметры!DG$36/360),1) * IF(DG$2&gt;1, DF132, 1))</f>
        <v>1</v>
      </c>
      <c r="DH132" s="19">
        <f ca="1">IF(DH$2=1,1,IF(Prj_Inflation=0,POWER(1+OFFSET(DH131,0,-1),Параметры!DH$36/360),1) * IF(DH$2&gt;1, DG132, 1))</f>
        <v>1</v>
      </c>
      <c r="DI132" s="19">
        <f ca="1">IF(DI$2=1,1,IF(Prj_Inflation=0,POWER(1+OFFSET(DI131,0,-1),Параметры!DI$36/360),1) * IF(DI$2&gt;1, DH132, 1))</f>
        <v>1</v>
      </c>
      <c r="DJ132" s="19">
        <f ca="1">IF(DJ$2=1,1,IF(Prj_Inflation=0,POWER(1+OFFSET(DJ131,0,-1),Параметры!DJ$36/360),1) * IF(DJ$2&gt;1, DI132, 1))</f>
        <v>1</v>
      </c>
      <c r="DK132" s="19">
        <f ca="1">IF(DK$2=1,1,IF(Prj_Inflation=0,POWER(1+OFFSET(DK131,0,-1),Параметры!DK$36/360),1) * IF(DK$2&gt;1, DJ132, 1))</f>
        <v>1</v>
      </c>
      <c r="DL132" s="19">
        <f ca="1">IF(DL$2=1,1,IF(Prj_Inflation=0,POWER(1+OFFSET(DL131,0,-1),Параметры!DL$36/360),1) * IF(DL$2&gt;1, DK132, 1))</f>
        <v>1</v>
      </c>
      <c r="DM132" s="19">
        <f ca="1">IF(DM$2=1,1,IF(Prj_Inflation=0,POWER(1+OFFSET(DM131,0,-1),Параметры!DM$36/360),1) * IF(DM$2&gt;1, DL132, 1))</f>
        <v>1</v>
      </c>
      <c r="DN132" s="19">
        <f ca="1">IF(DN$2=1,1,IF(Prj_Inflation=0,POWER(1+OFFSET(DN131,0,-1),Параметры!DN$36/360),1) * IF(DN$2&gt;1, DM132, 1))</f>
        <v>1</v>
      </c>
      <c r="DO132" s="19">
        <f ca="1">IF(DO$2=1,1,IF(Prj_Inflation=0,POWER(1+OFFSET(DO131,0,-1),Параметры!DO$36/360),1) * IF(DO$2&gt;1, DN132, 1))</f>
        <v>1</v>
      </c>
      <c r="DP132" s="19">
        <f ca="1">IF(DP$2=1,1,IF(Prj_Inflation=0,POWER(1+OFFSET(DP131,0,-1),Параметры!DP$36/360),1) * IF(DP$2&gt;1, DO132, 1))</f>
        <v>1</v>
      </c>
      <c r="DQ132" s="19">
        <f ca="1">IF(DQ$2=1,1,IF(Prj_Inflation=0,POWER(1+OFFSET(DQ131,0,-1),Параметры!DQ$36/360),1) * IF(DQ$2&gt;1, DP132, 1))</f>
        <v>1</v>
      </c>
      <c r="DR132" s="19">
        <f ca="1">IF(DR$2=1,1,IF(Prj_Inflation=0,POWER(1+OFFSET(DR131,0,-1),Параметры!DR$36/360),1) * IF(DR$2&gt;1, DQ132, 1))</f>
        <v>1</v>
      </c>
      <c r="DS132" s="19">
        <f ca="1">IF(DS$2=1,1,IF(Prj_Inflation=0,POWER(1+OFFSET(DS131,0,-1),Параметры!DS$36/360),1) * IF(DS$2&gt;1, DR132, 1))</f>
        <v>1</v>
      </c>
      <c r="DT132" s="19">
        <f ca="1">IF(DT$2=1,1,IF(Prj_Inflation=0,POWER(1+OFFSET(DT131,0,-1),Параметры!DT$36/360),1) * IF(DT$2&gt;1, DS132, 1))</f>
        <v>1</v>
      </c>
      <c r="DU132" s="19">
        <f ca="1">IF(DU$2=1,1,IF(Prj_Inflation=0,POWER(1+OFFSET(DU131,0,-1),Параметры!DU$36/360),1) * IF(DU$2&gt;1, DT132, 1))</f>
        <v>1</v>
      </c>
      <c r="DV132" s="19">
        <f ca="1">IF(DV$2=1,1,IF(Prj_Inflation=0,POWER(1+OFFSET(DV131,0,-1),Параметры!DV$36/360),1) * IF(DV$2&gt;1, DU132, 1))</f>
        <v>1</v>
      </c>
    </row>
    <row r="133" spans="1:128" hidden="1" outlineLevel="1" x14ac:dyDescent="0.2">
      <c r="A133" s="10" t="str">
        <f ca="1">Language!A$1356</f>
        <v>Денежный поток для расчета эффективности</v>
      </c>
      <c r="B133" s="85"/>
      <c r="C133" s="46" t="str">
        <f ca="1">Параметры!$C$70</f>
        <v>тыс. руб.</v>
      </c>
      <c r="F133" s="6" t="s">
        <v>3082</v>
      </c>
      <c r="G133" s="53">
        <f ca="1">G120</f>
        <v>-239005.80000000002</v>
      </c>
      <c r="H133" s="53">
        <f t="shared" ref="H133:N133" ca="1" si="145">H120</f>
        <v>-3671.4000504031283</v>
      </c>
      <c r="I133" s="53">
        <f t="shared" ca="1" si="145"/>
        <v>-33432.689092369757</v>
      </c>
      <c r="J133" s="53">
        <f t="shared" ca="1" si="145"/>
        <v>21553.602463115538</v>
      </c>
      <c r="K133" s="53">
        <f t="shared" ca="1" si="145"/>
        <v>25014.718959912138</v>
      </c>
      <c r="L133" s="53">
        <f t="shared" ca="1" si="145"/>
        <v>23909.712790028934</v>
      </c>
      <c r="M133" s="53">
        <f t="shared" ca="1" si="145"/>
        <v>24327.456599123954</v>
      </c>
      <c r="N133" s="53">
        <f t="shared" ca="1" si="145"/>
        <v>24528.517330805982</v>
      </c>
      <c r="O133" s="53">
        <f t="shared" ref="O133:AT133" ca="1" si="146">O120</f>
        <v>43108.710766720164</v>
      </c>
      <c r="P133" s="53">
        <f t="shared" ca="1" si="146"/>
        <v>39391.693266168084</v>
      </c>
      <c r="Q133" s="53">
        <f t="shared" ca="1" si="146"/>
        <v>35601.893873223074</v>
      </c>
      <c r="R133" s="53">
        <f t="shared" ca="1" si="146"/>
        <v>29125.875865310016</v>
      </c>
      <c r="S133" s="53">
        <f t="shared" ca="1" si="146"/>
        <v>29274.808900595177</v>
      </c>
      <c r="T133" s="53">
        <f t="shared" ca="1" si="146"/>
        <v>29421.836269218278</v>
      </c>
      <c r="U133" s="53">
        <f t="shared" ca="1" si="146"/>
        <v>29064.043027870081</v>
      </c>
      <c r="V133" s="53">
        <f t="shared" ca="1" si="146"/>
        <v>9415.6757956601141</v>
      </c>
      <c r="W133" s="53">
        <f t="shared" ca="1" si="146"/>
        <v>17543.059496446724</v>
      </c>
      <c r="X133" s="53">
        <f t="shared" ca="1" si="146"/>
        <v>17641.213912058724</v>
      </c>
      <c r="Y133" s="53">
        <f t="shared" ca="1" si="146"/>
        <v>17739.923307006535</v>
      </c>
      <c r="Z133" s="53">
        <f t="shared" ca="1" si="146"/>
        <v>18427.74910659271</v>
      </c>
      <c r="AA133" s="53">
        <f t="shared" ca="1" si="146"/>
        <v>37628.355467892477</v>
      </c>
      <c r="AB133" s="53">
        <f t="shared" ca="1" si="146"/>
        <v>29780.624066348457</v>
      </c>
      <c r="AC133" s="53">
        <f t="shared" ca="1" si="146"/>
        <v>29947.971451226542</v>
      </c>
      <c r="AD133" s="53">
        <f t="shared" ca="1" si="146"/>
        <v>30116.26504254805</v>
      </c>
      <c r="AE133" s="53">
        <f t="shared" ca="1" si="146"/>
        <v>30285.510190303787</v>
      </c>
      <c r="AF133" s="53">
        <f t="shared" ca="1" si="146"/>
        <v>30455.712274730082</v>
      </c>
      <c r="AG133" s="53">
        <f t="shared" ca="1" si="146"/>
        <v>30626.876706487295</v>
      </c>
      <c r="AH133" s="53">
        <f t="shared" ca="1" si="146"/>
        <v>10061.939768023201</v>
      </c>
      <c r="AI133" s="53">
        <f t="shared" ca="1" si="146"/>
        <v>18758.240327864292</v>
      </c>
      <c r="AJ133" s="53">
        <f t="shared" ca="1" si="146"/>
        <v>18863.265552569628</v>
      </c>
      <c r="AK133" s="53">
        <f t="shared" ca="1" si="146"/>
        <v>18968.884605163868</v>
      </c>
      <c r="AL133" s="53">
        <f t="shared" ca="1" si="146"/>
        <v>19704.858210720449</v>
      </c>
      <c r="AM133" s="53">
        <f t="shared" ca="1" si="146"/>
        <v>40249.50701731196</v>
      </c>
      <c r="AN133" s="53">
        <f t="shared" ca="1" si="146"/>
        <v>31852.434417659286</v>
      </c>
      <c r="AO133" s="53">
        <f t="shared" ca="1" si="146"/>
        <v>32031.496119478696</v>
      </c>
      <c r="AP133" s="53">
        <f t="shared" ca="1" si="146"/>
        <v>32211.570262193862</v>
      </c>
      <c r="AQ133" s="53">
        <f t="shared" ca="1" si="146"/>
        <v>32392.662570290748</v>
      </c>
      <c r="AR133" s="53">
        <f t="shared" ca="1" si="146"/>
        <v>32574.778800628912</v>
      </c>
      <c r="AS133" s="53">
        <f t="shared" ca="1" si="146"/>
        <v>32757.924742607414</v>
      </c>
      <c r="AT133" s="53">
        <f t="shared" ca="1" si="146"/>
        <v>10753.442218451572</v>
      </c>
      <c r="AU133" s="53">
        <f t="shared" ref="AU133:BZ133" ca="1" si="147">AU120</f>
        <v>20058.483817482222</v>
      </c>
      <c r="AV133" s="53">
        <f t="shared" ca="1" si="147"/>
        <v>20170.860807915869</v>
      </c>
      <c r="AW133" s="53">
        <f t="shared" ca="1" si="147"/>
        <v>20283.87319419186</v>
      </c>
      <c r="AX133" s="53">
        <f t="shared" ca="1" si="147"/>
        <v>21071.364952137865</v>
      </c>
      <c r="AY133" s="53">
        <f t="shared" ca="1" si="147"/>
        <v>43054.139175190357</v>
      </c>
      <c r="AZ133" s="53">
        <f t="shared" ca="1" si="147"/>
        <v>34069.271493562599</v>
      </c>
      <c r="BA133" s="53">
        <f t="shared" ca="1" si="147"/>
        <v>34260.867514508631</v>
      </c>
      <c r="BB133" s="53">
        <f t="shared" ca="1" si="147"/>
        <v>34453.54684721362</v>
      </c>
      <c r="BC133" s="53">
        <f t="shared" ca="1" si="147"/>
        <v>34647.315616878659</v>
      </c>
      <c r="BD133" s="53">
        <f t="shared" ca="1" si="147"/>
        <v>34842.179983338188</v>
      </c>
      <c r="BE133" s="53">
        <f t="shared" ca="1" si="147"/>
        <v>35038.146141257836</v>
      </c>
      <c r="BF133" s="53">
        <f t="shared" ca="1" si="147"/>
        <v>11493.349840409997</v>
      </c>
      <c r="BG133" s="53">
        <f t="shared" ca="1" si="147"/>
        <v>21449.74435137233</v>
      </c>
      <c r="BH133" s="53">
        <f t="shared" ca="1" si="147"/>
        <v>21569.987731136978</v>
      </c>
      <c r="BI133" s="53">
        <f t="shared" ca="1" si="147"/>
        <v>21690.910984451286</v>
      </c>
      <c r="BJ133" s="53">
        <f t="shared" ca="1" si="147"/>
        <v>22533.527165454103</v>
      </c>
      <c r="BK133" s="53">
        <f t="shared" ca="1" si="147"/>
        <v>46055.095584120478</v>
      </c>
      <c r="BL133" s="53">
        <f t="shared" ca="1" si="147"/>
        <v>36441.287164778201</v>
      </c>
      <c r="BM133" s="53">
        <f t="shared" ca="1" si="147"/>
        <v>36646.294907190866</v>
      </c>
      <c r="BN133" s="53">
        <f t="shared" ca="1" si="147"/>
        <v>36852.461793185212</v>
      </c>
      <c r="BO133" s="53">
        <f t="shared" ca="1" si="147"/>
        <v>37059.794376726946</v>
      </c>
      <c r="BP133" s="53">
        <f t="shared" ca="1" si="147"/>
        <v>37268.29924883887</v>
      </c>
      <c r="BQ133" s="53">
        <f t="shared" ca="1" si="147"/>
        <v>37477.983037812497</v>
      </c>
      <c r="BR133" s="53">
        <f t="shared" ca="1" si="147"/>
        <v>12285.050995903992</v>
      </c>
      <c r="BS133" s="53">
        <f t="shared" ca="1" si="147"/>
        <v>22938.393122635938</v>
      </c>
      <c r="BT133" s="53">
        <f t="shared" ca="1" si="147"/>
        <v>23067.053538982866</v>
      </c>
      <c r="BU133" s="53">
        <f t="shared" ca="1" si="147"/>
        <v>23196.441420030715</v>
      </c>
      <c r="BV133" s="53">
        <f t="shared" ca="1" si="147"/>
        <v>24098.040733701699</v>
      </c>
      <c r="BW133" s="53">
        <f t="shared" ca="1" si="147"/>
        <v>49266.118941676468</v>
      </c>
      <c r="BX133" s="53">
        <f t="shared" ca="1" si="147"/>
        <v>38979.343932979929</v>
      </c>
      <c r="BY133" s="53">
        <f t="shared" ca="1" si="147"/>
        <v>39198.702217360333</v>
      </c>
      <c r="BZ133" s="53">
        <f t="shared" ca="1" si="147"/>
        <v>39419.300785375701</v>
      </c>
      <c r="CA133" s="53">
        <f t="shared" ref="CA133:DF133" ca="1" si="148">CA120</f>
        <v>39641.146649764436</v>
      </c>
      <c r="CB133" s="53">
        <f t="shared" ca="1" si="148"/>
        <v>39864.24686292377</v>
      </c>
      <c r="CC133" s="53">
        <f t="shared" ca="1" si="148"/>
        <v>40088.608517125889</v>
      </c>
      <c r="CD133" s="53">
        <f t="shared" ca="1" si="148"/>
        <v>13132.171232284805</v>
      </c>
      <c r="CE133" s="53">
        <f t="shared" ca="1" si="148"/>
        <v>24531.247307887053</v>
      </c>
      <c r="CF133" s="53">
        <f t="shared" ca="1" si="148"/>
        <v>24668.91395337828</v>
      </c>
      <c r="CG133" s="53">
        <f t="shared" ca="1" si="148"/>
        <v>24807.358986099134</v>
      </c>
      <c r="CH133" s="53">
        <f t="shared" ca="1" si="148"/>
        <v>25772.070251728481</v>
      </c>
      <c r="CI133" s="53">
        <f t="shared" ca="1" si="148"/>
        <v>52701.913934259705</v>
      </c>
      <c r="CJ133" s="53">
        <f t="shared" ca="1" si="148"/>
        <v>41695.064674955007</v>
      </c>
      <c r="CK133" s="53">
        <f t="shared" ca="1" si="148"/>
        <v>41929.778039243858</v>
      </c>
      <c r="CL133" s="53">
        <f t="shared" ca="1" si="148"/>
        <v>42165.818507016367</v>
      </c>
      <c r="CM133" s="53">
        <f t="shared" ca="1" si="148"/>
        <v>42403.193581914573</v>
      </c>
      <c r="CN133" s="53">
        <f t="shared" ca="1" si="148"/>
        <v>42641.910809996007</v>
      </c>
      <c r="CO133" s="53">
        <f t="shared" ca="1" si="148"/>
        <v>42881.977779991423</v>
      </c>
      <c r="CP133" s="53">
        <f t="shared" ca="1" si="148"/>
        <v>14038.589885211808</v>
      </c>
      <c r="CQ133" s="53">
        <f t="shared" ca="1" si="148"/>
        <v>26235.601286104109</v>
      </c>
      <c r="CR133" s="53">
        <f t="shared" ca="1" si="148"/>
        <v>26382.904596782417</v>
      </c>
      <c r="CS133" s="53">
        <f t="shared" ca="1" si="148"/>
        <v>26531.040781792806</v>
      </c>
      <c r="CT133" s="53">
        <f t="shared" ca="1" si="148"/>
        <v>27563.281836016082</v>
      </c>
      <c r="CU133" s="53">
        <f t="shared" ca="1" si="148"/>
        <v>56378.214576325554</v>
      </c>
      <c r="CV133" s="53">
        <f t="shared" ca="1" si="148"/>
        <v>44600.885868867685</v>
      </c>
      <c r="CW133" s="53">
        <f t="shared" ca="1" si="148"/>
        <v>44852.029168657893</v>
      </c>
      <c r="CX133" s="53">
        <f t="shared" ca="1" si="148"/>
        <v>45104.592469176205</v>
      </c>
      <c r="CY133" s="53">
        <f t="shared" ca="1" si="148"/>
        <v>45358.583799314685</v>
      </c>
      <c r="CZ133" s="53">
        <f t="shared" ca="1" si="148"/>
        <v>45614.011233361758</v>
      </c>
      <c r="DA133" s="53">
        <f t="shared" ca="1" si="148"/>
        <v>45870.882891259476</v>
      </c>
      <c r="DB133" s="53">
        <f t="shared" ca="1" si="148"/>
        <v>15008.457843841159</v>
      </c>
      <c r="DC133" s="53">
        <f t="shared" ca="1" si="148"/>
        <v>28059.260042801012</v>
      </c>
      <c r="DD133" s="53">
        <f t="shared" ca="1" si="148"/>
        <v>28216.874585221252</v>
      </c>
      <c r="DE133" s="53">
        <f t="shared" ca="1" si="148"/>
        <v>28375.38030318563</v>
      </c>
      <c r="DF133" s="53">
        <f t="shared" ca="1" si="148"/>
        <v>29479.878231204886</v>
      </c>
      <c r="DG133" s="53">
        <f t="shared" ref="DG133:DV133" ca="1" si="149">DG120</f>
        <v>60311.856263334848</v>
      </c>
      <c r="DH133" s="53">
        <f t="shared" ca="1" si="149"/>
        <v>47710.114546353449</v>
      </c>
      <c r="DI133" s="53">
        <f t="shared" ca="1" si="149"/>
        <v>47978.837877128411</v>
      </c>
      <c r="DJ133" s="53">
        <f t="shared" ca="1" si="149"/>
        <v>48249.080608684788</v>
      </c>
      <c r="DK133" s="53">
        <f t="shared" ca="1" si="149"/>
        <v>48520.851331933489</v>
      </c>
      <c r="DL133" s="53">
        <f t="shared" ca="1" si="149"/>
        <v>48794.158686366281</v>
      </c>
      <c r="DM133" s="53">
        <f t="shared" ca="1" si="149"/>
        <v>49069.011360310731</v>
      </c>
      <c r="DN133" s="53">
        <f t="shared" ca="1" si="149"/>
        <v>16046.216559578939</v>
      </c>
      <c r="DO133" s="53">
        <f t="shared" ca="1" si="149"/>
        <v>30010.574912461652</v>
      </c>
      <c r="DP133" s="53">
        <f t="shared" ca="1" si="149"/>
        <v>30179.222472855392</v>
      </c>
      <c r="DQ133" s="53">
        <f t="shared" ca="1" si="149"/>
        <v>30348.82359107519</v>
      </c>
      <c r="DR133" s="53">
        <f t="shared" ca="1" si="149"/>
        <v>31530.63637405308</v>
      </c>
      <c r="DS133" s="53">
        <f t="shared" ca="1" si="149"/>
        <v>64520.852868435511</v>
      </c>
      <c r="DT133" s="53">
        <f t="shared" ca="1" si="149"/>
        <v>51036.989231268046</v>
      </c>
      <c r="DU133" s="53">
        <f t="shared" ca="1" si="149"/>
        <v>51324.523195194197</v>
      </c>
      <c r="DV133" s="53">
        <f t="shared" ca="1" si="149"/>
        <v>51613.682917959595</v>
      </c>
      <c r="DX133" s="55">
        <f ca="1">SUM(G133:DW133)</f>
        <v>3503781.4771020738</v>
      </c>
    </row>
    <row r="134" spans="1:128" hidden="1" collapsed="1" x14ac:dyDescent="0.2">
      <c r="A134" s="22" t="str">
        <f ca="1">Language!A1415</f>
        <v>Дисконтированный срок окупаемости, PBP</v>
      </c>
      <c r="B134" s="91">
        <f ca="1">IF(B135&gt;0, DX136/12, "-")</f>
        <v>1.1006159076475619</v>
      </c>
      <c r="C134" s="46" t="str">
        <f ca="1">Language!A48</f>
        <v>лет</v>
      </c>
    </row>
    <row r="135" spans="1:128" hidden="1" outlineLevel="1" x14ac:dyDescent="0.2">
      <c r="A135" s="10" t="str">
        <f ca="1">Language!A$1370</f>
        <v>Флаг периода окупаемости</v>
      </c>
      <c r="B135" s="92">
        <f ca="1">MAX(G135:DW135)</f>
        <v>14</v>
      </c>
      <c r="C135" s="46" t="str">
        <f ca="1">Параметры!$C$23</f>
        <v>мес.</v>
      </c>
      <c r="F135" s="6" t="s">
        <v>3192</v>
      </c>
      <c r="G135" s="260">
        <f ca="1">IF(G127&lt;0,0,IF(F127&gt;=0,0,G$2))</f>
        <v>0</v>
      </c>
      <c r="H135" s="260">
        <f t="shared" ref="H135:DV135" ca="1" si="150">IF(H127&lt;0,0,IF(G127&gt;=0,0,H$2))</f>
        <v>0</v>
      </c>
      <c r="I135" s="260">
        <f t="shared" ca="1" si="150"/>
        <v>0</v>
      </c>
      <c r="J135" s="260">
        <f t="shared" ca="1" si="150"/>
        <v>0</v>
      </c>
      <c r="K135" s="260">
        <f t="shared" ca="1" si="150"/>
        <v>0</v>
      </c>
      <c r="L135" s="260">
        <f t="shared" ca="1" si="150"/>
        <v>0</v>
      </c>
      <c r="M135" s="260">
        <f t="shared" ca="1" si="150"/>
        <v>0</v>
      </c>
      <c r="N135" s="260">
        <f t="shared" ca="1" si="150"/>
        <v>0</v>
      </c>
      <c r="O135" s="260">
        <f t="shared" ca="1" si="150"/>
        <v>0</v>
      </c>
      <c r="P135" s="260">
        <f t="shared" ca="1" si="150"/>
        <v>0</v>
      </c>
      <c r="Q135" s="260">
        <f t="shared" ca="1" si="150"/>
        <v>0</v>
      </c>
      <c r="R135" s="260">
        <f t="shared" ca="1" si="150"/>
        <v>0</v>
      </c>
      <c r="S135" s="260">
        <f t="shared" ca="1" si="150"/>
        <v>0</v>
      </c>
      <c r="T135" s="260">
        <f t="shared" ca="1" si="150"/>
        <v>14</v>
      </c>
      <c r="U135" s="260">
        <f t="shared" ca="1" si="150"/>
        <v>0</v>
      </c>
      <c r="V135" s="260">
        <f t="shared" ca="1" si="150"/>
        <v>0</v>
      </c>
      <c r="W135" s="260">
        <f t="shared" ca="1" si="150"/>
        <v>0</v>
      </c>
      <c r="X135" s="260">
        <f t="shared" ca="1" si="150"/>
        <v>0</v>
      </c>
      <c r="Y135" s="260">
        <f t="shared" ca="1" si="150"/>
        <v>0</v>
      </c>
      <c r="Z135" s="260">
        <f t="shared" ca="1" si="150"/>
        <v>0</v>
      </c>
      <c r="AA135" s="260">
        <f t="shared" ca="1" si="150"/>
        <v>0</v>
      </c>
      <c r="AB135" s="260">
        <f t="shared" ca="1" si="150"/>
        <v>0</v>
      </c>
      <c r="AC135" s="260">
        <f t="shared" ca="1" si="150"/>
        <v>0</v>
      </c>
      <c r="AD135" s="260">
        <f t="shared" ca="1" si="150"/>
        <v>0</v>
      </c>
      <c r="AE135" s="260">
        <f t="shared" ca="1" si="150"/>
        <v>0</v>
      </c>
      <c r="AF135" s="260">
        <f t="shared" ca="1" si="150"/>
        <v>0</v>
      </c>
      <c r="AG135" s="260">
        <f t="shared" ca="1" si="150"/>
        <v>0</v>
      </c>
      <c r="AH135" s="260">
        <f t="shared" ca="1" si="150"/>
        <v>0</v>
      </c>
      <c r="AI135" s="260">
        <f t="shared" ca="1" si="150"/>
        <v>0</v>
      </c>
      <c r="AJ135" s="260">
        <f t="shared" ca="1" si="150"/>
        <v>0</v>
      </c>
      <c r="AK135" s="260">
        <f t="shared" ca="1" si="150"/>
        <v>0</v>
      </c>
      <c r="AL135" s="260">
        <f t="shared" ca="1" si="150"/>
        <v>0</v>
      </c>
      <c r="AM135" s="260">
        <f t="shared" ca="1" si="150"/>
        <v>0</v>
      </c>
      <c r="AN135" s="260">
        <f t="shared" ca="1" si="150"/>
        <v>0</v>
      </c>
      <c r="AO135" s="260">
        <f t="shared" ca="1" si="150"/>
        <v>0</v>
      </c>
      <c r="AP135" s="260">
        <f t="shared" ca="1" si="150"/>
        <v>0</v>
      </c>
      <c r="AQ135" s="260">
        <f t="shared" ca="1" si="150"/>
        <v>0</v>
      </c>
      <c r="AR135" s="260">
        <f t="shared" ca="1" si="150"/>
        <v>0</v>
      </c>
      <c r="AS135" s="260">
        <f t="shared" ca="1" si="150"/>
        <v>0</v>
      </c>
      <c r="AT135" s="260">
        <f t="shared" ca="1" si="150"/>
        <v>0</v>
      </c>
      <c r="AU135" s="260">
        <f t="shared" ca="1" si="150"/>
        <v>0</v>
      </c>
      <c r="AV135" s="260">
        <f t="shared" ca="1" si="150"/>
        <v>0</v>
      </c>
      <c r="AW135" s="260">
        <f t="shared" ca="1" si="150"/>
        <v>0</v>
      </c>
      <c r="AX135" s="260">
        <f t="shared" ca="1" si="150"/>
        <v>0</v>
      </c>
      <c r="AY135" s="260">
        <f t="shared" ca="1" si="150"/>
        <v>0</v>
      </c>
      <c r="AZ135" s="260">
        <f t="shared" ca="1" si="150"/>
        <v>0</v>
      </c>
      <c r="BA135" s="260">
        <f t="shared" ca="1" si="150"/>
        <v>0</v>
      </c>
      <c r="BB135" s="260">
        <f t="shared" ca="1" si="150"/>
        <v>0</v>
      </c>
      <c r="BC135" s="260">
        <f t="shared" ca="1" si="150"/>
        <v>0</v>
      </c>
      <c r="BD135" s="260">
        <f t="shared" ca="1" si="150"/>
        <v>0</v>
      </c>
      <c r="BE135" s="260">
        <f t="shared" ca="1" si="150"/>
        <v>0</v>
      </c>
      <c r="BF135" s="260">
        <f t="shared" ca="1" si="150"/>
        <v>0</v>
      </c>
      <c r="BG135" s="260">
        <f t="shared" ca="1" si="150"/>
        <v>0</v>
      </c>
      <c r="BH135" s="260">
        <f t="shared" ca="1" si="150"/>
        <v>0</v>
      </c>
      <c r="BI135" s="260">
        <f t="shared" ca="1" si="150"/>
        <v>0</v>
      </c>
      <c r="BJ135" s="260">
        <f t="shared" ca="1" si="150"/>
        <v>0</v>
      </c>
      <c r="BK135" s="260">
        <f t="shared" ca="1" si="150"/>
        <v>0</v>
      </c>
      <c r="BL135" s="260">
        <f t="shared" ca="1" si="150"/>
        <v>0</v>
      </c>
      <c r="BM135" s="260">
        <f t="shared" ca="1" si="150"/>
        <v>0</v>
      </c>
      <c r="BN135" s="260">
        <f t="shared" ca="1" si="150"/>
        <v>0</v>
      </c>
      <c r="BO135" s="260">
        <f t="shared" ca="1" si="150"/>
        <v>0</v>
      </c>
      <c r="BP135" s="260">
        <f t="shared" ca="1" si="150"/>
        <v>0</v>
      </c>
      <c r="BQ135" s="260">
        <f t="shared" ca="1" si="150"/>
        <v>0</v>
      </c>
      <c r="BR135" s="260">
        <f t="shared" ca="1" si="150"/>
        <v>0</v>
      </c>
      <c r="BS135" s="260">
        <f t="shared" ca="1" si="150"/>
        <v>0</v>
      </c>
      <c r="BT135" s="260">
        <f t="shared" ca="1" si="150"/>
        <v>0</v>
      </c>
      <c r="BU135" s="260">
        <f t="shared" ca="1" si="150"/>
        <v>0</v>
      </c>
      <c r="BV135" s="260">
        <f t="shared" ca="1" si="150"/>
        <v>0</v>
      </c>
      <c r="BW135" s="260">
        <f t="shared" ca="1" si="150"/>
        <v>0</v>
      </c>
      <c r="BX135" s="260">
        <f t="shared" ca="1" si="150"/>
        <v>0</v>
      </c>
      <c r="BY135" s="260">
        <f t="shared" ca="1" si="150"/>
        <v>0</v>
      </c>
      <c r="BZ135" s="260">
        <f t="shared" ca="1" si="150"/>
        <v>0</v>
      </c>
      <c r="CA135" s="260">
        <f t="shared" ca="1" si="150"/>
        <v>0</v>
      </c>
      <c r="CB135" s="260">
        <f t="shared" ca="1" si="150"/>
        <v>0</v>
      </c>
      <c r="CC135" s="260">
        <f t="shared" ca="1" si="150"/>
        <v>0</v>
      </c>
      <c r="CD135" s="260">
        <f t="shared" ca="1" si="150"/>
        <v>0</v>
      </c>
      <c r="CE135" s="260">
        <f t="shared" ca="1" si="150"/>
        <v>0</v>
      </c>
      <c r="CF135" s="260">
        <f t="shared" ca="1" si="150"/>
        <v>0</v>
      </c>
      <c r="CG135" s="260">
        <f t="shared" ca="1" si="150"/>
        <v>0</v>
      </c>
      <c r="CH135" s="260">
        <f t="shared" ca="1" si="150"/>
        <v>0</v>
      </c>
      <c r="CI135" s="260">
        <f t="shared" ca="1" si="150"/>
        <v>0</v>
      </c>
      <c r="CJ135" s="260">
        <f t="shared" ca="1" si="150"/>
        <v>0</v>
      </c>
      <c r="CK135" s="260">
        <f t="shared" ca="1" si="150"/>
        <v>0</v>
      </c>
      <c r="CL135" s="260">
        <f t="shared" ca="1" si="150"/>
        <v>0</v>
      </c>
      <c r="CM135" s="260">
        <f t="shared" ca="1" si="150"/>
        <v>0</v>
      </c>
      <c r="CN135" s="260">
        <f t="shared" ca="1" si="150"/>
        <v>0</v>
      </c>
      <c r="CO135" s="260">
        <f t="shared" ca="1" si="150"/>
        <v>0</v>
      </c>
      <c r="CP135" s="260">
        <f t="shared" ca="1" si="150"/>
        <v>0</v>
      </c>
      <c r="CQ135" s="260">
        <f t="shared" ca="1" si="150"/>
        <v>0</v>
      </c>
      <c r="CR135" s="260">
        <f t="shared" ca="1" si="150"/>
        <v>0</v>
      </c>
      <c r="CS135" s="260">
        <f t="shared" ca="1" si="150"/>
        <v>0</v>
      </c>
      <c r="CT135" s="260">
        <f t="shared" ca="1" si="150"/>
        <v>0</v>
      </c>
      <c r="CU135" s="260">
        <f t="shared" ca="1" si="150"/>
        <v>0</v>
      </c>
      <c r="CV135" s="260">
        <f t="shared" ca="1" si="150"/>
        <v>0</v>
      </c>
      <c r="CW135" s="260">
        <f t="shared" ca="1" si="150"/>
        <v>0</v>
      </c>
      <c r="CX135" s="260">
        <f t="shared" ca="1" si="150"/>
        <v>0</v>
      </c>
      <c r="CY135" s="260">
        <f t="shared" ca="1" si="150"/>
        <v>0</v>
      </c>
      <c r="CZ135" s="260">
        <f t="shared" ca="1" si="150"/>
        <v>0</v>
      </c>
      <c r="DA135" s="260">
        <f t="shared" ca="1" si="150"/>
        <v>0</v>
      </c>
      <c r="DB135" s="260">
        <f t="shared" ca="1" si="150"/>
        <v>0</v>
      </c>
      <c r="DC135" s="260">
        <f t="shared" ca="1" si="150"/>
        <v>0</v>
      </c>
      <c r="DD135" s="260">
        <f t="shared" ca="1" si="150"/>
        <v>0</v>
      </c>
      <c r="DE135" s="260">
        <f t="shared" ca="1" si="150"/>
        <v>0</v>
      </c>
      <c r="DF135" s="260">
        <f t="shared" ca="1" si="150"/>
        <v>0</v>
      </c>
      <c r="DG135" s="260">
        <f t="shared" ca="1" si="150"/>
        <v>0</v>
      </c>
      <c r="DH135" s="260">
        <f t="shared" ca="1" si="150"/>
        <v>0</v>
      </c>
      <c r="DI135" s="260">
        <f t="shared" ca="1" si="150"/>
        <v>0</v>
      </c>
      <c r="DJ135" s="260">
        <f t="shared" ca="1" si="150"/>
        <v>0</v>
      </c>
      <c r="DK135" s="260">
        <f t="shared" ca="1" si="150"/>
        <v>0</v>
      </c>
      <c r="DL135" s="260">
        <f t="shared" ca="1" si="150"/>
        <v>0</v>
      </c>
      <c r="DM135" s="260">
        <f t="shared" ca="1" si="150"/>
        <v>0</v>
      </c>
      <c r="DN135" s="260">
        <f t="shared" ca="1" si="150"/>
        <v>0</v>
      </c>
      <c r="DO135" s="260">
        <f t="shared" ca="1" si="150"/>
        <v>0</v>
      </c>
      <c r="DP135" s="260">
        <f t="shared" ca="1" si="150"/>
        <v>0</v>
      </c>
      <c r="DQ135" s="260">
        <f t="shared" ca="1" si="150"/>
        <v>0</v>
      </c>
      <c r="DR135" s="260">
        <f t="shared" ca="1" si="150"/>
        <v>0</v>
      </c>
      <c r="DS135" s="260">
        <f t="shared" ca="1" si="150"/>
        <v>0</v>
      </c>
      <c r="DT135" s="260">
        <f t="shared" ca="1" si="150"/>
        <v>0</v>
      </c>
      <c r="DU135" s="260">
        <f t="shared" ca="1" si="150"/>
        <v>0</v>
      </c>
      <c r="DV135" s="260">
        <f t="shared" ca="1" si="150"/>
        <v>0</v>
      </c>
    </row>
    <row r="136" spans="1:128" hidden="1" outlineLevel="1" x14ac:dyDescent="0.2">
      <c r="A136" s="10" t="str">
        <f ca="1">Language!A1417</f>
        <v>Расчет окупаемости в месяцах</v>
      </c>
      <c r="B136" s="95">
        <f ca="1">DX136</f>
        <v>13.207390891770743</v>
      </c>
      <c r="C136" s="46" t="str">
        <f ca="1">Language!A46</f>
        <v>мес.</v>
      </c>
      <c r="F136" s="6" t="s">
        <v>3192</v>
      </c>
      <c r="G136" s="262">
        <f t="shared" ref="G136:M136" ca="1" si="151">IF(G$2&lt;$B135,Prj_Step,IF(G$2=$B135,-F127/G126*Prj_Step,0))</f>
        <v>1</v>
      </c>
      <c r="H136" s="262">
        <f t="shared" ca="1" si="151"/>
        <v>1</v>
      </c>
      <c r="I136" s="262">
        <f t="shared" ca="1" si="151"/>
        <v>1</v>
      </c>
      <c r="J136" s="262">
        <f t="shared" ca="1" si="151"/>
        <v>1</v>
      </c>
      <c r="K136" s="262">
        <f t="shared" ca="1" si="151"/>
        <v>1</v>
      </c>
      <c r="L136" s="262">
        <f t="shared" ca="1" si="151"/>
        <v>1</v>
      </c>
      <c r="M136" s="262">
        <f t="shared" ca="1" si="151"/>
        <v>1</v>
      </c>
      <c r="N136" s="262">
        <f t="shared" ref="N136:DV136" ca="1" si="152">IF(N$2&lt;$B135,Prj_Step,IF(N$2=$B135,-M127/N126*Prj_Step,0))</f>
        <v>1</v>
      </c>
      <c r="O136" s="262">
        <f t="shared" ca="1" si="152"/>
        <v>1</v>
      </c>
      <c r="P136" s="262">
        <f t="shared" ca="1" si="152"/>
        <v>1</v>
      </c>
      <c r="Q136" s="262">
        <f t="shared" ca="1" si="152"/>
        <v>1</v>
      </c>
      <c r="R136" s="262">
        <f t="shared" ca="1" si="152"/>
        <v>1</v>
      </c>
      <c r="S136" s="262">
        <f t="shared" ca="1" si="152"/>
        <v>1</v>
      </c>
      <c r="T136" s="262">
        <f t="shared" ca="1" si="152"/>
        <v>0.20739089177074219</v>
      </c>
      <c r="U136" s="262">
        <f t="shared" ca="1" si="152"/>
        <v>0</v>
      </c>
      <c r="V136" s="262">
        <f t="shared" ca="1" si="152"/>
        <v>0</v>
      </c>
      <c r="W136" s="262">
        <f t="shared" ca="1" si="152"/>
        <v>0</v>
      </c>
      <c r="X136" s="262">
        <f t="shared" ca="1" si="152"/>
        <v>0</v>
      </c>
      <c r="Y136" s="262">
        <f t="shared" ca="1" si="152"/>
        <v>0</v>
      </c>
      <c r="Z136" s="262">
        <f t="shared" ca="1" si="152"/>
        <v>0</v>
      </c>
      <c r="AA136" s="262">
        <f t="shared" ca="1" si="152"/>
        <v>0</v>
      </c>
      <c r="AB136" s="262">
        <f t="shared" ca="1" si="152"/>
        <v>0</v>
      </c>
      <c r="AC136" s="262">
        <f t="shared" ca="1" si="152"/>
        <v>0</v>
      </c>
      <c r="AD136" s="262">
        <f t="shared" ca="1" si="152"/>
        <v>0</v>
      </c>
      <c r="AE136" s="262">
        <f t="shared" ca="1" si="152"/>
        <v>0</v>
      </c>
      <c r="AF136" s="262">
        <f t="shared" ca="1" si="152"/>
        <v>0</v>
      </c>
      <c r="AG136" s="262">
        <f t="shared" ca="1" si="152"/>
        <v>0</v>
      </c>
      <c r="AH136" s="262">
        <f t="shared" ca="1" si="152"/>
        <v>0</v>
      </c>
      <c r="AI136" s="262">
        <f t="shared" ca="1" si="152"/>
        <v>0</v>
      </c>
      <c r="AJ136" s="262">
        <f t="shared" ca="1" si="152"/>
        <v>0</v>
      </c>
      <c r="AK136" s="262">
        <f t="shared" ca="1" si="152"/>
        <v>0</v>
      </c>
      <c r="AL136" s="262">
        <f t="shared" ca="1" si="152"/>
        <v>0</v>
      </c>
      <c r="AM136" s="262">
        <f t="shared" ca="1" si="152"/>
        <v>0</v>
      </c>
      <c r="AN136" s="262">
        <f t="shared" ca="1" si="152"/>
        <v>0</v>
      </c>
      <c r="AO136" s="262">
        <f t="shared" ca="1" si="152"/>
        <v>0</v>
      </c>
      <c r="AP136" s="262">
        <f t="shared" ca="1" si="152"/>
        <v>0</v>
      </c>
      <c r="AQ136" s="262">
        <f t="shared" ca="1" si="152"/>
        <v>0</v>
      </c>
      <c r="AR136" s="262">
        <f t="shared" ca="1" si="152"/>
        <v>0</v>
      </c>
      <c r="AS136" s="262">
        <f t="shared" ca="1" si="152"/>
        <v>0</v>
      </c>
      <c r="AT136" s="262">
        <f t="shared" ca="1" si="152"/>
        <v>0</v>
      </c>
      <c r="AU136" s="262">
        <f t="shared" ca="1" si="152"/>
        <v>0</v>
      </c>
      <c r="AV136" s="262">
        <f t="shared" ca="1" si="152"/>
        <v>0</v>
      </c>
      <c r="AW136" s="262">
        <f t="shared" ca="1" si="152"/>
        <v>0</v>
      </c>
      <c r="AX136" s="262">
        <f t="shared" ca="1" si="152"/>
        <v>0</v>
      </c>
      <c r="AY136" s="262">
        <f t="shared" ca="1" si="152"/>
        <v>0</v>
      </c>
      <c r="AZ136" s="262">
        <f t="shared" ca="1" si="152"/>
        <v>0</v>
      </c>
      <c r="BA136" s="262">
        <f t="shared" ca="1" si="152"/>
        <v>0</v>
      </c>
      <c r="BB136" s="262">
        <f t="shared" ca="1" si="152"/>
        <v>0</v>
      </c>
      <c r="BC136" s="262">
        <f t="shared" ca="1" si="152"/>
        <v>0</v>
      </c>
      <c r="BD136" s="262">
        <f t="shared" ca="1" si="152"/>
        <v>0</v>
      </c>
      <c r="BE136" s="262">
        <f t="shared" ca="1" si="152"/>
        <v>0</v>
      </c>
      <c r="BF136" s="262">
        <f t="shared" ca="1" si="152"/>
        <v>0</v>
      </c>
      <c r="BG136" s="262">
        <f t="shared" ca="1" si="152"/>
        <v>0</v>
      </c>
      <c r="BH136" s="262">
        <f t="shared" ca="1" si="152"/>
        <v>0</v>
      </c>
      <c r="BI136" s="262">
        <f t="shared" ca="1" si="152"/>
        <v>0</v>
      </c>
      <c r="BJ136" s="262">
        <f t="shared" ca="1" si="152"/>
        <v>0</v>
      </c>
      <c r="BK136" s="262">
        <f t="shared" ca="1" si="152"/>
        <v>0</v>
      </c>
      <c r="BL136" s="262">
        <f t="shared" ca="1" si="152"/>
        <v>0</v>
      </c>
      <c r="BM136" s="262">
        <f t="shared" ca="1" si="152"/>
        <v>0</v>
      </c>
      <c r="BN136" s="262">
        <f t="shared" ca="1" si="152"/>
        <v>0</v>
      </c>
      <c r="BO136" s="262">
        <f t="shared" ca="1" si="152"/>
        <v>0</v>
      </c>
      <c r="BP136" s="262">
        <f t="shared" ca="1" si="152"/>
        <v>0</v>
      </c>
      <c r="BQ136" s="262">
        <f t="shared" ca="1" si="152"/>
        <v>0</v>
      </c>
      <c r="BR136" s="262">
        <f t="shared" ca="1" si="152"/>
        <v>0</v>
      </c>
      <c r="BS136" s="262">
        <f t="shared" ca="1" si="152"/>
        <v>0</v>
      </c>
      <c r="BT136" s="262">
        <f t="shared" ca="1" si="152"/>
        <v>0</v>
      </c>
      <c r="BU136" s="262">
        <f t="shared" ca="1" si="152"/>
        <v>0</v>
      </c>
      <c r="BV136" s="262">
        <f t="shared" ca="1" si="152"/>
        <v>0</v>
      </c>
      <c r="BW136" s="262">
        <f t="shared" ca="1" si="152"/>
        <v>0</v>
      </c>
      <c r="BX136" s="262">
        <f t="shared" ca="1" si="152"/>
        <v>0</v>
      </c>
      <c r="BY136" s="262">
        <f t="shared" ca="1" si="152"/>
        <v>0</v>
      </c>
      <c r="BZ136" s="262">
        <f t="shared" ca="1" si="152"/>
        <v>0</v>
      </c>
      <c r="CA136" s="262">
        <f t="shared" ca="1" si="152"/>
        <v>0</v>
      </c>
      <c r="CB136" s="262">
        <f t="shared" ca="1" si="152"/>
        <v>0</v>
      </c>
      <c r="CC136" s="262">
        <f t="shared" ca="1" si="152"/>
        <v>0</v>
      </c>
      <c r="CD136" s="262">
        <f t="shared" ca="1" si="152"/>
        <v>0</v>
      </c>
      <c r="CE136" s="262">
        <f t="shared" ca="1" si="152"/>
        <v>0</v>
      </c>
      <c r="CF136" s="262">
        <f t="shared" ca="1" si="152"/>
        <v>0</v>
      </c>
      <c r="CG136" s="262">
        <f t="shared" ca="1" si="152"/>
        <v>0</v>
      </c>
      <c r="CH136" s="262">
        <f t="shared" ca="1" si="152"/>
        <v>0</v>
      </c>
      <c r="CI136" s="262">
        <f t="shared" ca="1" si="152"/>
        <v>0</v>
      </c>
      <c r="CJ136" s="262">
        <f t="shared" ca="1" si="152"/>
        <v>0</v>
      </c>
      <c r="CK136" s="262">
        <f t="shared" ca="1" si="152"/>
        <v>0</v>
      </c>
      <c r="CL136" s="262">
        <f t="shared" ca="1" si="152"/>
        <v>0</v>
      </c>
      <c r="CM136" s="262">
        <f t="shared" ca="1" si="152"/>
        <v>0</v>
      </c>
      <c r="CN136" s="262">
        <f t="shared" ca="1" si="152"/>
        <v>0</v>
      </c>
      <c r="CO136" s="262">
        <f t="shared" ca="1" si="152"/>
        <v>0</v>
      </c>
      <c r="CP136" s="262">
        <f t="shared" ca="1" si="152"/>
        <v>0</v>
      </c>
      <c r="CQ136" s="262">
        <f t="shared" ca="1" si="152"/>
        <v>0</v>
      </c>
      <c r="CR136" s="262">
        <f t="shared" ca="1" si="152"/>
        <v>0</v>
      </c>
      <c r="CS136" s="262">
        <f t="shared" ca="1" si="152"/>
        <v>0</v>
      </c>
      <c r="CT136" s="262">
        <f t="shared" ca="1" si="152"/>
        <v>0</v>
      </c>
      <c r="CU136" s="262">
        <f t="shared" ca="1" si="152"/>
        <v>0</v>
      </c>
      <c r="CV136" s="262">
        <f t="shared" ca="1" si="152"/>
        <v>0</v>
      </c>
      <c r="CW136" s="262">
        <f t="shared" ca="1" si="152"/>
        <v>0</v>
      </c>
      <c r="CX136" s="262">
        <f t="shared" ca="1" si="152"/>
        <v>0</v>
      </c>
      <c r="CY136" s="262">
        <f t="shared" ca="1" si="152"/>
        <v>0</v>
      </c>
      <c r="CZ136" s="262">
        <f t="shared" ca="1" si="152"/>
        <v>0</v>
      </c>
      <c r="DA136" s="262">
        <f t="shared" ca="1" si="152"/>
        <v>0</v>
      </c>
      <c r="DB136" s="262">
        <f t="shared" ca="1" si="152"/>
        <v>0</v>
      </c>
      <c r="DC136" s="262">
        <f t="shared" ca="1" si="152"/>
        <v>0</v>
      </c>
      <c r="DD136" s="262">
        <f t="shared" ca="1" si="152"/>
        <v>0</v>
      </c>
      <c r="DE136" s="262">
        <f t="shared" ca="1" si="152"/>
        <v>0</v>
      </c>
      <c r="DF136" s="262">
        <f t="shared" ca="1" si="152"/>
        <v>0</v>
      </c>
      <c r="DG136" s="262">
        <f t="shared" ca="1" si="152"/>
        <v>0</v>
      </c>
      <c r="DH136" s="262">
        <f t="shared" ca="1" si="152"/>
        <v>0</v>
      </c>
      <c r="DI136" s="262">
        <f t="shared" ca="1" si="152"/>
        <v>0</v>
      </c>
      <c r="DJ136" s="262">
        <f t="shared" ca="1" si="152"/>
        <v>0</v>
      </c>
      <c r="DK136" s="262">
        <f t="shared" ca="1" si="152"/>
        <v>0</v>
      </c>
      <c r="DL136" s="262">
        <f t="shared" ca="1" si="152"/>
        <v>0</v>
      </c>
      <c r="DM136" s="262">
        <f t="shared" ca="1" si="152"/>
        <v>0</v>
      </c>
      <c r="DN136" s="262">
        <f t="shared" ca="1" si="152"/>
        <v>0</v>
      </c>
      <c r="DO136" s="262">
        <f t="shared" ca="1" si="152"/>
        <v>0</v>
      </c>
      <c r="DP136" s="262">
        <f t="shared" ca="1" si="152"/>
        <v>0</v>
      </c>
      <c r="DQ136" s="262">
        <f t="shared" ca="1" si="152"/>
        <v>0</v>
      </c>
      <c r="DR136" s="262">
        <f t="shared" ca="1" si="152"/>
        <v>0</v>
      </c>
      <c r="DS136" s="262">
        <f t="shared" ca="1" si="152"/>
        <v>0</v>
      </c>
      <c r="DT136" s="262">
        <f t="shared" ca="1" si="152"/>
        <v>0</v>
      </c>
      <c r="DU136" s="262">
        <f t="shared" ca="1" si="152"/>
        <v>0</v>
      </c>
      <c r="DV136" s="262">
        <f t="shared" ca="1" si="152"/>
        <v>0</v>
      </c>
      <c r="DW136" s="94"/>
      <c r="DX136" s="96">
        <f ca="1">SUM(G136:DW136)</f>
        <v>13.207390891770743</v>
      </c>
    </row>
    <row r="137" spans="1:128" hidden="1" collapsed="1" x14ac:dyDescent="0.2">
      <c r="A137" s="10" t="str">
        <f ca="1">Language!A$1372</f>
        <v>Простой срок окупаемости</v>
      </c>
      <c r="B137" s="95">
        <f ca="1">IF(B139&gt;0, DX140/12, "-")</f>
        <v>1.0271783932640546</v>
      </c>
      <c r="C137" s="46" t="str">
        <f ca="1">Language!A$48</f>
        <v>лет</v>
      </c>
    </row>
    <row r="138" spans="1:128" hidden="1" outlineLevel="1" x14ac:dyDescent="0.2">
      <c r="A138" s="10" t="str">
        <f ca="1">Language!A$1373</f>
        <v>Недисконтированный поток нарастающим итогом</v>
      </c>
      <c r="B138" s="71"/>
      <c r="C138" s="46" t="str">
        <f ca="1">Параметры!$C$70</f>
        <v>тыс. руб.</v>
      </c>
      <c r="F138" s="6" t="s">
        <v>3083</v>
      </c>
      <c r="G138" s="53">
        <f ca="1">IF(G$2=1,G120,F138+G120)</f>
        <v>-239005.80000000002</v>
      </c>
      <c r="H138" s="53">
        <f t="shared" ref="H138:DV138" ca="1" si="153">IF(H$2=1,H120,G138+H120)</f>
        <v>-242677.20005040313</v>
      </c>
      <c r="I138" s="53">
        <f t="shared" ca="1" si="153"/>
        <v>-276109.88914277288</v>
      </c>
      <c r="J138" s="53">
        <f t="shared" ca="1" si="153"/>
        <v>-254556.28667965735</v>
      </c>
      <c r="K138" s="53">
        <f t="shared" ca="1" si="153"/>
        <v>-229541.56771974522</v>
      </c>
      <c r="L138" s="53">
        <f t="shared" ca="1" si="153"/>
        <v>-205631.85492971627</v>
      </c>
      <c r="M138" s="53">
        <f t="shared" ca="1" si="153"/>
        <v>-181304.39833059232</v>
      </c>
      <c r="N138" s="53">
        <f t="shared" ca="1" si="153"/>
        <v>-156775.88099978634</v>
      </c>
      <c r="O138" s="53">
        <f t="shared" ca="1" si="153"/>
        <v>-113667.17023306618</v>
      </c>
      <c r="P138" s="53">
        <f t="shared" ca="1" si="153"/>
        <v>-74275.476966898103</v>
      </c>
      <c r="Q138" s="53">
        <f t="shared" ca="1" si="153"/>
        <v>-38673.583093675028</v>
      </c>
      <c r="R138" s="53">
        <f t="shared" ca="1" si="153"/>
        <v>-9547.7072283650123</v>
      </c>
      <c r="S138" s="53">
        <f t="shared" ca="1" si="153"/>
        <v>19727.101672230165</v>
      </c>
      <c r="T138" s="53">
        <f t="shared" ca="1" si="153"/>
        <v>49148.937941448443</v>
      </c>
      <c r="U138" s="53">
        <f t="shared" ca="1" si="153"/>
        <v>78212.980969318523</v>
      </c>
      <c r="V138" s="53">
        <f t="shared" ca="1" si="153"/>
        <v>87628.65676497863</v>
      </c>
      <c r="W138" s="53">
        <f t="shared" ca="1" si="153"/>
        <v>105171.71626142535</v>
      </c>
      <c r="X138" s="53">
        <f t="shared" ca="1" si="153"/>
        <v>122812.93017348407</v>
      </c>
      <c r="Y138" s="53">
        <f t="shared" ca="1" si="153"/>
        <v>140552.85348049059</v>
      </c>
      <c r="Z138" s="53">
        <f t="shared" ca="1" si="153"/>
        <v>158980.6025870833</v>
      </c>
      <c r="AA138" s="53">
        <f t="shared" ca="1" si="153"/>
        <v>196608.95805497578</v>
      </c>
      <c r="AB138" s="53">
        <f t="shared" ca="1" si="153"/>
        <v>226389.58212132423</v>
      </c>
      <c r="AC138" s="53">
        <f t="shared" ca="1" si="153"/>
        <v>256337.55357255077</v>
      </c>
      <c r="AD138" s="53">
        <f t="shared" ca="1" si="153"/>
        <v>286453.81861509883</v>
      </c>
      <c r="AE138" s="53">
        <f t="shared" ca="1" si="153"/>
        <v>316739.32880540262</v>
      </c>
      <c r="AF138" s="53">
        <f t="shared" ca="1" si="153"/>
        <v>347195.04108013271</v>
      </c>
      <c r="AG138" s="53">
        <f t="shared" ca="1" si="153"/>
        <v>377821.91778661998</v>
      </c>
      <c r="AH138" s="53">
        <f t="shared" ca="1" si="153"/>
        <v>387883.85755464318</v>
      </c>
      <c r="AI138" s="53">
        <f t="shared" ca="1" si="153"/>
        <v>406642.09788250749</v>
      </c>
      <c r="AJ138" s="53">
        <f t="shared" ca="1" si="153"/>
        <v>425505.36343507713</v>
      </c>
      <c r="AK138" s="53">
        <f t="shared" ca="1" si="153"/>
        <v>444474.24804024101</v>
      </c>
      <c r="AL138" s="53">
        <f t="shared" ca="1" si="153"/>
        <v>464179.10625096149</v>
      </c>
      <c r="AM138" s="53">
        <f t="shared" ca="1" si="153"/>
        <v>504428.61326827342</v>
      </c>
      <c r="AN138" s="53">
        <f t="shared" ca="1" si="153"/>
        <v>536281.04768593272</v>
      </c>
      <c r="AO138" s="53">
        <f t="shared" ca="1" si="153"/>
        <v>568312.54380541143</v>
      </c>
      <c r="AP138" s="53">
        <f t="shared" ca="1" si="153"/>
        <v>600524.11406760535</v>
      </c>
      <c r="AQ138" s="53">
        <f t="shared" ca="1" si="153"/>
        <v>632916.77663789608</v>
      </c>
      <c r="AR138" s="53">
        <f t="shared" ca="1" si="153"/>
        <v>665491.55543852504</v>
      </c>
      <c r="AS138" s="53">
        <f t="shared" ca="1" si="153"/>
        <v>698249.48018113244</v>
      </c>
      <c r="AT138" s="53">
        <f t="shared" ca="1" si="153"/>
        <v>709002.92239958397</v>
      </c>
      <c r="AU138" s="53">
        <f t="shared" ca="1" si="153"/>
        <v>729061.40621706622</v>
      </c>
      <c r="AV138" s="53">
        <f t="shared" ca="1" si="153"/>
        <v>749232.26702498214</v>
      </c>
      <c r="AW138" s="53">
        <f t="shared" ca="1" si="153"/>
        <v>769516.14021917398</v>
      </c>
      <c r="AX138" s="53">
        <f t="shared" ca="1" si="153"/>
        <v>790587.50517131179</v>
      </c>
      <c r="AY138" s="53">
        <f t="shared" ca="1" si="153"/>
        <v>833641.64434650214</v>
      </c>
      <c r="AZ138" s="53">
        <f t="shared" ca="1" si="153"/>
        <v>867710.91584006476</v>
      </c>
      <c r="BA138" s="53">
        <f t="shared" ca="1" si="153"/>
        <v>901971.78335457342</v>
      </c>
      <c r="BB138" s="53">
        <f t="shared" ca="1" si="153"/>
        <v>936425.33020178706</v>
      </c>
      <c r="BC138" s="53">
        <f t="shared" ca="1" si="153"/>
        <v>971072.64581866574</v>
      </c>
      <c r="BD138" s="53">
        <f t="shared" ca="1" si="153"/>
        <v>1005914.825802004</v>
      </c>
      <c r="BE138" s="53">
        <f t="shared" ca="1" si="153"/>
        <v>1040952.9719432618</v>
      </c>
      <c r="BF138" s="53">
        <f t="shared" ca="1" si="153"/>
        <v>1052446.3217836719</v>
      </c>
      <c r="BG138" s="53">
        <f t="shared" ca="1" si="153"/>
        <v>1073896.0661350442</v>
      </c>
      <c r="BH138" s="53">
        <f t="shared" ca="1" si="153"/>
        <v>1095466.0538661813</v>
      </c>
      <c r="BI138" s="53">
        <f t="shared" ca="1" si="153"/>
        <v>1117156.9648506325</v>
      </c>
      <c r="BJ138" s="53">
        <f t="shared" ca="1" si="153"/>
        <v>1139690.4920160866</v>
      </c>
      <c r="BK138" s="53">
        <f t="shared" ca="1" si="153"/>
        <v>1185745.587600207</v>
      </c>
      <c r="BL138" s="53">
        <f t="shared" ca="1" si="153"/>
        <v>1222186.8747649852</v>
      </c>
      <c r="BM138" s="53">
        <f t="shared" ca="1" si="153"/>
        <v>1258833.169672176</v>
      </c>
      <c r="BN138" s="53">
        <f t="shared" ca="1" si="153"/>
        <v>1295685.6314653612</v>
      </c>
      <c r="BO138" s="53">
        <f t="shared" ca="1" si="153"/>
        <v>1332745.4258420882</v>
      </c>
      <c r="BP138" s="53">
        <f t="shared" ca="1" si="153"/>
        <v>1370013.725090927</v>
      </c>
      <c r="BQ138" s="53">
        <f t="shared" ca="1" si="153"/>
        <v>1407491.7081287394</v>
      </c>
      <c r="BR138" s="53">
        <f t="shared" ca="1" si="153"/>
        <v>1419776.7591246434</v>
      </c>
      <c r="BS138" s="53">
        <f t="shared" ca="1" si="153"/>
        <v>1442715.1522472794</v>
      </c>
      <c r="BT138" s="53">
        <f t="shared" ca="1" si="153"/>
        <v>1465782.2057862622</v>
      </c>
      <c r="BU138" s="53">
        <f t="shared" ca="1" si="153"/>
        <v>1488978.647206293</v>
      </c>
      <c r="BV138" s="53">
        <f t="shared" ca="1" si="153"/>
        <v>1513076.6879399947</v>
      </c>
      <c r="BW138" s="53">
        <f t="shared" ca="1" si="153"/>
        <v>1562342.8068816713</v>
      </c>
      <c r="BX138" s="53">
        <f t="shared" ca="1" si="153"/>
        <v>1601322.1508146513</v>
      </c>
      <c r="BY138" s="53">
        <f t="shared" ca="1" si="153"/>
        <v>1640520.8530320115</v>
      </c>
      <c r="BZ138" s="53">
        <f t="shared" ca="1" si="153"/>
        <v>1679940.1538173873</v>
      </c>
      <c r="CA138" s="53">
        <f t="shared" ca="1" si="153"/>
        <v>1719581.3004671517</v>
      </c>
      <c r="CB138" s="53">
        <f t="shared" ca="1" si="153"/>
        <v>1759445.5473300754</v>
      </c>
      <c r="CC138" s="53">
        <f t="shared" ca="1" si="153"/>
        <v>1799534.1558472014</v>
      </c>
      <c r="CD138" s="53">
        <f t="shared" ca="1" si="153"/>
        <v>1812666.3270794861</v>
      </c>
      <c r="CE138" s="53">
        <f t="shared" ca="1" si="153"/>
        <v>1837197.5743873732</v>
      </c>
      <c r="CF138" s="53">
        <f t="shared" ca="1" si="153"/>
        <v>1861866.4883407515</v>
      </c>
      <c r="CG138" s="53">
        <f t="shared" ca="1" si="153"/>
        <v>1886673.8473268505</v>
      </c>
      <c r="CH138" s="53">
        <f t="shared" ca="1" si="153"/>
        <v>1912445.9175785789</v>
      </c>
      <c r="CI138" s="53">
        <f t="shared" ca="1" si="153"/>
        <v>1965147.8315128386</v>
      </c>
      <c r="CJ138" s="53">
        <f t="shared" ca="1" si="153"/>
        <v>2006842.8961877937</v>
      </c>
      <c r="CK138" s="53">
        <f t="shared" ca="1" si="153"/>
        <v>2048772.6742270375</v>
      </c>
      <c r="CL138" s="53">
        <f t="shared" ca="1" si="153"/>
        <v>2090938.4927340539</v>
      </c>
      <c r="CM138" s="53">
        <f t="shared" ca="1" si="153"/>
        <v>2133341.6863159686</v>
      </c>
      <c r="CN138" s="53">
        <f t="shared" ca="1" si="153"/>
        <v>2175983.5971259647</v>
      </c>
      <c r="CO138" s="53">
        <f t="shared" ca="1" si="153"/>
        <v>2218865.5749059562</v>
      </c>
      <c r="CP138" s="53">
        <f t="shared" ca="1" si="153"/>
        <v>2232904.1647911682</v>
      </c>
      <c r="CQ138" s="53">
        <f t="shared" ca="1" si="153"/>
        <v>2259139.7660772721</v>
      </c>
      <c r="CR138" s="53">
        <f t="shared" ca="1" si="153"/>
        <v>2285522.6706740544</v>
      </c>
      <c r="CS138" s="53">
        <f t="shared" ca="1" si="153"/>
        <v>2312053.7114558471</v>
      </c>
      <c r="CT138" s="53">
        <f t="shared" ca="1" si="153"/>
        <v>2339616.9932918632</v>
      </c>
      <c r="CU138" s="53">
        <f t="shared" ca="1" si="153"/>
        <v>2395995.2078681886</v>
      </c>
      <c r="CV138" s="53">
        <f t="shared" ca="1" si="153"/>
        <v>2440596.0937370565</v>
      </c>
      <c r="CW138" s="53">
        <f t="shared" ca="1" si="153"/>
        <v>2485448.1229057144</v>
      </c>
      <c r="CX138" s="53">
        <f t="shared" ca="1" si="153"/>
        <v>2530552.7153748907</v>
      </c>
      <c r="CY138" s="53">
        <f t="shared" ca="1" si="153"/>
        <v>2575911.2991742054</v>
      </c>
      <c r="CZ138" s="53">
        <f t="shared" ca="1" si="153"/>
        <v>2621525.3104075673</v>
      </c>
      <c r="DA138" s="53">
        <f t="shared" ca="1" si="153"/>
        <v>2667396.1932988269</v>
      </c>
      <c r="DB138" s="53">
        <f t="shared" ca="1" si="153"/>
        <v>2682404.651142668</v>
      </c>
      <c r="DC138" s="53">
        <f t="shared" ca="1" si="153"/>
        <v>2710463.911185469</v>
      </c>
      <c r="DD138" s="53">
        <f t="shared" ca="1" si="153"/>
        <v>2738680.7857706901</v>
      </c>
      <c r="DE138" s="53">
        <f t="shared" ca="1" si="153"/>
        <v>2767056.1660738755</v>
      </c>
      <c r="DF138" s="53">
        <f t="shared" ca="1" si="153"/>
        <v>2796536.0443050805</v>
      </c>
      <c r="DG138" s="53">
        <f t="shared" ca="1" si="153"/>
        <v>2856847.9005684154</v>
      </c>
      <c r="DH138" s="53">
        <f t="shared" ca="1" si="153"/>
        <v>2904558.0151147689</v>
      </c>
      <c r="DI138" s="53">
        <f t="shared" ca="1" si="153"/>
        <v>2952536.8529918971</v>
      </c>
      <c r="DJ138" s="53">
        <f t="shared" ca="1" si="153"/>
        <v>3000785.9336005817</v>
      </c>
      <c r="DK138" s="53">
        <f t="shared" ca="1" si="153"/>
        <v>3049306.7849325151</v>
      </c>
      <c r="DL138" s="53">
        <f t="shared" ca="1" si="153"/>
        <v>3098100.9436188815</v>
      </c>
      <c r="DM138" s="53">
        <f t="shared" ca="1" si="153"/>
        <v>3147169.9549791925</v>
      </c>
      <c r="DN138" s="53">
        <f t="shared" ca="1" si="153"/>
        <v>3163216.1715387716</v>
      </c>
      <c r="DO138" s="53">
        <f t="shared" ca="1" si="153"/>
        <v>3193226.746451233</v>
      </c>
      <c r="DP138" s="53">
        <f t="shared" ca="1" si="153"/>
        <v>3223405.9689240884</v>
      </c>
      <c r="DQ138" s="53">
        <f t="shared" ca="1" si="153"/>
        <v>3253754.7925151638</v>
      </c>
      <c r="DR138" s="53">
        <f t="shared" ca="1" si="153"/>
        <v>3285285.4288892169</v>
      </c>
      <c r="DS138" s="53">
        <f t="shared" ca="1" si="153"/>
        <v>3349806.2817576523</v>
      </c>
      <c r="DT138" s="53">
        <f t="shared" ca="1" si="153"/>
        <v>3400843.2709889202</v>
      </c>
      <c r="DU138" s="53">
        <f t="shared" ca="1" si="153"/>
        <v>3452167.7941841143</v>
      </c>
      <c r="DV138" s="53">
        <f t="shared" ca="1" si="153"/>
        <v>3503781.4771020738</v>
      </c>
    </row>
    <row r="139" spans="1:128" hidden="1" outlineLevel="1" x14ac:dyDescent="0.2">
      <c r="A139" s="10" t="str">
        <f ca="1">Language!A$1370</f>
        <v>Флаг периода окупаемости</v>
      </c>
      <c r="B139" s="92">
        <f ca="1">MAX(G139:DW139)</f>
        <v>13</v>
      </c>
      <c r="C139" s="46" t="str">
        <f ca="1">Параметры!$C$23</f>
        <v>мес.</v>
      </c>
      <c r="F139" s="6" t="s">
        <v>3192</v>
      </c>
      <c r="G139" s="260">
        <f ca="1">IF(G138&lt;0,0,IF(F138&gt;=0,0,G$2))</f>
        <v>0</v>
      </c>
      <c r="H139" s="260">
        <f t="shared" ref="H139:DV139" ca="1" si="154">IF(H138&lt;0,0,IF(G138&gt;=0,0,H$2))</f>
        <v>0</v>
      </c>
      <c r="I139" s="260">
        <f t="shared" ca="1" si="154"/>
        <v>0</v>
      </c>
      <c r="J139" s="260">
        <f t="shared" ca="1" si="154"/>
        <v>0</v>
      </c>
      <c r="K139" s="260">
        <f t="shared" ca="1" si="154"/>
        <v>0</v>
      </c>
      <c r="L139" s="260">
        <f t="shared" ca="1" si="154"/>
        <v>0</v>
      </c>
      <c r="M139" s="260">
        <f t="shared" ca="1" si="154"/>
        <v>0</v>
      </c>
      <c r="N139" s="260">
        <f t="shared" ca="1" si="154"/>
        <v>0</v>
      </c>
      <c r="O139" s="260">
        <f t="shared" ca="1" si="154"/>
        <v>0</v>
      </c>
      <c r="P139" s="260">
        <f t="shared" ca="1" si="154"/>
        <v>0</v>
      </c>
      <c r="Q139" s="260">
        <f t="shared" ca="1" si="154"/>
        <v>0</v>
      </c>
      <c r="R139" s="260">
        <f t="shared" ca="1" si="154"/>
        <v>0</v>
      </c>
      <c r="S139" s="260">
        <f t="shared" ca="1" si="154"/>
        <v>13</v>
      </c>
      <c r="T139" s="260">
        <f t="shared" ca="1" si="154"/>
        <v>0</v>
      </c>
      <c r="U139" s="260">
        <f t="shared" ca="1" si="154"/>
        <v>0</v>
      </c>
      <c r="V139" s="260">
        <f t="shared" ca="1" si="154"/>
        <v>0</v>
      </c>
      <c r="W139" s="260">
        <f t="shared" ca="1" si="154"/>
        <v>0</v>
      </c>
      <c r="X139" s="260">
        <f t="shared" ca="1" si="154"/>
        <v>0</v>
      </c>
      <c r="Y139" s="260">
        <f t="shared" ca="1" si="154"/>
        <v>0</v>
      </c>
      <c r="Z139" s="260">
        <f t="shared" ca="1" si="154"/>
        <v>0</v>
      </c>
      <c r="AA139" s="260">
        <f t="shared" ca="1" si="154"/>
        <v>0</v>
      </c>
      <c r="AB139" s="260">
        <f t="shared" ca="1" si="154"/>
        <v>0</v>
      </c>
      <c r="AC139" s="260">
        <f t="shared" ca="1" si="154"/>
        <v>0</v>
      </c>
      <c r="AD139" s="260">
        <f t="shared" ca="1" si="154"/>
        <v>0</v>
      </c>
      <c r="AE139" s="260">
        <f t="shared" ca="1" si="154"/>
        <v>0</v>
      </c>
      <c r="AF139" s="260">
        <f t="shared" ca="1" si="154"/>
        <v>0</v>
      </c>
      <c r="AG139" s="260">
        <f t="shared" ca="1" si="154"/>
        <v>0</v>
      </c>
      <c r="AH139" s="260">
        <f t="shared" ca="1" si="154"/>
        <v>0</v>
      </c>
      <c r="AI139" s="260">
        <f t="shared" ca="1" si="154"/>
        <v>0</v>
      </c>
      <c r="AJ139" s="260">
        <f t="shared" ca="1" si="154"/>
        <v>0</v>
      </c>
      <c r="AK139" s="260">
        <f t="shared" ca="1" si="154"/>
        <v>0</v>
      </c>
      <c r="AL139" s="260">
        <f t="shared" ca="1" si="154"/>
        <v>0</v>
      </c>
      <c r="AM139" s="260">
        <f t="shared" ca="1" si="154"/>
        <v>0</v>
      </c>
      <c r="AN139" s="260">
        <f t="shared" ca="1" si="154"/>
        <v>0</v>
      </c>
      <c r="AO139" s="260">
        <f t="shared" ca="1" si="154"/>
        <v>0</v>
      </c>
      <c r="AP139" s="260">
        <f t="shared" ca="1" si="154"/>
        <v>0</v>
      </c>
      <c r="AQ139" s="260">
        <f t="shared" ca="1" si="154"/>
        <v>0</v>
      </c>
      <c r="AR139" s="260">
        <f t="shared" ca="1" si="154"/>
        <v>0</v>
      </c>
      <c r="AS139" s="260">
        <f t="shared" ca="1" si="154"/>
        <v>0</v>
      </c>
      <c r="AT139" s="260">
        <f t="shared" ca="1" si="154"/>
        <v>0</v>
      </c>
      <c r="AU139" s="260">
        <f t="shared" ca="1" si="154"/>
        <v>0</v>
      </c>
      <c r="AV139" s="260">
        <f t="shared" ca="1" si="154"/>
        <v>0</v>
      </c>
      <c r="AW139" s="260">
        <f t="shared" ca="1" si="154"/>
        <v>0</v>
      </c>
      <c r="AX139" s="260">
        <f t="shared" ca="1" si="154"/>
        <v>0</v>
      </c>
      <c r="AY139" s="260">
        <f t="shared" ca="1" si="154"/>
        <v>0</v>
      </c>
      <c r="AZ139" s="260">
        <f t="shared" ca="1" si="154"/>
        <v>0</v>
      </c>
      <c r="BA139" s="260">
        <f t="shared" ca="1" si="154"/>
        <v>0</v>
      </c>
      <c r="BB139" s="260">
        <f t="shared" ca="1" si="154"/>
        <v>0</v>
      </c>
      <c r="BC139" s="260">
        <f t="shared" ca="1" si="154"/>
        <v>0</v>
      </c>
      <c r="BD139" s="260">
        <f t="shared" ca="1" si="154"/>
        <v>0</v>
      </c>
      <c r="BE139" s="260">
        <f t="shared" ca="1" si="154"/>
        <v>0</v>
      </c>
      <c r="BF139" s="260">
        <f t="shared" ca="1" si="154"/>
        <v>0</v>
      </c>
      <c r="BG139" s="260">
        <f t="shared" ca="1" si="154"/>
        <v>0</v>
      </c>
      <c r="BH139" s="260">
        <f t="shared" ca="1" si="154"/>
        <v>0</v>
      </c>
      <c r="BI139" s="260">
        <f t="shared" ca="1" si="154"/>
        <v>0</v>
      </c>
      <c r="BJ139" s="260">
        <f t="shared" ca="1" si="154"/>
        <v>0</v>
      </c>
      <c r="BK139" s="260">
        <f t="shared" ca="1" si="154"/>
        <v>0</v>
      </c>
      <c r="BL139" s="260">
        <f t="shared" ca="1" si="154"/>
        <v>0</v>
      </c>
      <c r="BM139" s="260">
        <f t="shared" ca="1" si="154"/>
        <v>0</v>
      </c>
      <c r="BN139" s="260">
        <f t="shared" ca="1" si="154"/>
        <v>0</v>
      </c>
      <c r="BO139" s="260">
        <f t="shared" ca="1" si="154"/>
        <v>0</v>
      </c>
      <c r="BP139" s="260">
        <f t="shared" ca="1" si="154"/>
        <v>0</v>
      </c>
      <c r="BQ139" s="260">
        <f t="shared" ca="1" si="154"/>
        <v>0</v>
      </c>
      <c r="BR139" s="260">
        <f t="shared" ca="1" si="154"/>
        <v>0</v>
      </c>
      <c r="BS139" s="260">
        <f t="shared" ca="1" si="154"/>
        <v>0</v>
      </c>
      <c r="BT139" s="260">
        <f t="shared" ca="1" si="154"/>
        <v>0</v>
      </c>
      <c r="BU139" s="260">
        <f t="shared" ca="1" si="154"/>
        <v>0</v>
      </c>
      <c r="BV139" s="260">
        <f t="shared" ca="1" si="154"/>
        <v>0</v>
      </c>
      <c r="BW139" s="260">
        <f t="shared" ca="1" si="154"/>
        <v>0</v>
      </c>
      <c r="BX139" s="260">
        <f t="shared" ca="1" si="154"/>
        <v>0</v>
      </c>
      <c r="BY139" s="260">
        <f t="shared" ca="1" si="154"/>
        <v>0</v>
      </c>
      <c r="BZ139" s="260">
        <f t="shared" ca="1" si="154"/>
        <v>0</v>
      </c>
      <c r="CA139" s="260">
        <f t="shared" ca="1" si="154"/>
        <v>0</v>
      </c>
      <c r="CB139" s="260">
        <f t="shared" ca="1" si="154"/>
        <v>0</v>
      </c>
      <c r="CC139" s="260">
        <f t="shared" ca="1" si="154"/>
        <v>0</v>
      </c>
      <c r="CD139" s="260">
        <f t="shared" ca="1" si="154"/>
        <v>0</v>
      </c>
      <c r="CE139" s="260">
        <f t="shared" ca="1" si="154"/>
        <v>0</v>
      </c>
      <c r="CF139" s="260">
        <f t="shared" ca="1" si="154"/>
        <v>0</v>
      </c>
      <c r="CG139" s="260">
        <f t="shared" ca="1" si="154"/>
        <v>0</v>
      </c>
      <c r="CH139" s="260">
        <f t="shared" ca="1" si="154"/>
        <v>0</v>
      </c>
      <c r="CI139" s="260">
        <f t="shared" ca="1" si="154"/>
        <v>0</v>
      </c>
      <c r="CJ139" s="260">
        <f t="shared" ca="1" si="154"/>
        <v>0</v>
      </c>
      <c r="CK139" s="260">
        <f t="shared" ca="1" si="154"/>
        <v>0</v>
      </c>
      <c r="CL139" s="260">
        <f t="shared" ca="1" si="154"/>
        <v>0</v>
      </c>
      <c r="CM139" s="260">
        <f t="shared" ca="1" si="154"/>
        <v>0</v>
      </c>
      <c r="CN139" s="260">
        <f t="shared" ca="1" si="154"/>
        <v>0</v>
      </c>
      <c r="CO139" s="260">
        <f t="shared" ca="1" si="154"/>
        <v>0</v>
      </c>
      <c r="CP139" s="260">
        <f t="shared" ca="1" si="154"/>
        <v>0</v>
      </c>
      <c r="CQ139" s="260">
        <f t="shared" ca="1" si="154"/>
        <v>0</v>
      </c>
      <c r="CR139" s="260">
        <f t="shared" ca="1" si="154"/>
        <v>0</v>
      </c>
      <c r="CS139" s="260">
        <f t="shared" ca="1" si="154"/>
        <v>0</v>
      </c>
      <c r="CT139" s="260">
        <f t="shared" ca="1" si="154"/>
        <v>0</v>
      </c>
      <c r="CU139" s="260">
        <f t="shared" ca="1" si="154"/>
        <v>0</v>
      </c>
      <c r="CV139" s="260">
        <f t="shared" ca="1" si="154"/>
        <v>0</v>
      </c>
      <c r="CW139" s="260">
        <f t="shared" ca="1" si="154"/>
        <v>0</v>
      </c>
      <c r="CX139" s="260">
        <f t="shared" ca="1" si="154"/>
        <v>0</v>
      </c>
      <c r="CY139" s="260">
        <f t="shared" ca="1" si="154"/>
        <v>0</v>
      </c>
      <c r="CZ139" s="260">
        <f t="shared" ca="1" si="154"/>
        <v>0</v>
      </c>
      <c r="DA139" s="260">
        <f t="shared" ca="1" si="154"/>
        <v>0</v>
      </c>
      <c r="DB139" s="260">
        <f t="shared" ca="1" si="154"/>
        <v>0</v>
      </c>
      <c r="DC139" s="260">
        <f t="shared" ca="1" si="154"/>
        <v>0</v>
      </c>
      <c r="DD139" s="260">
        <f t="shared" ca="1" si="154"/>
        <v>0</v>
      </c>
      <c r="DE139" s="260">
        <f t="shared" ca="1" si="154"/>
        <v>0</v>
      </c>
      <c r="DF139" s="260">
        <f t="shared" ca="1" si="154"/>
        <v>0</v>
      </c>
      <c r="DG139" s="260">
        <f t="shared" ca="1" si="154"/>
        <v>0</v>
      </c>
      <c r="DH139" s="260">
        <f t="shared" ca="1" si="154"/>
        <v>0</v>
      </c>
      <c r="DI139" s="260">
        <f t="shared" ca="1" si="154"/>
        <v>0</v>
      </c>
      <c r="DJ139" s="260">
        <f t="shared" ca="1" si="154"/>
        <v>0</v>
      </c>
      <c r="DK139" s="260">
        <f t="shared" ca="1" si="154"/>
        <v>0</v>
      </c>
      <c r="DL139" s="260">
        <f t="shared" ca="1" si="154"/>
        <v>0</v>
      </c>
      <c r="DM139" s="260">
        <f t="shared" ca="1" si="154"/>
        <v>0</v>
      </c>
      <c r="DN139" s="260">
        <f t="shared" ca="1" si="154"/>
        <v>0</v>
      </c>
      <c r="DO139" s="260">
        <f t="shared" ca="1" si="154"/>
        <v>0</v>
      </c>
      <c r="DP139" s="260">
        <f t="shared" ca="1" si="154"/>
        <v>0</v>
      </c>
      <c r="DQ139" s="260">
        <f t="shared" ca="1" si="154"/>
        <v>0</v>
      </c>
      <c r="DR139" s="260">
        <f t="shared" ca="1" si="154"/>
        <v>0</v>
      </c>
      <c r="DS139" s="260">
        <f t="shared" ca="1" si="154"/>
        <v>0</v>
      </c>
      <c r="DT139" s="260">
        <f t="shared" ca="1" si="154"/>
        <v>0</v>
      </c>
      <c r="DU139" s="260">
        <f t="shared" ca="1" si="154"/>
        <v>0</v>
      </c>
      <c r="DV139" s="260">
        <f t="shared" ca="1" si="154"/>
        <v>0</v>
      </c>
      <c r="DW139" s="94"/>
      <c r="DX139" s="94"/>
    </row>
    <row r="140" spans="1:128" hidden="1" outlineLevel="1" x14ac:dyDescent="0.2">
      <c r="A140" s="10" t="str">
        <f ca="1">Language!A$1371</f>
        <v>Расчет окупаемости в месяцах</v>
      </c>
      <c r="B140" s="95">
        <f ca="1">DX140</f>
        <v>12.326140719168654</v>
      </c>
      <c r="C140" s="46" t="str">
        <f ca="1">Language!A$46</f>
        <v>мес.</v>
      </c>
      <c r="F140" s="6" t="s">
        <v>3192</v>
      </c>
      <c r="G140" s="262">
        <f t="shared" ref="G140:DV140" ca="1" si="155">IF(G$2&lt;$B139,Prj_Step,IF(G$2=$B139,-F138/G120*Prj_Step,0))</f>
        <v>1</v>
      </c>
      <c r="H140" s="262">
        <f t="shared" ca="1" si="155"/>
        <v>1</v>
      </c>
      <c r="I140" s="262">
        <f t="shared" ca="1" si="155"/>
        <v>1</v>
      </c>
      <c r="J140" s="262">
        <f t="shared" ca="1" si="155"/>
        <v>1</v>
      </c>
      <c r="K140" s="262">
        <f t="shared" ca="1" si="155"/>
        <v>1</v>
      </c>
      <c r="L140" s="262">
        <f t="shared" ca="1" si="155"/>
        <v>1</v>
      </c>
      <c r="M140" s="262">
        <f t="shared" ca="1" si="155"/>
        <v>1</v>
      </c>
      <c r="N140" s="262">
        <f t="shared" ca="1" si="155"/>
        <v>1</v>
      </c>
      <c r="O140" s="262">
        <f t="shared" ca="1" si="155"/>
        <v>1</v>
      </c>
      <c r="P140" s="262">
        <f t="shared" ca="1" si="155"/>
        <v>1</v>
      </c>
      <c r="Q140" s="262">
        <f t="shared" ca="1" si="155"/>
        <v>1</v>
      </c>
      <c r="R140" s="262">
        <f t="shared" ca="1" si="155"/>
        <v>1</v>
      </c>
      <c r="S140" s="262">
        <f t="shared" ca="1" si="155"/>
        <v>0.32614071916865361</v>
      </c>
      <c r="T140" s="262">
        <f t="shared" ca="1" si="155"/>
        <v>0</v>
      </c>
      <c r="U140" s="262">
        <f t="shared" ca="1" si="155"/>
        <v>0</v>
      </c>
      <c r="V140" s="262">
        <f t="shared" ca="1" si="155"/>
        <v>0</v>
      </c>
      <c r="W140" s="262">
        <f t="shared" ca="1" si="155"/>
        <v>0</v>
      </c>
      <c r="X140" s="262">
        <f t="shared" ca="1" si="155"/>
        <v>0</v>
      </c>
      <c r="Y140" s="262">
        <f t="shared" ca="1" si="155"/>
        <v>0</v>
      </c>
      <c r="Z140" s="262">
        <f t="shared" ca="1" si="155"/>
        <v>0</v>
      </c>
      <c r="AA140" s="262">
        <f t="shared" ca="1" si="155"/>
        <v>0</v>
      </c>
      <c r="AB140" s="262">
        <f t="shared" ca="1" si="155"/>
        <v>0</v>
      </c>
      <c r="AC140" s="262">
        <f t="shared" ca="1" si="155"/>
        <v>0</v>
      </c>
      <c r="AD140" s="262">
        <f t="shared" ca="1" si="155"/>
        <v>0</v>
      </c>
      <c r="AE140" s="262">
        <f t="shared" ca="1" si="155"/>
        <v>0</v>
      </c>
      <c r="AF140" s="262">
        <f t="shared" ca="1" si="155"/>
        <v>0</v>
      </c>
      <c r="AG140" s="262">
        <f t="shared" ca="1" si="155"/>
        <v>0</v>
      </c>
      <c r="AH140" s="262">
        <f t="shared" ca="1" si="155"/>
        <v>0</v>
      </c>
      <c r="AI140" s="262">
        <f t="shared" ca="1" si="155"/>
        <v>0</v>
      </c>
      <c r="AJ140" s="262">
        <f t="shared" ca="1" si="155"/>
        <v>0</v>
      </c>
      <c r="AK140" s="262">
        <f t="shared" ca="1" si="155"/>
        <v>0</v>
      </c>
      <c r="AL140" s="262">
        <f t="shared" ca="1" si="155"/>
        <v>0</v>
      </c>
      <c r="AM140" s="262">
        <f t="shared" ca="1" si="155"/>
        <v>0</v>
      </c>
      <c r="AN140" s="262">
        <f t="shared" ca="1" si="155"/>
        <v>0</v>
      </c>
      <c r="AO140" s="262">
        <f t="shared" ca="1" si="155"/>
        <v>0</v>
      </c>
      <c r="AP140" s="262">
        <f t="shared" ca="1" si="155"/>
        <v>0</v>
      </c>
      <c r="AQ140" s="262">
        <f t="shared" ca="1" si="155"/>
        <v>0</v>
      </c>
      <c r="AR140" s="262">
        <f t="shared" ca="1" si="155"/>
        <v>0</v>
      </c>
      <c r="AS140" s="262">
        <f t="shared" ca="1" si="155"/>
        <v>0</v>
      </c>
      <c r="AT140" s="262">
        <f t="shared" ca="1" si="155"/>
        <v>0</v>
      </c>
      <c r="AU140" s="262">
        <f t="shared" ca="1" si="155"/>
        <v>0</v>
      </c>
      <c r="AV140" s="262">
        <f t="shared" ca="1" si="155"/>
        <v>0</v>
      </c>
      <c r="AW140" s="262">
        <f t="shared" ca="1" si="155"/>
        <v>0</v>
      </c>
      <c r="AX140" s="262">
        <f t="shared" ca="1" si="155"/>
        <v>0</v>
      </c>
      <c r="AY140" s="262">
        <f t="shared" ca="1" si="155"/>
        <v>0</v>
      </c>
      <c r="AZ140" s="262">
        <f t="shared" ca="1" si="155"/>
        <v>0</v>
      </c>
      <c r="BA140" s="262">
        <f t="shared" ca="1" si="155"/>
        <v>0</v>
      </c>
      <c r="BB140" s="262">
        <f t="shared" ca="1" si="155"/>
        <v>0</v>
      </c>
      <c r="BC140" s="262">
        <f t="shared" ca="1" si="155"/>
        <v>0</v>
      </c>
      <c r="BD140" s="262">
        <f t="shared" ca="1" si="155"/>
        <v>0</v>
      </c>
      <c r="BE140" s="262">
        <f t="shared" ca="1" si="155"/>
        <v>0</v>
      </c>
      <c r="BF140" s="262">
        <f t="shared" ca="1" si="155"/>
        <v>0</v>
      </c>
      <c r="BG140" s="262">
        <f t="shared" ca="1" si="155"/>
        <v>0</v>
      </c>
      <c r="BH140" s="262">
        <f t="shared" ca="1" si="155"/>
        <v>0</v>
      </c>
      <c r="BI140" s="262">
        <f t="shared" ca="1" si="155"/>
        <v>0</v>
      </c>
      <c r="BJ140" s="262">
        <f t="shared" ca="1" si="155"/>
        <v>0</v>
      </c>
      <c r="BK140" s="262">
        <f t="shared" ca="1" si="155"/>
        <v>0</v>
      </c>
      <c r="BL140" s="262">
        <f t="shared" ca="1" si="155"/>
        <v>0</v>
      </c>
      <c r="BM140" s="262">
        <f t="shared" ca="1" si="155"/>
        <v>0</v>
      </c>
      <c r="BN140" s="262">
        <f t="shared" ca="1" si="155"/>
        <v>0</v>
      </c>
      <c r="BO140" s="262">
        <f t="shared" ca="1" si="155"/>
        <v>0</v>
      </c>
      <c r="BP140" s="262">
        <f t="shared" ca="1" si="155"/>
        <v>0</v>
      </c>
      <c r="BQ140" s="262">
        <f t="shared" ca="1" si="155"/>
        <v>0</v>
      </c>
      <c r="BR140" s="262">
        <f t="shared" ca="1" si="155"/>
        <v>0</v>
      </c>
      <c r="BS140" s="262">
        <f t="shared" ca="1" si="155"/>
        <v>0</v>
      </c>
      <c r="BT140" s="262">
        <f t="shared" ca="1" si="155"/>
        <v>0</v>
      </c>
      <c r="BU140" s="262">
        <f t="shared" ca="1" si="155"/>
        <v>0</v>
      </c>
      <c r="BV140" s="262">
        <f t="shared" ca="1" si="155"/>
        <v>0</v>
      </c>
      <c r="BW140" s="262">
        <f t="shared" ca="1" si="155"/>
        <v>0</v>
      </c>
      <c r="BX140" s="262">
        <f t="shared" ca="1" si="155"/>
        <v>0</v>
      </c>
      <c r="BY140" s="262">
        <f t="shared" ca="1" si="155"/>
        <v>0</v>
      </c>
      <c r="BZ140" s="262">
        <f t="shared" ca="1" si="155"/>
        <v>0</v>
      </c>
      <c r="CA140" s="262">
        <f t="shared" ca="1" si="155"/>
        <v>0</v>
      </c>
      <c r="CB140" s="262">
        <f t="shared" ca="1" si="155"/>
        <v>0</v>
      </c>
      <c r="CC140" s="262">
        <f t="shared" ca="1" si="155"/>
        <v>0</v>
      </c>
      <c r="CD140" s="262">
        <f t="shared" ca="1" si="155"/>
        <v>0</v>
      </c>
      <c r="CE140" s="262">
        <f t="shared" ca="1" si="155"/>
        <v>0</v>
      </c>
      <c r="CF140" s="262">
        <f t="shared" ca="1" si="155"/>
        <v>0</v>
      </c>
      <c r="CG140" s="262">
        <f t="shared" ca="1" si="155"/>
        <v>0</v>
      </c>
      <c r="CH140" s="262">
        <f t="shared" ca="1" si="155"/>
        <v>0</v>
      </c>
      <c r="CI140" s="262">
        <f t="shared" ca="1" si="155"/>
        <v>0</v>
      </c>
      <c r="CJ140" s="262">
        <f t="shared" ca="1" si="155"/>
        <v>0</v>
      </c>
      <c r="CK140" s="262">
        <f t="shared" ca="1" si="155"/>
        <v>0</v>
      </c>
      <c r="CL140" s="262">
        <f t="shared" ca="1" si="155"/>
        <v>0</v>
      </c>
      <c r="CM140" s="262">
        <f t="shared" ca="1" si="155"/>
        <v>0</v>
      </c>
      <c r="CN140" s="262">
        <f t="shared" ca="1" si="155"/>
        <v>0</v>
      </c>
      <c r="CO140" s="262">
        <f t="shared" ca="1" si="155"/>
        <v>0</v>
      </c>
      <c r="CP140" s="262">
        <f t="shared" ca="1" si="155"/>
        <v>0</v>
      </c>
      <c r="CQ140" s="262">
        <f t="shared" ca="1" si="155"/>
        <v>0</v>
      </c>
      <c r="CR140" s="262">
        <f t="shared" ca="1" si="155"/>
        <v>0</v>
      </c>
      <c r="CS140" s="262">
        <f t="shared" ca="1" si="155"/>
        <v>0</v>
      </c>
      <c r="CT140" s="262">
        <f t="shared" ca="1" si="155"/>
        <v>0</v>
      </c>
      <c r="CU140" s="262">
        <f t="shared" ca="1" si="155"/>
        <v>0</v>
      </c>
      <c r="CV140" s="262">
        <f t="shared" ca="1" si="155"/>
        <v>0</v>
      </c>
      <c r="CW140" s="262">
        <f t="shared" ca="1" si="155"/>
        <v>0</v>
      </c>
      <c r="CX140" s="262">
        <f t="shared" ca="1" si="155"/>
        <v>0</v>
      </c>
      <c r="CY140" s="262">
        <f t="shared" ca="1" si="155"/>
        <v>0</v>
      </c>
      <c r="CZ140" s="262">
        <f t="shared" ca="1" si="155"/>
        <v>0</v>
      </c>
      <c r="DA140" s="262">
        <f t="shared" ca="1" si="155"/>
        <v>0</v>
      </c>
      <c r="DB140" s="262">
        <f t="shared" ca="1" si="155"/>
        <v>0</v>
      </c>
      <c r="DC140" s="262">
        <f t="shared" ca="1" si="155"/>
        <v>0</v>
      </c>
      <c r="DD140" s="262">
        <f t="shared" ca="1" si="155"/>
        <v>0</v>
      </c>
      <c r="DE140" s="262">
        <f t="shared" ca="1" si="155"/>
        <v>0</v>
      </c>
      <c r="DF140" s="262">
        <f t="shared" ca="1" si="155"/>
        <v>0</v>
      </c>
      <c r="DG140" s="262">
        <f t="shared" ca="1" si="155"/>
        <v>0</v>
      </c>
      <c r="DH140" s="262">
        <f t="shared" ca="1" si="155"/>
        <v>0</v>
      </c>
      <c r="DI140" s="262">
        <f t="shared" ca="1" si="155"/>
        <v>0</v>
      </c>
      <c r="DJ140" s="262">
        <f t="shared" ca="1" si="155"/>
        <v>0</v>
      </c>
      <c r="DK140" s="262">
        <f t="shared" ca="1" si="155"/>
        <v>0</v>
      </c>
      <c r="DL140" s="262">
        <f t="shared" ca="1" si="155"/>
        <v>0</v>
      </c>
      <c r="DM140" s="262">
        <f t="shared" ca="1" si="155"/>
        <v>0</v>
      </c>
      <c r="DN140" s="262">
        <f t="shared" ca="1" si="155"/>
        <v>0</v>
      </c>
      <c r="DO140" s="262">
        <f t="shared" ca="1" si="155"/>
        <v>0</v>
      </c>
      <c r="DP140" s="262">
        <f t="shared" ca="1" si="155"/>
        <v>0</v>
      </c>
      <c r="DQ140" s="262">
        <f t="shared" ca="1" si="155"/>
        <v>0</v>
      </c>
      <c r="DR140" s="262">
        <f t="shared" ca="1" si="155"/>
        <v>0</v>
      </c>
      <c r="DS140" s="262">
        <f t="shared" ca="1" si="155"/>
        <v>0</v>
      </c>
      <c r="DT140" s="262">
        <f t="shared" ca="1" si="155"/>
        <v>0</v>
      </c>
      <c r="DU140" s="262">
        <f t="shared" ca="1" si="155"/>
        <v>0</v>
      </c>
      <c r="DV140" s="262">
        <f t="shared" ca="1" si="155"/>
        <v>0</v>
      </c>
      <c r="DW140" s="94"/>
      <c r="DX140" s="96">
        <f ca="1">SUM(G140:DW140)</f>
        <v>12.326140719168654</v>
      </c>
    </row>
    <row r="141" spans="1:128" hidden="1" collapsed="1" x14ac:dyDescent="0.2">
      <c r="A141" s="10" t="str">
        <f ca="1">Language!A1414</f>
        <v>Модифицированная IRR, MIRR</v>
      </c>
      <c r="B141" s="90">
        <f ca="1">IFERROR(IF(POWER(1+IRR(G143:DW143,G118),360/Параметры!B$27)-1&gt;999%,"-",POWER(1+IRR(G143:DW143,G118),360/Параметры!B$27)-1),"-")</f>
        <v>0.43044644320463488</v>
      </c>
      <c r="C141" s="46" t="s">
        <v>1</v>
      </c>
      <c r="G141" s="39" t="str">
        <f ca="1">Language!A$1366</f>
        <v>(с учетом инфляции, номинальная)</v>
      </c>
    </row>
    <row r="142" spans="1:128" hidden="1" outlineLevel="1" x14ac:dyDescent="0.2">
      <c r="A142" s="10" t="str">
        <f ca="1">Language!A1356</f>
        <v>Денежный поток для расчета эффективности</v>
      </c>
      <c r="B142" s="90"/>
      <c r="C142" s="46" t="str">
        <f ca="1">Параметры!$C$70</f>
        <v>тыс. руб.</v>
      </c>
      <c r="F142" s="6" t="s">
        <v>3082</v>
      </c>
      <c r="G142" s="53">
        <f ca="1">IF(G120&lt;0,G120/G119,G120*Параметры!G$147)</f>
        <v>-239005.80000000002</v>
      </c>
      <c r="H142" s="53">
        <f ca="1">IF(H120&lt;0,H120/H119,H120*Параметры!H$147)</f>
        <v>-3628.8879297941321</v>
      </c>
      <c r="I142" s="53">
        <f ca="1">IF(I120&lt;0,I120/I119,I120*Параметры!I$147)</f>
        <v>-32662.919676110745</v>
      </c>
      <c r="J142" s="53">
        <f ca="1">IF(J120&lt;0,J120/J119,J120*Параметры!J$147)</f>
        <v>125585.23430221359</v>
      </c>
      <c r="K142" s="53">
        <f ca="1">IF(K120&lt;0,K120/K119,K120*Параметры!K$147)</f>
        <v>143554.19975682645</v>
      </c>
      <c r="L142" s="53">
        <f ca="1">IF(L120&lt;0,L120/L119,L120*Параметры!L$147)</f>
        <v>135143.82189565917</v>
      </c>
      <c r="M142" s="53">
        <f ca="1">IF(M120&lt;0,M120/M119,M120*Параметры!M$147)</f>
        <v>135431.63037272982</v>
      </c>
      <c r="N142" s="53">
        <f ca="1">IF(N120&lt;0,N120/N119,N120*Параметры!N$147)</f>
        <v>134491.94068354002</v>
      </c>
      <c r="O142" s="53">
        <f ca="1">IF(O120&lt;0,O120/O119,O120*Параметры!O$147)</f>
        <v>232804.60181592085</v>
      </c>
      <c r="P142" s="53">
        <f ca="1">IF(P120&lt;0,P120/P119,P120*Параметры!P$147)</f>
        <v>209523.49906981122</v>
      </c>
      <c r="Q142" s="53">
        <f ca="1">IF(Q120&lt;0,Q120/Q119,Q120*Параметры!Q$147)</f>
        <v>186510.27087160476</v>
      </c>
      <c r="R142" s="53">
        <f ca="1">IF(R120&lt;0,R120/R119,R120*Параметры!R$147)</f>
        <v>150283.12201334731</v>
      </c>
      <c r="S142" s="53">
        <f ca="1">IF(S120&lt;0,S120/S119,S120*Параметры!S$147)</f>
        <v>148773.93361481765</v>
      </c>
      <c r="T142" s="53">
        <f ca="1">IF(T120&lt;0,T120/T119,T120*Параметры!T$147)</f>
        <v>147266.55055052432</v>
      </c>
      <c r="U142" s="53">
        <f ca="1">IF(U120&lt;0,U120/U119,U120*Параметры!U$147)</f>
        <v>143282.09756176639</v>
      </c>
      <c r="V142" s="53">
        <f ca="1">IF(V120&lt;0,V120/V119,V120*Параметры!V$147)</f>
        <v>45718.183033248475</v>
      </c>
      <c r="W142" s="53">
        <f ca="1">IF(W120&lt;0,W120/W119,W120*Параметры!W$147)</f>
        <v>83896.600749198595</v>
      </c>
      <c r="X142" s="53">
        <f ca="1">IF(X120&lt;0,X120/X119,X120*Параметры!X$147)</f>
        <v>83093.88364159537</v>
      </c>
      <c r="Y142" s="53">
        <f ca="1">IF(Y120&lt;0,Y120/Y119,Y120*Параметры!Y$147)</f>
        <v>82298.873784364987</v>
      </c>
      <c r="Z142" s="53">
        <f ca="1">IF(Z120&lt;0,Z120/Z119,Z120*Параметры!Z$147)</f>
        <v>84200.759275782868</v>
      </c>
      <c r="AA142" s="53">
        <f ca="1">IF(AA120&lt;0,AA120/AA119,AA120*Параметры!AA$147)</f>
        <v>169340.37529692595</v>
      </c>
      <c r="AB142" s="53">
        <f ca="1">IF(AB120&lt;0,AB120/AB119,AB120*Параметры!AB$147)</f>
        <v>132002.0381952585</v>
      </c>
      <c r="AC142" s="53">
        <f ca="1">IF(AC120&lt;0,AC120/AC119,AC120*Параметры!AC$147)</f>
        <v>130742.20825068101</v>
      </c>
      <c r="AD142" s="53">
        <f ca="1">IF(AD120&lt;0,AD120/AD119,AD120*Параметры!AD$147)</f>
        <v>129494.42719317097</v>
      </c>
      <c r="AE142" s="53">
        <f ca="1">IF(AE120&lt;0,AE120/AE119,AE120*Параметры!AE$147)</f>
        <v>128258.57941208397</v>
      </c>
      <c r="AF142" s="53">
        <f ca="1">IF(AF120&lt;0,AF120/AF119,AF120*Параметры!AF$147)</f>
        <v>127034.55041169951</v>
      </c>
      <c r="AG142" s="53">
        <f ca="1">IF(AG120&lt;0,AG120/AG119,AG120*Параметры!AG$147)</f>
        <v>125822.2268004162</v>
      </c>
      <c r="AH142" s="53">
        <f ca="1">IF(AH120&lt;0,AH120/AH119,AH120*Параметры!AH$147)</f>
        <v>40713.452577302844</v>
      </c>
      <c r="AI142" s="53">
        <f ca="1">IF(AI120&lt;0,AI120/AI119,AI120*Параметры!AI$147)</f>
        <v>74756.658033158237</v>
      </c>
      <c r="AJ142" s="53">
        <f ca="1">IF(AJ120&lt;0,AJ120/AJ119,AJ120*Параметры!AJ$147)</f>
        <v>74041.673131281219</v>
      </c>
      <c r="AK142" s="53">
        <f ca="1">IF(AK120&lt;0,AK120/AK119,AK120*Параметры!AK$147)</f>
        <v>73333.548899231362</v>
      </c>
      <c r="AL142" s="53">
        <f ca="1">IF(AL120&lt;0,AL120/AL119,AL120*Параметры!AL$147)</f>
        <v>75030.144899997074</v>
      </c>
      <c r="AM142" s="53">
        <f ca="1">IF(AM120&lt;0,AM120/AM119,AM120*Параметры!AM$147)</f>
        <v>150947.03934334172</v>
      </c>
      <c r="AN142" s="53">
        <f ca="1">IF(AN120&lt;0,AN120/AN119,AN120*Параметры!AN$147)</f>
        <v>117654.41447430821</v>
      </c>
      <c r="AO142" s="53">
        <f ca="1">IF(AO120&lt;0,AO120/AO119,AO120*Параметры!AO$147)</f>
        <v>116531.78087785371</v>
      </c>
      <c r="AP142" s="53">
        <f ca="1">IF(AP120&lt;0,AP120/AP119,AP120*Параметры!AP$147)</f>
        <v>115419.88009461173</v>
      </c>
      <c r="AQ142" s="53">
        <f ca="1">IF(AQ120&lt;0,AQ120/AQ119,AQ120*Параметры!AQ$147)</f>
        <v>114318.60920092309</v>
      </c>
      <c r="AR142" s="53">
        <f ca="1">IF(AR120&lt;0,AR120/AR119,AR120*Параметры!AR$147)</f>
        <v>113227.86626485737</v>
      </c>
      <c r="AS142" s="53">
        <f ca="1">IF(AS120&lt;0,AS120/AS119,AS120*Параметры!AS$147)</f>
        <v>112147.55033652677</v>
      </c>
      <c r="AT142" s="53">
        <f ca="1">IF(AT120&lt;0,AT120/AT119,AT120*Параметры!AT$147)</f>
        <v>36259.555803105002</v>
      </c>
      <c r="AU142" s="53">
        <f ca="1">IF(AU120&lt;0,AU120/AU119,AU120*Параметры!AU$147)</f>
        <v>66615.399828318928</v>
      </c>
      <c r="AV142" s="53">
        <f ca="1">IF(AV120&lt;0,AV120/AV119,AV120*Параметры!AV$147)</f>
        <v>65978.514278919669</v>
      </c>
      <c r="AW142" s="53">
        <f ca="1">IF(AW120&lt;0,AW120/AW119,AW120*Параметры!AW$147)</f>
        <v>65347.736469770032</v>
      </c>
      <c r="AX142" s="53">
        <f ca="1">IF(AX120&lt;0,AX120/AX119,AX120*Параметры!AX$147)</f>
        <v>66861.157990666645</v>
      </c>
      <c r="AY142" s="53">
        <f ca="1">IF(AY120&lt;0,AY120/AY119,AY120*Параметры!AY$147)</f>
        <v>134554.33622309216</v>
      </c>
      <c r="AZ142" s="53">
        <f ca="1">IF(AZ120&lt;0,AZ120/AZ119,AZ120*Параметры!AZ$147)</f>
        <v>104869.01714259695</v>
      </c>
      <c r="BA142" s="53">
        <f ca="1">IF(BA120&lt;0,BA120/BA119,BA120*Параметры!BA$147)</f>
        <v>103868.59782808414</v>
      </c>
      <c r="BB142" s="53">
        <f ca="1">IF(BB120&lt;0,BB120/BB119,BB120*Параметры!BB$147)</f>
        <v>102877.73962388682</v>
      </c>
      <c r="BC142" s="53">
        <f ca="1">IF(BC120&lt;0,BC120/BC119,BC120*Параметры!BC$147)</f>
        <v>101896.35089184034</v>
      </c>
      <c r="BD142" s="53">
        <f ca="1">IF(BD120&lt;0,BD120/BD119,BD120*Параметры!BD$147)</f>
        <v>100924.34087601061</v>
      </c>
      <c r="BE142" s="53">
        <f ca="1">IF(BE120&lt;0,BE120/BE119,BE120*Параметры!BE$147)</f>
        <v>99961.619694147608</v>
      </c>
      <c r="BF142" s="53">
        <f ca="1">IF(BF120&lt;0,BF120/BF119,BF120*Параметры!BF$147)</f>
        <v>32295.376636960824</v>
      </c>
      <c r="BG142" s="53">
        <f ca="1">IF(BG120&lt;0,BG120/BG119,BG120*Параметры!BG$147)</f>
        <v>59363.214637573903</v>
      </c>
      <c r="BH142" s="53">
        <f ca="1">IF(BH120&lt;0,BH120/BH119,BH120*Параметры!BH$147)</f>
        <v>58795.860568342621</v>
      </c>
      <c r="BI142" s="53">
        <f ca="1">IF(BI120&lt;0,BI120/BI119,BI120*Параметры!BI$147)</f>
        <v>58233.944492204246</v>
      </c>
      <c r="BJ142" s="53">
        <f ca="1">IF(BJ120&lt;0,BJ120/BJ119,BJ120*Параметры!BJ$147)</f>
        <v>59583.931531849688</v>
      </c>
      <c r="BK142" s="53">
        <f ca="1">IF(BK120&lt;0,BK120/BK119,BK120*Параметры!BK$147)</f>
        <v>119944.1938061664</v>
      </c>
      <c r="BL142" s="53">
        <f ca="1">IF(BL120&lt;0,BL120/BL119,BL120*Параметры!BL$147)</f>
        <v>93475.288260257075</v>
      </c>
      <c r="BM142" s="53">
        <f ca="1">IF(BM120&lt;0,BM120/BM119,BM120*Параметры!BM$147)</f>
        <v>92583.744073423761</v>
      </c>
      <c r="BN142" s="53">
        <f ca="1">IF(BN120&lt;0,BN120/BN119,BN120*Параметры!BN$147)</f>
        <v>91700.717725398077</v>
      </c>
      <c r="BO142" s="53">
        <f ca="1">IF(BO120&lt;0,BO120/BO119,BO120*Параметры!BO$147)</f>
        <v>90826.127618341372</v>
      </c>
      <c r="BP142" s="53">
        <f ca="1">IF(BP120&lt;0,BP120/BP119,BP120*Параметры!BP$147)</f>
        <v>89959.892939367375</v>
      </c>
      <c r="BQ142" s="53">
        <f ca="1">IF(BQ120&lt;0,BQ120/BQ119,BQ120*Параметры!BQ$147)</f>
        <v>89101.933652947147</v>
      </c>
      <c r="BR142" s="53">
        <f ca="1">IF(BR120&lt;0,BR120/BR119,BR120*Параметры!BR$147)</f>
        <v>28766.660317295209</v>
      </c>
      <c r="BS142" s="53">
        <f ca="1">IF(BS120&lt;0,BS120/BS119,BS120*Параметры!BS$147)</f>
        <v>52902.602321859114</v>
      </c>
      <c r="BT142" s="53">
        <f ca="1">IF(BT120&lt;0,BT120/BT119,BT120*Параметры!BT$147)</f>
        <v>52397.157898164725</v>
      </c>
      <c r="BU142" s="53">
        <f ca="1">IF(BU120&lt;0,BU120/BU119,BU120*Параметры!BU$147)</f>
        <v>51896.555622241263</v>
      </c>
      <c r="BV142" s="53">
        <f ca="1">IF(BV120&lt;0,BV120/BV119,BV120*Параметры!BV$147)</f>
        <v>53100.726996624922</v>
      </c>
      <c r="BW142" s="53">
        <f ca="1">IF(BW120&lt;0,BW120/BW119,BW120*Параметры!BW$147)</f>
        <v>106922.38726103776</v>
      </c>
      <c r="BX142" s="53">
        <f ca="1">IF(BX120&lt;0,BX120/BX119,BX120*Параметры!BX$147)</f>
        <v>83321.366455533178</v>
      </c>
      <c r="BY142" s="53">
        <f ca="1">IF(BY120&lt;0,BY120/BY119,BY120*Параметры!BY$147)</f>
        <v>82526.819862775796</v>
      </c>
      <c r="BZ142" s="53">
        <f ca="1">IF(BZ120&lt;0,BZ120/BZ119,BZ120*Параметры!BZ$147)</f>
        <v>81739.862105830616</v>
      </c>
      <c r="CA142" s="53">
        <f ca="1">IF(CA120&lt;0,CA120/CA119,CA120*Параметры!CA$147)</f>
        <v>80960.420520661937</v>
      </c>
      <c r="CB142" s="53">
        <f ca="1">IF(CB120&lt;0,CB120/CB119,CB120*Параметры!CB$147)</f>
        <v>80188.42314174799</v>
      </c>
      <c r="CC142" s="53">
        <f ca="1">IF(CC120&lt;0,CC120/CC119,CC120*Параметры!CC$147)</f>
        <v>79423.798695308462</v>
      </c>
      <c r="CD142" s="53">
        <f ca="1">IF(CD120&lt;0,CD120/CD119,CD120*Параметры!CD$147)</f>
        <v>25625.230018499322</v>
      </c>
      <c r="CE142" s="53">
        <f ca="1">IF(CE120&lt;0,CE120/CE119,CE120*Параметры!CE$147)</f>
        <v>47146.822573144273</v>
      </c>
      <c r="CF142" s="53">
        <f ca="1">IF(CF120&lt;0,CF120/CF119,CF120*Параметры!CF$147)</f>
        <v>46696.506535382985</v>
      </c>
      <c r="CG142" s="53">
        <f ca="1">IF(CG120&lt;0,CG120/CG119,CG120*Параметры!CG$147)</f>
        <v>46250.502471541855</v>
      </c>
      <c r="CH142" s="53">
        <f ca="1">IF(CH120&lt;0,CH120/CH119,CH120*Параметры!CH$147)</f>
        <v>47324.582722624029</v>
      </c>
      <c r="CI142" s="53">
        <f ca="1">IF(CI120&lt;0,CI120/CI119,CI120*Параметры!CI$147)</f>
        <v>95315.918461034453</v>
      </c>
      <c r="CJ142" s="53">
        <f ca="1">IF(CJ120&lt;0,CJ120/CJ119,CJ120*Параметры!CJ$147)</f>
        <v>74272.024886892425</v>
      </c>
      <c r="CK142" s="53">
        <f ca="1">IF(CK120&lt;0,CK120/CK119,CK120*Параметры!CK$147)</f>
        <v>73563.898875440544</v>
      </c>
      <c r="CL142" s="53">
        <f ca="1">IF(CL120&lt;0,CL120/CL119,CL120*Параметры!CL$147)</f>
        <v>72862.534378302851</v>
      </c>
      <c r="CM142" s="53">
        <f ca="1">IF(CM120&lt;0,CM120/CM119,CM120*Параметры!CM$147)</f>
        <v>72167.866681774423</v>
      </c>
      <c r="CN142" s="53">
        <f ca="1">IF(CN120&lt;0,CN120/CN119,CN120*Параметры!CN$147)</f>
        <v>71479.831693776301</v>
      </c>
      <c r="CO142" s="53">
        <f ca="1">IF(CO120&lt;0,CO120/CO119,CO120*Параметры!CO$147)</f>
        <v>70798.365937880808</v>
      </c>
      <c r="CP142" s="53">
        <f ca="1">IF(CP120&lt;0,CP120/CP119,CP120*Параметры!CP$147)</f>
        <v>22828.295018376935</v>
      </c>
      <c r="CQ142" s="53">
        <f ca="1">IF(CQ120&lt;0,CQ120/CQ119,CQ120*Параметры!CQ$147)</f>
        <v>42018.696380090179</v>
      </c>
      <c r="CR142" s="53">
        <f ca="1">IF(CR120&lt;0,CR120/CR119,CR120*Параметры!CR$147)</f>
        <v>41617.474502006698</v>
      </c>
      <c r="CS142" s="53">
        <f ca="1">IF(CS120&lt;0,CS120/CS119,CS120*Параметры!CS$147)</f>
        <v>41220.092794128293</v>
      </c>
      <c r="CT142" s="53">
        <f ca="1">IF(CT120&lt;0,CT120/CT119,CT120*Параметры!CT$147)</f>
        <v>42178.114997666504</v>
      </c>
      <c r="CU142" s="53">
        <f ca="1">IF(CU120&lt;0,CU120/CU119,CU120*Параметры!CU$147)</f>
        <v>84970.685477756473</v>
      </c>
      <c r="CV142" s="53">
        <f ca="1">IF(CV120&lt;0,CV120/CV119,CV120*Параметры!CV$147)</f>
        <v>66206.838688660035</v>
      </c>
      <c r="CW142" s="53">
        <f ca="1">IF(CW120&lt;0,CW120/CW119,CW120*Параметры!CW$147)</f>
        <v>65575.713578800307</v>
      </c>
      <c r="CX142" s="53">
        <f ca="1">IF(CX120&lt;0,CX120/CX119,CX120*Параметры!CX$147)</f>
        <v>64950.613154531296</v>
      </c>
      <c r="CY142" s="53">
        <f ca="1">IF(CY120&lt;0,CY120/CY119,CY120*Параметры!CY$147)</f>
        <v>64331.47977810305</v>
      </c>
      <c r="CZ142" s="53">
        <f ca="1">IF(CZ120&lt;0,CZ120/CZ119,CZ120*Параметры!CZ$147)</f>
        <v>63718.25636508091</v>
      </c>
      <c r="DA142" s="53">
        <f ca="1">IF(DA120&lt;0,DA120/DA119,DA120*Параметры!DA$147)</f>
        <v>63110.886379006137</v>
      </c>
      <c r="DB142" s="53">
        <f ca="1">IF(DB120&lt;0,DB120/DB119,DB120*Параметры!DB$147)</f>
        <v>20337.839379072666</v>
      </c>
      <c r="DC142" s="53">
        <f ca="1">IF(DC120&lt;0,DC120/DC119,DC120*Параметры!DC$147)</f>
        <v>37449.542815914989</v>
      </c>
      <c r="DD142" s="53">
        <f ca="1">IF(DD120&lt;0,DD120/DD119,DD120*Параметры!DD$147)</f>
        <v>37092.044909824159</v>
      </c>
      <c r="DE142" s="53">
        <f ca="1">IF(DE120&lt;0,DE120/DE119,DE120*Параметры!DE$147)</f>
        <v>36737.967261176716</v>
      </c>
      <c r="DF142" s="53">
        <f ca="1">IF(DF120&lt;0,DF120/DF119,DF120*Параметры!DF$147)</f>
        <v>37592.454264602078</v>
      </c>
      <c r="DG142" s="53">
        <f ca="1">IF(DG120&lt;0,DG120/DG119,DG120*Параметры!DG$147)</f>
        <v>75749.409703817524</v>
      </c>
      <c r="DH142" s="53">
        <f ca="1">IF(DH120&lt;0,DH120/DH119,DH120*Параметры!DH$147)</f>
        <v>59018.556023403595</v>
      </c>
      <c r="DI142" s="53">
        <f ca="1">IF(DI120&lt;0,DI120/DI119,DI120*Параметры!DI$147)</f>
        <v>58456.042175735944</v>
      </c>
      <c r="DJ142" s="53">
        <f ca="1">IF(DJ120&lt;0,DJ120/DJ119,DJ120*Параметры!DJ$147)</f>
        <v>57898.896729939297</v>
      </c>
      <c r="DK142" s="53">
        <f ca="1">IF(DK120&lt;0,DK120/DK119,DK120*Параметры!DK$147)</f>
        <v>57347.068346774438</v>
      </c>
      <c r="DL142" s="53">
        <f ca="1">IF(DL120&lt;0,DL120/DL119,DL120*Параметры!DL$147)</f>
        <v>56800.506179562435</v>
      </c>
      <c r="DM142" s="53">
        <f ca="1">IF(DM120&lt;0,DM120/DM119,DM120*Параметры!DM$147)</f>
        <v>56259.159869412106</v>
      </c>
      <c r="DN142" s="53">
        <f ca="1">IF(DN120&lt;0,DN120/DN119,DN120*Параметры!DN$147)</f>
        <v>18120.081491648736</v>
      </c>
      <c r="DO142" s="53">
        <f ca="1">IF(DO120&lt;0,DO120/DO119,DO120*Параметры!DO$147)</f>
        <v>33378.235575037601</v>
      </c>
      <c r="DP142" s="53">
        <f ca="1">IF(DP120&lt;0,DP120/DP119,DP120*Параметры!DP$147)</f>
        <v>33059.681832561742</v>
      </c>
      <c r="DQ142" s="53">
        <f ca="1">IF(DQ120&lt;0,DQ120/DQ119,DQ120*Параметры!DQ$147)</f>
        <v>32744.174574354096</v>
      </c>
      <c r="DR142" s="53">
        <f ca="1">IF(DR120&lt;0,DR120/DR119,DR120*Параметры!DR$147)</f>
        <v>33506.300934575374</v>
      </c>
      <c r="DS142" s="53">
        <f ca="1">IF(DS120&lt;0,DS120/DS119,DS120*Параметры!DS$147)</f>
        <v>67529.79183551186</v>
      </c>
      <c r="DT142" s="53">
        <f ca="1">IF(DT120&lt;0,DT120/DT119,DT120*Параметры!DT$147)</f>
        <v>52611.64983702531</v>
      </c>
      <c r="DU142" s="53">
        <f ca="1">IF(DU120&lt;0,DU120/DU119,DU120*Параметры!DU$147)</f>
        <v>52110.274468927608</v>
      </c>
      <c r="DV142" s="53">
        <f ca="1">IF(DV120&lt;0,DV120/DV119,DV120*Параметры!DV$147)</f>
        <v>51613.682917959595</v>
      </c>
      <c r="DW142" s="53"/>
      <c r="DX142" s="55">
        <f ca="1">SUM(G142:DW142)</f>
        <v>9309048.5863503609</v>
      </c>
    </row>
    <row r="143" spans="1:128" hidden="1" outlineLevel="1" x14ac:dyDescent="0.2">
      <c r="A143" s="10" t="str">
        <f ca="1">Language!A480</f>
        <v>Модифицированный денежный поток</v>
      </c>
      <c r="B143" s="90"/>
      <c r="C143" s="46" t="str">
        <f ca="1">Параметры!$C$70</f>
        <v>тыс. руб.</v>
      </c>
      <c r="F143" s="6" t="s">
        <v>3082</v>
      </c>
      <c r="G143" s="53">
        <f ca="1">IF(G$2=1,SUMIF($G142:OFFSET($G142,0,Prj_Len-G$2),"&lt;0",$G142:OFFSET($G142,0,Prj_Len-G$2)),IF(G$2=Prj_Len,SUMIF($G142:OFFSET(G142,0,Prj_Len-G$2),"&gt;=0",$G142:OFFSET($G142,0,Prj_Len-G$2)),0))</f>
        <v>-275297.60760590492</v>
      </c>
      <c r="H143" s="53">
        <f ca="1">IF(H$2=1,SUMIF($G142:OFFSET($G142,0,Prj_Len-H$2),"&lt;0",$G142:OFFSET($G142,0,Prj_Len-H$2)),IF(H$2=Prj_Len,SUMIF($G142:OFFSET(H142,0,Prj_Len-H$2),"&gt;=0",$G142:OFFSET($G142,0,Prj_Len-H$2)),0))</f>
        <v>0</v>
      </c>
      <c r="I143" s="53">
        <f ca="1">IF(I$2=1,SUMIF($G142:OFFSET($G142,0,Prj_Len-I$2),"&lt;0",$G142:OFFSET($G142,0,Prj_Len-I$2)),IF(I$2=Prj_Len,SUMIF($G142:OFFSET(I142,0,Prj_Len-I$2),"&gt;=0",$G142:OFFSET($G142,0,Prj_Len-I$2)),0))</f>
        <v>0</v>
      </c>
      <c r="J143" s="53">
        <f ca="1">IF(J$2=1,SUMIF($G142:OFFSET($G142,0,Prj_Len-J$2),"&lt;0",$G142:OFFSET($G142,0,Prj_Len-J$2)),IF(J$2=Prj_Len,SUMIF($G142:OFFSET(J142,0,Prj_Len-J$2),"&gt;=0",$G142:OFFSET($G142,0,Prj_Len-J$2)),0))</f>
        <v>0</v>
      </c>
      <c r="K143" s="53">
        <f ca="1">IF(K$2=1,SUMIF($G142:OFFSET($G142,0,Prj_Len-K$2),"&lt;0",$G142:OFFSET($G142,0,Prj_Len-K$2)),IF(K$2=Prj_Len,SUMIF($G142:OFFSET(K142,0,Prj_Len-K$2),"&gt;=0",$G142:OFFSET($G142,0,Prj_Len-K$2)),0))</f>
        <v>0</v>
      </c>
      <c r="L143" s="53">
        <f ca="1">IF(L$2=1,SUMIF($G142:OFFSET($G142,0,Prj_Len-L$2),"&lt;0",$G142:OFFSET($G142,0,Prj_Len-L$2)),IF(L$2=Prj_Len,SUMIF($G142:OFFSET(L142,0,Prj_Len-L$2),"&gt;=0",$G142:OFFSET($G142,0,Prj_Len-L$2)),0))</f>
        <v>0</v>
      </c>
      <c r="M143" s="53">
        <f ca="1">IF(M$2=1,SUMIF($G142:OFFSET($G142,0,Prj_Len-M$2),"&lt;0",$G142:OFFSET($G142,0,Prj_Len-M$2)),IF(M$2=Prj_Len,SUMIF($G142:OFFSET(M142,0,Prj_Len-M$2),"&gt;=0",$G142:OFFSET($G142,0,Prj_Len-M$2)),0))</f>
        <v>0</v>
      </c>
      <c r="N143" s="53">
        <f ca="1">IF(N$2=1,SUMIF($G142:OFFSET($G142,0,Prj_Len-N$2),"&lt;0",$G142:OFFSET($G142,0,Prj_Len-N$2)),IF(N$2=Prj_Len,SUMIF($G142:OFFSET(N142,0,Prj_Len-N$2),"&gt;=0",$G142:OFFSET($G142,0,Prj_Len-N$2)),0))</f>
        <v>0</v>
      </c>
      <c r="O143" s="53">
        <f ca="1">IF(O$2=1,SUMIF($G142:OFFSET($G142,0,Prj_Len-O$2),"&lt;0",$G142:OFFSET($G142,0,Prj_Len-O$2)),IF(O$2=Prj_Len,SUMIF($G142:OFFSET(O142,0,Prj_Len-O$2),"&gt;=0",$G142:OFFSET($G142,0,Prj_Len-O$2)),0))</f>
        <v>0</v>
      </c>
      <c r="P143" s="53">
        <f ca="1">IF(P$2=1,SUMIF($G142:OFFSET($G142,0,Prj_Len-P$2),"&lt;0",$G142:OFFSET($G142,0,Prj_Len-P$2)),IF(P$2=Prj_Len,SUMIF($G142:OFFSET(P142,0,Prj_Len-P$2),"&gt;=0",$G142:OFFSET($G142,0,Prj_Len-P$2)),0))</f>
        <v>0</v>
      </c>
      <c r="Q143" s="53">
        <f ca="1">IF(Q$2=1,SUMIF($G142:OFFSET($G142,0,Prj_Len-Q$2),"&lt;0",$G142:OFFSET($G142,0,Prj_Len-Q$2)),IF(Q$2=Prj_Len,SUMIF($G142:OFFSET(Q142,0,Prj_Len-Q$2),"&gt;=0",$G142:OFFSET($G142,0,Prj_Len-Q$2)),0))</f>
        <v>0</v>
      </c>
      <c r="R143" s="53">
        <f ca="1">IF(R$2=1,SUMIF($G142:OFFSET($G142,0,Prj_Len-R$2),"&lt;0",$G142:OFFSET($G142,0,Prj_Len-R$2)),IF(R$2=Prj_Len,SUMIF($G142:OFFSET(R142,0,Prj_Len-R$2),"&gt;=0",$G142:OFFSET($G142,0,Prj_Len-R$2)),0))</f>
        <v>0</v>
      </c>
      <c r="S143" s="53">
        <f ca="1">IF(S$2=1,SUMIF($G142:OFFSET($G142,0,Prj_Len-S$2),"&lt;0",$G142:OFFSET($G142,0,Prj_Len-S$2)),IF(S$2=Prj_Len,SUMIF($G142:OFFSET(S142,0,Prj_Len-S$2),"&gt;=0",$G142:OFFSET($G142,0,Prj_Len-S$2)),0))</f>
        <v>0</v>
      </c>
      <c r="T143" s="53">
        <f ca="1">IF(T$2=1,SUMIF($G142:OFFSET($G142,0,Prj_Len-T$2),"&lt;0",$G142:OFFSET($G142,0,Prj_Len-T$2)),IF(T$2=Prj_Len,SUMIF($G142:OFFSET(T142,0,Prj_Len-T$2),"&gt;=0",$G142:OFFSET($G142,0,Prj_Len-T$2)),0))</f>
        <v>0</v>
      </c>
      <c r="U143" s="53">
        <f ca="1">IF(U$2=1,SUMIF($G142:OFFSET($G142,0,Prj_Len-U$2),"&lt;0",$G142:OFFSET($G142,0,Prj_Len-U$2)),IF(U$2=Prj_Len,SUMIF($G142:OFFSET(U142,0,Prj_Len-U$2),"&gt;=0",$G142:OFFSET($G142,0,Prj_Len-U$2)),0))</f>
        <v>0</v>
      </c>
      <c r="V143" s="53">
        <f ca="1">IF(V$2=1,SUMIF($G142:OFFSET($G142,0,Prj_Len-V$2),"&lt;0",$G142:OFFSET($G142,0,Prj_Len-V$2)),IF(V$2=Prj_Len,SUMIF($G142:OFFSET(V142,0,Prj_Len-V$2),"&gt;=0",$G142:OFFSET($G142,0,Prj_Len-V$2)),0))</f>
        <v>0</v>
      </c>
      <c r="W143" s="53">
        <f ca="1">IF(W$2=1,SUMIF($G142:OFFSET($G142,0,Prj_Len-W$2),"&lt;0",$G142:OFFSET($G142,0,Prj_Len-W$2)),IF(W$2=Prj_Len,SUMIF($G142:OFFSET(W142,0,Prj_Len-W$2),"&gt;=0",$G142:OFFSET($G142,0,Prj_Len-W$2)),0))</f>
        <v>0</v>
      </c>
      <c r="X143" s="53">
        <f ca="1">IF(X$2=1,SUMIF($G142:OFFSET($G142,0,Prj_Len-X$2),"&lt;0",$G142:OFFSET($G142,0,Prj_Len-X$2)),IF(X$2=Prj_Len,SUMIF($G142:OFFSET(X142,0,Prj_Len-X$2),"&gt;=0",$G142:OFFSET($G142,0,Prj_Len-X$2)),0))</f>
        <v>0</v>
      </c>
      <c r="Y143" s="53">
        <f ca="1">IF(Y$2=1,SUMIF($G142:OFFSET($G142,0,Prj_Len-Y$2),"&lt;0",$G142:OFFSET($G142,0,Prj_Len-Y$2)),IF(Y$2=Prj_Len,SUMIF($G142:OFFSET(Y142,0,Prj_Len-Y$2),"&gt;=0",$G142:OFFSET($G142,0,Prj_Len-Y$2)),0))</f>
        <v>0</v>
      </c>
      <c r="Z143" s="53">
        <f ca="1">IF(Z$2=1,SUMIF($G142:OFFSET($G142,0,Prj_Len-Z$2),"&lt;0",$G142:OFFSET($G142,0,Prj_Len-Z$2)),IF(Z$2=Prj_Len,SUMIF($G142:OFFSET(Z142,0,Prj_Len-Z$2),"&gt;=0",$G142:OFFSET($G142,0,Prj_Len-Z$2)),0))</f>
        <v>0</v>
      </c>
      <c r="AA143" s="53">
        <f ca="1">IF(AA$2=1,SUMIF($G142:OFFSET($G142,0,Prj_Len-AA$2),"&lt;0",$G142:OFFSET($G142,0,Prj_Len-AA$2)),IF(AA$2=Prj_Len,SUMIF($G142:OFFSET(AA142,0,Prj_Len-AA$2),"&gt;=0",$G142:OFFSET($G142,0,Prj_Len-AA$2)),0))</f>
        <v>0</v>
      </c>
      <c r="AB143" s="53">
        <f ca="1">IF(AB$2=1,SUMIF($G142:OFFSET($G142,0,Prj_Len-AB$2),"&lt;0",$G142:OFFSET($G142,0,Prj_Len-AB$2)),IF(AB$2=Prj_Len,SUMIF($G142:OFFSET(AB142,0,Prj_Len-AB$2),"&gt;=0",$G142:OFFSET($G142,0,Prj_Len-AB$2)),0))</f>
        <v>0</v>
      </c>
      <c r="AC143" s="53">
        <f ca="1">IF(AC$2=1,SUMIF($G142:OFFSET($G142,0,Prj_Len-AC$2),"&lt;0",$G142:OFFSET($G142,0,Prj_Len-AC$2)),IF(AC$2=Prj_Len,SUMIF($G142:OFFSET(AC142,0,Prj_Len-AC$2),"&gt;=0",$G142:OFFSET($G142,0,Prj_Len-AC$2)),0))</f>
        <v>0</v>
      </c>
      <c r="AD143" s="53">
        <f ca="1">IF(AD$2=1,SUMIF($G142:OFFSET($G142,0,Prj_Len-AD$2),"&lt;0",$G142:OFFSET($G142,0,Prj_Len-AD$2)),IF(AD$2=Prj_Len,SUMIF($G142:OFFSET(AD142,0,Prj_Len-AD$2),"&gt;=0",$G142:OFFSET($G142,0,Prj_Len-AD$2)),0))</f>
        <v>0</v>
      </c>
      <c r="AE143" s="53">
        <f ca="1">IF(AE$2=1,SUMIF($G142:OFFSET($G142,0,Prj_Len-AE$2),"&lt;0",$G142:OFFSET($G142,0,Prj_Len-AE$2)),IF(AE$2=Prj_Len,SUMIF($G142:OFFSET(AE142,0,Prj_Len-AE$2),"&gt;=0",$G142:OFFSET($G142,0,Prj_Len-AE$2)),0))</f>
        <v>0</v>
      </c>
      <c r="AF143" s="53">
        <f ca="1">IF(AF$2=1,SUMIF($G142:OFFSET($G142,0,Prj_Len-AF$2),"&lt;0",$G142:OFFSET($G142,0,Prj_Len-AF$2)),IF(AF$2=Prj_Len,SUMIF($G142:OFFSET(AF142,0,Prj_Len-AF$2),"&gt;=0",$G142:OFFSET($G142,0,Prj_Len-AF$2)),0))</f>
        <v>0</v>
      </c>
      <c r="AG143" s="53">
        <f ca="1">IF(AG$2=1,SUMIF($G142:OFFSET($G142,0,Prj_Len-AG$2),"&lt;0",$G142:OFFSET($G142,0,Prj_Len-AG$2)),IF(AG$2=Prj_Len,SUMIF($G142:OFFSET(AG142,0,Prj_Len-AG$2),"&gt;=0",$G142:OFFSET($G142,0,Prj_Len-AG$2)),0))</f>
        <v>0</v>
      </c>
      <c r="AH143" s="53">
        <f ca="1">IF(AH$2=1,SUMIF($G142:OFFSET($G142,0,Prj_Len-AH$2),"&lt;0",$G142:OFFSET($G142,0,Prj_Len-AH$2)),IF(AH$2=Prj_Len,SUMIF($G142:OFFSET(AH142,0,Prj_Len-AH$2),"&gt;=0",$G142:OFFSET($G142,0,Prj_Len-AH$2)),0))</f>
        <v>0</v>
      </c>
      <c r="AI143" s="53">
        <f ca="1">IF(AI$2=1,SUMIF($G142:OFFSET($G142,0,Prj_Len-AI$2),"&lt;0",$G142:OFFSET($G142,0,Prj_Len-AI$2)),IF(AI$2=Prj_Len,SUMIF($G142:OFFSET(AI142,0,Prj_Len-AI$2),"&gt;=0",$G142:OFFSET($G142,0,Prj_Len-AI$2)),0))</f>
        <v>0</v>
      </c>
      <c r="AJ143" s="53">
        <f ca="1">IF(AJ$2=1,SUMIF($G142:OFFSET($G142,0,Prj_Len-AJ$2),"&lt;0",$G142:OFFSET($G142,0,Prj_Len-AJ$2)),IF(AJ$2=Prj_Len,SUMIF($G142:OFFSET(AJ142,0,Prj_Len-AJ$2),"&gt;=0",$G142:OFFSET($G142,0,Prj_Len-AJ$2)),0))</f>
        <v>0</v>
      </c>
      <c r="AK143" s="53">
        <f ca="1">IF(AK$2=1,SUMIF($G142:OFFSET($G142,0,Prj_Len-AK$2),"&lt;0",$G142:OFFSET($G142,0,Prj_Len-AK$2)),IF(AK$2=Prj_Len,SUMIF($G142:OFFSET(AK142,0,Prj_Len-AK$2),"&gt;=0",$G142:OFFSET($G142,0,Prj_Len-AK$2)),0))</f>
        <v>0</v>
      </c>
      <c r="AL143" s="53">
        <f ca="1">IF(AL$2=1,SUMIF($G142:OFFSET($G142,0,Prj_Len-AL$2),"&lt;0",$G142:OFFSET($G142,0,Prj_Len-AL$2)),IF(AL$2=Prj_Len,SUMIF($G142:OFFSET(AL142,0,Prj_Len-AL$2),"&gt;=0",$G142:OFFSET($G142,0,Prj_Len-AL$2)),0))</f>
        <v>0</v>
      </c>
      <c r="AM143" s="53">
        <f ca="1">IF(AM$2=1,SUMIF($G142:OFFSET($G142,0,Prj_Len-AM$2),"&lt;0",$G142:OFFSET($G142,0,Prj_Len-AM$2)),IF(AM$2=Prj_Len,SUMIF($G142:OFFSET(AM142,0,Prj_Len-AM$2),"&gt;=0",$G142:OFFSET($G142,0,Prj_Len-AM$2)),0))</f>
        <v>0</v>
      </c>
      <c r="AN143" s="53">
        <f ca="1">IF(AN$2=1,SUMIF($G142:OFFSET($G142,0,Prj_Len-AN$2),"&lt;0",$G142:OFFSET($G142,0,Prj_Len-AN$2)),IF(AN$2=Prj_Len,SUMIF($G142:OFFSET(AN142,0,Prj_Len-AN$2),"&gt;=0",$G142:OFFSET($G142,0,Prj_Len-AN$2)),0))</f>
        <v>0</v>
      </c>
      <c r="AO143" s="53">
        <f ca="1">IF(AO$2=1,SUMIF($G142:OFFSET($G142,0,Prj_Len-AO$2),"&lt;0",$G142:OFFSET($G142,0,Prj_Len-AO$2)),IF(AO$2=Prj_Len,SUMIF($G142:OFFSET(AO142,0,Prj_Len-AO$2),"&gt;=0",$G142:OFFSET($G142,0,Prj_Len-AO$2)),0))</f>
        <v>0</v>
      </c>
      <c r="AP143" s="53">
        <f ca="1">IF(AP$2=1,SUMIF($G142:OFFSET($G142,0,Prj_Len-AP$2),"&lt;0",$G142:OFFSET($G142,0,Prj_Len-AP$2)),IF(AP$2=Prj_Len,SUMIF($G142:OFFSET(AP142,0,Prj_Len-AP$2),"&gt;=0",$G142:OFFSET($G142,0,Prj_Len-AP$2)),0))</f>
        <v>0</v>
      </c>
      <c r="AQ143" s="53">
        <f ca="1">IF(AQ$2=1,SUMIF($G142:OFFSET($G142,0,Prj_Len-AQ$2),"&lt;0",$G142:OFFSET($G142,0,Prj_Len-AQ$2)),IF(AQ$2=Prj_Len,SUMIF($G142:OFFSET(AQ142,0,Prj_Len-AQ$2),"&gt;=0",$G142:OFFSET($G142,0,Prj_Len-AQ$2)),0))</f>
        <v>0</v>
      </c>
      <c r="AR143" s="53">
        <f ca="1">IF(AR$2=1,SUMIF($G142:OFFSET($G142,0,Prj_Len-AR$2),"&lt;0",$G142:OFFSET($G142,0,Prj_Len-AR$2)),IF(AR$2=Prj_Len,SUMIF($G142:OFFSET(AR142,0,Prj_Len-AR$2),"&gt;=0",$G142:OFFSET($G142,0,Prj_Len-AR$2)),0))</f>
        <v>0</v>
      </c>
      <c r="AS143" s="53">
        <f ca="1">IF(AS$2=1,SUMIF($G142:OFFSET($G142,0,Prj_Len-AS$2),"&lt;0",$G142:OFFSET($G142,0,Prj_Len-AS$2)),IF(AS$2=Prj_Len,SUMIF($G142:OFFSET(AS142,0,Prj_Len-AS$2),"&gt;=0",$G142:OFFSET($G142,0,Prj_Len-AS$2)),0))</f>
        <v>0</v>
      </c>
      <c r="AT143" s="53">
        <f ca="1">IF(AT$2=1,SUMIF($G142:OFFSET($G142,0,Prj_Len-AT$2),"&lt;0",$G142:OFFSET($G142,0,Prj_Len-AT$2)),IF(AT$2=Prj_Len,SUMIF($G142:OFFSET(AT142,0,Prj_Len-AT$2),"&gt;=0",$G142:OFFSET($G142,0,Prj_Len-AT$2)),0))</f>
        <v>0</v>
      </c>
      <c r="AU143" s="53">
        <f ca="1">IF(AU$2=1,SUMIF($G142:OFFSET($G142,0,Prj_Len-AU$2),"&lt;0",$G142:OFFSET($G142,0,Prj_Len-AU$2)),IF(AU$2=Prj_Len,SUMIF($G142:OFFSET(AU142,0,Prj_Len-AU$2),"&gt;=0",$G142:OFFSET($G142,0,Prj_Len-AU$2)),0))</f>
        <v>0</v>
      </c>
      <c r="AV143" s="53">
        <f ca="1">IF(AV$2=1,SUMIF($G142:OFFSET($G142,0,Prj_Len-AV$2),"&lt;0",$G142:OFFSET($G142,0,Prj_Len-AV$2)),IF(AV$2=Prj_Len,SUMIF($G142:OFFSET(AV142,0,Prj_Len-AV$2),"&gt;=0",$G142:OFFSET($G142,0,Prj_Len-AV$2)),0))</f>
        <v>0</v>
      </c>
      <c r="AW143" s="53">
        <f ca="1">IF(AW$2=1,SUMIF($G142:OFFSET($G142,0,Prj_Len-AW$2),"&lt;0",$G142:OFFSET($G142,0,Prj_Len-AW$2)),IF(AW$2=Prj_Len,SUMIF($G142:OFFSET(AW142,0,Prj_Len-AW$2),"&gt;=0",$G142:OFFSET($G142,0,Prj_Len-AW$2)),0))</f>
        <v>0</v>
      </c>
      <c r="AX143" s="53">
        <f ca="1">IF(AX$2=1,SUMIF($G142:OFFSET($G142,0,Prj_Len-AX$2),"&lt;0",$G142:OFFSET($G142,0,Prj_Len-AX$2)),IF(AX$2=Prj_Len,SUMIF($G142:OFFSET(AX142,0,Prj_Len-AX$2),"&gt;=0",$G142:OFFSET($G142,0,Prj_Len-AX$2)),0))</f>
        <v>0</v>
      </c>
      <c r="AY143" s="53">
        <f ca="1">IF(AY$2=1,SUMIF($G142:OFFSET($G142,0,Prj_Len-AY$2),"&lt;0",$G142:OFFSET($G142,0,Prj_Len-AY$2)),IF(AY$2=Prj_Len,SUMIF($G142:OFFSET(AY142,0,Prj_Len-AY$2),"&gt;=0",$G142:OFFSET($G142,0,Prj_Len-AY$2)),0))</f>
        <v>0</v>
      </c>
      <c r="AZ143" s="53">
        <f ca="1">IF(AZ$2=1,SUMIF($G142:OFFSET($G142,0,Prj_Len-AZ$2),"&lt;0",$G142:OFFSET($G142,0,Prj_Len-AZ$2)),IF(AZ$2=Prj_Len,SUMIF($G142:OFFSET(AZ142,0,Prj_Len-AZ$2),"&gt;=0",$G142:OFFSET($G142,0,Prj_Len-AZ$2)),0))</f>
        <v>0</v>
      </c>
      <c r="BA143" s="53">
        <f ca="1">IF(BA$2=1,SUMIF($G142:OFFSET($G142,0,Prj_Len-BA$2),"&lt;0",$G142:OFFSET($G142,0,Prj_Len-BA$2)),IF(BA$2=Prj_Len,SUMIF($G142:OFFSET(BA142,0,Prj_Len-BA$2),"&gt;=0",$G142:OFFSET($G142,0,Prj_Len-BA$2)),0))</f>
        <v>0</v>
      </c>
      <c r="BB143" s="53">
        <f ca="1">IF(BB$2=1,SUMIF($G142:OFFSET($G142,0,Prj_Len-BB$2),"&lt;0",$G142:OFFSET($G142,0,Prj_Len-BB$2)),IF(BB$2=Prj_Len,SUMIF($G142:OFFSET(BB142,0,Prj_Len-BB$2),"&gt;=0",$G142:OFFSET($G142,0,Prj_Len-BB$2)),0))</f>
        <v>0</v>
      </c>
      <c r="BC143" s="53">
        <f ca="1">IF(BC$2=1,SUMIF($G142:OFFSET($G142,0,Prj_Len-BC$2),"&lt;0",$G142:OFFSET($G142,0,Prj_Len-BC$2)),IF(BC$2=Prj_Len,SUMIF($G142:OFFSET(BC142,0,Prj_Len-BC$2),"&gt;=0",$G142:OFFSET($G142,0,Prj_Len-BC$2)),0))</f>
        <v>0</v>
      </c>
      <c r="BD143" s="53">
        <f ca="1">IF(BD$2=1,SUMIF($G142:OFFSET($G142,0,Prj_Len-BD$2),"&lt;0",$G142:OFFSET($G142,0,Prj_Len-BD$2)),IF(BD$2=Prj_Len,SUMIF($G142:OFFSET(BD142,0,Prj_Len-BD$2),"&gt;=0",$G142:OFFSET($G142,0,Prj_Len-BD$2)),0))</f>
        <v>0</v>
      </c>
      <c r="BE143" s="53">
        <f ca="1">IF(BE$2=1,SUMIF($G142:OFFSET($G142,0,Prj_Len-BE$2),"&lt;0",$G142:OFFSET($G142,0,Prj_Len-BE$2)),IF(BE$2=Prj_Len,SUMIF($G142:OFFSET(BE142,0,Prj_Len-BE$2),"&gt;=0",$G142:OFFSET($G142,0,Prj_Len-BE$2)),0))</f>
        <v>0</v>
      </c>
      <c r="BF143" s="53">
        <f ca="1">IF(BF$2=1,SUMIF($G142:OFFSET($G142,0,Prj_Len-BF$2),"&lt;0",$G142:OFFSET($G142,0,Prj_Len-BF$2)),IF(BF$2=Prj_Len,SUMIF($G142:OFFSET(BF142,0,Prj_Len-BF$2),"&gt;=0",$G142:OFFSET($G142,0,Prj_Len-BF$2)),0))</f>
        <v>0</v>
      </c>
      <c r="BG143" s="53">
        <f ca="1">IF(BG$2=1,SUMIF($G142:OFFSET($G142,0,Prj_Len-BG$2),"&lt;0",$G142:OFFSET($G142,0,Prj_Len-BG$2)),IF(BG$2=Prj_Len,SUMIF($G142:OFFSET(BG142,0,Prj_Len-BG$2),"&gt;=0",$G142:OFFSET($G142,0,Prj_Len-BG$2)),0))</f>
        <v>0</v>
      </c>
      <c r="BH143" s="53">
        <f ca="1">IF(BH$2=1,SUMIF($G142:OFFSET($G142,0,Prj_Len-BH$2),"&lt;0",$G142:OFFSET($G142,0,Prj_Len-BH$2)),IF(BH$2=Prj_Len,SUMIF($G142:OFFSET(BH142,0,Prj_Len-BH$2),"&gt;=0",$G142:OFFSET($G142,0,Prj_Len-BH$2)),0))</f>
        <v>0</v>
      </c>
      <c r="BI143" s="53">
        <f ca="1">IF(BI$2=1,SUMIF($G142:OFFSET($G142,0,Prj_Len-BI$2),"&lt;0",$G142:OFFSET($G142,0,Prj_Len-BI$2)),IF(BI$2=Prj_Len,SUMIF($G142:OFFSET(BI142,0,Prj_Len-BI$2),"&gt;=0",$G142:OFFSET($G142,0,Prj_Len-BI$2)),0))</f>
        <v>0</v>
      </c>
      <c r="BJ143" s="53">
        <f ca="1">IF(BJ$2=1,SUMIF($G142:OFFSET($G142,0,Prj_Len-BJ$2),"&lt;0",$G142:OFFSET($G142,0,Prj_Len-BJ$2)),IF(BJ$2=Prj_Len,SUMIF($G142:OFFSET(BJ142,0,Prj_Len-BJ$2),"&gt;=0",$G142:OFFSET($G142,0,Prj_Len-BJ$2)),0))</f>
        <v>0</v>
      </c>
      <c r="BK143" s="53">
        <f ca="1">IF(BK$2=1,SUMIF($G142:OFFSET($G142,0,Prj_Len-BK$2),"&lt;0",$G142:OFFSET($G142,0,Prj_Len-BK$2)),IF(BK$2=Prj_Len,SUMIF($G142:OFFSET(BK142,0,Prj_Len-BK$2),"&gt;=0",$G142:OFFSET($G142,0,Prj_Len-BK$2)),0))</f>
        <v>0</v>
      </c>
      <c r="BL143" s="53">
        <f ca="1">IF(BL$2=1,SUMIF($G142:OFFSET($G142,0,Prj_Len-BL$2),"&lt;0",$G142:OFFSET($G142,0,Prj_Len-BL$2)),IF(BL$2=Prj_Len,SUMIF($G142:OFFSET(BL142,0,Prj_Len-BL$2),"&gt;=0",$G142:OFFSET($G142,0,Prj_Len-BL$2)),0))</f>
        <v>0</v>
      </c>
      <c r="BM143" s="53">
        <f ca="1">IF(BM$2=1,SUMIF($G142:OFFSET($G142,0,Prj_Len-BM$2),"&lt;0",$G142:OFFSET($G142,0,Prj_Len-BM$2)),IF(BM$2=Prj_Len,SUMIF($G142:OFFSET(BM142,0,Prj_Len-BM$2),"&gt;=0",$G142:OFFSET($G142,0,Prj_Len-BM$2)),0))</f>
        <v>0</v>
      </c>
      <c r="BN143" s="53">
        <f ca="1">IF(BN$2=1,SUMIF($G142:OFFSET($G142,0,Prj_Len-BN$2),"&lt;0",$G142:OFFSET($G142,0,Prj_Len-BN$2)),IF(BN$2=Prj_Len,SUMIF($G142:OFFSET(BN142,0,Prj_Len-BN$2),"&gt;=0",$G142:OFFSET($G142,0,Prj_Len-BN$2)),0))</f>
        <v>0</v>
      </c>
      <c r="BO143" s="53">
        <f ca="1">IF(BO$2=1,SUMIF($G142:OFFSET($G142,0,Prj_Len-BO$2),"&lt;0",$G142:OFFSET($G142,0,Prj_Len-BO$2)),IF(BO$2=Prj_Len,SUMIF($G142:OFFSET(BO142,0,Prj_Len-BO$2),"&gt;=0",$G142:OFFSET($G142,0,Prj_Len-BO$2)),0))</f>
        <v>0</v>
      </c>
      <c r="BP143" s="53">
        <f ca="1">IF(BP$2=1,SUMIF($G142:OFFSET($G142,0,Prj_Len-BP$2),"&lt;0",$G142:OFFSET($G142,0,Prj_Len-BP$2)),IF(BP$2=Prj_Len,SUMIF($G142:OFFSET(BP142,0,Prj_Len-BP$2),"&gt;=0",$G142:OFFSET($G142,0,Prj_Len-BP$2)),0))</f>
        <v>0</v>
      </c>
      <c r="BQ143" s="53">
        <f ca="1">IF(BQ$2=1,SUMIF($G142:OFFSET($G142,0,Prj_Len-BQ$2),"&lt;0",$G142:OFFSET($G142,0,Prj_Len-BQ$2)),IF(BQ$2=Prj_Len,SUMIF($G142:OFFSET(BQ142,0,Prj_Len-BQ$2),"&gt;=0",$G142:OFFSET($G142,0,Prj_Len-BQ$2)),0))</f>
        <v>0</v>
      </c>
      <c r="BR143" s="53">
        <f ca="1">IF(BR$2=1,SUMIF($G142:OFFSET($G142,0,Prj_Len-BR$2),"&lt;0",$G142:OFFSET($G142,0,Prj_Len-BR$2)),IF(BR$2=Prj_Len,SUMIF($G142:OFFSET(BR142,0,Prj_Len-BR$2),"&gt;=0",$G142:OFFSET($G142,0,Prj_Len-BR$2)),0))</f>
        <v>0</v>
      </c>
      <c r="BS143" s="53">
        <f ca="1">IF(BS$2=1,SUMIF($G142:OFFSET($G142,0,Prj_Len-BS$2),"&lt;0",$G142:OFFSET($G142,0,Prj_Len-BS$2)),IF(BS$2=Prj_Len,SUMIF($G142:OFFSET(BS142,0,Prj_Len-BS$2),"&gt;=0",$G142:OFFSET($G142,0,Prj_Len-BS$2)),0))</f>
        <v>0</v>
      </c>
      <c r="BT143" s="53">
        <f ca="1">IF(BT$2=1,SUMIF($G142:OFFSET($G142,0,Prj_Len-BT$2),"&lt;0",$G142:OFFSET($G142,0,Prj_Len-BT$2)),IF(BT$2=Prj_Len,SUMIF($G142:OFFSET(BT142,0,Prj_Len-BT$2),"&gt;=0",$G142:OFFSET($G142,0,Prj_Len-BT$2)),0))</f>
        <v>0</v>
      </c>
      <c r="BU143" s="53">
        <f ca="1">IF(BU$2=1,SUMIF($G142:OFFSET($G142,0,Prj_Len-BU$2),"&lt;0",$G142:OFFSET($G142,0,Prj_Len-BU$2)),IF(BU$2=Prj_Len,SUMIF($G142:OFFSET(BU142,0,Prj_Len-BU$2),"&gt;=0",$G142:OFFSET($G142,0,Prj_Len-BU$2)),0))</f>
        <v>0</v>
      </c>
      <c r="BV143" s="53">
        <f ca="1">IF(BV$2=1,SUMIF($G142:OFFSET($G142,0,Prj_Len-BV$2),"&lt;0",$G142:OFFSET($G142,0,Prj_Len-BV$2)),IF(BV$2=Prj_Len,SUMIF($G142:OFFSET(BV142,0,Prj_Len-BV$2),"&gt;=0",$G142:OFFSET($G142,0,Prj_Len-BV$2)),0))</f>
        <v>0</v>
      </c>
      <c r="BW143" s="53">
        <f ca="1">IF(BW$2=1,SUMIF($G142:OFFSET($G142,0,Prj_Len-BW$2),"&lt;0",$G142:OFFSET($G142,0,Prj_Len-BW$2)),IF(BW$2=Prj_Len,SUMIF($G142:OFFSET(BW142,0,Prj_Len-BW$2),"&gt;=0",$G142:OFFSET($G142,0,Prj_Len-BW$2)),0))</f>
        <v>0</v>
      </c>
      <c r="BX143" s="53">
        <f ca="1">IF(BX$2=1,SUMIF($G142:OFFSET($G142,0,Prj_Len-BX$2),"&lt;0",$G142:OFFSET($G142,0,Prj_Len-BX$2)),IF(BX$2=Prj_Len,SUMIF($G142:OFFSET(BX142,0,Prj_Len-BX$2),"&gt;=0",$G142:OFFSET($G142,0,Prj_Len-BX$2)),0))</f>
        <v>0</v>
      </c>
      <c r="BY143" s="53">
        <f ca="1">IF(BY$2=1,SUMIF($G142:OFFSET($G142,0,Prj_Len-BY$2),"&lt;0",$G142:OFFSET($G142,0,Prj_Len-BY$2)),IF(BY$2=Prj_Len,SUMIF($G142:OFFSET(BY142,0,Prj_Len-BY$2),"&gt;=0",$G142:OFFSET($G142,0,Prj_Len-BY$2)),0))</f>
        <v>0</v>
      </c>
      <c r="BZ143" s="53">
        <f ca="1">IF(BZ$2=1,SUMIF($G142:OFFSET($G142,0,Prj_Len-BZ$2),"&lt;0",$G142:OFFSET($G142,0,Prj_Len-BZ$2)),IF(BZ$2=Prj_Len,SUMIF($G142:OFFSET(BZ142,0,Prj_Len-BZ$2),"&gt;=0",$G142:OFFSET($G142,0,Prj_Len-BZ$2)),0))</f>
        <v>0</v>
      </c>
      <c r="CA143" s="53">
        <f ca="1">IF(CA$2=1,SUMIF($G142:OFFSET($G142,0,Prj_Len-CA$2),"&lt;0",$G142:OFFSET($G142,0,Prj_Len-CA$2)),IF(CA$2=Prj_Len,SUMIF($G142:OFFSET(CA142,0,Prj_Len-CA$2),"&gt;=0",$G142:OFFSET($G142,0,Prj_Len-CA$2)),0))</f>
        <v>0</v>
      </c>
      <c r="CB143" s="53">
        <f ca="1">IF(CB$2=1,SUMIF($G142:OFFSET($G142,0,Prj_Len-CB$2),"&lt;0",$G142:OFFSET($G142,0,Prj_Len-CB$2)),IF(CB$2=Prj_Len,SUMIF($G142:OFFSET(CB142,0,Prj_Len-CB$2),"&gt;=0",$G142:OFFSET($G142,0,Prj_Len-CB$2)),0))</f>
        <v>0</v>
      </c>
      <c r="CC143" s="53">
        <f ca="1">IF(CC$2=1,SUMIF($G142:OFFSET($G142,0,Prj_Len-CC$2),"&lt;0",$G142:OFFSET($G142,0,Prj_Len-CC$2)),IF(CC$2=Prj_Len,SUMIF($G142:OFFSET(CC142,0,Prj_Len-CC$2),"&gt;=0",$G142:OFFSET($G142,0,Prj_Len-CC$2)),0))</f>
        <v>0</v>
      </c>
      <c r="CD143" s="53">
        <f ca="1">IF(CD$2=1,SUMIF($G142:OFFSET($G142,0,Prj_Len-CD$2),"&lt;0",$G142:OFFSET($G142,0,Prj_Len-CD$2)),IF(CD$2=Prj_Len,SUMIF($G142:OFFSET(CD142,0,Prj_Len-CD$2),"&gt;=0",$G142:OFFSET($G142,0,Prj_Len-CD$2)),0))</f>
        <v>0</v>
      </c>
      <c r="CE143" s="53">
        <f ca="1">IF(CE$2=1,SUMIF($G142:OFFSET($G142,0,Prj_Len-CE$2),"&lt;0",$G142:OFFSET($G142,0,Prj_Len-CE$2)),IF(CE$2=Prj_Len,SUMIF($G142:OFFSET(CE142,0,Prj_Len-CE$2),"&gt;=0",$G142:OFFSET($G142,0,Prj_Len-CE$2)),0))</f>
        <v>0</v>
      </c>
      <c r="CF143" s="53">
        <f ca="1">IF(CF$2=1,SUMIF($G142:OFFSET($G142,0,Prj_Len-CF$2),"&lt;0",$G142:OFFSET($G142,0,Prj_Len-CF$2)),IF(CF$2=Prj_Len,SUMIF($G142:OFFSET(CF142,0,Prj_Len-CF$2),"&gt;=0",$G142:OFFSET($G142,0,Prj_Len-CF$2)),0))</f>
        <v>0</v>
      </c>
      <c r="CG143" s="53">
        <f ca="1">IF(CG$2=1,SUMIF($G142:OFFSET($G142,0,Prj_Len-CG$2),"&lt;0",$G142:OFFSET($G142,0,Prj_Len-CG$2)),IF(CG$2=Prj_Len,SUMIF($G142:OFFSET(CG142,0,Prj_Len-CG$2),"&gt;=0",$G142:OFFSET($G142,0,Prj_Len-CG$2)),0))</f>
        <v>0</v>
      </c>
      <c r="CH143" s="53">
        <f ca="1">IF(CH$2=1,SUMIF($G142:OFFSET($G142,0,Prj_Len-CH$2),"&lt;0",$G142:OFFSET($G142,0,Prj_Len-CH$2)),IF(CH$2=Prj_Len,SUMIF($G142:OFFSET(CH142,0,Prj_Len-CH$2),"&gt;=0",$G142:OFFSET($G142,0,Prj_Len-CH$2)),0))</f>
        <v>0</v>
      </c>
      <c r="CI143" s="53">
        <f ca="1">IF(CI$2=1,SUMIF($G142:OFFSET($G142,0,Prj_Len-CI$2),"&lt;0",$G142:OFFSET($G142,0,Prj_Len-CI$2)),IF(CI$2=Prj_Len,SUMIF($G142:OFFSET(CI142,0,Prj_Len-CI$2),"&gt;=0",$G142:OFFSET($G142,0,Prj_Len-CI$2)),0))</f>
        <v>0</v>
      </c>
      <c r="CJ143" s="53">
        <f ca="1">IF(CJ$2=1,SUMIF($G142:OFFSET($G142,0,Prj_Len-CJ$2),"&lt;0",$G142:OFFSET($G142,0,Prj_Len-CJ$2)),IF(CJ$2=Prj_Len,SUMIF($G142:OFFSET(CJ142,0,Prj_Len-CJ$2),"&gt;=0",$G142:OFFSET($G142,0,Prj_Len-CJ$2)),0))</f>
        <v>0</v>
      </c>
      <c r="CK143" s="53">
        <f ca="1">IF(CK$2=1,SUMIF($G142:OFFSET($G142,0,Prj_Len-CK$2),"&lt;0",$G142:OFFSET($G142,0,Prj_Len-CK$2)),IF(CK$2=Prj_Len,SUMIF($G142:OFFSET(CK142,0,Prj_Len-CK$2),"&gt;=0",$G142:OFFSET($G142,0,Prj_Len-CK$2)),0))</f>
        <v>0</v>
      </c>
      <c r="CL143" s="53">
        <f ca="1">IF(CL$2=1,SUMIF($G142:OFFSET($G142,0,Prj_Len-CL$2),"&lt;0",$G142:OFFSET($G142,0,Prj_Len-CL$2)),IF(CL$2=Prj_Len,SUMIF($G142:OFFSET(CL142,0,Prj_Len-CL$2),"&gt;=0",$G142:OFFSET($G142,0,Prj_Len-CL$2)),0))</f>
        <v>0</v>
      </c>
      <c r="CM143" s="53">
        <f ca="1">IF(CM$2=1,SUMIF($G142:OFFSET($G142,0,Prj_Len-CM$2),"&lt;0",$G142:OFFSET($G142,0,Prj_Len-CM$2)),IF(CM$2=Prj_Len,SUMIF($G142:OFFSET(CM142,0,Prj_Len-CM$2),"&gt;=0",$G142:OFFSET($G142,0,Prj_Len-CM$2)),0))</f>
        <v>0</v>
      </c>
      <c r="CN143" s="53">
        <f ca="1">IF(CN$2=1,SUMIF($G142:OFFSET($G142,0,Prj_Len-CN$2),"&lt;0",$G142:OFFSET($G142,0,Prj_Len-CN$2)),IF(CN$2=Prj_Len,SUMIF($G142:OFFSET(CN142,0,Prj_Len-CN$2),"&gt;=0",$G142:OFFSET($G142,0,Prj_Len-CN$2)),0))</f>
        <v>0</v>
      </c>
      <c r="CO143" s="53">
        <f ca="1">IF(CO$2=1,SUMIF($G142:OFFSET($G142,0,Prj_Len-CO$2),"&lt;0",$G142:OFFSET($G142,0,Prj_Len-CO$2)),IF(CO$2=Prj_Len,SUMIF($G142:OFFSET(CO142,0,Prj_Len-CO$2),"&gt;=0",$G142:OFFSET($G142,0,Prj_Len-CO$2)),0))</f>
        <v>0</v>
      </c>
      <c r="CP143" s="53">
        <f ca="1">IF(CP$2=1,SUMIF($G142:OFFSET($G142,0,Prj_Len-CP$2),"&lt;0",$G142:OFFSET($G142,0,Prj_Len-CP$2)),IF(CP$2=Prj_Len,SUMIF($G142:OFFSET(CP142,0,Prj_Len-CP$2),"&gt;=0",$G142:OFFSET($G142,0,Prj_Len-CP$2)),0))</f>
        <v>0</v>
      </c>
      <c r="CQ143" s="53">
        <f ca="1">IF(CQ$2=1,SUMIF($G142:OFFSET($G142,0,Prj_Len-CQ$2),"&lt;0",$G142:OFFSET($G142,0,Prj_Len-CQ$2)),IF(CQ$2=Prj_Len,SUMIF($G142:OFFSET(CQ142,0,Prj_Len-CQ$2),"&gt;=0",$G142:OFFSET($G142,0,Prj_Len-CQ$2)),0))</f>
        <v>0</v>
      </c>
      <c r="CR143" s="53">
        <f ca="1">IF(CR$2=1,SUMIF($G142:OFFSET($G142,0,Prj_Len-CR$2),"&lt;0",$G142:OFFSET($G142,0,Prj_Len-CR$2)),IF(CR$2=Prj_Len,SUMIF($G142:OFFSET(CR142,0,Prj_Len-CR$2),"&gt;=0",$G142:OFFSET($G142,0,Prj_Len-CR$2)),0))</f>
        <v>0</v>
      </c>
      <c r="CS143" s="53">
        <f ca="1">IF(CS$2=1,SUMIF($G142:OFFSET($G142,0,Prj_Len-CS$2),"&lt;0",$G142:OFFSET($G142,0,Prj_Len-CS$2)),IF(CS$2=Prj_Len,SUMIF($G142:OFFSET(CS142,0,Prj_Len-CS$2),"&gt;=0",$G142:OFFSET($G142,0,Prj_Len-CS$2)),0))</f>
        <v>0</v>
      </c>
      <c r="CT143" s="53">
        <f ca="1">IF(CT$2=1,SUMIF($G142:OFFSET($G142,0,Prj_Len-CT$2),"&lt;0",$G142:OFFSET($G142,0,Prj_Len-CT$2)),IF(CT$2=Prj_Len,SUMIF($G142:OFFSET(CT142,0,Prj_Len-CT$2),"&gt;=0",$G142:OFFSET($G142,0,Prj_Len-CT$2)),0))</f>
        <v>0</v>
      </c>
      <c r="CU143" s="53">
        <f ca="1">IF(CU$2=1,SUMIF($G142:OFFSET($G142,0,Prj_Len-CU$2),"&lt;0",$G142:OFFSET($G142,0,Prj_Len-CU$2)),IF(CU$2=Prj_Len,SUMIF($G142:OFFSET(CU142,0,Prj_Len-CU$2),"&gt;=0",$G142:OFFSET($G142,0,Prj_Len-CU$2)),0))</f>
        <v>0</v>
      </c>
      <c r="CV143" s="53">
        <f ca="1">IF(CV$2=1,SUMIF($G142:OFFSET($G142,0,Prj_Len-CV$2),"&lt;0",$G142:OFFSET($G142,0,Prj_Len-CV$2)),IF(CV$2=Prj_Len,SUMIF($G142:OFFSET(CV142,0,Prj_Len-CV$2),"&gt;=0",$G142:OFFSET($G142,0,Prj_Len-CV$2)),0))</f>
        <v>0</v>
      </c>
      <c r="CW143" s="53">
        <f ca="1">IF(CW$2=1,SUMIF($G142:OFFSET($G142,0,Prj_Len-CW$2),"&lt;0",$G142:OFFSET($G142,0,Prj_Len-CW$2)),IF(CW$2=Prj_Len,SUMIF($G142:OFFSET(CW142,0,Prj_Len-CW$2),"&gt;=0",$G142:OFFSET($G142,0,Prj_Len-CW$2)),0))</f>
        <v>0</v>
      </c>
      <c r="CX143" s="53">
        <f ca="1">IF(CX$2=1,SUMIF($G142:OFFSET($G142,0,Prj_Len-CX$2),"&lt;0",$G142:OFFSET($G142,0,Prj_Len-CX$2)),IF(CX$2=Prj_Len,SUMIF($G142:OFFSET(CX142,0,Prj_Len-CX$2),"&gt;=0",$G142:OFFSET($G142,0,Prj_Len-CX$2)),0))</f>
        <v>0</v>
      </c>
      <c r="CY143" s="53">
        <f ca="1">IF(CY$2=1,SUMIF($G142:OFFSET($G142,0,Prj_Len-CY$2),"&lt;0",$G142:OFFSET($G142,0,Prj_Len-CY$2)),IF(CY$2=Prj_Len,SUMIF($G142:OFFSET(CY142,0,Prj_Len-CY$2),"&gt;=0",$G142:OFFSET($G142,0,Prj_Len-CY$2)),0))</f>
        <v>0</v>
      </c>
      <c r="CZ143" s="53">
        <f ca="1">IF(CZ$2=1,SUMIF($G142:OFFSET($G142,0,Prj_Len-CZ$2),"&lt;0",$G142:OFFSET($G142,0,Prj_Len-CZ$2)),IF(CZ$2=Prj_Len,SUMIF($G142:OFFSET(CZ142,0,Prj_Len-CZ$2),"&gt;=0",$G142:OFFSET($G142,0,Prj_Len-CZ$2)),0))</f>
        <v>0</v>
      </c>
      <c r="DA143" s="53">
        <f ca="1">IF(DA$2=1,SUMIF($G142:OFFSET($G142,0,Prj_Len-DA$2),"&lt;0",$G142:OFFSET($G142,0,Prj_Len-DA$2)),IF(DA$2=Prj_Len,SUMIF($G142:OFFSET(DA142,0,Prj_Len-DA$2),"&gt;=0",$G142:OFFSET($G142,0,Prj_Len-DA$2)),0))</f>
        <v>0</v>
      </c>
      <c r="DB143" s="53">
        <f ca="1">IF(DB$2=1,SUMIF($G142:OFFSET($G142,0,Prj_Len-DB$2),"&lt;0",$G142:OFFSET($G142,0,Prj_Len-DB$2)),IF(DB$2=Prj_Len,SUMIF($G142:OFFSET(DB142,0,Prj_Len-DB$2),"&gt;=0",$G142:OFFSET($G142,0,Prj_Len-DB$2)),0))</f>
        <v>0</v>
      </c>
      <c r="DC143" s="53">
        <f ca="1">IF(DC$2=1,SUMIF($G142:OFFSET($G142,0,Prj_Len-DC$2),"&lt;0",$G142:OFFSET($G142,0,Prj_Len-DC$2)),IF(DC$2=Prj_Len,SUMIF($G142:OFFSET(DC142,0,Prj_Len-DC$2),"&gt;=0",$G142:OFFSET($G142,0,Prj_Len-DC$2)),0))</f>
        <v>0</v>
      </c>
      <c r="DD143" s="53">
        <f ca="1">IF(DD$2=1,SUMIF($G142:OFFSET($G142,0,Prj_Len-DD$2),"&lt;0",$G142:OFFSET($G142,0,Prj_Len-DD$2)),IF(DD$2=Prj_Len,SUMIF($G142:OFFSET(DD142,0,Prj_Len-DD$2),"&gt;=0",$G142:OFFSET($G142,0,Prj_Len-DD$2)),0))</f>
        <v>0</v>
      </c>
      <c r="DE143" s="53">
        <f ca="1">IF(DE$2=1,SUMIF($G142:OFFSET($G142,0,Prj_Len-DE$2),"&lt;0",$G142:OFFSET($G142,0,Prj_Len-DE$2)),IF(DE$2=Prj_Len,SUMIF($G142:OFFSET(DE142,0,Prj_Len-DE$2),"&gt;=0",$G142:OFFSET($G142,0,Prj_Len-DE$2)),0))</f>
        <v>0</v>
      </c>
      <c r="DF143" s="53">
        <f ca="1">IF(DF$2=1,SUMIF($G142:OFFSET($G142,0,Prj_Len-DF$2),"&lt;0",$G142:OFFSET($G142,0,Prj_Len-DF$2)),IF(DF$2=Prj_Len,SUMIF($G142:OFFSET(DF142,0,Prj_Len-DF$2),"&gt;=0",$G142:OFFSET($G142,0,Prj_Len-DF$2)),0))</f>
        <v>0</v>
      </c>
      <c r="DG143" s="53">
        <f ca="1">IF(DG$2=1,SUMIF($G142:OFFSET($G142,0,Prj_Len-DG$2),"&lt;0",$G142:OFFSET($G142,0,Prj_Len-DG$2)),IF(DG$2=Prj_Len,SUMIF($G142:OFFSET(DG142,0,Prj_Len-DG$2),"&gt;=0",$G142:OFFSET($G142,0,Prj_Len-DG$2)),0))</f>
        <v>0</v>
      </c>
      <c r="DH143" s="53">
        <f ca="1">IF(DH$2=1,SUMIF($G142:OFFSET($G142,0,Prj_Len-DH$2),"&lt;0",$G142:OFFSET($G142,0,Prj_Len-DH$2)),IF(DH$2=Prj_Len,SUMIF($G142:OFFSET(DH142,0,Prj_Len-DH$2),"&gt;=0",$G142:OFFSET($G142,0,Prj_Len-DH$2)),0))</f>
        <v>0</v>
      </c>
      <c r="DI143" s="53">
        <f ca="1">IF(DI$2=1,SUMIF($G142:OFFSET($G142,0,Prj_Len-DI$2),"&lt;0",$G142:OFFSET($G142,0,Prj_Len-DI$2)),IF(DI$2=Prj_Len,SUMIF($G142:OFFSET(DI142,0,Prj_Len-DI$2),"&gt;=0",$G142:OFFSET($G142,0,Prj_Len-DI$2)),0))</f>
        <v>0</v>
      </c>
      <c r="DJ143" s="53">
        <f ca="1">IF(DJ$2=1,SUMIF($G142:OFFSET($G142,0,Prj_Len-DJ$2),"&lt;0",$G142:OFFSET($G142,0,Prj_Len-DJ$2)),IF(DJ$2=Prj_Len,SUMIF($G142:OFFSET(DJ142,0,Prj_Len-DJ$2),"&gt;=0",$G142:OFFSET($G142,0,Prj_Len-DJ$2)),0))</f>
        <v>0</v>
      </c>
      <c r="DK143" s="53">
        <f ca="1">IF(DK$2=1,SUMIF($G142:OFFSET($G142,0,Prj_Len-DK$2),"&lt;0",$G142:OFFSET($G142,0,Prj_Len-DK$2)),IF(DK$2=Prj_Len,SUMIF($G142:OFFSET(DK142,0,Prj_Len-DK$2),"&gt;=0",$G142:OFFSET($G142,0,Prj_Len-DK$2)),0))</f>
        <v>0</v>
      </c>
      <c r="DL143" s="53">
        <f ca="1">IF(DL$2=1,SUMIF($G142:OFFSET($G142,0,Prj_Len-DL$2),"&lt;0",$G142:OFFSET($G142,0,Prj_Len-DL$2)),IF(DL$2=Prj_Len,SUMIF($G142:OFFSET(DL142,0,Prj_Len-DL$2),"&gt;=0",$G142:OFFSET($G142,0,Prj_Len-DL$2)),0))</f>
        <v>0</v>
      </c>
      <c r="DM143" s="53">
        <f ca="1">IF(DM$2=1,SUMIF($G142:OFFSET($G142,0,Prj_Len-DM$2),"&lt;0",$G142:OFFSET($G142,0,Prj_Len-DM$2)),IF(DM$2=Prj_Len,SUMIF($G142:OFFSET(DM142,0,Prj_Len-DM$2),"&gt;=0",$G142:OFFSET($G142,0,Prj_Len-DM$2)),0))</f>
        <v>0</v>
      </c>
      <c r="DN143" s="53">
        <f ca="1">IF(DN$2=1,SUMIF($G142:OFFSET($G142,0,Prj_Len-DN$2),"&lt;0",$G142:OFFSET($G142,0,Prj_Len-DN$2)),IF(DN$2=Prj_Len,SUMIF($G142:OFFSET(DN142,0,Prj_Len-DN$2),"&gt;=0",$G142:OFFSET($G142,0,Prj_Len-DN$2)),0))</f>
        <v>0</v>
      </c>
      <c r="DO143" s="53">
        <f ca="1">IF(DO$2=1,SUMIF($G142:OFFSET($G142,0,Prj_Len-DO$2),"&lt;0",$G142:OFFSET($G142,0,Prj_Len-DO$2)),IF(DO$2=Prj_Len,SUMIF($G142:OFFSET(DO142,0,Prj_Len-DO$2),"&gt;=0",$G142:OFFSET($G142,0,Prj_Len-DO$2)),0))</f>
        <v>0</v>
      </c>
      <c r="DP143" s="53">
        <f ca="1">IF(DP$2=1,SUMIF($G142:OFFSET($G142,0,Prj_Len-DP$2),"&lt;0",$G142:OFFSET($G142,0,Prj_Len-DP$2)),IF(DP$2=Prj_Len,SUMIF($G142:OFFSET(DP142,0,Prj_Len-DP$2),"&gt;=0",$G142:OFFSET($G142,0,Prj_Len-DP$2)),0))</f>
        <v>0</v>
      </c>
      <c r="DQ143" s="53">
        <f ca="1">IF(DQ$2=1,SUMIF($G142:OFFSET($G142,0,Prj_Len-DQ$2),"&lt;0",$G142:OFFSET($G142,0,Prj_Len-DQ$2)),IF(DQ$2=Prj_Len,SUMIF($G142:OFFSET(DQ142,0,Prj_Len-DQ$2),"&gt;=0",$G142:OFFSET($G142,0,Prj_Len-DQ$2)),0))</f>
        <v>0</v>
      </c>
      <c r="DR143" s="53">
        <f ca="1">IF(DR$2=1,SUMIF($G142:OFFSET($G142,0,Prj_Len-DR$2),"&lt;0",$G142:OFFSET($G142,0,Prj_Len-DR$2)),IF(DR$2=Prj_Len,SUMIF($G142:OFFSET(DR142,0,Prj_Len-DR$2),"&gt;=0",$G142:OFFSET($G142,0,Prj_Len-DR$2)),0))</f>
        <v>0</v>
      </c>
      <c r="DS143" s="53">
        <f ca="1">IF(DS$2=1,SUMIF($G142:OFFSET($G142,0,Prj_Len-DS$2),"&lt;0",$G142:OFFSET($G142,0,Prj_Len-DS$2)),IF(DS$2=Prj_Len,SUMIF($G142:OFFSET(DS142,0,Prj_Len-DS$2),"&gt;=0",$G142:OFFSET($G142,0,Prj_Len-DS$2)),0))</f>
        <v>0</v>
      </c>
      <c r="DT143" s="53">
        <f ca="1">IF(DT$2=1,SUMIF($G142:OFFSET($G142,0,Prj_Len-DT$2),"&lt;0",$G142:OFFSET($G142,0,Prj_Len-DT$2)),IF(DT$2=Prj_Len,SUMIF($G142:OFFSET(DT142,0,Prj_Len-DT$2),"&gt;=0",$G142:OFFSET($G142,0,Prj_Len-DT$2)),0))</f>
        <v>0</v>
      </c>
      <c r="DU143" s="53">
        <f ca="1">IF(DU$2=1,SUMIF($G142:OFFSET($G142,0,Prj_Len-DU$2),"&lt;0",$G142:OFFSET($G142,0,Prj_Len-DU$2)),IF(DU$2=Prj_Len,SUMIF($G142:OFFSET(DU142,0,Prj_Len-DU$2),"&gt;=0",$G142:OFFSET($G142,0,Prj_Len-DU$2)),0))</f>
        <v>0</v>
      </c>
      <c r="DV143" s="53">
        <f ca="1">IF(DV$2=1,SUMIF($G142:OFFSET($G142,0,Prj_Len-DV$2),"&lt;0",$G142:OFFSET($G142,0,Prj_Len-DV$2)),IF(DV$2=Prj_Len,SUMIF($G142:OFFSET(DV142,0,Prj_Len-DV$2),"&gt;=0",$G142:OFFSET($G142,0,Prj_Len-DV$2)),0))</f>
        <v>9584346.1939562652</v>
      </c>
      <c r="DW143" s="53"/>
      <c r="DX143" s="55">
        <f ca="1">SUM(G143:DW143)</f>
        <v>9309048.5863503609</v>
      </c>
    </row>
    <row r="144" spans="1:128" hidden="1" x14ac:dyDescent="0.2">
      <c r="A144" s="10" t="str">
        <f ca="1">Language!A$1374</f>
        <v>Норма доходности дисконтированных затрат (PI)</v>
      </c>
      <c r="B144" s="95">
        <f ca="1">IF(DX148=0,"-",DX146/-DX148)</f>
        <v>6.8411590876229313</v>
      </c>
      <c r="C144" s="46" t="str">
        <f ca="1">Language!$A$1467</f>
        <v>раз</v>
      </c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BU144" s="53"/>
      <c r="BV144" s="53"/>
      <c r="BW144" s="53"/>
      <c r="BX144" s="53"/>
      <c r="BY144" s="53"/>
      <c r="BZ144" s="53"/>
      <c r="CA144" s="53"/>
      <c r="CB144" s="53"/>
      <c r="CC144" s="53"/>
      <c r="CD144" s="53"/>
      <c r="CE144" s="53"/>
      <c r="CF144" s="53"/>
      <c r="CG144" s="53"/>
      <c r="CH144" s="53"/>
      <c r="CI144" s="53"/>
      <c r="CJ144" s="53"/>
      <c r="CK144" s="53"/>
      <c r="CL144" s="53"/>
      <c r="CM144" s="53"/>
      <c r="CN144" s="53"/>
      <c r="CO144" s="53"/>
      <c r="CP144" s="53"/>
      <c r="CQ144" s="53"/>
      <c r="CR144" s="53"/>
      <c r="CS144" s="53"/>
      <c r="CT144" s="53"/>
      <c r="CU144" s="53"/>
      <c r="CV144" s="53"/>
      <c r="CW144" s="53"/>
      <c r="CX144" s="53"/>
      <c r="CY144" s="53"/>
      <c r="CZ144" s="53"/>
      <c r="DA144" s="53"/>
      <c r="DB144" s="53"/>
      <c r="DC144" s="53"/>
      <c r="DD144" s="53"/>
      <c r="DE144" s="53"/>
      <c r="DF144" s="53"/>
      <c r="DG144" s="53"/>
      <c r="DH144" s="53"/>
      <c r="DI144" s="53"/>
      <c r="DJ144" s="53"/>
      <c r="DK144" s="53"/>
      <c r="DL144" s="53"/>
      <c r="DM144" s="53"/>
      <c r="DN144" s="53"/>
      <c r="DO144" s="53"/>
      <c r="DP144" s="53"/>
      <c r="DQ144" s="53"/>
      <c r="DR144" s="53"/>
      <c r="DS144" s="53"/>
      <c r="DT144" s="53"/>
      <c r="DU144" s="53"/>
      <c r="DV144" s="53"/>
      <c r="DW144" s="94"/>
      <c r="DX144" s="96"/>
    </row>
    <row r="145" spans="1:128" hidden="1" outlineLevel="1" x14ac:dyDescent="0.2">
      <c r="A145" s="33" t="str">
        <f ca="1">Language!A$1375</f>
        <v>притоки</v>
      </c>
      <c r="B145" s="95"/>
      <c r="C145" s="46" t="str">
        <f ca="1">Параметры!$C$70</f>
        <v>тыс. руб.</v>
      </c>
      <c r="F145" s="6" t="s">
        <v>3082</v>
      </c>
      <c r="G145" s="53">
        <f ca="1">IF(G120&lt;0,0,G120)</f>
        <v>0</v>
      </c>
      <c r="H145" s="53">
        <f t="shared" ref="H145:N145" ca="1" si="156">IF(H120&lt;0,0,H120)</f>
        <v>0</v>
      </c>
      <c r="I145" s="53">
        <f t="shared" ca="1" si="156"/>
        <v>0</v>
      </c>
      <c r="J145" s="53">
        <f t="shared" ca="1" si="156"/>
        <v>21553.602463115538</v>
      </c>
      <c r="K145" s="53">
        <f t="shared" ca="1" si="156"/>
        <v>25014.718959912138</v>
      </c>
      <c r="L145" s="53">
        <f t="shared" ca="1" si="156"/>
        <v>23909.712790028934</v>
      </c>
      <c r="M145" s="53">
        <f t="shared" ca="1" si="156"/>
        <v>24327.456599123954</v>
      </c>
      <c r="N145" s="53">
        <f t="shared" ca="1" si="156"/>
        <v>24528.517330805982</v>
      </c>
      <c r="O145" s="53">
        <f t="shared" ref="O145:AT145" ca="1" si="157">IF(O120&lt;0,0,O120)</f>
        <v>43108.710766720164</v>
      </c>
      <c r="P145" s="53">
        <f t="shared" ca="1" si="157"/>
        <v>39391.693266168084</v>
      </c>
      <c r="Q145" s="53">
        <f t="shared" ca="1" si="157"/>
        <v>35601.893873223074</v>
      </c>
      <c r="R145" s="53">
        <f t="shared" ca="1" si="157"/>
        <v>29125.875865310016</v>
      </c>
      <c r="S145" s="53">
        <f t="shared" ca="1" si="157"/>
        <v>29274.808900595177</v>
      </c>
      <c r="T145" s="53">
        <f t="shared" ca="1" si="157"/>
        <v>29421.836269218278</v>
      </c>
      <c r="U145" s="53">
        <f t="shared" ca="1" si="157"/>
        <v>29064.043027870081</v>
      </c>
      <c r="V145" s="53">
        <f t="shared" ca="1" si="157"/>
        <v>9415.6757956601141</v>
      </c>
      <c r="W145" s="53">
        <f t="shared" ca="1" si="157"/>
        <v>17543.059496446724</v>
      </c>
      <c r="X145" s="53">
        <f t="shared" ca="1" si="157"/>
        <v>17641.213912058724</v>
      </c>
      <c r="Y145" s="53">
        <f t="shared" ca="1" si="157"/>
        <v>17739.923307006535</v>
      </c>
      <c r="Z145" s="53">
        <f t="shared" ca="1" si="157"/>
        <v>18427.74910659271</v>
      </c>
      <c r="AA145" s="53">
        <f t="shared" ca="1" si="157"/>
        <v>37628.355467892477</v>
      </c>
      <c r="AB145" s="53">
        <f t="shared" ca="1" si="157"/>
        <v>29780.624066348457</v>
      </c>
      <c r="AC145" s="53">
        <f t="shared" ca="1" si="157"/>
        <v>29947.971451226542</v>
      </c>
      <c r="AD145" s="53">
        <f t="shared" ca="1" si="157"/>
        <v>30116.26504254805</v>
      </c>
      <c r="AE145" s="53">
        <f t="shared" ca="1" si="157"/>
        <v>30285.510190303787</v>
      </c>
      <c r="AF145" s="53">
        <f t="shared" ca="1" si="157"/>
        <v>30455.712274730082</v>
      </c>
      <c r="AG145" s="53">
        <f t="shared" ca="1" si="157"/>
        <v>30626.876706487295</v>
      </c>
      <c r="AH145" s="53">
        <f t="shared" ca="1" si="157"/>
        <v>10061.939768023201</v>
      </c>
      <c r="AI145" s="53">
        <f t="shared" ca="1" si="157"/>
        <v>18758.240327864292</v>
      </c>
      <c r="AJ145" s="53">
        <f t="shared" ca="1" si="157"/>
        <v>18863.265552569628</v>
      </c>
      <c r="AK145" s="53">
        <f t="shared" ca="1" si="157"/>
        <v>18968.884605163868</v>
      </c>
      <c r="AL145" s="53">
        <f t="shared" ca="1" si="157"/>
        <v>19704.858210720449</v>
      </c>
      <c r="AM145" s="53">
        <f t="shared" ca="1" si="157"/>
        <v>40249.50701731196</v>
      </c>
      <c r="AN145" s="53">
        <f t="shared" ca="1" si="157"/>
        <v>31852.434417659286</v>
      </c>
      <c r="AO145" s="53">
        <f t="shared" ca="1" si="157"/>
        <v>32031.496119478696</v>
      </c>
      <c r="AP145" s="53">
        <f t="shared" ca="1" si="157"/>
        <v>32211.570262193862</v>
      </c>
      <c r="AQ145" s="53">
        <f t="shared" ca="1" si="157"/>
        <v>32392.662570290748</v>
      </c>
      <c r="AR145" s="53">
        <f t="shared" ca="1" si="157"/>
        <v>32574.778800628912</v>
      </c>
      <c r="AS145" s="53">
        <f t="shared" ca="1" si="157"/>
        <v>32757.924742607414</v>
      </c>
      <c r="AT145" s="53">
        <f t="shared" ca="1" si="157"/>
        <v>10753.442218451572</v>
      </c>
      <c r="AU145" s="53">
        <f t="shared" ref="AU145:BZ145" ca="1" si="158">IF(AU120&lt;0,0,AU120)</f>
        <v>20058.483817482222</v>
      </c>
      <c r="AV145" s="53">
        <f t="shared" ca="1" si="158"/>
        <v>20170.860807915869</v>
      </c>
      <c r="AW145" s="53">
        <f t="shared" ca="1" si="158"/>
        <v>20283.87319419186</v>
      </c>
      <c r="AX145" s="53">
        <f t="shared" ca="1" si="158"/>
        <v>21071.364952137865</v>
      </c>
      <c r="AY145" s="53">
        <f t="shared" ca="1" si="158"/>
        <v>43054.139175190357</v>
      </c>
      <c r="AZ145" s="53">
        <f t="shared" ca="1" si="158"/>
        <v>34069.271493562599</v>
      </c>
      <c r="BA145" s="53">
        <f t="shared" ca="1" si="158"/>
        <v>34260.867514508631</v>
      </c>
      <c r="BB145" s="53">
        <f t="shared" ca="1" si="158"/>
        <v>34453.54684721362</v>
      </c>
      <c r="BC145" s="53">
        <f t="shared" ca="1" si="158"/>
        <v>34647.315616878659</v>
      </c>
      <c r="BD145" s="53">
        <f t="shared" ca="1" si="158"/>
        <v>34842.179983338188</v>
      </c>
      <c r="BE145" s="53">
        <f t="shared" ca="1" si="158"/>
        <v>35038.146141257836</v>
      </c>
      <c r="BF145" s="53">
        <f t="shared" ca="1" si="158"/>
        <v>11493.349840409997</v>
      </c>
      <c r="BG145" s="53">
        <f t="shared" ca="1" si="158"/>
        <v>21449.74435137233</v>
      </c>
      <c r="BH145" s="53">
        <f t="shared" ca="1" si="158"/>
        <v>21569.987731136978</v>
      </c>
      <c r="BI145" s="53">
        <f t="shared" ca="1" si="158"/>
        <v>21690.910984451286</v>
      </c>
      <c r="BJ145" s="53">
        <f t="shared" ca="1" si="158"/>
        <v>22533.527165454103</v>
      </c>
      <c r="BK145" s="53">
        <f t="shared" ca="1" si="158"/>
        <v>46055.095584120478</v>
      </c>
      <c r="BL145" s="53">
        <f t="shared" ca="1" si="158"/>
        <v>36441.287164778201</v>
      </c>
      <c r="BM145" s="53">
        <f t="shared" ca="1" si="158"/>
        <v>36646.294907190866</v>
      </c>
      <c r="BN145" s="53">
        <f t="shared" ca="1" si="158"/>
        <v>36852.461793185212</v>
      </c>
      <c r="BO145" s="53">
        <f t="shared" ca="1" si="158"/>
        <v>37059.794376726946</v>
      </c>
      <c r="BP145" s="53">
        <f t="shared" ca="1" si="158"/>
        <v>37268.29924883887</v>
      </c>
      <c r="BQ145" s="53">
        <f t="shared" ca="1" si="158"/>
        <v>37477.983037812497</v>
      </c>
      <c r="BR145" s="53">
        <f t="shared" ca="1" si="158"/>
        <v>12285.050995903992</v>
      </c>
      <c r="BS145" s="53">
        <f t="shared" ca="1" si="158"/>
        <v>22938.393122635938</v>
      </c>
      <c r="BT145" s="53">
        <f t="shared" ca="1" si="158"/>
        <v>23067.053538982866</v>
      </c>
      <c r="BU145" s="53">
        <f t="shared" ca="1" si="158"/>
        <v>23196.441420030715</v>
      </c>
      <c r="BV145" s="53">
        <f t="shared" ca="1" si="158"/>
        <v>24098.040733701699</v>
      </c>
      <c r="BW145" s="53">
        <f t="shared" ca="1" si="158"/>
        <v>49266.118941676468</v>
      </c>
      <c r="BX145" s="53">
        <f t="shared" ca="1" si="158"/>
        <v>38979.343932979929</v>
      </c>
      <c r="BY145" s="53">
        <f t="shared" ca="1" si="158"/>
        <v>39198.702217360333</v>
      </c>
      <c r="BZ145" s="53">
        <f t="shared" ca="1" si="158"/>
        <v>39419.300785375701</v>
      </c>
      <c r="CA145" s="53">
        <f t="shared" ref="CA145:DF145" ca="1" si="159">IF(CA120&lt;0,0,CA120)</f>
        <v>39641.146649764436</v>
      </c>
      <c r="CB145" s="53">
        <f t="shared" ca="1" si="159"/>
        <v>39864.24686292377</v>
      </c>
      <c r="CC145" s="53">
        <f t="shared" ca="1" si="159"/>
        <v>40088.608517125889</v>
      </c>
      <c r="CD145" s="53">
        <f t="shared" ca="1" si="159"/>
        <v>13132.171232284805</v>
      </c>
      <c r="CE145" s="53">
        <f t="shared" ca="1" si="159"/>
        <v>24531.247307887053</v>
      </c>
      <c r="CF145" s="53">
        <f t="shared" ca="1" si="159"/>
        <v>24668.91395337828</v>
      </c>
      <c r="CG145" s="53">
        <f t="shared" ca="1" si="159"/>
        <v>24807.358986099134</v>
      </c>
      <c r="CH145" s="53">
        <f t="shared" ca="1" si="159"/>
        <v>25772.070251728481</v>
      </c>
      <c r="CI145" s="53">
        <f t="shared" ca="1" si="159"/>
        <v>52701.913934259705</v>
      </c>
      <c r="CJ145" s="53">
        <f t="shared" ca="1" si="159"/>
        <v>41695.064674955007</v>
      </c>
      <c r="CK145" s="53">
        <f t="shared" ca="1" si="159"/>
        <v>41929.778039243858</v>
      </c>
      <c r="CL145" s="53">
        <f t="shared" ca="1" si="159"/>
        <v>42165.818507016367</v>
      </c>
      <c r="CM145" s="53">
        <f t="shared" ca="1" si="159"/>
        <v>42403.193581914573</v>
      </c>
      <c r="CN145" s="53">
        <f t="shared" ca="1" si="159"/>
        <v>42641.910809996007</v>
      </c>
      <c r="CO145" s="53">
        <f t="shared" ca="1" si="159"/>
        <v>42881.977779991423</v>
      </c>
      <c r="CP145" s="53">
        <f t="shared" ca="1" si="159"/>
        <v>14038.589885211808</v>
      </c>
      <c r="CQ145" s="53">
        <f t="shared" ca="1" si="159"/>
        <v>26235.601286104109</v>
      </c>
      <c r="CR145" s="53">
        <f t="shared" ca="1" si="159"/>
        <v>26382.904596782417</v>
      </c>
      <c r="CS145" s="53">
        <f t="shared" ca="1" si="159"/>
        <v>26531.040781792806</v>
      </c>
      <c r="CT145" s="53">
        <f t="shared" ca="1" si="159"/>
        <v>27563.281836016082</v>
      </c>
      <c r="CU145" s="53">
        <f t="shared" ca="1" si="159"/>
        <v>56378.214576325554</v>
      </c>
      <c r="CV145" s="53">
        <f t="shared" ca="1" si="159"/>
        <v>44600.885868867685</v>
      </c>
      <c r="CW145" s="53">
        <f t="shared" ca="1" si="159"/>
        <v>44852.029168657893</v>
      </c>
      <c r="CX145" s="53">
        <f t="shared" ca="1" si="159"/>
        <v>45104.592469176205</v>
      </c>
      <c r="CY145" s="53">
        <f t="shared" ca="1" si="159"/>
        <v>45358.583799314685</v>
      </c>
      <c r="CZ145" s="53">
        <f t="shared" ca="1" si="159"/>
        <v>45614.011233361758</v>
      </c>
      <c r="DA145" s="53">
        <f t="shared" ca="1" si="159"/>
        <v>45870.882891259476</v>
      </c>
      <c r="DB145" s="53">
        <f t="shared" ca="1" si="159"/>
        <v>15008.457843841159</v>
      </c>
      <c r="DC145" s="53">
        <f t="shared" ca="1" si="159"/>
        <v>28059.260042801012</v>
      </c>
      <c r="DD145" s="53">
        <f t="shared" ca="1" si="159"/>
        <v>28216.874585221252</v>
      </c>
      <c r="DE145" s="53">
        <f t="shared" ca="1" si="159"/>
        <v>28375.38030318563</v>
      </c>
      <c r="DF145" s="53">
        <f t="shared" ca="1" si="159"/>
        <v>29479.878231204886</v>
      </c>
      <c r="DG145" s="53">
        <f t="shared" ref="DG145:DV145" ca="1" si="160">IF(DG120&lt;0,0,DG120)</f>
        <v>60311.856263334848</v>
      </c>
      <c r="DH145" s="53">
        <f t="shared" ca="1" si="160"/>
        <v>47710.114546353449</v>
      </c>
      <c r="DI145" s="53">
        <f t="shared" ca="1" si="160"/>
        <v>47978.837877128411</v>
      </c>
      <c r="DJ145" s="53">
        <f t="shared" ca="1" si="160"/>
        <v>48249.080608684788</v>
      </c>
      <c r="DK145" s="53">
        <f t="shared" ca="1" si="160"/>
        <v>48520.851331933489</v>
      </c>
      <c r="DL145" s="53">
        <f t="shared" ca="1" si="160"/>
        <v>48794.158686366281</v>
      </c>
      <c r="DM145" s="53">
        <f t="shared" ca="1" si="160"/>
        <v>49069.011360310731</v>
      </c>
      <c r="DN145" s="53">
        <f t="shared" ca="1" si="160"/>
        <v>16046.216559578939</v>
      </c>
      <c r="DO145" s="53">
        <f t="shared" ca="1" si="160"/>
        <v>30010.574912461652</v>
      </c>
      <c r="DP145" s="53">
        <f t="shared" ca="1" si="160"/>
        <v>30179.222472855392</v>
      </c>
      <c r="DQ145" s="53">
        <f t="shared" ca="1" si="160"/>
        <v>30348.82359107519</v>
      </c>
      <c r="DR145" s="53">
        <f t="shared" ca="1" si="160"/>
        <v>31530.63637405308</v>
      </c>
      <c r="DS145" s="53">
        <f t="shared" ca="1" si="160"/>
        <v>64520.852868435511</v>
      </c>
      <c r="DT145" s="53">
        <f t="shared" ca="1" si="160"/>
        <v>51036.989231268046</v>
      </c>
      <c r="DU145" s="53">
        <f t="shared" ca="1" si="160"/>
        <v>51324.523195194197</v>
      </c>
      <c r="DV145" s="53">
        <f t="shared" ca="1" si="160"/>
        <v>51613.682917959595</v>
      </c>
      <c r="DW145" s="94"/>
      <c r="DX145" s="55">
        <f ca="1">SUM(G145:DW145)</f>
        <v>3779891.366244846</v>
      </c>
    </row>
    <row r="146" spans="1:128" hidden="1" outlineLevel="1" x14ac:dyDescent="0.2">
      <c r="A146" s="33" t="str">
        <f ca="1">Language!A$1376</f>
        <v>дисконтированные притоки</v>
      </c>
      <c r="B146" s="95"/>
      <c r="C146" s="46" t="str">
        <f ca="1">Параметры!$C$70</f>
        <v>тыс. руб.</v>
      </c>
      <c r="F146" s="6" t="s">
        <v>3082</v>
      </c>
      <c r="G146" s="53">
        <f ca="1">G145/G119</f>
        <v>0</v>
      </c>
      <c r="H146" s="53">
        <f t="shared" ref="H146:N146" ca="1" si="161">H145/H119</f>
        <v>0</v>
      </c>
      <c r="I146" s="53">
        <f t="shared" ca="1" si="161"/>
        <v>0</v>
      </c>
      <c r="J146" s="53">
        <f t="shared" ca="1" si="161"/>
        <v>20813.513945310769</v>
      </c>
      <c r="K146" s="53">
        <f t="shared" ca="1" si="161"/>
        <v>23876.079401751831</v>
      </c>
      <c r="L146" s="53">
        <f t="shared" ca="1" si="161"/>
        <v>22557.117015872605</v>
      </c>
      <c r="M146" s="53">
        <f t="shared" ca="1" si="161"/>
        <v>22685.470250940656</v>
      </c>
      <c r="N146" s="53">
        <f t="shared" ca="1" si="161"/>
        <v>22608.108240233087</v>
      </c>
      <c r="O146" s="53">
        <f t="shared" ref="O146:AT146" ca="1" si="162">O145/O119</f>
        <v>39273.518192165975</v>
      </c>
      <c r="P146" s="53">
        <f t="shared" ca="1" si="162"/>
        <v>35471.640089175904</v>
      </c>
      <c r="Q146" s="53">
        <f t="shared" ca="1" si="162"/>
        <v>31687.762008067675</v>
      </c>
      <c r="R146" s="53">
        <f t="shared" ca="1" si="162"/>
        <v>25623.55050546967</v>
      </c>
      <c r="S146" s="53">
        <f t="shared" ca="1" si="162"/>
        <v>25456.355565734972</v>
      </c>
      <c r="T146" s="53">
        <f t="shared" ca="1" si="162"/>
        <v>25287.959111431133</v>
      </c>
      <c r="U146" s="53">
        <f t="shared" ca="1" si="162"/>
        <v>24691.182002181264</v>
      </c>
      <c r="V146" s="53">
        <f t="shared" ca="1" si="162"/>
        <v>7906.407527681954</v>
      </c>
      <c r="W146" s="53">
        <f t="shared" ca="1" si="162"/>
        <v>14560.452854145284</v>
      </c>
      <c r="X146" s="53">
        <f t="shared" ca="1" si="162"/>
        <v>14472.376724997159</v>
      </c>
      <c r="Y146" s="53">
        <f t="shared" ca="1" si="162"/>
        <v>14384.838070954813</v>
      </c>
      <c r="Z146" s="53">
        <f t="shared" ca="1" si="162"/>
        <v>14769.553857480563</v>
      </c>
      <c r="AA146" s="53">
        <f t="shared" ca="1" si="162"/>
        <v>29809.326976741228</v>
      </c>
      <c r="AB146" s="53">
        <f t="shared" ca="1" si="162"/>
        <v>23319.142359471381</v>
      </c>
      <c r="AC146" s="53">
        <f t="shared" ca="1" si="162"/>
        <v>23178.644600497402</v>
      </c>
      <c r="AD146" s="53">
        <f t="shared" ca="1" si="162"/>
        <v>23038.997796187421</v>
      </c>
      <c r="AE146" s="53">
        <f t="shared" ca="1" si="162"/>
        <v>22900.196741250566</v>
      </c>
      <c r="AF146" s="53">
        <f t="shared" ca="1" si="162"/>
        <v>22762.236262821203</v>
      </c>
      <c r="AG146" s="53">
        <f t="shared" ca="1" si="162"/>
        <v>22625.111220255949</v>
      </c>
      <c r="AH146" s="53">
        <f t="shared" ca="1" si="162"/>
        <v>7347.025927498592</v>
      </c>
      <c r="AI146" s="53">
        <f t="shared" ca="1" si="162"/>
        <v>13538.289649454979</v>
      </c>
      <c r="AJ146" s="53">
        <f t="shared" ca="1" si="162"/>
        <v>13456.447804128669</v>
      </c>
      <c r="AK146" s="53">
        <f t="shared" ca="1" si="162"/>
        <v>13375.104802473372</v>
      </c>
      <c r="AL146" s="53">
        <f t="shared" ca="1" si="162"/>
        <v>13733.162531081507</v>
      </c>
      <c r="AM146" s="53">
        <f t="shared" ca="1" si="162"/>
        <v>27726.794129923106</v>
      </c>
      <c r="AN146" s="53">
        <f t="shared" ca="1" si="162"/>
        <v>21688.202983380652</v>
      </c>
      <c r="AO146" s="53">
        <f t="shared" ca="1" si="162"/>
        <v>21557.580163136467</v>
      </c>
      <c r="AP146" s="53">
        <f t="shared" ca="1" si="162"/>
        <v>21427.747929102399</v>
      </c>
      <c r="AQ146" s="53">
        <f t="shared" ca="1" si="162"/>
        <v>21298.70145165834</v>
      </c>
      <c r="AR146" s="53">
        <f t="shared" ca="1" si="162"/>
        <v>21170.435931203883</v>
      </c>
      <c r="AS146" s="53">
        <f t="shared" ca="1" si="162"/>
        <v>21042.946597954695</v>
      </c>
      <c r="AT146" s="53">
        <f t="shared" ca="1" si="162"/>
        <v>6827.7800875543262</v>
      </c>
      <c r="AU146" s="53">
        <f t="shared" ref="AU146:BZ146" ca="1" si="163">AU145/AU119</f>
        <v>12588.441555079822</v>
      </c>
      <c r="AV146" s="53">
        <f t="shared" ca="1" si="163"/>
        <v>12512.386315297534</v>
      </c>
      <c r="AW146" s="53">
        <f t="shared" ca="1" si="163"/>
        <v>12436.794137138697</v>
      </c>
      <c r="AX146" s="53">
        <f t="shared" ca="1" si="163"/>
        <v>12770.034614545117</v>
      </c>
      <c r="AY146" s="53">
        <f t="shared" ca="1" si="163"/>
        <v>25790.286246630243</v>
      </c>
      <c r="AZ146" s="53">
        <f t="shared" ca="1" si="163"/>
        <v>20171.860020645629</v>
      </c>
      <c r="BA146" s="53">
        <f t="shared" ca="1" si="163"/>
        <v>20050.411989273536</v>
      </c>
      <c r="BB146" s="53">
        <f t="shared" ca="1" si="163"/>
        <v>19929.698528020235</v>
      </c>
      <c r="BC146" s="53">
        <f t="shared" ca="1" si="163"/>
        <v>19809.715155036669</v>
      </c>
      <c r="BD146" s="53">
        <f t="shared" ca="1" si="163"/>
        <v>19690.457416264886</v>
      </c>
      <c r="BE146" s="53">
        <f t="shared" ca="1" si="163"/>
        <v>19571.92088526177</v>
      </c>
      <c r="BF146" s="53">
        <f t="shared" ca="1" si="163"/>
        <v>6345.7185300564333</v>
      </c>
      <c r="BG146" s="53">
        <f t="shared" ca="1" si="163"/>
        <v>11705.72037576553</v>
      </c>
      <c r="BH146" s="53">
        <f t="shared" ca="1" si="163"/>
        <v>11635.037030736146</v>
      </c>
      <c r="BI146" s="53">
        <f t="shared" ca="1" si="163"/>
        <v>11564.783595320821</v>
      </c>
      <c r="BJ146" s="53">
        <f t="shared" ca="1" si="163"/>
        <v>11874.921354757778</v>
      </c>
      <c r="BK146" s="53">
        <f t="shared" ca="1" si="163"/>
        <v>23989.494662446676</v>
      </c>
      <c r="BL146" s="53">
        <f t="shared" ca="1" si="163"/>
        <v>18761.992882365957</v>
      </c>
      <c r="BM146" s="53">
        <f t="shared" ca="1" si="163"/>
        <v>18649.069917512112</v>
      </c>
      <c r="BN146" s="53">
        <f t="shared" ca="1" si="163"/>
        <v>18536.829536342462</v>
      </c>
      <c r="BO146" s="53">
        <f t="shared" ca="1" si="163"/>
        <v>18425.267579047148</v>
      </c>
      <c r="BP146" s="53">
        <f t="shared" ca="1" si="163"/>
        <v>18314.379911555046</v>
      </c>
      <c r="BQ146" s="53">
        <f t="shared" ca="1" si="163"/>
        <v>18204.162425371109</v>
      </c>
      <c r="BR146" s="53">
        <f t="shared" ca="1" si="163"/>
        <v>5898.115891958596</v>
      </c>
      <c r="BS146" s="53">
        <f t="shared" ca="1" si="163"/>
        <v>10885.319387958551</v>
      </c>
      <c r="BT146" s="53">
        <f t="shared" ca="1" si="163"/>
        <v>10819.623662985712</v>
      </c>
      <c r="BU146" s="53">
        <f t="shared" ca="1" si="163"/>
        <v>10754.327124328125</v>
      </c>
      <c r="BV146" s="53">
        <f t="shared" ca="1" si="163"/>
        <v>11042.958977268161</v>
      </c>
      <c r="BW146" s="53">
        <f t="shared" ca="1" si="163"/>
        <v>22314.847455622239</v>
      </c>
      <c r="BX146" s="53">
        <f t="shared" ca="1" si="163"/>
        <v>17451.065281196185</v>
      </c>
      <c r="BY146" s="53">
        <f t="shared" ca="1" si="163"/>
        <v>17346.064355474169</v>
      </c>
      <c r="BZ146" s="53">
        <f t="shared" ca="1" si="163"/>
        <v>17241.697759003469</v>
      </c>
      <c r="CA146" s="53">
        <f t="shared" ref="CA146:DF146" ca="1" si="164">CA145/CA119</f>
        <v>17137.961630270249</v>
      </c>
      <c r="CB146" s="53">
        <f t="shared" ca="1" si="164"/>
        <v>17034.852131608994</v>
      </c>
      <c r="CC146" s="53">
        <f t="shared" ca="1" si="164"/>
        <v>16932.365449047851</v>
      </c>
      <c r="CD146" s="53">
        <f t="shared" ca="1" si="164"/>
        <v>5482.4544829098622</v>
      </c>
      <c r="CE146" s="53">
        <f t="shared" ca="1" si="164"/>
        <v>10122.784121713194</v>
      </c>
      <c r="CF146" s="53">
        <f t="shared" ca="1" si="164"/>
        <v>10061.719853950835</v>
      </c>
      <c r="CG146" s="53">
        <f t="shared" ca="1" si="164"/>
        <v>10001.02629298222</v>
      </c>
      <c r="CH146" s="53">
        <f t="shared" ca="1" si="164"/>
        <v>10269.63931629264</v>
      </c>
      <c r="CI146" s="53">
        <f t="shared" ca="1" si="164"/>
        <v>20757.455636514125</v>
      </c>
      <c r="CJ146" s="53">
        <f t="shared" ca="1" si="164"/>
        <v>16232.082055013645</v>
      </c>
      <c r="CK146" s="53">
        <f t="shared" ca="1" si="164"/>
        <v>16134.443392415445</v>
      </c>
      <c r="CL146" s="53">
        <f t="shared" ca="1" si="164"/>
        <v>16037.394261943096</v>
      </c>
      <c r="CM146" s="53">
        <f t="shared" ca="1" si="164"/>
        <v>15940.931078470994</v>
      </c>
      <c r="CN146" s="53">
        <f t="shared" ca="1" si="164"/>
        <v>15845.050278965597</v>
      </c>
      <c r="CO146" s="53">
        <f t="shared" ca="1" si="164"/>
        <v>15749.748322352685</v>
      </c>
      <c r="CP146" s="53">
        <f t="shared" ca="1" si="164"/>
        <v>5096.407479902462</v>
      </c>
      <c r="CQ146" s="53">
        <f t="shared" ca="1" si="164"/>
        <v>9413.9855248558288</v>
      </c>
      <c r="CR146" s="53">
        <f t="shared" ca="1" si="164"/>
        <v>9357.2225277396938</v>
      </c>
      <c r="CS146" s="53">
        <f t="shared" ca="1" si="164"/>
        <v>9300.8038316924758</v>
      </c>
      <c r="CT146" s="53">
        <f t="shared" ca="1" si="164"/>
        <v>9550.7828255253044</v>
      </c>
      <c r="CU146" s="53">
        <f t="shared" ca="1" si="164"/>
        <v>19309.063414145097</v>
      </c>
      <c r="CV146" s="53">
        <f t="shared" ca="1" si="164"/>
        <v>15098.549324067884</v>
      </c>
      <c r="CW146" s="53">
        <f t="shared" ca="1" si="164"/>
        <v>15007.753221389048</v>
      </c>
      <c r="CX146" s="53">
        <f t="shared" ca="1" si="164"/>
        <v>14917.505057409242</v>
      </c>
      <c r="CY146" s="53">
        <f t="shared" ca="1" si="164"/>
        <v>14827.801503146167</v>
      </c>
      <c r="CZ146" s="53">
        <f t="shared" ca="1" si="164"/>
        <v>14738.63925009854</v>
      </c>
      <c r="DA146" s="53">
        <f t="shared" ca="1" si="164"/>
        <v>14650.01501011734</v>
      </c>
      <c r="DB146" s="53">
        <f t="shared" ca="1" si="164"/>
        <v>4737.8235986337977</v>
      </c>
      <c r="DC146" s="53">
        <f t="shared" ca="1" si="164"/>
        <v>8755.095298062839</v>
      </c>
      <c r="DD146" s="53">
        <f t="shared" ca="1" si="164"/>
        <v>8702.3273977735225</v>
      </c>
      <c r="DE146" s="53">
        <f t="shared" ca="1" si="164"/>
        <v>8649.8793102859745</v>
      </c>
      <c r="DF146" s="53">
        <f t="shared" ca="1" si="164"/>
        <v>8882.5137600985163</v>
      </c>
      <c r="DG146" s="53">
        <f t="shared" ref="DG146:DV146" ca="1" si="165">DG145/DG119</f>
        <v>17962.0022127046</v>
      </c>
      <c r="DH146" s="53">
        <f t="shared" ca="1" si="165"/>
        <v>14044.437706675755</v>
      </c>
      <c r="DI146" s="53">
        <f t="shared" ca="1" si="165"/>
        <v>13960.001598208804</v>
      </c>
      <c r="DJ146" s="53">
        <f t="shared" ca="1" si="165"/>
        <v>13876.074804448133</v>
      </c>
      <c r="DK146" s="53">
        <f t="shared" ca="1" si="165"/>
        <v>13792.654233856898</v>
      </c>
      <c r="DL146" s="53">
        <f t="shared" ca="1" si="165"/>
        <v>13709.736813888518</v>
      </c>
      <c r="DM146" s="53">
        <f t="shared" ca="1" si="165"/>
        <v>13627.319490861937</v>
      </c>
      <c r="DN146" s="53">
        <f t="shared" ca="1" si="165"/>
        <v>4404.7130987173596</v>
      </c>
      <c r="DO146" s="53">
        <f t="shared" ca="1" si="165"/>
        <v>8142.5632101633573</v>
      </c>
      <c r="DP146" s="53">
        <f t="shared" ca="1" si="165"/>
        <v>8093.5064391077694</v>
      </c>
      <c r="DQ146" s="53">
        <f t="shared" ca="1" si="165"/>
        <v>8044.7467661433257</v>
      </c>
      <c r="DR146" s="53">
        <f t="shared" ca="1" si="165"/>
        <v>8261.2373403411111</v>
      </c>
      <c r="DS146" s="53">
        <f t="shared" ca="1" si="165"/>
        <v>16709.148139287936</v>
      </c>
      <c r="DT146" s="53">
        <f t="shared" ca="1" si="165"/>
        <v>13064.148343282144</v>
      </c>
      <c r="DU146" s="53">
        <f t="shared" ca="1" si="165"/>
        <v>12985.624088960723</v>
      </c>
      <c r="DV146" s="53">
        <f t="shared" ca="1" si="165"/>
        <v>12907.573278307073</v>
      </c>
      <c r="DW146" s="94"/>
      <c r="DX146" s="55">
        <f ca="1">SUM(G146:DW146)</f>
        <v>1883354.7300739882</v>
      </c>
    </row>
    <row r="147" spans="1:128" hidden="1" outlineLevel="1" x14ac:dyDescent="0.2">
      <c r="A147" s="33" t="str">
        <f ca="1">Language!A$1377</f>
        <v>оттоки</v>
      </c>
      <c r="B147" s="95"/>
      <c r="C147" s="46" t="str">
        <f ca="1">Параметры!$C$70</f>
        <v>тыс. руб.</v>
      </c>
      <c r="F147" s="6" t="s">
        <v>3082</v>
      </c>
      <c r="G147" s="53">
        <f ca="1">IF(G120&lt;0,G120,0)</f>
        <v>-239005.80000000002</v>
      </c>
      <c r="H147" s="53">
        <f t="shared" ref="H147:N147" ca="1" si="166">IF(H120&lt;0,H120,0)</f>
        <v>-3671.4000504031283</v>
      </c>
      <c r="I147" s="53">
        <f t="shared" ca="1" si="166"/>
        <v>-33432.689092369757</v>
      </c>
      <c r="J147" s="53">
        <f t="shared" ca="1" si="166"/>
        <v>0</v>
      </c>
      <c r="K147" s="53">
        <f t="shared" ca="1" si="166"/>
        <v>0</v>
      </c>
      <c r="L147" s="53">
        <f t="shared" ca="1" si="166"/>
        <v>0</v>
      </c>
      <c r="M147" s="53">
        <f t="shared" ca="1" si="166"/>
        <v>0</v>
      </c>
      <c r="N147" s="53">
        <f t="shared" ca="1" si="166"/>
        <v>0</v>
      </c>
      <c r="O147" s="53">
        <f t="shared" ref="O147:AT147" ca="1" si="167">IF(O120&lt;0,O120,0)</f>
        <v>0</v>
      </c>
      <c r="P147" s="53">
        <f t="shared" ca="1" si="167"/>
        <v>0</v>
      </c>
      <c r="Q147" s="53">
        <f t="shared" ca="1" si="167"/>
        <v>0</v>
      </c>
      <c r="R147" s="53">
        <f t="shared" ca="1" si="167"/>
        <v>0</v>
      </c>
      <c r="S147" s="53">
        <f t="shared" ca="1" si="167"/>
        <v>0</v>
      </c>
      <c r="T147" s="53">
        <f t="shared" ca="1" si="167"/>
        <v>0</v>
      </c>
      <c r="U147" s="53">
        <f t="shared" ca="1" si="167"/>
        <v>0</v>
      </c>
      <c r="V147" s="53">
        <f t="shared" ca="1" si="167"/>
        <v>0</v>
      </c>
      <c r="W147" s="53">
        <f t="shared" ca="1" si="167"/>
        <v>0</v>
      </c>
      <c r="X147" s="53">
        <f t="shared" ca="1" si="167"/>
        <v>0</v>
      </c>
      <c r="Y147" s="53">
        <f t="shared" ca="1" si="167"/>
        <v>0</v>
      </c>
      <c r="Z147" s="53">
        <f t="shared" ca="1" si="167"/>
        <v>0</v>
      </c>
      <c r="AA147" s="53">
        <f t="shared" ca="1" si="167"/>
        <v>0</v>
      </c>
      <c r="AB147" s="53">
        <f t="shared" ca="1" si="167"/>
        <v>0</v>
      </c>
      <c r="AC147" s="53">
        <f t="shared" ca="1" si="167"/>
        <v>0</v>
      </c>
      <c r="AD147" s="53">
        <f t="shared" ca="1" si="167"/>
        <v>0</v>
      </c>
      <c r="AE147" s="53">
        <f t="shared" ca="1" si="167"/>
        <v>0</v>
      </c>
      <c r="AF147" s="53">
        <f t="shared" ca="1" si="167"/>
        <v>0</v>
      </c>
      <c r="AG147" s="53">
        <f t="shared" ca="1" si="167"/>
        <v>0</v>
      </c>
      <c r="AH147" s="53">
        <f t="shared" ca="1" si="167"/>
        <v>0</v>
      </c>
      <c r="AI147" s="53">
        <f t="shared" ca="1" si="167"/>
        <v>0</v>
      </c>
      <c r="AJ147" s="53">
        <f t="shared" ca="1" si="167"/>
        <v>0</v>
      </c>
      <c r="AK147" s="53">
        <f t="shared" ca="1" si="167"/>
        <v>0</v>
      </c>
      <c r="AL147" s="53">
        <f t="shared" ca="1" si="167"/>
        <v>0</v>
      </c>
      <c r="AM147" s="53">
        <f t="shared" ca="1" si="167"/>
        <v>0</v>
      </c>
      <c r="AN147" s="53">
        <f t="shared" ca="1" si="167"/>
        <v>0</v>
      </c>
      <c r="AO147" s="53">
        <f t="shared" ca="1" si="167"/>
        <v>0</v>
      </c>
      <c r="AP147" s="53">
        <f t="shared" ca="1" si="167"/>
        <v>0</v>
      </c>
      <c r="AQ147" s="53">
        <f t="shared" ca="1" si="167"/>
        <v>0</v>
      </c>
      <c r="AR147" s="53">
        <f t="shared" ca="1" si="167"/>
        <v>0</v>
      </c>
      <c r="AS147" s="53">
        <f t="shared" ca="1" si="167"/>
        <v>0</v>
      </c>
      <c r="AT147" s="53">
        <f t="shared" ca="1" si="167"/>
        <v>0</v>
      </c>
      <c r="AU147" s="53">
        <f t="shared" ref="AU147:BZ147" ca="1" si="168">IF(AU120&lt;0,AU120,0)</f>
        <v>0</v>
      </c>
      <c r="AV147" s="53">
        <f t="shared" ca="1" si="168"/>
        <v>0</v>
      </c>
      <c r="AW147" s="53">
        <f t="shared" ca="1" si="168"/>
        <v>0</v>
      </c>
      <c r="AX147" s="53">
        <f t="shared" ca="1" si="168"/>
        <v>0</v>
      </c>
      <c r="AY147" s="53">
        <f t="shared" ca="1" si="168"/>
        <v>0</v>
      </c>
      <c r="AZ147" s="53">
        <f t="shared" ca="1" si="168"/>
        <v>0</v>
      </c>
      <c r="BA147" s="53">
        <f t="shared" ca="1" si="168"/>
        <v>0</v>
      </c>
      <c r="BB147" s="53">
        <f t="shared" ca="1" si="168"/>
        <v>0</v>
      </c>
      <c r="BC147" s="53">
        <f t="shared" ca="1" si="168"/>
        <v>0</v>
      </c>
      <c r="BD147" s="53">
        <f t="shared" ca="1" si="168"/>
        <v>0</v>
      </c>
      <c r="BE147" s="53">
        <f t="shared" ca="1" si="168"/>
        <v>0</v>
      </c>
      <c r="BF147" s="53">
        <f t="shared" ca="1" si="168"/>
        <v>0</v>
      </c>
      <c r="BG147" s="53">
        <f t="shared" ca="1" si="168"/>
        <v>0</v>
      </c>
      <c r="BH147" s="53">
        <f t="shared" ca="1" si="168"/>
        <v>0</v>
      </c>
      <c r="BI147" s="53">
        <f t="shared" ca="1" si="168"/>
        <v>0</v>
      </c>
      <c r="BJ147" s="53">
        <f t="shared" ca="1" si="168"/>
        <v>0</v>
      </c>
      <c r="BK147" s="53">
        <f t="shared" ca="1" si="168"/>
        <v>0</v>
      </c>
      <c r="BL147" s="53">
        <f t="shared" ca="1" si="168"/>
        <v>0</v>
      </c>
      <c r="BM147" s="53">
        <f t="shared" ca="1" si="168"/>
        <v>0</v>
      </c>
      <c r="BN147" s="53">
        <f t="shared" ca="1" si="168"/>
        <v>0</v>
      </c>
      <c r="BO147" s="53">
        <f t="shared" ca="1" si="168"/>
        <v>0</v>
      </c>
      <c r="BP147" s="53">
        <f t="shared" ca="1" si="168"/>
        <v>0</v>
      </c>
      <c r="BQ147" s="53">
        <f t="shared" ca="1" si="168"/>
        <v>0</v>
      </c>
      <c r="BR147" s="53">
        <f t="shared" ca="1" si="168"/>
        <v>0</v>
      </c>
      <c r="BS147" s="53">
        <f t="shared" ca="1" si="168"/>
        <v>0</v>
      </c>
      <c r="BT147" s="53">
        <f t="shared" ca="1" si="168"/>
        <v>0</v>
      </c>
      <c r="BU147" s="53">
        <f t="shared" ca="1" si="168"/>
        <v>0</v>
      </c>
      <c r="BV147" s="53">
        <f t="shared" ca="1" si="168"/>
        <v>0</v>
      </c>
      <c r="BW147" s="53">
        <f t="shared" ca="1" si="168"/>
        <v>0</v>
      </c>
      <c r="BX147" s="53">
        <f t="shared" ca="1" si="168"/>
        <v>0</v>
      </c>
      <c r="BY147" s="53">
        <f t="shared" ca="1" si="168"/>
        <v>0</v>
      </c>
      <c r="BZ147" s="53">
        <f t="shared" ca="1" si="168"/>
        <v>0</v>
      </c>
      <c r="CA147" s="53">
        <f t="shared" ref="CA147:DF147" ca="1" si="169">IF(CA120&lt;0,CA120,0)</f>
        <v>0</v>
      </c>
      <c r="CB147" s="53">
        <f t="shared" ca="1" si="169"/>
        <v>0</v>
      </c>
      <c r="CC147" s="53">
        <f t="shared" ca="1" si="169"/>
        <v>0</v>
      </c>
      <c r="CD147" s="53">
        <f t="shared" ca="1" si="169"/>
        <v>0</v>
      </c>
      <c r="CE147" s="53">
        <f t="shared" ca="1" si="169"/>
        <v>0</v>
      </c>
      <c r="CF147" s="53">
        <f t="shared" ca="1" si="169"/>
        <v>0</v>
      </c>
      <c r="CG147" s="53">
        <f t="shared" ca="1" si="169"/>
        <v>0</v>
      </c>
      <c r="CH147" s="53">
        <f t="shared" ca="1" si="169"/>
        <v>0</v>
      </c>
      <c r="CI147" s="53">
        <f t="shared" ca="1" si="169"/>
        <v>0</v>
      </c>
      <c r="CJ147" s="53">
        <f t="shared" ca="1" si="169"/>
        <v>0</v>
      </c>
      <c r="CK147" s="53">
        <f t="shared" ca="1" si="169"/>
        <v>0</v>
      </c>
      <c r="CL147" s="53">
        <f t="shared" ca="1" si="169"/>
        <v>0</v>
      </c>
      <c r="CM147" s="53">
        <f t="shared" ca="1" si="169"/>
        <v>0</v>
      </c>
      <c r="CN147" s="53">
        <f t="shared" ca="1" si="169"/>
        <v>0</v>
      </c>
      <c r="CO147" s="53">
        <f t="shared" ca="1" si="169"/>
        <v>0</v>
      </c>
      <c r="CP147" s="53">
        <f t="shared" ca="1" si="169"/>
        <v>0</v>
      </c>
      <c r="CQ147" s="53">
        <f t="shared" ca="1" si="169"/>
        <v>0</v>
      </c>
      <c r="CR147" s="53">
        <f t="shared" ca="1" si="169"/>
        <v>0</v>
      </c>
      <c r="CS147" s="53">
        <f t="shared" ca="1" si="169"/>
        <v>0</v>
      </c>
      <c r="CT147" s="53">
        <f t="shared" ca="1" si="169"/>
        <v>0</v>
      </c>
      <c r="CU147" s="53">
        <f t="shared" ca="1" si="169"/>
        <v>0</v>
      </c>
      <c r="CV147" s="53">
        <f t="shared" ca="1" si="169"/>
        <v>0</v>
      </c>
      <c r="CW147" s="53">
        <f t="shared" ca="1" si="169"/>
        <v>0</v>
      </c>
      <c r="CX147" s="53">
        <f t="shared" ca="1" si="169"/>
        <v>0</v>
      </c>
      <c r="CY147" s="53">
        <f t="shared" ca="1" si="169"/>
        <v>0</v>
      </c>
      <c r="CZ147" s="53">
        <f t="shared" ca="1" si="169"/>
        <v>0</v>
      </c>
      <c r="DA147" s="53">
        <f t="shared" ca="1" si="169"/>
        <v>0</v>
      </c>
      <c r="DB147" s="53">
        <f t="shared" ca="1" si="169"/>
        <v>0</v>
      </c>
      <c r="DC147" s="53">
        <f t="shared" ca="1" si="169"/>
        <v>0</v>
      </c>
      <c r="DD147" s="53">
        <f t="shared" ca="1" si="169"/>
        <v>0</v>
      </c>
      <c r="DE147" s="53">
        <f t="shared" ca="1" si="169"/>
        <v>0</v>
      </c>
      <c r="DF147" s="53">
        <f t="shared" ca="1" si="169"/>
        <v>0</v>
      </c>
      <c r="DG147" s="53">
        <f t="shared" ref="DG147:DV147" ca="1" si="170">IF(DG120&lt;0,DG120,0)</f>
        <v>0</v>
      </c>
      <c r="DH147" s="53">
        <f t="shared" ca="1" si="170"/>
        <v>0</v>
      </c>
      <c r="DI147" s="53">
        <f t="shared" ca="1" si="170"/>
        <v>0</v>
      </c>
      <c r="DJ147" s="53">
        <f t="shared" ca="1" si="170"/>
        <v>0</v>
      </c>
      <c r="DK147" s="53">
        <f t="shared" ca="1" si="170"/>
        <v>0</v>
      </c>
      <c r="DL147" s="53">
        <f t="shared" ca="1" si="170"/>
        <v>0</v>
      </c>
      <c r="DM147" s="53">
        <f t="shared" ca="1" si="170"/>
        <v>0</v>
      </c>
      <c r="DN147" s="53">
        <f t="shared" ca="1" si="170"/>
        <v>0</v>
      </c>
      <c r="DO147" s="53">
        <f t="shared" ca="1" si="170"/>
        <v>0</v>
      </c>
      <c r="DP147" s="53">
        <f t="shared" ca="1" si="170"/>
        <v>0</v>
      </c>
      <c r="DQ147" s="53">
        <f t="shared" ca="1" si="170"/>
        <v>0</v>
      </c>
      <c r="DR147" s="53">
        <f t="shared" ca="1" si="170"/>
        <v>0</v>
      </c>
      <c r="DS147" s="53">
        <f t="shared" ca="1" si="170"/>
        <v>0</v>
      </c>
      <c r="DT147" s="53">
        <f t="shared" ca="1" si="170"/>
        <v>0</v>
      </c>
      <c r="DU147" s="53">
        <f t="shared" ca="1" si="170"/>
        <v>0</v>
      </c>
      <c r="DV147" s="53">
        <f t="shared" ca="1" si="170"/>
        <v>0</v>
      </c>
      <c r="DW147" s="94"/>
      <c r="DX147" s="55">
        <f ca="1">SUM(G147:DW147)</f>
        <v>-276109.88914277288</v>
      </c>
    </row>
    <row r="148" spans="1:128" hidden="1" outlineLevel="1" x14ac:dyDescent="0.2">
      <c r="A148" s="33" t="str">
        <f ca="1">Language!A$1378</f>
        <v>дисконтированные оттоки</v>
      </c>
      <c r="B148" s="95"/>
      <c r="C148" s="46" t="str">
        <f ca="1">Параметры!$C$70</f>
        <v>тыс. руб.</v>
      </c>
      <c r="F148" s="6" t="s">
        <v>3082</v>
      </c>
      <c r="G148" s="53">
        <f ca="1">G147/G119</f>
        <v>-239005.80000000002</v>
      </c>
      <c r="H148" s="53">
        <f t="shared" ref="H148:N148" ca="1" si="171">H147/H119</f>
        <v>-3628.8879297941321</v>
      </c>
      <c r="I148" s="53">
        <f t="shared" ca="1" si="171"/>
        <v>-32662.919676110745</v>
      </c>
      <c r="J148" s="53">
        <f t="shared" ca="1" si="171"/>
        <v>0</v>
      </c>
      <c r="K148" s="53">
        <f t="shared" ca="1" si="171"/>
        <v>0</v>
      </c>
      <c r="L148" s="53">
        <f t="shared" ca="1" si="171"/>
        <v>0</v>
      </c>
      <c r="M148" s="53">
        <f t="shared" ca="1" si="171"/>
        <v>0</v>
      </c>
      <c r="N148" s="53">
        <f t="shared" ca="1" si="171"/>
        <v>0</v>
      </c>
      <c r="O148" s="53">
        <f t="shared" ref="O148:AT148" ca="1" si="172">O147/O119</f>
        <v>0</v>
      </c>
      <c r="P148" s="53">
        <f t="shared" ca="1" si="172"/>
        <v>0</v>
      </c>
      <c r="Q148" s="53">
        <f t="shared" ca="1" si="172"/>
        <v>0</v>
      </c>
      <c r="R148" s="53">
        <f t="shared" ca="1" si="172"/>
        <v>0</v>
      </c>
      <c r="S148" s="53">
        <f t="shared" ca="1" si="172"/>
        <v>0</v>
      </c>
      <c r="T148" s="53">
        <f t="shared" ca="1" si="172"/>
        <v>0</v>
      </c>
      <c r="U148" s="53">
        <f t="shared" ca="1" si="172"/>
        <v>0</v>
      </c>
      <c r="V148" s="53">
        <f t="shared" ca="1" si="172"/>
        <v>0</v>
      </c>
      <c r="W148" s="53">
        <f t="shared" ca="1" si="172"/>
        <v>0</v>
      </c>
      <c r="X148" s="53">
        <f t="shared" ca="1" si="172"/>
        <v>0</v>
      </c>
      <c r="Y148" s="53">
        <f t="shared" ca="1" si="172"/>
        <v>0</v>
      </c>
      <c r="Z148" s="53">
        <f t="shared" ca="1" si="172"/>
        <v>0</v>
      </c>
      <c r="AA148" s="53">
        <f t="shared" ca="1" si="172"/>
        <v>0</v>
      </c>
      <c r="AB148" s="53">
        <f t="shared" ca="1" si="172"/>
        <v>0</v>
      </c>
      <c r="AC148" s="53">
        <f t="shared" ca="1" si="172"/>
        <v>0</v>
      </c>
      <c r="AD148" s="53">
        <f t="shared" ca="1" si="172"/>
        <v>0</v>
      </c>
      <c r="AE148" s="53">
        <f t="shared" ca="1" si="172"/>
        <v>0</v>
      </c>
      <c r="AF148" s="53">
        <f t="shared" ca="1" si="172"/>
        <v>0</v>
      </c>
      <c r="AG148" s="53">
        <f t="shared" ca="1" si="172"/>
        <v>0</v>
      </c>
      <c r="AH148" s="53">
        <f t="shared" ca="1" si="172"/>
        <v>0</v>
      </c>
      <c r="AI148" s="53">
        <f t="shared" ca="1" si="172"/>
        <v>0</v>
      </c>
      <c r="AJ148" s="53">
        <f t="shared" ca="1" si="172"/>
        <v>0</v>
      </c>
      <c r="AK148" s="53">
        <f t="shared" ca="1" si="172"/>
        <v>0</v>
      </c>
      <c r="AL148" s="53">
        <f t="shared" ca="1" si="172"/>
        <v>0</v>
      </c>
      <c r="AM148" s="53">
        <f t="shared" ca="1" si="172"/>
        <v>0</v>
      </c>
      <c r="AN148" s="53">
        <f t="shared" ca="1" si="172"/>
        <v>0</v>
      </c>
      <c r="AO148" s="53">
        <f t="shared" ca="1" si="172"/>
        <v>0</v>
      </c>
      <c r="AP148" s="53">
        <f t="shared" ca="1" si="172"/>
        <v>0</v>
      </c>
      <c r="AQ148" s="53">
        <f t="shared" ca="1" si="172"/>
        <v>0</v>
      </c>
      <c r="AR148" s="53">
        <f t="shared" ca="1" si="172"/>
        <v>0</v>
      </c>
      <c r="AS148" s="53">
        <f t="shared" ca="1" si="172"/>
        <v>0</v>
      </c>
      <c r="AT148" s="53">
        <f t="shared" ca="1" si="172"/>
        <v>0</v>
      </c>
      <c r="AU148" s="53">
        <f t="shared" ref="AU148:BZ148" ca="1" si="173">AU147/AU119</f>
        <v>0</v>
      </c>
      <c r="AV148" s="53">
        <f t="shared" ca="1" si="173"/>
        <v>0</v>
      </c>
      <c r="AW148" s="53">
        <f t="shared" ca="1" si="173"/>
        <v>0</v>
      </c>
      <c r="AX148" s="53">
        <f t="shared" ca="1" si="173"/>
        <v>0</v>
      </c>
      <c r="AY148" s="53">
        <f t="shared" ca="1" si="173"/>
        <v>0</v>
      </c>
      <c r="AZ148" s="53">
        <f t="shared" ca="1" si="173"/>
        <v>0</v>
      </c>
      <c r="BA148" s="53">
        <f t="shared" ca="1" si="173"/>
        <v>0</v>
      </c>
      <c r="BB148" s="53">
        <f t="shared" ca="1" si="173"/>
        <v>0</v>
      </c>
      <c r="BC148" s="53">
        <f t="shared" ca="1" si="173"/>
        <v>0</v>
      </c>
      <c r="BD148" s="53">
        <f t="shared" ca="1" si="173"/>
        <v>0</v>
      </c>
      <c r="BE148" s="53">
        <f t="shared" ca="1" si="173"/>
        <v>0</v>
      </c>
      <c r="BF148" s="53">
        <f t="shared" ca="1" si="173"/>
        <v>0</v>
      </c>
      <c r="BG148" s="53">
        <f t="shared" ca="1" si="173"/>
        <v>0</v>
      </c>
      <c r="BH148" s="53">
        <f t="shared" ca="1" si="173"/>
        <v>0</v>
      </c>
      <c r="BI148" s="53">
        <f t="shared" ca="1" si="173"/>
        <v>0</v>
      </c>
      <c r="BJ148" s="53">
        <f t="shared" ca="1" si="173"/>
        <v>0</v>
      </c>
      <c r="BK148" s="53">
        <f t="shared" ca="1" si="173"/>
        <v>0</v>
      </c>
      <c r="BL148" s="53">
        <f t="shared" ca="1" si="173"/>
        <v>0</v>
      </c>
      <c r="BM148" s="53">
        <f t="shared" ca="1" si="173"/>
        <v>0</v>
      </c>
      <c r="BN148" s="53">
        <f t="shared" ca="1" si="173"/>
        <v>0</v>
      </c>
      <c r="BO148" s="53">
        <f t="shared" ca="1" si="173"/>
        <v>0</v>
      </c>
      <c r="BP148" s="53">
        <f t="shared" ca="1" si="173"/>
        <v>0</v>
      </c>
      <c r="BQ148" s="53">
        <f t="shared" ca="1" si="173"/>
        <v>0</v>
      </c>
      <c r="BR148" s="53">
        <f t="shared" ca="1" si="173"/>
        <v>0</v>
      </c>
      <c r="BS148" s="53">
        <f t="shared" ca="1" si="173"/>
        <v>0</v>
      </c>
      <c r="BT148" s="53">
        <f t="shared" ca="1" si="173"/>
        <v>0</v>
      </c>
      <c r="BU148" s="53">
        <f t="shared" ca="1" si="173"/>
        <v>0</v>
      </c>
      <c r="BV148" s="53">
        <f t="shared" ca="1" si="173"/>
        <v>0</v>
      </c>
      <c r="BW148" s="53">
        <f t="shared" ca="1" si="173"/>
        <v>0</v>
      </c>
      <c r="BX148" s="53">
        <f t="shared" ca="1" si="173"/>
        <v>0</v>
      </c>
      <c r="BY148" s="53">
        <f t="shared" ca="1" si="173"/>
        <v>0</v>
      </c>
      <c r="BZ148" s="53">
        <f t="shared" ca="1" si="173"/>
        <v>0</v>
      </c>
      <c r="CA148" s="53">
        <f t="shared" ref="CA148:DF148" ca="1" si="174">CA147/CA119</f>
        <v>0</v>
      </c>
      <c r="CB148" s="53">
        <f t="shared" ca="1" si="174"/>
        <v>0</v>
      </c>
      <c r="CC148" s="53">
        <f t="shared" ca="1" si="174"/>
        <v>0</v>
      </c>
      <c r="CD148" s="53">
        <f t="shared" ca="1" si="174"/>
        <v>0</v>
      </c>
      <c r="CE148" s="53">
        <f t="shared" ca="1" si="174"/>
        <v>0</v>
      </c>
      <c r="CF148" s="53">
        <f t="shared" ca="1" si="174"/>
        <v>0</v>
      </c>
      <c r="CG148" s="53">
        <f t="shared" ca="1" si="174"/>
        <v>0</v>
      </c>
      <c r="CH148" s="53">
        <f t="shared" ca="1" si="174"/>
        <v>0</v>
      </c>
      <c r="CI148" s="53">
        <f t="shared" ca="1" si="174"/>
        <v>0</v>
      </c>
      <c r="CJ148" s="53">
        <f t="shared" ca="1" si="174"/>
        <v>0</v>
      </c>
      <c r="CK148" s="53">
        <f t="shared" ca="1" si="174"/>
        <v>0</v>
      </c>
      <c r="CL148" s="53">
        <f t="shared" ca="1" si="174"/>
        <v>0</v>
      </c>
      <c r="CM148" s="53">
        <f t="shared" ca="1" si="174"/>
        <v>0</v>
      </c>
      <c r="CN148" s="53">
        <f t="shared" ca="1" si="174"/>
        <v>0</v>
      </c>
      <c r="CO148" s="53">
        <f t="shared" ca="1" si="174"/>
        <v>0</v>
      </c>
      <c r="CP148" s="53">
        <f t="shared" ca="1" si="174"/>
        <v>0</v>
      </c>
      <c r="CQ148" s="53">
        <f t="shared" ca="1" si="174"/>
        <v>0</v>
      </c>
      <c r="CR148" s="53">
        <f t="shared" ca="1" si="174"/>
        <v>0</v>
      </c>
      <c r="CS148" s="53">
        <f t="shared" ca="1" si="174"/>
        <v>0</v>
      </c>
      <c r="CT148" s="53">
        <f t="shared" ca="1" si="174"/>
        <v>0</v>
      </c>
      <c r="CU148" s="53">
        <f t="shared" ca="1" si="174"/>
        <v>0</v>
      </c>
      <c r="CV148" s="53">
        <f t="shared" ca="1" si="174"/>
        <v>0</v>
      </c>
      <c r="CW148" s="53">
        <f t="shared" ca="1" si="174"/>
        <v>0</v>
      </c>
      <c r="CX148" s="53">
        <f t="shared" ca="1" si="174"/>
        <v>0</v>
      </c>
      <c r="CY148" s="53">
        <f t="shared" ca="1" si="174"/>
        <v>0</v>
      </c>
      <c r="CZ148" s="53">
        <f t="shared" ca="1" si="174"/>
        <v>0</v>
      </c>
      <c r="DA148" s="53">
        <f t="shared" ca="1" si="174"/>
        <v>0</v>
      </c>
      <c r="DB148" s="53">
        <f t="shared" ca="1" si="174"/>
        <v>0</v>
      </c>
      <c r="DC148" s="53">
        <f t="shared" ca="1" si="174"/>
        <v>0</v>
      </c>
      <c r="DD148" s="53">
        <f t="shared" ca="1" si="174"/>
        <v>0</v>
      </c>
      <c r="DE148" s="53">
        <f t="shared" ca="1" si="174"/>
        <v>0</v>
      </c>
      <c r="DF148" s="53">
        <f t="shared" ca="1" si="174"/>
        <v>0</v>
      </c>
      <c r="DG148" s="53">
        <f t="shared" ref="DG148:DV148" ca="1" si="175">DG147/DG119</f>
        <v>0</v>
      </c>
      <c r="DH148" s="53">
        <f t="shared" ca="1" si="175"/>
        <v>0</v>
      </c>
      <c r="DI148" s="53">
        <f t="shared" ca="1" si="175"/>
        <v>0</v>
      </c>
      <c r="DJ148" s="53">
        <f t="shared" ca="1" si="175"/>
        <v>0</v>
      </c>
      <c r="DK148" s="53">
        <f t="shared" ca="1" si="175"/>
        <v>0</v>
      </c>
      <c r="DL148" s="53">
        <f t="shared" ca="1" si="175"/>
        <v>0</v>
      </c>
      <c r="DM148" s="53">
        <f t="shared" ca="1" si="175"/>
        <v>0</v>
      </c>
      <c r="DN148" s="53">
        <f t="shared" ca="1" si="175"/>
        <v>0</v>
      </c>
      <c r="DO148" s="53">
        <f t="shared" ca="1" si="175"/>
        <v>0</v>
      </c>
      <c r="DP148" s="53">
        <f t="shared" ca="1" si="175"/>
        <v>0</v>
      </c>
      <c r="DQ148" s="53">
        <f t="shared" ca="1" si="175"/>
        <v>0</v>
      </c>
      <c r="DR148" s="53">
        <f t="shared" ca="1" si="175"/>
        <v>0</v>
      </c>
      <c r="DS148" s="53">
        <f t="shared" ca="1" si="175"/>
        <v>0</v>
      </c>
      <c r="DT148" s="53">
        <f t="shared" ca="1" si="175"/>
        <v>0</v>
      </c>
      <c r="DU148" s="53">
        <f t="shared" ca="1" si="175"/>
        <v>0</v>
      </c>
      <c r="DV148" s="53">
        <f t="shared" ca="1" si="175"/>
        <v>0</v>
      </c>
      <c r="DW148" s="94"/>
      <c r="DX148" s="55">
        <f ca="1">SUM(G148:DW148)</f>
        <v>-275297.60760590492</v>
      </c>
    </row>
    <row r="149" spans="1:128" hidden="1" x14ac:dyDescent="0.2">
      <c r="A149" s="12"/>
      <c r="B149" s="77"/>
      <c r="C149" s="49"/>
      <c r="D149" s="14"/>
      <c r="E149" s="14" t="s">
        <v>690</v>
      </c>
      <c r="F149" s="14" t="s">
        <v>2961</v>
      </c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</row>
    <row r="150" spans="1:128" hidden="1" x14ac:dyDescent="0.2"/>
    <row r="151" spans="1:128" hidden="1" x14ac:dyDescent="0.2"/>
    <row r="152" spans="1:128" s="9" customFormat="1" ht="25.5" hidden="1" customHeight="1" thickBot="1" x14ac:dyDescent="0.25">
      <c r="A152" s="269" t="str">
        <f ca="1">Language!A1558</f>
        <v>ОЦЕНКА СТОИМОСТИ БИЗНЕСА</v>
      </c>
      <c r="B152" s="280"/>
      <c r="C152" s="281"/>
      <c r="D152" s="271"/>
      <c r="E152" s="271" t="s">
        <v>3036</v>
      </c>
      <c r="F152" s="271" t="s">
        <v>3258</v>
      </c>
      <c r="G152" s="272" t="str">
        <f ca="1">Параметры!G$40</f>
        <v>авг.22</v>
      </c>
      <c r="H152" s="272" t="str">
        <f ca="1">Параметры!H$40</f>
        <v>сен.22</v>
      </c>
      <c r="I152" s="272" t="str">
        <f ca="1">Параметры!I$40</f>
        <v>окт.22</v>
      </c>
      <c r="J152" s="272" t="str">
        <f ca="1">Параметры!J$40</f>
        <v>ноя.22</v>
      </c>
      <c r="K152" s="272" t="str">
        <f ca="1">Параметры!K$40</f>
        <v>дек.22</v>
      </c>
      <c r="L152" s="272" t="str">
        <f ca="1">Параметры!L$40</f>
        <v>янв.23</v>
      </c>
      <c r="M152" s="272" t="str">
        <f ca="1">Параметры!M$40</f>
        <v>фев.23</v>
      </c>
      <c r="N152" s="272" t="str">
        <f ca="1">Параметры!N$40</f>
        <v>мар.23</v>
      </c>
      <c r="O152" s="272" t="str">
        <f ca="1">Параметры!O$40</f>
        <v>апр.23</v>
      </c>
      <c r="P152" s="272" t="str">
        <f ca="1">Параметры!P$40</f>
        <v>май.23</v>
      </c>
      <c r="Q152" s="272" t="str">
        <f ca="1">Параметры!Q$40</f>
        <v>июн.23</v>
      </c>
      <c r="R152" s="272" t="str">
        <f ca="1">Параметры!R$40</f>
        <v>июл.23</v>
      </c>
      <c r="S152" s="272" t="str">
        <f ca="1">Параметры!S$40</f>
        <v>авг.23</v>
      </c>
      <c r="T152" s="272" t="str">
        <f ca="1">Параметры!T$40</f>
        <v>сен.23</v>
      </c>
      <c r="U152" s="272" t="str">
        <f ca="1">Параметры!U$40</f>
        <v>окт.23</v>
      </c>
      <c r="V152" s="272" t="str">
        <f ca="1">Параметры!V$40</f>
        <v>ноя.23</v>
      </c>
      <c r="W152" s="272" t="str">
        <f ca="1">Параметры!W$40</f>
        <v>дек.23</v>
      </c>
      <c r="X152" s="272" t="str">
        <f ca="1">Параметры!X$40</f>
        <v>янв.24</v>
      </c>
      <c r="Y152" s="272" t="str">
        <f ca="1">Параметры!Y$40</f>
        <v>фев.24</v>
      </c>
      <c r="Z152" s="272" t="str">
        <f ca="1">Параметры!Z$40</f>
        <v>мар.24</v>
      </c>
      <c r="AA152" s="272" t="str">
        <f ca="1">Параметры!AA$40</f>
        <v>апр.24</v>
      </c>
      <c r="AB152" s="272" t="str">
        <f ca="1">Параметры!AB$40</f>
        <v>май.24</v>
      </c>
      <c r="AC152" s="272" t="str">
        <f ca="1">Параметры!AC$40</f>
        <v>июн.24</v>
      </c>
      <c r="AD152" s="272" t="str">
        <f ca="1">Параметры!AD$40</f>
        <v>июл.24</v>
      </c>
      <c r="AE152" s="272" t="str">
        <f ca="1">Параметры!AE$40</f>
        <v>авг.24</v>
      </c>
      <c r="AF152" s="272" t="str">
        <f ca="1">Параметры!AF$40</f>
        <v>сен.24</v>
      </c>
      <c r="AG152" s="272" t="str">
        <f ca="1">Параметры!AG$40</f>
        <v>окт.24</v>
      </c>
      <c r="AH152" s="272" t="str">
        <f ca="1">Параметры!AH$40</f>
        <v>ноя.24</v>
      </c>
      <c r="AI152" s="272" t="str">
        <f ca="1">Параметры!AI$40</f>
        <v>дек.24</v>
      </c>
      <c r="AJ152" s="272" t="str">
        <f ca="1">Параметры!AJ$40</f>
        <v>янв.25</v>
      </c>
      <c r="AK152" s="272" t="str">
        <f ca="1">Параметры!AK$40</f>
        <v>фев.25</v>
      </c>
      <c r="AL152" s="272" t="str">
        <f ca="1">Параметры!AL$40</f>
        <v>мар.25</v>
      </c>
      <c r="AM152" s="272" t="str">
        <f ca="1">Параметры!AM$40</f>
        <v>апр.25</v>
      </c>
      <c r="AN152" s="272" t="str">
        <f ca="1">Параметры!AN$40</f>
        <v>май.25</v>
      </c>
      <c r="AO152" s="272" t="str">
        <f ca="1">Параметры!AO$40</f>
        <v>июн.25</v>
      </c>
      <c r="AP152" s="272" t="str">
        <f ca="1">Параметры!AP$40</f>
        <v>июл.25</v>
      </c>
      <c r="AQ152" s="272" t="str">
        <f ca="1">Параметры!AQ$40</f>
        <v>авг.25</v>
      </c>
      <c r="AR152" s="272" t="str">
        <f ca="1">Параметры!AR$40</f>
        <v>сен.25</v>
      </c>
      <c r="AS152" s="272" t="str">
        <f ca="1">Параметры!AS$40</f>
        <v>окт.25</v>
      </c>
      <c r="AT152" s="272" t="str">
        <f ca="1">Параметры!AT$40</f>
        <v>ноя.25</v>
      </c>
      <c r="AU152" s="272" t="str">
        <f ca="1">Параметры!AU$40</f>
        <v>дек.25</v>
      </c>
      <c r="AV152" s="272" t="str">
        <f ca="1">Параметры!AV$40</f>
        <v>янв.26</v>
      </c>
      <c r="AW152" s="272" t="str">
        <f ca="1">Параметры!AW$40</f>
        <v>фев.26</v>
      </c>
      <c r="AX152" s="272" t="str">
        <f ca="1">Параметры!AX$40</f>
        <v>мар.26</v>
      </c>
      <c r="AY152" s="272" t="str">
        <f ca="1">Параметры!AY$40</f>
        <v>апр.26</v>
      </c>
      <c r="AZ152" s="272" t="str">
        <f ca="1">Параметры!AZ$40</f>
        <v>май.26</v>
      </c>
      <c r="BA152" s="272" t="str">
        <f ca="1">Параметры!BA$40</f>
        <v>июн.26</v>
      </c>
      <c r="BB152" s="272" t="str">
        <f ca="1">Параметры!BB$40</f>
        <v>июл.26</v>
      </c>
      <c r="BC152" s="272" t="str">
        <f ca="1">Параметры!BC$40</f>
        <v>авг.26</v>
      </c>
      <c r="BD152" s="272" t="str">
        <f ca="1">Параметры!BD$40</f>
        <v>сен.26</v>
      </c>
      <c r="BE152" s="272" t="str">
        <f ca="1">Параметры!BE$40</f>
        <v>окт.26</v>
      </c>
      <c r="BF152" s="272" t="str">
        <f ca="1">Параметры!BF$40</f>
        <v>ноя.26</v>
      </c>
      <c r="BG152" s="272" t="str">
        <f ca="1">Параметры!BG$40</f>
        <v>дек.26</v>
      </c>
      <c r="BH152" s="272" t="str">
        <f ca="1">Параметры!BH$40</f>
        <v>янв.27</v>
      </c>
      <c r="BI152" s="272" t="str">
        <f ca="1">Параметры!BI$40</f>
        <v>фев.27</v>
      </c>
      <c r="BJ152" s="272" t="str">
        <f ca="1">Параметры!BJ$40</f>
        <v>мар.27</v>
      </c>
      <c r="BK152" s="272" t="str">
        <f ca="1">Параметры!BK$40</f>
        <v>апр.27</v>
      </c>
      <c r="BL152" s="272" t="str">
        <f ca="1">Параметры!BL$40</f>
        <v>май.27</v>
      </c>
      <c r="BM152" s="272" t="str">
        <f ca="1">Параметры!BM$40</f>
        <v>июн.27</v>
      </c>
      <c r="BN152" s="272" t="str">
        <f ca="1">Параметры!BN$40</f>
        <v>июл.27</v>
      </c>
      <c r="BO152" s="272" t="str">
        <f ca="1">Параметры!BO$40</f>
        <v>авг.27</v>
      </c>
      <c r="BP152" s="272" t="str">
        <f ca="1">Параметры!BP$40</f>
        <v>сен.27</v>
      </c>
      <c r="BQ152" s="272" t="str">
        <f ca="1">Параметры!BQ$40</f>
        <v>окт.27</v>
      </c>
      <c r="BR152" s="272" t="str">
        <f ca="1">Параметры!BR$40</f>
        <v>ноя.27</v>
      </c>
      <c r="BS152" s="272" t="str">
        <f ca="1">Параметры!BS$40</f>
        <v>дек.27</v>
      </c>
      <c r="BT152" s="272" t="str">
        <f ca="1">Параметры!BT$40</f>
        <v>янв.28</v>
      </c>
      <c r="BU152" s="272" t="str">
        <f ca="1">Параметры!BU$40</f>
        <v>фев.28</v>
      </c>
      <c r="BV152" s="272" t="str">
        <f ca="1">Параметры!BV$40</f>
        <v>мар.28</v>
      </c>
      <c r="BW152" s="272" t="str">
        <f ca="1">Параметры!BW$40</f>
        <v>апр.28</v>
      </c>
      <c r="BX152" s="272" t="str">
        <f ca="1">Параметры!BX$40</f>
        <v>май.28</v>
      </c>
      <c r="BY152" s="272" t="str">
        <f ca="1">Параметры!BY$40</f>
        <v>июн.28</v>
      </c>
      <c r="BZ152" s="272" t="str">
        <f ca="1">Параметры!BZ$40</f>
        <v>июл.28</v>
      </c>
      <c r="CA152" s="272" t="str">
        <f ca="1">Параметры!CA$40</f>
        <v>авг.28</v>
      </c>
      <c r="CB152" s="272" t="str">
        <f ca="1">Параметры!CB$40</f>
        <v>сен.28</v>
      </c>
      <c r="CC152" s="272" t="str">
        <f ca="1">Параметры!CC$40</f>
        <v>окт.28</v>
      </c>
      <c r="CD152" s="272" t="str">
        <f ca="1">Параметры!CD$40</f>
        <v>ноя.28</v>
      </c>
      <c r="CE152" s="272" t="str">
        <f ca="1">Параметры!CE$40</f>
        <v>дек.28</v>
      </c>
      <c r="CF152" s="272" t="str">
        <f ca="1">Параметры!CF$40</f>
        <v>янв.29</v>
      </c>
      <c r="CG152" s="272" t="str">
        <f ca="1">Параметры!CG$40</f>
        <v>фев.29</v>
      </c>
      <c r="CH152" s="272" t="str">
        <f ca="1">Параметры!CH$40</f>
        <v>мар.29</v>
      </c>
      <c r="CI152" s="272" t="str">
        <f ca="1">Параметры!CI$40</f>
        <v>апр.29</v>
      </c>
      <c r="CJ152" s="272" t="str">
        <f ca="1">Параметры!CJ$40</f>
        <v>май.29</v>
      </c>
      <c r="CK152" s="272" t="str">
        <f ca="1">Параметры!CK$40</f>
        <v>июн.29</v>
      </c>
      <c r="CL152" s="272" t="str">
        <f ca="1">Параметры!CL$40</f>
        <v>июл.29</v>
      </c>
      <c r="CM152" s="272" t="str">
        <f ca="1">Параметры!CM$40</f>
        <v>авг.29</v>
      </c>
      <c r="CN152" s="272" t="str">
        <f ca="1">Параметры!CN$40</f>
        <v>сен.29</v>
      </c>
      <c r="CO152" s="272" t="str">
        <f ca="1">Параметры!CO$40</f>
        <v>окт.29</v>
      </c>
      <c r="CP152" s="272" t="str">
        <f ca="1">Параметры!CP$40</f>
        <v>ноя.29</v>
      </c>
      <c r="CQ152" s="272" t="str">
        <f ca="1">Параметры!CQ$40</f>
        <v>дек.29</v>
      </c>
      <c r="CR152" s="272" t="str">
        <f ca="1">Параметры!CR$40</f>
        <v>янв.30</v>
      </c>
      <c r="CS152" s="272" t="str">
        <f ca="1">Параметры!CS$40</f>
        <v>фев.30</v>
      </c>
      <c r="CT152" s="272" t="str">
        <f ca="1">Параметры!CT$40</f>
        <v>мар.30</v>
      </c>
      <c r="CU152" s="272" t="str">
        <f ca="1">Параметры!CU$40</f>
        <v>апр.30</v>
      </c>
      <c r="CV152" s="272" t="str">
        <f ca="1">Параметры!CV$40</f>
        <v>май.30</v>
      </c>
      <c r="CW152" s="272" t="str">
        <f ca="1">Параметры!CW$40</f>
        <v>июн.30</v>
      </c>
      <c r="CX152" s="272" t="str">
        <f ca="1">Параметры!CX$40</f>
        <v>июл.30</v>
      </c>
      <c r="CY152" s="272" t="str">
        <f ca="1">Параметры!CY$40</f>
        <v>авг.30</v>
      </c>
      <c r="CZ152" s="272" t="str">
        <f ca="1">Параметры!CZ$40</f>
        <v>сен.30</v>
      </c>
      <c r="DA152" s="272" t="str">
        <f ca="1">Параметры!DA$40</f>
        <v>окт.30</v>
      </c>
      <c r="DB152" s="272" t="str">
        <f ca="1">Параметры!DB$40</f>
        <v>ноя.30</v>
      </c>
      <c r="DC152" s="272" t="str">
        <f ca="1">Параметры!DC$40</f>
        <v>дек.30</v>
      </c>
      <c r="DD152" s="272" t="str">
        <f ca="1">Параметры!DD$40</f>
        <v>янв.31</v>
      </c>
      <c r="DE152" s="272" t="str">
        <f ca="1">Параметры!DE$40</f>
        <v>фев.31</v>
      </c>
      <c r="DF152" s="272" t="str">
        <f ca="1">Параметры!DF$40</f>
        <v>мар.31</v>
      </c>
      <c r="DG152" s="272" t="str">
        <f ca="1">Параметры!DG$40</f>
        <v>апр.31</v>
      </c>
      <c r="DH152" s="272" t="str">
        <f ca="1">Параметры!DH$40</f>
        <v>май.31</v>
      </c>
      <c r="DI152" s="272" t="str">
        <f ca="1">Параметры!DI$40</f>
        <v>июн.31</v>
      </c>
      <c r="DJ152" s="272" t="str">
        <f ca="1">Параметры!DJ$40</f>
        <v>июл.31</v>
      </c>
      <c r="DK152" s="272" t="str">
        <f ca="1">Параметры!DK$40</f>
        <v>авг.31</v>
      </c>
      <c r="DL152" s="272" t="str">
        <f ca="1">Параметры!DL$40</f>
        <v>сен.31</v>
      </c>
      <c r="DM152" s="272" t="str">
        <f ca="1">Параметры!DM$40</f>
        <v>окт.31</v>
      </c>
      <c r="DN152" s="272" t="str">
        <f ca="1">Параметры!DN$40</f>
        <v>ноя.31</v>
      </c>
      <c r="DO152" s="272" t="str">
        <f ca="1">Параметры!DO$40</f>
        <v>дек.31</v>
      </c>
      <c r="DP152" s="272" t="str">
        <f ca="1">Параметры!DP$40</f>
        <v>янв.32</v>
      </c>
      <c r="DQ152" s="272" t="str">
        <f ca="1">Параметры!DQ$40</f>
        <v>фев.32</v>
      </c>
      <c r="DR152" s="272" t="str">
        <f ca="1">Параметры!DR$40</f>
        <v>мар.32</v>
      </c>
      <c r="DS152" s="272" t="str">
        <f ca="1">Параметры!DS$40</f>
        <v>апр.32</v>
      </c>
      <c r="DT152" s="272" t="str">
        <f ca="1">Параметры!DT$40</f>
        <v>май.32</v>
      </c>
      <c r="DU152" s="272" t="str">
        <f ca="1">Параметры!DU$40</f>
        <v>июн.32</v>
      </c>
      <c r="DV152" s="272" t="str">
        <f ca="1">Параметры!DV$40</f>
        <v>июл.32</v>
      </c>
      <c r="DW152" s="272"/>
      <c r="DX152" s="273" t="str">
        <f ca="1">Language!$A$1463</f>
        <v>ИТОГО</v>
      </c>
    </row>
    <row r="153" spans="1:128" ht="13.5" hidden="1" thickTop="1" x14ac:dyDescent="0.2">
      <c r="A153" s="10"/>
      <c r="F153" s="6" t="s">
        <v>2961</v>
      </c>
    </row>
    <row r="154" spans="1:128" hidden="1" x14ac:dyDescent="0.2">
      <c r="A154" s="10" t="str">
        <f ca="1">Language!A1380</f>
        <v>Ставка дисконтирования</v>
      </c>
      <c r="B154" s="85">
        <f>Параметры!B124</f>
        <v>0.19999999999000001</v>
      </c>
      <c r="C154" s="46" t="s">
        <v>1</v>
      </c>
    </row>
    <row r="155" spans="1:128" hidden="1" outlineLevel="1" x14ac:dyDescent="0.2">
      <c r="A155" s="33" t="str">
        <f ca="1">Language!A1381</f>
        <v>ставка на расчетный период</v>
      </c>
      <c r="C155" s="46" t="s">
        <v>1</v>
      </c>
      <c r="F155" s="6" t="s">
        <v>3190</v>
      </c>
      <c r="G155" s="86">
        <f>((1+$B154) / IF(Prj_Inflation, 1, 1+CHOOSE(Prj_CurReport, Параметры!G$49,Параметры!G$62,Параметры!G$68))) ^ (Параметры!G$37/12) -1</f>
        <v>1.5309470499026201E-2</v>
      </c>
      <c r="H155" s="86">
        <f>((1+$B154) / IF(Prj_Inflation, 1, 1+CHOOSE(Prj_CurReport, Параметры!H$49,Параметры!H$62,Параметры!H$68))) ^ (Параметры!H$37/12) -1</f>
        <v>1.5309470499026201E-2</v>
      </c>
      <c r="I155" s="86">
        <f>((1+$B154) / IF(Prj_Inflation, 1, 1+CHOOSE(Prj_CurReport, Параметры!I$49,Параметры!I$62,Параметры!I$68))) ^ (Параметры!I$37/12) -1</f>
        <v>1.5309470499026201E-2</v>
      </c>
      <c r="J155" s="86">
        <f>((1+$B154) / IF(Prj_Inflation, 1, 1+CHOOSE(Prj_CurReport, Параметры!J$49,Параметры!J$62,Параметры!J$68))) ^ (Параметры!J$37/12) -1</f>
        <v>1.5309470499026201E-2</v>
      </c>
      <c r="K155" s="86">
        <f>((1+$B154) / IF(Prj_Inflation, 1, 1+CHOOSE(Prj_CurReport, Параметры!K$49,Параметры!K$62,Параметры!K$68))) ^ (Параметры!K$37/12) -1</f>
        <v>1.5309470499026201E-2</v>
      </c>
      <c r="L155" s="86">
        <f>((1+$B154) / IF(Prj_Inflation, 1, 1+CHOOSE(Prj_CurReport, Параметры!L$49,Параметры!L$62,Параметры!L$68))) ^ (Параметры!L$37/12) -1</f>
        <v>1.5309470499026201E-2</v>
      </c>
      <c r="M155" s="86">
        <f>((1+$B154) / IF(Prj_Inflation, 1, 1+CHOOSE(Prj_CurReport, Параметры!M$49,Параметры!M$62,Параметры!M$68))) ^ (Параметры!M$37/12) -1</f>
        <v>1.5309470499026201E-2</v>
      </c>
      <c r="N155" s="86">
        <f>((1+$B154) / IF(Prj_Inflation, 1, 1+CHOOSE(Prj_CurReport, Параметры!N$49,Параметры!N$62,Параметры!N$68))) ^ (Параметры!N$37/12) -1</f>
        <v>1.5309470499026201E-2</v>
      </c>
      <c r="O155" s="86">
        <f>((1+$B154) / IF(Prj_Inflation, 1, 1+CHOOSE(Prj_CurReport, Параметры!O$49,Параметры!O$62,Параметры!O$68))) ^ (Параметры!O$37/12) -1</f>
        <v>1.5309470499026201E-2</v>
      </c>
      <c r="P155" s="86">
        <f>((1+$B154) / IF(Prj_Inflation, 1, 1+CHOOSE(Prj_CurReport, Параметры!P$49,Параметры!P$62,Параметры!P$68))) ^ (Параметры!P$37/12) -1</f>
        <v>1.5309470499026201E-2</v>
      </c>
      <c r="Q155" s="86">
        <f>((1+$B154) / IF(Prj_Inflation, 1, 1+CHOOSE(Prj_CurReport, Параметры!Q$49,Параметры!Q$62,Параметры!Q$68))) ^ (Параметры!Q$37/12) -1</f>
        <v>1.5309470499026201E-2</v>
      </c>
      <c r="R155" s="86">
        <f>((1+$B154) / IF(Prj_Inflation, 1, 1+CHOOSE(Prj_CurReport, Параметры!R$49,Параметры!R$62,Параметры!R$68))) ^ (Параметры!R$37/12) -1</f>
        <v>1.5309470499026201E-2</v>
      </c>
      <c r="S155" s="86">
        <f>((1+$B154) / IF(Prj_Inflation, 1, 1+CHOOSE(Prj_CurReport, Параметры!S$49,Параметры!S$62,Параметры!S$68))) ^ (Параметры!S$37/12) -1</f>
        <v>1.5309470499026201E-2</v>
      </c>
      <c r="T155" s="86">
        <f>((1+$B154) / IF(Prj_Inflation, 1, 1+CHOOSE(Prj_CurReport, Параметры!T$49,Параметры!T$62,Параметры!T$68))) ^ (Параметры!T$37/12) -1</f>
        <v>1.5309470499026201E-2</v>
      </c>
      <c r="U155" s="86">
        <f>((1+$B154) / IF(Prj_Inflation, 1, 1+CHOOSE(Prj_CurReport, Параметры!U$49,Параметры!U$62,Параметры!U$68))) ^ (Параметры!U$37/12) -1</f>
        <v>1.5309470499026201E-2</v>
      </c>
      <c r="V155" s="86">
        <f>((1+$B154) / IF(Prj_Inflation, 1, 1+CHOOSE(Prj_CurReport, Параметры!V$49,Параметры!V$62,Параметры!V$68))) ^ (Параметры!V$37/12) -1</f>
        <v>1.5309470499026201E-2</v>
      </c>
      <c r="W155" s="86">
        <f>((1+$B154) / IF(Prj_Inflation, 1, 1+CHOOSE(Prj_CurReport, Параметры!W$49,Параметры!W$62,Параметры!W$68))) ^ (Параметры!W$37/12) -1</f>
        <v>1.5309470499026201E-2</v>
      </c>
      <c r="X155" s="86">
        <f>((1+$B154) / IF(Prj_Inflation, 1, 1+CHOOSE(Prj_CurReport, Параметры!X$49,Параметры!X$62,Параметры!X$68))) ^ (Параметры!X$37/12) -1</f>
        <v>1.5309470499026201E-2</v>
      </c>
      <c r="Y155" s="86">
        <f>((1+$B154) / IF(Prj_Inflation, 1, 1+CHOOSE(Prj_CurReport, Параметры!Y$49,Параметры!Y$62,Параметры!Y$68))) ^ (Параметры!Y$37/12) -1</f>
        <v>1.5309470499026201E-2</v>
      </c>
      <c r="Z155" s="86">
        <f>((1+$B154) / IF(Prj_Inflation, 1, 1+CHOOSE(Prj_CurReport, Параметры!Z$49,Параметры!Z$62,Параметры!Z$68))) ^ (Параметры!Z$37/12) -1</f>
        <v>1.5309470499026201E-2</v>
      </c>
      <c r="AA155" s="86">
        <f>((1+$B154) / IF(Prj_Inflation, 1, 1+CHOOSE(Prj_CurReport, Параметры!AA$49,Параметры!AA$62,Параметры!AA$68))) ^ (Параметры!AA$37/12) -1</f>
        <v>1.5309470499026201E-2</v>
      </c>
      <c r="AB155" s="86">
        <f>((1+$B154) / IF(Prj_Inflation, 1, 1+CHOOSE(Prj_CurReport, Параметры!AB$49,Параметры!AB$62,Параметры!AB$68))) ^ (Параметры!AB$37/12) -1</f>
        <v>1.5309470499026201E-2</v>
      </c>
      <c r="AC155" s="86">
        <f>((1+$B154) / IF(Prj_Inflation, 1, 1+CHOOSE(Prj_CurReport, Параметры!AC$49,Параметры!AC$62,Параметры!AC$68))) ^ (Параметры!AC$37/12) -1</f>
        <v>1.5309470499026201E-2</v>
      </c>
      <c r="AD155" s="86">
        <f>((1+$B154) / IF(Prj_Inflation, 1, 1+CHOOSE(Prj_CurReport, Параметры!AD$49,Параметры!AD$62,Параметры!AD$68))) ^ (Параметры!AD$37/12) -1</f>
        <v>1.5309470499026201E-2</v>
      </c>
      <c r="AE155" s="86">
        <f>((1+$B154) / IF(Prj_Inflation, 1, 1+CHOOSE(Prj_CurReport, Параметры!AE$49,Параметры!AE$62,Параметры!AE$68))) ^ (Параметры!AE$37/12) -1</f>
        <v>1.5309470499026201E-2</v>
      </c>
      <c r="AF155" s="86">
        <f>((1+$B154) / IF(Prj_Inflation, 1, 1+CHOOSE(Prj_CurReport, Параметры!AF$49,Параметры!AF$62,Параметры!AF$68))) ^ (Параметры!AF$37/12) -1</f>
        <v>1.5309470499026201E-2</v>
      </c>
      <c r="AG155" s="86">
        <f>((1+$B154) / IF(Prj_Inflation, 1, 1+CHOOSE(Prj_CurReport, Параметры!AG$49,Параметры!AG$62,Параметры!AG$68))) ^ (Параметры!AG$37/12) -1</f>
        <v>1.5309470499026201E-2</v>
      </c>
      <c r="AH155" s="86">
        <f>((1+$B154) / IF(Prj_Inflation, 1, 1+CHOOSE(Prj_CurReport, Параметры!AH$49,Параметры!AH$62,Параметры!AH$68))) ^ (Параметры!AH$37/12) -1</f>
        <v>1.5309470499026201E-2</v>
      </c>
      <c r="AI155" s="86">
        <f>((1+$B154) / IF(Prj_Inflation, 1, 1+CHOOSE(Prj_CurReport, Параметры!AI$49,Параметры!AI$62,Параметры!AI$68))) ^ (Параметры!AI$37/12) -1</f>
        <v>1.5309470499026201E-2</v>
      </c>
      <c r="AJ155" s="86">
        <f>((1+$B154) / IF(Prj_Inflation, 1, 1+CHOOSE(Prj_CurReport, Параметры!AJ$49,Параметры!AJ$62,Параметры!AJ$68))) ^ (Параметры!AJ$37/12) -1</f>
        <v>1.5309470499026201E-2</v>
      </c>
      <c r="AK155" s="86">
        <f>((1+$B154) / IF(Prj_Inflation, 1, 1+CHOOSE(Prj_CurReport, Параметры!AK$49,Параметры!AK$62,Параметры!AK$68))) ^ (Параметры!AK$37/12) -1</f>
        <v>1.5309470499026201E-2</v>
      </c>
      <c r="AL155" s="86">
        <f>((1+$B154) / IF(Prj_Inflation, 1, 1+CHOOSE(Prj_CurReport, Параметры!AL$49,Параметры!AL$62,Параметры!AL$68))) ^ (Параметры!AL$37/12) -1</f>
        <v>1.5309470499026201E-2</v>
      </c>
      <c r="AM155" s="86">
        <f>((1+$B154) / IF(Prj_Inflation, 1, 1+CHOOSE(Prj_CurReport, Параметры!AM$49,Параметры!AM$62,Параметры!AM$68))) ^ (Параметры!AM$37/12) -1</f>
        <v>1.5309470499026201E-2</v>
      </c>
      <c r="AN155" s="86">
        <f>((1+$B154) / IF(Prj_Inflation, 1, 1+CHOOSE(Prj_CurReport, Параметры!AN$49,Параметры!AN$62,Параметры!AN$68))) ^ (Параметры!AN$37/12) -1</f>
        <v>1.5309470499026201E-2</v>
      </c>
      <c r="AO155" s="86">
        <f>((1+$B154) / IF(Prj_Inflation, 1, 1+CHOOSE(Prj_CurReport, Параметры!AO$49,Параметры!AO$62,Параметры!AO$68))) ^ (Параметры!AO$37/12) -1</f>
        <v>1.5309470499026201E-2</v>
      </c>
      <c r="AP155" s="86">
        <f>((1+$B154) / IF(Prj_Inflation, 1, 1+CHOOSE(Prj_CurReport, Параметры!AP$49,Параметры!AP$62,Параметры!AP$68))) ^ (Параметры!AP$37/12) -1</f>
        <v>1.5309470499026201E-2</v>
      </c>
      <c r="AQ155" s="86">
        <f>((1+$B154) / IF(Prj_Inflation, 1, 1+CHOOSE(Prj_CurReport, Параметры!AQ$49,Параметры!AQ$62,Параметры!AQ$68))) ^ (Параметры!AQ$37/12) -1</f>
        <v>1.5309470499026201E-2</v>
      </c>
      <c r="AR155" s="86">
        <f>((1+$B154) / IF(Prj_Inflation, 1, 1+CHOOSE(Prj_CurReport, Параметры!AR$49,Параметры!AR$62,Параметры!AR$68))) ^ (Параметры!AR$37/12) -1</f>
        <v>1.5309470499026201E-2</v>
      </c>
      <c r="AS155" s="86">
        <f>((1+$B154) / IF(Prj_Inflation, 1, 1+CHOOSE(Prj_CurReport, Параметры!AS$49,Параметры!AS$62,Параметры!AS$68))) ^ (Параметры!AS$37/12) -1</f>
        <v>1.5309470499026201E-2</v>
      </c>
      <c r="AT155" s="86">
        <f>((1+$B154) / IF(Prj_Inflation, 1, 1+CHOOSE(Prj_CurReport, Параметры!AT$49,Параметры!AT$62,Параметры!AT$68))) ^ (Параметры!AT$37/12) -1</f>
        <v>1.5309470499026201E-2</v>
      </c>
      <c r="AU155" s="86">
        <f>((1+$B154) / IF(Prj_Inflation, 1, 1+CHOOSE(Prj_CurReport, Параметры!AU$49,Параметры!AU$62,Параметры!AU$68))) ^ (Параметры!AU$37/12) -1</f>
        <v>1.5309470499026201E-2</v>
      </c>
      <c r="AV155" s="86">
        <f>((1+$B154) / IF(Prj_Inflation, 1, 1+CHOOSE(Prj_CurReport, Параметры!AV$49,Параметры!AV$62,Параметры!AV$68))) ^ (Параметры!AV$37/12) -1</f>
        <v>1.5309470499026201E-2</v>
      </c>
      <c r="AW155" s="86">
        <f>((1+$B154) / IF(Prj_Inflation, 1, 1+CHOOSE(Prj_CurReport, Параметры!AW$49,Параметры!AW$62,Параметры!AW$68))) ^ (Параметры!AW$37/12) -1</f>
        <v>1.5309470499026201E-2</v>
      </c>
      <c r="AX155" s="86">
        <f>((1+$B154) / IF(Prj_Inflation, 1, 1+CHOOSE(Prj_CurReport, Параметры!AX$49,Параметры!AX$62,Параметры!AX$68))) ^ (Параметры!AX$37/12) -1</f>
        <v>1.5309470499026201E-2</v>
      </c>
      <c r="AY155" s="86">
        <f>((1+$B154) / IF(Prj_Inflation, 1, 1+CHOOSE(Prj_CurReport, Параметры!AY$49,Параметры!AY$62,Параметры!AY$68))) ^ (Параметры!AY$37/12) -1</f>
        <v>1.5309470499026201E-2</v>
      </c>
      <c r="AZ155" s="86">
        <f>((1+$B154) / IF(Prj_Inflation, 1, 1+CHOOSE(Prj_CurReport, Параметры!AZ$49,Параметры!AZ$62,Параметры!AZ$68))) ^ (Параметры!AZ$37/12) -1</f>
        <v>1.5309470499026201E-2</v>
      </c>
      <c r="BA155" s="86">
        <f>((1+$B154) / IF(Prj_Inflation, 1, 1+CHOOSE(Prj_CurReport, Параметры!BA$49,Параметры!BA$62,Параметры!BA$68))) ^ (Параметры!BA$37/12) -1</f>
        <v>1.5309470499026201E-2</v>
      </c>
      <c r="BB155" s="86">
        <f>((1+$B154) / IF(Prj_Inflation, 1, 1+CHOOSE(Prj_CurReport, Параметры!BB$49,Параметры!BB$62,Параметры!BB$68))) ^ (Параметры!BB$37/12) -1</f>
        <v>1.5309470499026201E-2</v>
      </c>
      <c r="BC155" s="86">
        <f>((1+$B154) / IF(Prj_Inflation, 1, 1+CHOOSE(Prj_CurReport, Параметры!BC$49,Параметры!BC$62,Параметры!BC$68))) ^ (Параметры!BC$37/12) -1</f>
        <v>1.5309470499026201E-2</v>
      </c>
      <c r="BD155" s="86">
        <f>((1+$B154) / IF(Prj_Inflation, 1, 1+CHOOSE(Prj_CurReport, Параметры!BD$49,Параметры!BD$62,Параметры!BD$68))) ^ (Параметры!BD$37/12) -1</f>
        <v>1.5309470499026201E-2</v>
      </c>
      <c r="BE155" s="86">
        <f>((1+$B154) / IF(Prj_Inflation, 1, 1+CHOOSE(Prj_CurReport, Параметры!BE$49,Параметры!BE$62,Параметры!BE$68))) ^ (Параметры!BE$37/12) -1</f>
        <v>1.5309470499026201E-2</v>
      </c>
      <c r="BF155" s="86">
        <f>((1+$B154) / IF(Prj_Inflation, 1, 1+CHOOSE(Prj_CurReport, Параметры!BF$49,Параметры!BF$62,Параметры!BF$68))) ^ (Параметры!BF$37/12) -1</f>
        <v>1.5309470499026201E-2</v>
      </c>
      <c r="BG155" s="86">
        <f>((1+$B154) / IF(Prj_Inflation, 1, 1+CHOOSE(Prj_CurReport, Параметры!BG$49,Параметры!BG$62,Параметры!BG$68))) ^ (Параметры!BG$37/12) -1</f>
        <v>1.5309470499026201E-2</v>
      </c>
      <c r="BH155" s="86">
        <f>((1+$B154) / IF(Prj_Inflation, 1, 1+CHOOSE(Prj_CurReport, Параметры!BH$49,Параметры!BH$62,Параметры!BH$68))) ^ (Параметры!BH$37/12) -1</f>
        <v>1.5309470499026201E-2</v>
      </c>
      <c r="BI155" s="86">
        <f>((1+$B154) / IF(Prj_Inflation, 1, 1+CHOOSE(Prj_CurReport, Параметры!BI$49,Параметры!BI$62,Параметры!BI$68))) ^ (Параметры!BI$37/12) -1</f>
        <v>1.5309470499026201E-2</v>
      </c>
      <c r="BJ155" s="86">
        <f>((1+$B154) / IF(Prj_Inflation, 1, 1+CHOOSE(Prj_CurReport, Параметры!BJ$49,Параметры!BJ$62,Параметры!BJ$68))) ^ (Параметры!BJ$37/12) -1</f>
        <v>1.5309470499026201E-2</v>
      </c>
      <c r="BK155" s="86">
        <f>((1+$B154) / IF(Prj_Inflation, 1, 1+CHOOSE(Prj_CurReport, Параметры!BK$49,Параметры!BK$62,Параметры!BK$68))) ^ (Параметры!BK$37/12) -1</f>
        <v>1.5309470499026201E-2</v>
      </c>
      <c r="BL155" s="86">
        <f>((1+$B154) / IF(Prj_Inflation, 1, 1+CHOOSE(Prj_CurReport, Параметры!BL$49,Параметры!BL$62,Параметры!BL$68))) ^ (Параметры!BL$37/12) -1</f>
        <v>1.5309470499026201E-2</v>
      </c>
      <c r="BM155" s="86">
        <f>((1+$B154) / IF(Prj_Inflation, 1, 1+CHOOSE(Prj_CurReport, Параметры!BM$49,Параметры!BM$62,Параметры!BM$68))) ^ (Параметры!BM$37/12) -1</f>
        <v>1.5309470499026201E-2</v>
      </c>
      <c r="BN155" s="86">
        <f>((1+$B154) / IF(Prj_Inflation, 1, 1+CHOOSE(Prj_CurReport, Параметры!BN$49,Параметры!BN$62,Параметры!BN$68))) ^ (Параметры!BN$37/12) -1</f>
        <v>1.5309470499026201E-2</v>
      </c>
      <c r="BO155" s="86">
        <f>((1+$B154) / IF(Prj_Inflation, 1, 1+CHOOSE(Prj_CurReport, Параметры!BO$49,Параметры!BO$62,Параметры!BO$68))) ^ (Параметры!BO$37/12) -1</f>
        <v>1.5309470499026201E-2</v>
      </c>
      <c r="BP155" s="86">
        <f>((1+$B154) / IF(Prj_Inflation, 1, 1+CHOOSE(Prj_CurReport, Параметры!BP$49,Параметры!BP$62,Параметры!BP$68))) ^ (Параметры!BP$37/12) -1</f>
        <v>1.5309470499026201E-2</v>
      </c>
      <c r="BQ155" s="86">
        <f>((1+$B154) / IF(Prj_Inflation, 1, 1+CHOOSE(Prj_CurReport, Параметры!BQ$49,Параметры!BQ$62,Параметры!BQ$68))) ^ (Параметры!BQ$37/12) -1</f>
        <v>1.5309470499026201E-2</v>
      </c>
      <c r="BR155" s="86">
        <f>((1+$B154) / IF(Prj_Inflation, 1, 1+CHOOSE(Prj_CurReport, Параметры!BR$49,Параметры!BR$62,Параметры!BR$68))) ^ (Параметры!BR$37/12) -1</f>
        <v>1.5309470499026201E-2</v>
      </c>
      <c r="BS155" s="86">
        <f>((1+$B154) / IF(Prj_Inflation, 1, 1+CHOOSE(Prj_CurReport, Параметры!BS$49,Параметры!BS$62,Параметры!BS$68))) ^ (Параметры!BS$37/12) -1</f>
        <v>1.5309470499026201E-2</v>
      </c>
      <c r="BT155" s="86">
        <f>((1+$B154) / IF(Prj_Inflation, 1, 1+CHOOSE(Prj_CurReport, Параметры!BT$49,Параметры!BT$62,Параметры!BT$68))) ^ (Параметры!BT$37/12) -1</f>
        <v>1.5309470499026201E-2</v>
      </c>
      <c r="BU155" s="86">
        <f>((1+$B154) / IF(Prj_Inflation, 1, 1+CHOOSE(Prj_CurReport, Параметры!BU$49,Параметры!BU$62,Параметры!BU$68))) ^ (Параметры!BU$37/12) -1</f>
        <v>1.5309470499026201E-2</v>
      </c>
      <c r="BV155" s="86">
        <f>((1+$B154) / IF(Prj_Inflation, 1, 1+CHOOSE(Prj_CurReport, Параметры!BV$49,Параметры!BV$62,Параметры!BV$68))) ^ (Параметры!BV$37/12) -1</f>
        <v>1.5309470499026201E-2</v>
      </c>
      <c r="BW155" s="86">
        <f>((1+$B154) / IF(Prj_Inflation, 1, 1+CHOOSE(Prj_CurReport, Параметры!BW$49,Параметры!BW$62,Параметры!BW$68))) ^ (Параметры!BW$37/12) -1</f>
        <v>1.5309470499026201E-2</v>
      </c>
      <c r="BX155" s="86">
        <f>((1+$B154) / IF(Prj_Inflation, 1, 1+CHOOSE(Prj_CurReport, Параметры!BX$49,Параметры!BX$62,Параметры!BX$68))) ^ (Параметры!BX$37/12) -1</f>
        <v>1.5309470499026201E-2</v>
      </c>
      <c r="BY155" s="86">
        <f>((1+$B154) / IF(Prj_Inflation, 1, 1+CHOOSE(Prj_CurReport, Параметры!BY$49,Параметры!BY$62,Параметры!BY$68))) ^ (Параметры!BY$37/12) -1</f>
        <v>1.5309470499026201E-2</v>
      </c>
      <c r="BZ155" s="86">
        <f>((1+$B154) / IF(Prj_Inflation, 1, 1+CHOOSE(Prj_CurReport, Параметры!BZ$49,Параметры!BZ$62,Параметры!BZ$68))) ^ (Параметры!BZ$37/12) -1</f>
        <v>1.5309470499026201E-2</v>
      </c>
      <c r="CA155" s="86">
        <f>((1+$B154) / IF(Prj_Inflation, 1, 1+CHOOSE(Prj_CurReport, Параметры!CA$49,Параметры!CA$62,Параметры!CA$68))) ^ (Параметры!CA$37/12) -1</f>
        <v>1.5309470499026201E-2</v>
      </c>
      <c r="CB155" s="86">
        <f>((1+$B154) / IF(Prj_Inflation, 1, 1+CHOOSE(Prj_CurReport, Параметры!CB$49,Параметры!CB$62,Параметры!CB$68))) ^ (Параметры!CB$37/12) -1</f>
        <v>1.5309470499026201E-2</v>
      </c>
      <c r="CC155" s="86">
        <f>((1+$B154) / IF(Prj_Inflation, 1, 1+CHOOSE(Prj_CurReport, Параметры!CC$49,Параметры!CC$62,Параметры!CC$68))) ^ (Параметры!CC$37/12) -1</f>
        <v>1.5309470499026201E-2</v>
      </c>
      <c r="CD155" s="86">
        <f>((1+$B154) / IF(Prj_Inflation, 1, 1+CHOOSE(Prj_CurReport, Параметры!CD$49,Параметры!CD$62,Параметры!CD$68))) ^ (Параметры!CD$37/12) -1</f>
        <v>1.5309470499026201E-2</v>
      </c>
      <c r="CE155" s="86">
        <f>((1+$B154) / IF(Prj_Inflation, 1, 1+CHOOSE(Prj_CurReport, Параметры!CE$49,Параметры!CE$62,Параметры!CE$68))) ^ (Параметры!CE$37/12) -1</f>
        <v>1.5309470499026201E-2</v>
      </c>
      <c r="CF155" s="86">
        <f>((1+$B154) / IF(Prj_Inflation, 1, 1+CHOOSE(Prj_CurReport, Параметры!CF$49,Параметры!CF$62,Параметры!CF$68))) ^ (Параметры!CF$37/12) -1</f>
        <v>1.5309470499026201E-2</v>
      </c>
      <c r="CG155" s="86">
        <f>((1+$B154) / IF(Prj_Inflation, 1, 1+CHOOSE(Prj_CurReport, Параметры!CG$49,Параметры!CG$62,Параметры!CG$68))) ^ (Параметры!CG$37/12) -1</f>
        <v>1.5309470499026201E-2</v>
      </c>
      <c r="CH155" s="86">
        <f>((1+$B154) / IF(Prj_Inflation, 1, 1+CHOOSE(Prj_CurReport, Параметры!CH$49,Параметры!CH$62,Параметры!CH$68))) ^ (Параметры!CH$37/12) -1</f>
        <v>1.5309470499026201E-2</v>
      </c>
      <c r="CI155" s="86">
        <f>((1+$B154) / IF(Prj_Inflation, 1, 1+CHOOSE(Prj_CurReport, Параметры!CI$49,Параметры!CI$62,Параметры!CI$68))) ^ (Параметры!CI$37/12) -1</f>
        <v>1.5309470499026201E-2</v>
      </c>
      <c r="CJ155" s="86">
        <f>((1+$B154) / IF(Prj_Inflation, 1, 1+CHOOSE(Prj_CurReport, Параметры!CJ$49,Параметры!CJ$62,Параметры!CJ$68))) ^ (Параметры!CJ$37/12) -1</f>
        <v>1.5309470499026201E-2</v>
      </c>
      <c r="CK155" s="86">
        <f>((1+$B154) / IF(Prj_Inflation, 1, 1+CHOOSE(Prj_CurReport, Параметры!CK$49,Параметры!CK$62,Параметры!CK$68))) ^ (Параметры!CK$37/12) -1</f>
        <v>1.5309470499026201E-2</v>
      </c>
      <c r="CL155" s="86">
        <f>((1+$B154) / IF(Prj_Inflation, 1, 1+CHOOSE(Prj_CurReport, Параметры!CL$49,Параметры!CL$62,Параметры!CL$68))) ^ (Параметры!CL$37/12) -1</f>
        <v>1.5309470499026201E-2</v>
      </c>
      <c r="CM155" s="86">
        <f>((1+$B154) / IF(Prj_Inflation, 1, 1+CHOOSE(Prj_CurReport, Параметры!CM$49,Параметры!CM$62,Параметры!CM$68))) ^ (Параметры!CM$37/12) -1</f>
        <v>1.5309470499026201E-2</v>
      </c>
      <c r="CN155" s="86">
        <f>((1+$B154) / IF(Prj_Inflation, 1, 1+CHOOSE(Prj_CurReport, Параметры!CN$49,Параметры!CN$62,Параметры!CN$68))) ^ (Параметры!CN$37/12) -1</f>
        <v>1.5309470499026201E-2</v>
      </c>
      <c r="CO155" s="86">
        <f>((1+$B154) / IF(Prj_Inflation, 1, 1+CHOOSE(Prj_CurReport, Параметры!CO$49,Параметры!CO$62,Параметры!CO$68))) ^ (Параметры!CO$37/12) -1</f>
        <v>1.5309470499026201E-2</v>
      </c>
      <c r="CP155" s="86">
        <f>((1+$B154) / IF(Prj_Inflation, 1, 1+CHOOSE(Prj_CurReport, Параметры!CP$49,Параметры!CP$62,Параметры!CP$68))) ^ (Параметры!CP$37/12) -1</f>
        <v>1.5309470499026201E-2</v>
      </c>
      <c r="CQ155" s="86">
        <f>((1+$B154) / IF(Prj_Inflation, 1, 1+CHOOSE(Prj_CurReport, Параметры!CQ$49,Параметры!CQ$62,Параметры!CQ$68))) ^ (Параметры!CQ$37/12) -1</f>
        <v>1.5309470499026201E-2</v>
      </c>
      <c r="CR155" s="86">
        <f>((1+$B154) / IF(Prj_Inflation, 1, 1+CHOOSE(Prj_CurReport, Параметры!CR$49,Параметры!CR$62,Параметры!CR$68))) ^ (Параметры!CR$37/12) -1</f>
        <v>1.5309470499026201E-2</v>
      </c>
      <c r="CS155" s="86">
        <f>((1+$B154) / IF(Prj_Inflation, 1, 1+CHOOSE(Prj_CurReport, Параметры!CS$49,Параметры!CS$62,Параметры!CS$68))) ^ (Параметры!CS$37/12) -1</f>
        <v>1.5309470499026201E-2</v>
      </c>
      <c r="CT155" s="86">
        <f>((1+$B154) / IF(Prj_Inflation, 1, 1+CHOOSE(Prj_CurReport, Параметры!CT$49,Параметры!CT$62,Параметры!CT$68))) ^ (Параметры!CT$37/12) -1</f>
        <v>1.5309470499026201E-2</v>
      </c>
      <c r="CU155" s="86">
        <f>((1+$B154) / IF(Prj_Inflation, 1, 1+CHOOSE(Prj_CurReport, Параметры!CU$49,Параметры!CU$62,Параметры!CU$68))) ^ (Параметры!CU$37/12) -1</f>
        <v>1.5309470499026201E-2</v>
      </c>
      <c r="CV155" s="86">
        <f>((1+$B154) / IF(Prj_Inflation, 1, 1+CHOOSE(Prj_CurReport, Параметры!CV$49,Параметры!CV$62,Параметры!CV$68))) ^ (Параметры!CV$37/12) -1</f>
        <v>1.5309470499026201E-2</v>
      </c>
      <c r="CW155" s="86">
        <f>((1+$B154) / IF(Prj_Inflation, 1, 1+CHOOSE(Prj_CurReport, Параметры!CW$49,Параметры!CW$62,Параметры!CW$68))) ^ (Параметры!CW$37/12) -1</f>
        <v>1.5309470499026201E-2</v>
      </c>
      <c r="CX155" s="86">
        <f>((1+$B154) / IF(Prj_Inflation, 1, 1+CHOOSE(Prj_CurReport, Параметры!CX$49,Параметры!CX$62,Параметры!CX$68))) ^ (Параметры!CX$37/12) -1</f>
        <v>1.5309470499026201E-2</v>
      </c>
      <c r="CY155" s="86">
        <f>((1+$B154) / IF(Prj_Inflation, 1, 1+CHOOSE(Prj_CurReport, Параметры!CY$49,Параметры!CY$62,Параметры!CY$68))) ^ (Параметры!CY$37/12) -1</f>
        <v>1.5309470499026201E-2</v>
      </c>
      <c r="CZ155" s="86">
        <f>((1+$B154) / IF(Prj_Inflation, 1, 1+CHOOSE(Prj_CurReport, Параметры!CZ$49,Параметры!CZ$62,Параметры!CZ$68))) ^ (Параметры!CZ$37/12) -1</f>
        <v>1.5309470499026201E-2</v>
      </c>
      <c r="DA155" s="86">
        <f>((1+$B154) / IF(Prj_Inflation, 1, 1+CHOOSE(Prj_CurReport, Параметры!DA$49,Параметры!DA$62,Параметры!DA$68))) ^ (Параметры!DA$37/12) -1</f>
        <v>1.5309470499026201E-2</v>
      </c>
      <c r="DB155" s="86">
        <f>((1+$B154) / IF(Prj_Inflation, 1, 1+CHOOSE(Prj_CurReport, Параметры!DB$49,Параметры!DB$62,Параметры!DB$68))) ^ (Параметры!DB$37/12) -1</f>
        <v>1.5309470499026201E-2</v>
      </c>
      <c r="DC155" s="86">
        <f>((1+$B154) / IF(Prj_Inflation, 1, 1+CHOOSE(Prj_CurReport, Параметры!DC$49,Параметры!DC$62,Параметры!DC$68))) ^ (Параметры!DC$37/12) -1</f>
        <v>1.5309470499026201E-2</v>
      </c>
      <c r="DD155" s="86">
        <f>((1+$B154) / IF(Prj_Inflation, 1, 1+CHOOSE(Prj_CurReport, Параметры!DD$49,Параметры!DD$62,Параметры!DD$68))) ^ (Параметры!DD$37/12) -1</f>
        <v>1.5309470499026201E-2</v>
      </c>
      <c r="DE155" s="86">
        <f>((1+$B154) / IF(Prj_Inflation, 1, 1+CHOOSE(Prj_CurReport, Параметры!DE$49,Параметры!DE$62,Параметры!DE$68))) ^ (Параметры!DE$37/12) -1</f>
        <v>1.5309470499026201E-2</v>
      </c>
      <c r="DF155" s="86">
        <f>((1+$B154) / IF(Prj_Inflation, 1, 1+CHOOSE(Prj_CurReport, Параметры!DF$49,Параметры!DF$62,Параметры!DF$68))) ^ (Параметры!DF$37/12) -1</f>
        <v>1.5309470499026201E-2</v>
      </c>
      <c r="DG155" s="86">
        <f>((1+$B154) / IF(Prj_Inflation, 1, 1+CHOOSE(Prj_CurReport, Параметры!DG$49,Параметры!DG$62,Параметры!DG$68))) ^ (Параметры!DG$37/12) -1</f>
        <v>1.5309470499026201E-2</v>
      </c>
      <c r="DH155" s="86">
        <f>((1+$B154) / IF(Prj_Inflation, 1, 1+CHOOSE(Prj_CurReport, Параметры!DH$49,Параметры!DH$62,Параметры!DH$68))) ^ (Параметры!DH$37/12) -1</f>
        <v>1.5309470499026201E-2</v>
      </c>
      <c r="DI155" s="86">
        <f>((1+$B154) / IF(Prj_Inflation, 1, 1+CHOOSE(Prj_CurReport, Параметры!DI$49,Параметры!DI$62,Параметры!DI$68))) ^ (Параметры!DI$37/12) -1</f>
        <v>1.5309470499026201E-2</v>
      </c>
      <c r="DJ155" s="86">
        <f>((1+$B154) / IF(Prj_Inflation, 1, 1+CHOOSE(Prj_CurReport, Параметры!DJ$49,Параметры!DJ$62,Параметры!DJ$68))) ^ (Параметры!DJ$37/12) -1</f>
        <v>1.5309470499026201E-2</v>
      </c>
      <c r="DK155" s="86">
        <f>((1+$B154) / IF(Prj_Inflation, 1, 1+CHOOSE(Prj_CurReport, Параметры!DK$49,Параметры!DK$62,Параметры!DK$68))) ^ (Параметры!DK$37/12) -1</f>
        <v>1.5309470499026201E-2</v>
      </c>
      <c r="DL155" s="86">
        <f>((1+$B154) / IF(Prj_Inflation, 1, 1+CHOOSE(Prj_CurReport, Параметры!DL$49,Параметры!DL$62,Параметры!DL$68))) ^ (Параметры!DL$37/12) -1</f>
        <v>1.5309470499026201E-2</v>
      </c>
      <c r="DM155" s="86">
        <f>((1+$B154) / IF(Prj_Inflation, 1, 1+CHOOSE(Prj_CurReport, Параметры!DM$49,Параметры!DM$62,Параметры!DM$68))) ^ (Параметры!DM$37/12) -1</f>
        <v>1.5309470499026201E-2</v>
      </c>
      <c r="DN155" s="86">
        <f>((1+$B154) / IF(Prj_Inflation, 1, 1+CHOOSE(Prj_CurReport, Параметры!DN$49,Параметры!DN$62,Параметры!DN$68))) ^ (Параметры!DN$37/12) -1</f>
        <v>1.5309470499026201E-2</v>
      </c>
      <c r="DO155" s="86">
        <f>((1+$B154) / IF(Prj_Inflation, 1, 1+CHOOSE(Prj_CurReport, Параметры!DO$49,Параметры!DO$62,Параметры!DO$68))) ^ (Параметры!DO$37/12) -1</f>
        <v>1.5309470499026201E-2</v>
      </c>
      <c r="DP155" s="86">
        <f>((1+$B154) / IF(Prj_Inflation, 1, 1+CHOOSE(Prj_CurReport, Параметры!DP$49,Параметры!DP$62,Параметры!DP$68))) ^ (Параметры!DP$37/12) -1</f>
        <v>1.5309470499026201E-2</v>
      </c>
      <c r="DQ155" s="86">
        <f>((1+$B154) / IF(Prj_Inflation, 1, 1+CHOOSE(Prj_CurReport, Параметры!DQ$49,Параметры!DQ$62,Параметры!DQ$68))) ^ (Параметры!DQ$37/12) -1</f>
        <v>1.5309470499026201E-2</v>
      </c>
      <c r="DR155" s="86">
        <f>((1+$B154) / IF(Prj_Inflation, 1, 1+CHOOSE(Prj_CurReport, Параметры!DR$49,Параметры!DR$62,Параметры!DR$68))) ^ (Параметры!DR$37/12) -1</f>
        <v>1.5309470499026201E-2</v>
      </c>
      <c r="DS155" s="86">
        <f>((1+$B154) / IF(Prj_Inflation, 1, 1+CHOOSE(Prj_CurReport, Параметры!DS$49,Параметры!DS$62,Параметры!DS$68))) ^ (Параметры!DS$37/12) -1</f>
        <v>1.5309470499026201E-2</v>
      </c>
      <c r="DT155" s="86">
        <f>((1+$B154) / IF(Prj_Inflation, 1, 1+CHOOSE(Prj_CurReport, Параметры!DT$49,Параметры!DT$62,Параметры!DT$68))) ^ (Параметры!DT$37/12) -1</f>
        <v>1.5309470499026201E-2</v>
      </c>
      <c r="DU155" s="86">
        <f>((1+$B154) / IF(Prj_Inflation, 1, 1+CHOOSE(Prj_CurReport, Параметры!DU$49,Параметры!DU$62,Параметры!DU$68))) ^ (Параметры!DU$37/12) -1</f>
        <v>1.5309470499026201E-2</v>
      </c>
      <c r="DV155" s="86">
        <f>((1+$B154) / IF(Prj_Inflation, 1, 1+CHOOSE(Prj_CurReport, Параметры!DV$49,Параметры!DV$62,Параметры!DV$68))) ^ (Параметры!DV$37/12) -1</f>
        <v>1.5309470499026201E-2</v>
      </c>
    </row>
    <row r="156" spans="1:128" hidden="1" outlineLevel="1" x14ac:dyDescent="0.2">
      <c r="A156" s="33" t="str">
        <f ca="1">Language!A1382</f>
        <v>коэффициент дисконта на начало периода</v>
      </c>
      <c r="C156" s="46" t="str">
        <f ca="1">Language!$A$1467</f>
        <v>раз</v>
      </c>
      <c r="F156" s="6" t="s">
        <v>3190</v>
      </c>
      <c r="G156" s="29">
        <f>IF(G$2=1,1,F156*(1+G155))</f>
        <v>1</v>
      </c>
      <c r="H156" s="29">
        <f t="shared" ref="H156:DV156" si="176">IF(H$2=1,1,G156*(1+H155))</f>
        <v>1.0153094704990262</v>
      </c>
      <c r="I156" s="29">
        <f t="shared" si="176"/>
        <v>1.030853320885013</v>
      </c>
      <c r="J156" s="29">
        <f t="shared" si="176"/>
        <v>1.0466351393899254</v>
      </c>
      <c r="K156" s="29">
        <f t="shared" si="176"/>
        <v>1.0626585691796595</v>
      </c>
      <c r="L156" s="29">
        <f t="shared" si="176"/>
        <v>1.0789273091950529</v>
      </c>
      <c r="M156" s="29">
        <f t="shared" si="176"/>
        <v>1.0954451150057682</v>
      </c>
      <c r="N156" s="29">
        <f t="shared" si="176"/>
        <v>1.1122157996772515</v>
      </c>
      <c r="O156" s="29">
        <f t="shared" si="176"/>
        <v>1.1292432346509611</v>
      </c>
      <c r="P156" s="29">
        <f t="shared" si="176"/>
        <v>1.146531350638075</v>
      </c>
      <c r="Q156" s="29">
        <f t="shared" si="176"/>
        <v>1.1640841385268772</v>
      </c>
      <c r="R156" s="29">
        <f t="shared" si="176"/>
        <v>1.1819056503040388</v>
      </c>
      <c r="S156" s="29">
        <f t="shared" si="176"/>
        <v>1.1999999999900008</v>
      </c>
      <c r="T156" s="29">
        <f t="shared" si="176"/>
        <v>1.2183713645886791</v>
      </c>
      <c r="U156" s="29">
        <f t="shared" si="176"/>
        <v>1.2370239850517077</v>
      </c>
      <c r="V156" s="29">
        <f t="shared" si="176"/>
        <v>1.2559621672574446</v>
      </c>
      <c r="W156" s="29">
        <f t="shared" si="176"/>
        <v>1.2751902830049655</v>
      </c>
      <c r="X156" s="29">
        <f t="shared" si="176"/>
        <v>1.2947127710232749</v>
      </c>
      <c r="Y156" s="29">
        <f t="shared" si="176"/>
        <v>1.3145341379959681</v>
      </c>
      <c r="Z156" s="29">
        <f t="shared" si="176"/>
        <v>1.3346589596015801</v>
      </c>
      <c r="AA156" s="29">
        <f t="shared" si="176"/>
        <v>1.3550918815698616</v>
      </c>
      <c r="AB156" s="29">
        <f t="shared" si="176"/>
        <v>1.3758376207542253</v>
      </c>
      <c r="AC156" s="29">
        <f t="shared" si="176"/>
        <v>1.3969009662206124</v>
      </c>
      <c r="AD156" s="29">
        <f t="shared" si="176"/>
        <v>1.4182867803530281</v>
      </c>
      <c r="AE156" s="29">
        <f t="shared" si="176"/>
        <v>1.4399999999760016</v>
      </c>
      <c r="AF156" s="29">
        <f t="shared" si="176"/>
        <v>1.4620456374942319</v>
      </c>
      <c r="AG156" s="29">
        <f t="shared" si="176"/>
        <v>1.4844287820496798</v>
      </c>
      <c r="AH156" s="29">
        <f t="shared" si="176"/>
        <v>1.5071546006963747</v>
      </c>
      <c r="AI156" s="29">
        <f t="shared" si="176"/>
        <v>1.5302283395932075</v>
      </c>
      <c r="AJ156" s="29">
        <f t="shared" si="176"/>
        <v>1.5536553252149836</v>
      </c>
      <c r="AK156" s="29">
        <f t="shared" si="176"/>
        <v>1.5774409655820174</v>
      </c>
      <c r="AL156" s="29">
        <f t="shared" si="176"/>
        <v>1.6015907515085508</v>
      </c>
      <c r="AM156" s="29">
        <f t="shared" si="176"/>
        <v>1.6261102578702842</v>
      </c>
      <c r="AN156" s="29">
        <f t="shared" si="176"/>
        <v>1.6510051448913132</v>
      </c>
      <c r="AO156" s="29">
        <f t="shared" si="176"/>
        <v>1.6762811594507672</v>
      </c>
      <c r="AP156" s="29">
        <f t="shared" si="176"/>
        <v>1.7019441364094521</v>
      </c>
      <c r="AQ156" s="29">
        <f t="shared" si="176"/>
        <v>1.7279999999568032</v>
      </c>
      <c r="AR156" s="29">
        <f t="shared" si="176"/>
        <v>1.7544547649784592</v>
      </c>
      <c r="AS156" s="29">
        <f t="shared" si="176"/>
        <v>1.7813145384447728</v>
      </c>
      <c r="AT156" s="29">
        <f t="shared" si="176"/>
        <v>1.8085855208205797</v>
      </c>
      <c r="AU156" s="29">
        <f t="shared" si="176"/>
        <v>1.8362740074965482</v>
      </c>
      <c r="AV156" s="29">
        <f t="shared" si="176"/>
        <v>1.8643863902424453</v>
      </c>
      <c r="AW156" s="29">
        <f t="shared" si="176"/>
        <v>1.892929158682648</v>
      </c>
      <c r="AX156" s="29">
        <f t="shared" si="176"/>
        <v>1.9219089017942466</v>
      </c>
      <c r="AY156" s="29">
        <f t="shared" si="176"/>
        <v>1.9513323094280814</v>
      </c>
      <c r="AZ156" s="29">
        <f t="shared" si="176"/>
        <v>1.9812061738530673</v>
      </c>
      <c r="BA156" s="29">
        <f t="shared" si="176"/>
        <v>2.0115373913241594</v>
      </c>
      <c r="BB156" s="29">
        <f t="shared" si="176"/>
        <v>2.0423329636743248</v>
      </c>
      <c r="BC156" s="29">
        <f t="shared" si="176"/>
        <v>2.0735999999308858</v>
      </c>
      <c r="BD156" s="29">
        <f t="shared" si="176"/>
        <v>2.1053457179566086</v>
      </c>
      <c r="BE156" s="29">
        <f t="shared" si="176"/>
        <v>2.1375774461159165</v>
      </c>
      <c r="BF156" s="29">
        <f t="shared" si="176"/>
        <v>2.1703026249666117</v>
      </c>
      <c r="BG156" s="29">
        <f t="shared" si="176"/>
        <v>2.2035288089774974</v>
      </c>
      <c r="BH156" s="29">
        <f t="shared" si="176"/>
        <v>2.2372636682722926</v>
      </c>
      <c r="BI156" s="29">
        <f t="shared" si="176"/>
        <v>2.2715149904002505</v>
      </c>
      <c r="BJ156" s="29">
        <f t="shared" si="176"/>
        <v>2.3062906821338789</v>
      </c>
      <c r="BK156" s="29">
        <f t="shared" si="176"/>
        <v>2.3415987712941866</v>
      </c>
      <c r="BL156" s="29">
        <f t="shared" si="176"/>
        <v>2.3774474086038708</v>
      </c>
      <c r="BM156" s="29">
        <f t="shared" si="176"/>
        <v>2.4138448695688779</v>
      </c>
      <c r="BN156" s="29">
        <f t="shared" si="176"/>
        <v>2.4507995563887683</v>
      </c>
      <c r="BO156" s="29">
        <f t="shared" si="176"/>
        <v>2.4883199998963286</v>
      </c>
      <c r="BP156" s="29">
        <f t="shared" si="176"/>
        <v>2.5264148615268782</v>
      </c>
      <c r="BQ156" s="29">
        <f t="shared" si="176"/>
        <v>2.5650929353177254</v>
      </c>
      <c r="BR156" s="29">
        <f t="shared" si="176"/>
        <v>2.6043631499382327</v>
      </c>
      <c r="BS156" s="29">
        <f t="shared" si="176"/>
        <v>2.6442345707509629</v>
      </c>
      <c r="BT156" s="29">
        <f t="shared" si="176"/>
        <v>2.6847164019043799</v>
      </c>
      <c r="BU156" s="29">
        <f t="shared" si="176"/>
        <v>2.7258179884575866</v>
      </c>
      <c r="BV156" s="29">
        <f t="shared" si="176"/>
        <v>2.7675488185375929</v>
      </c>
      <c r="BW156" s="29">
        <f t="shared" si="176"/>
        <v>2.8099185255296089</v>
      </c>
      <c r="BX156" s="29">
        <f t="shared" si="176"/>
        <v>2.8529368903008714</v>
      </c>
      <c r="BY156" s="29">
        <f t="shared" si="176"/>
        <v>2.8966138434585162</v>
      </c>
      <c r="BZ156" s="29">
        <f t="shared" si="176"/>
        <v>2.9409594676420152</v>
      </c>
      <c r="CA156" s="29">
        <f t="shared" si="176"/>
        <v>2.9859839998507125</v>
      </c>
      <c r="CB156" s="29">
        <f t="shared" si="176"/>
        <v>3.0316978338069913</v>
      </c>
      <c r="CC156" s="29">
        <f t="shared" si="176"/>
        <v>3.0781115223556212</v>
      </c>
      <c r="CD156" s="29">
        <f t="shared" si="176"/>
        <v>3.1252357798998371</v>
      </c>
      <c r="CE156" s="29">
        <f t="shared" si="176"/>
        <v>3.1730814848747149</v>
      </c>
      <c r="CF156" s="29">
        <f t="shared" si="176"/>
        <v>3.2216596822584105</v>
      </c>
      <c r="CG156" s="29">
        <f t="shared" si="176"/>
        <v>3.2709815861218479</v>
      </c>
      <c r="CH156" s="29">
        <f t="shared" si="176"/>
        <v>3.3210585822174381</v>
      </c>
      <c r="CI156" s="29">
        <f t="shared" si="176"/>
        <v>3.3719022306074335</v>
      </c>
      <c r="CJ156" s="29">
        <f t="shared" si="176"/>
        <v>3.4235242683325189</v>
      </c>
      <c r="CK156" s="29">
        <f t="shared" si="176"/>
        <v>3.4759366121212558</v>
      </c>
      <c r="CL156" s="29">
        <f t="shared" si="176"/>
        <v>3.5291513611410115</v>
      </c>
      <c r="CM156" s="29">
        <f t="shared" si="176"/>
        <v>3.5831807997909979</v>
      </c>
      <c r="CN156" s="29">
        <f t="shared" si="176"/>
        <v>3.6380374005380753</v>
      </c>
      <c r="CO156" s="29">
        <f t="shared" si="176"/>
        <v>3.6937338267959672</v>
      </c>
      <c r="CP156" s="29">
        <f t="shared" si="176"/>
        <v>3.750282935848555</v>
      </c>
      <c r="CQ156" s="29">
        <f t="shared" si="176"/>
        <v>3.8076977818179296</v>
      </c>
      <c r="CR156" s="29">
        <f t="shared" si="176"/>
        <v>3.8659916186778789</v>
      </c>
      <c r="CS156" s="29">
        <f t="shared" si="176"/>
        <v>3.9251779033135104</v>
      </c>
      <c r="CT156" s="29">
        <f t="shared" si="176"/>
        <v>3.985270298627718</v>
      </c>
      <c r="CU156" s="29">
        <f t="shared" si="176"/>
        <v>4.0462826766952045</v>
      </c>
      <c r="CV156" s="29">
        <f t="shared" si="176"/>
        <v>4.1082291219647908</v>
      </c>
      <c r="CW156" s="29">
        <f t="shared" si="176"/>
        <v>4.1711239345107511</v>
      </c>
      <c r="CX156" s="29">
        <f t="shared" si="176"/>
        <v>4.2349816333339252</v>
      </c>
      <c r="CY156" s="29">
        <f t="shared" si="176"/>
        <v>4.2998169597133691</v>
      </c>
      <c r="CZ156" s="29">
        <f t="shared" si="176"/>
        <v>4.3656448806093131</v>
      </c>
      <c r="DA156" s="29">
        <f t="shared" si="176"/>
        <v>4.4324805921182264</v>
      </c>
      <c r="DB156" s="29">
        <f t="shared" si="176"/>
        <v>4.5003395229807666</v>
      </c>
      <c r="DC156" s="29">
        <f t="shared" si="176"/>
        <v>4.5692373381434424</v>
      </c>
      <c r="DD156" s="29">
        <f t="shared" si="176"/>
        <v>4.6391899423747986</v>
      </c>
      <c r="DE156" s="29">
        <f t="shared" si="176"/>
        <v>4.7102134839369647</v>
      </c>
      <c r="DF156" s="29">
        <f t="shared" si="176"/>
        <v>4.7823243583134127</v>
      </c>
      <c r="DG156" s="29">
        <f t="shared" si="176"/>
        <v>4.8555392119937864</v>
      </c>
      <c r="DH156" s="29">
        <f t="shared" si="176"/>
        <v>4.9298749463166702</v>
      </c>
      <c r="DI156" s="29">
        <f t="shared" si="176"/>
        <v>5.0053487213711936</v>
      </c>
      <c r="DJ156" s="29">
        <f t="shared" si="176"/>
        <v>5.0819779599583645</v>
      </c>
      <c r="DK156" s="29">
        <f t="shared" si="176"/>
        <v>5.1597803516130485</v>
      </c>
      <c r="DL156" s="29">
        <f t="shared" si="176"/>
        <v>5.2387738566875237</v>
      </c>
      <c r="DM156" s="29">
        <f t="shared" si="176"/>
        <v>5.3189767104975507</v>
      </c>
      <c r="DN156" s="29">
        <f t="shared" si="176"/>
        <v>5.4004074275319205</v>
      </c>
      <c r="DO156" s="29">
        <f t="shared" si="176"/>
        <v>5.4830848057264427</v>
      </c>
      <c r="DP156" s="29">
        <f t="shared" si="176"/>
        <v>5.5670279308033708</v>
      </c>
      <c r="DQ156" s="29">
        <f t="shared" si="176"/>
        <v>5.6522561806772602</v>
      </c>
      <c r="DR156" s="29">
        <f t="shared" si="176"/>
        <v>5.738789229928277</v>
      </c>
      <c r="DS156" s="29">
        <f t="shared" si="176"/>
        <v>5.8266470543439937</v>
      </c>
      <c r="DT156" s="29">
        <f t="shared" si="176"/>
        <v>5.9158499355307113</v>
      </c>
      <c r="DU156" s="29">
        <f t="shared" si="176"/>
        <v>6.0064184655953845</v>
      </c>
      <c r="DV156" s="29">
        <f t="shared" si="176"/>
        <v>6.0983735518992237</v>
      </c>
    </row>
    <row r="157" spans="1:128" hidden="1" x14ac:dyDescent="0.2">
      <c r="A157" s="10" t="str">
        <f ca="1">Language!A1383</f>
        <v>Свободный денежный поток акционеров, FCFE</v>
      </c>
      <c r="C157" s="46" t="str">
        <f ca="1">Параметры!$C$70</f>
        <v>тыс. руб.</v>
      </c>
      <c r="F157" s="6" t="s">
        <v>693</v>
      </c>
      <c r="G157" s="53">
        <f ca="1">SUM(G158:G161)</f>
        <v>3736.5648635009711</v>
      </c>
      <c r="H157" s="53">
        <f t="shared" ref="H157:N157" ca="1" si="177">SUM(H158:H161)</f>
        <v>3329.9155221675192</v>
      </c>
      <c r="I157" s="53">
        <f t="shared" ca="1" si="177"/>
        <v>357.26329238512699</v>
      </c>
      <c r="J157" s="53">
        <f t="shared" ca="1" si="177"/>
        <v>4592.3364792825323</v>
      </c>
      <c r="K157" s="53">
        <f t="shared" ca="1" si="177"/>
        <v>7326.2644146466919</v>
      </c>
      <c r="L157" s="53">
        <f t="shared" ca="1" si="177"/>
        <v>7386.6636008538262</v>
      </c>
      <c r="M157" s="53">
        <f t="shared" ca="1" si="177"/>
        <v>7443.4228545810438</v>
      </c>
      <c r="N157" s="53">
        <f t="shared" ca="1" si="177"/>
        <v>7895.9397472719938</v>
      </c>
      <c r="O157" s="53">
        <f t="shared" ref="O157:AT157" ca="1" si="178">SUM(O158:O161)</f>
        <v>13984.965302587283</v>
      </c>
      <c r="P157" s="53">
        <f t="shared" ca="1" si="178"/>
        <v>13624.005390203056</v>
      </c>
      <c r="Q157" s="53">
        <f t="shared" ca="1" si="178"/>
        <v>14020.064014734107</v>
      </c>
      <c r="R157" s="53">
        <f t="shared" ca="1" si="178"/>
        <v>13139.678229712539</v>
      </c>
      <c r="S157" s="53">
        <f t="shared" ca="1" si="178"/>
        <v>13058.768382726881</v>
      </c>
      <c r="T157" s="53">
        <f t="shared" ca="1" si="178"/>
        <v>12941.69813034144</v>
      </c>
      <c r="U157" s="53">
        <f t="shared" ca="1" si="178"/>
        <v>21790.237857808213</v>
      </c>
      <c r="V157" s="53">
        <f t="shared" ca="1" si="178"/>
        <v>16680.525532607549</v>
      </c>
      <c r="W157" s="53">
        <f t="shared" ca="1" si="178"/>
        <v>24849.551164563272</v>
      </c>
      <c r="X157" s="53">
        <f t="shared" ca="1" si="178"/>
        <v>24989.582960877357</v>
      </c>
      <c r="Y157" s="53">
        <f t="shared" ca="1" si="178"/>
        <v>25130.406517326301</v>
      </c>
      <c r="Z157" s="53">
        <f t="shared" ca="1" si="178"/>
        <v>26007.724169847359</v>
      </c>
      <c r="AA157" s="53">
        <f t="shared" ca="1" si="178"/>
        <v>50087.4248271631</v>
      </c>
      <c r="AB157" s="53">
        <f t="shared" ca="1" si="178"/>
        <v>42310.704229706971</v>
      </c>
      <c r="AC157" s="53">
        <f t="shared" ca="1" si="178"/>
        <v>42549.463924083153</v>
      </c>
      <c r="AD157" s="53">
        <f t="shared" ca="1" si="178"/>
        <v>42789.573600483338</v>
      </c>
      <c r="AE157" s="53">
        <f t="shared" ca="1" si="178"/>
        <v>43031.040891903707</v>
      </c>
      <c r="AF157" s="53">
        <f t="shared" ca="1" si="178"/>
        <v>43273.873474495209</v>
      </c>
      <c r="AG157" s="53">
        <f t="shared" ca="1" si="178"/>
        <v>43518.079067813909</v>
      </c>
      <c r="AH157" s="53">
        <f t="shared" ca="1" si="178"/>
        <v>17842.328986556844</v>
      </c>
      <c r="AI157" s="53">
        <f t="shared" ca="1" si="178"/>
        <v>26583.186412749033</v>
      </c>
      <c r="AJ157" s="53">
        <f t="shared" ca="1" si="178"/>
        <v>26733.020434805603</v>
      </c>
      <c r="AK157" s="53">
        <f t="shared" ca="1" si="178"/>
        <v>26883.701640205923</v>
      </c>
      <c r="AL157" s="53">
        <f t="shared" ca="1" si="178"/>
        <v>27822.431528403002</v>
      </c>
      <c r="AM157" s="53">
        <f t="shared" ca="1" si="178"/>
        <v>53587.711231731453</v>
      </c>
      <c r="AN157" s="53">
        <f t="shared" ca="1" si="178"/>
        <v>45266.620192452821</v>
      </c>
      <c r="AO157" s="53">
        <f t="shared" ca="1" si="178"/>
        <v>45522.093065435431</v>
      </c>
      <c r="AP157" s="53">
        <f t="shared" ca="1" si="178"/>
        <v>45779.010419184429</v>
      </c>
      <c r="AQ157" s="53">
        <f t="shared" ca="1" si="178"/>
        <v>46037.380421002941</v>
      </c>
      <c r="AR157" s="53">
        <f t="shared" ca="1" si="178"/>
        <v>46297.211284377438</v>
      </c>
      <c r="AS157" s="53">
        <f t="shared" ca="1" si="178"/>
        <v>46558.51126922699</v>
      </c>
      <c r="AT157" s="53">
        <f t="shared" ca="1" si="178"/>
        <v>19085.458682282791</v>
      </c>
      <c r="AU157" s="53">
        <f t="shared" ref="AU157:BZ157" ca="1" si="179">SUM(AU158:AU161)</f>
        <v>28438.17612830882</v>
      </c>
      <c r="AV157" s="53">
        <f t="shared" ca="1" si="179"/>
        <v>28598.498531908343</v>
      </c>
      <c r="AW157" s="53">
        <f t="shared" ca="1" si="179"/>
        <v>28759.727421686897</v>
      </c>
      <c r="AX157" s="53">
        <f t="shared" ca="1" si="179"/>
        <v>29764.168402058182</v>
      </c>
      <c r="AY157" s="53">
        <f t="shared" ca="1" si="179"/>
        <v>57333.017684619292</v>
      </c>
      <c r="AZ157" s="53">
        <f t="shared" ca="1" si="179"/>
        <v>48429.450272591588</v>
      </c>
      <c r="BA157" s="53">
        <f t="shared" ca="1" si="179"/>
        <v>48702.806246682216</v>
      </c>
      <c r="BB157" s="53">
        <f t="shared" ca="1" si="179"/>
        <v>48977.707815193658</v>
      </c>
      <c r="BC157" s="53">
        <f t="shared" ca="1" si="179"/>
        <v>49254.163717140378</v>
      </c>
      <c r="BD157" s="53">
        <f t="shared" ca="1" si="179"/>
        <v>49532.182740949502</v>
      </c>
      <c r="BE157" s="53">
        <f t="shared" ca="1" si="179"/>
        <v>49811.773724740793</v>
      </c>
      <c r="BF157" s="53">
        <f t="shared" ca="1" si="179"/>
        <v>20415.607456709295</v>
      </c>
      <c r="BG157" s="53">
        <f t="shared" ca="1" si="179"/>
        <v>30423.015123956815</v>
      </c>
      <c r="BH157" s="53">
        <f t="shared" ca="1" si="179"/>
        <v>30594.56009580872</v>
      </c>
      <c r="BI157" s="53">
        <f t="shared" ca="1" si="179"/>
        <v>30767.075007871015</v>
      </c>
      <c r="BJ157" s="53">
        <f t="shared" ca="1" si="179"/>
        <v>31841.826856868847</v>
      </c>
      <c r="BK157" s="53">
        <f t="shared" ca="1" si="179"/>
        <v>61340.495589209349</v>
      </c>
      <c r="BL157" s="53">
        <f t="shared" ca="1" si="179"/>
        <v>51813.678458339229</v>
      </c>
      <c r="BM157" s="53">
        <f t="shared" ca="1" si="179"/>
        <v>52106.169350616634</v>
      </c>
      <c r="BN157" s="53">
        <f t="shared" ca="1" si="179"/>
        <v>52400.314028923982</v>
      </c>
      <c r="BO157" s="53">
        <f t="shared" ca="1" si="179"/>
        <v>52696.12184400711</v>
      </c>
      <c r="BP157" s="53">
        <f t="shared" ca="1" si="179"/>
        <v>52993.602199482855</v>
      </c>
      <c r="BQ157" s="53">
        <f t="shared" ca="1" si="179"/>
        <v>53292.764552138928</v>
      </c>
      <c r="BR157" s="53">
        <f t="shared" ca="1" si="179"/>
        <v>21838.866645344468</v>
      </c>
      <c r="BS157" s="53">
        <f t="shared" ca="1" si="179"/>
        <v>32546.792849301331</v>
      </c>
      <c r="BT157" s="53">
        <f t="shared" ca="1" si="179"/>
        <v>32730.345969181875</v>
      </c>
      <c r="BU157" s="53">
        <f t="shared" ca="1" si="179"/>
        <v>32914.936925089591</v>
      </c>
      <c r="BV157" s="53">
        <f t="shared" ca="1" si="179"/>
        <v>34064.921403515727</v>
      </c>
      <c r="BW157" s="53">
        <f t="shared" ca="1" si="179"/>
        <v>65628.496947121705</v>
      </c>
      <c r="BX157" s="53">
        <f t="shared" ca="1" si="179"/>
        <v>55434.802617090165</v>
      </c>
      <c r="BY157" s="53">
        <f t="shared" ca="1" si="179"/>
        <v>55747.76787182613</v>
      </c>
      <c r="BZ157" s="53">
        <f t="shared" ca="1" si="179"/>
        <v>56062.502677616081</v>
      </c>
      <c r="CA157" s="53">
        <f t="shared" ref="CA157:DF157" ca="1" si="180">SUM(CA158:CA161)</f>
        <v>56379.017039753991</v>
      </c>
      <c r="CB157" s="53">
        <f t="shared" ca="1" si="180"/>
        <v>56697.321020112846</v>
      </c>
      <c r="CC157" s="53">
        <f t="shared" ca="1" si="180"/>
        <v>57017.42473745544</v>
      </c>
      <c r="CD157" s="53">
        <f t="shared" ca="1" si="180"/>
        <v>23361.753977186152</v>
      </c>
      <c r="CE157" s="53">
        <f t="shared" ca="1" si="180"/>
        <v>34819.23501541905</v>
      </c>
      <c r="CF157" s="53">
        <f t="shared" ca="1" si="180"/>
        <v>35015.636853691234</v>
      </c>
      <c r="CG157" s="53">
        <f t="shared" ca="1" si="180"/>
        <v>35213.149176512394</v>
      </c>
      <c r="CH157" s="53">
        <f t="shared" ca="1" si="180"/>
        <v>36443.632568429282</v>
      </c>
      <c r="CI157" s="53">
        <f t="shared" ca="1" si="180"/>
        <v>70216.658400086104</v>
      </c>
      <c r="CJ157" s="53">
        <f t="shared" ca="1" si="180"/>
        <v>59309.405466953212</v>
      </c>
      <c r="CK157" s="53">
        <f t="shared" ca="1" si="180"/>
        <v>59644.278289521593</v>
      </c>
      <c r="CL157" s="53">
        <f t="shared" ca="1" si="180"/>
        <v>59981.044531713589</v>
      </c>
      <c r="CM157" s="53">
        <f t="shared" ca="1" si="180"/>
        <v>60319.714899203682</v>
      </c>
      <c r="CN157" s="53">
        <f t="shared" ca="1" si="180"/>
        <v>60660.300158188344</v>
      </c>
      <c r="CO157" s="53">
        <f t="shared" ca="1" si="180"/>
        <v>61002.811135744072</v>
      </c>
      <c r="CP157" s="53">
        <f t="shared" ca="1" si="180"/>
        <v>24991.243422255786</v>
      </c>
      <c r="CQ157" s="53">
        <f t="shared" ca="1" si="180"/>
        <v>37250.748133163615</v>
      </c>
      <c r="CR157" s="53">
        <f t="shared" ca="1" si="180"/>
        <v>37460.898100117323</v>
      </c>
      <c r="CS157" s="53">
        <f t="shared" ca="1" si="180"/>
        <v>37672.236285535037</v>
      </c>
      <c r="CT157" s="53">
        <f t="shared" ca="1" si="180"/>
        <v>38988.853514886199</v>
      </c>
      <c r="CU157" s="53">
        <f t="shared" ca="1" si="180"/>
        <v>75125.991154759628</v>
      </c>
      <c r="CV157" s="53">
        <f t="shared" ca="1" si="180"/>
        <v>63455.230516305986</v>
      </c>
      <c r="CW157" s="53">
        <f t="shared" ca="1" si="180"/>
        <v>63813.544436455581</v>
      </c>
      <c r="CX157" s="53">
        <f t="shared" ca="1" si="180"/>
        <v>64173.884315602074</v>
      </c>
      <c r="CY157" s="53">
        <f t="shared" ca="1" si="180"/>
        <v>64536.261608814064</v>
      </c>
      <c r="CZ157" s="53">
        <f t="shared" ca="1" si="180"/>
        <v>64900.687835928067</v>
      </c>
      <c r="DA157" s="53">
        <f t="shared" ca="1" si="180"/>
        <v>65267.174581914369</v>
      </c>
      <c r="DB157" s="53">
        <f t="shared" ca="1" si="180"/>
        <v>26734.797128478902</v>
      </c>
      <c r="DC157" s="53">
        <f t="shared" ca="1" si="180"/>
        <v>39852.467169153977</v>
      </c>
      <c r="DD157" s="53">
        <f t="shared" ca="1" si="180"/>
        <v>40077.327633789813</v>
      </c>
      <c r="DE157" s="53">
        <f t="shared" ca="1" si="180"/>
        <v>40303.459492190064</v>
      </c>
      <c r="DF157" s="53">
        <f t="shared" ca="1" si="180"/>
        <v>41712.239927595685</v>
      </c>
      <c r="DG157" s="53">
        <f t="shared" ref="DG157:DV157" ca="1" si="181">SUM(DG158:DG161)</f>
        <v>80378.977202258655</v>
      </c>
      <c r="DH157" s="53">
        <f t="shared" ca="1" si="181"/>
        <v>67891.263319111778</v>
      </c>
      <c r="DI157" s="53">
        <f t="shared" ca="1" si="181"/>
        <v>68274.659213671956</v>
      </c>
      <c r="DJ157" s="53">
        <f t="shared" ca="1" si="181"/>
        <v>68660.222884360701</v>
      </c>
      <c r="DK157" s="53">
        <f t="shared" ca="1" si="181"/>
        <v>69047.966588098265</v>
      </c>
      <c r="DL157" s="53">
        <f t="shared" ca="1" si="181"/>
        <v>69437.902651111261</v>
      </c>
      <c r="DM157" s="53">
        <f t="shared" ca="1" si="181"/>
        <v>69830.043469311961</v>
      </c>
      <c r="DN157" s="53">
        <f t="shared" ca="1" si="181"/>
        <v>28600.399594140879</v>
      </c>
      <c r="DO157" s="53">
        <f t="shared" ca="1" si="181"/>
        <v>42636.306537659846</v>
      </c>
      <c r="DP157" s="53">
        <f t="shared" ca="1" si="181"/>
        <v>42876.90723482355</v>
      </c>
      <c r="DQ157" s="53">
        <f t="shared" ca="1" si="181"/>
        <v>43118.868323309231</v>
      </c>
      <c r="DR157" s="53">
        <f t="shared" ca="1" si="181"/>
        <v>44626.263389191692</v>
      </c>
      <c r="DS157" s="53">
        <f t="shared" ca="1" si="181"/>
        <v>85999.672273084987</v>
      </c>
      <c r="DT157" s="53">
        <f t="shared" ca="1" si="181"/>
        <v>72637.818418119481</v>
      </c>
      <c r="DU157" s="53">
        <f t="shared" ca="1" si="181"/>
        <v>73048.052025295809</v>
      </c>
      <c r="DV157" s="53">
        <f t="shared" ca="1" si="181"/>
        <v>73460.605152932825</v>
      </c>
      <c r="DX157" s="55">
        <f t="shared" ref="DX157:DX162" ca="1" si="182">SUM(G157:DW157)</f>
        <v>5012025.0979713891</v>
      </c>
    </row>
    <row r="158" spans="1:128" hidden="1" outlineLevel="1" x14ac:dyDescent="0.2">
      <c r="A158" s="33" t="str">
        <f ca="1">Language!A1384</f>
        <v>Денежные потоки от операционной деятельности</v>
      </c>
      <c r="C158" s="46" t="str">
        <f ca="1">Параметры!$C$70</f>
        <v>тыс. руб.</v>
      </c>
      <c r="F158" s="6" t="s">
        <v>3082</v>
      </c>
      <c r="G158" s="53">
        <f ca="1">Отчеты!G$48</f>
        <v>-229006.2</v>
      </c>
      <c r="H158" s="53">
        <f ca="1">Отчеты!H$48</f>
        <v>-671.40005040312803</v>
      </c>
      <c r="I158" s="53">
        <f ca="1">Отчеты!I$48</f>
        <v>9007.7109076302459</v>
      </c>
      <c r="J158" s="53">
        <f ca="1">Отчеты!J$48</f>
        <v>19940.476200510926</v>
      </c>
      <c r="K158" s="53">
        <f ca="1">Отчеты!K$48</f>
        <v>26999.939605462925</v>
      </c>
      <c r="L158" s="53">
        <f ca="1">Отчеты!L$48</f>
        <v>25756.115361315125</v>
      </c>
      <c r="M158" s="53">
        <f ca="1">Отчеты!M$48</f>
        <v>26310.199741997327</v>
      </c>
      <c r="N158" s="53">
        <f ca="1">Отчеты!N$48</f>
        <v>27207.910500350648</v>
      </c>
      <c r="O158" s="53">
        <f ca="1">Отчеты!O$48</f>
        <v>50636.79876603849</v>
      </c>
      <c r="P158" s="53">
        <f ca="1">Отчеты!P$48</f>
        <v>47221.746502951697</v>
      </c>
      <c r="Q158" s="53">
        <f ca="1">Отчеты!Q$48</f>
        <v>44646.927586173239</v>
      </c>
      <c r="R158" s="53">
        <f ca="1">Отчеты!R$48</f>
        <v>38234.307414782161</v>
      </c>
      <c r="S158" s="53">
        <f ca="1">Отчеты!S$48</f>
        <v>38501.577780595173</v>
      </c>
      <c r="T158" s="53">
        <f ca="1">Отчеты!T$48</f>
        <v>38736.324119466124</v>
      </c>
      <c r="U158" s="53">
        <f ca="1">Отчеты!U$48</f>
        <v>41105.353645932308</v>
      </c>
      <c r="V158" s="53">
        <f ca="1">Отчеты!V$48</f>
        <v>16680.525532607549</v>
      </c>
      <c r="W158" s="53">
        <f ca="1">Отчеты!W$48</f>
        <v>24849.551164563272</v>
      </c>
      <c r="X158" s="53">
        <f ca="1">Отчеты!X$48</f>
        <v>24989.582960877357</v>
      </c>
      <c r="Y158" s="53">
        <f ca="1">Отчеты!Y$48</f>
        <v>25130.406517326301</v>
      </c>
      <c r="Z158" s="53">
        <f ca="1">Отчеты!Z$48</f>
        <v>26007.724169847359</v>
      </c>
      <c r="AA158" s="53">
        <f ca="1">Отчеты!AA$48</f>
        <v>50087.4248271631</v>
      </c>
      <c r="AB158" s="53">
        <f ca="1">Отчеты!AB$48</f>
        <v>42310.704229706971</v>
      </c>
      <c r="AC158" s="53">
        <f ca="1">Отчеты!AC$48</f>
        <v>42549.463924083153</v>
      </c>
      <c r="AD158" s="53">
        <f ca="1">Отчеты!AD$48</f>
        <v>42789.573600483338</v>
      </c>
      <c r="AE158" s="53">
        <f ca="1">Отчеты!AE$48</f>
        <v>43031.040891903707</v>
      </c>
      <c r="AF158" s="53">
        <f ca="1">Отчеты!AF$48</f>
        <v>43273.873474495209</v>
      </c>
      <c r="AG158" s="53">
        <f ca="1">Отчеты!AG$48</f>
        <v>43518.079067813909</v>
      </c>
      <c r="AH158" s="53">
        <f ca="1">Отчеты!AH$48</f>
        <v>17842.328986556844</v>
      </c>
      <c r="AI158" s="53">
        <f ca="1">Отчеты!AI$48</f>
        <v>26583.186412749033</v>
      </c>
      <c r="AJ158" s="53">
        <f ca="1">Отчеты!AJ$48</f>
        <v>26733.020434805603</v>
      </c>
      <c r="AK158" s="53">
        <f ca="1">Отчеты!AK$48</f>
        <v>26883.701640205923</v>
      </c>
      <c r="AL158" s="53">
        <f ca="1">Отчеты!AL$48</f>
        <v>27822.431528403002</v>
      </c>
      <c r="AM158" s="53">
        <f ca="1">Отчеты!AM$48</f>
        <v>53587.711231731453</v>
      </c>
      <c r="AN158" s="53">
        <f ca="1">Отчеты!AN$48</f>
        <v>45266.620192452821</v>
      </c>
      <c r="AO158" s="53">
        <f ca="1">Отчеты!AO$48</f>
        <v>45522.093065435431</v>
      </c>
      <c r="AP158" s="53">
        <f ca="1">Отчеты!AP$48</f>
        <v>45779.010419184429</v>
      </c>
      <c r="AQ158" s="53">
        <f ca="1">Отчеты!AQ$48</f>
        <v>46037.380421002941</v>
      </c>
      <c r="AR158" s="53">
        <f ca="1">Отчеты!AR$48</f>
        <v>46297.211284377438</v>
      </c>
      <c r="AS158" s="53">
        <f ca="1">Отчеты!AS$48</f>
        <v>46558.51126922699</v>
      </c>
      <c r="AT158" s="53">
        <f ca="1">Отчеты!AT$48</f>
        <v>19085.458682282791</v>
      </c>
      <c r="AU158" s="53">
        <f ca="1">Отчеты!AU$48</f>
        <v>28438.17612830882</v>
      </c>
      <c r="AV158" s="53">
        <f ca="1">Отчеты!AV$48</f>
        <v>28598.498531908343</v>
      </c>
      <c r="AW158" s="53">
        <f ca="1">Отчеты!AW$48</f>
        <v>28759.727421686897</v>
      </c>
      <c r="AX158" s="53">
        <f ca="1">Отчеты!AX$48</f>
        <v>29764.168402058182</v>
      </c>
      <c r="AY158" s="53">
        <f ca="1">Отчеты!AY$48</f>
        <v>57333.017684619292</v>
      </c>
      <c r="AZ158" s="53">
        <f ca="1">Отчеты!AZ$48</f>
        <v>48429.450272591588</v>
      </c>
      <c r="BA158" s="53">
        <f ca="1">Отчеты!BA$48</f>
        <v>48702.806246682216</v>
      </c>
      <c r="BB158" s="53">
        <f ca="1">Отчеты!BB$48</f>
        <v>48977.707815193658</v>
      </c>
      <c r="BC158" s="53">
        <f ca="1">Отчеты!BC$48</f>
        <v>49254.163717140378</v>
      </c>
      <c r="BD158" s="53">
        <f ca="1">Отчеты!BD$48</f>
        <v>49532.182740949502</v>
      </c>
      <c r="BE158" s="53">
        <f ca="1">Отчеты!BE$48</f>
        <v>49811.773724740793</v>
      </c>
      <c r="BF158" s="53">
        <f ca="1">Отчеты!BF$48</f>
        <v>20415.607456709295</v>
      </c>
      <c r="BG158" s="53">
        <f ca="1">Отчеты!BG$48</f>
        <v>30423.015123956815</v>
      </c>
      <c r="BH158" s="53">
        <f ca="1">Отчеты!BH$48</f>
        <v>30594.56009580872</v>
      </c>
      <c r="BI158" s="53">
        <f ca="1">Отчеты!BI$48</f>
        <v>30767.075007871015</v>
      </c>
      <c r="BJ158" s="53">
        <f ca="1">Отчеты!BJ$48</f>
        <v>31841.826856868847</v>
      </c>
      <c r="BK158" s="53">
        <f ca="1">Отчеты!BK$48</f>
        <v>61340.495589209349</v>
      </c>
      <c r="BL158" s="53">
        <f ca="1">Отчеты!BL$48</f>
        <v>51813.678458339229</v>
      </c>
      <c r="BM158" s="53">
        <f ca="1">Отчеты!BM$48</f>
        <v>52106.169350616634</v>
      </c>
      <c r="BN158" s="53">
        <f ca="1">Отчеты!BN$48</f>
        <v>52400.314028923982</v>
      </c>
      <c r="BO158" s="53">
        <f ca="1">Отчеты!BO$48</f>
        <v>52696.12184400711</v>
      </c>
      <c r="BP158" s="53">
        <f ca="1">Отчеты!BP$48</f>
        <v>52993.602199482855</v>
      </c>
      <c r="BQ158" s="53">
        <f ca="1">Отчеты!BQ$48</f>
        <v>53292.764552138928</v>
      </c>
      <c r="BR158" s="53">
        <f ca="1">Отчеты!BR$48</f>
        <v>21838.866645344468</v>
      </c>
      <c r="BS158" s="53">
        <f ca="1">Отчеты!BS$48</f>
        <v>32546.792849301331</v>
      </c>
      <c r="BT158" s="53">
        <f ca="1">Отчеты!BT$48</f>
        <v>32730.345969181875</v>
      </c>
      <c r="BU158" s="53">
        <f ca="1">Отчеты!BU$48</f>
        <v>32914.936925089591</v>
      </c>
      <c r="BV158" s="53">
        <f ca="1">Отчеты!BV$48</f>
        <v>34064.921403515727</v>
      </c>
      <c r="BW158" s="53">
        <f ca="1">Отчеты!BW$48</f>
        <v>65628.496947121705</v>
      </c>
      <c r="BX158" s="53">
        <f ca="1">Отчеты!BX$48</f>
        <v>55434.802617090165</v>
      </c>
      <c r="BY158" s="53">
        <f ca="1">Отчеты!BY$48</f>
        <v>55747.76787182613</v>
      </c>
      <c r="BZ158" s="53">
        <f ca="1">Отчеты!BZ$48</f>
        <v>56062.502677616081</v>
      </c>
      <c r="CA158" s="53">
        <f ca="1">Отчеты!CA$48</f>
        <v>56379.017039753991</v>
      </c>
      <c r="CB158" s="53">
        <f ca="1">Отчеты!CB$48</f>
        <v>56697.321020112846</v>
      </c>
      <c r="CC158" s="53">
        <f ca="1">Отчеты!CC$48</f>
        <v>57017.42473745544</v>
      </c>
      <c r="CD158" s="53">
        <f ca="1">Отчеты!CD$48</f>
        <v>23361.753977186152</v>
      </c>
      <c r="CE158" s="53">
        <f ca="1">Отчеты!CE$48</f>
        <v>34819.23501541905</v>
      </c>
      <c r="CF158" s="53">
        <f ca="1">Отчеты!CF$48</f>
        <v>35015.636853691234</v>
      </c>
      <c r="CG158" s="53">
        <f ca="1">Отчеты!CG$48</f>
        <v>35213.149176512394</v>
      </c>
      <c r="CH158" s="53">
        <f ca="1">Отчеты!CH$48</f>
        <v>36443.632568429282</v>
      </c>
      <c r="CI158" s="53">
        <f ca="1">Отчеты!CI$48</f>
        <v>70216.658400086104</v>
      </c>
      <c r="CJ158" s="53">
        <f ca="1">Отчеты!CJ$48</f>
        <v>59309.405466953212</v>
      </c>
      <c r="CK158" s="53">
        <f ca="1">Отчеты!CK$48</f>
        <v>59644.278289521593</v>
      </c>
      <c r="CL158" s="53">
        <f ca="1">Отчеты!CL$48</f>
        <v>59981.044531713589</v>
      </c>
      <c r="CM158" s="53">
        <f ca="1">Отчеты!CM$48</f>
        <v>60319.714899203682</v>
      </c>
      <c r="CN158" s="53">
        <f ca="1">Отчеты!CN$48</f>
        <v>60660.300158188344</v>
      </c>
      <c r="CO158" s="53">
        <f ca="1">Отчеты!CO$48</f>
        <v>61002.811135744072</v>
      </c>
      <c r="CP158" s="53">
        <f ca="1">Отчеты!CP$48</f>
        <v>24991.243422255786</v>
      </c>
      <c r="CQ158" s="53">
        <f ca="1">Отчеты!CQ$48</f>
        <v>37250.748133163615</v>
      </c>
      <c r="CR158" s="53">
        <f ca="1">Отчеты!CR$48</f>
        <v>37460.898100117323</v>
      </c>
      <c r="CS158" s="53">
        <f ca="1">Отчеты!CS$48</f>
        <v>37672.236285535037</v>
      </c>
      <c r="CT158" s="53">
        <f ca="1">Отчеты!CT$48</f>
        <v>38988.853514886199</v>
      </c>
      <c r="CU158" s="53">
        <f ca="1">Отчеты!CU$48</f>
        <v>75125.991154759628</v>
      </c>
      <c r="CV158" s="53">
        <f ca="1">Отчеты!CV$48</f>
        <v>63455.230516305986</v>
      </c>
      <c r="CW158" s="53">
        <f ca="1">Отчеты!CW$48</f>
        <v>63813.544436455581</v>
      </c>
      <c r="CX158" s="53">
        <f ca="1">Отчеты!CX$48</f>
        <v>64173.884315602074</v>
      </c>
      <c r="CY158" s="53">
        <f ca="1">Отчеты!CY$48</f>
        <v>64536.261608814064</v>
      </c>
      <c r="CZ158" s="53">
        <f ca="1">Отчеты!CZ$48</f>
        <v>64900.687835928067</v>
      </c>
      <c r="DA158" s="53">
        <f ca="1">Отчеты!DA$48</f>
        <v>65267.174581914369</v>
      </c>
      <c r="DB158" s="53">
        <f ca="1">Отчеты!DB$48</f>
        <v>26734.797128478902</v>
      </c>
      <c r="DC158" s="53">
        <f ca="1">Отчеты!DC$48</f>
        <v>39852.467169153977</v>
      </c>
      <c r="DD158" s="53">
        <f ca="1">Отчеты!DD$48</f>
        <v>40077.327633789813</v>
      </c>
      <c r="DE158" s="53">
        <f ca="1">Отчеты!DE$48</f>
        <v>40303.459492190064</v>
      </c>
      <c r="DF158" s="53">
        <f ca="1">Отчеты!DF$48</f>
        <v>41712.239927595685</v>
      </c>
      <c r="DG158" s="53">
        <f ca="1">Отчеты!DG$48</f>
        <v>80378.977202258655</v>
      </c>
      <c r="DH158" s="53">
        <f ca="1">Отчеты!DH$48</f>
        <v>67891.263319111778</v>
      </c>
      <c r="DI158" s="53">
        <f ca="1">Отчеты!DI$48</f>
        <v>68274.659213671956</v>
      </c>
      <c r="DJ158" s="53">
        <f ca="1">Отчеты!DJ$48</f>
        <v>68660.222884360701</v>
      </c>
      <c r="DK158" s="53">
        <f ca="1">Отчеты!DK$48</f>
        <v>69047.966588098265</v>
      </c>
      <c r="DL158" s="53">
        <f ca="1">Отчеты!DL$48</f>
        <v>69437.902651111261</v>
      </c>
      <c r="DM158" s="53">
        <f ca="1">Отчеты!DM$48</f>
        <v>69830.043469311961</v>
      </c>
      <c r="DN158" s="53">
        <f ca="1">Отчеты!DN$48</f>
        <v>28600.399594140879</v>
      </c>
      <c r="DO158" s="53">
        <f ca="1">Отчеты!DO$48</f>
        <v>42636.306537659846</v>
      </c>
      <c r="DP158" s="53">
        <f ca="1">Отчеты!DP$48</f>
        <v>42876.90723482355</v>
      </c>
      <c r="DQ158" s="53">
        <f ca="1">Отчеты!DQ$48</f>
        <v>43118.868323309231</v>
      </c>
      <c r="DR158" s="53">
        <f ca="1">Отчеты!DR$48</f>
        <v>44626.263389191692</v>
      </c>
      <c r="DS158" s="53">
        <f ca="1">Отчеты!DS$48</f>
        <v>85999.672273084987</v>
      </c>
      <c r="DT158" s="53">
        <f ca="1">Отчеты!DT$48</f>
        <v>72637.818418119481</v>
      </c>
      <c r="DU158" s="53">
        <f ca="1">Отчеты!DU$48</f>
        <v>73048.052025295809</v>
      </c>
      <c r="DV158" s="53">
        <f ca="1">Отчеты!DV$48</f>
        <v>73460.605152932825</v>
      </c>
      <c r="DX158" s="55">
        <f t="shared" ca="1" si="182"/>
        <v>5072025.0979713891</v>
      </c>
    </row>
    <row r="159" spans="1:128" hidden="1" outlineLevel="1" x14ac:dyDescent="0.2">
      <c r="A159" s="33" t="str">
        <f ca="1">Language!A1385</f>
        <v>Денежные потоки от инвестиционной деятельности</v>
      </c>
      <c r="C159" s="46" t="str">
        <f ca="1">Параметры!$C$70</f>
        <v>тыс. руб.</v>
      </c>
      <c r="F159" s="6" t="s">
        <v>3082</v>
      </c>
      <c r="G159" s="53">
        <f>Отчеты!G$55</f>
        <v>-9999.6</v>
      </c>
      <c r="H159" s="53">
        <f>Отчеты!H$55</f>
        <v>-3000</v>
      </c>
      <c r="I159" s="53">
        <f>Отчеты!I$55</f>
        <v>-47000.4</v>
      </c>
      <c r="J159" s="53">
        <f>Отчеты!J$55</f>
        <v>0</v>
      </c>
      <c r="K159" s="53">
        <f>Отчеты!K$55</f>
        <v>0</v>
      </c>
      <c r="L159" s="53">
        <f>Отчеты!L$55</f>
        <v>0</v>
      </c>
      <c r="M159" s="53">
        <f>Отчеты!M$55</f>
        <v>0</v>
      </c>
      <c r="N159" s="53">
        <f>Отчеты!N$55</f>
        <v>0</v>
      </c>
      <c r="O159" s="53">
        <f>Отчеты!O$55</f>
        <v>0</v>
      </c>
      <c r="P159" s="53">
        <f>Отчеты!P$55</f>
        <v>0</v>
      </c>
      <c r="Q159" s="53">
        <f>Отчеты!Q$55</f>
        <v>0</v>
      </c>
      <c r="R159" s="53">
        <f>Отчеты!R$55</f>
        <v>0</v>
      </c>
      <c r="S159" s="53">
        <f>Отчеты!S$55</f>
        <v>0</v>
      </c>
      <c r="T159" s="53">
        <f>Отчеты!T$55</f>
        <v>0</v>
      </c>
      <c r="U159" s="53">
        <f>Отчеты!U$55</f>
        <v>0</v>
      </c>
      <c r="V159" s="53">
        <f>Отчеты!V$55</f>
        <v>0</v>
      </c>
      <c r="W159" s="53">
        <f>Отчеты!W$55</f>
        <v>0</v>
      </c>
      <c r="X159" s="53">
        <f>Отчеты!X$55</f>
        <v>0</v>
      </c>
      <c r="Y159" s="53">
        <f>Отчеты!Y$55</f>
        <v>0</v>
      </c>
      <c r="Z159" s="53">
        <f>Отчеты!Z$55</f>
        <v>0</v>
      </c>
      <c r="AA159" s="53">
        <f>Отчеты!AA$55</f>
        <v>0</v>
      </c>
      <c r="AB159" s="53">
        <f>Отчеты!AB$55</f>
        <v>0</v>
      </c>
      <c r="AC159" s="53">
        <f>Отчеты!AC$55</f>
        <v>0</v>
      </c>
      <c r="AD159" s="53">
        <f>Отчеты!AD$55</f>
        <v>0</v>
      </c>
      <c r="AE159" s="53">
        <f>Отчеты!AE$55</f>
        <v>0</v>
      </c>
      <c r="AF159" s="53">
        <f>Отчеты!AF$55</f>
        <v>0</v>
      </c>
      <c r="AG159" s="53">
        <f>Отчеты!AG$55</f>
        <v>0</v>
      </c>
      <c r="AH159" s="53">
        <f>Отчеты!AH$55</f>
        <v>0</v>
      </c>
      <c r="AI159" s="53">
        <f>Отчеты!AI$55</f>
        <v>0</v>
      </c>
      <c r="AJ159" s="53">
        <f>Отчеты!AJ$55</f>
        <v>0</v>
      </c>
      <c r="AK159" s="53">
        <f>Отчеты!AK$55</f>
        <v>0</v>
      </c>
      <c r="AL159" s="53">
        <f>Отчеты!AL$55</f>
        <v>0</v>
      </c>
      <c r="AM159" s="53">
        <f>Отчеты!AM$55</f>
        <v>0</v>
      </c>
      <c r="AN159" s="53">
        <f>Отчеты!AN$55</f>
        <v>0</v>
      </c>
      <c r="AO159" s="53">
        <f>Отчеты!AO$55</f>
        <v>0</v>
      </c>
      <c r="AP159" s="53">
        <f>Отчеты!AP$55</f>
        <v>0</v>
      </c>
      <c r="AQ159" s="53">
        <f>Отчеты!AQ$55</f>
        <v>0</v>
      </c>
      <c r="AR159" s="53">
        <f>Отчеты!AR$55</f>
        <v>0</v>
      </c>
      <c r="AS159" s="53">
        <f>Отчеты!AS$55</f>
        <v>0</v>
      </c>
      <c r="AT159" s="53">
        <f>Отчеты!AT$55</f>
        <v>0</v>
      </c>
      <c r="AU159" s="53">
        <f>Отчеты!AU$55</f>
        <v>0</v>
      </c>
      <c r="AV159" s="53">
        <f>Отчеты!AV$55</f>
        <v>0</v>
      </c>
      <c r="AW159" s="53">
        <f>Отчеты!AW$55</f>
        <v>0</v>
      </c>
      <c r="AX159" s="53">
        <f>Отчеты!AX$55</f>
        <v>0</v>
      </c>
      <c r="AY159" s="53">
        <f>Отчеты!AY$55</f>
        <v>0</v>
      </c>
      <c r="AZ159" s="53">
        <f>Отчеты!AZ$55</f>
        <v>0</v>
      </c>
      <c r="BA159" s="53">
        <f>Отчеты!BA$55</f>
        <v>0</v>
      </c>
      <c r="BB159" s="53">
        <f>Отчеты!BB$55</f>
        <v>0</v>
      </c>
      <c r="BC159" s="53">
        <f>Отчеты!BC$55</f>
        <v>0</v>
      </c>
      <c r="BD159" s="53">
        <f>Отчеты!BD$55</f>
        <v>0</v>
      </c>
      <c r="BE159" s="53">
        <f>Отчеты!BE$55</f>
        <v>0</v>
      </c>
      <c r="BF159" s="53">
        <f>Отчеты!BF$55</f>
        <v>0</v>
      </c>
      <c r="BG159" s="53">
        <f>Отчеты!BG$55</f>
        <v>0</v>
      </c>
      <c r="BH159" s="53">
        <f>Отчеты!BH$55</f>
        <v>0</v>
      </c>
      <c r="BI159" s="53">
        <f>Отчеты!BI$55</f>
        <v>0</v>
      </c>
      <c r="BJ159" s="53">
        <f>Отчеты!BJ$55</f>
        <v>0</v>
      </c>
      <c r="BK159" s="53">
        <f>Отчеты!BK$55</f>
        <v>0</v>
      </c>
      <c r="BL159" s="53">
        <f>Отчеты!BL$55</f>
        <v>0</v>
      </c>
      <c r="BM159" s="53">
        <f>Отчеты!BM$55</f>
        <v>0</v>
      </c>
      <c r="BN159" s="53">
        <f>Отчеты!BN$55</f>
        <v>0</v>
      </c>
      <c r="BO159" s="53">
        <f>Отчеты!BO$55</f>
        <v>0</v>
      </c>
      <c r="BP159" s="53">
        <f>Отчеты!BP$55</f>
        <v>0</v>
      </c>
      <c r="BQ159" s="53">
        <f>Отчеты!BQ$55</f>
        <v>0</v>
      </c>
      <c r="BR159" s="53">
        <f>Отчеты!BR$55</f>
        <v>0</v>
      </c>
      <c r="BS159" s="53">
        <f>Отчеты!BS$55</f>
        <v>0</v>
      </c>
      <c r="BT159" s="53">
        <f>Отчеты!BT$55</f>
        <v>0</v>
      </c>
      <c r="BU159" s="53">
        <f>Отчеты!BU$55</f>
        <v>0</v>
      </c>
      <c r="BV159" s="53">
        <f>Отчеты!BV$55</f>
        <v>0</v>
      </c>
      <c r="BW159" s="53">
        <f>Отчеты!BW$55</f>
        <v>0</v>
      </c>
      <c r="BX159" s="53">
        <f>Отчеты!BX$55</f>
        <v>0</v>
      </c>
      <c r="BY159" s="53">
        <f>Отчеты!BY$55</f>
        <v>0</v>
      </c>
      <c r="BZ159" s="53">
        <f>Отчеты!BZ$55</f>
        <v>0</v>
      </c>
      <c r="CA159" s="53">
        <f>Отчеты!CA$55</f>
        <v>0</v>
      </c>
      <c r="CB159" s="53">
        <f>Отчеты!CB$55</f>
        <v>0</v>
      </c>
      <c r="CC159" s="53">
        <f>Отчеты!CC$55</f>
        <v>0</v>
      </c>
      <c r="CD159" s="53">
        <f>Отчеты!CD$55</f>
        <v>0</v>
      </c>
      <c r="CE159" s="53">
        <f>Отчеты!CE$55</f>
        <v>0</v>
      </c>
      <c r="CF159" s="53">
        <f>Отчеты!CF$55</f>
        <v>0</v>
      </c>
      <c r="CG159" s="53">
        <f>Отчеты!CG$55</f>
        <v>0</v>
      </c>
      <c r="CH159" s="53">
        <f>Отчеты!CH$55</f>
        <v>0</v>
      </c>
      <c r="CI159" s="53">
        <f>Отчеты!CI$55</f>
        <v>0</v>
      </c>
      <c r="CJ159" s="53">
        <f>Отчеты!CJ$55</f>
        <v>0</v>
      </c>
      <c r="CK159" s="53">
        <f>Отчеты!CK$55</f>
        <v>0</v>
      </c>
      <c r="CL159" s="53">
        <f>Отчеты!CL$55</f>
        <v>0</v>
      </c>
      <c r="CM159" s="53">
        <f>Отчеты!CM$55</f>
        <v>0</v>
      </c>
      <c r="CN159" s="53">
        <f>Отчеты!CN$55</f>
        <v>0</v>
      </c>
      <c r="CO159" s="53">
        <f>Отчеты!CO$55</f>
        <v>0</v>
      </c>
      <c r="CP159" s="53">
        <f>Отчеты!CP$55</f>
        <v>0</v>
      </c>
      <c r="CQ159" s="53">
        <f>Отчеты!CQ$55</f>
        <v>0</v>
      </c>
      <c r="CR159" s="53">
        <f>Отчеты!CR$55</f>
        <v>0</v>
      </c>
      <c r="CS159" s="53">
        <f>Отчеты!CS$55</f>
        <v>0</v>
      </c>
      <c r="CT159" s="53">
        <f>Отчеты!CT$55</f>
        <v>0</v>
      </c>
      <c r="CU159" s="53">
        <f>Отчеты!CU$55</f>
        <v>0</v>
      </c>
      <c r="CV159" s="53">
        <f>Отчеты!CV$55</f>
        <v>0</v>
      </c>
      <c r="CW159" s="53">
        <f>Отчеты!CW$55</f>
        <v>0</v>
      </c>
      <c r="CX159" s="53">
        <f>Отчеты!CX$55</f>
        <v>0</v>
      </c>
      <c r="CY159" s="53">
        <f>Отчеты!CY$55</f>
        <v>0</v>
      </c>
      <c r="CZ159" s="53">
        <f>Отчеты!CZ$55</f>
        <v>0</v>
      </c>
      <c r="DA159" s="53">
        <f>Отчеты!DA$55</f>
        <v>0</v>
      </c>
      <c r="DB159" s="53">
        <f>Отчеты!DB$55</f>
        <v>0</v>
      </c>
      <c r="DC159" s="53">
        <f>Отчеты!DC$55</f>
        <v>0</v>
      </c>
      <c r="DD159" s="53">
        <f>Отчеты!DD$55</f>
        <v>0</v>
      </c>
      <c r="DE159" s="53">
        <f>Отчеты!DE$55</f>
        <v>0</v>
      </c>
      <c r="DF159" s="53">
        <f>Отчеты!DF$55</f>
        <v>0</v>
      </c>
      <c r="DG159" s="53">
        <f>Отчеты!DG$55</f>
        <v>0</v>
      </c>
      <c r="DH159" s="53">
        <f>Отчеты!DH$55</f>
        <v>0</v>
      </c>
      <c r="DI159" s="53">
        <f>Отчеты!DI$55</f>
        <v>0</v>
      </c>
      <c r="DJ159" s="53">
        <f>Отчеты!DJ$55</f>
        <v>0</v>
      </c>
      <c r="DK159" s="53">
        <f>Отчеты!DK$55</f>
        <v>0</v>
      </c>
      <c r="DL159" s="53">
        <f>Отчеты!DL$55</f>
        <v>0</v>
      </c>
      <c r="DM159" s="53">
        <f>Отчеты!DM$55</f>
        <v>0</v>
      </c>
      <c r="DN159" s="53">
        <f>Отчеты!DN$55</f>
        <v>0</v>
      </c>
      <c r="DO159" s="53">
        <f>Отчеты!DO$55</f>
        <v>0</v>
      </c>
      <c r="DP159" s="53">
        <f>Отчеты!DP$55</f>
        <v>0</v>
      </c>
      <c r="DQ159" s="53">
        <f>Отчеты!DQ$55</f>
        <v>0</v>
      </c>
      <c r="DR159" s="53">
        <f>Отчеты!DR$55</f>
        <v>0</v>
      </c>
      <c r="DS159" s="53">
        <f>Отчеты!DS$55</f>
        <v>0</v>
      </c>
      <c r="DT159" s="53">
        <f>Отчеты!DT$55</f>
        <v>0</v>
      </c>
      <c r="DU159" s="53">
        <f>Отчеты!DU$55</f>
        <v>0</v>
      </c>
      <c r="DV159" s="53">
        <f>Отчеты!DV$55</f>
        <v>0</v>
      </c>
      <c r="DX159" s="55">
        <f t="shared" si="182"/>
        <v>-60000</v>
      </c>
    </row>
    <row r="160" spans="1:128" hidden="1" outlineLevel="1" x14ac:dyDescent="0.2">
      <c r="A160" s="33" t="str">
        <f ca="1">Language!A1386</f>
        <v>Поступления кредитов</v>
      </c>
      <c r="C160" s="46" t="str">
        <f ca="1">Параметры!$C$70</f>
        <v>тыс. руб.</v>
      </c>
      <c r="F160" s="6" t="s">
        <v>3082</v>
      </c>
      <c r="G160" s="53">
        <f>Отчеты!G$58</f>
        <v>242742.36486350099</v>
      </c>
      <c r="H160" s="53">
        <f>Отчеты!H$58</f>
        <v>7001.3155725706474</v>
      </c>
      <c r="I160" s="53">
        <f>Отчеты!I$58</f>
        <v>38349.952384754884</v>
      </c>
      <c r="J160" s="53">
        <f>Отчеты!J$58</f>
        <v>0</v>
      </c>
      <c r="K160" s="53">
        <f>Отчеты!K$58</f>
        <v>0</v>
      </c>
      <c r="L160" s="53">
        <f>Отчеты!L$58</f>
        <v>0</v>
      </c>
      <c r="M160" s="53">
        <f>Отчеты!M$58</f>
        <v>0</v>
      </c>
      <c r="N160" s="53">
        <f>Отчеты!N$58</f>
        <v>0</v>
      </c>
      <c r="O160" s="53">
        <f>Отчеты!O$58</f>
        <v>0</v>
      </c>
      <c r="P160" s="53">
        <f>Отчеты!P$58</f>
        <v>0</v>
      </c>
      <c r="Q160" s="53">
        <f>Отчеты!Q$58</f>
        <v>0</v>
      </c>
      <c r="R160" s="53">
        <f>Отчеты!R$58</f>
        <v>0</v>
      </c>
      <c r="S160" s="53">
        <f>Отчеты!S$58</f>
        <v>0</v>
      </c>
      <c r="T160" s="53">
        <f>Отчеты!T$58</f>
        <v>0</v>
      </c>
      <c r="U160" s="53">
        <f>Отчеты!U$58</f>
        <v>0</v>
      </c>
      <c r="V160" s="53">
        <f>Отчеты!V$58</f>
        <v>0</v>
      </c>
      <c r="W160" s="53">
        <f>Отчеты!W$58</f>
        <v>0</v>
      </c>
      <c r="X160" s="53">
        <f>Отчеты!X$58</f>
        <v>0</v>
      </c>
      <c r="Y160" s="53">
        <f>Отчеты!Y$58</f>
        <v>0</v>
      </c>
      <c r="Z160" s="53">
        <f>Отчеты!Z$58</f>
        <v>0</v>
      </c>
      <c r="AA160" s="53">
        <f>Отчеты!AA$58</f>
        <v>0</v>
      </c>
      <c r="AB160" s="53">
        <f>Отчеты!AB$58</f>
        <v>0</v>
      </c>
      <c r="AC160" s="53">
        <f>Отчеты!AC$58</f>
        <v>0</v>
      </c>
      <c r="AD160" s="53">
        <f>Отчеты!AD$58</f>
        <v>0</v>
      </c>
      <c r="AE160" s="53">
        <f>Отчеты!AE$58</f>
        <v>0</v>
      </c>
      <c r="AF160" s="53">
        <f>Отчеты!AF$58</f>
        <v>0</v>
      </c>
      <c r="AG160" s="53">
        <f>Отчеты!AG$58</f>
        <v>0</v>
      </c>
      <c r="AH160" s="53">
        <f>Отчеты!AH$58</f>
        <v>0</v>
      </c>
      <c r="AI160" s="53">
        <f>Отчеты!AI$58</f>
        <v>0</v>
      </c>
      <c r="AJ160" s="53">
        <f>Отчеты!AJ$58</f>
        <v>0</v>
      </c>
      <c r="AK160" s="53">
        <f>Отчеты!AK$58</f>
        <v>0</v>
      </c>
      <c r="AL160" s="53">
        <f>Отчеты!AL$58</f>
        <v>0</v>
      </c>
      <c r="AM160" s="53">
        <f>Отчеты!AM$58</f>
        <v>0</v>
      </c>
      <c r="AN160" s="53">
        <f>Отчеты!AN$58</f>
        <v>0</v>
      </c>
      <c r="AO160" s="53">
        <f>Отчеты!AO$58</f>
        <v>0</v>
      </c>
      <c r="AP160" s="53">
        <f>Отчеты!AP$58</f>
        <v>0</v>
      </c>
      <c r="AQ160" s="53">
        <f>Отчеты!AQ$58</f>
        <v>0</v>
      </c>
      <c r="AR160" s="53">
        <f>Отчеты!AR$58</f>
        <v>0</v>
      </c>
      <c r="AS160" s="53">
        <f>Отчеты!AS$58</f>
        <v>0</v>
      </c>
      <c r="AT160" s="53">
        <f>Отчеты!AT$58</f>
        <v>0</v>
      </c>
      <c r="AU160" s="53">
        <f>Отчеты!AU$58</f>
        <v>0</v>
      </c>
      <c r="AV160" s="53">
        <f>Отчеты!AV$58</f>
        <v>0</v>
      </c>
      <c r="AW160" s="53">
        <f>Отчеты!AW$58</f>
        <v>0</v>
      </c>
      <c r="AX160" s="53">
        <f>Отчеты!AX$58</f>
        <v>0</v>
      </c>
      <c r="AY160" s="53">
        <f>Отчеты!AY$58</f>
        <v>0</v>
      </c>
      <c r="AZ160" s="53">
        <f>Отчеты!AZ$58</f>
        <v>0</v>
      </c>
      <c r="BA160" s="53">
        <f>Отчеты!BA$58</f>
        <v>0</v>
      </c>
      <c r="BB160" s="53">
        <f>Отчеты!BB$58</f>
        <v>0</v>
      </c>
      <c r="BC160" s="53">
        <f>Отчеты!BC$58</f>
        <v>0</v>
      </c>
      <c r="BD160" s="53">
        <f>Отчеты!BD$58</f>
        <v>0</v>
      </c>
      <c r="BE160" s="53">
        <f>Отчеты!BE$58</f>
        <v>0</v>
      </c>
      <c r="BF160" s="53">
        <f>Отчеты!BF$58</f>
        <v>0</v>
      </c>
      <c r="BG160" s="53">
        <f>Отчеты!BG$58</f>
        <v>0</v>
      </c>
      <c r="BH160" s="53">
        <f>Отчеты!BH$58</f>
        <v>0</v>
      </c>
      <c r="BI160" s="53">
        <f>Отчеты!BI$58</f>
        <v>0</v>
      </c>
      <c r="BJ160" s="53">
        <f>Отчеты!BJ$58</f>
        <v>0</v>
      </c>
      <c r="BK160" s="53">
        <f>Отчеты!BK$58</f>
        <v>0</v>
      </c>
      <c r="BL160" s="53">
        <f>Отчеты!BL$58</f>
        <v>0</v>
      </c>
      <c r="BM160" s="53">
        <f>Отчеты!BM$58</f>
        <v>0</v>
      </c>
      <c r="BN160" s="53">
        <f>Отчеты!BN$58</f>
        <v>0</v>
      </c>
      <c r="BO160" s="53">
        <f>Отчеты!BO$58</f>
        <v>0</v>
      </c>
      <c r="BP160" s="53">
        <f>Отчеты!BP$58</f>
        <v>0</v>
      </c>
      <c r="BQ160" s="53">
        <f>Отчеты!BQ$58</f>
        <v>0</v>
      </c>
      <c r="BR160" s="53">
        <f>Отчеты!BR$58</f>
        <v>0</v>
      </c>
      <c r="BS160" s="53">
        <f>Отчеты!BS$58</f>
        <v>0</v>
      </c>
      <c r="BT160" s="53">
        <f>Отчеты!BT$58</f>
        <v>0</v>
      </c>
      <c r="BU160" s="53">
        <f>Отчеты!BU$58</f>
        <v>0</v>
      </c>
      <c r="BV160" s="53">
        <f>Отчеты!BV$58</f>
        <v>0</v>
      </c>
      <c r="BW160" s="53">
        <f>Отчеты!BW$58</f>
        <v>0</v>
      </c>
      <c r="BX160" s="53">
        <f>Отчеты!BX$58</f>
        <v>0</v>
      </c>
      <c r="BY160" s="53">
        <f>Отчеты!BY$58</f>
        <v>0</v>
      </c>
      <c r="BZ160" s="53">
        <f>Отчеты!BZ$58</f>
        <v>0</v>
      </c>
      <c r="CA160" s="53">
        <f>Отчеты!CA$58</f>
        <v>0</v>
      </c>
      <c r="CB160" s="53">
        <f>Отчеты!CB$58</f>
        <v>0</v>
      </c>
      <c r="CC160" s="53">
        <f>Отчеты!CC$58</f>
        <v>0</v>
      </c>
      <c r="CD160" s="53">
        <f>Отчеты!CD$58</f>
        <v>0</v>
      </c>
      <c r="CE160" s="53">
        <f>Отчеты!CE$58</f>
        <v>0</v>
      </c>
      <c r="CF160" s="53">
        <f>Отчеты!CF$58</f>
        <v>0</v>
      </c>
      <c r="CG160" s="53">
        <f>Отчеты!CG$58</f>
        <v>0</v>
      </c>
      <c r="CH160" s="53">
        <f>Отчеты!CH$58</f>
        <v>0</v>
      </c>
      <c r="CI160" s="53">
        <f>Отчеты!CI$58</f>
        <v>0</v>
      </c>
      <c r="CJ160" s="53">
        <f>Отчеты!CJ$58</f>
        <v>0</v>
      </c>
      <c r="CK160" s="53">
        <f>Отчеты!CK$58</f>
        <v>0</v>
      </c>
      <c r="CL160" s="53">
        <f>Отчеты!CL$58</f>
        <v>0</v>
      </c>
      <c r="CM160" s="53">
        <f>Отчеты!CM$58</f>
        <v>0</v>
      </c>
      <c r="CN160" s="53">
        <f>Отчеты!CN$58</f>
        <v>0</v>
      </c>
      <c r="CO160" s="53">
        <f>Отчеты!CO$58</f>
        <v>0</v>
      </c>
      <c r="CP160" s="53">
        <f>Отчеты!CP$58</f>
        <v>0</v>
      </c>
      <c r="CQ160" s="53">
        <f>Отчеты!CQ$58</f>
        <v>0</v>
      </c>
      <c r="CR160" s="53">
        <f>Отчеты!CR$58</f>
        <v>0</v>
      </c>
      <c r="CS160" s="53">
        <f>Отчеты!CS$58</f>
        <v>0</v>
      </c>
      <c r="CT160" s="53">
        <f>Отчеты!CT$58</f>
        <v>0</v>
      </c>
      <c r="CU160" s="53">
        <f>Отчеты!CU$58</f>
        <v>0</v>
      </c>
      <c r="CV160" s="53">
        <f>Отчеты!CV$58</f>
        <v>0</v>
      </c>
      <c r="CW160" s="53">
        <f>Отчеты!CW$58</f>
        <v>0</v>
      </c>
      <c r="CX160" s="53">
        <f>Отчеты!CX$58</f>
        <v>0</v>
      </c>
      <c r="CY160" s="53">
        <f>Отчеты!CY$58</f>
        <v>0</v>
      </c>
      <c r="CZ160" s="53">
        <f>Отчеты!CZ$58</f>
        <v>0</v>
      </c>
      <c r="DA160" s="53">
        <f>Отчеты!DA$58</f>
        <v>0</v>
      </c>
      <c r="DB160" s="53">
        <f>Отчеты!DB$58</f>
        <v>0</v>
      </c>
      <c r="DC160" s="53">
        <f>Отчеты!DC$58</f>
        <v>0</v>
      </c>
      <c r="DD160" s="53">
        <f>Отчеты!DD$58</f>
        <v>0</v>
      </c>
      <c r="DE160" s="53">
        <f>Отчеты!DE$58</f>
        <v>0</v>
      </c>
      <c r="DF160" s="53">
        <f>Отчеты!DF$58</f>
        <v>0</v>
      </c>
      <c r="DG160" s="53">
        <f>Отчеты!DG$58</f>
        <v>0</v>
      </c>
      <c r="DH160" s="53">
        <f>Отчеты!DH$58</f>
        <v>0</v>
      </c>
      <c r="DI160" s="53">
        <f>Отчеты!DI$58</f>
        <v>0</v>
      </c>
      <c r="DJ160" s="53">
        <f>Отчеты!DJ$58</f>
        <v>0</v>
      </c>
      <c r="DK160" s="53">
        <f>Отчеты!DK$58</f>
        <v>0</v>
      </c>
      <c r="DL160" s="53">
        <f>Отчеты!DL$58</f>
        <v>0</v>
      </c>
      <c r="DM160" s="53">
        <f>Отчеты!DM$58</f>
        <v>0</v>
      </c>
      <c r="DN160" s="53">
        <f>Отчеты!DN$58</f>
        <v>0</v>
      </c>
      <c r="DO160" s="53">
        <f>Отчеты!DO$58</f>
        <v>0</v>
      </c>
      <c r="DP160" s="53">
        <f>Отчеты!DP$58</f>
        <v>0</v>
      </c>
      <c r="DQ160" s="53">
        <f>Отчеты!DQ$58</f>
        <v>0</v>
      </c>
      <c r="DR160" s="53">
        <f>Отчеты!DR$58</f>
        <v>0</v>
      </c>
      <c r="DS160" s="53">
        <f>Отчеты!DS$58</f>
        <v>0</v>
      </c>
      <c r="DT160" s="53">
        <f>Отчеты!DT$58</f>
        <v>0</v>
      </c>
      <c r="DU160" s="53">
        <f>Отчеты!DU$58</f>
        <v>0</v>
      </c>
      <c r="DV160" s="53">
        <f>Отчеты!DV$58</f>
        <v>0</v>
      </c>
      <c r="DX160" s="55">
        <f t="shared" si="182"/>
        <v>288093.63282082655</v>
      </c>
    </row>
    <row r="161" spans="1:128" hidden="1" outlineLevel="1" x14ac:dyDescent="0.2">
      <c r="A161" s="33" t="str">
        <f ca="1">Language!A1387</f>
        <v>Возврат кредитов</v>
      </c>
      <c r="C161" s="46" t="str">
        <f ca="1">Параметры!$C$70</f>
        <v>тыс. руб.</v>
      </c>
      <c r="F161" s="6" t="s">
        <v>3082</v>
      </c>
      <c r="G161" s="53">
        <f>Отчеты!G$59</f>
        <v>0</v>
      </c>
      <c r="H161" s="53">
        <f>Отчеты!H$59</f>
        <v>0</v>
      </c>
      <c r="I161" s="53">
        <f>Отчеты!I$59</f>
        <v>0</v>
      </c>
      <c r="J161" s="53">
        <f>Отчеты!J$59</f>
        <v>-15348.139721228394</v>
      </c>
      <c r="K161" s="53">
        <f>Отчеты!K$59</f>
        <v>-19673.675190816233</v>
      </c>
      <c r="L161" s="53">
        <f>Отчеты!L$59</f>
        <v>-18369.451760461299</v>
      </c>
      <c r="M161" s="53">
        <f>Отчеты!M$59</f>
        <v>-18866.776887416283</v>
      </c>
      <c r="N161" s="53">
        <f>Отчеты!N$59</f>
        <v>-19311.970753078655</v>
      </c>
      <c r="O161" s="53">
        <f>Отчеты!O$59</f>
        <v>-36651.833463451207</v>
      </c>
      <c r="P161" s="53">
        <f>Отчеты!P$59</f>
        <v>-33597.741112748641</v>
      </c>
      <c r="Q161" s="53">
        <f>Отчеты!Q$59</f>
        <v>-30626.863571439131</v>
      </c>
      <c r="R161" s="53">
        <f>Отчеты!R$59</f>
        <v>-25094.629185069622</v>
      </c>
      <c r="S161" s="53">
        <f>Отчеты!S$59</f>
        <v>-25442.809397868292</v>
      </c>
      <c r="T161" s="53">
        <f>Отчеты!T$59</f>
        <v>-25794.625989124685</v>
      </c>
      <c r="U161" s="53">
        <f>Отчеты!U$59</f>
        <v>-19315.115788124094</v>
      </c>
      <c r="V161" s="53">
        <f>Отчеты!V$59</f>
        <v>0</v>
      </c>
      <c r="W161" s="53">
        <f>Отчеты!W$59</f>
        <v>0</v>
      </c>
      <c r="X161" s="53">
        <f>Отчеты!X$59</f>
        <v>0</v>
      </c>
      <c r="Y161" s="53">
        <f>Отчеты!Y$59</f>
        <v>0</v>
      </c>
      <c r="Z161" s="53">
        <f>Отчеты!Z$59</f>
        <v>0</v>
      </c>
      <c r="AA161" s="53">
        <f>Отчеты!AA$59</f>
        <v>0</v>
      </c>
      <c r="AB161" s="53">
        <f>Отчеты!AB$59</f>
        <v>0</v>
      </c>
      <c r="AC161" s="53">
        <f>Отчеты!AC$59</f>
        <v>0</v>
      </c>
      <c r="AD161" s="53">
        <f>Отчеты!AD$59</f>
        <v>0</v>
      </c>
      <c r="AE161" s="53">
        <f>Отчеты!AE$59</f>
        <v>0</v>
      </c>
      <c r="AF161" s="53">
        <f>Отчеты!AF$59</f>
        <v>0</v>
      </c>
      <c r="AG161" s="53">
        <f>Отчеты!AG$59</f>
        <v>0</v>
      </c>
      <c r="AH161" s="53">
        <f>Отчеты!AH$59</f>
        <v>0</v>
      </c>
      <c r="AI161" s="53">
        <f>Отчеты!AI$59</f>
        <v>0</v>
      </c>
      <c r="AJ161" s="53">
        <f>Отчеты!AJ$59</f>
        <v>0</v>
      </c>
      <c r="AK161" s="53">
        <f>Отчеты!AK$59</f>
        <v>0</v>
      </c>
      <c r="AL161" s="53">
        <f>Отчеты!AL$59</f>
        <v>0</v>
      </c>
      <c r="AM161" s="53">
        <f>Отчеты!AM$59</f>
        <v>0</v>
      </c>
      <c r="AN161" s="53">
        <f>Отчеты!AN$59</f>
        <v>0</v>
      </c>
      <c r="AO161" s="53">
        <f>Отчеты!AO$59</f>
        <v>0</v>
      </c>
      <c r="AP161" s="53">
        <f>Отчеты!AP$59</f>
        <v>0</v>
      </c>
      <c r="AQ161" s="53">
        <f>Отчеты!AQ$59</f>
        <v>0</v>
      </c>
      <c r="AR161" s="53">
        <f>Отчеты!AR$59</f>
        <v>0</v>
      </c>
      <c r="AS161" s="53">
        <f>Отчеты!AS$59</f>
        <v>0</v>
      </c>
      <c r="AT161" s="53">
        <f>Отчеты!AT$59</f>
        <v>0</v>
      </c>
      <c r="AU161" s="53">
        <f>Отчеты!AU$59</f>
        <v>0</v>
      </c>
      <c r="AV161" s="53">
        <f>Отчеты!AV$59</f>
        <v>0</v>
      </c>
      <c r="AW161" s="53">
        <f>Отчеты!AW$59</f>
        <v>0</v>
      </c>
      <c r="AX161" s="53">
        <f>Отчеты!AX$59</f>
        <v>0</v>
      </c>
      <c r="AY161" s="53">
        <f>Отчеты!AY$59</f>
        <v>0</v>
      </c>
      <c r="AZ161" s="53">
        <f>Отчеты!AZ$59</f>
        <v>0</v>
      </c>
      <c r="BA161" s="53">
        <f>Отчеты!BA$59</f>
        <v>0</v>
      </c>
      <c r="BB161" s="53">
        <f>Отчеты!BB$59</f>
        <v>0</v>
      </c>
      <c r="BC161" s="53">
        <f>Отчеты!BC$59</f>
        <v>0</v>
      </c>
      <c r="BD161" s="53">
        <f>Отчеты!BD$59</f>
        <v>0</v>
      </c>
      <c r="BE161" s="53">
        <f>Отчеты!BE$59</f>
        <v>0</v>
      </c>
      <c r="BF161" s="53">
        <f>Отчеты!BF$59</f>
        <v>0</v>
      </c>
      <c r="BG161" s="53">
        <f>Отчеты!BG$59</f>
        <v>0</v>
      </c>
      <c r="BH161" s="53">
        <f>Отчеты!BH$59</f>
        <v>0</v>
      </c>
      <c r="BI161" s="53">
        <f>Отчеты!BI$59</f>
        <v>0</v>
      </c>
      <c r="BJ161" s="53">
        <f>Отчеты!BJ$59</f>
        <v>0</v>
      </c>
      <c r="BK161" s="53">
        <f>Отчеты!BK$59</f>
        <v>0</v>
      </c>
      <c r="BL161" s="53">
        <f>Отчеты!BL$59</f>
        <v>0</v>
      </c>
      <c r="BM161" s="53">
        <f>Отчеты!BM$59</f>
        <v>0</v>
      </c>
      <c r="BN161" s="53">
        <f>Отчеты!BN$59</f>
        <v>0</v>
      </c>
      <c r="BO161" s="53">
        <f>Отчеты!BO$59</f>
        <v>0</v>
      </c>
      <c r="BP161" s="53">
        <f>Отчеты!BP$59</f>
        <v>0</v>
      </c>
      <c r="BQ161" s="53">
        <f>Отчеты!BQ$59</f>
        <v>0</v>
      </c>
      <c r="BR161" s="53">
        <f>Отчеты!BR$59</f>
        <v>0</v>
      </c>
      <c r="BS161" s="53">
        <f>Отчеты!BS$59</f>
        <v>0</v>
      </c>
      <c r="BT161" s="53">
        <f>Отчеты!BT$59</f>
        <v>0</v>
      </c>
      <c r="BU161" s="53">
        <f>Отчеты!BU$59</f>
        <v>0</v>
      </c>
      <c r="BV161" s="53">
        <f>Отчеты!BV$59</f>
        <v>0</v>
      </c>
      <c r="BW161" s="53">
        <f>Отчеты!BW$59</f>
        <v>0</v>
      </c>
      <c r="BX161" s="53">
        <f>Отчеты!BX$59</f>
        <v>0</v>
      </c>
      <c r="BY161" s="53">
        <f>Отчеты!BY$59</f>
        <v>0</v>
      </c>
      <c r="BZ161" s="53">
        <f>Отчеты!BZ$59</f>
        <v>0</v>
      </c>
      <c r="CA161" s="53">
        <f>Отчеты!CA$59</f>
        <v>0</v>
      </c>
      <c r="CB161" s="53">
        <f>Отчеты!CB$59</f>
        <v>0</v>
      </c>
      <c r="CC161" s="53">
        <f>Отчеты!CC$59</f>
        <v>0</v>
      </c>
      <c r="CD161" s="53">
        <f>Отчеты!CD$59</f>
        <v>0</v>
      </c>
      <c r="CE161" s="53">
        <f>Отчеты!CE$59</f>
        <v>0</v>
      </c>
      <c r="CF161" s="53">
        <f>Отчеты!CF$59</f>
        <v>0</v>
      </c>
      <c r="CG161" s="53">
        <f>Отчеты!CG$59</f>
        <v>0</v>
      </c>
      <c r="CH161" s="53">
        <f>Отчеты!CH$59</f>
        <v>0</v>
      </c>
      <c r="CI161" s="53">
        <f>Отчеты!CI$59</f>
        <v>0</v>
      </c>
      <c r="CJ161" s="53">
        <f>Отчеты!CJ$59</f>
        <v>0</v>
      </c>
      <c r="CK161" s="53">
        <f>Отчеты!CK$59</f>
        <v>0</v>
      </c>
      <c r="CL161" s="53">
        <f>Отчеты!CL$59</f>
        <v>0</v>
      </c>
      <c r="CM161" s="53">
        <f>Отчеты!CM$59</f>
        <v>0</v>
      </c>
      <c r="CN161" s="53">
        <f>Отчеты!CN$59</f>
        <v>0</v>
      </c>
      <c r="CO161" s="53">
        <f>Отчеты!CO$59</f>
        <v>0</v>
      </c>
      <c r="CP161" s="53">
        <f>Отчеты!CP$59</f>
        <v>0</v>
      </c>
      <c r="CQ161" s="53">
        <f>Отчеты!CQ$59</f>
        <v>0</v>
      </c>
      <c r="CR161" s="53">
        <f>Отчеты!CR$59</f>
        <v>0</v>
      </c>
      <c r="CS161" s="53">
        <f>Отчеты!CS$59</f>
        <v>0</v>
      </c>
      <c r="CT161" s="53">
        <f>Отчеты!CT$59</f>
        <v>0</v>
      </c>
      <c r="CU161" s="53">
        <f>Отчеты!CU$59</f>
        <v>0</v>
      </c>
      <c r="CV161" s="53">
        <f>Отчеты!CV$59</f>
        <v>0</v>
      </c>
      <c r="CW161" s="53">
        <f>Отчеты!CW$59</f>
        <v>0</v>
      </c>
      <c r="CX161" s="53">
        <f>Отчеты!CX$59</f>
        <v>0</v>
      </c>
      <c r="CY161" s="53">
        <f>Отчеты!CY$59</f>
        <v>0</v>
      </c>
      <c r="CZ161" s="53">
        <f>Отчеты!CZ$59</f>
        <v>0</v>
      </c>
      <c r="DA161" s="53">
        <f>Отчеты!DA$59</f>
        <v>0</v>
      </c>
      <c r="DB161" s="53">
        <f>Отчеты!DB$59</f>
        <v>0</v>
      </c>
      <c r="DC161" s="53">
        <f>Отчеты!DC$59</f>
        <v>0</v>
      </c>
      <c r="DD161" s="53">
        <f>Отчеты!DD$59</f>
        <v>0</v>
      </c>
      <c r="DE161" s="53">
        <f>Отчеты!DE$59</f>
        <v>0</v>
      </c>
      <c r="DF161" s="53">
        <f>Отчеты!DF$59</f>
        <v>0</v>
      </c>
      <c r="DG161" s="53">
        <f>Отчеты!DG$59</f>
        <v>0</v>
      </c>
      <c r="DH161" s="53">
        <f>Отчеты!DH$59</f>
        <v>0</v>
      </c>
      <c r="DI161" s="53">
        <f>Отчеты!DI$59</f>
        <v>0</v>
      </c>
      <c r="DJ161" s="53">
        <f>Отчеты!DJ$59</f>
        <v>0</v>
      </c>
      <c r="DK161" s="53">
        <f>Отчеты!DK$59</f>
        <v>0</v>
      </c>
      <c r="DL161" s="53">
        <f>Отчеты!DL$59</f>
        <v>0</v>
      </c>
      <c r="DM161" s="53">
        <f>Отчеты!DM$59</f>
        <v>0</v>
      </c>
      <c r="DN161" s="53">
        <f>Отчеты!DN$59</f>
        <v>0</v>
      </c>
      <c r="DO161" s="53">
        <f>Отчеты!DO$59</f>
        <v>0</v>
      </c>
      <c r="DP161" s="53">
        <f>Отчеты!DP$59</f>
        <v>0</v>
      </c>
      <c r="DQ161" s="53">
        <f>Отчеты!DQ$59</f>
        <v>0</v>
      </c>
      <c r="DR161" s="53">
        <f>Отчеты!DR$59</f>
        <v>0</v>
      </c>
      <c r="DS161" s="53">
        <f>Отчеты!DS$59</f>
        <v>0</v>
      </c>
      <c r="DT161" s="53">
        <f>Отчеты!DT$59</f>
        <v>0</v>
      </c>
      <c r="DU161" s="53">
        <f>Отчеты!DU$59</f>
        <v>0</v>
      </c>
      <c r="DV161" s="53">
        <f>Отчеты!DV$59</f>
        <v>0</v>
      </c>
      <c r="DX161" s="55">
        <f t="shared" si="182"/>
        <v>-288093.63282082655</v>
      </c>
    </row>
    <row r="162" spans="1:128" hidden="1" x14ac:dyDescent="0.2">
      <c r="A162" s="10" t="str">
        <f ca="1">Language!A1357</f>
        <v>Дисконтированный денежный поток</v>
      </c>
      <c r="B162" s="71"/>
      <c r="C162" s="46" t="str">
        <f ca="1">Параметры!$C$70</f>
        <v>тыс. руб.</v>
      </c>
      <c r="F162" s="6" t="s">
        <v>3082</v>
      </c>
      <c r="G162" s="109">
        <f ca="1">G157/G156</f>
        <v>3736.5648635009711</v>
      </c>
      <c r="H162" s="109">
        <f t="shared" ref="H162:N162" ca="1" si="183">H157/H156</f>
        <v>3279.7049755980906</v>
      </c>
      <c r="I162" s="109">
        <f t="shared" ca="1" si="183"/>
        <v>346.57044328906818</v>
      </c>
      <c r="J162" s="109">
        <f t="shared" ca="1" si="183"/>
        <v>4387.7147885168142</v>
      </c>
      <c r="K162" s="109">
        <f t="shared" ca="1" si="183"/>
        <v>6894.2787713106645</v>
      </c>
      <c r="L162" s="109">
        <f t="shared" ca="1" si="183"/>
        <v>6846.3033031991181</v>
      </c>
      <c r="M162" s="109">
        <f t="shared" ca="1" si="183"/>
        <v>6794.8843375341985</v>
      </c>
      <c r="N162" s="109">
        <f t="shared" ca="1" si="183"/>
        <v>7099.2875209678541</v>
      </c>
      <c r="O162" s="109">
        <f t="shared" ref="O162:AT162" ca="1" si="184">O157/O156</f>
        <v>12384.369348832017</v>
      </c>
      <c r="P162" s="109">
        <f t="shared" ca="1" si="184"/>
        <v>11882.802317285905</v>
      </c>
      <c r="Q162" s="109">
        <f t="shared" ca="1" si="184"/>
        <v>12043.857957274626</v>
      </c>
      <c r="R162" s="109">
        <f t="shared" ca="1" si="184"/>
        <v>11117.366455040154</v>
      </c>
      <c r="S162" s="109">
        <f t="shared" ca="1" si="184"/>
        <v>10882.306985696412</v>
      </c>
      <c r="T162" s="109">
        <f t="shared" ca="1" si="184"/>
        <v>10622.129267385189</v>
      </c>
      <c r="U162" s="109">
        <f t="shared" ca="1" si="184"/>
        <v>17615.04879543413</v>
      </c>
      <c r="V162" s="109">
        <f t="shared" ca="1" si="184"/>
        <v>13281.073242063994</v>
      </c>
      <c r="W162" s="109">
        <f t="shared" ca="1" si="184"/>
        <v>19486.93578969697</v>
      </c>
      <c r="X162" s="109">
        <f t="shared" ca="1" si="184"/>
        <v>19301.256247844736</v>
      </c>
      <c r="Y162" s="109">
        <f t="shared" ca="1" si="184"/>
        <v>19117.347956925696</v>
      </c>
      <c r="Z162" s="109">
        <f t="shared" ca="1" si="184"/>
        <v>19486.419345366801</v>
      </c>
      <c r="AA162" s="109">
        <f t="shared" ca="1" si="184"/>
        <v>36962.382778898558</v>
      </c>
      <c r="AB162" s="109">
        <f t="shared" ca="1" si="184"/>
        <v>30752.687374918936</v>
      </c>
      <c r="AC162" s="109">
        <f t="shared" ca="1" si="184"/>
        <v>30459.900131075807</v>
      </c>
      <c r="AD162" s="109">
        <f t="shared" ca="1" si="184"/>
        <v>30169.902302715192</v>
      </c>
      <c r="AE162" s="109">
        <f t="shared" ca="1" si="184"/>
        <v>29882.667286542252</v>
      </c>
      <c r="AF162" s="109">
        <f t="shared" ca="1" si="184"/>
        <v>29598.168733406543</v>
      </c>
      <c r="AG162" s="109">
        <f t="shared" ca="1" si="184"/>
        <v>29316.38054587214</v>
      </c>
      <c r="AH162" s="109">
        <f t="shared" ca="1" si="184"/>
        <v>11838.419879628054</v>
      </c>
      <c r="AI162" s="109">
        <f t="shared" ca="1" si="184"/>
        <v>17372.039012044341</v>
      </c>
      <c r="AJ162" s="109">
        <f t="shared" ca="1" si="184"/>
        <v>17206.532234623199</v>
      </c>
      <c r="AK162" s="109">
        <f t="shared" ca="1" si="184"/>
        <v>17042.603955886763</v>
      </c>
      <c r="AL162" s="109">
        <f t="shared" ca="1" si="184"/>
        <v>17371.748370922371</v>
      </c>
      <c r="AM162" s="109">
        <f t="shared" ca="1" si="184"/>
        <v>32954.537352169005</v>
      </c>
      <c r="AN162" s="109">
        <f t="shared" ca="1" si="184"/>
        <v>27417.613041679982</v>
      </c>
      <c r="AO162" s="109">
        <f t="shared" ca="1" si="184"/>
        <v>27156.597691732528</v>
      </c>
      <c r="AP162" s="109">
        <f t="shared" ca="1" si="184"/>
        <v>26898.068767264733</v>
      </c>
      <c r="AQ162" s="109">
        <f t="shared" ca="1" si="184"/>
        <v>26642.002559116776</v>
      </c>
      <c r="AR162" s="109">
        <f t="shared" ca="1" si="184"/>
        <v>26388.3755845628</v>
      </c>
      <c r="AS162" s="109">
        <f t="shared" ca="1" si="184"/>
        <v>26137.164585136223</v>
      </c>
      <c r="AT162" s="109">
        <f t="shared" ca="1" si="184"/>
        <v>10552.699036108317</v>
      </c>
      <c r="AU162" s="109">
        <f t="shared" ref="AU162:BZ162" ca="1" si="185">AU157/AU156</f>
        <v>15486.891396496705</v>
      </c>
      <c r="AV162" s="109">
        <f t="shared" ca="1" si="185"/>
        <v>15339.362420570655</v>
      </c>
      <c r="AW162" s="109">
        <f t="shared" ca="1" si="185"/>
        <v>15193.24021703049</v>
      </c>
      <c r="AX162" s="109">
        <f t="shared" ca="1" si="185"/>
        <v>15486.773787389762</v>
      </c>
      <c r="AY162" s="109">
        <f t="shared" ca="1" si="185"/>
        <v>29381.473062075776</v>
      </c>
      <c r="AZ162" s="109">
        <f t="shared" ca="1" si="185"/>
        <v>24444.427294714897</v>
      </c>
      <c r="BA162" s="109">
        <f t="shared" ca="1" si="185"/>
        <v>24211.733004188412</v>
      </c>
      <c r="BB162" s="109">
        <f t="shared" ca="1" si="185"/>
        <v>23981.255106943354</v>
      </c>
      <c r="BC162" s="109">
        <f t="shared" ca="1" si="185"/>
        <v>23752.972472406465</v>
      </c>
      <c r="BD162" s="109">
        <f t="shared" ca="1" si="185"/>
        <v>23526.86417175422</v>
      </c>
      <c r="BE162" s="109">
        <f t="shared" ca="1" si="185"/>
        <v>23302.909475982375</v>
      </c>
      <c r="BF162" s="109">
        <f t="shared" ca="1" si="185"/>
        <v>9406.8021767348564</v>
      </c>
      <c r="BG162" s="109">
        <f t="shared" ca="1" si="185"/>
        <v>13806.497559736465</v>
      </c>
      <c r="BH162" s="109">
        <f t="shared" ca="1" si="185"/>
        <v>13674.990806709477</v>
      </c>
      <c r="BI162" s="109">
        <f t="shared" ca="1" si="185"/>
        <v>13544.737823829957</v>
      </c>
      <c r="BJ162" s="109">
        <f t="shared" ca="1" si="185"/>
        <v>13806.51064652762</v>
      </c>
      <c r="BK162" s="109">
        <f t="shared" ca="1" si="185"/>
        <v>26195.988971802737</v>
      </c>
      <c r="BL162" s="109">
        <f t="shared" ca="1" si="185"/>
        <v>21793.827392701918</v>
      </c>
      <c r="BM162" s="109">
        <f t="shared" ca="1" si="185"/>
        <v>21586.378647407859</v>
      </c>
      <c r="BN162" s="109">
        <f t="shared" ca="1" si="185"/>
        <v>21380.905628257657</v>
      </c>
      <c r="BO162" s="109">
        <f t="shared" ca="1" si="185"/>
        <v>21177.389502235485</v>
      </c>
      <c r="BP162" s="109">
        <f t="shared" ca="1" si="185"/>
        <v>20975.81161609196</v>
      </c>
      <c r="BQ162" s="109">
        <f t="shared" ca="1" si="185"/>
        <v>20776.153494624872</v>
      </c>
      <c r="BR162" s="109">
        <f t="shared" ca="1" si="185"/>
        <v>8385.4921099856656</v>
      </c>
      <c r="BS162" s="109">
        <f t="shared" ca="1" si="185"/>
        <v>12308.587600100107</v>
      </c>
      <c r="BT162" s="109">
        <f t="shared" ca="1" si="185"/>
        <v>12191.360676295229</v>
      </c>
      <c r="BU162" s="109">
        <f t="shared" ca="1" si="185"/>
        <v>12075.251195959207</v>
      </c>
      <c r="BV162" s="109">
        <f t="shared" ca="1" si="185"/>
        <v>12308.697564914521</v>
      </c>
      <c r="BW162" s="109">
        <f t="shared" ca="1" si="185"/>
        <v>23356.014187191478</v>
      </c>
      <c r="BX162" s="109">
        <f t="shared" ca="1" si="185"/>
        <v>19430.78474870995</v>
      </c>
      <c r="BY162" s="109">
        <f t="shared" ca="1" si="185"/>
        <v>19245.840448398907</v>
      </c>
      <c r="BZ162" s="109">
        <f t="shared" ca="1" si="185"/>
        <v>19062.657372345744</v>
      </c>
      <c r="CA162" s="109">
        <f t="shared" ref="CA162:DF162" ca="1" si="186">CA157/CA156</f>
        <v>18881.218734786496</v>
      </c>
      <c r="CB162" s="109">
        <f t="shared" ca="1" si="186"/>
        <v>18701.507910145639</v>
      </c>
      <c r="CC162" s="109">
        <f t="shared" ca="1" si="186"/>
        <v>18523.508431501232</v>
      </c>
      <c r="CD162" s="109">
        <f t="shared" ca="1" si="186"/>
        <v>7475.1972722950486</v>
      </c>
      <c r="CE162" s="109">
        <f t="shared" ca="1" si="186"/>
        <v>10973.318895651948</v>
      </c>
      <c r="CF162" s="109">
        <f t="shared" ca="1" si="186"/>
        <v>10868.819275518566</v>
      </c>
      <c r="CG162" s="109">
        <f t="shared" ca="1" si="186"/>
        <v>10765.315624494824</v>
      </c>
      <c r="CH162" s="109">
        <f t="shared" ca="1" si="186"/>
        <v>10973.498860744645</v>
      </c>
      <c r="CI162" s="109">
        <f t="shared" ca="1" si="186"/>
        <v>20824.049334145991</v>
      </c>
      <c r="CJ162" s="109">
        <f t="shared" ca="1" si="186"/>
        <v>17324.079170567933</v>
      </c>
      <c r="CK162" s="109">
        <f t="shared" ca="1" si="186"/>
        <v>17159.196195215583</v>
      </c>
      <c r="CL162" s="109">
        <f t="shared" ca="1" si="186"/>
        <v>16995.883257418885</v>
      </c>
      <c r="CM162" s="109">
        <f t="shared" ca="1" si="186"/>
        <v>16834.125395716022</v>
      </c>
      <c r="CN162" s="109">
        <f t="shared" ca="1" si="186"/>
        <v>16673.907791386788</v>
      </c>
      <c r="CO162" s="109">
        <f t="shared" ca="1" si="186"/>
        <v>16515.215767092606</v>
      </c>
      <c r="CP162" s="109">
        <f t="shared" ca="1" si="186"/>
        <v>6663.8287963201801</v>
      </c>
      <c r="CQ162" s="109">
        <f t="shared" ca="1" si="186"/>
        <v>9783.0106977079449</v>
      </c>
      <c r="CR162" s="109">
        <f t="shared" ca="1" si="186"/>
        <v>9689.8549699723571</v>
      </c>
      <c r="CS162" s="109">
        <f t="shared" ca="1" si="186"/>
        <v>9597.586966372488</v>
      </c>
      <c r="CT162" s="109">
        <f t="shared" ca="1" si="186"/>
        <v>9783.2394275268016</v>
      </c>
      <c r="CU162" s="109">
        <f t="shared" ca="1" si="186"/>
        <v>18566.669003985324</v>
      </c>
      <c r="CV162" s="109">
        <f t="shared" ca="1" si="186"/>
        <v>15445.884012904824</v>
      </c>
      <c r="CW162" s="109">
        <f t="shared" ca="1" si="186"/>
        <v>15298.884770236524</v>
      </c>
      <c r="CX162" s="109">
        <f t="shared" ca="1" si="186"/>
        <v>15153.285154883222</v>
      </c>
      <c r="CY162" s="109">
        <f t="shared" ca="1" si="186"/>
        <v>15009.071831075369</v>
      </c>
      <c r="CZ162" s="109">
        <f t="shared" ca="1" si="186"/>
        <v>14866.231590250161</v>
      </c>
      <c r="DA162" s="109">
        <f t="shared" ca="1" si="186"/>
        <v>14724.751349835919</v>
      </c>
      <c r="DB162" s="109">
        <f t="shared" ca="1" si="186"/>
        <v>5940.6178116026467</v>
      </c>
      <c r="DC162" s="109">
        <f t="shared" ca="1" si="186"/>
        <v>8721.9078852548082</v>
      </c>
      <c r="DD162" s="109">
        <f t="shared" ca="1" si="186"/>
        <v>8638.8632782028872</v>
      </c>
      <c r="DE162" s="109">
        <f t="shared" ca="1" si="186"/>
        <v>8556.6099349074502</v>
      </c>
      <c r="DF162" s="109">
        <f t="shared" ca="1" si="186"/>
        <v>8722.1687201297209</v>
      </c>
      <c r="DG162" s="109">
        <f t="shared" ref="DG162:DV162" ca="1" si="187">DG157/DG156</f>
        <v>16554.078484983209</v>
      </c>
      <c r="DH162" s="109">
        <f t="shared" ca="1" si="187"/>
        <v>13771.396649693188</v>
      </c>
      <c r="DI162" s="109">
        <f t="shared" ca="1" si="187"/>
        <v>13640.340166942136</v>
      </c>
      <c r="DJ162" s="109">
        <f t="shared" ca="1" si="187"/>
        <v>13510.531416181746</v>
      </c>
      <c r="DK162" s="109">
        <f t="shared" ca="1" si="187"/>
        <v>13381.958510406846</v>
      </c>
      <c r="DL162" s="109">
        <f t="shared" ca="1" si="187"/>
        <v>13254.609675978043</v>
      </c>
      <c r="DM162" s="109">
        <f t="shared" ca="1" si="187"/>
        <v>13128.473251536361</v>
      </c>
      <c r="DN162" s="109">
        <f t="shared" ca="1" si="187"/>
        <v>5295.9707166412363</v>
      </c>
      <c r="DO162" s="109">
        <f t="shared" ca="1" si="187"/>
        <v>7775.9706530767489</v>
      </c>
      <c r="DP162" s="109">
        <f t="shared" ca="1" si="187"/>
        <v>7701.93858693934</v>
      </c>
      <c r="DQ162" s="109">
        <f t="shared" ca="1" si="187"/>
        <v>7628.6118224285219</v>
      </c>
      <c r="DR162" s="109">
        <f t="shared" ca="1" si="187"/>
        <v>7776.2506342734996</v>
      </c>
      <c r="DS162" s="109">
        <f t="shared" ca="1" si="187"/>
        <v>14759.718835032038</v>
      </c>
      <c r="DT162" s="109">
        <f t="shared" ca="1" si="187"/>
        <v>12278.509294472686</v>
      </c>
      <c r="DU162" s="109">
        <f t="shared" ca="1" si="187"/>
        <v>12161.665465653656</v>
      </c>
      <c r="DV162" s="109">
        <f t="shared" ca="1" si="187"/>
        <v>12045.933973666619</v>
      </c>
      <c r="DX162" s="55">
        <f t="shared" ca="1" si="182"/>
        <v>1918642.562772939</v>
      </c>
    </row>
    <row r="163" spans="1:128" hidden="1" x14ac:dyDescent="0.2">
      <c r="A163" s="10" t="str">
        <f ca="1">Language!A1568</f>
        <v>Стоимость бизнеса без терминальной стоимости</v>
      </c>
      <c r="B163" s="71">
        <f ca="1">DX162</f>
        <v>1918642.562772939</v>
      </c>
      <c r="C163" s="46" t="str">
        <f ca="1">Параметры!$C$70</f>
        <v>тыс. руб.</v>
      </c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Q163" s="109"/>
      <c r="AR163" s="109"/>
      <c r="AS163" s="109"/>
      <c r="AT163" s="109"/>
      <c r="AU163" s="109"/>
      <c r="AV163" s="109"/>
      <c r="AW163" s="109"/>
      <c r="AX163" s="109"/>
      <c r="AY163" s="109"/>
      <c r="AZ163" s="109"/>
      <c r="BA163" s="109"/>
      <c r="BB163" s="109"/>
      <c r="BC163" s="109"/>
      <c r="BD163" s="109"/>
      <c r="BE163" s="109"/>
      <c r="BF163" s="109"/>
      <c r="BG163" s="109"/>
      <c r="BH163" s="109"/>
      <c r="BI163" s="109"/>
      <c r="BJ163" s="109"/>
      <c r="BK163" s="109"/>
      <c r="BL163" s="109"/>
      <c r="BM163" s="109"/>
      <c r="BN163" s="109"/>
      <c r="BO163" s="109"/>
      <c r="BP163" s="109"/>
      <c r="BQ163" s="109"/>
      <c r="BR163" s="109"/>
      <c r="BS163" s="109"/>
      <c r="BT163" s="109"/>
      <c r="BU163" s="109"/>
      <c r="BV163" s="109"/>
      <c r="BW163" s="109"/>
      <c r="BX163" s="109"/>
      <c r="BY163" s="109"/>
      <c r="BZ163" s="109"/>
      <c r="CA163" s="109"/>
      <c r="CB163" s="109"/>
      <c r="CC163" s="109"/>
      <c r="CD163" s="109"/>
      <c r="CE163" s="109"/>
      <c r="CF163" s="109"/>
      <c r="CG163" s="109"/>
      <c r="CH163" s="109"/>
      <c r="CI163" s="109"/>
      <c r="CJ163" s="109"/>
      <c r="CK163" s="109"/>
      <c r="CL163" s="109"/>
      <c r="CM163" s="109"/>
      <c r="CN163" s="109"/>
      <c r="CO163" s="109"/>
      <c r="CP163" s="109"/>
      <c r="CQ163" s="109"/>
      <c r="CR163" s="109"/>
      <c r="CS163" s="109"/>
      <c r="CT163" s="109"/>
      <c r="CU163" s="109"/>
      <c r="CV163" s="109"/>
      <c r="CW163" s="109"/>
      <c r="CX163" s="109"/>
      <c r="CY163" s="109"/>
      <c r="CZ163" s="109"/>
      <c r="DA163" s="109"/>
      <c r="DB163" s="109"/>
      <c r="DC163" s="109"/>
      <c r="DD163" s="109"/>
      <c r="DE163" s="109"/>
      <c r="DF163" s="109"/>
      <c r="DG163" s="109"/>
      <c r="DH163" s="109"/>
      <c r="DI163" s="109"/>
      <c r="DJ163" s="109"/>
      <c r="DK163" s="109"/>
      <c r="DL163" s="109"/>
      <c r="DM163" s="109"/>
      <c r="DN163" s="109"/>
      <c r="DO163" s="109"/>
      <c r="DP163" s="109"/>
      <c r="DQ163" s="109"/>
      <c r="DR163" s="109"/>
      <c r="DS163" s="109"/>
      <c r="DT163" s="109"/>
      <c r="DU163" s="109"/>
      <c r="DV163" s="109"/>
      <c r="DX163" s="55"/>
    </row>
    <row r="164" spans="1:128" hidden="1" x14ac:dyDescent="0.2">
      <c r="A164" s="33"/>
      <c r="F164" s="6" t="s">
        <v>2961</v>
      </c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53"/>
      <c r="CD164" s="53"/>
      <c r="CE164" s="53"/>
      <c r="CF164" s="53"/>
      <c r="CG164" s="53"/>
      <c r="CH164" s="53"/>
      <c r="CI164" s="53"/>
      <c r="CJ164" s="53"/>
      <c r="CK164" s="53"/>
      <c r="CL164" s="53"/>
      <c r="CM164" s="53"/>
      <c r="CN164" s="53"/>
      <c r="CO164" s="53"/>
      <c r="CP164" s="53"/>
      <c r="CQ164" s="53"/>
      <c r="CR164" s="53"/>
      <c r="CS164" s="53"/>
      <c r="CT164" s="53"/>
      <c r="CU164" s="53"/>
      <c r="CV164" s="53"/>
      <c r="CW164" s="53"/>
      <c r="CX164" s="53"/>
      <c r="CY164" s="53"/>
      <c r="CZ164" s="53"/>
      <c r="DA164" s="53"/>
      <c r="DB164" s="53"/>
      <c r="DC164" s="53"/>
      <c r="DD164" s="53"/>
      <c r="DE164" s="53"/>
      <c r="DF164" s="53"/>
      <c r="DG164" s="53"/>
      <c r="DH164" s="53"/>
      <c r="DI164" s="53"/>
      <c r="DJ164" s="53"/>
      <c r="DK164" s="53"/>
      <c r="DL164" s="53"/>
      <c r="DM164" s="53"/>
      <c r="DN164" s="53"/>
      <c r="DO164" s="53"/>
      <c r="DP164" s="53"/>
      <c r="DQ164" s="53"/>
      <c r="DR164" s="53"/>
      <c r="DS164" s="53"/>
      <c r="DT164" s="53"/>
      <c r="DU164" s="53"/>
      <c r="DV164" s="53"/>
      <c r="DX164" s="55"/>
    </row>
    <row r="165" spans="1:128" hidden="1" x14ac:dyDescent="0.2">
      <c r="A165" s="10" t="str">
        <f ca="1">Language!A1559</f>
        <v>Терминальная стоимость</v>
      </c>
      <c r="B165" s="71">
        <f ca="1">OFFSET(G165,0,Prj_Len-1)/(OFFSET(G156,0,Prj_Len-1)*(1+OFFSET(G155,0,Prj_Len-1)))</f>
        <v>1225006.2203184208</v>
      </c>
      <c r="C165" s="46" t="str">
        <f ca="1">Параметры!$C$70</f>
        <v>тыс. руб.</v>
      </c>
      <c r="F165" s="6" t="s">
        <v>693</v>
      </c>
      <c r="G165" s="53">
        <f>IF(G$2=Prj_Len,G167*(1+Параметры!$B$143)/(G155-Параметры!$B$143),0)</f>
        <v>0</v>
      </c>
      <c r="H165" s="53">
        <f>IF(H$2=Prj_Len,H167*(1+Параметры!$B$143)/(H155-Параметры!$B$143),0)</f>
        <v>0</v>
      </c>
      <c r="I165" s="53">
        <f>IF(I$2=Prj_Len,I167*(1+Параметры!$B$143)/(I155-Параметры!$B$143),0)</f>
        <v>0</v>
      </c>
      <c r="J165" s="53">
        <f>IF(J$2=Prj_Len,J167*(1+Параметры!$B$143)/(J155-Параметры!$B$143),0)</f>
        <v>0</v>
      </c>
      <c r="K165" s="53">
        <f>IF(K$2=Prj_Len,K167*(1+Параметры!$B$143)/(K155-Параметры!$B$143),0)</f>
        <v>0</v>
      </c>
      <c r="L165" s="53">
        <f>IF(L$2=Prj_Len,L167*(1+Параметры!$B$143)/(L155-Параметры!$B$143),0)</f>
        <v>0</v>
      </c>
      <c r="M165" s="53">
        <f>IF(M$2=Prj_Len,M167*(1+Параметры!$B$143)/(M155-Параметры!$B$143),0)</f>
        <v>0</v>
      </c>
      <c r="N165" s="53">
        <f>IF(N$2=Prj_Len,N167*(1+Параметры!$B$143)/(N155-Параметры!$B$143),0)</f>
        <v>0</v>
      </c>
      <c r="O165" s="53">
        <f>IF(O$2=Prj_Len,O167*(1+Параметры!$B$143)/(O155-Параметры!$B$143),0)</f>
        <v>0</v>
      </c>
      <c r="P165" s="53">
        <f>IF(P$2=Prj_Len,P167*(1+Параметры!$B$143)/(P155-Параметры!$B$143),0)</f>
        <v>0</v>
      </c>
      <c r="Q165" s="53">
        <f>IF(Q$2=Prj_Len,Q167*(1+Параметры!$B$143)/(Q155-Параметры!$B$143),0)</f>
        <v>0</v>
      </c>
      <c r="R165" s="53">
        <f>IF(R$2=Prj_Len,R167*(1+Параметры!$B$143)/(R155-Параметры!$B$143),0)</f>
        <v>0</v>
      </c>
      <c r="S165" s="53">
        <f>IF(S$2=Prj_Len,S167*(1+Параметры!$B$143)/(S155-Параметры!$B$143),0)</f>
        <v>0</v>
      </c>
      <c r="T165" s="53">
        <f>IF(T$2=Prj_Len,T167*(1+Параметры!$B$143)/(T155-Параметры!$B$143),0)</f>
        <v>0</v>
      </c>
      <c r="U165" s="53">
        <f>IF(U$2=Prj_Len,U167*(1+Параметры!$B$143)/(U155-Параметры!$B$143),0)</f>
        <v>0</v>
      </c>
      <c r="V165" s="53">
        <f>IF(V$2=Prj_Len,V167*(1+Параметры!$B$143)/(V155-Параметры!$B$143),0)</f>
        <v>0</v>
      </c>
      <c r="W165" s="53">
        <f>IF(W$2=Prj_Len,W167*(1+Параметры!$B$143)/(W155-Параметры!$B$143),0)</f>
        <v>0</v>
      </c>
      <c r="X165" s="53">
        <f>IF(X$2=Prj_Len,X167*(1+Параметры!$B$143)/(X155-Параметры!$B$143),0)</f>
        <v>0</v>
      </c>
      <c r="Y165" s="53">
        <f>IF(Y$2=Prj_Len,Y167*(1+Параметры!$B$143)/(Y155-Параметры!$B$143),0)</f>
        <v>0</v>
      </c>
      <c r="Z165" s="53">
        <f>IF(Z$2=Prj_Len,Z167*(1+Параметры!$B$143)/(Z155-Параметры!$B$143),0)</f>
        <v>0</v>
      </c>
      <c r="AA165" s="53">
        <f>IF(AA$2=Prj_Len,AA167*(1+Параметры!$B$143)/(AA155-Параметры!$B$143),0)</f>
        <v>0</v>
      </c>
      <c r="AB165" s="53">
        <f>IF(AB$2=Prj_Len,AB167*(1+Параметры!$B$143)/(AB155-Параметры!$B$143),0)</f>
        <v>0</v>
      </c>
      <c r="AC165" s="53">
        <f>IF(AC$2=Prj_Len,AC167*(1+Параметры!$B$143)/(AC155-Параметры!$B$143),0)</f>
        <v>0</v>
      </c>
      <c r="AD165" s="53">
        <f>IF(AD$2=Prj_Len,AD167*(1+Параметры!$B$143)/(AD155-Параметры!$B$143),0)</f>
        <v>0</v>
      </c>
      <c r="AE165" s="53">
        <f>IF(AE$2=Prj_Len,AE167*(1+Параметры!$B$143)/(AE155-Параметры!$B$143),0)</f>
        <v>0</v>
      </c>
      <c r="AF165" s="53">
        <f>IF(AF$2=Prj_Len,AF167*(1+Параметры!$B$143)/(AF155-Параметры!$B$143),0)</f>
        <v>0</v>
      </c>
      <c r="AG165" s="53">
        <f>IF(AG$2=Prj_Len,AG167*(1+Параметры!$B$143)/(AG155-Параметры!$B$143),0)</f>
        <v>0</v>
      </c>
      <c r="AH165" s="53">
        <f>IF(AH$2=Prj_Len,AH167*(1+Параметры!$B$143)/(AH155-Параметры!$B$143),0)</f>
        <v>0</v>
      </c>
      <c r="AI165" s="53">
        <f>IF(AI$2=Prj_Len,AI167*(1+Параметры!$B$143)/(AI155-Параметры!$B$143),0)</f>
        <v>0</v>
      </c>
      <c r="AJ165" s="53">
        <f>IF(AJ$2=Prj_Len,AJ167*(1+Параметры!$B$143)/(AJ155-Параметры!$B$143),0)</f>
        <v>0</v>
      </c>
      <c r="AK165" s="53">
        <f>IF(AK$2=Prj_Len,AK167*(1+Параметры!$B$143)/(AK155-Параметры!$B$143),0)</f>
        <v>0</v>
      </c>
      <c r="AL165" s="53">
        <f>IF(AL$2=Prj_Len,AL167*(1+Параметры!$B$143)/(AL155-Параметры!$B$143),0)</f>
        <v>0</v>
      </c>
      <c r="AM165" s="53">
        <f>IF(AM$2=Prj_Len,AM167*(1+Параметры!$B$143)/(AM155-Параметры!$B$143),0)</f>
        <v>0</v>
      </c>
      <c r="AN165" s="53">
        <f>IF(AN$2=Prj_Len,AN167*(1+Параметры!$B$143)/(AN155-Параметры!$B$143),0)</f>
        <v>0</v>
      </c>
      <c r="AO165" s="53">
        <f>IF(AO$2=Prj_Len,AO167*(1+Параметры!$B$143)/(AO155-Параметры!$B$143),0)</f>
        <v>0</v>
      </c>
      <c r="AP165" s="53">
        <f>IF(AP$2=Prj_Len,AP167*(1+Параметры!$B$143)/(AP155-Параметры!$B$143),0)</f>
        <v>0</v>
      </c>
      <c r="AQ165" s="53">
        <f>IF(AQ$2=Prj_Len,AQ167*(1+Параметры!$B$143)/(AQ155-Параметры!$B$143),0)</f>
        <v>0</v>
      </c>
      <c r="AR165" s="53">
        <f>IF(AR$2=Prj_Len,AR167*(1+Параметры!$B$143)/(AR155-Параметры!$B$143),0)</f>
        <v>0</v>
      </c>
      <c r="AS165" s="53">
        <f>IF(AS$2=Prj_Len,AS167*(1+Параметры!$B$143)/(AS155-Параметры!$B$143),0)</f>
        <v>0</v>
      </c>
      <c r="AT165" s="53">
        <f>IF(AT$2=Prj_Len,AT167*(1+Параметры!$B$143)/(AT155-Параметры!$B$143),0)</f>
        <v>0</v>
      </c>
      <c r="AU165" s="53">
        <f>IF(AU$2=Prj_Len,AU167*(1+Параметры!$B$143)/(AU155-Параметры!$B$143),0)</f>
        <v>0</v>
      </c>
      <c r="AV165" s="53">
        <f>IF(AV$2=Prj_Len,AV167*(1+Параметры!$B$143)/(AV155-Параметры!$B$143),0)</f>
        <v>0</v>
      </c>
      <c r="AW165" s="53">
        <f>IF(AW$2=Prj_Len,AW167*(1+Параметры!$B$143)/(AW155-Параметры!$B$143),0)</f>
        <v>0</v>
      </c>
      <c r="AX165" s="53">
        <f>IF(AX$2=Prj_Len,AX167*(1+Параметры!$B$143)/(AX155-Параметры!$B$143),0)</f>
        <v>0</v>
      </c>
      <c r="AY165" s="53">
        <f>IF(AY$2=Prj_Len,AY167*(1+Параметры!$B$143)/(AY155-Параметры!$B$143),0)</f>
        <v>0</v>
      </c>
      <c r="AZ165" s="53">
        <f>IF(AZ$2=Prj_Len,AZ167*(1+Параметры!$B$143)/(AZ155-Параметры!$B$143),0)</f>
        <v>0</v>
      </c>
      <c r="BA165" s="53">
        <f>IF(BA$2=Prj_Len,BA167*(1+Параметры!$B$143)/(BA155-Параметры!$B$143),0)</f>
        <v>0</v>
      </c>
      <c r="BB165" s="53">
        <f>IF(BB$2=Prj_Len,BB167*(1+Параметры!$B$143)/(BB155-Параметры!$B$143),0)</f>
        <v>0</v>
      </c>
      <c r="BC165" s="53">
        <f>IF(BC$2=Prj_Len,BC167*(1+Параметры!$B$143)/(BC155-Параметры!$B$143),0)</f>
        <v>0</v>
      </c>
      <c r="BD165" s="53">
        <f>IF(BD$2=Prj_Len,BD167*(1+Параметры!$B$143)/(BD155-Параметры!$B$143),0)</f>
        <v>0</v>
      </c>
      <c r="BE165" s="53">
        <f>IF(BE$2=Prj_Len,BE167*(1+Параметры!$B$143)/(BE155-Параметры!$B$143),0)</f>
        <v>0</v>
      </c>
      <c r="BF165" s="53">
        <f>IF(BF$2=Prj_Len,BF167*(1+Параметры!$B$143)/(BF155-Параметры!$B$143),0)</f>
        <v>0</v>
      </c>
      <c r="BG165" s="53">
        <f>IF(BG$2=Prj_Len,BG167*(1+Параметры!$B$143)/(BG155-Параметры!$B$143),0)</f>
        <v>0</v>
      </c>
      <c r="BH165" s="53">
        <f>IF(BH$2=Prj_Len,BH167*(1+Параметры!$B$143)/(BH155-Параметры!$B$143),0)</f>
        <v>0</v>
      </c>
      <c r="BI165" s="53">
        <f>IF(BI$2=Prj_Len,BI167*(1+Параметры!$B$143)/(BI155-Параметры!$B$143),0)</f>
        <v>0</v>
      </c>
      <c r="BJ165" s="53">
        <f>IF(BJ$2=Prj_Len,BJ167*(1+Параметры!$B$143)/(BJ155-Параметры!$B$143),0)</f>
        <v>0</v>
      </c>
      <c r="BK165" s="53">
        <f>IF(BK$2=Prj_Len,BK167*(1+Параметры!$B$143)/(BK155-Параметры!$B$143),0)</f>
        <v>0</v>
      </c>
      <c r="BL165" s="53">
        <f>IF(BL$2=Prj_Len,BL167*(1+Параметры!$B$143)/(BL155-Параметры!$B$143),0)</f>
        <v>0</v>
      </c>
      <c r="BM165" s="53">
        <f>IF(BM$2=Prj_Len,BM167*(1+Параметры!$B$143)/(BM155-Параметры!$B$143),0)</f>
        <v>0</v>
      </c>
      <c r="BN165" s="53">
        <f>IF(BN$2=Prj_Len,BN167*(1+Параметры!$B$143)/(BN155-Параметры!$B$143),0)</f>
        <v>0</v>
      </c>
      <c r="BO165" s="53">
        <f>IF(BO$2=Prj_Len,BO167*(1+Параметры!$B$143)/(BO155-Параметры!$B$143),0)</f>
        <v>0</v>
      </c>
      <c r="BP165" s="53">
        <f>IF(BP$2=Prj_Len,BP167*(1+Параметры!$B$143)/(BP155-Параметры!$B$143),0)</f>
        <v>0</v>
      </c>
      <c r="BQ165" s="53">
        <f>IF(BQ$2=Prj_Len,BQ167*(1+Параметры!$B$143)/(BQ155-Параметры!$B$143),0)</f>
        <v>0</v>
      </c>
      <c r="BR165" s="53">
        <f>IF(BR$2=Prj_Len,BR167*(1+Параметры!$B$143)/(BR155-Параметры!$B$143),0)</f>
        <v>0</v>
      </c>
      <c r="BS165" s="53">
        <f>IF(BS$2=Prj_Len,BS167*(1+Параметры!$B$143)/(BS155-Параметры!$B$143),0)</f>
        <v>0</v>
      </c>
      <c r="BT165" s="53">
        <f>IF(BT$2=Prj_Len,BT167*(1+Параметры!$B$143)/(BT155-Параметры!$B$143),0)</f>
        <v>0</v>
      </c>
      <c r="BU165" s="53">
        <f>IF(BU$2=Prj_Len,BU167*(1+Параметры!$B$143)/(BU155-Параметры!$B$143),0)</f>
        <v>0</v>
      </c>
      <c r="BV165" s="53">
        <f>IF(BV$2=Prj_Len,BV167*(1+Параметры!$B$143)/(BV155-Параметры!$B$143),0)</f>
        <v>0</v>
      </c>
      <c r="BW165" s="53">
        <f>IF(BW$2=Prj_Len,BW167*(1+Параметры!$B$143)/(BW155-Параметры!$B$143),0)</f>
        <v>0</v>
      </c>
      <c r="BX165" s="53">
        <f>IF(BX$2=Prj_Len,BX167*(1+Параметры!$B$143)/(BX155-Параметры!$B$143),0)</f>
        <v>0</v>
      </c>
      <c r="BY165" s="53">
        <f>IF(BY$2=Prj_Len,BY167*(1+Параметры!$B$143)/(BY155-Параметры!$B$143),0)</f>
        <v>0</v>
      </c>
      <c r="BZ165" s="53">
        <f>IF(BZ$2=Prj_Len,BZ167*(1+Параметры!$B$143)/(BZ155-Параметры!$B$143),0)</f>
        <v>0</v>
      </c>
      <c r="CA165" s="53">
        <f>IF(CA$2=Prj_Len,CA167*(1+Параметры!$B$143)/(CA155-Параметры!$B$143),0)</f>
        <v>0</v>
      </c>
      <c r="CB165" s="53">
        <f>IF(CB$2=Prj_Len,CB167*(1+Параметры!$B$143)/(CB155-Параметры!$B$143),0)</f>
        <v>0</v>
      </c>
      <c r="CC165" s="53">
        <f>IF(CC$2=Prj_Len,CC167*(1+Параметры!$B$143)/(CC155-Параметры!$B$143),0)</f>
        <v>0</v>
      </c>
      <c r="CD165" s="53">
        <f>IF(CD$2=Prj_Len,CD167*(1+Параметры!$B$143)/(CD155-Параметры!$B$143),0)</f>
        <v>0</v>
      </c>
      <c r="CE165" s="53">
        <f>IF(CE$2=Prj_Len,CE167*(1+Параметры!$B$143)/(CE155-Параметры!$B$143),0)</f>
        <v>0</v>
      </c>
      <c r="CF165" s="53">
        <f>IF(CF$2=Prj_Len,CF167*(1+Параметры!$B$143)/(CF155-Параметры!$B$143),0)</f>
        <v>0</v>
      </c>
      <c r="CG165" s="53">
        <f>IF(CG$2=Prj_Len,CG167*(1+Параметры!$B$143)/(CG155-Параметры!$B$143),0)</f>
        <v>0</v>
      </c>
      <c r="CH165" s="53">
        <f>IF(CH$2=Prj_Len,CH167*(1+Параметры!$B$143)/(CH155-Параметры!$B$143),0)</f>
        <v>0</v>
      </c>
      <c r="CI165" s="53">
        <f>IF(CI$2=Prj_Len,CI167*(1+Параметры!$B$143)/(CI155-Параметры!$B$143),0)</f>
        <v>0</v>
      </c>
      <c r="CJ165" s="53">
        <f>IF(CJ$2=Prj_Len,CJ167*(1+Параметры!$B$143)/(CJ155-Параметры!$B$143),0)</f>
        <v>0</v>
      </c>
      <c r="CK165" s="53">
        <f>IF(CK$2=Prj_Len,CK167*(1+Параметры!$B$143)/(CK155-Параметры!$B$143),0)</f>
        <v>0</v>
      </c>
      <c r="CL165" s="53">
        <f>IF(CL$2=Prj_Len,CL167*(1+Параметры!$B$143)/(CL155-Параметры!$B$143),0)</f>
        <v>0</v>
      </c>
      <c r="CM165" s="53">
        <f>IF(CM$2=Prj_Len,CM167*(1+Параметры!$B$143)/(CM155-Параметры!$B$143),0)</f>
        <v>0</v>
      </c>
      <c r="CN165" s="53">
        <f>IF(CN$2=Prj_Len,CN167*(1+Параметры!$B$143)/(CN155-Параметры!$B$143),0)</f>
        <v>0</v>
      </c>
      <c r="CO165" s="53">
        <f>IF(CO$2=Prj_Len,CO167*(1+Параметры!$B$143)/(CO155-Параметры!$B$143),0)</f>
        <v>0</v>
      </c>
      <c r="CP165" s="53">
        <f>IF(CP$2=Prj_Len,CP167*(1+Параметры!$B$143)/(CP155-Параметры!$B$143),0)</f>
        <v>0</v>
      </c>
      <c r="CQ165" s="53">
        <f>IF(CQ$2=Prj_Len,CQ167*(1+Параметры!$B$143)/(CQ155-Параметры!$B$143),0)</f>
        <v>0</v>
      </c>
      <c r="CR165" s="53">
        <f>IF(CR$2=Prj_Len,CR167*(1+Параметры!$B$143)/(CR155-Параметры!$B$143),0)</f>
        <v>0</v>
      </c>
      <c r="CS165" s="53">
        <f>IF(CS$2=Prj_Len,CS167*(1+Параметры!$B$143)/(CS155-Параметры!$B$143),0)</f>
        <v>0</v>
      </c>
      <c r="CT165" s="53">
        <f>IF(CT$2=Prj_Len,CT167*(1+Параметры!$B$143)/(CT155-Параметры!$B$143),0)</f>
        <v>0</v>
      </c>
      <c r="CU165" s="53">
        <f>IF(CU$2=Prj_Len,CU167*(1+Параметры!$B$143)/(CU155-Параметры!$B$143),0)</f>
        <v>0</v>
      </c>
      <c r="CV165" s="53">
        <f>IF(CV$2=Prj_Len,CV167*(1+Параметры!$B$143)/(CV155-Параметры!$B$143),0)</f>
        <v>0</v>
      </c>
      <c r="CW165" s="53">
        <f>IF(CW$2=Prj_Len,CW167*(1+Параметры!$B$143)/(CW155-Параметры!$B$143),0)</f>
        <v>0</v>
      </c>
      <c r="CX165" s="53">
        <f>IF(CX$2=Prj_Len,CX167*(1+Параметры!$B$143)/(CX155-Параметры!$B$143),0)</f>
        <v>0</v>
      </c>
      <c r="CY165" s="53">
        <f>IF(CY$2=Prj_Len,CY167*(1+Параметры!$B$143)/(CY155-Параметры!$B$143),0)</f>
        <v>0</v>
      </c>
      <c r="CZ165" s="53">
        <f>IF(CZ$2=Prj_Len,CZ167*(1+Параметры!$B$143)/(CZ155-Параметры!$B$143),0)</f>
        <v>0</v>
      </c>
      <c r="DA165" s="53">
        <f>IF(DA$2=Prj_Len,DA167*(1+Параметры!$B$143)/(DA155-Параметры!$B$143),0)</f>
        <v>0</v>
      </c>
      <c r="DB165" s="53">
        <f>IF(DB$2=Prj_Len,DB167*(1+Параметры!$B$143)/(DB155-Параметры!$B$143),0)</f>
        <v>0</v>
      </c>
      <c r="DC165" s="53">
        <f>IF(DC$2=Prj_Len,DC167*(1+Параметры!$B$143)/(DC155-Параметры!$B$143),0)</f>
        <v>0</v>
      </c>
      <c r="DD165" s="53">
        <f>IF(DD$2=Prj_Len,DD167*(1+Параметры!$B$143)/(DD155-Параметры!$B$143),0)</f>
        <v>0</v>
      </c>
      <c r="DE165" s="53">
        <f>IF(DE$2=Prj_Len,DE167*(1+Параметры!$B$143)/(DE155-Параметры!$B$143),0)</f>
        <v>0</v>
      </c>
      <c r="DF165" s="53">
        <f>IF(DF$2=Prj_Len,DF167*(1+Параметры!$B$143)/(DF155-Параметры!$B$143),0)</f>
        <v>0</v>
      </c>
      <c r="DG165" s="53">
        <f>IF(DG$2=Prj_Len,DG167*(1+Параметры!$B$143)/(DG155-Параметры!$B$143),0)</f>
        <v>0</v>
      </c>
      <c r="DH165" s="53">
        <f>IF(DH$2=Prj_Len,DH167*(1+Параметры!$B$143)/(DH155-Параметры!$B$143),0)</f>
        <v>0</v>
      </c>
      <c r="DI165" s="53">
        <f>IF(DI$2=Prj_Len,DI167*(1+Параметры!$B$143)/(DI155-Параметры!$B$143),0)</f>
        <v>0</v>
      </c>
      <c r="DJ165" s="53">
        <f>IF(DJ$2=Prj_Len,DJ167*(1+Параметры!$B$143)/(DJ155-Параметры!$B$143),0)</f>
        <v>0</v>
      </c>
      <c r="DK165" s="53">
        <f>IF(DK$2=Prj_Len,DK167*(1+Параметры!$B$143)/(DK155-Параметры!$B$143),0)</f>
        <v>0</v>
      </c>
      <c r="DL165" s="53">
        <f>IF(DL$2=Prj_Len,DL167*(1+Параметры!$B$143)/(DL155-Параметры!$B$143),0)</f>
        <v>0</v>
      </c>
      <c r="DM165" s="53">
        <f>IF(DM$2=Prj_Len,DM167*(1+Параметры!$B$143)/(DM155-Параметры!$B$143),0)</f>
        <v>0</v>
      </c>
      <c r="DN165" s="53">
        <f>IF(DN$2=Prj_Len,DN167*(1+Параметры!$B$143)/(DN155-Параметры!$B$143),0)</f>
        <v>0</v>
      </c>
      <c r="DO165" s="53">
        <f>IF(DO$2=Prj_Len,DO167*(1+Параметры!$B$143)/(DO155-Параметры!$B$143),0)</f>
        <v>0</v>
      </c>
      <c r="DP165" s="53">
        <f>IF(DP$2=Prj_Len,DP167*(1+Параметры!$B$143)/(DP155-Параметры!$B$143),0)</f>
        <v>0</v>
      </c>
      <c r="DQ165" s="53">
        <f>IF(DQ$2=Prj_Len,DQ167*(1+Параметры!$B$143)/(DQ155-Параметры!$B$143),0)</f>
        <v>0</v>
      </c>
      <c r="DR165" s="53">
        <f>IF(DR$2=Prj_Len,DR167*(1+Параметры!$B$143)/(DR155-Параметры!$B$143),0)</f>
        <v>0</v>
      </c>
      <c r="DS165" s="53">
        <f>IF(DS$2=Prj_Len,DS167*(1+Параметры!$B$143)/(DS155-Параметры!$B$143),0)</f>
        <v>0</v>
      </c>
      <c r="DT165" s="53">
        <f>IF(DT$2=Prj_Len,DT167*(1+Параметры!$B$143)/(DT155-Параметры!$B$143),0)</f>
        <v>0</v>
      </c>
      <c r="DU165" s="53">
        <f>IF(DU$2=Prj_Len,DU167*(1+Параметры!$B$143)/(DU155-Параметры!$B$143),0)</f>
        <v>0</v>
      </c>
      <c r="DV165" s="53">
        <f ca="1">IF(DV$2=Prj_Len,DV167*(1+Параметры!$B$143)/(DV155-Параметры!$B$143),0)</f>
        <v>7584915.6313801035</v>
      </c>
      <c r="DX165" s="55">
        <f ca="1">SUM(G165:DW165)</f>
        <v>7584915.6313801035</v>
      </c>
    </row>
    <row r="166" spans="1:128" hidden="1" x14ac:dyDescent="0.2">
      <c r="A166" s="10" t="str">
        <f ca="1">Language!A1572</f>
        <v>Рассчитывать на основании:</v>
      </c>
      <c r="B166" s="321" t="s">
        <v>959</v>
      </c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3"/>
      <c r="BU166" s="53"/>
      <c r="BV166" s="53"/>
      <c r="BW166" s="53"/>
      <c r="BX166" s="53"/>
      <c r="BY166" s="53"/>
      <c r="BZ166" s="53"/>
      <c r="CA166" s="53"/>
      <c r="CB166" s="53"/>
      <c r="CC166" s="53"/>
      <c r="CD166" s="53"/>
      <c r="CE166" s="53"/>
      <c r="CF166" s="53"/>
      <c r="CG166" s="53"/>
      <c r="CH166" s="53"/>
      <c r="CI166" s="53"/>
      <c r="CJ166" s="53"/>
      <c r="CK166" s="53"/>
      <c r="CL166" s="53"/>
      <c r="CM166" s="53"/>
      <c r="CN166" s="53"/>
      <c r="CO166" s="53"/>
      <c r="CP166" s="53"/>
      <c r="CQ166" s="53"/>
      <c r="CR166" s="53"/>
      <c r="CS166" s="53"/>
      <c r="CT166" s="53"/>
      <c r="CU166" s="53"/>
      <c r="CV166" s="53"/>
      <c r="CW166" s="53"/>
      <c r="CX166" s="53"/>
      <c r="CY166" s="53"/>
      <c r="CZ166" s="53"/>
      <c r="DA166" s="53"/>
      <c r="DB166" s="53"/>
      <c r="DC166" s="53"/>
      <c r="DD166" s="53"/>
      <c r="DE166" s="53"/>
      <c r="DF166" s="53"/>
      <c r="DG166" s="53"/>
      <c r="DH166" s="53"/>
      <c r="DI166" s="53"/>
      <c r="DJ166" s="53"/>
      <c r="DK166" s="53"/>
      <c r="DL166" s="53"/>
      <c r="DM166" s="53"/>
      <c r="DN166" s="53"/>
      <c r="DO166" s="53"/>
      <c r="DP166" s="53"/>
      <c r="DQ166" s="53"/>
      <c r="DR166" s="53"/>
      <c r="DS166" s="53"/>
      <c r="DT166" s="53"/>
      <c r="DU166" s="53"/>
      <c r="DV166" s="53"/>
      <c r="DX166" s="55"/>
    </row>
    <row r="167" spans="1:128" hidden="1" x14ac:dyDescent="0.2">
      <c r="A167" s="33" t="str">
        <f ca="1">Language!A1393</f>
        <v>NOPLAT</v>
      </c>
      <c r="B167" s="71"/>
      <c r="C167" s="46" t="str">
        <f ca="1">Параметры!$C$70</f>
        <v>тыс. руб.</v>
      </c>
      <c r="F167" s="6" t="s">
        <v>2962</v>
      </c>
      <c r="G167" s="53">
        <f ca="1">SUM(Отчеты!G$17,Отчеты!G$19,Отчеты!G$20)*(1-Параметры!G$87-Параметры!G$113)</f>
        <v>-1192.7200000000012</v>
      </c>
      <c r="H167" s="53">
        <f ca="1">SUM(Отчеты!H$17,Отчеты!H$19,Отчеты!H$20)*(1-Параметры!H$87-Параметры!H$113)</f>
        <v>-678.13270331762794</v>
      </c>
      <c r="I167" s="53">
        <f ca="1">SUM(Отчеты!I$17,Отчеты!I$19,Отчеты!I$20)*(1-Параметры!I$87-Параметры!I$113)</f>
        <v>8813.3044701401286</v>
      </c>
      <c r="J167" s="53">
        <f ca="1">SUM(Отчеты!J$17,Отчеты!J$19,Отчеты!J$20)*(1-Параметры!J$87-Параметры!J$113)</f>
        <v>16449.5791246513</v>
      </c>
      <c r="K167" s="53">
        <f ca="1">SUM(Отчеты!K$17,Отчеты!K$19,Отчеты!K$20)*(1-Параметры!K$87-Параметры!K$113)</f>
        <v>22330.868818502629</v>
      </c>
      <c r="L167" s="53">
        <f ca="1">SUM(Отчеты!L$17,Отчеты!L$19,Отчеты!L$20)*(1-Параметры!L$87-Параметры!L$113)</f>
        <v>22723.741904287312</v>
      </c>
      <c r="M167" s="53">
        <f ca="1">SUM(Отчеты!M$17,Отчеты!M$19,Отчеты!M$20)*(1-Параметры!M$87-Параметры!M$113)</f>
        <v>23120.343809577924</v>
      </c>
      <c r="N167" s="53">
        <f ca="1">SUM(Отчеты!N$17,Отчеты!N$19,Отчеты!N$20)*(1-Параметры!N$87-Параметры!N$113)</f>
        <v>23466.777231815588</v>
      </c>
      <c r="O167" s="53">
        <f ca="1">SUM(Отчеты!O$17,Отчеты!O$19,Отчеты!O$20)*(1-Параметры!O$87-Параметры!O$113)</f>
        <v>39124.826664394459</v>
      </c>
      <c r="P167" s="53">
        <f ca="1">SUM(Отчеты!P$17,Отчеты!P$19,Отчеты!P$20)*(1-Параметры!P$87-Параметры!P$113)</f>
        <v>39346.044122612017</v>
      </c>
      <c r="Q167" s="53">
        <f ca="1">SUM(Отчеты!Q$17,Отчеты!Q$19,Отчеты!Q$20)*(1-Параметры!Q$87-Параметры!Q$113)</f>
        <v>39568.512376500563</v>
      </c>
      <c r="R167" s="53">
        <f ca="1">SUM(Отчеты!R$17,Отчеты!R$19,Отчеты!R$20)*(1-Параметры!R$87-Параметры!R$113)</f>
        <v>39792.238498240615</v>
      </c>
      <c r="S167" s="53">
        <f ca="1">SUM(Отчеты!S$17,Отчеты!S$19,Отчеты!S$20)*(1-Параметры!S$87-Параметры!S$113)</f>
        <v>39701.229599999977</v>
      </c>
      <c r="T167" s="53">
        <f ca="1">SUM(Отчеты!T$17,Отчеты!T$19,Отчеты!T$20)*(1-Параметры!T$87-Параметры!T$113)</f>
        <v>39909.892834159495</v>
      </c>
      <c r="U167" s="53">
        <f ca="1">SUM(Отчеты!U$17,Отчеты!U$19,Отчеты!U$20)*(1-Параметры!U$87-Параметры!U$113)</f>
        <v>40137.435393540836</v>
      </c>
      <c r="V167" s="53">
        <f ca="1">SUM(Отчеты!V$17,Отчеты!V$19,Отчеты!V$20)*(1-Параметры!V$87-Параметры!V$113)</f>
        <v>24215.899123158109</v>
      </c>
      <c r="W167" s="53">
        <f ca="1">SUM(Отчеты!W$17,Отчеты!W$19,Отчеты!W$20)*(1-Параметры!W$87-Параметры!W$113)</f>
        <v>24354.7055603884</v>
      </c>
      <c r="X167" s="53">
        <f ca="1">SUM(Отчеты!X$17,Отчеты!X$19,Отчеты!X$20)*(1-Параметры!X$87-Параметры!X$113)</f>
        <v>24494.296829395556</v>
      </c>
      <c r="Y167" s="53">
        <f ca="1">SUM(Отчеты!Y$17,Отчеты!Y$19,Отчеты!Y$20)*(1-Параметры!Y$87-Параметры!Y$113)</f>
        <v>24634.677367732485</v>
      </c>
      <c r="Z167" s="53">
        <f ca="1">SUM(Отчеты!Z$17,Отчеты!Z$19,Отчеты!Z$20)*(1-Параметры!Z$87-Параметры!Z$113)</f>
        <v>25266.316877515692</v>
      </c>
      <c r="AA167" s="53">
        <f ca="1">SUM(Отчеты!AA$17,Отчеты!AA$19,Отчеты!AA$20)*(1-Параметры!AA$87-Параметры!AA$113)</f>
        <v>41529.964530902114</v>
      </c>
      <c r="AB167" s="53">
        <f ca="1">SUM(Отчеты!AB$17,Отчеты!AB$19,Отчеты!AB$20)*(1-Параметры!AB$87-Параметры!AB$113)</f>
        <v>41766.667211194872</v>
      </c>
      <c r="AC167" s="53">
        <f ca="1">SUM(Отчеты!AC$17,Отчеты!AC$19,Отчеты!AC$20)*(1-Параметры!AC$87-Параметры!AC$113)</f>
        <v>42004.974909522251</v>
      </c>
      <c r="AD167" s="53">
        <f ca="1">SUM(Отчеты!AD$17,Отчеты!AD$19,Отчеты!AD$20)*(1-Параметры!AD$87-Параметры!AD$113)</f>
        <v>42244.361859784112</v>
      </c>
      <c r="AE167" s="53">
        <f ca="1">SUM(Отчеты!AE$17,Отчеты!AE$19,Отчеты!AE$20)*(1-Параметры!AE$87-Параметры!AE$113)</f>
        <v>42485.102338666613</v>
      </c>
      <c r="AF167" s="53">
        <f ca="1">SUM(Отчеты!AF$17,Отчеты!AF$19,Отчеты!AF$20)*(1-Параметры!AF$87-Параметры!AF$113)</f>
        <v>42727.203999217309</v>
      </c>
      <c r="AG167" s="53">
        <f ca="1">SUM(Отчеты!AG$17,Отчеты!AG$19,Отчеты!AG$20)*(1-Параметры!AG$87-Параметры!AG$113)</f>
        <v>42970.674537755389</v>
      </c>
      <c r="AH167" s="53">
        <f ca="1">SUM(Отчеты!AH$17,Отчеты!AH$19,Отчеты!AH$20)*(1-Параметры!AH$87-Параметры!AH$113)</f>
        <v>25934.630728445871</v>
      </c>
      <c r="AI167" s="53">
        <f ca="1">SUM(Отчеты!AI$17,Отчеты!AI$19,Отчеты!AI$20)*(1-Параметры!AI$87-Параметры!AI$113)</f>
        <v>26083.153616282285</v>
      </c>
      <c r="AJ167" s="53">
        <f ca="1">SUM(Отчеты!AJ$17,Отчеты!AJ$19,Отчеты!AJ$20)*(1-Параметры!AJ$87-Параметры!AJ$113)</f>
        <v>26232.516274119927</v>
      </c>
      <c r="AK167" s="53">
        <f ca="1">SUM(Отчеты!AK$17,Отчеты!AK$19,Отчеты!AK$20)*(1-Параметры!AK$87-Параметры!AK$113)</f>
        <v>26382.723450140387</v>
      </c>
      <c r="AL167" s="53">
        <f ca="1">SUM(Отчеты!AL$17,Отчеты!AL$19,Отчеты!AL$20)*(1-Параметры!AL$87-Параметры!AL$113)</f>
        <v>27058.577725608528</v>
      </c>
      <c r="AM167" s="53">
        <f ca="1">SUM(Отчеты!AM$17,Отчеты!AM$19,Отчеты!AM$20)*(1-Параметры!AM$87-Параметры!AM$113)</f>
        <v>44460.680714731876</v>
      </c>
      <c r="AN167" s="53">
        <f ca="1">SUM(Отчеты!AN$17,Отчеты!AN$19,Отчеты!AN$20)*(1-Параметры!AN$87-Параметры!AN$113)</f>
        <v>44713.952582645165</v>
      </c>
      <c r="AO167" s="53">
        <f ca="1">SUM(Отчеты!AO$17,Отчеты!AO$19,Отчеты!AO$20)*(1-Параметры!AO$87-Параметры!AO$113)</f>
        <v>44968.656486522108</v>
      </c>
      <c r="AP167" s="53">
        <f ca="1">SUM(Отчеты!AP$17,Отчеты!AP$19,Отчеты!AP$20)*(1-Параметры!AP$87-Параметры!AP$113)</f>
        <v>45224.800523302256</v>
      </c>
      <c r="AQ167" s="53">
        <f ca="1">SUM(Отчеты!AQ$17,Отчеты!AQ$19,Отчеты!AQ$20)*(1-Параметры!AQ$87-Параметры!AQ$113)</f>
        <v>45482.392835706625</v>
      </c>
      <c r="AR167" s="53">
        <f ca="1">SUM(Отчеты!AR$17,Отчеты!AR$19,Отчеты!AR$20)*(1-Параметры!AR$87-Параметры!AR$113)</f>
        <v>45741.441612495837</v>
      </c>
      <c r="AS167" s="53">
        <f ca="1">SUM(Отчеты!AS$17,Отчеты!AS$19,Отчеты!AS$20)*(1-Параметры!AS$87-Параметры!AS$113)</f>
        <v>46001.955088731578</v>
      </c>
      <c r="AT167" s="53">
        <f ca="1">SUM(Отчеты!AT$17,Отчеты!AT$19,Отчеты!AT$20)*(1-Параметры!AT$87-Параметры!AT$113)</f>
        <v>27773.388212770347</v>
      </c>
      <c r="AU167" s="53">
        <f ca="1">SUM(Отчеты!AU$17,Отчеты!AU$19,Отчеты!AU$20)*(1-Параметры!AU$87-Параметры!AU$113)</f>
        <v>27932.307702755312</v>
      </c>
      <c r="AV167" s="53">
        <f ca="1">SUM(Отчеты!AV$17,Отчеты!AV$19,Отчеты!AV$20)*(1-Параметры!AV$87-Параметры!AV$113)</f>
        <v>28092.125746641588</v>
      </c>
      <c r="AW167" s="53">
        <f ca="1">SUM(Отчеты!AW$17,Отчеты!AW$19,Отчеты!AW$20)*(1-Параметры!AW$87-Параметры!AW$113)</f>
        <v>28252.847424983433</v>
      </c>
      <c r="AX167" s="53">
        <f ca="1">SUM(Отчеты!AX$17,Отчеты!AX$19,Отчеты!AX$20)*(1-Параметры!AX$87-Параметры!AX$113)</f>
        <v>28976.011499734388</v>
      </c>
      <c r="AY167" s="53">
        <f ca="1">SUM(Отчеты!AY$17,Отчеты!AY$19,Отчеты!AY$20)*(1-Параметры!AY$87-Параметры!AY$113)</f>
        <v>47596.261698096459</v>
      </c>
      <c r="AZ167" s="53">
        <f ca="1">SUM(Отчеты!AZ$17,Отчеты!AZ$19,Отчеты!AZ$20)*(1-Параметры!AZ$87-Параметры!AZ$113)</f>
        <v>47867.262596763627</v>
      </c>
      <c r="BA167" s="53">
        <f ca="1">SUM(Отчеты!BA$17,Отчеты!BA$19,Отчеты!BA$20)*(1-Параметры!BA$87-Параметры!BA$113)</f>
        <v>48139.795773911981</v>
      </c>
      <c r="BB167" s="53">
        <f ca="1">SUM(Отчеты!BB$17,Отчеты!BB$19,Отчеты!BB$20)*(1-Параметры!BB$87-Параметры!BB$113)</f>
        <v>48413.869893266819</v>
      </c>
      <c r="BC167" s="53">
        <f ca="1">SUM(Отчеты!BC$17,Отчеты!BC$19,Отчеты!BC$20)*(1-Параметры!BC$87-Параметры!BC$113)</f>
        <v>48689.493667539464</v>
      </c>
      <c r="BD167" s="53">
        <f ca="1">SUM(Отчеты!BD$17,Отчеты!BD$19,Отчеты!BD$20)*(1-Параметры!BD$87-Параметры!BD$113)</f>
        <v>48966.675858704002</v>
      </c>
      <c r="BE167" s="53">
        <f ca="1">SUM(Отчеты!BE$17,Отчеты!BE$19,Отчеты!BE$20)*(1-Параметры!BE$87-Параметры!BE$113)</f>
        <v>49245.425278276176</v>
      </c>
      <c r="BF167" s="53">
        <f ca="1">SUM(Отчеты!BF$17,Отчеты!BF$19,Отчеты!BF$20)*(1-Параметры!BF$87-Параметры!BF$113)</f>
        <v>29740.858720997629</v>
      </c>
      <c r="BG167" s="53">
        <f ca="1">SUM(Отчеты!BG$17,Отчеты!BG$19,Отчеты!BG$20)*(1-Параметры!BG$87-Параметры!BG$113)</f>
        <v>29910.902575281601</v>
      </c>
      <c r="BH167" s="53">
        <f ca="1">SUM(Отчеты!BH$17,Отчеты!BH$19,Отчеты!BH$20)*(1-Параметры!BH$87-Параметры!BH$113)</f>
        <v>30081.907882239888</v>
      </c>
      <c r="BI167" s="53">
        <f ca="1">SUM(Отчеты!BI$17,Отчеты!BI$19,Отчеты!BI$20)*(1-Параметры!BI$87-Параметры!BI$113)</f>
        <v>30253.880078065762</v>
      </c>
      <c r="BJ167" s="53">
        <f ca="1">SUM(Отчеты!BJ$17,Отчеты!BJ$19,Отчеты!BJ$20)*(1-Параметры!BJ$87-Параметры!BJ$113)</f>
        <v>31027.665638049177</v>
      </c>
      <c r="BK167" s="53">
        <f ca="1">SUM(Отчеты!BK$17,Отчеты!BK$19,Отчеты!BK$20)*(1-Параметры!BK$87-Параметры!BK$113)</f>
        <v>50951.333350296598</v>
      </c>
      <c r="BL167" s="53">
        <f ca="1">SUM(Отчеты!BL$17,Отчеты!BL$19,Отчеты!BL$20)*(1-Параметры!BL$87-Параметры!BL$113)</f>
        <v>51241.304311870481</v>
      </c>
      <c r="BM167" s="53">
        <f ca="1">SUM(Отчеты!BM$17,Отчеты!BM$19,Отчеты!BM$20)*(1-Параметры!BM$87-Параметры!BM$113)</f>
        <v>51532.914811419207</v>
      </c>
      <c r="BN167" s="53">
        <f ca="1">SUM(Отчеты!BN$17,Отчеты!BN$19,Отчеты!BN$20)*(1-Параметры!BN$87-Параметры!BN$113)</f>
        <v>51826.174119128853</v>
      </c>
      <c r="BO167" s="53">
        <f ca="1">SUM(Отчеты!BO$17,Отчеты!BO$19,Отчеты!BO$20)*(1-Параметры!BO$87-Параметры!BO$113)</f>
        <v>52121.091557600521</v>
      </c>
      <c r="BP167" s="53">
        <f ca="1">SUM(Отчеты!BP$17,Отчеты!BP$19,Отчеты!BP$20)*(1-Параметры!BP$87-Параметры!BP$113)</f>
        <v>52417.676502146591</v>
      </c>
      <c r="BQ167" s="53">
        <f ca="1">SUM(Отчеты!BQ$17,Отчеты!BQ$19,Отчеты!BQ$20)*(1-Параметры!BQ$87-Параметры!BQ$113)</f>
        <v>52715.938381088839</v>
      </c>
      <c r="BR167" s="53">
        <f ca="1">SUM(Отчеты!BR$17,Отчеты!BR$19,Отчеты!BR$20)*(1-Параметры!BR$87-Параметры!BR$113)</f>
        <v>31846.05216480084</v>
      </c>
      <c r="BS167" s="53">
        <f ca="1">SUM(Отчеты!BS$17,Отчеты!BS$19,Отчеты!BS$20)*(1-Параметры!BS$87-Параметры!BS$113)</f>
        <v>32027.999088884651</v>
      </c>
      <c r="BT167" s="53">
        <f ca="1">SUM(Отчеты!BT$17,Отчеты!BT$19,Отчеты!BT$20)*(1-Параметры!BT$87-Параметры!BT$113)</f>
        <v>32210.974767330034</v>
      </c>
      <c r="BU167" s="53">
        <f ca="1">SUM(Отчеты!BU$17,Отчеты!BU$19,Отчеты!BU$20)*(1-Параметры!BU$87-Параметры!BU$113)</f>
        <v>32394.985016863677</v>
      </c>
      <c r="BV167" s="53">
        <f ca="1">SUM(Отчеты!BV$17,Отчеты!BV$19,Отчеты!BV$20)*(1-Параметры!BV$87-Параметры!BV$113)</f>
        <v>33222.935566045999</v>
      </c>
      <c r="BW167" s="53">
        <f ca="1">SUM(Отчеты!BW$17,Отчеты!BW$19,Отчеты!BW$20)*(1-Параметры!BW$87-Параметры!BW$113)</f>
        <v>54541.260018150802</v>
      </c>
      <c r="BX167" s="53">
        <f ca="1">SUM(Отчеты!BX$17,Отчеты!BX$19,Отчеты!BX$20)*(1-Параметры!BX$87-Параметры!BX$113)</f>
        <v>54851.528947034843</v>
      </c>
      <c r="BY167" s="53">
        <f ca="1">SUM(Отчеты!BY$17,Отчеты!BY$19,Отчеты!BY$20)*(1-Параметры!BY$87-Параметры!BY$113)</f>
        <v>55163.55218155191</v>
      </c>
      <c r="BZ167" s="53">
        <f ca="1">SUM(Отчеты!BZ$17,Отчеты!BZ$19,Отчеты!BZ$20)*(1-Параметры!BZ$87-Параметры!BZ$113)</f>
        <v>55477.339640801263</v>
      </c>
      <c r="CA167" s="53">
        <f ca="1">SUM(Отчеты!CA$17,Отчеты!CA$19,Отчеты!CA$20)*(1-Параметры!CA$87-Параметры!CA$113)</f>
        <v>55792.901299965975</v>
      </c>
      <c r="CB167" s="53">
        <f ca="1">SUM(Отчеты!CB$17,Отчеты!CB$19,Отчеты!CB$20)*(1-Параметры!CB$87-Параметры!CB$113)</f>
        <v>56110.247190630231</v>
      </c>
      <c r="CC167" s="53">
        <f ca="1">SUM(Отчеты!CC$17,Отчеты!CC$19,Отчеты!CC$20)*(1-Параметры!CC$87-Параметры!CC$113)</f>
        <v>56429.387401098538</v>
      </c>
      <c r="CD167" s="53">
        <f ca="1">SUM(Отчеты!CD$17,Отчеты!CD$19,Отчеты!CD$20)*(1-Параметры!CD$87-Параметры!CD$113)</f>
        <v>34098.609149670388</v>
      </c>
      <c r="CE167" s="53">
        <f ca="1">SUM(Отчеты!CE$17,Отчеты!CE$19,Отчеты!CE$20)*(1-Параметры!CE$87-Параметры!CE$113)</f>
        <v>34293.292358439961</v>
      </c>
      <c r="CF167" s="53">
        <f ca="1">SUM(Отчеты!CF$17,Отчеты!CF$19,Отчеты!CF$20)*(1-Параметры!CF$87-Параметры!CF$113)</f>
        <v>34489.076334376536</v>
      </c>
      <c r="CG167" s="53">
        <f ca="1">SUM(Отчеты!CG$17,Отчеты!CG$19,Отчеты!CG$20)*(1-Параметры!CG$87-Параметры!CG$113)</f>
        <v>34685.967301377554</v>
      </c>
      <c r="CH167" s="53">
        <f ca="1">SUM(Отчеты!CH$17,Отчеты!CH$19,Отчеты!CH$20)*(1-Параметры!CH$87-Параметры!CH$113)</f>
        <v>35571.874389002689</v>
      </c>
      <c r="CI167" s="53">
        <f ca="1">SUM(Отчеты!CI$17,Отчеты!CI$19,Отчеты!CI$20)*(1-Параметры!CI$87-Параметры!CI$113)</f>
        <v>58382.481552754703</v>
      </c>
      <c r="CJ167" s="53">
        <f ca="1">SUM(Отчеты!CJ$17,Отчеты!CJ$19,Отчеты!CJ$20)*(1-Параметры!CJ$87-Параметры!CJ$113)</f>
        <v>58714.469306660692</v>
      </c>
      <c r="CK167" s="53">
        <f ca="1">SUM(Отчеты!CK$17,Отчеты!CK$19,Отчеты!CK$20)*(1-Параметры!CK$87-Параметры!CK$113)</f>
        <v>59048.334167593952</v>
      </c>
      <c r="CL167" s="53">
        <f ca="1">SUM(Отчеты!CL$17,Отчеты!CL$19,Отчеты!CL$20)*(1-Параметры!CL$87-Параметры!CL$113)</f>
        <v>59384.086748990783</v>
      </c>
      <c r="CM167" s="53">
        <f ca="1">SUM(Отчеты!CM$17,Отчеты!CM$19,Отчеты!CM$20)*(1-Параметры!CM$87-Параметры!CM$113)</f>
        <v>59721.737724297018</v>
      </c>
      <c r="CN167" s="53">
        <f ca="1">SUM(Отчеты!CN$17,Отчеты!CN$19,Отчеты!CN$20)*(1-Параметры!CN$87-Параметры!CN$113)</f>
        <v>60061.29782730779</v>
      </c>
      <c r="CO167" s="53">
        <f ca="1">SUM(Отчеты!CO$17,Отчеты!CO$19,Отчеты!CO$20)*(1-Параметры!CO$87-Параметры!CO$113)</f>
        <v>60402.777852508851</v>
      </c>
      <c r="CP167" s="53">
        <f ca="1">SUM(Отчеты!CP$17,Отчеты!CP$19,Отчеты!CP$20)*(1-Параметры!CP$87-Параметры!CP$113)</f>
        <v>36508.845123480729</v>
      </c>
      <c r="CQ167" s="53">
        <f ca="1">SUM(Отчеты!CQ$17,Отчеты!CQ$19,Отчеты!CQ$20)*(1-Параметры!CQ$87-Параметры!CQ$113)</f>
        <v>36717.156156864272</v>
      </c>
      <c r="CR167" s="53">
        <f ca="1">SUM(Отчеты!CR$17,Отчеты!CR$19,Отчеты!CR$20)*(1-Параметры!CR$87-Параметры!CR$113)</f>
        <v>36926.645011116365</v>
      </c>
      <c r="CS167" s="53">
        <f ca="1">SUM(Отчеты!CS$17,Отчеты!CS$19,Отчеты!CS$20)*(1-Параметры!CS$87-Параметры!CS$113)</f>
        <v>37137.318345807427</v>
      </c>
      <c r="CT167" s="53">
        <f ca="1">SUM(Отчеты!CT$17,Отчеты!CT$19,Отчеты!CT$20)*(1-Параметры!CT$87-Параметры!CT$113)</f>
        <v>38085.238929566331</v>
      </c>
      <c r="CU167" s="53">
        <f ca="1">SUM(Отчеты!CU$17,Отчеты!CU$19,Отчеты!CU$20)*(1-Параметры!CU$87-Параметры!CU$113)</f>
        <v>62492.58859478098</v>
      </c>
      <c r="CV167" s="53">
        <f ca="1">SUM(Отчеты!CV$17,Отчеты!CV$19,Отчеты!CV$20)*(1-Параметры!CV$87-Параметры!CV$113)</f>
        <v>62847.815491460264</v>
      </c>
      <c r="CW167" s="53">
        <f ca="1">SUM(Отчеты!CW$17,Отчеты!CW$19,Отчеты!CW$20)*(1-Параметры!CW$87-Параметры!CW$113)</f>
        <v>63205.050892658968</v>
      </c>
      <c r="CX167" s="53">
        <f ca="1">SUM(Отчеты!CX$17,Отчеты!CX$19,Отчеты!CX$20)*(1-Параметры!CX$87-Параметры!CX$113)</f>
        <v>63564.306154753634</v>
      </c>
      <c r="CY167" s="53">
        <f ca="1">SUM(Отчеты!CY$17,Отчеты!CY$19,Отчеты!CY$20)*(1-Параметры!CY$87-Параметры!CY$113)</f>
        <v>63925.592698331275</v>
      </c>
      <c r="CZ167" s="53">
        <f ca="1">SUM(Отчеты!CZ$17,Отчеты!CZ$19,Отчеты!CZ$20)*(1-Параметры!CZ$87-Параметры!CZ$113)</f>
        <v>64288.922008552858</v>
      </c>
      <c r="DA167" s="53">
        <f ca="1">SUM(Отчеты!DA$17,Отчеты!DA$19,Отчеты!DA$20)*(1-Параметры!DA$87-Параметры!DA$113)</f>
        <v>64654.305635517827</v>
      </c>
      <c r="DB167" s="53">
        <f ca="1">SUM(Отчеты!DB$17,Отчеты!DB$19,Отчеты!DB$20)*(1-Параметры!DB$87-Параметры!DB$113)</f>
        <v>39087.797615457675</v>
      </c>
      <c r="DC167" s="53">
        <f ca="1">SUM(Отчеты!DC$17,Отчеты!DC$19,Отчеты!DC$20)*(1-Параметры!DC$87-Параметры!DC$113)</f>
        <v>39310.690421178093</v>
      </c>
      <c r="DD167" s="53">
        <f ca="1">SUM(Отчеты!DD$17,Отчеты!DD$19,Отчеты!DD$20)*(1-Параметры!DD$87-Параметры!DD$113)</f>
        <v>39534.843495227775</v>
      </c>
      <c r="DE167" s="53">
        <f ca="1">SUM(Отчеты!DE$17,Отчеты!DE$19,Отчеты!DE$20)*(1-Параметры!DE$87-Параметры!DE$113)</f>
        <v>39760.263963347388</v>
      </c>
      <c r="DF167" s="53">
        <f ca="1">SUM(Отчеты!DF$17,Отчеты!DF$19,Отчеты!DF$20)*(1-Параметры!DF$87-Параметры!DF$113)</f>
        <v>40774.53898796939</v>
      </c>
      <c r="DG167" s="53">
        <f ca="1">SUM(Отчеты!DG$17,Отчеты!DG$19,Отчеты!DG$20)*(1-Параметры!DG$87-Параметры!DG$113)</f>
        <v>66890.403129749</v>
      </c>
      <c r="DH167" s="53">
        <f ca="1">SUM(Отчеты!DH$17,Отчеты!DH$19,Отчеты!DH$20)*(1-Параметры!DH$87-Параметры!DH$113)</f>
        <v>67270.495909195932</v>
      </c>
      <c r="DI167" s="53">
        <f ca="1">SUM(Отчеты!DI$17,Отчеты!DI$19,Отчеты!DI$20)*(1-Параметры!DI$87-Параметры!DI$113)</f>
        <v>67652.737788478451</v>
      </c>
      <c r="DJ167" s="53">
        <f ca="1">SUM(Отчеты!DJ$17,Отчеты!DJ$19,Отчеты!DJ$20)*(1-Параметры!DJ$87-Параметры!DJ$113)</f>
        <v>68037.140918919657</v>
      </c>
      <c r="DK167" s="53">
        <f ca="1">SUM(Отчеты!DK$17,Отчеты!DK$19,Отчеты!DK$20)*(1-Параметры!DK$87-Параметры!DK$113)</f>
        <v>68423.717520547725</v>
      </c>
      <c r="DL167" s="53">
        <f ca="1">SUM(Отчеты!DL$17,Отчеты!DL$19,Отчеты!DL$20)*(1-Параметры!DL$87-Параметры!DL$113)</f>
        <v>68812.479882484768</v>
      </c>
      <c r="DM167" s="53">
        <f ca="1">SUM(Отчеты!DM$17,Отчеты!DM$19,Отчеты!DM$20)*(1-Параметры!DM$87-Параметры!DM$113)</f>
        <v>69203.440363337402</v>
      </c>
      <c r="DN167" s="53">
        <f ca="1">SUM(Отчеты!DN$17,Отчеты!DN$19,Отчеты!DN$20)*(1-Параметры!DN$87-Параметры!DN$113)</f>
        <v>41847.276781873159</v>
      </c>
      <c r="DO167" s="53">
        <f ca="1">SUM(Отчеты!DO$17,Отчеты!DO$19,Отчеты!DO$20)*(1-Параметры!DO$87-Параметры!DO$113)</f>
        <v>42085.772083993994</v>
      </c>
      <c r="DP167" s="53">
        <f ca="1">SUM(Отчеты!DP$17,Отчеты!DP$19,Отчеты!DP$20)*(1-Параметры!DP$87-Параметры!DP$113)</f>
        <v>42325.61587322718</v>
      </c>
      <c r="DQ167" s="53">
        <f ca="1">SUM(Отчеты!DQ$17,Отчеты!DQ$19,Отчеты!DQ$20)*(1-Параметры!DQ$87-Параметры!DQ$113)</f>
        <v>42566.81577411497</v>
      </c>
      <c r="DR167" s="53">
        <f ca="1">SUM(Отчеты!DR$17,Отчеты!DR$19,Отчеты!DR$20)*(1-Параметры!DR$87-Параметры!DR$113)</f>
        <v>43652.090050460567</v>
      </c>
      <c r="DS167" s="53">
        <f ca="1">SUM(Отчеты!DS$17,Отчеты!DS$19,Отчеты!DS$20)*(1-Параметры!DS$87-Параметры!DS$113)</f>
        <v>71596.064682164957</v>
      </c>
      <c r="DT167" s="53">
        <f ca="1">SUM(Отчеты!DT$17,Отчеты!DT$19,Отчеты!DT$20)*(1-Параметры!DT$87-Параметры!DT$113)</f>
        <v>72002.763956172959</v>
      </c>
      <c r="DU167" s="53">
        <f ca="1">SUM(Отчеты!DU$17,Отчеты!DU$19,Отчеты!DU$20)*(1-Параметры!DU$87-Параметры!DU$113)</f>
        <v>72411.762767005406</v>
      </c>
      <c r="DV167" s="53">
        <f ca="1">SUM(Отчеты!DV$17,Отчеты!DV$19,Отчеты!DV$20)*(1-Параметры!DV$87-Параметры!DV$113)</f>
        <v>72823.074116577496</v>
      </c>
      <c r="DX167" s="55">
        <f ca="1">SUM(G167:DW167)</f>
        <v>5198708.1213312149</v>
      </c>
    </row>
    <row r="168" spans="1:128" hidden="1" x14ac:dyDescent="0.2">
      <c r="A168" s="33" t="str">
        <f ca="1">Language!A1573</f>
        <v>P/E</v>
      </c>
      <c r="B168" s="322">
        <v>4</v>
      </c>
      <c r="C168" s="46" t="str">
        <f ca="1">Language!$A$1467</f>
        <v>раз</v>
      </c>
      <c r="F168" s="6" t="s">
        <v>2962</v>
      </c>
      <c r="G168" s="53">
        <v>0</v>
      </c>
      <c r="H168" s="53">
        <v>0</v>
      </c>
      <c r="I168" s="53">
        <v>0</v>
      </c>
      <c r="J168" s="53">
        <v>0</v>
      </c>
      <c r="K168" s="53">
        <v>0</v>
      </c>
      <c r="L168" s="53">
        <v>0</v>
      </c>
      <c r="M168" s="53">
        <v>0</v>
      </c>
      <c r="N168" s="53">
        <v>0</v>
      </c>
      <c r="O168" s="53">
        <v>0</v>
      </c>
      <c r="P168" s="53">
        <v>0</v>
      </c>
      <c r="Q168" s="53">
        <v>0</v>
      </c>
      <c r="R168" s="53">
        <v>0</v>
      </c>
      <c r="S168" s="53">
        <v>0</v>
      </c>
      <c r="T168" s="53">
        <v>0</v>
      </c>
      <c r="U168" s="53">
        <v>0</v>
      </c>
      <c r="V168" s="53">
        <v>0</v>
      </c>
      <c r="W168" s="53">
        <v>0</v>
      </c>
      <c r="X168" s="53">
        <v>0</v>
      </c>
      <c r="Y168" s="53">
        <v>0</v>
      </c>
      <c r="Z168" s="53">
        <v>0</v>
      </c>
      <c r="AA168" s="53">
        <v>0</v>
      </c>
      <c r="AB168" s="53">
        <v>0</v>
      </c>
      <c r="AC168" s="53">
        <v>0</v>
      </c>
      <c r="AD168" s="53">
        <v>0</v>
      </c>
      <c r="AE168" s="53">
        <v>0</v>
      </c>
      <c r="AF168" s="53">
        <v>0</v>
      </c>
      <c r="AG168" s="53">
        <v>0</v>
      </c>
      <c r="AH168" s="53">
        <v>0</v>
      </c>
      <c r="AI168" s="53">
        <v>0</v>
      </c>
      <c r="AJ168" s="53">
        <v>0</v>
      </c>
      <c r="AK168" s="53">
        <v>0</v>
      </c>
      <c r="AL168" s="53">
        <v>0</v>
      </c>
      <c r="AM168" s="53">
        <v>0</v>
      </c>
      <c r="AN168" s="53">
        <v>0</v>
      </c>
      <c r="AO168" s="53">
        <v>0</v>
      </c>
      <c r="AP168" s="53">
        <v>0</v>
      </c>
      <c r="AQ168" s="53">
        <v>0</v>
      </c>
      <c r="AR168" s="53">
        <v>0</v>
      </c>
      <c r="AS168" s="53">
        <v>0</v>
      </c>
      <c r="AT168" s="53">
        <v>0</v>
      </c>
      <c r="AU168" s="53">
        <v>0</v>
      </c>
      <c r="AV168" s="53">
        <v>0</v>
      </c>
      <c r="AW168" s="53">
        <v>0</v>
      </c>
      <c r="AX168" s="53">
        <v>0</v>
      </c>
      <c r="AY168" s="53">
        <v>0</v>
      </c>
      <c r="AZ168" s="53">
        <v>0</v>
      </c>
      <c r="BA168" s="53">
        <v>0</v>
      </c>
      <c r="BB168" s="53">
        <v>0</v>
      </c>
      <c r="BC168" s="53">
        <v>0</v>
      </c>
      <c r="BD168" s="53">
        <v>0</v>
      </c>
      <c r="BE168" s="53">
        <v>0</v>
      </c>
      <c r="BF168" s="53">
        <v>0</v>
      </c>
      <c r="BG168" s="53">
        <v>0</v>
      </c>
      <c r="BH168" s="53">
        <v>0</v>
      </c>
      <c r="BI168" s="53">
        <v>0</v>
      </c>
      <c r="BJ168" s="53">
        <v>0</v>
      </c>
      <c r="BK168" s="53">
        <v>0</v>
      </c>
      <c r="BL168" s="53">
        <v>0</v>
      </c>
      <c r="BM168" s="53">
        <v>0</v>
      </c>
      <c r="BN168" s="53">
        <v>0</v>
      </c>
      <c r="BO168" s="53">
        <v>0</v>
      </c>
      <c r="BP168" s="53">
        <v>0</v>
      </c>
      <c r="BQ168" s="53">
        <v>0</v>
      </c>
      <c r="BR168" s="53">
        <v>0</v>
      </c>
      <c r="BS168" s="53">
        <v>0</v>
      </c>
      <c r="BT168" s="53">
        <v>0</v>
      </c>
      <c r="BU168" s="53">
        <v>0</v>
      </c>
      <c r="BV168" s="53">
        <v>0</v>
      </c>
      <c r="BW168" s="53">
        <v>0</v>
      </c>
      <c r="BX168" s="53">
        <v>0</v>
      </c>
      <c r="BY168" s="53">
        <v>0</v>
      </c>
      <c r="BZ168" s="53">
        <v>0</v>
      </c>
      <c r="CA168" s="53">
        <v>0</v>
      </c>
      <c r="CB168" s="53">
        <v>0</v>
      </c>
      <c r="CC168" s="53">
        <v>0</v>
      </c>
      <c r="CD168" s="53">
        <v>0</v>
      </c>
      <c r="CE168" s="53">
        <v>0</v>
      </c>
      <c r="CF168" s="53">
        <v>0</v>
      </c>
      <c r="CG168" s="53">
        <v>0</v>
      </c>
      <c r="CH168" s="53">
        <v>0</v>
      </c>
      <c r="CI168" s="53">
        <v>0</v>
      </c>
      <c r="CJ168" s="53">
        <v>0</v>
      </c>
      <c r="CK168" s="53">
        <v>0</v>
      </c>
      <c r="CL168" s="53">
        <v>0</v>
      </c>
      <c r="CM168" s="53">
        <v>0</v>
      </c>
      <c r="CN168" s="53">
        <v>0</v>
      </c>
      <c r="CO168" s="53">
        <v>0</v>
      </c>
      <c r="CP168" s="53">
        <v>0</v>
      </c>
      <c r="CQ168" s="53">
        <v>0</v>
      </c>
      <c r="CR168" s="53">
        <v>0</v>
      </c>
      <c r="CS168" s="53">
        <v>0</v>
      </c>
      <c r="CT168" s="53">
        <v>0</v>
      </c>
      <c r="CU168" s="53">
        <v>0</v>
      </c>
      <c r="CV168" s="53">
        <v>0</v>
      </c>
      <c r="CW168" s="53">
        <v>0</v>
      </c>
      <c r="CX168" s="53">
        <v>0</v>
      </c>
      <c r="CY168" s="53">
        <v>0</v>
      </c>
      <c r="CZ168" s="53">
        <v>0</v>
      </c>
      <c r="DA168" s="53">
        <v>0</v>
      </c>
      <c r="DB168" s="53">
        <v>0</v>
      </c>
      <c r="DC168" s="53">
        <v>0</v>
      </c>
      <c r="DD168" s="53">
        <v>0</v>
      </c>
      <c r="DE168" s="53">
        <v>0</v>
      </c>
      <c r="DF168" s="53">
        <v>0</v>
      </c>
      <c r="DG168" s="53">
        <v>0</v>
      </c>
      <c r="DH168" s="53">
        <v>0</v>
      </c>
      <c r="DI168" s="53">
        <v>0</v>
      </c>
      <c r="DJ168" s="53">
        <v>0</v>
      </c>
      <c r="DK168" s="53">
        <v>0</v>
      </c>
      <c r="DL168" s="53">
        <v>0</v>
      </c>
      <c r="DM168" s="53">
        <v>0</v>
      </c>
      <c r="DN168" s="53">
        <v>0</v>
      </c>
      <c r="DO168" s="53">
        <v>0</v>
      </c>
      <c r="DP168" s="53">
        <v>0</v>
      </c>
      <c r="DQ168" s="53">
        <v>0</v>
      </c>
      <c r="DR168" s="53">
        <v>0</v>
      </c>
      <c r="DS168" s="53">
        <v>0</v>
      </c>
      <c r="DT168" s="53">
        <v>0</v>
      </c>
      <c r="DU168" s="53">
        <v>0</v>
      </c>
      <c r="DV168" s="53">
        <v>0</v>
      </c>
      <c r="DX168" s="55"/>
    </row>
    <row r="169" spans="1:128" hidden="1" x14ac:dyDescent="0.2">
      <c r="A169" s="33" t="str">
        <f ca="1">Language!A1574</f>
        <v>EV/EBITDA</v>
      </c>
      <c r="B169" s="322">
        <v>5</v>
      </c>
      <c r="C169" s="46" t="str">
        <f ca="1">Language!$A$1467</f>
        <v>раз</v>
      </c>
      <c r="F169" s="6" t="s">
        <v>2962</v>
      </c>
      <c r="G169" s="53">
        <v>0</v>
      </c>
      <c r="H169" s="53">
        <v>0</v>
      </c>
      <c r="I169" s="53">
        <v>0</v>
      </c>
      <c r="J169" s="53">
        <v>0</v>
      </c>
      <c r="K169" s="53">
        <v>0</v>
      </c>
      <c r="L169" s="53">
        <v>0</v>
      </c>
      <c r="M169" s="53">
        <v>0</v>
      </c>
      <c r="N169" s="53">
        <v>0</v>
      </c>
      <c r="O169" s="53">
        <v>0</v>
      </c>
      <c r="P169" s="53">
        <v>0</v>
      </c>
      <c r="Q169" s="53">
        <v>0</v>
      </c>
      <c r="R169" s="53">
        <v>0</v>
      </c>
      <c r="S169" s="53">
        <v>0</v>
      </c>
      <c r="T169" s="53">
        <v>0</v>
      </c>
      <c r="U169" s="53">
        <v>0</v>
      </c>
      <c r="V169" s="53">
        <v>0</v>
      </c>
      <c r="W169" s="53">
        <v>0</v>
      </c>
      <c r="X169" s="53">
        <v>0</v>
      </c>
      <c r="Y169" s="53">
        <v>0</v>
      </c>
      <c r="Z169" s="53">
        <v>0</v>
      </c>
      <c r="AA169" s="53">
        <v>0</v>
      </c>
      <c r="AB169" s="53">
        <v>0</v>
      </c>
      <c r="AC169" s="53">
        <v>0</v>
      </c>
      <c r="AD169" s="53">
        <v>0</v>
      </c>
      <c r="AE169" s="53">
        <v>0</v>
      </c>
      <c r="AF169" s="53">
        <v>0</v>
      </c>
      <c r="AG169" s="53">
        <v>0</v>
      </c>
      <c r="AH169" s="53">
        <v>0</v>
      </c>
      <c r="AI169" s="53">
        <v>0</v>
      </c>
      <c r="AJ169" s="53">
        <v>0</v>
      </c>
      <c r="AK169" s="53">
        <v>0</v>
      </c>
      <c r="AL169" s="53">
        <v>0</v>
      </c>
      <c r="AM169" s="53">
        <v>0</v>
      </c>
      <c r="AN169" s="53">
        <v>0</v>
      </c>
      <c r="AO169" s="53">
        <v>0</v>
      </c>
      <c r="AP169" s="53">
        <v>0</v>
      </c>
      <c r="AQ169" s="53">
        <v>0</v>
      </c>
      <c r="AR169" s="53">
        <v>0</v>
      </c>
      <c r="AS169" s="53">
        <v>0</v>
      </c>
      <c r="AT169" s="53">
        <v>0</v>
      </c>
      <c r="AU169" s="53">
        <v>0</v>
      </c>
      <c r="AV169" s="53">
        <v>0</v>
      </c>
      <c r="AW169" s="53">
        <v>0</v>
      </c>
      <c r="AX169" s="53">
        <v>0</v>
      </c>
      <c r="AY169" s="53">
        <v>0</v>
      </c>
      <c r="AZ169" s="53">
        <v>0</v>
      </c>
      <c r="BA169" s="53">
        <v>0</v>
      </c>
      <c r="BB169" s="53">
        <v>0</v>
      </c>
      <c r="BC169" s="53">
        <v>0</v>
      </c>
      <c r="BD169" s="53">
        <v>0</v>
      </c>
      <c r="BE169" s="53">
        <v>0</v>
      </c>
      <c r="BF169" s="53">
        <v>0</v>
      </c>
      <c r="BG169" s="53">
        <v>0</v>
      </c>
      <c r="BH169" s="53">
        <v>0</v>
      </c>
      <c r="BI169" s="53">
        <v>0</v>
      </c>
      <c r="BJ169" s="53">
        <v>0</v>
      </c>
      <c r="BK169" s="53">
        <v>0</v>
      </c>
      <c r="BL169" s="53">
        <v>0</v>
      </c>
      <c r="BM169" s="53">
        <v>0</v>
      </c>
      <c r="BN169" s="53">
        <v>0</v>
      </c>
      <c r="BO169" s="53">
        <v>0</v>
      </c>
      <c r="BP169" s="53">
        <v>0</v>
      </c>
      <c r="BQ169" s="53">
        <v>0</v>
      </c>
      <c r="BR169" s="53">
        <v>0</v>
      </c>
      <c r="BS169" s="53">
        <v>0</v>
      </c>
      <c r="BT169" s="53">
        <v>0</v>
      </c>
      <c r="BU169" s="53">
        <v>0</v>
      </c>
      <c r="BV169" s="53">
        <v>0</v>
      </c>
      <c r="BW169" s="53">
        <v>0</v>
      </c>
      <c r="BX169" s="53">
        <v>0</v>
      </c>
      <c r="BY169" s="53">
        <v>0</v>
      </c>
      <c r="BZ169" s="53">
        <v>0</v>
      </c>
      <c r="CA169" s="53">
        <v>0</v>
      </c>
      <c r="CB169" s="53">
        <v>0</v>
      </c>
      <c r="CC169" s="53">
        <v>0</v>
      </c>
      <c r="CD169" s="53">
        <v>0</v>
      </c>
      <c r="CE169" s="53">
        <v>0</v>
      </c>
      <c r="CF169" s="53">
        <v>0</v>
      </c>
      <c r="CG169" s="53">
        <v>0</v>
      </c>
      <c r="CH169" s="53">
        <v>0</v>
      </c>
      <c r="CI169" s="53">
        <v>0</v>
      </c>
      <c r="CJ169" s="53">
        <v>0</v>
      </c>
      <c r="CK169" s="53">
        <v>0</v>
      </c>
      <c r="CL169" s="53">
        <v>0</v>
      </c>
      <c r="CM169" s="53">
        <v>0</v>
      </c>
      <c r="CN169" s="53">
        <v>0</v>
      </c>
      <c r="CO169" s="53">
        <v>0</v>
      </c>
      <c r="CP169" s="53">
        <v>0</v>
      </c>
      <c r="CQ169" s="53">
        <v>0</v>
      </c>
      <c r="CR169" s="53">
        <v>0</v>
      </c>
      <c r="CS169" s="53">
        <v>0</v>
      </c>
      <c r="CT169" s="53">
        <v>0</v>
      </c>
      <c r="CU169" s="53">
        <v>0</v>
      </c>
      <c r="CV169" s="53">
        <v>0</v>
      </c>
      <c r="CW169" s="53">
        <v>0</v>
      </c>
      <c r="CX169" s="53">
        <v>0</v>
      </c>
      <c r="CY169" s="53">
        <v>0</v>
      </c>
      <c r="CZ169" s="53">
        <v>0</v>
      </c>
      <c r="DA169" s="53">
        <v>0</v>
      </c>
      <c r="DB169" s="53">
        <v>0</v>
      </c>
      <c r="DC169" s="53">
        <v>0</v>
      </c>
      <c r="DD169" s="53">
        <v>0</v>
      </c>
      <c r="DE169" s="53">
        <v>0</v>
      </c>
      <c r="DF169" s="53">
        <v>0</v>
      </c>
      <c r="DG169" s="53">
        <v>0</v>
      </c>
      <c r="DH169" s="53">
        <v>0</v>
      </c>
      <c r="DI169" s="53">
        <v>0</v>
      </c>
      <c r="DJ169" s="53">
        <v>0</v>
      </c>
      <c r="DK169" s="53">
        <v>0</v>
      </c>
      <c r="DL169" s="53">
        <v>0</v>
      </c>
      <c r="DM169" s="53">
        <v>0</v>
      </c>
      <c r="DN169" s="53">
        <v>0</v>
      </c>
      <c r="DO169" s="53">
        <v>0</v>
      </c>
      <c r="DP169" s="53">
        <v>0</v>
      </c>
      <c r="DQ169" s="53">
        <v>0</v>
      </c>
      <c r="DR169" s="53">
        <v>0</v>
      </c>
      <c r="DS169" s="53">
        <v>0</v>
      </c>
      <c r="DT169" s="53">
        <v>0</v>
      </c>
      <c r="DU169" s="53">
        <v>0</v>
      </c>
      <c r="DV169" s="53">
        <v>0</v>
      </c>
      <c r="DX169" s="55"/>
    </row>
    <row r="170" spans="1:128" hidden="1" x14ac:dyDescent="0.2">
      <c r="A170" s="33"/>
      <c r="B170" s="71"/>
      <c r="F170" s="6" t="s">
        <v>2961</v>
      </c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3"/>
      <c r="DF170" s="53"/>
      <c r="DG170" s="53"/>
      <c r="DH170" s="53"/>
      <c r="DI170" s="53"/>
      <c r="DJ170" s="53"/>
      <c r="DK170" s="53"/>
      <c r="DL170" s="53"/>
      <c r="DM170" s="53"/>
      <c r="DN170" s="53"/>
      <c r="DO170" s="53"/>
      <c r="DP170" s="53"/>
      <c r="DQ170" s="53"/>
      <c r="DR170" s="53"/>
      <c r="DS170" s="53"/>
      <c r="DT170" s="53"/>
      <c r="DU170" s="53"/>
      <c r="DV170" s="53"/>
    </row>
    <row r="171" spans="1:128" hidden="1" x14ac:dyDescent="0.2">
      <c r="A171" s="22" t="str">
        <f ca="1">Language!A1560</f>
        <v>Стоимость бизнеса</v>
      </c>
      <c r="B171" s="87">
        <f ca="1">B163+B165</f>
        <v>3143648.7830913598</v>
      </c>
      <c r="C171" s="46" t="str">
        <f ca="1">Параметры!$C$70</f>
        <v>тыс. руб.</v>
      </c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3"/>
      <c r="DF171" s="53"/>
      <c r="DG171" s="53"/>
      <c r="DH171" s="53"/>
      <c r="DI171" s="53"/>
      <c r="DJ171" s="53"/>
      <c r="DK171" s="53"/>
      <c r="DL171" s="53"/>
      <c r="DM171" s="53"/>
      <c r="DN171" s="53"/>
      <c r="DO171" s="53"/>
      <c r="DP171" s="53"/>
      <c r="DQ171" s="53"/>
      <c r="DR171" s="53"/>
      <c r="DS171" s="53"/>
      <c r="DT171" s="53"/>
      <c r="DU171" s="53"/>
      <c r="DV171" s="53"/>
    </row>
    <row r="172" spans="1:128" hidden="1" x14ac:dyDescent="0.2">
      <c r="A172" s="12"/>
      <c r="B172" s="77"/>
      <c r="C172" s="49"/>
      <c r="D172" s="14"/>
      <c r="E172" s="14" t="s">
        <v>3037</v>
      </c>
      <c r="F172" s="14" t="s">
        <v>2961</v>
      </c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</row>
    <row r="173" spans="1:128" hidden="1" x14ac:dyDescent="0.2">
      <c r="A173" s="10"/>
    </row>
    <row r="174" spans="1:128" hidden="1" x14ac:dyDescent="0.2"/>
    <row r="175" spans="1:128" s="9" customFormat="1" ht="25.5" hidden="1" customHeight="1" thickBot="1" x14ac:dyDescent="0.25">
      <c r="A175" s="269" t="str">
        <f ca="1">Language!A1321</f>
        <v>РЕНТАБЕЛЬНОСТЬ И ОБОРАЧИВАЕМОСТЬ</v>
      </c>
      <c r="B175" s="280"/>
      <c r="C175" s="281"/>
      <c r="D175" s="271"/>
      <c r="E175" s="271" t="s">
        <v>798</v>
      </c>
      <c r="F175" s="271" t="s">
        <v>3259</v>
      </c>
      <c r="G175" s="272" t="str">
        <f ca="1">Параметры!G$40</f>
        <v>авг.22</v>
      </c>
      <c r="H175" s="272" t="str">
        <f ca="1">Параметры!H$40</f>
        <v>сен.22</v>
      </c>
      <c r="I175" s="272" t="str">
        <f ca="1">Параметры!I$40</f>
        <v>окт.22</v>
      </c>
      <c r="J175" s="272" t="str">
        <f ca="1">Параметры!J$40</f>
        <v>ноя.22</v>
      </c>
      <c r="K175" s="272" t="str">
        <f ca="1">Параметры!K$40</f>
        <v>дек.22</v>
      </c>
      <c r="L175" s="272" t="str">
        <f ca="1">Параметры!L$40</f>
        <v>янв.23</v>
      </c>
      <c r="M175" s="272" t="str">
        <f ca="1">Параметры!M$40</f>
        <v>фев.23</v>
      </c>
      <c r="N175" s="272" t="str">
        <f ca="1">Параметры!N$40</f>
        <v>мар.23</v>
      </c>
      <c r="O175" s="272" t="str">
        <f ca="1">Параметры!O$40</f>
        <v>апр.23</v>
      </c>
      <c r="P175" s="272" t="str">
        <f ca="1">Параметры!P$40</f>
        <v>май.23</v>
      </c>
      <c r="Q175" s="272" t="str">
        <f ca="1">Параметры!Q$40</f>
        <v>июн.23</v>
      </c>
      <c r="R175" s="272" t="str">
        <f ca="1">Параметры!R$40</f>
        <v>июл.23</v>
      </c>
      <c r="S175" s="272" t="str">
        <f ca="1">Параметры!S$40</f>
        <v>авг.23</v>
      </c>
      <c r="T175" s="272" t="str">
        <f ca="1">Параметры!T$40</f>
        <v>сен.23</v>
      </c>
      <c r="U175" s="272" t="str">
        <f ca="1">Параметры!U$40</f>
        <v>окт.23</v>
      </c>
      <c r="V175" s="272" t="str">
        <f ca="1">Параметры!V$40</f>
        <v>ноя.23</v>
      </c>
      <c r="W175" s="272" t="str">
        <f ca="1">Параметры!W$40</f>
        <v>дек.23</v>
      </c>
      <c r="X175" s="272" t="str">
        <f ca="1">Параметры!X$40</f>
        <v>янв.24</v>
      </c>
      <c r="Y175" s="272" t="str">
        <f ca="1">Параметры!Y$40</f>
        <v>фев.24</v>
      </c>
      <c r="Z175" s="272" t="str">
        <f ca="1">Параметры!Z$40</f>
        <v>мар.24</v>
      </c>
      <c r="AA175" s="272" t="str">
        <f ca="1">Параметры!AA$40</f>
        <v>апр.24</v>
      </c>
      <c r="AB175" s="272" t="str">
        <f ca="1">Параметры!AB$40</f>
        <v>май.24</v>
      </c>
      <c r="AC175" s="272" t="str">
        <f ca="1">Параметры!AC$40</f>
        <v>июн.24</v>
      </c>
      <c r="AD175" s="272" t="str">
        <f ca="1">Параметры!AD$40</f>
        <v>июл.24</v>
      </c>
      <c r="AE175" s="272" t="str">
        <f ca="1">Параметры!AE$40</f>
        <v>авг.24</v>
      </c>
      <c r="AF175" s="272" t="str">
        <f ca="1">Параметры!AF$40</f>
        <v>сен.24</v>
      </c>
      <c r="AG175" s="272" t="str">
        <f ca="1">Параметры!AG$40</f>
        <v>окт.24</v>
      </c>
      <c r="AH175" s="272" t="str">
        <f ca="1">Параметры!AH$40</f>
        <v>ноя.24</v>
      </c>
      <c r="AI175" s="272" t="str">
        <f ca="1">Параметры!AI$40</f>
        <v>дек.24</v>
      </c>
      <c r="AJ175" s="272" t="str">
        <f ca="1">Параметры!AJ$40</f>
        <v>янв.25</v>
      </c>
      <c r="AK175" s="272" t="str">
        <f ca="1">Параметры!AK$40</f>
        <v>фев.25</v>
      </c>
      <c r="AL175" s="272" t="str">
        <f ca="1">Параметры!AL$40</f>
        <v>мар.25</v>
      </c>
      <c r="AM175" s="272" t="str">
        <f ca="1">Параметры!AM$40</f>
        <v>апр.25</v>
      </c>
      <c r="AN175" s="272" t="str">
        <f ca="1">Параметры!AN$40</f>
        <v>май.25</v>
      </c>
      <c r="AO175" s="272" t="str">
        <f ca="1">Параметры!AO$40</f>
        <v>июн.25</v>
      </c>
      <c r="AP175" s="272" t="str">
        <f ca="1">Параметры!AP$40</f>
        <v>июл.25</v>
      </c>
      <c r="AQ175" s="272" t="str">
        <f ca="1">Параметры!AQ$40</f>
        <v>авг.25</v>
      </c>
      <c r="AR175" s="272" t="str">
        <f ca="1">Параметры!AR$40</f>
        <v>сен.25</v>
      </c>
      <c r="AS175" s="272" t="str">
        <f ca="1">Параметры!AS$40</f>
        <v>окт.25</v>
      </c>
      <c r="AT175" s="272" t="str">
        <f ca="1">Параметры!AT$40</f>
        <v>ноя.25</v>
      </c>
      <c r="AU175" s="272" t="str">
        <f ca="1">Параметры!AU$40</f>
        <v>дек.25</v>
      </c>
      <c r="AV175" s="272" t="str">
        <f ca="1">Параметры!AV$40</f>
        <v>янв.26</v>
      </c>
      <c r="AW175" s="272" t="str">
        <f ca="1">Параметры!AW$40</f>
        <v>фев.26</v>
      </c>
      <c r="AX175" s="272" t="str">
        <f ca="1">Параметры!AX$40</f>
        <v>мар.26</v>
      </c>
      <c r="AY175" s="272" t="str">
        <f ca="1">Параметры!AY$40</f>
        <v>апр.26</v>
      </c>
      <c r="AZ175" s="272" t="str">
        <f ca="1">Параметры!AZ$40</f>
        <v>май.26</v>
      </c>
      <c r="BA175" s="272" t="str">
        <f ca="1">Параметры!BA$40</f>
        <v>июн.26</v>
      </c>
      <c r="BB175" s="272" t="str">
        <f ca="1">Параметры!BB$40</f>
        <v>июл.26</v>
      </c>
      <c r="BC175" s="272" t="str">
        <f ca="1">Параметры!BC$40</f>
        <v>авг.26</v>
      </c>
      <c r="BD175" s="272" t="str">
        <f ca="1">Параметры!BD$40</f>
        <v>сен.26</v>
      </c>
      <c r="BE175" s="272" t="str">
        <f ca="1">Параметры!BE$40</f>
        <v>окт.26</v>
      </c>
      <c r="BF175" s="272" t="str">
        <f ca="1">Параметры!BF$40</f>
        <v>ноя.26</v>
      </c>
      <c r="BG175" s="272" t="str">
        <f ca="1">Параметры!BG$40</f>
        <v>дек.26</v>
      </c>
      <c r="BH175" s="272" t="str">
        <f ca="1">Параметры!BH$40</f>
        <v>янв.27</v>
      </c>
      <c r="BI175" s="272" t="str">
        <f ca="1">Параметры!BI$40</f>
        <v>фев.27</v>
      </c>
      <c r="BJ175" s="272" t="str">
        <f ca="1">Параметры!BJ$40</f>
        <v>мар.27</v>
      </c>
      <c r="BK175" s="272" t="str">
        <f ca="1">Параметры!BK$40</f>
        <v>апр.27</v>
      </c>
      <c r="BL175" s="272" t="str">
        <f ca="1">Параметры!BL$40</f>
        <v>май.27</v>
      </c>
      <c r="BM175" s="272" t="str">
        <f ca="1">Параметры!BM$40</f>
        <v>июн.27</v>
      </c>
      <c r="BN175" s="272" t="str">
        <f ca="1">Параметры!BN$40</f>
        <v>июл.27</v>
      </c>
      <c r="BO175" s="272" t="str">
        <f ca="1">Параметры!BO$40</f>
        <v>авг.27</v>
      </c>
      <c r="BP175" s="272" t="str">
        <f ca="1">Параметры!BP$40</f>
        <v>сен.27</v>
      </c>
      <c r="BQ175" s="272" t="str">
        <f ca="1">Параметры!BQ$40</f>
        <v>окт.27</v>
      </c>
      <c r="BR175" s="272" t="str">
        <f ca="1">Параметры!BR$40</f>
        <v>ноя.27</v>
      </c>
      <c r="BS175" s="272" t="str">
        <f ca="1">Параметры!BS$40</f>
        <v>дек.27</v>
      </c>
      <c r="BT175" s="272" t="str">
        <f ca="1">Параметры!BT$40</f>
        <v>янв.28</v>
      </c>
      <c r="BU175" s="272" t="str">
        <f ca="1">Параметры!BU$40</f>
        <v>фев.28</v>
      </c>
      <c r="BV175" s="272" t="str">
        <f ca="1">Параметры!BV$40</f>
        <v>мар.28</v>
      </c>
      <c r="BW175" s="272" t="str">
        <f ca="1">Параметры!BW$40</f>
        <v>апр.28</v>
      </c>
      <c r="BX175" s="272" t="str">
        <f ca="1">Параметры!BX$40</f>
        <v>май.28</v>
      </c>
      <c r="BY175" s="272" t="str">
        <f ca="1">Параметры!BY$40</f>
        <v>июн.28</v>
      </c>
      <c r="BZ175" s="272" t="str">
        <f ca="1">Параметры!BZ$40</f>
        <v>июл.28</v>
      </c>
      <c r="CA175" s="272" t="str">
        <f ca="1">Параметры!CA$40</f>
        <v>авг.28</v>
      </c>
      <c r="CB175" s="272" t="str">
        <f ca="1">Параметры!CB$40</f>
        <v>сен.28</v>
      </c>
      <c r="CC175" s="272" t="str">
        <f ca="1">Параметры!CC$40</f>
        <v>окт.28</v>
      </c>
      <c r="CD175" s="272" t="str">
        <f ca="1">Параметры!CD$40</f>
        <v>ноя.28</v>
      </c>
      <c r="CE175" s="272" t="str">
        <f ca="1">Параметры!CE$40</f>
        <v>дек.28</v>
      </c>
      <c r="CF175" s="272" t="str">
        <f ca="1">Параметры!CF$40</f>
        <v>янв.29</v>
      </c>
      <c r="CG175" s="272" t="str">
        <f ca="1">Параметры!CG$40</f>
        <v>фев.29</v>
      </c>
      <c r="CH175" s="272" t="str">
        <f ca="1">Параметры!CH$40</f>
        <v>мар.29</v>
      </c>
      <c r="CI175" s="272" t="str">
        <f ca="1">Параметры!CI$40</f>
        <v>апр.29</v>
      </c>
      <c r="CJ175" s="272" t="str">
        <f ca="1">Параметры!CJ$40</f>
        <v>май.29</v>
      </c>
      <c r="CK175" s="272" t="str">
        <f ca="1">Параметры!CK$40</f>
        <v>июн.29</v>
      </c>
      <c r="CL175" s="272" t="str">
        <f ca="1">Параметры!CL$40</f>
        <v>июл.29</v>
      </c>
      <c r="CM175" s="272" t="str">
        <f ca="1">Параметры!CM$40</f>
        <v>авг.29</v>
      </c>
      <c r="CN175" s="272" t="str">
        <f ca="1">Параметры!CN$40</f>
        <v>сен.29</v>
      </c>
      <c r="CO175" s="272" t="str">
        <f ca="1">Параметры!CO$40</f>
        <v>окт.29</v>
      </c>
      <c r="CP175" s="272" t="str">
        <f ca="1">Параметры!CP$40</f>
        <v>ноя.29</v>
      </c>
      <c r="CQ175" s="272" t="str">
        <f ca="1">Параметры!CQ$40</f>
        <v>дек.29</v>
      </c>
      <c r="CR175" s="272" t="str">
        <f ca="1">Параметры!CR$40</f>
        <v>янв.30</v>
      </c>
      <c r="CS175" s="272" t="str">
        <f ca="1">Параметры!CS$40</f>
        <v>фев.30</v>
      </c>
      <c r="CT175" s="272" t="str">
        <f ca="1">Параметры!CT$40</f>
        <v>мар.30</v>
      </c>
      <c r="CU175" s="272" t="str">
        <f ca="1">Параметры!CU$40</f>
        <v>апр.30</v>
      </c>
      <c r="CV175" s="272" t="str">
        <f ca="1">Параметры!CV$40</f>
        <v>май.30</v>
      </c>
      <c r="CW175" s="272" t="str">
        <f ca="1">Параметры!CW$40</f>
        <v>июн.30</v>
      </c>
      <c r="CX175" s="272" t="str">
        <f ca="1">Параметры!CX$40</f>
        <v>июл.30</v>
      </c>
      <c r="CY175" s="272" t="str">
        <f ca="1">Параметры!CY$40</f>
        <v>авг.30</v>
      </c>
      <c r="CZ175" s="272" t="str">
        <f ca="1">Параметры!CZ$40</f>
        <v>сен.30</v>
      </c>
      <c r="DA175" s="272" t="str">
        <f ca="1">Параметры!DA$40</f>
        <v>окт.30</v>
      </c>
      <c r="DB175" s="272" t="str">
        <f ca="1">Параметры!DB$40</f>
        <v>ноя.30</v>
      </c>
      <c r="DC175" s="272" t="str">
        <f ca="1">Параметры!DC$40</f>
        <v>дек.30</v>
      </c>
      <c r="DD175" s="272" t="str">
        <f ca="1">Параметры!DD$40</f>
        <v>янв.31</v>
      </c>
      <c r="DE175" s="272" t="str">
        <f ca="1">Параметры!DE$40</f>
        <v>фев.31</v>
      </c>
      <c r="DF175" s="272" t="str">
        <f ca="1">Параметры!DF$40</f>
        <v>мар.31</v>
      </c>
      <c r="DG175" s="272" t="str">
        <f ca="1">Параметры!DG$40</f>
        <v>апр.31</v>
      </c>
      <c r="DH175" s="272" t="str">
        <f ca="1">Параметры!DH$40</f>
        <v>май.31</v>
      </c>
      <c r="DI175" s="272" t="str">
        <f ca="1">Параметры!DI$40</f>
        <v>июн.31</v>
      </c>
      <c r="DJ175" s="272" t="str">
        <f ca="1">Параметры!DJ$40</f>
        <v>июл.31</v>
      </c>
      <c r="DK175" s="272" t="str">
        <f ca="1">Параметры!DK$40</f>
        <v>авг.31</v>
      </c>
      <c r="DL175" s="272" t="str">
        <f ca="1">Параметры!DL$40</f>
        <v>сен.31</v>
      </c>
      <c r="DM175" s="272" t="str">
        <f ca="1">Параметры!DM$40</f>
        <v>окт.31</v>
      </c>
      <c r="DN175" s="272" t="str">
        <f ca="1">Параметры!DN$40</f>
        <v>ноя.31</v>
      </c>
      <c r="DO175" s="272" t="str">
        <f ca="1">Параметры!DO$40</f>
        <v>дек.31</v>
      </c>
      <c r="DP175" s="272" t="str">
        <f ca="1">Параметры!DP$40</f>
        <v>янв.32</v>
      </c>
      <c r="DQ175" s="272" t="str">
        <f ca="1">Параметры!DQ$40</f>
        <v>фев.32</v>
      </c>
      <c r="DR175" s="272" t="str">
        <f ca="1">Параметры!DR$40</f>
        <v>мар.32</v>
      </c>
      <c r="DS175" s="272" t="str">
        <f ca="1">Параметры!DS$40</f>
        <v>апр.32</v>
      </c>
      <c r="DT175" s="272" t="str">
        <f ca="1">Параметры!DT$40</f>
        <v>май.32</v>
      </c>
      <c r="DU175" s="272" t="str">
        <f ca="1">Параметры!DU$40</f>
        <v>июн.32</v>
      </c>
      <c r="DV175" s="272" t="str">
        <f ca="1">Параметры!DV$40</f>
        <v>июл.32</v>
      </c>
      <c r="DW175" s="8"/>
      <c r="DX175" s="40"/>
    </row>
    <row r="176" spans="1:128" ht="13.5" hidden="1" thickTop="1" x14ac:dyDescent="0.2">
      <c r="A176" s="10"/>
      <c r="F176" s="6" t="s">
        <v>2961</v>
      </c>
    </row>
    <row r="177" spans="1:126" hidden="1" x14ac:dyDescent="0.2">
      <c r="A177" s="10" t="str">
        <f ca="1">Language!A1331</f>
        <v>Рентабельность продаж по чистой прибыли, NPM</v>
      </c>
      <c r="C177" s="46" t="s">
        <v>1</v>
      </c>
      <c r="F177" s="6" t="s">
        <v>696</v>
      </c>
      <c r="G177" s="264">
        <f ca="1">IF(Отчеты!G6&lt;=0,0,Отчеты!G30/Отчеты!G6)</f>
        <v>-8.7095455076527717E-2</v>
      </c>
      <c r="H177" s="264">
        <f ca="1">IF(Отчеты!H6&lt;=0,0,Отчеты!H30/Отчеты!H6)</f>
        <v>-1.6413521828874265E-2</v>
      </c>
      <c r="I177" s="264">
        <f ca="1">IF(Отчеты!I6&lt;=0,0,Отчеты!I30/Отчеты!I6)</f>
        <v>5.9248233130048095E-2</v>
      </c>
      <c r="J177" s="264">
        <f ca="1">IF(Отчеты!J6&lt;=0,0,Отчеты!J30/Отчеты!J6)</f>
        <v>9.6114253595845425E-2</v>
      </c>
      <c r="K177" s="264">
        <f ca="1">IF(Отчеты!K6&lt;=0,0,Отчеты!K30/Отчеты!K6)</f>
        <v>0.11728871727079983</v>
      </c>
      <c r="L177" s="264">
        <f ca="1">IF(Отчеты!L6&lt;=0,0,Отчеты!L30/Отчеты!L6)</f>
        <v>0.10671828721132809</v>
      </c>
      <c r="M177" s="264">
        <f ca="1">IF(Отчеты!M6&lt;=0,0,Отчеты!M30/Отчеты!M6)</f>
        <v>9.8871392364263497E-2</v>
      </c>
      <c r="N177" s="264">
        <f ca="1">IF(Отчеты!N6&lt;=0,0,Отчеты!N30/Отчеты!N6)</f>
        <v>9.5239909720742935E-2</v>
      </c>
      <c r="O177" s="264">
        <f ca="1">IF(Отчеты!O6&lt;=0,0,Отчеты!O30/Отчеты!O6)</f>
        <v>0.12805028091302595</v>
      </c>
      <c r="P177" s="264">
        <f ca="1">IF(Отчеты!P6&lt;=0,0,Отчеты!P30/Отчеты!P6)</f>
        <v>0.12863027804575208</v>
      </c>
      <c r="Q177" s="264">
        <f ca="1">IF(Отчеты!Q6&lt;=0,0,Отчеты!Q30/Отчеты!Q6)</f>
        <v>0.13124333689150802</v>
      </c>
      <c r="R177" s="264">
        <f ca="1">IF(Отчеты!R6&lt;=0,0,Отчеты!R30/Отчеты!R6)</f>
        <v>0.13126768973529052</v>
      </c>
      <c r="S177" s="264">
        <f ca="1">IF(Отчеты!S6&lt;=0,0,Отчеты!S30/Отчеты!S6)</f>
        <v>0.13005976397923386</v>
      </c>
      <c r="T177" s="264">
        <f ca="1">IF(Отчеты!T6&lt;=0,0,Отчеты!T30/Отчеты!T6)</f>
        <v>0.13006770730284661</v>
      </c>
      <c r="U177" s="264">
        <f ca="1">IF(Отчеты!U6&lt;=0,0,Отчеты!U30/Отчеты!U6)</f>
        <v>0.13591502563126931</v>
      </c>
      <c r="V177" s="264">
        <f ca="1">IF(Отчеты!V6&lt;=0,0,Отчеты!V30/Отчеты!V6)</f>
        <v>0.10598355794750508</v>
      </c>
      <c r="W177" s="264">
        <f ca="1">IF(Отчеты!W6&lt;=0,0,Отчеты!W30/Отчеты!W6)</f>
        <v>0.10599176845946132</v>
      </c>
      <c r="X177" s="264">
        <f ca="1">IF(Отчеты!X6&lt;=0,0,Отчеты!X30/Отчеты!X6)</f>
        <v>0.1059999328090034</v>
      </c>
      <c r="Y177" s="264">
        <f ca="1">IF(Отчеты!Y6&lt;=0,0,Отчеты!Y30/Отчеты!Y6)</f>
        <v>0.10600805125566125</v>
      </c>
      <c r="Z177" s="264">
        <f ca="1">IF(Отчеты!Z6&lt;=0,0,Отчеты!Z30/Отчеты!Z6)</f>
        <v>9.495398507975758E-2</v>
      </c>
      <c r="AA177" s="264">
        <f ca="1">IF(Отчеты!AA6&lt;=0,0,Отчеты!AA30/Отчеты!AA6)</f>
        <v>0.13595260932694825</v>
      </c>
      <c r="AB177" s="264">
        <f ca="1">IF(Отчеты!AB6&lt;=0,0,Отчеты!AB30/Отчеты!AB6)</f>
        <v>0.13595875059184051</v>
      </c>
      <c r="AC177" s="264">
        <f ca="1">IF(Отчеты!AC6&lt;=0,0,Отчеты!AC30/Отчеты!AC6)</f>
        <v>0.13596593629529255</v>
      </c>
      <c r="AD177" s="264">
        <f ca="1">IF(Отчеты!AD6&lt;=0,0,Отчеты!AD30/Отчеты!AD6)</f>
        <v>0.13597200263122494</v>
      </c>
      <c r="AE177" s="264">
        <f ca="1">IF(Отчеты!AE6&lt;=0,0,Отчеты!AE30/Отчеты!AE6)</f>
        <v>0.13597803486006813</v>
      </c>
      <c r="AF177" s="264">
        <f ca="1">IF(Отчеты!AF6&lt;=0,0,Отчеты!AF30/Отчеты!AF6)</f>
        <v>0.13598403317356977</v>
      </c>
      <c r="AG177" s="264">
        <f ca="1">IF(Отчеты!AG6&lt;=0,0,Отчеты!AG30/Отчеты!AG6)</f>
        <v>0.1359899977624168</v>
      </c>
      <c r="AH177" s="264">
        <f ca="1">IF(Отчеты!AH6&lt;=0,0,Отчеты!AH30/Отчеты!AH6)</f>
        <v>0.10608045718841842</v>
      </c>
      <c r="AI177" s="264">
        <f ca="1">IF(Отчеты!AI6&lt;=0,0,Отчеты!AI30/Отчеты!AI6)</f>
        <v>0.10608812289836093</v>
      </c>
      <c r="AJ177" s="264">
        <f ca="1">IF(Отчеты!AJ6&lt;=0,0,Отчеты!AJ30/Отчеты!AJ6)</f>
        <v>0.10609574550896712</v>
      </c>
      <c r="AK177" s="264">
        <f ca="1">IF(Отчеты!AK6&lt;=0,0,Отчеты!AK30/Отчеты!AK6)</f>
        <v>0.10610332526254447</v>
      </c>
      <c r="AL177" s="264">
        <f ca="1">IF(Отчеты!AL6&lt;=0,0,Отчеты!AL30/Отчеты!AL6)</f>
        <v>9.503719089623075E-2</v>
      </c>
      <c r="AM177" s="264">
        <f ca="1">IF(Отчеты!AM6&lt;=0,0,Отчеты!AM30/Отчеты!AM6)</f>
        <v>0.13602508762179336</v>
      </c>
      <c r="AN177" s="264">
        <f ca="1">IF(Отчеты!AN6&lt;=0,0,Отчеты!AN30/Отчеты!AN6)</f>
        <v>0.1360308213879266</v>
      </c>
      <c r="AO177" s="264">
        <f ca="1">IF(Отчеты!AO6&lt;=0,0,Отчеты!AO30/Отчеты!AO6)</f>
        <v>0.13603652291678436</v>
      </c>
      <c r="AP177" s="264">
        <f ca="1">IF(Отчеты!AP6&lt;=0,0,Отчеты!AP30/Отчеты!AP6)</f>
        <v>0.13604219238963175</v>
      </c>
      <c r="AQ177" s="264">
        <f ca="1">IF(Отчеты!AQ6&lt;=0,0,Отчеты!AQ30/Отчеты!AQ6)</f>
        <v>0.13604782998666384</v>
      </c>
      <c r="AR177" s="264">
        <f ca="1">IF(Отчеты!AR6&lt;=0,0,Отчеты!AR30/Отчеты!AR6)</f>
        <v>0.13605343588715038</v>
      </c>
      <c r="AS177" s="264">
        <f ca="1">IF(Отчеты!AS6&lt;=0,0,Отчеты!AS30/Отчеты!AS6)</f>
        <v>0.13605901026923933</v>
      </c>
      <c r="AT177" s="264">
        <f ca="1">IF(Отчеты!AT6&lt;=0,0,Отчеты!AT30/Отчеты!AT6)</f>
        <v>0.10616965379282695</v>
      </c>
      <c r="AU177" s="264">
        <f ca="1">IF(Отчеты!AU6&lt;=0,0,Отчеты!AU30/Отчеты!AU6)</f>
        <v>0.1061768180077407</v>
      </c>
      <c r="AV177" s="264">
        <f ca="1">IF(Отчеты!AV6&lt;=0,0,Отчеты!AV30/Отчеты!AV6)</f>
        <v>0.10618394194288389</v>
      </c>
      <c r="AW177" s="264">
        <f ca="1">IF(Отчеты!AW6&lt;=0,0,Отчеты!AW30/Отчеты!AW6)</f>
        <v>0.10619102582472886</v>
      </c>
      <c r="AX177" s="264">
        <f ca="1">IF(Отчеты!AX6&lt;=0,0,Отчеты!AX30/Отчеты!AX6)</f>
        <v>9.5113782582895934E-2</v>
      </c>
      <c r="AY177" s="264">
        <f ca="1">IF(Отчеты!AY6&lt;=0,0,Отчеты!AY30/Отчеты!AY6)</f>
        <v>0.13609180453034125</v>
      </c>
      <c r="AZ177" s="264">
        <f ca="1">IF(Отчеты!AZ6&lt;=0,0,Отчеты!AZ30/Отчеты!AZ6)</f>
        <v>0.13609716319028514</v>
      </c>
      <c r="BA177" s="264">
        <f ca="1">IF(Отчеты!BA6&lt;=0,0,Отчеты!BA30/Отчеты!BA6)</f>
        <v>0.13610249172192795</v>
      </c>
      <c r="BB177" s="264">
        <f ca="1">IF(Отчеты!BB6&lt;=0,0,Отчеты!BB30/Отчеты!BB6)</f>
        <v>0.13610779029467432</v>
      </c>
      <c r="BC177" s="264">
        <f ca="1">IF(Отчеты!BC6&lt;=0,0,Отчеты!BC30/Отчеты!BC6)</f>
        <v>0.13611305907696392</v>
      </c>
      <c r="BD177" s="264">
        <f ca="1">IF(Отчеты!BD6&lt;=0,0,Отчеты!BD30/Отчеты!BD6)</f>
        <v>0.13611829823627236</v>
      </c>
      <c r="BE177" s="264">
        <f ca="1">IF(Отчеты!BE6&lt;=0,0,Отчеты!BE30/Отчеты!BE6)</f>
        <v>0.1361235079391715</v>
      </c>
      <c r="BF177" s="264">
        <f ca="1">IF(Отчеты!BF6&lt;=0,0,Отчеты!BF30/Отчеты!BF6)</f>
        <v>0.10625301510537531</v>
      </c>
      <c r="BG177" s="264">
        <f ca="1">IF(Отчеты!BG6&lt;=0,0,Отчеты!BG30/Отчеты!BG6)</f>
        <v>0.10625971063332695</v>
      </c>
      <c r="BH177" s="264">
        <f ca="1">IF(Отчеты!BH6&lt;=0,0,Отчеты!BH30/Отчеты!BH6)</f>
        <v>0.10626636851664875</v>
      </c>
      <c r="BI177" s="264">
        <f ca="1">IF(Отчеты!BI6&lt;=0,0,Отчеты!BI30/Отчеты!BI6)</f>
        <v>0.10627298896696098</v>
      </c>
      <c r="BJ177" s="264">
        <f ca="1">IF(Отчеты!BJ6&lt;=0,0,Отчеты!BJ30/Отчеты!BJ6)</f>
        <v>9.5185363598471254E-2</v>
      </c>
      <c r="BK177" s="264">
        <f ca="1">IF(Отчеты!BK6&lt;=0,0,Отчеты!BK30/Отчеты!BK6)</f>
        <v>0.13615415678132686</v>
      </c>
      <c r="BL177" s="264">
        <f ca="1">IF(Отчеты!BL6&lt;=0,0,Отчеты!BL30/Отчеты!BL6)</f>
        <v>0.1361591648747284</v>
      </c>
      <c r="BM177" s="264">
        <f ca="1">IF(Отчеты!BM6&lt;=0,0,Отчеты!BM30/Отчеты!BM6)</f>
        <v>0.13616414481084313</v>
      </c>
      <c r="BN177" s="264">
        <f ca="1">IF(Отчеты!BN6&lt;=0,0,Отчеты!BN30/Отчеты!BN6)</f>
        <v>0.13616909674798527</v>
      </c>
      <c r="BO177" s="264">
        <f ca="1">IF(Отчеты!BO6&lt;=0,0,Отчеты!BO30/Отчеты!BO6)</f>
        <v>0.1361740208435829</v>
      </c>
      <c r="BP177" s="264">
        <f ca="1">IF(Отчеты!BP6&lt;=0,0,Отчеты!BP30/Отчеты!BP6)</f>
        <v>0.13617891725415937</v>
      </c>
      <c r="BQ177" s="264">
        <f ca="1">IF(Отчеты!BQ6&lt;=0,0,Отчеты!BQ30/Отчеты!BQ6)</f>
        <v>0.13618378613538124</v>
      </c>
      <c r="BR177" s="264">
        <f ca="1">IF(Отчеты!BR6&lt;=0,0,Отчеты!BR30/Отчеты!BR6)</f>
        <v>0.10633092287409684</v>
      </c>
      <c r="BS177" s="264">
        <f ca="1">IF(Отчеты!BS6&lt;=0,0,Отчеты!BS30/Отчеты!BS6)</f>
        <v>0.10633718037686524</v>
      </c>
      <c r="BT177" s="264">
        <f ca="1">IF(Отчеты!BT6&lt;=0,0,Отчеты!BT30/Отчеты!BT6)</f>
        <v>0.10634340269771697</v>
      </c>
      <c r="BU177" s="264">
        <f ca="1">IF(Отчеты!BU6&lt;=0,0,Отчеты!BU30/Отчеты!BU6)</f>
        <v>0.10634959003447685</v>
      </c>
      <c r="BV177" s="264">
        <f ca="1">IF(Отчеты!BV6&lt;=0,0,Отчеты!BV30/Отчеты!BV6)</f>
        <v>9.5252261743860145E-2</v>
      </c>
      <c r="BW177" s="264">
        <f ca="1">IF(Отчеты!BW6&lt;=0,0,Отчеты!BW30/Отчеты!BW6)</f>
        <v>0.13621242991308152</v>
      </c>
      <c r="BX177" s="264">
        <f ca="1">IF(Отчеты!BX6&lt;=0,0,Отчеты!BX30/Отчеты!BX6)</f>
        <v>0.13621711037421183</v>
      </c>
      <c r="BY177" s="264">
        <f ca="1">IF(Отчеты!BY6&lt;=0,0,Отчеты!BY30/Отчеты!BY6)</f>
        <v>0.13622176452010223</v>
      </c>
      <c r="BZ177" s="264">
        <f ca="1">IF(Отчеты!BZ6&lt;=0,0,Отчеты!BZ30/Отчеты!BZ6)</f>
        <v>0.13622639249875085</v>
      </c>
      <c r="CA177" s="264">
        <f ca="1">IF(Отчеты!CA6&lt;=0,0,Отчеты!CA30/Отчеты!CA6)</f>
        <v>0.136230994457257</v>
      </c>
      <c r="CB177" s="264">
        <f ca="1">IF(Отчеты!CB6&lt;=0,0,Отчеты!CB30/Отчеты!CB6)</f>
        <v>0.13623557054190047</v>
      </c>
      <c r="CC177" s="264">
        <f ca="1">IF(Отчеты!CC6&lt;=0,0,Отчеты!CC30/Отчеты!CC6)</f>
        <v>0.13624012089817567</v>
      </c>
      <c r="CD177" s="264">
        <f ca="1">IF(Отчеты!CD6&lt;=0,0,Отчеты!CD30/Отчеты!CD6)</f>
        <v>0.10640373387291233</v>
      </c>
      <c r="CE177" s="264">
        <f ca="1">IF(Отчеты!CE6&lt;=0,0,Отчеты!CE30/Отчеты!CE6)</f>
        <v>0.10640958200634042</v>
      </c>
      <c r="CF177" s="264">
        <f ca="1">IF(Отчеты!CF6&lt;=0,0,Отчеты!CF30/Отчеты!CF6)</f>
        <v>0.10641539725947291</v>
      </c>
      <c r="CG177" s="264">
        <f ca="1">IF(Отчеты!CG6&lt;=0,0,Отчеты!CG30/Отчеты!CG6)</f>
        <v>0.10642117981718334</v>
      </c>
      <c r="CH177" s="264">
        <f ca="1">IF(Отчеты!CH6&lt;=0,0,Отчеты!CH30/Отчеты!CH6)</f>
        <v>9.5314783375081508E-2</v>
      </c>
      <c r="CI177" s="264">
        <f ca="1">IF(Отчеты!CI6&lt;=0,0,Отчеты!CI30/Отчеты!CI6)</f>
        <v>0.13626689078388374</v>
      </c>
      <c r="CJ177" s="264">
        <f ca="1">IF(Отчеты!CJ6&lt;=0,0,Отчеты!CJ30/Отчеты!CJ6)</f>
        <v>0.13627126504661555</v>
      </c>
      <c r="CK177" s="264">
        <f ca="1">IF(Отчеты!CK6&lt;=0,0,Отчеты!CK30/Отчеты!CK6)</f>
        <v>0.13627561471569954</v>
      </c>
      <c r="CL177" s="264">
        <f ca="1">IF(Отчеты!CL6&lt;=0,0,Отчеты!CL30/Отчеты!CL6)</f>
        <v>0.13627993992936924</v>
      </c>
      <c r="CM177" s="264">
        <f ca="1">IF(Отчеты!CM6&lt;=0,0,Отчеты!CM30/Отчеты!CM6)</f>
        <v>0.13628424082516258</v>
      </c>
      <c r="CN177" s="264">
        <f ca="1">IF(Отчеты!CN6&lt;=0,0,Отчеты!CN30/Отчеты!CN6)</f>
        <v>0.13628851753978952</v>
      </c>
      <c r="CO177" s="264">
        <f ca="1">IF(Отчеты!CO6&lt;=0,0,Отчеты!CO30/Отчеты!CO6)</f>
        <v>0.13629277020920552</v>
      </c>
      <c r="CP177" s="264">
        <f ca="1">IF(Отчеты!CP6&lt;=0,0,Отчеты!CP30/Отчеты!CP6)</f>
        <v>0.10647178153537384</v>
      </c>
      <c r="CQ177" s="264">
        <f ca="1">IF(Отчеты!CQ6&lt;=0,0,Отчеты!CQ30/Отчеты!CQ6)</f>
        <v>0.10647724708060798</v>
      </c>
      <c r="CR177" s="264">
        <f ca="1">IF(Отчеты!CR6&lt;=0,0,Отчеты!CR30/Отчеты!CR6)</f>
        <v>0.10648268189662818</v>
      </c>
      <c r="CS177" s="264">
        <f ca="1">IF(Отчеты!CS6&lt;=0,0,Отчеты!CS30/Отчеты!CS6)</f>
        <v>0.10648808615617057</v>
      </c>
      <c r="CT177" s="264">
        <f ca="1">IF(Отчеты!CT6&lt;=0,0,Отчеты!CT30/Отчеты!CT6)</f>
        <v>9.5373214806114007E-2</v>
      </c>
      <c r="CU177" s="264">
        <f ca="1">IF(Отчеты!CU6&lt;=0,0,Отчеты!CU30/Отчеты!CU6)</f>
        <v>0.13631778879398598</v>
      </c>
      <c r="CV177" s="264">
        <f ca="1">IF(Отчеты!CV6&lt;=0,0,Отчеты!CV30/Отчеты!CV6)</f>
        <v>0.13632187688998385</v>
      </c>
      <c r="CW177" s="264">
        <f ca="1">IF(Отчеты!CW6&lt;=0,0,Отчеты!CW30/Отчеты!CW6)</f>
        <v>0.1363259420012711</v>
      </c>
      <c r="CX177" s="264">
        <f ca="1">IF(Отчеты!CX6&lt;=0,0,Отчеты!CX30/Отчеты!CX6)</f>
        <v>0.13632998425705656</v>
      </c>
      <c r="CY177" s="264">
        <f ca="1">IF(Отчеты!CY6&lt;=0,0,Отчеты!CY30/Отчеты!CY6)</f>
        <v>0.13633400378582891</v>
      </c>
      <c r="CZ177" s="264">
        <f ca="1">IF(Отчеты!CZ6&lt;=0,0,Отчеты!CZ30/Отчеты!CZ6)</f>
        <v>0.13633800071537427</v>
      </c>
      <c r="DA177" s="264">
        <f ca="1">IF(Отчеты!DA6&lt;=0,0,Отчеты!DA30/Отчеты!DA6)</f>
        <v>0.13634197517279731</v>
      </c>
      <c r="DB177" s="264">
        <f ca="1">IF(Отчеты!DB6&lt;=0,0,Отчеты!DB30/Отчеты!DB6)</f>
        <v>0.10653537748155757</v>
      </c>
      <c r="DC177" s="264">
        <f ca="1">IF(Отчеты!DC6&lt;=0,0,Отчеты!DC30/Отчеты!DC6)</f>
        <v>0.10654048546780631</v>
      </c>
      <c r="DD177" s="264">
        <f ca="1">IF(Отчеты!DD6&lt;=0,0,Отчеты!DD30/Отчеты!DD6)</f>
        <v>0.10654556473508252</v>
      </c>
      <c r="DE177" s="264">
        <f ca="1">IF(Отчеты!DE6&lt;=0,0,Отчеты!DE30/Отчеты!DE6)</f>
        <v>0.1065506154449357</v>
      </c>
      <c r="DF177" s="264">
        <f ca="1">IF(Отчеты!DF6&lt;=0,0,Отчеты!DF30/Отчеты!DF6)</f>
        <v>9.5427823620177432E-2</v>
      </c>
      <c r="DG177" s="264">
        <f ca="1">IF(Отчеты!DG6&lt;=0,0,Отчеты!DG30/Отчеты!DG6)</f>
        <v>0.13636535702773797</v>
      </c>
      <c r="DH177" s="264">
        <f ca="1">IF(Отчеты!DH6&lt;=0,0,Отчеты!DH30/Отчеты!DH6)</f>
        <v>0.13636917767820331</v>
      </c>
      <c r="DI177" s="264">
        <f ca="1">IF(Отчеты!DI6&lt;=0,0,Отчеты!DI30/Отчеты!DI6)</f>
        <v>0.13637297684761238</v>
      </c>
      <c r="DJ177" s="264">
        <f ca="1">IF(Отчеты!DJ6&lt;=0,0,Отчеты!DJ30/Отчеты!DJ6)</f>
        <v>0.13637675465675153</v>
      </c>
      <c r="DK177" s="264">
        <f ca="1">IF(Отчеты!DK6&lt;=0,0,Отчеты!DK30/Отчеты!DK6)</f>
        <v>0.13638051122569173</v>
      </c>
      <c r="DL177" s="264">
        <f ca="1">IF(Отчеты!DL6&lt;=0,0,Отчеты!DL30/Отчеты!DL6)</f>
        <v>0.13638424667390042</v>
      </c>
      <c r="DM177" s="264">
        <f ca="1">IF(Отчеты!DM6&lt;=0,0,Отчеты!DM30/Отчеты!DM6)</f>
        <v>0.136387961120055</v>
      </c>
      <c r="DN177" s="264">
        <f ca="1">IF(Отчеты!DN6&lt;=0,0,Отчеты!DN30/Отчеты!DN6)</f>
        <v>0.10659481294532054</v>
      </c>
      <c r="DO177" s="264">
        <f ca="1">IF(Отчеты!DO6&lt;=0,0,Отчеты!DO30/Отчеты!DO6)</f>
        <v>0.10659958676421431</v>
      </c>
      <c r="DP177" s="264">
        <f ca="1">IF(Отчеты!DP6&lt;=0,0,Отчеты!DP30/Отчеты!DP6)</f>
        <v>0.10660433374299977</v>
      </c>
      <c r="DQ177" s="264">
        <f ca="1">IF(Отчеты!DQ6&lt;=0,0,Отчеты!DQ30/Отчеты!DQ6)</f>
        <v>0.10660905403259664</v>
      </c>
      <c r="DR177" s="264">
        <f ca="1">IF(Отчеты!DR6&lt;=0,0,Отчеты!DR30/Отчеты!DR6)</f>
        <v>9.5478859894982879E-2</v>
      </c>
      <c r="DS177" s="264">
        <f ca="1">IF(Отчеты!DS6&lt;=0,0,Отчеты!DS30/Отчеты!DS6)</f>
        <v>0.1364098133209235</v>
      </c>
      <c r="DT177" s="264">
        <f ca="1">IF(Отчеты!DT6&lt;=0,0,Отчеты!DT30/Отчеты!DT6)</f>
        <v>0.13641338402231537</v>
      </c>
      <c r="DU177" s="264">
        <f ca="1">IF(Отчеты!DU6&lt;=0,0,Отчеты!DU30/Отчеты!DU6)</f>
        <v>0.13641693464793153</v>
      </c>
      <c r="DV177" s="264">
        <f ca="1">IF(Отчеты!DV6&lt;=0,0,Отчеты!DV30/Отчеты!DV6)</f>
        <v>0.13642046531067839</v>
      </c>
    </row>
    <row r="178" spans="1:126" hidden="1" x14ac:dyDescent="0.2">
      <c r="A178" s="10" t="str">
        <f ca="1">Language!A1332</f>
        <v>Рентабельность продаж по EBITDA</v>
      </c>
      <c r="C178" s="46" t="s">
        <v>1</v>
      </c>
      <c r="F178" s="6" t="s">
        <v>696</v>
      </c>
      <c r="G178" s="264">
        <f ca="1">IF(Отчеты!G6&lt;=0,0,Отчеты!G17/Отчеты!G6)</f>
        <v>-8.7095455076527717E-2</v>
      </c>
      <c r="H178" s="264">
        <f ca="1">IF(Отчеты!H6&lt;=0,0,Отчеты!H17/Отчеты!H6)</f>
        <v>-1.6413521828873914E-2</v>
      </c>
      <c r="I178" s="264">
        <f ca="1">IF(Отчеты!I6&lt;=0,0,Отчеты!I17/Отчеты!I6)</f>
        <v>0.11094916531711821</v>
      </c>
      <c r="J178" s="264">
        <f ca="1">IF(Отчеты!J6&lt;=0,0,Отчеты!J17/Отчеты!J6)</f>
        <v>0.15290616325944081</v>
      </c>
      <c r="K178" s="264">
        <f ca="1">IF(Отчеты!K6&lt;=0,0,Отчеты!K17/Отчеты!K6)</f>
        <v>0.16843550766230322</v>
      </c>
      <c r="L178" s="264">
        <f ca="1">IF(Отчеты!L6&lt;=0,0,Отчеты!L17/Отчеты!L6)</f>
        <v>0.15414943202433776</v>
      </c>
      <c r="M178" s="264">
        <f ca="1">IF(Отчеты!M6&lt;=0,0,Отчеты!M17/Отчеты!M6)</f>
        <v>0.14235541085176523</v>
      </c>
      <c r="N178" s="264">
        <f ca="1">IF(Отчеты!N6&lt;=0,0,Отчеты!N17/Отчеты!N6)</f>
        <v>0.13430486374855077</v>
      </c>
      <c r="O178" s="264">
        <f ca="1">IF(Отчеты!O6&lt;=0,0,Отчеты!O17/Отчеты!O6)</f>
        <v>0.17130612902989362</v>
      </c>
      <c r="P178" s="264">
        <f ca="1">IF(Отчеты!P6&lt;=0,0,Отчеты!P17/Отчеты!P6)</f>
        <v>0.17130612902989378</v>
      </c>
      <c r="Q178" s="264">
        <f ca="1">IF(Отчеты!Q6&lt;=0,0,Отчеты!Q17/Отчеты!Q6)</f>
        <v>0.17130612902989392</v>
      </c>
      <c r="R178" s="264">
        <f ca="1">IF(Отчеты!R6&lt;=0,0,Отчеты!R17/Отчеты!R6)</f>
        <v>0.17130612902989381</v>
      </c>
      <c r="S178" s="264">
        <f ca="1">IF(Отчеты!S6&lt;=0,0,Отчеты!S17/Отчеты!S6)</f>
        <v>0.17130612902989384</v>
      </c>
      <c r="T178" s="264">
        <f ca="1">IF(Отчеты!T6&lt;=0,0,Отчеты!T17/Отчеты!T6)</f>
        <v>0.17130612902989362</v>
      </c>
      <c r="U178" s="264">
        <f ca="1">IF(Отчеты!U6&lt;=0,0,Отчеты!U17/Отчеты!U6)</f>
        <v>0.17130612902989362</v>
      </c>
      <c r="V178" s="264">
        <f ca="1">IF(Отчеты!V6&lt;=0,0,Отчеты!V17/Отчеты!V6)</f>
        <v>0.13430486374855075</v>
      </c>
      <c r="W178" s="264">
        <f ca="1">IF(Отчеты!W6&lt;=0,0,Отчеты!W17/Отчеты!W6)</f>
        <v>0.13430486374855058</v>
      </c>
      <c r="X178" s="264">
        <f ca="1">IF(Отчеты!X6&lt;=0,0,Отчеты!X17/Отчеты!X6)</f>
        <v>0.1343048637485508</v>
      </c>
      <c r="Y178" s="264">
        <f ca="1">IF(Отчеты!Y6&lt;=0,0,Отчеты!Y17/Отчеты!Y6)</f>
        <v>0.13430486374855094</v>
      </c>
      <c r="Z178" s="264">
        <f ca="1">IF(Отчеты!Z6&lt;=0,0,Отчеты!Z17/Отчеты!Z6)</f>
        <v>0.12025993691907362</v>
      </c>
      <c r="AA178" s="264">
        <f ca="1">IF(Отчеты!AA6&lt;=0,0,Отчеты!AA17/Отчеты!AA6)</f>
        <v>0.17130612902989381</v>
      </c>
      <c r="AB178" s="264">
        <f ca="1">IF(Отчеты!AB6&lt;=0,0,Отчеты!AB17/Отчеты!AB6)</f>
        <v>0.17130612902989387</v>
      </c>
      <c r="AC178" s="264">
        <f ca="1">IF(Отчеты!AC6&lt;=0,0,Отчеты!AC17/Отчеты!AC6)</f>
        <v>0.17130612902989387</v>
      </c>
      <c r="AD178" s="264">
        <f ca="1">IF(Отчеты!AD6&lt;=0,0,Отчеты!AD17/Отчеты!AD6)</f>
        <v>0.17130612902989378</v>
      </c>
      <c r="AE178" s="264">
        <f ca="1">IF(Отчеты!AE6&lt;=0,0,Отчеты!AE17/Отчеты!AE6)</f>
        <v>0.17130612902989376</v>
      </c>
      <c r="AF178" s="264">
        <f ca="1">IF(Отчеты!AF6&lt;=0,0,Отчеты!AF17/Отчеты!AF6)</f>
        <v>0.17130612902989359</v>
      </c>
      <c r="AG178" s="264">
        <f ca="1">IF(Отчеты!AG6&lt;=0,0,Отчеты!AG17/Отчеты!AG6)</f>
        <v>0.1713061290298937</v>
      </c>
      <c r="AH178" s="264">
        <f ca="1">IF(Отчеты!AH6&lt;=0,0,Отчеты!AH17/Отчеты!AH6)</f>
        <v>0.13430486374855086</v>
      </c>
      <c r="AI178" s="264">
        <f ca="1">IF(Отчеты!AI6&lt;=0,0,Отчеты!AI17/Отчеты!AI6)</f>
        <v>0.13430486374855077</v>
      </c>
      <c r="AJ178" s="264">
        <f ca="1">IF(Отчеты!AJ6&lt;=0,0,Отчеты!AJ17/Отчеты!AJ6)</f>
        <v>0.13430486374855083</v>
      </c>
      <c r="AK178" s="264">
        <f ca="1">IF(Отчеты!AK6&lt;=0,0,Отчеты!AK17/Отчеты!AK6)</f>
        <v>0.13430486374855075</v>
      </c>
      <c r="AL178" s="264">
        <f ca="1">IF(Отчеты!AL6&lt;=0,0,Отчеты!AL17/Отчеты!AL6)</f>
        <v>0.1202599369190739</v>
      </c>
      <c r="AM178" s="264">
        <f ca="1">IF(Отчеты!AM6&lt;=0,0,Отчеты!AM17/Отчеты!AM6)</f>
        <v>0.17130612902989364</v>
      </c>
      <c r="AN178" s="264">
        <f ca="1">IF(Отчеты!AN6&lt;=0,0,Отчеты!AN17/Отчеты!AN6)</f>
        <v>0.17130612902989381</v>
      </c>
      <c r="AO178" s="264">
        <f ca="1">IF(Отчеты!AO6&lt;=0,0,Отчеты!AO17/Отчеты!AO6)</f>
        <v>0.17130612902989376</v>
      </c>
      <c r="AP178" s="264">
        <f ca="1">IF(Отчеты!AP6&lt;=0,0,Отчеты!AP17/Отчеты!AP6)</f>
        <v>0.17130612902989353</v>
      </c>
      <c r="AQ178" s="264">
        <f ca="1">IF(Отчеты!AQ6&lt;=0,0,Отчеты!AQ17/Отчеты!AQ6)</f>
        <v>0.17130612902989381</v>
      </c>
      <c r="AR178" s="264">
        <f ca="1">IF(Отчеты!AR6&lt;=0,0,Отчеты!AR17/Отчеты!AR6)</f>
        <v>0.17130612902989353</v>
      </c>
      <c r="AS178" s="264">
        <f ca="1">IF(Отчеты!AS6&lt;=0,0,Отчеты!AS17/Отчеты!AS6)</f>
        <v>0.17130612902989367</v>
      </c>
      <c r="AT178" s="264">
        <f ca="1">IF(Отчеты!AT6&lt;=0,0,Отчеты!AT17/Отчеты!AT6)</f>
        <v>0.13430486374855055</v>
      </c>
      <c r="AU178" s="264">
        <f ca="1">IF(Отчеты!AU6&lt;=0,0,Отчеты!AU17/Отчеты!AU6)</f>
        <v>0.13430486374855047</v>
      </c>
      <c r="AV178" s="264">
        <f ca="1">IF(Отчеты!AV6&lt;=0,0,Отчеты!AV17/Отчеты!AV6)</f>
        <v>0.13430486374855058</v>
      </c>
      <c r="AW178" s="264">
        <f ca="1">IF(Отчеты!AW6&lt;=0,0,Отчеты!AW17/Отчеты!AW6)</f>
        <v>0.13430486374855025</v>
      </c>
      <c r="AX178" s="264">
        <f ca="1">IF(Отчеты!AX6&lt;=0,0,Отчеты!AX17/Отчеты!AX6)</f>
        <v>0.12025993691907363</v>
      </c>
      <c r="AY178" s="264">
        <f ca="1">IF(Отчеты!AY6&lt;=0,0,Отчеты!AY17/Отчеты!AY6)</f>
        <v>0.1713061290298937</v>
      </c>
      <c r="AZ178" s="264">
        <f ca="1">IF(Отчеты!AZ6&lt;=0,0,Отчеты!AZ17/Отчеты!AZ6)</f>
        <v>0.17130612902989373</v>
      </c>
      <c r="BA178" s="264">
        <f ca="1">IF(Отчеты!BA6&lt;=0,0,Отчеты!BA17/Отчеты!BA6)</f>
        <v>0.17130612902989376</v>
      </c>
      <c r="BB178" s="264">
        <f ca="1">IF(Отчеты!BB6&lt;=0,0,Отчеты!BB17/Отчеты!BB6)</f>
        <v>0.17130612902989378</v>
      </c>
      <c r="BC178" s="264">
        <f ca="1">IF(Отчеты!BC6&lt;=0,0,Отчеты!BC17/Отчеты!BC6)</f>
        <v>0.17130612902989395</v>
      </c>
      <c r="BD178" s="264">
        <f ca="1">IF(Отчеты!BD6&lt;=0,0,Отчеты!BD17/Отчеты!BD6)</f>
        <v>0.17130612902989392</v>
      </c>
      <c r="BE178" s="264">
        <f ca="1">IF(Отчеты!BE6&lt;=0,0,Отчеты!BE17/Отчеты!BE6)</f>
        <v>0.17130612902989381</v>
      </c>
      <c r="BF178" s="264">
        <f ca="1">IF(Отчеты!BF6&lt;=0,0,Отчеты!BF17/Отчеты!BF6)</f>
        <v>0.13430486374855069</v>
      </c>
      <c r="BG178" s="264">
        <f ca="1">IF(Отчеты!BG6&lt;=0,0,Отчеты!BG17/Отчеты!BG6)</f>
        <v>0.13430486374855083</v>
      </c>
      <c r="BH178" s="264">
        <f ca="1">IF(Отчеты!BH6&lt;=0,0,Отчеты!BH17/Отчеты!BH6)</f>
        <v>0.1343048637485508</v>
      </c>
      <c r="BI178" s="264">
        <f ca="1">IF(Отчеты!BI6&lt;=0,0,Отчеты!BI17/Отчеты!BI6)</f>
        <v>0.13430486374855091</v>
      </c>
      <c r="BJ178" s="264">
        <f ca="1">IF(Отчеты!BJ6&lt;=0,0,Отчеты!BJ17/Отчеты!BJ6)</f>
        <v>0.12025993691907383</v>
      </c>
      <c r="BK178" s="264">
        <f ca="1">IF(Отчеты!BK6&lt;=0,0,Отчеты!BK17/Отчеты!BK6)</f>
        <v>0.17130612902989389</v>
      </c>
      <c r="BL178" s="264">
        <f ca="1">IF(Отчеты!BL6&lt;=0,0,Отчеты!BL17/Отчеты!BL6)</f>
        <v>0.17130612902989392</v>
      </c>
      <c r="BM178" s="264">
        <f ca="1">IF(Отчеты!BM6&lt;=0,0,Отчеты!BM17/Отчеты!BM6)</f>
        <v>0.17130612902989395</v>
      </c>
      <c r="BN178" s="264">
        <f ca="1">IF(Отчеты!BN6&lt;=0,0,Отчеты!BN17/Отчеты!BN6)</f>
        <v>0.17130612902989387</v>
      </c>
      <c r="BO178" s="264">
        <f ca="1">IF(Отчеты!BO6&lt;=0,0,Отчеты!BO17/Отчеты!BO6)</f>
        <v>0.17130612902989384</v>
      </c>
      <c r="BP178" s="264">
        <f ca="1">IF(Отчеты!BP6&lt;=0,0,Отчеты!BP17/Отчеты!BP6)</f>
        <v>0.17130612902989384</v>
      </c>
      <c r="BQ178" s="264">
        <f ca="1">IF(Отчеты!BQ6&lt;=0,0,Отчеты!BQ17/Отчеты!BQ6)</f>
        <v>0.17130612902989384</v>
      </c>
      <c r="BR178" s="264">
        <f ca="1">IF(Отчеты!BR6&lt;=0,0,Отчеты!BR17/Отчеты!BR6)</f>
        <v>0.13430486374855083</v>
      </c>
      <c r="BS178" s="264">
        <f ca="1">IF(Отчеты!BS6&lt;=0,0,Отчеты!BS17/Отчеты!BS6)</f>
        <v>0.13430486374855086</v>
      </c>
      <c r="BT178" s="264">
        <f ca="1">IF(Отчеты!BT6&lt;=0,0,Отчеты!BT17/Отчеты!BT6)</f>
        <v>0.13430486374855088</v>
      </c>
      <c r="BU178" s="264">
        <f ca="1">IF(Отчеты!BU6&lt;=0,0,Отчеты!BU17/Отчеты!BU6)</f>
        <v>0.13430486374855083</v>
      </c>
      <c r="BV178" s="264">
        <f ca="1">IF(Отчеты!BV6&lt;=0,0,Отчеты!BV17/Отчеты!BV6)</f>
        <v>0.12025993691907397</v>
      </c>
      <c r="BW178" s="264">
        <f ca="1">IF(Отчеты!BW6&lt;=0,0,Отчеты!BW17/Отчеты!BW6)</f>
        <v>0.17130612902989423</v>
      </c>
      <c r="BX178" s="264">
        <f ca="1">IF(Отчеты!BX6&lt;=0,0,Отчеты!BX17/Отчеты!BX6)</f>
        <v>0.17130612902989423</v>
      </c>
      <c r="BY178" s="264">
        <f ca="1">IF(Отчеты!BY6&lt;=0,0,Отчеты!BY17/Отчеты!BY6)</f>
        <v>0.17130612902989403</v>
      </c>
      <c r="BZ178" s="264">
        <f ca="1">IF(Отчеты!BZ6&lt;=0,0,Отчеты!BZ17/Отчеты!BZ6)</f>
        <v>0.17130612902989406</v>
      </c>
      <c r="CA178" s="264">
        <f ca="1">IF(Отчеты!CA6&lt;=0,0,Отчеты!CA17/Отчеты!CA6)</f>
        <v>0.17130612902989414</v>
      </c>
      <c r="CB178" s="264">
        <f ca="1">IF(Отчеты!CB6&lt;=0,0,Отчеты!CB17/Отчеты!CB6)</f>
        <v>0.17130612902989398</v>
      </c>
      <c r="CC178" s="264">
        <f ca="1">IF(Отчеты!CC6&lt;=0,0,Отчеты!CC17/Отчеты!CC6)</f>
        <v>0.17130612902989428</v>
      </c>
      <c r="CD178" s="264">
        <f ca="1">IF(Отчеты!CD6&lt;=0,0,Отчеты!CD17/Отчеты!CD6)</f>
        <v>0.13430486374855141</v>
      </c>
      <c r="CE178" s="264">
        <f ca="1">IF(Отчеты!CE6&lt;=0,0,Отчеты!CE17/Отчеты!CE6)</f>
        <v>0.13430486374855102</v>
      </c>
      <c r="CF178" s="264">
        <f ca="1">IF(Отчеты!CF6&lt;=0,0,Отчеты!CF17/Отчеты!CF6)</f>
        <v>0.13430486374855111</v>
      </c>
      <c r="CG178" s="264">
        <f ca="1">IF(Отчеты!CG6&lt;=0,0,Отчеты!CG17/Отчеты!CG6)</f>
        <v>0.13430486374855113</v>
      </c>
      <c r="CH178" s="264">
        <f ca="1">IF(Отчеты!CH6&lt;=0,0,Отчеты!CH17/Отчеты!CH6)</f>
        <v>0.1202599369190744</v>
      </c>
      <c r="CI178" s="264">
        <f ca="1">IF(Отчеты!CI6&lt;=0,0,Отчеты!CI17/Отчеты!CI6)</f>
        <v>0.17130612902989423</v>
      </c>
      <c r="CJ178" s="264">
        <f ca="1">IF(Отчеты!CJ6&lt;=0,0,Отчеты!CJ17/Отчеты!CJ6)</f>
        <v>0.17130612902989439</v>
      </c>
      <c r="CK178" s="264">
        <f ca="1">IF(Отчеты!CK6&lt;=0,0,Отчеты!CK17/Отчеты!CK6)</f>
        <v>0.17130612902989417</v>
      </c>
      <c r="CL178" s="264">
        <f ca="1">IF(Отчеты!CL6&lt;=0,0,Отчеты!CL17/Отчеты!CL6)</f>
        <v>0.17130612902989428</v>
      </c>
      <c r="CM178" s="264">
        <f ca="1">IF(Отчеты!CM6&lt;=0,0,Отчеты!CM17/Отчеты!CM6)</f>
        <v>0.17130612902989434</v>
      </c>
      <c r="CN178" s="264">
        <f ca="1">IF(Отчеты!CN6&lt;=0,0,Отчеты!CN17/Отчеты!CN6)</f>
        <v>0.17130612902989426</v>
      </c>
      <c r="CO178" s="264">
        <f ca="1">IF(Отчеты!CO6&lt;=0,0,Отчеты!CO17/Отчеты!CO6)</f>
        <v>0.17130612902989448</v>
      </c>
      <c r="CP178" s="264">
        <f ca="1">IF(Отчеты!CP6&lt;=0,0,Отчеты!CP17/Отчеты!CP6)</f>
        <v>0.13430486374855166</v>
      </c>
      <c r="CQ178" s="264">
        <f ca="1">IF(Отчеты!CQ6&lt;=0,0,Отчеты!CQ17/Отчеты!CQ6)</f>
        <v>0.13430486374855161</v>
      </c>
      <c r="CR178" s="264">
        <f ca="1">IF(Отчеты!CR6&lt;=0,0,Отчеты!CR17/Отчеты!CR6)</f>
        <v>0.13430486374855158</v>
      </c>
      <c r="CS178" s="264">
        <f ca="1">IF(Отчеты!CS6&lt;=0,0,Отчеты!CS17/Отчеты!CS6)</f>
        <v>0.1343048637485515</v>
      </c>
      <c r="CT178" s="264">
        <f ca="1">IF(Отчеты!CT6&lt;=0,0,Отчеты!CT17/Отчеты!CT6)</f>
        <v>0.12025993691907476</v>
      </c>
      <c r="CU178" s="264">
        <f ca="1">IF(Отчеты!CU6&lt;=0,0,Отчеты!CU17/Отчеты!CU6)</f>
        <v>0.1713061290298945</v>
      </c>
      <c r="CV178" s="264">
        <f ca="1">IF(Отчеты!CV6&lt;=0,0,Отчеты!CV17/Отчеты!CV6)</f>
        <v>0.17130612902989439</v>
      </c>
      <c r="CW178" s="264">
        <f ca="1">IF(Отчеты!CW6&lt;=0,0,Отчеты!CW17/Отчеты!CW6)</f>
        <v>0.17130612902989445</v>
      </c>
      <c r="CX178" s="264">
        <f ca="1">IF(Отчеты!CX6&lt;=0,0,Отчеты!CX17/Отчеты!CX6)</f>
        <v>0.17130612902989467</v>
      </c>
      <c r="CY178" s="264">
        <f ca="1">IF(Отчеты!CY6&lt;=0,0,Отчеты!CY17/Отчеты!CY6)</f>
        <v>0.17130612902989464</v>
      </c>
      <c r="CZ178" s="264">
        <f ca="1">IF(Отчеты!CZ6&lt;=0,0,Отчеты!CZ17/Отчеты!CZ6)</f>
        <v>0.17130612902989473</v>
      </c>
      <c r="DA178" s="264">
        <f ca="1">IF(Отчеты!DA6&lt;=0,0,Отчеты!DA17/Отчеты!DA6)</f>
        <v>0.1713061290298945</v>
      </c>
      <c r="DB178" s="264">
        <f ca="1">IF(Отчеты!DB6&lt;=0,0,Отчеты!DB17/Отчеты!DB6)</f>
        <v>0.13430486374855158</v>
      </c>
      <c r="DC178" s="264">
        <f ca="1">IF(Отчеты!DC6&lt;=0,0,Отчеты!DC17/Отчеты!DC6)</f>
        <v>0.13430486374855158</v>
      </c>
      <c r="DD178" s="264">
        <f ca="1">IF(Отчеты!DD6&lt;=0,0,Отчеты!DD17/Отчеты!DD6)</f>
        <v>0.13430486374855133</v>
      </c>
      <c r="DE178" s="264">
        <f ca="1">IF(Отчеты!DE6&lt;=0,0,Отчеты!DE17/Отчеты!DE6)</f>
        <v>0.13430486374855183</v>
      </c>
      <c r="DF178" s="264">
        <f ca="1">IF(Отчеты!DF6&lt;=0,0,Отчеты!DF17/Отчеты!DF6)</f>
        <v>0.12025993691907498</v>
      </c>
      <c r="DG178" s="264">
        <f ca="1">IF(Отчеты!DG6&lt;=0,0,Отчеты!DG17/Отчеты!DG6)</f>
        <v>0.17130612902989456</v>
      </c>
      <c r="DH178" s="264">
        <f ca="1">IF(Отчеты!DH6&lt;=0,0,Отчеты!DH17/Отчеты!DH6)</f>
        <v>0.17130612902989464</v>
      </c>
      <c r="DI178" s="264">
        <f ca="1">IF(Отчеты!DI6&lt;=0,0,Отчеты!DI17/Отчеты!DI6)</f>
        <v>0.1713061290298945</v>
      </c>
      <c r="DJ178" s="264">
        <f ca="1">IF(Отчеты!DJ6&lt;=0,0,Отчеты!DJ17/Отчеты!DJ6)</f>
        <v>0.17130612902989453</v>
      </c>
      <c r="DK178" s="264">
        <f ca="1">IF(Отчеты!DK6&lt;=0,0,Отчеты!DK17/Отчеты!DK6)</f>
        <v>0.17130612902989448</v>
      </c>
      <c r="DL178" s="264">
        <f ca="1">IF(Отчеты!DL6&lt;=0,0,Отчеты!DL17/Отчеты!DL6)</f>
        <v>0.17130612902989448</v>
      </c>
      <c r="DM178" s="264">
        <f ca="1">IF(Отчеты!DM6&lt;=0,0,Отчеты!DM17/Отчеты!DM6)</f>
        <v>0.17130612902989453</v>
      </c>
      <c r="DN178" s="264">
        <f ca="1">IF(Отчеты!DN6&lt;=0,0,Отчеты!DN17/Отчеты!DN6)</f>
        <v>0.13430486374855191</v>
      </c>
      <c r="DO178" s="264">
        <f ca="1">IF(Отчеты!DO6&lt;=0,0,Отчеты!DO17/Отчеты!DO6)</f>
        <v>0.13430486374855191</v>
      </c>
      <c r="DP178" s="264">
        <f ca="1">IF(Отчеты!DP6&lt;=0,0,Отчеты!DP17/Отчеты!DP6)</f>
        <v>0.13430486374855174</v>
      </c>
      <c r="DQ178" s="264">
        <f ca="1">IF(Отчеты!DQ6&lt;=0,0,Отчеты!DQ17/Отчеты!DQ6)</f>
        <v>0.13430486374855163</v>
      </c>
      <c r="DR178" s="264">
        <f ca="1">IF(Отчеты!DR6&lt;=0,0,Отчеты!DR17/Отчеты!DR6)</f>
        <v>0.12025993691907498</v>
      </c>
      <c r="DS178" s="264">
        <f ca="1">IF(Отчеты!DS6&lt;=0,0,Отчеты!DS17/Отчеты!DS6)</f>
        <v>0.171306129029895</v>
      </c>
      <c r="DT178" s="264">
        <f ca="1">IF(Отчеты!DT6&lt;=0,0,Отчеты!DT17/Отчеты!DT6)</f>
        <v>0.17130612902989467</v>
      </c>
      <c r="DU178" s="264">
        <f ca="1">IF(Отчеты!DU6&lt;=0,0,Отчеты!DU17/Отчеты!DU6)</f>
        <v>0.17130612902989484</v>
      </c>
      <c r="DV178" s="264">
        <f ca="1">IF(Отчеты!DV6&lt;=0,0,Отчеты!DV17/Отчеты!DV6)</f>
        <v>0.17130612902989473</v>
      </c>
    </row>
    <row r="179" spans="1:126" hidden="1" x14ac:dyDescent="0.2">
      <c r="A179" s="10"/>
      <c r="F179" s="6" t="s">
        <v>2961</v>
      </c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1"/>
      <c r="AR179" s="81"/>
      <c r="AS179" s="81"/>
      <c r="AT179" s="81"/>
      <c r="AU179" s="81"/>
      <c r="AV179" s="81"/>
      <c r="AW179" s="81"/>
      <c r="AX179" s="81"/>
      <c r="AY179" s="81"/>
      <c r="AZ179" s="81"/>
      <c r="BA179" s="81"/>
      <c r="BB179" s="81"/>
      <c r="BC179" s="81"/>
      <c r="BD179" s="81"/>
      <c r="BE179" s="81"/>
      <c r="BF179" s="81"/>
      <c r="BG179" s="81"/>
      <c r="BH179" s="81"/>
      <c r="BI179" s="81"/>
      <c r="BJ179" s="81"/>
      <c r="BK179" s="81"/>
      <c r="BL179" s="81"/>
      <c r="BM179" s="81"/>
      <c r="BN179" s="81"/>
      <c r="BO179" s="81"/>
      <c r="BP179" s="81"/>
      <c r="BQ179" s="81"/>
      <c r="BR179" s="81"/>
      <c r="BS179" s="81"/>
      <c r="BT179" s="81"/>
      <c r="BU179" s="81"/>
      <c r="BV179" s="81"/>
      <c r="BW179" s="81"/>
      <c r="BX179" s="81"/>
      <c r="BY179" s="81"/>
      <c r="BZ179" s="81"/>
      <c r="CA179" s="81"/>
      <c r="CB179" s="81"/>
      <c r="CC179" s="81"/>
      <c r="CD179" s="81"/>
      <c r="CE179" s="81"/>
      <c r="CF179" s="81"/>
      <c r="CG179" s="81"/>
      <c r="CH179" s="81"/>
      <c r="CI179" s="81"/>
      <c r="CJ179" s="81"/>
      <c r="CK179" s="81"/>
      <c r="CL179" s="81"/>
      <c r="CM179" s="81"/>
      <c r="CN179" s="81"/>
      <c r="CO179" s="81"/>
      <c r="CP179" s="81"/>
      <c r="CQ179" s="81"/>
      <c r="CR179" s="81"/>
      <c r="CS179" s="81"/>
      <c r="CT179" s="81"/>
      <c r="CU179" s="81"/>
      <c r="CV179" s="81"/>
      <c r="CW179" s="81"/>
      <c r="CX179" s="81"/>
      <c r="CY179" s="81"/>
      <c r="CZ179" s="81"/>
      <c r="DA179" s="81"/>
      <c r="DB179" s="81"/>
      <c r="DC179" s="81"/>
      <c r="DD179" s="81"/>
      <c r="DE179" s="81"/>
      <c r="DF179" s="81"/>
      <c r="DG179" s="81"/>
      <c r="DH179" s="81"/>
      <c r="DI179" s="81"/>
      <c r="DJ179" s="81"/>
      <c r="DK179" s="81"/>
      <c r="DL179" s="81"/>
      <c r="DM179" s="81"/>
      <c r="DN179" s="81"/>
      <c r="DO179" s="81"/>
      <c r="DP179" s="81"/>
      <c r="DQ179" s="81"/>
      <c r="DR179" s="81"/>
      <c r="DS179" s="81"/>
      <c r="DT179" s="81"/>
      <c r="DU179" s="81"/>
      <c r="DV179" s="81"/>
    </row>
    <row r="180" spans="1:126" hidden="1" x14ac:dyDescent="0.2">
      <c r="A180" s="10" t="str">
        <f ca="1">Language!A1333</f>
        <v>Доля постоянных затрат</v>
      </c>
      <c r="B180" s="292">
        <f ca="1">IF(Отчеты!DX7+Отчеты!DX13+Отчеты!DX14+Отчеты!DX15+Отчеты!DX16+Отчеты!DX19+Отчеты!DX20+Отчеты!DX21=0,0,(Отчеты!DX9+Отчеты!DX10+Отчеты!DX13+Отчеты!DX14+Отчеты!DX15+Отчеты!DX16+Отчеты!DX19+Отчеты!DX20+Отчеты!DX21)/(Отчеты!DX7+Отчеты!DX13+Отчеты!DX14+Отчеты!DX15+Отчеты!DX16+Отчеты!DX19+Отчеты!DX20+Отчеты!DX21))</f>
        <v>1.1177281417728339E-2</v>
      </c>
      <c r="C180" s="46" t="s">
        <v>1</v>
      </c>
      <c r="F180" s="6" t="s">
        <v>696</v>
      </c>
      <c r="G180" s="287">
        <f ca="1">IF(G$2=1,$B180,F180)</f>
        <v>1.1177281417728339E-2</v>
      </c>
      <c r="H180" s="287">
        <f t="shared" ref="H180:DV180" ca="1" si="188">IF(H$2=1,$B180,G180)</f>
        <v>1.1177281417728339E-2</v>
      </c>
      <c r="I180" s="287">
        <f t="shared" ca="1" si="188"/>
        <v>1.1177281417728339E-2</v>
      </c>
      <c r="J180" s="287">
        <f t="shared" ca="1" si="188"/>
        <v>1.1177281417728339E-2</v>
      </c>
      <c r="K180" s="287">
        <f t="shared" ca="1" si="188"/>
        <v>1.1177281417728339E-2</v>
      </c>
      <c r="L180" s="287">
        <f t="shared" ca="1" si="188"/>
        <v>1.1177281417728339E-2</v>
      </c>
      <c r="M180" s="287">
        <f t="shared" ca="1" si="188"/>
        <v>1.1177281417728339E-2</v>
      </c>
      <c r="N180" s="287">
        <f t="shared" ca="1" si="188"/>
        <v>1.1177281417728339E-2</v>
      </c>
      <c r="O180" s="287">
        <f t="shared" ca="1" si="188"/>
        <v>1.1177281417728339E-2</v>
      </c>
      <c r="P180" s="287">
        <f t="shared" ca="1" si="188"/>
        <v>1.1177281417728339E-2</v>
      </c>
      <c r="Q180" s="287">
        <f t="shared" ca="1" si="188"/>
        <v>1.1177281417728339E-2</v>
      </c>
      <c r="R180" s="287">
        <f t="shared" ca="1" si="188"/>
        <v>1.1177281417728339E-2</v>
      </c>
      <c r="S180" s="287">
        <f t="shared" ca="1" si="188"/>
        <v>1.1177281417728339E-2</v>
      </c>
      <c r="T180" s="287">
        <f t="shared" ca="1" si="188"/>
        <v>1.1177281417728339E-2</v>
      </c>
      <c r="U180" s="287">
        <f t="shared" ca="1" si="188"/>
        <v>1.1177281417728339E-2</v>
      </c>
      <c r="V180" s="287">
        <f t="shared" ca="1" si="188"/>
        <v>1.1177281417728339E-2</v>
      </c>
      <c r="W180" s="287">
        <f t="shared" ca="1" si="188"/>
        <v>1.1177281417728339E-2</v>
      </c>
      <c r="X180" s="287">
        <f t="shared" ca="1" si="188"/>
        <v>1.1177281417728339E-2</v>
      </c>
      <c r="Y180" s="287">
        <f t="shared" ca="1" si="188"/>
        <v>1.1177281417728339E-2</v>
      </c>
      <c r="Z180" s="287">
        <f t="shared" ca="1" si="188"/>
        <v>1.1177281417728339E-2</v>
      </c>
      <c r="AA180" s="287">
        <f t="shared" ca="1" si="188"/>
        <v>1.1177281417728339E-2</v>
      </c>
      <c r="AB180" s="287">
        <f t="shared" ca="1" si="188"/>
        <v>1.1177281417728339E-2</v>
      </c>
      <c r="AC180" s="287">
        <f t="shared" ca="1" si="188"/>
        <v>1.1177281417728339E-2</v>
      </c>
      <c r="AD180" s="287">
        <f t="shared" ca="1" si="188"/>
        <v>1.1177281417728339E-2</v>
      </c>
      <c r="AE180" s="287">
        <f t="shared" ca="1" si="188"/>
        <v>1.1177281417728339E-2</v>
      </c>
      <c r="AF180" s="287">
        <f t="shared" ca="1" si="188"/>
        <v>1.1177281417728339E-2</v>
      </c>
      <c r="AG180" s="287">
        <f t="shared" ca="1" si="188"/>
        <v>1.1177281417728339E-2</v>
      </c>
      <c r="AH180" s="287">
        <f t="shared" ca="1" si="188"/>
        <v>1.1177281417728339E-2</v>
      </c>
      <c r="AI180" s="287">
        <f t="shared" ca="1" si="188"/>
        <v>1.1177281417728339E-2</v>
      </c>
      <c r="AJ180" s="287">
        <f t="shared" ca="1" si="188"/>
        <v>1.1177281417728339E-2</v>
      </c>
      <c r="AK180" s="287">
        <f t="shared" ca="1" si="188"/>
        <v>1.1177281417728339E-2</v>
      </c>
      <c r="AL180" s="287">
        <f t="shared" ca="1" si="188"/>
        <v>1.1177281417728339E-2</v>
      </c>
      <c r="AM180" s="287">
        <f t="shared" ca="1" si="188"/>
        <v>1.1177281417728339E-2</v>
      </c>
      <c r="AN180" s="287">
        <f t="shared" ca="1" si="188"/>
        <v>1.1177281417728339E-2</v>
      </c>
      <c r="AO180" s="287">
        <f t="shared" ca="1" si="188"/>
        <v>1.1177281417728339E-2</v>
      </c>
      <c r="AP180" s="287">
        <f t="shared" ca="1" si="188"/>
        <v>1.1177281417728339E-2</v>
      </c>
      <c r="AQ180" s="287">
        <f t="shared" ca="1" si="188"/>
        <v>1.1177281417728339E-2</v>
      </c>
      <c r="AR180" s="287">
        <f t="shared" ca="1" si="188"/>
        <v>1.1177281417728339E-2</v>
      </c>
      <c r="AS180" s="287">
        <f t="shared" ca="1" si="188"/>
        <v>1.1177281417728339E-2</v>
      </c>
      <c r="AT180" s="287">
        <f t="shared" ca="1" si="188"/>
        <v>1.1177281417728339E-2</v>
      </c>
      <c r="AU180" s="287">
        <f t="shared" ca="1" si="188"/>
        <v>1.1177281417728339E-2</v>
      </c>
      <c r="AV180" s="287">
        <f t="shared" ca="1" si="188"/>
        <v>1.1177281417728339E-2</v>
      </c>
      <c r="AW180" s="287">
        <f t="shared" ca="1" si="188"/>
        <v>1.1177281417728339E-2</v>
      </c>
      <c r="AX180" s="287">
        <f t="shared" ca="1" si="188"/>
        <v>1.1177281417728339E-2</v>
      </c>
      <c r="AY180" s="287">
        <f t="shared" ca="1" si="188"/>
        <v>1.1177281417728339E-2</v>
      </c>
      <c r="AZ180" s="287">
        <f t="shared" ca="1" si="188"/>
        <v>1.1177281417728339E-2</v>
      </c>
      <c r="BA180" s="287">
        <f t="shared" ca="1" si="188"/>
        <v>1.1177281417728339E-2</v>
      </c>
      <c r="BB180" s="287">
        <f t="shared" ca="1" si="188"/>
        <v>1.1177281417728339E-2</v>
      </c>
      <c r="BC180" s="287">
        <f t="shared" ca="1" si="188"/>
        <v>1.1177281417728339E-2</v>
      </c>
      <c r="BD180" s="287">
        <f t="shared" ca="1" si="188"/>
        <v>1.1177281417728339E-2</v>
      </c>
      <c r="BE180" s="287">
        <f t="shared" ca="1" si="188"/>
        <v>1.1177281417728339E-2</v>
      </c>
      <c r="BF180" s="287">
        <f t="shared" ca="1" si="188"/>
        <v>1.1177281417728339E-2</v>
      </c>
      <c r="BG180" s="287">
        <f t="shared" ca="1" si="188"/>
        <v>1.1177281417728339E-2</v>
      </c>
      <c r="BH180" s="287">
        <f t="shared" ca="1" si="188"/>
        <v>1.1177281417728339E-2</v>
      </c>
      <c r="BI180" s="287">
        <f t="shared" ca="1" si="188"/>
        <v>1.1177281417728339E-2</v>
      </c>
      <c r="BJ180" s="287">
        <f t="shared" ca="1" si="188"/>
        <v>1.1177281417728339E-2</v>
      </c>
      <c r="BK180" s="287">
        <f t="shared" ca="1" si="188"/>
        <v>1.1177281417728339E-2</v>
      </c>
      <c r="BL180" s="287">
        <f t="shared" ca="1" si="188"/>
        <v>1.1177281417728339E-2</v>
      </c>
      <c r="BM180" s="287">
        <f t="shared" ca="1" si="188"/>
        <v>1.1177281417728339E-2</v>
      </c>
      <c r="BN180" s="287">
        <f t="shared" ca="1" si="188"/>
        <v>1.1177281417728339E-2</v>
      </c>
      <c r="BO180" s="287">
        <f t="shared" ca="1" si="188"/>
        <v>1.1177281417728339E-2</v>
      </c>
      <c r="BP180" s="287">
        <f t="shared" ca="1" si="188"/>
        <v>1.1177281417728339E-2</v>
      </c>
      <c r="BQ180" s="287">
        <f t="shared" ca="1" si="188"/>
        <v>1.1177281417728339E-2</v>
      </c>
      <c r="BR180" s="287">
        <f t="shared" ca="1" si="188"/>
        <v>1.1177281417728339E-2</v>
      </c>
      <c r="BS180" s="287">
        <f t="shared" ca="1" si="188"/>
        <v>1.1177281417728339E-2</v>
      </c>
      <c r="BT180" s="287">
        <f t="shared" ca="1" si="188"/>
        <v>1.1177281417728339E-2</v>
      </c>
      <c r="BU180" s="287">
        <f t="shared" ca="1" si="188"/>
        <v>1.1177281417728339E-2</v>
      </c>
      <c r="BV180" s="287">
        <f t="shared" ca="1" si="188"/>
        <v>1.1177281417728339E-2</v>
      </c>
      <c r="BW180" s="287">
        <f t="shared" ca="1" si="188"/>
        <v>1.1177281417728339E-2</v>
      </c>
      <c r="BX180" s="287">
        <f t="shared" ca="1" si="188"/>
        <v>1.1177281417728339E-2</v>
      </c>
      <c r="BY180" s="287">
        <f t="shared" ca="1" si="188"/>
        <v>1.1177281417728339E-2</v>
      </c>
      <c r="BZ180" s="287">
        <f t="shared" ca="1" si="188"/>
        <v>1.1177281417728339E-2</v>
      </c>
      <c r="CA180" s="287">
        <f t="shared" ca="1" si="188"/>
        <v>1.1177281417728339E-2</v>
      </c>
      <c r="CB180" s="287">
        <f t="shared" ca="1" si="188"/>
        <v>1.1177281417728339E-2</v>
      </c>
      <c r="CC180" s="287">
        <f t="shared" ca="1" si="188"/>
        <v>1.1177281417728339E-2</v>
      </c>
      <c r="CD180" s="287">
        <f t="shared" ca="1" si="188"/>
        <v>1.1177281417728339E-2</v>
      </c>
      <c r="CE180" s="287">
        <f t="shared" ca="1" si="188"/>
        <v>1.1177281417728339E-2</v>
      </c>
      <c r="CF180" s="287">
        <f t="shared" ca="1" si="188"/>
        <v>1.1177281417728339E-2</v>
      </c>
      <c r="CG180" s="287">
        <f t="shared" ca="1" si="188"/>
        <v>1.1177281417728339E-2</v>
      </c>
      <c r="CH180" s="287">
        <f t="shared" ca="1" si="188"/>
        <v>1.1177281417728339E-2</v>
      </c>
      <c r="CI180" s="287">
        <f t="shared" ca="1" si="188"/>
        <v>1.1177281417728339E-2</v>
      </c>
      <c r="CJ180" s="287">
        <f t="shared" ca="1" si="188"/>
        <v>1.1177281417728339E-2</v>
      </c>
      <c r="CK180" s="287">
        <f t="shared" ca="1" si="188"/>
        <v>1.1177281417728339E-2</v>
      </c>
      <c r="CL180" s="287">
        <f t="shared" ca="1" si="188"/>
        <v>1.1177281417728339E-2</v>
      </c>
      <c r="CM180" s="287">
        <f t="shared" ca="1" si="188"/>
        <v>1.1177281417728339E-2</v>
      </c>
      <c r="CN180" s="287">
        <f t="shared" ca="1" si="188"/>
        <v>1.1177281417728339E-2</v>
      </c>
      <c r="CO180" s="287">
        <f t="shared" ca="1" si="188"/>
        <v>1.1177281417728339E-2</v>
      </c>
      <c r="CP180" s="287">
        <f t="shared" ca="1" si="188"/>
        <v>1.1177281417728339E-2</v>
      </c>
      <c r="CQ180" s="287">
        <f t="shared" ca="1" si="188"/>
        <v>1.1177281417728339E-2</v>
      </c>
      <c r="CR180" s="287">
        <f t="shared" ca="1" si="188"/>
        <v>1.1177281417728339E-2</v>
      </c>
      <c r="CS180" s="287">
        <f t="shared" ca="1" si="188"/>
        <v>1.1177281417728339E-2</v>
      </c>
      <c r="CT180" s="287">
        <f t="shared" ca="1" si="188"/>
        <v>1.1177281417728339E-2</v>
      </c>
      <c r="CU180" s="287">
        <f t="shared" ca="1" si="188"/>
        <v>1.1177281417728339E-2</v>
      </c>
      <c r="CV180" s="287">
        <f t="shared" ca="1" si="188"/>
        <v>1.1177281417728339E-2</v>
      </c>
      <c r="CW180" s="287">
        <f t="shared" ca="1" si="188"/>
        <v>1.1177281417728339E-2</v>
      </c>
      <c r="CX180" s="287">
        <f t="shared" ca="1" si="188"/>
        <v>1.1177281417728339E-2</v>
      </c>
      <c r="CY180" s="287">
        <f t="shared" ca="1" si="188"/>
        <v>1.1177281417728339E-2</v>
      </c>
      <c r="CZ180" s="287">
        <f t="shared" ca="1" si="188"/>
        <v>1.1177281417728339E-2</v>
      </c>
      <c r="DA180" s="287">
        <f t="shared" ca="1" si="188"/>
        <v>1.1177281417728339E-2</v>
      </c>
      <c r="DB180" s="287">
        <f t="shared" ca="1" si="188"/>
        <v>1.1177281417728339E-2</v>
      </c>
      <c r="DC180" s="287">
        <f t="shared" ca="1" si="188"/>
        <v>1.1177281417728339E-2</v>
      </c>
      <c r="DD180" s="287">
        <f t="shared" ca="1" si="188"/>
        <v>1.1177281417728339E-2</v>
      </c>
      <c r="DE180" s="287">
        <f t="shared" ca="1" si="188"/>
        <v>1.1177281417728339E-2</v>
      </c>
      <c r="DF180" s="287">
        <f t="shared" ca="1" si="188"/>
        <v>1.1177281417728339E-2</v>
      </c>
      <c r="DG180" s="287">
        <f t="shared" ca="1" si="188"/>
        <v>1.1177281417728339E-2</v>
      </c>
      <c r="DH180" s="287">
        <f t="shared" ca="1" si="188"/>
        <v>1.1177281417728339E-2</v>
      </c>
      <c r="DI180" s="287">
        <f t="shared" ca="1" si="188"/>
        <v>1.1177281417728339E-2</v>
      </c>
      <c r="DJ180" s="287">
        <f t="shared" ca="1" si="188"/>
        <v>1.1177281417728339E-2</v>
      </c>
      <c r="DK180" s="287">
        <f t="shared" ca="1" si="188"/>
        <v>1.1177281417728339E-2</v>
      </c>
      <c r="DL180" s="287">
        <f t="shared" ca="1" si="188"/>
        <v>1.1177281417728339E-2</v>
      </c>
      <c r="DM180" s="287">
        <f t="shared" ca="1" si="188"/>
        <v>1.1177281417728339E-2</v>
      </c>
      <c r="DN180" s="287">
        <f t="shared" ca="1" si="188"/>
        <v>1.1177281417728339E-2</v>
      </c>
      <c r="DO180" s="287">
        <f t="shared" ca="1" si="188"/>
        <v>1.1177281417728339E-2</v>
      </c>
      <c r="DP180" s="287">
        <f t="shared" ca="1" si="188"/>
        <v>1.1177281417728339E-2</v>
      </c>
      <c r="DQ180" s="287">
        <f t="shared" ca="1" si="188"/>
        <v>1.1177281417728339E-2</v>
      </c>
      <c r="DR180" s="287">
        <f t="shared" ca="1" si="188"/>
        <v>1.1177281417728339E-2</v>
      </c>
      <c r="DS180" s="287">
        <f t="shared" ca="1" si="188"/>
        <v>1.1177281417728339E-2</v>
      </c>
      <c r="DT180" s="287">
        <f t="shared" ca="1" si="188"/>
        <v>1.1177281417728339E-2</v>
      </c>
      <c r="DU180" s="287">
        <f t="shared" ca="1" si="188"/>
        <v>1.1177281417728339E-2</v>
      </c>
      <c r="DV180" s="287">
        <f t="shared" ca="1" si="188"/>
        <v>1.1177281417728339E-2</v>
      </c>
    </row>
    <row r="181" spans="1:126" hidden="1" x14ac:dyDescent="0.2">
      <c r="A181" s="10" t="str">
        <f ca="1">Language!A1334</f>
        <v>Точка безубыточности</v>
      </c>
      <c r="C181" s="46" t="str">
        <f ca="1">Параметры!$C$70</f>
        <v>тыс. руб.</v>
      </c>
      <c r="F181" s="6" t="s">
        <v>696</v>
      </c>
      <c r="G181" s="266">
        <f ca="1">IFERROR(-(G180*SUM(Отчеты!G7,Отчеты!G13:G16,Отчеты!G19:G21))/(Отчеты!G6+(SUM(Отчеты!G7,Отчеты!G13:G16,Отчеты!G19:G21)*(1-G180)))*Отчеты!G6,"-")</f>
        <v>-2775.3391323076244</v>
      </c>
      <c r="H181" s="266">
        <f ca="1">IFERROR(-(H180*SUM(Отчеты!H7,Отчеты!H13:H16,Отчеты!H19:H21))/(Отчеты!H6+(SUM(Отчеты!H7,Отчеты!H13:H16,Отчеты!H19:H21)*(1-H180)))*Отчеты!H6,"-")</f>
        <v>-116117.85253928864</v>
      </c>
      <c r="I181" s="266">
        <f ca="1">IFERROR(-(I180*SUM(Отчеты!I7,Отчеты!I13:I16,Отчеты!I19:I21))/(Отчеты!I6+(SUM(Отчеты!I7,Отчеты!I13:I16,Отчеты!I19:I21)*(1-I180)))*Отчеты!I6,"-")</f>
        <v>13748.467451805574</v>
      </c>
      <c r="J181" s="266">
        <f ca="1">IFERROR(-(J180*SUM(Отчеты!J7,Отчеты!J13:J16,Отчеты!J19:J21))/(Отчеты!J6+(SUM(Отчеты!J7,Отчеты!J13:J16,Отчеты!J19:J21)*(1-J180)))*Отчеты!J6,"-")</f>
        <v>10244.009723553378</v>
      </c>
      <c r="K181" s="266">
        <f ca="1">IFERROR(-(K180*SUM(Отчеты!K7,Отчеты!K13:K16,Отчеты!K19:K21))/(Отчеты!K6+(SUM(Отчеты!K7,Отчеты!K13:K16,Отчеты!K19:K21)*(1-K180)))*Отчеты!K6,"-")</f>
        <v>10171.30375176322</v>
      </c>
      <c r="L181" s="266">
        <f ca="1">IFERROR(-(L180*SUM(Отчеты!L7,Отчеты!L13:L16,Отчеты!L19:L21))/(Отчеты!L6+(SUM(Отчеты!L7,Отчеты!L13:L16,Отчеты!L19:L21)*(1-L180)))*Отчеты!L6,"-")</f>
        <v>12531.285736804764</v>
      </c>
      <c r="M181" s="266">
        <f ca="1">IFERROR(-(M180*SUM(Отчеты!M7,Отчеты!M13:M16,Отчеты!M19:M21))/(Отчеты!M6+(SUM(Отчеты!M7,Отчеты!M13:M16,Отчеты!M19:M21)*(1-M180)))*Отчеты!M6,"-")</f>
        <v>14975.318330387237</v>
      </c>
      <c r="N181" s="266">
        <f ca="1">IFERROR(-(N180*SUM(Отчеты!N7,Отчеты!N13:N16,Отчеты!N19:N21))/(Отчеты!N6+(SUM(Отчеты!N7,Отчеты!N13:N16,Отчеты!N19:N21)*(1-N180)))*Отчеты!N6,"-")</f>
        <v>16755.021975681921</v>
      </c>
      <c r="O181" s="266">
        <f ca="1">IFERROR(-(O180*SUM(Отчеты!O7,Отчеты!O13:O16,Отчеты!O19:O21))/(Отчеты!O6+(SUM(Отчеты!O7,Отчеты!O13:O16,Отчеты!O19:O21)*(1-O180)))*Отчеты!O6,"-")</f>
        <v>15857.784336835855</v>
      </c>
      <c r="P181" s="266">
        <f ca="1">IFERROR(-(P180*SUM(Отчеты!P7,Отчеты!P13:P16,Отчеты!P19:P21))/(Отчеты!P6+(SUM(Отчеты!P7,Отчеты!P13:P16,Отчеты!P19:P21)*(1-P180)))*Отчеты!P6,"-")</f>
        <v>15866.190161564879</v>
      </c>
      <c r="Q181" s="266">
        <f ca="1">IFERROR(-(Q180*SUM(Отчеты!Q7,Отчеты!Q13:Q16,Отчеты!Q19:Q21))/(Отчеты!Q6+(SUM(Отчеты!Q7,Отчеты!Q13:Q16,Отчеты!Q19:Q21)*(1-Q180)))*Отчеты!Q6,"-")</f>
        <v>15596.942363803435</v>
      </c>
      <c r="R181" s="266">
        <f ca="1">IFERROR(-(R180*SUM(Отчеты!R7,Отчеты!R13:R16,Отчеты!R19:R21))/(Отчеты!R6+(SUM(Отчеты!R7,Отчеты!R13:R16,Отчеты!R19:R21)*(1-R180)))*Отчеты!R6,"-")</f>
        <v>15681.611156121</v>
      </c>
      <c r="S181" s="266">
        <f ca="1">IFERROR(-(S180*SUM(Отчеты!S7,Отчеты!S13:S16,Отчеты!S19:S21))/(Отчеты!S6+(SUM(Отчеты!S7,Отчеты!S13:S16,Отчеты!S19:S21)*(1-S180)))*Отчеты!S6,"-")</f>
        <v>15898.584133709148</v>
      </c>
      <c r="T181" s="266">
        <f ca="1">IFERROR(-(T180*SUM(Отчеты!T7,Отчеты!T13:T16,Отчеты!T19:T21))/(Отчеты!T6+(SUM(Отчеты!T7,Отчеты!T13:T16,Отчеты!T19:T21)*(1-T180)))*Отчеты!T6,"-")</f>
        <v>15985.283312383996</v>
      </c>
      <c r="U181" s="266">
        <f ca="1">IFERROR(-(U180*SUM(Отчеты!U7,Отчеты!U13:U16,Отчеты!U19:U21))/(Отчеты!U6+(SUM(Отчеты!U7,Отчеты!U13:U16,Отчеты!U19:U21)*(1-U180)))*Отчеты!U6,"-")</f>
        <v>15292.554621283118</v>
      </c>
      <c r="V181" s="266">
        <f ca="1">IFERROR(-(V180*SUM(Отчеты!V7,Отчеты!V13:V16,Отчеты!V19:V21))/(Отчеты!V6+(SUM(Отчеты!V7,Отчеты!V13:V16,Отчеты!V19:V21)*(1-V180)))*Отчеты!V6,"-")</f>
        <v>15582.939546907026</v>
      </c>
      <c r="W181" s="266">
        <f ca="1">IFERROR(-(W180*SUM(Отчеты!W7,Отчеты!W13:W16,Отчеты!W19:W21))/(Отчеты!W6+(SUM(Отчеты!W7,Отчеты!W13:W16,Отчеты!W19:W21)*(1-W180)))*Отчеты!W6,"-")</f>
        <v>15669.744124835908</v>
      </c>
      <c r="X181" s="266">
        <f ca="1">IFERROR(-(X180*SUM(Отчеты!X7,Отчеты!X13:X16,Отчеты!X19:X21))/(Отчеты!X6+(SUM(Отчеты!X7,Отчеты!X13:X16,Отчеты!X19:X21)*(1-X180)))*Отчеты!X6,"-")</f>
        <v>15757.039693985656</v>
      </c>
      <c r="Y181" s="266">
        <f ca="1">IFERROR(-(Y180*SUM(Отчеты!Y7,Отчеты!Y13:Y16,Отчеты!Y19:Y21))/(Отчеты!Y6+(SUM(Отчеты!Y7,Отчеты!Y13:Y16,Отчеты!Y19:Y21)*(1-Y180)))*Отчеты!Y6,"-")</f>
        <v>15844.829029409813</v>
      </c>
      <c r="Z181" s="266">
        <f ca="1">IFERROR(-(Z180*SUM(Отчеты!Z7,Отчеты!Z13:Z16,Отчеты!Z19:Z21))/(Отчеты!Z6+(SUM(Отчеты!Z7,Отчеты!Z13:Z16,Отчеты!Z19:Z21)*(1-Z180)))*Отчеты!Z6,"-")</f>
        <v>20391.129158949272</v>
      </c>
      <c r="AA181" s="266">
        <f ca="1">IFERROR(-(AA180*SUM(Отчеты!AA7,Отчеты!AA13:AA16,Отчеты!AA19:AA21))/(Отчеты!AA6+(SUM(Отчеты!AA7,Отчеты!AA13:AA16,Отчеты!AA19:AA21)*(1-AA180)))*Отчеты!AA6,"-")</f>
        <v>15813.747169833645</v>
      </c>
      <c r="AB181" s="266">
        <f ca="1">IFERROR(-(AB180*SUM(Отчеты!AB7,Отчеты!AB13:AB16,Отчеты!AB19:AB21))/(Отчеты!AB6+(SUM(Отчеты!AB7,Отчеты!AB13:AB16,Отчеты!AB19:AB21)*(1-AB180)))*Отчеты!AB6,"-")</f>
        <v>15902.339942821269</v>
      </c>
      <c r="AC181" s="266">
        <f ca="1">IFERROR(-(AC180*SUM(Отчеты!AC7,Отчеты!AC13:AC16,Отчеты!AC19:AC21))/(Отчеты!AC6+(SUM(Отчеты!AC7,Отчеты!AC13:AC16,Отчеты!AC19:AC21)*(1-AC180)))*Отчеты!AC6,"-")</f>
        <v>15991.317724563029</v>
      </c>
      <c r="AD181" s="266">
        <f ca="1">IFERROR(-(AD180*SUM(Отчеты!AD7,Отчеты!AD13:AD16,Отчеты!AD19:AD21))/(Отчеты!AD6+(SUM(Отчеты!AD7,Отчеты!AD13:AD16,Отчеты!AD19:AD21)*(1-AD180)))*Отчеты!AD6,"-")</f>
        <v>16080.915310913133</v>
      </c>
      <c r="AE181" s="266">
        <f ca="1">IFERROR(-(AE180*SUM(Отчеты!AE7,Отчеты!AE13:AE16,Отчеты!AE19:AE21))/(Отчеты!AE6+(SUM(Отчеты!AE7,Отчеты!AE13:AE16,Отчеты!AE19:AE21)*(1-AE180)))*Отчеты!AE6,"-")</f>
        <v>16171.019563423115</v>
      </c>
      <c r="AF181" s="266">
        <f ca="1">IFERROR(-(AF180*SUM(Отчеты!AF7,Отчеты!AF13:AF16,Отчеты!AF19:AF21))/(Отчеты!AF6+(SUM(Отчеты!AF7,Отчеты!AF13:AF16,Отчеты!AF19:AF21)*(1-AF180)))*Отчеты!AF6,"-")</f>
        <v>16261.633346464198</v>
      </c>
      <c r="AG181" s="266">
        <f ca="1">IFERROR(-(AG180*SUM(Отчеты!AG7,Отчеты!AG13:AG16,Отчеты!AG19:AG21))/(Отчеты!AG6+(SUM(Отчеты!AG7,Отчеты!AG13:AG16,Отчеты!AG19:AG21)*(1-AG180)))*Отчеты!AG6,"-")</f>
        <v>16352.759540605386</v>
      </c>
      <c r="AH181" s="266">
        <f ca="1">IFERROR(-(AH180*SUM(Отчеты!AH7,Отчеты!AH13:AH16,Отчеты!AH19:AH21))/(Отчеты!AH6+(SUM(Отчеты!AH7,Отчеты!AH13:AH16,Отчеты!AH19:AH21)*(1-AH180)))*Отчеты!AH6,"-")</f>
        <v>16657.434247792997</v>
      </c>
      <c r="AI181" s="266">
        <f ca="1">IFERROR(-(AI180*SUM(Отчеты!AI7,Отчеты!AI13:AI16,Отчеты!AI19:AI21))/(Отчеты!AI6+(SUM(Отчеты!AI7,Отчеты!AI13:AI16,Отчеты!AI19:AI21)*(1-AI180)))*Отчеты!AI6,"-")</f>
        <v>16750.317396085302</v>
      </c>
      <c r="AJ181" s="266">
        <f ca="1">IFERROR(-(AJ180*SUM(Отчеты!AJ7,Отчеты!AJ13:AJ16,Отчеты!AJ19:AJ21))/(Отчеты!AJ6+(SUM(Отчеты!AJ7,Отчеты!AJ13:AJ16,Отчеты!AJ19:AJ21)*(1-AJ180)))*Отчеты!AJ6,"-")</f>
        <v>16843.725891872469</v>
      </c>
      <c r="AK181" s="266">
        <f ca="1">IFERROR(-(AK180*SUM(Отчеты!AK7,Отчеты!AK13:AK16,Отчеты!AK19:AK21))/(Отчеты!AK6+(SUM(Отчеты!AK7,Отчеты!AK13:AK16,Отчеты!AK19:AK21)*(1-AK180)))*Отчеты!AK6,"-")</f>
        <v>16937.662704540729</v>
      </c>
      <c r="AL181" s="266">
        <f ca="1">IFERROR(-(AL180*SUM(Отчеты!AL7,Отчеты!AL13:AL16,Отчеты!AL19:AL21))/(Отчеты!AL6+(SUM(Отчеты!AL7,Отчеты!AL13:AL16,Отчеты!AL19:AL21)*(1-AL180)))*Отчеты!AL6,"-")</f>
        <v>21798.553020717507</v>
      </c>
      <c r="AM181" s="266">
        <f ca="1">IFERROR(-(AM180*SUM(Отчеты!AM7,Отчеты!AM13:AM16,Отчеты!AM19:AM21))/(Отчеты!AM6+(SUM(Отчеты!AM7,Отчеты!AM13:AM16,Отчеты!AM19:AM21)*(1-AM180)))*Отчеты!AM6,"-")</f>
        <v>16910.44071454087</v>
      </c>
      <c r="AN181" s="266">
        <f ca="1">IFERROR(-(AN180*SUM(Отчеты!AN7,Отчеты!AN13:AN16,Отчеты!AN19:AN21))/(Отчеты!AN6+(SUM(Отчеты!AN7,Отчеты!AN13:AN16,Отчеты!AN19:AN21)*(1-AN180)))*Отчеты!AN6,"-")</f>
        <v>17005.235822299604</v>
      </c>
      <c r="AO181" s="266">
        <f ca="1">IFERROR(-(AO180*SUM(Отчеты!AO7,Отчеты!AO13:AO16,Отчеты!AO19:AO21))/(Отчеты!AO6+(SUM(Отчеты!AO7,Отчеты!AO13:AO16,Отчеты!AO19:AO21)*(1-AO180)))*Отчеты!AO6,"-")</f>
        <v>17100.566979932617</v>
      </c>
      <c r="AP181" s="266">
        <f ca="1">IFERROR(-(AP180*SUM(Отчеты!AP7,Отчеты!AP13:AP16,Отчеты!AP19:AP21))/(Отчеты!AP6+(SUM(Отчеты!AP7,Отчеты!AP13:AP16,Отчеты!AP19:AP21)*(1-AP180)))*Отчеты!AP6,"-")</f>
        <v>17196.437217973315</v>
      </c>
      <c r="AQ181" s="266">
        <f ca="1">IFERROR(-(AQ180*SUM(Отчеты!AQ7,Отчеты!AQ13:AQ16,Отчеты!AQ19:AQ21))/(Отчеты!AQ6+(SUM(Отчеты!AQ7,Отчеты!AQ13:AQ16,Отчеты!AQ19:AQ21)*(1-AQ180)))*Отчеты!AQ6,"-")</f>
        <v>17292.849584092291</v>
      </c>
      <c r="AR181" s="266">
        <f ca="1">IFERROR(-(AR180*SUM(Отчеты!AR7,Отчеты!AR13:AR16,Отчеты!AR19:AR21))/(Отчеты!AR6+(SUM(Отчеты!AR7,Отчеты!AR13:AR16,Отчеты!AR19:AR21)*(1-AR180)))*Отчеты!AR6,"-")</f>
        <v>17389.807143194448</v>
      </c>
      <c r="AS181" s="266">
        <f ca="1">IFERROR(-(AS180*SUM(Отчеты!AS7,Отчеты!AS13:AS16,Отчеты!AS19:AS21))/(Отчеты!AS6+(SUM(Отчеты!AS7,Отчеты!AS13:AS16,Отчеты!AS19:AS21)*(1-AS180)))*Отчеты!AS6,"-")</f>
        <v>17487.312977516038</v>
      </c>
      <c r="AT181" s="266">
        <f ca="1">IFERROR(-(AT180*SUM(Отчеты!AT7,Отчеты!AT13:AT16,Отчеты!AT19:AT21))/(Отчеты!AT6+(SUM(Отчеты!AT7,Отчеты!AT13:AT16,Отчеты!AT19:AT21)*(1-AT180)))*Отчеты!AT6,"-")</f>
        <v>17807.366616320065</v>
      </c>
      <c r="AU181" s="266">
        <f ca="1">IFERROR(-(AU180*SUM(Отчеты!AU7,Отчеты!AU13:AU16,Отчеты!AU19:AU21))/(Отчеты!AU6+(SUM(Отчеты!AU7,Отчеты!AU13:AU16,Отчеты!AU19:AU21)*(1-AU180)))*Отчеты!AU6,"-")</f>
        <v>17906.753656440298</v>
      </c>
      <c r="AV181" s="266">
        <f ca="1">IFERROR(-(AV180*SUM(Отчеты!AV7,Отчеты!AV13:AV16,Отчеты!AV19:AV21))/(Отчеты!AV6+(SUM(Отчеты!AV7,Отчеты!AV13:AV16,Отчеты!AV19:AV21)*(1-AV180)))*Отчеты!AV6,"-")</f>
        <v>18006.702806336772</v>
      </c>
      <c r="AW181" s="266">
        <f ca="1">IFERROR(-(AW180*SUM(Отчеты!AW7,Отчеты!AW13:AW16,Отчеты!AW19:AW21))/(Отчеты!AW6+(SUM(Отчеты!AW7,Отчеты!AW13:AW16,Отчеты!AW19:AW21)*(1-AW180)))*Отчеты!AW6,"-")</f>
        <v>18107.217243325067</v>
      </c>
      <c r="AX181" s="266">
        <f ca="1">IFERROR(-(AX180*SUM(Отчеты!AX7,Отчеты!AX13:AX16,Отчеты!AX19:AX21))/(Отчеты!AX6+(SUM(Отчеты!AX7,Отчеты!AX13:AX16,Отчеты!AX19:AX21)*(1-AX180)))*Отчеты!AX6,"-")</f>
        <v>23304.767826156945</v>
      </c>
      <c r="AY181" s="266">
        <f ca="1">IFERROR(-(AY180*SUM(Отчеты!AY7,Отчеты!AY13:AY16,Отчеты!AY19:AY21))/(Отчеты!AY6+(SUM(Отчеты!AY7,Отчеты!AY13:AY16,Отчеты!AY19:AY21)*(1-AY180)))*Отчеты!AY6,"-")</f>
        <v>18084.036576875107</v>
      </c>
      <c r="AZ181" s="266">
        <f ca="1">IFERROR(-(AZ180*SUM(Отчеты!AZ7,Отчеты!AZ13:AZ16,Отчеты!AZ19:AZ21))/(Отчеты!AZ6+(SUM(Отчеты!AZ7,Отчеты!AZ13:AZ16,Отчеты!AZ19:AZ21)*(1-AZ180)))*Отчеты!AZ6,"-")</f>
        <v>18185.468116918462</v>
      </c>
      <c r="BA181" s="266">
        <f ca="1">IFERROR(-(BA180*SUM(Отчеты!BA7,Отчеты!BA13:BA16,Отчеты!BA19:BA21))/(Отчеты!BA6+(SUM(Отчеты!BA7,Отчеты!BA13:BA16,Отчеты!BA19:BA21)*(1-BA180)))*Отчеты!BA6,"-")</f>
        <v>18287.473225883292</v>
      </c>
      <c r="BB181" s="266">
        <f ca="1">IFERROR(-(BB180*SUM(Отчеты!BB7,Отчеты!BB13:BB16,Отчеты!BB19:BB21))/(Отчеты!BB6+(SUM(Отчеты!BB7,Отчеты!BB13:BB16,Отчеты!BB19:BB21)*(1-BB180)))*Отчеты!BB6,"-")</f>
        <v>18390.055146466297</v>
      </c>
      <c r="BC181" s="266">
        <f ca="1">IFERROR(-(BC180*SUM(Отчеты!BC7,Отчеты!BC13:BC16,Отчеты!BC19:BC21))/(Отчеты!BC6+(SUM(Отчеты!BC7,Отчеты!BC13:BC16,Отчеты!BC19:BC21)*(1-BC180)))*Отчеты!BC6,"-")</f>
        <v>18493.217139700955</v>
      </c>
      <c r="BD181" s="266">
        <f ca="1">IFERROR(-(BD180*SUM(Отчеты!BD7,Отчеты!BD13:BD16,Отчеты!BD19:BD21))/(Отчеты!BD6+(SUM(Отчеты!BD7,Отчеты!BD13:BD16,Отчеты!BD19:BD21)*(1-BD180)))*Отчеты!BD6,"-")</f>
        <v>18596.962485061078</v>
      </c>
      <c r="BE181" s="266">
        <f ca="1">IFERROR(-(BE180*SUM(Отчеты!BE7,Отчеты!BE13:BE16,Отчеты!BE19:BE21))/(Отчеты!BE6+(SUM(Отчеты!BE7,Отчеты!BE13:BE16,Отчеты!BE19:BE21)*(1-BE180)))*Отчеты!BE6,"-")</f>
        <v>18701.294480565026</v>
      </c>
      <c r="BF181" s="266">
        <f ca="1">IFERROR(-(BF180*SUM(Отчеты!BF7,Отчеты!BF13:BF16,Отчеты!BF19:BF21))/(Отчеты!BF6+(SUM(Отчеты!BF7,Отчеты!BF13:BF16,Отчеты!BF19:BF21)*(1-BF180)))*Отчеты!BF6,"-")</f>
        <v>19037.818328832138</v>
      </c>
      <c r="BG181" s="266">
        <f ca="1">IFERROR(-(BG180*SUM(Отчеты!BG7,Отчеты!BG13:BG16,Отчеты!BG19:BG21))/(Отчеты!BG6+(SUM(Отчеты!BG7,Отчеты!BG13:BG16,Отчеты!BG19:BG21)*(1-BG180)))*Отчеты!BG6,"-")</f>
        <v>19144.164393359097</v>
      </c>
      <c r="BH181" s="266">
        <f ca="1">IFERROR(-(BH180*SUM(Отчеты!BH7,Отчеты!BH13:BH16,Отчеты!BH19:BH21))/(Отчеты!BH6+(SUM(Отчеты!BH7,Отчеты!BH13:BH16,Отчеты!BH19:BH21)*(1-BH180)))*Отчеты!BH6,"-")</f>
        <v>19251.111904140987</v>
      </c>
      <c r="BI181" s="266">
        <f ca="1">IFERROR(-(BI180*SUM(Отчеты!BI7,Отчеты!BI13:BI16,Отчеты!BI19:BI21))/(Отчеты!BI6+(SUM(Отчеты!BI7,Отчеты!BI13:BI16,Отчеты!BI19:BI21)*(1-BI180)))*Отчеты!BI6,"-")</f>
        <v>19358.664260972299</v>
      </c>
      <c r="BJ181" s="266">
        <f ca="1">IFERROR(-(BJ180*SUM(Отчеты!BJ7,Отчеты!BJ13:BJ16,Отчеты!BJ19:BJ21))/(Отчеты!BJ6+(SUM(Отчеты!BJ7,Отчеты!BJ13:BJ16,Отчеты!BJ19:BJ21)*(1-BJ180)))*Отчеты!BJ6,"-")</f>
        <v>24916.445650958223</v>
      </c>
      <c r="BK181" s="266">
        <f ca="1">IFERROR(-(BK180*SUM(Отчеты!BK7,Отчеты!BK13:BK16,Отчеты!BK19:BK21))/(Отчеты!BK6+(SUM(Отчеты!BK7,Отчеты!BK13:BK16,Отчеты!BK19:BK21)*(1-BK180)))*Отчеты!BK6,"-")</f>
        <v>19339.793158807275</v>
      </c>
      <c r="BL181" s="266">
        <f ca="1">IFERROR(-(BL180*SUM(Отчеты!BL7,Отчеты!BL13:BL16,Отчеты!BL19:BL21))/(Отчеты!BL6+(SUM(Отчеты!BL7,Отчеты!BL13:BL16,Отчеты!BL19:BL21)*(1-BL180)))*Отчеты!BL6,"-")</f>
        <v>19448.325629748269</v>
      </c>
      <c r="BM181" s="266">
        <f ca="1">IFERROR(-(BM180*SUM(Отчеты!BM7,Отчеты!BM13:BM16,Отчеты!BM19:BM21))/(Отчеты!BM6+(SUM(Отчеты!BM7,Отчеты!BM13:BM16,Отчеты!BM19:BM21)*(1-BM180)))*Отчеты!BM6,"-")</f>
        <v>19557.471815292891</v>
      </c>
      <c r="BN181" s="266">
        <f ca="1">IFERROR(-(BN180*SUM(Отчеты!BN7,Отчеты!BN13:BN16,Отчеты!BN19:BN21))/(Отчеты!BN6+(SUM(Отчеты!BN7,Отчеты!BN13:BN16,Отчеты!BN19:BN21)*(1-BN180)))*Отчеты!BN6,"-")</f>
        <v>19667.235185150828</v>
      </c>
      <c r="BO181" s="266">
        <f ca="1">IFERROR(-(BO180*SUM(Отчеты!BO7,Отчеты!BO13:BO16,Отчеты!BO19:BO21))/(Отчеты!BO6+(SUM(Отчеты!BO7,Отчеты!BO13:BO16,Отчеты!BO19:BO21)*(1-BO180)))*Отчеты!BO6,"-")</f>
        <v>19777.619228651882</v>
      </c>
      <c r="BP181" s="266">
        <f ca="1">IFERROR(-(BP180*SUM(Отчеты!BP7,Отчеты!BP13:BP16,Отчеты!BP19:BP21))/(Отчеты!BP6+(SUM(Отчеты!BP7,Отчеты!BP13:BP16,Отчеты!BP19:BP21)*(1-BP180)))*Отчеты!BP6,"-")</f>
        <v>19888.627454856902</v>
      </c>
      <c r="BQ181" s="266">
        <f ca="1">IFERROR(-(BQ180*SUM(Отчеты!BQ7,Отчеты!BQ13:BQ16,Отчеты!BQ19:BQ21))/(Отчеты!BQ6+(SUM(Отчеты!BQ7,Отчеты!BQ13:BQ16,Отчеты!BQ19:BQ21)*(1-BQ180)))*Отчеты!BQ6,"-")</f>
        <v>20000.263392669291</v>
      </c>
      <c r="BR181" s="266">
        <f ca="1">IFERROR(-(BR180*SUM(Отчеты!BR7,Отчеты!BR13:BR16,Отчеты!BR19:BR21))/(Отчеты!BR6+(SUM(Отчеты!BR7,Отчеты!BR13:BR16,Отчеты!BR19:BR21)*(1-BR180)))*Отчеты!BR6,"-")</f>
        <v>20354.424115347781</v>
      </c>
      <c r="BS181" s="266">
        <f ca="1">IFERROR(-(BS180*SUM(Отчеты!BS7,Отчеты!BS13:BS16,Отчеты!BS19:BS21))/(Отчеты!BS6+(SUM(Отчеты!BS7,Отчеты!BS13:BS16,Отчеты!BS19:BS21)*(1-BS180)))*Отчеты!BS6,"-")</f>
        <v>20468.21620584933</v>
      </c>
      <c r="BT181" s="266">
        <f ca="1">IFERROR(-(BT180*SUM(Отчеты!BT7,Отчеты!BT13:BT16,Отчеты!BT19:BT21))/(Отчеты!BT6+(SUM(Отчеты!BT7,Отчеты!BT13:BT16,Отчеты!BT19:BT21)*(1-BT180)))*Отчеты!BT6,"-")</f>
        <v>20582.651833414198</v>
      </c>
      <c r="BU181" s="266">
        <f ca="1">IFERROR(-(BU180*SUM(Отчеты!BU7,Отчеты!BU13:BU16,Отчеты!BU19:BU21))/(Отчеты!BU6+(SUM(Отчеты!BU7,Отчеты!BU13:BU16,Отчеты!BU19:BU21)*(1-BU180)))*Отчеты!BU6,"-")</f>
        <v>20697.734635884604</v>
      </c>
      <c r="BV181" s="266">
        <f ca="1">IFERROR(-(BV180*SUM(Отчеты!BV7,Отчеты!BV13:BV16,Отчеты!BV19:BV21))/(Отчеты!BV6+(SUM(Отчеты!BV7,Отчеты!BV13:BV16,Отчеты!BV19:BV21)*(1-BV180)))*Отчеты!BV6,"-")</f>
        <v>26640.967021884771</v>
      </c>
      <c r="BW181" s="266">
        <f ca="1">IFERROR(-(BW180*SUM(Отчеты!BW7,Отчеты!BW13:BW16,Отчеты!BW19:BW21))/(Отчеты!BW6+(SUM(Отчеты!BW7,Отчеты!BW13:BW16,Отчеты!BW19:BW21)*(1-BW180)))*Отчеты!BW6,"-")</f>
        <v>20683.461110460597</v>
      </c>
      <c r="BX181" s="266">
        <f ca="1">IFERROR(-(BX180*SUM(Отчеты!BX7,Отчеты!BX13:BX16,Отчеты!BX19:BX21))/(Отчеты!BX6+(SUM(Отчеты!BX7,Отчеты!BX13:BX16,Отчеты!BX19:BX21)*(1-BX180)))*Отчеты!BX6,"-")</f>
        <v>20799.591529317244</v>
      </c>
      <c r="BY181" s="266">
        <f ca="1">IFERROR(-(BY180*SUM(Отчеты!BY7,Отчеты!BY13:BY16,Отчеты!BY19:BY21))/(Отчеты!BY6+(SUM(Отчеты!BY7,Отчеты!BY13:BY16,Отчеты!BY19:BY21)*(1-BY180)))*Отчеты!BY6,"-")</f>
        <v>20916.378618937968</v>
      </c>
      <c r="BZ181" s="266">
        <f ca="1">IFERROR(-(BZ180*SUM(Отчеты!BZ7,Отчеты!BZ13:BZ16,Отчеты!BZ19:BZ21))/(Отчеты!BZ6+(SUM(Отчеты!BZ7,Отчеты!BZ13:BZ16,Отчеты!BZ19:BZ21)*(1-BZ180)))*Отчеты!BZ6,"-")</f>
        <v>21033.826091934614</v>
      </c>
      <c r="CA181" s="266">
        <f ca="1">IFERROR(-(CA180*SUM(Отчеты!CA7,Отчеты!CA13:CA16,Отчеты!CA19:CA21))/(Отчеты!CA6+(SUM(Отчеты!CA7,Отчеты!CA13:CA16,Отчеты!CA19:CA21)*(1-CA180)))*Отчеты!CA6,"-")</f>
        <v>21151.93768191239</v>
      </c>
      <c r="CB181" s="266">
        <f ca="1">IFERROR(-(CB180*SUM(Отчеты!CB7,Отчеты!CB13:CB16,Отчеты!CB19:CB21))/(Отчеты!CB6+(SUM(Отчеты!CB7,Отчеты!CB13:CB16,Отчеты!CB19:CB21)*(1-CB180)))*Отчеты!CB6,"-")</f>
        <v>21270.717143588601</v>
      </c>
      <c r="CC181" s="266">
        <f ca="1">IFERROR(-(CC180*SUM(Отчеты!CC7,Отчеты!CC13:CC16,Отчеты!CC19:CC21))/(Отчеты!CC6+(SUM(Отчеты!CC7,Отчеты!CC13:CC16,Отчеты!CC19:CC21)*(1-CC180)))*Отчеты!CC6,"-")</f>
        <v>21390.168252911939</v>
      </c>
      <c r="CD181" s="266">
        <f ca="1">IFERROR(-(CD180*SUM(Отчеты!CD7,Отчеты!CD13:CD16,Отчеты!CD19:CD21))/(Отчеты!CD6+(SUM(Отчеты!CD7,Отчеты!CD13:CD16,Отчеты!CD19:CD21)*(1-CD180)))*Отчеты!CD6,"-")</f>
        <v>21763.213249535918</v>
      </c>
      <c r="CE181" s="266">
        <f ca="1">IFERROR(-(CE180*SUM(Отчеты!CE7,Отчеты!CE13:CE16,Отчеты!CE19:CE21))/(Отчеты!CE6+(SUM(Отчеты!CE7,Отчеты!CE13:CE16,Отчеты!CE19:CE21)*(1-CE180)))*Отчеты!CE6,"-")</f>
        <v>21884.972466690149</v>
      </c>
      <c r="CF181" s="266">
        <f ca="1">IFERROR(-(CF180*SUM(Отчеты!CF7,Отчеты!CF13:CF16,Отчеты!CF19:CF21))/(Отчеты!CF6+(SUM(Отчеты!CF7,Отчеты!CF13:CF16,Отчеты!CF19:CF21)*(1-CF180)))*Отчеты!CF6,"-")</f>
        <v>22007.420258792441</v>
      </c>
      <c r="CG181" s="266">
        <f ca="1">IFERROR(-(CG180*SUM(Отчеты!CG7,Отчеты!CG13:CG16,Отчеты!CG19:CG21))/(Отчеты!CG6+(SUM(Отчеты!CG7,Отчеты!CG13:CG16,Отчеты!CG19:CG21)*(1-CG180)))*Отчеты!CG6,"-")</f>
        <v>22130.56051839166</v>
      </c>
      <c r="CH181" s="266">
        <f ca="1">IFERROR(-(CH180*SUM(Отчеты!CH7,Отчеты!CH13:CH16,Отчеты!CH19:CH21))/(Отчеты!CH6+(SUM(Отчеты!CH7,Отчеты!CH13:CH16,Отчеты!CH19:CH21)*(1-CH180)))*Отчеты!CH6,"-")</f>
        <v>28486.229232815174</v>
      </c>
      <c r="CI181" s="266">
        <f ca="1">IFERROR(-(CI180*SUM(Отчеты!CI7,Отчеты!CI13:CI16,Отчеты!CI19:CI21))/(Отчеты!CI6+(SUM(Отчеты!CI7,Отчеты!CI13:CI16,Отчеты!CI19:CI21)*(1-CI180)))*Отчеты!CI6,"-")</f>
        <v>22121.193668125794</v>
      </c>
      <c r="CJ181" s="266">
        <f ca="1">IFERROR(-(CJ180*SUM(Отчеты!CJ7,Отчеты!CJ13:CJ16,Отчеты!CJ19:CJ21))/(Отчеты!CJ6+(SUM(Отчеты!CJ7,Отчеты!CJ13:CJ16,Отчеты!CJ19:CJ21)*(1-CJ180)))*Отчеты!CJ6,"-")</f>
        <v>22245.453846364384</v>
      </c>
      <c r="CK181" s="266">
        <f ca="1">IFERROR(-(CK180*SUM(Отчеты!CK7,Отчеты!CK13:CK16,Отчеты!CK19:CK21))/(Отчеты!CK6+(SUM(Отчеты!CK7,Отчеты!CK13:CK16,Отчеты!CK19:CK21)*(1-CK180)))*Отчеты!CK6,"-")</f>
        <v>22370.416658719765</v>
      </c>
      <c r="CL181" s="266">
        <f ca="1">IFERROR(-(CL180*SUM(Отчеты!CL7,Отчеты!CL13:CL16,Отчеты!CL19:CL21))/(Отчеты!CL6+(SUM(Отчеты!CL7,Отчеты!CL13:CL16,Отчеты!CL19:CL21)*(1-CL180)))*Отчеты!CL6,"-")</f>
        <v>22496.086077707383</v>
      </c>
      <c r="CM181" s="266">
        <f ca="1">IFERROR(-(CM180*SUM(Отчеты!CM7,Отчеты!CM13:CM16,Отчеты!CM19:CM21))/(Отчеты!CM6+(SUM(Отчеты!CM7,Отчеты!CM13:CM16,Отчеты!CM19:CM21)*(1-CM180)))*Отчеты!CM6,"-")</f>
        <v>22622.466098305671</v>
      </c>
      <c r="CN181" s="266">
        <f ca="1">IFERROR(-(CN180*SUM(Отчеты!CN7,Отчеты!CN13:CN16,Отчеты!CN19:CN21))/(Отчеты!CN6+(SUM(Отчеты!CN7,Отчеты!CN13:CN16,Отчеты!CN19:CN21)*(1-CN180)))*Отчеты!CN6,"-")</f>
        <v>22749.560738082764</v>
      </c>
      <c r="CO181" s="266">
        <f ca="1">IFERROR(-(CO180*SUM(Отчеты!CO7,Отчеты!CO13:CO16,Отчеты!CO19:CO21))/(Отчеты!CO6+(SUM(Отчеты!CO7,Отчеты!CO13:CO16,Отчеты!CO19:CO21)*(1-CO180)))*Отчеты!CO6,"-")</f>
        <v>22877.374037324327</v>
      </c>
      <c r="CP181" s="266">
        <f ca="1">IFERROR(-(CP180*SUM(Отчеты!CP7,Отчеты!CP13:CP16,Отчеты!CP19:CP21))/(Отчеты!CP6+(SUM(Отчеты!CP7,Отчеты!CP13:CP16,Отчеты!CP19:CP21)*(1-CP180)))*Отчеты!CP6,"-")</f>
        <v>23270.637158588812</v>
      </c>
      <c r="CQ181" s="266">
        <f ca="1">IFERROR(-(CQ180*SUM(Отчеты!CQ7,Отчеты!CQ13:CQ16,Отчеты!CQ19:CQ21))/(Отчеты!CQ6+(SUM(Отчеты!CQ7,Отчеты!CQ13:CQ16,Отчеты!CQ19:CQ21)*(1-CQ180)))*Отчеты!CQ6,"-")</f>
        <v>23400.921088469393</v>
      </c>
      <c r="CR181" s="266">
        <f ca="1">IFERROR(-(CR180*SUM(Отчеты!CR7,Отчеты!CR13:CR16,Отчеты!CR19:CR21))/(Отчеты!CR6+(SUM(Отчеты!CR7,Отчеты!CR13:CR16,Отчеты!CR19:CR21)*(1-CR180)))*Отчеты!CR6,"-")</f>
        <v>23531.94178450288</v>
      </c>
      <c r="CS181" s="266">
        <f ca="1">IFERROR(-(CS180*SUM(Отчеты!CS7,Отчеты!CS13:CS16,Отчеты!CS19:CS21))/(Отчеты!CS6+(SUM(Отчеты!CS7,Отчеты!CS13:CS16,Отчеты!CS19:CS21)*(1-CS180)))*Отчеты!CS6,"-")</f>
        <v>23663.703411769839</v>
      </c>
      <c r="CT181" s="266">
        <f ca="1">IFERROR(-(CT180*SUM(Отчеты!CT7,Отчеты!CT13:CT16,Отчеты!CT19:CT21))/(Отчеты!CT6+(SUM(Отчеты!CT7,Отчеты!CT13:CT16,Отчеты!CT19:CT21)*(1-CT180)))*Отчеты!CT6,"-")</f>
        <v>30460.682509017734</v>
      </c>
      <c r="CU181" s="266">
        <f ca="1">IFERROR(-(CU180*SUM(Отчеты!CU7,Отчеты!CU13:CU16,Отчеты!CU19:CU21))/(Отчеты!CU6+(SUM(Отчеты!CU7,Отчеты!CU13:CU16,Отчеты!CU19:CU21)*(1-CU180)))*Отчеты!CU6,"-")</f>
        <v>23659.574832453676</v>
      </c>
      <c r="CV181" s="266">
        <f ca="1">IFERROR(-(CV180*SUM(Отчеты!CV7,Отчеты!CV13:CV16,Отчеты!CV19:CV21))/(Отчеты!CV6+(SUM(Отчеты!CV7,Отчеты!CV13:CV16,Отчеты!CV19:CV21)*(1-CV180)))*Отчеты!CV6,"-")</f>
        <v>23792.533811373545</v>
      </c>
      <c r="CW181" s="266">
        <f ca="1">IFERROR(-(CW180*SUM(Отчеты!CW7,Отчеты!CW13:CW16,Отчеты!CW19:CW21))/(Отчеты!CW6+(SUM(Отчеты!CW7,Отчеты!CW13:CW16,Отчеты!CW19:CW21)*(1-CW180)))*Отчеты!CW6,"-")</f>
        <v>23926.244605440188</v>
      </c>
      <c r="CX181" s="266">
        <f ca="1">IFERROR(-(CX180*SUM(Отчеты!CX7,Отчеты!CX13:CX16,Отчеты!CX19:CX21))/(Отчеты!CX6+(SUM(Отчеты!CX7,Отчеты!CX13:CX16,Отчеты!CX19:CX21)*(1-CX180)))*Отчеты!CX6,"-")</f>
        <v>24060.711465264772</v>
      </c>
      <c r="CY181" s="266">
        <f ca="1">IFERROR(-(CY180*SUM(Отчеты!CY7,Отчеты!CY13:CY16,Отчеты!CY19:CY21))/(Отчеты!CY6+(SUM(Отчеты!CY7,Отчеты!CY13:CY16,Отчеты!CY19:CY21)*(1-CY180)))*Отчеты!CY6,"-")</f>
        <v>24195.93866549357</v>
      </c>
      <c r="CZ181" s="266">
        <f ca="1">IFERROR(-(CZ180*SUM(Отчеты!CZ7,Отчеты!CZ13:CZ16,Отчеты!CZ19:CZ21))/(Отчеты!CZ6+(SUM(Отчеты!CZ7,Отчеты!CZ13:CZ16,Отчеты!CZ19:CZ21)*(1-CZ180)))*Отчеты!CZ6,"-")</f>
        <v>24331.93050494359</v>
      </c>
      <c r="DA181" s="266">
        <f ca="1">IFERROR(-(DA180*SUM(Отчеты!DA7,Отчеты!DA13:DA16,Отчеты!DA19:DA21))/(Отчеты!DA6+(SUM(Отчеты!DA7,Отчеты!DA13:DA16,Отчеты!DA19:DA21)*(1-DA180)))*Отчеты!DA6,"-")</f>
        <v>24468.691306739816</v>
      </c>
      <c r="DB181" s="266">
        <f ca="1">IFERROR(-(DB180*SUM(Отчеты!DB7,Отчеты!DB13:DB16,Отчеты!DB19:DB21))/(Отчеты!DB6+(SUM(Отчеты!DB7,Отчеты!DB13:DB16,Отчеты!DB19:DB21)*(1-DB180)))*Отчеты!DB6,"-")</f>
        <v>24883.598966428577</v>
      </c>
      <c r="DC181" s="266">
        <f ca="1">IFERROR(-(DC180*SUM(Отчеты!DC7,Отчеты!DC13:DC16,Отчеты!DC19:DC21))/(Отчеты!DC6+(SUM(Отчеты!DC7,Отчеты!DC13:DC16,Отчеты!DC19:DC21)*(1-DC180)))*Отчеты!DC6,"-")</f>
        <v>25023.004233881937</v>
      </c>
      <c r="DD181" s="266">
        <f ca="1">IFERROR(-(DD180*SUM(Отчеты!DD7,Отчеты!DD13:DD16,Отчеты!DD19:DD21))/(Отчеты!DD6+(SUM(Отчеты!DD7,Отчеты!DD13:DD16,Отчеты!DD19:DD21)*(1-DD180)))*Отчеты!DD6,"-")</f>
        <v>25163.197832697282</v>
      </c>
      <c r="DE181" s="266">
        <f ca="1">IFERROR(-(DE180*SUM(Отчеты!DE7,Отчеты!DE13:DE16,Отчеты!DE19:DE21))/(Отчеты!DE6+(SUM(Отчеты!DE7,Отчеты!DE13:DE16,Отчеты!DE19:DE21)*(1-DE180)))*Отчеты!DE6,"-")</f>
        <v>25304.18421956016</v>
      </c>
      <c r="DF181" s="266">
        <f ca="1">IFERROR(-(DF180*SUM(Отчеты!DF7,Отчеты!DF13:DF16,Отчеты!DF19:DF21))/(Отчеты!DF6+(SUM(Отчеты!DF7,Отчеты!DF13:DF16,Отчеты!DF19:DF21)*(1-DF180)))*Отчеты!DF6,"-")</f>
        <v>32573.368703659486</v>
      </c>
      <c r="DG181" s="266">
        <f ca="1">IFERROR(-(DG180*SUM(Отчеты!DG7,Отчеты!DG13:DG16,Отчеты!DG19:DG21))/(Отчеты!DG6+(SUM(Отчеты!DG7,Отчеты!DG13:DG16,Отчеты!DG19:DG21)*(1-DG180)))*Отчеты!DG6,"-")</f>
        <v>25305.649519330957</v>
      </c>
      <c r="DH181" s="266">
        <f ca="1">IFERROR(-(DH180*SUM(Отчеты!DH7,Отчеты!DH13:DH16,Отчеты!DH19:DH21))/(Отчеты!DH6+(SUM(Отчеты!DH7,Отчеты!DH13:DH16,Отчеты!DH19:DH21)*(1-DH180)))*Отчеты!DH6,"-")</f>
        <v>25447.916175942086</v>
      </c>
      <c r="DI181" s="266">
        <f ca="1">IFERROR(-(DI180*SUM(Отчеты!DI7,Отчеты!DI13:DI16,Отчеты!DI19:DI21))/(Отчеты!DI6+(SUM(Отчеты!DI7,Отчеты!DI13:DI16,Отчеты!DI19:DI21)*(1-DI180)))*Отчеты!DI6,"-")</f>
        <v>25590.987271628321</v>
      </c>
      <c r="DJ181" s="266">
        <f ca="1">IFERROR(-(DJ180*SUM(Отчеты!DJ7,Отчеты!DJ13:DJ16,Отчеты!DJ19:DJ21))/(Отчеты!DJ6+(SUM(Отчеты!DJ7,Отчеты!DJ13:DJ16,Отчеты!DJ19:DJ21)*(1-DJ180)))*Отчеты!DJ6,"-")</f>
        <v>25734.86735456156</v>
      </c>
      <c r="DK181" s="266">
        <f ca="1">IFERROR(-(DK180*SUM(Отчеты!DK7,Отчеты!DK13:DK16,Отчеты!DK19:DK21))/(Отчеты!DK6+(SUM(Отчеты!DK7,Отчеты!DK13:DK16,Отчеты!DK19:DK21)*(1-DK180)))*Отчеты!DK6,"-")</f>
        <v>25879.560998631292</v>
      </c>
      <c r="DL181" s="266">
        <f ca="1">IFERROR(-(DL180*SUM(Отчеты!DL7,Отчеты!DL13:DL16,Отчеты!DL19:DL21))/(Отчеты!DL6+(SUM(Отчеты!DL7,Отчеты!DL13:DL16,Отчеты!DL19:DL21)*(1-DL180)))*Отчеты!DL6,"-")</f>
        <v>26025.072803589774</v>
      </c>
      <c r="DM181" s="266">
        <f ca="1">IFERROR(-(DM180*SUM(Отчеты!DM7,Отчеты!DM13:DM16,Отчеты!DM19:DM21))/(Отчеты!DM6+(SUM(Отчеты!DM7,Отчеты!DM13:DM16,Отчеты!DM19:DM21)*(1-DM180)))*Отчеты!DM6,"-")</f>
        <v>26171.407395198326</v>
      </c>
      <c r="DN181" s="266">
        <f ca="1">IFERROR(-(DN180*SUM(Отчеты!DN7,Отчеты!DN13:DN16,Отчеты!DN19:DN21))/(Отчеты!DN6+(SUM(Отчеты!DN7,Отчеты!DN13:DN16,Отчеты!DN19:DN21)*(1-DN180)))*Отчеты!DN6,"-")</f>
        <v>26609.485105525422</v>
      </c>
      <c r="DO181" s="266">
        <f ca="1">IFERROR(-(DO180*SUM(Отчеты!DO7,Отчеты!DO13:DO16,Отчеты!DO19:DO21))/(Отчеты!DO6+(SUM(Отчеты!DO7,Отчеты!DO13:DO16,Отчеты!DO19:DO21)*(1-DO180)))*Отчеты!DO6,"-")</f>
        <v>26758.650106329977</v>
      </c>
      <c r="DP181" s="266">
        <f ca="1">IFERROR(-(DP180*SUM(Отчеты!DP7,Отчеты!DP13:DP16,Отчеты!DP19:DP21))/(Отчеты!DP6+(SUM(Отчеты!DP7,Отчеты!DP13:DP16,Отчеты!DP19:DP21)*(1-DP180)))*Отчеты!DP6,"-")</f>
        <v>26908.65861384579</v>
      </c>
      <c r="DQ181" s="266">
        <f ca="1">IFERROR(-(DQ180*SUM(Отчеты!DQ7,Отчеты!DQ13:DQ16,Отчеты!DQ19:DQ21))/(Отчеты!DQ6+(SUM(Отчеты!DQ7,Отчеты!DQ13:DQ16,Отчеты!DQ19:DQ21)*(1-DQ180)))*Отчеты!DQ6,"-")</f>
        <v>27059.515396772818</v>
      </c>
      <c r="DR181" s="266">
        <f ca="1">IFERROR(-(DR180*SUM(Отчеты!DR7,Отчеты!DR13:DR16,Отчеты!DR19:DR21))/(Отчеты!DR6+(SUM(Отчеты!DR7,Отчеты!DR13:DR16,Отчеты!DR19:DR21)*(1-DR180)))*Отчеты!DR6,"-")</f>
        <v>34833.962703741789</v>
      </c>
      <c r="DS181" s="266">
        <f ca="1">IFERROR(-(DS180*SUM(Отчеты!DS7,Отчеты!DS13:DS16,Отчеты!DS19:DS21))/(Отчеты!DS6+(SUM(Отчеты!DS7,Отчеты!DS13:DS16,Отчеты!DS19:DS21)*(1-DS180)))*Отчеты!DS6,"-")</f>
        <v>27066.955821508622</v>
      </c>
      <c r="DT181" s="266">
        <f ca="1">IFERROR(-(DT180*SUM(Отчеты!DT7,Отчеты!DT13:DT16,Отчеты!DT19:DT21))/(Отчеты!DT6+(SUM(Отчеты!DT7,Отчеты!DT13:DT16,Отчеты!DT19:DT21)*(1-DT180)))*Отчеты!DT6,"-")</f>
        <v>27219.181656836907</v>
      </c>
      <c r="DU181" s="266">
        <f ca="1">IFERROR(-(DU180*SUM(Отчеты!DU7,Отчеты!DU13:DU16,Отчеты!DU19:DU21))/(Отчеты!DU6+(SUM(Отчеты!DU7,Отчеты!DU13:DU16,Отчеты!DU19:DU21)*(1-DU180)))*Отчеты!DU6,"-")</f>
        <v>27372.268239053741</v>
      </c>
      <c r="DV181" s="266">
        <f ca="1">IFERROR(-(DV180*SUM(Отчеты!DV7,Отчеты!DV13:DV16,Отчеты!DV19:DV21))/(Отчеты!DV6+(SUM(Отчеты!DV7,Отчеты!DV13:DV16,Отчеты!DV19:DV21)*(1-DV180)))*Отчеты!DV6,"-")</f>
        <v>27526.220434720166</v>
      </c>
    </row>
    <row r="182" spans="1:126" hidden="1" x14ac:dyDescent="0.2">
      <c r="A182" s="82" t="str">
        <f ca="1">Language!A1335</f>
        <v>"Запас прочности"</v>
      </c>
      <c r="B182" s="74"/>
      <c r="C182" s="43" t="s">
        <v>1</v>
      </c>
      <c r="D182" s="44"/>
      <c r="E182" s="44"/>
      <c r="F182" s="44" t="s">
        <v>696</v>
      </c>
      <c r="G182" s="264">
        <f ca="1">IF(Отчеты!G6&lt;=0,0,(Отчеты!G6-G181)/Отчеты!G6)</f>
        <v>1.1621298710309396</v>
      </c>
      <c r="H182" s="264">
        <f ca="1">IF(Отчеты!H6&lt;=0,0,(Отчеты!H6-H181)/Отчеты!H6)</f>
        <v>3.2484129115747753</v>
      </c>
      <c r="I182" s="264">
        <f ca="1">IF(Отчеты!I6&lt;=0,0,(Отчеты!I6-I181)/Отчеты!I6)</f>
        <v>0.86153833733211382</v>
      </c>
      <c r="J182" s="264">
        <f ca="1">IF(Отчеты!J6&lt;=0,0,(Отчеты!J6-J181)/Отчеты!J6)</f>
        <v>0.92382189422105809</v>
      </c>
      <c r="K182" s="264">
        <f ca="1">IF(Отчеты!K6&lt;=0,0,(Отчеты!K6-K181)/Отчеты!K6)</f>
        <v>0.93862455688795343</v>
      </c>
      <c r="L182" s="264">
        <f ca="1">IF(Отчеты!L6&lt;=0,0,(Отчеты!L6-L181)/Отчеты!L6)</f>
        <v>0.93199392645808266</v>
      </c>
      <c r="M182" s="264">
        <f ca="1">IF(Отчеты!M6&lt;=0,0,(Отчеты!M6-M181)/Отчеты!M6)</f>
        <v>0.92623578226634806</v>
      </c>
      <c r="N182" s="264">
        <f ca="1">IF(Отчеты!N6&lt;=0,0,(Отчеты!N6-N181)/Отчеты!N6)</f>
        <v>0.92328623836776136</v>
      </c>
      <c r="O182" s="264">
        <f ca="1">IF(Отчеты!O6&lt;=0,0,(Отчеты!O6-O181)/Отчеты!O6)</f>
        <v>0.94445397705071166</v>
      </c>
      <c r="P182" s="264">
        <f ca="1">IF(Отчеты!P6&lt;=0,0,(Отчеты!P6-P181)/Отчеты!P6)</f>
        <v>0.94473699850363657</v>
      </c>
      <c r="Q182" s="264">
        <f ca="1">IF(Отчеты!Q6&lt;=0,0,(Отчеты!Q6-Q181)/Отчеты!Q6)</f>
        <v>0.9459802421557334</v>
      </c>
      <c r="R182" s="264">
        <f ca="1">IF(Отчеты!R6&lt;=0,0,(Отчеты!R6-R181)/Отчеты!R6)</f>
        <v>0.94599236020912236</v>
      </c>
      <c r="S182" s="264">
        <f ca="1">IF(Отчеты!S6&lt;=0,0,(Отчеты!S6-S181)/Отчеты!S6)</f>
        <v>0.9455529544203769</v>
      </c>
      <c r="T182" s="264">
        <f ca="1">IF(Отчеты!T6&lt;=0,0,(Отчеты!T6-T181)/Отчеты!T6)</f>
        <v>0.94556383031710878</v>
      </c>
      <c r="U182" s="264">
        <f ca="1">IF(Отчеты!U6&lt;=0,0,(Отчеты!U6-U181)/Отчеты!U6)</f>
        <v>0.94821563995729485</v>
      </c>
      <c r="V182" s="264">
        <f ca="1">IF(Отчеты!V6&lt;=0,0,(Отчеты!V6-V181)/Отчеты!V6)</f>
        <v>0.93179935567239314</v>
      </c>
      <c r="W182" s="264">
        <f ca="1">IF(Отчеты!W6&lt;=0,0,(Отчеты!W6-W181)/Отчеты!W6)</f>
        <v>0.93180502908106</v>
      </c>
      <c r="X182" s="264">
        <f ca="1">IF(Отчеты!X6&lt;=0,0,(Отчеты!X6-X181)/Отчеты!X6)</f>
        <v>0.93181066978897154</v>
      </c>
      <c r="Y182" s="264">
        <f ca="1">IF(Отчеты!Y6&lt;=0,0,(Отчеты!Y6-Y181)/Отчеты!Y6)</f>
        <v>0.93181627798915367</v>
      </c>
      <c r="Z182" s="264">
        <f ca="1">IF(Отчеты!Z6&lt;=0,0,(Отчеты!Z6-Z181)/Отчеты!Z6)</f>
        <v>0.92336737910214972</v>
      </c>
      <c r="AA182" s="264">
        <f ca="1">IF(Отчеты!AA6&lt;=0,0,(Отчеты!AA6-AA181)/Отчеты!AA6)</f>
        <v>0.9482319894451996</v>
      </c>
      <c r="AB182" s="264">
        <f ca="1">IF(Отчеты!AB6&lt;=0,0,(Отчеты!AB6-AB181)/Отчеты!AB6)</f>
        <v>0.94823466018481162</v>
      </c>
      <c r="AC182" s="264">
        <f ca="1">IF(Отчеты!AC6&lt;=0,0,(Отчеты!AC6-AC181)/Отчеты!AC6)</f>
        <v>0.94823769109018596</v>
      </c>
      <c r="AD182" s="264">
        <f ca="1">IF(Отчеты!AD6&lt;=0,0,(Отчеты!AD6-AD181)/Отчеты!AD6)</f>
        <v>0.94824032929588209</v>
      </c>
      <c r="AE182" s="264">
        <f ca="1">IF(Отчеты!AE6&lt;=0,0,(Отчеты!AE6-AE181)/Отчеты!AE6)</f>
        <v>0.94824295244978885</v>
      </c>
      <c r="AF182" s="264">
        <f ca="1">IF(Отчеты!AF6&lt;=0,0,(Отчеты!AF6-AF181)/Отчеты!AF6)</f>
        <v>0.94824556063901388</v>
      </c>
      <c r="AG182" s="264">
        <f ca="1">IF(Отчеты!AG6&lt;=0,0,(Отчеты!AG6-AG181)/Отчеты!AG6)</f>
        <v>0.94824815395014683</v>
      </c>
      <c r="AH182" s="264">
        <f ca="1">IF(Отчеты!AH6&lt;=0,0,(Отчеты!AH6-AH181)/Отчеты!AH6)</f>
        <v>0.93186607285471512</v>
      </c>
      <c r="AI182" s="264">
        <f ca="1">IF(Отчеты!AI6&lt;=0,0,(Отчеты!AI6-AI181)/Отчеты!AI6)</f>
        <v>0.93187136200458476</v>
      </c>
      <c r="AJ182" s="264">
        <f ca="1">IF(Отчеты!AJ6&lt;=0,0,(Отчеты!AJ6-AJ181)/Отчеты!AJ6)</f>
        <v>0.93187662071861777</v>
      </c>
      <c r="AK182" s="264">
        <f ca="1">IF(Отчеты!AK6&lt;=0,0,(Отчеты!AK6-AK181)/Отчеты!AK6)</f>
        <v>0.931881849175903</v>
      </c>
      <c r="AL182" s="264">
        <f ca="1">IF(Отчеты!AL6&lt;=0,0,(Отчеты!AL6-AL181)/Отчеты!AL6)</f>
        <v>0.92343746719803066</v>
      </c>
      <c r="AM182" s="264">
        <f ca="1">IF(Отчеты!AM6&lt;=0,0,(Отчеты!AM6-AM181)/Отчеты!AM6)</f>
        <v>0.94826340616156268</v>
      </c>
      <c r="AN182" s="264">
        <f ca="1">IF(Отчеты!AN6&lt;=0,0,(Отчеты!AN6-AN181)/Отчеты!AN6)</f>
        <v>0.94826589770771808</v>
      </c>
      <c r="AO182" s="264">
        <f ca="1">IF(Отчеты!AO6&lt;=0,0,(Отчеты!AO6-AO181)/Отчеты!AO6)</f>
        <v>0.94826837505023265</v>
      </c>
      <c r="AP182" s="264">
        <f ca="1">IF(Отчеты!AP6&lt;=0,0,(Отчеты!AP6-AP181)/Отчеты!AP6)</f>
        <v>0.94827083827117686</v>
      </c>
      <c r="AQ182" s="264">
        <f ca="1">IF(Отчеты!AQ6&lt;=0,0,(Отчеты!AQ6-AQ181)/Отчеты!AQ6)</f>
        <v>0.94827328745213457</v>
      </c>
      <c r="AR182" s="264">
        <f ca="1">IF(Отчеты!AR6&lt;=0,0,(Отчеты!AR6-AR181)/Отчеты!AR6)</f>
        <v>0.94827572267420579</v>
      </c>
      <c r="AS182" s="264">
        <f ca="1">IF(Отчеты!AS6&lt;=0,0,(Отчеты!AS6-AS181)/Отчеты!AS6)</f>
        <v>0.94827814401801025</v>
      </c>
      <c r="AT182" s="264">
        <f ca="1">IF(Отчеты!AT6&lt;=0,0,(Отчеты!AT6-AT181)/Отчеты!AT6)</f>
        <v>0.93192757274939042</v>
      </c>
      <c r="AU182" s="264">
        <f ca="1">IF(Отчеты!AU6&lt;=0,0,(Отчеты!AU6-AU181)/Отчеты!AU6)</f>
        <v>0.93193250825094698</v>
      </c>
      <c r="AV182" s="264">
        <f ca="1">IF(Отчеты!AV6&lt;=0,0,(Отчеты!AV6-AV181)/Отчеты!AV6)</f>
        <v>0.9319374153947958</v>
      </c>
      <c r="AW182" s="264">
        <f ca="1">IF(Отчеты!AW6&lt;=0,0,(Отчеты!AW6-AW181)/Отчеты!AW6)</f>
        <v>0.93194229434730902</v>
      </c>
      <c r="AX182" s="264">
        <f ca="1">IF(Отчеты!AX6&lt;=0,0,(Отчеты!AX6-AX181)/Отчеты!AX6)</f>
        <v>0.92350207963638209</v>
      </c>
      <c r="AY182" s="264">
        <f ca="1">IF(Отчеты!AY6&lt;=0,0,(Отчеты!AY6-AY181)/Отчеты!AY6)</f>
        <v>0.94829238509212477</v>
      </c>
      <c r="AZ182" s="264">
        <f ca="1">IF(Отчеты!AZ6&lt;=0,0,(Отчеты!AZ6-AZ181)/Отчеты!AZ6)</f>
        <v>0.94829471150566191</v>
      </c>
      <c r="BA182" s="264">
        <f ca="1">IF(Отчеты!BA6&lt;=0,0,(Отчеты!BA6-BA181)/Отчеты!BA6)</f>
        <v>0.94829702466894172</v>
      </c>
      <c r="BB182" s="264">
        <f ca="1">IF(Отчеты!BB6&lt;=0,0,(Отчеты!BB6-BB181)/Отчеты!BB6)</f>
        <v>0.94829932465839006</v>
      </c>
      <c r="BC182" s="264">
        <f ca="1">IF(Отчеты!BC6&lt;=0,0,(Отчеты!BC6-BC181)/Отчеты!BC6)</f>
        <v>0.94830161154998172</v>
      </c>
      <c r="BD182" s="264">
        <f ca="1">IF(Отчеты!BD6&lt;=0,0,(Отчеты!BD6-BD181)/Отчеты!BD6)</f>
        <v>0.94830388541924215</v>
      </c>
      <c r="BE182" s="264">
        <f ca="1">IF(Отчеты!BE6&lt;=0,0,(Отчеты!BE6-BE181)/Отчеты!BE6)</f>
        <v>0.94830614634125132</v>
      </c>
      <c r="BF182" s="264">
        <f ca="1">IF(Отчеты!BF6&lt;=0,0,(Отчеты!BF6-BF181)/Отчеты!BF6)</f>
        <v>0.93198496326406888</v>
      </c>
      <c r="BG182" s="264">
        <f ca="1">IF(Отчеты!BG6&lt;=0,0,(Отчеты!BG6-BG181)/Отчеты!BG6)</f>
        <v>0.93198956923365173</v>
      </c>
      <c r="BH182" s="264">
        <f ca="1">IF(Отчеты!BH6&lt;=0,0,(Отчеты!BH6-BH181)/Отчеты!BH6)</f>
        <v>0.9319941487764386</v>
      </c>
      <c r="BI182" s="264">
        <f ca="1">IF(Отчеты!BI6&lt;=0,0,(Отчеты!BI6-BI181)/Отчеты!BI6)</f>
        <v>0.9319987020470486</v>
      </c>
      <c r="BJ182" s="264">
        <f ca="1">IF(Отчеты!BJ6&lt;=0,0,(Отчеты!BJ6-BJ181)/Отчеты!BJ6)</f>
        <v>0.92356237924777629</v>
      </c>
      <c r="BK182" s="264">
        <f ca="1">IF(Отчеты!BK6&lt;=0,0,(Отчеты!BK6-BK181)/Отчеты!BK6)</f>
        <v>0.94831944412996849</v>
      </c>
      <c r="BL182" s="264">
        <f ca="1">IF(Отчеты!BL6&lt;=0,0,(Отчеты!BL6-BL181)/Отчеты!BL6)</f>
        <v>0.94832161648655033</v>
      </c>
      <c r="BM182" s="264">
        <f ca="1">IF(Отчеты!BM6&lt;=0,0,(Отчеты!BM6-BM181)/Отчеты!BM6)</f>
        <v>0.94832377648078581</v>
      </c>
      <c r="BN182" s="264">
        <f ca="1">IF(Отчеты!BN6&lt;=0,0,(Отчеты!BN6-BN181)/Отчеты!BN6)</f>
        <v>0.94832592418386152</v>
      </c>
      <c r="BO182" s="264">
        <f ca="1">IF(Отчеты!BO6&lt;=0,0,(Отчеты!BO6-BO181)/Отчеты!BO6)</f>
        <v>0.94832805966654488</v>
      </c>
      <c r="BP182" s="264">
        <f ca="1">IF(Отчеты!BP6&lt;=0,0,(Отчеты!BP6-BP181)/Отчеты!BP6)</f>
        <v>0.94833018299918648</v>
      </c>
      <c r="BQ182" s="264">
        <f ca="1">IF(Отчеты!BQ6&lt;=0,0,(Отчеты!BQ6-BQ181)/Отчеты!BQ6)</f>
        <v>0.94833229425172283</v>
      </c>
      <c r="BR182" s="264">
        <f ca="1">IF(Отчеты!BR6&lt;=0,0,(Отчеты!BR6-BR181)/Отчеты!BR6)</f>
        <v>0.93203852428691014</v>
      </c>
      <c r="BS182" s="264">
        <f ca="1">IF(Отчеты!BS6&lt;=0,0,(Отчеты!BS6-BS181)/Отчеты!BS6)</f>
        <v>0.93204282313629006</v>
      </c>
      <c r="BT182" s="264">
        <f ca="1">IF(Отчеты!BT6&lt;=0,0,(Отчеты!BT6-BT181)/Отчеты!BT6)</f>
        <v>0.93204709735367308</v>
      </c>
      <c r="BU182" s="264">
        <f ca="1">IF(Отчеты!BU6&lt;=0,0,(Отчеты!BU6-BU181)/Отчеты!BU6)</f>
        <v>0.93205134708280768</v>
      </c>
      <c r="BV182" s="264">
        <f ca="1">IF(Отчеты!BV6&lt;=0,0,(Отчеты!BV6-BV181)/Отчеты!BV6)</f>
        <v>0.92361865919904462</v>
      </c>
      <c r="BW182" s="264">
        <f ca="1">IF(Отчеты!BW6&lt;=0,0,(Отчеты!BW6-BW181)/Отчеты!BW6)</f>
        <v>0.94834471194961445</v>
      </c>
      <c r="BX182" s="264">
        <f ca="1">IF(Отчеты!BX6&lt;=0,0,(Отчеты!BX6-BX181)/Отчеты!BX6)</f>
        <v>0.94834674056536872</v>
      </c>
      <c r="BY182" s="264">
        <f ca="1">IF(Отчеты!BY6&lt;=0,0,(Отчеты!BY6-BY181)/Отчеты!BY6)</f>
        <v>0.94834875764589921</v>
      </c>
      <c r="BZ182" s="264">
        <f ca="1">IF(Отчеты!BZ6&lt;=0,0,(Отчеты!BZ6-BZ181)/Отчеты!BZ6)</f>
        <v>0.94835076325752654</v>
      </c>
      <c r="CA182" s="264">
        <f ca="1">IF(Отчеты!CA6&lt;=0,0,(Отчеты!CA6-CA181)/Отчеты!CA6)</f>
        <v>0.94835275746618231</v>
      </c>
      <c r="CB182" s="264">
        <f ca="1">IF(Отчеты!CB6&lt;=0,0,(Отчеты!CB6-CB181)/Отчеты!CB6)</f>
        <v>0.94835474033741063</v>
      </c>
      <c r="CC182" s="264">
        <f ca="1">IF(Отчеты!CC6&lt;=0,0,(Отчеты!CC6-CC181)/Отчеты!CC6)</f>
        <v>0.94835671193637117</v>
      </c>
      <c r="CD182" s="264">
        <f ca="1">IF(Отчеты!CD6&lt;=0,0,(Отчеты!CD6-CD181)/Отчеты!CD6)</f>
        <v>0.93208851596676789</v>
      </c>
      <c r="CE182" s="264">
        <f ca="1">IF(Отчеты!CE6&lt;=0,0,(Отчеты!CE6-CE181)/Отчеты!CE6)</f>
        <v>0.93209252853123525</v>
      </c>
      <c r="CF182" s="264">
        <f ca="1">IF(Отчеты!CF6&lt;=0,0,(Отчеты!CF6-CF181)/Отчеты!CF6)</f>
        <v>0.93209651813257499</v>
      </c>
      <c r="CG182" s="264">
        <f ca="1">IF(Отчеты!CG6&lt;=0,0,(Отчеты!CG6-CG181)/Отчеты!CG6)</f>
        <v>0.93210048490447373</v>
      </c>
      <c r="CH182" s="264">
        <f ca="1">IF(Отчеты!CH6&lt;=0,0,(Отчеты!CH6-CH181)/Отчеты!CH6)</f>
        <v>0.92367119205452664</v>
      </c>
      <c r="CI182" s="264">
        <f ca="1">IF(Отчеты!CI6&lt;=0,0,(Отчеты!CI6-CI181)/Отчеты!CI6)</f>
        <v>0.94836830841354658</v>
      </c>
      <c r="CJ182" s="264">
        <f ca="1">IF(Отчеты!CJ6&lt;=0,0,(Отчеты!CJ6-CJ181)/Отчеты!CJ6)</f>
        <v>0.94837020289926577</v>
      </c>
      <c r="CK182" s="264">
        <f ca="1">IF(Отчеты!CK6&lt;=0,0,(Отчеты!CK6-CK181)/Отчеты!CK6)</f>
        <v>0.94837208662041972</v>
      </c>
      <c r="CL182" s="264">
        <f ca="1">IF(Отчеты!CL6&lt;=0,0,(Отчеты!CL6-CL181)/Отчеты!CL6)</f>
        <v>0.94837395963880877</v>
      </c>
      <c r="CM182" s="264">
        <f ca="1">IF(Отчеты!CM6&lt;=0,0,(Отчеты!CM6-CM181)/Отчеты!CM6)</f>
        <v>0.94837582201587123</v>
      </c>
      <c r="CN182" s="264">
        <f ca="1">IF(Отчеты!CN6&lt;=0,0,(Отчеты!CN6-CN181)/Отчеты!CN6)</f>
        <v>0.94837767381268601</v>
      </c>
      <c r="CO182" s="264">
        <f ca="1">IF(Отчеты!CO6&lt;=0,0,(Отчеты!CO6-CO181)/Отчеты!CO6)</f>
        <v>0.94837951508997398</v>
      </c>
      <c r="CP182" s="264">
        <f ca="1">IF(Отчеты!CP6&lt;=0,0,(Отчеты!CP6-CP181)/Отчеты!CP6)</f>
        <v>0.93213518019104635</v>
      </c>
      <c r="CQ182" s="264">
        <f ca="1">IF(Отчеты!CQ6&lt;=0,0,(Отчеты!CQ6-CQ181)/Отчеты!CQ6)</f>
        <v>0.93213892584692593</v>
      </c>
      <c r="CR182" s="264">
        <f ca="1">IF(Отчеты!CR6&lt;=0,0,(Отчеты!CR6-CR181)/Отчеты!CR6)</f>
        <v>0.93214265009196295</v>
      </c>
      <c r="CS182" s="264">
        <f ca="1">IF(Отчеты!CS6&lt;=0,0,(Отчеты!CS6-CS181)/Отчеты!CS6)</f>
        <v>0.93214635305052673</v>
      </c>
      <c r="CT182" s="264">
        <f ca="1">IF(Отчеты!CT6&lt;=0,0,(Отчеты!CT6-CT181)/Отчеты!CT6)</f>
        <v>0.92372023130939829</v>
      </c>
      <c r="CU182" s="264">
        <f ca="1">IF(Отчеты!CU6&lt;=0,0,(Отчеты!CU6-CU181)/Отчеты!CU6)</f>
        <v>0.9483903451995086</v>
      </c>
      <c r="CV182" s="264">
        <f ca="1">IF(Отчеты!CV6&lt;=0,0,(Отчеты!CV6-CV181)/Отчеты!CV6)</f>
        <v>0.94839211451071503</v>
      </c>
      <c r="CW182" s="264">
        <f ca="1">IF(Отчеты!CW6&lt;=0,0,(Отчеты!CW6-CW181)/Отчеты!CW6)</f>
        <v>0.94839387377554807</v>
      </c>
      <c r="CX182" s="264">
        <f ca="1">IF(Отчеты!CX6&lt;=0,0,(Отчеты!CX6-CX181)/Отчеты!CX6)</f>
        <v>0.94839562305160685</v>
      </c>
      <c r="CY182" s="264">
        <f ca="1">IF(Отчеты!CY6&lt;=0,0,(Отчеты!CY6-CY181)/Отчеты!CY6)</f>
        <v>0.94839736239615346</v>
      </c>
      <c r="CZ182" s="264">
        <f ca="1">IF(Отчеты!CZ6&lt;=0,0,(Отчеты!CZ6-CZ181)/Отчеты!CZ6)</f>
        <v>0.94839909186611637</v>
      </c>
      <c r="DA182" s="264">
        <f ca="1">IF(Отчеты!DA6&lt;=0,0,(Отчеты!DA6-DA181)/Отчеты!DA6)</f>
        <v>0.94840081151809075</v>
      </c>
      <c r="DB182" s="264">
        <f ca="1">IF(Отчеты!DB6&lt;=0,0,(Отчеты!DB6-DB181)/Отчеты!DB6)</f>
        <v>0.9321787419422114</v>
      </c>
      <c r="DC182" s="264">
        <f ca="1">IF(Отчеты!DC6&lt;=0,0,(Отчеты!DC6-DC181)/Отчеты!DC6)</f>
        <v>0.93218223871478734</v>
      </c>
      <c r="DD182" s="264">
        <f ca="1">IF(Отчеты!DD6&lt;=0,0,(Отчеты!DD6-DD181)/Отчеты!DD6)</f>
        <v>0.93218571552081231</v>
      </c>
      <c r="DE182" s="264">
        <f ca="1">IF(Отчеты!DE6&lt;=0,0,(Отчеты!DE6-DE181)/Отчеты!DE6)</f>
        <v>0.93218917247602251</v>
      </c>
      <c r="DF182" s="264">
        <f ca="1">IF(Отчеты!DF6&lt;=0,0,(Отчеты!DF6-DF181)/Отчеты!DF6)</f>
        <v>0.92376601279820802</v>
      </c>
      <c r="DG182" s="264">
        <f ca="1">IF(Отчеты!DG6&lt;=0,0,(Отчеты!DG6-DG181)/Отчеты!DG6)</f>
        <v>0.94841092638015467</v>
      </c>
      <c r="DH182" s="264">
        <f ca="1">IF(Отчеты!DH6&lt;=0,0,(Отчеты!DH6-DH181)/Отчеты!DH6)</f>
        <v>0.94841257886338293</v>
      </c>
      <c r="DI182" s="264">
        <f ca="1">IF(Отчеты!DI6&lt;=0,0,(Отчеты!DI6-DI181)/Отчеты!DI6)</f>
        <v>0.94841422196965897</v>
      </c>
      <c r="DJ182" s="264">
        <f ca="1">IF(Отчеты!DJ6&lt;=0,0,(Отчеты!DJ6-DJ181)/Отчеты!DJ6)</f>
        <v>0.94841585575267562</v>
      </c>
      <c r="DK182" s="264">
        <f ca="1">IF(Отчеты!DK6&lt;=0,0,(Отчеты!DK6-DK181)/Отчеты!DK6)</f>
        <v>0.94841748026581263</v>
      </c>
      <c r="DL182" s="264">
        <f ca="1">IF(Отчеты!DL6&lt;=0,0,(Отчеты!DL6-DL181)/Отчеты!DL6)</f>
        <v>0.94841909556213877</v>
      </c>
      <c r="DM182" s="264">
        <f ca="1">IF(Отчеты!DM6&lt;=0,0,(Отчеты!DM6-DM181)/Отчеты!DM6)</f>
        <v>0.94842070169441384</v>
      </c>
      <c r="DN182" s="264">
        <f ca="1">IF(Отчеты!DN6&lt;=0,0,(Отчеты!DN6-DN181)/Отчеты!DN6)</f>
        <v>0.93221941054421442</v>
      </c>
      <c r="DO182" s="264">
        <f ca="1">IF(Отчеты!DO6&lt;=0,0,(Отчеты!DO6-DO181)/Отчеты!DO6)</f>
        <v>0.93222267520695379</v>
      </c>
      <c r="DP182" s="264">
        <f ca="1">IF(Отчеты!DP6&lt;=0,0,(Отчеты!DP6-DP181)/Отчеты!DP6)</f>
        <v>0.93222592124734183</v>
      </c>
      <c r="DQ182" s="264">
        <f ca="1">IF(Отчеты!DQ6&lt;=0,0,(Отчеты!DQ6-DQ181)/Отчеты!DQ6)</f>
        <v>0.93222914877310881</v>
      </c>
      <c r="DR182" s="264">
        <f ca="1">IF(Отчеты!DR6&lt;=0,0,(Отчеты!DR6-DR181)/Отчеты!DR6)</f>
        <v>0.92380875599007006</v>
      </c>
      <c r="DS182" s="264">
        <f ca="1">IF(Отчеты!DS6&lt;=0,0,(Отчеты!DS6-DS181)/Отчеты!DS6)</f>
        <v>0.9484301489590472</v>
      </c>
      <c r="DT182" s="264">
        <f ca="1">IF(Отчеты!DT6&lt;=0,0,(Отчеты!DT6-DT181)/Отчеты!DT6)</f>
        <v>0.94843169239465541</v>
      </c>
      <c r="DU182" s="264">
        <f ca="1">IF(Отчеты!DU6&lt;=0,0,(Отчеты!DU6-DU181)/Отчеты!DU6)</f>
        <v>0.94843322707738209</v>
      </c>
      <c r="DV182" s="264">
        <f ca="1">IF(Отчеты!DV6&lt;=0,0,(Отчеты!DV6-DV181)/Отчеты!DV6)</f>
        <v>0.94843475305728675</v>
      </c>
    </row>
    <row r="183" spans="1:126" hidden="1" x14ac:dyDescent="0.2">
      <c r="A183" s="10"/>
      <c r="F183" s="6" t="s">
        <v>2961</v>
      </c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  <c r="DD183" s="27"/>
      <c r="DE183" s="27"/>
      <c r="DF183" s="27"/>
      <c r="DG183" s="27"/>
      <c r="DH183" s="27"/>
      <c r="DI183" s="27"/>
      <c r="DJ183" s="27"/>
      <c r="DK183" s="27"/>
      <c r="DL183" s="27"/>
      <c r="DM183" s="27"/>
      <c r="DN183" s="27"/>
      <c r="DO183" s="27"/>
      <c r="DP183" s="27"/>
      <c r="DQ183" s="27"/>
      <c r="DR183" s="27"/>
      <c r="DS183" s="27"/>
      <c r="DT183" s="27"/>
      <c r="DU183" s="27"/>
      <c r="DV183" s="27"/>
    </row>
    <row r="184" spans="1:126" hidden="1" x14ac:dyDescent="0.2">
      <c r="A184" s="10" t="str">
        <f ca="1">Language!A1336</f>
        <v>Рентабельность собственного капитала, ROE</v>
      </c>
      <c r="C184" s="46" t="str">
        <f ca="1">Language!$A$484</f>
        <v>% в год</v>
      </c>
      <c r="F184" s="6" t="s">
        <v>696</v>
      </c>
      <c r="G184" s="264">
        <f ca="1">IF(Отчеты!G$30&lt;=0,0,Отчеты!G$30*360/Параметры!G$36/AVERAGE(Отчеты!#REF!))</f>
        <v>0</v>
      </c>
      <c r="H184" s="264">
        <f ca="1">IF(Отчеты!H$30&lt;=0,0,Отчеты!H$30*360/Параметры!H$36/AVERAGE(Отчеты!#REF!))</f>
        <v>0</v>
      </c>
      <c r="I184" s="264" t="e">
        <f ca="1">IF(Отчеты!I$30&lt;=0,0,Отчеты!I$30*360/Параметры!I$36/AVERAGE(Отчеты!#REF!))</f>
        <v>#REF!</v>
      </c>
      <c r="J184" s="264" t="e">
        <f ca="1">IF(Отчеты!J$30&lt;=0,0,Отчеты!J$30*360/Параметры!J$36/AVERAGE(Отчеты!#REF!))</f>
        <v>#REF!</v>
      </c>
      <c r="K184" s="264" t="e">
        <f ca="1">IF(Отчеты!K$30&lt;=0,0,Отчеты!K$30*360/Параметры!K$36/AVERAGE(Отчеты!#REF!))</f>
        <v>#REF!</v>
      </c>
      <c r="L184" s="264" t="e">
        <f ca="1">IF(Отчеты!L$30&lt;=0,0,Отчеты!L$30*360/Параметры!L$36/AVERAGE(Отчеты!#REF!))</f>
        <v>#REF!</v>
      </c>
      <c r="M184" s="264" t="e">
        <f ca="1">IF(Отчеты!M$30&lt;=0,0,Отчеты!M$30*360/Параметры!M$36/AVERAGE(Отчеты!#REF!))</f>
        <v>#REF!</v>
      </c>
      <c r="N184" s="264" t="e">
        <f ca="1">IF(Отчеты!N$30&lt;=0,0,Отчеты!N$30*360/Параметры!N$36/AVERAGE(Отчеты!#REF!))</f>
        <v>#REF!</v>
      </c>
      <c r="O184" s="264" t="e">
        <f ca="1">IF(Отчеты!O$30&lt;=0,0,Отчеты!O$30*360/Параметры!O$36/AVERAGE(Отчеты!#REF!))</f>
        <v>#REF!</v>
      </c>
      <c r="P184" s="264" t="e">
        <f ca="1">IF(Отчеты!P$30&lt;=0,0,Отчеты!P$30*360/Параметры!P$36/AVERAGE(Отчеты!#REF!))</f>
        <v>#REF!</v>
      </c>
      <c r="Q184" s="264" t="e">
        <f ca="1">IF(Отчеты!Q$30&lt;=0,0,Отчеты!Q$30*360/Параметры!Q$36/AVERAGE(Отчеты!#REF!))</f>
        <v>#REF!</v>
      </c>
      <c r="R184" s="264" t="e">
        <f ca="1">IF(Отчеты!R$30&lt;=0,0,Отчеты!R$30*360/Параметры!R$36/AVERAGE(Отчеты!#REF!))</f>
        <v>#REF!</v>
      </c>
      <c r="S184" s="264" t="e">
        <f ca="1">IF(Отчеты!S$30&lt;=0,0,Отчеты!S$30*360/Параметры!S$36/AVERAGE(Отчеты!#REF!))</f>
        <v>#REF!</v>
      </c>
      <c r="T184" s="264" t="e">
        <f ca="1">IF(Отчеты!T$30&lt;=0,0,Отчеты!T$30*360/Параметры!T$36/AVERAGE(Отчеты!#REF!))</f>
        <v>#REF!</v>
      </c>
      <c r="U184" s="264" t="e">
        <f ca="1">IF(Отчеты!U$30&lt;=0,0,Отчеты!U$30*360/Параметры!U$36/AVERAGE(Отчеты!#REF!))</f>
        <v>#REF!</v>
      </c>
      <c r="V184" s="264" t="e">
        <f ca="1">IF(Отчеты!V$30&lt;=0,0,Отчеты!V$30*360/Параметры!V$36/AVERAGE(Отчеты!#REF!))</f>
        <v>#REF!</v>
      </c>
      <c r="W184" s="264" t="e">
        <f ca="1">IF(Отчеты!W$30&lt;=0,0,Отчеты!W$30*360/Параметры!W$36/AVERAGE(Отчеты!#REF!))</f>
        <v>#REF!</v>
      </c>
      <c r="X184" s="264" t="e">
        <f ca="1">IF(Отчеты!X$30&lt;=0,0,Отчеты!X$30*360/Параметры!X$36/AVERAGE(Отчеты!#REF!))</f>
        <v>#REF!</v>
      </c>
      <c r="Y184" s="264" t="e">
        <f ca="1">IF(Отчеты!Y$30&lt;=0,0,Отчеты!Y$30*360/Параметры!Y$36/AVERAGE(Отчеты!#REF!))</f>
        <v>#REF!</v>
      </c>
      <c r="Z184" s="264" t="e">
        <f ca="1">IF(Отчеты!Z$30&lt;=0,0,Отчеты!Z$30*360/Параметры!Z$36/AVERAGE(Отчеты!#REF!))</f>
        <v>#REF!</v>
      </c>
      <c r="AA184" s="264" t="e">
        <f ca="1">IF(Отчеты!AA$30&lt;=0,0,Отчеты!AA$30*360/Параметры!AA$36/AVERAGE(Отчеты!#REF!))</f>
        <v>#REF!</v>
      </c>
      <c r="AB184" s="264" t="e">
        <f ca="1">IF(Отчеты!AB$30&lt;=0,0,Отчеты!AB$30*360/Параметры!AB$36/AVERAGE(Отчеты!#REF!))</f>
        <v>#REF!</v>
      </c>
      <c r="AC184" s="264" t="e">
        <f ca="1">IF(Отчеты!AC$30&lt;=0,0,Отчеты!AC$30*360/Параметры!AC$36/AVERAGE(Отчеты!#REF!))</f>
        <v>#REF!</v>
      </c>
      <c r="AD184" s="264" t="e">
        <f ca="1">IF(Отчеты!AD$30&lt;=0,0,Отчеты!AD$30*360/Параметры!AD$36/AVERAGE(Отчеты!#REF!))</f>
        <v>#REF!</v>
      </c>
      <c r="AE184" s="264" t="e">
        <f ca="1">IF(Отчеты!AE$30&lt;=0,0,Отчеты!AE$30*360/Параметры!AE$36/AVERAGE(Отчеты!#REF!))</f>
        <v>#REF!</v>
      </c>
      <c r="AF184" s="264" t="e">
        <f ca="1">IF(Отчеты!AF$30&lt;=0,0,Отчеты!AF$30*360/Параметры!AF$36/AVERAGE(Отчеты!#REF!))</f>
        <v>#REF!</v>
      </c>
      <c r="AG184" s="264" t="e">
        <f ca="1">IF(Отчеты!AG$30&lt;=0,0,Отчеты!AG$30*360/Параметры!AG$36/AVERAGE(Отчеты!#REF!))</f>
        <v>#REF!</v>
      </c>
      <c r="AH184" s="264" t="e">
        <f ca="1">IF(Отчеты!AH$30&lt;=0,0,Отчеты!AH$30*360/Параметры!AH$36/AVERAGE(Отчеты!#REF!))</f>
        <v>#REF!</v>
      </c>
      <c r="AI184" s="264" t="e">
        <f ca="1">IF(Отчеты!AI$30&lt;=0,0,Отчеты!AI$30*360/Параметры!AI$36/AVERAGE(Отчеты!#REF!))</f>
        <v>#REF!</v>
      </c>
      <c r="AJ184" s="264" t="e">
        <f ca="1">IF(Отчеты!AJ$30&lt;=0,0,Отчеты!AJ$30*360/Параметры!AJ$36/AVERAGE(Отчеты!#REF!))</f>
        <v>#REF!</v>
      </c>
      <c r="AK184" s="264" t="e">
        <f ca="1">IF(Отчеты!AK$30&lt;=0,0,Отчеты!AK$30*360/Параметры!AK$36/AVERAGE(Отчеты!#REF!))</f>
        <v>#REF!</v>
      </c>
      <c r="AL184" s="264" t="e">
        <f ca="1">IF(Отчеты!AL$30&lt;=0,0,Отчеты!AL$30*360/Параметры!AL$36/AVERAGE(Отчеты!#REF!))</f>
        <v>#REF!</v>
      </c>
      <c r="AM184" s="264" t="e">
        <f ca="1">IF(Отчеты!AM$30&lt;=0,0,Отчеты!AM$30*360/Параметры!AM$36/AVERAGE(Отчеты!#REF!))</f>
        <v>#REF!</v>
      </c>
      <c r="AN184" s="264" t="e">
        <f ca="1">IF(Отчеты!AN$30&lt;=0,0,Отчеты!AN$30*360/Параметры!AN$36/AVERAGE(Отчеты!#REF!))</f>
        <v>#REF!</v>
      </c>
      <c r="AO184" s="264" t="e">
        <f ca="1">IF(Отчеты!AO$30&lt;=0,0,Отчеты!AO$30*360/Параметры!AO$36/AVERAGE(Отчеты!#REF!))</f>
        <v>#REF!</v>
      </c>
      <c r="AP184" s="264" t="e">
        <f ca="1">IF(Отчеты!AP$30&lt;=0,0,Отчеты!AP$30*360/Параметры!AP$36/AVERAGE(Отчеты!#REF!))</f>
        <v>#REF!</v>
      </c>
      <c r="AQ184" s="264" t="e">
        <f ca="1">IF(Отчеты!AQ$30&lt;=0,0,Отчеты!AQ$30*360/Параметры!AQ$36/AVERAGE(Отчеты!#REF!))</f>
        <v>#REF!</v>
      </c>
      <c r="AR184" s="264" t="e">
        <f ca="1">IF(Отчеты!AR$30&lt;=0,0,Отчеты!AR$30*360/Параметры!AR$36/AVERAGE(Отчеты!#REF!))</f>
        <v>#REF!</v>
      </c>
      <c r="AS184" s="264" t="e">
        <f ca="1">IF(Отчеты!AS$30&lt;=0,0,Отчеты!AS$30*360/Параметры!AS$36/AVERAGE(Отчеты!#REF!))</f>
        <v>#REF!</v>
      </c>
      <c r="AT184" s="264" t="e">
        <f ca="1">IF(Отчеты!AT$30&lt;=0,0,Отчеты!AT$30*360/Параметры!AT$36/AVERAGE(Отчеты!#REF!))</f>
        <v>#REF!</v>
      </c>
      <c r="AU184" s="264" t="e">
        <f ca="1">IF(Отчеты!AU$30&lt;=0,0,Отчеты!AU$30*360/Параметры!AU$36/AVERAGE(Отчеты!#REF!))</f>
        <v>#REF!</v>
      </c>
      <c r="AV184" s="264" t="e">
        <f ca="1">IF(Отчеты!AV$30&lt;=0,0,Отчеты!AV$30*360/Параметры!AV$36/AVERAGE(Отчеты!#REF!))</f>
        <v>#REF!</v>
      </c>
      <c r="AW184" s="264" t="e">
        <f ca="1">IF(Отчеты!AW$30&lt;=0,0,Отчеты!AW$30*360/Параметры!AW$36/AVERAGE(Отчеты!#REF!))</f>
        <v>#REF!</v>
      </c>
      <c r="AX184" s="264" t="e">
        <f ca="1">IF(Отчеты!AX$30&lt;=0,0,Отчеты!AX$30*360/Параметры!AX$36/AVERAGE(Отчеты!#REF!))</f>
        <v>#REF!</v>
      </c>
      <c r="AY184" s="264" t="e">
        <f ca="1">IF(Отчеты!AY$30&lt;=0,0,Отчеты!AY$30*360/Параметры!AY$36/AVERAGE(Отчеты!#REF!))</f>
        <v>#REF!</v>
      </c>
      <c r="AZ184" s="264" t="e">
        <f ca="1">IF(Отчеты!AZ$30&lt;=0,0,Отчеты!AZ$30*360/Параметры!AZ$36/AVERAGE(Отчеты!#REF!))</f>
        <v>#REF!</v>
      </c>
      <c r="BA184" s="264" t="e">
        <f ca="1">IF(Отчеты!BA$30&lt;=0,0,Отчеты!BA$30*360/Параметры!BA$36/AVERAGE(Отчеты!#REF!))</f>
        <v>#REF!</v>
      </c>
      <c r="BB184" s="264" t="e">
        <f ca="1">IF(Отчеты!BB$30&lt;=0,0,Отчеты!BB$30*360/Параметры!BB$36/AVERAGE(Отчеты!#REF!))</f>
        <v>#REF!</v>
      </c>
      <c r="BC184" s="264" t="e">
        <f ca="1">IF(Отчеты!BC$30&lt;=0,0,Отчеты!BC$30*360/Параметры!BC$36/AVERAGE(Отчеты!#REF!))</f>
        <v>#REF!</v>
      </c>
      <c r="BD184" s="264" t="e">
        <f ca="1">IF(Отчеты!BD$30&lt;=0,0,Отчеты!BD$30*360/Параметры!BD$36/AVERAGE(Отчеты!#REF!))</f>
        <v>#REF!</v>
      </c>
      <c r="BE184" s="264" t="e">
        <f ca="1">IF(Отчеты!BE$30&lt;=0,0,Отчеты!BE$30*360/Параметры!BE$36/AVERAGE(Отчеты!#REF!))</f>
        <v>#REF!</v>
      </c>
      <c r="BF184" s="264" t="e">
        <f ca="1">IF(Отчеты!BF$30&lt;=0,0,Отчеты!BF$30*360/Параметры!BF$36/AVERAGE(Отчеты!#REF!))</f>
        <v>#REF!</v>
      </c>
      <c r="BG184" s="264" t="e">
        <f ca="1">IF(Отчеты!BG$30&lt;=0,0,Отчеты!BG$30*360/Параметры!BG$36/AVERAGE(Отчеты!#REF!))</f>
        <v>#REF!</v>
      </c>
      <c r="BH184" s="264" t="e">
        <f ca="1">IF(Отчеты!BH$30&lt;=0,0,Отчеты!BH$30*360/Параметры!BH$36/AVERAGE(Отчеты!#REF!))</f>
        <v>#REF!</v>
      </c>
      <c r="BI184" s="264" t="e">
        <f ca="1">IF(Отчеты!BI$30&lt;=0,0,Отчеты!BI$30*360/Параметры!BI$36/AVERAGE(Отчеты!#REF!))</f>
        <v>#REF!</v>
      </c>
      <c r="BJ184" s="264" t="e">
        <f ca="1">IF(Отчеты!BJ$30&lt;=0,0,Отчеты!BJ$30*360/Параметры!BJ$36/AVERAGE(Отчеты!#REF!))</f>
        <v>#REF!</v>
      </c>
      <c r="BK184" s="264" t="e">
        <f ca="1">IF(Отчеты!BK$30&lt;=0,0,Отчеты!BK$30*360/Параметры!BK$36/AVERAGE(Отчеты!#REF!))</f>
        <v>#REF!</v>
      </c>
      <c r="BL184" s="264" t="e">
        <f ca="1">IF(Отчеты!BL$30&lt;=0,0,Отчеты!BL$30*360/Параметры!BL$36/AVERAGE(Отчеты!#REF!))</f>
        <v>#REF!</v>
      </c>
      <c r="BM184" s="264" t="e">
        <f ca="1">IF(Отчеты!BM$30&lt;=0,0,Отчеты!BM$30*360/Параметры!BM$36/AVERAGE(Отчеты!#REF!))</f>
        <v>#REF!</v>
      </c>
      <c r="BN184" s="264" t="e">
        <f ca="1">IF(Отчеты!BN$30&lt;=0,0,Отчеты!BN$30*360/Параметры!BN$36/AVERAGE(Отчеты!#REF!))</f>
        <v>#REF!</v>
      </c>
      <c r="BO184" s="264" t="e">
        <f ca="1">IF(Отчеты!BO$30&lt;=0,0,Отчеты!BO$30*360/Параметры!BO$36/AVERAGE(Отчеты!#REF!))</f>
        <v>#REF!</v>
      </c>
      <c r="BP184" s="264" t="e">
        <f ca="1">IF(Отчеты!BP$30&lt;=0,0,Отчеты!BP$30*360/Параметры!BP$36/AVERAGE(Отчеты!#REF!))</f>
        <v>#REF!</v>
      </c>
      <c r="BQ184" s="264" t="e">
        <f ca="1">IF(Отчеты!BQ$30&lt;=0,0,Отчеты!BQ$30*360/Параметры!BQ$36/AVERAGE(Отчеты!#REF!))</f>
        <v>#REF!</v>
      </c>
      <c r="BR184" s="264" t="e">
        <f ca="1">IF(Отчеты!BR$30&lt;=0,0,Отчеты!BR$30*360/Параметры!BR$36/AVERAGE(Отчеты!#REF!))</f>
        <v>#REF!</v>
      </c>
      <c r="BS184" s="264" t="e">
        <f ca="1">IF(Отчеты!BS$30&lt;=0,0,Отчеты!BS$30*360/Параметры!BS$36/AVERAGE(Отчеты!#REF!))</f>
        <v>#REF!</v>
      </c>
      <c r="BT184" s="264" t="e">
        <f ca="1">IF(Отчеты!BT$30&lt;=0,0,Отчеты!BT$30*360/Параметры!BT$36/AVERAGE(Отчеты!#REF!))</f>
        <v>#REF!</v>
      </c>
      <c r="BU184" s="264" t="e">
        <f ca="1">IF(Отчеты!BU$30&lt;=0,0,Отчеты!BU$30*360/Параметры!BU$36/AVERAGE(Отчеты!#REF!))</f>
        <v>#REF!</v>
      </c>
      <c r="BV184" s="264" t="e">
        <f ca="1">IF(Отчеты!BV$30&lt;=0,0,Отчеты!BV$30*360/Параметры!BV$36/AVERAGE(Отчеты!#REF!))</f>
        <v>#REF!</v>
      </c>
      <c r="BW184" s="264" t="e">
        <f ca="1">IF(Отчеты!BW$30&lt;=0,0,Отчеты!BW$30*360/Параметры!BW$36/AVERAGE(Отчеты!#REF!))</f>
        <v>#REF!</v>
      </c>
      <c r="BX184" s="264" t="e">
        <f ca="1">IF(Отчеты!BX$30&lt;=0,0,Отчеты!BX$30*360/Параметры!BX$36/AVERAGE(Отчеты!#REF!))</f>
        <v>#REF!</v>
      </c>
      <c r="BY184" s="264" t="e">
        <f ca="1">IF(Отчеты!BY$30&lt;=0,0,Отчеты!BY$30*360/Параметры!BY$36/AVERAGE(Отчеты!#REF!))</f>
        <v>#REF!</v>
      </c>
      <c r="BZ184" s="264" t="e">
        <f ca="1">IF(Отчеты!BZ$30&lt;=0,0,Отчеты!BZ$30*360/Параметры!BZ$36/AVERAGE(Отчеты!#REF!))</f>
        <v>#REF!</v>
      </c>
      <c r="CA184" s="264" t="e">
        <f ca="1">IF(Отчеты!CA$30&lt;=0,0,Отчеты!CA$30*360/Параметры!CA$36/AVERAGE(Отчеты!#REF!))</f>
        <v>#REF!</v>
      </c>
      <c r="CB184" s="264" t="e">
        <f ca="1">IF(Отчеты!CB$30&lt;=0,0,Отчеты!CB$30*360/Параметры!CB$36/AVERAGE(Отчеты!#REF!))</f>
        <v>#REF!</v>
      </c>
      <c r="CC184" s="264" t="e">
        <f ca="1">IF(Отчеты!CC$30&lt;=0,0,Отчеты!CC$30*360/Параметры!CC$36/AVERAGE(Отчеты!#REF!))</f>
        <v>#REF!</v>
      </c>
      <c r="CD184" s="264" t="e">
        <f ca="1">IF(Отчеты!CD$30&lt;=0,0,Отчеты!CD$30*360/Параметры!CD$36/AVERAGE(Отчеты!#REF!))</f>
        <v>#REF!</v>
      </c>
      <c r="CE184" s="264" t="e">
        <f ca="1">IF(Отчеты!CE$30&lt;=0,0,Отчеты!CE$30*360/Параметры!CE$36/AVERAGE(Отчеты!#REF!))</f>
        <v>#REF!</v>
      </c>
      <c r="CF184" s="264" t="e">
        <f ca="1">IF(Отчеты!CF$30&lt;=0,0,Отчеты!CF$30*360/Параметры!CF$36/AVERAGE(Отчеты!#REF!))</f>
        <v>#REF!</v>
      </c>
      <c r="CG184" s="264" t="e">
        <f ca="1">IF(Отчеты!CG$30&lt;=0,0,Отчеты!CG$30*360/Параметры!CG$36/AVERAGE(Отчеты!#REF!))</f>
        <v>#REF!</v>
      </c>
      <c r="CH184" s="264" t="e">
        <f ca="1">IF(Отчеты!CH$30&lt;=0,0,Отчеты!CH$30*360/Параметры!CH$36/AVERAGE(Отчеты!#REF!))</f>
        <v>#REF!</v>
      </c>
      <c r="CI184" s="264" t="e">
        <f ca="1">IF(Отчеты!CI$30&lt;=0,0,Отчеты!CI$30*360/Параметры!CI$36/AVERAGE(Отчеты!#REF!))</f>
        <v>#REF!</v>
      </c>
      <c r="CJ184" s="264" t="e">
        <f ca="1">IF(Отчеты!CJ$30&lt;=0,0,Отчеты!CJ$30*360/Параметры!CJ$36/AVERAGE(Отчеты!#REF!))</f>
        <v>#REF!</v>
      </c>
      <c r="CK184" s="264" t="e">
        <f ca="1">IF(Отчеты!CK$30&lt;=0,0,Отчеты!CK$30*360/Параметры!CK$36/AVERAGE(Отчеты!#REF!))</f>
        <v>#REF!</v>
      </c>
      <c r="CL184" s="264" t="e">
        <f ca="1">IF(Отчеты!CL$30&lt;=0,0,Отчеты!CL$30*360/Параметры!CL$36/AVERAGE(Отчеты!#REF!))</f>
        <v>#REF!</v>
      </c>
      <c r="CM184" s="264" t="e">
        <f ca="1">IF(Отчеты!CM$30&lt;=0,0,Отчеты!CM$30*360/Параметры!CM$36/AVERAGE(Отчеты!#REF!))</f>
        <v>#REF!</v>
      </c>
      <c r="CN184" s="264" t="e">
        <f ca="1">IF(Отчеты!CN$30&lt;=0,0,Отчеты!CN$30*360/Параметры!CN$36/AVERAGE(Отчеты!#REF!))</f>
        <v>#REF!</v>
      </c>
      <c r="CO184" s="264" t="e">
        <f ca="1">IF(Отчеты!CO$30&lt;=0,0,Отчеты!CO$30*360/Параметры!CO$36/AVERAGE(Отчеты!#REF!))</f>
        <v>#REF!</v>
      </c>
      <c r="CP184" s="264" t="e">
        <f ca="1">IF(Отчеты!CP$30&lt;=0,0,Отчеты!CP$30*360/Параметры!CP$36/AVERAGE(Отчеты!#REF!))</f>
        <v>#REF!</v>
      </c>
      <c r="CQ184" s="264" t="e">
        <f ca="1">IF(Отчеты!CQ$30&lt;=0,0,Отчеты!CQ$30*360/Параметры!CQ$36/AVERAGE(Отчеты!#REF!))</f>
        <v>#REF!</v>
      </c>
      <c r="CR184" s="264" t="e">
        <f ca="1">IF(Отчеты!CR$30&lt;=0,0,Отчеты!CR$30*360/Параметры!CR$36/AVERAGE(Отчеты!#REF!))</f>
        <v>#REF!</v>
      </c>
      <c r="CS184" s="264" t="e">
        <f ca="1">IF(Отчеты!CS$30&lt;=0,0,Отчеты!CS$30*360/Параметры!CS$36/AVERAGE(Отчеты!#REF!))</f>
        <v>#REF!</v>
      </c>
      <c r="CT184" s="264" t="e">
        <f ca="1">IF(Отчеты!CT$30&lt;=0,0,Отчеты!CT$30*360/Параметры!CT$36/AVERAGE(Отчеты!#REF!))</f>
        <v>#REF!</v>
      </c>
      <c r="CU184" s="264" t="e">
        <f ca="1">IF(Отчеты!CU$30&lt;=0,0,Отчеты!CU$30*360/Параметры!CU$36/AVERAGE(Отчеты!#REF!))</f>
        <v>#REF!</v>
      </c>
      <c r="CV184" s="264" t="e">
        <f ca="1">IF(Отчеты!CV$30&lt;=0,0,Отчеты!CV$30*360/Параметры!CV$36/AVERAGE(Отчеты!#REF!))</f>
        <v>#REF!</v>
      </c>
      <c r="CW184" s="264" t="e">
        <f ca="1">IF(Отчеты!CW$30&lt;=0,0,Отчеты!CW$30*360/Параметры!CW$36/AVERAGE(Отчеты!#REF!))</f>
        <v>#REF!</v>
      </c>
      <c r="CX184" s="264" t="e">
        <f ca="1">IF(Отчеты!CX$30&lt;=0,0,Отчеты!CX$30*360/Параметры!CX$36/AVERAGE(Отчеты!#REF!))</f>
        <v>#REF!</v>
      </c>
      <c r="CY184" s="264" t="e">
        <f ca="1">IF(Отчеты!CY$30&lt;=0,0,Отчеты!CY$30*360/Параметры!CY$36/AVERAGE(Отчеты!#REF!))</f>
        <v>#REF!</v>
      </c>
      <c r="CZ184" s="264" t="e">
        <f ca="1">IF(Отчеты!CZ$30&lt;=0,0,Отчеты!CZ$30*360/Параметры!CZ$36/AVERAGE(Отчеты!#REF!))</f>
        <v>#REF!</v>
      </c>
      <c r="DA184" s="264" t="e">
        <f ca="1">IF(Отчеты!DA$30&lt;=0,0,Отчеты!DA$30*360/Параметры!DA$36/AVERAGE(Отчеты!#REF!))</f>
        <v>#REF!</v>
      </c>
      <c r="DB184" s="264" t="e">
        <f ca="1">IF(Отчеты!DB$30&lt;=0,0,Отчеты!DB$30*360/Параметры!DB$36/AVERAGE(Отчеты!#REF!))</f>
        <v>#REF!</v>
      </c>
      <c r="DC184" s="264" t="e">
        <f ca="1">IF(Отчеты!DC$30&lt;=0,0,Отчеты!DC$30*360/Параметры!DC$36/AVERAGE(Отчеты!#REF!))</f>
        <v>#REF!</v>
      </c>
      <c r="DD184" s="264" t="e">
        <f ca="1">IF(Отчеты!DD$30&lt;=0,0,Отчеты!DD$30*360/Параметры!DD$36/AVERAGE(Отчеты!#REF!))</f>
        <v>#REF!</v>
      </c>
      <c r="DE184" s="264" t="e">
        <f ca="1">IF(Отчеты!DE$30&lt;=0,0,Отчеты!DE$30*360/Параметры!DE$36/AVERAGE(Отчеты!#REF!))</f>
        <v>#REF!</v>
      </c>
      <c r="DF184" s="264" t="e">
        <f ca="1">IF(Отчеты!DF$30&lt;=0,0,Отчеты!DF$30*360/Параметры!DF$36/AVERAGE(Отчеты!#REF!))</f>
        <v>#REF!</v>
      </c>
      <c r="DG184" s="264" t="e">
        <f ca="1">IF(Отчеты!DG$30&lt;=0,0,Отчеты!DG$30*360/Параметры!DG$36/AVERAGE(Отчеты!#REF!))</f>
        <v>#REF!</v>
      </c>
      <c r="DH184" s="264" t="e">
        <f ca="1">IF(Отчеты!DH$30&lt;=0,0,Отчеты!DH$30*360/Параметры!DH$36/AVERAGE(Отчеты!#REF!))</f>
        <v>#REF!</v>
      </c>
      <c r="DI184" s="264" t="e">
        <f ca="1">IF(Отчеты!DI$30&lt;=0,0,Отчеты!DI$30*360/Параметры!DI$36/AVERAGE(Отчеты!#REF!))</f>
        <v>#REF!</v>
      </c>
      <c r="DJ184" s="264" t="e">
        <f ca="1">IF(Отчеты!DJ$30&lt;=0,0,Отчеты!DJ$30*360/Параметры!DJ$36/AVERAGE(Отчеты!#REF!))</f>
        <v>#REF!</v>
      </c>
      <c r="DK184" s="264" t="e">
        <f ca="1">IF(Отчеты!DK$30&lt;=0,0,Отчеты!DK$30*360/Параметры!DK$36/AVERAGE(Отчеты!#REF!))</f>
        <v>#REF!</v>
      </c>
      <c r="DL184" s="264" t="e">
        <f ca="1">IF(Отчеты!DL$30&lt;=0,0,Отчеты!DL$30*360/Параметры!DL$36/AVERAGE(Отчеты!#REF!))</f>
        <v>#REF!</v>
      </c>
      <c r="DM184" s="264" t="e">
        <f ca="1">IF(Отчеты!DM$30&lt;=0,0,Отчеты!DM$30*360/Параметры!DM$36/AVERAGE(Отчеты!#REF!))</f>
        <v>#REF!</v>
      </c>
      <c r="DN184" s="264" t="e">
        <f ca="1">IF(Отчеты!DN$30&lt;=0,0,Отчеты!DN$30*360/Параметры!DN$36/AVERAGE(Отчеты!#REF!))</f>
        <v>#REF!</v>
      </c>
      <c r="DO184" s="264" t="e">
        <f ca="1">IF(Отчеты!DO$30&lt;=0,0,Отчеты!DO$30*360/Параметры!DO$36/AVERAGE(Отчеты!#REF!))</f>
        <v>#REF!</v>
      </c>
      <c r="DP184" s="264" t="e">
        <f ca="1">IF(Отчеты!DP$30&lt;=0,0,Отчеты!DP$30*360/Параметры!DP$36/AVERAGE(Отчеты!#REF!))</f>
        <v>#REF!</v>
      </c>
      <c r="DQ184" s="264" t="e">
        <f ca="1">IF(Отчеты!DQ$30&lt;=0,0,Отчеты!DQ$30*360/Параметры!DQ$36/AVERAGE(Отчеты!#REF!))</f>
        <v>#REF!</v>
      </c>
      <c r="DR184" s="264" t="e">
        <f ca="1">IF(Отчеты!DR$30&lt;=0,0,Отчеты!DR$30*360/Параметры!DR$36/AVERAGE(Отчеты!#REF!))</f>
        <v>#REF!</v>
      </c>
      <c r="DS184" s="264" t="e">
        <f ca="1">IF(Отчеты!DS$30&lt;=0,0,Отчеты!DS$30*360/Параметры!DS$36/AVERAGE(Отчеты!#REF!))</f>
        <v>#REF!</v>
      </c>
      <c r="DT184" s="264" t="e">
        <f ca="1">IF(Отчеты!DT$30&lt;=0,0,Отчеты!DT$30*360/Параметры!DT$36/AVERAGE(Отчеты!#REF!))</f>
        <v>#REF!</v>
      </c>
      <c r="DU184" s="264" t="e">
        <f ca="1">IF(Отчеты!DU$30&lt;=0,0,Отчеты!DU$30*360/Параметры!DU$36/AVERAGE(Отчеты!#REF!))</f>
        <v>#REF!</v>
      </c>
      <c r="DV184" s="264" t="e">
        <f ca="1">IF(Отчеты!DV$30&lt;=0,0,Отчеты!DV$30*360/Параметры!DV$36/AVERAGE(Отчеты!#REF!))</f>
        <v>#REF!</v>
      </c>
    </row>
    <row r="185" spans="1:126" hidden="1" x14ac:dyDescent="0.2">
      <c r="A185" s="10" t="str">
        <f ca="1">Language!A1337</f>
        <v>Рентабельность инвестированного капитала, ROIC</v>
      </c>
      <c r="C185" s="46" t="str">
        <f ca="1">Language!$A$484</f>
        <v>% в год</v>
      </c>
      <c r="F185" s="6" t="s">
        <v>696</v>
      </c>
      <c r="G185" s="264" t="str">
        <f ca="1">IFERROR((Отчеты!G30-Отчеты!G21*(1-Параметры!G$87-Параметры!G$113))/AVERAGE(SUM(Отчеты!#REF!,Отчеты!#REF!),SUM(Отчеты!#REF!))*360/Параметры!G$36,"-")</f>
        <v>-</v>
      </c>
      <c r="H185" s="264" t="str">
        <f ca="1">IFERROR((Отчеты!H30-Отчеты!H21*(1-Параметры!H$87-Параметры!H$113))/AVERAGE(SUM(Отчеты!#REF!,Отчеты!#REF!),SUM(Отчеты!#REF!))*360/Параметры!H$36,"-")</f>
        <v>-</v>
      </c>
      <c r="I185" s="264" t="str">
        <f ca="1">IFERROR((Отчеты!I30-Отчеты!I21*(1-Параметры!I$87-Параметры!I$113))/AVERAGE(SUM(Отчеты!#REF!,Отчеты!#REF!),SUM(Отчеты!#REF!))*360/Параметры!I$36,"-")</f>
        <v>-</v>
      </c>
      <c r="J185" s="264" t="str">
        <f ca="1">IFERROR((Отчеты!J30-Отчеты!J21*(1-Параметры!J$87-Параметры!J$113))/AVERAGE(SUM(Отчеты!#REF!,Отчеты!#REF!),SUM(Отчеты!#REF!))*360/Параметры!J$36,"-")</f>
        <v>-</v>
      </c>
      <c r="K185" s="264" t="str">
        <f ca="1">IFERROR((Отчеты!K30-Отчеты!K21*(1-Параметры!K$87-Параметры!K$113))/AVERAGE(SUM(Отчеты!#REF!,Отчеты!#REF!),SUM(Отчеты!#REF!))*360/Параметры!K$36,"-")</f>
        <v>-</v>
      </c>
      <c r="L185" s="264" t="str">
        <f ca="1">IFERROR((Отчеты!L30-Отчеты!L21*(1-Параметры!L$87-Параметры!L$113))/AVERAGE(SUM(Отчеты!#REF!,Отчеты!#REF!),SUM(Отчеты!#REF!))*360/Параметры!L$36,"-")</f>
        <v>-</v>
      </c>
      <c r="M185" s="264" t="str">
        <f ca="1">IFERROR((Отчеты!M30-Отчеты!M21*(1-Параметры!M$87-Параметры!M$113))/AVERAGE(SUM(Отчеты!#REF!,Отчеты!#REF!),SUM(Отчеты!#REF!))*360/Параметры!M$36,"-")</f>
        <v>-</v>
      </c>
      <c r="N185" s="264" t="str">
        <f ca="1">IFERROR((Отчеты!N30-Отчеты!N21*(1-Параметры!N$87-Параметры!N$113))/AVERAGE(SUM(Отчеты!#REF!,Отчеты!#REF!),SUM(Отчеты!#REF!))*360/Параметры!N$36,"-")</f>
        <v>-</v>
      </c>
      <c r="O185" s="264" t="str">
        <f ca="1">IFERROR((Отчеты!O30-Отчеты!O21*(1-Параметры!O$87-Параметры!O$113))/AVERAGE(SUM(Отчеты!#REF!,Отчеты!#REF!),SUM(Отчеты!#REF!))*360/Параметры!O$36,"-")</f>
        <v>-</v>
      </c>
      <c r="P185" s="264" t="str">
        <f ca="1">IFERROR((Отчеты!P30-Отчеты!P21*(1-Параметры!P$87-Параметры!P$113))/AVERAGE(SUM(Отчеты!#REF!,Отчеты!#REF!),SUM(Отчеты!#REF!))*360/Параметры!P$36,"-")</f>
        <v>-</v>
      </c>
      <c r="Q185" s="264" t="str">
        <f ca="1">IFERROR((Отчеты!Q30-Отчеты!Q21*(1-Параметры!Q$87-Параметры!Q$113))/AVERAGE(SUM(Отчеты!#REF!,Отчеты!#REF!),SUM(Отчеты!#REF!))*360/Параметры!Q$36,"-")</f>
        <v>-</v>
      </c>
      <c r="R185" s="264" t="str">
        <f ca="1">IFERROR((Отчеты!R30-Отчеты!R21*(1-Параметры!R$87-Параметры!R$113))/AVERAGE(SUM(Отчеты!#REF!,Отчеты!#REF!),SUM(Отчеты!#REF!))*360/Параметры!R$36,"-")</f>
        <v>-</v>
      </c>
      <c r="S185" s="264" t="str">
        <f ca="1">IFERROR((Отчеты!S30-Отчеты!S21*(1-Параметры!S$87-Параметры!S$113))/AVERAGE(SUM(Отчеты!#REF!,Отчеты!#REF!),SUM(Отчеты!#REF!))*360/Параметры!S$36,"-")</f>
        <v>-</v>
      </c>
      <c r="T185" s="264" t="str">
        <f ca="1">IFERROR((Отчеты!T30-Отчеты!T21*(1-Параметры!T$87-Параметры!T$113))/AVERAGE(SUM(Отчеты!#REF!,Отчеты!#REF!),SUM(Отчеты!#REF!))*360/Параметры!T$36,"-")</f>
        <v>-</v>
      </c>
      <c r="U185" s="264" t="str">
        <f ca="1">IFERROR((Отчеты!U30-Отчеты!U21*(1-Параметры!U$87-Параметры!U$113))/AVERAGE(SUM(Отчеты!#REF!,Отчеты!#REF!),SUM(Отчеты!#REF!))*360/Параметры!U$36,"-")</f>
        <v>-</v>
      </c>
      <c r="V185" s="264" t="str">
        <f ca="1">IFERROR((Отчеты!V30-Отчеты!V21*(1-Параметры!V$87-Параметры!V$113))/AVERAGE(SUM(Отчеты!#REF!,Отчеты!#REF!),SUM(Отчеты!#REF!))*360/Параметры!V$36,"-")</f>
        <v>-</v>
      </c>
      <c r="W185" s="264" t="str">
        <f ca="1">IFERROR((Отчеты!W30-Отчеты!W21*(1-Параметры!W$87-Параметры!W$113))/AVERAGE(SUM(Отчеты!#REF!,Отчеты!#REF!),SUM(Отчеты!#REF!))*360/Параметры!W$36,"-")</f>
        <v>-</v>
      </c>
      <c r="X185" s="264" t="str">
        <f ca="1">IFERROR((Отчеты!X30-Отчеты!X21*(1-Параметры!X$87-Параметры!X$113))/AVERAGE(SUM(Отчеты!#REF!,Отчеты!#REF!),SUM(Отчеты!#REF!))*360/Параметры!X$36,"-")</f>
        <v>-</v>
      </c>
      <c r="Y185" s="264" t="str">
        <f ca="1">IFERROR((Отчеты!Y30-Отчеты!Y21*(1-Параметры!Y$87-Параметры!Y$113))/AVERAGE(SUM(Отчеты!#REF!,Отчеты!#REF!),SUM(Отчеты!#REF!))*360/Параметры!Y$36,"-")</f>
        <v>-</v>
      </c>
      <c r="Z185" s="264" t="str">
        <f ca="1">IFERROR((Отчеты!Z30-Отчеты!Z21*(1-Параметры!Z$87-Параметры!Z$113))/AVERAGE(SUM(Отчеты!#REF!,Отчеты!#REF!),SUM(Отчеты!#REF!))*360/Параметры!Z$36,"-")</f>
        <v>-</v>
      </c>
      <c r="AA185" s="264" t="str">
        <f ca="1">IFERROR((Отчеты!AA30-Отчеты!AA21*(1-Параметры!AA$87-Параметры!AA$113))/AVERAGE(SUM(Отчеты!#REF!,Отчеты!#REF!),SUM(Отчеты!#REF!))*360/Параметры!AA$36,"-")</f>
        <v>-</v>
      </c>
      <c r="AB185" s="264" t="str">
        <f ca="1">IFERROR((Отчеты!AB30-Отчеты!AB21*(1-Параметры!AB$87-Параметры!AB$113))/AVERAGE(SUM(Отчеты!#REF!,Отчеты!#REF!),SUM(Отчеты!#REF!))*360/Параметры!AB$36,"-")</f>
        <v>-</v>
      </c>
      <c r="AC185" s="264" t="str">
        <f ca="1">IFERROR((Отчеты!AC30-Отчеты!AC21*(1-Параметры!AC$87-Параметры!AC$113))/AVERAGE(SUM(Отчеты!#REF!,Отчеты!#REF!),SUM(Отчеты!#REF!))*360/Параметры!AC$36,"-")</f>
        <v>-</v>
      </c>
      <c r="AD185" s="264" t="str">
        <f ca="1">IFERROR((Отчеты!AD30-Отчеты!AD21*(1-Параметры!AD$87-Параметры!AD$113))/AVERAGE(SUM(Отчеты!#REF!,Отчеты!#REF!),SUM(Отчеты!#REF!))*360/Параметры!AD$36,"-")</f>
        <v>-</v>
      </c>
      <c r="AE185" s="264" t="str">
        <f ca="1">IFERROR((Отчеты!AE30-Отчеты!AE21*(1-Параметры!AE$87-Параметры!AE$113))/AVERAGE(SUM(Отчеты!#REF!,Отчеты!#REF!),SUM(Отчеты!#REF!))*360/Параметры!AE$36,"-")</f>
        <v>-</v>
      </c>
      <c r="AF185" s="264" t="str">
        <f ca="1">IFERROR((Отчеты!AF30-Отчеты!AF21*(1-Параметры!AF$87-Параметры!AF$113))/AVERAGE(SUM(Отчеты!#REF!,Отчеты!#REF!),SUM(Отчеты!#REF!))*360/Параметры!AF$36,"-")</f>
        <v>-</v>
      </c>
      <c r="AG185" s="264" t="str">
        <f ca="1">IFERROR((Отчеты!AG30-Отчеты!AG21*(1-Параметры!AG$87-Параметры!AG$113))/AVERAGE(SUM(Отчеты!#REF!,Отчеты!#REF!),SUM(Отчеты!#REF!))*360/Параметры!AG$36,"-")</f>
        <v>-</v>
      </c>
      <c r="AH185" s="264" t="str">
        <f ca="1">IFERROR((Отчеты!AH30-Отчеты!AH21*(1-Параметры!AH$87-Параметры!AH$113))/AVERAGE(SUM(Отчеты!#REF!,Отчеты!#REF!),SUM(Отчеты!#REF!))*360/Параметры!AH$36,"-")</f>
        <v>-</v>
      </c>
      <c r="AI185" s="264" t="str">
        <f ca="1">IFERROR((Отчеты!AI30-Отчеты!AI21*(1-Параметры!AI$87-Параметры!AI$113))/AVERAGE(SUM(Отчеты!#REF!,Отчеты!#REF!),SUM(Отчеты!#REF!))*360/Параметры!AI$36,"-")</f>
        <v>-</v>
      </c>
      <c r="AJ185" s="264" t="str">
        <f ca="1">IFERROR((Отчеты!AJ30-Отчеты!AJ21*(1-Параметры!AJ$87-Параметры!AJ$113))/AVERAGE(SUM(Отчеты!#REF!,Отчеты!#REF!),SUM(Отчеты!#REF!))*360/Параметры!AJ$36,"-")</f>
        <v>-</v>
      </c>
      <c r="AK185" s="264" t="str">
        <f ca="1">IFERROR((Отчеты!AK30-Отчеты!AK21*(1-Параметры!AK$87-Параметры!AK$113))/AVERAGE(SUM(Отчеты!#REF!,Отчеты!#REF!),SUM(Отчеты!#REF!))*360/Параметры!AK$36,"-")</f>
        <v>-</v>
      </c>
      <c r="AL185" s="264" t="str">
        <f ca="1">IFERROR((Отчеты!AL30-Отчеты!AL21*(1-Параметры!AL$87-Параметры!AL$113))/AVERAGE(SUM(Отчеты!#REF!,Отчеты!#REF!),SUM(Отчеты!#REF!))*360/Параметры!AL$36,"-")</f>
        <v>-</v>
      </c>
      <c r="AM185" s="264" t="str">
        <f ca="1">IFERROR((Отчеты!AM30-Отчеты!AM21*(1-Параметры!AM$87-Параметры!AM$113))/AVERAGE(SUM(Отчеты!#REF!,Отчеты!#REF!),SUM(Отчеты!#REF!))*360/Параметры!AM$36,"-")</f>
        <v>-</v>
      </c>
      <c r="AN185" s="264" t="str">
        <f ca="1">IFERROR((Отчеты!AN30-Отчеты!AN21*(1-Параметры!AN$87-Параметры!AN$113))/AVERAGE(SUM(Отчеты!#REF!,Отчеты!#REF!),SUM(Отчеты!#REF!))*360/Параметры!AN$36,"-")</f>
        <v>-</v>
      </c>
      <c r="AO185" s="264" t="str">
        <f ca="1">IFERROR((Отчеты!AO30-Отчеты!AO21*(1-Параметры!AO$87-Параметры!AO$113))/AVERAGE(SUM(Отчеты!#REF!,Отчеты!#REF!),SUM(Отчеты!#REF!))*360/Параметры!AO$36,"-")</f>
        <v>-</v>
      </c>
      <c r="AP185" s="264" t="str">
        <f ca="1">IFERROR((Отчеты!AP30-Отчеты!AP21*(1-Параметры!AP$87-Параметры!AP$113))/AVERAGE(SUM(Отчеты!#REF!,Отчеты!#REF!),SUM(Отчеты!#REF!))*360/Параметры!AP$36,"-")</f>
        <v>-</v>
      </c>
      <c r="AQ185" s="264" t="str">
        <f ca="1">IFERROR((Отчеты!AQ30-Отчеты!AQ21*(1-Параметры!AQ$87-Параметры!AQ$113))/AVERAGE(SUM(Отчеты!#REF!,Отчеты!#REF!),SUM(Отчеты!#REF!))*360/Параметры!AQ$36,"-")</f>
        <v>-</v>
      </c>
      <c r="AR185" s="264" t="str">
        <f ca="1">IFERROR((Отчеты!AR30-Отчеты!AR21*(1-Параметры!AR$87-Параметры!AR$113))/AVERAGE(SUM(Отчеты!#REF!,Отчеты!#REF!),SUM(Отчеты!#REF!))*360/Параметры!AR$36,"-")</f>
        <v>-</v>
      </c>
      <c r="AS185" s="264" t="str">
        <f ca="1">IFERROR((Отчеты!AS30-Отчеты!AS21*(1-Параметры!AS$87-Параметры!AS$113))/AVERAGE(SUM(Отчеты!#REF!,Отчеты!#REF!),SUM(Отчеты!#REF!))*360/Параметры!AS$36,"-")</f>
        <v>-</v>
      </c>
      <c r="AT185" s="264" t="str">
        <f ca="1">IFERROR((Отчеты!AT30-Отчеты!AT21*(1-Параметры!AT$87-Параметры!AT$113))/AVERAGE(SUM(Отчеты!#REF!,Отчеты!#REF!),SUM(Отчеты!#REF!))*360/Параметры!AT$36,"-")</f>
        <v>-</v>
      </c>
      <c r="AU185" s="264" t="str">
        <f ca="1">IFERROR((Отчеты!AU30-Отчеты!AU21*(1-Параметры!AU$87-Параметры!AU$113))/AVERAGE(SUM(Отчеты!#REF!,Отчеты!#REF!),SUM(Отчеты!#REF!))*360/Параметры!AU$36,"-")</f>
        <v>-</v>
      </c>
      <c r="AV185" s="264" t="str">
        <f ca="1">IFERROR((Отчеты!AV30-Отчеты!AV21*(1-Параметры!AV$87-Параметры!AV$113))/AVERAGE(SUM(Отчеты!#REF!,Отчеты!#REF!),SUM(Отчеты!#REF!))*360/Параметры!AV$36,"-")</f>
        <v>-</v>
      </c>
      <c r="AW185" s="264" t="str">
        <f ca="1">IFERROR((Отчеты!AW30-Отчеты!AW21*(1-Параметры!AW$87-Параметры!AW$113))/AVERAGE(SUM(Отчеты!#REF!,Отчеты!#REF!),SUM(Отчеты!#REF!))*360/Параметры!AW$36,"-")</f>
        <v>-</v>
      </c>
      <c r="AX185" s="264" t="str">
        <f ca="1">IFERROR((Отчеты!AX30-Отчеты!AX21*(1-Параметры!AX$87-Параметры!AX$113))/AVERAGE(SUM(Отчеты!#REF!,Отчеты!#REF!),SUM(Отчеты!#REF!))*360/Параметры!AX$36,"-")</f>
        <v>-</v>
      </c>
      <c r="AY185" s="264" t="str">
        <f ca="1">IFERROR((Отчеты!AY30-Отчеты!AY21*(1-Параметры!AY$87-Параметры!AY$113))/AVERAGE(SUM(Отчеты!#REF!,Отчеты!#REF!),SUM(Отчеты!#REF!))*360/Параметры!AY$36,"-")</f>
        <v>-</v>
      </c>
      <c r="AZ185" s="264" t="str">
        <f ca="1">IFERROR((Отчеты!AZ30-Отчеты!AZ21*(1-Параметры!AZ$87-Параметры!AZ$113))/AVERAGE(SUM(Отчеты!#REF!,Отчеты!#REF!),SUM(Отчеты!#REF!))*360/Параметры!AZ$36,"-")</f>
        <v>-</v>
      </c>
      <c r="BA185" s="264" t="str">
        <f ca="1">IFERROR((Отчеты!BA30-Отчеты!BA21*(1-Параметры!BA$87-Параметры!BA$113))/AVERAGE(SUM(Отчеты!#REF!,Отчеты!#REF!),SUM(Отчеты!#REF!))*360/Параметры!BA$36,"-")</f>
        <v>-</v>
      </c>
      <c r="BB185" s="264" t="str">
        <f ca="1">IFERROR((Отчеты!BB30-Отчеты!BB21*(1-Параметры!BB$87-Параметры!BB$113))/AVERAGE(SUM(Отчеты!#REF!,Отчеты!#REF!),SUM(Отчеты!#REF!))*360/Параметры!BB$36,"-")</f>
        <v>-</v>
      </c>
      <c r="BC185" s="264" t="str">
        <f ca="1">IFERROR((Отчеты!BC30-Отчеты!BC21*(1-Параметры!BC$87-Параметры!BC$113))/AVERAGE(SUM(Отчеты!#REF!,Отчеты!#REF!),SUM(Отчеты!#REF!))*360/Параметры!BC$36,"-")</f>
        <v>-</v>
      </c>
      <c r="BD185" s="264" t="str">
        <f ca="1">IFERROR((Отчеты!BD30-Отчеты!BD21*(1-Параметры!BD$87-Параметры!BD$113))/AVERAGE(SUM(Отчеты!#REF!,Отчеты!#REF!),SUM(Отчеты!#REF!))*360/Параметры!BD$36,"-")</f>
        <v>-</v>
      </c>
      <c r="BE185" s="264" t="str">
        <f ca="1">IFERROR((Отчеты!BE30-Отчеты!BE21*(1-Параметры!BE$87-Параметры!BE$113))/AVERAGE(SUM(Отчеты!#REF!,Отчеты!#REF!),SUM(Отчеты!#REF!))*360/Параметры!BE$36,"-")</f>
        <v>-</v>
      </c>
      <c r="BF185" s="264" t="str">
        <f ca="1">IFERROR((Отчеты!BF30-Отчеты!BF21*(1-Параметры!BF$87-Параметры!BF$113))/AVERAGE(SUM(Отчеты!#REF!,Отчеты!#REF!),SUM(Отчеты!#REF!))*360/Параметры!BF$36,"-")</f>
        <v>-</v>
      </c>
      <c r="BG185" s="264" t="str">
        <f ca="1">IFERROR((Отчеты!BG30-Отчеты!BG21*(1-Параметры!BG$87-Параметры!BG$113))/AVERAGE(SUM(Отчеты!#REF!,Отчеты!#REF!),SUM(Отчеты!#REF!))*360/Параметры!BG$36,"-")</f>
        <v>-</v>
      </c>
      <c r="BH185" s="264" t="str">
        <f ca="1">IFERROR((Отчеты!BH30-Отчеты!BH21*(1-Параметры!BH$87-Параметры!BH$113))/AVERAGE(SUM(Отчеты!#REF!,Отчеты!#REF!),SUM(Отчеты!#REF!))*360/Параметры!BH$36,"-")</f>
        <v>-</v>
      </c>
      <c r="BI185" s="264" t="str">
        <f ca="1">IFERROR((Отчеты!BI30-Отчеты!BI21*(1-Параметры!BI$87-Параметры!BI$113))/AVERAGE(SUM(Отчеты!#REF!,Отчеты!#REF!),SUM(Отчеты!#REF!))*360/Параметры!BI$36,"-")</f>
        <v>-</v>
      </c>
      <c r="BJ185" s="264" t="str">
        <f ca="1">IFERROR((Отчеты!BJ30-Отчеты!BJ21*(1-Параметры!BJ$87-Параметры!BJ$113))/AVERAGE(SUM(Отчеты!#REF!,Отчеты!#REF!),SUM(Отчеты!#REF!))*360/Параметры!BJ$36,"-")</f>
        <v>-</v>
      </c>
      <c r="BK185" s="264" t="str">
        <f ca="1">IFERROR((Отчеты!BK30-Отчеты!BK21*(1-Параметры!BK$87-Параметры!BK$113))/AVERAGE(SUM(Отчеты!#REF!,Отчеты!#REF!),SUM(Отчеты!#REF!))*360/Параметры!BK$36,"-")</f>
        <v>-</v>
      </c>
      <c r="BL185" s="264" t="str">
        <f ca="1">IFERROR((Отчеты!BL30-Отчеты!BL21*(1-Параметры!BL$87-Параметры!BL$113))/AVERAGE(SUM(Отчеты!#REF!,Отчеты!#REF!),SUM(Отчеты!#REF!))*360/Параметры!BL$36,"-")</f>
        <v>-</v>
      </c>
      <c r="BM185" s="264" t="str">
        <f ca="1">IFERROR((Отчеты!BM30-Отчеты!BM21*(1-Параметры!BM$87-Параметры!BM$113))/AVERAGE(SUM(Отчеты!#REF!,Отчеты!#REF!),SUM(Отчеты!#REF!))*360/Параметры!BM$36,"-")</f>
        <v>-</v>
      </c>
      <c r="BN185" s="264" t="str">
        <f ca="1">IFERROR((Отчеты!BN30-Отчеты!BN21*(1-Параметры!BN$87-Параметры!BN$113))/AVERAGE(SUM(Отчеты!#REF!,Отчеты!#REF!),SUM(Отчеты!#REF!))*360/Параметры!BN$36,"-")</f>
        <v>-</v>
      </c>
      <c r="BO185" s="264" t="str">
        <f ca="1">IFERROR((Отчеты!BO30-Отчеты!BO21*(1-Параметры!BO$87-Параметры!BO$113))/AVERAGE(SUM(Отчеты!#REF!,Отчеты!#REF!),SUM(Отчеты!#REF!))*360/Параметры!BO$36,"-")</f>
        <v>-</v>
      </c>
      <c r="BP185" s="264" t="str">
        <f ca="1">IFERROR((Отчеты!BP30-Отчеты!BP21*(1-Параметры!BP$87-Параметры!BP$113))/AVERAGE(SUM(Отчеты!#REF!,Отчеты!#REF!),SUM(Отчеты!#REF!))*360/Параметры!BP$36,"-")</f>
        <v>-</v>
      </c>
      <c r="BQ185" s="264" t="str">
        <f ca="1">IFERROR((Отчеты!BQ30-Отчеты!BQ21*(1-Параметры!BQ$87-Параметры!BQ$113))/AVERAGE(SUM(Отчеты!#REF!,Отчеты!#REF!),SUM(Отчеты!#REF!))*360/Параметры!BQ$36,"-")</f>
        <v>-</v>
      </c>
      <c r="BR185" s="264" t="str">
        <f ca="1">IFERROR((Отчеты!BR30-Отчеты!BR21*(1-Параметры!BR$87-Параметры!BR$113))/AVERAGE(SUM(Отчеты!#REF!,Отчеты!#REF!),SUM(Отчеты!#REF!))*360/Параметры!BR$36,"-")</f>
        <v>-</v>
      </c>
      <c r="BS185" s="264" t="str">
        <f ca="1">IFERROR((Отчеты!BS30-Отчеты!BS21*(1-Параметры!BS$87-Параметры!BS$113))/AVERAGE(SUM(Отчеты!#REF!,Отчеты!#REF!),SUM(Отчеты!#REF!))*360/Параметры!BS$36,"-")</f>
        <v>-</v>
      </c>
      <c r="BT185" s="264" t="str">
        <f ca="1">IFERROR((Отчеты!BT30-Отчеты!BT21*(1-Параметры!BT$87-Параметры!BT$113))/AVERAGE(SUM(Отчеты!#REF!,Отчеты!#REF!),SUM(Отчеты!#REF!))*360/Параметры!BT$36,"-")</f>
        <v>-</v>
      </c>
      <c r="BU185" s="264" t="str">
        <f ca="1">IFERROR((Отчеты!BU30-Отчеты!BU21*(1-Параметры!BU$87-Параметры!BU$113))/AVERAGE(SUM(Отчеты!#REF!,Отчеты!#REF!),SUM(Отчеты!#REF!))*360/Параметры!BU$36,"-")</f>
        <v>-</v>
      </c>
      <c r="BV185" s="264" t="str">
        <f ca="1">IFERROR((Отчеты!BV30-Отчеты!BV21*(1-Параметры!BV$87-Параметры!BV$113))/AVERAGE(SUM(Отчеты!#REF!,Отчеты!#REF!),SUM(Отчеты!#REF!))*360/Параметры!BV$36,"-")</f>
        <v>-</v>
      </c>
      <c r="BW185" s="264" t="str">
        <f ca="1">IFERROR((Отчеты!BW30-Отчеты!BW21*(1-Параметры!BW$87-Параметры!BW$113))/AVERAGE(SUM(Отчеты!#REF!,Отчеты!#REF!),SUM(Отчеты!#REF!))*360/Параметры!BW$36,"-")</f>
        <v>-</v>
      </c>
      <c r="BX185" s="264" t="str">
        <f ca="1">IFERROR((Отчеты!BX30-Отчеты!BX21*(1-Параметры!BX$87-Параметры!BX$113))/AVERAGE(SUM(Отчеты!#REF!,Отчеты!#REF!),SUM(Отчеты!#REF!))*360/Параметры!BX$36,"-")</f>
        <v>-</v>
      </c>
      <c r="BY185" s="264" t="str">
        <f ca="1">IFERROR((Отчеты!BY30-Отчеты!BY21*(1-Параметры!BY$87-Параметры!BY$113))/AVERAGE(SUM(Отчеты!#REF!,Отчеты!#REF!),SUM(Отчеты!#REF!))*360/Параметры!BY$36,"-")</f>
        <v>-</v>
      </c>
      <c r="BZ185" s="264" t="str">
        <f ca="1">IFERROR((Отчеты!BZ30-Отчеты!BZ21*(1-Параметры!BZ$87-Параметры!BZ$113))/AVERAGE(SUM(Отчеты!#REF!,Отчеты!#REF!),SUM(Отчеты!#REF!))*360/Параметры!BZ$36,"-")</f>
        <v>-</v>
      </c>
      <c r="CA185" s="264" t="str">
        <f ca="1">IFERROR((Отчеты!CA30-Отчеты!CA21*(1-Параметры!CA$87-Параметры!CA$113))/AVERAGE(SUM(Отчеты!#REF!,Отчеты!#REF!),SUM(Отчеты!#REF!))*360/Параметры!CA$36,"-")</f>
        <v>-</v>
      </c>
      <c r="CB185" s="264" t="str">
        <f ca="1">IFERROR((Отчеты!CB30-Отчеты!CB21*(1-Параметры!CB$87-Параметры!CB$113))/AVERAGE(SUM(Отчеты!#REF!,Отчеты!#REF!),SUM(Отчеты!#REF!))*360/Параметры!CB$36,"-")</f>
        <v>-</v>
      </c>
      <c r="CC185" s="264" t="str">
        <f ca="1">IFERROR((Отчеты!CC30-Отчеты!CC21*(1-Параметры!CC$87-Параметры!CC$113))/AVERAGE(SUM(Отчеты!#REF!,Отчеты!#REF!),SUM(Отчеты!#REF!))*360/Параметры!CC$36,"-")</f>
        <v>-</v>
      </c>
      <c r="CD185" s="264" t="str">
        <f ca="1">IFERROR((Отчеты!CD30-Отчеты!CD21*(1-Параметры!CD$87-Параметры!CD$113))/AVERAGE(SUM(Отчеты!#REF!,Отчеты!#REF!),SUM(Отчеты!#REF!))*360/Параметры!CD$36,"-")</f>
        <v>-</v>
      </c>
      <c r="CE185" s="264" t="str">
        <f ca="1">IFERROR((Отчеты!CE30-Отчеты!CE21*(1-Параметры!CE$87-Параметры!CE$113))/AVERAGE(SUM(Отчеты!#REF!,Отчеты!#REF!),SUM(Отчеты!#REF!))*360/Параметры!CE$36,"-")</f>
        <v>-</v>
      </c>
      <c r="CF185" s="264" t="str">
        <f ca="1">IFERROR((Отчеты!CF30-Отчеты!CF21*(1-Параметры!CF$87-Параметры!CF$113))/AVERAGE(SUM(Отчеты!#REF!,Отчеты!#REF!),SUM(Отчеты!#REF!))*360/Параметры!CF$36,"-")</f>
        <v>-</v>
      </c>
      <c r="CG185" s="264" t="str">
        <f ca="1">IFERROR((Отчеты!CG30-Отчеты!CG21*(1-Параметры!CG$87-Параметры!CG$113))/AVERAGE(SUM(Отчеты!#REF!,Отчеты!#REF!),SUM(Отчеты!#REF!))*360/Параметры!CG$36,"-")</f>
        <v>-</v>
      </c>
      <c r="CH185" s="264" t="str">
        <f ca="1">IFERROR((Отчеты!CH30-Отчеты!CH21*(1-Параметры!CH$87-Параметры!CH$113))/AVERAGE(SUM(Отчеты!#REF!,Отчеты!#REF!),SUM(Отчеты!#REF!))*360/Параметры!CH$36,"-")</f>
        <v>-</v>
      </c>
      <c r="CI185" s="264" t="str">
        <f ca="1">IFERROR((Отчеты!CI30-Отчеты!CI21*(1-Параметры!CI$87-Параметры!CI$113))/AVERAGE(SUM(Отчеты!#REF!,Отчеты!#REF!),SUM(Отчеты!#REF!))*360/Параметры!CI$36,"-")</f>
        <v>-</v>
      </c>
      <c r="CJ185" s="264" t="str">
        <f ca="1">IFERROR((Отчеты!CJ30-Отчеты!CJ21*(1-Параметры!CJ$87-Параметры!CJ$113))/AVERAGE(SUM(Отчеты!#REF!,Отчеты!#REF!),SUM(Отчеты!#REF!))*360/Параметры!CJ$36,"-")</f>
        <v>-</v>
      </c>
      <c r="CK185" s="264" t="str">
        <f ca="1">IFERROR((Отчеты!CK30-Отчеты!CK21*(1-Параметры!CK$87-Параметры!CK$113))/AVERAGE(SUM(Отчеты!#REF!,Отчеты!#REF!),SUM(Отчеты!#REF!))*360/Параметры!CK$36,"-")</f>
        <v>-</v>
      </c>
      <c r="CL185" s="264" t="str">
        <f ca="1">IFERROR((Отчеты!CL30-Отчеты!CL21*(1-Параметры!CL$87-Параметры!CL$113))/AVERAGE(SUM(Отчеты!#REF!,Отчеты!#REF!),SUM(Отчеты!#REF!))*360/Параметры!CL$36,"-")</f>
        <v>-</v>
      </c>
      <c r="CM185" s="264" t="str">
        <f ca="1">IFERROR((Отчеты!CM30-Отчеты!CM21*(1-Параметры!CM$87-Параметры!CM$113))/AVERAGE(SUM(Отчеты!#REF!,Отчеты!#REF!),SUM(Отчеты!#REF!))*360/Параметры!CM$36,"-")</f>
        <v>-</v>
      </c>
      <c r="CN185" s="264" t="str">
        <f ca="1">IFERROR((Отчеты!CN30-Отчеты!CN21*(1-Параметры!CN$87-Параметры!CN$113))/AVERAGE(SUM(Отчеты!#REF!,Отчеты!#REF!),SUM(Отчеты!#REF!))*360/Параметры!CN$36,"-")</f>
        <v>-</v>
      </c>
      <c r="CO185" s="264" t="str">
        <f ca="1">IFERROR((Отчеты!CO30-Отчеты!CO21*(1-Параметры!CO$87-Параметры!CO$113))/AVERAGE(SUM(Отчеты!#REF!,Отчеты!#REF!),SUM(Отчеты!#REF!))*360/Параметры!CO$36,"-")</f>
        <v>-</v>
      </c>
      <c r="CP185" s="264" t="str">
        <f ca="1">IFERROR((Отчеты!CP30-Отчеты!CP21*(1-Параметры!CP$87-Параметры!CP$113))/AVERAGE(SUM(Отчеты!#REF!,Отчеты!#REF!),SUM(Отчеты!#REF!))*360/Параметры!CP$36,"-")</f>
        <v>-</v>
      </c>
      <c r="CQ185" s="264" t="str">
        <f ca="1">IFERROR((Отчеты!CQ30-Отчеты!CQ21*(1-Параметры!CQ$87-Параметры!CQ$113))/AVERAGE(SUM(Отчеты!#REF!,Отчеты!#REF!),SUM(Отчеты!#REF!))*360/Параметры!CQ$36,"-")</f>
        <v>-</v>
      </c>
      <c r="CR185" s="264" t="str">
        <f ca="1">IFERROR((Отчеты!CR30-Отчеты!CR21*(1-Параметры!CR$87-Параметры!CR$113))/AVERAGE(SUM(Отчеты!#REF!,Отчеты!#REF!),SUM(Отчеты!#REF!))*360/Параметры!CR$36,"-")</f>
        <v>-</v>
      </c>
      <c r="CS185" s="264" t="str">
        <f ca="1">IFERROR((Отчеты!CS30-Отчеты!CS21*(1-Параметры!CS$87-Параметры!CS$113))/AVERAGE(SUM(Отчеты!#REF!,Отчеты!#REF!),SUM(Отчеты!#REF!))*360/Параметры!CS$36,"-")</f>
        <v>-</v>
      </c>
      <c r="CT185" s="264" t="str">
        <f ca="1">IFERROR((Отчеты!CT30-Отчеты!CT21*(1-Параметры!CT$87-Параметры!CT$113))/AVERAGE(SUM(Отчеты!#REF!,Отчеты!#REF!),SUM(Отчеты!#REF!))*360/Параметры!CT$36,"-")</f>
        <v>-</v>
      </c>
      <c r="CU185" s="264" t="str">
        <f ca="1">IFERROR((Отчеты!CU30-Отчеты!CU21*(1-Параметры!CU$87-Параметры!CU$113))/AVERAGE(SUM(Отчеты!#REF!,Отчеты!#REF!),SUM(Отчеты!#REF!))*360/Параметры!CU$36,"-")</f>
        <v>-</v>
      </c>
      <c r="CV185" s="264" t="str">
        <f ca="1">IFERROR((Отчеты!CV30-Отчеты!CV21*(1-Параметры!CV$87-Параметры!CV$113))/AVERAGE(SUM(Отчеты!#REF!,Отчеты!#REF!),SUM(Отчеты!#REF!))*360/Параметры!CV$36,"-")</f>
        <v>-</v>
      </c>
      <c r="CW185" s="264" t="str">
        <f ca="1">IFERROR((Отчеты!CW30-Отчеты!CW21*(1-Параметры!CW$87-Параметры!CW$113))/AVERAGE(SUM(Отчеты!#REF!,Отчеты!#REF!),SUM(Отчеты!#REF!))*360/Параметры!CW$36,"-")</f>
        <v>-</v>
      </c>
      <c r="CX185" s="264" t="str">
        <f ca="1">IFERROR((Отчеты!CX30-Отчеты!CX21*(1-Параметры!CX$87-Параметры!CX$113))/AVERAGE(SUM(Отчеты!#REF!,Отчеты!#REF!),SUM(Отчеты!#REF!))*360/Параметры!CX$36,"-")</f>
        <v>-</v>
      </c>
      <c r="CY185" s="264" t="str">
        <f ca="1">IFERROR((Отчеты!CY30-Отчеты!CY21*(1-Параметры!CY$87-Параметры!CY$113))/AVERAGE(SUM(Отчеты!#REF!,Отчеты!#REF!),SUM(Отчеты!#REF!))*360/Параметры!CY$36,"-")</f>
        <v>-</v>
      </c>
      <c r="CZ185" s="264" t="str">
        <f ca="1">IFERROR((Отчеты!CZ30-Отчеты!CZ21*(1-Параметры!CZ$87-Параметры!CZ$113))/AVERAGE(SUM(Отчеты!#REF!,Отчеты!#REF!),SUM(Отчеты!#REF!))*360/Параметры!CZ$36,"-")</f>
        <v>-</v>
      </c>
      <c r="DA185" s="264" t="str">
        <f ca="1">IFERROR((Отчеты!DA30-Отчеты!DA21*(1-Параметры!DA$87-Параметры!DA$113))/AVERAGE(SUM(Отчеты!#REF!,Отчеты!#REF!),SUM(Отчеты!#REF!))*360/Параметры!DA$36,"-")</f>
        <v>-</v>
      </c>
      <c r="DB185" s="264" t="str">
        <f ca="1">IFERROR((Отчеты!DB30-Отчеты!DB21*(1-Параметры!DB$87-Параметры!DB$113))/AVERAGE(SUM(Отчеты!#REF!,Отчеты!#REF!),SUM(Отчеты!#REF!))*360/Параметры!DB$36,"-")</f>
        <v>-</v>
      </c>
      <c r="DC185" s="264" t="str">
        <f ca="1">IFERROR((Отчеты!DC30-Отчеты!DC21*(1-Параметры!DC$87-Параметры!DC$113))/AVERAGE(SUM(Отчеты!#REF!,Отчеты!#REF!),SUM(Отчеты!#REF!))*360/Параметры!DC$36,"-")</f>
        <v>-</v>
      </c>
      <c r="DD185" s="264" t="str">
        <f ca="1">IFERROR((Отчеты!DD30-Отчеты!DD21*(1-Параметры!DD$87-Параметры!DD$113))/AVERAGE(SUM(Отчеты!#REF!,Отчеты!#REF!),SUM(Отчеты!#REF!))*360/Параметры!DD$36,"-")</f>
        <v>-</v>
      </c>
      <c r="DE185" s="264" t="str">
        <f ca="1">IFERROR((Отчеты!DE30-Отчеты!DE21*(1-Параметры!DE$87-Параметры!DE$113))/AVERAGE(SUM(Отчеты!#REF!,Отчеты!#REF!),SUM(Отчеты!#REF!))*360/Параметры!DE$36,"-")</f>
        <v>-</v>
      </c>
      <c r="DF185" s="264" t="str">
        <f ca="1">IFERROR((Отчеты!DF30-Отчеты!DF21*(1-Параметры!DF$87-Параметры!DF$113))/AVERAGE(SUM(Отчеты!#REF!,Отчеты!#REF!),SUM(Отчеты!#REF!))*360/Параметры!DF$36,"-")</f>
        <v>-</v>
      </c>
      <c r="DG185" s="264" t="str">
        <f ca="1">IFERROR((Отчеты!DG30-Отчеты!DG21*(1-Параметры!DG$87-Параметры!DG$113))/AVERAGE(SUM(Отчеты!#REF!,Отчеты!#REF!),SUM(Отчеты!#REF!))*360/Параметры!DG$36,"-")</f>
        <v>-</v>
      </c>
      <c r="DH185" s="264" t="str">
        <f ca="1">IFERROR((Отчеты!DH30-Отчеты!DH21*(1-Параметры!DH$87-Параметры!DH$113))/AVERAGE(SUM(Отчеты!#REF!,Отчеты!#REF!),SUM(Отчеты!#REF!))*360/Параметры!DH$36,"-")</f>
        <v>-</v>
      </c>
      <c r="DI185" s="264" t="str">
        <f ca="1">IFERROR((Отчеты!DI30-Отчеты!DI21*(1-Параметры!DI$87-Параметры!DI$113))/AVERAGE(SUM(Отчеты!#REF!,Отчеты!#REF!),SUM(Отчеты!#REF!))*360/Параметры!DI$36,"-")</f>
        <v>-</v>
      </c>
      <c r="DJ185" s="264" t="str">
        <f ca="1">IFERROR((Отчеты!DJ30-Отчеты!DJ21*(1-Параметры!DJ$87-Параметры!DJ$113))/AVERAGE(SUM(Отчеты!#REF!,Отчеты!#REF!),SUM(Отчеты!#REF!))*360/Параметры!DJ$36,"-")</f>
        <v>-</v>
      </c>
      <c r="DK185" s="264" t="str">
        <f ca="1">IFERROR((Отчеты!DK30-Отчеты!DK21*(1-Параметры!DK$87-Параметры!DK$113))/AVERAGE(SUM(Отчеты!#REF!,Отчеты!#REF!),SUM(Отчеты!#REF!))*360/Параметры!DK$36,"-")</f>
        <v>-</v>
      </c>
      <c r="DL185" s="264" t="str">
        <f ca="1">IFERROR((Отчеты!DL30-Отчеты!DL21*(1-Параметры!DL$87-Параметры!DL$113))/AVERAGE(SUM(Отчеты!#REF!,Отчеты!#REF!),SUM(Отчеты!#REF!))*360/Параметры!DL$36,"-")</f>
        <v>-</v>
      </c>
      <c r="DM185" s="264" t="str">
        <f ca="1">IFERROR((Отчеты!DM30-Отчеты!DM21*(1-Параметры!DM$87-Параметры!DM$113))/AVERAGE(SUM(Отчеты!#REF!,Отчеты!#REF!),SUM(Отчеты!#REF!))*360/Параметры!DM$36,"-")</f>
        <v>-</v>
      </c>
      <c r="DN185" s="264" t="str">
        <f ca="1">IFERROR((Отчеты!DN30-Отчеты!DN21*(1-Параметры!DN$87-Параметры!DN$113))/AVERAGE(SUM(Отчеты!#REF!,Отчеты!#REF!),SUM(Отчеты!#REF!))*360/Параметры!DN$36,"-")</f>
        <v>-</v>
      </c>
      <c r="DO185" s="264" t="str">
        <f ca="1">IFERROR((Отчеты!DO30-Отчеты!DO21*(1-Параметры!DO$87-Параметры!DO$113))/AVERAGE(SUM(Отчеты!#REF!,Отчеты!#REF!),SUM(Отчеты!#REF!))*360/Параметры!DO$36,"-")</f>
        <v>-</v>
      </c>
      <c r="DP185" s="264" t="str">
        <f ca="1">IFERROR((Отчеты!DP30-Отчеты!DP21*(1-Параметры!DP$87-Параметры!DP$113))/AVERAGE(SUM(Отчеты!#REF!,Отчеты!#REF!),SUM(Отчеты!#REF!))*360/Параметры!DP$36,"-")</f>
        <v>-</v>
      </c>
      <c r="DQ185" s="264" t="str">
        <f ca="1">IFERROR((Отчеты!DQ30-Отчеты!DQ21*(1-Параметры!DQ$87-Параметры!DQ$113))/AVERAGE(SUM(Отчеты!#REF!,Отчеты!#REF!),SUM(Отчеты!#REF!))*360/Параметры!DQ$36,"-")</f>
        <v>-</v>
      </c>
      <c r="DR185" s="264" t="str">
        <f ca="1">IFERROR((Отчеты!DR30-Отчеты!DR21*(1-Параметры!DR$87-Параметры!DR$113))/AVERAGE(SUM(Отчеты!#REF!,Отчеты!#REF!),SUM(Отчеты!#REF!))*360/Параметры!DR$36,"-")</f>
        <v>-</v>
      </c>
      <c r="DS185" s="264" t="str">
        <f ca="1">IFERROR((Отчеты!DS30-Отчеты!DS21*(1-Параметры!DS$87-Параметры!DS$113))/AVERAGE(SUM(Отчеты!#REF!,Отчеты!#REF!),SUM(Отчеты!#REF!))*360/Параметры!DS$36,"-")</f>
        <v>-</v>
      </c>
      <c r="DT185" s="264" t="str">
        <f ca="1">IFERROR((Отчеты!DT30-Отчеты!DT21*(1-Параметры!DT$87-Параметры!DT$113))/AVERAGE(SUM(Отчеты!#REF!,Отчеты!#REF!),SUM(Отчеты!#REF!))*360/Параметры!DT$36,"-")</f>
        <v>-</v>
      </c>
      <c r="DU185" s="264" t="str">
        <f ca="1">IFERROR((Отчеты!DU30-Отчеты!DU21*(1-Параметры!DU$87-Параметры!DU$113))/AVERAGE(SUM(Отчеты!#REF!,Отчеты!#REF!),SUM(Отчеты!#REF!))*360/Параметры!DU$36,"-")</f>
        <v>-</v>
      </c>
      <c r="DV185" s="264" t="str">
        <f ca="1">IFERROR((Отчеты!DV30-Отчеты!DV21*(1-Параметры!DV$87-Параметры!DV$113))/AVERAGE(SUM(Отчеты!#REF!,Отчеты!#REF!),SUM(Отчеты!#REF!))*360/Параметры!DV$36,"-")</f>
        <v>-</v>
      </c>
    </row>
    <row r="186" spans="1:126" hidden="1" x14ac:dyDescent="0.2">
      <c r="A186" s="10" t="str">
        <f ca="1">Language!A1338</f>
        <v>Рентабельность суммарных активов, ROTA</v>
      </c>
      <c r="C186" s="46" t="str">
        <f ca="1">Language!$A$484</f>
        <v>% в год</v>
      </c>
      <c r="F186" s="6" t="s">
        <v>696</v>
      </c>
      <c r="G186" s="264" t="str">
        <f ca="1">IFERROR(SUM(Отчеты!G17,Отчеты!G19,Отчеты!G20)/AVERAGE(Отчеты!#REF!)*360/Параметры!G$36,"-")</f>
        <v>-</v>
      </c>
      <c r="H186" s="264" t="str">
        <f ca="1">IFERROR(SUM(Отчеты!H17,Отчеты!H19,Отчеты!H20)/AVERAGE(Отчеты!#REF!)*360/Параметры!H$36,"-")</f>
        <v>-</v>
      </c>
      <c r="I186" s="264" t="str">
        <f ca="1">IFERROR(SUM(Отчеты!I17,Отчеты!I19,Отчеты!I20)/AVERAGE(Отчеты!#REF!)*360/Параметры!I$36,"-")</f>
        <v>-</v>
      </c>
      <c r="J186" s="264" t="str">
        <f ca="1">IFERROR(SUM(Отчеты!J17,Отчеты!J19,Отчеты!J20)/AVERAGE(Отчеты!#REF!)*360/Параметры!J$36,"-")</f>
        <v>-</v>
      </c>
      <c r="K186" s="264" t="str">
        <f ca="1">IFERROR(SUM(Отчеты!K17,Отчеты!K19,Отчеты!K20)/AVERAGE(Отчеты!#REF!)*360/Параметры!K$36,"-")</f>
        <v>-</v>
      </c>
      <c r="L186" s="264" t="str">
        <f ca="1">IFERROR(SUM(Отчеты!L17,Отчеты!L19,Отчеты!L20)/AVERAGE(Отчеты!#REF!)*360/Параметры!L$36,"-")</f>
        <v>-</v>
      </c>
      <c r="M186" s="264" t="str">
        <f ca="1">IFERROR(SUM(Отчеты!M17,Отчеты!M19,Отчеты!M20)/AVERAGE(Отчеты!#REF!)*360/Параметры!M$36,"-")</f>
        <v>-</v>
      </c>
      <c r="N186" s="264" t="str">
        <f ca="1">IFERROR(SUM(Отчеты!N17,Отчеты!N19,Отчеты!N20)/AVERAGE(Отчеты!#REF!)*360/Параметры!N$36,"-")</f>
        <v>-</v>
      </c>
      <c r="O186" s="264" t="str">
        <f ca="1">IFERROR(SUM(Отчеты!O17,Отчеты!O19,Отчеты!O20)/AVERAGE(Отчеты!#REF!)*360/Параметры!O$36,"-")</f>
        <v>-</v>
      </c>
      <c r="P186" s="264" t="str">
        <f ca="1">IFERROR(SUM(Отчеты!P17,Отчеты!P19,Отчеты!P20)/AVERAGE(Отчеты!#REF!)*360/Параметры!P$36,"-")</f>
        <v>-</v>
      </c>
      <c r="Q186" s="264" t="str">
        <f ca="1">IFERROR(SUM(Отчеты!Q17,Отчеты!Q19,Отчеты!Q20)/AVERAGE(Отчеты!#REF!)*360/Параметры!Q$36,"-")</f>
        <v>-</v>
      </c>
      <c r="R186" s="264" t="str">
        <f ca="1">IFERROR(SUM(Отчеты!R17,Отчеты!R19,Отчеты!R20)/AVERAGE(Отчеты!#REF!)*360/Параметры!R$36,"-")</f>
        <v>-</v>
      </c>
      <c r="S186" s="264" t="str">
        <f ca="1">IFERROR(SUM(Отчеты!S17,Отчеты!S19,Отчеты!S20)/AVERAGE(Отчеты!#REF!)*360/Параметры!S$36,"-")</f>
        <v>-</v>
      </c>
      <c r="T186" s="264" t="str">
        <f ca="1">IFERROR(SUM(Отчеты!T17,Отчеты!T19,Отчеты!T20)/AVERAGE(Отчеты!#REF!)*360/Параметры!T$36,"-")</f>
        <v>-</v>
      </c>
      <c r="U186" s="264" t="str">
        <f ca="1">IFERROR(SUM(Отчеты!U17,Отчеты!U19,Отчеты!U20)/AVERAGE(Отчеты!#REF!)*360/Параметры!U$36,"-")</f>
        <v>-</v>
      </c>
      <c r="V186" s="264" t="str">
        <f ca="1">IFERROR(SUM(Отчеты!V17,Отчеты!V19,Отчеты!V20)/AVERAGE(Отчеты!#REF!)*360/Параметры!V$36,"-")</f>
        <v>-</v>
      </c>
      <c r="W186" s="264" t="str">
        <f ca="1">IFERROR(SUM(Отчеты!W17,Отчеты!W19,Отчеты!W20)/AVERAGE(Отчеты!#REF!)*360/Параметры!W$36,"-")</f>
        <v>-</v>
      </c>
      <c r="X186" s="264" t="str">
        <f ca="1">IFERROR(SUM(Отчеты!X17,Отчеты!X19,Отчеты!X20)/AVERAGE(Отчеты!#REF!)*360/Параметры!X$36,"-")</f>
        <v>-</v>
      </c>
      <c r="Y186" s="264" t="str">
        <f ca="1">IFERROR(SUM(Отчеты!Y17,Отчеты!Y19,Отчеты!Y20)/AVERAGE(Отчеты!#REF!)*360/Параметры!Y$36,"-")</f>
        <v>-</v>
      </c>
      <c r="Z186" s="264" t="str">
        <f ca="1">IFERROR(SUM(Отчеты!Z17,Отчеты!Z19,Отчеты!Z20)/AVERAGE(Отчеты!#REF!)*360/Параметры!Z$36,"-")</f>
        <v>-</v>
      </c>
      <c r="AA186" s="264" t="str">
        <f ca="1">IFERROR(SUM(Отчеты!AA17,Отчеты!AA19,Отчеты!AA20)/AVERAGE(Отчеты!#REF!)*360/Параметры!AA$36,"-")</f>
        <v>-</v>
      </c>
      <c r="AB186" s="264" t="str">
        <f ca="1">IFERROR(SUM(Отчеты!AB17,Отчеты!AB19,Отчеты!AB20)/AVERAGE(Отчеты!#REF!)*360/Параметры!AB$36,"-")</f>
        <v>-</v>
      </c>
      <c r="AC186" s="264" t="str">
        <f ca="1">IFERROR(SUM(Отчеты!AC17,Отчеты!AC19,Отчеты!AC20)/AVERAGE(Отчеты!#REF!)*360/Параметры!AC$36,"-")</f>
        <v>-</v>
      </c>
      <c r="AD186" s="264" t="str">
        <f ca="1">IFERROR(SUM(Отчеты!AD17,Отчеты!AD19,Отчеты!AD20)/AVERAGE(Отчеты!#REF!)*360/Параметры!AD$36,"-")</f>
        <v>-</v>
      </c>
      <c r="AE186" s="264" t="str">
        <f ca="1">IFERROR(SUM(Отчеты!AE17,Отчеты!AE19,Отчеты!AE20)/AVERAGE(Отчеты!#REF!)*360/Параметры!AE$36,"-")</f>
        <v>-</v>
      </c>
      <c r="AF186" s="264" t="str">
        <f ca="1">IFERROR(SUM(Отчеты!AF17,Отчеты!AF19,Отчеты!AF20)/AVERAGE(Отчеты!#REF!)*360/Параметры!AF$36,"-")</f>
        <v>-</v>
      </c>
      <c r="AG186" s="264" t="str">
        <f ca="1">IFERROR(SUM(Отчеты!AG17,Отчеты!AG19,Отчеты!AG20)/AVERAGE(Отчеты!#REF!)*360/Параметры!AG$36,"-")</f>
        <v>-</v>
      </c>
      <c r="AH186" s="264" t="str">
        <f ca="1">IFERROR(SUM(Отчеты!AH17,Отчеты!AH19,Отчеты!AH20)/AVERAGE(Отчеты!#REF!)*360/Параметры!AH$36,"-")</f>
        <v>-</v>
      </c>
      <c r="AI186" s="264" t="str">
        <f ca="1">IFERROR(SUM(Отчеты!AI17,Отчеты!AI19,Отчеты!AI20)/AVERAGE(Отчеты!#REF!)*360/Параметры!AI$36,"-")</f>
        <v>-</v>
      </c>
      <c r="AJ186" s="264" t="str">
        <f ca="1">IFERROR(SUM(Отчеты!AJ17,Отчеты!AJ19,Отчеты!AJ20)/AVERAGE(Отчеты!#REF!)*360/Параметры!AJ$36,"-")</f>
        <v>-</v>
      </c>
      <c r="AK186" s="264" t="str">
        <f ca="1">IFERROR(SUM(Отчеты!AK17,Отчеты!AK19,Отчеты!AK20)/AVERAGE(Отчеты!#REF!)*360/Параметры!AK$36,"-")</f>
        <v>-</v>
      </c>
      <c r="AL186" s="264" t="str">
        <f ca="1">IFERROR(SUM(Отчеты!AL17,Отчеты!AL19,Отчеты!AL20)/AVERAGE(Отчеты!#REF!)*360/Параметры!AL$36,"-")</f>
        <v>-</v>
      </c>
      <c r="AM186" s="264" t="str">
        <f ca="1">IFERROR(SUM(Отчеты!AM17,Отчеты!AM19,Отчеты!AM20)/AVERAGE(Отчеты!#REF!)*360/Параметры!AM$36,"-")</f>
        <v>-</v>
      </c>
      <c r="AN186" s="264" t="str">
        <f ca="1">IFERROR(SUM(Отчеты!AN17,Отчеты!AN19,Отчеты!AN20)/AVERAGE(Отчеты!#REF!)*360/Параметры!AN$36,"-")</f>
        <v>-</v>
      </c>
      <c r="AO186" s="264" t="str">
        <f ca="1">IFERROR(SUM(Отчеты!AO17,Отчеты!AO19,Отчеты!AO20)/AVERAGE(Отчеты!#REF!)*360/Параметры!AO$36,"-")</f>
        <v>-</v>
      </c>
      <c r="AP186" s="264" t="str">
        <f ca="1">IFERROR(SUM(Отчеты!AP17,Отчеты!AP19,Отчеты!AP20)/AVERAGE(Отчеты!#REF!)*360/Параметры!AP$36,"-")</f>
        <v>-</v>
      </c>
      <c r="AQ186" s="264" t="str">
        <f ca="1">IFERROR(SUM(Отчеты!AQ17,Отчеты!AQ19,Отчеты!AQ20)/AVERAGE(Отчеты!#REF!)*360/Параметры!AQ$36,"-")</f>
        <v>-</v>
      </c>
      <c r="AR186" s="264" t="str">
        <f ca="1">IFERROR(SUM(Отчеты!AR17,Отчеты!AR19,Отчеты!AR20)/AVERAGE(Отчеты!#REF!)*360/Параметры!AR$36,"-")</f>
        <v>-</v>
      </c>
      <c r="AS186" s="264" t="str">
        <f ca="1">IFERROR(SUM(Отчеты!AS17,Отчеты!AS19,Отчеты!AS20)/AVERAGE(Отчеты!#REF!)*360/Параметры!AS$36,"-")</f>
        <v>-</v>
      </c>
      <c r="AT186" s="264" t="str">
        <f ca="1">IFERROR(SUM(Отчеты!AT17,Отчеты!AT19,Отчеты!AT20)/AVERAGE(Отчеты!#REF!)*360/Параметры!AT$36,"-")</f>
        <v>-</v>
      </c>
      <c r="AU186" s="264" t="str">
        <f ca="1">IFERROR(SUM(Отчеты!AU17,Отчеты!AU19,Отчеты!AU20)/AVERAGE(Отчеты!#REF!)*360/Параметры!AU$36,"-")</f>
        <v>-</v>
      </c>
      <c r="AV186" s="264" t="str">
        <f ca="1">IFERROR(SUM(Отчеты!AV17,Отчеты!AV19,Отчеты!AV20)/AVERAGE(Отчеты!#REF!)*360/Параметры!AV$36,"-")</f>
        <v>-</v>
      </c>
      <c r="AW186" s="264" t="str">
        <f ca="1">IFERROR(SUM(Отчеты!AW17,Отчеты!AW19,Отчеты!AW20)/AVERAGE(Отчеты!#REF!)*360/Параметры!AW$36,"-")</f>
        <v>-</v>
      </c>
      <c r="AX186" s="264" t="str">
        <f ca="1">IFERROR(SUM(Отчеты!AX17,Отчеты!AX19,Отчеты!AX20)/AVERAGE(Отчеты!#REF!)*360/Параметры!AX$36,"-")</f>
        <v>-</v>
      </c>
      <c r="AY186" s="264" t="str">
        <f ca="1">IFERROR(SUM(Отчеты!AY17,Отчеты!AY19,Отчеты!AY20)/AVERAGE(Отчеты!#REF!)*360/Параметры!AY$36,"-")</f>
        <v>-</v>
      </c>
      <c r="AZ186" s="264" t="str">
        <f ca="1">IFERROR(SUM(Отчеты!AZ17,Отчеты!AZ19,Отчеты!AZ20)/AVERAGE(Отчеты!#REF!)*360/Параметры!AZ$36,"-")</f>
        <v>-</v>
      </c>
      <c r="BA186" s="264" t="str">
        <f ca="1">IFERROR(SUM(Отчеты!BA17,Отчеты!BA19,Отчеты!BA20)/AVERAGE(Отчеты!#REF!)*360/Параметры!BA$36,"-")</f>
        <v>-</v>
      </c>
      <c r="BB186" s="264" t="str">
        <f ca="1">IFERROR(SUM(Отчеты!BB17,Отчеты!BB19,Отчеты!BB20)/AVERAGE(Отчеты!#REF!)*360/Параметры!BB$36,"-")</f>
        <v>-</v>
      </c>
      <c r="BC186" s="264" t="str">
        <f ca="1">IFERROR(SUM(Отчеты!BC17,Отчеты!BC19,Отчеты!BC20)/AVERAGE(Отчеты!#REF!)*360/Параметры!BC$36,"-")</f>
        <v>-</v>
      </c>
      <c r="BD186" s="264" t="str">
        <f ca="1">IFERROR(SUM(Отчеты!BD17,Отчеты!BD19,Отчеты!BD20)/AVERAGE(Отчеты!#REF!)*360/Параметры!BD$36,"-")</f>
        <v>-</v>
      </c>
      <c r="BE186" s="264" t="str">
        <f ca="1">IFERROR(SUM(Отчеты!BE17,Отчеты!BE19,Отчеты!BE20)/AVERAGE(Отчеты!#REF!)*360/Параметры!BE$36,"-")</f>
        <v>-</v>
      </c>
      <c r="BF186" s="264" t="str">
        <f ca="1">IFERROR(SUM(Отчеты!BF17,Отчеты!BF19,Отчеты!BF20)/AVERAGE(Отчеты!#REF!)*360/Параметры!BF$36,"-")</f>
        <v>-</v>
      </c>
      <c r="BG186" s="264" t="str">
        <f ca="1">IFERROR(SUM(Отчеты!BG17,Отчеты!BG19,Отчеты!BG20)/AVERAGE(Отчеты!#REF!)*360/Параметры!BG$36,"-")</f>
        <v>-</v>
      </c>
      <c r="BH186" s="264" t="str">
        <f ca="1">IFERROR(SUM(Отчеты!BH17,Отчеты!BH19,Отчеты!BH20)/AVERAGE(Отчеты!#REF!)*360/Параметры!BH$36,"-")</f>
        <v>-</v>
      </c>
      <c r="BI186" s="264" t="str">
        <f ca="1">IFERROR(SUM(Отчеты!BI17,Отчеты!BI19,Отчеты!BI20)/AVERAGE(Отчеты!#REF!)*360/Параметры!BI$36,"-")</f>
        <v>-</v>
      </c>
      <c r="BJ186" s="264" t="str">
        <f ca="1">IFERROR(SUM(Отчеты!BJ17,Отчеты!BJ19,Отчеты!BJ20)/AVERAGE(Отчеты!#REF!)*360/Параметры!BJ$36,"-")</f>
        <v>-</v>
      </c>
      <c r="BK186" s="264" t="str">
        <f ca="1">IFERROR(SUM(Отчеты!BK17,Отчеты!BK19,Отчеты!BK20)/AVERAGE(Отчеты!#REF!)*360/Параметры!BK$36,"-")</f>
        <v>-</v>
      </c>
      <c r="BL186" s="264" t="str">
        <f ca="1">IFERROR(SUM(Отчеты!BL17,Отчеты!BL19,Отчеты!BL20)/AVERAGE(Отчеты!#REF!)*360/Параметры!BL$36,"-")</f>
        <v>-</v>
      </c>
      <c r="BM186" s="264" t="str">
        <f ca="1">IFERROR(SUM(Отчеты!BM17,Отчеты!BM19,Отчеты!BM20)/AVERAGE(Отчеты!#REF!)*360/Параметры!BM$36,"-")</f>
        <v>-</v>
      </c>
      <c r="BN186" s="264" t="str">
        <f ca="1">IFERROR(SUM(Отчеты!BN17,Отчеты!BN19,Отчеты!BN20)/AVERAGE(Отчеты!#REF!)*360/Параметры!BN$36,"-")</f>
        <v>-</v>
      </c>
      <c r="BO186" s="264" t="str">
        <f ca="1">IFERROR(SUM(Отчеты!BO17,Отчеты!BO19,Отчеты!BO20)/AVERAGE(Отчеты!#REF!)*360/Параметры!BO$36,"-")</f>
        <v>-</v>
      </c>
      <c r="BP186" s="264" t="str">
        <f ca="1">IFERROR(SUM(Отчеты!BP17,Отчеты!BP19,Отчеты!BP20)/AVERAGE(Отчеты!#REF!)*360/Параметры!BP$36,"-")</f>
        <v>-</v>
      </c>
      <c r="BQ186" s="264" t="str">
        <f ca="1">IFERROR(SUM(Отчеты!BQ17,Отчеты!BQ19,Отчеты!BQ20)/AVERAGE(Отчеты!#REF!)*360/Параметры!BQ$36,"-")</f>
        <v>-</v>
      </c>
      <c r="BR186" s="264" t="str">
        <f ca="1">IFERROR(SUM(Отчеты!BR17,Отчеты!BR19,Отчеты!BR20)/AVERAGE(Отчеты!#REF!)*360/Параметры!BR$36,"-")</f>
        <v>-</v>
      </c>
      <c r="BS186" s="264" t="str">
        <f ca="1">IFERROR(SUM(Отчеты!BS17,Отчеты!BS19,Отчеты!BS20)/AVERAGE(Отчеты!#REF!)*360/Параметры!BS$36,"-")</f>
        <v>-</v>
      </c>
      <c r="BT186" s="264" t="str">
        <f ca="1">IFERROR(SUM(Отчеты!BT17,Отчеты!BT19,Отчеты!BT20)/AVERAGE(Отчеты!#REF!)*360/Параметры!BT$36,"-")</f>
        <v>-</v>
      </c>
      <c r="BU186" s="264" t="str">
        <f ca="1">IFERROR(SUM(Отчеты!BU17,Отчеты!BU19,Отчеты!BU20)/AVERAGE(Отчеты!#REF!)*360/Параметры!BU$36,"-")</f>
        <v>-</v>
      </c>
      <c r="BV186" s="264" t="str">
        <f ca="1">IFERROR(SUM(Отчеты!BV17,Отчеты!BV19,Отчеты!BV20)/AVERAGE(Отчеты!#REF!)*360/Параметры!BV$36,"-")</f>
        <v>-</v>
      </c>
      <c r="BW186" s="264" t="str">
        <f ca="1">IFERROR(SUM(Отчеты!BW17,Отчеты!BW19,Отчеты!BW20)/AVERAGE(Отчеты!#REF!)*360/Параметры!BW$36,"-")</f>
        <v>-</v>
      </c>
      <c r="BX186" s="264" t="str">
        <f ca="1">IFERROR(SUM(Отчеты!BX17,Отчеты!BX19,Отчеты!BX20)/AVERAGE(Отчеты!#REF!)*360/Параметры!BX$36,"-")</f>
        <v>-</v>
      </c>
      <c r="BY186" s="264" t="str">
        <f ca="1">IFERROR(SUM(Отчеты!BY17,Отчеты!BY19,Отчеты!BY20)/AVERAGE(Отчеты!#REF!)*360/Параметры!BY$36,"-")</f>
        <v>-</v>
      </c>
      <c r="BZ186" s="264" t="str">
        <f ca="1">IFERROR(SUM(Отчеты!BZ17,Отчеты!BZ19,Отчеты!BZ20)/AVERAGE(Отчеты!#REF!)*360/Параметры!BZ$36,"-")</f>
        <v>-</v>
      </c>
      <c r="CA186" s="264" t="str">
        <f ca="1">IFERROR(SUM(Отчеты!CA17,Отчеты!CA19,Отчеты!CA20)/AVERAGE(Отчеты!#REF!)*360/Параметры!CA$36,"-")</f>
        <v>-</v>
      </c>
      <c r="CB186" s="264" t="str">
        <f ca="1">IFERROR(SUM(Отчеты!CB17,Отчеты!CB19,Отчеты!CB20)/AVERAGE(Отчеты!#REF!)*360/Параметры!CB$36,"-")</f>
        <v>-</v>
      </c>
      <c r="CC186" s="264" t="str">
        <f ca="1">IFERROR(SUM(Отчеты!CC17,Отчеты!CC19,Отчеты!CC20)/AVERAGE(Отчеты!#REF!)*360/Параметры!CC$36,"-")</f>
        <v>-</v>
      </c>
      <c r="CD186" s="264" t="str">
        <f ca="1">IFERROR(SUM(Отчеты!CD17,Отчеты!CD19,Отчеты!CD20)/AVERAGE(Отчеты!#REF!)*360/Параметры!CD$36,"-")</f>
        <v>-</v>
      </c>
      <c r="CE186" s="264" t="str">
        <f ca="1">IFERROR(SUM(Отчеты!CE17,Отчеты!CE19,Отчеты!CE20)/AVERAGE(Отчеты!#REF!)*360/Параметры!CE$36,"-")</f>
        <v>-</v>
      </c>
      <c r="CF186" s="264" t="str">
        <f ca="1">IFERROR(SUM(Отчеты!CF17,Отчеты!CF19,Отчеты!CF20)/AVERAGE(Отчеты!#REF!)*360/Параметры!CF$36,"-")</f>
        <v>-</v>
      </c>
      <c r="CG186" s="264" t="str">
        <f ca="1">IFERROR(SUM(Отчеты!CG17,Отчеты!CG19,Отчеты!CG20)/AVERAGE(Отчеты!#REF!)*360/Параметры!CG$36,"-")</f>
        <v>-</v>
      </c>
      <c r="CH186" s="264" t="str">
        <f ca="1">IFERROR(SUM(Отчеты!CH17,Отчеты!CH19,Отчеты!CH20)/AVERAGE(Отчеты!#REF!)*360/Параметры!CH$36,"-")</f>
        <v>-</v>
      </c>
      <c r="CI186" s="264" t="str">
        <f ca="1">IFERROR(SUM(Отчеты!CI17,Отчеты!CI19,Отчеты!CI20)/AVERAGE(Отчеты!#REF!)*360/Параметры!CI$36,"-")</f>
        <v>-</v>
      </c>
      <c r="CJ186" s="264" t="str">
        <f ca="1">IFERROR(SUM(Отчеты!CJ17,Отчеты!CJ19,Отчеты!CJ20)/AVERAGE(Отчеты!#REF!)*360/Параметры!CJ$36,"-")</f>
        <v>-</v>
      </c>
      <c r="CK186" s="264" t="str">
        <f ca="1">IFERROR(SUM(Отчеты!CK17,Отчеты!CK19,Отчеты!CK20)/AVERAGE(Отчеты!#REF!)*360/Параметры!CK$36,"-")</f>
        <v>-</v>
      </c>
      <c r="CL186" s="264" t="str">
        <f ca="1">IFERROR(SUM(Отчеты!CL17,Отчеты!CL19,Отчеты!CL20)/AVERAGE(Отчеты!#REF!)*360/Параметры!CL$36,"-")</f>
        <v>-</v>
      </c>
      <c r="CM186" s="264" t="str">
        <f ca="1">IFERROR(SUM(Отчеты!CM17,Отчеты!CM19,Отчеты!CM20)/AVERAGE(Отчеты!#REF!)*360/Параметры!CM$36,"-")</f>
        <v>-</v>
      </c>
      <c r="CN186" s="264" t="str">
        <f ca="1">IFERROR(SUM(Отчеты!CN17,Отчеты!CN19,Отчеты!CN20)/AVERAGE(Отчеты!#REF!)*360/Параметры!CN$36,"-")</f>
        <v>-</v>
      </c>
      <c r="CO186" s="264" t="str">
        <f ca="1">IFERROR(SUM(Отчеты!CO17,Отчеты!CO19,Отчеты!CO20)/AVERAGE(Отчеты!#REF!)*360/Параметры!CO$36,"-")</f>
        <v>-</v>
      </c>
      <c r="CP186" s="264" t="str">
        <f ca="1">IFERROR(SUM(Отчеты!CP17,Отчеты!CP19,Отчеты!CP20)/AVERAGE(Отчеты!#REF!)*360/Параметры!CP$36,"-")</f>
        <v>-</v>
      </c>
      <c r="CQ186" s="264" t="str">
        <f ca="1">IFERROR(SUM(Отчеты!CQ17,Отчеты!CQ19,Отчеты!CQ20)/AVERAGE(Отчеты!#REF!)*360/Параметры!CQ$36,"-")</f>
        <v>-</v>
      </c>
      <c r="CR186" s="264" t="str">
        <f ca="1">IFERROR(SUM(Отчеты!CR17,Отчеты!CR19,Отчеты!CR20)/AVERAGE(Отчеты!#REF!)*360/Параметры!CR$36,"-")</f>
        <v>-</v>
      </c>
      <c r="CS186" s="264" t="str">
        <f ca="1">IFERROR(SUM(Отчеты!CS17,Отчеты!CS19,Отчеты!CS20)/AVERAGE(Отчеты!#REF!)*360/Параметры!CS$36,"-")</f>
        <v>-</v>
      </c>
      <c r="CT186" s="264" t="str">
        <f ca="1">IFERROR(SUM(Отчеты!CT17,Отчеты!CT19,Отчеты!CT20)/AVERAGE(Отчеты!#REF!)*360/Параметры!CT$36,"-")</f>
        <v>-</v>
      </c>
      <c r="CU186" s="264" t="str">
        <f ca="1">IFERROR(SUM(Отчеты!CU17,Отчеты!CU19,Отчеты!CU20)/AVERAGE(Отчеты!#REF!)*360/Параметры!CU$36,"-")</f>
        <v>-</v>
      </c>
      <c r="CV186" s="264" t="str">
        <f ca="1">IFERROR(SUM(Отчеты!CV17,Отчеты!CV19,Отчеты!CV20)/AVERAGE(Отчеты!#REF!)*360/Параметры!CV$36,"-")</f>
        <v>-</v>
      </c>
      <c r="CW186" s="264" t="str">
        <f ca="1">IFERROR(SUM(Отчеты!CW17,Отчеты!CW19,Отчеты!CW20)/AVERAGE(Отчеты!#REF!)*360/Параметры!CW$36,"-")</f>
        <v>-</v>
      </c>
      <c r="CX186" s="264" t="str">
        <f ca="1">IFERROR(SUM(Отчеты!CX17,Отчеты!CX19,Отчеты!CX20)/AVERAGE(Отчеты!#REF!)*360/Параметры!CX$36,"-")</f>
        <v>-</v>
      </c>
      <c r="CY186" s="264" t="str">
        <f ca="1">IFERROR(SUM(Отчеты!CY17,Отчеты!CY19,Отчеты!CY20)/AVERAGE(Отчеты!#REF!)*360/Параметры!CY$36,"-")</f>
        <v>-</v>
      </c>
      <c r="CZ186" s="264" t="str">
        <f ca="1">IFERROR(SUM(Отчеты!CZ17,Отчеты!CZ19,Отчеты!CZ20)/AVERAGE(Отчеты!#REF!)*360/Параметры!CZ$36,"-")</f>
        <v>-</v>
      </c>
      <c r="DA186" s="264" t="str">
        <f ca="1">IFERROR(SUM(Отчеты!DA17,Отчеты!DA19,Отчеты!DA20)/AVERAGE(Отчеты!#REF!)*360/Параметры!DA$36,"-")</f>
        <v>-</v>
      </c>
      <c r="DB186" s="264" t="str">
        <f ca="1">IFERROR(SUM(Отчеты!DB17,Отчеты!DB19,Отчеты!DB20)/AVERAGE(Отчеты!#REF!)*360/Параметры!DB$36,"-")</f>
        <v>-</v>
      </c>
      <c r="DC186" s="264" t="str">
        <f ca="1">IFERROR(SUM(Отчеты!DC17,Отчеты!DC19,Отчеты!DC20)/AVERAGE(Отчеты!#REF!)*360/Параметры!DC$36,"-")</f>
        <v>-</v>
      </c>
      <c r="DD186" s="264" t="str">
        <f ca="1">IFERROR(SUM(Отчеты!DD17,Отчеты!DD19,Отчеты!DD20)/AVERAGE(Отчеты!#REF!)*360/Параметры!DD$36,"-")</f>
        <v>-</v>
      </c>
      <c r="DE186" s="264" t="str">
        <f ca="1">IFERROR(SUM(Отчеты!DE17,Отчеты!DE19,Отчеты!DE20)/AVERAGE(Отчеты!#REF!)*360/Параметры!DE$36,"-")</f>
        <v>-</v>
      </c>
      <c r="DF186" s="264" t="str">
        <f ca="1">IFERROR(SUM(Отчеты!DF17,Отчеты!DF19,Отчеты!DF20)/AVERAGE(Отчеты!#REF!)*360/Параметры!DF$36,"-")</f>
        <v>-</v>
      </c>
      <c r="DG186" s="264" t="str">
        <f ca="1">IFERROR(SUM(Отчеты!DG17,Отчеты!DG19,Отчеты!DG20)/AVERAGE(Отчеты!#REF!)*360/Параметры!DG$36,"-")</f>
        <v>-</v>
      </c>
      <c r="DH186" s="264" t="str">
        <f ca="1">IFERROR(SUM(Отчеты!DH17,Отчеты!DH19,Отчеты!DH20)/AVERAGE(Отчеты!#REF!)*360/Параметры!DH$36,"-")</f>
        <v>-</v>
      </c>
      <c r="DI186" s="264" t="str">
        <f ca="1">IFERROR(SUM(Отчеты!DI17,Отчеты!DI19,Отчеты!DI20)/AVERAGE(Отчеты!#REF!)*360/Параметры!DI$36,"-")</f>
        <v>-</v>
      </c>
      <c r="DJ186" s="264" t="str">
        <f ca="1">IFERROR(SUM(Отчеты!DJ17,Отчеты!DJ19,Отчеты!DJ20)/AVERAGE(Отчеты!#REF!)*360/Параметры!DJ$36,"-")</f>
        <v>-</v>
      </c>
      <c r="DK186" s="264" t="str">
        <f ca="1">IFERROR(SUM(Отчеты!DK17,Отчеты!DK19,Отчеты!DK20)/AVERAGE(Отчеты!#REF!)*360/Параметры!DK$36,"-")</f>
        <v>-</v>
      </c>
      <c r="DL186" s="264" t="str">
        <f ca="1">IFERROR(SUM(Отчеты!DL17,Отчеты!DL19,Отчеты!DL20)/AVERAGE(Отчеты!#REF!)*360/Параметры!DL$36,"-")</f>
        <v>-</v>
      </c>
      <c r="DM186" s="264" t="str">
        <f ca="1">IFERROR(SUM(Отчеты!DM17,Отчеты!DM19,Отчеты!DM20)/AVERAGE(Отчеты!#REF!)*360/Параметры!DM$36,"-")</f>
        <v>-</v>
      </c>
      <c r="DN186" s="264" t="str">
        <f ca="1">IFERROR(SUM(Отчеты!DN17,Отчеты!DN19,Отчеты!DN20)/AVERAGE(Отчеты!#REF!)*360/Параметры!DN$36,"-")</f>
        <v>-</v>
      </c>
      <c r="DO186" s="264" t="str">
        <f ca="1">IFERROR(SUM(Отчеты!DO17,Отчеты!DO19,Отчеты!DO20)/AVERAGE(Отчеты!#REF!)*360/Параметры!DO$36,"-")</f>
        <v>-</v>
      </c>
      <c r="DP186" s="264" t="str">
        <f ca="1">IFERROR(SUM(Отчеты!DP17,Отчеты!DP19,Отчеты!DP20)/AVERAGE(Отчеты!#REF!)*360/Параметры!DP$36,"-")</f>
        <v>-</v>
      </c>
      <c r="DQ186" s="264" t="str">
        <f ca="1">IFERROR(SUM(Отчеты!DQ17,Отчеты!DQ19,Отчеты!DQ20)/AVERAGE(Отчеты!#REF!)*360/Параметры!DQ$36,"-")</f>
        <v>-</v>
      </c>
      <c r="DR186" s="264" t="str">
        <f ca="1">IFERROR(SUM(Отчеты!DR17,Отчеты!DR19,Отчеты!DR20)/AVERAGE(Отчеты!#REF!)*360/Параметры!DR$36,"-")</f>
        <v>-</v>
      </c>
      <c r="DS186" s="264" t="str">
        <f ca="1">IFERROR(SUM(Отчеты!DS17,Отчеты!DS19,Отчеты!DS20)/AVERAGE(Отчеты!#REF!)*360/Параметры!DS$36,"-")</f>
        <v>-</v>
      </c>
      <c r="DT186" s="264" t="str">
        <f ca="1">IFERROR(SUM(Отчеты!DT17,Отчеты!DT19,Отчеты!DT20)/AVERAGE(Отчеты!#REF!)*360/Параметры!DT$36,"-")</f>
        <v>-</v>
      </c>
      <c r="DU186" s="264" t="str">
        <f ca="1">IFERROR(SUM(Отчеты!DU17,Отчеты!DU19,Отчеты!DU20)/AVERAGE(Отчеты!#REF!)*360/Параметры!DU$36,"-")</f>
        <v>-</v>
      </c>
      <c r="DV186" s="264" t="str">
        <f ca="1">IFERROR(SUM(Отчеты!DV17,Отчеты!DV19,Отчеты!DV20)/AVERAGE(Отчеты!#REF!)*360/Параметры!DV$36,"-")</f>
        <v>-</v>
      </c>
    </row>
    <row r="187" spans="1:126" hidden="1" x14ac:dyDescent="0.2">
      <c r="A187" s="82" t="str">
        <f ca="1">Language!A1339</f>
        <v>Рентабельность внеоборотных активов, ROFA</v>
      </c>
      <c r="B187" s="74"/>
      <c r="C187" s="43" t="str">
        <f ca="1">Language!$A$484</f>
        <v>% в год</v>
      </c>
      <c r="D187" s="44"/>
      <c r="E187" s="44"/>
      <c r="F187" s="44" t="s">
        <v>696</v>
      </c>
      <c r="G187" s="264" t="str">
        <f ca="1">IFERROR(SUM(Отчеты!G17,Отчеты!G19,Отчеты!G20)/AVERAGE(Отчеты!#REF!)*360/Параметры!G$36,"-")</f>
        <v>-</v>
      </c>
      <c r="H187" s="264" t="str">
        <f ca="1">IFERROR(SUM(Отчеты!H17,Отчеты!H19,Отчеты!H20)/AVERAGE(Отчеты!#REF!)*360/Параметры!H$36,"-")</f>
        <v>-</v>
      </c>
      <c r="I187" s="264" t="str">
        <f ca="1">IFERROR(SUM(Отчеты!I17,Отчеты!I19,Отчеты!I20)/AVERAGE(Отчеты!#REF!)*360/Параметры!I$36,"-")</f>
        <v>-</v>
      </c>
      <c r="J187" s="264" t="str">
        <f ca="1">IFERROR(SUM(Отчеты!J17,Отчеты!J19,Отчеты!J20)/AVERAGE(Отчеты!#REF!)*360/Параметры!J$36,"-")</f>
        <v>-</v>
      </c>
      <c r="K187" s="264" t="str">
        <f ca="1">IFERROR(SUM(Отчеты!K17,Отчеты!K19,Отчеты!K20)/AVERAGE(Отчеты!#REF!)*360/Параметры!K$36,"-")</f>
        <v>-</v>
      </c>
      <c r="L187" s="264" t="str">
        <f ca="1">IFERROR(SUM(Отчеты!L17,Отчеты!L19,Отчеты!L20)/AVERAGE(Отчеты!#REF!)*360/Параметры!L$36,"-")</f>
        <v>-</v>
      </c>
      <c r="M187" s="264" t="str">
        <f ca="1">IFERROR(SUM(Отчеты!M17,Отчеты!M19,Отчеты!M20)/AVERAGE(Отчеты!#REF!)*360/Параметры!M$36,"-")</f>
        <v>-</v>
      </c>
      <c r="N187" s="264" t="str">
        <f ca="1">IFERROR(SUM(Отчеты!N17,Отчеты!N19,Отчеты!N20)/AVERAGE(Отчеты!#REF!)*360/Параметры!N$36,"-")</f>
        <v>-</v>
      </c>
      <c r="O187" s="264" t="str">
        <f ca="1">IFERROR(SUM(Отчеты!O17,Отчеты!O19,Отчеты!O20)/AVERAGE(Отчеты!#REF!)*360/Параметры!O$36,"-")</f>
        <v>-</v>
      </c>
      <c r="P187" s="264" t="str">
        <f ca="1">IFERROR(SUM(Отчеты!P17,Отчеты!P19,Отчеты!P20)/AVERAGE(Отчеты!#REF!)*360/Параметры!P$36,"-")</f>
        <v>-</v>
      </c>
      <c r="Q187" s="264" t="str">
        <f ca="1">IFERROR(SUM(Отчеты!Q17,Отчеты!Q19,Отчеты!Q20)/AVERAGE(Отчеты!#REF!)*360/Параметры!Q$36,"-")</f>
        <v>-</v>
      </c>
      <c r="R187" s="264" t="str">
        <f ca="1">IFERROR(SUM(Отчеты!R17,Отчеты!R19,Отчеты!R20)/AVERAGE(Отчеты!#REF!)*360/Параметры!R$36,"-")</f>
        <v>-</v>
      </c>
      <c r="S187" s="264" t="str">
        <f ca="1">IFERROR(SUM(Отчеты!S17,Отчеты!S19,Отчеты!S20)/AVERAGE(Отчеты!#REF!)*360/Параметры!S$36,"-")</f>
        <v>-</v>
      </c>
      <c r="T187" s="264" t="str">
        <f ca="1">IFERROR(SUM(Отчеты!T17,Отчеты!T19,Отчеты!T20)/AVERAGE(Отчеты!#REF!)*360/Параметры!T$36,"-")</f>
        <v>-</v>
      </c>
      <c r="U187" s="264" t="str">
        <f ca="1">IFERROR(SUM(Отчеты!U17,Отчеты!U19,Отчеты!U20)/AVERAGE(Отчеты!#REF!)*360/Параметры!U$36,"-")</f>
        <v>-</v>
      </c>
      <c r="V187" s="264" t="str">
        <f ca="1">IFERROR(SUM(Отчеты!V17,Отчеты!V19,Отчеты!V20)/AVERAGE(Отчеты!#REF!)*360/Параметры!V$36,"-")</f>
        <v>-</v>
      </c>
      <c r="W187" s="264" t="str">
        <f ca="1">IFERROR(SUM(Отчеты!W17,Отчеты!W19,Отчеты!W20)/AVERAGE(Отчеты!#REF!)*360/Параметры!W$36,"-")</f>
        <v>-</v>
      </c>
      <c r="X187" s="264" t="str">
        <f ca="1">IFERROR(SUM(Отчеты!X17,Отчеты!X19,Отчеты!X20)/AVERAGE(Отчеты!#REF!)*360/Параметры!X$36,"-")</f>
        <v>-</v>
      </c>
      <c r="Y187" s="264" t="str">
        <f ca="1">IFERROR(SUM(Отчеты!Y17,Отчеты!Y19,Отчеты!Y20)/AVERAGE(Отчеты!#REF!)*360/Параметры!Y$36,"-")</f>
        <v>-</v>
      </c>
      <c r="Z187" s="264" t="str">
        <f ca="1">IFERROR(SUM(Отчеты!Z17,Отчеты!Z19,Отчеты!Z20)/AVERAGE(Отчеты!#REF!)*360/Параметры!Z$36,"-")</f>
        <v>-</v>
      </c>
      <c r="AA187" s="264" t="str">
        <f ca="1">IFERROR(SUM(Отчеты!AA17,Отчеты!AA19,Отчеты!AA20)/AVERAGE(Отчеты!#REF!)*360/Параметры!AA$36,"-")</f>
        <v>-</v>
      </c>
      <c r="AB187" s="264" t="str">
        <f ca="1">IFERROR(SUM(Отчеты!AB17,Отчеты!AB19,Отчеты!AB20)/AVERAGE(Отчеты!#REF!)*360/Параметры!AB$36,"-")</f>
        <v>-</v>
      </c>
      <c r="AC187" s="264" t="str">
        <f ca="1">IFERROR(SUM(Отчеты!AC17,Отчеты!AC19,Отчеты!AC20)/AVERAGE(Отчеты!#REF!)*360/Параметры!AC$36,"-")</f>
        <v>-</v>
      </c>
      <c r="AD187" s="264" t="str">
        <f ca="1">IFERROR(SUM(Отчеты!AD17,Отчеты!AD19,Отчеты!AD20)/AVERAGE(Отчеты!#REF!)*360/Параметры!AD$36,"-")</f>
        <v>-</v>
      </c>
      <c r="AE187" s="264" t="str">
        <f ca="1">IFERROR(SUM(Отчеты!AE17,Отчеты!AE19,Отчеты!AE20)/AVERAGE(Отчеты!#REF!)*360/Параметры!AE$36,"-")</f>
        <v>-</v>
      </c>
      <c r="AF187" s="264" t="str">
        <f ca="1">IFERROR(SUM(Отчеты!AF17,Отчеты!AF19,Отчеты!AF20)/AVERAGE(Отчеты!#REF!)*360/Параметры!AF$36,"-")</f>
        <v>-</v>
      </c>
      <c r="AG187" s="264" t="str">
        <f ca="1">IFERROR(SUM(Отчеты!AG17,Отчеты!AG19,Отчеты!AG20)/AVERAGE(Отчеты!#REF!)*360/Параметры!AG$36,"-")</f>
        <v>-</v>
      </c>
      <c r="AH187" s="264" t="str">
        <f ca="1">IFERROR(SUM(Отчеты!AH17,Отчеты!AH19,Отчеты!AH20)/AVERAGE(Отчеты!#REF!)*360/Параметры!AH$36,"-")</f>
        <v>-</v>
      </c>
      <c r="AI187" s="264" t="str">
        <f ca="1">IFERROR(SUM(Отчеты!AI17,Отчеты!AI19,Отчеты!AI20)/AVERAGE(Отчеты!#REF!)*360/Параметры!AI$36,"-")</f>
        <v>-</v>
      </c>
      <c r="AJ187" s="264" t="str">
        <f ca="1">IFERROR(SUM(Отчеты!AJ17,Отчеты!AJ19,Отчеты!AJ20)/AVERAGE(Отчеты!#REF!)*360/Параметры!AJ$36,"-")</f>
        <v>-</v>
      </c>
      <c r="AK187" s="264" t="str">
        <f ca="1">IFERROR(SUM(Отчеты!AK17,Отчеты!AK19,Отчеты!AK20)/AVERAGE(Отчеты!#REF!)*360/Параметры!AK$36,"-")</f>
        <v>-</v>
      </c>
      <c r="AL187" s="264" t="str">
        <f ca="1">IFERROR(SUM(Отчеты!AL17,Отчеты!AL19,Отчеты!AL20)/AVERAGE(Отчеты!#REF!)*360/Параметры!AL$36,"-")</f>
        <v>-</v>
      </c>
      <c r="AM187" s="264" t="str">
        <f ca="1">IFERROR(SUM(Отчеты!AM17,Отчеты!AM19,Отчеты!AM20)/AVERAGE(Отчеты!#REF!)*360/Параметры!AM$36,"-")</f>
        <v>-</v>
      </c>
      <c r="AN187" s="264" t="str">
        <f ca="1">IFERROR(SUM(Отчеты!AN17,Отчеты!AN19,Отчеты!AN20)/AVERAGE(Отчеты!#REF!)*360/Параметры!AN$36,"-")</f>
        <v>-</v>
      </c>
      <c r="AO187" s="264" t="str">
        <f ca="1">IFERROR(SUM(Отчеты!AO17,Отчеты!AO19,Отчеты!AO20)/AVERAGE(Отчеты!#REF!)*360/Параметры!AO$36,"-")</f>
        <v>-</v>
      </c>
      <c r="AP187" s="264" t="str">
        <f ca="1">IFERROR(SUM(Отчеты!AP17,Отчеты!AP19,Отчеты!AP20)/AVERAGE(Отчеты!#REF!)*360/Параметры!AP$36,"-")</f>
        <v>-</v>
      </c>
      <c r="AQ187" s="264" t="str">
        <f ca="1">IFERROR(SUM(Отчеты!AQ17,Отчеты!AQ19,Отчеты!AQ20)/AVERAGE(Отчеты!#REF!)*360/Параметры!AQ$36,"-")</f>
        <v>-</v>
      </c>
      <c r="AR187" s="264" t="str">
        <f ca="1">IFERROR(SUM(Отчеты!AR17,Отчеты!AR19,Отчеты!AR20)/AVERAGE(Отчеты!#REF!)*360/Параметры!AR$36,"-")</f>
        <v>-</v>
      </c>
      <c r="AS187" s="264" t="str">
        <f ca="1">IFERROR(SUM(Отчеты!AS17,Отчеты!AS19,Отчеты!AS20)/AVERAGE(Отчеты!#REF!)*360/Параметры!AS$36,"-")</f>
        <v>-</v>
      </c>
      <c r="AT187" s="264" t="str">
        <f ca="1">IFERROR(SUM(Отчеты!AT17,Отчеты!AT19,Отчеты!AT20)/AVERAGE(Отчеты!#REF!)*360/Параметры!AT$36,"-")</f>
        <v>-</v>
      </c>
      <c r="AU187" s="264" t="str">
        <f ca="1">IFERROR(SUM(Отчеты!AU17,Отчеты!AU19,Отчеты!AU20)/AVERAGE(Отчеты!#REF!)*360/Параметры!AU$36,"-")</f>
        <v>-</v>
      </c>
      <c r="AV187" s="264" t="str">
        <f ca="1">IFERROR(SUM(Отчеты!AV17,Отчеты!AV19,Отчеты!AV20)/AVERAGE(Отчеты!#REF!)*360/Параметры!AV$36,"-")</f>
        <v>-</v>
      </c>
      <c r="AW187" s="264" t="str">
        <f ca="1">IFERROR(SUM(Отчеты!AW17,Отчеты!AW19,Отчеты!AW20)/AVERAGE(Отчеты!#REF!)*360/Параметры!AW$36,"-")</f>
        <v>-</v>
      </c>
      <c r="AX187" s="264" t="str">
        <f ca="1">IFERROR(SUM(Отчеты!AX17,Отчеты!AX19,Отчеты!AX20)/AVERAGE(Отчеты!#REF!)*360/Параметры!AX$36,"-")</f>
        <v>-</v>
      </c>
      <c r="AY187" s="264" t="str">
        <f ca="1">IFERROR(SUM(Отчеты!AY17,Отчеты!AY19,Отчеты!AY20)/AVERAGE(Отчеты!#REF!)*360/Параметры!AY$36,"-")</f>
        <v>-</v>
      </c>
      <c r="AZ187" s="264" t="str">
        <f ca="1">IFERROR(SUM(Отчеты!AZ17,Отчеты!AZ19,Отчеты!AZ20)/AVERAGE(Отчеты!#REF!)*360/Параметры!AZ$36,"-")</f>
        <v>-</v>
      </c>
      <c r="BA187" s="264" t="str">
        <f ca="1">IFERROR(SUM(Отчеты!BA17,Отчеты!BA19,Отчеты!BA20)/AVERAGE(Отчеты!#REF!)*360/Параметры!BA$36,"-")</f>
        <v>-</v>
      </c>
      <c r="BB187" s="264" t="str">
        <f ca="1">IFERROR(SUM(Отчеты!BB17,Отчеты!BB19,Отчеты!BB20)/AVERAGE(Отчеты!#REF!)*360/Параметры!BB$36,"-")</f>
        <v>-</v>
      </c>
      <c r="BC187" s="264" t="str">
        <f ca="1">IFERROR(SUM(Отчеты!BC17,Отчеты!BC19,Отчеты!BC20)/AVERAGE(Отчеты!#REF!)*360/Параметры!BC$36,"-")</f>
        <v>-</v>
      </c>
      <c r="BD187" s="264" t="str">
        <f ca="1">IFERROR(SUM(Отчеты!BD17,Отчеты!BD19,Отчеты!BD20)/AVERAGE(Отчеты!#REF!)*360/Параметры!BD$36,"-")</f>
        <v>-</v>
      </c>
      <c r="BE187" s="264" t="str">
        <f ca="1">IFERROR(SUM(Отчеты!BE17,Отчеты!BE19,Отчеты!BE20)/AVERAGE(Отчеты!#REF!)*360/Параметры!BE$36,"-")</f>
        <v>-</v>
      </c>
      <c r="BF187" s="264" t="str">
        <f ca="1">IFERROR(SUM(Отчеты!BF17,Отчеты!BF19,Отчеты!BF20)/AVERAGE(Отчеты!#REF!)*360/Параметры!BF$36,"-")</f>
        <v>-</v>
      </c>
      <c r="BG187" s="264" t="str">
        <f ca="1">IFERROR(SUM(Отчеты!BG17,Отчеты!BG19,Отчеты!BG20)/AVERAGE(Отчеты!#REF!)*360/Параметры!BG$36,"-")</f>
        <v>-</v>
      </c>
      <c r="BH187" s="264" t="str">
        <f ca="1">IFERROR(SUM(Отчеты!BH17,Отчеты!BH19,Отчеты!BH20)/AVERAGE(Отчеты!#REF!)*360/Параметры!BH$36,"-")</f>
        <v>-</v>
      </c>
      <c r="BI187" s="264" t="str">
        <f ca="1">IFERROR(SUM(Отчеты!BI17,Отчеты!BI19,Отчеты!BI20)/AVERAGE(Отчеты!#REF!)*360/Параметры!BI$36,"-")</f>
        <v>-</v>
      </c>
      <c r="BJ187" s="264" t="str">
        <f ca="1">IFERROR(SUM(Отчеты!BJ17,Отчеты!BJ19,Отчеты!BJ20)/AVERAGE(Отчеты!#REF!)*360/Параметры!BJ$36,"-")</f>
        <v>-</v>
      </c>
      <c r="BK187" s="264" t="str">
        <f ca="1">IFERROR(SUM(Отчеты!BK17,Отчеты!BK19,Отчеты!BK20)/AVERAGE(Отчеты!#REF!)*360/Параметры!BK$36,"-")</f>
        <v>-</v>
      </c>
      <c r="BL187" s="264" t="str">
        <f ca="1">IFERROR(SUM(Отчеты!BL17,Отчеты!BL19,Отчеты!BL20)/AVERAGE(Отчеты!#REF!)*360/Параметры!BL$36,"-")</f>
        <v>-</v>
      </c>
      <c r="BM187" s="264" t="str">
        <f ca="1">IFERROR(SUM(Отчеты!BM17,Отчеты!BM19,Отчеты!BM20)/AVERAGE(Отчеты!#REF!)*360/Параметры!BM$36,"-")</f>
        <v>-</v>
      </c>
      <c r="BN187" s="264" t="str">
        <f ca="1">IFERROR(SUM(Отчеты!BN17,Отчеты!BN19,Отчеты!BN20)/AVERAGE(Отчеты!#REF!)*360/Параметры!BN$36,"-")</f>
        <v>-</v>
      </c>
      <c r="BO187" s="264" t="str">
        <f ca="1">IFERROR(SUM(Отчеты!BO17,Отчеты!BO19,Отчеты!BO20)/AVERAGE(Отчеты!#REF!)*360/Параметры!BO$36,"-")</f>
        <v>-</v>
      </c>
      <c r="BP187" s="264" t="str">
        <f ca="1">IFERROR(SUM(Отчеты!BP17,Отчеты!BP19,Отчеты!BP20)/AVERAGE(Отчеты!#REF!)*360/Параметры!BP$36,"-")</f>
        <v>-</v>
      </c>
      <c r="BQ187" s="264" t="str">
        <f ca="1">IFERROR(SUM(Отчеты!BQ17,Отчеты!BQ19,Отчеты!BQ20)/AVERAGE(Отчеты!#REF!)*360/Параметры!BQ$36,"-")</f>
        <v>-</v>
      </c>
      <c r="BR187" s="264" t="str">
        <f ca="1">IFERROR(SUM(Отчеты!BR17,Отчеты!BR19,Отчеты!BR20)/AVERAGE(Отчеты!#REF!)*360/Параметры!BR$36,"-")</f>
        <v>-</v>
      </c>
      <c r="BS187" s="264" t="str">
        <f ca="1">IFERROR(SUM(Отчеты!BS17,Отчеты!BS19,Отчеты!BS20)/AVERAGE(Отчеты!#REF!)*360/Параметры!BS$36,"-")</f>
        <v>-</v>
      </c>
      <c r="BT187" s="264" t="str">
        <f ca="1">IFERROR(SUM(Отчеты!BT17,Отчеты!BT19,Отчеты!BT20)/AVERAGE(Отчеты!#REF!)*360/Параметры!BT$36,"-")</f>
        <v>-</v>
      </c>
      <c r="BU187" s="264" t="str">
        <f ca="1">IFERROR(SUM(Отчеты!BU17,Отчеты!BU19,Отчеты!BU20)/AVERAGE(Отчеты!#REF!)*360/Параметры!BU$36,"-")</f>
        <v>-</v>
      </c>
      <c r="BV187" s="264" t="str">
        <f ca="1">IFERROR(SUM(Отчеты!BV17,Отчеты!BV19,Отчеты!BV20)/AVERAGE(Отчеты!#REF!)*360/Параметры!BV$36,"-")</f>
        <v>-</v>
      </c>
      <c r="BW187" s="264" t="str">
        <f ca="1">IFERROR(SUM(Отчеты!BW17,Отчеты!BW19,Отчеты!BW20)/AVERAGE(Отчеты!#REF!)*360/Параметры!BW$36,"-")</f>
        <v>-</v>
      </c>
      <c r="BX187" s="264" t="str">
        <f ca="1">IFERROR(SUM(Отчеты!BX17,Отчеты!BX19,Отчеты!BX20)/AVERAGE(Отчеты!#REF!)*360/Параметры!BX$36,"-")</f>
        <v>-</v>
      </c>
      <c r="BY187" s="264" t="str">
        <f ca="1">IFERROR(SUM(Отчеты!BY17,Отчеты!BY19,Отчеты!BY20)/AVERAGE(Отчеты!#REF!)*360/Параметры!BY$36,"-")</f>
        <v>-</v>
      </c>
      <c r="BZ187" s="264" t="str">
        <f ca="1">IFERROR(SUM(Отчеты!BZ17,Отчеты!BZ19,Отчеты!BZ20)/AVERAGE(Отчеты!#REF!)*360/Параметры!BZ$36,"-")</f>
        <v>-</v>
      </c>
      <c r="CA187" s="264" t="str">
        <f ca="1">IFERROR(SUM(Отчеты!CA17,Отчеты!CA19,Отчеты!CA20)/AVERAGE(Отчеты!#REF!)*360/Параметры!CA$36,"-")</f>
        <v>-</v>
      </c>
      <c r="CB187" s="264" t="str">
        <f ca="1">IFERROR(SUM(Отчеты!CB17,Отчеты!CB19,Отчеты!CB20)/AVERAGE(Отчеты!#REF!)*360/Параметры!CB$36,"-")</f>
        <v>-</v>
      </c>
      <c r="CC187" s="264" t="str">
        <f ca="1">IFERROR(SUM(Отчеты!CC17,Отчеты!CC19,Отчеты!CC20)/AVERAGE(Отчеты!#REF!)*360/Параметры!CC$36,"-")</f>
        <v>-</v>
      </c>
      <c r="CD187" s="264" t="str">
        <f ca="1">IFERROR(SUM(Отчеты!CD17,Отчеты!CD19,Отчеты!CD20)/AVERAGE(Отчеты!#REF!)*360/Параметры!CD$36,"-")</f>
        <v>-</v>
      </c>
      <c r="CE187" s="264" t="str">
        <f ca="1">IFERROR(SUM(Отчеты!CE17,Отчеты!CE19,Отчеты!CE20)/AVERAGE(Отчеты!#REF!)*360/Параметры!CE$36,"-")</f>
        <v>-</v>
      </c>
      <c r="CF187" s="264" t="str">
        <f ca="1">IFERROR(SUM(Отчеты!CF17,Отчеты!CF19,Отчеты!CF20)/AVERAGE(Отчеты!#REF!)*360/Параметры!CF$36,"-")</f>
        <v>-</v>
      </c>
      <c r="CG187" s="264" t="str">
        <f ca="1">IFERROR(SUM(Отчеты!CG17,Отчеты!CG19,Отчеты!CG20)/AVERAGE(Отчеты!#REF!)*360/Параметры!CG$36,"-")</f>
        <v>-</v>
      </c>
      <c r="CH187" s="264" t="str">
        <f ca="1">IFERROR(SUM(Отчеты!CH17,Отчеты!CH19,Отчеты!CH20)/AVERAGE(Отчеты!#REF!)*360/Параметры!CH$36,"-")</f>
        <v>-</v>
      </c>
      <c r="CI187" s="264" t="str">
        <f ca="1">IFERROR(SUM(Отчеты!CI17,Отчеты!CI19,Отчеты!CI20)/AVERAGE(Отчеты!#REF!)*360/Параметры!CI$36,"-")</f>
        <v>-</v>
      </c>
      <c r="CJ187" s="264" t="str">
        <f ca="1">IFERROR(SUM(Отчеты!CJ17,Отчеты!CJ19,Отчеты!CJ20)/AVERAGE(Отчеты!#REF!)*360/Параметры!CJ$36,"-")</f>
        <v>-</v>
      </c>
      <c r="CK187" s="264" t="str">
        <f ca="1">IFERROR(SUM(Отчеты!CK17,Отчеты!CK19,Отчеты!CK20)/AVERAGE(Отчеты!#REF!)*360/Параметры!CK$36,"-")</f>
        <v>-</v>
      </c>
      <c r="CL187" s="264" t="str">
        <f ca="1">IFERROR(SUM(Отчеты!CL17,Отчеты!CL19,Отчеты!CL20)/AVERAGE(Отчеты!#REF!)*360/Параметры!CL$36,"-")</f>
        <v>-</v>
      </c>
      <c r="CM187" s="264" t="str">
        <f ca="1">IFERROR(SUM(Отчеты!CM17,Отчеты!CM19,Отчеты!CM20)/AVERAGE(Отчеты!#REF!)*360/Параметры!CM$36,"-")</f>
        <v>-</v>
      </c>
      <c r="CN187" s="264" t="str">
        <f ca="1">IFERROR(SUM(Отчеты!CN17,Отчеты!CN19,Отчеты!CN20)/AVERAGE(Отчеты!#REF!)*360/Параметры!CN$36,"-")</f>
        <v>-</v>
      </c>
      <c r="CO187" s="264" t="str">
        <f ca="1">IFERROR(SUM(Отчеты!CO17,Отчеты!CO19,Отчеты!CO20)/AVERAGE(Отчеты!#REF!)*360/Параметры!CO$36,"-")</f>
        <v>-</v>
      </c>
      <c r="CP187" s="264" t="str">
        <f ca="1">IFERROR(SUM(Отчеты!CP17,Отчеты!CP19,Отчеты!CP20)/AVERAGE(Отчеты!#REF!)*360/Параметры!CP$36,"-")</f>
        <v>-</v>
      </c>
      <c r="CQ187" s="264" t="str">
        <f ca="1">IFERROR(SUM(Отчеты!CQ17,Отчеты!CQ19,Отчеты!CQ20)/AVERAGE(Отчеты!#REF!)*360/Параметры!CQ$36,"-")</f>
        <v>-</v>
      </c>
      <c r="CR187" s="264" t="str">
        <f ca="1">IFERROR(SUM(Отчеты!CR17,Отчеты!CR19,Отчеты!CR20)/AVERAGE(Отчеты!#REF!)*360/Параметры!CR$36,"-")</f>
        <v>-</v>
      </c>
      <c r="CS187" s="264" t="str">
        <f ca="1">IFERROR(SUM(Отчеты!CS17,Отчеты!CS19,Отчеты!CS20)/AVERAGE(Отчеты!#REF!)*360/Параметры!CS$36,"-")</f>
        <v>-</v>
      </c>
      <c r="CT187" s="264" t="str">
        <f ca="1">IFERROR(SUM(Отчеты!CT17,Отчеты!CT19,Отчеты!CT20)/AVERAGE(Отчеты!#REF!)*360/Параметры!CT$36,"-")</f>
        <v>-</v>
      </c>
      <c r="CU187" s="264" t="str">
        <f ca="1">IFERROR(SUM(Отчеты!CU17,Отчеты!CU19,Отчеты!CU20)/AVERAGE(Отчеты!#REF!)*360/Параметры!CU$36,"-")</f>
        <v>-</v>
      </c>
      <c r="CV187" s="264" t="str">
        <f ca="1">IFERROR(SUM(Отчеты!CV17,Отчеты!CV19,Отчеты!CV20)/AVERAGE(Отчеты!#REF!)*360/Параметры!CV$36,"-")</f>
        <v>-</v>
      </c>
      <c r="CW187" s="264" t="str">
        <f ca="1">IFERROR(SUM(Отчеты!CW17,Отчеты!CW19,Отчеты!CW20)/AVERAGE(Отчеты!#REF!)*360/Параметры!CW$36,"-")</f>
        <v>-</v>
      </c>
      <c r="CX187" s="264" t="str">
        <f ca="1">IFERROR(SUM(Отчеты!CX17,Отчеты!CX19,Отчеты!CX20)/AVERAGE(Отчеты!#REF!)*360/Параметры!CX$36,"-")</f>
        <v>-</v>
      </c>
      <c r="CY187" s="264" t="str">
        <f ca="1">IFERROR(SUM(Отчеты!CY17,Отчеты!CY19,Отчеты!CY20)/AVERAGE(Отчеты!#REF!)*360/Параметры!CY$36,"-")</f>
        <v>-</v>
      </c>
      <c r="CZ187" s="264" t="str">
        <f ca="1">IFERROR(SUM(Отчеты!CZ17,Отчеты!CZ19,Отчеты!CZ20)/AVERAGE(Отчеты!#REF!)*360/Параметры!CZ$36,"-")</f>
        <v>-</v>
      </c>
      <c r="DA187" s="264" t="str">
        <f ca="1">IFERROR(SUM(Отчеты!DA17,Отчеты!DA19,Отчеты!DA20)/AVERAGE(Отчеты!#REF!)*360/Параметры!DA$36,"-")</f>
        <v>-</v>
      </c>
      <c r="DB187" s="264" t="str">
        <f ca="1">IFERROR(SUM(Отчеты!DB17,Отчеты!DB19,Отчеты!DB20)/AVERAGE(Отчеты!#REF!)*360/Параметры!DB$36,"-")</f>
        <v>-</v>
      </c>
      <c r="DC187" s="264" t="str">
        <f ca="1">IFERROR(SUM(Отчеты!DC17,Отчеты!DC19,Отчеты!DC20)/AVERAGE(Отчеты!#REF!)*360/Параметры!DC$36,"-")</f>
        <v>-</v>
      </c>
      <c r="DD187" s="264" t="str">
        <f ca="1">IFERROR(SUM(Отчеты!DD17,Отчеты!DD19,Отчеты!DD20)/AVERAGE(Отчеты!#REF!)*360/Параметры!DD$36,"-")</f>
        <v>-</v>
      </c>
      <c r="DE187" s="264" t="str">
        <f ca="1">IFERROR(SUM(Отчеты!DE17,Отчеты!DE19,Отчеты!DE20)/AVERAGE(Отчеты!#REF!)*360/Параметры!DE$36,"-")</f>
        <v>-</v>
      </c>
      <c r="DF187" s="264" t="str">
        <f ca="1">IFERROR(SUM(Отчеты!DF17,Отчеты!DF19,Отчеты!DF20)/AVERAGE(Отчеты!#REF!)*360/Параметры!DF$36,"-")</f>
        <v>-</v>
      </c>
      <c r="DG187" s="264" t="str">
        <f ca="1">IFERROR(SUM(Отчеты!DG17,Отчеты!DG19,Отчеты!DG20)/AVERAGE(Отчеты!#REF!)*360/Параметры!DG$36,"-")</f>
        <v>-</v>
      </c>
      <c r="DH187" s="264" t="str">
        <f ca="1">IFERROR(SUM(Отчеты!DH17,Отчеты!DH19,Отчеты!DH20)/AVERAGE(Отчеты!#REF!)*360/Параметры!DH$36,"-")</f>
        <v>-</v>
      </c>
      <c r="DI187" s="264" t="str">
        <f ca="1">IFERROR(SUM(Отчеты!DI17,Отчеты!DI19,Отчеты!DI20)/AVERAGE(Отчеты!#REF!)*360/Параметры!DI$36,"-")</f>
        <v>-</v>
      </c>
      <c r="DJ187" s="264" t="str">
        <f ca="1">IFERROR(SUM(Отчеты!DJ17,Отчеты!DJ19,Отчеты!DJ20)/AVERAGE(Отчеты!#REF!)*360/Параметры!DJ$36,"-")</f>
        <v>-</v>
      </c>
      <c r="DK187" s="264" t="str">
        <f ca="1">IFERROR(SUM(Отчеты!DK17,Отчеты!DK19,Отчеты!DK20)/AVERAGE(Отчеты!#REF!)*360/Параметры!DK$36,"-")</f>
        <v>-</v>
      </c>
      <c r="DL187" s="264" t="str">
        <f ca="1">IFERROR(SUM(Отчеты!DL17,Отчеты!DL19,Отчеты!DL20)/AVERAGE(Отчеты!#REF!)*360/Параметры!DL$36,"-")</f>
        <v>-</v>
      </c>
      <c r="DM187" s="264" t="str">
        <f ca="1">IFERROR(SUM(Отчеты!DM17,Отчеты!DM19,Отчеты!DM20)/AVERAGE(Отчеты!#REF!)*360/Параметры!DM$36,"-")</f>
        <v>-</v>
      </c>
      <c r="DN187" s="264" t="str">
        <f ca="1">IFERROR(SUM(Отчеты!DN17,Отчеты!DN19,Отчеты!DN20)/AVERAGE(Отчеты!#REF!)*360/Параметры!DN$36,"-")</f>
        <v>-</v>
      </c>
      <c r="DO187" s="264" t="str">
        <f ca="1">IFERROR(SUM(Отчеты!DO17,Отчеты!DO19,Отчеты!DO20)/AVERAGE(Отчеты!#REF!)*360/Параметры!DO$36,"-")</f>
        <v>-</v>
      </c>
      <c r="DP187" s="264" t="str">
        <f ca="1">IFERROR(SUM(Отчеты!DP17,Отчеты!DP19,Отчеты!DP20)/AVERAGE(Отчеты!#REF!)*360/Параметры!DP$36,"-")</f>
        <v>-</v>
      </c>
      <c r="DQ187" s="264" t="str">
        <f ca="1">IFERROR(SUM(Отчеты!DQ17,Отчеты!DQ19,Отчеты!DQ20)/AVERAGE(Отчеты!#REF!)*360/Параметры!DQ$36,"-")</f>
        <v>-</v>
      </c>
      <c r="DR187" s="264" t="str">
        <f ca="1">IFERROR(SUM(Отчеты!DR17,Отчеты!DR19,Отчеты!DR20)/AVERAGE(Отчеты!#REF!)*360/Параметры!DR$36,"-")</f>
        <v>-</v>
      </c>
      <c r="DS187" s="264" t="str">
        <f ca="1">IFERROR(SUM(Отчеты!DS17,Отчеты!DS19,Отчеты!DS20)/AVERAGE(Отчеты!#REF!)*360/Параметры!DS$36,"-")</f>
        <v>-</v>
      </c>
      <c r="DT187" s="264" t="str">
        <f ca="1">IFERROR(SUM(Отчеты!DT17,Отчеты!DT19,Отчеты!DT20)/AVERAGE(Отчеты!#REF!)*360/Параметры!DT$36,"-")</f>
        <v>-</v>
      </c>
      <c r="DU187" s="264" t="str">
        <f ca="1">IFERROR(SUM(Отчеты!DU17,Отчеты!DU19,Отчеты!DU20)/AVERAGE(Отчеты!#REF!)*360/Параметры!DU$36,"-")</f>
        <v>-</v>
      </c>
      <c r="DV187" s="264" t="str">
        <f ca="1">IFERROR(SUM(Отчеты!DV17,Отчеты!DV19,Отчеты!DV20)/AVERAGE(Отчеты!#REF!)*360/Параметры!DV$36,"-")</f>
        <v>-</v>
      </c>
    </row>
    <row r="188" spans="1:126" hidden="1" x14ac:dyDescent="0.2">
      <c r="A188" s="10"/>
      <c r="F188" s="6" t="s">
        <v>2961</v>
      </c>
    </row>
    <row r="189" spans="1:126" hidden="1" x14ac:dyDescent="0.2">
      <c r="A189" s="10" t="str">
        <f ca="1">Language!A1340</f>
        <v>Коэффициент текущей ликвидности</v>
      </c>
      <c r="C189" s="46" t="str">
        <f ca="1">Language!$A$1467</f>
        <v>раз</v>
      </c>
      <c r="F189" s="6" t="s">
        <v>696</v>
      </c>
      <c r="G189" s="83" t="e">
        <f>IF(Отчеты!#REF!=0,0,Отчеты!#REF!/Отчеты!#REF!)</f>
        <v>#REF!</v>
      </c>
      <c r="H189" s="83" t="e">
        <f>IF(Отчеты!#REF!=0,0,Отчеты!#REF!/Отчеты!#REF!)</f>
        <v>#REF!</v>
      </c>
      <c r="I189" s="83" t="e">
        <f>IF(Отчеты!#REF!=0,0,Отчеты!#REF!/Отчеты!#REF!)</f>
        <v>#REF!</v>
      </c>
      <c r="J189" s="83" t="e">
        <f>IF(Отчеты!#REF!=0,0,Отчеты!#REF!/Отчеты!#REF!)</f>
        <v>#REF!</v>
      </c>
      <c r="K189" s="83" t="e">
        <f>IF(Отчеты!#REF!=0,0,Отчеты!#REF!/Отчеты!#REF!)</f>
        <v>#REF!</v>
      </c>
      <c r="L189" s="83" t="e">
        <f>IF(Отчеты!#REF!=0,0,Отчеты!#REF!/Отчеты!#REF!)</f>
        <v>#REF!</v>
      </c>
      <c r="M189" s="83" t="e">
        <f>IF(Отчеты!#REF!=0,0,Отчеты!#REF!/Отчеты!#REF!)</f>
        <v>#REF!</v>
      </c>
      <c r="N189" s="83" t="e">
        <f>IF(Отчеты!#REF!=0,0,Отчеты!#REF!/Отчеты!#REF!)</f>
        <v>#REF!</v>
      </c>
      <c r="O189" s="83" t="e">
        <f>IF(Отчеты!#REF!=0,0,Отчеты!#REF!/Отчеты!#REF!)</f>
        <v>#REF!</v>
      </c>
      <c r="P189" s="83" t="e">
        <f>IF(Отчеты!#REF!=0,0,Отчеты!#REF!/Отчеты!#REF!)</f>
        <v>#REF!</v>
      </c>
      <c r="Q189" s="83" t="e">
        <f>IF(Отчеты!#REF!=0,0,Отчеты!#REF!/Отчеты!#REF!)</f>
        <v>#REF!</v>
      </c>
      <c r="R189" s="83" t="e">
        <f>IF(Отчеты!#REF!=0,0,Отчеты!#REF!/Отчеты!#REF!)</f>
        <v>#REF!</v>
      </c>
      <c r="S189" s="83" t="e">
        <f>IF(Отчеты!#REF!=0,0,Отчеты!#REF!/Отчеты!#REF!)</f>
        <v>#REF!</v>
      </c>
      <c r="T189" s="83" t="e">
        <f>IF(Отчеты!#REF!=0,0,Отчеты!#REF!/Отчеты!#REF!)</f>
        <v>#REF!</v>
      </c>
      <c r="U189" s="83" t="e">
        <f>IF(Отчеты!#REF!=0,0,Отчеты!#REF!/Отчеты!#REF!)</f>
        <v>#REF!</v>
      </c>
      <c r="V189" s="83" t="e">
        <f>IF(Отчеты!#REF!=0,0,Отчеты!#REF!/Отчеты!#REF!)</f>
        <v>#REF!</v>
      </c>
      <c r="W189" s="83" t="e">
        <f>IF(Отчеты!#REF!=0,0,Отчеты!#REF!/Отчеты!#REF!)</f>
        <v>#REF!</v>
      </c>
      <c r="X189" s="83" t="e">
        <f>IF(Отчеты!#REF!=0,0,Отчеты!#REF!/Отчеты!#REF!)</f>
        <v>#REF!</v>
      </c>
      <c r="Y189" s="83" t="e">
        <f>IF(Отчеты!#REF!=0,0,Отчеты!#REF!/Отчеты!#REF!)</f>
        <v>#REF!</v>
      </c>
      <c r="Z189" s="83" t="e">
        <f>IF(Отчеты!#REF!=0,0,Отчеты!#REF!/Отчеты!#REF!)</f>
        <v>#REF!</v>
      </c>
      <c r="AA189" s="83" t="e">
        <f>IF(Отчеты!#REF!=0,0,Отчеты!#REF!/Отчеты!#REF!)</f>
        <v>#REF!</v>
      </c>
      <c r="AB189" s="83" t="e">
        <f>IF(Отчеты!#REF!=0,0,Отчеты!#REF!/Отчеты!#REF!)</f>
        <v>#REF!</v>
      </c>
      <c r="AC189" s="83" t="e">
        <f>IF(Отчеты!#REF!=0,0,Отчеты!#REF!/Отчеты!#REF!)</f>
        <v>#REF!</v>
      </c>
      <c r="AD189" s="83" t="e">
        <f>IF(Отчеты!#REF!=0,0,Отчеты!#REF!/Отчеты!#REF!)</f>
        <v>#REF!</v>
      </c>
      <c r="AE189" s="83" t="e">
        <f>IF(Отчеты!#REF!=0,0,Отчеты!#REF!/Отчеты!#REF!)</f>
        <v>#REF!</v>
      </c>
      <c r="AF189" s="83" t="e">
        <f>IF(Отчеты!#REF!=0,0,Отчеты!#REF!/Отчеты!#REF!)</f>
        <v>#REF!</v>
      </c>
      <c r="AG189" s="83" t="e">
        <f>IF(Отчеты!#REF!=0,0,Отчеты!#REF!/Отчеты!#REF!)</f>
        <v>#REF!</v>
      </c>
      <c r="AH189" s="83" t="e">
        <f>IF(Отчеты!#REF!=0,0,Отчеты!#REF!/Отчеты!#REF!)</f>
        <v>#REF!</v>
      </c>
      <c r="AI189" s="83" t="e">
        <f>IF(Отчеты!#REF!=0,0,Отчеты!#REF!/Отчеты!#REF!)</f>
        <v>#REF!</v>
      </c>
      <c r="AJ189" s="83" t="e">
        <f>IF(Отчеты!#REF!=0,0,Отчеты!#REF!/Отчеты!#REF!)</f>
        <v>#REF!</v>
      </c>
      <c r="AK189" s="83" t="e">
        <f>IF(Отчеты!#REF!=0,0,Отчеты!#REF!/Отчеты!#REF!)</f>
        <v>#REF!</v>
      </c>
      <c r="AL189" s="83" t="e">
        <f>IF(Отчеты!#REF!=0,0,Отчеты!#REF!/Отчеты!#REF!)</f>
        <v>#REF!</v>
      </c>
      <c r="AM189" s="83" t="e">
        <f>IF(Отчеты!#REF!=0,0,Отчеты!#REF!/Отчеты!#REF!)</f>
        <v>#REF!</v>
      </c>
      <c r="AN189" s="83" t="e">
        <f>IF(Отчеты!#REF!=0,0,Отчеты!#REF!/Отчеты!#REF!)</f>
        <v>#REF!</v>
      </c>
      <c r="AO189" s="83" t="e">
        <f>IF(Отчеты!#REF!=0,0,Отчеты!#REF!/Отчеты!#REF!)</f>
        <v>#REF!</v>
      </c>
      <c r="AP189" s="83" t="e">
        <f>IF(Отчеты!#REF!=0,0,Отчеты!#REF!/Отчеты!#REF!)</f>
        <v>#REF!</v>
      </c>
      <c r="AQ189" s="83" t="e">
        <f>IF(Отчеты!#REF!=0,0,Отчеты!#REF!/Отчеты!#REF!)</f>
        <v>#REF!</v>
      </c>
      <c r="AR189" s="83" t="e">
        <f>IF(Отчеты!#REF!=0,0,Отчеты!#REF!/Отчеты!#REF!)</f>
        <v>#REF!</v>
      </c>
      <c r="AS189" s="83" t="e">
        <f>IF(Отчеты!#REF!=0,0,Отчеты!#REF!/Отчеты!#REF!)</f>
        <v>#REF!</v>
      </c>
      <c r="AT189" s="83" t="e">
        <f>IF(Отчеты!#REF!=0,0,Отчеты!#REF!/Отчеты!#REF!)</f>
        <v>#REF!</v>
      </c>
      <c r="AU189" s="83" t="e">
        <f>IF(Отчеты!#REF!=0,0,Отчеты!#REF!/Отчеты!#REF!)</f>
        <v>#REF!</v>
      </c>
      <c r="AV189" s="83" t="e">
        <f>IF(Отчеты!#REF!=0,0,Отчеты!#REF!/Отчеты!#REF!)</f>
        <v>#REF!</v>
      </c>
      <c r="AW189" s="83" t="e">
        <f>IF(Отчеты!#REF!=0,0,Отчеты!#REF!/Отчеты!#REF!)</f>
        <v>#REF!</v>
      </c>
      <c r="AX189" s="83" t="e">
        <f>IF(Отчеты!#REF!=0,0,Отчеты!#REF!/Отчеты!#REF!)</f>
        <v>#REF!</v>
      </c>
      <c r="AY189" s="83" t="e">
        <f>IF(Отчеты!#REF!=0,0,Отчеты!#REF!/Отчеты!#REF!)</f>
        <v>#REF!</v>
      </c>
      <c r="AZ189" s="83" t="e">
        <f>IF(Отчеты!#REF!=0,0,Отчеты!#REF!/Отчеты!#REF!)</f>
        <v>#REF!</v>
      </c>
      <c r="BA189" s="83" t="e">
        <f>IF(Отчеты!#REF!=0,0,Отчеты!#REF!/Отчеты!#REF!)</f>
        <v>#REF!</v>
      </c>
      <c r="BB189" s="83" t="e">
        <f>IF(Отчеты!#REF!=0,0,Отчеты!#REF!/Отчеты!#REF!)</f>
        <v>#REF!</v>
      </c>
      <c r="BC189" s="83" t="e">
        <f>IF(Отчеты!#REF!=0,0,Отчеты!#REF!/Отчеты!#REF!)</f>
        <v>#REF!</v>
      </c>
      <c r="BD189" s="83" t="e">
        <f>IF(Отчеты!#REF!=0,0,Отчеты!#REF!/Отчеты!#REF!)</f>
        <v>#REF!</v>
      </c>
      <c r="BE189" s="83" t="e">
        <f>IF(Отчеты!#REF!=0,0,Отчеты!#REF!/Отчеты!#REF!)</f>
        <v>#REF!</v>
      </c>
      <c r="BF189" s="83" t="e">
        <f>IF(Отчеты!#REF!=0,0,Отчеты!#REF!/Отчеты!#REF!)</f>
        <v>#REF!</v>
      </c>
      <c r="BG189" s="83" t="e">
        <f>IF(Отчеты!#REF!=0,0,Отчеты!#REF!/Отчеты!#REF!)</f>
        <v>#REF!</v>
      </c>
      <c r="BH189" s="83" t="e">
        <f>IF(Отчеты!#REF!=0,0,Отчеты!#REF!/Отчеты!#REF!)</f>
        <v>#REF!</v>
      </c>
      <c r="BI189" s="83" t="e">
        <f>IF(Отчеты!#REF!=0,0,Отчеты!#REF!/Отчеты!#REF!)</f>
        <v>#REF!</v>
      </c>
      <c r="BJ189" s="83" t="e">
        <f>IF(Отчеты!#REF!=0,0,Отчеты!#REF!/Отчеты!#REF!)</f>
        <v>#REF!</v>
      </c>
      <c r="BK189" s="83" t="e">
        <f>IF(Отчеты!#REF!=0,0,Отчеты!#REF!/Отчеты!#REF!)</f>
        <v>#REF!</v>
      </c>
      <c r="BL189" s="83" t="e">
        <f>IF(Отчеты!#REF!=0,0,Отчеты!#REF!/Отчеты!#REF!)</f>
        <v>#REF!</v>
      </c>
      <c r="BM189" s="83" t="e">
        <f>IF(Отчеты!#REF!=0,0,Отчеты!#REF!/Отчеты!#REF!)</f>
        <v>#REF!</v>
      </c>
      <c r="BN189" s="83" t="e">
        <f>IF(Отчеты!#REF!=0,0,Отчеты!#REF!/Отчеты!#REF!)</f>
        <v>#REF!</v>
      </c>
      <c r="BO189" s="83" t="e">
        <f>IF(Отчеты!#REF!=0,0,Отчеты!#REF!/Отчеты!#REF!)</f>
        <v>#REF!</v>
      </c>
      <c r="BP189" s="83" t="e">
        <f>IF(Отчеты!#REF!=0,0,Отчеты!#REF!/Отчеты!#REF!)</f>
        <v>#REF!</v>
      </c>
      <c r="BQ189" s="83" t="e">
        <f>IF(Отчеты!#REF!=0,0,Отчеты!#REF!/Отчеты!#REF!)</f>
        <v>#REF!</v>
      </c>
      <c r="BR189" s="83" t="e">
        <f>IF(Отчеты!#REF!=0,0,Отчеты!#REF!/Отчеты!#REF!)</f>
        <v>#REF!</v>
      </c>
      <c r="BS189" s="83" t="e">
        <f>IF(Отчеты!#REF!=0,0,Отчеты!#REF!/Отчеты!#REF!)</f>
        <v>#REF!</v>
      </c>
      <c r="BT189" s="83" t="e">
        <f>IF(Отчеты!#REF!=0,0,Отчеты!#REF!/Отчеты!#REF!)</f>
        <v>#REF!</v>
      </c>
      <c r="BU189" s="83" t="e">
        <f>IF(Отчеты!#REF!=0,0,Отчеты!#REF!/Отчеты!#REF!)</f>
        <v>#REF!</v>
      </c>
      <c r="BV189" s="83" t="e">
        <f>IF(Отчеты!#REF!=0,0,Отчеты!#REF!/Отчеты!#REF!)</f>
        <v>#REF!</v>
      </c>
      <c r="BW189" s="83" t="e">
        <f>IF(Отчеты!#REF!=0,0,Отчеты!#REF!/Отчеты!#REF!)</f>
        <v>#REF!</v>
      </c>
      <c r="BX189" s="83" t="e">
        <f>IF(Отчеты!#REF!=0,0,Отчеты!#REF!/Отчеты!#REF!)</f>
        <v>#REF!</v>
      </c>
      <c r="BY189" s="83" t="e">
        <f>IF(Отчеты!#REF!=0,0,Отчеты!#REF!/Отчеты!#REF!)</f>
        <v>#REF!</v>
      </c>
      <c r="BZ189" s="83" t="e">
        <f>IF(Отчеты!#REF!=0,0,Отчеты!#REF!/Отчеты!#REF!)</f>
        <v>#REF!</v>
      </c>
      <c r="CA189" s="83" t="e">
        <f>IF(Отчеты!#REF!=0,0,Отчеты!#REF!/Отчеты!#REF!)</f>
        <v>#REF!</v>
      </c>
      <c r="CB189" s="83" t="e">
        <f>IF(Отчеты!#REF!=0,0,Отчеты!#REF!/Отчеты!#REF!)</f>
        <v>#REF!</v>
      </c>
      <c r="CC189" s="83" t="e">
        <f>IF(Отчеты!#REF!=0,0,Отчеты!#REF!/Отчеты!#REF!)</f>
        <v>#REF!</v>
      </c>
      <c r="CD189" s="83" t="e">
        <f>IF(Отчеты!#REF!=0,0,Отчеты!#REF!/Отчеты!#REF!)</f>
        <v>#REF!</v>
      </c>
      <c r="CE189" s="83" t="e">
        <f>IF(Отчеты!#REF!=0,0,Отчеты!#REF!/Отчеты!#REF!)</f>
        <v>#REF!</v>
      </c>
      <c r="CF189" s="83" t="e">
        <f>IF(Отчеты!#REF!=0,0,Отчеты!#REF!/Отчеты!#REF!)</f>
        <v>#REF!</v>
      </c>
      <c r="CG189" s="83" t="e">
        <f>IF(Отчеты!#REF!=0,0,Отчеты!#REF!/Отчеты!#REF!)</f>
        <v>#REF!</v>
      </c>
      <c r="CH189" s="83" t="e">
        <f>IF(Отчеты!#REF!=0,0,Отчеты!#REF!/Отчеты!#REF!)</f>
        <v>#REF!</v>
      </c>
      <c r="CI189" s="83" t="e">
        <f>IF(Отчеты!#REF!=0,0,Отчеты!#REF!/Отчеты!#REF!)</f>
        <v>#REF!</v>
      </c>
      <c r="CJ189" s="83" t="e">
        <f>IF(Отчеты!#REF!=0,0,Отчеты!#REF!/Отчеты!#REF!)</f>
        <v>#REF!</v>
      </c>
      <c r="CK189" s="83" t="e">
        <f>IF(Отчеты!#REF!=0,0,Отчеты!#REF!/Отчеты!#REF!)</f>
        <v>#REF!</v>
      </c>
      <c r="CL189" s="83" t="e">
        <f>IF(Отчеты!#REF!=0,0,Отчеты!#REF!/Отчеты!#REF!)</f>
        <v>#REF!</v>
      </c>
      <c r="CM189" s="83" t="e">
        <f>IF(Отчеты!#REF!=0,0,Отчеты!#REF!/Отчеты!#REF!)</f>
        <v>#REF!</v>
      </c>
      <c r="CN189" s="83" t="e">
        <f>IF(Отчеты!#REF!=0,0,Отчеты!#REF!/Отчеты!#REF!)</f>
        <v>#REF!</v>
      </c>
      <c r="CO189" s="83" t="e">
        <f>IF(Отчеты!#REF!=0,0,Отчеты!#REF!/Отчеты!#REF!)</f>
        <v>#REF!</v>
      </c>
      <c r="CP189" s="83" t="e">
        <f>IF(Отчеты!#REF!=0,0,Отчеты!#REF!/Отчеты!#REF!)</f>
        <v>#REF!</v>
      </c>
      <c r="CQ189" s="83" t="e">
        <f>IF(Отчеты!#REF!=0,0,Отчеты!#REF!/Отчеты!#REF!)</f>
        <v>#REF!</v>
      </c>
      <c r="CR189" s="83" t="e">
        <f>IF(Отчеты!#REF!=0,0,Отчеты!#REF!/Отчеты!#REF!)</f>
        <v>#REF!</v>
      </c>
      <c r="CS189" s="83" t="e">
        <f>IF(Отчеты!#REF!=0,0,Отчеты!#REF!/Отчеты!#REF!)</f>
        <v>#REF!</v>
      </c>
      <c r="CT189" s="83" t="e">
        <f>IF(Отчеты!#REF!=0,0,Отчеты!#REF!/Отчеты!#REF!)</f>
        <v>#REF!</v>
      </c>
      <c r="CU189" s="83" t="e">
        <f>IF(Отчеты!#REF!=0,0,Отчеты!#REF!/Отчеты!#REF!)</f>
        <v>#REF!</v>
      </c>
      <c r="CV189" s="83" t="e">
        <f>IF(Отчеты!#REF!=0,0,Отчеты!#REF!/Отчеты!#REF!)</f>
        <v>#REF!</v>
      </c>
      <c r="CW189" s="83" t="e">
        <f>IF(Отчеты!#REF!=0,0,Отчеты!#REF!/Отчеты!#REF!)</f>
        <v>#REF!</v>
      </c>
      <c r="CX189" s="83" t="e">
        <f>IF(Отчеты!#REF!=0,0,Отчеты!#REF!/Отчеты!#REF!)</f>
        <v>#REF!</v>
      </c>
      <c r="CY189" s="83" t="e">
        <f>IF(Отчеты!#REF!=0,0,Отчеты!#REF!/Отчеты!#REF!)</f>
        <v>#REF!</v>
      </c>
      <c r="CZ189" s="83" t="e">
        <f>IF(Отчеты!#REF!=0,0,Отчеты!#REF!/Отчеты!#REF!)</f>
        <v>#REF!</v>
      </c>
      <c r="DA189" s="83" t="e">
        <f>IF(Отчеты!#REF!=0,0,Отчеты!#REF!/Отчеты!#REF!)</f>
        <v>#REF!</v>
      </c>
      <c r="DB189" s="83" t="e">
        <f>IF(Отчеты!#REF!=0,0,Отчеты!#REF!/Отчеты!#REF!)</f>
        <v>#REF!</v>
      </c>
      <c r="DC189" s="83" t="e">
        <f>IF(Отчеты!#REF!=0,0,Отчеты!#REF!/Отчеты!#REF!)</f>
        <v>#REF!</v>
      </c>
      <c r="DD189" s="83" t="e">
        <f>IF(Отчеты!#REF!=0,0,Отчеты!#REF!/Отчеты!#REF!)</f>
        <v>#REF!</v>
      </c>
      <c r="DE189" s="83" t="e">
        <f>IF(Отчеты!#REF!=0,0,Отчеты!#REF!/Отчеты!#REF!)</f>
        <v>#REF!</v>
      </c>
      <c r="DF189" s="83" t="e">
        <f>IF(Отчеты!#REF!=0,0,Отчеты!#REF!/Отчеты!#REF!)</f>
        <v>#REF!</v>
      </c>
      <c r="DG189" s="83" t="e">
        <f>IF(Отчеты!#REF!=0,0,Отчеты!#REF!/Отчеты!#REF!)</f>
        <v>#REF!</v>
      </c>
      <c r="DH189" s="83" t="e">
        <f>IF(Отчеты!#REF!=0,0,Отчеты!#REF!/Отчеты!#REF!)</f>
        <v>#REF!</v>
      </c>
      <c r="DI189" s="83" t="e">
        <f>IF(Отчеты!#REF!=0,0,Отчеты!#REF!/Отчеты!#REF!)</f>
        <v>#REF!</v>
      </c>
      <c r="DJ189" s="83" t="e">
        <f>IF(Отчеты!#REF!=0,0,Отчеты!#REF!/Отчеты!#REF!)</f>
        <v>#REF!</v>
      </c>
      <c r="DK189" s="83" t="e">
        <f>IF(Отчеты!#REF!=0,0,Отчеты!#REF!/Отчеты!#REF!)</f>
        <v>#REF!</v>
      </c>
      <c r="DL189" s="83" t="e">
        <f>IF(Отчеты!#REF!=0,0,Отчеты!#REF!/Отчеты!#REF!)</f>
        <v>#REF!</v>
      </c>
      <c r="DM189" s="83" t="e">
        <f>IF(Отчеты!#REF!=0,0,Отчеты!#REF!/Отчеты!#REF!)</f>
        <v>#REF!</v>
      </c>
      <c r="DN189" s="83" t="e">
        <f>IF(Отчеты!#REF!=0,0,Отчеты!#REF!/Отчеты!#REF!)</f>
        <v>#REF!</v>
      </c>
      <c r="DO189" s="83" t="e">
        <f>IF(Отчеты!#REF!=0,0,Отчеты!#REF!/Отчеты!#REF!)</f>
        <v>#REF!</v>
      </c>
      <c r="DP189" s="83" t="e">
        <f>IF(Отчеты!#REF!=0,0,Отчеты!#REF!/Отчеты!#REF!)</f>
        <v>#REF!</v>
      </c>
      <c r="DQ189" s="83" t="e">
        <f>IF(Отчеты!#REF!=0,0,Отчеты!#REF!/Отчеты!#REF!)</f>
        <v>#REF!</v>
      </c>
      <c r="DR189" s="83" t="e">
        <f>IF(Отчеты!#REF!=0,0,Отчеты!#REF!/Отчеты!#REF!)</f>
        <v>#REF!</v>
      </c>
      <c r="DS189" s="83" t="e">
        <f>IF(Отчеты!#REF!=0,0,Отчеты!#REF!/Отчеты!#REF!)</f>
        <v>#REF!</v>
      </c>
      <c r="DT189" s="83" t="e">
        <f>IF(Отчеты!#REF!=0,0,Отчеты!#REF!/Отчеты!#REF!)</f>
        <v>#REF!</v>
      </c>
      <c r="DU189" s="83" t="e">
        <f>IF(Отчеты!#REF!=0,0,Отчеты!#REF!/Отчеты!#REF!)</f>
        <v>#REF!</v>
      </c>
      <c r="DV189" s="83" t="e">
        <f>IF(Отчеты!#REF!=0,0,Отчеты!#REF!/Отчеты!#REF!)</f>
        <v>#REF!</v>
      </c>
    </row>
    <row r="190" spans="1:126" hidden="1" x14ac:dyDescent="0.2">
      <c r="A190" s="10"/>
      <c r="F190" s="6" t="s">
        <v>2961</v>
      </c>
    </row>
    <row r="191" spans="1:126" hidden="1" x14ac:dyDescent="0.2">
      <c r="A191" s="10" t="str">
        <f ca="1">Language!A1341</f>
        <v>Период сбора дебиторской задолженности</v>
      </c>
      <c r="C191" s="46" t="str">
        <f ca="1">Language!$A$45</f>
        <v>дн.</v>
      </c>
      <c r="F191" s="6" t="s">
        <v>3193</v>
      </c>
      <c r="G191" s="265" t="str">
        <f ca="1">IFERROR(AVERAGE(Отчеты!#REF!)/(Отчеты!G6/Параметры!G$36),"-")</f>
        <v>-</v>
      </c>
      <c r="H191" s="265" t="str">
        <f ca="1">IFERROR(AVERAGE(Отчеты!#REF!)/(Отчеты!H6/Параметры!H$36),"-")</f>
        <v>-</v>
      </c>
      <c r="I191" s="265" t="str">
        <f ca="1">IFERROR(AVERAGE(Отчеты!#REF!)/(Отчеты!I6/Параметры!I$36),"-")</f>
        <v>-</v>
      </c>
      <c r="J191" s="265" t="str">
        <f ca="1">IFERROR(AVERAGE(Отчеты!#REF!)/(Отчеты!J6/Параметры!J$36),"-")</f>
        <v>-</v>
      </c>
      <c r="K191" s="265" t="str">
        <f ca="1">IFERROR(AVERAGE(Отчеты!#REF!)/(Отчеты!K6/Параметры!K$36),"-")</f>
        <v>-</v>
      </c>
      <c r="L191" s="265" t="str">
        <f ca="1">IFERROR(AVERAGE(Отчеты!#REF!)/(Отчеты!L6/Параметры!L$36),"-")</f>
        <v>-</v>
      </c>
      <c r="M191" s="265" t="str">
        <f ca="1">IFERROR(AVERAGE(Отчеты!#REF!)/(Отчеты!M6/Параметры!M$36),"-")</f>
        <v>-</v>
      </c>
      <c r="N191" s="265" t="str">
        <f ca="1">IFERROR(AVERAGE(Отчеты!#REF!)/(Отчеты!N6/Параметры!N$36),"-")</f>
        <v>-</v>
      </c>
      <c r="O191" s="265" t="str">
        <f ca="1">IFERROR(AVERAGE(Отчеты!#REF!)/(Отчеты!O6/Параметры!O$36),"-")</f>
        <v>-</v>
      </c>
      <c r="P191" s="265" t="str">
        <f ca="1">IFERROR(AVERAGE(Отчеты!#REF!)/(Отчеты!P6/Параметры!P$36),"-")</f>
        <v>-</v>
      </c>
      <c r="Q191" s="265" t="str">
        <f ca="1">IFERROR(AVERAGE(Отчеты!#REF!)/(Отчеты!Q6/Параметры!Q$36),"-")</f>
        <v>-</v>
      </c>
      <c r="R191" s="265" t="str">
        <f ca="1">IFERROR(AVERAGE(Отчеты!#REF!)/(Отчеты!R6/Параметры!R$36),"-")</f>
        <v>-</v>
      </c>
      <c r="S191" s="265" t="str">
        <f ca="1">IFERROR(AVERAGE(Отчеты!#REF!)/(Отчеты!S6/Параметры!S$36),"-")</f>
        <v>-</v>
      </c>
      <c r="T191" s="265" t="str">
        <f ca="1">IFERROR(AVERAGE(Отчеты!#REF!)/(Отчеты!T6/Параметры!T$36),"-")</f>
        <v>-</v>
      </c>
      <c r="U191" s="265" t="str">
        <f ca="1">IFERROR(AVERAGE(Отчеты!#REF!)/(Отчеты!U6/Параметры!U$36),"-")</f>
        <v>-</v>
      </c>
      <c r="V191" s="265" t="str">
        <f ca="1">IFERROR(AVERAGE(Отчеты!#REF!)/(Отчеты!V6/Параметры!V$36),"-")</f>
        <v>-</v>
      </c>
      <c r="W191" s="265" t="str">
        <f ca="1">IFERROR(AVERAGE(Отчеты!#REF!)/(Отчеты!W6/Параметры!W$36),"-")</f>
        <v>-</v>
      </c>
      <c r="X191" s="265" t="str">
        <f ca="1">IFERROR(AVERAGE(Отчеты!#REF!)/(Отчеты!X6/Параметры!X$36),"-")</f>
        <v>-</v>
      </c>
      <c r="Y191" s="265" t="str">
        <f ca="1">IFERROR(AVERAGE(Отчеты!#REF!)/(Отчеты!Y6/Параметры!Y$36),"-")</f>
        <v>-</v>
      </c>
      <c r="Z191" s="265" t="str">
        <f ca="1">IFERROR(AVERAGE(Отчеты!#REF!)/(Отчеты!Z6/Параметры!Z$36),"-")</f>
        <v>-</v>
      </c>
      <c r="AA191" s="265" t="str">
        <f ca="1">IFERROR(AVERAGE(Отчеты!#REF!)/(Отчеты!AA6/Параметры!AA$36),"-")</f>
        <v>-</v>
      </c>
      <c r="AB191" s="265" t="str">
        <f ca="1">IFERROR(AVERAGE(Отчеты!#REF!)/(Отчеты!AB6/Параметры!AB$36),"-")</f>
        <v>-</v>
      </c>
      <c r="AC191" s="265" t="str">
        <f ca="1">IFERROR(AVERAGE(Отчеты!#REF!)/(Отчеты!AC6/Параметры!AC$36),"-")</f>
        <v>-</v>
      </c>
      <c r="AD191" s="265" t="str">
        <f ca="1">IFERROR(AVERAGE(Отчеты!#REF!)/(Отчеты!AD6/Параметры!AD$36),"-")</f>
        <v>-</v>
      </c>
      <c r="AE191" s="265" t="str">
        <f ca="1">IFERROR(AVERAGE(Отчеты!#REF!)/(Отчеты!AE6/Параметры!AE$36),"-")</f>
        <v>-</v>
      </c>
      <c r="AF191" s="265" t="str">
        <f ca="1">IFERROR(AVERAGE(Отчеты!#REF!)/(Отчеты!AF6/Параметры!AF$36),"-")</f>
        <v>-</v>
      </c>
      <c r="AG191" s="265" t="str">
        <f ca="1">IFERROR(AVERAGE(Отчеты!#REF!)/(Отчеты!AG6/Параметры!AG$36),"-")</f>
        <v>-</v>
      </c>
      <c r="AH191" s="265" t="str">
        <f ca="1">IFERROR(AVERAGE(Отчеты!#REF!)/(Отчеты!AH6/Параметры!AH$36),"-")</f>
        <v>-</v>
      </c>
      <c r="AI191" s="265" t="str">
        <f ca="1">IFERROR(AVERAGE(Отчеты!#REF!)/(Отчеты!AI6/Параметры!AI$36),"-")</f>
        <v>-</v>
      </c>
      <c r="AJ191" s="265" t="str">
        <f ca="1">IFERROR(AVERAGE(Отчеты!#REF!)/(Отчеты!AJ6/Параметры!AJ$36),"-")</f>
        <v>-</v>
      </c>
      <c r="AK191" s="265" t="str">
        <f ca="1">IFERROR(AVERAGE(Отчеты!#REF!)/(Отчеты!AK6/Параметры!AK$36),"-")</f>
        <v>-</v>
      </c>
      <c r="AL191" s="265" t="str">
        <f ca="1">IFERROR(AVERAGE(Отчеты!#REF!)/(Отчеты!AL6/Параметры!AL$36),"-")</f>
        <v>-</v>
      </c>
      <c r="AM191" s="265" t="str">
        <f ca="1">IFERROR(AVERAGE(Отчеты!#REF!)/(Отчеты!AM6/Параметры!AM$36),"-")</f>
        <v>-</v>
      </c>
      <c r="AN191" s="265" t="str">
        <f ca="1">IFERROR(AVERAGE(Отчеты!#REF!)/(Отчеты!AN6/Параметры!AN$36),"-")</f>
        <v>-</v>
      </c>
      <c r="AO191" s="265" t="str">
        <f ca="1">IFERROR(AVERAGE(Отчеты!#REF!)/(Отчеты!AO6/Параметры!AO$36),"-")</f>
        <v>-</v>
      </c>
      <c r="AP191" s="265" t="str">
        <f ca="1">IFERROR(AVERAGE(Отчеты!#REF!)/(Отчеты!AP6/Параметры!AP$36),"-")</f>
        <v>-</v>
      </c>
      <c r="AQ191" s="265" t="str">
        <f ca="1">IFERROR(AVERAGE(Отчеты!#REF!)/(Отчеты!AQ6/Параметры!AQ$36),"-")</f>
        <v>-</v>
      </c>
      <c r="AR191" s="265" t="str">
        <f ca="1">IFERROR(AVERAGE(Отчеты!#REF!)/(Отчеты!AR6/Параметры!AR$36),"-")</f>
        <v>-</v>
      </c>
      <c r="AS191" s="265" t="str">
        <f ca="1">IFERROR(AVERAGE(Отчеты!#REF!)/(Отчеты!AS6/Параметры!AS$36),"-")</f>
        <v>-</v>
      </c>
      <c r="AT191" s="265" t="str">
        <f ca="1">IFERROR(AVERAGE(Отчеты!#REF!)/(Отчеты!AT6/Параметры!AT$36),"-")</f>
        <v>-</v>
      </c>
      <c r="AU191" s="265" t="str">
        <f ca="1">IFERROR(AVERAGE(Отчеты!#REF!)/(Отчеты!AU6/Параметры!AU$36),"-")</f>
        <v>-</v>
      </c>
      <c r="AV191" s="265" t="str">
        <f ca="1">IFERROR(AVERAGE(Отчеты!#REF!)/(Отчеты!AV6/Параметры!AV$36),"-")</f>
        <v>-</v>
      </c>
      <c r="AW191" s="265" t="str">
        <f ca="1">IFERROR(AVERAGE(Отчеты!#REF!)/(Отчеты!AW6/Параметры!AW$36),"-")</f>
        <v>-</v>
      </c>
      <c r="AX191" s="265" t="str">
        <f ca="1">IFERROR(AVERAGE(Отчеты!#REF!)/(Отчеты!AX6/Параметры!AX$36),"-")</f>
        <v>-</v>
      </c>
      <c r="AY191" s="265" t="str">
        <f ca="1">IFERROR(AVERAGE(Отчеты!#REF!)/(Отчеты!AY6/Параметры!AY$36),"-")</f>
        <v>-</v>
      </c>
      <c r="AZ191" s="265" t="str">
        <f ca="1">IFERROR(AVERAGE(Отчеты!#REF!)/(Отчеты!AZ6/Параметры!AZ$36),"-")</f>
        <v>-</v>
      </c>
      <c r="BA191" s="265" t="str">
        <f ca="1">IFERROR(AVERAGE(Отчеты!#REF!)/(Отчеты!BA6/Параметры!BA$36),"-")</f>
        <v>-</v>
      </c>
      <c r="BB191" s="265" t="str">
        <f ca="1">IFERROR(AVERAGE(Отчеты!#REF!)/(Отчеты!BB6/Параметры!BB$36),"-")</f>
        <v>-</v>
      </c>
      <c r="BC191" s="265" t="str">
        <f ca="1">IFERROR(AVERAGE(Отчеты!#REF!)/(Отчеты!BC6/Параметры!BC$36),"-")</f>
        <v>-</v>
      </c>
      <c r="BD191" s="265" t="str">
        <f ca="1">IFERROR(AVERAGE(Отчеты!#REF!)/(Отчеты!BD6/Параметры!BD$36),"-")</f>
        <v>-</v>
      </c>
      <c r="BE191" s="265" t="str">
        <f ca="1">IFERROR(AVERAGE(Отчеты!#REF!)/(Отчеты!BE6/Параметры!BE$36),"-")</f>
        <v>-</v>
      </c>
      <c r="BF191" s="265" t="str">
        <f ca="1">IFERROR(AVERAGE(Отчеты!#REF!)/(Отчеты!BF6/Параметры!BF$36),"-")</f>
        <v>-</v>
      </c>
      <c r="BG191" s="265" t="str">
        <f ca="1">IFERROR(AVERAGE(Отчеты!#REF!)/(Отчеты!BG6/Параметры!BG$36),"-")</f>
        <v>-</v>
      </c>
      <c r="BH191" s="265" t="str">
        <f ca="1">IFERROR(AVERAGE(Отчеты!#REF!)/(Отчеты!BH6/Параметры!BH$36),"-")</f>
        <v>-</v>
      </c>
      <c r="BI191" s="265" t="str">
        <f ca="1">IFERROR(AVERAGE(Отчеты!#REF!)/(Отчеты!BI6/Параметры!BI$36),"-")</f>
        <v>-</v>
      </c>
      <c r="BJ191" s="265" t="str">
        <f ca="1">IFERROR(AVERAGE(Отчеты!#REF!)/(Отчеты!BJ6/Параметры!BJ$36),"-")</f>
        <v>-</v>
      </c>
      <c r="BK191" s="265" t="str">
        <f ca="1">IFERROR(AVERAGE(Отчеты!#REF!)/(Отчеты!BK6/Параметры!BK$36),"-")</f>
        <v>-</v>
      </c>
      <c r="BL191" s="265" t="str">
        <f ca="1">IFERROR(AVERAGE(Отчеты!#REF!)/(Отчеты!BL6/Параметры!BL$36),"-")</f>
        <v>-</v>
      </c>
      <c r="BM191" s="265" t="str">
        <f ca="1">IFERROR(AVERAGE(Отчеты!#REF!)/(Отчеты!BM6/Параметры!BM$36),"-")</f>
        <v>-</v>
      </c>
      <c r="BN191" s="265" t="str">
        <f ca="1">IFERROR(AVERAGE(Отчеты!#REF!)/(Отчеты!BN6/Параметры!BN$36),"-")</f>
        <v>-</v>
      </c>
      <c r="BO191" s="265" t="str">
        <f ca="1">IFERROR(AVERAGE(Отчеты!#REF!)/(Отчеты!BO6/Параметры!BO$36),"-")</f>
        <v>-</v>
      </c>
      <c r="BP191" s="265" t="str">
        <f ca="1">IFERROR(AVERAGE(Отчеты!#REF!)/(Отчеты!BP6/Параметры!BP$36),"-")</f>
        <v>-</v>
      </c>
      <c r="BQ191" s="265" t="str">
        <f ca="1">IFERROR(AVERAGE(Отчеты!#REF!)/(Отчеты!BQ6/Параметры!BQ$36),"-")</f>
        <v>-</v>
      </c>
      <c r="BR191" s="265" t="str">
        <f ca="1">IFERROR(AVERAGE(Отчеты!#REF!)/(Отчеты!BR6/Параметры!BR$36),"-")</f>
        <v>-</v>
      </c>
      <c r="BS191" s="265" t="str">
        <f ca="1">IFERROR(AVERAGE(Отчеты!#REF!)/(Отчеты!BS6/Параметры!BS$36),"-")</f>
        <v>-</v>
      </c>
      <c r="BT191" s="265" t="str">
        <f ca="1">IFERROR(AVERAGE(Отчеты!#REF!)/(Отчеты!BT6/Параметры!BT$36),"-")</f>
        <v>-</v>
      </c>
      <c r="BU191" s="265" t="str">
        <f ca="1">IFERROR(AVERAGE(Отчеты!#REF!)/(Отчеты!BU6/Параметры!BU$36),"-")</f>
        <v>-</v>
      </c>
      <c r="BV191" s="265" t="str">
        <f ca="1">IFERROR(AVERAGE(Отчеты!#REF!)/(Отчеты!BV6/Параметры!BV$36),"-")</f>
        <v>-</v>
      </c>
      <c r="BW191" s="265" t="str">
        <f ca="1">IFERROR(AVERAGE(Отчеты!#REF!)/(Отчеты!BW6/Параметры!BW$36),"-")</f>
        <v>-</v>
      </c>
      <c r="BX191" s="265" t="str">
        <f ca="1">IFERROR(AVERAGE(Отчеты!#REF!)/(Отчеты!BX6/Параметры!BX$36),"-")</f>
        <v>-</v>
      </c>
      <c r="BY191" s="265" t="str">
        <f ca="1">IFERROR(AVERAGE(Отчеты!#REF!)/(Отчеты!BY6/Параметры!BY$36),"-")</f>
        <v>-</v>
      </c>
      <c r="BZ191" s="265" t="str">
        <f ca="1">IFERROR(AVERAGE(Отчеты!#REF!)/(Отчеты!BZ6/Параметры!BZ$36),"-")</f>
        <v>-</v>
      </c>
      <c r="CA191" s="265" t="str">
        <f ca="1">IFERROR(AVERAGE(Отчеты!#REF!)/(Отчеты!CA6/Параметры!CA$36),"-")</f>
        <v>-</v>
      </c>
      <c r="CB191" s="265" t="str">
        <f ca="1">IFERROR(AVERAGE(Отчеты!#REF!)/(Отчеты!CB6/Параметры!CB$36),"-")</f>
        <v>-</v>
      </c>
      <c r="CC191" s="265" t="str">
        <f ca="1">IFERROR(AVERAGE(Отчеты!#REF!)/(Отчеты!CC6/Параметры!CC$36),"-")</f>
        <v>-</v>
      </c>
      <c r="CD191" s="265" t="str">
        <f ca="1">IFERROR(AVERAGE(Отчеты!#REF!)/(Отчеты!CD6/Параметры!CD$36),"-")</f>
        <v>-</v>
      </c>
      <c r="CE191" s="265" t="str">
        <f ca="1">IFERROR(AVERAGE(Отчеты!#REF!)/(Отчеты!CE6/Параметры!CE$36),"-")</f>
        <v>-</v>
      </c>
      <c r="CF191" s="265" t="str">
        <f ca="1">IFERROR(AVERAGE(Отчеты!#REF!)/(Отчеты!CF6/Параметры!CF$36),"-")</f>
        <v>-</v>
      </c>
      <c r="CG191" s="265" t="str">
        <f ca="1">IFERROR(AVERAGE(Отчеты!#REF!)/(Отчеты!CG6/Параметры!CG$36),"-")</f>
        <v>-</v>
      </c>
      <c r="CH191" s="265" t="str">
        <f ca="1">IFERROR(AVERAGE(Отчеты!#REF!)/(Отчеты!CH6/Параметры!CH$36),"-")</f>
        <v>-</v>
      </c>
      <c r="CI191" s="265" t="str">
        <f ca="1">IFERROR(AVERAGE(Отчеты!#REF!)/(Отчеты!CI6/Параметры!CI$36),"-")</f>
        <v>-</v>
      </c>
      <c r="CJ191" s="265" t="str">
        <f ca="1">IFERROR(AVERAGE(Отчеты!#REF!)/(Отчеты!CJ6/Параметры!CJ$36),"-")</f>
        <v>-</v>
      </c>
      <c r="CK191" s="265" t="str">
        <f ca="1">IFERROR(AVERAGE(Отчеты!#REF!)/(Отчеты!CK6/Параметры!CK$36),"-")</f>
        <v>-</v>
      </c>
      <c r="CL191" s="265" t="str">
        <f ca="1">IFERROR(AVERAGE(Отчеты!#REF!)/(Отчеты!CL6/Параметры!CL$36),"-")</f>
        <v>-</v>
      </c>
      <c r="CM191" s="265" t="str">
        <f ca="1">IFERROR(AVERAGE(Отчеты!#REF!)/(Отчеты!CM6/Параметры!CM$36),"-")</f>
        <v>-</v>
      </c>
      <c r="CN191" s="265" t="str">
        <f ca="1">IFERROR(AVERAGE(Отчеты!#REF!)/(Отчеты!CN6/Параметры!CN$36),"-")</f>
        <v>-</v>
      </c>
      <c r="CO191" s="265" t="str">
        <f ca="1">IFERROR(AVERAGE(Отчеты!#REF!)/(Отчеты!CO6/Параметры!CO$36),"-")</f>
        <v>-</v>
      </c>
      <c r="CP191" s="265" t="str">
        <f ca="1">IFERROR(AVERAGE(Отчеты!#REF!)/(Отчеты!CP6/Параметры!CP$36),"-")</f>
        <v>-</v>
      </c>
      <c r="CQ191" s="265" t="str">
        <f ca="1">IFERROR(AVERAGE(Отчеты!#REF!)/(Отчеты!CQ6/Параметры!CQ$36),"-")</f>
        <v>-</v>
      </c>
      <c r="CR191" s="265" t="str">
        <f ca="1">IFERROR(AVERAGE(Отчеты!#REF!)/(Отчеты!CR6/Параметры!CR$36),"-")</f>
        <v>-</v>
      </c>
      <c r="CS191" s="265" t="str">
        <f ca="1">IFERROR(AVERAGE(Отчеты!#REF!)/(Отчеты!CS6/Параметры!CS$36),"-")</f>
        <v>-</v>
      </c>
      <c r="CT191" s="265" t="str">
        <f ca="1">IFERROR(AVERAGE(Отчеты!#REF!)/(Отчеты!CT6/Параметры!CT$36),"-")</f>
        <v>-</v>
      </c>
      <c r="CU191" s="265" t="str">
        <f ca="1">IFERROR(AVERAGE(Отчеты!#REF!)/(Отчеты!CU6/Параметры!CU$36),"-")</f>
        <v>-</v>
      </c>
      <c r="CV191" s="265" t="str">
        <f ca="1">IFERROR(AVERAGE(Отчеты!#REF!)/(Отчеты!CV6/Параметры!CV$36),"-")</f>
        <v>-</v>
      </c>
      <c r="CW191" s="265" t="str">
        <f ca="1">IFERROR(AVERAGE(Отчеты!#REF!)/(Отчеты!CW6/Параметры!CW$36),"-")</f>
        <v>-</v>
      </c>
      <c r="CX191" s="265" t="str">
        <f ca="1">IFERROR(AVERAGE(Отчеты!#REF!)/(Отчеты!CX6/Параметры!CX$36),"-")</f>
        <v>-</v>
      </c>
      <c r="CY191" s="265" t="str">
        <f ca="1">IFERROR(AVERAGE(Отчеты!#REF!)/(Отчеты!CY6/Параметры!CY$36),"-")</f>
        <v>-</v>
      </c>
      <c r="CZ191" s="265" t="str">
        <f ca="1">IFERROR(AVERAGE(Отчеты!#REF!)/(Отчеты!CZ6/Параметры!CZ$36),"-")</f>
        <v>-</v>
      </c>
      <c r="DA191" s="265" t="str">
        <f ca="1">IFERROR(AVERAGE(Отчеты!#REF!)/(Отчеты!DA6/Параметры!DA$36),"-")</f>
        <v>-</v>
      </c>
      <c r="DB191" s="265" t="str">
        <f ca="1">IFERROR(AVERAGE(Отчеты!#REF!)/(Отчеты!DB6/Параметры!DB$36),"-")</f>
        <v>-</v>
      </c>
      <c r="DC191" s="265" t="str">
        <f ca="1">IFERROR(AVERAGE(Отчеты!#REF!)/(Отчеты!DC6/Параметры!DC$36),"-")</f>
        <v>-</v>
      </c>
      <c r="DD191" s="265" t="str">
        <f ca="1">IFERROR(AVERAGE(Отчеты!#REF!)/(Отчеты!DD6/Параметры!DD$36),"-")</f>
        <v>-</v>
      </c>
      <c r="DE191" s="265" t="str">
        <f ca="1">IFERROR(AVERAGE(Отчеты!#REF!)/(Отчеты!DE6/Параметры!DE$36),"-")</f>
        <v>-</v>
      </c>
      <c r="DF191" s="265" t="str">
        <f ca="1">IFERROR(AVERAGE(Отчеты!#REF!)/(Отчеты!DF6/Параметры!DF$36),"-")</f>
        <v>-</v>
      </c>
      <c r="DG191" s="265" t="str">
        <f ca="1">IFERROR(AVERAGE(Отчеты!#REF!)/(Отчеты!DG6/Параметры!DG$36),"-")</f>
        <v>-</v>
      </c>
      <c r="DH191" s="265" t="str">
        <f ca="1">IFERROR(AVERAGE(Отчеты!#REF!)/(Отчеты!DH6/Параметры!DH$36),"-")</f>
        <v>-</v>
      </c>
      <c r="DI191" s="265" t="str">
        <f ca="1">IFERROR(AVERAGE(Отчеты!#REF!)/(Отчеты!DI6/Параметры!DI$36),"-")</f>
        <v>-</v>
      </c>
      <c r="DJ191" s="265" t="str">
        <f ca="1">IFERROR(AVERAGE(Отчеты!#REF!)/(Отчеты!DJ6/Параметры!DJ$36),"-")</f>
        <v>-</v>
      </c>
      <c r="DK191" s="265" t="str">
        <f ca="1">IFERROR(AVERAGE(Отчеты!#REF!)/(Отчеты!DK6/Параметры!DK$36),"-")</f>
        <v>-</v>
      </c>
      <c r="DL191" s="265" t="str">
        <f ca="1">IFERROR(AVERAGE(Отчеты!#REF!)/(Отчеты!DL6/Параметры!DL$36),"-")</f>
        <v>-</v>
      </c>
      <c r="DM191" s="265" t="str">
        <f ca="1">IFERROR(AVERAGE(Отчеты!#REF!)/(Отчеты!DM6/Параметры!DM$36),"-")</f>
        <v>-</v>
      </c>
      <c r="DN191" s="265" t="str">
        <f ca="1">IFERROR(AVERAGE(Отчеты!#REF!)/(Отчеты!DN6/Параметры!DN$36),"-")</f>
        <v>-</v>
      </c>
      <c r="DO191" s="265" t="str">
        <f ca="1">IFERROR(AVERAGE(Отчеты!#REF!)/(Отчеты!DO6/Параметры!DO$36),"-")</f>
        <v>-</v>
      </c>
      <c r="DP191" s="265" t="str">
        <f ca="1">IFERROR(AVERAGE(Отчеты!#REF!)/(Отчеты!DP6/Параметры!DP$36),"-")</f>
        <v>-</v>
      </c>
      <c r="DQ191" s="265" t="str">
        <f ca="1">IFERROR(AVERAGE(Отчеты!#REF!)/(Отчеты!DQ6/Параметры!DQ$36),"-")</f>
        <v>-</v>
      </c>
      <c r="DR191" s="265" t="str">
        <f ca="1">IFERROR(AVERAGE(Отчеты!#REF!)/(Отчеты!DR6/Параметры!DR$36),"-")</f>
        <v>-</v>
      </c>
      <c r="DS191" s="265" t="str">
        <f ca="1">IFERROR(AVERAGE(Отчеты!#REF!)/(Отчеты!DS6/Параметры!DS$36),"-")</f>
        <v>-</v>
      </c>
      <c r="DT191" s="265" t="str">
        <f ca="1">IFERROR(AVERAGE(Отчеты!#REF!)/(Отчеты!DT6/Параметры!DT$36),"-")</f>
        <v>-</v>
      </c>
      <c r="DU191" s="265" t="str">
        <f ca="1">IFERROR(AVERAGE(Отчеты!#REF!)/(Отчеты!DU6/Параметры!DU$36),"-")</f>
        <v>-</v>
      </c>
      <c r="DV191" s="265" t="str">
        <f ca="1">IFERROR(AVERAGE(Отчеты!#REF!)/(Отчеты!DV6/Параметры!DV$36),"-")</f>
        <v>-</v>
      </c>
    </row>
    <row r="192" spans="1:126" hidden="1" x14ac:dyDescent="0.2">
      <c r="A192" s="10" t="str">
        <f ca="1">Language!A1342</f>
        <v>Период хранения запасов продукции</v>
      </c>
      <c r="C192" s="46" t="str">
        <f ca="1">Language!$A$45</f>
        <v>дн.</v>
      </c>
      <c r="F192" s="6" t="s">
        <v>3193</v>
      </c>
      <c r="G192" s="265" t="str">
        <f ca="1">IFERROR(AVERAGE(Отчеты!#REF!)/(Отчеты!G6/Параметры!G$36),"-")</f>
        <v>-</v>
      </c>
      <c r="H192" s="265" t="str">
        <f ca="1">IFERROR(AVERAGE(Отчеты!#REF!)/(Отчеты!H6/Параметры!H$36),"-")</f>
        <v>-</v>
      </c>
      <c r="I192" s="265" t="str">
        <f ca="1">IFERROR(AVERAGE(Отчеты!#REF!)/(Отчеты!I6/Параметры!I$36),"-")</f>
        <v>-</v>
      </c>
      <c r="J192" s="265" t="str">
        <f ca="1">IFERROR(AVERAGE(Отчеты!#REF!)/(Отчеты!J6/Параметры!J$36),"-")</f>
        <v>-</v>
      </c>
      <c r="K192" s="265" t="str">
        <f ca="1">IFERROR(AVERAGE(Отчеты!#REF!)/(Отчеты!K6/Параметры!K$36),"-")</f>
        <v>-</v>
      </c>
      <c r="L192" s="265" t="str">
        <f ca="1">IFERROR(AVERAGE(Отчеты!#REF!)/(Отчеты!L6/Параметры!L$36),"-")</f>
        <v>-</v>
      </c>
      <c r="M192" s="265" t="str">
        <f ca="1">IFERROR(AVERAGE(Отчеты!#REF!)/(Отчеты!M6/Параметры!M$36),"-")</f>
        <v>-</v>
      </c>
      <c r="N192" s="265" t="str">
        <f ca="1">IFERROR(AVERAGE(Отчеты!#REF!)/(Отчеты!N6/Параметры!N$36),"-")</f>
        <v>-</v>
      </c>
      <c r="O192" s="265" t="str">
        <f ca="1">IFERROR(AVERAGE(Отчеты!#REF!)/(Отчеты!O6/Параметры!O$36),"-")</f>
        <v>-</v>
      </c>
      <c r="P192" s="265" t="str">
        <f ca="1">IFERROR(AVERAGE(Отчеты!#REF!)/(Отчеты!P6/Параметры!P$36),"-")</f>
        <v>-</v>
      </c>
      <c r="Q192" s="265" t="str">
        <f ca="1">IFERROR(AVERAGE(Отчеты!#REF!)/(Отчеты!Q6/Параметры!Q$36),"-")</f>
        <v>-</v>
      </c>
      <c r="R192" s="265" t="str">
        <f ca="1">IFERROR(AVERAGE(Отчеты!#REF!)/(Отчеты!R6/Параметры!R$36),"-")</f>
        <v>-</v>
      </c>
      <c r="S192" s="265" t="str">
        <f ca="1">IFERROR(AVERAGE(Отчеты!#REF!)/(Отчеты!S6/Параметры!S$36),"-")</f>
        <v>-</v>
      </c>
      <c r="T192" s="265" t="str">
        <f ca="1">IFERROR(AVERAGE(Отчеты!#REF!)/(Отчеты!T6/Параметры!T$36),"-")</f>
        <v>-</v>
      </c>
      <c r="U192" s="265" t="str">
        <f ca="1">IFERROR(AVERAGE(Отчеты!#REF!)/(Отчеты!U6/Параметры!U$36),"-")</f>
        <v>-</v>
      </c>
      <c r="V192" s="265" t="str">
        <f ca="1">IFERROR(AVERAGE(Отчеты!#REF!)/(Отчеты!V6/Параметры!V$36),"-")</f>
        <v>-</v>
      </c>
      <c r="W192" s="265" t="str">
        <f ca="1">IFERROR(AVERAGE(Отчеты!#REF!)/(Отчеты!W6/Параметры!W$36),"-")</f>
        <v>-</v>
      </c>
      <c r="X192" s="265" t="str">
        <f ca="1">IFERROR(AVERAGE(Отчеты!#REF!)/(Отчеты!X6/Параметры!X$36),"-")</f>
        <v>-</v>
      </c>
      <c r="Y192" s="265" t="str">
        <f ca="1">IFERROR(AVERAGE(Отчеты!#REF!)/(Отчеты!Y6/Параметры!Y$36),"-")</f>
        <v>-</v>
      </c>
      <c r="Z192" s="265" t="str">
        <f ca="1">IFERROR(AVERAGE(Отчеты!#REF!)/(Отчеты!Z6/Параметры!Z$36),"-")</f>
        <v>-</v>
      </c>
      <c r="AA192" s="265" t="str">
        <f ca="1">IFERROR(AVERAGE(Отчеты!#REF!)/(Отчеты!AA6/Параметры!AA$36),"-")</f>
        <v>-</v>
      </c>
      <c r="AB192" s="265" t="str">
        <f ca="1">IFERROR(AVERAGE(Отчеты!#REF!)/(Отчеты!AB6/Параметры!AB$36),"-")</f>
        <v>-</v>
      </c>
      <c r="AC192" s="265" t="str">
        <f ca="1">IFERROR(AVERAGE(Отчеты!#REF!)/(Отчеты!AC6/Параметры!AC$36),"-")</f>
        <v>-</v>
      </c>
      <c r="AD192" s="265" t="str">
        <f ca="1">IFERROR(AVERAGE(Отчеты!#REF!)/(Отчеты!AD6/Параметры!AD$36),"-")</f>
        <v>-</v>
      </c>
      <c r="AE192" s="265" t="str">
        <f ca="1">IFERROR(AVERAGE(Отчеты!#REF!)/(Отчеты!AE6/Параметры!AE$36),"-")</f>
        <v>-</v>
      </c>
      <c r="AF192" s="265" t="str">
        <f ca="1">IFERROR(AVERAGE(Отчеты!#REF!)/(Отчеты!AF6/Параметры!AF$36),"-")</f>
        <v>-</v>
      </c>
      <c r="AG192" s="265" t="str">
        <f ca="1">IFERROR(AVERAGE(Отчеты!#REF!)/(Отчеты!AG6/Параметры!AG$36),"-")</f>
        <v>-</v>
      </c>
      <c r="AH192" s="265" t="str">
        <f ca="1">IFERROR(AVERAGE(Отчеты!#REF!)/(Отчеты!AH6/Параметры!AH$36),"-")</f>
        <v>-</v>
      </c>
      <c r="AI192" s="265" t="str">
        <f ca="1">IFERROR(AVERAGE(Отчеты!#REF!)/(Отчеты!AI6/Параметры!AI$36),"-")</f>
        <v>-</v>
      </c>
      <c r="AJ192" s="265" t="str">
        <f ca="1">IFERROR(AVERAGE(Отчеты!#REF!)/(Отчеты!AJ6/Параметры!AJ$36),"-")</f>
        <v>-</v>
      </c>
      <c r="AK192" s="265" t="str">
        <f ca="1">IFERROR(AVERAGE(Отчеты!#REF!)/(Отчеты!AK6/Параметры!AK$36),"-")</f>
        <v>-</v>
      </c>
      <c r="AL192" s="265" t="str">
        <f ca="1">IFERROR(AVERAGE(Отчеты!#REF!)/(Отчеты!AL6/Параметры!AL$36),"-")</f>
        <v>-</v>
      </c>
      <c r="AM192" s="265" t="str">
        <f ca="1">IFERROR(AVERAGE(Отчеты!#REF!)/(Отчеты!AM6/Параметры!AM$36),"-")</f>
        <v>-</v>
      </c>
      <c r="AN192" s="265" t="str">
        <f ca="1">IFERROR(AVERAGE(Отчеты!#REF!)/(Отчеты!AN6/Параметры!AN$36),"-")</f>
        <v>-</v>
      </c>
      <c r="AO192" s="265" t="str">
        <f ca="1">IFERROR(AVERAGE(Отчеты!#REF!)/(Отчеты!AO6/Параметры!AO$36),"-")</f>
        <v>-</v>
      </c>
      <c r="AP192" s="265" t="str">
        <f ca="1">IFERROR(AVERAGE(Отчеты!#REF!)/(Отчеты!AP6/Параметры!AP$36),"-")</f>
        <v>-</v>
      </c>
      <c r="AQ192" s="265" t="str">
        <f ca="1">IFERROR(AVERAGE(Отчеты!#REF!)/(Отчеты!AQ6/Параметры!AQ$36),"-")</f>
        <v>-</v>
      </c>
      <c r="AR192" s="265" t="str">
        <f ca="1">IFERROR(AVERAGE(Отчеты!#REF!)/(Отчеты!AR6/Параметры!AR$36),"-")</f>
        <v>-</v>
      </c>
      <c r="AS192" s="265" t="str">
        <f ca="1">IFERROR(AVERAGE(Отчеты!#REF!)/(Отчеты!AS6/Параметры!AS$36),"-")</f>
        <v>-</v>
      </c>
      <c r="AT192" s="265" t="str">
        <f ca="1">IFERROR(AVERAGE(Отчеты!#REF!)/(Отчеты!AT6/Параметры!AT$36),"-")</f>
        <v>-</v>
      </c>
      <c r="AU192" s="265" t="str">
        <f ca="1">IFERROR(AVERAGE(Отчеты!#REF!)/(Отчеты!AU6/Параметры!AU$36),"-")</f>
        <v>-</v>
      </c>
      <c r="AV192" s="265" t="str">
        <f ca="1">IFERROR(AVERAGE(Отчеты!#REF!)/(Отчеты!AV6/Параметры!AV$36),"-")</f>
        <v>-</v>
      </c>
      <c r="AW192" s="265" t="str">
        <f ca="1">IFERROR(AVERAGE(Отчеты!#REF!)/(Отчеты!AW6/Параметры!AW$36),"-")</f>
        <v>-</v>
      </c>
      <c r="AX192" s="265" t="str">
        <f ca="1">IFERROR(AVERAGE(Отчеты!#REF!)/(Отчеты!AX6/Параметры!AX$36),"-")</f>
        <v>-</v>
      </c>
      <c r="AY192" s="265" t="str">
        <f ca="1">IFERROR(AVERAGE(Отчеты!#REF!)/(Отчеты!AY6/Параметры!AY$36),"-")</f>
        <v>-</v>
      </c>
      <c r="AZ192" s="265" t="str">
        <f ca="1">IFERROR(AVERAGE(Отчеты!#REF!)/(Отчеты!AZ6/Параметры!AZ$36),"-")</f>
        <v>-</v>
      </c>
      <c r="BA192" s="265" t="str">
        <f ca="1">IFERROR(AVERAGE(Отчеты!#REF!)/(Отчеты!BA6/Параметры!BA$36),"-")</f>
        <v>-</v>
      </c>
      <c r="BB192" s="265" t="str">
        <f ca="1">IFERROR(AVERAGE(Отчеты!#REF!)/(Отчеты!BB6/Параметры!BB$36),"-")</f>
        <v>-</v>
      </c>
      <c r="BC192" s="265" t="str">
        <f ca="1">IFERROR(AVERAGE(Отчеты!#REF!)/(Отчеты!BC6/Параметры!BC$36),"-")</f>
        <v>-</v>
      </c>
      <c r="BD192" s="265" t="str">
        <f ca="1">IFERROR(AVERAGE(Отчеты!#REF!)/(Отчеты!BD6/Параметры!BD$36),"-")</f>
        <v>-</v>
      </c>
      <c r="BE192" s="265" t="str">
        <f ca="1">IFERROR(AVERAGE(Отчеты!#REF!)/(Отчеты!BE6/Параметры!BE$36),"-")</f>
        <v>-</v>
      </c>
      <c r="BF192" s="265" t="str">
        <f ca="1">IFERROR(AVERAGE(Отчеты!#REF!)/(Отчеты!BF6/Параметры!BF$36),"-")</f>
        <v>-</v>
      </c>
      <c r="BG192" s="265" t="str">
        <f ca="1">IFERROR(AVERAGE(Отчеты!#REF!)/(Отчеты!BG6/Параметры!BG$36),"-")</f>
        <v>-</v>
      </c>
      <c r="BH192" s="265" t="str">
        <f ca="1">IFERROR(AVERAGE(Отчеты!#REF!)/(Отчеты!BH6/Параметры!BH$36),"-")</f>
        <v>-</v>
      </c>
      <c r="BI192" s="265" t="str">
        <f ca="1">IFERROR(AVERAGE(Отчеты!#REF!)/(Отчеты!BI6/Параметры!BI$36),"-")</f>
        <v>-</v>
      </c>
      <c r="BJ192" s="265" t="str">
        <f ca="1">IFERROR(AVERAGE(Отчеты!#REF!)/(Отчеты!BJ6/Параметры!BJ$36),"-")</f>
        <v>-</v>
      </c>
      <c r="BK192" s="265" t="str">
        <f ca="1">IFERROR(AVERAGE(Отчеты!#REF!)/(Отчеты!BK6/Параметры!BK$36),"-")</f>
        <v>-</v>
      </c>
      <c r="BL192" s="265" t="str">
        <f ca="1">IFERROR(AVERAGE(Отчеты!#REF!)/(Отчеты!BL6/Параметры!BL$36),"-")</f>
        <v>-</v>
      </c>
      <c r="BM192" s="265" t="str">
        <f ca="1">IFERROR(AVERAGE(Отчеты!#REF!)/(Отчеты!BM6/Параметры!BM$36),"-")</f>
        <v>-</v>
      </c>
      <c r="BN192" s="265" t="str">
        <f ca="1">IFERROR(AVERAGE(Отчеты!#REF!)/(Отчеты!BN6/Параметры!BN$36),"-")</f>
        <v>-</v>
      </c>
      <c r="BO192" s="265" t="str">
        <f ca="1">IFERROR(AVERAGE(Отчеты!#REF!)/(Отчеты!BO6/Параметры!BO$36),"-")</f>
        <v>-</v>
      </c>
      <c r="BP192" s="265" t="str">
        <f ca="1">IFERROR(AVERAGE(Отчеты!#REF!)/(Отчеты!BP6/Параметры!BP$36),"-")</f>
        <v>-</v>
      </c>
      <c r="BQ192" s="265" t="str">
        <f ca="1">IFERROR(AVERAGE(Отчеты!#REF!)/(Отчеты!BQ6/Параметры!BQ$36),"-")</f>
        <v>-</v>
      </c>
      <c r="BR192" s="265" t="str">
        <f ca="1">IFERROR(AVERAGE(Отчеты!#REF!)/(Отчеты!BR6/Параметры!BR$36),"-")</f>
        <v>-</v>
      </c>
      <c r="BS192" s="265" t="str">
        <f ca="1">IFERROR(AVERAGE(Отчеты!#REF!)/(Отчеты!BS6/Параметры!BS$36),"-")</f>
        <v>-</v>
      </c>
      <c r="BT192" s="265" t="str">
        <f ca="1">IFERROR(AVERAGE(Отчеты!#REF!)/(Отчеты!BT6/Параметры!BT$36),"-")</f>
        <v>-</v>
      </c>
      <c r="BU192" s="265" t="str">
        <f ca="1">IFERROR(AVERAGE(Отчеты!#REF!)/(Отчеты!BU6/Параметры!BU$36),"-")</f>
        <v>-</v>
      </c>
      <c r="BV192" s="265" t="str">
        <f ca="1">IFERROR(AVERAGE(Отчеты!#REF!)/(Отчеты!BV6/Параметры!BV$36),"-")</f>
        <v>-</v>
      </c>
      <c r="BW192" s="265" t="str">
        <f ca="1">IFERROR(AVERAGE(Отчеты!#REF!)/(Отчеты!BW6/Параметры!BW$36),"-")</f>
        <v>-</v>
      </c>
      <c r="BX192" s="265" t="str">
        <f ca="1">IFERROR(AVERAGE(Отчеты!#REF!)/(Отчеты!BX6/Параметры!BX$36),"-")</f>
        <v>-</v>
      </c>
      <c r="BY192" s="265" t="str">
        <f ca="1">IFERROR(AVERAGE(Отчеты!#REF!)/(Отчеты!BY6/Параметры!BY$36),"-")</f>
        <v>-</v>
      </c>
      <c r="BZ192" s="265" t="str">
        <f ca="1">IFERROR(AVERAGE(Отчеты!#REF!)/(Отчеты!BZ6/Параметры!BZ$36),"-")</f>
        <v>-</v>
      </c>
      <c r="CA192" s="265" t="str">
        <f ca="1">IFERROR(AVERAGE(Отчеты!#REF!)/(Отчеты!CA6/Параметры!CA$36),"-")</f>
        <v>-</v>
      </c>
      <c r="CB192" s="265" t="str">
        <f ca="1">IFERROR(AVERAGE(Отчеты!#REF!)/(Отчеты!CB6/Параметры!CB$36),"-")</f>
        <v>-</v>
      </c>
      <c r="CC192" s="265" t="str">
        <f ca="1">IFERROR(AVERAGE(Отчеты!#REF!)/(Отчеты!CC6/Параметры!CC$36),"-")</f>
        <v>-</v>
      </c>
      <c r="CD192" s="265" t="str">
        <f ca="1">IFERROR(AVERAGE(Отчеты!#REF!)/(Отчеты!CD6/Параметры!CD$36),"-")</f>
        <v>-</v>
      </c>
      <c r="CE192" s="265" t="str">
        <f ca="1">IFERROR(AVERAGE(Отчеты!#REF!)/(Отчеты!CE6/Параметры!CE$36),"-")</f>
        <v>-</v>
      </c>
      <c r="CF192" s="265" t="str">
        <f ca="1">IFERROR(AVERAGE(Отчеты!#REF!)/(Отчеты!CF6/Параметры!CF$36),"-")</f>
        <v>-</v>
      </c>
      <c r="CG192" s="265" t="str">
        <f ca="1">IFERROR(AVERAGE(Отчеты!#REF!)/(Отчеты!CG6/Параметры!CG$36),"-")</f>
        <v>-</v>
      </c>
      <c r="CH192" s="265" t="str">
        <f ca="1">IFERROR(AVERAGE(Отчеты!#REF!)/(Отчеты!CH6/Параметры!CH$36),"-")</f>
        <v>-</v>
      </c>
      <c r="CI192" s="265" t="str">
        <f ca="1">IFERROR(AVERAGE(Отчеты!#REF!)/(Отчеты!CI6/Параметры!CI$36),"-")</f>
        <v>-</v>
      </c>
      <c r="CJ192" s="265" t="str">
        <f ca="1">IFERROR(AVERAGE(Отчеты!#REF!)/(Отчеты!CJ6/Параметры!CJ$36),"-")</f>
        <v>-</v>
      </c>
      <c r="CK192" s="265" t="str">
        <f ca="1">IFERROR(AVERAGE(Отчеты!#REF!)/(Отчеты!CK6/Параметры!CK$36),"-")</f>
        <v>-</v>
      </c>
      <c r="CL192" s="265" t="str">
        <f ca="1">IFERROR(AVERAGE(Отчеты!#REF!)/(Отчеты!CL6/Параметры!CL$36),"-")</f>
        <v>-</v>
      </c>
      <c r="CM192" s="265" t="str">
        <f ca="1">IFERROR(AVERAGE(Отчеты!#REF!)/(Отчеты!CM6/Параметры!CM$36),"-")</f>
        <v>-</v>
      </c>
      <c r="CN192" s="265" t="str">
        <f ca="1">IFERROR(AVERAGE(Отчеты!#REF!)/(Отчеты!CN6/Параметры!CN$36),"-")</f>
        <v>-</v>
      </c>
      <c r="CO192" s="265" t="str">
        <f ca="1">IFERROR(AVERAGE(Отчеты!#REF!)/(Отчеты!CO6/Параметры!CO$36),"-")</f>
        <v>-</v>
      </c>
      <c r="CP192" s="265" t="str">
        <f ca="1">IFERROR(AVERAGE(Отчеты!#REF!)/(Отчеты!CP6/Параметры!CP$36),"-")</f>
        <v>-</v>
      </c>
      <c r="CQ192" s="265" t="str">
        <f ca="1">IFERROR(AVERAGE(Отчеты!#REF!)/(Отчеты!CQ6/Параметры!CQ$36),"-")</f>
        <v>-</v>
      </c>
      <c r="CR192" s="265" t="str">
        <f ca="1">IFERROR(AVERAGE(Отчеты!#REF!)/(Отчеты!CR6/Параметры!CR$36),"-")</f>
        <v>-</v>
      </c>
      <c r="CS192" s="265" t="str">
        <f ca="1">IFERROR(AVERAGE(Отчеты!#REF!)/(Отчеты!CS6/Параметры!CS$36),"-")</f>
        <v>-</v>
      </c>
      <c r="CT192" s="265" t="str">
        <f ca="1">IFERROR(AVERAGE(Отчеты!#REF!)/(Отчеты!CT6/Параметры!CT$36),"-")</f>
        <v>-</v>
      </c>
      <c r="CU192" s="265" t="str">
        <f ca="1">IFERROR(AVERAGE(Отчеты!#REF!)/(Отчеты!CU6/Параметры!CU$36),"-")</f>
        <v>-</v>
      </c>
      <c r="CV192" s="265" t="str">
        <f ca="1">IFERROR(AVERAGE(Отчеты!#REF!)/(Отчеты!CV6/Параметры!CV$36),"-")</f>
        <v>-</v>
      </c>
      <c r="CW192" s="265" t="str">
        <f ca="1">IFERROR(AVERAGE(Отчеты!#REF!)/(Отчеты!CW6/Параметры!CW$36),"-")</f>
        <v>-</v>
      </c>
      <c r="CX192" s="265" t="str">
        <f ca="1">IFERROR(AVERAGE(Отчеты!#REF!)/(Отчеты!CX6/Параметры!CX$36),"-")</f>
        <v>-</v>
      </c>
      <c r="CY192" s="265" t="str">
        <f ca="1">IFERROR(AVERAGE(Отчеты!#REF!)/(Отчеты!CY6/Параметры!CY$36),"-")</f>
        <v>-</v>
      </c>
      <c r="CZ192" s="265" t="str">
        <f ca="1">IFERROR(AVERAGE(Отчеты!#REF!)/(Отчеты!CZ6/Параметры!CZ$36),"-")</f>
        <v>-</v>
      </c>
      <c r="DA192" s="265" t="str">
        <f ca="1">IFERROR(AVERAGE(Отчеты!#REF!)/(Отчеты!DA6/Параметры!DA$36),"-")</f>
        <v>-</v>
      </c>
      <c r="DB192" s="265" t="str">
        <f ca="1">IFERROR(AVERAGE(Отчеты!#REF!)/(Отчеты!DB6/Параметры!DB$36),"-")</f>
        <v>-</v>
      </c>
      <c r="DC192" s="265" t="str">
        <f ca="1">IFERROR(AVERAGE(Отчеты!#REF!)/(Отчеты!DC6/Параметры!DC$36),"-")</f>
        <v>-</v>
      </c>
      <c r="DD192" s="265" t="str">
        <f ca="1">IFERROR(AVERAGE(Отчеты!#REF!)/(Отчеты!DD6/Параметры!DD$36),"-")</f>
        <v>-</v>
      </c>
      <c r="DE192" s="265" t="str">
        <f ca="1">IFERROR(AVERAGE(Отчеты!#REF!)/(Отчеты!DE6/Параметры!DE$36),"-")</f>
        <v>-</v>
      </c>
      <c r="DF192" s="265" t="str">
        <f ca="1">IFERROR(AVERAGE(Отчеты!#REF!)/(Отчеты!DF6/Параметры!DF$36),"-")</f>
        <v>-</v>
      </c>
      <c r="DG192" s="265" t="str">
        <f ca="1">IFERROR(AVERAGE(Отчеты!#REF!)/(Отчеты!DG6/Параметры!DG$36),"-")</f>
        <v>-</v>
      </c>
      <c r="DH192" s="265" t="str">
        <f ca="1">IFERROR(AVERAGE(Отчеты!#REF!)/(Отчеты!DH6/Параметры!DH$36),"-")</f>
        <v>-</v>
      </c>
      <c r="DI192" s="265" t="str">
        <f ca="1">IFERROR(AVERAGE(Отчеты!#REF!)/(Отчеты!DI6/Параметры!DI$36),"-")</f>
        <v>-</v>
      </c>
      <c r="DJ192" s="265" t="str">
        <f ca="1">IFERROR(AVERAGE(Отчеты!#REF!)/(Отчеты!DJ6/Параметры!DJ$36),"-")</f>
        <v>-</v>
      </c>
      <c r="DK192" s="265" t="str">
        <f ca="1">IFERROR(AVERAGE(Отчеты!#REF!)/(Отчеты!DK6/Параметры!DK$36),"-")</f>
        <v>-</v>
      </c>
      <c r="DL192" s="265" t="str">
        <f ca="1">IFERROR(AVERAGE(Отчеты!#REF!)/(Отчеты!DL6/Параметры!DL$36),"-")</f>
        <v>-</v>
      </c>
      <c r="DM192" s="265" t="str">
        <f ca="1">IFERROR(AVERAGE(Отчеты!#REF!)/(Отчеты!DM6/Параметры!DM$36),"-")</f>
        <v>-</v>
      </c>
      <c r="DN192" s="265" t="str">
        <f ca="1">IFERROR(AVERAGE(Отчеты!#REF!)/(Отчеты!DN6/Параметры!DN$36),"-")</f>
        <v>-</v>
      </c>
      <c r="DO192" s="265" t="str">
        <f ca="1">IFERROR(AVERAGE(Отчеты!#REF!)/(Отчеты!DO6/Параметры!DO$36),"-")</f>
        <v>-</v>
      </c>
      <c r="DP192" s="265" t="str">
        <f ca="1">IFERROR(AVERAGE(Отчеты!#REF!)/(Отчеты!DP6/Параметры!DP$36),"-")</f>
        <v>-</v>
      </c>
      <c r="DQ192" s="265" t="str">
        <f ca="1">IFERROR(AVERAGE(Отчеты!#REF!)/(Отчеты!DQ6/Параметры!DQ$36),"-")</f>
        <v>-</v>
      </c>
      <c r="DR192" s="265" t="str">
        <f ca="1">IFERROR(AVERAGE(Отчеты!#REF!)/(Отчеты!DR6/Параметры!DR$36),"-")</f>
        <v>-</v>
      </c>
      <c r="DS192" s="265" t="str">
        <f ca="1">IFERROR(AVERAGE(Отчеты!#REF!)/(Отчеты!DS6/Параметры!DS$36),"-")</f>
        <v>-</v>
      </c>
      <c r="DT192" s="265" t="str">
        <f ca="1">IFERROR(AVERAGE(Отчеты!#REF!)/(Отчеты!DT6/Параметры!DT$36),"-")</f>
        <v>-</v>
      </c>
      <c r="DU192" s="265" t="str">
        <f ca="1">IFERROR(AVERAGE(Отчеты!#REF!)/(Отчеты!DU6/Параметры!DU$36),"-")</f>
        <v>-</v>
      </c>
      <c r="DV192" s="265" t="str">
        <f ca="1">IFERROR(AVERAGE(Отчеты!#REF!)/(Отчеты!DV6/Параметры!DV$36),"-")</f>
        <v>-</v>
      </c>
    </row>
    <row r="193" spans="1:128" hidden="1" x14ac:dyDescent="0.2">
      <c r="A193" s="10" t="str">
        <f ca="1">Language!A1343</f>
        <v>Период хранения сырья и материалов</v>
      </c>
      <c r="C193" s="46" t="str">
        <f ca="1">Language!$A$45</f>
        <v>дн.</v>
      </c>
      <c r="F193" s="6" t="s">
        <v>3193</v>
      </c>
      <c r="G193" s="265" t="str">
        <f ca="1">IFERROR(AVERAGE(Отчеты!#REF!)/(-Отчеты!G8/Параметры!G$36),"-")</f>
        <v>-</v>
      </c>
      <c r="H193" s="265" t="str">
        <f ca="1">IFERROR(AVERAGE(Отчеты!#REF!)/(-Отчеты!H8/Параметры!H$36),"-")</f>
        <v>-</v>
      </c>
      <c r="I193" s="265" t="str">
        <f ca="1">IFERROR(AVERAGE(Отчеты!#REF!)/(-Отчеты!I8/Параметры!I$36),"-")</f>
        <v>-</v>
      </c>
      <c r="J193" s="265" t="str">
        <f ca="1">IFERROR(AVERAGE(Отчеты!#REF!)/(-Отчеты!J8/Параметры!J$36),"-")</f>
        <v>-</v>
      </c>
      <c r="K193" s="265" t="str">
        <f ca="1">IFERROR(AVERAGE(Отчеты!#REF!)/(-Отчеты!K8/Параметры!K$36),"-")</f>
        <v>-</v>
      </c>
      <c r="L193" s="265" t="str">
        <f ca="1">IFERROR(AVERAGE(Отчеты!#REF!)/(-Отчеты!L8/Параметры!L$36),"-")</f>
        <v>-</v>
      </c>
      <c r="M193" s="265" t="str">
        <f ca="1">IFERROR(AVERAGE(Отчеты!#REF!)/(-Отчеты!M8/Параметры!M$36),"-")</f>
        <v>-</v>
      </c>
      <c r="N193" s="265" t="str">
        <f ca="1">IFERROR(AVERAGE(Отчеты!#REF!)/(-Отчеты!N8/Параметры!N$36),"-")</f>
        <v>-</v>
      </c>
      <c r="O193" s="265" t="str">
        <f ca="1">IFERROR(AVERAGE(Отчеты!#REF!)/(-Отчеты!O8/Параметры!O$36),"-")</f>
        <v>-</v>
      </c>
      <c r="P193" s="265" t="str">
        <f ca="1">IFERROR(AVERAGE(Отчеты!#REF!)/(-Отчеты!P8/Параметры!P$36),"-")</f>
        <v>-</v>
      </c>
      <c r="Q193" s="265" t="str">
        <f ca="1">IFERROR(AVERAGE(Отчеты!#REF!)/(-Отчеты!Q8/Параметры!Q$36),"-")</f>
        <v>-</v>
      </c>
      <c r="R193" s="265" t="str">
        <f ca="1">IFERROR(AVERAGE(Отчеты!#REF!)/(-Отчеты!R8/Параметры!R$36),"-")</f>
        <v>-</v>
      </c>
      <c r="S193" s="265" t="str">
        <f ca="1">IFERROR(AVERAGE(Отчеты!#REF!)/(-Отчеты!S8/Параметры!S$36),"-")</f>
        <v>-</v>
      </c>
      <c r="T193" s="265" t="str">
        <f ca="1">IFERROR(AVERAGE(Отчеты!#REF!)/(-Отчеты!T8/Параметры!T$36),"-")</f>
        <v>-</v>
      </c>
      <c r="U193" s="265" t="str">
        <f ca="1">IFERROR(AVERAGE(Отчеты!#REF!)/(-Отчеты!U8/Параметры!U$36),"-")</f>
        <v>-</v>
      </c>
      <c r="V193" s="265" t="str">
        <f ca="1">IFERROR(AVERAGE(Отчеты!#REF!)/(-Отчеты!V8/Параметры!V$36),"-")</f>
        <v>-</v>
      </c>
      <c r="W193" s="265" t="str">
        <f ca="1">IFERROR(AVERAGE(Отчеты!#REF!)/(-Отчеты!W8/Параметры!W$36),"-")</f>
        <v>-</v>
      </c>
      <c r="X193" s="265" t="str">
        <f ca="1">IFERROR(AVERAGE(Отчеты!#REF!)/(-Отчеты!X8/Параметры!X$36),"-")</f>
        <v>-</v>
      </c>
      <c r="Y193" s="265" t="str">
        <f ca="1">IFERROR(AVERAGE(Отчеты!#REF!)/(-Отчеты!Y8/Параметры!Y$36),"-")</f>
        <v>-</v>
      </c>
      <c r="Z193" s="265" t="str">
        <f ca="1">IFERROR(AVERAGE(Отчеты!#REF!)/(-Отчеты!Z8/Параметры!Z$36),"-")</f>
        <v>-</v>
      </c>
      <c r="AA193" s="265" t="str">
        <f ca="1">IFERROR(AVERAGE(Отчеты!#REF!)/(-Отчеты!AA8/Параметры!AA$36),"-")</f>
        <v>-</v>
      </c>
      <c r="AB193" s="265" t="str">
        <f ca="1">IFERROR(AVERAGE(Отчеты!#REF!)/(-Отчеты!AB8/Параметры!AB$36),"-")</f>
        <v>-</v>
      </c>
      <c r="AC193" s="265" t="str">
        <f ca="1">IFERROR(AVERAGE(Отчеты!#REF!)/(-Отчеты!AC8/Параметры!AC$36),"-")</f>
        <v>-</v>
      </c>
      <c r="AD193" s="265" t="str">
        <f ca="1">IFERROR(AVERAGE(Отчеты!#REF!)/(-Отчеты!AD8/Параметры!AD$36),"-")</f>
        <v>-</v>
      </c>
      <c r="AE193" s="265" t="str">
        <f ca="1">IFERROR(AVERAGE(Отчеты!#REF!)/(-Отчеты!AE8/Параметры!AE$36),"-")</f>
        <v>-</v>
      </c>
      <c r="AF193" s="265" t="str">
        <f ca="1">IFERROR(AVERAGE(Отчеты!#REF!)/(-Отчеты!AF8/Параметры!AF$36),"-")</f>
        <v>-</v>
      </c>
      <c r="AG193" s="265" t="str">
        <f ca="1">IFERROR(AVERAGE(Отчеты!#REF!)/(-Отчеты!AG8/Параметры!AG$36),"-")</f>
        <v>-</v>
      </c>
      <c r="AH193" s="265" t="str">
        <f ca="1">IFERROR(AVERAGE(Отчеты!#REF!)/(-Отчеты!AH8/Параметры!AH$36),"-")</f>
        <v>-</v>
      </c>
      <c r="AI193" s="265" t="str">
        <f ca="1">IFERROR(AVERAGE(Отчеты!#REF!)/(-Отчеты!AI8/Параметры!AI$36),"-")</f>
        <v>-</v>
      </c>
      <c r="AJ193" s="265" t="str">
        <f ca="1">IFERROR(AVERAGE(Отчеты!#REF!)/(-Отчеты!AJ8/Параметры!AJ$36),"-")</f>
        <v>-</v>
      </c>
      <c r="AK193" s="265" t="str">
        <f ca="1">IFERROR(AVERAGE(Отчеты!#REF!)/(-Отчеты!AK8/Параметры!AK$36),"-")</f>
        <v>-</v>
      </c>
      <c r="AL193" s="265" t="str">
        <f ca="1">IFERROR(AVERAGE(Отчеты!#REF!)/(-Отчеты!AL8/Параметры!AL$36),"-")</f>
        <v>-</v>
      </c>
      <c r="AM193" s="265" t="str">
        <f ca="1">IFERROR(AVERAGE(Отчеты!#REF!)/(-Отчеты!AM8/Параметры!AM$36),"-")</f>
        <v>-</v>
      </c>
      <c r="AN193" s="265" t="str">
        <f ca="1">IFERROR(AVERAGE(Отчеты!#REF!)/(-Отчеты!AN8/Параметры!AN$36),"-")</f>
        <v>-</v>
      </c>
      <c r="AO193" s="265" t="str">
        <f ca="1">IFERROR(AVERAGE(Отчеты!#REF!)/(-Отчеты!AO8/Параметры!AO$36),"-")</f>
        <v>-</v>
      </c>
      <c r="AP193" s="265" t="str">
        <f ca="1">IFERROR(AVERAGE(Отчеты!#REF!)/(-Отчеты!AP8/Параметры!AP$36),"-")</f>
        <v>-</v>
      </c>
      <c r="AQ193" s="265" t="str">
        <f ca="1">IFERROR(AVERAGE(Отчеты!#REF!)/(-Отчеты!AQ8/Параметры!AQ$36),"-")</f>
        <v>-</v>
      </c>
      <c r="AR193" s="265" t="str">
        <f ca="1">IFERROR(AVERAGE(Отчеты!#REF!)/(-Отчеты!AR8/Параметры!AR$36),"-")</f>
        <v>-</v>
      </c>
      <c r="AS193" s="265" t="str">
        <f ca="1">IFERROR(AVERAGE(Отчеты!#REF!)/(-Отчеты!AS8/Параметры!AS$36),"-")</f>
        <v>-</v>
      </c>
      <c r="AT193" s="265" t="str">
        <f ca="1">IFERROR(AVERAGE(Отчеты!#REF!)/(-Отчеты!AT8/Параметры!AT$36),"-")</f>
        <v>-</v>
      </c>
      <c r="AU193" s="265" t="str">
        <f ca="1">IFERROR(AVERAGE(Отчеты!#REF!)/(-Отчеты!AU8/Параметры!AU$36),"-")</f>
        <v>-</v>
      </c>
      <c r="AV193" s="265" t="str">
        <f ca="1">IFERROR(AVERAGE(Отчеты!#REF!)/(-Отчеты!AV8/Параметры!AV$36),"-")</f>
        <v>-</v>
      </c>
      <c r="AW193" s="265" t="str">
        <f ca="1">IFERROR(AVERAGE(Отчеты!#REF!)/(-Отчеты!AW8/Параметры!AW$36),"-")</f>
        <v>-</v>
      </c>
      <c r="AX193" s="265" t="str">
        <f ca="1">IFERROR(AVERAGE(Отчеты!#REF!)/(-Отчеты!AX8/Параметры!AX$36),"-")</f>
        <v>-</v>
      </c>
      <c r="AY193" s="265" t="str">
        <f ca="1">IFERROR(AVERAGE(Отчеты!#REF!)/(-Отчеты!AY8/Параметры!AY$36),"-")</f>
        <v>-</v>
      </c>
      <c r="AZ193" s="265" t="str">
        <f ca="1">IFERROR(AVERAGE(Отчеты!#REF!)/(-Отчеты!AZ8/Параметры!AZ$36),"-")</f>
        <v>-</v>
      </c>
      <c r="BA193" s="265" t="str">
        <f ca="1">IFERROR(AVERAGE(Отчеты!#REF!)/(-Отчеты!BA8/Параметры!BA$36),"-")</f>
        <v>-</v>
      </c>
      <c r="BB193" s="265" t="str">
        <f ca="1">IFERROR(AVERAGE(Отчеты!#REF!)/(-Отчеты!BB8/Параметры!BB$36),"-")</f>
        <v>-</v>
      </c>
      <c r="BC193" s="265" t="str">
        <f ca="1">IFERROR(AVERAGE(Отчеты!#REF!)/(-Отчеты!BC8/Параметры!BC$36),"-")</f>
        <v>-</v>
      </c>
      <c r="BD193" s="265" t="str">
        <f ca="1">IFERROR(AVERAGE(Отчеты!#REF!)/(-Отчеты!BD8/Параметры!BD$36),"-")</f>
        <v>-</v>
      </c>
      <c r="BE193" s="265" t="str">
        <f ca="1">IFERROR(AVERAGE(Отчеты!#REF!)/(-Отчеты!BE8/Параметры!BE$36),"-")</f>
        <v>-</v>
      </c>
      <c r="BF193" s="265" t="str">
        <f ca="1">IFERROR(AVERAGE(Отчеты!#REF!)/(-Отчеты!BF8/Параметры!BF$36),"-")</f>
        <v>-</v>
      </c>
      <c r="BG193" s="265" t="str">
        <f ca="1">IFERROR(AVERAGE(Отчеты!#REF!)/(-Отчеты!BG8/Параметры!BG$36),"-")</f>
        <v>-</v>
      </c>
      <c r="BH193" s="265" t="str">
        <f ca="1">IFERROR(AVERAGE(Отчеты!#REF!)/(-Отчеты!BH8/Параметры!BH$36),"-")</f>
        <v>-</v>
      </c>
      <c r="BI193" s="265" t="str">
        <f ca="1">IFERROR(AVERAGE(Отчеты!#REF!)/(-Отчеты!BI8/Параметры!BI$36),"-")</f>
        <v>-</v>
      </c>
      <c r="BJ193" s="265" t="str">
        <f ca="1">IFERROR(AVERAGE(Отчеты!#REF!)/(-Отчеты!BJ8/Параметры!BJ$36),"-")</f>
        <v>-</v>
      </c>
      <c r="BK193" s="265" t="str">
        <f ca="1">IFERROR(AVERAGE(Отчеты!#REF!)/(-Отчеты!BK8/Параметры!BK$36),"-")</f>
        <v>-</v>
      </c>
      <c r="BL193" s="265" t="str">
        <f ca="1">IFERROR(AVERAGE(Отчеты!#REF!)/(-Отчеты!BL8/Параметры!BL$36),"-")</f>
        <v>-</v>
      </c>
      <c r="BM193" s="265" t="str">
        <f ca="1">IFERROR(AVERAGE(Отчеты!#REF!)/(-Отчеты!BM8/Параметры!BM$36),"-")</f>
        <v>-</v>
      </c>
      <c r="BN193" s="265" t="str">
        <f ca="1">IFERROR(AVERAGE(Отчеты!#REF!)/(-Отчеты!BN8/Параметры!BN$36),"-")</f>
        <v>-</v>
      </c>
      <c r="BO193" s="265" t="str">
        <f ca="1">IFERROR(AVERAGE(Отчеты!#REF!)/(-Отчеты!BO8/Параметры!BO$36),"-")</f>
        <v>-</v>
      </c>
      <c r="BP193" s="265" t="str">
        <f ca="1">IFERROR(AVERAGE(Отчеты!#REF!)/(-Отчеты!BP8/Параметры!BP$36),"-")</f>
        <v>-</v>
      </c>
      <c r="BQ193" s="265" t="str">
        <f ca="1">IFERROR(AVERAGE(Отчеты!#REF!)/(-Отчеты!BQ8/Параметры!BQ$36),"-")</f>
        <v>-</v>
      </c>
      <c r="BR193" s="265" t="str">
        <f ca="1">IFERROR(AVERAGE(Отчеты!#REF!)/(-Отчеты!BR8/Параметры!BR$36),"-")</f>
        <v>-</v>
      </c>
      <c r="BS193" s="265" t="str">
        <f ca="1">IFERROR(AVERAGE(Отчеты!#REF!)/(-Отчеты!BS8/Параметры!BS$36),"-")</f>
        <v>-</v>
      </c>
      <c r="BT193" s="265" t="str">
        <f ca="1">IFERROR(AVERAGE(Отчеты!#REF!)/(-Отчеты!BT8/Параметры!BT$36),"-")</f>
        <v>-</v>
      </c>
      <c r="BU193" s="265" t="str">
        <f ca="1">IFERROR(AVERAGE(Отчеты!#REF!)/(-Отчеты!BU8/Параметры!BU$36),"-")</f>
        <v>-</v>
      </c>
      <c r="BV193" s="265" t="str">
        <f ca="1">IFERROR(AVERAGE(Отчеты!#REF!)/(-Отчеты!BV8/Параметры!BV$36),"-")</f>
        <v>-</v>
      </c>
      <c r="BW193" s="265" t="str">
        <f ca="1">IFERROR(AVERAGE(Отчеты!#REF!)/(-Отчеты!BW8/Параметры!BW$36),"-")</f>
        <v>-</v>
      </c>
      <c r="BX193" s="265" t="str">
        <f ca="1">IFERROR(AVERAGE(Отчеты!#REF!)/(-Отчеты!BX8/Параметры!BX$36),"-")</f>
        <v>-</v>
      </c>
      <c r="BY193" s="265" t="str">
        <f ca="1">IFERROR(AVERAGE(Отчеты!#REF!)/(-Отчеты!BY8/Параметры!BY$36),"-")</f>
        <v>-</v>
      </c>
      <c r="BZ193" s="265" t="str">
        <f ca="1">IFERROR(AVERAGE(Отчеты!#REF!)/(-Отчеты!BZ8/Параметры!BZ$36),"-")</f>
        <v>-</v>
      </c>
      <c r="CA193" s="265" t="str">
        <f ca="1">IFERROR(AVERAGE(Отчеты!#REF!)/(-Отчеты!CA8/Параметры!CA$36),"-")</f>
        <v>-</v>
      </c>
      <c r="CB193" s="265" t="str">
        <f ca="1">IFERROR(AVERAGE(Отчеты!#REF!)/(-Отчеты!CB8/Параметры!CB$36),"-")</f>
        <v>-</v>
      </c>
      <c r="CC193" s="265" t="str">
        <f ca="1">IFERROR(AVERAGE(Отчеты!#REF!)/(-Отчеты!CC8/Параметры!CC$36),"-")</f>
        <v>-</v>
      </c>
      <c r="CD193" s="265" t="str">
        <f ca="1">IFERROR(AVERAGE(Отчеты!#REF!)/(-Отчеты!CD8/Параметры!CD$36),"-")</f>
        <v>-</v>
      </c>
      <c r="CE193" s="265" t="str">
        <f ca="1">IFERROR(AVERAGE(Отчеты!#REF!)/(-Отчеты!CE8/Параметры!CE$36),"-")</f>
        <v>-</v>
      </c>
      <c r="CF193" s="265" t="str">
        <f ca="1">IFERROR(AVERAGE(Отчеты!#REF!)/(-Отчеты!CF8/Параметры!CF$36),"-")</f>
        <v>-</v>
      </c>
      <c r="CG193" s="265" t="str">
        <f ca="1">IFERROR(AVERAGE(Отчеты!#REF!)/(-Отчеты!CG8/Параметры!CG$36),"-")</f>
        <v>-</v>
      </c>
      <c r="CH193" s="265" t="str">
        <f ca="1">IFERROR(AVERAGE(Отчеты!#REF!)/(-Отчеты!CH8/Параметры!CH$36),"-")</f>
        <v>-</v>
      </c>
      <c r="CI193" s="265" t="str">
        <f ca="1">IFERROR(AVERAGE(Отчеты!#REF!)/(-Отчеты!CI8/Параметры!CI$36),"-")</f>
        <v>-</v>
      </c>
      <c r="CJ193" s="265" t="str">
        <f ca="1">IFERROR(AVERAGE(Отчеты!#REF!)/(-Отчеты!CJ8/Параметры!CJ$36),"-")</f>
        <v>-</v>
      </c>
      <c r="CK193" s="265" t="str">
        <f ca="1">IFERROR(AVERAGE(Отчеты!#REF!)/(-Отчеты!CK8/Параметры!CK$36),"-")</f>
        <v>-</v>
      </c>
      <c r="CL193" s="265" t="str">
        <f ca="1">IFERROR(AVERAGE(Отчеты!#REF!)/(-Отчеты!CL8/Параметры!CL$36),"-")</f>
        <v>-</v>
      </c>
      <c r="CM193" s="265" t="str">
        <f ca="1">IFERROR(AVERAGE(Отчеты!#REF!)/(-Отчеты!CM8/Параметры!CM$36),"-")</f>
        <v>-</v>
      </c>
      <c r="CN193" s="265" t="str">
        <f ca="1">IFERROR(AVERAGE(Отчеты!#REF!)/(-Отчеты!CN8/Параметры!CN$36),"-")</f>
        <v>-</v>
      </c>
      <c r="CO193" s="265" t="str">
        <f ca="1">IFERROR(AVERAGE(Отчеты!#REF!)/(-Отчеты!CO8/Параметры!CO$36),"-")</f>
        <v>-</v>
      </c>
      <c r="CP193" s="265" t="str">
        <f ca="1">IFERROR(AVERAGE(Отчеты!#REF!)/(-Отчеты!CP8/Параметры!CP$36),"-")</f>
        <v>-</v>
      </c>
      <c r="CQ193" s="265" t="str">
        <f ca="1">IFERROR(AVERAGE(Отчеты!#REF!)/(-Отчеты!CQ8/Параметры!CQ$36),"-")</f>
        <v>-</v>
      </c>
      <c r="CR193" s="265" t="str">
        <f ca="1">IFERROR(AVERAGE(Отчеты!#REF!)/(-Отчеты!CR8/Параметры!CR$36),"-")</f>
        <v>-</v>
      </c>
      <c r="CS193" s="265" t="str">
        <f ca="1">IFERROR(AVERAGE(Отчеты!#REF!)/(-Отчеты!CS8/Параметры!CS$36),"-")</f>
        <v>-</v>
      </c>
      <c r="CT193" s="265" t="str">
        <f ca="1">IFERROR(AVERAGE(Отчеты!#REF!)/(-Отчеты!CT8/Параметры!CT$36),"-")</f>
        <v>-</v>
      </c>
      <c r="CU193" s="265" t="str">
        <f ca="1">IFERROR(AVERAGE(Отчеты!#REF!)/(-Отчеты!CU8/Параметры!CU$36),"-")</f>
        <v>-</v>
      </c>
      <c r="CV193" s="265" t="str">
        <f ca="1">IFERROR(AVERAGE(Отчеты!#REF!)/(-Отчеты!CV8/Параметры!CV$36),"-")</f>
        <v>-</v>
      </c>
      <c r="CW193" s="265" t="str">
        <f ca="1">IFERROR(AVERAGE(Отчеты!#REF!)/(-Отчеты!CW8/Параметры!CW$36),"-")</f>
        <v>-</v>
      </c>
      <c r="CX193" s="265" t="str">
        <f ca="1">IFERROR(AVERAGE(Отчеты!#REF!)/(-Отчеты!CX8/Параметры!CX$36),"-")</f>
        <v>-</v>
      </c>
      <c r="CY193" s="265" t="str">
        <f ca="1">IFERROR(AVERAGE(Отчеты!#REF!)/(-Отчеты!CY8/Параметры!CY$36),"-")</f>
        <v>-</v>
      </c>
      <c r="CZ193" s="265" t="str">
        <f ca="1">IFERROR(AVERAGE(Отчеты!#REF!)/(-Отчеты!CZ8/Параметры!CZ$36),"-")</f>
        <v>-</v>
      </c>
      <c r="DA193" s="265" t="str">
        <f ca="1">IFERROR(AVERAGE(Отчеты!#REF!)/(-Отчеты!DA8/Параметры!DA$36),"-")</f>
        <v>-</v>
      </c>
      <c r="DB193" s="265" t="str">
        <f ca="1">IFERROR(AVERAGE(Отчеты!#REF!)/(-Отчеты!DB8/Параметры!DB$36),"-")</f>
        <v>-</v>
      </c>
      <c r="DC193" s="265" t="str">
        <f ca="1">IFERROR(AVERAGE(Отчеты!#REF!)/(-Отчеты!DC8/Параметры!DC$36),"-")</f>
        <v>-</v>
      </c>
      <c r="DD193" s="265" t="str">
        <f ca="1">IFERROR(AVERAGE(Отчеты!#REF!)/(-Отчеты!DD8/Параметры!DD$36),"-")</f>
        <v>-</v>
      </c>
      <c r="DE193" s="265" t="str">
        <f ca="1">IFERROR(AVERAGE(Отчеты!#REF!)/(-Отчеты!DE8/Параметры!DE$36),"-")</f>
        <v>-</v>
      </c>
      <c r="DF193" s="265" t="str">
        <f ca="1">IFERROR(AVERAGE(Отчеты!#REF!)/(-Отчеты!DF8/Параметры!DF$36),"-")</f>
        <v>-</v>
      </c>
      <c r="DG193" s="265" t="str">
        <f ca="1">IFERROR(AVERAGE(Отчеты!#REF!)/(-Отчеты!DG8/Параметры!DG$36),"-")</f>
        <v>-</v>
      </c>
      <c r="DH193" s="265" t="str">
        <f ca="1">IFERROR(AVERAGE(Отчеты!#REF!)/(-Отчеты!DH8/Параметры!DH$36),"-")</f>
        <v>-</v>
      </c>
      <c r="DI193" s="265" t="str">
        <f ca="1">IFERROR(AVERAGE(Отчеты!#REF!)/(-Отчеты!DI8/Параметры!DI$36),"-")</f>
        <v>-</v>
      </c>
      <c r="DJ193" s="265" t="str">
        <f ca="1">IFERROR(AVERAGE(Отчеты!#REF!)/(-Отчеты!DJ8/Параметры!DJ$36),"-")</f>
        <v>-</v>
      </c>
      <c r="DK193" s="265" t="str">
        <f ca="1">IFERROR(AVERAGE(Отчеты!#REF!)/(-Отчеты!DK8/Параметры!DK$36),"-")</f>
        <v>-</v>
      </c>
      <c r="DL193" s="265" t="str">
        <f ca="1">IFERROR(AVERAGE(Отчеты!#REF!)/(-Отчеты!DL8/Параметры!DL$36),"-")</f>
        <v>-</v>
      </c>
      <c r="DM193" s="265" t="str">
        <f ca="1">IFERROR(AVERAGE(Отчеты!#REF!)/(-Отчеты!DM8/Параметры!DM$36),"-")</f>
        <v>-</v>
      </c>
      <c r="DN193" s="265" t="str">
        <f ca="1">IFERROR(AVERAGE(Отчеты!#REF!)/(-Отчеты!DN8/Параметры!DN$36),"-")</f>
        <v>-</v>
      </c>
      <c r="DO193" s="265" t="str">
        <f ca="1">IFERROR(AVERAGE(Отчеты!#REF!)/(-Отчеты!DO8/Параметры!DO$36),"-")</f>
        <v>-</v>
      </c>
      <c r="DP193" s="265" t="str">
        <f ca="1">IFERROR(AVERAGE(Отчеты!#REF!)/(-Отчеты!DP8/Параметры!DP$36),"-")</f>
        <v>-</v>
      </c>
      <c r="DQ193" s="265" t="str">
        <f ca="1">IFERROR(AVERAGE(Отчеты!#REF!)/(-Отчеты!DQ8/Параметры!DQ$36),"-")</f>
        <v>-</v>
      </c>
      <c r="DR193" s="265" t="str">
        <f ca="1">IFERROR(AVERAGE(Отчеты!#REF!)/(-Отчеты!DR8/Параметры!DR$36),"-")</f>
        <v>-</v>
      </c>
      <c r="DS193" s="265" t="str">
        <f ca="1">IFERROR(AVERAGE(Отчеты!#REF!)/(-Отчеты!DS8/Параметры!DS$36),"-")</f>
        <v>-</v>
      </c>
      <c r="DT193" s="265" t="str">
        <f ca="1">IFERROR(AVERAGE(Отчеты!#REF!)/(-Отчеты!DT8/Параметры!DT$36),"-")</f>
        <v>-</v>
      </c>
      <c r="DU193" s="265" t="str">
        <f ca="1">IFERROR(AVERAGE(Отчеты!#REF!)/(-Отчеты!DU8/Параметры!DU$36),"-")</f>
        <v>-</v>
      </c>
      <c r="DV193" s="265" t="str">
        <f ca="1">IFERROR(AVERAGE(Отчеты!#REF!)/(-Отчеты!DV8/Параметры!DV$36),"-")</f>
        <v>-</v>
      </c>
    </row>
    <row r="194" spans="1:128" hidden="1" x14ac:dyDescent="0.2">
      <c r="A194" s="10"/>
      <c r="F194" s="6" t="s">
        <v>2961</v>
      </c>
    </row>
    <row r="195" spans="1:128" hidden="1" x14ac:dyDescent="0.2">
      <c r="A195" s="10" t="str">
        <f ca="1">Language!A1344</f>
        <v>Оборачиваемость внеоборотных активов</v>
      </c>
      <c r="C195" s="46" t="str">
        <f ca="1">Language!$A$1468</f>
        <v>раз в год</v>
      </c>
      <c r="F195" s="6" t="s">
        <v>3193</v>
      </c>
      <c r="G195" s="84" t="e">
        <f>IF(Отчеты!#REF!=0,0,Отчеты!G$6/AVERAGE(Отчеты!#REF!)*360/Параметры!G$36)</f>
        <v>#REF!</v>
      </c>
      <c r="H195" s="84" t="e">
        <f>IF(Отчеты!#REF!=0,0,Отчеты!H$6/AVERAGE(Отчеты!#REF!)*360/Параметры!H$36)</f>
        <v>#REF!</v>
      </c>
      <c r="I195" s="84" t="e">
        <f>IF(Отчеты!#REF!=0,0,Отчеты!I$6/AVERAGE(Отчеты!#REF!)*360/Параметры!I$36)</f>
        <v>#REF!</v>
      </c>
      <c r="J195" s="84" t="e">
        <f>IF(Отчеты!#REF!=0,0,Отчеты!J$6/AVERAGE(Отчеты!#REF!)*360/Параметры!J$36)</f>
        <v>#REF!</v>
      </c>
      <c r="K195" s="84" t="e">
        <f>IF(Отчеты!#REF!=0,0,Отчеты!K$6/AVERAGE(Отчеты!#REF!)*360/Параметры!K$36)</f>
        <v>#REF!</v>
      </c>
      <c r="L195" s="84" t="e">
        <f>IF(Отчеты!#REF!=0,0,Отчеты!L$6/AVERAGE(Отчеты!#REF!)*360/Параметры!L$36)</f>
        <v>#REF!</v>
      </c>
      <c r="M195" s="84" t="e">
        <f>IF(Отчеты!#REF!=0,0,Отчеты!M$6/AVERAGE(Отчеты!#REF!)*360/Параметры!M$36)</f>
        <v>#REF!</v>
      </c>
      <c r="N195" s="84" t="e">
        <f>IF(Отчеты!#REF!=0,0,Отчеты!N$6/AVERAGE(Отчеты!#REF!)*360/Параметры!N$36)</f>
        <v>#REF!</v>
      </c>
      <c r="O195" s="84" t="e">
        <f>IF(Отчеты!#REF!=0,0,Отчеты!O$6/AVERAGE(Отчеты!#REF!)*360/Параметры!O$36)</f>
        <v>#REF!</v>
      </c>
      <c r="P195" s="84" t="e">
        <f>IF(Отчеты!#REF!=0,0,Отчеты!P$6/AVERAGE(Отчеты!#REF!)*360/Параметры!P$36)</f>
        <v>#REF!</v>
      </c>
      <c r="Q195" s="84" t="e">
        <f>IF(Отчеты!#REF!=0,0,Отчеты!Q$6/AVERAGE(Отчеты!#REF!)*360/Параметры!Q$36)</f>
        <v>#REF!</v>
      </c>
      <c r="R195" s="84" t="e">
        <f>IF(Отчеты!#REF!=0,0,Отчеты!R$6/AVERAGE(Отчеты!#REF!)*360/Параметры!R$36)</f>
        <v>#REF!</v>
      </c>
      <c r="S195" s="84" t="e">
        <f>IF(Отчеты!#REF!=0,0,Отчеты!S$6/AVERAGE(Отчеты!#REF!)*360/Параметры!S$36)</f>
        <v>#REF!</v>
      </c>
      <c r="T195" s="84" t="e">
        <f>IF(Отчеты!#REF!=0,0,Отчеты!T$6/AVERAGE(Отчеты!#REF!)*360/Параметры!T$36)</f>
        <v>#REF!</v>
      </c>
      <c r="U195" s="84" t="e">
        <f>IF(Отчеты!#REF!=0,0,Отчеты!U$6/AVERAGE(Отчеты!#REF!)*360/Параметры!U$36)</f>
        <v>#REF!</v>
      </c>
      <c r="V195" s="84" t="e">
        <f>IF(Отчеты!#REF!=0,0,Отчеты!V$6/AVERAGE(Отчеты!#REF!)*360/Параметры!V$36)</f>
        <v>#REF!</v>
      </c>
      <c r="W195" s="84" t="e">
        <f>IF(Отчеты!#REF!=0,0,Отчеты!W$6/AVERAGE(Отчеты!#REF!)*360/Параметры!W$36)</f>
        <v>#REF!</v>
      </c>
      <c r="X195" s="84" t="e">
        <f>IF(Отчеты!#REF!=0,0,Отчеты!X$6/AVERAGE(Отчеты!#REF!)*360/Параметры!X$36)</f>
        <v>#REF!</v>
      </c>
      <c r="Y195" s="84" t="e">
        <f>IF(Отчеты!#REF!=0,0,Отчеты!Y$6/AVERAGE(Отчеты!#REF!)*360/Параметры!Y$36)</f>
        <v>#REF!</v>
      </c>
      <c r="Z195" s="84" t="e">
        <f>IF(Отчеты!#REF!=0,0,Отчеты!Z$6/AVERAGE(Отчеты!#REF!)*360/Параметры!Z$36)</f>
        <v>#REF!</v>
      </c>
      <c r="AA195" s="84" t="e">
        <f>IF(Отчеты!#REF!=0,0,Отчеты!AA$6/AVERAGE(Отчеты!#REF!)*360/Параметры!AA$36)</f>
        <v>#REF!</v>
      </c>
      <c r="AB195" s="84" t="e">
        <f>IF(Отчеты!#REF!=0,0,Отчеты!AB$6/AVERAGE(Отчеты!#REF!)*360/Параметры!AB$36)</f>
        <v>#REF!</v>
      </c>
      <c r="AC195" s="84" t="e">
        <f>IF(Отчеты!#REF!=0,0,Отчеты!AC$6/AVERAGE(Отчеты!#REF!)*360/Параметры!AC$36)</f>
        <v>#REF!</v>
      </c>
      <c r="AD195" s="84" t="e">
        <f>IF(Отчеты!#REF!=0,0,Отчеты!AD$6/AVERAGE(Отчеты!#REF!)*360/Параметры!AD$36)</f>
        <v>#REF!</v>
      </c>
      <c r="AE195" s="84" t="e">
        <f>IF(Отчеты!#REF!=0,0,Отчеты!AE$6/AVERAGE(Отчеты!#REF!)*360/Параметры!AE$36)</f>
        <v>#REF!</v>
      </c>
      <c r="AF195" s="84" t="e">
        <f>IF(Отчеты!#REF!=0,0,Отчеты!AF$6/AVERAGE(Отчеты!#REF!)*360/Параметры!AF$36)</f>
        <v>#REF!</v>
      </c>
      <c r="AG195" s="84" t="e">
        <f>IF(Отчеты!#REF!=0,0,Отчеты!AG$6/AVERAGE(Отчеты!#REF!)*360/Параметры!AG$36)</f>
        <v>#REF!</v>
      </c>
      <c r="AH195" s="84" t="e">
        <f>IF(Отчеты!#REF!=0,0,Отчеты!AH$6/AVERAGE(Отчеты!#REF!)*360/Параметры!AH$36)</f>
        <v>#REF!</v>
      </c>
      <c r="AI195" s="84" t="e">
        <f>IF(Отчеты!#REF!=0,0,Отчеты!AI$6/AVERAGE(Отчеты!#REF!)*360/Параметры!AI$36)</f>
        <v>#REF!</v>
      </c>
      <c r="AJ195" s="84" t="e">
        <f>IF(Отчеты!#REF!=0,0,Отчеты!AJ$6/AVERAGE(Отчеты!#REF!)*360/Параметры!AJ$36)</f>
        <v>#REF!</v>
      </c>
      <c r="AK195" s="84" t="e">
        <f>IF(Отчеты!#REF!=0,0,Отчеты!AK$6/AVERAGE(Отчеты!#REF!)*360/Параметры!AK$36)</f>
        <v>#REF!</v>
      </c>
      <c r="AL195" s="84" t="e">
        <f>IF(Отчеты!#REF!=0,0,Отчеты!AL$6/AVERAGE(Отчеты!#REF!)*360/Параметры!AL$36)</f>
        <v>#REF!</v>
      </c>
      <c r="AM195" s="84" t="e">
        <f>IF(Отчеты!#REF!=0,0,Отчеты!AM$6/AVERAGE(Отчеты!#REF!)*360/Параметры!AM$36)</f>
        <v>#REF!</v>
      </c>
      <c r="AN195" s="84" t="e">
        <f>IF(Отчеты!#REF!=0,0,Отчеты!AN$6/AVERAGE(Отчеты!#REF!)*360/Параметры!AN$36)</f>
        <v>#REF!</v>
      </c>
      <c r="AO195" s="84" t="e">
        <f>IF(Отчеты!#REF!=0,0,Отчеты!AO$6/AVERAGE(Отчеты!#REF!)*360/Параметры!AO$36)</f>
        <v>#REF!</v>
      </c>
      <c r="AP195" s="84" t="e">
        <f>IF(Отчеты!#REF!=0,0,Отчеты!AP$6/AVERAGE(Отчеты!#REF!)*360/Параметры!AP$36)</f>
        <v>#REF!</v>
      </c>
      <c r="AQ195" s="84" t="e">
        <f>IF(Отчеты!#REF!=0,0,Отчеты!AQ$6/AVERAGE(Отчеты!#REF!)*360/Параметры!AQ$36)</f>
        <v>#REF!</v>
      </c>
      <c r="AR195" s="84" t="e">
        <f>IF(Отчеты!#REF!=0,0,Отчеты!AR$6/AVERAGE(Отчеты!#REF!)*360/Параметры!AR$36)</f>
        <v>#REF!</v>
      </c>
      <c r="AS195" s="84" t="e">
        <f>IF(Отчеты!#REF!=0,0,Отчеты!AS$6/AVERAGE(Отчеты!#REF!)*360/Параметры!AS$36)</f>
        <v>#REF!</v>
      </c>
      <c r="AT195" s="84" t="e">
        <f>IF(Отчеты!#REF!=0,0,Отчеты!AT$6/AVERAGE(Отчеты!#REF!)*360/Параметры!AT$36)</f>
        <v>#REF!</v>
      </c>
      <c r="AU195" s="84" t="e">
        <f>IF(Отчеты!#REF!=0,0,Отчеты!AU$6/AVERAGE(Отчеты!#REF!)*360/Параметры!AU$36)</f>
        <v>#REF!</v>
      </c>
      <c r="AV195" s="84" t="e">
        <f>IF(Отчеты!#REF!=0,0,Отчеты!AV$6/AVERAGE(Отчеты!#REF!)*360/Параметры!AV$36)</f>
        <v>#REF!</v>
      </c>
      <c r="AW195" s="84" t="e">
        <f>IF(Отчеты!#REF!=0,0,Отчеты!AW$6/AVERAGE(Отчеты!#REF!)*360/Параметры!AW$36)</f>
        <v>#REF!</v>
      </c>
      <c r="AX195" s="84" t="e">
        <f>IF(Отчеты!#REF!=0,0,Отчеты!AX$6/AVERAGE(Отчеты!#REF!)*360/Параметры!AX$36)</f>
        <v>#REF!</v>
      </c>
      <c r="AY195" s="84" t="e">
        <f>IF(Отчеты!#REF!=0,0,Отчеты!AY$6/AVERAGE(Отчеты!#REF!)*360/Параметры!AY$36)</f>
        <v>#REF!</v>
      </c>
      <c r="AZ195" s="84" t="e">
        <f>IF(Отчеты!#REF!=0,0,Отчеты!AZ$6/AVERAGE(Отчеты!#REF!)*360/Параметры!AZ$36)</f>
        <v>#REF!</v>
      </c>
      <c r="BA195" s="84" t="e">
        <f>IF(Отчеты!#REF!=0,0,Отчеты!BA$6/AVERAGE(Отчеты!#REF!)*360/Параметры!BA$36)</f>
        <v>#REF!</v>
      </c>
      <c r="BB195" s="84" t="e">
        <f>IF(Отчеты!#REF!=0,0,Отчеты!BB$6/AVERAGE(Отчеты!#REF!)*360/Параметры!BB$36)</f>
        <v>#REF!</v>
      </c>
      <c r="BC195" s="84" t="e">
        <f>IF(Отчеты!#REF!=0,0,Отчеты!BC$6/AVERAGE(Отчеты!#REF!)*360/Параметры!BC$36)</f>
        <v>#REF!</v>
      </c>
      <c r="BD195" s="84" t="e">
        <f>IF(Отчеты!#REF!=0,0,Отчеты!BD$6/AVERAGE(Отчеты!#REF!)*360/Параметры!BD$36)</f>
        <v>#REF!</v>
      </c>
      <c r="BE195" s="84" t="e">
        <f>IF(Отчеты!#REF!=0,0,Отчеты!BE$6/AVERAGE(Отчеты!#REF!)*360/Параметры!BE$36)</f>
        <v>#REF!</v>
      </c>
      <c r="BF195" s="84" t="e">
        <f>IF(Отчеты!#REF!=0,0,Отчеты!BF$6/AVERAGE(Отчеты!#REF!)*360/Параметры!BF$36)</f>
        <v>#REF!</v>
      </c>
      <c r="BG195" s="84" t="e">
        <f>IF(Отчеты!#REF!=0,0,Отчеты!BG$6/AVERAGE(Отчеты!#REF!)*360/Параметры!BG$36)</f>
        <v>#REF!</v>
      </c>
      <c r="BH195" s="84" t="e">
        <f>IF(Отчеты!#REF!=0,0,Отчеты!BH$6/AVERAGE(Отчеты!#REF!)*360/Параметры!BH$36)</f>
        <v>#REF!</v>
      </c>
      <c r="BI195" s="84" t="e">
        <f>IF(Отчеты!#REF!=0,0,Отчеты!BI$6/AVERAGE(Отчеты!#REF!)*360/Параметры!BI$36)</f>
        <v>#REF!</v>
      </c>
      <c r="BJ195" s="84" t="e">
        <f>IF(Отчеты!#REF!=0,0,Отчеты!BJ$6/AVERAGE(Отчеты!#REF!)*360/Параметры!BJ$36)</f>
        <v>#REF!</v>
      </c>
      <c r="BK195" s="84" t="e">
        <f>IF(Отчеты!#REF!=0,0,Отчеты!BK$6/AVERAGE(Отчеты!#REF!)*360/Параметры!BK$36)</f>
        <v>#REF!</v>
      </c>
      <c r="BL195" s="84" t="e">
        <f>IF(Отчеты!#REF!=0,0,Отчеты!BL$6/AVERAGE(Отчеты!#REF!)*360/Параметры!BL$36)</f>
        <v>#REF!</v>
      </c>
      <c r="BM195" s="84" t="e">
        <f>IF(Отчеты!#REF!=0,0,Отчеты!BM$6/AVERAGE(Отчеты!#REF!)*360/Параметры!BM$36)</f>
        <v>#REF!</v>
      </c>
      <c r="BN195" s="84" t="e">
        <f>IF(Отчеты!#REF!=0,0,Отчеты!BN$6/AVERAGE(Отчеты!#REF!)*360/Параметры!BN$36)</f>
        <v>#REF!</v>
      </c>
      <c r="BO195" s="84" t="e">
        <f>IF(Отчеты!#REF!=0,0,Отчеты!BO$6/AVERAGE(Отчеты!#REF!)*360/Параметры!BO$36)</f>
        <v>#REF!</v>
      </c>
      <c r="BP195" s="84" t="e">
        <f>IF(Отчеты!#REF!=0,0,Отчеты!BP$6/AVERAGE(Отчеты!#REF!)*360/Параметры!BP$36)</f>
        <v>#REF!</v>
      </c>
      <c r="BQ195" s="84" t="e">
        <f>IF(Отчеты!#REF!=0,0,Отчеты!BQ$6/AVERAGE(Отчеты!#REF!)*360/Параметры!BQ$36)</f>
        <v>#REF!</v>
      </c>
      <c r="BR195" s="84" t="e">
        <f>IF(Отчеты!#REF!=0,0,Отчеты!BR$6/AVERAGE(Отчеты!#REF!)*360/Параметры!BR$36)</f>
        <v>#REF!</v>
      </c>
      <c r="BS195" s="84" t="e">
        <f>IF(Отчеты!#REF!=0,0,Отчеты!BS$6/AVERAGE(Отчеты!#REF!)*360/Параметры!BS$36)</f>
        <v>#REF!</v>
      </c>
      <c r="BT195" s="84" t="e">
        <f>IF(Отчеты!#REF!=0,0,Отчеты!BT$6/AVERAGE(Отчеты!#REF!)*360/Параметры!BT$36)</f>
        <v>#REF!</v>
      </c>
      <c r="BU195" s="84" t="e">
        <f>IF(Отчеты!#REF!=0,0,Отчеты!BU$6/AVERAGE(Отчеты!#REF!)*360/Параметры!BU$36)</f>
        <v>#REF!</v>
      </c>
      <c r="BV195" s="84" t="e">
        <f>IF(Отчеты!#REF!=0,0,Отчеты!BV$6/AVERAGE(Отчеты!#REF!)*360/Параметры!BV$36)</f>
        <v>#REF!</v>
      </c>
      <c r="BW195" s="84" t="e">
        <f>IF(Отчеты!#REF!=0,0,Отчеты!BW$6/AVERAGE(Отчеты!#REF!)*360/Параметры!BW$36)</f>
        <v>#REF!</v>
      </c>
      <c r="BX195" s="84" t="e">
        <f>IF(Отчеты!#REF!=0,0,Отчеты!BX$6/AVERAGE(Отчеты!#REF!)*360/Параметры!BX$36)</f>
        <v>#REF!</v>
      </c>
      <c r="BY195" s="84" t="e">
        <f>IF(Отчеты!#REF!=0,0,Отчеты!BY$6/AVERAGE(Отчеты!#REF!)*360/Параметры!BY$36)</f>
        <v>#REF!</v>
      </c>
      <c r="BZ195" s="84" t="e">
        <f>IF(Отчеты!#REF!=0,0,Отчеты!BZ$6/AVERAGE(Отчеты!#REF!)*360/Параметры!BZ$36)</f>
        <v>#REF!</v>
      </c>
      <c r="CA195" s="84" t="e">
        <f>IF(Отчеты!#REF!=0,0,Отчеты!CA$6/AVERAGE(Отчеты!#REF!)*360/Параметры!CA$36)</f>
        <v>#REF!</v>
      </c>
      <c r="CB195" s="84" t="e">
        <f>IF(Отчеты!#REF!=0,0,Отчеты!CB$6/AVERAGE(Отчеты!#REF!)*360/Параметры!CB$36)</f>
        <v>#REF!</v>
      </c>
      <c r="CC195" s="84" t="e">
        <f>IF(Отчеты!#REF!=0,0,Отчеты!CC$6/AVERAGE(Отчеты!#REF!)*360/Параметры!CC$36)</f>
        <v>#REF!</v>
      </c>
      <c r="CD195" s="84" t="e">
        <f>IF(Отчеты!#REF!=0,0,Отчеты!CD$6/AVERAGE(Отчеты!#REF!)*360/Параметры!CD$36)</f>
        <v>#REF!</v>
      </c>
      <c r="CE195" s="84" t="e">
        <f>IF(Отчеты!#REF!=0,0,Отчеты!CE$6/AVERAGE(Отчеты!#REF!)*360/Параметры!CE$36)</f>
        <v>#REF!</v>
      </c>
      <c r="CF195" s="84" t="e">
        <f>IF(Отчеты!#REF!=0,0,Отчеты!CF$6/AVERAGE(Отчеты!#REF!)*360/Параметры!CF$36)</f>
        <v>#REF!</v>
      </c>
      <c r="CG195" s="84" t="e">
        <f>IF(Отчеты!#REF!=0,0,Отчеты!CG$6/AVERAGE(Отчеты!#REF!)*360/Параметры!CG$36)</f>
        <v>#REF!</v>
      </c>
      <c r="CH195" s="84" t="e">
        <f>IF(Отчеты!#REF!=0,0,Отчеты!CH$6/AVERAGE(Отчеты!#REF!)*360/Параметры!CH$36)</f>
        <v>#REF!</v>
      </c>
      <c r="CI195" s="84" t="e">
        <f>IF(Отчеты!#REF!=0,0,Отчеты!CI$6/AVERAGE(Отчеты!#REF!)*360/Параметры!CI$36)</f>
        <v>#REF!</v>
      </c>
      <c r="CJ195" s="84" t="e">
        <f>IF(Отчеты!#REF!=0,0,Отчеты!CJ$6/AVERAGE(Отчеты!#REF!)*360/Параметры!CJ$36)</f>
        <v>#REF!</v>
      </c>
      <c r="CK195" s="84" t="e">
        <f>IF(Отчеты!#REF!=0,0,Отчеты!CK$6/AVERAGE(Отчеты!#REF!)*360/Параметры!CK$36)</f>
        <v>#REF!</v>
      </c>
      <c r="CL195" s="84" t="e">
        <f>IF(Отчеты!#REF!=0,0,Отчеты!CL$6/AVERAGE(Отчеты!#REF!)*360/Параметры!CL$36)</f>
        <v>#REF!</v>
      </c>
      <c r="CM195" s="84" t="e">
        <f>IF(Отчеты!#REF!=0,0,Отчеты!CM$6/AVERAGE(Отчеты!#REF!)*360/Параметры!CM$36)</f>
        <v>#REF!</v>
      </c>
      <c r="CN195" s="84" t="e">
        <f>IF(Отчеты!#REF!=0,0,Отчеты!CN$6/AVERAGE(Отчеты!#REF!)*360/Параметры!CN$36)</f>
        <v>#REF!</v>
      </c>
      <c r="CO195" s="84" t="e">
        <f>IF(Отчеты!#REF!=0,0,Отчеты!CO$6/AVERAGE(Отчеты!#REF!)*360/Параметры!CO$36)</f>
        <v>#REF!</v>
      </c>
      <c r="CP195" s="84" t="e">
        <f>IF(Отчеты!#REF!=0,0,Отчеты!CP$6/AVERAGE(Отчеты!#REF!)*360/Параметры!CP$36)</f>
        <v>#REF!</v>
      </c>
      <c r="CQ195" s="84" t="e">
        <f>IF(Отчеты!#REF!=0,0,Отчеты!CQ$6/AVERAGE(Отчеты!#REF!)*360/Параметры!CQ$36)</f>
        <v>#REF!</v>
      </c>
      <c r="CR195" s="84" t="e">
        <f>IF(Отчеты!#REF!=0,0,Отчеты!CR$6/AVERAGE(Отчеты!#REF!)*360/Параметры!CR$36)</f>
        <v>#REF!</v>
      </c>
      <c r="CS195" s="84" t="e">
        <f>IF(Отчеты!#REF!=0,0,Отчеты!CS$6/AVERAGE(Отчеты!#REF!)*360/Параметры!CS$36)</f>
        <v>#REF!</v>
      </c>
      <c r="CT195" s="84" t="e">
        <f>IF(Отчеты!#REF!=0,0,Отчеты!CT$6/AVERAGE(Отчеты!#REF!)*360/Параметры!CT$36)</f>
        <v>#REF!</v>
      </c>
      <c r="CU195" s="84" t="e">
        <f>IF(Отчеты!#REF!=0,0,Отчеты!CU$6/AVERAGE(Отчеты!#REF!)*360/Параметры!CU$36)</f>
        <v>#REF!</v>
      </c>
      <c r="CV195" s="84" t="e">
        <f>IF(Отчеты!#REF!=0,0,Отчеты!CV$6/AVERAGE(Отчеты!#REF!)*360/Параметры!CV$36)</f>
        <v>#REF!</v>
      </c>
      <c r="CW195" s="84" t="e">
        <f>IF(Отчеты!#REF!=0,0,Отчеты!CW$6/AVERAGE(Отчеты!#REF!)*360/Параметры!CW$36)</f>
        <v>#REF!</v>
      </c>
      <c r="CX195" s="84" t="e">
        <f>IF(Отчеты!#REF!=0,0,Отчеты!CX$6/AVERAGE(Отчеты!#REF!)*360/Параметры!CX$36)</f>
        <v>#REF!</v>
      </c>
      <c r="CY195" s="84" t="e">
        <f>IF(Отчеты!#REF!=0,0,Отчеты!CY$6/AVERAGE(Отчеты!#REF!)*360/Параметры!CY$36)</f>
        <v>#REF!</v>
      </c>
      <c r="CZ195" s="84" t="e">
        <f>IF(Отчеты!#REF!=0,0,Отчеты!CZ$6/AVERAGE(Отчеты!#REF!)*360/Параметры!CZ$36)</f>
        <v>#REF!</v>
      </c>
      <c r="DA195" s="84" t="e">
        <f>IF(Отчеты!#REF!=0,0,Отчеты!DA$6/AVERAGE(Отчеты!#REF!)*360/Параметры!DA$36)</f>
        <v>#REF!</v>
      </c>
      <c r="DB195" s="84" t="e">
        <f>IF(Отчеты!#REF!=0,0,Отчеты!DB$6/AVERAGE(Отчеты!#REF!)*360/Параметры!DB$36)</f>
        <v>#REF!</v>
      </c>
      <c r="DC195" s="84" t="e">
        <f>IF(Отчеты!#REF!=0,0,Отчеты!DC$6/AVERAGE(Отчеты!#REF!)*360/Параметры!DC$36)</f>
        <v>#REF!</v>
      </c>
      <c r="DD195" s="84" t="e">
        <f>IF(Отчеты!#REF!=0,0,Отчеты!DD$6/AVERAGE(Отчеты!#REF!)*360/Параметры!DD$36)</f>
        <v>#REF!</v>
      </c>
      <c r="DE195" s="84" t="e">
        <f>IF(Отчеты!#REF!=0,0,Отчеты!DE$6/AVERAGE(Отчеты!#REF!)*360/Параметры!DE$36)</f>
        <v>#REF!</v>
      </c>
      <c r="DF195" s="84" t="e">
        <f>IF(Отчеты!#REF!=0,0,Отчеты!DF$6/AVERAGE(Отчеты!#REF!)*360/Параметры!DF$36)</f>
        <v>#REF!</v>
      </c>
      <c r="DG195" s="84" t="e">
        <f>IF(Отчеты!#REF!=0,0,Отчеты!DG$6/AVERAGE(Отчеты!#REF!)*360/Параметры!DG$36)</f>
        <v>#REF!</v>
      </c>
      <c r="DH195" s="84" t="e">
        <f>IF(Отчеты!#REF!=0,0,Отчеты!DH$6/AVERAGE(Отчеты!#REF!)*360/Параметры!DH$36)</f>
        <v>#REF!</v>
      </c>
      <c r="DI195" s="84" t="e">
        <f>IF(Отчеты!#REF!=0,0,Отчеты!DI$6/AVERAGE(Отчеты!#REF!)*360/Параметры!DI$36)</f>
        <v>#REF!</v>
      </c>
      <c r="DJ195" s="84" t="e">
        <f>IF(Отчеты!#REF!=0,0,Отчеты!DJ$6/AVERAGE(Отчеты!#REF!)*360/Параметры!DJ$36)</f>
        <v>#REF!</v>
      </c>
      <c r="DK195" s="84" t="e">
        <f>IF(Отчеты!#REF!=0,0,Отчеты!DK$6/AVERAGE(Отчеты!#REF!)*360/Параметры!DK$36)</f>
        <v>#REF!</v>
      </c>
      <c r="DL195" s="84" t="e">
        <f>IF(Отчеты!#REF!=0,0,Отчеты!DL$6/AVERAGE(Отчеты!#REF!)*360/Параметры!DL$36)</f>
        <v>#REF!</v>
      </c>
      <c r="DM195" s="84" t="e">
        <f>IF(Отчеты!#REF!=0,0,Отчеты!DM$6/AVERAGE(Отчеты!#REF!)*360/Параметры!DM$36)</f>
        <v>#REF!</v>
      </c>
      <c r="DN195" s="84" t="e">
        <f>IF(Отчеты!#REF!=0,0,Отчеты!DN$6/AVERAGE(Отчеты!#REF!)*360/Параметры!DN$36)</f>
        <v>#REF!</v>
      </c>
      <c r="DO195" s="84" t="e">
        <f>IF(Отчеты!#REF!=0,0,Отчеты!DO$6/AVERAGE(Отчеты!#REF!)*360/Параметры!DO$36)</f>
        <v>#REF!</v>
      </c>
      <c r="DP195" s="84" t="e">
        <f>IF(Отчеты!#REF!=0,0,Отчеты!DP$6/AVERAGE(Отчеты!#REF!)*360/Параметры!DP$36)</f>
        <v>#REF!</v>
      </c>
      <c r="DQ195" s="84" t="e">
        <f>IF(Отчеты!#REF!=0,0,Отчеты!DQ$6/AVERAGE(Отчеты!#REF!)*360/Параметры!DQ$36)</f>
        <v>#REF!</v>
      </c>
      <c r="DR195" s="84" t="e">
        <f>IF(Отчеты!#REF!=0,0,Отчеты!DR$6/AVERAGE(Отчеты!#REF!)*360/Параметры!DR$36)</f>
        <v>#REF!</v>
      </c>
      <c r="DS195" s="84" t="e">
        <f>IF(Отчеты!#REF!=0,0,Отчеты!DS$6/AVERAGE(Отчеты!#REF!)*360/Параметры!DS$36)</f>
        <v>#REF!</v>
      </c>
      <c r="DT195" s="84" t="e">
        <f>IF(Отчеты!#REF!=0,0,Отчеты!DT$6/AVERAGE(Отчеты!#REF!)*360/Параметры!DT$36)</f>
        <v>#REF!</v>
      </c>
      <c r="DU195" s="84" t="e">
        <f>IF(Отчеты!#REF!=0,0,Отчеты!DU$6/AVERAGE(Отчеты!#REF!)*360/Параметры!DU$36)</f>
        <v>#REF!</v>
      </c>
      <c r="DV195" s="84" t="e">
        <f>IF(Отчеты!#REF!=0,0,Отчеты!DV$6/AVERAGE(Отчеты!#REF!)*360/Параметры!DV$36)</f>
        <v>#REF!</v>
      </c>
    </row>
    <row r="196" spans="1:128" hidden="1" x14ac:dyDescent="0.2">
      <c r="A196" s="10" t="str">
        <f ca="1">Language!A1345</f>
        <v>Оборачиваемость суммарных активов</v>
      </c>
      <c r="C196" s="46" t="str">
        <f ca="1">Language!$A$1468</f>
        <v>раз в год</v>
      </c>
      <c r="F196" s="6" t="s">
        <v>3193</v>
      </c>
      <c r="G196" s="84" t="e">
        <f>IF(Отчеты!#REF!=0,0,Отчеты!G6/AVERAGE(Отчеты!#REF!)*360/Параметры!G$36)</f>
        <v>#REF!</v>
      </c>
      <c r="H196" s="84" t="e">
        <f>IF(Отчеты!#REF!=0,0,Отчеты!H6/AVERAGE(Отчеты!#REF!)*360/Параметры!H$36)</f>
        <v>#REF!</v>
      </c>
      <c r="I196" s="84" t="e">
        <f>IF(Отчеты!#REF!=0,0,Отчеты!I6/AVERAGE(Отчеты!#REF!)*360/Параметры!I$36)</f>
        <v>#REF!</v>
      </c>
      <c r="J196" s="84" t="e">
        <f>IF(Отчеты!#REF!=0,0,Отчеты!J6/AVERAGE(Отчеты!#REF!)*360/Параметры!J$36)</f>
        <v>#REF!</v>
      </c>
      <c r="K196" s="84" t="e">
        <f>IF(Отчеты!#REF!=0,0,Отчеты!K6/AVERAGE(Отчеты!#REF!)*360/Параметры!K$36)</f>
        <v>#REF!</v>
      </c>
      <c r="L196" s="84" t="e">
        <f>IF(Отчеты!#REF!=0,0,Отчеты!L6/AVERAGE(Отчеты!#REF!)*360/Параметры!L$36)</f>
        <v>#REF!</v>
      </c>
      <c r="M196" s="84" t="e">
        <f>IF(Отчеты!#REF!=0,0,Отчеты!M6/AVERAGE(Отчеты!#REF!)*360/Параметры!M$36)</f>
        <v>#REF!</v>
      </c>
      <c r="N196" s="84" t="e">
        <f>IF(Отчеты!#REF!=0,0,Отчеты!N6/AVERAGE(Отчеты!#REF!)*360/Параметры!N$36)</f>
        <v>#REF!</v>
      </c>
      <c r="O196" s="84" t="e">
        <f>IF(Отчеты!#REF!=0,0,Отчеты!O6/AVERAGE(Отчеты!#REF!)*360/Параметры!O$36)</f>
        <v>#REF!</v>
      </c>
      <c r="P196" s="84" t="e">
        <f>IF(Отчеты!#REF!=0,0,Отчеты!P6/AVERAGE(Отчеты!#REF!)*360/Параметры!P$36)</f>
        <v>#REF!</v>
      </c>
      <c r="Q196" s="84" t="e">
        <f>IF(Отчеты!#REF!=0,0,Отчеты!Q6/AVERAGE(Отчеты!#REF!)*360/Параметры!Q$36)</f>
        <v>#REF!</v>
      </c>
      <c r="R196" s="84" t="e">
        <f>IF(Отчеты!#REF!=0,0,Отчеты!R6/AVERAGE(Отчеты!#REF!)*360/Параметры!R$36)</f>
        <v>#REF!</v>
      </c>
      <c r="S196" s="84" t="e">
        <f>IF(Отчеты!#REF!=0,0,Отчеты!S6/AVERAGE(Отчеты!#REF!)*360/Параметры!S$36)</f>
        <v>#REF!</v>
      </c>
      <c r="T196" s="84" t="e">
        <f>IF(Отчеты!#REF!=0,0,Отчеты!T6/AVERAGE(Отчеты!#REF!)*360/Параметры!T$36)</f>
        <v>#REF!</v>
      </c>
      <c r="U196" s="84" t="e">
        <f>IF(Отчеты!#REF!=0,0,Отчеты!U6/AVERAGE(Отчеты!#REF!)*360/Параметры!U$36)</f>
        <v>#REF!</v>
      </c>
      <c r="V196" s="84" t="e">
        <f>IF(Отчеты!#REF!=0,0,Отчеты!V6/AVERAGE(Отчеты!#REF!)*360/Параметры!V$36)</f>
        <v>#REF!</v>
      </c>
      <c r="W196" s="84" t="e">
        <f>IF(Отчеты!#REF!=0,0,Отчеты!W6/AVERAGE(Отчеты!#REF!)*360/Параметры!W$36)</f>
        <v>#REF!</v>
      </c>
      <c r="X196" s="84" t="e">
        <f>IF(Отчеты!#REF!=0,0,Отчеты!X6/AVERAGE(Отчеты!#REF!)*360/Параметры!X$36)</f>
        <v>#REF!</v>
      </c>
      <c r="Y196" s="84" t="e">
        <f>IF(Отчеты!#REF!=0,0,Отчеты!Y6/AVERAGE(Отчеты!#REF!)*360/Параметры!Y$36)</f>
        <v>#REF!</v>
      </c>
      <c r="Z196" s="84" t="e">
        <f>IF(Отчеты!#REF!=0,0,Отчеты!Z6/AVERAGE(Отчеты!#REF!)*360/Параметры!Z$36)</f>
        <v>#REF!</v>
      </c>
      <c r="AA196" s="84" t="e">
        <f>IF(Отчеты!#REF!=0,0,Отчеты!AA6/AVERAGE(Отчеты!#REF!)*360/Параметры!AA$36)</f>
        <v>#REF!</v>
      </c>
      <c r="AB196" s="84" t="e">
        <f>IF(Отчеты!#REF!=0,0,Отчеты!AB6/AVERAGE(Отчеты!#REF!)*360/Параметры!AB$36)</f>
        <v>#REF!</v>
      </c>
      <c r="AC196" s="84" t="e">
        <f>IF(Отчеты!#REF!=0,0,Отчеты!AC6/AVERAGE(Отчеты!#REF!)*360/Параметры!AC$36)</f>
        <v>#REF!</v>
      </c>
      <c r="AD196" s="84" t="e">
        <f>IF(Отчеты!#REF!=0,0,Отчеты!AD6/AVERAGE(Отчеты!#REF!)*360/Параметры!AD$36)</f>
        <v>#REF!</v>
      </c>
      <c r="AE196" s="84" t="e">
        <f>IF(Отчеты!#REF!=0,0,Отчеты!AE6/AVERAGE(Отчеты!#REF!)*360/Параметры!AE$36)</f>
        <v>#REF!</v>
      </c>
      <c r="AF196" s="84" t="e">
        <f>IF(Отчеты!#REF!=0,0,Отчеты!AF6/AVERAGE(Отчеты!#REF!)*360/Параметры!AF$36)</f>
        <v>#REF!</v>
      </c>
      <c r="AG196" s="84" t="e">
        <f>IF(Отчеты!#REF!=0,0,Отчеты!AG6/AVERAGE(Отчеты!#REF!)*360/Параметры!AG$36)</f>
        <v>#REF!</v>
      </c>
      <c r="AH196" s="84" t="e">
        <f>IF(Отчеты!#REF!=0,0,Отчеты!AH6/AVERAGE(Отчеты!#REF!)*360/Параметры!AH$36)</f>
        <v>#REF!</v>
      </c>
      <c r="AI196" s="84" t="e">
        <f>IF(Отчеты!#REF!=0,0,Отчеты!AI6/AVERAGE(Отчеты!#REF!)*360/Параметры!AI$36)</f>
        <v>#REF!</v>
      </c>
      <c r="AJ196" s="84" t="e">
        <f>IF(Отчеты!#REF!=0,0,Отчеты!AJ6/AVERAGE(Отчеты!#REF!)*360/Параметры!AJ$36)</f>
        <v>#REF!</v>
      </c>
      <c r="AK196" s="84" t="e">
        <f>IF(Отчеты!#REF!=0,0,Отчеты!AK6/AVERAGE(Отчеты!#REF!)*360/Параметры!AK$36)</f>
        <v>#REF!</v>
      </c>
      <c r="AL196" s="84" t="e">
        <f>IF(Отчеты!#REF!=0,0,Отчеты!AL6/AVERAGE(Отчеты!#REF!)*360/Параметры!AL$36)</f>
        <v>#REF!</v>
      </c>
      <c r="AM196" s="84" t="e">
        <f>IF(Отчеты!#REF!=0,0,Отчеты!AM6/AVERAGE(Отчеты!#REF!)*360/Параметры!AM$36)</f>
        <v>#REF!</v>
      </c>
      <c r="AN196" s="84" t="e">
        <f>IF(Отчеты!#REF!=0,0,Отчеты!AN6/AVERAGE(Отчеты!#REF!)*360/Параметры!AN$36)</f>
        <v>#REF!</v>
      </c>
      <c r="AO196" s="84" t="e">
        <f>IF(Отчеты!#REF!=0,0,Отчеты!AO6/AVERAGE(Отчеты!#REF!)*360/Параметры!AO$36)</f>
        <v>#REF!</v>
      </c>
      <c r="AP196" s="84" t="e">
        <f>IF(Отчеты!#REF!=0,0,Отчеты!AP6/AVERAGE(Отчеты!#REF!)*360/Параметры!AP$36)</f>
        <v>#REF!</v>
      </c>
      <c r="AQ196" s="84" t="e">
        <f>IF(Отчеты!#REF!=0,0,Отчеты!AQ6/AVERAGE(Отчеты!#REF!)*360/Параметры!AQ$36)</f>
        <v>#REF!</v>
      </c>
      <c r="AR196" s="84" t="e">
        <f>IF(Отчеты!#REF!=0,0,Отчеты!AR6/AVERAGE(Отчеты!#REF!)*360/Параметры!AR$36)</f>
        <v>#REF!</v>
      </c>
      <c r="AS196" s="84" t="e">
        <f>IF(Отчеты!#REF!=0,0,Отчеты!AS6/AVERAGE(Отчеты!#REF!)*360/Параметры!AS$36)</f>
        <v>#REF!</v>
      </c>
      <c r="AT196" s="84" t="e">
        <f>IF(Отчеты!#REF!=0,0,Отчеты!AT6/AVERAGE(Отчеты!#REF!)*360/Параметры!AT$36)</f>
        <v>#REF!</v>
      </c>
      <c r="AU196" s="84" t="e">
        <f>IF(Отчеты!#REF!=0,0,Отчеты!AU6/AVERAGE(Отчеты!#REF!)*360/Параметры!AU$36)</f>
        <v>#REF!</v>
      </c>
      <c r="AV196" s="84" t="e">
        <f>IF(Отчеты!#REF!=0,0,Отчеты!AV6/AVERAGE(Отчеты!#REF!)*360/Параметры!AV$36)</f>
        <v>#REF!</v>
      </c>
      <c r="AW196" s="84" t="e">
        <f>IF(Отчеты!#REF!=0,0,Отчеты!AW6/AVERAGE(Отчеты!#REF!)*360/Параметры!AW$36)</f>
        <v>#REF!</v>
      </c>
      <c r="AX196" s="84" t="e">
        <f>IF(Отчеты!#REF!=0,0,Отчеты!AX6/AVERAGE(Отчеты!#REF!)*360/Параметры!AX$36)</f>
        <v>#REF!</v>
      </c>
      <c r="AY196" s="84" t="e">
        <f>IF(Отчеты!#REF!=0,0,Отчеты!AY6/AVERAGE(Отчеты!#REF!)*360/Параметры!AY$36)</f>
        <v>#REF!</v>
      </c>
      <c r="AZ196" s="84" t="e">
        <f>IF(Отчеты!#REF!=0,0,Отчеты!AZ6/AVERAGE(Отчеты!#REF!)*360/Параметры!AZ$36)</f>
        <v>#REF!</v>
      </c>
      <c r="BA196" s="84" t="e">
        <f>IF(Отчеты!#REF!=0,0,Отчеты!BA6/AVERAGE(Отчеты!#REF!)*360/Параметры!BA$36)</f>
        <v>#REF!</v>
      </c>
      <c r="BB196" s="84" t="e">
        <f>IF(Отчеты!#REF!=0,0,Отчеты!BB6/AVERAGE(Отчеты!#REF!)*360/Параметры!BB$36)</f>
        <v>#REF!</v>
      </c>
      <c r="BC196" s="84" t="e">
        <f>IF(Отчеты!#REF!=0,0,Отчеты!BC6/AVERAGE(Отчеты!#REF!)*360/Параметры!BC$36)</f>
        <v>#REF!</v>
      </c>
      <c r="BD196" s="84" t="e">
        <f>IF(Отчеты!#REF!=0,0,Отчеты!BD6/AVERAGE(Отчеты!#REF!)*360/Параметры!BD$36)</f>
        <v>#REF!</v>
      </c>
      <c r="BE196" s="84" t="e">
        <f>IF(Отчеты!#REF!=0,0,Отчеты!BE6/AVERAGE(Отчеты!#REF!)*360/Параметры!BE$36)</f>
        <v>#REF!</v>
      </c>
      <c r="BF196" s="84" t="e">
        <f>IF(Отчеты!#REF!=0,0,Отчеты!BF6/AVERAGE(Отчеты!#REF!)*360/Параметры!BF$36)</f>
        <v>#REF!</v>
      </c>
      <c r="BG196" s="84" t="e">
        <f>IF(Отчеты!#REF!=0,0,Отчеты!BG6/AVERAGE(Отчеты!#REF!)*360/Параметры!BG$36)</f>
        <v>#REF!</v>
      </c>
      <c r="BH196" s="84" t="e">
        <f>IF(Отчеты!#REF!=0,0,Отчеты!BH6/AVERAGE(Отчеты!#REF!)*360/Параметры!BH$36)</f>
        <v>#REF!</v>
      </c>
      <c r="BI196" s="84" t="e">
        <f>IF(Отчеты!#REF!=0,0,Отчеты!BI6/AVERAGE(Отчеты!#REF!)*360/Параметры!BI$36)</f>
        <v>#REF!</v>
      </c>
      <c r="BJ196" s="84" t="e">
        <f>IF(Отчеты!#REF!=0,0,Отчеты!BJ6/AVERAGE(Отчеты!#REF!)*360/Параметры!BJ$36)</f>
        <v>#REF!</v>
      </c>
      <c r="BK196" s="84" t="e">
        <f>IF(Отчеты!#REF!=0,0,Отчеты!BK6/AVERAGE(Отчеты!#REF!)*360/Параметры!BK$36)</f>
        <v>#REF!</v>
      </c>
      <c r="BL196" s="84" t="e">
        <f>IF(Отчеты!#REF!=0,0,Отчеты!BL6/AVERAGE(Отчеты!#REF!)*360/Параметры!BL$36)</f>
        <v>#REF!</v>
      </c>
      <c r="BM196" s="84" t="e">
        <f>IF(Отчеты!#REF!=0,0,Отчеты!BM6/AVERAGE(Отчеты!#REF!)*360/Параметры!BM$36)</f>
        <v>#REF!</v>
      </c>
      <c r="BN196" s="84" t="e">
        <f>IF(Отчеты!#REF!=0,0,Отчеты!BN6/AVERAGE(Отчеты!#REF!)*360/Параметры!BN$36)</f>
        <v>#REF!</v>
      </c>
      <c r="BO196" s="84" t="e">
        <f>IF(Отчеты!#REF!=0,0,Отчеты!BO6/AVERAGE(Отчеты!#REF!)*360/Параметры!BO$36)</f>
        <v>#REF!</v>
      </c>
      <c r="BP196" s="84" t="e">
        <f>IF(Отчеты!#REF!=0,0,Отчеты!BP6/AVERAGE(Отчеты!#REF!)*360/Параметры!BP$36)</f>
        <v>#REF!</v>
      </c>
      <c r="BQ196" s="84" t="e">
        <f>IF(Отчеты!#REF!=0,0,Отчеты!BQ6/AVERAGE(Отчеты!#REF!)*360/Параметры!BQ$36)</f>
        <v>#REF!</v>
      </c>
      <c r="BR196" s="84" t="e">
        <f>IF(Отчеты!#REF!=0,0,Отчеты!BR6/AVERAGE(Отчеты!#REF!)*360/Параметры!BR$36)</f>
        <v>#REF!</v>
      </c>
      <c r="BS196" s="84" t="e">
        <f>IF(Отчеты!#REF!=0,0,Отчеты!BS6/AVERAGE(Отчеты!#REF!)*360/Параметры!BS$36)</f>
        <v>#REF!</v>
      </c>
      <c r="BT196" s="84" t="e">
        <f>IF(Отчеты!#REF!=0,0,Отчеты!BT6/AVERAGE(Отчеты!#REF!)*360/Параметры!BT$36)</f>
        <v>#REF!</v>
      </c>
      <c r="BU196" s="84" t="e">
        <f>IF(Отчеты!#REF!=0,0,Отчеты!BU6/AVERAGE(Отчеты!#REF!)*360/Параметры!BU$36)</f>
        <v>#REF!</v>
      </c>
      <c r="BV196" s="84" t="e">
        <f>IF(Отчеты!#REF!=0,0,Отчеты!BV6/AVERAGE(Отчеты!#REF!)*360/Параметры!BV$36)</f>
        <v>#REF!</v>
      </c>
      <c r="BW196" s="84" t="e">
        <f>IF(Отчеты!#REF!=0,0,Отчеты!BW6/AVERAGE(Отчеты!#REF!)*360/Параметры!BW$36)</f>
        <v>#REF!</v>
      </c>
      <c r="BX196" s="84" t="e">
        <f>IF(Отчеты!#REF!=0,0,Отчеты!BX6/AVERAGE(Отчеты!#REF!)*360/Параметры!BX$36)</f>
        <v>#REF!</v>
      </c>
      <c r="BY196" s="84" t="e">
        <f>IF(Отчеты!#REF!=0,0,Отчеты!BY6/AVERAGE(Отчеты!#REF!)*360/Параметры!BY$36)</f>
        <v>#REF!</v>
      </c>
      <c r="BZ196" s="84" t="e">
        <f>IF(Отчеты!#REF!=0,0,Отчеты!BZ6/AVERAGE(Отчеты!#REF!)*360/Параметры!BZ$36)</f>
        <v>#REF!</v>
      </c>
      <c r="CA196" s="84" t="e">
        <f>IF(Отчеты!#REF!=0,0,Отчеты!CA6/AVERAGE(Отчеты!#REF!)*360/Параметры!CA$36)</f>
        <v>#REF!</v>
      </c>
      <c r="CB196" s="84" t="e">
        <f>IF(Отчеты!#REF!=0,0,Отчеты!CB6/AVERAGE(Отчеты!#REF!)*360/Параметры!CB$36)</f>
        <v>#REF!</v>
      </c>
      <c r="CC196" s="84" t="e">
        <f>IF(Отчеты!#REF!=0,0,Отчеты!CC6/AVERAGE(Отчеты!#REF!)*360/Параметры!CC$36)</f>
        <v>#REF!</v>
      </c>
      <c r="CD196" s="84" t="e">
        <f>IF(Отчеты!#REF!=0,0,Отчеты!CD6/AVERAGE(Отчеты!#REF!)*360/Параметры!CD$36)</f>
        <v>#REF!</v>
      </c>
      <c r="CE196" s="84" t="e">
        <f>IF(Отчеты!#REF!=0,0,Отчеты!CE6/AVERAGE(Отчеты!#REF!)*360/Параметры!CE$36)</f>
        <v>#REF!</v>
      </c>
      <c r="CF196" s="84" t="e">
        <f>IF(Отчеты!#REF!=0,0,Отчеты!CF6/AVERAGE(Отчеты!#REF!)*360/Параметры!CF$36)</f>
        <v>#REF!</v>
      </c>
      <c r="CG196" s="84" t="e">
        <f>IF(Отчеты!#REF!=0,0,Отчеты!CG6/AVERAGE(Отчеты!#REF!)*360/Параметры!CG$36)</f>
        <v>#REF!</v>
      </c>
      <c r="CH196" s="84" t="e">
        <f>IF(Отчеты!#REF!=0,0,Отчеты!CH6/AVERAGE(Отчеты!#REF!)*360/Параметры!CH$36)</f>
        <v>#REF!</v>
      </c>
      <c r="CI196" s="84" t="e">
        <f>IF(Отчеты!#REF!=0,0,Отчеты!CI6/AVERAGE(Отчеты!#REF!)*360/Параметры!CI$36)</f>
        <v>#REF!</v>
      </c>
      <c r="CJ196" s="84" t="e">
        <f>IF(Отчеты!#REF!=0,0,Отчеты!CJ6/AVERAGE(Отчеты!#REF!)*360/Параметры!CJ$36)</f>
        <v>#REF!</v>
      </c>
      <c r="CK196" s="84" t="e">
        <f>IF(Отчеты!#REF!=0,0,Отчеты!CK6/AVERAGE(Отчеты!#REF!)*360/Параметры!CK$36)</f>
        <v>#REF!</v>
      </c>
      <c r="CL196" s="84" t="e">
        <f>IF(Отчеты!#REF!=0,0,Отчеты!CL6/AVERAGE(Отчеты!#REF!)*360/Параметры!CL$36)</f>
        <v>#REF!</v>
      </c>
      <c r="CM196" s="84" t="e">
        <f>IF(Отчеты!#REF!=0,0,Отчеты!CM6/AVERAGE(Отчеты!#REF!)*360/Параметры!CM$36)</f>
        <v>#REF!</v>
      </c>
      <c r="CN196" s="84" t="e">
        <f>IF(Отчеты!#REF!=0,0,Отчеты!CN6/AVERAGE(Отчеты!#REF!)*360/Параметры!CN$36)</f>
        <v>#REF!</v>
      </c>
      <c r="CO196" s="84" t="e">
        <f>IF(Отчеты!#REF!=0,0,Отчеты!CO6/AVERAGE(Отчеты!#REF!)*360/Параметры!CO$36)</f>
        <v>#REF!</v>
      </c>
      <c r="CP196" s="84" t="e">
        <f>IF(Отчеты!#REF!=0,0,Отчеты!CP6/AVERAGE(Отчеты!#REF!)*360/Параметры!CP$36)</f>
        <v>#REF!</v>
      </c>
      <c r="CQ196" s="84" t="e">
        <f>IF(Отчеты!#REF!=0,0,Отчеты!CQ6/AVERAGE(Отчеты!#REF!)*360/Параметры!CQ$36)</f>
        <v>#REF!</v>
      </c>
      <c r="CR196" s="84" t="e">
        <f>IF(Отчеты!#REF!=0,0,Отчеты!CR6/AVERAGE(Отчеты!#REF!)*360/Параметры!CR$36)</f>
        <v>#REF!</v>
      </c>
      <c r="CS196" s="84" t="e">
        <f>IF(Отчеты!#REF!=0,0,Отчеты!CS6/AVERAGE(Отчеты!#REF!)*360/Параметры!CS$36)</f>
        <v>#REF!</v>
      </c>
      <c r="CT196" s="84" t="e">
        <f>IF(Отчеты!#REF!=0,0,Отчеты!CT6/AVERAGE(Отчеты!#REF!)*360/Параметры!CT$36)</f>
        <v>#REF!</v>
      </c>
      <c r="CU196" s="84" t="e">
        <f>IF(Отчеты!#REF!=0,0,Отчеты!CU6/AVERAGE(Отчеты!#REF!)*360/Параметры!CU$36)</f>
        <v>#REF!</v>
      </c>
      <c r="CV196" s="84" t="e">
        <f>IF(Отчеты!#REF!=0,0,Отчеты!CV6/AVERAGE(Отчеты!#REF!)*360/Параметры!CV$36)</f>
        <v>#REF!</v>
      </c>
      <c r="CW196" s="84" t="e">
        <f>IF(Отчеты!#REF!=0,0,Отчеты!CW6/AVERAGE(Отчеты!#REF!)*360/Параметры!CW$36)</f>
        <v>#REF!</v>
      </c>
      <c r="CX196" s="84" t="e">
        <f>IF(Отчеты!#REF!=0,0,Отчеты!CX6/AVERAGE(Отчеты!#REF!)*360/Параметры!CX$36)</f>
        <v>#REF!</v>
      </c>
      <c r="CY196" s="84" t="e">
        <f>IF(Отчеты!#REF!=0,0,Отчеты!CY6/AVERAGE(Отчеты!#REF!)*360/Параметры!CY$36)</f>
        <v>#REF!</v>
      </c>
      <c r="CZ196" s="84" t="e">
        <f>IF(Отчеты!#REF!=0,0,Отчеты!CZ6/AVERAGE(Отчеты!#REF!)*360/Параметры!CZ$36)</f>
        <v>#REF!</v>
      </c>
      <c r="DA196" s="84" t="e">
        <f>IF(Отчеты!#REF!=0,0,Отчеты!DA6/AVERAGE(Отчеты!#REF!)*360/Параметры!DA$36)</f>
        <v>#REF!</v>
      </c>
      <c r="DB196" s="84" t="e">
        <f>IF(Отчеты!#REF!=0,0,Отчеты!DB6/AVERAGE(Отчеты!#REF!)*360/Параметры!DB$36)</f>
        <v>#REF!</v>
      </c>
      <c r="DC196" s="84" t="e">
        <f>IF(Отчеты!#REF!=0,0,Отчеты!DC6/AVERAGE(Отчеты!#REF!)*360/Параметры!DC$36)</f>
        <v>#REF!</v>
      </c>
      <c r="DD196" s="84" t="e">
        <f>IF(Отчеты!#REF!=0,0,Отчеты!DD6/AVERAGE(Отчеты!#REF!)*360/Параметры!DD$36)</f>
        <v>#REF!</v>
      </c>
      <c r="DE196" s="84" t="e">
        <f>IF(Отчеты!#REF!=0,0,Отчеты!DE6/AVERAGE(Отчеты!#REF!)*360/Параметры!DE$36)</f>
        <v>#REF!</v>
      </c>
      <c r="DF196" s="84" t="e">
        <f>IF(Отчеты!#REF!=0,0,Отчеты!DF6/AVERAGE(Отчеты!#REF!)*360/Параметры!DF$36)</f>
        <v>#REF!</v>
      </c>
      <c r="DG196" s="84" t="e">
        <f>IF(Отчеты!#REF!=0,0,Отчеты!DG6/AVERAGE(Отчеты!#REF!)*360/Параметры!DG$36)</f>
        <v>#REF!</v>
      </c>
      <c r="DH196" s="84" t="e">
        <f>IF(Отчеты!#REF!=0,0,Отчеты!DH6/AVERAGE(Отчеты!#REF!)*360/Параметры!DH$36)</f>
        <v>#REF!</v>
      </c>
      <c r="DI196" s="84" t="e">
        <f>IF(Отчеты!#REF!=0,0,Отчеты!DI6/AVERAGE(Отчеты!#REF!)*360/Параметры!DI$36)</f>
        <v>#REF!</v>
      </c>
      <c r="DJ196" s="84" t="e">
        <f>IF(Отчеты!#REF!=0,0,Отчеты!DJ6/AVERAGE(Отчеты!#REF!)*360/Параметры!DJ$36)</f>
        <v>#REF!</v>
      </c>
      <c r="DK196" s="84" t="e">
        <f>IF(Отчеты!#REF!=0,0,Отчеты!DK6/AVERAGE(Отчеты!#REF!)*360/Параметры!DK$36)</f>
        <v>#REF!</v>
      </c>
      <c r="DL196" s="84" t="e">
        <f>IF(Отчеты!#REF!=0,0,Отчеты!DL6/AVERAGE(Отчеты!#REF!)*360/Параметры!DL$36)</f>
        <v>#REF!</v>
      </c>
      <c r="DM196" s="84" t="e">
        <f>IF(Отчеты!#REF!=0,0,Отчеты!DM6/AVERAGE(Отчеты!#REF!)*360/Параметры!DM$36)</f>
        <v>#REF!</v>
      </c>
      <c r="DN196" s="84" t="e">
        <f>IF(Отчеты!#REF!=0,0,Отчеты!DN6/AVERAGE(Отчеты!#REF!)*360/Параметры!DN$36)</f>
        <v>#REF!</v>
      </c>
      <c r="DO196" s="84" t="e">
        <f>IF(Отчеты!#REF!=0,0,Отчеты!DO6/AVERAGE(Отчеты!#REF!)*360/Параметры!DO$36)</f>
        <v>#REF!</v>
      </c>
      <c r="DP196" s="84" t="e">
        <f>IF(Отчеты!#REF!=0,0,Отчеты!DP6/AVERAGE(Отчеты!#REF!)*360/Параметры!DP$36)</f>
        <v>#REF!</v>
      </c>
      <c r="DQ196" s="84" t="e">
        <f>IF(Отчеты!#REF!=0,0,Отчеты!DQ6/AVERAGE(Отчеты!#REF!)*360/Параметры!DQ$36)</f>
        <v>#REF!</v>
      </c>
      <c r="DR196" s="84" t="e">
        <f>IF(Отчеты!#REF!=0,0,Отчеты!DR6/AVERAGE(Отчеты!#REF!)*360/Параметры!DR$36)</f>
        <v>#REF!</v>
      </c>
      <c r="DS196" s="84" t="e">
        <f>IF(Отчеты!#REF!=0,0,Отчеты!DS6/AVERAGE(Отчеты!#REF!)*360/Параметры!DS$36)</f>
        <v>#REF!</v>
      </c>
      <c r="DT196" s="84" t="e">
        <f>IF(Отчеты!#REF!=0,0,Отчеты!DT6/AVERAGE(Отчеты!#REF!)*360/Параметры!DT$36)</f>
        <v>#REF!</v>
      </c>
      <c r="DU196" s="84" t="e">
        <f>IF(Отчеты!#REF!=0,0,Отчеты!DU6/AVERAGE(Отчеты!#REF!)*360/Параметры!DU$36)</f>
        <v>#REF!</v>
      </c>
      <c r="DV196" s="84" t="e">
        <f>IF(Отчеты!#REF!=0,0,Отчеты!DV6/AVERAGE(Отчеты!#REF!)*360/Параметры!DV$36)</f>
        <v>#REF!</v>
      </c>
    </row>
    <row r="197" spans="1:128" hidden="1" x14ac:dyDescent="0.2">
      <c r="A197" s="12"/>
      <c r="B197" s="77"/>
      <c r="C197" s="49"/>
      <c r="D197" s="14"/>
      <c r="E197" s="14" t="s">
        <v>651</v>
      </c>
      <c r="F197" s="14" t="s">
        <v>2961</v>
      </c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</row>
    <row r="198" spans="1:128" hidden="1" x14ac:dyDescent="0.2"/>
    <row r="199" spans="1:128" hidden="1" x14ac:dyDescent="0.2"/>
    <row r="200" spans="1:128" s="9" customFormat="1" ht="25.5" hidden="1" customHeight="1" thickBot="1" x14ac:dyDescent="0.25">
      <c r="A200" s="269" t="str">
        <f ca="1">Language!A1418</f>
        <v>БЮДЖЕТНАЯ ЭФФЕКТИВНОСТЬ</v>
      </c>
      <c r="B200" s="280"/>
      <c r="C200" s="281"/>
      <c r="D200" s="271"/>
      <c r="E200" s="271" t="s">
        <v>802</v>
      </c>
      <c r="F200" s="271" t="s">
        <v>3260</v>
      </c>
      <c r="G200" s="272" t="str">
        <f ca="1">Параметры!G$40</f>
        <v>авг.22</v>
      </c>
      <c r="H200" s="272" t="str">
        <f ca="1">Параметры!H$40</f>
        <v>сен.22</v>
      </c>
      <c r="I200" s="272" t="str">
        <f ca="1">Параметры!I$40</f>
        <v>окт.22</v>
      </c>
      <c r="J200" s="272" t="str">
        <f ca="1">Параметры!J$40</f>
        <v>ноя.22</v>
      </c>
      <c r="K200" s="272" t="str">
        <f ca="1">Параметры!K$40</f>
        <v>дек.22</v>
      </c>
      <c r="L200" s="272" t="str">
        <f ca="1">Параметры!L$40</f>
        <v>янв.23</v>
      </c>
      <c r="M200" s="272" t="str">
        <f ca="1">Параметры!M$40</f>
        <v>фев.23</v>
      </c>
      <c r="N200" s="272" t="str">
        <f ca="1">Параметры!N$40</f>
        <v>мар.23</v>
      </c>
      <c r="O200" s="272" t="str">
        <f ca="1">Параметры!O$40</f>
        <v>апр.23</v>
      </c>
      <c r="P200" s="272" t="str">
        <f ca="1">Параметры!P$40</f>
        <v>май.23</v>
      </c>
      <c r="Q200" s="272" t="str">
        <f ca="1">Параметры!Q$40</f>
        <v>июн.23</v>
      </c>
      <c r="R200" s="272" t="str">
        <f ca="1">Параметры!R$40</f>
        <v>июл.23</v>
      </c>
      <c r="S200" s="272" t="str">
        <f ca="1">Параметры!S$40</f>
        <v>авг.23</v>
      </c>
      <c r="T200" s="272" t="str">
        <f ca="1">Параметры!T$40</f>
        <v>сен.23</v>
      </c>
      <c r="U200" s="272" t="str">
        <f ca="1">Параметры!U$40</f>
        <v>окт.23</v>
      </c>
      <c r="V200" s="272" t="str">
        <f ca="1">Параметры!V$40</f>
        <v>ноя.23</v>
      </c>
      <c r="W200" s="272" t="str">
        <f ca="1">Параметры!W$40</f>
        <v>дек.23</v>
      </c>
      <c r="X200" s="272" t="str">
        <f ca="1">Параметры!X$40</f>
        <v>янв.24</v>
      </c>
      <c r="Y200" s="272" t="str">
        <f ca="1">Параметры!Y$40</f>
        <v>фев.24</v>
      </c>
      <c r="Z200" s="272" t="str">
        <f ca="1">Параметры!Z$40</f>
        <v>мар.24</v>
      </c>
      <c r="AA200" s="272" t="str">
        <f ca="1">Параметры!AA$40</f>
        <v>апр.24</v>
      </c>
      <c r="AB200" s="272" t="str">
        <f ca="1">Параметры!AB$40</f>
        <v>май.24</v>
      </c>
      <c r="AC200" s="272" t="str">
        <f ca="1">Параметры!AC$40</f>
        <v>июн.24</v>
      </c>
      <c r="AD200" s="272" t="str">
        <f ca="1">Параметры!AD$40</f>
        <v>июл.24</v>
      </c>
      <c r="AE200" s="272" t="str">
        <f ca="1">Параметры!AE$40</f>
        <v>авг.24</v>
      </c>
      <c r="AF200" s="272" t="str">
        <f ca="1">Параметры!AF$40</f>
        <v>сен.24</v>
      </c>
      <c r="AG200" s="272" t="str">
        <f ca="1">Параметры!AG$40</f>
        <v>окт.24</v>
      </c>
      <c r="AH200" s="272" t="str">
        <f ca="1">Параметры!AH$40</f>
        <v>ноя.24</v>
      </c>
      <c r="AI200" s="272" t="str">
        <f ca="1">Параметры!AI$40</f>
        <v>дек.24</v>
      </c>
      <c r="AJ200" s="272" t="str">
        <f ca="1">Параметры!AJ$40</f>
        <v>янв.25</v>
      </c>
      <c r="AK200" s="272" t="str">
        <f ca="1">Параметры!AK$40</f>
        <v>фев.25</v>
      </c>
      <c r="AL200" s="272" t="str">
        <f ca="1">Параметры!AL$40</f>
        <v>мар.25</v>
      </c>
      <c r="AM200" s="272" t="str">
        <f ca="1">Параметры!AM$40</f>
        <v>апр.25</v>
      </c>
      <c r="AN200" s="272" t="str">
        <f ca="1">Параметры!AN$40</f>
        <v>май.25</v>
      </c>
      <c r="AO200" s="272" t="str">
        <f ca="1">Параметры!AO$40</f>
        <v>июн.25</v>
      </c>
      <c r="AP200" s="272" t="str">
        <f ca="1">Параметры!AP$40</f>
        <v>июл.25</v>
      </c>
      <c r="AQ200" s="272" t="str">
        <f ca="1">Параметры!AQ$40</f>
        <v>авг.25</v>
      </c>
      <c r="AR200" s="272" t="str">
        <f ca="1">Параметры!AR$40</f>
        <v>сен.25</v>
      </c>
      <c r="AS200" s="272" t="str">
        <f ca="1">Параметры!AS$40</f>
        <v>окт.25</v>
      </c>
      <c r="AT200" s="272" t="str">
        <f ca="1">Параметры!AT$40</f>
        <v>ноя.25</v>
      </c>
      <c r="AU200" s="272" t="str">
        <f ca="1">Параметры!AU$40</f>
        <v>дек.25</v>
      </c>
      <c r="AV200" s="272" t="str">
        <f ca="1">Параметры!AV$40</f>
        <v>янв.26</v>
      </c>
      <c r="AW200" s="272" t="str">
        <f ca="1">Параметры!AW$40</f>
        <v>фев.26</v>
      </c>
      <c r="AX200" s="272" t="str">
        <f ca="1">Параметры!AX$40</f>
        <v>мар.26</v>
      </c>
      <c r="AY200" s="272" t="str">
        <f ca="1">Параметры!AY$40</f>
        <v>апр.26</v>
      </c>
      <c r="AZ200" s="272" t="str">
        <f ca="1">Параметры!AZ$40</f>
        <v>май.26</v>
      </c>
      <c r="BA200" s="272" t="str">
        <f ca="1">Параметры!BA$40</f>
        <v>июн.26</v>
      </c>
      <c r="BB200" s="272" t="str">
        <f ca="1">Параметры!BB$40</f>
        <v>июл.26</v>
      </c>
      <c r="BC200" s="272" t="str">
        <f ca="1">Параметры!BC$40</f>
        <v>авг.26</v>
      </c>
      <c r="BD200" s="272" t="str">
        <f ca="1">Параметры!BD$40</f>
        <v>сен.26</v>
      </c>
      <c r="BE200" s="272" t="str">
        <f ca="1">Параметры!BE$40</f>
        <v>окт.26</v>
      </c>
      <c r="BF200" s="272" t="str">
        <f ca="1">Параметры!BF$40</f>
        <v>ноя.26</v>
      </c>
      <c r="BG200" s="272" t="str">
        <f ca="1">Параметры!BG$40</f>
        <v>дек.26</v>
      </c>
      <c r="BH200" s="272" t="str">
        <f ca="1">Параметры!BH$40</f>
        <v>янв.27</v>
      </c>
      <c r="BI200" s="272" t="str">
        <f ca="1">Параметры!BI$40</f>
        <v>фев.27</v>
      </c>
      <c r="BJ200" s="272" t="str">
        <f ca="1">Параметры!BJ$40</f>
        <v>мар.27</v>
      </c>
      <c r="BK200" s="272" t="str">
        <f ca="1">Параметры!BK$40</f>
        <v>апр.27</v>
      </c>
      <c r="BL200" s="272" t="str">
        <f ca="1">Параметры!BL$40</f>
        <v>май.27</v>
      </c>
      <c r="BM200" s="272" t="str">
        <f ca="1">Параметры!BM$40</f>
        <v>июн.27</v>
      </c>
      <c r="BN200" s="272" t="str">
        <f ca="1">Параметры!BN$40</f>
        <v>июл.27</v>
      </c>
      <c r="BO200" s="272" t="str">
        <f ca="1">Параметры!BO$40</f>
        <v>авг.27</v>
      </c>
      <c r="BP200" s="272" t="str">
        <f ca="1">Параметры!BP$40</f>
        <v>сен.27</v>
      </c>
      <c r="BQ200" s="272" t="str">
        <f ca="1">Параметры!BQ$40</f>
        <v>окт.27</v>
      </c>
      <c r="BR200" s="272" t="str">
        <f ca="1">Параметры!BR$40</f>
        <v>ноя.27</v>
      </c>
      <c r="BS200" s="272" t="str">
        <f ca="1">Параметры!BS$40</f>
        <v>дек.27</v>
      </c>
      <c r="BT200" s="272" t="str">
        <f ca="1">Параметры!BT$40</f>
        <v>янв.28</v>
      </c>
      <c r="BU200" s="272" t="str">
        <f ca="1">Параметры!BU$40</f>
        <v>фев.28</v>
      </c>
      <c r="BV200" s="272" t="str">
        <f ca="1">Параметры!BV$40</f>
        <v>мар.28</v>
      </c>
      <c r="BW200" s="272" t="str">
        <f ca="1">Параметры!BW$40</f>
        <v>апр.28</v>
      </c>
      <c r="BX200" s="272" t="str">
        <f ca="1">Параметры!BX$40</f>
        <v>май.28</v>
      </c>
      <c r="BY200" s="272" t="str">
        <f ca="1">Параметры!BY$40</f>
        <v>июн.28</v>
      </c>
      <c r="BZ200" s="272" t="str">
        <f ca="1">Параметры!BZ$40</f>
        <v>июл.28</v>
      </c>
      <c r="CA200" s="272" t="str">
        <f ca="1">Параметры!CA$40</f>
        <v>авг.28</v>
      </c>
      <c r="CB200" s="272" t="str">
        <f ca="1">Параметры!CB$40</f>
        <v>сен.28</v>
      </c>
      <c r="CC200" s="272" t="str">
        <f ca="1">Параметры!CC$40</f>
        <v>окт.28</v>
      </c>
      <c r="CD200" s="272" t="str">
        <f ca="1">Параметры!CD$40</f>
        <v>ноя.28</v>
      </c>
      <c r="CE200" s="272" t="str">
        <f ca="1">Параметры!CE$40</f>
        <v>дек.28</v>
      </c>
      <c r="CF200" s="272" t="str">
        <f ca="1">Параметры!CF$40</f>
        <v>янв.29</v>
      </c>
      <c r="CG200" s="272" t="str">
        <f ca="1">Параметры!CG$40</f>
        <v>фев.29</v>
      </c>
      <c r="CH200" s="272" t="str">
        <f ca="1">Параметры!CH$40</f>
        <v>мар.29</v>
      </c>
      <c r="CI200" s="272" t="str">
        <f ca="1">Параметры!CI$40</f>
        <v>апр.29</v>
      </c>
      <c r="CJ200" s="272" t="str">
        <f ca="1">Параметры!CJ$40</f>
        <v>май.29</v>
      </c>
      <c r="CK200" s="272" t="str">
        <f ca="1">Параметры!CK$40</f>
        <v>июн.29</v>
      </c>
      <c r="CL200" s="272" t="str">
        <f ca="1">Параметры!CL$40</f>
        <v>июл.29</v>
      </c>
      <c r="CM200" s="272" t="str">
        <f ca="1">Параметры!CM$40</f>
        <v>авг.29</v>
      </c>
      <c r="CN200" s="272" t="str">
        <f ca="1">Параметры!CN$40</f>
        <v>сен.29</v>
      </c>
      <c r="CO200" s="272" t="str">
        <f ca="1">Параметры!CO$40</f>
        <v>окт.29</v>
      </c>
      <c r="CP200" s="272" t="str">
        <f ca="1">Параметры!CP$40</f>
        <v>ноя.29</v>
      </c>
      <c r="CQ200" s="272" t="str">
        <f ca="1">Параметры!CQ$40</f>
        <v>дек.29</v>
      </c>
      <c r="CR200" s="272" t="str">
        <f ca="1">Параметры!CR$40</f>
        <v>янв.30</v>
      </c>
      <c r="CS200" s="272" t="str">
        <f ca="1">Параметры!CS$40</f>
        <v>фев.30</v>
      </c>
      <c r="CT200" s="272" t="str">
        <f ca="1">Параметры!CT$40</f>
        <v>мар.30</v>
      </c>
      <c r="CU200" s="272" t="str">
        <f ca="1">Параметры!CU$40</f>
        <v>апр.30</v>
      </c>
      <c r="CV200" s="272" t="str">
        <f ca="1">Параметры!CV$40</f>
        <v>май.30</v>
      </c>
      <c r="CW200" s="272" t="str">
        <f ca="1">Параметры!CW$40</f>
        <v>июн.30</v>
      </c>
      <c r="CX200" s="272" t="str">
        <f ca="1">Параметры!CX$40</f>
        <v>июл.30</v>
      </c>
      <c r="CY200" s="272" t="str">
        <f ca="1">Параметры!CY$40</f>
        <v>авг.30</v>
      </c>
      <c r="CZ200" s="272" t="str">
        <f ca="1">Параметры!CZ$40</f>
        <v>сен.30</v>
      </c>
      <c r="DA200" s="272" t="str">
        <f ca="1">Параметры!DA$40</f>
        <v>окт.30</v>
      </c>
      <c r="DB200" s="272" t="str">
        <f ca="1">Параметры!DB$40</f>
        <v>ноя.30</v>
      </c>
      <c r="DC200" s="272" t="str">
        <f ca="1">Параметры!DC$40</f>
        <v>дек.30</v>
      </c>
      <c r="DD200" s="272" t="str">
        <f ca="1">Параметры!DD$40</f>
        <v>янв.31</v>
      </c>
      <c r="DE200" s="272" t="str">
        <f ca="1">Параметры!DE$40</f>
        <v>фев.31</v>
      </c>
      <c r="DF200" s="272" t="str">
        <f ca="1">Параметры!DF$40</f>
        <v>мар.31</v>
      </c>
      <c r="DG200" s="272" t="str">
        <f ca="1">Параметры!DG$40</f>
        <v>апр.31</v>
      </c>
      <c r="DH200" s="272" t="str">
        <f ca="1">Параметры!DH$40</f>
        <v>май.31</v>
      </c>
      <c r="DI200" s="272" t="str">
        <f ca="1">Параметры!DI$40</f>
        <v>июн.31</v>
      </c>
      <c r="DJ200" s="272" t="str">
        <f ca="1">Параметры!DJ$40</f>
        <v>июл.31</v>
      </c>
      <c r="DK200" s="272" t="str">
        <f ca="1">Параметры!DK$40</f>
        <v>авг.31</v>
      </c>
      <c r="DL200" s="272" t="str">
        <f ca="1">Параметры!DL$40</f>
        <v>сен.31</v>
      </c>
      <c r="DM200" s="272" t="str">
        <f ca="1">Параметры!DM$40</f>
        <v>окт.31</v>
      </c>
      <c r="DN200" s="272" t="str">
        <f ca="1">Параметры!DN$40</f>
        <v>ноя.31</v>
      </c>
      <c r="DO200" s="272" t="str">
        <f ca="1">Параметры!DO$40</f>
        <v>дек.31</v>
      </c>
      <c r="DP200" s="272" t="str">
        <f ca="1">Параметры!DP$40</f>
        <v>янв.32</v>
      </c>
      <c r="DQ200" s="272" t="str">
        <f ca="1">Параметры!DQ$40</f>
        <v>фев.32</v>
      </c>
      <c r="DR200" s="272" t="str">
        <f ca="1">Параметры!DR$40</f>
        <v>мар.32</v>
      </c>
      <c r="DS200" s="272" t="str">
        <f ca="1">Параметры!DS$40</f>
        <v>апр.32</v>
      </c>
      <c r="DT200" s="272" t="str">
        <f ca="1">Параметры!DT$40</f>
        <v>май.32</v>
      </c>
      <c r="DU200" s="272" t="str">
        <f ca="1">Параметры!DU$40</f>
        <v>июн.32</v>
      </c>
      <c r="DV200" s="272" t="str">
        <f ca="1">Параметры!DV$40</f>
        <v>июл.32</v>
      </c>
      <c r="DW200" s="272"/>
      <c r="DX200" s="273" t="str">
        <f ca="1">Language!$A$1463</f>
        <v>ИТОГО</v>
      </c>
    </row>
    <row r="201" spans="1:128" ht="13.5" hidden="1" thickTop="1" x14ac:dyDescent="0.2">
      <c r="A201" s="10"/>
      <c r="F201" s="6" t="s">
        <v>2961</v>
      </c>
    </row>
    <row r="202" spans="1:128" hidden="1" collapsed="1" x14ac:dyDescent="0.2">
      <c r="A202" s="10" t="str">
        <f ca="1">Language!A1402</f>
        <v>Ставка дисконтирования</v>
      </c>
      <c r="B202" s="85">
        <f>Параметры!B150</f>
        <v>0.1</v>
      </c>
      <c r="C202" s="46" t="s">
        <v>1</v>
      </c>
    </row>
    <row r="203" spans="1:128" hidden="1" outlineLevel="1" x14ac:dyDescent="0.2">
      <c r="A203" s="33" t="str">
        <f ca="1">Language!A1403</f>
        <v>ставка на расчетный период</v>
      </c>
      <c r="C203" s="46" t="s">
        <v>1</v>
      </c>
      <c r="F203" s="6" t="s">
        <v>3190</v>
      </c>
      <c r="G203" s="86">
        <f>((1+$B202) / IF(Prj_Inflation, 1, 1+CHOOSE(Prj_CurReport, Параметры!G$49,Параметры!G$62,Параметры!G$68))) ^ (Параметры!G$37/12) -1</f>
        <v>7.9741404289037643E-3</v>
      </c>
      <c r="H203" s="86">
        <f>((1+$B202) / IF(Prj_Inflation, 1, 1+CHOOSE(Prj_CurReport, Параметры!H$49,Параметры!H$62,Параметры!H$68))) ^ (Параметры!H$37/12) -1</f>
        <v>7.9741404289037643E-3</v>
      </c>
      <c r="I203" s="86">
        <f>((1+$B202) / IF(Prj_Inflation, 1, 1+CHOOSE(Prj_CurReport, Параметры!I$49,Параметры!I$62,Параметры!I$68))) ^ (Параметры!I$37/12) -1</f>
        <v>7.9741404289037643E-3</v>
      </c>
      <c r="J203" s="86">
        <f>((1+$B202) / IF(Prj_Inflation, 1, 1+CHOOSE(Prj_CurReport, Параметры!J$49,Параметры!J$62,Параметры!J$68))) ^ (Параметры!J$37/12) -1</f>
        <v>7.9741404289037643E-3</v>
      </c>
      <c r="K203" s="86">
        <f>((1+$B202) / IF(Prj_Inflation, 1, 1+CHOOSE(Prj_CurReport, Параметры!K$49,Параметры!K$62,Параметры!K$68))) ^ (Параметры!K$37/12) -1</f>
        <v>7.9741404289037643E-3</v>
      </c>
      <c r="L203" s="86">
        <f>((1+$B202) / IF(Prj_Inflation, 1, 1+CHOOSE(Prj_CurReport, Параметры!L$49,Параметры!L$62,Параметры!L$68))) ^ (Параметры!L$37/12) -1</f>
        <v>7.9741404289037643E-3</v>
      </c>
      <c r="M203" s="86">
        <f>((1+$B202) / IF(Prj_Inflation, 1, 1+CHOOSE(Prj_CurReport, Параметры!M$49,Параметры!M$62,Параметры!M$68))) ^ (Параметры!M$37/12) -1</f>
        <v>7.9741404289037643E-3</v>
      </c>
      <c r="N203" s="86">
        <f>((1+$B202) / IF(Prj_Inflation, 1, 1+CHOOSE(Prj_CurReport, Параметры!N$49,Параметры!N$62,Параметры!N$68))) ^ (Параметры!N$37/12) -1</f>
        <v>7.9741404289037643E-3</v>
      </c>
      <c r="O203" s="86">
        <f>((1+$B202) / IF(Prj_Inflation, 1, 1+CHOOSE(Prj_CurReport, Параметры!O$49,Параметры!O$62,Параметры!O$68))) ^ (Параметры!O$37/12) -1</f>
        <v>7.9741404289037643E-3</v>
      </c>
      <c r="P203" s="86">
        <f>((1+$B202) / IF(Prj_Inflation, 1, 1+CHOOSE(Prj_CurReport, Параметры!P$49,Параметры!P$62,Параметры!P$68))) ^ (Параметры!P$37/12) -1</f>
        <v>7.9741404289037643E-3</v>
      </c>
      <c r="Q203" s="86">
        <f>((1+$B202) / IF(Prj_Inflation, 1, 1+CHOOSE(Prj_CurReport, Параметры!Q$49,Параметры!Q$62,Параметры!Q$68))) ^ (Параметры!Q$37/12) -1</f>
        <v>7.9741404289037643E-3</v>
      </c>
      <c r="R203" s="86">
        <f>((1+$B202) / IF(Prj_Inflation, 1, 1+CHOOSE(Prj_CurReport, Параметры!R$49,Параметры!R$62,Параметры!R$68))) ^ (Параметры!R$37/12) -1</f>
        <v>7.9741404289037643E-3</v>
      </c>
      <c r="S203" s="86">
        <f>((1+$B202) / IF(Prj_Inflation, 1, 1+CHOOSE(Prj_CurReport, Параметры!S$49,Параметры!S$62,Параметры!S$68))) ^ (Параметры!S$37/12) -1</f>
        <v>7.9741404289037643E-3</v>
      </c>
      <c r="T203" s="86">
        <f>((1+$B202) / IF(Prj_Inflation, 1, 1+CHOOSE(Prj_CurReport, Параметры!T$49,Параметры!T$62,Параметры!T$68))) ^ (Параметры!T$37/12) -1</f>
        <v>7.9741404289037643E-3</v>
      </c>
      <c r="U203" s="86">
        <f>((1+$B202) / IF(Prj_Inflation, 1, 1+CHOOSE(Prj_CurReport, Параметры!U$49,Параметры!U$62,Параметры!U$68))) ^ (Параметры!U$37/12) -1</f>
        <v>7.9741404289037643E-3</v>
      </c>
      <c r="V203" s="86">
        <f>((1+$B202) / IF(Prj_Inflation, 1, 1+CHOOSE(Prj_CurReport, Параметры!V$49,Параметры!V$62,Параметры!V$68))) ^ (Параметры!V$37/12) -1</f>
        <v>7.9741404289037643E-3</v>
      </c>
      <c r="W203" s="86">
        <f>((1+$B202) / IF(Prj_Inflation, 1, 1+CHOOSE(Prj_CurReport, Параметры!W$49,Параметры!W$62,Параметры!W$68))) ^ (Параметры!W$37/12) -1</f>
        <v>7.9741404289037643E-3</v>
      </c>
      <c r="X203" s="86">
        <f>((1+$B202) / IF(Prj_Inflation, 1, 1+CHOOSE(Prj_CurReport, Параметры!X$49,Параметры!X$62,Параметры!X$68))) ^ (Параметры!X$37/12) -1</f>
        <v>7.9741404289037643E-3</v>
      </c>
      <c r="Y203" s="86">
        <f>((1+$B202) / IF(Prj_Inflation, 1, 1+CHOOSE(Prj_CurReport, Параметры!Y$49,Параметры!Y$62,Параметры!Y$68))) ^ (Параметры!Y$37/12) -1</f>
        <v>7.9741404289037643E-3</v>
      </c>
      <c r="Z203" s="86">
        <f>((1+$B202) / IF(Prj_Inflation, 1, 1+CHOOSE(Prj_CurReport, Параметры!Z$49,Параметры!Z$62,Параметры!Z$68))) ^ (Параметры!Z$37/12) -1</f>
        <v>7.9741404289037643E-3</v>
      </c>
      <c r="AA203" s="86">
        <f>((1+$B202) / IF(Prj_Inflation, 1, 1+CHOOSE(Prj_CurReport, Параметры!AA$49,Параметры!AA$62,Параметры!AA$68))) ^ (Параметры!AA$37/12) -1</f>
        <v>7.9741404289037643E-3</v>
      </c>
      <c r="AB203" s="86">
        <f>((1+$B202) / IF(Prj_Inflation, 1, 1+CHOOSE(Prj_CurReport, Параметры!AB$49,Параметры!AB$62,Параметры!AB$68))) ^ (Параметры!AB$37/12) -1</f>
        <v>7.9741404289037643E-3</v>
      </c>
      <c r="AC203" s="86">
        <f>((1+$B202) / IF(Prj_Inflation, 1, 1+CHOOSE(Prj_CurReport, Параметры!AC$49,Параметры!AC$62,Параметры!AC$68))) ^ (Параметры!AC$37/12) -1</f>
        <v>7.9741404289037643E-3</v>
      </c>
      <c r="AD203" s="86">
        <f>((1+$B202) / IF(Prj_Inflation, 1, 1+CHOOSE(Prj_CurReport, Параметры!AD$49,Параметры!AD$62,Параметры!AD$68))) ^ (Параметры!AD$37/12) -1</f>
        <v>7.9741404289037643E-3</v>
      </c>
      <c r="AE203" s="86">
        <f>((1+$B202) / IF(Prj_Inflation, 1, 1+CHOOSE(Prj_CurReport, Параметры!AE$49,Параметры!AE$62,Параметры!AE$68))) ^ (Параметры!AE$37/12) -1</f>
        <v>7.9741404289037643E-3</v>
      </c>
      <c r="AF203" s="86">
        <f>((1+$B202) / IF(Prj_Inflation, 1, 1+CHOOSE(Prj_CurReport, Параметры!AF$49,Параметры!AF$62,Параметры!AF$68))) ^ (Параметры!AF$37/12) -1</f>
        <v>7.9741404289037643E-3</v>
      </c>
      <c r="AG203" s="86">
        <f>((1+$B202) / IF(Prj_Inflation, 1, 1+CHOOSE(Prj_CurReport, Параметры!AG$49,Параметры!AG$62,Параметры!AG$68))) ^ (Параметры!AG$37/12) -1</f>
        <v>7.9741404289037643E-3</v>
      </c>
      <c r="AH203" s="86">
        <f>((1+$B202) / IF(Prj_Inflation, 1, 1+CHOOSE(Prj_CurReport, Параметры!AH$49,Параметры!AH$62,Параметры!AH$68))) ^ (Параметры!AH$37/12) -1</f>
        <v>7.9741404289037643E-3</v>
      </c>
      <c r="AI203" s="86">
        <f>((1+$B202) / IF(Prj_Inflation, 1, 1+CHOOSE(Prj_CurReport, Параметры!AI$49,Параметры!AI$62,Параметры!AI$68))) ^ (Параметры!AI$37/12) -1</f>
        <v>7.9741404289037643E-3</v>
      </c>
      <c r="AJ203" s="86">
        <f>((1+$B202) / IF(Prj_Inflation, 1, 1+CHOOSE(Prj_CurReport, Параметры!AJ$49,Параметры!AJ$62,Параметры!AJ$68))) ^ (Параметры!AJ$37/12) -1</f>
        <v>7.9741404289037643E-3</v>
      </c>
      <c r="AK203" s="86">
        <f>((1+$B202) / IF(Prj_Inflation, 1, 1+CHOOSE(Prj_CurReport, Параметры!AK$49,Параметры!AK$62,Параметры!AK$68))) ^ (Параметры!AK$37/12) -1</f>
        <v>7.9741404289037643E-3</v>
      </c>
      <c r="AL203" s="86">
        <f>((1+$B202) / IF(Prj_Inflation, 1, 1+CHOOSE(Prj_CurReport, Параметры!AL$49,Параметры!AL$62,Параметры!AL$68))) ^ (Параметры!AL$37/12) -1</f>
        <v>7.9741404289037643E-3</v>
      </c>
      <c r="AM203" s="86">
        <f>((1+$B202) / IF(Prj_Inflation, 1, 1+CHOOSE(Prj_CurReport, Параметры!AM$49,Параметры!AM$62,Параметры!AM$68))) ^ (Параметры!AM$37/12) -1</f>
        <v>7.9741404289037643E-3</v>
      </c>
      <c r="AN203" s="86">
        <f>((1+$B202) / IF(Prj_Inflation, 1, 1+CHOOSE(Prj_CurReport, Параметры!AN$49,Параметры!AN$62,Параметры!AN$68))) ^ (Параметры!AN$37/12) -1</f>
        <v>7.9741404289037643E-3</v>
      </c>
      <c r="AO203" s="86">
        <f>((1+$B202) / IF(Prj_Inflation, 1, 1+CHOOSE(Prj_CurReport, Параметры!AO$49,Параметры!AO$62,Параметры!AO$68))) ^ (Параметры!AO$37/12) -1</f>
        <v>7.9741404289037643E-3</v>
      </c>
      <c r="AP203" s="86">
        <f>((1+$B202) / IF(Prj_Inflation, 1, 1+CHOOSE(Prj_CurReport, Параметры!AP$49,Параметры!AP$62,Параметры!AP$68))) ^ (Параметры!AP$37/12) -1</f>
        <v>7.9741404289037643E-3</v>
      </c>
      <c r="AQ203" s="86">
        <f>((1+$B202) / IF(Prj_Inflation, 1, 1+CHOOSE(Prj_CurReport, Параметры!AQ$49,Параметры!AQ$62,Параметры!AQ$68))) ^ (Параметры!AQ$37/12) -1</f>
        <v>7.9741404289037643E-3</v>
      </c>
      <c r="AR203" s="86">
        <f>((1+$B202) / IF(Prj_Inflation, 1, 1+CHOOSE(Prj_CurReport, Параметры!AR$49,Параметры!AR$62,Параметры!AR$68))) ^ (Параметры!AR$37/12) -1</f>
        <v>7.9741404289037643E-3</v>
      </c>
      <c r="AS203" s="86">
        <f>((1+$B202) / IF(Prj_Inflation, 1, 1+CHOOSE(Prj_CurReport, Параметры!AS$49,Параметры!AS$62,Параметры!AS$68))) ^ (Параметры!AS$37/12) -1</f>
        <v>7.9741404289037643E-3</v>
      </c>
      <c r="AT203" s="86">
        <f>((1+$B202) / IF(Prj_Inflation, 1, 1+CHOOSE(Prj_CurReport, Параметры!AT$49,Параметры!AT$62,Параметры!AT$68))) ^ (Параметры!AT$37/12) -1</f>
        <v>7.9741404289037643E-3</v>
      </c>
      <c r="AU203" s="86">
        <f>((1+$B202) / IF(Prj_Inflation, 1, 1+CHOOSE(Prj_CurReport, Параметры!AU$49,Параметры!AU$62,Параметры!AU$68))) ^ (Параметры!AU$37/12) -1</f>
        <v>7.9741404289037643E-3</v>
      </c>
      <c r="AV203" s="86">
        <f>((1+$B202) / IF(Prj_Inflation, 1, 1+CHOOSE(Prj_CurReport, Параметры!AV$49,Параметры!AV$62,Параметры!AV$68))) ^ (Параметры!AV$37/12) -1</f>
        <v>7.9741404289037643E-3</v>
      </c>
      <c r="AW203" s="86">
        <f>((1+$B202) / IF(Prj_Inflation, 1, 1+CHOOSE(Prj_CurReport, Параметры!AW$49,Параметры!AW$62,Параметры!AW$68))) ^ (Параметры!AW$37/12) -1</f>
        <v>7.9741404289037643E-3</v>
      </c>
      <c r="AX203" s="86">
        <f>((1+$B202) / IF(Prj_Inflation, 1, 1+CHOOSE(Prj_CurReport, Параметры!AX$49,Параметры!AX$62,Параметры!AX$68))) ^ (Параметры!AX$37/12) -1</f>
        <v>7.9741404289037643E-3</v>
      </c>
      <c r="AY203" s="86">
        <f>((1+$B202) / IF(Prj_Inflation, 1, 1+CHOOSE(Prj_CurReport, Параметры!AY$49,Параметры!AY$62,Параметры!AY$68))) ^ (Параметры!AY$37/12) -1</f>
        <v>7.9741404289037643E-3</v>
      </c>
      <c r="AZ203" s="86">
        <f>((1+$B202) / IF(Prj_Inflation, 1, 1+CHOOSE(Prj_CurReport, Параметры!AZ$49,Параметры!AZ$62,Параметры!AZ$68))) ^ (Параметры!AZ$37/12) -1</f>
        <v>7.9741404289037643E-3</v>
      </c>
      <c r="BA203" s="86">
        <f>((1+$B202) / IF(Prj_Inflation, 1, 1+CHOOSE(Prj_CurReport, Параметры!BA$49,Параметры!BA$62,Параметры!BA$68))) ^ (Параметры!BA$37/12) -1</f>
        <v>7.9741404289037643E-3</v>
      </c>
      <c r="BB203" s="86">
        <f>((1+$B202) / IF(Prj_Inflation, 1, 1+CHOOSE(Prj_CurReport, Параметры!BB$49,Параметры!BB$62,Параметры!BB$68))) ^ (Параметры!BB$37/12) -1</f>
        <v>7.9741404289037643E-3</v>
      </c>
      <c r="BC203" s="86">
        <f>((1+$B202) / IF(Prj_Inflation, 1, 1+CHOOSE(Prj_CurReport, Параметры!BC$49,Параметры!BC$62,Параметры!BC$68))) ^ (Параметры!BC$37/12) -1</f>
        <v>7.9741404289037643E-3</v>
      </c>
      <c r="BD203" s="86">
        <f>((1+$B202) / IF(Prj_Inflation, 1, 1+CHOOSE(Prj_CurReport, Параметры!BD$49,Параметры!BD$62,Параметры!BD$68))) ^ (Параметры!BD$37/12) -1</f>
        <v>7.9741404289037643E-3</v>
      </c>
      <c r="BE203" s="86">
        <f>((1+$B202) / IF(Prj_Inflation, 1, 1+CHOOSE(Prj_CurReport, Параметры!BE$49,Параметры!BE$62,Параметры!BE$68))) ^ (Параметры!BE$37/12) -1</f>
        <v>7.9741404289037643E-3</v>
      </c>
      <c r="BF203" s="86">
        <f>((1+$B202) / IF(Prj_Inflation, 1, 1+CHOOSE(Prj_CurReport, Параметры!BF$49,Параметры!BF$62,Параметры!BF$68))) ^ (Параметры!BF$37/12) -1</f>
        <v>7.9741404289037643E-3</v>
      </c>
      <c r="BG203" s="86">
        <f>((1+$B202) / IF(Prj_Inflation, 1, 1+CHOOSE(Prj_CurReport, Параметры!BG$49,Параметры!BG$62,Параметры!BG$68))) ^ (Параметры!BG$37/12) -1</f>
        <v>7.9741404289037643E-3</v>
      </c>
      <c r="BH203" s="86">
        <f>((1+$B202) / IF(Prj_Inflation, 1, 1+CHOOSE(Prj_CurReport, Параметры!BH$49,Параметры!BH$62,Параметры!BH$68))) ^ (Параметры!BH$37/12) -1</f>
        <v>7.9741404289037643E-3</v>
      </c>
      <c r="BI203" s="86">
        <f>((1+$B202) / IF(Prj_Inflation, 1, 1+CHOOSE(Prj_CurReport, Параметры!BI$49,Параметры!BI$62,Параметры!BI$68))) ^ (Параметры!BI$37/12) -1</f>
        <v>7.9741404289037643E-3</v>
      </c>
      <c r="BJ203" s="86">
        <f>((1+$B202) / IF(Prj_Inflation, 1, 1+CHOOSE(Prj_CurReport, Параметры!BJ$49,Параметры!BJ$62,Параметры!BJ$68))) ^ (Параметры!BJ$37/12) -1</f>
        <v>7.9741404289037643E-3</v>
      </c>
      <c r="BK203" s="86">
        <f>((1+$B202) / IF(Prj_Inflation, 1, 1+CHOOSE(Prj_CurReport, Параметры!BK$49,Параметры!BK$62,Параметры!BK$68))) ^ (Параметры!BK$37/12) -1</f>
        <v>7.9741404289037643E-3</v>
      </c>
      <c r="BL203" s="86">
        <f>((1+$B202) / IF(Prj_Inflation, 1, 1+CHOOSE(Prj_CurReport, Параметры!BL$49,Параметры!BL$62,Параметры!BL$68))) ^ (Параметры!BL$37/12) -1</f>
        <v>7.9741404289037643E-3</v>
      </c>
      <c r="BM203" s="86">
        <f>((1+$B202) / IF(Prj_Inflation, 1, 1+CHOOSE(Prj_CurReport, Параметры!BM$49,Параметры!BM$62,Параметры!BM$68))) ^ (Параметры!BM$37/12) -1</f>
        <v>7.9741404289037643E-3</v>
      </c>
      <c r="BN203" s="86">
        <f>((1+$B202) / IF(Prj_Inflation, 1, 1+CHOOSE(Prj_CurReport, Параметры!BN$49,Параметры!BN$62,Параметры!BN$68))) ^ (Параметры!BN$37/12) -1</f>
        <v>7.9741404289037643E-3</v>
      </c>
      <c r="BO203" s="86">
        <f>((1+$B202) / IF(Prj_Inflation, 1, 1+CHOOSE(Prj_CurReport, Параметры!BO$49,Параметры!BO$62,Параметры!BO$68))) ^ (Параметры!BO$37/12) -1</f>
        <v>7.9741404289037643E-3</v>
      </c>
      <c r="BP203" s="86">
        <f>((1+$B202) / IF(Prj_Inflation, 1, 1+CHOOSE(Prj_CurReport, Параметры!BP$49,Параметры!BP$62,Параметры!BP$68))) ^ (Параметры!BP$37/12) -1</f>
        <v>7.9741404289037643E-3</v>
      </c>
      <c r="BQ203" s="86">
        <f>((1+$B202) / IF(Prj_Inflation, 1, 1+CHOOSE(Prj_CurReport, Параметры!BQ$49,Параметры!BQ$62,Параметры!BQ$68))) ^ (Параметры!BQ$37/12) -1</f>
        <v>7.9741404289037643E-3</v>
      </c>
      <c r="BR203" s="86">
        <f>((1+$B202) / IF(Prj_Inflation, 1, 1+CHOOSE(Prj_CurReport, Параметры!BR$49,Параметры!BR$62,Параметры!BR$68))) ^ (Параметры!BR$37/12) -1</f>
        <v>7.9741404289037643E-3</v>
      </c>
      <c r="BS203" s="86">
        <f>((1+$B202) / IF(Prj_Inflation, 1, 1+CHOOSE(Prj_CurReport, Параметры!BS$49,Параметры!BS$62,Параметры!BS$68))) ^ (Параметры!BS$37/12) -1</f>
        <v>7.9741404289037643E-3</v>
      </c>
      <c r="BT203" s="86">
        <f>((1+$B202) / IF(Prj_Inflation, 1, 1+CHOOSE(Prj_CurReport, Параметры!BT$49,Параметры!BT$62,Параметры!BT$68))) ^ (Параметры!BT$37/12) -1</f>
        <v>7.9741404289037643E-3</v>
      </c>
      <c r="BU203" s="86">
        <f>((1+$B202) / IF(Prj_Inflation, 1, 1+CHOOSE(Prj_CurReport, Параметры!BU$49,Параметры!BU$62,Параметры!BU$68))) ^ (Параметры!BU$37/12) -1</f>
        <v>7.9741404289037643E-3</v>
      </c>
      <c r="BV203" s="86">
        <f>((1+$B202) / IF(Prj_Inflation, 1, 1+CHOOSE(Prj_CurReport, Параметры!BV$49,Параметры!BV$62,Параметры!BV$68))) ^ (Параметры!BV$37/12) -1</f>
        <v>7.9741404289037643E-3</v>
      </c>
      <c r="BW203" s="86">
        <f>((1+$B202) / IF(Prj_Inflation, 1, 1+CHOOSE(Prj_CurReport, Параметры!BW$49,Параметры!BW$62,Параметры!BW$68))) ^ (Параметры!BW$37/12) -1</f>
        <v>7.9741404289037643E-3</v>
      </c>
      <c r="BX203" s="86">
        <f>((1+$B202) / IF(Prj_Inflation, 1, 1+CHOOSE(Prj_CurReport, Параметры!BX$49,Параметры!BX$62,Параметры!BX$68))) ^ (Параметры!BX$37/12) -1</f>
        <v>7.9741404289037643E-3</v>
      </c>
      <c r="BY203" s="86">
        <f>((1+$B202) / IF(Prj_Inflation, 1, 1+CHOOSE(Prj_CurReport, Параметры!BY$49,Параметры!BY$62,Параметры!BY$68))) ^ (Параметры!BY$37/12) -1</f>
        <v>7.9741404289037643E-3</v>
      </c>
      <c r="BZ203" s="86">
        <f>((1+$B202) / IF(Prj_Inflation, 1, 1+CHOOSE(Prj_CurReport, Параметры!BZ$49,Параметры!BZ$62,Параметры!BZ$68))) ^ (Параметры!BZ$37/12) -1</f>
        <v>7.9741404289037643E-3</v>
      </c>
      <c r="CA203" s="86">
        <f>((1+$B202) / IF(Prj_Inflation, 1, 1+CHOOSE(Prj_CurReport, Параметры!CA$49,Параметры!CA$62,Параметры!CA$68))) ^ (Параметры!CA$37/12) -1</f>
        <v>7.9741404289037643E-3</v>
      </c>
      <c r="CB203" s="86">
        <f>((1+$B202) / IF(Prj_Inflation, 1, 1+CHOOSE(Prj_CurReport, Параметры!CB$49,Параметры!CB$62,Параметры!CB$68))) ^ (Параметры!CB$37/12) -1</f>
        <v>7.9741404289037643E-3</v>
      </c>
      <c r="CC203" s="86">
        <f>((1+$B202) / IF(Prj_Inflation, 1, 1+CHOOSE(Prj_CurReport, Параметры!CC$49,Параметры!CC$62,Параметры!CC$68))) ^ (Параметры!CC$37/12) -1</f>
        <v>7.9741404289037643E-3</v>
      </c>
      <c r="CD203" s="86">
        <f>((1+$B202) / IF(Prj_Inflation, 1, 1+CHOOSE(Prj_CurReport, Параметры!CD$49,Параметры!CD$62,Параметры!CD$68))) ^ (Параметры!CD$37/12) -1</f>
        <v>7.9741404289037643E-3</v>
      </c>
      <c r="CE203" s="86">
        <f>((1+$B202) / IF(Prj_Inflation, 1, 1+CHOOSE(Prj_CurReport, Параметры!CE$49,Параметры!CE$62,Параметры!CE$68))) ^ (Параметры!CE$37/12) -1</f>
        <v>7.9741404289037643E-3</v>
      </c>
      <c r="CF203" s="86">
        <f>((1+$B202) / IF(Prj_Inflation, 1, 1+CHOOSE(Prj_CurReport, Параметры!CF$49,Параметры!CF$62,Параметры!CF$68))) ^ (Параметры!CF$37/12) -1</f>
        <v>7.9741404289037643E-3</v>
      </c>
      <c r="CG203" s="86">
        <f>((1+$B202) / IF(Prj_Inflation, 1, 1+CHOOSE(Prj_CurReport, Параметры!CG$49,Параметры!CG$62,Параметры!CG$68))) ^ (Параметры!CG$37/12) -1</f>
        <v>7.9741404289037643E-3</v>
      </c>
      <c r="CH203" s="86">
        <f>((1+$B202) / IF(Prj_Inflation, 1, 1+CHOOSE(Prj_CurReport, Параметры!CH$49,Параметры!CH$62,Параметры!CH$68))) ^ (Параметры!CH$37/12) -1</f>
        <v>7.9741404289037643E-3</v>
      </c>
      <c r="CI203" s="86">
        <f>((1+$B202) / IF(Prj_Inflation, 1, 1+CHOOSE(Prj_CurReport, Параметры!CI$49,Параметры!CI$62,Параметры!CI$68))) ^ (Параметры!CI$37/12) -1</f>
        <v>7.9741404289037643E-3</v>
      </c>
      <c r="CJ203" s="86">
        <f>((1+$B202) / IF(Prj_Inflation, 1, 1+CHOOSE(Prj_CurReport, Параметры!CJ$49,Параметры!CJ$62,Параметры!CJ$68))) ^ (Параметры!CJ$37/12) -1</f>
        <v>7.9741404289037643E-3</v>
      </c>
      <c r="CK203" s="86">
        <f>((1+$B202) / IF(Prj_Inflation, 1, 1+CHOOSE(Prj_CurReport, Параметры!CK$49,Параметры!CK$62,Параметры!CK$68))) ^ (Параметры!CK$37/12) -1</f>
        <v>7.9741404289037643E-3</v>
      </c>
      <c r="CL203" s="86">
        <f>((1+$B202) / IF(Prj_Inflation, 1, 1+CHOOSE(Prj_CurReport, Параметры!CL$49,Параметры!CL$62,Параметры!CL$68))) ^ (Параметры!CL$37/12) -1</f>
        <v>7.9741404289037643E-3</v>
      </c>
      <c r="CM203" s="86">
        <f>((1+$B202) / IF(Prj_Inflation, 1, 1+CHOOSE(Prj_CurReport, Параметры!CM$49,Параметры!CM$62,Параметры!CM$68))) ^ (Параметры!CM$37/12) -1</f>
        <v>7.9741404289037643E-3</v>
      </c>
      <c r="CN203" s="86">
        <f>((1+$B202) / IF(Prj_Inflation, 1, 1+CHOOSE(Prj_CurReport, Параметры!CN$49,Параметры!CN$62,Параметры!CN$68))) ^ (Параметры!CN$37/12) -1</f>
        <v>7.9741404289037643E-3</v>
      </c>
      <c r="CO203" s="86">
        <f>((1+$B202) / IF(Prj_Inflation, 1, 1+CHOOSE(Prj_CurReport, Параметры!CO$49,Параметры!CO$62,Параметры!CO$68))) ^ (Параметры!CO$37/12) -1</f>
        <v>7.9741404289037643E-3</v>
      </c>
      <c r="CP203" s="86">
        <f>((1+$B202) / IF(Prj_Inflation, 1, 1+CHOOSE(Prj_CurReport, Параметры!CP$49,Параметры!CP$62,Параметры!CP$68))) ^ (Параметры!CP$37/12) -1</f>
        <v>7.9741404289037643E-3</v>
      </c>
      <c r="CQ203" s="86">
        <f>((1+$B202) / IF(Prj_Inflation, 1, 1+CHOOSE(Prj_CurReport, Параметры!CQ$49,Параметры!CQ$62,Параметры!CQ$68))) ^ (Параметры!CQ$37/12) -1</f>
        <v>7.9741404289037643E-3</v>
      </c>
      <c r="CR203" s="86">
        <f>((1+$B202) / IF(Prj_Inflation, 1, 1+CHOOSE(Prj_CurReport, Параметры!CR$49,Параметры!CR$62,Параметры!CR$68))) ^ (Параметры!CR$37/12) -1</f>
        <v>7.9741404289037643E-3</v>
      </c>
      <c r="CS203" s="86">
        <f>((1+$B202) / IF(Prj_Inflation, 1, 1+CHOOSE(Prj_CurReport, Параметры!CS$49,Параметры!CS$62,Параметры!CS$68))) ^ (Параметры!CS$37/12) -1</f>
        <v>7.9741404289037643E-3</v>
      </c>
      <c r="CT203" s="86">
        <f>((1+$B202) / IF(Prj_Inflation, 1, 1+CHOOSE(Prj_CurReport, Параметры!CT$49,Параметры!CT$62,Параметры!CT$68))) ^ (Параметры!CT$37/12) -1</f>
        <v>7.9741404289037643E-3</v>
      </c>
      <c r="CU203" s="86">
        <f>((1+$B202) / IF(Prj_Inflation, 1, 1+CHOOSE(Prj_CurReport, Параметры!CU$49,Параметры!CU$62,Параметры!CU$68))) ^ (Параметры!CU$37/12) -1</f>
        <v>7.9741404289037643E-3</v>
      </c>
      <c r="CV203" s="86">
        <f>((1+$B202) / IF(Prj_Inflation, 1, 1+CHOOSE(Prj_CurReport, Параметры!CV$49,Параметры!CV$62,Параметры!CV$68))) ^ (Параметры!CV$37/12) -1</f>
        <v>7.9741404289037643E-3</v>
      </c>
      <c r="CW203" s="86">
        <f>((1+$B202) / IF(Prj_Inflation, 1, 1+CHOOSE(Prj_CurReport, Параметры!CW$49,Параметры!CW$62,Параметры!CW$68))) ^ (Параметры!CW$37/12) -1</f>
        <v>7.9741404289037643E-3</v>
      </c>
      <c r="CX203" s="86">
        <f>((1+$B202) / IF(Prj_Inflation, 1, 1+CHOOSE(Prj_CurReport, Параметры!CX$49,Параметры!CX$62,Параметры!CX$68))) ^ (Параметры!CX$37/12) -1</f>
        <v>7.9741404289037643E-3</v>
      </c>
      <c r="CY203" s="86">
        <f>((1+$B202) / IF(Prj_Inflation, 1, 1+CHOOSE(Prj_CurReport, Параметры!CY$49,Параметры!CY$62,Параметры!CY$68))) ^ (Параметры!CY$37/12) -1</f>
        <v>7.9741404289037643E-3</v>
      </c>
      <c r="CZ203" s="86">
        <f>((1+$B202) / IF(Prj_Inflation, 1, 1+CHOOSE(Prj_CurReport, Параметры!CZ$49,Параметры!CZ$62,Параметры!CZ$68))) ^ (Параметры!CZ$37/12) -1</f>
        <v>7.9741404289037643E-3</v>
      </c>
      <c r="DA203" s="86">
        <f>((1+$B202) / IF(Prj_Inflation, 1, 1+CHOOSE(Prj_CurReport, Параметры!DA$49,Параметры!DA$62,Параметры!DA$68))) ^ (Параметры!DA$37/12) -1</f>
        <v>7.9741404289037643E-3</v>
      </c>
      <c r="DB203" s="86">
        <f>((1+$B202) / IF(Prj_Inflation, 1, 1+CHOOSE(Prj_CurReport, Параметры!DB$49,Параметры!DB$62,Параметры!DB$68))) ^ (Параметры!DB$37/12) -1</f>
        <v>7.9741404289037643E-3</v>
      </c>
      <c r="DC203" s="86">
        <f>((1+$B202) / IF(Prj_Inflation, 1, 1+CHOOSE(Prj_CurReport, Параметры!DC$49,Параметры!DC$62,Параметры!DC$68))) ^ (Параметры!DC$37/12) -1</f>
        <v>7.9741404289037643E-3</v>
      </c>
      <c r="DD203" s="86">
        <f>((1+$B202) / IF(Prj_Inflation, 1, 1+CHOOSE(Prj_CurReport, Параметры!DD$49,Параметры!DD$62,Параметры!DD$68))) ^ (Параметры!DD$37/12) -1</f>
        <v>7.9741404289037643E-3</v>
      </c>
      <c r="DE203" s="86">
        <f>((1+$B202) / IF(Prj_Inflation, 1, 1+CHOOSE(Prj_CurReport, Параметры!DE$49,Параметры!DE$62,Параметры!DE$68))) ^ (Параметры!DE$37/12) -1</f>
        <v>7.9741404289037643E-3</v>
      </c>
      <c r="DF203" s="86">
        <f>((1+$B202) / IF(Prj_Inflation, 1, 1+CHOOSE(Prj_CurReport, Параметры!DF$49,Параметры!DF$62,Параметры!DF$68))) ^ (Параметры!DF$37/12) -1</f>
        <v>7.9741404289037643E-3</v>
      </c>
      <c r="DG203" s="86">
        <f>((1+$B202) / IF(Prj_Inflation, 1, 1+CHOOSE(Prj_CurReport, Параметры!DG$49,Параметры!DG$62,Параметры!DG$68))) ^ (Параметры!DG$37/12) -1</f>
        <v>7.9741404289037643E-3</v>
      </c>
      <c r="DH203" s="86">
        <f>((1+$B202) / IF(Prj_Inflation, 1, 1+CHOOSE(Prj_CurReport, Параметры!DH$49,Параметры!DH$62,Параметры!DH$68))) ^ (Параметры!DH$37/12) -1</f>
        <v>7.9741404289037643E-3</v>
      </c>
      <c r="DI203" s="86">
        <f>((1+$B202) / IF(Prj_Inflation, 1, 1+CHOOSE(Prj_CurReport, Параметры!DI$49,Параметры!DI$62,Параметры!DI$68))) ^ (Параметры!DI$37/12) -1</f>
        <v>7.9741404289037643E-3</v>
      </c>
      <c r="DJ203" s="86">
        <f>((1+$B202) / IF(Prj_Inflation, 1, 1+CHOOSE(Prj_CurReport, Параметры!DJ$49,Параметры!DJ$62,Параметры!DJ$68))) ^ (Параметры!DJ$37/12) -1</f>
        <v>7.9741404289037643E-3</v>
      </c>
      <c r="DK203" s="86">
        <f>((1+$B202) / IF(Prj_Inflation, 1, 1+CHOOSE(Prj_CurReport, Параметры!DK$49,Параметры!DK$62,Параметры!DK$68))) ^ (Параметры!DK$37/12) -1</f>
        <v>7.9741404289037643E-3</v>
      </c>
      <c r="DL203" s="86">
        <f>((1+$B202) / IF(Prj_Inflation, 1, 1+CHOOSE(Prj_CurReport, Параметры!DL$49,Параметры!DL$62,Параметры!DL$68))) ^ (Параметры!DL$37/12) -1</f>
        <v>7.9741404289037643E-3</v>
      </c>
      <c r="DM203" s="86">
        <f>((1+$B202) / IF(Prj_Inflation, 1, 1+CHOOSE(Prj_CurReport, Параметры!DM$49,Параметры!DM$62,Параметры!DM$68))) ^ (Параметры!DM$37/12) -1</f>
        <v>7.9741404289037643E-3</v>
      </c>
      <c r="DN203" s="86">
        <f>((1+$B202) / IF(Prj_Inflation, 1, 1+CHOOSE(Prj_CurReport, Параметры!DN$49,Параметры!DN$62,Параметры!DN$68))) ^ (Параметры!DN$37/12) -1</f>
        <v>7.9741404289037643E-3</v>
      </c>
      <c r="DO203" s="86">
        <f>((1+$B202) / IF(Prj_Inflation, 1, 1+CHOOSE(Prj_CurReport, Параметры!DO$49,Параметры!DO$62,Параметры!DO$68))) ^ (Параметры!DO$37/12) -1</f>
        <v>7.9741404289037643E-3</v>
      </c>
      <c r="DP203" s="86">
        <f>((1+$B202) / IF(Prj_Inflation, 1, 1+CHOOSE(Prj_CurReport, Параметры!DP$49,Параметры!DP$62,Параметры!DP$68))) ^ (Параметры!DP$37/12) -1</f>
        <v>7.9741404289037643E-3</v>
      </c>
      <c r="DQ203" s="86">
        <f>((1+$B202) / IF(Prj_Inflation, 1, 1+CHOOSE(Prj_CurReport, Параметры!DQ$49,Параметры!DQ$62,Параметры!DQ$68))) ^ (Параметры!DQ$37/12) -1</f>
        <v>7.9741404289037643E-3</v>
      </c>
      <c r="DR203" s="86">
        <f>((1+$B202) / IF(Prj_Inflation, 1, 1+CHOOSE(Prj_CurReport, Параметры!DR$49,Параметры!DR$62,Параметры!DR$68))) ^ (Параметры!DR$37/12) -1</f>
        <v>7.9741404289037643E-3</v>
      </c>
      <c r="DS203" s="86">
        <f>((1+$B202) / IF(Prj_Inflation, 1, 1+CHOOSE(Prj_CurReport, Параметры!DS$49,Параметры!DS$62,Параметры!DS$68))) ^ (Параметры!DS$37/12) -1</f>
        <v>7.9741404289037643E-3</v>
      </c>
      <c r="DT203" s="86">
        <f>((1+$B202) / IF(Prj_Inflation, 1, 1+CHOOSE(Prj_CurReport, Параметры!DT$49,Параметры!DT$62,Параметры!DT$68))) ^ (Параметры!DT$37/12) -1</f>
        <v>7.9741404289037643E-3</v>
      </c>
      <c r="DU203" s="86">
        <f>((1+$B202) / IF(Prj_Inflation, 1, 1+CHOOSE(Prj_CurReport, Параметры!DU$49,Параметры!DU$62,Параметры!DU$68))) ^ (Параметры!DU$37/12) -1</f>
        <v>7.9741404289037643E-3</v>
      </c>
      <c r="DV203" s="86">
        <f>((1+$B202) / IF(Prj_Inflation, 1, 1+CHOOSE(Prj_CurReport, Параметры!DV$49,Параметры!DV$62,Параметры!DV$68))) ^ (Параметры!DV$37/12) -1</f>
        <v>7.9741404289037643E-3</v>
      </c>
    </row>
    <row r="204" spans="1:128" hidden="1" outlineLevel="1" x14ac:dyDescent="0.2">
      <c r="A204" s="33" t="str">
        <f ca="1">Language!A1404</f>
        <v>коэффициент дисконта на начало периода</v>
      </c>
      <c r="C204" s="46" t="str">
        <f ca="1">Language!$A$1467</f>
        <v>раз</v>
      </c>
      <c r="F204" s="6" t="s">
        <v>3190</v>
      </c>
      <c r="G204" s="29">
        <f>IF(G$2=1,1,F204*(1+G203))</f>
        <v>1</v>
      </c>
      <c r="H204" s="29">
        <f t="shared" ref="H204:DV204" si="189">IF(H$2=1,1,G204*(1+H203))</f>
        <v>1.0079741404289038</v>
      </c>
      <c r="I204" s="29">
        <f t="shared" si="189"/>
        <v>1.0160118677733874</v>
      </c>
      <c r="J204" s="29">
        <f t="shared" si="189"/>
        <v>1.0241136890844451</v>
      </c>
      <c r="K204" s="29">
        <f t="shared" si="189"/>
        <v>1.0322801154563672</v>
      </c>
      <c r="L204" s="29">
        <f t="shared" si="189"/>
        <v>1.0405116620589814</v>
      </c>
      <c r="M204" s="29">
        <f t="shared" si="189"/>
        <v>1.0488088481701519</v>
      </c>
      <c r="N204" s="29">
        <f t="shared" si="189"/>
        <v>1.0571721972085375</v>
      </c>
      <c r="O204" s="29">
        <f t="shared" si="189"/>
        <v>1.0656022367666111</v>
      </c>
      <c r="P204" s="29">
        <f t="shared" si="189"/>
        <v>1.0740994986439421</v>
      </c>
      <c r="Q204" s="29">
        <f t="shared" si="189"/>
        <v>1.082664518880744</v>
      </c>
      <c r="R204" s="29">
        <f t="shared" si="189"/>
        <v>1.0912978377916907</v>
      </c>
      <c r="S204" s="29">
        <f t="shared" si="189"/>
        <v>1.1000000000000005</v>
      </c>
      <c r="T204" s="29">
        <f t="shared" si="189"/>
        <v>1.1087715544717947</v>
      </c>
      <c r="U204" s="29">
        <f t="shared" si="189"/>
        <v>1.1176130545507266</v>
      </c>
      <c r="V204" s="29">
        <f t="shared" si="189"/>
        <v>1.12652505799289</v>
      </c>
      <c r="W204" s="29">
        <f t="shared" si="189"/>
        <v>1.1355081270020042</v>
      </c>
      <c r="X204" s="29">
        <f t="shared" si="189"/>
        <v>1.1445628282648797</v>
      </c>
      <c r="Y204" s="29">
        <f t="shared" si="189"/>
        <v>1.1536897329871671</v>
      </c>
      <c r="Z204" s="29">
        <f t="shared" si="189"/>
        <v>1.1628894169293913</v>
      </c>
      <c r="AA204" s="29">
        <f t="shared" si="189"/>
        <v>1.1721624604432723</v>
      </c>
      <c r="AB204" s="29">
        <f t="shared" si="189"/>
        <v>1.1815094485083364</v>
      </c>
      <c r="AC204" s="29">
        <f t="shared" si="189"/>
        <v>1.1909309707688185</v>
      </c>
      <c r="AD204" s="29">
        <f t="shared" si="189"/>
        <v>1.2004276215708598</v>
      </c>
      <c r="AE204" s="29">
        <f t="shared" si="189"/>
        <v>1.2100000000000009</v>
      </c>
      <c r="AF204" s="29">
        <f t="shared" si="189"/>
        <v>1.2196487099189743</v>
      </c>
      <c r="AG204" s="29">
        <f t="shared" si="189"/>
        <v>1.2293743600057996</v>
      </c>
      <c r="AH204" s="29">
        <f t="shared" si="189"/>
        <v>1.2391775637921796</v>
      </c>
      <c r="AI204" s="29">
        <f t="shared" si="189"/>
        <v>1.2490589397022054</v>
      </c>
      <c r="AJ204" s="29">
        <f t="shared" si="189"/>
        <v>1.2590191110913684</v>
      </c>
      <c r="AK204" s="29">
        <f t="shared" si="189"/>
        <v>1.2690587062858847</v>
      </c>
      <c r="AL204" s="29">
        <f t="shared" si="189"/>
        <v>1.2791783586223313</v>
      </c>
      <c r="AM204" s="29">
        <f t="shared" si="189"/>
        <v>1.2893787064876003</v>
      </c>
      <c r="AN204" s="29">
        <f t="shared" si="189"/>
        <v>1.2996603933591708</v>
      </c>
      <c r="AO204" s="29">
        <f t="shared" si="189"/>
        <v>1.3100240678457011</v>
      </c>
      <c r="AP204" s="29">
        <f t="shared" si="189"/>
        <v>1.3204703837279466</v>
      </c>
      <c r="AQ204" s="29">
        <f t="shared" si="189"/>
        <v>1.3310000000000017</v>
      </c>
      <c r="AR204" s="29">
        <f t="shared" si="189"/>
        <v>1.3416135809108727</v>
      </c>
      <c r="AS204" s="29">
        <f t="shared" si="189"/>
        <v>1.3523117960063804</v>
      </c>
      <c r="AT204" s="29">
        <f t="shared" si="189"/>
        <v>1.3630953201713985</v>
      </c>
      <c r="AU204" s="29">
        <f t="shared" si="189"/>
        <v>1.3739648336724266</v>
      </c>
      <c r="AV204" s="29">
        <f t="shared" si="189"/>
        <v>1.3849210222005059</v>
      </c>
      <c r="AW204" s="29">
        <f t="shared" si="189"/>
        <v>1.3959645769144737</v>
      </c>
      <c r="AX204" s="29">
        <f t="shared" si="189"/>
        <v>1.407096194484565</v>
      </c>
      <c r="AY204" s="29">
        <f t="shared" si="189"/>
        <v>1.4183165771363611</v>
      </c>
      <c r="AZ204" s="29">
        <f t="shared" si="189"/>
        <v>1.4296264326950885</v>
      </c>
      <c r="BA204" s="29">
        <f t="shared" si="189"/>
        <v>1.4410264746302719</v>
      </c>
      <c r="BB204" s="29">
        <f t="shared" si="189"/>
        <v>1.4525174221007418</v>
      </c>
      <c r="BC204" s="29">
        <f t="shared" si="189"/>
        <v>1.4641000000000024</v>
      </c>
      <c r="BD204" s="29">
        <f t="shared" si="189"/>
        <v>1.4757749390019603</v>
      </c>
      <c r="BE204" s="29">
        <f t="shared" si="189"/>
        <v>1.4875429756070189</v>
      </c>
      <c r="BF204" s="29">
        <f t="shared" si="189"/>
        <v>1.4994048521885386</v>
      </c>
      <c r="BG204" s="29">
        <f t="shared" si="189"/>
        <v>1.5113613170396696</v>
      </c>
      <c r="BH204" s="29">
        <f t="shared" si="189"/>
        <v>1.5234131244205569</v>
      </c>
      <c r="BI204" s="29">
        <f t="shared" si="189"/>
        <v>1.5355610346059214</v>
      </c>
      <c r="BJ204" s="29">
        <f t="shared" si="189"/>
        <v>1.5478058139330217</v>
      </c>
      <c r="BK204" s="29">
        <f t="shared" si="189"/>
        <v>1.5601482348499973</v>
      </c>
      <c r="BL204" s="29">
        <f t="shared" si="189"/>
        <v>1.5725890759645975</v>
      </c>
      <c r="BM204" s="29">
        <f t="shared" si="189"/>
        <v>1.5851291220932993</v>
      </c>
      <c r="BN204" s="29">
        <f t="shared" si="189"/>
        <v>1.5977691643108161</v>
      </c>
      <c r="BO204" s="29">
        <f t="shared" si="189"/>
        <v>1.6105100000000028</v>
      </c>
      <c r="BP204" s="29">
        <f t="shared" si="189"/>
        <v>1.6233524329021567</v>
      </c>
      <c r="BQ204" s="29">
        <f t="shared" si="189"/>
        <v>1.636297273167721</v>
      </c>
      <c r="BR204" s="29">
        <f t="shared" si="189"/>
        <v>1.6493453374073928</v>
      </c>
      <c r="BS204" s="29">
        <f t="shared" si="189"/>
        <v>1.662497448743637</v>
      </c>
      <c r="BT204" s="29">
        <f t="shared" si="189"/>
        <v>1.6757544368626129</v>
      </c>
      <c r="BU204" s="29">
        <f t="shared" si="189"/>
        <v>1.689117138066514</v>
      </c>
      <c r="BV204" s="29">
        <f t="shared" si="189"/>
        <v>1.7025863953263245</v>
      </c>
      <c r="BW204" s="29">
        <f t="shared" si="189"/>
        <v>1.7161630583349976</v>
      </c>
      <c r="BX204" s="29">
        <f t="shared" si="189"/>
        <v>1.7298479835610578</v>
      </c>
      <c r="BY204" s="29">
        <f t="shared" si="189"/>
        <v>1.7436420343026298</v>
      </c>
      <c r="BZ204" s="29">
        <f t="shared" si="189"/>
        <v>1.7575460807418983</v>
      </c>
      <c r="CA204" s="29">
        <f t="shared" si="189"/>
        <v>1.7715610000000037</v>
      </c>
      <c r="CB204" s="29">
        <f t="shared" si="189"/>
        <v>1.785687676192373</v>
      </c>
      <c r="CC204" s="29">
        <f t="shared" si="189"/>
        <v>1.7999270004844938</v>
      </c>
      <c r="CD204" s="29">
        <f t="shared" si="189"/>
        <v>1.8142798711481327</v>
      </c>
      <c r="CE204" s="29">
        <f t="shared" si="189"/>
        <v>1.8287471936180013</v>
      </c>
      <c r="CF204" s="29">
        <f t="shared" si="189"/>
        <v>1.8433298805488749</v>
      </c>
      <c r="CG204" s="29">
        <f t="shared" si="189"/>
        <v>1.858028851873166</v>
      </c>
      <c r="CH204" s="29">
        <f t="shared" si="189"/>
        <v>1.8728450348589574</v>
      </c>
      <c r="CI204" s="29">
        <f t="shared" si="189"/>
        <v>1.8877793641684979</v>
      </c>
      <c r="CJ204" s="29">
        <f t="shared" si="189"/>
        <v>1.9028327819171642</v>
      </c>
      <c r="CK204" s="29">
        <f t="shared" si="189"/>
        <v>1.9180062377328932</v>
      </c>
      <c r="CL204" s="29">
        <f t="shared" si="189"/>
        <v>1.9333006888160886</v>
      </c>
      <c r="CM204" s="29">
        <f t="shared" si="189"/>
        <v>1.9487171000000045</v>
      </c>
      <c r="CN204" s="29">
        <f t="shared" si="189"/>
        <v>1.9642564438116106</v>
      </c>
      <c r="CO204" s="29">
        <f t="shared" si="189"/>
        <v>1.9799197005329434</v>
      </c>
      <c r="CP204" s="29">
        <f t="shared" si="189"/>
        <v>1.9957078582629462</v>
      </c>
      <c r="CQ204" s="29">
        <f t="shared" si="189"/>
        <v>2.0116219129798019</v>
      </c>
      <c r="CR204" s="29">
        <f t="shared" si="189"/>
        <v>2.027662868603763</v>
      </c>
      <c r="CS204" s="29">
        <f t="shared" si="189"/>
        <v>2.0438317370604833</v>
      </c>
      <c r="CT204" s="29">
        <f t="shared" si="189"/>
        <v>2.0601295383448539</v>
      </c>
      <c r="CU204" s="29">
        <f t="shared" si="189"/>
        <v>2.0765573005853484</v>
      </c>
      <c r="CV204" s="29">
        <f t="shared" si="189"/>
        <v>2.0931160601088812</v>
      </c>
      <c r="CW204" s="29">
        <f t="shared" si="189"/>
        <v>2.1098068615061831</v>
      </c>
      <c r="CX204" s="29">
        <f t="shared" si="189"/>
        <v>2.1266307576976979</v>
      </c>
      <c r="CY204" s="29">
        <f t="shared" si="189"/>
        <v>2.1435888100000056</v>
      </c>
      <c r="CZ204" s="29">
        <f t="shared" si="189"/>
        <v>2.1606820881927722</v>
      </c>
      <c r="DA204" s="29">
        <f t="shared" si="189"/>
        <v>2.1779116705862385</v>
      </c>
      <c r="DB204" s="29">
        <f t="shared" si="189"/>
        <v>2.1952786440892416</v>
      </c>
      <c r="DC204" s="29">
        <f t="shared" si="189"/>
        <v>2.2127841042777825</v>
      </c>
      <c r="DD204" s="29">
        <f t="shared" si="189"/>
        <v>2.2304291554641398</v>
      </c>
      <c r="DE204" s="29">
        <f t="shared" si="189"/>
        <v>2.2482149107665319</v>
      </c>
      <c r="DF204" s="29">
        <f t="shared" si="189"/>
        <v>2.2661424921793394</v>
      </c>
      <c r="DG204" s="29">
        <f t="shared" si="189"/>
        <v>2.2842130306438833</v>
      </c>
      <c r="DH204" s="29">
        <f t="shared" si="189"/>
        <v>2.3024276661197693</v>
      </c>
      <c r="DI204" s="29">
        <f t="shared" si="189"/>
        <v>2.3207875476568014</v>
      </c>
      <c r="DJ204" s="29">
        <f t="shared" si="189"/>
        <v>2.339293833467468</v>
      </c>
      <c r="DK204" s="29">
        <f t="shared" si="189"/>
        <v>2.3579476910000063</v>
      </c>
      <c r="DL204" s="29">
        <f t="shared" si="189"/>
        <v>2.37675029701205</v>
      </c>
      <c r="DM204" s="29">
        <f t="shared" si="189"/>
        <v>2.3957028376448628</v>
      </c>
      <c r="DN204" s="29">
        <f t="shared" si="189"/>
        <v>2.4148065084981662</v>
      </c>
      <c r="DO204" s="29">
        <f t="shared" si="189"/>
        <v>2.4340625147055612</v>
      </c>
      <c r="DP204" s="29">
        <f t="shared" si="189"/>
        <v>2.453472071010554</v>
      </c>
      <c r="DQ204" s="29">
        <f t="shared" si="189"/>
        <v>2.4730364018431854</v>
      </c>
      <c r="DR204" s="29">
        <f t="shared" si="189"/>
        <v>2.4927567413972738</v>
      </c>
      <c r="DS204" s="29">
        <f t="shared" si="189"/>
        <v>2.5126343337082724</v>
      </c>
      <c r="DT204" s="29">
        <f t="shared" si="189"/>
        <v>2.5326704327317473</v>
      </c>
      <c r="DU204" s="29">
        <f t="shared" si="189"/>
        <v>2.5528663024224829</v>
      </c>
      <c r="DV204" s="29">
        <f t="shared" si="189"/>
        <v>2.573223216814216</v>
      </c>
    </row>
    <row r="205" spans="1:128" hidden="1" x14ac:dyDescent="0.2">
      <c r="A205" s="10"/>
      <c r="F205" s="6" t="s">
        <v>2961</v>
      </c>
    </row>
    <row r="206" spans="1:128" hidden="1" x14ac:dyDescent="0.2">
      <c r="A206" s="22" t="str">
        <f ca="1">Language!A1505</f>
        <v>Доли налоговых поступлений в бюджеты разных уровней</v>
      </c>
      <c r="B206" s="28" t="str">
        <f ca="1">Language!A1506</f>
        <v>федеральный</v>
      </c>
      <c r="C206" s="28" t="str">
        <f ca="1">Language!A1507</f>
        <v>территории</v>
      </c>
    </row>
    <row r="207" spans="1:128" hidden="1" x14ac:dyDescent="0.2">
      <c r="A207" s="10" t="str">
        <f ca="1">Language!A$1504</f>
        <v>Налог на доходы физических лиц</v>
      </c>
      <c r="B207" s="292">
        <v>0.15</v>
      </c>
      <c r="C207" s="31">
        <f t="shared" ref="C207:C217" si="190">100%-B207</f>
        <v>0.85</v>
      </c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  <c r="BF207" s="53"/>
      <c r="BG207" s="53"/>
      <c r="BH207" s="53"/>
      <c r="BI207" s="53"/>
      <c r="BJ207" s="53"/>
      <c r="BK207" s="53"/>
      <c r="BL207" s="53"/>
      <c r="BM207" s="53"/>
      <c r="BN207" s="53"/>
      <c r="BO207" s="53"/>
      <c r="BP207" s="53"/>
      <c r="BQ207" s="53"/>
      <c r="BR207" s="53"/>
      <c r="BS207" s="53"/>
      <c r="BT207" s="53"/>
      <c r="BU207" s="53"/>
      <c r="BV207" s="53"/>
      <c r="BW207" s="53"/>
      <c r="BX207" s="53"/>
      <c r="BY207" s="53"/>
      <c r="BZ207" s="53"/>
      <c r="CA207" s="53"/>
      <c r="CB207" s="53"/>
      <c r="CC207" s="53"/>
      <c r="CD207" s="53"/>
      <c r="CE207" s="53"/>
      <c r="CF207" s="53"/>
      <c r="CG207" s="53"/>
      <c r="CH207" s="53"/>
      <c r="CI207" s="53"/>
      <c r="CJ207" s="53"/>
      <c r="CK207" s="53"/>
      <c r="CL207" s="53"/>
      <c r="CM207" s="53"/>
      <c r="CN207" s="53"/>
      <c r="CO207" s="53"/>
      <c r="CP207" s="53"/>
      <c r="CQ207" s="53"/>
      <c r="CR207" s="53"/>
      <c r="CS207" s="53"/>
      <c r="CT207" s="53"/>
      <c r="CU207" s="53"/>
      <c r="CV207" s="53"/>
      <c r="CW207" s="53"/>
      <c r="CX207" s="53"/>
      <c r="CY207" s="53"/>
      <c r="CZ207" s="53"/>
      <c r="DA207" s="53"/>
      <c r="DB207" s="53"/>
      <c r="DC207" s="53"/>
      <c r="DD207" s="53"/>
      <c r="DE207" s="53"/>
      <c r="DF207" s="53"/>
      <c r="DG207" s="53"/>
      <c r="DH207" s="53"/>
      <c r="DI207" s="53"/>
      <c r="DJ207" s="53"/>
      <c r="DK207" s="53"/>
      <c r="DL207" s="53"/>
      <c r="DM207" s="53"/>
      <c r="DN207" s="53"/>
      <c r="DO207" s="53"/>
      <c r="DP207" s="53"/>
      <c r="DQ207" s="53"/>
      <c r="DR207" s="53"/>
      <c r="DS207" s="53"/>
      <c r="DT207" s="53"/>
      <c r="DU207" s="53"/>
      <c r="DV207" s="53"/>
      <c r="DW207" s="53"/>
      <c r="DX207" s="55"/>
    </row>
    <row r="208" spans="1:128" hidden="1" x14ac:dyDescent="0.2">
      <c r="A208" s="5" t="str">
        <f ca="1">Language!A$1159</f>
        <v>Акцизы на проданные товары</v>
      </c>
      <c r="B208" s="292">
        <v>0.5</v>
      </c>
      <c r="C208" s="31">
        <f t="shared" si="190"/>
        <v>0.5</v>
      </c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  <c r="BL208" s="53"/>
      <c r="BM208" s="53"/>
      <c r="BN208" s="53"/>
      <c r="BO208" s="53"/>
      <c r="BP208" s="53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/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  <c r="CN208" s="53"/>
      <c r="CO208" s="53"/>
      <c r="CP208" s="53"/>
      <c r="CQ208" s="53"/>
      <c r="CR208" s="53"/>
      <c r="CS208" s="53"/>
      <c r="CT208" s="53"/>
      <c r="CU208" s="53"/>
      <c r="CV208" s="53"/>
      <c r="CW208" s="53"/>
      <c r="CX208" s="53"/>
      <c r="CY208" s="53"/>
      <c r="CZ208" s="53"/>
      <c r="DA208" s="53"/>
      <c r="DB208" s="53"/>
      <c r="DC208" s="53"/>
      <c r="DD208" s="53"/>
      <c r="DE208" s="53"/>
      <c r="DF208" s="53"/>
      <c r="DG208" s="53"/>
      <c r="DH208" s="53"/>
      <c r="DI208" s="53"/>
      <c r="DJ208" s="53"/>
      <c r="DK208" s="53"/>
      <c r="DL208" s="53"/>
      <c r="DM208" s="53"/>
      <c r="DN208" s="53"/>
      <c r="DO208" s="53"/>
      <c r="DP208" s="53"/>
      <c r="DQ208" s="53"/>
      <c r="DR208" s="53"/>
      <c r="DS208" s="53"/>
      <c r="DT208" s="53"/>
      <c r="DU208" s="53"/>
      <c r="DV208" s="53"/>
      <c r="DW208" s="53"/>
      <c r="DX208" s="55"/>
    </row>
    <row r="209" spans="1:128" hidden="1" x14ac:dyDescent="0.2">
      <c r="A209" s="5" t="str">
        <f ca="1">Language!A$1160</f>
        <v>Импортная пошлина на сырье и материалы</v>
      </c>
      <c r="B209" s="292">
        <v>1</v>
      </c>
      <c r="C209" s="31">
        <f t="shared" si="190"/>
        <v>0</v>
      </c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  <c r="BF209" s="53"/>
      <c r="BG209" s="53"/>
      <c r="BH209" s="53"/>
      <c r="BI209" s="53"/>
      <c r="BJ209" s="53"/>
      <c r="BK209" s="53"/>
      <c r="BL209" s="53"/>
      <c r="BM209" s="53"/>
      <c r="BN209" s="53"/>
      <c r="BO209" s="53"/>
      <c r="BP209" s="53"/>
      <c r="BQ209" s="53"/>
      <c r="BR209" s="53"/>
      <c r="BS209" s="53"/>
      <c r="BT209" s="53"/>
      <c r="BU209" s="53"/>
      <c r="BV209" s="53"/>
      <c r="BW209" s="53"/>
      <c r="BX209" s="53"/>
      <c r="BY209" s="53"/>
      <c r="BZ209" s="53"/>
      <c r="CA209" s="53"/>
      <c r="CB209" s="53"/>
      <c r="CC209" s="53"/>
      <c r="CD209" s="53"/>
      <c r="CE209" s="53"/>
      <c r="CF209" s="53"/>
      <c r="CG209" s="53"/>
      <c r="CH209" s="53"/>
      <c r="CI209" s="53"/>
      <c r="CJ209" s="53"/>
      <c r="CK209" s="53"/>
      <c r="CL209" s="53"/>
      <c r="CM209" s="53"/>
      <c r="CN209" s="53"/>
      <c r="CO209" s="53"/>
      <c r="CP209" s="53"/>
      <c r="CQ209" s="53"/>
      <c r="CR209" s="53"/>
      <c r="CS209" s="53"/>
      <c r="CT209" s="53"/>
      <c r="CU209" s="53"/>
      <c r="CV209" s="53"/>
      <c r="CW209" s="53"/>
      <c r="CX209" s="53"/>
      <c r="CY209" s="53"/>
      <c r="CZ209" s="53"/>
      <c r="DA209" s="53"/>
      <c r="DB209" s="53"/>
      <c r="DC209" s="53"/>
      <c r="DD209" s="53"/>
      <c r="DE209" s="53"/>
      <c r="DF209" s="53"/>
      <c r="DG209" s="53"/>
      <c r="DH209" s="53"/>
      <c r="DI209" s="53"/>
      <c r="DJ209" s="53"/>
      <c r="DK209" s="53"/>
      <c r="DL209" s="53"/>
      <c r="DM209" s="53"/>
      <c r="DN209" s="53"/>
      <c r="DO209" s="53"/>
      <c r="DP209" s="53"/>
      <c r="DQ209" s="53"/>
      <c r="DR209" s="53"/>
      <c r="DS209" s="53"/>
      <c r="DT209" s="53"/>
      <c r="DU209" s="53"/>
      <c r="DV209" s="53"/>
      <c r="DW209" s="53"/>
      <c r="DX209" s="55"/>
    </row>
    <row r="210" spans="1:128" hidden="1" x14ac:dyDescent="0.2">
      <c r="A210" s="5" t="str">
        <f ca="1">Language!A$1161</f>
        <v>Импортная пошлина на оборудование</v>
      </c>
      <c r="B210" s="292">
        <v>1</v>
      </c>
      <c r="C210" s="31">
        <f t="shared" si="190"/>
        <v>0</v>
      </c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  <c r="BF210" s="53"/>
      <c r="BG210" s="53"/>
      <c r="BH210" s="53"/>
      <c r="BI210" s="53"/>
      <c r="BJ210" s="53"/>
      <c r="BK210" s="53"/>
      <c r="BL210" s="53"/>
      <c r="BM210" s="53"/>
      <c r="BN210" s="53"/>
      <c r="BO210" s="53"/>
      <c r="BP210" s="53"/>
      <c r="BQ210" s="53"/>
      <c r="BR210" s="53"/>
      <c r="BS210" s="53"/>
      <c r="BT210" s="53"/>
      <c r="BU210" s="53"/>
      <c r="BV210" s="53"/>
      <c r="BW210" s="53"/>
      <c r="BX210" s="53"/>
      <c r="BY210" s="53"/>
      <c r="BZ210" s="53"/>
      <c r="CA210" s="53"/>
      <c r="CB210" s="53"/>
      <c r="CC210" s="53"/>
      <c r="CD210" s="53"/>
      <c r="CE210" s="53"/>
      <c r="CF210" s="53"/>
      <c r="CG210" s="53"/>
      <c r="CH210" s="53"/>
      <c r="CI210" s="53"/>
      <c r="CJ210" s="53"/>
      <c r="CK210" s="53"/>
      <c r="CL210" s="53"/>
      <c r="CM210" s="53"/>
      <c r="CN210" s="53"/>
      <c r="CO210" s="53"/>
      <c r="CP210" s="53"/>
      <c r="CQ210" s="53"/>
      <c r="CR210" s="53"/>
      <c r="CS210" s="53"/>
      <c r="CT210" s="53"/>
      <c r="CU210" s="53"/>
      <c r="CV210" s="53"/>
      <c r="CW210" s="53"/>
      <c r="CX210" s="53"/>
      <c r="CY210" s="53"/>
      <c r="CZ210" s="53"/>
      <c r="DA210" s="53"/>
      <c r="DB210" s="53"/>
      <c r="DC210" s="53"/>
      <c r="DD210" s="53"/>
      <c r="DE210" s="53"/>
      <c r="DF210" s="53"/>
      <c r="DG210" s="53"/>
      <c r="DH210" s="53"/>
      <c r="DI210" s="53"/>
      <c r="DJ210" s="53"/>
      <c r="DK210" s="53"/>
      <c r="DL210" s="53"/>
      <c r="DM210" s="53"/>
      <c r="DN210" s="53"/>
      <c r="DO210" s="53"/>
      <c r="DP210" s="53"/>
      <c r="DQ210" s="53"/>
      <c r="DR210" s="53"/>
      <c r="DS210" s="53"/>
      <c r="DT210" s="53"/>
      <c r="DU210" s="53"/>
      <c r="DV210" s="53"/>
      <c r="DW210" s="53"/>
      <c r="DX210" s="55"/>
    </row>
    <row r="211" spans="1:128" hidden="1" x14ac:dyDescent="0.2">
      <c r="A211" s="10" t="str">
        <f ca="1">Language!A$1420</f>
        <v>Налог на добавленную стоимость</v>
      </c>
      <c r="B211" s="292">
        <v>1</v>
      </c>
      <c r="C211" s="31">
        <f t="shared" si="190"/>
        <v>0</v>
      </c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  <c r="BK211" s="53"/>
      <c r="BL211" s="53"/>
      <c r="BM211" s="53"/>
      <c r="BN211" s="53"/>
      <c r="BO211" s="53"/>
      <c r="BP211" s="53"/>
      <c r="BQ211" s="53"/>
      <c r="BR211" s="53"/>
      <c r="BS211" s="53"/>
      <c r="BT211" s="53"/>
      <c r="BU211" s="53"/>
      <c r="BV211" s="53"/>
      <c r="BW211" s="53"/>
      <c r="BX211" s="53"/>
      <c r="BY211" s="53"/>
      <c r="BZ211" s="53"/>
      <c r="CA211" s="53"/>
      <c r="CB211" s="53"/>
      <c r="CC211" s="53"/>
      <c r="CD211" s="53"/>
      <c r="CE211" s="53"/>
      <c r="CF211" s="53"/>
      <c r="CG211" s="53"/>
      <c r="CH211" s="53"/>
      <c r="CI211" s="53"/>
      <c r="CJ211" s="53"/>
      <c r="CK211" s="53"/>
      <c r="CL211" s="53"/>
      <c r="CM211" s="53"/>
      <c r="CN211" s="53"/>
      <c r="CO211" s="53"/>
      <c r="CP211" s="53"/>
      <c r="CQ211" s="53"/>
      <c r="CR211" s="53"/>
      <c r="CS211" s="53"/>
      <c r="CT211" s="53"/>
      <c r="CU211" s="53"/>
      <c r="CV211" s="53"/>
      <c r="CW211" s="53"/>
      <c r="CX211" s="53"/>
      <c r="CY211" s="53"/>
      <c r="CZ211" s="53"/>
      <c r="DA211" s="53"/>
      <c r="DB211" s="53"/>
      <c r="DC211" s="53"/>
      <c r="DD211" s="53"/>
      <c r="DE211" s="53"/>
      <c r="DF211" s="53"/>
      <c r="DG211" s="53"/>
      <c r="DH211" s="53"/>
      <c r="DI211" s="53"/>
      <c r="DJ211" s="53"/>
      <c r="DK211" s="53"/>
      <c r="DL211" s="53"/>
      <c r="DM211" s="53"/>
      <c r="DN211" s="53"/>
      <c r="DO211" s="53"/>
      <c r="DP211" s="53"/>
      <c r="DQ211" s="53"/>
      <c r="DR211" s="53"/>
      <c r="DS211" s="53"/>
      <c r="DT211" s="53"/>
      <c r="DU211" s="53"/>
      <c r="DV211" s="53"/>
      <c r="DW211" s="53"/>
      <c r="DX211" s="55"/>
    </row>
    <row r="212" spans="1:128" hidden="1" x14ac:dyDescent="0.2">
      <c r="A212" s="10" t="str">
        <f ca="1">Language!A$1421</f>
        <v>Налог на прибыль</v>
      </c>
      <c r="B212" s="292">
        <f>Параметры!G85/Параметры!G87</f>
        <v>0.15</v>
      </c>
      <c r="C212" s="31">
        <f t="shared" si="190"/>
        <v>0.85</v>
      </c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  <c r="BF212" s="53"/>
      <c r="BG212" s="53"/>
      <c r="BH212" s="53"/>
      <c r="BI212" s="53"/>
      <c r="BJ212" s="53"/>
      <c r="BK212" s="53"/>
      <c r="BL212" s="53"/>
      <c r="BM212" s="53"/>
      <c r="BN212" s="53"/>
      <c r="BO212" s="53"/>
      <c r="BP212" s="53"/>
      <c r="BQ212" s="53"/>
      <c r="BR212" s="53"/>
      <c r="BS212" s="53"/>
      <c r="BT212" s="53"/>
      <c r="BU212" s="53"/>
      <c r="BV212" s="53"/>
      <c r="BW212" s="53"/>
      <c r="BX212" s="53"/>
      <c r="BY212" s="53"/>
      <c r="BZ212" s="53"/>
      <c r="CA212" s="53"/>
      <c r="CB212" s="53"/>
      <c r="CC212" s="53"/>
      <c r="CD212" s="53"/>
      <c r="CE212" s="53"/>
      <c r="CF212" s="53"/>
      <c r="CG212" s="53"/>
      <c r="CH212" s="53"/>
      <c r="CI212" s="53"/>
      <c r="CJ212" s="53"/>
      <c r="CK212" s="53"/>
      <c r="CL212" s="53"/>
      <c r="CM212" s="53"/>
      <c r="CN212" s="53"/>
      <c r="CO212" s="53"/>
      <c r="CP212" s="53"/>
      <c r="CQ212" s="53"/>
      <c r="CR212" s="53"/>
      <c r="CS212" s="53"/>
      <c r="CT212" s="53"/>
      <c r="CU212" s="53"/>
      <c r="CV212" s="53"/>
      <c r="CW212" s="53"/>
      <c r="CX212" s="53"/>
      <c r="CY212" s="53"/>
      <c r="CZ212" s="53"/>
      <c r="DA212" s="53"/>
      <c r="DB212" s="53"/>
      <c r="DC212" s="53"/>
      <c r="DD212" s="53"/>
      <c r="DE212" s="53"/>
      <c r="DF212" s="53"/>
      <c r="DG212" s="53"/>
      <c r="DH212" s="53"/>
      <c r="DI212" s="53"/>
      <c r="DJ212" s="53"/>
      <c r="DK212" s="53"/>
      <c r="DL212" s="53"/>
      <c r="DM212" s="53"/>
      <c r="DN212" s="53"/>
      <c r="DO212" s="53"/>
      <c r="DP212" s="53"/>
      <c r="DQ212" s="53"/>
      <c r="DR212" s="53"/>
      <c r="DS212" s="53"/>
      <c r="DT212" s="53"/>
      <c r="DU212" s="53"/>
      <c r="DV212" s="53"/>
      <c r="DW212" s="53"/>
      <c r="DX212" s="55"/>
    </row>
    <row r="213" spans="1:128" hidden="1" x14ac:dyDescent="0.2">
      <c r="A213" s="10" t="str">
        <f ca="1">Language!A$1422</f>
        <v>Налог на имущество</v>
      </c>
      <c r="B213" s="292">
        <v>0</v>
      </c>
      <c r="C213" s="31">
        <f t="shared" si="190"/>
        <v>1</v>
      </c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  <c r="BF213" s="53"/>
      <c r="BG213" s="53"/>
      <c r="BH213" s="53"/>
      <c r="BI213" s="53"/>
      <c r="BJ213" s="53"/>
      <c r="BK213" s="53"/>
      <c r="BL213" s="53"/>
      <c r="BM213" s="53"/>
      <c r="BN213" s="53"/>
      <c r="BO213" s="53"/>
      <c r="BP213" s="53"/>
      <c r="BQ213" s="53"/>
      <c r="BR213" s="53"/>
      <c r="BS213" s="53"/>
      <c r="BT213" s="53"/>
      <c r="BU213" s="53"/>
      <c r="BV213" s="53"/>
      <c r="BW213" s="53"/>
      <c r="BX213" s="53"/>
      <c r="BY213" s="53"/>
      <c r="BZ213" s="53"/>
      <c r="CA213" s="53"/>
      <c r="CB213" s="53"/>
      <c r="CC213" s="53"/>
      <c r="CD213" s="53"/>
      <c r="CE213" s="53"/>
      <c r="CF213" s="53"/>
      <c r="CG213" s="53"/>
      <c r="CH213" s="53"/>
      <c r="CI213" s="53"/>
      <c r="CJ213" s="53"/>
      <c r="CK213" s="53"/>
      <c r="CL213" s="53"/>
      <c r="CM213" s="53"/>
      <c r="CN213" s="53"/>
      <c r="CO213" s="53"/>
      <c r="CP213" s="53"/>
      <c r="CQ213" s="53"/>
      <c r="CR213" s="53"/>
      <c r="CS213" s="53"/>
      <c r="CT213" s="53"/>
      <c r="CU213" s="53"/>
      <c r="CV213" s="53"/>
      <c r="CW213" s="53"/>
      <c r="CX213" s="53"/>
      <c r="CY213" s="53"/>
      <c r="CZ213" s="53"/>
      <c r="DA213" s="53"/>
      <c r="DB213" s="53"/>
      <c r="DC213" s="53"/>
      <c r="DD213" s="53"/>
      <c r="DE213" s="53"/>
      <c r="DF213" s="53"/>
      <c r="DG213" s="53"/>
      <c r="DH213" s="53"/>
      <c r="DI213" s="53"/>
      <c r="DJ213" s="53"/>
      <c r="DK213" s="53"/>
      <c r="DL213" s="53"/>
      <c r="DM213" s="53"/>
      <c r="DN213" s="53"/>
      <c r="DO213" s="53"/>
      <c r="DP213" s="53"/>
      <c r="DQ213" s="53"/>
      <c r="DR213" s="53"/>
      <c r="DS213" s="53"/>
      <c r="DT213" s="53"/>
      <c r="DU213" s="53"/>
      <c r="DV213" s="53"/>
      <c r="DW213" s="53"/>
      <c r="DX213" s="55"/>
    </row>
    <row r="214" spans="1:128" hidden="1" x14ac:dyDescent="0.2">
      <c r="A214" s="10" t="str">
        <f ca="1">Language!A$1423</f>
        <v>Социальные взносы</v>
      </c>
      <c r="B214" s="292">
        <v>1</v>
      </c>
      <c r="C214" s="31">
        <f t="shared" si="190"/>
        <v>0</v>
      </c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  <c r="BF214" s="53"/>
      <c r="BG214" s="53"/>
      <c r="BH214" s="53"/>
      <c r="BI214" s="53"/>
      <c r="BJ214" s="53"/>
      <c r="BK214" s="53"/>
      <c r="BL214" s="53"/>
      <c r="BM214" s="53"/>
      <c r="BN214" s="53"/>
      <c r="BO214" s="53"/>
      <c r="BP214" s="53"/>
      <c r="BQ214" s="53"/>
      <c r="BR214" s="53"/>
      <c r="BS214" s="53"/>
      <c r="BT214" s="53"/>
      <c r="BU214" s="53"/>
      <c r="BV214" s="53"/>
      <c r="BW214" s="53"/>
      <c r="BX214" s="53"/>
      <c r="BY214" s="53"/>
      <c r="BZ214" s="53"/>
      <c r="CA214" s="53"/>
      <c r="CB214" s="53"/>
      <c r="CC214" s="53"/>
      <c r="CD214" s="53"/>
      <c r="CE214" s="53"/>
      <c r="CF214" s="53"/>
      <c r="CG214" s="53"/>
      <c r="CH214" s="53"/>
      <c r="CI214" s="53"/>
      <c r="CJ214" s="53"/>
      <c r="CK214" s="53"/>
      <c r="CL214" s="53"/>
      <c r="CM214" s="53"/>
      <c r="CN214" s="53"/>
      <c r="CO214" s="53"/>
      <c r="CP214" s="53"/>
      <c r="CQ214" s="53"/>
      <c r="CR214" s="53"/>
      <c r="CS214" s="53"/>
      <c r="CT214" s="53"/>
      <c r="CU214" s="53"/>
      <c r="CV214" s="53"/>
      <c r="CW214" s="53"/>
      <c r="CX214" s="53"/>
      <c r="CY214" s="53"/>
      <c r="CZ214" s="53"/>
      <c r="DA214" s="53"/>
      <c r="DB214" s="53"/>
      <c r="DC214" s="53"/>
      <c r="DD214" s="53"/>
      <c r="DE214" s="53"/>
      <c r="DF214" s="53"/>
      <c r="DG214" s="53"/>
      <c r="DH214" s="53"/>
      <c r="DI214" s="53"/>
      <c r="DJ214" s="53"/>
      <c r="DK214" s="53"/>
      <c r="DL214" s="53"/>
      <c r="DM214" s="53"/>
      <c r="DN214" s="53"/>
      <c r="DO214" s="53"/>
      <c r="DP214" s="53"/>
      <c r="DQ214" s="53"/>
      <c r="DR214" s="53"/>
      <c r="DS214" s="53"/>
      <c r="DT214" s="53"/>
      <c r="DU214" s="53"/>
      <c r="DV214" s="53"/>
      <c r="DW214" s="53"/>
      <c r="DX214" s="55"/>
    </row>
    <row r="215" spans="1:128" hidden="1" x14ac:dyDescent="0.2">
      <c r="A215" s="10" t="str">
        <f ca="1">Language!A$1424</f>
        <v>Налог с оборота</v>
      </c>
      <c r="B215" s="292">
        <v>0</v>
      </c>
      <c r="C215" s="31">
        <f t="shared" si="190"/>
        <v>1</v>
      </c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53"/>
      <c r="BC215" s="53"/>
      <c r="BD215" s="53"/>
      <c r="BE215" s="53"/>
      <c r="BF215" s="53"/>
      <c r="BG215" s="53"/>
      <c r="BH215" s="53"/>
      <c r="BI215" s="53"/>
      <c r="BJ215" s="53"/>
      <c r="BK215" s="53"/>
      <c r="BL215" s="53"/>
      <c r="BM215" s="53"/>
      <c r="BN215" s="53"/>
      <c r="BO215" s="53"/>
      <c r="BP215" s="53"/>
      <c r="BQ215" s="53"/>
      <c r="BR215" s="53"/>
      <c r="BS215" s="53"/>
      <c r="BT215" s="53"/>
      <c r="BU215" s="53"/>
      <c r="BV215" s="53"/>
      <c r="BW215" s="53"/>
      <c r="BX215" s="53"/>
      <c r="BY215" s="53"/>
      <c r="BZ215" s="53"/>
      <c r="CA215" s="53"/>
      <c r="CB215" s="53"/>
      <c r="CC215" s="53"/>
      <c r="CD215" s="53"/>
      <c r="CE215" s="53"/>
      <c r="CF215" s="53"/>
      <c r="CG215" s="53"/>
      <c r="CH215" s="53"/>
      <c r="CI215" s="53"/>
      <c r="CJ215" s="53"/>
      <c r="CK215" s="53"/>
      <c r="CL215" s="53"/>
      <c r="CM215" s="53"/>
      <c r="CN215" s="53"/>
      <c r="CO215" s="53"/>
      <c r="CP215" s="53"/>
      <c r="CQ215" s="53"/>
      <c r="CR215" s="53"/>
      <c r="CS215" s="53"/>
      <c r="CT215" s="53"/>
      <c r="CU215" s="53"/>
      <c r="CV215" s="53"/>
      <c r="CW215" s="53"/>
      <c r="CX215" s="53"/>
      <c r="CY215" s="53"/>
      <c r="CZ215" s="53"/>
      <c r="DA215" s="53"/>
      <c r="DB215" s="53"/>
      <c r="DC215" s="53"/>
      <c r="DD215" s="53"/>
      <c r="DE215" s="53"/>
      <c r="DF215" s="53"/>
      <c r="DG215" s="53"/>
      <c r="DH215" s="53"/>
      <c r="DI215" s="53"/>
      <c r="DJ215" s="53"/>
      <c r="DK215" s="53"/>
      <c r="DL215" s="53"/>
      <c r="DM215" s="53"/>
      <c r="DN215" s="53"/>
      <c r="DO215" s="53"/>
      <c r="DP215" s="53"/>
      <c r="DQ215" s="53"/>
      <c r="DR215" s="53"/>
      <c r="DS215" s="53"/>
      <c r="DT215" s="53"/>
      <c r="DU215" s="53"/>
      <c r="DV215" s="53"/>
      <c r="DW215" s="53"/>
      <c r="DX215" s="55"/>
    </row>
    <row r="216" spans="1:128" hidden="1" x14ac:dyDescent="0.2">
      <c r="A216" s="10" t="str">
        <f ca="1">Language!A$1425</f>
        <v>Налог с дохода, уменьшенного на расходы</v>
      </c>
      <c r="B216" s="292">
        <v>0</v>
      </c>
      <c r="C216" s="31">
        <f t="shared" si="190"/>
        <v>1</v>
      </c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  <c r="BF216" s="53"/>
      <c r="BG216" s="53"/>
      <c r="BH216" s="53"/>
      <c r="BI216" s="53"/>
      <c r="BJ216" s="53"/>
      <c r="BK216" s="53"/>
      <c r="BL216" s="53"/>
      <c r="BM216" s="53"/>
      <c r="BN216" s="53"/>
      <c r="BO216" s="53"/>
      <c r="BP216" s="53"/>
      <c r="BQ216" s="53"/>
      <c r="BR216" s="53"/>
      <c r="BS216" s="53"/>
      <c r="BT216" s="53"/>
      <c r="BU216" s="53"/>
      <c r="BV216" s="53"/>
      <c r="BW216" s="53"/>
      <c r="BX216" s="53"/>
      <c r="BY216" s="53"/>
      <c r="BZ216" s="53"/>
      <c r="CA216" s="53"/>
      <c r="CB216" s="53"/>
      <c r="CC216" s="53"/>
      <c r="CD216" s="53"/>
      <c r="CE216" s="53"/>
      <c r="CF216" s="53"/>
      <c r="CG216" s="53"/>
      <c r="CH216" s="53"/>
      <c r="CI216" s="53"/>
      <c r="CJ216" s="53"/>
      <c r="CK216" s="53"/>
      <c r="CL216" s="53"/>
      <c r="CM216" s="53"/>
      <c r="CN216" s="53"/>
      <c r="CO216" s="53"/>
      <c r="CP216" s="53"/>
      <c r="CQ216" s="53"/>
      <c r="CR216" s="53"/>
      <c r="CS216" s="53"/>
      <c r="CT216" s="53"/>
      <c r="CU216" s="53"/>
      <c r="CV216" s="53"/>
      <c r="CW216" s="53"/>
      <c r="CX216" s="53"/>
      <c r="CY216" s="53"/>
      <c r="CZ216" s="53"/>
      <c r="DA216" s="53"/>
      <c r="DB216" s="53"/>
      <c r="DC216" s="53"/>
      <c r="DD216" s="53"/>
      <c r="DE216" s="53"/>
      <c r="DF216" s="53"/>
      <c r="DG216" s="53"/>
      <c r="DH216" s="53"/>
      <c r="DI216" s="53"/>
      <c r="DJ216" s="53"/>
      <c r="DK216" s="53"/>
      <c r="DL216" s="53"/>
      <c r="DM216" s="53"/>
      <c r="DN216" s="53"/>
      <c r="DO216" s="53"/>
      <c r="DP216" s="53"/>
      <c r="DQ216" s="53"/>
      <c r="DR216" s="53"/>
      <c r="DS216" s="53"/>
      <c r="DT216" s="53"/>
      <c r="DU216" s="53"/>
      <c r="DV216" s="53"/>
      <c r="DW216" s="53"/>
      <c r="DX216" s="55"/>
    </row>
    <row r="217" spans="1:128" ht="12" hidden="1" customHeight="1" x14ac:dyDescent="0.2">
      <c r="A217" s="5" t="str">
        <f ca="1">Language!A$1478</f>
        <v>Прочие налоги</v>
      </c>
      <c r="B217" s="292">
        <v>0</v>
      </c>
      <c r="C217" s="31">
        <f t="shared" si="190"/>
        <v>1</v>
      </c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  <c r="BF217" s="53"/>
      <c r="BG217" s="53"/>
      <c r="BH217" s="53"/>
      <c r="BI217" s="53"/>
      <c r="BJ217" s="53"/>
      <c r="BK217" s="53"/>
      <c r="BL217" s="53"/>
      <c r="BM217" s="53"/>
      <c r="BN217" s="53"/>
      <c r="BO217" s="53"/>
      <c r="BP217" s="53"/>
      <c r="BQ217" s="53"/>
      <c r="BR217" s="53"/>
      <c r="BS217" s="53"/>
      <c r="BT217" s="53"/>
      <c r="BU217" s="53"/>
      <c r="BV217" s="53"/>
      <c r="BW217" s="53"/>
      <c r="BX217" s="53"/>
      <c r="BY217" s="53"/>
      <c r="BZ217" s="53"/>
      <c r="CA217" s="53"/>
      <c r="CB217" s="53"/>
      <c r="CC217" s="53"/>
      <c r="CD217" s="53"/>
      <c r="CE217" s="53"/>
      <c r="CF217" s="53"/>
      <c r="CG217" s="53"/>
      <c r="CH217" s="53"/>
      <c r="CI217" s="53"/>
      <c r="CJ217" s="53"/>
      <c r="CK217" s="53"/>
      <c r="CL217" s="53"/>
      <c r="CM217" s="53"/>
      <c r="CN217" s="53"/>
      <c r="CO217" s="53"/>
      <c r="CP217" s="53"/>
      <c r="CQ217" s="53"/>
      <c r="CR217" s="53"/>
      <c r="CS217" s="53"/>
      <c r="CT217" s="53"/>
      <c r="CU217" s="53"/>
      <c r="CV217" s="53"/>
      <c r="CW217" s="53"/>
      <c r="CX217" s="53"/>
      <c r="CY217" s="53"/>
      <c r="CZ217" s="53"/>
      <c r="DA217" s="53"/>
      <c r="DB217" s="53"/>
      <c r="DC217" s="53"/>
      <c r="DD217" s="53"/>
      <c r="DE217" s="53"/>
      <c r="DF217" s="53"/>
      <c r="DG217" s="53"/>
      <c r="DH217" s="53"/>
      <c r="DI217" s="53"/>
      <c r="DJ217" s="53"/>
      <c r="DK217" s="53"/>
      <c r="DL217" s="53"/>
      <c r="DM217" s="53"/>
      <c r="DN217" s="53"/>
      <c r="DO217" s="53"/>
      <c r="DP217" s="53"/>
      <c r="DQ217" s="53"/>
      <c r="DR217" s="53"/>
      <c r="DS217" s="53"/>
      <c r="DT217" s="53"/>
      <c r="DU217" s="53"/>
      <c r="DV217" s="53"/>
      <c r="DW217" s="53"/>
      <c r="DX217" s="55"/>
    </row>
    <row r="218" spans="1:128" hidden="1" x14ac:dyDescent="0.2">
      <c r="A218" s="134"/>
      <c r="B218" s="135"/>
      <c r="C218" s="136"/>
      <c r="D218" s="61"/>
      <c r="E218" s="61"/>
      <c r="F218" s="61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60"/>
      <c r="AI218" s="60"/>
      <c r="AJ218" s="60"/>
      <c r="AK218" s="60"/>
      <c r="AL218" s="60"/>
      <c r="AM218" s="60"/>
      <c r="AN218" s="60"/>
      <c r="AO218" s="60"/>
      <c r="AP218" s="60"/>
      <c r="AQ218" s="60"/>
      <c r="AR218" s="60"/>
      <c r="AS218" s="60"/>
      <c r="AT218" s="60"/>
      <c r="AU218" s="60"/>
      <c r="AV218" s="60"/>
      <c r="AW218" s="60"/>
      <c r="AX218" s="60"/>
      <c r="AY218" s="60"/>
      <c r="AZ218" s="60"/>
      <c r="BA218" s="60"/>
      <c r="BB218" s="60"/>
      <c r="BC218" s="60"/>
      <c r="BD218" s="60"/>
      <c r="BE218" s="60"/>
      <c r="BF218" s="60"/>
      <c r="BG218" s="60"/>
      <c r="BH218" s="60"/>
      <c r="BI218" s="60"/>
      <c r="BJ218" s="60"/>
      <c r="BK218" s="60"/>
      <c r="BL218" s="60"/>
      <c r="BM218" s="60"/>
      <c r="BN218" s="60"/>
      <c r="BO218" s="60"/>
      <c r="BP218" s="60"/>
      <c r="BQ218" s="60"/>
      <c r="BR218" s="60"/>
      <c r="BS218" s="60"/>
      <c r="BT218" s="60"/>
      <c r="BU218" s="60"/>
      <c r="BV218" s="60"/>
      <c r="BW218" s="60"/>
      <c r="BX218" s="60"/>
      <c r="BY218" s="60"/>
      <c r="BZ218" s="60"/>
      <c r="CA218" s="60"/>
      <c r="CB218" s="60"/>
      <c r="CC218" s="60"/>
      <c r="CD218" s="60"/>
      <c r="CE218" s="60"/>
      <c r="CF218" s="60"/>
      <c r="CG218" s="60"/>
      <c r="CH218" s="60"/>
      <c r="CI218" s="60"/>
      <c r="CJ218" s="60"/>
      <c r="CK218" s="60"/>
      <c r="CL218" s="60"/>
      <c r="CM218" s="60"/>
      <c r="CN218" s="60"/>
      <c r="CO218" s="60"/>
      <c r="CP218" s="60"/>
      <c r="CQ218" s="60"/>
      <c r="CR218" s="60"/>
      <c r="CS218" s="60"/>
      <c r="CT218" s="60"/>
      <c r="CU218" s="60"/>
      <c r="CV218" s="60"/>
      <c r="CW218" s="60"/>
      <c r="CX218" s="60"/>
      <c r="CY218" s="60"/>
      <c r="CZ218" s="60"/>
      <c r="DA218" s="60"/>
      <c r="DB218" s="60"/>
      <c r="DC218" s="60"/>
      <c r="DD218" s="60"/>
      <c r="DE218" s="60"/>
      <c r="DF218" s="60"/>
      <c r="DG218" s="60"/>
      <c r="DH218" s="60"/>
      <c r="DI218" s="60"/>
      <c r="DJ218" s="60"/>
      <c r="DK218" s="60"/>
      <c r="DL218" s="60"/>
      <c r="DM218" s="60"/>
      <c r="DN218" s="60"/>
      <c r="DO218" s="60"/>
      <c r="DP218" s="60"/>
      <c r="DQ218" s="60"/>
      <c r="DR218" s="60"/>
      <c r="DS218" s="60"/>
      <c r="DT218" s="60"/>
      <c r="DU218" s="60"/>
      <c r="DV218" s="60"/>
      <c r="DW218" s="60"/>
      <c r="DX218" s="60"/>
    </row>
    <row r="219" spans="1:128" hidden="1" x14ac:dyDescent="0.2">
      <c r="A219" s="22" t="str">
        <f ca="1">Language!A1508</f>
        <v>Федеральный бюджет</v>
      </c>
    </row>
    <row r="220" spans="1:128" hidden="1" x14ac:dyDescent="0.2">
      <c r="A220" s="22"/>
      <c r="F220" s="6" t="s">
        <v>2961</v>
      </c>
    </row>
    <row r="221" spans="1:128" hidden="1" x14ac:dyDescent="0.2">
      <c r="A221" s="22" t="str">
        <f ca="1">Language!A$1419</f>
        <v>Поступление налогов в бюджет</v>
      </c>
      <c r="B221" s="97"/>
      <c r="C221" s="98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  <c r="BF221" s="53"/>
      <c r="BG221" s="53"/>
      <c r="BH221" s="53"/>
      <c r="BI221" s="53"/>
      <c r="BJ221" s="53"/>
      <c r="BK221" s="53"/>
      <c r="BL221" s="53"/>
      <c r="BM221" s="53"/>
      <c r="BN221" s="53"/>
      <c r="BO221" s="53"/>
      <c r="BP221" s="53"/>
      <c r="BQ221" s="53"/>
      <c r="BR221" s="53"/>
      <c r="BS221" s="53"/>
      <c r="BT221" s="53"/>
      <c r="BU221" s="53"/>
      <c r="BV221" s="53"/>
      <c r="BW221" s="53"/>
      <c r="BX221" s="53"/>
      <c r="BY221" s="53"/>
      <c r="BZ221" s="53"/>
      <c r="CA221" s="53"/>
      <c r="CB221" s="53"/>
      <c r="CC221" s="53"/>
      <c r="CD221" s="53"/>
      <c r="CE221" s="53"/>
      <c r="CF221" s="53"/>
      <c r="CG221" s="53"/>
      <c r="CH221" s="53"/>
      <c r="CI221" s="53"/>
      <c r="CJ221" s="53"/>
      <c r="CK221" s="53"/>
      <c r="CL221" s="53"/>
      <c r="CM221" s="53"/>
      <c r="CN221" s="53"/>
      <c r="CO221" s="53"/>
      <c r="CP221" s="53"/>
      <c r="CQ221" s="53"/>
      <c r="CR221" s="53"/>
      <c r="CS221" s="53"/>
      <c r="CT221" s="53"/>
      <c r="CU221" s="53"/>
      <c r="CV221" s="53"/>
      <c r="CW221" s="53"/>
      <c r="CX221" s="53"/>
      <c r="CY221" s="53"/>
      <c r="CZ221" s="53"/>
      <c r="DA221" s="53"/>
      <c r="DB221" s="53"/>
      <c r="DC221" s="53"/>
      <c r="DD221" s="53"/>
      <c r="DE221" s="53"/>
      <c r="DF221" s="53"/>
      <c r="DG221" s="53"/>
      <c r="DH221" s="53"/>
      <c r="DI221" s="53"/>
      <c r="DJ221" s="53"/>
      <c r="DK221" s="53"/>
      <c r="DL221" s="53"/>
      <c r="DM221" s="53"/>
      <c r="DN221" s="53"/>
      <c r="DO221" s="53"/>
      <c r="DP221" s="53"/>
      <c r="DQ221" s="53"/>
      <c r="DR221" s="53"/>
      <c r="DS221" s="53"/>
      <c r="DT221" s="53"/>
      <c r="DU221" s="53"/>
      <c r="DV221" s="53"/>
      <c r="DW221" s="53"/>
      <c r="DX221" s="53"/>
    </row>
    <row r="222" spans="1:128" hidden="1" x14ac:dyDescent="0.2">
      <c r="A222" s="10" t="str">
        <f ca="1">Language!A$1504</f>
        <v>Налог на доходы физических лиц</v>
      </c>
      <c r="B222" s="292">
        <v>0.13</v>
      </c>
      <c r="C222" s="46" t="str">
        <f ca="1">Параметры!$C$70</f>
        <v>тыс. руб.</v>
      </c>
      <c r="E222" s="6" t="s">
        <v>1940</v>
      </c>
      <c r="F222" s="6" t="s">
        <v>2962</v>
      </c>
      <c r="G222" s="53">
        <f ca="1">Проект!G$406*$B$222*$B$207</f>
        <v>25.155000000000001</v>
      </c>
      <c r="H222" s="53">
        <f ca="1">Проект!H$406*$B$222*$B$207</f>
        <v>25.297230027220177</v>
      </c>
      <c r="I222" s="53">
        <f ca="1">Проект!I$406*$B$222*$B$207</f>
        <v>25.440264243692717</v>
      </c>
      <c r="J222" s="53">
        <f ca="1">Проект!J$406*$B$222*$B$207</f>
        <v>25.584107196420558</v>
      </c>
      <c r="K222" s="53">
        <f ca="1">Проект!K$406*$B$222*$B$207</f>
        <v>25.728763458116084</v>
      </c>
      <c r="L222" s="53">
        <f ca="1">Проект!L$406*$B$222*$B$207</f>
        <v>25.874237627346428</v>
      </c>
      <c r="M222" s="53">
        <f ca="1">Проект!M$406*$B$222*$B$207</f>
        <v>26.020534328679719</v>
      </c>
      <c r="N222" s="53">
        <f ca="1">Проект!N$406*$B$222*$B$207</f>
        <v>26.167658212832052</v>
      </c>
      <c r="O222" s="53">
        <f ca="1">Проект!O$406*$B$222*$B$207</f>
        <v>26.31561395681533</v>
      </c>
      <c r="P222" s="53">
        <f ca="1">Проект!P$406*$B$222*$B$207</f>
        <v>26.464406264085994</v>
      </c>
      <c r="Q222" s="53">
        <f ca="1">Проект!Q$406*$B$222*$B$207</f>
        <v>26.614039864694497</v>
      </c>
      <c r="R222" s="53">
        <f ca="1">Проект!R$406*$B$222*$B$207</f>
        <v>26.764519515435676</v>
      </c>
      <c r="S222" s="53">
        <f ca="1">Проект!S$406*$B$222*$B$207</f>
        <v>26.915849999999999</v>
      </c>
      <c r="T222" s="53">
        <f ca="1">Проект!T$406*$B$222*$B$207</f>
        <v>27.068036129125591</v>
      </c>
      <c r="U222" s="53">
        <f ca="1">Проект!U$406*$B$222*$B$207</f>
        <v>27.221082740751203</v>
      </c>
      <c r="V222" s="53">
        <f ca="1">Проект!V$406*$B$222*$B$207</f>
        <v>27.374994700170003</v>
      </c>
      <c r="W222" s="53">
        <f ca="1">Проект!W$406*$B$222*$B$207</f>
        <v>27.52977690018421</v>
      </c>
      <c r="X222" s="53">
        <f ca="1">Проект!X$406*$B$222*$B$207</f>
        <v>27.685434261260685</v>
      </c>
      <c r="Y222" s="53">
        <f ca="1">Проект!Y$406*$B$222*$B$207</f>
        <v>27.841971731687305</v>
      </c>
      <c r="Z222" s="53">
        <f ca="1">Проект!Z$406*$B$222*$B$207</f>
        <v>27.999394287730293</v>
      </c>
      <c r="AA222" s="53">
        <f ca="1">Проект!AA$406*$B$222*$B$207</f>
        <v>28.157706933792404</v>
      </c>
      <c r="AB222" s="53">
        <f ca="1">Проект!AB$406*$B$222*$B$207</f>
        <v>28.316914702572017</v>
      </c>
      <c r="AC222" s="53">
        <f ca="1">Проект!AC$406*$B$222*$B$207</f>
        <v>28.477022655223116</v>
      </c>
      <c r="AD222" s="53">
        <f ca="1">Проект!AD$406*$B$222*$B$207</f>
        <v>28.638035881516178</v>
      </c>
      <c r="AE222" s="53">
        <f ca="1">Проект!AE$406*$B$222*$B$207</f>
        <v>28.799959499999993</v>
      </c>
      <c r="AF222" s="53">
        <f ca="1">Проект!AF$406*$B$222*$B$207</f>
        <v>28.962798658164385</v>
      </c>
      <c r="AG222" s="53">
        <f ca="1">Проект!AG$406*$B$222*$B$207</f>
        <v>29.126558532603788</v>
      </c>
      <c r="AH222" s="53">
        <f ca="1">Проект!AH$406*$B$222*$B$207</f>
        <v>29.2912443291819</v>
      </c>
      <c r="AI222" s="53">
        <f ca="1">Проект!AI$406*$B$222*$B$207</f>
        <v>29.456861283197107</v>
      </c>
      <c r="AJ222" s="53">
        <f ca="1">Проект!AJ$406*$B$222*$B$207</f>
        <v>29.623414659548928</v>
      </c>
      <c r="AK222" s="53">
        <f ca="1">Проект!AK$406*$B$222*$B$207</f>
        <v>29.790909752905414</v>
      </c>
      <c r="AL222" s="53">
        <f ca="1">Проект!AL$406*$B$222*$B$207</f>
        <v>29.959351887871406</v>
      </c>
      <c r="AM222" s="53">
        <f ca="1">Проект!AM$406*$B$222*$B$207</f>
        <v>30.128746419157871</v>
      </c>
      <c r="AN222" s="53">
        <f ca="1">Проект!AN$406*$B$222*$B$207</f>
        <v>30.299098731752053</v>
      </c>
      <c r="AO222" s="53">
        <f ca="1">Проект!AO$406*$B$222*$B$207</f>
        <v>30.470414241088729</v>
      </c>
      <c r="AP222" s="53">
        <f ca="1">Проект!AP$406*$B$222*$B$207</f>
        <v>30.642698393222311</v>
      </c>
      <c r="AQ222" s="53">
        <f ca="1">Проект!AQ$406*$B$222*$B$207</f>
        <v>30.815956664999995</v>
      </c>
      <c r="AR222" s="53">
        <f ca="1">Проект!AR$406*$B$222*$B$207</f>
        <v>30.990194564235885</v>
      </c>
      <c r="AS222" s="53">
        <f ca="1">Проект!AS$406*$B$222*$B$207</f>
        <v>31.165417629886051</v>
      </c>
      <c r="AT222" s="53">
        <f ca="1">Проект!AT$406*$B$222*$B$207</f>
        <v>31.341631432224627</v>
      </c>
      <c r="AU222" s="53">
        <f ca="1">Проект!AU$406*$B$222*$B$207</f>
        <v>31.5188415730209</v>
      </c>
      <c r="AV222" s="53">
        <f ca="1">Проект!AV$406*$B$222*$B$207</f>
        <v>31.697053685717353</v>
      </c>
      <c r="AW222" s="53">
        <f ca="1">Проект!AW$406*$B$222*$B$207</f>
        <v>31.876273435608788</v>
      </c>
      <c r="AX222" s="53">
        <f ca="1">Проект!AX$406*$B$222*$B$207</f>
        <v>32.056506520022403</v>
      </c>
      <c r="AY222" s="53">
        <f ca="1">Проект!AY$406*$B$222*$B$207</f>
        <v>32.237758668498913</v>
      </c>
      <c r="AZ222" s="53">
        <f ca="1">Проект!AZ$406*$B$222*$B$207</f>
        <v>32.420035642974689</v>
      </c>
      <c r="BA222" s="53">
        <f ca="1">Проект!BA$406*$B$222*$B$207</f>
        <v>32.603343237964935</v>
      </c>
      <c r="BB222" s="53">
        <f ca="1">Проект!BB$406*$B$222*$B$207</f>
        <v>32.787687280747861</v>
      </c>
      <c r="BC222" s="53">
        <f ca="1">Проект!BC$406*$B$222*$B$207</f>
        <v>32.973073631549994</v>
      </c>
      <c r="BD222" s="53">
        <f ca="1">Проект!BD$406*$B$222*$B$207</f>
        <v>33.159508183732392</v>
      </c>
      <c r="BE222" s="53">
        <f ca="1">Проект!BE$406*$B$222*$B$207</f>
        <v>33.346996863978063</v>
      </c>
      <c r="BF222" s="53">
        <f ca="1">Проект!BF$406*$B$222*$B$207</f>
        <v>33.535545632480357</v>
      </c>
      <c r="BG222" s="53">
        <f ca="1">Проект!BG$406*$B$222*$B$207</f>
        <v>33.725160483132356</v>
      </c>
      <c r="BH222" s="53">
        <f ca="1">Проект!BH$406*$B$222*$B$207</f>
        <v>33.91584744371756</v>
      </c>
      <c r="BI222" s="53">
        <f ca="1">Проект!BI$406*$B$222*$B$207</f>
        <v>34.107612576101396</v>
      </c>
      <c r="BJ222" s="53">
        <f ca="1">Проект!BJ$406*$B$222*$B$207</f>
        <v>34.300461976423968</v>
      </c>
      <c r="BK222" s="53">
        <f ca="1">Проект!BK$406*$B$222*$B$207</f>
        <v>34.494401775293831</v>
      </c>
      <c r="BL222" s="53">
        <f ca="1">Проект!BL$406*$B$222*$B$207</f>
        <v>34.689438137982918</v>
      </c>
      <c r="BM222" s="53">
        <f ca="1">Проект!BM$406*$B$222*$B$207</f>
        <v>34.885577264622476</v>
      </c>
      <c r="BN222" s="53">
        <f ca="1">Проект!BN$406*$B$222*$B$207</f>
        <v>35.08282539040021</v>
      </c>
      <c r="BO222" s="53">
        <f ca="1">Проект!BO$406*$B$222*$B$207</f>
        <v>35.281188785758488</v>
      </c>
      <c r="BP222" s="53">
        <f ca="1">Проект!BP$406*$B$222*$B$207</f>
        <v>35.48067375659366</v>
      </c>
      <c r="BQ222" s="53">
        <f ca="1">Проект!BQ$406*$B$222*$B$207</f>
        <v>35.681286644456542</v>
      </c>
      <c r="BR222" s="53">
        <f ca="1">Проект!BR$406*$B$222*$B$207</f>
        <v>35.883033826753973</v>
      </c>
      <c r="BS222" s="53">
        <f ca="1">Проект!BS$406*$B$222*$B$207</f>
        <v>36.085921716951617</v>
      </c>
      <c r="BT222" s="53">
        <f ca="1">Проект!BT$406*$B$222*$B$207</f>
        <v>36.289956764777799</v>
      </c>
      <c r="BU222" s="53">
        <f ca="1">Проект!BU$406*$B$222*$B$207</f>
        <v>36.495145456428503</v>
      </c>
      <c r="BV222" s="53">
        <f ca="1">Проект!BV$406*$B$222*$B$207</f>
        <v>36.70149431477364</v>
      </c>
      <c r="BW222" s="53">
        <f ca="1">Проект!BW$406*$B$222*$B$207</f>
        <v>36.909009899564396</v>
      </c>
      <c r="BX222" s="53">
        <f ca="1">Проект!BX$406*$B$222*$B$207</f>
        <v>37.117698807641716</v>
      </c>
      <c r="BY222" s="53">
        <f ca="1">Проект!BY$406*$B$222*$B$207</f>
        <v>37.327567673146042</v>
      </c>
      <c r="BZ222" s="53">
        <f ca="1">Проект!BZ$406*$B$222*$B$207</f>
        <v>37.538623167728218</v>
      </c>
      <c r="CA222" s="53">
        <f ca="1">Проект!CA$406*$B$222*$B$207</f>
        <v>37.750872000761575</v>
      </c>
      <c r="CB222" s="53">
        <f ca="1">Проект!CB$406*$B$222*$B$207</f>
        <v>37.964320919555199</v>
      </c>
      <c r="CC222" s="53">
        <f ca="1">Проект!CC$406*$B$222*$B$207</f>
        <v>38.178976709568481</v>
      </c>
      <c r="CD222" s="53">
        <f ca="1">Проект!CD$406*$B$222*$B$207</f>
        <v>38.394846194626737</v>
      </c>
      <c r="CE222" s="53">
        <f ca="1">Проект!CE$406*$B$222*$B$207</f>
        <v>38.611936237138224</v>
      </c>
      <c r="CF222" s="53">
        <f ca="1">Проект!CF$406*$B$222*$B$207</f>
        <v>38.83025373831223</v>
      </c>
      <c r="CG222" s="53">
        <f ca="1">Проект!CG$406*$B$222*$B$207</f>
        <v>39.04980563837848</v>
      </c>
      <c r="CH222" s="53">
        <f ca="1">Проект!CH$406*$B$222*$B$207</f>
        <v>39.270598916807792</v>
      </c>
      <c r="CI222" s="53">
        <f ca="1">Проект!CI$406*$B$222*$B$207</f>
        <v>39.492640592533903</v>
      </c>
      <c r="CJ222" s="53">
        <f ca="1">Проект!CJ$406*$B$222*$B$207</f>
        <v>39.715937724176634</v>
      </c>
      <c r="CK222" s="53">
        <f ca="1">Проект!CK$406*$B$222*$B$207</f>
        <v>39.940497410266268</v>
      </c>
      <c r="CL222" s="53">
        <f ca="1">Проект!CL$406*$B$222*$B$207</f>
        <v>40.166326789469188</v>
      </c>
      <c r="CM222" s="53">
        <f ca="1">Проект!CM$406*$B$222*$B$207</f>
        <v>40.393433040814884</v>
      </c>
      <c r="CN222" s="53">
        <f ca="1">Проект!CN$406*$B$222*$B$207</f>
        <v>40.62182338392406</v>
      </c>
      <c r="CO222" s="53">
        <f ca="1">Проект!CO$406*$B$222*$B$207</f>
        <v>40.851505079238272</v>
      </c>
      <c r="CP222" s="53">
        <f ca="1">Проект!CP$406*$B$222*$B$207</f>
        <v>41.082485428250614</v>
      </c>
      <c r="CQ222" s="53">
        <f ca="1">Проект!CQ$406*$B$222*$B$207</f>
        <v>41.314771773737903</v>
      </c>
      <c r="CR222" s="53">
        <f ca="1">Проект!CR$406*$B$222*$B$207</f>
        <v>41.54837149999409</v>
      </c>
      <c r="CS222" s="53">
        <f ca="1">Проект!CS$406*$B$222*$B$207</f>
        <v>41.783292033064974</v>
      </c>
      <c r="CT222" s="53">
        <f ca="1">Проект!CT$406*$B$222*$B$207</f>
        <v>42.019540840984334</v>
      </c>
      <c r="CU222" s="53">
        <f ca="1">Проект!CU$406*$B$222*$B$207</f>
        <v>42.257125434011272</v>
      </c>
      <c r="CV222" s="53">
        <f ca="1">Проект!CV$406*$B$222*$B$207</f>
        <v>42.496053364869006</v>
      </c>
      <c r="CW222" s="53">
        <f ca="1">Проект!CW$406*$B$222*$B$207</f>
        <v>42.736332228984899</v>
      </c>
      <c r="CX222" s="53">
        <f ca="1">Проект!CX$406*$B$222*$B$207</f>
        <v>42.977969664732036</v>
      </c>
      <c r="CY222" s="53">
        <f ca="1">Проект!CY$406*$B$222*$B$207</f>
        <v>43.220973353671923</v>
      </c>
      <c r="CZ222" s="53">
        <f ca="1">Проект!CZ$406*$B$222*$B$207</f>
        <v>43.465351020798757</v>
      </c>
      <c r="DA222" s="53">
        <f ca="1">Проект!DA$406*$B$222*$B$207</f>
        <v>43.711110434784956</v>
      </c>
      <c r="DB222" s="53">
        <f ca="1">Проект!DB$406*$B$222*$B$207</f>
        <v>43.958259408228145</v>
      </c>
      <c r="DC222" s="53">
        <f ca="1">Проект!DC$406*$B$222*$B$207</f>
        <v>44.206805797899555</v>
      </c>
      <c r="DD222" s="53">
        <f ca="1">Проект!DD$406*$B$222*$B$207</f>
        <v>44.456757504993675</v>
      </c>
      <c r="DE222" s="53">
        <f ca="1">Проект!DE$406*$B$222*$B$207</f>
        <v>44.708122475379533</v>
      </c>
      <c r="DF222" s="53">
        <f ca="1">Проект!DF$406*$B$222*$B$207</f>
        <v>44.960908699853249</v>
      </c>
      <c r="DG222" s="53">
        <f ca="1">Проект!DG$406*$B$222*$B$207</f>
        <v>45.215124214392063</v>
      </c>
      <c r="DH222" s="53">
        <f ca="1">Проект!DH$406*$B$222*$B$207</f>
        <v>45.470777100409833</v>
      </c>
      <c r="DI222" s="53">
        <f ca="1">Проект!DI$406*$B$222*$B$207</f>
        <v>45.727875485013847</v>
      </c>
      <c r="DJ222" s="53">
        <f ca="1">Проект!DJ$406*$B$222*$B$207</f>
        <v>45.986427541263289</v>
      </c>
      <c r="DK222" s="53">
        <f ca="1">Проект!DK$406*$B$222*$B$207</f>
        <v>46.246441488428964</v>
      </c>
      <c r="DL222" s="53">
        <f ca="1">Проект!DL$406*$B$222*$B$207</f>
        <v>46.507925592254672</v>
      </c>
      <c r="DM222" s="53">
        <f ca="1">Проект!DM$406*$B$222*$B$207</f>
        <v>46.770888165219901</v>
      </c>
      <c r="DN222" s="53">
        <f ca="1">Проект!DN$406*$B$222*$B$207</f>
        <v>47.035337566804124</v>
      </c>
      <c r="DO222" s="53">
        <f ca="1">Проект!DO$406*$B$222*$B$207</f>
        <v>47.301282203752528</v>
      </c>
      <c r="DP222" s="53">
        <f ca="1">Проект!DP$406*$B$222*$B$207</f>
        <v>47.568730530343238</v>
      </c>
      <c r="DQ222" s="53">
        <f ca="1">Проект!DQ$406*$B$222*$B$207</f>
        <v>47.837691048656097</v>
      </c>
      <c r="DR222" s="53">
        <f ca="1">Проект!DR$406*$B$222*$B$207</f>
        <v>48.108172308842974</v>
      </c>
      <c r="DS222" s="53">
        <f ca="1">Проект!DS$406*$B$222*$B$207</f>
        <v>48.380182909399508</v>
      </c>
      <c r="DT222" s="53">
        <f ca="1">Проект!DT$406*$B$222*$B$207</f>
        <v>48.653731497438521</v>
      </c>
      <c r="DU222" s="53">
        <f ca="1">Проект!DU$406*$B$222*$B$207</f>
        <v>48.928826768964818</v>
      </c>
      <c r="DV222" s="53">
        <f ca="1">Проект!DV$406*$B$222*$B$207</f>
        <v>49.20547746915171</v>
      </c>
      <c r="DW222" s="53"/>
      <c r="DX222" s="55">
        <f t="shared" ref="DX222:DX233" ca="1" si="191">SUM(G222:DW222)</f>
        <v>4302.8062997480847</v>
      </c>
    </row>
    <row r="223" spans="1:128" hidden="1" x14ac:dyDescent="0.2">
      <c r="A223" s="5" t="str">
        <f ca="1">Language!A$1159</f>
        <v>Акцизы на проданные товары</v>
      </c>
      <c r="B223" s="97"/>
      <c r="C223" s="46" t="str">
        <f ca="1">Параметры!$C$70</f>
        <v>тыс. руб.</v>
      </c>
      <c r="E223" s="6" t="s">
        <v>1941</v>
      </c>
      <c r="F223" s="6" t="s">
        <v>2962</v>
      </c>
      <c r="G223" s="53">
        <f ca="1">Проект!G$879*$B$208</f>
        <v>0</v>
      </c>
      <c r="H223" s="53">
        <f ca="1">Проект!H$879*$B$208</f>
        <v>0</v>
      </c>
      <c r="I223" s="53">
        <f ca="1">Проект!I$879*$B$208</f>
        <v>0</v>
      </c>
      <c r="J223" s="53">
        <f ca="1">Проект!J$879*$B$208</f>
        <v>0</v>
      </c>
      <c r="K223" s="53">
        <f ca="1">Проект!K$879*$B$208</f>
        <v>0</v>
      </c>
      <c r="L223" s="53">
        <f ca="1">Проект!L$879*$B$208</f>
        <v>0</v>
      </c>
      <c r="M223" s="53">
        <f ca="1">Проект!M$879*$B$208</f>
        <v>0</v>
      </c>
      <c r="N223" s="53">
        <f ca="1">Проект!N$879*$B$208</f>
        <v>0</v>
      </c>
      <c r="O223" s="53">
        <f ca="1">Проект!O$879*$B$208</f>
        <v>0</v>
      </c>
      <c r="P223" s="53">
        <f ca="1">Проект!P$879*$B$208</f>
        <v>0</v>
      </c>
      <c r="Q223" s="53">
        <f ca="1">Проект!Q$879*$B$208</f>
        <v>0</v>
      </c>
      <c r="R223" s="53">
        <f ca="1">Проект!R$879*$B$208</f>
        <v>0</v>
      </c>
      <c r="S223" s="53">
        <f ca="1">Проект!S$879*$B$208</f>
        <v>0</v>
      </c>
      <c r="T223" s="53">
        <f ca="1">Проект!T$879*$B$208</f>
        <v>0</v>
      </c>
      <c r="U223" s="53">
        <f ca="1">Проект!U$879*$B$208</f>
        <v>0</v>
      </c>
      <c r="V223" s="53">
        <f ca="1">Проект!V$879*$B$208</f>
        <v>0</v>
      </c>
      <c r="W223" s="53">
        <f ca="1">Проект!W$879*$B$208</f>
        <v>0</v>
      </c>
      <c r="X223" s="53">
        <f ca="1">Проект!X$879*$B$208</f>
        <v>0</v>
      </c>
      <c r="Y223" s="53">
        <f ca="1">Проект!Y$879*$B$208</f>
        <v>0</v>
      </c>
      <c r="Z223" s="53">
        <f ca="1">Проект!Z$879*$B$208</f>
        <v>0</v>
      </c>
      <c r="AA223" s="53">
        <f ca="1">Проект!AA$879*$B$208</f>
        <v>0</v>
      </c>
      <c r="AB223" s="53">
        <f ca="1">Проект!AB$879*$B$208</f>
        <v>0</v>
      </c>
      <c r="AC223" s="53">
        <f ca="1">Проект!AC$879*$B$208</f>
        <v>0</v>
      </c>
      <c r="AD223" s="53">
        <f ca="1">Проект!AD$879*$B$208</f>
        <v>0</v>
      </c>
      <c r="AE223" s="53">
        <f ca="1">Проект!AE$879*$B$208</f>
        <v>0</v>
      </c>
      <c r="AF223" s="53">
        <f ca="1">Проект!AF$879*$B$208</f>
        <v>0</v>
      </c>
      <c r="AG223" s="53">
        <f ca="1">Проект!AG$879*$B$208</f>
        <v>0</v>
      </c>
      <c r="AH223" s="53">
        <f ca="1">Проект!AH$879*$B$208</f>
        <v>0</v>
      </c>
      <c r="AI223" s="53">
        <f ca="1">Проект!AI$879*$B$208</f>
        <v>0</v>
      </c>
      <c r="AJ223" s="53">
        <f ca="1">Проект!AJ$879*$B$208</f>
        <v>0</v>
      </c>
      <c r="AK223" s="53">
        <f ca="1">Проект!AK$879*$B$208</f>
        <v>0</v>
      </c>
      <c r="AL223" s="53">
        <f ca="1">Проект!AL$879*$B$208</f>
        <v>0</v>
      </c>
      <c r="AM223" s="53">
        <f ca="1">Проект!AM$879*$B$208</f>
        <v>0</v>
      </c>
      <c r="AN223" s="53">
        <f ca="1">Проект!AN$879*$B$208</f>
        <v>0</v>
      </c>
      <c r="AO223" s="53">
        <f ca="1">Проект!AO$879*$B$208</f>
        <v>0</v>
      </c>
      <c r="AP223" s="53">
        <f ca="1">Проект!AP$879*$B$208</f>
        <v>0</v>
      </c>
      <c r="AQ223" s="53">
        <f ca="1">Проект!AQ$879*$B$208</f>
        <v>0</v>
      </c>
      <c r="AR223" s="53">
        <f ca="1">Проект!AR$879*$B$208</f>
        <v>0</v>
      </c>
      <c r="AS223" s="53">
        <f ca="1">Проект!AS$879*$B$208</f>
        <v>0</v>
      </c>
      <c r="AT223" s="53">
        <f ca="1">Проект!AT$879*$B$208</f>
        <v>0</v>
      </c>
      <c r="AU223" s="53">
        <f ca="1">Проект!AU$879*$B$208</f>
        <v>0</v>
      </c>
      <c r="AV223" s="53">
        <f ca="1">Проект!AV$879*$B$208</f>
        <v>0</v>
      </c>
      <c r="AW223" s="53">
        <f ca="1">Проект!AW$879*$B$208</f>
        <v>0</v>
      </c>
      <c r="AX223" s="53">
        <f ca="1">Проект!AX$879*$B$208</f>
        <v>0</v>
      </c>
      <c r="AY223" s="53">
        <f ca="1">Проект!AY$879*$B$208</f>
        <v>0</v>
      </c>
      <c r="AZ223" s="53">
        <f ca="1">Проект!AZ$879*$B$208</f>
        <v>0</v>
      </c>
      <c r="BA223" s="53">
        <f ca="1">Проект!BA$879*$B$208</f>
        <v>0</v>
      </c>
      <c r="BB223" s="53">
        <f ca="1">Проект!BB$879*$B$208</f>
        <v>0</v>
      </c>
      <c r="BC223" s="53">
        <f ca="1">Проект!BC$879*$B$208</f>
        <v>0</v>
      </c>
      <c r="BD223" s="53">
        <f ca="1">Проект!BD$879*$B$208</f>
        <v>0</v>
      </c>
      <c r="BE223" s="53">
        <f ca="1">Проект!BE$879*$B$208</f>
        <v>0</v>
      </c>
      <c r="BF223" s="53">
        <f ca="1">Проект!BF$879*$B$208</f>
        <v>0</v>
      </c>
      <c r="BG223" s="53">
        <f ca="1">Проект!BG$879*$B$208</f>
        <v>0</v>
      </c>
      <c r="BH223" s="53">
        <f ca="1">Проект!BH$879*$B$208</f>
        <v>0</v>
      </c>
      <c r="BI223" s="53">
        <f ca="1">Проект!BI$879*$B$208</f>
        <v>0</v>
      </c>
      <c r="BJ223" s="53">
        <f ca="1">Проект!BJ$879*$B$208</f>
        <v>0</v>
      </c>
      <c r="BK223" s="53">
        <f ca="1">Проект!BK$879*$B$208</f>
        <v>0</v>
      </c>
      <c r="BL223" s="53">
        <f ca="1">Проект!BL$879*$B$208</f>
        <v>0</v>
      </c>
      <c r="BM223" s="53">
        <f ca="1">Проект!BM$879*$B$208</f>
        <v>0</v>
      </c>
      <c r="BN223" s="53">
        <f ca="1">Проект!BN$879*$B$208</f>
        <v>0</v>
      </c>
      <c r="BO223" s="53">
        <f ca="1">Проект!BO$879*$B$208</f>
        <v>0</v>
      </c>
      <c r="BP223" s="53">
        <f ca="1">Проект!BP$879*$B$208</f>
        <v>0</v>
      </c>
      <c r="BQ223" s="53">
        <f ca="1">Проект!BQ$879*$B$208</f>
        <v>0</v>
      </c>
      <c r="BR223" s="53">
        <f ca="1">Проект!BR$879*$B$208</f>
        <v>0</v>
      </c>
      <c r="BS223" s="53">
        <f ca="1">Проект!BS$879*$B$208</f>
        <v>0</v>
      </c>
      <c r="BT223" s="53">
        <f ca="1">Проект!BT$879*$B$208</f>
        <v>0</v>
      </c>
      <c r="BU223" s="53">
        <f ca="1">Проект!BU$879*$B$208</f>
        <v>0</v>
      </c>
      <c r="BV223" s="53">
        <f ca="1">Проект!BV$879*$B$208</f>
        <v>0</v>
      </c>
      <c r="BW223" s="53">
        <f ca="1">Проект!BW$879*$B$208</f>
        <v>0</v>
      </c>
      <c r="BX223" s="53">
        <f ca="1">Проект!BX$879*$B$208</f>
        <v>0</v>
      </c>
      <c r="BY223" s="53">
        <f ca="1">Проект!BY$879*$B$208</f>
        <v>0</v>
      </c>
      <c r="BZ223" s="53">
        <f ca="1">Проект!BZ$879*$B$208</f>
        <v>0</v>
      </c>
      <c r="CA223" s="53">
        <f ca="1">Проект!CA$879*$B$208</f>
        <v>0</v>
      </c>
      <c r="CB223" s="53">
        <f ca="1">Проект!CB$879*$B$208</f>
        <v>0</v>
      </c>
      <c r="CC223" s="53">
        <f ca="1">Проект!CC$879*$B$208</f>
        <v>0</v>
      </c>
      <c r="CD223" s="53">
        <f ca="1">Проект!CD$879*$B$208</f>
        <v>0</v>
      </c>
      <c r="CE223" s="53">
        <f ca="1">Проект!CE$879*$B$208</f>
        <v>0</v>
      </c>
      <c r="CF223" s="53">
        <f ca="1">Проект!CF$879*$B$208</f>
        <v>0</v>
      </c>
      <c r="CG223" s="53">
        <f ca="1">Проект!CG$879*$B$208</f>
        <v>0</v>
      </c>
      <c r="CH223" s="53">
        <f ca="1">Проект!CH$879*$B$208</f>
        <v>0</v>
      </c>
      <c r="CI223" s="53">
        <f ca="1">Проект!CI$879*$B$208</f>
        <v>0</v>
      </c>
      <c r="CJ223" s="53">
        <f ca="1">Проект!CJ$879*$B$208</f>
        <v>0</v>
      </c>
      <c r="CK223" s="53">
        <f ca="1">Проект!CK$879*$B$208</f>
        <v>0</v>
      </c>
      <c r="CL223" s="53">
        <f ca="1">Проект!CL$879*$B$208</f>
        <v>0</v>
      </c>
      <c r="CM223" s="53">
        <f ca="1">Проект!CM$879*$B$208</f>
        <v>0</v>
      </c>
      <c r="CN223" s="53">
        <f ca="1">Проект!CN$879*$B$208</f>
        <v>0</v>
      </c>
      <c r="CO223" s="53">
        <f ca="1">Проект!CO$879*$B$208</f>
        <v>0</v>
      </c>
      <c r="CP223" s="53">
        <f ca="1">Проект!CP$879*$B$208</f>
        <v>0</v>
      </c>
      <c r="CQ223" s="53">
        <f ca="1">Проект!CQ$879*$B$208</f>
        <v>0</v>
      </c>
      <c r="CR223" s="53">
        <f ca="1">Проект!CR$879*$B$208</f>
        <v>0</v>
      </c>
      <c r="CS223" s="53">
        <f ca="1">Проект!CS$879*$B$208</f>
        <v>0</v>
      </c>
      <c r="CT223" s="53">
        <f ca="1">Проект!CT$879*$B$208</f>
        <v>0</v>
      </c>
      <c r="CU223" s="53">
        <f ca="1">Проект!CU$879*$B$208</f>
        <v>0</v>
      </c>
      <c r="CV223" s="53">
        <f ca="1">Проект!CV$879*$B$208</f>
        <v>0</v>
      </c>
      <c r="CW223" s="53">
        <f ca="1">Проект!CW$879*$B$208</f>
        <v>0</v>
      </c>
      <c r="CX223" s="53">
        <f ca="1">Проект!CX$879*$B$208</f>
        <v>0</v>
      </c>
      <c r="CY223" s="53">
        <f ca="1">Проект!CY$879*$B$208</f>
        <v>0</v>
      </c>
      <c r="CZ223" s="53">
        <f ca="1">Проект!CZ$879*$B$208</f>
        <v>0</v>
      </c>
      <c r="DA223" s="53">
        <f ca="1">Проект!DA$879*$B$208</f>
        <v>0</v>
      </c>
      <c r="DB223" s="53">
        <f ca="1">Проект!DB$879*$B$208</f>
        <v>0</v>
      </c>
      <c r="DC223" s="53">
        <f ca="1">Проект!DC$879*$B$208</f>
        <v>0</v>
      </c>
      <c r="DD223" s="53">
        <f ca="1">Проект!DD$879*$B$208</f>
        <v>0</v>
      </c>
      <c r="DE223" s="53">
        <f ca="1">Проект!DE$879*$B$208</f>
        <v>0</v>
      </c>
      <c r="DF223" s="53">
        <f ca="1">Проект!DF$879*$B$208</f>
        <v>0</v>
      </c>
      <c r="DG223" s="53">
        <f ca="1">Проект!DG$879*$B$208</f>
        <v>0</v>
      </c>
      <c r="DH223" s="53">
        <f ca="1">Проект!DH$879*$B$208</f>
        <v>0</v>
      </c>
      <c r="DI223" s="53">
        <f ca="1">Проект!DI$879*$B$208</f>
        <v>0</v>
      </c>
      <c r="DJ223" s="53">
        <f ca="1">Проект!DJ$879*$B$208</f>
        <v>0</v>
      </c>
      <c r="DK223" s="53">
        <f ca="1">Проект!DK$879*$B$208</f>
        <v>0</v>
      </c>
      <c r="DL223" s="53">
        <f ca="1">Проект!DL$879*$B$208</f>
        <v>0</v>
      </c>
      <c r="DM223" s="53">
        <f ca="1">Проект!DM$879*$B$208</f>
        <v>0</v>
      </c>
      <c r="DN223" s="53">
        <f ca="1">Проект!DN$879*$B$208</f>
        <v>0</v>
      </c>
      <c r="DO223" s="53">
        <f ca="1">Проект!DO$879*$B$208</f>
        <v>0</v>
      </c>
      <c r="DP223" s="53">
        <f ca="1">Проект!DP$879*$B$208</f>
        <v>0</v>
      </c>
      <c r="DQ223" s="53">
        <f ca="1">Проект!DQ$879*$B$208</f>
        <v>0</v>
      </c>
      <c r="DR223" s="53">
        <f ca="1">Проект!DR$879*$B$208</f>
        <v>0</v>
      </c>
      <c r="DS223" s="53">
        <f ca="1">Проект!DS$879*$B$208</f>
        <v>0</v>
      </c>
      <c r="DT223" s="53">
        <f ca="1">Проект!DT$879*$B$208</f>
        <v>0</v>
      </c>
      <c r="DU223" s="53">
        <f ca="1">Проект!DU$879*$B$208</f>
        <v>0</v>
      </c>
      <c r="DV223" s="53">
        <f ca="1">Проект!DV$879*$B$208</f>
        <v>0</v>
      </c>
      <c r="DW223" s="53"/>
      <c r="DX223" s="55">
        <f t="shared" ca="1" si="191"/>
        <v>0</v>
      </c>
    </row>
    <row r="224" spans="1:128" hidden="1" x14ac:dyDescent="0.2">
      <c r="A224" s="5" t="str">
        <f ca="1">Language!A$1160</f>
        <v>Импортная пошлина на сырье и материалы</v>
      </c>
      <c r="B224" s="97"/>
      <c r="C224" s="46" t="str">
        <f ca="1">Параметры!$C$70</f>
        <v>тыс. руб.</v>
      </c>
      <c r="E224" s="6" t="s">
        <v>1942</v>
      </c>
      <c r="F224" s="6" t="s">
        <v>2962</v>
      </c>
      <c r="G224" s="53">
        <f ca="1">Проект!G$880*$B$209</f>
        <v>0</v>
      </c>
      <c r="H224" s="53">
        <f ca="1">Проект!H$880*$B$209</f>
        <v>0</v>
      </c>
      <c r="I224" s="53">
        <f ca="1">Проект!I$880*$B$209</f>
        <v>0</v>
      </c>
      <c r="J224" s="53">
        <f ca="1">Проект!J$880*$B$209</f>
        <v>0</v>
      </c>
      <c r="K224" s="53">
        <f ca="1">Проект!K$880*$B$209</f>
        <v>0</v>
      </c>
      <c r="L224" s="53">
        <f ca="1">Проект!L$880*$B$209</f>
        <v>0</v>
      </c>
      <c r="M224" s="53">
        <f ca="1">Проект!M$880*$B$209</f>
        <v>0</v>
      </c>
      <c r="N224" s="53">
        <f ca="1">Проект!N$880*$B$209</f>
        <v>0</v>
      </c>
      <c r="O224" s="53">
        <f ca="1">Проект!O$880*$B$209</f>
        <v>0</v>
      </c>
      <c r="P224" s="53">
        <f ca="1">Проект!P$880*$B$209</f>
        <v>0</v>
      </c>
      <c r="Q224" s="53">
        <f ca="1">Проект!Q$880*$B$209</f>
        <v>0</v>
      </c>
      <c r="R224" s="53">
        <f ca="1">Проект!R$880*$B$209</f>
        <v>0</v>
      </c>
      <c r="S224" s="53">
        <f ca="1">Проект!S$880*$B$209</f>
        <v>0</v>
      </c>
      <c r="T224" s="53">
        <f ca="1">Проект!T$880*$B$209</f>
        <v>0</v>
      </c>
      <c r="U224" s="53">
        <f ca="1">Проект!U$880*$B$209</f>
        <v>0</v>
      </c>
      <c r="V224" s="53">
        <f ca="1">Проект!V$880*$B$209</f>
        <v>0</v>
      </c>
      <c r="W224" s="53">
        <f ca="1">Проект!W$880*$B$209</f>
        <v>0</v>
      </c>
      <c r="X224" s="53">
        <f ca="1">Проект!X$880*$B$209</f>
        <v>0</v>
      </c>
      <c r="Y224" s="53">
        <f ca="1">Проект!Y$880*$B$209</f>
        <v>0</v>
      </c>
      <c r="Z224" s="53">
        <f ca="1">Проект!Z$880*$B$209</f>
        <v>0</v>
      </c>
      <c r="AA224" s="53">
        <f ca="1">Проект!AA$880*$B$209</f>
        <v>0</v>
      </c>
      <c r="AB224" s="53">
        <f ca="1">Проект!AB$880*$B$209</f>
        <v>0</v>
      </c>
      <c r="AC224" s="53">
        <f ca="1">Проект!AC$880*$B$209</f>
        <v>0</v>
      </c>
      <c r="AD224" s="53">
        <f ca="1">Проект!AD$880*$B$209</f>
        <v>0</v>
      </c>
      <c r="AE224" s="53">
        <f ca="1">Проект!AE$880*$B$209</f>
        <v>0</v>
      </c>
      <c r="AF224" s="53">
        <f ca="1">Проект!AF$880*$B$209</f>
        <v>0</v>
      </c>
      <c r="AG224" s="53">
        <f ca="1">Проект!AG$880*$B$209</f>
        <v>0</v>
      </c>
      <c r="AH224" s="53">
        <f ca="1">Проект!AH$880*$B$209</f>
        <v>0</v>
      </c>
      <c r="AI224" s="53">
        <f ca="1">Проект!AI$880*$B$209</f>
        <v>0</v>
      </c>
      <c r="AJ224" s="53">
        <f ca="1">Проект!AJ$880*$B$209</f>
        <v>0</v>
      </c>
      <c r="AK224" s="53">
        <f ca="1">Проект!AK$880*$B$209</f>
        <v>0</v>
      </c>
      <c r="AL224" s="53">
        <f ca="1">Проект!AL$880*$B$209</f>
        <v>0</v>
      </c>
      <c r="AM224" s="53">
        <f ca="1">Проект!AM$880*$B$209</f>
        <v>0</v>
      </c>
      <c r="AN224" s="53">
        <f ca="1">Проект!AN$880*$B$209</f>
        <v>0</v>
      </c>
      <c r="AO224" s="53">
        <f ca="1">Проект!AO$880*$B$209</f>
        <v>0</v>
      </c>
      <c r="AP224" s="53">
        <f ca="1">Проект!AP$880*$B$209</f>
        <v>0</v>
      </c>
      <c r="AQ224" s="53">
        <f ca="1">Проект!AQ$880*$B$209</f>
        <v>0</v>
      </c>
      <c r="AR224" s="53">
        <f ca="1">Проект!AR$880*$B$209</f>
        <v>0</v>
      </c>
      <c r="AS224" s="53">
        <f ca="1">Проект!AS$880*$B$209</f>
        <v>0</v>
      </c>
      <c r="AT224" s="53">
        <f ca="1">Проект!AT$880*$B$209</f>
        <v>0</v>
      </c>
      <c r="AU224" s="53">
        <f ca="1">Проект!AU$880*$B$209</f>
        <v>0</v>
      </c>
      <c r="AV224" s="53">
        <f ca="1">Проект!AV$880*$B$209</f>
        <v>0</v>
      </c>
      <c r="AW224" s="53">
        <f ca="1">Проект!AW$880*$B$209</f>
        <v>0</v>
      </c>
      <c r="AX224" s="53">
        <f ca="1">Проект!AX$880*$B$209</f>
        <v>0</v>
      </c>
      <c r="AY224" s="53">
        <f ca="1">Проект!AY$880*$B$209</f>
        <v>0</v>
      </c>
      <c r="AZ224" s="53">
        <f ca="1">Проект!AZ$880*$B$209</f>
        <v>0</v>
      </c>
      <c r="BA224" s="53">
        <f ca="1">Проект!BA$880*$B$209</f>
        <v>0</v>
      </c>
      <c r="BB224" s="53">
        <f ca="1">Проект!BB$880*$B$209</f>
        <v>0</v>
      </c>
      <c r="BC224" s="53">
        <f ca="1">Проект!BC$880*$B$209</f>
        <v>0</v>
      </c>
      <c r="BD224" s="53">
        <f ca="1">Проект!BD$880*$B$209</f>
        <v>0</v>
      </c>
      <c r="BE224" s="53">
        <f ca="1">Проект!BE$880*$B$209</f>
        <v>0</v>
      </c>
      <c r="BF224" s="53">
        <f ca="1">Проект!BF$880*$B$209</f>
        <v>0</v>
      </c>
      <c r="BG224" s="53">
        <f ca="1">Проект!BG$880*$B$209</f>
        <v>0</v>
      </c>
      <c r="BH224" s="53">
        <f ca="1">Проект!BH$880*$B$209</f>
        <v>0</v>
      </c>
      <c r="BI224" s="53">
        <f ca="1">Проект!BI$880*$B$209</f>
        <v>0</v>
      </c>
      <c r="BJ224" s="53">
        <f ca="1">Проект!BJ$880*$B$209</f>
        <v>0</v>
      </c>
      <c r="BK224" s="53">
        <f ca="1">Проект!BK$880*$B$209</f>
        <v>0</v>
      </c>
      <c r="BL224" s="53">
        <f ca="1">Проект!BL$880*$B$209</f>
        <v>0</v>
      </c>
      <c r="BM224" s="53">
        <f ca="1">Проект!BM$880*$B$209</f>
        <v>0</v>
      </c>
      <c r="BN224" s="53">
        <f ca="1">Проект!BN$880*$B$209</f>
        <v>0</v>
      </c>
      <c r="BO224" s="53">
        <f ca="1">Проект!BO$880*$B$209</f>
        <v>0</v>
      </c>
      <c r="BP224" s="53">
        <f ca="1">Проект!BP$880*$B$209</f>
        <v>0</v>
      </c>
      <c r="BQ224" s="53">
        <f ca="1">Проект!BQ$880*$B$209</f>
        <v>0</v>
      </c>
      <c r="BR224" s="53">
        <f ca="1">Проект!BR$880*$B$209</f>
        <v>0</v>
      </c>
      <c r="BS224" s="53">
        <f ca="1">Проект!BS$880*$B$209</f>
        <v>0</v>
      </c>
      <c r="BT224" s="53">
        <f ca="1">Проект!BT$880*$B$209</f>
        <v>0</v>
      </c>
      <c r="BU224" s="53">
        <f ca="1">Проект!BU$880*$B$209</f>
        <v>0</v>
      </c>
      <c r="BV224" s="53">
        <f ca="1">Проект!BV$880*$B$209</f>
        <v>0</v>
      </c>
      <c r="BW224" s="53">
        <f ca="1">Проект!BW$880*$B$209</f>
        <v>0</v>
      </c>
      <c r="BX224" s="53">
        <f ca="1">Проект!BX$880*$B$209</f>
        <v>0</v>
      </c>
      <c r="BY224" s="53">
        <f ca="1">Проект!BY$880*$B$209</f>
        <v>0</v>
      </c>
      <c r="BZ224" s="53">
        <f ca="1">Проект!BZ$880*$B$209</f>
        <v>0</v>
      </c>
      <c r="CA224" s="53">
        <f ca="1">Проект!CA$880*$B$209</f>
        <v>0</v>
      </c>
      <c r="CB224" s="53">
        <f ca="1">Проект!CB$880*$B$209</f>
        <v>0</v>
      </c>
      <c r="CC224" s="53">
        <f ca="1">Проект!CC$880*$B$209</f>
        <v>0</v>
      </c>
      <c r="CD224" s="53">
        <f ca="1">Проект!CD$880*$B$209</f>
        <v>0</v>
      </c>
      <c r="CE224" s="53">
        <f ca="1">Проект!CE$880*$B$209</f>
        <v>0</v>
      </c>
      <c r="CF224" s="53">
        <f ca="1">Проект!CF$880*$B$209</f>
        <v>0</v>
      </c>
      <c r="CG224" s="53">
        <f ca="1">Проект!CG$880*$B$209</f>
        <v>0</v>
      </c>
      <c r="CH224" s="53">
        <f ca="1">Проект!CH$880*$B$209</f>
        <v>0</v>
      </c>
      <c r="CI224" s="53">
        <f ca="1">Проект!CI$880*$B$209</f>
        <v>0</v>
      </c>
      <c r="CJ224" s="53">
        <f ca="1">Проект!CJ$880*$B$209</f>
        <v>0</v>
      </c>
      <c r="CK224" s="53">
        <f ca="1">Проект!CK$880*$B$209</f>
        <v>0</v>
      </c>
      <c r="CL224" s="53">
        <f ca="1">Проект!CL$880*$B$209</f>
        <v>0</v>
      </c>
      <c r="CM224" s="53">
        <f ca="1">Проект!CM$880*$B$209</f>
        <v>0</v>
      </c>
      <c r="CN224" s="53">
        <f ca="1">Проект!CN$880*$B$209</f>
        <v>0</v>
      </c>
      <c r="CO224" s="53">
        <f ca="1">Проект!CO$880*$B$209</f>
        <v>0</v>
      </c>
      <c r="CP224" s="53">
        <f ca="1">Проект!CP$880*$B$209</f>
        <v>0</v>
      </c>
      <c r="CQ224" s="53">
        <f ca="1">Проект!CQ$880*$B$209</f>
        <v>0</v>
      </c>
      <c r="CR224" s="53">
        <f ca="1">Проект!CR$880*$B$209</f>
        <v>0</v>
      </c>
      <c r="CS224" s="53">
        <f ca="1">Проект!CS$880*$B$209</f>
        <v>0</v>
      </c>
      <c r="CT224" s="53">
        <f ca="1">Проект!CT$880*$B$209</f>
        <v>0</v>
      </c>
      <c r="CU224" s="53">
        <f ca="1">Проект!CU$880*$B$209</f>
        <v>0</v>
      </c>
      <c r="CV224" s="53">
        <f ca="1">Проект!CV$880*$B$209</f>
        <v>0</v>
      </c>
      <c r="CW224" s="53">
        <f ca="1">Проект!CW$880*$B$209</f>
        <v>0</v>
      </c>
      <c r="CX224" s="53">
        <f ca="1">Проект!CX$880*$B$209</f>
        <v>0</v>
      </c>
      <c r="CY224" s="53">
        <f ca="1">Проект!CY$880*$B$209</f>
        <v>0</v>
      </c>
      <c r="CZ224" s="53">
        <f ca="1">Проект!CZ$880*$B$209</f>
        <v>0</v>
      </c>
      <c r="DA224" s="53">
        <f ca="1">Проект!DA$880*$B$209</f>
        <v>0</v>
      </c>
      <c r="DB224" s="53">
        <f ca="1">Проект!DB$880*$B$209</f>
        <v>0</v>
      </c>
      <c r="DC224" s="53">
        <f ca="1">Проект!DC$880*$B$209</f>
        <v>0</v>
      </c>
      <c r="DD224" s="53">
        <f ca="1">Проект!DD$880*$B$209</f>
        <v>0</v>
      </c>
      <c r="DE224" s="53">
        <f ca="1">Проект!DE$880*$B$209</f>
        <v>0</v>
      </c>
      <c r="DF224" s="53">
        <f ca="1">Проект!DF$880*$B$209</f>
        <v>0</v>
      </c>
      <c r="DG224" s="53">
        <f ca="1">Проект!DG$880*$B$209</f>
        <v>0</v>
      </c>
      <c r="DH224" s="53">
        <f ca="1">Проект!DH$880*$B$209</f>
        <v>0</v>
      </c>
      <c r="DI224" s="53">
        <f ca="1">Проект!DI$880*$B$209</f>
        <v>0</v>
      </c>
      <c r="DJ224" s="53">
        <f ca="1">Проект!DJ$880*$B$209</f>
        <v>0</v>
      </c>
      <c r="DK224" s="53">
        <f ca="1">Проект!DK$880*$B$209</f>
        <v>0</v>
      </c>
      <c r="DL224" s="53">
        <f ca="1">Проект!DL$880*$B$209</f>
        <v>0</v>
      </c>
      <c r="DM224" s="53">
        <f ca="1">Проект!DM$880*$B$209</f>
        <v>0</v>
      </c>
      <c r="DN224" s="53">
        <f ca="1">Проект!DN$880*$B$209</f>
        <v>0</v>
      </c>
      <c r="DO224" s="53">
        <f ca="1">Проект!DO$880*$B$209</f>
        <v>0</v>
      </c>
      <c r="DP224" s="53">
        <f ca="1">Проект!DP$880*$B$209</f>
        <v>0</v>
      </c>
      <c r="DQ224" s="53">
        <f ca="1">Проект!DQ$880*$B$209</f>
        <v>0</v>
      </c>
      <c r="DR224" s="53">
        <f ca="1">Проект!DR$880*$B$209</f>
        <v>0</v>
      </c>
      <c r="DS224" s="53">
        <f ca="1">Проект!DS$880*$B$209</f>
        <v>0</v>
      </c>
      <c r="DT224" s="53">
        <f ca="1">Проект!DT$880*$B$209</f>
        <v>0</v>
      </c>
      <c r="DU224" s="53">
        <f ca="1">Проект!DU$880*$B$209</f>
        <v>0</v>
      </c>
      <c r="DV224" s="53">
        <f ca="1">Проект!DV$880*$B$209</f>
        <v>0</v>
      </c>
      <c r="DW224" s="53"/>
      <c r="DX224" s="55">
        <f t="shared" ca="1" si="191"/>
        <v>0</v>
      </c>
    </row>
    <row r="225" spans="1:128" hidden="1" x14ac:dyDescent="0.2">
      <c r="A225" s="5" t="str">
        <f ca="1">Language!A$1161</f>
        <v>Импортная пошлина на оборудование</v>
      </c>
      <c r="B225" s="97"/>
      <c r="C225" s="46" t="str">
        <f ca="1">Параметры!$C$70</f>
        <v>тыс. руб.</v>
      </c>
      <c r="E225" s="6" t="s">
        <v>1943</v>
      </c>
      <c r="F225" s="6" t="s">
        <v>2962</v>
      </c>
      <c r="G225" s="53">
        <f>Проект!G$881*$B$210</f>
        <v>0</v>
      </c>
      <c r="H225" s="53">
        <f>Проект!H$881*$B$210</f>
        <v>0</v>
      </c>
      <c r="I225" s="53">
        <f>Проект!I$881*$B$210</f>
        <v>0</v>
      </c>
      <c r="J225" s="53">
        <f>Проект!J$881*$B$210</f>
        <v>0</v>
      </c>
      <c r="K225" s="53">
        <f>Проект!K$881*$B$210</f>
        <v>0</v>
      </c>
      <c r="L225" s="53">
        <f>Проект!L$881*$B$210</f>
        <v>0</v>
      </c>
      <c r="M225" s="53">
        <f>Проект!M$881*$B$210</f>
        <v>0</v>
      </c>
      <c r="N225" s="53">
        <f>Проект!N$881*$B$210</f>
        <v>0</v>
      </c>
      <c r="O225" s="53">
        <f>Проект!O$881*$B$210</f>
        <v>0</v>
      </c>
      <c r="P225" s="53">
        <f>Проект!P$881*$B$210</f>
        <v>0</v>
      </c>
      <c r="Q225" s="53">
        <f>Проект!Q$881*$B$210</f>
        <v>0</v>
      </c>
      <c r="R225" s="53">
        <f>Проект!R$881*$B$210</f>
        <v>0</v>
      </c>
      <c r="S225" s="53">
        <f>Проект!S$881*$B$210</f>
        <v>0</v>
      </c>
      <c r="T225" s="53">
        <f>Проект!T$881*$B$210</f>
        <v>0</v>
      </c>
      <c r="U225" s="53">
        <f>Проект!U$881*$B$210</f>
        <v>0</v>
      </c>
      <c r="V225" s="53">
        <f>Проект!V$881*$B$210</f>
        <v>0</v>
      </c>
      <c r="W225" s="53">
        <f>Проект!W$881*$B$210</f>
        <v>0</v>
      </c>
      <c r="X225" s="53">
        <f>Проект!X$881*$B$210</f>
        <v>0</v>
      </c>
      <c r="Y225" s="53">
        <f>Проект!Y$881*$B$210</f>
        <v>0</v>
      </c>
      <c r="Z225" s="53">
        <f>Проект!Z$881*$B$210</f>
        <v>0</v>
      </c>
      <c r="AA225" s="53">
        <f>Проект!AA$881*$B$210</f>
        <v>0</v>
      </c>
      <c r="AB225" s="53">
        <f>Проект!AB$881*$B$210</f>
        <v>0</v>
      </c>
      <c r="AC225" s="53">
        <f>Проект!AC$881*$B$210</f>
        <v>0</v>
      </c>
      <c r="AD225" s="53">
        <f>Проект!AD$881*$B$210</f>
        <v>0</v>
      </c>
      <c r="AE225" s="53">
        <f>Проект!AE$881*$B$210</f>
        <v>0</v>
      </c>
      <c r="AF225" s="53">
        <f>Проект!AF$881*$B$210</f>
        <v>0</v>
      </c>
      <c r="AG225" s="53">
        <f>Проект!AG$881*$B$210</f>
        <v>0</v>
      </c>
      <c r="AH225" s="53">
        <f>Проект!AH$881*$B$210</f>
        <v>0</v>
      </c>
      <c r="AI225" s="53">
        <f>Проект!AI$881*$B$210</f>
        <v>0</v>
      </c>
      <c r="AJ225" s="53">
        <f>Проект!AJ$881*$B$210</f>
        <v>0</v>
      </c>
      <c r="AK225" s="53">
        <f>Проект!AK$881*$B$210</f>
        <v>0</v>
      </c>
      <c r="AL225" s="53">
        <f>Проект!AL$881*$B$210</f>
        <v>0</v>
      </c>
      <c r="AM225" s="53">
        <f>Проект!AM$881*$B$210</f>
        <v>0</v>
      </c>
      <c r="AN225" s="53">
        <f>Проект!AN$881*$B$210</f>
        <v>0</v>
      </c>
      <c r="AO225" s="53">
        <f>Проект!AO$881*$B$210</f>
        <v>0</v>
      </c>
      <c r="AP225" s="53">
        <f>Проект!AP$881*$B$210</f>
        <v>0</v>
      </c>
      <c r="AQ225" s="53">
        <f>Проект!AQ$881*$B$210</f>
        <v>0</v>
      </c>
      <c r="AR225" s="53">
        <f>Проект!AR$881*$B$210</f>
        <v>0</v>
      </c>
      <c r="AS225" s="53">
        <f>Проект!AS$881*$B$210</f>
        <v>0</v>
      </c>
      <c r="AT225" s="53">
        <f>Проект!AT$881*$B$210</f>
        <v>0</v>
      </c>
      <c r="AU225" s="53">
        <f>Проект!AU$881*$B$210</f>
        <v>0</v>
      </c>
      <c r="AV225" s="53">
        <f>Проект!AV$881*$B$210</f>
        <v>0</v>
      </c>
      <c r="AW225" s="53">
        <f>Проект!AW$881*$B$210</f>
        <v>0</v>
      </c>
      <c r="AX225" s="53">
        <f>Проект!AX$881*$B$210</f>
        <v>0</v>
      </c>
      <c r="AY225" s="53">
        <f>Проект!AY$881*$B$210</f>
        <v>0</v>
      </c>
      <c r="AZ225" s="53">
        <f>Проект!AZ$881*$B$210</f>
        <v>0</v>
      </c>
      <c r="BA225" s="53">
        <f>Проект!BA$881*$B$210</f>
        <v>0</v>
      </c>
      <c r="BB225" s="53">
        <f>Проект!BB$881*$B$210</f>
        <v>0</v>
      </c>
      <c r="BC225" s="53">
        <f>Проект!BC$881*$B$210</f>
        <v>0</v>
      </c>
      <c r="BD225" s="53">
        <f>Проект!BD$881*$B$210</f>
        <v>0</v>
      </c>
      <c r="BE225" s="53">
        <f>Проект!BE$881*$B$210</f>
        <v>0</v>
      </c>
      <c r="BF225" s="53">
        <f>Проект!BF$881*$B$210</f>
        <v>0</v>
      </c>
      <c r="BG225" s="53">
        <f>Проект!BG$881*$B$210</f>
        <v>0</v>
      </c>
      <c r="BH225" s="53">
        <f>Проект!BH$881*$B$210</f>
        <v>0</v>
      </c>
      <c r="BI225" s="53">
        <f>Проект!BI$881*$B$210</f>
        <v>0</v>
      </c>
      <c r="BJ225" s="53">
        <f>Проект!BJ$881*$B$210</f>
        <v>0</v>
      </c>
      <c r="BK225" s="53">
        <f>Проект!BK$881*$B$210</f>
        <v>0</v>
      </c>
      <c r="BL225" s="53">
        <f>Проект!BL$881*$B$210</f>
        <v>0</v>
      </c>
      <c r="BM225" s="53">
        <f>Проект!BM$881*$B$210</f>
        <v>0</v>
      </c>
      <c r="BN225" s="53">
        <f>Проект!BN$881*$B$210</f>
        <v>0</v>
      </c>
      <c r="BO225" s="53">
        <f>Проект!BO$881*$B$210</f>
        <v>0</v>
      </c>
      <c r="BP225" s="53">
        <f>Проект!BP$881*$B$210</f>
        <v>0</v>
      </c>
      <c r="BQ225" s="53">
        <f>Проект!BQ$881*$B$210</f>
        <v>0</v>
      </c>
      <c r="BR225" s="53">
        <f>Проект!BR$881*$B$210</f>
        <v>0</v>
      </c>
      <c r="BS225" s="53">
        <f>Проект!BS$881*$B$210</f>
        <v>0</v>
      </c>
      <c r="BT225" s="53">
        <f>Проект!BT$881*$B$210</f>
        <v>0</v>
      </c>
      <c r="BU225" s="53">
        <f>Проект!BU$881*$B$210</f>
        <v>0</v>
      </c>
      <c r="BV225" s="53">
        <f>Проект!BV$881*$B$210</f>
        <v>0</v>
      </c>
      <c r="BW225" s="53">
        <f>Проект!BW$881*$B$210</f>
        <v>0</v>
      </c>
      <c r="BX225" s="53">
        <f>Проект!BX$881*$B$210</f>
        <v>0</v>
      </c>
      <c r="BY225" s="53">
        <f>Проект!BY$881*$B$210</f>
        <v>0</v>
      </c>
      <c r="BZ225" s="53">
        <f>Проект!BZ$881*$B$210</f>
        <v>0</v>
      </c>
      <c r="CA225" s="53">
        <f>Проект!CA$881*$B$210</f>
        <v>0</v>
      </c>
      <c r="CB225" s="53">
        <f>Проект!CB$881*$B$210</f>
        <v>0</v>
      </c>
      <c r="CC225" s="53">
        <f>Проект!CC$881*$B$210</f>
        <v>0</v>
      </c>
      <c r="CD225" s="53">
        <f>Проект!CD$881*$B$210</f>
        <v>0</v>
      </c>
      <c r="CE225" s="53">
        <f>Проект!CE$881*$B$210</f>
        <v>0</v>
      </c>
      <c r="CF225" s="53">
        <f>Проект!CF$881*$B$210</f>
        <v>0</v>
      </c>
      <c r="CG225" s="53">
        <f>Проект!CG$881*$B$210</f>
        <v>0</v>
      </c>
      <c r="CH225" s="53">
        <f>Проект!CH$881*$B$210</f>
        <v>0</v>
      </c>
      <c r="CI225" s="53">
        <f>Проект!CI$881*$B$210</f>
        <v>0</v>
      </c>
      <c r="CJ225" s="53">
        <f>Проект!CJ$881*$B$210</f>
        <v>0</v>
      </c>
      <c r="CK225" s="53">
        <f>Проект!CK$881*$B$210</f>
        <v>0</v>
      </c>
      <c r="CL225" s="53">
        <f>Проект!CL$881*$B$210</f>
        <v>0</v>
      </c>
      <c r="CM225" s="53">
        <f>Проект!CM$881*$B$210</f>
        <v>0</v>
      </c>
      <c r="CN225" s="53">
        <f>Проект!CN$881*$B$210</f>
        <v>0</v>
      </c>
      <c r="CO225" s="53">
        <f>Проект!CO$881*$B$210</f>
        <v>0</v>
      </c>
      <c r="CP225" s="53">
        <f>Проект!CP$881*$B$210</f>
        <v>0</v>
      </c>
      <c r="CQ225" s="53">
        <f>Проект!CQ$881*$B$210</f>
        <v>0</v>
      </c>
      <c r="CR225" s="53">
        <f>Проект!CR$881*$B$210</f>
        <v>0</v>
      </c>
      <c r="CS225" s="53">
        <f>Проект!CS$881*$B$210</f>
        <v>0</v>
      </c>
      <c r="CT225" s="53">
        <f>Проект!CT$881*$B$210</f>
        <v>0</v>
      </c>
      <c r="CU225" s="53">
        <f>Проект!CU$881*$B$210</f>
        <v>0</v>
      </c>
      <c r="CV225" s="53">
        <f>Проект!CV$881*$B$210</f>
        <v>0</v>
      </c>
      <c r="CW225" s="53">
        <f>Проект!CW$881*$B$210</f>
        <v>0</v>
      </c>
      <c r="CX225" s="53">
        <f>Проект!CX$881*$B$210</f>
        <v>0</v>
      </c>
      <c r="CY225" s="53">
        <f>Проект!CY$881*$B$210</f>
        <v>0</v>
      </c>
      <c r="CZ225" s="53">
        <f>Проект!CZ$881*$B$210</f>
        <v>0</v>
      </c>
      <c r="DA225" s="53">
        <f>Проект!DA$881*$B$210</f>
        <v>0</v>
      </c>
      <c r="DB225" s="53">
        <f>Проект!DB$881*$B$210</f>
        <v>0</v>
      </c>
      <c r="DC225" s="53">
        <f>Проект!DC$881*$B$210</f>
        <v>0</v>
      </c>
      <c r="DD225" s="53">
        <f>Проект!DD$881*$B$210</f>
        <v>0</v>
      </c>
      <c r="DE225" s="53">
        <f>Проект!DE$881*$B$210</f>
        <v>0</v>
      </c>
      <c r="DF225" s="53">
        <f>Проект!DF$881*$B$210</f>
        <v>0</v>
      </c>
      <c r="DG225" s="53">
        <f>Проект!DG$881*$B$210</f>
        <v>0</v>
      </c>
      <c r="DH225" s="53">
        <f>Проект!DH$881*$B$210</f>
        <v>0</v>
      </c>
      <c r="DI225" s="53">
        <f>Проект!DI$881*$B$210</f>
        <v>0</v>
      </c>
      <c r="DJ225" s="53">
        <f>Проект!DJ$881*$B$210</f>
        <v>0</v>
      </c>
      <c r="DK225" s="53">
        <f>Проект!DK$881*$B$210</f>
        <v>0</v>
      </c>
      <c r="DL225" s="53">
        <f>Проект!DL$881*$B$210</f>
        <v>0</v>
      </c>
      <c r="DM225" s="53">
        <f>Проект!DM$881*$B$210</f>
        <v>0</v>
      </c>
      <c r="DN225" s="53">
        <f>Проект!DN$881*$B$210</f>
        <v>0</v>
      </c>
      <c r="DO225" s="53">
        <f>Проект!DO$881*$B$210</f>
        <v>0</v>
      </c>
      <c r="DP225" s="53">
        <f>Проект!DP$881*$B$210</f>
        <v>0</v>
      </c>
      <c r="DQ225" s="53">
        <f>Проект!DQ$881*$B$210</f>
        <v>0</v>
      </c>
      <c r="DR225" s="53">
        <f>Проект!DR$881*$B$210</f>
        <v>0</v>
      </c>
      <c r="DS225" s="53">
        <f>Проект!DS$881*$B$210</f>
        <v>0</v>
      </c>
      <c r="DT225" s="53">
        <f>Проект!DT$881*$B$210</f>
        <v>0</v>
      </c>
      <c r="DU225" s="53">
        <f>Проект!DU$881*$B$210</f>
        <v>0</v>
      </c>
      <c r="DV225" s="53">
        <f>Проект!DV$881*$B$210</f>
        <v>0</v>
      </c>
      <c r="DW225" s="53"/>
      <c r="DX225" s="55">
        <f t="shared" si="191"/>
        <v>0</v>
      </c>
    </row>
    <row r="226" spans="1:128" hidden="1" x14ac:dyDescent="0.2">
      <c r="A226" s="10" t="str">
        <f ca="1">Language!A$1420</f>
        <v>Налог на добавленную стоимость</v>
      </c>
      <c r="B226" s="72"/>
      <c r="C226" s="46" t="str">
        <f ca="1">Параметры!$C$70</f>
        <v>тыс. руб.</v>
      </c>
      <c r="E226" s="6" t="s">
        <v>1944</v>
      </c>
      <c r="F226" s="6" t="s">
        <v>2962</v>
      </c>
      <c r="G226" s="53">
        <f ca="1">Проект!G$885*$B$211</f>
        <v>0</v>
      </c>
      <c r="H226" s="53">
        <f ca="1">Проект!H$885*$B$211</f>
        <v>0</v>
      </c>
      <c r="I226" s="53">
        <f ca="1">Проект!I$885*$B$211</f>
        <v>0</v>
      </c>
      <c r="J226" s="53">
        <f ca="1">Проект!J$885*$B$211</f>
        <v>0</v>
      </c>
      <c r="K226" s="53">
        <f ca="1">Проект!K$885*$B$211</f>
        <v>0</v>
      </c>
      <c r="L226" s="53">
        <f ca="1">Проект!L$885*$B$211</f>
        <v>0</v>
      </c>
      <c r="M226" s="53">
        <f ca="1">Проект!M$885*$B$211</f>
        <v>0</v>
      </c>
      <c r="N226" s="53">
        <f ca="1">Проект!N$885*$B$211</f>
        <v>0</v>
      </c>
      <c r="O226" s="53">
        <f ca="1">Проект!O$885*$B$211</f>
        <v>0</v>
      </c>
      <c r="P226" s="53">
        <f ca="1">Проект!P$885*$B$211</f>
        <v>0</v>
      </c>
      <c r="Q226" s="53">
        <f ca="1">Проект!Q$885*$B$211</f>
        <v>3743.2623407985047</v>
      </c>
      <c r="R226" s="53">
        <f ca="1">Проект!R$885*$B$211</f>
        <v>10249.711604102051</v>
      </c>
      <c r="S226" s="53">
        <f ca="1">Проект!S$885*$B$211</f>
        <v>10307.664963690633</v>
      </c>
      <c r="T226" s="53">
        <f ca="1">Проект!T$885*$B$211</f>
        <v>10365.945999999996</v>
      </c>
      <c r="U226" s="53">
        <f ca="1">Проект!U$885*$B$211</f>
        <v>10424.556565761981</v>
      </c>
      <c r="V226" s="53">
        <f ca="1">Проект!V$885*$B$211</f>
        <v>10483.498524184042</v>
      </c>
      <c r="W226" s="53">
        <f ca="1">Проект!W$885*$B$211</f>
        <v>6505.1824018892539</v>
      </c>
      <c r="X226" s="53">
        <f ca="1">Проект!X$885*$B$211</f>
        <v>6541.9636489611157</v>
      </c>
      <c r="Y226" s="53">
        <f ca="1">Проект!Y$885*$B$211</f>
        <v>6578.9528625514859</v>
      </c>
      <c r="Z226" s="53">
        <f ca="1">Проект!Z$885*$B$211</f>
        <v>6616.1512185332149</v>
      </c>
      <c r="AA226" s="53">
        <f ca="1">Проект!AA$885*$B$211</f>
        <v>6776.1762092961271</v>
      </c>
      <c r="AB226" s="53">
        <f ca="1">Проект!AB$885*$B$211</f>
        <v>10844.215195118009</v>
      </c>
      <c r="AC226" s="53">
        <f ca="1">Проект!AC$885*$B$211</f>
        <v>10905.529964443531</v>
      </c>
      <c r="AD226" s="53">
        <f ca="1">Проект!AD$885*$B$211</f>
        <v>10967.191416389192</v>
      </c>
      <c r="AE226" s="53">
        <f ca="1">Проект!AE$885*$B$211</f>
        <v>11029.201511148962</v>
      </c>
      <c r="AF226" s="53">
        <f ca="1">Проект!AF$885*$B$211</f>
        <v>11091.562219999991</v>
      </c>
      <c r="AG226" s="53">
        <f ca="1">Проект!AG$885*$B$211</f>
        <v>11154.275525365329</v>
      </c>
      <c r="AH226" s="53">
        <f ca="1">Проект!AH$885*$B$211</f>
        <v>11217.343420876905</v>
      </c>
      <c r="AI226" s="53">
        <f ca="1">Проект!AI$885*$B$211</f>
        <v>6960.5451700215017</v>
      </c>
      <c r="AJ226" s="53">
        <f ca="1">Проект!AJ$885*$B$211</f>
        <v>6999.9011043884038</v>
      </c>
      <c r="AK226" s="53">
        <f ca="1">Проект!AK$885*$B$211</f>
        <v>7039.4795629300725</v>
      </c>
      <c r="AL226" s="53">
        <f ca="1">Проект!AL$885*$B$211</f>
        <v>7079.2818038305413</v>
      </c>
      <c r="AM226" s="53">
        <f ca="1">Проект!AM$885*$B$211</f>
        <v>7250.5085439468594</v>
      </c>
      <c r="AN226" s="53">
        <f ca="1">Проект!AN$885*$B$211</f>
        <v>11603.310258776271</v>
      </c>
      <c r="AO226" s="53">
        <f ca="1">Проект!AO$885*$B$211</f>
        <v>11668.917061954557</v>
      </c>
      <c r="AP226" s="53">
        <f ca="1">Проект!AP$885*$B$211</f>
        <v>11734.894815536431</v>
      </c>
      <c r="AQ226" s="53">
        <f ca="1">Проект!AQ$885*$B$211</f>
        <v>11801.245616929389</v>
      </c>
      <c r="AR226" s="53">
        <f ca="1">Проект!AR$885*$B$211</f>
        <v>11867.97157539997</v>
      </c>
      <c r="AS226" s="53">
        <f ca="1">Проект!AS$885*$B$211</f>
        <v>11935.074812140887</v>
      </c>
      <c r="AT226" s="53">
        <f ca="1">Проект!AT$885*$B$211</f>
        <v>12002.557460338283</v>
      </c>
      <c r="AU226" s="53">
        <f ca="1">Проект!AU$885*$B$211</f>
        <v>7447.7833319229867</v>
      </c>
      <c r="AV226" s="53">
        <f ca="1">Проект!AV$885*$B$211</f>
        <v>7489.894181695573</v>
      </c>
      <c r="AW226" s="53">
        <f ca="1">Проект!AW$885*$B$211</f>
        <v>7532.2431323351466</v>
      </c>
      <c r="AX226" s="53">
        <f ca="1">Проект!AX$885*$B$211</f>
        <v>7574.8315300986587</v>
      </c>
      <c r="AY226" s="53">
        <f ca="1">Проект!AY$885*$B$211</f>
        <v>7758.0441420231209</v>
      </c>
      <c r="AZ226" s="53">
        <f ca="1">Проект!AZ$885*$B$211</f>
        <v>12415.541976890607</v>
      </c>
      <c r="BA226" s="53">
        <f ca="1">Проект!BA$885*$B$211</f>
        <v>12485.741256291392</v>
      </c>
      <c r="BB226" s="53">
        <f ca="1">Проект!BB$885*$B$211</f>
        <v>12556.337452623984</v>
      </c>
      <c r="BC226" s="53">
        <f ca="1">Проект!BC$885*$B$211</f>
        <v>12627.332810114447</v>
      </c>
      <c r="BD226" s="53">
        <f ca="1">Проект!BD$885*$B$211</f>
        <v>12698.729585677984</v>
      </c>
      <c r="BE226" s="53">
        <f ca="1">Проект!BE$885*$B$211</f>
        <v>12770.530048990742</v>
      </c>
      <c r="BF226" s="53">
        <f ca="1">Проект!BF$885*$B$211</f>
        <v>12842.736482561975</v>
      </c>
      <c r="BG226" s="53">
        <f ca="1">Проект!BG$885*$B$211</f>
        <v>7969.1281651576164</v>
      </c>
      <c r="BH226" s="53">
        <f ca="1">Проект!BH$885*$B$211</f>
        <v>8014.1867744142774</v>
      </c>
      <c r="BI226" s="53">
        <f ca="1">Проект!BI$885*$B$211</f>
        <v>8059.5001515986432</v>
      </c>
      <c r="BJ226" s="53">
        <f ca="1">Проект!BJ$885*$B$211</f>
        <v>8105.0697372055974</v>
      </c>
      <c r="BK226" s="53">
        <f ca="1">Проект!BK$885*$B$211</f>
        <v>8301.1072319647701</v>
      </c>
      <c r="BL226" s="53">
        <f ca="1">Проект!BL$885*$B$211</f>
        <v>13284.629915272968</v>
      </c>
      <c r="BM226" s="53">
        <f ca="1">Проект!BM$885*$B$211</f>
        <v>13359.743144231808</v>
      </c>
      <c r="BN226" s="53">
        <f ca="1">Проект!BN$885*$B$211</f>
        <v>13435.281074307668</v>
      </c>
      <c r="BO226" s="53">
        <f ca="1">Проект!BO$885*$B$211</f>
        <v>13511.246106822458</v>
      </c>
      <c r="BP226" s="53">
        <f ca="1">Проект!BP$885*$B$211</f>
        <v>13587.640656675454</v>
      </c>
      <c r="BQ226" s="53">
        <f ca="1">Проект!BQ$885*$B$211</f>
        <v>13664.467152420108</v>
      </c>
      <c r="BR226" s="53">
        <f ca="1">Проект!BR$885*$B$211</f>
        <v>13741.728036341328</v>
      </c>
      <c r="BS226" s="53">
        <f ca="1">Проект!BS$885*$B$211</f>
        <v>8526.9671367186475</v>
      </c>
      <c r="BT226" s="53">
        <f ca="1">Проект!BT$885*$B$211</f>
        <v>8575.1798486232783</v>
      </c>
      <c r="BU226" s="53">
        <f ca="1">Проект!BU$885*$B$211</f>
        <v>8623.6651622105492</v>
      </c>
      <c r="BV226" s="53">
        <f ca="1">Проект!BV$885*$B$211</f>
        <v>8672.4246188099914</v>
      </c>
      <c r="BW226" s="53">
        <f ca="1">Проект!BW$885*$B$211</f>
        <v>8882.1847382023152</v>
      </c>
      <c r="BX226" s="53">
        <f ca="1">Проект!BX$885*$B$211</f>
        <v>14214.554009342102</v>
      </c>
      <c r="BY226" s="53">
        <f ca="1">Проект!BY$885*$B$211</f>
        <v>14294.92516432805</v>
      </c>
      <c r="BZ226" s="53">
        <f ca="1">Проект!BZ$885*$B$211</f>
        <v>14375.750749509221</v>
      </c>
      <c r="CA226" s="53">
        <f ca="1">Проект!CA$885*$B$211</f>
        <v>14457.033334300069</v>
      </c>
      <c r="CB226" s="53">
        <f ca="1">Проект!CB$885*$B$211</f>
        <v>14538.775502642742</v>
      </c>
      <c r="CC226" s="53">
        <f ca="1">Проект!CC$885*$B$211</f>
        <v>14620.979853089528</v>
      </c>
      <c r="CD226" s="53">
        <f ca="1">Проект!CD$885*$B$211</f>
        <v>14703.648998885237</v>
      </c>
      <c r="CE226" s="53">
        <f ca="1">Проект!CE$885*$B$211</f>
        <v>9123.8548362889796</v>
      </c>
      <c r="CF226" s="53">
        <f ca="1">Проект!CF$885*$B$211</f>
        <v>9175.4424380269302</v>
      </c>
      <c r="CG226" s="53">
        <f ca="1">Проект!CG$885*$B$211</f>
        <v>9227.3217235652974</v>
      </c>
      <c r="CH226" s="53">
        <f ca="1">Проект!CH$885*$B$211</f>
        <v>9279.4943421267071</v>
      </c>
      <c r="CI226" s="53">
        <f ca="1">Проект!CI$885*$B$211</f>
        <v>9503.9376698764809</v>
      </c>
      <c r="CJ226" s="53">
        <f ca="1">Проект!CJ$885*$B$211</f>
        <v>15209.572789996042</v>
      </c>
      <c r="CK226" s="53">
        <f ca="1">Проект!CK$885*$B$211</f>
        <v>15295.569925831023</v>
      </c>
      <c r="CL226" s="53">
        <f ca="1">Проект!CL$885*$B$211</f>
        <v>15382.0533019749</v>
      </c>
      <c r="CM226" s="53">
        <f ca="1">Проект!CM$885*$B$211</f>
        <v>15469.025667701075</v>
      </c>
      <c r="CN226" s="53">
        <f ca="1">Проект!CN$885*$B$211</f>
        <v>15556.48978782777</v>
      </c>
      <c r="CO226" s="53">
        <f ca="1">Проект!CO$885*$B$211</f>
        <v>15644.448442805837</v>
      </c>
      <c r="CP226" s="53">
        <f ca="1">Проект!CP$885*$B$211</f>
        <v>15732.904428807227</v>
      </c>
      <c r="CQ226" s="53">
        <f ca="1">Проект!CQ$885*$B$211</f>
        <v>9762.5246748292211</v>
      </c>
      <c r="CR226" s="53">
        <f ca="1">Проект!CR$885*$B$211</f>
        <v>9817.7234086888475</v>
      </c>
      <c r="CS226" s="53">
        <f ca="1">Проект!CS$885*$B$211</f>
        <v>9873.2342442148947</v>
      </c>
      <c r="CT226" s="53">
        <f ca="1">Проект!CT$885*$B$211</f>
        <v>9929.0589460756146</v>
      </c>
      <c r="CU226" s="53">
        <f ca="1">Проект!CU$885*$B$211</f>
        <v>10169.213306767864</v>
      </c>
      <c r="CV226" s="53">
        <f ca="1">Проект!CV$885*$B$211</f>
        <v>16274.242885295809</v>
      </c>
      <c r="CW226" s="53">
        <f ca="1">Проект!CW$885*$B$211</f>
        <v>16366.259820639216</v>
      </c>
      <c r="CX226" s="53">
        <f ca="1">Проект!CX$885*$B$211</f>
        <v>16458.797033113147</v>
      </c>
      <c r="CY226" s="53">
        <f ca="1">Проект!CY$885*$B$211</f>
        <v>16551.857464440171</v>
      </c>
      <c r="CZ226" s="53">
        <f ca="1">Проект!CZ$885*$B$211</f>
        <v>16645.444072975733</v>
      </c>
      <c r="DA226" s="53">
        <f ca="1">Проект!DA$885*$B$211</f>
        <v>16739.559833802268</v>
      </c>
      <c r="DB226" s="53">
        <f ca="1">Проект!DB$885*$B$211</f>
        <v>16834.207738823759</v>
      </c>
      <c r="DC226" s="53">
        <f ca="1">Проект!DC$885*$B$211</f>
        <v>10445.901402067268</v>
      </c>
      <c r="DD226" s="53">
        <f ca="1">Проект!DD$885*$B$211</f>
        <v>10504.964047297077</v>
      </c>
      <c r="DE226" s="53">
        <f ca="1">Проект!DE$885*$B$211</f>
        <v>10564.360641309942</v>
      </c>
      <c r="DF226" s="53">
        <f ca="1">Проект!DF$885*$B$211</f>
        <v>10624.093072300906</v>
      </c>
      <c r="DG226" s="53">
        <f ca="1">Проект!DG$885*$B$211</f>
        <v>10881.058238241641</v>
      </c>
      <c r="DH226" s="53">
        <f ca="1">Проект!DH$885*$B$211</f>
        <v>17413.439887266515</v>
      </c>
      <c r="DI226" s="53">
        <f ca="1">Проект!DI$885*$B$211</f>
        <v>17511.898008083979</v>
      </c>
      <c r="DJ226" s="53">
        <f ca="1">Проект!DJ$885*$B$211</f>
        <v>17610.912825431093</v>
      </c>
      <c r="DK226" s="53">
        <f ca="1">Проект!DK$885*$B$211</f>
        <v>17710.487486951013</v>
      </c>
      <c r="DL226" s="53">
        <f ca="1">Проект!DL$885*$B$211</f>
        <v>17810.625158084065</v>
      </c>
      <c r="DM226" s="53">
        <f ca="1">Проект!DM$885*$B$211</f>
        <v>17911.329022168418</v>
      </c>
      <c r="DN226" s="53">
        <f ca="1">Проект!DN$885*$B$211</f>
        <v>18012.602280541425</v>
      </c>
      <c r="DO226" s="53">
        <f ca="1">Проект!DO$885*$B$211</f>
        <v>11177.114500212016</v>
      </c>
      <c r="DP226" s="53">
        <f ca="1">Проект!DP$885*$B$211</f>
        <v>11240.311530607878</v>
      </c>
      <c r="DQ226" s="53">
        <f ca="1">Проект!DQ$885*$B$211</f>
        <v>11303.865886201651</v>
      </c>
      <c r="DR226" s="53">
        <f ca="1">Проект!DR$885*$B$211</f>
        <v>11367.779587361978</v>
      </c>
      <c r="DS226" s="53">
        <f ca="1">Проект!DS$885*$B$211</f>
        <v>11642.732314918581</v>
      </c>
      <c r="DT226" s="53">
        <f ca="1">Проект!DT$885*$B$211</f>
        <v>18632.380679375179</v>
      </c>
      <c r="DU226" s="53">
        <f ca="1">Проект!DU$885*$B$211</f>
        <v>18737.730868649855</v>
      </c>
      <c r="DV226" s="53">
        <f ca="1">Проект!DV$885*$B$211</f>
        <v>18843.676723211287</v>
      </c>
      <c r="DW226" s="53"/>
      <c r="DX226" s="55">
        <f t="shared" ca="1" si="191"/>
        <v>1299435.1395183813</v>
      </c>
    </row>
    <row r="227" spans="1:128" hidden="1" x14ac:dyDescent="0.2">
      <c r="A227" s="10" t="str">
        <f ca="1">Language!A$1421</f>
        <v>Налог на прибыль</v>
      </c>
      <c r="B227" s="72"/>
      <c r="C227" s="46" t="str">
        <f ca="1">Параметры!$C$70</f>
        <v>тыс. руб.</v>
      </c>
      <c r="E227" s="6" t="s">
        <v>1945</v>
      </c>
      <c r="F227" s="6" t="s">
        <v>2962</v>
      </c>
      <c r="G227" s="53">
        <f ca="1">Проект!G$915*$B$212</f>
        <v>0</v>
      </c>
      <c r="H227" s="53">
        <f ca="1">Проект!H$915*$B$212</f>
        <v>0</v>
      </c>
      <c r="I227" s="53">
        <f ca="1">Проект!I$915*$B$212</f>
        <v>0</v>
      </c>
      <c r="J227" s="53">
        <f ca="1">Проект!J$915*$B$212</f>
        <v>86.041941255842715</v>
      </c>
      <c r="K227" s="53">
        <f ca="1">Проект!K$915*$B$212</f>
        <v>469.05921717442288</v>
      </c>
      <c r="L227" s="53">
        <f ca="1">Проект!L$915*$B$212</f>
        <v>713.27758069385027</v>
      </c>
      <c r="M227" s="53">
        <f ca="1">Проект!M$915*$B$212</f>
        <v>721.80032141077413</v>
      </c>
      <c r="N227" s="53">
        <f ca="1">Проект!N$915*$B$212</f>
        <v>737.09289285917544</v>
      </c>
      <c r="O227" s="53">
        <f ca="1">Проект!O$915*$B$212</f>
        <v>764.42414619308818</v>
      </c>
      <c r="P227" s="53">
        <f ca="1">Проект!P$915*$B$212</f>
        <v>1355.260999914799</v>
      </c>
      <c r="Q227" s="53">
        <f ca="1">Проект!Q$915*$B$212</f>
        <v>1369.2566545979435</v>
      </c>
      <c r="R227" s="53">
        <f ca="1">Проект!R$915*$B$212</f>
        <v>1405.3792141187712</v>
      </c>
      <c r="S227" s="53">
        <f ca="1">Проект!S$915*$B$212</f>
        <v>1413.6789436840438</v>
      </c>
      <c r="T227" s="53">
        <f ca="1">Проект!T$915*$B$212</f>
        <v>1423.346109999999</v>
      </c>
      <c r="U227" s="53">
        <f ca="1">Проект!U$915*$B$212</f>
        <v>1432.310981280981</v>
      </c>
      <c r="V227" s="53">
        <f ca="1">Проект!V$915*$B$212</f>
        <v>1505.1638272577954</v>
      </c>
      <c r="W227" s="53">
        <f ca="1">Проект!W$915*$B$212</f>
        <v>908.10621711842907</v>
      </c>
      <c r="X227" s="53">
        <f ca="1">Проект!X$915*$B$212</f>
        <v>913.31145851455096</v>
      </c>
      <c r="Y227" s="53">
        <f ca="1">Проект!Y$915*$B$212</f>
        <v>918.5461311023472</v>
      </c>
      <c r="Z227" s="53">
        <f ca="1">Проект!Z$915*$B$212</f>
        <v>923.81040128995426</v>
      </c>
      <c r="AA227" s="53">
        <f ca="1">Проект!AA$915*$B$212</f>
        <v>947.49688290686618</v>
      </c>
      <c r="AB227" s="53">
        <f ca="1">Проект!AB$915*$B$212</f>
        <v>1557.3836699088295</v>
      </c>
      <c r="AC227" s="53">
        <f ca="1">Проект!AC$915*$B$212</f>
        <v>1566.2600204197799</v>
      </c>
      <c r="AD227" s="53">
        <f ca="1">Проект!AD$915*$B$212</f>
        <v>1575.1865591071121</v>
      </c>
      <c r="AE227" s="53">
        <f ca="1">Проект!AE$915*$B$212</f>
        <v>1584.163569741876</v>
      </c>
      <c r="AF227" s="53">
        <f ca="1">Проект!AF$915*$B$212</f>
        <v>1593.1913377000258</v>
      </c>
      <c r="AG227" s="53">
        <f ca="1">Проект!AG$915*$B$212</f>
        <v>1602.270149970677</v>
      </c>
      <c r="AH227" s="53">
        <f ca="1">Проект!AH$915*$B$212</f>
        <v>1611.4002951658269</v>
      </c>
      <c r="AI227" s="53">
        <f ca="1">Проект!AI$915*$B$212</f>
        <v>972.54865231677593</v>
      </c>
      <c r="AJ227" s="53">
        <f ca="1">Проект!AJ$915*$B$212</f>
        <v>978.11826061055763</v>
      </c>
      <c r="AK227" s="53">
        <f ca="1">Проект!AK$915*$B$212</f>
        <v>983.71936027949721</v>
      </c>
      <c r="AL227" s="53">
        <f ca="1">Проект!AL$915*$B$212</f>
        <v>989.35212938029247</v>
      </c>
      <c r="AM227" s="53">
        <f ca="1">Проект!AM$915*$B$212</f>
        <v>1014.6966647103197</v>
      </c>
      <c r="AN227" s="53">
        <f ca="1">Проект!AN$915*$B$212</f>
        <v>1667.2755268024732</v>
      </c>
      <c r="AO227" s="53">
        <f ca="1">Проект!AO$915*$B$212</f>
        <v>1676.7732218491935</v>
      </c>
      <c r="AP227" s="53">
        <f ca="1">Проект!AP$915*$B$212</f>
        <v>1686.324618244523</v>
      </c>
      <c r="AQ227" s="53">
        <f ca="1">Проект!AQ$915*$B$212</f>
        <v>1695.9300196238905</v>
      </c>
      <c r="AR227" s="53">
        <f ca="1">Проект!AR$915*$B$212</f>
        <v>1705.5897313388868</v>
      </c>
      <c r="AS227" s="53">
        <f ca="1">Проект!AS$915*$B$212</f>
        <v>1715.3040604687055</v>
      </c>
      <c r="AT227" s="53">
        <f ca="1">Проект!AT$915*$B$212</f>
        <v>1725.0733158273781</v>
      </c>
      <c r="AU227" s="53">
        <f ca="1">Проект!AU$915*$B$212</f>
        <v>1041.5020579788322</v>
      </c>
      <c r="AV227" s="53">
        <f ca="1">Проект!AV$915*$B$212</f>
        <v>1047.4615388533241</v>
      </c>
      <c r="AW227" s="53">
        <f ca="1">Проект!AW$915*$B$212</f>
        <v>1053.4547154990596</v>
      </c>
      <c r="AX227" s="53">
        <f ca="1">Проект!AX$915*$B$212</f>
        <v>1059.4817784368786</v>
      </c>
      <c r="AY227" s="53">
        <f ca="1">Проект!AY$915*$B$212</f>
        <v>1086.6004312400396</v>
      </c>
      <c r="AZ227" s="53">
        <f ca="1">Проект!AZ$915*$B$212</f>
        <v>1784.8598136786172</v>
      </c>
      <c r="BA227" s="53">
        <f ca="1">Проект!BA$915*$B$212</f>
        <v>1795.0223473786918</v>
      </c>
      <c r="BB227" s="53">
        <f ca="1">Проект!BB$915*$B$212</f>
        <v>1805.2423415216992</v>
      </c>
      <c r="BC227" s="53">
        <f ca="1">Проект!BC$915*$B$212</f>
        <v>1815.5201209975057</v>
      </c>
      <c r="BD227" s="53">
        <f ca="1">Проект!BD$915*$B$212</f>
        <v>1825.8560125327858</v>
      </c>
      <c r="BE227" s="53">
        <f ca="1">Проект!BE$915*$B$212</f>
        <v>1836.2503447013441</v>
      </c>
      <c r="BF227" s="53">
        <f ca="1">Проект!BF$915*$B$212</f>
        <v>1846.7034479353006</v>
      </c>
      <c r="BG227" s="53">
        <f ca="1">Проект!BG$915*$B$212</f>
        <v>1115.282202037411</v>
      </c>
      <c r="BH227" s="53">
        <f ca="1">Проект!BH$915*$B$212</f>
        <v>1121.6588465730599</v>
      </c>
      <c r="BI227" s="53">
        <f ca="1">Проект!BI$915*$B$212</f>
        <v>1128.0715455841075</v>
      </c>
      <c r="BJ227" s="53">
        <f ca="1">Проект!BJ$915*$B$212</f>
        <v>1134.5205029274659</v>
      </c>
      <c r="BK227" s="53">
        <f ca="1">Проект!BK$915*$B$212</f>
        <v>1163.5374614268442</v>
      </c>
      <c r="BL227" s="53">
        <f ca="1">Проект!BL$915*$B$212</f>
        <v>1910.6750006361783</v>
      </c>
      <c r="BM227" s="53">
        <f ca="1">Проект!BM$915*$B$212</f>
        <v>1921.5489116951985</v>
      </c>
      <c r="BN227" s="53">
        <f ca="1">Проект!BN$915*$B$212</f>
        <v>1932.4843054282201</v>
      </c>
      <c r="BO227" s="53">
        <f ca="1">Проект!BO$915*$B$212</f>
        <v>1943.481529467276</v>
      </c>
      <c r="BP227" s="53">
        <f ca="1">Проект!BP$915*$B$212</f>
        <v>1954.5409334100195</v>
      </c>
      <c r="BQ227" s="53">
        <f ca="1">Проект!BQ$915*$B$212</f>
        <v>1965.662868830497</v>
      </c>
      <c r="BR227" s="53">
        <f ca="1">Проект!BR$915*$B$212</f>
        <v>1976.8476892909432</v>
      </c>
      <c r="BS227" s="53">
        <f ca="1">Проект!BS$915*$B$212</f>
        <v>1194.2269561799199</v>
      </c>
      <c r="BT227" s="53">
        <f ca="1">Проект!BT$915*$B$212</f>
        <v>1201.0499658331742</v>
      </c>
      <c r="BU227" s="53">
        <f ca="1">Проект!BU$915*$B$212</f>
        <v>1207.9115537748762</v>
      </c>
      <c r="BV227" s="53">
        <f ca="1">Проект!BV$915*$B$212</f>
        <v>1214.8119381324998</v>
      </c>
      <c r="BW227" s="53">
        <f ca="1">Проект!BW$915*$B$212</f>
        <v>1245.8600837266131</v>
      </c>
      <c r="BX227" s="53">
        <f ca="1">Проект!BX$915*$B$212</f>
        <v>2045.2972506806552</v>
      </c>
      <c r="BY227" s="53">
        <f ca="1">Проект!BY$915*$B$212</f>
        <v>2056.9323355139177</v>
      </c>
      <c r="BZ227" s="53">
        <f ca="1">Проект!BZ$915*$B$212</f>
        <v>2068.6332068080851</v>
      </c>
      <c r="CA227" s="53">
        <f ca="1">Проект!CA$915*$B$212</f>
        <v>2080.4002365300471</v>
      </c>
      <c r="CB227" s="53">
        <f ca="1">Проект!CB$915*$B$212</f>
        <v>2092.2337987488359</v>
      </c>
      <c r="CC227" s="53">
        <f ca="1">Проект!CC$915*$B$212</f>
        <v>2104.1342696486336</v>
      </c>
      <c r="CD227" s="53">
        <f ca="1">Проект!CD$915*$B$212</f>
        <v>2116.1020275411952</v>
      </c>
      <c r="CE227" s="53">
        <f ca="1">Проект!CE$915*$B$212</f>
        <v>1278.6978431125276</v>
      </c>
      <c r="CF227" s="53">
        <f ca="1">Проект!CF$915*$B$212</f>
        <v>1285.9984634414984</v>
      </c>
      <c r="CG227" s="53">
        <f ca="1">Проект!CG$915*$B$212</f>
        <v>1293.34036253912</v>
      </c>
      <c r="CH227" s="53">
        <f ca="1">Проект!CH$915*$B$212</f>
        <v>1300.7237738016581</v>
      </c>
      <c r="CI227" s="53">
        <f ca="1">Проект!CI$915*$B$212</f>
        <v>1333.9452895876011</v>
      </c>
      <c r="CJ227" s="53">
        <f ca="1">Проект!CJ$915*$B$212</f>
        <v>2189.3430582283008</v>
      </c>
      <c r="CK227" s="53">
        <f ca="1">Проект!CK$915*$B$212</f>
        <v>2201.7925989997757</v>
      </c>
      <c r="CL227" s="53">
        <f ca="1">Проект!CL$915*$B$212</f>
        <v>2214.3125312849966</v>
      </c>
      <c r="CM227" s="53">
        <f ca="1">Проект!CM$915*$B$212</f>
        <v>2226.9032530871541</v>
      </c>
      <c r="CN227" s="53">
        <f ca="1">Проект!CN$915*$B$212</f>
        <v>2239.5651646611382</v>
      </c>
      <c r="CO227" s="53">
        <f ca="1">Проект!CO$915*$B$212</f>
        <v>2252.2986685240421</v>
      </c>
      <c r="CP227" s="53">
        <f ca="1">Проект!CP$915*$B$212</f>
        <v>2265.1041694690816</v>
      </c>
      <c r="CQ227" s="53">
        <f ca="1">Проект!CQ$915*$B$212</f>
        <v>1369.0816921306389</v>
      </c>
      <c r="CR227" s="53">
        <f ca="1">Проект!CR$915*$B$212</f>
        <v>1376.8933558822982</v>
      </c>
      <c r="CS227" s="53">
        <f ca="1">Проект!CS$915*$B$212</f>
        <v>1384.7491879168635</v>
      </c>
      <c r="CT227" s="53">
        <f ca="1">Проект!CT$915*$B$212</f>
        <v>1392.6494379677786</v>
      </c>
      <c r="CU227" s="53">
        <f ca="1">Проект!CU$915*$B$212</f>
        <v>1428.1964598586255</v>
      </c>
      <c r="CV227" s="53">
        <f ca="1">Проект!CV$915*$B$212</f>
        <v>2343.4720723043984</v>
      </c>
      <c r="CW227" s="53">
        <f ca="1">Проект!CW$915*$B$212</f>
        <v>2356.7930809296481</v>
      </c>
      <c r="CX227" s="53">
        <f ca="1">Проект!CX$915*$B$212</f>
        <v>2370.1894084747114</v>
      </c>
      <c r="CY227" s="53">
        <f ca="1">Проект!CY$915*$B$212</f>
        <v>2383.6614808033728</v>
      </c>
      <c r="CZ227" s="53">
        <f ca="1">Проект!CZ$915*$B$212</f>
        <v>2397.2097261874228</v>
      </c>
      <c r="DA227" s="53">
        <f ca="1">Проект!DA$915*$B$212</f>
        <v>2410.8345753205085</v>
      </c>
      <c r="DB227" s="53">
        <f ca="1">Проект!DB$915*$B$212</f>
        <v>2424.5364613321417</v>
      </c>
      <c r="DC227" s="53">
        <f ca="1">Проект!DC$915*$B$212</f>
        <v>1465.7924105794393</v>
      </c>
      <c r="DD227" s="53">
        <f ca="1">Проект!DD$915*$B$212</f>
        <v>1474.1508907944019</v>
      </c>
      <c r="DE227" s="53">
        <f ca="1">Проект!DE$915*$B$212</f>
        <v>1482.5566310709296</v>
      </c>
      <c r="DF227" s="53">
        <f ca="1">Проект!DF$915*$B$212</f>
        <v>1491.0098986254152</v>
      </c>
      <c r="DG227" s="53">
        <f ca="1">Проект!DG$915*$B$212</f>
        <v>1529.0452120488521</v>
      </c>
      <c r="DH227" s="53">
        <f ca="1">Проект!DH$915*$B$212</f>
        <v>2508.3901173660342</v>
      </c>
      <c r="DI227" s="53">
        <f ca="1">Проект!DI$915*$B$212</f>
        <v>2522.6435965950709</v>
      </c>
      <c r="DJ227" s="53">
        <f ca="1">Проект!DJ$915*$B$212</f>
        <v>2536.9776670679416</v>
      </c>
      <c r="DK227" s="53">
        <f ca="1">Проект!DK$915*$B$212</f>
        <v>2551.3927844594868</v>
      </c>
      <c r="DL227" s="53">
        <f ca="1">Проект!DL$915*$B$212</f>
        <v>2565.889407020316</v>
      </c>
      <c r="DM227" s="53">
        <f ca="1">Проект!DM$915*$B$212</f>
        <v>2580.4679955934025</v>
      </c>
      <c r="DN227" s="53">
        <f ca="1">Проект!DN$915*$B$212</f>
        <v>2595.1290136251523</v>
      </c>
      <c r="DO227" s="53">
        <f ca="1">Проект!DO$915*$B$212</f>
        <v>1569.2728793202434</v>
      </c>
      <c r="DP227" s="53">
        <f ca="1">Проект!DP$915*$B$212</f>
        <v>1578.2164531497747</v>
      </c>
      <c r="DQ227" s="53">
        <f ca="1">Проект!DQ$915*$B$212</f>
        <v>1587.2105952460192</v>
      </c>
      <c r="DR227" s="53">
        <f ca="1">Проект!DR$915*$B$212</f>
        <v>1596.2555915295347</v>
      </c>
      <c r="DS227" s="53">
        <f ca="1">Проект!DS$915*$B$212</f>
        <v>1636.9533768920476</v>
      </c>
      <c r="DT227" s="53">
        <f ca="1">Проект!DT$915*$B$212</f>
        <v>2684.8524255811858</v>
      </c>
      <c r="DU227" s="53">
        <f ca="1">Проект!DU$915*$B$212</f>
        <v>2700.1036483567095</v>
      </c>
      <c r="DV227" s="53">
        <f ca="1">Проект!DV$915*$B$212</f>
        <v>2715.4411037627028</v>
      </c>
      <c r="DW227" s="53"/>
      <c r="DX227" s="55">
        <f t="shared" ca="1" si="191"/>
        <v>190893.82927055005</v>
      </c>
    </row>
    <row r="228" spans="1:128" hidden="1" x14ac:dyDescent="0.2">
      <c r="A228" s="10" t="str">
        <f ca="1">Language!A$1422</f>
        <v>Налог на имущество</v>
      </c>
      <c r="B228" s="72"/>
      <c r="C228" s="46" t="str">
        <f ca="1">Параметры!$C$70</f>
        <v>тыс. руб.</v>
      </c>
      <c r="E228" s="6" t="s">
        <v>1946</v>
      </c>
      <c r="F228" s="6" t="s">
        <v>2962</v>
      </c>
      <c r="G228" s="53">
        <f ca="1">Проект!G$903*$B$213</f>
        <v>0</v>
      </c>
      <c r="H228" s="53">
        <f ca="1">Проект!H$903*$B$213</f>
        <v>0</v>
      </c>
      <c r="I228" s="53">
        <f ca="1">Проект!I$903*$B$213</f>
        <v>0</v>
      </c>
      <c r="J228" s="53">
        <f ca="1">Проект!J$903*$B$213</f>
        <v>0</v>
      </c>
      <c r="K228" s="53">
        <f ca="1">Проект!K$903*$B$213</f>
        <v>0</v>
      </c>
      <c r="L228" s="53">
        <f ca="1">Проект!L$903*$B$213</f>
        <v>0</v>
      </c>
      <c r="M228" s="53">
        <f ca="1">Проект!M$903*$B$213</f>
        <v>0</v>
      </c>
      <c r="N228" s="53">
        <f ca="1">Проект!N$903*$B$213</f>
        <v>0</v>
      </c>
      <c r="O228" s="53">
        <f ca="1">Проект!O$903*$B$213</f>
        <v>0</v>
      </c>
      <c r="P228" s="53">
        <f ca="1">Проект!P$903*$B$213</f>
        <v>0</v>
      </c>
      <c r="Q228" s="53">
        <f ca="1">Проект!Q$903*$B$213</f>
        <v>0</v>
      </c>
      <c r="R228" s="53">
        <f ca="1">Проект!R$903*$B$213</f>
        <v>0</v>
      </c>
      <c r="S228" s="53">
        <f ca="1">Проект!S$903*$B$213</f>
        <v>0</v>
      </c>
      <c r="T228" s="53">
        <f ca="1">Проект!T$903*$B$213</f>
        <v>0</v>
      </c>
      <c r="U228" s="53">
        <f ca="1">Проект!U$903*$B$213</f>
        <v>0</v>
      </c>
      <c r="V228" s="53">
        <f ca="1">Проект!V$903*$B$213</f>
        <v>0</v>
      </c>
      <c r="W228" s="53">
        <f ca="1">Проект!W$903*$B$213</f>
        <v>0</v>
      </c>
      <c r="X228" s="53">
        <f ca="1">Проект!X$903*$B$213</f>
        <v>0</v>
      </c>
      <c r="Y228" s="53">
        <f ca="1">Проект!Y$903*$B$213</f>
        <v>0</v>
      </c>
      <c r="Z228" s="53">
        <f ca="1">Проект!Z$903*$B$213</f>
        <v>0</v>
      </c>
      <c r="AA228" s="53">
        <f ca="1">Проект!AA$903*$B$213</f>
        <v>0</v>
      </c>
      <c r="AB228" s="53">
        <f ca="1">Проект!AB$903*$B$213</f>
        <v>0</v>
      </c>
      <c r="AC228" s="53">
        <f ca="1">Проект!AC$903*$B$213</f>
        <v>0</v>
      </c>
      <c r="AD228" s="53">
        <f ca="1">Проект!AD$903*$B$213</f>
        <v>0</v>
      </c>
      <c r="AE228" s="53">
        <f ca="1">Проект!AE$903*$B$213</f>
        <v>0</v>
      </c>
      <c r="AF228" s="53">
        <f ca="1">Проект!AF$903*$B$213</f>
        <v>0</v>
      </c>
      <c r="AG228" s="53">
        <f ca="1">Проект!AG$903*$B$213</f>
        <v>0</v>
      </c>
      <c r="AH228" s="53">
        <f ca="1">Проект!AH$903*$B$213</f>
        <v>0</v>
      </c>
      <c r="AI228" s="53">
        <f ca="1">Проект!AI$903*$B$213</f>
        <v>0</v>
      </c>
      <c r="AJ228" s="53">
        <f ca="1">Проект!AJ$903*$B$213</f>
        <v>0</v>
      </c>
      <c r="AK228" s="53">
        <f ca="1">Проект!AK$903*$B$213</f>
        <v>0</v>
      </c>
      <c r="AL228" s="53">
        <f ca="1">Проект!AL$903*$B$213</f>
        <v>0</v>
      </c>
      <c r="AM228" s="53">
        <f ca="1">Проект!AM$903*$B$213</f>
        <v>0</v>
      </c>
      <c r="AN228" s="53">
        <f ca="1">Проект!AN$903*$B$213</f>
        <v>0</v>
      </c>
      <c r="AO228" s="53">
        <f ca="1">Проект!AO$903*$B$213</f>
        <v>0</v>
      </c>
      <c r="AP228" s="53">
        <f ca="1">Проект!AP$903*$B$213</f>
        <v>0</v>
      </c>
      <c r="AQ228" s="53">
        <f ca="1">Проект!AQ$903*$B$213</f>
        <v>0</v>
      </c>
      <c r="AR228" s="53">
        <f ca="1">Проект!AR$903*$B$213</f>
        <v>0</v>
      </c>
      <c r="AS228" s="53">
        <f ca="1">Проект!AS$903*$B$213</f>
        <v>0</v>
      </c>
      <c r="AT228" s="53">
        <f ca="1">Проект!AT$903*$B$213</f>
        <v>0</v>
      </c>
      <c r="AU228" s="53">
        <f ca="1">Проект!AU$903*$B$213</f>
        <v>0</v>
      </c>
      <c r="AV228" s="53">
        <f ca="1">Проект!AV$903*$B$213</f>
        <v>0</v>
      </c>
      <c r="AW228" s="53">
        <f ca="1">Проект!AW$903*$B$213</f>
        <v>0</v>
      </c>
      <c r="AX228" s="53">
        <f ca="1">Проект!AX$903*$B$213</f>
        <v>0</v>
      </c>
      <c r="AY228" s="53">
        <f ca="1">Проект!AY$903*$B$213</f>
        <v>0</v>
      </c>
      <c r="AZ228" s="53">
        <f ca="1">Проект!AZ$903*$B$213</f>
        <v>0</v>
      </c>
      <c r="BA228" s="53">
        <f ca="1">Проект!BA$903*$B$213</f>
        <v>0</v>
      </c>
      <c r="BB228" s="53">
        <f ca="1">Проект!BB$903*$B$213</f>
        <v>0</v>
      </c>
      <c r="BC228" s="53">
        <f ca="1">Проект!BC$903*$B$213</f>
        <v>0</v>
      </c>
      <c r="BD228" s="53">
        <f ca="1">Проект!BD$903*$B$213</f>
        <v>0</v>
      </c>
      <c r="BE228" s="53">
        <f ca="1">Проект!BE$903*$B$213</f>
        <v>0</v>
      </c>
      <c r="BF228" s="53">
        <f ca="1">Проект!BF$903*$B$213</f>
        <v>0</v>
      </c>
      <c r="BG228" s="53">
        <f ca="1">Проект!BG$903*$B$213</f>
        <v>0</v>
      </c>
      <c r="BH228" s="53">
        <f ca="1">Проект!BH$903*$B$213</f>
        <v>0</v>
      </c>
      <c r="BI228" s="53">
        <f ca="1">Проект!BI$903*$B$213</f>
        <v>0</v>
      </c>
      <c r="BJ228" s="53">
        <f ca="1">Проект!BJ$903*$B$213</f>
        <v>0</v>
      </c>
      <c r="BK228" s="53">
        <f ca="1">Проект!BK$903*$B$213</f>
        <v>0</v>
      </c>
      <c r="BL228" s="53">
        <f ca="1">Проект!BL$903*$B$213</f>
        <v>0</v>
      </c>
      <c r="BM228" s="53">
        <f ca="1">Проект!BM$903*$B$213</f>
        <v>0</v>
      </c>
      <c r="BN228" s="53">
        <f ca="1">Проект!BN$903*$B$213</f>
        <v>0</v>
      </c>
      <c r="BO228" s="53">
        <f ca="1">Проект!BO$903*$B$213</f>
        <v>0</v>
      </c>
      <c r="BP228" s="53">
        <f ca="1">Проект!BP$903*$B$213</f>
        <v>0</v>
      </c>
      <c r="BQ228" s="53">
        <f ca="1">Проект!BQ$903*$B$213</f>
        <v>0</v>
      </c>
      <c r="BR228" s="53">
        <f ca="1">Проект!BR$903*$B$213</f>
        <v>0</v>
      </c>
      <c r="BS228" s="53">
        <f ca="1">Проект!BS$903*$B$213</f>
        <v>0</v>
      </c>
      <c r="BT228" s="53">
        <f ca="1">Проект!BT$903*$B$213</f>
        <v>0</v>
      </c>
      <c r="BU228" s="53">
        <f ca="1">Проект!BU$903*$B$213</f>
        <v>0</v>
      </c>
      <c r="BV228" s="53">
        <f ca="1">Проект!BV$903*$B$213</f>
        <v>0</v>
      </c>
      <c r="BW228" s="53">
        <f ca="1">Проект!BW$903*$B$213</f>
        <v>0</v>
      </c>
      <c r="BX228" s="53">
        <f ca="1">Проект!BX$903*$B$213</f>
        <v>0</v>
      </c>
      <c r="BY228" s="53">
        <f ca="1">Проект!BY$903*$B$213</f>
        <v>0</v>
      </c>
      <c r="BZ228" s="53">
        <f ca="1">Проект!BZ$903*$B$213</f>
        <v>0</v>
      </c>
      <c r="CA228" s="53">
        <f ca="1">Проект!CA$903*$B$213</f>
        <v>0</v>
      </c>
      <c r="CB228" s="53">
        <f ca="1">Проект!CB$903*$B$213</f>
        <v>0</v>
      </c>
      <c r="CC228" s="53">
        <f ca="1">Проект!CC$903*$B$213</f>
        <v>0</v>
      </c>
      <c r="CD228" s="53">
        <f ca="1">Проект!CD$903*$B$213</f>
        <v>0</v>
      </c>
      <c r="CE228" s="53">
        <f ca="1">Проект!CE$903*$B$213</f>
        <v>0</v>
      </c>
      <c r="CF228" s="53">
        <f ca="1">Проект!CF$903*$B$213</f>
        <v>0</v>
      </c>
      <c r="CG228" s="53">
        <f ca="1">Проект!CG$903*$B$213</f>
        <v>0</v>
      </c>
      <c r="CH228" s="53">
        <f ca="1">Проект!CH$903*$B$213</f>
        <v>0</v>
      </c>
      <c r="CI228" s="53">
        <f ca="1">Проект!CI$903*$B$213</f>
        <v>0</v>
      </c>
      <c r="CJ228" s="53">
        <f ca="1">Проект!CJ$903*$B$213</f>
        <v>0</v>
      </c>
      <c r="CK228" s="53">
        <f ca="1">Проект!CK$903*$B$213</f>
        <v>0</v>
      </c>
      <c r="CL228" s="53">
        <f ca="1">Проект!CL$903*$B$213</f>
        <v>0</v>
      </c>
      <c r="CM228" s="53">
        <f ca="1">Проект!CM$903*$B$213</f>
        <v>0</v>
      </c>
      <c r="CN228" s="53">
        <f ca="1">Проект!CN$903*$B$213</f>
        <v>0</v>
      </c>
      <c r="CO228" s="53">
        <f ca="1">Проект!CO$903*$B$213</f>
        <v>0</v>
      </c>
      <c r="CP228" s="53">
        <f ca="1">Проект!CP$903*$B$213</f>
        <v>0</v>
      </c>
      <c r="CQ228" s="53">
        <f ca="1">Проект!CQ$903*$B$213</f>
        <v>0</v>
      </c>
      <c r="CR228" s="53">
        <f ca="1">Проект!CR$903*$B$213</f>
        <v>0</v>
      </c>
      <c r="CS228" s="53">
        <f ca="1">Проект!CS$903*$B$213</f>
        <v>0</v>
      </c>
      <c r="CT228" s="53">
        <f ca="1">Проект!CT$903*$B$213</f>
        <v>0</v>
      </c>
      <c r="CU228" s="53">
        <f ca="1">Проект!CU$903*$B$213</f>
        <v>0</v>
      </c>
      <c r="CV228" s="53">
        <f ca="1">Проект!CV$903*$B$213</f>
        <v>0</v>
      </c>
      <c r="CW228" s="53">
        <f ca="1">Проект!CW$903*$B$213</f>
        <v>0</v>
      </c>
      <c r="CX228" s="53">
        <f ca="1">Проект!CX$903*$B$213</f>
        <v>0</v>
      </c>
      <c r="CY228" s="53">
        <f ca="1">Проект!CY$903*$B$213</f>
        <v>0</v>
      </c>
      <c r="CZ228" s="53">
        <f ca="1">Проект!CZ$903*$B$213</f>
        <v>0</v>
      </c>
      <c r="DA228" s="53">
        <f ca="1">Проект!DA$903*$B$213</f>
        <v>0</v>
      </c>
      <c r="DB228" s="53">
        <f ca="1">Проект!DB$903*$B$213</f>
        <v>0</v>
      </c>
      <c r="DC228" s="53">
        <f ca="1">Проект!DC$903*$B$213</f>
        <v>0</v>
      </c>
      <c r="DD228" s="53">
        <f ca="1">Проект!DD$903*$B$213</f>
        <v>0</v>
      </c>
      <c r="DE228" s="53">
        <f ca="1">Проект!DE$903*$B$213</f>
        <v>0</v>
      </c>
      <c r="DF228" s="53">
        <f ca="1">Проект!DF$903*$B$213</f>
        <v>0</v>
      </c>
      <c r="DG228" s="53">
        <f ca="1">Проект!DG$903*$B$213</f>
        <v>0</v>
      </c>
      <c r="DH228" s="53">
        <f ca="1">Проект!DH$903*$B$213</f>
        <v>0</v>
      </c>
      <c r="DI228" s="53">
        <f ca="1">Проект!DI$903*$B$213</f>
        <v>0</v>
      </c>
      <c r="DJ228" s="53">
        <f ca="1">Проект!DJ$903*$B$213</f>
        <v>0</v>
      </c>
      <c r="DK228" s="53">
        <f ca="1">Проект!DK$903*$B$213</f>
        <v>0</v>
      </c>
      <c r="DL228" s="53">
        <f ca="1">Проект!DL$903*$B$213</f>
        <v>0</v>
      </c>
      <c r="DM228" s="53">
        <f ca="1">Проект!DM$903*$B$213</f>
        <v>0</v>
      </c>
      <c r="DN228" s="53">
        <f ca="1">Проект!DN$903*$B$213</f>
        <v>0</v>
      </c>
      <c r="DO228" s="53">
        <f ca="1">Проект!DO$903*$B$213</f>
        <v>0</v>
      </c>
      <c r="DP228" s="53">
        <f ca="1">Проект!DP$903*$B$213</f>
        <v>0</v>
      </c>
      <c r="DQ228" s="53">
        <f ca="1">Проект!DQ$903*$B$213</f>
        <v>0</v>
      </c>
      <c r="DR228" s="53">
        <f ca="1">Проект!DR$903*$B$213</f>
        <v>0</v>
      </c>
      <c r="DS228" s="53">
        <f ca="1">Проект!DS$903*$B$213</f>
        <v>0</v>
      </c>
      <c r="DT228" s="53">
        <f ca="1">Проект!DT$903*$B$213</f>
        <v>0</v>
      </c>
      <c r="DU228" s="53">
        <f ca="1">Проект!DU$903*$B$213</f>
        <v>0</v>
      </c>
      <c r="DV228" s="53">
        <f ca="1">Проект!DV$903*$B$213</f>
        <v>0</v>
      </c>
      <c r="DW228" s="53"/>
      <c r="DX228" s="55">
        <f t="shared" ca="1" si="191"/>
        <v>0</v>
      </c>
    </row>
    <row r="229" spans="1:128" hidden="1" x14ac:dyDescent="0.2">
      <c r="A229" s="10" t="str">
        <f ca="1">Language!A$1423</f>
        <v>Социальные взносы</v>
      </c>
      <c r="B229" s="72"/>
      <c r="C229" s="46" t="str">
        <f ca="1">Параметры!$C$70</f>
        <v>тыс. руб.</v>
      </c>
      <c r="E229" s="6" t="s">
        <v>1947</v>
      </c>
      <c r="F229" s="6" t="s">
        <v>2962</v>
      </c>
      <c r="G229" s="53">
        <f ca="1">Проект!G$911*$B$214</f>
        <v>0</v>
      </c>
      <c r="H229" s="53">
        <f ca="1">Проект!H$911*$B$214</f>
        <v>399.90000000000015</v>
      </c>
      <c r="I229" s="53">
        <f ca="1">Проект!I$911*$B$214</f>
        <v>402.16109274042344</v>
      </c>
      <c r="J229" s="53">
        <f ca="1">Проект!J$911*$B$214</f>
        <v>404.43497002793549</v>
      </c>
      <c r="K229" s="53">
        <f ca="1">Проект!K$911*$B$214</f>
        <v>406.72170414822438</v>
      </c>
      <c r="L229" s="53">
        <f ca="1">Проект!L$911*$B$214</f>
        <v>409.02136779569173</v>
      </c>
      <c r="M229" s="53">
        <f ca="1">Проект!M$911*$B$214</f>
        <v>411.3340340757639</v>
      </c>
      <c r="N229" s="53">
        <f ca="1">Проект!N$911*$B$214</f>
        <v>413.65977650721618</v>
      </c>
      <c r="O229" s="53">
        <f ca="1">Проект!O$911*$B$214</f>
        <v>415.99866902450952</v>
      </c>
      <c r="P229" s="53">
        <f ca="1">Проект!P$911*$B$214</f>
        <v>418.35078598014121</v>
      </c>
      <c r="Q229" s="53">
        <f ca="1">Проект!Q$911*$B$214</f>
        <v>420.71620214700818</v>
      </c>
      <c r="R229" s="53">
        <f ca="1">Проект!R$911*$B$214</f>
        <v>423.09499272078432</v>
      </c>
      <c r="S229" s="53">
        <f ca="1">Проект!S$911*$B$214</f>
        <v>425.48723332231089</v>
      </c>
      <c r="T229" s="53">
        <f ca="1">Проект!T$911*$B$214</f>
        <v>427.89300000000009</v>
      </c>
      <c r="U229" s="53">
        <f ca="1">Проект!U$911*$B$214</f>
        <v>430.3123692322531</v>
      </c>
      <c r="V229" s="53">
        <f ca="1">Проект!V$911*$B$214</f>
        <v>432.745417929891</v>
      </c>
      <c r="W229" s="53">
        <f ca="1">Проект!W$911*$B$214</f>
        <v>435.19222343860025</v>
      </c>
      <c r="X229" s="53">
        <f ca="1">Проект!X$911*$B$214</f>
        <v>437.6528635413901</v>
      </c>
      <c r="Y229" s="53">
        <f ca="1">Проект!Y$911*$B$214</f>
        <v>440.12741646106741</v>
      </c>
      <c r="Z229" s="53">
        <f ca="1">Проект!Z$911*$B$214</f>
        <v>442.61596086272129</v>
      </c>
      <c r="AA229" s="53">
        <f ca="1">Проект!AA$911*$B$214</f>
        <v>445.11857585622522</v>
      </c>
      <c r="AB229" s="53">
        <f ca="1">Проект!AB$911*$B$214</f>
        <v>447.63534099875113</v>
      </c>
      <c r="AC229" s="53">
        <f ca="1">Проект!AC$911*$B$214</f>
        <v>450.16633629729876</v>
      </c>
      <c r="AD229" s="53">
        <f ca="1">Проект!AD$911*$B$214</f>
        <v>452.71164221123928</v>
      </c>
      <c r="AE229" s="53">
        <f ca="1">Проект!AE$911*$B$214</f>
        <v>455.27133965487263</v>
      </c>
      <c r="AF229" s="53">
        <f ca="1">Проект!AF$911*$B$214</f>
        <v>457.84550999999999</v>
      </c>
      <c r="AG229" s="53">
        <f ca="1">Проект!AG$911*$B$214</f>
        <v>460.43423507851077</v>
      </c>
      <c r="AH229" s="53">
        <f ca="1">Проект!AH$911*$B$214</f>
        <v>463.03759718498344</v>
      </c>
      <c r="AI229" s="53">
        <f ca="1">Проект!AI$911*$B$214</f>
        <v>465.6556790793021</v>
      </c>
      <c r="AJ229" s="53">
        <f ca="1">Проект!AJ$911*$B$214</f>
        <v>468.28856398928747</v>
      </c>
      <c r="AK229" s="53">
        <f ca="1">Проект!AK$911*$B$214</f>
        <v>470.93633561334212</v>
      </c>
      <c r="AL229" s="53">
        <f ca="1">Проект!AL$911*$B$214</f>
        <v>473.59907812311178</v>
      </c>
      <c r="AM229" s="53">
        <f ca="1">Проект!AM$911*$B$214</f>
        <v>476.276876166161</v>
      </c>
      <c r="AN229" s="53">
        <f ca="1">Проект!AN$911*$B$214</f>
        <v>478.96981486866366</v>
      </c>
      <c r="AO229" s="53">
        <f ca="1">Проект!AO$911*$B$214</f>
        <v>481.67797983810971</v>
      </c>
      <c r="AP229" s="53">
        <f ca="1">Проект!AP$911*$B$214</f>
        <v>484.40145716602609</v>
      </c>
      <c r="AQ229" s="53">
        <f ca="1">Проект!AQ$911*$B$214</f>
        <v>487.14033343071372</v>
      </c>
      <c r="AR229" s="53">
        <f ca="1">Проект!AR$911*$B$214</f>
        <v>489.8946957</v>
      </c>
      <c r="AS229" s="53">
        <f ca="1">Проект!AS$911*$B$214</f>
        <v>492.6646315340065</v>
      </c>
      <c r="AT229" s="53">
        <f ca="1">Проект!AT$911*$B$214</f>
        <v>495.45022898793218</v>
      </c>
      <c r="AU229" s="53">
        <f ca="1">Проект!AU$911*$B$214</f>
        <v>498.25157661485321</v>
      </c>
      <c r="AV229" s="53">
        <f ca="1">Проект!AV$911*$B$214</f>
        <v>501.0687634685375</v>
      </c>
      <c r="AW229" s="53">
        <f ca="1">Проект!AW$911*$B$214</f>
        <v>503.90187910627589</v>
      </c>
      <c r="AX229" s="53">
        <f ca="1">Проект!AX$911*$B$214</f>
        <v>506.75101359172965</v>
      </c>
      <c r="AY229" s="53">
        <f ca="1">Проект!AY$911*$B$214</f>
        <v>509.61625749779216</v>
      </c>
      <c r="AZ229" s="53">
        <f ca="1">Проект!AZ$911*$B$214</f>
        <v>512.49770190947004</v>
      </c>
      <c r="BA229" s="53">
        <f ca="1">Проект!BA$911*$B$214</f>
        <v>515.39543842677722</v>
      </c>
      <c r="BB229" s="53">
        <f ca="1">Проект!BB$911*$B$214</f>
        <v>518.30955916764788</v>
      </c>
      <c r="BC229" s="53">
        <f ca="1">Проект!BC$911*$B$214</f>
        <v>521.24015677086356</v>
      </c>
      <c r="BD229" s="53">
        <f ca="1">Проект!BD$911*$B$214</f>
        <v>524.18732439899986</v>
      </c>
      <c r="BE229" s="53">
        <f ca="1">Проект!BE$911*$B$214</f>
        <v>527.1511557413869</v>
      </c>
      <c r="BF229" s="53">
        <f ca="1">Проект!BF$911*$B$214</f>
        <v>530.13174501708727</v>
      </c>
      <c r="BG229" s="53">
        <f ca="1">Проект!BG$911*$B$214</f>
        <v>533.1291869778928</v>
      </c>
      <c r="BH229" s="53">
        <f ca="1">Проект!BH$911*$B$214</f>
        <v>536.143576911335</v>
      </c>
      <c r="BI229" s="53">
        <f ca="1">Проект!BI$911*$B$214</f>
        <v>539.17501064371527</v>
      </c>
      <c r="BJ229" s="53">
        <f ca="1">Проект!BJ$911*$B$214</f>
        <v>542.22358454315054</v>
      </c>
      <c r="BK229" s="53">
        <f ca="1">Проект!BK$911*$B$214</f>
        <v>545.28939552263762</v>
      </c>
      <c r="BL229" s="53">
        <f ca="1">Проект!BL$911*$B$214</f>
        <v>548.37254104313286</v>
      </c>
      <c r="BM229" s="53">
        <f ca="1">Проект!BM$911*$B$214</f>
        <v>551.47311911665145</v>
      </c>
      <c r="BN229" s="53">
        <f ca="1">Проект!BN$911*$B$214</f>
        <v>554.59122830938315</v>
      </c>
      <c r="BO229" s="53">
        <f ca="1">Проект!BO$911*$B$214</f>
        <v>557.72696774482415</v>
      </c>
      <c r="BP229" s="53">
        <f ca="1">Проект!BP$911*$B$214</f>
        <v>560.88043710692989</v>
      </c>
      <c r="BQ229" s="53">
        <f ca="1">Проект!BQ$911*$B$214</f>
        <v>564.0517366432839</v>
      </c>
      <c r="BR229" s="53">
        <f ca="1">Проект!BR$911*$B$214</f>
        <v>567.2409671682833</v>
      </c>
      <c r="BS229" s="53">
        <f ca="1">Проект!BS$911*$B$214</f>
        <v>570.44823006634522</v>
      </c>
      <c r="BT229" s="53">
        <f ca="1">Проект!BT$911*$B$214</f>
        <v>573.67362729512854</v>
      </c>
      <c r="BU229" s="53">
        <f ca="1">Проект!BU$911*$B$214</f>
        <v>576.91726138877539</v>
      </c>
      <c r="BV229" s="53">
        <f ca="1">Проект!BV$911*$B$214</f>
        <v>580.17923546117106</v>
      </c>
      <c r="BW229" s="53">
        <f ca="1">Проект!BW$911*$B$214</f>
        <v>583.45965320922221</v>
      </c>
      <c r="BX229" s="53">
        <f ca="1">Проект!BX$911*$B$214</f>
        <v>586.75861891615216</v>
      </c>
      <c r="BY229" s="53">
        <f ca="1">Проект!BY$911*$B$214</f>
        <v>590.07623745481715</v>
      </c>
      <c r="BZ229" s="53">
        <f ca="1">Проект!BZ$911*$B$214</f>
        <v>593.41261429103974</v>
      </c>
      <c r="CA229" s="53">
        <f ca="1">Проект!CA$911*$B$214</f>
        <v>596.76785548696148</v>
      </c>
      <c r="CB229" s="53">
        <f ca="1">Проект!CB$911*$B$214</f>
        <v>600.14206770441479</v>
      </c>
      <c r="CC229" s="53">
        <f ca="1">Проект!CC$911*$B$214</f>
        <v>603.5353582083136</v>
      </c>
      <c r="CD229" s="53">
        <f ca="1">Проект!CD$911*$B$214</f>
        <v>606.94783487006305</v>
      </c>
      <c r="CE229" s="53">
        <f ca="1">Проект!CE$911*$B$214</f>
        <v>610.37960617098929</v>
      </c>
      <c r="CF229" s="53">
        <f ca="1">Проект!CF$911*$B$214</f>
        <v>613.83078120578728</v>
      </c>
      <c r="CG229" s="53">
        <f ca="1">Проект!CG$911*$B$214</f>
        <v>617.30146968598933</v>
      </c>
      <c r="CH229" s="53">
        <f ca="1">Проект!CH$911*$B$214</f>
        <v>620.79178194345286</v>
      </c>
      <c r="CI229" s="53">
        <f ca="1">Проект!CI$911*$B$214</f>
        <v>624.30182893386757</v>
      </c>
      <c r="CJ229" s="53">
        <f ca="1">Проект!CJ$911*$B$214</f>
        <v>627.83172224028272</v>
      </c>
      <c r="CK229" s="53">
        <f ca="1">Проект!CK$911*$B$214</f>
        <v>631.38157407665415</v>
      </c>
      <c r="CL229" s="53">
        <f ca="1">Проект!CL$911*$B$214</f>
        <v>634.95149729141247</v>
      </c>
      <c r="CM229" s="53">
        <f ca="1">Проект!CM$911*$B$214</f>
        <v>638.54160537104872</v>
      </c>
      <c r="CN229" s="53">
        <f ca="1">Проект!CN$911*$B$214</f>
        <v>642.15201244372395</v>
      </c>
      <c r="CO229" s="53">
        <f ca="1">Проект!CO$911*$B$214</f>
        <v>645.78283328289569</v>
      </c>
      <c r="CP229" s="53">
        <f ca="1">Проект!CP$911*$B$214</f>
        <v>649.43418331096768</v>
      </c>
      <c r="CQ229" s="53">
        <f ca="1">Проект!CQ$911*$B$214</f>
        <v>653.10617860295861</v>
      </c>
      <c r="CR229" s="53">
        <f ca="1">Проект!CR$911*$B$214</f>
        <v>656.79893589019241</v>
      </c>
      <c r="CS229" s="53">
        <f ca="1">Проект!CS$911*$B$214</f>
        <v>660.51257256400868</v>
      </c>
      <c r="CT229" s="53">
        <f ca="1">Проект!CT$911*$B$214</f>
        <v>664.24720667949464</v>
      </c>
      <c r="CU229" s="53">
        <f ca="1">Проект!CU$911*$B$214</f>
        <v>668.00295695923842</v>
      </c>
      <c r="CV229" s="53">
        <f ca="1">Проект!CV$911*$B$214</f>
        <v>671.77994279710254</v>
      </c>
      <c r="CW229" s="53">
        <f ca="1">Проект!CW$911*$B$214</f>
        <v>675.57828426202002</v>
      </c>
      <c r="CX229" s="53">
        <f ca="1">Проект!CX$911*$B$214</f>
        <v>679.39810210181145</v>
      </c>
      <c r="CY229" s="53">
        <f ca="1">Проект!CY$911*$B$214</f>
        <v>683.23951774702209</v>
      </c>
      <c r="CZ229" s="53">
        <f ca="1">Проект!CZ$911*$B$214</f>
        <v>687.10265331478467</v>
      </c>
      <c r="DA229" s="53">
        <f ca="1">Проект!DA$911*$B$214</f>
        <v>690.98763161269824</v>
      </c>
      <c r="DB229" s="53">
        <f ca="1">Проект!DB$911*$B$214</f>
        <v>694.89457614273533</v>
      </c>
      <c r="DC229" s="53">
        <f ca="1">Проект!DC$911*$B$214</f>
        <v>698.8236111051657</v>
      </c>
      <c r="DD229" s="53">
        <f ca="1">Проект!DD$911*$B$214</f>
        <v>702.77486140250585</v>
      </c>
      <c r="DE229" s="53">
        <f ca="1">Проект!DE$911*$B$214</f>
        <v>706.74845264348926</v>
      </c>
      <c r="DF229" s="53">
        <f ca="1">Проект!DF$911*$B$214</f>
        <v>710.74451114705926</v>
      </c>
      <c r="DG229" s="53">
        <f ca="1">Проект!DG$911*$B$214</f>
        <v>714.76316394638502</v>
      </c>
      <c r="DH229" s="53">
        <f ca="1">Проект!DH$911*$B$214</f>
        <v>718.80453879289962</v>
      </c>
      <c r="DI229" s="53">
        <f ca="1">Проект!DI$911*$B$214</f>
        <v>722.86876416036148</v>
      </c>
      <c r="DJ229" s="53">
        <f ca="1">Проект!DJ$911*$B$214</f>
        <v>726.95596924893835</v>
      </c>
      <c r="DK229" s="53">
        <f ca="1">Проект!DK$911*$B$214</f>
        <v>731.06628398931389</v>
      </c>
      <c r="DL229" s="53">
        <f ca="1">Проект!DL$911*$B$214</f>
        <v>735.19983904681953</v>
      </c>
      <c r="DM229" s="53">
        <f ca="1">Проект!DM$911*$B$214</f>
        <v>739.35676582558722</v>
      </c>
      <c r="DN229" s="53">
        <f ca="1">Проект!DN$911*$B$214</f>
        <v>743.53719647272669</v>
      </c>
      <c r="DO229" s="53">
        <f ca="1">Проект!DO$911*$B$214</f>
        <v>747.74126388252728</v>
      </c>
      <c r="DP229" s="53">
        <f ca="1">Проект!DP$911*$B$214</f>
        <v>751.96910170068145</v>
      </c>
      <c r="DQ229" s="53">
        <f ca="1">Проект!DQ$911*$B$214</f>
        <v>756.22084432853342</v>
      </c>
      <c r="DR229" s="53">
        <f ca="1">Проект!DR$911*$B$214</f>
        <v>760.49662692735342</v>
      </c>
      <c r="DS229" s="53">
        <f ca="1">Проект!DS$911*$B$214</f>
        <v>764.79658542263201</v>
      </c>
      <c r="DT229" s="53">
        <f ca="1">Проект!DT$911*$B$214</f>
        <v>769.12085650840265</v>
      </c>
      <c r="DU229" s="53">
        <f ca="1">Проект!DU$911*$B$214</f>
        <v>773.46957765158686</v>
      </c>
      <c r="DV229" s="53">
        <f ca="1">Проект!DV$911*$B$214</f>
        <v>777.84288709636394</v>
      </c>
      <c r="DW229" s="53"/>
      <c r="DX229" s="55">
        <f t="shared" ca="1" si="191"/>
        <v>67621.34640545999</v>
      </c>
    </row>
    <row r="230" spans="1:128" hidden="1" x14ac:dyDescent="0.2">
      <c r="A230" s="10" t="str">
        <f ca="1">Language!A$1424</f>
        <v>Налог с оборота</v>
      </c>
      <c r="B230" s="72"/>
      <c r="C230" s="46" t="str">
        <f ca="1">Параметры!$C$70</f>
        <v>тыс. руб.</v>
      </c>
      <c r="E230" s="6" t="s">
        <v>1948</v>
      </c>
      <c r="F230" s="6" t="s">
        <v>2962</v>
      </c>
      <c r="G230" s="53">
        <f ca="1">Проект!G$929*$B$215</f>
        <v>0</v>
      </c>
      <c r="H230" s="53">
        <f ca="1">Проект!H$929*$B$215</f>
        <v>0</v>
      </c>
      <c r="I230" s="53">
        <f ca="1">Проект!I$929*$B$215</f>
        <v>0</v>
      </c>
      <c r="J230" s="53">
        <f ca="1">Проект!J$929*$B$215</f>
        <v>0</v>
      </c>
      <c r="K230" s="53">
        <f ca="1">Проект!K$929*$B$215</f>
        <v>0</v>
      </c>
      <c r="L230" s="53">
        <f ca="1">Проект!L$929*$B$215</f>
        <v>0</v>
      </c>
      <c r="M230" s="53">
        <f ca="1">Проект!M$929*$B$215</f>
        <v>0</v>
      </c>
      <c r="N230" s="53">
        <f ca="1">Проект!N$929*$B$215</f>
        <v>0</v>
      </c>
      <c r="O230" s="53">
        <f ca="1">Проект!O$929*$B$215</f>
        <v>0</v>
      </c>
      <c r="P230" s="53">
        <f ca="1">Проект!P$929*$B$215</f>
        <v>0</v>
      </c>
      <c r="Q230" s="53">
        <f ca="1">Проект!Q$929*$B$215</f>
        <v>0</v>
      </c>
      <c r="R230" s="53">
        <f ca="1">Проект!R$929*$B$215</f>
        <v>0</v>
      </c>
      <c r="S230" s="53">
        <f ca="1">Проект!S$929*$B$215</f>
        <v>0</v>
      </c>
      <c r="T230" s="53">
        <f ca="1">Проект!T$929*$B$215</f>
        <v>0</v>
      </c>
      <c r="U230" s="53">
        <f ca="1">Проект!U$929*$B$215</f>
        <v>0</v>
      </c>
      <c r="V230" s="53">
        <f ca="1">Проект!V$929*$B$215</f>
        <v>0</v>
      </c>
      <c r="W230" s="53">
        <f ca="1">Проект!W$929*$B$215</f>
        <v>0</v>
      </c>
      <c r="X230" s="53">
        <f ca="1">Проект!X$929*$B$215</f>
        <v>0</v>
      </c>
      <c r="Y230" s="53">
        <f ca="1">Проект!Y$929*$B$215</f>
        <v>0</v>
      </c>
      <c r="Z230" s="53">
        <f ca="1">Проект!Z$929*$B$215</f>
        <v>0</v>
      </c>
      <c r="AA230" s="53">
        <f ca="1">Проект!AA$929*$B$215</f>
        <v>0</v>
      </c>
      <c r="AB230" s="53">
        <f ca="1">Проект!AB$929*$B$215</f>
        <v>0</v>
      </c>
      <c r="AC230" s="53">
        <f ca="1">Проект!AC$929*$B$215</f>
        <v>0</v>
      </c>
      <c r="AD230" s="53">
        <f ca="1">Проект!AD$929*$B$215</f>
        <v>0</v>
      </c>
      <c r="AE230" s="53">
        <f ca="1">Проект!AE$929*$B$215</f>
        <v>0</v>
      </c>
      <c r="AF230" s="53">
        <f ca="1">Проект!AF$929*$B$215</f>
        <v>0</v>
      </c>
      <c r="AG230" s="53">
        <f ca="1">Проект!AG$929*$B$215</f>
        <v>0</v>
      </c>
      <c r="AH230" s="53">
        <f ca="1">Проект!AH$929*$B$215</f>
        <v>0</v>
      </c>
      <c r="AI230" s="53">
        <f ca="1">Проект!AI$929*$B$215</f>
        <v>0</v>
      </c>
      <c r="AJ230" s="53">
        <f ca="1">Проект!AJ$929*$B$215</f>
        <v>0</v>
      </c>
      <c r="AK230" s="53">
        <f ca="1">Проект!AK$929*$B$215</f>
        <v>0</v>
      </c>
      <c r="AL230" s="53">
        <f ca="1">Проект!AL$929*$B$215</f>
        <v>0</v>
      </c>
      <c r="AM230" s="53">
        <f ca="1">Проект!AM$929*$B$215</f>
        <v>0</v>
      </c>
      <c r="AN230" s="53">
        <f ca="1">Проект!AN$929*$B$215</f>
        <v>0</v>
      </c>
      <c r="AO230" s="53">
        <f ca="1">Проект!AO$929*$B$215</f>
        <v>0</v>
      </c>
      <c r="AP230" s="53">
        <f ca="1">Проект!AP$929*$B$215</f>
        <v>0</v>
      </c>
      <c r="AQ230" s="53">
        <f ca="1">Проект!AQ$929*$B$215</f>
        <v>0</v>
      </c>
      <c r="AR230" s="53">
        <f ca="1">Проект!AR$929*$B$215</f>
        <v>0</v>
      </c>
      <c r="AS230" s="53">
        <f ca="1">Проект!AS$929*$B$215</f>
        <v>0</v>
      </c>
      <c r="AT230" s="53">
        <f ca="1">Проект!AT$929*$B$215</f>
        <v>0</v>
      </c>
      <c r="AU230" s="53">
        <f ca="1">Проект!AU$929*$B$215</f>
        <v>0</v>
      </c>
      <c r="AV230" s="53">
        <f ca="1">Проект!AV$929*$B$215</f>
        <v>0</v>
      </c>
      <c r="AW230" s="53">
        <f ca="1">Проект!AW$929*$B$215</f>
        <v>0</v>
      </c>
      <c r="AX230" s="53">
        <f ca="1">Проект!AX$929*$B$215</f>
        <v>0</v>
      </c>
      <c r="AY230" s="53">
        <f ca="1">Проект!AY$929*$B$215</f>
        <v>0</v>
      </c>
      <c r="AZ230" s="53">
        <f ca="1">Проект!AZ$929*$B$215</f>
        <v>0</v>
      </c>
      <c r="BA230" s="53">
        <f ca="1">Проект!BA$929*$B$215</f>
        <v>0</v>
      </c>
      <c r="BB230" s="53">
        <f ca="1">Проект!BB$929*$B$215</f>
        <v>0</v>
      </c>
      <c r="BC230" s="53">
        <f ca="1">Проект!BC$929*$B$215</f>
        <v>0</v>
      </c>
      <c r="BD230" s="53">
        <f ca="1">Проект!BD$929*$B$215</f>
        <v>0</v>
      </c>
      <c r="BE230" s="53">
        <f ca="1">Проект!BE$929*$B$215</f>
        <v>0</v>
      </c>
      <c r="BF230" s="53">
        <f ca="1">Проект!BF$929*$B$215</f>
        <v>0</v>
      </c>
      <c r="BG230" s="53">
        <f ca="1">Проект!BG$929*$B$215</f>
        <v>0</v>
      </c>
      <c r="BH230" s="53">
        <f ca="1">Проект!BH$929*$B$215</f>
        <v>0</v>
      </c>
      <c r="BI230" s="53">
        <f ca="1">Проект!BI$929*$B$215</f>
        <v>0</v>
      </c>
      <c r="BJ230" s="53">
        <f ca="1">Проект!BJ$929*$B$215</f>
        <v>0</v>
      </c>
      <c r="BK230" s="53">
        <f ca="1">Проект!BK$929*$B$215</f>
        <v>0</v>
      </c>
      <c r="BL230" s="53">
        <f ca="1">Проект!BL$929*$B$215</f>
        <v>0</v>
      </c>
      <c r="BM230" s="53">
        <f ca="1">Проект!BM$929*$B$215</f>
        <v>0</v>
      </c>
      <c r="BN230" s="53">
        <f ca="1">Проект!BN$929*$B$215</f>
        <v>0</v>
      </c>
      <c r="BO230" s="53">
        <f ca="1">Проект!BO$929*$B$215</f>
        <v>0</v>
      </c>
      <c r="BP230" s="53">
        <f ca="1">Проект!BP$929*$B$215</f>
        <v>0</v>
      </c>
      <c r="BQ230" s="53">
        <f ca="1">Проект!BQ$929*$B$215</f>
        <v>0</v>
      </c>
      <c r="BR230" s="53">
        <f ca="1">Проект!BR$929*$B$215</f>
        <v>0</v>
      </c>
      <c r="BS230" s="53">
        <f ca="1">Проект!BS$929*$B$215</f>
        <v>0</v>
      </c>
      <c r="BT230" s="53">
        <f ca="1">Проект!BT$929*$B$215</f>
        <v>0</v>
      </c>
      <c r="BU230" s="53">
        <f ca="1">Проект!BU$929*$B$215</f>
        <v>0</v>
      </c>
      <c r="BV230" s="53">
        <f ca="1">Проект!BV$929*$B$215</f>
        <v>0</v>
      </c>
      <c r="BW230" s="53">
        <f ca="1">Проект!BW$929*$B$215</f>
        <v>0</v>
      </c>
      <c r="BX230" s="53">
        <f ca="1">Проект!BX$929*$B$215</f>
        <v>0</v>
      </c>
      <c r="BY230" s="53">
        <f ca="1">Проект!BY$929*$B$215</f>
        <v>0</v>
      </c>
      <c r="BZ230" s="53">
        <f ca="1">Проект!BZ$929*$B$215</f>
        <v>0</v>
      </c>
      <c r="CA230" s="53">
        <f ca="1">Проект!CA$929*$B$215</f>
        <v>0</v>
      </c>
      <c r="CB230" s="53">
        <f ca="1">Проект!CB$929*$B$215</f>
        <v>0</v>
      </c>
      <c r="CC230" s="53">
        <f ca="1">Проект!CC$929*$B$215</f>
        <v>0</v>
      </c>
      <c r="CD230" s="53">
        <f ca="1">Проект!CD$929*$B$215</f>
        <v>0</v>
      </c>
      <c r="CE230" s="53">
        <f ca="1">Проект!CE$929*$B$215</f>
        <v>0</v>
      </c>
      <c r="CF230" s="53">
        <f ca="1">Проект!CF$929*$B$215</f>
        <v>0</v>
      </c>
      <c r="CG230" s="53">
        <f ca="1">Проект!CG$929*$B$215</f>
        <v>0</v>
      </c>
      <c r="CH230" s="53">
        <f ca="1">Проект!CH$929*$B$215</f>
        <v>0</v>
      </c>
      <c r="CI230" s="53">
        <f ca="1">Проект!CI$929*$B$215</f>
        <v>0</v>
      </c>
      <c r="CJ230" s="53">
        <f ca="1">Проект!CJ$929*$B$215</f>
        <v>0</v>
      </c>
      <c r="CK230" s="53">
        <f ca="1">Проект!CK$929*$B$215</f>
        <v>0</v>
      </c>
      <c r="CL230" s="53">
        <f ca="1">Проект!CL$929*$B$215</f>
        <v>0</v>
      </c>
      <c r="CM230" s="53">
        <f ca="1">Проект!CM$929*$B$215</f>
        <v>0</v>
      </c>
      <c r="CN230" s="53">
        <f ca="1">Проект!CN$929*$B$215</f>
        <v>0</v>
      </c>
      <c r="CO230" s="53">
        <f ca="1">Проект!CO$929*$B$215</f>
        <v>0</v>
      </c>
      <c r="CP230" s="53">
        <f ca="1">Проект!CP$929*$B$215</f>
        <v>0</v>
      </c>
      <c r="CQ230" s="53">
        <f ca="1">Проект!CQ$929*$B$215</f>
        <v>0</v>
      </c>
      <c r="CR230" s="53">
        <f ca="1">Проект!CR$929*$B$215</f>
        <v>0</v>
      </c>
      <c r="CS230" s="53">
        <f ca="1">Проект!CS$929*$B$215</f>
        <v>0</v>
      </c>
      <c r="CT230" s="53">
        <f ca="1">Проект!CT$929*$B$215</f>
        <v>0</v>
      </c>
      <c r="CU230" s="53">
        <f ca="1">Проект!CU$929*$B$215</f>
        <v>0</v>
      </c>
      <c r="CV230" s="53">
        <f ca="1">Проект!CV$929*$B$215</f>
        <v>0</v>
      </c>
      <c r="CW230" s="53">
        <f ca="1">Проект!CW$929*$B$215</f>
        <v>0</v>
      </c>
      <c r="CX230" s="53">
        <f ca="1">Проект!CX$929*$B$215</f>
        <v>0</v>
      </c>
      <c r="CY230" s="53">
        <f ca="1">Проект!CY$929*$B$215</f>
        <v>0</v>
      </c>
      <c r="CZ230" s="53">
        <f ca="1">Проект!CZ$929*$B$215</f>
        <v>0</v>
      </c>
      <c r="DA230" s="53">
        <f ca="1">Проект!DA$929*$B$215</f>
        <v>0</v>
      </c>
      <c r="DB230" s="53">
        <f ca="1">Проект!DB$929*$B$215</f>
        <v>0</v>
      </c>
      <c r="DC230" s="53">
        <f ca="1">Проект!DC$929*$B$215</f>
        <v>0</v>
      </c>
      <c r="DD230" s="53">
        <f ca="1">Проект!DD$929*$B$215</f>
        <v>0</v>
      </c>
      <c r="DE230" s="53">
        <f ca="1">Проект!DE$929*$B$215</f>
        <v>0</v>
      </c>
      <c r="DF230" s="53">
        <f ca="1">Проект!DF$929*$B$215</f>
        <v>0</v>
      </c>
      <c r="DG230" s="53">
        <f ca="1">Проект!DG$929*$B$215</f>
        <v>0</v>
      </c>
      <c r="DH230" s="53">
        <f ca="1">Проект!DH$929*$B$215</f>
        <v>0</v>
      </c>
      <c r="DI230" s="53">
        <f ca="1">Проект!DI$929*$B$215</f>
        <v>0</v>
      </c>
      <c r="DJ230" s="53">
        <f ca="1">Проект!DJ$929*$B$215</f>
        <v>0</v>
      </c>
      <c r="DK230" s="53">
        <f ca="1">Проект!DK$929*$B$215</f>
        <v>0</v>
      </c>
      <c r="DL230" s="53">
        <f ca="1">Проект!DL$929*$B$215</f>
        <v>0</v>
      </c>
      <c r="DM230" s="53">
        <f ca="1">Проект!DM$929*$B$215</f>
        <v>0</v>
      </c>
      <c r="DN230" s="53">
        <f ca="1">Проект!DN$929*$B$215</f>
        <v>0</v>
      </c>
      <c r="DO230" s="53">
        <f ca="1">Проект!DO$929*$B$215</f>
        <v>0</v>
      </c>
      <c r="DP230" s="53">
        <f ca="1">Проект!DP$929*$B$215</f>
        <v>0</v>
      </c>
      <c r="DQ230" s="53">
        <f ca="1">Проект!DQ$929*$B$215</f>
        <v>0</v>
      </c>
      <c r="DR230" s="53">
        <f ca="1">Проект!DR$929*$B$215</f>
        <v>0</v>
      </c>
      <c r="DS230" s="53">
        <f ca="1">Проект!DS$929*$B$215</f>
        <v>0</v>
      </c>
      <c r="DT230" s="53">
        <f ca="1">Проект!DT$929*$B$215</f>
        <v>0</v>
      </c>
      <c r="DU230" s="53">
        <f ca="1">Проект!DU$929*$B$215</f>
        <v>0</v>
      </c>
      <c r="DV230" s="53">
        <f ca="1">Проект!DV$929*$B$215</f>
        <v>0</v>
      </c>
      <c r="DW230" s="53"/>
      <c r="DX230" s="55">
        <f t="shared" ca="1" si="191"/>
        <v>0</v>
      </c>
    </row>
    <row r="231" spans="1:128" hidden="1" x14ac:dyDescent="0.2">
      <c r="A231" s="10" t="str">
        <f ca="1">Language!A$1425</f>
        <v>Налог с дохода, уменьшенного на расходы</v>
      </c>
      <c r="B231" s="72"/>
      <c r="C231" s="46" t="str">
        <f ca="1">Параметры!$C$70</f>
        <v>тыс. руб.</v>
      </c>
      <c r="E231" s="6" t="s">
        <v>1949</v>
      </c>
      <c r="F231" s="6" t="s">
        <v>2962</v>
      </c>
      <c r="G231" s="53">
        <f ca="1">Проект!G$934*$B$216</f>
        <v>0</v>
      </c>
      <c r="H231" s="53">
        <f ca="1">Проект!H$934*$B$216</f>
        <v>0</v>
      </c>
      <c r="I231" s="53">
        <f ca="1">Проект!I$934*$B$216</f>
        <v>0</v>
      </c>
      <c r="J231" s="53">
        <f ca="1">Проект!J$934*$B$216</f>
        <v>0</v>
      </c>
      <c r="K231" s="53">
        <f ca="1">Проект!K$934*$B$216</f>
        <v>0</v>
      </c>
      <c r="L231" s="53">
        <f ca="1">Проект!L$934*$B$216</f>
        <v>0</v>
      </c>
      <c r="M231" s="53">
        <f ca="1">Проект!M$934*$B$216</f>
        <v>0</v>
      </c>
      <c r="N231" s="53">
        <f ca="1">Проект!N$934*$B$216</f>
        <v>0</v>
      </c>
      <c r="O231" s="53">
        <f ca="1">Проект!O$934*$B$216</f>
        <v>0</v>
      </c>
      <c r="P231" s="53">
        <f ca="1">Проект!P$934*$B$216</f>
        <v>0</v>
      </c>
      <c r="Q231" s="53">
        <f ca="1">Проект!Q$934*$B$216</f>
        <v>0</v>
      </c>
      <c r="R231" s="53">
        <f ca="1">Проект!R$934*$B$216</f>
        <v>0</v>
      </c>
      <c r="S231" s="53">
        <f ca="1">Проект!S$934*$B$216</f>
        <v>0</v>
      </c>
      <c r="T231" s="53">
        <f ca="1">Проект!T$934*$B$216</f>
        <v>0</v>
      </c>
      <c r="U231" s="53">
        <f ca="1">Проект!U$934*$B$216</f>
        <v>0</v>
      </c>
      <c r="V231" s="53">
        <f ca="1">Проект!V$934*$B$216</f>
        <v>0</v>
      </c>
      <c r="W231" s="53">
        <f ca="1">Проект!W$934*$B$216</f>
        <v>0</v>
      </c>
      <c r="X231" s="53">
        <f ca="1">Проект!X$934*$B$216</f>
        <v>0</v>
      </c>
      <c r="Y231" s="53">
        <f ca="1">Проект!Y$934*$B$216</f>
        <v>0</v>
      </c>
      <c r="Z231" s="53">
        <f ca="1">Проект!Z$934*$B$216</f>
        <v>0</v>
      </c>
      <c r="AA231" s="53">
        <f ca="1">Проект!AA$934*$B$216</f>
        <v>0</v>
      </c>
      <c r="AB231" s="53">
        <f ca="1">Проект!AB$934*$B$216</f>
        <v>0</v>
      </c>
      <c r="AC231" s="53">
        <f ca="1">Проект!AC$934*$B$216</f>
        <v>0</v>
      </c>
      <c r="AD231" s="53">
        <f ca="1">Проект!AD$934*$B$216</f>
        <v>0</v>
      </c>
      <c r="AE231" s="53">
        <f ca="1">Проект!AE$934*$B$216</f>
        <v>0</v>
      </c>
      <c r="AF231" s="53">
        <f ca="1">Проект!AF$934*$B$216</f>
        <v>0</v>
      </c>
      <c r="AG231" s="53">
        <f ca="1">Проект!AG$934*$B$216</f>
        <v>0</v>
      </c>
      <c r="AH231" s="53">
        <f ca="1">Проект!AH$934*$B$216</f>
        <v>0</v>
      </c>
      <c r="AI231" s="53">
        <f ca="1">Проект!AI$934*$B$216</f>
        <v>0</v>
      </c>
      <c r="AJ231" s="53">
        <f ca="1">Проект!AJ$934*$B$216</f>
        <v>0</v>
      </c>
      <c r="AK231" s="53">
        <f ca="1">Проект!AK$934*$B$216</f>
        <v>0</v>
      </c>
      <c r="AL231" s="53">
        <f ca="1">Проект!AL$934*$B$216</f>
        <v>0</v>
      </c>
      <c r="AM231" s="53">
        <f ca="1">Проект!AM$934*$B$216</f>
        <v>0</v>
      </c>
      <c r="AN231" s="53">
        <f ca="1">Проект!AN$934*$B$216</f>
        <v>0</v>
      </c>
      <c r="AO231" s="53">
        <f ca="1">Проект!AO$934*$B$216</f>
        <v>0</v>
      </c>
      <c r="AP231" s="53">
        <f ca="1">Проект!AP$934*$B$216</f>
        <v>0</v>
      </c>
      <c r="AQ231" s="53">
        <f ca="1">Проект!AQ$934*$B$216</f>
        <v>0</v>
      </c>
      <c r="AR231" s="53">
        <f ca="1">Проект!AR$934*$B$216</f>
        <v>0</v>
      </c>
      <c r="AS231" s="53">
        <f ca="1">Проект!AS$934*$B$216</f>
        <v>0</v>
      </c>
      <c r="AT231" s="53">
        <f ca="1">Проект!AT$934*$B$216</f>
        <v>0</v>
      </c>
      <c r="AU231" s="53">
        <f ca="1">Проект!AU$934*$B$216</f>
        <v>0</v>
      </c>
      <c r="AV231" s="53">
        <f ca="1">Проект!AV$934*$B$216</f>
        <v>0</v>
      </c>
      <c r="AW231" s="53">
        <f ca="1">Проект!AW$934*$B$216</f>
        <v>0</v>
      </c>
      <c r="AX231" s="53">
        <f ca="1">Проект!AX$934*$B$216</f>
        <v>0</v>
      </c>
      <c r="AY231" s="53">
        <f ca="1">Проект!AY$934*$B$216</f>
        <v>0</v>
      </c>
      <c r="AZ231" s="53">
        <f ca="1">Проект!AZ$934*$B$216</f>
        <v>0</v>
      </c>
      <c r="BA231" s="53">
        <f ca="1">Проект!BA$934*$B$216</f>
        <v>0</v>
      </c>
      <c r="BB231" s="53">
        <f ca="1">Проект!BB$934*$B$216</f>
        <v>0</v>
      </c>
      <c r="BC231" s="53">
        <f ca="1">Проект!BC$934*$B$216</f>
        <v>0</v>
      </c>
      <c r="BD231" s="53">
        <f ca="1">Проект!BD$934*$B$216</f>
        <v>0</v>
      </c>
      <c r="BE231" s="53">
        <f ca="1">Проект!BE$934*$B$216</f>
        <v>0</v>
      </c>
      <c r="BF231" s="53">
        <f ca="1">Проект!BF$934*$B$216</f>
        <v>0</v>
      </c>
      <c r="BG231" s="53">
        <f ca="1">Проект!BG$934*$B$216</f>
        <v>0</v>
      </c>
      <c r="BH231" s="53">
        <f ca="1">Проект!BH$934*$B$216</f>
        <v>0</v>
      </c>
      <c r="BI231" s="53">
        <f ca="1">Проект!BI$934*$B$216</f>
        <v>0</v>
      </c>
      <c r="BJ231" s="53">
        <f ca="1">Проект!BJ$934*$B$216</f>
        <v>0</v>
      </c>
      <c r="BK231" s="53">
        <f ca="1">Проект!BK$934*$B$216</f>
        <v>0</v>
      </c>
      <c r="BL231" s="53">
        <f ca="1">Проект!BL$934*$B$216</f>
        <v>0</v>
      </c>
      <c r="BM231" s="53">
        <f ca="1">Проект!BM$934*$B$216</f>
        <v>0</v>
      </c>
      <c r="BN231" s="53">
        <f ca="1">Проект!BN$934*$B$216</f>
        <v>0</v>
      </c>
      <c r="BO231" s="53">
        <f ca="1">Проект!BO$934*$B$216</f>
        <v>0</v>
      </c>
      <c r="BP231" s="53">
        <f ca="1">Проект!BP$934*$B$216</f>
        <v>0</v>
      </c>
      <c r="BQ231" s="53">
        <f ca="1">Проект!BQ$934*$B$216</f>
        <v>0</v>
      </c>
      <c r="BR231" s="53">
        <f ca="1">Проект!BR$934*$B$216</f>
        <v>0</v>
      </c>
      <c r="BS231" s="53">
        <f ca="1">Проект!BS$934*$B$216</f>
        <v>0</v>
      </c>
      <c r="BT231" s="53">
        <f ca="1">Проект!BT$934*$B$216</f>
        <v>0</v>
      </c>
      <c r="BU231" s="53">
        <f ca="1">Проект!BU$934*$B$216</f>
        <v>0</v>
      </c>
      <c r="BV231" s="53">
        <f ca="1">Проект!BV$934*$B$216</f>
        <v>0</v>
      </c>
      <c r="BW231" s="53">
        <f ca="1">Проект!BW$934*$B$216</f>
        <v>0</v>
      </c>
      <c r="BX231" s="53">
        <f ca="1">Проект!BX$934*$B$216</f>
        <v>0</v>
      </c>
      <c r="BY231" s="53">
        <f ca="1">Проект!BY$934*$B$216</f>
        <v>0</v>
      </c>
      <c r="BZ231" s="53">
        <f ca="1">Проект!BZ$934*$B$216</f>
        <v>0</v>
      </c>
      <c r="CA231" s="53">
        <f ca="1">Проект!CA$934*$B$216</f>
        <v>0</v>
      </c>
      <c r="CB231" s="53">
        <f ca="1">Проект!CB$934*$B$216</f>
        <v>0</v>
      </c>
      <c r="CC231" s="53">
        <f ca="1">Проект!CC$934*$B$216</f>
        <v>0</v>
      </c>
      <c r="CD231" s="53">
        <f ca="1">Проект!CD$934*$B$216</f>
        <v>0</v>
      </c>
      <c r="CE231" s="53">
        <f ca="1">Проект!CE$934*$B$216</f>
        <v>0</v>
      </c>
      <c r="CF231" s="53">
        <f ca="1">Проект!CF$934*$B$216</f>
        <v>0</v>
      </c>
      <c r="CG231" s="53">
        <f ca="1">Проект!CG$934*$B$216</f>
        <v>0</v>
      </c>
      <c r="CH231" s="53">
        <f ca="1">Проект!CH$934*$B$216</f>
        <v>0</v>
      </c>
      <c r="CI231" s="53">
        <f ca="1">Проект!CI$934*$B$216</f>
        <v>0</v>
      </c>
      <c r="CJ231" s="53">
        <f ca="1">Проект!CJ$934*$B$216</f>
        <v>0</v>
      </c>
      <c r="CK231" s="53">
        <f ca="1">Проект!CK$934*$B$216</f>
        <v>0</v>
      </c>
      <c r="CL231" s="53">
        <f ca="1">Проект!CL$934*$B$216</f>
        <v>0</v>
      </c>
      <c r="CM231" s="53">
        <f ca="1">Проект!CM$934*$B$216</f>
        <v>0</v>
      </c>
      <c r="CN231" s="53">
        <f ca="1">Проект!CN$934*$B$216</f>
        <v>0</v>
      </c>
      <c r="CO231" s="53">
        <f ca="1">Проект!CO$934*$B$216</f>
        <v>0</v>
      </c>
      <c r="CP231" s="53">
        <f ca="1">Проект!CP$934*$B$216</f>
        <v>0</v>
      </c>
      <c r="CQ231" s="53">
        <f ca="1">Проект!CQ$934*$B$216</f>
        <v>0</v>
      </c>
      <c r="CR231" s="53">
        <f ca="1">Проект!CR$934*$B$216</f>
        <v>0</v>
      </c>
      <c r="CS231" s="53">
        <f ca="1">Проект!CS$934*$B$216</f>
        <v>0</v>
      </c>
      <c r="CT231" s="53">
        <f ca="1">Проект!CT$934*$B$216</f>
        <v>0</v>
      </c>
      <c r="CU231" s="53">
        <f ca="1">Проект!CU$934*$B$216</f>
        <v>0</v>
      </c>
      <c r="CV231" s="53">
        <f ca="1">Проект!CV$934*$B$216</f>
        <v>0</v>
      </c>
      <c r="CW231" s="53">
        <f ca="1">Проект!CW$934*$B$216</f>
        <v>0</v>
      </c>
      <c r="CX231" s="53">
        <f ca="1">Проект!CX$934*$B$216</f>
        <v>0</v>
      </c>
      <c r="CY231" s="53">
        <f ca="1">Проект!CY$934*$B$216</f>
        <v>0</v>
      </c>
      <c r="CZ231" s="53">
        <f ca="1">Проект!CZ$934*$B$216</f>
        <v>0</v>
      </c>
      <c r="DA231" s="53">
        <f ca="1">Проект!DA$934*$B$216</f>
        <v>0</v>
      </c>
      <c r="DB231" s="53">
        <f ca="1">Проект!DB$934*$B$216</f>
        <v>0</v>
      </c>
      <c r="DC231" s="53">
        <f ca="1">Проект!DC$934*$B$216</f>
        <v>0</v>
      </c>
      <c r="DD231" s="53">
        <f ca="1">Проект!DD$934*$B$216</f>
        <v>0</v>
      </c>
      <c r="DE231" s="53">
        <f ca="1">Проект!DE$934*$B$216</f>
        <v>0</v>
      </c>
      <c r="DF231" s="53">
        <f ca="1">Проект!DF$934*$B$216</f>
        <v>0</v>
      </c>
      <c r="DG231" s="53">
        <f ca="1">Проект!DG$934*$B$216</f>
        <v>0</v>
      </c>
      <c r="DH231" s="53">
        <f ca="1">Проект!DH$934*$B$216</f>
        <v>0</v>
      </c>
      <c r="DI231" s="53">
        <f ca="1">Проект!DI$934*$B$216</f>
        <v>0</v>
      </c>
      <c r="DJ231" s="53">
        <f ca="1">Проект!DJ$934*$B$216</f>
        <v>0</v>
      </c>
      <c r="DK231" s="53">
        <f ca="1">Проект!DK$934*$B$216</f>
        <v>0</v>
      </c>
      <c r="DL231" s="53">
        <f ca="1">Проект!DL$934*$B$216</f>
        <v>0</v>
      </c>
      <c r="DM231" s="53">
        <f ca="1">Проект!DM$934*$B$216</f>
        <v>0</v>
      </c>
      <c r="DN231" s="53">
        <f ca="1">Проект!DN$934*$B$216</f>
        <v>0</v>
      </c>
      <c r="DO231" s="53">
        <f ca="1">Проект!DO$934*$B$216</f>
        <v>0</v>
      </c>
      <c r="DP231" s="53">
        <f ca="1">Проект!DP$934*$B$216</f>
        <v>0</v>
      </c>
      <c r="DQ231" s="53">
        <f ca="1">Проект!DQ$934*$B$216</f>
        <v>0</v>
      </c>
      <c r="DR231" s="53">
        <f ca="1">Проект!DR$934*$B$216</f>
        <v>0</v>
      </c>
      <c r="DS231" s="53">
        <f ca="1">Проект!DS$934*$B$216</f>
        <v>0</v>
      </c>
      <c r="DT231" s="53">
        <f ca="1">Проект!DT$934*$B$216</f>
        <v>0</v>
      </c>
      <c r="DU231" s="53">
        <f ca="1">Проект!DU$934*$B$216</f>
        <v>0</v>
      </c>
      <c r="DV231" s="53">
        <f ca="1">Проект!DV$934*$B$216</f>
        <v>0</v>
      </c>
      <c r="DW231" s="53"/>
      <c r="DX231" s="55">
        <f t="shared" ca="1" si="191"/>
        <v>0</v>
      </c>
    </row>
    <row r="232" spans="1:128" ht="12" hidden="1" customHeight="1" x14ac:dyDescent="0.2">
      <c r="A232" s="5" t="str">
        <f ca="1">Language!A$1478</f>
        <v>Прочие налоги</v>
      </c>
      <c r="B232" s="97"/>
      <c r="C232" s="46" t="str">
        <f ca="1">Параметры!$C$70</f>
        <v>тыс. руб.</v>
      </c>
      <c r="E232" s="6" t="s">
        <v>1950</v>
      </c>
      <c r="F232" s="6" t="s">
        <v>2962</v>
      </c>
      <c r="G232" s="53">
        <f>Проект!G$876*$B$216</f>
        <v>0</v>
      </c>
      <c r="H232" s="53">
        <f>Проект!H$876*$B$216</f>
        <v>0</v>
      </c>
      <c r="I232" s="53">
        <f>Проект!I$876*$B$216</f>
        <v>0</v>
      </c>
      <c r="J232" s="53">
        <f>Проект!J$876*$B$216</f>
        <v>0</v>
      </c>
      <c r="K232" s="53">
        <f>Проект!K$876*$B$216</f>
        <v>0</v>
      </c>
      <c r="L232" s="53">
        <f>Проект!L$876*$B$216</f>
        <v>0</v>
      </c>
      <c r="M232" s="53">
        <f>Проект!M$876*$B$216</f>
        <v>0</v>
      </c>
      <c r="N232" s="53">
        <f>Проект!N$876*$B$216</f>
        <v>0</v>
      </c>
      <c r="O232" s="53">
        <f>Проект!O$876*$B$216</f>
        <v>0</v>
      </c>
      <c r="P232" s="53">
        <f>Проект!P$876*$B$216</f>
        <v>0</v>
      </c>
      <c r="Q232" s="53">
        <f>Проект!Q$876*$B$216</f>
        <v>0</v>
      </c>
      <c r="R232" s="53">
        <f>Проект!R$876*$B$216</f>
        <v>0</v>
      </c>
      <c r="S232" s="53">
        <f>Проект!S$876*$B$216</f>
        <v>0</v>
      </c>
      <c r="T232" s="53">
        <f>Проект!T$876*$B$216</f>
        <v>0</v>
      </c>
      <c r="U232" s="53">
        <f>Проект!U$876*$B$216</f>
        <v>0</v>
      </c>
      <c r="V232" s="53">
        <f>Проект!V$876*$B$216</f>
        <v>0</v>
      </c>
      <c r="W232" s="53">
        <f>Проект!W$876*$B$216</f>
        <v>0</v>
      </c>
      <c r="X232" s="53">
        <f>Проект!X$876*$B$216</f>
        <v>0</v>
      </c>
      <c r="Y232" s="53">
        <f>Проект!Y$876*$B$216</f>
        <v>0</v>
      </c>
      <c r="Z232" s="53">
        <f>Проект!Z$876*$B$216</f>
        <v>0</v>
      </c>
      <c r="AA232" s="53">
        <f>Проект!AA$876*$B$216</f>
        <v>0</v>
      </c>
      <c r="AB232" s="53">
        <f>Проект!AB$876*$B$216</f>
        <v>0</v>
      </c>
      <c r="AC232" s="53">
        <f>Проект!AC$876*$B$216</f>
        <v>0</v>
      </c>
      <c r="AD232" s="53">
        <f>Проект!AD$876*$B$216</f>
        <v>0</v>
      </c>
      <c r="AE232" s="53">
        <f>Проект!AE$876*$B$216</f>
        <v>0</v>
      </c>
      <c r="AF232" s="53">
        <f>Проект!AF$876*$B$216</f>
        <v>0</v>
      </c>
      <c r="AG232" s="53">
        <f>Проект!AG$876*$B$216</f>
        <v>0</v>
      </c>
      <c r="AH232" s="53">
        <f>Проект!AH$876*$B$216</f>
        <v>0</v>
      </c>
      <c r="AI232" s="53">
        <f>Проект!AI$876*$B$216</f>
        <v>0</v>
      </c>
      <c r="AJ232" s="53">
        <f>Проект!AJ$876*$B$216</f>
        <v>0</v>
      </c>
      <c r="AK232" s="53">
        <f>Проект!AK$876*$B$216</f>
        <v>0</v>
      </c>
      <c r="AL232" s="53">
        <f>Проект!AL$876*$B$216</f>
        <v>0</v>
      </c>
      <c r="AM232" s="53">
        <f>Проект!AM$876*$B$216</f>
        <v>0</v>
      </c>
      <c r="AN232" s="53">
        <f>Проект!AN$876*$B$216</f>
        <v>0</v>
      </c>
      <c r="AO232" s="53">
        <f>Проект!AO$876*$B$216</f>
        <v>0</v>
      </c>
      <c r="AP232" s="53">
        <f>Проект!AP$876*$B$216</f>
        <v>0</v>
      </c>
      <c r="AQ232" s="53">
        <f>Проект!AQ$876*$B$216</f>
        <v>0</v>
      </c>
      <c r="AR232" s="53">
        <f>Проект!AR$876*$B$216</f>
        <v>0</v>
      </c>
      <c r="AS232" s="53">
        <f>Проект!AS$876*$B$216</f>
        <v>0</v>
      </c>
      <c r="AT232" s="53">
        <f>Проект!AT$876*$B$216</f>
        <v>0</v>
      </c>
      <c r="AU232" s="53">
        <f>Проект!AU$876*$B$216</f>
        <v>0</v>
      </c>
      <c r="AV232" s="53">
        <f>Проект!AV$876*$B$216</f>
        <v>0</v>
      </c>
      <c r="AW232" s="53">
        <f>Проект!AW$876*$B$216</f>
        <v>0</v>
      </c>
      <c r="AX232" s="53">
        <f>Проект!AX$876*$B$216</f>
        <v>0</v>
      </c>
      <c r="AY232" s="53">
        <f>Проект!AY$876*$B$216</f>
        <v>0</v>
      </c>
      <c r="AZ232" s="53">
        <f>Проект!AZ$876*$B$216</f>
        <v>0</v>
      </c>
      <c r="BA232" s="53">
        <f>Проект!BA$876*$B$216</f>
        <v>0</v>
      </c>
      <c r="BB232" s="53">
        <f>Проект!BB$876*$B$216</f>
        <v>0</v>
      </c>
      <c r="BC232" s="53">
        <f>Проект!BC$876*$B$216</f>
        <v>0</v>
      </c>
      <c r="BD232" s="53">
        <f>Проект!BD$876*$B$216</f>
        <v>0</v>
      </c>
      <c r="BE232" s="53">
        <f>Проект!BE$876*$B$216</f>
        <v>0</v>
      </c>
      <c r="BF232" s="53">
        <f>Проект!BF$876*$B$216</f>
        <v>0</v>
      </c>
      <c r="BG232" s="53">
        <f>Проект!BG$876*$B$216</f>
        <v>0</v>
      </c>
      <c r="BH232" s="53">
        <f>Проект!BH$876*$B$216</f>
        <v>0</v>
      </c>
      <c r="BI232" s="53">
        <f>Проект!BI$876*$B$216</f>
        <v>0</v>
      </c>
      <c r="BJ232" s="53">
        <f>Проект!BJ$876*$B$216</f>
        <v>0</v>
      </c>
      <c r="BK232" s="53">
        <f>Проект!BK$876*$B$216</f>
        <v>0</v>
      </c>
      <c r="BL232" s="53">
        <f>Проект!BL$876*$B$216</f>
        <v>0</v>
      </c>
      <c r="BM232" s="53">
        <f>Проект!BM$876*$B$216</f>
        <v>0</v>
      </c>
      <c r="BN232" s="53">
        <f>Проект!BN$876*$B$216</f>
        <v>0</v>
      </c>
      <c r="BO232" s="53">
        <f>Проект!BO$876*$B$216</f>
        <v>0</v>
      </c>
      <c r="BP232" s="53">
        <f>Проект!BP$876*$B$216</f>
        <v>0</v>
      </c>
      <c r="BQ232" s="53">
        <f>Проект!BQ$876*$B$216</f>
        <v>0</v>
      </c>
      <c r="BR232" s="53">
        <f>Проект!BR$876*$B$216</f>
        <v>0</v>
      </c>
      <c r="BS232" s="53">
        <f>Проект!BS$876*$B$216</f>
        <v>0</v>
      </c>
      <c r="BT232" s="53">
        <f>Проект!BT$876*$B$216</f>
        <v>0</v>
      </c>
      <c r="BU232" s="53">
        <f>Проект!BU$876*$B$216</f>
        <v>0</v>
      </c>
      <c r="BV232" s="53">
        <f>Проект!BV$876*$B$216</f>
        <v>0</v>
      </c>
      <c r="BW232" s="53">
        <f>Проект!BW$876*$B$216</f>
        <v>0</v>
      </c>
      <c r="BX232" s="53">
        <f>Проект!BX$876*$B$216</f>
        <v>0</v>
      </c>
      <c r="BY232" s="53">
        <f>Проект!BY$876*$B$216</f>
        <v>0</v>
      </c>
      <c r="BZ232" s="53">
        <f>Проект!BZ$876*$B$216</f>
        <v>0</v>
      </c>
      <c r="CA232" s="53">
        <f>Проект!CA$876*$B$216</f>
        <v>0</v>
      </c>
      <c r="CB232" s="53">
        <f>Проект!CB$876*$B$216</f>
        <v>0</v>
      </c>
      <c r="CC232" s="53">
        <f>Проект!CC$876*$B$216</f>
        <v>0</v>
      </c>
      <c r="CD232" s="53">
        <f>Проект!CD$876*$B$216</f>
        <v>0</v>
      </c>
      <c r="CE232" s="53">
        <f>Проект!CE$876*$B$216</f>
        <v>0</v>
      </c>
      <c r="CF232" s="53">
        <f>Проект!CF$876*$B$216</f>
        <v>0</v>
      </c>
      <c r="CG232" s="53">
        <f>Проект!CG$876*$B$216</f>
        <v>0</v>
      </c>
      <c r="CH232" s="53">
        <f>Проект!CH$876*$B$216</f>
        <v>0</v>
      </c>
      <c r="CI232" s="53">
        <f>Проект!CI$876*$B$216</f>
        <v>0</v>
      </c>
      <c r="CJ232" s="53">
        <f>Проект!CJ$876*$B$216</f>
        <v>0</v>
      </c>
      <c r="CK232" s="53">
        <f>Проект!CK$876*$B$216</f>
        <v>0</v>
      </c>
      <c r="CL232" s="53">
        <f>Проект!CL$876*$B$216</f>
        <v>0</v>
      </c>
      <c r="CM232" s="53">
        <f>Проект!CM$876*$B$216</f>
        <v>0</v>
      </c>
      <c r="CN232" s="53">
        <f>Проект!CN$876*$B$216</f>
        <v>0</v>
      </c>
      <c r="CO232" s="53">
        <f>Проект!CO$876*$B$216</f>
        <v>0</v>
      </c>
      <c r="CP232" s="53">
        <f>Проект!CP$876*$B$216</f>
        <v>0</v>
      </c>
      <c r="CQ232" s="53">
        <f>Проект!CQ$876*$B$216</f>
        <v>0</v>
      </c>
      <c r="CR232" s="53">
        <f>Проект!CR$876*$B$216</f>
        <v>0</v>
      </c>
      <c r="CS232" s="53">
        <f>Проект!CS$876*$B$216</f>
        <v>0</v>
      </c>
      <c r="CT232" s="53">
        <f>Проект!CT$876*$B$216</f>
        <v>0</v>
      </c>
      <c r="CU232" s="53">
        <f>Проект!CU$876*$B$216</f>
        <v>0</v>
      </c>
      <c r="CV232" s="53">
        <f>Проект!CV$876*$B$216</f>
        <v>0</v>
      </c>
      <c r="CW232" s="53">
        <f>Проект!CW$876*$B$216</f>
        <v>0</v>
      </c>
      <c r="CX232" s="53">
        <f>Проект!CX$876*$B$216</f>
        <v>0</v>
      </c>
      <c r="CY232" s="53">
        <f>Проект!CY$876*$B$216</f>
        <v>0</v>
      </c>
      <c r="CZ232" s="53">
        <f>Проект!CZ$876*$B$216</f>
        <v>0</v>
      </c>
      <c r="DA232" s="53">
        <f>Проект!DA$876*$B$216</f>
        <v>0</v>
      </c>
      <c r="DB232" s="53">
        <f>Проект!DB$876*$B$216</f>
        <v>0</v>
      </c>
      <c r="DC232" s="53">
        <f>Проект!DC$876*$B$216</f>
        <v>0</v>
      </c>
      <c r="DD232" s="53">
        <f>Проект!DD$876*$B$216</f>
        <v>0</v>
      </c>
      <c r="DE232" s="53">
        <f>Проект!DE$876*$B$216</f>
        <v>0</v>
      </c>
      <c r="DF232" s="53">
        <f>Проект!DF$876*$B$216</f>
        <v>0</v>
      </c>
      <c r="DG232" s="53">
        <f>Проект!DG$876*$B$216</f>
        <v>0</v>
      </c>
      <c r="DH232" s="53">
        <f>Проект!DH$876*$B$216</f>
        <v>0</v>
      </c>
      <c r="DI232" s="53">
        <f>Проект!DI$876*$B$216</f>
        <v>0</v>
      </c>
      <c r="DJ232" s="53">
        <f>Проект!DJ$876*$B$216</f>
        <v>0</v>
      </c>
      <c r="DK232" s="53">
        <f>Проект!DK$876*$B$216</f>
        <v>0</v>
      </c>
      <c r="DL232" s="53">
        <f>Проект!DL$876*$B$216</f>
        <v>0</v>
      </c>
      <c r="DM232" s="53">
        <f>Проект!DM$876*$B$216</f>
        <v>0</v>
      </c>
      <c r="DN232" s="53">
        <f>Проект!DN$876*$B$216</f>
        <v>0</v>
      </c>
      <c r="DO232" s="53">
        <f>Проект!DO$876*$B$216</f>
        <v>0</v>
      </c>
      <c r="DP232" s="53">
        <f>Проект!DP$876*$B$216</f>
        <v>0</v>
      </c>
      <c r="DQ232" s="53">
        <f>Проект!DQ$876*$B$216</f>
        <v>0</v>
      </c>
      <c r="DR232" s="53">
        <f>Проект!DR$876*$B$216</f>
        <v>0</v>
      </c>
      <c r="DS232" s="53">
        <f>Проект!DS$876*$B$216</f>
        <v>0</v>
      </c>
      <c r="DT232" s="53">
        <f>Проект!DT$876*$B$216</f>
        <v>0</v>
      </c>
      <c r="DU232" s="53">
        <f>Проект!DU$876*$B$216</f>
        <v>0</v>
      </c>
      <c r="DV232" s="53">
        <f>Проект!DV$876*$B$216</f>
        <v>0</v>
      </c>
      <c r="DW232" s="53"/>
      <c r="DX232" s="55">
        <f t="shared" si="191"/>
        <v>0</v>
      </c>
    </row>
    <row r="233" spans="1:128" hidden="1" x14ac:dyDescent="0.2">
      <c r="A233" s="10" t="str">
        <f ca="1">Language!A$1426</f>
        <v>Суммарные налоговые и социальные выплаты</v>
      </c>
      <c r="C233" s="46" t="str">
        <f ca="1">Параметры!$C$70</f>
        <v>тыс. руб.</v>
      </c>
      <c r="E233" s="6" t="s">
        <v>1951</v>
      </c>
      <c r="F233" s="6" t="s">
        <v>693</v>
      </c>
      <c r="G233" s="53">
        <f ca="1">SUM(G222:G232)</f>
        <v>25.155000000000001</v>
      </c>
      <c r="H233" s="53">
        <f t="shared" ref="H233:N233" ca="1" si="192">SUM(H222:H232)</f>
        <v>425.19723002722031</v>
      </c>
      <c r="I233" s="53">
        <f t="shared" ca="1" si="192"/>
        <v>427.60135698411614</v>
      </c>
      <c r="J233" s="53">
        <f t="shared" ca="1" si="192"/>
        <v>516.06101848019875</v>
      </c>
      <c r="K233" s="53">
        <f t="shared" ca="1" si="192"/>
        <v>901.50968478076334</v>
      </c>
      <c r="L233" s="53">
        <f t="shared" ca="1" si="192"/>
        <v>1148.1731861168885</v>
      </c>
      <c r="M233" s="53">
        <f t="shared" ca="1" si="192"/>
        <v>1159.1548898152178</v>
      </c>
      <c r="N233" s="53">
        <f t="shared" ca="1" si="192"/>
        <v>1176.9203275792238</v>
      </c>
      <c r="O233" s="53">
        <f t="shared" ref="O233:AT233" ca="1" si="193">SUM(O222:O232)</f>
        <v>1206.7384291744131</v>
      </c>
      <c r="P233" s="53">
        <f t="shared" ca="1" si="193"/>
        <v>1800.076192159026</v>
      </c>
      <c r="Q233" s="53">
        <f t="shared" ca="1" si="193"/>
        <v>5559.8492374081507</v>
      </c>
      <c r="R233" s="53">
        <f t="shared" ca="1" si="193"/>
        <v>12104.950330457043</v>
      </c>
      <c r="S233" s="53">
        <f t="shared" ca="1" si="193"/>
        <v>12173.746990696987</v>
      </c>
      <c r="T233" s="53">
        <f t="shared" ca="1" si="193"/>
        <v>12244.25314612912</v>
      </c>
      <c r="U233" s="53">
        <f t="shared" ca="1" si="193"/>
        <v>12314.400999015967</v>
      </c>
      <c r="V233" s="53">
        <f t="shared" ca="1" si="193"/>
        <v>12448.782764071899</v>
      </c>
      <c r="W233" s="53">
        <f t="shared" ca="1" si="193"/>
        <v>7876.010619346468</v>
      </c>
      <c r="X233" s="53">
        <f t="shared" ca="1" si="193"/>
        <v>7920.6134052783173</v>
      </c>
      <c r="Y233" s="53">
        <f t="shared" ca="1" si="193"/>
        <v>7965.4683818465883</v>
      </c>
      <c r="Z233" s="53">
        <f t="shared" ca="1" si="193"/>
        <v>8010.5769749736201</v>
      </c>
      <c r="AA233" s="53">
        <f t="shared" ca="1" si="193"/>
        <v>8196.9493749930116</v>
      </c>
      <c r="AB233" s="53">
        <f t="shared" ca="1" si="193"/>
        <v>12877.551120728163</v>
      </c>
      <c r="AC233" s="53">
        <f t="shared" ca="1" si="193"/>
        <v>12950.433343815834</v>
      </c>
      <c r="AD233" s="53">
        <f t="shared" ca="1" si="193"/>
        <v>13023.727653589061</v>
      </c>
      <c r="AE233" s="53">
        <f t="shared" ca="1" si="193"/>
        <v>13097.436380045712</v>
      </c>
      <c r="AF233" s="53">
        <f t="shared" ca="1" si="193"/>
        <v>13171.561866358179</v>
      </c>
      <c r="AG233" s="53">
        <f t="shared" ca="1" si="193"/>
        <v>13246.106468947119</v>
      </c>
      <c r="AH233" s="53">
        <f t="shared" ca="1" si="193"/>
        <v>13321.072557556898</v>
      </c>
      <c r="AI233" s="53">
        <f t="shared" ca="1" si="193"/>
        <v>8428.2063627007774</v>
      </c>
      <c r="AJ233" s="53">
        <f t="shared" ca="1" si="193"/>
        <v>8475.9313436477969</v>
      </c>
      <c r="AK233" s="53">
        <f t="shared" ca="1" si="193"/>
        <v>8523.9261685758174</v>
      </c>
      <c r="AL233" s="53">
        <f t="shared" ca="1" si="193"/>
        <v>8572.1923632218168</v>
      </c>
      <c r="AM233" s="53">
        <f t="shared" ca="1" si="193"/>
        <v>8771.6108312424985</v>
      </c>
      <c r="AN233" s="53">
        <f t="shared" ca="1" si="193"/>
        <v>13779.854699179161</v>
      </c>
      <c r="AO233" s="53">
        <f t="shared" ca="1" si="193"/>
        <v>13857.838677882948</v>
      </c>
      <c r="AP233" s="53">
        <f t="shared" ca="1" si="193"/>
        <v>13936.263589340202</v>
      </c>
      <c r="AQ233" s="53">
        <f t="shared" ca="1" si="193"/>
        <v>14015.131926648994</v>
      </c>
      <c r="AR233" s="53">
        <f t="shared" ca="1" si="193"/>
        <v>14094.446197003093</v>
      </c>
      <c r="AS233" s="53">
        <f t="shared" ca="1" si="193"/>
        <v>14174.208921773483</v>
      </c>
      <c r="AT233" s="53">
        <f t="shared" ca="1" si="193"/>
        <v>14254.422636585818</v>
      </c>
      <c r="AU233" s="53">
        <f t="shared" ref="AU233:BZ233" ca="1" si="194">SUM(AU222:AU232)</f>
        <v>9019.0558080896935</v>
      </c>
      <c r="AV233" s="53">
        <f t="shared" ca="1" si="194"/>
        <v>9070.1215377031531</v>
      </c>
      <c r="AW233" s="53">
        <f t="shared" ca="1" si="194"/>
        <v>9121.4760003760912</v>
      </c>
      <c r="AX233" s="53">
        <f t="shared" ca="1" si="194"/>
        <v>9173.1208286472884</v>
      </c>
      <c r="AY233" s="53">
        <f t="shared" ca="1" si="194"/>
        <v>9386.4985894294514</v>
      </c>
      <c r="AZ233" s="53">
        <f t="shared" ca="1" si="194"/>
        <v>14745.319528121669</v>
      </c>
      <c r="BA233" s="53">
        <f t="shared" ca="1" si="194"/>
        <v>14828.762385334827</v>
      </c>
      <c r="BB233" s="53">
        <f t="shared" ca="1" si="194"/>
        <v>14912.677040594081</v>
      </c>
      <c r="BC233" s="53">
        <f t="shared" ca="1" si="194"/>
        <v>14997.066161514367</v>
      </c>
      <c r="BD233" s="53">
        <f t="shared" ca="1" si="194"/>
        <v>15081.932430793502</v>
      </c>
      <c r="BE233" s="53">
        <f t="shared" ca="1" si="194"/>
        <v>15167.278546297452</v>
      </c>
      <c r="BF233" s="53">
        <f t="shared" ca="1" si="194"/>
        <v>15253.107221146842</v>
      </c>
      <c r="BG233" s="53">
        <f t="shared" ca="1" si="194"/>
        <v>9651.2647146560521</v>
      </c>
      <c r="BH233" s="53">
        <f t="shared" ca="1" si="194"/>
        <v>9705.9050453423879</v>
      </c>
      <c r="BI233" s="53">
        <f t="shared" ca="1" si="194"/>
        <v>9760.8543204025682</v>
      </c>
      <c r="BJ233" s="53">
        <f t="shared" ca="1" si="194"/>
        <v>9816.1142866526388</v>
      </c>
      <c r="BK233" s="53">
        <f t="shared" ca="1" si="194"/>
        <v>10044.428490689545</v>
      </c>
      <c r="BL233" s="53">
        <f t="shared" ca="1" si="194"/>
        <v>15778.366895090261</v>
      </c>
      <c r="BM233" s="53">
        <f t="shared" ca="1" si="194"/>
        <v>15867.650752308282</v>
      </c>
      <c r="BN233" s="53">
        <f t="shared" ca="1" si="194"/>
        <v>15957.439433435671</v>
      </c>
      <c r="BO233" s="53">
        <f t="shared" ca="1" si="194"/>
        <v>16047.735792820316</v>
      </c>
      <c r="BP233" s="53">
        <f t="shared" ca="1" si="194"/>
        <v>16138.542700948996</v>
      </c>
      <c r="BQ233" s="53">
        <f t="shared" ca="1" si="194"/>
        <v>16229.863044538344</v>
      </c>
      <c r="BR233" s="53">
        <f t="shared" ca="1" si="194"/>
        <v>16321.69972662731</v>
      </c>
      <c r="BS233" s="53">
        <f t="shared" ca="1" si="194"/>
        <v>10327.728244681864</v>
      </c>
      <c r="BT233" s="53">
        <f t="shared" ca="1" si="194"/>
        <v>10386.19339851636</v>
      </c>
      <c r="BU233" s="53">
        <f t="shared" ca="1" si="194"/>
        <v>10444.98912283063</v>
      </c>
      <c r="BV233" s="53">
        <f t="shared" ca="1" si="194"/>
        <v>10504.117286718436</v>
      </c>
      <c r="BW233" s="53">
        <f t="shared" ca="1" si="194"/>
        <v>10748.413485037714</v>
      </c>
      <c r="BX233" s="53">
        <f t="shared" ca="1" si="194"/>
        <v>16883.727577746551</v>
      </c>
      <c r="BY233" s="53">
        <f t="shared" ca="1" si="194"/>
        <v>16979.261304969932</v>
      </c>
      <c r="BZ233" s="53">
        <f t="shared" ca="1" si="194"/>
        <v>17075.335193776074</v>
      </c>
      <c r="CA233" s="53">
        <f t="shared" ref="CA233:DF233" ca="1" si="195">SUM(CA222:CA232)</f>
        <v>17171.952298317836</v>
      </c>
      <c r="CB233" s="53">
        <f t="shared" ca="1" si="195"/>
        <v>17269.115690015547</v>
      </c>
      <c r="CC233" s="53">
        <f t="shared" ca="1" si="195"/>
        <v>17366.828457656044</v>
      </c>
      <c r="CD233" s="53">
        <f t="shared" ca="1" si="195"/>
        <v>17465.09370749112</v>
      </c>
      <c r="CE233" s="53">
        <f t="shared" ca="1" si="195"/>
        <v>11051.544221809634</v>
      </c>
      <c r="CF233" s="53">
        <f t="shared" ca="1" si="195"/>
        <v>11114.101936412526</v>
      </c>
      <c r="CG233" s="53">
        <f t="shared" ca="1" si="195"/>
        <v>11177.013361428786</v>
      </c>
      <c r="CH233" s="53">
        <f t="shared" ca="1" si="195"/>
        <v>11240.280496788626</v>
      </c>
      <c r="CI233" s="53">
        <f t="shared" ca="1" si="195"/>
        <v>11501.677428990484</v>
      </c>
      <c r="CJ233" s="53">
        <f t="shared" ca="1" si="195"/>
        <v>18066.463508188805</v>
      </c>
      <c r="CK233" s="53">
        <f t="shared" ca="1" si="195"/>
        <v>18168.684596317718</v>
      </c>
      <c r="CL233" s="53">
        <f t="shared" ca="1" si="195"/>
        <v>18271.483657340777</v>
      </c>
      <c r="CM233" s="53">
        <f t="shared" ca="1" si="195"/>
        <v>18374.863959200091</v>
      </c>
      <c r="CN233" s="53">
        <f t="shared" ca="1" si="195"/>
        <v>18478.828788316554</v>
      </c>
      <c r="CO233" s="53">
        <f t="shared" ca="1" si="195"/>
        <v>18583.381449692009</v>
      </c>
      <c r="CP233" s="53">
        <f t="shared" ca="1" si="195"/>
        <v>18688.525267015528</v>
      </c>
      <c r="CQ233" s="53">
        <f t="shared" ca="1" si="195"/>
        <v>11826.027317336557</v>
      </c>
      <c r="CR233" s="53">
        <f t="shared" ca="1" si="195"/>
        <v>11892.964071961333</v>
      </c>
      <c r="CS233" s="53">
        <f t="shared" ca="1" si="195"/>
        <v>11960.279296728831</v>
      </c>
      <c r="CT233" s="53">
        <f t="shared" ca="1" si="195"/>
        <v>12027.975131563871</v>
      </c>
      <c r="CU233" s="53">
        <f t="shared" ca="1" si="195"/>
        <v>12307.66984901974</v>
      </c>
      <c r="CV233" s="53">
        <f t="shared" ca="1" si="195"/>
        <v>19331.990953762179</v>
      </c>
      <c r="CW233" s="53">
        <f t="shared" ca="1" si="195"/>
        <v>19441.367518059869</v>
      </c>
      <c r="CX233" s="53">
        <f t="shared" ca="1" si="195"/>
        <v>19551.362513354401</v>
      </c>
      <c r="CY233" s="53">
        <f t="shared" ca="1" si="195"/>
        <v>19661.979436344238</v>
      </c>
      <c r="CZ233" s="53">
        <f t="shared" ca="1" si="195"/>
        <v>19773.221803498738</v>
      </c>
      <c r="DA233" s="53">
        <f t="shared" ca="1" si="195"/>
        <v>19885.093151170258</v>
      </c>
      <c r="DB233" s="53">
        <f t="shared" ca="1" si="195"/>
        <v>19997.597035706862</v>
      </c>
      <c r="DC233" s="53">
        <f t="shared" ca="1" si="195"/>
        <v>12654.724229549773</v>
      </c>
      <c r="DD233" s="53">
        <f t="shared" ca="1" si="195"/>
        <v>12726.346556998978</v>
      </c>
      <c r="DE233" s="53">
        <f t="shared" ca="1" si="195"/>
        <v>12798.373847499741</v>
      </c>
      <c r="DF233" s="53">
        <f t="shared" ca="1" si="195"/>
        <v>12870.808390773233</v>
      </c>
      <c r="DG233" s="53">
        <f t="shared" ref="DG233:DV233" ca="1" si="196">SUM(DG222:DG232)</f>
        <v>13170.08173845127</v>
      </c>
      <c r="DH233" s="53">
        <f t="shared" ca="1" si="196"/>
        <v>20686.105320525858</v>
      </c>
      <c r="DI233" s="53">
        <f t="shared" ca="1" si="196"/>
        <v>20803.138244324422</v>
      </c>
      <c r="DJ233" s="53">
        <f t="shared" ca="1" si="196"/>
        <v>20920.832889289235</v>
      </c>
      <c r="DK233" s="53">
        <f t="shared" ca="1" si="196"/>
        <v>21039.192996888247</v>
      </c>
      <c r="DL233" s="53">
        <f t="shared" ca="1" si="196"/>
        <v>21158.222329743454</v>
      </c>
      <c r="DM233" s="53">
        <f t="shared" ca="1" si="196"/>
        <v>21277.924671752629</v>
      </c>
      <c r="DN233" s="53">
        <f t="shared" ca="1" si="196"/>
        <v>21398.30382820611</v>
      </c>
      <c r="DO233" s="53">
        <f t="shared" ca="1" si="196"/>
        <v>13541.42992561854</v>
      </c>
      <c r="DP233" s="53">
        <f t="shared" ca="1" si="196"/>
        <v>13618.065815988677</v>
      </c>
      <c r="DQ233" s="53">
        <f t="shared" ca="1" si="196"/>
        <v>13695.135016824859</v>
      </c>
      <c r="DR233" s="53">
        <f t="shared" ca="1" si="196"/>
        <v>13772.639978127709</v>
      </c>
      <c r="DS233" s="53">
        <f t="shared" ca="1" si="196"/>
        <v>14092.86246014266</v>
      </c>
      <c r="DT233" s="53">
        <f t="shared" ca="1" si="196"/>
        <v>22135.007692962205</v>
      </c>
      <c r="DU233" s="53">
        <f t="shared" ca="1" si="196"/>
        <v>22260.232921427116</v>
      </c>
      <c r="DV233" s="53">
        <f t="shared" ca="1" si="196"/>
        <v>22386.166191539509</v>
      </c>
      <c r="DW233" s="53"/>
      <c r="DX233" s="55">
        <f t="shared" ca="1" si="191"/>
        <v>1562253.1214941391</v>
      </c>
    </row>
    <row r="234" spans="1:128" hidden="1" x14ac:dyDescent="0.2">
      <c r="A234" s="10"/>
      <c r="F234" s="6" t="s">
        <v>2961</v>
      </c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  <c r="BF234" s="53"/>
      <c r="BG234" s="53"/>
      <c r="BH234" s="53"/>
      <c r="BI234" s="53"/>
      <c r="BJ234" s="53"/>
      <c r="BK234" s="53"/>
      <c r="BL234" s="53"/>
      <c r="BM234" s="53"/>
      <c r="BN234" s="53"/>
      <c r="BO234" s="53"/>
      <c r="BP234" s="53"/>
      <c r="BQ234" s="53"/>
      <c r="BR234" s="53"/>
      <c r="BS234" s="53"/>
      <c r="BT234" s="53"/>
      <c r="BU234" s="53"/>
      <c r="BV234" s="53"/>
      <c r="BW234" s="53"/>
      <c r="BX234" s="53"/>
      <c r="BY234" s="53"/>
      <c r="BZ234" s="53"/>
      <c r="CA234" s="53"/>
      <c r="CB234" s="53"/>
      <c r="CC234" s="53"/>
      <c r="CD234" s="53"/>
      <c r="CE234" s="53"/>
      <c r="CF234" s="53"/>
      <c r="CG234" s="53"/>
      <c r="CH234" s="53"/>
      <c r="CI234" s="53"/>
      <c r="CJ234" s="53"/>
      <c r="CK234" s="53"/>
      <c r="CL234" s="53"/>
      <c r="CM234" s="53"/>
      <c r="CN234" s="53"/>
      <c r="CO234" s="53"/>
      <c r="CP234" s="53"/>
      <c r="CQ234" s="53"/>
      <c r="CR234" s="53"/>
      <c r="CS234" s="53"/>
      <c r="CT234" s="53"/>
      <c r="CU234" s="53"/>
      <c r="CV234" s="53"/>
      <c r="CW234" s="53"/>
      <c r="CX234" s="53"/>
      <c r="CY234" s="53"/>
      <c r="CZ234" s="53"/>
      <c r="DA234" s="53"/>
      <c r="DB234" s="53"/>
      <c r="DC234" s="53"/>
      <c r="DD234" s="53"/>
      <c r="DE234" s="53"/>
      <c r="DF234" s="53"/>
      <c r="DG234" s="53"/>
      <c r="DH234" s="53"/>
      <c r="DI234" s="53"/>
      <c r="DJ234" s="53"/>
      <c r="DK234" s="53"/>
      <c r="DL234" s="53"/>
      <c r="DM234" s="53"/>
      <c r="DN234" s="53"/>
      <c r="DO234" s="53"/>
      <c r="DP234" s="53"/>
      <c r="DQ234" s="53"/>
      <c r="DR234" s="53"/>
      <c r="DS234" s="53"/>
      <c r="DT234" s="53"/>
      <c r="DU234" s="53"/>
      <c r="DV234" s="53"/>
      <c r="DW234" s="53"/>
      <c r="DX234" s="53"/>
    </row>
    <row r="235" spans="1:128" hidden="1" x14ac:dyDescent="0.2">
      <c r="A235" s="22" t="str">
        <f ca="1">Language!A$1427</f>
        <v>Бюджетное финансирование</v>
      </c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3"/>
      <c r="BH235" s="53"/>
      <c r="BI235" s="53"/>
      <c r="BJ235" s="53"/>
      <c r="BK235" s="53"/>
      <c r="BL235" s="53"/>
      <c r="BM235" s="53"/>
      <c r="BN235" s="53"/>
      <c r="BO235" s="53"/>
      <c r="BP235" s="53"/>
      <c r="BQ235" s="53"/>
      <c r="BR235" s="53"/>
      <c r="BS235" s="53"/>
      <c r="BT235" s="53"/>
      <c r="BU235" s="53"/>
      <c r="BV235" s="53"/>
      <c r="BW235" s="53"/>
      <c r="BX235" s="53"/>
      <c r="BY235" s="53"/>
      <c r="BZ235" s="53"/>
      <c r="CA235" s="53"/>
      <c r="CB235" s="53"/>
      <c r="CC235" s="53"/>
      <c r="CD235" s="53"/>
      <c r="CE235" s="53"/>
      <c r="CF235" s="53"/>
      <c r="CG235" s="53"/>
      <c r="CH235" s="53"/>
      <c r="CI235" s="53"/>
      <c r="CJ235" s="53"/>
      <c r="CK235" s="53"/>
      <c r="CL235" s="53"/>
      <c r="CM235" s="53"/>
      <c r="CN235" s="53"/>
      <c r="CO235" s="53"/>
      <c r="CP235" s="53"/>
      <c r="CQ235" s="53"/>
      <c r="CR235" s="53"/>
      <c r="CS235" s="53"/>
      <c r="CT235" s="53"/>
      <c r="CU235" s="53"/>
      <c r="CV235" s="53"/>
      <c r="CW235" s="53"/>
      <c r="CX235" s="53"/>
      <c r="CY235" s="53"/>
      <c r="CZ235" s="53"/>
      <c r="DA235" s="53"/>
      <c r="DB235" s="53"/>
      <c r="DC235" s="53"/>
      <c r="DD235" s="53"/>
      <c r="DE235" s="53"/>
      <c r="DF235" s="53"/>
      <c r="DG235" s="53"/>
      <c r="DH235" s="53"/>
      <c r="DI235" s="53"/>
      <c r="DJ235" s="53"/>
      <c r="DK235" s="53"/>
      <c r="DL235" s="53"/>
      <c r="DM235" s="53"/>
      <c r="DN235" s="53"/>
      <c r="DO235" s="53"/>
      <c r="DP235" s="53"/>
      <c r="DQ235" s="53"/>
      <c r="DR235" s="53"/>
      <c r="DS235" s="53"/>
      <c r="DT235" s="53"/>
      <c r="DU235" s="53"/>
      <c r="DV235" s="53"/>
      <c r="DW235" s="53"/>
      <c r="DX235" s="53"/>
    </row>
    <row r="236" spans="1:128" hidden="1" x14ac:dyDescent="0.2">
      <c r="A236" s="10" t="str">
        <f ca="1">Language!A$1428</f>
        <v>Поступление бюджетного финансирования в проект</v>
      </c>
      <c r="C236" s="46" t="str">
        <f ca="1">Параметры!$C$70</f>
        <v>тыс. руб.</v>
      </c>
      <c r="E236" s="6" t="s">
        <v>1952</v>
      </c>
      <c r="F236" s="6" t="s">
        <v>2962</v>
      </c>
      <c r="G236" s="296">
        <v>0</v>
      </c>
      <c r="H236" s="296">
        <v>0</v>
      </c>
      <c r="I236" s="296">
        <v>0</v>
      </c>
      <c r="J236" s="296">
        <v>0</v>
      </c>
      <c r="K236" s="296">
        <v>0</v>
      </c>
      <c r="L236" s="296">
        <v>0</v>
      </c>
      <c r="M236" s="296">
        <v>0</v>
      </c>
      <c r="N236" s="296">
        <v>0</v>
      </c>
      <c r="O236" s="296">
        <v>0</v>
      </c>
      <c r="P236" s="296">
        <v>0</v>
      </c>
      <c r="Q236" s="296">
        <v>0</v>
      </c>
      <c r="R236" s="296">
        <v>0</v>
      </c>
      <c r="S236" s="296">
        <v>0</v>
      </c>
      <c r="T236" s="296">
        <v>0</v>
      </c>
      <c r="U236" s="296">
        <v>0</v>
      </c>
      <c r="V236" s="296">
        <v>0</v>
      </c>
      <c r="W236" s="296">
        <v>0</v>
      </c>
      <c r="X236" s="296">
        <v>0</v>
      </c>
      <c r="Y236" s="296">
        <v>0</v>
      </c>
      <c r="Z236" s="296">
        <v>0</v>
      </c>
      <c r="AA236" s="296">
        <v>0</v>
      </c>
      <c r="AB236" s="296">
        <v>0</v>
      </c>
      <c r="AC236" s="296">
        <v>0</v>
      </c>
      <c r="AD236" s="296">
        <v>0</v>
      </c>
      <c r="AE236" s="296">
        <v>0</v>
      </c>
      <c r="AF236" s="296">
        <v>0</v>
      </c>
      <c r="AG236" s="296">
        <v>0</v>
      </c>
      <c r="AH236" s="296">
        <v>0</v>
      </c>
      <c r="AI236" s="296">
        <v>0</v>
      </c>
      <c r="AJ236" s="296">
        <v>0</v>
      </c>
      <c r="AK236" s="296">
        <v>0</v>
      </c>
      <c r="AL236" s="296">
        <v>0</v>
      </c>
      <c r="AM236" s="296">
        <v>0</v>
      </c>
      <c r="AN236" s="296">
        <v>0</v>
      </c>
      <c r="AO236" s="296">
        <v>0</v>
      </c>
      <c r="AP236" s="296">
        <v>0</v>
      </c>
      <c r="AQ236" s="296">
        <v>0</v>
      </c>
      <c r="AR236" s="296">
        <v>0</v>
      </c>
      <c r="AS236" s="296">
        <v>0</v>
      </c>
      <c r="AT236" s="296">
        <v>0</v>
      </c>
      <c r="AU236" s="296">
        <v>0</v>
      </c>
      <c r="AV236" s="296">
        <v>0</v>
      </c>
      <c r="AW236" s="296">
        <v>0</v>
      </c>
      <c r="AX236" s="296">
        <v>0</v>
      </c>
      <c r="AY236" s="296">
        <v>0</v>
      </c>
      <c r="AZ236" s="296">
        <v>0</v>
      </c>
      <c r="BA236" s="296">
        <v>0</v>
      </c>
      <c r="BB236" s="296">
        <v>0</v>
      </c>
      <c r="BC236" s="296">
        <v>0</v>
      </c>
      <c r="BD236" s="296">
        <v>0</v>
      </c>
      <c r="BE236" s="296">
        <v>0</v>
      </c>
      <c r="BF236" s="296">
        <v>0</v>
      </c>
      <c r="BG236" s="296">
        <v>0</v>
      </c>
      <c r="BH236" s="296">
        <v>0</v>
      </c>
      <c r="BI236" s="296">
        <v>0</v>
      </c>
      <c r="BJ236" s="296">
        <v>0</v>
      </c>
      <c r="BK236" s="296">
        <v>0</v>
      </c>
      <c r="BL236" s="296">
        <v>0</v>
      </c>
      <c r="BM236" s="296">
        <v>0</v>
      </c>
      <c r="BN236" s="296">
        <v>0</v>
      </c>
      <c r="BO236" s="296">
        <v>0</v>
      </c>
      <c r="BP236" s="296">
        <v>0</v>
      </c>
      <c r="BQ236" s="296">
        <v>0</v>
      </c>
      <c r="BR236" s="296">
        <v>0</v>
      </c>
      <c r="BS236" s="296">
        <v>0</v>
      </c>
      <c r="BT236" s="296">
        <v>0</v>
      </c>
      <c r="BU236" s="296">
        <v>0</v>
      </c>
      <c r="BV236" s="296">
        <v>0</v>
      </c>
      <c r="BW236" s="296">
        <v>0</v>
      </c>
      <c r="BX236" s="296">
        <v>0</v>
      </c>
      <c r="BY236" s="296">
        <v>0</v>
      </c>
      <c r="BZ236" s="296">
        <v>0</v>
      </c>
      <c r="CA236" s="296">
        <v>0</v>
      </c>
      <c r="CB236" s="296">
        <v>0</v>
      </c>
      <c r="CC236" s="296">
        <v>0</v>
      </c>
      <c r="CD236" s="296">
        <v>0</v>
      </c>
      <c r="CE236" s="296">
        <v>0</v>
      </c>
      <c r="CF236" s="296">
        <v>0</v>
      </c>
      <c r="CG236" s="296">
        <v>0</v>
      </c>
      <c r="CH236" s="296">
        <v>0</v>
      </c>
      <c r="CI236" s="296">
        <v>0</v>
      </c>
      <c r="CJ236" s="296">
        <v>0</v>
      </c>
      <c r="CK236" s="296">
        <v>0</v>
      </c>
      <c r="CL236" s="296">
        <v>0</v>
      </c>
      <c r="CM236" s="296">
        <v>0</v>
      </c>
      <c r="CN236" s="296">
        <v>0</v>
      </c>
      <c r="CO236" s="296">
        <v>0</v>
      </c>
      <c r="CP236" s="296">
        <v>0</v>
      </c>
      <c r="CQ236" s="296">
        <v>0</v>
      </c>
      <c r="CR236" s="296">
        <v>0</v>
      </c>
      <c r="CS236" s="296">
        <v>0</v>
      </c>
      <c r="CT236" s="296">
        <v>0</v>
      </c>
      <c r="CU236" s="296">
        <v>0</v>
      </c>
      <c r="CV236" s="296">
        <v>0</v>
      </c>
      <c r="CW236" s="296">
        <v>0</v>
      </c>
      <c r="CX236" s="296">
        <v>0</v>
      </c>
      <c r="CY236" s="296">
        <v>0</v>
      </c>
      <c r="CZ236" s="296">
        <v>0</v>
      </c>
      <c r="DA236" s="296">
        <v>0</v>
      </c>
      <c r="DB236" s="296">
        <v>0</v>
      </c>
      <c r="DC236" s="296">
        <v>0</v>
      </c>
      <c r="DD236" s="296">
        <v>0</v>
      </c>
      <c r="DE236" s="296">
        <v>0</v>
      </c>
      <c r="DF236" s="296">
        <v>0</v>
      </c>
      <c r="DG236" s="296">
        <v>0</v>
      </c>
      <c r="DH236" s="296">
        <v>0</v>
      </c>
      <c r="DI236" s="296">
        <v>0</v>
      </c>
      <c r="DJ236" s="296">
        <v>0</v>
      </c>
      <c r="DK236" s="296">
        <v>0</v>
      </c>
      <c r="DL236" s="296">
        <v>0</v>
      </c>
      <c r="DM236" s="296">
        <v>0</v>
      </c>
      <c r="DN236" s="296">
        <v>0</v>
      </c>
      <c r="DO236" s="296">
        <v>0</v>
      </c>
      <c r="DP236" s="296">
        <v>0</v>
      </c>
      <c r="DQ236" s="296">
        <v>0</v>
      </c>
      <c r="DR236" s="296">
        <v>0</v>
      </c>
      <c r="DS236" s="296">
        <v>0</v>
      </c>
      <c r="DT236" s="296">
        <v>0</v>
      </c>
      <c r="DU236" s="296">
        <v>0</v>
      </c>
      <c r="DV236" s="296">
        <v>0</v>
      </c>
      <c r="DW236" s="53"/>
      <c r="DX236" s="55">
        <f>SUM(G236:DW236)</f>
        <v>0</v>
      </c>
    </row>
    <row r="237" spans="1:128" hidden="1" x14ac:dyDescent="0.2">
      <c r="A237" s="10" t="str">
        <f ca="1">Language!A$1429</f>
        <v>Возврат бюджетного финансирования</v>
      </c>
      <c r="C237" s="46" t="str">
        <f ca="1">Параметры!$C$70</f>
        <v>тыс. руб.</v>
      </c>
      <c r="E237" s="6" t="s">
        <v>1953</v>
      </c>
      <c r="F237" s="6" t="s">
        <v>2962</v>
      </c>
      <c r="G237" s="296">
        <v>0</v>
      </c>
      <c r="H237" s="296">
        <v>0</v>
      </c>
      <c r="I237" s="296">
        <v>0</v>
      </c>
      <c r="J237" s="296">
        <v>0</v>
      </c>
      <c r="K237" s="296">
        <v>0</v>
      </c>
      <c r="L237" s="296">
        <v>0</v>
      </c>
      <c r="M237" s="296">
        <v>0</v>
      </c>
      <c r="N237" s="296">
        <v>0</v>
      </c>
      <c r="O237" s="296">
        <v>0</v>
      </c>
      <c r="P237" s="296">
        <v>0</v>
      </c>
      <c r="Q237" s="296">
        <v>0</v>
      </c>
      <c r="R237" s="296">
        <v>0</v>
      </c>
      <c r="S237" s="296">
        <v>0</v>
      </c>
      <c r="T237" s="296">
        <v>0</v>
      </c>
      <c r="U237" s="296">
        <v>0</v>
      </c>
      <c r="V237" s="296">
        <v>0</v>
      </c>
      <c r="W237" s="296">
        <v>0</v>
      </c>
      <c r="X237" s="296">
        <v>0</v>
      </c>
      <c r="Y237" s="296">
        <v>0</v>
      </c>
      <c r="Z237" s="296">
        <v>0</v>
      </c>
      <c r="AA237" s="296">
        <v>0</v>
      </c>
      <c r="AB237" s="296">
        <v>0</v>
      </c>
      <c r="AC237" s="296">
        <v>0</v>
      </c>
      <c r="AD237" s="296">
        <v>0</v>
      </c>
      <c r="AE237" s="296">
        <v>0</v>
      </c>
      <c r="AF237" s="296">
        <v>0</v>
      </c>
      <c r="AG237" s="296">
        <v>0</v>
      </c>
      <c r="AH237" s="296">
        <v>0</v>
      </c>
      <c r="AI237" s="296">
        <v>0</v>
      </c>
      <c r="AJ237" s="296">
        <v>0</v>
      </c>
      <c r="AK237" s="296">
        <v>0</v>
      </c>
      <c r="AL237" s="296">
        <v>0</v>
      </c>
      <c r="AM237" s="296">
        <v>0</v>
      </c>
      <c r="AN237" s="296">
        <v>0</v>
      </c>
      <c r="AO237" s="296">
        <v>0</v>
      </c>
      <c r="AP237" s="296">
        <v>0</v>
      </c>
      <c r="AQ237" s="296">
        <v>0</v>
      </c>
      <c r="AR237" s="296">
        <v>0</v>
      </c>
      <c r="AS237" s="296">
        <v>0</v>
      </c>
      <c r="AT237" s="296">
        <v>0</v>
      </c>
      <c r="AU237" s="296">
        <v>0</v>
      </c>
      <c r="AV237" s="296">
        <v>0</v>
      </c>
      <c r="AW237" s="296">
        <v>0</v>
      </c>
      <c r="AX237" s="296">
        <v>0</v>
      </c>
      <c r="AY237" s="296">
        <v>0</v>
      </c>
      <c r="AZ237" s="296">
        <v>0</v>
      </c>
      <c r="BA237" s="296">
        <v>0</v>
      </c>
      <c r="BB237" s="296">
        <v>0</v>
      </c>
      <c r="BC237" s="296">
        <v>0</v>
      </c>
      <c r="BD237" s="296">
        <v>0</v>
      </c>
      <c r="BE237" s="296">
        <v>0</v>
      </c>
      <c r="BF237" s="296">
        <v>0</v>
      </c>
      <c r="BG237" s="296">
        <v>0</v>
      </c>
      <c r="BH237" s="296">
        <v>0</v>
      </c>
      <c r="BI237" s="296">
        <v>0</v>
      </c>
      <c r="BJ237" s="296">
        <v>0</v>
      </c>
      <c r="BK237" s="296">
        <v>0</v>
      </c>
      <c r="BL237" s="296">
        <v>0</v>
      </c>
      <c r="BM237" s="296">
        <v>0</v>
      </c>
      <c r="BN237" s="296">
        <v>0</v>
      </c>
      <c r="BO237" s="296">
        <v>0</v>
      </c>
      <c r="BP237" s="296">
        <v>0</v>
      </c>
      <c r="BQ237" s="296">
        <v>0</v>
      </c>
      <c r="BR237" s="296">
        <v>0</v>
      </c>
      <c r="BS237" s="296">
        <v>0</v>
      </c>
      <c r="BT237" s="296">
        <v>0</v>
      </c>
      <c r="BU237" s="296">
        <v>0</v>
      </c>
      <c r="BV237" s="296">
        <v>0</v>
      </c>
      <c r="BW237" s="296">
        <v>0</v>
      </c>
      <c r="BX237" s="296">
        <v>0</v>
      </c>
      <c r="BY237" s="296">
        <v>0</v>
      </c>
      <c r="BZ237" s="296">
        <v>0</v>
      </c>
      <c r="CA237" s="296">
        <v>0</v>
      </c>
      <c r="CB237" s="296">
        <v>0</v>
      </c>
      <c r="CC237" s="296">
        <v>0</v>
      </c>
      <c r="CD237" s="296">
        <v>0</v>
      </c>
      <c r="CE237" s="296">
        <v>0</v>
      </c>
      <c r="CF237" s="296">
        <v>0</v>
      </c>
      <c r="CG237" s="296">
        <v>0</v>
      </c>
      <c r="CH237" s="296">
        <v>0</v>
      </c>
      <c r="CI237" s="296">
        <v>0</v>
      </c>
      <c r="CJ237" s="296">
        <v>0</v>
      </c>
      <c r="CK237" s="296">
        <v>0</v>
      </c>
      <c r="CL237" s="296">
        <v>0</v>
      </c>
      <c r="CM237" s="296">
        <v>0</v>
      </c>
      <c r="CN237" s="296">
        <v>0</v>
      </c>
      <c r="CO237" s="296">
        <v>0</v>
      </c>
      <c r="CP237" s="296">
        <v>0</v>
      </c>
      <c r="CQ237" s="296">
        <v>0</v>
      </c>
      <c r="CR237" s="296">
        <v>0</v>
      </c>
      <c r="CS237" s="296">
        <v>0</v>
      </c>
      <c r="CT237" s="296">
        <v>0</v>
      </c>
      <c r="CU237" s="296">
        <v>0</v>
      </c>
      <c r="CV237" s="296">
        <v>0</v>
      </c>
      <c r="CW237" s="296">
        <v>0</v>
      </c>
      <c r="CX237" s="296">
        <v>0</v>
      </c>
      <c r="CY237" s="296">
        <v>0</v>
      </c>
      <c r="CZ237" s="296">
        <v>0</v>
      </c>
      <c r="DA237" s="296">
        <v>0</v>
      </c>
      <c r="DB237" s="296">
        <v>0</v>
      </c>
      <c r="DC237" s="296">
        <v>0</v>
      </c>
      <c r="DD237" s="296">
        <v>0</v>
      </c>
      <c r="DE237" s="296">
        <v>0</v>
      </c>
      <c r="DF237" s="296">
        <v>0</v>
      </c>
      <c r="DG237" s="296">
        <v>0</v>
      </c>
      <c r="DH237" s="296">
        <v>0</v>
      </c>
      <c r="DI237" s="296">
        <v>0</v>
      </c>
      <c r="DJ237" s="296">
        <v>0</v>
      </c>
      <c r="DK237" s="296">
        <v>0</v>
      </c>
      <c r="DL237" s="296">
        <v>0</v>
      </c>
      <c r="DM237" s="296">
        <v>0</v>
      </c>
      <c r="DN237" s="296">
        <v>0</v>
      </c>
      <c r="DO237" s="296">
        <v>0</v>
      </c>
      <c r="DP237" s="296">
        <v>0</v>
      </c>
      <c r="DQ237" s="296">
        <v>0</v>
      </c>
      <c r="DR237" s="296">
        <v>0</v>
      </c>
      <c r="DS237" s="296">
        <v>0</v>
      </c>
      <c r="DT237" s="296">
        <v>0</v>
      </c>
      <c r="DU237" s="296">
        <v>0</v>
      </c>
      <c r="DV237" s="296">
        <v>0</v>
      </c>
      <c r="DW237" s="53"/>
      <c r="DX237" s="55">
        <f>SUM(G237:DW237)</f>
        <v>0</v>
      </c>
    </row>
    <row r="238" spans="1:128" hidden="1" x14ac:dyDescent="0.2">
      <c r="A238" s="10" t="str">
        <f ca="1">Language!A$1430</f>
        <v>Платежи за использование бюджетного финансирования</v>
      </c>
      <c r="C238" s="46" t="str">
        <f ca="1">Параметры!$C$70</f>
        <v>тыс. руб.</v>
      </c>
      <c r="E238" s="6" t="s">
        <v>1954</v>
      </c>
      <c r="F238" s="6" t="s">
        <v>2962</v>
      </c>
      <c r="G238" s="296">
        <v>0</v>
      </c>
      <c r="H238" s="296">
        <v>0</v>
      </c>
      <c r="I238" s="296">
        <v>0</v>
      </c>
      <c r="J238" s="296">
        <v>0</v>
      </c>
      <c r="K238" s="296">
        <v>0</v>
      </c>
      <c r="L238" s="296">
        <v>0</v>
      </c>
      <c r="M238" s="296">
        <v>0</v>
      </c>
      <c r="N238" s="296">
        <v>0</v>
      </c>
      <c r="O238" s="296">
        <v>0</v>
      </c>
      <c r="P238" s="296">
        <v>0</v>
      </c>
      <c r="Q238" s="296">
        <v>0</v>
      </c>
      <c r="R238" s="296">
        <v>0</v>
      </c>
      <c r="S238" s="296">
        <v>0</v>
      </c>
      <c r="T238" s="296">
        <v>0</v>
      </c>
      <c r="U238" s="296">
        <v>0</v>
      </c>
      <c r="V238" s="296">
        <v>0</v>
      </c>
      <c r="W238" s="296">
        <v>0</v>
      </c>
      <c r="X238" s="296">
        <v>0</v>
      </c>
      <c r="Y238" s="296">
        <v>0</v>
      </c>
      <c r="Z238" s="296">
        <v>0</v>
      </c>
      <c r="AA238" s="296">
        <v>0</v>
      </c>
      <c r="AB238" s="296">
        <v>0</v>
      </c>
      <c r="AC238" s="296">
        <v>0</v>
      </c>
      <c r="AD238" s="296">
        <v>0</v>
      </c>
      <c r="AE238" s="296">
        <v>0</v>
      </c>
      <c r="AF238" s="296">
        <v>0</v>
      </c>
      <c r="AG238" s="296">
        <v>0</v>
      </c>
      <c r="AH238" s="296">
        <v>0</v>
      </c>
      <c r="AI238" s="296">
        <v>0</v>
      </c>
      <c r="AJ238" s="296">
        <v>0</v>
      </c>
      <c r="AK238" s="296">
        <v>0</v>
      </c>
      <c r="AL238" s="296">
        <v>0</v>
      </c>
      <c r="AM238" s="296">
        <v>0</v>
      </c>
      <c r="AN238" s="296">
        <v>0</v>
      </c>
      <c r="AO238" s="296">
        <v>0</v>
      </c>
      <c r="AP238" s="296">
        <v>0</v>
      </c>
      <c r="AQ238" s="296">
        <v>0</v>
      </c>
      <c r="AR238" s="296">
        <v>0</v>
      </c>
      <c r="AS238" s="296">
        <v>0</v>
      </c>
      <c r="AT238" s="296">
        <v>0</v>
      </c>
      <c r="AU238" s="296">
        <v>0</v>
      </c>
      <c r="AV238" s="296">
        <v>0</v>
      </c>
      <c r="AW238" s="296">
        <v>0</v>
      </c>
      <c r="AX238" s="296">
        <v>0</v>
      </c>
      <c r="AY238" s="296">
        <v>0</v>
      </c>
      <c r="AZ238" s="296">
        <v>0</v>
      </c>
      <c r="BA238" s="296">
        <v>0</v>
      </c>
      <c r="BB238" s="296">
        <v>0</v>
      </c>
      <c r="BC238" s="296">
        <v>0</v>
      </c>
      <c r="BD238" s="296">
        <v>0</v>
      </c>
      <c r="BE238" s="296">
        <v>0</v>
      </c>
      <c r="BF238" s="296">
        <v>0</v>
      </c>
      <c r="BG238" s="296">
        <v>0</v>
      </c>
      <c r="BH238" s="296">
        <v>0</v>
      </c>
      <c r="BI238" s="296">
        <v>0</v>
      </c>
      <c r="BJ238" s="296">
        <v>0</v>
      </c>
      <c r="BK238" s="296">
        <v>0</v>
      </c>
      <c r="BL238" s="296">
        <v>0</v>
      </c>
      <c r="BM238" s="296">
        <v>0</v>
      </c>
      <c r="BN238" s="296">
        <v>0</v>
      </c>
      <c r="BO238" s="296">
        <v>0</v>
      </c>
      <c r="BP238" s="296">
        <v>0</v>
      </c>
      <c r="BQ238" s="296">
        <v>0</v>
      </c>
      <c r="BR238" s="296">
        <v>0</v>
      </c>
      <c r="BS238" s="296">
        <v>0</v>
      </c>
      <c r="BT238" s="296">
        <v>0</v>
      </c>
      <c r="BU238" s="296">
        <v>0</v>
      </c>
      <c r="BV238" s="296">
        <v>0</v>
      </c>
      <c r="BW238" s="296">
        <v>0</v>
      </c>
      <c r="BX238" s="296">
        <v>0</v>
      </c>
      <c r="BY238" s="296">
        <v>0</v>
      </c>
      <c r="BZ238" s="296">
        <v>0</v>
      </c>
      <c r="CA238" s="296">
        <v>0</v>
      </c>
      <c r="CB238" s="296">
        <v>0</v>
      </c>
      <c r="CC238" s="296">
        <v>0</v>
      </c>
      <c r="CD238" s="296">
        <v>0</v>
      </c>
      <c r="CE238" s="296">
        <v>0</v>
      </c>
      <c r="CF238" s="296">
        <v>0</v>
      </c>
      <c r="CG238" s="296">
        <v>0</v>
      </c>
      <c r="CH238" s="296">
        <v>0</v>
      </c>
      <c r="CI238" s="296">
        <v>0</v>
      </c>
      <c r="CJ238" s="296">
        <v>0</v>
      </c>
      <c r="CK238" s="296">
        <v>0</v>
      </c>
      <c r="CL238" s="296">
        <v>0</v>
      </c>
      <c r="CM238" s="296">
        <v>0</v>
      </c>
      <c r="CN238" s="296">
        <v>0</v>
      </c>
      <c r="CO238" s="296">
        <v>0</v>
      </c>
      <c r="CP238" s="296">
        <v>0</v>
      </c>
      <c r="CQ238" s="296">
        <v>0</v>
      </c>
      <c r="CR238" s="296">
        <v>0</v>
      </c>
      <c r="CS238" s="296">
        <v>0</v>
      </c>
      <c r="CT238" s="296">
        <v>0</v>
      </c>
      <c r="CU238" s="296">
        <v>0</v>
      </c>
      <c r="CV238" s="296">
        <v>0</v>
      </c>
      <c r="CW238" s="296">
        <v>0</v>
      </c>
      <c r="CX238" s="296">
        <v>0</v>
      </c>
      <c r="CY238" s="296">
        <v>0</v>
      </c>
      <c r="CZ238" s="296">
        <v>0</v>
      </c>
      <c r="DA238" s="296">
        <v>0</v>
      </c>
      <c r="DB238" s="296">
        <v>0</v>
      </c>
      <c r="DC238" s="296">
        <v>0</v>
      </c>
      <c r="DD238" s="296">
        <v>0</v>
      </c>
      <c r="DE238" s="296">
        <v>0</v>
      </c>
      <c r="DF238" s="296">
        <v>0</v>
      </c>
      <c r="DG238" s="296">
        <v>0</v>
      </c>
      <c r="DH238" s="296">
        <v>0</v>
      </c>
      <c r="DI238" s="296">
        <v>0</v>
      </c>
      <c r="DJ238" s="296">
        <v>0</v>
      </c>
      <c r="DK238" s="296">
        <v>0</v>
      </c>
      <c r="DL238" s="296">
        <v>0</v>
      </c>
      <c r="DM238" s="296">
        <v>0</v>
      </c>
      <c r="DN238" s="296">
        <v>0</v>
      </c>
      <c r="DO238" s="296">
        <v>0</v>
      </c>
      <c r="DP238" s="296">
        <v>0</v>
      </c>
      <c r="DQ238" s="296">
        <v>0</v>
      </c>
      <c r="DR238" s="296">
        <v>0</v>
      </c>
      <c r="DS238" s="296">
        <v>0</v>
      </c>
      <c r="DT238" s="296">
        <v>0</v>
      </c>
      <c r="DU238" s="296">
        <v>0</v>
      </c>
      <c r="DV238" s="296">
        <v>0</v>
      </c>
      <c r="DW238" s="53"/>
      <c r="DX238" s="55">
        <f>SUM(G238:DW238)</f>
        <v>0</v>
      </c>
    </row>
    <row r="239" spans="1:128" hidden="1" x14ac:dyDescent="0.2">
      <c r="A239" s="10"/>
      <c r="F239" s="6" t="s">
        <v>2961</v>
      </c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5"/>
      <c r="BR239" s="45"/>
      <c r="BS239" s="45"/>
      <c r="BT239" s="45"/>
      <c r="BU239" s="45"/>
      <c r="BV239" s="45"/>
      <c r="BW239" s="45"/>
      <c r="BX239" s="45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/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5"/>
      <c r="CV239" s="45"/>
      <c r="CW239" s="45"/>
      <c r="CX239" s="45"/>
      <c r="CY239" s="45"/>
      <c r="CZ239" s="45"/>
      <c r="DA239" s="45"/>
      <c r="DB239" s="45"/>
      <c r="DC239" s="45"/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/>
      <c r="DO239" s="45"/>
      <c r="DP239" s="45"/>
      <c r="DQ239" s="45"/>
      <c r="DR239" s="45"/>
      <c r="DS239" s="45"/>
      <c r="DT239" s="45"/>
      <c r="DU239" s="45"/>
      <c r="DV239" s="45"/>
      <c r="DW239" s="53"/>
      <c r="DX239" s="55"/>
    </row>
    <row r="240" spans="1:128" s="32" customFormat="1" hidden="1" x14ac:dyDescent="0.2">
      <c r="A240" s="22" t="str">
        <f ca="1">Language!A$1356</f>
        <v>Денежный поток для расчета эффективности</v>
      </c>
      <c r="B240" s="87"/>
      <c r="C240" s="46" t="str">
        <f ca="1">Параметры!$C$70</f>
        <v>тыс. руб.</v>
      </c>
      <c r="D240" s="6"/>
      <c r="E240" s="6"/>
      <c r="F240" s="6" t="s">
        <v>693</v>
      </c>
      <c r="G240" s="56">
        <f ca="1">G233-G236+G237+G238</f>
        <v>25.155000000000001</v>
      </c>
      <c r="H240" s="56">
        <f t="shared" ref="H240:N240" ca="1" si="197">H233-H236+H237+H238</f>
        <v>425.19723002722031</v>
      </c>
      <c r="I240" s="56">
        <f t="shared" ca="1" si="197"/>
        <v>427.60135698411614</v>
      </c>
      <c r="J240" s="56">
        <f t="shared" ca="1" si="197"/>
        <v>516.06101848019875</v>
      </c>
      <c r="K240" s="56">
        <f t="shared" ca="1" si="197"/>
        <v>901.50968478076334</v>
      </c>
      <c r="L240" s="56">
        <f t="shared" ca="1" si="197"/>
        <v>1148.1731861168885</v>
      </c>
      <c r="M240" s="56">
        <f t="shared" ca="1" si="197"/>
        <v>1159.1548898152178</v>
      </c>
      <c r="N240" s="56">
        <f t="shared" ca="1" si="197"/>
        <v>1176.9203275792238</v>
      </c>
      <c r="O240" s="56">
        <f t="shared" ref="O240:AT240" ca="1" si="198">O233-O236+O237+O238</f>
        <v>1206.7384291744131</v>
      </c>
      <c r="P240" s="56">
        <f t="shared" ca="1" si="198"/>
        <v>1800.076192159026</v>
      </c>
      <c r="Q240" s="56">
        <f t="shared" ca="1" si="198"/>
        <v>5559.8492374081507</v>
      </c>
      <c r="R240" s="56">
        <f t="shared" ca="1" si="198"/>
        <v>12104.950330457043</v>
      </c>
      <c r="S240" s="56">
        <f t="shared" ca="1" si="198"/>
        <v>12173.746990696987</v>
      </c>
      <c r="T240" s="56">
        <f t="shared" ca="1" si="198"/>
        <v>12244.25314612912</v>
      </c>
      <c r="U240" s="56">
        <f t="shared" ca="1" si="198"/>
        <v>12314.400999015967</v>
      </c>
      <c r="V240" s="56">
        <f t="shared" ca="1" si="198"/>
        <v>12448.782764071899</v>
      </c>
      <c r="W240" s="56">
        <f t="shared" ca="1" si="198"/>
        <v>7876.010619346468</v>
      </c>
      <c r="X240" s="56">
        <f t="shared" ca="1" si="198"/>
        <v>7920.6134052783173</v>
      </c>
      <c r="Y240" s="56">
        <f t="shared" ca="1" si="198"/>
        <v>7965.4683818465883</v>
      </c>
      <c r="Z240" s="56">
        <f t="shared" ca="1" si="198"/>
        <v>8010.5769749736201</v>
      </c>
      <c r="AA240" s="56">
        <f t="shared" ca="1" si="198"/>
        <v>8196.9493749930116</v>
      </c>
      <c r="AB240" s="56">
        <f t="shared" ca="1" si="198"/>
        <v>12877.551120728163</v>
      </c>
      <c r="AC240" s="56">
        <f t="shared" ca="1" si="198"/>
        <v>12950.433343815834</v>
      </c>
      <c r="AD240" s="56">
        <f t="shared" ca="1" si="198"/>
        <v>13023.727653589061</v>
      </c>
      <c r="AE240" s="56">
        <f t="shared" ca="1" si="198"/>
        <v>13097.436380045712</v>
      </c>
      <c r="AF240" s="56">
        <f t="shared" ca="1" si="198"/>
        <v>13171.561866358179</v>
      </c>
      <c r="AG240" s="56">
        <f t="shared" ca="1" si="198"/>
        <v>13246.106468947119</v>
      </c>
      <c r="AH240" s="56">
        <f t="shared" ca="1" si="198"/>
        <v>13321.072557556898</v>
      </c>
      <c r="AI240" s="56">
        <f t="shared" ca="1" si="198"/>
        <v>8428.2063627007774</v>
      </c>
      <c r="AJ240" s="56">
        <f t="shared" ca="1" si="198"/>
        <v>8475.9313436477969</v>
      </c>
      <c r="AK240" s="56">
        <f t="shared" ca="1" si="198"/>
        <v>8523.9261685758174</v>
      </c>
      <c r="AL240" s="56">
        <f t="shared" ca="1" si="198"/>
        <v>8572.1923632218168</v>
      </c>
      <c r="AM240" s="56">
        <f t="shared" ca="1" si="198"/>
        <v>8771.6108312424985</v>
      </c>
      <c r="AN240" s="56">
        <f t="shared" ca="1" si="198"/>
        <v>13779.854699179161</v>
      </c>
      <c r="AO240" s="56">
        <f t="shared" ca="1" si="198"/>
        <v>13857.838677882948</v>
      </c>
      <c r="AP240" s="56">
        <f t="shared" ca="1" si="198"/>
        <v>13936.263589340202</v>
      </c>
      <c r="AQ240" s="56">
        <f t="shared" ca="1" si="198"/>
        <v>14015.131926648994</v>
      </c>
      <c r="AR240" s="56">
        <f t="shared" ca="1" si="198"/>
        <v>14094.446197003093</v>
      </c>
      <c r="AS240" s="56">
        <f t="shared" ca="1" si="198"/>
        <v>14174.208921773483</v>
      </c>
      <c r="AT240" s="56">
        <f t="shared" ca="1" si="198"/>
        <v>14254.422636585818</v>
      </c>
      <c r="AU240" s="56">
        <f t="shared" ref="AU240:BZ240" ca="1" si="199">AU233-AU236+AU237+AU238</f>
        <v>9019.0558080896935</v>
      </c>
      <c r="AV240" s="56">
        <f t="shared" ca="1" si="199"/>
        <v>9070.1215377031531</v>
      </c>
      <c r="AW240" s="56">
        <f t="shared" ca="1" si="199"/>
        <v>9121.4760003760912</v>
      </c>
      <c r="AX240" s="56">
        <f t="shared" ca="1" si="199"/>
        <v>9173.1208286472884</v>
      </c>
      <c r="AY240" s="56">
        <f t="shared" ca="1" si="199"/>
        <v>9386.4985894294514</v>
      </c>
      <c r="AZ240" s="56">
        <f t="shared" ca="1" si="199"/>
        <v>14745.319528121669</v>
      </c>
      <c r="BA240" s="56">
        <f t="shared" ca="1" si="199"/>
        <v>14828.762385334827</v>
      </c>
      <c r="BB240" s="56">
        <f t="shared" ca="1" si="199"/>
        <v>14912.677040594081</v>
      </c>
      <c r="BC240" s="56">
        <f t="shared" ca="1" si="199"/>
        <v>14997.066161514367</v>
      </c>
      <c r="BD240" s="56">
        <f t="shared" ca="1" si="199"/>
        <v>15081.932430793502</v>
      </c>
      <c r="BE240" s="56">
        <f t="shared" ca="1" si="199"/>
        <v>15167.278546297452</v>
      </c>
      <c r="BF240" s="56">
        <f t="shared" ca="1" si="199"/>
        <v>15253.107221146842</v>
      </c>
      <c r="BG240" s="56">
        <f t="shared" ca="1" si="199"/>
        <v>9651.2647146560521</v>
      </c>
      <c r="BH240" s="56">
        <f t="shared" ca="1" si="199"/>
        <v>9705.9050453423879</v>
      </c>
      <c r="BI240" s="56">
        <f t="shared" ca="1" si="199"/>
        <v>9760.8543204025682</v>
      </c>
      <c r="BJ240" s="56">
        <f t="shared" ca="1" si="199"/>
        <v>9816.1142866526388</v>
      </c>
      <c r="BK240" s="56">
        <f t="shared" ca="1" si="199"/>
        <v>10044.428490689545</v>
      </c>
      <c r="BL240" s="56">
        <f t="shared" ca="1" si="199"/>
        <v>15778.366895090261</v>
      </c>
      <c r="BM240" s="56">
        <f t="shared" ca="1" si="199"/>
        <v>15867.650752308282</v>
      </c>
      <c r="BN240" s="56">
        <f t="shared" ca="1" si="199"/>
        <v>15957.439433435671</v>
      </c>
      <c r="BO240" s="56">
        <f t="shared" ca="1" si="199"/>
        <v>16047.735792820316</v>
      </c>
      <c r="BP240" s="56">
        <f t="shared" ca="1" si="199"/>
        <v>16138.542700948996</v>
      </c>
      <c r="BQ240" s="56">
        <f t="shared" ca="1" si="199"/>
        <v>16229.863044538344</v>
      </c>
      <c r="BR240" s="56">
        <f t="shared" ca="1" si="199"/>
        <v>16321.69972662731</v>
      </c>
      <c r="BS240" s="56">
        <f t="shared" ca="1" si="199"/>
        <v>10327.728244681864</v>
      </c>
      <c r="BT240" s="56">
        <f t="shared" ca="1" si="199"/>
        <v>10386.19339851636</v>
      </c>
      <c r="BU240" s="56">
        <f t="shared" ca="1" si="199"/>
        <v>10444.98912283063</v>
      </c>
      <c r="BV240" s="56">
        <f t="shared" ca="1" si="199"/>
        <v>10504.117286718436</v>
      </c>
      <c r="BW240" s="56">
        <f t="shared" ca="1" si="199"/>
        <v>10748.413485037714</v>
      </c>
      <c r="BX240" s="56">
        <f t="shared" ca="1" si="199"/>
        <v>16883.727577746551</v>
      </c>
      <c r="BY240" s="56">
        <f t="shared" ca="1" si="199"/>
        <v>16979.261304969932</v>
      </c>
      <c r="BZ240" s="56">
        <f t="shared" ca="1" si="199"/>
        <v>17075.335193776074</v>
      </c>
      <c r="CA240" s="56">
        <f t="shared" ref="CA240:DF240" ca="1" si="200">CA233-CA236+CA237+CA238</f>
        <v>17171.952298317836</v>
      </c>
      <c r="CB240" s="56">
        <f t="shared" ca="1" si="200"/>
        <v>17269.115690015547</v>
      </c>
      <c r="CC240" s="56">
        <f t="shared" ca="1" si="200"/>
        <v>17366.828457656044</v>
      </c>
      <c r="CD240" s="56">
        <f t="shared" ca="1" si="200"/>
        <v>17465.09370749112</v>
      </c>
      <c r="CE240" s="56">
        <f t="shared" ca="1" si="200"/>
        <v>11051.544221809634</v>
      </c>
      <c r="CF240" s="56">
        <f t="shared" ca="1" si="200"/>
        <v>11114.101936412526</v>
      </c>
      <c r="CG240" s="56">
        <f t="shared" ca="1" si="200"/>
        <v>11177.013361428786</v>
      </c>
      <c r="CH240" s="56">
        <f t="shared" ca="1" si="200"/>
        <v>11240.280496788626</v>
      </c>
      <c r="CI240" s="56">
        <f t="shared" ca="1" si="200"/>
        <v>11501.677428990484</v>
      </c>
      <c r="CJ240" s="56">
        <f t="shared" ca="1" si="200"/>
        <v>18066.463508188805</v>
      </c>
      <c r="CK240" s="56">
        <f t="shared" ca="1" si="200"/>
        <v>18168.684596317718</v>
      </c>
      <c r="CL240" s="56">
        <f t="shared" ca="1" si="200"/>
        <v>18271.483657340777</v>
      </c>
      <c r="CM240" s="56">
        <f t="shared" ca="1" si="200"/>
        <v>18374.863959200091</v>
      </c>
      <c r="CN240" s="56">
        <f t="shared" ca="1" si="200"/>
        <v>18478.828788316554</v>
      </c>
      <c r="CO240" s="56">
        <f t="shared" ca="1" si="200"/>
        <v>18583.381449692009</v>
      </c>
      <c r="CP240" s="56">
        <f t="shared" ca="1" si="200"/>
        <v>18688.525267015528</v>
      </c>
      <c r="CQ240" s="56">
        <f t="shared" ca="1" si="200"/>
        <v>11826.027317336557</v>
      </c>
      <c r="CR240" s="56">
        <f t="shared" ca="1" si="200"/>
        <v>11892.964071961333</v>
      </c>
      <c r="CS240" s="56">
        <f t="shared" ca="1" si="200"/>
        <v>11960.279296728831</v>
      </c>
      <c r="CT240" s="56">
        <f t="shared" ca="1" si="200"/>
        <v>12027.975131563871</v>
      </c>
      <c r="CU240" s="56">
        <f t="shared" ca="1" si="200"/>
        <v>12307.66984901974</v>
      </c>
      <c r="CV240" s="56">
        <f t="shared" ca="1" si="200"/>
        <v>19331.990953762179</v>
      </c>
      <c r="CW240" s="56">
        <f t="shared" ca="1" si="200"/>
        <v>19441.367518059869</v>
      </c>
      <c r="CX240" s="56">
        <f t="shared" ca="1" si="200"/>
        <v>19551.362513354401</v>
      </c>
      <c r="CY240" s="56">
        <f t="shared" ca="1" si="200"/>
        <v>19661.979436344238</v>
      </c>
      <c r="CZ240" s="56">
        <f t="shared" ca="1" si="200"/>
        <v>19773.221803498738</v>
      </c>
      <c r="DA240" s="56">
        <f t="shared" ca="1" si="200"/>
        <v>19885.093151170258</v>
      </c>
      <c r="DB240" s="56">
        <f t="shared" ca="1" si="200"/>
        <v>19997.597035706862</v>
      </c>
      <c r="DC240" s="56">
        <f t="shared" ca="1" si="200"/>
        <v>12654.724229549773</v>
      </c>
      <c r="DD240" s="56">
        <f t="shared" ca="1" si="200"/>
        <v>12726.346556998978</v>
      </c>
      <c r="DE240" s="56">
        <f t="shared" ca="1" si="200"/>
        <v>12798.373847499741</v>
      </c>
      <c r="DF240" s="56">
        <f t="shared" ca="1" si="200"/>
        <v>12870.808390773233</v>
      </c>
      <c r="DG240" s="56">
        <f t="shared" ref="DG240:DV240" ca="1" si="201">DG233-DG236+DG237+DG238</f>
        <v>13170.08173845127</v>
      </c>
      <c r="DH240" s="56">
        <f t="shared" ca="1" si="201"/>
        <v>20686.105320525858</v>
      </c>
      <c r="DI240" s="56">
        <f t="shared" ca="1" si="201"/>
        <v>20803.138244324422</v>
      </c>
      <c r="DJ240" s="56">
        <f t="shared" ca="1" si="201"/>
        <v>20920.832889289235</v>
      </c>
      <c r="DK240" s="56">
        <f t="shared" ca="1" si="201"/>
        <v>21039.192996888247</v>
      </c>
      <c r="DL240" s="56">
        <f t="shared" ca="1" si="201"/>
        <v>21158.222329743454</v>
      </c>
      <c r="DM240" s="56">
        <f t="shared" ca="1" si="201"/>
        <v>21277.924671752629</v>
      </c>
      <c r="DN240" s="56">
        <f t="shared" ca="1" si="201"/>
        <v>21398.30382820611</v>
      </c>
      <c r="DO240" s="56">
        <f t="shared" ca="1" si="201"/>
        <v>13541.42992561854</v>
      </c>
      <c r="DP240" s="56">
        <f t="shared" ca="1" si="201"/>
        <v>13618.065815988677</v>
      </c>
      <c r="DQ240" s="56">
        <f t="shared" ca="1" si="201"/>
        <v>13695.135016824859</v>
      </c>
      <c r="DR240" s="56">
        <f t="shared" ca="1" si="201"/>
        <v>13772.639978127709</v>
      </c>
      <c r="DS240" s="56">
        <f t="shared" ca="1" si="201"/>
        <v>14092.86246014266</v>
      </c>
      <c r="DT240" s="56">
        <f t="shared" ca="1" si="201"/>
        <v>22135.007692962205</v>
      </c>
      <c r="DU240" s="56">
        <f t="shared" ca="1" si="201"/>
        <v>22260.232921427116</v>
      </c>
      <c r="DV240" s="56">
        <f t="shared" ca="1" si="201"/>
        <v>22386.166191539509</v>
      </c>
      <c r="DX240" s="56">
        <f ca="1">SUM(G240:DW240)</f>
        <v>1562253.1214941391</v>
      </c>
    </row>
    <row r="241" spans="1:128" hidden="1" x14ac:dyDescent="0.2">
      <c r="A241" s="10" t="str">
        <f ca="1">Language!A$1357</f>
        <v>Дисконтированный денежный поток</v>
      </c>
      <c r="B241" s="71"/>
      <c r="C241" s="46" t="str">
        <f ca="1">Параметры!$C$70</f>
        <v>тыс. руб.</v>
      </c>
      <c r="F241" s="6" t="s">
        <v>3082</v>
      </c>
      <c r="G241" s="53">
        <f t="shared" ref="G241:N241" ca="1" si="202">G240/G$204</f>
        <v>25.155000000000001</v>
      </c>
      <c r="H241" s="53">
        <f t="shared" ca="1" si="202"/>
        <v>421.83347069429215</v>
      </c>
      <c r="I241" s="53">
        <f t="shared" ca="1" si="202"/>
        <v>420.86256130178288</v>
      </c>
      <c r="J241" s="53">
        <f t="shared" ca="1" si="202"/>
        <v>503.90989201751216</v>
      </c>
      <c r="K241" s="53">
        <f t="shared" ca="1" si="202"/>
        <v>873.31885142649412</v>
      </c>
      <c r="L241" s="53">
        <f t="shared" ca="1" si="202"/>
        <v>1103.4697908573794</v>
      </c>
      <c r="M241" s="53">
        <f t="shared" ca="1" si="202"/>
        <v>1105.2108225799066</v>
      </c>
      <c r="N241" s="53">
        <f t="shared" ca="1" si="202"/>
        <v>1113.2721146913257</v>
      </c>
      <c r="O241" s="53">
        <f t="shared" ref="O241:AT241" ca="1" si="203">O240/O$204</f>
        <v>1132.4473499943617</v>
      </c>
      <c r="P241" s="53">
        <f t="shared" ca="1" si="203"/>
        <v>1675.8933361682364</v>
      </c>
      <c r="Q241" s="53">
        <f t="shared" ca="1" si="203"/>
        <v>5135.3389165795415</v>
      </c>
      <c r="R241" s="53">
        <f t="shared" ca="1" si="203"/>
        <v>11092.251731160914</v>
      </c>
      <c r="S241" s="53">
        <f t="shared" ca="1" si="203"/>
        <v>11067.042718815437</v>
      </c>
      <c r="T241" s="53">
        <f t="shared" ca="1" si="203"/>
        <v>11043.080151855207</v>
      </c>
      <c r="U241" s="53">
        <f t="shared" ca="1" si="203"/>
        <v>11018.483498267904</v>
      </c>
      <c r="V241" s="53">
        <f t="shared" ca="1" si="203"/>
        <v>11050.604401336333</v>
      </c>
      <c r="W241" s="53">
        <f t="shared" ca="1" si="203"/>
        <v>6936.1111841100601</v>
      </c>
      <c r="X241" s="53">
        <f t="shared" ca="1" si="203"/>
        <v>6920.208493303694</v>
      </c>
      <c r="Y241" s="53">
        <f t="shared" ca="1" si="203"/>
        <v>6904.3419162812215</v>
      </c>
      <c r="Z241" s="53">
        <f t="shared" ca="1" si="203"/>
        <v>6888.5113737861193</v>
      </c>
      <c r="AA241" s="53">
        <f t="shared" ca="1" si="203"/>
        <v>6993.0147497584949</v>
      </c>
      <c r="AB241" s="53">
        <f t="shared" ca="1" si="203"/>
        <v>10899.23668150615</v>
      </c>
      <c r="AC241" s="53">
        <f t="shared" ca="1" si="203"/>
        <v>10874.209892665349</v>
      </c>
      <c r="AD241" s="53">
        <f t="shared" ca="1" si="203"/>
        <v>10849.240237030222</v>
      </c>
      <c r="AE241" s="53">
        <f t="shared" ca="1" si="203"/>
        <v>10824.32758681463</v>
      </c>
      <c r="AF241" s="53">
        <f t="shared" ca="1" si="203"/>
        <v>10799.471814497481</v>
      </c>
      <c r="AG241" s="53">
        <f t="shared" ca="1" si="203"/>
        <v>10774.672792821733</v>
      </c>
      <c r="AH241" s="53">
        <f t="shared" ca="1" si="203"/>
        <v>10749.930394794457</v>
      </c>
      <c r="AI241" s="53">
        <f t="shared" ca="1" si="203"/>
        <v>6747.6450428433664</v>
      </c>
      <c r="AJ241" s="53">
        <f t="shared" ca="1" si="203"/>
        <v>6732.1705198744112</v>
      </c>
      <c r="AK241" s="53">
        <f t="shared" ca="1" si="203"/>
        <v>6716.7311696103734</v>
      </c>
      <c r="AL241" s="53">
        <f t="shared" ca="1" si="203"/>
        <v>6701.3269146094881</v>
      </c>
      <c r="AM241" s="53">
        <f t="shared" ca="1" si="203"/>
        <v>6802.9747870873907</v>
      </c>
      <c r="AN241" s="53">
        <f t="shared" ca="1" si="203"/>
        <v>10602.658024811406</v>
      </c>
      <c r="AO241" s="53">
        <f t="shared" ca="1" si="203"/>
        <v>10578.308458616173</v>
      </c>
      <c r="AP241" s="53">
        <f t="shared" ca="1" si="203"/>
        <v>10554.014509583623</v>
      </c>
      <c r="AQ241" s="53">
        <f t="shared" ca="1" si="203"/>
        <v>10529.77605307962</v>
      </c>
      <c r="AR241" s="53">
        <f t="shared" ca="1" si="203"/>
        <v>10505.592964729707</v>
      </c>
      <c r="AS241" s="53">
        <f t="shared" ca="1" si="203"/>
        <v>10481.46512042006</v>
      </c>
      <c r="AT241" s="53">
        <f t="shared" ca="1" si="203"/>
        <v>10457.392396295101</v>
      </c>
      <c r="AU241" s="53">
        <f t="shared" ref="AU241:BZ241" ca="1" si="204">AU240/AU$204</f>
        <v>6564.2552029391818</v>
      </c>
      <c r="AV241" s="53">
        <f t="shared" ca="1" si="204"/>
        <v>6549.1976743133009</v>
      </c>
      <c r="AW241" s="53">
        <f t="shared" ca="1" si="204"/>
        <v>6534.1743989933166</v>
      </c>
      <c r="AX241" s="53">
        <f t="shared" ca="1" si="204"/>
        <v>6519.1853013343589</v>
      </c>
      <c r="AY241" s="53">
        <f t="shared" ca="1" si="204"/>
        <v>6618.0560396333904</v>
      </c>
      <c r="AZ241" s="53">
        <f t="shared" ca="1" si="204"/>
        <v>10314.106672135487</v>
      </c>
      <c r="BA241" s="53">
        <f t="shared" ca="1" si="204"/>
        <v>10290.416343072033</v>
      </c>
      <c r="BB241" s="53">
        <f t="shared" ca="1" si="204"/>
        <v>10266.780152644384</v>
      </c>
      <c r="BC241" s="53">
        <f t="shared" ca="1" si="204"/>
        <v>10243.197979314489</v>
      </c>
      <c r="BD241" s="53">
        <f t="shared" ca="1" si="204"/>
        <v>10219.66970179961</v>
      </c>
      <c r="BE241" s="53">
        <f t="shared" ca="1" si="204"/>
        <v>10196.195199071924</v>
      </c>
      <c r="BF241" s="53">
        <f t="shared" ca="1" si="204"/>
        <v>10172.774350358632</v>
      </c>
      <c r="BG241" s="53">
        <f t="shared" ca="1" si="204"/>
        <v>6385.8090092977609</v>
      </c>
      <c r="BH241" s="53">
        <f t="shared" ca="1" si="204"/>
        <v>6371.1575604510508</v>
      </c>
      <c r="BI241" s="53">
        <f t="shared" ca="1" si="204"/>
        <v>6356.5394669626694</v>
      </c>
      <c r="BJ241" s="53">
        <f t="shared" ca="1" si="204"/>
        <v>6341.9546549638508</v>
      </c>
      <c r="BK241" s="53">
        <f t="shared" ca="1" si="204"/>
        <v>6438.1244463320372</v>
      </c>
      <c r="BL241" s="53">
        <f t="shared" ca="1" si="204"/>
        <v>10033.369261078007</v>
      </c>
      <c r="BM241" s="53">
        <f t="shared" ca="1" si="204"/>
        <v>10010.320630128657</v>
      </c>
      <c r="BN241" s="53">
        <f t="shared" ca="1" si="204"/>
        <v>9987.3246961295408</v>
      </c>
      <c r="BO241" s="53">
        <f t="shared" ca="1" si="204"/>
        <v>9964.3813405817345</v>
      </c>
      <c r="BP241" s="53">
        <f t="shared" ca="1" si="204"/>
        <v>9941.4904452369792</v>
      </c>
      <c r="BQ241" s="53">
        <f t="shared" ca="1" si="204"/>
        <v>9918.6518920971012</v>
      </c>
      <c r="BR241" s="53">
        <f t="shared" ca="1" si="204"/>
        <v>9895.8655634140287</v>
      </c>
      <c r="BS241" s="53">
        <f t="shared" ca="1" si="204"/>
        <v>6212.1768983685442</v>
      </c>
      <c r="BT241" s="53">
        <f t="shared" ca="1" si="204"/>
        <v>6197.9208707700855</v>
      </c>
      <c r="BU241" s="53">
        <f t="shared" ca="1" si="204"/>
        <v>6183.6973217776485</v>
      </c>
      <c r="BV241" s="53">
        <f t="shared" ca="1" si="204"/>
        <v>6169.5061792768374</v>
      </c>
      <c r="BW241" s="53">
        <f t="shared" ca="1" si="204"/>
        <v>6263.0490924712631</v>
      </c>
      <c r="BX241" s="53">
        <f t="shared" ca="1" si="204"/>
        <v>9760.2377423880789</v>
      </c>
      <c r="BY241" s="53">
        <f t="shared" ca="1" si="204"/>
        <v>9737.8137088561271</v>
      </c>
      <c r="BZ241" s="53">
        <f t="shared" ca="1" si="204"/>
        <v>9715.4409667416548</v>
      </c>
      <c r="CA241" s="53">
        <f t="shared" ref="CA241:DF241" ca="1" si="205">CA240/CA$204</f>
        <v>9693.1194005274447</v>
      </c>
      <c r="CB241" s="53">
        <f t="shared" ca="1" si="205"/>
        <v>9670.8488949414332</v>
      </c>
      <c r="CC241" s="53">
        <f t="shared" ca="1" si="205"/>
        <v>9648.6293349571079</v>
      </c>
      <c r="CD241" s="53">
        <f t="shared" ca="1" si="205"/>
        <v>9626.4606057932324</v>
      </c>
      <c r="CE241" s="53">
        <f t="shared" ca="1" si="205"/>
        <v>6043.2323616831982</v>
      </c>
      <c r="CF241" s="53">
        <f t="shared" ca="1" si="205"/>
        <v>6029.3613496370817</v>
      </c>
      <c r="CG241" s="53">
        <f t="shared" ca="1" si="205"/>
        <v>6015.5219603617643</v>
      </c>
      <c r="CH241" s="53">
        <f t="shared" ca="1" si="205"/>
        <v>6001.7141234726469</v>
      </c>
      <c r="CI241" s="53">
        <f t="shared" ca="1" si="205"/>
        <v>6092.7021702330021</v>
      </c>
      <c r="CJ241" s="53">
        <f t="shared" ca="1" si="205"/>
        <v>9494.5092810447968</v>
      </c>
      <c r="CK241" s="53">
        <f t="shared" ca="1" si="205"/>
        <v>9472.6931742377055</v>
      </c>
      <c r="CL241" s="53">
        <f t="shared" ca="1" si="205"/>
        <v>9450.9269887706068</v>
      </c>
      <c r="CM241" s="53">
        <f t="shared" ca="1" si="205"/>
        <v>9429.2106120483313</v>
      </c>
      <c r="CN241" s="53">
        <f t="shared" ca="1" si="205"/>
        <v>9407.5439317173168</v>
      </c>
      <c r="CO241" s="53">
        <f t="shared" ca="1" si="205"/>
        <v>9385.9268356640132</v>
      </c>
      <c r="CP241" s="53">
        <f t="shared" ca="1" si="205"/>
        <v>9364.3592120150915</v>
      </c>
      <c r="CQ241" s="53">
        <f t="shared" ca="1" si="205"/>
        <v>5878.8519060317567</v>
      </c>
      <c r="CR241" s="53">
        <f t="shared" ca="1" si="205"/>
        <v>5865.3557532228024</v>
      </c>
      <c r="CS241" s="53">
        <f t="shared" ca="1" si="205"/>
        <v>5851.8903879683176</v>
      </c>
      <c r="CT241" s="53">
        <f t="shared" ca="1" si="205"/>
        <v>5838.4557415876716</v>
      </c>
      <c r="CU241" s="53">
        <f t="shared" ca="1" si="205"/>
        <v>5926.9589360960099</v>
      </c>
      <c r="CV241" s="53">
        <f t="shared" ca="1" si="205"/>
        <v>9235.9861558544217</v>
      </c>
      <c r="CW241" s="53">
        <f t="shared" ca="1" si="205"/>
        <v>9214.7617266638099</v>
      </c>
      <c r="CX241" s="53">
        <f t="shared" ca="1" si="205"/>
        <v>9193.5858834849223</v>
      </c>
      <c r="CY241" s="53">
        <f t="shared" ca="1" si="205"/>
        <v>9172.4585165865774</v>
      </c>
      <c r="CZ241" s="53">
        <f t="shared" ca="1" si="205"/>
        <v>9151.3795164735984</v>
      </c>
      <c r="DA241" s="53">
        <f t="shared" ca="1" si="205"/>
        <v>9130.3487738865442</v>
      </c>
      <c r="DB241" s="53">
        <f t="shared" ca="1" si="205"/>
        <v>9109.3661798014236</v>
      </c>
      <c r="DC241" s="53">
        <f t="shared" ca="1" si="205"/>
        <v>5718.9150107710457</v>
      </c>
      <c r="DD241" s="53">
        <f t="shared" ca="1" si="205"/>
        <v>5705.783806592457</v>
      </c>
      <c r="DE241" s="53">
        <f t="shared" ca="1" si="205"/>
        <v>5692.6825750551216</v>
      </c>
      <c r="DF241" s="53">
        <f t="shared" ca="1" si="205"/>
        <v>5679.6112491564609</v>
      </c>
      <c r="DG241" s="53">
        <f t="shared" ref="DG241:DV241" ca="1" si="206">DG240/DG$204</f>
        <v>5765.6976655714261</v>
      </c>
      <c r="DH241" s="53">
        <f t="shared" ca="1" si="206"/>
        <v>8984.4756579856839</v>
      </c>
      <c r="DI241" s="53">
        <f t="shared" ca="1" si="206"/>
        <v>8963.8270703961898</v>
      </c>
      <c r="DJ241" s="53">
        <f t="shared" ca="1" si="206"/>
        <v>8943.2257675295477</v>
      </c>
      <c r="DK241" s="53">
        <f t="shared" ca="1" si="206"/>
        <v>8922.6716424593451</v>
      </c>
      <c r="DL241" s="53">
        <f t="shared" ca="1" si="206"/>
        <v>8902.1645884898699</v>
      </c>
      <c r="DM241" s="53">
        <f t="shared" ca="1" si="206"/>
        <v>8881.7044991566072</v>
      </c>
      <c r="DN241" s="53">
        <f t="shared" ca="1" si="206"/>
        <v>8861.2912682243423</v>
      </c>
      <c r="DO241" s="53">
        <f t="shared" ca="1" si="206"/>
        <v>5563.3040827041341</v>
      </c>
      <c r="DP241" s="53">
        <f t="shared" ca="1" si="206"/>
        <v>5550.528158398628</v>
      </c>
      <c r="DQ241" s="53">
        <f t="shared" ca="1" si="206"/>
        <v>5537.7814117971338</v>
      </c>
      <c r="DR241" s="53">
        <f t="shared" ca="1" si="206"/>
        <v>5525.0637775460118</v>
      </c>
      <c r="DS241" s="53">
        <f t="shared" ca="1" si="206"/>
        <v>5608.799605688625</v>
      </c>
      <c r="DT241" s="53">
        <f t="shared" ca="1" si="206"/>
        <v>8739.7899888171814</v>
      </c>
      <c r="DU241" s="53">
        <f t="shared" ca="1" si="206"/>
        <v>8719.7018113732738</v>
      </c>
      <c r="DV241" s="53">
        <f t="shared" ca="1" si="206"/>
        <v>8699.6596506908354</v>
      </c>
      <c r="DX241" s="55">
        <f ca="1">SUM(G241:DW241)</f>
        <v>926341.18745277717</v>
      </c>
    </row>
    <row r="242" spans="1:128" hidden="1" x14ac:dyDescent="0.2">
      <c r="A242" s="10" t="str">
        <f ca="1">Language!A$1358</f>
        <v>Дисконтированный поток нарастающим итогом</v>
      </c>
      <c r="B242" s="71"/>
      <c r="C242" s="46" t="str">
        <f ca="1">Параметры!$C$70</f>
        <v>тыс. руб.</v>
      </c>
      <c r="F242" s="6" t="s">
        <v>3083</v>
      </c>
      <c r="G242" s="53">
        <f ca="1">IF(G$2=1,G241,F242+G241)</f>
        <v>25.155000000000001</v>
      </c>
      <c r="H242" s="53">
        <f t="shared" ref="H242:DV242" ca="1" si="207">IF(H$2=1,H241,G242+H241)</f>
        <v>446.98847069429212</v>
      </c>
      <c r="I242" s="53">
        <f t="shared" ca="1" si="207"/>
        <v>867.85103199607499</v>
      </c>
      <c r="J242" s="53">
        <f t="shared" ca="1" si="207"/>
        <v>1371.7609240135871</v>
      </c>
      <c r="K242" s="53">
        <f t="shared" ca="1" si="207"/>
        <v>2245.079775440081</v>
      </c>
      <c r="L242" s="53">
        <f t="shared" ca="1" si="207"/>
        <v>3348.5495662974604</v>
      </c>
      <c r="M242" s="53">
        <f t="shared" ca="1" si="207"/>
        <v>4453.7603888773665</v>
      </c>
      <c r="N242" s="53">
        <f t="shared" ca="1" si="207"/>
        <v>5567.0325035686919</v>
      </c>
      <c r="O242" s="53">
        <f t="shared" ca="1" si="207"/>
        <v>6699.4798535630534</v>
      </c>
      <c r="P242" s="53">
        <f t="shared" ca="1" si="207"/>
        <v>8375.37318973129</v>
      </c>
      <c r="Q242" s="53">
        <f t="shared" ca="1" si="207"/>
        <v>13510.712106310832</v>
      </c>
      <c r="R242" s="53">
        <f t="shared" ca="1" si="207"/>
        <v>24602.963837471747</v>
      </c>
      <c r="S242" s="53">
        <f t="shared" ca="1" si="207"/>
        <v>35670.006556287182</v>
      </c>
      <c r="T242" s="53">
        <f t="shared" ca="1" si="207"/>
        <v>46713.086708142393</v>
      </c>
      <c r="U242" s="53">
        <f t="shared" ca="1" si="207"/>
        <v>57731.570206410295</v>
      </c>
      <c r="V242" s="53">
        <f t="shared" ca="1" si="207"/>
        <v>68782.174607746623</v>
      </c>
      <c r="W242" s="53">
        <f t="shared" ca="1" si="207"/>
        <v>75718.285791856688</v>
      </c>
      <c r="X242" s="53">
        <f t="shared" ca="1" si="207"/>
        <v>82638.494285160385</v>
      </c>
      <c r="Y242" s="53">
        <f t="shared" ca="1" si="207"/>
        <v>89542.836201441605</v>
      </c>
      <c r="Z242" s="53">
        <f t="shared" ca="1" si="207"/>
        <v>96431.34757522773</v>
      </c>
      <c r="AA242" s="53">
        <f t="shared" ca="1" si="207"/>
        <v>103424.36232498623</v>
      </c>
      <c r="AB242" s="53">
        <f t="shared" ca="1" si="207"/>
        <v>114323.59900649238</v>
      </c>
      <c r="AC242" s="53">
        <f t="shared" ca="1" si="207"/>
        <v>125197.80889915774</v>
      </c>
      <c r="AD242" s="53">
        <f t="shared" ca="1" si="207"/>
        <v>136047.04913618797</v>
      </c>
      <c r="AE242" s="53">
        <f t="shared" ca="1" si="207"/>
        <v>146871.37672300258</v>
      </c>
      <c r="AF242" s="53">
        <f t="shared" ca="1" si="207"/>
        <v>157670.84853750007</v>
      </c>
      <c r="AG242" s="53">
        <f t="shared" ca="1" si="207"/>
        <v>168445.52133032182</v>
      </c>
      <c r="AH242" s="53">
        <f t="shared" ca="1" si="207"/>
        <v>179195.45172511629</v>
      </c>
      <c r="AI242" s="53">
        <f t="shared" ca="1" si="207"/>
        <v>185943.09676795965</v>
      </c>
      <c r="AJ242" s="53">
        <f t="shared" ca="1" si="207"/>
        <v>192675.26728783405</v>
      </c>
      <c r="AK242" s="53">
        <f t="shared" ca="1" si="207"/>
        <v>199391.99845744442</v>
      </c>
      <c r="AL242" s="53">
        <f t="shared" ca="1" si="207"/>
        <v>206093.32537205392</v>
      </c>
      <c r="AM242" s="53">
        <f t="shared" ca="1" si="207"/>
        <v>212896.3001591413</v>
      </c>
      <c r="AN242" s="53">
        <f t="shared" ca="1" si="207"/>
        <v>223498.95818395272</v>
      </c>
      <c r="AO242" s="53">
        <f t="shared" ca="1" si="207"/>
        <v>234077.26664256889</v>
      </c>
      <c r="AP242" s="53">
        <f t="shared" ca="1" si="207"/>
        <v>244631.28115215251</v>
      </c>
      <c r="AQ242" s="53">
        <f t="shared" ca="1" si="207"/>
        <v>255161.05720523212</v>
      </c>
      <c r="AR242" s="53">
        <f t="shared" ca="1" si="207"/>
        <v>265666.65016996185</v>
      </c>
      <c r="AS242" s="53">
        <f t="shared" ca="1" si="207"/>
        <v>276148.11529038189</v>
      </c>
      <c r="AT242" s="53">
        <f t="shared" ca="1" si="207"/>
        <v>286605.50768667698</v>
      </c>
      <c r="AU242" s="53">
        <f t="shared" ca="1" si="207"/>
        <v>293169.76288961619</v>
      </c>
      <c r="AV242" s="53">
        <f t="shared" ca="1" si="207"/>
        <v>299718.96056392952</v>
      </c>
      <c r="AW242" s="53">
        <f t="shared" ca="1" si="207"/>
        <v>306253.13496292284</v>
      </c>
      <c r="AX242" s="53">
        <f t="shared" ca="1" si="207"/>
        <v>312772.3202642572</v>
      </c>
      <c r="AY242" s="53">
        <f t="shared" ca="1" si="207"/>
        <v>319390.3763038906</v>
      </c>
      <c r="AZ242" s="53">
        <f t="shared" ca="1" si="207"/>
        <v>329704.48297602608</v>
      </c>
      <c r="BA242" s="53">
        <f t="shared" ca="1" si="207"/>
        <v>339994.8993190981</v>
      </c>
      <c r="BB242" s="53">
        <f t="shared" ca="1" si="207"/>
        <v>350261.67947174248</v>
      </c>
      <c r="BC242" s="53">
        <f t="shared" ca="1" si="207"/>
        <v>360504.87745105696</v>
      </c>
      <c r="BD242" s="53">
        <f t="shared" ca="1" si="207"/>
        <v>370724.5471528566</v>
      </c>
      <c r="BE242" s="53">
        <f t="shared" ca="1" si="207"/>
        <v>380920.74235192849</v>
      </c>
      <c r="BF242" s="53">
        <f t="shared" ca="1" si="207"/>
        <v>391093.51670228713</v>
      </c>
      <c r="BG242" s="53">
        <f t="shared" ca="1" si="207"/>
        <v>397479.32571158488</v>
      </c>
      <c r="BH242" s="53">
        <f t="shared" ca="1" si="207"/>
        <v>403850.48327203596</v>
      </c>
      <c r="BI242" s="53">
        <f t="shared" ca="1" si="207"/>
        <v>410207.02273899864</v>
      </c>
      <c r="BJ242" s="53">
        <f t="shared" ca="1" si="207"/>
        <v>416548.9773939625</v>
      </c>
      <c r="BK242" s="53">
        <f t="shared" ca="1" si="207"/>
        <v>422987.10184029455</v>
      </c>
      <c r="BL242" s="53">
        <f t="shared" ca="1" si="207"/>
        <v>433020.47110137256</v>
      </c>
      <c r="BM242" s="53">
        <f t="shared" ca="1" si="207"/>
        <v>443030.79173150123</v>
      </c>
      <c r="BN242" s="53">
        <f t="shared" ca="1" si="207"/>
        <v>453018.11642763077</v>
      </c>
      <c r="BO242" s="53">
        <f t="shared" ca="1" si="207"/>
        <v>462982.49776821252</v>
      </c>
      <c r="BP242" s="53">
        <f t="shared" ca="1" si="207"/>
        <v>472923.98821344948</v>
      </c>
      <c r="BQ242" s="53">
        <f t="shared" ca="1" si="207"/>
        <v>482842.64010554657</v>
      </c>
      <c r="BR242" s="53">
        <f t="shared" ca="1" si="207"/>
        <v>492738.50566896057</v>
      </c>
      <c r="BS242" s="53">
        <f t="shared" ca="1" si="207"/>
        <v>498950.68256732909</v>
      </c>
      <c r="BT242" s="53">
        <f t="shared" ca="1" si="207"/>
        <v>505148.60343809915</v>
      </c>
      <c r="BU242" s="53">
        <f t="shared" ca="1" si="207"/>
        <v>511332.30075987679</v>
      </c>
      <c r="BV242" s="53">
        <f t="shared" ca="1" si="207"/>
        <v>517501.80693915364</v>
      </c>
      <c r="BW242" s="53">
        <f t="shared" ca="1" si="207"/>
        <v>523764.85603162489</v>
      </c>
      <c r="BX242" s="53">
        <f t="shared" ca="1" si="207"/>
        <v>533525.09377401299</v>
      </c>
      <c r="BY242" s="53">
        <f t="shared" ca="1" si="207"/>
        <v>543262.90748286911</v>
      </c>
      <c r="BZ242" s="53">
        <f t="shared" ca="1" si="207"/>
        <v>552978.34844961076</v>
      </c>
      <c r="CA242" s="53">
        <f t="shared" ca="1" si="207"/>
        <v>562671.4678501382</v>
      </c>
      <c r="CB242" s="53">
        <f t="shared" ca="1" si="207"/>
        <v>572342.31674507959</v>
      </c>
      <c r="CC242" s="53">
        <f t="shared" ca="1" si="207"/>
        <v>581990.94608003669</v>
      </c>
      <c r="CD242" s="53">
        <f t="shared" ca="1" si="207"/>
        <v>591617.40668582998</v>
      </c>
      <c r="CE242" s="53">
        <f t="shared" ca="1" si="207"/>
        <v>597660.63904751313</v>
      </c>
      <c r="CF242" s="53">
        <f t="shared" ca="1" si="207"/>
        <v>603690.00039715017</v>
      </c>
      <c r="CG242" s="53">
        <f t="shared" ca="1" si="207"/>
        <v>609705.52235751192</v>
      </c>
      <c r="CH242" s="53">
        <f t="shared" ca="1" si="207"/>
        <v>615707.2364809846</v>
      </c>
      <c r="CI242" s="53">
        <f t="shared" ca="1" si="207"/>
        <v>621799.93865121761</v>
      </c>
      <c r="CJ242" s="53">
        <f t="shared" ca="1" si="207"/>
        <v>631294.44793226244</v>
      </c>
      <c r="CK242" s="53">
        <f t="shared" ca="1" si="207"/>
        <v>640767.14110650017</v>
      </c>
      <c r="CL242" s="53">
        <f t="shared" ca="1" si="207"/>
        <v>650218.06809527078</v>
      </c>
      <c r="CM242" s="53">
        <f t="shared" ca="1" si="207"/>
        <v>659647.27870731906</v>
      </c>
      <c r="CN242" s="53">
        <f t="shared" ca="1" si="207"/>
        <v>669054.82263903634</v>
      </c>
      <c r="CO242" s="53">
        <f t="shared" ca="1" si="207"/>
        <v>678440.74947470031</v>
      </c>
      <c r="CP242" s="53">
        <f t="shared" ca="1" si="207"/>
        <v>687805.10868671536</v>
      </c>
      <c r="CQ242" s="53">
        <f t="shared" ca="1" si="207"/>
        <v>693683.96059274708</v>
      </c>
      <c r="CR242" s="53">
        <f t="shared" ca="1" si="207"/>
        <v>699549.31634596991</v>
      </c>
      <c r="CS242" s="53">
        <f t="shared" ca="1" si="207"/>
        <v>705401.20673393819</v>
      </c>
      <c r="CT242" s="53">
        <f t="shared" ca="1" si="207"/>
        <v>711239.66247552587</v>
      </c>
      <c r="CU242" s="53">
        <f t="shared" ca="1" si="207"/>
        <v>717166.62141162192</v>
      </c>
      <c r="CV242" s="53">
        <f t="shared" ca="1" si="207"/>
        <v>726402.60756747634</v>
      </c>
      <c r="CW242" s="53">
        <f t="shared" ca="1" si="207"/>
        <v>735617.36929414014</v>
      </c>
      <c r="CX242" s="53">
        <f t="shared" ca="1" si="207"/>
        <v>744810.95517762506</v>
      </c>
      <c r="CY242" s="53">
        <f t="shared" ca="1" si="207"/>
        <v>753983.41369421163</v>
      </c>
      <c r="CZ242" s="53">
        <f t="shared" ca="1" si="207"/>
        <v>763134.79321068525</v>
      </c>
      <c r="DA242" s="53">
        <f t="shared" ca="1" si="207"/>
        <v>772265.14198457182</v>
      </c>
      <c r="DB242" s="53">
        <f t="shared" ca="1" si="207"/>
        <v>781374.50816437323</v>
      </c>
      <c r="DC242" s="53">
        <f t="shared" ca="1" si="207"/>
        <v>787093.42317514424</v>
      </c>
      <c r="DD242" s="53">
        <f t="shared" ca="1" si="207"/>
        <v>792799.2069817367</v>
      </c>
      <c r="DE242" s="53">
        <f t="shared" ca="1" si="207"/>
        <v>798491.88955679187</v>
      </c>
      <c r="DF242" s="53">
        <f t="shared" ca="1" si="207"/>
        <v>804171.50080594828</v>
      </c>
      <c r="DG242" s="53">
        <f t="shared" ca="1" si="207"/>
        <v>809937.19847151975</v>
      </c>
      <c r="DH242" s="53">
        <f t="shared" ca="1" si="207"/>
        <v>818921.67412950541</v>
      </c>
      <c r="DI242" s="53">
        <f t="shared" ca="1" si="207"/>
        <v>827885.50119990157</v>
      </c>
      <c r="DJ242" s="53">
        <f t="shared" ca="1" si="207"/>
        <v>836828.72696743114</v>
      </c>
      <c r="DK242" s="53">
        <f t="shared" ca="1" si="207"/>
        <v>845751.39860989049</v>
      </c>
      <c r="DL242" s="53">
        <f t="shared" ca="1" si="207"/>
        <v>854653.56319838041</v>
      </c>
      <c r="DM242" s="53">
        <f t="shared" ca="1" si="207"/>
        <v>863535.26769753697</v>
      </c>
      <c r="DN242" s="53">
        <f t="shared" ca="1" si="207"/>
        <v>872396.55896576133</v>
      </c>
      <c r="DO242" s="53">
        <f t="shared" ca="1" si="207"/>
        <v>877959.86304846546</v>
      </c>
      <c r="DP242" s="53">
        <f t="shared" ca="1" si="207"/>
        <v>883510.39120686403</v>
      </c>
      <c r="DQ242" s="53">
        <f t="shared" ca="1" si="207"/>
        <v>889048.17261866119</v>
      </c>
      <c r="DR242" s="53">
        <f t="shared" ca="1" si="207"/>
        <v>894573.23639620724</v>
      </c>
      <c r="DS242" s="53">
        <f t="shared" ca="1" si="207"/>
        <v>900182.0360018959</v>
      </c>
      <c r="DT242" s="53">
        <f t="shared" ca="1" si="207"/>
        <v>908921.82599071309</v>
      </c>
      <c r="DU242" s="53">
        <f t="shared" ca="1" si="207"/>
        <v>917641.52780208632</v>
      </c>
      <c r="DV242" s="53">
        <f t="shared" ca="1" si="207"/>
        <v>926341.18745277717</v>
      </c>
    </row>
    <row r="243" spans="1:128" hidden="1" x14ac:dyDescent="0.2">
      <c r="A243" s="33"/>
      <c r="B243" s="71"/>
      <c r="F243" s="6" t="s">
        <v>2961</v>
      </c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  <c r="BZ243" s="53"/>
      <c r="CA243" s="53"/>
      <c r="CB243" s="53"/>
      <c r="CC243" s="53"/>
      <c r="CD243" s="53"/>
      <c r="CE243" s="53"/>
      <c r="CF243" s="53"/>
      <c r="CG243" s="53"/>
      <c r="CH243" s="53"/>
      <c r="CI243" s="53"/>
      <c r="CJ243" s="53"/>
      <c r="CK243" s="53"/>
      <c r="CL243" s="53"/>
      <c r="CM243" s="53"/>
      <c r="CN243" s="53"/>
      <c r="CO243" s="53"/>
      <c r="CP243" s="53"/>
      <c r="CQ243" s="53"/>
      <c r="CR243" s="53"/>
      <c r="CS243" s="53"/>
      <c r="CT243" s="53"/>
      <c r="CU243" s="53"/>
      <c r="CV243" s="53"/>
      <c r="CW243" s="53"/>
      <c r="CX243" s="53"/>
      <c r="CY243" s="53"/>
      <c r="CZ243" s="53"/>
      <c r="DA243" s="53"/>
      <c r="DB243" s="53"/>
      <c r="DC243" s="53"/>
      <c r="DD243" s="53"/>
      <c r="DE243" s="53"/>
      <c r="DF243" s="53"/>
      <c r="DG243" s="53"/>
      <c r="DH243" s="53"/>
      <c r="DI243" s="53"/>
      <c r="DJ243" s="53"/>
      <c r="DK243" s="53"/>
      <c r="DL243" s="53"/>
      <c r="DM243" s="53"/>
      <c r="DN243" s="53"/>
      <c r="DO243" s="53"/>
      <c r="DP243" s="53"/>
      <c r="DQ243" s="53"/>
      <c r="DR243" s="53"/>
      <c r="DS243" s="53"/>
      <c r="DT243" s="53"/>
      <c r="DU243" s="53"/>
      <c r="DV243" s="53"/>
    </row>
    <row r="244" spans="1:128" hidden="1" x14ac:dyDescent="0.2">
      <c r="A244" s="22" t="str">
        <f ca="1">Language!A$1412</f>
        <v>Чистая приведенная стоимость, NPV</v>
      </c>
      <c r="B244" s="87">
        <f ca="1">DX241</f>
        <v>926341.18745277717</v>
      </c>
      <c r="C244" s="46" t="str">
        <f ca="1">Параметры!$C$70</f>
        <v>тыс. руб.</v>
      </c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  <c r="BZ244" s="53"/>
      <c r="CA244" s="53"/>
      <c r="CB244" s="53"/>
      <c r="CC244" s="53"/>
      <c r="CD244" s="53"/>
      <c r="CE244" s="53"/>
      <c r="CF244" s="53"/>
      <c r="CG244" s="53"/>
      <c r="CH244" s="53"/>
      <c r="CI244" s="53"/>
      <c r="CJ244" s="53"/>
      <c r="CK244" s="53"/>
      <c r="CL244" s="53"/>
      <c r="CM244" s="53"/>
      <c r="CN244" s="53"/>
      <c r="CO244" s="53"/>
      <c r="CP244" s="53"/>
      <c r="CQ244" s="53"/>
      <c r="CR244" s="53"/>
      <c r="CS244" s="53"/>
      <c r="CT244" s="53"/>
      <c r="CU244" s="53"/>
      <c r="CV244" s="53"/>
      <c r="CW244" s="53"/>
      <c r="CX244" s="53"/>
      <c r="CY244" s="53"/>
      <c r="CZ244" s="53"/>
      <c r="DA244" s="53"/>
      <c r="DB244" s="53"/>
      <c r="DC244" s="53"/>
      <c r="DD244" s="53"/>
      <c r="DE244" s="53"/>
      <c r="DF244" s="53"/>
      <c r="DG244" s="53"/>
      <c r="DH244" s="53"/>
      <c r="DI244" s="53"/>
      <c r="DJ244" s="53"/>
      <c r="DK244" s="53"/>
      <c r="DL244" s="53"/>
      <c r="DM244" s="53"/>
      <c r="DN244" s="53"/>
      <c r="DO244" s="53"/>
      <c r="DP244" s="53"/>
      <c r="DQ244" s="53"/>
      <c r="DR244" s="53"/>
      <c r="DS244" s="53"/>
      <c r="DT244" s="53"/>
      <c r="DU244" s="53"/>
      <c r="DV244" s="53"/>
    </row>
    <row r="245" spans="1:128" hidden="1" x14ac:dyDescent="0.2">
      <c r="A245" s="137"/>
      <c r="B245" s="135"/>
      <c r="C245" s="136"/>
      <c r="D245" s="61"/>
      <c r="E245" s="61"/>
      <c r="F245" s="61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</row>
    <row r="246" spans="1:128" hidden="1" x14ac:dyDescent="0.2">
      <c r="A246" s="22" t="str">
        <f ca="1">Language!A1509</f>
        <v>Территориальный бюджет</v>
      </c>
    </row>
    <row r="247" spans="1:128" hidden="1" x14ac:dyDescent="0.2">
      <c r="A247" s="22"/>
      <c r="F247" s="6" t="s">
        <v>2961</v>
      </c>
    </row>
    <row r="248" spans="1:128" hidden="1" x14ac:dyDescent="0.2">
      <c r="A248" s="22" t="str">
        <f ca="1">Language!A$1419</f>
        <v>Поступление налогов в бюджет</v>
      </c>
      <c r="B248" s="97"/>
      <c r="C248" s="98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  <c r="BZ248" s="53"/>
      <c r="CA248" s="53"/>
      <c r="CB248" s="53"/>
      <c r="CC248" s="53"/>
      <c r="CD248" s="53"/>
      <c r="CE248" s="53"/>
      <c r="CF248" s="53"/>
      <c r="CG248" s="53"/>
      <c r="CH248" s="53"/>
      <c r="CI248" s="53"/>
      <c r="CJ248" s="53"/>
      <c r="CK248" s="53"/>
      <c r="CL248" s="53"/>
      <c r="CM248" s="53"/>
      <c r="CN248" s="53"/>
      <c r="CO248" s="53"/>
      <c r="CP248" s="53"/>
      <c r="CQ248" s="53"/>
      <c r="CR248" s="53"/>
      <c r="CS248" s="53"/>
      <c r="CT248" s="53"/>
      <c r="CU248" s="53"/>
      <c r="CV248" s="53"/>
      <c r="CW248" s="53"/>
      <c r="CX248" s="53"/>
      <c r="CY248" s="53"/>
      <c r="CZ248" s="53"/>
      <c r="DA248" s="53"/>
      <c r="DB248" s="53"/>
      <c r="DC248" s="53"/>
      <c r="DD248" s="53"/>
      <c r="DE248" s="53"/>
      <c r="DF248" s="53"/>
      <c r="DG248" s="53"/>
      <c r="DH248" s="53"/>
      <c r="DI248" s="53"/>
      <c r="DJ248" s="53"/>
      <c r="DK248" s="53"/>
      <c r="DL248" s="53"/>
      <c r="DM248" s="53"/>
      <c r="DN248" s="53"/>
      <c r="DO248" s="53"/>
      <c r="DP248" s="53"/>
      <c r="DQ248" s="53"/>
      <c r="DR248" s="53"/>
      <c r="DS248" s="53"/>
      <c r="DT248" s="53"/>
      <c r="DU248" s="53"/>
      <c r="DV248" s="53"/>
      <c r="DW248" s="53"/>
      <c r="DX248" s="53"/>
    </row>
    <row r="249" spans="1:128" hidden="1" x14ac:dyDescent="0.2">
      <c r="A249" s="10" t="str">
        <f ca="1">Language!A$1504</f>
        <v>Налог на доходы физических лиц</v>
      </c>
      <c r="B249" s="31"/>
      <c r="C249" s="46" t="str">
        <f ca="1">Параметры!$C$70</f>
        <v>тыс. руб.</v>
      </c>
      <c r="E249" s="6" t="s">
        <v>1955</v>
      </c>
      <c r="F249" s="6" t="s">
        <v>2962</v>
      </c>
      <c r="G249" s="53">
        <f ca="1">Проект!G$406*$B$222*$C$207</f>
        <v>142.54500000000002</v>
      </c>
      <c r="H249" s="53">
        <f ca="1">Проект!H$406*$B$222*$C$207</f>
        <v>143.35097015424768</v>
      </c>
      <c r="I249" s="53">
        <f ca="1">Проект!I$406*$B$222*$C$207</f>
        <v>144.1614973809254</v>
      </c>
      <c r="J249" s="53">
        <f ca="1">Проект!J$406*$B$222*$C$207</f>
        <v>144.97660744638316</v>
      </c>
      <c r="K249" s="53">
        <f ca="1">Проект!K$406*$B$222*$C$207</f>
        <v>145.79632626265783</v>
      </c>
      <c r="L249" s="53">
        <f ca="1">Проект!L$406*$B$222*$C$207</f>
        <v>146.62067988829642</v>
      </c>
      <c r="M249" s="53">
        <f ca="1">Проект!M$406*$B$222*$C$207</f>
        <v>147.44969452918508</v>
      </c>
      <c r="N249" s="53">
        <f ca="1">Проект!N$406*$B$222*$C$207</f>
        <v>148.28339653938161</v>
      </c>
      <c r="O249" s="53">
        <f ca="1">Проект!O$406*$B$222*$C$207</f>
        <v>149.12181242195354</v>
      </c>
      <c r="P249" s="53">
        <f ca="1">Проект!P$406*$B$222*$C$207</f>
        <v>149.96496882982063</v>
      </c>
      <c r="Q249" s="53">
        <f ca="1">Проект!Q$406*$B$222*$C$207</f>
        <v>150.81289256660216</v>
      </c>
      <c r="R249" s="53">
        <f ca="1">Проект!R$406*$B$222*$C$207</f>
        <v>151.66561058746882</v>
      </c>
      <c r="S249" s="53">
        <f ca="1">Проект!S$406*$B$222*$C$207</f>
        <v>152.52314999999999</v>
      </c>
      <c r="T249" s="53">
        <f ca="1">Проект!T$406*$B$222*$C$207</f>
        <v>153.38553806504501</v>
      </c>
      <c r="U249" s="53">
        <f ca="1">Проект!U$406*$B$222*$C$207</f>
        <v>154.25280219759017</v>
      </c>
      <c r="V249" s="53">
        <f ca="1">Проект!V$406*$B$222*$C$207</f>
        <v>155.12496996763002</v>
      </c>
      <c r="W249" s="53">
        <f ca="1">Проект!W$406*$B$222*$C$207</f>
        <v>156.00206910104387</v>
      </c>
      <c r="X249" s="53">
        <f ca="1">Проект!X$406*$B$222*$C$207</f>
        <v>156.88412748047722</v>
      </c>
      <c r="Y249" s="53">
        <f ca="1">Проект!Y$406*$B$222*$C$207</f>
        <v>157.77117314622805</v>
      </c>
      <c r="Z249" s="53">
        <f ca="1">Проект!Z$406*$B$222*$C$207</f>
        <v>158.66323429713833</v>
      </c>
      <c r="AA249" s="53">
        <f ca="1">Проект!AA$406*$B$222*$C$207</f>
        <v>159.56033929149029</v>
      </c>
      <c r="AB249" s="53">
        <f ca="1">Проект!AB$406*$B$222*$C$207</f>
        <v>160.4625166479081</v>
      </c>
      <c r="AC249" s="53">
        <f ca="1">Проект!AC$406*$B$222*$C$207</f>
        <v>161.36979504626433</v>
      </c>
      <c r="AD249" s="53">
        <f ca="1">Проект!AD$406*$B$222*$C$207</f>
        <v>162.28220332859169</v>
      </c>
      <c r="AE249" s="53">
        <f ca="1">Проект!AE$406*$B$222*$C$207</f>
        <v>163.19977049999997</v>
      </c>
      <c r="AF249" s="53">
        <f ca="1">Проект!AF$406*$B$222*$C$207</f>
        <v>164.12252572959818</v>
      </c>
      <c r="AG249" s="53">
        <f ca="1">Проект!AG$406*$B$222*$C$207</f>
        <v>165.05049835142148</v>
      </c>
      <c r="AH249" s="53">
        <f ca="1">Проект!AH$406*$B$222*$C$207</f>
        <v>165.9837178653641</v>
      </c>
      <c r="AI249" s="53">
        <f ca="1">Проект!AI$406*$B$222*$C$207</f>
        <v>166.92221393811695</v>
      </c>
      <c r="AJ249" s="53">
        <f ca="1">Проект!AJ$406*$B$222*$C$207</f>
        <v>167.86601640411061</v>
      </c>
      <c r="AK249" s="53">
        <f ca="1">Проект!AK$406*$B$222*$C$207</f>
        <v>168.81515526646402</v>
      </c>
      <c r="AL249" s="53">
        <f ca="1">Проект!AL$406*$B$222*$C$207</f>
        <v>169.76966069793798</v>
      </c>
      <c r="AM249" s="53">
        <f ca="1">Проект!AM$406*$B$222*$C$207</f>
        <v>170.72956304189461</v>
      </c>
      <c r="AN249" s="53">
        <f ca="1">Проект!AN$406*$B$222*$C$207</f>
        <v>171.69489281326165</v>
      </c>
      <c r="AO249" s="53">
        <f ca="1">Проект!AO$406*$B$222*$C$207</f>
        <v>172.66568069950279</v>
      </c>
      <c r="AP249" s="53">
        <f ca="1">Проект!AP$406*$B$222*$C$207</f>
        <v>173.6419575615931</v>
      </c>
      <c r="AQ249" s="53">
        <f ca="1">Проект!AQ$406*$B$222*$C$207</f>
        <v>174.62375443499997</v>
      </c>
      <c r="AR249" s="53">
        <f ca="1">Проект!AR$406*$B$222*$C$207</f>
        <v>175.61110253067002</v>
      </c>
      <c r="AS249" s="53">
        <f ca="1">Проект!AS$406*$B$222*$C$207</f>
        <v>176.60403323602094</v>
      </c>
      <c r="AT249" s="53">
        <f ca="1">Проект!AT$406*$B$222*$C$207</f>
        <v>177.60257811593956</v>
      </c>
      <c r="AU249" s="53">
        <f ca="1">Проект!AU$406*$B$222*$C$207</f>
        <v>178.60676891378512</v>
      </c>
      <c r="AV249" s="53">
        <f ca="1">Проект!AV$406*$B$222*$C$207</f>
        <v>179.61663755239834</v>
      </c>
      <c r="AW249" s="53">
        <f ca="1">Проект!AW$406*$B$222*$C$207</f>
        <v>180.63221613511647</v>
      </c>
      <c r="AX249" s="53">
        <f ca="1">Проект!AX$406*$B$222*$C$207</f>
        <v>181.65353694679362</v>
      </c>
      <c r="AY249" s="53">
        <f ca="1">Проект!AY$406*$B$222*$C$207</f>
        <v>182.68063245482719</v>
      </c>
      <c r="AZ249" s="53">
        <f ca="1">Проект!AZ$406*$B$222*$C$207</f>
        <v>183.71353531018991</v>
      </c>
      <c r="BA249" s="53">
        <f ca="1">Проект!BA$406*$B$222*$C$207</f>
        <v>184.75227834846797</v>
      </c>
      <c r="BB249" s="53">
        <f ca="1">Проект!BB$406*$B$222*$C$207</f>
        <v>185.79689459090457</v>
      </c>
      <c r="BC249" s="53">
        <f ca="1">Проект!BC$406*$B$222*$C$207</f>
        <v>186.84741724544998</v>
      </c>
      <c r="BD249" s="53">
        <f ca="1">Проект!BD$406*$B$222*$C$207</f>
        <v>187.90387970781688</v>
      </c>
      <c r="BE249" s="53">
        <f ca="1">Проект!BE$406*$B$222*$C$207</f>
        <v>188.96631556254238</v>
      </c>
      <c r="BF249" s="53">
        <f ca="1">Проект!BF$406*$B$222*$C$207</f>
        <v>190.03475858405534</v>
      </c>
      <c r="BG249" s="53">
        <f ca="1">Проект!BG$406*$B$222*$C$207</f>
        <v>191.10924273775004</v>
      </c>
      <c r="BH249" s="53">
        <f ca="1">Проект!BH$406*$B$222*$C$207</f>
        <v>192.18980218106617</v>
      </c>
      <c r="BI249" s="53">
        <f ca="1">Проект!BI$406*$B$222*$C$207</f>
        <v>193.27647126457458</v>
      </c>
      <c r="BJ249" s="53">
        <f ca="1">Проект!BJ$406*$B$222*$C$207</f>
        <v>194.36928453306913</v>
      </c>
      <c r="BK249" s="53">
        <f ca="1">Проект!BK$406*$B$222*$C$207</f>
        <v>195.46827672666504</v>
      </c>
      <c r="BL249" s="53">
        <f ca="1">Проект!BL$406*$B$222*$C$207</f>
        <v>196.57348278190318</v>
      </c>
      <c r="BM249" s="53">
        <f ca="1">Проект!BM$406*$B$222*$C$207</f>
        <v>197.6849378328607</v>
      </c>
      <c r="BN249" s="53">
        <f ca="1">Проект!BN$406*$B$222*$C$207</f>
        <v>198.80267721226784</v>
      </c>
      <c r="BO249" s="53">
        <f ca="1">Проект!BO$406*$B$222*$C$207</f>
        <v>199.92673645263142</v>
      </c>
      <c r="BP249" s="53">
        <f ca="1">Проект!BP$406*$B$222*$C$207</f>
        <v>201.05715128736406</v>
      </c>
      <c r="BQ249" s="53">
        <f ca="1">Проект!BQ$406*$B$222*$C$207</f>
        <v>202.19395765192039</v>
      </c>
      <c r="BR249" s="53">
        <f ca="1">Проект!BR$406*$B$222*$C$207</f>
        <v>203.33719168493917</v>
      </c>
      <c r="BS249" s="53">
        <f ca="1">Проект!BS$406*$B$222*$C$207</f>
        <v>204.48688972939252</v>
      </c>
      <c r="BT249" s="53">
        <f ca="1">Проект!BT$406*$B$222*$C$207</f>
        <v>205.64308833374085</v>
      </c>
      <c r="BU249" s="53">
        <f ca="1">Проект!BU$406*$B$222*$C$207</f>
        <v>206.80582425309484</v>
      </c>
      <c r="BV249" s="53">
        <f ca="1">Проект!BV$406*$B$222*$C$207</f>
        <v>207.97513445038399</v>
      </c>
      <c r="BW249" s="53">
        <f ca="1">Проект!BW$406*$B$222*$C$207</f>
        <v>209.15105609753158</v>
      </c>
      <c r="BX249" s="53">
        <f ca="1">Проект!BX$406*$B$222*$C$207</f>
        <v>210.33362657663642</v>
      </c>
      <c r="BY249" s="53">
        <f ca="1">Проект!BY$406*$B$222*$C$207</f>
        <v>211.5228834811609</v>
      </c>
      <c r="BZ249" s="53">
        <f ca="1">Проект!BZ$406*$B$222*$C$207</f>
        <v>212.71886461712657</v>
      </c>
      <c r="CA249" s="53">
        <f ca="1">Проект!CA$406*$B$222*$C$207</f>
        <v>213.9216080043156</v>
      </c>
      <c r="CB249" s="53">
        <f ca="1">Проект!CB$406*$B$222*$C$207</f>
        <v>215.13115187747948</v>
      </c>
      <c r="CC249" s="53">
        <f ca="1">Проект!CC$406*$B$222*$C$207</f>
        <v>216.34753468755474</v>
      </c>
      <c r="CD249" s="53">
        <f ca="1">Проект!CD$406*$B$222*$C$207</f>
        <v>217.57079510288486</v>
      </c>
      <c r="CE249" s="53">
        <f ca="1">Проект!CE$406*$B$222*$C$207</f>
        <v>218.80097201044995</v>
      </c>
      <c r="CF249" s="53">
        <f ca="1">Проект!CF$406*$B$222*$C$207</f>
        <v>220.03810451710262</v>
      </c>
      <c r="CG249" s="53">
        <f ca="1">Проект!CG$406*$B$222*$C$207</f>
        <v>221.28223195081139</v>
      </c>
      <c r="CH249" s="53">
        <f ca="1">Проект!CH$406*$B$222*$C$207</f>
        <v>222.53339386191081</v>
      </c>
      <c r="CI249" s="53">
        <f ca="1">Проект!CI$406*$B$222*$C$207</f>
        <v>223.79163002435877</v>
      </c>
      <c r="CJ249" s="53">
        <f ca="1">Проект!CJ$406*$B$222*$C$207</f>
        <v>225.05698043700093</v>
      </c>
      <c r="CK249" s="53">
        <f ca="1">Проект!CK$406*$B$222*$C$207</f>
        <v>226.32948532484218</v>
      </c>
      <c r="CL249" s="53">
        <f ca="1">Проект!CL$406*$B$222*$C$207</f>
        <v>227.60918514032542</v>
      </c>
      <c r="CM249" s="53">
        <f ca="1">Проект!CM$406*$B$222*$C$207</f>
        <v>228.89612056461766</v>
      </c>
      <c r="CN249" s="53">
        <f ca="1">Проект!CN$406*$B$222*$C$207</f>
        <v>230.19033250890303</v>
      </c>
      <c r="CO249" s="53">
        <f ca="1">Проект!CO$406*$B$222*$C$207</f>
        <v>231.49186211568355</v>
      </c>
      <c r="CP249" s="53">
        <f ca="1">Проект!CP$406*$B$222*$C$207</f>
        <v>232.8007507600868</v>
      </c>
      <c r="CQ249" s="53">
        <f ca="1">Проект!CQ$406*$B$222*$C$207</f>
        <v>234.11704005118145</v>
      </c>
      <c r="CR249" s="53">
        <f ca="1">Проект!CR$406*$B$222*$C$207</f>
        <v>235.44077183329986</v>
      </c>
      <c r="CS249" s="53">
        <f ca="1">Проект!CS$406*$B$222*$C$207</f>
        <v>236.77198818736821</v>
      </c>
      <c r="CT249" s="53">
        <f ca="1">Проект!CT$406*$B$222*$C$207</f>
        <v>238.11073143224456</v>
      </c>
      <c r="CU249" s="53">
        <f ca="1">Проект!CU$406*$B$222*$C$207</f>
        <v>239.45704412606389</v>
      </c>
      <c r="CV249" s="53">
        <f ca="1">Проект!CV$406*$B$222*$C$207</f>
        <v>240.81096906759103</v>
      </c>
      <c r="CW249" s="53">
        <f ca="1">Проект!CW$406*$B$222*$C$207</f>
        <v>242.1725492975811</v>
      </c>
      <c r="CX249" s="53">
        <f ca="1">Проект!CX$406*$B$222*$C$207</f>
        <v>243.54182810014819</v>
      </c>
      <c r="CY249" s="53">
        <f ca="1">Проект!CY$406*$B$222*$C$207</f>
        <v>244.9188490041409</v>
      </c>
      <c r="CZ249" s="53">
        <f ca="1">Проект!CZ$406*$B$222*$C$207</f>
        <v>246.30365578452628</v>
      </c>
      <c r="DA249" s="53">
        <f ca="1">Проект!DA$406*$B$222*$C$207</f>
        <v>247.69629246378142</v>
      </c>
      <c r="DB249" s="53">
        <f ca="1">Проект!DB$406*$B$222*$C$207</f>
        <v>249.09680331329284</v>
      </c>
      <c r="DC249" s="53">
        <f ca="1">Проект!DC$406*$B$222*$C$207</f>
        <v>250.50523285476413</v>
      </c>
      <c r="DD249" s="53">
        <f ca="1">Проект!DD$406*$B$222*$C$207</f>
        <v>251.92162586163084</v>
      </c>
      <c r="DE249" s="53">
        <f ca="1">Проект!DE$406*$B$222*$C$207</f>
        <v>253.34602736048402</v>
      </c>
      <c r="DF249" s="53">
        <f ca="1">Проект!DF$406*$B$222*$C$207</f>
        <v>254.77848263250175</v>
      </c>
      <c r="DG249" s="53">
        <f ca="1">Проект!DG$406*$B$222*$C$207</f>
        <v>256.21903721488837</v>
      </c>
      <c r="DH249" s="53">
        <f ca="1">Проект!DH$406*$B$222*$C$207</f>
        <v>257.66773690232236</v>
      </c>
      <c r="DI249" s="53">
        <f ca="1">Проект!DI$406*$B$222*$C$207</f>
        <v>259.1246277484118</v>
      </c>
      <c r="DJ249" s="53">
        <f ca="1">Проект!DJ$406*$B$222*$C$207</f>
        <v>260.58975606715865</v>
      </c>
      <c r="DK249" s="53">
        <f ca="1">Проект!DK$406*$B$222*$C$207</f>
        <v>262.06316843443079</v>
      </c>
      <c r="DL249" s="53">
        <f ca="1">Проект!DL$406*$B$222*$C$207</f>
        <v>263.54491168944315</v>
      </c>
      <c r="DM249" s="53">
        <f ca="1">Проект!DM$406*$B$222*$C$207</f>
        <v>265.03503293624613</v>
      </c>
      <c r="DN249" s="53">
        <f ca="1">Проект!DN$406*$B$222*$C$207</f>
        <v>266.5335795452234</v>
      </c>
      <c r="DO249" s="53">
        <f ca="1">Проект!DO$406*$B$222*$C$207</f>
        <v>268.04059915459766</v>
      </c>
      <c r="DP249" s="53">
        <f ca="1">Проект!DP$406*$B$222*$C$207</f>
        <v>269.556139671945</v>
      </c>
      <c r="DQ249" s="53">
        <f ca="1">Проект!DQ$406*$B$222*$C$207</f>
        <v>271.0802492757179</v>
      </c>
      <c r="DR249" s="53">
        <f ca="1">Проект!DR$406*$B$222*$C$207</f>
        <v>272.61297641677686</v>
      </c>
      <c r="DS249" s="53">
        <f ca="1">Проект!DS$406*$B$222*$C$207</f>
        <v>274.15436981993054</v>
      </c>
      <c r="DT249" s="53">
        <f ca="1">Проект!DT$406*$B$222*$C$207</f>
        <v>275.70447848548497</v>
      </c>
      <c r="DU249" s="53">
        <f ca="1">Проект!DU$406*$B$222*$C$207</f>
        <v>277.26335169080062</v>
      </c>
      <c r="DV249" s="53">
        <f ca="1">Проект!DV$406*$B$222*$C$207</f>
        <v>278.83103899185966</v>
      </c>
      <c r="DW249" s="53"/>
      <c r="DX249" s="55">
        <f t="shared" ref="DX249:DX260" ca="1" si="208">SUM(G249:DW249)</f>
        <v>24382.569031905816</v>
      </c>
    </row>
    <row r="250" spans="1:128" hidden="1" x14ac:dyDescent="0.2">
      <c r="A250" s="5" t="str">
        <f ca="1">Language!A$1159</f>
        <v>Акцизы на проданные товары</v>
      </c>
      <c r="B250" s="97"/>
      <c r="C250" s="46" t="str">
        <f ca="1">Параметры!$C$70</f>
        <v>тыс. руб.</v>
      </c>
      <c r="E250" s="6" t="s">
        <v>1956</v>
      </c>
      <c r="F250" s="6" t="s">
        <v>2962</v>
      </c>
      <c r="G250" s="53">
        <f ca="1">Проект!G$879*$C$208</f>
        <v>0</v>
      </c>
      <c r="H250" s="53">
        <f ca="1">Проект!H$879*$C$208</f>
        <v>0</v>
      </c>
      <c r="I250" s="53">
        <f ca="1">Проект!I$879*$C$208</f>
        <v>0</v>
      </c>
      <c r="J250" s="53">
        <f ca="1">Проект!J$879*$C$208</f>
        <v>0</v>
      </c>
      <c r="K250" s="53">
        <f ca="1">Проект!K$879*$C$208</f>
        <v>0</v>
      </c>
      <c r="L250" s="53">
        <f ca="1">Проект!L$879*$C$208</f>
        <v>0</v>
      </c>
      <c r="M250" s="53">
        <f ca="1">Проект!M$879*$C$208</f>
        <v>0</v>
      </c>
      <c r="N250" s="53">
        <f ca="1">Проект!N$879*$C$208</f>
        <v>0</v>
      </c>
      <c r="O250" s="53">
        <f ca="1">Проект!O$879*$C$208</f>
        <v>0</v>
      </c>
      <c r="P250" s="53">
        <f ca="1">Проект!P$879*$C$208</f>
        <v>0</v>
      </c>
      <c r="Q250" s="53">
        <f ca="1">Проект!Q$879*$C$208</f>
        <v>0</v>
      </c>
      <c r="R250" s="53">
        <f ca="1">Проект!R$879*$C$208</f>
        <v>0</v>
      </c>
      <c r="S250" s="53">
        <f ca="1">Проект!S$879*$C$208</f>
        <v>0</v>
      </c>
      <c r="T250" s="53">
        <f ca="1">Проект!T$879*$C$208</f>
        <v>0</v>
      </c>
      <c r="U250" s="53">
        <f ca="1">Проект!U$879*$C$208</f>
        <v>0</v>
      </c>
      <c r="V250" s="53">
        <f ca="1">Проект!V$879*$C$208</f>
        <v>0</v>
      </c>
      <c r="W250" s="53">
        <f ca="1">Проект!W$879*$C$208</f>
        <v>0</v>
      </c>
      <c r="X250" s="53">
        <f ca="1">Проект!X$879*$C$208</f>
        <v>0</v>
      </c>
      <c r="Y250" s="53">
        <f ca="1">Проект!Y$879*$C$208</f>
        <v>0</v>
      </c>
      <c r="Z250" s="53">
        <f ca="1">Проект!Z$879*$C$208</f>
        <v>0</v>
      </c>
      <c r="AA250" s="53">
        <f ca="1">Проект!AA$879*$C$208</f>
        <v>0</v>
      </c>
      <c r="AB250" s="53">
        <f ca="1">Проект!AB$879*$C$208</f>
        <v>0</v>
      </c>
      <c r="AC250" s="53">
        <f ca="1">Проект!AC$879*$C$208</f>
        <v>0</v>
      </c>
      <c r="AD250" s="53">
        <f ca="1">Проект!AD$879*$C$208</f>
        <v>0</v>
      </c>
      <c r="AE250" s="53">
        <f ca="1">Проект!AE$879*$C$208</f>
        <v>0</v>
      </c>
      <c r="AF250" s="53">
        <f ca="1">Проект!AF$879*$C$208</f>
        <v>0</v>
      </c>
      <c r="AG250" s="53">
        <f ca="1">Проект!AG$879*$C$208</f>
        <v>0</v>
      </c>
      <c r="AH250" s="53">
        <f ca="1">Проект!AH$879*$C$208</f>
        <v>0</v>
      </c>
      <c r="AI250" s="53">
        <f ca="1">Проект!AI$879*$C$208</f>
        <v>0</v>
      </c>
      <c r="AJ250" s="53">
        <f ca="1">Проект!AJ$879*$C$208</f>
        <v>0</v>
      </c>
      <c r="AK250" s="53">
        <f ca="1">Проект!AK$879*$C$208</f>
        <v>0</v>
      </c>
      <c r="AL250" s="53">
        <f ca="1">Проект!AL$879*$C$208</f>
        <v>0</v>
      </c>
      <c r="AM250" s="53">
        <f ca="1">Проект!AM$879*$C$208</f>
        <v>0</v>
      </c>
      <c r="AN250" s="53">
        <f ca="1">Проект!AN$879*$C$208</f>
        <v>0</v>
      </c>
      <c r="AO250" s="53">
        <f ca="1">Проект!AO$879*$C$208</f>
        <v>0</v>
      </c>
      <c r="AP250" s="53">
        <f ca="1">Проект!AP$879*$C$208</f>
        <v>0</v>
      </c>
      <c r="AQ250" s="53">
        <f ca="1">Проект!AQ$879*$C$208</f>
        <v>0</v>
      </c>
      <c r="AR250" s="53">
        <f ca="1">Проект!AR$879*$C$208</f>
        <v>0</v>
      </c>
      <c r="AS250" s="53">
        <f ca="1">Проект!AS$879*$C$208</f>
        <v>0</v>
      </c>
      <c r="AT250" s="53">
        <f ca="1">Проект!AT$879*$C$208</f>
        <v>0</v>
      </c>
      <c r="AU250" s="53">
        <f ca="1">Проект!AU$879*$C$208</f>
        <v>0</v>
      </c>
      <c r="AV250" s="53">
        <f ca="1">Проект!AV$879*$C$208</f>
        <v>0</v>
      </c>
      <c r="AW250" s="53">
        <f ca="1">Проект!AW$879*$C$208</f>
        <v>0</v>
      </c>
      <c r="AX250" s="53">
        <f ca="1">Проект!AX$879*$C$208</f>
        <v>0</v>
      </c>
      <c r="AY250" s="53">
        <f ca="1">Проект!AY$879*$C$208</f>
        <v>0</v>
      </c>
      <c r="AZ250" s="53">
        <f ca="1">Проект!AZ$879*$C$208</f>
        <v>0</v>
      </c>
      <c r="BA250" s="53">
        <f ca="1">Проект!BA$879*$C$208</f>
        <v>0</v>
      </c>
      <c r="BB250" s="53">
        <f ca="1">Проект!BB$879*$C$208</f>
        <v>0</v>
      </c>
      <c r="BC250" s="53">
        <f ca="1">Проект!BC$879*$C$208</f>
        <v>0</v>
      </c>
      <c r="BD250" s="53">
        <f ca="1">Проект!BD$879*$C$208</f>
        <v>0</v>
      </c>
      <c r="BE250" s="53">
        <f ca="1">Проект!BE$879*$C$208</f>
        <v>0</v>
      </c>
      <c r="BF250" s="53">
        <f ca="1">Проект!BF$879*$C$208</f>
        <v>0</v>
      </c>
      <c r="BG250" s="53">
        <f ca="1">Проект!BG$879*$C$208</f>
        <v>0</v>
      </c>
      <c r="BH250" s="53">
        <f ca="1">Проект!BH$879*$C$208</f>
        <v>0</v>
      </c>
      <c r="BI250" s="53">
        <f ca="1">Проект!BI$879*$C$208</f>
        <v>0</v>
      </c>
      <c r="BJ250" s="53">
        <f ca="1">Проект!BJ$879*$C$208</f>
        <v>0</v>
      </c>
      <c r="BK250" s="53">
        <f ca="1">Проект!BK$879*$C$208</f>
        <v>0</v>
      </c>
      <c r="BL250" s="53">
        <f ca="1">Проект!BL$879*$C$208</f>
        <v>0</v>
      </c>
      <c r="BM250" s="53">
        <f ca="1">Проект!BM$879*$C$208</f>
        <v>0</v>
      </c>
      <c r="BN250" s="53">
        <f ca="1">Проект!BN$879*$C$208</f>
        <v>0</v>
      </c>
      <c r="BO250" s="53">
        <f ca="1">Проект!BO$879*$C$208</f>
        <v>0</v>
      </c>
      <c r="BP250" s="53">
        <f ca="1">Проект!BP$879*$C$208</f>
        <v>0</v>
      </c>
      <c r="BQ250" s="53">
        <f ca="1">Проект!BQ$879*$C$208</f>
        <v>0</v>
      </c>
      <c r="BR250" s="53">
        <f ca="1">Проект!BR$879*$C$208</f>
        <v>0</v>
      </c>
      <c r="BS250" s="53">
        <f ca="1">Проект!BS$879*$C$208</f>
        <v>0</v>
      </c>
      <c r="BT250" s="53">
        <f ca="1">Проект!BT$879*$C$208</f>
        <v>0</v>
      </c>
      <c r="BU250" s="53">
        <f ca="1">Проект!BU$879*$C$208</f>
        <v>0</v>
      </c>
      <c r="BV250" s="53">
        <f ca="1">Проект!BV$879*$C$208</f>
        <v>0</v>
      </c>
      <c r="BW250" s="53">
        <f ca="1">Проект!BW$879*$C$208</f>
        <v>0</v>
      </c>
      <c r="BX250" s="53">
        <f ca="1">Проект!BX$879*$C$208</f>
        <v>0</v>
      </c>
      <c r="BY250" s="53">
        <f ca="1">Проект!BY$879*$C$208</f>
        <v>0</v>
      </c>
      <c r="BZ250" s="53">
        <f ca="1">Проект!BZ$879*$C$208</f>
        <v>0</v>
      </c>
      <c r="CA250" s="53">
        <f ca="1">Проект!CA$879*$C$208</f>
        <v>0</v>
      </c>
      <c r="CB250" s="53">
        <f ca="1">Проект!CB$879*$C$208</f>
        <v>0</v>
      </c>
      <c r="CC250" s="53">
        <f ca="1">Проект!CC$879*$C$208</f>
        <v>0</v>
      </c>
      <c r="CD250" s="53">
        <f ca="1">Проект!CD$879*$C$208</f>
        <v>0</v>
      </c>
      <c r="CE250" s="53">
        <f ca="1">Проект!CE$879*$C$208</f>
        <v>0</v>
      </c>
      <c r="CF250" s="53">
        <f ca="1">Проект!CF$879*$C$208</f>
        <v>0</v>
      </c>
      <c r="CG250" s="53">
        <f ca="1">Проект!CG$879*$C$208</f>
        <v>0</v>
      </c>
      <c r="CH250" s="53">
        <f ca="1">Проект!CH$879*$C$208</f>
        <v>0</v>
      </c>
      <c r="CI250" s="53">
        <f ca="1">Проект!CI$879*$C$208</f>
        <v>0</v>
      </c>
      <c r="CJ250" s="53">
        <f ca="1">Проект!CJ$879*$C$208</f>
        <v>0</v>
      </c>
      <c r="CK250" s="53">
        <f ca="1">Проект!CK$879*$C$208</f>
        <v>0</v>
      </c>
      <c r="CL250" s="53">
        <f ca="1">Проект!CL$879*$C$208</f>
        <v>0</v>
      </c>
      <c r="CM250" s="53">
        <f ca="1">Проект!CM$879*$C$208</f>
        <v>0</v>
      </c>
      <c r="CN250" s="53">
        <f ca="1">Проект!CN$879*$C$208</f>
        <v>0</v>
      </c>
      <c r="CO250" s="53">
        <f ca="1">Проект!CO$879*$C$208</f>
        <v>0</v>
      </c>
      <c r="CP250" s="53">
        <f ca="1">Проект!CP$879*$C$208</f>
        <v>0</v>
      </c>
      <c r="CQ250" s="53">
        <f ca="1">Проект!CQ$879*$C$208</f>
        <v>0</v>
      </c>
      <c r="CR250" s="53">
        <f ca="1">Проект!CR$879*$C$208</f>
        <v>0</v>
      </c>
      <c r="CS250" s="53">
        <f ca="1">Проект!CS$879*$C$208</f>
        <v>0</v>
      </c>
      <c r="CT250" s="53">
        <f ca="1">Проект!CT$879*$C$208</f>
        <v>0</v>
      </c>
      <c r="CU250" s="53">
        <f ca="1">Проект!CU$879*$C$208</f>
        <v>0</v>
      </c>
      <c r="CV250" s="53">
        <f ca="1">Проект!CV$879*$C$208</f>
        <v>0</v>
      </c>
      <c r="CW250" s="53">
        <f ca="1">Проект!CW$879*$C$208</f>
        <v>0</v>
      </c>
      <c r="CX250" s="53">
        <f ca="1">Проект!CX$879*$C$208</f>
        <v>0</v>
      </c>
      <c r="CY250" s="53">
        <f ca="1">Проект!CY$879*$C$208</f>
        <v>0</v>
      </c>
      <c r="CZ250" s="53">
        <f ca="1">Проект!CZ$879*$C$208</f>
        <v>0</v>
      </c>
      <c r="DA250" s="53">
        <f ca="1">Проект!DA$879*$C$208</f>
        <v>0</v>
      </c>
      <c r="DB250" s="53">
        <f ca="1">Проект!DB$879*$C$208</f>
        <v>0</v>
      </c>
      <c r="DC250" s="53">
        <f ca="1">Проект!DC$879*$C$208</f>
        <v>0</v>
      </c>
      <c r="DD250" s="53">
        <f ca="1">Проект!DD$879*$C$208</f>
        <v>0</v>
      </c>
      <c r="DE250" s="53">
        <f ca="1">Проект!DE$879*$C$208</f>
        <v>0</v>
      </c>
      <c r="DF250" s="53">
        <f ca="1">Проект!DF$879*$C$208</f>
        <v>0</v>
      </c>
      <c r="DG250" s="53">
        <f ca="1">Проект!DG$879*$C$208</f>
        <v>0</v>
      </c>
      <c r="DH250" s="53">
        <f ca="1">Проект!DH$879*$C$208</f>
        <v>0</v>
      </c>
      <c r="DI250" s="53">
        <f ca="1">Проект!DI$879*$C$208</f>
        <v>0</v>
      </c>
      <c r="DJ250" s="53">
        <f ca="1">Проект!DJ$879*$C$208</f>
        <v>0</v>
      </c>
      <c r="DK250" s="53">
        <f ca="1">Проект!DK$879*$C$208</f>
        <v>0</v>
      </c>
      <c r="DL250" s="53">
        <f ca="1">Проект!DL$879*$C$208</f>
        <v>0</v>
      </c>
      <c r="DM250" s="53">
        <f ca="1">Проект!DM$879*$C$208</f>
        <v>0</v>
      </c>
      <c r="DN250" s="53">
        <f ca="1">Проект!DN$879*$C$208</f>
        <v>0</v>
      </c>
      <c r="DO250" s="53">
        <f ca="1">Проект!DO$879*$C$208</f>
        <v>0</v>
      </c>
      <c r="DP250" s="53">
        <f ca="1">Проект!DP$879*$C$208</f>
        <v>0</v>
      </c>
      <c r="DQ250" s="53">
        <f ca="1">Проект!DQ$879*$C$208</f>
        <v>0</v>
      </c>
      <c r="DR250" s="53">
        <f ca="1">Проект!DR$879*$C$208</f>
        <v>0</v>
      </c>
      <c r="DS250" s="53">
        <f ca="1">Проект!DS$879*$C$208</f>
        <v>0</v>
      </c>
      <c r="DT250" s="53">
        <f ca="1">Проект!DT$879*$C$208</f>
        <v>0</v>
      </c>
      <c r="DU250" s="53">
        <f ca="1">Проект!DU$879*$C$208</f>
        <v>0</v>
      </c>
      <c r="DV250" s="53">
        <f ca="1">Проект!DV$879*$C$208</f>
        <v>0</v>
      </c>
      <c r="DW250" s="53"/>
      <c r="DX250" s="55">
        <f t="shared" ca="1" si="208"/>
        <v>0</v>
      </c>
    </row>
    <row r="251" spans="1:128" hidden="1" x14ac:dyDescent="0.2">
      <c r="A251" s="5" t="str">
        <f ca="1">Language!A$1160</f>
        <v>Импортная пошлина на сырье и материалы</v>
      </c>
      <c r="B251" s="97"/>
      <c r="C251" s="46" t="str">
        <f ca="1">Параметры!$C$70</f>
        <v>тыс. руб.</v>
      </c>
      <c r="E251" s="6" t="s">
        <v>1957</v>
      </c>
      <c r="F251" s="6" t="s">
        <v>2962</v>
      </c>
      <c r="G251" s="53">
        <f ca="1">Проект!G$880*$C$209</f>
        <v>0</v>
      </c>
      <c r="H251" s="53">
        <f ca="1">Проект!H$880*$C$209</f>
        <v>0</v>
      </c>
      <c r="I251" s="53">
        <f ca="1">Проект!I$880*$C$209</f>
        <v>0</v>
      </c>
      <c r="J251" s="53">
        <f ca="1">Проект!J$880*$C$209</f>
        <v>0</v>
      </c>
      <c r="K251" s="53">
        <f ca="1">Проект!K$880*$C$209</f>
        <v>0</v>
      </c>
      <c r="L251" s="53">
        <f ca="1">Проект!L$880*$C$209</f>
        <v>0</v>
      </c>
      <c r="M251" s="53">
        <f ca="1">Проект!M$880*$C$209</f>
        <v>0</v>
      </c>
      <c r="N251" s="53">
        <f ca="1">Проект!N$880*$C$209</f>
        <v>0</v>
      </c>
      <c r="O251" s="53">
        <f ca="1">Проект!O$880*$C$209</f>
        <v>0</v>
      </c>
      <c r="P251" s="53">
        <f ca="1">Проект!P$880*$C$209</f>
        <v>0</v>
      </c>
      <c r="Q251" s="53">
        <f ca="1">Проект!Q$880*$C$209</f>
        <v>0</v>
      </c>
      <c r="R251" s="53">
        <f ca="1">Проект!R$880*$C$209</f>
        <v>0</v>
      </c>
      <c r="S251" s="53">
        <f ca="1">Проект!S$880*$C$209</f>
        <v>0</v>
      </c>
      <c r="T251" s="53">
        <f ca="1">Проект!T$880*$C$209</f>
        <v>0</v>
      </c>
      <c r="U251" s="53">
        <f ca="1">Проект!U$880*$C$209</f>
        <v>0</v>
      </c>
      <c r="V251" s="53">
        <f ca="1">Проект!V$880*$C$209</f>
        <v>0</v>
      </c>
      <c r="W251" s="53">
        <f ca="1">Проект!W$880*$C$209</f>
        <v>0</v>
      </c>
      <c r="X251" s="53">
        <f ca="1">Проект!X$880*$C$209</f>
        <v>0</v>
      </c>
      <c r="Y251" s="53">
        <f ca="1">Проект!Y$880*$C$209</f>
        <v>0</v>
      </c>
      <c r="Z251" s="53">
        <f ca="1">Проект!Z$880*$C$209</f>
        <v>0</v>
      </c>
      <c r="AA251" s="53">
        <f ca="1">Проект!AA$880*$C$209</f>
        <v>0</v>
      </c>
      <c r="AB251" s="53">
        <f ca="1">Проект!AB$880*$C$209</f>
        <v>0</v>
      </c>
      <c r="AC251" s="53">
        <f ca="1">Проект!AC$880*$C$209</f>
        <v>0</v>
      </c>
      <c r="AD251" s="53">
        <f ca="1">Проект!AD$880*$C$209</f>
        <v>0</v>
      </c>
      <c r="AE251" s="53">
        <f ca="1">Проект!AE$880*$C$209</f>
        <v>0</v>
      </c>
      <c r="AF251" s="53">
        <f ca="1">Проект!AF$880*$C$209</f>
        <v>0</v>
      </c>
      <c r="AG251" s="53">
        <f ca="1">Проект!AG$880*$C$209</f>
        <v>0</v>
      </c>
      <c r="AH251" s="53">
        <f ca="1">Проект!AH$880*$C$209</f>
        <v>0</v>
      </c>
      <c r="AI251" s="53">
        <f ca="1">Проект!AI$880*$C$209</f>
        <v>0</v>
      </c>
      <c r="AJ251" s="53">
        <f ca="1">Проект!AJ$880*$C$209</f>
        <v>0</v>
      </c>
      <c r="AK251" s="53">
        <f ca="1">Проект!AK$880*$C$209</f>
        <v>0</v>
      </c>
      <c r="AL251" s="53">
        <f ca="1">Проект!AL$880*$C$209</f>
        <v>0</v>
      </c>
      <c r="AM251" s="53">
        <f ca="1">Проект!AM$880*$C$209</f>
        <v>0</v>
      </c>
      <c r="AN251" s="53">
        <f ca="1">Проект!AN$880*$C$209</f>
        <v>0</v>
      </c>
      <c r="AO251" s="53">
        <f ca="1">Проект!AO$880*$C$209</f>
        <v>0</v>
      </c>
      <c r="AP251" s="53">
        <f ca="1">Проект!AP$880*$C$209</f>
        <v>0</v>
      </c>
      <c r="AQ251" s="53">
        <f ca="1">Проект!AQ$880*$C$209</f>
        <v>0</v>
      </c>
      <c r="AR251" s="53">
        <f ca="1">Проект!AR$880*$C$209</f>
        <v>0</v>
      </c>
      <c r="AS251" s="53">
        <f ca="1">Проект!AS$880*$C$209</f>
        <v>0</v>
      </c>
      <c r="AT251" s="53">
        <f ca="1">Проект!AT$880*$C$209</f>
        <v>0</v>
      </c>
      <c r="AU251" s="53">
        <f ca="1">Проект!AU$880*$C$209</f>
        <v>0</v>
      </c>
      <c r="AV251" s="53">
        <f ca="1">Проект!AV$880*$C$209</f>
        <v>0</v>
      </c>
      <c r="AW251" s="53">
        <f ca="1">Проект!AW$880*$C$209</f>
        <v>0</v>
      </c>
      <c r="AX251" s="53">
        <f ca="1">Проект!AX$880*$C$209</f>
        <v>0</v>
      </c>
      <c r="AY251" s="53">
        <f ca="1">Проект!AY$880*$C$209</f>
        <v>0</v>
      </c>
      <c r="AZ251" s="53">
        <f ca="1">Проект!AZ$880*$C$209</f>
        <v>0</v>
      </c>
      <c r="BA251" s="53">
        <f ca="1">Проект!BA$880*$C$209</f>
        <v>0</v>
      </c>
      <c r="BB251" s="53">
        <f ca="1">Проект!BB$880*$C$209</f>
        <v>0</v>
      </c>
      <c r="BC251" s="53">
        <f ca="1">Проект!BC$880*$C$209</f>
        <v>0</v>
      </c>
      <c r="BD251" s="53">
        <f ca="1">Проект!BD$880*$C$209</f>
        <v>0</v>
      </c>
      <c r="BE251" s="53">
        <f ca="1">Проект!BE$880*$C$209</f>
        <v>0</v>
      </c>
      <c r="BF251" s="53">
        <f ca="1">Проект!BF$880*$C$209</f>
        <v>0</v>
      </c>
      <c r="BG251" s="53">
        <f ca="1">Проект!BG$880*$C$209</f>
        <v>0</v>
      </c>
      <c r="BH251" s="53">
        <f ca="1">Проект!BH$880*$C$209</f>
        <v>0</v>
      </c>
      <c r="BI251" s="53">
        <f ca="1">Проект!BI$880*$C$209</f>
        <v>0</v>
      </c>
      <c r="BJ251" s="53">
        <f ca="1">Проект!BJ$880*$C$209</f>
        <v>0</v>
      </c>
      <c r="BK251" s="53">
        <f ca="1">Проект!BK$880*$C$209</f>
        <v>0</v>
      </c>
      <c r="BL251" s="53">
        <f ca="1">Проект!BL$880*$C$209</f>
        <v>0</v>
      </c>
      <c r="BM251" s="53">
        <f ca="1">Проект!BM$880*$C$209</f>
        <v>0</v>
      </c>
      <c r="BN251" s="53">
        <f ca="1">Проект!BN$880*$C$209</f>
        <v>0</v>
      </c>
      <c r="BO251" s="53">
        <f ca="1">Проект!BO$880*$C$209</f>
        <v>0</v>
      </c>
      <c r="BP251" s="53">
        <f ca="1">Проект!BP$880*$C$209</f>
        <v>0</v>
      </c>
      <c r="BQ251" s="53">
        <f ca="1">Проект!BQ$880*$C$209</f>
        <v>0</v>
      </c>
      <c r="BR251" s="53">
        <f ca="1">Проект!BR$880*$C$209</f>
        <v>0</v>
      </c>
      <c r="BS251" s="53">
        <f ca="1">Проект!BS$880*$C$209</f>
        <v>0</v>
      </c>
      <c r="BT251" s="53">
        <f ca="1">Проект!BT$880*$C$209</f>
        <v>0</v>
      </c>
      <c r="BU251" s="53">
        <f ca="1">Проект!BU$880*$C$209</f>
        <v>0</v>
      </c>
      <c r="BV251" s="53">
        <f ca="1">Проект!BV$880*$C$209</f>
        <v>0</v>
      </c>
      <c r="BW251" s="53">
        <f ca="1">Проект!BW$880*$C$209</f>
        <v>0</v>
      </c>
      <c r="BX251" s="53">
        <f ca="1">Проект!BX$880*$C$209</f>
        <v>0</v>
      </c>
      <c r="BY251" s="53">
        <f ca="1">Проект!BY$880*$C$209</f>
        <v>0</v>
      </c>
      <c r="BZ251" s="53">
        <f ca="1">Проект!BZ$880*$C$209</f>
        <v>0</v>
      </c>
      <c r="CA251" s="53">
        <f ca="1">Проект!CA$880*$C$209</f>
        <v>0</v>
      </c>
      <c r="CB251" s="53">
        <f ca="1">Проект!CB$880*$C$209</f>
        <v>0</v>
      </c>
      <c r="CC251" s="53">
        <f ca="1">Проект!CC$880*$C$209</f>
        <v>0</v>
      </c>
      <c r="CD251" s="53">
        <f ca="1">Проект!CD$880*$C$209</f>
        <v>0</v>
      </c>
      <c r="CE251" s="53">
        <f ca="1">Проект!CE$880*$C$209</f>
        <v>0</v>
      </c>
      <c r="CF251" s="53">
        <f ca="1">Проект!CF$880*$C$209</f>
        <v>0</v>
      </c>
      <c r="CG251" s="53">
        <f ca="1">Проект!CG$880*$C$209</f>
        <v>0</v>
      </c>
      <c r="CH251" s="53">
        <f ca="1">Проект!CH$880*$C$209</f>
        <v>0</v>
      </c>
      <c r="CI251" s="53">
        <f ca="1">Проект!CI$880*$C$209</f>
        <v>0</v>
      </c>
      <c r="CJ251" s="53">
        <f ca="1">Проект!CJ$880*$C$209</f>
        <v>0</v>
      </c>
      <c r="CK251" s="53">
        <f ca="1">Проект!CK$880*$C$209</f>
        <v>0</v>
      </c>
      <c r="CL251" s="53">
        <f ca="1">Проект!CL$880*$C$209</f>
        <v>0</v>
      </c>
      <c r="CM251" s="53">
        <f ca="1">Проект!CM$880*$C$209</f>
        <v>0</v>
      </c>
      <c r="CN251" s="53">
        <f ca="1">Проект!CN$880*$C$209</f>
        <v>0</v>
      </c>
      <c r="CO251" s="53">
        <f ca="1">Проект!CO$880*$C$209</f>
        <v>0</v>
      </c>
      <c r="CP251" s="53">
        <f ca="1">Проект!CP$880*$C$209</f>
        <v>0</v>
      </c>
      <c r="CQ251" s="53">
        <f ca="1">Проект!CQ$880*$C$209</f>
        <v>0</v>
      </c>
      <c r="CR251" s="53">
        <f ca="1">Проект!CR$880*$C$209</f>
        <v>0</v>
      </c>
      <c r="CS251" s="53">
        <f ca="1">Проект!CS$880*$C$209</f>
        <v>0</v>
      </c>
      <c r="CT251" s="53">
        <f ca="1">Проект!CT$880*$C$209</f>
        <v>0</v>
      </c>
      <c r="CU251" s="53">
        <f ca="1">Проект!CU$880*$C$209</f>
        <v>0</v>
      </c>
      <c r="CV251" s="53">
        <f ca="1">Проект!CV$880*$C$209</f>
        <v>0</v>
      </c>
      <c r="CW251" s="53">
        <f ca="1">Проект!CW$880*$C$209</f>
        <v>0</v>
      </c>
      <c r="CX251" s="53">
        <f ca="1">Проект!CX$880*$C$209</f>
        <v>0</v>
      </c>
      <c r="CY251" s="53">
        <f ca="1">Проект!CY$880*$C$209</f>
        <v>0</v>
      </c>
      <c r="CZ251" s="53">
        <f ca="1">Проект!CZ$880*$C$209</f>
        <v>0</v>
      </c>
      <c r="DA251" s="53">
        <f ca="1">Проект!DA$880*$C$209</f>
        <v>0</v>
      </c>
      <c r="DB251" s="53">
        <f ca="1">Проект!DB$880*$C$209</f>
        <v>0</v>
      </c>
      <c r="DC251" s="53">
        <f ca="1">Проект!DC$880*$C$209</f>
        <v>0</v>
      </c>
      <c r="DD251" s="53">
        <f ca="1">Проект!DD$880*$C$209</f>
        <v>0</v>
      </c>
      <c r="DE251" s="53">
        <f ca="1">Проект!DE$880*$C$209</f>
        <v>0</v>
      </c>
      <c r="DF251" s="53">
        <f ca="1">Проект!DF$880*$C$209</f>
        <v>0</v>
      </c>
      <c r="DG251" s="53">
        <f ca="1">Проект!DG$880*$C$209</f>
        <v>0</v>
      </c>
      <c r="DH251" s="53">
        <f ca="1">Проект!DH$880*$C$209</f>
        <v>0</v>
      </c>
      <c r="DI251" s="53">
        <f ca="1">Проект!DI$880*$C$209</f>
        <v>0</v>
      </c>
      <c r="DJ251" s="53">
        <f ca="1">Проект!DJ$880*$C$209</f>
        <v>0</v>
      </c>
      <c r="DK251" s="53">
        <f ca="1">Проект!DK$880*$C$209</f>
        <v>0</v>
      </c>
      <c r="DL251" s="53">
        <f ca="1">Проект!DL$880*$C$209</f>
        <v>0</v>
      </c>
      <c r="DM251" s="53">
        <f ca="1">Проект!DM$880*$C$209</f>
        <v>0</v>
      </c>
      <c r="DN251" s="53">
        <f ca="1">Проект!DN$880*$C$209</f>
        <v>0</v>
      </c>
      <c r="DO251" s="53">
        <f ca="1">Проект!DO$880*$C$209</f>
        <v>0</v>
      </c>
      <c r="DP251" s="53">
        <f ca="1">Проект!DP$880*$C$209</f>
        <v>0</v>
      </c>
      <c r="DQ251" s="53">
        <f ca="1">Проект!DQ$880*$C$209</f>
        <v>0</v>
      </c>
      <c r="DR251" s="53">
        <f ca="1">Проект!DR$880*$C$209</f>
        <v>0</v>
      </c>
      <c r="DS251" s="53">
        <f ca="1">Проект!DS$880*$C$209</f>
        <v>0</v>
      </c>
      <c r="DT251" s="53">
        <f ca="1">Проект!DT$880*$C$209</f>
        <v>0</v>
      </c>
      <c r="DU251" s="53">
        <f ca="1">Проект!DU$880*$C$209</f>
        <v>0</v>
      </c>
      <c r="DV251" s="53">
        <f ca="1">Проект!DV$880*$C$209</f>
        <v>0</v>
      </c>
      <c r="DW251" s="53"/>
      <c r="DX251" s="55">
        <f t="shared" ca="1" si="208"/>
        <v>0</v>
      </c>
    </row>
    <row r="252" spans="1:128" hidden="1" x14ac:dyDescent="0.2">
      <c r="A252" s="5" t="str">
        <f ca="1">Language!A$1161</f>
        <v>Импортная пошлина на оборудование</v>
      </c>
      <c r="B252" s="97"/>
      <c r="C252" s="46" t="str">
        <f ca="1">Параметры!$C$70</f>
        <v>тыс. руб.</v>
      </c>
      <c r="E252" s="6" t="s">
        <v>1958</v>
      </c>
      <c r="F252" s="6" t="s">
        <v>2962</v>
      </c>
      <c r="G252" s="53">
        <f>Проект!G$881*$C$210</f>
        <v>0</v>
      </c>
      <c r="H252" s="53">
        <f>Проект!H$881*$C$210</f>
        <v>0</v>
      </c>
      <c r="I252" s="53">
        <f>Проект!I$881*$C$210</f>
        <v>0</v>
      </c>
      <c r="J252" s="53">
        <f>Проект!J$881*$C$210</f>
        <v>0</v>
      </c>
      <c r="K252" s="53">
        <f>Проект!K$881*$C$210</f>
        <v>0</v>
      </c>
      <c r="L252" s="53">
        <f>Проект!L$881*$C$210</f>
        <v>0</v>
      </c>
      <c r="M252" s="53">
        <f>Проект!M$881*$C$210</f>
        <v>0</v>
      </c>
      <c r="N252" s="53">
        <f>Проект!N$881*$C$210</f>
        <v>0</v>
      </c>
      <c r="O252" s="53">
        <f>Проект!O$881*$C$210</f>
        <v>0</v>
      </c>
      <c r="P252" s="53">
        <f>Проект!P$881*$C$210</f>
        <v>0</v>
      </c>
      <c r="Q252" s="53">
        <f>Проект!Q$881*$C$210</f>
        <v>0</v>
      </c>
      <c r="R252" s="53">
        <f>Проект!R$881*$C$210</f>
        <v>0</v>
      </c>
      <c r="S252" s="53">
        <f>Проект!S$881*$C$210</f>
        <v>0</v>
      </c>
      <c r="T252" s="53">
        <f>Проект!T$881*$C$210</f>
        <v>0</v>
      </c>
      <c r="U252" s="53">
        <f>Проект!U$881*$C$210</f>
        <v>0</v>
      </c>
      <c r="V252" s="53">
        <f>Проект!V$881*$C$210</f>
        <v>0</v>
      </c>
      <c r="W252" s="53">
        <f>Проект!W$881*$C$210</f>
        <v>0</v>
      </c>
      <c r="X252" s="53">
        <f>Проект!X$881*$C$210</f>
        <v>0</v>
      </c>
      <c r="Y252" s="53">
        <f>Проект!Y$881*$C$210</f>
        <v>0</v>
      </c>
      <c r="Z252" s="53">
        <f>Проект!Z$881*$C$210</f>
        <v>0</v>
      </c>
      <c r="AA252" s="53">
        <f>Проект!AA$881*$C$210</f>
        <v>0</v>
      </c>
      <c r="AB252" s="53">
        <f>Проект!AB$881*$C$210</f>
        <v>0</v>
      </c>
      <c r="AC252" s="53">
        <f>Проект!AC$881*$C$210</f>
        <v>0</v>
      </c>
      <c r="AD252" s="53">
        <f>Проект!AD$881*$C$210</f>
        <v>0</v>
      </c>
      <c r="AE252" s="53">
        <f>Проект!AE$881*$C$210</f>
        <v>0</v>
      </c>
      <c r="AF252" s="53">
        <f>Проект!AF$881*$C$210</f>
        <v>0</v>
      </c>
      <c r="AG252" s="53">
        <f>Проект!AG$881*$C$210</f>
        <v>0</v>
      </c>
      <c r="AH252" s="53">
        <f>Проект!AH$881*$C$210</f>
        <v>0</v>
      </c>
      <c r="AI252" s="53">
        <f>Проект!AI$881*$C$210</f>
        <v>0</v>
      </c>
      <c r="AJ252" s="53">
        <f>Проект!AJ$881*$C$210</f>
        <v>0</v>
      </c>
      <c r="AK252" s="53">
        <f>Проект!AK$881*$C$210</f>
        <v>0</v>
      </c>
      <c r="AL252" s="53">
        <f>Проект!AL$881*$C$210</f>
        <v>0</v>
      </c>
      <c r="AM252" s="53">
        <f>Проект!AM$881*$C$210</f>
        <v>0</v>
      </c>
      <c r="AN252" s="53">
        <f>Проект!AN$881*$C$210</f>
        <v>0</v>
      </c>
      <c r="AO252" s="53">
        <f>Проект!AO$881*$C$210</f>
        <v>0</v>
      </c>
      <c r="AP252" s="53">
        <f>Проект!AP$881*$C$210</f>
        <v>0</v>
      </c>
      <c r="AQ252" s="53">
        <f>Проект!AQ$881*$C$210</f>
        <v>0</v>
      </c>
      <c r="AR252" s="53">
        <f>Проект!AR$881*$C$210</f>
        <v>0</v>
      </c>
      <c r="AS252" s="53">
        <f>Проект!AS$881*$C$210</f>
        <v>0</v>
      </c>
      <c r="AT252" s="53">
        <f>Проект!AT$881*$C$210</f>
        <v>0</v>
      </c>
      <c r="AU252" s="53">
        <f>Проект!AU$881*$C$210</f>
        <v>0</v>
      </c>
      <c r="AV252" s="53">
        <f>Проект!AV$881*$C$210</f>
        <v>0</v>
      </c>
      <c r="AW252" s="53">
        <f>Проект!AW$881*$C$210</f>
        <v>0</v>
      </c>
      <c r="AX252" s="53">
        <f>Проект!AX$881*$C$210</f>
        <v>0</v>
      </c>
      <c r="AY252" s="53">
        <f>Проект!AY$881*$C$210</f>
        <v>0</v>
      </c>
      <c r="AZ252" s="53">
        <f>Проект!AZ$881*$C$210</f>
        <v>0</v>
      </c>
      <c r="BA252" s="53">
        <f>Проект!BA$881*$C$210</f>
        <v>0</v>
      </c>
      <c r="BB252" s="53">
        <f>Проект!BB$881*$C$210</f>
        <v>0</v>
      </c>
      <c r="BC252" s="53">
        <f>Проект!BC$881*$C$210</f>
        <v>0</v>
      </c>
      <c r="BD252" s="53">
        <f>Проект!BD$881*$C$210</f>
        <v>0</v>
      </c>
      <c r="BE252" s="53">
        <f>Проект!BE$881*$C$210</f>
        <v>0</v>
      </c>
      <c r="BF252" s="53">
        <f>Проект!BF$881*$C$210</f>
        <v>0</v>
      </c>
      <c r="BG252" s="53">
        <f>Проект!BG$881*$C$210</f>
        <v>0</v>
      </c>
      <c r="BH252" s="53">
        <f>Проект!BH$881*$C$210</f>
        <v>0</v>
      </c>
      <c r="BI252" s="53">
        <f>Проект!BI$881*$C$210</f>
        <v>0</v>
      </c>
      <c r="BJ252" s="53">
        <f>Проект!BJ$881*$C$210</f>
        <v>0</v>
      </c>
      <c r="BK252" s="53">
        <f>Проект!BK$881*$C$210</f>
        <v>0</v>
      </c>
      <c r="BL252" s="53">
        <f>Проект!BL$881*$C$210</f>
        <v>0</v>
      </c>
      <c r="BM252" s="53">
        <f>Проект!BM$881*$C$210</f>
        <v>0</v>
      </c>
      <c r="BN252" s="53">
        <f>Проект!BN$881*$C$210</f>
        <v>0</v>
      </c>
      <c r="BO252" s="53">
        <f>Проект!BO$881*$C$210</f>
        <v>0</v>
      </c>
      <c r="BP252" s="53">
        <f>Проект!BP$881*$C$210</f>
        <v>0</v>
      </c>
      <c r="BQ252" s="53">
        <f>Проект!BQ$881*$C$210</f>
        <v>0</v>
      </c>
      <c r="BR252" s="53">
        <f>Проект!BR$881*$C$210</f>
        <v>0</v>
      </c>
      <c r="BS252" s="53">
        <f>Проект!BS$881*$C$210</f>
        <v>0</v>
      </c>
      <c r="BT252" s="53">
        <f>Проект!BT$881*$C$210</f>
        <v>0</v>
      </c>
      <c r="BU252" s="53">
        <f>Проект!BU$881*$C$210</f>
        <v>0</v>
      </c>
      <c r="BV252" s="53">
        <f>Проект!BV$881*$C$210</f>
        <v>0</v>
      </c>
      <c r="BW252" s="53">
        <f>Проект!BW$881*$C$210</f>
        <v>0</v>
      </c>
      <c r="BX252" s="53">
        <f>Проект!BX$881*$C$210</f>
        <v>0</v>
      </c>
      <c r="BY252" s="53">
        <f>Проект!BY$881*$C$210</f>
        <v>0</v>
      </c>
      <c r="BZ252" s="53">
        <f>Проект!BZ$881*$C$210</f>
        <v>0</v>
      </c>
      <c r="CA252" s="53">
        <f>Проект!CA$881*$C$210</f>
        <v>0</v>
      </c>
      <c r="CB252" s="53">
        <f>Проект!CB$881*$C$210</f>
        <v>0</v>
      </c>
      <c r="CC252" s="53">
        <f>Проект!CC$881*$C$210</f>
        <v>0</v>
      </c>
      <c r="CD252" s="53">
        <f>Проект!CD$881*$C$210</f>
        <v>0</v>
      </c>
      <c r="CE252" s="53">
        <f>Проект!CE$881*$C$210</f>
        <v>0</v>
      </c>
      <c r="CF252" s="53">
        <f>Проект!CF$881*$C$210</f>
        <v>0</v>
      </c>
      <c r="CG252" s="53">
        <f>Проект!CG$881*$C$210</f>
        <v>0</v>
      </c>
      <c r="CH252" s="53">
        <f>Проект!CH$881*$C$210</f>
        <v>0</v>
      </c>
      <c r="CI252" s="53">
        <f>Проект!CI$881*$C$210</f>
        <v>0</v>
      </c>
      <c r="CJ252" s="53">
        <f>Проект!CJ$881*$C$210</f>
        <v>0</v>
      </c>
      <c r="CK252" s="53">
        <f>Проект!CK$881*$C$210</f>
        <v>0</v>
      </c>
      <c r="CL252" s="53">
        <f>Проект!CL$881*$C$210</f>
        <v>0</v>
      </c>
      <c r="CM252" s="53">
        <f>Проект!CM$881*$C$210</f>
        <v>0</v>
      </c>
      <c r="CN252" s="53">
        <f>Проект!CN$881*$C$210</f>
        <v>0</v>
      </c>
      <c r="CO252" s="53">
        <f>Проект!CO$881*$C$210</f>
        <v>0</v>
      </c>
      <c r="CP252" s="53">
        <f>Проект!CP$881*$C$210</f>
        <v>0</v>
      </c>
      <c r="CQ252" s="53">
        <f>Проект!CQ$881*$C$210</f>
        <v>0</v>
      </c>
      <c r="CR252" s="53">
        <f>Проект!CR$881*$C$210</f>
        <v>0</v>
      </c>
      <c r="CS252" s="53">
        <f>Проект!CS$881*$C$210</f>
        <v>0</v>
      </c>
      <c r="CT252" s="53">
        <f>Проект!CT$881*$C$210</f>
        <v>0</v>
      </c>
      <c r="CU252" s="53">
        <f>Проект!CU$881*$C$210</f>
        <v>0</v>
      </c>
      <c r="CV252" s="53">
        <f>Проект!CV$881*$C$210</f>
        <v>0</v>
      </c>
      <c r="CW252" s="53">
        <f>Проект!CW$881*$C$210</f>
        <v>0</v>
      </c>
      <c r="CX252" s="53">
        <f>Проект!CX$881*$C$210</f>
        <v>0</v>
      </c>
      <c r="CY252" s="53">
        <f>Проект!CY$881*$C$210</f>
        <v>0</v>
      </c>
      <c r="CZ252" s="53">
        <f>Проект!CZ$881*$C$210</f>
        <v>0</v>
      </c>
      <c r="DA252" s="53">
        <f>Проект!DA$881*$C$210</f>
        <v>0</v>
      </c>
      <c r="DB252" s="53">
        <f>Проект!DB$881*$C$210</f>
        <v>0</v>
      </c>
      <c r="DC252" s="53">
        <f>Проект!DC$881*$C$210</f>
        <v>0</v>
      </c>
      <c r="DD252" s="53">
        <f>Проект!DD$881*$C$210</f>
        <v>0</v>
      </c>
      <c r="DE252" s="53">
        <f>Проект!DE$881*$C$210</f>
        <v>0</v>
      </c>
      <c r="DF252" s="53">
        <f>Проект!DF$881*$C$210</f>
        <v>0</v>
      </c>
      <c r="DG252" s="53">
        <f>Проект!DG$881*$C$210</f>
        <v>0</v>
      </c>
      <c r="DH252" s="53">
        <f>Проект!DH$881*$C$210</f>
        <v>0</v>
      </c>
      <c r="DI252" s="53">
        <f>Проект!DI$881*$C$210</f>
        <v>0</v>
      </c>
      <c r="DJ252" s="53">
        <f>Проект!DJ$881*$C$210</f>
        <v>0</v>
      </c>
      <c r="DK252" s="53">
        <f>Проект!DK$881*$C$210</f>
        <v>0</v>
      </c>
      <c r="DL252" s="53">
        <f>Проект!DL$881*$C$210</f>
        <v>0</v>
      </c>
      <c r="DM252" s="53">
        <f>Проект!DM$881*$C$210</f>
        <v>0</v>
      </c>
      <c r="DN252" s="53">
        <f>Проект!DN$881*$C$210</f>
        <v>0</v>
      </c>
      <c r="DO252" s="53">
        <f>Проект!DO$881*$C$210</f>
        <v>0</v>
      </c>
      <c r="DP252" s="53">
        <f>Проект!DP$881*$C$210</f>
        <v>0</v>
      </c>
      <c r="DQ252" s="53">
        <f>Проект!DQ$881*$C$210</f>
        <v>0</v>
      </c>
      <c r="DR252" s="53">
        <f>Проект!DR$881*$C$210</f>
        <v>0</v>
      </c>
      <c r="DS252" s="53">
        <f>Проект!DS$881*$C$210</f>
        <v>0</v>
      </c>
      <c r="DT252" s="53">
        <f>Проект!DT$881*$C$210</f>
        <v>0</v>
      </c>
      <c r="DU252" s="53">
        <f>Проект!DU$881*$C$210</f>
        <v>0</v>
      </c>
      <c r="DV252" s="53">
        <f>Проект!DV$881*$C$210</f>
        <v>0</v>
      </c>
      <c r="DW252" s="53"/>
      <c r="DX252" s="55">
        <f t="shared" si="208"/>
        <v>0</v>
      </c>
    </row>
    <row r="253" spans="1:128" hidden="1" x14ac:dyDescent="0.2">
      <c r="A253" s="10" t="str">
        <f ca="1">Language!A$1420</f>
        <v>Налог на добавленную стоимость</v>
      </c>
      <c r="B253" s="72"/>
      <c r="C253" s="46" t="str">
        <f ca="1">Параметры!$C$70</f>
        <v>тыс. руб.</v>
      </c>
      <c r="E253" s="6" t="s">
        <v>1959</v>
      </c>
      <c r="F253" s="6" t="s">
        <v>2962</v>
      </c>
      <c r="G253" s="53">
        <f ca="1">Проект!G$885*$C$211</f>
        <v>0</v>
      </c>
      <c r="H253" s="53">
        <f ca="1">Проект!H$885*$C$211</f>
        <v>0</v>
      </c>
      <c r="I253" s="53">
        <f ca="1">Проект!I$885*$C$211</f>
        <v>0</v>
      </c>
      <c r="J253" s="53">
        <f ca="1">Проект!J$885*$C$211</f>
        <v>0</v>
      </c>
      <c r="K253" s="53">
        <f ca="1">Проект!K$885*$C$211</f>
        <v>0</v>
      </c>
      <c r="L253" s="53">
        <f ca="1">Проект!L$885*$C$211</f>
        <v>0</v>
      </c>
      <c r="M253" s="53">
        <f ca="1">Проект!M$885*$C$211</f>
        <v>0</v>
      </c>
      <c r="N253" s="53">
        <f ca="1">Проект!N$885*$C$211</f>
        <v>0</v>
      </c>
      <c r="O253" s="53">
        <f ca="1">Проект!O$885*$C$211</f>
        <v>0</v>
      </c>
      <c r="P253" s="53">
        <f ca="1">Проект!P$885*$C$211</f>
        <v>0</v>
      </c>
      <c r="Q253" s="53">
        <f ca="1">Проект!Q$885*$C$211</f>
        <v>0</v>
      </c>
      <c r="R253" s="53">
        <f ca="1">Проект!R$885*$C$211</f>
        <v>0</v>
      </c>
      <c r="S253" s="53">
        <f ca="1">Проект!S$885*$C$211</f>
        <v>0</v>
      </c>
      <c r="T253" s="53">
        <f ca="1">Проект!T$885*$C$211</f>
        <v>0</v>
      </c>
      <c r="U253" s="53">
        <f ca="1">Проект!U$885*$C$211</f>
        <v>0</v>
      </c>
      <c r="V253" s="53">
        <f ca="1">Проект!V$885*$C$211</f>
        <v>0</v>
      </c>
      <c r="W253" s="53">
        <f ca="1">Проект!W$885*$C$211</f>
        <v>0</v>
      </c>
      <c r="X253" s="53">
        <f ca="1">Проект!X$885*$C$211</f>
        <v>0</v>
      </c>
      <c r="Y253" s="53">
        <f ca="1">Проект!Y$885*$C$211</f>
        <v>0</v>
      </c>
      <c r="Z253" s="53">
        <f ca="1">Проект!Z$885*$C$211</f>
        <v>0</v>
      </c>
      <c r="AA253" s="53">
        <f ca="1">Проект!AA$885*$C$211</f>
        <v>0</v>
      </c>
      <c r="AB253" s="53">
        <f ca="1">Проект!AB$885*$C$211</f>
        <v>0</v>
      </c>
      <c r="AC253" s="53">
        <f ca="1">Проект!AC$885*$C$211</f>
        <v>0</v>
      </c>
      <c r="AD253" s="53">
        <f ca="1">Проект!AD$885*$C$211</f>
        <v>0</v>
      </c>
      <c r="AE253" s="53">
        <f ca="1">Проект!AE$885*$C$211</f>
        <v>0</v>
      </c>
      <c r="AF253" s="53">
        <f ca="1">Проект!AF$885*$C$211</f>
        <v>0</v>
      </c>
      <c r="AG253" s="53">
        <f ca="1">Проект!AG$885*$C$211</f>
        <v>0</v>
      </c>
      <c r="AH253" s="53">
        <f ca="1">Проект!AH$885*$C$211</f>
        <v>0</v>
      </c>
      <c r="AI253" s="53">
        <f ca="1">Проект!AI$885*$C$211</f>
        <v>0</v>
      </c>
      <c r="AJ253" s="53">
        <f ca="1">Проект!AJ$885*$C$211</f>
        <v>0</v>
      </c>
      <c r="AK253" s="53">
        <f ca="1">Проект!AK$885*$C$211</f>
        <v>0</v>
      </c>
      <c r="AL253" s="53">
        <f ca="1">Проект!AL$885*$C$211</f>
        <v>0</v>
      </c>
      <c r="AM253" s="53">
        <f ca="1">Проект!AM$885*$C$211</f>
        <v>0</v>
      </c>
      <c r="AN253" s="53">
        <f ca="1">Проект!AN$885*$C$211</f>
        <v>0</v>
      </c>
      <c r="AO253" s="53">
        <f ca="1">Проект!AO$885*$C$211</f>
        <v>0</v>
      </c>
      <c r="AP253" s="53">
        <f ca="1">Проект!AP$885*$C$211</f>
        <v>0</v>
      </c>
      <c r="AQ253" s="53">
        <f ca="1">Проект!AQ$885*$C$211</f>
        <v>0</v>
      </c>
      <c r="AR253" s="53">
        <f ca="1">Проект!AR$885*$C$211</f>
        <v>0</v>
      </c>
      <c r="AS253" s="53">
        <f ca="1">Проект!AS$885*$C$211</f>
        <v>0</v>
      </c>
      <c r="AT253" s="53">
        <f ca="1">Проект!AT$885*$C$211</f>
        <v>0</v>
      </c>
      <c r="AU253" s="53">
        <f ca="1">Проект!AU$885*$C$211</f>
        <v>0</v>
      </c>
      <c r="AV253" s="53">
        <f ca="1">Проект!AV$885*$C$211</f>
        <v>0</v>
      </c>
      <c r="AW253" s="53">
        <f ca="1">Проект!AW$885*$C$211</f>
        <v>0</v>
      </c>
      <c r="AX253" s="53">
        <f ca="1">Проект!AX$885*$C$211</f>
        <v>0</v>
      </c>
      <c r="AY253" s="53">
        <f ca="1">Проект!AY$885*$C$211</f>
        <v>0</v>
      </c>
      <c r="AZ253" s="53">
        <f ca="1">Проект!AZ$885*$C$211</f>
        <v>0</v>
      </c>
      <c r="BA253" s="53">
        <f ca="1">Проект!BA$885*$C$211</f>
        <v>0</v>
      </c>
      <c r="BB253" s="53">
        <f ca="1">Проект!BB$885*$C$211</f>
        <v>0</v>
      </c>
      <c r="BC253" s="53">
        <f ca="1">Проект!BC$885*$C$211</f>
        <v>0</v>
      </c>
      <c r="BD253" s="53">
        <f ca="1">Проект!BD$885*$C$211</f>
        <v>0</v>
      </c>
      <c r="BE253" s="53">
        <f ca="1">Проект!BE$885*$C$211</f>
        <v>0</v>
      </c>
      <c r="BF253" s="53">
        <f ca="1">Проект!BF$885*$C$211</f>
        <v>0</v>
      </c>
      <c r="BG253" s="53">
        <f ca="1">Проект!BG$885*$C$211</f>
        <v>0</v>
      </c>
      <c r="BH253" s="53">
        <f ca="1">Проект!BH$885*$C$211</f>
        <v>0</v>
      </c>
      <c r="BI253" s="53">
        <f ca="1">Проект!BI$885*$C$211</f>
        <v>0</v>
      </c>
      <c r="BJ253" s="53">
        <f ca="1">Проект!BJ$885*$C$211</f>
        <v>0</v>
      </c>
      <c r="BK253" s="53">
        <f ca="1">Проект!BK$885*$C$211</f>
        <v>0</v>
      </c>
      <c r="BL253" s="53">
        <f ca="1">Проект!BL$885*$C$211</f>
        <v>0</v>
      </c>
      <c r="BM253" s="53">
        <f ca="1">Проект!BM$885*$C$211</f>
        <v>0</v>
      </c>
      <c r="BN253" s="53">
        <f ca="1">Проект!BN$885*$C$211</f>
        <v>0</v>
      </c>
      <c r="BO253" s="53">
        <f ca="1">Проект!BO$885*$C$211</f>
        <v>0</v>
      </c>
      <c r="BP253" s="53">
        <f ca="1">Проект!BP$885*$C$211</f>
        <v>0</v>
      </c>
      <c r="BQ253" s="53">
        <f ca="1">Проект!BQ$885*$C$211</f>
        <v>0</v>
      </c>
      <c r="BR253" s="53">
        <f ca="1">Проект!BR$885*$C$211</f>
        <v>0</v>
      </c>
      <c r="BS253" s="53">
        <f ca="1">Проект!BS$885*$C$211</f>
        <v>0</v>
      </c>
      <c r="BT253" s="53">
        <f ca="1">Проект!BT$885*$C$211</f>
        <v>0</v>
      </c>
      <c r="BU253" s="53">
        <f ca="1">Проект!BU$885*$C$211</f>
        <v>0</v>
      </c>
      <c r="BV253" s="53">
        <f ca="1">Проект!BV$885*$C$211</f>
        <v>0</v>
      </c>
      <c r="BW253" s="53">
        <f ca="1">Проект!BW$885*$C$211</f>
        <v>0</v>
      </c>
      <c r="BX253" s="53">
        <f ca="1">Проект!BX$885*$C$211</f>
        <v>0</v>
      </c>
      <c r="BY253" s="53">
        <f ca="1">Проект!BY$885*$C$211</f>
        <v>0</v>
      </c>
      <c r="BZ253" s="53">
        <f ca="1">Проект!BZ$885*$C$211</f>
        <v>0</v>
      </c>
      <c r="CA253" s="53">
        <f ca="1">Проект!CA$885*$C$211</f>
        <v>0</v>
      </c>
      <c r="CB253" s="53">
        <f ca="1">Проект!CB$885*$C$211</f>
        <v>0</v>
      </c>
      <c r="CC253" s="53">
        <f ca="1">Проект!CC$885*$C$211</f>
        <v>0</v>
      </c>
      <c r="CD253" s="53">
        <f ca="1">Проект!CD$885*$C$211</f>
        <v>0</v>
      </c>
      <c r="CE253" s="53">
        <f ca="1">Проект!CE$885*$C$211</f>
        <v>0</v>
      </c>
      <c r="CF253" s="53">
        <f ca="1">Проект!CF$885*$C$211</f>
        <v>0</v>
      </c>
      <c r="CG253" s="53">
        <f ca="1">Проект!CG$885*$C$211</f>
        <v>0</v>
      </c>
      <c r="CH253" s="53">
        <f ca="1">Проект!CH$885*$C$211</f>
        <v>0</v>
      </c>
      <c r="CI253" s="53">
        <f ca="1">Проект!CI$885*$C$211</f>
        <v>0</v>
      </c>
      <c r="CJ253" s="53">
        <f ca="1">Проект!CJ$885*$C$211</f>
        <v>0</v>
      </c>
      <c r="CK253" s="53">
        <f ca="1">Проект!CK$885*$C$211</f>
        <v>0</v>
      </c>
      <c r="CL253" s="53">
        <f ca="1">Проект!CL$885*$C$211</f>
        <v>0</v>
      </c>
      <c r="CM253" s="53">
        <f ca="1">Проект!CM$885*$C$211</f>
        <v>0</v>
      </c>
      <c r="CN253" s="53">
        <f ca="1">Проект!CN$885*$C$211</f>
        <v>0</v>
      </c>
      <c r="CO253" s="53">
        <f ca="1">Проект!CO$885*$C$211</f>
        <v>0</v>
      </c>
      <c r="CP253" s="53">
        <f ca="1">Проект!CP$885*$C$211</f>
        <v>0</v>
      </c>
      <c r="CQ253" s="53">
        <f ca="1">Проект!CQ$885*$C$211</f>
        <v>0</v>
      </c>
      <c r="CR253" s="53">
        <f ca="1">Проект!CR$885*$C$211</f>
        <v>0</v>
      </c>
      <c r="CS253" s="53">
        <f ca="1">Проект!CS$885*$C$211</f>
        <v>0</v>
      </c>
      <c r="CT253" s="53">
        <f ca="1">Проект!CT$885*$C$211</f>
        <v>0</v>
      </c>
      <c r="CU253" s="53">
        <f ca="1">Проект!CU$885*$C$211</f>
        <v>0</v>
      </c>
      <c r="CV253" s="53">
        <f ca="1">Проект!CV$885*$C$211</f>
        <v>0</v>
      </c>
      <c r="CW253" s="53">
        <f ca="1">Проект!CW$885*$C$211</f>
        <v>0</v>
      </c>
      <c r="CX253" s="53">
        <f ca="1">Проект!CX$885*$C$211</f>
        <v>0</v>
      </c>
      <c r="CY253" s="53">
        <f ca="1">Проект!CY$885*$C$211</f>
        <v>0</v>
      </c>
      <c r="CZ253" s="53">
        <f ca="1">Проект!CZ$885*$C$211</f>
        <v>0</v>
      </c>
      <c r="DA253" s="53">
        <f ca="1">Проект!DA$885*$C$211</f>
        <v>0</v>
      </c>
      <c r="DB253" s="53">
        <f ca="1">Проект!DB$885*$C$211</f>
        <v>0</v>
      </c>
      <c r="DC253" s="53">
        <f ca="1">Проект!DC$885*$C$211</f>
        <v>0</v>
      </c>
      <c r="DD253" s="53">
        <f ca="1">Проект!DD$885*$C$211</f>
        <v>0</v>
      </c>
      <c r="DE253" s="53">
        <f ca="1">Проект!DE$885*$C$211</f>
        <v>0</v>
      </c>
      <c r="DF253" s="53">
        <f ca="1">Проект!DF$885*$C$211</f>
        <v>0</v>
      </c>
      <c r="DG253" s="53">
        <f ca="1">Проект!DG$885*$C$211</f>
        <v>0</v>
      </c>
      <c r="DH253" s="53">
        <f ca="1">Проект!DH$885*$C$211</f>
        <v>0</v>
      </c>
      <c r="DI253" s="53">
        <f ca="1">Проект!DI$885*$C$211</f>
        <v>0</v>
      </c>
      <c r="DJ253" s="53">
        <f ca="1">Проект!DJ$885*$C$211</f>
        <v>0</v>
      </c>
      <c r="DK253" s="53">
        <f ca="1">Проект!DK$885*$C$211</f>
        <v>0</v>
      </c>
      <c r="DL253" s="53">
        <f ca="1">Проект!DL$885*$C$211</f>
        <v>0</v>
      </c>
      <c r="DM253" s="53">
        <f ca="1">Проект!DM$885*$C$211</f>
        <v>0</v>
      </c>
      <c r="DN253" s="53">
        <f ca="1">Проект!DN$885*$C$211</f>
        <v>0</v>
      </c>
      <c r="DO253" s="53">
        <f ca="1">Проект!DO$885*$C$211</f>
        <v>0</v>
      </c>
      <c r="DP253" s="53">
        <f ca="1">Проект!DP$885*$C$211</f>
        <v>0</v>
      </c>
      <c r="DQ253" s="53">
        <f ca="1">Проект!DQ$885*$C$211</f>
        <v>0</v>
      </c>
      <c r="DR253" s="53">
        <f ca="1">Проект!DR$885*$C$211</f>
        <v>0</v>
      </c>
      <c r="DS253" s="53">
        <f ca="1">Проект!DS$885*$C$211</f>
        <v>0</v>
      </c>
      <c r="DT253" s="53">
        <f ca="1">Проект!DT$885*$C$211</f>
        <v>0</v>
      </c>
      <c r="DU253" s="53">
        <f ca="1">Проект!DU$885*$C$211</f>
        <v>0</v>
      </c>
      <c r="DV253" s="53">
        <f ca="1">Проект!DV$885*$C$211</f>
        <v>0</v>
      </c>
      <c r="DW253" s="53"/>
      <c r="DX253" s="55">
        <f t="shared" ca="1" si="208"/>
        <v>0</v>
      </c>
    </row>
    <row r="254" spans="1:128" hidden="1" x14ac:dyDescent="0.2">
      <c r="A254" s="10" t="str">
        <f ca="1">Language!A$1421</f>
        <v>Налог на прибыль</v>
      </c>
      <c r="B254" s="72"/>
      <c r="C254" s="46" t="str">
        <f ca="1">Параметры!$C$70</f>
        <v>тыс. руб.</v>
      </c>
      <c r="E254" s="6" t="s">
        <v>1960</v>
      </c>
      <c r="F254" s="6" t="s">
        <v>2962</v>
      </c>
      <c r="G254" s="53">
        <f ca="1">Проект!G$915*$C$212</f>
        <v>0</v>
      </c>
      <c r="H254" s="53">
        <f ca="1">Проект!H$915*$C$212</f>
        <v>0</v>
      </c>
      <c r="I254" s="53">
        <f ca="1">Проект!I$915*$C$212</f>
        <v>0</v>
      </c>
      <c r="J254" s="53">
        <f ca="1">Проект!J$915*$C$212</f>
        <v>487.5710004497754</v>
      </c>
      <c r="K254" s="53">
        <f ca="1">Проект!K$915*$C$212</f>
        <v>2658.0022306550632</v>
      </c>
      <c r="L254" s="53">
        <f ca="1">Проект!L$915*$C$212</f>
        <v>4041.9062905984852</v>
      </c>
      <c r="M254" s="53">
        <f ca="1">Проект!M$915*$C$212</f>
        <v>4090.2018213277202</v>
      </c>
      <c r="N254" s="53">
        <f ca="1">Проект!N$915*$C$212</f>
        <v>4176.8597262019939</v>
      </c>
      <c r="O254" s="53">
        <f ca="1">Проект!O$915*$C$212</f>
        <v>4331.7368284274999</v>
      </c>
      <c r="P254" s="53">
        <f ca="1">Проект!P$915*$C$212</f>
        <v>7679.812332850528</v>
      </c>
      <c r="Q254" s="53">
        <f ca="1">Проект!Q$915*$C$212</f>
        <v>7759.1210427216802</v>
      </c>
      <c r="R254" s="53">
        <f ca="1">Проект!R$915*$C$212</f>
        <v>7963.8155466730368</v>
      </c>
      <c r="S254" s="53">
        <f ca="1">Проект!S$915*$C$212</f>
        <v>8010.8473475429146</v>
      </c>
      <c r="T254" s="53">
        <f ca="1">Проект!T$915*$C$212</f>
        <v>8065.6279566666608</v>
      </c>
      <c r="U254" s="53">
        <f ca="1">Проект!U$915*$C$212</f>
        <v>8116.4288939255584</v>
      </c>
      <c r="V254" s="53">
        <f ca="1">Проект!V$915*$C$212</f>
        <v>8529.2616877941746</v>
      </c>
      <c r="W254" s="53">
        <f ca="1">Проект!W$915*$C$212</f>
        <v>5145.9352303377646</v>
      </c>
      <c r="X254" s="53">
        <f ca="1">Проект!X$915*$C$212</f>
        <v>5175.4315982491216</v>
      </c>
      <c r="Y254" s="53">
        <f ca="1">Проект!Y$915*$C$212</f>
        <v>5205.0947429133012</v>
      </c>
      <c r="Z254" s="53">
        <f ca="1">Проект!Z$915*$C$212</f>
        <v>5234.9256073097404</v>
      </c>
      <c r="AA254" s="53">
        <f ca="1">Проект!AA$915*$C$212</f>
        <v>5369.1490031389085</v>
      </c>
      <c r="AB254" s="53">
        <f ca="1">Проект!AB$915*$C$212</f>
        <v>8825.1741294833664</v>
      </c>
      <c r="AC254" s="53">
        <f ca="1">Проект!AC$915*$C$212</f>
        <v>8875.4734490454193</v>
      </c>
      <c r="AD254" s="53">
        <f ca="1">Проект!AD$915*$C$212</f>
        <v>8926.0571682736354</v>
      </c>
      <c r="AE254" s="53">
        <f ca="1">Проект!AE$915*$C$212</f>
        <v>8976.9268952039638</v>
      </c>
      <c r="AF254" s="53">
        <f ca="1">Проект!AF$915*$C$212</f>
        <v>9028.0842469668132</v>
      </c>
      <c r="AG254" s="53">
        <f ca="1">Проект!AG$915*$C$212</f>
        <v>9079.5308498338363</v>
      </c>
      <c r="AH254" s="53">
        <f ca="1">Проект!AH$915*$C$212</f>
        <v>9131.2683392730196</v>
      </c>
      <c r="AI254" s="53">
        <f ca="1">Проект!AI$915*$C$212</f>
        <v>5511.1090297950632</v>
      </c>
      <c r="AJ254" s="53">
        <f ca="1">Проект!AJ$915*$C$212</f>
        <v>5542.6701434598272</v>
      </c>
      <c r="AK254" s="53">
        <f ca="1">Проект!AK$915*$C$212</f>
        <v>5574.4097082504841</v>
      </c>
      <c r="AL254" s="53">
        <f ca="1">Проект!AL$915*$C$212</f>
        <v>5606.3287331549909</v>
      </c>
      <c r="AM254" s="53">
        <f ca="1">Проект!AM$915*$C$212</f>
        <v>5749.9477666918119</v>
      </c>
      <c r="AN254" s="53">
        <f ca="1">Проект!AN$915*$C$212</f>
        <v>9447.8946518806806</v>
      </c>
      <c r="AO254" s="53">
        <f ca="1">Проект!AO$915*$C$212</f>
        <v>9501.7149238120965</v>
      </c>
      <c r="AP254" s="53">
        <f ca="1">Проект!AP$915*$C$212</f>
        <v>9555.8395033856305</v>
      </c>
      <c r="AQ254" s="53">
        <f ca="1">Проект!AQ$915*$C$212</f>
        <v>9610.2701112020459</v>
      </c>
      <c r="AR254" s="53">
        <f ca="1">Проект!AR$915*$C$212</f>
        <v>9665.0084775870255</v>
      </c>
      <c r="AS254" s="53">
        <f ca="1">Проект!AS$915*$C$212</f>
        <v>9720.0563426559984</v>
      </c>
      <c r="AT254" s="53">
        <f ca="1">Проект!AT$915*$C$212</f>
        <v>9775.4154563551438</v>
      </c>
      <c r="AU254" s="53">
        <f ca="1">Проект!AU$915*$C$212</f>
        <v>5901.8449952133824</v>
      </c>
      <c r="AV254" s="53">
        <f ca="1">Проект!AV$915*$C$212</f>
        <v>5935.6153868355032</v>
      </c>
      <c r="AW254" s="53">
        <f ca="1">Проект!AW$915*$C$212</f>
        <v>5969.5767211613374</v>
      </c>
      <c r="AX254" s="53">
        <f ca="1">Проект!AX$915*$C$212</f>
        <v>6003.7300778089793</v>
      </c>
      <c r="AY254" s="53">
        <f ca="1">Проект!AY$915*$C$212</f>
        <v>6157.402443693557</v>
      </c>
      <c r="AZ254" s="53">
        <f ca="1">Проект!AZ$915*$C$212</f>
        <v>10114.205610845498</v>
      </c>
      <c r="BA254" s="53">
        <f ca="1">Проект!BA$915*$C$212</f>
        <v>10171.793301812588</v>
      </c>
      <c r="BB254" s="53">
        <f ca="1">Проект!BB$915*$C$212</f>
        <v>10229.706601956295</v>
      </c>
      <c r="BC254" s="53">
        <f ca="1">Проект!BC$915*$C$212</f>
        <v>10287.947352319199</v>
      </c>
      <c r="BD254" s="53">
        <f ca="1">Проект!BD$915*$C$212</f>
        <v>10346.517404352453</v>
      </c>
      <c r="BE254" s="53">
        <f ca="1">Проект!BE$915*$C$212</f>
        <v>10405.418619974284</v>
      </c>
      <c r="BF254" s="53">
        <f ca="1">Проект!BF$915*$C$212</f>
        <v>10464.652871633371</v>
      </c>
      <c r="BG254" s="53">
        <f ca="1">Проект!BG$915*$C$212</f>
        <v>6319.9324782119957</v>
      </c>
      <c r="BH254" s="53">
        <f ca="1">Проект!BH$915*$C$212</f>
        <v>6356.0667972473402</v>
      </c>
      <c r="BI254" s="53">
        <f ca="1">Проект!BI$915*$C$212</f>
        <v>6392.4054249766095</v>
      </c>
      <c r="BJ254" s="53">
        <f ca="1">Проект!BJ$915*$C$212</f>
        <v>6428.9495165889739</v>
      </c>
      <c r="BK254" s="53">
        <f ca="1">Проект!BK$915*$C$212</f>
        <v>6593.3789480854502</v>
      </c>
      <c r="BL254" s="53">
        <f ca="1">Проект!BL$915*$C$212</f>
        <v>10827.158336938344</v>
      </c>
      <c r="BM254" s="53">
        <f ca="1">Проект!BM$915*$C$212</f>
        <v>10888.777166272792</v>
      </c>
      <c r="BN254" s="53">
        <f ca="1">Проект!BN$915*$C$212</f>
        <v>10950.744397426581</v>
      </c>
      <c r="BO254" s="53">
        <f ca="1">Проект!BO$915*$C$212</f>
        <v>11013.062000314563</v>
      </c>
      <c r="BP254" s="53">
        <f ca="1">Проект!BP$915*$C$212</f>
        <v>11075.73195599011</v>
      </c>
      <c r="BQ254" s="53">
        <f ca="1">Проект!BQ$915*$C$212</f>
        <v>11138.75625670615</v>
      </c>
      <c r="BR254" s="53">
        <f ca="1">Проект!BR$915*$C$212</f>
        <v>11202.136905982012</v>
      </c>
      <c r="BS254" s="53">
        <f ca="1">Проект!BS$915*$C$212</f>
        <v>6767.2860850195457</v>
      </c>
      <c r="BT254" s="53">
        <f ca="1">Проект!BT$915*$C$212</f>
        <v>6805.9498063879873</v>
      </c>
      <c r="BU254" s="53">
        <f ca="1">Проект!BU$915*$C$212</f>
        <v>6844.8321380576317</v>
      </c>
      <c r="BV254" s="53">
        <f ca="1">Проект!BV$915*$C$212</f>
        <v>6883.9343160841654</v>
      </c>
      <c r="BW254" s="53">
        <f ca="1">Проект!BW$915*$C$212</f>
        <v>7059.8738077841408</v>
      </c>
      <c r="BX254" s="53">
        <f ca="1">Проект!BX$915*$C$212</f>
        <v>11590.017753857046</v>
      </c>
      <c r="BY254" s="53">
        <f ca="1">Проект!BY$915*$C$212</f>
        <v>11655.949901245534</v>
      </c>
      <c r="BZ254" s="53">
        <f ca="1">Проект!BZ$915*$C$212</f>
        <v>11722.254838579149</v>
      </c>
      <c r="CA254" s="53">
        <f ca="1">Проект!CA$915*$C$212</f>
        <v>11788.934673670268</v>
      </c>
      <c r="CB254" s="53">
        <f ca="1">Проект!CB$915*$C$212</f>
        <v>11855.991526243404</v>
      </c>
      <c r="CC254" s="53">
        <f ca="1">Проект!CC$915*$C$212</f>
        <v>11923.427528008924</v>
      </c>
      <c r="CD254" s="53">
        <f ca="1">Проект!CD$915*$C$212</f>
        <v>11991.244822733439</v>
      </c>
      <c r="CE254" s="53">
        <f ca="1">Проект!CE$915*$C$212</f>
        <v>7245.9544443043233</v>
      </c>
      <c r="CF254" s="53">
        <f ca="1">Проект!CF$915*$C$212</f>
        <v>7287.3246261684917</v>
      </c>
      <c r="CG254" s="53">
        <f ca="1">Проект!CG$915*$C$212</f>
        <v>7328.9287210550137</v>
      </c>
      <c r="CH254" s="53">
        <f ca="1">Проект!CH$915*$C$212</f>
        <v>7370.7680515427301</v>
      </c>
      <c r="CI254" s="53">
        <f ca="1">Проект!CI$915*$C$212</f>
        <v>7559.023307663073</v>
      </c>
      <c r="CJ254" s="53">
        <f ca="1">Проект!CJ$915*$C$212</f>
        <v>12406.277329960372</v>
      </c>
      <c r="CK254" s="53">
        <f ca="1">Проект!CK$915*$C$212</f>
        <v>12476.824727665396</v>
      </c>
      <c r="CL254" s="53">
        <f ca="1">Проект!CL$915*$C$212</f>
        <v>12547.771010614981</v>
      </c>
      <c r="CM254" s="53">
        <f ca="1">Проект!CM$915*$C$212</f>
        <v>12619.11843416054</v>
      </c>
      <c r="CN254" s="53">
        <f ca="1">Проект!CN$915*$C$212</f>
        <v>12690.869266413116</v>
      </c>
      <c r="CO254" s="53">
        <f ca="1">Проект!CO$915*$C$212</f>
        <v>12763.025788302904</v>
      </c>
      <c r="CP254" s="53">
        <f ca="1">Проект!CP$915*$C$212</f>
        <v>12835.59029365813</v>
      </c>
      <c r="CQ254" s="53">
        <f ca="1">Проект!CQ$915*$C$212</f>
        <v>7758.1295887402866</v>
      </c>
      <c r="CR254" s="53">
        <f ca="1">Проект!CR$915*$C$212</f>
        <v>7802.395683333024</v>
      </c>
      <c r="CS254" s="53">
        <f ca="1">Проект!CS$915*$C$212</f>
        <v>7846.9120648622275</v>
      </c>
      <c r="CT254" s="53">
        <f ca="1">Проект!CT$915*$C$212</f>
        <v>7891.680148484078</v>
      </c>
      <c r="CU254" s="53">
        <f ca="1">Проект!CU$915*$C$212</f>
        <v>8093.1132725322113</v>
      </c>
      <c r="CV254" s="53">
        <f ca="1">Проект!CV$915*$C$212</f>
        <v>13279.675076391592</v>
      </c>
      <c r="CW254" s="53">
        <f ca="1">Проект!CW$915*$C$212</f>
        <v>13355.160791934673</v>
      </c>
      <c r="CX254" s="53">
        <f ca="1">Проект!CX$915*$C$212</f>
        <v>13431.073314690031</v>
      </c>
      <c r="CY254" s="53">
        <f ca="1">Проект!CY$915*$C$212</f>
        <v>13507.415057885779</v>
      </c>
      <c r="CZ254" s="53">
        <f ca="1">Проект!CZ$915*$C$212</f>
        <v>13584.188448395396</v>
      </c>
      <c r="DA254" s="53">
        <f ca="1">Проект!DA$915*$C$212</f>
        <v>13661.395926816216</v>
      </c>
      <c r="DB254" s="53">
        <f ca="1">Проект!DB$915*$C$212</f>
        <v>13739.039947548805</v>
      </c>
      <c r="DC254" s="53">
        <f ca="1">Проект!DC$915*$C$212</f>
        <v>8306.15699328349</v>
      </c>
      <c r="DD254" s="53">
        <f ca="1">Проект!DD$915*$C$212</f>
        <v>8353.5217145016104</v>
      </c>
      <c r="DE254" s="53">
        <f ca="1">Проект!DE$915*$C$212</f>
        <v>8401.1542427352688</v>
      </c>
      <c r="DF254" s="53">
        <f ca="1">Проект!DF$915*$C$212</f>
        <v>8449.0560922106852</v>
      </c>
      <c r="DG254" s="53">
        <f ca="1">Проект!DG$915*$C$212</f>
        <v>8664.5895349434959</v>
      </c>
      <c r="DH254" s="53">
        <f ca="1">Проект!DH$915*$C$212</f>
        <v>14214.210665074195</v>
      </c>
      <c r="DI254" s="53">
        <f ca="1">Проект!DI$915*$C$212</f>
        <v>14294.980380705403</v>
      </c>
      <c r="DJ254" s="53">
        <f ca="1">Проект!DJ$915*$C$212</f>
        <v>14376.206780051671</v>
      </c>
      <c r="DK254" s="53">
        <f ca="1">Проект!DK$915*$C$212</f>
        <v>14457.892445270427</v>
      </c>
      <c r="DL254" s="53">
        <f ca="1">Проект!DL$915*$C$212</f>
        <v>14540.039973115123</v>
      </c>
      <c r="DM254" s="53">
        <f ca="1">Проект!DM$915*$C$212</f>
        <v>14622.651975029281</v>
      </c>
      <c r="DN254" s="53">
        <f ca="1">Проект!DN$915*$C$212</f>
        <v>14705.731077209197</v>
      </c>
      <c r="DO254" s="53">
        <f ca="1">Проект!DO$915*$C$212</f>
        <v>8892.5463161480457</v>
      </c>
      <c r="DP254" s="53">
        <f ca="1">Проект!DP$915*$C$212</f>
        <v>8943.2265678487238</v>
      </c>
      <c r="DQ254" s="53">
        <f ca="1">Проект!DQ$915*$C$212</f>
        <v>8994.1933730607761</v>
      </c>
      <c r="DR254" s="53">
        <f ca="1">Проект!DR$915*$C$212</f>
        <v>9045.4483520006979</v>
      </c>
      <c r="DS254" s="53">
        <f ca="1">Проект!DS$915*$C$212</f>
        <v>9276.0691357216019</v>
      </c>
      <c r="DT254" s="53">
        <f ca="1">Проект!DT$915*$C$212</f>
        <v>15214.163744960053</v>
      </c>
      <c r="DU254" s="53">
        <f ca="1">Проект!DU$915*$C$212</f>
        <v>15300.587340688022</v>
      </c>
      <c r="DV254" s="53">
        <f ca="1">Проект!DV$915*$C$212</f>
        <v>15387.499587988648</v>
      </c>
      <c r="DW254" s="53"/>
      <c r="DX254" s="55">
        <f t="shared" ca="1" si="208"/>
        <v>1081731.6991997832</v>
      </c>
    </row>
    <row r="255" spans="1:128" hidden="1" x14ac:dyDescent="0.2">
      <c r="A255" s="10" t="str">
        <f ca="1">Language!A$1422</f>
        <v>Налог на имущество</v>
      </c>
      <c r="B255" s="72"/>
      <c r="C255" s="46" t="str">
        <f ca="1">Параметры!$C$70</f>
        <v>тыс. руб.</v>
      </c>
      <c r="E255" s="6" t="s">
        <v>1961</v>
      </c>
      <c r="F255" s="6" t="s">
        <v>2962</v>
      </c>
      <c r="G255" s="53">
        <f ca="1">Проект!G$903*$C$213</f>
        <v>0</v>
      </c>
      <c r="H255" s="53">
        <f ca="1">Проект!H$903*$C$213</f>
        <v>0</v>
      </c>
      <c r="I255" s="53">
        <f ca="1">Проект!I$903*$C$213</f>
        <v>0</v>
      </c>
      <c r="J255" s="53">
        <f ca="1">Проект!J$903*$C$213</f>
        <v>0</v>
      </c>
      <c r="K255" s="53">
        <f ca="1">Проект!K$903*$C$213</f>
        <v>0</v>
      </c>
      <c r="L255" s="53">
        <f ca="1">Проект!L$903*$C$213</f>
        <v>0</v>
      </c>
      <c r="M255" s="53">
        <f ca="1">Проект!M$903*$C$213</f>
        <v>0</v>
      </c>
      <c r="N255" s="53">
        <f ca="1">Проект!N$903*$C$213</f>
        <v>0</v>
      </c>
      <c r="O255" s="53">
        <f ca="1">Проект!O$903*$C$213</f>
        <v>0</v>
      </c>
      <c r="P255" s="53">
        <f ca="1">Проект!P$903*$C$213</f>
        <v>0</v>
      </c>
      <c r="Q255" s="53">
        <f ca="1">Проект!Q$903*$C$213</f>
        <v>0</v>
      </c>
      <c r="R255" s="53">
        <f ca="1">Проект!R$903*$C$213</f>
        <v>0</v>
      </c>
      <c r="S255" s="53">
        <f ca="1">Проект!S$903*$C$213</f>
        <v>0</v>
      </c>
      <c r="T255" s="53">
        <f ca="1">Проект!T$903*$C$213</f>
        <v>0</v>
      </c>
      <c r="U255" s="53">
        <f ca="1">Проект!U$903*$C$213</f>
        <v>0</v>
      </c>
      <c r="V255" s="53">
        <f ca="1">Проект!V$903*$C$213</f>
        <v>0</v>
      </c>
      <c r="W255" s="53">
        <f ca="1">Проект!W$903*$C$213</f>
        <v>0</v>
      </c>
      <c r="X255" s="53">
        <f ca="1">Проект!X$903*$C$213</f>
        <v>0</v>
      </c>
      <c r="Y255" s="53">
        <f ca="1">Проект!Y$903*$C$213</f>
        <v>0</v>
      </c>
      <c r="Z255" s="53">
        <f ca="1">Проект!Z$903*$C$213</f>
        <v>0</v>
      </c>
      <c r="AA255" s="53">
        <f ca="1">Проект!AA$903*$C$213</f>
        <v>0</v>
      </c>
      <c r="AB255" s="53">
        <f ca="1">Проект!AB$903*$C$213</f>
        <v>0</v>
      </c>
      <c r="AC255" s="53">
        <f ca="1">Проект!AC$903*$C$213</f>
        <v>0</v>
      </c>
      <c r="AD255" s="53">
        <f ca="1">Проект!AD$903*$C$213</f>
        <v>0</v>
      </c>
      <c r="AE255" s="53">
        <f ca="1">Проект!AE$903*$C$213</f>
        <v>0</v>
      </c>
      <c r="AF255" s="53">
        <f ca="1">Проект!AF$903*$C$213</f>
        <v>0</v>
      </c>
      <c r="AG255" s="53">
        <f ca="1">Проект!AG$903*$C$213</f>
        <v>0</v>
      </c>
      <c r="AH255" s="53">
        <f ca="1">Проект!AH$903*$C$213</f>
        <v>0</v>
      </c>
      <c r="AI255" s="53">
        <f ca="1">Проект!AI$903*$C$213</f>
        <v>0</v>
      </c>
      <c r="AJ255" s="53">
        <f ca="1">Проект!AJ$903*$C$213</f>
        <v>0</v>
      </c>
      <c r="AK255" s="53">
        <f ca="1">Проект!AK$903*$C$213</f>
        <v>0</v>
      </c>
      <c r="AL255" s="53">
        <f ca="1">Проект!AL$903*$C$213</f>
        <v>0</v>
      </c>
      <c r="AM255" s="53">
        <f ca="1">Проект!AM$903*$C$213</f>
        <v>0</v>
      </c>
      <c r="AN255" s="53">
        <f ca="1">Проект!AN$903*$C$213</f>
        <v>0</v>
      </c>
      <c r="AO255" s="53">
        <f ca="1">Проект!AO$903*$C$213</f>
        <v>0</v>
      </c>
      <c r="AP255" s="53">
        <f ca="1">Проект!AP$903*$C$213</f>
        <v>0</v>
      </c>
      <c r="AQ255" s="53">
        <f ca="1">Проект!AQ$903*$C$213</f>
        <v>0</v>
      </c>
      <c r="AR255" s="53">
        <f ca="1">Проект!AR$903*$C$213</f>
        <v>0</v>
      </c>
      <c r="AS255" s="53">
        <f ca="1">Проект!AS$903*$C$213</f>
        <v>0</v>
      </c>
      <c r="AT255" s="53">
        <f ca="1">Проект!AT$903*$C$213</f>
        <v>0</v>
      </c>
      <c r="AU255" s="53">
        <f ca="1">Проект!AU$903*$C$213</f>
        <v>0</v>
      </c>
      <c r="AV255" s="53">
        <f ca="1">Проект!AV$903*$C$213</f>
        <v>0</v>
      </c>
      <c r="AW255" s="53">
        <f ca="1">Проект!AW$903*$C$213</f>
        <v>0</v>
      </c>
      <c r="AX255" s="53">
        <f ca="1">Проект!AX$903*$C$213</f>
        <v>0</v>
      </c>
      <c r="AY255" s="53">
        <f ca="1">Проект!AY$903*$C$213</f>
        <v>0</v>
      </c>
      <c r="AZ255" s="53">
        <f ca="1">Проект!AZ$903*$C$213</f>
        <v>0</v>
      </c>
      <c r="BA255" s="53">
        <f ca="1">Проект!BA$903*$C$213</f>
        <v>0</v>
      </c>
      <c r="BB255" s="53">
        <f ca="1">Проект!BB$903*$C$213</f>
        <v>0</v>
      </c>
      <c r="BC255" s="53">
        <f ca="1">Проект!BC$903*$C$213</f>
        <v>0</v>
      </c>
      <c r="BD255" s="53">
        <f ca="1">Проект!BD$903*$C$213</f>
        <v>0</v>
      </c>
      <c r="BE255" s="53">
        <f ca="1">Проект!BE$903*$C$213</f>
        <v>0</v>
      </c>
      <c r="BF255" s="53">
        <f ca="1">Проект!BF$903*$C$213</f>
        <v>0</v>
      </c>
      <c r="BG255" s="53">
        <f ca="1">Проект!BG$903*$C$213</f>
        <v>0</v>
      </c>
      <c r="BH255" s="53">
        <f ca="1">Проект!BH$903*$C$213</f>
        <v>0</v>
      </c>
      <c r="BI255" s="53">
        <f ca="1">Проект!BI$903*$C$213</f>
        <v>0</v>
      </c>
      <c r="BJ255" s="53">
        <f ca="1">Проект!BJ$903*$C$213</f>
        <v>0</v>
      </c>
      <c r="BK255" s="53">
        <f ca="1">Проект!BK$903*$C$213</f>
        <v>0</v>
      </c>
      <c r="BL255" s="53">
        <f ca="1">Проект!BL$903*$C$213</f>
        <v>0</v>
      </c>
      <c r="BM255" s="53">
        <f ca="1">Проект!BM$903*$C$213</f>
        <v>0</v>
      </c>
      <c r="BN255" s="53">
        <f ca="1">Проект!BN$903*$C$213</f>
        <v>0</v>
      </c>
      <c r="BO255" s="53">
        <f ca="1">Проект!BO$903*$C$213</f>
        <v>0</v>
      </c>
      <c r="BP255" s="53">
        <f ca="1">Проект!BP$903*$C$213</f>
        <v>0</v>
      </c>
      <c r="BQ255" s="53">
        <f ca="1">Проект!BQ$903*$C$213</f>
        <v>0</v>
      </c>
      <c r="BR255" s="53">
        <f ca="1">Проект!BR$903*$C$213</f>
        <v>0</v>
      </c>
      <c r="BS255" s="53">
        <f ca="1">Проект!BS$903*$C$213</f>
        <v>0</v>
      </c>
      <c r="BT255" s="53">
        <f ca="1">Проект!BT$903*$C$213</f>
        <v>0</v>
      </c>
      <c r="BU255" s="53">
        <f ca="1">Проект!BU$903*$C$213</f>
        <v>0</v>
      </c>
      <c r="BV255" s="53">
        <f ca="1">Проект!BV$903*$C$213</f>
        <v>0</v>
      </c>
      <c r="BW255" s="53">
        <f ca="1">Проект!BW$903*$C$213</f>
        <v>0</v>
      </c>
      <c r="BX255" s="53">
        <f ca="1">Проект!BX$903*$C$213</f>
        <v>0</v>
      </c>
      <c r="BY255" s="53">
        <f ca="1">Проект!BY$903*$C$213</f>
        <v>0</v>
      </c>
      <c r="BZ255" s="53">
        <f ca="1">Проект!BZ$903*$C$213</f>
        <v>0</v>
      </c>
      <c r="CA255" s="53">
        <f ca="1">Проект!CA$903*$C$213</f>
        <v>0</v>
      </c>
      <c r="CB255" s="53">
        <f ca="1">Проект!CB$903*$C$213</f>
        <v>0</v>
      </c>
      <c r="CC255" s="53">
        <f ca="1">Проект!CC$903*$C$213</f>
        <v>0</v>
      </c>
      <c r="CD255" s="53">
        <f ca="1">Проект!CD$903*$C$213</f>
        <v>0</v>
      </c>
      <c r="CE255" s="53">
        <f ca="1">Проект!CE$903*$C$213</f>
        <v>0</v>
      </c>
      <c r="CF255" s="53">
        <f ca="1">Проект!CF$903*$C$213</f>
        <v>0</v>
      </c>
      <c r="CG255" s="53">
        <f ca="1">Проект!CG$903*$C$213</f>
        <v>0</v>
      </c>
      <c r="CH255" s="53">
        <f ca="1">Проект!CH$903*$C$213</f>
        <v>0</v>
      </c>
      <c r="CI255" s="53">
        <f ca="1">Проект!CI$903*$C$213</f>
        <v>0</v>
      </c>
      <c r="CJ255" s="53">
        <f ca="1">Проект!CJ$903*$C$213</f>
        <v>0</v>
      </c>
      <c r="CK255" s="53">
        <f ca="1">Проект!CK$903*$C$213</f>
        <v>0</v>
      </c>
      <c r="CL255" s="53">
        <f ca="1">Проект!CL$903*$C$213</f>
        <v>0</v>
      </c>
      <c r="CM255" s="53">
        <f ca="1">Проект!CM$903*$C$213</f>
        <v>0</v>
      </c>
      <c r="CN255" s="53">
        <f ca="1">Проект!CN$903*$C$213</f>
        <v>0</v>
      </c>
      <c r="CO255" s="53">
        <f ca="1">Проект!CO$903*$C$213</f>
        <v>0</v>
      </c>
      <c r="CP255" s="53">
        <f ca="1">Проект!CP$903*$C$213</f>
        <v>0</v>
      </c>
      <c r="CQ255" s="53">
        <f ca="1">Проект!CQ$903*$C$213</f>
        <v>0</v>
      </c>
      <c r="CR255" s="53">
        <f ca="1">Проект!CR$903*$C$213</f>
        <v>0</v>
      </c>
      <c r="CS255" s="53">
        <f ca="1">Проект!CS$903*$C$213</f>
        <v>0</v>
      </c>
      <c r="CT255" s="53">
        <f ca="1">Проект!CT$903*$C$213</f>
        <v>0</v>
      </c>
      <c r="CU255" s="53">
        <f ca="1">Проект!CU$903*$C$213</f>
        <v>0</v>
      </c>
      <c r="CV255" s="53">
        <f ca="1">Проект!CV$903*$C$213</f>
        <v>0</v>
      </c>
      <c r="CW255" s="53">
        <f ca="1">Проект!CW$903*$C$213</f>
        <v>0</v>
      </c>
      <c r="CX255" s="53">
        <f ca="1">Проект!CX$903*$C$213</f>
        <v>0</v>
      </c>
      <c r="CY255" s="53">
        <f ca="1">Проект!CY$903*$C$213</f>
        <v>0</v>
      </c>
      <c r="CZ255" s="53">
        <f ca="1">Проект!CZ$903*$C$213</f>
        <v>0</v>
      </c>
      <c r="DA255" s="53">
        <f ca="1">Проект!DA$903*$C$213</f>
        <v>0</v>
      </c>
      <c r="DB255" s="53">
        <f ca="1">Проект!DB$903*$C$213</f>
        <v>0</v>
      </c>
      <c r="DC255" s="53">
        <f ca="1">Проект!DC$903*$C$213</f>
        <v>0</v>
      </c>
      <c r="DD255" s="53">
        <f ca="1">Проект!DD$903*$C$213</f>
        <v>0</v>
      </c>
      <c r="DE255" s="53">
        <f ca="1">Проект!DE$903*$C$213</f>
        <v>0</v>
      </c>
      <c r="DF255" s="53">
        <f ca="1">Проект!DF$903*$C$213</f>
        <v>0</v>
      </c>
      <c r="DG255" s="53">
        <f ca="1">Проект!DG$903*$C$213</f>
        <v>0</v>
      </c>
      <c r="DH255" s="53">
        <f ca="1">Проект!DH$903*$C$213</f>
        <v>0</v>
      </c>
      <c r="DI255" s="53">
        <f ca="1">Проект!DI$903*$C$213</f>
        <v>0</v>
      </c>
      <c r="DJ255" s="53">
        <f ca="1">Проект!DJ$903*$C$213</f>
        <v>0</v>
      </c>
      <c r="DK255" s="53">
        <f ca="1">Проект!DK$903*$C$213</f>
        <v>0</v>
      </c>
      <c r="DL255" s="53">
        <f ca="1">Проект!DL$903*$C$213</f>
        <v>0</v>
      </c>
      <c r="DM255" s="53">
        <f ca="1">Проект!DM$903*$C$213</f>
        <v>0</v>
      </c>
      <c r="DN255" s="53">
        <f ca="1">Проект!DN$903*$C$213</f>
        <v>0</v>
      </c>
      <c r="DO255" s="53">
        <f ca="1">Проект!DO$903*$C$213</f>
        <v>0</v>
      </c>
      <c r="DP255" s="53">
        <f ca="1">Проект!DP$903*$C$213</f>
        <v>0</v>
      </c>
      <c r="DQ255" s="53">
        <f ca="1">Проект!DQ$903*$C$213</f>
        <v>0</v>
      </c>
      <c r="DR255" s="53">
        <f ca="1">Проект!DR$903*$C$213</f>
        <v>0</v>
      </c>
      <c r="DS255" s="53">
        <f ca="1">Проект!DS$903*$C$213</f>
        <v>0</v>
      </c>
      <c r="DT255" s="53">
        <f ca="1">Проект!DT$903*$C$213</f>
        <v>0</v>
      </c>
      <c r="DU255" s="53">
        <f ca="1">Проект!DU$903*$C$213</f>
        <v>0</v>
      </c>
      <c r="DV255" s="53">
        <f ca="1">Проект!DV$903*$C$213</f>
        <v>0</v>
      </c>
      <c r="DW255" s="53"/>
      <c r="DX255" s="55">
        <f t="shared" ca="1" si="208"/>
        <v>0</v>
      </c>
    </row>
    <row r="256" spans="1:128" hidden="1" x14ac:dyDescent="0.2">
      <c r="A256" s="10" t="str">
        <f ca="1">Language!A$1423</f>
        <v>Социальные взносы</v>
      </c>
      <c r="B256" s="72"/>
      <c r="C256" s="46" t="str">
        <f ca="1">Параметры!$C$70</f>
        <v>тыс. руб.</v>
      </c>
      <c r="E256" s="6" t="s">
        <v>1962</v>
      </c>
      <c r="F256" s="6" t="s">
        <v>2962</v>
      </c>
      <c r="G256" s="53">
        <f ca="1">Проект!G$911*$C$214</f>
        <v>0</v>
      </c>
      <c r="H256" s="53">
        <f ca="1">Проект!H$911*$C$214</f>
        <v>0</v>
      </c>
      <c r="I256" s="53">
        <f ca="1">Проект!I$911*$C$214</f>
        <v>0</v>
      </c>
      <c r="J256" s="53">
        <f ca="1">Проект!J$911*$C$214</f>
        <v>0</v>
      </c>
      <c r="K256" s="53">
        <f ca="1">Проект!K$911*$C$214</f>
        <v>0</v>
      </c>
      <c r="L256" s="53">
        <f ca="1">Проект!L$911*$C$214</f>
        <v>0</v>
      </c>
      <c r="M256" s="53">
        <f ca="1">Проект!M$911*$C$214</f>
        <v>0</v>
      </c>
      <c r="N256" s="53">
        <f ca="1">Проект!N$911*$C$214</f>
        <v>0</v>
      </c>
      <c r="O256" s="53">
        <f ca="1">Проект!O$911*$C$214</f>
        <v>0</v>
      </c>
      <c r="P256" s="53">
        <f ca="1">Проект!P$911*$C$214</f>
        <v>0</v>
      </c>
      <c r="Q256" s="53">
        <f ca="1">Проект!Q$911*$C$214</f>
        <v>0</v>
      </c>
      <c r="R256" s="53">
        <f ca="1">Проект!R$911*$C$214</f>
        <v>0</v>
      </c>
      <c r="S256" s="53">
        <f ca="1">Проект!S$911*$C$214</f>
        <v>0</v>
      </c>
      <c r="T256" s="53">
        <f ca="1">Проект!T$911*$C$214</f>
        <v>0</v>
      </c>
      <c r="U256" s="53">
        <f ca="1">Проект!U$911*$C$214</f>
        <v>0</v>
      </c>
      <c r="V256" s="53">
        <f ca="1">Проект!V$911*$C$214</f>
        <v>0</v>
      </c>
      <c r="W256" s="53">
        <f ca="1">Проект!W$911*$C$214</f>
        <v>0</v>
      </c>
      <c r="X256" s="53">
        <f ca="1">Проект!X$911*$C$214</f>
        <v>0</v>
      </c>
      <c r="Y256" s="53">
        <f ca="1">Проект!Y$911*$C$214</f>
        <v>0</v>
      </c>
      <c r="Z256" s="53">
        <f ca="1">Проект!Z$911*$C$214</f>
        <v>0</v>
      </c>
      <c r="AA256" s="53">
        <f ca="1">Проект!AA$911*$C$214</f>
        <v>0</v>
      </c>
      <c r="AB256" s="53">
        <f ca="1">Проект!AB$911*$C$214</f>
        <v>0</v>
      </c>
      <c r="AC256" s="53">
        <f ca="1">Проект!AC$911*$C$214</f>
        <v>0</v>
      </c>
      <c r="AD256" s="53">
        <f ca="1">Проект!AD$911*$C$214</f>
        <v>0</v>
      </c>
      <c r="AE256" s="53">
        <f ca="1">Проект!AE$911*$C$214</f>
        <v>0</v>
      </c>
      <c r="AF256" s="53">
        <f ca="1">Проект!AF$911*$C$214</f>
        <v>0</v>
      </c>
      <c r="AG256" s="53">
        <f ca="1">Проект!AG$911*$C$214</f>
        <v>0</v>
      </c>
      <c r="AH256" s="53">
        <f ca="1">Проект!AH$911*$C$214</f>
        <v>0</v>
      </c>
      <c r="AI256" s="53">
        <f ca="1">Проект!AI$911*$C$214</f>
        <v>0</v>
      </c>
      <c r="AJ256" s="53">
        <f ca="1">Проект!AJ$911*$C$214</f>
        <v>0</v>
      </c>
      <c r="AK256" s="53">
        <f ca="1">Проект!AK$911*$C$214</f>
        <v>0</v>
      </c>
      <c r="AL256" s="53">
        <f ca="1">Проект!AL$911*$C$214</f>
        <v>0</v>
      </c>
      <c r="AM256" s="53">
        <f ca="1">Проект!AM$911*$C$214</f>
        <v>0</v>
      </c>
      <c r="AN256" s="53">
        <f ca="1">Проект!AN$911*$C$214</f>
        <v>0</v>
      </c>
      <c r="AO256" s="53">
        <f ca="1">Проект!AO$911*$C$214</f>
        <v>0</v>
      </c>
      <c r="AP256" s="53">
        <f ca="1">Проект!AP$911*$C$214</f>
        <v>0</v>
      </c>
      <c r="AQ256" s="53">
        <f ca="1">Проект!AQ$911*$C$214</f>
        <v>0</v>
      </c>
      <c r="AR256" s="53">
        <f ca="1">Проект!AR$911*$C$214</f>
        <v>0</v>
      </c>
      <c r="AS256" s="53">
        <f ca="1">Проект!AS$911*$C$214</f>
        <v>0</v>
      </c>
      <c r="AT256" s="53">
        <f ca="1">Проект!AT$911*$C$214</f>
        <v>0</v>
      </c>
      <c r="AU256" s="53">
        <f ca="1">Проект!AU$911*$C$214</f>
        <v>0</v>
      </c>
      <c r="AV256" s="53">
        <f ca="1">Проект!AV$911*$C$214</f>
        <v>0</v>
      </c>
      <c r="AW256" s="53">
        <f ca="1">Проект!AW$911*$C$214</f>
        <v>0</v>
      </c>
      <c r="AX256" s="53">
        <f ca="1">Проект!AX$911*$C$214</f>
        <v>0</v>
      </c>
      <c r="AY256" s="53">
        <f ca="1">Проект!AY$911*$C$214</f>
        <v>0</v>
      </c>
      <c r="AZ256" s="53">
        <f ca="1">Проект!AZ$911*$C$214</f>
        <v>0</v>
      </c>
      <c r="BA256" s="53">
        <f ca="1">Проект!BA$911*$C$214</f>
        <v>0</v>
      </c>
      <c r="BB256" s="53">
        <f ca="1">Проект!BB$911*$C$214</f>
        <v>0</v>
      </c>
      <c r="BC256" s="53">
        <f ca="1">Проект!BC$911*$C$214</f>
        <v>0</v>
      </c>
      <c r="BD256" s="53">
        <f ca="1">Проект!BD$911*$C$214</f>
        <v>0</v>
      </c>
      <c r="BE256" s="53">
        <f ca="1">Проект!BE$911*$C$214</f>
        <v>0</v>
      </c>
      <c r="BF256" s="53">
        <f ca="1">Проект!BF$911*$C$214</f>
        <v>0</v>
      </c>
      <c r="BG256" s="53">
        <f ca="1">Проект!BG$911*$C$214</f>
        <v>0</v>
      </c>
      <c r="BH256" s="53">
        <f ca="1">Проект!BH$911*$C$214</f>
        <v>0</v>
      </c>
      <c r="BI256" s="53">
        <f ca="1">Проект!BI$911*$C$214</f>
        <v>0</v>
      </c>
      <c r="BJ256" s="53">
        <f ca="1">Проект!BJ$911*$C$214</f>
        <v>0</v>
      </c>
      <c r="BK256" s="53">
        <f ca="1">Проект!BK$911*$C$214</f>
        <v>0</v>
      </c>
      <c r="BL256" s="53">
        <f ca="1">Проект!BL$911*$C$214</f>
        <v>0</v>
      </c>
      <c r="BM256" s="53">
        <f ca="1">Проект!BM$911*$C$214</f>
        <v>0</v>
      </c>
      <c r="BN256" s="53">
        <f ca="1">Проект!BN$911*$C$214</f>
        <v>0</v>
      </c>
      <c r="BO256" s="53">
        <f ca="1">Проект!BO$911*$C$214</f>
        <v>0</v>
      </c>
      <c r="BP256" s="53">
        <f ca="1">Проект!BP$911*$C$214</f>
        <v>0</v>
      </c>
      <c r="BQ256" s="53">
        <f ca="1">Проект!BQ$911*$C$214</f>
        <v>0</v>
      </c>
      <c r="BR256" s="53">
        <f ca="1">Проект!BR$911*$C$214</f>
        <v>0</v>
      </c>
      <c r="BS256" s="53">
        <f ca="1">Проект!BS$911*$C$214</f>
        <v>0</v>
      </c>
      <c r="BT256" s="53">
        <f ca="1">Проект!BT$911*$C$214</f>
        <v>0</v>
      </c>
      <c r="BU256" s="53">
        <f ca="1">Проект!BU$911*$C$214</f>
        <v>0</v>
      </c>
      <c r="BV256" s="53">
        <f ca="1">Проект!BV$911*$C$214</f>
        <v>0</v>
      </c>
      <c r="BW256" s="53">
        <f ca="1">Проект!BW$911*$C$214</f>
        <v>0</v>
      </c>
      <c r="BX256" s="53">
        <f ca="1">Проект!BX$911*$C$214</f>
        <v>0</v>
      </c>
      <c r="BY256" s="53">
        <f ca="1">Проект!BY$911*$C$214</f>
        <v>0</v>
      </c>
      <c r="BZ256" s="53">
        <f ca="1">Проект!BZ$911*$C$214</f>
        <v>0</v>
      </c>
      <c r="CA256" s="53">
        <f ca="1">Проект!CA$911*$C$214</f>
        <v>0</v>
      </c>
      <c r="CB256" s="53">
        <f ca="1">Проект!CB$911*$C$214</f>
        <v>0</v>
      </c>
      <c r="CC256" s="53">
        <f ca="1">Проект!CC$911*$C$214</f>
        <v>0</v>
      </c>
      <c r="CD256" s="53">
        <f ca="1">Проект!CD$911*$C$214</f>
        <v>0</v>
      </c>
      <c r="CE256" s="53">
        <f ca="1">Проект!CE$911*$C$214</f>
        <v>0</v>
      </c>
      <c r="CF256" s="53">
        <f ca="1">Проект!CF$911*$C$214</f>
        <v>0</v>
      </c>
      <c r="CG256" s="53">
        <f ca="1">Проект!CG$911*$C$214</f>
        <v>0</v>
      </c>
      <c r="CH256" s="53">
        <f ca="1">Проект!CH$911*$C$214</f>
        <v>0</v>
      </c>
      <c r="CI256" s="53">
        <f ca="1">Проект!CI$911*$C$214</f>
        <v>0</v>
      </c>
      <c r="CJ256" s="53">
        <f ca="1">Проект!CJ$911*$C$214</f>
        <v>0</v>
      </c>
      <c r="CK256" s="53">
        <f ca="1">Проект!CK$911*$C$214</f>
        <v>0</v>
      </c>
      <c r="CL256" s="53">
        <f ca="1">Проект!CL$911*$C$214</f>
        <v>0</v>
      </c>
      <c r="CM256" s="53">
        <f ca="1">Проект!CM$911*$C$214</f>
        <v>0</v>
      </c>
      <c r="CN256" s="53">
        <f ca="1">Проект!CN$911*$C$214</f>
        <v>0</v>
      </c>
      <c r="CO256" s="53">
        <f ca="1">Проект!CO$911*$C$214</f>
        <v>0</v>
      </c>
      <c r="CP256" s="53">
        <f ca="1">Проект!CP$911*$C$214</f>
        <v>0</v>
      </c>
      <c r="CQ256" s="53">
        <f ca="1">Проект!CQ$911*$C$214</f>
        <v>0</v>
      </c>
      <c r="CR256" s="53">
        <f ca="1">Проект!CR$911*$C$214</f>
        <v>0</v>
      </c>
      <c r="CS256" s="53">
        <f ca="1">Проект!CS$911*$C$214</f>
        <v>0</v>
      </c>
      <c r="CT256" s="53">
        <f ca="1">Проект!CT$911*$C$214</f>
        <v>0</v>
      </c>
      <c r="CU256" s="53">
        <f ca="1">Проект!CU$911*$C$214</f>
        <v>0</v>
      </c>
      <c r="CV256" s="53">
        <f ca="1">Проект!CV$911*$C$214</f>
        <v>0</v>
      </c>
      <c r="CW256" s="53">
        <f ca="1">Проект!CW$911*$C$214</f>
        <v>0</v>
      </c>
      <c r="CX256" s="53">
        <f ca="1">Проект!CX$911*$C$214</f>
        <v>0</v>
      </c>
      <c r="CY256" s="53">
        <f ca="1">Проект!CY$911*$C$214</f>
        <v>0</v>
      </c>
      <c r="CZ256" s="53">
        <f ca="1">Проект!CZ$911*$C$214</f>
        <v>0</v>
      </c>
      <c r="DA256" s="53">
        <f ca="1">Проект!DA$911*$C$214</f>
        <v>0</v>
      </c>
      <c r="DB256" s="53">
        <f ca="1">Проект!DB$911*$C$214</f>
        <v>0</v>
      </c>
      <c r="DC256" s="53">
        <f ca="1">Проект!DC$911*$C$214</f>
        <v>0</v>
      </c>
      <c r="DD256" s="53">
        <f ca="1">Проект!DD$911*$C$214</f>
        <v>0</v>
      </c>
      <c r="DE256" s="53">
        <f ca="1">Проект!DE$911*$C$214</f>
        <v>0</v>
      </c>
      <c r="DF256" s="53">
        <f ca="1">Проект!DF$911*$C$214</f>
        <v>0</v>
      </c>
      <c r="DG256" s="53">
        <f ca="1">Проект!DG$911*$C$214</f>
        <v>0</v>
      </c>
      <c r="DH256" s="53">
        <f ca="1">Проект!DH$911*$C$214</f>
        <v>0</v>
      </c>
      <c r="DI256" s="53">
        <f ca="1">Проект!DI$911*$C$214</f>
        <v>0</v>
      </c>
      <c r="DJ256" s="53">
        <f ca="1">Проект!DJ$911*$C$214</f>
        <v>0</v>
      </c>
      <c r="DK256" s="53">
        <f ca="1">Проект!DK$911*$C$214</f>
        <v>0</v>
      </c>
      <c r="DL256" s="53">
        <f ca="1">Проект!DL$911*$C$214</f>
        <v>0</v>
      </c>
      <c r="DM256" s="53">
        <f ca="1">Проект!DM$911*$C$214</f>
        <v>0</v>
      </c>
      <c r="DN256" s="53">
        <f ca="1">Проект!DN$911*$C$214</f>
        <v>0</v>
      </c>
      <c r="DO256" s="53">
        <f ca="1">Проект!DO$911*$C$214</f>
        <v>0</v>
      </c>
      <c r="DP256" s="53">
        <f ca="1">Проект!DP$911*$C$214</f>
        <v>0</v>
      </c>
      <c r="DQ256" s="53">
        <f ca="1">Проект!DQ$911*$C$214</f>
        <v>0</v>
      </c>
      <c r="DR256" s="53">
        <f ca="1">Проект!DR$911*$C$214</f>
        <v>0</v>
      </c>
      <c r="DS256" s="53">
        <f ca="1">Проект!DS$911*$C$214</f>
        <v>0</v>
      </c>
      <c r="DT256" s="53">
        <f ca="1">Проект!DT$911*$C$214</f>
        <v>0</v>
      </c>
      <c r="DU256" s="53">
        <f ca="1">Проект!DU$911*$C$214</f>
        <v>0</v>
      </c>
      <c r="DV256" s="53">
        <f ca="1">Проект!DV$911*$C$214</f>
        <v>0</v>
      </c>
      <c r="DW256" s="53"/>
      <c r="DX256" s="55">
        <f t="shared" ca="1" si="208"/>
        <v>0</v>
      </c>
    </row>
    <row r="257" spans="1:128" hidden="1" x14ac:dyDescent="0.2">
      <c r="A257" s="10" t="str">
        <f ca="1">Language!A$1424</f>
        <v>Налог с оборота</v>
      </c>
      <c r="B257" s="72"/>
      <c r="C257" s="46" t="str">
        <f ca="1">Параметры!$C$70</f>
        <v>тыс. руб.</v>
      </c>
      <c r="E257" s="6" t="s">
        <v>1963</v>
      </c>
      <c r="F257" s="6" t="s">
        <v>2962</v>
      </c>
      <c r="G257" s="53">
        <f ca="1">Проект!G$929*$C$215</f>
        <v>0</v>
      </c>
      <c r="H257" s="53">
        <f ca="1">Проект!H$929*$C$215</f>
        <v>0</v>
      </c>
      <c r="I257" s="53">
        <f ca="1">Проект!I$929*$C$215</f>
        <v>0</v>
      </c>
      <c r="J257" s="53">
        <f ca="1">Проект!J$929*$C$215</f>
        <v>0</v>
      </c>
      <c r="K257" s="53">
        <f ca="1">Проект!K$929*$C$215</f>
        <v>0</v>
      </c>
      <c r="L257" s="53">
        <f ca="1">Проект!L$929*$C$215</f>
        <v>0</v>
      </c>
      <c r="M257" s="53">
        <f ca="1">Проект!M$929*$C$215</f>
        <v>0</v>
      </c>
      <c r="N257" s="53">
        <f ca="1">Проект!N$929*$C$215</f>
        <v>0</v>
      </c>
      <c r="O257" s="53">
        <f ca="1">Проект!O$929*$C$215</f>
        <v>0</v>
      </c>
      <c r="P257" s="53">
        <f ca="1">Проект!P$929*$C$215</f>
        <v>0</v>
      </c>
      <c r="Q257" s="53">
        <f ca="1">Проект!Q$929*$C$215</f>
        <v>0</v>
      </c>
      <c r="R257" s="53">
        <f ca="1">Проект!R$929*$C$215</f>
        <v>0</v>
      </c>
      <c r="S257" s="53">
        <f ca="1">Проект!S$929*$C$215</f>
        <v>0</v>
      </c>
      <c r="T257" s="53">
        <f ca="1">Проект!T$929*$C$215</f>
        <v>0</v>
      </c>
      <c r="U257" s="53">
        <f ca="1">Проект!U$929*$C$215</f>
        <v>0</v>
      </c>
      <c r="V257" s="53">
        <f ca="1">Проект!V$929*$C$215</f>
        <v>0</v>
      </c>
      <c r="W257" s="53">
        <f ca="1">Проект!W$929*$C$215</f>
        <v>0</v>
      </c>
      <c r="X257" s="53">
        <f ca="1">Проект!X$929*$C$215</f>
        <v>0</v>
      </c>
      <c r="Y257" s="53">
        <f ca="1">Проект!Y$929*$C$215</f>
        <v>0</v>
      </c>
      <c r="Z257" s="53">
        <f ca="1">Проект!Z$929*$C$215</f>
        <v>0</v>
      </c>
      <c r="AA257" s="53">
        <f ca="1">Проект!AA$929*$C$215</f>
        <v>0</v>
      </c>
      <c r="AB257" s="53">
        <f ca="1">Проект!AB$929*$C$215</f>
        <v>0</v>
      </c>
      <c r="AC257" s="53">
        <f ca="1">Проект!AC$929*$C$215</f>
        <v>0</v>
      </c>
      <c r="AD257" s="53">
        <f ca="1">Проект!AD$929*$C$215</f>
        <v>0</v>
      </c>
      <c r="AE257" s="53">
        <f ca="1">Проект!AE$929*$C$215</f>
        <v>0</v>
      </c>
      <c r="AF257" s="53">
        <f ca="1">Проект!AF$929*$C$215</f>
        <v>0</v>
      </c>
      <c r="AG257" s="53">
        <f ca="1">Проект!AG$929*$C$215</f>
        <v>0</v>
      </c>
      <c r="AH257" s="53">
        <f ca="1">Проект!AH$929*$C$215</f>
        <v>0</v>
      </c>
      <c r="AI257" s="53">
        <f ca="1">Проект!AI$929*$C$215</f>
        <v>0</v>
      </c>
      <c r="AJ257" s="53">
        <f ca="1">Проект!AJ$929*$C$215</f>
        <v>0</v>
      </c>
      <c r="AK257" s="53">
        <f ca="1">Проект!AK$929*$C$215</f>
        <v>0</v>
      </c>
      <c r="AL257" s="53">
        <f ca="1">Проект!AL$929*$C$215</f>
        <v>0</v>
      </c>
      <c r="AM257" s="53">
        <f ca="1">Проект!AM$929*$C$215</f>
        <v>0</v>
      </c>
      <c r="AN257" s="53">
        <f ca="1">Проект!AN$929*$C$215</f>
        <v>0</v>
      </c>
      <c r="AO257" s="53">
        <f ca="1">Проект!AO$929*$C$215</f>
        <v>0</v>
      </c>
      <c r="AP257" s="53">
        <f ca="1">Проект!AP$929*$C$215</f>
        <v>0</v>
      </c>
      <c r="AQ257" s="53">
        <f ca="1">Проект!AQ$929*$C$215</f>
        <v>0</v>
      </c>
      <c r="AR257" s="53">
        <f ca="1">Проект!AR$929*$C$215</f>
        <v>0</v>
      </c>
      <c r="AS257" s="53">
        <f ca="1">Проект!AS$929*$C$215</f>
        <v>0</v>
      </c>
      <c r="AT257" s="53">
        <f ca="1">Проект!AT$929*$C$215</f>
        <v>0</v>
      </c>
      <c r="AU257" s="53">
        <f ca="1">Проект!AU$929*$C$215</f>
        <v>0</v>
      </c>
      <c r="AV257" s="53">
        <f ca="1">Проект!AV$929*$C$215</f>
        <v>0</v>
      </c>
      <c r="AW257" s="53">
        <f ca="1">Проект!AW$929*$C$215</f>
        <v>0</v>
      </c>
      <c r="AX257" s="53">
        <f ca="1">Проект!AX$929*$C$215</f>
        <v>0</v>
      </c>
      <c r="AY257" s="53">
        <f ca="1">Проект!AY$929*$C$215</f>
        <v>0</v>
      </c>
      <c r="AZ257" s="53">
        <f ca="1">Проект!AZ$929*$C$215</f>
        <v>0</v>
      </c>
      <c r="BA257" s="53">
        <f ca="1">Проект!BA$929*$C$215</f>
        <v>0</v>
      </c>
      <c r="BB257" s="53">
        <f ca="1">Проект!BB$929*$C$215</f>
        <v>0</v>
      </c>
      <c r="BC257" s="53">
        <f ca="1">Проект!BC$929*$C$215</f>
        <v>0</v>
      </c>
      <c r="BD257" s="53">
        <f ca="1">Проект!BD$929*$C$215</f>
        <v>0</v>
      </c>
      <c r="BE257" s="53">
        <f ca="1">Проект!BE$929*$C$215</f>
        <v>0</v>
      </c>
      <c r="BF257" s="53">
        <f ca="1">Проект!BF$929*$C$215</f>
        <v>0</v>
      </c>
      <c r="BG257" s="53">
        <f ca="1">Проект!BG$929*$C$215</f>
        <v>0</v>
      </c>
      <c r="BH257" s="53">
        <f ca="1">Проект!BH$929*$C$215</f>
        <v>0</v>
      </c>
      <c r="BI257" s="53">
        <f ca="1">Проект!BI$929*$C$215</f>
        <v>0</v>
      </c>
      <c r="BJ257" s="53">
        <f ca="1">Проект!BJ$929*$C$215</f>
        <v>0</v>
      </c>
      <c r="BK257" s="53">
        <f ca="1">Проект!BK$929*$C$215</f>
        <v>0</v>
      </c>
      <c r="BL257" s="53">
        <f ca="1">Проект!BL$929*$C$215</f>
        <v>0</v>
      </c>
      <c r="BM257" s="53">
        <f ca="1">Проект!BM$929*$C$215</f>
        <v>0</v>
      </c>
      <c r="BN257" s="53">
        <f ca="1">Проект!BN$929*$C$215</f>
        <v>0</v>
      </c>
      <c r="BO257" s="53">
        <f ca="1">Проект!BO$929*$C$215</f>
        <v>0</v>
      </c>
      <c r="BP257" s="53">
        <f ca="1">Проект!BP$929*$C$215</f>
        <v>0</v>
      </c>
      <c r="BQ257" s="53">
        <f ca="1">Проект!BQ$929*$C$215</f>
        <v>0</v>
      </c>
      <c r="BR257" s="53">
        <f ca="1">Проект!BR$929*$C$215</f>
        <v>0</v>
      </c>
      <c r="BS257" s="53">
        <f ca="1">Проект!BS$929*$C$215</f>
        <v>0</v>
      </c>
      <c r="BT257" s="53">
        <f ca="1">Проект!BT$929*$C$215</f>
        <v>0</v>
      </c>
      <c r="BU257" s="53">
        <f ca="1">Проект!BU$929*$C$215</f>
        <v>0</v>
      </c>
      <c r="BV257" s="53">
        <f ca="1">Проект!BV$929*$C$215</f>
        <v>0</v>
      </c>
      <c r="BW257" s="53">
        <f ca="1">Проект!BW$929*$C$215</f>
        <v>0</v>
      </c>
      <c r="BX257" s="53">
        <f ca="1">Проект!BX$929*$C$215</f>
        <v>0</v>
      </c>
      <c r="BY257" s="53">
        <f ca="1">Проект!BY$929*$C$215</f>
        <v>0</v>
      </c>
      <c r="BZ257" s="53">
        <f ca="1">Проект!BZ$929*$C$215</f>
        <v>0</v>
      </c>
      <c r="CA257" s="53">
        <f ca="1">Проект!CA$929*$C$215</f>
        <v>0</v>
      </c>
      <c r="CB257" s="53">
        <f ca="1">Проект!CB$929*$C$215</f>
        <v>0</v>
      </c>
      <c r="CC257" s="53">
        <f ca="1">Проект!CC$929*$C$215</f>
        <v>0</v>
      </c>
      <c r="CD257" s="53">
        <f ca="1">Проект!CD$929*$C$215</f>
        <v>0</v>
      </c>
      <c r="CE257" s="53">
        <f ca="1">Проект!CE$929*$C$215</f>
        <v>0</v>
      </c>
      <c r="CF257" s="53">
        <f ca="1">Проект!CF$929*$C$215</f>
        <v>0</v>
      </c>
      <c r="CG257" s="53">
        <f ca="1">Проект!CG$929*$C$215</f>
        <v>0</v>
      </c>
      <c r="CH257" s="53">
        <f ca="1">Проект!CH$929*$C$215</f>
        <v>0</v>
      </c>
      <c r="CI257" s="53">
        <f ca="1">Проект!CI$929*$C$215</f>
        <v>0</v>
      </c>
      <c r="CJ257" s="53">
        <f ca="1">Проект!CJ$929*$C$215</f>
        <v>0</v>
      </c>
      <c r="CK257" s="53">
        <f ca="1">Проект!CK$929*$C$215</f>
        <v>0</v>
      </c>
      <c r="CL257" s="53">
        <f ca="1">Проект!CL$929*$C$215</f>
        <v>0</v>
      </c>
      <c r="CM257" s="53">
        <f ca="1">Проект!CM$929*$C$215</f>
        <v>0</v>
      </c>
      <c r="CN257" s="53">
        <f ca="1">Проект!CN$929*$C$215</f>
        <v>0</v>
      </c>
      <c r="CO257" s="53">
        <f ca="1">Проект!CO$929*$C$215</f>
        <v>0</v>
      </c>
      <c r="CP257" s="53">
        <f ca="1">Проект!CP$929*$C$215</f>
        <v>0</v>
      </c>
      <c r="CQ257" s="53">
        <f ca="1">Проект!CQ$929*$C$215</f>
        <v>0</v>
      </c>
      <c r="CR257" s="53">
        <f ca="1">Проект!CR$929*$C$215</f>
        <v>0</v>
      </c>
      <c r="CS257" s="53">
        <f ca="1">Проект!CS$929*$C$215</f>
        <v>0</v>
      </c>
      <c r="CT257" s="53">
        <f ca="1">Проект!CT$929*$C$215</f>
        <v>0</v>
      </c>
      <c r="CU257" s="53">
        <f ca="1">Проект!CU$929*$C$215</f>
        <v>0</v>
      </c>
      <c r="CV257" s="53">
        <f ca="1">Проект!CV$929*$C$215</f>
        <v>0</v>
      </c>
      <c r="CW257" s="53">
        <f ca="1">Проект!CW$929*$C$215</f>
        <v>0</v>
      </c>
      <c r="CX257" s="53">
        <f ca="1">Проект!CX$929*$C$215</f>
        <v>0</v>
      </c>
      <c r="CY257" s="53">
        <f ca="1">Проект!CY$929*$C$215</f>
        <v>0</v>
      </c>
      <c r="CZ257" s="53">
        <f ca="1">Проект!CZ$929*$C$215</f>
        <v>0</v>
      </c>
      <c r="DA257" s="53">
        <f ca="1">Проект!DA$929*$C$215</f>
        <v>0</v>
      </c>
      <c r="DB257" s="53">
        <f ca="1">Проект!DB$929*$C$215</f>
        <v>0</v>
      </c>
      <c r="DC257" s="53">
        <f ca="1">Проект!DC$929*$C$215</f>
        <v>0</v>
      </c>
      <c r="DD257" s="53">
        <f ca="1">Проект!DD$929*$C$215</f>
        <v>0</v>
      </c>
      <c r="DE257" s="53">
        <f ca="1">Проект!DE$929*$C$215</f>
        <v>0</v>
      </c>
      <c r="DF257" s="53">
        <f ca="1">Проект!DF$929*$C$215</f>
        <v>0</v>
      </c>
      <c r="DG257" s="53">
        <f ca="1">Проект!DG$929*$C$215</f>
        <v>0</v>
      </c>
      <c r="DH257" s="53">
        <f ca="1">Проект!DH$929*$C$215</f>
        <v>0</v>
      </c>
      <c r="DI257" s="53">
        <f ca="1">Проект!DI$929*$C$215</f>
        <v>0</v>
      </c>
      <c r="DJ257" s="53">
        <f ca="1">Проект!DJ$929*$C$215</f>
        <v>0</v>
      </c>
      <c r="DK257" s="53">
        <f ca="1">Проект!DK$929*$C$215</f>
        <v>0</v>
      </c>
      <c r="DL257" s="53">
        <f ca="1">Проект!DL$929*$C$215</f>
        <v>0</v>
      </c>
      <c r="DM257" s="53">
        <f ca="1">Проект!DM$929*$C$215</f>
        <v>0</v>
      </c>
      <c r="DN257" s="53">
        <f ca="1">Проект!DN$929*$C$215</f>
        <v>0</v>
      </c>
      <c r="DO257" s="53">
        <f ca="1">Проект!DO$929*$C$215</f>
        <v>0</v>
      </c>
      <c r="DP257" s="53">
        <f ca="1">Проект!DP$929*$C$215</f>
        <v>0</v>
      </c>
      <c r="DQ257" s="53">
        <f ca="1">Проект!DQ$929*$C$215</f>
        <v>0</v>
      </c>
      <c r="DR257" s="53">
        <f ca="1">Проект!DR$929*$C$215</f>
        <v>0</v>
      </c>
      <c r="DS257" s="53">
        <f ca="1">Проект!DS$929*$C$215</f>
        <v>0</v>
      </c>
      <c r="DT257" s="53">
        <f ca="1">Проект!DT$929*$C$215</f>
        <v>0</v>
      </c>
      <c r="DU257" s="53">
        <f ca="1">Проект!DU$929*$C$215</f>
        <v>0</v>
      </c>
      <c r="DV257" s="53">
        <f ca="1">Проект!DV$929*$C$215</f>
        <v>0</v>
      </c>
      <c r="DW257" s="53"/>
      <c r="DX257" s="55">
        <f t="shared" ca="1" si="208"/>
        <v>0</v>
      </c>
    </row>
    <row r="258" spans="1:128" hidden="1" x14ac:dyDescent="0.2">
      <c r="A258" s="10" t="str">
        <f ca="1">Language!A$1425</f>
        <v>Налог с дохода, уменьшенного на расходы</v>
      </c>
      <c r="B258" s="72"/>
      <c r="C258" s="46" t="str">
        <f ca="1">Параметры!$C$70</f>
        <v>тыс. руб.</v>
      </c>
      <c r="E258" s="6" t="s">
        <v>1964</v>
      </c>
      <c r="F258" s="6" t="s">
        <v>2962</v>
      </c>
      <c r="G258" s="53">
        <f ca="1">Проект!G$934*$C$216</f>
        <v>0</v>
      </c>
      <c r="H258" s="53">
        <f ca="1">Проект!H$934*$C$216</f>
        <v>0</v>
      </c>
      <c r="I258" s="53">
        <f ca="1">Проект!I$934*$C$216</f>
        <v>0</v>
      </c>
      <c r="J258" s="53">
        <f ca="1">Проект!J$934*$C$216</f>
        <v>0</v>
      </c>
      <c r="K258" s="53">
        <f ca="1">Проект!K$934*$C$216</f>
        <v>0</v>
      </c>
      <c r="L258" s="53">
        <f ca="1">Проект!L$934*$C$216</f>
        <v>0</v>
      </c>
      <c r="M258" s="53">
        <f ca="1">Проект!M$934*$C$216</f>
        <v>0</v>
      </c>
      <c r="N258" s="53">
        <f ca="1">Проект!N$934*$C$216</f>
        <v>0</v>
      </c>
      <c r="O258" s="53">
        <f ca="1">Проект!O$934*$C$216</f>
        <v>0</v>
      </c>
      <c r="P258" s="53">
        <f ca="1">Проект!P$934*$C$216</f>
        <v>0</v>
      </c>
      <c r="Q258" s="53">
        <f ca="1">Проект!Q$934*$C$216</f>
        <v>0</v>
      </c>
      <c r="R258" s="53">
        <f ca="1">Проект!R$934*$C$216</f>
        <v>0</v>
      </c>
      <c r="S258" s="53">
        <f ca="1">Проект!S$934*$C$216</f>
        <v>0</v>
      </c>
      <c r="T258" s="53">
        <f ca="1">Проект!T$934*$C$216</f>
        <v>0</v>
      </c>
      <c r="U258" s="53">
        <f ca="1">Проект!U$934*$C$216</f>
        <v>0</v>
      </c>
      <c r="V258" s="53">
        <f ca="1">Проект!V$934*$C$216</f>
        <v>0</v>
      </c>
      <c r="W258" s="53">
        <f ca="1">Проект!W$934*$C$216</f>
        <v>0</v>
      </c>
      <c r="X258" s="53">
        <f ca="1">Проект!X$934*$C$216</f>
        <v>0</v>
      </c>
      <c r="Y258" s="53">
        <f ca="1">Проект!Y$934*$C$216</f>
        <v>0</v>
      </c>
      <c r="Z258" s="53">
        <f ca="1">Проект!Z$934*$C$216</f>
        <v>0</v>
      </c>
      <c r="AA258" s="53">
        <f ca="1">Проект!AA$934*$C$216</f>
        <v>0</v>
      </c>
      <c r="AB258" s="53">
        <f ca="1">Проект!AB$934*$C$216</f>
        <v>0</v>
      </c>
      <c r="AC258" s="53">
        <f ca="1">Проект!AC$934*$C$216</f>
        <v>0</v>
      </c>
      <c r="AD258" s="53">
        <f ca="1">Проект!AD$934*$C$216</f>
        <v>0</v>
      </c>
      <c r="AE258" s="53">
        <f ca="1">Проект!AE$934*$C$216</f>
        <v>0</v>
      </c>
      <c r="AF258" s="53">
        <f ca="1">Проект!AF$934*$C$216</f>
        <v>0</v>
      </c>
      <c r="AG258" s="53">
        <f ca="1">Проект!AG$934*$C$216</f>
        <v>0</v>
      </c>
      <c r="AH258" s="53">
        <f ca="1">Проект!AH$934*$C$216</f>
        <v>0</v>
      </c>
      <c r="AI258" s="53">
        <f ca="1">Проект!AI$934*$C$216</f>
        <v>0</v>
      </c>
      <c r="AJ258" s="53">
        <f ca="1">Проект!AJ$934*$C$216</f>
        <v>0</v>
      </c>
      <c r="AK258" s="53">
        <f ca="1">Проект!AK$934*$C$216</f>
        <v>0</v>
      </c>
      <c r="AL258" s="53">
        <f ca="1">Проект!AL$934*$C$216</f>
        <v>0</v>
      </c>
      <c r="AM258" s="53">
        <f ca="1">Проект!AM$934*$C$216</f>
        <v>0</v>
      </c>
      <c r="AN258" s="53">
        <f ca="1">Проект!AN$934*$C$216</f>
        <v>0</v>
      </c>
      <c r="AO258" s="53">
        <f ca="1">Проект!AO$934*$C$216</f>
        <v>0</v>
      </c>
      <c r="AP258" s="53">
        <f ca="1">Проект!AP$934*$C$216</f>
        <v>0</v>
      </c>
      <c r="AQ258" s="53">
        <f ca="1">Проект!AQ$934*$C$216</f>
        <v>0</v>
      </c>
      <c r="AR258" s="53">
        <f ca="1">Проект!AR$934*$C$216</f>
        <v>0</v>
      </c>
      <c r="AS258" s="53">
        <f ca="1">Проект!AS$934*$C$216</f>
        <v>0</v>
      </c>
      <c r="AT258" s="53">
        <f ca="1">Проект!AT$934*$C$216</f>
        <v>0</v>
      </c>
      <c r="AU258" s="53">
        <f ca="1">Проект!AU$934*$C$216</f>
        <v>0</v>
      </c>
      <c r="AV258" s="53">
        <f ca="1">Проект!AV$934*$C$216</f>
        <v>0</v>
      </c>
      <c r="AW258" s="53">
        <f ca="1">Проект!AW$934*$C$216</f>
        <v>0</v>
      </c>
      <c r="AX258" s="53">
        <f ca="1">Проект!AX$934*$C$216</f>
        <v>0</v>
      </c>
      <c r="AY258" s="53">
        <f ca="1">Проект!AY$934*$C$216</f>
        <v>0</v>
      </c>
      <c r="AZ258" s="53">
        <f ca="1">Проект!AZ$934*$C$216</f>
        <v>0</v>
      </c>
      <c r="BA258" s="53">
        <f ca="1">Проект!BA$934*$C$216</f>
        <v>0</v>
      </c>
      <c r="BB258" s="53">
        <f ca="1">Проект!BB$934*$C$216</f>
        <v>0</v>
      </c>
      <c r="BC258" s="53">
        <f ca="1">Проект!BC$934*$C$216</f>
        <v>0</v>
      </c>
      <c r="BD258" s="53">
        <f ca="1">Проект!BD$934*$C$216</f>
        <v>0</v>
      </c>
      <c r="BE258" s="53">
        <f ca="1">Проект!BE$934*$C$216</f>
        <v>0</v>
      </c>
      <c r="BF258" s="53">
        <f ca="1">Проект!BF$934*$C$216</f>
        <v>0</v>
      </c>
      <c r="BG258" s="53">
        <f ca="1">Проект!BG$934*$C$216</f>
        <v>0</v>
      </c>
      <c r="BH258" s="53">
        <f ca="1">Проект!BH$934*$C$216</f>
        <v>0</v>
      </c>
      <c r="BI258" s="53">
        <f ca="1">Проект!BI$934*$C$216</f>
        <v>0</v>
      </c>
      <c r="BJ258" s="53">
        <f ca="1">Проект!BJ$934*$C$216</f>
        <v>0</v>
      </c>
      <c r="BK258" s="53">
        <f ca="1">Проект!BK$934*$C$216</f>
        <v>0</v>
      </c>
      <c r="BL258" s="53">
        <f ca="1">Проект!BL$934*$C$216</f>
        <v>0</v>
      </c>
      <c r="BM258" s="53">
        <f ca="1">Проект!BM$934*$C$216</f>
        <v>0</v>
      </c>
      <c r="BN258" s="53">
        <f ca="1">Проект!BN$934*$C$216</f>
        <v>0</v>
      </c>
      <c r="BO258" s="53">
        <f ca="1">Проект!BO$934*$C$216</f>
        <v>0</v>
      </c>
      <c r="BP258" s="53">
        <f ca="1">Проект!BP$934*$C$216</f>
        <v>0</v>
      </c>
      <c r="BQ258" s="53">
        <f ca="1">Проект!BQ$934*$C$216</f>
        <v>0</v>
      </c>
      <c r="BR258" s="53">
        <f ca="1">Проект!BR$934*$C$216</f>
        <v>0</v>
      </c>
      <c r="BS258" s="53">
        <f ca="1">Проект!BS$934*$C$216</f>
        <v>0</v>
      </c>
      <c r="BT258" s="53">
        <f ca="1">Проект!BT$934*$C$216</f>
        <v>0</v>
      </c>
      <c r="BU258" s="53">
        <f ca="1">Проект!BU$934*$C$216</f>
        <v>0</v>
      </c>
      <c r="BV258" s="53">
        <f ca="1">Проект!BV$934*$C$216</f>
        <v>0</v>
      </c>
      <c r="BW258" s="53">
        <f ca="1">Проект!BW$934*$C$216</f>
        <v>0</v>
      </c>
      <c r="BX258" s="53">
        <f ca="1">Проект!BX$934*$C$216</f>
        <v>0</v>
      </c>
      <c r="BY258" s="53">
        <f ca="1">Проект!BY$934*$C$216</f>
        <v>0</v>
      </c>
      <c r="BZ258" s="53">
        <f ca="1">Проект!BZ$934*$C$216</f>
        <v>0</v>
      </c>
      <c r="CA258" s="53">
        <f ca="1">Проект!CA$934*$C$216</f>
        <v>0</v>
      </c>
      <c r="CB258" s="53">
        <f ca="1">Проект!CB$934*$C$216</f>
        <v>0</v>
      </c>
      <c r="CC258" s="53">
        <f ca="1">Проект!CC$934*$C$216</f>
        <v>0</v>
      </c>
      <c r="CD258" s="53">
        <f ca="1">Проект!CD$934*$C$216</f>
        <v>0</v>
      </c>
      <c r="CE258" s="53">
        <f ca="1">Проект!CE$934*$C$216</f>
        <v>0</v>
      </c>
      <c r="CF258" s="53">
        <f ca="1">Проект!CF$934*$C$216</f>
        <v>0</v>
      </c>
      <c r="CG258" s="53">
        <f ca="1">Проект!CG$934*$C$216</f>
        <v>0</v>
      </c>
      <c r="CH258" s="53">
        <f ca="1">Проект!CH$934*$C$216</f>
        <v>0</v>
      </c>
      <c r="CI258" s="53">
        <f ca="1">Проект!CI$934*$C$216</f>
        <v>0</v>
      </c>
      <c r="CJ258" s="53">
        <f ca="1">Проект!CJ$934*$C$216</f>
        <v>0</v>
      </c>
      <c r="CK258" s="53">
        <f ca="1">Проект!CK$934*$C$216</f>
        <v>0</v>
      </c>
      <c r="CL258" s="53">
        <f ca="1">Проект!CL$934*$C$216</f>
        <v>0</v>
      </c>
      <c r="CM258" s="53">
        <f ca="1">Проект!CM$934*$C$216</f>
        <v>0</v>
      </c>
      <c r="CN258" s="53">
        <f ca="1">Проект!CN$934*$C$216</f>
        <v>0</v>
      </c>
      <c r="CO258" s="53">
        <f ca="1">Проект!CO$934*$C$216</f>
        <v>0</v>
      </c>
      <c r="CP258" s="53">
        <f ca="1">Проект!CP$934*$C$216</f>
        <v>0</v>
      </c>
      <c r="CQ258" s="53">
        <f ca="1">Проект!CQ$934*$C$216</f>
        <v>0</v>
      </c>
      <c r="CR258" s="53">
        <f ca="1">Проект!CR$934*$C$216</f>
        <v>0</v>
      </c>
      <c r="CS258" s="53">
        <f ca="1">Проект!CS$934*$C$216</f>
        <v>0</v>
      </c>
      <c r="CT258" s="53">
        <f ca="1">Проект!CT$934*$C$216</f>
        <v>0</v>
      </c>
      <c r="CU258" s="53">
        <f ca="1">Проект!CU$934*$C$216</f>
        <v>0</v>
      </c>
      <c r="CV258" s="53">
        <f ca="1">Проект!CV$934*$C$216</f>
        <v>0</v>
      </c>
      <c r="CW258" s="53">
        <f ca="1">Проект!CW$934*$C$216</f>
        <v>0</v>
      </c>
      <c r="CX258" s="53">
        <f ca="1">Проект!CX$934*$C$216</f>
        <v>0</v>
      </c>
      <c r="CY258" s="53">
        <f ca="1">Проект!CY$934*$C$216</f>
        <v>0</v>
      </c>
      <c r="CZ258" s="53">
        <f ca="1">Проект!CZ$934*$C$216</f>
        <v>0</v>
      </c>
      <c r="DA258" s="53">
        <f ca="1">Проект!DA$934*$C$216</f>
        <v>0</v>
      </c>
      <c r="DB258" s="53">
        <f ca="1">Проект!DB$934*$C$216</f>
        <v>0</v>
      </c>
      <c r="DC258" s="53">
        <f ca="1">Проект!DC$934*$C$216</f>
        <v>0</v>
      </c>
      <c r="DD258" s="53">
        <f ca="1">Проект!DD$934*$C$216</f>
        <v>0</v>
      </c>
      <c r="DE258" s="53">
        <f ca="1">Проект!DE$934*$C$216</f>
        <v>0</v>
      </c>
      <c r="DF258" s="53">
        <f ca="1">Проект!DF$934*$C$216</f>
        <v>0</v>
      </c>
      <c r="DG258" s="53">
        <f ca="1">Проект!DG$934*$C$216</f>
        <v>0</v>
      </c>
      <c r="DH258" s="53">
        <f ca="1">Проект!DH$934*$C$216</f>
        <v>0</v>
      </c>
      <c r="DI258" s="53">
        <f ca="1">Проект!DI$934*$C$216</f>
        <v>0</v>
      </c>
      <c r="DJ258" s="53">
        <f ca="1">Проект!DJ$934*$C$216</f>
        <v>0</v>
      </c>
      <c r="DK258" s="53">
        <f ca="1">Проект!DK$934*$C$216</f>
        <v>0</v>
      </c>
      <c r="DL258" s="53">
        <f ca="1">Проект!DL$934*$C$216</f>
        <v>0</v>
      </c>
      <c r="DM258" s="53">
        <f ca="1">Проект!DM$934*$C$216</f>
        <v>0</v>
      </c>
      <c r="DN258" s="53">
        <f ca="1">Проект!DN$934*$C$216</f>
        <v>0</v>
      </c>
      <c r="DO258" s="53">
        <f ca="1">Проект!DO$934*$C$216</f>
        <v>0</v>
      </c>
      <c r="DP258" s="53">
        <f ca="1">Проект!DP$934*$C$216</f>
        <v>0</v>
      </c>
      <c r="DQ258" s="53">
        <f ca="1">Проект!DQ$934*$C$216</f>
        <v>0</v>
      </c>
      <c r="DR258" s="53">
        <f ca="1">Проект!DR$934*$C$216</f>
        <v>0</v>
      </c>
      <c r="DS258" s="53">
        <f ca="1">Проект!DS$934*$C$216</f>
        <v>0</v>
      </c>
      <c r="DT258" s="53">
        <f ca="1">Проект!DT$934*$C$216</f>
        <v>0</v>
      </c>
      <c r="DU258" s="53">
        <f ca="1">Проект!DU$934*$C$216</f>
        <v>0</v>
      </c>
      <c r="DV258" s="53">
        <f ca="1">Проект!DV$934*$C$216</f>
        <v>0</v>
      </c>
      <c r="DW258" s="53"/>
      <c r="DX258" s="55">
        <f t="shared" ca="1" si="208"/>
        <v>0</v>
      </c>
    </row>
    <row r="259" spans="1:128" ht="12" hidden="1" customHeight="1" x14ac:dyDescent="0.2">
      <c r="A259" s="5" t="str">
        <f ca="1">Language!A$1478</f>
        <v>Прочие налоги</v>
      </c>
      <c r="B259" s="97"/>
      <c r="C259" s="46" t="str">
        <f ca="1">Параметры!$C$70</f>
        <v>тыс. руб.</v>
      </c>
      <c r="E259" s="6" t="s">
        <v>1965</v>
      </c>
      <c r="F259" s="6" t="s">
        <v>2962</v>
      </c>
      <c r="G259" s="53">
        <f>Проект!G$876*$C$216</f>
        <v>0</v>
      </c>
      <c r="H259" s="53">
        <f>Проект!H$876*$C$216</f>
        <v>0</v>
      </c>
      <c r="I259" s="53">
        <f>Проект!I$876*$C$216</f>
        <v>0</v>
      </c>
      <c r="J259" s="53">
        <f>Проект!J$876*$C$216</f>
        <v>0</v>
      </c>
      <c r="K259" s="53">
        <f>Проект!K$876*$C$216</f>
        <v>0</v>
      </c>
      <c r="L259" s="53">
        <f>Проект!L$876*$C$216</f>
        <v>0</v>
      </c>
      <c r="M259" s="53">
        <f>Проект!M$876*$C$216</f>
        <v>0</v>
      </c>
      <c r="N259" s="53">
        <f>Проект!N$876*$C$216</f>
        <v>0</v>
      </c>
      <c r="O259" s="53">
        <f>Проект!O$876*$C$216</f>
        <v>0</v>
      </c>
      <c r="P259" s="53">
        <f>Проект!P$876*$C$216</f>
        <v>0</v>
      </c>
      <c r="Q259" s="53">
        <f>Проект!Q$876*$C$216</f>
        <v>0</v>
      </c>
      <c r="R259" s="53">
        <f>Проект!R$876*$C$216</f>
        <v>0</v>
      </c>
      <c r="S259" s="53">
        <f>Проект!S$876*$C$216</f>
        <v>0</v>
      </c>
      <c r="T259" s="53">
        <f>Проект!T$876*$C$216</f>
        <v>0</v>
      </c>
      <c r="U259" s="53">
        <f>Проект!U$876*$C$216</f>
        <v>0</v>
      </c>
      <c r="V259" s="53">
        <f>Проект!V$876*$C$216</f>
        <v>0</v>
      </c>
      <c r="W259" s="53">
        <f>Проект!W$876*$C$216</f>
        <v>0</v>
      </c>
      <c r="X259" s="53">
        <f>Проект!X$876*$C$216</f>
        <v>0</v>
      </c>
      <c r="Y259" s="53">
        <f>Проект!Y$876*$C$216</f>
        <v>0</v>
      </c>
      <c r="Z259" s="53">
        <f>Проект!Z$876*$C$216</f>
        <v>0</v>
      </c>
      <c r="AA259" s="53">
        <f>Проект!AA$876*$C$216</f>
        <v>0</v>
      </c>
      <c r="AB259" s="53">
        <f>Проект!AB$876*$C$216</f>
        <v>0</v>
      </c>
      <c r="AC259" s="53">
        <f>Проект!AC$876*$C$216</f>
        <v>0</v>
      </c>
      <c r="AD259" s="53">
        <f>Проект!AD$876*$C$216</f>
        <v>0</v>
      </c>
      <c r="AE259" s="53">
        <f>Проект!AE$876*$C$216</f>
        <v>0</v>
      </c>
      <c r="AF259" s="53">
        <f>Проект!AF$876*$C$216</f>
        <v>0</v>
      </c>
      <c r="AG259" s="53">
        <f>Проект!AG$876*$C$216</f>
        <v>0</v>
      </c>
      <c r="AH259" s="53">
        <f>Проект!AH$876*$C$216</f>
        <v>0</v>
      </c>
      <c r="AI259" s="53">
        <f>Проект!AI$876*$C$216</f>
        <v>0</v>
      </c>
      <c r="AJ259" s="53">
        <f>Проект!AJ$876*$C$216</f>
        <v>0</v>
      </c>
      <c r="AK259" s="53">
        <f>Проект!AK$876*$C$216</f>
        <v>0</v>
      </c>
      <c r="AL259" s="53">
        <f>Проект!AL$876*$C$216</f>
        <v>0</v>
      </c>
      <c r="AM259" s="53">
        <f>Проект!AM$876*$C$216</f>
        <v>0</v>
      </c>
      <c r="AN259" s="53">
        <f>Проект!AN$876*$C$216</f>
        <v>0</v>
      </c>
      <c r="AO259" s="53">
        <f>Проект!AO$876*$C$216</f>
        <v>0</v>
      </c>
      <c r="AP259" s="53">
        <f>Проект!AP$876*$C$216</f>
        <v>0</v>
      </c>
      <c r="AQ259" s="53">
        <f>Проект!AQ$876*$C$216</f>
        <v>0</v>
      </c>
      <c r="AR259" s="53">
        <f>Проект!AR$876*$C$216</f>
        <v>0</v>
      </c>
      <c r="AS259" s="53">
        <f>Проект!AS$876*$C$216</f>
        <v>0</v>
      </c>
      <c r="AT259" s="53">
        <f>Проект!AT$876*$C$216</f>
        <v>0</v>
      </c>
      <c r="AU259" s="53">
        <f>Проект!AU$876*$C$216</f>
        <v>0</v>
      </c>
      <c r="AV259" s="53">
        <f>Проект!AV$876*$C$216</f>
        <v>0</v>
      </c>
      <c r="AW259" s="53">
        <f>Проект!AW$876*$C$216</f>
        <v>0</v>
      </c>
      <c r="AX259" s="53">
        <f>Проект!AX$876*$C$216</f>
        <v>0</v>
      </c>
      <c r="AY259" s="53">
        <f>Проект!AY$876*$C$216</f>
        <v>0</v>
      </c>
      <c r="AZ259" s="53">
        <f>Проект!AZ$876*$C$216</f>
        <v>0</v>
      </c>
      <c r="BA259" s="53">
        <f>Проект!BA$876*$C$216</f>
        <v>0</v>
      </c>
      <c r="BB259" s="53">
        <f>Проект!BB$876*$C$216</f>
        <v>0</v>
      </c>
      <c r="BC259" s="53">
        <f>Проект!BC$876*$C$216</f>
        <v>0</v>
      </c>
      <c r="BD259" s="53">
        <f>Проект!BD$876*$C$216</f>
        <v>0</v>
      </c>
      <c r="BE259" s="53">
        <f>Проект!BE$876*$C$216</f>
        <v>0</v>
      </c>
      <c r="BF259" s="53">
        <f>Проект!BF$876*$C$216</f>
        <v>0</v>
      </c>
      <c r="BG259" s="53">
        <f>Проект!BG$876*$C$216</f>
        <v>0</v>
      </c>
      <c r="BH259" s="53">
        <f>Проект!BH$876*$C$216</f>
        <v>0</v>
      </c>
      <c r="BI259" s="53">
        <f>Проект!BI$876*$C$216</f>
        <v>0</v>
      </c>
      <c r="BJ259" s="53">
        <f>Проект!BJ$876*$C$216</f>
        <v>0</v>
      </c>
      <c r="BK259" s="53">
        <f>Проект!BK$876*$C$216</f>
        <v>0</v>
      </c>
      <c r="BL259" s="53">
        <f>Проект!BL$876*$C$216</f>
        <v>0</v>
      </c>
      <c r="BM259" s="53">
        <f>Проект!BM$876*$C$216</f>
        <v>0</v>
      </c>
      <c r="BN259" s="53">
        <f>Проект!BN$876*$C$216</f>
        <v>0</v>
      </c>
      <c r="BO259" s="53">
        <f>Проект!BO$876*$C$216</f>
        <v>0</v>
      </c>
      <c r="BP259" s="53">
        <f>Проект!BP$876*$C$216</f>
        <v>0</v>
      </c>
      <c r="BQ259" s="53">
        <f>Проект!BQ$876*$C$216</f>
        <v>0</v>
      </c>
      <c r="BR259" s="53">
        <f>Проект!BR$876*$C$216</f>
        <v>0</v>
      </c>
      <c r="BS259" s="53">
        <f>Проект!BS$876*$C$216</f>
        <v>0</v>
      </c>
      <c r="BT259" s="53">
        <f>Проект!BT$876*$C$216</f>
        <v>0</v>
      </c>
      <c r="BU259" s="53">
        <f>Проект!BU$876*$C$216</f>
        <v>0</v>
      </c>
      <c r="BV259" s="53">
        <f>Проект!BV$876*$C$216</f>
        <v>0</v>
      </c>
      <c r="BW259" s="53">
        <f>Проект!BW$876*$C$216</f>
        <v>0</v>
      </c>
      <c r="BX259" s="53">
        <f>Проект!BX$876*$C$216</f>
        <v>0</v>
      </c>
      <c r="BY259" s="53">
        <f>Проект!BY$876*$C$216</f>
        <v>0</v>
      </c>
      <c r="BZ259" s="53">
        <f>Проект!BZ$876*$C$216</f>
        <v>0</v>
      </c>
      <c r="CA259" s="53">
        <f>Проект!CA$876*$C$216</f>
        <v>0</v>
      </c>
      <c r="CB259" s="53">
        <f>Проект!CB$876*$C$216</f>
        <v>0</v>
      </c>
      <c r="CC259" s="53">
        <f>Проект!CC$876*$C$216</f>
        <v>0</v>
      </c>
      <c r="CD259" s="53">
        <f>Проект!CD$876*$C$216</f>
        <v>0</v>
      </c>
      <c r="CE259" s="53">
        <f>Проект!CE$876*$C$216</f>
        <v>0</v>
      </c>
      <c r="CF259" s="53">
        <f>Проект!CF$876*$C$216</f>
        <v>0</v>
      </c>
      <c r="CG259" s="53">
        <f>Проект!CG$876*$C$216</f>
        <v>0</v>
      </c>
      <c r="CH259" s="53">
        <f>Проект!CH$876*$C$216</f>
        <v>0</v>
      </c>
      <c r="CI259" s="53">
        <f>Проект!CI$876*$C$216</f>
        <v>0</v>
      </c>
      <c r="CJ259" s="53">
        <f>Проект!CJ$876*$C$216</f>
        <v>0</v>
      </c>
      <c r="CK259" s="53">
        <f>Проект!CK$876*$C$216</f>
        <v>0</v>
      </c>
      <c r="CL259" s="53">
        <f>Проект!CL$876*$C$216</f>
        <v>0</v>
      </c>
      <c r="CM259" s="53">
        <f>Проект!CM$876*$C$216</f>
        <v>0</v>
      </c>
      <c r="CN259" s="53">
        <f>Проект!CN$876*$C$216</f>
        <v>0</v>
      </c>
      <c r="CO259" s="53">
        <f>Проект!CO$876*$C$216</f>
        <v>0</v>
      </c>
      <c r="CP259" s="53">
        <f>Проект!CP$876*$C$216</f>
        <v>0</v>
      </c>
      <c r="CQ259" s="53">
        <f>Проект!CQ$876*$C$216</f>
        <v>0</v>
      </c>
      <c r="CR259" s="53">
        <f>Проект!CR$876*$C$216</f>
        <v>0</v>
      </c>
      <c r="CS259" s="53">
        <f>Проект!CS$876*$C$216</f>
        <v>0</v>
      </c>
      <c r="CT259" s="53">
        <f>Проект!CT$876*$C$216</f>
        <v>0</v>
      </c>
      <c r="CU259" s="53">
        <f>Проект!CU$876*$C$216</f>
        <v>0</v>
      </c>
      <c r="CV259" s="53">
        <f>Проект!CV$876*$C$216</f>
        <v>0</v>
      </c>
      <c r="CW259" s="53">
        <f>Проект!CW$876*$C$216</f>
        <v>0</v>
      </c>
      <c r="CX259" s="53">
        <f>Проект!CX$876*$C$216</f>
        <v>0</v>
      </c>
      <c r="CY259" s="53">
        <f>Проект!CY$876*$C$216</f>
        <v>0</v>
      </c>
      <c r="CZ259" s="53">
        <f>Проект!CZ$876*$C$216</f>
        <v>0</v>
      </c>
      <c r="DA259" s="53">
        <f>Проект!DA$876*$C$216</f>
        <v>0</v>
      </c>
      <c r="DB259" s="53">
        <f>Проект!DB$876*$C$216</f>
        <v>0</v>
      </c>
      <c r="DC259" s="53">
        <f>Проект!DC$876*$C$216</f>
        <v>0</v>
      </c>
      <c r="DD259" s="53">
        <f>Проект!DD$876*$C$216</f>
        <v>0</v>
      </c>
      <c r="DE259" s="53">
        <f>Проект!DE$876*$C$216</f>
        <v>0</v>
      </c>
      <c r="DF259" s="53">
        <f>Проект!DF$876*$C$216</f>
        <v>0</v>
      </c>
      <c r="DG259" s="53">
        <f>Проект!DG$876*$C$216</f>
        <v>0</v>
      </c>
      <c r="DH259" s="53">
        <f>Проект!DH$876*$C$216</f>
        <v>0</v>
      </c>
      <c r="DI259" s="53">
        <f>Проект!DI$876*$C$216</f>
        <v>0</v>
      </c>
      <c r="DJ259" s="53">
        <f>Проект!DJ$876*$C$216</f>
        <v>0</v>
      </c>
      <c r="DK259" s="53">
        <f>Проект!DK$876*$C$216</f>
        <v>0</v>
      </c>
      <c r="DL259" s="53">
        <f>Проект!DL$876*$C$216</f>
        <v>0</v>
      </c>
      <c r="DM259" s="53">
        <f>Проект!DM$876*$C$216</f>
        <v>0</v>
      </c>
      <c r="DN259" s="53">
        <f>Проект!DN$876*$C$216</f>
        <v>0</v>
      </c>
      <c r="DO259" s="53">
        <f>Проект!DO$876*$C$216</f>
        <v>0</v>
      </c>
      <c r="DP259" s="53">
        <f>Проект!DP$876*$C$216</f>
        <v>0</v>
      </c>
      <c r="DQ259" s="53">
        <f>Проект!DQ$876*$C$216</f>
        <v>0</v>
      </c>
      <c r="DR259" s="53">
        <f>Проект!DR$876*$C$216</f>
        <v>0</v>
      </c>
      <c r="DS259" s="53">
        <f>Проект!DS$876*$C$216</f>
        <v>0</v>
      </c>
      <c r="DT259" s="53">
        <f>Проект!DT$876*$C$216</f>
        <v>0</v>
      </c>
      <c r="DU259" s="53">
        <f>Проект!DU$876*$C$216</f>
        <v>0</v>
      </c>
      <c r="DV259" s="53">
        <f>Проект!DV$876*$C$216</f>
        <v>0</v>
      </c>
      <c r="DW259" s="53"/>
      <c r="DX259" s="55">
        <f t="shared" si="208"/>
        <v>0</v>
      </c>
    </row>
    <row r="260" spans="1:128" hidden="1" x14ac:dyDescent="0.2">
      <c r="A260" s="10" t="str">
        <f ca="1">Language!A$1426</f>
        <v>Суммарные налоговые и социальные выплаты</v>
      </c>
      <c r="C260" s="46" t="str">
        <f ca="1">Параметры!$C$70</f>
        <v>тыс. руб.</v>
      </c>
      <c r="E260" s="6" t="s">
        <v>1966</v>
      </c>
      <c r="F260" s="6" t="s">
        <v>693</v>
      </c>
      <c r="G260" s="53">
        <f ca="1">SUM(G249:G259)</f>
        <v>142.54500000000002</v>
      </c>
      <c r="H260" s="53">
        <f t="shared" ref="H260:N260" ca="1" si="209">SUM(H249:H259)</f>
        <v>143.35097015424768</v>
      </c>
      <c r="I260" s="53">
        <f t="shared" ca="1" si="209"/>
        <v>144.1614973809254</v>
      </c>
      <c r="J260" s="53">
        <f t="shared" ca="1" si="209"/>
        <v>632.54760789615852</v>
      </c>
      <c r="K260" s="53">
        <f t="shared" ca="1" si="209"/>
        <v>2803.7985569177208</v>
      </c>
      <c r="L260" s="53">
        <f t="shared" ca="1" si="209"/>
        <v>4188.5269704867815</v>
      </c>
      <c r="M260" s="53">
        <f t="shared" ca="1" si="209"/>
        <v>4237.6515158569055</v>
      </c>
      <c r="N260" s="53">
        <f t="shared" ca="1" si="209"/>
        <v>4325.1431227413759</v>
      </c>
      <c r="O260" s="53">
        <f t="shared" ref="O260:AT260" ca="1" si="210">SUM(O249:O259)</f>
        <v>4480.858640849453</v>
      </c>
      <c r="P260" s="53">
        <f t="shared" ca="1" si="210"/>
        <v>7829.7773016803485</v>
      </c>
      <c r="Q260" s="53">
        <f t="shared" ca="1" si="210"/>
        <v>7909.9339352882826</v>
      </c>
      <c r="R260" s="53">
        <f t="shared" ca="1" si="210"/>
        <v>8115.4811572605058</v>
      </c>
      <c r="S260" s="53">
        <f t="shared" ca="1" si="210"/>
        <v>8163.3704975429146</v>
      </c>
      <c r="T260" s="53">
        <f t="shared" ca="1" si="210"/>
        <v>8219.0134947317056</v>
      </c>
      <c r="U260" s="53">
        <f t="shared" ca="1" si="210"/>
        <v>8270.6816961231489</v>
      </c>
      <c r="V260" s="53">
        <f t="shared" ca="1" si="210"/>
        <v>8684.3866577618046</v>
      </c>
      <c r="W260" s="53">
        <f t="shared" ca="1" si="210"/>
        <v>5301.9372994388086</v>
      </c>
      <c r="X260" s="53">
        <f t="shared" ca="1" si="210"/>
        <v>5332.3157257295989</v>
      </c>
      <c r="Y260" s="53">
        <f t="shared" ca="1" si="210"/>
        <v>5362.8659160595289</v>
      </c>
      <c r="Z260" s="53">
        <f t="shared" ca="1" si="210"/>
        <v>5393.5888416068783</v>
      </c>
      <c r="AA260" s="53">
        <f t="shared" ca="1" si="210"/>
        <v>5528.7093424303985</v>
      </c>
      <c r="AB260" s="53">
        <f t="shared" ca="1" si="210"/>
        <v>8985.6366461312737</v>
      </c>
      <c r="AC260" s="53">
        <f t="shared" ca="1" si="210"/>
        <v>9036.843244091684</v>
      </c>
      <c r="AD260" s="53">
        <f t="shared" ca="1" si="210"/>
        <v>9088.3393716022274</v>
      </c>
      <c r="AE260" s="53">
        <f t="shared" ca="1" si="210"/>
        <v>9140.1266657039632</v>
      </c>
      <c r="AF260" s="53">
        <f t="shared" ca="1" si="210"/>
        <v>9192.2067726964106</v>
      </c>
      <c r="AG260" s="53">
        <f t="shared" ca="1" si="210"/>
        <v>9244.5813481852583</v>
      </c>
      <c r="AH260" s="53">
        <f t="shared" ca="1" si="210"/>
        <v>9297.252057138383</v>
      </c>
      <c r="AI260" s="53">
        <f t="shared" ca="1" si="210"/>
        <v>5678.0312437331804</v>
      </c>
      <c r="AJ260" s="53">
        <f t="shared" ca="1" si="210"/>
        <v>5710.5361598639374</v>
      </c>
      <c r="AK260" s="53">
        <f t="shared" ca="1" si="210"/>
        <v>5743.2248635169481</v>
      </c>
      <c r="AL260" s="53">
        <f t="shared" ca="1" si="210"/>
        <v>5776.0983938529289</v>
      </c>
      <c r="AM260" s="53">
        <f t="shared" ca="1" si="210"/>
        <v>5920.6773297337068</v>
      </c>
      <c r="AN260" s="53">
        <f t="shared" ca="1" si="210"/>
        <v>9619.589544693943</v>
      </c>
      <c r="AO260" s="53">
        <f t="shared" ca="1" si="210"/>
        <v>9674.3806045115998</v>
      </c>
      <c r="AP260" s="53">
        <f t="shared" ca="1" si="210"/>
        <v>9729.4814609472232</v>
      </c>
      <c r="AQ260" s="53">
        <f t="shared" ca="1" si="210"/>
        <v>9784.8938656370465</v>
      </c>
      <c r="AR260" s="53">
        <f t="shared" ca="1" si="210"/>
        <v>9840.6195801176964</v>
      </c>
      <c r="AS260" s="53">
        <f t="shared" ca="1" si="210"/>
        <v>9896.6603758920191</v>
      </c>
      <c r="AT260" s="53">
        <f t="shared" ca="1" si="210"/>
        <v>9953.0180344710825</v>
      </c>
      <c r="AU260" s="53">
        <f t="shared" ref="AU260:BZ260" ca="1" si="211">SUM(AU249:AU259)</f>
        <v>6080.4517641271677</v>
      </c>
      <c r="AV260" s="53">
        <f t="shared" ca="1" si="211"/>
        <v>6115.2320243879012</v>
      </c>
      <c r="AW260" s="53">
        <f t="shared" ca="1" si="211"/>
        <v>6150.2089372964538</v>
      </c>
      <c r="AX260" s="53">
        <f t="shared" ca="1" si="211"/>
        <v>6185.3836147557731</v>
      </c>
      <c r="AY260" s="53">
        <f t="shared" ca="1" si="211"/>
        <v>6340.083076148384</v>
      </c>
      <c r="AZ260" s="53">
        <f t="shared" ca="1" si="211"/>
        <v>10297.919146155687</v>
      </c>
      <c r="BA260" s="53">
        <f t="shared" ca="1" si="211"/>
        <v>10356.545580161055</v>
      </c>
      <c r="BB260" s="53">
        <f t="shared" ca="1" si="211"/>
        <v>10415.5034965472</v>
      </c>
      <c r="BC260" s="53">
        <f t="shared" ca="1" si="211"/>
        <v>10474.794769564649</v>
      </c>
      <c r="BD260" s="53">
        <f t="shared" ca="1" si="211"/>
        <v>10534.42128406027</v>
      </c>
      <c r="BE260" s="53">
        <f t="shared" ca="1" si="211"/>
        <v>10594.384935536826</v>
      </c>
      <c r="BF260" s="53">
        <f t="shared" ca="1" si="211"/>
        <v>10654.687630217426</v>
      </c>
      <c r="BG260" s="53">
        <f t="shared" ca="1" si="211"/>
        <v>6511.0417209497455</v>
      </c>
      <c r="BH260" s="53">
        <f t="shared" ca="1" si="211"/>
        <v>6548.2565994284068</v>
      </c>
      <c r="BI260" s="53">
        <f t="shared" ca="1" si="211"/>
        <v>6585.6818962411844</v>
      </c>
      <c r="BJ260" s="53">
        <f t="shared" ca="1" si="211"/>
        <v>6623.3188011220427</v>
      </c>
      <c r="BK260" s="53">
        <f t="shared" ca="1" si="211"/>
        <v>6788.8472248121152</v>
      </c>
      <c r="BL260" s="53">
        <f t="shared" ca="1" si="211"/>
        <v>11023.731819720248</v>
      </c>
      <c r="BM260" s="53">
        <f t="shared" ca="1" si="211"/>
        <v>11086.462104105653</v>
      </c>
      <c r="BN260" s="53">
        <f t="shared" ca="1" si="211"/>
        <v>11149.547074638849</v>
      </c>
      <c r="BO260" s="53">
        <f t="shared" ca="1" si="211"/>
        <v>11212.988736767194</v>
      </c>
      <c r="BP260" s="53">
        <f t="shared" ca="1" si="211"/>
        <v>11276.789107277475</v>
      </c>
      <c r="BQ260" s="53">
        <f t="shared" ca="1" si="211"/>
        <v>11340.95021435807</v>
      </c>
      <c r="BR260" s="53">
        <f t="shared" ca="1" si="211"/>
        <v>11405.474097666951</v>
      </c>
      <c r="BS260" s="53">
        <f t="shared" ca="1" si="211"/>
        <v>6971.7729747489384</v>
      </c>
      <c r="BT260" s="53">
        <f t="shared" ca="1" si="211"/>
        <v>7011.592894721728</v>
      </c>
      <c r="BU260" s="53">
        <f t="shared" ca="1" si="211"/>
        <v>7051.6379623107268</v>
      </c>
      <c r="BV260" s="53">
        <f t="shared" ca="1" si="211"/>
        <v>7091.9094505345493</v>
      </c>
      <c r="BW260" s="53">
        <f t="shared" ca="1" si="211"/>
        <v>7269.024863881672</v>
      </c>
      <c r="BX260" s="53">
        <f t="shared" ca="1" si="211"/>
        <v>11800.351380433682</v>
      </c>
      <c r="BY260" s="53">
        <f t="shared" ca="1" si="211"/>
        <v>11867.472784726695</v>
      </c>
      <c r="BZ260" s="53">
        <f t="shared" ca="1" si="211"/>
        <v>11934.973703196276</v>
      </c>
      <c r="CA260" s="53">
        <f t="shared" ref="CA260:DF260" ca="1" si="212">SUM(CA249:CA259)</f>
        <v>12002.856281674583</v>
      </c>
      <c r="CB260" s="53">
        <f t="shared" ca="1" si="212"/>
        <v>12071.122678120884</v>
      </c>
      <c r="CC260" s="53">
        <f t="shared" ca="1" si="212"/>
        <v>12139.775062696479</v>
      </c>
      <c r="CD260" s="53">
        <f t="shared" ca="1" si="212"/>
        <v>12208.815617836324</v>
      </c>
      <c r="CE260" s="53">
        <f t="shared" ca="1" si="212"/>
        <v>7464.7554163147734</v>
      </c>
      <c r="CF260" s="53">
        <f t="shared" ca="1" si="212"/>
        <v>7507.3627306855942</v>
      </c>
      <c r="CG260" s="53">
        <f t="shared" ca="1" si="212"/>
        <v>7550.2109530058251</v>
      </c>
      <c r="CH260" s="53">
        <f t="shared" ca="1" si="212"/>
        <v>7593.3014454046406</v>
      </c>
      <c r="CI260" s="53">
        <f t="shared" ca="1" si="212"/>
        <v>7782.8149376874317</v>
      </c>
      <c r="CJ260" s="53">
        <f t="shared" ca="1" si="212"/>
        <v>12631.334310397373</v>
      </c>
      <c r="CK260" s="53">
        <f t="shared" ca="1" si="212"/>
        <v>12703.154212990239</v>
      </c>
      <c r="CL260" s="53">
        <f t="shared" ca="1" si="212"/>
        <v>12775.380195755306</v>
      </c>
      <c r="CM260" s="53">
        <f t="shared" ca="1" si="212"/>
        <v>12848.014554725158</v>
      </c>
      <c r="CN260" s="53">
        <f t="shared" ca="1" si="212"/>
        <v>12921.059598922018</v>
      </c>
      <c r="CO260" s="53">
        <f t="shared" ca="1" si="212"/>
        <v>12994.517650418587</v>
      </c>
      <c r="CP260" s="53">
        <f t="shared" ca="1" si="212"/>
        <v>13068.391044418217</v>
      </c>
      <c r="CQ260" s="53">
        <f t="shared" ca="1" si="212"/>
        <v>7992.2466287914685</v>
      </c>
      <c r="CR260" s="53">
        <f t="shared" ca="1" si="212"/>
        <v>8037.8364551663235</v>
      </c>
      <c r="CS260" s="53">
        <f t="shared" ca="1" si="212"/>
        <v>8083.6840530495956</v>
      </c>
      <c r="CT260" s="53">
        <f t="shared" ca="1" si="212"/>
        <v>8129.7908799163224</v>
      </c>
      <c r="CU260" s="53">
        <f t="shared" ca="1" si="212"/>
        <v>8332.5703166582753</v>
      </c>
      <c r="CV260" s="53">
        <f t="shared" ca="1" si="212"/>
        <v>13520.486045459184</v>
      </c>
      <c r="CW260" s="53">
        <f t="shared" ca="1" si="212"/>
        <v>13597.333341232254</v>
      </c>
      <c r="CX260" s="53">
        <f t="shared" ca="1" si="212"/>
        <v>13674.615142790179</v>
      </c>
      <c r="CY260" s="53">
        <f t="shared" ca="1" si="212"/>
        <v>13752.33390688992</v>
      </c>
      <c r="CZ260" s="53">
        <f t="shared" ca="1" si="212"/>
        <v>13830.492104179923</v>
      </c>
      <c r="DA260" s="53">
        <f t="shared" ca="1" si="212"/>
        <v>13909.092219279997</v>
      </c>
      <c r="DB260" s="53">
        <f t="shared" ca="1" si="212"/>
        <v>13988.136750862097</v>
      </c>
      <c r="DC260" s="53">
        <f t="shared" ca="1" si="212"/>
        <v>8556.6622261382545</v>
      </c>
      <c r="DD260" s="53">
        <f t="shared" ca="1" si="212"/>
        <v>8605.4433403632411</v>
      </c>
      <c r="DE260" s="53">
        <f t="shared" ca="1" si="212"/>
        <v>8654.5002700957521</v>
      </c>
      <c r="DF260" s="53">
        <f t="shared" ca="1" si="212"/>
        <v>8703.8345748431875</v>
      </c>
      <c r="DG260" s="53">
        <f t="shared" ref="DG260:DV260" ca="1" si="213">SUM(DG249:DG259)</f>
        <v>8920.8085721583848</v>
      </c>
      <c r="DH260" s="53">
        <f t="shared" ca="1" si="213"/>
        <v>14471.878401976517</v>
      </c>
      <c r="DI260" s="53">
        <f t="shared" ca="1" si="213"/>
        <v>14554.105008453815</v>
      </c>
      <c r="DJ260" s="53">
        <f t="shared" ca="1" si="213"/>
        <v>14636.796536118829</v>
      </c>
      <c r="DK260" s="53">
        <f t="shared" ca="1" si="213"/>
        <v>14719.955613704858</v>
      </c>
      <c r="DL260" s="53">
        <f t="shared" ca="1" si="213"/>
        <v>14803.584884804566</v>
      </c>
      <c r="DM260" s="53">
        <f t="shared" ca="1" si="213"/>
        <v>14887.687007965527</v>
      </c>
      <c r="DN260" s="53">
        <f t="shared" ca="1" si="213"/>
        <v>14972.26465675442</v>
      </c>
      <c r="DO260" s="53">
        <f t="shared" ca="1" si="213"/>
        <v>9160.5869153026433</v>
      </c>
      <c r="DP260" s="53">
        <f t="shared" ca="1" si="213"/>
        <v>9212.7827075206696</v>
      </c>
      <c r="DQ260" s="53">
        <f t="shared" ca="1" si="213"/>
        <v>9265.2736223364936</v>
      </c>
      <c r="DR260" s="53">
        <f t="shared" ca="1" si="213"/>
        <v>9318.0613284174742</v>
      </c>
      <c r="DS260" s="53">
        <f t="shared" ca="1" si="213"/>
        <v>9550.2235055415331</v>
      </c>
      <c r="DT260" s="53">
        <f t="shared" ca="1" si="213"/>
        <v>15489.868223445537</v>
      </c>
      <c r="DU260" s="53">
        <f t="shared" ca="1" si="213"/>
        <v>15577.850692378823</v>
      </c>
      <c r="DV260" s="53">
        <f t="shared" ca="1" si="213"/>
        <v>15666.330626980507</v>
      </c>
      <c r="DW260" s="53"/>
      <c r="DX260" s="55">
        <f t="shared" ca="1" si="208"/>
        <v>1106114.2682316885</v>
      </c>
    </row>
    <row r="261" spans="1:128" hidden="1" x14ac:dyDescent="0.2">
      <c r="A261" s="10"/>
      <c r="F261" s="6" t="s">
        <v>2961</v>
      </c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  <c r="BZ261" s="53"/>
      <c r="CA261" s="53"/>
      <c r="CB261" s="53"/>
      <c r="CC261" s="53"/>
      <c r="CD261" s="53"/>
      <c r="CE261" s="53"/>
      <c r="CF261" s="53"/>
      <c r="CG261" s="53"/>
      <c r="CH261" s="53"/>
      <c r="CI261" s="53"/>
      <c r="CJ261" s="53"/>
      <c r="CK261" s="53"/>
      <c r="CL261" s="53"/>
      <c r="CM261" s="53"/>
      <c r="CN261" s="53"/>
      <c r="CO261" s="53"/>
      <c r="CP261" s="53"/>
      <c r="CQ261" s="53"/>
      <c r="CR261" s="53"/>
      <c r="CS261" s="53"/>
      <c r="CT261" s="53"/>
      <c r="CU261" s="53"/>
      <c r="CV261" s="53"/>
      <c r="CW261" s="53"/>
      <c r="CX261" s="53"/>
      <c r="CY261" s="53"/>
      <c r="CZ261" s="53"/>
      <c r="DA261" s="53"/>
      <c r="DB261" s="53"/>
      <c r="DC261" s="53"/>
      <c r="DD261" s="53"/>
      <c r="DE261" s="53"/>
      <c r="DF261" s="53"/>
      <c r="DG261" s="53"/>
      <c r="DH261" s="53"/>
      <c r="DI261" s="53"/>
      <c r="DJ261" s="53"/>
      <c r="DK261" s="53"/>
      <c r="DL261" s="53"/>
      <c r="DM261" s="53"/>
      <c r="DN261" s="53"/>
      <c r="DO261" s="53"/>
      <c r="DP261" s="53"/>
      <c r="DQ261" s="53"/>
      <c r="DR261" s="53"/>
      <c r="DS261" s="53"/>
      <c r="DT261" s="53"/>
      <c r="DU261" s="53"/>
      <c r="DV261" s="53"/>
      <c r="DW261" s="53"/>
      <c r="DX261" s="53"/>
    </row>
    <row r="262" spans="1:128" hidden="1" x14ac:dyDescent="0.2">
      <c r="A262" s="22" t="str">
        <f ca="1">Language!A$1427</f>
        <v>Бюджетное финансирование</v>
      </c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  <c r="BZ262" s="53"/>
      <c r="CA262" s="53"/>
      <c r="CB262" s="53"/>
      <c r="CC262" s="53"/>
      <c r="CD262" s="53"/>
      <c r="CE262" s="53"/>
      <c r="CF262" s="53"/>
      <c r="CG262" s="53"/>
      <c r="CH262" s="53"/>
      <c r="CI262" s="53"/>
      <c r="CJ262" s="53"/>
      <c r="CK262" s="53"/>
      <c r="CL262" s="53"/>
      <c r="CM262" s="53"/>
      <c r="CN262" s="53"/>
      <c r="CO262" s="53"/>
      <c r="CP262" s="53"/>
      <c r="CQ262" s="53"/>
      <c r="CR262" s="53"/>
      <c r="CS262" s="53"/>
      <c r="CT262" s="53"/>
      <c r="CU262" s="53"/>
      <c r="CV262" s="53"/>
      <c r="CW262" s="53"/>
      <c r="CX262" s="53"/>
      <c r="CY262" s="53"/>
      <c r="CZ262" s="53"/>
      <c r="DA262" s="53"/>
      <c r="DB262" s="53"/>
      <c r="DC262" s="53"/>
      <c r="DD262" s="53"/>
      <c r="DE262" s="53"/>
      <c r="DF262" s="53"/>
      <c r="DG262" s="53"/>
      <c r="DH262" s="53"/>
      <c r="DI262" s="53"/>
      <c r="DJ262" s="53"/>
      <c r="DK262" s="53"/>
      <c r="DL262" s="53"/>
      <c r="DM262" s="53"/>
      <c r="DN262" s="53"/>
      <c r="DO262" s="53"/>
      <c r="DP262" s="53"/>
      <c r="DQ262" s="53"/>
      <c r="DR262" s="53"/>
      <c r="DS262" s="53"/>
      <c r="DT262" s="53"/>
      <c r="DU262" s="53"/>
      <c r="DV262" s="53"/>
      <c r="DW262" s="53"/>
      <c r="DX262" s="53"/>
    </row>
    <row r="263" spans="1:128" hidden="1" x14ac:dyDescent="0.2">
      <c r="A263" s="10" t="str">
        <f ca="1">Language!A$1428</f>
        <v>Поступление бюджетного финансирования в проект</v>
      </c>
      <c r="C263" s="46" t="str">
        <f ca="1">Параметры!$C$70</f>
        <v>тыс. руб.</v>
      </c>
      <c r="E263" s="6" t="s">
        <v>1967</v>
      </c>
      <c r="F263" s="6" t="s">
        <v>2962</v>
      </c>
      <c r="G263" s="296">
        <v>0</v>
      </c>
      <c r="H263" s="296">
        <v>0</v>
      </c>
      <c r="I263" s="296">
        <v>0</v>
      </c>
      <c r="J263" s="296">
        <v>0</v>
      </c>
      <c r="K263" s="296">
        <v>0</v>
      </c>
      <c r="L263" s="296">
        <v>0</v>
      </c>
      <c r="M263" s="296">
        <v>0</v>
      </c>
      <c r="N263" s="296">
        <v>0</v>
      </c>
      <c r="O263" s="296">
        <v>0</v>
      </c>
      <c r="P263" s="296">
        <v>0</v>
      </c>
      <c r="Q263" s="296">
        <v>0</v>
      </c>
      <c r="R263" s="296">
        <v>0</v>
      </c>
      <c r="S263" s="296">
        <v>0</v>
      </c>
      <c r="T263" s="296">
        <v>0</v>
      </c>
      <c r="U263" s="296">
        <v>0</v>
      </c>
      <c r="V263" s="296">
        <v>0</v>
      </c>
      <c r="W263" s="296">
        <v>0</v>
      </c>
      <c r="X263" s="296">
        <v>0</v>
      </c>
      <c r="Y263" s="296">
        <v>0</v>
      </c>
      <c r="Z263" s="296">
        <v>0</v>
      </c>
      <c r="AA263" s="296">
        <v>0</v>
      </c>
      <c r="AB263" s="296">
        <v>0</v>
      </c>
      <c r="AC263" s="296">
        <v>0</v>
      </c>
      <c r="AD263" s="296">
        <v>0</v>
      </c>
      <c r="AE263" s="296">
        <v>0</v>
      </c>
      <c r="AF263" s="296">
        <v>0</v>
      </c>
      <c r="AG263" s="296">
        <v>0</v>
      </c>
      <c r="AH263" s="296">
        <v>0</v>
      </c>
      <c r="AI263" s="296">
        <v>0</v>
      </c>
      <c r="AJ263" s="296">
        <v>0</v>
      </c>
      <c r="AK263" s="296">
        <v>0</v>
      </c>
      <c r="AL263" s="296">
        <v>0</v>
      </c>
      <c r="AM263" s="296">
        <v>0</v>
      </c>
      <c r="AN263" s="296">
        <v>0</v>
      </c>
      <c r="AO263" s="296">
        <v>0</v>
      </c>
      <c r="AP263" s="296">
        <v>0</v>
      </c>
      <c r="AQ263" s="296">
        <v>0</v>
      </c>
      <c r="AR263" s="296">
        <v>0</v>
      </c>
      <c r="AS263" s="296">
        <v>0</v>
      </c>
      <c r="AT263" s="296">
        <v>0</v>
      </c>
      <c r="AU263" s="296">
        <v>0</v>
      </c>
      <c r="AV263" s="296">
        <v>0</v>
      </c>
      <c r="AW263" s="296">
        <v>0</v>
      </c>
      <c r="AX263" s="296">
        <v>0</v>
      </c>
      <c r="AY263" s="296">
        <v>0</v>
      </c>
      <c r="AZ263" s="296">
        <v>0</v>
      </c>
      <c r="BA263" s="296">
        <v>0</v>
      </c>
      <c r="BB263" s="296">
        <v>0</v>
      </c>
      <c r="BC263" s="296">
        <v>0</v>
      </c>
      <c r="BD263" s="296">
        <v>0</v>
      </c>
      <c r="BE263" s="296">
        <v>0</v>
      </c>
      <c r="BF263" s="296">
        <v>0</v>
      </c>
      <c r="BG263" s="296">
        <v>0</v>
      </c>
      <c r="BH263" s="296">
        <v>0</v>
      </c>
      <c r="BI263" s="296">
        <v>0</v>
      </c>
      <c r="BJ263" s="296">
        <v>0</v>
      </c>
      <c r="BK263" s="296">
        <v>0</v>
      </c>
      <c r="BL263" s="296">
        <v>0</v>
      </c>
      <c r="BM263" s="296">
        <v>0</v>
      </c>
      <c r="BN263" s="296">
        <v>0</v>
      </c>
      <c r="BO263" s="296">
        <v>0</v>
      </c>
      <c r="BP263" s="296">
        <v>0</v>
      </c>
      <c r="BQ263" s="296">
        <v>0</v>
      </c>
      <c r="BR263" s="296">
        <v>0</v>
      </c>
      <c r="BS263" s="296">
        <v>0</v>
      </c>
      <c r="BT263" s="296">
        <v>0</v>
      </c>
      <c r="BU263" s="296">
        <v>0</v>
      </c>
      <c r="BV263" s="296">
        <v>0</v>
      </c>
      <c r="BW263" s="296">
        <v>0</v>
      </c>
      <c r="BX263" s="296">
        <v>0</v>
      </c>
      <c r="BY263" s="296">
        <v>0</v>
      </c>
      <c r="BZ263" s="296">
        <v>0</v>
      </c>
      <c r="CA263" s="296">
        <v>0</v>
      </c>
      <c r="CB263" s="296">
        <v>0</v>
      </c>
      <c r="CC263" s="296">
        <v>0</v>
      </c>
      <c r="CD263" s="296">
        <v>0</v>
      </c>
      <c r="CE263" s="296">
        <v>0</v>
      </c>
      <c r="CF263" s="296">
        <v>0</v>
      </c>
      <c r="CG263" s="296">
        <v>0</v>
      </c>
      <c r="CH263" s="296">
        <v>0</v>
      </c>
      <c r="CI263" s="296">
        <v>0</v>
      </c>
      <c r="CJ263" s="296">
        <v>0</v>
      </c>
      <c r="CK263" s="296">
        <v>0</v>
      </c>
      <c r="CL263" s="296">
        <v>0</v>
      </c>
      <c r="CM263" s="296">
        <v>0</v>
      </c>
      <c r="CN263" s="296">
        <v>0</v>
      </c>
      <c r="CO263" s="296">
        <v>0</v>
      </c>
      <c r="CP263" s="296">
        <v>0</v>
      </c>
      <c r="CQ263" s="296">
        <v>0</v>
      </c>
      <c r="CR263" s="296">
        <v>0</v>
      </c>
      <c r="CS263" s="296">
        <v>0</v>
      </c>
      <c r="CT263" s="296">
        <v>0</v>
      </c>
      <c r="CU263" s="296">
        <v>0</v>
      </c>
      <c r="CV263" s="296">
        <v>0</v>
      </c>
      <c r="CW263" s="296">
        <v>0</v>
      </c>
      <c r="CX263" s="296">
        <v>0</v>
      </c>
      <c r="CY263" s="296">
        <v>0</v>
      </c>
      <c r="CZ263" s="296">
        <v>0</v>
      </c>
      <c r="DA263" s="296">
        <v>0</v>
      </c>
      <c r="DB263" s="296">
        <v>0</v>
      </c>
      <c r="DC263" s="296">
        <v>0</v>
      </c>
      <c r="DD263" s="296">
        <v>0</v>
      </c>
      <c r="DE263" s="296">
        <v>0</v>
      </c>
      <c r="DF263" s="296">
        <v>0</v>
      </c>
      <c r="DG263" s="296">
        <v>0</v>
      </c>
      <c r="DH263" s="296">
        <v>0</v>
      </c>
      <c r="DI263" s="296">
        <v>0</v>
      </c>
      <c r="DJ263" s="296">
        <v>0</v>
      </c>
      <c r="DK263" s="296">
        <v>0</v>
      </c>
      <c r="DL263" s="296">
        <v>0</v>
      </c>
      <c r="DM263" s="296">
        <v>0</v>
      </c>
      <c r="DN263" s="296">
        <v>0</v>
      </c>
      <c r="DO263" s="296">
        <v>0</v>
      </c>
      <c r="DP263" s="296">
        <v>0</v>
      </c>
      <c r="DQ263" s="296">
        <v>0</v>
      </c>
      <c r="DR263" s="296">
        <v>0</v>
      </c>
      <c r="DS263" s="296">
        <v>0</v>
      </c>
      <c r="DT263" s="296">
        <v>0</v>
      </c>
      <c r="DU263" s="296">
        <v>0</v>
      </c>
      <c r="DV263" s="296">
        <v>0</v>
      </c>
      <c r="DW263" s="53"/>
      <c r="DX263" s="55">
        <f>SUM(G263:DW263)</f>
        <v>0</v>
      </c>
    </row>
    <row r="264" spans="1:128" hidden="1" x14ac:dyDescent="0.2">
      <c r="A264" s="10" t="str">
        <f ca="1">Language!A$1429</f>
        <v>Возврат бюджетного финансирования</v>
      </c>
      <c r="C264" s="46" t="str">
        <f ca="1">Параметры!$C$70</f>
        <v>тыс. руб.</v>
      </c>
      <c r="E264" s="6" t="s">
        <v>1968</v>
      </c>
      <c r="F264" s="6" t="s">
        <v>2962</v>
      </c>
      <c r="G264" s="296">
        <v>0</v>
      </c>
      <c r="H264" s="296">
        <v>0</v>
      </c>
      <c r="I264" s="296">
        <v>0</v>
      </c>
      <c r="J264" s="296">
        <v>0</v>
      </c>
      <c r="K264" s="296">
        <v>0</v>
      </c>
      <c r="L264" s="296">
        <v>0</v>
      </c>
      <c r="M264" s="296">
        <v>0</v>
      </c>
      <c r="N264" s="296">
        <v>0</v>
      </c>
      <c r="O264" s="296">
        <v>0</v>
      </c>
      <c r="P264" s="296">
        <v>0</v>
      </c>
      <c r="Q264" s="296">
        <v>0</v>
      </c>
      <c r="R264" s="296">
        <v>0</v>
      </c>
      <c r="S264" s="296">
        <v>0</v>
      </c>
      <c r="T264" s="296">
        <v>0</v>
      </c>
      <c r="U264" s="296">
        <v>0</v>
      </c>
      <c r="V264" s="296">
        <v>0</v>
      </c>
      <c r="W264" s="296">
        <v>0</v>
      </c>
      <c r="X264" s="296">
        <v>0</v>
      </c>
      <c r="Y264" s="296">
        <v>0</v>
      </c>
      <c r="Z264" s="296">
        <v>0</v>
      </c>
      <c r="AA264" s="296">
        <v>0</v>
      </c>
      <c r="AB264" s="296">
        <v>0</v>
      </c>
      <c r="AC264" s="296">
        <v>0</v>
      </c>
      <c r="AD264" s="296">
        <v>0</v>
      </c>
      <c r="AE264" s="296">
        <v>0</v>
      </c>
      <c r="AF264" s="296">
        <v>0</v>
      </c>
      <c r="AG264" s="296">
        <v>0</v>
      </c>
      <c r="AH264" s="296">
        <v>0</v>
      </c>
      <c r="AI264" s="296">
        <v>0</v>
      </c>
      <c r="AJ264" s="296">
        <v>0</v>
      </c>
      <c r="AK264" s="296">
        <v>0</v>
      </c>
      <c r="AL264" s="296">
        <v>0</v>
      </c>
      <c r="AM264" s="296">
        <v>0</v>
      </c>
      <c r="AN264" s="296">
        <v>0</v>
      </c>
      <c r="AO264" s="296">
        <v>0</v>
      </c>
      <c r="AP264" s="296">
        <v>0</v>
      </c>
      <c r="AQ264" s="296">
        <v>0</v>
      </c>
      <c r="AR264" s="296">
        <v>0</v>
      </c>
      <c r="AS264" s="296">
        <v>0</v>
      </c>
      <c r="AT264" s="296">
        <v>0</v>
      </c>
      <c r="AU264" s="296">
        <v>0</v>
      </c>
      <c r="AV264" s="296">
        <v>0</v>
      </c>
      <c r="AW264" s="296">
        <v>0</v>
      </c>
      <c r="AX264" s="296">
        <v>0</v>
      </c>
      <c r="AY264" s="296">
        <v>0</v>
      </c>
      <c r="AZ264" s="296">
        <v>0</v>
      </c>
      <c r="BA264" s="296">
        <v>0</v>
      </c>
      <c r="BB264" s="296">
        <v>0</v>
      </c>
      <c r="BC264" s="296">
        <v>0</v>
      </c>
      <c r="BD264" s="296">
        <v>0</v>
      </c>
      <c r="BE264" s="296">
        <v>0</v>
      </c>
      <c r="BF264" s="296">
        <v>0</v>
      </c>
      <c r="BG264" s="296">
        <v>0</v>
      </c>
      <c r="BH264" s="296">
        <v>0</v>
      </c>
      <c r="BI264" s="296">
        <v>0</v>
      </c>
      <c r="BJ264" s="296">
        <v>0</v>
      </c>
      <c r="BK264" s="296">
        <v>0</v>
      </c>
      <c r="BL264" s="296">
        <v>0</v>
      </c>
      <c r="BM264" s="296">
        <v>0</v>
      </c>
      <c r="BN264" s="296">
        <v>0</v>
      </c>
      <c r="BO264" s="296">
        <v>0</v>
      </c>
      <c r="BP264" s="296">
        <v>0</v>
      </c>
      <c r="BQ264" s="296">
        <v>0</v>
      </c>
      <c r="BR264" s="296">
        <v>0</v>
      </c>
      <c r="BS264" s="296">
        <v>0</v>
      </c>
      <c r="BT264" s="296">
        <v>0</v>
      </c>
      <c r="BU264" s="296">
        <v>0</v>
      </c>
      <c r="BV264" s="296">
        <v>0</v>
      </c>
      <c r="BW264" s="296">
        <v>0</v>
      </c>
      <c r="BX264" s="296">
        <v>0</v>
      </c>
      <c r="BY264" s="296">
        <v>0</v>
      </c>
      <c r="BZ264" s="296">
        <v>0</v>
      </c>
      <c r="CA264" s="296">
        <v>0</v>
      </c>
      <c r="CB264" s="296">
        <v>0</v>
      </c>
      <c r="CC264" s="296">
        <v>0</v>
      </c>
      <c r="CD264" s="296">
        <v>0</v>
      </c>
      <c r="CE264" s="296">
        <v>0</v>
      </c>
      <c r="CF264" s="296">
        <v>0</v>
      </c>
      <c r="CG264" s="296">
        <v>0</v>
      </c>
      <c r="CH264" s="296">
        <v>0</v>
      </c>
      <c r="CI264" s="296">
        <v>0</v>
      </c>
      <c r="CJ264" s="296">
        <v>0</v>
      </c>
      <c r="CK264" s="296">
        <v>0</v>
      </c>
      <c r="CL264" s="296">
        <v>0</v>
      </c>
      <c r="CM264" s="296">
        <v>0</v>
      </c>
      <c r="CN264" s="296">
        <v>0</v>
      </c>
      <c r="CO264" s="296">
        <v>0</v>
      </c>
      <c r="CP264" s="296">
        <v>0</v>
      </c>
      <c r="CQ264" s="296">
        <v>0</v>
      </c>
      <c r="CR264" s="296">
        <v>0</v>
      </c>
      <c r="CS264" s="296">
        <v>0</v>
      </c>
      <c r="CT264" s="296">
        <v>0</v>
      </c>
      <c r="CU264" s="296">
        <v>0</v>
      </c>
      <c r="CV264" s="296">
        <v>0</v>
      </c>
      <c r="CW264" s="296">
        <v>0</v>
      </c>
      <c r="CX264" s="296">
        <v>0</v>
      </c>
      <c r="CY264" s="296">
        <v>0</v>
      </c>
      <c r="CZ264" s="296">
        <v>0</v>
      </c>
      <c r="DA264" s="296">
        <v>0</v>
      </c>
      <c r="DB264" s="296">
        <v>0</v>
      </c>
      <c r="DC264" s="296">
        <v>0</v>
      </c>
      <c r="DD264" s="296">
        <v>0</v>
      </c>
      <c r="DE264" s="296">
        <v>0</v>
      </c>
      <c r="DF264" s="296">
        <v>0</v>
      </c>
      <c r="DG264" s="296">
        <v>0</v>
      </c>
      <c r="DH264" s="296">
        <v>0</v>
      </c>
      <c r="DI264" s="296">
        <v>0</v>
      </c>
      <c r="DJ264" s="296">
        <v>0</v>
      </c>
      <c r="DK264" s="296">
        <v>0</v>
      </c>
      <c r="DL264" s="296">
        <v>0</v>
      </c>
      <c r="DM264" s="296">
        <v>0</v>
      </c>
      <c r="DN264" s="296">
        <v>0</v>
      </c>
      <c r="DO264" s="296">
        <v>0</v>
      </c>
      <c r="DP264" s="296">
        <v>0</v>
      </c>
      <c r="DQ264" s="296">
        <v>0</v>
      </c>
      <c r="DR264" s="296">
        <v>0</v>
      </c>
      <c r="DS264" s="296">
        <v>0</v>
      </c>
      <c r="DT264" s="296">
        <v>0</v>
      </c>
      <c r="DU264" s="296">
        <v>0</v>
      </c>
      <c r="DV264" s="296">
        <v>0</v>
      </c>
      <c r="DW264" s="53"/>
      <c r="DX264" s="55">
        <f>SUM(G264:DW264)</f>
        <v>0</v>
      </c>
    </row>
    <row r="265" spans="1:128" hidden="1" x14ac:dyDescent="0.2">
      <c r="A265" s="10" t="str">
        <f ca="1">Language!A$1430</f>
        <v>Платежи за использование бюджетного финансирования</v>
      </c>
      <c r="C265" s="46" t="str">
        <f ca="1">Параметры!$C$70</f>
        <v>тыс. руб.</v>
      </c>
      <c r="E265" s="6" t="s">
        <v>1969</v>
      </c>
      <c r="F265" s="6" t="s">
        <v>2962</v>
      </c>
      <c r="G265" s="296">
        <v>0</v>
      </c>
      <c r="H265" s="296">
        <v>0</v>
      </c>
      <c r="I265" s="296">
        <v>0</v>
      </c>
      <c r="J265" s="296">
        <v>0</v>
      </c>
      <c r="K265" s="296">
        <v>0</v>
      </c>
      <c r="L265" s="296">
        <v>0</v>
      </c>
      <c r="M265" s="296">
        <v>0</v>
      </c>
      <c r="N265" s="296">
        <v>0</v>
      </c>
      <c r="O265" s="296">
        <v>0</v>
      </c>
      <c r="P265" s="296">
        <v>0</v>
      </c>
      <c r="Q265" s="296">
        <v>0</v>
      </c>
      <c r="R265" s="296">
        <v>0</v>
      </c>
      <c r="S265" s="296">
        <v>0</v>
      </c>
      <c r="T265" s="296">
        <v>0</v>
      </c>
      <c r="U265" s="296">
        <v>0</v>
      </c>
      <c r="V265" s="296">
        <v>0</v>
      </c>
      <c r="W265" s="296">
        <v>0</v>
      </c>
      <c r="X265" s="296">
        <v>0</v>
      </c>
      <c r="Y265" s="296">
        <v>0</v>
      </c>
      <c r="Z265" s="296">
        <v>0</v>
      </c>
      <c r="AA265" s="296">
        <v>0</v>
      </c>
      <c r="AB265" s="296">
        <v>0</v>
      </c>
      <c r="AC265" s="296">
        <v>0</v>
      </c>
      <c r="AD265" s="296">
        <v>0</v>
      </c>
      <c r="AE265" s="296">
        <v>0</v>
      </c>
      <c r="AF265" s="296">
        <v>0</v>
      </c>
      <c r="AG265" s="296">
        <v>0</v>
      </c>
      <c r="AH265" s="296">
        <v>0</v>
      </c>
      <c r="AI265" s="296">
        <v>0</v>
      </c>
      <c r="AJ265" s="296">
        <v>0</v>
      </c>
      <c r="AK265" s="296">
        <v>0</v>
      </c>
      <c r="AL265" s="296">
        <v>0</v>
      </c>
      <c r="AM265" s="296">
        <v>0</v>
      </c>
      <c r="AN265" s="296">
        <v>0</v>
      </c>
      <c r="AO265" s="296">
        <v>0</v>
      </c>
      <c r="AP265" s="296">
        <v>0</v>
      </c>
      <c r="AQ265" s="296">
        <v>0</v>
      </c>
      <c r="AR265" s="296">
        <v>0</v>
      </c>
      <c r="AS265" s="296">
        <v>0</v>
      </c>
      <c r="AT265" s="296">
        <v>0</v>
      </c>
      <c r="AU265" s="296">
        <v>0</v>
      </c>
      <c r="AV265" s="296">
        <v>0</v>
      </c>
      <c r="AW265" s="296">
        <v>0</v>
      </c>
      <c r="AX265" s="296">
        <v>0</v>
      </c>
      <c r="AY265" s="296">
        <v>0</v>
      </c>
      <c r="AZ265" s="296">
        <v>0</v>
      </c>
      <c r="BA265" s="296">
        <v>0</v>
      </c>
      <c r="BB265" s="296">
        <v>0</v>
      </c>
      <c r="BC265" s="296">
        <v>0</v>
      </c>
      <c r="BD265" s="296">
        <v>0</v>
      </c>
      <c r="BE265" s="296">
        <v>0</v>
      </c>
      <c r="BF265" s="296">
        <v>0</v>
      </c>
      <c r="BG265" s="296">
        <v>0</v>
      </c>
      <c r="BH265" s="296">
        <v>0</v>
      </c>
      <c r="BI265" s="296">
        <v>0</v>
      </c>
      <c r="BJ265" s="296">
        <v>0</v>
      </c>
      <c r="BK265" s="296">
        <v>0</v>
      </c>
      <c r="BL265" s="296">
        <v>0</v>
      </c>
      <c r="BM265" s="296">
        <v>0</v>
      </c>
      <c r="BN265" s="296">
        <v>0</v>
      </c>
      <c r="BO265" s="296">
        <v>0</v>
      </c>
      <c r="BP265" s="296">
        <v>0</v>
      </c>
      <c r="BQ265" s="296">
        <v>0</v>
      </c>
      <c r="BR265" s="296">
        <v>0</v>
      </c>
      <c r="BS265" s="296">
        <v>0</v>
      </c>
      <c r="BT265" s="296">
        <v>0</v>
      </c>
      <c r="BU265" s="296">
        <v>0</v>
      </c>
      <c r="BV265" s="296">
        <v>0</v>
      </c>
      <c r="BW265" s="296">
        <v>0</v>
      </c>
      <c r="BX265" s="296">
        <v>0</v>
      </c>
      <c r="BY265" s="296">
        <v>0</v>
      </c>
      <c r="BZ265" s="296">
        <v>0</v>
      </c>
      <c r="CA265" s="296">
        <v>0</v>
      </c>
      <c r="CB265" s="296">
        <v>0</v>
      </c>
      <c r="CC265" s="296">
        <v>0</v>
      </c>
      <c r="CD265" s="296">
        <v>0</v>
      </c>
      <c r="CE265" s="296">
        <v>0</v>
      </c>
      <c r="CF265" s="296">
        <v>0</v>
      </c>
      <c r="CG265" s="296">
        <v>0</v>
      </c>
      <c r="CH265" s="296">
        <v>0</v>
      </c>
      <c r="CI265" s="296">
        <v>0</v>
      </c>
      <c r="CJ265" s="296">
        <v>0</v>
      </c>
      <c r="CK265" s="296">
        <v>0</v>
      </c>
      <c r="CL265" s="296">
        <v>0</v>
      </c>
      <c r="CM265" s="296">
        <v>0</v>
      </c>
      <c r="CN265" s="296">
        <v>0</v>
      </c>
      <c r="CO265" s="296">
        <v>0</v>
      </c>
      <c r="CP265" s="296">
        <v>0</v>
      </c>
      <c r="CQ265" s="296">
        <v>0</v>
      </c>
      <c r="CR265" s="296">
        <v>0</v>
      </c>
      <c r="CS265" s="296">
        <v>0</v>
      </c>
      <c r="CT265" s="296">
        <v>0</v>
      </c>
      <c r="CU265" s="296">
        <v>0</v>
      </c>
      <c r="CV265" s="296">
        <v>0</v>
      </c>
      <c r="CW265" s="296">
        <v>0</v>
      </c>
      <c r="CX265" s="296">
        <v>0</v>
      </c>
      <c r="CY265" s="296">
        <v>0</v>
      </c>
      <c r="CZ265" s="296">
        <v>0</v>
      </c>
      <c r="DA265" s="296">
        <v>0</v>
      </c>
      <c r="DB265" s="296">
        <v>0</v>
      </c>
      <c r="DC265" s="296">
        <v>0</v>
      </c>
      <c r="DD265" s="296">
        <v>0</v>
      </c>
      <c r="DE265" s="296">
        <v>0</v>
      </c>
      <c r="DF265" s="296">
        <v>0</v>
      </c>
      <c r="DG265" s="296">
        <v>0</v>
      </c>
      <c r="DH265" s="296">
        <v>0</v>
      </c>
      <c r="DI265" s="296">
        <v>0</v>
      </c>
      <c r="DJ265" s="296">
        <v>0</v>
      </c>
      <c r="DK265" s="296">
        <v>0</v>
      </c>
      <c r="DL265" s="296">
        <v>0</v>
      </c>
      <c r="DM265" s="296">
        <v>0</v>
      </c>
      <c r="DN265" s="296">
        <v>0</v>
      </c>
      <c r="DO265" s="296">
        <v>0</v>
      </c>
      <c r="DP265" s="296">
        <v>0</v>
      </c>
      <c r="DQ265" s="296">
        <v>0</v>
      </c>
      <c r="DR265" s="296">
        <v>0</v>
      </c>
      <c r="DS265" s="296">
        <v>0</v>
      </c>
      <c r="DT265" s="296">
        <v>0</v>
      </c>
      <c r="DU265" s="296">
        <v>0</v>
      </c>
      <c r="DV265" s="296">
        <v>0</v>
      </c>
      <c r="DW265" s="53"/>
      <c r="DX265" s="55">
        <f>SUM(G265:DW265)</f>
        <v>0</v>
      </c>
    </row>
    <row r="266" spans="1:128" hidden="1" x14ac:dyDescent="0.2">
      <c r="A266" s="10"/>
      <c r="F266" s="6" t="s">
        <v>2961</v>
      </c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/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45"/>
      <c r="CV266" s="45"/>
      <c r="CW266" s="45"/>
      <c r="CX266" s="45"/>
      <c r="CY266" s="45"/>
      <c r="CZ266" s="45"/>
      <c r="DA266" s="45"/>
      <c r="DB266" s="45"/>
      <c r="DC266" s="45"/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45"/>
      <c r="DO266" s="45"/>
      <c r="DP266" s="45"/>
      <c r="DQ266" s="45"/>
      <c r="DR266" s="45"/>
      <c r="DS266" s="45"/>
      <c r="DT266" s="45"/>
      <c r="DU266" s="45"/>
      <c r="DV266" s="45"/>
      <c r="DW266" s="53"/>
      <c r="DX266" s="55"/>
    </row>
    <row r="267" spans="1:128" s="32" customFormat="1" hidden="1" x14ac:dyDescent="0.2">
      <c r="A267" s="22" t="str">
        <f ca="1">Language!A$1356</f>
        <v>Денежный поток для расчета эффективности</v>
      </c>
      <c r="B267" s="87"/>
      <c r="C267" s="46" t="str">
        <f ca="1">Параметры!$C$70</f>
        <v>тыс. руб.</v>
      </c>
      <c r="D267" s="6"/>
      <c r="E267" s="6"/>
      <c r="F267" s="6" t="s">
        <v>693</v>
      </c>
      <c r="G267" s="56">
        <f ca="1">G260-G263+G264+G265</f>
        <v>142.54500000000002</v>
      </c>
      <c r="H267" s="56">
        <f t="shared" ref="H267:N267" ca="1" si="214">H260-H263+H264+H265</f>
        <v>143.35097015424768</v>
      </c>
      <c r="I267" s="56">
        <f t="shared" ca="1" si="214"/>
        <v>144.1614973809254</v>
      </c>
      <c r="J267" s="56">
        <f t="shared" ca="1" si="214"/>
        <v>632.54760789615852</v>
      </c>
      <c r="K267" s="56">
        <f t="shared" ca="1" si="214"/>
        <v>2803.7985569177208</v>
      </c>
      <c r="L267" s="56">
        <f t="shared" ca="1" si="214"/>
        <v>4188.5269704867815</v>
      </c>
      <c r="M267" s="56">
        <f t="shared" ca="1" si="214"/>
        <v>4237.6515158569055</v>
      </c>
      <c r="N267" s="56">
        <f t="shared" ca="1" si="214"/>
        <v>4325.1431227413759</v>
      </c>
      <c r="O267" s="56">
        <f t="shared" ref="O267:AT267" ca="1" si="215">O260-O263+O264+O265</f>
        <v>4480.858640849453</v>
      </c>
      <c r="P267" s="56">
        <f t="shared" ca="1" si="215"/>
        <v>7829.7773016803485</v>
      </c>
      <c r="Q267" s="56">
        <f t="shared" ca="1" si="215"/>
        <v>7909.9339352882826</v>
      </c>
      <c r="R267" s="56">
        <f t="shared" ca="1" si="215"/>
        <v>8115.4811572605058</v>
      </c>
      <c r="S267" s="56">
        <f t="shared" ca="1" si="215"/>
        <v>8163.3704975429146</v>
      </c>
      <c r="T267" s="56">
        <f t="shared" ca="1" si="215"/>
        <v>8219.0134947317056</v>
      </c>
      <c r="U267" s="56">
        <f t="shared" ca="1" si="215"/>
        <v>8270.6816961231489</v>
      </c>
      <c r="V267" s="56">
        <f t="shared" ca="1" si="215"/>
        <v>8684.3866577618046</v>
      </c>
      <c r="W267" s="56">
        <f t="shared" ca="1" si="215"/>
        <v>5301.9372994388086</v>
      </c>
      <c r="X267" s="56">
        <f t="shared" ca="1" si="215"/>
        <v>5332.3157257295989</v>
      </c>
      <c r="Y267" s="56">
        <f t="shared" ca="1" si="215"/>
        <v>5362.8659160595289</v>
      </c>
      <c r="Z267" s="56">
        <f t="shared" ca="1" si="215"/>
        <v>5393.5888416068783</v>
      </c>
      <c r="AA267" s="56">
        <f t="shared" ca="1" si="215"/>
        <v>5528.7093424303985</v>
      </c>
      <c r="AB267" s="56">
        <f t="shared" ca="1" si="215"/>
        <v>8985.6366461312737</v>
      </c>
      <c r="AC267" s="56">
        <f t="shared" ca="1" si="215"/>
        <v>9036.843244091684</v>
      </c>
      <c r="AD267" s="56">
        <f t="shared" ca="1" si="215"/>
        <v>9088.3393716022274</v>
      </c>
      <c r="AE267" s="56">
        <f t="shared" ca="1" si="215"/>
        <v>9140.1266657039632</v>
      </c>
      <c r="AF267" s="56">
        <f t="shared" ca="1" si="215"/>
        <v>9192.2067726964106</v>
      </c>
      <c r="AG267" s="56">
        <f t="shared" ca="1" si="215"/>
        <v>9244.5813481852583</v>
      </c>
      <c r="AH267" s="56">
        <f t="shared" ca="1" si="215"/>
        <v>9297.252057138383</v>
      </c>
      <c r="AI267" s="56">
        <f t="shared" ca="1" si="215"/>
        <v>5678.0312437331804</v>
      </c>
      <c r="AJ267" s="56">
        <f t="shared" ca="1" si="215"/>
        <v>5710.5361598639374</v>
      </c>
      <c r="AK267" s="56">
        <f t="shared" ca="1" si="215"/>
        <v>5743.2248635169481</v>
      </c>
      <c r="AL267" s="56">
        <f t="shared" ca="1" si="215"/>
        <v>5776.0983938529289</v>
      </c>
      <c r="AM267" s="56">
        <f t="shared" ca="1" si="215"/>
        <v>5920.6773297337068</v>
      </c>
      <c r="AN267" s="56">
        <f t="shared" ca="1" si="215"/>
        <v>9619.589544693943</v>
      </c>
      <c r="AO267" s="56">
        <f t="shared" ca="1" si="215"/>
        <v>9674.3806045115998</v>
      </c>
      <c r="AP267" s="56">
        <f t="shared" ca="1" si="215"/>
        <v>9729.4814609472232</v>
      </c>
      <c r="AQ267" s="56">
        <f t="shared" ca="1" si="215"/>
        <v>9784.8938656370465</v>
      </c>
      <c r="AR267" s="56">
        <f t="shared" ca="1" si="215"/>
        <v>9840.6195801176964</v>
      </c>
      <c r="AS267" s="56">
        <f t="shared" ca="1" si="215"/>
        <v>9896.6603758920191</v>
      </c>
      <c r="AT267" s="56">
        <f t="shared" ca="1" si="215"/>
        <v>9953.0180344710825</v>
      </c>
      <c r="AU267" s="56">
        <f t="shared" ref="AU267:BZ267" ca="1" si="216">AU260-AU263+AU264+AU265</f>
        <v>6080.4517641271677</v>
      </c>
      <c r="AV267" s="56">
        <f t="shared" ca="1" si="216"/>
        <v>6115.2320243879012</v>
      </c>
      <c r="AW267" s="56">
        <f t="shared" ca="1" si="216"/>
        <v>6150.2089372964538</v>
      </c>
      <c r="AX267" s="56">
        <f t="shared" ca="1" si="216"/>
        <v>6185.3836147557731</v>
      </c>
      <c r="AY267" s="56">
        <f t="shared" ca="1" si="216"/>
        <v>6340.083076148384</v>
      </c>
      <c r="AZ267" s="56">
        <f t="shared" ca="1" si="216"/>
        <v>10297.919146155687</v>
      </c>
      <c r="BA267" s="56">
        <f t="shared" ca="1" si="216"/>
        <v>10356.545580161055</v>
      </c>
      <c r="BB267" s="56">
        <f t="shared" ca="1" si="216"/>
        <v>10415.5034965472</v>
      </c>
      <c r="BC267" s="56">
        <f t="shared" ca="1" si="216"/>
        <v>10474.794769564649</v>
      </c>
      <c r="BD267" s="56">
        <f t="shared" ca="1" si="216"/>
        <v>10534.42128406027</v>
      </c>
      <c r="BE267" s="56">
        <f t="shared" ca="1" si="216"/>
        <v>10594.384935536826</v>
      </c>
      <c r="BF267" s="56">
        <f t="shared" ca="1" si="216"/>
        <v>10654.687630217426</v>
      </c>
      <c r="BG267" s="56">
        <f t="shared" ca="1" si="216"/>
        <v>6511.0417209497455</v>
      </c>
      <c r="BH267" s="56">
        <f t="shared" ca="1" si="216"/>
        <v>6548.2565994284068</v>
      </c>
      <c r="BI267" s="56">
        <f t="shared" ca="1" si="216"/>
        <v>6585.6818962411844</v>
      </c>
      <c r="BJ267" s="56">
        <f t="shared" ca="1" si="216"/>
        <v>6623.3188011220427</v>
      </c>
      <c r="BK267" s="56">
        <f t="shared" ca="1" si="216"/>
        <v>6788.8472248121152</v>
      </c>
      <c r="BL267" s="56">
        <f t="shared" ca="1" si="216"/>
        <v>11023.731819720248</v>
      </c>
      <c r="BM267" s="56">
        <f t="shared" ca="1" si="216"/>
        <v>11086.462104105653</v>
      </c>
      <c r="BN267" s="56">
        <f t="shared" ca="1" si="216"/>
        <v>11149.547074638849</v>
      </c>
      <c r="BO267" s="56">
        <f t="shared" ca="1" si="216"/>
        <v>11212.988736767194</v>
      </c>
      <c r="BP267" s="56">
        <f t="shared" ca="1" si="216"/>
        <v>11276.789107277475</v>
      </c>
      <c r="BQ267" s="56">
        <f t="shared" ca="1" si="216"/>
        <v>11340.95021435807</v>
      </c>
      <c r="BR267" s="56">
        <f t="shared" ca="1" si="216"/>
        <v>11405.474097666951</v>
      </c>
      <c r="BS267" s="56">
        <f t="shared" ca="1" si="216"/>
        <v>6971.7729747489384</v>
      </c>
      <c r="BT267" s="56">
        <f t="shared" ca="1" si="216"/>
        <v>7011.592894721728</v>
      </c>
      <c r="BU267" s="56">
        <f t="shared" ca="1" si="216"/>
        <v>7051.6379623107268</v>
      </c>
      <c r="BV267" s="56">
        <f t="shared" ca="1" si="216"/>
        <v>7091.9094505345493</v>
      </c>
      <c r="BW267" s="56">
        <f t="shared" ca="1" si="216"/>
        <v>7269.024863881672</v>
      </c>
      <c r="BX267" s="56">
        <f t="shared" ca="1" si="216"/>
        <v>11800.351380433682</v>
      </c>
      <c r="BY267" s="56">
        <f t="shared" ca="1" si="216"/>
        <v>11867.472784726695</v>
      </c>
      <c r="BZ267" s="56">
        <f t="shared" ca="1" si="216"/>
        <v>11934.973703196276</v>
      </c>
      <c r="CA267" s="56">
        <f t="shared" ref="CA267:DF267" ca="1" si="217">CA260-CA263+CA264+CA265</f>
        <v>12002.856281674583</v>
      </c>
      <c r="CB267" s="56">
        <f t="shared" ca="1" si="217"/>
        <v>12071.122678120884</v>
      </c>
      <c r="CC267" s="56">
        <f t="shared" ca="1" si="217"/>
        <v>12139.775062696479</v>
      </c>
      <c r="CD267" s="56">
        <f t="shared" ca="1" si="217"/>
        <v>12208.815617836324</v>
      </c>
      <c r="CE267" s="56">
        <f t="shared" ca="1" si="217"/>
        <v>7464.7554163147734</v>
      </c>
      <c r="CF267" s="56">
        <f t="shared" ca="1" si="217"/>
        <v>7507.3627306855942</v>
      </c>
      <c r="CG267" s="56">
        <f t="shared" ca="1" si="217"/>
        <v>7550.2109530058251</v>
      </c>
      <c r="CH267" s="56">
        <f t="shared" ca="1" si="217"/>
        <v>7593.3014454046406</v>
      </c>
      <c r="CI267" s="56">
        <f t="shared" ca="1" si="217"/>
        <v>7782.8149376874317</v>
      </c>
      <c r="CJ267" s="56">
        <f t="shared" ca="1" si="217"/>
        <v>12631.334310397373</v>
      </c>
      <c r="CK267" s="56">
        <f t="shared" ca="1" si="217"/>
        <v>12703.154212990239</v>
      </c>
      <c r="CL267" s="56">
        <f t="shared" ca="1" si="217"/>
        <v>12775.380195755306</v>
      </c>
      <c r="CM267" s="56">
        <f t="shared" ca="1" si="217"/>
        <v>12848.014554725158</v>
      </c>
      <c r="CN267" s="56">
        <f t="shared" ca="1" si="217"/>
        <v>12921.059598922018</v>
      </c>
      <c r="CO267" s="56">
        <f t="shared" ca="1" si="217"/>
        <v>12994.517650418587</v>
      </c>
      <c r="CP267" s="56">
        <f t="shared" ca="1" si="217"/>
        <v>13068.391044418217</v>
      </c>
      <c r="CQ267" s="56">
        <f t="shared" ca="1" si="217"/>
        <v>7992.2466287914685</v>
      </c>
      <c r="CR267" s="56">
        <f t="shared" ca="1" si="217"/>
        <v>8037.8364551663235</v>
      </c>
      <c r="CS267" s="56">
        <f t="shared" ca="1" si="217"/>
        <v>8083.6840530495956</v>
      </c>
      <c r="CT267" s="56">
        <f t="shared" ca="1" si="217"/>
        <v>8129.7908799163224</v>
      </c>
      <c r="CU267" s="56">
        <f t="shared" ca="1" si="217"/>
        <v>8332.5703166582753</v>
      </c>
      <c r="CV267" s="56">
        <f t="shared" ca="1" si="217"/>
        <v>13520.486045459184</v>
      </c>
      <c r="CW267" s="56">
        <f t="shared" ca="1" si="217"/>
        <v>13597.333341232254</v>
      </c>
      <c r="CX267" s="56">
        <f t="shared" ca="1" si="217"/>
        <v>13674.615142790179</v>
      </c>
      <c r="CY267" s="56">
        <f t="shared" ca="1" si="217"/>
        <v>13752.33390688992</v>
      </c>
      <c r="CZ267" s="56">
        <f t="shared" ca="1" si="217"/>
        <v>13830.492104179923</v>
      </c>
      <c r="DA267" s="56">
        <f t="shared" ca="1" si="217"/>
        <v>13909.092219279997</v>
      </c>
      <c r="DB267" s="56">
        <f t="shared" ca="1" si="217"/>
        <v>13988.136750862097</v>
      </c>
      <c r="DC267" s="56">
        <f t="shared" ca="1" si="217"/>
        <v>8556.6622261382545</v>
      </c>
      <c r="DD267" s="56">
        <f t="shared" ca="1" si="217"/>
        <v>8605.4433403632411</v>
      </c>
      <c r="DE267" s="56">
        <f t="shared" ca="1" si="217"/>
        <v>8654.5002700957521</v>
      </c>
      <c r="DF267" s="56">
        <f t="shared" ca="1" si="217"/>
        <v>8703.8345748431875</v>
      </c>
      <c r="DG267" s="56">
        <f t="shared" ref="DG267:DV267" ca="1" si="218">DG260-DG263+DG264+DG265</f>
        <v>8920.8085721583848</v>
      </c>
      <c r="DH267" s="56">
        <f t="shared" ca="1" si="218"/>
        <v>14471.878401976517</v>
      </c>
      <c r="DI267" s="56">
        <f t="shared" ca="1" si="218"/>
        <v>14554.105008453815</v>
      </c>
      <c r="DJ267" s="56">
        <f t="shared" ca="1" si="218"/>
        <v>14636.796536118829</v>
      </c>
      <c r="DK267" s="56">
        <f t="shared" ca="1" si="218"/>
        <v>14719.955613704858</v>
      </c>
      <c r="DL267" s="56">
        <f t="shared" ca="1" si="218"/>
        <v>14803.584884804566</v>
      </c>
      <c r="DM267" s="56">
        <f t="shared" ca="1" si="218"/>
        <v>14887.687007965527</v>
      </c>
      <c r="DN267" s="56">
        <f t="shared" ca="1" si="218"/>
        <v>14972.26465675442</v>
      </c>
      <c r="DO267" s="56">
        <f t="shared" ca="1" si="218"/>
        <v>9160.5869153026433</v>
      </c>
      <c r="DP267" s="56">
        <f t="shared" ca="1" si="218"/>
        <v>9212.7827075206696</v>
      </c>
      <c r="DQ267" s="56">
        <f t="shared" ca="1" si="218"/>
        <v>9265.2736223364936</v>
      </c>
      <c r="DR267" s="56">
        <f t="shared" ca="1" si="218"/>
        <v>9318.0613284174742</v>
      </c>
      <c r="DS267" s="56">
        <f t="shared" ca="1" si="218"/>
        <v>9550.2235055415331</v>
      </c>
      <c r="DT267" s="56">
        <f t="shared" ca="1" si="218"/>
        <v>15489.868223445537</v>
      </c>
      <c r="DU267" s="56">
        <f t="shared" ca="1" si="218"/>
        <v>15577.850692378823</v>
      </c>
      <c r="DV267" s="56">
        <f t="shared" ca="1" si="218"/>
        <v>15666.330626980507</v>
      </c>
      <c r="DX267" s="56">
        <f ca="1">SUM(G267:DW267)</f>
        <v>1106114.2682316885</v>
      </c>
    </row>
    <row r="268" spans="1:128" hidden="1" x14ac:dyDescent="0.2">
      <c r="A268" s="10" t="str">
        <f ca="1">Language!A$1357</f>
        <v>Дисконтированный денежный поток</v>
      </c>
      <c r="B268" s="71"/>
      <c r="C268" s="46" t="str">
        <f ca="1">Параметры!$C$70</f>
        <v>тыс. руб.</v>
      </c>
      <c r="F268" s="6" t="s">
        <v>3082</v>
      </c>
      <c r="G268" s="53">
        <f ca="1">G267/G$204</f>
        <v>142.54500000000002</v>
      </c>
      <c r="H268" s="53">
        <f t="shared" ref="H268:N268" ca="1" si="219">H267/H$204</f>
        <v>142.21691252242871</v>
      </c>
      <c r="I268" s="53">
        <f t="shared" ca="1" si="219"/>
        <v>141.88958018458831</v>
      </c>
      <c r="J268" s="53">
        <f t="shared" ca="1" si="219"/>
        <v>617.65369864517129</v>
      </c>
      <c r="K268" s="53">
        <f t="shared" ca="1" si="219"/>
        <v>2716.1218306313804</v>
      </c>
      <c r="L268" s="53">
        <f t="shared" ca="1" si="219"/>
        <v>4025.4493276879339</v>
      </c>
      <c r="M268" s="53">
        <f t="shared" ca="1" si="219"/>
        <v>4040.4421866294333</v>
      </c>
      <c r="N268" s="53">
        <f t="shared" ca="1" si="219"/>
        <v>4091.2380538969087</v>
      </c>
      <c r="O268" s="53">
        <f t="shared" ref="O268:AT268" ca="1" si="220">O267/O$204</f>
        <v>4205.0011591997563</v>
      </c>
      <c r="P268" s="53">
        <f t="shared" ca="1" si="220"/>
        <v>7289.6201064850102</v>
      </c>
      <c r="Q268" s="53">
        <f t="shared" ca="1" si="220"/>
        <v>7305.9879559603132</v>
      </c>
      <c r="R268" s="53">
        <f t="shared" ca="1" si="220"/>
        <v>7436.5410396878351</v>
      </c>
      <c r="S268" s="53">
        <f t="shared" ca="1" si="220"/>
        <v>7421.2459068571916</v>
      </c>
      <c r="T268" s="53">
        <f t="shared" ca="1" si="220"/>
        <v>7412.7203765135773</v>
      </c>
      <c r="U268" s="53">
        <f t="shared" ca="1" si="220"/>
        <v>7400.3087763214353</v>
      </c>
      <c r="V268" s="53">
        <f t="shared" ca="1" si="220"/>
        <v>7709.0044257289974</v>
      </c>
      <c r="W268" s="53">
        <f t="shared" ca="1" si="220"/>
        <v>4669.2200375853854</v>
      </c>
      <c r="X268" s="53">
        <f t="shared" ca="1" si="220"/>
        <v>4658.823084280325</v>
      </c>
      <c r="Y268" s="53">
        <f t="shared" ca="1" si="220"/>
        <v>4648.4472928209561</v>
      </c>
      <c r="Z268" s="53">
        <f t="shared" ca="1" si="220"/>
        <v>4638.092636399294</v>
      </c>
      <c r="AA268" s="53">
        <f t="shared" ca="1" si="220"/>
        <v>4716.6749738254093</v>
      </c>
      <c r="AB268" s="53">
        <f t="shared" ca="1" si="220"/>
        <v>7605.2177640015489</v>
      </c>
      <c r="AC268" s="53">
        <f t="shared" ca="1" si="220"/>
        <v>7588.0495728966152</v>
      </c>
      <c r="AD268" s="53">
        <f t="shared" ca="1" si="220"/>
        <v>7570.9182363776135</v>
      </c>
      <c r="AE268" s="53">
        <f t="shared" ca="1" si="220"/>
        <v>7553.823690664427</v>
      </c>
      <c r="AF268" s="53">
        <f t="shared" ca="1" si="220"/>
        <v>7536.7658719592155</v>
      </c>
      <c r="AG268" s="53">
        <f t="shared" ca="1" si="220"/>
        <v>7519.7447164439373</v>
      </c>
      <c r="AH268" s="53">
        <f t="shared" ca="1" si="220"/>
        <v>7502.7601602845107</v>
      </c>
      <c r="AI268" s="53">
        <f t="shared" ca="1" si="220"/>
        <v>4545.8473281388224</v>
      </c>
      <c r="AJ268" s="53">
        <f t="shared" ca="1" si="220"/>
        <v>4535.7025239385084</v>
      </c>
      <c r="AK268" s="53">
        <f t="shared" ca="1" si="220"/>
        <v>4525.5785528830802</v>
      </c>
      <c r="AL268" s="53">
        <f t="shared" ca="1" si="220"/>
        <v>4515.4753869302149</v>
      </c>
      <c r="AM268" s="53">
        <f t="shared" ca="1" si="220"/>
        <v>4591.8839049717508</v>
      </c>
      <c r="AN268" s="53">
        <f t="shared" ca="1" si="220"/>
        <v>7401.6178332792342</v>
      </c>
      <c r="AO268" s="53">
        <f t="shared" ca="1" si="220"/>
        <v>7384.8876841025176</v>
      </c>
      <c r="AP268" s="53">
        <f t="shared" ca="1" si="220"/>
        <v>7368.1936231534337</v>
      </c>
      <c r="AQ268" s="53">
        <f t="shared" ca="1" si="220"/>
        <v>7351.5355865041574</v>
      </c>
      <c r="AR268" s="53">
        <f t="shared" ca="1" si="220"/>
        <v>7334.913510219928</v>
      </c>
      <c r="AS268" s="53">
        <f t="shared" ca="1" si="220"/>
        <v>7318.3273303676224</v>
      </c>
      <c r="AT268" s="53">
        <f t="shared" ca="1" si="220"/>
        <v>7301.7769830062725</v>
      </c>
      <c r="AU268" s="53">
        <f t="shared" ref="AU268:BZ268" ca="1" si="221">AU267/AU$204</f>
        <v>4425.4784512023662</v>
      </c>
      <c r="AV268" s="53">
        <f t="shared" ca="1" si="221"/>
        <v>4415.5817742382069</v>
      </c>
      <c r="AW268" s="53">
        <f t="shared" ca="1" si="221"/>
        <v>4405.7055880962071</v>
      </c>
      <c r="AX268" s="53">
        <f t="shared" ca="1" si="221"/>
        <v>4395.8498637127987</v>
      </c>
      <c r="AY268" s="53">
        <f t="shared" ca="1" si="221"/>
        <v>4470.1466360558725</v>
      </c>
      <c r="AZ268" s="53">
        <f t="shared" ca="1" si="221"/>
        <v>7203.2238007395836</v>
      </c>
      <c r="BA268" s="53">
        <f t="shared" ca="1" si="221"/>
        <v>7186.9224906629579</v>
      </c>
      <c r="BB268" s="53">
        <f t="shared" ca="1" si="221"/>
        <v>7170.6565016504264</v>
      </c>
      <c r="BC268" s="53">
        <f t="shared" ca="1" si="221"/>
        <v>7154.4257698003084</v>
      </c>
      <c r="BD268" s="53">
        <f t="shared" ca="1" si="221"/>
        <v>7138.2302312197462</v>
      </c>
      <c r="BE268" s="53">
        <f t="shared" ca="1" si="221"/>
        <v>7122.0698220255417</v>
      </c>
      <c r="BF268" s="53">
        <f t="shared" ca="1" si="221"/>
        <v>7105.944478348054</v>
      </c>
      <c r="BG268" s="53">
        <f t="shared" ca="1" si="221"/>
        <v>4308.0642911405457</v>
      </c>
      <c r="BH268" s="53">
        <f t="shared" ca="1" si="221"/>
        <v>4298.4115696909803</v>
      </c>
      <c r="BI268" s="53">
        <f t="shared" ca="1" si="221"/>
        <v>4288.7789855460223</v>
      </c>
      <c r="BJ268" s="53">
        <f t="shared" ca="1" si="221"/>
        <v>4279.1665088090012</v>
      </c>
      <c r="BK268" s="53">
        <f t="shared" ca="1" si="221"/>
        <v>4351.4116627929516</v>
      </c>
      <c r="BL268" s="53">
        <f t="shared" ca="1" si="221"/>
        <v>7009.9252170872996</v>
      </c>
      <c r="BM268" s="53">
        <f t="shared" ca="1" si="221"/>
        <v>6994.043544834396</v>
      </c>
      <c r="BN268" s="53">
        <f t="shared" ca="1" si="221"/>
        <v>6978.1964276723975</v>
      </c>
      <c r="BO268" s="53">
        <f t="shared" ca="1" si="221"/>
        <v>6962.3838018808792</v>
      </c>
      <c r="BP268" s="53">
        <f t="shared" ca="1" si="221"/>
        <v>6946.6056037611852</v>
      </c>
      <c r="BQ268" s="53">
        <f t="shared" ca="1" si="221"/>
        <v>6930.8617696361698</v>
      </c>
      <c r="BR268" s="53">
        <f t="shared" ca="1" si="221"/>
        <v>6915.152235853302</v>
      </c>
      <c r="BS268" s="53">
        <f t="shared" ca="1" si="221"/>
        <v>4193.5540893717243</v>
      </c>
      <c r="BT268" s="53">
        <f t="shared" ca="1" si="221"/>
        <v>4184.1410295466667</v>
      </c>
      <c r="BU268" s="53">
        <f t="shared" ca="1" si="221"/>
        <v>4174.747744482981</v>
      </c>
      <c r="BV268" s="53">
        <f t="shared" ca="1" si="221"/>
        <v>4165.3742036246485</v>
      </c>
      <c r="BW268" s="53">
        <f t="shared" ca="1" si="221"/>
        <v>4235.6259963630728</v>
      </c>
      <c r="BX268" s="53">
        <f t="shared" ca="1" si="221"/>
        <v>6821.6117789388218</v>
      </c>
      <c r="BY268" s="53">
        <f t="shared" ca="1" si="221"/>
        <v>6806.1405674204771</v>
      </c>
      <c r="BZ268" s="53">
        <f t="shared" ca="1" si="221"/>
        <v>6790.7031479699608</v>
      </c>
      <c r="CA268" s="53">
        <f t="shared" ref="CA268:DF268" ca="1" si="222">CA267/CA$204</f>
        <v>6775.2994571875079</v>
      </c>
      <c r="CB268" s="53">
        <f t="shared" ca="1" si="222"/>
        <v>6759.9294317022859</v>
      </c>
      <c r="CC268" s="53">
        <f t="shared" ca="1" si="222"/>
        <v>6744.5930081768674</v>
      </c>
      <c r="CD268" s="53">
        <f t="shared" ca="1" si="222"/>
        <v>6729.290123309479</v>
      </c>
      <c r="CE268" s="53">
        <f t="shared" ca="1" si="222"/>
        <v>4081.8957603136328</v>
      </c>
      <c r="CF268" s="53">
        <f t="shared" ca="1" si="222"/>
        <v>4072.7179708334038</v>
      </c>
      <c r="CG268" s="53">
        <f t="shared" ca="1" si="222"/>
        <v>4063.5595864908682</v>
      </c>
      <c r="CH268" s="53">
        <f t="shared" ca="1" si="222"/>
        <v>4054.4205762205452</v>
      </c>
      <c r="CI268" s="53">
        <f t="shared" ca="1" si="222"/>
        <v>4122.7354665546391</v>
      </c>
      <c r="CJ268" s="53">
        <f t="shared" ca="1" si="222"/>
        <v>6638.1735854218905</v>
      </c>
      <c r="CK268" s="53">
        <f t="shared" ca="1" si="222"/>
        <v>6623.1037016884375</v>
      </c>
      <c r="CL268" s="53">
        <f t="shared" ca="1" si="222"/>
        <v>6608.0668515039279</v>
      </c>
      <c r="CM268" s="53">
        <f t="shared" ca="1" si="222"/>
        <v>6593.0629719034787</v>
      </c>
      <c r="CN268" s="53">
        <f t="shared" ca="1" si="222"/>
        <v>6578.091999967628</v>
      </c>
      <c r="CO268" s="53">
        <f t="shared" ca="1" si="222"/>
        <v>6563.1538728165579</v>
      </c>
      <c r="CP268" s="53">
        <f t="shared" ca="1" si="222"/>
        <v>6548.2485276140951</v>
      </c>
      <c r="CQ268" s="53">
        <f t="shared" ca="1" si="222"/>
        <v>3973.0361740554954</v>
      </c>
      <c r="CR268" s="53">
        <f t="shared" ca="1" si="222"/>
        <v>3964.0891884069129</v>
      </c>
      <c r="CS268" s="53">
        <f t="shared" ca="1" si="222"/>
        <v>3955.1612329280383</v>
      </c>
      <c r="CT268" s="53">
        <f t="shared" ca="1" si="222"/>
        <v>3946.2522761786845</v>
      </c>
      <c r="CU268" s="53">
        <f t="shared" ca="1" si="222"/>
        <v>4012.6849927567405</v>
      </c>
      <c r="CV268" s="53">
        <f t="shared" ca="1" si="222"/>
        <v>6459.5013640838752</v>
      </c>
      <c r="CW268" s="53">
        <f t="shared" ca="1" si="222"/>
        <v>6444.8237368633681</v>
      </c>
      <c r="CX268" s="53">
        <f t="shared" ca="1" si="222"/>
        <v>6430.178390532822</v>
      </c>
      <c r="CY268" s="53">
        <f t="shared" ca="1" si="222"/>
        <v>6415.5652626726878</v>
      </c>
      <c r="CZ268" s="53">
        <f t="shared" ca="1" si="222"/>
        <v>6400.9842909134122</v>
      </c>
      <c r="DA268" s="53">
        <f t="shared" ca="1" si="222"/>
        <v>6386.4354129366611</v>
      </c>
      <c r="DB268" s="53">
        <f t="shared" ca="1" si="222"/>
        <v>6371.9185664767292</v>
      </c>
      <c r="DC268" s="53">
        <f t="shared" ca="1" si="222"/>
        <v>3866.9214089148622</v>
      </c>
      <c r="DD268" s="53">
        <f t="shared" ca="1" si="222"/>
        <v>3858.2007051340292</v>
      </c>
      <c r="DE268" s="53">
        <f t="shared" ca="1" si="222"/>
        <v>3849.4986527533474</v>
      </c>
      <c r="DF268" s="53">
        <f t="shared" ca="1" si="222"/>
        <v>3840.8152200847476</v>
      </c>
      <c r="DG268" s="53">
        <f t="shared" ref="DG268:DV268" ca="1" si="223">DG267/DG$204</f>
        <v>3905.4188258630811</v>
      </c>
      <c r="DH268" s="53">
        <f t="shared" ca="1" si="223"/>
        <v>6285.4866691059424</v>
      </c>
      <c r="DI268" s="53">
        <f t="shared" ca="1" si="223"/>
        <v>6271.1923041591908</v>
      </c>
      <c r="DJ268" s="53">
        <f t="shared" ca="1" si="223"/>
        <v>6256.9294744915078</v>
      </c>
      <c r="DK268" s="53">
        <f t="shared" ca="1" si="223"/>
        <v>6242.6981183209036</v>
      </c>
      <c r="DL268" s="53">
        <f t="shared" ca="1" si="223"/>
        <v>6228.4981739205032</v>
      </c>
      <c r="DM268" s="53">
        <f t="shared" ca="1" si="223"/>
        <v>6214.3295796239599</v>
      </c>
      <c r="DN268" s="53">
        <f t="shared" ca="1" si="223"/>
        <v>6200.1922738174489</v>
      </c>
      <c r="DO268" s="53">
        <f t="shared" ca="1" si="223"/>
        <v>3763.496976744972</v>
      </c>
      <c r="DP268" s="53">
        <f t="shared" ca="1" si="223"/>
        <v>3754.997995035681</v>
      </c>
      <c r="DQ268" s="53">
        <f t="shared" ca="1" si="223"/>
        <v>3746.517283543003</v>
      </c>
      <c r="DR268" s="53">
        <f t="shared" ca="1" si="223"/>
        <v>3738.0548104322397</v>
      </c>
      <c r="DS268" s="53">
        <f t="shared" ca="1" si="223"/>
        <v>3800.8807638343587</v>
      </c>
      <c r="DT268" s="53">
        <f t="shared" ca="1" si="223"/>
        <v>6116.0220545308421</v>
      </c>
      <c r="DU268" s="53">
        <f t="shared" ca="1" si="223"/>
        <v>6102.102048037762</v>
      </c>
      <c r="DV268" s="53">
        <f t="shared" ca="1" si="223"/>
        <v>6088.2128392950835</v>
      </c>
      <c r="DX268" s="55">
        <f ca="1">SUM(G268:DW268)</f>
        <v>664758.84016431659</v>
      </c>
    </row>
    <row r="269" spans="1:128" hidden="1" x14ac:dyDescent="0.2">
      <c r="A269" s="10" t="str">
        <f ca="1">Language!A$1358</f>
        <v>Дисконтированный поток нарастающим итогом</v>
      </c>
      <c r="B269" s="71"/>
      <c r="C269" s="46" t="str">
        <f ca="1">Параметры!$C$70</f>
        <v>тыс. руб.</v>
      </c>
      <c r="F269" s="6" t="s">
        <v>3083</v>
      </c>
      <c r="G269" s="53">
        <f ca="1">IF(G$2=1,G268,F269+G268)</f>
        <v>142.54500000000002</v>
      </c>
      <c r="H269" s="53">
        <f t="shared" ref="H269:DV269" ca="1" si="224">IF(H$2=1,H268,G269+H268)</f>
        <v>284.7619125224287</v>
      </c>
      <c r="I269" s="53">
        <f t="shared" ca="1" si="224"/>
        <v>426.65149270701704</v>
      </c>
      <c r="J269" s="53">
        <f t="shared" ca="1" si="224"/>
        <v>1044.3051913521883</v>
      </c>
      <c r="K269" s="53">
        <f t="shared" ca="1" si="224"/>
        <v>3760.4270219835689</v>
      </c>
      <c r="L269" s="53">
        <f t="shared" ca="1" si="224"/>
        <v>7785.8763496715028</v>
      </c>
      <c r="M269" s="53">
        <f t="shared" ca="1" si="224"/>
        <v>11826.318536300936</v>
      </c>
      <c r="N269" s="53">
        <f t="shared" ca="1" si="224"/>
        <v>15917.556590197844</v>
      </c>
      <c r="O269" s="53">
        <f t="shared" ca="1" si="224"/>
        <v>20122.557749397602</v>
      </c>
      <c r="P269" s="53">
        <f t="shared" ca="1" si="224"/>
        <v>27412.177855882612</v>
      </c>
      <c r="Q269" s="53">
        <f t="shared" ca="1" si="224"/>
        <v>34718.165811842926</v>
      </c>
      <c r="R269" s="53">
        <f t="shared" ca="1" si="224"/>
        <v>42154.706851530762</v>
      </c>
      <c r="S269" s="53">
        <f t="shared" ca="1" si="224"/>
        <v>49575.952758387954</v>
      </c>
      <c r="T269" s="53">
        <f t="shared" ca="1" si="224"/>
        <v>56988.673134901532</v>
      </c>
      <c r="U269" s="53">
        <f t="shared" ca="1" si="224"/>
        <v>64388.981911222967</v>
      </c>
      <c r="V269" s="53">
        <f t="shared" ca="1" si="224"/>
        <v>72097.986336951959</v>
      </c>
      <c r="W269" s="53">
        <f t="shared" ca="1" si="224"/>
        <v>76767.206374537345</v>
      </c>
      <c r="X269" s="53">
        <f t="shared" ca="1" si="224"/>
        <v>81426.029458817677</v>
      </c>
      <c r="Y269" s="53">
        <f t="shared" ca="1" si="224"/>
        <v>86074.476751638635</v>
      </c>
      <c r="Z269" s="53">
        <f t="shared" ca="1" si="224"/>
        <v>90712.569388037926</v>
      </c>
      <c r="AA269" s="53">
        <f t="shared" ca="1" si="224"/>
        <v>95429.244361863341</v>
      </c>
      <c r="AB269" s="53">
        <f t="shared" ca="1" si="224"/>
        <v>103034.46212586488</v>
      </c>
      <c r="AC269" s="53">
        <f t="shared" ca="1" si="224"/>
        <v>110622.5116987615</v>
      </c>
      <c r="AD269" s="53">
        <f t="shared" ca="1" si="224"/>
        <v>118193.42993513912</v>
      </c>
      <c r="AE269" s="53">
        <f t="shared" ca="1" si="224"/>
        <v>125747.25362580355</v>
      </c>
      <c r="AF269" s="53">
        <f t="shared" ca="1" si="224"/>
        <v>133284.01949776278</v>
      </c>
      <c r="AG269" s="53">
        <f t="shared" ca="1" si="224"/>
        <v>140803.76421420672</v>
      </c>
      <c r="AH269" s="53">
        <f t="shared" ca="1" si="224"/>
        <v>148306.52437449124</v>
      </c>
      <c r="AI269" s="53">
        <f t="shared" ca="1" si="224"/>
        <v>152852.37170263007</v>
      </c>
      <c r="AJ269" s="53">
        <f t="shared" ca="1" si="224"/>
        <v>157388.07422656857</v>
      </c>
      <c r="AK269" s="53">
        <f t="shared" ca="1" si="224"/>
        <v>161913.65277945166</v>
      </c>
      <c r="AL269" s="53">
        <f t="shared" ca="1" si="224"/>
        <v>166429.12816638188</v>
      </c>
      <c r="AM269" s="53">
        <f t="shared" ca="1" si="224"/>
        <v>171021.01207135365</v>
      </c>
      <c r="AN269" s="53">
        <f t="shared" ca="1" si="224"/>
        <v>178422.62990463289</v>
      </c>
      <c r="AO269" s="53">
        <f t="shared" ca="1" si="224"/>
        <v>185807.51758873541</v>
      </c>
      <c r="AP269" s="53">
        <f t="shared" ca="1" si="224"/>
        <v>193175.71121188885</v>
      </c>
      <c r="AQ269" s="53">
        <f t="shared" ca="1" si="224"/>
        <v>200527.246798393</v>
      </c>
      <c r="AR269" s="53">
        <f t="shared" ca="1" si="224"/>
        <v>207862.16030861292</v>
      </c>
      <c r="AS269" s="53">
        <f t="shared" ca="1" si="224"/>
        <v>215180.48763898053</v>
      </c>
      <c r="AT269" s="53">
        <f t="shared" ca="1" si="224"/>
        <v>222482.2646219868</v>
      </c>
      <c r="AU269" s="53">
        <f t="shared" ca="1" si="224"/>
        <v>226907.74307318917</v>
      </c>
      <c r="AV269" s="53">
        <f t="shared" ca="1" si="224"/>
        <v>231323.32484742737</v>
      </c>
      <c r="AW269" s="53">
        <f t="shared" ca="1" si="224"/>
        <v>235729.03043552357</v>
      </c>
      <c r="AX269" s="53">
        <f t="shared" ca="1" si="224"/>
        <v>240124.88029923636</v>
      </c>
      <c r="AY269" s="53">
        <f t="shared" ca="1" si="224"/>
        <v>244595.02693529223</v>
      </c>
      <c r="AZ269" s="53">
        <f t="shared" ca="1" si="224"/>
        <v>251798.25073603183</v>
      </c>
      <c r="BA269" s="53">
        <f t="shared" ca="1" si="224"/>
        <v>258985.17322669478</v>
      </c>
      <c r="BB269" s="53">
        <f t="shared" ca="1" si="224"/>
        <v>266155.82972834521</v>
      </c>
      <c r="BC269" s="53">
        <f t="shared" ca="1" si="224"/>
        <v>273310.25549814553</v>
      </c>
      <c r="BD269" s="53">
        <f t="shared" ca="1" si="224"/>
        <v>280448.48572936526</v>
      </c>
      <c r="BE269" s="53">
        <f t="shared" ca="1" si="224"/>
        <v>287570.5555513908</v>
      </c>
      <c r="BF269" s="53">
        <f t="shared" ca="1" si="224"/>
        <v>294676.50002973888</v>
      </c>
      <c r="BG269" s="53">
        <f t="shared" ca="1" si="224"/>
        <v>298984.56432087941</v>
      </c>
      <c r="BH269" s="53">
        <f t="shared" ca="1" si="224"/>
        <v>303282.97589057038</v>
      </c>
      <c r="BI269" s="53">
        <f t="shared" ca="1" si="224"/>
        <v>307571.75487611641</v>
      </c>
      <c r="BJ269" s="53">
        <f t="shared" ca="1" si="224"/>
        <v>311850.92138492543</v>
      </c>
      <c r="BK269" s="53">
        <f t="shared" ca="1" si="224"/>
        <v>316202.33304771839</v>
      </c>
      <c r="BL269" s="53">
        <f t="shared" ca="1" si="224"/>
        <v>323212.25826480571</v>
      </c>
      <c r="BM269" s="53">
        <f t="shared" ca="1" si="224"/>
        <v>330206.30180964014</v>
      </c>
      <c r="BN269" s="53">
        <f t="shared" ca="1" si="224"/>
        <v>337184.49823731254</v>
      </c>
      <c r="BO269" s="53">
        <f t="shared" ca="1" si="224"/>
        <v>344146.88203919341</v>
      </c>
      <c r="BP269" s="53">
        <f t="shared" ca="1" si="224"/>
        <v>351093.48764295457</v>
      </c>
      <c r="BQ269" s="53">
        <f t="shared" ca="1" si="224"/>
        <v>358024.34941259073</v>
      </c>
      <c r="BR269" s="53">
        <f t="shared" ca="1" si="224"/>
        <v>364939.50164844404</v>
      </c>
      <c r="BS269" s="53">
        <f t="shared" ca="1" si="224"/>
        <v>369133.05573781574</v>
      </c>
      <c r="BT269" s="53">
        <f t="shared" ca="1" si="224"/>
        <v>373317.19676736242</v>
      </c>
      <c r="BU269" s="53">
        <f t="shared" ca="1" si="224"/>
        <v>377491.94451184542</v>
      </c>
      <c r="BV269" s="53">
        <f t="shared" ca="1" si="224"/>
        <v>381657.31871547009</v>
      </c>
      <c r="BW269" s="53">
        <f t="shared" ca="1" si="224"/>
        <v>385892.94471183314</v>
      </c>
      <c r="BX269" s="53">
        <f t="shared" ca="1" si="224"/>
        <v>392714.55649077194</v>
      </c>
      <c r="BY269" s="53">
        <f t="shared" ca="1" si="224"/>
        <v>399520.6970581924</v>
      </c>
      <c r="BZ269" s="53">
        <f t="shared" ca="1" si="224"/>
        <v>406311.40020616236</v>
      </c>
      <c r="CA269" s="53">
        <f t="shared" ca="1" si="224"/>
        <v>413086.69966334989</v>
      </c>
      <c r="CB269" s="53">
        <f t="shared" ca="1" si="224"/>
        <v>419846.62909505219</v>
      </c>
      <c r="CC269" s="53">
        <f t="shared" ca="1" si="224"/>
        <v>426591.22210322908</v>
      </c>
      <c r="CD269" s="53">
        <f t="shared" ca="1" si="224"/>
        <v>433320.51222653856</v>
      </c>
      <c r="CE269" s="53">
        <f t="shared" ca="1" si="224"/>
        <v>437402.40798685217</v>
      </c>
      <c r="CF269" s="53">
        <f t="shared" ca="1" si="224"/>
        <v>441475.12595768558</v>
      </c>
      <c r="CG269" s="53">
        <f t="shared" ca="1" si="224"/>
        <v>445538.68554417643</v>
      </c>
      <c r="CH269" s="53">
        <f t="shared" ca="1" si="224"/>
        <v>449593.10612039699</v>
      </c>
      <c r="CI269" s="53">
        <f t="shared" ca="1" si="224"/>
        <v>453715.84158695163</v>
      </c>
      <c r="CJ269" s="53">
        <f t="shared" ca="1" si="224"/>
        <v>460354.0151723735</v>
      </c>
      <c r="CK269" s="53">
        <f t="shared" ca="1" si="224"/>
        <v>466977.11887406197</v>
      </c>
      <c r="CL269" s="53">
        <f t="shared" ca="1" si="224"/>
        <v>473585.18572556588</v>
      </c>
      <c r="CM269" s="53">
        <f t="shared" ca="1" si="224"/>
        <v>480178.24869746936</v>
      </c>
      <c r="CN269" s="53">
        <f t="shared" ca="1" si="224"/>
        <v>486756.340697437</v>
      </c>
      <c r="CO269" s="53">
        <f t="shared" ca="1" si="224"/>
        <v>493319.49457025353</v>
      </c>
      <c r="CP269" s="53">
        <f t="shared" ca="1" si="224"/>
        <v>499867.74309786764</v>
      </c>
      <c r="CQ269" s="53">
        <f t="shared" ca="1" si="224"/>
        <v>503840.77927192312</v>
      </c>
      <c r="CR269" s="53">
        <f t="shared" ca="1" si="224"/>
        <v>507804.86846033001</v>
      </c>
      <c r="CS269" s="53">
        <f t="shared" ca="1" si="224"/>
        <v>511760.02969325805</v>
      </c>
      <c r="CT269" s="53">
        <f t="shared" ca="1" si="224"/>
        <v>515706.28196943674</v>
      </c>
      <c r="CU269" s="53">
        <f t="shared" ca="1" si="224"/>
        <v>519718.96696219349</v>
      </c>
      <c r="CV269" s="53">
        <f t="shared" ca="1" si="224"/>
        <v>526178.46832627733</v>
      </c>
      <c r="CW269" s="53">
        <f t="shared" ca="1" si="224"/>
        <v>532623.29206314066</v>
      </c>
      <c r="CX269" s="53">
        <f t="shared" ca="1" si="224"/>
        <v>539053.47045367351</v>
      </c>
      <c r="CY269" s="53">
        <f t="shared" ca="1" si="224"/>
        <v>545469.03571634623</v>
      </c>
      <c r="CZ269" s="53">
        <f t="shared" ca="1" si="224"/>
        <v>551870.02000725968</v>
      </c>
      <c r="DA269" s="53">
        <f t="shared" ca="1" si="224"/>
        <v>558256.45542019629</v>
      </c>
      <c r="DB269" s="53">
        <f t="shared" ca="1" si="224"/>
        <v>564628.37398667308</v>
      </c>
      <c r="DC269" s="53">
        <f t="shared" ca="1" si="224"/>
        <v>568495.29539558792</v>
      </c>
      <c r="DD269" s="53">
        <f t="shared" ca="1" si="224"/>
        <v>572353.496100722</v>
      </c>
      <c r="DE269" s="53">
        <f t="shared" ca="1" si="224"/>
        <v>576202.9947534753</v>
      </c>
      <c r="DF269" s="53">
        <f t="shared" ca="1" si="224"/>
        <v>580043.80997356004</v>
      </c>
      <c r="DG269" s="53">
        <f t="shared" ca="1" si="224"/>
        <v>583949.22879942309</v>
      </c>
      <c r="DH269" s="53">
        <f t="shared" ca="1" si="224"/>
        <v>590234.71546852903</v>
      </c>
      <c r="DI269" s="53">
        <f t="shared" ca="1" si="224"/>
        <v>596505.9077726882</v>
      </c>
      <c r="DJ269" s="53">
        <f t="shared" ca="1" si="224"/>
        <v>602762.8372471797</v>
      </c>
      <c r="DK269" s="53">
        <f t="shared" ca="1" si="224"/>
        <v>609005.5353655006</v>
      </c>
      <c r="DL269" s="53">
        <f t="shared" ca="1" si="224"/>
        <v>615234.03353942116</v>
      </c>
      <c r="DM269" s="53">
        <f t="shared" ca="1" si="224"/>
        <v>621448.36311904516</v>
      </c>
      <c r="DN269" s="53">
        <f t="shared" ca="1" si="224"/>
        <v>627648.55539286265</v>
      </c>
      <c r="DO269" s="53">
        <f t="shared" ca="1" si="224"/>
        <v>631412.05236960761</v>
      </c>
      <c r="DP269" s="53">
        <f t="shared" ca="1" si="224"/>
        <v>635167.05036464334</v>
      </c>
      <c r="DQ269" s="53">
        <f t="shared" ca="1" si="224"/>
        <v>638913.56764818635</v>
      </c>
      <c r="DR269" s="53">
        <f t="shared" ca="1" si="224"/>
        <v>642651.6224586186</v>
      </c>
      <c r="DS269" s="53">
        <f t="shared" ca="1" si="224"/>
        <v>646452.50322245294</v>
      </c>
      <c r="DT269" s="53">
        <f t="shared" ca="1" si="224"/>
        <v>652568.52527698374</v>
      </c>
      <c r="DU269" s="53">
        <f t="shared" ca="1" si="224"/>
        <v>658670.62732502155</v>
      </c>
      <c r="DV269" s="53">
        <f t="shared" ca="1" si="224"/>
        <v>664758.84016431659</v>
      </c>
    </row>
    <row r="270" spans="1:128" hidden="1" x14ac:dyDescent="0.2">
      <c r="A270" s="33"/>
      <c r="B270" s="71"/>
      <c r="F270" s="6" t="s">
        <v>2961</v>
      </c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  <c r="BF270" s="53"/>
      <c r="BG270" s="53"/>
      <c r="BH270" s="53"/>
      <c r="BI270" s="53"/>
      <c r="BJ270" s="53"/>
      <c r="BK270" s="53"/>
      <c r="BL270" s="53"/>
      <c r="BM270" s="53"/>
      <c r="BN270" s="53"/>
      <c r="BO270" s="53"/>
      <c r="BP270" s="53"/>
      <c r="BQ270" s="53"/>
      <c r="BR270" s="53"/>
      <c r="BS270" s="53"/>
      <c r="BT270" s="53"/>
      <c r="BU270" s="53"/>
      <c r="BV270" s="53"/>
      <c r="BW270" s="53"/>
      <c r="BX270" s="53"/>
      <c r="BY270" s="53"/>
      <c r="BZ270" s="53"/>
      <c r="CA270" s="53"/>
      <c r="CB270" s="53"/>
      <c r="CC270" s="53"/>
      <c r="CD270" s="53"/>
      <c r="CE270" s="53"/>
      <c r="CF270" s="53"/>
      <c r="CG270" s="53"/>
      <c r="CH270" s="53"/>
      <c r="CI270" s="53"/>
      <c r="CJ270" s="53"/>
      <c r="CK270" s="53"/>
      <c r="CL270" s="53"/>
      <c r="CM270" s="53"/>
      <c r="CN270" s="53"/>
      <c r="CO270" s="53"/>
      <c r="CP270" s="53"/>
      <c r="CQ270" s="53"/>
      <c r="CR270" s="53"/>
      <c r="CS270" s="53"/>
      <c r="CT270" s="53"/>
      <c r="CU270" s="53"/>
      <c r="CV270" s="53"/>
      <c r="CW270" s="53"/>
      <c r="CX270" s="53"/>
      <c r="CY270" s="53"/>
      <c r="CZ270" s="53"/>
      <c r="DA270" s="53"/>
      <c r="DB270" s="53"/>
      <c r="DC270" s="53"/>
      <c r="DD270" s="53"/>
      <c r="DE270" s="53"/>
      <c r="DF270" s="53"/>
      <c r="DG270" s="53"/>
      <c r="DH270" s="53"/>
      <c r="DI270" s="53"/>
      <c r="DJ270" s="53"/>
      <c r="DK270" s="53"/>
      <c r="DL270" s="53"/>
      <c r="DM270" s="53"/>
      <c r="DN270" s="53"/>
      <c r="DO270" s="53"/>
      <c r="DP270" s="53"/>
      <c r="DQ270" s="53"/>
      <c r="DR270" s="53"/>
      <c r="DS270" s="53"/>
      <c r="DT270" s="53"/>
      <c r="DU270" s="53"/>
      <c r="DV270" s="53"/>
    </row>
    <row r="271" spans="1:128" hidden="1" x14ac:dyDescent="0.2">
      <c r="A271" s="22" t="str">
        <f ca="1">Language!A$1412</f>
        <v>Чистая приведенная стоимость, NPV</v>
      </c>
      <c r="B271" s="87">
        <f ca="1">DX268</f>
        <v>664758.84016431659</v>
      </c>
      <c r="C271" s="46" t="str">
        <f ca="1">Параметры!$C$70</f>
        <v>тыс. руб.</v>
      </c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  <c r="BF271" s="53"/>
      <c r="BG271" s="53"/>
      <c r="BH271" s="53"/>
      <c r="BI271" s="53"/>
      <c r="BJ271" s="53"/>
      <c r="BK271" s="53"/>
      <c r="BL271" s="53"/>
      <c r="BM271" s="53"/>
      <c r="BN271" s="53"/>
      <c r="BO271" s="53"/>
      <c r="BP271" s="53"/>
      <c r="BQ271" s="53"/>
      <c r="BR271" s="53"/>
      <c r="BS271" s="53"/>
      <c r="BT271" s="53"/>
      <c r="BU271" s="53"/>
      <c r="BV271" s="53"/>
      <c r="BW271" s="53"/>
      <c r="BX271" s="53"/>
      <c r="BY271" s="53"/>
      <c r="BZ271" s="53"/>
      <c r="CA271" s="53"/>
      <c r="CB271" s="53"/>
      <c r="CC271" s="53"/>
      <c r="CD271" s="53"/>
      <c r="CE271" s="53"/>
      <c r="CF271" s="53"/>
      <c r="CG271" s="53"/>
      <c r="CH271" s="53"/>
      <c r="CI271" s="53"/>
      <c r="CJ271" s="53"/>
      <c r="CK271" s="53"/>
      <c r="CL271" s="53"/>
      <c r="CM271" s="53"/>
      <c r="CN271" s="53"/>
      <c r="CO271" s="53"/>
      <c r="CP271" s="53"/>
      <c r="CQ271" s="53"/>
      <c r="CR271" s="53"/>
      <c r="CS271" s="53"/>
      <c r="CT271" s="53"/>
      <c r="CU271" s="53"/>
      <c r="CV271" s="53"/>
      <c r="CW271" s="53"/>
      <c r="CX271" s="53"/>
      <c r="CY271" s="53"/>
      <c r="CZ271" s="53"/>
      <c r="DA271" s="53"/>
      <c r="DB271" s="53"/>
      <c r="DC271" s="53"/>
      <c r="DD271" s="53"/>
      <c r="DE271" s="53"/>
      <c r="DF271" s="53"/>
      <c r="DG271" s="53"/>
      <c r="DH271" s="53"/>
      <c r="DI271" s="53"/>
      <c r="DJ271" s="53"/>
      <c r="DK271" s="53"/>
      <c r="DL271" s="53"/>
      <c r="DM271" s="53"/>
      <c r="DN271" s="53"/>
      <c r="DO271" s="53"/>
      <c r="DP271" s="53"/>
      <c r="DQ271" s="53"/>
      <c r="DR271" s="53"/>
      <c r="DS271" s="53"/>
      <c r="DT271" s="53"/>
      <c r="DU271" s="53"/>
      <c r="DV271" s="53"/>
    </row>
    <row r="272" spans="1:128" hidden="1" x14ac:dyDescent="0.2">
      <c r="A272" s="137"/>
      <c r="B272" s="135"/>
      <c r="C272" s="136"/>
      <c r="D272" s="61"/>
      <c r="E272" s="61"/>
      <c r="F272" s="61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60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</row>
    <row r="273" spans="1:128" hidden="1" x14ac:dyDescent="0.2">
      <c r="A273" s="22" t="str">
        <f ca="1">Language!A1510</f>
        <v>Общая бюджетная эффективность</v>
      </c>
    </row>
    <row r="274" spans="1:128" hidden="1" x14ac:dyDescent="0.2">
      <c r="A274" s="10"/>
      <c r="F274" s="6" t="s">
        <v>2961</v>
      </c>
    </row>
    <row r="275" spans="1:128" hidden="1" x14ac:dyDescent="0.2">
      <c r="A275" s="22" t="str">
        <f ca="1">Language!A$1419</f>
        <v>Поступление налогов в бюджет</v>
      </c>
      <c r="B275" s="97"/>
      <c r="C275" s="98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  <c r="BF275" s="53"/>
      <c r="BG275" s="53"/>
      <c r="BH275" s="53"/>
      <c r="BI275" s="53"/>
      <c r="BJ275" s="53"/>
      <c r="BK275" s="53"/>
      <c r="BL275" s="53"/>
      <c r="BM275" s="53"/>
      <c r="BN275" s="53"/>
      <c r="BO275" s="53"/>
      <c r="BP275" s="53"/>
      <c r="BQ275" s="53"/>
      <c r="BR275" s="53"/>
      <c r="BS275" s="53"/>
      <c r="BT275" s="53"/>
      <c r="BU275" s="53"/>
      <c r="BV275" s="53"/>
      <c r="BW275" s="53"/>
      <c r="BX275" s="53"/>
      <c r="BY275" s="53"/>
      <c r="BZ275" s="53"/>
      <c r="CA275" s="53"/>
      <c r="CB275" s="53"/>
      <c r="CC275" s="53"/>
      <c r="CD275" s="53"/>
      <c r="CE275" s="53"/>
      <c r="CF275" s="53"/>
      <c r="CG275" s="53"/>
      <c r="CH275" s="53"/>
      <c r="CI275" s="53"/>
      <c r="CJ275" s="53"/>
      <c r="CK275" s="53"/>
      <c r="CL275" s="53"/>
      <c r="CM275" s="53"/>
      <c r="CN275" s="53"/>
      <c r="CO275" s="53"/>
      <c r="CP275" s="53"/>
      <c r="CQ275" s="53"/>
      <c r="CR275" s="53"/>
      <c r="CS275" s="53"/>
      <c r="CT275" s="53"/>
      <c r="CU275" s="53"/>
      <c r="CV275" s="53"/>
      <c r="CW275" s="53"/>
      <c r="CX275" s="53"/>
      <c r="CY275" s="53"/>
      <c r="CZ275" s="53"/>
      <c r="DA275" s="53"/>
      <c r="DB275" s="53"/>
      <c r="DC275" s="53"/>
      <c r="DD275" s="53"/>
      <c r="DE275" s="53"/>
      <c r="DF275" s="53"/>
      <c r="DG275" s="53"/>
      <c r="DH275" s="53"/>
      <c r="DI275" s="53"/>
      <c r="DJ275" s="53"/>
      <c r="DK275" s="53"/>
      <c r="DL275" s="53"/>
      <c r="DM275" s="53"/>
      <c r="DN275" s="53"/>
      <c r="DO275" s="53"/>
      <c r="DP275" s="53"/>
      <c r="DQ275" s="53"/>
      <c r="DR275" s="53"/>
      <c r="DS275" s="53"/>
      <c r="DT275" s="53"/>
      <c r="DU275" s="53"/>
      <c r="DV275" s="53"/>
      <c r="DW275" s="53"/>
      <c r="DX275" s="53"/>
    </row>
    <row r="276" spans="1:128" hidden="1" x14ac:dyDescent="0.2">
      <c r="A276" s="10" t="str">
        <f ca="1">Language!A$1504</f>
        <v>Налог на доходы физических лиц</v>
      </c>
      <c r="B276" s="31"/>
      <c r="C276" s="46" t="str">
        <f ca="1">Параметры!$C$70</f>
        <v>тыс. руб.</v>
      </c>
      <c r="E276" s="6" t="s">
        <v>1927</v>
      </c>
      <c r="F276" s="6" t="s">
        <v>2962</v>
      </c>
      <c r="G276" s="53">
        <f ca="1">Проект!G$406*$B$222</f>
        <v>167.70000000000002</v>
      </c>
      <c r="H276" s="53">
        <f ca="1">Проект!H$406*$B$222</f>
        <v>168.64820018146784</v>
      </c>
      <c r="I276" s="53">
        <f ca="1">Проект!I$406*$B$222</f>
        <v>169.60176162461812</v>
      </c>
      <c r="J276" s="53">
        <f ca="1">Проект!J$406*$B$222</f>
        <v>170.56071464280373</v>
      </c>
      <c r="K276" s="53">
        <f ca="1">Проект!K$406*$B$222</f>
        <v>171.52508972077391</v>
      </c>
      <c r="L276" s="53">
        <f ca="1">Проект!L$406*$B$222</f>
        <v>172.49491751564287</v>
      </c>
      <c r="M276" s="53">
        <f ca="1">Проект!M$406*$B$222</f>
        <v>173.47022885786481</v>
      </c>
      <c r="N276" s="53">
        <f ca="1">Проект!N$406*$B$222</f>
        <v>174.45105475221368</v>
      </c>
      <c r="O276" s="53">
        <f ca="1">Проект!O$406*$B$222</f>
        <v>175.43742637876886</v>
      </c>
      <c r="P276" s="53">
        <f ca="1">Проект!P$406*$B$222</f>
        <v>176.42937509390663</v>
      </c>
      <c r="Q276" s="53">
        <f ca="1">Проект!Q$406*$B$222</f>
        <v>177.42693243129665</v>
      </c>
      <c r="R276" s="53">
        <f ca="1">Проект!R$406*$B$222</f>
        <v>178.43013010290451</v>
      </c>
      <c r="S276" s="53">
        <f ca="1">Проект!S$406*$B$222</f>
        <v>179.43899999999999</v>
      </c>
      <c r="T276" s="53">
        <f ca="1">Проект!T$406*$B$222</f>
        <v>180.45357419417061</v>
      </c>
      <c r="U276" s="53">
        <f ca="1">Проект!U$406*$B$222</f>
        <v>181.47388493834137</v>
      </c>
      <c r="V276" s="53">
        <f ca="1">Проект!V$406*$B$222</f>
        <v>182.49996466780001</v>
      </c>
      <c r="W276" s="53">
        <f ca="1">Проект!W$406*$B$222</f>
        <v>183.53184600122808</v>
      </c>
      <c r="X276" s="53">
        <f ca="1">Проект!X$406*$B$222</f>
        <v>184.56956174173791</v>
      </c>
      <c r="Y276" s="53">
        <f ca="1">Проект!Y$406*$B$222</f>
        <v>185.61314487791537</v>
      </c>
      <c r="Z276" s="53">
        <f ca="1">Проект!Z$406*$B$222</f>
        <v>186.66262858486863</v>
      </c>
      <c r="AA276" s="53">
        <f ca="1">Проект!AA$406*$B$222</f>
        <v>187.71804622528271</v>
      </c>
      <c r="AB276" s="53">
        <f ca="1">Проект!AB$406*$B$222</f>
        <v>188.77943135048011</v>
      </c>
      <c r="AC276" s="53">
        <f ca="1">Проект!AC$406*$B$222</f>
        <v>189.84681770148745</v>
      </c>
      <c r="AD276" s="53">
        <f ca="1">Проект!AD$406*$B$222</f>
        <v>190.92023921010787</v>
      </c>
      <c r="AE276" s="53">
        <f ca="1">Проект!AE$406*$B$222</f>
        <v>191.99972999999997</v>
      </c>
      <c r="AF276" s="53">
        <f ca="1">Проект!AF$406*$B$222</f>
        <v>193.08532438776257</v>
      </c>
      <c r="AG276" s="53">
        <f ca="1">Проект!AG$406*$B$222</f>
        <v>194.17705688402526</v>
      </c>
      <c r="AH276" s="53">
        <f ca="1">Проект!AH$406*$B$222</f>
        <v>195.27496219454602</v>
      </c>
      <c r="AI276" s="53">
        <f ca="1">Проект!AI$406*$B$222</f>
        <v>196.37907522131405</v>
      </c>
      <c r="AJ276" s="53">
        <f ca="1">Проект!AJ$406*$B$222</f>
        <v>197.48943106365954</v>
      </c>
      <c r="AK276" s="53">
        <f ca="1">Проект!AK$406*$B$222</f>
        <v>198.60606501936942</v>
      </c>
      <c r="AL276" s="53">
        <f ca="1">Проект!AL$406*$B$222</f>
        <v>199.72901258580939</v>
      </c>
      <c r="AM276" s="53">
        <f ca="1">Проект!AM$406*$B$222</f>
        <v>200.85830946105247</v>
      </c>
      <c r="AN276" s="53">
        <f ca="1">Проект!AN$406*$B$222</f>
        <v>201.9939915450137</v>
      </c>
      <c r="AO276" s="53">
        <f ca="1">Проект!AO$406*$B$222</f>
        <v>203.13609494059153</v>
      </c>
      <c r="AP276" s="53">
        <f ca="1">Проект!AP$406*$B$222</f>
        <v>204.28465595481541</v>
      </c>
      <c r="AQ276" s="53">
        <f ca="1">Проект!AQ$406*$B$222</f>
        <v>205.43971109999998</v>
      </c>
      <c r="AR276" s="53">
        <f ca="1">Проект!AR$406*$B$222</f>
        <v>206.6012970949059</v>
      </c>
      <c r="AS276" s="53">
        <f ca="1">Проект!AS$406*$B$222</f>
        <v>207.769450865907</v>
      </c>
      <c r="AT276" s="53">
        <f ca="1">Проект!AT$406*$B$222</f>
        <v>208.9442095481642</v>
      </c>
      <c r="AU276" s="53">
        <f ca="1">Проект!AU$406*$B$222</f>
        <v>210.12561048680601</v>
      </c>
      <c r="AV276" s="53">
        <f ca="1">Проект!AV$406*$B$222</f>
        <v>211.31369123811569</v>
      </c>
      <c r="AW276" s="53">
        <f ca="1">Проект!AW$406*$B$222</f>
        <v>212.50848957072526</v>
      </c>
      <c r="AX276" s="53">
        <f ca="1">Проект!AX$406*$B$222</f>
        <v>213.71004346681605</v>
      </c>
      <c r="AY276" s="53">
        <f ca="1">Проект!AY$406*$B$222</f>
        <v>214.9183911233261</v>
      </c>
      <c r="AZ276" s="53">
        <f ca="1">Проект!AZ$406*$B$222</f>
        <v>216.13357095316459</v>
      </c>
      <c r="BA276" s="53">
        <f ca="1">Проект!BA$406*$B$222</f>
        <v>217.3556215864329</v>
      </c>
      <c r="BB276" s="53">
        <f ca="1">Проект!BB$406*$B$222</f>
        <v>218.58458187165243</v>
      </c>
      <c r="BC276" s="53">
        <f ca="1">Проект!BC$406*$B$222</f>
        <v>219.82049087699997</v>
      </c>
      <c r="BD276" s="53">
        <f ca="1">Проект!BD$406*$B$222</f>
        <v>221.06338789154927</v>
      </c>
      <c r="BE276" s="53">
        <f ca="1">Проект!BE$406*$B$222</f>
        <v>222.31331242652044</v>
      </c>
      <c r="BF276" s="53">
        <f ca="1">Проект!BF$406*$B$222</f>
        <v>223.5703042165357</v>
      </c>
      <c r="BG276" s="53">
        <f ca="1">Проект!BG$406*$B$222</f>
        <v>224.83440322088239</v>
      </c>
      <c r="BH276" s="53">
        <f ca="1">Проект!BH$406*$B$222</f>
        <v>226.10564962478375</v>
      </c>
      <c r="BI276" s="53">
        <f ca="1">Проект!BI$406*$B$222</f>
        <v>227.384083840676</v>
      </c>
      <c r="BJ276" s="53">
        <f ca="1">Проект!BJ$406*$B$222</f>
        <v>228.66974650949311</v>
      </c>
      <c r="BK276" s="53">
        <f ca="1">Проект!BK$406*$B$222</f>
        <v>229.96267850195889</v>
      </c>
      <c r="BL276" s="53">
        <f ca="1">Проект!BL$406*$B$222</f>
        <v>231.26292091988611</v>
      </c>
      <c r="BM276" s="53">
        <f ca="1">Проект!BM$406*$B$222</f>
        <v>232.5705150974832</v>
      </c>
      <c r="BN276" s="53">
        <f ca="1">Проект!BN$406*$B$222</f>
        <v>233.88550260266805</v>
      </c>
      <c r="BO276" s="53">
        <f ca="1">Проект!BO$406*$B$222</f>
        <v>235.20792523838992</v>
      </c>
      <c r="BP276" s="53">
        <f ca="1">Проект!BP$406*$B$222</f>
        <v>236.53782504395772</v>
      </c>
      <c r="BQ276" s="53">
        <f ca="1">Проект!BQ$406*$B$222</f>
        <v>237.87524429637693</v>
      </c>
      <c r="BR276" s="53">
        <f ca="1">Проект!BR$406*$B$222</f>
        <v>239.22022551169314</v>
      </c>
      <c r="BS276" s="53">
        <f ca="1">Проект!BS$406*$B$222</f>
        <v>240.57281144634413</v>
      </c>
      <c r="BT276" s="53">
        <f ca="1">Проект!BT$406*$B$222</f>
        <v>241.93304509851865</v>
      </c>
      <c r="BU276" s="53">
        <f ca="1">Проект!BU$406*$B$222</f>
        <v>243.30096970952334</v>
      </c>
      <c r="BV276" s="53">
        <f ca="1">Проект!BV$406*$B$222</f>
        <v>244.67662876515763</v>
      </c>
      <c r="BW276" s="53">
        <f ca="1">Проект!BW$406*$B$222</f>
        <v>246.06006599709599</v>
      </c>
      <c r="BX276" s="53">
        <f ca="1">Проект!BX$406*$B$222</f>
        <v>247.45132538427814</v>
      </c>
      <c r="BY276" s="53">
        <f ca="1">Проект!BY$406*$B$222</f>
        <v>248.85045115430697</v>
      </c>
      <c r="BZ276" s="53">
        <f ca="1">Проект!BZ$406*$B$222</f>
        <v>250.25748778485479</v>
      </c>
      <c r="CA276" s="53">
        <f ca="1">Проект!CA$406*$B$222</f>
        <v>251.67248000507718</v>
      </c>
      <c r="CB276" s="53">
        <f ca="1">Проект!CB$406*$B$222</f>
        <v>253.09547279703469</v>
      </c>
      <c r="CC276" s="53">
        <f ca="1">Проект!CC$406*$B$222</f>
        <v>254.52651139712322</v>
      </c>
      <c r="CD276" s="53">
        <f ca="1">Проект!CD$406*$B$222</f>
        <v>255.96564129751161</v>
      </c>
      <c r="CE276" s="53">
        <f ca="1">Проект!CE$406*$B$222</f>
        <v>257.41290824758818</v>
      </c>
      <c r="CF276" s="53">
        <f ca="1">Проект!CF$406*$B$222</f>
        <v>258.86835825541488</v>
      </c>
      <c r="CG276" s="53">
        <f ca="1">Проект!CG$406*$B$222</f>
        <v>260.33203758918989</v>
      </c>
      <c r="CH276" s="53">
        <f ca="1">Проект!CH$406*$B$222</f>
        <v>261.80399277871862</v>
      </c>
      <c r="CI276" s="53">
        <f ca="1">Проект!CI$406*$B$222</f>
        <v>263.28427061689268</v>
      </c>
      <c r="CJ276" s="53">
        <f ca="1">Проект!CJ$406*$B$222</f>
        <v>264.77291816117759</v>
      </c>
      <c r="CK276" s="53">
        <f ca="1">Проект!CK$406*$B$222</f>
        <v>266.26998273510844</v>
      </c>
      <c r="CL276" s="53">
        <f ca="1">Проект!CL$406*$B$222</f>
        <v>267.77551192979462</v>
      </c>
      <c r="CM276" s="53">
        <f ca="1">Проект!CM$406*$B$222</f>
        <v>269.28955360543256</v>
      </c>
      <c r="CN276" s="53">
        <f ca="1">Проект!CN$406*$B$222</f>
        <v>270.81215589282709</v>
      </c>
      <c r="CO276" s="53">
        <f ca="1">Проект!CO$406*$B$222</f>
        <v>272.34336719492183</v>
      </c>
      <c r="CP276" s="53">
        <f ca="1">Проект!CP$406*$B$222</f>
        <v>273.88323618833743</v>
      </c>
      <c r="CQ276" s="53">
        <f ca="1">Проект!CQ$406*$B$222</f>
        <v>275.43181182491935</v>
      </c>
      <c r="CR276" s="53">
        <f ca="1">Проект!CR$406*$B$222</f>
        <v>276.98914333329395</v>
      </c>
      <c r="CS276" s="53">
        <f ca="1">Проект!CS$406*$B$222</f>
        <v>278.55528022043319</v>
      </c>
      <c r="CT276" s="53">
        <f ca="1">Проект!CT$406*$B$222</f>
        <v>280.13027227322891</v>
      </c>
      <c r="CU276" s="53">
        <f ca="1">Проект!CU$406*$B$222</f>
        <v>281.71416956007516</v>
      </c>
      <c r="CV276" s="53">
        <f ca="1">Проект!CV$406*$B$222</f>
        <v>283.30702243246003</v>
      </c>
      <c r="CW276" s="53">
        <f ca="1">Проект!CW$406*$B$222</f>
        <v>284.90888152656601</v>
      </c>
      <c r="CX276" s="53">
        <f ca="1">Проект!CX$406*$B$222</f>
        <v>286.51979776488025</v>
      </c>
      <c r="CY276" s="53">
        <f ca="1">Проект!CY$406*$B$222</f>
        <v>288.13982235781282</v>
      </c>
      <c r="CZ276" s="53">
        <f ca="1">Проект!CZ$406*$B$222</f>
        <v>289.76900680532503</v>
      </c>
      <c r="DA276" s="53">
        <f ca="1">Проект!DA$406*$B$222</f>
        <v>291.40740289856637</v>
      </c>
      <c r="DB276" s="53">
        <f ca="1">Проект!DB$406*$B$222</f>
        <v>293.05506272152098</v>
      </c>
      <c r="DC276" s="53">
        <f ca="1">Проект!DC$406*$B$222</f>
        <v>294.71203865266369</v>
      </c>
      <c r="DD276" s="53">
        <f ca="1">Проект!DD$406*$B$222</f>
        <v>296.37838336662452</v>
      </c>
      <c r="DE276" s="53">
        <f ca="1">Проект!DE$406*$B$222</f>
        <v>298.05414983586354</v>
      </c>
      <c r="DF276" s="53">
        <f ca="1">Проект!DF$406*$B$222</f>
        <v>299.73939133235501</v>
      </c>
      <c r="DG276" s="53">
        <f ca="1">Проект!DG$406*$B$222</f>
        <v>301.43416142928044</v>
      </c>
      <c r="DH276" s="53">
        <f ca="1">Проект!DH$406*$B$222</f>
        <v>303.13851400273222</v>
      </c>
      <c r="DI276" s="53">
        <f ca="1">Проект!DI$406*$B$222</f>
        <v>304.85250323342564</v>
      </c>
      <c r="DJ276" s="53">
        <f ca="1">Проект!DJ$406*$B$222</f>
        <v>306.57618360842196</v>
      </c>
      <c r="DK276" s="53">
        <f ca="1">Проект!DK$406*$B$222</f>
        <v>308.30960992285975</v>
      </c>
      <c r="DL276" s="53">
        <f ca="1">Проект!DL$406*$B$222</f>
        <v>310.0528372816978</v>
      </c>
      <c r="DM276" s="53">
        <f ca="1">Проект!DM$406*$B$222</f>
        <v>311.80592110146603</v>
      </c>
      <c r="DN276" s="53">
        <f ca="1">Проект!DN$406*$B$222</f>
        <v>313.56891711202752</v>
      </c>
      <c r="DO276" s="53">
        <f ca="1">Проект!DO$406*$B$222</f>
        <v>315.34188135835018</v>
      </c>
      <c r="DP276" s="53">
        <f ca="1">Проект!DP$406*$B$222</f>
        <v>317.12487020228826</v>
      </c>
      <c r="DQ276" s="53">
        <f ca="1">Проект!DQ$406*$B$222</f>
        <v>318.917940324374</v>
      </c>
      <c r="DR276" s="53">
        <f ca="1">Проект!DR$406*$B$222</f>
        <v>320.72114872561986</v>
      </c>
      <c r="DS276" s="53">
        <f ca="1">Проект!DS$406*$B$222</f>
        <v>322.53455272933007</v>
      </c>
      <c r="DT276" s="53">
        <f ca="1">Проект!DT$406*$B$222</f>
        <v>324.35820998292348</v>
      </c>
      <c r="DU276" s="53">
        <f ca="1">Проект!DU$406*$B$222</f>
        <v>326.19217845976544</v>
      </c>
      <c r="DV276" s="53">
        <f ca="1">Проект!DV$406*$B$222</f>
        <v>328.03651646101139</v>
      </c>
      <c r="DW276" s="53"/>
      <c r="DX276" s="55">
        <f t="shared" ref="DX276:DX284" ca="1" si="225">SUM(G276:DW276)</f>
        <v>28685.37533165389</v>
      </c>
    </row>
    <row r="277" spans="1:128" hidden="1" x14ac:dyDescent="0.2">
      <c r="A277" s="5" t="str">
        <f ca="1">Language!A$1159</f>
        <v>Акцизы на проданные товары</v>
      </c>
      <c r="B277" s="97"/>
      <c r="C277" s="46" t="str">
        <f ca="1">Параметры!$C$70</f>
        <v>тыс. руб.</v>
      </c>
      <c r="E277" s="6" t="s">
        <v>1245</v>
      </c>
      <c r="F277" s="6" t="s">
        <v>2962</v>
      </c>
      <c r="G277" s="53">
        <f ca="1">Проект!G$879</f>
        <v>0</v>
      </c>
      <c r="H277" s="53">
        <f ca="1">Проект!H$879</f>
        <v>0</v>
      </c>
      <c r="I277" s="53">
        <f ca="1">Проект!I$879</f>
        <v>0</v>
      </c>
      <c r="J277" s="53">
        <f ca="1">Проект!J$879</f>
        <v>0</v>
      </c>
      <c r="K277" s="53">
        <f ca="1">Проект!K$879</f>
        <v>0</v>
      </c>
      <c r="L277" s="53">
        <f ca="1">Проект!L$879</f>
        <v>0</v>
      </c>
      <c r="M277" s="53">
        <f ca="1">Проект!M$879</f>
        <v>0</v>
      </c>
      <c r="N277" s="53">
        <f ca="1">Проект!N$879</f>
        <v>0</v>
      </c>
      <c r="O277" s="53">
        <f ca="1">Проект!O$879</f>
        <v>0</v>
      </c>
      <c r="P277" s="53">
        <f ca="1">Проект!P$879</f>
        <v>0</v>
      </c>
      <c r="Q277" s="53">
        <f ca="1">Проект!Q$879</f>
        <v>0</v>
      </c>
      <c r="R277" s="53">
        <f ca="1">Проект!R$879</f>
        <v>0</v>
      </c>
      <c r="S277" s="53">
        <f ca="1">Проект!S$879</f>
        <v>0</v>
      </c>
      <c r="T277" s="53">
        <f ca="1">Проект!T$879</f>
        <v>0</v>
      </c>
      <c r="U277" s="53">
        <f ca="1">Проект!U$879</f>
        <v>0</v>
      </c>
      <c r="V277" s="53">
        <f ca="1">Проект!V$879</f>
        <v>0</v>
      </c>
      <c r="W277" s="53">
        <f ca="1">Проект!W$879</f>
        <v>0</v>
      </c>
      <c r="X277" s="53">
        <f ca="1">Проект!X$879</f>
        <v>0</v>
      </c>
      <c r="Y277" s="53">
        <f ca="1">Проект!Y$879</f>
        <v>0</v>
      </c>
      <c r="Z277" s="53">
        <f ca="1">Проект!Z$879</f>
        <v>0</v>
      </c>
      <c r="AA277" s="53">
        <f ca="1">Проект!AA$879</f>
        <v>0</v>
      </c>
      <c r="AB277" s="53">
        <f ca="1">Проект!AB$879</f>
        <v>0</v>
      </c>
      <c r="AC277" s="53">
        <f ca="1">Проект!AC$879</f>
        <v>0</v>
      </c>
      <c r="AD277" s="53">
        <f ca="1">Проект!AD$879</f>
        <v>0</v>
      </c>
      <c r="AE277" s="53">
        <f ca="1">Проект!AE$879</f>
        <v>0</v>
      </c>
      <c r="AF277" s="53">
        <f ca="1">Проект!AF$879</f>
        <v>0</v>
      </c>
      <c r="AG277" s="53">
        <f ca="1">Проект!AG$879</f>
        <v>0</v>
      </c>
      <c r="AH277" s="53">
        <f ca="1">Проект!AH$879</f>
        <v>0</v>
      </c>
      <c r="AI277" s="53">
        <f ca="1">Проект!AI$879</f>
        <v>0</v>
      </c>
      <c r="AJ277" s="53">
        <f ca="1">Проект!AJ$879</f>
        <v>0</v>
      </c>
      <c r="AK277" s="53">
        <f ca="1">Проект!AK$879</f>
        <v>0</v>
      </c>
      <c r="AL277" s="53">
        <f ca="1">Проект!AL$879</f>
        <v>0</v>
      </c>
      <c r="AM277" s="53">
        <f ca="1">Проект!AM$879</f>
        <v>0</v>
      </c>
      <c r="AN277" s="53">
        <f ca="1">Проект!AN$879</f>
        <v>0</v>
      </c>
      <c r="AO277" s="53">
        <f ca="1">Проект!AO$879</f>
        <v>0</v>
      </c>
      <c r="AP277" s="53">
        <f ca="1">Проект!AP$879</f>
        <v>0</v>
      </c>
      <c r="AQ277" s="53">
        <f ca="1">Проект!AQ$879</f>
        <v>0</v>
      </c>
      <c r="AR277" s="53">
        <f ca="1">Проект!AR$879</f>
        <v>0</v>
      </c>
      <c r="AS277" s="53">
        <f ca="1">Проект!AS$879</f>
        <v>0</v>
      </c>
      <c r="AT277" s="53">
        <f ca="1">Проект!AT$879</f>
        <v>0</v>
      </c>
      <c r="AU277" s="53">
        <f ca="1">Проект!AU$879</f>
        <v>0</v>
      </c>
      <c r="AV277" s="53">
        <f ca="1">Проект!AV$879</f>
        <v>0</v>
      </c>
      <c r="AW277" s="53">
        <f ca="1">Проект!AW$879</f>
        <v>0</v>
      </c>
      <c r="AX277" s="53">
        <f ca="1">Проект!AX$879</f>
        <v>0</v>
      </c>
      <c r="AY277" s="53">
        <f ca="1">Проект!AY$879</f>
        <v>0</v>
      </c>
      <c r="AZ277" s="53">
        <f ca="1">Проект!AZ$879</f>
        <v>0</v>
      </c>
      <c r="BA277" s="53">
        <f ca="1">Проект!BA$879</f>
        <v>0</v>
      </c>
      <c r="BB277" s="53">
        <f ca="1">Проект!BB$879</f>
        <v>0</v>
      </c>
      <c r="BC277" s="53">
        <f ca="1">Проект!BC$879</f>
        <v>0</v>
      </c>
      <c r="BD277" s="53">
        <f ca="1">Проект!BD$879</f>
        <v>0</v>
      </c>
      <c r="BE277" s="53">
        <f ca="1">Проект!BE$879</f>
        <v>0</v>
      </c>
      <c r="BF277" s="53">
        <f ca="1">Проект!BF$879</f>
        <v>0</v>
      </c>
      <c r="BG277" s="53">
        <f ca="1">Проект!BG$879</f>
        <v>0</v>
      </c>
      <c r="BH277" s="53">
        <f ca="1">Проект!BH$879</f>
        <v>0</v>
      </c>
      <c r="BI277" s="53">
        <f ca="1">Проект!BI$879</f>
        <v>0</v>
      </c>
      <c r="BJ277" s="53">
        <f ca="1">Проект!BJ$879</f>
        <v>0</v>
      </c>
      <c r="BK277" s="53">
        <f ca="1">Проект!BK$879</f>
        <v>0</v>
      </c>
      <c r="BL277" s="53">
        <f ca="1">Проект!BL$879</f>
        <v>0</v>
      </c>
      <c r="BM277" s="53">
        <f ca="1">Проект!BM$879</f>
        <v>0</v>
      </c>
      <c r="BN277" s="53">
        <f ca="1">Проект!BN$879</f>
        <v>0</v>
      </c>
      <c r="BO277" s="53">
        <f ca="1">Проект!BO$879</f>
        <v>0</v>
      </c>
      <c r="BP277" s="53">
        <f ca="1">Проект!BP$879</f>
        <v>0</v>
      </c>
      <c r="BQ277" s="53">
        <f ca="1">Проект!BQ$879</f>
        <v>0</v>
      </c>
      <c r="BR277" s="53">
        <f ca="1">Проект!BR$879</f>
        <v>0</v>
      </c>
      <c r="BS277" s="53">
        <f ca="1">Проект!BS$879</f>
        <v>0</v>
      </c>
      <c r="BT277" s="53">
        <f ca="1">Проект!BT$879</f>
        <v>0</v>
      </c>
      <c r="BU277" s="53">
        <f ca="1">Проект!BU$879</f>
        <v>0</v>
      </c>
      <c r="BV277" s="53">
        <f ca="1">Проект!BV$879</f>
        <v>0</v>
      </c>
      <c r="BW277" s="53">
        <f ca="1">Проект!BW$879</f>
        <v>0</v>
      </c>
      <c r="BX277" s="53">
        <f ca="1">Проект!BX$879</f>
        <v>0</v>
      </c>
      <c r="BY277" s="53">
        <f ca="1">Проект!BY$879</f>
        <v>0</v>
      </c>
      <c r="BZ277" s="53">
        <f ca="1">Проект!BZ$879</f>
        <v>0</v>
      </c>
      <c r="CA277" s="53">
        <f ca="1">Проект!CA$879</f>
        <v>0</v>
      </c>
      <c r="CB277" s="53">
        <f ca="1">Проект!CB$879</f>
        <v>0</v>
      </c>
      <c r="CC277" s="53">
        <f ca="1">Проект!CC$879</f>
        <v>0</v>
      </c>
      <c r="CD277" s="53">
        <f ca="1">Проект!CD$879</f>
        <v>0</v>
      </c>
      <c r="CE277" s="53">
        <f ca="1">Проект!CE$879</f>
        <v>0</v>
      </c>
      <c r="CF277" s="53">
        <f ca="1">Проект!CF$879</f>
        <v>0</v>
      </c>
      <c r="CG277" s="53">
        <f ca="1">Проект!CG$879</f>
        <v>0</v>
      </c>
      <c r="CH277" s="53">
        <f ca="1">Проект!CH$879</f>
        <v>0</v>
      </c>
      <c r="CI277" s="53">
        <f ca="1">Проект!CI$879</f>
        <v>0</v>
      </c>
      <c r="CJ277" s="53">
        <f ca="1">Проект!CJ$879</f>
        <v>0</v>
      </c>
      <c r="CK277" s="53">
        <f ca="1">Проект!CK$879</f>
        <v>0</v>
      </c>
      <c r="CL277" s="53">
        <f ca="1">Проект!CL$879</f>
        <v>0</v>
      </c>
      <c r="CM277" s="53">
        <f ca="1">Проект!CM$879</f>
        <v>0</v>
      </c>
      <c r="CN277" s="53">
        <f ca="1">Проект!CN$879</f>
        <v>0</v>
      </c>
      <c r="CO277" s="53">
        <f ca="1">Проект!CO$879</f>
        <v>0</v>
      </c>
      <c r="CP277" s="53">
        <f ca="1">Проект!CP$879</f>
        <v>0</v>
      </c>
      <c r="CQ277" s="53">
        <f ca="1">Проект!CQ$879</f>
        <v>0</v>
      </c>
      <c r="CR277" s="53">
        <f ca="1">Проект!CR$879</f>
        <v>0</v>
      </c>
      <c r="CS277" s="53">
        <f ca="1">Проект!CS$879</f>
        <v>0</v>
      </c>
      <c r="CT277" s="53">
        <f ca="1">Проект!CT$879</f>
        <v>0</v>
      </c>
      <c r="CU277" s="53">
        <f ca="1">Проект!CU$879</f>
        <v>0</v>
      </c>
      <c r="CV277" s="53">
        <f ca="1">Проект!CV$879</f>
        <v>0</v>
      </c>
      <c r="CW277" s="53">
        <f ca="1">Проект!CW$879</f>
        <v>0</v>
      </c>
      <c r="CX277" s="53">
        <f ca="1">Проект!CX$879</f>
        <v>0</v>
      </c>
      <c r="CY277" s="53">
        <f ca="1">Проект!CY$879</f>
        <v>0</v>
      </c>
      <c r="CZ277" s="53">
        <f ca="1">Проект!CZ$879</f>
        <v>0</v>
      </c>
      <c r="DA277" s="53">
        <f ca="1">Проект!DA$879</f>
        <v>0</v>
      </c>
      <c r="DB277" s="53">
        <f ca="1">Проект!DB$879</f>
        <v>0</v>
      </c>
      <c r="DC277" s="53">
        <f ca="1">Проект!DC$879</f>
        <v>0</v>
      </c>
      <c r="DD277" s="53">
        <f ca="1">Проект!DD$879</f>
        <v>0</v>
      </c>
      <c r="DE277" s="53">
        <f ca="1">Проект!DE$879</f>
        <v>0</v>
      </c>
      <c r="DF277" s="53">
        <f ca="1">Проект!DF$879</f>
        <v>0</v>
      </c>
      <c r="DG277" s="53">
        <f ca="1">Проект!DG$879</f>
        <v>0</v>
      </c>
      <c r="DH277" s="53">
        <f ca="1">Проект!DH$879</f>
        <v>0</v>
      </c>
      <c r="DI277" s="53">
        <f ca="1">Проект!DI$879</f>
        <v>0</v>
      </c>
      <c r="DJ277" s="53">
        <f ca="1">Проект!DJ$879</f>
        <v>0</v>
      </c>
      <c r="DK277" s="53">
        <f ca="1">Проект!DK$879</f>
        <v>0</v>
      </c>
      <c r="DL277" s="53">
        <f ca="1">Проект!DL$879</f>
        <v>0</v>
      </c>
      <c r="DM277" s="53">
        <f ca="1">Проект!DM$879</f>
        <v>0</v>
      </c>
      <c r="DN277" s="53">
        <f ca="1">Проект!DN$879</f>
        <v>0</v>
      </c>
      <c r="DO277" s="53">
        <f ca="1">Проект!DO$879</f>
        <v>0</v>
      </c>
      <c r="DP277" s="53">
        <f ca="1">Проект!DP$879</f>
        <v>0</v>
      </c>
      <c r="DQ277" s="53">
        <f ca="1">Проект!DQ$879</f>
        <v>0</v>
      </c>
      <c r="DR277" s="53">
        <f ca="1">Проект!DR$879</f>
        <v>0</v>
      </c>
      <c r="DS277" s="53">
        <f ca="1">Проект!DS$879</f>
        <v>0</v>
      </c>
      <c r="DT277" s="53">
        <f ca="1">Проект!DT$879</f>
        <v>0</v>
      </c>
      <c r="DU277" s="53">
        <f ca="1">Проект!DU$879</f>
        <v>0</v>
      </c>
      <c r="DV277" s="53">
        <f ca="1">Проект!DV$879</f>
        <v>0</v>
      </c>
      <c r="DW277" s="53"/>
      <c r="DX277" s="55">
        <f t="shared" ca="1" si="225"/>
        <v>0</v>
      </c>
    </row>
    <row r="278" spans="1:128" hidden="1" x14ac:dyDescent="0.2">
      <c r="A278" s="5" t="str">
        <f ca="1">Language!A$1160</f>
        <v>Импортная пошлина на сырье и материалы</v>
      </c>
      <c r="B278" s="97"/>
      <c r="C278" s="46" t="str">
        <f ca="1">Параметры!$C$70</f>
        <v>тыс. руб.</v>
      </c>
      <c r="E278" s="6" t="s">
        <v>1246</v>
      </c>
      <c r="F278" s="6" t="s">
        <v>2962</v>
      </c>
      <c r="G278" s="53">
        <f ca="1">Проект!G$880</f>
        <v>0</v>
      </c>
      <c r="H278" s="53">
        <f ca="1">Проект!H$880</f>
        <v>0</v>
      </c>
      <c r="I278" s="53">
        <f ca="1">Проект!I$880</f>
        <v>0</v>
      </c>
      <c r="J278" s="53">
        <f ca="1">Проект!J$880</f>
        <v>0</v>
      </c>
      <c r="K278" s="53">
        <f ca="1">Проект!K$880</f>
        <v>0</v>
      </c>
      <c r="L278" s="53">
        <f ca="1">Проект!L$880</f>
        <v>0</v>
      </c>
      <c r="M278" s="53">
        <f ca="1">Проект!M$880</f>
        <v>0</v>
      </c>
      <c r="N278" s="53">
        <f ca="1">Проект!N$880</f>
        <v>0</v>
      </c>
      <c r="O278" s="53">
        <f ca="1">Проект!O$880</f>
        <v>0</v>
      </c>
      <c r="P278" s="53">
        <f ca="1">Проект!P$880</f>
        <v>0</v>
      </c>
      <c r="Q278" s="53">
        <f ca="1">Проект!Q$880</f>
        <v>0</v>
      </c>
      <c r="R278" s="53">
        <f ca="1">Проект!R$880</f>
        <v>0</v>
      </c>
      <c r="S278" s="53">
        <f ca="1">Проект!S$880</f>
        <v>0</v>
      </c>
      <c r="T278" s="53">
        <f ca="1">Проект!T$880</f>
        <v>0</v>
      </c>
      <c r="U278" s="53">
        <f ca="1">Проект!U$880</f>
        <v>0</v>
      </c>
      <c r="V278" s="53">
        <f ca="1">Проект!V$880</f>
        <v>0</v>
      </c>
      <c r="W278" s="53">
        <f ca="1">Проект!W$880</f>
        <v>0</v>
      </c>
      <c r="X278" s="53">
        <f ca="1">Проект!X$880</f>
        <v>0</v>
      </c>
      <c r="Y278" s="53">
        <f ca="1">Проект!Y$880</f>
        <v>0</v>
      </c>
      <c r="Z278" s="53">
        <f ca="1">Проект!Z$880</f>
        <v>0</v>
      </c>
      <c r="AA278" s="53">
        <f ca="1">Проект!AA$880</f>
        <v>0</v>
      </c>
      <c r="AB278" s="53">
        <f ca="1">Проект!AB$880</f>
        <v>0</v>
      </c>
      <c r="AC278" s="53">
        <f ca="1">Проект!AC$880</f>
        <v>0</v>
      </c>
      <c r="AD278" s="53">
        <f ca="1">Проект!AD$880</f>
        <v>0</v>
      </c>
      <c r="AE278" s="53">
        <f ca="1">Проект!AE$880</f>
        <v>0</v>
      </c>
      <c r="AF278" s="53">
        <f ca="1">Проект!AF$880</f>
        <v>0</v>
      </c>
      <c r="AG278" s="53">
        <f ca="1">Проект!AG$880</f>
        <v>0</v>
      </c>
      <c r="AH278" s="53">
        <f ca="1">Проект!AH$880</f>
        <v>0</v>
      </c>
      <c r="AI278" s="53">
        <f ca="1">Проект!AI$880</f>
        <v>0</v>
      </c>
      <c r="AJ278" s="53">
        <f ca="1">Проект!AJ$880</f>
        <v>0</v>
      </c>
      <c r="AK278" s="53">
        <f ca="1">Проект!AK$880</f>
        <v>0</v>
      </c>
      <c r="AL278" s="53">
        <f ca="1">Проект!AL$880</f>
        <v>0</v>
      </c>
      <c r="AM278" s="53">
        <f ca="1">Проект!AM$880</f>
        <v>0</v>
      </c>
      <c r="AN278" s="53">
        <f ca="1">Проект!AN$880</f>
        <v>0</v>
      </c>
      <c r="AO278" s="53">
        <f ca="1">Проект!AO$880</f>
        <v>0</v>
      </c>
      <c r="AP278" s="53">
        <f ca="1">Проект!AP$880</f>
        <v>0</v>
      </c>
      <c r="AQ278" s="53">
        <f ca="1">Проект!AQ$880</f>
        <v>0</v>
      </c>
      <c r="AR278" s="53">
        <f ca="1">Проект!AR$880</f>
        <v>0</v>
      </c>
      <c r="AS278" s="53">
        <f ca="1">Проект!AS$880</f>
        <v>0</v>
      </c>
      <c r="AT278" s="53">
        <f ca="1">Проект!AT$880</f>
        <v>0</v>
      </c>
      <c r="AU278" s="53">
        <f ca="1">Проект!AU$880</f>
        <v>0</v>
      </c>
      <c r="AV278" s="53">
        <f ca="1">Проект!AV$880</f>
        <v>0</v>
      </c>
      <c r="AW278" s="53">
        <f ca="1">Проект!AW$880</f>
        <v>0</v>
      </c>
      <c r="AX278" s="53">
        <f ca="1">Проект!AX$880</f>
        <v>0</v>
      </c>
      <c r="AY278" s="53">
        <f ca="1">Проект!AY$880</f>
        <v>0</v>
      </c>
      <c r="AZ278" s="53">
        <f ca="1">Проект!AZ$880</f>
        <v>0</v>
      </c>
      <c r="BA278" s="53">
        <f ca="1">Проект!BA$880</f>
        <v>0</v>
      </c>
      <c r="BB278" s="53">
        <f ca="1">Проект!BB$880</f>
        <v>0</v>
      </c>
      <c r="BC278" s="53">
        <f ca="1">Проект!BC$880</f>
        <v>0</v>
      </c>
      <c r="BD278" s="53">
        <f ca="1">Проект!BD$880</f>
        <v>0</v>
      </c>
      <c r="BE278" s="53">
        <f ca="1">Проект!BE$880</f>
        <v>0</v>
      </c>
      <c r="BF278" s="53">
        <f ca="1">Проект!BF$880</f>
        <v>0</v>
      </c>
      <c r="BG278" s="53">
        <f ca="1">Проект!BG$880</f>
        <v>0</v>
      </c>
      <c r="BH278" s="53">
        <f ca="1">Проект!BH$880</f>
        <v>0</v>
      </c>
      <c r="BI278" s="53">
        <f ca="1">Проект!BI$880</f>
        <v>0</v>
      </c>
      <c r="BJ278" s="53">
        <f ca="1">Проект!BJ$880</f>
        <v>0</v>
      </c>
      <c r="BK278" s="53">
        <f ca="1">Проект!BK$880</f>
        <v>0</v>
      </c>
      <c r="BL278" s="53">
        <f ca="1">Проект!BL$880</f>
        <v>0</v>
      </c>
      <c r="BM278" s="53">
        <f ca="1">Проект!BM$880</f>
        <v>0</v>
      </c>
      <c r="BN278" s="53">
        <f ca="1">Проект!BN$880</f>
        <v>0</v>
      </c>
      <c r="BO278" s="53">
        <f ca="1">Проект!BO$880</f>
        <v>0</v>
      </c>
      <c r="BP278" s="53">
        <f ca="1">Проект!BP$880</f>
        <v>0</v>
      </c>
      <c r="BQ278" s="53">
        <f ca="1">Проект!BQ$880</f>
        <v>0</v>
      </c>
      <c r="BR278" s="53">
        <f ca="1">Проект!BR$880</f>
        <v>0</v>
      </c>
      <c r="BS278" s="53">
        <f ca="1">Проект!BS$880</f>
        <v>0</v>
      </c>
      <c r="BT278" s="53">
        <f ca="1">Проект!BT$880</f>
        <v>0</v>
      </c>
      <c r="BU278" s="53">
        <f ca="1">Проект!BU$880</f>
        <v>0</v>
      </c>
      <c r="BV278" s="53">
        <f ca="1">Проект!BV$880</f>
        <v>0</v>
      </c>
      <c r="BW278" s="53">
        <f ca="1">Проект!BW$880</f>
        <v>0</v>
      </c>
      <c r="BX278" s="53">
        <f ca="1">Проект!BX$880</f>
        <v>0</v>
      </c>
      <c r="BY278" s="53">
        <f ca="1">Проект!BY$880</f>
        <v>0</v>
      </c>
      <c r="BZ278" s="53">
        <f ca="1">Проект!BZ$880</f>
        <v>0</v>
      </c>
      <c r="CA278" s="53">
        <f ca="1">Проект!CA$880</f>
        <v>0</v>
      </c>
      <c r="CB278" s="53">
        <f ca="1">Проект!CB$880</f>
        <v>0</v>
      </c>
      <c r="CC278" s="53">
        <f ca="1">Проект!CC$880</f>
        <v>0</v>
      </c>
      <c r="CD278" s="53">
        <f ca="1">Проект!CD$880</f>
        <v>0</v>
      </c>
      <c r="CE278" s="53">
        <f ca="1">Проект!CE$880</f>
        <v>0</v>
      </c>
      <c r="CF278" s="53">
        <f ca="1">Проект!CF$880</f>
        <v>0</v>
      </c>
      <c r="CG278" s="53">
        <f ca="1">Проект!CG$880</f>
        <v>0</v>
      </c>
      <c r="CH278" s="53">
        <f ca="1">Проект!CH$880</f>
        <v>0</v>
      </c>
      <c r="CI278" s="53">
        <f ca="1">Проект!CI$880</f>
        <v>0</v>
      </c>
      <c r="CJ278" s="53">
        <f ca="1">Проект!CJ$880</f>
        <v>0</v>
      </c>
      <c r="CK278" s="53">
        <f ca="1">Проект!CK$880</f>
        <v>0</v>
      </c>
      <c r="CL278" s="53">
        <f ca="1">Проект!CL$880</f>
        <v>0</v>
      </c>
      <c r="CM278" s="53">
        <f ca="1">Проект!CM$880</f>
        <v>0</v>
      </c>
      <c r="CN278" s="53">
        <f ca="1">Проект!CN$880</f>
        <v>0</v>
      </c>
      <c r="CO278" s="53">
        <f ca="1">Проект!CO$880</f>
        <v>0</v>
      </c>
      <c r="CP278" s="53">
        <f ca="1">Проект!CP$880</f>
        <v>0</v>
      </c>
      <c r="CQ278" s="53">
        <f ca="1">Проект!CQ$880</f>
        <v>0</v>
      </c>
      <c r="CR278" s="53">
        <f ca="1">Проект!CR$880</f>
        <v>0</v>
      </c>
      <c r="CS278" s="53">
        <f ca="1">Проект!CS$880</f>
        <v>0</v>
      </c>
      <c r="CT278" s="53">
        <f ca="1">Проект!CT$880</f>
        <v>0</v>
      </c>
      <c r="CU278" s="53">
        <f ca="1">Проект!CU$880</f>
        <v>0</v>
      </c>
      <c r="CV278" s="53">
        <f ca="1">Проект!CV$880</f>
        <v>0</v>
      </c>
      <c r="CW278" s="53">
        <f ca="1">Проект!CW$880</f>
        <v>0</v>
      </c>
      <c r="CX278" s="53">
        <f ca="1">Проект!CX$880</f>
        <v>0</v>
      </c>
      <c r="CY278" s="53">
        <f ca="1">Проект!CY$880</f>
        <v>0</v>
      </c>
      <c r="CZ278" s="53">
        <f ca="1">Проект!CZ$880</f>
        <v>0</v>
      </c>
      <c r="DA278" s="53">
        <f ca="1">Проект!DA$880</f>
        <v>0</v>
      </c>
      <c r="DB278" s="53">
        <f ca="1">Проект!DB$880</f>
        <v>0</v>
      </c>
      <c r="DC278" s="53">
        <f ca="1">Проект!DC$880</f>
        <v>0</v>
      </c>
      <c r="DD278" s="53">
        <f ca="1">Проект!DD$880</f>
        <v>0</v>
      </c>
      <c r="DE278" s="53">
        <f ca="1">Проект!DE$880</f>
        <v>0</v>
      </c>
      <c r="DF278" s="53">
        <f ca="1">Проект!DF$880</f>
        <v>0</v>
      </c>
      <c r="DG278" s="53">
        <f ca="1">Проект!DG$880</f>
        <v>0</v>
      </c>
      <c r="DH278" s="53">
        <f ca="1">Проект!DH$880</f>
        <v>0</v>
      </c>
      <c r="DI278" s="53">
        <f ca="1">Проект!DI$880</f>
        <v>0</v>
      </c>
      <c r="DJ278" s="53">
        <f ca="1">Проект!DJ$880</f>
        <v>0</v>
      </c>
      <c r="DK278" s="53">
        <f ca="1">Проект!DK$880</f>
        <v>0</v>
      </c>
      <c r="DL278" s="53">
        <f ca="1">Проект!DL$880</f>
        <v>0</v>
      </c>
      <c r="DM278" s="53">
        <f ca="1">Проект!DM$880</f>
        <v>0</v>
      </c>
      <c r="DN278" s="53">
        <f ca="1">Проект!DN$880</f>
        <v>0</v>
      </c>
      <c r="DO278" s="53">
        <f ca="1">Проект!DO$880</f>
        <v>0</v>
      </c>
      <c r="DP278" s="53">
        <f ca="1">Проект!DP$880</f>
        <v>0</v>
      </c>
      <c r="DQ278" s="53">
        <f ca="1">Проект!DQ$880</f>
        <v>0</v>
      </c>
      <c r="DR278" s="53">
        <f ca="1">Проект!DR$880</f>
        <v>0</v>
      </c>
      <c r="DS278" s="53">
        <f ca="1">Проект!DS$880</f>
        <v>0</v>
      </c>
      <c r="DT278" s="53">
        <f ca="1">Проект!DT$880</f>
        <v>0</v>
      </c>
      <c r="DU278" s="53">
        <f ca="1">Проект!DU$880</f>
        <v>0</v>
      </c>
      <c r="DV278" s="53">
        <f ca="1">Проект!DV$880</f>
        <v>0</v>
      </c>
      <c r="DW278" s="53"/>
      <c r="DX278" s="55">
        <f t="shared" ca="1" si="225"/>
        <v>0</v>
      </c>
    </row>
    <row r="279" spans="1:128" hidden="1" x14ac:dyDescent="0.2">
      <c r="A279" s="5" t="str">
        <f ca="1">Language!A$1161</f>
        <v>Импортная пошлина на оборудование</v>
      </c>
      <c r="B279" s="97"/>
      <c r="C279" s="46" t="str">
        <f ca="1">Параметры!$C$70</f>
        <v>тыс. руб.</v>
      </c>
      <c r="E279" s="6" t="s">
        <v>1247</v>
      </c>
      <c r="F279" s="6" t="s">
        <v>2962</v>
      </c>
      <c r="G279" s="53">
        <f>Проект!G$881</f>
        <v>0</v>
      </c>
      <c r="H279" s="53">
        <f>Проект!H$881</f>
        <v>0</v>
      </c>
      <c r="I279" s="53">
        <f>Проект!I$881</f>
        <v>0</v>
      </c>
      <c r="J279" s="53">
        <f>Проект!J$881</f>
        <v>0</v>
      </c>
      <c r="K279" s="53">
        <f>Проект!K$881</f>
        <v>0</v>
      </c>
      <c r="L279" s="53">
        <f>Проект!L$881</f>
        <v>0</v>
      </c>
      <c r="M279" s="53">
        <f>Проект!M$881</f>
        <v>0</v>
      </c>
      <c r="N279" s="53">
        <f>Проект!N$881</f>
        <v>0</v>
      </c>
      <c r="O279" s="53">
        <f>Проект!O$881</f>
        <v>0</v>
      </c>
      <c r="P279" s="53">
        <f>Проект!P$881</f>
        <v>0</v>
      </c>
      <c r="Q279" s="53">
        <f>Проект!Q$881</f>
        <v>0</v>
      </c>
      <c r="R279" s="53">
        <f>Проект!R$881</f>
        <v>0</v>
      </c>
      <c r="S279" s="53">
        <f>Проект!S$881</f>
        <v>0</v>
      </c>
      <c r="T279" s="53">
        <f>Проект!T$881</f>
        <v>0</v>
      </c>
      <c r="U279" s="53">
        <f>Проект!U$881</f>
        <v>0</v>
      </c>
      <c r="V279" s="53">
        <f>Проект!V$881</f>
        <v>0</v>
      </c>
      <c r="W279" s="53">
        <f>Проект!W$881</f>
        <v>0</v>
      </c>
      <c r="X279" s="53">
        <f>Проект!X$881</f>
        <v>0</v>
      </c>
      <c r="Y279" s="53">
        <f>Проект!Y$881</f>
        <v>0</v>
      </c>
      <c r="Z279" s="53">
        <f>Проект!Z$881</f>
        <v>0</v>
      </c>
      <c r="AA279" s="53">
        <f>Проект!AA$881</f>
        <v>0</v>
      </c>
      <c r="AB279" s="53">
        <f>Проект!AB$881</f>
        <v>0</v>
      </c>
      <c r="AC279" s="53">
        <f>Проект!AC$881</f>
        <v>0</v>
      </c>
      <c r="AD279" s="53">
        <f>Проект!AD$881</f>
        <v>0</v>
      </c>
      <c r="AE279" s="53">
        <f>Проект!AE$881</f>
        <v>0</v>
      </c>
      <c r="AF279" s="53">
        <f>Проект!AF$881</f>
        <v>0</v>
      </c>
      <c r="AG279" s="53">
        <f>Проект!AG$881</f>
        <v>0</v>
      </c>
      <c r="AH279" s="53">
        <f>Проект!AH$881</f>
        <v>0</v>
      </c>
      <c r="AI279" s="53">
        <f>Проект!AI$881</f>
        <v>0</v>
      </c>
      <c r="AJ279" s="53">
        <f>Проект!AJ$881</f>
        <v>0</v>
      </c>
      <c r="AK279" s="53">
        <f>Проект!AK$881</f>
        <v>0</v>
      </c>
      <c r="AL279" s="53">
        <f>Проект!AL$881</f>
        <v>0</v>
      </c>
      <c r="AM279" s="53">
        <f>Проект!AM$881</f>
        <v>0</v>
      </c>
      <c r="AN279" s="53">
        <f>Проект!AN$881</f>
        <v>0</v>
      </c>
      <c r="AO279" s="53">
        <f>Проект!AO$881</f>
        <v>0</v>
      </c>
      <c r="AP279" s="53">
        <f>Проект!AP$881</f>
        <v>0</v>
      </c>
      <c r="AQ279" s="53">
        <f>Проект!AQ$881</f>
        <v>0</v>
      </c>
      <c r="AR279" s="53">
        <f>Проект!AR$881</f>
        <v>0</v>
      </c>
      <c r="AS279" s="53">
        <f>Проект!AS$881</f>
        <v>0</v>
      </c>
      <c r="AT279" s="53">
        <f>Проект!AT$881</f>
        <v>0</v>
      </c>
      <c r="AU279" s="53">
        <f>Проект!AU$881</f>
        <v>0</v>
      </c>
      <c r="AV279" s="53">
        <f>Проект!AV$881</f>
        <v>0</v>
      </c>
      <c r="AW279" s="53">
        <f>Проект!AW$881</f>
        <v>0</v>
      </c>
      <c r="AX279" s="53">
        <f>Проект!AX$881</f>
        <v>0</v>
      </c>
      <c r="AY279" s="53">
        <f>Проект!AY$881</f>
        <v>0</v>
      </c>
      <c r="AZ279" s="53">
        <f>Проект!AZ$881</f>
        <v>0</v>
      </c>
      <c r="BA279" s="53">
        <f>Проект!BA$881</f>
        <v>0</v>
      </c>
      <c r="BB279" s="53">
        <f>Проект!BB$881</f>
        <v>0</v>
      </c>
      <c r="BC279" s="53">
        <f>Проект!BC$881</f>
        <v>0</v>
      </c>
      <c r="BD279" s="53">
        <f>Проект!BD$881</f>
        <v>0</v>
      </c>
      <c r="BE279" s="53">
        <f>Проект!BE$881</f>
        <v>0</v>
      </c>
      <c r="BF279" s="53">
        <f>Проект!BF$881</f>
        <v>0</v>
      </c>
      <c r="BG279" s="53">
        <f>Проект!BG$881</f>
        <v>0</v>
      </c>
      <c r="BH279" s="53">
        <f>Проект!BH$881</f>
        <v>0</v>
      </c>
      <c r="BI279" s="53">
        <f>Проект!BI$881</f>
        <v>0</v>
      </c>
      <c r="BJ279" s="53">
        <f>Проект!BJ$881</f>
        <v>0</v>
      </c>
      <c r="BK279" s="53">
        <f>Проект!BK$881</f>
        <v>0</v>
      </c>
      <c r="BL279" s="53">
        <f>Проект!BL$881</f>
        <v>0</v>
      </c>
      <c r="BM279" s="53">
        <f>Проект!BM$881</f>
        <v>0</v>
      </c>
      <c r="BN279" s="53">
        <f>Проект!BN$881</f>
        <v>0</v>
      </c>
      <c r="BO279" s="53">
        <f>Проект!BO$881</f>
        <v>0</v>
      </c>
      <c r="BP279" s="53">
        <f>Проект!BP$881</f>
        <v>0</v>
      </c>
      <c r="BQ279" s="53">
        <f>Проект!BQ$881</f>
        <v>0</v>
      </c>
      <c r="BR279" s="53">
        <f>Проект!BR$881</f>
        <v>0</v>
      </c>
      <c r="BS279" s="53">
        <f>Проект!BS$881</f>
        <v>0</v>
      </c>
      <c r="BT279" s="53">
        <f>Проект!BT$881</f>
        <v>0</v>
      </c>
      <c r="BU279" s="53">
        <f>Проект!BU$881</f>
        <v>0</v>
      </c>
      <c r="BV279" s="53">
        <f>Проект!BV$881</f>
        <v>0</v>
      </c>
      <c r="BW279" s="53">
        <f>Проект!BW$881</f>
        <v>0</v>
      </c>
      <c r="BX279" s="53">
        <f>Проект!BX$881</f>
        <v>0</v>
      </c>
      <c r="BY279" s="53">
        <f>Проект!BY$881</f>
        <v>0</v>
      </c>
      <c r="BZ279" s="53">
        <f>Проект!BZ$881</f>
        <v>0</v>
      </c>
      <c r="CA279" s="53">
        <f>Проект!CA$881</f>
        <v>0</v>
      </c>
      <c r="CB279" s="53">
        <f>Проект!CB$881</f>
        <v>0</v>
      </c>
      <c r="CC279" s="53">
        <f>Проект!CC$881</f>
        <v>0</v>
      </c>
      <c r="CD279" s="53">
        <f>Проект!CD$881</f>
        <v>0</v>
      </c>
      <c r="CE279" s="53">
        <f>Проект!CE$881</f>
        <v>0</v>
      </c>
      <c r="CF279" s="53">
        <f>Проект!CF$881</f>
        <v>0</v>
      </c>
      <c r="CG279" s="53">
        <f>Проект!CG$881</f>
        <v>0</v>
      </c>
      <c r="CH279" s="53">
        <f>Проект!CH$881</f>
        <v>0</v>
      </c>
      <c r="CI279" s="53">
        <f>Проект!CI$881</f>
        <v>0</v>
      </c>
      <c r="CJ279" s="53">
        <f>Проект!CJ$881</f>
        <v>0</v>
      </c>
      <c r="CK279" s="53">
        <f>Проект!CK$881</f>
        <v>0</v>
      </c>
      <c r="CL279" s="53">
        <f>Проект!CL$881</f>
        <v>0</v>
      </c>
      <c r="CM279" s="53">
        <f>Проект!CM$881</f>
        <v>0</v>
      </c>
      <c r="CN279" s="53">
        <f>Проект!CN$881</f>
        <v>0</v>
      </c>
      <c r="CO279" s="53">
        <f>Проект!CO$881</f>
        <v>0</v>
      </c>
      <c r="CP279" s="53">
        <f>Проект!CP$881</f>
        <v>0</v>
      </c>
      <c r="CQ279" s="53">
        <f>Проект!CQ$881</f>
        <v>0</v>
      </c>
      <c r="CR279" s="53">
        <f>Проект!CR$881</f>
        <v>0</v>
      </c>
      <c r="CS279" s="53">
        <f>Проект!CS$881</f>
        <v>0</v>
      </c>
      <c r="CT279" s="53">
        <f>Проект!CT$881</f>
        <v>0</v>
      </c>
      <c r="CU279" s="53">
        <f>Проект!CU$881</f>
        <v>0</v>
      </c>
      <c r="CV279" s="53">
        <f>Проект!CV$881</f>
        <v>0</v>
      </c>
      <c r="CW279" s="53">
        <f>Проект!CW$881</f>
        <v>0</v>
      </c>
      <c r="CX279" s="53">
        <f>Проект!CX$881</f>
        <v>0</v>
      </c>
      <c r="CY279" s="53">
        <f>Проект!CY$881</f>
        <v>0</v>
      </c>
      <c r="CZ279" s="53">
        <f>Проект!CZ$881</f>
        <v>0</v>
      </c>
      <c r="DA279" s="53">
        <f>Проект!DA$881</f>
        <v>0</v>
      </c>
      <c r="DB279" s="53">
        <f>Проект!DB$881</f>
        <v>0</v>
      </c>
      <c r="DC279" s="53">
        <f>Проект!DC$881</f>
        <v>0</v>
      </c>
      <c r="DD279" s="53">
        <f>Проект!DD$881</f>
        <v>0</v>
      </c>
      <c r="DE279" s="53">
        <f>Проект!DE$881</f>
        <v>0</v>
      </c>
      <c r="DF279" s="53">
        <f>Проект!DF$881</f>
        <v>0</v>
      </c>
      <c r="DG279" s="53">
        <f>Проект!DG$881</f>
        <v>0</v>
      </c>
      <c r="DH279" s="53">
        <f>Проект!DH$881</f>
        <v>0</v>
      </c>
      <c r="DI279" s="53">
        <f>Проект!DI$881</f>
        <v>0</v>
      </c>
      <c r="DJ279" s="53">
        <f>Проект!DJ$881</f>
        <v>0</v>
      </c>
      <c r="DK279" s="53">
        <f>Проект!DK$881</f>
        <v>0</v>
      </c>
      <c r="DL279" s="53">
        <f>Проект!DL$881</f>
        <v>0</v>
      </c>
      <c r="DM279" s="53">
        <f>Проект!DM$881</f>
        <v>0</v>
      </c>
      <c r="DN279" s="53">
        <f>Проект!DN$881</f>
        <v>0</v>
      </c>
      <c r="DO279" s="53">
        <f>Проект!DO$881</f>
        <v>0</v>
      </c>
      <c r="DP279" s="53">
        <f>Проект!DP$881</f>
        <v>0</v>
      </c>
      <c r="DQ279" s="53">
        <f>Проект!DQ$881</f>
        <v>0</v>
      </c>
      <c r="DR279" s="53">
        <f>Проект!DR$881</f>
        <v>0</v>
      </c>
      <c r="DS279" s="53">
        <f>Проект!DS$881</f>
        <v>0</v>
      </c>
      <c r="DT279" s="53">
        <f>Проект!DT$881</f>
        <v>0</v>
      </c>
      <c r="DU279" s="53">
        <f>Проект!DU$881</f>
        <v>0</v>
      </c>
      <c r="DV279" s="53">
        <f>Проект!DV$881</f>
        <v>0</v>
      </c>
      <c r="DW279" s="53"/>
      <c r="DX279" s="55">
        <f t="shared" si="225"/>
        <v>0</v>
      </c>
    </row>
    <row r="280" spans="1:128" hidden="1" collapsed="1" x14ac:dyDescent="0.2">
      <c r="A280" s="10" t="str">
        <f ca="1">Language!A$1420</f>
        <v>Налог на добавленную стоимость</v>
      </c>
      <c r="B280" s="72"/>
      <c r="C280" s="46" t="str">
        <f ca="1">Параметры!$C$70</f>
        <v>тыс. руб.</v>
      </c>
      <c r="E280" s="6" t="s">
        <v>1248</v>
      </c>
      <c r="F280" s="6" t="s">
        <v>2962</v>
      </c>
      <c r="G280" s="53">
        <f ca="1">Проект!G$885</f>
        <v>0</v>
      </c>
      <c r="H280" s="53">
        <f ca="1">Проект!H$885</f>
        <v>0</v>
      </c>
      <c r="I280" s="53">
        <f ca="1">Проект!I$885</f>
        <v>0</v>
      </c>
      <c r="J280" s="53">
        <f ca="1">Проект!J$885</f>
        <v>0</v>
      </c>
      <c r="K280" s="53">
        <f ca="1">Проект!K$885</f>
        <v>0</v>
      </c>
      <c r="L280" s="53">
        <f ca="1">Проект!L$885</f>
        <v>0</v>
      </c>
      <c r="M280" s="53">
        <f ca="1">Проект!M$885</f>
        <v>0</v>
      </c>
      <c r="N280" s="53">
        <f ca="1">Проект!N$885</f>
        <v>0</v>
      </c>
      <c r="O280" s="53">
        <f ca="1">Проект!O$885</f>
        <v>0</v>
      </c>
      <c r="P280" s="53">
        <f ca="1">Проект!P$885</f>
        <v>0</v>
      </c>
      <c r="Q280" s="53">
        <f ca="1">Проект!Q$885</f>
        <v>3743.2623407985047</v>
      </c>
      <c r="R280" s="53">
        <f ca="1">Проект!R$885</f>
        <v>10249.711604102051</v>
      </c>
      <c r="S280" s="53">
        <f ca="1">Проект!S$885</f>
        <v>10307.664963690633</v>
      </c>
      <c r="T280" s="53">
        <f ca="1">Проект!T$885</f>
        <v>10365.945999999996</v>
      </c>
      <c r="U280" s="53">
        <f ca="1">Проект!U$885</f>
        <v>10424.556565761981</v>
      </c>
      <c r="V280" s="53">
        <f ca="1">Проект!V$885</f>
        <v>10483.498524184042</v>
      </c>
      <c r="W280" s="53">
        <f ca="1">Проект!W$885</f>
        <v>6505.1824018892539</v>
      </c>
      <c r="X280" s="53">
        <f ca="1">Проект!X$885</f>
        <v>6541.9636489611157</v>
      </c>
      <c r="Y280" s="53">
        <f ca="1">Проект!Y$885</f>
        <v>6578.9528625514859</v>
      </c>
      <c r="Z280" s="53">
        <f ca="1">Проект!Z$885</f>
        <v>6616.1512185332149</v>
      </c>
      <c r="AA280" s="53">
        <f ca="1">Проект!AA$885</f>
        <v>6776.1762092961271</v>
      </c>
      <c r="AB280" s="53">
        <f ca="1">Проект!AB$885</f>
        <v>10844.215195118009</v>
      </c>
      <c r="AC280" s="53">
        <f ca="1">Проект!AC$885</f>
        <v>10905.529964443531</v>
      </c>
      <c r="AD280" s="53">
        <f ca="1">Проект!AD$885</f>
        <v>10967.191416389192</v>
      </c>
      <c r="AE280" s="53">
        <f ca="1">Проект!AE$885</f>
        <v>11029.201511148962</v>
      </c>
      <c r="AF280" s="53">
        <f ca="1">Проект!AF$885</f>
        <v>11091.562219999991</v>
      </c>
      <c r="AG280" s="53">
        <f ca="1">Проект!AG$885</f>
        <v>11154.275525365329</v>
      </c>
      <c r="AH280" s="53">
        <f ca="1">Проект!AH$885</f>
        <v>11217.343420876905</v>
      </c>
      <c r="AI280" s="53">
        <f ca="1">Проект!AI$885</f>
        <v>6960.5451700215017</v>
      </c>
      <c r="AJ280" s="53">
        <f ca="1">Проект!AJ$885</f>
        <v>6999.9011043884038</v>
      </c>
      <c r="AK280" s="53">
        <f ca="1">Проект!AK$885</f>
        <v>7039.4795629300725</v>
      </c>
      <c r="AL280" s="53">
        <f ca="1">Проект!AL$885</f>
        <v>7079.2818038305413</v>
      </c>
      <c r="AM280" s="53">
        <f ca="1">Проект!AM$885</f>
        <v>7250.5085439468594</v>
      </c>
      <c r="AN280" s="53">
        <f ca="1">Проект!AN$885</f>
        <v>11603.310258776271</v>
      </c>
      <c r="AO280" s="53">
        <f ca="1">Проект!AO$885</f>
        <v>11668.917061954557</v>
      </c>
      <c r="AP280" s="53">
        <f ca="1">Проект!AP$885</f>
        <v>11734.894815536431</v>
      </c>
      <c r="AQ280" s="53">
        <f ca="1">Проект!AQ$885</f>
        <v>11801.245616929389</v>
      </c>
      <c r="AR280" s="53">
        <f ca="1">Проект!AR$885</f>
        <v>11867.97157539997</v>
      </c>
      <c r="AS280" s="53">
        <f ca="1">Проект!AS$885</f>
        <v>11935.074812140887</v>
      </c>
      <c r="AT280" s="53">
        <f ca="1">Проект!AT$885</f>
        <v>12002.557460338283</v>
      </c>
      <c r="AU280" s="53">
        <f ca="1">Проект!AU$885</f>
        <v>7447.7833319229867</v>
      </c>
      <c r="AV280" s="53">
        <f ca="1">Проект!AV$885</f>
        <v>7489.894181695573</v>
      </c>
      <c r="AW280" s="53">
        <f ca="1">Проект!AW$885</f>
        <v>7532.2431323351466</v>
      </c>
      <c r="AX280" s="53">
        <f ca="1">Проект!AX$885</f>
        <v>7574.8315300986587</v>
      </c>
      <c r="AY280" s="53">
        <f ca="1">Проект!AY$885</f>
        <v>7758.0441420231209</v>
      </c>
      <c r="AZ280" s="53">
        <f ca="1">Проект!AZ$885</f>
        <v>12415.541976890607</v>
      </c>
      <c r="BA280" s="53">
        <f ca="1">Проект!BA$885</f>
        <v>12485.741256291392</v>
      </c>
      <c r="BB280" s="53">
        <f ca="1">Проект!BB$885</f>
        <v>12556.337452623984</v>
      </c>
      <c r="BC280" s="53">
        <f ca="1">Проект!BC$885</f>
        <v>12627.332810114447</v>
      </c>
      <c r="BD280" s="53">
        <f ca="1">Проект!BD$885</f>
        <v>12698.729585677984</v>
      </c>
      <c r="BE280" s="53">
        <f ca="1">Проект!BE$885</f>
        <v>12770.530048990742</v>
      </c>
      <c r="BF280" s="53">
        <f ca="1">Проект!BF$885</f>
        <v>12842.736482561975</v>
      </c>
      <c r="BG280" s="53">
        <f ca="1">Проект!BG$885</f>
        <v>7969.1281651576164</v>
      </c>
      <c r="BH280" s="53">
        <f ca="1">Проект!BH$885</f>
        <v>8014.1867744142774</v>
      </c>
      <c r="BI280" s="53">
        <f ca="1">Проект!BI$885</f>
        <v>8059.5001515986432</v>
      </c>
      <c r="BJ280" s="53">
        <f ca="1">Проект!BJ$885</f>
        <v>8105.0697372055974</v>
      </c>
      <c r="BK280" s="53">
        <f ca="1">Проект!BK$885</f>
        <v>8301.1072319647701</v>
      </c>
      <c r="BL280" s="53">
        <f ca="1">Проект!BL$885</f>
        <v>13284.629915272968</v>
      </c>
      <c r="BM280" s="53">
        <f ca="1">Проект!BM$885</f>
        <v>13359.743144231808</v>
      </c>
      <c r="BN280" s="53">
        <f ca="1">Проект!BN$885</f>
        <v>13435.281074307668</v>
      </c>
      <c r="BO280" s="53">
        <f ca="1">Проект!BO$885</f>
        <v>13511.246106822458</v>
      </c>
      <c r="BP280" s="53">
        <f ca="1">Проект!BP$885</f>
        <v>13587.640656675454</v>
      </c>
      <c r="BQ280" s="53">
        <f ca="1">Проект!BQ$885</f>
        <v>13664.467152420108</v>
      </c>
      <c r="BR280" s="53">
        <f ca="1">Проект!BR$885</f>
        <v>13741.728036341328</v>
      </c>
      <c r="BS280" s="53">
        <f ca="1">Проект!BS$885</f>
        <v>8526.9671367186475</v>
      </c>
      <c r="BT280" s="53">
        <f ca="1">Проект!BT$885</f>
        <v>8575.1798486232783</v>
      </c>
      <c r="BU280" s="53">
        <f ca="1">Проект!BU$885</f>
        <v>8623.6651622105492</v>
      </c>
      <c r="BV280" s="53">
        <f ca="1">Проект!BV$885</f>
        <v>8672.4246188099914</v>
      </c>
      <c r="BW280" s="53">
        <f ca="1">Проект!BW$885</f>
        <v>8882.1847382023152</v>
      </c>
      <c r="BX280" s="53">
        <f ca="1">Проект!BX$885</f>
        <v>14214.554009342102</v>
      </c>
      <c r="BY280" s="53">
        <f ca="1">Проект!BY$885</f>
        <v>14294.92516432805</v>
      </c>
      <c r="BZ280" s="53">
        <f ca="1">Проект!BZ$885</f>
        <v>14375.750749509221</v>
      </c>
      <c r="CA280" s="53">
        <f ca="1">Проект!CA$885</f>
        <v>14457.033334300069</v>
      </c>
      <c r="CB280" s="53">
        <f ca="1">Проект!CB$885</f>
        <v>14538.775502642742</v>
      </c>
      <c r="CC280" s="53">
        <f ca="1">Проект!CC$885</f>
        <v>14620.979853089528</v>
      </c>
      <c r="CD280" s="53">
        <f ca="1">Проект!CD$885</f>
        <v>14703.648998885237</v>
      </c>
      <c r="CE280" s="53">
        <f ca="1">Проект!CE$885</f>
        <v>9123.8548362889796</v>
      </c>
      <c r="CF280" s="53">
        <f ca="1">Проект!CF$885</f>
        <v>9175.4424380269302</v>
      </c>
      <c r="CG280" s="53">
        <f ca="1">Проект!CG$885</f>
        <v>9227.3217235652974</v>
      </c>
      <c r="CH280" s="53">
        <f ca="1">Проект!CH$885</f>
        <v>9279.4943421267071</v>
      </c>
      <c r="CI280" s="53">
        <f ca="1">Проект!CI$885</f>
        <v>9503.9376698764809</v>
      </c>
      <c r="CJ280" s="53">
        <f ca="1">Проект!CJ$885</f>
        <v>15209.572789996042</v>
      </c>
      <c r="CK280" s="53">
        <f ca="1">Проект!CK$885</f>
        <v>15295.569925831023</v>
      </c>
      <c r="CL280" s="53">
        <f ca="1">Проект!CL$885</f>
        <v>15382.0533019749</v>
      </c>
      <c r="CM280" s="53">
        <f ca="1">Проект!CM$885</f>
        <v>15469.025667701075</v>
      </c>
      <c r="CN280" s="53">
        <f ca="1">Проект!CN$885</f>
        <v>15556.48978782777</v>
      </c>
      <c r="CO280" s="53">
        <f ca="1">Проект!CO$885</f>
        <v>15644.448442805837</v>
      </c>
      <c r="CP280" s="53">
        <f ca="1">Проект!CP$885</f>
        <v>15732.904428807227</v>
      </c>
      <c r="CQ280" s="53">
        <f ca="1">Проект!CQ$885</f>
        <v>9762.5246748292211</v>
      </c>
      <c r="CR280" s="53">
        <f ca="1">Проект!CR$885</f>
        <v>9817.7234086888475</v>
      </c>
      <c r="CS280" s="53">
        <f ca="1">Проект!CS$885</f>
        <v>9873.2342442148947</v>
      </c>
      <c r="CT280" s="53">
        <f ca="1">Проект!CT$885</f>
        <v>9929.0589460756146</v>
      </c>
      <c r="CU280" s="53">
        <f ca="1">Проект!CU$885</f>
        <v>10169.213306767864</v>
      </c>
      <c r="CV280" s="53">
        <f ca="1">Проект!CV$885</f>
        <v>16274.242885295809</v>
      </c>
      <c r="CW280" s="53">
        <f ca="1">Проект!CW$885</f>
        <v>16366.259820639216</v>
      </c>
      <c r="CX280" s="53">
        <f ca="1">Проект!CX$885</f>
        <v>16458.797033113147</v>
      </c>
      <c r="CY280" s="53">
        <f ca="1">Проект!CY$885</f>
        <v>16551.857464440171</v>
      </c>
      <c r="CZ280" s="53">
        <f ca="1">Проект!CZ$885</f>
        <v>16645.444072975733</v>
      </c>
      <c r="DA280" s="53">
        <f ca="1">Проект!DA$885</f>
        <v>16739.559833802268</v>
      </c>
      <c r="DB280" s="53">
        <f ca="1">Проект!DB$885</f>
        <v>16834.207738823759</v>
      </c>
      <c r="DC280" s="53">
        <f ca="1">Проект!DC$885</f>
        <v>10445.901402067268</v>
      </c>
      <c r="DD280" s="53">
        <f ca="1">Проект!DD$885</f>
        <v>10504.964047297077</v>
      </c>
      <c r="DE280" s="53">
        <f ca="1">Проект!DE$885</f>
        <v>10564.360641309942</v>
      </c>
      <c r="DF280" s="53">
        <f ca="1">Проект!DF$885</f>
        <v>10624.093072300906</v>
      </c>
      <c r="DG280" s="53">
        <f ca="1">Проект!DG$885</f>
        <v>10881.058238241641</v>
      </c>
      <c r="DH280" s="53">
        <f ca="1">Проект!DH$885</f>
        <v>17413.439887266515</v>
      </c>
      <c r="DI280" s="53">
        <f ca="1">Проект!DI$885</f>
        <v>17511.898008083979</v>
      </c>
      <c r="DJ280" s="53">
        <f ca="1">Проект!DJ$885</f>
        <v>17610.912825431093</v>
      </c>
      <c r="DK280" s="53">
        <f ca="1">Проект!DK$885</f>
        <v>17710.487486951013</v>
      </c>
      <c r="DL280" s="53">
        <f ca="1">Проект!DL$885</f>
        <v>17810.625158084065</v>
      </c>
      <c r="DM280" s="53">
        <f ca="1">Проект!DM$885</f>
        <v>17911.329022168418</v>
      </c>
      <c r="DN280" s="53">
        <f ca="1">Проект!DN$885</f>
        <v>18012.602280541425</v>
      </c>
      <c r="DO280" s="53">
        <f ca="1">Проект!DO$885</f>
        <v>11177.114500212016</v>
      </c>
      <c r="DP280" s="53">
        <f ca="1">Проект!DP$885</f>
        <v>11240.311530607878</v>
      </c>
      <c r="DQ280" s="53">
        <f ca="1">Проект!DQ$885</f>
        <v>11303.865886201651</v>
      </c>
      <c r="DR280" s="53">
        <f ca="1">Проект!DR$885</f>
        <v>11367.779587361978</v>
      </c>
      <c r="DS280" s="53">
        <f ca="1">Проект!DS$885</f>
        <v>11642.732314918581</v>
      </c>
      <c r="DT280" s="53">
        <f ca="1">Проект!DT$885</f>
        <v>18632.380679375179</v>
      </c>
      <c r="DU280" s="53">
        <f ca="1">Проект!DU$885</f>
        <v>18737.730868649855</v>
      </c>
      <c r="DV280" s="53">
        <f ca="1">Проект!DV$885</f>
        <v>18843.676723211287</v>
      </c>
      <c r="DW280" s="53"/>
      <c r="DX280" s="55">
        <f t="shared" ca="1" si="225"/>
        <v>1299435.1395183813</v>
      </c>
    </row>
    <row r="281" spans="1:128" hidden="1" outlineLevel="1" x14ac:dyDescent="0.2">
      <c r="A281" s="66" t="str">
        <f ca="1">Language!A$1462</f>
        <v>начисленный налог</v>
      </c>
      <c r="B281" s="72"/>
      <c r="C281" s="1" t="str">
        <f ca="1">Параметры!$C$70</f>
        <v>тыс. руб.</v>
      </c>
      <c r="F281" s="6" t="s">
        <v>3082</v>
      </c>
      <c r="G281" s="68">
        <f ca="1">Проект!G883</f>
        <v>0</v>
      </c>
      <c r="H281" s="68">
        <f ca="1">Проект!H883</f>
        <v>0</v>
      </c>
      <c r="I281" s="68">
        <f ca="1">Проект!I883</f>
        <v>0</v>
      </c>
      <c r="J281" s="68">
        <f ca="1">Проект!J883</f>
        <v>0</v>
      </c>
      <c r="K281" s="68">
        <f ca="1">Проект!K883</f>
        <v>0</v>
      </c>
      <c r="L281" s="68">
        <f ca="1">Проект!L883</f>
        <v>0</v>
      </c>
      <c r="M281" s="68">
        <f ca="1">Проект!M883</f>
        <v>0</v>
      </c>
      <c r="N281" s="68">
        <f ca="1">Проект!N883</f>
        <v>0</v>
      </c>
      <c r="O281" s="68">
        <f ca="1">Проект!O883</f>
        <v>0</v>
      </c>
      <c r="P281" s="68">
        <f ca="1">Проект!P883</f>
        <v>3743.2623407985047</v>
      </c>
      <c r="Q281" s="68">
        <f ca="1">Проект!Q883</f>
        <v>10249.711604102051</v>
      </c>
      <c r="R281" s="68">
        <f ca="1">Проект!R883</f>
        <v>10307.664963690633</v>
      </c>
      <c r="S281" s="68">
        <f ca="1">Проект!S883</f>
        <v>10365.945999999996</v>
      </c>
      <c r="T281" s="68">
        <f ca="1">Проект!T883</f>
        <v>10424.556565761981</v>
      </c>
      <c r="U281" s="68">
        <f ca="1">Проект!U883</f>
        <v>10483.498524184042</v>
      </c>
      <c r="V281" s="68">
        <f ca="1">Проект!V883</f>
        <v>6505.1824018892539</v>
      </c>
      <c r="W281" s="68">
        <f ca="1">Проект!W883</f>
        <v>6541.9636489611157</v>
      </c>
      <c r="X281" s="68">
        <f ca="1">Проект!X883</f>
        <v>6578.9528625514859</v>
      </c>
      <c r="Y281" s="68">
        <f ca="1">Проект!Y883</f>
        <v>6616.1512185332149</v>
      </c>
      <c r="Z281" s="68">
        <f ca="1">Проект!Z883</f>
        <v>6776.1762092961271</v>
      </c>
      <c r="AA281" s="68">
        <f ca="1">Проект!AA883</f>
        <v>10844.215195118009</v>
      </c>
      <c r="AB281" s="68">
        <f ca="1">Проект!AB883</f>
        <v>10905.529964443531</v>
      </c>
      <c r="AC281" s="68">
        <f ca="1">Проект!AC883</f>
        <v>10967.191416389194</v>
      </c>
      <c r="AD281" s="68">
        <f ca="1">Проект!AD883</f>
        <v>11029.20151114896</v>
      </c>
      <c r="AE281" s="68">
        <f ca="1">Проект!AE883</f>
        <v>11091.562219999991</v>
      </c>
      <c r="AF281" s="68">
        <f ca="1">Проект!AF883</f>
        <v>11154.275525365329</v>
      </c>
      <c r="AG281" s="68">
        <f ca="1">Проект!AG883</f>
        <v>11217.343420876905</v>
      </c>
      <c r="AH281" s="68">
        <f ca="1">Проект!AH883</f>
        <v>6960.5451700215017</v>
      </c>
      <c r="AI281" s="68">
        <f ca="1">Проект!AI883</f>
        <v>6999.9011043884047</v>
      </c>
      <c r="AJ281" s="68">
        <f ca="1">Проект!AJ883</f>
        <v>7039.4795629300716</v>
      </c>
      <c r="AK281" s="68">
        <f ca="1">Проект!AK883</f>
        <v>7079.2818038305404</v>
      </c>
      <c r="AL281" s="68">
        <f ca="1">Проект!AL883</f>
        <v>7250.5085439468603</v>
      </c>
      <c r="AM281" s="68">
        <f ca="1">Проект!AM883</f>
        <v>11603.310258776271</v>
      </c>
      <c r="AN281" s="68">
        <f ca="1">Проект!AN883</f>
        <v>11668.917061954555</v>
      </c>
      <c r="AO281" s="68">
        <f ca="1">Проект!AO883</f>
        <v>11734.894815536434</v>
      </c>
      <c r="AP281" s="68">
        <f ca="1">Проект!AP883</f>
        <v>11801.245616929387</v>
      </c>
      <c r="AQ281" s="68">
        <f ca="1">Проект!AQ883</f>
        <v>11867.97157539997</v>
      </c>
      <c r="AR281" s="68">
        <f ca="1">Проект!AR883</f>
        <v>11935.074812140887</v>
      </c>
      <c r="AS281" s="68">
        <f ca="1">Проект!AS883</f>
        <v>12002.557460338283</v>
      </c>
      <c r="AT281" s="68">
        <f ca="1">Проект!AT883</f>
        <v>7447.7833319229867</v>
      </c>
      <c r="AU281" s="68">
        <f ca="1">Проект!AU883</f>
        <v>7489.894181695573</v>
      </c>
      <c r="AV281" s="68">
        <f ca="1">Проект!AV883</f>
        <v>7532.2431323351466</v>
      </c>
      <c r="AW281" s="68">
        <f ca="1">Проект!AW883</f>
        <v>7574.8315300986587</v>
      </c>
      <c r="AX281" s="68">
        <f ca="1">Проект!AX883</f>
        <v>7758.0441420231209</v>
      </c>
      <c r="AY281" s="68">
        <f ca="1">Проект!AY883</f>
        <v>12415.541976890607</v>
      </c>
      <c r="AZ281" s="68">
        <f ca="1">Проект!AZ883</f>
        <v>12485.741256291392</v>
      </c>
      <c r="BA281" s="68">
        <f ca="1">Проект!BA883</f>
        <v>12556.337452623984</v>
      </c>
      <c r="BB281" s="68">
        <f ca="1">Проект!BB883</f>
        <v>12627.332810114447</v>
      </c>
      <c r="BC281" s="68">
        <f ca="1">Проект!BC883</f>
        <v>12698.729585677984</v>
      </c>
      <c r="BD281" s="68">
        <f ca="1">Проект!BD883</f>
        <v>12770.530048990742</v>
      </c>
      <c r="BE281" s="68">
        <f ca="1">Проект!BE883</f>
        <v>12842.736482561975</v>
      </c>
      <c r="BF281" s="68">
        <f ca="1">Проект!BF883</f>
        <v>7969.1281651576164</v>
      </c>
      <c r="BG281" s="68">
        <f ca="1">Проект!BG883</f>
        <v>8014.1867744142764</v>
      </c>
      <c r="BH281" s="68">
        <f ca="1">Проект!BH883</f>
        <v>8059.5001515986442</v>
      </c>
      <c r="BI281" s="68">
        <f ca="1">Проект!BI883</f>
        <v>8105.0697372055974</v>
      </c>
      <c r="BJ281" s="68">
        <f ca="1">Проект!BJ883</f>
        <v>8301.1072319647701</v>
      </c>
      <c r="BK281" s="68">
        <f ca="1">Проект!BK883</f>
        <v>13284.629915272968</v>
      </c>
      <c r="BL281" s="68">
        <f ca="1">Проект!BL883</f>
        <v>13359.743144231807</v>
      </c>
      <c r="BM281" s="68">
        <f ca="1">Проект!BM883</f>
        <v>13435.28107430767</v>
      </c>
      <c r="BN281" s="68">
        <f ca="1">Проект!BN883</f>
        <v>13511.246106822458</v>
      </c>
      <c r="BO281" s="68">
        <f ca="1">Проект!BO883</f>
        <v>13587.640656675454</v>
      </c>
      <c r="BP281" s="68">
        <f ca="1">Проект!BP883</f>
        <v>13664.467152420108</v>
      </c>
      <c r="BQ281" s="68">
        <f ca="1">Проект!BQ883</f>
        <v>13741.728036341328</v>
      </c>
      <c r="BR281" s="68">
        <f ca="1">Проект!BR883</f>
        <v>8526.9671367186475</v>
      </c>
      <c r="BS281" s="68">
        <f ca="1">Проект!BS883</f>
        <v>8575.1798486232783</v>
      </c>
      <c r="BT281" s="68">
        <f ca="1">Проект!BT883</f>
        <v>8623.6651622105492</v>
      </c>
      <c r="BU281" s="68">
        <f ca="1">Проект!BU883</f>
        <v>8672.4246188099914</v>
      </c>
      <c r="BV281" s="68">
        <f ca="1">Проект!BV883</f>
        <v>8882.1847382023152</v>
      </c>
      <c r="BW281" s="68">
        <f ca="1">Проект!BW883</f>
        <v>14214.554009342102</v>
      </c>
      <c r="BX281" s="68">
        <f ca="1">Проект!BX883</f>
        <v>14294.92516432805</v>
      </c>
      <c r="BY281" s="68">
        <f ca="1">Проект!BY883</f>
        <v>14375.750749509221</v>
      </c>
      <c r="BZ281" s="68">
        <f ca="1">Проект!BZ883</f>
        <v>14457.033334300069</v>
      </c>
      <c r="CA281" s="68">
        <f ca="1">Проект!CA883</f>
        <v>14538.775502642742</v>
      </c>
      <c r="CB281" s="68">
        <f ca="1">Проект!CB883</f>
        <v>14620.979853089528</v>
      </c>
      <c r="CC281" s="68">
        <f ca="1">Проект!CC883</f>
        <v>14703.648998885237</v>
      </c>
      <c r="CD281" s="68">
        <f ca="1">Проект!CD883</f>
        <v>9123.8548362889796</v>
      </c>
      <c r="CE281" s="68">
        <f ca="1">Проект!CE883</f>
        <v>9175.4424380269302</v>
      </c>
      <c r="CF281" s="68">
        <f ca="1">Проект!CF883</f>
        <v>9227.3217235652974</v>
      </c>
      <c r="CG281" s="68">
        <f ca="1">Проект!CG883</f>
        <v>9279.4943421267071</v>
      </c>
      <c r="CH281" s="68">
        <f ca="1">Проект!CH883</f>
        <v>9503.9376698764809</v>
      </c>
      <c r="CI281" s="68">
        <f ca="1">Проект!CI883</f>
        <v>15209.572789996042</v>
      </c>
      <c r="CJ281" s="68">
        <f ca="1">Проект!CJ883</f>
        <v>15295.569925831023</v>
      </c>
      <c r="CK281" s="68">
        <f ca="1">Проект!CK883</f>
        <v>15382.0533019749</v>
      </c>
      <c r="CL281" s="68">
        <f ca="1">Проект!CL883</f>
        <v>15469.025667701075</v>
      </c>
      <c r="CM281" s="68">
        <f ca="1">Проект!CM883</f>
        <v>15556.48978782777</v>
      </c>
      <c r="CN281" s="68">
        <f ca="1">Проект!CN883</f>
        <v>15644.448442805837</v>
      </c>
      <c r="CO281" s="68">
        <f ca="1">Проект!CO883</f>
        <v>15732.904428807227</v>
      </c>
      <c r="CP281" s="68">
        <f ca="1">Проект!CP883</f>
        <v>9762.5246748292211</v>
      </c>
      <c r="CQ281" s="68">
        <f ca="1">Проект!CQ883</f>
        <v>9817.7234086888475</v>
      </c>
      <c r="CR281" s="68">
        <f ca="1">Проект!CR883</f>
        <v>9873.2342442148947</v>
      </c>
      <c r="CS281" s="68">
        <f ca="1">Проект!CS883</f>
        <v>9929.0589460756146</v>
      </c>
      <c r="CT281" s="68">
        <f ca="1">Проект!CT883</f>
        <v>10169.213306767862</v>
      </c>
      <c r="CU281" s="68">
        <f ca="1">Проект!CU883</f>
        <v>16274.242885295811</v>
      </c>
      <c r="CV281" s="68">
        <f ca="1">Проект!CV883</f>
        <v>16366.259820639216</v>
      </c>
      <c r="CW281" s="68">
        <f ca="1">Проект!CW883</f>
        <v>16458.797033113147</v>
      </c>
      <c r="CX281" s="68">
        <f ca="1">Проект!CX883</f>
        <v>16551.857464440171</v>
      </c>
      <c r="CY281" s="68">
        <f ca="1">Проект!CY883</f>
        <v>16645.444072975733</v>
      </c>
      <c r="CZ281" s="68">
        <f ca="1">Проект!CZ883</f>
        <v>16739.559833802268</v>
      </c>
      <c r="DA281" s="68">
        <f ca="1">Проект!DA883</f>
        <v>16834.207738823759</v>
      </c>
      <c r="DB281" s="68">
        <f ca="1">Проект!DB883</f>
        <v>10445.901402067268</v>
      </c>
      <c r="DC281" s="68">
        <f ca="1">Проект!DC883</f>
        <v>10504.964047297077</v>
      </c>
      <c r="DD281" s="68">
        <f ca="1">Проект!DD883</f>
        <v>10564.360641309942</v>
      </c>
      <c r="DE281" s="68">
        <f ca="1">Проект!DE883</f>
        <v>10624.093072300906</v>
      </c>
      <c r="DF281" s="68">
        <f ca="1">Проект!DF883</f>
        <v>10881.058238241641</v>
      </c>
      <c r="DG281" s="68">
        <f ca="1">Проект!DG883</f>
        <v>17413.439887266515</v>
      </c>
      <c r="DH281" s="68">
        <f ca="1">Проект!DH883</f>
        <v>17511.898008083979</v>
      </c>
      <c r="DI281" s="68">
        <f ca="1">Проект!DI883</f>
        <v>17610.912825431093</v>
      </c>
      <c r="DJ281" s="68">
        <f ca="1">Проект!DJ883</f>
        <v>17710.487486951013</v>
      </c>
      <c r="DK281" s="68">
        <f ca="1">Проект!DK883</f>
        <v>17810.625158084065</v>
      </c>
      <c r="DL281" s="68">
        <f ca="1">Проект!DL883</f>
        <v>17911.329022168418</v>
      </c>
      <c r="DM281" s="68">
        <f ca="1">Проект!DM883</f>
        <v>18012.602280541425</v>
      </c>
      <c r="DN281" s="68">
        <f ca="1">Проект!DN883</f>
        <v>11177.114500212016</v>
      </c>
      <c r="DO281" s="68">
        <f ca="1">Проект!DO883</f>
        <v>11240.311530607878</v>
      </c>
      <c r="DP281" s="68">
        <f ca="1">Проект!DP883</f>
        <v>11303.865886201653</v>
      </c>
      <c r="DQ281" s="68">
        <f ca="1">Проект!DQ883</f>
        <v>11367.779587361976</v>
      </c>
      <c r="DR281" s="68">
        <f ca="1">Проект!DR883</f>
        <v>11642.732314918581</v>
      </c>
      <c r="DS281" s="68">
        <f ca="1">Проект!DS883</f>
        <v>18632.380679375179</v>
      </c>
      <c r="DT281" s="68">
        <f ca="1">Проект!DT883</f>
        <v>18737.730868649855</v>
      </c>
      <c r="DU281" s="68">
        <f ca="1">Проект!DU883</f>
        <v>18843.676723211287</v>
      </c>
      <c r="DV281" s="68">
        <f ca="1">Проект!DV883</f>
        <v>18950.221611037581</v>
      </c>
      <c r="DW281" s="53"/>
      <c r="DX281" s="67">
        <f t="shared" ca="1" si="225"/>
        <v>1318385.3611294189</v>
      </c>
    </row>
    <row r="282" spans="1:128" hidden="1" collapsed="1" x14ac:dyDescent="0.2">
      <c r="A282" s="10" t="str">
        <f ca="1">Language!A$1421</f>
        <v>Налог на прибыль</v>
      </c>
      <c r="B282" s="72"/>
      <c r="C282" s="46" t="str">
        <f ca="1">Параметры!$C$70</f>
        <v>тыс. руб.</v>
      </c>
      <c r="E282" s="6" t="s">
        <v>1244</v>
      </c>
      <c r="F282" s="6" t="s">
        <v>2962</v>
      </c>
      <c r="G282" s="53">
        <f ca="1">Проект!G$915</f>
        <v>0</v>
      </c>
      <c r="H282" s="53">
        <f ca="1">Проект!H$915</f>
        <v>0</v>
      </c>
      <c r="I282" s="53">
        <f ca="1">Проект!I$915</f>
        <v>0</v>
      </c>
      <c r="J282" s="53">
        <f ca="1">Проект!J$915</f>
        <v>573.61294170561814</v>
      </c>
      <c r="K282" s="53">
        <f ca="1">Проект!K$915</f>
        <v>3127.061447829486</v>
      </c>
      <c r="L282" s="53">
        <f ca="1">Проект!L$915</f>
        <v>4755.1838712923354</v>
      </c>
      <c r="M282" s="53">
        <f ca="1">Проект!M$915</f>
        <v>4812.0021427384945</v>
      </c>
      <c r="N282" s="53">
        <f ca="1">Проект!N$915</f>
        <v>4913.9526190611696</v>
      </c>
      <c r="O282" s="53">
        <f ca="1">Проект!O$915</f>
        <v>5096.1609746205877</v>
      </c>
      <c r="P282" s="53">
        <f ca="1">Проект!P$915</f>
        <v>9035.073332765327</v>
      </c>
      <c r="Q282" s="53">
        <f ca="1">Проект!Q$915</f>
        <v>9128.3776973196236</v>
      </c>
      <c r="R282" s="53">
        <f ca="1">Проект!R$915</f>
        <v>9369.1947607918082</v>
      </c>
      <c r="S282" s="53">
        <f ca="1">Проект!S$915</f>
        <v>9424.5262912269591</v>
      </c>
      <c r="T282" s="53">
        <f ca="1">Проект!T$915</f>
        <v>9488.9740666666603</v>
      </c>
      <c r="U282" s="53">
        <f ca="1">Проект!U$915</f>
        <v>9548.7398752065401</v>
      </c>
      <c r="V282" s="53">
        <f ca="1">Проект!V$915</f>
        <v>10034.425515051969</v>
      </c>
      <c r="W282" s="53">
        <f ca="1">Проект!W$915</f>
        <v>6054.041447456194</v>
      </c>
      <c r="X282" s="53">
        <f ca="1">Проект!X$915</f>
        <v>6088.7430567636729</v>
      </c>
      <c r="Y282" s="53">
        <f ca="1">Проект!Y$915</f>
        <v>6123.6408740156485</v>
      </c>
      <c r="Z282" s="53">
        <f ca="1">Проект!Z$915</f>
        <v>6158.7360085996952</v>
      </c>
      <c r="AA282" s="53">
        <f ca="1">Проект!AA$915</f>
        <v>6316.6458860457751</v>
      </c>
      <c r="AB282" s="53">
        <f ca="1">Проект!AB$915</f>
        <v>10382.557799392196</v>
      </c>
      <c r="AC282" s="53">
        <f ca="1">Проект!AC$915</f>
        <v>10441.7334694652</v>
      </c>
      <c r="AD282" s="53">
        <f ca="1">Проект!AD$915</f>
        <v>10501.243727380748</v>
      </c>
      <c r="AE282" s="53">
        <f ca="1">Проект!AE$915</f>
        <v>10561.090464945841</v>
      </c>
      <c r="AF282" s="53">
        <f ca="1">Проект!AF$915</f>
        <v>10621.275584666839</v>
      </c>
      <c r="AG282" s="53">
        <f ca="1">Проект!AG$915</f>
        <v>10681.800999804515</v>
      </c>
      <c r="AH282" s="53">
        <f ca="1">Проект!AH$915</f>
        <v>10742.668634438847</v>
      </c>
      <c r="AI282" s="53">
        <f ca="1">Проект!AI$915</f>
        <v>6483.6576821118397</v>
      </c>
      <c r="AJ282" s="53">
        <f ca="1">Проект!AJ$915</f>
        <v>6520.7884040703848</v>
      </c>
      <c r="AK282" s="53">
        <f ca="1">Проект!AK$915</f>
        <v>6558.1290685299819</v>
      </c>
      <c r="AL282" s="53">
        <f ca="1">Проект!AL$915</f>
        <v>6595.6808625352833</v>
      </c>
      <c r="AM282" s="53">
        <f ca="1">Проект!AM$915</f>
        <v>6764.6444314021319</v>
      </c>
      <c r="AN282" s="53">
        <f ca="1">Проект!AN$915</f>
        <v>11115.170178683155</v>
      </c>
      <c r="AO282" s="53">
        <f ca="1">Проект!AO$915</f>
        <v>11178.488145661291</v>
      </c>
      <c r="AP282" s="53">
        <f ca="1">Проект!AP$915</f>
        <v>11242.164121630154</v>
      </c>
      <c r="AQ282" s="53">
        <f ca="1">Проект!AQ$915</f>
        <v>11306.200130825937</v>
      </c>
      <c r="AR282" s="53">
        <f ca="1">Проект!AR$915</f>
        <v>11370.598208925912</v>
      </c>
      <c r="AS282" s="53">
        <f ca="1">Проект!AS$915</f>
        <v>11435.360403124703</v>
      </c>
      <c r="AT282" s="53">
        <f ca="1">Проект!AT$915</f>
        <v>11500.488772182522</v>
      </c>
      <c r="AU282" s="53">
        <f ca="1">Проект!AU$915</f>
        <v>6943.3470531922148</v>
      </c>
      <c r="AV282" s="53">
        <f ca="1">Проект!AV$915</f>
        <v>6983.0769256888279</v>
      </c>
      <c r="AW282" s="53">
        <f ca="1">Проект!AW$915</f>
        <v>7023.031436660397</v>
      </c>
      <c r="AX282" s="53">
        <f ca="1">Проект!AX$915</f>
        <v>7063.2118562458581</v>
      </c>
      <c r="AY282" s="53">
        <f ca="1">Проект!AY$915</f>
        <v>7244.002874933597</v>
      </c>
      <c r="AZ282" s="53">
        <f ca="1">Проект!AZ$915</f>
        <v>11899.065424524115</v>
      </c>
      <c r="BA282" s="53">
        <f ca="1">Проект!BA$915</f>
        <v>11966.81564919128</v>
      </c>
      <c r="BB282" s="53">
        <f ca="1">Проект!BB$915</f>
        <v>12034.948943477995</v>
      </c>
      <c r="BC282" s="53">
        <f ca="1">Проект!BC$915</f>
        <v>12103.467473316705</v>
      </c>
      <c r="BD282" s="53">
        <f ca="1">Проект!BD$915</f>
        <v>12172.373416885239</v>
      </c>
      <c r="BE282" s="53">
        <f ca="1">Проект!BE$915</f>
        <v>12241.668964675628</v>
      </c>
      <c r="BF282" s="53">
        <f ca="1">Проект!BF$915</f>
        <v>12311.356319568671</v>
      </c>
      <c r="BG282" s="53">
        <f ca="1">Проект!BG$915</f>
        <v>7435.2146802494071</v>
      </c>
      <c r="BH282" s="53">
        <f ca="1">Проект!BH$915</f>
        <v>7477.7256438204004</v>
      </c>
      <c r="BI282" s="53">
        <f ca="1">Проект!BI$915</f>
        <v>7520.4769705607177</v>
      </c>
      <c r="BJ282" s="53">
        <f ca="1">Проект!BJ$915</f>
        <v>7563.4700195164396</v>
      </c>
      <c r="BK282" s="53">
        <f ca="1">Проект!BK$915</f>
        <v>7756.9164095122942</v>
      </c>
      <c r="BL282" s="53">
        <f ca="1">Проект!BL$915</f>
        <v>12737.833337574522</v>
      </c>
      <c r="BM282" s="53">
        <f ca="1">Проект!BM$915</f>
        <v>12810.326077967991</v>
      </c>
      <c r="BN282" s="53">
        <f ca="1">Проект!BN$915</f>
        <v>12883.228702854802</v>
      </c>
      <c r="BO282" s="53">
        <f ca="1">Проект!BO$915</f>
        <v>12956.54352978184</v>
      </c>
      <c r="BP282" s="53">
        <f ca="1">Проект!BP$915</f>
        <v>13030.27288940013</v>
      </c>
      <c r="BQ282" s="53">
        <f ca="1">Проект!BQ$915</f>
        <v>13104.419125536648</v>
      </c>
      <c r="BR282" s="53">
        <f ca="1">Проект!BR$915</f>
        <v>13178.984595272956</v>
      </c>
      <c r="BS282" s="53">
        <f ca="1">Проект!BS$915</f>
        <v>7961.513041199466</v>
      </c>
      <c r="BT282" s="53">
        <f ca="1">Проект!BT$915</f>
        <v>8006.9997722211619</v>
      </c>
      <c r="BU282" s="53">
        <f ca="1">Проект!BU$915</f>
        <v>8052.7436918325084</v>
      </c>
      <c r="BV282" s="53">
        <f ca="1">Проект!BV$915</f>
        <v>8098.746254216665</v>
      </c>
      <c r="BW282" s="53">
        <f ca="1">Проект!BW$915</f>
        <v>8305.7338915107539</v>
      </c>
      <c r="BX282" s="53">
        <f ca="1">Проект!BX$915</f>
        <v>13635.315004537702</v>
      </c>
      <c r="BY282" s="53">
        <f ca="1">Проект!BY$915</f>
        <v>13712.882236759453</v>
      </c>
      <c r="BZ282" s="53">
        <f ca="1">Проект!BZ$915</f>
        <v>13790.888045387233</v>
      </c>
      <c r="CA282" s="53">
        <f ca="1">Проект!CA$915</f>
        <v>13869.334910200316</v>
      </c>
      <c r="CB282" s="53">
        <f ca="1">Проект!CB$915</f>
        <v>13948.22532499224</v>
      </c>
      <c r="CC282" s="53">
        <f ca="1">Проект!CC$915</f>
        <v>14027.561797657558</v>
      </c>
      <c r="CD282" s="53">
        <f ca="1">Проект!CD$915</f>
        <v>14107.346850274635</v>
      </c>
      <c r="CE282" s="53">
        <f ca="1">Проект!CE$915</f>
        <v>8524.6522874168513</v>
      </c>
      <c r="CF282" s="53">
        <f ca="1">Проект!CF$915</f>
        <v>8573.3230896099903</v>
      </c>
      <c r="CG282" s="53">
        <f ca="1">Проект!CG$915</f>
        <v>8622.2690835941339</v>
      </c>
      <c r="CH282" s="53">
        <f ca="1">Проект!CH$915</f>
        <v>8671.4918253443884</v>
      </c>
      <c r="CI282" s="53">
        <f ca="1">Проект!CI$915</f>
        <v>8892.9685972506741</v>
      </c>
      <c r="CJ282" s="53">
        <f ca="1">Проект!CJ$915</f>
        <v>14595.620388188674</v>
      </c>
      <c r="CK282" s="53">
        <f ca="1">Проект!CK$915</f>
        <v>14678.617326665173</v>
      </c>
      <c r="CL282" s="53">
        <f ca="1">Проект!CL$915</f>
        <v>14762.083541899978</v>
      </c>
      <c r="CM282" s="53">
        <f ca="1">Проект!CM$915</f>
        <v>14846.021687247696</v>
      </c>
      <c r="CN282" s="53">
        <f ca="1">Проект!CN$915</f>
        <v>14930.434431074254</v>
      </c>
      <c r="CO282" s="53">
        <f ca="1">Проект!CO$915</f>
        <v>15015.324456826947</v>
      </c>
      <c r="CP282" s="53">
        <f ca="1">Проект!CP$915</f>
        <v>15100.694463127213</v>
      </c>
      <c r="CQ282" s="53">
        <f ca="1">Проект!CQ$915</f>
        <v>9127.2112808709262</v>
      </c>
      <c r="CR282" s="53">
        <f ca="1">Проект!CR$915</f>
        <v>9179.2890392153222</v>
      </c>
      <c r="CS282" s="53">
        <f ca="1">Проект!CS$915</f>
        <v>9231.6612527790912</v>
      </c>
      <c r="CT282" s="53">
        <f ca="1">Проект!CT$915</f>
        <v>9284.3295864518568</v>
      </c>
      <c r="CU282" s="53">
        <f ca="1">Проект!CU$915</f>
        <v>9521.3097323908369</v>
      </c>
      <c r="CV282" s="53">
        <f ca="1">Проект!CV$915</f>
        <v>15623.147148695991</v>
      </c>
      <c r="CW282" s="53">
        <f ca="1">Проект!CW$915</f>
        <v>15711.953872864322</v>
      </c>
      <c r="CX282" s="53">
        <f ca="1">Проект!CX$915</f>
        <v>15801.262723164742</v>
      </c>
      <c r="CY282" s="53">
        <f ca="1">Проект!CY$915</f>
        <v>15891.076538689153</v>
      </c>
      <c r="CZ282" s="53">
        <f ca="1">Проект!CZ$915</f>
        <v>15981.398174582819</v>
      </c>
      <c r="DA282" s="53">
        <f ca="1">Проект!DA$915</f>
        <v>16072.230502136725</v>
      </c>
      <c r="DB282" s="53">
        <f ca="1">Проект!DB$915</f>
        <v>16163.576408880946</v>
      </c>
      <c r="DC282" s="53">
        <f ca="1">Проект!DC$915</f>
        <v>9771.9494038629291</v>
      </c>
      <c r="DD282" s="53">
        <f ca="1">Проект!DD$915</f>
        <v>9827.672605296013</v>
      </c>
      <c r="DE282" s="53">
        <f ca="1">Проект!DE$915</f>
        <v>9883.7108738061979</v>
      </c>
      <c r="DF282" s="53">
        <f ca="1">Проект!DF$915</f>
        <v>9940.0659908361013</v>
      </c>
      <c r="DG282" s="53">
        <f ca="1">Проект!DG$915</f>
        <v>10193.634746992348</v>
      </c>
      <c r="DH282" s="53">
        <f ca="1">Проект!DH$915</f>
        <v>16722.60078244023</v>
      </c>
      <c r="DI282" s="53">
        <f ca="1">Проект!DI$915</f>
        <v>16817.623977300475</v>
      </c>
      <c r="DJ282" s="53">
        <f ca="1">Проект!DJ$915</f>
        <v>16913.184447119613</v>
      </c>
      <c r="DK282" s="53">
        <f ca="1">Проект!DK$915</f>
        <v>17009.285229729914</v>
      </c>
      <c r="DL282" s="53">
        <f ca="1">Проект!DL$915</f>
        <v>17105.92938013544</v>
      </c>
      <c r="DM282" s="53">
        <f ca="1">Проект!DM$915</f>
        <v>17203.119970622683</v>
      </c>
      <c r="DN282" s="53">
        <f ca="1">Проект!DN$915</f>
        <v>17300.860090834351</v>
      </c>
      <c r="DO282" s="53">
        <f ca="1">Проект!DO$915</f>
        <v>10461.81919546829</v>
      </c>
      <c r="DP282" s="53">
        <f ca="1">Проект!DP$915</f>
        <v>10521.443020998498</v>
      </c>
      <c r="DQ282" s="53">
        <f ca="1">Проект!DQ$915</f>
        <v>10581.403968306795</v>
      </c>
      <c r="DR282" s="53">
        <f ca="1">Проект!DR$915</f>
        <v>10641.703943530232</v>
      </c>
      <c r="DS282" s="53">
        <f ca="1">Проект!DS$915</f>
        <v>10913.02251261365</v>
      </c>
      <c r="DT282" s="53">
        <f ca="1">Проект!DT$915</f>
        <v>17899.016170541239</v>
      </c>
      <c r="DU282" s="53">
        <f ca="1">Проект!DU$915</f>
        <v>18000.690989044731</v>
      </c>
      <c r="DV282" s="53">
        <f ca="1">Проект!DV$915</f>
        <v>18102.940691751352</v>
      </c>
      <c r="DW282" s="53"/>
      <c r="DX282" s="55">
        <f t="shared" ca="1" si="225"/>
        <v>1272625.5284703332</v>
      </c>
    </row>
    <row r="283" spans="1:128" hidden="1" outlineLevel="1" x14ac:dyDescent="0.2">
      <c r="A283" s="66" t="str">
        <f ca="1">Language!A$1462</f>
        <v>начисленный налог</v>
      </c>
      <c r="B283" s="72"/>
      <c r="C283" s="1" t="str">
        <f ca="1">Параметры!$C$70</f>
        <v>тыс. руб.</v>
      </c>
      <c r="E283" s="6" t="s">
        <v>1242</v>
      </c>
      <c r="F283" s="6" t="s">
        <v>3082</v>
      </c>
      <c r="G283" s="68">
        <f ca="1">Проект!G913</f>
        <v>0</v>
      </c>
      <c r="H283" s="68">
        <f ca="1">Проект!H913</f>
        <v>0</v>
      </c>
      <c r="I283" s="68">
        <f ca="1">Проект!I913</f>
        <v>573.61294170561803</v>
      </c>
      <c r="J283" s="68">
        <f ca="1">Проект!J913</f>
        <v>3127.061447829486</v>
      </c>
      <c r="K283" s="68">
        <f ca="1">Проект!K913</f>
        <v>4755.1838712923354</v>
      </c>
      <c r="L283" s="68">
        <f ca="1">Проект!L913</f>
        <v>4812.0021427384945</v>
      </c>
      <c r="M283" s="68">
        <f ca="1">Проект!M913</f>
        <v>4913.9526190611705</v>
      </c>
      <c r="N283" s="68">
        <f ca="1">Проект!N913</f>
        <v>5096.1609746205868</v>
      </c>
      <c r="O283" s="68">
        <f ca="1">Проект!O913</f>
        <v>9035.073332765327</v>
      </c>
      <c r="P283" s="68">
        <f ca="1">Проект!P913</f>
        <v>9128.3776973196236</v>
      </c>
      <c r="Q283" s="68">
        <f ca="1">Проект!Q913</f>
        <v>9369.1947607918082</v>
      </c>
      <c r="R283" s="68">
        <f ca="1">Проект!R913</f>
        <v>9424.5262912269591</v>
      </c>
      <c r="S283" s="68">
        <f ca="1">Проект!S913</f>
        <v>9488.9740666666603</v>
      </c>
      <c r="T283" s="68">
        <f ca="1">Проект!T913</f>
        <v>9548.7398752065401</v>
      </c>
      <c r="U283" s="68">
        <f ca="1">Проект!U913</f>
        <v>10034.425515051969</v>
      </c>
      <c r="V283" s="68">
        <f ca="1">Проект!V913</f>
        <v>6054.041447456194</v>
      </c>
      <c r="W283" s="68">
        <f ca="1">Проект!W913</f>
        <v>6088.7430567636729</v>
      </c>
      <c r="X283" s="68">
        <f ca="1">Проект!X913</f>
        <v>6123.6408740156485</v>
      </c>
      <c r="Y283" s="68">
        <f ca="1">Проект!Y913</f>
        <v>6158.7360085996952</v>
      </c>
      <c r="Z283" s="68">
        <f ca="1">Проект!Z913</f>
        <v>6316.6458860457751</v>
      </c>
      <c r="AA283" s="68">
        <f ca="1">Проект!AA913</f>
        <v>10382.557799392196</v>
      </c>
      <c r="AB283" s="68">
        <f ca="1">Проект!AB913</f>
        <v>10441.7334694652</v>
      </c>
      <c r="AC283" s="68">
        <f ca="1">Проект!AC913</f>
        <v>10501.243727380748</v>
      </c>
      <c r="AD283" s="68">
        <f ca="1">Проект!AD913</f>
        <v>10561.090464945841</v>
      </c>
      <c r="AE283" s="68">
        <f ca="1">Проект!AE913</f>
        <v>10621.275584666839</v>
      </c>
      <c r="AF283" s="68">
        <f ca="1">Проект!AF913</f>
        <v>10681.800999804515</v>
      </c>
      <c r="AG283" s="68">
        <f ca="1">Проект!AG913</f>
        <v>10742.668634438847</v>
      </c>
      <c r="AH283" s="68">
        <f ca="1">Проект!AH913</f>
        <v>6483.6576821118397</v>
      </c>
      <c r="AI283" s="68">
        <f ca="1">Проект!AI913</f>
        <v>6520.7884040703848</v>
      </c>
      <c r="AJ283" s="68">
        <f ca="1">Проект!AJ913</f>
        <v>6558.1290685299819</v>
      </c>
      <c r="AK283" s="68">
        <f ca="1">Проект!AK913</f>
        <v>6595.6808625352833</v>
      </c>
      <c r="AL283" s="68">
        <f ca="1">Проект!AL913</f>
        <v>6764.6444314021319</v>
      </c>
      <c r="AM283" s="68">
        <f ca="1">Проект!AM913</f>
        <v>11115.170178683155</v>
      </c>
      <c r="AN283" s="68">
        <f ca="1">Проект!AN913</f>
        <v>11178.488145661291</v>
      </c>
      <c r="AO283" s="68">
        <f ca="1">Проект!AO913</f>
        <v>11242.164121630154</v>
      </c>
      <c r="AP283" s="68">
        <f ca="1">Проект!AP913</f>
        <v>11306.200130825937</v>
      </c>
      <c r="AQ283" s="68">
        <f ca="1">Проект!AQ913</f>
        <v>11370.598208925912</v>
      </c>
      <c r="AR283" s="68">
        <f ca="1">Проект!AR913</f>
        <v>11435.360403124703</v>
      </c>
      <c r="AS283" s="68">
        <f ca="1">Проект!AS913</f>
        <v>11500.488772182522</v>
      </c>
      <c r="AT283" s="68">
        <f ca="1">Проект!AT913</f>
        <v>6943.3470531922139</v>
      </c>
      <c r="AU283" s="68">
        <f ca="1">Проект!AU913</f>
        <v>6983.0769256888279</v>
      </c>
      <c r="AV283" s="68">
        <f ca="1">Проект!AV913</f>
        <v>7023.031436660397</v>
      </c>
      <c r="AW283" s="68">
        <f ca="1">Проект!AW913</f>
        <v>7063.2118562458581</v>
      </c>
      <c r="AX283" s="68">
        <f ca="1">Проект!AX913</f>
        <v>7244.002874933597</v>
      </c>
      <c r="AY283" s="68">
        <f ca="1">Проект!AY913</f>
        <v>11899.065424524115</v>
      </c>
      <c r="AZ283" s="68">
        <f ca="1">Проект!AZ913</f>
        <v>11966.81564919128</v>
      </c>
      <c r="BA283" s="68">
        <f ca="1">Проект!BA913</f>
        <v>12034.948943477995</v>
      </c>
      <c r="BB283" s="68">
        <f ca="1">Проект!BB913</f>
        <v>12103.467473316705</v>
      </c>
      <c r="BC283" s="68">
        <f ca="1">Проект!BC913</f>
        <v>12172.373416885239</v>
      </c>
      <c r="BD283" s="68">
        <f ca="1">Проект!BD913</f>
        <v>12241.668964675628</v>
      </c>
      <c r="BE283" s="68">
        <f ca="1">Проект!BE913</f>
        <v>12311.356319568671</v>
      </c>
      <c r="BF283" s="68">
        <f ca="1">Проект!BF913</f>
        <v>7435.2146802494071</v>
      </c>
      <c r="BG283" s="68">
        <f ca="1">Проект!BG913</f>
        <v>7477.7256438204004</v>
      </c>
      <c r="BH283" s="68">
        <f ca="1">Проект!BH913</f>
        <v>7520.4769705607168</v>
      </c>
      <c r="BI283" s="68">
        <f ca="1">Проект!BI913</f>
        <v>7563.4700195164405</v>
      </c>
      <c r="BJ283" s="68">
        <f ca="1">Проект!BJ913</f>
        <v>7756.9164095122942</v>
      </c>
      <c r="BK283" s="68">
        <f ca="1">Проект!BK913</f>
        <v>12737.833337574522</v>
      </c>
      <c r="BL283" s="68">
        <f ca="1">Проект!BL913</f>
        <v>12810.326077967991</v>
      </c>
      <c r="BM283" s="68">
        <f ca="1">Проект!BM913</f>
        <v>12883.228702854802</v>
      </c>
      <c r="BN283" s="68">
        <f ca="1">Проект!BN913</f>
        <v>12956.54352978184</v>
      </c>
      <c r="BO283" s="68">
        <f ca="1">Проект!BO913</f>
        <v>13030.27288940013</v>
      </c>
      <c r="BP283" s="68">
        <f ca="1">Проект!BP913</f>
        <v>13104.419125536648</v>
      </c>
      <c r="BQ283" s="68">
        <f ca="1">Проект!BQ913</f>
        <v>13178.984595272956</v>
      </c>
      <c r="BR283" s="68">
        <f ca="1">Проект!BR913</f>
        <v>7961.5130411994651</v>
      </c>
      <c r="BS283" s="68">
        <f ca="1">Проект!BS913</f>
        <v>8006.9997722211629</v>
      </c>
      <c r="BT283" s="68">
        <f ca="1">Проект!BT913</f>
        <v>8052.7436918325084</v>
      </c>
      <c r="BU283" s="68">
        <f ca="1">Проект!BU913</f>
        <v>8098.746254216665</v>
      </c>
      <c r="BV283" s="68">
        <f ca="1">Проект!BV913</f>
        <v>8305.7338915107539</v>
      </c>
      <c r="BW283" s="68">
        <f ca="1">Проект!BW913</f>
        <v>13635.315004537701</v>
      </c>
      <c r="BX283" s="68">
        <f ca="1">Проект!BX913</f>
        <v>13712.882236759455</v>
      </c>
      <c r="BY283" s="68">
        <f ca="1">Проект!BY913</f>
        <v>13790.888045387233</v>
      </c>
      <c r="BZ283" s="68">
        <f ca="1">Проект!BZ913</f>
        <v>13869.334910200316</v>
      </c>
      <c r="CA283" s="68">
        <f ca="1">Проект!CA913</f>
        <v>13948.22532499224</v>
      </c>
      <c r="CB283" s="68">
        <f ca="1">Проект!CB913</f>
        <v>14027.561797657558</v>
      </c>
      <c r="CC283" s="68">
        <f ca="1">Проект!CC913</f>
        <v>14107.346850274635</v>
      </c>
      <c r="CD283" s="68">
        <f ca="1">Проект!CD913</f>
        <v>8524.6522874168513</v>
      </c>
      <c r="CE283" s="68">
        <f ca="1">Проект!CE913</f>
        <v>8573.3230896099903</v>
      </c>
      <c r="CF283" s="68">
        <f ca="1">Проект!CF913</f>
        <v>8622.2690835941339</v>
      </c>
      <c r="CG283" s="68">
        <f ca="1">Проект!CG913</f>
        <v>8671.4918253443884</v>
      </c>
      <c r="CH283" s="68">
        <f ca="1">Проект!CH913</f>
        <v>8892.9685972506722</v>
      </c>
      <c r="CI283" s="68">
        <f ca="1">Проект!CI913</f>
        <v>14595.620388188676</v>
      </c>
      <c r="CJ283" s="68">
        <f ca="1">Проект!CJ913</f>
        <v>14678.617326665173</v>
      </c>
      <c r="CK283" s="68">
        <f ca="1">Проект!CK913</f>
        <v>14762.083541899978</v>
      </c>
      <c r="CL283" s="68">
        <f ca="1">Проект!CL913</f>
        <v>14846.021687247696</v>
      </c>
      <c r="CM283" s="68">
        <f ca="1">Проект!CM913</f>
        <v>14930.434431074254</v>
      </c>
      <c r="CN283" s="68">
        <f ca="1">Проект!CN913</f>
        <v>15015.324456826947</v>
      </c>
      <c r="CO283" s="68">
        <f ca="1">Проект!CO913</f>
        <v>15100.694463127213</v>
      </c>
      <c r="CP283" s="68">
        <f ca="1">Проект!CP913</f>
        <v>9127.2112808709262</v>
      </c>
      <c r="CQ283" s="68">
        <f ca="1">Проект!CQ913</f>
        <v>9179.2890392153222</v>
      </c>
      <c r="CR283" s="68">
        <f ca="1">Проект!CR913</f>
        <v>9231.6612527790912</v>
      </c>
      <c r="CS283" s="68">
        <f ca="1">Проект!CS913</f>
        <v>9284.3295864518568</v>
      </c>
      <c r="CT283" s="68">
        <f ca="1">Проект!CT913</f>
        <v>9521.3097323908369</v>
      </c>
      <c r="CU283" s="68">
        <f ca="1">Проект!CU913</f>
        <v>15623.147148695991</v>
      </c>
      <c r="CV283" s="68">
        <f ca="1">Проект!CV913</f>
        <v>15711.953872864322</v>
      </c>
      <c r="CW283" s="68">
        <f ca="1">Проект!CW913</f>
        <v>15801.262723164742</v>
      </c>
      <c r="CX283" s="68">
        <f ca="1">Проект!CX913</f>
        <v>15891.076538689153</v>
      </c>
      <c r="CY283" s="68">
        <f ca="1">Проект!CY913</f>
        <v>15981.398174582819</v>
      </c>
      <c r="CZ283" s="68">
        <f ca="1">Проект!CZ913</f>
        <v>16072.230502136725</v>
      </c>
      <c r="DA283" s="68">
        <f ca="1">Проект!DA913</f>
        <v>16163.576408880946</v>
      </c>
      <c r="DB283" s="68">
        <f ca="1">Проект!DB913</f>
        <v>9771.9494038629291</v>
      </c>
      <c r="DC283" s="68">
        <f ca="1">Проект!DC913</f>
        <v>9827.672605296013</v>
      </c>
      <c r="DD283" s="68">
        <f ca="1">Проект!DD913</f>
        <v>9883.7108738061979</v>
      </c>
      <c r="DE283" s="68">
        <f ca="1">Проект!DE913</f>
        <v>9940.0659908361013</v>
      </c>
      <c r="DF283" s="68">
        <f ca="1">Проект!DF913</f>
        <v>10193.634746992348</v>
      </c>
      <c r="DG283" s="68">
        <f ca="1">Проект!DG913</f>
        <v>16722.60078244023</v>
      </c>
      <c r="DH283" s="68">
        <f ca="1">Проект!DH913</f>
        <v>16817.623977300475</v>
      </c>
      <c r="DI283" s="68">
        <f ca="1">Проект!DI913</f>
        <v>16913.184447119613</v>
      </c>
      <c r="DJ283" s="68">
        <f ca="1">Проект!DJ913</f>
        <v>17009.285229729914</v>
      </c>
      <c r="DK283" s="68">
        <f ca="1">Проект!DK913</f>
        <v>17105.92938013544</v>
      </c>
      <c r="DL283" s="68">
        <f ca="1">Проект!DL913</f>
        <v>17203.119970622683</v>
      </c>
      <c r="DM283" s="68">
        <f ca="1">Проект!DM913</f>
        <v>17300.860090834351</v>
      </c>
      <c r="DN283" s="68">
        <f ca="1">Проект!DN913</f>
        <v>10461.81919546829</v>
      </c>
      <c r="DO283" s="68">
        <f ca="1">Проект!DO913</f>
        <v>10521.443020998498</v>
      </c>
      <c r="DP283" s="68">
        <f ca="1">Проект!DP913</f>
        <v>10581.403968306795</v>
      </c>
      <c r="DQ283" s="68">
        <f ca="1">Проект!DQ913</f>
        <v>10641.703943530232</v>
      </c>
      <c r="DR283" s="68">
        <f ca="1">Проект!DR913</f>
        <v>10913.02251261365</v>
      </c>
      <c r="DS283" s="68">
        <f ca="1">Проект!DS913</f>
        <v>17899.016170541239</v>
      </c>
      <c r="DT283" s="68">
        <f ca="1">Проект!DT913</f>
        <v>18000.690989044731</v>
      </c>
      <c r="DU283" s="68">
        <f ca="1">Проект!DU913</f>
        <v>18102.940691751352</v>
      </c>
      <c r="DV283" s="68">
        <f ca="1">Проект!DV913</f>
        <v>18205.768529144374</v>
      </c>
      <c r="DW283" s="53"/>
      <c r="DX283" s="67">
        <f t="shared" ca="1" si="225"/>
        <v>1290831.2969994775</v>
      </c>
    </row>
    <row r="284" spans="1:128" hidden="1" outlineLevel="1" x14ac:dyDescent="0.2">
      <c r="A284" s="66" t="str">
        <f ca="1">Language!A$1190</f>
        <v>Прибыль до налогообложения</v>
      </c>
      <c r="B284" s="72"/>
      <c r="C284" s="1" t="str">
        <f ca="1">Параметры!$C$70</f>
        <v>тыс. руб.</v>
      </c>
      <c r="E284" s="6" t="s">
        <v>1239</v>
      </c>
      <c r="F284" s="6" t="s">
        <v>3082</v>
      </c>
      <c r="G284" s="68">
        <f ca="1">Отчеты!G28</f>
        <v>-1490.9000000000015</v>
      </c>
      <c r="H284" s="68">
        <f ca="1">Отчеты!H28</f>
        <v>-847.66587914705303</v>
      </c>
      <c r="I284" s="68">
        <f ca="1">Отчеты!I28</f>
        <v>6456.6305876751449</v>
      </c>
      <c r="J284" s="68">
        <f ca="1">Отчеты!J28</f>
        <v>16051.973905814095</v>
      </c>
      <c r="K284" s="68">
        <f ca="1">Отчеты!K28</f>
        <v>24192.586023128344</v>
      </c>
      <c r="L284" s="68">
        <f ca="1">Отчеты!L28</f>
        <v>24476.677380359139</v>
      </c>
      <c r="M284" s="68">
        <f ca="1">Отчеты!M28</f>
        <v>24986.429761972518</v>
      </c>
      <c r="N284" s="68">
        <f ca="1">Отчеты!N28</f>
        <v>25897.471539769598</v>
      </c>
      <c r="O284" s="68">
        <f ca="1">Отчеты!O28</f>
        <v>45592.033330493301</v>
      </c>
      <c r="P284" s="68">
        <f ca="1">Отчеты!P28</f>
        <v>46058.555153264781</v>
      </c>
      <c r="Q284" s="68">
        <f ca="1">Отчеты!Q28</f>
        <v>47262.640470625702</v>
      </c>
      <c r="R284" s="68">
        <f ca="1">Отчеты!R28</f>
        <v>47539.298122801461</v>
      </c>
      <c r="S284" s="68">
        <f ca="1">Отчеты!S28</f>
        <v>47466.536999999968</v>
      </c>
      <c r="T284" s="68">
        <f ca="1">Отчеты!T28</f>
        <v>47743.366042699367</v>
      </c>
      <c r="U284" s="68">
        <f ca="1">Отчеты!U28</f>
        <v>50171.794241926509</v>
      </c>
      <c r="V284" s="68">
        <f ca="1">Отчеты!V28</f>
        <v>30269.873903947635</v>
      </c>
      <c r="W284" s="68">
        <f ca="1">Отчеты!W28</f>
        <v>30443.381950485033</v>
      </c>
      <c r="X284" s="68">
        <f ca="1">Отчеты!X28</f>
        <v>30617.871036744909</v>
      </c>
      <c r="Y284" s="68">
        <f ca="1">Отчеты!Y28</f>
        <v>30793.34670966514</v>
      </c>
      <c r="Z284" s="68">
        <f ca="1">Отчеты!Z28</f>
        <v>31582.896096895543</v>
      </c>
      <c r="AA284" s="68">
        <f ca="1">Отчеты!AA28</f>
        <v>51912.455663627639</v>
      </c>
      <c r="AB284" s="68">
        <f ca="1">Отчеты!AB28</f>
        <v>52208.334013992659</v>
      </c>
      <c r="AC284" s="68">
        <f ca="1">Отчеты!AC28</f>
        <v>52506.218636903737</v>
      </c>
      <c r="AD284" s="68">
        <f ca="1">Отчеты!AD28</f>
        <v>52805.452324729202</v>
      </c>
      <c r="AE284" s="68">
        <f ca="1">Отчеты!AE28</f>
        <v>53106.377923334192</v>
      </c>
      <c r="AF284" s="68">
        <f ca="1">Отчеты!AF28</f>
        <v>53409.004999022567</v>
      </c>
      <c r="AG284" s="68">
        <f ca="1">Отчеты!AG28</f>
        <v>53713.343172194232</v>
      </c>
      <c r="AH284" s="68">
        <f ca="1">Отчеты!AH28</f>
        <v>32418.288410559198</v>
      </c>
      <c r="AI284" s="68">
        <f ca="1">Отчеты!AI28</f>
        <v>32603.942020351922</v>
      </c>
      <c r="AJ284" s="68">
        <f ca="1">Отчеты!AJ28</f>
        <v>32790.645342649907</v>
      </c>
      <c r="AK284" s="68">
        <f ca="1">Отчеты!AK28</f>
        <v>32978.404312676415</v>
      </c>
      <c r="AL284" s="68">
        <f ca="1">Отчеты!AL28</f>
        <v>33823.222157010656</v>
      </c>
      <c r="AM284" s="68">
        <f ca="1">Отчеты!AM28</f>
        <v>55575.850893415773</v>
      </c>
      <c r="AN284" s="68">
        <f ca="1">Отчеты!AN28</f>
        <v>55892.44072830645</v>
      </c>
      <c r="AO284" s="68">
        <f ca="1">Отчеты!AO28</f>
        <v>56210.820608150767</v>
      </c>
      <c r="AP284" s="68">
        <f ca="1">Отчеты!AP28</f>
        <v>56531.000654129683</v>
      </c>
      <c r="AQ284" s="68">
        <f ca="1">Отчеты!AQ28</f>
        <v>56852.991044629554</v>
      </c>
      <c r="AR284" s="68">
        <f ca="1">Отчеты!AR28</f>
        <v>57176.802015623514</v>
      </c>
      <c r="AS284" s="68">
        <f ca="1">Отчеты!AS28</f>
        <v>57502.443860912608</v>
      </c>
      <c r="AT284" s="68">
        <f ca="1">Отчеты!AT28</f>
        <v>34716.73526596107</v>
      </c>
      <c r="AU284" s="68">
        <f ca="1">Отчеты!AU28</f>
        <v>34915.384628444139</v>
      </c>
      <c r="AV284" s="68">
        <f ca="1">Отчеты!AV28</f>
        <v>35115.157183301984</v>
      </c>
      <c r="AW284" s="68">
        <f ca="1">Отчеты!AW28</f>
        <v>35316.059281229289</v>
      </c>
      <c r="AX284" s="68">
        <f ca="1">Отчеты!AX28</f>
        <v>36220.014374667982</v>
      </c>
      <c r="AY284" s="68">
        <f ca="1">Отчеты!AY28</f>
        <v>59495.327122620569</v>
      </c>
      <c r="AZ284" s="68">
        <f ca="1">Отчеты!AZ28</f>
        <v>59834.078245956392</v>
      </c>
      <c r="BA284" s="68">
        <f ca="1">Отчеты!BA28</f>
        <v>60174.744717389971</v>
      </c>
      <c r="BB284" s="68">
        <f ca="1">Отчеты!BB28</f>
        <v>60517.337366583524</v>
      </c>
      <c r="BC284" s="68">
        <f ca="1">Отчеты!BC28</f>
        <v>60861.867084426187</v>
      </c>
      <c r="BD284" s="68">
        <f ca="1">Отчеты!BD28</f>
        <v>61208.344823378138</v>
      </c>
      <c r="BE284" s="68">
        <f ca="1">Отчеты!BE28</f>
        <v>61556.78159784335</v>
      </c>
      <c r="BF284" s="68">
        <f ca="1">Отчеты!BF28</f>
        <v>37176.073401247035</v>
      </c>
      <c r="BG284" s="68">
        <f ca="1">Отчеты!BG28</f>
        <v>37388.628219102</v>
      </c>
      <c r="BH284" s="68">
        <f ca="1">Отчеты!BH28</f>
        <v>37602.384852803581</v>
      </c>
      <c r="BI284" s="68">
        <f ca="1">Отчеты!BI28</f>
        <v>37817.350097582203</v>
      </c>
      <c r="BJ284" s="68">
        <f ca="1">Отчеты!BJ28</f>
        <v>38784.582047561467</v>
      </c>
      <c r="BK284" s="68">
        <f ca="1">Отчеты!BK28</f>
        <v>63689.16668787261</v>
      </c>
      <c r="BL284" s="68">
        <f ca="1">Отчеты!BL28</f>
        <v>64051.630389839956</v>
      </c>
      <c r="BM284" s="68">
        <f ca="1">Отчеты!BM28</f>
        <v>64416.143514274008</v>
      </c>
      <c r="BN284" s="68">
        <f ca="1">Отчеты!BN28</f>
        <v>64782.717648909202</v>
      </c>
      <c r="BO284" s="68">
        <f ca="1">Отчеты!BO28</f>
        <v>65151.364447000647</v>
      </c>
      <c r="BP284" s="68">
        <f ca="1">Отчеты!BP28</f>
        <v>65522.095627683237</v>
      </c>
      <c r="BQ284" s="68">
        <f ca="1">Отчеты!BQ28</f>
        <v>65894.922976364775</v>
      </c>
      <c r="BR284" s="68">
        <f ca="1">Отчеты!BR28</f>
        <v>39807.565205997322</v>
      </c>
      <c r="BS284" s="68">
        <f ca="1">Отчеты!BS28</f>
        <v>40034.998861105814</v>
      </c>
      <c r="BT284" s="68">
        <f ca="1">Отчеты!BT28</f>
        <v>40263.718459162541</v>
      </c>
      <c r="BU284" s="68">
        <f ca="1">Отчеты!BU28</f>
        <v>40493.731271083321</v>
      </c>
      <c r="BV284" s="68">
        <f ca="1">Отчеты!BV28</f>
        <v>41528.669457553769</v>
      </c>
      <c r="BW284" s="68">
        <f ca="1">Отчеты!BW28</f>
        <v>68176.575022688499</v>
      </c>
      <c r="BX284" s="68">
        <f ca="1">Отчеты!BX28</f>
        <v>68564.411183797274</v>
      </c>
      <c r="BY284" s="68">
        <f ca="1">Отчеты!BY28</f>
        <v>68954.44022693616</v>
      </c>
      <c r="BZ284" s="68">
        <f ca="1">Отчеты!BZ28</f>
        <v>69346.674551001575</v>
      </c>
      <c r="CA284" s="68">
        <f ca="1">Отчеты!CA28</f>
        <v>69741.126624961194</v>
      </c>
      <c r="CB284" s="68">
        <f ca="1">Отчеты!CB28</f>
        <v>70137.808988287783</v>
      </c>
      <c r="CC284" s="68">
        <f ca="1">Отчеты!CC28</f>
        <v>70536.734251373171</v>
      </c>
      <c r="CD284" s="68">
        <f ca="1">Отчеты!CD28</f>
        <v>42623.261437084257</v>
      </c>
      <c r="CE284" s="68">
        <f ca="1">Отчеты!CE28</f>
        <v>42866.615448049954</v>
      </c>
      <c r="CF284" s="68">
        <f ca="1">Отчеты!CF28</f>
        <v>43111.345417970668</v>
      </c>
      <c r="CG284" s="68">
        <f ca="1">Отчеты!CG28</f>
        <v>43357.459126721944</v>
      </c>
      <c r="CH284" s="68">
        <f ca="1">Отчеты!CH28</f>
        <v>44464.842986253359</v>
      </c>
      <c r="CI284" s="68">
        <f ca="1">Отчеты!CI28</f>
        <v>72978.101940943379</v>
      </c>
      <c r="CJ284" s="68">
        <f ca="1">Отчеты!CJ28</f>
        <v>73393.08663332586</v>
      </c>
      <c r="CK284" s="68">
        <f ca="1">Отчеты!CK28</f>
        <v>73810.417709499889</v>
      </c>
      <c r="CL284" s="68">
        <f ca="1">Отчеты!CL28</f>
        <v>74230.108436238472</v>
      </c>
      <c r="CM284" s="68">
        <f ca="1">Отчеты!CM28</f>
        <v>74652.17215537127</v>
      </c>
      <c r="CN284" s="68">
        <f ca="1">Отчеты!CN28</f>
        <v>75076.622284134733</v>
      </c>
      <c r="CO284" s="68">
        <f ca="1">Отчеты!CO28</f>
        <v>75503.472315636056</v>
      </c>
      <c r="CP284" s="68">
        <f ca="1">Отчеты!CP28</f>
        <v>45636.056404354633</v>
      </c>
      <c r="CQ284" s="68">
        <f ca="1">Отчеты!CQ28</f>
        <v>45896.445196076609</v>
      </c>
      <c r="CR284" s="68">
        <f ca="1">Отчеты!CR28</f>
        <v>46158.306263895458</v>
      </c>
      <c r="CS284" s="68">
        <f ca="1">Отчеты!CS28</f>
        <v>46421.647932259286</v>
      </c>
      <c r="CT284" s="68">
        <f ca="1">Отчеты!CT28</f>
        <v>47606.548661954184</v>
      </c>
      <c r="CU284" s="68">
        <f ca="1">Отчеты!CU28</f>
        <v>78115.735743479949</v>
      </c>
      <c r="CV284" s="68">
        <f ca="1">Отчеты!CV28</f>
        <v>78559.769364321604</v>
      </c>
      <c r="CW284" s="68">
        <f ca="1">Отчеты!CW28</f>
        <v>79006.313615823703</v>
      </c>
      <c r="CX284" s="68">
        <f ca="1">Отчеты!CX28</f>
        <v>79455.382693445761</v>
      </c>
      <c r="CY284" s="68">
        <f ca="1">Отчеты!CY28</f>
        <v>79906.990872914088</v>
      </c>
      <c r="CZ284" s="68">
        <f ca="1">Отчеты!CZ28</f>
        <v>80361.15251068362</v>
      </c>
      <c r="DA284" s="68">
        <f ca="1">Отчеты!DA28</f>
        <v>80817.882044404731</v>
      </c>
      <c r="DB284" s="68">
        <f ca="1">Отчеты!DB28</f>
        <v>48859.747019314644</v>
      </c>
      <c r="DC284" s="68">
        <f ca="1">Отчеты!DC28</f>
        <v>49138.363026480059</v>
      </c>
      <c r="DD284" s="68">
        <f ca="1">Отчеты!DD28</f>
        <v>49418.554369030986</v>
      </c>
      <c r="DE284" s="68">
        <f ca="1">Отчеты!DE28</f>
        <v>49700.329954180503</v>
      </c>
      <c r="DF284" s="68">
        <f ca="1">Отчеты!DF28</f>
        <v>50968.173734961732</v>
      </c>
      <c r="DG284" s="68">
        <f ca="1">Отчеты!DG28</f>
        <v>83613.003912201151</v>
      </c>
      <c r="DH284" s="68">
        <f ca="1">Отчеты!DH28</f>
        <v>84088.119886502362</v>
      </c>
      <c r="DI284" s="68">
        <f ca="1">Отчеты!DI28</f>
        <v>84565.92223559806</v>
      </c>
      <c r="DJ284" s="68">
        <f ca="1">Отчеты!DJ28</f>
        <v>85046.426148649567</v>
      </c>
      <c r="DK284" s="68">
        <f ca="1">Отчеты!DK28</f>
        <v>85529.646900677195</v>
      </c>
      <c r="DL284" s="68">
        <f ca="1">Отчеты!DL28</f>
        <v>86015.59985311341</v>
      </c>
      <c r="DM284" s="68">
        <f ca="1">Отчеты!DM28</f>
        <v>86504.300454171753</v>
      </c>
      <c r="DN284" s="68">
        <f ca="1">Отчеты!DN28</f>
        <v>52309.095977341443</v>
      </c>
      <c r="DO284" s="68">
        <f ca="1">Отчеты!DO28</f>
        <v>52607.215104992487</v>
      </c>
      <c r="DP284" s="68">
        <f ca="1">Отчеты!DP28</f>
        <v>52907.019841533969</v>
      </c>
      <c r="DQ284" s="68">
        <f ca="1">Отчеты!DQ28</f>
        <v>53208.519717651157</v>
      </c>
      <c r="DR284" s="68">
        <f ca="1">Отчеты!DR28</f>
        <v>54565.112563068251</v>
      </c>
      <c r="DS284" s="68">
        <f ca="1">Отчеты!DS28</f>
        <v>89495.080852706189</v>
      </c>
      <c r="DT284" s="68">
        <f ca="1">Отчеты!DT28</f>
        <v>90003.454945223653</v>
      </c>
      <c r="DU284" s="68">
        <f ca="1">Отчеты!DU28</f>
        <v>90514.703458756747</v>
      </c>
      <c r="DV284" s="68">
        <f ca="1">Отчеты!DV28</f>
        <v>91028.842645721859</v>
      </c>
      <c r="DW284" s="53"/>
      <c r="DX284" s="67">
        <f t="shared" ca="1" si="225"/>
        <v>6459175.1516640568</v>
      </c>
    </row>
    <row r="285" spans="1:128" hidden="1" outlineLevel="1" x14ac:dyDescent="0.2">
      <c r="A285" s="66" t="str">
        <f ca="1">Language!A$1178</f>
        <v>задолженность по налогу</v>
      </c>
      <c r="B285" s="72"/>
      <c r="C285" s="1" t="str">
        <f ca="1">Параметры!$C$70</f>
        <v>тыс. руб.</v>
      </c>
      <c r="E285" s="6" t="s">
        <v>1257</v>
      </c>
      <c r="F285" s="6" t="s">
        <v>3083</v>
      </c>
      <c r="G285" s="68">
        <f ca="1">Проект!G914</f>
        <v>0</v>
      </c>
      <c r="H285" s="68">
        <f ca="1">Проект!H914</f>
        <v>0</v>
      </c>
      <c r="I285" s="68">
        <f ca="1">Проект!I914</f>
        <v>573.61294170561803</v>
      </c>
      <c r="J285" s="68">
        <f ca="1">Проект!J914</f>
        <v>3127.061447829486</v>
      </c>
      <c r="K285" s="68">
        <f ca="1">Проект!K914</f>
        <v>4755.1838712923354</v>
      </c>
      <c r="L285" s="68">
        <f ca="1">Проект!L914</f>
        <v>4812.0021427384945</v>
      </c>
      <c r="M285" s="68">
        <f ca="1">Проект!M914</f>
        <v>4913.9526190611705</v>
      </c>
      <c r="N285" s="68">
        <f ca="1">Проект!N914</f>
        <v>5096.1609746205877</v>
      </c>
      <c r="O285" s="68">
        <f ca="1">Проект!O914</f>
        <v>9035.073332765327</v>
      </c>
      <c r="P285" s="68">
        <f ca="1">Проект!P914</f>
        <v>9128.3776973196236</v>
      </c>
      <c r="Q285" s="68">
        <f ca="1">Проект!Q914</f>
        <v>9369.1947607918082</v>
      </c>
      <c r="R285" s="68">
        <f ca="1">Проект!R914</f>
        <v>9424.5262912269591</v>
      </c>
      <c r="S285" s="68">
        <f ca="1">Проект!S914</f>
        <v>9488.9740666666603</v>
      </c>
      <c r="T285" s="68">
        <f ca="1">Проект!T914</f>
        <v>9548.7398752065401</v>
      </c>
      <c r="U285" s="68">
        <f ca="1">Проект!U914</f>
        <v>10034.425515051969</v>
      </c>
      <c r="V285" s="68">
        <f ca="1">Проект!V914</f>
        <v>6054.041447456194</v>
      </c>
      <c r="W285" s="68">
        <f ca="1">Проект!W914</f>
        <v>6088.7430567636729</v>
      </c>
      <c r="X285" s="68">
        <f ca="1">Проект!X914</f>
        <v>6123.6408740156485</v>
      </c>
      <c r="Y285" s="68">
        <f ca="1">Проект!Y914</f>
        <v>6158.7360085996952</v>
      </c>
      <c r="Z285" s="68">
        <f ca="1">Проект!Z914</f>
        <v>6316.6458860457751</v>
      </c>
      <c r="AA285" s="68">
        <f ca="1">Проект!AA914</f>
        <v>10382.557799392196</v>
      </c>
      <c r="AB285" s="68">
        <f ca="1">Проект!AB914</f>
        <v>10441.7334694652</v>
      </c>
      <c r="AC285" s="68">
        <f ca="1">Проект!AC914</f>
        <v>10501.243727380748</v>
      </c>
      <c r="AD285" s="68">
        <f ca="1">Проект!AD914</f>
        <v>10561.090464945841</v>
      </c>
      <c r="AE285" s="68">
        <f ca="1">Проект!AE914</f>
        <v>10621.275584666839</v>
      </c>
      <c r="AF285" s="68">
        <f ca="1">Проект!AF914</f>
        <v>10681.800999804515</v>
      </c>
      <c r="AG285" s="68">
        <f ca="1">Проект!AG914</f>
        <v>10742.668634438847</v>
      </c>
      <c r="AH285" s="68">
        <f ca="1">Проект!AH914</f>
        <v>6483.6576821118397</v>
      </c>
      <c r="AI285" s="68">
        <f ca="1">Проект!AI914</f>
        <v>6520.7884040703848</v>
      </c>
      <c r="AJ285" s="68">
        <f ca="1">Проект!AJ914</f>
        <v>6558.1290685299819</v>
      </c>
      <c r="AK285" s="68">
        <f ca="1">Проект!AK914</f>
        <v>6595.6808625352833</v>
      </c>
      <c r="AL285" s="68">
        <f ca="1">Проект!AL914</f>
        <v>6764.6444314021319</v>
      </c>
      <c r="AM285" s="68">
        <f ca="1">Проект!AM914</f>
        <v>11115.170178683155</v>
      </c>
      <c r="AN285" s="68">
        <f ca="1">Проект!AN914</f>
        <v>11178.488145661291</v>
      </c>
      <c r="AO285" s="68">
        <f ca="1">Проект!AO914</f>
        <v>11242.164121630154</v>
      </c>
      <c r="AP285" s="68">
        <f ca="1">Проект!AP914</f>
        <v>11306.200130825937</v>
      </c>
      <c r="AQ285" s="68">
        <f ca="1">Проект!AQ914</f>
        <v>11370.598208925912</v>
      </c>
      <c r="AR285" s="68">
        <f ca="1">Проект!AR914</f>
        <v>11435.360403124703</v>
      </c>
      <c r="AS285" s="68">
        <f ca="1">Проект!AS914</f>
        <v>11500.488772182522</v>
      </c>
      <c r="AT285" s="68">
        <f ca="1">Проект!AT914</f>
        <v>6943.3470531922148</v>
      </c>
      <c r="AU285" s="68">
        <f ca="1">Проект!AU914</f>
        <v>6983.0769256888279</v>
      </c>
      <c r="AV285" s="68">
        <f ca="1">Проект!AV914</f>
        <v>7023.031436660397</v>
      </c>
      <c r="AW285" s="68">
        <f ca="1">Проект!AW914</f>
        <v>7063.2118562458581</v>
      </c>
      <c r="AX285" s="68">
        <f ca="1">Проект!AX914</f>
        <v>7244.002874933597</v>
      </c>
      <c r="AY285" s="68">
        <f ca="1">Проект!AY914</f>
        <v>11899.065424524115</v>
      </c>
      <c r="AZ285" s="68">
        <f ca="1">Проект!AZ914</f>
        <v>11966.81564919128</v>
      </c>
      <c r="BA285" s="68">
        <f ca="1">Проект!BA914</f>
        <v>12034.948943477995</v>
      </c>
      <c r="BB285" s="68">
        <f ca="1">Проект!BB914</f>
        <v>12103.467473316705</v>
      </c>
      <c r="BC285" s="68">
        <f ca="1">Проект!BC914</f>
        <v>12172.373416885239</v>
      </c>
      <c r="BD285" s="68">
        <f ca="1">Проект!BD914</f>
        <v>12241.668964675628</v>
      </c>
      <c r="BE285" s="68">
        <f ca="1">Проект!BE914</f>
        <v>12311.356319568671</v>
      </c>
      <c r="BF285" s="68">
        <f ca="1">Проект!BF914</f>
        <v>7435.2146802494071</v>
      </c>
      <c r="BG285" s="68">
        <f ca="1">Проект!BG914</f>
        <v>7477.7256438204004</v>
      </c>
      <c r="BH285" s="68">
        <f ca="1">Проект!BH914</f>
        <v>7520.4769705607168</v>
      </c>
      <c r="BI285" s="68">
        <f ca="1">Проект!BI914</f>
        <v>7563.4700195164396</v>
      </c>
      <c r="BJ285" s="68">
        <f ca="1">Проект!BJ914</f>
        <v>7756.9164095122942</v>
      </c>
      <c r="BK285" s="68">
        <f ca="1">Проект!BK914</f>
        <v>12737.833337574522</v>
      </c>
      <c r="BL285" s="68">
        <f ca="1">Проект!BL914</f>
        <v>12810.326077967991</v>
      </c>
      <c r="BM285" s="68">
        <f ca="1">Проект!BM914</f>
        <v>12883.228702854802</v>
      </c>
      <c r="BN285" s="68">
        <f ca="1">Проект!BN914</f>
        <v>12956.54352978184</v>
      </c>
      <c r="BO285" s="68">
        <f ca="1">Проект!BO914</f>
        <v>13030.27288940013</v>
      </c>
      <c r="BP285" s="68">
        <f ca="1">Проект!BP914</f>
        <v>13104.419125536648</v>
      </c>
      <c r="BQ285" s="68">
        <f ca="1">Проект!BQ914</f>
        <v>13178.984595272956</v>
      </c>
      <c r="BR285" s="68">
        <f ca="1">Проект!BR914</f>
        <v>7961.5130411994651</v>
      </c>
      <c r="BS285" s="68">
        <f ca="1">Проект!BS914</f>
        <v>8006.9997722211619</v>
      </c>
      <c r="BT285" s="68">
        <f ca="1">Проект!BT914</f>
        <v>8052.7436918325084</v>
      </c>
      <c r="BU285" s="68">
        <f ca="1">Проект!BU914</f>
        <v>8098.746254216665</v>
      </c>
      <c r="BV285" s="68">
        <f ca="1">Проект!BV914</f>
        <v>8305.7338915107539</v>
      </c>
      <c r="BW285" s="68">
        <f ca="1">Проект!BW914</f>
        <v>13635.315004537701</v>
      </c>
      <c r="BX285" s="68">
        <f ca="1">Проект!BX914</f>
        <v>13712.882236759453</v>
      </c>
      <c r="BY285" s="68">
        <f ca="1">Проект!BY914</f>
        <v>13790.888045387233</v>
      </c>
      <c r="BZ285" s="68">
        <f ca="1">Проект!BZ914</f>
        <v>13869.334910200316</v>
      </c>
      <c r="CA285" s="68">
        <f ca="1">Проект!CA914</f>
        <v>13948.22532499224</v>
      </c>
      <c r="CB285" s="68">
        <f ca="1">Проект!CB914</f>
        <v>14027.561797657558</v>
      </c>
      <c r="CC285" s="68">
        <f ca="1">Проект!CC914</f>
        <v>14107.346850274635</v>
      </c>
      <c r="CD285" s="68">
        <f ca="1">Проект!CD914</f>
        <v>8524.6522874168513</v>
      </c>
      <c r="CE285" s="68">
        <f ca="1">Проект!CE914</f>
        <v>8573.3230896099903</v>
      </c>
      <c r="CF285" s="68">
        <f ca="1">Проект!CF914</f>
        <v>8622.2690835941339</v>
      </c>
      <c r="CG285" s="68">
        <f ca="1">Проект!CG914</f>
        <v>8671.4918253443884</v>
      </c>
      <c r="CH285" s="68">
        <f ca="1">Проект!CH914</f>
        <v>8892.9685972506722</v>
      </c>
      <c r="CI285" s="68">
        <f ca="1">Проект!CI914</f>
        <v>14595.620388188674</v>
      </c>
      <c r="CJ285" s="68">
        <f ca="1">Проект!CJ914</f>
        <v>14678.617326665173</v>
      </c>
      <c r="CK285" s="68">
        <f ca="1">Проект!CK914</f>
        <v>14762.083541899978</v>
      </c>
      <c r="CL285" s="68">
        <f ca="1">Проект!CL914</f>
        <v>14846.021687247696</v>
      </c>
      <c r="CM285" s="68">
        <f ca="1">Проект!CM914</f>
        <v>14930.434431074254</v>
      </c>
      <c r="CN285" s="68">
        <f ca="1">Проект!CN914</f>
        <v>15015.324456826947</v>
      </c>
      <c r="CO285" s="68">
        <f ca="1">Проект!CO914</f>
        <v>15100.694463127213</v>
      </c>
      <c r="CP285" s="68">
        <f ca="1">Проект!CP914</f>
        <v>9127.2112808709262</v>
      </c>
      <c r="CQ285" s="68">
        <f ca="1">Проект!CQ914</f>
        <v>9179.2890392153222</v>
      </c>
      <c r="CR285" s="68">
        <f ca="1">Проект!CR914</f>
        <v>9231.6612527790912</v>
      </c>
      <c r="CS285" s="68">
        <f ca="1">Проект!CS914</f>
        <v>9284.3295864518568</v>
      </c>
      <c r="CT285" s="68">
        <f ca="1">Проект!CT914</f>
        <v>9521.3097323908369</v>
      </c>
      <c r="CU285" s="68">
        <f ca="1">Проект!CU914</f>
        <v>15623.147148695991</v>
      </c>
      <c r="CV285" s="68">
        <f ca="1">Проект!CV914</f>
        <v>15711.953872864322</v>
      </c>
      <c r="CW285" s="68">
        <f ca="1">Проект!CW914</f>
        <v>15801.262723164742</v>
      </c>
      <c r="CX285" s="68">
        <f ca="1">Проект!CX914</f>
        <v>15891.076538689153</v>
      </c>
      <c r="CY285" s="68">
        <f ca="1">Проект!CY914</f>
        <v>15981.398174582819</v>
      </c>
      <c r="CZ285" s="68">
        <f ca="1">Проект!CZ914</f>
        <v>16072.230502136725</v>
      </c>
      <c r="DA285" s="68">
        <f ca="1">Проект!DA914</f>
        <v>16163.576408880946</v>
      </c>
      <c r="DB285" s="68">
        <f ca="1">Проект!DB914</f>
        <v>9771.9494038629291</v>
      </c>
      <c r="DC285" s="68">
        <f ca="1">Проект!DC914</f>
        <v>9827.672605296013</v>
      </c>
      <c r="DD285" s="68">
        <f ca="1">Проект!DD914</f>
        <v>9883.7108738061979</v>
      </c>
      <c r="DE285" s="68">
        <f ca="1">Проект!DE914</f>
        <v>9940.0659908361013</v>
      </c>
      <c r="DF285" s="68">
        <f ca="1">Проект!DF914</f>
        <v>10193.634746992348</v>
      </c>
      <c r="DG285" s="68">
        <f ca="1">Проект!DG914</f>
        <v>16722.60078244023</v>
      </c>
      <c r="DH285" s="68">
        <f ca="1">Проект!DH914</f>
        <v>16817.623977300475</v>
      </c>
      <c r="DI285" s="68">
        <f ca="1">Проект!DI914</f>
        <v>16913.184447119613</v>
      </c>
      <c r="DJ285" s="68">
        <f ca="1">Проект!DJ914</f>
        <v>17009.285229729914</v>
      </c>
      <c r="DK285" s="68">
        <f ca="1">Проект!DK914</f>
        <v>17105.92938013544</v>
      </c>
      <c r="DL285" s="68">
        <f ca="1">Проект!DL914</f>
        <v>17203.119970622683</v>
      </c>
      <c r="DM285" s="68">
        <f ca="1">Проект!DM914</f>
        <v>17300.860090834351</v>
      </c>
      <c r="DN285" s="68">
        <f ca="1">Проект!DN914</f>
        <v>10461.81919546829</v>
      </c>
      <c r="DO285" s="68">
        <f ca="1">Проект!DO914</f>
        <v>10521.443020998498</v>
      </c>
      <c r="DP285" s="68">
        <f ca="1">Проект!DP914</f>
        <v>10581.403968306795</v>
      </c>
      <c r="DQ285" s="68">
        <f ca="1">Проект!DQ914</f>
        <v>10641.703943530232</v>
      </c>
      <c r="DR285" s="68">
        <f ca="1">Проект!DR914</f>
        <v>10913.02251261365</v>
      </c>
      <c r="DS285" s="68">
        <f ca="1">Проект!DS914</f>
        <v>17899.016170541239</v>
      </c>
      <c r="DT285" s="68">
        <f ca="1">Проект!DT914</f>
        <v>18000.690989044731</v>
      </c>
      <c r="DU285" s="68">
        <f ca="1">Проект!DU914</f>
        <v>18102.940691751352</v>
      </c>
      <c r="DV285" s="68">
        <f ca="1">Проект!DV914</f>
        <v>18205.768529144374</v>
      </c>
      <c r="DW285" s="53"/>
      <c r="DX285" s="67"/>
    </row>
    <row r="286" spans="1:128" hidden="1" collapsed="1" x14ac:dyDescent="0.2">
      <c r="A286" s="10" t="str">
        <f ca="1">Language!A$1422</f>
        <v>Налог на имущество</v>
      </c>
      <c r="B286" s="72"/>
      <c r="C286" s="46" t="str">
        <f ca="1">Параметры!$C$70</f>
        <v>тыс. руб.</v>
      </c>
      <c r="E286" s="6" t="s">
        <v>1249</v>
      </c>
      <c r="F286" s="6" t="s">
        <v>2962</v>
      </c>
      <c r="G286" s="53">
        <f ca="1">Проект!G$903</f>
        <v>0</v>
      </c>
      <c r="H286" s="53">
        <f ca="1">Проект!H$903</f>
        <v>0</v>
      </c>
      <c r="I286" s="53">
        <f ca="1">Проект!I$903</f>
        <v>0</v>
      </c>
      <c r="J286" s="53">
        <f ca="1">Проект!J$903</f>
        <v>0</v>
      </c>
      <c r="K286" s="53">
        <f ca="1">Проект!K$903</f>
        <v>0</v>
      </c>
      <c r="L286" s="53">
        <f ca="1">Проект!L$903</f>
        <v>0</v>
      </c>
      <c r="M286" s="53">
        <f ca="1">Проект!M$903</f>
        <v>0</v>
      </c>
      <c r="N286" s="53">
        <f ca="1">Проект!N$903</f>
        <v>0</v>
      </c>
      <c r="O286" s="53">
        <f ca="1">Проект!O$903</f>
        <v>0</v>
      </c>
      <c r="P286" s="53">
        <f ca="1">Проект!P$903</f>
        <v>0</v>
      </c>
      <c r="Q286" s="53">
        <f ca="1">Проект!Q$903</f>
        <v>0</v>
      </c>
      <c r="R286" s="53">
        <f ca="1">Проект!R$903</f>
        <v>0</v>
      </c>
      <c r="S286" s="53">
        <f ca="1">Проект!S$903</f>
        <v>0</v>
      </c>
      <c r="T286" s="53">
        <f ca="1">Проект!T$903</f>
        <v>0</v>
      </c>
      <c r="U286" s="53">
        <f ca="1">Проект!U$903</f>
        <v>0</v>
      </c>
      <c r="V286" s="53">
        <f ca="1">Проект!V$903</f>
        <v>0</v>
      </c>
      <c r="W286" s="53">
        <f ca="1">Проект!W$903</f>
        <v>0</v>
      </c>
      <c r="X286" s="53">
        <f ca="1">Проект!X$903</f>
        <v>0</v>
      </c>
      <c r="Y286" s="53">
        <f ca="1">Проект!Y$903</f>
        <v>0</v>
      </c>
      <c r="Z286" s="53">
        <f ca="1">Проект!Z$903</f>
        <v>0</v>
      </c>
      <c r="AA286" s="53">
        <f ca="1">Проект!AA$903</f>
        <v>0</v>
      </c>
      <c r="AB286" s="53">
        <f ca="1">Проект!AB$903</f>
        <v>0</v>
      </c>
      <c r="AC286" s="53">
        <f ca="1">Проект!AC$903</f>
        <v>0</v>
      </c>
      <c r="AD286" s="53">
        <f ca="1">Проект!AD$903</f>
        <v>0</v>
      </c>
      <c r="AE286" s="53">
        <f ca="1">Проект!AE$903</f>
        <v>0</v>
      </c>
      <c r="AF286" s="53">
        <f ca="1">Проект!AF$903</f>
        <v>0</v>
      </c>
      <c r="AG286" s="53">
        <f ca="1">Проект!AG$903</f>
        <v>0</v>
      </c>
      <c r="AH286" s="53">
        <f ca="1">Проект!AH$903</f>
        <v>0</v>
      </c>
      <c r="AI286" s="53">
        <f ca="1">Проект!AI$903</f>
        <v>0</v>
      </c>
      <c r="AJ286" s="53">
        <f ca="1">Проект!AJ$903</f>
        <v>0</v>
      </c>
      <c r="AK286" s="53">
        <f ca="1">Проект!AK$903</f>
        <v>0</v>
      </c>
      <c r="AL286" s="53">
        <f ca="1">Проект!AL$903</f>
        <v>0</v>
      </c>
      <c r="AM286" s="53">
        <f ca="1">Проект!AM$903</f>
        <v>0</v>
      </c>
      <c r="AN286" s="53">
        <f ca="1">Проект!AN$903</f>
        <v>0</v>
      </c>
      <c r="AO286" s="53">
        <f ca="1">Проект!AO$903</f>
        <v>0</v>
      </c>
      <c r="AP286" s="53">
        <f ca="1">Проект!AP$903</f>
        <v>0</v>
      </c>
      <c r="AQ286" s="53">
        <f ca="1">Проект!AQ$903</f>
        <v>0</v>
      </c>
      <c r="AR286" s="53">
        <f ca="1">Проект!AR$903</f>
        <v>0</v>
      </c>
      <c r="AS286" s="53">
        <f ca="1">Проект!AS$903</f>
        <v>0</v>
      </c>
      <c r="AT286" s="53">
        <f ca="1">Проект!AT$903</f>
        <v>0</v>
      </c>
      <c r="AU286" s="53">
        <f ca="1">Проект!AU$903</f>
        <v>0</v>
      </c>
      <c r="AV286" s="53">
        <f ca="1">Проект!AV$903</f>
        <v>0</v>
      </c>
      <c r="AW286" s="53">
        <f ca="1">Проект!AW$903</f>
        <v>0</v>
      </c>
      <c r="AX286" s="53">
        <f ca="1">Проект!AX$903</f>
        <v>0</v>
      </c>
      <c r="AY286" s="53">
        <f ca="1">Проект!AY$903</f>
        <v>0</v>
      </c>
      <c r="AZ286" s="53">
        <f ca="1">Проект!AZ$903</f>
        <v>0</v>
      </c>
      <c r="BA286" s="53">
        <f ca="1">Проект!BA$903</f>
        <v>0</v>
      </c>
      <c r="BB286" s="53">
        <f ca="1">Проект!BB$903</f>
        <v>0</v>
      </c>
      <c r="BC286" s="53">
        <f ca="1">Проект!BC$903</f>
        <v>0</v>
      </c>
      <c r="BD286" s="53">
        <f ca="1">Проект!BD$903</f>
        <v>0</v>
      </c>
      <c r="BE286" s="53">
        <f ca="1">Проект!BE$903</f>
        <v>0</v>
      </c>
      <c r="BF286" s="53">
        <f ca="1">Проект!BF$903</f>
        <v>0</v>
      </c>
      <c r="BG286" s="53">
        <f ca="1">Проект!BG$903</f>
        <v>0</v>
      </c>
      <c r="BH286" s="53">
        <f ca="1">Проект!BH$903</f>
        <v>0</v>
      </c>
      <c r="BI286" s="53">
        <f ca="1">Проект!BI$903</f>
        <v>0</v>
      </c>
      <c r="BJ286" s="53">
        <f ca="1">Проект!BJ$903</f>
        <v>0</v>
      </c>
      <c r="BK286" s="53">
        <f ca="1">Проект!BK$903</f>
        <v>0</v>
      </c>
      <c r="BL286" s="53">
        <f ca="1">Проект!BL$903</f>
        <v>0</v>
      </c>
      <c r="BM286" s="53">
        <f ca="1">Проект!BM$903</f>
        <v>0</v>
      </c>
      <c r="BN286" s="53">
        <f ca="1">Проект!BN$903</f>
        <v>0</v>
      </c>
      <c r="BO286" s="53">
        <f ca="1">Проект!BO$903</f>
        <v>0</v>
      </c>
      <c r="BP286" s="53">
        <f ca="1">Проект!BP$903</f>
        <v>0</v>
      </c>
      <c r="BQ286" s="53">
        <f ca="1">Проект!BQ$903</f>
        <v>0</v>
      </c>
      <c r="BR286" s="53">
        <f ca="1">Проект!BR$903</f>
        <v>0</v>
      </c>
      <c r="BS286" s="53">
        <f ca="1">Проект!BS$903</f>
        <v>0</v>
      </c>
      <c r="BT286" s="53">
        <f ca="1">Проект!BT$903</f>
        <v>0</v>
      </c>
      <c r="BU286" s="53">
        <f ca="1">Проект!BU$903</f>
        <v>0</v>
      </c>
      <c r="BV286" s="53">
        <f ca="1">Проект!BV$903</f>
        <v>0</v>
      </c>
      <c r="BW286" s="53">
        <f ca="1">Проект!BW$903</f>
        <v>0</v>
      </c>
      <c r="BX286" s="53">
        <f ca="1">Проект!BX$903</f>
        <v>0</v>
      </c>
      <c r="BY286" s="53">
        <f ca="1">Проект!BY$903</f>
        <v>0</v>
      </c>
      <c r="BZ286" s="53">
        <f ca="1">Проект!BZ$903</f>
        <v>0</v>
      </c>
      <c r="CA286" s="53">
        <f ca="1">Проект!CA$903</f>
        <v>0</v>
      </c>
      <c r="CB286" s="53">
        <f ca="1">Проект!CB$903</f>
        <v>0</v>
      </c>
      <c r="CC286" s="53">
        <f ca="1">Проект!CC$903</f>
        <v>0</v>
      </c>
      <c r="CD286" s="53">
        <f ca="1">Проект!CD$903</f>
        <v>0</v>
      </c>
      <c r="CE286" s="53">
        <f ca="1">Проект!CE$903</f>
        <v>0</v>
      </c>
      <c r="CF286" s="53">
        <f ca="1">Проект!CF$903</f>
        <v>0</v>
      </c>
      <c r="CG286" s="53">
        <f ca="1">Проект!CG$903</f>
        <v>0</v>
      </c>
      <c r="CH286" s="53">
        <f ca="1">Проект!CH$903</f>
        <v>0</v>
      </c>
      <c r="CI286" s="53">
        <f ca="1">Проект!CI$903</f>
        <v>0</v>
      </c>
      <c r="CJ286" s="53">
        <f ca="1">Проект!CJ$903</f>
        <v>0</v>
      </c>
      <c r="CK286" s="53">
        <f ca="1">Проект!CK$903</f>
        <v>0</v>
      </c>
      <c r="CL286" s="53">
        <f ca="1">Проект!CL$903</f>
        <v>0</v>
      </c>
      <c r="CM286" s="53">
        <f ca="1">Проект!CM$903</f>
        <v>0</v>
      </c>
      <c r="CN286" s="53">
        <f ca="1">Проект!CN$903</f>
        <v>0</v>
      </c>
      <c r="CO286" s="53">
        <f ca="1">Проект!CO$903</f>
        <v>0</v>
      </c>
      <c r="CP286" s="53">
        <f ca="1">Проект!CP$903</f>
        <v>0</v>
      </c>
      <c r="CQ286" s="53">
        <f ca="1">Проект!CQ$903</f>
        <v>0</v>
      </c>
      <c r="CR286" s="53">
        <f ca="1">Проект!CR$903</f>
        <v>0</v>
      </c>
      <c r="CS286" s="53">
        <f ca="1">Проект!CS$903</f>
        <v>0</v>
      </c>
      <c r="CT286" s="53">
        <f ca="1">Проект!CT$903</f>
        <v>0</v>
      </c>
      <c r="CU286" s="53">
        <f ca="1">Проект!CU$903</f>
        <v>0</v>
      </c>
      <c r="CV286" s="53">
        <f ca="1">Проект!CV$903</f>
        <v>0</v>
      </c>
      <c r="CW286" s="53">
        <f ca="1">Проект!CW$903</f>
        <v>0</v>
      </c>
      <c r="CX286" s="53">
        <f ca="1">Проект!CX$903</f>
        <v>0</v>
      </c>
      <c r="CY286" s="53">
        <f ca="1">Проект!CY$903</f>
        <v>0</v>
      </c>
      <c r="CZ286" s="53">
        <f ca="1">Проект!CZ$903</f>
        <v>0</v>
      </c>
      <c r="DA286" s="53">
        <f ca="1">Проект!DA$903</f>
        <v>0</v>
      </c>
      <c r="DB286" s="53">
        <f ca="1">Проект!DB$903</f>
        <v>0</v>
      </c>
      <c r="DC286" s="53">
        <f ca="1">Проект!DC$903</f>
        <v>0</v>
      </c>
      <c r="DD286" s="53">
        <f ca="1">Проект!DD$903</f>
        <v>0</v>
      </c>
      <c r="DE286" s="53">
        <f ca="1">Проект!DE$903</f>
        <v>0</v>
      </c>
      <c r="DF286" s="53">
        <f ca="1">Проект!DF$903</f>
        <v>0</v>
      </c>
      <c r="DG286" s="53">
        <f ca="1">Проект!DG$903</f>
        <v>0</v>
      </c>
      <c r="DH286" s="53">
        <f ca="1">Проект!DH$903</f>
        <v>0</v>
      </c>
      <c r="DI286" s="53">
        <f ca="1">Проект!DI$903</f>
        <v>0</v>
      </c>
      <c r="DJ286" s="53">
        <f ca="1">Проект!DJ$903</f>
        <v>0</v>
      </c>
      <c r="DK286" s="53">
        <f ca="1">Проект!DK$903</f>
        <v>0</v>
      </c>
      <c r="DL286" s="53">
        <f ca="1">Проект!DL$903</f>
        <v>0</v>
      </c>
      <c r="DM286" s="53">
        <f ca="1">Проект!DM$903</f>
        <v>0</v>
      </c>
      <c r="DN286" s="53">
        <f ca="1">Проект!DN$903</f>
        <v>0</v>
      </c>
      <c r="DO286" s="53">
        <f ca="1">Проект!DO$903</f>
        <v>0</v>
      </c>
      <c r="DP286" s="53">
        <f ca="1">Проект!DP$903</f>
        <v>0</v>
      </c>
      <c r="DQ286" s="53">
        <f ca="1">Проект!DQ$903</f>
        <v>0</v>
      </c>
      <c r="DR286" s="53">
        <f ca="1">Проект!DR$903</f>
        <v>0</v>
      </c>
      <c r="DS286" s="53">
        <f ca="1">Проект!DS$903</f>
        <v>0</v>
      </c>
      <c r="DT286" s="53">
        <f ca="1">Проект!DT$903</f>
        <v>0</v>
      </c>
      <c r="DU286" s="53">
        <f ca="1">Проект!DU$903</f>
        <v>0</v>
      </c>
      <c r="DV286" s="53">
        <f ca="1">Проект!DV$903</f>
        <v>0</v>
      </c>
      <c r="DW286" s="53"/>
      <c r="DX286" s="55">
        <f t="shared" ref="DX286:DX296" ca="1" si="226">SUM(G286:DW286)</f>
        <v>0</v>
      </c>
    </row>
    <row r="287" spans="1:128" hidden="1" outlineLevel="1" x14ac:dyDescent="0.2">
      <c r="A287" s="66" t="str">
        <f ca="1">Language!A$1462</f>
        <v>начисленный налог</v>
      </c>
      <c r="B287" s="72"/>
      <c r="C287" s="1" t="str">
        <f ca="1">Параметры!$C$70</f>
        <v>тыс. руб.</v>
      </c>
      <c r="F287" s="6" t="s">
        <v>3082</v>
      </c>
      <c r="G287" s="68">
        <f ca="1">Проект!G901</f>
        <v>0</v>
      </c>
      <c r="H287" s="68">
        <f ca="1">Проект!H901</f>
        <v>0</v>
      </c>
      <c r="I287" s="68">
        <f ca="1">Проект!I901</f>
        <v>0</v>
      </c>
      <c r="J287" s="68">
        <f ca="1">Проект!J901</f>
        <v>0</v>
      </c>
      <c r="K287" s="68">
        <f ca="1">Проект!K901</f>
        <v>0</v>
      </c>
      <c r="L287" s="68">
        <f ca="1">Проект!L901</f>
        <v>0</v>
      </c>
      <c r="M287" s="68">
        <f ca="1">Проект!M901</f>
        <v>0</v>
      </c>
      <c r="N287" s="68">
        <f ca="1">Проект!N901</f>
        <v>0</v>
      </c>
      <c r="O287" s="68">
        <f ca="1">Проект!O901</f>
        <v>0</v>
      </c>
      <c r="P287" s="68">
        <f ca="1">Проект!P901</f>
        <v>0</v>
      </c>
      <c r="Q287" s="68">
        <f ca="1">Проект!Q901</f>
        <v>0</v>
      </c>
      <c r="R287" s="68">
        <f ca="1">Проект!R901</f>
        <v>0</v>
      </c>
      <c r="S287" s="68">
        <f ca="1">Проект!S901</f>
        <v>0</v>
      </c>
      <c r="T287" s="68">
        <f ca="1">Проект!T901</f>
        <v>0</v>
      </c>
      <c r="U287" s="68">
        <f ca="1">Проект!U901</f>
        <v>0</v>
      </c>
      <c r="V287" s="68">
        <f ca="1">Проект!V901</f>
        <v>0</v>
      </c>
      <c r="W287" s="68">
        <f ca="1">Проект!W901</f>
        <v>0</v>
      </c>
      <c r="X287" s="68">
        <f ca="1">Проект!X901</f>
        <v>0</v>
      </c>
      <c r="Y287" s="68">
        <f ca="1">Проект!Y901</f>
        <v>0</v>
      </c>
      <c r="Z287" s="68">
        <f ca="1">Проект!Z901</f>
        <v>0</v>
      </c>
      <c r="AA287" s="68">
        <f ca="1">Проект!AA901</f>
        <v>0</v>
      </c>
      <c r="AB287" s="68">
        <f ca="1">Проект!AB901</f>
        <v>0</v>
      </c>
      <c r="AC287" s="68">
        <f ca="1">Проект!AC901</f>
        <v>0</v>
      </c>
      <c r="AD287" s="68">
        <f ca="1">Проект!AD901</f>
        <v>0</v>
      </c>
      <c r="AE287" s="68">
        <f ca="1">Проект!AE901</f>
        <v>0</v>
      </c>
      <c r="AF287" s="68">
        <f ca="1">Проект!AF901</f>
        <v>0</v>
      </c>
      <c r="AG287" s="68">
        <f ca="1">Проект!AG901</f>
        <v>0</v>
      </c>
      <c r="AH287" s="68">
        <f ca="1">Проект!AH901</f>
        <v>0</v>
      </c>
      <c r="AI287" s="68">
        <f ca="1">Проект!AI901</f>
        <v>0</v>
      </c>
      <c r="AJ287" s="68">
        <f ca="1">Проект!AJ901</f>
        <v>0</v>
      </c>
      <c r="AK287" s="68">
        <f ca="1">Проект!AK901</f>
        <v>0</v>
      </c>
      <c r="AL287" s="68">
        <f ca="1">Проект!AL901</f>
        <v>0</v>
      </c>
      <c r="AM287" s="68">
        <f ca="1">Проект!AM901</f>
        <v>0</v>
      </c>
      <c r="AN287" s="68">
        <f ca="1">Проект!AN901</f>
        <v>0</v>
      </c>
      <c r="AO287" s="68">
        <f ca="1">Проект!AO901</f>
        <v>0</v>
      </c>
      <c r="AP287" s="68">
        <f ca="1">Проект!AP901</f>
        <v>0</v>
      </c>
      <c r="AQ287" s="68">
        <f ca="1">Проект!AQ901</f>
        <v>0</v>
      </c>
      <c r="AR287" s="68">
        <f ca="1">Проект!AR901</f>
        <v>0</v>
      </c>
      <c r="AS287" s="68">
        <f ca="1">Проект!AS901</f>
        <v>0</v>
      </c>
      <c r="AT287" s="68">
        <f ca="1">Проект!AT901</f>
        <v>0</v>
      </c>
      <c r="AU287" s="68">
        <f ca="1">Проект!AU901</f>
        <v>0</v>
      </c>
      <c r="AV287" s="68">
        <f ca="1">Проект!AV901</f>
        <v>0</v>
      </c>
      <c r="AW287" s="68">
        <f ca="1">Проект!AW901</f>
        <v>0</v>
      </c>
      <c r="AX287" s="68">
        <f ca="1">Проект!AX901</f>
        <v>0</v>
      </c>
      <c r="AY287" s="68">
        <f ca="1">Проект!AY901</f>
        <v>0</v>
      </c>
      <c r="AZ287" s="68">
        <f ca="1">Проект!AZ901</f>
        <v>0</v>
      </c>
      <c r="BA287" s="68">
        <f ca="1">Проект!BA901</f>
        <v>0</v>
      </c>
      <c r="BB287" s="68">
        <f ca="1">Проект!BB901</f>
        <v>0</v>
      </c>
      <c r="BC287" s="68">
        <f ca="1">Проект!BC901</f>
        <v>0</v>
      </c>
      <c r="BD287" s="68">
        <f ca="1">Проект!BD901</f>
        <v>0</v>
      </c>
      <c r="BE287" s="68">
        <f ca="1">Проект!BE901</f>
        <v>0</v>
      </c>
      <c r="BF287" s="68">
        <f ca="1">Проект!BF901</f>
        <v>0</v>
      </c>
      <c r="BG287" s="68">
        <f ca="1">Проект!BG901</f>
        <v>0</v>
      </c>
      <c r="BH287" s="68">
        <f ca="1">Проект!BH901</f>
        <v>0</v>
      </c>
      <c r="BI287" s="68">
        <f ca="1">Проект!BI901</f>
        <v>0</v>
      </c>
      <c r="BJ287" s="68">
        <f ca="1">Проект!BJ901</f>
        <v>0</v>
      </c>
      <c r="BK287" s="68">
        <f ca="1">Проект!BK901</f>
        <v>0</v>
      </c>
      <c r="BL287" s="68">
        <f ca="1">Проект!BL901</f>
        <v>0</v>
      </c>
      <c r="BM287" s="68">
        <f ca="1">Проект!BM901</f>
        <v>0</v>
      </c>
      <c r="BN287" s="68">
        <f ca="1">Проект!BN901</f>
        <v>0</v>
      </c>
      <c r="BO287" s="68">
        <f ca="1">Проект!BO901</f>
        <v>0</v>
      </c>
      <c r="BP287" s="68">
        <f ca="1">Проект!BP901</f>
        <v>0</v>
      </c>
      <c r="BQ287" s="68">
        <f ca="1">Проект!BQ901</f>
        <v>0</v>
      </c>
      <c r="BR287" s="68">
        <f ca="1">Проект!BR901</f>
        <v>0</v>
      </c>
      <c r="BS287" s="68">
        <f ca="1">Проект!BS901</f>
        <v>0</v>
      </c>
      <c r="BT287" s="68">
        <f ca="1">Проект!BT901</f>
        <v>0</v>
      </c>
      <c r="BU287" s="68">
        <f ca="1">Проект!BU901</f>
        <v>0</v>
      </c>
      <c r="BV287" s="68">
        <f ca="1">Проект!BV901</f>
        <v>0</v>
      </c>
      <c r="BW287" s="68">
        <f ca="1">Проект!BW901</f>
        <v>0</v>
      </c>
      <c r="BX287" s="68">
        <f ca="1">Проект!BX901</f>
        <v>0</v>
      </c>
      <c r="BY287" s="68">
        <f ca="1">Проект!BY901</f>
        <v>0</v>
      </c>
      <c r="BZ287" s="68">
        <f ca="1">Проект!BZ901</f>
        <v>0</v>
      </c>
      <c r="CA287" s="68">
        <f ca="1">Проект!CA901</f>
        <v>0</v>
      </c>
      <c r="CB287" s="68">
        <f ca="1">Проект!CB901</f>
        <v>0</v>
      </c>
      <c r="CC287" s="68">
        <f ca="1">Проект!CC901</f>
        <v>0</v>
      </c>
      <c r="CD287" s="68">
        <f ca="1">Проект!CD901</f>
        <v>0</v>
      </c>
      <c r="CE287" s="68">
        <f ca="1">Проект!CE901</f>
        <v>0</v>
      </c>
      <c r="CF287" s="68">
        <f ca="1">Проект!CF901</f>
        <v>0</v>
      </c>
      <c r="CG287" s="68">
        <f ca="1">Проект!CG901</f>
        <v>0</v>
      </c>
      <c r="CH287" s="68">
        <f ca="1">Проект!CH901</f>
        <v>0</v>
      </c>
      <c r="CI287" s="68">
        <f ca="1">Проект!CI901</f>
        <v>0</v>
      </c>
      <c r="CJ287" s="68">
        <f ca="1">Проект!CJ901</f>
        <v>0</v>
      </c>
      <c r="CK287" s="68">
        <f ca="1">Проект!CK901</f>
        <v>0</v>
      </c>
      <c r="CL287" s="68">
        <f ca="1">Проект!CL901</f>
        <v>0</v>
      </c>
      <c r="CM287" s="68">
        <f ca="1">Проект!CM901</f>
        <v>0</v>
      </c>
      <c r="CN287" s="68">
        <f ca="1">Проект!CN901</f>
        <v>0</v>
      </c>
      <c r="CO287" s="68">
        <f ca="1">Проект!CO901</f>
        <v>0</v>
      </c>
      <c r="CP287" s="68">
        <f ca="1">Проект!CP901</f>
        <v>0</v>
      </c>
      <c r="CQ287" s="68">
        <f ca="1">Проект!CQ901</f>
        <v>0</v>
      </c>
      <c r="CR287" s="68">
        <f ca="1">Проект!CR901</f>
        <v>0</v>
      </c>
      <c r="CS287" s="68">
        <f ca="1">Проект!CS901</f>
        <v>0</v>
      </c>
      <c r="CT287" s="68">
        <f ca="1">Проект!CT901</f>
        <v>0</v>
      </c>
      <c r="CU287" s="68">
        <f ca="1">Проект!CU901</f>
        <v>0</v>
      </c>
      <c r="CV287" s="68">
        <f ca="1">Проект!CV901</f>
        <v>0</v>
      </c>
      <c r="CW287" s="68">
        <f ca="1">Проект!CW901</f>
        <v>0</v>
      </c>
      <c r="CX287" s="68">
        <f ca="1">Проект!CX901</f>
        <v>0</v>
      </c>
      <c r="CY287" s="68">
        <f ca="1">Проект!CY901</f>
        <v>0</v>
      </c>
      <c r="CZ287" s="68">
        <f ca="1">Проект!CZ901</f>
        <v>0</v>
      </c>
      <c r="DA287" s="68">
        <f ca="1">Проект!DA901</f>
        <v>0</v>
      </c>
      <c r="DB287" s="68">
        <f ca="1">Проект!DB901</f>
        <v>0</v>
      </c>
      <c r="DC287" s="68">
        <f ca="1">Проект!DC901</f>
        <v>0</v>
      </c>
      <c r="DD287" s="68">
        <f ca="1">Проект!DD901</f>
        <v>0</v>
      </c>
      <c r="DE287" s="68">
        <f ca="1">Проект!DE901</f>
        <v>0</v>
      </c>
      <c r="DF287" s="68">
        <f ca="1">Проект!DF901</f>
        <v>0</v>
      </c>
      <c r="DG287" s="68">
        <f ca="1">Проект!DG901</f>
        <v>0</v>
      </c>
      <c r="DH287" s="68">
        <f ca="1">Проект!DH901</f>
        <v>0</v>
      </c>
      <c r="DI287" s="68">
        <f ca="1">Проект!DI901</f>
        <v>0</v>
      </c>
      <c r="DJ287" s="68">
        <f ca="1">Проект!DJ901</f>
        <v>0</v>
      </c>
      <c r="DK287" s="68">
        <f ca="1">Проект!DK901</f>
        <v>0</v>
      </c>
      <c r="DL287" s="68">
        <f ca="1">Проект!DL901</f>
        <v>0</v>
      </c>
      <c r="DM287" s="68">
        <f ca="1">Проект!DM901</f>
        <v>0</v>
      </c>
      <c r="DN287" s="68">
        <f ca="1">Проект!DN901</f>
        <v>0</v>
      </c>
      <c r="DO287" s="68">
        <f ca="1">Проект!DO901</f>
        <v>0</v>
      </c>
      <c r="DP287" s="68">
        <f ca="1">Проект!DP901</f>
        <v>0</v>
      </c>
      <c r="DQ287" s="68">
        <f ca="1">Проект!DQ901</f>
        <v>0</v>
      </c>
      <c r="DR287" s="68">
        <f ca="1">Проект!DR901</f>
        <v>0</v>
      </c>
      <c r="DS287" s="68">
        <f ca="1">Проект!DS901</f>
        <v>0</v>
      </c>
      <c r="DT287" s="68">
        <f ca="1">Проект!DT901</f>
        <v>0</v>
      </c>
      <c r="DU287" s="68">
        <f ca="1">Проект!DU901</f>
        <v>0</v>
      </c>
      <c r="DV287" s="68">
        <f ca="1">Проект!DV901</f>
        <v>0</v>
      </c>
      <c r="DW287" s="53"/>
      <c r="DX287" s="67">
        <f t="shared" ca="1" si="226"/>
        <v>0</v>
      </c>
    </row>
    <row r="288" spans="1:128" hidden="1" collapsed="1" x14ac:dyDescent="0.2">
      <c r="A288" s="10" t="str">
        <f ca="1">Language!A$1423</f>
        <v>Социальные взносы</v>
      </c>
      <c r="B288" s="72"/>
      <c r="C288" s="46" t="str">
        <f ca="1">Параметры!$C$70</f>
        <v>тыс. руб.</v>
      </c>
      <c r="E288" s="6" t="s">
        <v>1250</v>
      </c>
      <c r="F288" s="6" t="s">
        <v>2962</v>
      </c>
      <c r="G288" s="53">
        <f ca="1">Проект!G$911</f>
        <v>0</v>
      </c>
      <c r="H288" s="53">
        <f ca="1">Проект!H$911</f>
        <v>399.90000000000015</v>
      </c>
      <c r="I288" s="53">
        <f ca="1">Проект!I$911</f>
        <v>402.16109274042344</v>
      </c>
      <c r="J288" s="53">
        <f ca="1">Проект!J$911</f>
        <v>404.43497002793549</v>
      </c>
      <c r="K288" s="53">
        <f ca="1">Проект!K$911</f>
        <v>406.72170414822438</v>
      </c>
      <c r="L288" s="53">
        <f ca="1">Проект!L$911</f>
        <v>409.02136779569173</v>
      </c>
      <c r="M288" s="53">
        <f ca="1">Проект!M$911</f>
        <v>411.3340340757639</v>
      </c>
      <c r="N288" s="53">
        <f ca="1">Проект!N$911</f>
        <v>413.65977650721618</v>
      </c>
      <c r="O288" s="53">
        <f ca="1">Проект!O$911</f>
        <v>415.99866902450952</v>
      </c>
      <c r="P288" s="53">
        <f ca="1">Проект!P$911</f>
        <v>418.35078598014121</v>
      </c>
      <c r="Q288" s="53">
        <f ca="1">Проект!Q$911</f>
        <v>420.71620214700818</v>
      </c>
      <c r="R288" s="53">
        <f ca="1">Проект!R$911</f>
        <v>423.09499272078432</v>
      </c>
      <c r="S288" s="53">
        <f ca="1">Проект!S$911</f>
        <v>425.48723332231089</v>
      </c>
      <c r="T288" s="53">
        <f ca="1">Проект!T$911</f>
        <v>427.89300000000009</v>
      </c>
      <c r="U288" s="53">
        <f ca="1">Проект!U$911</f>
        <v>430.3123692322531</v>
      </c>
      <c r="V288" s="53">
        <f ca="1">Проект!V$911</f>
        <v>432.745417929891</v>
      </c>
      <c r="W288" s="53">
        <f ca="1">Проект!W$911</f>
        <v>435.19222343860025</v>
      </c>
      <c r="X288" s="53">
        <f ca="1">Проект!X$911</f>
        <v>437.6528635413901</v>
      </c>
      <c r="Y288" s="53">
        <f ca="1">Проект!Y$911</f>
        <v>440.12741646106741</v>
      </c>
      <c r="Z288" s="53">
        <f ca="1">Проект!Z$911</f>
        <v>442.61596086272129</v>
      </c>
      <c r="AA288" s="53">
        <f ca="1">Проект!AA$911</f>
        <v>445.11857585622522</v>
      </c>
      <c r="AB288" s="53">
        <f ca="1">Проект!AB$911</f>
        <v>447.63534099875113</v>
      </c>
      <c r="AC288" s="53">
        <f ca="1">Проект!AC$911</f>
        <v>450.16633629729876</v>
      </c>
      <c r="AD288" s="53">
        <f ca="1">Проект!AD$911</f>
        <v>452.71164221123928</v>
      </c>
      <c r="AE288" s="53">
        <f ca="1">Проект!AE$911</f>
        <v>455.27133965487263</v>
      </c>
      <c r="AF288" s="53">
        <f ca="1">Проект!AF$911</f>
        <v>457.84550999999999</v>
      </c>
      <c r="AG288" s="53">
        <f ca="1">Проект!AG$911</f>
        <v>460.43423507851077</v>
      </c>
      <c r="AH288" s="53">
        <f ca="1">Проект!AH$911</f>
        <v>463.03759718498344</v>
      </c>
      <c r="AI288" s="53">
        <f ca="1">Проект!AI$911</f>
        <v>465.6556790793021</v>
      </c>
      <c r="AJ288" s="53">
        <f ca="1">Проект!AJ$911</f>
        <v>468.28856398928747</v>
      </c>
      <c r="AK288" s="53">
        <f ca="1">Проект!AK$911</f>
        <v>470.93633561334212</v>
      </c>
      <c r="AL288" s="53">
        <f ca="1">Проект!AL$911</f>
        <v>473.59907812311178</v>
      </c>
      <c r="AM288" s="53">
        <f ca="1">Проект!AM$911</f>
        <v>476.276876166161</v>
      </c>
      <c r="AN288" s="53">
        <f ca="1">Проект!AN$911</f>
        <v>478.96981486866366</v>
      </c>
      <c r="AO288" s="53">
        <f ca="1">Проект!AO$911</f>
        <v>481.67797983810971</v>
      </c>
      <c r="AP288" s="53">
        <f ca="1">Проект!AP$911</f>
        <v>484.40145716602609</v>
      </c>
      <c r="AQ288" s="53">
        <f ca="1">Проект!AQ$911</f>
        <v>487.14033343071372</v>
      </c>
      <c r="AR288" s="53">
        <f ca="1">Проект!AR$911</f>
        <v>489.8946957</v>
      </c>
      <c r="AS288" s="53">
        <f ca="1">Проект!AS$911</f>
        <v>492.6646315340065</v>
      </c>
      <c r="AT288" s="53">
        <f ca="1">Проект!AT$911</f>
        <v>495.45022898793218</v>
      </c>
      <c r="AU288" s="53">
        <f ca="1">Проект!AU$911</f>
        <v>498.25157661485321</v>
      </c>
      <c r="AV288" s="53">
        <f ca="1">Проект!AV$911</f>
        <v>501.0687634685375</v>
      </c>
      <c r="AW288" s="53">
        <f ca="1">Проект!AW$911</f>
        <v>503.90187910627589</v>
      </c>
      <c r="AX288" s="53">
        <f ca="1">Проект!AX$911</f>
        <v>506.75101359172965</v>
      </c>
      <c r="AY288" s="53">
        <f ca="1">Проект!AY$911</f>
        <v>509.61625749779216</v>
      </c>
      <c r="AZ288" s="53">
        <f ca="1">Проект!AZ$911</f>
        <v>512.49770190947004</v>
      </c>
      <c r="BA288" s="53">
        <f ca="1">Проект!BA$911</f>
        <v>515.39543842677722</v>
      </c>
      <c r="BB288" s="53">
        <f ca="1">Проект!BB$911</f>
        <v>518.30955916764788</v>
      </c>
      <c r="BC288" s="53">
        <f ca="1">Проект!BC$911</f>
        <v>521.24015677086356</v>
      </c>
      <c r="BD288" s="53">
        <f ca="1">Проект!BD$911</f>
        <v>524.18732439899986</v>
      </c>
      <c r="BE288" s="53">
        <f ca="1">Проект!BE$911</f>
        <v>527.1511557413869</v>
      </c>
      <c r="BF288" s="53">
        <f ca="1">Проект!BF$911</f>
        <v>530.13174501708727</v>
      </c>
      <c r="BG288" s="53">
        <f ca="1">Проект!BG$911</f>
        <v>533.1291869778928</v>
      </c>
      <c r="BH288" s="53">
        <f ca="1">Проект!BH$911</f>
        <v>536.143576911335</v>
      </c>
      <c r="BI288" s="53">
        <f ca="1">Проект!BI$911</f>
        <v>539.17501064371527</v>
      </c>
      <c r="BJ288" s="53">
        <f ca="1">Проект!BJ$911</f>
        <v>542.22358454315054</v>
      </c>
      <c r="BK288" s="53">
        <f ca="1">Проект!BK$911</f>
        <v>545.28939552263762</v>
      </c>
      <c r="BL288" s="53">
        <f ca="1">Проект!BL$911</f>
        <v>548.37254104313286</v>
      </c>
      <c r="BM288" s="53">
        <f ca="1">Проект!BM$911</f>
        <v>551.47311911665145</v>
      </c>
      <c r="BN288" s="53">
        <f ca="1">Проект!BN$911</f>
        <v>554.59122830938315</v>
      </c>
      <c r="BO288" s="53">
        <f ca="1">Проект!BO$911</f>
        <v>557.72696774482415</v>
      </c>
      <c r="BP288" s="53">
        <f ca="1">Проект!BP$911</f>
        <v>560.88043710692989</v>
      </c>
      <c r="BQ288" s="53">
        <f ca="1">Проект!BQ$911</f>
        <v>564.0517366432839</v>
      </c>
      <c r="BR288" s="53">
        <f ca="1">Проект!BR$911</f>
        <v>567.2409671682833</v>
      </c>
      <c r="BS288" s="53">
        <f ca="1">Проект!BS$911</f>
        <v>570.44823006634522</v>
      </c>
      <c r="BT288" s="53">
        <f ca="1">Проект!BT$911</f>
        <v>573.67362729512854</v>
      </c>
      <c r="BU288" s="53">
        <f ca="1">Проект!BU$911</f>
        <v>576.91726138877539</v>
      </c>
      <c r="BV288" s="53">
        <f ca="1">Проект!BV$911</f>
        <v>580.17923546117106</v>
      </c>
      <c r="BW288" s="53">
        <f ca="1">Проект!BW$911</f>
        <v>583.45965320922221</v>
      </c>
      <c r="BX288" s="53">
        <f ca="1">Проект!BX$911</f>
        <v>586.75861891615216</v>
      </c>
      <c r="BY288" s="53">
        <f ca="1">Проект!BY$911</f>
        <v>590.07623745481715</v>
      </c>
      <c r="BZ288" s="53">
        <f ca="1">Проект!BZ$911</f>
        <v>593.41261429103974</v>
      </c>
      <c r="CA288" s="53">
        <f ca="1">Проект!CA$911</f>
        <v>596.76785548696148</v>
      </c>
      <c r="CB288" s="53">
        <f ca="1">Проект!CB$911</f>
        <v>600.14206770441479</v>
      </c>
      <c r="CC288" s="53">
        <f ca="1">Проект!CC$911</f>
        <v>603.5353582083136</v>
      </c>
      <c r="CD288" s="53">
        <f ca="1">Проект!CD$911</f>
        <v>606.94783487006305</v>
      </c>
      <c r="CE288" s="53">
        <f ca="1">Проект!CE$911</f>
        <v>610.37960617098929</v>
      </c>
      <c r="CF288" s="53">
        <f ca="1">Проект!CF$911</f>
        <v>613.83078120578728</v>
      </c>
      <c r="CG288" s="53">
        <f ca="1">Проект!CG$911</f>
        <v>617.30146968598933</v>
      </c>
      <c r="CH288" s="53">
        <f ca="1">Проект!CH$911</f>
        <v>620.79178194345286</v>
      </c>
      <c r="CI288" s="53">
        <f ca="1">Проект!CI$911</f>
        <v>624.30182893386757</v>
      </c>
      <c r="CJ288" s="53">
        <f ca="1">Проект!CJ$911</f>
        <v>627.83172224028272</v>
      </c>
      <c r="CK288" s="53">
        <f ca="1">Проект!CK$911</f>
        <v>631.38157407665415</v>
      </c>
      <c r="CL288" s="53">
        <f ca="1">Проект!CL$911</f>
        <v>634.95149729141247</v>
      </c>
      <c r="CM288" s="53">
        <f ca="1">Проект!CM$911</f>
        <v>638.54160537104872</v>
      </c>
      <c r="CN288" s="53">
        <f ca="1">Проект!CN$911</f>
        <v>642.15201244372395</v>
      </c>
      <c r="CO288" s="53">
        <f ca="1">Проект!CO$911</f>
        <v>645.78283328289569</v>
      </c>
      <c r="CP288" s="53">
        <f ca="1">Проект!CP$911</f>
        <v>649.43418331096768</v>
      </c>
      <c r="CQ288" s="53">
        <f ca="1">Проект!CQ$911</f>
        <v>653.10617860295861</v>
      </c>
      <c r="CR288" s="53">
        <f ca="1">Проект!CR$911</f>
        <v>656.79893589019241</v>
      </c>
      <c r="CS288" s="53">
        <f ca="1">Проект!CS$911</f>
        <v>660.51257256400868</v>
      </c>
      <c r="CT288" s="53">
        <f ca="1">Проект!CT$911</f>
        <v>664.24720667949464</v>
      </c>
      <c r="CU288" s="53">
        <f ca="1">Проект!CU$911</f>
        <v>668.00295695923842</v>
      </c>
      <c r="CV288" s="53">
        <f ca="1">Проект!CV$911</f>
        <v>671.77994279710254</v>
      </c>
      <c r="CW288" s="53">
        <f ca="1">Проект!CW$911</f>
        <v>675.57828426202002</v>
      </c>
      <c r="CX288" s="53">
        <f ca="1">Проект!CX$911</f>
        <v>679.39810210181145</v>
      </c>
      <c r="CY288" s="53">
        <f ca="1">Проект!CY$911</f>
        <v>683.23951774702209</v>
      </c>
      <c r="CZ288" s="53">
        <f ca="1">Проект!CZ$911</f>
        <v>687.10265331478467</v>
      </c>
      <c r="DA288" s="53">
        <f ca="1">Проект!DA$911</f>
        <v>690.98763161269824</v>
      </c>
      <c r="DB288" s="53">
        <f ca="1">Проект!DB$911</f>
        <v>694.89457614273533</v>
      </c>
      <c r="DC288" s="53">
        <f ca="1">Проект!DC$911</f>
        <v>698.8236111051657</v>
      </c>
      <c r="DD288" s="53">
        <f ca="1">Проект!DD$911</f>
        <v>702.77486140250585</v>
      </c>
      <c r="DE288" s="53">
        <f ca="1">Проект!DE$911</f>
        <v>706.74845264348926</v>
      </c>
      <c r="DF288" s="53">
        <f ca="1">Проект!DF$911</f>
        <v>710.74451114705926</v>
      </c>
      <c r="DG288" s="53">
        <f ca="1">Проект!DG$911</f>
        <v>714.76316394638502</v>
      </c>
      <c r="DH288" s="53">
        <f ca="1">Проект!DH$911</f>
        <v>718.80453879289962</v>
      </c>
      <c r="DI288" s="53">
        <f ca="1">Проект!DI$911</f>
        <v>722.86876416036148</v>
      </c>
      <c r="DJ288" s="53">
        <f ca="1">Проект!DJ$911</f>
        <v>726.95596924893835</v>
      </c>
      <c r="DK288" s="53">
        <f ca="1">Проект!DK$911</f>
        <v>731.06628398931389</v>
      </c>
      <c r="DL288" s="53">
        <f ca="1">Проект!DL$911</f>
        <v>735.19983904681953</v>
      </c>
      <c r="DM288" s="53">
        <f ca="1">Проект!DM$911</f>
        <v>739.35676582558722</v>
      </c>
      <c r="DN288" s="53">
        <f ca="1">Проект!DN$911</f>
        <v>743.53719647272669</v>
      </c>
      <c r="DO288" s="53">
        <f ca="1">Проект!DO$911</f>
        <v>747.74126388252728</v>
      </c>
      <c r="DP288" s="53">
        <f ca="1">Проект!DP$911</f>
        <v>751.96910170068145</v>
      </c>
      <c r="DQ288" s="53">
        <f ca="1">Проект!DQ$911</f>
        <v>756.22084432853342</v>
      </c>
      <c r="DR288" s="53">
        <f ca="1">Проект!DR$911</f>
        <v>760.49662692735342</v>
      </c>
      <c r="DS288" s="53">
        <f ca="1">Проект!DS$911</f>
        <v>764.79658542263201</v>
      </c>
      <c r="DT288" s="53">
        <f ca="1">Проект!DT$911</f>
        <v>769.12085650840265</v>
      </c>
      <c r="DU288" s="53">
        <f ca="1">Проект!DU$911</f>
        <v>773.46957765158686</v>
      </c>
      <c r="DV288" s="53">
        <f ca="1">Проект!DV$911</f>
        <v>777.84288709636394</v>
      </c>
      <c r="DW288" s="53"/>
      <c r="DX288" s="55">
        <f t="shared" ca="1" si="226"/>
        <v>67621.34640545999</v>
      </c>
    </row>
    <row r="289" spans="1:128" hidden="1" outlineLevel="1" x14ac:dyDescent="0.2">
      <c r="A289" s="66" t="str">
        <f ca="1">Language!A$1462</f>
        <v>начисленный налог</v>
      </c>
      <c r="B289" s="72"/>
      <c r="C289" s="1" t="str">
        <f ca="1">Параметры!$C$70</f>
        <v>тыс. руб.</v>
      </c>
      <c r="F289" s="6" t="s">
        <v>3082</v>
      </c>
      <c r="G289" s="68">
        <f ca="1">Проект!G909</f>
        <v>399.90000000000009</v>
      </c>
      <c r="H289" s="68">
        <f ca="1">Проект!H909</f>
        <v>402.16109274042344</v>
      </c>
      <c r="I289" s="68">
        <f ca="1">Проект!I909</f>
        <v>404.43497002793549</v>
      </c>
      <c r="J289" s="68">
        <f ca="1">Проект!J909</f>
        <v>406.72170414822438</v>
      </c>
      <c r="K289" s="68">
        <f ca="1">Проект!K909</f>
        <v>409.02136779569173</v>
      </c>
      <c r="L289" s="68">
        <f ca="1">Проект!L909</f>
        <v>411.3340340757639</v>
      </c>
      <c r="M289" s="68">
        <f ca="1">Проект!M909</f>
        <v>413.65977650721618</v>
      </c>
      <c r="N289" s="68">
        <f ca="1">Проект!N909</f>
        <v>415.99866902450952</v>
      </c>
      <c r="O289" s="68">
        <f ca="1">Проект!O909</f>
        <v>418.35078598014121</v>
      </c>
      <c r="P289" s="68">
        <f ca="1">Проект!P909</f>
        <v>420.71620214700818</v>
      </c>
      <c r="Q289" s="68">
        <f ca="1">Проект!Q909</f>
        <v>423.09499272078432</v>
      </c>
      <c r="R289" s="68">
        <f ca="1">Проект!R909</f>
        <v>425.48723332231089</v>
      </c>
      <c r="S289" s="68">
        <f ca="1">Проект!S909</f>
        <v>427.89300000000009</v>
      </c>
      <c r="T289" s="68">
        <f ca="1">Проект!T909</f>
        <v>430.3123692322531</v>
      </c>
      <c r="U289" s="68">
        <f ca="1">Проект!U909</f>
        <v>432.745417929891</v>
      </c>
      <c r="V289" s="68">
        <f ca="1">Проект!V909</f>
        <v>435.19222343860019</v>
      </c>
      <c r="W289" s="68">
        <f ca="1">Проект!W909</f>
        <v>437.65286354139016</v>
      </c>
      <c r="X289" s="68">
        <f ca="1">Проект!X909</f>
        <v>440.12741646106741</v>
      </c>
      <c r="Y289" s="68">
        <f ca="1">Проект!Y909</f>
        <v>442.61596086272129</v>
      </c>
      <c r="Z289" s="68">
        <f ca="1">Проект!Z909</f>
        <v>445.11857585622522</v>
      </c>
      <c r="AA289" s="68">
        <f ca="1">Проект!AA909</f>
        <v>447.63534099875113</v>
      </c>
      <c r="AB289" s="68">
        <f ca="1">Проект!AB909</f>
        <v>450.16633629729876</v>
      </c>
      <c r="AC289" s="68">
        <f ca="1">Проект!AC909</f>
        <v>452.71164221123928</v>
      </c>
      <c r="AD289" s="68">
        <f ca="1">Проект!AD909</f>
        <v>455.27133965487263</v>
      </c>
      <c r="AE289" s="68">
        <f ca="1">Проект!AE909</f>
        <v>457.84550999999999</v>
      </c>
      <c r="AF289" s="68">
        <f ca="1">Проект!AF909</f>
        <v>460.43423507851077</v>
      </c>
      <c r="AG289" s="68">
        <f ca="1">Проект!AG909</f>
        <v>463.03759718498344</v>
      </c>
      <c r="AH289" s="68">
        <f ca="1">Проект!AH909</f>
        <v>465.6556790793021</v>
      </c>
      <c r="AI289" s="68">
        <f ca="1">Проект!AI909</f>
        <v>468.28856398928747</v>
      </c>
      <c r="AJ289" s="68">
        <f ca="1">Проект!AJ909</f>
        <v>470.93633561334212</v>
      </c>
      <c r="AK289" s="68">
        <f ca="1">Проект!AK909</f>
        <v>473.59907812311178</v>
      </c>
      <c r="AL289" s="68">
        <f ca="1">Проект!AL909</f>
        <v>476.276876166161</v>
      </c>
      <c r="AM289" s="68">
        <f ca="1">Проект!AM909</f>
        <v>478.96981486866366</v>
      </c>
      <c r="AN289" s="68">
        <f ca="1">Проект!AN909</f>
        <v>481.67797983810971</v>
      </c>
      <c r="AO289" s="68">
        <f ca="1">Проект!AO909</f>
        <v>484.40145716602609</v>
      </c>
      <c r="AP289" s="68">
        <f ca="1">Проект!AP909</f>
        <v>487.14033343071372</v>
      </c>
      <c r="AQ289" s="68">
        <f ca="1">Проект!AQ909</f>
        <v>489.8946957</v>
      </c>
      <c r="AR289" s="68">
        <f ca="1">Проект!AR909</f>
        <v>492.6646315340065</v>
      </c>
      <c r="AS289" s="68">
        <f ca="1">Проект!AS909</f>
        <v>495.45022898793218</v>
      </c>
      <c r="AT289" s="68">
        <f ca="1">Проект!AT909</f>
        <v>498.25157661485321</v>
      </c>
      <c r="AU289" s="68">
        <f ca="1">Проект!AU909</f>
        <v>501.0687634685375</v>
      </c>
      <c r="AV289" s="68">
        <f ca="1">Проект!AV909</f>
        <v>503.90187910627594</v>
      </c>
      <c r="AW289" s="68">
        <f ca="1">Проект!AW909</f>
        <v>506.75101359172959</v>
      </c>
      <c r="AX289" s="68">
        <f ca="1">Проект!AX909</f>
        <v>509.61625749779216</v>
      </c>
      <c r="AY289" s="68">
        <f ca="1">Проект!AY909</f>
        <v>512.49770190947004</v>
      </c>
      <c r="AZ289" s="68">
        <f ca="1">Проект!AZ909</f>
        <v>515.39543842677722</v>
      </c>
      <c r="BA289" s="68">
        <f ca="1">Проект!BA909</f>
        <v>518.30955916764788</v>
      </c>
      <c r="BB289" s="68">
        <f ca="1">Проект!BB909</f>
        <v>521.24015677086356</v>
      </c>
      <c r="BC289" s="68">
        <f ca="1">Проект!BC909</f>
        <v>524.18732439899986</v>
      </c>
      <c r="BD289" s="68">
        <f ca="1">Проект!BD909</f>
        <v>527.1511557413869</v>
      </c>
      <c r="BE289" s="68">
        <f ca="1">Проект!BE909</f>
        <v>530.13174501708727</v>
      </c>
      <c r="BF289" s="68">
        <f ca="1">Проект!BF909</f>
        <v>533.1291869778928</v>
      </c>
      <c r="BG289" s="68">
        <f ca="1">Проект!BG909</f>
        <v>536.143576911335</v>
      </c>
      <c r="BH289" s="68">
        <f ca="1">Проект!BH909</f>
        <v>539.17501064371527</v>
      </c>
      <c r="BI289" s="68">
        <f ca="1">Проект!BI909</f>
        <v>542.22358454315054</v>
      </c>
      <c r="BJ289" s="68">
        <f ca="1">Проект!BJ909</f>
        <v>545.28939552263762</v>
      </c>
      <c r="BK289" s="68">
        <f ca="1">Проект!BK909</f>
        <v>548.37254104313286</v>
      </c>
      <c r="BL289" s="68">
        <f ca="1">Проект!BL909</f>
        <v>551.47311911665156</v>
      </c>
      <c r="BM289" s="68">
        <f ca="1">Проект!BM909</f>
        <v>554.59122830938304</v>
      </c>
      <c r="BN289" s="68">
        <f ca="1">Проект!BN909</f>
        <v>557.72696774482404</v>
      </c>
      <c r="BO289" s="68">
        <f ca="1">Проект!BO909</f>
        <v>560.88043710693</v>
      </c>
      <c r="BP289" s="68">
        <f ca="1">Проект!BP909</f>
        <v>564.0517366432839</v>
      </c>
      <c r="BQ289" s="68">
        <f ca="1">Проект!BQ909</f>
        <v>567.2409671682833</v>
      </c>
      <c r="BR289" s="68">
        <f ca="1">Проект!BR909</f>
        <v>570.44823006634533</v>
      </c>
      <c r="BS289" s="68">
        <f ca="1">Проект!BS909</f>
        <v>573.67362729512843</v>
      </c>
      <c r="BT289" s="68">
        <f ca="1">Проект!BT909</f>
        <v>576.91726138877539</v>
      </c>
      <c r="BU289" s="68">
        <f ca="1">Проект!BU909</f>
        <v>580.17923546117106</v>
      </c>
      <c r="BV289" s="68">
        <f ca="1">Проект!BV909</f>
        <v>583.45965320922221</v>
      </c>
      <c r="BW289" s="68">
        <f ca="1">Проект!BW909</f>
        <v>586.75861891615216</v>
      </c>
      <c r="BX289" s="68">
        <f ca="1">Проект!BX909</f>
        <v>590.07623745481715</v>
      </c>
      <c r="BY289" s="68">
        <f ca="1">Проект!BY909</f>
        <v>593.41261429103974</v>
      </c>
      <c r="BZ289" s="68">
        <f ca="1">Проект!BZ909</f>
        <v>596.76785548696148</v>
      </c>
      <c r="CA289" s="68">
        <f ca="1">Проект!CA909</f>
        <v>600.14206770441479</v>
      </c>
      <c r="CB289" s="68">
        <f ca="1">Проект!CB909</f>
        <v>603.5353582083136</v>
      </c>
      <c r="CC289" s="68">
        <f ca="1">Проект!CC909</f>
        <v>606.94783487006305</v>
      </c>
      <c r="CD289" s="68">
        <f ca="1">Проект!CD909</f>
        <v>610.37960617098929</v>
      </c>
      <c r="CE289" s="68">
        <f ca="1">Проект!CE909</f>
        <v>613.83078120578728</v>
      </c>
      <c r="CF289" s="68">
        <f ca="1">Проект!CF909</f>
        <v>617.30146968598933</v>
      </c>
      <c r="CG289" s="68">
        <f ca="1">Проект!CG909</f>
        <v>620.79178194345286</v>
      </c>
      <c r="CH289" s="68">
        <f ca="1">Проект!CH909</f>
        <v>624.30182893386757</v>
      </c>
      <c r="CI289" s="68">
        <f ca="1">Проект!CI909</f>
        <v>627.83172224028272</v>
      </c>
      <c r="CJ289" s="68">
        <f ca="1">Проект!CJ909</f>
        <v>631.38157407665415</v>
      </c>
      <c r="CK289" s="68">
        <f ca="1">Проект!CK909</f>
        <v>634.95149729141247</v>
      </c>
      <c r="CL289" s="68">
        <f ca="1">Проект!CL909</f>
        <v>638.54160537104872</v>
      </c>
      <c r="CM289" s="68">
        <f ca="1">Проект!CM909</f>
        <v>642.15201244372395</v>
      </c>
      <c r="CN289" s="68">
        <f ca="1">Проект!CN909</f>
        <v>645.78283328289569</v>
      </c>
      <c r="CO289" s="68">
        <f ca="1">Проект!CO909</f>
        <v>649.43418331096768</v>
      </c>
      <c r="CP289" s="68">
        <f ca="1">Проект!CP909</f>
        <v>653.10617860295861</v>
      </c>
      <c r="CQ289" s="68">
        <f ca="1">Проект!CQ909</f>
        <v>656.79893589019241</v>
      </c>
      <c r="CR289" s="68">
        <f ca="1">Проект!CR909</f>
        <v>660.51257256400868</v>
      </c>
      <c r="CS289" s="68">
        <f ca="1">Проект!CS909</f>
        <v>664.24720667949464</v>
      </c>
      <c r="CT289" s="68">
        <f ca="1">Проект!CT909</f>
        <v>668.00295695923842</v>
      </c>
      <c r="CU289" s="68">
        <f ca="1">Проект!CU909</f>
        <v>671.77994279710242</v>
      </c>
      <c r="CV289" s="68">
        <f ca="1">Проект!CV909</f>
        <v>675.57828426202013</v>
      </c>
      <c r="CW289" s="68">
        <f ca="1">Проект!CW909</f>
        <v>679.39810210181145</v>
      </c>
      <c r="CX289" s="68">
        <f ca="1">Проект!CX909</f>
        <v>683.23951774702209</v>
      </c>
      <c r="CY289" s="68">
        <f ca="1">Проект!CY909</f>
        <v>687.10265331478467</v>
      </c>
      <c r="CZ289" s="68">
        <f ca="1">Проект!CZ909</f>
        <v>690.98763161269824</v>
      </c>
      <c r="DA289" s="68">
        <f ca="1">Проект!DA909</f>
        <v>694.89457614273533</v>
      </c>
      <c r="DB289" s="68">
        <f ca="1">Проект!DB909</f>
        <v>698.8236111051657</v>
      </c>
      <c r="DC289" s="68">
        <f ca="1">Проект!DC909</f>
        <v>702.77486140250585</v>
      </c>
      <c r="DD289" s="68">
        <f ca="1">Проект!DD909</f>
        <v>706.74845264348926</v>
      </c>
      <c r="DE289" s="68">
        <f ca="1">Проект!DE909</f>
        <v>710.74451114705926</v>
      </c>
      <c r="DF289" s="68">
        <f ca="1">Проект!DF909</f>
        <v>714.76316394638502</v>
      </c>
      <c r="DG289" s="68">
        <f ca="1">Проект!DG909</f>
        <v>718.80453879289962</v>
      </c>
      <c r="DH289" s="68">
        <f ca="1">Проект!DH909</f>
        <v>722.86876416036148</v>
      </c>
      <c r="DI289" s="68">
        <f ca="1">Проект!DI909</f>
        <v>726.95596924893835</v>
      </c>
      <c r="DJ289" s="68">
        <f ca="1">Проект!DJ909</f>
        <v>731.06628398931389</v>
      </c>
      <c r="DK289" s="68">
        <f ca="1">Проект!DK909</f>
        <v>735.19983904681953</v>
      </c>
      <c r="DL289" s="68">
        <f ca="1">Проект!DL909</f>
        <v>739.35676582558722</v>
      </c>
      <c r="DM289" s="68">
        <f ca="1">Проект!DM909</f>
        <v>743.53719647272669</v>
      </c>
      <c r="DN289" s="68">
        <f ca="1">Проект!DN909</f>
        <v>747.74126388252728</v>
      </c>
      <c r="DO289" s="68">
        <f ca="1">Проект!DO909</f>
        <v>751.96910170068145</v>
      </c>
      <c r="DP289" s="68">
        <f ca="1">Проект!DP909</f>
        <v>756.22084432853342</v>
      </c>
      <c r="DQ289" s="68">
        <f ca="1">Проект!DQ909</f>
        <v>760.49662692735342</v>
      </c>
      <c r="DR289" s="68">
        <f ca="1">Проект!DR909</f>
        <v>764.79658542263201</v>
      </c>
      <c r="DS289" s="68">
        <f ca="1">Проект!DS909</f>
        <v>769.12085650840265</v>
      </c>
      <c r="DT289" s="68">
        <f ca="1">Проект!DT909</f>
        <v>773.46957765158686</v>
      </c>
      <c r="DU289" s="68">
        <f ca="1">Проект!DU909</f>
        <v>777.84288709636394</v>
      </c>
      <c r="DV289" s="68">
        <f ca="1">Проект!DV909</f>
        <v>782.2409238685658</v>
      </c>
      <c r="DW289" s="53"/>
      <c r="DX289" s="67">
        <f t="shared" ca="1" si="226"/>
        <v>68403.587329328555</v>
      </c>
    </row>
    <row r="290" spans="1:128" hidden="1" collapsed="1" x14ac:dyDescent="0.2">
      <c r="A290" s="10" t="str">
        <f ca="1">Language!A$1424</f>
        <v>Налог с оборота</v>
      </c>
      <c r="B290" s="72"/>
      <c r="C290" s="46" t="str">
        <f ca="1">Параметры!$C$70</f>
        <v>тыс. руб.</v>
      </c>
      <c r="E290" s="6" t="s">
        <v>1251</v>
      </c>
      <c r="F290" s="6" t="s">
        <v>2962</v>
      </c>
      <c r="G290" s="53">
        <f ca="1">Проект!G$929</f>
        <v>0</v>
      </c>
      <c r="H290" s="53">
        <f ca="1">Проект!H$929</f>
        <v>0</v>
      </c>
      <c r="I290" s="53">
        <f ca="1">Проект!I$929</f>
        <v>0</v>
      </c>
      <c r="J290" s="53">
        <f ca="1">Проект!J$929</f>
        <v>0</v>
      </c>
      <c r="K290" s="53">
        <f ca="1">Проект!K$929</f>
        <v>0</v>
      </c>
      <c r="L290" s="53">
        <f ca="1">Проект!L$929</f>
        <v>0</v>
      </c>
      <c r="M290" s="53">
        <f ca="1">Проект!M$929</f>
        <v>0</v>
      </c>
      <c r="N290" s="53">
        <f ca="1">Проект!N$929</f>
        <v>0</v>
      </c>
      <c r="O290" s="53">
        <f ca="1">Проект!O$929</f>
        <v>0</v>
      </c>
      <c r="P290" s="53">
        <f ca="1">Проект!P$929</f>
        <v>0</v>
      </c>
      <c r="Q290" s="53">
        <f ca="1">Проект!Q$929</f>
        <v>0</v>
      </c>
      <c r="R290" s="53">
        <f ca="1">Проект!R$929</f>
        <v>0</v>
      </c>
      <c r="S290" s="53">
        <f ca="1">Проект!S$929</f>
        <v>0</v>
      </c>
      <c r="T290" s="53">
        <f ca="1">Проект!T$929</f>
        <v>0</v>
      </c>
      <c r="U290" s="53">
        <f ca="1">Проект!U$929</f>
        <v>0</v>
      </c>
      <c r="V290" s="53">
        <f ca="1">Проект!V$929</f>
        <v>0</v>
      </c>
      <c r="W290" s="53">
        <f ca="1">Проект!W$929</f>
        <v>0</v>
      </c>
      <c r="X290" s="53">
        <f ca="1">Проект!X$929</f>
        <v>0</v>
      </c>
      <c r="Y290" s="53">
        <f ca="1">Проект!Y$929</f>
        <v>0</v>
      </c>
      <c r="Z290" s="53">
        <f ca="1">Проект!Z$929</f>
        <v>0</v>
      </c>
      <c r="AA290" s="53">
        <f ca="1">Проект!AA$929</f>
        <v>0</v>
      </c>
      <c r="AB290" s="53">
        <f ca="1">Проект!AB$929</f>
        <v>0</v>
      </c>
      <c r="AC290" s="53">
        <f ca="1">Проект!AC$929</f>
        <v>0</v>
      </c>
      <c r="AD290" s="53">
        <f ca="1">Проект!AD$929</f>
        <v>0</v>
      </c>
      <c r="AE290" s="53">
        <f ca="1">Проект!AE$929</f>
        <v>0</v>
      </c>
      <c r="AF290" s="53">
        <f ca="1">Проект!AF$929</f>
        <v>0</v>
      </c>
      <c r="AG290" s="53">
        <f ca="1">Проект!AG$929</f>
        <v>0</v>
      </c>
      <c r="AH290" s="53">
        <f ca="1">Проект!AH$929</f>
        <v>0</v>
      </c>
      <c r="AI290" s="53">
        <f ca="1">Проект!AI$929</f>
        <v>0</v>
      </c>
      <c r="AJ290" s="53">
        <f ca="1">Проект!AJ$929</f>
        <v>0</v>
      </c>
      <c r="AK290" s="53">
        <f ca="1">Проект!AK$929</f>
        <v>0</v>
      </c>
      <c r="AL290" s="53">
        <f ca="1">Проект!AL$929</f>
        <v>0</v>
      </c>
      <c r="AM290" s="53">
        <f ca="1">Проект!AM$929</f>
        <v>0</v>
      </c>
      <c r="AN290" s="53">
        <f ca="1">Проект!AN$929</f>
        <v>0</v>
      </c>
      <c r="AO290" s="53">
        <f ca="1">Проект!AO$929</f>
        <v>0</v>
      </c>
      <c r="AP290" s="53">
        <f ca="1">Проект!AP$929</f>
        <v>0</v>
      </c>
      <c r="AQ290" s="53">
        <f ca="1">Проект!AQ$929</f>
        <v>0</v>
      </c>
      <c r="AR290" s="53">
        <f ca="1">Проект!AR$929</f>
        <v>0</v>
      </c>
      <c r="AS290" s="53">
        <f ca="1">Проект!AS$929</f>
        <v>0</v>
      </c>
      <c r="AT290" s="53">
        <f ca="1">Проект!AT$929</f>
        <v>0</v>
      </c>
      <c r="AU290" s="53">
        <f ca="1">Проект!AU$929</f>
        <v>0</v>
      </c>
      <c r="AV290" s="53">
        <f ca="1">Проект!AV$929</f>
        <v>0</v>
      </c>
      <c r="AW290" s="53">
        <f ca="1">Проект!AW$929</f>
        <v>0</v>
      </c>
      <c r="AX290" s="53">
        <f ca="1">Проект!AX$929</f>
        <v>0</v>
      </c>
      <c r="AY290" s="53">
        <f ca="1">Проект!AY$929</f>
        <v>0</v>
      </c>
      <c r="AZ290" s="53">
        <f ca="1">Проект!AZ$929</f>
        <v>0</v>
      </c>
      <c r="BA290" s="53">
        <f ca="1">Проект!BA$929</f>
        <v>0</v>
      </c>
      <c r="BB290" s="53">
        <f ca="1">Проект!BB$929</f>
        <v>0</v>
      </c>
      <c r="BC290" s="53">
        <f ca="1">Проект!BC$929</f>
        <v>0</v>
      </c>
      <c r="BD290" s="53">
        <f ca="1">Проект!BD$929</f>
        <v>0</v>
      </c>
      <c r="BE290" s="53">
        <f ca="1">Проект!BE$929</f>
        <v>0</v>
      </c>
      <c r="BF290" s="53">
        <f ca="1">Проект!BF$929</f>
        <v>0</v>
      </c>
      <c r="BG290" s="53">
        <f ca="1">Проект!BG$929</f>
        <v>0</v>
      </c>
      <c r="BH290" s="53">
        <f ca="1">Проект!BH$929</f>
        <v>0</v>
      </c>
      <c r="BI290" s="53">
        <f ca="1">Проект!BI$929</f>
        <v>0</v>
      </c>
      <c r="BJ290" s="53">
        <f ca="1">Проект!BJ$929</f>
        <v>0</v>
      </c>
      <c r="BK290" s="53">
        <f ca="1">Проект!BK$929</f>
        <v>0</v>
      </c>
      <c r="BL290" s="53">
        <f ca="1">Проект!BL$929</f>
        <v>0</v>
      </c>
      <c r="BM290" s="53">
        <f ca="1">Проект!BM$929</f>
        <v>0</v>
      </c>
      <c r="BN290" s="53">
        <f ca="1">Проект!BN$929</f>
        <v>0</v>
      </c>
      <c r="BO290" s="53">
        <f ca="1">Проект!BO$929</f>
        <v>0</v>
      </c>
      <c r="BP290" s="53">
        <f ca="1">Проект!BP$929</f>
        <v>0</v>
      </c>
      <c r="BQ290" s="53">
        <f ca="1">Проект!BQ$929</f>
        <v>0</v>
      </c>
      <c r="BR290" s="53">
        <f ca="1">Проект!BR$929</f>
        <v>0</v>
      </c>
      <c r="BS290" s="53">
        <f ca="1">Проект!BS$929</f>
        <v>0</v>
      </c>
      <c r="BT290" s="53">
        <f ca="1">Проект!BT$929</f>
        <v>0</v>
      </c>
      <c r="BU290" s="53">
        <f ca="1">Проект!BU$929</f>
        <v>0</v>
      </c>
      <c r="BV290" s="53">
        <f ca="1">Проект!BV$929</f>
        <v>0</v>
      </c>
      <c r="BW290" s="53">
        <f ca="1">Проект!BW$929</f>
        <v>0</v>
      </c>
      <c r="BX290" s="53">
        <f ca="1">Проект!BX$929</f>
        <v>0</v>
      </c>
      <c r="BY290" s="53">
        <f ca="1">Проект!BY$929</f>
        <v>0</v>
      </c>
      <c r="BZ290" s="53">
        <f ca="1">Проект!BZ$929</f>
        <v>0</v>
      </c>
      <c r="CA290" s="53">
        <f ca="1">Проект!CA$929</f>
        <v>0</v>
      </c>
      <c r="CB290" s="53">
        <f ca="1">Проект!CB$929</f>
        <v>0</v>
      </c>
      <c r="CC290" s="53">
        <f ca="1">Проект!CC$929</f>
        <v>0</v>
      </c>
      <c r="CD290" s="53">
        <f ca="1">Проект!CD$929</f>
        <v>0</v>
      </c>
      <c r="CE290" s="53">
        <f ca="1">Проект!CE$929</f>
        <v>0</v>
      </c>
      <c r="CF290" s="53">
        <f ca="1">Проект!CF$929</f>
        <v>0</v>
      </c>
      <c r="CG290" s="53">
        <f ca="1">Проект!CG$929</f>
        <v>0</v>
      </c>
      <c r="CH290" s="53">
        <f ca="1">Проект!CH$929</f>
        <v>0</v>
      </c>
      <c r="CI290" s="53">
        <f ca="1">Проект!CI$929</f>
        <v>0</v>
      </c>
      <c r="CJ290" s="53">
        <f ca="1">Проект!CJ$929</f>
        <v>0</v>
      </c>
      <c r="CK290" s="53">
        <f ca="1">Проект!CK$929</f>
        <v>0</v>
      </c>
      <c r="CL290" s="53">
        <f ca="1">Проект!CL$929</f>
        <v>0</v>
      </c>
      <c r="CM290" s="53">
        <f ca="1">Проект!CM$929</f>
        <v>0</v>
      </c>
      <c r="CN290" s="53">
        <f ca="1">Проект!CN$929</f>
        <v>0</v>
      </c>
      <c r="CO290" s="53">
        <f ca="1">Проект!CO$929</f>
        <v>0</v>
      </c>
      <c r="CP290" s="53">
        <f ca="1">Проект!CP$929</f>
        <v>0</v>
      </c>
      <c r="CQ290" s="53">
        <f ca="1">Проект!CQ$929</f>
        <v>0</v>
      </c>
      <c r="CR290" s="53">
        <f ca="1">Проект!CR$929</f>
        <v>0</v>
      </c>
      <c r="CS290" s="53">
        <f ca="1">Проект!CS$929</f>
        <v>0</v>
      </c>
      <c r="CT290" s="53">
        <f ca="1">Проект!CT$929</f>
        <v>0</v>
      </c>
      <c r="CU290" s="53">
        <f ca="1">Проект!CU$929</f>
        <v>0</v>
      </c>
      <c r="CV290" s="53">
        <f ca="1">Проект!CV$929</f>
        <v>0</v>
      </c>
      <c r="CW290" s="53">
        <f ca="1">Проект!CW$929</f>
        <v>0</v>
      </c>
      <c r="CX290" s="53">
        <f ca="1">Проект!CX$929</f>
        <v>0</v>
      </c>
      <c r="CY290" s="53">
        <f ca="1">Проект!CY$929</f>
        <v>0</v>
      </c>
      <c r="CZ290" s="53">
        <f ca="1">Проект!CZ$929</f>
        <v>0</v>
      </c>
      <c r="DA290" s="53">
        <f ca="1">Проект!DA$929</f>
        <v>0</v>
      </c>
      <c r="DB290" s="53">
        <f ca="1">Проект!DB$929</f>
        <v>0</v>
      </c>
      <c r="DC290" s="53">
        <f ca="1">Проект!DC$929</f>
        <v>0</v>
      </c>
      <c r="DD290" s="53">
        <f ca="1">Проект!DD$929</f>
        <v>0</v>
      </c>
      <c r="DE290" s="53">
        <f ca="1">Проект!DE$929</f>
        <v>0</v>
      </c>
      <c r="DF290" s="53">
        <f ca="1">Проект!DF$929</f>
        <v>0</v>
      </c>
      <c r="DG290" s="53">
        <f ca="1">Проект!DG$929</f>
        <v>0</v>
      </c>
      <c r="DH290" s="53">
        <f ca="1">Проект!DH$929</f>
        <v>0</v>
      </c>
      <c r="DI290" s="53">
        <f ca="1">Проект!DI$929</f>
        <v>0</v>
      </c>
      <c r="DJ290" s="53">
        <f ca="1">Проект!DJ$929</f>
        <v>0</v>
      </c>
      <c r="DK290" s="53">
        <f ca="1">Проект!DK$929</f>
        <v>0</v>
      </c>
      <c r="DL290" s="53">
        <f ca="1">Проект!DL$929</f>
        <v>0</v>
      </c>
      <c r="DM290" s="53">
        <f ca="1">Проект!DM$929</f>
        <v>0</v>
      </c>
      <c r="DN290" s="53">
        <f ca="1">Проект!DN$929</f>
        <v>0</v>
      </c>
      <c r="DO290" s="53">
        <f ca="1">Проект!DO$929</f>
        <v>0</v>
      </c>
      <c r="DP290" s="53">
        <f ca="1">Проект!DP$929</f>
        <v>0</v>
      </c>
      <c r="DQ290" s="53">
        <f ca="1">Проект!DQ$929</f>
        <v>0</v>
      </c>
      <c r="DR290" s="53">
        <f ca="1">Проект!DR$929</f>
        <v>0</v>
      </c>
      <c r="DS290" s="53">
        <f ca="1">Проект!DS$929</f>
        <v>0</v>
      </c>
      <c r="DT290" s="53">
        <f ca="1">Проект!DT$929</f>
        <v>0</v>
      </c>
      <c r="DU290" s="53">
        <f ca="1">Проект!DU$929</f>
        <v>0</v>
      </c>
      <c r="DV290" s="53">
        <f ca="1">Проект!DV$929</f>
        <v>0</v>
      </c>
      <c r="DW290" s="53"/>
      <c r="DX290" s="55">
        <f t="shared" ca="1" si="226"/>
        <v>0</v>
      </c>
    </row>
    <row r="291" spans="1:128" hidden="1" outlineLevel="1" x14ac:dyDescent="0.2">
      <c r="A291" s="66" t="str">
        <f ca="1">Language!A$1462</f>
        <v>начисленный налог</v>
      </c>
      <c r="B291" s="72"/>
      <c r="C291" s="1" t="str">
        <f ca="1">Параметры!$C$70</f>
        <v>тыс. руб.</v>
      </c>
      <c r="E291" s="6" t="s">
        <v>1240</v>
      </c>
      <c r="F291" s="6" t="s">
        <v>3082</v>
      </c>
      <c r="G291" s="68">
        <f ca="1">Проект!G927</f>
        <v>0</v>
      </c>
      <c r="H291" s="68">
        <f ca="1">Проект!H927</f>
        <v>0</v>
      </c>
      <c r="I291" s="68">
        <f ca="1">Проект!I927</f>
        <v>0</v>
      </c>
      <c r="J291" s="68">
        <f ca="1">Проект!J927</f>
        <v>0</v>
      </c>
      <c r="K291" s="68">
        <f ca="1">Проект!K927</f>
        <v>0</v>
      </c>
      <c r="L291" s="68">
        <f ca="1">Проект!L927</f>
        <v>0</v>
      </c>
      <c r="M291" s="68">
        <f ca="1">Проект!M927</f>
        <v>0</v>
      </c>
      <c r="N291" s="68">
        <f ca="1">Проект!N927</f>
        <v>0</v>
      </c>
      <c r="O291" s="68">
        <f ca="1">Проект!O927</f>
        <v>0</v>
      </c>
      <c r="P291" s="68">
        <f ca="1">Проект!P927</f>
        <v>0</v>
      </c>
      <c r="Q291" s="68">
        <f ca="1">Проект!Q927</f>
        <v>0</v>
      </c>
      <c r="R291" s="68">
        <f ca="1">Проект!R927</f>
        <v>0</v>
      </c>
      <c r="S291" s="68">
        <f ca="1">Проект!S927</f>
        <v>0</v>
      </c>
      <c r="T291" s="68">
        <f ca="1">Проект!T927</f>
        <v>0</v>
      </c>
      <c r="U291" s="68">
        <f ca="1">Проект!U927</f>
        <v>0</v>
      </c>
      <c r="V291" s="68">
        <f ca="1">Проект!V927</f>
        <v>0</v>
      </c>
      <c r="W291" s="68">
        <f ca="1">Проект!W927</f>
        <v>0</v>
      </c>
      <c r="X291" s="68">
        <f ca="1">Проект!X927</f>
        <v>0</v>
      </c>
      <c r="Y291" s="68">
        <f ca="1">Проект!Y927</f>
        <v>0</v>
      </c>
      <c r="Z291" s="68">
        <f ca="1">Проект!Z927</f>
        <v>0</v>
      </c>
      <c r="AA291" s="68">
        <f ca="1">Проект!AA927</f>
        <v>0</v>
      </c>
      <c r="AB291" s="68">
        <f ca="1">Проект!AB927</f>
        <v>0</v>
      </c>
      <c r="AC291" s="68">
        <f ca="1">Проект!AC927</f>
        <v>0</v>
      </c>
      <c r="AD291" s="68">
        <f ca="1">Проект!AD927</f>
        <v>0</v>
      </c>
      <c r="AE291" s="68">
        <f ca="1">Проект!AE927</f>
        <v>0</v>
      </c>
      <c r="AF291" s="68">
        <f ca="1">Проект!AF927</f>
        <v>0</v>
      </c>
      <c r="AG291" s="68">
        <f ca="1">Проект!AG927</f>
        <v>0</v>
      </c>
      <c r="AH291" s="68">
        <f ca="1">Проект!AH927</f>
        <v>0</v>
      </c>
      <c r="AI291" s="68">
        <f ca="1">Проект!AI927</f>
        <v>0</v>
      </c>
      <c r="AJ291" s="68">
        <f ca="1">Проект!AJ927</f>
        <v>0</v>
      </c>
      <c r="AK291" s="68">
        <f ca="1">Проект!AK927</f>
        <v>0</v>
      </c>
      <c r="AL291" s="68">
        <f ca="1">Проект!AL927</f>
        <v>0</v>
      </c>
      <c r="AM291" s="68">
        <f ca="1">Проект!AM927</f>
        <v>0</v>
      </c>
      <c r="AN291" s="68">
        <f ca="1">Проект!AN927</f>
        <v>0</v>
      </c>
      <c r="AO291" s="68">
        <f ca="1">Проект!AO927</f>
        <v>0</v>
      </c>
      <c r="AP291" s="68">
        <f ca="1">Проект!AP927</f>
        <v>0</v>
      </c>
      <c r="AQ291" s="68">
        <f ca="1">Проект!AQ927</f>
        <v>0</v>
      </c>
      <c r="AR291" s="68">
        <f ca="1">Проект!AR927</f>
        <v>0</v>
      </c>
      <c r="AS291" s="68">
        <f ca="1">Проект!AS927</f>
        <v>0</v>
      </c>
      <c r="AT291" s="68">
        <f ca="1">Проект!AT927</f>
        <v>0</v>
      </c>
      <c r="AU291" s="68">
        <f ca="1">Проект!AU927</f>
        <v>0</v>
      </c>
      <c r="AV291" s="68">
        <f ca="1">Проект!AV927</f>
        <v>0</v>
      </c>
      <c r="AW291" s="68">
        <f ca="1">Проект!AW927</f>
        <v>0</v>
      </c>
      <c r="AX291" s="68">
        <f ca="1">Проект!AX927</f>
        <v>0</v>
      </c>
      <c r="AY291" s="68">
        <f ca="1">Проект!AY927</f>
        <v>0</v>
      </c>
      <c r="AZ291" s="68">
        <f ca="1">Проект!AZ927</f>
        <v>0</v>
      </c>
      <c r="BA291" s="68">
        <f ca="1">Проект!BA927</f>
        <v>0</v>
      </c>
      <c r="BB291" s="68">
        <f ca="1">Проект!BB927</f>
        <v>0</v>
      </c>
      <c r="BC291" s="68">
        <f ca="1">Проект!BC927</f>
        <v>0</v>
      </c>
      <c r="BD291" s="68">
        <f ca="1">Проект!BD927</f>
        <v>0</v>
      </c>
      <c r="BE291" s="68">
        <f ca="1">Проект!BE927</f>
        <v>0</v>
      </c>
      <c r="BF291" s="68">
        <f ca="1">Проект!BF927</f>
        <v>0</v>
      </c>
      <c r="BG291" s="68">
        <f ca="1">Проект!BG927</f>
        <v>0</v>
      </c>
      <c r="BH291" s="68">
        <f ca="1">Проект!BH927</f>
        <v>0</v>
      </c>
      <c r="BI291" s="68">
        <f ca="1">Проект!BI927</f>
        <v>0</v>
      </c>
      <c r="BJ291" s="68">
        <f ca="1">Проект!BJ927</f>
        <v>0</v>
      </c>
      <c r="BK291" s="68">
        <f ca="1">Проект!BK927</f>
        <v>0</v>
      </c>
      <c r="BL291" s="68">
        <f ca="1">Проект!BL927</f>
        <v>0</v>
      </c>
      <c r="BM291" s="68">
        <f ca="1">Проект!BM927</f>
        <v>0</v>
      </c>
      <c r="BN291" s="68">
        <f ca="1">Проект!BN927</f>
        <v>0</v>
      </c>
      <c r="BO291" s="68">
        <f ca="1">Проект!BO927</f>
        <v>0</v>
      </c>
      <c r="BP291" s="68">
        <f ca="1">Проект!BP927</f>
        <v>0</v>
      </c>
      <c r="BQ291" s="68">
        <f ca="1">Проект!BQ927</f>
        <v>0</v>
      </c>
      <c r="BR291" s="68">
        <f ca="1">Проект!BR927</f>
        <v>0</v>
      </c>
      <c r="BS291" s="68">
        <f ca="1">Проект!BS927</f>
        <v>0</v>
      </c>
      <c r="BT291" s="68">
        <f ca="1">Проект!BT927</f>
        <v>0</v>
      </c>
      <c r="BU291" s="68">
        <f ca="1">Проект!BU927</f>
        <v>0</v>
      </c>
      <c r="BV291" s="68">
        <f ca="1">Проект!BV927</f>
        <v>0</v>
      </c>
      <c r="BW291" s="68">
        <f ca="1">Проект!BW927</f>
        <v>0</v>
      </c>
      <c r="BX291" s="68">
        <f ca="1">Проект!BX927</f>
        <v>0</v>
      </c>
      <c r="BY291" s="68">
        <f ca="1">Проект!BY927</f>
        <v>0</v>
      </c>
      <c r="BZ291" s="68">
        <f ca="1">Проект!BZ927</f>
        <v>0</v>
      </c>
      <c r="CA291" s="68">
        <f ca="1">Проект!CA927</f>
        <v>0</v>
      </c>
      <c r="CB291" s="68">
        <f ca="1">Проект!CB927</f>
        <v>0</v>
      </c>
      <c r="CC291" s="68">
        <f ca="1">Проект!CC927</f>
        <v>0</v>
      </c>
      <c r="CD291" s="68">
        <f ca="1">Проект!CD927</f>
        <v>0</v>
      </c>
      <c r="CE291" s="68">
        <f ca="1">Проект!CE927</f>
        <v>0</v>
      </c>
      <c r="CF291" s="68">
        <f ca="1">Проект!CF927</f>
        <v>0</v>
      </c>
      <c r="CG291" s="68">
        <f ca="1">Проект!CG927</f>
        <v>0</v>
      </c>
      <c r="CH291" s="68">
        <f ca="1">Проект!CH927</f>
        <v>0</v>
      </c>
      <c r="CI291" s="68">
        <f ca="1">Проект!CI927</f>
        <v>0</v>
      </c>
      <c r="CJ291" s="68">
        <f ca="1">Проект!CJ927</f>
        <v>0</v>
      </c>
      <c r="CK291" s="68">
        <f ca="1">Проект!CK927</f>
        <v>0</v>
      </c>
      <c r="CL291" s="68">
        <f ca="1">Проект!CL927</f>
        <v>0</v>
      </c>
      <c r="CM291" s="68">
        <f ca="1">Проект!CM927</f>
        <v>0</v>
      </c>
      <c r="CN291" s="68">
        <f ca="1">Проект!CN927</f>
        <v>0</v>
      </c>
      <c r="CO291" s="68">
        <f ca="1">Проект!CO927</f>
        <v>0</v>
      </c>
      <c r="CP291" s="68">
        <f ca="1">Проект!CP927</f>
        <v>0</v>
      </c>
      <c r="CQ291" s="68">
        <f ca="1">Проект!CQ927</f>
        <v>0</v>
      </c>
      <c r="CR291" s="68">
        <f ca="1">Проект!CR927</f>
        <v>0</v>
      </c>
      <c r="CS291" s="68">
        <f ca="1">Проект!CS927</f>
        <v>0</v>
      </c>
      <c r="CT291" s="68">
        <f ca="1">Проект!CT927</f>
        <v>0</v>
      </c>
      <c r="CU291" s="68">
        <f ca="1">Проект!CU927</f>
        <v>0</v>
      </c>
      <c r="CV291" s="68">
        <f ca="1">Проект!CV927</f>
        <v>0</v>
      </c>
      <c r="CW291" s="68">
        <f ca="1">Проект!CW927</f>
        <v>0</v>
      </c>
      <c r="CX291" s="68">
        <f ca="1">Проект!CX927</f>
        <v>0</v>
      </c>
      <c r="CY291" s="68">
        <f ca="1">Проект!CY927</f>
        <v>0</v>
      </c>
      <c r="CZ291" s="68">
        <f ca="1">Проект!CZ927</f>
        <v>0</v>
      </c>
      <c r="DA291" s="68">
        <f ca="1">Проект!DA927</f>
        <v>0</v>
      </c>
      <c r="DB291" s="68">
        <f ca="1">Проект!DB927</f>
        <v>0</v>
      </c>
      <c r="DC291" s="68">
        <f ca="1">Проект!DC927</f>
        <v>0</v>
      </c>
      <c r="DD291" s="68">
        <f ca="1">Проект!DD927</f>
        <v>0</v>
      </c>
      <c r="DE291" s="68">
        <f ca="1">Проект!DE927</f>
        <v>0</v>
      </c>
      <c r="DF291" s="68">
        <f ca="1">Проект!DF927</f>
        <v>0</v>
      </c>
      <c r="DG291" s="68">
        <f ca="1">Проект!DG927</f>
        <v>0</v>
      </c>
      <c r="DH291" s="68">
        <f ca="1">Проект!DH927</f>
        <v>0</v>
      </c>
      <c r="DI291" s="68">
        <f ca="1">Проект!DI927</f>
        <v>0</v>
      </c>
      <c r="DJ291" s="68">
        <f ca="1">Проект!DJ927</f>
        <v>0</v>
      </c>
      <c r="DK291" s="68">
        <f ca="1">Проект!DK927</f>
        <v>0</v>
      </c>
      <c r="DL291" s="68">
        <f ca="1">Проект!DL927</f>
        <v>0</v>
      </c>
      <c r="DM291" s="68">
        <f ca="1">Проект!DM927</f>
        <v>0</v>
      </c>
      <c r="DN291" s="68">
        <f ca="1">Проект!DN927</f>
        <v>0</v>
      </c>
      <c r="DO291" s="68">
        <f ca="1">Проект!DO927</f>
        <v>0</v>
      </c>
      <c r="DP291" s="68">
        <f ca="1">Проект!DP927</f>
        <v>0</v>
      </c>
      <c r="DQ291" s="68">
        <f ca="1">Проект!DQ927</f>
        <v>0</v>
      </c>
      <c r="DR291" s="68">
        <f ca="1">Проект!DR927</f>
        <v>0</v>
      </c>
      <c r="DS291" s="68">
        <f ca="1">Проект!DS927</f>
        <v>0</v>
      </c>
      <c r="DT291" s="68">
        <f ca="1">Проект!DT927</f>
        <v>0</v>
      </c>
      <c r="DU291" s="68">
        <f ca="1">Проект!DU927</f>
        <v>0</v>
      </c>
      <c r="DV291" s="68">
        <f ca="1">Проект!DV927</f>
        <v>0</v>
      </c>
      <c r="DW291" s="53"/>
      <c r="DX291" s="67">
        <f t="shared" ca="1" si="226"/>
        <v>0</v>
      </c>
    </row>
    <row r="292" spans="1:128" hidden="1" collapsed="1" x14ac:dyDescent="0.2">
      <c r="A292" s="10" t="str">
        <f ca="1">Language!A$1425</f>
        <v>Налог с дохода, уменьшенного на расходы</v>
      </c>
      <c r="B292" s="72"/>
      <c r="C292" s="46" t="str">
        <f ca="1">Параметры!$C$70</f>
        <v>тыс. руб.</v>
      </c>
      <c r="E292" s="6" t="s">
        <v>1252</v>
      </c>
      <c r="F292" s="6" t="s">
        <v>2962</v>
      </c>
      <c r="G292" s="53">
        <f ca="1">Проект!G$934</f>
        <v>0</v>
      </c>
      <c r="H292" s="53">
        <f ca="1">Проект!H$934</f>
        <v>0</v>
      </c>
      <c r="I292" s="53">
        <f ca="1">Проект!I$934</f>
        <v>0</v>
      </c>
      <c r="J292" s="53">
        <f ca="1">Проект!J$934</f>
        <v>0</v>
      </c>
      <c r="K292" s="53">
        <f ca="1">Проект!K$934</f>
        <v>0</v>
      </c>
      <c r="L292" s="53">
        <f ca="1">Проект!L$934</f>
        <v>0</v>
      </c>
      <c r="M292" s="53">
        <f ca="1">Проект!M$934</f>
        <v>0</v>
      </c>
      <c r="N292" s="53">
        <f ca="1">Проект!N$934</f>
        <v>0</v>
      </c>
      <c r="O292" s="53">
        <f ca="1">Проект!O$934</f>
        <v>0</v>
      </c>
      <c r="P292" s="53">
        <f ca="1">Проект!P$934</f>
        <v>0</v>
      </c>
      <c r="Q292" s="53">
        <f ca="1">Проект!Q$934</f>
        <v>0</v>
      </c>
      <c r="R292" s="53">
        <f ca="1">Проект!R$934</f>
        <v>0</v>
      </c>
      <c r="S292" s="53">
        <f ca="1">Проект!S$934</f>
        <v>0</v>
      </c>
      <c r="T292" s="53">
        <f ca="1">Проект!T$934</f>
        <v>0</v>
      </c>
      <c r="U292" s="53">
        <f ca="1">Проект!U$934</f>
        <v>0</v>
      </c>
      <c r="V292" s="53">
        <f ca="1">Проект!V$934</f>
        <v>0</v>
      </c>
      <c r="W292" s="53">
        <f ca="1">Проект!W$934</f>
        <v>0</v>
      </c>
      <c r="X292" s="53">
        <f ca="1">Проект!X$934</f>
        <v>0</v>
      </c>
      <c r="Y292" s="53">
        <f ca="1">Проект!Y$934</f>
        <v>0</v>
      </c>
      <c r="Z292" s="53">
        <f ca="1">Проект!Z$934</f>
        <v>0</v>
      </c>
      <c r="AA292" s="53">
        <f ca="1">Проект!AA$934</f>
        <v>0</v>
      </c>
      <c r="AB292" s="53">
        <f ca="1">Проект!AB$934</f>
        <v>0</v>
      </c>
      <c r="AC292" s="53">
        <f ca="1">Проект!AC$934</f>
        <v>0</v>
      </c>
      <c r="AD292" s="53">
        <f ca="1">Проект!AD$934</f>
        <v>0</v>
      </c>
      <c r="AE292" s="53">
        <f ca="1">Проект!AE$934</f>
        <v>0</v>
      </c>
      <c r="AF292" s="53">
        <f ca="1">Проект!AF$934</f>
        <v>0</v>
      </c>
      <c r="AG292" s="53">
        <f ca="1">Проект!AG$934</f>
        <v>0</v>
      </c>
      <c r="AH292" s="53">
        <f ca="1">Проект!AH$934</f>
        <v>0</v>
      </c>
      <c r="AI292" s="53">
        <f ca="1">Проект!AI$934</f>
        <v>0</v>
      </c>
      <c r="AJ292" s="53">
        <f ca="1">Проект!AJ$934</f>
        <v>0</v>
      </c>
      <c r="AK292" s="53">
        <f ca="1">Проект!AK$934</f>
        <v>0</v>
      </c>
      <c r="AL292" s="53">
        <f ca="1">Проект!AL$934</f>
        <v>0</v>
      </c>
      <c r="AM292" s="53">
        <f ca="1">Проект!AM$934</f>
        <v>0</v>
      </c>
      <c r="AN292" s="53">
        <f ca="1">Проект!AN$934</f>
        <v>0</v>
      </c>
      <c r="AO292" s="53">
        <f ca="1">Проект!AO$934</f>
        <v>0</v>
      </c>
      <c r="AP292" s="53">
        <f ca="1">Проект!AP$934</f>
        <v>0</v>
      </c>
      <c r="AQ292" s="53">
        <f ca="1">Проект!AQ$934</f>
        <v>0</v>
      </c>
      <c r="AR292" s="53">
        <f ca="1">Проект!AR$934</f>
        <v>0</v>
      </c>
      <c r="AS292" s="53">
        <f ca="1">Проект!AS$934</f>
        <v>0</v>
      </c>
      <c r="AT292" s="53">
        <f ca="1">Проект!AT$934</f>
        <v>0</v>
      </c>
      <c r="AU292" s="53">
        <f ca="1">Проект!AU$934</f>
        <v>0</v>
      </c>
      <c r="AV292" s="53">
        <f ca="1">Проект!AV$934</f>
        <v>0</v>
      </c>
      <c r="AW292" s="53">
        <f ca="1">Проект!AW$934</f>
        <v>0</v>
      </c>
      <c r="AX292" s="53">
        <f ca="1">Проект!AX$934</f>
        <v>0</v>
      </c>
      <c r="AY292" s="53">
        <f ca="1">Проект!AY$934</f>
        <v>0</v>
      </c>
      <c r="AZ292" s="53">
        <f ca="1">Проект!AZ$934</f>
        <v>0</v>
      </c>
      <c r="BA292" s="53">
        <f ca="1">Проект!BA$934</f>
        <v>0</v>
      </c>
      <c r="BB292" s="53">
        <f ca="1">Проект!BB$934</f>
        <v>0</v>
      </c>
      <c r="BC292" s="53">
        <f ca="1">Проект!BC$934</f>
        <v>0</v>
      </c>
      <c r="BD292" s="53">
        <f ca="1">Проект!BD$934</f>
        <v>0</v>
      </c>
      <c r="BE292" s="53">
        <f ca="1">Проект!BE$934</f>
        <v>0</v>
      </c>
      <c r="BF292" s="53">
        <f ca="1">Проект!BF$934</f>
        <v>0</v>
      </c>
      <c r="BG292" s="53">
        <f ca="1">Проект!BG$934</f>
        <v>0</v>
      </c>
      <c r="BH292" s="53">
        <f ca="1">Проект!BH$934</f>
        <v>0</v>
      </c>
      <c r="BI292" s="53">
        <f ca="1">Проект!BI$934</f>
        <v>0</v>
      </c>
      <c r="BJ292" s="53">
        <f ca="1">Проект!BJ$934</f>
        <v>0</v>
      </c>
      <c r="BK292" s="53">
        <f ca="1">Проект!BK$934</f>
        <v>0</v>
      </c>
      <c r="BL292" s="53">
        <f ca="1">Проект!BL$934</f>
        <v>0</v>
      </c>
      <c r="BM292" s="53">
        <f ca="1">Проект!BM$934</f>
        <v>0</v>
      </c>
      <c r="BN292" s="53">
        <f ca="1">Проект!BN$934</f>
        <v>0</v>
      </c>
      <c r="BO292" s="53">
        <f ca="1">Проект!BO$934</f>
        <v>0</v>
      </c>
      <c r="BP292" s="53">
        <f ca="1">Проект!BP$934</f>
        <v>0</v>
      </c>
      <c r="BQ292" s="53">
        <f ca="1">Проект!BQ$934</f>
        <v>0</v>
      </c>
      <c r="BR292" s="53">
        <f ca="1">Проект!BR$934</f>
        <v>0</v>
      </c>
      <c r="BS292" s="53">
        <f ca="1">Проект!BS$934</f>
        <v>0</v>
      </c>
      <c r="BT292" s="53">
        <f ca="1">Проект!BT$934</f>
        <v>0</v>
      </c>
      <c r="BU292" s="53">
        <f ca="1">Проект!BU$934</f>
        <v>0</v>
      </c>
      <c r="BV292" s="53">
        <f ca="1">Проект!BV$934</f>
        <v>0</v>
      </c>
      <c r="BW292" s="53">
        <f ca="1">Проект!BW$934</f>
        <v>0</v>
      </c>
      <c r="BX292" s="53">
        <f ca="1">Проект!BX$934</f>
        <v>0</v>
      </c>
      <c r="BY292" s="53">
        <f ca="1">Проект!BY$934</f>
        <v>0</v>
      </c>
      <c r="BZ292" s="53">
        <f ca="1">Проект!BZ$934</f>
        <v>0</v>
      </c>
      <c r="CA292" s="53">
        <f ca="1">Проект!CA$934</f>
        <v>0</v>
      </c>
      <c r="CB292" s="53">
        <f ca="1">Проект!CB$934</f>
        <v>0</v>
      </c>
      <c r="CC292" s="53">
        <f ca="1">Проект!CC$934</f>
        <v>0</v>
      </c>
      <c r="CD292" s="53">
        <f ca="1">Проект!CD$934</f>
        <v>0</v>
      </c>
      <c r="CE292" s="53">
        <f ca="1">Проект!CE$934</f>
        <v>0</v>
      </c>
      <c r="CF292" s="53">
        <f ca="1">Проект!CF$934</f>
        <v>0</v>
      </c>
      <c r="CG292" s="53">
        <f ca="1">Проект!CG$934</f>
        <v>0</v>
      </c>
      <c r="CH292" s="53">
        <f ca="1">Проект!CH$934</f>
        <v>0</v>
      </c>
      <c r="CI292" s="53">
        <f ca="1">Проект!CI$934</f>
        <v>0</v>
      </c>
      <c r="CJ292" s="53">
        <f ca="1">Проект!CJ$934</f>
        <v>0</v>
      </c>
      <c r="CK292" s="53">
        <f ca="1">Проект!CK$934</f>
        <v>0</v>
      </c>
      <c r="CL292" s="53">
        <f ca="1">Проект!CL$934</f>
        <v>0</v>
      </c>
      <c r="CM292" s="53">
        <f ca="1">Проект!CM$934</f>
        <v>0</v>
      </c>
      <c r="CN292" s="53">
        <f ca="1">Проект!CN$934</f>
        <v>0</v>
      </c>
      <c r="CO292" s="53">
        <f ca="1">Проект!CO$934</f>
        <v>0</v>
      </c>
      <c r="CP292" s="53">
        <f ca="1">Проект!CP$934</f>
        <v>0</v>
      </c>
      <c r="CQ292" s="53">
        <f ca="1">Проект!CQ$934</f>
        <v>0</v>
      </c>
      <c r="CR292" s="53">
        <f ca="1">Проект!CR$934</f>
        <v>0</v>
      </c>
      <c r="CS292" s="53">
        <f ca="1">Проект!CS$934</f>
        <v>0</v>
      </c>
      <c r="CT292" s="53">
        <f ca="1">Проект!CT$934</f>
        <v>0</v>
      </c>
      <c r="CU292" s="53">
        <f ca="1">Проект!CU$934</f>
        <v>0</v>
      </c>
      <c r="CV292" s="53">
        <f ca="1">Проект!CV$934</f>
        <v>0</v>
      </c>
      <c r="CW292" s="53">
        <f ca="1">Проект!CW$934</f>
        <v>0</v>
      </c>
      <c r="CX292" s="53">
        <f ca="1">Проект!CX$934</f>
        <v>0</v>
      </c>
      <c r="CY292" s="53">
        <f ca="1">Проект!CY$934</f>
        <v>0</v>
      </c>
      <c r="CZ292" s="53">
        <f ca="1">Проект!CZ$934</f>
        <v>0</v>
      </c>
      <c r="DA292" s="53">
        <f ca="1">Проект!DA$934</f>
        <v>0</v>
      </c>
      <c r="DB292" s="53">
        <f ca="1">Проект!DB$934</f>
        <v>0</v>
      </c>
      <c r="DC292" s="53">
        <f ca="1">Проект!DC$934</f>
        <v>0</v>
      </c>
      <c r="DD292" s="53">
        <f ca="1">Проект!DD$934</f>
        <v>0</v>
      </c>
      <c r="DE292" s="53">
        <f ca="1">Проект!DE$934</f>
        <v>0</v>
      </c>
      <c r="DF292" s="53">
        <f ca="1">Проект!DF$934</f>
        <v>0</v>
      </c>
      <c r="DG292" s="53">
        <f ca="1">Проект!DG$934</f>
        <v>0</v>
      </c>
      <c r="DH292" s="53">
        <f ca="1">Проект!DH$934</f>
        <v>0</v>
      </c>
      <c r="DI292" s="53">
        <f ca="1">Проект!DI$934</f>
        <v>0</v>
      </c>
      <c r="DJ292" s="53">
        <f ca="1">Проект!DJ$934</f>
        <v>0</v>
      </c>
      <c r="DK292" s="53">
        <f ca="1">Проект!DK$934</f>
        <v>0</v>
      </c>
      <c r="DL292" s="53">
        <f ca="1">Проект!DL$934</f>
        <v>0</v>
      </c>
      <c r="DM292" s="53">
        <f ca="1">Проект!DM$934</f>
        <v>0</v>
      </c>
      <c r="DN292" s="53">
        <f ca="1">Проект!DN$934</f>
        <v>0</v>
      </c>
      <c r="DO292" s="53">
        <f ca="1">Проект!DO$934</f>
        <v>0</v>
      </c>
      <c r="DP292" s="53">
        <f ca="1">Проект!DP$934</f>
        <v>0</v>
      </c>
      <c r="DQ292" s="53">
        <f ca="1">Проект!DQ$934</f>
        <v>0</v>
      </c>
      <c r="DR292" s="53">
        <f ca="1">Проект!DR$934</f>
        <v>0</v>
      </c>
      <c r="DS292" s="53">
        <f ca="1">Проект!DS$934</f>
        <v>0</v>
      </c>
      <c r="DT292" s="53">
        <f ca="1">Проект!DT$934</f>
        <v>0</v>
      </c>
      <c r="DU292" s="53">
        <f ca="1">Проект!DU$934</f>
        <v>0</v>
      </c>
      <c r="DV292" s="53">
        <f ca="1">Проект!DV$934</f>
        <v>0</v>
      </c>
      <c r="DW292" s="53"/>
      <c r="DX292" s="55">
        <f t="shared" ca="1" si="226"/>
        <v>0</v>
      </c>
    </row>
    <row r="293" spans="1:128" hidden="1" outlineLevel="1" x14ac:dyDescent="0.2">
      <c r="A293" s="66" t="str">
        <f ca="1">Language!A$1462</f>
        <v>начисленный налог</v>
      </c>
      <c r="B293" s="72"/>
      <c r="C293" s="1" t="str">
        <f ca="1">Параметры!$C$70</f>
        <v>тыс. руб.</v>
      </c>
      <c r="E293" s="6" t="s">
        <v>1241</v>
      </c>
      <c r="F293" s="6" t="s">
        <v>3082</v>
      </c>
      <c r="G293" s="68">
        <f ca="1">Проект!G932</f>
        <v>0</v>
      </c>
      <c r="H293" s="68">
        <f ca="1">Проект!H932</f>
        <v>0</v>
      </c>
      <c r="I293" s="68">
        <f ca="1">Проект!I932</f>
        <v>0</v>
      </c>
      <c r="J293" s="68">
        <f ca="1">Проект!J932</f>
        <v>0</v>
      </c>
      <c r="K293" s="68">
        <f ca="1">Проект!K932</f>
        <v>0</v>
      </c>
      <c r="L293" s="68">
        <f ca="1">Проект!L932</f>
        <v>0</v>
      </c>
      <c r="M293" s="68">
        <f ca="1">Проект!M932</f>
        <v>0</v>
      </c>
      <c r="N293" s="68">
        <f ca="1">Проект!N932</f>
        <v>0</v>
      </c>
      <c r="O293" s="68">
        <f ca="1">Проект!O932</f>
        <v>0</v>
      </c>
      <c r="P293" s="68">
        <f ca="1">Проект!P932</f>
        <v>0</v>
      </c>
      <c r="Q293" s="68">
        <f ca="1">Проект!Q932</f>
        <v>0</v>
      </c>
      <c r="R293" s="68">
        <f ca="1">Проект!R932</f>
        <v>0</v>
      </c>
      <c r="S293" s="68">
        <f ca="1">Проект!S932</f>
        <v>0</v>
      </c>
      <c r="T293" s="68">
        <f ca="1">Проект!T932</f>
        <v>0</v>
      </c>
      <c r="U293" s="68">
        <f ca="1">Проект!U932</f>
        <v>0</v>
      </c>
      <c r="V293" s="68">
        <f ca="1">Проект!V932</f>
        <v>0</v>
      </c>
      <c r="W293" s="68">
        <f ca="1">Проект!W932</f>
        <v>0</v>
      </c>
      <c r="X293" s="68">
        <f ca="1">Проект!X932</f>
        <v>0</v>
      </c>
      <c r="Y293" s="68">
        <f ca="1">Проект!Y932</f>
        <v>0</v>
      </c>
      <c r="Z293" s="68">
        <f ca="1">Проект!Z932</f>
        <v>0</v>
      </c>
      <c r="AA293" s="68">
        <f ca="1">Проект!AA932</f>
        <v>0</v>
      </c>
      <c r="AB293" s="68">
        <f ca="1">Проект!AB932</f>
        <v>0</v>
      </c>
      <c r="AC293" s="68">
        <f ca="1">Проект!AC932</f>
        <v>0</v>
      </c>
      <c r="AD293" s="68">
        <f ca="1">Проект!AD932</f>
        <v>0</v>
      </c>
      <c r="AE293" s="68">
        <f ca="1">Проект!AE932</f>
        <v>0</v>
      </c>
      <c r="AF293" s="68">
        <f ca="1">Проект!AF932</f>
        <v>0</v>
      </c>
      <c r="AG293" s="68">
        <f ca="1">Проект!AG932</f>
        <v>0</v>
      </c>
      <c r="AH293" s="68">
        <f ca="1">Проект!AH932</f>
        <v>0</v>
      </c>
      <c r="AI293" s="68">
        <f ca="1">Проект!AI932</f>
        <v>0</v>
      </c>
      <c r="AJ293" s="68">
        <f ca="1">Проект!AJ932</f>
        <v>0</v>
      </c>
      <c r="AK293" s="68">
        <f ca="1">Проект!AK932</f>
        <v>0</v>
      </c>
      <c r="AL293" s="68">
        <f ca="1">Проект!AL932</f>
        <v>0</v>
      </c>
      <c r="AM293" s="68">
        <f ca="1">Проект!AM932</f>
        <v>0</v>
      </c>
      <c r="AN293" s="68">
        <f ca="1">Проект!AN932</f>
        <v>0</v>
      </c>
      <c r="AO293" s="68">
        <f ca="1">Проект!AO932</f>
        <v>0</v>
      </c>
      <c r="AP293" s="68">
        <f ca="1">Проект!AP932</f>
        <v>0</v>
      </c>
      <c r="AQ293" s="68">
        <f ca="1">Проект!AQ932</f>
        <v>0</v>
      </c>
      <c r="AR293" s="68">
        <f ca="1">Проект!AR932</f>
        <v>0</v>
      </c>
      <c r="AS293" s="68">
        <f ca="1">Проект!AS932</f>
        <v>0</v>
      </c>
      <c r="AT293" s="68">
        <f ca="1">Проект!AT932</f>
        <v>0</v>
      </c>
      <c r="AU293" s="68">
        <f ca="1">Проект!AU932</f>
        <v>0</v>
      </c>
      <c r="AV293" s="68">
        <f ca="1">Проект!AV932</f>
        <v>0</v>
      </c>
      <c r="AW293" s="68">
        <f ca="1">Проект!AW932</f>
        <v>0</v>
      </c>
      <c r="AX293" s="68">
        <f ca="1">Проект!AX932</f>
        <v>0</v>
      </c>
      <c r="AY293" s="68">
        <f ca="1">Проект!AY932</f>
        <v>0</v>
      </c>
      <c r="AZ293" s="68">
        <f ca="1">Проект!AZ932</f>
        <v>0</v>
      </c>
      <c r="BA293" s="68">
        <f ca="1">Проект!BA932</f>
        <v>0</v>
      </c>
      <c r="BB293" s="68">
        <f ca="1">Проект!BB932</f>
        <v>0</v>
      </c>
      <c r="BC293" s="68">
        <f ca="1">Проект!BC932</f>
        <v>0</v>
      </c>
      <c r="BD293" s="68">
        <f ca="1">Проект!BD932</f>
        <v>0</v>
      </c>
      <c r="BE293" s="68">
        <f ca="1">Проект!BE932</f>
        <v>0</v>
      </c>
      <c r="BF293" s="68">
        <f ca="1">Проект!BF932</f>
        <v>0</v>
      </c>
      <c r="BG293" s="68">
        <f ca="1">Проект!BG932</f>
        <v>0</v>
      </c>
      <c r="BH293" s="68">
        <f ca="1">Проект!BH932</f>
        <v>0</v>
      </c>
      <c r="BI293" s="68">
        <f ca="1">Проект!BI932</f>
        <v>0</v>
      </c>
      <c r="BJ293" s="68">
        <f ca="1">Проект!BJ932</f>
        <v>0</v>
      </c>
      <c r="BK293" s="68">
        <f ca="1">Проект!BK932</f>
        <v>0</v>
      </c>
      <c r="BL293" s="68">
        <f ca="1">Проект!BL932</f>
        <v>0</v>
      </c>
      <c r="BM293" s="68">
        <f ca="1">Проект!BM932</f>
        <v>0</v>
      </c>
      <c r="BN293" s="68">
        <f ca="1">Проект!BN932</f>
        <v>0</v>
      </c>
      <c r="BO293" s="68">
        <f ca="1">Проект!BO932</f>
        <v>0</v>
      </c>
      <c r="BP293" s="68">
        <f ca="1">Проект!BP932</f>
        <v>0</v>
      </c>
      <c r="BQ293" s="68">
        <f ca="1">Проект!BQ932</f>
        <v>0</v>
      </c>
      <c r="BR293" s="68">
        <f ca="1">Проект!BR932</f>
        <v>0</v>
      </c>
      <c r="BS293" s="68">
        <f ca="1">Проект!BS932</f>
        <v>0</v>
      </c>
      <c r="BT293" s="68">
        <f ca="1">Проект!BT932</f>
        <v>0</v>
      </c>
      <c r="BU293" s="68">
        <f ca="1">Проект!BU932</f>
        <v>0</v>
      </c>
      <c r="BV293" s="68">
        <f ca="1">Проект!BV932</f>
        <v>0</v>
      </c>
      <c r="BW293" s="68">
        <f ca="1">Проект!BW932</f>
        <v>0</v>
      </c>
      <c r="BX293" s="68">
        <f ca="1">Проект!BX932</f>
        <v>0</v>
      </c>
      <c r="BY293" s="68">
        <f ca="1">Проект!BY932</f>
        <v>0</v>
      </c>
      <c r="BZ293" s="68">
        <f ca="1">Проект!BZ932</f>
        <v>0</v>
      </c>
      <c r="CA293" s="68">
        <f ca="1">Проект!CA932</f>
        <v>0</v>
      </c>
      <c r="CB293" s="68">
        <f ca="1">Проект!CB932</f>
        <v>0</v>
      </c>
      <c r="CC293" s="68">
        <f ca="1">Проект!CC932</f>
        <v>0</v>
      </c>
      <c r="CD293" s="68">
        <f ca="1">Проект!CD932</f>
        <v>0</v>
      </c>
      <c r="CE293" s="68">
        <f ca="1">Проект!CE932</f>
        <v>0</v>
      </c>
      <c r="CF293" s="68">
        <f ca="1">Проект!CF932</f>
        <v>0</v>
      </c>
      <c r="CG293" s="68">
        <f ca="1">Проект!CG932</f>
        <v>0</v>
      </c>
      <c r="CH293" s="68">
        <f ca="1">Проект!CH932</f>
        <v>0</v>
      </c>
      <c r="CI293" s="68">
        <f ca="1">Проект!CI932</f>
        <v>0</v>
      </c>
      <c r="CJ293" s="68">
        <f ca="1">Проект!CJ932</f>
        <v>0</v>
      </c>
      <c r="CK293" s="68">
        <f ca="1">Проект!CK932</f>
        <v>0</v>
      </c>
      <c r="CL293" s="68">
        <f ca="1">Проект!CL932</f>
        <v>0</v>
      </c>
      <c r="CM293" s="68">
        <f ca="1">Проект!CM932</f>
        <v>0</v>
      </c>
      <c r="CN293" s="68">
        <f ca="1">Проект!CN932</f>
        <v>0</v>
      </c>
      <c r="CO293" s="68">
        <f ca="1">Проект!CO932</f>
        <v>0</v>
      </c>
      <c r="CP293" s="68">
        <f ca="1">Проект!CP932</f>
        <v>0</v>
      </c>
      <c r="CQ293" s="68">
        <f ca="1">Проект!CQ932</f>
        <v>0</v>
      </c>
      <c r="CR293" s="68">
        <f ca="1">Проект!CR932</f>
        <v>0</v>
      </c>
      <c r="CS293" s="68">
        <f ca="1">Проект!CS932</f>
        <v>0</v>
      </c>
      <c r="CT293" s="68">
        <f ca="1">Проект!CT932</f>
        <v>0</v>
      </c>
      <c r="CU293" s="68">
        <f ca="1">Проект!CU932</f>
        <v>0</v>
      </c>
      <c r="CV293" s="68">
        <f ca="1">Проект!CV932</f>
        <v>0</v>
      </c>
      <c r="CW293" s="68">
        <f ca="1">Проект!CW932</f>
        <v>0</v>
      </c>
      <c r="CX293" s="68">
        <f ca="1">Проект!CX932</f>
        <v>0</v>
      </c>
      <c r="CY293" s="68">
        <f ca="1">Проект!CY932</f>
        <v>0</v>
      </c>
      <c r="CZ293" s="68">
        <f ca="1">Проект!CZ932</f>
        <v>0</v>
      </c>
      <c r="DA293" s="68">
        <f ca="1">Проект!DA932</f>
        <v>0</v>
      </c>
      <c r="DB293" s="68">
        <f ca="1">Проект!DB932</f>
        <v>0</v>
      </c>
      <c r="DC293" s="68">
        <f ca="1">Проект!DC932</f>
        <v>0</v>
      </c>
      <c r="DD293" s="68">
        <f ca="1">Проект!DD932</f>
        <v>0</v>
      </c>
      <c r="DE293" s="68">
        <f ca="1">Проект!DE932</f>
        <v>0</v>
      </c>
      <c r="DF293" s="68">
        <f ca="1">Проект!DF932</f>
        <v>0</v>
      </c>
      <c r="DG293" s="68">
        <f ca="1">Проект!DG932</f>
        <v>0</v>
      </c>
      <c r="DH293" s="68">
        <f ca="1">Проект!DH932</f>
        <v>0</v>
      </c>
      <c r="DI293" s="68">
        <f ca="1">Проект!DI932</f>
        <v>0</v>
      </c>
      <c r="DJ293" s="68">
        <f ca="1">Проект!DJ932</f>
        <v>0</v>
      </c>
      <c r="DK293" s="68">
        <f ca="1">Проект!DK932</f>
        <v>0</v>
      </c>
      <c r="DL293" s="68">
        <f ca="1">Проект!DL932</f>
        <v>0</v>
      </c>
      <c r="DM293" s="68">
        <f ca="1">Проект!DM932</f>
        <v>0</v>
      </c>
      <c r="DN293" s="68">
        <f ca="1">Проект!DN932</f>
        <v>0</v>
      </c>
      <c r="DO293" s="68">
        <f ca="1">Проект!DO932</f>
        <v>0</v>
      </c>
      <c r="DP293" s="68">
        <f ca="1">Проект!DP932</f>
        <v>0</v>
      </c>
      <c r="DQ293" s="68">
        <f ca="1">Проект!DQ932</f>
        <v>0</v>
      </c>
      <c r="DR293" s="68">
        <f ca="1">Проект!DR932</f>
        <v>0</v>
      </c>
      <c r="DS293" s="68">
        <f ca="1">Проект!DS932</f>
        <v>0</v>
      </c>
      <c r="DT293" s="68">
        <f ca="1">Проект!DT932</f>
        <v>0</v>
      </c>
      <c r="DU293" s="68">
        <f ca="1">Проект!DU932</f>
        <v>0</v>
      </c>
      <c r="DV293" s="68">
        <f ca="1">Проект!DV932</f>
        <v>0</v>
      </c>
      <c r="DW293" s="53"/>
      <c r="DX293" s="67">
        <f t="shared" ca="1" si="226"/>
        <v>0</v>
      </c>
    </row>
    <row r="294" spans="1:128" ht="12" hidden="1" customHeight="1" collapsed="1" x14ac:dyDescent="0.2">
      <c r="A294" s="5" t="str">
        <f ca="1">Language!A$1478</f>
        <v>Прочие налоги</v>
      </c>
      <c r="B294" s="97"/>
      <c r="C294" s="46" t="str">
        <f ca="1">Параметры!$C$70</f>
        <v>тыс. руб.</v>
      </c>
      <c r="E294" s="6" t="s">
        <v>1868</v>
      </c>
      <c r="F294" s="6" t="s">
        <v>2962</v>
      </c>
      <c r="G294" s="53">
        <f>Проект!G$876</f>
        <v>0</v>
      </c>
      <c r="H294" s="53">
        <f>Проект!H$876</f>
        <v>0</v>
      </c>
      <c r="I294" s="53">
        <f>Проект!I$876</f>
        <v>0</v>
      </c>
      <c r="J294" s="53">
        <f>Проект!J$876</f>
        <v>0</v>
      </c>
      <c r="K294" s="53">
        <f>Проект!K$876</f>
        <v>0</v>
      </c>
      <c r="L294" s="53">
        <f>Проект!L$876</f>
        <v>0</v>
      </c>
      <c r="M294" s="53">
        <f>Проект!M$876</f>
        <v>0</v>
      </c>
      <c r="N294" s="53">
        <f>Проект!N$876</f>
        <v>0</v>
      </c>
      <c r="O294" s="53">
        <f>Проект!O$876</f>
        <v>0</v>
      </c>
      <c r="P294" s="53">
        <f>Проект!P$876</f>
        <v>0</v>
      </c>
      <c r="Q294" s="53">
        <f>Проект!Q$876</f>
        <v>0</v>
      </c>
      <c r="R294" s="53">
        <f>Проект!R$876</f>
        <v>0</v>
      </c>
      <c r="S294" s="53">
        <f>Проект!S$876</f>
        <v>0</v>
      </c>
      <c r="T294" s="53">
        <f>Проект!T$876</f>
        <v>0</v>
      </c>
      <c r="U294" s="53">
        <f>Проект!U$876</f>
        <v>0</v>
      </c>
      <c r="V294" s="53">
        <f>Проект!V$876</f>
        <v>0</v>
      </c>
      <c r="W294" s="53">
        <f>Проект!W$876</f>
        <v>0</v>
      </c>
      <c r="X294" s="53">
        <f>Проект!X$876</f>
        <v>0</v>
      </c>
      <c r="Y294" s="53">
        <f>Проект!Y$876</f>
        <v>0</v>
      </c>
      <c r="Z294" s="53">
        <f>Проект!Z$876</f>
        <v>0</v>
      </c>
      <c r="AA294" s="53">
        <f>Проект!AA$876</f>
        <v>0</v>
      </c>
      <c r="AB294" s="53">
        <f>Проект!AB$876</f>
        <v>0</v>
      </c>
      <c r="AC294" s="53">
        <f>Проект!AC$876</f>
        <v>0</v>
      </c>
      <c r="AD294" s="53">
        <f>Проект!AD$876</f>
        <v>0</v>
      </c>
      <c r="AE294" s="53">
        <f>Проект!AE$876</f>
        <v>0</v>
      </c>
      <c r="AF294" s="53">
        <f>Проект!AF$876</f>
        <v>0</v>
      </c>
      <c r="AG294" s="53">
        <f>Проект!AG$876</f>
        <v>0</v>
      </c>
      <c r="AH294" s="53">
        <f>Проект!AH$876</f>
        <v>0</v>
      </c>
      <c r="AI294" s="53">
        <f>Проект!AI$876</f>
        <v>0</v>
      </c>
      <c r="AJ294" s="53">
        <f>Проект!AJ$876</f>
        <v>0</v>
      </c>
      <c r="AK294" s="53">
        <f>Проект!AK$876</f>
        <v>0</v>
      </c>
      <c r="AL294" s="53">
        <f>Проект!AL$876</f>
        <v>0</v>
      </c>
      <c r="AM294" s="53">
        <f>Проект!AM$876</f>
        <v>0</v>
      </c>
      <c r="AN294" s="53">
        <f>Проект!AN$876</f>
        <v>0</v>
      </c>
      <c r="AO294" s="53">
        <f>Проект!AO$876</f>
        <v>0</v>
      </c>
      <c r="AP294" s="53">
        <f>Проект!AP$876</f>
        <v>0</v>
      </c>
      <c r="AQ294" s="53">
        <f>Проект!AQ$876</f>
        <v>0</v>
      </c>
      <c r="AR294" s="53">
        <f>Проект!AR$876</f>
        <v>0</v>
      </c>
      <c r="AS294" s="53">
        <f>Проект!AS$876</f>
        <v>0</v>
      </c>
      <c r="AT294" s="53">
        <f>Проект!AT$876</f>
        <v>0</v>
      </c>
      <c r="AU294" s="53">
        <f>Проект!AU$876</f>
        <v>0</v>
      </c>
      <c r="AV294" s="53">
        <f>Проект!AV$876</f>
        <v>0</v>
      </c>
      <c r="AW294" s="53">
        <f>Проект!AW$876</f>
        <v>0</v>
      </c>
      <c r="AX294" s="53">
        <f>Проект!AX$876</f>
        <v>0</v>
      </c>
      <c r="AY294" s="53">
        <f>Проект!AY$876</f>
        <v>0</v>
      </c>
      <c r="AZ294" s="53">
        <f>Проект!AZ$876</f>
        <v>0</v>
      </c>
      <c r="BA294" s="53">
        <f>Проект!BA$876</f>
        <v>0</v>
      </c>
      <c r="BB294" s="53">
        <f>Проект!BB$876</f>
        <v>0</v>
      </c>
      <c r="BC294" s="53">
        <f>Проект!BC$876</f>
        <v>0</v>
      </c>
      <c r="BD294" s="53">
        <f>Проект!BD$876</f>
        <v>0</v>
      </c>
      <c r="BE294" s="53">
        <f>Проект!BE$876</f>
        <v>0</v>
      </c>
      <c r="BF294" s="53">
        <f>Проект!BF$876</f>
        <v>0</v>
      </c>
      <c r="BG294" s="53">
        <f>Проект!BG$876</f>
        <v>0</v>
      </c>
      <c r="BH294" s="53">
        <f>Проект!BH$876</f>
        <v>0</v>
      </c>
      <c r="BI294" s="53">
        <f>Проект!BI$876</f>
        <v>0</v>
      </c>
      <c r="BJ294" s="53">
        <f>Проект!BJ$876</f>
        <v>0</v>
      </c>
      <c r="BK294" s="53">
        <f>Проект!BK$876</f>
        <v>0</v>
      </c>
      <c r="BL294" s="53">
        <f>Проект!BL$876</f>
        <v>0</v>
      </c>
      <c r="BM294" s="53">
        <f>Проект!BM$876</f>
        <v>0</v>
      </c>
      <c r="BN294" s="53">
        <f>Проект!BN$876</f>
        <v>0</v>
      </c>
      <c r="BO294" s="53">
        <f>Проект!BO$876</f>
        <v>0</v>
      </c>
      <c r="BP294" s="53">
        <f>Проект!BP$876</f>
        <v>0</v>
      </c>
      <c r="BQ294" s="53">
        <f>Проект!BQ$876</f>
        <v>0</v>
      </c>
      <c r="BR294" s="53">
        <f>Проект!BR$876</f>
        <v>0</v>
      </c>
      <c r="BS294" s="53">
        <f>Проект!BS$876</f>
        <v>0</v>
      </c>
      <c r="BT294" s="53">
        <f>Проект!BT$876</f>
        <v>0</v>
      </c>
      <c r="BU294" s="53">
        <f>Проект!BU$876</f>
        <v>0</v>
      </c>
      <c r="BV294" s="53">
        <f>Проект!BV$876</f>
        <v>0</v>
      </c>
      <c r="BW294" s="53">
        <f>Проект!BW$876</f>
        <v>0</v>
      </c>
      <c r="BX294" s="53">
        <f>Проект!BX$876</f>
        <v>0</v>
      </c>
      <c r="BY294" s="53">
        <f>Проект!BY$876</f>
        <v>0</v>
      </c>
      <c r="BZ294" s="53">
        <f>Проект!BZ$876</f>
        <v>0</v>
      </c>
      <c r="CA294" s="53">
        <f>Проект!CA$876</f>
        <v>0</v>
      </c>
      <c r="CB294" s="53">
        <f>Проект!CB$876</f>
        <v>0</v>
      </c>
      <c r="CC294" s="53">
        <f>Проект!CC$876</f>
        <v>0</v>
      </c>
      <c r="CD294" s="53">
        <f>Проект!CD$876</f>
        <v>0</v>
      </c>
      <c r="CE294" s="53">
        <f>Проект!CE$876</f>
        <v>0</v>
      </c>
      <c r="CF294" s="53">
        <f>Проект!CF$876</f>
        <v>0</v>
      </c>
      <c r="CG294" s="53">
        <f>Проект!CG$876</f>
        <v>0</v>
      </c>
      <c r="CH294" s="53">
        <f>Проект!CH$876</f>
        <v>0</v>
      </c>
      <c r="CI294" s="53">
        <f>Проект!CI$876</f>
        <v>0</v>
      </c>
      <c r="CJ294" s="53">
        <f>Проект!CJ$876</f>
        <v>0</v>
      </c>
      <c r="CK294" s="53">
        <f>Проект!CK$876</f>
        <v>0</v>
      </c>
      <c r="CL294" s="53">
        <f>Проект!CL$876</f>
        <v>0</v>
      </c>
      <c r="CM294" s="53">
        <f>Проект!CM$876</f>
        <v>0</v>
      </c>
      <c r="CN294" s="53">
        <f>Проект!CN$876</f>
        <v>0</v>
      </c>
      <c r="CO294" s="53">
        <f>Проект!CO$876</f>
        <v>0</v>
      </c>
      <c r="CP294" s="53">
        <f>Проект!CP$876</f>
        <v>0</v>
      </c>
      <c r="CQ294" s="53">
        <f>Проект!CQ$876</f>
        <v>0</v>
      </c>
      <c r="CR294" s="53">
        <f>Проект!CR$876</f>
        <v>0</v>
      </c>
      <c r="CS294" s="53">
        <f>Проект!CS$876</f>
        <v>0</v>
      </c>
      <c r="CT294" s="53">
        <f>Проект!CT$876</f>
        <v>0</v>
      </c>
      <c r="CU294" s="53">
        <f>Проект!CU$876</f>
        <v>0</v>
      </c>
      <c r="CV294" s="53">
        <f>Проект!CV$876</f>
        <v>0</v>
      </c>
      <c r="CW294" s="53">
        <f>Проект!CW$876</f>
        <v>0</v>
      </c>
      <c r="CX294" s="53">
        <f>Проект!CX$876</f>
        <v>0</v>
      </c>
      <c r="CY294" s="53">
        <f>Проект!CY$876</f>
        <v>0</v>
      </c>
      <c r="CZ294" s="53">
        <f>Проект!CZ$876</f>
        <v>0</v>
      </c>
      <c r="DA294" s="53">
        <f>Проект!DA$876</f>
        <v>0</v>
      </c>
      <c r="DB294" s="53">
        <f>Проект!DB$876</f>
        <v>0</v>
      </c>
      <c r="DC294" s="53">
        <f>Проект!DC$876</f>
        <v>0</v>
      </c>
      <c r="DD294" s="53">
        <f>Проект!DD$876</f>
        <v>0</v>
      </c>
      <c r="DE294" s="53">
        <f>Проект!DE$876</f>
        <v>0</v>
      </c>
      <c r="DF294" s="53">
        <f>Проект!DF$876</f>
        <v>0</v>
      </c>
      <c r="DG294" s="53">
        <f>Проект!DG$876</f>
        <v>0</v>
      </c>
      <c r="DH294" s="53">
        <f>Проект!DH$876</f>
        <v>0</v>
      </c>
      <c r="DI294" s="53">
        <f>Проект!DI$876</f>
        <v>0</v>
      </c>
      <c r="DJ294" s="53">
        <f>Проект!DJ$876</f>
        <v>0</v>
      </c>
      <c r="DK294" s="53">
        <f>Проект!DK$876</f>
        <v>0</v>
      </c>
      <c r="DL294" s="53">
        <f>Проект!DL$876</f>
        <v>0</v>
      </c>
      <c r="DM294" s="53">
        <f>Проект!DM$876</f>
        <v>0</v>
      </c>
      <c r="DN294" s="53">
        <f>Проект!DN$876</f>
        <v>0</v>
      </c>
      <c r="DO294" s="53">
        <f>Проект!DO$876</f>
        <v>0</v>
      </c>
      <c r="DP294" s="53">
        <f>Проект!DP$876</f>
        <v>0</v>
      </c>
      <c r="DQ294" s="53">
        <f>Проект!DQ$876</f>
        <v>0</v>
      </c>
      <c r="DR294" s="53">
        <f>Проект!DR$876</f>
        <v>0</v>
      </c>
      <c r="DS294" s="53">
        <f>Проект!DS$876</f>
        <v>0</v>
      </c>
      <c r="DT294" s="53">
        <f>Проект!DT$876</f>
        <v>0</v>
      </c>
      <c r="DU294" s="53">
        <f>Проект!DU$876</f>
        <v>0</v>
      </c>
      <c r="DV294" s="53">
        <f>Проект!DV$876</f>
        <v>0</v>
      </c>
      <c r="DW294" s="53"/>
      <c r="DX294" s="55">
        <f t="shared" si="226"/>
        <v>0</v>
      </c>
    </row>
    <row r="295" spans="1:128" hidden="1" outlineLevel="1" x14ac:dyDescent="0.2">
      <c r="A295" s="66" t="str">
        <f ca="1">Language!A$1462</f>
        <v>начисленный налог</v>
      </c>
      <c r="B295" s="72"/>
      <c r="C295" s="1" t="str">
        <f ca="1">Параметры!$C$70</f>
        <v>тыс. руб.</v>
      </c>
      <c r="F295" s="6" t="s">
        <v>3082</v>
      </c>
      <c r="G295" s="68">
        <f>Проект!G875</f>
        <v>0</v>
      </c>
      <c r="H295" s="68">
        <f>Проект!H875</f>
        <v>0</v>
      </c>
      <c r="I295" s="68">
        <f>Проект!I875</f>
        <v>0</v>
      </c>
      <c r="J295" s="68">
        <f>Проект!J875</f>
        <v>0</v>
      </c>
      <c r="K295" s="68">
        <f>Проект!K875</f>
        <v>0</v>
      </c>
      <c r="L295" s="68">
        <f>Проект!L875</f>
        <v>0</v>
      </c>
      <c r="M295" s="68">
        <f>Проект!M875</f>
        <v>0</v>
      </c>
      <c r="N295" s="68">
        <f>Проект!N875</f>
        <v>0</v>
      </c>
      <c r="O295" s="68">
        <f>Проект!O875</f>
        <v>0</v>
      </c>
      <c r="P295" s="68">
        <f>Проект!P875</f>
        <v>0</v>
      </c>
      <c r="Q295" s="68">
        <f>Проект!Q875</f>
        <v>0</v>
      </c>
      <c r="R295" s="68">
        <f>Проект!R875</f>
        <v>0</v>
      </c>
      <c r="S295" s="68">
        <f>Проект!S875</f>
        <v>0</v>
      </c>
      <c r="T295" s="68">
        <f>Проект!T875</f>
        <v>0</v>
      </c>
      <c r="U295" s="68">
        <f>Проект!U875</f>
        <v>0</v>
      </c>
      <c r="V295" s="68">
        <f>Проект!V875</f>
        <v>0</v>
      </c>
      <c r="W295" s="68">
        <f>Проект!W875</f>
        <v>0</v>
      </c>
      <c r="X295" s="68">
        <f>Проект!X875</f>
        <v>0</v>
      </c>
      <c r="Y295" s="68">
        <f>Проект!Y875</f>
        <v>0</v>
      </c>
      <c r="Z295" s="68">
        <f>Проект!Z875</f>
        <v>0</v>
      </c>
      <c r="AA295" s="68">
        <f>Проект!AA875</f>
        <v>0</v>
      </c>
      <c r="AB295" s="68">
        <f>Проект!AB875</f>
        <v>0</v>
      </c>
      <c r="AC295" s="68">
        <f>Проект!AC875</f>
        <v>0</v>
      </c>
      <c r="AD295" s="68">
        <f>Проект!AD875</f>
        <v>0</v>
      </c>
      <c r="AE295" s="68">
        <f>Проект!AE875</f>
        <v>0</v>
      </c>
      <c r="AF295" s="68">
        <f>Проект!AF875</f>
        <v>0</v>
      </c>
      <c r="AG295" s="68">
        <f>Проект!AG875</f>
        <v>0</v>
      </c>
      <c r="AH295" s="68">
        <f>Проект!AH875</f>
        <v>0</v>
      </c>
      <c r="AI295" s="68">
        <f>Проект!AI875</f>
        <v>0</v>
      </c>
      <c r="AJ295" s="68">
        <f>Проект!AJ875</f>
        <v>0</v>
      </c>
      <c r="AK295" s="68">
        <f>Проект!AK875</f>
        <v>0</v>
      </c>
      <c r="AL295" s="68">
        <f>Проект!AL875</f>
        <v>0</v>
      </c>
      <c r="AM295" s="68">
        <f>Проект!AM875</f>
        <v>0</v>
      </c>
      <c r="AN295" s="68">
        <f>Проект!AN875</f>
        <v>0</v>
      </c>
      <c r="AO295" s="68">
        <f>Проект!AO875</f>
        <v>0</v>
      </c>
      <c r="AP295" s="68">
        <f>Проект!AP875</f>
        <v>0</v>
      </c>
      <c r="AQ295" s="68">
        <f>Проект!AQ875</f>
        <v>0</v>
      </c>
      <c r="AR295" s="68">
        <f>Проект!AR875</f>
        <v>0</v>
      </c>
      <c r="AS295" s="68">
        <f>Проект!AS875</f>
        <v>0</v>
      </c>
      <c r="AT295" s="68">
        <f>Проект!AT875</f>
        <v>0</v>
      </c>
      <c r="AU295" s="68">
        <f>Проект!AU875</f>
        <v>0</v>
      </c>
      <c r="AV295" s="68">
        <f>Проект!AV875</f>
        <v>0</v>
      </c>
      <c r="AW295" s="68">
        <f>Проект!AW875</f>
        <v>0</v>
      </c>
      <c r="AX295" s="68">
        <f>Проект!AX875</f>
        <v>0</v>
      </c>
      <c r="AY295" s="68">
        <f>Проект!AY875</f>
        <v>0</v>
      </c>
      <c r="AZ295" s="68">
        <f>Проект!AZ875</f>
        <v>0</v>
      </c>
      <c r="BA295" s="68">
        <f>Проект!BA875</f>
        <v>0</v>
      </c>
      <c r="BB295" s="68">
        <f>Проект!BB875</f>
        <v>0</v>
      </c>
      <c r="BC295" s="68">
        <f>Проект!BC875</f>
        <v>0</v>
      </c>
      <c r="BD295" s="68">
        <f>Проект!BD875</f>
        <v>0</v>
      </c>
      <c r="BE295" s="68">
        <f>Проект!BE875</f>
        <v>0</v>
      </c>
      <c r="BF295" s="68">
        <f>Проект!BF875</f>
        <v>0</v>
      </c>
      <c r="BG295" s="68">
        <f>Проект!BG875</f>
        <v>0</v>
      </c>
      <c r="BH295" s="68">
        <f>Проект!BH875</f>
        <v>0</v>
      </c>
      <c r="BI295" s="68">
        <f>Проект!BI875</f>
        <v>0</v>
      </c>
      <c r="BJ295" s="68">
        <f>Проект!BJ875</f>
        <v>0</v>
      </c>
      <c r="BK295" s="68">
        <f>Проект!BK875</f>
        <v>0</v>
      </c>
      <c r="BL295" s="68">
        <f>Проект!BL875</f>
        <v>0</v>
      </c>
      <c r="BM295" s="68">
        <f>Проект!BM875</f>
        <v>0</v>
      </c>
      <c r="BN295" s="68">
        <f>Проект!BN875</f>
        <v>0</v>
      </c>
      <c r="BO295" s="68">
        <f>Проект!BO875</f>
        <v>0</v>
      </c>
      <c r="BP295" s="68">
        <f>Проект!BP875</f>
        <v>0</v>
      </c>
      <c r="BQ295" s="68">
        <f>Проект!BQ875</f>
        <v>0</v>
      </c>
      <c r="BR295" s="68">
        <f>Проект!BR875</f>
        <v>0</v>
      </c>
      <c r="BS295" s="68">
        <f>Проект!BS875</f>
        <v>0</v>
      </c>
      <c r="BT295" s="68">
        <f>Проект!BT875</f>
        <v>0</v>
      </c>
      <c r="BU295" s="68">
        <f>Проект!BU875</f>
        <v>0</v>
      </c>
      <c r="BV295" s="68">
        <f>Проект!BV875</f>
        <v>0</v>
      </c>
      <c r="BW295" s="68">
        <f>Проект!BW875</f>
        <v>0</v>
      </c>
      <c r="BX295" s="68">
        <f>Проект!BX875</f>
        <v>0</v>
      </c>
      <c r="BY295" s="68">
        <f>Проект!BY875</f>
        <v>0</v>
      </c>
      <c r="BZ295" s="68">
        <f>Проект!BZ875</f>
        <v>0</v>
      </c>
      <c r="CA295" s="68">
        <f>Проект!CA875</f>
        <v>0</v>
      </c>
      <c r="CB295" s="68">
        <f>Проект!CB875</f>
        <v>0</v>
      </c>
      <c r="CC295" s="68">
        <f>Проект!CC875</f>
        <v>0</v>
      </c>
      <c r="CD295" s="68">
        <f>Проект!CD875</f>
        <v>0</v>
      </c>
      <c r="CE295" s="68">
        <f>Проект!CE875</f>
        <v>0</v>
      </c>
      <c r="CF295" s="68">
        <f>Проект!CF875</f>
        <v>0</v>
      </c>
      <c r="CG295" s="68">
        <f>Проект!CG875</f>
        <v>0</v>
      </c>
      <c r="CH295" s="68">
        <f>Проект!CH875</f>
        <v>0</v>
      </c>
      <c r="CI295" s="68">
        <f>Проект!CI875</f>
        <v>0</v>
      </c>
      <c r="CJ295" s="68">
        <f>Проект!CJ875</f>
        <v>0</v>
      </c>
      <c r="CK295" s="68">
        <f>Проект!CK875</f>
        <v>0</v>
      </c>
      <c r="CL295" s="68">
        <f>Проект!CL875</f>
        <v>0</v>
      </c>
      <c r="CM295" s="68">
        <f>Проект!CM875</f>
        <v>0</v>
      </c>
      <c r="CN295" s="68">
        <f>Проект!CN875</f>
        <v>0</v>
      </c>
      <c r="CO295" s="68">
        <f>Проект!CO875</f>
        <v>0</v>
      </c>
      <c r="CP295" s="68">
        <f>Проект!CP875</f>
        <v>0</v>
      </c>
      <c r="CQ295" s="68">
        <f>Проект!CQ875</f>
        <v>0</v>
      </c>
      <c r="CR295" s="68">
        <f>Проект!CR875</f>
        <v>0</v>
      </c>
      <c r="CS295" s="68">
        <f>Проект!CS875</f>
        <v>0</v>
      </c>
      <c r="CT295" s="68">
        <f>Проект!CT875</f>
        <v>0</v>
      </c>
      <c r="CU295" s="68">
        <f>Проект!CU875</f>
        <v>0</v>
      </c>
      <c r="CV295" s="68">
        <f>Проект!CV875</f>
        <v>0</v>
      </c>
      <c r="CW295" s="68">
        <f>Проект!CW875</f>
        <v>0</v>
      </c>
      <c r="CX295" s="68">
        <f>Проект!CX875</f>
        <v>0</v>
      </c>
      <c r="CY295" s="68">
        <f>Проект!CY875</f>
        <v>0</v>
      </c>
      <c r="CZ295" s="68">
        <f>Проект!CZ875</f>
        <v>0</v>
      </c>
      <c r="DA295" s="68">
        <f>Проект!DA875</f>
        <v>0</v>
      </c>
      <c r="DB295" s="68">
        <f>Проект!DB875</f>
        <v>0</v>
      </c>
      <c r="DC295" s="68">
        <f>Проект!DC875</f>
        <v>0</v>
      </c>
      <c r="DD295" s="68">
        <f>Проект!DD875</f>
        <v>0</v>
      </c>
      <c r="DE295" s="68">
        <f>Проект!DE875</f>
        <v>0</v>
      </c>
      <c r="DF295" s="68">
        <f>Проект!DF875</f>
        <v>0</v>
      </c>
      <c r="DG295" s="68">
        <f>Проект!DG875</f>
        <v>0</v>
      </c>
      <c r="DH295" s="68">
        <f>Проект!DH875</f>
        <v>0</v>
      </c>
      <c r="DI295" s="68">
        <f>Проект!DI875</f>
        <v>0</v>
      </c>
      <c r="DJ295" s="68">
        <f>Проект!DJ875</f>
        <v>0</v>
      </c>
      <c r="DK295" s="68">
        <f>Проект!DK875</f>
        <v>0</v>
      </c>
      <c r="DL295" s="68">
        <f>Проект!DL875</f>
        <v>0</v>
      </c>
      <c r="DM295" s="68">
        <f>Проект!DM875</f>
        <v>0</v>
      </c>
      <c r="DN295" s="68">
        <f>Проект!DN875</f>
        <v>0</v>
      </c>
      <c r="DO295" s="68">
        <f>Проект!DO875</f>
        <v>0</v>
      </c>
      <c r="DP295" s="68">
        <f>Проект!DP875</f>
        <v>0</v>
      </c>
      <c r="DQ295" s="68">
        <f>Проект!DQ875</f>
        <v>0</v>
      </c>
      <c r="DR295" s="68">
        <f>Проект!DR875</f>
        <v>0</v>
      </c>
      <c r="DS295" s="68">
        <f>Проект!DS875</f>
        <v>0</v>
      </c>
      <c r="DT295" s="68">
        <f>Проект!DT875</f>
        <v>0</v>
      </c>
      <c r="DU295" s="68">
        <f>Проект!DU875</f>
        <v>0</v>
      </c>
      <c r="DV295" s="68">
        <f>Проект!DV875</f>
        <v>0</v>
      </c>
      <c r="DW295" s="53"/>
      <c r="DX295" s="67">
        <f t="shared" si="226"/>
        <v>0</v>
      </c>
    </row>
    <row r="296" spans="1:128" hidden="1" x14ac:dyDescent="0.2">
      <c r="A296" s="10" t="str">
        <f ca="1">Language!A$1426</f>
        <v>Суммарные налоговые и социальные выплаты</v>
      </c>
      <c r="C296" s="46" t="str">
        <f ca="1">Параметры!$C$70</f>
        <v>тыс. руб.</v>
      </c>
      <c r="E296" s="6" t="s">
        <v>1253</v>
      </c>
      <c r="F296" s="6" t="s">
        <v>693</v>
      </c>
      <c r="G296" s="53">
        <f ca="1">SUM(G276:G280,G282,G286,G288,G290,G292,G294)</f>
        <v>167.70000000000002</v>
      </c>
      <c r="H296" s="53">
        <f t="shared" ref="H296:N296" ca="1" si="227">SUM(H276:H280,H282,H286,H288,H290,H292,H294)</f>
        <v>568.54820018146802</v>
      </c>
      <c r="I296" s="53">
        <f t="shared" ca="1" si="227"/>
        <v>571.76285436504156</v>
      </c>
      <c r="J296" s="53">
        <f t="shared" ca="1" si="227"/>
        <v>1148.6086263763573</v>
      </c>
      <c r="K296" s="53">
        <f t="shared" ca="1" si="227"/>
        <v>3705.3082416984844</v>
      </c>
      <c r="L296" s="53">
        <f t="shared" ca="1" si="227"/>
        <v>5336.7001566036697</v>
      </c>
      <c r="M296" s="53">
        <f t="shared" ca="1" si="227"/>
        <v>5396.8064056721232</v>
      </c>
      <c r="N296" s="53">
        <f t="shared" ca="1" si="227"/>
        <v>5502.0634503206002</v>
      </c>
      <c r="O296" s="53">
        <f t="shared" ref="O296:AT296" ca="1" si="228">SUM(O276:O280,O282,O286,O288,O290,O292,O294)</f>
        <v>5687.5970700238659</v>
      </c>
      <c r="P296" s="53">
        <f t="shared" ca="1" si="228"/>
        <v>9629.853493839375</v>
      </c>
      <c r="Q296" s="53">
        <f t="shared" ca="1" si="228"/>
        <v>13469.783172696434</v>
      </c>
      <c r="R296" s="53">
        <f t="shared" ca="1" si="228"/>
        <v>20220.431487717549</v>
      </c>
      <c r="S296" s="53">
        <f t="shared" ca="1" si="228"/>
        <v>20337.117488239903</v>
      </c>
      <c r="T296" s="53">
        <f t="shared" ca="1" si="228"/>
        <v>20463.266640860827</v>
      </c>
      <c r="U296" s="53">
        <f t="shared" ca="1" si="228"/>
        <v>20585.082695139114</v>
      </c>
      <c r="V296" s="53">
        <f t="shared" ca="1" si="228"/>
        <v>21133.169421833703</v>
      </c>
      <c r="W296" s="53">
        <f t="shared" ca="1" si="228"/>
        <v>13177.947918785276</v>
      </c>
      <c r="X296" s="53">
        <f t="shared" ca="1" si="228"/>
        <v>13252.929131007917</v>
      </c>
      <c r="Y296" s="53">
        <f t="shared" ca="1" si="228"/>
        <v>13328.334297906118</v>
      </c>
      <c r="Z296" s="53">
        <f t="shared" ca="1" si="228"/>
        <v>13404.165816580498</v>
      </c>
      <c r="AA296" s="53">
        <f t="shared" ca="1" si="228"/>
        <v>13725.65871742341</v>
      </c>
      <c r="AB296" s="53">
        <f t="shared" ca="1" si="228"/>
        <v>21863.187766859435</v>
      </c>
      <c r="AC296" s="53">
        <f t="shared" ca="1" si="228"/>
        <v>21987.276587907516</v>
      </c>
      <c r="AD296" s="53">
        <f t="shared" ca="1" si="228"/>
        <v>22112.067025191285</v>
      </c>
      <c r="AE296" s="53">
        <f t="shared" ca="1" si="228"/>
        <v>22237.563045749674</v>
      </c>
      <c r="AF296" s="53">
        <f t="shared" ca="1" si="228"/>
        <v>22363.768639054593</v>
      </c>
      <c r="AG296" s="53">
        <f t="shared" ca="1" si="228"/>
        <v>22490.687817132381</v>
      </c>
      <c r="AH296" s="53">
        <f t="shared" ca="1" si="228"/>
        <v>22618.324614695281</v>
      </c>
      <c r="AI296" s="53">
        <f t="shared" ca="1" si="228"/>
        <v>14106.237606433957</v>
      </c>
      <c r="AJ296" s="53">
        <f t="shared" ca="1" si="228"/>
        <v>14186.467503511736</v>
      </c>
      <c r="AK296" s="53">
        <f t="shared" ca="1" si="228"/>
        <v>14267.151032092765</v>
      </c>
      <c r="AL296" s="53">
        <f t="shared" ca="1" si="228"/>
        <v>14348.290757074745</v>
      </c>
      <c r="AM296" s="53">
        <f t="shared" ca="1" si="228"/>
        <v>14692.288160976204</v>
      </c>
      <c r="AN296" s="53">
        <f t="shared" ca="1" si="228"/>
        <v>23399.444243873102</v>
      </c>
      <c r="AO296" s="53">
        <f t="shared" ca="1" si="228"/>
        <v>23532.219282394552</v>
      </c>
      <c r="AP296" s="53">
        <f t="shared" ca="1" si="228"/>
        <v>23665.745050287427</v>
      </c>
      <c r="AQ296" s="53">
        <f t="shared" ca="1" si="228"/>
        <v>23800.02579228604</v>
      </c>
      <c r="AR296" s="53">
        <f t="shared" ca="1" si="228"/>
        <v>23935.065777120788</v>
      </c>
      <c r="AS296" s="53">
        <f t="shared" ca="1" si="228"/>
        <v>24070.869297665504</v>
      </c>
      <c r="AT296" s="53">
        <f t="shared" ca="1" si="228"/>
        <v>24207.440671056902</v>
      </c>
      <c r="AU296" s="53">
        <f t="shared" ref="AU296:BZ296" ca="1" si="229">SUM(AU276:AU280,AU282,AU286,AU288,AU290,AU292,AU294)</f>
        <v>15099.507572216862</v>
      </c>
      <c r="AV296" s="53">
        <f t="shared" ca="1" si="229"/>
        <v>15185.353562091055</v>
      </c>
      <c r="AW296" s="53">
        <f t="shared" ca="1" si="229"/>
        <v>15271.684937672544</v>
      </c>
      <c r="AX296" s="53">
        <f t="shared" ca="1" si="229"/>
        <v>15358.504443403062</v>
      </c>
      <c r="AY296" s="53">
        <f t="shared" ca="1" si="229"/>
        <v>15726.581665577834</v>
      </c>
      <c r="AZ296" s="53">
        <f t="shared" ca="1" si="229"/>
        <v>25043.238674277356</v>
      </c>
      <c r="BA296" s="53">
        <f t="shared" ca="1" si="229"/>
        <v>25185.307965495886</v>
      </c>
      <c r="BB296" s="53">
        <f t="shared" ca="1" si="229"/>
        <v>25328.180537141277</v>
      </c>
      <c r="BC296" s="53">
        <f t="shared" ca="1" si="229"/>
        <v>25471.860931079016</v>
      </c>
      <c r="BD296" s="53">
        <f t="shared" ca="1" si="229"/>
        <v>25616.353714853773</v>
      </c>
      <c r="BE296" s="53">
        <f t="shared" ca="1" si="229"/>
        <v>25761.663481834275</v>
      </c>
      <c r="BF296" s="53">
        <f t="shared" ca="1" si="229"/>
        <v>25907.794851364266</v>
      </c>
      <c r="BG296" s="53">
        <f t="shared" ca="1" si="229"/>
        <v>16162.306435605797</v>
      </c>
      <c r="BH296" s="53">
        <f t="shared" ca="1" si="229"/>
        <v>16254.161644770797</v>
      </c>
      <c r="BI296" s="53">
        <f t="shared" ca="1" si="229"/>
        <v>16346.536216643754</v>
      </c>
      <c r="BJ296" s="53">
        <f t="shared" ca="1" si="229"/>
        <v>16439.43308777468</v>
      </c>
      <c r="BK296" s="53">
        <f t="shared" ca="1" si="229"/>
        <v>16833.275715501662</v>
      </c>
      <c r="BL296" s="53">
        <f t="shared" ca="1" si="229"/>
        <v>26802.098714810509</v>
      </c>
      <c r="BM296" s="53">
        <f t="shared" ca="1" si="229"/>
        <v>26954.112856413933</v>
      </c>
      <c r="BN296" s="53">
        <f t="shared" ca="1" si="229"/>
        <v>27106.986508074518</v>
      </c>
      <c r="BO296" s="53">
        <f t="shared" ca="1" si="229"/>
        <v>27260.724529587515</v>
      </c>
      <c r="BP296" s="53">
        <f t="shared" ca="1" si="229"/>
        <v>27415.33180822647</v>
      </c>
      <c r="BQ296" s="53">
        <f t="shared" ca="1" si="229"/>
        <v>27570.813258896414</v>
      </c>
      <c r="BR296" s="53">
        <f t="shared" ca="1" si="229"/>
        <v>27727.173824294259</v>
      </c>
      <c r="BS296" s="53">
        <f t="shared" ca="1" si="229"/>
        <v>17299.5012194308</v>
      </c>
      <c r="BT296" s="53">
        <f t="shared" ca="1" si="229"/>
        <v>17397.786293238085</v>
      </c>
      <c r="BU296" s="53">
        <f t="shared" ca="1" si="229"/>
        <v>17496.627085141357</v>
      </c>
      <c r="BV296" s="53">
        <f t="shared" ca="1" si="229"/>
        <v>17596.026737252985</v>
      </c>
      <c r="BW296" s="53">
        <f t="shared" ca="1" si="229"/>
        <v>18017.438348919386</v>
      </c>
      <c r="BX296" s="53">
        <f t="shared" ca="1" si="229"/>
        <v>28684.078958180235</v>
      </c>
      <c r="BY296" s="53">
        <f t="shared" ca="1" si="229"/>
        <v>28846.734089696627</v>
      </c>
      <c r="BZ296" s="53">
        <f t="shared" ca="1" si="229"/>
        <v>29010.308896972347</v>
      </c>
      <c r="CA296" s="53">
        <f t="shared" ref="CA296:DF296" ca="1" si="230">SUM(CA276:CA280,CA282,CA286,CA288,CA290,CA292,CA294)</f>
        <v>29174.808579992423</v>
      </c>
      <c r="CB296" s="53">
        <f t="shared" ca="1" si="230"/>
        <v>29340.23836813643</v>
      </c>
      <c r="CC296" s="53">
        <f t="shared" ca="1" si="230"/>
        <v>29506.603520352524</v>
      </c>
      <c r="CD296" s="53">
        <f t="shared" ca="1" si="230"/>
        <v>29673.909325327444</v>
      </c>
      <c r="CE296" s="53">
        <f t="shared" ca="1" si="230"/>
        <v>18516.299638124412</v>
      </c>
      <c r="CF296" s="53">
        <f t="shared" ca="1" si="230"/>
        <v>18621.46466709812</v>
      </c>
      <c r="CG296" s="53">
        <f t="shared" ca="1" si="230"/>
        <v>18727.224314434614</v>
      </c>
      <c r="CH296" s="53">
        <f t="shared" ca="1" si="230"/>
        <v>18833.581942193268</v>
      </c>
      <c r="CI296" s="53">
        <f t="shared" ca="1" si="230"/>
        <v>19284.492366677918</v>
      </c>
      <c r="CJ296" s="53">
        <f t="shared" ca="1" si="230"/>
        <v>30697.797818586179</v>
      </c>
      <c r="CK296" s="53">
        <f t="shared" ca="1" si="230"/>
        <v>30871.838809307959</v>
      </c>
      <c r="CL296" s="53">
        <f t="shared" ca="1" si="230"/>
        <v>31046.863853096082</v>
      </c>
      <c r="CM296" s="53">
        <f t="shared" ca="1" si="230"/>
        <v>31222.87851392525</v>
      </c>
      <c r="CN296" s="53">
        <f t="shared" ca="1" si="230"/>
        <v>31399.888387238574</v>
      </c>
      <c r="CO296" s="53">
        <f t="shared" ca="1" si="230"/>
        <v>31577.899100110601</v>
      </c>
      <c r="CP296" s="53">
        <f t="shared" ca="1" si="230"/>
        <v>31756.916311433746</v>
      </c>
      <c r="CQ296" s="53">
        <f t="shared" ca="1" si="230"/>
        <v>19818.273946128029</v>
      </c>
      <c r="CR296" s="53">
        <f t="shared" ca="1" si="230"/>
        <v>19930.80052712766</v>
      </c>
      <c r="CS296" s="53">
        <f t="shared" ca="1" si="230"/>
        <v>20043.963349778431</v>
      </c>
      <c r="CT296" s="53">
        <f t="shared" ca="1" si="230"/>
        <v>20157.766011480195</v>
      </c>
      <c r="CU296" s="53">
        <f t="shared" ca="1" si="230"/>
        <v>20640.240165678013</v>
      </c>
      <c r="CV296" s="53">
        <f t="shared" ca="1" si="230"/>
        <v>32852.476999221362</v>
      </c>
      <c r="CW296" s="53">
        <f t="shared" ca="1" si="230"/>
        <v>33038.700859292119</v>
      </c>
      <c r="CX296" s="53">
        <f t="shared" ca="1" si="230"/>
        <v>33225.977656144576</v>
      </c>
      <c r="CY296" s="53">
        <f t="shared" ca="1" si="230"/>
        <v>33414.313343234164</v>
      </c>
      <c r="CZ296" s="53">
        <f t="shared" ca="1" si="230"/>
        <v>33603.713907678655</v>
      </c>
      <c r="DA296" s="53">
        <f t="shared" ca="1" si="230"/>
        <v>33794.185370450257</v>
      </c>
      <c r="DB296" s="53">
        <f t="shared" ca="1" si="230"/>
        <v>33985.733786568962</v>
      </c>
      <c r="DC296" s="53">
        <f t="shared" ca="1" si="230"/>
        <v>21211.386455688029</v>
      </c>
      <c r="DD296" s="53">
        <f t="shared" ca="1" si="230"/>
        <v>21331.789897362221</v>
      </c>
      <c r="DE296" s="53">
        <f t="shared" ca="1" si="230"/>
        <v>21452.874117595493</v>
      </c>
      <c r="DF296" s="53">
        <f t="shared" ca="1" si="230"/>
        <v>21574.642965616422</v>
      </c>
      <c r="DG296" s="53">
        <f t="shared" ref="DG296:DV296" ca="1" si="231">SUM(DG276:DG280,DG282,DG286,DG288,DG290,DG292,DG294)</f>
        <v>22090.890310609651</v>
      </c>
      <c r="DH296" s="53">
        <f t="shared" ca="1" si="231"/>
        <v>35157.98372250238</v>
      </c>
      <c r="DI296" s="53">
        <f t="shared" ca="1" si="231"/>
        <v>35357.243252778237</v>
      </c>
      <c r="DJ296" s="53">
        <f t="shared" ca="1" si="231"/>
        <v>35557.629425408071</v>
      </c>
      <c r="DK296" s="53">
        <f t="shared" ca="1" si="231"/>
        <v>35759.148610593104</v>
      </c>
      <c r="DL296" s="53">
        <f t="shared" ca="1" si="231"/>
        <v>35961.807214548026</v>
      </c>
      <c r="DM296" s="53">
        <f t="shared" ca="1" si="231"/>
        <v>36165.611679718153</v>
      </c>
      <c r="DN296" s="53">
        <f t="shared" ca="1" si="231"/>
        <v>36370.568484960531</v>
      </c>
      <c r="DO296" s="53">
        <f t="shared" ca="1" si="231"/>
        <v>22702.016840921184</v>
      </c>
      <c r="DP296" s="53">
        <f t="shared" ca="1" si="231"/>
        <v>22830.848523509343</v>
      </c>
      <c r="DQ296" s="53">
        <f t="shared" ca="1" si="231"/>
        <v>22960.408639161353</v>
      </c>
      <c r="DR296" s="53">
        <f t="shared" ca="1" si="231"/>
        <v>23090.701306545183</v>
      </c>
      <c r="DS296" s="53">
        <f t="shared" ca="1" si="231"/>
        <v>23643.085965684193</v>
      </c>
      <c r="DT296" s="53">
        <f t="shared" ca="1" si="231"/>
        <v>37624.875916407742</v>
      </c>
      <c r="DU296" s="53">
        <f t="shared" ca="1" si="231"/>
        <v>37838.083613805939</v>
      </c>
      <c r="DV296" s="53">
        <f t="shared" ca="1" si="231"/>
        <v>38052.496818520012</v>
      </c>
      <c r="DW296" s="53"/>
      <c r="DX296" s="55">
        <f t="shared" ca="1" si="226"/>
        <v>2668367.3897258285</v>
      </c>
    </row>
    <row r="297" spans="1:128" hidden="1" x14ac:dyDescent="0.2">
      <c r="A297" s="10"/>
      <c r="F297" s="6" t="s">
        <v>2961</v>
      </c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  <c r="BF297" s="53"/>
      <c r="BG297" s="53"/>
      <c r="BH297" s="53"/>
      <c r="BI297" s="53"/>
      <c r="BJ297" s="53"/>
      <c r="BK297" s="53"/>
      <c r="BL297" s="53"/>
      <c r="BM297" s="53"/>
      <c r="BN297" s="53"/>
      <c r="BO297" s="53"/>
      <c r="BP297" s="53"/>
      <c r="BQ297" s="53"/>
      <c r="BR297" s="53"/>
      <c r="BS297" s="53"/>
      <c r="BT297" s="53"/>
      <c r="BU297" s="53"/>
      <c r="BV297" s="53"/>
      <c r="BW297" s="53"/>
      <c r="BX297" s="53"/>
      <c r="BY297" s="53"/>
      <c r="BZ297" s="53"/>
      <c r="CA297" s="53"/>
      <c r="CB297" s="53"/>
      <c r="CC297" s="53"/>
      <c r="CD297" s="53"/>
      <c r="CE297" s="53"/>
      <c r="CF297" s="53"/>
      <c r="CG297" s="53"/>
      <c r="CH297" s="53"/>
      <c r="CI297" s="53"/>
      <c r="CJ297" s="53"/>
      <c r="CK297" s="53"/>
      <c r="CL297" s="53"/>
      <c r="CM297" s="53"/>
      <c r="CN297" s="53"/>
      <c r="CO297" s="53"/>
      <c r="CP297" s="53"/>
      <c r="CQ297" s="53"/>
      <c r="CR297" s="53"/>
      <c r="CS297" s="53"/>
      <c r="CT297" s="53"/>
      <c r="CU297" s="53"/>
      <c r="CV297" s="53"/>
      <c r="CW297" s="53"/>
      <c r="CX297" s="53"/>
      <c r="CY297" s="53"/>
      <c r="CZ297" s="53"/>
      <c r="DA297" s="53"/>
      <c r="DB297" s="53"/>
      <c r="DC297" s="53"/>
      <c r="DD297" s="53"/>
      <c r="DE297" s="53"/>
      <c r="DF297" s="53"/>
      <c r="DG297" s="53"/>
      <c r="DH297" s="53"/>
      <c r="DI297" s="53"/>
      <c r="DJ297" s="53"/>
      <c r="DK297" s="53"/>
      <c r="DL297" s="53"/>
      <c r="DM297" s="53"/>
      <c r="DN297" s="53"/>
      <c r="DO297" s="53"/>
      <c r="DP297" s="53"/>
      <c r="DQ297" s="53"/>
      <c r="DR297" s="53"/>
      <c r="DS297" s="53"/>
      <c r="DT297" s="53"/>
      <c r="DU297" s="53"/>
      <c r="DV297" s="53"/>
      <c r="DW297" s="53"/>
      <c r="DX297" s="53"/>
    </row>
    <row r="298" spans="1:128" hidden="1" x14ac:dyDescent="0.2">
      <c r="A298" s="22" t="str">
        <f ca="1">Language!A$1427</f>
        <v>Бюджетное финансирование</v>
      </c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  <c r="BF298" s="53"/>
      <c r="BG298" s="53"/>
      <c r="BH298" s="53"/>
      <c r="BI298" s="53"/>
      <c r="BJ298" s="53"/>
      <c r="BK298" s="53"/>
      <c r="BL298" s="53"/>
      <c r="BM298" s="53"/>
      <c r="BN298" s="53"/>
      <c r="BO298" s="53"/>
      <c r="BP298" s="53"/>
      <c r="BQ298" s="53"/>
      <c r="BR298" s="53"/>
      <c r="BS298" s="53"/>
      <c r="BT298" s="53"/>
      <c r="BU298" s="53"/>
      <c r="BV298" s="53"/>
      <c r="BW298" s="53"/>
      <c r="BX298" s="53"/>
      <c r="BY298" s="53"/>
      <c r="BZ298" s="53"/>
      <c r="CA298" s="53"/>
      <c r="CB298" s="53"/>
      <c r="CC298" s="53"/>
      <c r="CD298" s="53"/>
      <c r="CE298" s="53"/>
      <c r="CF298" s="53"/>
      <c r="CG298" s="53"/>
      <c r="CH298" s="53"/>
      <c r="CI298" s="53"/>
      <c r="CJ298" s="53"/>
      <c r="CK298" s="53"/>
      <c r="CL298" s="53"/>
      <c r="CM298" s="53"/>
      <c r="CN298" s="53"/>
      <c r="CO298" s="53"/>
      <c r="CP298" s="53"/>
      <c r="CQ298" s="53"/>
      <c r="CR298" s="53"/>
      <c r="CS298" s="53"/>
      <c r="CT298" s="53"/>
      <c r="CU298" s="53"/>
      <c r="CV298" s="53"/>
      <c r="CW298" s="53"/>
      <c r="CX298" s="53"/>
      <c r="CY298" s="53"/>
      <c r="CZ298" s="53"/>
      <c r="DA298" s="53"/>
      <c r="DB298" s="53"/>
      <c r="DC298" s="53"/>
      <c r="DD298" s="53"/>
      <c r="DE298" s="53"/>
      <c r="DF298" s="53"/>
      <c r="DG298" s="53"/>
      <c r="DH298" s="53"/>
      <c r="DI298" s="53"/>
      <c r="DJ298" s="53"/>
      <c r="DK298" s="53"/>
      <c r="DL298" s="53"/>
      <c r="DM298" s="53"/>
      <c r="DN298" s="53"/>
      <c r="DO298" s="53"/>
      <c r="DP298" s="53"/>
      <c r="DQ298" s="53"/>
      <c r="DR298" s="53"/>
      <c r="DS298" s="53"/>
      <c r="DT298" s="53"/>
      <c r="DU298" s="53"/>
      <c r="DV298" s="53"/>
      <c r="DW298" s="53"/>
      <c r="DX298" s="53"/>
    </row>
    <row r="299" spans="1:128" hidden="1" x14ac:dyDescent="0.2">
      <c r="A299" s="10" t="str">
        <f ca="1">Language!A$1428</f>
        <v>Поступление бюджетного финансирования в проект</v>
      </c>
      <c r="C299" s="46" t="str">
        <f ca="1">Параметры!$C$70</f>
        <v>тыс. руб.</v>
      </c>
      <c r="E299" s="6" t="s">
        <v>1254</v>
      </c>
      <c r="F299" s="6" t="s">
        <v>3194</v>
      </c>
      <c r="G299" s="323">
        <v>0</v>
      </c>
      <c r="H299" s="323">
        <v>0</v>
      </c>
      <c r="I299" s="323">
        <v>0</v>
      </c>
      <c r="J299" s="323">
        <v>0</v>
      </c>
      <c r="K299" s="323">
        <v>0</v>
      </c>
      <c r="L299" s="323">
        <v>0</v>
      </c>
      <c r="M299" s="323">
        <v>0</v>
      </c>
      <c r="N299" s="323">
        <v>0</v>
      </c>
      <c r="O299" s="323">
        <v>0</v>
      </c>
      <c r="P299" s="323">
        <v>0</v>
      </c>
      <c r="Q299" s="323">
        <v>0</v>
      </c>
      <c r="R299" s="323">
        <v>0</v>
      </c>
      <c r="S299" s="323">
        <v>0</v>
      </c>
      <c r="T299" s="323">
        <v>0</v>
      </c>
      <c r="U299" s="323">
        <v>0</v>
      </c>
      <c r="V299" s="323">
        <v>0</v>
      </c>
      <c r="W299" s="323">
        <v>0</v>
      </c>
      <c r="X299" s="323">
        <v>0</v>
      </c>
      <c r="Y299" s="323">
        <v>0</v>
      </c>
      <c r="Z299" s="323">
        <v>0</v>
      </c>
      <c r="AA299" s="323">
        <v>0</v>
      </c>
      <c r="AB299" s="323">
        <v>0</v>
      </c>
      <c r="AC299" s="323">
        <v>0</v>
      </c>
      <c r="AD299" s="323">
        <v>0</v>
      </c>
      <c r="AE299" s="323">
        <v>0</v>
      </c>
      <c r="AF299" s="323">
        <v>0</v>
      </c>
      <c r="AG299" s="323">
        <v>0</v>
      </c>
      <c r="AH299" s="323">
        <v>0</v>
      </c>
      <c r="AI299" s="323">
        <v>0</v>
      </c>
      <c r="AJ299" s="323">
        <v>0</v>
      </c>
      <c r="AK299" s="323">
        <v>0</v>
      </c>
      <c r="AL299" s="323">
        <v>0</v>
      </c>
      <c r="AM299" s="323">
        <v>0</v>
      </c>
      <c r="AN299" s="323">
        <v>0</v>
      </c>
      <c r="AO299" s="323">
        <v>0</v>
      </c>
      <c r="AP299" s="323">
        <v>0</v>
      </c>
      <c r="AQ299" s="323">
        <v>0</v>
      </c>
      <c r="AR299" s="323">
        <v>0</v>
      </c>
      <c r="AS299" s="323">
        <v>0</v>
      </c>
      <c r="AT299" s="323">
        <v>0</v>
      </c>
      <c r="AU299" s="323">
        <v>0</v>
      </c>
      <c r="AV299" s="323">
        <v>0</v>
      </c>
      <c r="AW299" s="323">
        <v>0</v>
      </c>
      <c r="AX299" s="323">
        <v>0</v>
      </c>
      <c r="AY299" s="323">
        <v>0</v>
      </c>
      <c r="AZ299" s="323">
        <v>0</v>
      </c>
      <c r="BA299" s="323">
        <v>0</v>
      </c>
      <c r="BB299" s="323">
        <v>0</v>
      </c>
      <c r="BC299" s="323">
        <v>0</v>
      </c>
      <c r="BD299" s="323">
        <v>0</v>
      </c>
      <c r="BE299" s="323">
        <v>0</v>
      </c>
      <c r="BF299" s="323">
        <v>0</v>
      </c>
      <c r="BG299" s="323">
        <v>0</v>
      </c>
      <c r="BH299" s="323">
        <v>0</v>
      </c>
      <c r="BI299" s="323">
        <v>0</v>
      </c>
      <c r="BJ299" s="323">
        <v>0</v>
      </c>
      <c r="BK299" s="323">
        <v>0</v>
      </c>
      <c r="BL299" s="323">
        <v>0</v>
      </c>
      <c r="BM299" s="323">
        <v>0</v>
      </c>
      <c r="BN299" s="323">
        <v>0</v>
      </c>
      <c r="BO299" s="323">
        <v>0</v>
      </c>
      <c r="BP299" s="323">
        <v>0</v>
      </c>
      <c r="BQ299" s="323">
        <v>0</v>
      </c>
      <c r="BR299" s="323">
        <v>0</v>
      </c>
      <c r="BS299" s="323">
        <v>0</v>
      </c>
      <c r="BT299" s="323">
        <v>0</v>
      </c>
      <c r="BU299" s="323">
        <v>0</v>
      </c>
      <c r="BV299" s="323">
        <v>0</v>
      </c>
      <c r="BW299" s="323">
        <v>0</v>
      </c>
      <c r="BX299" s="323">
        <v>0</v>
      </c>
      <c r="BY299" s="323">
        <v>0</v>
      </c>
      <c r="BZ299" s="323">
        <v>0</v>
      </c>
      <c r="CA299" s="323">
        <v>0</v>
      </c>
      <c r="CB299" s="323">
        <v>0</v>
      </c>
      <c r="CC299" s="323">
        <v>0</v>
      </c>
      <c r="CD299" s="323">
        <v>0</v>
      </c>
      <c r="CE299" s="323">
        <v>0</v>
      </c>
      <c r="CF299" s="323">
        <v>0</v>
      </c>
      <c r="CG299" s="323">
        <v>0</v>
      </c>
      <c r="CH299" s="323">
        <v>0</v>
      </c>
      <c r="CI299" s="323">
        <v>0</v>
      </c>
      <c r="CJ299" s="323">
        <v>0</v>
      </c>
      <c r="CK299" s="323">
        <v>0</v>
      </c>
      <c r="CL299" s="323">
        <v>0</v>
      </c>
      <c r="CM299" s="323">
        <v>0</v>
      </c>
      <c r="CN299" s="323">
        <v>0</v>
      </c>
      <c r="CO299" s="323">
        <v>0</v>
      </c>
      <c r="CP299" s="323">
        <v>0</v>
      </c>
      <c r="CQ299" s="323">
        <v>0</v>
      </c>
      <c r="CR299" s="323">
        <v>0</v>
      </c>
      <c r="CS299" s="323">
        <v>0</v>
      </c>
      <c r="CT299" s="323">
        <v>0</v>
      </c>
      <c r="CU299" s="323">
        <v>0</v>
      </c>
      <c r="CV299" s="323">
        <v>0</v>
      </c>
      <c r="CW299" s="323">
        <v>0</v>
      </c>
      <c r="CX299" s="323">
        <v>0</v>
      </c>
      <c r="CY299" s="323">
        <v>0</v>
      </c>
      <c r="CZ299" s="323">
        <v>0</v>
      </c>
      <c r="DA299" s="323">
        <v>0</v>
      </c>
      <c r="DB299" s="323">
        <v>0</v>
      </c>
      <c r="DC299" s="323">
        <v>0</v>
      </c>
      <c r="DD299" s="323">
        <v>0</v>
      </c>
      <c r="DE299" s="323">
        <v>0</v>
      </c>
      <c r="DF299" s="323">
        <v>0</v>
      </c>
      <c r="DG299" s="323">
        <v>0</v>
      </c>
      <c r="DH299" s="323">
        <v>0</v>
      </c>
      <c r="DI299" s="323">
        <v>0</v>
      </c>
      <c r="DJ299" s="323">
        <v>0</v>
      </c>
      <c r="DK299" s="323">
        <v>0</v>
      </c>
      <c r="DL299" s="323">
        <v>0</v>
      </c>
      <c r="DM299" s="323">
        <v>0</v>
      </c>
      <c r="DN299" s="323">
        <v>0</v>
      </c>
      <c r="DO299" s="323">
        <v>0</v>
      </c>
      <c r="DP299" s="323">
        <v>0</v>
      </c>
      <c r="DQ299" s="323">
        <v>0</v>
      </c>
      <c r="DR299" s="323">
        <v>0</v>
      </c>
      <c r="DS299" s="323">
        <v>0</v>
      </c>
      <c r="DT299" s="323">
        <v>0</v>
      </c>
      <c r="DU299" s="323">
        <v>0</v>
      </c>
      <c r="DV299" s="323">
        <v>0</v>
      </c>
      <c r="DW299" s="53"/>
      <c r="DX299" s="55">
        <f>SUM(G299:DW299)</f>
        <v>0</v>
      </c>
    </row>
    <row r="300" spans="1:128" hidden="1" x14ac:dyDescent="0.2">
      <c r="A300" s="10" t="str">
        <f ca="1">Language!A$1429</f>
        <v>Возврат бюджетного финансирования</v>
      </c>
      <c r="C300" s="46" t="str">
        <f ca="1">Параметры!$C$70</f>
        <v>тыс. руб.</v>
      </c>
      <c r="E300" s="6" t="s">
        <v>1255</v>
      </c>
      <c r="F300" s="6" t="s">
        <v>3194</v>
      </c>
      <c r="G300" s="323">
        <v>0</v>
      </c>
      <c r="H300" s="323">
        <v>0</v>
      </c>
      <c r="I300" s="323">
        <v>0</v>
      </c>
      <c r="J300" s="323">
        <v>0</v>
      </c>
      <c r="K300" s="323">
        <v>0</v>
      </c>
      <c r="L300" s="323">
        <v>0</v>
      </c>
      <c r="M300" s="323">
        <v>0</v>
      </c>
      <c r="N300" s="323">
        <v>0</v>
      </c>
      <c r="O300" s="323">
        <v>0</v>
      </c>
      <c r="P300" s="323">
        <v>0</v>
      </c>
      <c r="Q300" s="323">
        <v>0</v>
      </c>
      <c r="R300" s="323">
        <v>0</v>
      </c>
      <c r="S300" s="323">
        <v>0</v>
      </c>
      <c r="T300" s="323">
        <v>0</v>
      </c>
      <c r="U300" s="323">
        <v>0</v>
      </c>
      <c r="V300" s="323">
        <v>0</v>
      </c>
      <c r="W300" s="323">
        <v>0</v>
      </c>
      <c r="X300" s="323">
        <v>0</v>
      </c>
      <c r="Y300" s="323">
        <v>0</v>
      </c>
      <c r="Z300" s="323">
        <v>0</v>
      </c>
      <c r="AA300" s="323">
        <v>0</v>
      </c>
      <c r="AB300" s="323">
        <v>0</v>
      </c>
      <c r="AC300" s="323">
        <v>0</v>
      </c>
      <c r="AD300" s="323">
        <v>0</v>
      </c>
      <c r="AE300" s="323">
        <v>0</v>
      </c>
      <c r="AF300" s="323">
        <v>0</v>
      </c>
      <c r="AG300" s="323">
        <v>0</v>
      </c>
      <c r="AH300" s="323">
        <v>0</v>
      </c>
      <c r="AI300" s="323">
        <v>0</v>
      </c>
      <c r="AJ300" s="323">
        <v>0</v>
      </c>
      <c r="AK300" s="323">
        <v>0</v>
      </c>
      <c r="AL300" s="323">
        <v>0</v>
      </c>
      <c r="AM300" s="323">
        <v>0</v>
      </c>
      <c r="AN300" s="323">
        <v>0</v>
      </c>
      <c r="AO300" s="323">
        <v>0</v>
      </c>
      <c r="AP300" s="323">
        <v>0</v>
      </c>
      <c r="AQ300" s="323">
        <v>0</v>
      </c>
      <c r="AR300" s="323">
        <v>0</v>
      </c>
      <c r="AS300" s="323">
        <v>0</v>
      </c>
      <c r="AT300" s="323">
        <v>0</v>
      </c>
      <c r="AU300" s="323">
        <v>0</v>
      </c>
      <c r="AV300" s="323">
        <v>0</v>
      </c>
      <c r="AW300" s="323">
        <v>0</v>
      </c>
      <c r="AX300" s="323">
        <v>0</v>
      </c>
      <c r="AY300" s="323">
        <v>0</v>
      </c>
      <c r="AZ300" s="323">
        <v>0</v>
      </c>
      <c r="BA300" s="323">
        <v>0</v>
      </c>
      <c r="BB300" s="323">
        <v>0</v>
      </c>
      <c r="BC300" s="323">
        <v>0</v>
      </c>
      <c r="BD300" s="323">
        <v>0</v>
      </c>
      <c r="BE300" s="323">
        <v>0</v>
      </c>
      <c r="BF300" s="323">
        <v>0</v>
      </c>
      <c r="BG300" s="323">
        <v>0</v>
      </c>
      <c r="BH300" s="323">
        <v>0</v>
      </c>
      <c r="BI300" s="323">
        <v>0</v>
      </c>
      <c r="BJ300" s="323">
        <v>0</v>
      </c>
      <c r="BK300" s="323">
        <v>0</v>
      </c>
      <c r="BL300" s="323">
        <v>0</v>
      </c>
      <c r="BM300" s="323">
        <v>0</v>
      </c>
      <c r="BN300" s="323">
        <v>0</v>
      </c>
      <c r="BO300" s="323">
        <v>0</v>
      </c>
      <c r="BP300" s="323">
        <v>0</v>
      </c>
      <c r="BQ300" s="323">
        <v>0</v>
      </c>
      <c r="BR300" s="323">
        <v>0</v>
      </c>
      <c r="BS300" s="323">
        <v>0</v>
      </c>
      <c r="BT300" s="323">
        <v>0</v>
      </c>
      <c r="BU300" s="323">
        <v>0</v>
      </c>
      <c r="BV300" s="323">
        <v>0</v>
      </c>
      <c r="BW300" s="323">
        <v>0</v>
      </c>
      <c r="BX300" s="323">
        <v>0</v>
      </c>
      <c r="BY300" s="323">
        <v>0</v>
      </c>
      <c r="BZ300" s="323">
        <v>0</v>
      </c>
      <c r="CA300" s="323">
        <v>0</v>
      </c>
      <c r="CB300" s="323">
        <v>0</v>
      </c>
      <c r="CC300" s="323">
        <v>0</v>
      </c>
      <c r="CD300" s="323">
        <v>0</v>
      </c>
      <c r="CE300" s="323">
        <v>0</v>
      </c>
      <c r="CF300" s="323">
        <v>0</v>
      </c>
      <c r="CG300" s="323">
        <v>0</v>
      </c>
      <c r="CH300" s="323">
        <v>0</v>
      </c>
      <c r="CI300" s="323">
        <v>0</v>
      </c>
      <c r="CJ300" s="323">
        <v>0</v>
      </c>
      <c r="CK300" s="323">
        <v>0</v>
      </c>
      <c r="CL300" s="323">
        <v>0</v>
      </c>
      <c r="CM300" s="323">
        <v>0</v>
      </c>
      <c r="CN300" s="323">
        <v>0</v>
      </c>
      <c r="CO300" s="323">
        <v>0</v>
      </c>
      <c r="CP300" s="323">
        <v>0</v>
      </c>
      <c r="CQ300" s="323">
        <v>0</v>
      </c>
      <c r="CR300" s="323">
        <v>0</v>
      </c>
      <c r="CS300" s="323">
        <v>0</v>
      </c>
      <c r="CT300" s="323">
        <v>0</v>
      </c>
      <c r="CU300" s="323">
        <v>0</v>
      </c>
      <c r="CV300" s="323">
        <v>0</v>
      </c>
      <c r="CW300" s="323">
        <v>0</v>
      </c>
      <c r="CX300" s="323">
        <v>0</v>
      </c>
      <c r="CY300" s="323">
        <v>0</v>
      </c>
      <c r="CZ300" s="323">
        <v>0</v>
      </c>
      <c r="DA300" s="323">
        <v>0</v>
      </c>
      <c r="DB300" s="323">
        <v>0</v>
      </c>
      <c r="DC300" s="323">
        <v>0</v>
      </c>
      <c r="DD300" s="323">
        <v>0</v>
      </c>
      <c r="DE300" s="323">
        <v>0</v>
      </c>
      <c r="DF300" s="323">
        <v>0</v>
      </c>
      <c r="DG300" s="323">
        <v>0</v>
      </c>
      <c r="DH300" s="323">
        <v>0</v>
      </c>
      <c r="DI300" s="323">
        <v>0</v>
      </c>
      <c r="DJ300" s="323">
        <v>0</v>
      </c>
      <c r="DK300" s="323">
        <v>0</v>
      </c>
      <c r="DL300" s="323">
        <v>0</v>
      </c>
      <c r="DM300" s="323">
        <v>0</v>
      </c>
      <c r="DN300" s="323">
        <v>0</v>
      </c>
      <c r="DO300" s="323">
        <v>0</v>
      </c>
      <c r="DP300" s="323">
        <v>0</v>
      </c>
      <c r="DQ300" s="323">
        <v>0</v>
      </c>
      <c r="DR300" s="323">
        <v>0</v>
      </c>
      <c r="DS300" s="323">
        <v>0</v>
      </c>
      <c r="DT300" s="323">
        <v>0</v>
      </c>
      <c r="DU300" s="323">
        <v>0</v>
      </c>
      <c r="DV300" s="323">
        <v>0</v>
      </c>
      <c r="DW300" s="53"/>
      <c r="DX300" s="55">
        <f>SUM(G300:DW300)</f>
        <v>0</v>
      </c>
    </row>
    <row r="301" spans="1:128" hidden="1" x14ac:dyDescent="0.2">
      <c r="A301" s="10" t="str">
        <f ca="1">Language!A$1430</f>
        <v>Платежи за использование бюджетного финансирования</v>
      </c>
      <c r="C301" s="46" t="str">
        <f ca="1">Параметры!$C$70</f>
        <v>тыс. руб.</v>
      </c>
      <c r="E301" s="6" t="s">
        <v>1256</v>
      </c>
      <c r="F301" s="6" t="s">
        <v>3194</v>
      </c>
      <c r="G301" s="323">
        <v>0</v>
      </c>
      <c r="H301" s="323">
        <v>0</v>
      </c>
      <c r="I301" s="323">
        <v>0</v>
      </c>
      <c r="J301" s="323">
        <v>0</v>
      </c>
      <c r="K301" s="323">
        <v>0</v>
      </c>
      <c r="L301" s="323">
        <v>0</v>
      </c>
      <c r="M301" s="323">
        <v>0</v>
      </c>
      <c r="N301" s="323">
        <v>0</v>
      </c>
      <c r="O301" s="323">
        <v>0</v>
      </c>
      <c r="P301" s="323">
        <v>0</v>
      </c>
      <c r="Q301" s="323">
        <v>0</v>
      </c>
      <c r="R301" s="323">
        <v>0</v>
      </c>
      <c r="S301" s="323">
        <v>0</v>
      </c>
      <c r="T301" s="323">
        <v>0</v>
      </c>
      <c r="U301" s="323">
        <v>0</v>
      </c>
      <c r="V301" s="323">
        <v>0</v>
      </c>
      <c r="W301" s="323">
        <v>0</v>
      </c>
      <c r="X301" s="323">
        <v>0</v>
      </c>
      <c r="Y301" s="323">
        <v>0</v>
      </c>
      <c r="Z301" s="323">
        <v>0</v>
      </c>
      <c r="AA301" s="323">
        <v>0</v>
      </c>
      <c r="AB301" s="323">
        <v>0</v>
      </c>
      <c r="AC301" s="323">
        <v>0</v>
      </c>
      <c r="AD301" s="323">
        <v>0</v>
      </c>
      <c r="AE301" s="323">
        <v>0</v>
      </c>
      <c r="AF301" s="323">
        <v>0</v>
      </c>
      <c r="AG301" s="323">
        <v>0</v>
      </c>
      <c r="AH301" s="323">
        <v>0</v>
      </c>
      <c r="AI301" s="323">
        <v>0</v>
      </c>
      <c r="AJ301" s="323">
        <v>0</v>
      </c>
      <c r="AK301" s="323">
        <v>0</v>
      </c>
      <c r="AL301" s="323">
        <v>0</v>
      </c>
      <c r="AM301" s="323">
        <v>0</v>
      </c>
      <c r="AN301" s="323">
        <v>0</v>
      </c>
      <c r="AO301" s="323">
        <v>0</v>
      </c>
      <c r="AP301" s="323">
        <v>0</v>
      </c>
      <c r="AQ301" s="323">
        <v>0</v>
      </c>
      <c r="AR301" s="323">
        <v>0</v>
      </c>
      <c r="AS301" s="323">
        <v>0</v>
      </c>
      <c r="AT301" s="323">
        <v>0</v>
      </c>
      <c r="AU301" s="323">
        <v>0</v>
      </c>
      <c r="AV301" s="323">
        <v>0</v>
      </c>
      <c r="AW301" s="323">
        <v>0</v>
      </c>
      <c r="AX301" s="323">
        <v>0</v>
      </c>
      <c r="AY301" s="323">
        <v>0</v>
      </c>
      <c r="AZ301" s="323">
        <v>0</v>
      </c>
      <c r="BA301" s="323">
        <v>0</v>
      </c>
      <c r="BB301" s="323">
        <v>0</v>
      </c>
      <c r="BC301" s="323">
        <v>0</v>
      </c>
      <c r="BD301" s="323">
        <v>0</v>
      </c>
      <c r="BE301" s="323">
        <v>0</v>
      </c>
      <c r="BF301" s="323">
        <v>0</v>
      </c>
      <c r="BG301" s="323">
        <v>0</v>
      </c>
      <c r="BH301" s="323">
        <v>0</v>
      </c>
      <c r="BI301" s="323">
        <v>0</v>
      </c>
      <c r="BJ301" s="323">
        <v>0</v>
      </c>
      <c r="BK301" s="323">
        <v>0</v>
      </c>
      <c r="BL301" s="323">
        <v>0</v>
      </c>
      <c r="BM301" s="323">
        <v>0</v>
      </c>
      <c r="BN301" s="323">
        <v>0</v>
      </c>
      <c r="BO301" s="323">
        <v>0</v>
      </c>
      <c r="BP301" s="323">
        <v>0</v>
      </c>
      <c r="BQ301" s="323">
        <v>0</v>
      </c>
      <c r="BR301" s="323">
        <v>0</v>
      </c>
      <c r="BS301" s="323">
        <v>0</v>
      </c>
      <c r="BT301" s="323">
        <v>0</v>
      </c>
      <c r="BU301" s="323">
        <v>0</v>
      </c>
      <c r="BV301" s="323">
        <v>0</v>
      </c>
      <c r="BW301" s="323">
        <v>0</v>
      </c>
      <c r="BX301" s="323">
        <v>0</v>
      </c>
      <c r="BY301" s="323">
        <v>0</v>
      </c>
      <c r="BZ301" s="323">
        <v>0</v>
      </c>
      <c r="CA301" s="323">
        <v>0</v>
      </c>
      <c r="CB301" s="323">
        <v>0</v>
      </c>
      <c r="CC301" s="323">
        <v>0</v>
      </c>
      <c r="CD301" s="323">
        <v>0</v>
      </c>
      <c r="CE301" s="323">
        <v>0</v>
      </c>
      <c r="CF301" s="323">
        <v>0</v>
      </c>
      <c r="CG301" s="323">
        <v>0</v>
      </c>
      <c r="CH301" s="323">
        <v>0</v>
      </c>
      <c r="CI301" s="323">
        <v>0</v>
      </c>
      <c r="CJ301" s="323">
        <v>0</v>
      </c>
      <c r="CK301" s="323">
        <v>0</v>
      </c>
      <c r="CL301" s="323">
        <v>0</v>
      </c>
      <c r="CM301" s="323">
        <v>0</v>
      </c>
      <c r="CN301" s="323">
        <v>0</v>
      </c>
      <c r="CO301" s="323">
        <v>0</v>
      </c>
      <c r="CP301" s="323">
        <v>0</v>
      </c>
      <c r="CQ301" s="323">
        <v>0</v>
      </c>
      <c r="CR301" s="323">
        <v>0</v>
      </c>
      <c r="CS301" s="323">
        <v>0</v>
      </c>
      <c r="CT301" s="323">
        <v>0</v>
      </c>
      <c r="CU301" s="323">
        <v>0</v>
      </c>
      <c r="CV301" s="323">
        <v>0</v>
      </c>
      <c r="CW301" s="323">
        <v>0</v>
      </c>
      <c r="CX301" s="323">
        <v>0</v>
      </c>
      <c r="CY301" s="323">
        <v>0</v>
      </c>
      <c r="CZ301" s="323">
        <v>0</v>
      </c>
      <c r="DA301" s="323">
        <v>0</v>
      </c>
      <c r="DB301" s="323">
        <v>0</v>
      </c>
      <c r="DC301" s="323">
        <v>0</v>
      </c>
      <c r="DD301" s="323">
        <v>0</v>
      </c>
      <c r="DE301" s="323">
        <v>0</v>
      </c>
      <c r="DF301" s="323">
        <v>0</v>
      </c>
      <c r="DG301" s="323">
        <v>0</v>
      </c>
      <c r="DH301" s="323">
        <v>0</v>
      </c>
      <c r="DI301" s="323">
        <v>0</v>
      </c>
      <c r="DJ301" s="323">
        <v>0</v>
      </c>
      <c r="DK301" s="323">
        <v>0</v>
      </c>
      <c r="DL301" s="323">
        <v>0</v>
      </c>
      <c r="DM301" s="323">
        <v>0</v>
      </c>
      <c r="DN301" s="323">
        <v>0</v>
      </c>
      <c r="DO301" s="323">
        <v>0</v>
      </c>
      <c r="DP301" s="323">
        <v>0</v>
      </c>
      <c r="DQ301" s="323">
        <v>0</v>
      </c>
      <c r="DR301" s="323">
        <v>0</v>
      </c>
      <c r="DS301" s="323">
        <v>0</v>
      </c>
      <c r="DT301" s="323">
        <v>0</v>
      </c>
      <c r="DU301" s="323">
        <v>0</v>
      </c>
      <c r="DV301" s="323">
        <v>0</v>
      </c>
      <c r="DW301" s="53"/>
      <c r="DX301" s="55">
        <f>SUM(G301:DW301)</f>
        <v>0</v>
      </c>
    </row>
    <row r="302" spans="1:128" hidden="1" x14ac:dyDescent="0.2">
      <c r="A302" s="10"/>
      <c r="F302" s="6" t="s">
        <v>2961</v>
      </c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  <c r="BU302" s="45"/>
      <c r="BV302" s="45"/>
      <c r="BW302" s="45"/>
      <c r="BX302" s="45"/>
      <c r="BY302" s="45"/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/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45"/>
      <c r="CV302" s="45"/>
      <c r="CW302" s="45"/>
      <c r="CX302" s="45"/>
      <c r="CY302" s="45"/>
      <c r="CZ302" s="45"/>
      <c r="DA302" s="45"/>
      <c r="DB302" s="45"/>
      <c r="DC302" s="45"/>
      <c r="DD302" s="45"/>
      <c r="DE302" s="45"/>
      <c r="DF302" s="45"/>
      <c r="DG302" s="45"/>
      <c r="DH302" s="45"/>
      <c r="DI302" s="45"/>
      <c r="DJ302" s="45"/>
      <c r="DK302" s="45"/>
      <c r="DL302" s="45"/>
      <c r="DM302" s="45"/>
      <c r="DN302" s="45"/>
      <c r="DO302" s="45"/>
      <c r="DP302" s="45"/>
      <c r="DQ302" s="45"/>
      <c r="DR302" s="45"/>
      <c r="DS302" s="45"/>
      <c r="DT302" s="45"/>
      <c r="DU302" s="45"/>
      <c r="DV302" s="45"/>
      <c r="DW302" s="53"/>
      <c r="DX302" s="55"/>
    </row>
    <row r="303" spans="1:128" s="32" customFormat="1" hidden="1" x14ac:dyDescent="0.2">
      <c r="A303" s="22" t="str">
        <f ca="1">Language!A$1356</f>
        <v>Денежный поток для расчета эффективности</v>
      </c>
      <c r="B303" s="87"/>
      <c r="C303" s="46" t="str">
        <f ca="1">Параметры!$C$70</f>
        <v>тыс. руб.</v>
      </c>
      <c r="D303" s="6"/>
      <c r="E303" s="6"/>
      <c r="F303" s="6" t="s">
        <v>693</v>
      </c>
      <c r="G303" s="56">
        <f ca="1">G296-G299+G300+G301</f>
        <v>167.70000000000002</v>
      </c>
      <c r="H303" s="56">
        <f t="shared" ref="H303:N303" ca="1" si="232">H296-H299+H300+H301</f>
        <v>568.54820018146802</v>
      </c>
      <c r="I303" s="56">
        <f t="shared" ca="1" si="232"/>
        <v>571.76285436504156</v>
      </c>
      <c r="J303" s="56">
        <f t="shared" ca="1" si="232"/>
        <v>1148.6086263763573</v>
      </c>
      <c r="K303" s="56">
        <f t="shared" ca="1" si="232"/>
        <v>3705.3082416984844</v>
      </c>
      <c r="L303" s="56">
        <f t="shared" ca="1" si="232"/>
        <v>5336.7001566036697</v>
      </c>
      <c r="M303" s="56">
        <f t="shared" ca="1" si="232"/>
        <v>5396.8064056721232</v>
      </c>
      <c r="N303" s="56">
        <f t="shared" ca="1" si="232"/>
        <v>5502.0634503206002</v>
      </c>
      <c r="O303" s="56">
        <f t="shared" ref="O303:AT303" ca="1" si="233">O296-O299+O300+O301</f>
        <v>5687.5970700238659</v>
      </c>
      <c r="P303" s="56">
        <f t="shared" ca="1" si="233"/>
        <v>9629.853493839375</v>
      </c>
      <c r="Q303" s="56">
        <f t="shared" ca="1" si="233"/>
        <v>13469.783172696434</v>
      </c>
      <c r="R303" s="56">
        <f t="shared" ca="1" si="233"/>
        <v>20220.431487717549</v>
      </c>
      <c r="S303" s="56">
        <f t="shared" ca="1" si="233"/>
        <v>20337.117488239903</v>
      </c>
      <c r="T303" s="56">
        <f t="shared" ca="1" si="233"/>
        <v>20463.266640860827</v>
      </c>
      <c r="U303" s="56">
        <f t="shared" ca="1" si="233"/>
        <v>20585.082695139114</v>
      </c>
      <c r="V303" s="56">
        <f t="shared" ca="1" si="233"/>
        <v>21133.169421833703</v>
      </c>
      <c r="W303" s="56">
        <f t="shared" ca="1" si="233"/>
        <v>13177.947918785276</v>
      </c>
      <c r="X303" s="56">
        <f t="shared" ca="1" si="233"/>
        <v>13252.929131007917</v>
      </c>
      <c r="Y303" s="56">
        <f t="shared" ca="1" si="233"/>
        <v>13328.334297906118</v>
      </c>
      <c r="Z303" s="56">
        <f t="shared" ca="1" si="233"/>
        <v>13404.165816580498</v>
      </c>
      <c r="AA303" s="56">
        <f t="shared" ca="1" si="233"/>
        <v>13725.65871742341</v>
      </c>
      <c r="AB303" s="56">
        <f t="shared" ca="1" si="233"/>
        <v>21863.187766859435</v>
      </c>
      <c r="AC303" s="56">
        <f t="shared" ca="1" si="233"/>
        <v>21987.276587907516</v>
      </c>
      <c r="AD303" s="56">
        <f t="shared" ca="1" si="233"/>
        <v>22112.067025191285</v>
      </c>
      <c r="AE303" s="56">
        <f t="shared" ca="1" si="233"/>
        <v>22237.563045749674</v>
      </c>
      <c r="AF303" s="56">
        <f t="shared" ca="1" si="233"/>
        <v>22363.768639054593</v>
      </c>
      <c r="AG303" s="56">
        <f t="shared" ca="1" si="233"/>
        <v>22490.687817132381</v>
      </c>
      <c r="AH303" s="56">
        <f t="shared" ca="1" si="233"/>
        <v>22618.324614695281</v>
      </c>
      <c r="AI303" s="56">
        <f t="shared" ca="1" si="233"/>
        <v>14106.237606433957</v>
      </c>
      <c r="AJ303" s="56">
        <f t="shared" ca="1" si="233"/>
        <v>14186.467503511736</v>
      </c>
      <c r="AK303" s="56">
        <f t="shared" ca="1" si="233"/>
        <v>14267.151032092765</v>
      </c>
      <c r="AL303" s="56">
        <f t="shared" ca="1" si="233"/>
        <v>14348.290757074745</v>
      </c>
      <c r="AM303" s="56">
        <f t="shared" ca="1" si="233"/>
        <v>14692.288160976204</v>
      </c>
      <c r="AN303" s="56">
        <f t="shared" ca="1" si="233"/>
        <v>23399.444243873102</v>
      </c>
      <c r="AO303" s="56">
        <f t="shared" ca="1" si="233"/>
        <v>23532.219282394552</v>
      </c>
      <c r="AP303" s="56">
        <f t="shared" ca="1" si="233"/>
        <v>23665.745050287427</v>
      </c>
      <c r="AQ303" s="56">
        <f t="shared" ca="1" si="233"/>
        <v>23800.02579228604</v>
      </c>
      <c r="AR303" s="56">
        <f t="shared" ca="1" si="233"/>
        <v>23935.065777120788</v>
      </c>
      <c r="AS303" s="56">
        <f t="shared" ca="1" si="233"/>
        <v>24070.869297665504</v>
      </c>
      <c r="AT303" s="56">
        <f t="shared" ca="1" si="233"/>
        <v>24207.440671056902</v>
      </c>
      <c r="AU303" s="56">
        <f t="shared" ref="AU303:BZ303" ca="1" si="234">AU296-AU299+AU300+AU301</f>
        <v>15099.507572216862</v>
      </c>
      <c r="AV303" s="56">
        <f t="shared" ca="1" si="234"/>
        <v>15185.353562091055</v>
      </c>
      <c r="AW303" s="56">
        <f t="shared" ca="1" si="234"/>
        <v>15271.684937672544</v>
      </c>
      <c r="AX303" s="56">
        <f t="shared" ca="1" si="234"/>
        <v>15358.504443403062</v>
      </c>
      <c r="AY303" s="56">
        <f t="shared" ca="1" si="234"/>
        <v>15726.581665577834</v>
      </c>
      <c r="AZ303" s="56">
        <f t="shared" ca="1" si="234"/>
        <v>25043.238674277356</v>
      </c>
      <c r="BA303" s="56">
        <f t="shared" ca="1" si="234"/>
        <v>25185.307965495886</v>
      </c>
      <c r="BB303" s="56">
        <f t="shared" ca="1" si="234"/>
        <v>25328.180537141277</v>
      </c>
      <c r="BC303" s="56">
        <f t="shared" ca="1" si="234"/>
        <v>25471.860931079016</v>
      </c>
      <c r="BD303" s="56">
        <f t="shared" ca="1" si="234"/>
        <v>25616.353714853773</v>
      </c>
      <c r="BE303" s="56">
        <f t="shared" ca="1" si="234"/>
        <v>25761.663481834275</v>
      </c>
      <c r="BF303" s="56">
        <f t="shared" ca="1" si="234"/>
        <v>25907.794851364266</v>
      </c>
      <c r="BG303" s="56">
        <f t="shared" ca="1" si="234"/>
        <v>16162.306435605797</v>
      </c>
      <c r="BH303" s="56">
        <f t="shared" ca="1" si="234"/>
        <v>16254.161644770797</v>
      </c>
      <c r="BI303" s="56">
        <f t="shared" ca="1" si="234"/>
        <v>16346.536216643754</v>
      </c>
      <c r="BJ303" s="56">
        <f t="shared" ca="1" si="234"/>
        <v>16439.43308777468</v>
      </c>
      <c r="BK303" s="56">
        <f t="shared" ca="1" si="234"/>
        <v>16833.275715501662</v>
      </c>
      <c r="BL303" s="56">
        <f t="shared" ca="1" si="234"/>
        <v>26802.098714810509</v>
      </c>
      <c r="BM303" s="56">
        <f t="shared" ca="1" si="234"/>
        <v>26954.112856413933</v>
      </c>
      <c r="BN303" s="56">
        <f t="shared" ca="1" si="234"/>
        <v>27106.986508074518</v>
      </c>
      <c r="BO303" s="56">
        <f t="shared" ca="1" si="234"/>
        <v>27260.724529587515</v>
      </c>
      <c r="BP303" s="56">
        <f t="shared" ca="1" si="234"/>
        <v>27415.33180822647</v>
      </c>
      <c r="BQ303" s="56">
        <f t="shared" ca="1" si="234"/>
        <v>27570.813258896414</v>
      </c>
      <c r="BR303" s="56">
        <f t="shared" ca="1" si="234"/>
        <v>27727.173824294259</v>
      </c>
      <c r="BS303" s="56">
        <f t="shared" ca="1" si="234"/>
        <v>17299.5012194308</v>
      </c>
      <c r="BT303" s="56">
        <f t="shared" ca="1" si="234"/>
        <v>17397.786293238085</v>
      </c>
      <c r="BU303" s="56">
        <f t="shared" ca="1" si="234"/>
        <v>17496.627085141357</v>
      </c>
      <c r="BV303" s="56">
        <f t="shared" ca="1" si="234"/>
        <v>17596.026737252985</v>
      </c>
      <c r="BW303" s="56">
        <f t="shared" ca="1" si="234"/>
        <v>18017.438348919386</v>
      </c>
      <c r="BX303" s="56">
        <f t="shared" ca="1" si="234"/>
        <v>28684.078958180235</v>
      </c>
      <c r="BY303" s="56">
        <f t="shared" ca="1" si="234"/>
        <v>28846.734089696627</v>
      </c>
      <c r="BZ303" s="56">
        <f t="shared" ca="1" si="234"/>
        <v>29010.308896972347</v>
      </c>
      <c r="CA303" s="56">
        <f t="shared" ref="CA303:DF303" ca="1" si="235">CA296-CA299+CA300+CA301</f>
        <v>29174.808579992423</v>
      </c>
      <c r="CB303" s="56">
        <f t="shared" ca="1" si="235"/>
        <v>29340.23836813643</v>
      </c>
      <c r="CC303" s="56">
        <f t="shared" ca="1" si="235"/>
        <v>29506.603520352524</v>
      </c>
      <c r="CD303" s="56">
        <f t="shared" ca="1" si="235"/>
        <v>29673.909325327444</v>
      </c>
      <c r="CE303" s="56">
        <f t="shared" ca="1" si="235"/>
        <v>18516.299638124412</v>
      </c>
      <c r="CF303" s="56">
        <f t="shared" ca="1" si="235"/>
        <v>18621.46466709812</v>
      </c>
      <c r="CG303" s="56">
        <f t="shared" ca="1" si="235"/>
        <v>18727.224314434614</v>
      </c>
      <c r="CH303" s="56">
        <f t="shared" ca="1" si="235"/>
        <v>18833.581942193268</v>
      </c>
      <c r="CI303" s="56">
        <f t="shared" ca="1" si="235"/>
        <v>19284.492366677918</v>
      </c>
      <c r="CJ303" s="56">
        <f t="shared" ca="1" si="235"/>
        <v>30697.797818586179</v>
      </c>
      <c r="CK303" s="56">
        <f t="shared" ca="1" si="235"/>
        <v>30871.838809307959</v>
      </c>
      <c r="CL303" s="56">
        <f t="shared" ca="1" si="235"/>
        <v>31046.863853096082</v>
      </c>
      <c r="CM303" s="56">
        <f t="shared" ca="1" si="235"/>
        <v>31222.87851392525</v>
      </c>
      <c r="CN303" s="56">
        <f t="shared" ca="1" si="235"/>
        <v>31399.888387238574</v>
      </c>
      <c r="CO303" s="56">
        <f t="shared" ca="1" si="235"/>
        <v>31577.899100110601</v>
      </c>
      <c r="CP303" s="56">
        <f t="shared" ca="1" si="235"/>
        <v>31756.916311433746</v>
      </c>
      <c r="CQ303" s="56">
        <f t="shared" ca="1" si="235"/>
        <v>19818.273946128029</v>
      </c>
      <c r="CR303" s="56">
        <f t="shared" ca="1" si="235"/>
        <v>19930.80052712766</v>
      </c>
      <c r="CS303" s="56">
        <f t="shared" ca="1" si="235"/>
        <v>20043.963349778431</v>
      </c>
      <c r="CT303" s="56">
        <f t="shared" ca="1" si="235"/>
        <v>20157.766011480195</v>
      </c>
      <c r="CU303" s="56">
        <f t="shared" ca="1" si="235"/>
        <v>20640.240165678013</v>
      </c>
      <c r="CV303" s="56">
        <f t="shared" ca="1" si="235"/>
        <v>32852.476999221362</v>
      </c>
      <c r="CW303" s="56">
        <f t="shared" ca="1" si="235"/>
        <v>33038.700859292119</v>
      </c>
      <c r="CX303" s="56">
        <f t="shared" ca="1" si="235"/>
        <v>33225.977656144576</v>
      </c>
      <c r="CY303" s="56">
        <f t="shared" ca="1" si="235"/>
        <v>33414.313343234164</v>
      </c>
      <c r="CZ303" s="56">
        <f t="shared" ca="1" si="235"/>
        <v>33603.713907678655</v>
      </c>
      <c r="DA303" s="56">
        <f t="shared" ca="1" si="235"/>
        <v>33794.185370450257</v>
      </c>
      <c r="DB303" s="56">
        <f t="shared" ca="1" si="235"/>
        <v>33985.733786568962</v>
      </c>
      <c r="DC303" s="56">
        <f t="shared" ca="1" si="235"/>
        <v>21211.386455688029</v>
      </c>
      <c r="DD303" s="56">
        <f t="shared" ca="1" si="235"/>
        <v>21331.789897362221</v>
      </c>
      <c r="DE303" s="56">
        <f t="shared" ca="1" si="235"/>
        <v>21452.874117595493</v>
      </c>
      <c r="DF303" s="56">
        <f t="shared" ca="1" si="235"/>
        <v>21574.642965616422</v>
      </c>
      <c r="DG303" s="56">
        <f t="shared" ref="DG303:DV303" ca="1" si="236">DG296-DG299+DG300+DG301</f>
        <v>22090.890310609651</v>
      </c>
      <c r="DH303" s="56">
        <f t="shared" ca="1" si="236"/>
        <v>35157.98372250238</v>
      </c>
      <c r="DI303" s="56">
        <f t="shared" ca="1" si="236"/>
        <v>35357.243252778237</v>
      </c>
      <c r="DJ303" s="56">
        <f t="shared" ca="1" si="236"/>
        <v>35557.629425408071</v>
      </c>
      <c r="DK303" s="56">
        <f t="shared" ca="1" si="236"/>
        <v>35759.148610593104</v>
      </c>
      <c r="DL303" s="56">
        <f t="shared" ca="1" si="236"/>
        <v>35961.807214548026</v>
      </c>
      <c r="DM303" s="56">
        <f t="shared" ca="1" si="236"/>
        <v>36165.611679718153</v>
      </c>
      <c r="DN303" s="56">
        <f t="shared" ca="1" si="236"/>
        <v>36370.568484960531</v>
      </c>
      <c r="DO303" s="56">
        <f t="shared" ca="1" si="236"/>
        <v>22702.016840921184</v>
      </c>
      <c r="DP303" s="56">
        <f t="shared" ca="1" si="236"/>
        <v>22830.848523509343</v>
      </c>
      <c r="DQ303" s="56">
        <f t="shared" ca="1" si="236"/>
        <v>22960.408639161353</v>
      </c>
      <c r="DR303" s="56">
        <f t="shared" ca="1" si="236"/>
        <v>23090.701306545183</v>
      </c>
      <c r="DS303" s="56">
        <f t="shared" ca="1" si="236"/>
        <v>23643.085965684193</v>
      </c>
      <c r="DT303" s="56">
        <f t="shared" ca="1" si="236"/>
        <v>37624.875916407742</v>
      </c>
      <c r="DU303" s="56">
        <f t="shared" ca="1" si="236"/>
        <v>37838.083613805939</v>
      </c>
      <c r="DV303" s="56">
        <f t="shared" ca="1" si="236"/>
        <v>38052.496818520012</v>
      </c>
      <c r="DX303" s="56">
        <f ca="1">SUM(G303:DW303)</f>
        <v>2668367.3897258285</v>
      </c>
    </row>
    <row r="304" spans="1:128" hidden="1" x14ac:dyDescent="0.2">
      <c r="A304" s="10" t="str">
        <f ca="1">Language!A$1357</f>
        <v>Дисконтированный денежный поток</v>
      </c>
      <c r="B304" s="71"/>
      <c r="C304" s="46" t="str">
        <f ca="1">Параметры!$C$70</f>
        <v>тыс. руб.</v>
      </c>
      <c r="F304" s="6" t="s">
        <v>3082</v>
      </c>
      <c r="G304" s="53">
        <f ca="1">G303/G$204</f>
        <v>167.70000000000002</v>
      </c>
      <c r="H304" s="53">
        <f t="shared" ref="H304:N304" ca="1" si="237">H303/H$204</f>
        <v>564.05038321672089</v>
      </c>
      <c r="I304" s="53">
        <f t="shared" ca="1" si="237"/>
        <v>562.75214148637122</v>
      </c>
      <c r="J304" s="53">
        <f t="shared" ca="1" si="237"/>
        <v>1121.5635906626835</v>
      </c>
      <c r="K304" s="53">
        <f t="shared" ca="1" si="237"/>
        <v>3589.4406820578747</v>
      </c>
      <c r="L304" s="53">
        <f t="shared" ca="1" si="237"/>
        <v>5128.9191185453137</v>
      </c>
      <c r="M304" s="53">
        <f t="shared" ca="1" si="237"/>
        <v>5145.6530092093399</v>
      </c>
      <c r="N304" s="53">
        <f t="shared" ca="1" si="237"/>
        <v>5204.5101685882346</v>
      </c>
      <c r="O304" s="53">
        <f t="shared" ref="O304:AT304" ca="1" si="238">O303/O$204</f>
        <v>5337.4485091941178</v>
      </c>
      <c r="P304" s="53">
        <f t="shared" ca="1" si="238"/>
        <v>8965.5134426532459</v>
      </c>
      <c r="Q304" s="53">
        <f t="shared" ca="1" si="238"/>
        <v>12441.326872539856</v>
      </c>
      <c r="R304" s="53">
        <f t="shared" ca="1" si="238"/>
        <v>18528.792770848751</v>
      </c>
      <c r="S304" s="53">
        <f t="shared" ca="1" si="238"/>
        <v>18488.288625672631</v>
      </c>
      <c r="T304" s="53">
        <f t="shared" ca="1" si="238"/>
        <v>18455.800528368785</v>
      </c>
      <c r="U304" s="53">
        <f t="shared" ca="1" si="238"/>
        <v>18418.792274589337</v>
      </c>
      <c r="V304" s="53">
        <f t="shared" ca="1" si="238"/>
        <v>18759.608827065331</v>
      </c>
      <c r="W304" s="53">
        <f t="shared" ca="1" si="238"/>
        <v>11605.331221695445</v>
      </c>
      <c r="X304" s="53">
        <f t="shared" ca="1" si="238"/>
        <v>11579.031577584019</v>
      </c>
      <c r="Y304" s="53">
        <f t="shared" ca="1" si="238"/>
        <v>11552.789209102179</v>
      </c>
      <c r="Z304" s="53">
        <f t="shared" ca="1" si="238"/>
        <v>11526.604010185412</v>
      </c>
      <c r="AA304" s="53">
        <f t="shared" ca="1" si="238"/>
        <v>11709.689723583904</v>
      </c>
      <c r="AB304" s="53">
        <f t="shared" ca="1" si="238"/>
        <v>18504.454445507698</v>
      </c>
      <c r="AC304" s="53">
        <f t="shared" ca="1" si="238"/>
        <v>18462.259465561961</v>
      </c>
      <c r="AD304" s="53">
        <f t="shared" ca="1" si="238"/>
        <v>18420.158473407835</v>
      </c>
      <c r="AE304" s="53">
        <f t="shared" ca="1" si="238"/>
        <v>18378.151277479057</v>
      </c>
      <c r="AF304" s="53">
        <f t="shared" ca="1" si="238"/>
        <v>18336.237686456701</v>
      </c>
      <c r="AG304" s="53">
        <f t="shared" ca="1" si="238"/>
        <v>18294.417509265673</v>
      </c>
      <c r="AH304" s="53">
        <f t="shared" ca="1" si="238"/>
        <v>18252.690555078967</v>
      </c>
      <c r="AI304" s="53">
        <f t="shared" ca="1" si="238"/>
        <v>11293.492370982187</v>
      </c>
      <c r="AJ304" s="53">
        <f t="shared" ca="1" si="238"/>
        <v>11267.873043812921</v>
      </c>
      <c r="AK304" s="53">
        <f t="shared" ca="1" si="238"/>
        <v>11242.309722493454</v>
      </c>
      <c r="AL304" s="53">
        <f t="shared" ca="1" si="238"/>
        <v>11216.802301539703</v>
      </c>
      <c r="AM304" s="53">
        <f t="shared" ca="1" si="238"/>
        <v>11394.858692059141</v>
      </c>
      <c r="AN304" s="53">
        <f t="shared" ca="1" si="238"/>
        <v>18004.275858090637</v>
      </c>
      <c r="AO304" s="53">
        <f t="shared" ca="1" si="238"/>
        <v>17963.196142718694</v>
      </c>
      <c r="AP304" s="53">
        <f t="shared" ca="1" si="238"/>
        <v>17922.208132737058</v>
      </c>
      <c r="AQ304" s="53">
        <f t="shared" ca="1" si="238"/>
        <v>17881.311639583779</v>
      </c>
      <c r="AR304" s="53">
        <f t="shared" ca="1" si="238"/>
        <v>17840.506474949634</v>
      </c>
      <c r="AS304" s="53">
        <f t="shared" ca="1" si="238"/>
        <v>17799.792450787685</v>
      </c>
      <c r="AT304" s="53">
        <f t="shared" ca="1" si="238"/>
        <v>17759.169379301373</v>
      </c>
      <c r="AU304" s="53">
        <f t="shared" ref="AU304:BZ304" ca="1" si="239">AU303/AU$204</f>
        <v>10989.733654141548</v>
      </c>
      <c r="AV304" s="53">
        <f t="shared" ca="1" si="239"/>
        <v>10964.779448551508</v>
      </c>
      <c r="AW304" s="53">
        <f t="shared" ca="1" si="239"/>
        <v>10939.879987089524</v>
      </c>
      <c r="AX304" s="53">
        <f t="shared" ca="1" si="239"/>
        <v>10915.035165047158</v>
      </c>
      <c r="AY304" s="53">
        <f t="shared" ca="1" si="239"/>
        <v>11088.202675689263</v>
      </c>
      <c r="AZ304" s="53">
        <f t="shared" ca="1" si="239"/>
        <v>17517.33047287507</v>
      </c>
      <c r="BA304" s="53">
        <f t="shared" ca="1" si="239"/>
        <v>17477.338833734993</v>
      </c>
      <c r="BB304" s="53">
        <f t="shared" ca="1" si="239"/>
        <v>17437.436654294808</v>
      </c>
      <c r="BC304" s="53">
        <f t="shared" ca="1" si="239"/>
        <v>17397.623749114799</v>
      </c>
      <c r="BD304" s="53">
        <f t="shared" ca="1" si="239"/>
        <v>17357.899933019358</v>
      </c>
      <c r="BE304" s="53">
        <f t="shared" ca="1" si="239"/>
        <v>17318.265021097464</v>
      </c>
      <c r="BF304" s="53">
        <f t="shared" ca="1" si="239"/>
        <v>17278.718828706686</v>
      </c>
      <c r="BG304" s="53">
        <f t="shared" ca="1" si="239"/>
        <v>10693.873300438307</v>
      </c>
      <c r="BH304" s="53">
        <f t="shared" ca="1" si="239"/>
        <v>10669.569130142032</v>
      </c>
      <c r="BI304" s="53">
        <f t="shared" ca="1" si="239"/>
        <v>10645.318452508693</v>
      </c>
      <c r="BJ304" s="53">
        <f t="shared" ca="1" si="239"/>
        <v>10621.12116377285</v>
      </c>
      <c r="BK304" s="53">
        <f t="shared" ca="1" si="239"/>
        <v>10789.536109124991</v>
      </c>
      <c r="BL304" s="53">
        <f t="shared" ca="1" si="239"/>
        <v>17043.29447816531</v>
      </c>
      <c r="BM304" s="53">
        <f t="shared" ca="1" si="239"/>
        <v>17004.364174963051</v>
      </c>
      <c r="BN304" s="53">
        <f t="shared" ca="1" si="239"/>
        <v>16965.521123801936</v>
      </c>
      <c r="BO304" s="53">
        <f t="shared" ca="1" si="239"/>
        <v>16926.765142462616</v>
      </c>
      <c r="BP304" s="53">
        <f t="shared" ca="1" si="239"/>
        <v>16888.096048998166</v>
      </c>
      <c r="BQ304" s="53">
        <f t="shared" ca="1" si="239"/>
        <v>16849.513661733272</v>
      </c>
      <c r="BR304" s="53">
        <f t="shared" ca="1" si="239"/>
        <v>16811.017799267331</v>
      </c>
      <c r="BS304" s="53">
        <f t="shared" ca="1" si="239"/>
        <v>10405.730987740268</v>
      </c>
      <c r="BT304" s="53">
        <f t="shared" ca="1" si="239"/>
        <v>10382.06190031675</v>
      </c>
      <c r="BU304" s="53">
        <f t="shared" ca="1" si="239"/>
        <v>10358.44506626063</v>
      </c>
      <c r="BV304" s="53">
        <f t="shared" ca="1" si="239"/>
        <v>10334.880382901485</v>
      </c>
      <c r="BW304" s="53">
        <f t="shared" ca="1" si="239"/>
        <v>10498.675088834336</v>
      </c>
      <c r="BX304" s="53">
        <f t="shared" ca="1" si="239"/>
        <v>16581.849521326902</v>
      </c>
      <c r="BY304" s="53">
        <f t="shared" ca="1" si="239"/>
        <v>16543.954276276603</v>
      </c>
      <c r="BZ304" s="53">
        <f t="shared" ca="1" si="239"/>
        <v>16506.144114711613</v>
      </c>
      <c r="CA304" s="53">
        <f t="shared" ref="CA304:DF304" ca="1" si="240">CA303/CA$204</f>
        <v>16468.418857714954</v>
      </c>
      <c r="CB304" s="53">
        <f t="shared" ca="1" si="240"/>
        <v>16430.778326643718</v>
      </c>
      <c r="CC304" s="53">
        <f t="shared" ca="1" si="240"/>
        <v>16393.222343133977</v>
      </c>
      <c r="CD304" s="53">
        <f t="shared" ca="1" si="240"/>
        <v>16355.75072910271</v>
      </c>
      <c r="CE304" s="53">
        <f t="shared" ca="1" si="240"/>
        <v>10125.128121996833</v>
      </c>
      <c r="CF304" s="53">
        <f t="shared" ca="1" si="240"/>
        <v>10102.079320470486</v>
      </c>
      <c r="CG304" s="53">
        <f t="shared" ca="1" si="240"/>
        <v>10079.081546852634</v>
      </c>
      <c r="CH304" s="53">
        <f t="shared" ca="1" si="240"/>
        <v>10056.134699693193</v>
      </c>
      <c r="CI304" s="53">
        <f t="shared" ca="1" si="240"/>
        <v>10215.437636787643</v>
      </c>
      <c r="CJ304" s="53">
        <f t="shared" ca="1" si="240"/>
        <v>16132.682866466688</v>
      </c>
      <c r="CK304" s="53">
        <f t="shared" ca="1" si="240"/>
        <v>16095.796875926144</v>
      </c>
      <c r="CL304" s="53">
        <f t="shared" ca="1" si="240"/>
        <v>16058.993840274534</v>
      </c>
      <c r="CM304" s="53">
        <f t="shared" ca="1" si="240"/>
        <v>16022.27358395181</v>
      </c>
      <c r="CN304" s="53">
        <f t="shared" ca="1" si="240"/>
        <v>15985.635931684947</v>
      </c>
      <c r="CO304" s="53">
        <f t="shared" ca="1" si="240"/>
        <v>15949.080708480573</v>
      </c>
      <c r="CP304" s="53">
        <f t="shared" ca="1" si="240"/>
        <v>15912.607739629188</v>
      </c>
      <c r="CQ304" s="53">
        <f t="shared" ca="1" si="240"/>
        <v>9851.8880800872539</v>
      </c>
      <c r="CR304" s="53">
        <f t="shared" ca="1" si="240"/>
        <v>9829.4449416297175</v>
      </c>
      <c r="CS304" s="53">
        <f t="shared" ca="1" si="240"/>
        <v>9807.0516208963581</v>
      </c>
      <c r="CT304" s="53">
        <f t="shared" ca="1" si="240"/>
        <v>9784.7080177663574</v>
      </c>
      <c r="CU304" s="53">
        <f t="shared" ca="1" si="240"/>
        <v>9939.6439288527508</v>
      </c>
      <c r="CV304" s="53">
        <f t="shared" ca="1" si="240"/>
        <v>15695.487519938297</v>
      </c>
      <c r="CW304" s="53">
        <f t="shared" ca="1" si="240"/>
        <v>15659.585463527175</v>
      </c>
      <c r="CX304" s="53">
        <f t="shared" ca="1" si="240"/>
        <v>15623.764274017743</v>
      </c>
      <c r="CY304" s="53">
        <f t="shared" ca="1" si="240"/>
        <v>15588.023779259269</v>
      </c>
      <c r="CZ304" s="53">
        <f t="shared" ca="1" si="240"/>
        <v>15552.363807387008</v>
      </c>
      <c r="DA304" s="53">
        <f t="shared" ca="1" si="240"/>
        <v>15516.784186823206</v>
      </c>
      <c r="DB304" s="53">
        <f t="shared" ca="1" si="240"/>
        <v>15481.284746278154</v>
      </c>
      <c r="DC304" s="53">
        <f t="shared" ca="1" si="240"/>
        <v>9585.8364196859093</v>
      </c>
      <c r="DD304" s="53">
        <f t="shared" ca="1" si="240"/>
        <v>9563.9845117264867</v>
      </c>
      <c r="DE304" s="53">
        <f t="shared" ca="1" si="240"/>
        <v>9542.181227808469</v>
      </c>
      <c r="DF304" s="53">
        <f t="shared" ca="1" si="240"/>
        <v>9520.4264692412089</v>
      </c>
      <c r="DG304" s="53">
        <f t="shared" ref="DG304:DV304" ca="1" si="241">DG303/DG$204</f>
        <v>9671.1164914345063</v>
      </c>
      <c r="DH304" s="53">
        <f t="shared" ca="1" si="241"/>
        <v>15269.962327091629</v>
      </c>
      <c r="DI304" s="53">
        <f t="shared" ca="1" si="241"/>
        <v>15235.019374555381</v>
      </c>
      <c r="DJ304" s="53">
        <f t="shared" ca="1" si="241"/>
        <v>15200.155242021059</v>
      </c>
      <c r="DK304" s="53">
        <f t="shared" ca="1" si="241"/>
        <v>15165.369760780248</v>
      </c>
      <c r="DL304" s="53">
        <f t="shared" ca="1" si="241"/>
        <v>15130.662762410377</v>
      </c>
      <c r="DM304" s="53">
        <f t="shared" ca="1" si="241"/>
        <v>15096.034078780565</v>
      </c>
      <c r="DN304" s="53">
        <f t="shared" ca="1" si="241"/>
        <v>15061.483542041791</v>
      </c>
      <c r="DO304" s="53">
        <f t="shared" ca="1" si="241"/>
        <v>9326.8010594491061</v>
      </c>
      <c r="DP304" s="53">
        <f t="shared" ca="1" si="241"/>
        <v>9305.5261534343063</v>
      </c>
      <c r="DQ304" s="53">
        <f t="shared" ca="1" si="241"/>
        <v>9284.2986953401378</v>
      </c>
      <c r="DR304" s="53">
        <f t="shared" ca="1" si="241"/>
        <v>9263.1185879782515</v>
      </c>
      <c r="DS304" s="53">
        <f t="shared" ca="1" si="241"/>
        <v>9409.6803695229846</v>
      </c>
      <c r="DT304" s="53">
        <f t="shared" ca="1" si="241"/>
        <v>14855.812043348024</v>
      </c>
      <c r="DU304" s="53">
        <f t="shared" ca="1" si="241"/>
        <v>14821.803859411037</v>
      </c>
      <c r="DV304" s="53">
        <f t="shared" ca="1" si="241"/>
        <v>14787.872489985917</v>
      </c>
      <c r="DX304" s="55">
        <f ca="1">SUM(G304:DW304)</f>
        <v>1591100.0276170941</v>
      </c>
    </row>
    <row r="305" spans="1:128" hidden="1" x14ac:dyDescent="0.2">
      <c r="A305" s="10" t="str">
        <f ca="1">Language!A$1358</f>
        <v>Дисконтированный поток нарастающим итогом</v>
      </c>
      <c r="B305" s="71"/>
      <c r="C305" s="46" t="str">
        <f ca="1">Параметры!$C$70</f>
        <v>тыс. руб.</v>
      </c>
      <c r="F305" s="6" t="s">
        <v>3083</v>
      </c>
      <c r="G305" s="53">
        <f ca="1">IF(G$2=1,G304,F305+G304)</f>
        <v>167.70000000000002</v>
      </c>
      <c r="H305" s="53">
        <f t="shared" ref="H305:DV305" ca="1" si="242">IF(H$2=1,H304,G305+H304)</f>
        <v>731.75038321672093</v>
      </c>
      <c r="I305" s="53">
        <f t="shared" ca="1" si="242"/>
        <v>1294.5025247030921</v>
      </c>
      <c r="J305" s="53">
        <f t="shared" ca="1" si="242"/>
        <v>2416.0661153657757</v>
      </c>
      <c r="K305" s="53">
        <f t="shared" ca="1" si="242"/>
        <v>6005.5067974236499</v>
      </c>
      <c r="L305" s="53">
        <f t="shared" ca="1" si="242"/>
        <v>11134.425915968965</v>
      </c>
      <c r="M305" s="53">
        <f t="shared" ca="1" si="242"/>
        <v>16280.078925178304</v>
      </c>
      <c r="N305" s="53">
        <f t="shared" ca="1" si="242"/>
        <v>21484.589093766539</v>
      </c>
      <c r="O305" s="53">
        <f t="shared" ca="1" si="242"/>
        <v>26822.037602960656</v>
      </c>
      <c r="P305" s="53">
        <f t="shared" ca="1" si="242"/>
        <v>35787.551045613902</v>
      </c>
      <c r="Q305" s="53">
        <f t="shared" ca="1" si="242"/>
        <v>48228.877918153754</v>
      </c>
      <c r="R305" s="53">
        <f t="shared" ca="1" si="242"/>
        <v>66757.670689002509</v>
      </c>
      <c r="S305" s="53">
        <f t="shared" ca="1" si="242"/>
        <v>85245.959314675143</v>
      </c>
      <c r="T305" s="53">
        <f t="shared" ca="1" si="242"/>
        <v>103701.75984304392</v>
      </c>
      <c r="U305" s="53">
        <f t="shared" ca="1" si="242"/>
        <v>122120.55211763325</v>
      </c>
      <c r="V305" s="53">
        <f t="shared" ca="1" si="242"/>
        <v>140880.16094469858</v>
      </c>
      <c r="W305" s="53">
        <f t="shared" ca="1" si="242"/>
        <v>152485.49216639402</v>
      </c>
      <c r="X305" s="53">
        <f t="shared" ca="1" si="242"/>
        <v>164064.52374397803</v>
      </c>
      <c r="Y305" s="53">
        <f t="shared" ca="1" si="242"/>
        <v>175617.31295308023</v>
      </c>
      <c r="Z305" s="53">
        <f t="shared" ca="1" si="242"/>
        <v>187143.91696326563</v>
      </c>
      <c r="AA305" s="53">
        <f t="shared" ca="1" si="242"/>
        <v>198853.60668684953</v>
      </c>
      <c r="AB305" s="53">
        <f t="shared" ca="1" si="242"/>
        <v>217358.06113235722</v>
      </c>
      <c r="AC305" s="53">
        <f t="shared" ca="1" si="242"/>
        <v>235820.32059791917</v>
      </c>
      <c r="AD305" s="53">
        <f t="shared" ca="1" si="242"/>
        <v>254240.47907132702</v>
      </c>
      <c r="AE305" s="53">
        <f t="shared" ca="1" si="242"/>
        <v>272618.63034880609</v>
      </c>
      <c r="AF305" s="53">
        <f t="shared" ca="1" si="242"/>
        <v>290954.8680352628</v>
      </c>
      <c r="AG305" s="53">
        <f t="shared" ca="1" si="242"/>
        <v>309249.28554452845</v>
      </c>
      <c r="AH305" s="53">
        <f t="shared" ca="1" si="242"/>
        <v>327501.97609960742</v>
      </c>
      <c r="AI305" s="53">
        <f t="shared" ca="1" si="242"/>
        <v>338795.46847058961</v>
      </c>
      <c r="AJ305" s="53">
        <f t="shared" ca="1" si="242"/>
        <v>350063.34151440253</v>
      </c>
      <c r="AK305" s="53">
        <f t="shared" ca="1" si="242"/>
        <v>361305.651236896</v>
      </c>
      <c r="AL305" s="53">
        <f t="shared" ca="1" si="242"/>
        <v>372522.45353843569</v>
      </c>
      <c r="AM305" s="53">
        <f t="shared" ca="1" si="242"/>
        <v>383917.3122304948</v>
      </c>
      <c r="AN305" s="53">
        <f t="shared" ca="1" si="242"/>
        <v>401921.58808858541</v>
      </c>
      <c r="AO305" s="53">
        <f t="shared" ca="1" si="242"/>
        <v>419884.78423130413</v>
      </c>
      <c r="AP305" s="53">
        <f t="shared" ca="1" si="242"/>
        <v>437806.99236404122</v>
      </c>
      <c r="AQ305" s="53">
        <f t="shared" ca="1" si="242"/>
        <v>455688.304003625</v>
      </c>
      <c r="AR305" s="53">
        <f t="shared" ca="1" si="242"/>
        <v>473528.81047857465</v>
      </c>
      <c r="AS305" s="53">
        <f t="shared" ca="1" si="242"/>
        <v>491328.60292936233</v>
      </c>
      <c r="AT305" s="53">
        <f t="shared" ca="1" si="242"/>
        <v>509087.7723086637</v>
      </c>
      <c r="AU305" s="53">
        <f t="shared" ca="1" si="242"/>
        <v>520077.50596280524</v>
      </c>
      <c r="AV305" s="53">
        <f t="shared" ca="1" si="242"/>
        <v>531042.28541135672</v>
      </c>
      <c r="AW305" s="53">
        <f t="shared" ca="1" si="242"/>
        <v>541982.16539844626</v>
      </c>
      <c r="AX305" s="53">
        <f t="shared" ca="1" si="242"/>
        <v>552897.20056349342</v>
      </c>
      <c r="AY305" s="53">
        <f t="shared" ca="1" si="242"/>
        <v>563985.40323918266</v>
      </c>
      <c r="AZ305" s="53">
        <f t="shared" ca="1" si="242"/>
        <v>581502.7337120577</v>
      </c>
      <c r="BA305" s="53">
        <f t="shared" ca="1" si="242"/>
        <v>598980.07254579267</v>
      </c>
      <c r="BB305" s="53">
        <f t="shared" ca="1" si="242"/>
        <v>616417.50920008752</v>
      </c>
      <c r="BC305" s="53">
        <f t="shared" ca="1" si="242"/>
        <v>633815.13294920232</v>
      </c>
      <c r="BD305" s="53">
        <f t="shared" ca="1" si="242"/>
        <v>651173.03288222163</v>
      </c>
      <c r="BE305" s="53">
        <f t="shared" ca="1" si="242"/>
        <v>668491.29790331912</v>
      </c>
      <c r="BF305" s="53">
        <f t="shared" ca="1" si="242"/>
        <v>685770.01673202578</v>
      </c>
      <c r="BG305" s="53">
        <f t="shared" ca="1" si="242"/>
        <v>696463.89003246406</v>
      </c>
      <c r="BH305" s="53">
        <f t="shared" ca="1" si="242"/>
        <v>707133.45916260604</v>
      </c>
      <c r="BI305" s="53">
        <f t="shared" ca="1" si="242"/>
        <v>717778.7776151147</v>
      </c>
      <c r="BJ305" s="53">
        <f t="shared" ca="1" si="242"/>
        <v>728399.89877888758</v>
      </c>
      <c r="BK305" s="53">
        <f t="shared" ca="1" si="242"/>
        <v>739189.43488801259</v>
      </c>
      <c r="BL305" s="53">
        <f t="shared" ca="1" si="242"/>
        <v>756232.72936617793</v>
      </c>
      <c r="BM305" s="53">
        <f t="shared" ca="1" si="242"/>
        <v>773237.09354114102</v>
      </c>
      <c r="BN305" s="53">
        <f t="shared" ca="1" si="242"/>
        <v>790202.61466494296</v>
      </c>
      <c r="BO305" s="53">
        <f t="shared" ca="1" si="242"/>
        <v>807129.37980740552</v>
      </c>
      <c r="BP305" s="53">
        <f t="shared" ca="1" si="242"/>
        <v>824017.4758564037</v>
      </c>
      <c r="BQ305" s="53">
        <f t="shared" ca="1" si="242"/>
        <v>840866.98951813695</v>
      </c>
      <c r="BR305" s="53">
        <f t="shared" ca="1" si="242"/>
        <v>857678.00731740426</v>
      </c>
      <c r="BS305" s="53">
        <f t="shared" ca="1" si="242"/>
        <v>868083.73830514448</v>
      </c>
      <c r="BT305" s="53">
        <f t="shared" ca="1" si="242"/>
        <v>878465.80020546122</v>
      </c>
      <c r="BU305" s="53">
        <f t="shared" ca="1" si="242"/>
        <v>888824.24527172185</v>
      </c>
      <c r="BV305" s="53">
        <f t="shared" ca="1" si="242"/>
        <v>899159.12565462338</v>
      </c>
      <c r="BW305" s="53">
        <f t="shared" ca="1" si="242"/>
        <v>909657.80074345774</v>
      </c>
      <c r="BX305" s="53">
        <f t="shared" ca="1" si="242"/>
        <v>926239.65026478469</v>
      </c>
      <c r="BY305" s="53">
        <f t="shared" ca="1" si="242"/>
        <v>942783.60454106133</v>
      </c>
      <c r="BZ305" s="53">
        <f t="shared" ca="1" si="242"/>
        <v>959289.748655773</v>
      </c>
      <c r="CA305" s="53">
        <f t="shared" ca="1" si="242"/>
        <v>975758.16751348798</v>
      </c>
      <c r="CB305" s="53">
        <f t="shared" ca="1" si="242"/>
        <v>992188.94584013172</v>
      </c>
      <c r="CC305" s="53">
        <f t="shared" ca="1" si="242"/>
        <v>1008582.1681832657</v>
      </c>
      <c r="CD305" s="53">
        <f t="shared" ca="1" si="242"/>
        <v>1024937.9189123685</v>
      </c>
      <c r="CE305" s="53">
        <f t="shared" ca="1" si="242"/>
        <v>1035063.0470343654</v>
      </c>
      <c r="CF305" s="53">
        <f t="shared" ca="1" si="242"/>
        <v>1045165.1263548358</v>
      </c>
      <c r="CG305" s="53">
        <f t="shared" ca="1" si="242"/>
        <v>1055244.2079016885</v>
      </c>
      <c r="CH305" s="53">
        <f t="shared" ca="1" si="242"/>
        <v>1065300.3426013817</v>
      </c>
      <c r="CI305" s="53">
        <f t="shared" ca="1" si="242"/>
        <v>1075515.7802381692</v>
      </c>
      <c r="CJ305" s="53">
        <f t="shared" ca="1" si="242"/>
        <v>1091648.4631046359</v>
      </c>
      <c r="CK305" s="53">
        <f t="shared" ca="1" si="242"/>
        <v>1107744.2599805621</v>
      </c>
      <c r="CL305" s="53">
        <f t="shared" ca="1" si="242"/>
        <v>1123803.2538208368</v>
      </c>
      <c r="CM305" s="53">
        <f t="shared" ca="1" si="242"/>
        <v>1139825.5274047886</v>
      </c>
      <c r="CN305" s="53">
        <f t="shared" ca="1" si="242"/>
        <v>1155811.1633364735</v>
      </c>
      <c r="CO305" s="53">
        <f t="shared" ca="1" si="242"/>
        <v>1171760.2440449542</v>
      </c>
      <c r="CP305" s="53">
        <f t="shared" ca="1" si="242"/>
        <v>1187672.8517845834</v>
      </c>
      <c r="CQ305" s="53">
        <f t="shared" ca="1" si="242"/>
        <v>1197524.7398646707</v>
      </c>
      <c r="CR305" s="53">
        <f t="shared" ca="1" si="242"/>
        <v>1207354.1848063003</v>
      </c>
      <c r="CS305" s="53">
        <f t="shared" ca="1" si="242"/>
        <v>1217161.2364271968</v>
      </c>
      <c r="CT305" s="53">
        <f t="shared" ca="1" si="242"/>
        <v>1226945.944444963</v>
      </c>
      <c r="CU305" s="53">
        <f t="shared" ca="1" si="242"/>
        <v>1236885.5883738159</v>
      </c>
      <c r="CV305" s="53">
        <f t="shared" ca="1" si="242"/>
        <v>1252581.0758937541</v>
      </c>
      <c r="CW305" s="53">
        <f t="shared" ca="1" si="242"/>
        <v>1268240.6613572813</v>
      </c>
      <c r="CX305" s="53">
        <f t="shared" ca="1" si="242"/>
        <v>1283864.4256312989</v>
      </c>
      <c r="CY305" s="53">
        <f t="shared" ca="1" si="242"/>
        <v>1299452.4494105582</v>
      </c>
      <c r="CZ305" s="53">
        <f t="shared" ca="1" si="242"/>
        <v>1315004.8132179452</v>
      </c>
      <c r="DA305" s="53">
        <f t="shared" ca="1" si="242"/>
        <v>1330521.5974047685</v>
      </c>
      <c r="DB305" s="53">
        <f t="shared" ca="1" si="242"/>
        <v>1346002.8821510465</v>
      </c>
      <c r="DC305" s="53">
        <f t="shared" ca="1" si="242"/>
        <v>1355588.7185707325</v>
      </c>
      <c r="DD305" s="53">
        <f t="shared" ca="1" si="242"/>
        <v>1365152.703082459</v>
      </c>
      <c r="DE305" s="53">
        <f t="shared" ca="1" si="242"/>
        <v>1374694.8843102674</v>
      </c>
      <c r="DF305" s="53">
        <f t="shared" ca="1" si="242"/>
        <v>1384215.3107795087</v>
      </c>
      <c r="DG305" s="53">
        <f t="shared" ca="1" si="242"/>
        <v>1393886.4272709431</v>
      </c>
      <c r="DH305" s="53">
        <f t="shared" ca="1" si="242"/>
        <v>1409156.3895980348</v>
      </c>
      <c r="DI305" s="53">
        <f t="shared" ca="1" si="242"/>
        <v>1424391.4089725902</v>
      </c>
      <c r="DJ305" s="53">
        <f t="shared" ca="1" si="242"/>
        <v>1439591.5642146112</v>
      </c>
      <c r="DK305" s="53">
        <f t="shared" ca="1" si="242"/>
        <v>1454756.9339753916</v>
      </c>
      <c r="DL305" s="53">
        <f t="shared" ca="1" si="242"/>
        <v>1469887.596737802</v>
      </c>
      <c r="DM305" s="53">
        <f t="shared" ca="1" si="242"/>
        <v>1484983.6308165826</v>
      </c>
      <c r="DN305" s="53">
        <f t="shared" ca="1" si="242"/>
        <v>1500045.1143586244</v>
      </c>
      <c r="DO305" s="53">
        <f t="shared" ca="1" si="242"/>
        <v>1509371.9154180735</v>
      </c>
      <c r="DP305" s="53">
        <f t="shared" ca="1" si="242"/>
        <v>1518677.4415715078</v>
      </c>
      <c r="DQ305" s="53">
        <f t="shared" ca="1" si="242"/>
        <v>1527961.7402668479</v>
      </c>
      <c r="DR305" s="53">
        <f t="shared" ca="1" si="242"/>
        <v>1537224.8588548261</v>
      </c>
      <c r="DS305" s="53">
        <f t="shared" ca="1" si="242"/>
        <v>1546634.539224349</v>
      </c>
      <c r="DT305" s="53">
        <f t="shared" ca="1" si="242"/>
        <v>1561490.3512676971</v>
      </c>
      <c r="DU305" s="53">
        <f t="shared" ca="1" si="242"/>
        <v>1576312.1551271081</v>
      </c>
      <c r="DV305" s="53">
        <f t="shared" ca="1" si="242"/>
        <v>1591100.0276170941</v>
      </c>
    </row>
    <row r="306" spans="1:128" hidden="1" x14ac:dyDescent="0.2">
      <c r="A306" s="33"/>
      <c r="B306" s="71"/>
      <c r="F306" s="6" t="s">
        <v>2961</v>
      </c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  <c r="BF306" s="53"/>
      <c r="BG306" s="53"/>
      <c r="BH306" s="53"/>
      <c r="BI306" s="53"/>
      <c r="BJ306" s="53"/>
      <c r="BK306" s="53"/>
      <c r="BL306" s="53"/>
      <c r="BM306" s="53"/>
      <c r="BN306" s="53"/>
      <c r="BO306" s="53"/>
      <c r="BP306" s="53"/>
      <c r="BQ306" s="53"/>
      <c r="BR306" s="53"/>
      <c r="BS306" s="53"/>
      <c r="BT306" s="53"/>
      <c r="BU306" s="53"/>
      <c r="BV306" s="53"/>
      <c r="BW306" s="53"/>
      <c r="BX306" s="53"/>
      <c r="BY306" s="53"/>
      <c r="BZ306" s="53"/>
      <c r="CA306" s="53"/>
      <c r="CB306" s="53"/>
      <c r="CC306" s="53"/>
      <c r="CD306" s="53"/>
      <c r="CE306" s="53"/>
      <c r="CF306" s="53"/>
      <c r="CG306" s="53"/>
      <c r="CH306" s="53"/>
      <c r="CI306" s="53"/>
      <c r="CJ306" s="53"/>
      <c r="CK306" s="53"/>
      <c r="CL306" s="53"/>
      <c r="CM306" s="53"/>
      <c r="CN306" s="53"/>
      <c r="CO306" s="53"/>
      <c r="CP306" s="53"/>
      <c r="CQ306" s="53"/>
      <c r="CR306" s="53"/>
      <c r="CS306" s="53"/>
      <c r="CT306" s="53"/>
      <c r="CU306" s="53"/>
      <c r="CV306" s="53"/>
      <c r="CW306" s="53"/>
      <c r="CX306" s="53"/>
      <c r="CY306" s="53"/>
      <c r="CZ306" s="53"/>
      <c r="DA306" s="53"/>
      <c r="DB306" s="53"/>
      <c r="DC306" s="53"/>
      <c r="DD306" s="53"/>
      <c r="DE306" s="53"/>
      <c r="DF306" s="53"/>
      <c r="DG306" s="53"/>
      <c r="DH306" s="53"/>
      <c r="DI306" s="53"/>
      <c r="DJ306" s="53"/>
      <c r="DK306" s="53"/>
      <c r="DL306" s="53"/>
      <c r="DM306" s="53"/>
      <c r="DN306" s="53"/>
      <c r="DO306" s="53"/>
      <c r="DP306" s="53"/>
      <c r="DQ306" s="53"/>
      <c r="DR306" s="53"/>
      <c r="DS306" s="53"/>
      <c r="DT306" s="53"/>
      <c r="DU306" s="53"/>
      <c r="DV306" s="53"/>
    </row>
    <row r="307" spans="1:128" hidden="1" x14ac:dyDescent="0.2">
      <c r="A307" s="22" t="str">
        <f ca="1">Language!A$1412</f>
        <v>Чистая приведенная стоимость, NPV</v>
      </c>
      <c r="B307" s="87">
        <f ca="1">DX304</f>
        <v>1591100.0276170941</v>
      </c>
      <c r="C307" s="46" t="str">
        <f ca="1">Параметры!$C$70</f>
        <v>тыс. руб.</v>
      </c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  <c r="BF307" s="53"/>
      <c r="BG307" s="53"/>
      <c r="BH307" s="53"/>
      <c r="BI307" s="53"/>
      <c r="BJ307" s="53"/>
      <c r="BK307" s="53"/>
      <c r="BL307" s="53"/>
      <c r="BM307" s="53"/>
      <c r="BN307" s="53"/>
      <c r="BO307" s="53"/>
      <c r="BP307" s="53"/>
      <c r="BQ307" s="53"/>
      <c r="BR307" s="53"/>
      <c r="BS307" s="53"/>
      <c r="BT307" s="53"/>
      <c r="BU307" s="53"/>
      <c r="BV307" s="53"/>
      <c r="BW307" s="53"/>
      <c r="BX307" s="53"/>
      <c r="BY307" s="53"/>
      <c r="BZ307" s="53"/>
      <c r="CA307" s="53"/>
      <c r="CB307" s="53"/>
      <c r="CC307" s="53"/>
      <c r="CD307" s="53"/>
      <c r="CE307" s="53"/>
      <c r="CF307" s="53"/>
      <c r="CG307" s="53"/>
      <c r="CH307" s="53"/>
      <c r="CI307" s="53"/>
      <c r="CJ307" s="53"/>
      <c r="CK307" s="53"/>
      <c r="CL307" s="53"/>
      <c r="CM307" s="53"/>
      <c r="CN307" s="53"/>
      <c r="CO307" s="53"/>
      <c r="CP307" s="53"/>
      <c r="CQ307" s="53"/>
      <c r="CR307" s="53"/>
      <c r="CS307" s="53"/>
      <c r="CT307" s="53"/>
      <c r="CU307" s="53"/>
      <c r="CV307" s="53"/>
      <c r="CW307" s="53"/>
      <c r="CX307" s="53"/>
      <c r="CY307" s="53"/>
      <c r="CZ307" s="53"/>
      <c r="DA307" s="53"/>
      <c r="DB307" s="53"/>
      <c r="DC307" s="53"/>
      <c r="DD307" s="53"/>
      <c r="DE307" s="53"/>
      <c r="DF307" s="53"/>
      <c r="DG307" s="53"/>
      <c r="DH307" s="53"/>
      <c r="DI307" s="53"/>
      <c r="DJ307" s="53"/>
      <c r="DK307" s="53"/>
      <c r="DL307" s="53"/>
      <c r="DM307" s="53"/>
      <c r="DN307" s="53"/>
      <c r="DO307" s="53"/>
      <c r="DP307" s="53"/>
      <c r="DQ307" s="53"/>
      <c r="DR307" s="53"/>
      <c r="DS307" s="53"/>
      <c r="DT307" s="53"/>
      <c r="DU307" s="53"/>
      <c r="DV307" s="53"/>
    </row>
    <row r="308" spans="1:128" hidden="1" x14ac:dyDescent="0.2">
      <c r="A308" s="12"/>
      <c r="B308" s="77"/>
      <c r="C308" s="49"/>
      <c r="D308" s="14"/>
      <c r="E308" s="14" t="s">
        <v>692</v>
      </c>
      <c r="F308" s="14" t="s">
        <v>2961</v>
      </c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/>
      <c r="AI308" s="73"/>
      <c r="AJ308" s="73"/>
      <c r="AK308" s="73"/>
      <c r="AL308" s="73"/>
      <c r="AM308" s="73"/>
      <c r="AN308" s="73"/>
      <c r="AO308" s="73"/>
      <c r="AP308" s="73"/>
      <c r="AQ308" s="73"/>
      <c r="AR308" s="73"/>
      <c r="AS308" s="73"/>
      <c r="AT308" s="73"/>
      <c r="AU308" s="73"/>
      <c r="AV308" s="73"/>
      <c r="AW308" s="73"/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73"/>
      <c r="BL308" s="73"/>
      <c r="BM308" s="73"/>
      <c r="BN308" s="73"/>
      <c r="BO308" s="73"/>
      <c r="BP308" s="73"/>
      <c r="BQ308" s="73"/>
      <c r="BR308" s="73"/>
      <c r="BS308" s="73"/>
      <c r="BT308" s="73"/>
      <c r="BU308" s="73"/>
      <c r="BV308" s="73"/>
      <c r="BW308" s="73"/>
      <c r="BX308" s="73"/>
      <c r="BY308" s="73"/>
      <c r="BZ308" s="73"/>
      <c r="CA308" s="73"/>
      <c r="CB308" s="73"/>
      <c r="CC308" s="73"/>
      <c r="CD308" s="73"/>
      <c r="CE308" s="73"/>
      <c r="CF308" s="73"/>
      <c r="CG308" s="73"/>
      <c r="CH308" s="73"/>
      <c r="CI308" s="73"/>
      <c r="CJ308" s="73"/>
      <c r="CK308" s="73"/>
      <c r="CL308" s="73"/>
      <c r="CM308" s="73"/>
      <c r="CN308" s="73"/>
      <c r="CO308" s="73"/>
      <c r="CP308" s="73"/>
      <c r="CQ308" s="73"/>
      <c r="CR308" s="73"/>
      <c r="CS308" s="73"/>
      <c r="CT308" s="73"/>
      <c r="CU308" s="73"/>
      <c r="CV308" s="73"/>
      <c r="CW308" s="73"/>
      <c r="CX308" s="73"/>
      <c r="CY308" s="73"/>
      <c r="CZ308" s="73"/>
      <c r="DA308" s="73"/>
      <c r="DB308" s="73"/>
      <c r="DC308" s="73"/>
      <c r="DD308" s="73"/>
      <c r="DE308" s="73"/>
      <c r="DF308" s="73"/>
      <c r="DG308" s="73"/>
      <c r="DH308" s="73"/>
      <c r="DI308" s="73"/>
      <c r="DJ308" s="73"/>
      <c r="DK308" s="73"/>
      <c r="DL308" s="73"/>
      <c r="DM308" s="73"/>
      <c r="DN308" s="73"/>
      <c r="DO308" s="73"/>
      <c r="DP308" s="73"/>
      <c r="DQ308" s="73"/>
      <c r="DR308" s="73"/>
      <c r="DS308" s="73"/>
      <c r="DT308" s="73"/>
      <c r="DU308" s="73"/>
      <c r="DV308" s="73"/>
      <c r="DW308" s="73"/>
      <c r="DX308" s="73"/>
    </row>
    <row r="309" spans="1:128" hidden="1" x14ac:dyDescent="0.2"/>
    <row r="310" spans="1:128" hidden="1" x14ac:dyDescent="0.2"/>
  </sheetData>
  <sheetProtection algorithmName="SHA-512" hashValue="tHx9EmGx/1dmMDGxyw/jQWLAvxquFApfZPGhSEA8L7cRy4h6JCRJVYABFRzoXm2+yESOpYa7dVEUXLkZYbJ6sw==" saltValue="gCduzNQG9RsvaPQ7HhMb/w==" spinCount="100000" sheet="1" formatCells="0" formatColumns="0" formatRows="0" insertColumns="0" insertRows="0"/>
  <mergeCells count="1">
    <mergeCell ref="A1:C2"/>
  </mergeCells>
  <dataValidations count="1">
    <dataValidation type="list" allowBlank="1" showInputMessage="1" showErrorMessage="1" sqref="B166">
      <formula1>"NOPLAT,P/E,EV/EBITDA"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outlinePr summaryBelow="0" summaryRight="0"/>
  </sheetPr>
  <dimension ref="A1:DV77"/>
  <sheetViews>
    <sheetView tabSelected="1" workbookViewId="0">
      <pane xSplit="6" ySplit="2" topLeftCell="G57" activePane="bottomRight" state="frozen"/>
      <selection activeCell="A59" sqref="A59"/>
      <selection pane="topRight" activeCell="A59" sqref="A59"/>
      <selection pane="bottomLeft" activeCell="A59" sqref="A59"/>
      <selection pane="bottomRight" activeCell="A74" sqref="A74"/>
    </sheetView>
  </sheetViews>
  <sheetFormatPr defaultColWidth="9.140625" defaultRowHeight="12.75" x14ac:dyDescent="0.2"/>
  <cols>
    <col min="1" max="1" width="50.85546875" style="5" customWidth="1"/>
    <col min="2" max="3" width="12.85546875" style="5" customWidth="1"/>
    <col min="4" max="4" width="6.85546875" style="6" hidden="1" customWidth="1"/>
    <col min="5" max="5" width="12.85546875" style="6" hidden="1" customWidth="1"/>
    <col min="6" max="6" width="24.85546875" style="6" hidden="1" customWidth="1"/>
    <col min="7" max="126" width="12.85546875" style="5" customWidth="1"/>
    <col min="127" max="16384" width="9.140625" style="5"/>
  </cols>
  <sheetData>
    <row r="1" spans="1:126" s="3" customFormat="1" ht="12.75" customHeight="1" x14ac:dyDescent="0.2">
      <c r="A1" s="358" t="str">
        <f ca="1">Language!A1439 &amp; " :: " &amp; Prj_Name</f>
        <v>Сценарии :: Производство нефтепродуктов</v>
      </c>
      <c r="B1" s="359"/>
      <c r="C1" s="359"/>
      <c r="D1" s="1" t="s">
        <v>6</v>
      </c>
      <c r="E1" s="1" t="s">
        <v>4</v>
      </c>
      <c r="F1" s="1" t="s">
        <v>5</v>
      </c>
      <c r="G1" s="1" t="str">
        <f ca="1">Параметры!G$40</f>
        <v>авг.22</v>
      </c>
      <c r="H1" s="1" t="str">
        <f ca="1">Параметры!H$40</f>
        <v>сен.22</v>
      </c>
      <c r="I1" s="1" t="str">
        <f ca="1">Параметры!I$40</f>
        <v>окт.22</v>
      </c>
      <c r="J1" s="1" t="str">
        <f ca="1">Параметры!J$40</f>
        <v>ноя.22</v>
      </c>
      <c r="K1" s="1" t="str">
        <f ca="1">Параметры!K$40</f>
        <v>дек.22</v>
      </c>
      <c r="L1" s="1" t="str">
        <f ca="1">Параметры!L$40</f>
        <v>янв.23</v>
      </c>
      <c r="M1" s="1" t="str">
        <f ca="1">Параметры!M$40</f>
        <v>фев.23</v>
      </c>
      <c r="N1" s="1" t="str">
        <f ca="1">Параметры!N$40</f>
        <v>мар.23</v>
      </c>
      <c r="O1" s="1" t="str">
        <f ca="1">Параметры!O$40</f>
        <v>апр.23</v>
      </c>
      <c r="P1" s="1" t="str">
        <f ca="1">Параметры!P$40</f>
        <v>май.23</v>
      </c>
      <c r="Q1" s="1" t="str">
        <f ca="1">Параметры!Q$40</f>
        <v>июн.23</v>
      </c>
      <c r="R1" s="1" t="str">
        <f ca="1">Параметры!R$40</f>
        <v>июл.23</v>
      </c>
      <c r="S1" s="1" t="str">
        <f ca="1">Параметры!S$40</f>
        <v>авг.23</v>
      </c>
      <c r="T1" s="1" t="str">
        <f ca="1">Параметры!T$40</f>
        <v>сен.23</v>
      </c>
      <c r="U1" s="1" t="str">
        <f ca="1">Параметры!U$40</f>
        <v>окт.23</v>
      </c>
      <c r="V1" s="1" t="str">
        <f ca="1">Параметры!V$40</f>
        <v>ноя.23</v>
      </c>
      <c r="W1" s="1" t="str">
        <f ca="1">Параметры!W$40</f>
        <v>дек.23</v>
      </c>
      <c r="X1" s="1" t="str">
        <f ca="1">Параметры!X$40</f>
        <v>янв.24</v>
      </c>
      <c r="Y1" s="1" t="str">
        <f ca="1">Параметры!Y$40</f>
        <v>фев.24</v>
      </c>
      <c r="Z1" s="1" t="str">
        <f ca="1">Параметры!Z$40</f>
        <v>мар.24</v>
      </c>
      <c r="AA1" s="1" t="str">
        <f ca="1">Параметры!AA$40</f>
        <v>апр.24</v>
      </c>
      <c r="AB1" s="1" t="str">
        <f ca="1">Параметры!AB$40</f>
        <v>май.24</v>
      </c>
      <c r="AC1" s="1" t="str">
        <f ca="1">Параметры!AC$40</f>
        <v>июн.24</v>
      </c>
      <c r="AD1" s="1" t="str">
        <f ca="1">Параметры!AD$40</f>
        <v>июл.24</v>
      </c>
      <c r="AE1" s="1" t="str">
        <f ca="1">Параметры!AE$40</f>
        <v>авг.24</v>
      </c>
      <c r="AF1" s="1" t="str">
        <f ca="1">Параметры!AF$40</f>
        <v>сен.24</v>
      </c>
      <c r="AG1" s="1" t="str">
        <f ca="1">Параметры!AG$40</f>
        <v>окт.24</v>
      </c>
      <c r="AH1" s="1" t="str">
        <f ca="1">Параметры!AH$40</f>
        <v>ноя.24</v>
      </c>
      <c r="AI1" s="1" t="str">
        <f ca="1">Параметры!AI$40</f>
        <v>дек.24</v>
      </c>
      <c r="AJ1" s="1" t="str">
        <f ca="1">Параметры!AJ$40</f>
        <v>янв.25</v>
      </c>
      <c r="AK1" s="1" t="str">
        <f ca="1">Параметры!AK$40</f>
        <v>фев.25</v>
      </c>
      <c r="AL1" s="1" t="str">
        <f ca="1">Параметры!AL$40</f>
        <v>мар.25</v>
      </c>
      <c r="AM1" s="1" t="str">
        <f ca="1">Параметры!AM$40</f>
        <v>апр.25</v>
      </c>
      <c r="AN1" s="1" t="str">
        <f ca="1">Параметры!AN$40</f>
        <v>май.25</v>
      </c>
      <c r="AO1" s="1" t="str">
        <f ca="1">Параметры!AO$40</f>
        <v>июн.25</v>
      </c>
      <c r="AP1" s="1" t="str">
        <f ca="1">Параметры!AP$40</f>
        <v>июл.25</v>
      </c>
      <c r="AQ1" s="1" t="str">
        <f ca="1">Параметры!AQ$40</f>
        <v>авг.25</v>
      </c>
      <c r="AR1" s="1" t="str">
        <f ca="1">Параметры!AR$40</f>
        <v>сен.25</v>
      </c>
      <c r="AS1" s="1" t="str">
        <f ca="1">Параметры!AS$40</f>
        <v>окт.25</v>
      </c>
      <c r="AT1" s="1" t="str">
        <f ca="1">Параметры!AT$40</f>
        <v>ноя.25</v>
      </c>
      <c r="AU1" s="1" t="str">
        <f ca="1">Параметры!AU$40</f>
        <v>дек.25</v>
      </c>
      <c r="AV1" s="1" t="str">
        <f ca="1">Параметры!AV$40</f>
        <v>янв.26</v>
      </c>
      <c r="AW1" s="1" t="str">
        <f ca="1">Параметры!AW$40</f>
        <v>фев.26</v>
      </c>
      <c r="AX1" s="1" t="str">
        <f ca="1">Параметры!AX$40</f>
        <v>мар.26</v>
      </c>
      <c r="AY1" s="1" t="str">
        <f ca="1">Параметры!AY$40</f>
        <v>апр.26</v>
      </c>
      <c r="AZ1" s="1" t="str">
        <f ca="1">Параметры!AZ$40</f>
        <v>май.26</v>
      </c>
      <c r="BA1" s="1" t="str">
        <f ca="1">Параметры!BA$40</f>
        <v>июн.26</v>
      </c>
      <c r="BB1" s="1" t="str">
        <f ca="1">Параметры!BB$40</f>
        <v>июл.26</v>
      </c>
      <c r="BC1" s="1" t="str">
        <f ca="1">Параметры!BC$40</f>
        <v>авг.26</v>
      </c>
      <c r="BD1" s="1" t="str">
        <f ca="1">Параметры!BD$40</f>
        <v>сен.26</v>
      </c>
      <c r="BE1" s="1" t="str">
        <f ca="1">Параметры!BE$40</f>
        <v>окт.26</v>
      </c>
      <c r="BF1" s="1" t="str">
        <f ca="1">Параметры!BF$40</f>
        <v>ноя.26</v>
      </c>
      <c r="BG1" s="1" t="str">
        <f ca="1">Параметры!BG$40</f>
        <v>дек.26</v>
      </c>
      <c r="BH1" s="1" t="str">
        <f ca="1">Параметры!BH$40</f>
        <v>янв.27</v>
      </c>
      <c r="BI1" s="1" t="str">
        <f ca="1">Параметры!BI$40</f>
        <v>фев.27</v>
      </c>
      <c r="BJ1" s="1" t="str">
        <f ca="1">Параметры!BJ$40</f>
        <v>мар.27</v>
      </c>
      <c r="BK1" s="1" t="str">
        <f ca="1">Параметры!BK$40</f>
        <v>апр.27</v>
      </c>
      <c r="BL1" s="1" t="str">
        <f ca="1">Параметры!BL$40</f>
        <v>май.27</v>
      </c>
      <c r="BM1" s="1" t="str">
        <f ca="1">Параметры!BM$40</f>
        <v>июн.27</v>
      </c>
      <c r="BN1" s="1" t="str">
        <f ca="1">Параметры!BN$40</f>
        <v>июл.27</v>
      </c>
      <c r="BO1" s="1" t="str">
        <f ca="1">Параметры!BO$40</f>
        <v>авг.27</v>
      </c>
      <c r="BP1" s="1" t="str">
        <f ca="1">Параметры!BP$40</f>
        <v>сен.27</v>
      </c>
      <c r="BQ1" s="1" t="str">
        <f ca="1">Параметры!BQ$40</f>
        <v>окт.27</v>
      </c>
      <c r="BR1" s="1" t="str">
        <f ca="1">Параметры!BR$40</f>
        <v>ноя.27</v>
      </c>
      <c r="BS1" s="1" t="str">
        <f ca="1">Параметры!BS$40</f>
        <v>дек.27</v>
      </c>
      <c r="BT1" s="1" t="str">
        <f ca="1">Параметры!BT$40</f>
        <v>янв.28</v>
      </c>
      <c r="BU1" s="1" t="str">
        <f ca="1">Параметры!BU$40</f>
        <v>фев.28</v>
      </c>
      <c r="BV1" s="1" t="str">
        <f ca="1">Параметры!BV$40</f>
        <v>мар.28</v>
      </c>
      <c r="BW1" s="1" t="str">
        <f ca="1">Параметры!BW$40</f>
        <v>апр.28</v>
      </c>
      <c r="BX1" s="1" t="str">
        <f ca="1">Параметры!BX$40</f>
        <v>май.28</v>
      </c>
      <c r="BY1" s="1" t="str">
        <f ca="1">Параметры!BY$40</f>
        <v>июн.28</v>
      </c>
      <c r="BZ1" s="1" t="str">
        <f ca="1">Параметры!BZ$40</f>
        <v>июл.28</v>
      </c>
      <c r="CA1" s="1" t="str">
        <f ca="1">Параметры!CA$40</f>
        <v>авг.28</v>
      </c>
      <c r="CB1" s="1" t="str">
        <f ca="1">Параметры!CB$40</f>
        <v>сен.28</v>
      </c>
      <c r="CC1" s="1" t="str">
        <f ca="1">Параметры!CC$40</f>
        <v>окт.28</v>
      </c>
      <c r="CD1" s="1" t="str">
        <f ca="1">Параметры!CD$40</f>
        <v>ноя.28</v>
      </c>
      <c r="CE1" s="1" t="str">
        <f ca="1">Параметры!CE$40</f>
        <v>дек.28</v>
      </c>
      <c r="CF1" s="1" t="str">
        <f ca="1">Параметры!CF$40</f>
        <v>янв.29</v>
      </c>
      <c r="CG1" s="1" t="str">
        <f ca="1">Параметры!CG$40</f>
        <v>фев.29</v>
      </c>
      <c r="CH1" s="1" t="str">
        <f ca="1">Параметры!CH$40</f>
        <v>мар.29</v>
      </c>
      <c r="CI1" s="1" t="str">
        <f ca="1">Параметры!CI$40</f>
        <v>апр.29</v>
      </c>
      <c r="CJ1" s="1" t="str">
        <f ca="1">Параметры!CJ$40</f>
        <v>май.29</v>
      </c>
      <c r="CK1" s="1" t="str">
        <f ca="1">Параметры!CK$40</f>
        <v>июн.29</v>
      </c>
      <c r="CL1" s="1" t="str">
        <f ca="1">Параметры!CL$40</f>
        <v>июл.29</v>
      </c>
      <c r="CM1" s="1" t="str">
        <f ca="1">Параметры!CM$40</f>
        <v>авг.29</v>
      </c>
      <c r="CN1" s="1" t="str">
        <f ca="1">Параметры!CN$40</f>
        <v>сен.29</v>
      </c>
      <c r="CO1" s="1" t="str">
        <f ca="1">Параметры!CO$40</f>
        <v>окт.29</v>
      </c>
      <c r="CP1" s="1" t="str">
        <f ca="1">Параметры!CP$40</f>
        <v>ноя.29</v>
      </c>
      <c r="CQ1" s="1" t="str">
        <f ca="1">Параметры!CQ$40</f>
        <v>дек.29</v>
      </c>
      <c r="CR1" s="1" t="str">
        <f ca="1">Параметры!CR$40</f>
        <v>янв.30</v>
      </c>
      <c r="CS1" s="1" t="str">
        <f ca="1">Параметры!CS$40</f>
        <v>фев.30</v>
      </c>
      <c r="CT1" s="1" t="str">
        <f ca="1">Параметры!CT$40</f>
        <v>мар.30</v>
      </c>
      <c r="CU1" s="1" t="str">
        <f ca="1">Параметры!CU$40</f>
        <v>апр.30</v>
      </c>
      <c r="CV1" s="1" t="str">
        <f ca="1">Параметры!CV$40</f>
        <v>май.30</v>
      </c>
      <c r="CW1" s="1" t="str">
        <f ca="1">Параметры!CW$40</f>
        <v>июн.30</v>
      </c>
      <c r="CX1" s="1" t="str">
        <f ca="1">Параметры!CX$40</f>
        <v>июл.30</v>
      </c>
      <c r="CY1" s="1" t="str">
        <f ca="1">Параметры!CY$40</f>
        <v>авг.30</v>
      </c>
      <c r="CZ1" s="1" t="str">
        <f ca="1">Параметры!CZ$40</f>
        <v>сен.30</v>
      </c>
      <c r="DA1" s="1" t="str">
        <f ca="1">Параметры!DA$40</f>
        <v>окт.30</v>
      </c>
      <c r="DB1" s="1" t="str">
        <f ca="1">Параметры!DB$40</f>
        <v>ноя.30</v>
      </c>
      <c r="DC1" s="1" t="str">
        <f ca="1">Параметры!DC$40</f>
        <v>дек.30</v>
      </c>
      <c r="DD1" s="1" t="str">
        <f ca="1">Параметры!DD$40</f>
        <v>янв.31</v>
      </c>
      <c r="DE1" s="1" t="str">
        <f ca="1">Параметры!DE$40</f>
        <v>фев.31</v>
      </c>
      <c r="DF1" s="1" t="str">
        <f ca="1">Параметры!DF$40</f>
        <v>мар.31</v>
      </c>
      <c r="DG1" s="1" t="str">
        <f ca="1">Параметры!DG$40</f>
        <v>апр.31</v>
      </c>
      <c r="DH1" s="1" t="str">
        <f ca="1">Параметры!DH$40</f>
        <v>май.31</v>
      </c>
      <c r="DI1" s="1" t="str">
        <f ca="1">Параметры!DI$40</f>
        <v>июн.31</v>
      </c>
      <c r="DJ1" s="1" t="str">
        <f ca="1">Параметры!DJ$40</f>
        <v>июл.31</v>
      </c>
      <c r="DK1" s="1" t="str">
        <f ca="1">Параметры!DK$40</f>
        <v>авг.31</v>
      </c>
      <c r="DL1" s="1" t="str">
        <f ca="1">Параметры!DL$40</f>
        <v>сен.31</v>
      </c>
      <c r="DM1" s="1" t="str">
        <f ca="1">Параметры!DM$40</f>
        <v>окт.31</v>
      </c>
      <c r="DN1" s="1" t="str">
        <f ca="1">Параметры!DN$40</f>
        <v>ноя.31</v>
      </c>
      <c r="DO1" s="1" t="str">
        <f ca="1">Параметры!DO$40</f>
        <v>дек.31</v>
      </c>
      <c r="DP1" s="1" t="str">
        <f ca="1">Параметры!DP$40</f>
        <v>янв.32</v>
      </c>
      <c r="DQ1" s="1" t="str">
        <f ca="1">Параметры!DQ$40</f>
        <v>фев.32</v>
      </c>
      <c r="DR1" s="1" t="str">
        <f ca="1">Параметры!DR$40</f>
        <v>мар.32</v>
      </c>
      <c r="DS1" s="1" t="str">
        <f ca="1">Параметры!DS$40</f>
        <v>апр.32</v>
      </c>
      <c r="DT1" s="1" t="str">
        <f ca="1">Параметры!DT$40</f>
        <v>май.32</v>
      </c>
      <c r="DU1" s="1" t="str">
        <f ca="1">Параметры!DU$40</f>
        <v>июн.32</v>
      </c>
      <c r="DV1" s="1" t="str">
        <f ca="1">Параметры!DV$40</f>
        <v>июл.32</v>
      </c>
    </row>
    <row r="2" spans="1:126" s="3" customFormat="1" ht="12.75" customHeight="1" x14ac:dyDescent="0.2">
      <c r="A2" s="359"/>
      <c r="B2" s="359"/>
      <c r="C2" s="359"/>
      <c r="D2" s="4"/>
      <c r="E2" s="4"/>
      <c r="F2" s="4"/>
      <c r="G2" s="1">
        <f>Параметры!G31</f>
        <v>1</v>
      </c>
      <c r="H2" s="1">
        <f>Параметры!H31</f>
        <v>2</v>
      </c>
      <c r="I2" s="1">
        <f>Параметры!I31</f>
        <v>3</v>
      </c>
      <c r="J2" s="1">
        <f>Параметры!J31</f>
        <v>4</v>
      </c>
      <c r="K2" s="1">
        <f>Параметры!K31</f>
        <v>5</v>
      </c>
      <c r="L2" s="1">
        <f>Параметры!L31</f>
        <v>6</v>
      </c>
      <c r="M2" s="1">
        <f>Параметры!M31</f>
        <v>7</v>
      </c>
      <c r="N2" s="1">
        <f>Параметры!N31</f>
        <v>8</v>
      </c>
      <c r="O2" s="1">
        <f>Параметры!O31</f>
        <v>9</v>
      </c>
      <c r="P2" s="1">
        <f>Параметры!P31</f>
        <v>10</v>
      </c>
      <c r="Q2" s="1">
        <f>Параметры!Q31</f>
        <v>11</v>
      </c>
      <c r="R2" s="1">
        <f>Параметры!R31</f>
        <v>12</v>
      </c>
      <c r="S2" s="1">
        <f>Параметры!S31</f>
        <v>13</v>
      </c>
      <c r="T2" s="1">
        <f>Параметры!T31</f>
        <v>14</v>
      </c>
      <c r="U2" s="1">
        <f>Параметры!U31</f>
        <v>15</v>
      </c>
      <c r="V2" s="1">
        <f>Параметры!V31</f>
        <v>16</v>
      </c>
      <c r="W2" s="1">
        <f>Параметры!W31</f>
        <v>17</v>
      </c>
      <c r="X2" s="1">
        <f>Параметры!X31</f>
        <v>18</v>
      </c>
      <c r="Y2" s="1">
        <f>Параметры!Y31</f>
        <v>19</v>
      </c>
      <c r="Z2" s="1">
        <f>Параметры!Z31</f>
        <v>20</v>
      </c>
      <c r="AA2" s="1">
        <f>Параметры!AA31</f>
        <v>21</v>
      </c>
      <c r="AB2" s="1">
        <f>Параметры!AB31</f>
        <v>22</v>
      </c>
      <c r="AC2" s="1">
        <f>Параметры!AC31</f>
        <v>23</v>
      </c>
      <c r="AD2" s="1">
        <f>Параметры!AD31</f>
        <v>24</v>
      </c>
      <c r="AE2" s="1">
        <f>Параметры!AE31</f>
        <v>25</v>
      </c>
      <c r="AF2" s="1">
        <f>Параметры!AF31</f>
        <v>26</v>
      </c>
      <c r="AG2" s="1">
        <f>Параметры!AG31</f>
        <v>27</v>
      </c>
      <c r="AH2" s="1">
        <f>Параметры!AH31</f>
        <v>28</v>
      </c>
      <c r="AI2" s="1">
        <f>Параметры!AI31</f>
        <v>29</v>
      </c>
      <c r="AJ2" s="1">
        <f>Параметры!AJ31</f>
        <v>30</v>
      </c>
      <c r="AK2" s="1">
        <f>Параметры!AK31</f>
        <v>31</v>
      </c>
      <c r="AL2" s="1">
        <f>Параметры!AL31</f>
        <v>32</v>
      </c>
      <c r="AM2" s="1">
        <f>Параметры!AM31</f>
        <v>33</v>
      </c>
      <c r="AN2" s="1">
        <f>Параметры!AN31</f>
        <v>34</v>
      </c>
      <c r="AO2" s="1">
        <f>Параметры!AO31</f>
        <v>35</v>
      </c>
      <c r="AP2" s="1">
        <f>Параметры!AP31</f>
        <v>36</v>
      </c>
      <c r="AQ2" s="1">
        <f>Параметры!AQ31</f>
        <v>37</v>
      </c>
      <c r="AR2" s="1">
        <f>Параметры!AR31</f>
        <v>38</v>
      </c>
      <c r="AS2" s="1">
        <f>Параметры!AS31</f>
        <v>39</v>
      </c>
      <c r="AT2" s="1">
        <f>Параметры!AT31</f>
        <v>40</v>
      </c>
      <c r="AU2" s="1">
        <f>Параметры!AU31</f>
        <v>41</v>
      </c>
      <c r="AV2" s="1">
        <f>Параметры!AV31</f>
        <v>42</v>
      </c>
      <c r="AW2" s="1">
        <f>Параметры!AW31</f>
        <v>43</v>
      </c>
      <c r="AX2" s="1">
        <f>Параметры!AX31</f>
        <v>44</v>
      </c>
      <c r="AY2" s="1">
        <f>Параметры!AY31</f>
        <v>45</v>
      </c>
      <c r="AZ2" s="1">
        <f>Параметры!AZ31</f>
        <v>46</v>
      </c>
      <c r="BA2" s="1">
        <f>Параметры!BA31</f>
        <v>47</v>
      </c>
      <c r="BB2" s="1">
        <f>Параметры!BB31</f>
        <v>48</v>
      </c>
      <c r="BC2" s="1">
        <f>Параметры!BC31</f>
        <v>49</v>
      </c>
      <c r="BD2" s="1">
        <f>Параметры!BD31</f>
        <v>50</v>
      </c>
      <c r="BE2" s="1">
        <f>Параметры!BE31</f>
        <v>51</v>
      </c>
      <c r="BF2" s="1">
        <f>Параметры!BF31</f>
        <v>52</v>
      </c>
      <c r="BG2" s="1">
        <f>Параметры!BG31</f>
        <v>53</v>
      </c>
      <c r="BH2" s="1">
        <f>Параметры!BH31</f>
        <v>54</v>
      </c>
      <c r="BI2" s="1">
        <f>Параметры!BI31</f>
        <v>55</v>
      </c>
      <c r="BJ2" s="1">
        <f>Параметры!BJ31</f>
        <v>56</v>
      </c>
      <c r="BK2" s="1">
        <f>Параметры!BK31</f>
        <v>57</v>
      </c>
      <c r="BL2" s="1">
        <f>Параметры!BL31</f>
        <v>58</v>
      </c>
      <c r="BM2" s="1">
        <f>Параметры!BM31</f>
        <v>59</v>
      </c>
      <c r="BN2" s="1">
        <f>Параметры!BN31</f>
        <v>60</v>
      </c>
      <c r="BO2" s="1">
        <f>Параметры!BO31</f>
        <v>61</v>
      </c>
      <c r="BP2" s="1">
        <f>Параметры!BP31</f>
        <v>62</v>
      </c>
      <c r="BQ2" s="1">
        <f>Параметры!BQ31</f>
        <v>63</v>
      </c>
      <c r="BR2" s="1">
        <f>Параметры!BR31</f>
        <v>64</v>
      </c>
      <c r="BS2" s="1">
        <f>Параметры!BS31</f>
        <v>65</v>
      </c>
      <c r="BT2" s="1">
        <f>Параметры!BT31</f>
        <v>66</v>
      </c>
      <c r="BU2" s="1">
        <f>Параметры!BU31</f>
        <v>67</v>
      </c>
      <c r="BV2" s="1">
        <f>Параметры!BV31</f>
        <v>68</v>
      </c>
      <c r="BW2" s="1">
        <f>Параметры!BW31</f>
        <v>69</v>
      </c>
      <c r="BX2" s="1">
        <f>Параметры!BX31</f>
        <v>70</v>
      </c>
      <c r="BY2" s="1">
        <f>Параметры!BY31</f>
        <v>71</v>
      </c>
      <c r="BZ2" s="1">
        <f>Параметры!BZ31</f>
        <v>72</v>
      </c>
      <c r="CA2" s="1">
        <f>Параметры!CA31</f>
        <v>73</v>
      </c>
      <c r="CB2" s="1">
        <f>Параметры!CB31</f>
        <v>74</v>
      </c>
      <c r="CC2" s="1">
        <f>Параметры!CC31</f>
        <v>75</v>
      </c>
      <c r="CD2" s="1">
        <f>Параметры!CD31</f>
        <v>76</v>
      </c>
      <c r="CE2" s="1">
        <f>Параметры!CE31</f>
        <v>77</v>
      </c>
      <c r="CF2" s="1">
        <f>Параметры!CF31</f>
        <v>78</v>
      </c>
      <c r="CG2" s="1">
        <f>Параметры!CG31</f>
        <v>79</v>
      </c>
      <c r="CH2" s="1">
        <f>Параметры!CH31</f>
        <v>80</v>
      </c>
      <c r="CI2" s="1">
        <f>Параметры!CI31</f>
        <v>81</v>
      </c>
      <c r="CJ2" s="1">
        <f>Параметры!CJ31</f>
        <v>82</v>
      </c>
      <c r="CK2" s="1">
        <f>Параметры!CK31</f>
        <v>83</v>
      </c>
      <c r="CL2" s="1">
        <f>Параметры!CL31</f>
        <v>84</v>
      </c>
      <c r="CM2" s="1">
        <f>Параметры!CM31</f>
        <v>85</v>
      </c>
      <c r="CN2" s="1">
        <f>Параметры!CN31</f>
        <v>86</v>
      </c>
      <c r="CO2" s="1">
        <f>Параметры!CO31</f>
        <v>87</v>
      </c>
      <c r="CP2" s="1">
        <f>Параметры!CP31</f>
        <v>88</v>
      </c>
      <c r="CQ2" s="1">
        <f>Параметры!CQ31</f>
        <v>89</v>
      </c>
      <c r="CR2" s="1">
        <f>Параметры!CR31</f>
        <v>90</v>
      </c>
      <c r="CS2" s="1">
        <f>Параметры!CS31</f>
        <v>91</v>
      </c>
      <c r="CT2" s="1">
        <f>Параметры!CT31</f>
        <v>92</v>
      </c>
      <c r="CU2" s="1">
        <f>Параметры!CU31</f>
        <v>93</v>
      </c>
      <c r="CV2" s="1">
        <f>Параметры!CV31</f>
        <v>94</v>
      </c>
      <c r="CW2" s="1">
        <f>Параметры!CW31</f>
        <v>95</v>
      </c>
      <c r="CX2" s="1">
        <f>Параметры!CX31</f>
        <v>96</v>
      </c>
      <c r="CY2" s="1">
        <f>Параметры!CY31</f>
        <v>97</v>
      </c>
      <c r="CZ2" s="1">
        <f>Параметры!CZ31</f>
        <v>98</v>
      </c>
      <c r="DA2" s="1">
        <f>Параметры!DA31</f>
        <v>99</v>
      </c>
      <c r="DB2" s="1">
        <f>Параметры!DB31</f>
        <v>100</v>
      </c>
      <c r="DC2" s="1">
        <f>Параметры!DC31</f>
        <v>101</v>
      </c>
      <c r="DD2" s="1">
        <f>Параметры!DD31</f>
        <v>102</v>
      </c>
      <c r="DE2" s="1">
        <f>Параметры!DE31</f>
        <v>103</v>
      </c>
      <c r="DF2" s="1">
        <f>Параметры!DF31</f>
        <v>104</v>
      </c>
      <c r="DG2" s="1">
        <f>Параметры!DG31</f>
        <v>105</v>
      </c>
      <c r="DH2" s="1">
        <f>Параметры!DH31</f>
        <v>106</v>
      </c>
      <c r="DI2" s="1">
        <f>Параметры!DI31</f>
        <v>107</v>
      </c>
      <c r="DJ2" s="1">
        <f>Параметры!DJ31</f>
        <v>108</v>
      </c>
      <c r="DK2" s="1">
        <f>Параметры!DK31</f>
        <v>109</v>
      </c>
      <c r="DL2" s="1">
        <f>Параметры!DL31</f>
        <v>110</v>
      </c>
      <c r="DM2" s="1">
        <f>Параметры!DM31</f>
        <v>111</v>
      </c>
      <c r="DN2" s="1">
        <f>Параметры!DN31</f>
        <v>112</v>
      </c>
      <c r="DO2" s="1">
        <f>Параметры!DO31</f>
        <v>113</v>
      </c>
      <c r="DP2" s="1">
        <f>Параметры!DP31</f>
        <v>114</v>
      </c>
      <c r="DQ2" s="1">
        <f>Параметры!DQ31</f>
        <v>115</v>
      </c>
      <c r="DR2" s="1">
        <f>Параметры!DR31</f>
        <v>116</v>
      </c>
      <c r="DS2" s="1">
        <f>Параметры!DS31</f>
        <v>117</v>
      </c>
      <c r="DT2" s="1">
        <f>Параметры!DT31</f>
        <v>118</v>
      </c>
      <c r="DU2" s="1">
        <f>Параметры!DU31</f>
        <v>119</v>
      </c>
      <c r="DV2" s="1">
        <f>Параметры!DV31</f>
        <v>120</v>
      </c>
    </row>
    <row r="3" spans="1:126" x14ac:dyDescent="0.2">
      <c r="B3" s="21"/>
    </row>
    <row r="4" spans="1:126" s="9" customFormat="1" ht="25.5" customHeight="1" thickBot="1" x14ac:dyDescent="0.25">
      <c r="A4" s="269" t="str">
        <f ca="1">Language!A1440</f>
        <v>АНАЛИЗ ЧУВСТВИТЕЛЬНОСТИ</v>
      </c>
      <c r="B4" s="282"/>
      <c r="C4" s="270"/>
      <c r="D4" s="283">
        <v>2692857.9603224392</v>
      </c>
      <c r="E4" s="271" t="s">
        <v>2913</v>
      </c>
      <c r="F4" s="271" t="s">
        <v>3469</v>
      </c>
      <c r="G4" s="272" t="str">
        <f ca="1">Параметры!G$40</f>
        <v>авг.22</v>
      </c>
      <c r="H4" s="272" t="str">
        <f ca="1">Параметры!H$40</f>
        <v>сен.22</v>
      </c>
      <c r="I4" s="272" t="str">
        <f ca="1">Параметры!I$40</f>
        <v>окт.22</v>
      </c>
      <c r="J4" s="272" t="str">
        <f ca="1">Параметры!J$40</f>
        <v>ноя.22</v>
      </c>
      <c r="K4" s="272" t="str">
        <f ca="1">Параметры!K$40</f>
        <v>дек.22</v>
      </c>
      <c r="L4" s="272" t="str">
        <f ca="1">Параметры!L$40</f>
        <v>янв.23</v>
      </c>
      <c r="M4" s="272" t="str">
        <f ca="1">Параметры!M$40</f>
        <v>фев.23</v>
      </c>
      <c r="N4" s="272" t="str">
        <f ca="1">Параметры!N$40</f>
        <v>мар.23</v>
      </c>
      <c r="O4" s="272" t="str">
        <f ca="1">Параметры!O$40</f>
        <v>апр.23</v>
      </c>
      <c r="P4" s="272" t="str">
        <f ca="1">Параметры!P$40</f>
        <v>май.23</v>
      </c>
      <c r="Q4" s="272" t="str">
        <f ca="1">Параметры!Q$40</f>
        <v>июн.23</v>
      </c>
      <c r="R4" s="272" t="str">
        <f ca="1">Параметры!R$40</f>
        <v>июл.23</v>
      </c>
      <c r="S4" s="272" t="str">
        <f ca="1">Параметры!S$40</f>
        <v>авг.23</v>
      </c>
      <c r="T4" s="272" t="str">
        <f ca="1">Параметры!T$40</f>
        <v>сен.23</v>
      </c>
      <c r="U4" s="272" t="str">
        <f ca="1">Параметры!U$40</f>
        <v>окт.23</v>
      </c>
      <c r="V4" s="272" t="str">
        <f ca="1">Параметры!V$40</f>
        <v>ноя.23</v>
      </c>
      <c r="W4" s="272" t="str">
        <f ca="1">Параметры!W$40</f>
        <v>дек.23</v>
      </c>
      <c r="X4" s="272" t="str">
        <f ca="1">Параметры!X$40</f>
        <v>янв.24</v>
      </c>
      <c r="Y4" s="272" t="str">
        <f ca="1">Параметры!Y$40</f>
        <v>фев.24</v>
      </c>
      <c r="Z4" s="272" t="str">
        <f ca="1">Параметры!Z$40</f>
        <v>мар.24</v>
      </c>
      <c r="AA4" s="272" t="str">
        <f ca="1">Параметры!AA$40</f>
        <v>апр.24</v>
      </c>
      <c r="AB4" s="272" t="str">
        <f ca="1">Параметры!AB$40</f>
        <v>май.24</v>
      </c>
      <c r="AC4" s="272" t="str">
        <f ca="1">Параметры!AC$40</f>
        <v>июн.24</v>
      </c>
      <c r="AD4" s="272" t="str">
        <f ca="1">Параметры!AD$40</f>
        <v>июл.24</v>
      </c>
      <c r="AE4" s="272" t="str">
        <f ca="1">Параметры!AE$40</f>
        <v>авг.24</v>
      </c>
      <c r="AF4" s="272" t="str">
        <f ca="1">Параметры!AF$40</f>
        <v>сен.24</v>
      </c>
      <c r="AG4" s="272" t="str">
        <f ca="1">Параметры!AG$40</f>
        <v>окт.24</v>
      </c>
      <c r="AH4" s="272" t="str">
        <f ca="1">Параметры!AH$40</f>
        <v>ноя.24</v>
      </c>
      <c r="AI4" s="272" t="str">
        <f ca="1">Параметры!AI$40</f>
        <v>дек.24</v>
      </c>
      <c r="AJ4" s="272" t="str">
        <f ca="1">Параметры!AJ$40</f>
        <v>янв.25</v>
      </c>
      <c r="AK4" s="272" t="str">
        <f ca="1">Параметры!AK$40</f>
        <v>фев.25</v>
      </c>
      <c r="AL4" s="272" t="str">
        <f ca="1">Параметры!AL$40</f>
        <v>мар.25</v>
      </c>
      <c r="AM4" s="272" t="str">
        <f ca="1">Параметры!AM$40</f>
        <v>апр.25</v>
      </c>
      <c r="AN4" s="272" t="str">
        <f ca="1">Параметры!AN$40</f>
        <v>май.25</v>
      </c>
      <c r="AO4" s="272" t="str">
        <f ca="1">Параметры!AO$40</f>
        <v>июн.25</v>
      </c>
      <c r="AP4" s="272" t="str">
        <f ca="1">Параметры!AP$40</f>
        <v>июл.25</v>
      </c>
      <c r="AQ4" s="272" t="str">
        <f ca="1">Параметры!AQ$40</f>
        <v>авг.25</v>
      </c>
      <c r="AR4" s="272" t="str">
        <f ca="1">Параметры!AR$40</f>
        <v>сен.25</v>
      </c>
      <c r="AS4" s="272" t="str">
        <f ca="1">Параметры!AS$40</f>
        <v>окт.25</v>
      </c>
      <c r="AT4" s="272" t="str">
        <f ca="1">Параметры!AT$40</f>
        <v>ноя.25</v>
      </c>
      <c r="AU4" s="272" t="str">
        <f ca="1">Параметры!AU$40</f>
        <v>дек.25</v>
      </c>
      <c r="AV4" s="272" t="str">
        <f ca="1">Параметры!AV$40</f>
        <v>янв.26</v>
      </c>
      <c r="AW4" s="272" t="str">
        <f ca="1">Параметры!AW$40</f>
        <v>фев.26</v>
      </c>
      <c r="AX4" s="272" t="str">
        <f ca="1">Параметры!AX$40</f>
        <v>мар.26</v>
      </c>
      <c r="AY4" s="272" t="str">
        <f ca="1">Параметры!AY$40</f>
        <v>апр.26</v>
      </c>
      <c r="AZ4" s="272" t="str">
        <f ca="1">Параметры!AZ$40</f>
        <v>май.26</v>
      </c>
      <c r="BA4" s="272" t="str">
        <f ca="1">Параметры!BA$40</f>
        <v>июн.26</v>
      </c>
      <c r="BB4" s="272" t="str">
        <f ca="1">Параметры!BB$40</f>
        <v>июл.26</v>
      </c>
      <c r="BC4" s="272" t="str">
        <f ca="1">Параметры!BC$40</f>
        <v>авг.26</v>
      </c>
      <c r="BD4" s="272" t="str">
        <f ca="1">Параметры!BD$40</f>
        <v>сен.26</v>
      </c>
      <c r="BE4" s="272" t="str">
        <f ca="1">Параметры!BE$40</f>
        <v>окт.26</v>
      </c>
      <c r="BF4" s="272" t="str">
        <f ca="1">Параметры!BF$40</f>
        <v>ноя.26</v>
      </c>
      <c r="BG4" s="272" t="str">
        <f ca="1">Параметры!BG$40</f>
        <v>дек.26</v>
      </c>
      <c r="BH4" s="272" t="str">
        <f ca="1">Параметры!BH$40</f>
        <v>янв.27</v>
      </c>
      <c r="BI4" s="272" t="str">
        <f ca="1">Параметры!BI$40</f>
        <v>фев.27</v>
      </c>
      <c r="BJ4" s="272" t="str">
        <f ca="1">Параметры!BJ$40</f>
        <v>мар.27</v>
      </c>
      <c r="BK4" s="272" t="str">
        <f ca="1">Параметры!BK$40</f>
        <v>апр.27</v>
      </c>
      <c r="BL4" s="272" t="str">
        <f ca="1">Параметры!BL$40</f>
        <v>май.27</v>
      </c>
      <c r="BM4" s="272" t="str">
        <f ca="1">Параметры!BM$40</f>
        <v>июн.27</v>
      </c>
      <c r="BN4" s="272" t="str">
        <f ca="1">Параметры!BN$40</f>
        <v>июл.27</v>
      </c>
      <c r="BO4" s="272" t="str">
        <f ca="1">Параметры!BO$40</f>
        <v>авг.27</v>
      </c>
      <c r="BP4" s="272" t="str">
        <f ca="1">Параметры!BP$40</f>
        <v>сен.27</v>
      </c>
      <c r="BQ4" s="272" t="str">
        <f ca="1">Параметры!BQ$40</f>
        <v>окт.27</v>
      </c>
      <c r="BR4" s="272" t="str">
        <f ca="1">Параметры!BR$40</f>
        <v>ноя.27</v>
      </c>
      <c r="BS4" s="272" t="str">
        <f ca="1">Параметры!BS$40</f>
        <v>дек.27</v>
      </c>
      <c r="BT4" s="272" t="str">
        <f ca="1">Параметры!BT$40</f>
        <v>янв.28</v>
      </c>
      <c r="BU4" s="272" t="str">
        <f ca="1">Параметры!BU$40</f>
        <v>фев.28</v>
      </c>
      <c r="BV4" s="272" t="str">
        <f ca="1">Параметры!BV$40</f>
        <v>мар.28</v>
      </c>
      <c r="BW4" s="272" t="str">
        <f ca="1">Параметры!BW$40</f>
        <v>апр.28</v>
      </c>
      <c r="BX4" s="272" t="str">
        <f ca="1">Параметры!BX$40</f>
        <v>май.28</v>
      </c>
      <c r="BY4" s="272" t="str">
        <f ca="1">Параметры!BY$40</f>
        <v>июн.28</v>
      </c>
      <c r="BZ4" s="272" t="str">
        <f ca="1">Параметры!BZ$40</f>
        <v>июл.28</v>
      </c>
      <c r="CA4" s="272" t="str">
        <f ca="1">Параметры!CA$40</f>
        <v>авг.28</v>
      </c>
      <c r="CB4" s="272" t="str">
        <f ca="1">Параметры!CB$40</f>
        <v>сен.28</v>
      </c>
      <c r="CC4" s="272" t="str">
        <f ca="1">Параметры!CC$40</f>
        <v>окт.28</v>
      </c>
      <c r="CD4" s="272" t="str">
        <f ca="1">Параметры!CD$40</f>
        <v>ноя.28</v>
      </c>
      <c r="CE4" s="272" t="str">
        <f ca="1">Параметры!CE$40</f>
        <v>дек.28</v>
      </c>
      <c r="CF4" s="272" t="str">
        <f ca="1">Параметры!CF$40</f>
        <v>янв.29</v>
      </c>
      <c r="CG4" s="272" t="str">
        <f ca="1">Параметры!CG$40</f>
        <v>фев.29</v>
      </c>
      <c r="CH4" s="272" t="str">
        <f ca="1">Параметры!CH$40</f>
        <v>мар.29</v>
      </c>
      <c r="CI4" s="272" t="str">
        <f ca="1">Параметры!CI$40</f>
        <v>апр.29</v>
      </c>
      <c r="CJ4" s="272" t="str">
        <f ca="1">Параметры!CJ$40</f>
        <v>май.29</v>
      </c>
      <c r="CK4" s="272" t="str">
        <f ca="1">Параметры!CK$40</f>
        <v>июн.29</v>
      </c>
      <c r="CL4" s="272" t="str">
        <f ca="1">Параметры!CL$40</f>
        <v>июл.29</v>
      </c>
      <c r="CM4" s="272" t="str">
        <f ca="1">Параметры!CM$40</f>
        <v>авг.29</v>
      </c>
      <c r="CN4" s="272" t="str">
        <f ca="1">Параметры!CN$40</f>
        <v>сен.29</v>
      </c>
      <c r="CO4" s="272" t="str">
        <f ca="1">Параметры!CO$40</f>
        <v>окт.29</v>
      </c>
      <c r="CP4" s="272" t="str">
        <f ca="1">Параметры!CP$40</f>
        <v>ноя.29</v>
      </c>
      <c r="CQ4" s="272" t="str">
        <f ca="1">Параметры!CQ$40</f>
        <v>дек.29</v>
      </c>
      <c r="CR4" s="272" t="str">
        <f ca="1">Параметры!CR$40</f>
        <v>янв.30</v>
      </c>
      <c r="CS4" s="272" t="str">
        <f ca="1">Параметры!CS$40</f>
        <v>фев.30</v>
      </c>
      <c r="CT4" s="272" t="str">
        <f ca="1">Параметры!CT$40</f>
        <v>мар.30</v>
      </c>
      <c r="CU4" s="272" t="str">
        <f ca="1">Параметры!CU$40</f>
        <v>апр.30</v>
      </c>
      <c r="CV4" s="272" t="str">
        <f ca="1">Параметры!CV$40</f>
        <v>май.30</v>
      </c>
      <c r="CW4" s="272" t="str">
        <f ca="1">Параметры!CW$40</f>
        <v>июн.30</v>
      </c>
      <c r="CX4" s="272" t="str">
        <f ca="1">Параметры!CX$40</f>
        <v>июл.30</v>
      </c>
      <c r="CY4" s="272" t="str">
        <f ca="1">Параметры!CY$40</f>
        <v>авг.30</v>
      </c>
      <c r="CZ4" s="272" t="str">
        <f ca="1">Параметры!CZ$40</f>
        <v>сен.30</v>
      </c>
      <c r="DA4" s="272" t="str">
        <f ca="1">Параметры!DA$40</f>
        <v>окт.30</v>
      </c>
      <c r="DB4" s="272" t="str">
        <f ca="1">Параметры!DB$40</f>
        <v>ноя.30</v>
      </c>
      <c r="DC4" s="272" t="str">
        <f ca="1">Параметры!DC$40</f>
        <v>дек.30</v>
      </c>
      <c r="DD4" s="272" t="str">
        <f ca="1">Параметры!DD$40</f>
        <v>янв.31</v>
      </c>
      <c r="DE4" s="272" t="str">
        <f ca="1">Параметры!DE$40</f>
        <v>фев.31</v>
      </c>
      <c r="DF4" s="272" t="str">
        <f ca="1">Параметры!DF$40</f>
        <v>мар.31</v>
      </c>
      <c r="DG4" s="272" t="str">
        <f ca="1">Параметры!DG$40</f>
        <v>апр.31</v>
      </c>
      <c r="DH4" s="272" t="str">
        <f ca="1">Параметры!DH$40</f>
        <v>май.31</v>
      </c>
      <c r="DI4" s="272" t="str">
        <f ca="1">Параметры!DI$40</f>
        <v>июн.31</v>
      </c>
      <c r="DJ4" s="272" t="str">
        <f ca="1">Параметры!DJ$40</f>
        <v>июл.31</v>
      </c>
      <c r="DK4" s="272" t="str">
        <f ca="1">Параметры!DK$40</f>
        <v>авг.31</v>
      </c>
      <c r="DL4" s="272" t="str">
        <f ca="1">Параметры!DL$40</f>
        <v>сен.31</v>
      </c>
      <c r="DM4" s="272" t="str">
        <f ca="1">Параметры!DM$40</f>
        <v>окт.31</v>
      </c>
      <c r="DN4" s="272" t="str">
        <f ca="1">Параметры!DN$40</f>
        <v>ноя.31</v>
      </c>
      <c r="DO4" s="272" t="str">
        <f ca="1">Параметры!DO$40</f>
        <v>дек.31</v>
      </c>
      <c r="DP4" s="272" t="str">
        <f ca="1">Параметры!DP$40</f>
        <v>янв.32</v>
      </c>
      <c r="DQ4" s="272" t="str">
        <f ca="1">Параметры!DQ$40</f>
        <v>фев.32</v>
      </c>
      <c r="DR4" s="272" t="str">
        <f ca="1">Параметры!DR$40</f>
        <v>мар.32</v>
      </c>
      <c r="DS4" s="272" t="str">
        <f ca="1">Параметры!DS$40</f>
        <v>апр.32</v>
      </c>
      <c r="DT4" s="272" t="str">
        <f ca="1">Параметры!DT$40</f>
        <v>май.32</v>
      </c>
      <c r="DU4" s="272" t="str">
        <f ca="1">Параметры!DU$40</f>
        <v>июн.32</v>
      </c>
      <c r="DV4" s="272" t="str">
        <f ca="1">Параметры!DV$40</f>
        <v>июл.32</v>
      </c>
    </row>
    <row r="5" spans="1:126" ht="13.5" thickTop="1" x14ac:dyDescent="0.2">
      <c r="A5"/>
      <c r="B5" s="220" t="e">
        <f>IF(AND(Chk_Sens&lt;&gt;"",Chk_Sens&lt;&gt;Chk_Result),Language!$A$1443,"")</f>
        <v>#REF!</v>
      </c>
      <c r="C5" s="17"/>
    </row>
    <row r="6" spans="1:126" customFormat="1" x14ac:dyDescent="0.2">
      <c r="A6" s="324" t="str">
        <f ca="1">Language!A$1444</f>
        <v>Объем продаж</v>
      </c>
      <c r="E6" t="s">
        <v>2925</v>
      </c>
      <c r="F6" t="s">
        <v>3330</v>
      </c>
    </row>
    <row r="7" spans="1:126" customFormat="1" x14ac:dyDescent="0.2">
      <c r="A7" t="str">
        <f ca="1">Language!$A$327</f>
        <v>Начальное значение</v>
      </c>
      <c r="B7" s="325">
        <v>0.8</v>
      </c>
    </row>
    <row r="8" spans="1:126" customFormat="1" x14ac:dyDescent="0.2">
      <c r="A8" t="str">
        <f ca="1">Language!$A$328</f>
        <v>Шаг изменения</v>
      </c>
      <c r="B8" s="325">
        <v>0.05</v>
      </c>
    </row>
    <row r="9" spans="1:126" customFormat="1" x14ac:dyDescent="0.2">
      <c r="A9" s="324" t="str">
        <f ca="1">Language!A$1451</f>
        <v>NPV проекта (FCFF)</v>
      </c>
      <c r="B9" s="256" t="str">
        <f ca="1">Language!$A$329</f>
        <v>Значение</v>
      </c>
      <c r="E9">
        <f>Анализ!$E$20</f>
        <v>0</v>
      </c>
      <c r="F9" t="s">
        <v>3331</v>
      </c>
    </row>
    <row r="10" spans="1:126" customFormat="1" x14ac:dyDescent="0.2">
      <c r="A10" s="257">
        <v>2078786.092401851</v>
      </c>
      <c r="B10" s="255">
        <f>B$7</f>
        <v>0.8</v>
      </c>
      <c r="C10" s="256" t="str">
        <f ca="1">Анализ!$C$20</f>
        <v>тыс. руб.</v>
      </c>
    </row>
    <row r="11" spans="1:126" customFormat="1" x14ac:dyDescent="0.2">
      <c r="A11" s="257">
        <v>2232312.0629699621</v>
      </c>
      <c r="B11" s="255">
        <f t="shared" ref="B11:B16" si="0">B10+B$8</f>
        <v>0.85000000000000009</v>
      </c>
      <c r="C11" s="256" t="str">
        <f ca="1">Анализ!$C$20</f>
        <v>тыс. руб.</v>
      </c>
    </row>
    <row r="12" spans="1:126" customFormat="1" x14ac:dyDescent="0.2">
      <c r="A12" s="257">
        <v>2385838.0335380705</v>
      </c>
      <c r="B12" s="255">
        <f t="shared" si="0"/>
        <v>0.90000000000000013</v>
      </c>
      <c r="C12" s="256" t="str">
        <f ca="1">Анализ!$C$20</f>
        <v>тыс. руб.</v>
      </c>
    </row>
    <row r="13" spans="1:126" customFormat="1" x14ac:dyDescent="0.2">
      <c r="A13" s="257">
        <v>2539354.2689672122</v>
      </c>
      <c r="B13" s="255">
        <f t="shared" si="0"/>
        <v>0.95000000000000018</v>
      </c>
      <c r="C13" s="256" t="str">
        <f ca="1">Анализ!$C$20</f>
        <v>тыс. руб.</v>
      </c>
    </row>
    <row r="14" spans="1:126" customFormat="1" x14ac:dyDescent="0.2">
      <c r="A14" s="257">
        <v>2692857.9603224373</v>
      </c>
      <c r="B14" s="255">
        <f t="shared" si="0"/>
        <v>1.0000000000000002</v>
      </c>
      <c r="C14" s="256" t="str">
        <f ca="1">Анализ!$C$20</f>
        <v>тыс. руб.</v>
      </c>
    </row>
    <row r="15" spans="1:126" customFormat="1" x14ac:dyDescent="0.2">
      <c r="A15" s="257">
        <v>2846361.6516776667</v>
      </c>
      <c r="B15" s="255">
        <f t="shared" si="0"/>
        <v>1.0500000000000003</v>
      </c>
      <c r="C15" s="256" t="str">
        <f ca="1">Анализ!$C$20</f>
        <v>тыс. руб.</v>
      </c>
    </row>
    <row r="16" spans="1:126" customFormat="1" x14ac:dyDescent="0.2">
      <c r="A16" s="257">
        <v>2999865.3430328956</v>
      </c>
      <c r="B16" s="255">
        <f t="shared" si="0"/>
        <v>1.1000000000000003</v>
      </c>
      <c r="C16" s="256" t="str">
        <f ca="1">Анализ!$C$20</f>
        <v>тыс. руб.</v>
      </c>
    </row>
    <row r="17" spans="1:6" customFormat="1" x14ac:dyDescent="0.2"/>
    <row r="18" spans="1:6" customFormat="1" x14ac:dyDescent="0.2">
      <c r="A18" s="356" t="str">
        <f ca="1">Language!A$1446</f>
        <v>Затраты на сырье и материалы</v>
      </c>
      <c r="E18" t="s">
        <v>2943</v>
      </c>
      <c r="F18" t="s">
        <v>3330</v>
      </c>
    </row>
    <row r="19" spans="1:6" customFormat="1" x14ac:dyDescent="0.2">
      <c r="A19" t="str">
        <f ca="1">Language!$A$327</f>
        <v>Начальное значение</v>
      </c>
      <c r="B19" s="325">
        <v>0.8</v>
      </c>
    </row>
    <row r="20" spans="1:6" customFormat="1" x14ac:dyDescent="0.2">
      <c r="A20" t="str">
        <f ca="1">Language!$A$328</f>
        <v>Шаг изменения</v>
      </c>
      <c r="B20" s="325">
        <v>0.05</v>
      </c>
    </row>
    <row r="21" spans="1:6" customFormat="1" x14ac:dyDescent="0.2">
      <c r="A21" s="356" t="str">
        <f ca="1">Language!A$1451</f>
        <v>NPV проекта (FCFF)</v>
      </c>
      <c r="B21" s="256" t="str">
        <f ca="1">Language!$A$329</f>
        <v>Значение</v>
      </c>
      <c r="E21">
        <f>Анализ!$E$20</f>
        <v>0</v>
      </c>
      <c r="F21" t="s">
        <v>3331</v>
      </c>
    </row>
    <row r="22" spans="1:6" customFormat="1" x14ac:dyDescent="0.2">
      <c r="A22" s="257">
        <v>5821649.1912231026</v>
      </c>
      <c r="B22" s="255">
        <f>B$19</f>
        <v>0.8</v>
      </c>
      <c r="C22" s="348" t="str">
        <f ca="1">Анализ!$C$20</f>
        <v>тыс. руб.</v>
      </c>
    </row>
    <row r="23" spans="1:6" customFormat="1" x14ac:dyDescent="0.2">
      <c r="A23" s="257">
        <v>5039545.5205692453</v>
      </c>
      <c r="B23" s="255">
        <f t="shared" ref="B23:B28" si="1">B22+B$20</f>
        <v>0.85000000000000009</v>
      </c>
      <c r="C23" s="348" t="str">
        <f ca="1">Анализ!$C$20</f>
        <v>тыс. руб.</v>
      </c>
    </row>
    <row r="24" spans="1:6" customFormat="1" x14ac:dyDescent="0.2">
      <c r="A24" s="257">
        <v>4257385.781208436</v>
      </c>
      <c r="B24" s="255">
        <f t="shared" si="1"/>
        <v>0.90000000000000013</v>
      </c>
      <c r="C24" s="348" t="str">
        <f ca="1">Анализ!$C$20</f>
        <v>тыс. руб.</v>
      </c>
    </row>
    <row r="25" spans="1:6" customFormat="1" x14ac:dyDescent="0.2">
      <c r="A25" s="257">
        <v>3475160.1447334806</v>
      </c>
      <c r="B25" s="255">
        <f t="shared" si="1"/>
        <v>0.95000000000000018</v>
      </c>
      <c r="C25" s="348" t="str">
        <f ca="1">Анализ!$C$20</f>
        <v>тыс. руб.</v>
      </c>
    </row>
    <row r="26" spans="1:6" customFormat="1" x14ac:dyDescent="0.2">
      <c r="A26" s="257">
        <v>2692857.9603224345</v>
      </c>
      <c r="B26" s="255">
        <f t="shared" si="1"/>
        <v>1.0000000000000002</v>
      </c>
      <c r="C26" s="348" t="str">
        <f ca="1">Анализ!$C$20</f>
        <v>тыс. руб.</v>
      </c>
    </row>
    <row r="27" spans="1:6" customFormat="1" x14ac:dyDescent="0.2">
      <c r="A27" s="257">
        <v>1910397.4587684986</v>
      </c>
      <c r="B27" s="255">
        <f t="shared" si="1"/>
        <v>1.0500000000000003</v>
      </c>
      <c r="C27" s="348" t="str">
        <f ca="1">Анализ!$C$20</f>
        <v>тыс. руб.</v>
      </c>
    </row>
    <row r="28" spans="1:6" customFormat="1" x14ac:dyDescent="0.2">
      <c r="A28" s="257">
        <v>1127581.9250077005</v>
      </c>
      <c r="B28" s="255">
        <f t="shared" si="1"/>
        <v>1.1000000000000003</v>
      </c>
      <c r="C28" s="348" t="str">
        <f ca="1">Анализ!$C$20</f>
        <v>тыс. руб.</v>
      </c>
    </row>
    <row r="29" spans="1:6" customFormat="1" x14ac:dyDescent="0.2"/>
    <row r="30" spans="1:6" customFormat="1" x14ac:dyDescent="0.2">
      <c r="A30" s="356" t="str">
        <f ca="1">Language!A$1445</f>
        <v>Цены продаж</v>
      </c>
      <c r="E30" t="s">
        <v>2949</v>
      </c>
      <c r="F30" t="s">
        <v>3330</v>
      </c>
    </row>
    <row r="31" spans="1:6" customFormat="1" x14ac:dyDescent="0.2">
      <c r="A31" t="str">
        <f ca="1">Language!$A$327</f>
        <v>Начальное значение</v>
      </c>
      <c r="B31" s="325">
        <v>0.8</v>
      </c>
    </row>
    <row r="32" spans="1:6" customFormat="1" x14ac:dyDescent="0.2">
      <c r="A32" t="str">
        <f ca="1">Language!$A$328</f>
        <v>Шаг изменения</v>
      </c>
      <c r="B32" s="325">
        <v>0.05</v>
      </c>
    </row>
    <row r="33" spans="1:126" customFormat="1" x14ac:dyDescent="0.2">
      <c r="A33" s="356" t="str">
        <f ca="1">Language!A$1451</f>
        <v>NPV проекта (FCFF)</v>
      </c>
      <c r="B33" s="256" t="str">
        <f ca="1">Language!$A$329</f>
        <v>Значение</v>
      </c>
      <c r="E33">
        <f>Анализ!$E$20</f>
        <v>0</v>
      </c>
      <c r="F33" t="s">
        <v>3331</v>
      </c>
    </row>
    <row r="34" spans="1:126" customFormat="1" x14ac:dyDescent="0.2">
      <c r="A34" s="257">
        <v>-1473250.6227902172</v>
      </c>
      <c r="B34" s="255">
        <f>B$31</f>
        <v>0.8</v>
      </c>
      <c r="C34" s="348" t="str">
        <f ca="1">Анализ!$C$20</f>
        <v>тыс. руб.</v>
      </c>
    </row>
    <row r="35" spans="1:126" customFormat="1" x14ac:dyDescent="0.2">
      <c r="A35" s="257">
        <v>-127592.73930640086</v>
      </c>
      <c r="B35" s="255">
        <f t="shared" ref="B35:B40" si="2">B34+B$32</f>
        <v>0.85000000000000009</v>
      </c>
      <c r="C35" s="348" t="str">
        <f ca="1">Анализ!$C$20</f>
        <v>тыс. руб.</v>
      </c>
    </row>
    <row r="36" spans="1:126" customFormat="1" x14ac:dyDescent="0.2">
      <c r="A36" s="257">
        <v>820131.5984542158</v>
      </c>
      <c r="B36" s="255">
        <f t="shared" si="2"/>
        <v>0.90000000000000013</v>
      </c>
      <c r="C36" s="348" t="str">
        <f ca="1">Анализ!$C$20</f>
        <v>тыс. руб.</v>
      </c>
    </row>
    <row r="37" spans="1:126" customFormat="1" x14ac:dyDescent="0.2">
      <c r="A37" s="257">
        <v>1756843.7721318786</v>
      </c>
      <c r="B37" s="255">
        <f t="shared" si="2"/>
        <v>0.95000000000000018</v>
      </c>
      <c r="C37" s="348" t="str">
        <f ca="1">Анализ!$C$20</f>
        <v>тыс. руб.</v>
      </c>
    </row>
    <row r="38" spans="1:126" customFormat="1" x14ac:dyDescent="0.2">
      <c r="A38" s="257">
        <v>2692857.960322442</v>
      </c>
      <c r="B38" s="255">
        <f t="shared" si="2"/>
        <v>1.0000000000000002</v>
      </c>
      <c r="C38" s="348" t="str">
        <f ca="1">Анализ!$C$20</f>
        <v>тыс. руб.</v>
      </c>
    </row>
    <row r="39" spans="1:126" customFormat="1" x14ac:dyDescent="0.2">
      <c r="A39" s="257">
        <v>3628645.6365400855</v>
      </c>
      <c r="B39" s="255">
        <f t="shared" si="2"/>
        <v>1.0500000000000003</v>
      </c>
      <c r="C39" s="348" t="str">
        <f ca="1">Анализ!$C$20</f>
        <v>тыс. руб.</v>
      </c>
    </row>
    <row r="40" spans="1:126" customFormat="1" x14ac:dyDescent="0.2">
      <c r="A40" s="257">
        <v>4564329.1185788801</v>
      </c>
      <c r="B40" s="255">
        <f t="shared" si="2"/>
        <v>1.1000000000000003</v>
      </c>
      <c r="C40" s="348" t="str">
        <f ca="1">Анализ!$C$20</f>
        <v>тыс. руб.</v>
      </c>
    </row>
    <row r="41" spans="1:126" customFormat="1" x14ac:dyDescent="0.2"/>
    <row r="42" spans="1:126" customFormat="1" x14ac:dyDescent="0.2">
      <c r="A42" s="356" t="str">
        <f ca="1">Language!A$1444</f>
        <v>Объем продаж</v>
      </c>
      <c r="E42" t="s">
        <v>2925</v>
      </c>
      <c r="F42" t="s">
        <v>3330</v>
      </c>
    </row>
    <row r="43" spans="1:126" customFormat="1" x14ac:dyDescent="0.2">
      <c r="A43" t="str">
        <f ca="1">Language!$A$327</f>
        <v>Начальное значение</v>
      </c>
      <c r="B43" s="325">
        <v>0.8</v>
      </c>
    </row>
    <row r="44" spans="1:126" customFormat="1" x14ac:dyDescent="0.2">
      <c r="A44" t="str">
        <f ca="1">Language!$A$328</f>
        <v>Шаг изменения</v>
      </c>
      <c r="B44" s="325">
        <v>0.05</v>
      </c>
    </row>
    <row r="45" spans="1:126" customFormat="1" x14ac:dyDescent="0.2">
      <c r="A45" s="356" t="str">
        <f ca="1">Language!A$1455</f>
        <v>Чистая прибыль</v>
      </c>
      <c r="B45" s="256" t="str">
        <f ca="1">Language!$A$329</f>
        <v>Значение</v>
      </c>
      <c r="E45" t="str">
        <f>Отчеты!$E$30</f>
        <v>PL22</v>
      </c>
      <c r="F45" t="s">
        <v>3468</v>
      </c>
    </row>
    <row r="46" spans="1:126" customFormat="1" x14ac:dyDescent="0.2">
      <c r="B46" s="255">
        <f>B$43</f>
        <v>0.8</v>
      </c>
      <c r="C46" s="348" t="str">
        <f ca="1">Отчеты!$C$30</f>
        <v>тыс. руб.</v>
      </c>
      <c r="F46" t="s">
        <v>693</v>
      </c>
      <c r="G46" s="357">
        <v>-1555.7000000000025</v>
      </c>
      <c r="H46" s="357">
        <v>-1043.1650450103591</v>
      </c>
      <c r="I46" s="357">
        <v>3878.739555015175</v>
      </c>
      <c r="J46" s="357">
        <v>9339.6591103302344</v>
      </c>
      <c r="K46" s="357">
        <v>14674.2209841195</v>
      </c>
      <c r="L46" s="357">
        <v>14821.240129703772</v>
      </c>
      <c r="M46" s="357">
        <v>15148.032835756187</v>
      </c>
      <c r="N46" s="357">
        <v>15805.881206542808</v>
      </c>
      <c r="O46" s="357">
        <v>28428.212782788367</v>
      </c>
      <c r="P46" s="357">
        <v>28755.469122435068</v>
      </c>
      <c r="Q46" s="357">
        <v>29672.516386906285</v>
      </c>
      <c r="R46" s="357">
        <v>29847.360179035299</v>
      </c>
      <c r="S46" s="357">
        <v>29663.406133333308</v>
      </c>
      <c r="T46" s="357">
        <v>29833.459916172178</v>
      </c>
      <c r="U46" s="357">
        <v>31728.927225959746</v>
      </c>
      <c r="V46" s="357">
        <v>18989.921482544622</v>
      </c>
      <c r="W46" s="357">
        <v>19099.179859346608</v>
      </c>
      <c r="X46" s="357">
        <v>19209.055998896976</v>
      </c>
      <c r="Y46" s="357">
        <v>19319.553394112274</v>
      </c>
      <c r="Z46" s="357">
        <v>19823.047749245787</v>
      </c>
      <c r="AA46" s="357">
        <v>32832.138344250103</v>
      </c>
      <c r="AB46" s="357">
        <v>33019.662627672922</v>
      </c>
      <c r="AC46" s="357">
        <v>33208.580533988963</v>
      </c>
      <c r="AD46" s="357">
        <v>33398.23139156773</v>
      </c>
      <c r="AE46" s="357">
        <v>33588.95456266743</v>
      </c>
      <c r="AF46" s="357">
        <v>33780.7561103033</v>
      </c>
      <c r="AG46" s="357">
        <v>33973.64213177732</v>
      </c>
      <c r="AH46" s="357">
        <v>20342.905986323942</v>
      </c>
      <c r="AI46" s="357">
        <v>20459.812449501253</v>
      </c>
      <c r="AJ46" s="357">
        <v>20577.379918818951</v>
      </c>
      <c r="AK46" s="357">
        <v>20695.612131700953</v>
      </c>
      <c r="AL46" s="357">
        <v>21234.351091693006</v>
      </c>
      <c r="AM46" s="357">
        <v>35154.078028347576</v>
      </c>
      <c r="AN46" s="357">
        <v>35354.729011609918</v>
      </c>
      <c r="AO46" s="357">
        <v>35556.514504702274</v>
      </c>
      <c r="AP46" s="357">
        <v>35759.440922309659</v>
      </c>
      <c r="AQ46" s="357">
        <v>35963.514715386569</v>
      </c>
      <c r="AR46" s="357">
        <v>36168.742371358603</v>
      </c>
      <c r="AS46" s="357">
        <v>36375.130414336498</v>
      </c>
      <c r="AT46" s="357">
        <v>21790.242738697547</v>
      </c>
      <c r="AU46" s="357">
        <v>21915.332654300364</v>
      </c>
      <c r="AV46" s="357">
        <v>22041.129846471031</v>
      </c>
      <c r="AW46" s="357">
        <v>22167.638314251773</v>
      </c>
      <c r="AX46" s="357">
        <v>22744.089001444863</v>
      </c>
      <c r="AY46" s="357">
        <v>37638.196823665268</v>
      </c>
      <c r="AZ46" s="357">
        <v>37852.893375752239</v>
      </c>
      <c r="BA46" s="357">
        <v>38068.803853364792</v>
      </c>
      <c r="BB46" s="357">
        <v>38285.935120205439</v>
      </c>
      <c r="BC46" s="357">
        <v>38504.294078797</v>
      </c>
      <c r="BD46" s="357">
        <v>38723.887670687072</v>
      </c>
      <c r="BE46" s="357">
        <v>38944.72287667483</v>
      </c>
      <c r="BF46" s="357">
        <v>23338.893063739873</v>
      </c>
      <c r="BG46" s="357">
        <v>23472.739273434003</v>
      </c>
      <c r="BH46" s="357">
        <v>23607.342269055829</v>
      </c>
      <c r="BI46" s="357">
        <v>23742.70632958442</v>
      </c>
      <c r="BJ46" s="357">
        <v>24359.508564876407</v>
      </c>
      <c r="BK46" s="357">
        <v>40296.203934653706</v>
      </c>
      <c r="BL46" s="357">
        <v>40525.929245391439</v>
      </c>
      <c r="BM46" s="357">
        <v>40756.953456435163</v>
      </c>
      <c r="BN46" s="357">
        <v>40989.283911951708</v>
      </c>
      <c r="BO46" s="357">
        <v>41222.927997646213</v>
      </c>
      <c r="BP46" s="357">
        <v>41457.893140966997</v>
      </c>
      <c r="BQ46" s="357">
        <v>41694.186811375221</v>
      </c>
      <c r="BR46" s="357">
        <v>24995.948911536623</v>
      </c>
      <c r="BS46" s="357">
        <v>25139.164355904762</v>
      </c>
      <c r="BT46" s="357">
        <v>25283.189561223047</v>
      </c>
      <c r="BU46" s="357">
        <v>25428.029105988651</v>
      </c>
      <c r="BV46" s="357">
        <v>26088.007497755738</v>
      </c>
      <c r="BW46" s="357">
        <v>43140.271543413008</v>
      </c>
      <c r="BX46" s="357">
        <v>43386.077625899197</v>
      </c>
      <c r="BY46" s="357">
        <v>43633.273531720406</v>
      </c>
      <c r="BZ46" s="357">
        <v>43881.86711912039</v>
      </c>
      <c r="CA46" s="357">
        <v>44131.866290817779</v>
      </c>
      <c r="CB46" s="357">
        <v>44383.2789941667</v>
      </c>
      <c r="CC46" s="357">
        <v>44636.113221498679</v>
      </c>
      <c r="CD46" s="357">
        <v>26768.998668677588</v>
      </c>
      <c r="CE46" s="357">
        <v>26922.239194154659</v>
      </c>
      <c r="CF46" s="357">
        <v>27076.34616383912</v>
      </c>
      <c r="CG46" s="357">
        <v>27231.324476747257</v>
      </c>
      <c r="CH46" s="357">
        <v>27937.501355927514</v>
      </c>
      <c r="CI46" s="357">
        <v>46183.423884783908</v>
      </c>
      <c r="CJ46" s="357">
        <v>46446.43639305175</v>
      </c>
      <c r="CK46" s="357">
        <v>46710.936012271093</v>
      </c>
      <c r="CL46" s="357">
        <v>46976.931150798409</v>
      </c>
      <c r="CM46" s="357">
        <v>47244.430264502254</v>
      </c>
      <c r="CN46" s="357">
        <v>47513.441857098005</v>
      </c>
      <c r="CO46" s="357">
        <v>47783.974480343182</v>
      </c>
      <c r="CP46" s="357">
        <v>28666.161908818409</v>
      </c>
      <c r="CQ46" s="357">
        <v>28830.129271075963</v>
      </c>
      <c r="CR46" s="357">
        <v>28995.023728641459</v>
      </c>
      <c r="CS46" s="357">
        <v>29160.850523443642</v>
      </c>
      <c r="CT46" s="357">
        <v>29916.459784179046</v>
      </c>
      <c r="CU46" s="357">
        <v>49439.596890055422</v>
      </c>
      <c r="CV46" s="357">
        <v>49721.020273895614</v>
      </c>
      <c r="CW46" s="357">
        <v>50004.034866463349</v>
      </c>
      <c r="CX46" s="357">
        <v>50288.649664681536</v>
      </c>
      <c r="CY46" s="357">
        <v>50574.873716351016</v>
      </c>
      <c r="CZ46" s="357">
        <v>50862.71612043096</v>
      </c>
      <c r="DA46" s="357">
        <v>51152.186027294483</v>
      </c>
      <c r="DB46" s="357">
        <v>30696.126575769063</v>
      </c>
      <c r="DC46" s="357">
        <v>30871.571653387848</v>
      </c>
      <c r="DD46" s="357">
        <v>31048.00872298584</v>
      </c>
      <c r="DE46" s="357">
        <v>31225.443393418227</v>
      </c>
      <c r="DF46" s="357">
        <v>32033.945302407967</v>
      </c>
      <c r="DG46" s="357">
        <v>52923.702005695552</v>
      </c>
      <c r="DH46" s="357">
        <v>53224.825026404651</v>
      </c>
      <c r="DI46" s="357">
        <v>53527.650640443273</v>
      </c>
      <c r="DJ46" s="357">
        <v>53832.188474545743</v>
      </c>
      <c r="DK46" s="357">
        <v>54138.44820983518</v>
      </c>
      <c r="DL46" s="357">
        <v>54446.439582182189</v>
      </c>
      <c r="DM46" s="357">
        <v>54756.172382547593</v>
      </c>
      <c r="DN46" s="357">
        <v>32868.188769400338</v>
      </c>
      <c r="DO46" s="357">
        <v>33055.9150024583</v>
      </c>
      <c r="DP46" s="357">
        <v>33244.702666925077</v>
      </c>
      <c r="DQ46" s="357">
        <v>33434.557764297002</v>
      </c>
      <c r="DR46" s="357">
        <v>34299.654806912666</v>
      </c>
      <c r="DS46" s="357">
        <v>56651.694479427417</v>
      </c>
      <c r="DT46" s="357">
        <v>56973.896111577204</v>
      </c>
      <c r="DU46" s="357">
        <v>57297.919518614108</v>
      </c>
      <c r="DV46" s="357">
        <v>57623.775001088434</v>
      </c>
    </row>
    <row r="47" spans="1:126" customFormat="1" x14ac:dyDescent="0.2">
      <c r="B47" s="255">
        <f t="shared" ref="B47:B52" si="3">B46+B$44</f>
        <v>0.85000000000000009</v>
      </c>
      <c r="C47" s="348" t="str">
        <f ca="1">Отчеты!$C$30</f>
        <v>тыс. руб.</v>
      </c>
      <c r="F47" t="s">
        <v>693</v>
      </c>
      <c r="G47" s="357">
        <v>-1539.5</v>
      </c>
      <c r="H47" s="357">
        <v>-994.29025354451221</v>
      </c>
      <c r="I47" s="357">
        <v>4379.8090777537909</v>
      </c>
      <c r="J47" s="357">
        <v>10235.972447243837</v>
      </c>
      <c r="K47" s="357">
        <v>15865.016276048678</v>
      </c>
      <c r="L47" s="357">
        <v>16032.098906682873</v>
      </c>
      <c r="M47" s="357">
        <v>16379.143912545023</v>
      </c>
      <c r="N47" s="357">
        <v>17054.738546194178</v>
      </c>
      <c r="O47" s="357">
        <v>30460.399586523319</v>
      </c>
      <c r="P47" s="357">
        <v>30799.146205812467</v>
      </c>
      <c r="Q47" s="357">
        <v>31727.748717638009</v>
      </c>
      <c r="R47" s="357">
        <v>31914.213092169492</v>
      </c>
      <c r="S47" s="357">
        <v>31741.945333333286</v>
      </c>
      <c r="T47" s="357">
        <v>31923.751479002531</v>
      </c>
      <c r="U47" s="357">
        <v>33831.037601188618</v>
      </c>
      <c r="V47" s="357">
        <v>20296.399226031586</v>
      </c>
      <c r="W47" s="357">
        <v>20413.044617940708</v>
      </c>
      <c r="X47" s="357">
        <v>20530.349539854407</v>
      </c>
      <c r="Y47" s="357">
        <v>20648.317720851235</v>
      </c>
      <c r="Z47" s="357">
        <v>21183.848364646652</v>
      </c>
      <c r="AA47" s="357">
        <v>35006.578224246477</v>
      </c>
      <c r="AB47" s="357">
        <v>35206.39710688615</v>
      </c>
      <c r="AC47" s="357">
        <v>35407.67912787362</v>
      </c>
      <c r="AD47" s="357">
        <v>35609.764008620819</v>
      </c>
      <c r="AE47" s="357">
        <v>35812.991506666644</v>
      </c>
      <c r="AF47" s="357">
        <v>36017.36808253167</v>
      </c>
      <c r="AG47" s="357">
        <v>36222.900233271837</v>
      </c>
      <c r="AH47" s="357">
        <v>21740.837171853134</v>
      </c>
      <c r="AI47" s="357">
        <v>21865.647741197266</v>
      </c>
      <c r="AJ47" s="357">
        <v>21991.164007644202</v>
      </c>
      <c r="AK47" s="357">
        <v>22117.389961310066</v>
      </c>
      <c r="AL47" s="357">
        <v>22690.407750171857</v>
      </c>
      <c r="AM47" s="357">
        <v>37480.728699944426</v>
      </c>
      <c r="AN47" s="357">
        <v>37694.534904368178</v>
      </c>
      <c r="AO47" s="357">
        <v>37909.550000155716</v>
      </c>
      <c r="AP47" s="357">
        <v>38125.780822558372</v>
      </c>
      <c r="AQ47" s="357">
        <v>38343.234245466592</v>
      </c>
      <c r="AR47" s="357">
        <v>38561.917181645149</v>
      </c>
      <c r="AS47" s="357">
        <v>38781.836582934178</v>
      </c>
      <c r="AT47" s="357">
        <v>23286.029107216869</v>
      </c>
      <c r="AU47" s="357">
        <v>23419.576416415031</v>
      </c>
      <c r="AV47" s="357">
        <v>23553.87882151403</v>
      </c>
      <c r="AW47" s="357">
        <v>23688.9405919358</v>
      </c>
      <c r="AX47" s="357">
        <v>24302.069626017215</v>
      </c>
      <c r="AY47" s="357">
        <v>40127.713042274561</v>
      </c>
      <c r="AZ47" s="357">
        <v>40356.485681007311</v>
      </c>
      <c r="BA47" s="357">
        <v>40586.551833501588</v>
      </c>
      <c r="BB47" s="357">
        <v>40817.918813472286</v>
      </c>
      <c r="BC47" s="357">
        <v>41050.593975982621</v>
      </c>
      <c r="BD47" s="357">
        <v>41284.584717689853</v>
      </c>
      <c r="BE47" s="357">
        <v>41519.898477071489</v>
      </c>
      <c r="BF47" s="357">
        <v>24939.384478053915</v>
      </c>
      <c r="BG47" s="357">
        <v>25082.280098895902</v>
      </c>
      <c r="BH47" s="357">
        <v>25225.983672353348</v>
      </c>
      <c r="BI47" s="357">
        <v>25370.499766703295</v>
      </c>
      <c r="BJ47" s="357">
        <v>26026.547833170385</v>
      </c>
      <c r="BK47" s="357">
        <v>42959.986288565538</v>
      </c>
      <c r="BL47" s="357">
        <v>43204.77301201268</v>
      </c>
      <c r="BM47" s="357">
        <v>43450.943795178573</v>
      </c>
      <c r="BN47" s="357">
        <v>43698.506463748592</v>
      </c>
      <c r="BO47" s="357">
        <v>43947.46888763475</v>
      </c>
      <c r="BP47" s="357">
        <v>44197.838981263078</v>
      </c>
      <c r="BQ47" s="357">
        <v>44449.624703802867</v>
      </c>
      <c r="BR47" s="357">
        <v>26708.474724852644</v>
      </c>
      <c r="BS47" s="357">
        <v>26861.373039151957</v>
      </c>
      <c r="BT47" s="357">
        <v>27015.135862751304</v>
      </c>
      <c r="BU47" s="357">
        <v>27169.768083707477</v>
      </c>
      <c r="BV47" s="357">
        <v>27871.739514827215</v>
      </c>
      <c r="BW47" s="357">
        <v>45990.518662100032</v>
      </c>
      <c r="BX47" s="357">
        <v>46252.440456185388</v>
      </c>
      <c r="BY47" s="357">
        <v>46515.843194173125</v>
      </c>
      <c r="BZ47" s="357">
        <v>46780.735249545804</v>
      </c>
      <c r="CA47" s="357">
        <v>47047.125043099644</v>
      </c>
      <c r="CB47" s="357">
        <v>47315.021043284927</v>
      </c>
      <c r="CC47" s="357">
        <v>47584.43176640389</v>
      </c>
      <c r="CD47" s="357">
        <v>28601.401288925779</v>
      </c>
      <c r="CE47" s="357">
        <v>28765.002485220051</v>
      </c>
      <c r="CF47" s="357">
        <v>28929.528706478741</v>
      </c>
      <c r="CG47" s="357">
        <v>29094.985182900349</v>
      </c>
      <c r="CH47" s="357">
        <v>29846.094614195528</v>
      </c>
      <c r="CI47" s="357">
        <v>49233.188301781927</v>
      </c>
      <c r="CJ47" s="357">
        <v>49513.444621448747</v>
      </c>
      <c r="CK47" s="357">
        <v>49795.285551101762</v>
      </c>
      <c r="CL47" s="357">
        <v>50078.720050347314</v>
      </c>
      <c r="CM47" s="357">
        <v>50363.757129453166</v>
      </c>
      <c r="CN47" s="357">
        <v>50650.405849645249</v>
      </c>
      <c r="CO47" s="357">
        <v>50938.675323382384</v>
      </c>
      <c r="CP47" s="357">
        <v>30626.832712483963</v>
      </c>
      <c r="CQ47" s="357">
        <v>30801.885992525302</v>
      </c>
      <c r="CR47" s="357">
        <v>30977.929049259437</v>
      </c>
      <c r="CS47" s="357">
        <v>31154.967479036823</v>
      </c>
      <c r="CT47" s="357">
        <v>31958.654570528779</v>
      </c>
      <c r="CU47" s="357">
        <v>52702.844816233752</v>
      </c>
      <c r="CV47" s="357">
        <v>53002.71907828674</v>
      </c>
      <c r="CW47" s="357">
        <v>53304.28887301233</v>
      </c>
      <c r="CX47" s="357">
        <v>53607.563787204665</v>
      </c>
      <c r="CY47" s="357">
        <v>53912.55346184536</v>
      </c>
      <c r="CZ47" s="357">
        <v>54219.267592457021</v>
      </c>
      <c r="DA47" s="357">
        <v>54527.715929352576</v>
      </c>
      <c r="DB47" s="357">
        <v>32794.04433569128</v>
      </c>
      <c r="DC47" s="357">
        <v>32981.351345341362</v>
      </c>
      <c r="DD47" s="357">
        <v>33169.71741603515</v>
      </c>
      <c r="DE47" s="357">
        <v>33359.148535911678</v>
      </c>
      <c r="DF47" s="357">
        <v>34219.093723793107</v>
      </c>
      <c r="DG47" s="357">
        <v>56415.377286706724</v>
      </c>
      <c r="DH47" s="357">
        <v>56736.242747091295</v>
      </c>
      <c r="DI47" s="357">
        <v>57058.92242745946</v>
      </c>
      <c r="DJ47" s="357">
        <v>57383.426585633235</v>
      </c>
      <c r="DK47" s="357">
        <v>57709.765537508079</v>
      </c>
      <c r="DL47" s="357">
        <v>58037.949657262303</v>
      </c>
      <c r="DM47" s="357">
        <v>58367.989377746475</v>
      </c>
      <c r="DN47" s="357">
        <v>35112.960772522987</v>
      </c>
      <c r="DO47" s="357">
        <v>35313.379272836246</v>
      </c>
      <c r="DP47" s="357">
        <v>35514.930968506589</v>
      </c>
      <c r="DQ47" s="357">
        <v>35717.622266746286</v>
      </c>
      <c r="DR47" s="357">
        <v>36637.763617795121</v>
      </c>
      <c r="DS47" s="357">
        <v>60387.787030115564</v>
      </c>
      <c r="DT47" s="357">
        <v>60731.113072724605</v>
      </c>
      <c r="DU47" s="357">
        <v>61076.380330711894</v>
      </c>
      <c r="DV47" s="357">
        <v>61423.599779967408</v>
      </c>
    </row>
    <row r="48" spans="1:126" customFormat="1" x14ac:dyDescent="0.2">
      <c r="B48" s="255">
        <f t="shared" si="3"/>
        <v>0.90000000000000013</v>
      </c>
      <c r="C48" s="348" t="str">
        <f ca="1">Отчеты!$C$30</f>
        <v>тыс. руб.</v>
      </c>
      <c r="F48" t="s">
        <v>693</v>
      </c>
      <c r="G48" s="357">
        <v>-1523.3000000000029</v>
      </c>
      <c r="H48" s="357">
        <v>-945.41546207868521</v>
      </c>
      <c r="I48" s="357">
        <v>4880.8786004923413</v>
      </c>
      <c r="J48" s="357">
        <v>11132.285784157451</v>
      </c>
      <c r="K48" s="357">
        <v>17055.811567977671</v>
      </c>
      <c r="L48" s="357">
        <v>17242.957683662185</v>
      </c>
      <c r="M48" s="357">
        <v>17610.254989333625</v>
      </c>
      <c r="N48" s="357">
        <v>18303.595885845829</v>
      </c>
      <c r="O48" s="357">
        <v>32492.58639025825</v>
      </c>
      <c r="P48" s="357">
        <v>32842.823289190404</v>
      </c>
      <c r="Q48" s="357">
        <v>33782.981048369867</v>
      </c>
      <c r="R48" s="357">
        <v>33981.066005304245</v>
      </c>
      <c r="S48" s="357">
        <v>33820.484533333518</v>
      </c>
      <c r="T48" s="357">
        <v>34014.043041832047</v>
      </c>
      <c r="U48" s="357">
        <v>35933.147976417538</v>
      </c>
      <c r="V48" s="357">
        <v>21602.876969518227</v>
      </c>
      <c r="W48" s="357">
        <v>21726.909376534368</v>
      </c>
      <c r="X48" s="357">
        <v>21851.643080812166</v>
      </c>
      <c r="Y48" s="357">
        <v>21977.082047589036</v>
      </c>
      <c r="Z48" s="357">
        <v>22544.648980047474</v>
      </c>
      <c r="AA48" s="357">
        <v>37181.018104243551</v>
      </c>
      <c r="AB48" s="357">
        <v>37393.131586100142</v>
      </c>
      <c r="AC48" s="357">
        <v>37606.777721756676</v>
      </c>
      <c r="AD48" s="357">
        <v>37821.296625675794</v>
      </c>
      <c r="AE48" s="357">
        <v>38037.028450666672</v>
      </c>
      <c r="AF48" s="357">
        <v>38253.980054760737</v>
      </c>
      <c r="AG48" s="357">
        <v>38472.15833476554</v>
      </c>
      <c r="AH48" s="357">
        <v>23138.768357385288</v>
      </c>
      <c r="AI48" s="357">
        <v>23271.483032891068</v>
      </c>
      <c r="AJ48" s="357">
        <v>23404.948096470172</v>
      </c>
      <c r="AK48" s="357">
        <v>23539.167790919924</v>
      </c>
      <c r="AL48" s="357">
        <v>24146.464408651496</v>
      </c>
      <c r="AM48" s="357">
        <v>39807.379371540505</v>
      </c>
      <c r="AN48" s="357">
        <v>40034.34079712713</v>
      </c>
      <c r="AO48" s="357">
        <v>40262.585495612191</v>
      </c>
      <c r="AP48" s="357">
        <v>40492.120722806329</v>
      </c>
      <c r="AQ48" s="357">
        <v>40722.953775546594</v>
      </c>
      <c r="AR48" s="357">
        <v>40955.091991928712</v>
      </c>
      <c r="AS48" s="357">
        <v>41188.542751533307</v>
      </c>
      <c r="AT48" s="357">
        <v>24781.815475734682</v>
      </c>
      <c r="AU48" s="357">
        <v>24923.820178527465</v>
      </c>
      <c r="AV48" s="357">
        <v>25066.627796557004</v>
      </c>
      <c r="AW48" s="357">
        <v>25210.242869618403</v>
      </c>
      <c r="AX48" s="357">
        <v>25860.050250589637</v>
      </c>
      <c r="AY48" s="357">
        <v>42617.229260879358</v>
      </c>
      <c r="AZ48" s="357">
        <v>42860.077986259435</v>
      </c>
      <c r="BA48" s="357">
        <v>43104.299813639875</v>
      </c>
      <c r="BB48" s="357">
        <v>43349.90250673471</v>
      </c>
      <c r="BC48" s="357">
        <v>43596.893873169756</v>
      </c>
      <c r="BD48" s="357">
        <v>43845.281764695465</v>
      </c>
      <c r="BE48" s="357">
        <v>44095.074077474055</v>
      </c>
      <c r="BF48" s="357">
        <v>26539.875892370961</v>
      </c>
      <c r="BG48" s="357">
        <v>26691.820924357802</v>
      </c>
      <c r="BH48" s="357">
        <v>26844.625075649335</v>
      </c>
      <c r="BI48" s="357">
        <v>26998.293203825102</v>
      </c>
      <c r="BJ48" s="357">
        <v>27693.587101464269</v>
      </c>
      <c r="BK48" s="357">
        <v>45623.768642477415</v>
      </c>
      <c r="BL48" s="357">
        <v>45883.616778630967</v>
      </c>
      <c r="BM48" s="357">
        <v>46144.934133924937</v>
      </c>
      <c r="BN48" s="357">
        <v>46407.729015542529</v>
      </c>
      <c r="BO48" s="357">
        <v>46672.009777620377</v>
      </c>
      <c r="BP48" s="357">
        <v>46937.784821557507</v>
      </c>
      <c r="BQ48" s="357">
        <v>47205.062596233562</v>
      </c>
      <c r="BR48" s="357">
        <v>28421.000538167289</v>
      </c>
      <c r="BS48" s="357">
        <v>28583.581722397656</v>
      </c>
      <c r="BT48" s="357">
        <v>28747.082164276555</v>
      </c>
      <c r="BU48" s="357">
        <v>28911.5070614262</v>
      </c>
      <c r="BV48" s="357">
        <v>29655.471531900064</v>
      </c>
      <c r="BW48" s="357">
        <v>48840.765780779606</v>
      </c>
      <c r="BX48" s="357">
        <v>49118.803286471491</v>
      </c>
      <c r="BY48" s="357">
        <v>49398.412856634692</v>
      </c>
      <c r="BZ48" s="357">
        <v>49679.603379962369</v>
      </c>
      <c r="CA48" s="357">
        <v>49962.383795390459</v>
      </c>
      <c r="CB48" s="357">
        <v>50246.763092399982</v>
      </c>
      <c r="CC48" s="357">
        <v>50532.750311300071</v>
      </c>
      <c r="CD48" s="357">
        <v>30433.803909179936</v>
      </c>
      <c r="CE48" s="357">
        <v>30607.765776294411</v>
      </c>
      <c r="CF48" s="357">
        <v>30782.711249106371</v>
      </c>
      <c r="CG48" s="357">
        <v>30958.645889062384</v>
      </c>
      <c r="CH48" s="357">
        <v>31754.687872466566</v>
      </c>
      <c r="CI48" s="357">
        <v>52282.952718773849</v>
      </c>
      <c r="CJ48" s="357">
        <v>52580.452849851703</v>
      </c>
      <c r="CK48" s="357">
        <v>52879.63508993257</v>
      </c>
      <c r="CL48" s="357">
        <v>53180.508949893141</v>
      </c>
      <c r="CM48" s="357">
        <v>53483.083994404078</v>
      </c>
      <c r="CN48" s="357">
        <v>53787.369842198401</v>
      </c>
      <c r="CO48" s="357">
        <v>54093.376166430535</v>
      </c>
      <c r="CP48" s="357">
        <v>32587.503516149569</v>
      </c>
      <c r="CQ48" s="357">
        <v>32773.642713971596</v>
      </c>
      <c r="CR48" s="357">
        <v>32960.834369877433</v>
      </c>
      <c r="CS48" s="357">
        <v>33149.084434626981</v>
      </c>
      <c r="CT48" s="357">
        <v>34000.849356875624</v>
      </c>
      <c r="CU48" s="357">
        <v>55966.09274241815</v>
      </c>
      <c r="CV48" s="357">
        <v>56284.417882680988</v>
      </c>
      <c r="CW48" s="357">
        <v>56604.54287956121</v>
      </c>
      <c r="CX48" s="357">
        <v>56926.477909722031</v>
      </c>
      <c r="CY48" s="357">
        <v>57250.233207339697</v>
      </c>
      <c r="CZ48" s="357">
        <v>57575.819064485971</v>
      </c>
      <c r="DA48" s="357">
        <v>57903.245831407643</v>
      </c>
      <c r="DB48" s="357">
        <v>34891.96209561338</v>
      </c>
      <c r="DC48" s="357">
        <v>35091.131037277017</v>
      </c>
      <c r="DD48" s="357">
        <v>35291.426109102322</v>
      </c>
      <c r="DE48" s="357">
        <v>35492.853678384272</v>
      </c>
      <c r="DF48" s="357">
        <v>36404.242145187091</v>
      </c>
      <c r="DG48" s="357">
        <v>59907.052567723811</v>
      </c>
      <c r="DH48" s="357">
        <v>60247.660467798705</v>
      </c>
      <c r="DI48" s="357">
        <v>60590.194214457901</v>
      </c>
      <c r="DJ48" s="357">
        <v>60934.664696732652</v>
      </c>
      <c r="DK48" s="357">
        <v>61281.082865192941</v>
      </c>
      <c r="DL48" s="357">
        <v>61629.45973232761</v>
      </c>
      <c r="DM48" s="357">
        <v>61979.806372939587</v>
      </c>
      <c r="DN48" s="357">
        <v>37357.732775639677</v>
      </c>
      <c r="DO48" s="357">
        <v>37570.843543226074</v>
      </c>
      <c r="DP48" s="357">
        <v>37785.159270076125</v>
      </c>
      <c r="DQ48" s="357">
        <v>38000.686769210479</v>
      </c>
      <c r="DR48" s="357">
        <v>38975.872428683586</v>
      </c>
      <c r="DS48" s="357">
        <v>64123.879580794674</v>
      </c>
      <c r="DT48" s="357">
        <v>64488.330033884071</v>
      </c>
      <c r="DU48" s="357">
        <v>64854.841142815734</v>
      </c>
      <c r="DV48" s="357">
        <v>65223.424558837476</v>
      </c>
    </row>
    <row r="49" spans="1:126" customFormat="1" x14ac:dyDescent="0.2">
      <c r="B49" s="255">
        <f t="shared" si="3"/>
        <v>0.95000000000000018</v>
      </c>
      <c r="C49" s="348" t="str">
        <f ca="1">Отчеты!$C$30</f>
        <v>тыс. руб.</v>
      </c>
      <c r="F49" t="s">
        <v>693</v>
      </c>
      <c r="G49" s="357">
        <v>-1507.1000000000004</v>
      </c>
      <c r="H49" s="357">
        <v>-896.54067061285093</v>
      </c>
      <c r="I49" s="357">
        <v>5381.9481232309008</v>
      </c>
      <c r="J49" s="357">
        <v>12028.599121071089</v>
      </c>
      <c r="K49" s="357">
        <v>18246.606859906828</v>
      </c>
      <c r="L49" s="357">
        <v>18453.81646064145</v>
      </c>
      <c r="M49" s="357">
        <v>18841.366066122486</v>
      </c>
      <c r="N49" s="357">
        <v>19552.453225497386</v>
      </c>
      <c r="O49" s="357">
        <v>34524.773193992762</v>
      </c>
      <c r="P49" s="357">
        <v>34886.500372567963</v>
      </c>
      <c r="Q49" s="357">
        <v>35838.21337910201</v>
      </c>
      <c r="R49" s="357">
        <v>36047.918918439187</v>
      </c>
      <c r="S49" s="357">
        <v>35899.023733333328</v>
      </c>
      <c r="T49" s="357">
        <v>36104.334604662683</v>
      </c>
      <c r="U49" s="357">
        <v>38035.258351645643</v>
      </c>
      <c r="V49" s="357">
        <v>22909.354713004825</v>
      </c>
      <c r="W49" s="357">
        <v>23040.774135128049</v>
      </c>
      <c r="X49" s="357">
        <v>23172.936621770339</v>
      </c>
      <c r="Y49" s="357">
        <v>23305.846374327601</v>
      </c>
      <c r="Z49" s="357">
        <v>23905.44959544827</v>
      </c>
      <c r="AA49" s="357">
        <v>39355.457984238761</v>
      </c>
      <c r="AB49" s="357">
        <v>39579.866065314185</v>
      </c>
      <c r="AC49" s="357">
        <v>39805.876315639078</v>
      </c>
      <c r="AD49" s="357">
        <v>40032.829242729902</v>
      </c>
      <c r="AE49" s="357">
        <v>40261.06539466812</v>
      </c>
      <c r="AF49" s="357">
        <v>40490.592026987542</v>
      </c>
      <c r="AG49" s="357">
        <v>40721.416436261614</v>
      </c>
      <c r="AH49" s="357">
        <v>24536.699542915205</v>
      </c>
      <c r="AI49" s="357">
        <v>24677.318324586315</v>
      </c>
      <c r="AJ49" s="357">
        <v>24818.732185295397</v>
      </c>
      <c r="AK49" s="357">
        <v>24960.945620530525</v>
      </c>
      <c r="AL49" s="357">
        <v>25602.521067128881</v>
      </c>
      <c r="AM49" s="357">
        <v>42134.030043136561</v>
      </c>
      <c r="AN49" s="357">
        <v>42374.146689886154</v>
      </c>
      <c r="AO49" s="357">
        <v>42615.620991067844</v>
      </c>
      <c r="AP49" s="357">
        <v>42858.46062305208</v>
      </c>
      <c r="AQ49" s="357">
        <v>43102.673305628137</v>
      </c>
      <c r="AR49" s="357">
        <v>43348.266802211547</v>
      </c>
      <c r="AS49" s="357">
        <v>43595.248920132428</v>
      </c>
      <c r="AT49" s="357">
        <v>26277.601844252487</v>
      </c>
      <c r="AU49" s="357">
        <v>26428.063940641412</v>
      </c>
      <c r="AV49" s="357">
        <v>26579.376771600033</v>
      </c>
      <c r="AW49" s="357">
        <v>26731.545147299454</v>
      </c>
      <c r="AX49" s="357">
        <v>27418.030875163524</v>
      </c>
      <c r="AY49" s="357">
        <v>45106.74547949012</v>
      </c>
      <c r="AZ49" s="357">
        <v>45363.670291509989</v>
      </c>
      <c r="BA49" s="357">
        <v>45622.04779377667</v>
      </c>
      <c r="BB49" s="357">
        <v>45881.886200002955</v>
      </c>
      <c r="BC49" s="357">
        <v>46143.193770353886</v>
      </c>
      <c r="BD49" s="357">
        <v>46405.978811699759</v>
      </c>
      <c r="BE49" s="357">
        <v>46670.249677873646</v>
      </c>
      <c r="BF49" s="357">
        <v>28140.367306685075</v>
      </c>
      <c r="BG49" s="357">
        <v>28301.361749816697</v>
      </c>
      <c r="BH49" s="357">
        <v>28463.266478942387</v>
      </c>
      <c r="BI49" s="357">
        <v>28626.086640945443</v>
      </c>
      <c r="BJ49" s="357">
        <v>29360.626369756781</v>
      </c>
      <c r="BK49" s="357">
        <v>48287.55099638924</v>
      </c>
      <c r="BL49" s="357">
        <v>48562.460545250695</v>
      </c>
      <c r="BM49" s="357">
        <v>48838.924472672792</v>
      </c>
      <c r="BN49" s="357">
        <v>49116.95156733795</v>
      </c>
      <c r="BO49" s="357">
        <v>49396.550667611962</v>
      </c>
      <c r="BP49" s="357">
        <v>49677.730661852023</v>
      </c>
      <c r="BQ49" s="357">
        <v>49960.500488659694</v>
      </c>
      <c r="BR49" s="357">
        <v>30133.52635148475</v>
      </c>
      <c r="BS49" s="357">
        <v>30305.790405640419</v>
      </c>
      <c r="BT49" s="357">
        <v>30479.028465800315</v>
      </c>
      <c r="BU49" s="357">
        <v>30653.246039147933</v>
      </c>
      <c r="BV49" s="357">
        <v>31439.203548976035</v>
      </c>
      <c r="BW49" s="357">
        <v>51691.012899466768</v>
      </c>
      <c r="BX49" s="357">
        <v>51985.166116748696</v>
      </c>
      <c r="BY49" s="357">
        <v>52280.982519096302</v>
      </c>
      <c r="BZ49" s="357">
        <v>52578.471510378833</v>
      </c>
      <c r="CA49" s="357">
        <v>52877.642547678282</v>
      </c>
      <c r="CB49" s="357">
        <v>53178.505141515212</v>
      </c>
      <c r="CC49" s="357">
        <v>53481.068856196398</v>
      </c>
      <c r="CD49" s="357">
        <v>32266.206529419189</v>
      </c>
      <c r="CE49" s="357">
        <v>32450.529067365675</v>
      </c>
      <c r="CF49" s="357">
        <v>32635.89379174299</v>
      </c>
      <c r="CG49" s="357">
        <v>32822.30659521855</v>
      </c>
      <c r="CH49" s="357">
        <v>33663.28113073756</v>
      </c>
      <c r="CI49" s="357">
        <v>55332.717135762832</v>
      </c>
      <c r="CJ49" s="357">
        <v>55647.461078260661</v>
      </c>
      <c r="CK49" s="357">
        <v>55963.984628766266</v>
      </c>
      <c r="CL49" s="357">
        <v>56282.297849438983</v>
      </c>
      <c r="CM49" s="357">
        <v>56602.410859346142</v>
      </c>
      <c r="CN49" s="357">
        <v>56924.33383475458</v>
      </c>
      <c r="CO49" s="357">
        <v>57248.077009466666</v>
      </c>
      <c r="CP49" s="357">
        <v>34548.17431981815</v>
      </c>
      <c r="CQ49" s="357">
        <v>34745.399435417887</v>
      </c>
      <c r="CR49" s="357">
        <v>34943.739690495364</v>
      </c>
      <c r="CS49" s="357">
        <v>35143.201390217277</v>
      </c>
      <c r="CT49" s="357">
        <v>36043.044143222462</v>
      </c>
      <c r="CU49" s="357">
        <v>59229.340668599565</v>
      </c>
      <c r="CV49" s="357">
        <v>59566.116687066155</v>
      </c>
      <c r="CW49" s="357">
        <v>59904.796886110133</v>
      </c>
      <c r="CX49" s="357">
        <v>60245.392032230309</v>
      </c>
      <c r="CY49" s="357">
        <v>60587.91295283693</v>
      </c>
      <c r="CZ49" s="357">
        <v>60932.370536526883</v>
      </c>
      <c r="DA49" s="357">
        <v>61278.775733462753</v>
      </c>
      <c r="DB49" s="357">
        <v>36989.879855526589</v>
      </c>
      <c r="DC49" s="357">
        <v>37200.910729233539</v>
      </c>
      <c r="DD49" s="357">
        <v>37413.134802166605</v>
      </c>
      <c r="DE49" s="357">
        <v>37626.558820862825</v>
      </c>
      <c r="DF49" s="357">
        <v>38589.390566578193</v>
      </c>
      <c r="DG49" s="357">
        <v>63398.727848737872</v>
      </c>
      <c r="DH49" s="357">
        <v>63759.078188497318</v>
      </c>
      <c r="DI49" s="357">
        <v>64121.466001477165</v>
      </c>
      <c r="DJ49" s="357">
        <v>64485.902807826198</v>
      </c>
      <c r="DK49" s="357">
        <v>64852.400192874869</v>
      </c>
      <c r="DL49" s="357">
        <v>65220.969807404748</v>
      </c>
      <c r="DM49" s="357">
        <v>65591.623368144385</v>
      </c>
      <c r="DN49" s="357">
        <v>39602.504778756418</v>
      </c>
      <c r="DO49" s="357">
        <v>39828.307813610081</v>
      </c>
      <c r="DP49" s="357">
        <v>40055.387571651627</v>
      </c>
      <c r="DQ49" s="357">
        <v>40283.751271659814</v>
      </c>
      <c r="DR49" s="357">
        <v>41313.981239578061</v>
      </c>
      <c r="DS49" s="357">
        <v>67859.972131479735</v>
      </c>
      <c r="DT49" s="357">
        <v>68245.546995025565</v>
      </c>
      <c r="DU49" s="357">
        <v>68633.301954907613</v>
      </c>
      <c r="DV49" s="357">
        <v>69023.249337707457</v>
      </c>
    </row>
    <row r="50" spans="1:126" customFormat="1" x14ac:dyDescent="0.2">
      <c r="B50" s="255">
        <f t="shared" si="3"/>
        <v>1.0000000000000002</v>
      </c>
      <c r="C50" s="348" t="str">
        <f ca="1">Отчеты!$C$30</f>
        <v>тыс. руб.</v>
      </c>
      <c r="F50" t="s">
        <v>693</v>
      </c>
      <c r="G50" s="357">
        <v>-1490.9000000000015</v>
      </c>
      <c r="H50" s="357">
        <v>-847.66587914703848</v>
      </c>
      <c r="I50" s="357">
        <v>5883.0176459695704</v>
      </c>
      <c r="J50" s="357">
        <v>12924.912457984656</v>
      </c>
      <c r="K50" s="357">
        <v>19437.402151836031</v>
      </c>
      <c r="L50" s="357">
        <v>19664.675237620526</v>
      </c>
      <c r="M50" s="357">
        <v>20072.477142911255</v>
      </c>
      <c r="N50" s="357">
        <v>20801.310565149128</v>
      </c>
      <c r="O50" s="357">
        <v>36556.959997727812</v>
      </c>
      <c r="P50" s="357">
        <v>36930.177455945341</v>
      </c>
      <c r="Q50" s="357">
        <v>37893.445709833868</v>
      </c>
      <c r="R50" s="357">
        <v>38114.771831573358</v>
      </c>
      <c r="S50" s="357">
        <v>37977.562933333676</v>
      </c>
      <c r="T50" s="357">
        <v>38194.626167492519</v>
      </c>
      <c r="U50" s="357">
        <v>40137.368726874236</v>
      </c>
      <c r="V50" s="357">
        <v>24215.832456491466</v>
      </c>
      <c r="W50" s="357">
        <v>24354.638893721381</v>
      </c>
      <c r="X50" s="357">
        <v>24494.230162728913</v>
      </c>
      <c r="Y50" s="357">
        <v>24634.610701066165</v>
      </c>
      <c r="Z50" s="357">
        <v>25266.250210848695</v>
      </c>
      <c r="AA50" s="357">
        <v>41529.897864236213</v>
      </c>
      <c r="AB50" s="357">
        <v>41766.600544528155</v>
      </c>
      <c r="AC50" s="357">
        <v>42004.974909522221</v>
      </c>
      <c r="AD50" s="357">
        <v>42244.361859783407</v>
      </c>
      <c r="AE50" s="357">
        <v>42485.102338666635</v>
      </c>
      <c r="AF50" s="357">
        <v>42727.203999218145</v>
      </c>
      <c r="AG50" s="357">
        <v>42970.674537756153</v>
      </c>
      <c r="AH50" s="357">
        <v>25934.630728445867</v>
      </c>
      <c r="AI50" s="357">
        <v>26083.153616283005</v>
      </c>
      <c r="AJ50" s="357">
        <v>26232.516274119902</v>
      </c>
      <c r="AK50" s="357">
        <v>26382.723450140409</v>
      </c>
      <c r="AL50" s="357">
        <v>27058.577725608524</v>
      </c>
      <c r="AM50" s="357">
        <v>44460.680714731876</v>
      </c>
      <c r="AN50" s="357">
        <v>44713.952582645114</v>
      </c>
      <c r="AO50" s="357">
        <v>44968.656486522101</v>
      </c>
      <c r="AP50" s="357">
        <v>45224.8005233023</v>
      </c>
      <c r="AQ50" s="357">
        <v>45482.392835706625</v>
      </c>
      <c r="AR50" s="357">
        <v>45741.441612497365</v>
      </c>
      <c r="AS50" s="357">
        <v>46001.955088731578</v>
      </c>
      <c r="AT50" s="357">
        <v>27773.388212768856</v>
      </c>
      <c r="AU50" s="357">
        <v>27932.307702755334</v>
      </c>
      <c r="AV50" s="357">
        <v>28092.12574664161</v>
      </c>
      <c r="AW50" s="357">
        <v>28252.847424983454</v>
      </c>
      <c r="AX50" s="357">
        <v>28976.011499734384</v>
      </c>
      <c r="AY50" s="357">
        <v>47596.261698096503</v>
      </c>
      <c r="AZ50" s="357">
        <v>47867.262596763576</v>
      </c>
      <c r="BA50" s="357">
        <v>48139.795773911974</v>
      </c>
      <c r="BB50" s="357">
        <v>48413.869893268311</v>
      </c>
      <c r="BC50" s="357">
        <v>48689.493667539507</v>
      </c>
      <c r="BD50" s="357">
        <v>48966.675858700975</v>
      </c>
      <c r="BE50" s="357">
        <v>49245.425278276169</v>
      </c>
      <c r="BF50" s="357">
        <v>29740.858720996115</v>
      </c>
      <c r="BG50" s="357">
        <v>29910.902575281529</v>
      </c>
      <c r="BH50" s="357">
        <v>30081.907882241376</v>
      </c>
      <c r="BI50" s="357">
        <v>30253.880078067275</v>
      </c>
      <c r="BJ50" s="357">
        <v>31027.665638046241</v>
      </c>
      <c r="BK50" s="357">
        <v>50951.333350299581</v>
      </c>
      <c r="BL50" s="357">
        <v>51241.304311868982</v>
      </c>
      <c r="BM50" s="357">
        <v>51532.91481142219</v>
      </c>
      <c r="BN50" s="357">
        <v>51826.174119128853</v>
      </c>
      <c r="BO50" s="357">
        <v>52121.091557597581</v>
      </c>
      <c r="BP50" s="357">
        <v>52417.676502149618</v>
      </c>
      <c r="BQ50" s="357">
        <v>52715.938381091866</v>
      </c>
      <c r="BR50" s="357">
        <v>31846.052164797882</v>
      </c>
      <c r="BS50" s="357">
        <v>32027.999088884673</v>
      </c>
      <c r="BT50" s="357">
        <v>32210.974767330034</v>
      </c>
      <c r="BU50" s="357">
        <v>32394.985016863724</v>
      </c>
      <c r="BV50" s="357">
        <v>33222.935566043016</v>
      </c>
      <c r="BW50" s="357">
        <v>54541.260018153684</v>
      </c>
      <c r="BX50" s="357">
        <v>54851.528947031809</v>
      </c>
      <c r="BY50" s="357">
        <v>55163.552181549021</v>
      </c>
      <c r="BZ50" s="357">
        <v>55477.33964080135</v>
      </c>
      <c r="CA50" s="357">
        <v>55792.901299969002</v>
      </c>
      <c r="CB50" s="357">
        <v>56110.247190627386</v>
      </c>
      <c r="CC50" s="357">
        <v>56429.387401101565</v>
      </c>
      <c r="CD50" s="357">
        <v>34098.60914967327</v>
      </c>
      <c r="CE50" s="357">
        <v>34293.292358439961</v>
      </c>
      <c r="CF50" s="357">
        <v>34489.076334376579</v>
      </c>
      <c r="CG50" s="357">
        <v>34685.967301377554</v>
      </c>
      <c r="CH50" s="357">
        <v>35571.874388999662</v>
      </c>
      <c r="CI50" s="357">
        <v>58382.48155275773</v>
      </c>
      <c r="CJ50" s="357">
        <v>58714.469306660685</v>
      </c>
      <c r="CK50" s="357">
        <v>59048.334167593952</v>
      </c>
      <c r="CL50" s="357">
        <v>59384.086748990871</v>
      </c>
      <c r="CM50" s="357">
        <v>59721.737724300088</v>
      </c>
      <c r="CN50" s="357">
        <v>60061.29782730779</v>
      </c>
      <c r="CO50" s="357">
        <v>60402.7778525088</v>
      </c>
      <c r="CP50" s="357">
        <v>36508.845123483705</v>
      </c>
      <c r="CQ50" s="357">
        <v>36717.156156861238</v>
      </c>
      <c r="CR50" s="357">
        <v>36926.645011116365</v>
      </c>
      <c r="CS50" s="357">
        <v>37137.318345807478</v>
      </c>
      <c r="CT50" s="357">
        <v>38085.23892956628</v>
      </c>
      <c r="CU50" s="357">
        <v>62492.588594781075</v>
      </c>
      <c r="CV50" s="357">
        <v>62847.815491457281</v>
      </c>
      <c r="CW50" s="357">
        <v>63205.050892661893</v>
      </c>
      <c r="CX50" s="357">
        <v>63564.306154753584</v>
      </c>
      <c r="CY50" s="357">
        <v>63925.592698334251</v>
      </c>
      <c r="CZ50" s="357">
        <v>64288.922008546899</v>
      </c>
      <c r="DA50" s="357">
        <v>64654.305635514887</v>
      </c>
      <c r="DB50" s="357">
        <v>39087.797615460608</v>
      </c>
      <c r="DC50" s="357">
        <v>39310.690421181112</v>
      </c>
      <c r="DD50" s="357">
        <v>39534.843495227818</v>
      </c>
      <c r="DE50" s="357">
        <v>39760.263963347337</v>
      </c>
      <c r="DF50" s="357">
        <v>40774.538987969296</v>
      </c>
      <c r="DG50" s="357">
        <v>66890.403129754966</v>
      </c>
      <c r="DH50" s="357">
        <v>67270.495909201883</v>
      </c>
      <c r="DI50" s="357">
        <v>67652.737788478451</v>
      </c>
      <c r="DJ50" s="357">
        <v>68037.14091891369</v>
      </c>
      <c r="DK50" s="357">
        <v>68423.717520553764</v>
      </c>
      <c r="DL50" s="357">
        <v>68812.479882490865</v>
      </c>
      <c r="DM50" s="357">
        <v>69203.440363337446</v>
      </c>
      <c r="DN50" s="357">
        <v>41847.276781873152</v>
      </c>
      <c r="DO50" s="357">
        <v>42085.772083993987</v>
      </c>
      <c r="DP50" s="357">
        <v>42325.615873221119</v>
      </c>
      <c r="DQ50" s="357">
        <v>42566.815774120929</v>
      </c>
      <c r="DR50" s="357">
        <v>43652.09005046056</v>
      </c>
      <c r="DS50" s="357">
        <v>71596.064682165001</v>
      </c>
      <c r="DT50" s="357">
        <v>72002.763956179013</v>
      </c>
      <c r="DU50" s="357">
        <v>72411.762767005392</v>
      </c>
      <c r="DV50" s="357">
        <v>72823.074116577482</v>
      </c>
    </row>
    <row r="51" spans="1:126" customFormat="1" x14ac:dyDescent="0.2">
      <c r="B51" s="255">
        <f t="shared" si="3"/>
        <v>1.0500000000000003</v>
      </c>
      <c r="C51" s="348" t="str">
        <f ca="1">Отчеты!$C$30</f>
        <v>тыс. руб.</v>
      </c>
      <c r="F51" t="s">
        <v>693</v>
      </c>
      <c r="G51" s="357">
        <v>-1474.7000000000007</v>
      </c>
      <c r="H51" s="357">
        <v>-798.79108768120784</v>
      </c>
      <c r="I51" s="357">
        <v>6384.0871687081544</v>
      </c>
      <c r="J51" s="357">
        <v>13821.225794898246</v>
      </c>
      <c r="K51" s="357">
        <v>20628.197443765024</v>
      </c>
      <c r="L51" s="357">
        <v>20875.534014599816</v>
      </c>
      <c r="M51" s="357">
        <v>21303.58821970009</v>
      </c>
      <c r="N51" s="357">
        <v>22050.167904800499</v>
      </c>
      <c r="O51" s="357">
        <v>38589.146801462717</v>
      </c>
      <c r="P51" s="357">
        <v>38973.854539322972</v>
      </c>
      <c r="Q51" s="357">
        <v>39948.678040565777</v>
      </c>
      <c r="R51" s="357">
        <v>40181.624744708672</v>
      </c>
      <c r="S51" s="357">
        <v>40056.102133333698</v>
      </c>
      <c r="T51" s="357">
        <v>40284.917730323083</v>
      </c>
      <c r="U51" s="357">
        <v>42239.479102102734</v>
      </c>
      <c r="V51" s="357">
        <v>25522.31019997878</v>
      </c>
      <c r="W51" s="357">
        <v>25668.503652315088</v>
      </c>
      <c r="X51" s="357">
        <v>25815.523703687064</v>
      </c>
      <c r="Y51" s="357">
        <v>25963.375027803966</v>
      </c>
      <c r="Z51" s="357">
        <v>26627.050826249892</v>
      </c>
      <c r="AA51" s="357">
        <v>43704.337744232515</v>
      </c>
      <c r="AB51" s="357">
        <v>43953.335023741427</v>
      </c>
      <c r="AC51" s="357">
        <v>44204.073503405365</v>
      </c>
      <c r="AD51" s="357">
        <v>44455.894476839007</v>
      </c>
      <c r="AE51" s="357">
        <v>44709.139282666612</v>
      </c>
      <c r="AF51" s="357">
        <v>44963.815971445722</v>
      </c>
      <c r="AG51" s="357">
        <v>45219.932639249972</v>
      </c>
      <c r="AH51" s="357">
        <v>27332.561913977279</v>
      </c>
      <c r="AI51" s="357">
        <v>27488.988907977553</v>
      </c>
      <c r="AJ51" s="357">
        <v>27646.300362942937</v>
      </c>
      <c r="AK51" s="357">
        <v>27804.501279750992</v>
      </c>
      <c r="AL51" s="357">
        <v>28514.634384087327</v>
      </c>
      <c r="AM51" s="357">
        <v>46787.331386328748</v>
      </c>
      <c r="AN51" s="357">
        <v>47053.758475404116</v>
      </c>
      <c r="AO51" s="357">
        <v>47321.691981978554</v>
      </c>
      <c r="AP51" s="357">
        <v>47591.140423550285</v>
      </c>
      <c r="AQ51" s="357">
        <v>47862.112365785157</v>
      </c>
      <c r="AR51" s="357">
        <v>48134.616422780164</v>
      </c>
      <c r="AS51" s="357">
        <v>48408.661257333704</v>
      </c>
      <c r="AT51" s="357">
        <v>29269.174581288087</v>
      </c>
      <c r="AU51" s="357">
        <v>29436.551464872191</v>
      </c>
      <c r="AV51" s="357">
        <v>29604.87472168461</v>
      </c>
      <c r="AW51" s="357">
        <v>29774.149702664523</v>
      </c>
      <c r="AX51" s="357">
        <v>30533.992124306806</v>
      </c>
      <c r="AY51" s="357">
        <v>50085.777916705818</v>
      </c>
      <c r="AZ51" s="357">
        <v>50370.854902015722</v>
      </c>
      <c r="BA51" s="357">
        <v>50657.543754051752</v>
      </c>
      <c r="BB51" s="357">
        <v>50945.853586530684</v>
      </c>
      <c r="BC51" s="357">
        <v>51235.793564725078</v>
      </c>
      <c r="BD51" s="357">
        <v>51527.372905709643</v>
      </c>
      <c r="BE51" s="357">
        <v>51820.60087867883</v>
      </c>
      <c r="BF51" s="357">
        <v>31341.350135310226</v>
      </c>
      <c r="BG51" s="357">
        <v>31520.443400743454</v>
      </c>
      <c r="BH51" s="357">
        <v>31700.549285535893</v>
      </c>
      <c r="BI51" s="357">
        <v>31881.673515187616</v>
      </c>
      <c r="BJ51" s="357">
        <v>32694.704906341613</v>
      </c>
      <c r="BK51" s="357">
        <v>53615.115704206968</v>
      </c>
      <c r="BL51" s="357">
        <v>53920.148078490245</v>
      </c>
      <c r="BM51" s="357">
        <v>54226.905150165563</v>
      </c>
      <c r="BN51" s="357">
        <v>54535.396670922775</v>
      </c>
      <c r="BO51" s="357">
        <v>54845.632447589116</v>
      </c>
      <c r="BP51" s="357">
        <v>55157.6223424411</v>
      </c>
      <c r="BQ51" s="357">
        <v>55471.376273517999</v>
      </c>
      <c r="BR51" s="357">
        <v>33558.577978119836</v>
      </c>
      <c r="BS51" s="357">
        <v>33750.207772128837</v>
      </c>
      <c r="BT51" s="357">
        <v>33942.921068856798</v>
      </c>
      <c r="BU51" s="357">
        <v>34136.723994585474</v>
      </c>
      <c r="BV51" s="357">
        <v>35006.667583118935</v>
      </c>
      <c r="BW51" s="357">
        <v>57391.507136834844</v>
      </c>
      <c r="BX51" s="357">
        <v>57717.891777317956</v>
      </c>
      <c r="BY51" s="357">
        <v>58046.121844010639</v>
      </c>
      <c r="BZ51" s="357">
        <v>58376.207771220805</v>
      </c>
      <c r="CA51" s="357">
        <v>58708.160052253806</v>
      </c>
      <c r="CB51" s="357">
        <v>59041.989239748313</v>
      </c>
      <c r="CC51" s="357">
        <v>59377.705945997695</v>
      </c>
      <c r="CD51" s="357">
        <v>35931.01176992149</v>
      </c>
      <c r="CE51" s="357">
        <v>36136.055649508293</v>
      </c>
      <c r="CF51" s="357">
        <v>36342.258877010172</v>
      </c>
      <c r="CG51" s="357">
        <v>36549.628007533676</v>
      </c>
      <c r="CH51" s="357">
        <v>37480.467647270656</v>
      </c>
      <c r="CI51" s="357">
        <v>61432.245969743781</v>
      </c>
      <c r="CJ51" s="357">
        <v>61781.477535060621</v>
      </c>
      <c r="CK51" s="357">
        <v>62132.683706424708</v>
      </c>
      <c r="CL51" s="357">
        <v>62485.875648539688</v>
      </c>
      <c r="CM51" s="357">
        <v>62841.064589247937</v>
      </c>
      <c r="CN51" s="357">
        <v>63198.261819855121</v>
      </c>
      <c r="CO51" s="357">
        <v>63557.478695548001</v>
      </c>
      <c r="CP51" s="357">
        <v>38469.515927152243</v>
      </c>
      <c r="CQ51" s="357">
        <v>38688.912878310555</v>
      </c>
      <c r="CR51" s="357">
        <v>38909.550331737279</v>
      </c>
      <c r="CS51" s="357">
        <v>39131.43530139167</v>
      </c>
      <c r="CT51" s="357">
        <v>40127.433715913168</v>
      </c>
      <c r="CU51" s="357">
        <v>65755.836520962344</v>
      </c>
      <c r="CV51" s="357">
        <v>66129.514295851492</v>
      </c>
      <c r="CW51" s="357">
        <v>66505.304899213937</v>
      </c>
      <c r="CX51" s="357">
        <v>66883.220277270899</v>
      </c>
      <c r="CY51" s="357">
        <v>67263.272443825568</v>
      </c>
      <c r="CZ51" s="357">
        <v>67645.473480584697</v>
      </c>
      <c r="DA51" s="357">
        <v>68029.835537563995</v>
      </c>
      <c r="DB51" s="357">
        <v>41185.715375379819</v>
      </c>
      <c r="DC51" s="357">
        <v>41420.47011312571</v>
      </c>
      <c r="DD51" s="357">
        <v>41656.552188289024</v>
      </c>
      <c r="DE51" s="357">
        <v>41893.969105828866</v>
      </c>
      <c r="DF51" s="357">
        <v>42959.687409366306</v>
      </c>
      <c r="DG51" s="357">
        <v>70382.078410757196</v>
      </c>
      <c r="DH51" s="357">
        <v>70781.913629900504</v>
      </c>
      <c r="DI51" s="357">
        <v>71184.009575479737</v>
      </c>
      <c r="DJ51" s="357">
        <v>71588.379030013151</v>
      </c>
      <c r="DK51" s="357">
        <v>71995.034848226715</v>
      </c>
      <c r="DL51" s="357">
        <v>72403.989957553058</v>
      </c>
      <c r="DM51" s="357">
        <v>72815.257358542382</v>
      </c>
      <c r="DN51" s="357">
        <v>44092.048784983839</v>
      </c>
      <c r="DO51" s="357">
        <v>44343.23635438372</v>
      </c>
      <c r="DP51" s="357">
        <v>44595.84417480859</v>
      </c>
      <c r="DQ51" s="357">
        <v>44849.880276576223</v>
      </c>
      <c r="DR51" s="357">
        <v>45990.198861343015</v>
      </c>
      <c r="DS51" s="357">
        <v>75332.157232844009</v>
      </c>
      <c r="DT51" s="357">
        <v>75759.980917326466</v>
      </c>
      <c r="DU51" s="357">
        <v>76190.223579103185</v>
      </c>
      <c r="DV51" s="357">
        <v>76622.898895447608</v>
      </c>
    </row>
    <row r="52" spans="1:126" customFormat="1" x14ac:dyDescent="0.2">
      <c r="B52" s="255">
        <f t="shared" si="3"/>
        <v>1.1000000000000003</v>
      </c>
      <c r="C52" s="348" t="str">
        <f ca="1">Отчеты!$C$30</f>
        <v>тыс. руб.</v>
      </c>
      <c r="F52" t="s">
        <v>693</v>
      </c>
      <c r="G52" s="357">
        <v>-1458.5</v>
      </c>
      <c r="H52" s="357">
        <v>-749.9162962153772</v>
      </c>
      <c r="I52" s="357">
        <v>6885.1566914467503</v>
      </c>
      <c r="J52" s="357">
        <v>14717.539131811895</v>
      </c>
      <c r="K52" s="357">
        <v>21818.992735694181</v>
      </c>
      <c r="L52" s="357">
        <v>22086.392791579081</v>
      </c>
      <c r="M52" s="357">
        <v>22534.699296488907</v>
      </c>
      <c r="N52" s="357">
        <v>23299.025244452147</v>
      </c>
      <c r="O52" s="357">
        <v>40621.333605197622</v>
      </c>
      <c r="P52" s="357">
        <v>41017.531622700539</v>
      </c>
      <c r="Q52" s="357">
        <v>42003.910371297847</v>
      </c>
      <c r="R52" s="357">
        <v>42248.477657843498</v>
      </c>
      <c r="S52" s="357">
        <v>42134.641333333748</v>
      </c>
      <c r="T52" s="357">
        <v>42375.20929315337</v>
      </c>
      <c r="U52" s="357">
        <v>44341.589477331305</v>
      </c>
      <c r="V52" s="357">
        <v>26828.787943463904</v>
      </c>
      <c r="W52" s="357">
        <v>26982.368410909141</v>
      </c>
      <c r="X52" s="357">
        <v>27136.817244645237</v>
      </c>
      <c r="Y52" s="357">
        <v>27292.139354542138</v>
      </c>
      <c r="Z52" s="357">
        <v>27987.851441650666</v>
      </c>
      <c r="AA52" s="357">
        <v>45878.777624227354</v>
      </c>
      <c r="AB52" s="357">
        <v>46140.069502954706</v>
      </c>
      <c r="AC52" s="357">
        <v>46403.172097288538</v>
      </c>
      <c r="AD52" s="357">
        <v>46667.427093892446</v>
      </c>
      <c r="AE52" s="357">
        <v>46933.176226667361</v>
      </c>
      <c r="AF52" s="357">
        <v>47200.42794367332</v>
      </c>
      <c r="AG52" s="357">
        <v>47469.190740744445</v>
      </c>
      <c r="AH52" s="357">
        <v>28730.493099507195</v>
      </c>
      <c r="AI52" s="357">
        <v>28894.824199672825</v>
      </c>
      <c r="AJ52" s="357">
        <v>29060.084451770421</v>
      </c>
      <c r="AK52" s="357">
        <v>29226.279109360079</v>
      </c>
      <c r="AL52" s="357">
        <v>29970.691042568527</v>
      </c>
      <c r="AM52" s="357">
        <v>49113.982057922542</v>
      </c>
      <c r="AN52" s="357">
        <v>49393.564368161584</v>
      </c>
      <c r="AO52" s="357">
        <v>49674.727477431974</v>
      </c>
      <c r="AP52" s="357">
        <v>49957.480323798183</v>
      </c>
      <c r="AQ52" s="357">
        <v>50241.831895869611</v>
      </c>
      <c r="AR52" s="357">
        <v>50527.791233064534</v>
      </c>
      <c r="AS52" s="357">
        <v>50815.367425929871</v>
      </c>
      <c r="AT52" s="357">
        <v>30764.960949807457</v>
      </c>
      <c r="AU52" s="357">
        <v>30940.795226981641</v>
      </c>
      <c r="AV52" s="357">
        <v>31117.623696727584</v>
      </c>
      <c r="AW52" s="357">
        <v>31295.451980350063</v>
      </c>
      <c r="AX52" s="357">
        <v>32091.972748879132</v>
      </c>
      <c r="AY52" s="357">
        <v>52575.294135312004</v>
      </c>
      <c r="AZ52" s="357">
        <v>52874.447207269339</v>
      </c>
      <c r="BA52" s="357">
        <v>53175.291734187093</v>
      </c>
      <c r="BB52" s="357">
        <v>53477.837279800515</v>
      </c>
      <c r="BC52" s="357">
        <v>53782.093461912045</v>
      </c>
      <c r="BD52" s="357">
        <v>54088.069952709404</v>
      </c>
      <c r="BE52" s="357">
        <v>54395.776479075394</v>
      </c>
      <c r="BF52" s="357">
        <v>32941.841549627294</v>
      </c>
      <c r="BG52" s="357">
        <v>33129.984226202418</v>
      </c>
      <c r="BH52" s="357">
        <v>33319.19068883048</v>
      </c>
      <c r="BI52" s="357">
        <v>33509.466952309354</v>
      </c>
      <c r="BJ52" s="357">
        <v>34361.744174634099</v>
      </c>
      <c r="BK52" s="357">
        <v>56278.898058117309</v>
      </c>
      <c r="BL52" s="357">
        <v>56598.99184510998</v>
      </c>
      <c r="BM52" s="357">
        <v>56920.895488911876</v>
      </c>
      <c r="BN52" s="357">
        <v>57244.619222713678</v>
      </c>
      <c r="BO52" s="357">
        <v>57570.173337577726</v>
      </c>
      <c r="BP52" s="357">
        <v>57897.568182735624</v>
      </c>
      <c r="BQ52" s="357">
        <v>58226.814165947158</v>
      </c>
      <c r="BR52" s="357">
        <v>35271.103791435969</v>
      </c>
      <c r="BS52" s="357">
        <v>35472.416455373117</v>
      </c>
      <c r="BT52" s="357">
        <v>35674.867370386448</v>
      </c>
      <c r="BU52" s="357">
        <v>35878.462972298286</v>
      </c>
      <c r="BV52" s="357">
        <v>36790.399600191879</v>
      </c>
      <c r="BW52" s="357">
        <v>60241.754255518936</v>
      </c>
      <c r="BX52" s="357">
        <v>60584.254607601077</v>
      </c>
      <c r="BY52" s="357">
        <v>60928.691506466246</v>
      </c>
      <c r="BZ52" s="357">
        <v>61275.075901646262</v>
      </c>
      <c r="CA52" s="357">
        <v>61623.418804538655</v>
      </c>
      <c r="CB52" s="357">
        <v>61973.731288863557</v>
      </c>
      <c r="CC52" s="357">
        <v>62326.024490896998</v>
      </c>
      <c r="CD52" s="357">
        <v>37763.414390166683</v>
      </c>
      <c r="CE52" s="357">
        <v>37978.818940582583</v>
      </c>
      <c r="CF52" s="357">
        <v>38195.441419643859</v>
      </c>
      <c r="CG52" s="357">
        <v>38413.288713695707</v>
      </c>
      <c r="CH52" s="357">
        <v>39389.060905535829</v>
      </c>
      <c r="CI52" s="357">
        <v>64482.010386738679</v>
      </c>
      <c r="CJ52" s="357">
        <v>64848.485763466604</v>
      </c>
      <c r="CK52" s="357">
        <v>65217.03324525254</v>
      </c>
      <c r="CL52" s="357">
        <v>65587.664548091532</v>
      </c>
      <c r="CM52" s="357">
        <v>65960.391454192941</v>
      </c>
      <c r="CN52" s="357">
        <v>66335.225812414152</v>
      </c>
      <c r="CO52" s="357">
        <v>66712.179538593162</v>
      </c>
      <c r="CP52" s="357">
        <v>40430.186730811838</v>
      </c>
      <c r="CQ52" s="357">
        <v>40660.66959975694</v>
      </c>
      <c r="CR52" s="357">
        <v>40892.455652355296</v>
      </c>
      <c r="CS52" s="357">
        <v>41125.552256987787</v>
      </c>
      <c r="CT52" s="357">
        <v>42169.628502262902</v>
      </c>
      <c r="CU52" s="357">
        <v>69019.084447140878</v>
      </c>
      <c r="CV52" s="357">
        <v>69411.213100239722</v>
      </c>
      <c r="CW52" s="357">
        <v>69805.558905756712</v>
      </c>
      <c r="CX52" s="357">
        <v>70202.134399791103</v>
      </c>
      <c r="CY52" s="357">
        <v>70600.952189319854</v>
      </c>
      <c r="CZ52" s="357">
        <v>71002.024952610664</v>
      </c>
      <c r="DA52" s="357">
        <v>71405.365439634013</v>
      </c>
      <c r="DB52" s="357">
        <v>43283.63313530197</v>
      </c>
      <c r="DC52" s="357">
        <v>43530.249805073239</v>
      </c>
      <c r="DD52" s="357">
        <v>43778.26088135624</v>
      </c>
      <c r="DE52" s="357">
        <v>44027.674248310352</v>
      </c>
      <c r="DF52" s="357">
        <v>45144.835830739663</v>
      </c>
      <c r="DG52" s="357">
        <v>73873.75369177731</v>
      </c>
      <c r="DH52" s="357">
        <v>74293.331350593158</v>
      </c>
      <c r="DI52" s="357">
        <v>74715.281362505048</v>
      </c>
      <c r="DJ52" s="357">
        <v>75139.617141100651</v>
      </c>
      <c r="DK52" s="357">
        <v>75566.352175899607</v>
      </c>
      <c r="DL52" s="357">
        <v>75995.500032645039</v>
      </c>
      <c r="DM52" s="357">
        <v>76427.074353735399</v>
      </c>
      <c r="DN52" s="357">
        <v>46336.820788094527</v>
      </c>
      <c r="DO52" s="357">
        <v>46600.700624761768</v>
      </c>
      <c r="DP52" s="357">
        <v>46866.072476378176</v>
      </c>
      <c r="DQ52" s="357">
        <v>47132.944779019592</v>
      </c>
      <c r="DR52" s="357">
        <v>48328.307672243405</v>
      </c>
      <c r="DS52" s="357">
        <v>79068.249783529085</v>
      </c>
      <c r="DT52" s="357">
        <v>79517.197878467865</v>
      </c>
      <c r="DU52" s="357">
        <v>79968.684391201066</v>
      </c>
      <c r="DV52" s="357">
        <v>80422.723674317735</v>
      </c>
    </row>
    <row r="53" spans="1:126" customFormat="1" x14ac:dyDescent="0.2"/>
    <row r="54" spans="1:126" customFormat="1" x14ac:dyDescent="0.2">
      <c r="A54" s="356" t="str">
        <f ca="1">Language!A$1445</f>
        <v>Цены продаж</v>
      </c>
      <c r="E54" t="s">
        <v>2949</v>
      </c>
      <c r="F54" t="s">
        <v>3330</v>
      </c>
    </row>
    <row r="55" spans="1:126" customFormat="1" x14ac:dyDescent="0.2">
      <c r="A55" t="str">
        <f ca="1">Language!$A$327</f>
        <v>Начальное значение</v>
      </c>
      <c r="B55" s="325">
        <v>0.8</v>
      </c>
    </row>
    <row r="56" spans="1:126" customFormat="1" x14ac:dyDescent="0.2">
      <c r="A56" t="str">
        <f ca="1">Language!$A$328</f>
        <v>Шаг изменения</v>
      </c>
      <c r="B56" s="325">
        <v>0.05</v>
      </c>
    </row>
    <row r="57" spans="1:126" customFormat="1" x14ac:dyDescent="0.2">
      <c r="A57" s="356" t="str">
        <f ca="1">Language!A$1455</f>
        <v>Чистая прибыль</v>
      </c>
      <c r="B57" s="256" t="str">
        <f ca="1">Language!$A$329</f>
        <v>Значение</v>
      </c>
      <c r="E57" t="str">
        <f>Отчеты!$E$30</f>
        <v>PL22</v>
      </c>
      <c r="F57" t="s">
        <v>3468</v>
      </c>
    </row>
    <row r="58" spans="1:126" customFormat="1" x14ac:dyDescent="0.2">
      <c r="B58" s="255">
        <f>B$55</f>
        <v>0.8</v>
      </c>
      <c r="C58" s="348" t="str">
        <f ca="1">Отчеты!$C$30</f>
        <v>тыс. руб.</v>
      </c>
      <c r="F58" t="s">
        <v>693</v>
      </c>
      <c r="G58" s="357">
        <v>-4914.5000000000036</v>
      </c>
      <c r="H58" s="357">
        <v>-11176.538475591997</v>
      </c>
      <c r="I58" s="357">
        <v>-13402.249028385208</v>
      </c>
      <c r="J58" s="357">
        <v>-10842.918317628768</v>
      </c>
      <c r="K58" s="357">
        <v>-8951.9526914666185</v>
      </c>
      <c r="L58" s="357">
        <v>-12376.753744673575</v>
      </c>
      <c r="M58" s="357">
        <v>-15616.775397635263</v>
      </c>
      <c r="N58" s="357">
        <v>-17784.448416142681</v>
      </c>
      <c r="O58" s="357">
        <v>-11505.787520923895</v>
      </c>
      <c r="P58" s="357">
        <v>-11362.105078549792</v>
      </c>
      <c r="Q58" s="357">
        <v>-10482.68452238089</v>
      </c>
      <c r="R58" s="357">
        <v>-10532.527333158743</v>
      </c>
      <c r="S58" s="357">
        <v>-10933.634999999991</v>
      </c>
      <c r="T58" s="357">
        <v>-10987.009020438079</v>
      </c>
      <c r="U58" s="357">
        <v>-8890.6509004747531</v>
      </c>
      <c r="V58" s="357">
        <v>-15427.464297296845</v>
      </c>
      <c r="W58" s="357">
        <v>-15512.335644765837</v>
      </c>
      <c r="X58" s="357">
        <v>-15597.686867171986</v>
      </c>
      <c r="Y58" s="357">
        <v>-15683.520677801513</v>
      </c>
      <c r="Z58" s="357">
        <v>-21634.986627305123</v>
      </c>
      <c r="AA58" s="357">
        <v>-9182.2126473887092</v>
      </c>
      <c r="AB58" s="357">
        <v>-9231.7724340475925</v>
      </c>
      <c r="AC58" s="357">
        <v>-9281.2791056151327</v>
      </c>
      <c r="AD58" s="357">
        <v>-9331.400913147032</v>
      </c>
      <c r="AE58" s="357">
        <v>-9381.8061166657499</v>
      </c>
      <c r="AF58" s="357">
        <v>-9432.4963185353754</v>
      </c>
      <c r="AG58" s="357">
        <v>-9483.4731301751744</v>
      </c>
      <c r="AH58" s="357">
        <v>-16477.863464771988</v>
      </c>
      <c r="AI58" s="357">
        <v>-16568.675806566975</v>
      </c>
      <c r="AJ58" s="357">
        <v>-16660.001614541765</v>
      </c>
      <c r="AK58" s="357">
        <v>-16751.843791912415</v>
      </c>
      <c r="AL58" s="357">
        <v>-23119.912357884004</v>
      </c>
      <c r="AM58" s="357">
        <v>-9795.4441993706823</v>
      </c>
      <c r="AN58" s="357">
        <v>-9848.4731710985998</v>
      </c>
      <c r="AO58" s="357">
        <v>-9901.8019763424254</v>
      </c>
      <c r="AP58" s="357">
        <v>-9955.4323103997576</v>
      </c>
      <c r="AQ58" s="357">
        <v>-10009.365878168599</v>
      </c>
      <c r="AR58" s="357">
        <v>-10063.604394164313</v>
      </c>
      <c r="AS58" s="357">
        <v>-10118.149582620745</v>
      </c>
      <c r="AT58" s="357">
        <v>-17602.147240643262</v>
      </c>
      <c r="AU58" s="357">
        <v>-17699.316446357221</v>
      </c>
      <c r="AV58" s="357">
        <v>-17797.03506089119</v>
      </c>
      <c r="AW58" s="357">
        <v>-17895.306190682622</v>
      </c>
      <c r="AX58" s="357">
        <v>-24709.139556268379</v>
      </c>
      <c r="AY58" s="357">
        <v>-10451.958626662004</v>
      </c>
      <c r="AZ58" s="357">
        <v>-10508.69962640887</v>
      </c>
      <c r="BA58" s="357">
        <v>-10565.761448017691</v>
      </c>
      <c r="BB58" s="357">
        <v>-10623.145905462032</v>
      </c>
      <c r="BC58" s="357">
        <v>-10680.854822969799</v>
      </c>
      <c r="BD58" s="357">
        <v>-10738.890035093005</v>
      </c>
      <c r="BE58" s="357">
        <v>-10797.253386737531</v>
      </c>
      <c r="BF58" s="357">
        <v>-18805.130880819546</v>
      </c>
      <c r="BG58" s="357">
        <v>-18909.10193093562</v>
      </c>
      <c r="BH58" s="357">
        <v>-19013.660848488824</v>
      </c>
      <c r="BI58" s="357">
        <v>-19118.810957361544</v>
      </c>
      <c r="BJ58" s="357">
        <v>-26409.612658542213</v>
      </c>
      <c r="BK58" s="357">
        <v>-11154.429063859749</v>
      </c>
      <c r="BL58" s="357">
        <v>-11215.141933592597</v>
      </c>
      <c r="BM58" s="357">
        <v>-11276.198082710354</v>
      </c>
      <c r="BN58" s="357">
        <v>-11337.599452181363</v>
      </c>
      <c r="BO58" s="357">
        <v>-11399.347993907477</v>
      </c>
      <c r="BP58" s="357">
        <v>-11461.445670884541</v>
      </c>
      <c r="BQ58" s="357">
        <v>-11523.894457138673</v>
      </c>
      <c r="BR58" s="357">
        <v>-20092.323375810232</v>
      </c>
      <c r="BS58" s="357">
        <v>-20203.572399440145</v>
      </c>
      <c r="BT58" s="357">
        <v>-20315.450441216359</v>
      </c>
      <c r="BU58" s="357">
        <v>-20427.961057706481</v>
      </c>
      <c r="BV58" s="357">
        <v>-28229.118877971487</v>
      </c>
      <c r="BW58" s="357">
        <v>-11906.072431668788</v>
      </c>
      <c r="BX58" s="357">
        <v>-11971.03520227533</v>
      </c>
      <c r="BY58" s="357">
        <v>-12036.365281831666</v>
      </c>
      <c r="BZ58" s="357">
        <v>-12102.06474716326</v>
      </c>
      <c r="CA58" s="357">
        <v>-12168.135686820149</v>
      </c>
      <c r="CB58" s="357">
        <v>-12234.580201179504</v>
      </c>
      <c r="CC58" s="357">
        <v>-12301.400402475543</v>
      </c>
      <c r="CD58" s="357">
        <v>-21469.61934545387</v>
      </c>
      <c r="CE58" s="357">
        <v>-21588.655800730237</v>
      </c>
      <c r="CF58" s="357">
        <v>-21708.365305438536</v>
      </c>
      <c r="CG58" s="357">
        <v>-21828.751665079424</v>
      </c>
      <c r="CH58" s="357">
        <v>-30175.990532766478</v>
      </c>
      <c r="CI58" s="357">
        <v>-12710.33083521873</v>
      </c>
      <c r="CJ58" s="357">
        <v>-12779.840999764136</v>
      </c>
      <c r="CK58" s="357">
        <v>-12849.744184893438</v>
      </c>
      <c r="CL58" s="357">
        <v>-12920.042612794326</v>
      </c>
      <c r="CM58" s="357">
        <v>-12990.738518234521</v>
      </c>
      <c r="CN58" s="357">
        <v>-13061.834148591262</v>
      </c>
      <c r="CO58" s="357">
        <v>-13133.331763982082</v>
      </c>
      <c r="CP58" s="357">
        <v>-22943.326032964924</v>
      </c>
      <c r="CQ58" s="357">
        <v>-23070.695040114497</v>
      </c>
      <c r="CR58" s="357">
        <v>-23198.784210152127</v>
      </c>
      <c r="CS58" s="357">
        <v>-23327.597614972179</v>
      </c>
      <c r="CT58" s="357">
        <v>-32259.143203393032</v>
      </c>
      <c r="CU58" s="357">
        <v>-13570.887327009539</v>
      </c>
      <c r="CV58" s="357">
        <v>-13645.263203088654</v>
      </c>
      <c r="CW58" s="357">
        <v>-13720.059611173161</v>
      </c>
      <c r="CX58" s="357">
        <v>-13795.278929023367</v>
      </c>
      <c r="CY58" s="357">
        <v>-13870.923547843937</v>
      </c>
      <c r="CZ58" s="357">
        <v>-13946.995872322126</v>
      </c>
      <c r="DA58" s="357">
        <v>-14023.498320794091</v>
      </c>
      <c r="DB58" s="357">
        <v>-24520.192188605819</v>
      </c>
      <c r="DC58" s="357">
        <v>-24656.477026255823</v>
      </c>
      <c r="DD58" s="357">
        <v>-24793.532438195893</v>
      </c>
      <c r="DE58" s="357">
        <v>-24931.362781357213</v>
      </c>
      <c r="DF58" s="357">
        <v>-34488.116560956041</v>
      </c>
      <c r="DG58" s="357">
        <v>-14491.682773226292</v>
      </c>
      <c r="DH58" s="357">
        <v>-14571.264960630353</v>
      </c>
      <c r="DI58" s="357">
        <v>-14651.29711729599</v>
      </c>
      <c r="DJ58" s="357">
        <v>-14731.781787392298</v>
      </c>
      <c r="DK58" s="357">
        <v>-14812.721529522309</v>
      </c>
      <c r="DL58" s="357">
        <v>-14894.118916729451</v>
      </c>
      <c r="DM58" s="357">
        <v>-14975.976536575556</v>
      </c>
      <c r="DN58" s="357">
        <v>-26207.43897514886</v>
      </c>
      <c r="DO58" s="357">
        <v>-26353.263751434475</v>
      </c>
      <c r="DP58" s="357">
        <v>-26499.913042198812</v>
      </c>
      <c r="DQ58" s="357">
        <v>-26647.391509374171</v>
      </c>
      <c r="DR58" s="357">
        <v>-36873.118053560233</v>
      </c>
      <c r="DS58" s="357">
        <v>-15476.933900689846</v>
      </c>
      <c r="DT58" s="357">
        <v>-15562.08684121915</v>
      </c>
      <c r="DU58" s="357">
        <v>-15647.721248831871</v>
      </c>
      <c r="DV58" s="357">
        <v>-15733.839845850438</v>
      </c>
    </row>
    <row r="59" spans="1:126" customFormat="1" x14ac:dyDescent="0.2">
      <c r="B59" s="255">
        <f t="shared" ref="B59:B64" si="4">B58+B$56</f>
        <v>0.85000000000000009</v>
      </c>
      <c r="C59" s="348" t="str">
        <f ca="1">Отчеты!$C$30</f>
        <v>тыс. руб.</v>
      </c>
      <c r="F59" t="s">
        <v>693</v>
      </c>
      <c r="G59" s="357">
        <v>-4058.6000000000004</v>
      </c>
      <c r="H59" s="357">
        <v>-8594.3203264807617</v>
      </c>
      <c r="I59" s="357">
        <v>-8437.5291243700885</v>
      </c>
      <c r="J59" s="357">
        <v>-4119.1952617680272</v>
      </c>
      <c r="K59" s="357">
        <v>-665.81801281783419</v>
      </c>
      <c r="L59" s="357">
        <v>-3163.3959634153102</v>
      </c>
      <c r="M59" s="357">
        <v>-5465.974107733311</v>
      </c>
      <c r="N59" s="357">
        <v>-6863.9684271646993</v>
      </c>
      <c r="O59" s="357">
        <v>2768.6676919305064</v>
      </c>
      <c r="P59" s="357">
        <v>2993.0599794037425</v>
      </c>
      <c r="Q59" s="357">
        <v>3953.6467258707426</v>
      </c>
      <c r="R59" s="357">
        <v>3985.4290308308209</v>
      </c>
      <c r="S59" s="357">
        <v>3666.4080000000131</v>
      </c>
      <c r="T59" s="357">
        <v>3432.4389778390237</v>
      </c>
      <c r="U59" s="357">
        <v>5287.4310132797</v>
      </c>
      <c r="V59" s="357">
        <v>-4003.1297469853757</v>
      </c>
      <c r="W59" s="357">
        <v>-4023.4062459534257</v>
      </c>
      <c r="X59" s="357">
        <v>-4043.7973911931331</v>
      </c>
      <c r="Y59" s="357">
        <v>-4064.303830934457</v>
      </c>
      <c r="Z59" s="357">
        <v>-8330.5159462551474</v>
      </c>
      <c r="AA59" s="357">
        <v>6091.4544303653929</v>
      </c>
      <c r="AB59" s="357">
        <v>6128.2541779619987</v>
      </c>
      <c r="AC59" s="357">
        <v>5970.7599863524711</v>
      </c>
      <c r="AD59" s="357">
        <v>5582.5311566892133</v>
      </c>
      <c r="AE59" s="357">
        <v>5616.2159040008428</v>
      </c>
      <c r="AF59" s="357">
        <v>5650.0911097684748</v>
      </c>
      <c r="AG59" s="357">
        <v>5684.1578508754974</v>
      </c>
      <c r="AH59" s="357">
        <v>-4253.8254959401238</v>
      </c>
      <c r="AI59" s="357">
        <v>-4275.5213498372359</v>
      </c>
      <c r="AJ59" s="357">
        <v>-4297.3398752438243</v>
      </c>
      <c r="AK59" s="357">
        <v>-4319.2817657661108</v>
      </c>
      <c r="AL59" s="357">
        <v>-8884.1287291587014</v>
      </c>
      <c r="AM59" s="357">
        <v>6547.3795738261852</v>
      </c>
      <c r="AN59" s="357">
        <v>6586.7553037536218</v>
      </c>
      <c r="AO59" s="357">
        <v>6400.3798520600303</v>
      </c>
      <c r="AP59" s="357">
        <v>5999.5583376599552</v>
      </c>
      <c r="AQ59" s="357">
        <v>6035.6010172783026</v>
      </c>
      <c r="AR59" s="357">
        <v>6071.8474874556632</v>
      </c>
      <c r="AS59" s="357">
        <v>6108.2989004351393</v>
      </c>
      <c r="AT59" s="357">
        <v>-4522.4266139884594</v>
      </c>
      <c r="AU59" s="357">
        <v>-4545.6411776582427</v>
      </c>
      <c r="AV59" s="357">
        <v>-4568.9869998424301</v>
      </c>
      <c r="AW59" s="357">
        <v>-4592.4648227032312</v>
      </c>
      <c r="AX59" s="357">
        <v>-9476.8510735342916</v>
      </c>
      <c r="AY59" s="357">
        <v>7034.862810660472</v>
      </c>
      <c r="AZ59" s="357">
        <v>7076.9948416838261</v>
      </c>
      <c r="BA59" s="357">
        <v>6860.0731083744058</v>
      </c>
      <c r="BB59" s="357">
        <v>6445.7774212961103</v>
      </c>
      <c r="BC59" s="357">
        <v>6484.3430884913023</v>
      </c>
      <c r="BD59" s="357">
        <v>6523.1268115706371</v>
      </c>
      <c r="BE59" s="357">
        <v>6562.1298234640508</v>
      </c>
      <c r="BF59" s="357">
        <v>-4809.8298103047691</v>
      </c>
      <c r="BG59" s="357">
        <v>-4834.6693934275945</v>
      </c>
      <c r="BH59" s="357">
        <v>-4859.6494231648076</v>
      </c>
      <c r="BI59" s="357">
        <v>-4884.7706936274562</v>
      </c>
      <c r="BJ59" s="357">
        <v>-10111.063982016767</v>
      </c>
      <c r="BK59" s="357">
        <v>7556.4698740733402</v>
      </c>
      <c r="BL59" s="357">
        <v>7601.5511472665448</v>
      </c>
      <c r="BM59" s="357">
        <v>7351.9448926261812</v>
      </c>
      <c r="BN59" s="357">
        <v>6923.2318407834318</v>
      </c>
      <c r="BO59" s="357">
        <v>6964.4971046871933</v>
      </c>
      <c r="BP59" s="357">
        <v>7005.9956883842306</v>
      </c>
      <c r="BQ59" s="357">
        <v>6677.866885199227</v>
      </c>
      <c r="BR59" s="357">
        <v>-5117.3512303574244</v>
      </c>
      <c r="BS59" s="357">
        <v>-5143.929584300854</v>
      </c>
      <c r="BT59" s="357">
        <v>-5170.658216121642</v>
      </c>
      <c r="BU59" s="357">
        <v>-5197.5379755090462</v>
      </c>
      <c r="BV59" s="357">
        <v>-10789.671794089198</v>
      </c>
      <c r="BW59" s="357">
        <v>8114.5894319196477</v>
      </c>
      <c r="BX59" s="357">
        <v>8162.8263942493841</v>
      </c>
      <c r="BY59" s="357">
        <v>7878.2477017743986</v>
      </c>
      <c r="BZ59" s="357">
        <v>7434.1080696435083</v>
      </c>
      <c r="CA59" s="357">
        <v>7478.26190201187</v>
      </c>
      <c r="CB59" s="357">
        <v>6749.0514494528034</v>
      </c>
      <c r="CC59" s="357">
        <v>6726.5066087893774</v>
      </c>
      <c r="CD59" s="357">
        <v>-5446.3991498193145</v>
      </c>
      <c r="CE59" s="357">
        <v>-5474.8379885389149</v>
      </c>
      <c r="CF59" s="357">
        <v>-5503.4376245796602</v>
      </c>
      <c r="CG59" s="357">
        <v>-5532.1989671318534</v>
      </c>
      <c r="CH59" s="357">
        <v>-11515.782153012433</v>
      </c>
      <c r="CI59" s="357">
        <v>8711.7773588246637</v>
      </c>
      <c r="CJ59" s="357">
        <v>8763.3909085055566</v>
      </c>
      <c r="CK59" s="357">
        <v>8441.3917075729514</v>
      </c>
      <c r="CL59" s="357">
        <v>7980.745634518431</v>
      </c>
      <c r="CM59" s="357">
        <v>8027.9902351493856</v>
      </c>
      <c r="CN59" s="357">
        <v>7209.8183842467406</v>
      </c>
      <c r="CO59" s="357">
        <v>7220.6954047379959</v>
      </c>
      <c r="CP59" s="357">
        <v>-5798.4804236359205</v>
      </c>
      <c r="CQ59" s="357">
        <v>-5828.9099810657617</v>
      </c>
      <c r="CR59" s="357">
        <v>-5859.5115916411914</v>
      </c>
      <c r="CS59" s="357">
        <v>-5890.2862281642974</v>
      </c>
      <c r="CT59" s="357">
        <v>-12292.72023705247</v>
      </c>
      <c r="CU59" s="357">
        <v>9350.7684406128647</v>
      </c>
      <c r="CV59" s="357">
        <v>9405.9949387639699</v>
      </c>
      <c r="CW59" s="357">
        <v>9043.9557937665868</v>
      </c>
      <c r="CX59" s="357">
        <v>8565.6478289379702</v>
      </c>
      <c r="CY59" s="357">
        <v>8615.0055773468011</v>
      </c>
      <c r="CZ59" s="357">
        <v>7704.0329787427518</v>
      </c>
      <c r="DA59" s="357">
        <v>7749.4774164029786</v>
      </c>
      <c r="DB59" s="357">
        <v>-6175.2073866237542</v>
      </c>
      <c r="DC59" s="357">
        <v>-6207.7670130699616</v>
      </c>
      <c r="DD59" s="357">
        <v>-6240.5107363965963</v>
      </c>
      <c r="DE59" s="357">
        <v>-6273.439597465348</v>
      </c>
      <c r="DF59" s="357">
        <v>-13124.043986979334</v>
      </c>
      <c r="DG59" s="357">
        <v>10034.488898125941</v>
      </c>
      <c r="DH59" s="357">
        <v>10093.58125114072</v>
      </c>
      <c r="DI59" s="357">
        <v>9688.6993660040062</v>
      </c>
      <c r="DJ59" s="357">
        <v>9191.4931769496743</v>
      </c>
      <c r="DK59" s="357">
        <v>9209.3059677645324</v>
      </c>
      <c r="DL59" s="357">
        <v>8266.6486205879719</v>
      </c>
      <c r="DM59" s="357">
        <v>8315.2741688904607</v>
      </c>
      <c r="DN59" s="357">
        <v>-6578.3052370206224</v>
      </c>
      <c r="DO59" s="357">
        <v>-6613.1440373370615</v>
      </c>
      <c r="DP59" s="357">
        <v>-6648.1798212581252</v>
      </c>
      <c r="DQ59" s="357">
        <v>-6683.4137026252301</v>
      </c>
      <c r="DR59" s="357">
        <v>-14013.560399408656</v>
      </c>
      <c r="DS59" s="357">
        <v>10766.069787661056</v>
      </c>
      <c r="DT59" s="357">
        <v>10829.29860538781</v>
      </c>
      <c r="DU59" s="357">
        <v>10378.574988283044</v>
      </c>
      <c r="DV59" s="357">
        <v>9861.1476993367069</v>
      </c>
    </row>
    <row r="60" spans="1:126" customFormat="1" x14ac:dyDescent="0.2">
      <c r="B60" s="255">
        <f t="shared" si="4"/>
        <v>0.90000000000000013</v>
      </c>
      <c r="C60" s="348" t="str">
        <f ca="1">Отчеты!$C$30</f>
        <v>тыс. руб.</v>
      </c>
      <c r="F60" t="s">
        <v>693</v>
      </c>
      <c r="G60" s="357">
        <v>-3202.7000000000007</v>
      </c>
      <c r="H60" s="357">
        <v>-6012.1021773695165</v>
      </c>
      <c r="I60" s="357">
        <v>-3472.8092203550304</v>
      </c>
      <c r="J60" s="357">
        <v>2604.5277940927281</v>
      </c>
      <c r="K60" s="357">
        <v>7620.3166658308055</v>
      </c>
      <c r="L60" s="357">
        <v>5486.6323027251974</v>
      </c>
      <c r="M60" s="357">
        <v>4177.0856181775016</v>
      </c>
      <c r="N60" s="357">
        <v>3328.5425827842159</v>
      </c>
      <c r="O60" s="357">
        <v>13717.831657161001</v>
      </c>
      <c r="P60" s="357">
        <v>13961.913363219341</v>
      </c>
      <c r="Q60" s="357">
        <v>14795.315712631071</v>
      </c>
      <c r="R60" s="357">
        <v>14886.041649189967</v>
      </c>
      <c r="S60" s="357">
        <v>14617.494133333348</v>
      </c>
      <c r="T60" s="357">
        <v>14702.476142237498</v>
      </c>
      <c r="U60" s="357">
        <v>16512.390669914457</v>
      </c>
      <c r="V60" s="357">
        <v>5936.8971759938586</v>
      </c>
      <c r="W60" s="357">
        <v>5972.3518556212211</v>
      </c>
      <c r="X60" s="357">
        <v>6008.0070011623284</v>
      </c>
      <c r="Y60" s="357">
        <v>6043.8637460786222</v>
      </c>
      <c r="Z60" s="357">
        <v>3979.0971211691976</v>
      </c>
      <c r="AA60" s="357">
        <v>17092.030539829673</v>
      </c>
      <c r="AB60" s="357">
        <v>17190.557965311324</v>
      </c>
      <c r="AC60" s="357">
        <v>17289.975812515473</v>
      </c>
      <c r="AD60" s="357">
        <v>17389.620564632551</v>
      </c>
      <c r="AE60" s="357">
        <v>17489.828722667407</v>
      </c>
      <c r="AF60" s="357">
        <v>17590.603472195267</v>
      </c>
      <c r="AG60" s="357">
        <v>17691.948016806899</v>
      </c>
      <c r="AH60" s="357">
        <v>6376.1699783141603</v>
      </c>
      <c r="AI60" s="357">
        <v>6414.1064855140248</v>
      </c>
      <c r="AJ60" s="357">
        <v>6452.2574912432674</v>
      </c>
      <c r="AK60" s="357">
        <v>6490.6242083048764</v>
      </c>
      <c r="AL60" s="357">
        <v>4281.3239196517661</v>
      </c>
      <c r="AM60" s="357">
        <v>18312.162677618468</v>
      </c>
      <c r="AN60" s="357">
        <v>18417.587022883137</v>
      </c>
      <c r="AO60" s="357">
        <v>18523.607452723358</v>
      </c>
      <c r="AP60" s="357">
        <v>18630.227337492361</v>
      </c>
      <c r="AQ60" s="357">
        <v>18737.450066585145</v>
      </c>
      <c r="AR60" s="357">
        <v>18845.279048584471</v>
      </c>
      <c r="AS60" s="357">
        <v>18953.717711316065</v>
      </c>
      <c r="AT60" s="357">
        <v>6845.8352101286509</v>
      </c>
      <c r="AU60" s="357">
        <v>6886.4272728340784</v>
      </c>
      <c r="AV60" s="357">
        <v>6927.2488489635725</v>
      </c>
      <c r="AW60" s="357">
        <v>6968.3012362194613</v>
      </c>
      <c r="AX60" s="357">
        <v>4604.3499273583484</v>
      </c>
      <c r="AY60" s="357">
        <v>19617.347398383423</v>
      </c>
      <c r="AZ60" s="357">
        <v>19730.151447819771</v>
      </c>
      <c r="BA60" s="357">
        <v>19843.593307748932</v>
      </c>
      <c r="BB60" s="357">
        <v>19957.67658445011</v>
      </c>
      <c r="BC60" s="357">
        <v>20072.404904584044</v>
      </c>
      <c r="BD60" s="357">
        <v>20187.78191531403</v>
      </c>
      <c r="BE60" s="357">
        <v>20303.811284440158</v>
      </c>
      <c r="BF60" s="357">
        <v>7348.3770081724988</v>
      </c>
      <c r="BG60" s="357">
        <v>7391.8105152658336</v>
      </c>
      <c r="BH60" s="357">
        <v>7435.489601725948</v>
      </c>
      <c r="BI60" s="357">
        <v>7479.4156560882857</v>
      </c>
      <c r="BJ60" s="357">
        <v>4949.9877556099918</v>
      </c>
      <c r="BK60" s="357">
        <v>21013.895049608171</v>
      </c>
      <c r="BL60" s="357">
        <v>21134.595382497522</v>
      </c>
      <c r="BM60" s="357">
        <v>21255.978172624738</v>
      </c>
      <c r="BN60" s="357">
        <v>21378.047278691924</v>
      </c>
      <c r="BO60" s="357">
        <v>21500.806581235058</v>
      </c>
      <c r="BP60" s="357">
        <v>21624.259982720971</v>
      </c>
      <c r="BQ60" s="357">
        <v>21748.411407690444</v>
      </c>
      <c r="BR60" s="357">
        <v>7886.0967320763521</v>
      </c>
      <c r="BS60" s="357">
        <v>7932.5705846707251</v>
      </c>
      <c r="BT60" s="357">
        <v>7979.3072071784827</v>
      </c>
      <c r="BU60" s="357">
        <v>8026.3080853507581</v>
      </c>
      <c r="BV60" s="357">
        <v>5319.8202318343792</v>
      </c>
      <c r="BW60" s="357">
        <v>22508.201036406419</v>
      </c>
      <c r="BX60" s="357">
        <v>22637.350392610337</v>
      </c>
      <c r="BY60" s="357">
        <v>22767.229978041847</v>
      </c>
      <c r="BZ60" s="357">
        <v>22897.843921535419</v>
      </c>
      <c r="CA60" s="357">
        <v>23029.19637525798</v>
      </c>
      <c r="CB60" s="357">
        <v>23161.291514844852</v>
      </c>
      <c r="CC60" s="357">
        <v>23294.133539559141</v>
      </c>
      <c r="CD60" s="357">
        <v>8461.4568366551484</v>
      </c>
      <c r="CE60" s="357">
        <v>8511.1838589279341</v>
      </c>
      <c r="CF60" s="357">
        <v>8561.1920450114067</v>
      </c>
      <c r="CG60" s="357">
        <v>8611.4829846555313</v>
      </c>
      <c r="CH60" s="357">
        <v>5715.5409813992919</v>
      </c>
      <c r="CI60" s="357">
        <v>24107.108442294397</v>
      </c>
      <c r="CJ60" s="357">
        <v>24245.298253423225</v>
      </c>
      <c r="CK60" s="357">
        <v>24384.269409841112</v>
      </c>
      <c r="CL60" s="357">
        <v>24524.026329376218</v>
      </c>
      <c r="CM60" s="357">
        <v>24664.573454859245</v>
      </c>
      <c r="CN60" s="357">
        <v>24805.915254217482</v>
      </c>
      <c r="CO60" s="357">
        <v>24948.056220664635</v>
      </c>
      <c r="CP60" s="357">
        <v>9077.0921485544186</v>
      </c>
      <c r="CQ60" s="357">
        <v>9130.3000623863809</v>
      </c>
      <c r="CR60" s="357">
        <v>9183.8088214958425</v>
      </c>
      <c r="CS60" s="357">
        <v>9237.6201269148678</v>
      </c>
      <c r="CT60" s="357">
        <v>6138.9621834244599</v>
      </c>
      <c r="CU60" s="357">
        <v>25817.939366591196</v>
      </c>
      <c r="CV60" s="357">
        <v>25965.802464493274</v>
      </c>
      <c r="CW60" s="357">
        <v>26114.501601863238</v>
      </c>
      <c r="CX60" s="357">
        <v>26264.041505772057</v>
      </c>
      <c r="CY60" s="357">
        <v>26414.426930026664</v>
      </c>
      <c r="CZ60" s="357">
        <v>26565.662655346136</v>
      </c>
      <c r="DA60" s="357">
        <v>26717.753489441278</v>
      </c>
      <c r="DB60" s="357">
        <v>9735.8219322865552</v>
      </c>
      <c r="DC60" s="357">
        <v>9792.754400080752</v>
      </c>
      <c r="DD60" s="357">
        <v>9850.0087723341294</v>
      </c>
      <c r="DE60" s="357">
        <v>9907.5868691293399</v>
      </c>
      <c r="DF60" s="357">
        <v>6592.0228696008326</v>
      </c>
      <c r="DG60" s="357">
        <v>27648.528455585569</v>
      </c>
      <c r="DH60" s="357">
        <v>27806.741970344341</v>
      </c>
      <c r="DI60" s="357">
        <v>27965.850047317876</v>
      </c>
      <c r="DJ60" s="357">
        <v>28125.857744502959</v>
      </c>
      <c r="DK60" s="357">
        <v>28286.770148464962</v>
      </c>
      <c r="DL60" s="357">
        <v>28448.592374547676</v>
      </c>
      <c r="DM60" s="357">
        <v>28611.329567035551</v>
      </c>
      <c r="DN60" s="357">
        <v>10440.662800880038</v>
      </c>
      <c r="DO60" s="357">
        <v>10501.580541420248</v>
      </c>
      <c r="DP60" s="357">
        <v>10562.842719734039</v>
      </c>
      <c r="DQ60" s="357">
        <v>10624.451283316848</v>
      </c>
      <c r="DR60" s="357">
        <v>7076.7978038002502</v>
      </c>
      <c r="DS60" s="357">
        <v>29607.258780803561</v>
      </c>
      <c r="DT60" s="357">
        <v>29776.547241607877</v>
      </c>
      <c r="DU60" s="357">
        <v>29946.792883976002</v>
      </c>
      <c r="DV60" s="357">
        <v>30118.001119951561</v>
      </c>
    </row>
    <row r="61" spans="1:126" customFormat="1" x14ac:dyDescent="0.2">
      <c r="B61" s="255">
        <f t="shared" si="4"/>
        <v>0.95000000000000018</v>
      </c>
      <c r="C61" s="348" t="str">
        <f ca="1">Отчеты!$C$30</f>
        <v>тыс. руб.</v>
      </c>
      <c r="F61" t="s">
        <v>693</v>
      </c>
      <c r="G61" s="357">
        <v>-2346.7999999999975</v>
      </c>
      <c r="H61" s="357">
        <v>-3429.8840282582551</v>
      </c>
      <c r="I61" s="357">
        <v>1491.9106836600586</v>
      </c>
      <c r="J61" s="357">
        <v>8652.8886822157474</v>
      </c>
      <c r="K61" s="357">
        <v>12808.494408917073</v>
      </c>
      <c r="L61" s="357">
        <v>12293.989012614147</v>
      </c>
      <c r="M61" s="357">
        <v>11951.836110989785</v>
      </c>
      <c r="N61" s="357">
        <v>12064.926573966648</v>
      </c>
      <c r="O61" s="357">
        <v>25137.39582744443</v>
      </c>
      <c r="P61" s="357">
        <v>25446.045409582166</v>
      </c>
      <c r="Q61" s="357">
        <v>26344.380711232981</v>
      </c>
      <c r="R61" s="357">
        <v>26500.406740382154</v>
      </c>
      <c r="S61" s="357">
        <v>26297.528533333723</v>
      </c>
      <c r="T61" s="357">
        <v>26448.551154865396</v>
      </c>
      <c r="U61" s="357">
        <v>28324.87969839431</v>
      </c>
      <c r="V61" s="357">
        <v>15076.364816242312</v>
      </c>
      <c r="W61" s="357">
        <v>15163.495374671476</v>
      </c>
      <c r="X61" s="357">
        <v>15251.118581946179</v>
      </c>
      <c r="Y61" s="357">
        <v>15339.237223571521</v>
      </c>
      <c r="Z61" s="357">
        <v>14622.673666009134</v>
      </c>
      <c r="AA61" s="357">
        <v>29310.96420203221</v>
      </c>
      <c r="AB61" s="357">
        <v>29478.579254919765</v>
      </c>
      <c r="AC61" s="357">
        <v>29647.475361018907</v>
      </c>
      <c r="AD61" s="357">
        <v>29816.99121220798</v>
      </c>
      <c r="AE61" s="357">
        <v>29987.465530668152</v>
      </c>
      <c r="AF61" s="357">
        <v>30158.903735705964</v>
      </c>
      <c r="AG61" s="357">
        <v>30331.311277282261</v>
      </c>
      <c r="AH61" s="357">
        <v>16155.400353380421</v>
      </c>
      <c r="AI61" s="357">
        <v>16248.630050897817</v>
      </c>
      <c r="AJ61" s="357">
        <v>16342.38688268234</v>
      </c>
      <c r="AK61" s="357">
        <v>16436.673829223411</v>
      </c>
      <c r="AL61" s="357">
        <v>15669.950822629795</v>
      </c>
      <c r="AM61" s="357">
        <v>31386.421696175239</v>
      </c>
      <c r="AN61" s="357">
        <v>31565.769802764222</v>
      </c>
      <c r="AO61" s="357">
        <v>31746.131969620496</v>
      </c>
      <c r="AP61" s="357">
        <v>31927.513930398105</v>
      </c>
      <c r="AQ61" s="357">
        <v>32109.921451146678</v>
      </c>
      <c r="AR61" s="357">
        <v>32293.360330540199</v>
      </c>
      <c r="AS61" s="357">
        <v>32477.836400023079</v>
      </c>
      <c r="AT61" s="357">
        <v>17309.61171144951</v>
      </c>
      <c r="AU61" s="357">
        <v>17409.367487794683</v>
      </c>
      <c r="AV61" s="357">
        <v>17509.687297802622</v>
      </c>
      <c r="AW61" s="357">
        <v>17610.574330601477</v>
      </c>
      <c r="AX61" s="357">
        <v>16790.180713547135</v>
      </c>
      <c r="AY61" s="357">
        <v>33606.804548239961</v>
      </c>
      <c r="AZ61" s="357">
        <v>33798.707022291004</v>
      </c>
      <c r="BA61" s="357">
        <v>33991.694540831995</v>
      </c>
      <c r="BB61" s="357">
        <v>34185.773238857742</v>
      </c>
      <c r="BC61" s="357">
        <v>34380.949286061819</v>
      </c>
      <c r="BD61" s="357">
        <v>34577.228887009805</v>
      </c>
      <c r="BE61" s="357">
        <v>34774.618281358213</v>
      </c>
      <c r="BF61" s="357">
        <v>18544.617864584365</v>
      </c>
      <c r="BG61" s="357">
        <v>18651.356545272247</v>
      </c>
      <c r="BH61" s="357">
        <v>18758.698741980668</v>
      </c>
      <c r="BI61" s="357">
        <v>18866.64786707707</v>
      </c>
      <c r="BJ61" s="357">
        <v>17988.826696828884</v>
      </c>
      <c r="BK61" s="357">
        <v>35982.614199954645</v>
      </c>
      <c r="BL61" s="357">
        <v>36187.949847186283</v>
      </c>
      <c r="BM61" s="357">
        <v>36394.44649202202</v>
      </c>
      <c r="BN61" s="357">
        <v>36602.110698909688</v>
      </c>
      <c r="BO61" s="357">
        <v>36810.949069420843</v>
      </c>
      <c r="BP61" s="357">
        <v>37020.968242433824</v>
      </c>
      <c r="BQ61" s="357">
        <v>37232.174894391188</v>
      </c>
      <c r="BR61" s="357">
        <v>19866.074448435658</v>
      </c>
      <c r="BS61" s="357">
        <v>19980.284836776267</v>
      </c>
      <c r="BT61" s="357">
        <v>20095.140987251296</v>
      </c>
      <c r="BU61" s="357">
        <v>20210.646551108752</v>
      </c>
      <c r="BV61" s="357">
        <v>19271.377898943192</v>
      </c>
      <c r="BW61" s="357">
        <v>38524.730527277177</v>
      </c>
      <c r="BX61" s="357">
        <v>38744.439669824103</v>
      </c>
      <c r="BY61" s="357">
        <v>38965.391079796929</v>
      </c>
      <c r="BZ61" s="357">
        <v>39187.59178116839</v>
      </c>
      <c r="CA61" s="357">
        <v>39411.048837610513</v>
      </c>
      <c r="CB61" s="357">
        <v>39635.769352737618</v>
      </c>
      <c r="CC61" s="357">
        <v>39861.760470325877</v>
      </c>
      <c r="CD61" s="357">
        <v>21280.032993159832</v>
      </c>
      <c r="CE61" s="357">
        <v>21402.23810868397</v>
      </c>
      <c r="CF61" s="357">
        <v>21525.134189692501</v>
      </c>
      <c r="CG61" s="357">
        <v>21648.725143019612</v>
      </c>
      <c r="CH61" s="357">
        <v>20643.707685196467</v>
      </c>
      <c r="CI61" s="357">
        <v>41244.794997523153</v>
      </c>
      <c r="CJ61" s="357">
        <v>41479.883780044984</v>
      </c>
      <c r="CK61" s="357">
        <v>41716.301788719</v>
      </c>
      <c r="CL61" s="357">
        <v>41954.056539180594</v>
      </c>
      <c r="CM61" s="357">
        <v>42193.155589579699</v>
      </c>
      <c r="CN61" s="357">
        <v>42433.606540759662</v>
      </c>
      <c r="CO61" s="357">
        <v>42675.41703658527</v>
      </c>
      <c r="CP61" s="357">
        <v>22792.968636020549</v>
      </c>
      <c r="CQ61" s="357">
        <v>22923.728109625321</v>
      </c>
      <c r="CR61" s="357">
        <v>23055.226916304589</v>
      </c>
      <c r="CS61" s="357">
        <v>23187.469236361168</v>
      </c>
      <c r="CT61" s="357">
        <v>22112.100556493922</v>
      </c>
      <c r="CU61" s="357">
        <v>44155.263980686141</v>
      </c>
      <c r="CV61" s="357">
        <v>44406.808977975328</v>
      </c>
      <c r="CW61" s="357">
        <v>44659.776247259651</v>
      </c>
      <c r="CX61" s="357">
        <v>44914.173830262895</v>
      </c>
      <c r="CY61" s="357">
        <v>45170.009814174518</v>
      </c>
      <c r="CZ61" s="357">
        <v>45427.292331955483</v>
      </c>
      <c r="DA61" s="357">
        <v>45686.029562479576</v>
      </c>
      <c r="DB61" s="357">
        <v>24411.809773872112</v>
      </c>
      <c r="DC61" s="357">
        <v>24551.722410632421</v>
      </c>
      <c r="DD61" s="357">
        <v>24692.426133779481</v>
      </c>
      <c r="DE61" s="357">
        <v>24833.925416230908</v>
      </c>
      <c r="DF61" s="357">
        <v>23683.280928785134</v>
      </c>
      <c r="DG61" s="357">
        <v>47269.465792670286</v>
      </c>
      <c r="DH61" s="357">
        <v>47538.618939770189</v>
      </c>
      <c r="DI61" s="357">
        <v>47809.293917907104</v>
      </c>
      <c r="DJ61" s="357">
        <v>48081.499331711311</v>
      </c>
      <c r="DK61" s="357">
        <v>48355.243834512323</v>
      </c>
      <c r="DL61" s="357">
        <v>48630.536128519299</v>
      </c>
      <c r="DM61" s="357">
        <v>48907.384965186502</v>
      </c>
      <c r="DN61" s="357">
        <v>26143.969791382577</v>
      </c>
      <c r="DO61" s="357">
        <v>26293.676312704141</v>
      </c>
      <c r="DP61" s="357">
        <v>26444.229296480633</v>
      </c>
      <c r="DQ61" s="357">
        <v>26595.633528715953</v>
      </c>
      <c r="DR61" s="357">
        <v>25364.443927127468</v>
      </c>
      <c r="DS61" s="357">
        <v>50601.661731484281</v>
      </c>
      <c r="DT61" s="357">
        <v>50889.655598893492</v>
      </c>
      <c r="DU61" s="357">
        <v>51179.277825487792</v>
      </c>
      <c r="DV61" s="357">
        <v>51470.537618264585</v>
      </c>
    </row>
    <row r="62" spans="1:126" customFormat="1" x14ac:dyDescent="0.2">
      <c r="B62" s="255">
        <f t="shared" si="4"/>
        <v>1.0000000000000002</v>
      </c>
      <c r="C62" s="348" t="str">
        <f ca="1">Отчеты!$C$30</f>
        <v>тыс. руб.</v>
      </c>
      <c r="F62" t="s">
        <v>693</v>
      </c>
      <c r="G62" s="357">
        <v>-1490.8999999999978</v>
      </c>
      <c r="H62" s="357">
        <v>-847.66587914700938</v>
      </c>
      <c r="I62" s="357">
        <v>5883.017645969564</v>
      </c>
      <c r="J62" s="357">
        <v>12924.912457984679</v>
      </c>
      <c r="K62" s="357">
        <v>19437.402151836031</v>
      </c>
      <c r="L62" s="357">
        <v>19664.675237620599</v>
      </c>
      <c r="M62" s="357">
        <v>20072.477142911372</v>
      </c>
      <c r="N62" s="357">
        <v>20801.310565149222</v>
      </c>
      <c r="O62" s="357">
        <v>36556.959997727696</v>
      </c>
      <c r="P62" s="357">
        <v>36930.177455945392</v>
      </c>
      <c r="Q62" s="357">
        <v>37893.44570983389</v>
      </c>
      <c r="R62" s="357">
        <v>38114.771831573802</v>
      </c>
      <c r="S62" s="357">
        <v>37977.562933333727</v>
      </c>
      <c r="T62" s="357">
        <v>38194.626167492548</v>
      </c>
      <c r="U62" s="357">
        <v>40137.368726874629</v>
      </c>
      <c r="V62" s="357">
        <v>24215.832456491509</v>
      </c>
      <c r="W62" s="357">
        <v>24354.638893721381</v>
      </c>
      <c r="X62" s="357">
        <v>24494.230162729331</v>
      </c>
      <c r="Y62" s="357">
        <v>24634.61070106626</v>
      </c>
      <c r="Z62" s="357">
        <v>25266.250210848371</v>
      </c>
      <c r="AA62" s="357">
        <v>41529.897864236234</v>
      </c>
      <c r="AB62" s="357">
        <v>41766.600544527457</v>
      </c>
      <c r="AC62" s="357">
        <v>42004.974909522294</v>
      </c>
      <c r="AD62" s="357">
        <v>42244.361859782664</v>
      </c>
      <c r="AE62" s="357">
        <v>42485.102338668148</v>
      </c>
      <c r="AF62" s="357">
        <v>42727.203999218145</v>
      </c>
      <c r="AG62" s="357">
        <v>42970.674537755433</v>
      </c>
      <c r="AH62" s="357">
        <v>25934.630728446682</v>
      </c>
      <c r="AI62" s="357">
        <v>26083.15361628163</v>
      </c>
      <c r="AJ62" s="357">
        <v>26232.516274120717</v>
      </c>
      <c r="AK62" s="357">
        <v>26382.723450141224</v>
      </c>
      <c r="AL62" s="357">
        <v>27058.57772560708</v>
      </c>
      <c r="AM62" s="357">
        <v>44460.680714734204</v>
      </c>
      <c r="AN62" s="357">
        <v>44713.952582643717</v>
      </c>
      <c r="AO62" s="357">
        <v>44968.656486522152</v>
      </c>
      <c r="AP62" s="357">
        <v>45224.80052330235</v>
      </c>
      <c r="AQ62" s="357">
        <v>45482.392835705177</v>
      </c>
      <c r="AR62" s="357">
        <v>45741.441612498907</v>
      </c>
      <c r="AS62" s="357">
        <v>46001.95508873013</v>
      </c>
      <c r="AT62" s="357">
        <v>27773.388212768878</v>
      </c>
      <c r="AU62" s="357">
        <v>27932.307702755359</v>
      </c>
      <c r="AV62" s="357">
        <v>28092.125746641635</v>
      </c>
      <c r="AW62" s="357">
        <v>28252.847424983476</v>
      </c>
      <c r="AX62" s="357">
        <v>28976.011499734432</v>
      </c>
      <c r="AY62" s="357">
        <v>47596.261698096503</v>
      </c>
      <c r="AZ62" s="357">
        <v>47867.262596765162</v>
      </c>
      <c r="BA62" s="357">
        <v>48139.795773912068</v>
      </c>
      <c r="BB62" s="357">
        <v>48413.869893266863</v>
      </c>
      <c r="BC62" s="357">
        <v>48689.493667540999</v>
      </c>
      <c r="BD62" s="357">
        <v>48966.675858702554</v>
      </c>
      <c r="BE62" s="357">
        <v>49245.425278274728</v>
      </c>
      <c r="BF62" s="357">
        <v>29740.858720996184</v>
      </c>
      <c r="BG62" s="357">
        <v>29910.902575281601</v>
      </c>
      <c r="BH62" s="357">
        <v>30081.907882242958</v>
      </c>
      <c r="BI62" s="357">
        <v>30253.880078065809</v>
      </c>
      <c r="BJ62" s="357">
        <v>31027.66563804922</v>
      </c>
      <c r="BK62" s="357">
        <v>50951.333350298133</v>
      </c>
      <c r="BL62" s="357">
        <v>51241.304311869033</v>
      </c>
      <c r="BM62" s="357">
        <v>51532.914811422233</v>
      </c>
      <c r="BN62" s="357">
        <v>51826.174119127405</v>
      </c>
      <c r="BO62" s="357">
        <v>52121.091557600565</v>
      </c>
      <c r="BP62" s="357">
        <v>52417.676502146685</v>
      </c>
      <c r="BQ62" s="357">
        <v>52715.93838109191</v>
      </c>
      <c r="BR62" s="357">
        <v>31846.052164797904</v>
      </c>
      <c r="BS62" s="357">
        <v>32027.999088884699</v>
      </c>
      <c r="BT62" s="357">
        <v>32210.974767330081</v>
      </c>
      <c r="BU62" s="357">
        <v>32394.985016866751</v>
      </c>
      <c r="BV62" s="357">
        <v>33222.935566043059</v>
      </c>
      <c r="BW62" s="357">
        <v>54541.26001815089</v>
      </c>
      <c r="BX62" s="357">
        <v>54851.528947037863</v>
      </c>
      <c r="BY62" s="357">
        <v>55163.552181549021</v>
      </c>
      <c r="BZ62" s="357">
        <v>55477.339640801401</v>
      </c>
      <c r="CA62" s="357">
        <v>55792.901299969046</v>
      </c>
      <c r="CB62" s="357">
        <v>56110.247190627291</v>
      </c>
      <c r="CC62" s="357">
        <v>56429.387401101609</v>
      </c>
      <c r="CD62" s="357">
        <v>34098.609149670388</v>
      </c>
      <c r="CE62" s="357">
        <v>34293.292358440012</v>
      </c>
      <c r="CF62" s="357">
        <v>34489.076334376579</v>
      </c>
      <c r="CG62" s="357">
        <v>34685.967301377605</v>
      </c>
      <c r="CH62" s="357">
        <v>35571.874389002689</v>
      </c>
      <c r="CI62" s="357">
        <v>58382.481552754747</v>
      </c>
      <c r="CJ62" s="357">
        <v>58714.469306660736</v>
      </c>
      <c r="CK62" s="357">
        <v>59048.334167596979</v>
      </c>
      <c r="CL62" s="357">
        <v>59384.086748990914</v>
      </c>
      <c r="CM62" s="357">
        <v>59721.737724300045</v>
      </c>
      <c r="CN62" s="357">
        <v>60061.297827307833</v>
      </c>
      <c r="CO62" s="357">
        <v>60402.777852508938</v>
      </c>
      <c r="CP62" s="357">
        <v>36508.845123483705</v>
      </c>
      <c r="CQ62" s="357">
        <v>36717.156156861332</v>
      </c>
      <c r="CR62" s="357">
        <v>36926.645011116365</v>
      </c>
      <c r="CS62" s="357">
        <v>37137.318345807478</v>
      </c>
      <c r="CT62" s="357">
        <v>38085.238929563391</v>
      </c>
      <c r="CU62" s="357">
        <v>62492.588594784007</v>
      </c>
      <c r="CV62" s="357">
        <v>62847.815491457375</v>
      </c>
      <c r="CW62" s="357">
        <v>63205.050892659056</v>
      </c>
      <c r="CX62" s="357">
        <v>63564.306154756705</v>
      </c>
      <c r="CY62" s="357">
        <v>63925.592698331318</v>
      </c>
      <c r="CZ62" s="357">
        <v>64288.922008546942</v>
      </c>
      <c r="DA62" s="357">
        <v>64654.305635517914</v>
      </c>
      <c r="DB62" s="357">
        <v>39087.797615457719</v>
      </c>
      <c r="DC62" s="357">
        <v>39310.690421184096</v>
      </c>
      <c r="DD62" s="357">
        <v>39534.843495224879</v>
      </c>
      <c r="DE62" s="357">
        <v>39760.263963344449</v>
      </c>
      <c r="DF62" s="357">
        <v>40774.538987969434</v>
      </c>
      <c r="DG62" s="357">
        <v>66890.403129761064</v>
      </c>
      <c r="DH62" s="357">
        <v>67270.495909201985</v>
      </c>
      <c r="DI62" s="357">
        <v>67652.737788478538</v>
      </c>
      <c r="DJ62" s="357">
        <v>68037.140918913792</v>
      </c>
      <c r="DK62" s="357">
        <v>68423.717520547769</v>
      </c>
      <c r="DL62" s="357">
        <v>68812.479882490908</v>
      </c>
      <c r="DM62" s="357">
        <v>69203.440363337548</v>
      </c>
      <c r="DN62" s="357">
        <v>41847.276781873203</v>
      </c>
      <c r="DO62" s="357">
        <v>42085.772083993987</v>
      </c>
      <c r="DP62" s="357">
        <v>42325.615873221213</v>
      </c>
      <c r="DQ62" s="357">
        <v>42566.815774121016</v>
      </c>
      <c r="DR62" s="357">
        <v>43652.090050454695</v>
      </c>
      <c r="DS62" s="357">
        <v>71596.064682171011</v>
      </c>
      <c r="DT62" s="357">
        <v>72002.763956179115</v>
      </c>
      <c r="DU62" s="357">
        <v>72411.762767005494</v>
      </c>
      <c r="DV62" s="357">
        <v>72823.074116577583</v>
      </c>
    </row>
    <row r="63" spans="1:126" customFormat="1" x14ac:dyDescent="0.2">
      <c r="B63" s="255">
        <f t="shared" si="4"/>
        <v>1.0500000000000003</v>
      </c>
      <c r="C63" s="348" t="str">
        <f ca="1">Отчеты!$C$30</f>
        <v>тыс. руб.</v>
      </c>
      <c r="F63" t="s">
        <v>693</v>
      </c>
      <c r="G63" s="357">
        <v>-634.99999999999636</v>
      </c>
      <c r="H63" s="357">
        <v>1681.3084826380466</v>
      </c>
      <c r="I63" s="357">
        <v>9220.4137266855778</v>
      </c>
      <c r="J63" s="357">
        <v>18303.890902673284</v>
      </c>
      <c r="K63" s="357">
        <v>26066.309894754919</v>
      </c>
      <c r="L63" s="357">
        <v>27035.361462627116</v>
      </c>
      <c r="M63" s="357">
        <v>28193.11817483302</v>
      </c>
      <c r="N63" s="357">
        <v>29537.694556331491</v>
      </c>
      <c r="O63" s="357">
        <v>47976.524168011281</v>
      </c>
      <c r="P63" s="357">
        <v>48414.309502308381</v>
      </c>
      <c r="Q63" s="357">
        <v>49442.51070843522</v>
      </c>
      <c r="R63" s="357">
        <v>49729.136922766149</v>
      </c>
      <c r="S63" s="357">
        <v>49657.597333333732</v>
      </c>
      <c r="T63" s="357">
        <v>49940.701180120392</v>
      </c>
      <c r="U63" s="357">
        <v>51949.85775535486</v>
      </c>
      <c r="V63" s="357">
        <v>33355.300096740677</v>
      </c>
      <c r="W63" s="357">
        <v>33545.782412772052</v>
      </c>
      <c r="X63" s="357">
        <v>33737.341743512807</v>
      </c>
      <c r="Y63" s="357">
        <v>33929.98417855872</v>
      </c>
      <c r="Z63" s="357">
        <v>35909.826755689093</v>
      </c>
      <c r="AA63" s="357">
        <v>53748.831526438771</v>
      </c>
      <c r="AB63" s="357">
        <v>54054.621834136691</v>
      </c>
      <c r="AC63" s="357">
        <v>54362.474458025725</v>
      </c>
      <c r="AD63" s="357">
        <v>54671.732507358829</v>
      </c>
      <c r="AE63" s="357">
        <v>54982.739146667431</v>
      </c>
      <c r="AF63" s="357">
        <v>55295.504262729526</v>
      </c>
      <c r="AG63" s="357">
        <v>55610.037798229292</v>
      </c>
      <c r="AH63" s="357">
        <v>35713.861103513642</v>
      </c>
      <c r="AI63" s="357">
        <v>35917.6771816654</v>
      </c>
      <c r="AJ63" s="357">
        <v>36122.645665556811</v>
      </c>
      <c r="AK63" s="357">
        <v>36328.773071058989</v>
      </c>
      <c r="AL63" s="357">
        <v>38447.2046285873</v>
      </c>
      <c r="AM63" s="357">
        <v>57534.93973329023</v>
      </c>
      <c r="AN63" s="357">
        <v>57862.135362526191</v>
      </c>
      <c r="AO63" s="357">
        <v>58191.181003420825</v>
      </c>
      <c r="AP63" s="357">
        <v>58522.087116209572</v>
      </c>
      <c r="AQ63" s="357">
        <v>58854.864220265219</v>
      </c>
      <c r="AR63" s="357">
        <v>59189.522894454676</v>
      </c>
      <c r="AS63" s="357">
        <v>59526.073777438665</v>
      </c>
      <c r="AT63" s="357">
        <v>38237.164714091232</v>
      </c>
      <c r="AU63" s="357">
        <v>38455.247917717541</v>
      </c>
      <c r="AV63" s="357">
        <v>38674.564195479172</v>
      </c>
      <c r="AW63" s="357">
        <v>38895.120519365519</v>
      </c>
      <c r="AX63" s="357">
        <v>41161.842285921681</v>
      </c>
      <c r="AY63" s="357">
        <v>61585.71884795303</v>
      </c>
      <c r="AZ63" s="357">
        <v>61935.818171237814</v>
      </c>
      <c r="BA63" s="357">
        <v>62287.897006995066</v>
      </c>
      <c r="BB63" s="357">
        <v>62641.966547676035</v>
      </c>
      <c r="BC63" s="357">
        <v>62998.038049020208</v>
      </c>
      <c r="BD63" s="357">
        <v>63356.122830398228</v>
      </c>
      <c r="BE63" s="357">
        <v>63716.232275191243</v>
      </c>
      <c r="BF63" s="357">
        <v>40937.099577411034</v>
      </c>
      <c r="BG63" s="357">
        <v>41170.448605289508</v>
      </c>
      <c r="BH63" s="357">
        <v>41405.117022497703</v>
      </c>
      <c r="BI63" s="357">
        <v>41641.112289054596</v>
      </c>
      <c r="BJ63" s="357">
        <v>44066.504579269604</v>
      </c>
      <c r="BK63" s="357">
        <v>65920.052500644641</v>
      </c>
      <c r="BL63" s="357">
        <v>66294.658776554803</v>
      </c>
      <c r="BM63" s="357">
        <v>66671.383130813541</v>
      </c>
      <c r="BN63" s="357">
        <v>67050.237539345253</v>
      </c>
      <c r="BO63" s="357">
        <v>67431.234045786288</v>
      </c>
      <c r="BP63" s="357">
        <v>67814.384761862471</v>
      </c>
      <c r="BQ63" s="357">
        <v>68199.701867789583</v>
      </c>
      <c r="BR63" s="357">
        <v>43826.029881163173</v>
      </c>
      <c r="BS63" s="357">
        <v>44075.713340996153</v>
      </c>
      <c r="BT63" s="357">
        <v>44326.808547405832</v>
      </c>
      <c r="BU63" s="357">
        <v>44579.323482624743</v>
      </c>
      <c r="BV63" s="357">
        <v>47174.493233148896</v>
      </c>
      <c r="BW63" s="357">
        <v>70557.789509021648</v>
      </c>
      <c r="BX63" s="357">
        <v>70958.618224251681</v>
      </c>
      <c r="BY63" s="357">
        <v>71361.713283304096</v>
      </c>
      <c r="BZ63" s="357">
        <v>71767.087500437352</v>
      </c>
      <c r="CA63" s="357">
        <v>72174.753762321576</v>
      </c>
      <c r="CB63" s="357">
        <v>72584.725028526067</v>
      </c>
      <c r="CC63" s="357">
        <v>72997.014331868399</v>
      </c>
      <c r="CD63" s="357">
        <v>46917.185306175023</v>
      </c>
      <c r="CE63" s="357">
        <v>47184.346608193067</v>
      </c>
      <c r="CF63" s="357">
        <v>47453.018479054692</v>
      </c>
      <c r="CG63" s="357">
        <v>47723.209459741687</v>
      </c>
      <c r="CH63" s="357">
        <v>50500.041092805921</v>
      </c>
      <c r="CI63" s="357">
        <v>75520.168107986581</v>
      </c>
      <c r="CJ63" s="357">
        <v>75949.054833276488</v>
      </c>
      <c r="CK63" s="357">
        <v>76380.366546474906</v>
      </c>
      <c r="CL63" s="357">
        <v>76814.116958798171</v>
      </c>
      <c r="CM63" s="357">
        <v>77250.319859020543</v>
      </c>
      <c r="CN63" s="357">
        <v>77688.989113850141</v>
      </c>
      <c r="CO63" s="357">
        <v>78130.138668432643</v>
      </c>
      <c r="CP63" s="357">
        <v>50224.721610943881</v>
      </c>
      <c r="CQ63" s="357">
        <v>50510.584204109218</v>
      </c>
      <c r="CR63" s="357">
        <v>50798.063105925205</v>
      </c>
      <c r="CS63" s="357">
        <v>51087.167455253824</v>
      </c>
      <c r="CT63" s="357">
        <v>54058.377302632856</v>
      </c>
      <c r="CU63" s="357">
        <v>80829.913208876009</v>
      </c>
      <c r="CV63" s="357">
        <v>81288.822004939473</v>
      </c>
      <c r="CW63" s="357">
        <v>81750.325538064368</v>
      </c>
      <c r="CX63" s="357">
        <v>82214.438479250559</v>
      </c>
      <c r="CY63" s="357">
        <v>82681.17558248229</v>
      </c>
      <c r="CZ63" s="357">
        <v>83150.551685156388</v>
      </c>
      <c r="DA63" s="357">
        <v>83622.581708556216</v>
      </c>
      <c r="DB63" s="357">
        <v>53763.785457043312</v>
      </c>
      <c r="DC63" s="357">
        <v>54069.658431723874</v>
      </c>
      <c r="DD63" s="357">
        <v>54377.260856670313</v>
      </c>
      <c r="DE63" s="357">
        <v>54686.602510452016</v>
      </c>
      <c r="DF63" s="357">
        <v>57865.797047153734</v>
      </c>
      <c r="DG63" s="357">
        <v>86511.340466833906</v>
      </c>
      <c r="DH63" s="357">
        <v>87002.372878621827</v>
      </c>
      <c r="DI63" s="357">
        <v>87496.181659055801</v>
      </c>
      <c r="DJ63" s="357">
        <v>87992.782506128147</v>
      </c>
      <c r="DK63" s="357">
        <v>88492.191206589167</v>
      </c>
      <c r="DL63" s="357">
        <v>88994.423636444568</v>
      </c>
      <c r="DM63" s="357">
        <v>89499.495761494356</v>
      </c>
      <c r="DN63" s="357">
        <v>57550.583772363767</v>
      </c>
      <c r="DO63" s="357">
        <v>57877.86785527788</v>
      </c>
      <c r="DP63" s="357">
        <v>58207.002449973756</v>
      </c>
      <c r="DQ63" s="357">
        <v>58537.998019532046</v>
      </c>
      <c r="DR63" s="357">
        <v>61939.736173781916</v>
      </c>
      <c r="DS63" s="357">
        <v>92590.467632839718</v>
      </c>
      <c r="DT63" s="357">
        <v>93115.87231346473</v>
      </c>
      <c r="DU63" s="357">
        <v>93644.247708523239</v>
      </c>
      <c r="DV63" s="357">
        <v>94175.610614890611</v>
      </c>
    </row>
    <row r="64" spans="1:126" customFormat="1" x14ac:dyDescent="0.2">
      <c r="B64" s="255">
        <f t="shared" si="4"/>
        <v>1.1000000000000003</v>
      </c>
      <c r="C64" s="348" t="str">
        <f ca="1">Отчеты!$C$30</f>
        <v>тыс. руб.</v>
      </c>
      <c r="F64" t="s">
        <v>693</v>
      </c>
      <c r="G64" s="357">
        <v>220.90000000000509</v>
      </c>
      <c r="H64" s="357">
        <v>3575.903001927034</v>
      </c>
      <c r="I64" s="357">
        <v>13192.189649897649</v>
      </c>
      <c r="J64" s="357">
        <v>23682.869347361815</v>
      </c>
      <c r="K64" s="357">
        <v>32695.217637673879</v>
      </c>
      <c r="L64" s="357">
        <v>34406.047687633822</v>
      </c>
      <c r="M64" s="357">
        <v>36313.759206754512</v>
      </c>
      <c r="N64" s="357">
        <v>38274.078547513942</v>
      </c>
      <c r="O64" s="357">
        <v>59396.088338294736</v>
      </c>
      <c r="P64" s="357">
        <v>59898.441548671464</v>
      </c>
      <c r="Q64" s="357">
        <v>60991.575707036565</v>
      </c>
      <c r="R64" s="357">
        <v>61343.502013958183</v>
      </c>
      <c r="S64" s="357">
        <v>61337.631733333408</v>
      </c>
      <c r="T64" s="357">
        <v>61686.776192747915</v>
      </c>
      <c r="U64" s="357">
        <v>63762.34678383515</v>
      </c>
      <c r="V64" s="357">
        <v>42494.767736988411</v>
      </c>
      <c r="W64" s="357">
        <v>42736.925931822334</v>
      </c>
      <c r="X64" s="357">
        <v>42980.453324296286</v>
      </c>
      <c r="Y64" s="357">
        <v>43225.357656051245</v>
      </c>
      <c r="Z64" s="357">
        <v>46553.403300529033</v>
      </c>
      <c r="AA64" s="357">
        <v>65967.76518864205</v>
      </c>
      <c r="AB64" s="357">
        <v>66342.643123744347</v>
      </c>
      <c r="AC64" s="357">
        <v>66719.974006528355</v>
      </c>
      <c r="AD64" s="357">
        <v>67099.103154934259</v>
      </c>
      <c r="AE64" s="357">
        <v>67480.375954667368</v>
      </c>
      <c r="AF64" s="357">
        <v>67863.804526241001</v>
      </c>
      <c r="AG64" s="357">
        <v>68249.401058703166</v>
      </c>
      <c r="AH64" s="357">
        <v>45493.09147857911</v>
      </c>
      <c r="AI64" s="357">
        <v>45752.200747049166</v>
      </c>
      <c r="AJ64" s="357">
        <v>46012.77505699663</v>
      </c>
      <c r="AK64" s="357">
        <v>46274.822691976755</v>
      </c>
      <c r="AL64" s="357">
        <v>49835.831531567608</v>
      </c>
      <c r="AM64" s="357">
        <v>70609.198751846212</v>
      </c>
      <c r="AN64" s="357">
        <v>71010.318142407268</v>
      </c>
      <c r="AO64" s="357">
        <v>71413.705520317963</v>
      </c>
      <c r="AP64" s="357">
        <v>71819.373709115258</v>
      </c>
      <c r="AQ64" s="357">
        <v>72227.335604826658</v>
      </c>
      <c r="AR64" s="357">
        <v>72637.604176411944</v>
      </c>
      <c r="AS64" s="357">
        <v>73050.192466144275</v>
      </c>
      <c r="AT64" s="357">
        <v>48700.941215412138</v>
      </c>
      <c r="AU64" s="357">
        <v>48978.18813267666</v>
      </c>
      <c r="AV64" s="357">
        <v>49257.002644319691</v>
      </c>
      <c r="AW64" s="357">
        <v>49537.393613747518</v>
      </c>
      <c r="AX64" s="357">
        <v>53347.673072108963</v>
      </c>
      <c r="AY64" s="357">
        <v>75575.175997809478</v>
      </c>
      <c r="AZ64" s="357">
        <v>76004.373745712015</v>
      </c>
      <c r="BA64" s="357">
        <v>76435.998240075147</v>
      </c>
      <c r="BB64" s="357">
        <v>76870.063202088088</v>
      </c>
      <c r="BC64" s="357">
        <v>77306.582430499388</v>
      </c>
      <c r="BD64" s="357">
        <v>77745.569802088052</v>
      </c>
      <c r="BE64" s="357">
        <v>78187.03927210487</v>
      </c>
      <c r="BF64" s="357">
        <v>52133.340433827376</v>
      </c>
      <c r="BG64" s="357">
        <v>52429.994635294439</v>
      </c>
      <c r="BH64" s="357">
        <v>52728.326162755417</v>
      </c>
      <c r="BI64" s="357">
        <v>53028.344500046303</v>
      </c>
      <c r="BJ64" s="357">
        <v>57105.343520490023</v>
      </c>
      <c r="BK64" s="357">
        <v>80888.771650991155</v>
      </c>
      <c r="BL64" s="357">
        <v>81348.013241240624</v>
      </c>
      <c r="BM64" s="357">
        <v>81809.851450213755</v>
      </c>
      <c r="BN64" s="357">
        <v>82274.300959560002</v>
      </c>
      <c r="BO64" s="357">
        <v>82741.376533969</v>
      </c>
      <c r="BP64" s="357">
        <v>83211.093021572349</v>
      </c>
      <c r="BQ64" s="357">
        <v>83683.465354490312</v>
      </c>
      <c r="BR64" s="357">
        <v>55806.007597528442</v>
      </c>
      <c r="BS64" s="357">
        <v>56123.427593101595</v>
      </c>
      <c r="BT64" s="357">
        <v>56442.642327481706</v>
      </c>
      <c r="BU64" s="357">
        <v>56763.661948385612</v>
      </c>
      <c r="BV64" s="357">
        <v>61126.050900254711</v>
      </c>
      <c r="BW64" s="357">
        <v>86574.318999889409</v>
      </c>
      <c r="BX64" s="357">
        <v>87065.70750146544</v>
      </c>
      <c r="BY64" s="357">
        <v>87559.874385062169</v>
      </c>
      <c r="BZ64" s="357">
        <v>88056.835360067387</v>
      </c>
      <c r="CA64" s="357">
        <v>88556.606224677191</v>
      </c>
      <c r="CB64" s="357">
        <v>89059.202866418724</v>
      </c>
      <c r="CC64" s="357">
        <v>89564.641262638164</v>
      </c>
      <c r="CD64" s="357">
        <v>59735.761462682683</v>
      </c>
      <c r="CE64" s="357">
        <v>60075.400857952074</v>
      </c>
      <c r="CF64" s="357">
        <v>60416.960623738807</v>
      </c>
      <c r="CG64" s="357">
        <v>60760.451618099716</v>
      </c>
      <c r="CH64" s="357">
        <v>65428.207796609189</v>
      </c>
      <c r="CI64" s="357">
        <v>92657.854663218168</v>
      </c>
      <c r="CJ64" s="357">
        <v>93183.640359898243</v>
      </c>
      <c r="CK64" s="357">
        <v>93712.398925352798</v>
      </c>
      <c r="CL64" s="357">
        <v>94244.147168602547</v>
      </c>
      <c r="CM64" s="357">
        <v>94778.901993743973</v>
      </c>
      <c r="CN64" s="357">
        <v>95316.680400398327</v>
      </c>
      <c r="CO64" s="357">
        <v>95857.499484350352</v>
      </c>
      <c r="CP64" s="357">
        <v>63940.598098413044</v>
      </c>
      <c r="CQ64" s="357">
        <v>64304.01225133628</v>
      </c>
      <c r="CR64" s="357">
        <v>64669.481200733957</v>
      </c>
      <c r="CS64" s="357">
        <v>65037.016564700127</v>
      </c>
      <c r="CT64" s="357">
        <v>70031.515675702321</v>
      </c>
      <c r="CU64" s="357">
        <v>99167.237822979892</v>
      </c>
      <c r="CV64" s="357">
        <v>99729.828518421535</v>
      </c>
      <c r="CW64" s="357">
        <v>100295.60018345785</v>
      </c>
      <c r="CX64" s="357">
        <v>100864.57080374438</v>
      </c>
      <c r="CY64" s="357">
        <v>101436.75846663304</v>
      </c>
      <c r="CZ64" s="357">
        <v>102012.18136175977</v>
      </c>
      <c r="DA64" s="357">
        <v>102590.85778160053</v>
      </c>
      <c r="DB64" s="357">
        <v>68439.773298628876</v>
      </c>
      <c r="DC64" s="357">
        <v>68828.626442269539</v>
      </c>
      <c r="DD64" s="357">
        <v>69219.678218121626</v>
      </c>
      <c r="DE64" s="357">
        <v>69612.941057559598</v>
      </c>
      <c r="DF64" s="357">
        <v>74957.055106332075</v>
      </c>
      <c r="DG64" s="357">
        <v>106132.27780392463</v>
      </c>
      <c r="DH64" s="357">
        <v>106734.24984804765</v>
      </c>
      <c r="DI64" s="357">
        <v>107339.62552963919</v>
      </c>
      <c r="DJ64" s="357">
        <v>107948.42409333648</v>
      </c>
      <c r="DK64" s="357">
        <v>108560.66489263068</v>
      </c>
      <c r="DL64" s="357">
        <v>109176.36739041621</v>
      </c>
      <c r="DM64" s="357">
        <v>109795.55115964546</v>
      </c>
      <c r="DN64" s="357">
        <v>73253.89076286045</v>
      </c>
      <c r="DO64" s="357">
        <v>73669.963626555807</v>
      </c>
      <c r="DP64" s="357">
        <v>74088.389026720339</v>
      </c>
      <c r="DQ64" s="357">
        <v>74509.180264931143</v>
      </c>
      <c r="DR64" s="357">
        <v>80227.382297103177</v>
      </c>
      <c r="DS64" s="357">
        <v>113584.87058352043</v>
      </c>
      <c r="DT64" s="357">
        <v>114228.98067075026</v>
      </c>
      <c r="DU64" s="357">
        <v>114876.73265004109</v>
      </c>
      <c r="DV64" s="357">
        <v>115528.14711319764</v>
      </c>
    </row>
    <row r="65" spans="1:126" customFormat="1" x14ac:dyDescent="0.2"/>
    <row r="66" spans="1:126" customFormat="1" x14ac:dyDescent="0.2">
      <c r="A66" s="356" t="str">
        <f ca="1">Language!A$1446</f>
        <v>Затраты на сырье и материалы</v>
      </c>
      <c r="E66" t="s">
        <v>2943</v>
      </c>
      <c r="F66" t="s">
        <v>3330</v>
      </c>
    </row>
    <row r="67" spans="1:126" customFormat="1" x14ac:dyDescent="0.2">
      <c r="A67" t="str">
        <f ca="1">Language!$A$327</f>
        <v>Начальное значение</v>
      </c>
      <c r="B67" s="325">
        <v>0.8</v>
      </c>
    </row>
    <row r="68" spans="1:126" customFormat="1" x14ac:dyDescent="0.2">
      <c r="A68" t="str">
        <f ca="1">Language!$A$328</f>
        <v>Шаг изменения</v>
      </c>
      <c r="B68" s="325">
        <v>0.05</v>
      </c>
    </row>
    <row r="69" spans="1:126" customFormat="1" x14ac:dyDescent="0.2">
      <c r="A69" s="356" t="str">
        <f ca="1">Language!A$1455</f>
        <v>Чистая прибыль</v>
      </c>
      <c r="B69" s="256" t="str">
        <f ca="1">Language!$A$329</f>
        <v>Значение</v>
      </c>
      <c r="E69" t="str">
        <f>Отчеты!$E$30</f>
        <v>PL22</v>
      </c>
      <c r="F69" t="s">
        <v>3468</v>
      </c>
    </row>
    <row r="70" spans="1:126" customFormat="1" x14ac:dyDescent="0.2">
      <c r="B70" s="255">
        <f>B$67</f>
        <v>0.8</v>
      </c>
      <c r="C70" s="348" t="str">
        <f ca="1">Отчеты!$C$30</f>
        <v>тыс. руб.</v>
      </c>
      <c r="F70" t="s">
        <v>693</v>
      </c>
      <c r="G70" s="357">
        <v>1577.653333333333</v>
      </c>
      <c r="H70" s="357">
        <v>7511.8993744810068</v>
      </c>
      <c r="I70" s="357">
        <v>19079.403572194718</v>
      </c>
      <c r="J70" s="357">
        <v>30855.572889084546</v>
      </c>
      <c r="K70" s="357">
        <v>41189.851955795493</v>
      </c>
      <c r="L70" s="357">
        <v>44303.985029729891</v>
      </c>
      <c r="M70" s="357">
        <v>47630.596963442404</v>
      </c>
      <c r="N70" s="357">
        <v>50751.417171272515</v>
      </c>
      <c r="O70" s="357">
        <v>74106.469463922214</v>
      </c>
      <c r="P70" s="357">
        <v>74691.997307886719</v>
      </c>
      <c r="Q70" s="357">
        <v>75868.776381311545</v>
      </c>
      <c r="R70" s="357">
        <v>76304.820543803493</v>
      </c>
      <c r="S70" s="357">
        <v>76383.543733333281</v>
      </c>
      <c r="T70" s="357">
        <v>76817.759966682119</v>
      </c>
      <c r="U70" s="357">
        <v>78978.883339880762</v>
      </c>
      <c r="V70" s="357">
        <v>55547.792043540227</v>
      </c>
      <c r="W70" s="357">
        <v>55863.753935547298</v>
      </c>
      <c r="X70" s="357">
        <v>56181.502322030545</v>
      </c>
      <c r="Y70" s="357">
        <v>56501.04730408563</v>
      </c>
      <c r="Z70" s="357">
        <v>62397.353928606339</v>
      </c>
      <c r="AA70" s="357">
        <v>81707.872993063182</v>
      </c>
      <c r="AB70" s="357">
        <v>82171.74778610513</v>
      </c>
      <c r="AC70" s="357">
        <v>82638.578728004053</v>
      </c>
      <c r="AD70" s="357">
        <v>83107.713981868714</v>
      </c>
      <c r="AE70" s="357">
        <v>83579.501794667318</v>
      </c>
      <c r="AF70" s="357">
        <v>84053.95716434966</v>
      </c>
      <c r="AG70" s="357">
        <v>84531.095173672787</v>
      </c>
      <c r="AH70" s="357">
        <v>59459.827486588889</v>
      </c>
      <c r="AI70" s="357">
        <v>59797.906711036419</v>
      </c>
      <c r="AJ70" s="357">
        <v>60137.897484572291</v>
      </c>
      <c r="AK70" s="357">
        <v>60479.810615372007</v>
      </c>
      <c r="AL70" s="357">
        <v>66788.858703608756</v>
      </c>
      <c r="AM70" s="357">
        <v>87451.114102576743</v>
      </c>
      <c r="AN70" s="357">
        <v>87947.46013113395</v>
      </c>
      <c r="AO70" s="357">
        <v>88446.612572296843</v>
      </c>
      <c r="AP70" s="357">
        <v>88948.587293933204</v>
      </c>
      <c r="AQ70" s="357">
        <v>89453.400253625092</v>
      </c>
      <c r="AR70" s="357">
        <v>89961.067499188866</v>
      </c>
      <c r="AS70" s="357">
        <v>90471.605169163173</v>
      </c>
      <c r="AT70" s="357">
        <v>63645.348743981027</v>
      </c>
      <c r="AU70" s="357">
        <v>64007.093514141467</v>
      </c>
      <c r="AV70" s="357">
        <v>64370.883641825545</v>
      </c>
      <c r="AW70" s="357">
        <v>64736.730691781304</v>
      </c>
      <c r="AX70" s="357">
        <v>71487.412146193892</v>
      </c>
      <c r="AY70" s="357">
        <v>93596.025423091283</v>
      </c>
      <c r="AZ70" s="357">
        <v>94127.115673644439</v>
      </c>
      <c r="BA70" s="357">
        <v>94661.20878569092</v>
      </c>
      <c r="BB70" s="357">
        <v>95198.321737841907</v>
      </c>
      <c r="BC70" s="357">
        <v>95738.471604713792</v>
      </c>
      <c r="BD70" s="357">
        <v>96281.675557463925</v>
      </c>
      <c r="BE70" s="357">
        <v>96827.950864339509</v>
      </c>
      <c r="BF70" s="357">
        <v>68123.856489393162</v>
      </c>
      <c r="BG70" s="357">
        <v>68510.923393464094</v>
      </c>
      <c r="BH70" s="357">
        <v>68900.178830089746</v>
      </c>
      <c r="BI70" s="357">
        <v>69291.635173539427</v>
      </c>
      <c r="BJ70" s="357">
        <v>76514.864329759352</v>
      </c>
      <c r="BK70" s="357">
        <v>100171.0805360396</v>
      </c>
      <c r="BL70" s="357">
        <v>100739.34710413747</v>
      </c>
      <c r="BM70" s="357">
        <v>101310.82673402264</v>
      </c>
      <c r="BN70" s="357">
        <v>101885.53759282416</v>
      </c>
      <c r="BO70" s="357">
        <v>102463.49795037266</v>
      </c>
      <c r="BP70" s="357">
        <v>103044.72617982124</v>
      </c>
      <c r="BQ70" s="357">
        <v>103629.24075817797</v>
      </c>
      <c r="BR70" s="357">
        <v>72915.859776982659</v>
      </c>
      <c r="BS70" s="357">
        <v>73330.021364341519</v>
      </c>
      <c r="BT70" s="357">
        <v>73746.524681526178</v>
      </c>
      <c r="BU70" s="357">
        <v>74165.382969020531</v>
      </c>
      <c r="BV70" s="357">
        <v>81894.238166175957</v>
      </c>
      <c r="BW70" s="357">
        <v>107206.38950689886</v>
      </c>
      <c r="BX70" s="357">
        <v>107814.43473475733</v>
      </c>
      <c r="BY70" s="357">
        <v>108425.91793873467</v>
      </c>
      <c r="BZ70" s="357">
        <v>109040.85855765229</v>
      </c>
      <c r="CA70" s="357">
        <v>109659.27614024286</v>
      </c>
      <c r="CB70" s="357">
        <v>110281.19034574056</v>
      </c>
      <c r="CC70" s="357">
        <v>110906.62094457769</v>
      </c>
      <c r="CD70" s="357">
        <v>78043.303294708108</v>
      </c>
      <c r="CE70" s="357">
        <v>78486.456193178819</v>
      </c>
      <c r="CF70" s="357">
        <v>78932.114742566453</v>
      </c>
      <c r="CG70" s="357">
        <v>79380.293110188344</v>
      </c>
      <c r="CH70" s="357">
        <v>87650.168171143319</v>
      </c>
      <c r="CI70" s="357">
        <v>114734.17010571357</v>
      </c>
      <c r="CJ70" s="357">
        <v>115384.77849952376</v>
      </c>
      <c r="CK70" s="357">
        <v>116039.06552778576</v>
      </c>
      <c r="CL70" s="357">
        <v>116697.0519900246</v>
      </c>
      <c r="CM70" s="357">
        <v>117358.75880338691</v>
      </c>
      <c r="CN70" s="357">
        <v>118024.2070032788</v>
      </c>
      <c r="CO70" s="357">
        <v>118693.41774403471</v>
      </c>
      <c r="CP70" s="357">
        <v>83529.667858674045</v>
      </c>
      <c r="CQ70" s="357">
        <v>84003.841460028867</v>
      </c>
      <c r="CR70" s="357">
        <v>84480.696107879499</v>
      </c>
      <c r="CS70" s="357">
        <v>84960.246961231809</v>
      </c>
      <c r="CT70" s="357">
        <v>93809.013276456768</v>
      </c>
      <c r="CU70" s="357">
        <v>122788.89534644698</v>
      </c>
      <c r="CV70" s="357">
        <v>123485.0463278238</v>
      </c>
      <c r="CW70" s="357">
        <v>124185.13344806088</v>
      </c>
      <c r="CX70" s="357">
        <v>124889.17896265676</v>
      </c>
      <c r="CY70" s="357">
        <v>125597.20525295746</v>
      </c>
      <c r="CZ70" s="357">
        <v>126309.23482683569</v>
      </c>
      <c r="DA70" s="357">
        <v>127025.29031945653</v>
      </c>
      <c r="DB70" s="357">
        <v>89400.077942105418</v>
      </c>
      <c r="DC70" s="357">
        <v>89907.443695576541</v>
      </c>
      <c r="DD70" s="357">
        <v>90417.678168764352</v>
      </c>
      <c r="DE70" s="357">
        <v>90930.797581851395</v>
      </c>
      <c r="DF70" s="357">
        <v>100398.97753914219</v>
      </c>
      <c r="DG70" s="357">
        <v>131407.45135403454</v>
      </c>
      <c r="DH70" s="357">
        <v>132152.33290411084</v>
      </c>
      <c r="DI70" s="357">
        <v>132901.42612275854</v>
      </c>
      <c r="DJ70" s="357">
        <v>133654.75482338225</v>
      </c>
      <c r="DK70" s="357">
        <v>134412.34295399181</v>
      </c>
      <c r="DL70" s="357">
        <v>135174.21459805651</v>
      </c>
      <c r="DM70" s="357">
        <v>135940.39397514838</v>
      </c>
      <c r="DN70" s="357">
        <v>95681.416731392615</v>
      </c>
      <c r="DO70" s="357">
        <v>96224.298087599906</v>
      </c>
      <c r="DP70" s="357">
        <v>96770.24897391125</v>
      </c>
      <c r="DQ70" s="357">
        <v>97319.286745914331</v>
      </c>
      <c r="DR70" s="357">
        <v>107450.23930021546</v>
      </c>
      <c r="DS70" s="357">
        <v>140629.30628214724</v>
      </c>
      <c r="DT70" s="357">
        <v>141426.32954072842</v>
      </c>
      <c r="DU70" s="357">
        <v>142227.85928468502</v>
      </c>
      <c r="DV70" s="357">
        <v>143033.92099434923</v>
      </c>
    </row>
    <row r="71" spans="1:126" customFormat="1" x14ac:dyDescent="0.2">
      <c r="B71" s="255">
        <f t="shared" ref="B71:B76" si="5">B70+B$68</f>
        <v>0.85000000000000009</v>
      </c>
      <c r="C71" s="348" t="str">
        <f ca="1">Отчеты!$C$30</f>
        <v>тыс. руб.</v>
      </c>
      <c r="F71" t="s">
        <v>693</v>
      </c>
      <c r="G71" s="357">
        <v>905.89333333333241</v>
      </c>
      <c r="H71" s="357">
        <v>5485.2246883646731</v>
      </c>
      <c r="I71" s="357">
        <v>15621.712130014399</v>
      </c>
      <c r="J71" s="357">
        <v>26372.907781309521</v>
      </c>
      <c r="K71" s="357">
        <v>35751.739504805577</v>
      </c>
      <c r="L71" s="357">
        <v>38144.157581702471</v>
      </c>
      <c r="M71" s="357">
        <v>40741.067008309699</v>
      </c>
      <c r="N71" s="357">
        <v>43263.890519741522</v>
      </c>
      <c r="O71" s="357">
        <v>64719.092097373468</v>
      </c>
      <c r="P71" s="357">
        <v>65251.542344901485</v>
      </c>
      <c r="Q71" s="357">
        <v>66374.943713442335</v>
      </c>
      <c r="R71" s="357">
        <v>66757.308365746037</v>
      </c>
      <c r="S71" s="357">
        <v>66782.048533333276</v>
      </c>
      <c r="T71" s="357">
        <v>67161.976516884635</v>
      </c>
      <c r="U71" s="357">
        <v>69268.504686629385</v>
      </c>
      <c r="V71" s="357">
        <v>47714.802146778013</v>
      </c>
      <c r="W71" s="357">
        <v>47986.475175091102</v>
      </c>
      <c r="X71" s="357">
        <v>48259.684282204842</v>
      </c>
      <c r="Y71" s="357">
        <v>48534.438153330921</v>
      </c>
      <c r="Z71" s="357">
        <v>53114.577999167173</v>
      </c>
      <c r="AA71" s="357">
        <v>71663.379210856248</v>
      </c>
      <c r="AB71" s="357">
        <v>72070.460975710681</v>
      </c>
      <c r="AC71" s="357">
        <v>72480.177773384523</v>
      </c>
      <c r="AD71" s="357">
        <v>72891.875951347087</v>
      </c>
      <c r="AE71" s="357">
        <v>73305.901930666558</v>
      </c>
      <c r="AF71" s="357">
        <v>73722.268873066554</v>
      </c>
      <c r="AG71" s="357">
        <v>74140.990014693409</v>
      </c>
      <c r="AH71" s="357">
        <v>51078.528297052551</v>
      </c>
      <c r="AI71" s="357">
        <v>51369.218437348594</v>
      </c>
      <c r="AJ71" s="357">
        <v>51661.552181959189</v>
      </c>
      <c r="AK71" s="357">
        <v>51955.538824064111</v>
      </c>
      <c r="AL71" s="357">
        <v>56856.288459107382</v>
      </c>
      <c r="AM71" s="357">
        <v>76703.505755616032</v>
      </c>
      <c r="AN71" s="357">
        <v>77139.083244011184</v>
      </c>
      <c r="AO71" s="357">
        <v>77577.123550853139</v>
      </c>
      <c r="AP71" s="357">
        <v>78017.640601275474</v>
      </c>
      <c r="AQ71" s="357">
        <v>78460.64839914508</v>
      </c>
      <c r="AR71" s="357">
        <v>78906.161027516704</v>
      </c>
      <c r="AS71" s="357">
        <v>79354.192649055258</v>
      </c>
      <c r="AT71" s="357">
        <v>54677.358611176489</v>
      </c>
      <c r="AU71" s="357">
        <v>54988.397061296972</v>
      </c>
      <c r="AV71" s="357">
        <v>55301.194168029564</v>
      </c>
      <c r="AW71" s="357">
        <v>55615.759875081814</v>
      </c>
      <c r="AX71" s="357">
        <v>60859.561984578999</v>
      </c>
      <c r="AY71" s="357">
        <v>82096.084491842601</v>
      </c>
      <c r="AZ71" s="357">
        <v>82562.152404425331</v>
      </c>
      <c r="BA71" s="357">
        <v>83030.855532746151</v>
      </c>
      <c r="BB71" s="357">
        <v>83502.208776698128</v>
      </c>
      <c r="BC71" s="357">
        <v>83976.227120420182</v>
      </c>
      <c r="BD71" s="357">
        <v>84452.925632773957</v>
      </c>
      <c r="BE71" s="357">
        <v>84932.31946782257</v>
      </c>
      <c r="BF71" s="357">
        <v>58528.107047295387</v>
      </c>
      <c r="BG71" s="357">
        <v>58860.918188919582</v>
      </c>
      <c r="BH71" s="357">
        <v>59195.611093127984</v>
      </c>
      <c r="BI71" s="357">
        <v>59532.196399671011</v>
      </c>
      <c r="BJ71" s="357">
        <v>65143.064656832896</v>
      </c>
      <c r="BK71" s="357">
        <v>87866.143739604944</v>
      </c>
      <c r="BL71" s="357">
        <v>88364.836406071452</v>
      </c>
      <c r="BM71" s="357">
        <v>88866.348753371756</v>
      </c>
      <c r="BN71" s="357">
        <v>89370.696724401831</v>
      </c>
      <c r="BO71" s="357">
        <v>89877.896352179931</v>
      </c>
      <c r="BP71" s="357">
        <v>90387.963760401457</v>
      </c>
      <c r="BQ71" s="357">
        <v>90900.915163907906</v>
      </c>
      <c r="BR71" s="357">
        <v>62648.407873936441</v>
      </c>
      <c r="BS71" s="357">
        <v>63004.515795477302</v>
      </c>
      <c r="BT71" s="357">
        <v>63362.637202978614</v>
      </c>
      <c r="BU71" s="357">
        <v>63722.783480981307</v>
      </c>
      <c r="BV71" s="357">
        <v>69726.412516141601</v>
      </c>
      <c r="BW71" s="357">
        <v>94040.107134715159</v>
      </c>
      <c r="BX71" s="357">
        <v>94573.708287823698</v>
      </c>
      <c r="BY71" s="357">
        <v>95110.326499438175</v>
      </c>
      <c r="BZ71" s="357">
        <v>95649.97882844173</v>
      </c>
      <c r="CA71" s="357">
        <v>96192.682430172135</v>
      </c>
      <c r="CB71" s="357">
        <v>96738.45455696003</v>
      </c>
      <c r="CC71" s="357">
        <v>97287.312558713107</v>
      </c>
      <c r="CD71" s="357">
        <v>67057.129758448704</v>
      </c>
      <c r="CE71" s="357">
        <v>67438.16523449411</v>
      </c>
      <c r="CF71" s="357">
        <v>67821.35514051895</v>
      </c>
      <c r="CG71" s="357">
        <v>68206.711657983382</v>
      </c>
      <c r="CH71" s="357">
        <v>74630.594725608156</v>
      </c>
      <c r="CI71" s="357">
        <v>100646.24796747387</v>
      </c>
      <c r="CJ71" s="357">
        <v>101217.20120130797</v>
      </c>
      <c r="CK71" s="357">
        <v>101791.38268773854</v>
      </c>
      <c r="CL71" s="357">
        <v>102368.81067976615</v>
      </c>
      <c r="CM71" s="357">
        <v>102949.50353361735</v>
      </c>
      <c r="CN71" s="357">
        <v>103533.47970928383</v>
      </c>
      <c r="CO71" s="357">
        <v>104120.75777115622</v>
      </c>
      <c r="CP71" s="357">
        <v>71774.462174876404</v>
      </c>
      <c r="CQ71" s="357">
        <v>72182.170134239233</v>
      </c>
      <c r="CR71" s="357">
        <v>72592.183333688736</v>
      </c>
      <c r="CS71" s="357">
        <v>73004.514807375701</v>
      </c>
      <c r="CT71" s="357">
        <v>79878.069689734097</v>
      </c>
      <c r="CU71" s="357">
        <v>107714.81865853044</v>
      </c>
      <c r="CV71" s="357">
        <v>108325.73861873287</v>
      </c>
      <c r="CW71" s="357">
        <v>108940.11280921036</v>
      </c>
      <c r="CX71" s="357">
        <v>109557.9607606832</v>
      </c>
      <c r="CY71" s="357">
        <v>110179.30211429794</v>
      </c>
      <c r="CZ71" s="357">
        <v>110804.15662226423</v>
      </c>
      <c r="DA71" s="357">
        <v>111432.54414847335</v>
      </c>
      <c r="DB71" s="357">
        <v>76822.007860441983</v>
      </c>
      <c r="DC71" s="357">
        <v>77258.255376978384</v>
      </c>
      <c r="DD71" s="357">
        <v>77696.96950038019</v>
      </c>
      <c r="DE71" s="357">
        <v>78138.164177225364</v>
      </c>
      <c r="DF71" s="357">
        <v>85492.867901348945</v>
      </c>
      <c r="DG71" s="357">
        <v>115278.18929796689</v>
      </c>
      <c r="DH71" s="357">
        <v>115931.87365538064</v>
      </c>
      <c r="DI71" s="357">
        <v>116589.25403918853</v>
      </c>
      <c r="DJ71" s="357">
        <v>117250.35134726143</v>
      </c>
      <c r="DK71" s="357">
        <v>117915.18659562625</v>
      </c>
      <c r="DL71" s="357">
        <v>118583.78091916504</v>
      </c>
      <c r="DM71" s="357">
        <v>119256.15557219341</v>
      </c>
      <c r="DN71" s="357">
        <v>82222.881744012731</v>
      </c>
      <c r="DO71" s="357">
        <v>82689.666586702864</v>
      </c>
      <c r="DP71" s="357">
        <v>83159.090698737215</v>
      </c>
      <c r="DQ71" s="357">
        <v>83631.169002964423</v>
      </c>
      <c r="DR71" s="357">
        <v>91500.701987776643</v>
      </c>
      <c r="DS71" s="357">
        <v>123370.99588215162</v>
      </c>
      <c r="DT71" s="357">
        <v>124070.4381445933</v>
      </c>
      <c r="DU71" s="357">
        <v>124773.83515527107</v>
      </c>
      <c r="DV71" s="357">
        <v>125481.20927490623</v>
      </c>
    </row>
    <row r="72" spans="1:126" customFormat="1" x14ac:dyDescent="0.2">
      <c r="B72" s="255">
        <f t="shared" si="5"/>
        <v>0.90000000000000013</v>
      </c>
      <c r="C72" s="348" t="str">
        <f ca="1">Отчеты!$C$30</f>
        <v>тыс. руб.</v>
      </c>
      <c r="F72" t="s">
        <v>693</v>
      </c>
      <c r="G72" s="357">
        <v>188.49999999999636</v>
      </c>
      <c r="H72" s="357">
        <v>3504.1833355816716</v>
      </c>
      <c r="I72" s="357">
        <v>12164.020687834101</v>
      </c>
      <c r="J72" s="357">
        <v>21890.242673534543</v>
      </c>
      <c r="K72" s="357">
        <v>30313.627053815704</v>
      </c>
      <c r="L72" s="357">
        <v>31984.330133675219</v>
      </c>
      <c r="M72" s="357">
        <v>33851.537053176718</v>
      </c>
      <c r="N72" s="357">
        <v>35776.363868210807</v>
      </c>
      <c r="O72" s="357">
        <v>55331.714730825042</v>
      </c>
      <c r="P72" s="357">
        <v>55811.087381916201</v>
      </c>
      <c r="Q72" s="357">
        <v>56881.111045572681</v>
      </c>
      <c r="R72" s="357">
        <v>57209.796187688793</v>
      </c>
      <c r="S72" s="357">
        <v>57180.553333333482</v>
      </c>
      <c r="T72" s="357">
        <v>57506.19306708737</v>
      </c>
      <c r="U72" s="357">
        <v>59558.12603337763</v>
      </c>
      <c r="V72" s="357">
        <v>39881.812250015806</v>
      </c>
      <c r="W72" s="357">
        <v>40109.196414634505</v>
      </c>
      <c r="X72" s="357">
        <v>40337.866242379489</v>
      </c>
      <c r="Y72" s="357">
        <v>40567.829002575862</v>
      </c>
      <c r="Z72" s="357">
        <v>43831.802069728015</v>
      </c>
      <c r="AA72" s="357">
        <v>61618.885428649301</v>
      </c>
      <c r="AB72" s="357">
        <v>61969.174165315912</v>
      </c>
      <c r="AC72" s="357">
        <v>62321.776818764236</v>
      </c>
      <c r="AD72" s="357">
        <v>62676.037920826595</v>
      </c>
      <c r="AE72" s="357">
        <v>63032.302066666576</v>
      </c>
      <c r="AF72" s="357">
        <v>63390.580581783455</v>
      </c>
      <c r="AG72" s="357">
        <v>63750.884855714059</v>
      </c>
      <c r="AH72" s="357">
        <v>42697.229107518491</v>
      </c>
      <c r="AI72" s="357">
        <v>42940.530163658586</v>
      </c>
      <c r="AJ72" s="357">
        <v>43185.20687934685</v>
      </c>
      <c r="AK72" s="357">
        <v>43431.267032756179</v>
      </c>
      <c r="AL72" s="357">
        <v>46923.718214608234</v>
      </c>
      <c r="AM72" s="357">
        <v>65955.897408654651</v>
      </c>
      <c r="AN72" s="357">
        <v>66330.706356889146</v>
      </c>
      <c r="AO72" s="357">
        <v>66707.634529409435</v>
      </c>
      <c r="AP72" s="357">
        <v>67086.693908617701</v>
      </c>
      <c r="AQ72" s="357">
        <v>67467.896544665084</v>
      </c>
      <c r="AR72" s="357">
        <v>67851.254555843043</v>
      </c>
      <c r="AS72" s="357">
        <v>68236.780128947314</v>
      </c>
      <c r="AT72" s="357">
        <v>45709.36847837489</v>
      </c>
      <c r="AU72" s="357">
        <v>45969.700608448744</v>
      </c>
      <c r="AV72" s="357">
        <v>46231.504694233554</v>
      </c>
      <c r="AW72" s="357">
        <v>46494.789058383867</v>
      </c>
      <c r="AX72" s="357">
        <v>50231.711822964156</v>
      </c>
      <c r="AY72" s="357">
        <v>70596.143560593846</v>
      </c>
      <c r="AZ72" s="357">
        <v>70997.189135203269</v>
      </c>
      <c r="BA72" s="357">
        <v>71400.502279801411</v>
      </c>
      <c r="BB72" s="357">
        <v>71806.095815552908</v>
      </c>
      <c r="BC72" s="357">
        <v>72213.982636128145</v>
      </c>
      <c r="BD72" s="357">
        <v>72624.175708083931</v>
      </c>
      <c r="BE72" s="357">
        <v>73036.688071307086</v>
      </c>
      <c r="BF72" s="357">
        <v>48932.357605196114</v>
      </c>
      <c r="BG72" s="357">
        <v>49210.912984373594</v>
      </c>
      <c r="BH72" s="357">
        <v>49491.043356166272</v>
      </c>
      <c r="BI72" s="357">
        <v>49772.75762580258</v>
      </c>
      <c r="BJ72" s="357">
        <v>53771.264983903486</v>
      </c>
      <c r="BK72" s="357">
        <v>75561.2069431688</v>
      </c>
      <c r="BL72" s="357">
        <v>75990.325708005446</v>
      </c>
      <c r="BM72" s="357">
        <v>76421.870772719398</v>
      </c>
      <c r="BN72" s="357">
        <v>76855.855855977949</v>
      </c>
      <c r="BO72" s="357">
        <v>77292.294753985785</v>
      </c>
      <c r="BP72" s="357">
        <v>77731.201340983127</v>
      </c>
      <c r="BQ72" s="357">
        <v>78172.589569634889</v>
      </c>
      <c r="BR72" s="357">
        <v>52380.955970888775</v>
      </c>
      <c r="BS72" s="357">
        <v>52679.010226611572</v>
      </c>
      <c r="BT72" s="357">
        <v>52978.749724428089</v>
      </c>
      <c r="BU72" s="357">
        <v>53280.183992942082</v>
      </c>
      <c r="BV72" s="357">
        <v>57558.586866108737</v>
      </c>
      <c r="BW72" s="357">
        <v>80873.824762524018</v>
      </c>
      <c r="BX72" s="357">
        <v>81332.98184089901</v>
      </c>
      <c r="BY72" s="357">
        <v>81794.735060141727</v>
      </c>
      <c r="BZ72" s="357">
        <v>82259.099099228202</v>
      </c>
      <c r="CA72" s="357">
        <v>82726.088720101427</v>
      </c>
      <c r="CB72" s="357">
        <v>83195.718768185354</v>
      </c>
      <c r="CC72" s="357">
        <v>83668.004172839515</v>
      </c>
      <c r="CD72" s="357">
        <v>56070.95622219221</v>
      </c>
      <c r="CE72" s="357">
        <v>56389.874275806433</v>
      </c>
      <c r="CF72" s="357">
        <v>56710.595538471462</v>
      </c>
      <c r="CG72" s="357">
        <v>57033.1302057844</v>
      </c>
      <c r="CH72" s="357">
        <v>61611.021280069952</v>
      </c>
      <c r="CI72" s="357">
        <v>86558.325829234105</v>
      </c>
      <c r="CJ72" s="357">
        <v>87049.623903092201</v>
      </c>
      <c r="CK72" s="357">
        <v>87543.699847688389</v>
      </c>
      <c r="CL72" s="357">
        <v>88040.569369507619</v>
      </c>
      <c r="CM72" s="357">
        <v>88540.248263841902</v>
      </c>
      <c r="CN72" s="357">
        <v>89042.752415288793</v>
      </c>
      <c r="CO72" s="357">
        <v>89548.097798274743</v>
      </c>
      <c r="CP72" s="357">
        <v>60019.256491078901</v>
      </c>
      <c r="CQ72" s="357">
        <v>60360.498808446537</v>
      </c>
      <c r="CR72" s="357">
        <v>60703.670559497914</v>
      </c>
      <c r="CS72" s="357">
        <v>61048.782653519578</v>
      </c>
      <c r="CT72" s="357">
        <v>65947.126103014496</v>
      </c>
      <c r="CU72" s="357">
        <v>92640.741970610921</v>
      </c>
      <c r="CV72" s="357">
        <v>93166.430909644958</v>
      </c>
      <c r="CW72" s="357">
        <v>93695.092170356918</v>
      </c>
      <c r="CX72" s="357">
        <v>94226.742558706581</v>
      </c>
      <c r="CY72" s="357">
        <v>94761.398975644304</v>
      </c>
      <c r="CZ72" s="357">
        <v>95299.078417686775</v>
      </c>
      <c r="DA72" s="357">
        <v>95839.797977490147</v>
      </c>
      <c r="DB72" s="357">
        <v>64243.937778778527</v>
      </c>
      <c r="DC72" s="357">
        <v>64609.0670583803</v>
      </c>
      <c r="DD72" s="357">
        <v>64976.260831993015</v>
      </c>
      <c r="DE72" s="357">
        <v>65345.53077259937</v>
      </c>
      <c r="DF72" s="357">
        <v>70586.75826355569</v>
      </c>
      <c r="DG72" s="357">
        <v>99148.927241899219</v>
      </c>
      <c r="DH72" s="357">
        <v>99711.414406656317</v>
      </c>
      <c r="DI72" s="357">
        <v>100277.08195561849</v>
      </c>
      <c r="DJ72" s="357">
        <v>100845.94787114944</v>
      </c>
      <c r="DK72" s="357">
        <v>101418.03023726973</v>
      </c>
      <c r="DL72" s="357">
        <v>101993.34724027062</v>
      </c>
      <c r="DM72" s="357">
        <v>102571.91716924139</v>
      </c>
      <c r="DN72" s="357">
        <v>68764.346756632789</v>
      </c>
      <c r="DO72" s="357">
        <v>69155.035085799813</v>
      </c>
      <c r="DP72" s="357">
        <v>69547.932423569204</v>
      </c>
      <c r="DQ72" s="357">
        <v>69943.051260014647</v>
      </c>
      <c r="DR72" s="357">
        <v>75551.164675343898</v>
      </c>
      <c r="DS72" s="357">
        <v>106112.68548215603</v>
      </c>
      <c r="DT72" s="357">
        <v>106714.54674844917</v>
      </c>
      <c r="DU72" s="357">
        <v>107319.81102584519</v>
      </c>
      <c r="DV72" s="357">
        <v>107928.49755546331</v>
      </c>
    </row>
    <row r="73" spans="1:126" customFormat="1" x14ac:dyDescent="0.2">
      <c r="B73" s="255">
        <f t="shared" si="5"/>
        <v>0.95000000000000018</v>
      </c>
      <c r="C73" s="348" t="str">
        <f ca="1">Отчеты!$C$30</f>
        <v>тыс. руб.</v>
      </c>
      <c r="F73" t="s">
        <v>693</v>
      </c>
      <c r="G73" s="357">
        <v>-651.20000000000437</v>
      </c>
      <c r="H73" s="357">
        <v>1645.4486494653429</v>
      </c>
      <c r="I73" s="357">
        <v>8706.3292456537565</v>
      </c>
      <c r="J73" s="357">
        <v>17407.577565759635</v>
      </c>
      <c r="K73" s="357">
        <v>24875.514602825879</v>
      </c>
      <c r="L73" s="357">
        <v>25824.50268564792</v>
      </c>
      <c r="M73" s="357">
        <v>26962.007098044043</v>
      </c>
      <c r="N73" s="357">
        <v>28288.837216679723</v>
      </c>
      <c r="O73" s="357">
        <v>45944.337364276682</v>
      </c>
      <c r="P73" s="357">
        <v>46370.63241893056</v>
      </c>
      <c r="Q73" s="357">
        <v>47387.278377703267</v>
      </c>
      <c r="R73" s="357">
        <v>47662.284009631352</v>
      </c>
      <c r="S73" s="357">
        <v>47579.058133333288</v>
      </c>
      <c r="T73" s="357">
        <v>47850.409617289712</v>
      </c>
      <c r="U73" s="357">
        <v>49847.747380125875</v>
      </c>
      <c r="V73" s="357">
        <v>32048.822353253971</v>
      </c>
      <c r="W73" s="357">
        <v>32231.917654177909</v>
      </c>
      <c r="X73" s="357">
        <v>32416.04820255419</v>
      </c>
      <c r="Y73" s="357">
        <v>32601.219851820806</v>
      </c>
      <c r="Z73" s="357">
        <v>34549.026140288879</v>
      </c>
      <c r="AA73" s="357">
        <v>51574.391646442346</v>
      </c>
      <c r="AB73" s="357">
        <v>51867.887354921884</v>
      </c>
      <c r="AC73" s="357">
        <v>52163.375864143185</v>
      </c>
      <c r="AD73" s="357">
        <v>52460.199890305303</v>
      </c>
      <c r="AE73" s="357">
        <v>52758.702202667308</v>
      </c>
      <c r="AF73" s="357">
        <v>53058.892290499643</v>
      </c>
      <c r="AG73" s="357">
        <v>53360.77969673468</v>
      </c>
      <c r="AH73" s="357">
        <v>34315.929917982168</v>
      </c>
      <c r="AI73" s="357">
        <v>34511.841889970041</v>
      </c>
      <c r="AJ73" s="357">
        <v>34708.861576732961</v>
      </c>
      <c r="AK73" s="357">
        <v>34906.995241448247</v>
      </c>
      <c r="AL73" s="357">
        <v>36991.14797010761</v>
      </c>
      <c r="AM73" s="357">
        <v>55208.289061693198</v>
      </c>
      <c r="AN73" s="357">
        <v>55522.329469767123</v>
      </c>
      <c r="AO73" s="357">
        <v>55838.145507966474</v>
      </c>
      <c r="AP73" s="357">
        <v>56155.747215959207</v>
      </c>
      <c r="AQ73" s="357">
        <v>56475.14469018505</v>
      </c>
      <c r="AR73" s="357">
        <v>56796.34808417016</v>
      </c>
      <c r="AS73" s="357">
        <v>57119.367608839428</v>
      </c>
      <c r="AT73" s="357">
        <v>36741.378345571859</v>
      </c>
      <c r="AU73" s="357">
        <v>36951.004155602015</v>
      </c>
      <c r="AV73" s="357">
        <v>37161.815220437522</v>
      </c>
      <c r="AW73" s="357">
        <v>37373.818241682893</v>
      </c>
      <c r="AX73" s="357">
        <v>39603.861661347793</v>
      </c>
      <c r="AY73" s="357">
        <v>59096.202629346597</v>
      </c>
      <c r="AZ73" s="357">
        <v>59432.225865984139</v>
      </c>
      <c r="BA73" s="357">
        <v>59770.149026856685</v>
      </c>
      <c r="BB73" s="357">
        <v>60109.982854412076</v>
      </c>
      <c r="BC73" s="357">
        <v>60451.738151833008</v>
      </c>
      <c r="BD73" s="357">
        <v>60795.425783393941</v>
      </c>
      <c r="BE73" s="357">
        <v>61141.056674791602</v>
      </c>
      <c r="BF73" s="357">
        <v>39336.608163095356</v>
      </c>
      <c r="BG73" s="357">
        <v>39560.907779827561</v>
      </c>
      <c r="BH73" s="357">
        <v>39786.475619204561</v>
      </c>
      <c r="BI73" s="357">
        <v>40013.318851934157</v>
      </c>
      <c r="BJ73" s="357">
        <v>42399.465310977066</v>
      </c>
      <c r="BK73" s="357">
        <v>63256.270146731185</v>
      </c>
      <c r="BL73" s="357">
        <v>63615.815009940896</v>
      </c>
      <c r="BM73" s="357">
        <v>63977.39279206848</v>
      </c>
      <c r="BN73" s="357">
        <v>64341.014987554168</v>
      </c>
      <c r="BO73" s="357">
        <v>64706.693155791632</v>
      </c>
      <c r="BP73" s="357">
        <v>65074.438921563291</v>
      </c>
      <c r="BQ73" s="357">
        <v>65444.263975366288</v>
      </c>
      <c r="BR73" s="357">
        <v>42113.504067844035</v>
      </c>
      <c r="BS73" s="357">
        <v>42353.504657748847</v>
      </c>
      <c r="BT73" s="357">
        <v>42594.862245879041</v>
      </c>
      <c r="BU73" s="357">
        <v>42837.584504902872</v>
      </c>
      <c r="BV73" s="357">
        <v>45390.761216078841</v>
      </c>
      <c r="BW73" s="357">
        <v>67707.542390340343</v>
      </c>
      <c r="BX73" s="357">
        <v>68092.255393962405</v>
      </c>
      <c r="BY73" s="357">
        <v>68479.143620848263</v>
      </c>
      <c r="BZ73" s="357">
        <v>68868.219370011706</v>
      </c>
      <c r="CA73" s="357">
        <v>69259.495010036684</v>
      </c>
      <c r="CB73" s="357">
        <v>69652.982979407796</v>
      </c>
      <c r="CC73" s="357">
        <v>70048.695786969009</v>
      </c>
      <c r="CD73" s="357">
        <v>45084.78268592681</v>
      </c>
      <c r="CE73" s="357">
        <v>45341.583317124649</v>
      </c>
      <c r="CF73" s="357">
        <v>45599.835936423988</v>
      </c>
      <c r="CG73" s="357">
        <v>45859.548753579424</v>
      </c>
      <c r="CH73" s="357">
        <v>48591.447834537816</v>
      </c>
      <c r="CI73" s="357">
        <v>72470.403690994382</v>
      </c>
      <c r="CJ73" s="357">
        <v>72882.046604876421</v>
      </c>
      <c r="CK73" s="357">
        <v>73296.017007647126</v>
      </c>
      <c r="CL73" s="357">
        <v>73712.328059249179</v>
      </c>
      <c r="CM73" s="357">
        <v>74130.992994066357</v>
      </c>
      <c r="CN73" s="357">
        <v>74552.025121299739</v>
      </c>
      <c r="CO73" s="357">
        <v>74975.437825390225</v>
      </c>
      <c r="CP73" s="357">
        <v>48264.050807281303</v>
      </c>
      <c r="CQ73" s="357">
        <v>48538.827482653891</v>
      </c>
      <c r="CR73" s="357">
        <v>48815.157785307136</v>
      </c>
      <c r="CS73" s="357">
        <v>49093.050499666468</v>
      </c>
      <c r="CT73" s="357">
        <v>52016.1825162889</v>
      </c>
      <c r="CU73" s="357">
        <v>77566.665282697446</v>
      </c>
      <c r="CV73" s="357">
        <v>78007.123200548114</v>
      </c>
      <c r="CW73" s="357">
        <v>78450.07153150934</v>
      </c>
      <c r="CX73" s="357">
        <v>78895.524356730079</v>
      </c>
      <c r="CY73" s="357">
        <v>79343.495836987771</v>
      </c>
      <c r="CZ73" s="357">
        <v>79794.000213118299</v>
      </c>
      <c r="DA73" s="357">
        <v>80247.051806506963</v>
      </c>
      <c r="DB73" s="357">
        <v>51665.867697115078</v>
      </c>
      <c r="DC73" s="357">
        <v>51959.878739779153</v>
      </c>
      <c r="DD73" s="357">
        <v>52255.552163611857</v>
      </c>
      <c r="DE73" s="357">
        <v>52552.8973679763</v>
      </c>
      <c r="DF73" s="357">
        <v>55680.648625762537</v>
      </c>
      <c r="DG73" s="357">
        <v>83019.665185828504</v>
      </c>
      <c r="DH73" s="357">
        <v>83490.955157929071</v>
      </c>
      <c r="DI73" s="357">
        <v>83964.909872048418</v>
      </c>
      <c r="DJ73" s="357">
        <v>84441.544395034551</v>
      </c>
      <c r="DK73" s="357">
        <v>84920.873878904211</v>
      </c>
      <c r="DL73" s="357">
        <v>85402.913561376132</v>
      </c>
      <c r="DM73" s="357">
        <v>85887.678766295285</v>
      </c>
      <c r="DN73" s="357">
        <v>55305.811769252992</v>
      </c>
      <c r="DO73" s="357">
        <v>55620.403584893873</v>
      </c>
      <c r="DP73" s="357">
        <v>55936.774148398115</v>
      </c>
      <c r="DQ73" s="357">
        <v>56254.933517064783</v>
      </c>
      <c r="DR73" s="357">
        <v>59601.627362905187</v>
      </c>
      <c r="DS73" s="357">
        <v>88854.375082160463</v>
      </c>
      <c r="DT73" s="357">
        <v>89358.655352311034</v>
      </c>
      <c r="DU73" s="357">
        <v>89865.78689642527</v>
      </c>
      <c r="DV73" s="357">
        <v>90375.785836020339</v>
      </c>
    </row>
    <row r="74" spans="1:126" customFormat="1" x14ac:dyDescent="0.2">
      <c r="B74" s="255">
        <f t="shared" si="5"/>
        <v>1.0000000000000002</v>
      </c>
      <c r="C74" s="348" t="str">
        <f ca="1">Отчеты!$C$30</f>
        <v>тыс. руб.</v>
      </c>
      <c r="F74" t="s">
        <v>693</v>
      </c>
      <c r="G74" s="357">
        <v>-1490.9000000000051</v>
      </c>
      <c r="H74" s="357">
        <v>-847.66587914708214</v>
      </c>
      <c r="I74" s="357">
        <v>5883.0176459695331</v>
      </c>
      <c r="J74" s="357">
        <v>12924.912457984597</v>
      </c>
      <c r="K74" s="357">
        <v>19437.402151836031</v>
      </c>
      <c r="L74" s="357">
        <v>19664.675237620668</v>
      </c>
      <c r="M74" s="357">
        <v>20072.477142911139</v>
      </c>
      <c r="N74" s="357">
        <v>20801.310565148895</v>
      </c>
      <c r="O74" s="357">
        <v>36556.95999772795</v>
      </c>
      <c r="P74" s="357">
        <v>36930.177455945108</v>
      </c>
      <c r="Q74" s="357">
        <v>37893.445709833868</v>
      </c>
      <c r="R74" s="357">
        <v>38114.77183157429</v>
      </c>
      <c r="S74" s="357">
        <v>37977.562933333284</v>
      </c>
      <c r="T74" s="357">
        <v>38194.626167492803</v>
      </c>
      <c r="U74" s="357">
        <v>40137.368726874141</v>
      </c>
      <c r="V74" s="357">
        <v>24215.832456491393</v>
      </c>
      <c r="W74" s="357">
        <v>24354.638893721334</v>
      </c>
      <c r="X74" s="357">
        <v>24494.230162729236</v>
      </c>
      <c r="Y74" s="357">
        <v>24634.610701065376</v>
      </c>
      <c r="Z74" s="357">
        <v>25266.250210849743</v>
      </c>
      <c r="AA74" s="357">
        <v>41529.89786423542</v>
      </c>
      <c r="AB74" s="357">
        <v>41766.600544528155</v>
      </c>
      <c r="AC74" s="357">
        <v>42004.974909522942</v>
      </c>
      <c r="AD74" s="357">
        <v>42244.361859784083</v>
      </c>
      <c r="AE74" s="357">
        <v>42485.102338666518</v>
      </c>
      <c r="AF74" s="357">
        <v>42727.203999218007</v>
      </c>
      <c r="AG74" s="357">
        <v>42970.674537756087</v>
      </c>
      <c r="AH74" s="357">
        <v>25934.630728446591</v>
      </c>
      <c r="AI74" s="357">
        <v>26083.15361628298</v>
      </c>
      <c r="AJ74" s="357">
        <v>26232.516274119902</v>
      </c>
      <c r="AK74" s="357">
        <v>26382.72345014034</v>
      </c>
      <c r="AL74" s="357">
        <v>27058.577725608455</v>
      </c>
      <c r="AM74" s="357">
        <v>44460.680714731781</v>
      </c>
      <c r="AN74" s="357">
        <v>44713.95258264507</v>
      </c>
      <c r="AO74" s="357">
        <v>44968.656486520566</v>
      </c>
      <c r="AP74" s="357">
        <v>45224.800523303697</v>
      </c>
      <c r="AQ74" s="357">
        <v>45482.39283570509</v>
      </c>
      <c r="AR74" s="357">
        <v>45741.441612497278</v>
      </c>
      <c r="AS74" s="357">
        <v>46001.955088731527</v>
      </c>
      <c r="AT74" s="357">
        <v>27773.388212768834</v>
      </c>
      <c r="AU74" s="357">
        <v>27932.307702755286</v>
      </c>
      <c r="AV74" s="357">
        <v>28092.125746641563</v>
      </c>
      <c r="AW74" s="357">
        <v>28252.847424983407</v>
      </c>
      <c r="AX74" s="357">
        <v>28976.011499734341</v>
      </c>
      <c r="AY74" s="357">
        <v>47596.261698096409</v>
      </c>
      <c r="AZ74" s="357">
        <v>47867.262596763576</v>
      </c>
      <c r="BA74" s="357">
        <v>48139.795773911886</v>
      </c>
      <c r="BB74" s="357">
        <v>48413.86989326826</v>
      </c>
      <c r="BC74" s="357">
        <v>48689.493667539413</v>
      </c>
      <c r="BD74" s="357">
        <v>48966.675858702416</v>
      </c>
      <c r="BE74" s="357">
        <v>49245.425278276125</v>
      </c>
      <c r="BF74" s="357">
        <v>29740.858720996115</v>
      </c>
      <c r="BG74" s="357">
        <v>29910.902575281554</v>
      </c>
      <c r="BH74" s="357">
        <v>30081.907882241328</v>
      </c>
      <c r="BI74" s="357">
        <v>30253.880078067206</v>
      </c>
      <c r="BJ74" s="357">
        <v>31027.665638049126</v>
      </c>
      <c r="BK74" s="357">
        <v>50951.333350296554</v>
      </c>
      <c r="BL74" s="357">
        <v>51241.304311871922</v>
      </c>
      <c r="BM74" s="357">
        <v>51532.914811419163</v>
      </c>
      <c r="BN74" s="357">
        <v>51826.174119128802</v>
      </c>
      <c r="BO74" s="357">
        <v>52121.091557597443</v>
      </c>
      <c r="BP74" s="357">
        <v>52417.676502149523</v>
      </c>
      <c r="BQ74" s="357">
        <v>52715.938381091772</v>
      </c>
      <c r="BR74" s="357">
        <v>31846.052164797788</v>
      </c>
      <c r="BS74" s="357">
        <v>32027.999088884604</v>
      </c>
      <c r="BT74" s="357">
        <v>32210.974767329964</v>
      </c>
      <c r="BU74" s="357">
        <v>32394.985016866609</v>
      </c>
      <c r="BV74" s="357">
        <v>33222.935566039989</v>
      </c>
      <c r="BW74" s="357">
        <v>54541.26001815364</v>
      </c>
      <c r="BX74" s="357">
        <v>54851.528947031809</v>
      </c>
      <c r="BY74" s="357">
        <v>55163.552181548883</v>
      </c>
      <c r="BZ74" s="357">
        <v>55477.339640801169</v>
      </c>
      <c r="CA74" s="357">
        <v>55792.901299968864</v>
      </c>
      <c r="CB74" s="357">
        <v>56110.24719063018</v>
      </c>
      <c r="CC74" s="357">
        <v>56429.387401098444</v>
      </c>
      <c r="CD74" s="357">
        <v>34098.609149670338</v>
      </c>
      <c r="CE74" s="357">
        <v>34293.292358439918</v>
      </c>
      <c r="CF74" s="357">
        <v>34489.076334376485</v>
      </c>
      <c r="CG74" s="357">
        <v>34685.967301377459</v>
      </c>
      <c r="CH74" s="357">
        <v>35571.874388999611</v>
      </c>
      <c r="CI74" s="357">
        <v>58382.481552757636</v>
      </c>
      <c r="CJ74" s="357">
        <v>58714.469306660641</v>
      </c>
      <c r="CK74" s="357">
        <v>59048.334167596884</v>
      </c>
      <c r="CL74" s="357">
        <v>59384.086748990732</v>
      </c>
      <c r="CM74" s="357">
        <v>59721.737724296967</v>
      </c>
      <c r="CN74" s="357">
        <v>60061.297827307739</v>
      </c>
      <c r="CO74" s="357">
        <v>60402.777852508749</v>
      </c>
      <c r="CP74" s="357">
        <v>36508.845123483661</v>
      </c>
      <c r="CQ74" s="357">
        <v>36717.156156861238</v>
      </c>
      <c r="CR74" s="357">
        <v>36926.645011116321</v>
      </c>
      <c r="CS74" s="357">
        <v>37137.318345807384</v>
      </c>
      <c r="CT74" s="357">
        <v>38085.238929566236</v>
      </c>
      <c r="CU74" s="357">
        <v>62492.588594780929</v>
      </c>
      <c r="CV74" s="357">
        <v>62847.815491457237</v>
      </c>
      <c r="CW74" s="357">
        <v>63205.050892661806</v>
      </c>
      <c r="CX74" s="357">
        <v>63564.306154753533</v>
      </c>
      <c r="CY74" s="357">
        <v>63925.592698334156</v>
      </c>
      <c r="CZ74" s="357">
        <v>64288.922008546848</v>
      </c>
      <c r="DA74" s="357">
        <v>64654.305635520759</v>
      </c>
      <c r="DB74" s="357">
        <v>39087.797615454605</v>
      </c>
      <c r="DC74" s="357">
        <v>39310.690421181018</v>
      </c>
      <c r="DD74" s="357">
        <v>39534.843495227724</v>
      </c>
      <c r="DE74" s="357">
        <v>39760.263963347286</v>
      </c>
      <c r="DF74" s="357">
        <v>40774.538987969339</v>
      </c>
      <c r="DG74" s="357">
        <v>66890.403129754864</v>
      </c>
      <c r="DH74" s="357">
        <v>67270.49590920184</v>
      </c>
      <c r="DI74" s="357">
        <v>67652.737788478407</v>
      </c>
      <c r="DJ74" s="357">
        <v>68037.140918919613</v>
      </c>
      <c r="DK74" s="357">
        <v>68423.717520547667</v>
      </c>
      <c r="DL74" s="357">
        <v>68812.479882490676</v>
      </c>
      <c r="DM74" s="357">
        <v>69203.440363337315</v>
      </c>
      <c r="DN74" s="357">
        <v>41847.276781873108</v>
      </c>
      <c r="DO74" s="357">
        <v>42085.772083993943</v>
      </c>
      <c r="DP74" s="357">
        <v>42325.615873227085</v>
      </c>
      <c r="DQ74" s="357">
        <v>42566.815774120878</v>
      </c>
      <c r="DR74" s="357">
        <v>43652.090050460516</v>
      </c>
      <c r="DS74" s="357">
        <v>71596.064682164812</v>
      </c>
      <c r="DT74" s="357">
        <v>72002.763956178824</v>
      </c>
      <c r="DU74" s="357">
        <v>72411.762767005304</v>
      </c>
      <c r="DV74" s="357">
        <v>72823.074116577394</v>
      </c>
    </row>
    <row r="75" spans="1:126" customFormat="1" x14ac:dyDescent="0.2">
      <c r="B75" s="255">
        <f t="shared" si="5"/>
        <v>1.0500000000000003</v>
      </c>
      <c r="C75" s="348" t="str">
        <f ca="1">Отчеты!$C$30</f>
        <v>тыс. руб.</v>
      </c>
      <c r="F75" t="s">
        <v>693</v>
      </c>
      <c r="G75" s="357">
        <v>-2330.6000000000058</v>
      </c>
      <c r="H75" s="357">
        <v>-3381.0092367924863</v>
      </c>
      <c r="I75" s="357">
        <v>2134.5162849497319</v>
      </c>
      <c r="J75" s="357">
        <v>9407.6659405782048</v>
      </c>
      <c r="K75" s="357">
        <v>13999.289700846115</v>
      </c>
      <c r="L75" s="357">
        <v>13504.847789593248</v>
      </c>
      <c r="M75" s="357">
        <v>13182.947187778436</v>
      </c>
      <c r="N75" s="357">
        <v>13313.783913618019</v>
      </c>
      <c r="O75" s="357">
        <v>27169.582631179383</v>
      </c>
      <c r="P75" s="357">
        <v>27489.722492959845</v>
      </c>
      <c r="Q75" s="357">
        <v>28399.613041964611</v>
      </c>
      <c r="R75" s="357">
        <v>28567.259653517045</v>
      </c>
      <c r="S75" s="357">
        <v>28376.067733333257</v>
      </c>
      <c r="T75" s="357">
        <v>28538.842717695145</v>
      </c>
      <c r="U75" s="357">
        <v>30426.990073622786</v>
      </c>
      <c r="V75" s="357">
        <v>16382.842559729559</v>
      </c>
      <c r="W75" s="357">
        <v>16477.360133264738</v>
      </c>
      <c r="X75" s="357">
        <v>16572.412122903144</v>
      </c>
      <c r="Y75" s="357">
        <v>16668.00155031032</v>
      </c>
      <c r="Z75" s="357">
        <v>15983.474281410561</v>
      </c>
      <c r="AA75" s="357">
        <v>31485.404082029192</v>
      </c>
      <c r="AB75" s="357">
        <v>31665.3137341322</v>
      </c>
      <c r="AC75" s="357">
        <v>31846.573954902728</v>
      </c>
      <c r="AD75" s="357">
        <v>32028.523829262838</v>
      </c>
      <c r="AE75" s="357">
        <v>32211.502474666573</v>
      </c>
      <c r="AF75" s="357">
        <v>32395.515707934195</v>
      </c>
      <c r="AG75" s="357">
        <v>32580.56937877601</v>
      </c>
      <c r="AH75" s="357">
        <v>17553.331538911756</v>
      </c>
      <c r="AI75" s="357">
        <v>17654.465342593692</v>
      </c>
      <c r="AJ75" s="357">
        <v>17756.170971506795</v>
      </c>
      <c r="AK75" s="357">
        <v>17858.451658832408</v>
      </c>
      <c r="AL75" s="357">
        <v>17126.007481108551</v>
      </c>
      <c r="AM75" s="357">
        <v>33713.072367771136</v>
      </c>
      <c r="AN75" s="357">
        <v>33905.575695524531</v>
      </c>
      <c r="AO75" s="357">
        <v>34099.167465076855</v>
      </c>
      <c r="AP75" s="357">
        <v>34293.853830644461</v>
      </c>
      <c r="AQ75" s="357">
        <v>34489.640981225079</v>
      </c>
      <c r="AR75" s="357">
        <v>34686.535140824293</v>
      </c>
      <c r="AS75" s="357">
        <v>34884.542568625111</v>
      </c>
      <c r="AT75" s="357">
        <v>18805.398079965715</v>
      </c>
      <c r="AU75" s="357">
        <v>18913.611249910002</v>
      </c>
      <c r="AV75" s="357">
        <v>19022.436272846993</v>
      </c>
      <c r="AW75" s="357">
        <v>19131.87660828243</v>
      </c>
      <c r="AX75" s="357">
        <v>18348.161338119462</v>
      </c>
      <c r="AY75" s="357">
        <v>36096.320766849138</v>
      </c>
      <c r="AZ75" s="357">
        <v>36302.299327543005</v>
      </c>
      <c r="BA75" s="357">
        <v>36509.442520967161</v>
      </c>
      <c r="BB75" s="357">
        <v>36717.756932123004</v>
      </c>
      <c r="BC75" s="357">
        <v>36927.249183245811</v>
      </c>
      <c r="BD75" s="357">
        <v>37137.925934013911</v>
      </c>
      <c r="BE75" s="357">
        <v>37349.793881760692</v>
      </c>
      <c r="BF75" s="357">
        <v>20145.109278898315</v>
      </c>
      <c r="BG75" s="357">
        <v>20260.897370735544</v>
      </c>
      <c r="BH75" s="357">
        <v>20377.340145281054</v>
      </c>
      <c r="BI75" s="357">
        <v>20494.441304197295</v>
      </c>
      <c r="BJ75" s="357">
        <v>19655.865965119694</v>
      </c>
      <c r="BK75" s="357">
        <v>38646.396553860373</v>
      </c>
      <c r="BL75" s="357">
        <v>38866.793613805916</v>
      </c>
      <c r="BM75" s="357">
        <v>39088.436830771228</v>
      </c>
      <c r="BN75" s="357">
        <v>39311.333250701944</v>
      </c>
      <c r="BO75" s="357">
        <v>39535.489959403305</v>
      </c>
      <c r="BP75" s="357">
        <v>39760.914082728203</v>
      </c>
      <c r="BQ75" s="357">
        <v>39987.61278681727</v>
      </c>
      <c r="BR75" s="357">
        <v>21578.600261751584</v>
      </c>
      <c r="BS75" s="357">
        <v>21702.493520020405</v>
      </c>
      <c r="BT75" s="357">
        <v>21827.087288780946</v>
      </c>
      <c r="BU75" s="357">
        <v>21952.385528824449</v>
      </c>
      <c r="BV75" s="357">
        <v>21055.109916010035</v>
      </c>
      <c r="BW75" s="357">
        <v>41374.977645970022</v>
      </c>
      <c r="BX75" s="357">
        <v>41610.802500101126</v>
      </c>
      <c r="BY75" s="357">
        <v>41847.96074225245</v>
      </c>
      <c r="BZ75" s="357">
        <v>42086.459911587655</v>
      </c>
      <c r="CA75" s="357">
        <v>42326.307589901138</v>
      </c>
      <c r="CB75" s="357">
        <v>42567.511401852578</v>
      </c>
      <c r="CC75" s="357">
        <v>42810.079015227879</v>
      </c>
      <c r="CD75" s="357">
        <v>23112.435613413869</v>
      </c>
      <c r="CE75" s="357">
        <v>23245.001399755234</v>
      </c>
      <c r="CF75" s="357">
        <v>23378.316732329025</v>
      </c>
      <c r="CG75" s="357">
        <v>23512.385849172519</v>
      </c>
      <c r="CH75" s="357">
        <v>22552.300943467413</v>
      </c>
      <c r="CI75" s="357">
        <v>44294.559414511954</v>
      </c>
      <c r="CJ75" s="357">
        <v>44546.892008444825</v>
      </c>
      <c r="CK75" s="357">
        <v>44800.651327549713</v>
      </c>
      <c r="CL75" s="357">
        <v>45055.845438729273</v>
      </c>
      <c r="CM75" s="357">
        <v>45312.482454527446</v>
      </c>
      <c r="CN75" s="357">
        <v>45570.570533315753</v>
      </c>
      <c r="CO75" s="357">
        <v>45830.117879627222</v>
      </c>
      <c r="CP75" s="357">
        <v>24753.63943968606</v>
      </c>
      <c r="CQ75" s="357">
        <v>24895.484831065653</v>
      </c>
      <c r="CR75" s="357">
        <v>25038.132236922473</v>
      </c>
      <c r="CS75" s="357">
        <v>25181.586191951232</v>
      </c>
      <c r="CT75" s="357">
        <v>24154.295342843609</v>
      </c>
      <c r="CU75" s="357">
        <v>47418.51190686434</v>
      </c>
      <c r="CV75" s="357">
        <v>47688.507782369343</v>
      </c>
      <c r="CW75" s="357">
        <v>47960.030253808436</v>
      </c>
      <c r="CX75" s="357">
        <v>48233.087952779926</v>
      </c>
      <c r="CY75" s="357">
        <v>48507.689559671657</v>
      </c>
      <c r="CZ75" s="357">
        <v>48783.843803975309</v>
      </c>
      <c r="DA75" s="357">
        <v>49061.559464543541</v>
      </c>
      <c r="DB75" s="357">
        <v>26509.727533788257</v>
      </c>
      <c r="DC75" s="357">
        <v>26661.50210258587</v>
      </c>
      <c r="DD75" s="357">
        <v>26814.134826843489</v>
      </c>
      <c r="DE75" s="357">
        <v>26967.630558721292</v>
      </c>
      <c r="DF75" s="357">
        <v>25868.429350176091</v>
      </c>
      <c r="DG75" s="357">
        <v>50761.141073684208</v>
      </c>
      <c r="DH75" s="357">
        <v>51050.036660474623</v>
      </c>
      <c r="DI75" s="357">
        <v>51340.565704908346</v>
      </c>
      <c r="DJ75" s="357">
        <v>51632.737442804719</v>
      </c>
      <c r="DK75" s="357">
        <v>51926.561162185128</v>
      </c>
      <c r="DL75" s="357">
        <v>52222.046203599224</v>
      </c>
      <c r="DM75" s="357">
        <v>52519.201960385333</v>
      </c>
      <c r="DN75" s="357">
        <v>28388.741794493217</v>
      </c>
      <c r="DO75" s="357">
        <v>28551.140583093871</v>
      </c>
      <c r="DP75" s="357">
        <v>28714.457598061952</v>
      </c>
      <c r="DQ75" s="357">
        <v>28878.698031165102</v>
      </c>
      <c r="DR75" s="357">
        <v>27702.552738015751</v>
      </c>
      <c r="DS75" s="357">
        <v>54337.754282169255</v>
      </c>
      <c r="DT75" s="357">
        <v>54646.872560040661</v>
      </c>
      <c r="DU75" s="357">
        <v>54957.738637591348</v>
      </c>
      <c r="DV75" s="357">
        <v>55270.36239712844</v>
      </c>
    </row>
    <row r="76" spans="1:126" customFormat="1" x14ac:dyDescent="0.2">
      <c r="B76" s="255">
        <f t="shared" si="5"/>
        <v>1.1000000000000003</v>
      </c>
      <c r="C76" s="348" t="str">
        <f ca="1">Отчеты!$C$30</f>
        <v>тыс. руб.</v>
      </c>
      <c r="F76" t="s">
        <v>693</v>
      </c>
      <c r="G76" s="357">
        <v>-3170.3000000000065</v>
      </c>
      <c r="H76" s="357">
        <v>-5914.3525944378916</v>
      </c>
      <c r="I76" s="357">
        <v>-2187.5980177756833</v>
      </c>
      <c r="J76" s="357">
        <v>4845.3111363765438</v>
      </c>
      <c r="K76" s="357">
        <v>10179.898478357056</v>
      </c>
      <c r="L76" s="357">
        <v>7345.0203415659726</v>
      </c>
      <c r="M76" s="357">
        <v>6293.4172326455709</v>
      </c>
      <c r="N76" s="357">
        <v>5826.2572620870042</v>
      </c>
      <c r="O76" s="357">
        <v>17782.205264630862</v>
      </c>
      <c r="P76" s="357">
        <v>18049.267529974211</v>
      </c>
      <c r="Q76" s="357">
        <v>18905.780374095237</v>
      </c>
      <c r="R76" s="357">
        <v>19019.74747546015</v>
      </c>
      <c r="S76" s="357">
        <v>18774.572533332903</v>
      </c>
      <c r="T76" s="357">
        <v>18883.059267897857</v>
      </c>
      <c r="U76" s="357">
        <v>20716.611420370715</v>
      </c>
      <c r="V76" s="357">
        <v>8549.8526629673488</v>
      </c>
      <c r="W76" s="357">
        <v>8600.0813728081666</v>
      </c>
      <c r="X76" s="357">
        <v>8650.5940830782129</v>
      </c>
      <c r="Y76" s="357">
        <v>8701.39239955636</v>
      </c>
      <c r="Z76" s="357">
        <v>6700.6983519714449</v>
      </c>
      <c r="AA76" s="357">
        <v>21440.910299820749</v>
      </c>
      <c r="AB76" s="357">
        <v>21564.026923737823</v>
      </c>
      <c r="AC76" s="357">
        <v>21688.173000283165</v>
      </c>
      <c r="AD76" s="357">
        <v>21812.685798741542</v>
      </c>
      <c r="AE76" s="357">
        <v>21937.902610667275</v>
      </c>
      <c r="AF76" s="357">
        <v>22063.827416650351</v>
      </c>
      <c r="AG76" s="357">
        <v>22190.464219796653</v>
      </c>
      <c r="AH76" s="357">
        <v>9172.0323493754604</v>
      </c>
      <c r="AI76" s="357">
        <v>9225.7770689051449</v>
      </c>
      <c r="AJ76" s="357">
        <v>9279.8256688937181</v>
      </c>
      <c r="AK76" s="357">
        <v>9334.1798675244991</v>
      </c>
      <c r="AL76" s="357">
        <v>7193.4372366086509</v>
      </c>
      <c r="AM76" s="357">
        <v>22965.464020808951</v>
      </c>
      <c r="AN76" s="357">
        <v>23097.198808399513</v>
      </c>
      <c r="AO76" s="357">
        <v>23229.678443636112</v>
      </c>
      <c r="AP76" s="357">
        <v>23362.907137986749</v>
      </c>
      <c r="AQ76" s="357">
        <v>23496.889126745013</v>
      </c>
      <c r="AR76" s="357">
        <v>23631.628669151407</v>
      </c>
      <c r="AS76" s="357">
        <v>23767.130048515664</v>
      </c>
      <c r="AT76" s="357">
        <v>9837.407947164178</v>
      </c>
      <c r="AU76" s="357">
        <v>9894.9147970602935</v>
      </c>
      <c r="AV76" s="357">
        <v>9952.7467990495006</v>
      </c>
      <c r="AW76" s="357">
        <v>10010.905791585952</v>
      </c>
      <c r="AX76" s="357">
        <v>7720.311176504586</v>
      </c>
      <c r="AY76" s="357">
        <v>24596.379835598982</v>
      </c>
      <c r="AZ76" s="357">
        <v>24737.336058322428</v>
      </c>
      <c r="BA76" s="357">
        <v>24879.089268023923</v>
      </c>
      <c r="BB76" s="357">
        <v>25021.643970979239</v>
      </c>
      <c r="BC76" s="357">
        <v>25165.0046989537</v>
      </c>
      <c r="BD76" s="357">
        <v>25309.176009323866</v>
      </c>
      <c r="BE76" s="357">
        <v>25454.162485245204</v>
      </c>
      <c r="BF76" s="357">
        <v>10549.359836799094</v>
      </c>
      <c r="BG76" s="357">
        <v>10610.892166188049</v>
      </c>
      <c r="BH76" s="357">
        <v>10672.772408317916</v>
      </c>
      <c r="BI76" s="357">
        <v>10735.002530328853</v>
      </c>
      <c r="BJ76" s="357">
        <v>8284.066292191801</v>
      </c>
      <c r="BK76" s="357">
        <v>26341.45975742424</v>
      </c>
      <c r="BL76" s="357">
        <v>26492.282915741362</v>
      </c>
      <c r="BM76" s="357">
        <v>26643.958850117284</v>
      </c>
      <c r="BN76" s="357">
        <v>26796.492382281092</v>
      </c>
      <c r="BO76" s="357">
        <v>26949.8883612092</v>
      </c>
      <c r="BP76" s="357">
        <v>27104.151663312845</v>
      </c>
      <c r="BQ76" s="357">
        <v>27259.287192545693</v>
      </c>
      <c r="BR76" s="357">
        <v>11311.148358708366</v>
      </c>
      <c r="BS76" s="357">
        <v>11376.987951156163</v>
      </c>
      <c r="BT76" s="357">
        <v>11443.199810234848</v>
      </c>
      <c r="BU76" s="357">
        <v>11509.786040782248</v>
      </c>
      <c r="BV76" s="357">
        <v>8887.2842659772377</v>
      </c>
      <c r="BW76" s="357">
        <v>28208.695273780333</v>
      </c>
      <c r="BX76" s="357">
        <v>28370.076053173463</v>
      </c>
      <c r="BY76" s="357">
        <v>28532.369302953022</v>
      </c>
      <c r="BZ76" s="357">
        <v>28695.580182377114</v>
      </c>
      <c r="CA76" s="357">
        <v>28859.713879833413</v>
      </c>
      <c r="CB76" s="357">
        <v>29024.775613075064</v>
      </c>
      <c r="CC76" s="357">
        <v>29190.770629357321</v>
      </c>
      <c r="CD76" s="357">
        <v>12126.262077151443</v>
      </c>
      <c r="CE76" s="357">
        <v>12196.71044107046</v>
      </c>
      <c r="CF76" s="357">
        <v>12267.55713028157</v>
      </c>
      <c r="CG76" s="357">
        <v>12338.804396973544</v>
      </c>
      <c r="CH76" s="357">
        <v>9532.7274979293597</v>
      </c>
      <c r="CI76" s="357">
        <v>30206.637276275163</v>
      </c>
      <c r="CJ76" s="357">
        <v>30379.314710232029</v>
      </c>
      <c r="CK76" s="357">
        <v>30552.968487502494</v>
      </c>
      <c r="CL76" s="357">
        <v>30727.604128473809</v>
      </c>
      <c r="CM76" s="357">
        <v>30903.227184751908</v>
      </c>
      <c r="CN76" s="357">
        <v>31079.843239323709</v>
      </c>
      <c r="CO76" s="357">
        <v>31257.457906745789</v>
      </c>
      <c r="CP76" s="357">
        <v>12998.433755888462</v>
      </c>
      <c r="CQ76" s="357">
        <v>13073.813505275983</v>
      </c>
      <c r="CR76" s="357">
        <v>13149.619462734725</v>
      </c>
      <c r="CS76" s="357">
        <v>13225.854038098109</v>
      </c>
      <c r="CT76" s="357">
        <v>10223.351756123924</v>
      </c>
      <c r="CU76" s="357">
        <v>32344.435218944902</v>
      </c>
      <c r="CV76" s="357">
        <v>32529.200073278422</v>
      </c>
      <c r="CW76" s="357">
        <v>32715.009614954895</v>
      </c>
      <c r="CX76" s="357">
        <v>32901.869750803424</v>
      </c>
      <c r="CY76" s="357">
        <v>33089.786421018049</v>
      </c>
      <c r="CZ76" s="357">
        <v>33278.765599403851</v>
      </c>
      <c r="DA76" s="357">
        <v>33468.81329355733</v>
      </c>
      <c r="DB76" s="357">
        <v>13931.657452124748</v>
      </c>
      <c r="DC76" s="357">
        <v>14012.313783981774</v>
      </c>
      <c r="DD76" s="357">
        <v>14093.426158459391</v>
      </c>
      <c r="DE76" s="357">
        <v>14174.997154095196</v>
      </c>
      <c r="DF76" s="357">
        <v>10962.319712382892</v>
      </c>
      <c r="DG76" s="357">
        <v>34631.879017613595</v>
      </c>
      <c r="DH76" s="357">
        <v>34829.577411747341</v>
      </c>
      <c r="DI76" s="357">
        <v>35028.393621338328</v>
      </c>
      <c r="DJ76" s="357">
        <v>35228.333966689774</v>
      </c>
      <c r="DK76" s="357">
        <v>35429.404803816622</v>
      </c>
      <c r="DL76" s="357">
        <v>35631.612524707671</v>
      </c>
      <c r="DM76" s="357">
        <v>35834.963557433322</v>
      </c>
      <c r="DN76" s="357">
        <v>14930.206807107365</v>
      </c>
      <c r="DO76" s="357">
        <v>15016.509082205856</v>
      </c>
      <c r="DP76" s="357">
        <v>15103.299322884992</v>
      </c>
      <c r="DQ76" s="357">
        <v>15190.580288209321</v>
      </c>
      <c r="DR76" s="357">
        <v>11753.015425588912</v>
      </c>
      <c r="DS76" s="357">
        <v>37079.443882173655</v>
      </c>
      <c r="DT76" s="357">
        <v>37290.98116389654</v>
      </c>
      <c r="DU76" s="357">
        <v>37503.714508165474</v>
      </c>
      <c r="DV76" s="357">
        <v>37717.650677697391</v>
      </c>
    </row>
    <row r="77" spans="1:126" x14ac:dyDescent="0.2">
      <c r="A77" s="13"/>
      <c r="B77" s="13"/>
      <c r="C77" s="34"/>
      <c r="D77" s="14"/>
      <c r="E77" s="14" t="s">
        <v>2914</v>
      </c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</row>
  </sheetData>
  <sheetProtection formatCells="0"/>
  <mergeCells count="1">
    <mergeCell ref="A1:C2"/>
  </mergeCells>
  <conditionalFormatting sqref="B4">
    <cfRule type="expression" dxfId="812" priority="1">
      <formula>AND(Chk_Sens&lt;&gt;"",Chk_Sens&lt;&gt;Chk_Result)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 summaryRight="0"/>
  </sheetPr>
  <dimension ref="A1:N208"/>
  <sheetViews>
    <sheetView zoomScaleNormal="100" zoomScaleSheetLayoutView="80" workbookViewId="0"/>
  </sheetViews>
  <sheetFormatPr defaultColWidth="9.140625" defaultRowHeight="12.75" x14ac:dyDescent="0.2"/>
  <cols>
    <col min="1" max="1" width="4.85546875" style="5" customWidth="1"/>
    <col min="2" max="4" width="4.85546875" style="5" hidden="1" customWidth="1"/>
    <col min="5" max="5" width="12.85546875" style="5" hidden="1" customWidth="1"/>
    <col min="6" max="6" width="24.85546875" style="5" hidden="1" customWidth="1"/>
    <col min="7" max="14" width="12.85546875" style="5" customWidth="1"/>
    <col min="15" max="16384" width="9.140625" style="5"/>
  </cols>
  <sheetData>
    <row r="1" spans="1:14" x14ac:dyDescent="0.2">
      <c r="D1" s="6"/>
      <c r="E1" s="6"/>
      <c r="F1" s="6"/>
    </row>
    <row r="2" spans="1:14" ht="25.5" customHeight="1" thickBot="1" x14ac:dyDescent="0.25">
      <c r="A2" s="269" t="str">
        <f ca="1">Language!A1431</f>
        <v>График: Продажи</v>
      </c>
      <c r="B2" s="270"/>
      <c r="C2" s="270"/>
      <c r="D2" s="271"/>
      <c r="E2" s="271" t="s">
        <v>939</v>
      </c>
      <c r="F2" s="271"/>
      <c r="G2" s="270"/>
      <c r="H2" s="270"/>
      <c r="I2" s="270"/>
      <c r="J2" s="270"/>
      <c r="K2" s="270"/>
      <c r="L2" s="270"/>
      <c r="M2" s="270"/>
      <c r="N2" s="270"/>
    </row>
    <row r="3" spans="1:14" ht="13.5" thickTop="1" x14ac:dyDescent="0.2">
      <c r="D3" s="6"/>
      <c r="E3" s="6"/>
      <c r="F3" s="6"/>
    </row>
    <row r="4" spans="1:14" x14ac:dyDescent="0.2">
      <c r="D4" s="6"/>
      <c r="E4" s="6"/>
      <c r="F4" s="6"/>
    </row>
    <row r="5" spans="1:14" x14ac:dyDescent="0.2">
      <c r="D5" s="6"/>
      <c r="E5" s="6"/>
      <c r="F5" s="6"/>
    </row>
    <row r="6" spans="1:14" x14ac:dyDescent="0.2">
      <c r="D6" s="6"/>
      <c r="E6" s="6"/>
      <c r="F6" s="6"/>
    </row>
    <row r="7" spans="1:14" x14ac:dyDescent="0.2">
      <c r="D7" s="6"/>
      <c r="E7" s="6"/>
      <c r="F7" s="6"/>
    </row>
    <row r="8" spans="1:14" x14ac:dyDescent="0.2">
      <c r="D8" s="6"/>
      <c r="E8" s="6"/>
      <c r="F8" s="6"/>
    </row>
    <row r="9" spans="1:14" x14ac:dyDescent="0.2">
      <c r="D9" s="6"/>
      <c r="E9" s="6"/>
      <c r="F9" s="6"/>
    </row>
    <row r="10" spans="1:14" x14ac:dyDescent="0.2">
      <c r="D10" s="6"/>
      <c r="E10" s="6"/>
      <c r="F10" s="6"/>
    </row>
    <row r="11" spans="1:14" x14ac:dyDescent="0.2">
      <c r="D11" s="6"/>
      <c r="E11" s="6"/>
      <c r="F11" s="6"/>
    </row>
    <row r="12" spans="1:14" x14ac:dyDescent="0.2">
      <c r="D12" s="6"/>
      <c r="E12" s="6"/>
      <c r="F12" s="6"/>
    </row>
    <row r="13" spans="1:14" x14ac:dyDescent="0.2">
      <c r="D13" s="6"/>
      <c r="E13" s="6"/>
      <c r="F13" s="6"/>
    </row>
    <row r="14" spans="1:14" x14ac:dyDescent="0.2">
      <c r="D14" s="6"/>
      <c r="E14" s="6"/>
      <c r="F14" s="6"/>
    </row>
    <row r="15" spans="1:14" x14ac:dyDescent="0.2">
      <c r="D15" s="6"/>
      <c r="E15" s="6"/>
      <c r="F15" s="6"/>
    </row>
    <row r="16" spans="1:14" x14ac:dyDescent="0.2">
      <c r="D16" s="6"/>
      <c r="E16" s="6"/>
      <c r="F16" s="6"/>
    </row>
    <row r="17" spans="1:14" x14ac:dyDescent="0.2">
      <c r="D17" s="6"/>
      <c r="E17" s="6"/>
      <c r="F17" s="6"/>
    </row>
    <row r="18" spans="1:14" x14ac:dyDescent="0.2">
      <c r="D18" s="6"/>
      <c r="E18" s="6"/>
      <c r="F18" s="6"/>
    </row>
    <row r="19" spans="1:14" x14ac:dyDescent="0.2">
      <c r="D19" s="6"/>
      <c r="E19" s="6"/>
      <c r="F19" s="6"/>
    </row>
    <row r="20" spans="1:14" x14ac:dyDescent="0.2">
      <c r="D20" s="6"/>
      <c r="E20" s="6"/>
      <c r="F20" s="6"/>
    </row>
    <row r="21" spans="1:14" x14ac:dyDescent="0.2">
      <c r="D21" s="6"/>
      <c r="E21" s="6"/>
      <c r="F21" s="6"/>
    </row>
    <row r="22" spans="1:14" x14ac:dyDescent="0.2">
      <c r="D22" s="6"/>
      <c r="E22" s="6"/>
      <c r="F22" s="6"/>
    </row>
    <row r="23" spans="1:14" x14ac:dyDescent="0.2">
      <c r="D23" s="6"/>
      <c r="E23" s="6"/>
      <c r="F23" s="6"/>
    </row>
    <row r="24" spans="1:14" x14ac:dyDescent="0.2">
      <c r="D24" s="6"/>
      <c r="E24" s="6"/>
      <c r="F24" s="6"/>
    </row>
    <row r="25" spans="1:14" x14ac:dyDescent="0.2">
      <c r="D25" s="6"/>
      <c r="E25" s="6"/>
      <c r="F25" s="6"/>
    </row>
    <row r="26" spans="1:14" x14ac:dyDescent="0.2">
      <c r="D26" s="6"/>
      <c r="E26" s="6"/>
      <c r="F26" s="6"/>
    </row>
    <row r="27" spans="1:14" x14ac:dyDescent="0.2">
      <c r="D27" s="6"/>
      <c r="E27" s="6"/>
      <c r="F27" s="6"/>
    </row>
    <row r="28" spans="1:14" ht="25.5" customHeight="1" thickBot="1" x14ac:dyDescent="0.25">
      <c r="A28" s="269" t="str">
        <f ca="1">Language!A1432</f>
        <v>График: EBITDA</v>
      </c>
      <c r="B28" s="270"/>
      <c r="C28" s="270"/>
      <c r="D28" s="271"/>
      <c r="E28" s="271" t="s">
        <v>776</v>
      </c>
      <c r="F28" s="271"/>
      <c r="G28" s="270"/>
      <c r="H28" s="270"/>
      <c r="I28" s="270"/>
      <c r="J28" s="270"/>
      <c r="K28" s="270"/>
      <c r="L28" s="270"/>
      <c r="M28" s="270"/>
      <c r="N28" s="270"/>
    </row>
    <row r="29" spans="1:14" ht="13.5" thickTop="1" x14ac:dyDescent="0.2">
      <c r="D29" s="6"/>
      <c r="E29" s="6"/>
      <c r="F29" s="6"/>
    </row>
    <row r="30" spans="1:14" x14ac:dyDescent="0.2">
      <c r="D30" s="6"/>
      <c r="E30" s="6"/>
      <c r="F30" s="6"/>
    </row>
    <row r="31" spans="1:14" x14ac:dyDescent="0.2">
      <c r="D31" s="6"/>
      <c r="E31" s="6"/>
      <c r="F31" s="6"/>
    </row>
    <row r="32" spans="1:14" x14ac:dyDescent="0.2">
      <c r="D32" s="6"/>
      <c r="E32" s="6"/>
      <c r="F32" s="6"/>
    </row>
    <row r="33" spans="4:6" x14ac:dyDescent="0.2">
      <c r="D33" s="6"/>
      <c r="E33" s="6"/>
      <c r="F33" s="6"/>
    </row>
    <row r="34" spans="4:6" x14ac:dyDescent="0.2">
      <c r="D34" s="6"/>
      <c r="E34" s="6"/>
      <c r="F34" s="6"/>
    </row>
    <row r="35" spans="4:6" x14ac:dyDescent="0.2">
      <c r="D35" s="6"/>
      <c r="E35" s="6"/>
      <c r="F35" s="6"/>
    </row>
    <row r="36" spans="4:6" x14ac:dyDescent="0.2">
      <c r="D36" s="6"/>
      <c r="E36" s="6"/>
      <c r="F36" s="6"/>
    </row>
    <row r="37" spans="4:6" x14ac:dyDescent="0.2">
      <c r="D37" s="6"/>
      <c r="E37" s="6"/>
      <c r="F37" s="6"/>
    </row>
    <row r="38" spans="4:6" x14ac:dyDescent="0.2">
      <c r="D38" s="6"/>
      <c r="E38" s="6"/>
      <c r="F38" s="6"/>
    </row>
    <row r="39" spans="4:6" x14ac:dyDescent="0.2">
      <c r="D39" s="6"/>
      <c r="E39" s="6"/>
      <c r="F39" s="6"/>
    </row>
    <row r="40" spans="4:6" x14ac:dyDescent="0.2">
      <c r="D40" s="6"/>
      <c r="E40" s="6"/>
      <c r="F40" s="6"/>
    </row>
    <row r="41" spans="4:6" x14ac:dyDescent="0.2">
      <c r="D41" s="6"/>
      <c r="E41" s="6"/>
      <c r="F41" s="6"/>
    </row>
    <row r="42" spans="4:6" x14ac:dyDescent="0.2">
      <c r="D42" s="6"/>
      <c r="E42" s="6"/>
      <c r="F42" s="6"/>
    </row>
    <row r="43" spans="4:6" x14ac:dyDescent="0.2">
      <c r="D43" s="6"/>
      <c r="E43" s="6"/>
      <c r="F43" s="6"/>
    </row>
    <row r="44" spans="4:6" x14ac:dyDescent="0.2">
      <c r="D44" s="6"/>
      <c r="E44" s="6"/>
      <c r="F44" s="6"/>
    </row>
    <row r="45" spans="4:6" x14ac:dyDescent="0.2">
      <c r="D45" s="6"/>
      <c r="E45" s="6"/>
      <c r="F45" s="6"/>
    </row>
    <row r="46" spans="4:6" x14ac:dyDescent="0.2">
      <c r="D46" s="6"/>
      <c r="E46" s="6"/>
      <c r="F46" s="6"/>
    </row>
    <row r="47" spans="4:6" x14ac:dyDescent="0.2">
      <c r="D47" s="6"/>
      <c r="E47" s="6"/>
      <c r="F47" s="6"/>
    </row>
    <row r="48" spans="4:6" x14ac:dyDescent="0.2">
      <c r="D48" s="6"/>
      <c r="E48" s="6"/>
      <c r="F48" s="6"/>
    </row>
    <row r="49" spans="1:14" x14ac:dyDescent="0.2">
      <c r="D49" s="6"/>
      <c r="E49" s="6"/>
      <c r="F49" s="6"/>
    </row>
    <row r="50" spans="1:14" x14ac:dyDescent="0.2">
      <c r="D50" s="6"/>
      <c r="E50" s="6"/>
      <c r="F50" s="6"/>
    </row>
    <row r="51" spans="1:14" x14ac:dyDescent="0.2">
      <c r="D51" s="6"/>
      <c r="E51" s="6"/>
      <c r="F51" s="6"/>
    </row>
    <row r="52" spans="1:14" x14ac:dyDescent="0.2">
      <c r="D52" s="6"/>
      <c r="E52" s="6"/>
      <c r="F52" s="6"/>
    </row>
    <row r="53" spans="1:14" x14ac:dyDescent="0.2">
      <c r="D53" s="6"/>
      <c r="E53" s="6"/>
      <c r="F53" s="6"/>
    </row>
    <row r="54" spans="1:14" ht="25.5" customHeight="1" thickBot="1" x14ac:dyDescent="0.25">
      <c r="A54" s="269" t="str">
        <f ca="1">Language!A1433</f>
        <v>График: Инвестиционные денежные потоки</v>
      </c>
      <c r="B54" s="270"/>
      <c r="C54" s="270"/>
      <c r="D54" s="271"/>
      <c r="E54" s="271" t="s">
        <v>940</v>
      </c>
      <c r="F54" s="271"/>
      <c r="G54" s="270"/>
      <c r="H54" s="270"/>
      <c r="I54" s="270"/>
      <c r="J54" s="270"/>
      <c r="K54" s="270"/>
      <c r="L54" s="270"/>
      <c r="M54" s="270"/>
      <c r="N54" s="270"/>
    </row>
    <row r="55" spans="1:14" ht="13.5" thickTop="1" x14ac:dyDescent="0.2">
      <c r="D55" s="6"/>
      <c r="E55" s="6"/>
      <c r="F55" s="6"/>
    </row>
    <row r="56" spans="1:14" x14ac:dyDescent="0.2">
      <c r="D56" s="6"/>
      <c r="E56" s="6"/>
      <c r="F56" s="6"/>
    </row>
    <row r="57" spans="1:14" x14ac:dyDescent="0.2">
      <c r="D57" s="6"/>
      <c r="E57" s="6"/>
      <c r="F57" s="6"/>
    </row>
    <row r="58" spans="1:14" x14ac:dyDescent="0.2">
      <c r="D58" s="6"/>
      <c r="E58" s="6"/>
      <c r="F58" s="6"/>
    </row>
    <row r="59" spans="1:14" x14ac:dyDescent="0.2">
      <c r="D59" s="6"/>
      <c r="E59" s="6"/>
      <c r="F59" s="6"/>
    </row>
    <row r="60" spans="1:14" x14ac:dyDescent="0.2">
      <c r="D60" s="6"/>
      <c r="E60" s="6"/>
      <c r="F60" s="6"/>
    </row>
    <row r="61" spans="1:14" x14ac:dyDescent="0.2">
      <c r="D61" s="6"/>
      <c r="E61" s="6"/>
      <c r="F61" s="6"/>
    </row>
    <row r="62" spans="1:14" x14ac:dyDescent="0.2">
      <c r="D62" s="6"/>
      <c r="E62" s="6"/>
      <c r="F62" s="6"/>
    </row>
    <row r="63" spans="1:14" x14ac:dyDescent="0.2">
      <c r="D63" s="6"/>
      <c r="E63" s="6"/>
      <c r="F63" s="6"/>
    </row>
    <row r="64" spans="1:14" x14ac:dyDescent="0.2">
      <c r="D64" s="6"/>
      <c r="E64" s="6"/>
      <c r="F64" s="6"/>
    </row>
    <row r="65" spans="1:14" x14ac:dyDescent="0.2">
      <c r="D65" s="6"/>
      <c r="E65" s="6"/>
      <c r="F65" s="6"/>
    </row>
    <row r="66" spans="1:14" x14ac:dyDescent="0.2">
      <c r="D66" s="6"/>
      <c r="E66" s="6"/>
      <c r="F66" s="6"/>
    </row>
    <row r="67" spans="1:14" x14ac:dyDescent="0.2">
      <c r="D67" s="6"/>
      <c r="E67" s="6"/>
      <c r="F67" s="6"/>
    </row>
    <row r="68" spans="1:14" x14ac:dyDescent="0.2">
      <c r="D68" s="6"/>
      <c r="E68" s="6"/>
      <c r="F68" s="6"/>
    </row>
    <row r="69" spans="1:14" x14ac:dyDescent="0.2">
      <c r="D69" s="6"/>
      <c r="E69" s="6"/>
      <c r="F69" s="6"/>
    </row>
    <row r="70" spans="1:14" x14ac:dyDescent="0.2">
      <c r="D70" s="6"/>
      <c r="E70" s="6"/>
      <c r="F70" s="6"/>
    </row>
    <row r="71" spans="1:14" x14ac:dyDescent="0.2">
      <c r="D71" s="6"/>
      <c r="E71" s="6"/>
      <c r="F71" s="6"/>
    </row>
    <row r="72" spans="1:14" x14ac:dyDescent="0.2">
      <c r="D72" s="6"/>
      <c r="E72" s="6"/>
      <c r="F72" s="6"/>
    </row>
    <row r="73" spans="1:14" x14ac:dyDescent="0.2">
      <c r="D73" s="6"/>
      <c r="E73" s="6"/>
      <c r="F73" s="6"/>
    </row>
    <row r="74" spans="1:14" x14ac:dyDescent="0.2">
      <c r="D74" s="6"/>
      <c r="E74" s="6"/>
      <c r="F74" s="6"/>
    </row>
    <row r="75" spans="1:14" x14ac:dyDescent="0.2">
      <c r="D75" s="6"/>
      <c r="E75" s="6"/>
      <c r="F75" s="6"/>
    </row>
    <row r="76" spans="1:14" x14ac:dyDescent="0.2">
      <c r="D76" s="6"/>
      <c r="E76" s="6"/>
      <c r="F76" s="6"/>
    </row>
    <row r="77" spans="1:14" x14ac:dyDescent="0.2">
      <c r="D77" s="6"/>
      <c r="E77" s="6"/>
      <c r="F77" s="6"/>
    </row>
    <row r="78" spans="1:14" x14ac:dyDescent="0.2">
      <c r="D78" s="6"/>
      <c r="E78" s="6"/>
      <c r="F78" s="6"/>
    </row>
    <row r="79" spans="1:14" x14ac:dyDescent="0.2">
      <c r="D79" s="6"/>
      <c r="E79" s="6"/>
      <c r="F79" s="6"/>
    </row>
    <row r="80" spans="1:14" ht="25.5" customHeight="1" thickBot="1" x14ac:dyDescent="0.25">
      <c r="A80" s="269" t="str">
        <f ca="1">Language!A1434</f>
        <v>График: Денежные средства на конец периода</v>
      </c>
      <c r="B80" s="270"/>
      <c r="C80" s="270"/>
      <c r="D80" s="271"/>
      <c r="E80" s="271" t="s">
        <v>941</v>
      </c>
      <c r="F80" s="271"/>
      <c r="G80" s="270"/>
      <c r="H80" s="270"/>
      <c r="I80" s="270"/>
      <c r="J80" s="270"/>
      <c r="K80" s="270"/>
      <c r="L80" s="270"/>
      <c r="M80" s="270"/>
      <c r="N80" s="270"/>
    </row>
    <row r="81" spans="4:6" ht="13.5" thickTop="1" x14ac:dyDescent="0.2">
      <c r="D81" s="6"/>
      <c r="E81" s="6"/>
      <c r="F81" s="6"/>
    </row>
    <row r="82" spans="4:6" x14ac:dyDescent="0.2">
      <c r="D82" s="6"/>
      <c r="E82" s="6"/>
      <c r="F82" s="6"/>
    </row>
    <row r="83" spans="4:6" x14ac:dyDescent="0.2">
      <c r="D83" s="6"/>
      <c r="E83" s="6"/>
      <c r="F83" s="6"/>
    </row>
    <row r="84" spans="4:6" x14ac:dyDescent="0.2">
      <c r="D84" s="6"/>
      <c r="E84" s="6"/>
      <c r="F84" s="6"/>
    </row>
    <row r="85" spans="4:6" x14ac:dyDescent="0.2">
      <c r="D85" s="6"/>
      <c r="E85" s="6"/>
      <c r="F85" s="6"/>
    </row>
    <row r="86" spans="4:6" x14ac:dyDescent="0.2">
      <c r="D86" s="6"/>
      <c r="E86" s="6"/>
      <c r="F86" s="6"/>
    </row>
    <row r="87" spans="4:6" x14ac:dyDescent="0.2">
      <c r="D87" s="6"/>
      <c r="E87" s="6"/>
      <c r="F87" s="6"/>
    </row>
    <row r="88" spans="4:6" x14ac:dyDescent="0.2">
      <c r="D88" s="6"/>
      <c r="E88" s="6"/>
      <c r="F88" s="6"/>
    </row>
    <row r="89" spans="4:6" x14ac:dyDescent="0.2">
      <c r="D89" s="6"/>
      <c r="E89" s="6"/>
      <c r="F89" s="6"/>
    </row>
    <row r="90" spans="4:6" x14ac:dyDescent="0.2">
      <c r="D90" s="6"/>
      <c r="E90" s="6"/>
      <c r="F90" s="6"/>
    </row>
    <row r="91" spans="4:6" x14ac:dyDescent="0.2">
      <c r="D91" s="6"/>
      <c r="E91" s="6"/>
      <c r="F91" s="6"/>
    </row>
    <row r="92" spans="4:6" x14ac:dyDescent="0.2">
      <c r="D92" s="6"/>
      <c r="E92" s="6"/>
      <c r="F92" s="6"/>
    </row>
    <row r="93" spans="4:6" x14ac:dyDescent="0.2">
      <c r="D93" s="6"/>
      <c r="E93" s="6"/>
      <c r="F93" s="6"/>
    </row>
    <row r="94" spans="4:6" x14ac:dyDescent="0.2">
      <c r="D94" s="6"/>
      <c r="E94" s="6"/>
      <c r="F94" s="6"/>
    </row>
    <row r="95" spans="4:6" x14ac:dyDescent="0.2">
      <c r="D95" s="6"/>
      <c r="E95" s="6"/>
      <c r="F95" s="6"/>
    </row>
    <row r="96" spans="4:6" x14ac:dyDescent="0.2">
      <c r="D96" s="6"/>
      <c r="E96" s="6"/>
      <c r="F96" s="6"/>
    </row>
    <row r="97" spans="1:14" x14ac:dyDescent="0.2">
      <c r="D97" s="6"/>
      <c r="E97" s="6"/>
      <c r="F97" s="6"/>
    </row>
    <row r="98" spans="1:14" x14ac:dyDescent="0.2">
      <c r="D98" s="6"/>
      <c r="E98" s="6"/>
      <c r="F98" s="6"/>
    </row>
    <row r="99" spans="1:14" x14ac:dyDescent="0.2">
      <c r="D99" s="6"/>
      <c r="E99" s="6"/>
      <c r="F99" s="6"/>
    </row>
    <row r="100" spans="1:14" x14ac:dyDescent="0.2">
      <c r="D100" s="6"/>
      <c r="E100" s="6"/>
      <c r="F100" s="6"/>
    </row>
    <row r="101" spans="1:14" x14ac:dyDescent="0.2">
      <c r="D101" s="6"/>
      <c r="E101" s="6"/>
      <c r="F101" s="6"/>
    </row>
    <row r="102" spans="1:14" x14ac:dyDescent="0.2">
      <c r="D102" s="6"/>
      <c r="E102" s="6"/>
      <c r="F102" s="6"/>
    </row>
    <row r="103" spans="1:14" x14ac:dyDescent="0.2">
      <c r="D103" s="6"/>
      <c r="E103" s="6"/>
      <c r="F103" s="6"/>
    </row>
    <row r="104" spans="1:14" x14ac:dyDescent="0.2">
      <c r="D104" s="6"/>
      <c r="E104" s="6"/>
      <c r="F104" s="6"/>
    </row>
    <row r="105" spans="1:14" x14ac:dyDescent="0.2">
      <c r="D105" s="6"/>
      <c r="E105" s="6"/>
      <c r="F105" s="6"/>
    </row>
    <row r="106" spans="1:14" ht="25.5" customHeight="1" thickBot="1" x14ac:dyDescent="0.25">
      <c r="A106" s="269" t="str">
        <f ca="1">Language!A1435</f>
        <v>График: Задолженность по кредитам</v>
      </c>
      <c r="B106" s="270"/>
      <c r="C106" s="270"/>
      <c r="D106" s="271"/>
      <c r="E106" s="271" t="s">
        <v>943</v>
      </c>
      <c r="F106" s="271"/>
      <c r="G106" s="270"/>
      <c r="H106" s="270"/>
      <c r="I106" s="270"/>
      <c r="J106" s="270"/>
      <c r="K106" s="270"/>
      <c r="L106" s="270"/>
      <c r="M106" s="270"/>
      <c r="N106" s="270"/>
    </row>
    <row r="107" spans="1:14" ht="13.5" thickTop="1" x14ac:dyDescent="0.2">
      <c r="D107" s="6"/>
      <c r="E107" s="6"/>
      <c r="F107" s="6"/>
    </row>
    <row r="108" spans="1:14" x14ac:dyDescent="0.2">
      <c r="D108" s="6"/>
      <c r="E108" s="6"/>
      <c r="F108" s="6"/>
    </row>
    <row r="109" spans="1:14" x14ac:dyDescent="0.2">
      <c r="D109" s="6"/>
      <c r="E109" s="6"/>
      <c r="F109" s="6"/>
    </row>
    <row r="110" spans="1:14" x14ac:dyDescent="0.2">
      <c r="D110" s="6"/>
      <c r="E110" s="6"/>
      <c r="F110" s="6"/>
    </row>
    <row r="111" spans="1:14" x14ac:dyDescent="0.2">
      <c r="D111" s="6"/>
      <c r="E111" s="6"/>
      <c r="F111" s="6"/>
    </row>
    <row r="112" spans="1:14" x14ac:dyDescent="0.2">
      <c r="D112" s="6"/>
      <c r="E112" s="6"/>
      <c r="F112" s="6"/>
    </row>
    <row r="113" spans="4:6" x14ac:dyDescent="0.2">
      <c r="D113" s="6"/>
      <c r="E113" s="6"/>
      <c r="F113" s="6"/>
    </row>
    <row r="114" spans="4:6" x14ac:dyDescent="0.2">
      <c r="D114" s="6"/>
      <c r="E114" s="6"/>
      <c r="F114" s="6"/>
    </row>
    <row r="115" spans="4:6" x14ac:dyDescent="0.2">
      <c r="D115" s="6"/>
      <c r="E115" s="6"/>
      <c r="F115" s="6"/>
    </row>
    <row r="116" spans="4:6" x14ac:dyDescent="0.2">
      <c r="D116" s="6"/>
      <c r="E116" s="6"/>
      <c r="F116" s="6"/>
    </row>
    <row r="117" spans="4:6" x14ac:dyDescent="0.2">
      <c r="D117" s="6"/>
      <c r="E117" s="6"/>
      <c r="F117" s="6"/>
    </row>
    <row r="118" spans="4:6" x14ac:dyDescent="0.2">
      <c r="D118" s="6"/>
      <c r="E118" s="6"/>
      <c r="F118" s="6"/>
    </row>
    <row r="119" spans="4:6" x14ac:dyDescent="0.2">
      <c r="D119" s="6"/>
      <c r="E119" s="6"/>
      <c r="F119" s="6"/>
    </row>
    <row r="120" spans="4:6" x14ac:dyDescent="0.2">
      <c r="D120" s="6"/>
      <c r="E120" s="6"/>
      <c r="F120" s="6"/>
    </row>
    <row r="121" spans="4:6" x14ac:dyDescent="0.2">
      <c r="D121" s="6"/>
      <c r="E121" s="6"/>
      <c r="F121" s="6"/>
    </row>
    <row r="122" spans="4:6" x14ac:dyDescent="0.2">
      <c r="D122" s="6"/>
      <c r="E122" s="6"/>
      <c r="F122" s="6"/>
    </row>
    <row r="123" spans="4:6" x14ac:dyDescent="0.2">
      <c r="D123" s="6"/>
      <c r="E123" s="6"/>
      <c r="F123" s="6"/>
    </row>
    <row r="124" spans="4:6" x14ac:dyDescent="0.2">
      <c r="D124" s="6"/>
      <c r="E124" s="6"/>
      <c r="F124" s="6"/>
    </row>
    <row r="125" spans="4:6" x14ac:dyDescent="0.2">
      <c r="D125" s="6"/>
      <c r="E125" s="6"/>
      <c r="F125" s="6"/>
    </row>
    <row r="126" spans="4:6" x14ac:dyDescent="0.2">
      <c r="D126" s="6"/>
      <c r="E126" s="6"/>
      <c r="F126" s="6"/>
    </row>
    <row r="127" spans="4:6" x14ac:dyDescent="0.2">
      <c r="D127" s="6"/>
      <c r="E127" s="6"/>
      <c r="F127" s="6"/>
    </row>
    <row r="128" spans="4:6" x14ac:dyDescent="0.2">
      <c r="D128" s="6"/>
      <c r="E128" s="6"/>
      <c r="F128" s="6"/>
    </row>
    <row r="129" spans="1:14" x14ac:dyDescent="0.2">
      <c r="D129" s="6"/>
      <c r="E129" s="6"/>
      <c r="F129" s="6"/>
    </row>
    <row r="130" spans="1:14" x14ac:dyDescent="0.2">
      <c r="D130" s="6"/>
      <c r="E130" s="6"/>
      <c r="F130" s="6"/>
    </row>
    <row r="131" spans="1:14" x14ac:dyDescent="0.2">
      <c r="D131" s="6"/>
      <c r="E131" s="6"/>
      <c r="F131" s="6"/>
    </row>
    <row r="132" spans="1:14" ht="25.5" customHeight="1" thickBot="1" x14ac:dyDescent="0.25">
      <c r="A132" s="269" t="str">
        <f ca="1">Language!A1436</f>
        <v>График окупаемости (FCFF)</v>
      </c>
      <c r="B132" s="270"/>
      <c r="C132" s="270"/>
      <c r="D132" s="271"/>
      <c r="E132" s="271" t="s">
        <v>944</v>
      </c>
      <c r="F132" s="271"/>
      <c r="G132" s="270"/>
      <c r="H132" s="270"/>
      <c r="I132" s="270"/>
      <c r="J132" s="270"/>
      <c r="K132" s="270"/>
      <c r="L132" s="270"/>
      <c r="M132" s="270"/>
      <c r="N132" s="270"/>
    </row>
    <row r="133" spans="1:14" ht="13.5" thickTop="1" x14ac:dyDescent="0.2">
      <c r="D133" s="6"/>
      <c r="E133" s="6"/>
      <c r="F133" s="6"/>
    </row>
    <row r="134" spans="1:14" x14ac:dyDescent="0.2">
      <c r="D134" s="6"/>
      <c r="E134" s="6"/>
      <c r="F134" s="6"/>
    </row>
    <row r="135" spans="1:14" x14ac:dyDescent="0.2">
      <c r="D135" s="6"/>
      <c r="E135" s="6"/>
      <c r="F135" s="6"/>
    </row>
    <row r="136" spans="1:14" x14ac:dyDescent="0.2">
      <c r="D136" s="6"/>
      <c r="E136" s="6"/>
      <c r="F136" s="6"/>
    </row>
    <row r="137" spans="1:14" x14ac:dyDescent="0.2">
      <c r="D137" s="6"/>
      <c r="E137" s="6"/>
      <c r="F137" s="6"/>
    </row>
    <row r="138" spans="1:14" x14ac:dyDescent="0.2">
      <c r="D138" s="6"/>
      <c r="E138" s="6"/>
      <c r="F138" s="6"/>
    </row>
    <row r="139" spans="1:14" x14ac:dyDescent="0.2">
      <c r="D139" s="6"/>
      <c r="E139" s="6"/>
      <c r="F139" s="6"/>
    </row>
    <row r="140" spans="1:14" x14ac:dyDescent="0.2">
      <c r="D140" s="6"/>
      <c r="E140" s="6"/>
      <c r="F140" s="6"/>
    </row>
    <row r="141" spans="1:14" x14ac:dyDescent="0.2">
      <c r="D141" s="6"/>
      <c r="E141" s="6"/>
      <c r="F141" s="6"/>
    </row>
    <row r="142" spans="1:14" x14ac:dyDescent="0.2">
      <c r="D142" s="6"/>
      <c r="E142" s="6"/>
      <c r="F142" s="6"/>
    </row>
    <row r="143" spans="1:14" x14ac:dyDescent="0.2">
      <c r="D143" s="6"/>
      <c r="E143" s="6"/>
      <c r="F143" s="6"/>
    </row>
    <row r="144" spans="1:14" x14ac:dyDescent="0.2">
      <c r="D144" s="6"/>
      <c r="E144" s="6"/>
      <c r="F144" s="6"/>
    </row>
    <row r="145" spans="1:14" x14ac:dyDescent="0.2">
      <c r="D145" s="6"/>
      <c r="E145" s="6"/>
      <c r="F145" s="6"/>
    </row>
    <row r="146" spans="1:14" x14ac:dyDescent="0.2">
      <c r="D146" s="6"/>
      <c r="E146" s="6"/>
      <c r="F146" s="6"/>
    </row>
    <row r="147" spans="1:14" x14ac:dyDescent="0.2">
      <c r="D147" s="6"/>
      <c r="E147" s="6"/>
      <c r="F147" s="6"/>
    </row>
    <row r="148" spans="1:14" x14ac:dyDescent="0.2">
      <c r="D148" s="6"/>
      <c r="E148" s="6"/>
      <c r="F148" s="6"/>
    </row>
    <row r="149" spans="1:14" x14ac:dyDescent="0.2">
      <c r="D149" s="6"/>
      <c r="E149" s="6"/>
      <c r="F149" s="6"/>
    </row>
    <row r="150" spans="1:14" x14ac:dyDescent="0.2">
      <c r="D150" s="6"/>
      <c r="E150" s="6"/>
      <c r="F150" s="6"/>
    </row>
    <row r="151" spans="1:14" x14ac:dyDescent="0.2">
      <c r="D151" s="6"/>
      <c r="E151" s="6"/>
      <c r="F151" s="6"/>
    </row>
    <row r="152" spans="1:14" x14ac:dyDescent="0.2">
      <c r="D152" s="6"/>
      <c r="E152" s="6"/>
      <c r="F152" s="6"/>
    </row>
    <row r="153" spans="1:14" x14ac:dyDescent="0.2">
      <c r="D153" s="6"/>
      <c r="E153" s="6"/>
      <c r="F153" s="6"/>
    </row>
    <row r="154" spans="1:14" x14ac:dyDescent="0.2">
      <c r="D154" s="6"/>
      <c r="E154" s="6"/>
      <c r="F154" s="6"/>
    </row>
    <row r="155" spans="1:14" x14ac:dyDescent="0.2">
      <c r="D155" s="6"/>
      <c r="E155" s="6"/>
      <c r="F155" s="6"/>
    </row>
    <row r="156" spans="1:14" x14ac:dyDescent="0.2">
      <c r="D156" s="6"/>
      <c r="E156" s="6"/>
      <c r="F156" s="6"/>
    </row>
    <row r="157" spans="1:14" x14ac:dyDescent="0.2">
      <c r="D157" s="6"/>
      <c r="E157" s="6"/>
      <c r="F157" s="6"/>
    </row>
    <row r="158" spans="1:14" ht="25.5" customHeight="1" thickBot="1" x14ac:dyDescent="0.25">
      <c r="A158" s="269" t="str">
        <f ca="1">Language!A1437</f>
        <v>График окупаемости (FCFE)</v>
      </c>
      <c r="B158" s="270"/>
      <c r="C158" s="270"/>
      <c r="D158" s="271"/>
      <c r="E158" s="271" t="s">
        <v>945</v>
      </c>
      <c r="F158" s="271"/>
      <c r="G158" s="270"/>
      <c r="H158" s="270"/>
      <c r="I158" s="270"/>
      <c r="J158" s="270"/>
      <c r="K158" s="270"/>
      <c r="L158" s="270"/>
      <c r="M158" s="270"/>
      <c r="N158" s="270"/>
    </row>
    <row r="159" spans="1:14" ht="13.5" thickTop="1" x14ac:dyDescent="0.2">
      <c r="D159" s="6"/>
      <c r="E159" s="6"/>
      <c r="F159" s="6"/>
    </row>
    <row r="160" spans="1:14" x14ac:dyDescent="0.2">
      <c r="D160" s="6"/>
      <c r="E160" s="6"/>
      <c r="F160" s="6"/>
    </row>
    <row r="161" spans="4:6" x14ac:dyDescent="0.2">
      <c r="D161" s="6"/>
      <c r="E161" s="6"/>
      <c r="F161" s="6"/>
    </row>
    <row r="162" spans="4:6" x14ac:dyDescent="0.2">
      <c r="D162" s="6"/>
      <c r="E162" s="6"/>
      <c r="F162" s="6"/>
    </row>
    <row r="163" spans="4:6" x14ac:dyDescent="0.2">
      <c r="D163" s="6"/>
      <c r="E163" s="6"/>
      <c r="F163" s="6"/>
    </row>
    <row r="164" spans="4:6" x14ac:dyDescent="0.2">
      <c r="D164" s="6"/>
      <c r="E164" s="6"/>
      <c r="F164" s="6"/>
    </row>
    <row r="165" spans="4:6" x14ac:dyDescent="0.2">
      <c r="D165" s="6"/>
      <c r="E165" s="6"/>
      <c r="F165" s="6"/>
    </row>
    <row r="166" spans="4:6" x14ac:dyDescent="0.2">
      <c r="D166" s="6"/>
      <c r="E166" s="6"/>
      <c r="F166" s="6"/>
    </row>
    <row r="167" spans="4:6" x14ac:dyDescent="0.2">
      <c r="D167" s="6"/>
      <c r="E167" s="6"/>
      <c r="F167" s="6"/>
    </row>
    <row r="168" spans="4:6" x14ac:dyDescent="0.2">
      <c r="D168" s="6"/>
      <c r="E168" s="6"/>
      <c r="F168" s="6"/>
    </row>
    <row r="169" spans="4:6" x14ac:dyDescent="0.2">
      <c r="D169" s="6"/>
      <c r="E169" s="6"/>
      <c r="F169" s="6"/>
    </row>
    <row r="170" spans="4:6" x14ac:dyDescent="0.2">
      <c r="D170" s="6"/>
      <c r="E170" s="6"/>
      <c r="F170" s="6"/>
    </row>
    <row r="171" spans="4:6" x14ac:dyDescent="0.2">
      <c r="D171" s="6"/>
      <c r="E171" s="6"/>
      <c r="F171" s="6"/>
    </row>
    <row r="172" spans="4:6" x14ac:dyDescent="0.2">
      <c r="D172" s="6"/>
      <c r="E172" s="6"/>
      <c r="F172" s="6"/>
    </row>
    <row r="173" spans="4:6" x14ac:dyDescent="0.2">
      <c r="D173" s="6"/>
      <c r="E173" s="6"/>
      <c r="F173" s="6"/>
    </row>
    <row r="174" spans="4:6" x14ac:dyDescent="0.2">
      <c r="D174" s="6"/>
      <c r="E174" s="6"/>
      <c r="F174" s="6"/>
    </row>
    <row r="175" spans="4:6" x14ac:dyDescent="0.2">
      <c r="D175" s="6"/>
      <c r="E175" s="6"/>
      <c r="F175" s="6"/>
    </row>
    <row r="176" spans="4:6" x14ac:dyDescent="0.2">
      <c r="D176" s="6"/>
      <c r="E176" s="6"/>
      <c r="F176" s="6"/>
    </row>
    <row r="177" spans="1:14" x14ac:dyDescent="0.2">
      <c r="D177" s="6"/>
      <c r="E177" s="6"/>
      <c r="F177" s="6"/>
    </row>
    <row r="178" spans="1:14" x14ac:dyDescent="0.2">
      <c r="D178" s="6"/>
      <c r="E178" s="6"/>
      <c r="F178" s="6"/>
    </row>
    <row r="179" spans="1:14" x14ac:dyDescent="0.2">
      <c r="D179" s="6"/>
      <c r="E179" s="6"/>
      <c r="F179" s="6"/>
    </row>
    <row r="180" spans="1:14" x14ac:dyDescent="0.2">
      <c r="D180" s="6"/>
      <c r="E180" s="6"/>
      <c r="F180" s="6"/>
    </row>
    <row r="181" spans="1:14" x14ac:dyDescent="0.2">
      <c r="D181" s="6"/>
      <c r="E181" s="6"/>
      <c r="F181" s="6"/>
    </row>
    <row r="182" spans="1:14" x14ac:dyDescent="0.2">
      <c r="D182" s="6"/>
      <c r="E182" s="6"/>
      <c r="F182" s="6"/>
    </row>
    <row r="183" spans="1:14" x14ac:dyDescent="0.2">
      <c r="D183" s="6"/>
      <c r="E183" s="6"/>
      <c r="F183" s="6"/>
    </row>
    <row r="184" spans="1:14" ht="25.5" customHeight="1" thickBot="1" x14ac:dyDescent="0.25">
      <c r="A184" s="269" t="str">
        <f ca="1">Language!A1438</f>
        <v>График окупаемости (CFADS)</v>
      </c>
      <c r="B184" s="270"/>
      <c r="C184" s="270"/>
      <c r="D184" s="271"/>
      <c r="E184" s="271" t="s">
        <v>949</v>
      </c>
      <c r="F184" s="271"/>
      <c r="G184" s="270"/>
      <c r="H184" s="270"/>
      <c r="I184" s="270"/>
      <c r="J184" s="270"/>
      <c r="K184" s="270"/>
      <c r="L184" s="270"/>
      <c r="M184" s="270"/>
      <c r="N184" s="270"/>
    </row>
    <row r="185" spans="1:14" ht="13.5" thickTop="1" x14ac:dyDescent="0.2">
      <c r="D185" s="6"/>
      <c r="E185" s="6"/>
      <c r="F185" s="6"/>
    </row>
    <row r="186" spans="1:14" x14ac:dyDescent="0.2">
      <c r="D186" s="6"/>
      <c r="E186" s="6"/>
      <c r="F186" s="6"/>
    </row>
    <row r="187" spans="1:14" x14ac:dyDescent="0.2">
      <c r="D187" s="6"/>
      <c r="E187" s="6"/>
      <c r="F187" s="6"/>
    </row>
    <row r="188" spans="1:14" x14ac:dyDescent="0.2">
      <c r="D188" s="6"/>
      <c r="E188" s="6"/>
      <c r="F188" s="6"/>
    </row>
    <row r="189" spans="1:14" x14ac:dyDescent="0.2">
      <c r="D189" s="6"/>
      <c r="E189" s="6"/>
      <c r="F189" s="6"/>
    </row>
    <row r="190" spans="1:14" x14ac:dyDescent="0.2">
      <c r="D190" s="6"/>
      <c r="E190" s="6"/>
      <c r="F190" s="6"/>
    </row>
    <row r="191" spans="1:14" x14ac:dyDescent="0.2">
      <c r="D191" s="6"/>
      <c r="E191" s="6"/>
      <c r="F191" s="6"/>
    </row>
    <row r="192" spans="1:14" x14ac:dyDescent="0.2">
      <c r="D192" s="6"/>
      <c r="E192" s="6"/>
      <c r="F192" s="6"/>
    </row>
    <row r="193" spans="4:6" x14ac:dyDescent="0.2">
      <c r="D193" s="6"/>
      <c r="E193" s="6"/>
      <c r="F193" s="6"/>
    </row>
    <row r="194" spans="4:6" x14ac:dyDescent="0.2">
      <c r="D194" s="6"/>
      <c r="E194" s="6"/>
      <c r="F194" s="6"/>
    </row>
    <row r="195" spans="4:6" x14ac:dyDescent="0.2">
      <c r="D195" s="6"/>
      <c r="E195" s="6"/>
      <c r="F195" s="6"/>
    </row>
    <row r="196" spans="4:6" x14ac:dyDescent="0.2">
      <c r="D196" s="6"/>
      <c r="E196" s="6"/>
      <c r="F196" s="6"/>
    </row>
    <row r="197" spans="4:6" x14ac:dyDescent="0.2">
      <c r="D197" s="6"/>
      <c r="E197" s="6"/>
      <c r="F197" s="6"/>
    </row>
    <row r="198" spans="4:6" x14ac:dyDescent="0.2">
      <c r="D198" s="6"/>
      <c r="E198" s="6"/>
      <c r="F198" s="6"/>
    </row>
    <row r="199" spans="4:6" x14ac:dyDescent="0.2">
      <c r="D199" s="6"/>
      <c r="E199" s="6"/>
      <c r="F199" s="6"/>
    </row>
    <row r="200" spans="4:6" x14ac:dyDescent="0.2">
      <c r="D200" s="6"/>
      <c r="E200" s="6"/>
      <c r="F200" s="6"/>
    </row>
    <row r="201" spans="4:6" x14ac:dyDescent="0.2">
      <c r="D201" s="6"/>
      <c r="E201" s="6"/>
      <c r="F201" s="6"/>
    </row>
    <row r="202" spans="4:6" x14ac:dyDescent="0.2">
      <c r="D202" s="6"/>
      <c r="E202" s="6"/>
      <c r="F202" s="6"/>
    </row>
    <row r="203" spans="4:6" x14ac:dyDescent="0.2">
      <c r="D203" s="6"/>
      <c r="E203" s="6"/>
      <c r="F203" s="6"/>
    </row>
    <row r="204" spans="4:6" x14ac:dyDescent="0.2">
      <c r="D204" s="6"/>
      <c r="E204" s="6"/>
      <c r="F204" s="6"/>
    </row>
    <row r="205" spans="4:6" x14ac:dyDescent="0.2">
      <c r="D205" s="6"/>
      <c r="E205" s="6"/>
      <c r="F205" s="6"/>
    </row>
    <row r="206" spans="4:6" x14ac:dyDescent="0.2">
      <c r="D206" s="6"/>
      <c r="E206" s="6"/>
      <c r="F206" s="6"/>
    </row>
    <row r="207" spans="4:6" x14ac:dyDescent="0.2">
      <c r="D207" s="6"/>
      <c r="E207" s="6"/>
      <c r="F207" s="6"/>
    </row>
    <row r="208" spans="4:6" x14ac:dyDescent="0.2">
      <c r="D208" s="6"/>
      <c r="E208" s="6"/>
      <c r="F208" s="6"/>
    </row>
  </sheetData>
  <sheetProtection formatCells="0"/>
  <dataConsolidate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</sheetPr>
  <dimension ref="A1:DX59"/>
  <sheetViews>
    <sheetView workbookViewId="0">
      <pane xSplit="6" ySplit="2" topLeftCell="G3" activePane="bottomRight" state="frozen"/>
      <selection activeCell="A59" sqref="A59"/>
      <selection pane="topRight" activeCell="A59" sqref="A59"/>
      <selection pane="bottomLeft" activeCell="A59" sqref="A59"/>
      <selection pane="bottomRight" activeCell="G40" sqref="G40"/>
    </sheetView>
  </sheetViews>
  <sheetFormatPr defaultColWidth="9.140625" defaultRowHeight="12.75" x14ac:dyDescent="0.2"/>
  <cols>
    <col min="1" max="1" width="50.85546875" style="5" customWidth="1"/>
    <col min="2" max="3" width="12.85546875" style="5" customWidth="1"/>
    <col min="4" max="4" width="6.85546875" style="6" hidden="1" customWidth="1"/>
    <col min="5" max="5" width="12.85546875" style="6" hidden="1" customWidth="1"/>
    <col min="6" max="6" width="24.85546875" style="6" hidden="1" customWidth="1"/>
    <col min="7" max="126" width="12.85546875" style="5" customWidth="1"/>
    <col min="127" max="127" width="1.85546875" style="5" customWidth="1"/>
    <col min="128" max="128" width="12.85546875" style="5" customWidth="1"/>
    <col min="129" max="16384" width="9.140625" style="5"/>
  </cols>
  <sheetData>
    <row r="1" spans="1:128" s="3" customFormat="1" ht="12.75" customHeight="1" x14ac:dyDescent="0.2">
      <c r="A1" s="358" t="str">
        <f ca="1">Language!A1460 &amp; " :: " &amp; Prj_Name</f>
        <v>Мониторинг :: Производство нефтепродуктов</v>
      </c>
      <c r="B1" s="359"/>
      <c r="C1" s="359"/>
      <c r="D1" s="1" t="s">
        <v>6</v>
      </c>
      <c r="E1" s="1" t="s">
        <v>4</v>
      </c>
      <c r="F1" s="1" t="s">
        <v>5</v>
      </c>
      <c r="G1" s="1" t="str">
        <f ca="1">Параметры!G$40</f>
        <v>авг.22</v>
      </c>
      <c r="H1" s="1" t="str">
        <f ca="1">Параметры!H$40</f>
        <v>сен.22</v>
      </c>
      <c r="I1" s="1" t="str">
        <f ca="1">Параметры!I$40</f>
        <v>окт.22</v>
      </c>
      <c r="J1" s="1" t="str">
        <f ca="1">Параметры!J$40</f>
        <v>ноя.22</v>
      </c>
      <c r="K1" s="1" t="str">
        <f ca="1">Параметры!K$40</f>
        <v>дек.22</v>
      </c>
      <c r="L1" s="1" t="str">
        <f ca="1">Параметры!L$40</f>
        <v>янв.23</v>
      </c>
      <c r="M1" s="1" t="str">
        <f ca="1">Параметры!M$40</f>
        <v>фев.23</v>
      </c>
      <c r="N1" s="1" t="str">
        <f ca="1">Параметры!N$40</f>
        <v>мар.23</v>
      </c>
      <c r="O1" s="1" t="str">
        <f ca="1">Параметры!O$40</f>
        <v>апр.23</v>
      </c>
      <c r="P1" s="1" t="str">
        <f ca="1">Параметры!P$40</f>
        <v>май.23</v>
      </c>
      <c r="Q1" s="1" t="str">
        <f ca="1">Параметры!Q$40</f>
        <v>июн.23</v>
      </c>
      <c r="R1" s="1" t="str">
        <f ca="1">Параметры!R$40</f>
        <v>июл.23</v>
      </c>
      <c r="S1" s="1" t="str">
        <f ca="1">Параметры!S$40</f>
        <v>авг.23</v>
      </c>
      <c r="T1" s="1" t="str">
        <f ca="1">Параметры!T$40</f>
        <v>сен.23</v>
      </c>
      <c r="U1" s="1" t="str">
        <f ca="1">Параметры!U$40</f>
        <v>окт.23</v>
      </c>
      <c r="V1" s="1" t="str">
        <f ca="1">Параметры!V$40</f>
        <v>ноя.23</v>
      </c>
      <c r="W1" s="1" t="str">
        <f ca="1">Параметры!W$40</f>
        <v>дек.23</v>
      </c>
      <c r="X1" s="1" t="str">
        <f ca="1">Параметры!X$40</f>
        <v>янв.24</v>
      </c>
      <c r="Y1" s="1" t="str">
        <f ca="1">Параметры!Y$40</f>
        <v>фев.24</v>
      </c>
      <c r="Z1" s="1" t="str">
        <f ca="1">Параметры!Z$40</f>
        <v>мар.24</v>
      </c>
      <c r="AA1" s="1" t="str">
        <f ca="1">Параметры!AA$40</f>
        <v>апр.24</v>
      </c>
      <c r="AB1" s="1" t="str">
        <f ca="1">Параметры!AB$40</f>
        <v>май.24</v>
      </c>
      <c r="AC1" s="1" t="str">
        <f ca="1">Параметры!AC$40</f>
        <v>июн.24</v>
      </c>
      <c r="AD1" s="1" t="str">
        <f ca="1">Параметры!AD$40</f>
        <v>июл.24</v>
      </c>
      <c r="AE1" s="1" t="str">
        <f ca="1">Параметры!AE$40</f>
        <v>авг.24</v>
      </c>
      <c r="AF1" s="1" t="str">
        <f ca="1">Параметры!AF$40</f>
        <v>сен.24</v>
      </c>
      <c r="AG1" s="1" t="str">
        <f ca="1">Параметры!AG$40</f>
        <v>окт.24</v>
      </c>
      <c r="AH1" s="1" t="str">
        <f ca="1">Параметры!AH$40</f>
        <v>ноя.24</v>
      </c>
      <c r="AI1" s="1" t="str">
        <f ca="1">Параметры!AI$40</f>
        <v>дек.24</v>
      </c>
      <c r="AJ1" s="1" t="str">
        <f ca="1">Параметры!AJ$40</f>
        <v>янв.25</v>
      </c>
      <c r="AK1" s="1" t="str">
        <f ca="1">Параметры!AK$40</f>
        <v>фев.25</v>
      </c>
      <c r="AL1" s="1" t="str">
        <f ca="1">Параметры!AL$40</f>
        <v>мар.25</v>
      </c>
      <c r="AM1" s="1" t="str">
        <f ca="1">Параметры!AM$40</f>
        <v>апр.25</v>
      </c>
      <c r="AN1" s="1" t="str">
        <f ca="1">Параметры!AN$40</f>
        <v>май.25</v>
      </c>
      <c r="AO1" s="1" t="str">
        <f ca="1">Параметры!AO$40</f>
        <v>июн.25</v>
      </c>
      <c r="AP1" s="1" t="str">
        <f ca="1">Параметры!AP$40</f>
        <v>июл.25</v>
      </c>
      <c r="AQ1" s="1" t="str">
        <f ca="1">Параметры!AQ$40</f>
        <v>авг.25</v>
      </c>
      <c r="AR1" s="1" t="str">
        <f ca="1">Параметры!AR$40</f>
        <v>сен.25</v>
      </c>
      <c r="AS1" s="1" t="str">
        <f ca="1">Параметры!AS$40</f>
        <v>окт.25</v>
      </c>
      <c r="AT1" s="1" t="str">
        <f ca="1">Параметры!AT$40</f>
        <v>ноя.25</v>
      </c>
      <c r="AU1" s="1" t="str">
        <f ca="1">Параметры!AU$40</f>
        <v>дек.25</v>
      </c>
      <c r="AV1" s="1" t="str">
        <f ca="1">Параметры!AV$40</f>
        <v>янв.26</v>
      </c>
      <c r="AW1" s="1" t="str">
        <f ca="1">Параметры!AW$40</f>
        <v>фев.26</v>
      </c>
      <c r="AX1" s="1" t="str">
        <f ca="1">Параметры!AX$40</f>
        <v>мар.26</v>
      </c>
      <c r="AY1" s="1" t="str">
        <f ca="1">Параметры!AY$40</f>
        <v>апр.26</v>
      </c>
      <c r="AZ1" s="1" t="str">
        <f ca="1">Параметры!AZ$40</f>
        <v>май.26</v>
      </c>
      <c r="BA1" s="1" t="str">
        <f ca="1">Параметры!BA$40</f>
        <v>июн.26</v>
      </c>
      <c r="BB1" s="1" t="str">
        <f ca="1">Параметры!BB$40</f>
        <v>июл.26</v>
      </c>
      <c r="BC1" s="1" t="str">
        <f ca="1">Параметры!BC$40</f>
        <v>авг.26</v>
      </c>
      <c r="BD1" s="1" t="str">
        <f ca="1">Параметры!BD$40</f>
        <v>сен.26</v>
      </c>
      <c r="BE1" s="1" t="str">
        <f ca="1">Параметры!BE$40</f>
        <v>окт.26</v>
      </c>
      <c r="BF1" s="1" t="str">
        <f ca="1">Параметры!BF$40</f>
        <v>ноя.26</v>
      </c>
      <c r="BG1" s="1" t="str">
        <f ca="1">Параметры!BG$40</f>
        <v>дек.26</v>
      </c>
      <c r="BH1" s="1" t="str">
        <f ca="1">Параметры!BH$40</f>
        <v>янв.27</v>
      </c>
      <c r="BI1" s="1" t="str">
        <f ca="1">Параметры!BI$40</f>
        <v>фев.27</v>
      </c>
      <c r="BJ1" s="1" t="str">
        <f ca="1">Параметры!BJ$40</f>
        <v>мар.27</v>
      </c>
      <c r="BK1" s="1" t="str">
        <f ca="1">Параметры!BK$40</f>
        <v>апр.27</v>
      </c>
      <c r="BL1" s="1" t="str">
        <f ca="1">Параметры!BL$40</f>
        <v>май.27</v>
      </c>
      <c r="BM1" s="1" t="str">
        <f ca="1">Параметры!BM$40</f>
        <v>июн.27</v>
      </c>
      <c r="BN1" s="1" t="str">
        <f ca="1">Параметры!BN$40</f>
        <v>июл.27</v>
      </c>
      <c r="BO1" s="1" t="str">
        <f ca="1">Параметры!BO$40</f>
        <v>авг.27</v>
      </c>
      <c r="BP1" s="1" t="str">
        <f ca="1">Параметры!BP$40</f>
        <v>сен.27</v>
      </c>
      <c r="BQ1" s="1" t="str">
        <f ca="1">Параметры!BQ$40</f>
        <v>окт.27</v>
      </c>
      <c r="BR1" s="1" t="str">
        <f ca="1">Параметры!BR$40</f>
        <v>ноя.27</v>
      </c>
      <c r="BS1" s="1" t="str">
        <f ca="1">Параметры!BS$40</f>
        <v>дек.27</v>
      </c>
      <c r="BT1" s="1" t="str">
        <f ca="1">Параметры!BT$40</f>
        <v>янв.28</v>
      </c>
      <c r="BU1" s="1" t="str">
        <f ca="1">Параметры!BU$40</f>
        <v>фев.28</v>
      </c>
      <c r="BV1" s="1" t="str">
        <f ca="1">Параметры!BV$40</f>
        <v>мар.28</v>
      </c>
      <c r="BW1" s="1" t="str">
        <f ca="1">Параметры!BW$40</f>
        <v>апр.28</v>
      </c>
      <c r="BX1" s="1" t="str">
        <f ca="1">Параметры!BX$40</f>
        <v>май.28</v>
      </c>
      <c r="BY1" s="1" t="str">
        <f ca="1">Параметры!BY$40</f>
        <v>июн.28</v>
      </c>
      <c r="BZ1" s="1" t="str">
        <f ca="1">Параметры!BZ$40</f>
        <v>июл.28</v>
      </c>
      <c r="CA1" s="1" t="str">
        <f ca="1">Параметры!CA$40</f>
        <v>авг.28</v>
      </c>
      <c r="CB1" s="1" t="str">
        <f ca="1">Параметры!CB$40</f>
        <v>сен.28</v>
      </c>
      <c r="CC1" s="1" t="str">
        <f ca="1">Параметры!CC$40</f>
        <v>окт.28</v>
      </c>
      <c r="CD1" s="1" t="str">
        <f ca="1">Параметры!CD$40</f>
        <v>ноя.28</v>
      </c>
      <c r="CE1" s="1" t="str">
        <f ca="1">Параметры!CE$40</f>
        <v>дек.28</v>
      </c>
      <c r="CF1" s="1" t="str">
        <f ca="1">Параметры!CF$40</f>
        <v>янв.29</v>
      </c>
      <c r="CG1" s="1" t="str">
        <f ca="1">Параметры!CG$40</f>
        <v>фев.29</v>
      </c>
      <c r="CH1" s="1" t="str">
        <f ca="1">Параметры!CH$40</f>
        <v>мар.29</v>
      </c>
      <c r="CI1" s="1" t="str">
        <f ca="1">Параметры!CI$40</f>
        <v>апр.29</v>
      </c>
      <c r="CJ1" s="1" t="str">
        <f ca="1">Параметры!CJ$40</f>
        <v>май.29</v>
      </c>
      <c r="CK1" s="1" t="str">
        <f ca="1">Параметры!CK$40</f>
        <v>июн.29</v>
      </c>
      <c r="CL1" s="1" t="str">
        <f ca="1">Параметры!CL$40</f>
        <v>июл.29</v>
      </c>
      <c r="CM1" s="1" t="str">
        <f ca="1">Параметры!CM$40</f>
        <v>авг.29</v>
      </c>
      <c r="CN1" s="1" t="str">
        <f ca="1">Параметры!CN$40</f>
        <v>сен.29</v>
      </c>
      <c r="CO1" s="1" t="str">
        <f ca="1">Параметры!CO$40</f>
        <v>окт.29</v>
      </c>
      <c r="CP1" s="1" t="str">
        <f ca="1">Параметры!CP$40</f>
        <v>ноя.29</v>
      </c>
      <c r="CQ1" s="1" t="str">
        <f ca="1">Параметры!CQ$40</f>
        <v>дек.29</v>
      </c>
      <c r="CR1" s="1" t="str">
        <f ca="1">Параметры!CR$40</f>
        <v>янв.30</v>
      </c>
      <c r="CS1" s="1" t="str">
        <f ca="1">Параметры!CS$40</f>
        <v>фев.30</v>
      </c>
      <c r="CT1" s="1" t="str">
        <f ca="1">Параметры!CT$40</f>
        <v>мар.30</v>
      </c>
      <c r="CU1" s="1" t="str">
        <f ca="1">Параметры!CU$40</f>
        <v>апр.30</v>
      </c>
      <c r="CV1" s="1" t="str">
        <f ca="1">Параметры!CV$40</f>
        <v>май.30</v>
      </c>
      <c r="CW1" s="1" t="str">
        <f ca="1">Параметры!CW$40</f>
        <v>июн.30</v>
      </c>
      <c r="CX1" s="1" t="str">
        <f ca="1">Параметры!CX$40</f>
        <v>июл.30</v>
      </c>
      <c r="CY1" s="1" t="str">
        <f ca="1">Параметры!CY$40</f>
        <v>авг.30</v>
      </c>
      <c r="CZ1" s="1" t="str">
        <f ca="1">Параметры!CZ$40</f>
        <v>сен.30</v>
      </c>
      <c r="DA1" s="1" t="str">
        <f ca="1">Параметры!DA$40</f>
        <v>окт.30</v>
      </c>
      <c r="DB1" s="1" t="str">
        <f ca="1">Параметры!DB$40</f>
        <v>ноя.30</v>
      </c>
      <c r="DC1" s="1" t="str">
        <f ca="1">Параметры!DC$40</f>
        <v>дек.30</v>
      </c>
      <c r="DD1" s="1" t="str">
        <f ca="1">Параметры!DD$40</f>
        <v>янв.31</v>
      </c>
      <c r="DE1" s="1" t="str">
        <f ca="1">Параметры!DE$40</f>
        <v>фев.31</v>
      </c>
      <c r="DF1" s="1" t="str">
        <f ca="1">Параметры!DF$40</f>
        <v>мар.31</v>
      </c>
      <c r="DG1" s="1" t="str">
        <f ca="1">Параметры!DG$40</f>
        <v>апр.31</v>
      </c>
      <c r="DH1" s="1" t="str">
        <f ca="1">Параметры!DH$40</f>
        <v>май.31</v>
      </c>
      <c r="DI1" s="1" t="str">
        <f ca="1">Параметры!DI$40</f>
        <v>июн.31</v>
      </c>
      <c r="DJ1" s="1" t="str">
        <f ca="1">Параметры!DJ$40</f>
        <v>июл.31</v>
      </c>
      <c r="DK1" s="1" t="str">
        <f ca="1">Параметры!DK$40</f>
        <v>авг.31</v>
      </c>
      <c r="DL1" s="1" t="str">
        <f ca="1">Параметры!DL$40</f>
        <v>сен.31</v>
      </c>
      <c r="DM1" s="1" t="str">
        <f ca="1">Параметры!DM$40</f>
        <v>окт.31</v>
      </c>
      <c r="DN1" s="1" t="str">
        <f ca="1">Параметры!DN$40</f>
        <v>ноя.31</v>
      </c>
      <c r="DO1" s="1" t="str">
        <f ca="1">Параметры!DO$40</f>
        <v>дек.31</v>
      </c>
      <c r="DP1" s="1" t="str">
        <f ca="1">Параметры!DP$40</f>
        <v>янв.32</v>
      </c>
      <c r="DQ1" s="1" t="str">
        <f ca="1">Параметры!DQ$40</f>
        <v>фев.32</v>
      </c>
      <c r="DR1" s="1" t="str">
        <f ca="1">Параметры!DR$40</f>
        <v>мар.32</v>
      </c>
      <c r="DS1" s="1" t="str">
        <f ca="1">Параметры!DS$40</f>
        <v>апр.32</v>
      </c>
      <c r="DT1" s="1" t="str">
        <f ca="1">Параметры!DT$40</f>
        <v>май.32</v>
      </c>
      <c r="DU1" s="1" t="str">
        <f ca="1">Параметры!DU$40</f>
        <v>июн.32</v>
      </c>
      <c r="DV1" s="1" t="str">
        <f ca="1">Параметры!DV$40</f>
        <v>июл.32</v>
      </c>
    </row>
    <row r="2" spans="1:128" s="3" customFormat="1" ht="12.75" customHeight="1" x14ac:dyDescent="0.2">
      <c r="A2" s="359"/>
      <c r="B2" s="359"/>
      <c r="C2" s="359"/>
      <c r="D2" s="4"/>
      <c r="E2" s="4"/>
      <c r="F2" s="4"/>
      <c r="G2" s="1">
        <f>Параметры!G31</f>
        <v>1</v>
      </c>
      <c r="H2" s="1">
        <f>Параметры!H31</f>
        <v>2</v>
      </c>
      <c r="I2" s="1">
        <f>Параметры!I31</f>
        <v>3</v>
      </c>
      <c r="J2" s="1">
        <f>Параметры!J31</f>
        <v>4</v>
      </c>
      <c r="K2" s="1">
        <f>Параметры!K31</f>
        <v>5</v>
      </c>
      <c r="L2" s="1">
        <f>Параметры!L31</f>
        <v>6</v>
      </c>
      <c r="M2" s="1">
        <f>Параметры!M31</f>
        <v>7</v>
      </c>
      <c r="N2" s="1">
        <f>Параметры!N31</f>
        <v>8</v>
      </c>
      <c r="O2" s="1">
        <f>Параметры!O31</f>
        <v>9</v>
      </c>
      <c r="P2" s="1">
        <f>Параметры!P31</f>
        <v>10</v>
      </c>
      <c r="Q2" s="1">
        <f>Параметры!Q31</f>
        <v>11</v>
      </c>
      <c r="R2" s="1">
        <f>Параметры!R31</f>
        <v>12</v>
      </c>
      <c r="S2" s="1">
        <f>Параметры!S31</f>
        <v>13</v>
      </c>
      <c r="T2" s="1">
        <f>Параметры!T31</f>
        <v>14</v>
      </c>
      <c r="U2" s="1">
        <f>Параметры!U31</f>
        <v>15</v>
      </c>
      <c r="V2" s="1">
        <f>Параметры!V31</f>
        <v>16</v>
      </c>
      <c r="W2" s="1">
        <f>Параметры!W31</f>
        <v>17</v>
      </c>
      <c r="X2" s="1">
        <f>Параметры!X31</f>
        <v>18</v>
      </c>
      <c r="Y2" s="1">
        <f>Параметры!Y31</f>
        <v>19</v>
      </c>
      <c r="Z2" s="1">
        <f>Параметры!Z31</f>
        <v>20</v>
      </c>
      <c r="AA2" s="1">
        <f>Параметры!AA31</f>
        <v>21</v>
      </c>
      <c r="AB2" s="1">
        <f>Параметры!AB31</f>
        <v>22</v>
      </c>
      <c r="AC2" s="1">
        <f>Параметры!AC31</f>
        <v>23</v>
      </c>
      <c r="AD2" s="1">
        <f>Параметры!AD31</f>
        <v>24</v>
      </c>
      <c r="AE2" s="1">
        <f>Параметры!AE31</f>
        <v>25</v>
      </c>
      <c r="AF2" s="1">
        <f>Параметры!AF31</f>
        <v>26</v>
      </c>
      <c r="AG2" s="1">
        <f>Параметры!AG31</f>
        <v>27</v>
      </c>
      <c r="AH2" s="1">
        <f>Параметры!AH31</f>
        <v>28</v>
      </c>
      <c r="AI2" s="1">
        <f>Параметры!AI31</f>
        <v>29</v>
      </c>
      <c r="AJ2" s="1">
        <f>Параметры!AJ31</f>
        <v>30</v>
      </c>
      <c r="AK2" s="1">
        <f>Параметры!AK31</f>
        <v>31</v>
      </c>
      <c r="AL2" s="1">
        <f>Параметры!AL31</f>
        <v>32</v>
      </c>
      <c r="AM2" s="1">
        <f>Параметры!AM31</f>
        <v>33</v>
      </c>
      <c r="AN2" s="1">
        <f>Параметры!AN31</f>
        <v>34</v>
      </c>
      <c r="AO2" s="1">
        <f>Параметры!AO31</f>
        <v>35</v>
      </c>
      <c r="AP2" s="1">
        <f>Параметры!AP31</f>
        <v>36</v>
      </c>
      <c r="AQ2" s="1">
        <f>Параметры!AQ31</f>
        <v>37</v>
      </c>
      <c r="AR2" s="1">
        <f>Параметры!AR31</f>
        <v>38</v>
      </c>
      <c r="AS2" s="1">
        <f>Параметры!AS31</f>
        <v>39</v>
      </c>
      <c r="AT2" s="1">
        <f>Параметры!AT31</f>
        <v>40</v>
      </c>
      <c r="AU2" s="1">
        <f>Параметры!AU31</f>
        <v>41</v>
      </c>
      <c r="AV2" s="1">
        <f>Параметры!AV31</f>
        <v>42</v>
      </c>
      <c r="AW2" s="1">
        <f>Параметры!AW31</f>
        <v>43</v>
      </c>
      <c r="AX2" s="1">
        <f>Параметры!AX31</f>
        <v>44</v>
      </c>
      <c r="AY2" s="1">
        <f>Параметры!AY31</f>
        <v>45</v>
      </c>
      <c r="AZ2" s="1">
        <f>Параметры!AZ31</f>
        <v>46</v>
      </c>
      <c r="BA2" s="1">
        <f>Параметры!BA31</f>
        <v>47</v>
      </c>
      <c r="BB2" s="1">
        <f>Параметры!BB31</f>
        <v>48</v>
      </c>
      <c r="BC2" s="1">
        <f>Параметры!BC31</f>
        <v>49</v>
      </c>
      <c r="BD2" s="1">
        <f>Параметры!BD31</f>
        <v>50</v>
      </c>
      <c r="BE2" s="1">
        <f>Параметры!BE31</f>
        <v>51</v>
      </c>
      <c r="BF2" s="1">
        <f>Параметры!BF31</f>
        <v>52</v>
      </c>
      <c r="BG2" s="1">
        <f>Параметры!BG31</f>
        <v>53</v>
      </c>
      <c r="BH2" s="1">
        <f>Параметры!BH31</f>
        <v>54</v>
      </c>
      <c r="BI2" s="1">
        <f>Параметры!BI31</f>
        <v>55</v>
      </c>
      <c r="BJ2" s="1">
        <f>Параметры!BJ31</f>
        <v>56</v>
      </c>
      <c r="BK2" s="1">
        <f>Параметры!BK31</f>
        <v>57</v>
      </c>
      <c r="BL2" s="1">
        <f>Параметры!BL31</f>
        <v>58</v>
      </c>
      <c r="BM2" s="1">
        <f>Параметры!BM31</f>
        <v>59</v>
      </c>
      <c r="BN2" s="1">
        <f>Параметры!BN31</f>
        <v>60</v>
      </c>
      <c r="BO2" s="1">
        <f>Параметры!BO31</f>
        <v>61</v>
      </c>
      <c r="BP2" s="1">
        <f>Параметры!BP31</f>
        <v>62</v>
      </c>
      <c r="BQ2" s="1">
        <f>Параметры!BQ31</f>
        <v>63</v>
      </c>
      <c r="BR2" s="1">
        <f>Параметры!BR31</f>
        <v>64</v>
      </c>
      <c r="BS2" s="1">
        <f>Параметры!BS31</f>
        <v>65</v>
      </c>
      <c r="BT2" s="1">
        <f>Параметры!BT31</f>
        <v>66</v>
      </c>
      <c r="BU2" s="1">
        <f>Параметры!BU31</f>
        <v>67</v>
      </c>
      <c r="BV2" s="1">
        <f>Параметры!BV31</f>
        <v>68</v>
      </c>
      <c r="BW2" s="1">
        <f>Параметры!BW31</f>
        <v>69</v>
      </c>
      <c r="BX2" s="1">
        <f>Параметры!BX31</f>
        <v>70</v>
      </c>
      <c r="BY2" s="1">
        <f>Параметры!BY31</f>
        <v>71</v>
      </c>
      <c r="BZ2" s="1">
        <f>Параметры!BZ31</f>
        <v>72</v>
      </c>
      <c r="CA2" s="1">
        <f>Параметры!CA31</f>
        <v>73</v>
      </c>
      <c r="CB2" s="1">
        <f>Параметры!CB31</f>
        <v>74</v>
      </c>
      <c r="CC2" s="1">
        <f>Параметры!CC31</f>
        <v>75</v>
      </c>
      <c r="CD2" s="1">
        <f>Параметры!CD31</f>
        <v>76</v>
      </c>
      <c r="CE2" s="1">
        <f>Параметры!CE31</f>
        <v>77</v>
      </c>
      <c r="CF2" s="1">
        <f>Параметры!CF31</f>
        <v>78</v>
      </c>
      <c r="CG2" s="1">
        <f>Параметры!CG31</f>
        <v>79</v>
      </c>
      <c r="CH2" s="1">
        <f>Параметры!CH31</f>
        <v>80</v>
      </c>
      <c r="CI2" s="1">
        <f>Параметры!CI31</f>
        <v>81</v>
      </c>
      <c r="CJ2" s="1">
        <f>Параметры!CJ31</f>
        <v>82</v>
      </c>
      <c r="CK2" s="1">
        <f>Параметры!CK31</f>
        <v>83</v>
      </c>
      <c r="CL2" s="1">
        <f>Параметры!CL31</f>
        <v>84</v>
      </c>
      <c r="CM2" s="1">
        <f>Параметры!CM31</f>
        <v>85</v>
      </c>
      <c r="CN2" s="1">
        <f>Параметры!CN31</f>
        <v>86</v>
      </c>
      <c r="CO2" s="1">
        <f>Параметры!CO31</f>
        <v>87</v>
      </c>
      <c r="CP2" s="1">
        <f>Параметры!CP31</f>
        <v>88</v>
      </c>
      <c r="CQ2" s="1">
        <f>Параметры!CQ31</f>
        <v>89</v>
      </c>
      <c r="CR2" s="1">
        <f>Параметры!CR31</f>
        <v>90</v>
      </c>
      <c r="CS2" s="1">
        <f>Параметры!CS31</f>
        <v>91</v>
      </c>
      <c r="CT2" s="1">
        <f>Параметры!CT31</f>
        <v>92</v>
      </c>
      <c r="CU2" s="1">
        <f>Параметры!CU31</f>
        <v>93</v>
      </c>
      <c r="CV2" s="1">
        <f>Параметры!CV31</f>
        <v>94</v>
      </c>
      <c r="CW2" s="1">
        <f>Параметры!CW31</f>
        <v>95</v>
      </c>
      <c r="CX2" s="1">
        <f>Параметры!CX31</f>
        <v>96</v>
      </c>
      <c r="CY2" s="1">
        <f>Параметры!CY31</f>
        <v>97</v>
      </c>
      <c r="CZ2" s="1">
        <f>Параметры!CZ31</f>
        <v>98</v>
      </c>
      <c r="DA2" s="1">
        <f>Параметры!DA31</f>
        <v>99</v>
      </c>
      <c r="DB2" s="1">
        <f>Параметры!DB31</f>
        <v>100</v>
      </c>
      <c r="DC2" s="1">
        <f>Параметры!DC31</f>
        <v>101</v>
      </c>
      <c r="DD2" s="1">
        <f>Параметры!DD31</f>
        <v>102</v>
      </c>
      <c r="DE2" s="1">
        <f>Параметры!DE31</f>
        <v>103</v>
      </c>
      <c r="DF2" s="1">
        <f>Параметры!DF31</f>
        <v>104</v>
      </c>
      <c r="DG2" s="1">
        <f>Параметры!DG31</f>
        <v>105</v>
      </c>
      <c r="DH2" s="1">
        <f>Параметры!DH31</f>
        <v>106</v>
      </c>
      <c r="DI2" s="1">
        <f>Параметры!DI31</f>
        <v>107</v>
      </c>
      <c r="DJ2" s="1">
        <f>Параметры!DJ31</f>
        <v>108</v>
      </c>
      <c r="DK2" s="1">
        <f>Параметры!DK31</f>
        <v>109</v>
      </c>
      <c r="DL2" s="1">
        <f>Параметры!DL31</f>
        <v>110</v>
      </c>
      <c r="DM2" s="1">
        <f>Параметры!DM31</f>
        <v>111</v>
      </c>
      <c r="DN2" s="1">
        <f>Параметры!DN31</f>
        <v>112</v>
      </c>
      <c r="DO2" s="1">
        <f>Параметры!DO31</f>
        <v>113</v>
      </c>
      <c r="DP2" s="1">
        <f>Параметры!DP31</f>
        <v>114</v>
      </c>
      <c r="DQ2" s="1">
        <f>Параметры!DQ31</f>
        <v>115</v>
      </c>
      <c r="DR2" s="1">
        <f>Параметры!DR31</f>
        <v>116</v>
      </c>
      <c r="DS2" s="1">
        <f>Параметры!DS31</f>
        <v>117</v>
      </c>
      <c r="DT2" s="1">
        <f>Параметры!DT31</f>
        <v>118</v>
      </c>
      <c r="DU2" s="1">
        <f>Параметры!DU31</f>
        <v>119</v>
      </c>
      <c r="DV2" s="1">
        <f>Параметры!DV31</f>
        <v>120</v>
      </c>
    </row>
    <row r="3" spans="1:128" x14ac:dyDescent="0.2">
      <c r="B3" s="220"/>
    </row>
    <row r="4" spans="1:128" s="9" customFormat="1" ht="25.5" customHeight="1" thickBot="1" x14ac:dyDescent="0.25">
      <c r="A4" s="269" t="str">
        <f ca="1">Language!A1535</f>
        <v>ФАКТИЧЕСКИЕ ПОКАЗАТЕЛИ</v>
      </c>
      <c r="B4" s="282"/>
      <c r="C4" s="270"/>
      <c r="D4" s="283"/>
      <c r="E4" s="271" t="s">
        <v>3013</v>
      </c>
      <c r="F4" s="271" t="s">
        <v>2963</v>
      </c>
      <c r="G4" s="272" t="str">
        <f ca="1">Параметры!G$40</f>
        <v>авг.22</v>
      </c>
      <c r="H4" s="272" t="str">
        <f ca="1">Параметры!H$40</f>
        <v>сен.22</v>
      </c>
      <c r="I4" s="272" t="str">
        <f ca="1">Параметры!I$40</f>
        <v>окт.22</v>
      </c>
      <c r="J4" s="272" t="str">
        <f ca="1">Параметры!J$40</f>
        <v>ноя.22</v>
      </c>
      <c r="K4" s="272" t="str">
        <f ca="1">Параметры!K$40</f>
        <v>дек.22</v>
      </c>
      <c r="L4" s="272" t="str">
        <f ca="1">Параметры!L$40</f>
        <v>янв.23</v>
      </c>
      <c r="M4" s="272" t="str">
        <f ca="1">Параметры!M$40</f>
        <v>фев.23</v>
      </c>
      <c r="N4" s="272" t="str">
        <f ca="1">Параметры!N$40</f>
        <v>мар.23</v>
      </c>
      <c r="O4" s="272" t="str">
        <f ca="1">Параметры!O$40</f>
        <v>апр.23</v>
      </c>
      <c r="P4" s="272" t="str">
        <f ca="1">Параметры!P$40</f>
        <v>май.23</v>
      </c>
      <c r="Q4" s="272" t="str">
        <f ca="1">Параметры!Q$40</f>
        <v>июн.23</v>
      </c>
      <c r="R4" s="272" t="str">
        <f ca="1">Параметры!R$40</f>
        <v>июл.23</v>
      </c>
      <c r="S4" s="272" t="str">
        <f ca="1">Параметры!S$40</f>
        <v>авг.23</v>
      </c>
      <c r="T4" s="272" t="str">
        <f ca="1">Параметры!T$40</f>
        <v>сен.23</v>
      </c>
      <c r="U4" s="272" t="str">
        <f ca="1">Параметры!U$40</f>
        <v>окт.23</v>
      </c>
      <c r="V4" s="272" t="str">
        <f ca="1">Параметры!V$40</f>
        <v>ноя.23</v>
      </c>
      <c r="W4" s="272" t="str">
        <f ca="1">Параметры!W$40</f>
        <v>дек.23</v>
      </c>
      <c r="X4" s="272" t="str">
        <f ca="1">Параметры!X$40</f>
        <v>янв.24</v>
      </c>
      <c r="Y4" s="272" t="str">
        <f ca="1">Параметры!Y$40</f>
        <v>фев.24</v>
      </c>
      <c r="Z4" s="272" t="str">
        <f ca="1">Параметры!Z$40</f>
        <v>мар.24</v>
      </c>
      <c r="AA4" s="272" t="str">
        <f ca="1">Параметры!AA$40</f>
        <v>апр.24</v>
      </c>
      <c r="AB4" s="272" t="str">
        <f ca="1">Параметры!AB$40</f>
        <v>май.24</v>
      </c>
      <c r="AC4" s="272" t="str">
        <f ca="1">Параметры!AC$40</f>
        <v>июн.24</v>
      </c>
      <c r="AD4" s="272" t="str">
        <f ca="1">Параметры!AD$40</f>
        <v>июл.24</v>
      </c>
      <c r="AE4" s="272" t="str">
        <f ca="1">Параметры!AE$40</f>
        <v>авг.24</v>
      </c>
      <c r="AF4" s="272" t="str">
        <f ca="1">Параметры!AF$40</f>
        <v>сен.24</v>
      </c>
      <c r="AG4" s="272" t="str">
        <f ca="1">Параметры!AG$40</f>
        <v>окт.24</v>
      </c>
      <c r="AH4" s="272" t="str">
        <f ca="1">Параметры!AH$40</f>
        <v>ноя.24</v>
      </c>
      <c r="AI4" s="272" t="str">
        <f ca="1">Параметры!AI$40</f>
        <v>дек.24</v>
      </c>
      <c r="AJ4" s="272" t="str">
        <f ca="1">Параметры!AJ$40</f>
        <v>янв.25</v>
      </c>
      <c r="AK4" s="272" t="str">
        <f ca="1">Параметры!AK$40</f>
        <v>фев.25</v>
      </c>
      <c r="AL4" s="272" t="str">
        <f ca="1">Параметры!AL$40</f>
        <v>мар.25</v>
      </c>
      <c r="AM4" s="272" t="str">
        <f ca="1">Параметры!AM$40</f>
        <v>апр.25</v>
      </c>
      <c r="AN4" s="272" t="str">
        <f ca="1">Параметры!AN$40</f>
        <v>май.25</v>
      </c>
      <c r="AO4" s="272" t="str">
        <f ca="1">Параметры!AO$40</f>
        <v>июн.25</v>
      </c>
      <c r="AP4" s="272" t="str">
        <f ca="1">Параметры!AP$40</f>
        <v>июл.25</v>
      </c>
      <c r="AQ4" s="272" t="str">
        <f ca="1">Параметры!AQ$40</f>
        <v>авг.25</v>
      </c>
      <c r="AR4" s="272" t="str">
        <f ca="1">Параметры!AR$40</f>
        <v>сен.25</v>
      </c>
      <c r="AS4" s="272" t="str">
        <f ca="1">Параметры!AS$40</f>
        <v>окт.25</v>
      </c>
      <c r="AT4" s="272" t="str">
        <f ca="1">Параметры!AT$40</f>
        <v>ноя.25</v>
      </c>
      <c r="AU4" s="272" t="str">
        <f ca="1">Параметры!AU$40</f>
        <v>дек.25</v>
      </c>
      <c r="AV4" s="272" t="str">
        <f ca="1">Параметры!AV$40</f>
        <v>янв.26</v>
      </c>
      <c r="AW4" s="272" t="str">
        <f ca="1">Параметры!AW$40</f>
        <v>фев.26</v>
      </c>
      <c r="AX4" s="272" t="str">
        <f ca="1">Параметры!AX$40</f>
        <v>мар.26</v>
      </c>
      <c r="AY4" s="272" t="str">
        <f ca="1">Параметры!AY$40</f>
        <v>апр.26</v>
      </c>
      <c r="AZ4" s="272" t="str">
        <f ca="1">Параметры!AZ$40</f>
        <v>май.26</v>
      </c>
      <c r="BA4" s="272" t="str">
        <f ca="1">Параметры!BA$40</f>
        <v>июн.26</v>
      </c>
      <c r="BB4" s="272" t="str">
        <f ca="1">Параметры!BB$40</f>
        <v>июл.26</v>
      </c>
      <c r="BC4" s="272" t="str">
        <f ca="1">Параметры!BC$40</f>
        <v>авг.26</v>
      </c>
      <c r="BD4" s="272" t="str">
        <f ca="1">Параметры!BD$40</f>
        <v>сен.26</v>
      </c>
      <c r="BE4" s="272" t="str">
        <f ca="1">Параметры!BE$40</f>
        <v>окт.26</v>
      </c>
      <c r="BF4" s="272" t="str">
        <f ca="1">Параметры!BF$40</f>
        <v>ноя.26</v>
      </c>
      <c r="BG4" s="272" t="str">
        <f ca="1">Параметры!BG$40</f>
        <v>дек.26</v>
      </c>
      <c r="BH4" s="272" t="str">
        <f ca="1">Параметры!BH$40</f>
        <v>янв.27</v>
      </c>
      <c r="BI4" s="272" t="str">
        <f ca="1">Параметры!BI$40</f>
        <v>фев.27</v>
      </c>
      <c r="BJ4" s="272" t="str">
        <f ca="1">Параметры!BJ$40</f>
        <v>мар.27</v>
      </c>
      <c r="BK4" s="272" t="str">
        <f ca="1">Параметры!BK$40</f>
        <v>апр.27</v>
      </c>
      <c r="BL4" s="272" t="str">
        <f ca="1">Параметры!BL$40</f>
        <v>май.27</v>
      </c>
      <c r="BM4" s="272" t="str">
        <f ca="1">Параметры!BM$40</f>
        <v>июн.27</v>
      </c>
      <c r="BN4" s="272" t="str">
        <f ca="1">Параметры!BN$40</f>
        <v>июл.27</v>
      </c>
      <c r="BO4" s="272" t="str">
        <f ca="1">Параметры!BO$40</f>
        <v>авг.27</v>
      </c>
      <c r="BP4" s="272" t="str">
        <f ca="1">Параметры!BP$40</f>
        <v>сен.27</v>
      </c>
      <c r="BQ4" s="272" t="str">
        <f ca="1">Параметры!BQ$40</f>
        <v>окт.27</v>
      </c>
      <c r="BR4" s="272" t="str">
        <f ca="1">Параметры!BR$40</f>
        <v>ноя.27</v>
      </c>
      <c r="BS4" s="272" t="str">
        <f ca="1">Параметры!BS$40</f>
        <v>дек.27</v>
      </c>
      <c r="BT4" s="272" t="str">
        <f ca="1">Параметры!BT$40</f>
        <v>янв.28</v>
      </c>
      <c r="BU4" s="272" t="str">
        <f ca="1">Параметры!BU$40</f>
        <v>фев.28</v>
      </c>
      <c r="BV4" s="272" t="str">
        <f ca="1">Параметры!BV$40</f>
        <v>мар.28</v>
      </c>
      <c r="BW4" s="272" t="str">
        <f ca="1">Параметры!BW$40</f>
        <v>апр.28</v>
      </c>
      <c r="BX4" s="272" t="str">
        <f ca="1">Параметры!BX$40</f>
        <v>май.28</v>
      </c>
      <c r="BY4" s="272" t="str">
        <f ca="1">Параметры!BY$40</f>
        <v>июн.28</v>
      </c>
      <c r="BZ4" s="272" t="str">
        <f ca="1">Параметры!BZ$40</f>
        <v>июл.28</v>
      </c>
      <c r="CA4" s="272" t="str">
        <f ca="1">Параметры!CA$40</f>
        <v>авг.28</v>
      </c>
      <c r="CB4" s="272" t="str">
        <f ca="1">Параметры!CB$40</f>
        <v>сен.28</v>
      </c>
      <c r="CC4" s="272" t="str">
        <f ca="1">Параметры!CC$40</f>
        <v>окт.28</v>
      </c>
      <c r="CD4" s="272" t="str">
        <f ca="1">Параметры!CD$40</f>
        <v>ноя.28</v>
      </c>
      <c r="CE4" s="272" t="str">
        <f ca="1">Параметры!CE$40</f>
        <v>дек.28</v>
      </c>
      <c r="CF4" s="272" t="str">
        <f ca="1">Параметры!CF$40</f>
        <v>янв.29</v>
      </c>
      <c r="CG4" s="272" t="str">
        <f ca="1">Параметры!CG$40</f>
        <v>фев.29</v>
      </c>
      <c r="CH4" s="272" t="str">
        <f ca="1">Параметры!CH$40</f>
        <v>мар.29</v>
      </c>
      <c r="CI4" s="272" t="str">
        <f ca="1">Параметры!CI$40</f>
        <v>апр.29</v>
      </c>
      <c r="CJ4" s="272" t="str">
        <f ca="1">Параметры!CJ$40</f>
        <v>май.29</v>
      </c>
      <c r="CK4" s="272" t="str">
        <f ca="1">Параметры!CK$40</f>
        <v>июн.29</v>
      </c>
      <c r="CL4" s="272" t="str">
        <f ca="1">Параметры!CL$40</f>
        <v>июл.29</v>
      </c>
      <c r="CM4" s="272" t="str">
        <f ca="1">Параметры!CM$40</f>
        <v>авг.29</v>
      </c>
      <c r="CN4" s="272" t="str">
        <f ca="1">Параметры!CN$40</f>
        <v>сен.29</v>
      </c>
      <c r="CO4" s="272" t="str">
        <f ca="1">Параметры!CO$40</f>
        <v>окт.29</v>
      </c>
      <c r="CP4" s="272" t="str">
        <f ca="1">Параметры!CP$40</f>
        <v>ноя.29</v>
      </c>
      <c r="CQ4" s="272" t="str">
        <f ca="1">Параметры!CQ$40</f>
        <v>дек.29</v>
      </c>
      <c r="CR4" s="272" t="str">
        <f ca="1">Параметры!CR$40</f>
        <v>янв.30</v>
      </c>
      <c r="CS4" s="272" t="str">
        <f ca="1">Параметры!CS$40</f>
        <v>фев.30</v>
      </c>
      <c r="CT4" s="272" t="str">
        <f ca="1">Параметры!CT$40</f>
        <v>мар.30</v>
      </c>
      <c r="CU4" s="272" t="str">
        <f ca="1">Параметры!CU$40</f>
        <v>апр.30</v>
      </c>
      <c r="CV4" s="272" t="str">
        <f ca="1">Параметры!CV$40</f>
        <v>май.30</v>
      </c>
      <c r="CW4" s="272" t="str">
        <f ca="1">Параметры!CW$40</f>
        <v>июн.30</v>
      </c>
      <c r="CX4" s="272" t="str">
        <f ca="1">Параметры!CX$40</f>
        <v>июл.30</v>
      </c>
      <c r="CY4" s="272" t="str">
        <f ca="1">Параметры!CY$40</f>
        <v>авг.30</v>
      </c>
      <c r="CZ4" s="272" t="str">
        <f ca="1">Параметры!CZ$40</f>
        <v>сен.30</v>
      </c>
      <c r="DA4" s="272" t="str">
        <f ca="1">Параметры!DA$40</f>
        <v>окт.30</v>
      </c>
      <c r="DB4" s="272" t="str">
        <f ca="1">Параметры!DB$40</f>
        <v>ноя.30</v>
      </c>
      <c r="DC4" s="272" t="str">
        <f ca="1">Параметры!DC$40</f>
        <v>дек.30</v>
      </c>
      <c r="DD4" s="272" t="str">
        <f ca="1">Параметры!DD$40</f>
        <v>янв.31</v>
      </c>
      <c r="DE4" s="272" t="str">
        <f ca="1">Параметры!DE$40</f>
        <v>фев.31</v>
      </c>
      <c r="DF4" s="272" t="str">
        <f ca="1">Параметры!DF$40</f>
        <v>мар.31</v>
      </c>
      <c r="DG4" s="272" t="str">
        <f ca="1">Параметры!DG$40</f>
        <v>апр.31</v>
      </c>
      <c r="DH4" s="272" t="str">
        <f ca="1">Параметры!DH$40</f>
        <v>май.31</v>
      </c>
      <c r="DI4" s="272" t="str">
        <f ca="1">Параметры!DI$40</f>
        <v>июн.31</v>
      </c>
      <c r="DJ4" s="272" t="str">
        <f ca="1">Параметры!DJ$40</f>
        <v>июл.31</v>
      </c>
      <c r="DK4" s="272" t="str">
        <f ca="1">Параметры!DK$40</f>
        <v>авг.31</v>
      </c>
      <c r="DL4" s="272" t="str">
        <f ca="1">Параметры!DL$40</f>
        <v>сен.31</v>
      </c>
      <c r="DM4" s="272" t="str">
        <f ca="1">Параметры!DM$40</f>
        <v>окт.31</v>
      </c>
      <c r="DN4" s="272" t="str">
        <f ca="1">Параметры!DN$40</f>
        <v>ноя.31</v>
      </c>
      <c r="DO4" s="272" t="str">
        <f ca="1">Параметры!DO$40</f>
        <v>дек.31</v>
      </c>
      <c r="DP4" s="272" t="str">
        <f ca="1">Параметры!DP$40</f>
        <v>янв.32</v>
      </c>
      <c r="DQ4" s="272" t="str">
        <f ca="1">Параметры!DQ$40</f>
        <v>фев.32</v>
      </c>
      <c r="DR4" s="272" t="str">
        <f ca="1">Параметры!DR$40</f>
        <v>мар.32</v>
      </c>
      <c r="DS4" s="272" t="str">
        <f ca="1">Параметры!DS$40</f>
        <v>апр.32</v>
      </c>
      <c r="DT4" s="272" t="str">
        <f ca="1">Параметры!DT$40</f>
        <v>май.32</v>
      </c>
      <c r="DU4" s="272" t="str">
        <f ca="1">Параметры!DU$40</f>
        <v>июн.32</v>
      </c>
      <c r="DV4" s="272" t="str">
        <f ca="1">Параметры!DV$40</f>
        <v>июл.32</v>
      </c>
      <c r="DW4" s="272"/>
      <c r="DX4" s="273" t="str">
        <f ca="1">Language!$A$1463</f>
        <v>ИТОГО</v>
      </c>
    </row>
    <row r="5" spans="1:128" ht="13.5" thickTop="1" x14ac:dyDescent="0.2">
      <c r="A5"/>
      <c r="C5" s="17"/>
      <c r="F5" s="6" t="s">
        <v>2961</v>
      </c>
    </row>
    <row r="6" spans="1:128" x14ac:dyDescent="0.2">
      <c r="A6" s="234" t="str">
        <f ca="1">Language!A1536</f>
        <v>Финансовые результаты</v>
      </c>
      <c r="B6" s="53"/>
      <c r="C6" s="46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</row>
    <row r="7" spans="1:128" x14ac:dyDescent="0.2">
      <c r="A7" t="str">
        <f ca="1">Language!A1219</f>
        <v>Выручка</v>
      </c>
      <c r="B7" s="53"/>
      <c r="C7" s="46" t="str">
        <f ca="1">Параметры!$C$70</f>
        <v>тыс. руб.</v>
      </c>
      <c r="E7" s="6" t="s">
        <v>693</v>
      </c>
      <c r="G7" s="311">
        <f ca="1">Отчеты!G6</f>
        <v>17118</v>
      </c>
      <c r="H7" s="311">
        <f ca="1">Отчеты!H6</f>
        <v>51644.362982224811</v>
      </c>
      <c r="I7" s="311">
        <f ca="1">Отчеты!I6</f>
        <v>99294.398080301893</v>
      </c>
      <c r="J7" s="311">
        <f ca="1">Отчеты!J6</f>
        <v>134474.46111721449</v>
      </c>
      <c r="K7" s="311">
        <f ca="1">Отчеты!K6</f>
        <v>165722.69357297456</v>
      </c>
      <c r="L7" s="311">
        <f ca="1">Отчеты!L6</f>
        <v>184267.15562516305</v>
      </c>
      <c r="M7" s="311">
        <f ca="1">Отчеты!M6</f>
        <v>203016.02579803893</v>
      </c>
      <c r="N7" s="311">
        <f ca="1">Отчеты!N6</f>
        <v>218409.59977956128</v>
      </c>
      <c r="O7" s="311">
        <f ca="1">Отчеты!O6</f>
        <v>285489.10425708565</v>
      </c>
      <c r="P7" s="311">
        <f ca="1">Отчеты!P6</f>
        <v>287103.30115907534</v>
      </c>
      <c r="Q7" s="311">
        <f ca="1">Отчеты!Q6</f>
        <v>288726.6249650328</v>
      </c>
      <c r="R7" s="311">
        <f ca="1">Отчеты!R6</f>
        <v>290359.1272797999</v>
      </c>
      <c r="S7" s="311">
        <f ca="1">Отчеты!S6</f>
        <v>292000.86</v>
      </c>
      <c r="T7" s="311">
        <f ca="1">Отчеты!T6</f>
        <v>293651.87531568733</v>
      </c>
      <c r="U7" s="311">
        <f ca="1">Отчеты!U6</f>
        <v>295312.22571200645</v>
      </c>
      <c r="V7" s="311">
        <f ca="1">Отчеты!V6</f>
        <v>228486.69100622032</v>
      </c>
      <c r="W7" s="311">
        <f ca="1">Отчеты!W6</f>
        <v>229778.58797625668</v>
      </c>
      <c r="X7" s="311">
        <f ca="1">Отчеты!X6</f>
        <v>231077.7895195871</v>
      </c>
      <c r="Y7" s="311">
        <f ca="1">Отчеты!Y6</f>
        <v>232384.33693733107</v>
      </c>
      <c r="Z7" s="311">
        <f ca="1">Отчеты!Z6</f>
        <v>266089.41362099885</v>
      </c>
      <c r="AA7" s="311">
        <f ca="1">Отчеты!AA6</f>
        <v>305473.34155508166</v>
      </c>
      <c r="AB7" s="311">
        <f ca="1">Отчеты!AB6</f>
        <v>307200.53224021062</v>
      </c>
      <c r="AC7" s="311">
        <f ca="1">Отчеты!AC6</f>
        <v>308937.48871258501</v>
      </c>
      <c r="AD7" s="311">
        <f ca="1">Отчеты!AD6</f>
        <v>310684.26618938585</v>
      </c>
      <c r="AE7" s="311">
        <f ca="1">Отчеты!AE6</f>
        <v>312440.92019999993</v>
      </c>
      <c r="AF7" s="311">
        <f ca="1">Отчеты!AF6</f>
        <v>314207.50658778538</v>
      </c>
      <c r="AG7" s="311">
        <f ca="1">Отчеты!AG6</f>
        <v>315984.08151184692</v>
      </c>
      <c r="AH7" s="311">
        <f ca="1">Отчеты!AH6</f>
        <v>244480.75937665577</v>
      </c>
      <c r="AI7" s="311">
        <f ca="1">Отчеты!AI6</f>
        <v>245863.0891345946</v>
      </c>
      <c r="AJ7" s="311">
        <f ca="1">Отчеты!AJ6</f>
        <v>247253.23478595825</v>
      </c>
      <c r="AK7" s="311">
        <f ca="1">Отчеты!AK6</f>
        <v>248651.24052294425</v>
      </c>
      <c r="AL7" s="311">
        <f ca="1">Отчеты!AL6</f>
        <v>284715.67257446883</v>
      </c>
      <c r="AM7" s="311">
        <f ca="1">Отчеты!AM6</f>
        <v>326856.47546393727</v>
      </c>
      <c r="AN7" s="311">
        <f ca="1">Отчеты!AN6</f>
        <v>328704.56949702528</v>
      </c>
      <c r="AO7" s="311">
        <f ca="1">Отчеты!AO6</f>
        <v>330563.11292246595</v>
      </c>
      <c r="AP7" s="311">
        <f ca="1">Отчеты!AP6</f>
        <v>332432.16482264281</v>
      </c>
      <c r="AQ7" s="311">
        <f ca="1">Отчеты!AQ6</f>
        <v>334311.78461399995</v>
      </c>
      <c r="AR7" s="311">
        <f ca="1">Отчеты!AR6</f>
        <v>336202.0320489303</v>
      </c>
      <c r="AS7" s="311">
        <f ca="1">Отчеты!AS6</f>
        <v>338102.96721767611</v>
      </c>
      <c r="AT7" s="311">
        <f ca="1">Отчеты!AT6</f>
        <v>261594.41253302162</v>
      </c>
      <c r="AU7" s="311">
        <f ca="1">Отчеты!AU6</f>
        <v>263073.50537401618</v>
      </c>
      <c r="AV7" s="311">
        <f ca="1">Отчеты!AV6</f>
        <v>264560.96122097521</v>
      </c>
      <c r="AW7" s="311">
        <f ca="1">Отчеты!AW6</f>
        <v>266056.82735955028</v>
      </c>
      <c r="AX7" s="311">
        <f ca="1">Отчеты!AX6</f>
        <v>304645.76965468162</v>
      </c>
      <c r="AY7" s="311">
        <f ca="1">Отчеты!AY6</f>
        <v>349736.42874641292</v>
      </c>
      <c r="AZ7" s="311">
        <f ca="1">Отчеты!AZ6</f>
        <v>351713.88936181704</v>
      </c>
      <c r="BA7" s="311">
        <f ca="1">Отчеты!BA6</f>
        <v>353702.53082703851</v>
      </c>
      <c r="BB7" s="311">
        <f ca="1">Отчеты!BB6</f>
        <v>355702.4163602278</v>
      </c>
      <c r="BC7" s="311">
        <f ca="1">Отчеты!BC6</f>
        <v>357713.60953697993</v>
      </c>
      <c r="BD7" s="311">
        <f ca="1">Отчеты!BD6</f>
        <v>359736.17429235554</v>
      </c>
      <c r="BE7" s="311">
        <f ca="1">Отчеты!BE6</f>
        <v>361770.17492291349</v>
      </c>
      <c r="BF7" s="311">
        <f ca="1">Отчеты!BF6</f>
        <v>279906.02141033311</v>
      </c>
      <c r="BG7" s="311">
        <f ca="1">Отчеты!BG6</f>
        <v>281488.65075019735</v>
      </c>
      <c r="BH7" s="311">
        <f ca="1">Отчеты!BH6</f>
        <v>283080.2285064435</v>
      </c>
      <c r="BI7" s="311">
        <f ca="1">Отчеты!BI6</f>
        <v>284680.80527471885</v>
      </c>
      <c r="BJ7" s="311">
        <f ca="1">Отчеты!BJ6</f>
        <v>325970.97353050928</v>
      </c>
      <c r="BK7" s="311">
        <f ca="1">Отчеты!BK6</f>
        <v>374217.97875866183</v>
      </c>
      <c r="BL7" s="311">
        <f ca="1">Отчеты!BL6</f>
        <v>376333.86161714426</v>
      </c>
      <c r="BM7" s="311">
        <f ca="1">Отчеты!BM6</f>
        <v>378461.70798493124</v>
      </c>
      <c r="BN7" s="311">
        <f ca="1">Отчеты!BN6</f>
        <v>380601.58550544374</v>
      </c>
      <c r="BO7" s="311">
        <f ca="1">Отчеты!BO6</f>
        <v>382753.56220456853</v>
      </c>
      <c r="BP7" s="311">
        <f ca="1">Отчеты!BP6</f>
        <v>384917.70649282041</v>
      </c>
      <c r="BQ7" s="311">
        <f ca="1">Отчеты!BQ6</f>
        <v>387094.08716751746</v>
      </c>
      <c r="BR7" s="311">
        <f ca="1">Отчеты!BR6</f>
        <v>299499.4429090565</v>
      </c>
      <c r="BS7" s="311">
        <f ca="1">Отчеты!BS6</f>
        <v>301192.85630271118</v>
      </c>
      <c r="BT7" s="311">
        <f ca="1">Отчеты!BT6</f>
        <v>302895.84450189455</v>
      </c>
      <c r="BU7" s="311">
        <f ca="1">Отчеты!BU6</f>
        <v>304608.46164394915</v>
      </c>
      <c r="BV7" s="311">
        <f ca="1">Отчеты!BV6</f>
        <v>348788.94167764502</v>
      </c>
      <c r="BW7" s="311">
        <f ca="1">Отчеты!BW6</f>
        <v>400413.23727176816</v>
      </c>
      <c r="BX7" s="311">
        <f ca="1">Отчеты!BX6</f>
        <v>402677.23193034442</v>
      </c>
      <c r="BY7" s="311">
        <f ca="1">Отчеты!BY6</f>
        <v>404954.02754387644</v>
      </c>
      <c r="BZ7" s="311">
        <f ca="1">Отчеты!BZ6</f>
        <v>407243.6964908248</v>
      </c>
      <c r="CA7" s="311">
        <f ca="1">Отчеты!CA6</f>
        <v>409546.31155888829</v>
      </c>
      <c r="CB7" s="311">
        <f ca="1">Отчеты!CB6</f>
        <v>411861.94594731787</v>
      </c>
      <c r="CC7" s="311">
        <f ca="1">Отчеты!CC6</f>
        <v>414190.67326924368</v>
      </c>
      <c r="CD7" s="311">
        <f ca="1">Отчеты!CD6</f>
        <v>320464.40391269053</v>
      </c>
      <c r="CE7" s="311">
        <f ca="1">Отчеты!CE6</f>
        <v>322276.35624390101</v>
      </c>
      <c r="CF7" s="311">
        <f ca="1">Отчеты!CF6</f>
        <v>324098.55361702724</v>
      </c>
      <c r="CG7" s="311">
        <f ca="1">Отчеты!CG6</f>
        <v>325931.05395902565</v>
      </c>
      <c r="CH7" s="311">
        <f ca="1">Отчеты!CH6</f>
        <v>373204.16759508027</v>
      </c>
      <c r="CI7" s="311">
        <f ca="1">Отчеты!CI6</f>
        <v>428442.16388079204</v>
      </c>
      <c r="CJ7" s="311">
        <f ca="1">Отчеты!CJ6</f>
        <v>430864.63816546864</v>
      </c>
      <c r="CK7" s="311">
        <f ca="1">Отчеты!CK6</f>
        <v>433300.80947194796</v>
      </c>
      <c r="CL7" s="311">
        <f ca="1">Отчеты!CL6</f>
        <v>435750.75524518266</v>
      </c>
      <c r="CM7" s="311">
        <f ca="1">Отчеты!CM6</f>
        <v>438214.55336801062</v>
      </c>
      <c r="CN7" s="311">
        <f ca="1">Отчеты!CN6</f>
        <v>440692.28216363024</v>
      </c>
      <c r="CO7" s="311">
        <f ca="1">Отчеты!CO6</f>
        <v>443184.02039809083</v>
      </c>
      <c r="CP7" s="311">
        <f ca="1">Отчеты!CP6</f>
        <v>342896.91218657896</v>
      </c>
      <c r="CQ7" s="311">
        <f ca="1">Отчеты!CQ6</f>
        <v>344835.7011809742</v>
      </c>
      <c r="CR7" s="311">
        <f ca="1">Отчеты!CR6</f>
        <v>346785.45237021928</v>
      </c>
      <c r="CS7" s="311">
        <f ca="1">Отчеты!CS6</f>
        <v>348746.22773615754</v>
      </c>
      <c r="CT7" s="311">
        <f ca="1">Отчеты!CT6</f>
        <v>399328.45932673593</v>
      </c>
      <c r="CU7" s="311">
        <f ca="1">Отчеты!CU6</f>
        <v>458433.11535244755</v>
      </c>
      <c r="CV7" s="311">
        <f ca="1">Отчеты!CV6</f>
        <v>461025.16283705144</v>
      </c>
      <c r="CW7" s="311">
        <f ca="1">Отчеты!CW6</f>
        <v>463631.8661349843</v>
      </c>
      <c r="CX7" s="311">
        <f ca="1">Отчеты!CX6</f>
        <v>466253.30811234558</v>
      </c>
      <c r="CY7" s="311">
        <f ca="1">Отчеты!CY6</f>
        <v>468889.57210377144</v>
      </c>
      <c r="CZ7" s="311">
        <f ca="1">Отчеты!CZ6</f>
        <v>471540.74191508442</v>
      </c>
      <c r="DA7" s="311">
        <f ca="1">Отчеты!DA6</f>
        <v>474206.90182595723</v>
      </c>
      <c r="DB7" s="311">
        <f ca="1">Отчеты!DB6</f>
        <v>366899.69603963941</v>
      </c>
      <c r="DC7" s="311">
        <f ca="1">Отчеты!DC6</f>
        <v>368974.20026364236</v>
      </c>
      <c r="DD7" s="311">
        <f ca="1">Отчеты!DD6</f>
        <v>371060.43403613457</v>
      </c>
      <c r="DE7" s="311">
        <f ca="1">Отчеты!DE6</f>
        <v>373158.46367768862</v>
      </c>
      <c r="DF7" s="311">
        <f ca="1">Отчеты!DF6</f>
        <v>427281.45147960749</v>
      </c>
      <c r="DG7" s="311">
        <f ca="1">Отчеты!DG6</f>
        <v>490523.43342711887</v>
      </c>
      <c r="DH7" s="311">
        <f ca="1">Отчеты!DH6</f>
        <v>493296.9242356451</v>
      </c>
      <c r="DI7" s="311">
        <f ca="1">Отчеты!DI6</f>
        <v>496086.09676443326</v>
      </c>
      <c r="DJ7" s="311">
        <f ca="1">Отчеты!DJ6</f>
        <v>498891.03968020971</v>
      </c>
      <c r="DK7" s="311">
        <f ca="1">Отчеты!DK6</f>
        <v>501711.84215103538</v>
      </c>
      <c r="DL7" s="311">
        <f ca="1">Отчеты!DL6</f>
        <v>504548.59384914022</v>
      </c>
      <c r="DM7" s="311">
        <f ca="1">Отчеты!DM6</f>
        <v>507401.38495377416</v>
      </c>
      <c r="DN7" s="311">
        <f ca="1">Отчеты!DN6</f>
        <v>392582.67476241419</v>
      </c>
      <c r="DO7" s="311">
        <f ca="1">Отчеты!DO6</f>
        <v>394802.39428209735</v>
      </c>
      <c r="DP7" s="311">
        <f ca="1">Отчеты!DP6</f>
        <v>397034.664418664</v>
      </c>
      <c r="DQ7" s="311">
        <f ca="1">Отчеты!DQ6</f>
        <v>399279.55613512674</v>
      </c>
      <c r="DR7" s="311">
        <f ca="1">Отчеты!DR6</f>
        <v>457191.1530831799</v>
      </c>
      <c r="DS7" s="311">
        <f ca="1">Отчеты!DS6</f>
        <v>524860.07376701722</v>
      </c>
      <c r="DT7" s="311">
        <f ca="1">Отчеты!DT6</f>
        <v>527827.70893214003</v>
      </c>
      <c r="DU7" s="311">
        <f ca="1">Отчеты!DU6</f>
        <v>530812.12353794347</v>
      </c>
      <c r="DV7" s="311">
        <f ca="1">Отчеты!DV6</f>
        <v>533813.41245782434</v>
      </c>
      <c r="DW7" s="186"/>
      <c r="DX7" s="162">
        <f ca="1">SUM(G7:DW7)</f>
        <v>41765892.916161172</v>
      </c>
    </row>
    <row r="8" spans="1:128" x14ac:dyDescent="0.2">
      <c r="A8" t="str">
        <f ca="1">Language!A1241</f>
        <v>Чистая прибыль (убыток)</v>
      </c>
      <c r="B8" s="53"/>
      <c r="C8" s="46" t="str">
        <f ca="1">Параметры!$C$70</f>
        <v>тыс. руб.</v>
      </c>
      <c r="E8" s="6" t="s">
        <v>693</v>
      </c>
      <c r="G8" s="311">
        <f ca="1">Отчеты!G30</f>
        <v>-1490.9000000000015</v>
      </c>
      <c r="H8" s="311">
        <f ca="1">Отчеты!H30</f>
        <v>-847.66587914705303</v>
      </c>
      <c r="I8" s="311">
        <f ca="1">Отчеты!I30</f>
        <v>5883.0176459695267</v>
      </c>
      <c r="J8" s="311">
        <f ca="1">Отчеты!J30</f>
        <v>12924.912457984608</v>
      </c>
      <c r="K8" s="311">
        <f ca="1">Отчеты!K30</f>
        <v>19437.40215183601</v>
      </c>
      <c r="L8" s="311">
        <f ca="1">Отчеты!L30</f>
        <v>19664.675237620642</v>
      </c>
      <c r="M8" s="311">
        <f ca="1">Отчеты!M30</f>
        <v>20072.477142911346</v>
      </c>
      <c r="N8" s="311">
        <f ca="1">Отчеты!N30</f>
        <v>20801.310565149011</v>
      </c>
      <c r="O8" s="311">
        <f ca="1">Отчеты!O30</f>
        <v>36556.959997727972</v>
      </c>
      <c r="P8" s="311">
        <f ca="1">Отчеты!P30</f>
        <v>36930.177455945159</v>
      </c>
      <c r="Q8" s="311">
        <f ca="1">Отчеты!Q30</f>
        <v>37893.44570983389</v>
      </c>
      <c r="R8" s="311">
        <f ca="1">Отчеты!R30</f>
        <v>38114.771831574501</v>
      </c>
      <c r="S8" s="311">
        <f ca="1">Отчеты!S30</f>
        <v>37977.562933333305</v>
      </c>
      <c r="T8" s="311">
        <f ca="1">Отчеты!T30</f>
        <v>38194.626167492825</v>
      </c>
      <c r="U8" s="311">
        <f ca="1">Отчеты!U30</f>
        <v>40137.368726874542</v>
      </c>
      <c r="V8" s="311">
        <f ca="1">Отчеты!V30</f>
        <v>24215.83245649144</v>
      </c>
      <c r="W8" s="311">
        <f ca="1">Отчеты!W30</f>
        <v>24354.63889372136</v>
      </c>
      <c r="X8" s="311">
        <f ca="1">Отчеты!X30</f>
        <v>24494.230162729262</v>
      </c>
      <c r="Y8" s="311">
        <f ca="1">Отчеты!Y30</f>
        <v>24634.610701065445</v>
      </c>
      <c r="Z8" s="311">
        <f ca="1">Отчеты!Z30</f>
        <v>25266.250210849768</v>
      </c>
      <c r="AA8" s="311">
        <f ca="1">Отчеты!AA30</f>
        <v>41529.897864235441</v>
      </c>
      <c r="AB8" s="311">
        <f ca="1">Отчеты!AB30</f>
        <v>41766.600544527457</v>
      </c>
      <c r="AC8" s="311">
        <f ca="1">Отчеты!AC30</f>
        <v>42004.974909522993</v>
      </c>
      <c r="AD8" s="311">
        <f ca="1">Отчеты!AD30</f>
        <v>42244.361859783363</v>
      </c>
      <c r="AE8" s="311">
        <f ca="1">Отчеты!AE30</f>
        <v>42485.102338667355</v>
      </c>
      <c r="AF8" s="311">
        <f ca="1">Отчеты!AF30</f>
        <v>42727.203999218051</v>
      </c>
      <c r="AG8" s="311">
        <f ca="1">Отчеты!AG30</f>
        <v>42970.674537755389</v>
      </c>
      <c r="AH8" s="311">
        <f ca="1">Отчеты!AH30</f>
        <v>25934.630728447359</v>
      </c>
      <c r="AI8" s="311">
        <f ca="1">Отчеты!AI30</f>
        <v>26083.153616281539</v>
      </c>
      <c r="AJ8" s="311">
        <f ca="1">Отчеты!AJ30</f>
        <v>26232.516274119924</v>
      </c>
      <c r="AK8" s="311">
        <f ca="1">Отчеты!AK30</f>
        <v>26382.723450141133</v>
      </c>
      <c r="AL8" s="311">
        <f ca="1">Отчеты!AL30</f>
        <v>27058.577725608524</v>
      </c>
      <c r="AM8" s="311">
        <f ca="1">Отчеты!AM30</f>
        <v>44460.680714732618</v>
      </c>
      <c r="AN8" s="311">
        <f ca="1">Отчеты!AN30</f>
        <v>44713.952582645157</v>
      </c>
      <c r="AO8" s="311">
        <f ca="1">Отчеты!AO30</f>
        <v>44968.656486520616</v>
      </c>
      <c r="AP8" s="311">
        <f ca="1">Отчеты!AP30</f>
        <v>45224.800523303747</v>
      </c>
      <c r="AQ8" s="311">
        <f ca="1">Отчеты!AQ30</f>
        <v>45482.392835703642</v>
      </c>
      <c r="AR8" s="311">
        <f ca="1">Отчеты!AR30</f>
        <v>45741.441612498813</v>
      </c>
      <c r="AS8" s="311">
        <f ca="1">Отчеты!AS30</f>
        <v>46001.955088730087</v>
      </c>
      <c r="AT8" s="311">
        <f ca="1">Отчеты!AT30</f>
        <v>27773.388212768856</v>
      </c>
      <c r="AU8" s="311">
        <f ca="1">Отчеты!AU30</f>
        <v>27932.307702755312</v>
      </c>
      <c r="AV8" s="311">
        <f ca="1">Отчеты!AV30</f>
        <v>28092.125746641588</v>
      </c>
      <c r="AW8" s="311">
        <f ca="1">Отчеты!AW30</f>
        <v>28252.847424983433</v>
      </c>
      <c r="AX8" s="311">
        <f ca="1">Отчеты!AX30</f>
        <v>28976.011499734384</v>
      </c>
      <c r="AY8" s="311">
        <f ca="1">Отчеты!AY30</f>
        <v>47596.261698096452</v>
      </c>
      <c r="AZ8" s="311">
        <f ca="1">Отчеты!AZ30</f>
        <v>47867.262596765111</v>
      </c>
      <c r="BA8" s="311">
        <f ca="1">Отчеты!BA30</f>
        <v>48139.795773911974</v>
      </c>
      <c r="BB8" s="311">
        <f ca="1">Отчеты!BB30</f>
        <v>48413.869893266819</v>
      </c>
      <c r="BC8" s="311">
        <f ca="1">Отчеты!BC30</f>
        <v>48689.493667540948</v>
      </c>
      <c r="BD8" s="311">
        <f ca="1">Отчеты!BD30</f>
        <v>48966.675858702511</v>
      </c>
      <c r="BE8" s="311">
        <f ca="1">Отчеты!BE30</f>
        <v>49245.425278274677</v>
      </c>
      <c r="BF8" s="311">
        <f ca="1">Отчеты!BF30</f>
        <v>29740.858720997629</v>
      </c>
      <c r="BG8" s="311">
        <f ca="1">Отчеты!BG30</f>
        <v>29910.902575281601</v>
      </c>
      <c r="BH8" s="311">
        <f ca="1">Отчеты!BH30</f>
        <v>30081.907882242864</v>
      </c>
      <c r="BI8" s="311">
        <f ca="1">Отчеты!BI30</f>
        <v>30253.880078065762</v>
      </c>
      <c r="BJ8" s="311">
        <f ca="1">Отчеты!BJ30</f>
        <v>31027.665638049173</v>
      </c>
      <c r="BK8" s="311">
        <f ca="1">Отчеты!BK30</f>
        <v>50951.333350298089</v>
      </c>
      <c r="BL8" s="311">
        <f ca="1">Отчеты!BL30</f>
        <v>51241.304311871965</v>
      </c>
      <c r="BM8" s="311">
        <f ca="1">Отчеты!BM30</f>
        <v>51532.914811419207</v>
      </c>
      <c r="BN8" s="311">
        <f ca="1">Отчеты!BN30</f>
        <v>51826.174119127361</v>
      </c>
      <c r="BO8" s="311">
        <f ca="1">Отчеты!BO30</f>
        <v>52121.091557600521</v>
      </c>
      <c r="BP8" s="311">
        <f ca="1">Отчеты!BP30</f>
        <v>52417.676502146591</v>
      </c>
      <c r="BQ8" s="311">
        <f ca="1">Отчеты!BQ30</f>
        <v>52715.938381091823</v>
      </c>
      <c r="BR8" s="311">
        <f ca="1">Отчеты!BR30</f>
        <v>31846.052164797857</v>
      </c>
      <c r="BS8" s="311">
        <f ca="1">Отчеты!BS30</f>
        <v>32027.999088884651</v>
      </c>
      <c r="BT8" s="311">
        <f ca="1">Отчеты!BT30</f>
        <v>32210.974767330034</v>
      </c>
      <c r="BU8" s="311">
        <f ca="1">Отчеты!BU30</f>
        <v>32394.985016866656</v>
      </c>
      <c r="BV8" s="311">
        <f ca="1">Отчеты!BV30</f>
        <v>33222.935566043016</v>
      </c>
      <c r="BW8" s="311">
        <f ca="1">Отчеты!BW30</f>
        <v>54541.260018150802</v>
      </c>
      <c r="BX8" s="311">
        <f ca="1">Отчеты!BX30</f>
        <v>54851.528947037819</v>
      </c>
      <c r="BY8" s="311">
        <f ca="1">Отчеты!BY30</f>
        <v>55163.552181548926</v>
      </c>
      <c r="BZ8" s="311">
        <f ca="1">Отчеты!BZ30</f>
        <v>55477.339640801263</v>
      </c>
      <c r="CA8" s="311">
        <f ca="1">Отчеты!CA30</f>
        <v>55792.901299968958</v>
      </c>
      <c r="CB8" s="311">
        <f ca="1">Отчеты!CB30</f>
        <v>56110.247190630223</v>
      </c>
      <c r="CC8" s="311">
        <f ca="1">Отчеты!CC30</f>
        <v>56429.387401098538</v>
      </c>
      <c r="CD8" s="311">
        <f ca="1">Отчеты!CD30</f>
        <v>34098.609149667405</v>
      </c>
      <c r="CE8" s="311">
        <f ca="1">Отчеты!CE30</f>
        <v>34293.292358439961</v>
      </c>
      <c r="CF8" s="311">
        <f ca="1">Отчеты!CF30</f>
        <v>34489.076334376536</v>
      </c>
      <c r="CG8" s="311">
        <f ca="1">Отчеты!CG30</f>
        <v>34685.967301377554</v>
      </c>
      <c r="CH8" s="311">
        <f ca="1">Отчеты!CH30</f>
        <v>35571.874389002689</v>
      </c>
      <c r="CI8" s="311">
        <f ca="1">Отчеты!CI30</f>
        <v>58382.481552754703</v>
      </c>
      <c r="CJ8" s="311">
        <f ca="1">Отчеты!CJ30</f>
        <v>58714.469306660685</v>
      </c>
      <c r="CK8" s="311">
        <f ca="1">Отчеты!CK30</f>
        <v>59048.334167599911</v>
      </c>
      <c r="CL8" s="311">
        <f ca="1">Отчеты!CL30</f>
        <v>59384.086748990776</v>
      </c>
      <c r="CM8" s="311">
        <f ca="1">Отчеты!CM30</f>
        <v>59721.737724297018</v>
      </c>
      <c r="CN8" s="311">
        <f ca="1">Отчеты!CN30</f>
        <v>60061.29782730779</v>
      </c>
      <c r="CO8" s="311">
        <f ca="1">Отчеты!CO30</f>
        <v>60402.777852508843</v>
      </c>
      <c r="CP8" s="311">
        <f ca="1">Отчеты!CP30</f>
        <v>36508.845123483705</v>
      </c>
      <c r="CQ8" s="311">
        <f ca="1">Отчеты!CQ30</f>
        <v>36717.156156861289</v>
      </c>
      <c r="CR8" s="311">
        <f ca="1">Отчеты!CR30</f>
        <v>36926.645011116365</v>
      </c>
      <c r="CS8" s="311">
        <f ca="1">Отчеты!CS30</f>
        <v>37137.318345807427</v>
      </c>
      <c r="CT8" s="311">
        <f ca="1">Отчеты!CT30</f>
        <v>38085.238929563347</v>
      </c>
      <c r="CU8" s="311">
        <f ca="1">Отчеты!CU30</f>
        <v>62492.588594783956</v>
      </c>
      <c r="CV8" s="311">
        <f ca="1">Отчеты!CV30</f>
        <v>62847.815491457281</v>
      </c>
      <c r="CW8" s="311">
        <f ca="1">Отчеты!CW30</f>
        <v>63205.050892658961</v>
      </c>
      <c r="CX8" s="311">
        <f ca="1">Отчеты!CX30</f>
        <v>63564.30615475661</v>
      </c>
      <c r="CY8" s="311">
        <f ca="1">Отчеты!CY30</f>
        <v>63925.592698331267</v>
      </c>
      <c r="CZ8" s="311">
        <f ca="1">Отчеты!CZ30</f>
        <v>64288.922008546899</v>
      </c>
      <c r="DA8" s="311">
        <f ca="1">Отчеты!DA30</f>
        <v>64654.305635523786</v>
      </c>
      <c r="DB8" s="311">
        <f ca="1">Отчеты!DB30</f>
        <v>39087.797615451716</v>
      </c>
      <c r="DC8" s="311">
        <f ca="1">Отчеты!DC30</f>
        <v>39310.690421184045</v>
      </c>
      <c r="DD8" s="311">
        <f ca="1">Отчеты!DD30</f>
        <v>39534.843495224792</v>
      </c>
      <c r="DE8" s="311">
        <f ca="1">Отчеты!DE30</f>
        <v>39760.263963344405</v>
      </c>
      <c r="DF8" s="311">
        <f ca="1">Отчеты!DF30</f>
        <v>40774.538987969383</v>
      </c>
      <c r="DG8" s="311">
        <f ca="1">Отчеты!DG30</f>
        <v>66890.403129760918</v>
      </c>
      <c r="DH8" s="311">
        <f ca="1">Отчеты!DH30</f>
        <v>67270.495909201883</v>
      </c>
      <c r="DI8" s="311">
        <f ca="1">Отчеты!DI30</f>
        <v>67652.737788478451</v>
      </c>
      <c r="DJ8" s="311">
        <f ca="1">Отчеты!DJ30</f>
        <v>68037.140918919657</v>
      </c>
      <c r="DK8" s="311">
        <f ca="1">Отчеты!DK30</f>
        <v>68423.717520541759</v>
      </c>
      <c r="DL8" s="311">
        <f ca="1">Отчеты!DL30</f>
        <v>68812.479882490734</v>
      </c>
      <c r="DM8" s="311">
        <f ca="1">Отчеты!DM30</f>
        <v>69203.440363337402</v>
      </c>
      <c r="DN8" s="311">
        <f ca="1">Отчеты!DN30</f>
        <v>41847.276781873152</v>
      </c>
      <c r="DO8" s="311">
        <f ca="1">Отчеты!DO30</f>
        <v>42085.772083993987</v>
      </c>
      <c r="DP8" s="311">
        <f ca="1">Отчеты!DP30</f>
        <v>42325.615873227172</v>
      </c>
      <c r="DQ8" s="311">
        <f ca="1">Отчеты!DQ30</f>
        <v>42566.815774120929</v>
      </c>
      <c r="DR8" s="311">
        <f ca="1">Отчеты!DR30</f>
        <v>43652.090050454601</v>
      </c>
      <c r="DS8" s="311">
        <f ca="1">Отчеты!DS30</f>
        <v>71596.064682164957</v>
      </c>
      <c r="DT8" s="311">
        <f ca="1">Отчеты!DT30</f>
        <v>72002.763956178926</v>
      </c>
      <c r="DU8" s="311">
        <f ca="1">Отчеты!DU30</f>
        <v>72411.762767005392</v>
      </c>
      <c r="DV8" s="311">
        <f ca="1">Отчеты!DV30</f>
        <v>72823.074116577482</v>
      </c>
      <c r="DW8" s="53"/>
      <c r="DX8" s="162">
        <f ca="1">SUM(G8:DW8)</f>
        <v>5168343.8546645762</v>
      </c>
    </row>
    <row r="9" spans="1:128" x14ac:dyDescent="0.2">
      <c r="A9"/>
      <c r="B9" s="53"/>
      <c r="C9" s="17"/>
      <c r="F9" s="6" t="s">
        <v>2961</v>
      </c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</row>
    <row r="10" spans="1:128" x14ac:dyDescent="0.2">
      <c r="A10" s="234" t="str">
        <f ca="1">Language!A1537</f>
        <v>Движение денежных средств</v>
      </c>
      <c r="B10" s="53"/>
      <c r="C10" s="17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</row>
    <row r="11" spans="1:128" x14ac:dyDescent="0.2">
      <c r="A11" t="str">
        <f ca="1">Language!A1538</f>
        <v>Инвестиции</v>
      </c>
      <c r="B11" s="53"/>
      <c r="C11" s="46" t="str">
        <f ca="1">Параметры!$C$70</f>
        <v>тыс. руб.</v>
      </c>
      <c r="E11" s="6" t="s">
        <v>693</v>
      </c>
      <c r="G11" s="311">
        <f>-Отчеты!G50-Отчеты!G51-Отчеты!G52</f>
        <v>9999.6</v>
      </c>
      <c r="H11" s="311">
        <f>-Отчеты!H50-Отчеты!H51-Отчеты!H52</f>
        <v>3000</v>
      </c>
      <c r="I11" s="311">
        <f>-Отчеты!I50-Отчеты!I51-Отчеты!I52</f>
        <v>47000.4</v>
      </c>
      <c r="J11" s="311">
        <f>-Отчеты!J50-Отчеты!J51-Отчеты!J52</f>
        <v>0</v>
      </c>
      <c r="K11" s="311">
        <f>-Отчеты!K50-Отчеты!K51-Отчеты!K52</f>
        <v>0</v>
      </c>
      <c r="L11" s="311">
        <f>-Отчеты!L50-Отчеты!L51-Отчеты!L52</f>
        <v>0</v>
      </c>
      <c r="M11" s="311">
        <f>-Отчеты!M50-Отчеты!M51-Отчеты!M52</f>
        <v>0</v>
      </c>
      <c r="N11" s="311">
        <f>-Отчеты!N50-Отчеты!N51-Отчеты!N52</f>
        <v>0</v>
      </c>
      <c r="O11" s="311">
        <f>-Отчеты!O50-Отчеты!O51-Отчеты!O52</f>
        <v>0</v>
      </c>
      <c r="P11" s="311">
        <f>-Отчеты!P50-Отчеты!P51-Отчеты!P52</f>
        <v>0</v>
      </c>
      <c r="Q11" s="311">
        <f>-Отчеты!Q50-Отчеты!Q51-Отчеты!Q52</f>
        <v>0</v>
      </c>
      <c r="R11" s="311">
        <f>-Отчеты!R50-Отчеты!R51-Отчеты!R52</f>
        <v>0</v>
      </c>
      <c r="S11" s="311">
        <f>-Отчеты!S50-Отчеты!S51-Отчеты!S52</f>
        <v>0</v>
      </c>
      <c r="T11" s="311">
        <f>-Отчеты!T50-Отчеты!T51-Отчеты!T52</f>
        <v>0</v>
      </c>
      <c r="U11" s="311">
        <f>-Отчеты!U50-Отчеты!U51-Отчеты!U52</f>
        <v>0</v>
      </c>
      <c r="V11" s="311">
        <f>-Отчеты!V50-Отчеты!V51-Отчеты!V52</f>
        <v>0</v>
      </c>
      <c r="W11" s="311">
        <f>-Отчеты!W50-Отчеты!W51-Отчеты!W52</f>
        <v>0</v>
      </c>
      <c r="X11" s="311">
        <f>-Отчеты!X50-Отчеты!X51-Отчеты!X52</f>
        <v>0</v>
      </c>
      <c r="Y11" s="311">
        <f>-Отчеты!Y50-Отчеты!Y51-Отчеты!Y52</f>
        <v>0</v>
      </c>
      <c r="Z11" s="311">
        <f>-Отчеты!Z50-Отчеты!Z51-Отчеты!Z52</f>
        <v>0</v>
      </c>
      <c r="AA11" s="311">
        <f>-Отчеты!AA50-Отчеты!AA51-Отчеты!AA52</f>
        <v>0</v>
      </c>
      <c r="AB11" s="311">
        <f>-Отчеты!AB50-Отчеты!AB51-Отчеты!AB52</f>
        <v>0</v>
      </c>
      <c r="AC11" s="311">
        <f>-Отчеты!AC50-Отчеты!AC51-Отчеты!AC52</f>
        <v>0</v>
      </c>
      <c r="AD11" s="311">
        <f>-Отчеты!AD50-Отчеты!AD51-Отчеты!AD52</f>
        <v>0</v>
      </c>
      <c r="AE11" s="311">
        <f>-Отчеты!AE50-Отчеты!AE51-Отчеты!AE52</f>
        <v>0</v>
      </c>
      <c r="AF11" s="311">
        <f>-Отчеты!AF50-Отчеты!AF51-Отчеты!AF52</f>
        <v>0</v>
      </c>
      <c r="AG11" s="311">
        <f>-Отчеты!AG50-Отчеты!AG51-Отчеты!AG52</f>
        <v>0</v>
      </c>
      <c r="AH11" s="311">
        <f>-Отчеты!AH50-Отчеты!AH51-Отчеты!AH52</f>
        <v>0</v>
      </c>
      <c r="AI11" s="311">
        <f>-Отчеты!AI50-Отчеты!AI51-Отчеты!AI52</f>
        <v>0</v>
      </c>
      <c r="AJ11" s="311">
        <f>-Отчеты!AJ50-Отчеты!AJ51-Отчеты!AJ52</f>
        <v>0</v>
      </c>
      <c r="AK11" s="311">
        <f>-Отчеты!AK50-Отчеты!AK51-Отчеты!AK52</f>
        <v>0</v>
      </c>
      <c r="AL11" s="311">
        <f>-Отчеты!AL50-Отчеты!AL51-Отчеты!AL52</f>
        <v>0</v>
      </c>
      <c r="AM11" s="311">
        <f>-Отчеты!AM50-Отчеты!AM51-Отчеты!AM52</f>
        <v>0</v>
      </c>
      <c r="AN11" s="311">
        <f>-Отчеты!AN50-Отчеты!AN51-Отчеты!AN52</f>
        <v>0</v>
      </c>
      <c r="AO11" s="311">
        <f>-Отчеты!AO50-Отчеты!AO51-Отчеты!AO52</f>
        <v>0</v>
      </c>
      <c r="AP11" s="311">
        <f>-Отчеты!AP50-Отчеты!AP51-Отчеты!AP52</f>
        <v>0</v>
      </c>
      <c r="AQ11" s="311">
        <f>-Отчеты!AQ50-Отчеты!AQ51-Отчеты!AQ52</f>
        <v>0</v>
      </c>
      <c r="AR11" s="311">
        <f>-Отчеты!AR50-Отчеты!AR51-Отчеты!AR52</f>
        <v>0</v>
      </c>
      <c r="AS11" s="311">
        <f>-Отчеты!AS50-Отчеты!AS51-Отчеты!AS52</f>
        <v>0</v>
      </c>
      <c r="AT11" s="311">
        <f>-Отчеты!AT50-Отчеты!AT51-Отчеты!AT52</f>
        <v>0</v>
      </c>
      <c r="AU11" s="311">
        <f>-Отчеты!AU50-Отчеты!AU51-Отчеты!AU52</f>
        <v>0</v>
      </c>
      <c r="AV11" s="311">
        <f>-Отчеты!AV50-Отчеты!AV51-Отчеты!AV52</f>
        <v>0</v>
      </c>
      <c r="AW11" s="311">
        <f>-Отчеты!AW50-Отчеты!AW51-Отчеты!AW52</f>
        <v>0</v>
      </c>
      <c r="AX11" s="311">
        <f>-Отчеты!AX50-Отчеты!AX51-Отчеты!AX52</f>
        <v>0</v>
      </c>
      <c r="AY11" s="311">
        <f>-Отчеты!AY50-Отчеты!AY51-Отчеты!AY52</f>
        <v>0</v>
      </c>
      <c r="AZ11" s="311">
        <f>-Отчеты!AZ50-Отчеты!AZ51-Отчеты!AZ52</f>
        <v>0</v>
      </c>
      <c r="BA11" s="311">
        <f>-Отчеты!BA50-Отчеты!BA51-Отчеты!BA52</f>
        <v>0</v>
      </c>
      <c r="BB11" s="311">
        <f>-Отчеты!BB50-Отчеты!BB51-Отчеты!BB52</f>
        <v>0</v>
      </c>
      <c r="BC11" s="311">
        <f>-Отчеты!BC50-Отчеты!BC51-Отчеты!BC52</f>
        <v>0</v>
      </c>
      <c r="BD11" s="311">
        <f>-Отчеты!BD50-Отчеты!BD51-Отчеты!BD52</f>
        <v>0</v>
      </c>
      <c r="BE11" s="311">
        <f>-Отчеты!BE50-Отчеты!BE51-Отчеты!BE52</f>
        <v>0</v>
      </c>
      <c r="BF11" s="311">
        <f>-Отчеты!BF50-Отчеты!BF51-Отчеты!BF52</f>
        <v>0</v>
      </c>
      <c r="BG11" s="311">
        <f>-Отчеты!BG50-Отчеты!BG51-Отчеты!BG52</f>
        <v>0</v>
      </c>
      <c r="BH11" s="311">
        <f>-Отчеты!BH50-Отчеты!BH51-Отчеты!BH52</f>
        <v>0</v>
      </c>
      <c r="BI11" s="311">
        <f>-Отчеты!BI50-Отчеты!BI51-Отчеты!BI52</f>
        <v>0</v>
      </c>
      <c r="BJ11" s="311">
        <f>-Отчеты!BJ50-Отчеты!BJ51-Отчеты!BJ52</f>
        <v>0</v>
      </c>
      <c r="BK11" s="311">
        <f>-Отчеты!BK50-Отчеты!BK51-Отчеты!BK52</f>
        <v>0</v>
      </c>
      <c r="BL11" s="311">
        <f>-Отчеты!BL50-Отчеты!BL51-Отчеты!BL52</f>
        <v>0</v>
      </c>
      <c r="BM11" s="311">
        <f>-Отчеты!BM50-Отчеты!BM51-Отчеты!BM52</f>
        <v>0</v>
      </c>
      <c r="BN11" s="311">
        <f>-Отчеты!BN50-Отчеты!BN51-Отчеты!BN52</f>
        <v>0</v>
      </c>
      <c r="BO11" s="311">
        <f>-Отчеты!BO50-Отчеты!BO51-Отчеты!BO52</f>
        <v>0</v>
      </c>
      <c r="BP11" s="311">
        <f>-Отчеты!BP50-Отчеты!BP51-Отчеты!BP52</f>
        <v>0</v>
      </c>
      <c r="BQ11" s="311">
        <f>-Отчеты!BQ50-Отчеты!BQ51-Отчеты!BQ52</f>
        <v>0</v>
      </c>
      <c r="BR11" s="311">
        <f>-Отчеты!BR50-Отчеты!BR51-Отчеты!BR52</f>
        <v>0</v>
      </c>
      <c r="BS11" s="311">
        <f>-Отчеты!BS50-Отчеты!BS51-Отчеты!BS52</f>
        <v>0</v>
      </c>
      <c r="BT11" s="311">
        <f>-Отчеты!BT50-Отчеты!BT51-Отчеты!BT52</f>
        <v>0</v>
      </c>
      <c r="BU11" s="311">
        <f>-Отчеты!BU50-Отчеты!BU51-Отчеты!BU52</f>
        <v>0</v>
      </c>
      <c r="BV11" s="311">
        <f>-Отчеты!BV50-Отчеты!BV51-Отчеты!BV52</f>
        <v>0</v>
      </c>
      <c r="BW11" s="311">
        <f>-Отчеты!BW50-Отчеты!BW51-Отчеты!BW52</f>
        <v>0</v>
      </c>
      <c r="BX11" s="311">
        <f>-Отчеты!BX50-Отчеты!BX51-Отчеты!BX52</f>
        <v>0</v>
      </c>
      <c r="BY11" s="311">
        <f>-Отчеты!BY50-Отчеты!BY51-Отчеты!BY52</f>
        <v>0</v>
      </c>
      <c r="BZ11" s="311">
        <f>-Отчеты!BZ50-Отчеты!BZ51-Отчеты!BZ52</f>
        <v>0</v>
      </c>
      <c r="CA11" s="311">
        <f>-Отчеты!CA50-Отчеты!CA51-Отчеты!CA52</f>
        <v>0</v>
      </c>
      <c r="CB11" s="311">
        <f>-Отчеты!CB50-Отчеты!CB51-Отчеты!CB52</f>
        <v>0</v>
      </c>
      <c r="CC11" s="311">
        <f>-Отчеты!CC50-Отчеты!CC51-Отчеты!CC52</f>
        <v>0</v>
      </c>
      <c r="CD11" s="311">
        <f>-Отчеты!CD50-Отчеты!CD51-Отчеты!CD52</f>
        <v>0</v>
      </c>
      <c r="CE11" s="311">
        <f>-Отчеты!CE50-Отчеты!CE51-Отчеты!CE52</f>
        <v>0</v>
      </c>
      <c r="CF11" s="311">
        <f>-Отчеты!CF50-Отчеты!CF51-Отчеты!CF52</f>
        <v>0</v>
      </c>
      <c r="CG11" s="311">
        <f>-Отчеты!CG50-Отчеты!CG51-Отчеты!CG52</f>
        <v>0</v>
      </c>
      <c r="CH11" s="311">
        <f>-Отчеты!CH50-Отчеты!CH51-Отчеты!CH52</f>
        <v>0</v>
      </c>
      <c r="CI11" s="311">
        <f>-Отчеты!CI50-Отчеты!CI51-Отчеты!CI52</f>
        <v>0</v>
      </c>
      <c r="CJ11" s="311">
        <f>-Отчеты!CJ50-Отчеты!CJ51-Отчеты!CJ52</f>
        <v>0</v>
      </c>
      <c r="CK11" s="311">
        <f>-Отчеты!CK50-Отчеты!CK51-Отчеты!CK52</f>
        <v>0</v>
      </c>
      <c r="CL11" s="311">
        <f>-Отчеты!CL50-Отчеты!CL51-Отчеты!CL52</f>
        <v>0</v>
      </c>
      <c r="CM11" s="311">
        <f>-Отчеты!CM50-Отчеты!CM51-Отчеты!CM52</f>
        <v>0</v>
      </c>
      <c r="CN11" s="311">
        <f>-Отчеты!CN50-Отчеты!CN51-Отчеты!CN52</f>
        <v>0</v>
      </c>
      <c r="CO11" s="311">
        <f>-Отчеты!CO50-Отчеты!CO51-Отчеты!CO52</f>
        <v>0</v>
      </c>
      <c r="CP11" s="311">
        <f>-Отчеты!CP50-Отчеты!CP51-Отчеты!CP52</f>
        <v>0</v>
      </c>
      <c r="CQ11" s="311">
        <f>-Отчеты!CQ50-Отчеты!CQ51-Отчеты!CQ52</f>
        <v>0</v>
      </c>
      <c r="CR11" s="311">
        <f>-Отчеты!CR50-Отчеты!CR51-Отчеты!CR52</f>
        <v>0</v>
      </c>
      <c r="CS11" s="311">
        <f>-Отчеты!CS50-Отчеты!CS51-Отчеты!CS52</f>
        <v>0</v>
      </c>
      <c r="CT11" s="311">
        <f>-Отчеты!CT50-Отчеты!CT51-Отчеты!CT52</f>
        <v>0</v>
      </c>
      <c r="CU11" s="311">
        <f>-Отчеты!CU50-Отчеты!CU51-Отчеты!CU52</f>
        <v>0</v>
      </c>
      <c r="CV11" s="311">
        <f>-Отчеты!CV50-Отчеты!CV51-Отчеты!CV52</f>
        <v>0</v>
      </c>
      <c r="CW11" s="311">
        <f>-Отчеты!CW50-Отчеты!CW51-Отчеты!CW52</f>
        <v>0</v>
      </c>
      <c r="CX11" s="311">
        <f>-Отчеты!CX50-Отчеты!CX51-Отчеты!CX52</f>
        <v>0</v>
      </c>
      <c r="CY11" s="311">
        <f>-Отчеты!CY50-Отчеты!CY51-Отчеты!CY52</f>
        <v>0</v>
      </c>
      <c r="CZ11" s="311">
        <f>-Отчеты!CZ50-Отчеты!CZ51-Отчеты!CZ52</f>
        <v>0</v>
      </c>
      <c r="DA11" s="311">
        <f>-Отчеты!DA50-Отчеты!DA51-Отчеты!DA52</f>
        <v>0</v>
      </c>
      <c r="DB11" s="311">
        <f>-Отчеты!DB50-Отчеты!DB51-Отчеты!DB52</f>
        <v>0</v>
      </c>
      <c r="DC11" s="311">
        <f>-Отчеты!DC50-Отчеты!DC51-Отчеты!DC52</f>
        <v>0</v>
      </c>
      <c r="DD11" s="311">
        <f>-Отчеты!DD50-Отчеты!DD51-Отчеты!DD52</f>
        <v>0</v>
      </c>
      <c r="DE11" s="311">
        <f>-Отчеты!DE50-Отчеты!DE51-Отчеты!DE52</f>
        <v>0</v>
      </c>
      <c r="DF11" s="311">
        <f>-Отчеты!DF50-Отчеты!DF51-Отчеты!DF52</f>
        <v>0</v>
      </c>
      <c r="DG11" s="311">
        <f>-Отчеты!DG50-Отчеты!DG51-Отчеты!DG52</f>
        <v>0</v>
      </c>
      <c r="DH11" s="311">
        <f>-Отчеты!DH50-Отчеты!DH51-Отчеты!DH52</f>
        <v>0</v>
      </c>
      <c r="DI11" s="311">
        <f>-Отчеты!DI50-Отчеты!DI51-Отчеты!DI52</f>
        <v>0</v>
      </c>
      <c r="DJ11" s="311">
        <f>-Отчеты!DJ50-Отчеты!DJ51-Отчеты!DJ52</f>
        <v>0</v>
      </c>
      <c r="DK11" s="311">
        <f>-Отчеты!DK50-Отчеты!DK51-Отчеты!DK52</f>
        <v>0</v>
      </c>
      <c r="DL11" s="311">
        <f>-Отчеты!DL50-Отчеты!DL51-Отчеты!DL52</f>
        <v>0</v>
      </c>
      <c r="DM11" s="311">
        <f>-Отчеты!DM50-Отчеты!DM51-Отчеты!DM52</f>
        <v>0</v>
      </c>
      <c r="DN11" s="311">
        <f>-Отчеты!DN50-Отчеты!DN51-Отчеты!DN52</f>
        <v>0</v>
      </c>
      <c r="DO11" s="311">
        <f>-Отчеты!DO50-Отчеты!DO51-Отчеты!DO52</f>
        <v>0</v>
      </c>
      <c r="DP11" s="311">
        <f>-Отчеты!DP50-Отчеты!DP51-Отчеты!DP52</f>
        <v>0</v>
      </c>
      <c r="DQ11" s="311">
        <f>-Отчеты!DQ50-Отчеты!DQ51-Отчеты!DQ52</f>
        <v>0</v>
      </c>
      <c r="DR11" s="311">
        <f>-Отчеты!DR50-Отчеты!DR51-Отчеты!DR52</f>
        <v>0</v>
      </c>
      <c r="DS11" s="311">
        <f>-Отчеты!DS50-Отчеты!DS51-Отчеты!DS52</f>
        <v>0</v>
      </c>
      <c r="DT11" s="311">
        <f>-Отчеты!DT50-Отчеты!DT51-Отчеты!DT52</f>
        <v>0</v>
      </c>
      <c r="DU11" s="311">
        <f>-Отчеты!DU50-Отчеты!DU51-Отчеты!DU52</f>
        <v>0</v>
      </c>
      <c r="DV11" s="311">
        <f>-Отчеты!DV50-Отчеты!DV51-Отчеты!DV52</f>
        <v>0</v>
      </c>
      <c r="DW11" s="186"/>
      <c r="DX11" s="162">
        <f>SUM(G11:DW11)</f>
        <v>60000</v>
      </c>
    </row>
    <row r="12" spans="1:128" x14ac:dyDescent="0.2">
      <c r="A12" t="str">
        <f ca="1">Language!A$1262</f>
        <v>Поступления собственного капитала</v>
      </c>
      <c r="B12" s="53"/>
      <c r="C12" s="46" t="str">
        <f ca="1">Параметры!$C$70</f>
        <v>тыс. руб.</v>
      </c>
      <c r="E12" s="6" t="s">
        <v>693</v>
      </c>
      <c r="G12" s="311">
        <f>Отчеты!G57</f>
        <v>0</v>
      </c>
      <c r="H12" s="311">
        <f>Отчеты!H57</f>
        <v>0</v>
      </c>
      <c r="I12" s="311">
        <f>Отчеты!I57</f>
        <v>0</v>
      </c>
      <c r="J12" s="311">
        <f>Отчеты!J57</f>
        <v>0</v>
      </c>
      <c r="K12" s="311">
        <f>Отчеты!K57</f>
        <v>0</v>
      </c>
      <c r="L12" s="311">
        <f>Отчеты!L57</f>
        <v>0</v>
      </c>
      <c r="M12" s="311">
        <f>Отчеты!M57</f>
        <v>0</v>
      </c>
      <c r="N12" s="311">
        <f>Отчеты!N57</f>
        <v>0</v>
      </c>
      <c r="O12" s="311">
        <f>Отчеты!O57</f>
        <v>0</v>
      </c>
      <c r="P12" s="311">
        <f>Отчеты!P57</f>
        <v>0</v>
      </c>
      <c r="Q12" s="311">
        <f>Отчеты!Q57</f>
        <v>0</v>
      </c>
      <c r="R12" s="311">
        <f>Отчеты!R57</f>
        <v>0</v>
      </c>
      <c r="S12" s="311">
        <f>Отчеты!S57</f>
        <v>0</v>
      </c>
      <c r="T12" s="311">
        <f>Отчеты!T57</f>
        <v>0</v>
      </c>
      <c r="U12" s="311">
        <f>Отчеты!U57</f>
        <v>0</v>
      </c>
      <c r="V12" s="311">
        <f>Отчеты!V57</f>
        <v>0</v>
      </c>
      <c r="W12" s="311">
        <f>Отчеты!W57</f>
        <v>0</v>
      </c>
      <c r="X12" s="311">
        <f>Отчеты!X57</f>
        <v>0</v>
      </c>
      <c r="Y12" s="311">
        <f>Отчеты!Y57</f>
        <v>0</v>
      </c>
      <c r="Z12" s="311">
        <f>Отчеты!Z57</f>
        <v>0</v>
      </c>
      <c r="AA12" s="311">
        <f>Отчеты!AA57</f>
        <v>0</v>
      </c>
      <c r="AB12" s="311">
        <f>Отчеты!AB57</f>
        <v>0</v>
      </c>
      <c r="AC12" s="311">
        <f>Отчеты!AC57</f>
        <v>0</v>
      </c>
      <c r="AD12" s="311">
        <f>Отчеты!AD57</f>
        <v>0</v>
      </c>
      <c r="AE12" s="311">
        <f>Отчеты!AE57</f>
        <v>0</v>
      </c>
      <c r="AF12" s="311">
        <f>Отчеты!AF57</f>
        <v>0</v>
      </c>
      <c r="AG12" s="311">
        <f>Отчеты!AG57</f>
        <v>0</v>
      </c>
      <c r="AH12" s="311">
        <f>Отчеты!AH57</f>
        <v>0</v>
      </c>
      <c r="AI12" s="311">
        <f>Отчеты!AI57</f>
        <v>0</v>
      </c>
      <c r="AJ12" s="311">
        <f>Отчеты!AJ57</f>
        <v>0</v>
      </c>
      <c r="AK12" s="311">
        <f>Отчеты!AK57</f>
        <v>0</v>
      </c>
      <c r="AL12" s="311">
        <f>Отчеты!AL57</f>
        <v>0</v>
      </c>
      <c r="AM12" s="311">
        <f>Отчеты!AM57</f>
        <v>0</v>
      </c>
      <c r="AN12" s="311">
        <f>Отчеты!AN57</f>
        <v>0</v>
      </c>
      <c r="AO12" s="311">
        <f>Отчеты!AO57</f>
        <v>0</v>
      </c>
      <c r="AP12" s="311">
        <f>Отчеты!AP57</f>
        <v>0</v>
      </c>
      <c r="AQ12" s="311">
        <f>Отчеты!AQ57</f>
        <v>0</v>
      </c>
      <c r="AR12" s="311">
        <f>Отчеты!AR57</f>
        <v>0</v>
      </c>
      <c r="AS12" s="311">
        <f>Отчеты!AS57</f>
        <v>0</v>
      </c>
      <c r="AT12" s="311">
        <f>Отчеты!AT57</f>
        <v>0</v>
      </c>
      <c r="AU12" s="311">
        <f>Отчеты!AU57</f>
        <v>0</v>
      </c>
      <c r="AV12" s="311">
        <f>Отчеты!AV57</f>
        <v>0</v>
      </c>
      <c r="AW12" s="311">
        <f>Отчеты!AW57</f>
        <v>0</v>
      </c>
      <c r="AX12" s="311">
        <f>Отчеты!AX57</f>
        <v>0</v>
      </c>
      <c r="AY12" s="311">
        <f>Отчеты!AY57</f>
        <v>0</v>
      </c>
      <c r="AZ12" s="311">
        <f>Отчеты!AZ57</f>
        <v>0</v>
      </c>
      <c r="BA12" s="311">
        <f>Отчеты!BA57</f>
        <v>0</v>
      </c>
      <c r="BB12" s="311">
        <f>Отчеты!BB57</f>
        <v>0</v>
      </c>
      <c r="BC12" s="311">
        <f>Отчеты!BC57</f>
        <v>0</v>
      </c>
      <c r="BD12" s="311">
        <f>Отчеты!BD57</f>
        <v>0</v>
      </c>
      <c r="BE12" s="311">
        <f>Отчеты!BE57</f>
        <v>0</v>
      </c>
      <c r="BF12" s="311">
        <f>Отчеты!BF57</f>
        <v>0</v>
      </c>
      <c r="BG12" s="311">
        <f>Отчеты!BG57</f>
        <v>0</v>
      </c>
      <c r="BH12" s="311">
        <f>Отчеты!BH57</f>
        <v>0</v>
      </c>
      <c r="BI12" s="311">
        <f>Отчеты!BI57</f>
        <v>0</v>
      </c>
      <c r="BJ12" s="311">
        <f>Отчеты!BJ57</f>
        <v>0</v>
      </c>
      <c r="BK12" s="311">
        <f>Отчеты!BK57</f>
        <v>0</v>
      </c>
      <c r="BL12" s="311">
        <f>Отчеты!BL57</f>
        <v>0</v>
      </c>
      <c r="BM12" s="311">
        <f>Отчеты!BM57</f>
        <v>0</v>
      </c>
      <c r="BN12" s="311">
        <f>Отчеты!BN57</f>
        <v>0</v>
      </c>
      <c r="BO12" s="311">
        <f>Отчеты!BO57</f>
        <v>0</v>
      </c>
      <c r="BP12" s="311">
        <f>Отчеты!BP57</f>
        <v>0</v>
      </c>
      <c r="BQ12" s="311">
        <f>Отчеты!BQ57</f>
        <v>0</v>
      </c>
      <c r="BR12" s="311">
        <f>Отчеты!BR57</f>
        <v>0</v>
      </c>
      <c r="BS12" s="311">
        <f>Отчеты!BS57</f>
        <v>0</v>
      </c>
      <c r="BT12" s="311">
        <f>Отчеты!BT57</f>
        <v>0</v>
      </c>
      <c r="BU12" s="311">
        <f>Отчеты!BU57</f>
        <v>0</v>
      </c>
      <c r="BV12" s="311">
        <f>Отчеты!BV57</f>
        <v>0</v>
      </c>
      <c r="BW12" s="311">
        <f>Отчеты!BW57</f>
        <v>0</v>
      </c>
      <c r="BX12" s="311">
        <f>Отчеты!BX57</f>
        <v>0</v>
      </c>
      <c r="BY12" s="311">
        <f>Отчеты!BY57</f>
        <v>0</v>
      </c>
      <c r="BZ12" s="311">
        <f>Отчеты!BZ57</f>
        <v>0</v>
      </c>
      <c r="CA12" s="311">
        <f>Отчеты!CA57</f>
        <v>0</v>
      </c>
      <c r="CB12" s="311">
        <f>Отчеты!CB57</f>
        <v>0</v>
      </c>
      <c r="CC12" s="311">
        <f>Отчеты!CC57</f>
        <v>0</v>
      </c>
      <c r="CD12" s="311">
        <f>Отчеты!CD57</f>
        <v>0</v>
      </c>
      <c r="CE12" s="311">
        <f>Отчеты!CE57</f>
        <v>0</v>
      </c>
      <c r="CF12" s="311">
        <f>Отчеты!CF57</f>
        <v>0</v>
      </c>
      <c r="CG12" s="311">
        <f>Отчеты!CG57</f>
        <v>0</v>
      </c>
      <c r="CH12" s="311">
        <f>Отчеты!CH57</f>
        <v>0</v>
      </c>
      <c r="CI12" s="311">
        <f>Отчеты!CI57</f>
        <v>0</v>
      </c>
      <c r="CJ12" s="311">
        <f>Отчеты!CJ57</f>
        <v>0</v>
      </c>
      <c r="CK12" s="311">
        <f>Отчеты!CK57</f>
        <v>0</v>
      </c>
      <c r="CL12" s="311">
        <f>Отчеты!CL57</f>
        <v>0</v>
      </c>
      <c r="CM12" s="311">
        <f>Отчеты!CM57</f>
        <v>0</v>
      </c>
      <c r="CN12" s="311">
        <f>Отчеты!CN57</f>
        <v>0</v>
      </c>
      <c r="CO12" s="311">
        <f>Отчеты!CO57</f>
        <v>0</v>
      </c>
      <c r="CP12" s="311">
        <f>Отчеты!CP57</f>
        <v>0</v>
      </c>
      <c r="CQ12" s="311">
        <f>Отчеты!CQ57</f>
        <v>0</v>
      </c>
      <c r="CR12" s="311">
        <f>Отчеты!CR57</f>
        <v>0</v>
      </c>
      <c r="CS12" s="311">
        <f>Отчеты!CS57</f>
        <v>0</v>
      </c>
      <c r="CT12" s="311">
        <f>Отчеты!CT57</f>
        <v>0</v>
      </c>
      <c r="CU12" s="311">
        <f>Отчеты!CU57</f>
        <v>0</v>
      </c>
      <c r="CV12" s="311">
        <f>Отчеты!CV57</f>
        <v>0</v>
      </c>
      <c r="CW12" s="311">
        <f>Отчеты!CW57</f>
        <v>0</v>
      </c>
      <c r="CX12" s="311">
        <f>Отчеты!CX57</f>
        <v>0</v>
      </c>
      <c r="CY12" s="311">
        <f>Отчеты!CY57</f>
        <v>0</v>
      </c>
      <c r="CZ12" s="311">
        <f>Отчеты!CZ57</f>
        <v>0</v>
      </c>
      <c r="DA12" s="311">
        <f>Отчеты!DA57</f>
        <v>0</v>
      </c>
      <c r="DB12" s="311">
        <f>Отчеты!DB57</f>
        <v>0</v>
      </c>
      <c r="DC12" s="311">
        <f>Отчеты!DC57</f>
        <v>0</v>
      </c>
      <c r="DD12" s="311">
        <f>Отчеты!DD57</f>
        <v>0</v>
      </c>
      <c r="DE12" s="311">
        <f>Отчеты!DE57</f>
        <v>0</v>
      </c>
      <c r="DF12" s="311">
        <f>Отчеты!DF57</f>
        <v>0</v>
      </c>
      <c r="DG12" s="311">
        <f>Отчеты!DG57</f>
        <v>0</v>
      </c>
      <c r="DH12" s="311">
        <f>Отчеты!DH57</f>
        <v>0</v>
      </c>
      <c r="DI12" s="311">
        <f>Отчеты!DI57</f>
        <v>0</v>
      </c>
      <c r="DJ12" s="311">
        <f>Отчеты!DJ57</f>
        <v>0</v>
      </c>
      <c r="DK12" s="311">
        <f>Отчеты!DK57</f>
        <v>0</v>
      </c>
      <c r="DL12" s="311">
        <f>Отчеты!DL57</f>
        <v>0</v>
      </c>
      <c r="DM12" s="311">
        <f>Отчеты!DM57</f>
        <v>0</v>
      </c>
      <c r="DN12" s="311">
        <f>Отчеты!DN57</f>
        <v>0</v>
      </c>
      <c r="DO12" s="311">
        <f>Отчеты!DO57</f>
        <v>0</v>
      </c>
      <c r="DP12" s="311">
        <f>Отчеты!DP57</f>
        <v>0</v>
      </c>
      <c r="DQ12" s="311">
        <f>Отчеты!DQ57</f>
        <v>0</v>
      </c>
      <c r="DR12" s="311">
        <f>Отчеты!DR57</f>
        <v>0</v>
      </c>
      <c r="DS12" s="311">
        <f>Отчеты!DS57</f>
        <v>0</v>
      </c>
      <c r="DT12" s="311">
        <f>Отчеты!DT57</f>
        <v>0</v>
      </c>
      <c r="DU12" s="311">
        <f>Отчеты!DU57</f>
        <v>0</v>
      </c>
      <c r="DV12" s="311">
        <f>Отчеты!DV57</f>
        <v>0</v>
      </c>
      <c r="DW12" s="186"/>
      <c r="DX12" s="162">
        <f>SUM(G12:DW12)</f>
        <v>0</v>
      </c>
    </row>
    <row r="13" spans="1:128" x14ac:dyDescent="0.2">
      <c r="A13" t="str">
        <f ca="1">Language!A$1263</f>
        <v>Поступления кредитов</v>
      </c>
      <c r="B13" s="53"/>
      <c r="C13" s="46" t="str">
        <f ca="1">Параметры!$C$70</f>
        <v>тыс. руб.</v>
      </c>
      <c r="E13" s="6" t="s">
        <v>693</v>
      </c>
      <c r="G13" s="311">
        <f>Отчеты!G58</f>
        <v>242742.36486350099</v>
      </c>
      <c r="H13" s="311">
        <f>Отчеты!H58</f>
        <v>7001.3155725706474</v>
      </c>
      <c r="I13" s="311">
        <f>Отчеты!I58</f>
        <v>38349.952384754884</v>
      </c>
      <c r="J13" s="311">
        <f>Отчеты!J58</f>
        <v>0</v>
      </c>
      <c r="K13" s="311">
        <f>Отчеты!K58</f>
        <v>0</v>
      </c>
      <c r="L13" s="311">
        <f>Отчеты!L58</f>
        <v>0</v>
      </c>
      <c r="M13" s="311">
        <f>Отчеты!M58</f>
        <v>0</v>
      </c>
      <c r="N13" s="311">
        <f>Отчеты!N58</f>
        <v>0</v>
      </c>
      <c r="O13" s="311">
        <f>Отчеты!O58</f>
        <v>0</v>
      </c>
      <c r="P13" s="311">
        <f>Отчеты!P58</f>
        <v>0</v>
      </c>
      <c r="Q13" s="311">
        <f>Отчеты!Q58</f>
        <v>0</v>
      </c>
      <c r="R13" s="311">
        <f>Отчеты!R58</f>
        <v>0</v>
      </c>
      <c r="S13" s="311">
        <f>Отчеты!S58</f>
        <v>0</v>
      </c>
      <c r="T13" s="311">
        <f>Отчеты!T58</f>
        <v>0</v>
      </c>
      <c r="U13" s="311">
        <f>Отчеты!U58</f>
        <v>0</v>
      </c>
      <c r="V13" s="311">
        <f>Отчеты!V58</f>
        <v>0</v>
      </c>
      <c r="W13" s="311">
        <f>Отчеты!W58</f>
        <v>0</v>
      </c>
      <c r="X13" s="311">
        <f>Отчеты!X58</f>
        <v>0</v>
      </c>
      <c r="Y13" s="311">
        <f>Отчеты!Y58</f>
        <v>0</v>
      </c>
      <c r="Z13" s="311">
        <f>Отчеты!Z58</f>
        <v>0</v>
      </c>
      <c r="AA13" s="311">
        <f>Отчеты!AA58</f>
        <v>0</v>
      </c>
      <c r="AB13" s="311">
        <f>Отчеты!AB58</f>
        <v>0</v>
      </c>
      <c r="AC13" s="311">
        <f>Отчеты!AC58</f>
        <v>0</v>
      </c>
      <c r="AD13" s="311">
        <f>Отчеты!AD58</f>
        <v>0</v>
      </c>
      <c r="AE13" s="311">
        <f>Отчеты!AE58</f>
        <v>0</v>
      </c>
      <c r="AF13" s="311">
        <f>Отчеты!AF58</f>
        <v>0</v>
      </c>
      <c r="AG13" s="311">
        <f>Отчеты!AG58</f>
        <v>0</v>
      </c>
      <c r="AH13" s="311">
        <f>Отчеты!AH58</f>
        <v>0</v>
      </c>
      <c r="AI13" s="311">
        <f>Отчеты!AI58</f>
        <v>0</v>
      </c>
      <c r="AJ13" s="311">
        <f>Отчеты!AJ58</f>
        <v>0</v>
      </c>
      <c r="AK13" s="311">
        <f>Отчеты!AK58</f>
        <v>0</v>
      </c>
      <c r="AL13" s="311">
        <f>Отчеты!AL58</f>
        <v>0</v>
      </c>
      <c r="AM13" s="311">
        <f>Отчеты!AM58</f>
        <v>0</v>
      </c>
      <c r="AN13" s="311">
        <f>Отчеты!AN58</f>
        <v>0</v>
      </c>
      <c r="AO13" s="311">
        <f>Отчеты!AO58</f>
        <v>0</v>
      </c>
      <c r="AP13" s="311">
        <f>Отчеты!AP58</f>
        <v>0</v>
      </c>
      <c r="AQ13" s="311">
        <f>Отчеты!AQ58</f>
        <v>0</v>
      </c>
      <c r="AR13" s="311">
        <f>Отчеты!AR58</f>
        <v>0</v>
      </c>
      <c r="AS13" s="311">
        <f>Отчеты!AS58</f>
        <v>0</v>
      </c>
      <c r="AT13" s="311">
        <f>Отчеты!AT58</f>
        <v>0</v>
      </c>
      <c r="AU13" s="311">
        <f>Отчеты!AU58</f>
        <v>0</v>
      </c>
      <c r="AV13" s="311">
        <f>Отчеты!AV58</f>
        <v>0</v>
      </c>
      <c r="AW13" s="311">
        <f>Отчеты!AW58</f>
        <v>0</v>
      </c>
      <c r="AX13" s="311">
        <f>Отчеты!AX58</f>
        <v>0</v>
      </c>
      <c r="AY13" s="311">
        <f>Отчеты!AY58</f>
        <v>0</v>
      </c>
      <c r="AZ13" s="311">
        <f>Отчеты!AZ58</f>
        <v>0</v>
      </c>
      <c r="BA13" s="311">
        <f>Отчеты!BA58</f>
        <v>0</v>
      </c>
      <c r="BB13" s="311">
        <f>Отчеты!BB58</f>
        <v>0</v>
      </c>
      <c r="BC13" s="311">
        <f>Отчеты!BC58</f>
        <v>0</v>
      </c>
      <c r="BD13" s="311">
        <f>Отчеты!BD58</f>
        <v>0</v>
      </c>
      <c r="BE13" s="311">
        <f>Отчеты!BE58</f>
        <v>0</v>
      </c>
      <c r="BF13" s="311">
        <f>Отчеты!BF58</f>
        <v>0</v>
      </c>
      <c r="BG13" s="311">
        <f>Отчеты!BG58</f>
        <v>0</v>
      </c>
      <c r="BH13" s="311">
        <f>Отчеты!BH58</f>
        <v>0</v>
      </c>
      <c r="BI13" s="311">
        <f>Отчеты!BI58</f>
        <v>0</v>
      </c>
      <c r="BJ13" s="311">
        <f>Отчеты!BJ58</f>
        <v>0</v>
      </c>
      <c r="BK13" s="311">
        <f>Отчеты!BK58</f>
        <v>0</v>
      </c>
      <c r="BL13" s="311">
        <f>Отчеты!BL58</f>
        <v>0</v>
      </c>
      <c r="BM13" s="311">
        <f>Отчеты!BM58</f>
        <v>0</v>
      </c>
      <c r="BN13" s="311">
        <f>Отчеты!BN58</f>
        <v>0</v>
      </c>
      <c r="BO13" s="311">
        <f>Отчеты!BO58</f>
        <v>0</v>
      </c>
      <c r="BP13" s="311">
        <f>Отчеты!BP58</f>
        <v>0</v>
      </c>
      <c r="BQ13" s="311">
        <f>Отчеты!BQ58</f>
        <v>0</v>
      </c>
      <c r="BR13" s="311">
        <f>Отчеты!BR58</f>
        <v>0</v>
      </c>
      <c r="BS13" s="311">
        <f>Отчеты!BS58</f>
        <v>0</v>
      </c>
      <c r="BT13" s="311">
        <f>Отчеты!BT58</f>
        <v>0</v>
      </c>
      <c r="BU13" s="311">
        <f>Отчеты!BU58</f>
        <v>0</v>
      </c>
      <c r="BV13" s="311">
        <f>Отчеты!BV58</f>
        <v>0</v>
      </c>
      <c r="BW13" s="311">
        <f>Отчеты!BW58</f>
        <v>0</v>
      </c>
      <c r="BX13" s="311">
        <f>Отчеты!BX58</f>
        <v>0</v>
      </c>
      <c r="BY13" s="311">
        <f>Отчеты!BY58</f>
        <v>0</v>
      </c>
      <c r="BZ13" s="311">
        <f>Отчеты!BZ58</f>
        <v>0</v>
      </c>
      <c r="CA13" s="311">
        <f>Отчеты!CA58</f>
        <v>0</v>
      </c>
      <c r="CB13" s="311">
        <f>Отчеты!CB58</f>
        <v>0</v>
      </c>
      <c r="CC13" s="311">
        <f>Отчеты!CC58</f>
        <v>0</v>
      </c>
      <c r="CD13" s="311">
        <f>Отчеты!CD58</f>
        <v>0</v>
      </c>
      <c r="CE13" s="311">
        <f>Отчеты!CE58</f>
        <v>0</v>
      </c>
      <c r="CF13" s="311">
        <f>Отчеты!CF58</f>
        <v>0</v>
      </c>
      <c r="CG13" s="311">
        <f>Отчеты!CG58</f>
        <v>0</v>
      </c>
      <c r="CH13" s="311">
        <f>Отчеты!CH58</f>
        <v>0</v>
      </c>
      <c r="CI13" s="311">
        <f>Отчеты!CI58</f>
        <v>0</v>
      </c>
      <c r="CJ13" s="311">
        <f>Отчеты!CJ58</f>
        <v>0</v>
      </c>
      <c r="CK13" s="311">
        <f>Отчеты!CK58</f>
        <v>0</v>
      </c>
      <c r="CL13" s="311">
        <f>Отчеты!CL58</f>
        <v>0</v>
      </c>
      <c r="CM13" s="311">
        <f>Отчеты!CM58</f>
        <v>0</v>
      </c>
      <c r="CN13" s="311">
        <f>Отчеты!CN58</f>
        <v>0</v>
      </c>
      <c r="CO13" s="311">
        <f>Отчеты!CO58</f>
        <v>0</v>
      </c>
      <c r="CP13" s="311">
        <f>Отчеты!CP58</f>
        <v>0</v>
      </c>
      <c r="CQ13" s="311">
        <f>Отчеты!CQ58</f>
        <v>0</v>
      </c>
      <c r="CR13" s="311">
        <f>Отчеты!CR58</f>
        <v>0</v>
      </c>
      <c r="CS13" s="311">
        <f>Отчеты!CS58</f>
        <v>0</v>
      </c>
      <c r="CT13" s="311">
        <f>Отчеты!CT58</f>
        <v>0</v>
      </c>
      <c r="CU13" s="311">
        <f>Отчеты!CU58</f>
        <v>0</v>
      </c>
      <c r="CV13" s="311">
        <f>Отчеты!CV58</f>
        <v>0</v>
      </c>
      <c r="CW13" s="311">
        <f>Отчеты!CW58</f>
        <v>0</v>
      </c>
      <c r="CX13" s="311">
        <f>Отчеты!CX58</f>
        <v>0</v>
      </c>
      <c r="CY13" s="311">
        <f>Отчеты!CY58</f>
        <v>0</v>
      </c>
      <c r="CZ13" s="311">
        <f>Отчеты!CZ58</f>
        <v>0</v>
      </c>
      <c r="DA13" s="311">
        <f>Отчеты!DA58</f>
        <v>0</v>
      </c>
      <c r="DB13" s="311">
        <f>Отчеты!DB58</f>
        <v>0</v>
      </c>
      <c r="DC13" s="311">
        <f>Отчеты!DC58</f>
        <v>0</v>
      </c>
      <c r="DD13" s="311">
        <f>Отчеты!DD58</f>
        <v>0</v>
      </c>
      <c r="DE13" s="311">
        <f>Отчеты!DE58</f>
        <v>0</v>
      </c>
      <c r="DF13" s="311">
        <f>Отчеты!DF58</f>
        <v>0</v>
      </c>
      <c r="DG13" s="311">
        <f>Отчеты!DG58</f>
        <v>0</v>
      </c>
      <c r="DH13" s="311">
        <f>Отчеты!DH58</f>
        <v>0</v>
      </c>
      <c r="DI13" s="311">
        <f>Отчеты!DI58</f>
        <v>0</v>
      </c>
      <c r="DJ13" s="311">
        <f>Отчеты!DJ58</f>
        <v>0</v>
      </c>
      <c r="DK13" s="311">
        <f>Отчеты!DK58</f>
        <v>0</v>
      </c>
      <c r="DL13" s="311">
        <f>Отчеты!DL58</f>
        <v>0</v>
      </c>
      <c r="DM13" s="311">
        <f>Отчеты!DM58</f>
        <v>0</v>
      </c>
      <c r="DN13" s="311">
        <f>Отчеты!DN58</f>
        <v>0</v>
      </c>
      <c r="DO13" s="311">
        <f>Отчеты!DO58</f>
        <v>0</v>
      </c>
      <c r="DP13" s="311">
        <f>Отчеты!DP58</f>
        <v>0</v>
      </c>
      <c r="DQ13" s="311">
        <f>Отчеты!DQ58</f>
        <v>0</v>
      </c>
      <c r="DR13" s="311">
        <f>Отчеты!DR58</f>
        <v>0</v>
      </c>
      <c r="DS13" s="311">
        <f>Отчеты!DS58</f>
        <v>0</v>
      </c>
      <c r="DT13" s="311">
        <f>Отчеты!DT58</f>
        <v>0</v>
      </c>
      <c r="DU13" s="311">
        <f>Отчеты!DU58</f>
        <v>0</v>
      </c>
      <c r="DV13" s="311">
        <f>Отчеты!DV58</f>
        <v>0</v>
      </c>
      <c r="DW13" s="186"/>
      <c r="DX13" s="162">
        <f>SUM(G13:DW13)</f>
        <v>288093.63282082655</v>
      </c>
    </row>
    <row r="14" spans="1:128" x14ac:dyDescent="0.2">
      <c r="A14" t="str">
        <f ca="1">Language!A$1264</f>
        <v>Возврат кредитов</v>
      </c>
      <c r="B14" s="53"/>
      <c r="C14" s="46" t="str">
        <f ca="1">Параметры!$C$70</f>
        <v>тыс. руб.</v>
      </c>
      <c r="E14" s="6" t="s">
        <v>693</v>
      </c>
      <c r="G14" s="311">
        <f>-Отчеты!G59</f>
        <v>0</v>
      </c>
      <c r="H14" s="311">
        <f>-Отчеты!H59</f>
        <v>0</v>
      </c>
      <c r="I14" s="311">
        <f>-Отчеты!I59</f>
        <v>0</v>
      </c>
      <c r="J14" s="311">
        <f>-Отчеты!J59</f>
        <v>15348.139721228394</v>
      </c>
      <c r="K14" s="311">
        <f>-Отчеты!K59</f>
        <v>19673.675190816233</v>
      </c>
      <c r="L14" s="311">
        <f>-Отчеты!L59</f>
        <v>18369.451760461299</v>
      </c>
      <c r="M14" s="311">
        <f>-Отчеты!M59</f>
        <v>18866.776887416283</v>
      </c>
      <c r="N14" s="311">
        <f>-Отчеты!N59</f>
        <v>19311.970753078655</v>
      </c>
      <c r="O14" s="311">
        <f>-Отчеты!O59</f>
        <v>36651.833463451207</v>
      </c>
      <c r="P14" s="311">
        <f>-Отчеты!P59</f>
        <v>33597.741112748641</v>
      </c>
      <c r="Q14" s="311">
        <f>-Отчеты!Q59</f>
        <v>30626.863571439131</v>
      </c>
      <c r="R14" s="311">
        <f>-Отчеты!R59</f>
        <v>25094.629185069622</v>
      </c>
      <c r="S14" s="311">
        <f>-Отчеты!S59</f>
        <v>25442.809397868292</v>
      </c>
      <c r="T14" s="311">
        <f>-Отчеты!T59</f>
        <v>25794.625989124685</v>
      </c>
      <c r="U14" s="311">
        <f>-Отчеты!U59</f>
        <v>19315.115788124094</v>
      </c>
      <c r="V14" s="311">
        <f>-Отчеты!V59</f>
        <v>0</v>
      </c>
      <c r="W14" s="311">
        <f>-Отчеты!W59</f>
        <v>0</v>
      </c>
      <c r="X14" s="311">
        <f>-Отчеты!X59</f>
        <v>0</v>
      </c>
      <c r="Y14" s="311">
        <f>-Отчеты!Y59</f>
        <v>0</v>
      </c>
      <c r="Z14" s="311">
        <f>-Отчеты!Z59</f>
        <v>0</v>
      </c>
      <c r="AA14" s="311">
        <f>-Отчеты!AA59</f>
        <v>0</v>
      </c>
      <c r="AB14" s="311">
        <f>-Отчеты!AB59</f>
        <v>0</v>
      </c>
      <c r="AC14" s="311">
        <f>-Отчеты!AC59</f>
        <v>0</v>
      </c>
      <c r="AD14" s="311">
        <f>-Отчеты!AD59</f>
        <v>0</v>
      </c>
      <c r="AE14" s="311">
        <f>-Отчеты!AE59</f>
        <v>0</v>
      </c>
      <c r="AF14" s="311">
        <f>-Отчеты!AF59</f>
        <v>0</v>
      </c>
      <c r="AG14" s="311">
        <f>-Отчеты!AG59</f>
        <v>0</v>
      </c>
      <c r="AH14" s="311">
        <f>-Отчеты!AH59</f>
        <v>0</v>
      </c>
      <c r="AI14" s="311">
        <f>-Отчеты!AI59</f>
        <v>0</v>
      </c>
      <c r="AJ14" s="311">
        <f>-Отчеты!AJ59</f>
        <v>0</v>
      </c>
      <c r="AK14" s="311">
        <f>-Отчеты!AK59</f>
        <v>0</v>
      </c>
      <c r="AL14" s="311">
        <f>-Отчеты!AL59</f>
        <v>0</v>
      </c>
      <c r="AM14" s="311">
        <f>-Отчеты!AM59</f>
        <v>0</v>
      </c>
      <c r="AN14" s="311">
        <f>-Отчеты!AN59</f>
        <v>0</v>
      </c>
      <c r="AO14" s="311">
        <f>-Отчеты!AO59</f>
        <v>0</v>
      </c>
      <c r="AP14" s="311">
        <f>-Отчеты!AP59</f>
        <v>0</v>
      </c>
      <c r="AQ14" s="311">
        <f>-Отчеты!AQ59</f>
        <v>0</v>
      </c>
      <c r="AR14" s="311">
        <f>-Отчеты!AR59</f>
        <v>0</v>
      </c>
      <c r="AS14" s="311">
        <f>-Отчеты!AS59</f>
        <v>0</v>
      </c>
      <c r="AT14" s="311">
        <f>-Отчеты!AT59</f>
        <v>0</v>
      </c>
      <c r="AU14" s="311">
        <f>-Отчеты!AU59</f>
        <v>0</v>
      </c>
      <c r="AV14" s="311">
        <f>-Отчеты!AV59</f>
        <v>0</v>
      </c>
      <c r="AW14" s="311">
        <f>-Отчеты!AW59</f>
        <v>0</v>
      </c>
      <c r="AX14" s="311">
        <f>-Отчеты!AX59</f>
        <v>0</v>
      </c>
      <c r="AY14" s="311">
        <f>-Отчеты!AY59</f>
        <v>0</v>
      </c>
      <c r="AZ14" s="311">
        <f>-Отчеты!AZ59</f>
        <v>0</v>
      </c>
      <c r="BA14" s="311">
        <f>-Отчеты!BA59</f>
        <v>0</v>
      </c>
      <c r="BB14" s="311">
        <f>-Отчеты!BB59</f>
        <v>0</v>
      </c>
      <c r="BC14" s="311">
        <f>-Отчеты!BC59</f>
        <v>0</v>
      </c>
      <c r="BD14" s="311">
        <f>-Отчеты!BD59</f>
        <v>0</v>
      </c>
      <c r="BE14" s="311">
        <f>-Отчеты!BE59</f>
        <v>0</v>
      </c>
      <c r="BF14" s="311">
        <f>-Отчеты!BF59</f>
        <v>0</v>
      </c>
      <c r="BG14" s="311">
        <f>-Отчеты!BG59</f>
        <v>0</v>
      </c>
      <c r="BH14" s="311">
        <f>-Отчеты!BH59</f>
        <v>0</v>
      </c>
      <c r="BI14" s="311">
        <f>-Отчеты!BI59</f>
        <v>0</v>
      </c>
      <c r="BJ14" s="311">
        <f>-Отчеты!BJ59</f>
        <v>0</v>
      </c>
      <c r="BK14" s="311">
        <f>-Отчеты!BK59</f>
        <v>0</v>
      </c>
      <c r="BL14" s="311">
        <f>-Отчеты!BL59</f>
        <v>0</v>
      </c>
      <c r="BM14" s="311">
        <f>-Отчеты!BM59</f>
        <v>0</v>
      </c>
      <c r="BN14" s="311">
        <f>-Отчеты!BN59</f>
        <v>0</v>
      </c>
      <c r="BO14" s="311">
        <f>-Отчеты!BO59</f>
        <v>0</v>
      </c>
      <c r="BP14" s="311">
        <f>-Отчеты!BP59</f>
        <v>0</v>
      </c>
      <c r="BQ14" s="311">
        <f>-Отчеты!BQ59</f>
        <v>0</v>
      </c>
      <c r="BR14" s="311">
        <f>-Отчеты!BR59</f>
        <v>0</v>
      </c>
      <c r="BS14" s="311">
        <f>-Отчеты!BS59</f>
        <v>0</v>
      </c>
      <c r="BT14" s="311">
        <f>-Отчеты!BT59</f>
        <v>0</v>
      </c>
      <c r="BU14" s="311">
        <f>-Отчеты!BU59</f>
        <v>0</v>
      </c>
      <c r="BV14" s="311">
        <f>-Отчеты!BV59</f>
        <v>0</v>
      </c>
      <c r="BW14" s="311">
        <f>-Отчеты!BW59</f>
        <v>0</v>
      </c>
      <c r="BX14" s="311">
        <f>-Отчеты!BX59</f>
        <v>0</v>
      </c>
      <c r="BY14" s="311">
        <f>-Отчеты!BY59</f>
        <v>0</v>
      </c>
      <c r="BZ14" s="311">
        <f>-Отчеты!BZ59</f>
        <v>0</v>
      </c>
      <c r="CA14" s="311">
        <f>-Отчеты!CA59</f>
        <v>0</v>
      </c>
      <c r="CB14" s="311">
        <f>-Отчеты!CB59</f>
        <v>0</v>
      </c>
      <c r="CC14" s="311">
        <f>-Отчеты!CC59</f>
        <v>0</v>
      </c>
      <c r="CD14" s="311">
        <f>-Отчеты!CD59</f>
        <v>0</v>
      </c>
      <c r="CE14" s="311">
        <f>-Отчеты!CE59</f>
        <v>0</v>
      </c>
      <c r="CF14" s="311">
        <f>-Отчеты!CF59</f>
        <v>0</v>
      </c>
      <c r="CG14" s="311">
        <f>-Отчеты!CG59</f>
        <v>0</v>
      </c>
      <c r="CH14" s="311">
        <f>-Отчеты!CH59</f>
        <v>0</v>
      </c>
      <c r="CI14" s="311">
        <f>-Отчеты!CI59</f>
        <v>0</v>
      </c>
      <c r="CJ14" s="311">
        <f>-Отчеты!CJ59</f>
        <v>0</v>
      </c>
      <c r="CK14" s="311">
        <f>-Отчеты!CK59</f>
        <v>0</v>
      </c>
      <c r="CL14" s="311">
        <f>-Отчеты!CL59</f>
        <v>0</v>
      </c>
      <c r="CM14" s="311">
        <f>-Отчеты!CM59</f>
        <v>0</v>
      </c>
      <c r="CN14" s="311">
        <f>-Отчеты!CN59</f>
        <v>0</v>
      </c>
      <c r="CO14" s="311">
        <f>-Отчеты!CO59</f>
        <v>0</v>
      </c>
      <c r="CP14" s="311">
        <f>-Отчеты!CP59</f>
        <v>0</v>
      </c>
      <c r="CQ14" s="311">
        <f>-Отчеты!CQ59</f>
        <v>0</v>
      </c>
      <c r="CR14" s="311">
        <f>-Отчеты!CR59</f>
        <v>0</v>
      </c>
      <c r="CS14" s="311">
        <f>-Отчеты!CS59</f>
        <v>0</v>
      </c>
      <c r="CT14" s="311">
        <f>-Отчеты!CT59</f>
        <v>0</v>
      </c>
      <c r="CU14" s="311">
        <f>-Отчеты!CU59</f>
        <v>0</v>
      </c>
      <c r="CV14" s="311">
        <f>-Отчеты!CV59</f>
        <v>0</v>
      </c>
      <c r="CW14" s="311">
        <f>-Отчеты!CW59</f>
        <v>0</v>
      </c>
      <c r="CX14" s="311">
        <f>-Отчеты!CX59</f>
        <v>0</v>
      </c>
      <c r="CY14" s="311">
        <f>-Отчеты!CY59</f>
        <v>0</v>
      </c>
      <c r="CZ14" s="311">
        <f>-Отчеты!CZ59</f>
        <v>0</v>
      </c>
      <c r="DA14" s="311">
        <f>-Отчеты!DA59</f>
        <v>0</v>
      </c>
      <c r="DB14" s="311">
        <f>-Отчеты!DB59</f>
        <v>0</v>
      </c>
      <c r="DC14" s="311">
        <f>-Отчеты!DC59</f>
        <v>0</v>
      </c>
      <c r="DD14" s="311">
        <f>-Отчеты!DD59</f>
        <v>0</v>
      </c>
      <c r="DE14" s="311">
        <f>-Отчеты!DE59</f>
        <v>0</v>
      </c>
      <c r="DF14" s="311">
        <f>-Отчеты!DF59</f>
        <v>0</v>
      </c>
      <c r="DG14" s="311">
        <f>-Отчеты!DG59</f>
        <v>0</v>
      </c>
      <c r="DH14" s="311">
        <f>-Отчеты!DH59</f>
        <v>0</v>
      </c>
      <c r="DI14" s="311">
        <f>-Отчеты!DI59</f>
        <v>0</v>
      </c>
      <c r="DJ14" s="311">
        <f>-Отчеты!DJ59</f>
        <v>0</v>
      </c>
      <c r="DK14" s="311">
        <f>-Отчеты!DK59</f>
        <v>0</v>
      </c>
      <c r="DL14" s="311">
        <f>-Отчеты!DL59</f>
        <v>0</v>
      </c>
      <c r="DM14" s="311">
        <f>-Отчеты!DM59</f>
        <v>0</v>
      </c>
      <c r="DN14" s="311">
        <f>-Отчеты!DN59</f>
        <v>0</v>
      </c>
      <c r="DO14" s="311">
        <f>-Отчеты!DO59</f>
        <v>0</v>
      </c>
      <c r="DP14" s="311">
        <f>-Отчеты!DP59</f>
        <v>0</v>
      </c>
      <c r="DQ14" s="311">
        <f>-Отчеты!DQ59</f>
        <v>0</v>
      </c>
      <c r="DR14" s="311">
        <f>-Отчеты!DR59</f>
        <v>0</v>
      </c>
      <c r="DS14" s="311">
        <f>-Отчеты!DS59</f>
        <v>0</v>
      </c>
      <c r="DT14" s="311">
        <f>-Отчеты!DT59</f>
        <v>0</v>
      </c>
      <c r="DU14" s="311">
        <f>-Отчеты!DU59</f>
        <v>0</v>
      </c>
      <c r="DV14" s="311">
        <f>-Отчеты!DV59</f>
        <v>0</v>
      </c>
      <c r="DW14" s="186"/>
      <c r="DX14" s="162">
        <f>SUM(G14:DW14)</f>
        <v>288093.63282082655</v>
      </c>
    </row>
    <row r="15" spans="1:128" x14ac:dyDescent="0.2">
      <c r="A15" s="13"/>
      <c r="B15" s="13"/>
      <c r="C15" s="34"/>
      <c r="D15" s="14"/>
      <c r="E15" s="14" t="s">
        <v>3014</v>
      </c>
      <c r="F15" s="14" t="s">
        <v>2961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</row>
    <row r="16" spans="1:128" x14ac:dyDescent="0.2"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</row>
    <row r="18" spans="1:128" s="9" customFormat="1" ht="25.5" customHeight="1" thickBot="1" x14ac:dyDescent="0.25">
      <c r="A18" s="269" t="str">
        <f ca="1">Language!A1540</f>
        <v>ПЛАН/ФАКТ ПО ФИНАНСОВЫМ РЕЗУЛЬТАТАМ</v>
      </c>
      <c r="B18" s="282"/>
      <c r="C18" s="270"/>
      <c r="D18" s="283"/>
      <c r="E18" s="271" t="s">
        <v>3019</v>
      </c>
      <c r="F18" s="271" t="s">
        <v>2963</v>
      </c>
      <c r="G18" s="272" t="str">
        <f ca="1">Параметры!G$40</f>
        <v>авг.22</v>
      </c>
      <c r="H18" s="272" t="str">
        <f ca="1">Параметры!H$40</f>
        <v>сен.22</v>
      </c>
      <c r="I18" s="272" t="str">
        <f ca="1">Параметры!I$40</f>
        <v>окт.22</v>
      </c>
      <c r="J18" s="272" t="str">
        <f ca="1">Параметры!J$40</f>
        <v>ноя.22</v>
      </c>
      <c r="K18" s="272" t="str">
        <f ca="1">Параметры!K$40</f>
        <v>дек.22</v>
      </c>
      <c r="L18" s="272" t="str">
        <f ca="1">Параметры!L$40</f>
        <v>янв.23</v>
      </c>
      <c r="M18" s="272" t="str">
        <f ca="1">Параметры!M$40</f>
        <v>фев.23</v>
      </c>
      <c r="N18" s="272" t="str">
        <f ca="1">Параметры!N$40</f>
        <v>мар.23</v>
      </c>
      <c r="O18" s="272" t="str">
        <f ca="1">Параметры!O$40</f>
        <v>апр.23</v>
      </c>
      <c r="P18" s="272" t="str">
        <f ca="1">Параметры!P$40</f>
        <v>май.23</v>
      </c>
      <c r="Q18" s="272" t="str">
        <f ca="1">Параметры!Q$40</f>
        <v>июн.23</v>
      </c>
      <c r="R18" s="272" t="str">
        <f ca="1">Параметры!R$40</f>
        <v>июл.23</v>
      </c>
      <c r="S18" s="272" t="str">
        <f ca="1">Параметры!S$40</f>
        <v>авг.23</v>
      </c>
      <c r="T18" s="272" t="str">
        <f ca="1">Параметры!T$40</f>
        <v>сен.23</v>
      </c>
      <c r="U18" s="272" t="str">
        <f ca="1">Параметры!U$40</f>
        <v>окт.23</v>
      </c>
      <c r="V18" s="272" t="str">
        <f ca="1">Параметры!V$40</f>
        <v>ноя.23</v>
      </c>
      <c r="W18" s="272" t="str">
        <f ca="1">Параметры!W$40</f>
        <v>дек.23</v>
      </c>
      <c r="X18" s="272" t="str">
        <f ca="1">Параметры!X$40</f>
        <v>янв.24</v>
      </c>
      <c r="Y18" s="272" t="str">
        <f ca="1">Параметры!Y$40</f>
        <v>фев.24</v>
      </c>
      <c r="Z18" s="272" t="str">
        <f ca="1">Параметры!Z$40</f>
        <v>мар.24</v>
      </c>
      <c r="AA18" s="272" t="str">
        <f ca="1">Параметры!AA$40</f>
        <v>апр.24</v>
      </c>
      <c r="AB18" s="272" t="str">
        <f ca="1">Параметры!AB$40</f>
        <v>май.24</v>
      </c>
      <c r="AC18" s="272" t="str">
        <f ca="1">Параметры!AC$40</f>
        <v>июн.24</v>
      </c>
      <c r="AD18" s="272" t="str">
        <f ca="1">Параметры!AD$40</f>
        <v>июл.24</v>
      </c>
      <c r="AE18" s="272" t="str">
        <f ca="1">Параметры!AE$40</f>
        <v>авг.24</v>
      </c>
      <c r="AF18" s="272" t="str">
        <f ca="1">Параметры!AF$40</f>
        <v>сен.24</v>
      </c>
      <c r="AG18" s="272" t="str">
        <f ca="1">Параметры!AG$40</f>
        <v>окт.24</v>
      </c>
      <c r="AH18" s="272" t="str">
        <f ca="1">Параметры!AH$40</f>
        <v>ноя.24</v>
      </c>
      <c r="AI18" s="272" t="str">
        <f ca="1">Параметры!AI$40</f>
        <v>дек.24</v>
      </c>
      <c r="AJ18" s="272" t="str">
        <f ca="1">Параметры!AJ$40</f>
        <v>янв.25</v>
      </c>
      <c r="AK18" s="272" t="str">
        <f ca="1">Параметры!AK$40</f>
        <v>фев.25</v>
      </c>
      <c r="AL18" s="272" t="str">
        <f ca="1">Параметры!AL$40</f>
        <v>мар.25</v>
      </c>
      <c r="AM18" s="272" t="str">
        <f ca="1">Параметры!AM$40</f>
        <v>апр.25</v>
      </c>
      <c r="AN18" s="272" t="str">
        <f ca="1">Параметры!AN$40</f>
        <v>май.25</v>
      </c>
      <c r="AO18" s="272" t="str">
        <f ca="1">Параметры!AO$40</f>
        <v>июн.25</v>
      </c>
      <c r="AP18" s="272" t="str">
        <f ca="1">Параметры!AP$40</f>
        <v>июл.25</v>
      </c>
      <c r="AQ18" s="272" t="str">
        <f ca="1">Параметры!AQ$40</f>
        <v>авг.25</v>
      </c>
      <c r="AR18" s="272" t="str">
        <f ca="1">Параметры!AR$40</f>
        <v>сен.25</v>
      </c>
      <c r="AS18" s="272" t="str">
        <f ca="1">Параметры!AS$40</f>
        <v>окт.25</v>
      </c>
      <c r="AT18" s="272" t="str">
        <f ca="1">Параметры!AT$40</f>
        <v>ноя.25</v>
      </c>
      <c r="AU18" s="272" t="str">
        <f ca="1">Параметры!AU$40</f>
        <v>дек.25</v>
      </c>
      <c r="AV18" s="272" t="str">
        <f ca="1">Параметры!AV$40</f>
        <v>янв.26</v>
      </c>
      <c r="AW18" s="272" t="str">
        <f ca="1">Параметры!AW$40</f>
        <v>фев.26</v>
      </c>
      <c r="AX18" s="272" t="str">
        <f ca="1">Параметры!AX$40</f>
        <v>мар.26</v>
      </c>
      <c r="AY18" s="272" t="str">
        <f ca="1">Параметры!AY$40</f>
        <v>апр.26</v>
      </c>
      <c r="AZ18" s="272" t="str">
        <f ca="1">Параметры!AZ$40</f>
        <v>май.26</v>
      </c>
      <c r="BA18" s="272" t="str">
        <f ca="1">Параметры!BA$40</f>
        <v>июн.26</v>
      </c>
      <c r="BB18" s="272" t="str">
        <f ca="1">Параметры!BB$40</f>
        <v>июл.26</v>
      </c>
      <c r="BC18" s="272" t="str">
        <f ca="1">Параметры!BC$40</f>
        <v>авг.26</v>
      </c>
      <c r="BD18" s="272" t="str">
        <f ca="1">Параметры!BD$40</f>
        <v>сен.26</v>
      </c>
      <c r="BE18" s="272" t="str">
        <f ca="1">Параметры!BE$40</f>
        <v>окт.26</v>
      </c>
      <c r="BF18" s="272" t="str">
        <f ca="1">Параметры!BF$40</f>
        <v>ноя.26</v>
      </c>
      <c r="BG18" s="272" t="str">
        <f ca="1">Параметры!BG$40</f>
        <v>дек.26</v>
      </c>
      <c r="BH18" s="272" t="str">
        <f ca="1">Параметры!BH$40</f>
        <v>янв.27</v>
      </c>
      <c r="BI18" s="272" t="str">
        <f ca="1">Параметры!BI$40</f>
        <v>фев.27</v>
      </c>
      <c r="BJ18" s="272" t="str">
        <f ca="1">Параметры!BJ$40</f>
        <v>мар.27</v>
      </c>
      <c r="BK18" s="272" t="str">
        <f ca="1">Параметры!BK$40</f>
        <v>апр.27</v>
      </c>
      <c r="BL18" s="272" t="str">
        <f ca="1">Параметры!BL$40</f>
        <v>май.27</v>
      </c>
      <c r="BM18" s="272" t="str">
        <f ca="1">Параметры!BM$40</f>
        <v>июн.27</v>
      </c>
      <c r="BN18" s="272" t="str">
        <f ca="1">Параметры!BN$40</f>
        <v>июл.27</v>
      </c>
      <c r="BO18" s="272" t="str">
        <f ca="1">Параметры!BO$40</f>
        <v>авг.27</v>
      </c>
      <c r="BP18" s="272" t="str">
        <f ca="1">Параметры!BP$40</f>
        <v>сен.27</v>
      </c>
      <c r="BQ18" s="272" t="str">
        <f ca="1">Параметры!BQ$40</f>
        <v>окт.27</v>
      </c>
      <c r="BR18" s="272" t="str">
        <f ca="1">Параметры!BR$40</f>
        <v>ноя.27</v>
      </c>
      <c r="BS18" s="272" t="str">
        <f ca="1">Параметры!BS$40</f>
        <v>дек.27</v>
      </c>
      <c r="BT18" s="272" t="str">
        <f ca="1">Параметры!BT$40</f>
        <v>янв.28</v>
      </c>
      <c r="BU18" s="272" t="str">
        <f ca="1">Параметры!BU$40</f>
        <v>фев.28</v>
      </c>
      <c r="BV18" s="272" t="str">
        <f ca="1">Параметры!BV$40</f>
        <v>мар.28</v>
      </c>
      <c r="BW18" s="272" t="str">
        <f ca="1">Параметры!BW$40</f>
        <v>апр.28</v>
      </c>
      <c r="BX18" s="272" t="str">
        <f ca="1">Параметры!BX$40</f>
        <v>май.28</v>
      </c>
      <c r="BY18" s="272" t="str">
        <f ca="1">Параметры!BY$40</f>
        <v>июн.28</v>
      </c>
      <c r="BZ18" s="272" t="str">
        <f ca="1">Параметры!BZ$40</f>
        <v>июл.28</v>
      </c>
      <c r="CA18" s="272" t="str">
        <f ca="1">Параметры!CA$40</f>
        <v>авг.28</v>
      </c>
      <c r="CB18" s="272" t="str">
        <f ca="1">Параметры!CB$40</f>
        <v>сен.28</v>
      </c>
      <c r="CC18" s="272" t="str">
        <f ca="1">Параметры!CC$40</f>
        <v>окт.28</v>
      </c>
      <c r="CD18" s="272" t="str">
        <f ca="1">Параметры!CD$40</f>
        <v>ноя.28</v>
      </c>
      <c r="CE18" s="272" t="str">
        <f ca="1">Параметры!CE$40</f>
        <v>дек.28</v>
      </c>
      <c r="CF18" s="272" t="str">
        <f ca="1">Параметры!CF$40</f>
        <v>янв.29</v>
      </c>
      <c r="CG18" s="272" t="str">
        <f ca="1">Параметры!CG$40</f>
        <v>фев.29</v>
      </c>
      <c r="CH18" s="272" t="str">
        <f ca="1">Параметры!CH$40</f>
        <v>мар.29</v>
      </c>
      <c r="CI18" s="272" t="str">
        <f ca="1">Параметры!CI$40</f>
        <v>апр.29</v>
      </c>
      <c r="CJ18" s="272" t="str">
        <f ca="1">Параметры!CJ$40</f>
        <v>май.29</v>
      </c>
      <c r="CK18" s="272" t="str">
        <f ca="1">Параметры!CK$40</f>
        <v>июн.29</v>
      </c>
      <c r="CL18" s="272" t="str">
        <f ca="1">Параметры!CL$40</f>
        <v>июл.29</v>
      </c>
      <c r="CM18" s="272" t="str">
        <f ca="1">Параметры!CM$40</f>
        <v>авг.29</v>
      </c>
      <c r="CN18" s="272" t="str">
        <f ca="1">Параметры!CN$40</f>
        <v>сен.29</v>
      </c>
      <c r="CO18" s="272" t="str">
        <f ca="1">Параметры!CO$40</f>
        <v>окт.29</v>
      </c>
      <c r="CP18" s="272" t="str">
        <f ca="1">Параметры!CP$40</f>
        <v>ноя.29</v>
      </c>
      <c r="CQ18" s="272" t="str">
        <f ca="1">Параметры!CQ$40</f>
        <v>дек.29</v>
      </c>
      <c r="CR18" s="272" t="str">
        <f ca="1">Параметры!CR$40</f>
        <v>янв.30</v>
      </c>
      <c r="CS18" s="272" t="str">
        <f ca="1">Параметры!CS$40</f>
        <v>фев.30</v>
      </c>
      <c r="CT18" s="272" t="str">
        <f ca="1">Параметры!CT$40</f>
        <v>мар.30</v>
      </c>
      <c r="CU18" s="272" t="str">
        <f ca="1">Параметры!CU$40</f>
        <v>апр.30</v>
      </c>
      <c r="CV18" s="272" t="str">
        <f ca="1">Параметры!CV$40</f>
        <v>май.30</v>
      </c>
      <c r="CW18" s="272" t="str">
        <f ca="1">Параметры!CW$40</f>
        <v>июн.30</v>
      </c>
      <c r="CX18" s="272" t="str">
        <f ca="1">Параметры!CX$40</f>
        <v>июл.30</v>
      </c>
      <c r="CY18" s="272" t="str">
        <f ca="1">Параметры!CY$40</f>
        <v>авг.30</v>
      </c>
      <c r="CZ18" s="272" t="str">
        <f ca="1">Параметры!CZ$40</f>
        <v>сен.30</v>
      </c>
      <c r="DA18" s="272" t="str">
        <f ca="1">Параметры!DA$40</f>
        <v>окт.30</v>
      </c>
      <c r="DB18" s="272" t="str">
        <f ca="1">Параметры!DB$40</f>
        <v>ноя.30</v>
      </c>
      <c r="DC18" s="272" t="str">
        <f ca="1">Параметры!DC$40</f>
        <v>дек.30</v>
      </c>
      <c r="DD18" s="272" t="str">
        <f ca="1">Параметры!DD$40</f>
        <v>янв.31</v>
      </c>
      <c r="DE18" s="272" t="str">
        <f ca="1">Параметры!DE$40</f>
        <v>фев.31</v>
      </c>
      <c r="DF18" s="272" t="str">
        <f ca="1">Параметры!DF$40</f>
        <v>мар.31</v>
      </c>
      <c r="DG18" s="272" t="str">
        <f ca="1">Параметры!DG$40</f>
        <v>апр.31</v>
      </c>
      <c r="DH18" s="272" t="str">
        <f ca="1">Параметры!DH$40</f>
        <v>май.31</v>
      </c>
      <c r="DI18" s="272" t="str">
        <f ca="1">Параметры!DI$40</f>
        <v>июн.31</v>
      </c>
      <c r="DJ18" s="272" t="str">
        <f ca="1">Параметры!DJ$40</f>
        <v>июл.31</v>
      </c>
      <c r="DK18" s="272" t="str">
        <f ca="1">Параметры!DK$40</f>
        <v>авг.31</v>
      </c>
      <c r="DL18" s="272" t="str">
        <f ca="1">Параметры!DL$40</f>
        <v>сен.31</v>
      </c>
      <c r="DM18" s="272" t="str">
        <f ca="1">Параметры!DM$40</f>
        <v>окт.31</v>
      </c>
      <c r="DN18" s="272" t="str">
        <f ca="1">Параметры!DN$40</f>
        <v>ноя.31</v>
      </c>
      <c r="DO18" s="272" t="str">
        <f ca="1">Параметры!DO$40</f>
        <v>дек.31</v>
      </c>
      <c r="DP18" s="272" t="str">
        <f ca="1">Параметры!DP$40</f>
        <v>янв.32</v>
      </c>
      <c r="DQ18" s="272" t="str">
        <f ca="1">Параметры!DQ$40</f>
        <v>фев.32</v>
      </c>
      <c r="DR18" s="272" t="str">
        <f ca="1">Параметры!DR$40</f>
        <v>мар.32</v>
      </c>
      <c r="DS18" s="272" t="str">
        <f ca="1">Параметры!DS$40</f>
        <v>апр.32</v>
      </c>
      <c r="DT18" s="272" t="str">
        <f ca="1">Параметры!DT$40</f>
        <v>май.32</v>
      </c>
      <c r="DU18" s="272" t="str">
        <f ca="1">Параметры!DU$40</f>
        <v>июн.32</v>
      </c>
      <c r="DV18" s="272" t="str">
        <f ca="1">Параметры!DV$40</f>
        <v>июл.32</v>
      </c>
      <c r="DW18" s="272"/>
      <c r="DX18" s="273" t="str">
        <f ca="1">Language!$A$1463</f>
        <v>ИТОГО</v>
      </c>
    </row>
    <row r="19" spans="1:128" ht="13.5" thickTop="1" x14ac:dyDescent="0.2">
      <c r="A19"/>
      <c r="C19" s="17"/>
      <c r="F19" s="6" t="s">
        <v>2961</v>
      </c>
    </row>
    <row r="20" spans="1:128" x14ac:dyDescent="0.2">
      <c r="A20" s="234" t="str">
        <f ca="1">Language!A1219</f>
        <v>Выручка</v>
      </c>
      <c r="B20" s="53"/>
      <c r="C20" s="46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</row>
    <row r="21" spans="1:128" x14ac:dyDescent="0.2">
      <c r="A21" t="str">
        <f ca="1">Language!A$1542</f>
        <v>План</v>
      </c>
      <c r="B21" s="53"/>
      <c r="C21" s="46" t="str">
        <f ca="1">Параметры!$C$70</f>
        <v>тыс. руб.</v>
      </c>
      <c r="E21" s="6" t="s">
        <v>693</v>
      </c>
      <c r="G21" s="186">
        <f ca="1">Отчеты!G6</f>
        <v>17118</v>
      </c>
      <c r="H21" s="186">
        <f ca="1">Отчеты!H6</f>
        <v>51644.362982224811</v>
      </c>
      <c r="I21" s="186">
        <f ca="1">Отчеты!I6</f>
        <v>99294.398080301893</v>
      </c>
      <c r="J21" s="186">
        <f ca="1">Отчеты!J6</f>
        <v>134474.46111721449</v>
      </c>
      <c r="K21" s="186">
        <f ca="1">Отчеты!K6</f>
        <v>165722.69357297456</v>
      </c>
      <c r="L21" s="186">
        <f ca="1">Отчеты!L6</f>
        <v>184267.15562516305</v>
      </c>
      <c r="M21" s="186">
        <f ca="1">Отчеты!M6</f>
        <v>203016.02579803893</v>
      </c>
      <c r="N21" s="186">
        <f ca="1">Отчеты!N6</f>
        <v>218409.59977956128</v>
      </c>
      <c r="O21" s="186">
        <f ca="1">Отчеты!O6</f>
        <v>285489.10425708565</v>
      </c>
      <c r="P21" s="186">
        <f ca="1">Отчеты!P6</f>
        <v>287103.30115907534</v>
      </c>
      <c r="Q21" s="186">
        <f ca="1">Отчеты!Q6</f>
        <v>288726.6249650328</v>
      </c>
      <c r="R21" s="186">
        <f ca="1">Отчеты!R6</f>
        <v>290359.1272797999</v>
      </c>
      <c r="S21" s="186">
        <f ca="1">Отчеты!S6</f>
        <v>292000.86</v>
      </c>
      <c r="T21" s="186">
        <f ca="1">Отчеты!T6</f>
        <v>293651.87531568733</v>
      </c>
      <c r="U21" s="186">
        <f ca="1">Отчеты!U6</f>
        <v>295312.22571200645</v>
      </c>
      <c r="V21" s="186">
        <f ca="1">Отчеты!V6</f>
        <v>228486.69100622032</v>
      </c>
      <c r="W21" s="186">
        <f ca="1">Отчеты!W6</f>
        <v>229778.58797625668</v>
      </c>
      <c r="X21" s="186">
        <f ca="1">Отчеты!X6</f>
        <v>231077.7895195871</v>
      </c>
      <c r="Y21" s="186">
        <f ca="1">Отчеты!Y6</f>
        <v>232384.33693733107</v>
      </c>
      <c r="Z21" s="186">
        <f ca="1">Отчеты!Z6</f>
        <v>266089.41362099885</v>
      </c>
      <c r="AA21" s="186">
        <f ca="1">Отчеты!AA6</f>
        <v>305473.34155508166</v>
      </c>
      <c r="AB21" s="186">
        <f ca="1">Отчеты!AB6</f>
        <v>307200.53224021062</v>
      </c>
      <c r="AC21" s="186">
        <f ca="1">Отчеты!AC6</f>
        <v>308937.48871258501</v>
      </c>
      <c r="AD21" s="186">
        <f ca="1">Отчеты!AD6</f>
        <v>310684.26618938585</v>
      </c>
      <c r="AE21" s="186">
        <f ca="1">Отчеты!AE6</f>
        <v>312440.92019999993</v>
      </c>
      <c r="AF21" s="186">
        <f ca="1">Отчеты!AF6</f>
        <v>314207.50658778538</v>
      </c>
      <c r="AG21" s="186">
        <f ca="1">Отчеты!AG6</f>
        <v>315984.08151184692</v>
      </c>
      <c r="AH21" s="186">
        <f ca="1">Отчеты!AH6</f>
        <v>244480.75937665577</v>
      </c>
      <c r="AI21" s="186">
        <f ca="1">Отчеты!AI6</f>
        <v>245863.0891345946</v>
      </c>
      <c r="AJ21" s="186">
        <f ca="1">Отчеты!AJ6</f>
        <v>247253.23478595825</v>
      </c>
      <c r="AK21" s="186">
        <f ca="1">Отчеты!AK6</f>
        <v>248651.24052294425</v>
      </c>
      <c r="AL21" s="186">
        <f ca="1">Отчеты!AL6</f>
        <v>284715.67257446883</v>
      </c>
      <c r="AM21" s="186">
        <f ca="1">Отчеты!AM6</f>
        <v>326856.47546393727</v>
      </c>
      <c r="AN21" s="186">
        <f ca="1">Отчеты!AN6</f>
        <v>328704.56949702528</v>
      </c>
      <c r="AO21" s="186">
        <f ca="1">Отчеты!AO6</f>
        <v>330563.11292246595</v>
      </c>
      <c r="AP21" s="186">
        <f ca="1">Отчеты!AP6</f>
        <v>332432.16482264281</v>
      </c>
      <c r="AQ21" s="186">
        <f ca="1">Отчеты!AQ6</f>
        <v>334311.78461399995</v>
      </c>
      <c r="AR21" s="186">
        <f ca="1">Отчеты!AR6</f>
        <v>336202.0320489303</v>
      </c>
      <c r="AS21" s="186">
        <f ca="1">Отчеты!AS6</f>
        <v>338102.96721767611</v>
      </c>
      <c r="AT21" s="186">
        <f ca="1">Отчеты!AT6</f>
        <v>261594.41253302162</v>
      </c>
      <c r="AU21" s="186">
        <f ca="1">Отчеты!AU6</f>
        <v>263073.50537401618</v>
      </c>
      <c r="AV21" s="186">
        <f ca="1">Отчеты!AV6</f>
        <v>264560.96122097521</v>
      </c>
      <c r="AW21" s="186">
        <f ca="1">Отчеты!AW6</f>
        <v>266056.82735955028</v>
      </c>
      <c r="AX21" s="186">
        <f ca="1">Отчеты!AX6</f>
        <v>304645.76965468162</v>
      </c>
      <c r="AY21" s="186">
        <f ca="1">Отчеты!AY6</f>
        <v>349736.42874641292</v>
      </c>
      <c r="AZ21" s="186">
        <f ca="1">Отчеты!AZ6</f>
        <v>351713.88936181704</v>
      </c>
      <c r="BA21" s="186">
        <f ca="1">Отчеты!BA6</f>
        <v>353702.53082703851</v>
      </c>
      <c r="BB21" s="186">
        <f ca="1">Отчеты!BB6</f>
        <v>355702.4163602278</v>
      </c>
      <c r="BC21" s="186">
        <f ca="1">Отчеты!BC6</f>
        <v>357713.60953697993</v>
      </c>
      <c r="BD21" s="186">
        <f ca="1">Отчеты!BD6</f>
        <v>359736.17429235554</v>
      </c>
      <c r="BE21" s="186">
        <f ca="1">Отчеты!BE6</f>
        <v>361770.17492291349</v>
      </c>
      <c r="BF21" s="186">
        <f ca="1">Отчеты!BF6</f>
        <v>279906.02141033311</v>
      </c>
      <c r="BG21" s="186">
        <f ca="1">Отчеты!BG6</f>
        <v>281488.65075019735</v>
      </c>
      <c r="BH21" s="186">
        <f ca="1">Отчеты!BH6</f>
        <v>283080.2285064435</v>
      </c>
      <c r="BI21" s="186">
        <f ca="1">Отчеты!BI6</f>
        <v>284680.80527471885</v>
      </c>
      <c r="BJ21" s="186">
        <f ca="1">Отчеты!BJ6</f>
        <v>325970.97353050928</v>
      </c>
      <c r="BK21" s="186">
        <f ca="1">Отчеты!BK6</f>
        <v>374217.97875866183</v>
      </c>
      <c r="BL21" s="186">
        <f ca="1">Отчеты!BL6</f>
        <v>376333.86161714426</v>
      </c>
      <c r="BM21" s="186">
        <f ca="1">Отчеты!BM6</f>
        <v>378461.70798493124</v>
      </c>
      <c r="BN21" s="186">
        <f ca="1">Отчеты!BN6</f>
        <v>380601.58550544374</v>
      </c>
      <c r="BO21" s="186">
        <f ca="1">Отчеты!BO6</f>
        <v>382753.56220456853</v>
      </c>
      <c r="BP21" s="186">
        <f ca="1">Отчеты!BP6</f>
        <v>384917.70649282041</v>
      </c>
      <c r="BQ21" s="186">
        <f ca="1">Отчеты!BQ6</f>
        <v>387094.08716751746</v>
      </c>
      <c r="BR21" s="186">
        <f ca="1">Отчеты!BR6</f>
        <v>299499.4429090565</v>
      </c>
      <c r="BS21" s="186">
        <f ca="1">Отчеты!BS6</f>
        <v>301192.85630271118</v>
      </c>
      <c r="BT21" s="186">
        <f ca="1">Отчеты!BT6</f>
        <v>302895.84450189455</v>
      </c>
      <c r="BU21" s="186">
        <f ca="1">Отчеты!BU6</f>
        <v>304608.46164394915</v>
      </c>
      <c r="BV21" s="186">
        <f ca="1">Отчеты!BV6</f>
        <v>348788.94167764502</v>
      </c>
      <c r="BW21" s="186">
        <f ca="1">Отчеты!BW6</f>
        <v>400413.23727176816</v>
      </c>
      <c r="BX21" s="186">
        <f ca="1">Отчеты!BX6</f>
        <v>402677.23193034442</v>
      </c>
      <c r="BY21" s="186">
        <f ca="1">Отчеты!BY6</f>
        <v>404954.02754387644</v>
      </c>
      <c r="BZ21" s="186">
        <f ca="1">Отчеты!BZ6</f>
        <v>407243.6964908248</v>
      </c>
      <c r="CA21" s="186">
        <f ca="1">Отчеты!CA6</f>
        <v>409546.31155888829</v>
      </c>
      <c r="CB21" s="186">
        <f ca="1">Отчеты!CB6</f>
        <v>411861.94594731787</v>
      </c>
      <c r="CC21" s="186">
        <f ca="1">Отчеты!CC6</f>
        <v>414190.67326924368</v>
      </c>
      <c r="CD21" s="186">
        <f ca="1">Отчеты!CD6</f>
        <v>320464.40391269053</v>
      </c>
      <c r="CE21" s="186">
        <f ca="1">Отчеты!CE6</f>
        <v>322276.35624390101</v>
      </c>
      <c r="CF21" s="186">
        <f ca="1">Отчеты!CF6</f>
        <v>324098.55361702724</v>
      </c>
      <c r="CG21" s="186">
        <f ca="1">Отчеты!CG6</f>
        <v>325931.05395902565</v>
      </c>
      <c r="CH21" s="186">
        <f ca="1">Отчеты!CH6</f>
        <v>373204.16759508027</v>
      </c>
      <c r="CI21" s="186">
        <f ca="1">Отчеты!CI6</f>
        <v>428442.16388079204</v>
      </c>
      <c r="CJ21" s="186">
        <f ca="1">Отчеты!CJ6</f>
        <v>430864.63816546864</v>
      </c>
      <c r="CK21" s="186">
        <f ca="1">Отчеты!CK6</f>
        <v>433300.80947194796</v>
      </c>
      <c r="CL21" s="186">
        <f ca="1">Отчеты!CL6</f>
        <v>435750.75524518266</v>
      </c>
      <c r="CM21" s="186">
        <f ca="1">Отчеты!CM6</f>
        <v>438214.55336801062</v>
      </c>
      <c r="CN21" s="186">
        <f ca="1">Отчеты!CN6</f>
        <v>440692.28216363024</v>
      </c>
      <c r="CO21" s="186">
        <f ca="1">Отчеты!CO6</f>
        <v>443184.02039809083</v>
      </c>
      <c r="CP21" s="186">
        <f ca="1">Отчеты!CP6</f>
        <v>342896.91218657896</v>
      </c>
      <c r="CQ21" s="186">
        <f ca="1">Отчеты!CQ6</f>
        <v>344835.7011809742</v>
      </c>
      <c r="CR21" s="186">
        <f ca="1">Отчеты!CR6</f>
        <v>346785.45237021928</v>
      </c>
      <c r="CS21" s="186">
        <f ca="1">Отчеты!CS6</f>
        <v>348746.22773615754</v>
      </c>
      <c r="CT21" s="186">
        <f ca="1">Отчеты!CT6</f>
        <v>399328.45932673593</v>
      </c>
      <c r="CU21" s="186">
        <f ca="1">Отчеты!CU6</f>
        <v>458433.11535244755</v>
      </c>
      <c r="CV21" s="186">
        <f ca="1">Отчеты!CV6</f>
        <v>461025.16283705144</v>
      </c>
      <c r="CW21" s="186">
        <f ca="1">Отчеты!CW6</f>
        <v>463631.8661349843</v>
      </c>
      <c r="CX21" s="186">
        <f ca="1">Отчеты!CX6</f>
        <v>466253.30811234558</v>
      </c>
      <c r="CY21" s="186">
        <f ca="1">Отчеты!CY6</f>
        <v>468889.57210377144</v>
      </c>
      <c r="CZ21" s="186">
        <f ca="1">Отчеты!CZ6</f>
        <v>471540.74191508442</v>
      </c>
      <c r="DA21" s="186">
        <f ca="1">Отчеты!DA6</f>
        <v>474206.90182595723</v>
      </c>
      <c r="DB21" s="186">
        <f ca="1">Отчеты!DB6</f>
        <v>366899.69603963941</v>
      </c>
      <c r="DC21" s="186">
        <f ca="1">Отчеты!DC6</f>
        <v>368974.20026364236</v>
      </c>
      <c r="DD21" s="186">
        <f ca="1">Отчеты!DD6</f>
        <v>371060.43403613457</v>
      </c>
      <c r="DE21" s="186">
        <f ca="1">Отчеты!DE6</f>
        <v>373158.46367768862</v>
      </c>
      <c r="DF21" s="186">
        <f ca="1">Отчеты!DF6</f>
        <v>427281.45147960749</v>
      </c>
      <c r="DG21" s="186">
        <f ca="1">Отчеты!DG6</f>
        <v>490523.43342711887</v>
      </c>
      <c r="DH21" s="186">
        <f ca="1">Отчеты!DH6</f>
        <v>493296.9242356451</v>
      </c>
      <c r="DI21" s="186">
        <f ca="1">Отчеты!DI6</f>
        <v>496086.09676443326</v>
      </c>
      <c r="DJ21" s="186">
        <f ca="1">Отчеты!DJ6</f>
        <v>498891.03968020971</v>
      </c>
      <c r="DK21" s="186">
        <f ca="1">Отчеты!DK6</f>
        <v>501711.84215103538</v>
      </c>
      <c r="DL21" s="186">
        <f ca="1">Отчеты!DL6</f>
        <v>504548.59384914022</v>
      </c>
      <c r="DM21" s="186">
        <f ca="1">Отчеты!DM6</f>
        <v>507401.38495377416</v>
      </c>
      <c r="DN21" s="186">
        <f ca="1">Отчеты!DN6</f>
        <v>392582.67476241419</v>
      </c>
      <c r="DO21" s="186">
        <f ca="1">Отчеты!DO6</f>
        <v>394802.39428209735</v>
      </c>
      <c r="DP21" s="186">
        <f ca="1">Отчеты!DP6</f>
        <v>397034.664418664</v>
      </c>
      <c r="DQ21" s="186">
        <f ca="1">Отчеты!DQ6</f>
        <v>399279.55613512674</v>
      </c>
      <c r="DR21" s="186">
        <f ca="1">Отчеты!DR6</f>
        <v>457191.1530831799</v>
      </c>
      <c r="DS21" s="186">
        <f ca="1">Отчеты!DS6</f>
        <v>524860.07376701722</v>
      </c>
      <c r="DT21" s="186">
        <f ca="1">Отчеты!DT6</f>
        <v>527827.70893214003</v>
      </c>
      <c r="DU21" s="186">
        <f ca="1">Отчеты!DU6</f>
        <v>530812.12353794347</v>
      </c>
      <c r="DV21" s="186">
        <f ca="1">Отчеты!DV6</f>
        <v>533813.41245782434</v>
      </c>
      <c r="DW21" s="186"/>
      <c r="DX21" s="162">
        <f ca="1">SUM(G21:DW21)</f>
        <v>41765892.916161172</v>
      </c>
    </row>
    <row r="22" spans="1:128" x14ac:dyDescent="0.2">
      <c r="A22" t="str">
        <f ca="1">Language!A$1543</f>
        <v>Факт</v>
      </c>
      <c r="B22" s="53"/>
      <c r="C22" s="46" t="str">
        <f ca="1">Параметры!$C$70</f>
        <v>тыс. руб.</v>
      </c>
      <c r="E22" s="6" t="s">
        <v>693</v>
      </c>
      <c r="G22" s="186">
        <f t="shared" ref="G22:N22" ca="1" si="0">G7</f>
        <v>17118</v>
      </c>
      <c r="H22" s="186">
        <f t="shared" ca="1" si="0"/>
        <v>51644.362982224811</v>
      </c>
      <c r="I22" s="186">
        <f t="shared" ca="1" si="0"/>
        <v>99294.398080301893</v>
      </c>
      <c r="J22" s="186">
        <f t="shared" ca="1" si="0"/>
        <v>134474.46111721449</v>
      </c>
      <c r="K22" s="186">
        <f t="shared" ca="1" si="0"/>
        <v>165722.69357297456</v>
      </c>
      <c r="L22" s="186">
        <f t="shared" ca="1" si="0"/>
        <v>184267.15562516305</v>
      </c>
      <c r="M22" s="186">
        <f t="shared" ca="1" si="0"/>
        <v>203016.02579803893</v>
      </c>
      <c r="N22" s="186">
        <f t="shared" ca="1" si="0"/>
        <v>218409.59977956128</v>
      </c>
      <c r="O22" s="186">
        <f t="shared" ref="O22:AT22" ca="1" si="1">O7</f>
        <v>285489.10425708565</v>
      </c>
      <c r="P22" s="186">
        <f t="shared" ca="1" si="1"/>
        <v>287103.30115907534</v>
      </c>
      <c r="Q22" s="186">
        <f t="shared" ca="1" si="1"/>
        <v>288726.6249650328</v>
      </c>
      <c r="R22" s="186">
        <f t="shared" ca="1" si="1"/>
        <v>290359.1272797999</v>
      </c>
      <c r="S22" s="186">
        <f t="shared" ca="1" si="1"/>
        <v>292000.86</v>
      </c>
      <c r="T22" s="186">
        <f t="shared" ca="1" si="1"/>
        <v>293651.87531568733</v>
      </c>
      <c r="U22" s="186">
        <f t="shared" ca="1" si="1"/>
        <v>295312.22571200645</v>
      </c>
      <c r="V22" s="186">
        <f t="shared" ca="1" si="1"/>
        <v>228486.69100622032</v>
      </c>
      <c r="W22" s="186">
        <f t="shared" ca="1" si="1"/>
        <v>229778.58797625668</v>
      </c>
      <c r="X22" s="186">
        <f t="shared" ca="1" si="1"/>
        <v>231077.7895195871</v>
      </c>
      <c r="Y22" s="186">
        <f t="shared" ca="1" si="1"/>
        <v>232384.33693733107</v>
      </c>
      <c r="Z22" s="186">
        <f t="shared" ca="1" si="1"/>
        <v>266089.41362099885</v>
      </c>
      <c r="AA22" s="186">
        <f t="shared" ca="1" si="1"/>
        <v>305473.34155508166</v>
      </c>
      <c r="AB22" s="186">
        <f t="shared" ca="1" si="1"/>
        <v>307200.53224021062</v>
      </c>
      <c r="AC22" s="186">
        <f t="shared" ca="1" si="1"/>
        <v>308937.48871258501</v>
      </c>
      <c r="AD22" s="186">
        <f t="shared" ca="1" si="1"/>
        <v>310684.26618938585</v>
      </c>
      <c r="AE22" s="186">
        <f t="shared" ca="1" si="1"/>
        <v>312440.92019999993</v>
      </c>
      <c r="AF22" s="186">
        <f t="shared" ca="1" si="1"/>
        <v>314207.50658778538</v>
      </c>
      <c r="AG22" s="186">
        <f t="shared" ca="1" si="1"/>
        <v>315984.08151184692</v>
      </c>
      <c r="AH22" s="186">
        <f t="shared" ca="1" si="1"/>
        <v>244480.75937665577</v>
      </c>
      <c r="AI22" s="186">
        <f t="shared" ca="1" si="1"/>
        <v>245863.0891345946</v>
      </c>
      <c r="AJ22" s="186">
        <f t="shared" ca="1" si="1"/>
        <v>247253.23478595825</v>
      </c>
      <c r="AK22" s="186">
        <f t="shared" ca="1" si="1"/>
        <v>248651.24052294425</v>
      </c>
      <c r="AL22" s="186">
        <f t="shared" ca="1" si="1"/>
        <v>284715.67257446883</v>
      </c>
      <c r="AM22" s="186">
        <f t="shared" ca="1" si="1"/>
        <v>326856.47546393727</v>
      </c>
      <c r="AN22" s="186">
        <f t="shared" ca="1" si="1"/>
        <v>328704.56949702528</v>
      </c>
      <c r="AO22" s="186">
        <f t="shared" ca="1" si="1"/>
        <v>330563.11292246595</v>
      </c>
      <c r="AP22" s="186">
        <f t="shared" ca="1" si="1"/>
        <v>332432.16482264281</v>
      </c>
      <c r="AQ22" s="186">
        <f t="shared" ca="1" si="1"/>
        <v>334311.78461399995</v>
      </c>
      <c r="AR22" s="186">
        <f t="shared" ca="1" si="1"/>
        <v>336202.0320489303</v>
      </c>
      <c r="AS22" s="186">
        <f t="shared" ca="1" si="1"/>
        <v>338102.96721767611</v>
      </c>
      <c r="AT22" s="186">
        <f t="shared" ca="1" si="1"/>
        <v>261594.41253302162</v>
      </c>
      <c r="AU22" s="186">
        <f t="shared" ref="AU22:BZ22" ca="1" si="2">AU7</f>
        <v>263073.50537401618</v>
      </c>
      <c r="AV22" s="186">
        <f t="shared" ca="1" si="2"/>
        <v>264560.96122097521</v>
      </c>
      <c r="AW22" s="186">
        <f t="shared" ca="1" si="2"/>
        <v>266056.82735955028</v>
      </c>
      <c r="AX22" s="186">
        <f t="shared" ca="1" si="2"/>
        <v>304645.76965468162</v>
      </c>
      <c r="AY22" s="186">
        <f t="shared" ca="1" si="2"/>
        <v>349736.42874641292</v>
      </c>
      <c r="AZ22" s="186">
        <f t="shared" ca="1" si="2"/>
        <v>351713.88936181704</v>
      </c>
      <c r="BA22" s="186">
        <f t="shared" ca="1" si="2"/>
        <v>353702.53082703851</v>
      </c>
      <c r="BB22" s="186">
        <f t="shared" ca="1" si="2"/>
        <v>355702.4163602278</v>
      </c>
      <c r="BC22" s="186">
        <f t="shared" ca="1" si="2"/>
        <v>357713.60953697993</v>
      </c>
      <c r="BD22" s="186">
        <f t="shared" ca="1" si="2"/>
        <v>359736.17429235554</v>
      </c>
      <c r="BE22" s="186">
        <f t="shared" ca="1" si="2"/>
        <v>361770.17492291349</v>
      </c>
      <c r="BF22" s="186">
        <f t="shared" ca="1" si="2"/>
        <v>279906.02141033311</v>
      </c>
      <c r="BG22" s="186">
        <f t="shared" ca="1" si="2"/>
        <v>281488.65075019735</v>
      </c>
      <c r="BH22" s="186">
        <f t="shared" ca="1" si="2"/>
        <v>283080.2285064435</v>
      </c>
      <c r="BI22" s="186">
        <f t="shared" ca="1" si="2"/>
        <v>284680.80527471885</v>
      </c>
      <c r="BJ22" s="186">
        <f t="shared" ca="1" si="2"/>
        <v>325970.97353050928</v>
      </c>
      <c r="BK22" s="186">
        <f t="shared" ca="1" si="2"/>
        <v>374217.97875866183</v>
      </c>
      <c r="BL22" s="186">
        <f t="shared" ca="1" si="2"/>
        <v>376333.86161714426</v>
      </c>
      <c r="BM22" s="186">
        <f t="shared" ca="1" si="2"/>
        <v>378461.70798493124</v>
      </c>
      <c r="BN22" s="186">
        <f t="shared" ca="1" si="2"/>
        <v>380601.58550544374</v>
      </c>
      <c r="BO22" s="186">
        <f t="shared" ca="1" si="2"/>
        <v>382753.56220456853</v>
      </c>
      <c r="BP22" s="186">
        <f t="shared" ca="1" si="2"/>
        <v>384917.70649282041</v>
      </c>
      <c r="BQ22" s="186">
        <f t="shared" ca="1" si="2"/>
        <v>387094.08716751746</v>
      </c>
      <c r="BR22" s="186">
        <f t="shared" ca="1" si="2"/>
        <v>299499.4429090565</v>
      </c>
      <c r="BS22" s="186">
        <f t="shared" ca="1" si="2"/>
        <v>301192.85630271118</v>
      </c>
      <c r="BT22" s="186">
        <f t="shared" ca="1" si="2"/>
        <v>302895.84450189455</v>
      </c>
      <c r="BU22" s="186">
        <f t="shared" ca="1" si="2"/>
        <v>304608.46164394915</v>
      </c>
      <c r="BV22" s="186">
        <f t="shared" ca="1" si="2"/>
        <v>348788.94167764502</v>
      </c>
      <c r="BW22" s="186">
        <f t="shared" ca="1" si="2"/>
        <v>400413.23727176816</v>
      </c>
      <c r="BX22" s="186">
        <f t="shared" ca="1" si="2"/>
        <v>402677.23193034442</v>
      </c>
      <c r="BY22" s="186">
        <f t="shared" ca="1" si="2"/>
        <v>404954.02754387644</v>
      </c>
      <c r="BZ22" s="186">
        <f t="shared" ca="1" si="2"/>
        <v>407243.6964908248</v>
      </c>
      <c r="CA22" s="186">
        <f t="shared" ref="CA22:DF22" ca="1" si="3">CA7</f>
        <v>409546.31155888829</v>
      </c>
      <c r="CB22" s="186">
        <f t="shared" ca="1" si="3"/>
        <v>411861.94594731787</v>
      </c>
      <c r="CC22" s="186">
        <f t="shared" ca="1" si="3"/>
        <v>414190.67326924368</v>
      </c>
      <c r="CD22" s="186">
        <f t="shared" ca="1" si="3"/>
        <v>320464.40391269053</v>
      </c>
      <c r="CE22" s="186">
        <f t="shared" ca="1" si="3"/>
        <v>322276.35624390101</v>
      </c>
      <c r="CF22" s="186">
        <f t="shared" ca="1" si="3"/>
        <v>324098.55361702724</v>
      </c>
      <c r="CG22" s="186">
        <f t="shared" ca="1" si="3"/>
        <v>325931.05395902565</v>
      </c>
      <c r="CH22" s="186">
        <f t="shared" ca="1" si="3"/>
        <v>373204.16759508027</v>
      </c>
      <c r="CI22" s="186">
        <f t="shared" ca="1" si="3"/>
        <v>428442.16388079204</v>
      </c>
      <c r="CJ22" s="186">
        <f t="shared" ca="1" si="3"/>
        <v>430864.63816546864</v>
      </c>
      <c r="CK22" s="186">
        <f t="shared" ca="1" si="3"/>
        <v>433300.80947194796</v>
      </c>
      <c r="CL22" s="186">
        <f t="shared" ca="1" si="3"/>
        <v>435750.75524518266</v>
      </c>
      <c r="CM22" s="186">
        <f t="shared" ca="1" si="3"/>
        <v>438214.55336801062</v>
      </c>
      <c r="CN22" s="186">
        <f t="shared" ca="1" si="3"/>
        <v>440692.28216363024</v>
      </c>
      <c r="CO22" s="186">
        <f t="shared" ca="1" si="3"/>
        <v>443184.02039809083</v>
      </c>
      <c r="CP22" s="186">
        <f t="shared" ca="1" si="3"/>
        <v>342896.91218657896</v>
      </c>
      <c r="CQ22" s="186">
        <f t="shared" ca="1" si="3"/>
        <v>344835.7011809742</v>
      </c>
      <c r="CR22" s="186">
        <f t="shared" ca="1" si="3"/>
        <v>346785.45237021928</v>
      </c>
      <c r="CS22" s="186">
        <f t="shared" ca="1" si="3"/>
        <v>348746.22773615754</v>
      </c>
      <c r="CT22" s="186">
        <f t="shared" ca="1" si="3"/>
        <v>399328.45932673593</v>
      </c>
      <c r="CU22" s="186">
        <f t="shared" ca="1" si="3"/>
        <v>458433.11535244755</v>
      </c>
      <c r="CV22" s="186">
        <f t="shared" ca="1" si="3"/>
        <v>461025.16283705144</v>
      </c>
      <c r="CW22" s="186">
        <f t="shared" ca="1" si="3"/>
        <v>463631.8661349843</v>
      </c>
      <c r="CX22" s="186">
        <f t="shared" ca="1" si="3"/>
        <v>466253.30811234558</v>
      </c>
      <c r="CY22" s="186">
        <f t="shared" ca="1" si="3"/>
        <v>468889.57210377144</v>
      </c>
      <c r="CZ22" s="186">
        <f t="shared" ca="1" si="3"/>
        <v>471540.74191508442</v>
      </c>
      <c r="DA22" s="186">
        <f t="shared" ca="1" si="3"/>
        <v>474206.90182595723</v>
      </c>
      <c r="DB22" s="186">
        <f t="shared" ca="1" si="3"/>
        <v>366899.69603963941</v>
      </c>
      <c r="DC22" s="186">
        <f t="shared" ca="1" si="3"/>
        <v>368974.20026364236</v>
      </c>
      <c r="DD22" s="186">
        <f t="shared" ca="1" si="3"/>
        <v>371060.43403613457</v>
      </c>
      <c r="DE22" s="186">
        <f t="shared" ca="1" si="3"/>
        <v>373158.46367768862</v>
      </c>
      <c r="DF22" s="186">
        <f t="shared" ca="1" si="3"/>
        <v>427281.45147960749</v>
      </c>
      <c r="DG22" s="186">
        <f t="shared" ref="DG22:DV22" ca="1" si="4">DG7</f>
        <v>490523.43342711887</v>
      </c>
      <c r="DH22" s="186">
        <f t="shared" ca="1" si="4"/>
        <v>493296.9242356451</v>
      </c>
      <c r="DI22" s="186">
        <f t="shared" ca="1" si="4"/>
        <v>496086.09676443326</v>
      </c>
      <c r="DJ22" s="186">
        <f t="shared" ca="1" si="4"/>
        <v>498891.03968020971</v>
      </c>
      <c r="DK22" s="186">
        <f t="shared" ca="1" si="4"/>
        <v>501711.84215103538</v>
      </c>
      <c r="DL22" s="186">
        <f t="shared" ca="1" si="4"/>
        <v>504548.59384914022</v>
      </c>
      <c r="DM22" s="186">
        <f t="shared" ca="1" si="4"/>
        <v>507401.38495377416</v>
      </c>
      <c r="DN22" s="186">
        <f t="shared" ca="1" si="4"/>
        <v>392582.67476241419</v>
      </c>
      <c r="DO22" s="186">
        <f t="shared" ca="1" si="4"/>
        <v>394802.39428209735</v>
      </c>
      <c r="DP22" s="186">
        <f t="shared" ca="1" si="4"/>
        <v>397034.664418664</v>
      </c>
      <c r="DQ22" s="186">
        <f t="shared" ca="1" si="4"/>
        <v>399279.55613512674</v>
      </c>
      <c r="DR22" s="186">
        <f t="shared" ca="1" si="4"/>
        <v>457191.1530831799</v>
      </c>
      <c r="DS22" s="186">
        <f t="shared" ca="1" si="4"/>
        <v>524860.07376701722</v>
      </c>
      <c r="DT22" s="186">
        <f t="shared" ca="1" si="4"/>
        <v>527827.70893214003</v>
      </c>
      <c r="DU22" s="186">
        <f t="shared" ca="1" si="4"/>
        <v>530812.12353794347</v>
      </c>
      <c r="DV22" s="186">
        <f t="shared" ca="1" si="4"/>
        <v>533813.41245782434</v>
      </c>
      <c r="DW22" s="53"/>
      <c r="DX22" s="162">
        <f ca="1">SUM(G22:DW22)</f>
        <v>41765892.916161172</v>
      </c>
    </row>
    <row r="23" spans="1:128" x14ac:dyDescent="0.2">
      <c r="A23" t="str">
        <f ca="1">Language!A$1544</f>
        <v>Отклонения (абсолютные)</v>
      </c>
      <c r="B23" s="53"/>
      <c r="C23" s="46" t="str">
        <f ca="1">Параметры!$C$70</f>
        <v>тыс. руб.</v>
      </c>
      <c r="E23" s="6" t="s">
        <v>693</v>
      </c>
      <c r="G23" s="53">
        <f t="shared" ref="G23:N23" ca="1" si="5">G22-G21</f>
        <v>0</v>
      </c>
      <c r="H23" s="53">
        <f t="shared" ca="1" si="5"/>
        <v>0</v>
      </c>
      <c r="I23" s="53">
        <f t="shared" ca="1" si="5"/>
        <v>0</v>
      </c>
      <c r="J23" s="53">
        <f t="shared" ca="1" si="5"/>
        <v>0</v>
      </c>
      <c r="K23" s="53">
        <f t="shared" ca="1" si="5"/>
        <v>0</v>
      </c>
      <c r="L23" s="53">
        <f t="shared" ca="1" si="5"/>
        <v>0</v>
      </c>
      <c r="M23" s="53">
        <f t="shared" ca="1" si="5"/>
        <v>0</v>
      </c>
      <c r="N23" s="53">
        <f t="shared" ca="1" si="5"/>
        <v>0</v>
      </c>
      <c r="O23" s="53">
        <f t="shared" ref="O23:AT23" ca="1" si="6">O22-O21</f>
        <v>0</v>
      </c>
      <c r="P23" s="53">
        <f t="shared" ca="1" si="6"/>
        <v>0</v>
      </c>
      <c r="Q23" s="53">
        <f t="shared" ca="1" si="6"/>
        <v>0</v>
      </c>
      <c r="R23" s="53">
        <f t="shared" ca="1" si="6"/>
        <v>0</v>
      </c>
      <c r="S23" s="53">
        <f t="shared" ca="1" si="6"/>
        <v>0</v>
      </c>
      <c r="T23" s="53">
        <f t="shared" ca="1" si="6"/>
        <v>0</v>
      </c>
      <c r="U23" s="53">
        <f t="shared" ca="1" si="6"/>
        <v>0</v>
      </c>
      <c r="V23" s="53">
        <f t="shared" ca="1" si="6"/>
        <v>0</v>
      </c>
      <c r="W23" s="53">
        <f t="shared" ca="1" si="6"/>
        <v>0</v>
      </c>
      <c r="X23" s="53">
        <f t="shared" ca="1" si="6"/>
        <v>0</v>
      </c>
      <c r="Y23" s="53">
        <f t="shared" ca="1" si="6"/>
        <v>0</v>
      </c>
      <c r="Z23" s="53">
        <f t="shared" ca="1" si="6"/>
        <v>0</v>
      </c>
      <c r="AA23" s="53">
        <f t="shared" ca="1" si="6"/>
        <v>0</v>
      </c>
      <c r="AB23" s="53">
        <f t="shared" ca="1" si="6"/>
        <v>0</v>
      </c>
      <c r="AC23" s="53">
        <f t="shared" ca="1" si="6"/>
        <v>0</v>
      </c>
      <c r="AD23" s="53">
        <f t="shared" ca="1" si="6"/>
        <v>0</v>
      </c>
      <c r="AE23" s="53">
        <f t="shared" ca="1" si="6"/>
        <v>0</v>
      </c>
      <c r="AF23" s="53">
        <f t="shared" ca="1" si="6"/>
        <v>0</v>
      </c>
      <c r="AG23" s="53">
        <f t="shared" ca="1" si="6"/>
        <v>0</v>
      </c>
      <c r="AH23" s="53">
        <f t="shared" ca="1" si="6"/>
        <v>0</v>
      </c>
      <c r="AI23" s="53">
        <f t="shared" ca="1" si="6"/>
        <v>0</v>
      </c>
      <c r="AJ23" s="53">
        <f t="shared" ca="1" si="6"/>
        <v>0</v>
      </c>
      <c r="AK23" s="53">
        <f t="shared" ca="1" si="6"/>
        <v>0</v>
      </c>
      <c r="AL23" s="53">
        <f t="shared" ca="1" si="6"/>
        <v>0</v>
      </c>
      <c r="AM23" s="53">
        <f t="shared" ca="1" si="6"/>
        <v>0</v>
      </c>
      <c r="AN23" s="53">
        <f t="shared" ca="1" si="6"/>
        <v>0</v>
      </c>
      <c r="AO23" s="53">
        <f t="shared" ca="1" si="6"/>
        <v>0</v>
      </c>
      <c r="AP23" s="53">
        <f t="shared" ca="1" si="6"/>
        <v>0</v>
      </c>
      <c r="AQ23" s="53">
        <f t="shared" ca="1" si="6"/>
        <v>0</v>
      </c>
      <c r="AR23" s="53">
        <f t="shared" ca="1" si="6"/>
        <v>0</v>
      </c>
      <c r="AS23" s="53">
        <f t="shared" ca="1" si="6"/>
        <v>0</v>
      </c>
      <c r="AT23" s="53">
        <f t="shared" ca="1" si="6"/>
        <v>0</v>
      </c>
      <c r="AU23" s="53">
        <f t="shared" ref="AU23:BZ23" ca="1" si="7">AU22-AU21</f>
        <v>0</v>
      </c>
      <c r="AV23" s="53">
        <f t="shared" ca="1" si="7"/>
        <v>0</v>
      </c>
      <c r="AW23" s="53">
        <f t="shared" ca="1" si="7"/>
        <v>0</v>
      </c>
      <c r="AX23" s="53">
        <f t="shared" ca="1" si="7"/>
        <v>0</v>
      </c>
      <c r="AY23" s="53">
        <f t="shared" ca="1" si="7"/>
        <v>0</v>
      </c>
      <c r="AZ23" s="53">
        <f t="shared" ca="1" si="7"/>
        <v>0</v>
      </c>
      <c r="BA23" s="53">
        <f t="shared" ca="1" si="7"/>
        <v>0</v>
      </c>
      <c r="BB23" s="53">
        <f t="shared" ca="1" si="7"/>
        <v>0</v>
      </c>
      <c r="BC23" s="53">
        <f t="shared" ca="1" si="7"/>
        <v>0</v>
      </c>
      <c r="BD23" s="53">
        <f t="shared" ca="1" si="7"/>
        <v>0</v>
      </c>
      <c r="BE23" s="53">
        <f t="shared" ca="1" si="7"/>
        <v>0</v>
      </c>
      <c r="BF23" s="53">
        <f t="shared" ca="1" si="7"/>
        <v>0</v>
      </c>
      <c r="BG23" s="53">
        <f t="shared" ca="1" si="7"/>
        <v>0</v>
      </c>
      <c r="BH23" s="53">
        <f t="shared" ca="1" si="7"/>
        <v>0</v>
      </c>
      <c r="BI23" s="53">
        <f t="shared" ca="1" si="7"/>
        <v>0</v>
      </c>
      <c r="BJ23" s="53">
        <f t="shared" ca="1" si="7"/>
        <v>0</v>
      </c>
      <c r="BK23" s="53">
        <f t="shared" ca="1" si="7"/>
        <v>0</v>
      </c>
      <c r="BL23" s="53">
        <f t="shared" ca="1" si="7"/>
        <v>0</v>
      </c>
      <c r="BM23" s="53">
        <f t="shared" ca="1" si="7"/>
        <v>0</v>
      </c>
      <c r="BN23" s="53">
        <f t="shared" ca="1" si="7"/>
        <v>0</v>
      </c>
      <c r="BO23" s="53">
        <f t="shared" ca="1" si="7"/>
        <v>0</v>
      </c>
      <c r="BP23" s="53">
        <f t="shared" ca="1" si="7"/>
        <v>0</v>
      </c>
      <c r="BQ23" s="53">
        <f t="shared" ca="1" si="7"/>
        <v>0</v>
      </c>
      <c r="BR23" s="53">
        <f t="shared" ca="1" si="7"/>
        <v>0</v>
      </c>
      <c r="BS23" s="53">
        <f t="shared" ca="1" si="7"/>
        <v>0</v>
      </c>
      <c r="BT23" s="53">
        <f t="shared" ca="1" si="7"/>
        <v>0</v>
      </c>
      <c r="BU23" s="53">
        <f t="shared" ca="1" si="7"/>
        <v>0</v>
      </c>
      <c r="BV23" s="53">
        <f t="shared" ca="1" si="7"/>
        <v>0</v>
      </c>
      <c r="BW23" s="53">
        <f t="shared" ca="1" si="7"/>
        <v>0</v>
      </c>
      <c r="BX23" s="53">
        <f t="shared" ca="1" si="7"/>
        <v>0</v>
      </c>
      <c r="BY23" s="53">
        <f t="shared" ca="1" si="7"/>
        <v>0</v>
      </c>
      <c r="BZ23" s="53">
        <f t="shared" ca="1" si="7"/>
        <v>0</v>
      </c>
      <c r="CA23" s="53">
        <f t="shared" ref="CA23:DF23" ca="1" si="8">CA22-CA21</f>
        <v>0</v>
      </c>
      <c r="CB23" s="53">
        <f t="shared" ca="1" si="8"/>
        <v>0</v>
      </c>
      <c r="CC23" s="53">
        <f t="shared" ca="1" si="8"/>
        <v>0</v>
      </c>
      <c r="CD23" s="53">
        <f t="shared" ca="1" si="8"/>
        <v>0</v>
      </c>
      <c r="CE23" s="53">
        <f t="shared" ca="1" si="8"/>
        <v>0</v>
      </c>
      <c r="CF23" s="53">
        <f t="shared" ca="1" si="8"/>
        <v>0</v>
      </c>
      <c r="CG23" s="53">
        <f t="shared" ca="1" si="8"/>
        <v>0</v>
      </c>
      <c r="CH23" s="53">
        <f t="shared" ca="1" si="8"/>
        <v>0</v>
      </c>
      <c r="CI23" s="53">
        <f t="shared" ca="1" si="8"/>
        <v>0</v>
      </c>
      <c r="CJ23" s="53">
        <f t="shared" ca="1" si="8"/>
        <v>0</v>
      </c>
      <c r="CK23" s="53">
        <f t="shared" ca="1" si="8"/>
        <v>0</v>
      </c>
      <c r="CL23" s="53">
        <f t="shared" ca="1" si="8"/>
        <v>0</v>
      </c>
      <c r="CM23" s="53">
        <f t="shared" ca="1" si="8"/>
        <v>0</v>
      </c>
      <c r="CN23" s="53">
        <f t="shared" ca="1" si="8"/>
        <v>0</v>
      </c>
      <c r="CO23" s="53">
        <f t="shared" ca="1" si="8"/>
        <v>0</v>
      </c>
      <c r="CP23" s="53">
        <f t="shared" ca="1" si="8"/>
        <v>0</v>
      </c>
      <c r="CQ23" s="53">
        <f t="shared" ca="1" si="8"/>
        <v>0</v>
      </c>
      <c r="CR23" s="53">
        <f t="shared" ca="1" si="8"/>
        <v>0</v>
      </c>
      <c r="CS23" s="53">
        <f t="shared" ca="1" si="8"/>
        <v>0</v>
      </c>
      <c r="CT23" s="53">
        <f t="shared" ca="1" si="8"/>
        <v>0</v>
      </c>
      <c r="CU23" s="53">
        <f t="shared" ca="1" si="8"/>
        <v>0</v>
      </c>
      <c r="CV23" s="53">
        <f t="shared" ca="1" si="8"/>
        <v>0</v>
      </c>
      <c r="CW23" s="53">
        <f t="shared" ca="1" si="8"/>
        <v>0</v>
      </c>
      <c r="CX23" s="53">
        <f t="shared" ca="1" si="8"/>
        <v>0</v>
      </c>
      <c r="CY23" s="53">
        <f t="shared" ca="1" si="8"/>
        <v>0</v>
      </c>
      <c r="CZ23" s="53">
        <f t="shared" ca="1" si="8"/>
        <v>0</v>
      </c>
      <c r="DA23" s="53">
        <f t="shared" ca="1" si="8"/>
        <v>0</v>
      </c>
      <c r="DB23" s="53">
        <f t="shared" ca="1" si="8"/>
        <v>0</v>
      </c>
      <c r="DC23" s="53">
        <f t="shared" ca="1" si="8"/>
        <v>0</v>
      </c>
      <c r="DD23" s="53">
        <f t="shared" ca="1" si="8"/>
        <v>0</v>
      </c>
      <c r="DE23" s="53">
        <f t="shared" ca="1" si="8"/>
        <v>0</v>
      </c>
      <c r="DF23" s="53">
        <f t="shared" ca="1" si="8"/>
        <v>0</v>
      </c>
      <c r="DG23" s="53">
        <f t="shared" ref="DG23:DV23" ca="1" si="9">DG22-DG21</f>
        <v>0</v>
      </c>
      <c r="DH23" s="53">
        <f t="shared" ca="1" si="9"/>
        <v>0</v>
      </c>
      <c r="DI23" s="53">
        <f t="shared" ca="1" si="9"/>
        <v>0</v>
      </c>
      <c r="DJ23" s="53">
        <f t="shared" ca="1" si="9"/>
        <v>0</v>
      </c>
      <c r="DK23" s="53">
        <f t="shared" ca="1" si="9"/>
        <v>0</v>
      </c>
      <c r="DL23" s="53">
        <f t="shared" ca="1" si="9"/>
        <v>0</v>
      </c>
      <c r="DM23" s="53">
        <f t="shared" ca="1" si="9"/>
        <v>0</v>
      </c>
      <c r="DN23" s="53">
        <f t="shared" ca="1" si="9"/>
        <v>0</v>
      </c>
      <c r="DO23" s="53">
        <f t="shared" ca="1" si="9"/>
        <v>0</v>
      </c>
      <c r="DP23" s="53">
        <f t="shared" ca="1" si="9"/>
        <v>0</v>
      </c>
      <c r="DQ23" s="53">
        <f t="shared" ca="1" si="9"/>
        <v>0</v>
      </c>
      <c r="DR23" s="53">
        <f t="shared" ca="1" si="9"/>
        <v>0</v>
      </c>
      <c r="DS23" s="53">
        <f t="shared" ca="1" si="9"/>
        <v>0</v>
      </c>
      <c r="DT23" s="53">
        <f t="shared" ca="1" si="9"/>
        <v>0</v>
      </c>
      <c r="DU23" s="53">
        <f t="shared" ca="1" si="9"/>
        <v>0</v>
      </c>
      <c r="DV23" s="53">
        <f t="shared" ca="1" si="9"/>
        <v>0</v>
      </c>
      <c r="DW23" s="53"/>
      <c r="DX23" s="162">
        <f ca="1">SUM(G23:DW23)</f>
        <v>0</v>
      </c>
    </row>
    <row r="24" spans="1:128" x14ac:dyDescent="0.2">
      <c r="A24" t="str">
        <f ca="1">Language!A$1545</f>
        <v>Отклонения (относительные)</v>
      </c>
      <c r="C24" s="17" t="s">
        <v>1</v>
      </c>
      <c r="E24" s="6" t="s">
        <v>696</v>
      </c>
      <c r="G24" s="81">
        <f t="shared" ref="G24:N24" ca="1" si="10">IFERROR(G23/G21,"-")</f>
        <v>0</v>
      </c>
      <c r="H24" s="81">
        <f t="shared" ca="1" si="10"/>
        <v>0</v>
      </c>
      <c r="I24" s="81">
        <f t="shared" ca="1" si="10"/>
        <v>0</v>
      </c>
      <c r="J24" s="81">
        <f t="shared" ca="1" si="10"/>
        <v>0</v>
      </c>
      <c r="K24" s="81">
        <f t="shared" ca="1" si="10"/>
        <v>0</v>
      </c>
      <c r="L24" s="81">
        <f t="shared" ca="1" si="10"/>
        <v>0</v>
      </c>
      <c r="M24" s="81">
        <f t="shared" ca="1" si="10"/>
        <v>0</v>
      </c>
      <c r="N24" s="81">
        <f t="shared" ca="1" si="10"/>
        <v>0</v>
      </c>
      <c r="O24" s="81">
        <f t="shared" ref="O24:AT24" ca="1" si="11">IFERROR(O23/O21,"-")</f>
        <v>0</v>
      </c>
      <c r="P24" s="81">
        <f t="shared" ca="1" si="11"/>
        <v>0</v>
      </c>
      <c r="Q24" s="81">
        <f t="shared" ca="1" si="11"/>
        <v>0</v>
      </c>
      <c r="R24" s="81">
        <f t="shared" ca="1" si="11"/>
        <v>0</v>
      </c>
      <c r="S24" s="81">
        <f t="shared" ca="1" si="11"/>
        <v>0</v>
      </c>
      <c r="T24" s="81">
        <f t="shared" ca="1" si="11"/>
        <v>0</v>
      </c>
      <c r="U24" s="81">
        <f t="shared" ca="1" si="11"/>
        <v>0</v>
      </c>
      <c r="V24" s="81">
        <f t="shared" ca="1" si="11"/>
        <v>0</v>
      </c>
      <c r="W24" s="81">
        <f t="shared" ca="1" si="11"/>
        <v>0</v>
      </c>
      <c r="X24" s="81">
        <f t="shared" ca="1" si="11"/>
        <v>0</v>
      </c>
      <c r="Y24" s="81">
        <f t="shared" ca="1" si="11"/>
        <v>0</v>
      </c>
      <c r="Z24" s="81">
        <f t="shared" ca="1" si="11"/>
        <v>0</v>
      </c>
      <c r="AA24" s="81">
        <f t="shared" ca="1" si="11"/>
        <v>0</v>
      </c>
      <c r="AB24" s="81">
        <f t="shared" ca="1" si="11"/>
        <v>0</v>
      </c>
      <c r="AC24" s="81">
        <f t="shared" ca="1" si="11"/>
        <v>0</v>
      </c>
      <c r="AD24" s="81">
        <f t="shared" ca="1" si="11"/>
        <v>0</v>
      </c>
      <c r="AE24" s="81">
        <f t="shared" ca="1" si="11"/>
        <v>0</v>
      </c>
      <c r="AF24" s="81">
        <f t="shared" ca="1" si="11"/>
        <v>0</v>
      </c>
      <c r="AG24" s="81">
        <f t="shared" ca="1" si="11"/>
        <v>0</v>
      </c>
      <c r="AH24" s="81">
        <f t="shared" ca="1" si="11"/>
        <v>0</v>
      </c>
      <c r="AI24" s="81">
        <f t="shared" ca="1" si="11"/>
        <v>0</v>
      </c>
      <c r="AJ24" s="81">
        <f t="shared" ca="1" si="11"/>
        <v>0</v>
      </c>
      <c r="AK24" s="81">
        <f t="shared" ca="1" si="11"/>
        <v>0</v>
      </c>
      <c r="AL24" s="81">
        <f t="shared" ca="1" si="11"/>
        <v>0</v>
      </c>
      <c r="AM24" s="81">
        <f t="shared" ca="1" si="11"/>
        <v>0</v>
      </c>
      <c r="AN24" s="81">
        <f t="shared" ca="1" si="11"/>
        <v>0</v>
      </c>
      <c r="AO24" s="81">
        <f t="shared" ca="1" si="11"/>
        <v>0</v>
      </c>
      <c r="AP24" s="81">
        <f t="shared" ca="1" si="11"/>
        <v>0</v>
      </c>
      <c r="AQ24" s="81">
        <f t="shared" ca="1" si="11"/>
        <v>0</v>
      </c>
      <c r="AR24" s="81">
        <f t="shared" ca="1" si="11"/>
        <v>0</v>
      </c>
      <c r="AS24" s="81">
        <f t="shared" ca="1" si="11"/>
        <v>0</v>
      </c>
      <c r="AT24" s="81">
        <f t="shared" ca="1" si="11"/>
        <v>0</v>
      </c>
      <c r="AU24" s="81">
        <f t="shared" ref="AU24:BZ24" ca="1" si="12">IFERROR(AU23/AU21,"-")</f>
        <v>0</v>
      </c>
      <c r="AV24" s="81">
        <f t="shared" ca="1" si="12"/>
        <v>0</v>
      </c>
      <c r="AW24" s="81">
        <f t="shared" ca="1" si="12"/>
        <v>0</v>
      </c>
      <c r="AX24" s="81">
        <f t="shared" ca="1" si="12"/>
        <v>0</v>
      </c>
      <c r="AY24" s="81">
        <f t="shared" ca="1" si="12"/>
        <v>0</v>
      </c>
      <c r="AZ24" s="81">
        <f t="shared" ca="1" si="12"/>
        <v>0</v>
      </c>
      <c r="BA24" s="81">
        <f t="shared" ca="1" si="12"/>
        <v>0</v>
      </c>
      <c r="BB24" s="81">
        <f t="shared" ca="1" si="12"/>
        <v>0</v>
      </c>
      <c r="BC24" s="81">
        <f t="shared" ca="1" si="12"/>
        <v>0</v>
      </c>
      <c r="BD24" s="81">
        <f t="shared" ca="1" si="12"/>
        <v>0</v>
      </c>
      <c r="BE24" s="81">
        <f t="shared" ca="1" si="12"/>
        <v>0</v>
      </c>
      <c r="BF24" s="81">
        <f t="shared" ca="1" si="12"/>
        <v>0</v>
      </c>
      <c r="BG24" s="81">
        <f t="shared" ca="1" si="12"/>
        <v>0</v>
      </c>
      <c r="BH24" s="81">
        <f t="shared" ca="1" si="12"/>
        <v>0</v>
      </c>
      <c r="BI24" s="81">
        <f t="shared" ca="1" si="12"/>
        <v>0</v>
      </c>
      <c r="BJ24" s="81">
        <f t="shared" ca="1" si="12"/>
        <v>0</v>
      </c>
      <c r="BK24" s="81">
        <f t="shared" ca="1" si="12"/>
        <v>0</v>
      </c>
      <c r="BL24" s="81">
        <f t="shared" ca="1" si="12"/>
        <v>0</v>
      </c>
      <c r="BM24" s="81">
        <f t="shared" ca="1" si="12"/>
        <v>0</v>
      </c>
      <c r="BN24" s="81">
        <f t="shared" ca="1" si="12"/>
        <v>0</v>
      </c>
      <c r="BO24" s="81">
        <f t="shared" ca="1" si="12"/>
        <v>0</v>
      </c>
      <c r="BP24" s="81">
        <f t="shared" ca="1" si="12"/>
        <v>0</v>
      </c>
      <c r="BQ24" s="81">
        <f t="shared" ca="1" si="12"/>
        <v>0</v>
      </c>
      <c r="BR24" s="81">
        <f t="shared" ca="1" si="12"/>
        <v>0</v>
      </c>
      <c r="BS24" s="81">
        <f t="shared" ca="1" si="12"/>
        <v>0</v>
      </c>
      <c r="BT24" s="81">
        <f t="shared" ca="1" si="12"/>
        <v>0</v>
      </c>
      <c r="BU24" s="81">
        <f t="shared" ca="1" si="12"/>
        <v>0</v>
      </c>
      <c r="BV24" s="81">
        <f t="shared" ca="1" si="12"/>
        <v>0</v>
      </c>
      <c r="BW24" s="81">
        <f t="shared" ca="1" si="12"/>
        <v>0</v>
      </c>
      <c r="BX24" s="81">
        <f t="shared" ca="1" si="12"/>
        <v>0</v>
      </c>
      <c r="BY24" s="81">
        <f t="shared" ca="1" si="12"/>
        <v>0</v>
      </c>
      <c r="BZ24" s="81">
        <f t="shared" ca="1" si="12"/>
        <v>0</v>
      </c>
      <c r="CA24" s="81">
        <f t="shared" ref="CA24:DF24" ca="1" si="13">IFERROR(CA23/CA21,"-")</f>
        <v>0</v>
      </c>
      <c r="CB24" s="81">
        <f t="shared" ca="1" si="13"/>
        <v>0</v>
      </c>
      <c r="CC24" s="81">
        <f t="shared" ca="1" si="13"/>
        <v>0</v>
      </c>
      <c r="CD24" s="81">
        <f t="shared" ca="1" si="13"/>
        <v>0</v>
      </c>
      <c r="CE24" s="81">
        <f t="shared" ca="1" si="13"/>
        <v>0</v>
      </c>
      <c r="CF24" s="81">
        <f t="shared" ca="1" si="13"/>
        <v>0</v>
      </c>
      <c r="CG24" s="81">
        <f t="shared" ca="1" si="13"/>
        <v>0</v>
      </c>
      <c r="CH24" s="81">
        <f t="shared" ca="1" si="13"/>
        <v>0</v>
      </c>
      <c r="CI24" s="81">
        <f t="shared" ca="1" si="13"/>
        <v>0</v>
      </c>
      <c r="CJ24" s="81">
        <f t="shared" ca="1" si="13"/>
        <v>0</v>
      </c>
      <c r="CK24" s="81">
        <f t="shared" ca="1" si="13"/>
        <v>0</v>
      </c>
      <c r="CL24" s="81">
        <f t="shared" ca="1" si="13"/>
        <v>0</v>
      </c>
      <c r="CM24" s="81">
        <f t="shared" ca="1" si="13"/>
        <v>0</v>
      </c>
      <c r="CN24" s="81">
        <f t="shared" ca="1" si="13"/>
        <v>0</v>
      </c>
      <c r="CO24" s="81">
        <f t="shared" ca="1" si="13"/>
        <v>0</v>
      </c>
      <c r="CP24" s="81">
        <f t="shared" ca="1" si="13"/>
        <v>0</v>
      </c>
      <c r="CQ24" s="81">
        <f t="shared" ca="1" si="13"/>
        <v>0</v>
      </c>
      <c r="CR24" s="81">
        <f t="shared" ca="1" si="13"/>
        <v>0</v>
      </c>
      <c r="CS24" s="81">
        <f t="shared" ca="1" si="13"/>
        <v>0</v>
      </c>
      <c r="CT24" s="81">
        <f t="shared" ca="1" si="13"/>
        <v>0</v>
      </c>
      <c r="CU24" s="81">
        <f t="shared" ca="1" si="13"/>
        <v>0</v>
      </c>
      <c r="CV24" s="81">
        <f t="shared" ca="1" si="13"/>
        <v>0</v>
      </c>
      <c r="CW24" s="81">
        <f t="shared" ca="1" si="13"/>
        <v>0</v>
      </c>
      <c r="CX24" s="81">
        <f t="shared" ca="1" si="13"/>
        <v>0</v>
      </c>
      <c r="CY24" s="81">
        <f t="shared" ca="1" si="13"/>
        <v>0</v>
      </c>
      <c r="CZ24" s="81">
        <f t="shared" ca="1" si="13"/>
        <v>0</v>
      </c>
      <c r="DA24" s="81">
        <f t="shared" ca="1" si="13"/>
        <v>0</v>
      </c>
      <c r="DB24" s="81">
        <f t="shared" ca="1" si="13"/>
        <v>0</v>
      </c>
      <c r="DC24" s="81">
        <f t="shared" ca="1" si="13"/>
        <v>0</v>
      </c>
      <c r="DD24" s="81">
        <f t="shared" ca="1" si="13"/>
        <v>0</v>
      </c>
      <c r="DE24" s="81">
        <f t="shared" ca="1" si="13"/>
        <v>0</v>
      </c>
      <c r="DF24" s="81">
        <f t="shared" ca="1" si="13"/>
        <v>0</v>
      </c>
      <c r="DG24" s="81">
        <f t="shared" ref="DG24:DV24" ca="1" si="14">IFERROR(DG23/DG21,"-")</f>
        <v>0</v>
      </c>
      <c r="DH24" s="81">
        <f t="shared" ca="1" si="14"/>
        <v>0</v>
      </c>
      <c r="DI24" s="81">
        <f t="shared" ca="1" si="14"/>
        <v>0</v>
      </c>
      <c r="DJ24" s="81">
        <f t="shared" ca="1" si="14"/>
        <v>0</v>
      </c>
      <c r="DK24" s="81">
        <f t="shared" ca="1" si="14"/>
        <v>0</v>
      </c>
      <c r="DL24" s="81">
        <f t="shared" ca="1" si="14"/>
        <v>0</v>
      </c>
      <c r="DM24" s="81">
        <f t="shared" ca="1" si="14"/>
        <v>0</v>
      </c>
      <c r="DN24" s="81">
        <f t="shared" ca="1" si="14"/>
        <v>0</v>
      </c>
      <c r="DO24" s="81">
        <f t="shared" ca="1" si="14"/>
        <v>0</v>
      </c>
      <c r="DP24" s="81">
        <f t="shared" ca="1" si="14"/>
        <v>0</v>
      </c>
      <c r="DQ24" s="81">
        <f t="shared" ca="1" si="14"/>
        <v>0</v>
      </c>
      <c r="DR24" s="81">
        <f t="shared" ca="1" si="14"/>
        <v>0</v>
      </c>
      <c r="DS24" s="81">
        <f t="shared" ca="1" si="14"/>
        <v>0</v>
      </c>
      <c r="DT24" s="81">
        <f t="shared" ca="1" si="14"/>
        <v>0</v>
      </c>
      <c r="DU24" s="81">
        <f t="shared" ca="1" si="14"/>
        <v>0</v>
      </c>
      <c r="DV24" s="81">
        <f t="shared" ca="1" si="14"/>
        <v>0</v>
      </c>
      <c r="DX24" s="236">
        <f ca="1">IFERROR(AVERAGE(G24:DW24),"-")</f>
        <v>0</v>
      </c>
    </row>
    <row r="25" spans="1:128" x14ac:dyDescent="0.2">
      <c r="F25" s="6" t="s">
        <v>2961</v>
      </c>
    </row>
    <row r="26" spans="1:128" x14ac:dyDescent="0.2">
      <c r="A26" s="234" t="str">
        <f ca="1">Language!A1241</f>
        <v>Чистая прибыль (убыток)</v>
      </c>
      <c r="B26" s="53"/>
      <c r="C26" s="46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</row>
    <row r="27" spans="1:128" x14ac:dyDescent="0.2">
      <c r="A27" t="str">
        <f ca="1">Language!A$1542</f>
        <v>План</v>
      </c>
      <c r="B27" s="53"/>
      <c r="C27" s="46" t="str">
        <f ca="1">Параметры!$C$70</f>
        <v>тыс. руб.</v>
      </c>
      <c r="E27" s="6" t="s">
        <v>693</v>
      </c>
      <c r="G27" s="186">
        <f ca="1">Отчеты!G30</f>
        <v>-1490.9000000000015</v>
      </c>
      <c r="H27" s="186">
        <f ca="1">Отчеты!H30</f>
        <v>-847.66587914705303</v>
      </c>
      <c r="I27" s="186">
        <f ca="1">Отчеты!I30</f>
        <v>5883.0176459695267</v>
      </c>
      <c r="J27" s="186">
        <f ca="1">Отчеты!J30</f>
        <v>12924.912457984608</v>
      </c>
      <c r="K27" s="186">
        <f ca="1">Отчеты!K30</f>
        <v>19437.40215183601</v>
      </c>
      <c r="L27" s="186">
        <f ca="1">Отчеты!L30</f>
        <v>19664.675237620642</v>
      </c>
      <c r="M27" s="186">
        <f ca="1">Отчеты!M30</f>
        <v>20072.477142911346</v>
      </c>
      <c r="N27" s="186">
        <f ca="1">Отчеты!N30</f>
        <v>20801.310565149011</v>
      </c>
      <c r="O27" s="186">
        <f ca="1">Отчеты!O30</f>
        <v>36556.959997727972</v>
      </c>
      <c r="P27" s="186">
        <f ca="1">Отчеты!P30</f>
        <v>36930.177455945159</v>
      </c>
      <c r="Q27" s="186">
        <f ca="1">Отчеты!Q30</f>
        <v>37893.44570983389</v>
      </c>
      <c r="R27" s="186">
        <f ca="1">Отчеты!R30</f>
        <v>38114.771831574501</v>
      </c>
      <c r="S27" s="186">
        <f ca="1">Отчеты!S30</f>
        <v>37977.562933333305</v>
      </c>
      <c r="T27" s="186">
        <f ca="1">Отчеты!T30</f>
        <v>38194.626167492825</v>
      </c>
      <c r="U27" s="186">
        <f ca="1">Отчеты!U30</f>
        <v>40137.368726874542</v>
      </c>
      <c r="V27" s="186">
        <f ca="1">Отчеты!V30</f>
        <v>24215.83245649144</v>
      </c>
      <c r="W27" s="186">
        <f ca="1">Отчеты!W30</f>
        <v>24354.63889372136</v>
      </c>
      <c r="X27" s="186">
        <f ca="1">Отчеты!X30</f>
        <v>24494.230162729262</v>
      </c>
      <c r="Y27" s="186">
        <f ca="1">Отчеты!Y30</f>
        <v>24634.610701065445</v>
      </c>
      <c r="Z27" s="186">
        <f ca="1">Отчеты!Z30</f>
        <v>25266.250210849768</v>
      </c>
      <c r="AA27" s="186">
        <f ca="1">Отчеты!AA30</f>
        <v>41529.897864235441</v>
      </c>
      <c r="AB27" s="186">
        <f ca="1">Отчеты!AB30</f>
        <v>41766.600544527457</v>
      </c>
      <c r="AC27" s="186">
        <f ca="1">Отчеты!AC30</f>
        <v>42004.974909522993</v>
      </c>
      <c r="AD27" s="186">
        <f ca="1">Отчеты!AD30</f>
        <v>42244.361859783363</v>
      </c>
      <c r="AE27" s="186">
        <f ca="1">Отчеты!AE30</f>
        <v>42485.102338667355</v>
      </c>
      <c r="AF27" s="186">
        <f ca="1">Отчеты!AF30</f>
        <v>42727.203999218051</v>
      </c>
      <c r="AG27" s="186">
        <f ca="1">Отчеты!AG30</f>
        <v>42970.674537755389</v>
      </c>
      <c r="AH27" s="186">
        <f ca="1">Отчеты!AH30</f>
        <v>25934.630728447359</v>
      </c>
      <c r="AI27" s="186">
        <f ca="1">Отчеты!AI30</f>
        <v>26083.153616281539</v>
      </c>
      <c r="AJ27" s="186">
        <f ca="1">Отчеты!AJ30</f>
        <v>26232.516274119924</v>
      </c>
      <c r="AK27" s="186">
        <f ca="1">Отчеты!AK30</f>
        <v>26382.723450141133</v>
      </c>
      <c r="AL27" s="186">
        <f ca="1">Отчеты!AL30</f>
        <v>27058.577725608524</v>
      </c>
      <c r="AM27" s="186">
        <f ca="1">Отчеты!AM30</f>
        <v>44460.680714732618</v>
      </c>
      <c r="AN27" s="186">
        <f ca="1">Отчеты!AN30</f>
        <v>44713.952582645157</v>
      </c>
      <c r="AO27" s="186">
        <f ca="1">Отчеты!AO30</f>
        <v>44968.656486520616</v>
      </c>
      <c r="AP27" s="186">
        <f ca="1">Отчеты!AP30</f>
        <v>45224.800523303747</v>
      </c>
      <c r="AQ27" s="186">
        <f ca="1">Отчеты!AQ30</f>
        <v>45482.392835703642</v>
      </c>
      <c r="AR27" s="186">
        <f ca="1">Отчеты!AR30</f>
        <v>45741.441612498813</v>
      </c>
      <c r="AS27" s="186">
        <f ca="1">Отчеты!AS30</f>
        <v>46001.955088730087</v>
      </c>
      <c r="AT27" s="186">
        <f ca="1">Отчеты!AT30</f>
        <v>27773.388212768856</v>
      </c>
      <c r="AU27" s="186">
        <f ca="1">Отчеты!AU30</f>
        <v>27932.307702755312</v>
      </c>
      <c r="AV27" s="186">
        <f ca="1">Отчеты!AV30</f>
        <v>28092.125746641588</v>
      </c>
      <c r="AW27" s="186">
        <f ca="1">Отчеты!AW30</f>
        <v>28252.847424983433</v>
      </c>
      <c r="AX27" s="186">
        <f ca="1">Отчеты!AX30</f>
        <v>28976.011499734384</v>
      </c>
      <c r="AY27" s="186">
        <f ca="1">Отчеты!AY30</f>
        <v>47596.261698096452</v>
      </c>
      <c r="AZ27" s="186">
        <f ca="1">Отчеты!AZ30</f>
        <v>47867.262596765111</v>
      </c>
      <c r="BA27" s="186">
        <f ca="1">Отчеты!BA30</f>
        <v>48139.795773911974</v>
      </c>
      <c r="BB27" s="186">
        <f ca="1">Отчеты!BB30</f>
        <v>48413.869893266819</v>
      </c>
      <c r="BC27" s="186">
        <f ca="1">Отчеты!BC30</f>
        <v>48689.493667540948</v>
      </c>
      <c r="BD27" s="186">
        <f ca="1">Отчеты!BD30</f>
        <v>48966.675858702511</v>
      </c>
      <c r="BE27" s="186">
        <f ca="1">Отчеты!BE30</f>
        <v>49245.425278274677</v>
      </c>
      <c r="BF27" s="186">
        <f ca="1">Отчеты!BF30</f>
        <v>29740.858720997629</v>
      </c>
      <c r="BG27" s="186">
        <f ca="1">Отчеты!BG30</f>
        <v>29910.902575281601</v>
      </c>
      <c r="BH27" s="186">
        <f ca="1">Отчеты!BH30</f>
        <v>30081.907882242864</v>
      </c>
      <c r="BI27" s="186">
        <f ca="1">Отчеты!BI30</f>
        <v>30253.880078065762</v>
      </c>
      <c r="BJ27" s="186">
        <f ca="1">Отчеты!BJ30</f>
        <v>31027.665638049173</v>
      </c>
      <c r="BK27" s="186">
        <f ca="1">Отчеты!BK30</f>
        <v>50951.333350298089</v>
      </c>
      <c r="BL27" s="186">
        <f ca="1">Отчеты!BL30</f>
        <v>51241.304311871965</v>
      </c>
      <c r="BM27" s="186">
        <f ca="1">Отчеты!BM30</f>
        <v>51532.914811419207</v>
      </c>
      <c r="BN27" s="186">
        <f ca="1">Отчеты!BN30</f>
        <v>51826.174119127361</v>
      </c>
      <c r="BO27" s="186">
        <f ca="1">Отчеты!BO30</f>
        <v>52121.091557600521</v>
      </c>
      <c r="BP27" s="186">
        <f ca="1">Отчеты!BP30</f>
        <v>52417.676502146591</v>
      </c>
      <c r="BQ27" s="186">
        <f ca="1">Отчеты!BQ30</f>
        <v>52715.938381091823</v>
      </c>
      <c r="BR27" s="186">
        <f ca="1">Отчеты!BR30</f>
        <v>31846.052164797857</v>
      </c>
      <c r="BS27" s="186">
        <f ca="1">Отчеты!BS30</f>
        <v>32027.999088884651</v>
      </c>
      <c r="BT27" s="186">
        <f ca="1">Отчеты!BT30</f>
        <v>32210.974767330034</v>
      </c>
      <c r="BU27" s="186">
        <f ca="1">Отчеты!BU30</f>
        <v>32394.985016866656</v>
      </c>
      <c r="BV27" s="186">
        <f ca="1">Отчеты!BV30</f>
        <v>33222.935566043016</v>
      </c>
      <c r="BW27" s="186">
        <f ca="1">Отчеты!BW30</f>
        <v>54541.260018150802</v>
      </c>
      <c r="BX27" s="186">
        <f ca="1">Отчеты!BX30</f>
        <v>54851.528947037819</v>
      </c>
      <c r="BY27" s="186">
        <f ca="1">Отчеты!BY30</f>
        <v>55163.552181548926</v>
      </c>
      <c r="BZ27" s="186">
        <f ca="1">Отчеты!BZ30</f>
        <v>55477.339640801263</v>
      </c>
      <c r="CA27" s="186">
        <f ca="1">Отчеты!CA30</f>
        <v>55792.901299968958</v>
      </c>
      <c r="CB27" s="186">
        <f ca="1">Отчеты!CB30</f>
        <v>56110.247190630223</v>
      </c>
      <c r="CC27" s="186">
        <f ca="1">Отчеты!CC30</f>
        <v>56429.387401098538</v>
      </c>
      <c r="CD27" s="186">
        <f ca="1">Отчеты!CD30</f>
        <v>34098.609149667405</v>
      </c>
      <c r="CE27" s="186">
        <f ca="1">Отчеты!CE30</f>
        <v>34293.292358439961</v>
      </c>
      <c r="CF27" s="186">
        <f ca="1">Отчеты!CF30</f>
        <v>34489.076334376536</v>
      </c>
      <c r="CG27" s="186">
        <f ca="1">Отчеты!CG30</f>
        <v>34685.967301377554</v>
      </c>
      <c r="CH27" s="186">
        <f ca="1">Отчеты!CH30</f>
        <v>35571.874389002689</v>
      </c>
      <c r="CI27" s="186">
        <f ca="1">Отчеты!CI30</f>
        <v>58382.481552754703</v>
      </c>
      <c r="CJ27" s="186">
        <f ca="1">Отчеты!CJ30</f>
        <v>58714.469306660685</v>
      </c>
      <c r="CK27" s="186">
        <f ca="1">Отчеты!CK30</f>
        <v>59048.334167599911</v>
      </c>
      <c r="CL27" s="186">
        <f ca="1">Отчеты!CL30</f>
        <v>59384.086748990776</v>
      </c>
      <c r="CM27" s="186">
        <f ca="1">Отчеты!CM30</f>
        <v>59721.737724297018</v>
      </c>
      <c r="CN27" s="186">
        <f ca="1">Отчеты!CN30</f>
        <v>60061.29782730779</v>
      </c>
      <c r="CO27" s="186">
        <f ca="1">Отчеты!CO30</f>
        <v>60402.777852508843</v>
      </c>
      <c r="CP27" s="186">
        <f ca="1">Отчеты!CP30</f>
        <v>36508.845123483705</v>
      </c>
      <c r="CQ27" s="186">
        <f ca="1">Отчеты!CQ30</f>
        <v>36717.156156861289</v>
      </c>
      <c r="CR27" s="186">
        <f ca="1">Отчеты!CR30</f>
        <v>36926.645011116365</v>
      </c>
      <c r="CS27" s="186">
        <f ca="1">Отчеты!CS30</f>
        <v>37137.318345807427</v>
      </c>
      <c r="CT27" s="186">
        <f ca="1">Отчеты!CT30</f>
        <v>38085.238929563347</v>
      </c>
      <c r="CU27" s="186">
        <f ca="1">Отчеты!CU30</f>
        <v>62492.588594783956</v>
      </c>
      <c r="CV27" s="186">
        <f ca="1">Отчеты!CV30</f>
        <v>62847.815491457281</v>
      </c>
      <c r="CW27" s="186">
        <f ca="1">Отчеты!CW30</f>
        <v>63205.050892658961</v>
      </c>
      <c r="CX27" s="186">
        <f ca="1">Отчеты!CX30</f>
        <v>63564.30615475661</v>
      </c>
      <c r="CY27" s="186">
        <f ca="1">Отчеты!CY30</f>
        <v>63925.592698331267</v>
      </c>
      <c r="CZ27" s="186">
        <f ca="1">Отчеты!CZ30</f>
        <v>64288.922008546899</v>
      </c>
      <c r="DA27" s="186">
        <f ca="1">Отчеты!DA30</f>
        <v>64654.305635523786</v>
      </c>
      <c r="DB27" s="186">
        <f ca="1">Отчеты!DB30</f>
        <v>39087.797615451716</v>
      </c>
      <c r="DC27" s="186">
        <f ca="1">Отчеты!DC30</f>
        <v>39310.690421184045</v>
      </c>
      <c r="DD27" s="186">
        <f ca="1">Отчеты!DD30</f>
        <v>39534.843495224792</v>
      </c>
      <c r="DE27" s="186">
        <f ca="1">Отчеты!DE30</f>
        <v>39760.263963344405</v>
      </c>
      <c r="DF27" s="186">
        <f ca="1">Отчеты!DF30</f>
        <v>40774.538987969383</v>
      </c>
      <c r="DG27" s="186">
        <f ca="1">Отчеты!DG30</f>
        <v>66890.403129760918</v>
      </c>
      <c r="DH27" s="186">
        <f ca="1">Отчеты!DH30</f>
        <v>67270.495909201883</v>
      </c>
      <c r="DI27" s="186">
        <f ca="1">Отчеты!DI30</f>
        <v>67652.737788478451</v>
      </c>
      <c r="DJ27" s="186">
        <f ca="1">Отчеты!DJ30</f>
        <v>68037.140918919657</v>
      </c>
      <c r="DK27" s="186">
        <f ca="1">Отчеты!DK30</f>
        <v>68423.717520541759</v>
      </c>
      <c r="DL27" s="186">
        <f ca="1">Отчеты!DL30</f>
        <v>68812.479882490734</v>
      </c>
      <c r="DM27" s="186">
        <f ca="1">Отчеты!DM30</f>
        <v>69203.440363337402</v>
      </c>
      <c r="DN27" s="186">
        <f ca="1">Отчеты!DN30</f>
        <v>41847.276781873152</v>
      </c>
      <c r="DO27" s="186">
        <f ca="1">Отчеты!DO30</f>
        <v>42085.772083993987</v>
      </c>
      <c r="DP27" s="186">
        <f ca="1">Отчеты!DP30</f>
        <v>42325.615873227172</v>
      </c>
      <c r="DQ27" s="186">
        <f ca="1">Отчеты!DQ30</f>
        <v>42566.815774120929</v>
      </c>
      <c r="DR27" s="186">
        <f ca="1">Отчеты!DR30</f>
        <v>43652.090050454601</v>
      </c>
      <c r="DS27" s="186">
        <f ca="1">Отчеты!DS30</f>
        <v>71596.064682164957</v>
      </c>
      <c r="DT27" s="186">
        <f ca="1">Отчеты!DT30</f>
        <v>72002.763956178926</v>
      </c>
      <c r="DU27" s="186">
        <f ca="1">Отчеты!DU30</f>
        <v>72411.762767005392</v>
      </c>
      <c r="DV27" s="186">
        <f ca="1">Отчеты!DV30</f>
        <v>72823.074116577482</v>
      </c>
      <c r="DW27" s="186"/>
      <c r="DX27" s="162">
        <f ca="1">SUM(G27:DW27)</f>
        <v>5168343.8546645762</v>
      </c>
    </row>
    <row r="28" spans="1:128" x14ac:dyDescent="0.2">
      <c r="A28" t="str">
        <f ca="1">Language!A$1543</f>
        <v>Факт</v>
      </c>
      <c r="B28" s="53"/>
      <c r="C28" s="46" t="str">
        <f ca="1">Параметры!$C$70</f>
        <v>тыс. руб.</v>
      </c>
      <c r="E28" s="6" t="s">
        <v>693</v>
      </c>
      <c r="G28" s="186">
        <f t="shared" ref="G28:N28" ca="1" si="15">G8</f>
        <v>-1490.9000000000015</v>
      </c>
      <c r="H28" s="186">
        <f t="shared" ca="1" si="15"/>
        <v>-847.66587914705303</v>
      </c>
      <c r="I28" s="186">
        <f t="shared" ca="1" si="15"/>
        <v>5883.0176459695267</v>
      </c>
      <c r="J28" s="186">
        <f t="shared" ca="1" si="15"/>
        <v>12924.912457984608</v>
      </c>
      <c r="K28" s="186">
        <f t="shared" ca="1" si="15"/>
        <v>19437.40215183601</v>
      </c>
      <c r="L28" s="186">
        <f t="shared" ca="1" si="15"/>
        <v>19664.675237620642</v>
      </c>
      <c r="M28" s="186">
        <f t="shared" ca="1" si="15"/>
        <v>20072.477142911346</v>
      </c>
      <c r="N28" s="186">
        <f t="shared" ca="1" si="15"/>
        <v>20801.310565149011</v>
      </c>
      <c r="O28" s="186">
        <f t="shared" ref="O28:AT28" ca="1" si="16">O8</f>
        <v>36556.959997727972</v>
      </c>
      <c r="P28" s="186">
        <f t="shared" ca="1" si="16"/>
        <v>36930.177455945159</v>
      </c>
      <c r="Q28" s="186">
        <f t="shared" ca="1" si="16"/>
        <v>37893.44570983389</v>
      </c>
      <c r="R28" s="186">
        <f t="shared" ca="1" si="16"/>
        <v>38114.771831574501</v>
      </c>
      <c r="S28" s="186">
        <f t="shared" ca="1" si="16"/>
        <v>37977.562933333305</v>
      </c>
      <c r="T28" s="186">
        <f t="shared" ca="1" si="16"/>
        <v>38194.626167492825</v>
      </c>
      <c r="U28" s="186">
        <f t="shared" ca="1" si="16"/>
        <v>40137.368726874542</v>
      </c>
      <c r="V28" s="186">
        <f t="shared" ca="1" si="16"/>
        <v>24215.83245649144</v>
      </c>
      <c r="W28" s="186">
        <f t="shared" ca="1" si="16"/>
        <v>24354.63889372136</v>
      </c>
      <c r="X28" s="186">
        <f t="shared" ca="1" si="16"/>
        <v>24494.230162729262</v>
      </c>
      <c r="Y28" s="186">
        <f t="shared" ca="1" si="16"/>
        <v>24634.610701065445</v>
      </c>
      <c r="Z28" s="186">
        <f t="shared" ca="1" si="16"/>
        <v>25266.250210849768</v>
      </c>
      <c r="AA28" s="186">
        <f t="shared" ca="1" si="16"/>
        <v>41529.897864235441</v>
      </c>
      <c r="AB28" s="186">
        <f t="shared" ca="1" si="16"/>
        <v>41766.600544527457</v>
      </c>
      <c r="AC28" s="186">
        <f t="shared" ca="1" si="16"/>
        <v>42004.974909522993</v>
      </c>
      <c r="AD28" s="186">
        <f t="shared" ca="1" si="16"/>
        <v>42244.361859783363</v>
      </c>
      <c r="AE28" s="186">
        <f t="shared" ca="1" si="16"/>
        <v>42485.102338667355</v>
      </c>
      <c r="AF28" s="186">
        <f t="shared" ca="1" si="16"/>
        <v>42727.203999218051</v>
      </c>
      <c r="AG28" s="186">
        <f t="shared" ca="1" si="16"/>
        <v>42970.674537755389</v>
      </c>
      <c r="AH28" s="186">
        <f t="shared" ca="1" si="16"/>
        <v>25934.630728447359</v>
      </c>
      <c r="AI28" s="186">
        <f t="shared" ca="1" si="16"/>
        <v>26083.153616281539</v>
      </c>
      <c r="AJ28" s="186">
        <f t="shared" ca="1" si="16"/>
        <v>26232.516274119924</v>
      </c>
      <c r="AK28" s="186">
        <f t="shared" ca="1" si="16"/>
        <v>26382.723450141133</v>
      </c>
      <c r="AL28" s="186">
        <f t="shared" ca="1" si="16"/>
        <v>27058.577725608524</v>
      </c>
      <c r="AM28" s="186">
        <f t="shared" ca="1" si="16"/>
        <v>44460.680714732618</v>
      </c>
      <c r="AN28" s="186">
        <f t="shared" ca="1" si="16"/>
        <v>44713.952582645157</v>
      </c>
      <c r="AO28" s="186">
        <f t="shared" ca="1" si="16"/>
        <v>44968.656486520616</v>
      </c>
      <c r="AP28" s="186">
        <f t="shared" ca="1" si="16"/>
        <v>45224.800523303747</v>
      </c>
      <c r="AQ28" s="186">
        <f t="shared" ca="1" si="16"/>
        <v>45482.392835703642</v>
      </c>
      <c r="AR28" s="186">
        <f t="shared" ca="1" si="16"/>
        <v>45741.441612498813</v>
      </c>
      <c r="AS28" s="186">
        <f t="shared" ca="1" si="16"/>
        <v>46001.955088730087</v>
      </c>
      <c r="AT28" s="186">
        <f t="shared" ca="1" si="16"/>
        <v>27773.388212768856</v>
      </c>
      <c r="AU28" s="186">
        <f t="shared" ref="AU28:BZ28" ca="1" si="17">AU8</f>
        <v>27932.307702755312</v>
      </c>
      <c r="AV28" s="186">
        <f t="shared" ca="1" si="17"/>
        <v>28092.125746641588</v>
      </c>
      <c r="AW28" s="186">
        <f t="shared" ca="1" si="17"/>
        <v>28252.847424983433</v>
      </c>
      <c r="AX28" s="186">
        <f t="shared" ca="1" si="17"/>
        <v>28976.011499734384</v>
      </c>
      <c r="AY28" s="186">
        <f t="shared" ca="1" si="17"/>
        <v>47596.261698096452</v>
      </c>
      <c r="AZ28" s="186">
        <f t="shared" ca="1" si="17"/>
        <v>47867.262596765111</v>
      </c>
      <c r="BA28" s="186">
        <f t="shared" ca="1" si="17"/>
        <v>48139.795773911974</v>
      </c>
      <c r="BB28" s="186">
        <f t="shared" ca="1" si="17"/>
        <v>48413.869893266819</v>
      </c>
      <c r="BC28" s="186">
        <f t="shared" ca="1" si="17"/>
        <v>48689.493667540948</v>
      </c>
      <c r="BD28" s="186">
        <f t="shared" ca="1" si="17"/>
        <v>48966.675858702511</v>
      </c>
      <c r="BE28" s="186">
        <f t="shared" ca="1" si="17"/>
        <v>49245.425278274677</v>
      </c>
      <c r="BF28" s="186">
        <f t="shared" ca="1" si="17"/>
        <v>29740.858720997629</v>
      </c>
      <c r="BG28" s="186">
        <f t="shared" ca="1" si="17"/>
        <v>29910.902575281601</v>
      </c>
      <c r="BH28" s="186">
        <f t="shared" ca="1" si="17"/>
        <v>30081.907882242864</v>
      </c>
      <c r="BI28" s="186">
        <f t="shared" ca="1" si="17"/>
        <v>30253.880078065762</v>
      </c>
      <c r="BJ28" s="186">
        <f t="shared" ca="1" si="17"/>
        <v>31027.665638049173</v>
      </c>
      <c r="BK28" s="186">
        <f t="shared" ca="1" si="17"/>
        <v>50951.333350298089</v>
      </c>
      <c r="BL28" s="186">
        <f t="shared" ca="1" si="17"/>
        <v>51241.304311871965</v>
      </c>
      <c r="BM28" s="186">
        <f t="shared" ca="1" si="17"/>
        <v>51532.914811419207</v>
      </c>
      <c r="BN28" s="186">
        <f t="shared" ca="1" si="17"/>
        <v>51826.174119127361</v>
      </c>
      <c r="BO28" s="186">
        <f t="shared" ca="1" si="17"/>
        <v>52121.091557600521</v>
      </c>
      <c r="BP28" s="186">
        <f t="shared" ca="1" si="17"/>
        <v>52417.676502146591</v>
      </c>
      <c r="BQ28" s="186">
        <f t="shared" ca="1" si="17"/>
        <v>52715.938381091823</v>
      </c>
      <c r="BR28" s="186">
        <f t="shared" ca="1" si="17"/>
        <v>31846.052164797857</v>
      </c>
      <c r="BS28" s="186">
        <f t="shared" ca="1" si="17"/>
        <v>32027.999088884651</v>
      </c>
      <c r="BT28" s="186">
        <f t="shared" ca="1" si="17"/>
        <v>32210.974767330034</v>
      </c>
      <c r="BU28" s="186">
        <f t="shared" ca="1" si="17"/>
        <v>32394.985016866656</v>
      </c>
      <c r="BV28" s="186">
        <f t="shared" ca="1" si="17"/>
        <v>33222.935566043016</v>
      </c>
      <c r="BW28" s="186">
        <f t="shared" ca="1" si="17"/>
        <v>54541.260018150802</v>
      </c>
      <c r="BX28" s="186">
        <f t="shared" ca="1" si="17"/>
        <v>54851.528947037819</v>
      </c>
      <c r="BY28" s="186">
        <f t="shared" ca="1" si="17"/>
        <v>55163.552181548926</v>
      </c>
      <c r="BZ28" s="186">
        <f t="shared" ca="1" si="17"/>
        <v>55477.339640801263</v>
      </c>
      <c r="CA28" s="186">
        <f t="shared" ref="CA28:DF28" ca="1" si="18">CA8</f>
        <v>55792.901299968958</v>
      </c>
      <c r="CB28" s="186">
        <f t="shared" ca="1" si="18"/>
        <v>56110.247190630223</v>
      </c>
      <c r="CC28" s="186">
        <f t="shared" ca="1" si="18"/>
        <v>56429.387401098538</v>
      </c>
      <c r="CD28" s="186">
        <f t="shared" ca="1" si="18"/>
        <v>34098.609149667405</v>
      </c>
      <c r="CE28" s="186">
        <f t="shared" ca="1" si="18"/>
        <v>34293.292358439961</v>
      </c>
      <c r="CF28" s="186">
        <f t="shared" ca="1" si="18"/>
        <v>34489.076334376536</v>
      </c>
      <c r="CG28" s="186">
        <f t="shared" ca="1" si="18"/>
        <v>34685.967301377554</v>
      </c>
      <c r="CH28" s="186">
        <f t="shared" ca="1" si="18"/>
        <v>35571.874389002689</v>
      </c>
      <c r="CI28" s="186">
        <f t="shared" ca="1" si="18"/>
        <v>58382.481552754703</v>
      </c>
      <c r="CJ28" s="186">
        <f t="shared" ca="1" si="18"/>
        <v>58714.469306660685</v>
      </c>
      <c r="CK28" s="186">
        <f t="shared" ca="1" si="18"/>
        <v>59048.334167599911</v>
      </c>
      <c r="CL28" s="186">
        <f t="shared" ca="1" si="18"/>
        <v>59384.086748990776</v>
      </c>
      <c r="CM28" s="186">
        <f t="shared" ca="1" si="18"/>
        <v>59721.737724297018</v>
      </c>
      <c r="CN28" s="186">
        <f t="shared" ca="1" si="18"/>
        <v>60061.29782730779</v>
      </c>
      <c r="CO28" s="186">
        <f t="shared" ca="1" si="18"/>
        <v>60402.777852508843</v>
      </c>
      <c r="CP28" s="186">
        <f t="shared" ca="1" si="18"/>
        <v>36508.845123483705</v>
      </c>
      <c r="CQ28" s="186">
        <f t="shared" ca="1" si="18"/>
        <v>36717.156156861289</v>
      </c>
      <c r="CR28" s="186">
        <f t="shared" ca="1" si="18"/>
        <v>36926.645011116365</v>
      </c>
      <c r="CS28" s="186">
        <f t="shared" ca="1" si="18"/>
        <v>37137.318345807427</v>
      </c>
      <c r="CT28" s="186">
        <f t="shared" ca="1" si="18"/>
        <v>38085.238929563347</v>
      </c>
      <c r="CU28" s="186">
        <f t="shared" ca="1" si="18"/>
        <v>62492.588594783956</v>
      </c>
      <c r="CV28" s="186">
        <f t="shared" ca="1" si="18"/>
        <v>62847.815491457281</v>
      </c>
      <c r="CW28" s="186">
        <f t="shared" ca="1" si="18"/>
        <v>63205.050892658961</v>
      </c>
      <c r="CX28" s="186">
        <f t="shared" ca="1" si="18"/>
        <v>63564.30615475661</v>
      </c>
      <c r="CY28" s="186">
        <f t="shared" ca="1" si="18"/>
        <v>63925.592698331267</v>
      </c>
      <c r="CZ28" s="186">
        <f t="shared" ca="1" si="18"/>
        <v>64288.922008546899</v>
      </c>
      <c r="DA28" s="186">
        <f t="shared" ca="1" si="18"/>
        <v>64654.305635523786</v>
      </c>
      <c r="DB28" s="186">
        <f t="shared" ca="1" si="18"/>
        <v>39087.797615451716</v>
      </c>
      <c r="DC28" s="186">
        <f t="shared" ca="1" si="18"/>
        <v>39310.690421184045</v>
      </c>
      <c r="DD28" s="186">
        <f t="shared" ca="1" si="18"/>
        <v>39534.843495224792</v>
      </c>
      <c r="DE28" s="186">
        <f t="shared" ca="1" si="18"/>
        <v>39760.263963344405</v>
      </c>
      <c r="DF28" s="186">
        <f t="shared" ca="1" si="18"/>
        <v>40774.538987969383</v>
      </c>
      <c r="DG28" s="186">
        <f t="shared" ref="DG28:DV28" ca="1" si="19">DG8</f>
        <v>66890.403129760918</v>
      </c>
      <c r="DH28" s="186">
        <f t="shared" ca="1" si="19"/>
        <v>67270.495909201883</v>
      </c>
      <c r="DI28" s="186">
        <f t="shared" ca="1" si="19"/>
        <v>67652.737788478451</v>
      </c>
      <c r="DJ28" s="186">
        <f t="shared" ca="1" si="19"/>
        <v>68037.140918919657</v>
      </c>
      <c r="DK28" s="186">
        <f t="shared" ca="1" si="19"/>
        <v>68423.717520541759</v>
      </c>
      <c r="DL28" s="186">
        <f t="shared" ca="1" si="19"/>
        <v>68812.479882490734</v>
      </c>
      <c r="DM28" s="186">
        <f t="shared" ca="1" si="19"/>
        <v>69203.440363337402</v>
      </c>
      <c r="DN28" s="186">
        <f t="shared" ca="1" si="19"/>
        <v>41847.276781873152</v>
      </c>
      <c r="DO28" s="186">
        <f t="shared" ca="1" si="19"/>
        <v>42085.772083993987</v>
      </c>
      <c r="DP28" s="186">
        <f t="shared" ca="1" si="19"/>
        <v>42325.615873227172</v>
      </c>
      <c r="DQ28" s="186">
        <f t="shared" ca="1" si="19"/>
        <v>42566.815774120929</v>
      </c>
      <c r="DR28" s="186">
        <f t="shared" ca="1" si="19"/>
        <v>43652.090050454601</v>
      </c>
      <c r="DS28" s="186">
        <f t="shared" ca="1" si="19"/>
        <v>71596.064682164957</v>
      </c>
      <c r="DT28" s="186">
        <f t="shared" ca="1" si="19"/>
        <v>72002.763956178926</v>
      </c>
      <c r="DU28" s="186">
        <f t="shared" ca="1" si="19"/>
        <v>72411.762767005392</v>
      </c>
      <c r="DV28" s="186">
        <f t="shared" ca="1" si="19"/>
        <v>72823.074116577482</v>
      </c>
      <c r="DW28" s="53"/>
      <c r="DX28" s="162">
        <f ca="1">SUM(G28:DW28)</f>
        <v>5168343.8546645762</v>
      </c>
    </row>
    <row r="29" spans="1:128" x14ac:dyDescent="0.2">
      <c r="A29" t="str">
        <f ca="1">Language!A$1544</f>
        <v>Отклонения (абсолютные)</v>
      </c>
      <c r="B29" s="53"/>
      <c r="C29" s="46" t="str">
        <f ca="1">Параметры!$C$70</f>
        <v>тыс. руб.</v>
      </c>
      <c r="E29" s="6" t="s">
        <v>693</v>
      </c>
      <c r="G29" s="53">
        <f t="shared" ref="G29:N29" ca="1" si="20">G28-G27</f>
        <v>0</v>
      </c>
      <c r="H29" s="53">
        <f t="shared" ca="1" si="20"/>
        <v>0</v>
      </c>
      <c r="I29" s="53">
        <f t="shared" ca="1" si="20"/>
        <v>0</v>
      </c>
      <c r="J29" s="53">
        <f t="shared" ca="1" si="20"/>
        <v>0</v>
      </c>
      <c r="K29" s="53">
        <f t="shared" ca="1" si="20"/>
        <v>0</v>
      </c>
      <c r="L29" s="53">
        <f t="shared" ca="1" si="20"/>
        <v>0</v>
      </c>
      <c r="M29" s="53">
        <f t="shared" ca="1" si="20"/>
        <v>0</v>
      </c>
      <c r="N29" s="53">
        <f t="shared" ca="1" si="20"/>
        <v>0</v>
      </c>
      <c r="O29" s="53">
        <f t="shared" ref="O29:AT29" ca="1" si="21">O28-O27</f>
        <v>0</v>
      </c>
      <c r="P29" s="53">
        <f t="shared" ca="1" si="21"/>
        <v>0</v>
      </c>
      <c r="Q29" s="53">
        <f t="shared" ca="1" si="21"/>
        <v>0</v>
      </c>
      <c r="R29" s="53">
        <f t="shared" ca="1" si="21"/>
        <v>0</v>
      </c>
      <c r="S29" s="53">
        <f t="shared" ca="1" si="21"/>
        <v>0</v>
      </c>
      <c r="T29" s="53">
        <f t="shared" ca="1" si="21"/>
        <v>0</v>
      </c>
      <c r="U29" s="53">
        <f t="shared" ca="1" si="21"/>
        <v>0</v>
      </c>
      <c r="V29" s="53">
        <f t="shared" ca="1" si="21"/>
        <v>0</v>
      </c>
      <c r="W29" s="53">
        <f t="shared" ca="1" si="21"/>
        <v>0</v>
      </c>
      <c r="X29" s="53">
        <f t="shared" ca="1" si="21"/>
        <v>0</v>
      </c>
      <c r="Y29" s="53">
        <f t="shared" ca="1" si="21"/>
        <v>0</v>
      </c>
      <c r="Z29" s="53">
        <f t="shared" ca="1" si="21"/>
        <v>0</v>
      </c>
      <c r="AA29" s="53">
        <f t="shared" ca="1" si="21"/>
        <v>0</v>
      </c>
      <c r="AB29" s="53">
        <f t="shared" ca="1" si="21"/>
        <v>0</v>
      </c>
      <c r="AC29" s="53">
        <f t="shared" ca="1" si="21"/>
        <v>0</v>
      </c>
      <c r="AD29" s="53">
        <f t="shared" ca="1" si="21"/>
        <v>0</v>
      </c>
      <c r="AE29" s="53">
        <f t="shared" ca="1" si="21"/>
        <v>0</v>
      </c>
      <c r="AF29" s="53">
        <f t="shared" ca="1" si="21"/>
        <v>0</v>
      </c>
      <c r="AG29" s="53">
        <f t="shared" ca="1" si="21"/>
        <v>0</v>
      </c>
      <c r="AH29" s="53">
        <f t="shared" ca="1" si="21"/>
        <v>0</v>
      </c>
      <c r="AI29" s="53">
        <f t="shared" ca="1" si="21"/>
        <v>0</v>
      </c>
      <c r="AJ29" s="53">
        <f t="shared" ca="1" si="21"/>
        <v>0</v>
      </c>
      <c r="AK29" s="53">
        <f t="shared" ca="1" si="21"/>
        <v>0</v>
      </c>
      <c r="AL29" s="53">
        <f t="shared" ca="1" si="21"/>
        <v>0</v>
      </c>
      <c r="AM29" s="53">
        <f t="shared" ca="1" si="21"/>
        <v>0</v>
      </c>
      <c r="AN29" s="53">
        <f t="shared" ca="1" si="21"/>
        <v>0</v>
      </c>
      <c r="AO29" s="53">
        <f t="shared" ca="1" si="21"/>
        <v>0</v>
      </c>
      <c r="AP29" s="53">
        <f t="shared" ca="1" si="21"/>
        <v>0</v>
      </c>
      <c r="AQ29" s="53">
        <f t="shared" ca="1" si="21"/>
        <v>0</v>
      </c>
      <c r="AR29" s="53">
        <f t="shared" ca="1" si="21"/>
        <v>0</v>
      </c>
      <c r="AS29" s="53">
        <f t="shared" ca="1" si="21"/>
        <v>0</v>
      </c>
      <c r="AT29" s="53">
        <f t="shared" ca="1" si="21"/>
        <v>0</v>
      </c>
      <c r="AU29" s="53">
        <f t="shared" ref="AU29:BZ29" ca="1" si="22">AU28-AU27</f>
        <v>0</v>
      </c>
      <c r="AV29" s="53">
        <f t="shared" ca="1" si="22"/>
        <v>0</v>
      </c>
      <c r="AW29" s="53">
        <f t="shared" ca="1" si="22"/>
        <v>0</v>
      </c>
      <c r="AX29" s="53">
        <f t="shared" ca="1" si="22"/>
        <v>0</v>
      </c>
      <c r="AY29" s="53">
        <f t="shared" ca="1" si="22"/>
        <v>0</v>
      </c>
      <c r="AZ29" s="53">
        <f t="shared" ca="1" si="22"/>
        <v>0</v>
      </c>
      <c r="BA29" s="53">
        <f t="shared" ca="1" si="22"/>
        <v>0</v>
      </c>
      <c r="BB29" s="53">
        <f t="shared" ca="1" si="22"/>
        <v>0</v>
      </c>
      <c r="BC29" s="53">
        <f t="shared" ca="1" si="22"/>
        <v>0</v>
      </c>
      <c r="BD29" s="53">
        <f t="shared" ca="1" si="22"/>
        <v>0</v>
      </c>
      <c r="BE29" s="53">
        <f t="shared" ca="1" si="22"/>
        <v>0</v>
      </c>
      <c r="BF29" s="53">
        <f t="shared" ca="1" si="22"/>
        <v>0</v>
      </c>
      <c r="BG29" s="53">
        <f t="shared" ca="1" si="22"/>
        <v>0</v>
      </c>
      <c r="BH29" s="53">
        <f t="shared" ca="1" si="22"/>
        <v>0</v>
      </c>
      <c r="BI29" s="53">
        <f t="shared" ca="1" si="22"/>
        <v>0</v>
      </c>
      <c r="BJ29" s="53">
        <f t="shared" ca="1" si="22"/>
        <v>0</v>
      </c>
      <c r="BK29" s="53">
        <f t="shared" ca="1" si="22"/>
        <v>0</v>
      </c>
      <c r="BL29" s="53">
        <f t="shared" ca="1" si="22"/>
        <v>0</v>
      </c>
      <c r="BM29" s="53">
        <f t="shared" ca="1" si="22"/>
        <v>0</v>
      </c>
      <c r="BN29" s="53">
        <f t="shared" ca="1" si="22"/>
        <v>0</v>
      </c>
      <c r="BO29" s="53">
        <f t="shared" ca="1" si="22"/>
        <v>0</v>
      </c>
      <c r="BP29" s="53">
        <f t="shared" ca="1" si="22"/>
        <v>0</v>
      </c>
      <c r="BQ29" s="53">
        <f t="shared" ca="1" si="22"/>
        <v>0</v>
      </c>
      <c r="BR29" s="53">
        <f t="shared" ca="1" si="22"/>
        <v>0</v>
      </c>
      <c r="BS29" s="53">
        <f t="shared" ca="1" si="22"/>
        <v>0</v>
      </c>
      <c r="BT29" s="53">
        <f t="shared" ca="1" si="22"/>
        <v>0</v>
      </c>
      <c r="BU29" s="53">
        <f t="shared" ca="1" si="22"/>
        <v>0</v>
      </c>
      <c r="BV29" s="53">
        <f t="shared" ca="1" si="22"/>
        <v>0</v>
      </c>
      <c r="BW29" s="53">
        <f t="shared" ca="1" si="22"/>
        <v>0</v>
      </c>
      <c r="BX29" s="53">
        <f t="shared" ca="1" si="22"/>
        <v>0</v>
      </c>
      <c r="BY29" s="53">
        <f t="shared" ca="1" si="22"/>
        <v>0</v>
      </c>
      <c r="BZ29" s="53">
        <f t="shared" ca="1" si="22"/>
        <v>0</v>
      </c>
      <c r="CA29" s="53">
        <f t="shared" ref="CA29:DF29" ca="1" si="23">CA28-CA27</f>
        <v>0</v>
      </c>
      <c r="CB29" s="53">
        <f t="shared" ca="1" si="23"/>
        <v>0</v>
      </c>
      <c r="CC29" s="53">
        <f t="shared" ca="1" si="23"/>
        <v>0</v>
      </c>
      <c r="CD29" s="53">
        <f t="shared" ca="1" si="23"/>
        <v>0</v>
      </c>
      <c r="CE29" s="53">
        <f t="shared" ca="1" si="23"/>
        <v>0</v>
      </c>
      <c r="CF29" s="53">
        <f t="shared" ca="1" si="23"/>
        <v>0</v>
      </c>
      <c r="CG29" s="53">
        <f t="shared" ca="1" si="23"/>
        <v>0</v>
      </c>
      <c r="CH29" s="53">
        <f t="shared" ca="1" si="23"/>
        <v>0</v>
      </c>
      <c r="CI29" s="53">
        <f t="shared" ca="1" si="23"/>
        <v>0</v>
      </c>
      <c r="CJ29" s="53">
        <f t="shared" ca="1" si="23"/>
        <v>0</v>
      </c>
      <c r="CK29" s="53">
        <f t="shared" ca="1" si="23"/>
        <v>0</v>
      </c>
      <c r="CL29" s="53">
        <f t="shared" ca="1" si="23"/>
        <v>0</v>
      </c>
      <c r="CM29" s="53">
        <f t="shared" ca="1" si="23"/>
        <v>0</v>
      </c>
      <c r="CN29" s="53">
        <f t="shared" ca="1" si="23"/>
        <v>0</v>
      </c>
      <c r="CO29" s="53">
        <f t="shared" ca="1" si="23"/>
        <v>0</v>
      </c>
      <c r="CP29" s="53">
        <f t="shared" ca="1" si="23"/>
        <v>0</v>
      </c>
      <c r="CQ29" s="53">
        <f t="shared" ca="1" si="23"/>
        <v>0</v>
      </c>
      <c r="CR29" s="53">
        <f t="shared" ca="1" si="23"/>
        <v>0</v>
      </c>
      <c r="CS29" s="53">
        <f t="shared" ca="1" si="23"/>
        <v>0</v>
      </c>
      <c r="CT29" s="53">
        <f t="shared" ca="1" si="23"/>
        <v>0</v>
      </c>
      <c r="CU29" s="53">
        <f t="shared" ca="1" si="23"/>
        <v>0</v>
      </c>
      <c r="CV29" s="53">
        <f t="shared" ca="1" si="23"/>
        <v>0</v>
      </c>
      <c r="CW29" s="53">
        <f t="shared" ca="1" si="23"/>
        <v>0</v>
      </c>
      <c r="CX29" s="53">
        <f t="shared" ca="1" si="23"/>
        <v>0</v>
      </c>
      <c r="CY29" s="53">
        <f t="shared" ca="1" si="23"/>
        <v>0</v>
      </c>
      <c r="CZ29" s="53">
        <f t="shared" ca="1" si="23"/>
        <v>0</v>
      </c>
      <c r="DA29" s="53">
        <f t="shared" ca="1" si="23"/>
        <v>0</v>
      </c>
      <c r="DB29" s="53">
        <f t="shared" ca="1" si="23"/>
        <v>0</v>
      </c>
      <c r="DC29" s="53">
        <f t="shared" ca="1" si="23"/>
        <v>0</v>
      </c>
      <c r="DD29" s="53">
        <f t="shared" ca="1" si="23"/>
        <v>0</v>
      </c>
      <c r="DE29" s="53">
        <f t="shared" ca="1" si="23"/>
        <v>0</v>
      </c>
      <c r="DF29" s="53">
        <f t="shared" ca="1" si="23"/>
        <v>0</v>
      </c>
      <c r="DG29" s="53">
        <f t="shared" ref="DG29:DV29" ca="1" si="24">DG28-DG27</f>
        <v>0</v>
      </c>
      <c r="DH29" s="53">
        <f t="shared" ca="1" si="24"/>
        <v>0</v>
      </c>
      <c r="DI29" s="53">
        <f t="shared" ca="1" si="24"/>
        <v>0</v>
      </c>
      <c r="DJ29" s="53">
        <f t="shared" ca="1" si="24"/>
        <v>0</v>
      </c>
      <c r="DK29" s="53">
        <f t="shared" ca="1" si="24"/>
        <v>0</v>
      </c>
      <c r="DL29" s="53">
        <f t="shared" ca="1" si="24"/>
        <v>0</v>
      </c>
      <c r="DM29" s="53">
        <f t="shared" ca="1" si="24"/>
        <v>0</v>
      </c>
      <c r="DN29" s="53">
        <f t="shared" ca="1" si="24"/>
        <v>0</v>
      </c>
      <c r="DO29" s="53">
        <f t="shared" ca="1" si="24"/>
        <v>0</v>
      </c>
      <c r="DP29" s="53">
        <f t="shared" ca="1" si="24"/>
        <v>0</v>
      </c>
      <c r="DQ29" s="53">
        <f t="shared" ca="1" si="24"/>
        <v>0</v>
      </c>
      <c r="DR29" s="53">
        <f t="shared" ca="1" si="24"/>
        <v>0</v>
      </c>
      <c r="DS29" s="53">
        <f t="shared" ca="1" si="24"/>
        <v>0</v>
      </c>
      <c r="DT29" s="53">
        <f t="shared" ca="1" si="24"/>
        <v>0</v>
      </c>
      <c r="DU29" s="53">
        <f t="shared" ca="1" si="24"/>
        <v>0</v>
      </c>
      <c r="DV29" s="53">
        <f t="shared" ca="1" si="24"/>
        <v>0</v>
      </c>
      <c r="DW29" s="53"/>
      <c r="DX29" s="162">
        <f ca="1">SUM(G29:DW29)</f>
        <v>0</v>
      </c>
    </row>
    <row r="30" spans="1:128" x14ac:dyDescent="0.2">
      <c r="A30" t="str">
        <f ca="1">Language!A$1545</f>
        <v>Отклонения (относительные)</v>
      </c>
      <c r="C30" s="17" t="s">
        <v>1</v>
      </c>
      <c r="E30" s="6" t="s">
        <v>696</v>
      </c>
      <c r="G30" s="81">
        <f t="shared" ref="G30:N30" ca="1" si="25">IFERROR(G29/G27,"-")</f>
        <v>0</v>
      </c>
      <c r="H30" s="81">
        <f t="shared" ca="1" si="25"/>
        <v>0</v>
      </c>
      <c r="I30" s="81">
        <f t="shared" ca="1" si="25"/>
        <v>0</v>
      </c>
      <c r="J30" s="81">
        <f t="shared" ca="1" si="25"/>
        <v>0</v>
      </c>
      <c r="K30" s="81">
        <f t="shared" ca="1" si="25"/>
        <v>0</v>
      </c>
      <c r="L30" s="81">
        <f t="shared" ca="1" si="25"/>
        <v>0</v>
      </c>
      <c r="M30" s="81">
        <f t="shared" ca="1" si="25"/>
        <v>0</v>
      </c>
      <c r="N30" s="81">
        <f t="shared" ca="1" si="25"/>
        <v>0</v>
      </c>
      <c r="O30" s="81">
        <f t="shared" ref="O30:AT30" ca="1" si="26">IFERROR(O29/O27,"-")</f>
        <v>0</v>
      </c>
      <c r="P30" s="81">
        <f t="shared" ca="1" si="26"/>
        <v>0</v>
      </c>
      <c r="Q30" s="81">
        <f t="shared" ca="1" si="26"/>
        <v>0</v>
      </c>
      <c r="R30" s="81">
        <f t="shared" ca="1" si="26"/>
        <v>0</v>
      </c>
      <c r="S30" s="81">
        <f t="shared" ca="1" si="26"/>
        <v>0</v>
      </c>
      <c r="T30" s="81">
        <f t="shared" ca="1" si="26"/>
        <v>0</v>
      </c>
      <c r="U30" s="81">
        <f t="shared" ca="1" si="26"/>
        <v>0</v>
      </c>
      <c r="V30" s="81">
        <f t="shared" ca="1" si="26"/>
        <v>0</v>
      </c>
      <c r="W30" s="81">
        <f t="shared" ca="1" si="26"/>
        <v>0</v>
      </c>
      <c r="X30" s="81">
        <f t="shared" ca="1" si="26"/>
        <v>0</v>
      </c>
      <c r="Y30" s="81">
        <f t="shared" ca="1" si="26"/>
        <v>0</v>
      </c>
      <c r="Z30" s="81">
        <f t="shared" ca="1" si="26"/>
        <v>0</v>
      </c>
      <c r="AA30" s="81">
        <f t="shared" ca="1" si="26"/>
        <v>0</v>
      </c>
      <c r="AB30" s="81">
        <f t="shared" ca="1" si="26"/>
        <v>0</v>
      </c>
      <c r="AC30" s="81">
        <f t="shared" ca="1" si="26"/>
        <v>0</v>
      </c>
      <c r="AD30" s="81">
        <f t="shared" ca="1" si="26"/>
        <v>0</v>
      </c>
      <c r="AE30" s="81">
        <f t="shared" ca="1" si="26"/>
        <v>0</v>
      </c>
      <c r="AF30" s="81">
        <f t="shared" ca="1" si="26"/>
        <v>0</v>
      </c>
      <c r="AG30" s="81">
        <f t="shared" ca="1" si="26"/>
        <v>0</v>
      </c>
      <c r="AH30" s="81">
        <f t="shared" ca="1" si="26"/>
        <v>0</v>
      </c>
      <c r="AI30" s="81">
        <f t="shared" ca="1" si="26"/>
        <v>0</v>
      </c>
      <c r="AJ30" s="81">
        <f t="shared" ca="1" si="26"/>
        <v>0</v>
      </c>
      <c r="AK30" s="81">
        <f t="shared" ca="1" si="26"/>
        <v>0</v>
      </c>
      <c r="AL30" s="81">
        <f t="shared" ca="1" si="26"/>
        <v>0</v>
      </c>
      <c r="AM30" s="81">
        <f t="shared" ca="1" si="26"/>
        <v>0</v>
      </c>
      <c r="AN30" s="81">
        <f t="shared" ca="1" si="26"/>
        <v>0</v>
      </c>
      <c r="AO30" s="81">
        <f t="shared" ca="1" si="26"/>
        <v>0</v>
      </c>
      <c r="AP30" s="81">
        <f t="shared" ca="1" si="26"/>
        <v>0</v>
      </c>
      <c r="AQ30" s="81">
        <f t="shared" ca="1" si="26"/>
        <v>0</v>
      </c>
      <c r="AR30" s="81">
        <f t="shared" ca="1" si="26"/>
        <v>0</v>
      </c>
      <c r="AS30" s="81">
        <f t="shared" ca="1" si="26"/>
        <v>0</v>
      </c>
      <c r="AT30" s="81">
        <f t="shared" ca="1" si="26"/>
        <v>0</v>
      </c>
      <c r="AU30" s="81">
        <f t="shared" ref="AU30:BZ30" ca="1" si="27">IFERROR(AU29/AU27,"-")</f>
        <v>0</v>
      </c>
      <c r="AV30" s="81">
        <f t="shared" ca="1" si="27"/>
        <v>0</v>
      </c>
      <c r="AW30" s="81">
        <f t="shared" ca="1" si="27"/>
        <v>0</v>
      </c>
      <c r="AX30" s="81">
        <f t="shared" ca="1" si="27"/>
        <v>0</v>
      </c>
      <c r="AY30" s="81">
        <f t="shared" ca="1" si="27"/>
        <v>0</v>
      </c>
      <c r="AZ30" s="81">
        <f t="shared" ca="1" si="27"/>
        <v>0</v>
      </c>
      <c r="BA30" s="81">
        <f t="shared" ca="1" si="27"/>
        <v>0</v>
      </c>
      <c r="BB30" s="81">
        <f t="shared" ca="1" si="27"/>
        <v>0</v>
      </c>
      <c r="BC30" s="81">
        <f t="shared" ca="1" si="27"/>
        <v>0</v>
      </c>
      <c r="BD30" s="81">
        <f t="shared" ca="1" si="27"/>
        <v>0</v>
      </c>
      <c r="BE30" s="81">
        <f t="shared" ca="1" si="27"/>
        <v>0</v>
      </c>
      <c r="BF30" s="81">
        <f t="shared" ca="1" si="27"/>
        <v>0</v>
      </c>
      <c r="BG30" s="81">
        <f t="shared" ca="1" si="27"/>
        <v>0</v>
      </c>
      <c r="BH30" s="81">
        <f t="shared" ca="1" si="27"/>
        <v>0</v>
      </c>
      <c r="BI30" s="81">
        <f t="shared" ca="1" si="27"/>
        <v>0</v>
      </c>
      <c r="BJ30" s="81">
        <f t="shared" ca="1" si="27"/>
        <v>0</v>
      </c>
      <c r="BK30" s="81">
        <f t="shared" ca="1" si="27"/>
        <v>0</v>
      </c>
      <c r="BL30" s="81">
        <f t="shared" ca="1" si="27"/>
        <v>0</v>
      </c>
      <c r="BM30" s="81">
        <f t="shared" ca="1" si="27"/>
        <v>0</v>
      </c>
      <c r="BN30" s="81">
        <f t="shared" ca="1" si="27"/>
        <v>0</v>
      </c>
      <c r="BO30" s="81">
        <f t="shared" ca="1" si="27"/>
        <v>0</v>
      </c>
      <c r="BP30" s="81">
        <f t="shared" ca="1" si="27"/>
        <v>0</v>
      </c>
      <c r="BQ30" s="81">
        <f t="shared" ca="1" si="27"/>
        <v>0</v>
      </c>
      <c r="BR30" s="81">
        <f t="shared" ca="1" si="27"/>
        <v>0</v>
      </c>
      <c r="BS30" s="81">
        <f t="shared" ca="1" si="27"/>
        <v>0</v>
      </c>
      <c r="BT30" s="81">
        <f t="shared" ca="1" si="27"/>
        <v>0</v>
      </c>
      <c r="BU30" s="81">
        <f t="shared" ca="1" si="27"/>
        <v>0</v>
      </c>
      <c r="BV30" s="81">
        <f t="shared" ca="1" si="27"/>
        <v>0</v>
      </c>
      <c r="BW30" s="81">
        <f t="shared" ca="1" si="27"/>
        <v>0</v>
      </c>
      <c r="BX30" s="81">
        <f t="shared" ca="1" si="27"/>
        <v>0</v>
      </c>
      <c r="BY30" s="81">
        <f t="shared" ca="1" si="27"/>
        <v>0</v>
      </c>
      <c r="BZ30" s="81">
        <f t="shared" ca="1" si="27"/>
        <v>0</v>
      </c>
      <c r="CA30" s="81">
        <f t="shared" ref="CA30:DF30" ca="1" si="28">IFERROR(CA29/CA27,"-")</f>
        <v>0</v>
      </c>
      <c r="CB30" s="81">
        <f t="shared" ca="1" si="28"/>
        <v>0</v>
      </c>
      <c r="CC30" s="81">
        <f t="shared" ca="1" si="28"/>
        <v>0</v>
      </c>
      <c r="CD30" s="81">
        <f t="shared" ca="1" si="28"/>
        <v>0</v>
      </c>
      <c r="CE30" s="81">
        <f t="shared" ca="1" si="28"/>
        <v>0</v>
      </c>
      <c r="CF30" s="81">
        <f t="shared" ca="1" si="28"/>
        <v>0</v>
      </c>
      <c r="CG30" s="81">
        <f t="shared" ca="1" si="28"/>
        <v>0</v>
      </c>
      <c r="CH30" s="81">
        <f t="shared" ca="1" si="28"/>
        <v>0</v>
      </c>
      <c r="CI30" s="81">
        <f t="shared" ca="1" si="28"/>
        <v>0</v>
      </c>
      <c r="CJ30" s="81">
        <f t="shared" ca="1" si="28"/>
        <v>0</v>
      </c>
      <c r="CK30" s="81">
        <f t="shared" ca="1" si="28"/>
        <v>0</v>
      </c>
      <c r="CL30" s="81">
        <f t="shared" ca="1" si="28"/>
        <v>0</v>
      </c>
      <c r="CM30" s="81">
        <f t="shared" ca="1" si="28"/>
        <v>0</v>
      </c>
      <c r="CN30" s="81">
        <f t="shared" ca="1" si="28"/>
        <v>0</v>
      </c>
      <c r="CO30" s="81">
        <f t="shared" ca="1" si="28"/>
        <v>0</v>
      </c>
      <c r="CP30" s="81">
        <f t="shared" ca="1" si="28"/>
        <v>0</v>
      </c>
      <c r="CQ30" s="81">
        <f t="shared" ca="1" si="28"/>
        <v>0</v>
      </c>
      <c r="CR30" s="81">
        <f t="shared" ca="1" si="28"/>
        <v>0</v>
      </c>
      <c r="CS30" s="81">
        <f t="shared" ca="1" si="28"/>
        <v>0</v>
      </c>
      <c r="CT30" s="81">
        <f t="shared" ca="1" si="28"/>
        <v>0</v>
      </c>
      <c r="CU30" s="81">
        <f t="shared" ca="1" si="28"/>
        <v>0</v>
      </c>
      <c r="CV30" s="81">
        <f t="shared" ca="1" si="28"/>
        <v>0</v>
      </c>
      <c r="CW30" s="81">
        <f t="shared" ca="1" si="28"/>
        <v>0</v>
      </c>
      <c r="CX30" s="81">
        <f t="shared" ca="1" si="28"/>
        <v>0</v>
      </c>
      <c r="CY30" s="81">
        <f t="shared" ca="1" si="28"/>
        <v>0</v>
      </c>
      <c r="CZ30" s="81">
        <f t="shared" ca="1" si="28"/>
        <v>0</v>
      </c>
      <c r="DA30" s="81">
        <f t="shared" ca="1" si="28"/>
        <v>0</v>
      </c>
      <c r="DB30" s="81">
        <f t="shared" ca="1" si="28"/>
        <v>0</v>
      </c>
      <c r="DC30" s="81">
        <f t="shared" ca="1" si="28"/>
        <v>0</v>
      </c>
      <c r="DD30" s="81">
        <f t="shared" ca="1" si="28"/>
        <v>0</v>
      </c>
      <c r="DE30" s="81">
        <f t="shared" ca="1" si="28"/>
        <v>0</v>
      </c>
      <c r="DF30" s="81">
        <f t="shared" ca="1" si="28"/>
        <v>0</v>
      </c>
      <c r="DG30" s="81">
        <f t="shared" ref="DG30:DV30" ca="1" si="29">IFERROR(DG29/DG27,"-")</f>
        <v>0</v>
      </c>
      <c r="DH30" s="81">
        <f t="shared" ca="1" si="29"/>
        <v>0</v>
      </c>
      <c r="DI30" s="81">
        <f t="shared" ca="1" si="29"/>
        <v>0</v>
      </c>
      <c r="DJ30" s="81">
        <f t="shared" ca="1" si="29"/>
        <v>0</v>
      </c>
      <c r="DK30" s="81">
        <f t="shared" ca="1" si="29"/>
        <v>0</v>
      </c>
      <c r="DL30" s="81">
        <f t="shared" ca="1" si="29"/>
        <v>0</v>
      </c>
      <c r="DM30" s="81">
        <f t="shared" ca="1" si="29"/>
        <v>0</v>
      </c>
      <c r="DN30" s="81">
        <f t="shared" ca="1" si="29"/>
        <v>0</v>
      </c>
      <c r="DO30" s="81">
        <f t="shared" ca="1" si="29"/>
        <v>0</v>
      </c>
      <c r="DP30" s="81">
        <f t="shared" ca="1" si="29"/>
        <v>0</v>
      </c>
      <c r="DQ30" s="81">
        <f t="shared" ca="1" si="29"/>
        <v>0</v>
      </c>
      <c r="DR30" s="81">
        <f t="shared" ca="1" si="29"/>
        <v>0</v>
      </c>
      <c r="DS30" s="81">
        <f t="shared" ca="1" si="29"/>
        <v>0</v>
      </c>
      <c r="DT30" s="81">
        <f t="shared" ca="1" si="29"/>
        <v>0</v>
      </c>
      <c r="DU30" s="81">
        <f t="shared" ca="1" si="29"/>
        <v>0</v>
      </c>
      <c r="DV30" s="81">
        <f t="shared" ca="1" si="29"/>
        <v>0</v>
      </c>
      <c r="DX30" s="236">
        <f ca="1">IFERROR(AVERAGE(G30:DW30),"-")</f>
        <v>0</v>
      </c>
    </row>
    <row r="31" spans="1:128" x14ac:dyDescent="0.2">
      <c r="A31" s="13"/>
      <c r="B31" s="13"/>
      <c r="C31" s="34"/>
      <c r="D31" s="14"/>
      <c r="E31" s="14" t="s">
        <v>3020</v>
      </c>
      <c r="F31" s="14" t="s">
        <v>2961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</row>
    <row r="34" spans="1:128" s="9" customFormat="1" ht="25.5" customHeight="1" thickBot="1" x14ac:dyDescent="0.25">
      <c r="A34" s="269" t="str">
        <f ca="1">Language!A1541</f>
        <v>ПЛАН/ФАКТ ПО ДВИЖЕНИЮ ДЕНЕЖНЫХ СРЕДСТВ</v>
      </c>
      <c r="B34" s="282"/>
      <c r="C34" s="270"/>
      <c r="D34" s="283"/>
      <c r="E34" s="271" t="s">
        <v>3021</v>
      </c>
      <c r="F34" s="271" t="s">
        <v>2963</v>
      </c>
      <c r="G34" s="272" t="str">
        <f ca="1">Параметры!G$40</f>
        <v>авг.22</v>
      </c>
      <c r="H34" s="272" t="str">
        <f ca="1">Параметры!H$40</f>
        <v>сен.22</v>
      </c>
      <c r="I34" s="272" t="str">
        <f ca="1">Параметры!I$40</f>
        <v>окт.22</v>
      </c>
      <c r="J34" s="272" t="str">
        <f ca="1">Параметры!J$40</f>
        <v>ноя.22</v>
      </c>
      <c r="K34" s="272" t="str">
        <f ca="1">Параметры!K$40</f>
        <v>дек.22</v>
      </c>
      <c r="L34" s="272" t="str">
        <f ca="1">Параметры!L$40</f>
        <v>янв.23</v>
      </c>
      <c r="M34" s="272" t="str">
        <f ca="1">Параметры!M$40</f>
        <v>фев.23</v>
      </c>
      <c r="N34" s="272" t="str">
        <f ca="1">Параметры!N$40</f>
        <v>мар.23</v>
      </c>
      <c r="O34" s="272" t="str">
        <f ca="1">Параметры!O$40</f>
        <v>апр.23</v>
      </c>
      <c r="P34" s="272" t="str">
        <f ca="1">Параметры!P$40</f>
        <v>май.23</v>
      </c>
      <c r="Q34" s="272" t="str">
        <f ca="1">Параметры!Q$40</f>
        <v>июн.23</v>
      </c>
      <c r="R34" s="272" t="str">
        <f ca="1">Параметры!R$40</f>
        <v>июл.23</v>
      </c>
      <c r="S34" s="272" t="str">
        <f ca="1">Параметры!S$40</f>
        <v>авг.23</v>
      </c>
      <c r="T34" s="272" t="str">
        <f ca="1">Параметры!T$40</f>
        <v>сен.23</v>
      </c>
      <c r="U34" s="272" t="str">
        <f ca="1">Параметры!U$40</f>
        <v>окт.23</v>
      </c>
      <c r="V34" s="272" t="str">
        <f ca="1">Параметры!V$40</f>
        <v>ноя.23</v>
      </c>
      <c r="W34" s="272" t="str">
        <f ca="1">Параметры!W$40</f>
        <v>дек.23</v>
      </c>
      <c r="X34" s="272" t="str">
        <f ca="1">Параметры!X$40</f>
        <v>янв.24</v>
      </c>
      <c r="Y34" s="272" t="str">
        <f ca="1">Параметры!Y$40</f>
        <v>фев.24</v>
      </c>
      <c r="Z34" s="272" t="str">
        <f ca="1">Параметры!Z$40</f>
        <v>мар.24</v>
      </c>
      <c r="AA34" s="272" t="str">
        <f ca="1">Параметры!AA$40</f>
        <v>апр.24</v>
      </c>
      <c r="AB34" s="272" t="str">
        <f ca="1">Параметры!AB$40</f>
        <v>май.24</v>
      </c>
      <c r="AC34" s="272" t="str">
        <f ca="1">Параметры!AC$40</f>
        <v>июн.24</v>
      </c>
      <c r="AD34" s="272" t="str">
        <f ca="1">Параметры!AD$40</f>
        <v>июл.24</v>
      </c>
      <c r="AE34" s="272" t="str">
        <f ca="1">Параметры!AE$40</f>
        <v>авг.24</v>
      </c>
      <c r="AF34" s="272" t="str">
        <f ca="1">Параметры!AF$40</f>
        <v>сен.24</v>
      </c>
      <c r="AG34" s="272" t="str">
        <f ca="1">Параметры!AG$40</f>
        <v>окт.24</v>
      </c>
      <c r="AH34" s="272" t="str">
        <f ca="1">Параметры!AH$40</f>
        <v>ноя.24</v>
      </c>
      <c r="AI34" s="272" t="str">
        <f ca="1">Параметры!AI$40</f>
        <v>дек.24</v>
      </c>
      <c r="AJ34" s="272" t="str">
        <f ca="1">Параметры!AJ$40</f>
        <v>янв.25</v>
      </c>
      <c r="AK34" s="272" t="str">
        <f ca="1">Параметры!AK$40</f>
        <v>фев.25</v>
      </c>
      <c r="AL34" s="272" t="str">
        <f ca="1">Параметры!AL$40</f>
        <v>мар.25</v>
      </c>
      <c r="AM34" s="272" t="str">
        <f ca="1">Параметры!AM$40</f>
        <v>апр.25</v>
      </c>
      <c r="AN34" s="272" t="str">
        <f ca="1">Параметры!AN$40</f>
        <v>май.25</v>
      </c>
      <c r="AO34" s="272" t="str">
        <f ca="1">Параметры!AO$40</f>
        <v>июн.25</v>
      </c>
      <c r="AP34" s="272" t="str">
        <f ca="1">Параметры!AP$40</f>
        <v>июл.25</v>
      </c>
      <c r="AQ34" s="272" t="str">
        <f ca="1">Параметры!AQ$40</f>
        <v>авг.25</v>
      </c>
      <c r="AR34" s="272" t="str">
        <f ca="1">Параметры!AR$40</f>
        <v>сен.25</v>
      </c>
      <c r="AS34" s="272" t="str">
        <f ca="1">Параметры!AS$40</f>
        <v>окт.25</v>
      </c>
      <c r="AT34" s="272" t="str">
        <f ca="1">Параметры!AT$40</f>
        <v>ноя.25</v>
      </c>
      <c r="AU34" s="272" t="str">
        <f ca="1">Параметры!AU$40</f>
        <v>дек.25</v>
      </c>
      <c r="AV34" s="272" t="str">
        <f ca="1">Параметры!AV$40</f>
        <v>янв.26</v>
      </c>
      <c r="AW34" s="272" t="str">
        <f ca="1">Параметры!AW$40</f>
        <v>фев.26</v>
      </c>
      <c r="AX34" s="272" t="str">
        <f ca="1">Параметры!AX$40</f>
        <v>мар.26</v>
      </c>
      <c r="AY34" s="272" t="str">
        <f ca="1">Параметры!AY$40</f>
        <v>апр.26</v>
      </c>
      <c r="AZ34" s="272" t="str">
        <f ca="1">Параметры!AZ$40</f>
        <v>май.26</v>
      </c>
      <c r="BA34" s="272" t="str">
        <f ca="1">Параметры!BA$40</f>
        <v>июн.26</v>
      </c>
      <c r="BB34" s="272" t="str">
        <f ca="1">Параметры!BB$40</f>
        <v>июл.26</v>
      </c>
      <c r="BC34" s="272" t="str">
        <f ca="1">Параметры!BC$40</f>
        <v>авг.26</v>
      </c>
      <c r="BD34" s="272" t="str">
        <f ca="1">Параметры!BD$40</f>
        <v>сен.26</v>
      </c>
      <c r="BE34" s="272" t="str">
        <f ca="1">Параметры!BE$40</f>
        <v>окт.26</v>
      </c>
      <c r="BF34" s="272" t="str">
        <f ca="1">Параметры!BF$40</f>
        <v>ноя.26</v>
      </c>
      <c r="BG34" s="272" t="str">
        <f ca="1">Параметры!BG$40</f>
        <v>дек.26</v>
      </c>
      <c r="BH34" s="272" t="str">
        <f ca="1">Параметры!BH$40</f>
        <v>янв.27</v>
      </c>
      <c r="BI34" s="272" t="str">
        <f ca="1">Параметры!BI$40</f>
        <v>фев.27</v>
      </c>
      <c r="BJ34" s="272" t="str">
        <f ca="1">Параметры!BJ$40</f>
        <v>мар.27</v>
      </c>
      <c r="BK34" s="272" t="str">
        <f ca="1">Параметры!BK$40</f>
        <v>апр.27</v>
      </c>
      <c r="BL34" s="272" t="str">
        <f ca="1">Параметры!BL$40</f>
        <v>май.27</v>
      </c>
      <c r="BM34" s="272" t="str">
        <f ca="1">Параметры!BM$40</f>
        <v>июн.27</v>
      </c>
      <c r="BN34" s="272" t="str">
        <f ca="1">Параметры!BN$40</f>
        <v>июл.27</v>
      </c>
      <c r="BO34" s="272" t="str">
        <f ca="1">Параметры!BO$40</f>
        <v>авг.27</v>
      </c>
      <c r="BP34" s="272" t="str">
        <f ca="1">Параметры!BP$40</f>
        <v>сен.27</v>
      </c>
      <c r="BQ34" s="272" t="str">
        <f ca="1">Параметры!BQ$40</f>
        <v>окт.27</v>
      </c>
      <c r="BR34" s="272" t="str">
        <f ca="1">Параметры!BR$40</f>
        <v>ноя.27</v>
      </c>
      <c r="BS34" s="272" t="str">
        <f ca="1">Параметры!BS$40</f>
        <v>дек.27</v>
      </c>
      <c r="BT34" s="272" t="str">
        <f ca="1">Параметры!BT$40</f>
        <v>янв.28</v>
      </c>
      <c r="BU34" s="272" t="str">
        <f ca="1">Параметры!BU$40</f>
        <v>фев.28</v>
      </c>
      <c r="BV34" s="272" t="str">
        <f ca="1">Параметры!BV$40</f>
        <v>мар.28</v>
      </c>
      <c r="BW34" s="272" t="str">
        <f ca="1">Параметры!BW$40</f>
        <v>апр.28</v>
      </c>
      <c r="BX34" s="272" t="str">
        <f ca="1">Параметры!BX$40</f>
        <v>май.28</v>
      </c>
      <c r="BY34" s="272" t="str">
        <f ca="1">Параметры!BY$40</f>
        <v>июн.28</v>
      </c>
      <c r="BZ34" s="272" t="str">
        <f ca="1">Параметры!BZ$40</f>
        <v>июл.28</v>
      </c>
      <c r="CA34" s="272" t="str">
        <f ca="1">Параметры!CA$40</f>
        <v>авг.28</v>
      </c>
      <c r="CB34" s="272" t="str">
        <f ca="1">Параметры!CB$40</f>
        <v>сен.28</v>
      </c>
      <c r="CC34" s="272" t="str">
        <f ca="1">Параметры!CC$40</f>
        <v>окт.28</v>
      </c>
      <c r="CD34" s="272" t="str">
        <f ca="1">Параметры!CD$40</f>
        <v>ноя.28</v>
      </c>
      <c r="CE34" s="272" t="str">
        <f ca="1">Параметры!CE$40</f>
        <v>дек.28</v>
      </c>
      <c r="CF34" s="272" t="str">
        <f ca="1">Параметры!CF$40</f>
        <v>янв.29</v>
      </c>
      <c r="CG34" s="272" t="str">
        <f ca="1">Параметры!CG$40</f>
        <v>фев.29</v>
      </c>
      <c r="CH34" s="272" t="str">
        <f ca="1">Параметры!CH$40</f>
        <v>мар.29</v>
      </c>
      <c r="CI34" s="272" t="str">
        <f ca="1">Параметры!CI$40</f>
        <v>апр.29</v>
      </c>
      <c r="CJ34" s="272" t="str">
        <f ca="1">Параметры!CJ$40</f>
        <v>май.29</v>
      </c>
      <c r="CK34" s="272" t="str">
        <f ca="1">Параметры!CK$40</f>
        <v>июн.29</v>
      </c>
      <c r="CL34" s="272" t="str">
        <f ca="1">Параметры!CL$40</f>
        <v>июл.29</v>
      </c>
      <c r="CM34" s="272" t="str">
        <f ca="1">Параметры!CM$40</f>
        <v>авг.29</v>
      </c>
      <c r="CN34" s="272" t="str">
        <f ca="1">Параметры!CN$40</f>
        <v>сен.29</v>
      </c>
      <c r="CO34" s="272" t="str">
        <f ca="1">Параметры!CO$40</f>
        <v>окт.29</v>
      </c>
      <c r="CP34" s="272" t="str">
        <f ca="1">Параметры!CP$40</f>
        <v>ноя.29</v>
      </c>
      <c r="CQ34" s="272" t="str">
        <f ca="1">Параметры!CQ$40</f>
        <v>дек.29</v>
      </c>
      <c r="CR34" s="272" t="str">
        <f ca="1">Параметры!CR$40</f>
        <v>янв.30</v>
      </c>
      <c r="CS34" s="272" t="str">
        <f ca="1">Параметры!CS$40</f>
        <v>фев.30</v>
      </c>
      <c r="CT34" s="272" t="str">
        <f ca="1">Параметры!CT$40</f>
        <v>мар.30</v>
      </c>
      <c r="CU34" s="272" t="str">
        <f ca="1">Параметры!CU$40</f>
        <v>апр.30</v>
      </c>
      <c r="CV34" s="272" t="str">
        <f ca="1">Параметры!CV$40</f>
        <v>май.30</v>
      </c>
      <c r="CW34" s="272" t="str">
        <f ca="1">Параметры!CW$40</f>
        <v>июн.30</v>
      </c>
      <c r="CX34" s="272" t="str">
        <f ca="1">Параметры!CX$40</f>
        <v>июл.30</v>
      </c>
      <c r="CY34" s="272" t="str">
        <f ca="1">Параметры!CY$40</f>
        <v>авг.30</v>
      </c>
      <c r="CZ34" s="272" t="str">
        <f ca="1">Параметры!CZ$40</f>
        <v>сен.30</v>
      </c>
      <c r="DA34" s="272" t="str">
        <f ca="1">Параметры!DA$40</f>
        <v>окт.30</v>
      </c>
      <c r="DB34" s="272" t="str">
        <f ca="1">Параметры!DB$40</f>
        <v>ноя.30</v>
      </c>
      <c r="DC34" s="272" t="str">
        <f ca="1">Параметры!DC$40</f>
        <v>дек.30</v>
      </c>
      <c r="DD34" s="272" t="str">
        <f ca="1">Параметры!DD$40</f>
        <v>янв.31</v>
      </c>
      <c r="DE34" s="272" t="str">
        <f ca="1">Параметры!DE$40</f>
        <v>фев.31</v>
      </c>
      <c r="DF34" s="272" t="str">
        <f ca="1">Параметры!DF$40</f>
        <v>мар.31</v>
      </c>
      <c r="DG34" s="272" t="str">
        <f ca="1">Параметры!DG$40</f>
        <v>апр.31</v>
      </c>
      <c r="DH34" s="272" t="str">
        <f ca="1">Параметры!DH$40</f>
        <v>май.31</v>
      </c>
      <c r="DI34" s="272" t="str">
        <f ca="1">Параметры!DI$40</f>
        <v>июн.31</v>
      </c>
      <c r="DJ34" s="272" t="str">
        <f ca="1">Параметры!DJ$40</f>
        <v>июл.31</v>
      </c>
      <c r="DK34" s="272" t="str">
        <f ca="1">Параметры!DK$40</f>
        <v>авг.31</v>
      </c>
      <c r="DL34" s="272" t="str">
        <f ca="1">Параметры!DL$40</f>
        <v>сен.31</v>
      </c>
      <c r="DM34" s="272" t="str">
        <f ca="1">Параметры!DM$40</f>
        <v>окт.31</v>
      </c>
      <c r="DN34" s="272" t="str">
        <f ca="1">Параметры!DN$40</f>
        <v>ноя.31</v>
      </c>
      <c r="DO34" s="272" t="str">
        <f ca="1">Параметры!DO$40</f>
        <v>дек.31</v>
      </c>
      <c r="DP34" s="272" t="str">
        <f ca="1">Параметры!DP$40</f>
        <v>янв.32</v>
      </c>
      <c r="DQ34" s="272" t="str">
        <f ca="1">Параметры!DQ$40</f>
        <v>фев.32</v>
      </c>
      <c r="DR34" s="272" t="str">
        <f ca="1">Параметры!DR$40</f>
        <v>мар.32</v>
      </c>
      <c r="DS34" s="272" t="str">
        <f ca="1">Параметры!DS$40</f>
        <v>апр.32</v>
      </c>
      <c r="DT34" s="272" t="str">
        <f ca="1">Параметры!DT$40</f>
        <v>май.32</v>
      </c>
      <c r="DU34" s="272" t="str">
        <f ca="1">Параметры!DU$40</f>
        <v>июн.32</v>
      </c>
      <c r="DV34" s="272" t="str">
        <f ca="1">Параметры!DV$40</f>
        <v>июл.32</v>
      </c>
      <c r="DW34" s="272"/>
      <c r="DX34" s="273" t="str">
        <f ca="1">Language!$A$1463</f>
        <v>ИТОГО</v>
      </c>
    </row>
    <row r="35" spans="1:128" ht="13.5" thickTop="1" x14ac:dyDescent="0.2">
      <c r="A35"/>
      <c r="C35" s="17"/>
      <c r="F35" s="6" t="s">
        <v>2961</v>
      </c>
    </row>
    <row r="36" spans="1:128" x14ac:dyDescent="0.2">
      <c r="A36" s="234" t="str">
        <f ca="1">Language!A1538</f>
        <v>Инвестиции</v>
      </c>
      <c r="B36" s="53"/>
      <c r="C36" s="46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</row>
    <row r="37" spans="1:128" x14ac:dyDescent="0.2">
      <c r="A37" t="str">
        <f ca="1">Language!A$1542</f>
        <v>План</v>
      </c>
      <c r="B37" s="53"/>
      <c r="C37" s="46" t="str">
        <f ca="1">Параметры!$C$70</f>
        <v>тыс. руб.</v>
      </c>
      <c r="E37" s="6" t="s">
        <v>693</v>
      </c>
      <c r="G37" s="186">
        <f>-Отчеты!G50-Отчеты!G51-Отчеты!G52</f>
        <v>9999.6</v>
      </c>
      <c r="H37" s="186">
        <f>-Отчеты!H50-Отчеты!H51-Отчеты!H52</f>
        <v>3000</v>
      </c>
      <c r="I37" s="186">
        <f>-Отчеты!I50-Отчеты!I51-Отчеты!I52</f>
        <v>47000.4</v>
      </c>
      <c r="J37" s="186">
        <f>-Отчеты!J50-Отчеты!J51-Отчеты!J52</f>
        <v>0</v>
      </c>
      <c r="K37" s="186">
        <f>-Отчеты!K50-Отчеты!K51-Отчеты!K52</f>
        <v>0</v>
      </c>
      <c r="L37" s="186">
        <f>-Отчеты!L50-Отчеты!L51-Отчеты!L52</f>
        <v>0</v>
      </c>
      <c r="M37" s="186">
        <f>-Отчеты!M50-Отчеты!M51-Отчеты!M52</f>
        <v>0</v>
      </c>
      <c r="N37" s="186">
        <f>-Отчеты!N50-Отчеты!N51-Отчеты!N52</f>
        <v>0</v>
      </c>
      <c r="O37" s="186">
        <f>-Отчеты!O50-Отчеты!O51-Отчеты!O52</f>
        <v>0</v>
      </c>
      <c r="P37" s="186">
        <f>-Отчеты!P50-Отчеты!P51-Отчеты!P52</f>
        <v>0</v>
      </c>
      <c r="Q37" s="186">
        <f>-Отчеты!Q50-Отчеты!Q51-Отчеты!Q52</f>
        <v>0</v>
      </c>
      <c r="R37" s="186">
        <f>-Отчеты!R50-Отчеты!R51-Отчеты!R52</f>
        <v>0</v>
      </c>
      <c r="S37" s="186">
        <f>-Отчеты!S50-Отчеты!S51-Отчеты!S52</f>
        <v>0</v>
      </c>
      <c r="T37" s="186">
        <f>-Отчеты!T50-Отчеты!T51-Отчеты!T52</f>
        <v>0</v>
      </c>
      <c r="U37" s="186">
        <f>-Отчеты!U50-Отчеты!U51-Отчеты!U52</f>
        <v>0</v>
      </c>
      <c r="V37" s="186">
        <f>-Отчеты!V50-Отчеты!V51-Отчеты!V52</f>
        <v>0</v>
      </c>
      <c r="W37" s="186">
        <f>-Отчеты!W50-Отчеты!W51-Отчеты!W52</f>
        <v>0</v>
      </c>
      <c r="X37" s="186">
        <f>-Отчеты!X50-Отчеты!X51-Отчеты!X52</f>
        <v>0</v>
      </c>
      <c r="Y37" s="186">
        <f>-Отчеты!Y50-Отчеты!Y51-Отчеты!Y52</f>
        <v>0</v>
      </c>
      <c r="Z37" s="186">
        <f>-Отчеты!Z50-Отчеты!Z51-Отчеты!Z52</f>
        <v>0</v>
      </c>
      <c r="AA37" s="186">
        <f>-Отчеты!AA50-Отчеты!AA51-Отчеты!AA52</f>
        <v>0</v>
      </c>
      <c r="AB37" s="186">
        <f>-Отчеты!AB50-Отчеты!AB51-Отчеты!AB52</f>
        <v>0</v>
      </c>
      <c r="AC37" s="186">
        <f>-Отчеты!AC50-Отчеты!AC51-Отчеты!AC52</f>
        <v>0</v>
      </c>
      <c r="AD37" s="186">
        <f>-Отчеты!AD50-Отчеты!AD51-Отчеты!AD52</f>
        <v>0</v>
      </c>
      <c r="AE37" s="186">
        <f>-Отчеты!AE50-Отчеты!AE51-Отчеты!AE52</f>
        <v>0</v>
      </c>
      <c r="AF37" s="186">
        <f>-Отчеты!AF50-Отчеты!AF51-Отчеты!AF52</f>
        <v>0</v>
      </c>
      <c r="AG37" s="186">
        <f>-Отчеты!AG50-Отчеты!AG51-Отчеты!AG52</f>
        <v>0</v>
      </c>
      <c r="AH37" s="186">
        <f>-Отчеты!AH50-Отчеты!AH51-Отчеты!AH52</f>
        <v>0</v>
      </c>
      <c r="AI37" s="186">
        <f>-Отчеты!AI50-Отчеты!AI51-Отчеты!AI52</f>
        <v>0</v>
      </c>
      <c r="AJ37" s="186">
        <f>-Отчеты!AJ50-Отчеты!AJ51-Отчеты!AJ52</f>
        <v>0</v>
      </c>
      <c r="AK37" s="186">
        <f>-Отчеты!AK50-Отчеты!AK51-Отчеты!AK52</f>
        <v>0</v>
      </c>
      <c r="AL37" s="186">
        <f>-Отчеты!AL50-Отчеты!AL51-Отчеты!AL52</f>
        <v>0</v>
      </c>
      <c r="AM37" s="186">
        <f>-Отчеты!AM50-Отчеты!AM51-Отчеты!AM52</f>
        <v>0</v>
      </c>
      <c r="AN37" s="186">
        <f>-Отчеты!AN50-Отчеты!AN51-Отчеты!AN52</f>
        <v>0</v>
      </c>
      <c r="AO37" s="186">
        <f>-Отчеты!AO50-Отчеты!AO51-Отчеты!AO52</f>
        <v>0</v>
      </c>
      <c r="AP37" s="186">
        <f>-Отчеты!AP50-Отчеты!AP51-Отчеты!AP52</f>
        <v>0</v>
      </c>
      <c r="AQ37" s="186">
        <f>-Отчеты!AQ50-Отчеты!AQ51-Отчеты!AQ52</f>
        <v>0</v>
      </c>
      <c r="AR37" s="186">
        <f>-Отчеты!AR50-Отчеты!AR51-Отчеты!AR52</f>
        <v>0</v>
      </c>
      <c r="AS37" s="186">
        <f>-Отчеты!AS50-Отчеты!AS51-Отчеты!AS52</f>
        <v>0</v>
      </c>
      <c r="AT37" s="186">
        <f>-Отчеты!AT50-Отчеты!AT51-Отчеты!AT52</f>
        <v>0</v>
      </c>
      <c r="AU37" s="186">
        <f>-Отчеты!AU50-Отчеты!AU51-Отчеты!AU52</f>
        <v>0</v>
      </c>
      <c r="AV37" s="186">
        <f>-Отчеты!AV50-Отчеты!AV51-Отчеты!AV52</f>
        <v>0</v>
      </c>
      <c r="AW37" s="186">
        <f>-Отчеты!AW50-Отчеты!AW51-Отчеты!AW52</f>
        <v>0</v>
      </c>
      <c r="AX37" s="186">
        <f>-Отчеты!AX50-Отчеты!AX51-Отчеты!AX52</f>
        <v>0</v>
      </c>
      <c r="AY37" s="186">
        <f>-Отчеты!AY50-Отчеты!AY51-Отчеты!AY52</f>
        <v>0</v>
      </c>
      <c r="AZ37" s="186">
        <f>-Отчеты!AZ50-Отчеты!AZ51-Отчеты!AZ52</f>
        <v>0</v>
      </c>
      <c r="BA37" s="186">
        <f>-Отчеты!BA50-Отчеты!BA51-Отчеты!BA52</f>
        <v>0</v>
      </c>
      <c r="BB37" s="186">
        <f>-Отчеты!BB50-Отчеты!BB51-Отчеты!BB52</f>
        <v>0</v>
      </c>
      <c r="BC37" s="186">
        <f>-Отчеты!BC50-Отчеты!BC51-Отчеты!BC52</f>
        <v>0</v>
      </c>
      <c r="BD37" s="186">
        <f>-Отчеты!BD50-Отчеты!BD51-Отчеты!BD52</f>
        <v>0</v>
      </c>
      <c r="BE37" s="186">
        <f>-Отчеты!BE50-Отчеты!BE51-Отчеты!BE52</f>
        <v>0</v>
      </c>
      <c r="BF37" s="186">
        <f>-Отчеты!BF50-Отчеты!BF51-Отчеты!BF52</f>
        <v>0</v>
      </c>
      <c r="BG37" s="186">
        <f>-Отчеты!BG50-Отчеты!BG51-Отчеты!BG52</f>
        <v>0</v>
      </c>
      <c r="BH37" s="186">
        <f>-Отчеты!BH50-Отчеты!BH51-Отчеты!BH52</f>
        <v>0</v>
      </c>
      <c r="BI37" s="186">
        <f>-Отчеты!BI50-Отчеты!BI51-Отчеты!BI52</f>
        <v>0</v>
      </c>
      <c r="BJ37" s="186">
        <f>-Отчеты!BJ50-Отчеты!BJ51-Отчеты!BJ52</f>
        <v>0</v>
      </c>
      <c r="BK37" s="186">
        <f>-Отчеты!BK50-Отчеты!BK51-Отчеты!BK52</f>
        <v>0</v>
      </c>
      <c r="BL37" s="186">
        <f>-Отчеты!BL50-Отчеты!BL51-Отчеты!BL52</f>
        <v>0</v>
      </c>
      <c r="BM37" s="186">
        <f>-Отчеты!BM50-Отчеты!BM51-Отчеты!BM52</f>
        <v>0</v>
      </c>
      <c r="BN37" s="186">
        <f>-Отчеты!BN50-Отчеты!BN51-Отчеты!BN52</f>
        <v>0</v>
      </c>
      <c r="BO37" s="186">
        <f>-Отчеты!BO50-Отчеты!BO51-Отчеты!BO52</f>
        <v>0</v>
      </c>
      <c r="BP37" s="186">
        <f>-Отчеты!BP50-Отчеты!BP51-Отчеты!BP52</f>
        <v>0</v>
      </c>
      <c r="BQ37" s="186">
        <f>-Отчеты!BQ50-Отчеты!BQ51-Отчеты!BQ52</f>
        <v>0</v>
      </c>
      <c r="BR37" s="186">
        <f>-Отчеты!BR50-Отчеты!BR51-Отчеты!BR52</f>
        <v>0</v>
      </c>
      <c r="BS37" s="186">
        <f>-Отчеты!BS50-Отчеты!BS51-Отчеты!BS52</f>
        <v>0</v>
      </c>
      <c r="BT37" s="186">
        <f>-Отчеты!BT50-Отчеты!BT51-Отчеты!BT52</f>
        <v>0</v>
      </c>
      <c r="BU37" s="186">
        <f>-Отчеты!BU50-Отчеты!BU51-Отчеты!BU52</f>
        <v>0</v>
      </c>
      <c r="BV37" s="186">
        <f>-Отчеты!BV50-Отчеты!BV51-Отчеты!BV52</f>
        <v>0</v>
      </c>
      <c r="BW37" s="186">
        <f>-Отчеты!BW50-Отчеты!BW51-Отчеты!BW52</f>
        <v>0</v>
      </c>
      <c r="BX37" s="186">
        <f>-Отчеты!BX50-Отчеты!BX51-Отчеты!BX52</f>
        <v>0</v>
      </c>
      <c r="BY37" s="186">
        <f>-Отчеты!BY50-Отчеты!BY51-Отчеты!BY52</f>
        <v>0</v>
      </c>
      <c r="BZ37" s="186">
        <f>-Отчеты!BZ50-Отчеты!BZ51-Отчеты!BZ52</f>
        <v>0</v>
      </c>
      <c r="CA37" s="186">
        <f>-Отчеты!CA50-Отчеты!CA51-Отчеты!CA52</f>
        <v>0</v>
      </c>
      <c r="CB37" s="186">
        <f>-Отчеты!CB50-Отчеты!CB51-Отчеты!CB52</f>
        <v>0</v>
      </c>
      <c r="CC37" s="186">
        <f>-Отчеты!CC50-Отчеты!CC51-Отчеты!CC52</f>
        <v>0</v>
      </c>
      <c r="CD37" s="186">
        <f>-Отчеты!CD50-Отчеты!CD51-Отчеты!CD52</f>
        <v>0</v>
      </c>
      <c r="CE37" s="186">
        <f>-Отчеты!CE50-Отчеты!CE51-Отчеты!CE52</f>
        <v>0</v>
      </c>
      <c r="CF37" s="186">
        <f>-Отчеты!CF50-Отчеты!CF51-Отчеты!CF52</f>
        <v>0</v>
      </c>
      <c r="CG37" s="186">
        <f>-Отчеты!CG50-Отчеты!CG51-Отчеты!CG52</f>
        <v>0</v>
      </c>
      <c r="CH37" s="186">
        <f>-Отчеты!CH50-Отчеты!CH51-Отчеты!CH52</f>
        <v>0</v>
      </c>
      <c r="CI37" s="186">
        <f>-Отчеты!CI50-Отчеты!CI51-Отчеты!CI52</f>
        <v>0</v>
      </c>
      <c r="CJ37" s="186">
        <f>-Отчеты!CJ50-Отчеты!CJ51-Отчеты!CJ52</f>
        <v>0</v>
      </c>
      <c r="CK37" s="186">
        <f>-Отчеты!CK50-Отчеты!CK51-Отчеты!CK52</f>
        <v>0</v>
      </c>
      <c r="CL37" s="186">
        <f>-Отчеты!CL50-Отчеты!CL51-Отчеты!CL52</f>
        <v>0</v>
      </c>
      <c r="CM37" s="186">
        <f>-Отчеты!CM50-Отчеты!CM51-Отчеты!CM52</f>
        <v>0</v>
      </c>
      <c r="CN37" s="186">
        <f>-Отчеты!CN50-Отчеты!CN51-Отчеты!CN52</f>
        <v>0</v>
      </c>
      <c r="CO37" s="186">
        <f>-Отчеты!CO50-Отчеты!CO51-Отчеты!CO52</f>
        <v>0</v>
      </c>
      <c r="CP37" s="186">
        <f>-Отчеты!CP50-Отчеты!CP51-Отчеты!CP52</f>
        <v>0</v>
      </c>
      <c r="CQ37" s="186">
        <f>-Отчеты!CQ50-Отчеты!CQ51-Отчеты!CQ52</f>
        <v>0</v>
      </c>
      <c r="CR37" s="186">
        <f>-Отчеты!CR50-Отчеты!CR51-Отчеты!CR52</f>
        <v>0</v>
      </c>
      <c r="CS37" s="186">
        <f>-Отчеты!CS50-Отчеты!CS51-Отчеты!CS52</f>
        <v>0</v>
      </c>
      <c r="CT37" s="186">
        <f>-Отчеты!CT50-Отчеты!CT51-Отчеты!CT52</f>
        <v>0</v>
      </c>
      <c r="CU37" s="186">
        <f>-Отчеты!CU50-Отчеты!CU51-Отчеты!CU52</f>
        <v>0</v>
      </c>
      <c r="CV37" s="186">
        <f>-Отчеты!CV50-Отчеты!CV51-Отчеты!CV52</f>
        <v>0</v>
      </c>
      <c r="CW37" s="186">
        <f>-Отчеты!CW50-Отчеты!CW51-Отчеты!CW52</f>
        <v>0</v>
      </c>
      <c r="CX37" s="186">
        <f>-Отчеты!CX50-Отчеты!CX51-Отчеты!CX52</f>
        <v>0</v>
      </c>
      <c r="CY37" s="186">
        <f>-Отчеты!CY50-Отчеты!CY51-Отчеты!CY52</f>
        <v>0</v>
      </c>
      <c r="CZ37" s="186">
        <f>-Отчеты!CZ50-Отчеты!CZ51-Отчеты!CZ52</f>
        <v>0</v>
      </c>
      <c r="DA37" s="186">
        <f>-Отчеты!DA50-Отчеты!DA51-Отчеты!DA52</f>
        <v>0</v>
      </c>
      <c r="DB37" s="186">
        <f>-Отчеты!DB50-Отчеты!DB51-Отчеты!DB52</f>
        <v>0</v>
      </c>
      <c r="DC37" s="186">
        <f>-Отчеты!DC50-Отчеты!DC51-Отчеты!DC52</f>
        <v>0</v>
      </c>
      <c r="DD37" s="186">
        <f>-Отчеты!DD50-Отчеты!DD51-Отчеты!DD52</f>
        <v>0</v>
      </c>
      <c r="DE37" s="186">
        <f>-Отчеты!DE50-Отчеты!DE51-Отчеты!DE52</f>
        <v>0</v>
      </c>
      <c r="DF37" s="186">
        <f>-Отчеты!DF50-Отчеты!DF51-Отчеты!DF52</f>
        <v>0</v>
      </c>
      <c r="DG37" s="186">
        <f>-Отчеты!DG50-Отчеты!DG51-Отчеты!DG52</f>
        <v>0</v>
      </c>
      <c r="DH37" s="186">
        <f>-Отчеты!DH50-Отчеты!DH51-Отчеты!DH52</f>
        <v>0</v>
      </c>
      <c r="DI37" s="186">
        <f>-Отчеты!DI50-Отчеты!DI51-Отчеты!DI52</f>
        <v>0</v>
      </c>
      <c r="DJ37" s="186">
        <f>-Отчеты!DJ50-Отчеты!DJ51-Отчеты!DJ52</f>
        <v>0</v>
      </c>
      <c r="DK37" s="186">
        <f>-Отчеты!DK50-Отчеты!DK51-Отчеты!DK52</f>
        <v>0</v>
      </c>
      <c r="DL37" s="186">
        <f>-Отчеты!DL50-Отчеты!DL51-Отчеты!DL52</f>
        <v>0</v>
      </c>
      <c r="DM37" s="186">
        <f>-Отчеты!DM50-Отчеты!DM51-Отчеты!DM52</f>
        <v>0</v>
      </c>
      <c r="DN37" s="186">
        <f>-Отчеты!DN50-Отчеты!DN51-Отчеты!DN52</f>
        <v>0</v>
      </c>
      <c r="DO37" s="186">
        <f>-Отчеты!DO50-Отчеты!DO51-Отчеты!DO52</f>
        <v>0</v>
      </c>
      <c r="DP37" s="186">
        <f>-Отчеты!DP50-Отчеты!DP51-Отчеты!DP52</f>
        <v>0</v>
      </c>
      <c r="DQ37" s="186">
        <f>-Отчеты!DQ50-Отчеты!DQ51-Отчеты!DQ52</f>
        <v>0</v>
      </c>
      <c r="DR37" s="186">
        <f>-Отчеты!DR50-Отчеты!DR51-Отчеты!DR52</f>
        <v>0</v>
      </c>
      <c r="DS37" s="186">
        <f>-Отчеты!DS50-Отчеты!DS51-Отчеты!DS52</f>
        <v>0</v>
      </c>
      <c r="DT37" s="186">
        <f>-Отчеты!DT50-Отчеты!DT51-Отчеты!DT52</f>
        <v>0</v>
      </c>
      <c r="DU37" s="186">
        <f>-Отчеты!DU50-Отчеты!DU51-Отчеты!DU52</f>
        <v>0</v>
      </c>
      <c r="DV37" s="186">
        <f>-Отчеты!DV50-Отчеты!DV51-Отчеты!DV52</f>
        <v>0</v>
      </c>
      <c r="DW37" s="186"/>
      <c r="DX37" s="162">
        <f>SUM(G37:DW37)</f>
        <v>60000</v>
      </c>
    </row>
    <row r="38" spans="1:128" x14ac:dyDescent="0.2">
      <c r="A38" t="str">
        <f ca="1">Language!A$1543</f>
        <v>Факт</v>
      </c>
      <c r="B38" s="53"/>
      <c r="C38" s="46" t="str">
        <f ca="1">Параметры!$C$70</f>
        <v>тыс. руб.</v>
      </c>
      <c r="E38" s="6" t="s">
        <v>693</v>
      </c>
      <c r="G38" s="186">
        <f t="shared" ref="G38:N38" si="30">G11</f>
        <v>9999.6</v>
      </c>
      <c r="H38" s="186">
        <f t="shared" si="30"/>
        <v>3000</v>
      </c>
      <c r="I38" s="186">
        <f t="shared" si="30"/>
        <v>47000.4</v>
      </c>
      <c r="J38" s="186">
        <f t="shared" si="30"/>
        <v>0</v>
      </c>
      <c r="K38" s="186">
        <f t="shared" si="30"/>
        <v>0</v>
      </c>
      <c r="L38" s="186">
        <f t="shared" si="30"/>
        <v>0</v>
      </c>
      <c r="M38" s="186">
        <f t="shared" si="30"/>
        <v>0</v>
      </c>
      <c r="N38" s="186">
        <f t="shared" si="30"/>
        <v>0</v>
      </c>
      <c r="O38" s="186">
        <f t="shared" ref="O38:AT38" si="31">O11</f>
        <v>0</v>
      </c>
      <c r="P38" s="186">
        <f t="shared" si="31"/>
        <v>0</v>
      </c>
      <c r="Q38" s="186">
        <f t="shared" si="31"/>
        <v>0</v>
      </c>
      <c r="R38" s="186">
        <f t="shared" si="31"/>
        <v>0</v>
      </c>
      <c r="S38" s="186">
        <f t="shared" si="31"/>
        <v>0</v>
      </c>
      <c r="T38" s="186">
        <f t="shared" si="31"/>
        <v>0</v>
      </c>
      <c r="U38" s="186">
        <f t="shared" si="31"/>
        <v>0</v>
      </c>
      <c r="V38" s="186">
        <f t="shared" si="31"/>
        <v>0</v>
      </c>
      <c r="W38" s="186">
        <f t="shared" si="31"/>
        <v>0</v>
      </c>
      <c r="X38" s="186">
        <f t="shared" si="31"/>
        <v>0</v>
      </c>
      <c r="Y38" s="186">
        <f t="shared" si="31"/>
        <v>0</v>
      </c>
      <c r="Z38" s="186">
        <f t="shared" si="31"/>
        <v>0</v>
      </c>
      <c r="AA38" s="186">
        <f t="shared" si="31"/>
        <v>0</v>
      </c>
      <c r="AB38" s="186">
        <f t="shared" si="31"/>
        <v>0</v>
      </c>
      <c r="AC38" s="186">
        <f t="shared" si="31"/>
        <v>0</v>
      </c>
      <c r="AD38" s="186">
        <f t="shared" si="31"/>
        <v>0</v>
      </c>
      <c r="AE38" s="186">
        <f t="shared" si="31"/>
        <v>0</v>
      </c>
      <c r="AF38" s="186">
        <f t="shared" si="31"/>
        <v>0</v>
      </c>
      <c r="AG38" s="186">
        <f t="shared" si="31"/>
        <v>0</v>
      </c>
      <c r="AH38" s="186">
        <f t="shared" si="31"/>
        <v>0</v>
      </c>
      <c r="AI38" s="186">
        <f t="shared" si="31"/>
        <v>0</v>
      </c>
      <c r="AJ38" s="186">
        <f t="shared" si="31"/>
        <v>0</v>
      </c>
      <c r="AK38" s="186">
        <f t="shared" si="31"/>
        <v>0</v>
      </c>
      <c r="AL38" s="186">
        <f t="shared" si="31"/>
        <v>0</v>
      </c>
      <c r="AM38" s="186">
        <f t="shared" si="31"/>
        <v>0</v>
      </c>
      <c r="AN38" s="186">
        <f t="shared" si="31"/>
        <v>0</v>
      </c>
      <c r="AO38" s="186">
        <f t="shared" si="31"/>
        <v>0</v>
      </c>
      <c r="AP38" s="186">
        <f t="shared" si="31"/>
        <v>0</v>
      </c>
      <c r="AQ38" s="186">
        <f t="shared" si="31"/>
        <v>0</v>
      </c>
      <c r="AR38" s="186">
        <f t="shared" si="31"/>
        <v>0</v>
      </c>
      <c r="AS38" s="186">
        <f t="shared" si="31"/>
        <v>0</v>
      </c>
      <c r="AT38" s="186">
        <f t="shared" si="31"/>
        <v>0</v>
      </c>
      <c r="AU38" s="186">
        <f t="shared" ref="AU38:BZ38" si="32">AU11</f>
        <v>0</v>
      </c>
      <c r="AV38" s="186">
        <f t="shared" si="32"/>
        <v>0</v>
      </c>
      <c r="AW38" s="186">
        <f t="shared" si="32"/>
        <v>0</v>
      </c>
      <c r="AX38" s="186">
        <f t="shared" si="32"/>
        <v>0</v>
      </c>
      <c r="AY38" s="186">
        <f t="shared" si="32"/>
        <v>0</v>
      </c>
      <c r="AZ38" s="186">
        <f t="shared" si="32"/>
        <v>0</v>
      </c>
      <c r="BA38" s="186">
        <f t="shared" si="32"/>
        <v>0</v>
      </c>
      <c r="BB38" s="186">
        <f t="shared" si="32"/>
        <v>0</v>
      </c>
      <c r="BC38" s="186">
        <f t="shared" si="32"/>
        <v>0</v>
      </c>
      <c r="BD38" s="186">
        <f t="shared" si="32"/>
        <v>0</v>
      </c>
      <c r="BE38" s="186">
        <f t="shared" si="32"/>
        <v>0</v>
      </c>
      <c r="BF38" s="186">
        <f t="shared" si="32"/>
        <v>0</v>
      </c>
      <c r="BG38" s="186">
        <f t="shared" si="32"/>
        <v>0</v>
      </c>
      <c r="BH38" s="186">
        <f t="shared" si="32"/>
        <v>0</v>
      </c>
      <c r="BI38" s="186">
        <f t="shared" si="32"/>
        <v>0</v>
      </c>
      <c r="BJ38" s="186">
        <f t="shared" si="32"/>
        <v>0</v>
      </c>
      <c r="BK38" s="186">
        <f t="shared" si="32"/>
        <v>0</v>
      </c>
      <c r="BL38" s="186">
        <f t="shared" si="32"/>
        <v>0</v>
      </c>
      <c r="BM38" s="186">
        <f t="shared" si="32"/>
        <v>0</v>
      </c>
      <c r="BN38" s="186">
        <f t="shared" si="32"/>
        <v>0</v>
      </c>
      <c r="BO38" s="186">
        <f t="shared" si="32"/>
        <v>0</v>
      </c>
      <c r="BP38" s="186">
        <f t="shared" si="32"/>
        <v>0</v>
      </c>
      <c r="BQ38" s="186">
        <f t="shared" si="32"/>
        <v>0</v>
      </c>
      <c r="BR38" s="186">
        <f t="shared" si="32"/>
        <v>0</v>
      </c>
      <c r="BS38" s="186">
        <f t="shared" si="32"/>
        <v>0</v>
      </c>
      <c r="BT38" s="186">
        <f t="shared" si="32"/>
        <v>0</v>
      </c>
      <c r="BU38" s="186">
        <f t="shared" si="32"/>
        <v>0</v>
      </c>
      <c r="BV38" s="186">
        <f t="shared" si="32"/>
        <v>0</v>
      </c>
      <c r="BW38" s="186">
        <f t="shared" si="32"/>
        <v>0</v>
      </c>
      <c r="BX38" s="186">
        <f t="shared" si="32"/>
        <v>0</v>
      </c>
      <c r="BY38" s="186">
        <f t="shared" si="32"/>
        <v>0</v>
      </c>
      <c r="BZ38" s="186">
        <f t="shared" si="32"/>
        <v>0</v>
      </c>
      <c r="CA38" s="186">
        <f t="shared" ref="CA38:DF38" si="33">CA11</f>
        <v>0</v>
      </c>
      <c r="CB38" s="186">
        <f t="shared" si="33"/>
        <v>0</v>
      </c>
      <c r="CC38" s="186">
        <f t="shared" si="33"/>
        <v>0</v>
      </c>
      <c r="CD38" s="186">
        <f t="shared" si="33"/>
        <v>0</v>
      </c>
      <c r="CE38" s="186">
        <f t="shared" si="33"/>
        <v>0</v>
      </c>
      <c r="CF38" s="186">
        <f t="shared" si="33"/>
        <v>0</v>
      </c>
      <c r="CG38" s="186">
        <f t="shared" si="33"/>
        <v>0</v>
      </c>
      <c r="CH38" s="186">
        <f t="shared" si="33"/>
        <v>0</v>
      </c>
      <c r="CI38" s="186">
        <f t="shared" si="33"/>
        <v>0</v>
      </c>
      <c r="CJ38" s="186">
        <f t="shared" si="33"/>
        <v>0</v>
      </c>
      <c r="CK38" s="186">
        <f t="shared" si="33"/>
        <v>0</v>
      </c>
      <c r="CL38" s="186">
        <f t="shared" si="33"/>
        <v>0</v>
      </c>
      <c r="CM38" s="186">
        <f t="shared" si="33"/>
        <v>0</v>
      </c>
      <c r="CN38" s="186">
        <f t="shared" si="33"/>
        <v>0</v>
      </c>
      <c r="CO38" s="186">
        <f t="shared" si="33"/>
        <v>0</v>
      </c>
      <c r="CP38" s="186">
        <f t="shared" si="33"/>
        <v>0</v>
      </c>
      <c r="CQ38" s="186">
        <f t="shared" si="33"/>
        <v>0</v>
      </c>
      <c r="CR38" s="186">
        <f t="shared" si="33"/>
        <v>0</v>
      </c>
      <c r="CS38" s="186">
        <f t="shared" si="33"/>
        <v>0</v>
      </c>
      <c r="CT38" s="186">
        <f t="shared" si="33"/>
        <v>0</v>
      </c>
      <c r="CU38" s="186">
        <f t="shared" si="33"/>
        <v>0</v>
      </c>
      <c r="CV38" s="186">
        <f t="shared" si="33"/>
        <v>0</v>
      </c>
      <c r="CW38" s="186">
        <f t="shared" si="33"/>
        <v>0</v>
      </c>
      <c r="CX38" s="186">
        <f t="shared" si="33"/>
        <v>0</v>
      </c>
      <c r="CY38" s="186">
        <f t="shared" si="33"/>
        <v>0</v>
      </c>
      <c r="CZ38" s="186">
        <f t="shared" si="33"/>
        <v>0</v>
      </c>
      <c r="DA38" s="186">
        <f t="shared" si="33"/>
        <v>0</v>
      </c>
      <c r="DB38" s="186">
        <f t="shared" si="33"/>
        <v>0</v>
      </c>
      <c r="DC38" s="186">
        <f t="shared" si="33"/>
        <v>0</v>
      </c>
      <c r="DD38" s="186">
        <f t="shared" si="33"/>
        <v>0</v>
      </c>
      <c r="DE38" s="186">
        <f t="shared" si="33"/>
        <v>0</v>
      </c>
      <c r="DF38" s="186">
        <f t="shared" si="33"/>
        <v>0</v>
      </c>
      <c r="DG38" s="186">
        <f t="shared" ref="DG38:DV38" si="34">DG11</f>
        <v>0</v>
      </c>
      <c r="DH38" s="186">
        <f t="shared" si="34"/>
        <v>0</v>
      </c>
      <c r="DI38" s="186">
        <f t="shared" si="34"/>
        <v>0</v>
      </c>
      <c r="DJ38" s="186">
        <f t="shared" si="34"/>
        <v>0</v>
      </c>
      <c r="DK38" s="186">
        <f t="shared" si="34"/>
        <v>0</v>
      </c>
      <c r="DL38" s="186">
        <f t="shared" si="34"/>
        <v>0</v>
      </c>
      <c r="DM38" s="186">
        <f t="shared" si="34"/>
        <v>0</v>
      </c>
      <c r="DN38" s="186">
        <f t="shared" si="34"/>
        <v>0</v>
      </c>
      <c r="DO38" s="186">
        <f t="shared" si="34"/>
        <v>0</v>
      </c>
      <c r="DP38" s="186">
        <f t="shared" si="34"/>
        <v>0</v>
      </c>
      <c r="DQ38" s="186">
        <f t="shared" si="34"/>
        <v>0</v>
      </c>
      <c r="DR38" s="186">
        <f t="shared" si="34"/>
        <v>0</v>
      </c>
      <c r="DS38" s="186">
        <f t="shared" si="34"/>
        <v>0</v>
      </c>
      <c r="DT38" s="186">
        <f t="shared" si="34"/>
        <v>0</v>
      </c>
      <c r="DU38" s="186">
        <f t="shared" si="34"/>
        <v>0</v>
      </c>
      <c r="DV38" s="186">
        <f t="shared" si="34"/>
        <v>0</v>
      </c>
      <c r="DW38" s="53"/>
      <c r="DX38" s="162">
        <f>SUM(G38:DW38)</f>
        <v>60000</v>
      </c>
    </row>
    <row r="39" spans="1:128" x14ac:dyDescent="0.2">
      <c r="A39" t="str">
        <f ca="1">Language!A$1544</f>
        <v>Отклонения (абсолютные)</v>
      </c>
      <c r="B39" s="53"/>
      <c r="C39" s="46" t="str">
        <f ca="1">Параметры!$C$70</f>
        <v>тыс. руб.</v>
      </c>
      <c r="E39" s="6" t="s">
        <v>693</v>
      </c>
      <c r="G39" s="53">
        <f t="shared" ref="G39:N39" si="35">G38-G37</f>
        <v>0</v>
      </c>
      <c r="H39" s="53">
        <f t="shared" si="35"/>
        <v>0</v>
      </c>
      <c r="I39" s="53">
        <f t="shared" si="35"/>
        <v>0</v>
      </c>
      <c r="J39" s="53">
        <f t="shared" si="35"/>
        <v>0</v>
      </c>
      <c r="K39" s="53">
        <f t="shared" si="35"/>
        <v>0</v>
      </c>
      <c r="L39" s="53">
        <f t="shared" si="35"/>
        <v>0</v>
      </c>
      <c r="M39" s="53">
        <f t="shared" si="35"/>
        <v>0</v>
      </c>
      <c r="N39" s="53">
        <f t="shared" si="35"/>
        <v>0</v>
      </c>
      <c r="O39" s="53">
        <f t="shared" ref="O39:AT39" si="36">O38-O37</f>
        <v>0</v>
      </c>
      <c r="P39" s="53">
        <f t="shared" si="36"/>
        <v>0</v>
      </c>
      <c r="Q39" s="53">
        <f t="shared" si="36"/>
        <v>0</v>
      </c>
      <c r="R39" s="53">
        <f t="shared" si="36"/>
        <v>0</v>
      </c>
      <c r="S39" s="53">
        <f t="shared" si="36"/>
        <v>0</v>
      </c>
      <c r="T39" s="53">
        <f t="shared" si="36"/>
        <v>0</v>
      </c>
      <c r="U39" s="53">
        <f t="shared" si="36"/>
        <v>0</v>
      </c>
      <c r="V39" s="53">
        <f t="shared" si="36"/>
        <v>0</v>
      </c>
      <c r="W39" s="53">
        <f t="shared" si="36"/>
        <v>0</v>
      </c>
      <c r="X39" s="53">
        <f t="shared" si="36"/>
        <v>0</v>
      </c>
      <c r="Y39" s="53">
        <f t="shared" si="36"/>
        <v>0</v>
      </c>
      <c r="Z39" s="53">
        <f t="shared" si="36"/>
        <v>0</v>
      </c>
      <c r="AA39" s="53">
        <f t="shared" si="36"/>
        <v>0</v>
      </c>
      <c r="AB39" s="53">
        <f t="shared" si="36"/>
        <v>0</v>
      </c>
      <c r="AC39" s="53">
        <f t="shared" si="36"/>
        <v>0</v>
      </c>
      <c r="AD39" s="53">
        <f t="shared" si="36"/>
        <v>0</v>
      </c>
      <c r="AE39" s="53">
        <f t="shared" si="36"/>
        <v>0</v>
      </c>
      <c r="AF39" s="53">
        <f t="shared" si="36"/>
        <v>0</v>
      </c>
      <c r="AG39" s="53">
        <f t="shared" si="36"/>
        <v>0</v>
      </c>
      <c r="AH39" s="53">
        <f t="shared" si="36"/>
        <v>0</v>
      </c>
      <c r="AI39" s="53">
        <f t="shared" si="36"/>
        <v>0</v>
      </c>
      <c r="AJ39" s="53">
        <f t="shared" si="36"/>
        <v>0</v>
      </c>
      <c r="AK39" s="53">
        <f t="shared" si="36"/>
        <v>0</v>
      </c>
      <c r="AL39" s="53">
        <f t="shared" si="36"/>
        <v>0</v>
      </c>
      <c r="AM39" s="53">
        <f t="shared" si="36"/>
        <v>0</v>
      </c>
      <c r="AN39" s="53">
        <f t="shared" si="36"/>
        <v>0</v>
      </c>
      <c r="AO39" s="53">
        <f t="shared" si="36"/>
        <v>0</v>
      </c>
      <c r="AP39" s="53">
        <f t="shared" si="36"/>
        <v>0</v>
      </c>
      <c r="AQ39" s="53">
        <f t="shared" si="36"/>
        <v>0</v>
      </c>
      <c r="AR39" s="53">
        <f t="shared" si="36"/>
        <v>0</v>
      </c>
      <c r="AS39" s="53">
        <f t="shared" si="36"/>
        <v>0</v>
      </c>
      <c r="AT39" s="53">
        <f t="shared" si="36"/>
        <v>0</v>
      </c>
      <c r="AU39" s="53">
        <f t="shared" ref="AU39:BZ39" si="37">AU38-AU37</f>
        <v>0</v>
      </c>
      <c r="AV39" s="53">
        <f t="shared" si="37"/>
        <v>0</v>
      </c>
      <c r="AW39" s="53">
        <f t="shared" si="37"/>
        <v>0</v>
      </c>
      <c r="AX39" s="53">
        <f t="shared" si="37"/>
        <v>0</v>
      </c>
      <c r="AY39" s="53">
        <f t="shared" si="37"/>
        <v>0</v>
      </c>
      <c r="AZ39" s="53">
        <f t="shared" si="37"/>
        <v>0</v>
      </c>
      <c r="BA39" s="53">
        <f t="shared" si="37"/>
        <v>0</v>
      </c>
      <c r="BB39" s="53">
        <f t="shared" si="37"/>
        <v>0</v>
      </c>
      <c r="BC39" s="53">
        <f t="shared" si="37"/>
        <v>0</v>
      </c>
      <c r="BD39" s="53">
        <f t="shared" si="37"/>
        <v>0</v>
      </c>
      <c r="BE39" s="53">
        <f t="shared" si="37"/>
        <v>0</v>
      </c>
      <c r="BF39" s="53">
        <f t="shared" si="37"/>
        <v>0</v>
      </c>
      <c r="BG39" s="53">
        <f t="shared" si="37"/>
        <v>0</v>
      </c>
      <c r="BH39" s="53">
        <f t="shared" si="37"/>
        <v>0</v>
      </c>
      <c r="BI39" s="53">
        <f t="shared" si="37"/>
        <v>0</v>
      </c>
      <c r="BJ39" s="53">
        <f t="shared" si="37"/>
        <v>0</v>
      </c>
      <c r="BK39" s="53">
        <f t="shared" si="37"/>
        <v>0</v>
      </c>
      <c r="BL39" s="53">
        <f t="shared" si="37"/>
        <v>0</v>
      </c>
      <c r="BM39" s="53">
        <f t="shared" si="37"/>
        <v>0</v>
      </c>
      <c r="BN39" s="53">
        <f t="shared" si="37"/>
        <v>0</v>
      </c>
      <c r="BO39" s="53">
        <f t="shared" si="37"/>
        <v>0</v>
      </c>
      <c r="BP39" s="53">
        <f t="shared" si="37"/>
        <v>0</v>
      </c>
      <c r="BQ39" s="53">
        <f t="shared" si="37"/>
        <v>0</v>
      </c>
      <c r="BR39" s="53">
        <f t="shared" si="37"/>
        <v>0</v>
      </c>
      <c r="BS39" s="53">
        <f t="shared" si="37"/>
        <v>0</v>
      </c>
      <c r="BT39" s="53">
        <f t="shared" si="37"/>
        <v>0</v>
      </c>
      <c r="BU39" s="53">
        <f t="shared" si="37"/>
        <v>0</v>
      </c>
      <c r="BV39" s="53">
        <f t="shared" si="37"/>
        <v>0</v>
      </c>
      <c r="BW39" s="53">
        <f t="shared" si="37"/>
        <v>0</v>
      </c>
      <c r="BX39" s="53">
        <f t="shared" si="37"/>
        <v>0</v>
      </c>
      <c r="BY39" s="53">
        <f t="shared" si="37"/>
        <v>0</v>
      </c>
      <c r="BZ39" s="53">
        <f t="shared" si="37"/>
        <v>0</v>
      </c>
      <c r="CA39" s="53">
        <f t="shared" ref="CA39:DF39" si="38">CA38-CA37</f>
        <v>0</v>
      </c>
      <c r="CB39" s="53">
        <f t="shared" si="38"/>
        <v>0</v>
      </c>
      <c r="CC39" s="53">
        <f t="shared" si="38"/>
        <v>0</v>
      </c>
      <c r="CD39" s="53">
        <f t="shared" si="38"/>
        <v>0</v>
      </c>
      <c r="CE39" s="53">
        <f t="shared" si="38"/>
        <v>0</v>
      </c>
      <c r="CF39" s="53">
        <f t="shared" si="38"/>
        <v>0</v>
      </c>
      <c r="CG39" s="53">
        <f t="shared" si="38"/>
        <v>0</v>
      </c>
      <c r="CH39" s="53">
        <f t="shared" si="38"/>
        <v>0</v>
      </c>
      <c r="CI39" s="53">
        <f t="shared" si="38"/>
        <v>0</v>
      </c>
      <c r="CJ39" s="53">
        <f t="shared" si="38"/>
        <v>0</v>
      </c>
      <c r="CK39" s="53">
        <f t="shared" si="38"/>
        <v>0</v>
      </c>
      <c r="CL39" s="53">
        <f t="shared" si="38"/>
        <v>0</v>
      </c>
      <c r="CM39" s="53">
        <f t="shared" si="38"/>
        <v>0</v>
      </c>
      <c r="CN39" s="53">
        <f t="shared" si="38"/>
        <v>0</v>
      </c>
      <c r="CO39" s="53">
        <f t="shared" si="38"/>
        <v>0</v>
      </c>
      <c r="CP39" s="53">
        <f t="shared" si="38"/>
        <v>0</v>
      </c>
      <c r="CQ39" s="53">
        <f t="shared" si="38"/>
        <v>0</v>
      </c>
      <c r="CR39" s="53">
        <f t="shared" si="38"/>
        <v>0</v>
      </c>
      <c r="CS39" s="53">
        <f t="shared" si="38"/>
        <v>0</v>
      </c>
      <c r="CT39" s="53">
        <f t="shared" si="38"/>
        <v>0</v>
      </c>
      <c r="CU39" s="53">
        <f t="shared" si="38"/>
        <v>0</v>
      </c>
      <c r="CV39" s="53">
        <f t="shared" si="38"/>
        <v>0</v>
      </c>
      <c r="CW39" s="53">
        <f t="shared" si="38"/>
        <v>0</v>
      </c>
      <c r="CX39" s="53">
        <f t="shared" si="38"/>
        <v>0</v>
      </c>
      <c r="CY39" s="53">
        <f t="shared" si="38"/>
        <v>0</v>
      </c>
      <c r="CZ39" s="53">
        <f t="shared" si="38"/>
        <v>0</v>
      </c>
      <c r="DA39" s="53">
        <f t="shared" si="38"/>
        <v>0</v>
      </c>
      <c r="DB39" s="53">
        <f t="shared" si="38"/>
        <v>0</v>
      </c>
      <c r="DC39" s="53">
        <f t="shared" si="38"/>
        <v>0</v>
      </c>
      <c r="DD39" s="53">
        <f t="shared" si="38"/>
        <v>0</v>
      </c>
      <c r="DE39" s="53">
        <f t="shared" si="38"/>
        <v>0</v>
      </c>
      <c r="DF39" s="53">
        <f t="shared" si="38"/>
        <v>0</v>
      </c>
      <c r="DG39" s="53">
        <f t="shared" ref="DG39:DV39" si="39">DG38-DG37</f>
        <v>0</v>
      </c>
      <c r="DH39" s="53">
        <f t="shared" si="39"/>
        <v>0</v>
      </c>
      <c r="DI39" s="53">
        <f t="shared" si="39"/>
        <v>0</v>
      </c>
      <c r="DJ39" s="53">
        <f t="shared" si="39"/>
        <v>0</v>
      </c>
      <c r="DK39" s="53">
        <f t="shared" si="39"/>
        <v>0</v>
      </c>
      <c r="DL39" s="53">
        <f t="shared" si="39"/>
        <v>0</v>
      </c>
      <c r="DM39" s="53">
        <f t="shared" si="39"/>
        <v>0</v>
      </c>
      <c r="DN39" s="53">
        <f t="shared" si="39"/>
        <v>0</v>
      </c>
      <c r="DO39" s="53">
        <f t="shared" si="39"/>
        <v>0</v>
      </c>
      <c r="DP39" s="53">
        <f t="shared" si="39"/>
        <v>0</v>
      </c>
      <c r="DQ39" s="53">
        <f t="shared" si="39"/>
        <v>0</v>
      </c>
      <c r="DR39" s="53">
        <f t="shared" si="39"/>
        <v>0</v>
      </c>
      <c r="DS39" s="53">
        <f t="shared" si="39"/>
        <v>0</v>
      </c>
      <c r="DT39" s="53">
        <f t="shared" si="39"/>
        <v>0</v>
      </c>
      <c r="DU39" s="53">
        <f t="shared" si="39"/>
        <v>0</v>
      </c>
      <c r="DV39" s="53">
        <f t="shared" si="39"/>
        <v>0</v>
      </c>
      <c r="DW39" s="53"/>
      <c r="DX39" s="162">
        <f>SUM(G39:DW39)</f>
        <v>0</v>
      </c>
    </row>
    <row r="40" spans="1:128" x14ac:dyDescent="0.2">
      <c r="A40" t="str">
        <f ca="1">Language!A$1545</f>
        <v>Отклонения (относительные)</v>
      </c>
      <c r="C40" s="17" t="s">
        <v>1</v>
      </c>
      <c r="E40" s="6" t="s">
        <v>696</v>
      </c>
      <c r="G40" s="81">
        <f t="shared" ref="G40:N40" si="40">IFERROR(G39/G37,"-")</f>
        <v>0</v>
      </c>
      <c r="H40" s="81">
        <f t="shared" si="40"/>
        <v>0</v>
      </c>
      <c r="I40" s="81">
        <f t="shared" si="40"/>
        <v>0</v>
      </c>
      <c r="J40" s="81" t="str">
        <f t="shared" si="40"/>
        <v>-</v>
      </c>
      <c r="K40" s="81" t="str">
        <f t="shared" si="40"/>
        <v>-</v>
      </c>
      <c r="L40" s="81" t="str">
        <f t="shared" si="40"/>
        <v>-</v>
      </c>
      <c r="M40" s="81" t="str">
        <f t="shared" si="40"/>
        <v>-</v>
      </c>
      <c r="N40" s="81" t="str">
        <f t="shared" si="40"/>
        <v>-</v>
      </c>
      <c r="O40" s="81" t="str">
        <f t="shared" ref="O40:AT40" si="41">IFERROR(O39/O37,"-")</f>
        <v>-</v>
      </c>
      <c r="P40" s="81" t="str">
        <f t="shared" si="41"/>
        <v>-</v>
      </c>
      <c r="Q40" s="81" t="str">
        <f t="shared" si="41"/>
        <v>-</v>
      </c>
      <c r="R40" s="81" t="str">
        <f t="shared" si="41"/>
        <v>-</v>
      </c>
      <c r="S40" s="81" t="str">
        <f t="shared" si="41"/>
        <v>-</v>
      </c>
      <c r="T40" s="81" t="str">
        <f t="shared" si="41"/>
        <v>-</v>
      </c>
      <c r="U40" s="81" t="str">
        <f t="shared" si="41"/>
        <v>-</v>
      </c>
      <c r="V40" s="81" t="str">
        <f t="shared" si="41"/>
        <v>-</v>
      </c>
      <c r="W40" s="81" t="str">
        <f t="shared" si="41"/>
        <v>-</v>
      </c>
      <c r="X40" s="81" t="str">
        <f t="shared" si="41"/>
        <v>-</v>
      </c>
      <c r="Y40" s="81" t="str">
        <f t="shared" si="41"/>
        <v>-</v>
      </c>
      <c r="Z40" s="81" t="str">
        <f t="shared" si="41"/>
        <v>-</v>
      </c>
      <c r="AA40" s="81" t="str">
        <f t="shared" si="41"/>
        <v>-</v>
      </c>
      <c r="AB40" s="81" t="str">
        <f t="shared" si="41"/>
        <v>-</v>
      </c>
      <c r="AC40" s="81" t="str">
        <f t="shared" si="41"/>
        <v>-</v>
      </c>
      <c r="AD40" s="81" t="str">
        <f t="shared" si="41"/>
        <v>-</v>
      </c>
      <c r="AE40" s="81" t="str">
        <f t="shared" si="41"/>
        <v>-</v>
      </c>
      <c r="AF40" s="81" t="str">
        <f t="shared" si="41"/>
        <v>-</v>
      </c>
      <c r="AG40" s="81" t="str">
        <f t="shared" si="41"/>
        <v>-</v>
      </c>
      <c r="AH40" s="81" t="str">
        <f t="shared" si="41"/>
        <v>-</v>
      </c>
      <c r="AI40" s="81" t="str">
        <f t="shared" si="41"/>
        <v>-</v>
      </c>
      <c r="AJ40" s="81" t="str">
        <f t="shared" si="41"/>
        <v>-</v>
      </c>
      <c r="AK40" s="81" t="str">
        <f t="shared" si="41"/>
        <v>-</v>
      </c>
      <c r="AL40" s="81" t="str">
        <f t="shared" si="41"/>
        <v>-</v>
      </c>
      <c r="AM40" s="81" t="str">
        <f t="shared" si="41"/>
        <v>-</v>
      </c>
      <c r="AN40" s="81" t="str">
        <f t="shared" si="41"/>
        <v>-</v>
      </c>
      <c r="AO40" s="81" t="str">
        <f t="shared" si="41"/>
        <v>-</v>
      </c>
      <c r="AP40" s="81" t="str">
        <f t="shared" si="41"/>
        <v>-</v>
      </c>
      <c r="AQ40" s="81" t="str">
        <f t="shared" si="41"/>
        <v>-</v>
      </c>
      <c r="AR40" s="81" t="str">
        <f t="shared" si="41"/>
        <v>-</v>
      </c>
      <c r="AS40" s="81" t="str">
        <f t="shared" si="41"/>
        <v>-</v>
      </c>
      <c r="AT40" s="81" t="str">
        <f t="shared" si="41"/>
        <v>-</v>
      </c>
      <c r="AU40" s="81" t="str">
        <f t="shared" ref="AU40:BZ40" si="42">IFERROR(AU39/AU37,"-")</f>
        <v>-</v>
      </c>
      <c r="AV40" s="81" t="str">
        <f t="shared" si="42"/>
        <v>-</v>
      </c>
      <c r="AW40" s="81" t="str">
        <f t="shared" si="42"/>
        <v>-</v>
      </c>
      <c r="AX40" s="81" t="str">
        <f t="shared" si="42"/>
        <v>-</v>
      </c>
      <c r="AY40" s="81" t="str">
        <f t="shared" si="42"/>
        <v>-</v>
      </c>
      <c r="AZ40" s="81" t="str">
        <f t="shared" si="42"/>
        <v>-</v>
      </c>
      <c r="BA40" s="81" t="str">
        <f t="shared" si="42"/>
        <v>-</v>
      </c>
      <c r="BB40" s="81" t="str">
        <f t="shared" si="42"/>
        <v>-</v>
      </c>
      <c r="BC40" s="81" t="str">
        <f t="shared" si="42"/>
        <v>-</v>
      </c>
      <c r="BD40" s="81" t="str">
        <f t="shared" si="42"/>
        <v>-</v>
      </c>
      <c r="BE40" s="81" t="str">
        <f t="shared" si="42"/>
        <v>-</v>
      </c>
      <c r="BF40" s="81" t="str">
        <f t="shared" si="42"/>
        <v>-</v>
      </c>
      <c r="BG40" s="81" t="str">
        <f t="shared" si="42"/>
        <v>-</v>
      </c>
      <c r="BH40" s="81" t="str">
        <f t="shared" si="42"/>
        <v>-</v>
      </c>
      <c r="BI40" s="81" t="str">
        <f t="shared" si="42"/>
        <v>-</v>
      </c>
      <c r="BJ40" s="81" t="str">
        <f t="shared" si="42"/>
        <v>-</v>
      </c>
      <c r="BK40" s="81" t="str">
        <f t="shared" si="42"/>
        <v>-</v>
      </c>
      <c r="BL40" s="81" t="str">
        <f t="shared" si="42"/>
        <v>-</v>
      </c>
      <c r="BM40" s="81" t="str">
        <f t="shared" si="42"/>
        <v>-</v>
      </c>
      <c r="BN40" s="81" t="str">
        <f t="shared" si="42"/>
        <v>-</v>
      </c>
      <c r="BO40" s="81" t="str">
        <f t="shared" si="42"/>
        <v>-</v>
      </c>
      <c r="BP40" s="81" t="str">
        <f t="shared" si="42"/>
        <v>-</v>
      </c>
      <c r="BQ40" s="81" t="str">
        <f t="shared" si="42"/>
        <v>-</v>
      </c>
      <c r="BR40" s="81" t="str">
        <f t="shared" si="42"/>
        <v>-</v>
      </c>
      <c r="BS40" s="81" t="str">
        <f t="shared" si="42"/>
        <v>-</v>
      </c>
      <c r="BT40" s="81" t="str">
        <f t="shared" si="42"/>
        <v>-</v>
      </c>
      <c r="BU40" s="81" t="str">
        <f t="shared" si="42"/>
        <v>-</v>
      </c>
      <c r="BV40" s="81" t="str">
        <f t="shared" si="42"/>
        <v>-</v>
      </c>
      <c r="BW40" s="81" t="str">
        <f t="shared" si="42"/>
        <v>-</v>
      </c>
      <c r="BX40" s="81" t="str">
        <f t="shared" si="42"/>
        <v>-</v>
      </c>
      <c r="BY40" s="81" t="str">
        <f t="shared" si="42"/>
        <v>-</v>
      </c>
      <c r="BZ40" s="81" t="str">
        <f t="shared" si="42"/>
        <v>-</v>
      </c>
      <c r="CA40" s="81" t="str">
        <f t="shared" ref="CA40:DF40" si="43">IFERROR(CA39/CA37,"-")</f>
        <v>-</v>
      </c>
      <c r="CB40" s="81" t="str">
        <f t="shared" si="43"/>
        <v>-</v>
      </c>
      <c r="CC40" s="81" t="str">
        <f t="shared" si="43"/>
        <v>-</v>
      </c>
      <c r="CD40" s="81" t="str">
        <f t="shared" si="43"/>
        <v>-</v>
      </c>
      <c r="CE40" s="81" t="str">
        <f t="shared" si="43"/>
        <v>-</v>
      </c>
      <c r="CF40" s="81" t="str">
        <f t="shared" si="43"/>
        <v>-</v>
      </c>
      <c r="CG40" s="81" t="str">
        <f t="shared" si="43"/>
        <v>-</v>
      </c>
      <c r="CH40" s="81" t="str">
        <f t="shared" si="43"/>
        <v>-</v>
      </c>
      <c r="CI40" s="81" t="str">
        <f t="shared" si="43"/>
        <v>-</v>
      </c>
      <c r="CJ40" s="81" t="str">
        <f t="shared" si="43"/>
        <v>-</v>
      </c>
      <c r="CK40" s="81" t="str">
        <f t="shared" si="43"/>
        <v>-</v>
      </c>
      <c r="CL40" s="81" t="str">
        <f t="shared" si="43"/>
        <v>-</v>
      </c>
      <c r="CM40" s="81" t="str">
        <f t="shared" si="43"/>
        <v>-</v>
      </c>
      <c r="CN40" s="81" t="str">
        <f t="shared" si="43"/>
        <v>-</v>
      </c>
      <c r="CO40" s="81" t="str">
        <f t="shared" si="43"/>
        <v>-</v>
      </c>
      <c r="CP40" s="81" t="str">
        <f t="shared" si="43"/>
        <v>-</v>
      </c>
      <c r="CQ40" s="81" t="str">
        <f t="shared" si="43"/>
        <v>-</v>
      </c>
      <c r="CR40" s="81" t="str">
        <f t="shared" si="43"/>
        <v>-</v>
      </c>
      <c r="CS40" s="81" t="str">
        <f t="shared" si="43"/>
        <v>-</v>
      </c>
      <c r="CT40" s="81" t="str">
        <f t="shared" si="43"/>
        <v>-</v>
      </c>
      <c r="CU40" s="81" t="str">
        <f t="shared" si="43"/>
        <v>-</v>
      </c>
      <c r="CV40" s="81" t="str">
        <f t="shared" si="43"/>
        <v>-</v>
      </c>
      <c r="CW40" s="81" t="str">
        <f t="shared" si="43"/>
        <v>-</v>
      </c>
      <c r="CX40" s="81" t="str">
        <f t="shared" si="43"/>
        <v>-</v>
      </c>
      <c r="CY40" s="81" t="str">
        <f t="shared" si="43"/>
        <v>-</v>
      </c>
      <c r="CZ40" s="81" t="str">
        <f t="shared" si="43"/>
        <v>-</v>
      </c>
      <c r="DA40" s="81" t="str">
        <f t="shared" si="43"/>
        <v>-</v>
      </c>
      <c r="DB40" s="81" t="str">
        <f t="shared" si="43"/>
        <v>-</v>
      </c>
      <c r="DC40" s="81" t="str">
        <f t="shared" si="43"/>
        <v>-</v>
      </c>
      <c r="DD40" s="81" t="str">
        <f t="shared" si="43"/>
        <v>-</v>
      </c>
      <c r="DE40" s="81" t="str">
        <f t="shared" si="43"/>
        <v>-</v>
      </c>
      <c r="DF40" s="81" t="str">
        <f t="shared" si="43"/>
        <v>-</v>
      </c>
      <c r="DG40" s="81" t="str">
        <f t="shared" ref="DG40:DV40" si="44">IFERROR(DG39/DG37,"-")</f>
        <v>-</v>
      </c>
      <c r="DH40" s="81" t="str">
        <f t="shared" si="44"/>
        <v>-</v>
      </c>
      <c r="DI40" s="81" t="str">
        <f t="shared" si="44"/>
        <v>-</v>
      </c>
      <c r="DJ40" s="81" t="str">
        <f t="shared" si="44"/>
        <v>-</v>
      </c>
      <c r="DK40" s="81" t="str">
        <f t="shared" si="44"/>
        <v>-</v>
      </c>
      <c r="DL40" s="81" t="str">
        <f t="shared" si="44"/>
        <v>-</v>
      </c>
      <c r="DM40" s="81" t="str">
        <f t="shared" si="44"/>
        <v>-</v>
      </c>
      <c r="DN40" s="81" t="str">
        <f t="shared" si="44"/>
        <v>-</v>
      </c>
      <c r="DO40" s="81" t="str">
        <f t="shared" si="44"/>
        <v>-</v>
      </c>
      <c r="DP40" s="81" t="str">
        <f t="shared" si="44"/>
        <v>-</v>
      </c>
      <c r="DQ40" s="81" t="str">
        <f t="shared" si="44"/>
        <v>-</v>
      </c>
      <c r="DR40" s="81" t="str">
        <f t="shared" si="44"/>
        <v>-</v>
      </c>
      <c r="DS40" s="81" t="str">
        <f t="shared" si="44"/>
        <v>-</v>
      </c>
      <c r="DT40" s="81" t="str">
        <f t="shared" si="44"/>
        <v>-</v>
      </c>
      <c r="DU40" s="81" t="str">
        <f t="shared" si="44"/>
        <v>-</v>
      </c>
      <c r="DV40" s="81" t="str">
        <f t="shared" si="44"/>
        <v>-</v>
      </c>
      <c r="DX40" s="236">
        <f>IFERROR(AVERAGE(G40:DW40),"-")</f>
        <v>0</v>
      </c>
    </row>
    <row r="41" spans="1:128" x14ac:dyDescent="0.2">
      <c r="F41" s="6" t="s">
        <v>2961</v>
      </c>
    </row>
    <row r="42" spans="1:128" x14ac:dyDescent="0.2">
      <c r="A42" s="234" t="str">
        <f ca="1">Language!A1262</f>
        <v>Поступления собственного капитала</v>
      </c>
      <c r="B42" s="53"/>
      <c r="C42" s="46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  <c r="DW42" s="53"/>
      <c r="DX42" s="53"/>
    </row>
    <row r="43" spans="1:128" x14ac:dyDescent="0.2">
      <c r="A43" t="str">
        <f ca="1">Language!A$1542</f>
        <v>План</v>
      </c>
      <c r="B43" s="53"/>
      <c r="C43" s="46" t="str">
        <f ca="1">Параметры!$C$70</f>
        <v>тыс. руб.</v>
      </c>
      <c r="E43" s="6" t="s">
        <v>693</v>
      </c>
      <c r="G43" s="186">
        <f>Отчеты!G57</f>
        <v>0</v>
      </c>
      <c r="H43" s="186">
        <f>Отчеты!H57</f>
        <v>0</v>
      </c>
      <c r="I43" s="186">
        <f>Отчеты!I57</f>
        <v>0</v>
      </c>
      <c r="J43" s="186">
        <f>Отчеты!J57</f>
        <v>0</v>
      </c>
      <c r="K43" s="186">
        <f>Отчеты!K57</f>
        <v>0</v>
      </c>
      <c r="L43" s="186">
        <f>Отчеты!L57</f>
        <v>0</v>
      </c>
      <c r="M43" s="186">
        <f>Отчеты!M57</f>
        <v>0</v>
      </c>
      <c r="N43" s="186">
        <f>Отчеты!N57</f>
        <v>0</v>
      </c>
      <c r="O43" s="186">
        <f>Отчеты!O57</f>
        <v>0</v>
      </c>
      <c r="P43" s="186">
        <f>Отчеты!P57</f>
        <v>0</v>
      </c>
      <c r="Q43" s="186">
        <f>Отчеты!Q57</f>
        <v>0</v>
      </c>
      <c r="R43" s="186">
        <f>Отчеты!R57</f>
        <v>0</v>
      </c>
      <c r="S43" s="186">
        <f>Отчеты!S57</f>
        <v>0</v>
      </c>
      <c r="T43" s="186">
        <f>Отчеты!T57</f>
        <v>0</v>
      </c>
      <c r="U43" s="186">
        <f>Отчеты!U57</f>
        <v>0</v>
      </c>
      <c r="V43" s="186">
        <f>Отчеты!V57</f>
        <v>0</v>
      </c>
      <c r="W43" s="186">
        <f>Отчеты!W57</f>
        <v>0</v>
      </c>
      <c r="X43" s="186">
        <f>Отчеты!X57</f>
        <v>0</v>
      </c>
      <c r="Y43" s="186">
        <f>Отчеты!Y57</f>
        <v>0</v>
      </c>
      <c r="Z43" s="186">
        <f>Отчеты!Z57</f>
        <v>0</v>
      </c>
      <c r="AA43" s="186">
        <f>Отчеты!AA57</f>
        <v>0</v>
      </c>
      <c r="AB43" s="186">
        <f>Отчеты!AB57</f>
        <v>0</v>
      </c>
      <c r="AC43" s="186">
        <f>Отчеты!AC57</f>
        <v>0</v>
      </c>
      <c r="AD43" s="186">
        <f>Отчеты!AD57</f>
        <v>0</v>
      </c>
      <c r="AE43" s="186">
        <f>Отчеты!AE57</f>
        <v>0</v>
      </c>
      <c r="AF43" s="186">
        <f>Отчеты!AF57</f>
        <v>0</v>
      </c>
      <c r="AG43" s="186">
        <f>Отчеты!AG57</f>
        <v>0</v>
      </c>
      <c r="AH43" s="186">
        <f>Отчеты!AH57</f>
        <v>0</v>
      </c>
      <c r="AI43" s="186">
        <f>Отчеты!AI57</f>
        <v>0</v>
      </c>
      <c r="AJ43" s="186">
        <f>Отчеты!AJ57</f>
        <v>0</v>
      </c>
      <c r="AK43" s="186">
        <f>Отчеты!AK57</f>
        <v>0</v>
      </c>
      <c r="AL43" s="186">
        <f>Отчеты!AL57</f>
        <v>0</v>
      </c>
      <c r="AM43" s="186">
        <f>Отчеты!AM57</f>
        <v>0</v>
      </c>
      <c r="AN43" s="186">
        <f>Отчеты!AN57</f>
        <v>0</v>
      </c>
      <c r="AO43" s="186">
        <f>Отчеты!AO57</f>
        <v>0</v>
      </c>
      <c r="AP43" s="186">
        <f>Отчеты!AP57</f>
        <v>0</v>
      </c>
      <c r="AQ43" s="186">
        <f>Отчеты!AQ57</f>
        <v>0</v>
      </c>
      <c r="AR43" s="186">
        <f>Отчеты!AR57</f>
        <v>0</v>
      </c>
      <c r="AS43" s="186">
        <f>Отчеты!AS57</f>
        <v>0</v>
      </c>
      <c r="AT43" s="186">
        <f>Отчеты!AT57</f>
        <v>0</v>
      </c>
      <c r="AU43" s="186">
        <f>Отчеты!AU57</f>
        <v>0</v>
      </c>
      <c r="AV43" s="186">
        <f>Отчеты!AV57</f>
        <v>0</v>
      </c>
      <c r="AW43" s="186">
        <f>Отчеты!AW57</f>
        <v>0</v>
      </c>
      <c r="AX43" s="186">
        <f>Отчеты!AX57</f>
        <v>0</v>
      </c>
      <c r="AY43" s="186">
        <f>Отчеты!AY57</f>
        <v>0</v>
      </c>
      <c r="AZ43" s="186">
        <f>Отчеты!AZ57</f>
        <v>0</v>
      </c>
      <c r="BA43" s="186">
        <f>Отчеты!BA57</f>
        <v>0</v>
      </c>
      <c r="BB43" s="186">
        <f>Отчеты!BB57</f>
        <v>0</v>
      </c>
      <c r="BC43" s="186">
        <f>Отчеты!BC57</f>
        <v>0</v>
      </c>
      <c r="BD43" s="186">
        <f>Отчеты!BD57</f>
        <v>0</v>
      </c>
      <c r="BE43" s="186">
        <f>Отчеты!BE57</f>
        <v>0</v>
      </c>
      <c r="BF43" s="186">
        <f>Отчеты!BF57</f>
        <v>0</v>
      </c>
      <c r="BG43" s="186">
        <f>Отчеты!BG57</f>
        <v>0</v>
      </c>
      <c r="BH43" s="186">
        <f>Отчеты!BH57</f>
        <v>0</v>
      </c>
      <c r="BI43" s="186">
        <f>Отчеты!BI57</f>
        <v>0</v>
      </c>
      <c r="BJ43" s="186">
        <f>Отчеты!BJ57</f>
        <v>0</v>
      </c>
      <c r="BK43" s="186">
        <f>Отчеты!BK57</f>
        <v>0</v>
      </c>
      <c r="BL43" s="186">
        <f>Отчеты!BL57</f>
        <v>0</v>
      </c>
      <c r="BM43" s="186">
        <f>Отчеты!BM57</f>
        <v>0</v>
      </c>
      <c r="BN43" s="186">
        <f>Отчеты!BN57</f>
        <v>0</v>
      </c>
      <c r="BO43" s="186">
        <f>Отчеты!BO57</f>
        <v>0</v>
      </c>
      <c r="BP43" s="186">
        <f>Отчеты!BP57</f>
        <v>0</v>
      </c>
      <c r="BQ43" s="186">
        <f>Отчеты!BQ57</f>
        <v>0</v>
      </c>
      <c r="BR43" s="186">
        <f>Отчеты!BR57</f>
        <v>0</v>
      </c>
      <c r="BS43" s="186">
        <f>Отчеты!BS57</f>
        <v>0</v>
      </c>
      <c r="BT43" s="186">
        <f>Отчеты!BT57</f>
        <v>0</v>
      </c>
      <c r="BU43" s="186">
        <f>Отчеты!BU57</f>
        <v>0</v>
      </c>
      <c r="BV43" s="186">
        <f>Отчеты!BV57</f>
        <v>0</v>
      </c>
      <c r="BW43" s="186">
        <f>Отчеты!BW57</f>
        <v>0</v>
      </c>
      <c r="BX43" s="186">
        <f>Отчеты!BX57</f>
        <v>0</v>
      </c>
      <c r="BY43" s="186">
        <f>Отчеты!BY57</f>
        <v>0</v>
      </c>
      <c r="BZ43" s="186">
        <f>Отчеты!BZ57</f>
        <v>0</v>
      </c>
      <c r="CA43" s="186">
        <f>Отчеты!CA57</f>
        <v>0</v>
      </c>
      <c r="CB43" s="186">
        <f>Отчеты!CB57</f>
        <v>0</v>
      </c>
      <c r="CC43" s="186">
        <f>Отчеты!CC57</f>
        <v>0</v>
      </c>
      <c r="CD43" s="186">
        <f>Отчеты!CD57</f>
        <v>0</v>
      </c>
      <c r="CE43" s="186">
        <f>Отчеты!CE57</f>
        <v>0</v>
      </c>
      <c r="CF43" s="186">
        <f>Отчеты!CF57</f>
        <v>0</v>
      </c>
      <c r="CG43" s="186">
        <f>Отчеты!CG57</f>
        <v>0</v>
      </c>
      <c r="CH43" s="186">
        <f>Отчеты!CH57</f>
        <v>0</v>
      </c>
      <c r="CI43" s="186">
        <f>Отчеты!CI57</f>
        <v>0</v>
      </c>
      <c r="CJ43" s="186">
        <f>Отчеты!CJ57</f>
        <v>0</v>
      </c>
      <c r="CK43" s="186">
        <f>Отчеты!CK57</f>
        <v>0</v>
      </c>
      <c r="CL43" s="186">
        <f>Отчеты!CL57</f>
        <v>0</v>
      </c>
      <c r="CM43" s="186">
        <f>Отчеты!CM57</f>
        <v>0</v>
      </c>
      <c r="CN43" s="186">
        <f>Отчеты!CN57</f>
        <v>0</v>
      </c>
      <c r="CO43" s="186">
        <f>Отчеты!CO57</f>
        <v>0</v>
      </c>
      <c r="CP43" s="186">
        <f>Отчеты!CP57</f>
        <v>0</v>
      </c>
      <c r="CQ43" s="186">
        <f>Отчеты!CQ57</f>
        <v>0</v>
      </c>
      <c r="CR43" s="186">
        <f>Отчеты!CR57</f>
        <v>0</v>
      </c>
      <c r="CS43" s="186">
        <f>Отчеты!CS57</f>
        <v>0</v>
      </c>
      <c r="CT43" s="186">
        <f>Отчеты!CT57</f>
        <v>0</v>
      </c>
      <c r="CU43" s="186">
        <f>Отчеты!CU57</f>
        <v>0</v>
      </c>
      <c r="CV43" s="186">
        <f>Отчеты!CV57</f>
        <v>0</v>
      </c>
      <c r="CW43" s="186">
        <f>Отчеты!CW57</f>
        <v>0</v>
      </c>
      <c r="CX43" s="186">
        <f>Отчеты!CX57</f>
        <v>0</v>
      </c>
      <c r="CY43" s="186">
        <f>Отчеты!CY57</f>
        <v>0</v>
      </c>
      <c r="CZ43" s="186">
        <f>Отчеты!CZ57</f>
        <v>0</v>
      </c>
      <c r="DA43" s="186">
        <f>Отчеты!DA57</f>
        <v>0</v>
      </c>
      <c r="DB43" s="186">
        <f>Отчеты!DB57</f>
        <v>0</v>
      </c>
      <c r="DC43" s="186">
        <f>Отчеты!DC57</f>
        <v>0</v>
      </c>
      <c r="DD43" s="186">
        <f>Отчеты!DD57</f>
        <v>0</v>
      </c>
      <c r="DE43" s="186">
        <f>Отчеты!DE57</f>
        <v>0</v>
      </c>
      <c r="DF43" s="186">
        <f>Отчеты!DF57</f>
        <v>0</v>
      </c>
      <c r="DG43" s="186">
        <f>Отчеты!DG57</f>
        <v>0</v>
      </c>
      <c r="DH43" s="186">
        <f>Отчеты!DH57</f>
        <v>0</v>
      </c>
      <c r="DI43" s="186">
        <f>Отчеты!DI57</f>
        <v>0</v>
      </c>
      <c r="DJ43" s="186">
        <f>Отчеты!DJ57</f>
        <v>0</v>
      </c>
      <c r="DK43" s="186">
        <f>Отчеты!DK57</f>
        <v>0</v>
      </c>
      <c r="DL43" s="186">
        <f>Отчеты!DL57</f>
        <v>0</v>
      </c>
      <c r="DM43" s="186">
        <f>Отчеты!DM57</f>
        <v>0</v>
      </c>
      <c r="DN43" s="186">
        <f>Отчеты!DN57</f>
        <v>0</v>
      </c>
      <c r="DO43" s="186">
        <f>Отчеты!DO57</f>
        <v>0</v>
      </c>
      <c r="DP43" s="186">
        <f>Отчеты!DP57</f>
        <v>0</v>
      </c>
      <c r="DQ43" s="186">
        <f>Отчеты!DQ57</f>
        <v>0</v>
      </c>
      <c r="DR43" s="186">
        <f>Отчеты!DR57</f>
        <v>0</v>
      </c>
      <c r="DS43" s="186">
        <f>Отчеты!DS57</f>
        <v>0</v>
      </c>
      <c r="DT43" s="186">
        <f>Отчеты!DT57</f>
        <v>0</v>
      </c>
      <c r="DU43" s="186">
        <f>Отчеты!DU57</f>
        <v>0</v>
      </c>
      <c r="DV43" s="186">
        <f>Отчеты!DV57</f>
        <v>0</v>
      </c>
      <c r="DW43" s="186"/>
      <c r="DX43" s="162">
        <f>SUM(G43:DW43)</f>
        <v>0</v>
      </c>
    </row>
    <row r="44" spans="1:128" x14ac:dyDescent="0.2">
      <c r="A44" t="str">
        <f ca="1">Language!A$1543</f>
        <v>Факт</v>
      </c>
      <c r="B44" s="53"/>
      <c r="C44" s="46" t="str">
        <f ca="1">Параметры!$C$70</f>
        <v>тыс. руб.</v>
      </c>
      <c r="E44" s="6" t="s">
        <v>693</v>
      </c>
      <c r="G44" s="186">
        <f t="shared" ref="G44:N44" si="45">G12</f>
        <v>0</v>
      </c>
      <c r="H44" s="186">
        <f t="shared" si="45"/>
        <v>0</v>
      </c>
      <c r="I44" s="186">
        <f t="shared" si="45"/>
        <v>0</v>
      </c>
      <c r="J44" s="186">
        <f t="shared" si="45"/>
        <v>0</v>
      </c>
      <c r="K44" s="186">
        <f t="shared" si="45"/>
        <v>0</v>
      </c>
      <c r="L44" s="186">
        <f t="shared" si="45"/>
        <v>0</v>
      </c>
      <c r="M44" s="186">
        <f t="shared" si="45"/>
        <v>0</v>
      </c>
      <c r="N44" s="186">
        <f t="shared" si="45"/>
        <v>0</v>
      </c>
      <c r="O44" s="186">
        <f t="shared" ref="O44:AT44" si="46">O12</f>
        <v>0</v>
      </c>
      <c r="P44" s="186">
        <f t="shared" si="46"/>
        <v>0</v>
      </c>
      <c r="Q44" s="186">
        <f t="shared" si="46"/>
        <v>0</v>
      </c>
      <c r="R44" s="186">
        <f t="shared" si="46"/>
        <v>0</v>
      </c>
      <c r="S44" s="186">
        <f t="shared" si="46"/>
        <v>0</v>
      </c>
      <c r="T44" s="186">
        <f t="shared" si="46"/>
        <v>0</v>
      </c>
      <c r="U44" s="186">
        <f t="shared" si="46"/>
        <v>0</v>
      </c>
      <c r="V44" s="186">
        <f t="shared" si="46"/>
        <v>0</v>
      </c>
      <c r="W44" s="186">
        <f t="shared" si="46"/>
        <v>0</v>
      </c>
      <c r="X44" s="186">
        <f t="shared" si="46"/>
        <v>0</v>
      </c>
      <c r="Y44" s="186">
        <f t="shared" si="46"/>
        <v>0</v>
      </c>
      <c r="Z44" s="186">
        <f t="shared" si="46"/>
        <v>0</v>
      </c>
      <c r="AA44" s="186">
        <f t="shared" si="46"/>
        <v>0</v>
      </c>
      <c r="AB44" s="186">
        <f t="shared" si="46"/>
        <v>0</v>
      </c>
      <c r="AC44" s="186">
        <f t="shared" si="46"/>
        <v>0</v>
      </c>
      <c r="AD44" s="186">
        <f t="shared" si="46"/>
        <v>0</v>
      </c>
      <c r="AE44" s="186">
        <f t="shared" si="46"/>
        <v>0</v>
      </c>
      <c r="AF44" s="186">
        <f t="shared" si="46"/>
        <v>0</v>
      </c>
      <c r="AG44" s="186">
        <f t="shared" si="46"/>
        <v>0</v>
      </c>
      <c r="AH44" s="186">
        <f t="shared" si="46"/>
        <v>0</v>
      </c>
      <c r="AI44" s="186">
        <f t="shared" si="46"/>
        <v>0</v>
      </c>
      <c r="AJ44" s="186">
        <f t="shared" si="46"/>
        <v>0</v>
      </c>
      <c r="AK44" s="186">
        <f t="shared" si="46"/>
        <v>0</v>
      </c>
      <c r="AL44" s="186">
        <f t="shared" si="46"/>
        <v>0</v>
      </c>
      <c r="AM44" s="186">
        <f t="shared" si="46"/>
        <v>0</v>
      </c>
      <c r="AN44" s="186">
        <f t="shared" si="46"/>
        <v>0</v>
      </c>
      <c r="AO44" s="186">
        <f t="shared" si="46"/>
        <v>0</v>
      </c>
      <c r="AP44" s="186">
        <f t="shared" si="46"/>
        <v>0</v>
      </c>
      <c r="AQ44" s="186">
        <f t="shared" si="46"/>
        <v>0</v>
      </c>
      <c r="AR44" s="186">
        <f t="shared" si="46"/>
        <v>0</v>
      </c>
      <c r="AS44" s="186">
        <f t="shared" si="46"/>
        <v>0</v>
      </c>
      <c r="AT44" s="186">
        <f t="shared" si="46"/>
        <v>0</v>
      </c>
      <c r="AU44" s="186">
        <f t="shared" ref="AU44:BZ44" si="47">AU12</f>
        <v>0</v>
      </c>
      <c r="AV44" s="186">
        <f t="shared" si="47"/>
        <v>0</v>
      </c>
      <c r="AW44" s="186">
        <f t="shared" si="47"/>
        <v>0</v>
      </c>
      <c r="AX44" s="186">
        <f t="shared" si="47"/>
        <v>0</v>
      </c>
      <c r="AY44" s="186">
        <f t="shared" si="47"/>
        <v>0</v>
      </c>
      <c r="AZ44" s="186">
        <f t="shared" si="47"/>
        <v>0</v>
      </c>
      <c r="BA44" s="186">
        <f t="shared" si="47"/>
        <v>0</v>
      </c>
      <c r="BB44" s="186">
        <f t="shared" si="47"/>
        <v>0</v>
      </c>
      <c r="BC44" s="186">
        <f t="shared" si="47"/>
        <v>0</v>
      </c>
      <c r="BD44" s="186">
        <f t="shared" si="47"/>
        <v>0</v>
      </c>
      <c r="BE44" s="186">
        <f t="shared" si="47"/>
        <v>0</v>
      </c>
      <c r="BF44" s="186">
        <f t="shared" si="47"/>
        <v>0</v>
      </c>
      <c r="BG44" s="186">
        <f t="shared" si="47"/>
        <v>0</v>
      </c>
      <c r="BH44" s="186">
        <f t="shared" si="47"/>
        <v>0</v>
      </c>
      <c r="BI44" s="186">
        <f t="shared" si="47"/>
        <v>0</v>
      </c>
      <c r="BJ44" s="186">
        <f t="shared" si="47"/>
        <v>0</v>
      </c>
      <c r="BK44" s="186">
        <f t="shared" si="47"/>
        <v>0</v>
      </c>
      <c r="BL44" s="186">
        <f t="shared" si="47"/>
        <v>0</v>
      </c>
      <c r="BM44" s="186">
        <f t="shared" si="47"/>
        <v>0</v>
      </c>
      <c r="BN44" s="186">
        <f t="shared" si="47"/>
        <v>0</v>
      </c>
      <c r="BO44" s="186">
        <f t="shared" si="47"/>
        <v>0</v>
      </c>
      <c r="BP44" s="186">
        <f t="shared" si="47"/>
        <v>0</v>
      </c>
      <c r="BQ44" s="186">
        <f t="shared" si="47"/>
        <v>0</v>
      </c>
      <c r="BR44" s="186">
        <f t="shared" si="47"/>
        <v>0</v>
      </c>
      <c r="BS44" s="186">
        <f t="shared" si="47"/>
        <v>0</v>
      </c>
      <c r="BT44" s="186">
        <f t="shared" si="47"/>
        <v>0</v>
      </c>
      <c r="BU44" s="186">
        <f t="shared" si="47"/>
        <v>0</v>
      </c>
      <c r="BV44" s="186">
        <f t="shared" si="47"/>
        <v>0</v>
      </c>
      <c r="BW44" s="186">
        <f t="shared" si="47"/>
        <v>0</v>
      </c>
      <c r="BX44" s="186">
        <f t="shared" si="47"/>
        <v>0</v>
      </c>
      <c r="BY44" s="186">
        <f t="shared" si="47"/>
        <v>0</v>
      </c>
      <c r="BZ44" s="186">
        <f t="shared" si="47"/>
        <v>0</v>
      </c>
      <c r="CA44" s="186">
        <f t="shared" ref="CA44:DF44" si="48">CA12</f>
        <v>0</v>
      </c>
      <c r="CB44" s="186">
        <f t="shared" si="48"/>
        <v>0</v>
      </c>
      <c r="CC44" s="186">
        <f t="shared" si="48"/>
        <v>0</v>
      </c>
      <c r="CD44" s="186">
        <f t="shared" si="48"/>
        <v>0</v>
      </c>
      <c r="CE44" s="186">
        <f t="shared" si="48"/>
        <v>0</v>
      </c>
      <c r="CF44" s="186">
        <f t="shared" si="48"/>
        <v>0</v>
      </c>
      <c r="CG44" s="186">
        <f t="shared" si="48"/>
        <v>0</v>
      </c>
      <c r="CH44" s="186">
        <f t="shared" si="48"/>
        <v>0</v>
      </c>
      <c r="CI44" s="186">
        <f t="shared" si="48"/>
        <v>0</v>
      </c>
      <c r="CJ44" s="186">
        <f t="shared" si="48"/>
        <v>0</v>
      </c>
      <c r="CK44" s="186">
        <f t="shared" si="48"/>
        <v>0</v>
      </c>
      <c r="CL44" s="186">
        <f t="shared" si="48"/>
        <v>0</v>
      </c>
      <c r="CM44" s="186">
        <f t="shared" si="48"/>
        <v>0</v>
      </c>
      <c r="CN44" s="186">
        <f t="shared" si="48"/>
        <v>0</v>
      </c>
      <c r="CO44" s="186">
        <f t="shared" si="48"/>
        <v>0</v>
      </c>
      <c r="CP44" s="186">
        <f t="shared" si="48"/>
        <v>0</v>
      </c>
      <c r="CQ44" s="186">
        <f t="shared" si="48"/>
        <v>0</v>
      </c>
      <c r="CR44" s="186">
        <f t="shared" si="48"/>
        <v>0</v>
      </c>
      <c r="CS44" s="186">
        <f t="shared" si="48"/>
        <v>0</v>
      </c>
      <c r="CT44" s="186">
        <f t="shared" si="48"/>
        <v>0</v>
      </c>
      <c r="CU44" s="186">
        <f t="shared" si="48"/>
        <v>0</v>
      </c>
      <c r="CV44" s="186">
        <f t="shared" si="48"/>
        <v>0</v>
      </c>
      <c r="CW44" s="186">
        <f t="shared" si="48"/>
        <v>0</v>
      </c>
      <c r="CX44" s="186">
        <f t="shared" si="48"/>
        <v>0</v>
      </c>
      <c r="CY44" s="186">
        <f t="shared" si="48"/>
        <v>0</v>
      </c>
      <c r="CZ44" s="186">
        <f t="shared" si="48"/>
        <v>0</v>
      </c>
      <c r="DA44" s="186">
        <f t="shared" si="48"/>
        <v>0</v>
      </c>
      <c r="DB44" s="186">
        <f t="shared" si="48"/>
        <v>0</v>
      </c>
      <c r="DC44" s="186">
        <f t="shared" si="48"/>
        <v>0</v>
      </c>
      <c r="DD44" s="186">
        <f t="shared" si="48"/>
        <v>0</v>
      </c>
      <c r="DE44" s="186">
        <f t="shared" si="48"/>
        <v>0</v>
      </c>
      <c r="DF44" s="186">
        <f t="shared" si="48"/>
        <v>0</v>
      </c>
      <c r="DG44" s="186">
        <f t="shared" ref="DG44:DV44" si="49">DG12</f>
        <v>0</v>
      </c>
      <c r="DH44" s="186">
        <f t="shared" si="49"/>
        <v>0</v>
      </c>
      <c r="DI44" s="186">
        <f t="shared" si="49"/>
        <v>0</v>
      </c>
      <c r="DJ44" s="186">
        <f t="shared" si="49"/>
        <v>0</v>
      </c>
      <c r="DK44" s="186">
        <f t="shared" si="49"/>
        <v>0</v>
      </c>
      <c r="DL44" s="186">
        <f t="shared" si="49"/>
        <v>0</v>
      </c>
      <c r="DM44" s="186">
        <f t="shared" si="49"/>
        <v>0</v>
      </c>
      <c r="DN44" s="186">
        <f t="shared" si="49"/>
        <v>0</v>
      </c>
      <c r="DO44" s="186">
        <f t="shared" si="49"/>
        <v>0</v>
      </c>
      <c r="DP44" s="186">
        <f t="shared" si="49"/>
        <v>0</v>
      </c>
      <c r="DQ44" s="186">
        <f t="shared" si="49"/>
        <v>0</v>
      </c>
      <c r="DR44" s="186">
        <f t="shared" si="49"/>
        <v>0</v>
      </c>
      <c r="DS44" s="186">
        <f t="shared" si="49"/>
        <v>0</v>
      </c>
      <c r="DT44" s="186">
        <f t="shared" si="49"/>
        <v>0</v>
      </c>
      <c r="DU44" s="186">
        <f t="shared" si="49"/>
        <v>0</v>
      </c>
      <c r="DV44" s="186">
        <f t="shared" si="49"/>
        <v>0</v>
      </c>
      <c r="DW44" s="53"/>
      <c r="DX44" s="162">
        <f>SUM(G44:DW44)</f>
        <v>0</v>
      </c>
    </row>
    <row r="45" spans="1:128" x14ac:dyDescent="0.2">
      <c r="A45" t="str">
        <f ca="1">Language!A$1544</f>
        <v>Отклонения (абсолютные)</v>
      </c>
      <c r="B45" s="53"/>
      <c r="C45" s="46" t="str">
        <f ca="1">Параметры!$C$70</f>
        <v>тыс. руб.</v>
      </c>
      <c r="E45" s="6" t="s">
        <v>693</v>
      </c>
      <c r="G45" s="53">
        <f t="shared" ref="G45:N45" si="50">G44-G43</f>
        <v>0</v>
      </c>
      <c r="H45" s="53">
        <f t="shared" si="50"/>
        <v>0</v>
      </c>
      <c r="I45" s="53">
        <f t="shared" si="50"/>
        <v>0</v>
      </c>
      <c r="J45" s="53">
        <f t="shared" si="50"/>
        <v>0</v>
      </c>
      <c r="K45" s="53">
        <f t="shared" si="50"/>
        <v>0</v>
      </c>
      <c r="L45" s="53">
        <f t="shared" si="50"/>
        <v>0</v>
      </c>
      <c r="M45" s="53">
        <f t="shared" si="50"/>
        <v>0</v>
      </c>
      <c r="N45" s="53">
        <f t="shared" si="50"/>
        <v>0</v>
      </c>
      <c r="O45" s="53">
        <f t="shared" ref="O45:AT45" si="51">O44-O43</f>
        <v>0</v>
      </c>
      <c r="P45" s="53">
        <f t="shared" si="51"/>
        <v>0</v>
      </c>
      <c r="Q45" s="53">
        <f t="shared" si="51"/>
        <v>0</v>
      </c>
      <c r="R45" s="53">
        <f t="shared" si="51"/>
        <v>0</v>
      </c>
      <c r="S45" s="53">
        <f t="shared" si="51"/>
        <v>0</v>
      </c>
      <c r="T45" s="53">
        <f t="shared" si="51"/>
        <v>0</v>
      </c>
      <c r="U45" s="53">
        <f t="shared" si="51"/>
        <v>0</v>
      </c>
      <c r="V45" s="53">
        <f t="shared" si="51"/>
        <v>0</v>
      </c>
      <c r="W45" s="53">
        <f t="shared" si="51"/>
        <v>0</v>
      </c>
      <c r="X45" s="53">
        <f t="shared" si="51"/>
        <v>0</v>
      </c>
      <c r="Y45" s="53">
        <f t="shared" si="51"/>
        <v>0</v>
      </c>
      <c r="Z45" s="53">
        <f t="shared" si="51"/>
        <v>0</v>
      </c>
      <c r="AA45" s="53">
        <f t="shared" si="51"/>
        <v>0</v>
      </c>
      <c r="AB45" s="53">
        <f t="shared" si="51"/>
        <v>0</v>
      </c>
      <c r="AC45" s="53">
        <f t="shared" si="51"/>
        <v>0</v>
      </c>
      <c r="AD45" s="53">
        <f t="shared" si="51"/>
        <v>0</v>
      </c>
      <c r="AE45" s="53">
        <f t="shared" si="51"/>
        <v>0</v>
      </c>
      <c r="AF45" s="53">
        <f t="shared" si="51"/>
        <v>0</v>
      </c>
      <c r="AG45" s="53">
        <f t="shared" si="51"/>
        <v>0</v>
      </c>
      <c r="AH45" s="53">
        <f t="shared" si="51"/>
        <v>0</v>
      </c>
      <c r="AI45" s="53">
        <f t="shared" si="51"/>
        <v>0</v>
      </c>
      <c r="AJ45" s="53">
        <f t="shared" si="51"/>
        <v>0</v>
      </c>
      <c r="AK45" s="53">
        <f t="shared" si="51"/>
        <v>0</v>
      </c>
      <c r="AL45" s="53">
        <f t="shared" si="51"/>
        <v>0</v>
      </c>
      <c r="AM45" s="53">
        <f t="shared" si="51"/>
        <v>0</v>
      </c>
      <c r="AN45" s="53">
        <f t="shared" si="51"/>
        <v>0</v>
      </c>
      <c r="AO45" s="53">
        <f t="shared" si="51"/>
        <v>0</v>
      </c>
      <c r="AP45" s="53">
        <f t="shared" si="51"/>
        <v>0</v>
      </c>
      <c r="AQ45" s="53">
        <f t="shared" si="51"/>
        <v>0</v>
      </c>
      <c r="AR45" s="53">
        <f t="shared" si="51"/>
        <v>0</v>
      </c>
      <c r="AS45" s="53">
        <f t="shared" si="51"/>
        <v>0</v>
      </c>
      <c r="AT45" s="53">
        <f t="shared" si="51"/>
        <v>0</v>
      </c>
      <c r="AU45" s="53">
        <f t="shared" ref="AU45:BZ45" si="52">AU44-AU43</f>
        <v>0</v>
      </c>
      <c r="AV45" s="53">
        <f t="shared" si="52"/>
        <v>0</v>
      </c>
      <c r="AW45" s="53">
        <f t="shared" si="52"/>
        <v>0</v>
      </c>
      <c r="AX45" s="53">
        <f t="shared" si="52"/>
        <v>0</v>
      </c>
      <c r="AY45" s="53">
        <f t="shared" si="52"/>
        <v>0</v>
      </c>
      <c r="AZ45" s="53">
        <f t="shared" si="52"/>
        <v>0</v>
      </c>
      <c r="BA45" s="53">
        <f t="shared" si="52"/>
        <v>0</v>
      </c>
      <c r="BB45" s="53">
        <f t="shared" si="52"/>
        <v>0</v>
      </c>
      <c r="BC45" s="53">
        <f t="shared" si="52"/>
        <v>0</v>
      </c>
      <c r="BD45" s="53">
        <f t="shared" si="52"/>
        <v>0</v>
      </c>
      <c r="BE45" s="53">
        <f t="shared" si="52"/>
        <v>0</v>
      </c>
      <c r="BF45" s="53">
        <f t="shared" si="52"/>
        <v>0</v>
      </c>
      <c r="BG45" s="53">
        <f t="shared" si="52"/>
        <v>0</v>
      </c>
      <c r="BH45" s="53">
        <f t="shared" si="52"/>
        <v>0</v>
      </c>
      <c r="BI45" s="53">
        <f t="shared" si="52"/>
        <v>0</v>
      </c>
      <c r="BJ45" s="53">
        <f t="shared" si="52"/>
        <v>0</v>
      </c>
      <c r="BK45" s="53">
        <f t="shared" si="52"/>
        <v>0</v>
      </c>
      <c r="BL45" s="53">
        <f t="shared" si="52"/>
        <v>0</v>
      </c>
      <c r="BM45" s="53">
        <f t="shared" si="52"/>
        <v>0</v>
      </c>
      <c r="BN45" s="53">
        <f t="shared" si="52"/>
        <v>0</v>
      </c>
      <c r="BO45" s="53">
        <f t="shared" si="52"/>
        <v>0</v>
      </c>
      <c r="BP45" s="53">
        <f t="shared" si="52"/>
        <v>0</v>
      </c>
      <c r="BQ45" s="53">
        <f t="shared" si="52"/>
        <v>0</v>
      </c>
      <c r="BR45" s="53">
        <f t="shared" si="52"/>
        <v>0</v>
      </c>
      <c r="BS45" s="53">
        <f t="shared" si="52"/>
        <v>0</v>
      </c>
      <c r="BT45" s="53">
        <f t="shared" si="52"/>
        <v>0</v>
      </c>
      <c r="BU45" s="53">
        <f t="shared" si="52"/>
        <v>0</v>
      </c>
      <c r="BV45" s="53">
        <f t="shared" si="52"/>
        <v>0</v>
      </c>
      <c r="BW45" s="53">
        <f t="shared" si="52"/>
        <v>0</v>
      </c>
      <c r="BX45" s="53">
        <f t="shared" si="52"/>
        <v>0</v>
      </c>
      <c r="BY45" s="53">
        <f t="shared" si="52"/>
        <v>0</v>
      </c>
      <c r="BZ45" s="53">
        <f t="shared" si="52"/>
        <v>0</v>
      </c>
      <c r="CA45" s="53">
        <f t="shared" ref="CA45:DF45" si="53">CA44-CA43</f>
        <v>0</v>
      </c>
      <c r="CB45" s="53">
        <f t="shared" si="53"/>
        <v>0</v>
      </c>
      <c r="CC45" s="53">
        <f t="shared" si="53"/>
        <v>0</v>
      </c>
      <c r="CD45" s="53">
        <f t="shared" si="53"/>
        <v>0</v>
      </c>
      <c r="CE45" s="53">
        <f t="shared" si="53"/>
        <v>0</v>
      </c>
      <c r="CF45" s="53">
        <f t="shared" si="53"/>
        <v>0</v>
      </c>
      <c r="CG45" s="53">
        <f t="shared" si="53"/>
        <v>0</v>
      </c>
      <c r="CH45" s="53">
        <f t="shared" si="53"/>
        <v>0</v>
      </c>
      <c r="CI45" s="53">
        <f t="shared" si="53"/>
        <v>0</v>
      </c>
      <c r="CJ45" s="53">
        <f t="shared" si="53"/>
        <v>0</v>
      </c>
      <c r="CK45" s="53">
        <f t="shared" si="53"/>
        <v>0</v>
      </c>
      <c r="CL45" s="53">
        <f t="shared" si="53"/>
        <v>0</v>
      </c>
      <c r="CM45" s="53">
        <f t="shared" si="53"/>
        <v>0</v>
      </c>
      <c r="CN45" s="53">
        <f t="shared" si="53"/>
        <v>0</v>
      </c>
      <c r="CO45" s="53">
        <f t="shared" si="53"/>
        <v>0</v>
      </c>
      <c r="CP45" s="53">
        <f t="shared" si="53"/>
        <v>0</v>
      </c>
      <c r="CQ45" s="53">
        <f t="shared" si="53"/>
        <v>0</v>
      </c>
      <c r="CR45" s="53">
        <f t="shared" si="53"/>
        <v>0</v>
      </c>
      <c r="CS45" s="53">
        <f t="shared" si="53"/>
        <v>0</v>
      </c>
      <c r="CT45" s="53">
        <f t="shared" si="53"/>
        <v>0</v>
      </c>
      <c r="CU45" s="53">
        <f t="shared" si="53"/>
        <v>0</v>
      </c>
      <c r="CV45" s="53">
        <f t="shared" si="53"/>
        <v>0</v>
      </c>
      <c r="CW45" s="53">
        <f t="shared" si="53"/>
        <v>0</v>
      </c>
      <c r="CX45" s="53">
        <f t="shared" si="53"/>
        <v>0</v>
      </c>
      <c r="CY45" s="53">
        <f t="shared" si="53"/>
        <v>0</v>
      </c>
      <c r="CZ45" s="53">
        <f t="shared" si="53"/>
        <v>0</v>
      </c>
      <c r="DA45" s="53">
        <f t="shared" si="53"/>
        <v>0</v>
      </c>
      <c r="DB45" s="53">
        <f t="shared" si="53"/>
        <v>0</v>
      </c>
      <c r="DC45" s="53">
        <f t="shared" si="53"/>
        <v>0</v>
      </c>
      <c r="DD45" s="53">
        <f t="shared" si="53"/>
        <v>0</v>
      </c>
      <c r="DE45" s="53">
        <f t="shared" si="53"/>
        <v>0</v>
      </c>
      <c r="DF45" s="53">
        <f t="shared" si="53"/>
        <v>0</v>
      </c>
      <c r="DG45" s="53">
        <f t="shared" ref="DG45:DV45" si="54">DG44-DG43</f>
        <v>0</v>
      </c>
      <c r="DH45" s="53">
        <f t="shared" si="54"/>
        <v>0</v>
      </c>
      <c r="DI45" s="53">
        <f t="shared" si="54"/>
        <v>0</v>
      </c>
      <c r="DJ45" s="53">
        <f t="shared" si="54"/>
        <v>0</v>
      </c>
      <c r="DK45" s="53">
        <f t="shared" si="54"/>
        <v>0</v>
      </c>
      <c r="DL45" s="53">
        <f t="shared" si="54"/>
        <v>0</v>
      </c>
      <c r="DM45" s="53">
        <f t="shared" si="54"/>
        <v>0</v>
      </c>
      <c r="DN45" s="53">
        <f t="shared" si="54"/>
        <v>0</v>
      </c>
      <c r="DO45" s="53">
        <f t="shared" si="54"/>
        <v>0</v>
      </c>
      <c r="DP45" s="53">
        <f t="shared" si="54"/>
        <v>0</v>
      </c>
      <c r="DQ45" s="53">
        <f t="shared" si="54"/>
        <v>0</v>
      </c>
      <c r="DR45" s="53">
        <f t="shared" si="54"/>
        <v>0</v>
      </c>
      <c r="DS45" s="53">
        <f t="shared" si="54"/>
        <v>0</v>
      </c>
      <c r="DT45" s="53">
        <f t="shared" si="54"/>
        <v>0</v>
      </c>
      <c r="DU45" s="53">
        <f t="shared" si="54"/>
        <v>0</v>
      </c>
      <c r="DV45" s="53">
        <f t="shared" si="54"/>
        <v>0</v>
      </c>
      <c r="DW45" s="53"/>
      <c r="DX45" s="162">
        <f>SUM(G45:DW45)</f>
        <v>0</v>
      </c>
    </row>
    <row r="46" spans="1:128" x14ac:dyDescent="0.2">
      <c r="A46" t="str">
        <f ca="1">Language!A$1545</f>
        <v>Отклонения (относительные)</v>
      </c>
      <c r="C46" s="17" t="s">
        <v>1</v>
      </c>
      <c r="E46" s="6" t="s">
        <v>696</v>
      </c>
      <c r="G46" s="81" t="str">
        <f t="shared" ref="G46:N46" si="55">IFERROR(G45/G43,"-")</f>
        <v>-</v>
      </c>
      <c r="H46" s="81" t="str">
        <f t="shared" si="55"/>
        <v>-</v>
      </c>
      <c r="I46" s="81" t="str">
        <f t="shared" si="55"/>
        <v>-</v>
      </c>
      <c r="J46" s="81" t="str">
        <f t="shared" si="55"/>
        <v>-</v>
      </c>
      <c r="K46" s="81" t="str">
        <f t="shared" si="55"/>
        <v>-</v>
      </c>
      <c r="L46" s="81" t="str">
        <f t="shared" si="55"/>
        <v>-</v>
      </c>
      <c r="M46" s="81" t="str">
        <f t="shared" si="55"/>
        <v>-</v>
      </c>
      <c r="N46" s="81" t="str">
        <f t="shared" si="55"/>
        <v>-</v>
      </c>
      <c r="O46" s="81" t="str">
        <f t="shared" ref="O46:AT46" si="56">IFERROR(O45/O43,"-")</f>
        <v>-</v>
      </c>
      <c r="P46" s="81" t="str">
        <f t="shared" si="56"/>
        <v>-</v>
      </c>
      <c r="Q46" s="81" t="str">
        <f t="shared" si="56"/>
        <v>-</v>
      </c>
      <c r="R46" s="81" t="str">
        <f t="shared" si="56"/>
        <v>-</v>
      </c>
      <c r="S46" s="81" t="str">
        <f t="shared" si="56"/>
        <v>-</v>
      </c>
      <c r="T46" s="81" t="str">
        <f t="shared" si="56"/>
        <v>-</v>
      </c>
      <c r="U46" s="81" t="str">
        <f t="shared" si="56"/>
        <v>-</v>
      </c>
      <c r="V46" s="81" t="str">
        <f t="shared" si="56"/>
        <v>-</v>
      </c>
      <c r="W46" s="81" t="str">
        <f t="shared" si="56"/>
        <v>-</v>
      </c>
      <c r="X46" s="81" t="str">
        <f t="shared" si="56"/>
        <v>-</v>
      </c>
      <c r="Y46" s="81" t="str">
        <f t="shared" si="56"/>
        <v>-</v>
      </c>
      <c r="Z46" s="81" t="str">
        <f t="shared" si="56"/>
        <v>-</v>
      </c>
      <c r="AA46" s="81" t="str">
        <f t="shared" si="56"/>
        <v>-</v>
      </c>
      <c r="AB46" s="81" t="str">
        <f t="shared" si="56"/>
        <v>-</v>
      </c>
      <c r="AC46" s="81" t="str">
        <f t="shared" si="56"/>
        <v>-</v>
      </c>
      <c r="AD46" s="81" t="str">
        <f t="shared" si="56"/>
        <v>-</v>
      </c>
      <c r="AE46" s="81" t="str">
        <f t="shared" si="56"/>
        <v>-</v>
      </c>
      <c r="AF46" s="81" t="str">
        <f t="shared" si="56"/>
        <v>-</v>
      </c>
      <c r="AG46" s="81" t="str">
        <f t="shared" si="56"/>
        <v>-</v>
      </c>
      <c r="AH46" s="81" t="str">
        <f t="shared" si="56"/>
        <v>-</v>
      </c>
      <c r="AI46" s="81" t="str">
        <f t="shared" si="56"/>
        <v>-</v>
      </c>
      <c r="AJ46" s="81" t="str">
        <f t="shared" si="56"/>
        <v>-</v>
      </c>
      <c r="AK46" s="81" t="str">
        <f t="shared" si="56"/>
        <v>-</v>
      </c>
      <c r="AL46" s="81" t="str">
        <f t="shared" si="56"/>
        <v>-</v>
      </c>
      <c r="AM46" s="81" t="str">
        <f t="shared" si="56"/>
        <v>-</v>
      </c>
      <c r="AN46" s="81" t="str">
        <f t="shared" si="56"/>
        <v>-</v>
      </c>
      <c r="AO46" s="81" t="str">
        <f t="shared" si="56"/>
        <v>-</v>
      </c>
      <c r="AP46" s="81" t="str">
        <f t="shared" si="56"/>
        <v>-</v>
      </c>
      <c r="AQ46" s="81" t="str">
        <f t="shared" si="56"/>
        <v>-</v>
      </c>
      <c r="AR46" s="81" t="str">
        <f t="shared" si="56"/>
        <v>-</v>
      </c>
      <c r="AS46" s="81" t="str">
        <f t="shared" si="56"/>
        <v>-</v>
      </c>
      <c r="AT46" s="81" t="str">
        <f t="shared" si="56"/>
        <v>-</v>
      </c>
      <c r="AU46" s="81" t="str">
        <f t="shared" ref="AU46:BZ46" si="57">IFERROR(AU45/AU43,"-")</f>
        <v>-</v>
      </c>
      <c r="AV46" s="81" t="str">
        <f t="shared" si="57"/>
        <v>-</v>
      </c>
      <c r="AW46" s="81" t="str">
        <f t="shared" si="57"/>
        <v>-</v>
      </c>
      <c r="AX46" s="81" t="str">
        <f t="shared" si="57"/>
        <v>-</v>
      </c>
      <c r="AY46" s="81" t="str">
        <f t="shared" si="57"/>
        <v>-</v>
      </c>
      <c r="AZ46" s="81" t="str">
        <f t="shared" si="57"/>
        <v>-</v>
      </c>
      <c r="BA46" s="81" t="str">
        <f t="shared" si="57"/>
        <v>-</v>
      </c>
      <c r="BB46" s="81" t="str">
        <f t="shared" si="57"/>
        <v>-</v>
      </c>
      <c r="BC46" s="81" t="str">
        <f t="shared" si="57"/>
        <v>-</v>
      </c>
      <c r="BD46" s="81" t="str">
        <f t="shared" si="57"/>
        <v>-</v>
      </c>
      <c r="BE46" s="81" t="str">
        <f t="shared" si="57"/>
        <v>-</v>
      </c>
      <c r="BF46" s="81" t="str">
        <f t="shared" si="57"/>
        <v>-</v>
      </c>
      <c r="BG46" s="81" t="str">
        <f t="shared" si="57"/>
        <v>-</v>
      </c>
      <c r="BH46" s="81" t="str">
        <f t="shared" si="57"/>
        <v>-</v>
      </c>
      <c r="BI46" s="81" t="str">
        <f t="shared" si="57"/>
        <v>-</v>
      </c>
      <c r="BJ46" s="81" t="str">
        <f t="shared" si="57"/>
        <v>-</v>
      </c>
      <c r="BK46" s="81" t="str">
        <f t="shared" si="57"/>
        <v>-</v>
      </c>
      <c r="BL46" s="81" t="str">
        <f t="shared" si="57"/>
        <v>-</v>
      </c>
      <c r="BM46" s="81" t="str">
        <f t="shared" si="57"/>
        <v>-</v>
      </c>
      <c r="BN46" s="81" t="str">
        <f t="shared" si="57"/>
        <v>-</v>
      </c>
      <c r="BO46" s="81" t="str">
        <f t="shared" si="57"/>
        <v>-</v>
      </c>
      <c r="BP46" s="81" t="str">
        <f t="shared" si="57"/>
        <v>-</v>
      </c>
      <c r="BQ46" s="81" t="str">
        <f t="shared" si="57"/>
        <v>-</v>
      </c>
      <c r="BR46" s="81" t="str">
        <f t="shared" si="57"/>
        <v>-</v>
      </c>
      <c r="BS46" s="81" t="str">
        <f t="shared" si="57"/>
        <v>-</v>
      </c>
      <c r="BT46" s="81" t="str">
        <f t="shared" si="57"/>
        <v>-</v>
      </c>
      <c r="BU46" s="81" t="str">
        <f t="shared" si="57"/>
        <v>-</v>
      </c>
      <c r="BV46" s="81" t="str">
        <f t="shared" si="57"/>
        <v>-</v>
      </c>
      <c r="BW46" s="81" t="str">
        <f t="shared" si="57"/>
        <v>-</v>
      </c>
      <c r="BX46" s="81" t="str">
        <f t="shared" si="57"/>
        <v>-</v>
      </c>
      <c r="BY46" s="81" t="str">
        <f t="shared" si="57"/>
        <v>-</v>
      </c>
      <c r="BZ46" s="81" t="str">
        <f t="shared" si="57"/>
        <v>-</v>
      </c>
      <c r="CA46" s="81" t="str">
        <f t="shared" ref="CA46:DF46" si="58">IFERROR(CA45/CA43,"-")</f>
        <v>-</v>
      </c>
      <c r="CB46" s="81" t="str">
        <f t="shared" si="58"/>
        <v>-</v>
      </c>
      <c r="CC46" s="81" t="str">
        <f t="shared" si="58"/>
        <v>-</v>
      </c>
      <c r="CD46" s="81" t="str">
        <f t="shared" si="58"/>
        <v>-</v>
      </c>
      <c r="CE46" s="81" t="str">
        <f t="shared" si="58"/>
        <v>-</v>
      </c>
      <c r="CF46" s="81" t="str">
        <f t="shared" si="58"/>
        <v>-</v>
      </c>
      <c r="CG46" s="81" t="str">
        <f t="shared" si="58"/>
        <v>-</v>
      </c>
      <c r="CH46" s="81" t="str">
        <f t="shared" si="58"/>
        <v>-</v>
      </c>
      <c r="CI46" s="81" t="str">
        <f t="shared" si="58"/>
        <v>-</v>
      </c>
      <c r="CJ46" s="81" t="str">
        <f t="shared" si="58"/>
        <v>-</v>
      </c>
      <c r="CK46" s="81" t="str">
        <f t="shared" si="58"/>
        <v>-</v>
      </c>
      <c r="CL46" s="81" t="str">
        <f t="shared" si="58"/>
        <v>-</v>
      </c>
      <c r="CM46" s="81" t="str">
        <f t="shared" si="58"/>
        <v>-</v>
      </c>
      <c r="CN46" s="81" t="str">
        <f t="shared" si="58"/>
        <v>-</v>
      </c>
      <c r="CO46" s="81" t="str">
        <f t="shared" si="58"/>
        <v>-</v>
      </c>
      <c r="CP46" s="81" t="str">
        <f t="shared" si="58"/>
        <v>-</v>
      </c>
      <c r="CQ46" s="81" t="str">
        <f t="shared" si="58"/>
        <v>-</v>
      </c>
      <c r="CR46" s="81" t="str">
        <f t="shared" si="58"/>
        <v>-</v>
      </c>
      <c r="CS46" s="81" t="str">
        <f t="shared" si="58"/>
        <v>-</v>
      </c>
      <c r="CT46" s="81" t="str">
        <f t="shared" si="58"/>
        <v>-</v>
      </c>
      <c r="CU46" s="81" t="str">
        <f t="shared" si="58"/>
        <v>-</v>
      </c>
      <c r="CV46" s="81" t="str">
        <f t="shared" si="58"/>
        <v>-</v>
      </c>
      <c r="CW46" s="81" t="str">
        <f t="shared" si="58"/>
        <v>-</v>
      </c>
      <c r="CX46" s="81" t="str">
        <f t="shared" si="58"/>
        <v>-</v>
      </c>
      <c r="CY46" s="81" t="str">
        <f t="shared" si="58"/>
        <v>-</v>
      </c>
      <c r="CZ46" s="81" t="str">
        <f t="shared" si="58"/>
        <v>-</v>
      </c>
      <c r="DA46" s="81" t="str">
        <f t="shared" si="58"/>
        <v>-</v>
      </c>
      <c r="DB46" s="81" t="str">
        <f t="shared" si="58"/>
        <v>-</v>
      </c>
      <c r="DC46" s="81" t="str">
        <f t="shared" si="58"/>
        <v>-</v>
      </c>
      <c r="DD46" s="81" t="str">
        <f t="shared" si="58"/>
        <v>-</v>
      </c>
      <c r="DE46" s="81" t="str">
        <f t="shared" si="58"/>
        <v>-</v>
      </c>
      <c r="DF46" s="81" t="str">
        <f t="shared" si="58"/>
        <v>-</v>
      </c>
      <c r="DG46" s="81" t="str">
        <f t="shared" ref="DG46:DV46" si="59">IFERROR(DG45/DG43,"-")</f>
        <v>-</v>
      </c>
      <c r="DH46" s="81" t="str">
        <f t="shared" si="59"/>
        <v>-</v>
      </c>
      <c r="DI46" s="81" t="str">
        <f t="shared" si="59"/>
        <v>-</v>
      </c>
      <c r="DJ46" s="81" t="str">
        <f t="shared" si="59"/>
        <v>-</v>
      </c>
      <c r="DK46" s="81" t="str">
        <f t="shared" si="59"/>
        <v>-</v>
      </c>
      <c r="DL46" s="81" t="str">
        <f t="shared" si="59"/>
        <v>-</v>
      </c>
      <c r="DM46" s="81" t="str">
        <f t="shared" si="59"/>
        <v>-</v>
      </c>
      <c r="DN46" s="81" t="str">
        <f t="shared" si="59"/>
        <v>-</v>
      </c>
      <c r="DO46" s="81" t="str">
        <f t="shared" si="59"/>
        <v>-</v>
      </c>
      <c r="DP46" s="81" t="str">
        <f t="shared" si="59"/>
        <v>-</v>
      </c>
      <c r="DQ46" s="81" t="str">
        <f t="shared" si="59"/>
        <v>-</v>
      </c>
      <c r="DR46" s="81" t="str">
        <f t="shared" si="59"/>
        <v>-</v>
      </c>
      <c r="DS46" s="81" t="str">
        <f t="shared" si="59"/>
        <v>-</v>
      </c>
      <c r="DT46" s="81" t="str">
        <f t="shared" si="59"/>
        <v>-</v>
      </c>
      <c r="DU46" s="81" t="str">
        <f t="shared" si="59"/>
        <v>-</v>
      </c>
      <c r="DV46" s="81" t="str">
        <f t="shared" si="59"/>
        <v>-</v>
      </c>
      <c r="DX46" s="236" t="str">
        <f>IFERROR(AVERAGE(G46:DW46),"-")</f>
        <v>-</v>
      </c>
    </row>
    <row r="47" spans="1:128" x14ac:dyDescent="0.2">
      <c r="A47"/>
      <c r="C47" s="17"/>
      <c r="F47" s="6" t="s">
        <v>2961</v>
      </c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X47" s="236"/>
    </row>
    <row r="48" spans="1:128" x14ac:dyDescent="0.2">
      <c r="A48" s="234" t="str">
        <f ca="1">Language!A1263</f>
        <v>Поступления кредитов</v>
      </c>
      <c r="B48" s="53"/>
      <c r="C48" s="46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3"/>
      <c r="DR48" s="53"/>
      <c r="DS48" s="53"/>
      <c r="DT48" s="53"/>
      <c r="DU48" s="53"/>
      <c r="DV48" s="53"/>
      <c r="DW48" s="53"/>
      <c r="DX48" s="53"/>
    </row>
    <row r="49" spans="1:128" x14ac:dyDescent="0.2">
      <c r="A49" t="str">
        <f ca="1">Language!A$1542</f>
        <v>План</v>
      </c>
      <c r="B49" s="53"/>
      <c r="C49" s="46" t="str">
        <f ca="1">Параметры!$C$70</f>
        <v>тыс. руб.</v>
      </c>
      <c r="E49" s="6" t="s">
        <v>693</v>
      </c>
      <c r="G49" s="186">
        <f>Отчеты!G58</f>
        <v>242742.36486350099</v>
      </c>
      <c r="H49" s="186">
        <f>Отчеты!H58</f>
        <v>7001.3155725706474</v>
      </c>
      <c r="I49" s="186">
        <f>Отчеты!I58</f>
        <v>38349.952384754884</v>
      </c>
      <c r="J49" s="186">
        <f>Отчеты!J58</f>
        <v>0</v>
      </c>
      <c r="K49" s="186">
        <f>Отчеты!K58</f>
        <v>0</v>
      </c>
      <c r="L49" s="186">
        <f>Отчеты!L58</f>
        <v>0</v>
      </c>
      <c r="M49" s="186">
        <f>Отчеты!M58</f>
        <v>0</v>
      </c>
      <c r="N49" s="186">
        <f>Отчеты!N58</f>
        <v>0</v>
      </c>
      <c r="O49" s="186">
        <f>Отчеты!O58</f>
        <v>0</v>
      </c>
      <c r="P49" s="186">
        <f>Отчеты!P58</f>
        <v>0</v>
      </c>
      <c r="Q49" s="186">
        <f>Отчеты!Q58</f>
        <v>0</v>
      </c>
      <c r="R49" s="186">
        <f>Отчеты!R58</f>
        <v>0</v>
      </c>
      <c r="S49" s="186">
        <f>Отчеты!S58</f>
        <v>0</v>
      </c>
      <c r="T49" s="186">
        <f>Отчеты!T58</f>
        <v>0</v>
      </c>
      <c r="U49" s="186">
        <f>Отчеты!U58</f>
        <v>0</v>
      </c>
      <c r="V49" s="186">
        <f>Отчеты!V58</f>
        <v>0</v>
      </c>
      <c r="W49" s="186">
        <f>Отчеты!W58</f>
        <v>0</v>
      </c>
      <c r="X49" s="186">
        <f>Отчеты!X58</f>
        <v>0</v>
      </c>
      <c r="Y49" s="186">
        <f>Отчеты!Y58</f>
        <v>0</v>
      </c>
      <c r="Z49" s="186">
        <f>Отчеты!Z58</f>
        <v>0</v>
      </c>
      <c r="AA49" s="186">
        <f>Отчеты!AA58</f>
        <v>0</v>
      </c>
      <c r="AB49" s="186">
        <f>Отчеты!AB58</f>
        <v>0</v>
      </c>
      <c r="AC49" s="186">
        <f>Отчеты!AC58</f>
        <v>0</v>
      </c>
      <c r="AD49" s="186">
        <f>Отчеты!AD58</f>
        <v>0</v>
      </c>
      <c r="AE49" s="186">
        <f>Отчеты!AE58</f>
        <v>0</v>
      </c>
      <c r="AF49" s="186">
        <f>Отчеты!AF58</f>
        <v>0</v>
      </c>
      <c r="AG49" s="186">
        <f>Отчеты!AG58</f>
        <v>0</v>
      </c>
      <c r="AH49" s="186">
        <f>Отчеты!AH58</f>
        <v>0</v>
      </c>
      <c r="AI49" s="186">
        <f>Отчеты!AI58</f>
        <v>0</v>
      </c>
      <c r="AJ49" s="186">
        <f>Отчеты!AJ58</f>
        <v>0</v>
      </c>
      <c r="AK49" s="186">
        <f>Отчеты!AK58</f>
        <v>0</v>
      </c>
      <c r="AL49" s="186">
        <f>Отчеты!AL58</f>
        <v>0</v>
      </c>
      <c r="AM49" s="186">
        <f>Отчеты!AM58</f>
        <v>0</v>
      </c>
      <c r="AN49" s="186">
        <f>Отчеты!AN58</f>
        <v>0</v>
      </c>
      <c r="AO49" s="186">
        <f>Отчеты!AO58</f>
        <v>0</v>
      </c>
      <c r="AP49" s="186">
        <f>Отчеты!AP58</f>
        <v>0</v>
      </c>
      <c r="AQ49" s="186">
        <f>Отчеты!AQ58</f>
        <v>0</v>
      </c>
      <c r="AR49" s="186">
        <f>Отчеты!AR58</f>
        <v>0</v>
      </c>
      <c r="AS49" s="186">
        <f>Отчеты!AS58</f>
        <v>0</v>
      </c>
      <c r="AT49" s="186">
        <f>Отчеты!AT58</f>
        <v>0</v>
      </c>
      <c r="AU49" s="186">
        <f>Отчеты!AU58</f>
        <v>0</v>
      </c>
      <c r="AV49" s="186">
        <f>Отчеты!AV58</f>
        <v>0</v>
      </c>
      <c r="AW49" s="186">
        <f>Отчеты!AW58</f>
        <v>0</v>
      </c>
      <c r="AX49" s="186">
        <f>Отчеты!AX58</f>
        <v>0</v>
      </c>
      <c r="AY49" s="186">
        <f>Отчеты!AY58</f>
        <v>0</v>
      </c>
      <c r="AZ49" s="186">
        <f>Отчеты!AZ58</f>
        <v>0</v>
      </c>
      <c r="BA49" s="186">
        <f>Отчеты!BA58</f>
        <v>0</v>
      </c>
      <c r="BB49" s="186">
        <f>Отчеты!BB58</f>
        <v>0</v>
      </c>
      <c r="BC49" s="186">
        <f>Отчеты!BC58</f>
        <v>0</v>
      </c>
      <c r="BD49" s="186">
        <f>Отчеты!BD58</f>
        <v>0</v>
      </c>
      <c r="BE49" s="186">
        <f>Отчеты!BE58</f>
        <v>0</v>
      </c>
      <c r="BF49" s="186">
        <f>Отчеты!BF58</f>
        <v>0</v>
      </c>
      <c r="BG49" s="186">
        <f>Отчеты!BG58</f>
        <v>0</v>
      </c>
      <c r="BH49" s="186">
        <f>Отчеты!BH58</f>
        <v>0</v>
      </c>
      <c r="BI49" s="186">
        <f>Отчеты!BI58</f>
        <v>0</v>
      </c>
      <c r="BJ49" s="186">
        <f>Отчеты!BJ58</f>
        <v>0</v>
      </c>
      <c r="BK49" s="186">
        <f>Отчеты!BK58</f>
        <v>0</v>
      </c>
      <c r="BL49" s="186">
        <f>Отчеты!BL58</f>
        <v>0</v>
      </c>
      <c r="BM49" s="186">
        <f>Отчеты!BM58</f>
        <v>0</v>
      </c>
      <c r="BN49" s="186">
        <f>Отчеты!BN58</f>
        <v>0</v>
      </c>
      <c r="BO49" s="186">
        <f>Отчеты!BO58</f>
        <v>0</v>
      </c>
      <c r="BP49" s="186">
        <f>Отчеты!BP58</f>
        <v>0</v>
      </c>
      <c r="BQ49" s="186">
        <f>Отчеты!BQ58</f>
        <v>0</v>
      </c>
      <c r="BR49" s="186">
        <f>Отчеты!BR58</f>
        <v>0</v>
      </c>
      <c r="BS49" s="186">
        <f>Отчеты!BS58</f>
        <v>0</v>
      </c>
      <c r="BT49" s="186">
        <f>Отчеты!BT58</f>
        <v>0</v>
      </c>
      <c r="BU49" s="186">
        <f>Отчеты!BU58</f>
        <v>0</v>
      </c>
      <c r="BV49" s="186">
        <f>Отчеты!BV58</f>
        <v>0</v>
      </c>
      <c r="BW49" s="186">
        <f>Отчеты!BW58</f>
        <v>0</v>
      </c>
      <c r="BX49" s="186">
        <f>Отчеты!BX58</f>
        <v>0</v>
      </c>
      <c r="BY49" s="186">
        <f>Отчеты!BY58</f>
        <v>0</v>
      </c>
      <c r="BZ49" s="186">
        <f>Отчеты!BZ58</f>
        <v>0</v>
      </c>
      <c r="CA49" s="186">
        <f>Отчеты!CA58</f>
        <v>0</v>
      </c>
      <c r="CB49" s="186">
        <f>Отчеты!CB58</f>
        <v>0</v>
      </c>
      <c r="CC49" s="186">
        <f>Отчеты!CC58</f>
        <v>0</v>
      </c>
      <c r="CD49" s="186">
        <f>Отчеты!CD58</f>
        <v>0</v>
      </c>
      <c r="CE49" s="186">
        <f>Отчеты!CE58</f>
        <v>0</v>
      </c>
      <c r="CF49" s="186">
        <f>Отчеты!CF58</f>
        <v>0</v>
      </c>
      <c r="CG49" s="186">
        <f>Отчеты!CG58</f>
        <v>0</v>
      </c>
      <c r="CH49" s="186">
        <f>Отчеты!CH58</f>
        <v>0</v>
      </c>
      <c r="CI49" s="186">
        <f>Отчеты!CI58</f>
        <v>0</v>
      </c>
      <c r="CJ49" s="186">
        <f>Отчеты!CJ58</f>
        <v>0</v>
      </c>
      <c r="CK49" s="186">
        <f>Отчеты!CK58</f>
        <v>0</v>
      </c>
      <c r="CL49" s="186">
        <f>Отчеты!CL58</f>
        <v>0</v>
      </c>
      <c r="CM49" s="186">
        <f>Отчеты!CM58</f>
        <v>0</v>
      </c>
      <c r="CN49" s="186">
        <f>Отчеты!CN58</f>
        <v>0</v>
      </c>
      <c r="CO49" s="186">
        <f>Отчеты!CO58</f>
        <v>0</v>
      </c>
      <c r="CP49" s="186">
        <f>Отчеты!CP58</f>
        <v>0</v>
      </c>
      <c r="CQ49" s="186">
        <f>Отчеты!CQ58</f>
        <v>0</v>
      </c>
      <c r="CR49" s="186">
        <f>Отчеты!CR58</f>
        <v>0</v>
      </c>
      <c r="CS49" s="186">
        <f>Отчеты!CS58</f>
        <v>0</v>
      </c>
      <c r="CT49" s="186">
        <f>Отчеты!CT58</f>
        <v>0</v>
      </c>
      <c r="CU49" s="186">
        <f>Отчеты!CU58</f>
        <v>0</v>
      </c>
      <c r="CV49" s="186">
        <f>Отчеты!CV58</f>
        <v>0</v>
      </c>
      <c r="CW49" s="186">
        <f>Отчеты!CW58</f>
        <v>0</v>
      </c>
      <c r="CX49" s="186">
        <f>Отчеты!CX58</f>
        <v>0</v>
      </c>
      <c r="CY49" s="186">
        <f>Отчеты!CY58</f>
        <v>0</v>
      </c>
      <c r="CZ49" s="186">
        <f>Отчеты!CZ58</f>
        <v>0</v>
      </c>
      <c r="DA49" s="186">
        <f>Отчеты!DA58</f>
        <v>0</v>
      </c>
      <c r="DB49" s="186">
        <f>Отчеты!DB58</f>
        <v>0</v>
      </c>
      <c r="DC49" s="186">
        <f>Отчеты!DC58</f>
        <v>0</v>
      </c>
      <c r="DD49" s="186">
        <f>Отчеты!DD58</f>
        <v>0</v>
      </c>
      <c r="DE49" s="186">
        <f>Отчеты!DE58</f>
        <v>0</v>
      </c>
      <c r="DF49" s="186">
        <f>Отчеты!DF58</f>
        <v>0</v>
      </c>
      <c r="DG49" s="186">
        <f>Отчеты!DG58</f>
        <v>0</v>
      </c>
      <c r="DH49" s="186">
        <f>Отчеты!DH58</f>
        <v>0</v>
      </c>
      <c r="DI49" s="186">
        <f>Отчеты!DI58</f>
        <v>0</v>
      </c>
      <c r="DJ49" s="186">
        <f>Отчеты!DJ58</f>
        <v>0</v>
      </c>
      <c r="DK49" s="186">
        <f>Отчеты!DK58</f>
        <v>0</v>
      </c>
      <c r="DL49" s="186">
        <f>Отчеты!DL58</f>
        <v>0</v>
      </c>
      <c r="DM49" s="186">
        <f>Отчеты!DM58</f>
        <v>0</v>
      </c>
      <c r="DN49" s="186">
        <f>Отчеты!DN58</f>
        <v>0</v>
      </c>
      <c r="DO49" s="186">
        <f>Отчеты!DO58</f>
        <v>0</v>
      </c>
      <c r="DP49" s="186">
        <f>Отчеты!DP58</f>
        <v>0</v>
      </c>
      <c r="DQ49" s="186">
        <f>Отчеты!DQ58</f>
        <v>0</v>
      </c>
      <c r="DR49" s="186">
        <f>Отчеты!DR58</f>
        <v>0</v>
      </c>
      <c r="DS49" s="186">
        <f>Отчеты!DS58</f>
        <v>0</v>
      </c>
      <c r="DT49" s="186">
        <f>Отчеты!DT58</f>
        <v>0</v>
      </c>
      <c r="DU49" s="186">
        <f>Отчеты!DU58</f>
        <v>0</v>
      </c>
      <c r="DV49" s="186">
        <f>Отчеты!DV58</f>
        <v>0</v>
      </c>
      <c r="DW49" s="186"/>
      <c r="DX49" s="162">
        <f>SUM(G49:DW49)</f>
        <v>288093.63282082655</v>
      </c>
    </row>
    <row r="50" spans="1:128" x14ac:dyDescent="0.2">
      <c r="A50" t="str">
        <f ca="1">Language!A$1543</f>
        <v>Факт</v>
      </c>
      <c r="B50" s="53"/>
      <c r="C50" s="46" t="str">
        <f ca="1">Параметры!$C$70</f>
        <v>тыс. руб.</v>
      </c>
      <c r="E50" s="6" t="s">
        <v>693</v>
      </c>
      <c r="G50" s="186">
        <f t="shared" ref="G50:N50" si="60">G13</f>
        <v>242742.36486350099</v>
      </c>
      <c r="H50" s="186">
        <f t="shared" si="60"/>
        <v>7001.3155725706474</v>
      </c>
      <c r="I50" s="186">
        <f t="shared" si="60"/>
        <v>38349.952384754884</v>
      </c>
      <c r="J50" s="186">
        <f t="shared" si="60"/>
        <v>0</v>
      </c>
      <c r="K50" s="186">
        <f t="shared" si="60"/>
        <v>0</v>
      </c>
      <c r="L50" s="186">
        <f t="shared" si="60"/>
        <v>0</v>
      </c>
      <c r="M50" s="186">
        <f t="shared" si="60"/>
        <v>0</v>
      </c>
      <c r="N50" s="186">
        <f t="shared" si="60"/>
        <v>0</v>
      </c>
      <c r="O50" s="186">
        <f t="shared" ref="O50:AT50" si="61">O13</f>
        <v>0</v>
      </c>
      <c r="P50" s="186">
        <f t="shared" si="61"/>
        <v>0</v>
      </c>
      <c r="Q50" s="186">
        <f t="shared" si="61"/>
        <v>0</v>
      </c>
      <c r="R50" s="186">
        <f t="shared" si="61"/>
        <v>0</v>
      </c>
      <c r="S50" s="186">
        <f t="shared" si="61"/>
        <v>0</v>
      </c>
      <c r="T50" s="186">
        <f t="shared" si="61"/>
        <v>0</v>
      </c>
      <c r="U50" s="186">
        <f t="shared" si="61"/>
        <v>0</v>
      </c>
      <c r="V50" s="186">
        <f t="shared" si="61"/>
        <v>0</v>
      </c>
      <c r="W50" s="186">
        <f t="shared" si="61"/>
        <v>0</v>
      </c>
      <c r="X50" s="186">
        <f t="shared" si="61"/>
        <v>0</v>
      </c>
      <c r="Y50" s="186">
        <f t="shared" si="61"/>
        <v>0</v>
      </c>
      <c r="Z50" s="186">
        <f t="shared" si="61"/>
        <v>0</v>
      </c>
      <c r="AA50" s="186">
        <f t="shared" si="61"/>
        <v>0</v>
      </c>
      <c r="AB50" s="186">
        <f t="shared" si="61"/>
        <v>0</v>
      </c>
      <c r="AC50" s="186">
        <f t="shared" si="61"/>
        <v>0</v>
      </c>
      <c r="AD50" s="186">
        <f t="shared" si="61"/>
        <v>0</v>
      </c>
      <c r="AE50" s="186">
        <f t="shared" si="61"/>
        <v>0</v>
      </c>
      <c r="AF50" s="186">
        <f t="shared" si="61"/>
        <v>0</v>
      </c>
      <c r="AG50" s="186">
        <f t="shared" si="61"/>
        <v>0</v>
      </c>
      <c r="AH50" s="186">
        <f t="shared" si="61"/>
        <v>0</v>
      </c>
      <c r="AI50" s="186">
        <f t="shared" si="61"/>
        <v>0</v>
      </c>
      <c r="AJ50" s="186">
        <f t="shared" si="61"/>
        <v>0</v>
      </c>
      <c r="AK50" s="186">
        <f t="shared" si="61"/>
        <v>0</v>
      </c>
      <c r="AL50" s="186">
        <f t="shared" si="61"/>
        <v>0</v>
      </c>
      <c r="AM50" s="186">
        <f t="shared" si="61"/>
        <v>0</v>
      </c>
      <c r="AN50" s="186">
        <f t="shared" si="61"/>
        <v>0</v>
      </c>
      <c r="AO50" s="186">
        <f t="shared" si="61"/>
        <v>0</v>
      </c>
      <c r="AP50" s="186">
        <f t="shared" si="61"/>
        <v>0</v>
      </c>
      <c r="AQ50" s="186">
        <f t="shared" si="61"/>
        <v>0</v>
      </c>
      <c r="AR50" s="186">
        <f t="shared" si="61"/>
        <v>0</v>
      </c>
      <c r="AS50" s="186">
        <f t="shared" si="61"/>
        <v>0</v>
      </c>
      <c r="AT50" s="186">
        <f t="shared" si="61"/>
        <v>0</v>
      </c>
      <c r="AU50" s="186">
        <f t="shared" ref="AU50:BZ50" si="62">AU13</f>
        <v>0</v>
      </c>
      <c r="AV50" s="186">
        <f t="shared" si="62"/>
        <v>0</v>
      </c>
      <c r="AW50" s="186">
        <f t="shared" si="62"/>
        <v>0</v>
      </c>
      <c r="AX50" s="186">
        <f t="shared" si="62"/>
        <v>0</v>
      </c>
      <c r="AY50" s="186">
        <f t="shared" si="62"/>
        <v>0</v>
      </c>
      <c r="AZ50" s="186">
        <f t="shared" si="62"/>
        <v>0</v>
      </c>
      <c r="BA50" s="186">
        <f t="shared" si="62"/>
        <v>0</v>
      </c>
      <c r="BB50" s="186">
        <f t="shared" si="62"/>
        <v>0</v>
      </c>
      <c r="BC50" s="186">
        <f t="shared" si="62"/>
        <v>0</v>
      </c>
      <c r="BD50" s="186">
        <f t="shared" si="62"/>
        <v>0</v>
      </c>
      <c r="BE50" s="186">
        <f t="shared" si="62"/>
        <v>0</v>
      </c>
      <c r="BF50" s="186">
        <f t="shared" si="62"/>
        <v>0</v>
      </c>
      <c r="BG50" s="186">
        <f t="shared" si="62"/>
        <v>0</v>
      </c>
      <c r="BH50" s="186">
        <f t="shared" si="62"/>
        <v>0</v>
      </c>
      <c r="BI50" s="186">
        <f t="shared" si="62"/>
        <v>0</v>
      </c>
      <c r="BJ50" s="186">
        <f t="shared" si="62"/>
        <v>0</v>
      </c>
      <c r="BK50" s="186">
        <f t="shared" si="62"/>
        <v>0</v>
      </c>
      <c r="BL50" s="186">
        <f t="shared" si="62"/>
        <v>0</v>
      </c>
      <c r="BM50" s="186">
        <f t="shared" si="62"/>
        <v>0</v>
      </c>
      <c r="BN50" s="186">
        <f t="shared" si="62"/>
        <v>0</v>
      </c>
      <c r="BO50" s="186">
        <f t="shared" si="62"/>
        <v>0</v>
      </c>
      <c r="BP50" s="186">
        <f t="shared" si="62"/>
        <v>0</v>
      </c>
      <c r="BQ50" s="186">
        <f t="shared" si="62"/>
        <v>0</v>
      </c>
      <c r="BR50" s="186">
        <f t="shared" si="62"/>
        <v>0</v>
      </c>
      <c r="BS50" s="186">
        <f t="shared" si="62"/>
        <v>0</v>
      </c>
      <c r="BT50" s="186">
        <f t="shared" si="62"/>
        <v>0</v>
      </c>
      <c r="BU50" s="186">
        <f t="shared" si="62"/>
        <v>0</v>
      </c>
      <c r="BV50" s="186">
        <f t="shared" si="62"/>
        <v>0</v>
      </c>
      <c r="BW50" s="186">
        <f t="shared" si="62"/>
        <v>0</v>
      </c>
      <c r="BX50" s="186">
        <f t="shared" si="62"/>
        <v>0</v>
      </c>
      <c r="BY50" s="186">
        <f t="shared" si="62"/>
        <v>0</v>
      </c>
      <c r="BZ50" s="186">
        <f t="shared" si="62"/>
        <v>0</v>
      </c>
      <c r="CA50" s="186">
        <f t="shared" ref="CA50:DF50" si="63">CA13</f>
        <v>0</v>
      </c>
      <c r="CB50" s="186">
        <f t="shared" si="63"/>
        <v>0</v>
      </c>
      <c r="CC50" s="186">
        <f t="shared" si="63"/>
        <v>0</v>
      </c>
      <c r="CD50" s="186">
        <f t="shared" si="63"/>
        <v>0</v>
      </c>
      <c r="CE50" s="186">
        <f t="shared" si="63"/>
        <v>0</v>
      </c>
      <c r="CF50" s="186">
        <f t="shared" si="63"/>
        <v>0</v>
      </c>
      <c r="CG50" s="186">
        <f t="shared" si="63"/>
        <v>0</v>
      </c>
      <c r="CH50" s="186">
        <f t="shared" si="63"/>
        <v>0</v>
      </c>
      <c r="CI50" s="186">
        <f t="shared" si="63"/>
        <v>0</v>
      </c>
      <c r="CJ50" s="186">
        <f t="shared" si="63"/>
        <v>0</v>
      </c>
      <c r="CK50" s="186">
        <f t="shared" si="63"/>
        <v>0</v>
      </c>
      <c r="CL50" s="186">
        <f t="shared" si="63"/>
        <v>0</v>
      </c>
      <c r="CM50" s="186">
        <f t="shared" si="63"/>
        <v>0</v>
      </c>
      <c r="CN50" s="186">
        <f t="shared" si="63"/>
        <v>0</v>
      </c>
      <c r="CO50" s="186">
        <f t="shared" si="63"/>
        <v>0</v>
      </c>
      <c r="CP50" s="186">
        <f t="shared" si="63"/>
        <v>0</v>
      </c>
      <c r="CQ50" s="186">
        <f t="shared" si="63"/>
        <v>0</v>
      </c>
      <c r="CR50" s="186">
        <f t="shared" si="63"/>
        <v>0</v>
      </c>
      <c r="CS50" s="186">
        <f t="shared" si="63"/>
        <v>0</v>
      </c>
      <c r="CT50" s="186">
        <f t="shared" si="63"/>
        <v>0</v>
      </c>
      <c r="CU50" s="186">
        <f t="shared" si="63"/>
        <v>0</v>
      </c>
      <c r="CV50" s="186">
        <f t="shared" si="63"/>
        <v>0</v>
      </c>
      <c r="CW50" s="186">
        <f t="shared" si="63"/>
        <v>0</v>
      </c>
      <c r="CX50" s="186">
        <f t="shared" si="63"/>
        <v>0</v>
      </c>
      <c r="CY50" s="186">
        <f t="shared" si="63"/>
        <v>0</v>
      </c>
      <c r="CZ50" s="186">
        <f t="shared" si="63"/>
        <v>0</v>
      </c>
      <c r="DA50" s="186">
        <f t="shared" si="63"/>
        <v>0</v>
      </c>
      <c r="DB50" s="186">
        <f t="shared" si="63"/>
        <v>0</v>
      </c>
      <c r="DC50" s="186">
        <f t="shared" si="63"/>
        <v>0</v>
      </c>
      <c r="DD50" s="186">
        <f t="shared" si="63"/>
        <v>0</v>
      </c>
      <c r="DE50" s="186">
        <f t="shared" si="63"/>
        <v>0</v>
      </c>
      <c r="DF50" s="186">
        <f t="shared" si="63"/>
        <v>0</v>
      </c>
      <c r="DG50" s="186">
        <f t="shared" ref="DG50:DV50" si="64">DG13</f>
        <v>0</v>
      </c>
      <c r="DH50" s="186">
        <f t="shared" si="64"/>
        <v>0</v>
      </c>
      <c r="DI50" s="186">
        <f t="shared" si="64"/>
        <v>0</v>
      </c>
      <c r="DJ50" s="186">
        <f t="shared" si="64"/>
        <v>0</v>
      </c>
      <c r="DK50" s="186">
        <f t="shared" si="64"/>
        <v>0</v>
      </c>
      <c r="DL50" s="186">
        <f t="shared" si="64"/>
        <v>0</v>
      </c>
      <c r="DM50" s="186">
        <f t="shared" si="64"/>
        <v>0</v>
      </c>
      <c r="DN50" s="186">
        <f t="shared" si="64"/>
        <v>0</v>
      </c>
      <c r="DO50" s="186">
        <f t="shared" si="64"/>
        <v>0</v>
      </c>
      <c r="DP50" s="186">
        <f t="shared" si="64"/>
        <v>0</v>
      </c>
      <c r="DQ50" s="186">
        <f t="shared" si="64"/>
        <v>0</v>
      </c>
      <c r="DR50" s="186">
        <f t="shared" si="64"/>
        <v>0</v>
      </c>
      <c r="DS50" s="186">
        <f t="shared" si="64"/>
        <v>0</v>
      </c>
      <c r="DT50" s="186">
        <f t="shared" si="64"/>
        <v>0</v>
      </c>
      <c r="DU50" s="186">
        <f t="shared" si="64"/>
        <v>0</v>
      </c>
      <c r="DV50" s="186">
        <f t="shared" si="64"/>
        <v>0</v>
      </c>
      <c r="DW50" s="53"/>
      <c r="DX50" s="162">
        <f>SUM(G50:DW50)</f>
        <v>288093.63282082655</v>
      </c>
    </row>
    <row r="51" spans="1:128" x14ac:dyDescent="0.2">
      <c r="A51" t="str">
        <f ca="1">Language!A$1544</f>
        <v>Отклонения (абсолютные)</v>
      </c>
      <c r="B51" s="53"/>
      <c r="C51" s="46" t="str">
        <f ca="1">Параметры!$C$70</f>
        <v>тыс. руб.</v>
      </c>
      <c r="E51" s="6" t="s">
        <v>693</v>
      </c>
      <c r="G51" s="53">
        <f t="shared" ref="G51:N51" si="65">G50-G49</f>
        <v>0</v>
      </c>
      <c r="H51" s="53">
        <f t="shared" si="65"/>
        <v>0</v>
      </c>
      <c r="I51" s="53">
        <f t="shared" si="65"/>
        <v>0</v>
      </c>
      <c r="J51" s="53">
        <f t="shared" si="65"/>
        <v>0</v>
      </c>
      <c r="K51" s="53">
        <f t="shared" si="65"/>
        <v>0</v>
      </c>
      <c r="L51" s="53">
        <f t="shared" si="65"/>
        <v>0</v>
      </c>
      <c r="M51" s="53">
        <f t="shared" si="65"/>
        <v>0</v>
      </c>
      <c r="N51" s="53">
        <f t="shared" si="65"/>
        <v>0</v>
      </c>
      <c r="O51" s="53">
        <f t="shared" ref="O51:AT51" si="66">O50-O49</f>
        <v>0</v>
      </c>
      <c r="P51" s="53">
        <f t="shared" si="66"/>
        <v>0</v>
      </c>
      <c r="Q51" s="53">
        <f t="shared" si="66"/>
        <v>0</v>
      </c>
      <c r="R51" s="53">
        <f t="shared" si="66"/>
        <v>0</v>
      </c>
      <c r="S51" s="53">
        <f t="shared" si="66"/>
        <v>0</v>
      </c>
      <c r="T51" s="53">
        <f t="shared" si="66"/>
        <v>0</v>
      </c>
      <c r="U51" s="53">
        <f t="shared" si="66"/>
        <v>0</v>
      </c>
      <c r="V51" s="53">
        <f t="shared" si="66"/>
        <v>0</v>
      </c>
      <c r="W51" s="53">
        <f t="shared" si="66"/>
        <v>0</v>
      </c>
      <c r="X51" s="53">
        <f t="shared" si="66"/>
        <v>0</v>
      </c>
      <c r="Y51" s="53">
        <f t="shared" si="66"/>
        <v>0</v>
      </c>
      <c r="Z51" s="53">
        <f t="shared" si="66"/>
        <v>0</v>
      </c>
      <c r="AA51" s="53">
        <f t="shared" si="66"/>
        <v>0</v>
      </c>
      <c r="AB51" s="53">
        <f t="shared" si="66"/>
        <v>0</v>
      </c>
      <c r="AC51" s="53">
        <f t="shared" si="66"/>
        <v>0</v>
      </c>
      <c r="AD51" s="53">
        <f t="shared" si="66"/>
        <v>0</v>
      </c>
      <c r="AE51" s="53">
        <f t="shared" si="66"/>
        <v>0</v>
      </c>
      <c r="AF51" s="53">
        <f t="shared" si="66"/>
        <v>0</v>
      </c>
      <c r="AG51" s="53">
        <f t="shared" si="66"/>
        <v>0</v>
      </c>
      <c r="AH51" s="53">
        <f t="shared" si="66"/>
        <v>0</v>
      </c>
      <c r="AI51" s="53">
        <f t="shared" si="66"/>
        <v>0</v>
      </c>
      <c r="AJ51" s="53">
        <f t="shared" si="66"/>
        <v>0</v>
      </c>
      <c r="AK51" s="53">
        <f t="shared" si="66"/>
        <v>0</v>
      </c>
      <c r="AL51" s="53">
        <f t="shared" si="66"/>
        <v>0</v>
      </c>
      <c r="AM51" s="53">
        <f t="shared" si="66"/>
        <v>0</v>
      </c>
      <c r="AN51" s="53">
        <f t="shared" si="66"/>
        <v>0</v>
      </c>
      <c r="AO51" s="53">
        <f t="shared" si="66"/>
        <v>0</v>
      </c>
      <c r="AP51" s="53">
        <f t="shared" si="66"/>
        <v>0</v>
      </c>
      <c r="AQ51" s="53">
        <f t="shared" si="66"/>
        <v>0</v>
      </c>
      <c r="AR51" s="53">
        <f t="shared" si="66"/>
        <v>0</v>
      </c>
      <c r="AS51" s="53">
        <f t="shared" si="66"/>
        <v>0</v>
      </c>
      <c r="AT51" s="53">
        <f t="shared" si="66"/>
        <v>0</v>
      </c>
      <c r="AU51" s="53">
        <f t="shared" ref="AU51:BZ51" si="67">AU50-AU49</f>
        <v>0</v>
      </c>
      <c r="AV51" s="53">
        <f t="shared" si="67"/>
        <v>0</v>
      </c>
      <c r="AW51" s="53">
        <f t="shared" si="67"/>
        <v>0</v>
      </c>
      <c r="AX51" s="53">
        <f t="shared" si="67"/>
        <v>0</v>
      </c>
      <c r="AY51" s="53">
        <f t="shared" si="67"/>
        <v>0</v>
      </c>
      <c r="AZ51" s="53">
        <f t="shared" si="67"/>
        <v>0</v>
      </c>
      <c r="BA51" s="53">
        <f t="shared" si="67"/>
        <v>0</v>
      </c>
      <c r="BB51" s="53">
        <f t="shared" si="67"/>
        <v>0</v>
      </c>
      <c r="BC51" s="53">
        <f t="shared" si="67"/>
        <v>0</v>
      </c>
      <c r="BD51" s="53">
        <f t="shared" si="67"/>
        <v>0</v>
      </c>
      <c r="BE51" s="53">
        <f t="shared" si="67"/>
        <v>0</v>
      </c>
      <c r="BF51" s="53">
        <f t="shared" si="67"/>
        <v>0</v>
      </c>
      <c r="BG51" s="53">
        <f t="shared" si="67"/>
        <v>0</v>
      </c>
      <c r="BH51" s="53">
        <f t="shared" si="67"/>
        <v>0</v>
      </c>
      <c r="BI51" s="53">
        <f t="shared" si="67"/>
        <v>0</v>
      </c>
      <c r="BJ51" s="53">
        <f t="shared" si="67"/>
        <v>0</v>
      </c>
      <c r="BK51" s="53">
        <f t="shared" si="67"/>
        <v>0</v>
      </c>
      <c r="BL51" s="53">
        <f t="shared" si="67"/>
        <v>0</v>
      </c>
      <c r="BM51" s="53">
        <f t="shared" si="67"/>
        <v>0</v>
      </c>
      <c r="BN51" s="53">
        <f t="shared" si="67"/>
        <v>0</v>
      </c>
      <c r="BO51" s="53">
        <f t="shared" si="67"/>
        <v>0</v>
      </c>
      <c r="BP51" s="53">
        <f t="shared" si="67"/>
        <v>0</v>
      </c>
      <c r="BQ51" s="53">
        <f t="shared" si="67"/>
        <v>0</v>
      </c>
      <c r="BR51" s="53">
        <f t="shared" si="67"/>
        <v>0</v>
      </c>
      <c r="BS51" s="53">
        <f t="shared" si="67"/>
        <v>0</v>
      </c>
      <c r="BT51" s="53">
        <f t="shared" si="67"/>
        <v>0</v>
      </c>
      <c r="BU51" s="53">
        <f t="shared" si="67"/>
        <v>0</v>
      </c>
      <c r="BV51" s="53">
        <f t="shared" si="67"/>
        <v>0</v>
      </c>
      <c r="BW51" s="53">
        <f t="shared" si="67"/>
        <v>0</v>
      </c>
      <c r="BX51" s="53">
        <f t="shared" si="67"/>
        <v>0</v>
      </c>
      <c r="BY51" s="53">
        <f t="shared" si="67"/>
        <v>0</v>
      </c>
      <c r="BZ51" s="53">
        <f t="shared" si="67"/>
        <v>0</v>
      </c>
      <c r="CA51" s="53">
        <f t="shared" ref="CA51:DF51" si="68">CA50-CA49</f>
        <v>0</v>
      </c>
      <c r="CB51" s="53">
        <f t="shared" si="68"/>
        <v>0</v>
      </c>
      <c r="CC51" s="53">
        <f t="shared" si="68"/>
        <v>0</v>
      </c>
      <c r="CD51" s="53">
        <f t="shared" si="68"/>
        <v>0</v>
      </c>
      <c r="CE51" s="53">
        <f t="shared" si="68"/>
        <v>0</v>
      </c>
      <c r="CF51" s="53">
        <f t="shared" si="68"/>
        <v>0</v>
      </c>
      <c r="CG51" s="53">
        <f t="shared" si="68"/>
        <v>0</v>
      </c>
      <c r="CH51" s="53">
        <f t="shared" si="68"/>
        <v>0</v>
      </c>
      <c r="CI51" s="53">
        <f t="shared" si="68"/>
        <v>0</v>
      </c>
      <c r="CJ51" s="53">
        <f t="shared" si="68"/>
        <v>0</v>
      </c>
      <c r="CK51" s="53">
        <f t="shared" si="68"/>
        <v>0</v>
      </c>
      <c r="CL51" s="53">
        <f t="shared" si="68"/>
        <v>0</v>
      </c>
      <c r="CM51" s="53">
        <f t="shared" si="68"/>
        <v>0</v>
      </c>
      <c r="CN51" s="53">
        <f t="shared" si="68"/>
        <v>0</v>
      </c>
      <c r="CO51" s="53">
        <f t="shared" si="68"/>
        <v>0</v>
      </c>
      <c r="CP51" s="53">
        <f t="shared" si="68"/>
        <v>0</v>
      </c>
      <c r="CQ51" s="53">
        <f t="shared" si="68"/>
        <v>0</v>
      </c>
      <c r="CR51" s="53">
        <f t="shared" si="68"/>
        <v>0</v>
      </c>
      <c r="CS51" s="53">
        <f t="shared" si="68"/>
        <v>0</v>
      </c>
      <c r="CT51" s="53">
        <f t="shared" si="68"/>
        <v>0</v>
      </c>
      <c r="CU51" s="53">
        <f t="shared" si="68"/>
        <v>0</v>
      </c>
      <c r="CV51" s="53">
        <f t="shared" si="68"/>
        <v>0</v>
      </c>
      <c r="CW51" s="53">
        <f t="shared" si="68"/>
        <v>0</v>
      </c>
      <c r="CX51" s="53">
        <f t="shared" si="68"/>
        <v>0</v>
      </c>
      <c r="CY51" s="53">
        <f t="shared" si="68"/>
        <v>0</v>
      </c>
      <c r="CZ51" s="53">
        <f t="shared" si="68"/>
        <v>0</v>
      </c>
      <c r="DA51" s="53">
        <f t="shared" si="68"/>
        <v>0</v>
      </c>
      <c r="DB51" s="53">
        <f t="shared" si="68"/>
        <v>0</v>
      </c>
      <c r="DC51" s="53">
        <f t="shared" si="68"/>
        <v>0</v>
      </c>
      <c r="DD51" s="53">
        <f t="shared" si="68"/>
        <v>0</v>
      </c>
      <c r="DE51" s="53">
        <f t="shared" si="68"/>
        <v>0</v>
      </c>
      <c r="DF51" s="53">
        <f t="shared" si="68"/>
        <v>0</v>
      </c>
      <c r="DG51" s="53">
        <f t="shared" ref="DG51:DV51" si="69">DG50-DG49</f>
        <v>0</v>
      </c>
      <c r="DH51" s="53">
        <f t="shared" si="69"/>
        <v>0</v>
      </c>
      <c r="DI51" s="53">
        <f t="shared" si="69"/>
        <v>0</v>
      </c>
      <c r="DJ51" s="53">
        <f t="shared" si="69"/>
        <v>0</v>
      </c>
      <c r="DK51" s="53">
        <f t="shared" si="69"/>
        <v>0</v>
      </c>
      <c r="DL51" s="53">
        <f t="shared" si="69"/>
        <v>0</v>
      </c>
      <c r="DM51" s="53">
        <f t="shared" si="69"/>
        <v>0</v>
      </c>
      <c r="DN51" s="53">
        <f t="shared" si="69"/>
        <v>0</v>
      </c>
      <c r="DO51" s="53">
        <f t="shared" si="69"/>
        <v>0</v>
      </c>
      <c r="DP51" s="53">
        <f t="shared" si="69"/>
        <v>0</v>
      </c>
      <c r="DQ51" s="53">
        <f t="shared" si="69"/>
        <v>0</v>
      </c>
      <c r="DR51" s="53">
        <f t="shared" si="69"/>
        <v>0</v>
      </c>
      <c r="DS51" s="53">
        <f t="shared" si="69"/>
        <v>0</v>
      </c>
      <c r="DT51" s="53">
        <f t="shared" si="69"/>
        <v>0</v>
      </c>
      <c r="DU51" s="53">
        <f t="shared" si="69"/>
        <v>0</v>
      </c>
      <c r="DV51" s="53">
        <f t="shared" si="69"/>
        <v>0</v>
      </c>
      <c r="DW51" s="53"/>
      <c r="DX51" s="162">
        <f>SUM(G51:DW51)</f>
        <v>0</v>
      </c>
    </row>
    <row r="52" spans="1:128" x14ac:dyDescent="0.2">
      <c r="A52" t="str">
        <f ca="1">Language!A$1545</f>
        <v>Отклонения (относительные)</v>
      </c>
      <c r="C52" s="17" t="s">
        <v>1</v>
      </c>
      <c r="E52" s="6" t="s">
        <v>696</v>
      </c>
      <c r="G52" s="81">
        <f t="shared" ref="G52:N52" si="70">IFERROR(G51/G49,"-")</f>
        <v>0</v>
      </c>
      <c r="H52" s="81">
        <f t="shared" si="70"/>
        <v>0</v>
      </c>
      <c r="I52" s="81">
        <f t="shared" si="70"/>
        <v>0</v>
      </c>
      <c r="J52" s="81" t="str">
        <f t="shared" si="70"/>
        <v>-</v>
      </c>
      <c r="K52" s="81" t="str">
        <f t="shared" si="70"/>
        <v>-</v>
      </c>
      <c r="L52" s="81" t="str">
        <f t="shared" si="70"/>
        <v>-</v>
      </c>
      <c r="M52" s="81" t="str">
        <f t="shared" si="70"/>
        <v>-</v>
      </c>
      <c r="N52" s="81" t="str">
        <f t="shared" si="70"/>
        <v>-</v>
      </c>
      <c r="O52" s="81" t="str">
        <f t="shared" ref="O52:AT52" si="71">IFERROR(O51/O49,"-")</f>
        <v>-</v>
      </c>
      <c r="P52" s="81" t="str">
        <f t="shared" si="71"/>
        <v>-</v>
      </c>
      <c r="Q52" s="81" t="str">
        <f t="shared" si="71"/>
        <v>-</v>
      </c>
      <c r="R52" s="81" t="str">
        <f t="shared" si="71"/>
        <v>-</v>
      </c>
      <c r="S52" s="81" t="str">
        <f t="shared" si="71"/>
        <v>-</v>
      </c>
      <c r="T52" s="81" t="str">
        <f t="shared" si="71"/>
        <v>-</v>
      </c>
      <c r="U52" s="81" t="str">
        <f t="shared" si="71"/>
        <v>-</v>
      </c>
      <c r="V52" s="81" t="str">
        <f t="shared" si="71"/>
        <v>-</v>
      </c>
      <c r="W52" s="81" t="str">
        <f t="shared" si="71"/>
        <v>-</v>
      </c>
      <c r="X52" s="81" t="str">
        <f t="shared" si="71"/>
        <v>-</v>
      </c>
      <c r="Y52" s="81" t="str">
        <f t="shared" si="71"/>
        <v>-</v>
      </c>
      <c r="Z52" s="81" t="str">
        <f t="shared" si="71"/>
        <v>-</v>
      </c>
      <c r="AA52" s="81" t="str">
        <f t="shared" si="71"/>
        <v>-</v>
      </c>
      <c r="AB52" s="81" t="str">
        <f t="shared" si="71"/>
        <v>-</v>
      </c>
      <c r="AC52" s="81" t="str">
        <f t="shared" si="71"/>
        <v>-</v>
      </c>
      <c r="AD52" s="81" t="str">
        <f t="shared" si="71"/>
        <v>-</v>
      </c>
      <c r="AE52" s="81" t="str">
        <f t="shared" si="71"/>
        <v>-</v>
      </c>
      <c r="AF52" s="81" t="str">
        <f t="shared" si="71"/>
        <v>-</v>
      </c>
      <c r="AG52" s="81" t="str">
        <f t="shared" si="71"/>
        <v>-</v>
      </c>
      <c r="AH52" s="81" t="str">
        <f t="shared" si="71"/>
        <v>-</v>
      </c>
      <c r="AI52" s="81" t="str">
        <f t="shared" si="71"/>
        <v>-</v>
      </c>
      <c r="AJ52" s="81" t="str">
        <f t="shared" si="71"/>
        <v>-</v>
      </c>
      <c r="AK52" s="81" t="str">
        <f t="shared" si="71"/>
        <v>-</v>
      </c>
      <c r="AL52" s="81" t="str">
        <f t="shared" si="71"/>
        <v>-</v>
      </c>
      <c r="AM52" s="81" t="str">
        <f t="shared" si="71"/>
        <v>-</v>
      </c>
      <c r="AN52" s="81" t="str">
        <f t="shared" si="71"/>
        <v>-</v>
      </c>
      <c r="AO52" s="81" t="str">
        <f t="shared" si="71"/>
        <v>-</v>
      </c>
      <c r="AP52" s="81" t="str">
        <f t="shared" si="71"/>
        <v>-</v>
      </c>
      <c r="AQ52" s="81" t="str">
        <f t="shared" si="71"/>
        <v>-</v>
      </c>
      <c r="AR52" s="81" t="str">
        <f t="shared" si="71"/>
        <v>-</v>
      </c>
      <c r="AS52" s="81" t="str">
        <f t="shared" si="71"/>
        <v>-</v>
      </c>
      <c r="AT52" s="81" t="str">
        <f t="shared" si="71"/>
        <v>-</v>
      </c>
      <c r="AU52" s="81" t="str">
        <f t="shared" ref="AU52:BZ52" si="72">IFERROR(AU51/AU49,"-")</f>
        <v>-</v>
      </c>
      <c r="AV52" s="81" t="str">
        <f t="shared" si="72"/>
        <v>-</v>
      </c>
      <c r="AW52" s="81" t="str">
        <f t="shared" si="72"/>
        <v>-</v>
      </c>
      <c r="AX52" s="81" t="str">
        <f t="shared" si="72"/>
        <v>-</v>
      </c>
      <c r="AY52" s="81" t="str">
        <f t="shared" si="72"/>
        <v>-</v>
      </c>
      <c r="AZ52" s="81" t="str">
        <f t="shared" si="72"/>
        <v>-</v>
      </c>
      <c r="BA52" s="81" t="str">
        <f t="shared" si="72"/>
        <v>-</v>
      </c>
      <c r="BB52" s="81" t="str">
        <f t="shared" si="72"/>
        <v>-</v>
      </c>
      <c r="BC52" s="81" t="str">
        <f t="shared" si="72"/>
        <v>-</v>
      </c>
      <c r="BD52" s="81" t="str">
        <f t="shared" si="72"/>
        <v>-</v>
      </c>
      <c r="BE52" s="81" t="str">
        <f t="shared" si="72"/>
        <v>-</v>
      </c>
      <c r="BF52" s="81" t="str">
        <f t="shared" si="72"/>
        <v>-</v>
      </c>
      <c r="BG52" s="81" t="str">
        <f t="shared" si="72"/>
        <v>-</v>
      </c>
      <c r="BH52" s="81" t="str">
        <f t="shared" si="72"/>
        <v>-</v>
      </c>
      <c r="BI52" s="81" t="str">
        <f t="shared" si="72"/>
        <v>-</v>
      </c>
      <c r="BJ52" s="81" t="str">
        <f t="shared" si="72"/>
        <v>-</v>
      </c>
      <c r="BK52" s="81" t="str">
        <f t="shared" si="72"/>
        <v>-</v>
      </c>
      <c r="BL52" s="81" t="str">
        <f t="shared" si="72"/>
        <v>-</v>
      </c>
      <c r="BM52" s="81" t="str">
        <f t="shared" si="72"/>
        <v>-</v>
      </c>
      <c r="BN52" s="81" t="str">
        <f t="shared" si="72"/>
        <v>-</v>
      </c>
      <c r="BO52" s="81" t="str">
        <f t="shared" si="72"/>
        <v>-</v>
      </c>
      <c r="BP52" s="81" t="str">
        <f t="shared" si="72"/>
        <v>-</v>
      </c>
      <c r="BQ52" s="81" t="str">
        <f t="shared" si="72"/>
        <v>-</v>
      </c>
      <c r="BR52" s="81" t="str">
        <f t="shared" si="72"/>
        <v>-</v>
      </c>
      <c r="BS52" s="81" t="str">
        <f t="shared" si="72"/>
        <v>-</v>
      </c>
      <c r="BT52" s="81" t="str">
        <f t="shared" si="72"/>
        <v>-</v>
      </c>
      <c r="BU52" s="81" t="str">
        <f t="shared" si="72"/>
        <v>-</v>
      </c>
      <c r="BV52" s="81" t="str">
        <f t="shared" si="72"/>
        <v>-</v>
      </c>
      <c r="BW52" s="81" t="str">
        <f t="shared" si="72"/>
        <v>-</v>
      </c>
      <c r="BX52" s="81" t="str">
        <f t="shared" si="72"/>
        <v>-</v>
      </c>
      <c r="BY52" s="81" t="str">
        <f t="shared" si="72"/>
        <v>-</v>
      </c>
      <c r="BZ52" s="81" t="str">
        <f t="shared" si="72"/>
        <v>-</v>
      </c>
      <c r="CA52" s="81" t="str">
        <f t="shared" ref="CA52:DF52" si="73">IFERROR(CA51/CA49,"-")</f>
        <v>-</v>
      </c>
      <c r="CB52" s="81" t="str">
        <f t="shared" si="73"/>
        <v>-</v>
      </c>
      <c r="CC52" s="81" t="str">
        <f t="shared" si="73"/>
        <v>-</v>
      </c>
      <c r="CD52" s="81" t="str">
        <f t="shared" si="73"/>
        <v>-</v>
      </c>
      <c r="CE52" s="81" t="str">
        <f t="shared" si="73"/>
        <v>-</v>
      </c>
      <c r="CF52" s="81" t="str">
        <f t="shared" si="73"/>
        <v>-</v>
      </c>
      <c r="CG52" s="81" t="str">
        <f t="shared" si="73"/>
        <v>-</v>
      </c>
      <c r="CH52" s="81" t="str">
        <f t="shared" si="73"/>
        <v>-</v>
      </c>
      <c r="CI52" s="81" t="str">
        <f t="shared" si="73"/>
        <v>-</v>
      </c>
      <c r="CJ52" s="81" t="str">
        <f t="shared" si="73"/>
        <v>-</v>
      </c>
      <c r="CK52" s="81" t="str">
        <f t="shared" si="73"/>
        <v>-</v>
      </c>
      <c r="CL52" s="81" t="str">
        <f t="shared" si="73"/>
        <v>-</v>
      </c>
      <c r="CM52" s="81" t="str">
        <f t="shared" si="73"/>
        <v>-</v>
      </c>
      <c r="CN52" s="81" t="str">
        <f t="shared" si="73"/>
        <v>-</v>
      </c>
      <c r="CO52" s="81" t="str">
        <f t="shared" si="73"/>
        <v>-</v>
      </c>
      <c r="CP52" s="81" t="str">
        <f t="shared" si="73"/>
        <v>-</v>
      </c>
      <c r="CQ52" s="81" t="str">
        <f t="shared" si="73"/>
        <v>-</v>
      </c>
      <c r="CR52" s="81" t="str">
        <f t="shared" si="73"/>
        <v>-</v>
      </c>
      <c r="CS52" s="81" t="str">
        <f t="shared" si="73"/>
        <v>-</v>
      </c>
      <c r="CT52" s="81" t="str">
        <f t="shared" si="73"/>
        <v>-</v>
      </c>
      <c r="CU52" s="81" t="str">
        <f t="shared" si="73"/>
        <v>-</v>
      </c>
      <c r="CV52" s="81" t="str">
        <f t="shared" si="73"/>
        <v>-</v>
      </c>
      <c r="CW52" s="81" t="str">
        <f t="shared" si="73"/>
        <v>-</v>
      </c>
      <c r="CX52" s="81" t="str">
        <f t="shared" si="73"/>
        <v>-</v>
      </c>
      <c r="CY52" s="81" t="str">
        <f t="shared" si="73"/>
        <v>-</v>
      </c>
      <c r="CZ52" s="81" t="str">
        <f t="shared" si="73"/>
        <v>-</v>
      </c>
      <c r="DA52" s="81" t="str">
        <f t="shared" si="73"/>
        <v>-</v>
      </c>
      <c r="DB52" s="81" t="str">
        <f t="shared" si="73"/>
        <v>-</v>
      </c>
      <c r="DC52" s="81" t="str">
        <f t="shared" si="73"/>
        <v>-</v>
      </c>
      <c r="DD52" s="81" t="str">
        <f t="shared" si="73"/>
        <v>-</v>
      </c>
      <c r="DE52" s="81" t="str">
        <f t="shared" si="73"/>
        <v>-</v>
      </c>
      <c r="DF52" s="81" t="str">
        <f t="shared" si="73"/>
        <v>-</v>
      </c>
      <c r="DG52" s="81" t="str">
        <f t="shared" ref="DG52:DV52" si="74">IFERROR(DG51/DG49,"-")</f>
        <v>-</v>
      </c>
      <c r="DH52" s="81" t="str">
        <f t="shared" si="74"/>
        <v>-</v>
      </c>
      <c r="DI52" s="81" t="str">
        <f t="shared" si="74"/>
        <v>-</v>
      </c>
      <c r="DJ52" s="81" t="str">
        <f t="shared" si="74"/>
        <v>-</v>
      </c>
      <c r="DK52" s="81" t="str">
        <f t="shared" si="74"/>
        <v>-</v>
      </c>
      <c r="DL52" s="81" t="str">
        <f t="shared" si="74"/>
        <v>-</v>
      </c>
      <c r="DM52" s="81" t="str">
        <f t="shared" si="74"/>
        <v>-</v>
      </c>
      <c r="DN52" s="81" t="str">
        <f t="shared" si="74"/>
        <v>-</v>
      </c>
      <c r="DO52" s="81" t="str">
        <f t="shared" si="74"/>
        <v>-</v>
      </c>
      <c r="DP52" s="81" t="str">
        <f t="shared" si="74"/>
        <v>-</v>
      </c>
      <c r="DQ52" s="81" t="str">
        <f t="shared" si="74"/>
        <v>-</v>
      </c>
      <c r="DR52" s="81" t="str">
        <f t="shared" si="74"/>
        <v>-</v>
      </c>
      <c r="DS52" s="81" t="str">
        <f t="shared" si="74"/>
        <v>-</v>
      </c>
      <c r="DT52" s="81" t="str">
        <f t="shared" si="74"/>
        <v>-</v>
      </c>
      <c r="DU52" s="81" t="str">
        <f t="shared" si="74"/>
        <v>-</v>
      </c>
      <c r="DV52" s="81" t="str">
        <f t="shared" si="74"/>
        <v>-</v>
      </c>
      <c r="DX52" s="236">
        <f>IFERROR(AVERAGE(G52:DW52),"-")</f>
        <v>0</v>
      </c>
    </row>
    <row r="53" spans="1:128" x14ac:dyDescent="0.2">
      <c r="A53"/>
      <c r="C53" s="17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X53" s="236"/>
    </row>
    <row r="54" spans="1:128" x14ac:dyDescent="0.2">
      <c r="A54" s="234" t="str">
        <f ca="1">Language!A1264</f>
        <v>Возврат кредитов</v>
      </c>
      <c r="B54" s="53"/>
      <c r="C54" s="46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  <c r="DW54" s="53"/>
      <c r="DX54" s="53"/>
    </row>
    <row r="55" spans="1:128" x14ac:dyDescent="0.2">
      <c r="A55" t="str">
        <f ca="1">Language!A$1542</f>
        <v>План</v>
      </c>
      <c r="B55" s="53"/>
      <c r="C55" s="46" t="str">
        <f ca="1">Параметры!$C$70</f>
        <v>тыс. руб.</v>
      </c>
      <c r="E55" s="6" t="s">
        <v>693</v>
      </c>
      <c r="G55" s="186">
        <f>-Отчеты!G59</f>
        <v>0</v>
      </c>
      <c r="H55" s="186">
        <f>-Отчеты!H59</f>
        <v>0</v>
      </c>
      <c r="I55" s="186">
        <f>-Отчеты!I59</f>
        <v>0</v>
      </c>
      <c r="J55" s="186">
        <f>-Отчеты!J59</f>
        <v>15348.139721228394</v>
      </c>
      <c r="K55" s="186">
        <f>-Отчеты!K59</f>
        <v>19673.675190816233</v>
      </c>
      <c r="L55" s="186">
        <f>-Отчеты!L59</f>
        <v>18369.451760461299</v>
      </c>
      <c r="M55" s="186">
        <f>-Отчеты!M59</f>
        <v>18866.776887416283</v>
      </c>
      <c r="N55" s="186">
        <f>-Отчеты!N59</f>
        <v>19311.970753078655</v>
      </c>
      <c r="O55" s="186">
        <f>-Отчеты!O59</f>
        <v>36651.833463451207</v>
      </c>
      <c r="P55" s="186">
        <f>-Отчеты!P59</f>
        <v>33597.741112748641</v>
      </c>
      <c r="Q55" s="186">
        <f>-Отчеты!Q59</f>
        <v>30626.863571439131</v>
      </c>
      <c r="R55" s="186">
        <f>-Отчеты!R59</f>
        <v>25094.629185069622</v>
      </c>
      <c r="S55" s="186">
        <f>-Отчеты!S59</f>
        <v>25442.809397868292</v>
      </c>
      <c r="T55" s="186">
        <f>-Отчеты!T59</f>
        <v>25794.625989124685</v>
      </c>
      <c r="U55" s="186">
        <f>-Отчеты!U59</f>
        <v>19315.115788124094</v>
      </c>
      <c r="V55" s="186">
        <f>-Отчеты!V59</f>
        <v>0</v>
      </c>
      <c r="W55" s="186">
        <f>-Отчеты!W59</f>
        <v>0</v>
      </c>
      <c r="X55" s="186">
        <f>-Отчеты!X59</f>
        <v>0</v>
      </c>
      <c r="Y55" s="186">
        <f>-Отчеты!Y59</f>
        <v>0</v>
      </c>
      <c r="Z55" s="186">
        <f>-Отчеты!Z59</f>
        <v>0</v>
      </c>
      <c r="AA55" s="186">
        <f>-Отчеты!AA59</f>
        <v>0</v>
      </c>
      <c r="AB55" s="186">
        <f>-Отчеты!AB59</f>
        <v>0</v>
      </c>
      <c r="AC55" s="186">
        <f>-Отчеты!AC59</f>
        <v>0</v>
      </c>
      <c r="AD55" s="186">
        <f>-Отчеты!AD59</f>
        <v>0</v>
      </c>
      <c r="AE55" s="186">
        <f>-Отчеты!AE59</f>
        <v>0</v>
      </c>
      <c r="AF55" s="186">
        <f>-Отчеты!AF59</f>
        <v>0</v>
      </c>
      <c r="AG55" s="186">
        <f>-Отчеты!AG59</f>
        <v>0</v>
      </c>
      <c r="AH55" s="186">
        <f>-Отчеты!AH59</f>
        <v>0</v>
      </c>
      <c r="AI55" s="186">
        <f>-Отчеты!AI59</f>
        <v>0</v>
      </c>
      <c r="AJ55" s="186">
        <f>-Отчеты!AJ59</f>
        <v>0</v>
      </c>
      <c r="AK55" s="186">
        <f>-Отчеты!AK59</f>
        <v>0</v>
      </c>
      <c r="AL55" s="186">
        <f>-Отчеты!AL59</f>
        <v>0</v>
      </c>
      <c r="AM55" s="186">
        <f>-Отчеты!AM59</f>
        <v>0</v>
      </c>
      <c r="AN55" s="186">
        <f>-Отчеты!AN59</f>
        <v>0</v>
      </c>
      <c r="AO55" s="186">
        <f>-Отчеты!AO59</f>
        <v>0</v>
      </c>
      <c r="AP55" s="186">
        <f>-Отчеты!AP59</f>
        <v>0</v>
      </c>
      <c r="AQ55" s="186">
        <f>-Отчеты!AQ59</f>
        <v>0</v>
      </c>
      <c r="AR55" s="186">
        <f>-Отчеты!AR59</f>
        <v>0</v>
      </c>
      <c r="AS55" s="186">
        <f>-Отчеты!AS59</f>
        <v>0</v>
      </c>
      <c r="AT55" s="186">
        <f>-Отчеты!AT59</f>
        <v>0</v>
      </c>
      <c r="AU55" s="186">
        <f>-Отчеты!AU59</f>
        <v>0</v>
      </c>
      <c r="AV55" s="186">
        <f>-Отчеты!AV59</f>
        <v>0</v>
      </c>
      <c r="AW55" s="186">
        <f>-Отчеты!AW59</f>
        <v>0</v>
      </c>
      <c r="AX55" s="186">
        <f>-Отчеты!AX59</f>
        <v>0</v>
      </c>
      <c r="AY55" s="186">
        <f>-Отчеты!AY59</f>
        <v>0</v>
      </c>
      <c r="AZ55" s="186">
        <f>-Отчеты!AZ59</f>
        <v>0</v>
      </c>
      <c r="BA55" s="186">
        <f>-Отчеты!BA59</f>
        <v>0</v>
      </c>
      <c r="BB55" s="186">
        <f>-Отчеты!BB59</f>
        <v>0</v>
      </c>
      <c r="BC55" s="186">
        <f>-Отчеты!BC59</f>
        <v>0</v>
      </c>
      <c r="BD55" s="186">
        <f>-Отчеты!BD59</f>
        <v>0</v>
      </c>
      <c r="BE55" s="186">
        <f>-Отчеты!BE59</f>
        <v>0</v>
      </c>
      <c r="BF55" s="186">
        <f>-Отчеты!BF59</f>
        <v>0</v>
      </c>
      <c r="BG55" s="186">
        <f>-Отчеты!BG59</f>
        <v>0</v>
      </c>
      <c r="BH55" s="186">
        <f>-Отчеты!BH59</f>
        <v>0</v>
      </c>
      <c r="BI55" s="186">
        <f>-Отчеты!BI59</f>
        <v>0</v>
      </c>
      <c r="BJ55" s="186">
        <f>-Отчеты!BJ59</f>
        <v>0</v>
      </c>
      <c r="BK55" s="186">
        <f>-Отчеты!BK59</f>
        <v>0</v>
      </c>
      <c r="BL55" s="186">
        <f>-Отчеты!BL59</f>
        <v>0</v>
      </c>
      <c r="BM55" s="186">
        <f>-Отчеты!BM59</f>
        <v>0</v>
      </c>
      <c r="BN55" s="186">
        <f>-Отчеты!BN59</f>
        <v>0</v>
      </c>
      <c r="BO55" s="186">
        <f>-Отчеты!BO59</f>
        <v>0</v>
      </c>
      <c r="BP55" s="186">
        <f>-Отчеты!BP59</f>
        <v>0</v>
      </c>
      <c r="BQ55" s="186">
        <f>-Отчеты!BQ59</f>
        <v>0</v>
      </c>
      <c r="BR55" s="186">
        <f>-Отчеты!BR59</f>
        <v>0</v>
      </c>
      <c r="BS55" s="186">
        <f>-Отчеты!BS59</f>
        <v>0</v>
      </c>
      <c r="BT55" s="186">
        <f>-Отчеты!BT59</f>
        <v>0</v>
      </c>
      <c r="BU55" s="186">
        <f>-Отчеты!BU59</f>
        <v>0</v>
      </c>
      <c r="BV55" s="186">
        <f>-Отчеты!BV59</f>
        <v>0</v>
      </c>
      <c r="BW55" s="186">
        <f>-Отчеты!BW59</f>
        <v>0</v>
      </c>
      <c r="BX55" s="186">
        <f>-Отчеты!BX59</f>
        <v>0</v>
      </c>
      <c r="BY55" s="186">
        <f>-Отчеты!BY59</f>
        <v>0</v>
      </c>
      <c r="BZ55" s="186">
        <f>-Отчеты!BZ59</f>
        <v>0</v>
      </c>
      <c r="CA55" s="186">
        <f>-Отчеты!CA59</f>
        <v>0</v>
      </c>
      <c r="CB55" s="186">
        <f>-Отчеты!CB59</f>
        <v>0</v>
      </c>
      <c r="CC55" s="186">
        <f>-Отчеты!CC59</f>
        <v>0</v>
      </c>
      <c r="CD55" s="186">
        <f>-Отчеты!CD59</f>
        <v>0</v>
      </c>
      <c r="CE55" s="186">
        <f>-Отчеты!CE59</f>
        <v>0</v>
      </c>
      <c r="CF55" s="186">
        <f>-Отчеты!CF59</f>
        <v>0</v>
      </c>
      <c r="CG55" s="186">
        <f>-Отчеты!CG59</f>
        <v>0</v>
      </c>
      <c r="CH55" s="186">
        <f>-Отчеты!CH59</f>
        <v>0</v>
      </c>
      <c r="CI55" s="186">
        <f>-Отчеты!CI59</f>
        <v>0</v>
      </c>
      <c r="CJ55" s="186">
        <f>-Отчеты!CJ59</f>
        <v>0</v>
      </c>
      <c r="CK55" s="186">
        <f>-Отчеты!CK59</f>
        <v>0</v>
      </c>
      <c r="CL55" s="186">
        <f>-Отчеты!CL59</f>
        <v>0</v>
      </c>
      <c r="CM55" s="186">
        <f>-Отчеты!CM59</f>
        <v>0</v>
      </c>
      <c r="CN55" s="186">
        <f>-Отчеты!CN59</f>
        <v>0</v>
      </c>
      <c r="CO55" s="186">
        <f>-Отчеты!CO59</f>
        <v>0</v>
      </c>
      <c r="CP55" s="186">
        <f>-Отчеты!CP59</f>
        <v>0</v>
      </c>
      <c r="CQ55" s="186">
        <f>-Отчеты!CQ59</f>
        <v>0</v>
      </c>
      <c r="CR55" s="186">
        <f>-Отчеты!CR59</f>
        <v>0</v>
      </c>
      <c r="CS55" s="186">
        <f>-Отчеты!CS59</f>
        <v>0</v>
      </c>
      <c r="CT55" s="186">
        <f>-Отчеты!CT59</f>
        <v>0</v>
      </c>
      <c r="CU55" s="186">
        <f>-Отчеты!CU59</f>
        <v>0</v>
      </c>
      <c r="CV55" s="186">
        <f>-Отчеты!CV59</f>
        <v>0</v>
      </c>
      <c r="CW55" s="186">
        <f>-Отчеты!CW59</f>
        <v>0</v>
      </c>
      <c r="CX55" s="186">
        <f>-Отчеты!CX59</f>
        <v>0</v>
      </c>
      <c r="CY55" s="186">
        <f>-Отчеты!CY59</f>
        <v>0</v>
      </c>
      <c r="CZ55" s="186">
        <f>-Отчеты!CZ59</f>
        <v>0</v>
      </c>
      <c r="DA55" s="186">
        <f>-Отчеты!DA59</f>
        <v>0</v>
      </c>
      <c r="DB55" s="186">
        <f>-Отчеты!DB59</f>
        <v>0</v>
      </c>
      <c r="DC55" s="186">
        <f>-Отчеты!DC59</f>
        <v>0</v>
      </c>
      <c r="DD55" s="186">
        <f>-Отчеты!DD59</f>
        <v>0</v>
      </c>
      <c r="DE55" s="186">
        <f>-Отчеты!DE59</f>
        <v>0</v>
      </c>
      <c r="DF55" s="186">
        <f>-Отчеты!DF59</f>
        <v>0</v>
      </c>
      <c r="DG55" s="186">
        <f>-Отчеты!DG59</f>
        <v>0</v>
      </c>
      <c r="DH55" s="186">
        <f>-Отчеты!DH59</f>
        <v>0</v>
      </c>
      <c r="DI55" s="186">
        <f>-Отчеты!DI59</f>
        <v>0</v>
      </c>
      <c r="DJ55" s="186">
        <f>-Отчеты!DJ59</f>
        <v>0</v>
      </c>
      <c r="DK55" s="186">
        <f>-Отчеты!DK59</f>
        <v>0</v>
      </c>
      <c r="DL55" s="186">
        <f>-Отчеты!DL59</f>
        <v>0</v>
      </c>
      <c r="DM55" s="186">
        <f>-Отчеты!DM59</f>
        <v>0</v>
      </c>
      <c r="DN55" s="186">
        <f>-Отчеты!DN59</f>
        <v>0</v>
      </c>
      <c r="DO55" s="186">
        <f>-Отчеты!DO59</f>
        <v>0</v>
      </c>
      <c r="DP55" s="186">
        <f>-Отчеты!DP59</f>
        <v>0</v>
      </c>
      <c r="DQ55" s="186">
        <f>-Отчеты!DQ59</f>
        <v>0</v>
      </c>
      <c r="DR55" s="186">
        <f>-Отчеты!DR59</f>
        <v>0</v>
      </c>
      <c r="DS55" s="186">
        <f>-Отчеты!DS59</f>
        <v>0</v>
      </c>
      <c r="DT55" s="186">
        <f>-Отчеты!DT59</f>
        <v>0</v>
      </c>
      <c r="DU55" s="186">
        <f>-Отчеты!DU59</f>
        <v>0</v>
      </c>
      <c r="DV55" s="186">
        <f>-Отчеты!DV59</f>
        <v>0</v>
      </c>
      <c r="DW55" s="186"/>
      <c r="DX55" s="162">
        <f>SUM(G55:DW55)</f>
        <v>288093.63282082655</v>
      </c>
    </row>
    <row r="56" spans="1:128" x14ac:dyDescent="0.2">
      <c r="A56" t="str">
        <f ca="1">Language!A$1543</f>
        <v>Факт</v>
      </c>
      <c r="B56" s="53"/>
      <c r="C56" s="46" t="str">
        <f ca="1">Параметры!$C$70</f>
        <v>тыс. руб.</v>
      </c>
      <c r="E56" s="6" t="s">
        <v>693</v>
      </c>
      <c r="G56" s="186">
        <f t="shared" ref="G56:N56" si="75">G14</f>
        <v>0</v>
      </c>
      <c r="H56" s="186">
        <f t="shared" si="75"/>
        <v>0</v>
      </c>
      <c r="I56" s="186">
        <f t="shared" si="75"/>
        <v>0</v>
      </c>
      <c r="J56" s="186">
        <f t="shared" si="75"/>
        <v>15348.139721228394</v>
      </c>
      <c r="K56" s="186">
        <f t="shared" si="75"/>
        <v>19673.675190816233</v>
      </c>
      <c r="L56" s="186">
        <f t="shared" si="75"/>
        <v>18369.451760461299</v>
      </c>
      <c r="M56" s="186">
        <f t="shared" si="75"/>
        <v>18866.776887416283</v>
      </c>
      <c r="N56" s="186">
        <f t="shared" si="75"/>
        <v>19311.970753078655</v>
      </c>
      <c r="O56" s="186">
        <f t="shared" ref="O56:AT56" si="76">O14</f>
        <v>36651.833463451207</v>
      </c>
      <c r="P56" s="186">
        <f t="shared" si="76"/>
        <v>33597.741112748641</v>
      </c>
      <c r="Q56" s="186">
        <f t="shared" si="76"/>
        <v>30626.863571439131</v>
      </c>
      <c r="R56" s="186">
        <f t="shared" si="76"/>
        <v>25094.629185069622</v>
      </c>
      <c r="S56" s="186">
        <f t="shared" si="76"/>
        <v>25442.809397868292</v>
      </c>
      <c r="T56" s="186">
        <f t="shared" si="76"/>
        <v>25794.625989124685</v>
      </c>
      <c r="U56" s="186">
        <f t="shared" si="76"/>
        <v>19315.115788124094</v>
      </c>
      <c r="V56" s="186">
        <f t="shared" si="76"/>
        <v>0</v>
      </c>
      <c r="W56" s="186">
        <f t="shared" si="76"/>
        <v>0</v>
      </c>
      <c r="X56" s="186">
        <f t="shared" si="76"/>
        <v>0</v>
      </c>
      <c r="Y56" s="186">
        <f t="shared" si="76"/>
        <v>0</v>
      </c>
      <c r="Z56" s="186">
        <f t="shared" si="76"/>
        <v>0</v>
      </c>
      <c r="AA56" s="186">
        <f t="shared" si="76"/>
        <v>0</v>
      </c>
      <c r="AB56" s="186">
        <f t="shared" si="76"/>
        <v>0</v>
      </c>
      <c r="AC56" s="186">
        <f t="shared" si="76"/>
        <v>0</v>
      </c>
      <c r="AD56" s="186">
        <f t="shared" si="76"/>
        <v>0</v>
      </c>
      <c r="AE56" s="186">
        <f t="shared" si="76"/>
        <v>0</v>
      </c>
      <c r="AF56" s="186">
        <f t="shared" si="76"/>
        <v>0</v>
      </c>
      <c r="AG56" s="186">
        <f t="shared" si="76"/>
        <v>0</v>
      </c>
      <c r="AH56" s="186">
        <f t="shared" si="76"/>
        <v>0</v>
      </c>
      <c r="AI56" s="186">
        <f t="shared" si="76"/>
        <v>0</v>
      </c>
      <c r="AJ56" s="186">
        <f t="shared" si="76"/>
        <v>0</v>
      </c>
      <c r="AK56" s="186">
        <f t="shared" si="76"/>
        <v>0</v>
      </c>
      <c r="AL56" s="186">
        <f t="shared" si="76"/>
        <v>0</v>
      </c>
      <c r="AM56" s="186">
        <f t="shared" si="76"/>
        <v>0</v>
      </c>
      <c r="AN56" s="186">
        <f t="shared" si="76"/>
        <v>0</v>
      </c>
      <c r="AO56" s="186">
        <f t="shared" si="76"/>
        <v>0</v>
      </c>
      <c r="AP56" s="186">
        <f t="shared" si="76"/>
        <v>0</v>
      </c>
      <c r="AQ56" s="186">
        <f t="shared" si="76"/>
        <v>0</v>
      </c>
      <c r="AR56" s="186">
        <f t="shared" si="76"/>
        <v>0</v>
      </c>
      <c r="AS56" s="186">
        <f t="shared" si="76"/>
        <v>0</v>
      </c>
      <c r="AT56" s="186">
        <f t="shared" si="76"/>
        <v>0</v>
      </c>
      <c r="AU56" s="186">
        <f t="shared" ref="AU56:BZ56" si="77">AU14</f>
        <v>0</v>
      </c>
      <c r="AV56" s="186">
        <f t="shared" si="77"/>
        <v>0</v>
      </c>
      <c r="AW56" s="186">
        <f t="shared" si="77"/>
        <v>0</v>
      </c>
      <c r="AX56" s="186">
        <f t="shared" si="77"/>
        <v>0</v>
      </c>
      <c r="AY56" s="186">
        <f t="shared" si="77"/>
        <v>0</v>
      </c>
      <c r="AZ56" s="186">
        <f t="shared" si="77"/>
        <v>0</v>
      </c>
      <c r="BA56" s="186">
        <f t="shared" si="77"/>
        <v>0</v>
      </c>
      <c r="BB56" s="186">
        <f t="shared" si="77"/>
        <v>0</v>
      </c>
      <c r="BC56" s="186">
        <f t="shared" si="77"/>
        <v>0</v>
      </c>
      <c r="BD56" s="186">
        <f t="shared" si="77"/>
        <v>0</v>
      </c>
      <c r="BE56" s="186">
        <f t="shared" si="77"/>
        <v>0</v>
      </c>
      <c r="BF56" s="186">
        <f t="shared" si="77"/>
        <v>0</v>
      </c>
      <c r="BG56" s="186">
        <f t="shared" si="77"/>
        <v>0</v>
      </c>
      <c r="BH56" s="186">
        <f t="shared" si="77"/>
        <v>0</v>
      </c>
      <c r="BI56" s="186">
        <f t="shared" si="77"/>
        <v>0</v>
      </c>
      <c r="BJ56" s="186">
        <f t="shared" si="77"/>
        <v>0</v>
      </c>
      <c r="BK56" s="186">
        <f t="shared" si="77"/>
        <v>0</v>
      </c>
      <c r="BL56" s="186">
        <f t="shared" si="77"/>
        <v>0</v>
      </c>
      <c r="BM56" s="186">
        <f t="shared" si="77"/>
        <v>0</v>
      </c>
      <c r="BN56" s="186">
        <f t="shared" si="77"/>
        <v>0</v>
      </c>
      <c r="BO56" s="186">
        <f t="shared" si="77"/>
        <v>0</v>
      </c>
      <c r="BP56" s="186">
        <f t="shared" si="77"/>
        <v>0</v>
      </c>
      <c r="BQ56" s="186">
        <f t="shared" si="77"/>
        <v>0</v>
      </c>
      <c r="BR56" s="186">
        <f t="shared" si="77"/>
        <v>0</v>
      </c>
      <c r="BS56" s="186">
        <f t="shared" si="77"/>
        <v>0</v>
      </c>
      <c r="BT56" s="186">
        <f t="shared" si="77"/>
        <v>0</v>
      </c>
      <c r="BU56" s="186">
        <f t="shared" si="77"/>
        <v>0</v>
      </c>
      <c r="BV56" s="186">
        <f t="shared" si="77"/>
        <v>0</v>
      </c>
      <c r="BW56" s="186">
        <f t="shared" si="77"/>
        <v>0</v>
      </c>
      <c r="BX56" s="186">
        <f t="shared" si="77"/>
        <v>0</v>
      </c>
      <c r="BY56" s="186">
        <f t="shared" si="77"/>
        <v>0</v>
      </c>
      <c r="BZ56" s="186">
        <f t="shared" si="77"/>
        <v>0</v>
      </c>
      <c r="CA56" s="186">
        <f t="shared" ref="CA56:DF56" si="78">CA14</f>
        <v>0</v>
      </c>
      <c r="CB56" s="186">
        <f t="shared" si="78"/>
        <v>0</v>
      </c>
      <c r="CC56" s="186">
        <f t="shared" si="78"/>
        <v>0</v>
      </c>
      <c r="CD56" s="186">
        <f t="shared" si="78"/>
        <v>0</v>
      </c>
      <c r="CE56" s="186">
        <f t="shared" si="78"/>
        <v>0</v>
      </c>
      <c r="CF56" s="186">
        <f t="shared" si="78"/>
        <v>0</v>
      </c>
      <c r="CG56" s="186">
        <f t="shared" si="78"/>
        <v>0</v>
      </c>
      <c r="CH56" s="186">
        <f t="shared" si="78"/>
        <v>0</v>
      </c>
      <c r="CI56" s="186">
        <f t="shared" si="78"/>
        <v>0</v>
      </c>
      <c r="CJ56" s="186">
        <f t="shared" si="78"/>
        <v>0</v>
      </c>
      <c r="CK56" s="186">
        <f t="shared" si="78"/>
        <v>0</v>
      </c>
      <c r="CL56" s="186">
        <f t="shared" si="78"/>
        <v>0</v>
      </c>
      <c r="CM56" s="186">
        <f t="shared" si="78"/>
        <v>0</v>
      </c>
      <c r="CN56" s="186">
        <f t="shared" si="78"/>
        <v>0</v>
      </c>
      <c r="CO56" s="186">
        <f t="shared" si="78"/>
        <v>0</v>
      </c>
      <c r="CP56" s="186">
        <f t="shared" si="78"/>
        <v>0</v>
      </c>
      <c r="CQ56" s="186">
        <f t="shared" si="78"/>
        <v>0</v>
      </c>
      <c r="CR56" s="186">
        <f t="shared" si="78"/>
        <v>0</v>
      </c>
      <c r="CS56" s="186">
        <f t="shared" si="78"/>
        <v>0</v>
      </c>
      <c r="CT56" s="186">
        <f t="shared" si="78"/>
        <v>0</v>
      </c>
      <c r="CU56" s="186">
        <f t="shared" si="78"/>
        <v>0</v>
      </c>
      <c r="CV56" s="186">
        <f t="shared" si="78"/>
        <v>0</v>
      </c>
      <c r="CW56" s="186">
        <f t="shared" si="78"/>
        <v>0</v>
      </c>
      <c r="CX56" s="186">
        <f t="shared" si="78"/>
        <v>0</v>
      </c>
      <c r="CY56" s="186">
        <f t="shared" si="78"/>
        <v>0</v>
      </c>
      <c r="CZ56" s="186">
        <f t="shared" si="78"/>
        <v>0</v>
      </c>
      <c r="DA56" s="186">
        <f t="shared" si="78"/>
        <v>0</v>
      </c>
      <c r="DB56" s="186">
        <f t="shared" si="78"/>
        <v>0</v>
      </c>
      <c r="DC56" s="186">
        <f t="shared" si="78"/>
        <v>0</v>
      </c>
      <c r="DD56" s="186">
        <f t="shared" si="78"/>
        <v>0</v>
      </c>
      <c r="DE56" s="186">
        <f t="shared" si="78"/>
        <v>0</v>
      </c>
      <c r="DF56" s="186">
        <f t="shared" si="78"/>
        <v>0</v>
      </c>
      <c r="DG56" s="186">
        <f t="shared" ref="DG56:DV56" si="79">DG14</f>
        <v>0</v>
      </c>
      <c r="DH56" s="186">
        <f t="shared" si="79"/>
        <v>0</v>
      </c>
      <c r="DI56" s="186">
        <f t="shared" si="79"/>
        <v>0</v>
      </c>
      <c r="DJ56" s="186">
        <f t="shared" si="79"/>
        <v>0</v>
      </c>
      <c r="DK56" s="186">
        <f t="shared" si="79"/>
        <v>0</v>
      </c>
      <c r="DL56" s="186">
        <f t="shared" si="79"/>
        <v>0</v>
      </c>
      <c r="DM56" s="186">
        <f t="shared" si="79"/>
        <v>0</v>
      </c>
      <c r="DN56" s="186">
        <f t="shared" si="79"/>
        <v>0</v>
      </c>
      <c r="DO56" s="186">
        <f t="shared" si="79"/>
        <v>0</v>
      </c>
      <c r="DP56" s="186">
        <f t="shared" si="79"/>
        <v>0</v>
      </c>
      <c r="DQ56" s="186">
        <f t="shared" si="79"/>
        <v>0</v>
      </c>
      <c r="DR56" s="186">
        <f t="shared" si="79"/>
        <v>0</v>
      </c>
      <c r="DS56" s="186">
        <f t="shared" si="79"/>
        <v>0</v>
      </c>
      <c r="DT56" s="186">
        <f t="shared" si="79"/>
        <v>0</v>
      </c>
      <c r="DU56" s="186">
        <f t="shared" si="79"/>
        <v>0</v>
      </c>
      <c r="DV56" s="186">
        <f t="shared" si="79"/>
        <v>0</v>
      </c>
      <c r="DW56" s="53"/>
      <c r="DX56" s="162">
        <f>SUM(G56:DW56)</f>
        <v>288093.63282082655</v>
      </c>
    </row>
    <row r="57" spans="1:128" x14ac:dyDescent="0.2">
      <c r="A57" t="str">
        <f ca="1">Language!A$1544</f>
        <v>Отклонения (абсолютные)</v>
      </c>
      <c r="B57" s="53"/>
      <c r="C57" s="46" t="str">
        <f ca="1">Параметры!$C$70</f>
        <v>тыс. руб.</v>
      </c>
      <c r="E57" s="6" t="s">
        <v>693</v>
      </c>
      <c r="G57" s="53">
        <f t="shared" ref="G57:N57" si="80">G56-G55</f>
        <v>0</v>
      </c>
      <c r="H57" s="53">
        <f t="shared" si="80"/>
        <v>0</v>
      </c>
      <c r="I57" s="53">
        <f t="shared" si="80"/>
        <v>0</v>
      </c>
      <c r="J57" s="53">
        <f t="shared" si="80"/>
        <v>0</v>
      </c>
      <c r="K57" s="53">
        <f t="shared" si="80"/>
        <v>0</v>
      </c>
      <c r="L57" s="53">
        <f t="shared" si="80"/>
        <v>0</v>
      </c>
      <c r="M57" s="53">
        <f t="shared" si="80"/>
        <v>0</v>
      </c>
      <c r="N57" s="53">
        <f t="shared" si="80"/>
        <v>0</v>
      </c>
      <c r="O57" s="53">
        <f t="shared" ref="O57:AT57" si="81">O56-O55</f>
        <v>0</v>
      </c>
      <c r="P57" s="53">
        <f t="shared" si="81"/>
        <v>0</v>
      </c>
      <c r="Q57" s="53">
        <f t="shared" si="81"/>
        <v>0</v>
      </c>
      <c r="R57" s="53">
        <f t="shared" si="81"/>
        <v>0</v>
      </c>
      <c r="S57" s="53">
        <f t="shared" si="81"/>
        <v>0</v>
      </c>
      <c r="T57" s="53">
        <f t="shared" si="81"/>
        <v>0</v>
      </c>
      <c r="U57" s="53">
        <f t="shared" si="81"/>
        <v>0</v>
      </c>
      <c r="V57" s="53">
        <f t="shared" si="81"/>
        <v>0</v>
      </c>
      <c r="W57" s="53">
        <f t="shared" si="81"/>
        <v>0</v>
      </c>
      <c r="X57" s="53">
        <f t="shared" si="81"/>
        <v>0</v>
      </c>
      <c r="Y57" s="53">
        <f t="shared" si="81"/>
        <v>0</v>
      </c>
      <c r="Z57" s="53">
        <f t="shared" si="81"/>
        <v>0</v>
      </c>
      <c r="AA57" s="53">
        <f t="shared" si="81"/>
        <v>0</v>
      </c>
      <c r="AB57" s="53">
        <f t="shared" si="81"/>
        <v>0</v>
      </c>
      <c r="AC57" s="53">
        <f t="shared" si="81"/>
        <v>0</v>
      </c>
      <c r="AD57" s="53">
        <f t="shared" si="81"/>
        <v>0</v>
      </c>
      <c r="AE57" s="53">
        <f t="shared" si="81"/>
        <v>0</v>
      </c>
      <c r="AF57" s="53">
        <f t="shared" si="81"/>
        <v>0</v>
      </c>
      <c r="AG57" s="53">
        <f t="shared" si="81"/>
        <v>0</v>
      </c>
      <c r="AH57" s="53">
        <f t="shared" si="81"/>
        <v>0</v>
      </c>
      <c r="AI57" s="53">
        <f t="shared" si="81"/>
        <v>0</v>
      </c>
      <c r="AJ57" s="53">
        <f t="shared" si="81"/>
        <v>0</v>
      </c>
      <c r="AK57" s="53">
        <f t="shared" si="81"/>
        <v>0</v>
      </c>
      <c r="AL57" s="53">
        <f t="shared" si="81"/>
        <v>0</v>
      </c>
      <c r="AM57" s="53">
        <f t="shared" si="81"/>
        <v>0</v>
      </c>
      <c r="AN57" s="53">
        <f t="shared" si="81"/>
        <v>0</v>
      </c>
      <c r="AO57" s="53">
        <f t="shared" si="81"/>
        <v>0</v>
      </c>
      <c r="AP57" s="53">
        <f t="shared" si="81"/>
        <v>0</v>
      </c>
      <c r="AQ57" s="53">
        <f t="shared" si="81"/>
        <v>0</v>
      </c>
      <c r="AR57" s="53">
        <f t="shared" si="81"/>
        <v>0</v>
      </c>
      <c r="AS57" s="53">
        <f t="shared" si="81"/>
        <v>0</v>
      </c>
      <c r="AT57" s="53">
        <f t="shared" si="81"/>
        <v>0</v>
      </c>
      <c r="AU57" s="53">
        <f t="shared" ref="AU57:BZ57" si="82">AU56-AU55</f>
        <v>0</v>
      </c>
      <c r="AV57" s="53">
        <f t="shared" si="82"/>
        <v>0</v>
      </c>
      <c r="AW57" s="53">
        <f t="shared" si="82"/>
        <v>0</v>
      </c>
      <c r="AX57" s="53">
        <f t="shared" si="82"/>
        <v>0</v>
      </c>
      <c r="AY57" s="53">
        <f t="shared" si="82"/>
        <v>0</v>
      </c>
      <c r="AZ57" s="53">
        <f t="shared" si="82"/>
        <v>0</v>
      </c>
      <c r="BA57" s="53">
        <f t="shared" si="82"/>
        <v>0</v>
      </c>
      <c r="BB57" s="53">
        <f t="shared" si="82"/>
        <v>0</v>
      </c>
      <c r="BC57" s="53">
        <f t="shared" si="82"/>
        <v>0</v>
      </c>
      <c r="BD57" s="53">
        <f t="shared" si="82"/>
        <v>0</v>
      </c>
      <c r="BE57" s="53">
        <f t="shared" si="82"/>
        <v>0</v>
      </c>
      <c r="BF57" s="53">
        <f t="shared" si="82"/>
        <v>0</v>
      </c>
      <c r="BG57" s="53">
        <f t="shared" si="82"/>
        <v>0</v>
      </c>
      <c r="BH57" s="53">
        <f t="shared" si="82"/>
        <v>0</v>
      </c>
      <c r="BI57" s="53">
        <f t="shared" si="82"/>
        <v>0</v>
      </c>
      <c r="BJ57" s="53">
        <f t="shared" si="82"/>
        <v>0</v>
      </c>
      <c r="BK57" s="53">
        <f t="shared" si="82"/>
        <v>0</v>
      </c>
      <c r="BL57" s="53">
        <f t="shared" si="82"/>
        <v>0</v>
      </c>
      <c r="BM57" s="53">
        <f t="shared" si="82"/>
        <v>0</v>
      </c>
      <c r="BN57" s="53">
        <f t="shared" si="82"/>
        <v>0</v>
      </c>
      <c r="BO57" s="53">
        <f t="shared" si="82"/>
        <v>0</v>
      </c>
      <c r="BP57" s="53">
        <f t="shared" si="82"/>
        <v>0</v>
      </c>
      <c r="BQ57" s="53">
        <f t="shared" si="82"/>
        <v>0</v>
      </c>
      <c r="BR57" s="53">
        <f t="shared" si="82"/>
        <v>0</v>
      </c>
      <c r="BS57" s="53">
        <f t="shared" si="82"/>
        <v>0</v>
      </c>
      <c r="BT57" s="53">
        <f t="shared" si="82"/>
        <v>0</v>
      </c>
      <c r="BU57" s="53">
        <f t="shared" si="82"/>
        <v>0</v>
      </c>
      <c r="BV57" s="53">
        <f t="shared" si="82"/>
        <v>0</v>
      </c>
      <c r="BW57" s="53">
        <f t="shared" si="82"/>
        <v>0</v>
      </c>
      <c r="BX57" s="53">
        <f t="shared" si="82"/>
        <v>0</v>
      </c>
      <c r="BY57" s="53">
        <f t="shared" si="82"/>
        <v>0</v>
      </c>
      <c r="BZ57" s="53">
        <f t="shared" si="82"/>
        <v>0</v>
      </c>
      <c r="CA57" s="53">
        <f t="shared" ref="CA57:DF57" si="83">CA56-CA55</f>
        <v>0</v>
      </c>
      <c r="CB57" s="53">
        <f t="shared" si="83"/>
        <v>0</v>
      </c>
      <c r="CC57" s="53">
        <f t="shared" si="83"/>
        <v>0</v>
      </c>
      <c r="CD57" s="53">
        <f t="shared" si="83"/>
        <v>0</v>
      </c>
      <c r="CE57" s="53">
        <f t="shared" si="83"/>
        <v>0</v>
      </c>
      <c r="CF57" s="53">
        <f t="shared" si="83"/>
        <v>0</v>
      </c>
      <c r="CG57" s="53">
        <f t="shared" si="83"/>
        <v>0</v>
      </c>
      <c r="CH57" s="53">
        <f t="shared" si="83"/>
        <v>0</v>
      </c>
      <c r="CI57" s="53">
        <f t="shared" si="83"/>
        <v>0</v>
      </c>
      <c r="CJ57" s="53">
        <f t="shared" si="83"/>
        <v>0</v>
      </c>
      <c r="CK57" s="53">
        <f t="shared" si="83"/>
        <v>0</v>
      </c>
      <c r="CL57" s="53">
        <f t="shared" si="83"/>
        <v>0</v>
      </c>
      <c r="CM57" s="53">
        <f t="shared" si="83"/>
        <v>0</v>
      </c>
      <c r="CN57" s="53">
        <f t="shared" si="83"/>
        <v>0</v>
      </c>
      <c r="CO57" s="53">
        <f t="shared" si="83"/>
        <v>0</v>
      </c>
      <c r="CP57" s="53">
        <f t="shared" si="83"/>
        <v>0</v>
      </c>
      <c r="CQ57" s="53">
        <f t="shared" si="83"/>
        <v>0</v>
      </c>
      <c r="CR57" s="53">
        <f t="shared" si="83"/>
        <v>0</v>
      </c>
      <c r="CS57" s="53">
        <f t="shared" si="83"/>
        <v>0</v>
      </c>
      <c r="CT57" s="53">
        <f t="shared" si="83"/>
        <v>0</v>
      </c>
      <c r="CU57" s="53">
        <f t="shared" si="83"/>
        <v>0</v>
      </c>
      <c r="CV57" s="53">
        <f t="shared" si="83"/>
        <v>0</v>
      </c>
      <c r="CW57" s="53">
        <f t="shared" si="83"/>
        <v>0</v>
      </c>
      <c r="CX57" s="53">
        <f t="shared" si="83"/>
        <v>0</v>
      </c>
      <c r="CY57" s="53">
        <f t="shared" si="83"/>
        <v>0</v>
      </c>
      <c r="CZ57" s="53">
        <f t="shared" si="83"/>
        <v>0</v>
      </c>
      <c r="DA57" s="53">
        <f t="shared" si="83"/>
        <v>0</v>
      </c>
      <c r="DB57" s="53">
        <f t="shared" si="83"/>
        <v>0</v>
      </c>
      <c r="DC57" s="53">
        <f t="shared" si="83"/>
        <v>0</v>
      </c>
      <c r="DD57" s="53">
        <f t="shared" si="83"/>
        <v>0</v>
      </c>
      <c r="DE57" s="53">
        <f t="shared" si="83"/>
        <v>0</v>
      </c>
      <c r="DF57" s="53">
        <f t="shared" si="83"/>
        <v>0</v>
      </c>
      <c r="DG57" s="53">
        <f t="shared" ref="DG57:DV57" si="84">DG56-DG55</f>
        <v>0</v>
      </c>
      <c r="DH57" s="53">
        <f t="shared" si="84"/>
        <v>0</v>
      </c>
      <c r="DI57" s="53">
        <f t="shared" si="84"/>
        <v>0</v>
      </c>
      <c r="DJ57" s="53">
        <f t="shared" si="84"/>
        <v>0</v>
      </c>
      <c r="DK57" s="53">
        <f t="shared" si="84"/>
        <v>0</v>
      </c>
      <c r="DL57" s="53">
        <f t="shared" si="84"/>
        <v>0</v>
      </c>
      <c r="DM57" s="53">
        <f t="shared" si="84"/>
        <v>0</v>
      </c>
      <c r="DN57" s="53">
        <f t="shared" si="84"/>
        <v>0</v>
      </c>
      <c r="DO57" s="53">
        <f t="shared" si="84"/>
        <v>0</v>
      </c>
      <c r="DP57" s="53">
        <f t="shared" si="84"/>
        <v>0</v>
      </c>
      <c r="DQ57" s="53">
        <f t="shared" si="84"/>
        <v>0</v>
      </c>
      <c r="DR57" s="53">
        <f t="shared" si="84"/>
        <v>0</v>
      </c>
      <c r="DS57" s="53">
        <f t="shared" si="84"/>
        <v>0</v>
      </c>
      <c r="DT57" s="53">
        <f t="shared" si="84"/>
        <v>0</v>
      </c>
      <c r="DU57" s="53">
        <f t="shared" si="84"/>
        <v>0</v>
      </c>
      <c r="DV57" s="53">
        <f t="shared" si="84"/>
        <v>0</v>
      </c>
      <c r="DW57" s="53"/>
      <c r="DX57" s="162">
        <f>SUM(G57:DW57)</f>
        <v>0</v>
      </c>
    </row>
    <row r="58" spans="1:128" x14ac:dyDescent="0.2">
      <c r="A58" t="str">
        <f ca="1">Language!A$1545</f>
        <v>Отклонения (относительные)</v>
      </c>
      <c r="C58" s="17" t="s">
        <v>1</v>
      </c>
      <c r="E58" s="6" t="s">
        <v>696</v>
      </c>
      <c r="G58" s="81" t="str">
        <f t="shared" ref="G58:N58" si="85">IFERROR(G57/G55,"-")</f>
        <v>-</v>
      </c>
      <c r="H58" s="81" t="str">
        <f t="shared" si="85"/>
        <v>-</v>
      </c>
      <c r="I58" s="81" t="str">
        <f t="shared" si="85"/>
        <v>-</v>
      </c>
      <c r="J58" s="81">
        <f t="shared" si="85"/>
        <v>0</v>
      </c>
      <c r="K58" s="81">
        <f t="shared" si="85"/>
        <v>0</v>
      </c>
      <c r="L58" s="81">
        <f t="shared" si="85"/>
        <v>0</v>
      </c>
      <c r="M58" s="81">
        <f t="shared" si="85"/>
        <v>0</v>
      </c>
      <c r="N58" s="81">
        <f t="shared" si="85"/>
        <v>0</v>
      </c>
      <c r="O58" s="81">
        <f t="shared" ref="O58:AT58" si="86">IFERROR(O57/O55,"-")</f>
        <v>0</v>
      </c>
      <c r="P58" s="81">
        <f t="shared" si="86"/>
        <v>0</v>
      </c>
      <c r="Q58" s="81">
        <f t="shared" si="86"/>
        <v>0</v>
      </c>
      <c r="R58" s="81">
        <f t="shared" si="86"/>
        <v>0</v>
      </c>
      <c r="S58" s="81">
        <f t="shared" si="86"/>
        <v>0</v>
      </c>
      <c r="T58" s="81">
        <f t="shared" si="86"/>
        <v>0</v>
      </c>
      <c r="U58" s="81">
        <f t="shared" si="86"/>
        <v>0</v>
      </c>
      <c r="V58" s="81" t="str">
        <f t="shared" si="86"/>
        <v>-</v>
      </c>
      <c r="W58" s="81" t="str">
        <f t="shared" si="86"/>
        <v>-</v>
      </c>
      <c r="X58" s="81" t="str">
        <f t="shared" si="86"/>
        <v>-</v>
      </c>
      <c r="Y58" s="81" t="str">
        <f t="shared" si="86"/>
        <v>-</v>
      </c>
      <c r="Z58" s="81" t="str">
        <f t="shared" si="86"/>
        <v>-</v>
      </c>
      <c r="AA58" s="81" t="str">
        <f t="shared" si="86"/>
        <v>-</v>
      </c>
      <c r="AB58" s="81" t="str">
        <f t="shared" si="86"/>
        <v>-</v>
      </c>
      <c r="AC58" s="81" t="str">
        <f t="shared" si="86"/>
        <v>-</v>
      </c>
      <c r="AD58" s="81" t="str">
        <f t="shared" si="86"/>
        <v>-</v>
      </c>
      <c r="AE58" s="81" t="str">
        <f t="shared" si="86"/>
        <v>-</v>
      </c>
      <c r="AF58" s="81" t="str">
        <f t="shared" si="86"/>
        <v>-</v>
      </c>
      <c r="AG58" s="81" t="str">
        <f t="shared" si="86"/>
        <v>-</v>
      </c>
      <c r="AH58" s="81" t="str">
        <f t="shared" si="86"/>
        <v>-</v>
      </c>
      <c r="AI58" s="81" t="str">
        <f t="shared" si="86"/>
        <v>-</v>
      </c>
      <c r="AJ58" s="81" t="str">
        <f t="shared" si="86"/>
        <v>-</v>
      </c>
      <c r="AK58" s="81" t="str">
        <f t="shared" si="86"/>
        <v>-</v>
      </c>
      <c r="AL58" s="81" t="str">
        <f t="shared" si="86"/>
        <v>-</v>
      </c>
      <c r="AM58" s="81" t="str">
        <f t="shared" si="86"/>
        <v>-</v>
      </c>
      <c r="AN58" s="81" t="str">
        <f t="shared" si="86"/>
        <v>-</v>
      </c>
      <c r="AO58" s="81" t="str">
        <f t="shared" si="86"/>
        <v>-</v>
      </c>
      <c r="AP58" s="81" t="str">
        <f t="shared" si="86"/>
        <v>-</v>
      </c>
      <c r="AQ58" s="81" t="str">
        <f t="shared" si="86"/>
        <v>-</v>
      </c>
      <c r="AR58" s="81" t="str">
        <f t="shared" si="86"/>
        <v>-</v>
      </c>
      <c r="AS58" s="81" t="str">
        <f t="shared" si="86"/>
        <v>-</v>
      </c>
      <c r="AT58" s="81" t="str">
        <f t="shared" si="86"/>
        <v>-</v>
      </c>
      <c r="AU58" s="81" t="str">
        <f t="shared" ref="AU58:BZ58" si="87">IFERROR(AU57/AU55,"-")</f>
        <v>-</v>
      </c>
      <c r="AV58" s="81" t="str">
        <f t="shared" si="87"/>
        <v>-</v>
      </c>
      <c r="AW58" s="81" t="str">
        <f t="shared" si="87"/>
        <v>-</v>
      </c>
      <c r="AX58" s="81" t="str">
        <f t="shared" si="87"/>
        <v>-</v>
      </c>
      <c r="AY58" s="81" t="str">
        <f t="shared" si="87"/>
        <v>-</v>
      </c>
      <c r="AZ58" s="81" t="str">
        <f t="shared" si="87"/>
        <v>-</v>
      </c>
      <c r="BA58" s="81" t="str">
        <f t="shared" si="87"/>
        <v>-</v>
      </c>
      <c r="BB58" s="81" t="str">
        <f t="shared" si="87"/>
        <v>-</v>
      </c>
      <c r="BC58" s="81" t="str">
        <f t="shared" si="87"/>
        <v>-</v>
      </c>
      <c r="BD58" s="81" t="str">
        <f t="shared" si="87"/>
        <v>-</v>
      </c>
      <c r="BE58" s="81" t="str">
        <f t="shared" si="87"/>
        <v>-</v>
      </c>
      <c r="BF58" s="81" t="str">
        <f t="shared" si="87"/>
        <v>-</v>
      </c>
      <c r="BG58" s="81" t="str">
        <f t="shared" si="87"/>
        <v>-</v>
      </c>
      <c r="BH58" s="81" t="str">
        <f t="shared" si="87"/>
        <v>-</v>
      </c>
      <c r="BI58" s="81" t="str">
        <f t="shared" si="87"/>
        <v>-</v>
      </c>
      <c r="BJ58" s="81" t="str">
        <f t="shared" si="87"/>
        <v>-</v>
      </c>
      <c r="BK58" s="81" t="str">
        <f t="shared" si="87"/>
        <v>-</v>
      </c>
      <c r="BL58" s="81" t="str">
        <f t="shared" si="87"/>
        <v>-</v>
      </c>
      <c r="BM58" s="81" t="str">
        <f t="shared" si="87"/>
        <v>-</v>
      </c>
      <c r="BN58" s="81" t="str">
        <f t="shared" si="87"/>
        <v>-</v>
      </c>
      <c r="BO58" s="81" t="str">
        <f t="shared" si="87"/>
        <v>-</v>
      </c>
      <c r="BP58" s="81" t="str">
        <f t="shared" si="87"/>
        <v>-</v>
      </c>
      <c r="BQ58" s="81" t="str">
        <f t="shared" si="87"/>
        <v>-</v>
      </c>
      <c r="BR58" s="81" t="str">
        <f t="shared" si="87"/>
        <v>-</v>
      </c>
      <c r="BS58" s="81" t="str">
        <f t="shared" si="87"/>
        <v>-</v>
      </c>
      <c r="BT58" s="81" t="str">
        <f t="shared" si="87"/>
        <v>-</v>
      </c>
      <c r="BU58" s="81" t="str">
        <f t="shared" si="87"/>
        <v>-</v>
      </c>
      <c r="BV58" s="81" t="str">
        <f t="shared" si="87"/>
        <v>-</v>
      </c>
      <c r="BW58" s="81" t="str">
        <f t="shared" si="87"/>
        <v>-</v>
      </c>
      <c r="BX58" s="81" t="str">
        <f t="shared" si="87"/>
        <v>-</v>
      </c>
      <c r="BY58" s="81" t="str">
        <f t="shared" si="87"/>
        <v>-</v>
      </c>
      <c r="BZ58" s="81" t="str">
        <f t="shared" si="87"/>
        <v>-</v>
      </c>
      <c r="CA58" s="81" t="str">
        <f t="shared" ref="CA58:DF58" si="88">IFERROR(CA57/CA55,"-")</f>
        <v>-</v>
      </c>
      <c r="CB58" s="81" t="str">
        <f t="shared" si="88"/>
        <v>-</v>
      </c>
      <c r="CC58" s="81" t="str">
        <f t="shared" si="88"/>
        <v>-</v>
      </c>
      <c r="CD58" s="81" t="str">
        <f t="shared" si="88"/>
        <v>-</v>
      </c>
      <c r="CE58" s="81" t="str">
        <f t="shared" si="88"/>
        <v>-</v>
      </c>
      <c r="CF58" s="81" t="str">
        <f t="shared" si="88"/>
        <v>-</v>
      </c>
      <c r="CG58" s="81" t="str">
        <f t="shared" si="88"/>
        <v>-</v>
      </c>
      <c r="CH58" s="81" t="str">
        <f t="shared" si="88"/>
        <v>-</v>
      </c>
      <c r="CI58" s="81" t="str">
        <f t="shared" si="88"/>
        <v>-</v>
      </c>
      <c r="CJ58" s="81" t="str">
        <f t="shared" si="88"/>
        <v>-</v>
      </c>
      <c r="CK58" s="81" t="str">
        <f t="shared" si="88"/>
        <v>-</v>
      </c>
      <c r="CL58" s="81" t="str">
        <f t="shared" si="88"/>
        <v>-</v>
      </c>
      <c r="CM58" s="81" t="str">
        <f t="shared" si="88"/>
        <v>-</v>
      </c>
      <c r="CN58" s="81" t="str">
        <f t="shared" si="88"/>
        <v>-</v>
      </c>
      <c r="CO58" s="81" t="str">
        <f t="shared" si="88"/>
        <v>-</v>
      </c>
      <c r="CP58" s="81" t="str">
        <f t="shared" si="88"/>
        <v>-</v>
      </c>
      <c r="CQ58" s="81" t="str">
        <f t="shared" si="88"/>
        <v>-</v>
      </c>
      <c r="CR58" s="81" t="str">
        <f t="shared" si="88"/>
        <v>-</v>
      </c>
      <c r="CS58" s="81" t="str">
        <f t="shared" si="88"/>
        <v>-</v>
      </c>
      <c r="CT58" s="81" t="str">
        <f t="shared" si="88"/>
        <v>-</v>
      </c>
      <c r="CU58" s="81" t="str">
        <f t="shared" si="88"/>
        <v>-</v>
      </c>
      <c r="CV58" s="81" t="str">
        <f t="shared" si="88"/>
        <v>-</v>
      </c>
      <c r="CW58" s="81" t="str">
        <f t="shared" si="88"/>
        <v>-</v>
      </c>
      <c r="CX58" s="81" t="str">
        <f t="shared" si="88"/>
        <v>-</v>
      </c>
      <c r="CY58" s="81" t="str">
        <f t="shared" si="88"/>
        <v>-</v>
      </c>
      <c r="CZ58" s="81" t="str">
        <f t="shared" si="88"/>
        <v>-</v>
      </c>
      <c r="DA58" s="81" t="str">
        <f t="shared" si="88"/>
        <v>-</v>
      </c>
      <c r="DB58" s="81" t="str">
        <f t="shared" si="88"/>
        <v>-</v>
      </c>
      <c r="DC58" s="81" t="str">
        <f t="shared" si="88"/>
        <v>-</v>
      </c>
      <c r="DD58" s="81" t="str">
        <f t="shared" si="88"/>
        <v>-</v>
      </c>
      <c r="DE58" s="81" t="str">
        <f t="shared" si="88"/>
        <v>-</v>
      </c>
      <c r="DF58" s="81" t="str">
        <f t="shared" si="88"/>
        <v>-</v>
      </c>
      <c r="DG58" s="81" t="str">
        <f t="shared" ref="DG58:DV58" si="89">IFERROR(DG57/DG55,"-")</f>
        <v>-</v>
      </c>
      <c r="DH58" s="81" t="str">
        <f t="shared" si="89"/>
        <v>-</v>
      </c>
      <c r="DI58" s="81" t="str">
        <f t="shared" si="89"/>
        <v>-</v>
      </c>
      <c r="DJ58" s="81" t="str">
        <f t="shared" si="89"/>
        <v>-</v>
      </c>
      <c r="DK58" s="81" t="str">
        <f t="shared" si="89"/>
        <v>-</v>
      </c>
      <c r="DL58" s="81" t="str">
        <f t="shared" si="89"/>
        <v>-</v>
      </c>
      <c r="DM58" s="81" t="str">
        <f t="shared" si="89"/>
        <v>-</v>
      </c>
      <c r="DN58" s="81" t="str">
        <f t="shared" si="89"/>
        <v>-</v>
      </c>
      <c r="DO58" s="81" t="str">
        <f t="shared" si="89"/>
        <v>-</v>
      </c>
      <c r="DP58" s="81" t="str">
        <f t="shared" si="89"/>
        <v>-</v>
      </c>
      <c r="DQ58" s="81" t="str">
        <f t="shared" si="89"/>
        <v>-</v>
      </c>
      <c r="DR58" s="81" t="str">
        <f t="shared" si="89"/>
        <v>-</v>
      </c>
      <c r="DS58" s="81" t="str">
        <f t="shared" si="89"/>
        <v>-</v>
      </c>
      <c r="DT58" s="81" t="str">
        <f t="shared" si="89"/>
        <v>-</v>
      </c>
      <c r="DU58" s="81" t="str">
        <f t="shared" si="89"/>
        <v>-</v>
      </c>
      <c r="DV58" s="81" t="str">
        <f t="shared" si="89"/>
        <v>-</v>
      </c>
      <c r="DX58" s="236">
        <f>IFERROR(AVERAGE(G58:DW58),"-")</f>
        <v>0</v>
      </c>
    </row>
    <row r="59" spans="1:128" x14ac:dyDescent="0.2">
      <c r="A59" s="13"/>
      <c r="B59" s="13"/>
      <c r="C59" s="34"/>
      <c r="D59" s="14"/>
      <c r="E59" s="14" t="s">
        <v>3022</v>
      </c>
      <c r="F59" s="6" t="s">
        <v>2961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</row>
  </sheetData>
  <sheetProtection formatCells="0"/>
  <dataConsolidate/>
  <mergeCells count="1">
    <mergeCell ref="A1:C2"/>
  </mergeCells>
  <conditionalFormatting sqref="G39:K39">
    <cfRule type="cellIs" dxfId="811" priority="1098" operator="greaterThan">
      <formula>0</formula>
    </cfRule>
  </conditionalFormatting>
  <conditionalFormatting sqref="G40:K40">
    <cfRule type="cellIs" dxfId="810" priority="1097" operator="greaterThan">
      <formula>0</formula>
    </cfRule>
  </conditionalFormatting>
  <conditionalFormatting sqref="G23:K24">
    <cfRule type="cellIs" dxfId="809" priority="1096" operator="lessThan">
      <formula>0</formula>
    </cfRule>
  </conditionalFormatting>
  <conditionalFormatting sqref="G29:K30">
    <cfRule type="cellIs" dxfId="808" priority="1095" operator="lessThan">
      <formula>0</formula>
    </cfRule>
  </conditionalFormatting>
  <conditionalFormatting sqref="G45:K47">
    <cfRule type="cellIs" dxfId="807" priority="1094" operator="lessThan">
      <formula>0</formula>
    </cfRule>
  </conditionalFormatting>
  <conditionalFormatting sqref="G51:K53">
    <cfRule type="cellIs" dxfId="806" priority="1093" operator="lessThan">
      <formula>0</formula>
    </cfRule>
  </conditionalFormatting>
  <conditionalFormatting sqref="G57:K58">
    <cfRule type="cellIs" dxfId="805" priority="1092" operator="lessThan">
      <formula>0</formula>
    </cfRule>
  </conditionalFormatting>
  <conditionalFormatting sqref="L39">
    <cfRule type="cellIs" dxfId="804" priority="1085" operator="greaterThan">
      <formula>0</formula>
    </cfRule>
  </conditionalFormatting>
  <conditionalFormatting sqref="L40">
    <cfRule type="cellIs" dxfId="803" priority="1084" operator="greaterThan">
      <formula>0</formula>
    </cfRule>
  </conditionalFormatting>
  <conditionalFormatting sqref="L23:L24">
    <cfRule type="cellIs" dxfId="802" priority="1083" operator="lessThan">
      <formula>0</formula>
    </cfRule>
  </conditionalFormatting>
  <conditionalFormatting sqref="L29:L30">
    <cfRule type="cellIs" dxfId="801" priority="1082" operator="lessThan">
      <formula>0</formula>
    </cfRule>
  </conditionalFormatting>
  <conditionalFormatting sqref="L45:L47">
    <cfRule type="cellIs" dxfId="800" priority="1081" operator="lessThan">
      <formula>0</formula>
    </cfRule>
  </conditionalFormatting>
  <conditionalFormatting sqref="L51:L53">
    <cfRule type="cellIs" dxfId="799" priority="1080" operator="lessThan">
      <formula>0</formula>
    </cfRule>
  </conditionalFormatting>
  <conditionalFormatting sqref="L57:L58">
    <cfRule type="cellIs" dxfId="798" priority="1079" operator="lessThan">
      <formula>0</formula>
    </cfRule>
  </conditionalFormatting>
  <conditionalFormatting sqref="M39">
    <cfRule type="cellIs" dxfId="797" priority="1078" operator="greaterThan">
      <formula>0</formula>
    </cfRule>
  </conditionalFormatting>
  <conditionalFormatting sqref="M40">
    <cfRule type="cellIs" dxfId="796" priority="1077" operator="greaterThan">
      <formula>0</formula>
    </cfRule>
  </conditionalFormatting>
  <conditionalFormatting sqref="M23:M24">
    <cfRule type="cellIs" dxfId="795" priority="1076" operator="lessThan">
      <formula>0</formula>
    </cfRule>
  </conditionalFormatting>
  <conditionalFormatting sqref="M29:M30">
    <cfRule type="cellIs" dxfId="794" priority="1075" operator="lessThan">
      <formula>0</formula>
    </cfRule>
  </conditionalFormatting>
  <conditionalFormatting sqref="M45:M47">
    <cfRule type="cellIs" dxfId="793" priority="1074" operator="lessThan">
      <formula>0</formula>
    </cfRule>
  </conditionalFormatting>
  <conditionalFormatting sqref="M51:M53">
    <cfRule type="cellIs" dxfId="792" priority="1073" operator="lessThan">
      <formula>0</formula>
    </cfRule>
  </conditionalFormatting>
  <conditionalFormatting sqref="M57:M58">
    <cfRule type="cellIs" dxfId="791" priority="1072" operator="lessThan">
      <formula>0</formula>
    </cfRule>
  </conditionalFormatting>
  <conditionalFormatting sqref="N39">
    <cfRule type="cellIs" dxfId="790" priority="1071" operator="greaterThan">
      <formula>0</formula>
    </cfRule>
  </conditionalFormatting>
  <conditionalFormatting sqref="N40">
    <cfRule type="cellIs" dxfId="789" priority="1070" operator="greaterThan">
      <formula>0</formula>
    </cfRule>
  </conditionalFormatting>
  <conditionalFormatting sqref="N23:N24">
    <cfRule type="cellIs" dxfId="788" priority="1069" operator="lessThan">
      <formula>0</formula>
    </cfRule>
  </conditionalFormatting>
  <conditionalFormatting sqref="N29:N30">
    <cfRule type="cellIs" dxfId="787" priority="1068" operator="lessThan">
      <formula>0</formula>
    </cfRule>
  </conditionalFormatting>
  <conditionalFormatting sqref="N45:N47">
    <cfRule type="cellIs" dxfId="786" priority="1067" operator="lessThan">
      <formula>0</formula>
    </cfRule>
  </conditionalFormatting>
  <conditionalFormatting sqref="N51:N53">
    <cfRule type="cellIs" dxfId="785" priority="1066" operator="lessThan">
      <formula>0</formula>
    </cfRule>
  </conditionalFormatting>
  <conditionalFormatting sqref="N57:N58">
    <cfRule type="cellIs" dxfId="784" priority="1065" operator="lessThan">
      <formula>0</formula>
    </cfRule>
  </conditionalFormatting>
  <conditionalFormatting sqref="O39">
    <cfRule type="cellIs" dxfId="783" priority="784" operator="greaterThan">
      <formula>0</formula>
    </cfRule>
  </conditionalFormatting>
  <conditionalFormatting sqref="O40">
    <cfRule type="cellIs" dxfId="782" priority="783" operator="greaterThan">
      <formula>0</formula>
    </cfRule>
  </conditionalFormatting>
  <conditionalFormatting sqref="O23:O24">
    <cfRule type="cellIs" dxfId="781" priority="782" operator="lessThan">
      <formula>0</formula>
    </cfRule>
  </conditionalFormatting>
  <conditionalFormatting sqref="O29:O30">
    <cfRule type="cellIs" dxfId="780" priority="781" operator="lessThan">
      <formula>0</formula>
    </cfRule>
  </conditionalFormatting>
  <conditionalFormatting sqref="O45:O47">
    <cfRule type="cellIs" dxfId="779" priority="780" operator="lessThan">
      <formula>0</formula>
    </cfRule>
  </conditionalFormatting>
  <conditionalFormatting sqref="O51:O53">
    <cfRule type="cellIs" dxfId="778" priority="779" operator="lessThan">
      <formula>0</formula>
    </cfRule>
  </conditionalFormatting>
  <conditionalFormatting sqref="O57:O58">
    <cfRule type="cellIs" dxfId="777" priority="778" operator="lessThan">
      <formula>0</formula>
    </cfRule>
  </conditionalFormatting>
  <conditionalFormatting sqref="P39">
    <cfRule type="cellIs" dxfId="776" priority="777" operator="greaterThan">
      <formula>0</formula>
    </cfRule>
  </conditionalFormatting>
  <conditionalFormatting sqref="P40">
    <cfRule type="cellIs" dxfId="775" priority="776" operator="greaterThan">
      <formula>0</formula>
    </cfRule>
  </conditionalFormatting>
  <conditionalFormatting sqref="P23:P24">
    <cfRule type="cellIs" dxfId="774" priority="775" operator="lessThan">
      <formula>0</formula>
    </cfRule>
  </conditionalFormatting>
  <conditionalFormatting sqref="P29:P30">
    <cfRule type="cellIs" dxfId="773" priority="774" operator="lessThan">
      <formula>0</formula>
    </cfRule>
  </conditionalFormatting>
  <conditionalFormatting sqref="P45:P47">
    <cfRule type="cellIs" dxfId="772" priority="773" operator="lessThan">
      <formula>0</formula>
    </cfRule>
  </conditionalFormatting>
  <conditionalFormatting sqref="P51:P53">
    <cfRule type="cellIs" dxfId="771" priority="772" operator="lessThan">
      <formula>0</formula>
    </cfRule>
  </conditionalFormatting>
  <conditionalFormatting sqref="P57:P58">
    <cfRule type="cellIs" dxfId="770" priority="771" operator="lessThan">
      <formula>0</formula>
    </cfRule>
  </conditionalFormatting>
  <conditionalFormatting sqref="Q39">
    <cfRule type="cellIs" dxfId="769" priority="770" operator="greaterThan">
      <formula>0</formula>
    </cfRule>
  </conditionalFormatting>
  <conditionalFormatting sqref="Q40">
    <cfRule type="cellIs" dxfId="768" priority="769" operator="greaterThan">
      <formula>0</formula>
    </cfRule>
  </conditionalFormatting>
  <conditionalFormatting sqref="Q23:Q24">
    <cfRule type="cellIs" dxfId="767" priority="768" operator="lessThan">
      <formula>0</formula>
    </cfRule>
  </conditionalFormatting>
  <conditionalFormatting sqref="Q29:Q30">
    <cfRule type="cellIs" dxfId="766" priority="767" operator="lessThan">
      <formula>0</formula>
    </cfRule>
  </conditionalFormatting>
  <conditionalFormatting sqref="Q45:Q47">
    <cfRule type="cellIs" dxfId="765" priority="766" operator="lessThan">
      <formula>0</formula>
    </cfRule>
  </conditionalFormatting>
  <conditionalFormatting sqref="Q51:Q53">
    <cfRule type="cellIs" dxfId="764" priority="765" operator="lessThan">
      <formula>0</formula>
    </cfRule>
  </conditionalFormatting>
  <conditionalFormatting sqref="Q57:Q58">
    <cfRule type="cellIs" dxfId="763" priority="764" operator="lessThan">
      <formula>0</formula>
    </cfRule>
  </conditionalFormatting>
  <conditionalFormatting sqref="R39">
    <cfRule type="cellIs" dxfId="762" priority="763" operator="greaterThan">
      <formula>0</formula>
    </cfRule>
  </conditionalFormatting>
  <conditionalFormatting sqref="R40">
    <cfRule type="cellIs" dxfId="761" priority="762" operator="greaterThan">
      <formula>0</formula>
    </cfRule>
  </conditionalFormatting>
  <conditionalFormatting sqref="R23:R24">
    <cfRule type="cellIs" dxfId="760" priority="761" operator="lessThan">
      <formula>0</formula>
    </cfRule>
  </conditionalFormatting>
  <conditionalFormatting sqref="R29:R30">
    <cfRule type="cellIs" dxfId="759" priority="760" operator="lessThan">
      <formula>0</formula>
    </cfRule>
  </conditionalFormatting>
  <conditionalFormatting sqref="R45:R47">
    <cfRule type="cellIs" dxfId="758" priority="759" operator="lessThan">
      <formula>0</formula>
    </cfRule>
  </conditionalFormatting>
  <conditionalFormatting sqref="R51:R53">
    <cfRule type="cellIs" dxfId="757" priority="758" operator="lessThan">
      <formula>0</formula>
    </cfRule>
  </conditionalFormatting>
  <conditionalFormatting sqref="R57:R58">
    <cfRule type="cellIs" dxfId="756" priority="757" operator="lessThan">
      <formula>0</formula>
    </cfRule>
  </conditionalFormatting>
  <conditionalFormatting sqref="S39">
    <cfRule type="cellIs" dxfId="755" priority="756" operator="greaterThan">
      <formula>0</formula>
    </cfRule>
  </conditionalFormatting>
  <conditionalFormatting sqref="S40">
    <cfRule type="cellIs" dxfId="754" priority="755" operator="greaterThan">
      <formula>0</formula>
    </cfRule>
  </conditionalFormatting>
  <conditionalFormatting sqref="S23:S24">
    <cfRule type="cellIs" dxfId="753" priority="754" operator="lessThan">
      <formula>0</formula>
    </cfRule>
  </conditionalFormatting>
  <conditionalFormatting sqref="S29:S30">
    <cfRule type="cellIs" dxfId="752" priority="753" operator="lessThan">
      <formula>0</formula>
    </cfRule>
  </conditionalFormatting>
  <conditionalFormatting sqref="S45:S47">
    <cfRule type="cellIs" dxfId="751" priority="752" operator="lessThan">
      <formula>0</formula>
    </cfRule>
  </conditionalFormatting>
  <conditionalFormatting sqref="S51:S53">
    <cfRule type="cellIs" dxfId="750" priority="751" operator="lessThan">
      <formula>0</formula>
    </cfRule>
  </conditionalFormatting>
  <conditionalFormatting sqref="S57:S58">
    <cfRule type="cellIs" dxfId="749" priority="750" operator="lessThan">
      <formula>0</formula>
    </cfRule>
  </conditionalFormatting>
  <conditionalFormatting sqref="T39">
    <cfRule type="cellIs" dxfId="748" priority="749" operator="greaterThan">
      <formula>0</formula>
    </cfRule>
  </conditionalFormatting>
  <conditionalFormatting sqref="T40">
    <cfRule type="cellIs" dxfId="747" priority="748" operator="greaterThan">
      <formula>0</formula>
    </cfRule>
  </conditionalFormatting>
  <conditionalFormatting sqref="T23:T24">
    <cfRule type="cellIs" dxfId="746" priority="747" operator="lessThan">
      <formula>0</formula>
    </cfRule>
  </conditionalFormatting>
  <conditionalFormatting sqref="T29:T30">
    <cfRule type="cellIs" dxfId="745" priority="746" operator="lessThan">
      <formula>0</formula>
    </cfRule>
  </conditionalFormatting>
  <conditionalFormatting sqref="T45:T47">
    <cfRule type="cellIs" dxfId="744" priority="745" operator="lessThan">
      <formula>0</formula>
    </cfRule>
  </conditionalFormatting>
  <conditionalFormatting sqref="T51:T53">
    <cfRule type="cellIs" dxfId="743" priority="744" operator="lessThan">
      <formula>0</formula>
    </cfRule>
  </conditionalFormatting>
  <conditionalFormatting sqref="T57:T58">
    <cfRule type="cellIs" dxfId="742" priority="743" operator="lessThan">
      <formula>0</formula>
    </cfRule>
  </conditionalFormatting>
  <conditionalFormatting sqref="U39">
    <cfRule type="cellIs" dxfId="741" priority="742" operator="greaterThan">
      <formula>0</formula>
    </cfRule>
  </conditionalFormatting>
  <conditionalFormatting sqref="U40">
    <cfRule type="cellIs" dxfId="740" priority="741" operator="greaterThan">
      <formula>0</formula>
    </cfRule>
  </conditionalFormatting>
  <conditionalFormatting sqref="U23:U24">
    <cfRule type="cellIs" dxfId="739" priority="740" operator="lessThan">
      <formula>0</formula>
    </cfRule>
  </conditionalFormatting>
  <conditionalFormatting sqref="U29:U30">
    <cfRule type="cellIs" dxfId="738" priority="739" operator="lessThan">
      <formula>0</formula>
    </cfRule>
  </conditionalFormatting>
  <conditionalFormatting sqref="U45:U47">
    <cfRule type="cellIs" dxfId="737" priority="738" operator="lessThan">
      <formula>0</formula>
    </cfRule>
  </conditionalFormatting>
  <conditionalFormatting sqref="U51:U53">
    <cfRule type="cellIs" dxfId="736" priority="737" operator="lessThan">
      <formula>0</formula>
    </cfRule>
  </conditionalFormatting>
  <conditionalFormatting sqref="U57:U58">
    <cfRule type="cellIs" dxfId="735" priority="736" operator="lessThan">
      <formula>0</formula>
    </cfRule>
  </conditionalFormatting>
  <conditionalFormatting sqref="V39">
    <cfRule type="cellIs" dxfId="734" priority="735" operator="greaterThan">
      <formula>0</formula>
    </cfRule>
  </conditionalFormatting>
  <conditionalFormatting sqref="V40">
    <cfRule type="cellIs" dxfId="733" priority="734" operator="greaterThan">
      <formula>0</formula>
    </cfRule>
  </conditionalFormatting>
  <conditionalFormatting sqref="V23:V24">
    <cfRule type="cellIs" dxfId="732" priority="733" operator="lessThan">
      <formula>0</formula>
    </cfRule>
  </conditionalFormatting>
  <conditionalFormatting sqref="V29:V30">
    <cfRule type="cellIs" dxfId="731" priority="732" operator="lessThan">
      <formula>0</formula>
    </cfRule>
  </conditionalFormatting>
  <conditionalFormatting sqref="V45:V47">
    <cfRule type="cellIs" dxfId="730" priority="731" operator="lessThan">
      <formula>0</formula>
    </cfRule>
  </conditionalFormatting>
  <conditionalFormatting sqref="V51:V53">
    <cfRule type="cellIs" dxfId="729" priority="730" operator="lessThan">
      <formula>0</formula>
    </cfRule>
  </conditionalFormatting>
  <conditionalFormatting sqref="V57:V58">
    <cfRule type="cellIs" dxfId="728" priority="729" operator="lessThan">
      <formula>0</formula>
    </cfRule>
  </conditionalFormatting>
  <conditionalFormatting sqref="W39">
    <cfRule type="cellIs" dxfId="727" priority="728" operator="greaterThan">
      <formula>0</formula>
    </cfRule>
  </conditionalFormatting>
  <conditionalFormatting sqref="W40">
    <cfRule type="cellIs" dxfId="726" priority="727" operator="greaterThan">
      <formula>0</formula>
    </cfRule>
  </conditionalFormatting>
  <conditionalFormatting sqref="W23:W24">
    <cfRule type="cellIs" dxfId="725" priority="726" operator="lessThan">
      <formula>0</formula>
    </cfRule>
  </conditionalFormatting>
  <conditionalFormatting sqref="W29:W30">
    <cfRule type="cellIs" dxfId="724" priority="725" operator="lessThan">
      <formula>0</formula>
    </cfRule>
  </conditionalFormatting>
  <conditionalFormatting sqref="W45:W47">
    <cfRule type="cellIs" dxfId="723" priority="724" operator="lessThan">
      <formula>0</formula>
    </cfRule>
  </conditionalFormatting>
  <conditionalFormatting sqref="W51:W53">
    <cfRule type="cellIs" dxfId="722" priority="723" operator="lessThan">
      <formula>0</formula>
    </cfRule>
  </conditionalFormatting>
  <conditionalFormatting sqref="W57:W58">
    <cfRule type="cellIs" dxfId="721" priority="722" operator="lessThan">
      <formula>0</formula>
    </cfRule>
  </conditionalFormatting>
  <conditionalFormatting sqref="X39">
    <cfRule type="cellIs" dxfId="720" priority="721" operator="greaterThan">
      <formula>0</formula>
    </cfRule>
  </conditionalFormatting>
  <conditionalFormatting sqref="X40">
    <cfRule type="cellIs" dxfId="719" priority="720" operator="greaterThan">
      <formula>0</formula>
    </cfRule>
  </conditionalFormatting>
  <conditionalFormatting sqref="X23:X24">
    <cfRule type="cellIs" dxfId="718" priority="719" operator="lessThan">
      <formula>0</formula>
    </cfRule>
  </conditionalFormatting>
  <conditionalFormatting sqref="X29:X30">
    <cfRule type="cellIs" dxfId="717" priority="718" operator="lessThan">
      <formula>0</formula>
    </cfRule>
  </conditionalFormatting>
  <conditionalFormatting sqref="X45:X47">
    <cfRule type="cellIs" dxfId="716" priority="717" operator="lessThan">
      <formula>0</formula>
    </cfRule>
  </conditionalFormatting>
  <conditionalFormatting sqref="X51:X53">
    <cfRule type="cellIs" dxfId="715" priority="716" operator="lessThan">
      <formula>0</formula>
    </cfRule>
  </conditionalFormatting>
  <conditionalFormatting sqref="X57:X58">
    <cfRule type="cellIs" dxfId="714" priority="715" operator="lessThan">
      <formula>0</formula>
    </cfRule>
  </conditionalFormatting>
  <conditionalFormatting sqref="Y39">
    <cfRule type="cellIs" dxfId="713" priority="714" operator="greaterThan">
      <formula>0</formula>
    </cfRule>
  </conditionalFormatting>
  <conditionalFormatting sqref="Y40">
    <cfRule type="cellIs" dxfId="712" priority="713" operator="greaterThan">
      <formula>0</formula>
    </cfRule>
  </conditionalFormatting>
  <conditionalFormatting sqref="Y23:Y24">
    <cfRule type="cellIs" dxfId="711" priority="712" operator="lessThan">
      <formula>0</formula>
    </cfRule>
  </conditionalFormatting>
  <conditionalFormatting sqref="Y29:Y30">
    <cfRule type="cellIs" dxfId="710" priority="711" operator="lessThan">
      <formula>0</formula>
    </cfRule>
  </conditionalFormatting>
  <conditionalFormatting sqref="Y45:Y47">
    <cfRule type="cellIs" dxfId="709" priority="710" operator="lessThan">
      <formula>0</formula>
    </cfRule>
  </conditionalFormatting>
  <conditionalFormatting sqref="Y51:Y53">
    <cfRule type="cellIs" dxfId="708" priority="709" operator="lessThan">
      <formula>0</formula>
    </cfRule>
  </conditionalFormatting>
  <conditionalFormatting sqref="Y57:Y58">
    <cfRule type="cellIs" dxfId="707" priority="708" operator="lessThan">
      <formula>0</formula>
    </cfRule>
  </conditionalFormatting>
  <conditionalFormatting sqref="Z39">
    <cfRule type="cellIs" dxfId="706" priority="707" operator="greaterThan">
      <formula>0</formula>
    </cfRule>
  </conditionalFormatting>
  <conditionalFormatting sqref="Z40">
    <cfRule type="cellIs" dxfId="705" priority="706" operator="greaterThan">
      <formula>0</formula>
    </cfRule>
  </conditionalFormatting>
  <conditionalFormatting sqref="Z23:Z24">
    <cfRule type="cellIs" dxfId="704" priority="705" operator="lessThan">
      <formula>0</formula>
    </cfRule>
  </conditionalFormatting>
  <conditionalFormatting sqref="Z29:Z30">
    <cfRule type="cellIs" dxfId="703" priority="704" operator="lessThan">
      <formula>0</formula>
    </cfRule>
  </conditionalFormatting>
  <conditionalFormatting sqref="Z45:Z47">
    <cfRule type="cellIs" dxfId="702" priority="703" operator="lessThan">
      <formula>0</formula>
    </cfRule>
  </conditionalFormatting>
  <conditionalFormatting sqref="Z51:Z53">
    <cfRule type="cellIs" dxfId="701" priority="702" operator="lessThan">
      <formula>0</formula>
    </cfRule>
  </conditionalFormatting>
  <conditionalFormatting sqref="Z57:Z58">
    <cfRule type="cellIs" dxfId="700" priority="701" operator="lessThan">
      <formula>0</formula>
    </cfRule>
  </conditionalFormatting>
  <conditionalFormatting sqref="AA39">
    <cfRule type="cellIs" dxfId="699" priority="700" operator="greaterThan">
      <formula>0</formula>
    </cfRule>
  </conditionalFormatting>
  <conditionalFormatting sqref="AA40">
    <cfRule type="cellIs" dxfId="698" priority="699" operator="greaterThan">
      <formula>0</formula>
    </cfRule>
  </conditionalFormatting>
  <conditionalFormatting sqref="AA23:AA24">
    <cfRule type="cellIs" dxfId="697" priority="698" operator="lessThan">
      <formula>0</formula>
    </cfRule>
  </conditionalFormatting>
  <conditionalFormatting sqref="AA29:AA30">
    <cfRule type="cellIs" dxfId="696" priority="697" operator="lessThan">
      <formula>0</formula>
    </cfRule>
  </conditionalFormatting>
  <conditionalFormatting sqref="AA45:AA47">
    <cfRule type="cellIs" dxfId="695" priority="696" operator="lessThan">
      <formula>0</formula>
    </cfRule>
  </conditionalFormatting>
  <conditionalFormatting sqref="AA51:AA53">
    <cfRule type="cellIs" dxfId="694" priority="695" operator="lessThan">
      <formula>0</formula>
    </cfRule>
  </conditionalFormatting>
  <conditionalFormatting sqref="AA57:AA58">
    <cfRule type="cellIs" dxfId="693" priority="694" operator="lessThan">
      <formula>0</formula>
    </cfRule>
  </conditionalFormatting>
  <conditionalFormatting sqref="AB39">
    <cfRule type="cellIs" dxfId="692" priority="693" operator="greaterThan">
      <formula>0</formula>
    </cfRule>
  </conditionalFormatting>
  <conditionalFormatting sqref="AB40">
    <cfRule type="cellIs" dxfId="691" priority="692" operator="greaterThan">
      <formula>0</formula>
    </cfRule>
  </conditionalFormatting>
  <conditionalFormatting sqref="AB23:AB24">
    <cfRule type="cellIs" dxfId="690" priority="691" operator="lessThan">
      <formula>0</formula>
    </cfRule>
  </conditionalFormatting>
  <conditionalFormatting sqref="AB29:AB30">
    <cfRule type="cellIs" dxfId="689" priority="690" operator="lessThan">
      <formula>0</formula>
    </cfRule>
  </conditionalFormatting>
  <conditionalFormatting sqref="AB45:AB47">
    <cfRule type="cellIs" dxfId="688" priority="689" operator="lessThan">
      <formula>0</formula>
    </cfRule>
  </conditionalFormatting>
  <conditionalFormatting sqref="AB51:AB53">
    <cfRule type="cellIs" dxfId="687" priority="688" operator="lessThan">
      <formula>0</formula>
    </cfRule>
  </conditionalFormatting>
  <conditionalFormatting sqref="AB57:AB58">
    <cfRule type="cellIs" dxfId="686" priority="687" operator="lessThan">
      <formula>0</formula>
    </cfRule>
  </conditionalFormatting>
  <conditionalFormatting sqref="AC39">
    <cfRule type="cellIs" dxfId="685" priority="686" operator="greaterThan">
      <formula>0</formula>
    </cfRule>
  </conditionalFormatting>
  <conditionalFormatting sqref="AC40">
    <cfRule type="cellIs" dxfId="684" priority="685" operator="greaterThan">
      <formula>0</formula>
    </cfRule>
  </conditionalFormatting>
  <conditionalFormatting sqref="AC23:AC24">
    <cfRule type="cellIs" dxfId="683" priority="684" operator="lessThan">
      <formula>0</formula>
    </cfRule>
  </conditionalFormatting>
  <conditionalFormatting sqref="AC29:AC30">
    <cfRule type="cellIs" dxfId="682" priority="683" operator="lessThan">
      <formula>0</formula>
    </cfRule>
  </conditionalFormatting>
  <conditionalFormatting sqref="AC45:AC47">
    <cfRule type="cellIs" dxfId="681" priority="682" operator="lessThan">
      <formula>0</formula>
    </cfRule>
  </conditionalFormatting>
  <conditionalFormatting sqref="AC51:AC53">
    <cfRule type="cellIs" dxfId="680" priority="681" operator="lessThan">
      <formula>0</formula>
    </cfRule>
  </conditionalFormatting>
  <conditionalFormatting sqref="AC57:AC58">
    <cfRule type="cellIs" dxfId="679" priority="680" operator="lessThan">
      <formula>0</formula>
    </cfRule>
  </conditionalFormatting>
  <conditionalFormatting sqref="AD39">
    <cfRule type="cellIs" dxfId="678" priority="679" operator="greaterThan">
      <formula>0</formula>
    </cfRule>
  </conditionalFormatting>
  <conditionalFormatting sqref="AD40">
    <cfRule type="cellIs" dxfId="677" priority="678" operator="greaterThan">
      <formula>0</formula>
    </cfRule>
  </conditionalFormatting>
  <conditionalFormatting sqref="AD23:AD24">
    <cfRule type="cellIs" dxfId="676" priority="677" operator="lessThan">
      <formula>0</formula>
    </cfRule>
  </conditionalFormatting>
  <conditionalFormatting sqref="AD29:AD30">
    <cfRule type="cellIs" dxfId="675" priority="676" operator="lessThan">
      <formula>0</formula>
    </cfRule>
  </conditionalFormatting>
  <conditionalFormatting sqref="AD45:AD47">
    <cfRule type="cellIs" dxfId="674" priority="675" operator="lessThan">
      <formula>0</formula>
    </cfRule>
  </conditionalFormatting>
  <conditionalFormatting sqref="AD51:AD53">
    <cfRule type="cellIs" dxfId="673" priority="674" operator="lessThan">
      <formula>0</formula>
    </cfRule>
  </conditionalFormatting>
  <conditionalFormatting sqref="AD57:AD58">
    <cfRule type="cellIs" dxfId="672" priority="673" operator="lessThan">
      <formula>0</formula>
    </cfRule>
  </conditionalFormatting>
  <conditionalFormatting sqref="AE39">
    <cfRule type="cellIs" dxfId="671" priority="672" operator="greaterThan">
      <formula>0</formula>
    </cfRule>
  </conditionalFormatting>
  <conditionalFormatting sqref="AE40">
    <cfRule type="cellIs" dxfId="670" priority="671" operator="greaterThan">
      <formula>0</formula>
    </cfRule>
  </conditionalFormatting>
  <conditionalFormatting sqref="AE23:AE24">
    <cfRule type="cellIs" dxfId="669" priority="670" operator="lessThan">
      <formula>0</formula>
    </cfRule>
  </conditionalFormatting>
  <conditionalFormatting sqref="AE29:AE30">
    <cfRule type="cellIs" dxfId="668" priority="669" operator="lessThan">
      <formula>0</formula>
    </cfRule>
  </conditionalFormatting>
  <conditionalFormatting sqref="AE45:AE47">
    <cfRule type="cellIs" dxfId="667" priority="668" operator="lessThan">
      <formula>0</formula>
    </cfRule>
  </conditionalFormatting>
  <conditionalFormatting sqref="AE51:AE53">
    <cfRule type="cellIs" dxfId="666" priority="667" operator="lessThan">
      <formula>0</formula>
    </cfRule>
  </conditionalFormatting>
  <conditionalFormatting sqref="AE57:AE58">
    <cfRule type="cellIs" dxfId="665" priority="666" operator="lessThan">
      <formula>0</formula>
    </cfRule>
  </conditionalFormatting>
  <conditionalFormatting sqref="AF39">
    <cfRule type="cellIs" dxfId="664" priority="665" operator="greaterThan">
      <formula>0</formula>
    </cfRule>
  </conditionalFormatting>
  <conditionalFormatting sqref="AF40">
    <cfRule type="cellIs" dxfId="663" priority="664" operator="greaterThan">
      <formula>0</formula>
    </cfRule>
  </conditionalFormatting>
  <conditionalFormatting sqref="AF23:AF24">
    <cfRule type="cellIs" dxfId="662" priority="663" operator="lessThan">
      <formula>0</formula>
    </cfRule>
  </conditionalFormatting>
  <conditionalFormatting sqref="AF29:AF30">
    <cfRule type="cellIs" dxfId="661" priority="662" operator="lessThan">
      <formula>0</formula>
    </cfRule>
  </conditionalFormatting>
  <conditionalFormatting sqref="AF45:AF47">
    <cfRule type="cellIs" dxfId="660" priority="661" operator="lessThan">
      <formula>0</formula>
    </cfRule>
  </conditionalFormatting>
  <conditionalFormatting sqref="AF51:AF53">
    <cfRule type="cellIs" dxfId="659" priority="660" operator="lessThan">
      <formula>0</formula>
    </cfRule>
  </conditionalFormatting>
  <conditionalFormatting sqref="AF57:AF58">
    <cfRule type="cellIs" dxfId="658" priority="659" operator="lessThan">
      <formula>0</formula>
    </cfRule>
  </conditionalFormatting>
  <conditionalFormatting sqref="AG39">
    <cfRule type="cellIs" dxfId="657" priority="658" operator="greaterThan">
      <formula>0</formula>
    </cfRule>
  </conditionalFormatting>
  <conditionalFormatting sqref="AG40">
    <cfRule type="cellIs" dxfId="656" priority="657" operator="greaterThan">
      <formula>0</formula>
    </cfRule>
  </conditionalFormatting>
  <conditionalFormatting sqref="AG23:AG24">
    <cfRule type="cellIs" dxfId="655" priority="656" operator="lessThan">
      <formula>0</formula>
    </cfRule>
  </conditionalFormatting>
  <conditionalFormatting sqref="AG29:AG30">
    <cfRule type="cellIs" dxfId="654" priority="655" operator="lessThan">
      <formula>0</formula>
    </cfRule>
  </conditionalFormatting>
  <conditionalFormatting sqref="AG45:AG47">
    <cfRule type="cellIs" dxfId="653" priority="654" operator="lessThan">
      <formula>0</formula>
    </cfRule>
  </conditionalFormatting>
  <conditionalFormatting sqref="AG51:AG53">
    <cfRule type="cellIs" dxfId="652" priority="653" operator="lessThan">
      <formula>0</formula>
    </cfRule>
  </conditionalFormatting>
  <conditionalFormatting sqref="AG57:AG58">
    <cfRule type="cellIs" dxfId="651" priority="652" operator="lessThan">
      <formula>0</formula>
    </cfRule>
  </conditionalFormatting>
  <conditionalFormatting sqref="AH39">
    <cfRule type="cellIs" dxfId="650" priority="651" operator="greaterThan">
      <formula>0</formula>
    </cfRule>
  </conditionalFormatting>
  <conditionalFormatting sqref="AH40">
    <cfRule type="cellIs" dxfId="649" priority="650" operator="greaterThan">
      <formula>0</formula>
    </cfRule>
  </conditionalFormatting>
  <conditionalFormatting sqref="AH23:AH24">
    <cfRule type="cellIs" dxfId="648" priority="649" operator="lessThan">
      <formula>0</formula>
    </cfRule>
  </conditionalFormatting>
  <conditionalFormatting sqref="AH29:AH30">
    <cfRule type="cellIs" dxfId="647" priority="648" operator="lessThan">
      <formula>0</formula>
    </cfRule>
  </conditionalFormatting>
  <conditionalFormatting sqref="AH45:AH47">
    <cfRule type="cellIs" dxfId="646" priority="647" operator="lessThan">
      <formula>0</formula>
    </cfRule>
  </conditionalFormatting>
  <conditionalFormatting sqref="AH51:AH53">
    <cfRule type="cellIs" dxfId="645" priority="646" operator="lessThan">
      <formula>0</formula>
    </cfRule>
  </conditionalFormatting>
  <conditionalFormatting sqref="AH57:AH58">
    <cfRule type="cellIs" dxfId="644" priority="645" operator="lessThan">
      <formula>0</formula>
    </cfRule>
  </conditionalFormatting>
  <conditionalFormatting sqref="AI39">
    <cfRule type="cellIs" dxfId="643" priority="644" operator="greaterThan">
      <formula>0</formula>
    </cfRule>
  </conditionalFormatting>
  <conditionalFormatting sqref="AI40">
    <cfRule type="cellIs" dxfId="642" priority="643" operator="greaterThan">
      <formula>0</formula>
    </cfRule>
  </conditionalFormatting>
  <conditionalFormatting sqref="AI23:AI24">
    <cfRule type="cellIs" dxfId="641" priority="642" operator="lessThan">
      <formula>0</formula>
    </cfRule>
  </conditionalFormatting>
  <conditionalFormatting sqref="AI29:AI30">
    <cfRule type="cellIs" dxfId="640" priority="641" operator="lessThan">
      <formula>0</formula>
    </cfRule>
  </conditionalFormatting>
  <conditionalFormatting sqref="AI45:AI47">
    <cfRule type="cellIs" dxfId="639" priority="640" operator="lessThan">
      <formula>0</formula>
    </cfRule>
  </conditionalFormatting>
  <conditionalFormatting sqref="AI51:AI53">
    <cfRule type="cellIs" dxfId="638" priority="639" operator="lessThan">
      <formula>0</formula>
    </cfRule>
  </conditionalFormatting>
  <conditionalFormatting sqref="AI57:AI58">
    <cfRule type="cellIs" dxfId="637" priority="638" operator="lessThan">
      <formula>0</formula>
    </cfRule>
  </conditionalFormatting>
  <conditionalFormatting sqref="AJ39">
    <cfRule type="cellIs" dxfId="636" priority="637" operator="greaterThan">
      <formula>0</formula>
    </cfRule>
  </conditionalFormatting>
  <conditionalFormatting sqref="AJ40">
    <cfRule type="cellIs" dxfId="635" priority="636" operator="greaterThan">
      <formula>0</formula>
    </cfRule>
  </conditionalFormatting>
  <conditionalFormatting sqref="AJ23:AJ24">
    <cfRule type="cellIs" dxfId="634" priority="635" operator="lessThan">
      <formula>0</formula>
    </cfRule>
  </conditionalFormatting>
  <conditionalFormatting sqref="AJ29:AJ30">
    <cfRule type="cellIs" dxfId="633" priority="634" operator="lessThan">
      <formula>0</formula>
    </cfRule>
  </conditionalFormatting>
  <conditionalFormatting sqref="AJ45:AJ47">
    <cfRule type="cellIs" dxfId="632" priority="633" operator="lessThan">
      <formula>0</formula>
    </cfRule>
  </conditionalFormatting>
  <conditionalFormatting sqref="AJ51:AJ53">
    <cfRule type="cellIs" dxfId="631" priority="632" operator="lessThan">
      <formula>0</formula>
    </cfRule>
  </conditionalFormatting>
  <conditionalFormatting sqref="AJ57:AJ58">
    <cfRule type="cellIs" dxfId="630" priority="631" operator="lessThan">
      <formula>0</formula>
    </cfRule>
  </conditionalFormatting>
  <conditionalFormatting sqref="AK39">
    <cfRule type="cellIs" dxfId="629" priority="630" operator="greaterThan">
      <formula>0</formula>
    </cfRule>
  </conditionalFormatting>
  <conditionalFormatting sqref="AK40">
    <cfRule type="cellIs" dxfId="628" priority="629" operator="greaterThan">
      <formula>0</formula>
    </cfRule>
  </conditionalFormatting>
  <conditionalFormatting sqref="AK23:AK24">
    <cfRule type="cellIs" dxfId="627" priority="628" operator="lessThan">
      <formula>0</formula>
    </cfRule>
  </conditionalFormatting>
  <conditionalFormatting sqref="AK29:AK30">
    <cfRule type="cellIs" dxfId="626" priority="627" operator="lessThan">
      <formula>0</formula>
    </cfRule>
  </conditionalFormatting>
  <conditionalFormatting sqref="AK45:AK47">
    <cfRule type="cellIs" dxfId="625" priority="626" operator="lessThan">
      <formula>0</formula>
    </cfRule>
  </conditionalFormatting>
  <conditionalFormatting sqref="AK51:AK53">
    <cfRule type="cellIs" dxfId="624" priority="625" operator="lessThan">
      <formula>0</formula>
    </cfRule>
  </conditionalFormatting>
  <conditionalFormatting sqref="AK57:AK58">
    <cfRule type="cellIs" dxfId="623" priority="624" operator="lessThan">
      <formula>0</formula>
    </cfRule>
  </conditionalFormatting>
  <conditionalFormatting sqref="AL39">
    <cfRule type="cellIs" dxfId="622" priority="623" operator="greaterThan">
      <formula>0</formula>
    </cfRule>
  </conditionalFormatting>
  <conditionalFormatting sqref="AL40">
    <cfRule type="cellIs" dxfId="621" priority="622" operator="greaterThan">
      <formula>0</formula>
    </cfRule>
  </conditionalFormatting>
  <conditionalFormatting sqref="AL23:AL24">
    <cfRule type="cellIs" dxfId="620" priority="621" operator="lessThan">
      <formula>0</formula>
    </cfRule>
  </conditionalFormatting>
  <conditionalFormatting sqref="AL29:AL30">
    <cfRule type="cellIs" dxfId="619" priority="620" operator="lessThan">
      <formula>0</formula>
    </cfRule>
  </conditionalFormatting>
  <conditionalFormatting sqref="AL45:AL47">
    <cfRule type="cellIs" dxfId="618" priority="619" operator="lessThan">
      <formula>0</formula>
    </cfRule>
  </conditionalFormatting>
  <conditionalFormatting sqref="AL51:AL53">
    <cfRule type="cellIs" dxfId="617" priority="618" operator="lessThan">
      <formula>0</formula>
    </cfRule>
  </conditionalFormatting>
  <conditionalFormatting sqref="AL57:AL58">
    <cfRule type="cellIs" dxfId="616" priority="617" operator="lessThan">
      <formula>0</formula>
    </cfRule>
  </conditionalFormatting>
  <conditionalFormatting sqref="AM39">
    <cfRule type="cellIs" dxfId="615" priority="616" operator="greaterThan">
      <formula>0</formula>
    </cfRule>
  </conditionalFormatting>
  <conditionalFormatting sqref="AM40">
    <cfRule type="cellIs" dxfId="614" priority="615" operator="greaterThan">
      <formula>0</formula>
    </cfRule>
  </conditionalFormatting>
  <conditionalFormatting sqref="AM23:AM24">
    <cfRule type="cellIs" dxfId="613" priority="614" operator="lessThan">
      <formula>0</formula>
    </cfRule>
  </conditionalFormatting>
  <conditionalFormatting sqref="AM29:AM30">
    <cfRule type="cellIs" dxfId="612" priority="613" operator="lessThan">
      <formula>0</formula>
    </cfRule>
  </conditionalFormatting>
  <conditionalFormatting sqref="AM45:AM47">
    <cfRule type="cellIs" dxfId="611" priority="612" operator="lessThan">
      <formula>0</formula>
    </cfRule>
  </conditionalFormatting>
  <conditionalFormatting sqref="AM51:AM53">
    <cfRule type="cellIs" dxfId="610" priority="611" operator="lessThan">
      <formula>0</formula>
    </cfRule>
  </conditionalFormatting>
  <conditionalFormatting sqref="AM57:AM58">
    <cfRule type="cellIs" dxfId="609" priority="610" operator="lessThan">
      <formula>0</formula>
    </cfRule>
  </conditionalFormatting>
  <conditionalFormatting sqref="AN39">
    <cfRule type="cellIs" dxfId="608" priority="609" operator="greaterThan">
      <formula>0</formula>
    </cfRule>
  </conditionalFormatting>
  <conditionalFormatting sqref="AN40">
    <cfRule type="cellIs" dxfId="607" priority="608" operator="greaterThan">
      <formula>0</formula>
    </cfRule>
  </conditionalFormatting>
  <conditionalFormatting sqref="AN23:AN24">
    <cfRule type="cellIs" dxfId="606" priority="607" operator="lessThan">
      <formula>0</formula>
    </cfRule>
  </conditionalFormatting>
  <conditionalFormatting sqref="AN29:AN30">
    <cfRule type="cellIs" dxfId="605" priority="606" operator="lessThan">
      <formula>0</formula>
    </cfRule>
  </conditionalFormatting>
  <conditionalFormatting sqref="AN45:AN47">
    <cfRule type="cellIs" dxfId="604" priority="605" operator="lessThan">
      <formula>0</formula>
    </cfRule>
  </conditionalFormatting>
  <conditionalFormatting sqref="AN51:AN53">
    <cfRule type="cellIs" dxfId="603" priority="604" operator="lessThan">
      <formula>0</formula>
    </cfRule>
  </conditionalFormatting>
  <conditionalFormatting sqref="AN57:AN58">
    <cfRule type="cellIs" dxfId="602" priority="603" operator="lessThan">
      <formula>0</formula>
    </cfRule>
  </conditionalFormatting>
  <conditionalFormatting sqref="AO39">
    <cfRule type="cellIs" dxfId="601" priority="602" operator="greaterThan">
      <formula>0</formula>
    </cfRule>
  </conditionalFormatting>
  <conditionalFormatting sqref="AO40">
    <cfRule type="cellIs" dxfId="600" priority="601" operator="greaterThan">
      <formula>0</formula>
    </cfRule>
  </conditionalFormatting>
  <conditionalFormatting sqref="AO23:AO24">
    <cfRule type="cellIs" dxfId="599" priority="600" operator="lessThan">
      <formula>0</formula>
    </cfRule>
  </conditionalFormatting>
  <conditionalFormatting sqref="AO29:AO30">
    <cfRule type="cellIs" dxfId="598" priority="599" operator="lessThan">
      <formula>0</formula>
    </cfRule>
  </conditionalFormatting>
  <conditionalFormatting sqref="AO45:AO47">
    <cfRule type="cellIs" dxfId="597" priority="598" operator="lessThan">
      <formula>0</formula>
    </cfRule>
  </conditionalFormatting>
  <conditionalFormatting sqref="AO51:AO53">
    <cfRule type="cellIs" dxfId="596" priority="597" operator="lessThan">
      <formula>0</formula>
    </cfRule>
  </conditionalFormatting>
  <conditionalFormatting sqref="AO57:AO58">
    <cfRule type="cellIs" dxfId="595" priority="596" operator="lessThan">
      <formula>0</formula>
    </cfRule>
  </conditionalFormatting>
  <conditionalFormatting sqref="AP39">
    <cfRule type="cellIs" dxfId="594" priority="595" operator="greaterThan">
      <formula>0</formula>
    </cfRule>
  </conditionalFormatting>
  <conditionalFormatting sqref="AP40">
    <cfRule type="cellIs" dxfId="593" priority="594" operator="greaterThan">
      <formula>0</formula>
    </cfRule>
  </conditionalFormatting>
  <conditionalFormatting sqref="AP23:AP24">
    <cfRule type="cellIs" dxfId="592" priority="593" operator="lessThan">
      <formula>0</formula>
    </cfRule>
  </conditionalFormatting>
  <conditionalFormatting sqref="AP29:AP30">
    <cfRule type="cellIs" dxfId="591" priority="592" operator="lessThan">
      <formula>0</formula>
    </cfRule>
  </conditionalFormatting>
  <conditionalFormatting sqref="AP45:AP47">
    <cfRule type="cellIs" dxfId="590" priority="591" operator="lessThan">
      <formula>0</formula>
    </cfRule>
  </conditionalFormatting>
  <conditionalFormatting sqref="AP51:AP53">
    <cfRule type="cellIs" dxfId="589" priority="590" operator="lessThan">
      <formula>0</formula>
    </cfRule>
  </conditionalFormatting>
  <conditionalFormatting sqref="AP57:AP58">
    <cfRule type="cellIs" dxfId="588" priority="589" operator="lessThan">
      <formula>0</formula>
    </cfRule>
  </conditionalFormatting>
  <conditionalFormatting sqref="AQ39">
    <cfRule type="cellIs" dxfId="587" priority="588" operator="greaterThan">
      <formula>0</formula>
    </cfRule>
  </conditionalFormatting>
  <conditionalFormatting sqref="AQ40">
    <cfRule type="cellIs" dxfId="586" priority="587" operator="greaterThan">
      <formula>0</formula>
    </cfRule>
  </conditionalFormatting>
  <conditionalFormatting sqref="AQ23:AQ24">
    <cfRule type="cellIs" dxfId="585" priority="586" operator="lessThan">
      <formula>0</formula>
    </cfRule>
  </conditionalFormatting>
  <conditionalFormatting sqref="AQ29:AQ30">
    <cfRule type="cellIs" dxfId="584" priority="585" operator="lessThan">
      <formula>0</formula>
    </cfRule>
  </conditionalFormatting>
  <conditionalFormatting sqref="AQ45:AQ47">
    <cfRule type="cellIs" dxfId="583" priority="584" operator="lessThan">
      <formula>0</formula>
    </cfRule>
  </conditionalFormatting>
  <conditionalFormatting sqref="AQ51:AQ53">
    <cfRule type="cellIs" dxfId="582" priority="583" operator="lessThan">
      <formula>0</formula>
    </cfRule>
  </conditionalFormatting>
  <conditionalFormatting sqref="AQ57:AQ58">
    <cfRule type="cellIs" dxfId="581" priority="582" operator="lessThan">
      <formula>0</formula>
    </cfRule>
  </conditionalFormatting>
  <conditionalFormatting sqref="AR39">
    <cfRule type="cellIs" dxfId="580" priority="581" operator="greaterThan">
      <formula>0</formula>
    </cfRule>
  </conditionalFormatting>
  <conditionalFormatting sqref="AR40">
    <cfRule type="cellIs" dxfId="579" priority="580" operator="greaterThan">
      <formula>0</formula>
    </cfRule>
  </conditionalFormatting>
  <conditionalFormatting sqref="AR23:AR24">
    <cfRule type="cellIs" dxfId="578" priority="579" operator="lessThan">
      <formula>0</formula>
    </cfRule>
  </conditionalFormatting>
  <conditionalFormatting sqref="AR29:AR30">
    <cfRule type="cellIs" dxfId="577" priority="578" operator="lessThan">
      <formula>0</formula>
    </cfRule>
  </conditionalFormatting>
  <conditionalFormatting sqref="AR45:AR47">
    <cfRule type="cellIs" dxfId="576" priority="577" operator="lessThan">
      <formula>0</formula>
    </cfRule>
  </conditionalFormatting>
  <conditionalFormatting sqref="AR51:AR53">
    <cfRule type="cellIs" dxfId="575" priority="576" operator="lessThan">
      <formula>0</formula>
    </cfRule>
  </conditionalFormatting>
  <conditionalFormatting sqref="AR57:AR58">
    <cfRule type="cellIs" dxfId="574" priority="575" operator="lessThan">
      <formula>0</formula>
    </cfRule>
  </conditionalFormatting>
  <conditionalFormatting sqref="AS39">
    <cfRule type="cellIs" dxfId="573" priority="574" operator="greaterThan">
      <formula>0</formula>
    </cfRule>
  </conditionalFormatting>
  <conditionalFormatting sqref="AS40">
    <cfRule type="cellIs" dxfId="572" priority="573" operator="greaterThan">
      <formula>0</formula>
    </cfRule>
  </conditionalFormatting>
  <conditionalFormatting sqref="AS23:AS24">
    <cfRule type="cellIs" dxfId="571" priority="572" operator="lessThan">
      <formula>0</formula>
    </cfRule>
  </conditionalFormatting>
  <conditionalFormatting sqref="AS29:AS30">
    <cfRule type="cellIs" dxfId="570" priority="571" operator="lessThan">
      <formula>0</formula>
    </cfRule>
  </conditionalFormatting>
  <conditionalFormatting sqref="AS45:AS47">
    <cfRule type="cellIs" dxfId="569" priority="570" operator="lessThan">
      <formula>0</formula>
    </cfRule>
  </conditionalFormatting>
  <conditionalFormatting sqref="AS51:AS53">
    <cfRule type="cellIs" dxfId="568" priority="569" operator="lessThan">
      <formula>0</formula>
    </cfRule>
  </conditionalFormatting>
  <conditionalFormatting sqref="AS57:AS58">
    <cfRule type="cellIs" dxfId="567" priority="568" operator="lessThan">
      <formula>0</formula>
    </cfRule>
  </conditionalFormatting>
  <conditionalFormatting sqref="AT39">
    <cfRule type="cellIs" dxfId="566" priority="567" operator="greaterThan">
      <formula>0</formula>
    </cfRule>
  </conditionalFormatting>
  <conditionalFormatting sqref="AT40">
    <cfRule type="cellIs" dxfId="565" priority="566" operator="greaterThan">
      <formula>0</formula>
    </cfRule>
  </conditionalFormatting>
  <conditionalFormatting sqref="AT23:AT24">
    <cfRule type="cellIs" dxfId="564" priority="565" operator="lessThan">
      <formula>0</formula>
    </cfRule>
  </conditionalFormatting>
  <conditionalFormatting sqref="AT29:AT30">
    <cfRule type="cellIs" dxfId="563" priority="564" operator="lessThan">
      <formula>0</formula>
    </cfRule>
  </conditionalFormatting>
  <conditionalFormatting sqref="AT45:AT47">
    <cfRule type="cellIs" dxfId="562" priority="563" operator="lessThan">
      <formula>0</formula>
    </cfRule>
  </conditionalFormatting>
  <conditionalFormatting sqref="AT51:AT53">
    <cfRule type="cellIs" dxfId="561" priority="562" operator="lessThan">
      <formula>0</formula>
    </cfRule>
  </conditionalFormatting>
  <conditionalFormatting sqref="AT57:AT58">
    <cfRule type="cellIs" dxfId="560" priority="561" operator="lessThan">
      <formula>0</formula>
    </cfRule>
  </conditionalFormatting>
  <conditionalFormatting sqref="AU39">
    <cfRule type="cellIs" dxfId="559" priority="560" operator="greaterThan">
      <formula>0</formula>
    </cfRule>
  </conditionalFormatting>
  <conditionalFormatting sqref="AU40">
    <cfRule type="cellIs" dxfId="558" priority="559" operator="greaterThan">
      <formula>0</formula>
    </cfRule>
  </conditionalFormatting>
  <conditionalFormatting sqref="AU23:AU24">
    <cfRule type="cellIs" dxfId="557" priority="558" operator="lessThan">
      <formula>0</formula>
    </cfRule>
  </conditionalFormatting>
  <conditionalFormatting sqref="AU29:AU30">
    <cfRule type="cellIs" dxfId="556" priority="557" operator="lessThan">
      <formula>0</formula>
    </cfRule>
  </conditionalFormatting>
  <conditionalFormatting sqref="AU45:AU47">
    <cfRule type="cellIs" dxfId="555" priority="556" operator="lessThan">
      <formula>0</formula>
    </cfRule>
  </conditionalFormatting>
  <conditionalFormatting sqref="AU51:AU53">
    <cfRule type="cellIs" dxfId="554" priority="555" operator="lessThan">
      <formula>0</formula>
    </cfRule>
  </conditionalFormatting>
  <conditionalFormatting sqref="AU57:AU58">
    <cfRule type="cellIs" dxfId="553" priority="554" operator="lessThan">
      <formula>0</formula>
    </cfRule>
  </conditionalFormatting>
  <conditionalFormatting sqref="AV39">
    <cfRule type="cellIs" dxfId="552" priority="553" operator="greaterThan">
      <formula>0</formula>
    </cfRule>
  </conditionalFormatting>
  <conditionalFormatting sqref="AV40">
    <cfRule type="cellIs" dxfId="551" priority="552" operator="greaterThan">
      <formula>0</formula>
    </cfRule>
  </conditionalFormatting>
  <conditionalFormatting sqref="AV23:AV24">
    <cfRule type="cellIs" dxfId="550" priority="551" operator="lessThan">
      <formula>0</formula>
    </cfRule>
  </conditionalFormatting>
  <conditionalFormatting sqref="AV29:AV30">
    <cfRule type="cellIs" dxfId="549" priority="550" operator="lessThan">
      <formula>0</formula>
    </cfRule>
  </conditionalFormatting>
  <conditionalFormatting sqref="AV45:AV47">
    <cfRule type="cellIs" dxfId="548" priority="549" operator="lessThan">
      <formula>0</formula>
    </cfRule>
  </conditionalFormatting>
  <conditionalFormatting sqref="AV51:AV53">
    <cfRule type="cellIs" dxfId="547" priority="548" operator="lessThan">
      <formula>0</formula>
    </cfRule>
  </conditionalFormatting>
  <conditionalFormatting sqref="AV57:AV58">
    <cfRule type="cellIs" dxfId="546" priority="547" operator="lessThan">
      <formula>0</formula>
    </cfRule>
  </conditionalFormatting>
  <conditionalFormatting sqref="AW39">
    <cfRule type="cellIs" dxfId="545" priority="546" operator="greaterThan">
      <formula>0</formula>
    </cfRule>
  </conditionalFormatting>
  <conditionalFormatting sqref="AW40">
    <cfRule type="cellIs" dxfId="544" priority="545" operator="greaterThan">
      <formula>0</formula>
    </cfRule>
  </conditionalFormatting>
  <conditionalFormatting sqref="AW23:AW24">
    <cfRule type="cellIs" dxfId="543" priority="544" operator="lessThan">
      <formula>0</formula>
    </cfRule>
  </conditionalFormatting>
  <conditionalFormatting sqref="AW29:AW30">
    <cfRule type="cellIs" dxfId="542" priority="543" operator="lessThan">
      <formula>0</formula>
    </cfRule>
  </conditionalFormatting>
  <conditionalFormatting sqref="AW45:AW47">
    <cfRule type="cellIs" dxfId="541" priority="542" operator="lessThan">
      <formula>0</formula>
    </cfRule>
  </conditionalFormatting>
  <conditionalFormatting sqref="AW51:AW53">
    <cfRule type="cellIs" dxfId="540" priority="541" operator="lessThan">
      <formula>0</formula>
    </cfRule>
  </conditionalFormatting>
  <conditionalFormatting sqref="AW57:AW58">
    <cfRule type="cellIs" dxfId="539" priority="540" operator="lessThan">
      <formula>0</formula>
    </cfRule>
  </conditionalFormatting>
  <conditionalFormatting sqref="AX39">
    <cfRule type="cellIs" dxfId="538" priority="539" operator="greaterThan">
      <formula>0</formula>
    </cfRule>
  </conditionalFormatting>
  <conditionalFormatting sqref="AX40">
    <cfRule type="cellIs" dxfId="537" priority="538" operator="greaterThan">
      <formula>0</formula>
    </cfRule>
  </conditionalFormatting>
  <conditionalFormatting sqref="AX23:AX24">
    <cfRule type="cellIs" dxfId="536" priority="537" operator="lessThan">
      <formula>0</formula>
    </cfRule>
  </conditionalFormatting>
  <conditionalFormatting sqref="AX29:AX30">
    <cfRule type="cellIs" dxfId="535" priority="536" operator="lessThan">
      <formula>0</formula>
    </cfRule>
  </conditionalFormatting>
  <conditionalFormatting sqref="AX45:AX47">
    <cfRule type="cellIs" dxfId="534" priority="535" operator="lessThan">
      <formula>0</formula>
    </cfRule>
  </conditionalFormatting>
  <conditionalFormatting sqref="AX51:AX53">
    <cfRule type="cellIs" dxfId="533" priority="534" operator="lessThan">
      <formula>0</formula>
    </cfRule>
  </conditionalFormatting>
  <conditionalFormatting sqref="AX57:AX58">
    <cfRule type="cellIs" dxfId="532" priority="533" operator="lessThan">
      <formula>0</formula>
    </cfRule>
  </conditionalFormatting>
  <conditionalFormatting sqref="AY39">
    <cfRule type="cellIs" dxfId="531" priority="532" operator="greaterThan">
      <formula>0</formula>
    </cfRule>
  </conditionalFormatting>
  <conditionalFormatting sqref="AY40">
    <cfRule type="cellIs" dxfId="530" priority="531" operator="greaterThan">
      <formula>0</formula>
    </cfRule>
  </conditionalFormatting>
  <conditionalFormatting sqref="AY23:AY24">
    <cfRule type="cellIs" dxfId="529" priority="530" operator="lessThan">
      <formula>0</formula>
    </cfRule>
  </conditionalFormatting>
  <conditionalFormatting sqref="AY29:AY30">
    <cfRule type="cellIs" dxfId="528" priority="529" operator="lessThan">
      <formula>0</formula>
    </cfRule>
  </conditionalFormatting>
  <conditionalFormatting sqref="AY45:AY47">
    <cfRule type="cellIs" dxfId="527" priority="528" operator="lessThan">
      <formula>0</formula>
    </cfRule>
  </conditionalFormatting>
  <conditionalFormatting sqref="AY51:AY53">
    <cfRule type="cellIs" dxfId="526" priority="527" operator="lessThan">
      <formula>0</formula>
    </cfRule>
  </conditionalFormatting>
  <conditionalFormatting sqref="AY57:AY58">
    <cfRule type="cellIs" dxfId="525" priority="526" operator="lessThan">
      <formula>0</formula>
    </cfRule>
  </conditionalFormatting>
  <conditionalFormatting sqref="AZ39">
    <cfRule type="cellIs" dxfId="524" priority="525" operator="greaterThan">
      <formula>0</formula>
    </cfRule>
  </conditionalFormatting>
  <conditionalFormatting sqref="AZ40">
    <cfRule type="cellIs" dxfId="523" priority="524" operator="greaterThan">
      <formula>0</formula>
    </cfRule>
  </conditionalFormatting>
  <conditionalFormatting sqref="AZ23:AZ24">
    <cfRule type="cellIs" dxfId="522" priority="523" operator="lessThan">
      <formula>0</formula>
    </cfRule>
  </conditionalFormatting>
  <conditionalFormatting sqref="AZ29:AZ30">
    <cfRule type="cellIs" dxfId="521" priority="522" operator="lessThan">
      <formula>0</formula>
    </cfRule>
  </conditionalFormatting>
  <conditionalFormatting sqref="AZ45:AZ47">
    <cfRule type="cellIs" dxfId="520" priority="521" operator="lessThan">
      <formula>0</formula>
    </cfRule>
  </conditionalFormatting>
  <conditionalFormatting sqref="AZ51:AZ53">
    <cfRule type="cellIs" dxfId="519" priority="520" operator="lessThan">
      <formula>0</formula>
    </cfRule>
  </conditionalFormatting>
  <conditionalFormatting sqref="AZ57:AZ58">
    <cfRule type="cellIs" dxfId="518" priority="519" operator="lessThan">
      <formula>0</formula>
    </cfRule>
  </conditionalFormatting>
  <conditionalFormatting sqref="BA39">
    <cfRule type="cellIs" dxfId="517" priority="518" operator="greaterThan">
      <formula>0</formula>
    </cfRule>
  </conditionalFormatting>
  <conditionalFormatting sqref="BA40">
    <cfRule type="cellIs" dxfId="516" priority="517" operator="greaterThan">
      <formula>0</formula>
    </cfRule>
  </conditionalFormatting>
  <conditionalFormatting sqref="BA23:BA24">
    <cfRule type="cellIs" dxfId="515" priority="516" operator="lessThan">
      <formula>0</formula>
    </cfRule>
  </conditionalFormatting>
  <conditionalFormatting sqref="BA29:BA30">
    <cfRule type="cellIs" dxfId="514" priority="515" operator="lessThan">
      <formula>0</formula>
    </cfRule>
  </conditionalFormatting>
  <conditionalFormatting sqref="BA45:BA47">
    <cfRule type="cellIs" dxfId="513" priority="514" operator="lessThan">
      <formula>0</formula>
    </cfRule>
  </conditionalFormatting>
  <conditionalFormatting sqref="BA51:BA53">
    <cfRule type="cellIs" dxfId="512" priority="513" operator="lessThan">
      <formula>0</formula>
    </cfRule>
  </conditionalFormatting>
  <conditionalFormatting sqref="BA57:BA58">
    <cfRule type="cellIs" dxfId="511" priority="512" operator="lessThan">
      <formula>0</formula>
    </cfRule>
  </conditionalFormatting>
  <conditionalFormatting sqref="BB39">
    <cfRule type="cellIs" dxfId="510" priority="511" operator="greaterThan">
      <formula>0</formula>
    </cfRule>
  </conditionalFormatting>
  <conditionalFormatting sqref="BB40">
    <cfRule type="cellIs" dxfId="509" priority="510" operator="greaterThan">
      <formula>0</formula>
    </cfRule>
  </conditionalFormatting>
  <conditionalFormatting sqref="BB23:BB24">
    <cfRule type="cellIs" dxfId="508" priority="509" operator="lessThan">
      <formula>0</formula>
    </cfRule>
  </conditionalFormatting>
  <conditionalFormatting sqref="BB29:BB30">
    <cfRule type="cellIs" dxfId="507" priority="508" operator="lessThan">
      <formula>0</formula>
    </cfRule>
  </conditionalFormatting>
  <conditionalFormatting sqref="BB45:BB47">
    <cfRule type="cellIs" dxfId="506" priority="507" operator="lessThan">
      <formula>0</formula>
    </cfRule>
  </conditionalFormatting>
  <conditionalFormatting sqref="BB51:BB53">
    <cfRule type="cellIs" dxfId="505" priority="506" operator="lessThan">
      <formula>0</formula>
    </cfRule>
  </conditionalFormatting>
  <conditionalFormatting sqref="BB57:BB58">
    <cfRule type="cellIs" dxfId="504" priority="505" operator="lessThan">
      <formula>0</formula>
    </cfRule>
  </conditionalFormatting>
  <conditionalFormatting sqref="BC39">
    <cfRule type="cellIs" dxfId="503" priority="504" operator="greaterThan">
      <formula>0</formula>
    </cfRule>
  </conditionalFormatting>
  <conditionalFormatting sqref="BC40">
    <cfRule type="cellIs" dxfId="502" priority="503" operator="greaterThan">
      <formula>0</formula>
    </cfRule>
  </conditionalFormatting>
  <conditionalFormatting sqref="BC23:BC24">
    <cfRule type="cellIs" dxfId="501" priority="502" operator="lessThan">
      <formula>0</formula>
    </cfRule>
  </conditionalFormatting>
  <conditionalFormatting sqref="BC29:BC30">
    <cfRule type="cellIs" dxfId="500" priority="501" operator="lessThan">
      <formula>0</formula>
    </cfRule>
  </conditionalFormatting>
  <conditionalFormatting sqref="BC45:BC47">
    <cfRule type="cellIs" dxfId="499" priority="500" operator="lessThan">
      <formula>0</formula>
    </cfRule>
  </conditionalFormatting>
  <conditionalFormatting sqref="BC51:BC53">
    <cfRule type="cellIs" dxfId="498" priority="499" operator="lessThan">
      <formula>0</formula>
    </cfRule>
  </conditionalFormatting>
  <conditionalFormatting sqref="BC57:BC58">
    <cfRule type="cellIs" dxfId="497" priority="498" operator="lessThan">
      <formula>0</formula>
    </cfRule>
  </conditionalFormatting>
  <conditionalFormatting sqref="BD39">
    <cfRule type="cellIs" dxfId="496" priority="497" operator="greaterThan">
      <formula>0</formula>
    </cfRule>
  </conditionalFormatting>
  <conditionalFormatting sqref="BD40">
    <cfRule type="cellIs" dxfId="495" priority="496" operator="greaterThan">
      <formula>0</formula>
    </cfRule>
  </conditionalFormatting>
  <conditionalFormatting sqref="BD23:BD24">
    <cfRule type="cellIs" dxfId="494" priority="495" operator="lessThan">
      <formula>0</formula>
    </cfRule>
  </conditionalFormatting>
  <conditionalFormatting sqref="BD29:BD30">
    <cfRule type="cellIs" dxfId="493" priority="494" operator="lessThan">
      <formula>0</formula>
    </cfRule>
  </conditionalFormatting>
  <conditionalFormatting sqref="BD45:BD47">
    <cfRule type="cellIs" dxfId="492" priority="493" operator="lessThan">
      <formula>0</formula>
    </cfRule>
  </conditionalFormatting>
  <conditionalFormatting sqref="BD51:BD53">
    <cfRule type="cellIs" dxfId="491" priority="492" operator="lessThan">
      <formula>0</formula>
    </cfRule>
  </conditionalFormatting>
  <conditionalFormatting sqref="BD57:BD58">
    <cfRule type="cellIs" dxfId="490" priority="491" operator="lessThan">
      <formula>0</formula>
    </cfRule>
  </conditionalFormatting>
  <conditionalFormatting sqref="BE39">
    <cfRule type="cellIs" dxfId="489" priority="490" operator="greaterThan">
      <formula>0</formula>
    </cfRule>
  </conditionalFormatting>
  <conditionalFormatting sqref="BE40">
    <cfRule type="cellIs" dxfId="488" priority="489" operator="greaterThan">
      <formula>0</formula>
    </cfRule>
  </conditionalFormatting>
  <conditionalFormatting sqref="BE23:BE24">
    <cfRule type="cellIs" dxfId="487" priority="488" operator="lessThan">
      <formula>0</formula>
    </cfRule>
  </conditionalFormatting>
  <conditionalFormatting sqref="BE29:BE30">
    <cfRule type="cellIs" dxfId="486" priority="487" operator="lessThan">
      <formula>0</formula>
    </cfRule>
  </conditionalFormatting>
  <conditionalFormatting sqref="BE45:BE47">
    <cfRule type="cellIs" dxfId="485" priority="486" operator="lessThan">
      <formula>0</formula>
    </cfRule>
  </conditionalFormatting>
  <conditionalFormatting sqref="BE51:BE53">
    <cfRule type="cellIs" dxfId="484" priority="485" operator="lessThan">
      <formula>0</formula>
    </cfRule>
  </conditionalFormatting>
  <conditionalFormatting sqref="BE57:BE58">
    <cfRule type="cellIs" dxfId="483" priority="484" operator="lessThan">
      <formula>0</formula>
    </cfRule>
  </conditionalFormatting>
  <conditionalFormatting sqref="BF39">
    <cfRule type="cellIs" dxfId="482" priority="483" operator="greaterThan">
      <formula>0</formula>
    </cfRule>
  </conditionalFormatting>
  <conditionalFormatting sqref="BF40">
    <cfRule type="cellIs" dxfId="481" priority="482" operator="greaterThan">
      <formula>0</formula>
    </cfRule>
  </conditionalFormatting>
  <conditionalFormatting sqref="BF23:BF24">
    <cfRule type="cellIs" dxfId="480" priority="481" operator="lessThan">
      <formula>0</formula>
    </cfRule>
  </conditionalFormatting>
  <conditionalFormatting sqref="BF29:BF30">
    <cfRule type="cellIs" dxfId="479" priority="480" operator="lessThan">
      <formula>0</formula>
    </cfRule>
  </conditionalFormatting>
  <conditionalFormatting sqref="BF45:BF47">
    <cfRule type="cellIs" dxfId="478" priority="479" operator="lessThan">
      <formula>0</formula>
    </cfRule>
  </conditionalFormatting>
  <conditionalFormatting sqref="BF51:BF53">
    <cfRule type="cellIs" dxfId="477" priority="478" operator="lessThan">
      <formula>0</formula>
    </cfRule>
  </conditionalFormatting>
  <conditionalFormatting sqref="BF57:BF58">
    <cfRule type="cellIs" dxfId="476" priority="477" operator="lessThan">
      <formula>0</formula>
    </cfRule>
  </conditionalFormatting>
  <conditionalFormatting sqref="BG39">
    <cfRule type="cellIs" dxfId="475" priority="476" operator="greaterThan">
      <formula>0</formula>
    </cfRule>
  </conditionalFormatting>
  <conditionalFormatting sqref="BG40">
    <cfRule type="cellIs" dxfId="474" priority="475" operator="greaterThan">
      <formula>0</formula>
    </cfRule>
  </conditionalFormatting>
  <conditionalFormatting sqref="BG23:BG24">
    <cfRule type="cellIs" dxfId="473" priority="474" operator="lessThan">
      <formula>0</formula>
    </cfRule>
  </conditionalFormatting>
  <conditionalFormatting sqref="BG29:BG30">
    <cfRule type="cellIs" dxfId="472" priority="473" operator="lessThan">
      <formula>0</formula>
    </cfRule>
  </conditionalFormatting>
  <conditionalFormatting sqref="BG45:BG47">
    <cfRule type="cellIs" dxfId="471" priority="472" operator="lessThan">
      <formula>0</formula>
    </cfRule>
  </conditionalFormatting>
  <conditionalFormatting sqref="BG51:BG53">
    <cfRule type="cellIs" dxfId="470" priority="471" operator="lessThan">
      <formula>0</formula>
    </cfRule>
  </conditionalFormatting>
  <conditionalFormatting sqref="BG57:BG58">
    <cfRule type="cellIs" dxfId="469" priority="470" operator="lessThan">
      <formula>0</formula>
    </cfRule>
  </conditionalFormatting>
  <conditionalFormatting sqref="BH39">
    <cfRule type="cellIs" dxfId="468" priority="469" operator="greaterThan">
      <formula>0</formula>
    </cfRule>
  </conditionalFormatting>
  <conditionalFormatting sqref="BH40">
    <cfRule type="cellIs" dxfId="467" priority="468" operator="greaterThan">
      <formula>0</formula>
    </cfRule>
  </conditionalFormatting>
  <conditionalFormatting sqref="BH23:BH24">
    <cfRule type="cellIs" dxfId="466" priority="467" operator="lessThan">
      <formula>0</formula>
    </cfRule>
  </conditionalFormatting>
  <conditionalFormatting sqref="BH29:BH30">
    <cfRule type="cellIs" dxfId="465" priority="466" operator="lessThan">
      <formula>0</formula>
    </cfRule>
  </conditionalFormatting>
  <conditionalFormatting sqref="BH45:BH47">
    <cfRule type="cellIs" dxfId="464" priority="465" operator="lessThan">
      <formula>0</formula>
    </cfRule>
  </conditionalFormatting>
  <conditionalFormatting sqref="BH51:BH53">
    <cfRule type="cellIs" dxfId="463" priority="464" operator="lessThan">
      <formula>0</formula>
    </cfRule>
  </conditionalFormatting>
  <conditionalFormatting sqref="BH57:BH58">
    <cfRule type="cellIs" dxfId="462" priority="463" operator="lessThan">
      <formula>0</formula>
    </cfRule>
  </conditionalFormatting>
  <conditionalFormatting sqref="BI39">
    <cfRule type="cellIs" dxfId="461" priority="462" operator="greaterThan">
      <formula>0</formula>
    </cfRule>
  </conditionalFormatting>
  <conditionalFormatting sqref="BI40">
    <cfRule type="cellIs" dxfId="460" priority="461" operator="greaterThan">
      <formula>0</formula>
    </cfRule>
  </conditionalFormatting>
  <conditionalFormatting sqref="BI23:BI24">
    <cfRule type="cellIs" dxfId="459" priority="460" operator="lessThan">
      <formula>0</formula>
    </cfRule>
  </conditionalFormatting>
  <conditionalFormatting sqref="BI29:BI30">
    <cfRule type="cellIs" dxfId="458" priority="459" operator="lessThan">
      <formula>0</formula>
    </cfRule>
  </conditionalFormatting>
  <conditionalFormatting sqref="BI45:BI47">
    <cfRule type="cellIs" dxfId="457" priority="458" operator="lessThan">
      <formula>0</formula>
    </cfRule>
  </conditionalFormatting>
  <conditionalFormatting sqref="BI51:BI53">
    <cfRule type="cellIs" dxfId="456" priority="457" operator="lessThan">
      <formula>0</formula>
    </cfRule>
  </conditionalFormatting>
  <conditionalFormatting sqref="BI57:BI58">
    <cfRule type="cellIs" dxfId="455" priority="456" operator="lessThan">
      <formula>0</formula>
    </cfRule>
  </conditionalFormatting>
  <conditionalFormatting sqref="BJ39">
    <cfRule type="cellIs" dxfId="454" priority="455" operator="greaterThan">
      <formula>0</formula>
    </cfRule>
  </conditionalFormatting>
  <conditionalFormatting sqref="BJ40">
    <cfRule type="cellIs" dxfId="453" priority="454" operator="greaterThan">
      <formula>0</formula>
    </cfRule>
  </conditionalFormatting>
  <conditionalFormatting sqref="BJ23:BJ24">
    <cfRule type="cellIs" dxfId="452" priority="453" operator="lessThan">
      <formula>0</formula>
    </cfRule>
  </conditionalFormatting>
  <conditionalFormatting sqref="BJ29:BJ30">
    <cfRule type="cellIs" dxfId="451" priority="452" operator="lessThan">
      <formula>0</formula>
    </cfRule>
  </conditionalFormatting>
  <conditionalFormatting sqref="BJ45:BJ47">
    <cfRule type="cellIs" dxfId="450" priority="451" operator="lessThan">
      <formula>0</formula>
    </cfRule>
  </conditionalFormatting>
  <conditionalFormatting sqref="BJ51:BJ53">
    <cfRule type="cellIs" dxfId="449" priority="450" operator="lessThan">
      <formula>0</formula>
    </cfRule>
  </conditionalFormatting>
  <conditionalFormatting sqref="BJ57:BJ58">
    <cfRule type="cellIs" dxfId="448" priority="449" operator="lessThan">
      <formula>0</formula>
    </cfRule>
  </conditionalFormatting>
  <conditionalFormatting sqref="BK39">
    <cfRule type="cellIs" dxfId="447" priority="448" operator="greaterThan">
      <formula>0</formula>
    </cfRule>
  </conditionalFormatting>
  <conditionalFormatting sqref="BK40">
    <cfRule type="cellIs" dxfId="446" priority="447" operator="greaterThan">
      <formula>0</formula>
    </cfRule>
  </conditionalFormatting>
  <conditionalFormatting sqref="BK23:BK24">
    <cfRule type="cellIs" dxfId="445" priority="446" operator="lessThan">
      <formula>0</formula>
    </cfRule>
  </conditionalFormatting>
  <conditionalFormatting sqref="BK29:BK30">
    <cfRule type="cellIs" dxfId="444" priority="445" operator="lessThan">
      <formula>0</formula>
    </cfRule>
  </conditionalFormatting>
  <conditionalFormatting sqref="BK45:BK47">
    <cfRule type="cellIs" dxfId="443" priority="444" operator="lessThan">
      <formula>0</formula>
    </cfRule>
  </conditionalFormatting>
  <conditionalFormatting sqref="BK51:BK53">
    <cfRule type="cellIs" dxfId="442" priority="443" operator="lessThan">
      <formula>0</formula>
    </cfRule>
  </conditionalFormatting>
  <conditionalFormatting sqref="BK57:BK58">
    <cfRule type="cellIs" dxfId="441" priority="442" operator="lessThan">
      <formula>0</formula>
    </cfRule>
  </conditionalFormatting>
  <conditionalFormatting sqref="BL39">
    <cfRule type="cellIs" dxfId="440" priority="441" operator="greaterThan">
      <formula>0</formula>
    </cfRule>
  </conditionalFormatting>
  <conditionalFormatting sqref="BL40">
    <cfRule type="cellIs" dxfId="439" priority="440" operator="greaterThan">
      <formula>0</formula>
    </cfRule>
  </conditionalFormatting>
  <conditionalFormatting sqref="BL23:BL24">
    <cfRule type="cellIs" dxfId="438" priority="439" operator="lessThan">
      <formula>0</formula>
    </cfRule>
  </conditionalFormatting>
  <conditionalFormatting sqref="BL29:BL30">
    <cfRule type="cellIs" dxfId="437" priority="438" operator="lessThan">
      <formula>0</formula>
    </cfRule>
  </conditionalFormatting>
  <conditionalFormatting sqref="BL45:BL47">
    <cfRule type="cellIs" dxfId="436" priority="437" operator="lessThan">
      <formula>0</formula>
    </cfRule>
  </conditionalFormatting>
  <conditionalFormatting sqref="BL51:BL53">
    <cfRule type="cellIs" dxfId="435" priority="436" operator="lessThan">
      <formula>0</formula>
    </cfRule>
  </conditionalFormatting>
  <conditionalFormatting sqref="BL57:BL58">
    <cfRule type="cellIs" dxfId="434" priority="435" operator="lessThan">
      <formula>0</formula>
    </cfRule>
  </conditionalFormatting>
  <conditionalFormatting sqref="BM39">
    <cfRule type="cellIs" dxfId="433" priority="434" operator="greaterThan">
      <formula>0</formula>
    </cfRule>
  </conditionalFormatting>
  <conditionalFormatting sqref="BM40">
    <cfRule type="cellIs" dxfId="432" priority="433" operator="greaterThan">
      <formula>0</formula>
    </cfRule>
  </conditionalFormatting>
  <conditionalFormatting sqref="BM23:BM24">
    <cfRule type="cellIs" dxfId="431" priority="432" operator="lessThan">
      <formula>0</formula>
    </cfRule>
  </conditionalFormatting>
  <conditionalFormatting sqref="BM29:BM30">
    <cfRule type="cellIs" dxfId="430" priority="431" operator="lessThan">
      <formula>0</formula>
    </cfRule>
  </conditionalFormatting>
  <conditionalFormatting sqref="BM45:BM47">
    <cfRule type="cellIs" dxfId="429" priority="430" operator="lessThan">
      <formula>0</formula>
    </cfRule>
  </conditionalFormatting>
  <conditionalFormatting sqref="BM51:BM53">
    <cfRule type="cellIs" dxfId="428" priority="429" operator="lessThan">
      <formula>0</formula>
    </cfRule>
  </conditionalFormatting>
  <conditionalFormatting sqref="BM57:BM58">
    <cfRule type="cellIs" dxfId="427" priority="428" operator="lessThan">
      <formula>0</formula>
    </cfRule>
  </conditionalFormatting>
  <conditionalFormatting sqref="BN39">
    <cfRule type="cellIs" dxfId="426" priority="427" operator="greaterThan">
      <formula>0</formula>
    </cfRule>
  </conditionalFormatting>
  <conditionalFormatting sqref="BN40">
    <cfRule type="cellIs" dxfId="425" priority="426" operator="greaterThan">
      <formula>0</formula>
    </cfRule>
  </conditionalFormatting>
  <conditionalFormatting sqref="BN23:BN24">
    <cfRule type="cellIs" dxfId="424" priority="425" operator="lessThan">
      <formula>0</formula>
    </cfRule>
  </conditionalFormatting>
  <conditionalFormatting sqref="BN29:BN30">
    <cfRule type="cellIs" dxfId="423" priority="424" operator="lessThan">
      <formula>0</formula>
    </cfRule>
  </conditionalFormatting>
  <conditionalFormatting sqref="BN45:BN47">
    <cfRule type="cellIs" dxfId="422" priority="423" operator="lessThan">
      <formula>0</formula>
    </cfRule>
  </conditionalFormatting>
  <conditionalFormatting sqref="BN51:BN53">
    <cfRule type="cellIs" dxfId="421" priority="422" operator="lessThan">
      <formula>0</formula>
    </cfRule>
  </conditionalFormatting>
  <conditionalFormatting sqref="BN57:BN58">
    <cfRule type="cellIs" dxfId="420" priority="421" operator="lessThan">
      <formula>0</formula>
    </cfRule>
  </conditionalFormatting>
  <conditionalFormatting sqref="BO39">
    <cfRule type="cellIs" dxfId="419" priority="420" operator="greaterThan">
      <formula>0</formula>
    </cfRule>
  </conditionalFormatting>
  <conditionalFormatting sqref="BO40">
    <cfRule type="cellIs" dxfId="418" priority="419" operator="greaterThan">
      <formula>0</formula>
    </cfRule>
  </conditionalFormatting>
  <conditionalFormatting sqref="BO23:BO24">
    <cfRule type="cellIs" dxfId="417" priority="418" operator="lessThan">
      <formula>0</formula>
    </cfRule>
  </conditionalFormatting>
  <conditionalFormatting sqref="BO29:BO30">
    <cfRule type="cellIs" dxfId="416" priority="417" operator="lessThan">
      <formula>0</formula>
    </cfRule>
  </conditionalFormatting>
  <conditionalFormatting sqref="BO45:BO47">
    <cfRule type="cellIs" dxfId="415" priority="416" operator="lessThan">
      <formula>0</formula>
    </cfRule>
  </conditionalFormatting>
  <conditionalFormatting sqref="BO51:BO53">
    <cfRule type="cellIs" dxfId="414" priority="415" operator="lessThan">
      <formula>0</formula>
    </cfRule>
  </conditionalFormatting>
  <conditionalFormatting sqref="BO57:BO58">
    <cfRule type="cellIs" dxfId="413" priority="414" operator="lessThan">
      <formula>0</formula>
    </cfRule>
  </conditionalFormatting>
  <conditionalFormatting sqref="BP39">
    <cfRule type="cellIs" dxfId="412" priority="413" operator="greaterThan">
      <formula>0</formula>
    </cfRule>
  </conditionalFormatting>
  <conditionalFormatting sqref="BP40">
    <cfRule type="cellIs" dxfId="411" priority="412" operator="greaterThan">
      <formula>0</formula>
    </cfRule>
  </conditionalFormatting>
  <conditionalFormatting sqref="BP23:BP24">
    <cfRule type="cellIs" dxfId="410" priority="411" operator="lessThan">
      <formula>0</formula>
    </cfRule>
  </conditionalFormatting>
  <conditionalFormatting sqref="BP29:BP30">
    <cfRule type="cellIs" dxfId="409" priority="410" operator="lessThan">
      <formula>0</formula>
    </cfRule>
  </conditionalFormatting>
  <conditionalFormatting sqref="BP45:BP47">
    <cfRule type="cellIs" dxfId="408" priority="409" operator="lessThan">
      <formula>0</formula>
    </cfRule>
  </conditionalFormatting>
  <conditionalFormatting sqref="BP51:BP53">
    <cfRule type="cellIs" dxfId="407" priority="408" operator="lessThan">
      <formula>0</formula>
    </cfRule>
  </conditionalFormatting>
  <conditionalFormatting sqref="BP57:BP58">
    <cfRule type="cellIs" dxfId="406" priority="407" operator="lessThan">
      <formula>0</formula>
    </cfRule>
  </conditionalFormatting>
  <conditionalFormatting sqref="BQ39">
    <cfRule type="cellIs" dxfId="405" priority="406" operator="greaterThan">
      <formula>0</formula>
    </cfRule>
  </conditionalFormatting>
  <conditionalFormatting sqref="BQ40">
    <cfRule type="cellIs" dxfId="404" priority="405" operator="greaterThan">
      <formula>0</formula>
    </cfRule>
  </conditionalFormatting>
  <conditionalFormatting sqref="BQ23:BQ24">
    <cfRule type="cellIs" dxfId="403" priority="404" operator="lessThan">
      <formula>0</formula>
    </cfRule>
  </conditionalFormatting>
  <conditionalFormatting sqref="BQ29:BQ30">
    <cfRule type="cellIs" dxfId="402" priority="403" operator="lessThan">
      <formula>0</formula>
    </cfRule>
  </conditionalFormatting>
  <conditionalFormatting sqref="BQ45:BQ47">
    <cfRule type="cellIs" dxfId="401" priority="402" operator="lessThan">
      <formula>0</formula>
    </cfRule>
  </conditionalFormatting>
  <conditionalFormatting sqref="BQ51:BQ53">
    <cfRule type="cellIs" dxfId="400" priority="401" operator="lessThan">
      <formula>0</formula>
    </cfRule>
  </conditionalFormatting>
  <conditionalFormatting sqref="BQ57:BQ58">
    <cfRule type="cellIs" dxfId="399" priority="400" operator="lessThan">
      <formula>0</formula>
    </cfRule>
  </conditionalFormatting>
  <conditionalFormatting sqref="BR39">
    <cfRule type="cellIs" dxfId="398" priority="399" operator="greaterThan">
      <formula>0</formula>
    </cfRule>
  </conditionalFormatting>
  <conditionalFormatting sqref="BR40">
    <cfRule type="cellIs" dxfId="397" priority="398" operator="greaterThan">
      <formula>0</formula>
    </cfRule>
  </conditionalFormatting>
  <conditionalFormatting sqref="BR23:BR24">
    <cfRule type="cellIs" dxfId="396" priority="397" operator="lessThan">
      <formula>0</formula>
    </cfRule>
  </conditionalFormatting>
  <conditionalFormatting sqref="BR29:BR30">
    <cfRule type="cellIs" dxfId="395" priority="396" operator="lessThan">
      <formula>0</formula>
    </cfRule>
  </conditionalFormatting>
  <conditionalFormatting sqref="BR45:BR47">
    <cfRule type="cellIs" dxfId="394" priority="395" operator="lessThan">
      <formula>0</formula>
    </cfRule>
  </conditionalFormatting>
  <conditionalFormatting sqref="BR51:BR53">
    <cfRule type="cellIs" dxfId="393" priority="394" operator="lessThan">
      <formula>0</formula>
    </cfRule>
  </conditionalFormatting>
  <conditionalFormatting sqref="BR57:BR58">
    <cfRule type="cellIs" dxfId="392" priority="393" operator="lessThan">
      <formula>0</formula>
    </cfRule>
  </conditionalFormatting>
  <conditionalFormatting sqref="BS39">
    <cfRule type="cellIs" dxfId="391" priority="392" operator="greaterThan">
      <formula>0</formula>
    </cfRule>
  </conditionalFormatting>
  <conditionalFormatting sqref="BS40">
    <cfRule type="cellIs" dxfId="390" priority="391" operator="greaterThan">
      <formula>0</formula>
    </cfRule>
  </conditionalFormatting>
  <conditionalFormatting sqref="BS23:BS24">
    <cfRule type="cellIs" dxfId="389" priority="390" operator="lessThan">
      <formula>0</formula>
    </cfRule>
  </conditionalFormatting>
  <conditionalFormatting sqref="BS29:BS30">
    <cfRule type="cellIs" dxfId="388" priority="389" operator="lessThan">
      <formula>0</formula>
    </cfRule>
  </conditionalFormatting>
  <conditionalFormatting sqref="BS45:BS47">
    <cfRule type="cellIs" dxfId="387" priority="388" operator="lessThan">
      <formula>0</formula>
    </cfRule>
  </conditionalFormatting>
  <conditionalFormatting sqref="BS51:BS53">
    <cfRule type="cellIs" dxfId="386" priority="387" operator="lessThan">
      <formula>0</formula>
    </cfRule>
  </conditionalFormatting>
  <conditionalFormatting sqref="BS57:BS58">
    <cfRule type="cellIs" dxfId="385" priority="386" operator="lessThan">
      <formula>0</formula>
    </cfRule>
  </conditionalFormatting>
  <conditionalFormatting sqref="BT39">
    <cfRule type="cellIs" dxfId="384" priority="385" operator="greaterThan">
      <formula>0</formula>
    </cfRule>
  </conditionalFormatting>
  <conditionalFormatting sqref="BT40">
    <cfRule type="cellIs" dxfId="383" priority="384" operator="greaterThan">
      <formula>0</formula>
    </cfRule>
  </conditionalFormatting>
  <conditionalFormatting sqref="BT23:BT24">
    <cfRule type="cellIs" dxfId="382" priority="383" operator="lessThan">
      <formula>0</formula>
    </cfRule>
  </conditionalFormatting>
  <conditionalFormatting sqref="BT29:BT30">
    <cfRule type="cellIs" dxfId="381" priority="382" operator="lessThan">
      <formula>0</formula>
    </cfRule>
  </conditionalFormatting>
  <conditionalFormatting sqref="BT45:BT47">
    <cfRule type="cellIs" dxfId="380" priority="381" operator="lessThan">
      <formula>0</formula>
    </cfRule>
  </conditionalFormatting>
  <conditionalFormatting sqref="BT51:BT53">
    <cfRule type="cellIs" dxfId="379" priority="380" operator="lessThan">
      <formula>0</formula>
    </cfRule>
  </conditionalFormatting>
  <conditionalFormatting sqref="BT57:BT58">
    <cfRule type="cellIs" dxfId="378" priority="379" operator="lessThan">
      <formula>0</formula>
    </cfRule>
  </conditionalFormatting>
  <conditionalFormatting sqref="BU39">
    <cfRule type="cellIs" dxfId="377" priority="378" operator="greaterThan">
      <formula>0</formula>
    </cfRule>
  </conditionalFormatting>
  <conditionalFormatting sqref="BU40">
    <cfRule type="cellIs" dxfId="376" priority="377" operator="greaterThan">
      <formula>0</formula>
    </cfRule>
  </conditionalFormatting>
  <conditionalFormatting sqref="BU23:BU24">
    <cfRule type="cellIs" dxfId="375" priority="376" operator="lessThan">
      <formula>0</formula>
    </cfRule>
  </conditionalFormatting>
  <conditionalFormatting sqref="BU29:BU30">
    <cfRule type="cellIs" dxfId="374" priority="375" operator="lessThan">
      <formula>0</formula>
    </cfRule>
  </conditionalFormatting>
  <conditionalFormatting sqref="BU45:BU47">
    <cfRule type="cellIs" dxfId="373" priority="374" operator="lessThan">
      <formula>0</formula>
    </cfRule>
  </conditionalFormatting>
  <conditionalFormatting sqref="BU51:BU53">
    <cfRule type="cellIs" dxfId="372" priority="373" operator="lessThan">
      <formula>0</formula>
    </cfRule>
  </conditionalFormatting>
  <conditionalFormatting sqref="BU57:BU58">
    <cfRule type="cellIs" dxfId="371" priority="372" operator="lessThan">
      <formula>0</formula>
    </cfRule>
  </conditionalFormatting>
  <conditionalFormatting sqref="BV39">
    <cfRule type="cellIs" dxfId="370" priority="371" operator="greaterThan">
      <formula>0</formula>
    </cfRule>
  </conditionalFormatting>
  <conditionalFormatting sqref="BV40">
    <cfRule type="cellIs" dxfId="369" priority="370" operator="greaterThan">
      <formula>0</formula>
    </cfRule>
  </conditionalFormatting>
  <conditionalFormatting sqref="BV23:BV24">
    <cfRule type="cellIs" dxfId="368" priority="369" operator="lessThan">
      <formula>0</formula>
    </cfRule>
  </conditionalFormatting>
  <conditionalFormatting sqref="BV29:BV30">
    <cfRule type="cellIs" dxfId="367" priority="368" operator="lessThan">
      <formula>0</formula>
    </cfRule>
  </conditionalFormatting>
  <conditionalFormatting sqref="BV45:BV47">
    <cfRule type="cellIs" dxfId="366" priority="367" operator="lessThan">
      <formula>0</formula>
    </cfRule>
  </conditionalFormatting>
  <conditionalFormatting sqref="BV51:BV53">
    <cfRule type="cellIs" dxfId="365" priority="366" operator="lessThan">
      <formula>0</formula>
    </cfRule>
  </conditionalFormatting>
  <conditionalFormatting sqref="BV57:BV58">
    <cfRule type="cellIs" dxfId="364" priority="365" operator="lessThan">
      <formula>0</formula>
    </cfRule>
  </conditionalFormatting>
  <conditionalFormatting sqref="BW39">
    <cfRule type="cellIs" dxfId="363" priority="364" operator="greaterThan">
      <formula>0</formula>
    </cfRule>
  </conditionalFormatting>
  <conditionalFormatting sqref="BW40">
    <cfRule type="cellIs" dxfId="362" priority="363" operator="greaterThan">
      <formula>0</formula>
    </cfRule>
  </conditionalFormatting>
  <conditionalFormatting sqref="BW23:BW24">
    <cfRule type="cellIs" dxfId="361" priority="362" operator="lessThan">
      <formula>0</formula>
    </cfRule>
  </conditionalFormatting>
  <conditionalFormatting sqref="BW29:BW30">
    <cfRule type="cellIs" dxfId="360" priority="361" operator="lessThan">
      <formula>0</formula>
    </cfRule>
  </conditionalFormatting>
  <conditionalFormatting sqref="BW45:BW47">
    <cfRule type="cellIs" dxfId="359" priority="360" operator="lessThan">
      <formula>0</formula>
    </cfRule>
  </conditionalFormatting>
  <conditionalFormatting sqref="BW51:BW53">
    <cfRule type="cellIs" dxfId="358" priority="359" operator="lessThan">
      <formula>0</formula>
    </cfRule>
  </conditionalFormatting>
  <conditionalFormatting sqref="BW57:BW58">
    <cfRule type="cellIs" dxfId="357" priority="358" operator="lessThan">
      <formula>0</formula>
    </cfRule>
  </conditionalFormatting>
  <conditionalFormatting sqref="BX39">
    <cfRule type="cellIs" dxfId="356" priority="357" operator="greaterThan">
      <formula>0</formula>
    </cfRule>
  </conditionalFormatting>
  <conditionalFormatting sqref="BX40">
    <cfRule type="cellIs" dxfId="355" priority="356" operator="greaterThan">
      <formula>0</formula>
    </cfRule>
  </conditionalFormatting>
  <conditionalFormatting sqref="BX23:BX24">
    <cfRule type="cellIs" dxfId="354" priority="355" operator="lessThan">
      <formula>0</formula>
    </cfRule>
  </conditionalFormatting>
  <conditionalFormatting sqref="BX29:BX30">
    <cfRule type="cellIs" dxfId="353" priority="354" operator="lessThan">
      <formula>0</formula>
    </cfRule>
  </conditionalFormatting>
  <conditionalFormatting sqref="BX45:BX47">
    <cfRule type="cellIs" dxfId="352" priority="353" operator="lessThan">
      <formula>0</formula>
    </cfRule>
  </conditionalFormatting>
  <conditionalFormatting sqref="BX51:BX53">
    <cfRule type="cellIs" dxfId="351" priority="352" operator="lessThan">
      <formula>0</formula>
    </cfRule>
  </conditionalFormatting>
  <conditionalFormatting sqref="BX57:BX58">
    <cfRule type="cellIs" dxfId="350" priority="351" operator="lessThan">
      <formula>0</formula>
    </cfRule>
  </conditionalFormatting>
  <conditionalFormatting sqref="BY39">
    <cfRule type="cellIs" dxfId="349" priority="350" operator="greaterThan">
      <formula>0</formula>
    </cfRule>
  </conditionalFormatting>
  <conditionalFormatting sqref="BY40">
    <cfRule type="cellIs" dxfId="348" priority="349" operator="greaterThan">
      <formula>0</formula>
    </cfRule>
  </conditionalFormatting>
  <conditionalFormatting sqref="BY23:BY24">
    <cfRule type="cellIs" dxfId="347" priority="348" operator="lessThan">
      <formula>0</formula>
    </cfRule>
  </conditionalFormatting>
  <conditionalFormatting sqref="BY29:BY30">
    <cfRule type="cellIs" dxfId="346" priority="347" operator="lessThan">
      <formula>0</formula>
    </cfRule>
  </conditionalFormatting>
  <conditionalFormatting sqref="BY45:BY47">
    <cfRule type="cellIs" dxfId="345" priority="346" operator="lessThan">
      <formula>0</formula>
    </cfRule>
  </conditionalFormatting>
  <conditionalFormatting sqref="BY51:BY53">
    <cfRule type="cellIs" dxfId="344" priority="345" operator="lessThan">
      <formula>0</formula>
    </cfRule>
  </conditionalFormatting>
  <conditionalFormatting sqref="BY57:BY58">
    <cfRule type="cellIs" dxfId="343" priority="344" operator="lessThan">
      <formula>0</formula>
    </cfRule>
  </conditionalFormatting>
  <conditionalFormatting sqref="BZ39">
    <cfRule type="cellIs" dxfId="342" priority="343" operator="greaterThan">
      <formula>0</formula>
    </cfRule>
  </conditionalFormatting>
  <conditionalFormatting sqref="BZ40">
    <cfRule type="cellIs" dxfId="341" priority="342" operator="greaterThan">
      <formula>0</formula>
    </cfRule>
  </conditionalFormatting>
  <conditionalFormatting sqref="BZ23:BZ24">
    <cfRule type="cellIs" dxfId="340" priority="341" operator="lessThan">
      <formula>0</formula>
    </cfRule>
  </conditionalFormatting>
  <conditionalFormatting sqref="BZ29:BZ30">
    <cfRule type="cellIs" dxfId="339" priority="340" operator="lessThan">
      <formula>0</formula>
    </cfRule>
  </conditionalFormatting>
  <conditionalFormatting sqref="BZ45:BZ47">
    <cfRule type="cellIs" dxfId="338" priority="339" operator="lessThan">
      <formula>0</formula>
    </cfRule>
  </conditionalFormatting>
  <conditionalFormatting sqref="BZ51:BZ53">
    <cfRule type="cellIs" dxfId="337" priority="338" operator="lessThan">
      <formula>0</formula>
    </cfRule>
  </conditionalFormatting>
  <conditionalFormatting sqref="BZ57:BZ58">
    <cfRule type="cellIs" dxfId="336" priority="337" operator="lessThan">
      <formula>0</formula>
    </cfRule>
  </conditionalFormatting>
  <conditionalFormatting sqref="CA39">
    <cfRule type="cellIs" dxfId="335" priority="336" operator="greaterThan">
      <formula>0</formula>
    </cfRule>
  </conditionalFormatting>
  <conditionalFormatting sqref="CA40">
    <cfRule type="cellIs" dxfId="334" priority="335" operator="greaterThan">
      <formula>0</formula>
    </cfRule>
  </conditionalFormatting>
  <conditionalFormatting sqref="CA23:CA24">
    <cfRule type="cellIs" dxfId="333" priority="334" operator="lessThan">
      <formula>0</formula>
    </cfRule>
  </conditionalFormatting>
  <conditionalFormatting sqref="CA29:CA30">
    <cfRule type="cellIs" dxfId="332" priority="333" operator="lessThan">
      <formula>0</formula>
    </cfRule>
  </conditionalFormatting>
  <conditionalFormatting sqref="CA45:CA47">
    <cfRule type="cellIs" dxfId="331" priority="332" operator="lessThan">
      <formula>0</formula>
    </cfRule>
  </conditionalFormatting>
  <conditionalFormatting sqref="CA51:CA53">
    <cfRule type="cellIs" dxfId="330" priority="331" operator="lessThan">
      <formula>0</formula>
    </cfRule>
  </conditionalFormatting>
  <conditionalFormatting sqref="CA57:CA58">
    <cfRule type="cellIs" dxfId="329" priority="330" operator="lessThan">
      <formula>0</formula>
    </cfRule>
  </conditionalFormatting>
  <conditionalFormatting sqref="CB39">
    <cfRule type="cellIs" dxfId="328" priority="329" operator="greaterThan">
      <formula>0</formula>
    </cfRule>
  </conditionalFormatting>
  <conditionalFormatting sqref="CB40">
    <cfRule type="cellIs" dxfId="327" priority="328" operator="greaterThan">
      <formula>0</formula>
    </cfRule>
  </conditionalFormatting>
  <conditionalFormatting sqref="CB23:CB24">
    <cfRule type="cellIs" dxfId="326" priority="327" operator="lessThan">
      <formula>0</formula>
    </cfRule>
  </conditionalFormatting>
  <conditionalFormatting sqref="CB29:CB30">
    <cfRule type="cellIs" dxfId="325" priority="326" operator="lessThan">
      <formula>0</formula>
    </cfRule>
  </conditionalFormatting>
  <conditionalFormatting sqref="CB45:CB47">
    <cfRule type="cellIs" dxfId="324" priority="325" operator="lessThan">
      <formula>0</formula>
    </cfRule>
  </conditionalFormatting>
  <conditionalFormatting sqref="CB51:CB53">
    <cfRule type="cellIs" dxfId="323" priority="324" operator="lessThan">
      <formula>0</formula>
    </cfRule>
  </conditionalFormatting>
  <conditionalFormatting sqref="CB57:CB58">
    <cfRule type="cellIs" dxfId="322" priority="323" operator="lessThan">
      <formula>0</formula>
    </cfRule>
  </conditionalFormatting>
  <conditionalFormatting sqref="CC39">
    <cfRule type="cellIs" dxfId="321" priority="322" operator="greaterThan">
      <formula>0</formula>
    </cfRule>
  </conditionalFormatting>
  <conditionalFormatting sqref="CC40">
    <cfRule type="cellIs" dxfId="320" priority="321" operator="greaterThan">
      <formula>0</formula>
    </cfRule>
  </conditionalFormatting>
  <conditionalFormatting sqref="CC23:CC24">
    <cfRule type="cellIs" dxfId="319" priority="320" operator="lessThan">
      <formula>0</formula>
    </cfRule>
  </conditionalFormatting>
  <conditionalFormatting sqref="CC29:CC30">
    <cfRule type="cellIs" dxfId="318" priority="319" operator="lessThan">
      <formula>0</formula>
    </cfRule>
  </conditionalFormatting>
  <conditionalFormatting sqref="CC45:CC47">
    <cfRule type="cellIs" dxfId="317" priority="318" operator="lessThan">
      <formula>0</formula>
    </cfRule>
  </conditionalFormatting>
  <conditionalFormatting sqref="CC51:CC53">
    <cfRule type="cellIs" dxfId="316" priority="317" operator="lessThan">
      <formula>0</formula>
    </cfRule>
  </conditionalFormatting>
  <conditionalFormatting sqref="CC57:CC58">
    <cfRule type="cellIs" dxfId="315" priority="316" operator="lessThan">
      <formula>0</formula>
    </cfRule>
  </conditionalFormatting>
  <conditionalFormatting sqref="CD39">
    <cfRule type="cellIs" dxfId="314" priority="315" operator="greaterThan">
      <formula>0</formula>
    </cfRule>
  </conditionalFormatting>
  <conditionalFormatting sqref="CD40">
    <cfRule type="cellIs" dxfId="313" priority="314" operator="greaterThan">
      <formula>0</formula>
    </cfRule>
  </conditionalFormatting>
  <conditionalFormatting sqref="CD23:CD24">
    <cfRule type="cellIs" dxfId="312" priority="313" operator="lessThan">
      <formula>0</formula>
    </cfRule>
  </conditionalFormatting>
  <conditionalFormatting sqref="CD29:CD30">
    <cfRule type="cellIs" dxfId="311" priority="312" operator="lessThan">
      <formula>0</formula>
    </cfRule>
  </conditionalFormatting>
  <conditionalFormatting sqref="CD45:CD47">
    <cfRule type="cellIs" dxfId="310" priority="311" operator="lessThan">
      <formula>0</formula>
    </cfRule>
  </conditionalFormatting>
  <conditionalFormatting sqref="CD51:CD53">
    <cfRule type="cellIs" dxfId="309" priority="310" operator="lessThan">
      <formula>0</formula>
    </cfRule>
  </conditionalFormatting>
  <conditionalFormatting sqref="CD57:CD58">
    <cfRule type="cellIs" dxfId="308" priority="309" operator="lessThan">
      <formula>0</formula>
    </cfRule>
  </conditionalFormatting>
  <conditionalFormatting sqref="CE39">
    <cfRule type="cellIs" dxfId="307" priority="308" operator="greaterThan">
      <formula>0</formula>
    </cfRule>
  </conditionalFormatting>
  <conditionalFormatting sqref="CE40">
    <cfRule type="cellIs" dxfId="306" priority="307" operator="greaterThan">
      <formula>0</formula>
    </cfRule>
  </conditionalFormatting>
  <conditionalFormatting sqref="CE23:CE24">
    <cfRule type="cellIs" dxfId="305" priority="306" operator="lessThan">
      <formula>0</formula>
    </cfRule>
  </conditionalFormatting>
  <conditionalFormatting sqref="CE29:CE30">
    <cfRule type="cellIs" dxfId="304" priority="305" operator="lessThan">
      <formula>0</formula>
    </cfRule>
  </conditionalFormatting>
  <conditionalFormatting sqref="CE45:CE47">
    <cfRule type="cellIs" dxfId="303" priority="304" operator="lessThan">
      <formula>0</formula>
    </cfRule>
  </conditionalFormatting>
  <conditionalFormatting sqref="CE51:CE53">
    <cfRule type="cellIs" dxfId="302" priority="303" operator="lessThan">
      <formula>0</formula>
    </cfRule>
  </conditionalFormatting>
  <conditionalFormatting sqref="CE57:CE58">
    <cfRule type="cellIs" dxfId="301" priority="302" operator="lessThan">
      <formula>0</formula>
    </cfRule>
  </conditionalFormatting>
  <conditionalFormatting sqref="CF39">
    <cfRule type="cellIs" dxfId="300" priority="301" operator="greaterThan">
      <formula>0</formula>
    </cfRule>
  </conditionalFormatting>
  <conditionalFormatting sqref="CF40">
    <cfRule type="cellIs" dxfId="299" priority="300" operator="greaterThan">
      <formula>0</formula>
    </cfRule>
  </conditionalFormatting>
  <conditionalFormatting sqref="CF23:CF24">
    <cfRule type="cellIs" dxfId="298" priority="299" operator="lessThan">
      <formula>0</formula>
    </cfRule>
  </conditionalFormatting>
  <conditionalFormatting sqref="CF29:CF30">
    <cfRule type="cellIs" dxfId="297" priority="298" operator="lessThan">
      <formula>0</formula>
    </cfRule>
  </conditionalFormatting>
  <conditionalFormatting sqref="CF45:CF47">
    <cfRule type="cellIs" dxfId="296" priority="297" operator="lessThan">
      <formula>0</formula>
    </cfRule>
  </conditionalFormatting>
  <conditionalFormatting sqref="CF51:CF53">
    <cfRule type="cellIs" dxfId="295" priority="296" operator="lessThan">
      <formula>0</formula>
    </cfRule>
  </conditionalFormatting>
  <conditionalFormatting sqref="CF57:CF58">
    <cfRule type="cellIs" dxfId="294" priority="295" operator="lessThan">
      <formula>0</formula>
    </cfRule>
  </conditionalFormatting>
  <conditionalFormatting sqref="CG39">
    <cfRule type="cellIs" dxfId="293" priority="294" operator="greaterThan">
      <formula>0</formula>
    </cfRule>
  </conditionalFormatting>
  <conditionalFormatting sqref="CG40">
    <cfRule type="cellIs" dxfId="292" priority="293" operator="greaterThan">
      <formula>0</formula>
    </cfRule>
  </conditionalFormatting>
  <conditionalFormatting sqref="CG23:CG24">
    <cfRule type="cellIs" dxfId="291" priority="292" operator="lessThan">
      <formula>0</formula>
    </cfRule>
  </conditionalFormatting>
  <conditionalFormatting sqref="CG29:CG30">
    <cfRule type="cellIs" dxfId="290" priority="291" operator="lessThan">
      <formula>0</formula>
    </cfRule>
  </conditionalFormatting>
  <conditionalFormatting sqref="CG45:CG47">
    <cfRule type="cellIs" dxfId="289" priority="290" operator="lessThan">
      <formula>0</formula>
    </cfRule>
  </conditionalFormatting>
  <conditionalFormatting sqref="CG51:CG53">
    <cfRule type="cellIs" dxfId="288" priority="289" operator="lessThan">
      <formula>0</formula>
    </cfRule>
  </conditionalFormatting>
  <conditionalFormatting sqref="CG57:CG58">
    <cfRule type="cellIs" dxfId="287" priority="288" operator="lessThan">
      <formula>0</formula>
    </cfRule>
  </conditionalFormatting>
  <conditionalFormatting sqref="CH39">
    <cfRule type="cellIs" dxfId="286" priority="287" operator="greaterThan">
      <formula>0</formula>
    </cfRule>
  </conditionalFormatting>
  <conditionalFormatting sqref="CH40">
    <cfRule type="cellIs" dxfId="285" priority="286" operator="greaterThan">
      <formula>0</formula>
    </cfRule>
  </conditionalFormatting>
  <conditionalFormatting sqref="CH23:CH24">
    <cfRule type="cellIs" dxfId="284" priority="285" operator="lessThan">
      <formula>0</formula>
    </cfRule>
  </conditionalFormatting>
  <conditionalFormatting sqref="CH29:CH30">
    <cfRule type="cellIs" dxfId="283" priority="284" operator="lessThan">
      <formula>0</formula>
    </cfRule>
  </conditionalFormatting>
  <conditionalFormatting sqref="CH45:CH47">
    <cfRule type="cellIs" dxfId="282" priority="283" operator="lessThan">
      <formula>0</formula>
    </cfRule>
  </conditionalFormatting>
  <conditionalFormatting sqref="CH51:CH53">
    <cfRule type="cellIs" dxfId="281" priority="282" operator="lessThan">
      <formula>0</formula>
    </cfRule>
  </conditionalFormatting>
  <conditionalFormatting sqref="CH57:CH58">
    <cfRule type="cellIs" dxfId="280" priority="281" operator="lessThan">
      <formula>0</formula>
    </cfRule>
  </conditionalFormatting>
  <conditionalFormatting sqref="CI39">
    <cfRule type="cellIs" dxfId="279" priority="280" operator="greaterThan">
      <formula>0</formula>
    </cfRule>
  </conditionalFormatting>
  <conditionalFormatting sqref="CI40">
    <cfRule type="cellIs" dxfId="278" priority="279" operator="greaterThan">
      <formula>0</formula>
    </cfRule>
  </conditionalFormatting>
  <conditionalFormatting sqref="CI23:CI24">
    <cfRule type="cellIs" dxfId="277" priority="278" operator="lessThan">
      <formula>0</formula>
    </cfRule>
  </conditionalFormatting>
  <conditionalFormatting sqref="CI29:CI30">
    <cfRule type="cellIs" dxfId="276" priority="277" operator="lessThan">
      <formula>0</formula>
    </cfRule>
  </conditionalFormatting>
  <conditionalFormatting sqref="CI45:CI47">
    <cfRule type="cellIs" dxfId="275" priority="276" operator="lessThan">
      <formula>0</formula>
    </cfRule>
  </conditionalFormatting>
  <conditionalFormatting sqref="CI51:CI53">
    <cfRule type="cellIs" dxfId="274" priority="275" operator="lessThan">
      <formula>0</formula>
    </cfRule>
  </conditionalFormatting>
  <conditionalFormatting sqref="CI57:CI58">
    <cfRule type="cellIs" dxfId="273" priority="274" operator="lessThan">
      <formula>0</formula>
    </cfRule>
  </conditionalFormatting>
  <conditionalFormatting sqref="CJ39">
    <cfRule type="cellIs" dxfId="272" priority="273" operator="greaterThan">
      <formula>0</formula>
    </cfRule>
  </conditionalFormatting>
  <conditionalFormatting sqref="CJ40">
    <cfRule type="cellIs" dxfId="271" priority="272" operator="greaterThan">
      <formula>0</formula>
    </cfRule>
  </conditionalFormatting>
  <conditionalFormatting sqref="CJ23:CJ24">
    <cfRule type="cellIs" dxfId="270" priority="271" operator="lessThan">
      <formula>0</formula>
    </cfRule>
  </conditionalFormatting>
  <conditionalFormatting sqref="CJ29:CJ30">
    <cfRule type="cellIs" dxfId="269" priority="270" operator="lessThan">
      <formula>0</formula>
    </cfRule>
  </conditionalFormatting>
  <conditionalFormatting sqref="CJ45:CJ47">
    <cfRule type="cellIs" dxfId="268" priority="269" operator="lessThan">
      <formula>0</formula>
    </cfRule>
  </conditionalFormatting>
  <conditionalFormatting sqref="CJ51:CJ53">
    <cfRule type="cellIs" dxfId="267" priority="268" operator="lessThan">
      <formula>0</formula>
    </cfRule>
  </conditionalFormatting>
  <conditionalFormatting sqref="CJ57:CJ58">
    <cfRule type="cellIs" dxfId="266" priority="267" operator="lessThan">
      <formula>0</formula>
    </cfRule>
  </conditionalFormatting>
  <conditionalFormatting sqref="CK39">
    <cfRule type="cellIs" dxfId="265" priority="266" operator="greaterThan">
      <formula>0</formula>
    </cfRule>
  </conditionalFormatting>
  <conditionalFormatting sqref="CK40">
    <cfRule type="cellIs" dxfId="264" priority="265" operator="greaterThan">
      <formula>0</formula>
    </cfRule>
  </conditionalFormatting>
  <conditionalFormatting sqref="CK23:CK24">
    <cfRule type="cellIs" dxfId="263" priority="264" operator="lessThan">
      <formula>0</formula>
    </cfRule>
  </conditionalFormatting>
  <conditionalFormatting sqref="CK29:CK30">
    <cfRule type="cellIs" dxfId="262" priority="263" operator="lessThan">
      <formula>0</formula>
    </cfRule>
  </conditionalFormatting>
  <conditionalFormatting sqref="CK45:CK47">
    <cfRule type="cellIs" dxfId="261" priority="262" operator="lessThan">
      <formula>0</formula>
    </cfRule>
  </conditionalFormatting>
  <conditionalFormatting sqref="CK51:CK53">
    <cfRule type="cellIs" dxfId="260" priority="261" operator="lessThan">
      <formula>0</formula>
    </cfRule>
  </conditionalFormatting>
  <conditionalFormatting sqref="CK57:CK58">
    <cfRule type="cellIs" dxfId="259" priority="260" operator="lessThan">
      <formula>0</formula>
    </cfRule>
  </conditionalFormatting>
  <conditionalFormatting sqref="CL39">
    <cfRule type="cellIs" dxfId="258" priority="259" operator="greaterThan">
      <formula>0</formula>
    </cfRule>
  </conditionalFormatting>
  <conditionalFormatting sqref="CL40">
    <cfRule type="cellIs" dxfId="257" priority="258" operator="greaterThan">
      <formula>0</formula>
    </cfRule>
  </conditionalFormatting>
  <conditionalFormatting sqref="CL23:CL24">
    <cfRule type="cellIs" dxfId="256" priority="257" operator="lessThan">
      <formula>0</formula>
    </cfRule>
  </conditionalFormatting>
  <conditionalFormatting sqref="CL29:CL30">
    <cfRule type="cellIs" dxfId="255" priority="256" operator="lessThan">
      <formula>0</formula>
    </cfRule>
  </conditionalFormatting>
  <conditionalFormatting sqref="CL45:CL47">
    <cfRule type="cellIs" dxfId="254" priority="255" operator="lessThan">
      <formula>0</formula>
    </cfRule>
  </conditionalFormatting>
  <conditionalFormatting sqref="CL51:CL53">
    <cfRule type="cellIs" dxfId="253" priority="254" operator="lessThan">
      <formula>0</formula>
    </cfRule>
  </conditionalFormatting>
  <conditionalFormatting sqref="CL57:CL58">
    <cfRule type="cellIs" dxfId="252" priority="253" operator="lessThan">
      <formula>0</formula>
    </cfRule>
  </conditionalFormatting>
  <conditionalFormatting sqref="CM39">
    <cfRule type="cellIs" dxfId="251" priority="252" operator="greaterThan">
      <formula>0</formula>
    </cfRule>
  </conditionalFormatting>
  <conditionalFormatting sqref="CM40">
    <cfRule type="cellIs" dxfId="250" priority="251" operator="greaterThan">
      <formula>0</formula>
    </cfRule>
  </conditionalFormatting>
  <conditionalFormatting sqref="CM23:CM24">
    <cfRule type="cellIs" dxfId="249" priority="250" operator="lessThan">
      <formula>0</formula>
    </cfRule>
  </conditionalFormatting>
  <conditionalFormatting sqref="CM29:CM30">
    <cfRule type="cellIs" dxfId="248" priority="249" operator="lessThan">
      <formula>0</formula>
    </cfRule>
  </conditionalFormatting>
  <conditionalFormatting sqref="CM45:CM47">
    <cfRule type="cellIs" dxfId="247" priority="248" operator="lessThan">
      <formula>0</formula>
    </cfRule>
  </conditionalFormatting>
  <conditionalFormatting sqref="CM51:CM53">
    <cfRule type="cellIs" dxfId="246" priority="247" operator="lessThan">
      <formula>0</formula>
    </cfRule>
  </conditionalFormatting>
  <conditionalFormatting sqref="CM57:CM58">
    <cfRule type="cellIs" dxfId="245" priority="246" operator="lessThan">
      <formula>0</formula>
    </cfRule>
  </conditionalFormatting>
  <conditionalFormatting sqref="CN39">
    <cfRule type="cellIs" dxfId="244" priority="245" operator="greaterThan">
      <formula>0</formula>
    </cfRule>
  </conditionalFormatting>
  <conditionalFormatting sqref="CN40">
    <cfRule type="cellIs" dxfId="243" priority="244" operator="greaterThan">
      <formula>0</formula>
    </cfRule>
  </conditionalFormatting>
  <conditionalFormatting sqref="CN23:CN24">
    <cfRule type="cellIs" dxfId="242" priority="243" operator="lessThan">
      <formula>0</formula>
    </cfRule>
  </conditionalFormatting>
  <conditionalFormatting sqref="CN29:CN30">
    <cfRule type="cellIs" dxfId="241" priority="242" operator="lessThan">
      <formula>0</formula>
    </cfRule>
  </conditionalFormatting>
  <conditionalFormatting sqref="CN45:CN47">
    <cfRule type="cellIs" dxfId="240" priority="241" operator="lessThan">
      <formula>0</formula>
    </cfRule>
  </conditionalFormatting>
  <conditionalFormatting sqref="CN51:CN53">
    <cfRule type="cellIs" dxfId="239" priority="240" operator="lessThan">
      <formula>0</formula>
    </cfRule>
  </conditionalFormatting>
  <conditionalFormatting sqref="CN57:CN58">
    <cfRule type="cellIs" dxfId="238" priority="239" operator="lessThan">
      <formula>0</formula>
    </cfRule>
  </conditionalFormatting>
  <conditionalFormatting sqref="CO39">
    <cfRule type="cellIs" dxfId="237" priority="238" operator="greaterThan">
      <formula>0</formula>
    </cfRule>
  </conditionalFormatting>
  <conditionalFormatting sqref="CO40">
    <cfRule type="cellIs" dxfId="236" priority="237" operator="greaterThan">
      <formula>0</formula>
    </cfRule>
  </conditionalFormatting>
  <conditionalFormatting sqref="CO23:CO24">
    <cfRule type="cellIs" dxfId="235" priority="236" operator="lessThan">
      <formula>0</formula>
    </cfRule>
  </conditionalFormatting>
  <conditionalFormatting sqref="CO29:CO30">
    <cfRule type="cellIs" dxfId="234" priority="235" operator="lessThan">
      <formula>0</formula>
    </cfRule>
  </conditionalFormatting>
  <conditionalFormatting sqref="CO45:CO47">
    <cfRule type="cellIs" dxfId="233" priority="234" operator="lessThan">
      <formula>0</formula>
    </cfRule>
  </conditionalFormatting>
  <conditionalFormatting sqref="CO51:CO53">
    <cfRule type="cellIs" dxfId="232" priority="233" operator="lessThan">
      <formula>0</formula>
    </cfRule>
  </conditionalFormatting>
  <conditionalFormatting sqref="CO57:CO58">
    <cfRule type="cellIs" dxfId="231" priority="232" operator="lessThan">
      <formula>0</formula>
    </cfRule>
  </conditionalFormatting>
  <conditionalFormatting sqref="CP39">
    <cfRule type="cellIs" dxfId="230" priority="231" operator="greaterThan">
      <formula>0</formula>
    </cfRule>
  </conditionalFormatting>
  <conditionalFormatting sqref="CP40">
    <cfRule type="cellIs" dxfId="229" priority="230" operator="greaterThan">
      <formula>0</formula>
    </cfRule>
  </conditionalFormatting>
  <conditionalFormatting sqref="CP23:CP24">
    <cfRule type="cellIs" dxfId="228" priority="229" operator="lessThan">
      <formula>0</formula>
    </cfRule>
  </conditionalFormatting>
  <conditionalFormatting sqref="CP29:CP30">
    <cfRule type="cellIs" dxfId="227" priority="228" operator="lessThan">
      <formula>0</formula>
    </cfRule>
  </conditionalFormatting>
  <conditionalFormatting sqref="CP45:CP47">
    <cfRule type="cellIs" dxfId="226" priority="227" operator="lessThan">
      <formula>0</formula>
    </cfRule>
  </conditionalFormatting>
  <conditionalFormatting sqref="CP51:CP53">
    <cfRule type="cellIs" dxfId="225" priority="226" operator="lessThan">
      <formula>0</formula>
    </cfRule>
  </conditionalFormatting>
  <conditionalFormatting sqref="CP57:CP58">
    <cfRule type="cellIs" dxfId="224" priority="225" operator="lessThan">
      <formula>0</formula>
    </cfRule>
  </conditionalFormatting>
  <conditionalFormatting sqref="CQ39">
    <cfRule type="cellIs" dxfId="223" priority="224" operator="greaterThan">
      <formula>0</formula>
    </cfRule>
  </conditionalFormatting>
  <conditionalFormatting sqref="CQ40">
    <cfRule type="cellIs" dxfId="222" priority="223" operator="greaterThan">
      <formula>0</formula>
    </cfRule>
  </conditionalFormatting>
  <conditionalFormatting sqref="CQ23:CQ24">
    <cfRule type="cellIs" dxfId="221" priority="222" operator="lessThan">
      <formula>0</formula>
    </cfRule>
  </conditionalFormatting>
  <conditionalFormatting sqref="CQ29:CQ30">
    <cfRule type="cellIs" dxfId="220" priority="221" operator="lessThan">
      <formula>0</formula>
    </cfRule>
  </conditionalFormatting>
  <conditionalFormatting sqref="CQ45:CQ47">
    <cfRule type="cellIs" dxfId="219" priority="220" operator="lessThan">
      <formula>0</formula>
    </cfRule>
  </conditionalFormatting>
  <conditionalFormatting sqref="CQ51:CQ53">
    <cfRule type="cellIs" dxfId="218" priority="219" operator="lessThan">
      <formula>0</formula>
    </cfRule>
  </conditionalFormatting>
  <conditionalFormatting sqref="CQ57:CQ58">
    <cfRule type="cellIs" dxfId="217" priority="218" operator="lessThan">
      <formula>0</formula>
    </cfRule>
  </conditionalFormatting>
  <conditionalFormatting sqref="CR39">
    <cfRule type="cellIs" dxfId="216" priority="217" operator="greaterThan">
      <formula>0</formula>
    </cfRule>
  </conditionalFormatting>
  <conditionalFormatting sqref="CR40">
    <cfRule type="cellIs" dxfId="215" priority="216" operator="greaterThan">
      <formula>0</formula>
    </cfRule>
  </conditionalFormatting>
  <conditionalFormatting sqref="CR23:CR24">
    <cfRule type="cellIs" dxfId="214" priority="215" operator="lessThan">
      <formula>0</formula>
    </cfRule>
  </conditionalFormatting>
  <conditionalFormatting sqref="CR29:CR30">
    <cfRule type="cellIs" dxfId="213" priority="214" operator="lessThan">
      <formula>0</formula>
    </cfRule>
  </conditionalFormatting>
  <conditionalFormatting sqref="CR45:CR47">
    <cfRule type="cellIs" dxfId="212" priority="213" operator="lessThan">
      <formula>0</formula>
    </cfRule>
  </conditionalFormatting>
  <conditionalFormatting sqref="CR51:CR53">
    <cfRule type="cellIs" dxfId="211" priority="212" operator="lessThan">
      <formula>0</formula>
    </cfRule>
  </conditionalFormatting>
  <conditionalFormatting sqref="CR57:CR58">
    <cfRule type="cellIs" dxfId="210" priority="211" operator="lessThan">
      <formula>0</formula>
    </cfRule>
  </conditionalFormatting>
  <conditionalFormatting sqref="CS39">
    <cfRule type="cellIs" dxfId="209" priority="210" operator="greaterThan">
      <formula>0</formula>
    </cfRule>
  </conditionalFormatting>
  <conditionalFormatting sqref="CS40">
    <cfRule type="cellIs" dxfId="208" priority="209" operator="greaterThan">
      <formula>0</formula>
    </cfRule>
  </conditionalFormatting>
  <conditionalFormatting sqref="CS23:CS24">
    <cfRule type="cellIs" dxfId="207" priority="208" operator="lessThan">
      <formula>0</formula>
    </cfRule>
  </conditionalFormatting>
  <conditionalFormatting sqref="CS29:CS30">
    <cfRule type="cellIs" dxfId="206" priority="207" operator="lessThan">
      <formula>0</formula>
    </cfRule>
  </conditionalFormatting>
  <conditionalFormatting sqref="CS45:CS47">
    <cfRule type="cellIs" dxfId="205" priority="206" operator="lessThan">
      <formula>0</formula>
    </cfRule>
  </conditionalFormatting>
  <conditionalFormatting sqref="CS51:CS53">
    <cfRule type="cellIs" dxfId="204" priority="205" operator="lessThan">
      <formula>0</formula>
    </cfRule>
  </conditionalFormatting>
  <conditionalFormatting sqref="CS57:CS58">
    <cfRule type="cellIs" dxfId="203" priority="204" operator="lessThan">
      <formula>0</formula>
    </cfRule>
  </conditionalFormatting>
  <conditionalFormatting sqref="CT39">
    <cfRule type="cellIs" dxfId="202" priority="203" operator="greaterThan">
      <formula>0</formula>
    </cfRule>
  </conditionalFormatting>
  <conditionalFormatting sqref="CT40">
    <cfRule type="cellIs" dxfId="201" priority="202" operator="greaterThan">
      <formula>0</formula>
    </cfRule>
  </conditionalFormatting>
  <conditionalFormatting sqref="CT23:CT24">
    <cfRule type="cellIs" dxfId="200" priority="201" operator="lessThan">
      <formula>0</formula>
    </cfRule>
  </conditionalFormatting>
  <conditionalFormatting sqref="CT29:CT30">
    <cfRule type="cellIs" dxfId="199" priority="200" operator="lessThan">
      <formula>0</formula>
    </cfRule>
  </conditionalFormatting>
  <conditionalFormatting sqref="CT45:CT47">
    <cfRule type="cellIs" dxfId="198" priority="199" operator="lessThan">
      <formula>0</formula>
    </cfRule>
  </conditionalFormatting>
  <conditionalFormatting sqref="CT51:CT53">
    <cfRule type="cellIs" dxfId="197" priority="198" operator="lessThan">
      <formula>0</formula>
    </cfRule>
  </conditionalFormatting>
  <conditionalFormatting sqref="CT57:CT58">
    <cfRule type="cellIs" dxfId="196" priority="197" operator="lessThan">
      <formula>0</formula>
    </cfRule>
  </conditionalFormatting>
  <conditionalFormatting sqref="CU39">
    <cfRule type="cellIs" dxfId="195" priority="196" operator="greaterThan">
      <formula>0</formula>
    </cfRule>
  </conditionalFormatting>
  <conditionalFormatting sqref="CU40">
    <cfRule type="cellIs" dxfId="194" priority="195" operator="greaterThan">
      <formula>0</formula>
    </cfRule>
  </conditionalFormatting>
  <conditionalFormatting sqref="CU23:CU24">
    <cfRule type="cellIs" dxfId="193" priority="194" operator="lessThan">
      <formula>0</formula>
    </cfRule>
  </conditionalFormatting>
  <conditionalFormatting sqref="CU29:CU30">
    <cfRule type="cellIs" dxfId="192" priority="193" operator="lessThan">
      <formula>0</formula>
    </cfRule>
  </conditionalFormatting>
  <conditionalFormatting sqref="CU45:CU47">
    <cfRule type="cellIs" dxfId="191" priority="192" operator="lessThan">
      <formula>0</formula>
    </cfRule>
  </conditionalFormatting>
  <conditionalFormatting sqref="CU51:CU53">
    <cfRule type="cellIs" dxfId="190" priority="191" operator="lessThan">
      <formula>0</formula>
    </cfRule>
  </conditionalFormatting>
  <conditionalFormatting sqref="CU57:CU58">
    <cfRule type="cellIs" dxfId="189" priority="190" operator="lessThan">
      <formula>0</formula>
    </cfRule>
  </conditionalFormatting>
  <conditionalFormatting sqref="CV39">
    <cfRule type="cellIs" dxfId="188" priority="189" operator="greaterThan">
      <formula>0</formula>
    </cfRule>
  </conditionalFormatting>
  <conditionalFormatting sqref="CV40">
    <cfRule type="cellIs" dxfId="187" priority="188" operator="greaterThan">
      <formula>0</formula>
    </cfRule>
  </conditionalFormatting>
  <conditionalFormatting sqref="CV23:CV24">
    <cfRule type="cellIs" dxfId="186" priority="187" operator="lessThan">
      <formula>0</formula>
    </cfRule>
  </conditionalFormatting>
  <conditionalFormatting sqref="CV29:CV30">
    <cfRule type="cellIs" dxfId="185" priority="186" operator="lessThan">
      <formula>0</formula>
    </cfRule>
  </conditionalFormatting>
  <conditionalFormatting sqref="CV45:CV47">
    <cfRule type="cellIs" dxfId="184" priority="185" operator="lessThan">
      <formula>0</formula>
    </cfRule>
  </conditionalFormatting>
  <conditionalFormatting sqref="CV51:CV53">
    <cfRule type="cellIs" dxfId="183" priority="184" operator="lessThan">
      <formula>0</formula>
    </cfRule>
  </conditionalFormatting>
  <conditionalFormatting sqref="CV57:CV58">
    <cfRule type="cellIs" dxfId="182" priority="183" operator="lessThan">
      <formula>0</formula>
    </cfRule>
  </conditionalFormatting>
  <conditionalFormatting sqref="CW39">
    <cfRule type="cellIs" dxfId="181" priority="182" operator="greaterThan">
      <formula>0</formula>
    </cfRule>
  </conditionalFormatting>
  <conditionalFormatting sqref="CW40">
    <cfRule type="cellIs" dxfId="180" priority="181" operator="greaterThan">
      <formula>0</formula>
    </cfRule>
  </conditionalFormatting>
  <conditionalFormatting sqref="CW23:CW24">
    <cfRule type="cellIs" dxfId="179" priority="180" operator="lessThan">
      <formula>0</formula>
    </cfRule>
  </conditionalFormatting>
  <conditionalFormatting sqref="CW29:CW30">
    <cfRule type="cellIs" dxfId="178" priority="179" operator="lessThan">
      <formula>0</formula>
    </cfRule>
  </conditionalFormatting>
  <conditionalFormatting sqref="CW45:CW47">
    <cfRule type="cellIs" dxfId="177" priority="178" operator="lessThan">
      <formula>0</formula>
    </cfRule>
  </conditionalFormatting>
  <conditionalFormatting sqref="CW51:CW53">
    <cfRule type="cellIs" dxfId="176" priority="177" operator="lessThan">
      <formula>0</formula>
    </cfRule>
  </conditionalFormatting>
  <conditionalFormatting sqref="CW57:CW58">
    <cfRule type="cellIs" dxfId="175" priority="176" operator="lessThan">
      <formula>0</formula>
    </cfRule>
  </conditionalFormatting>
  <conditionalFormatting sqref="CX39">
    <cfRule type="cellIs" dxfId="174" priority="175" operator="greaterThan">
      <formula>0</formula>
    </cfRule>
  </conditionalFormatting>
  <conditionalFormatting sqref="CX40">
    <cfRule type="cellIs" dxfId="173" priority="174" operator="greaterThan">
      <formula>0</formula>
    </cfRule>
  </conditionalFormatting>
  <conditionalFormatting sqref="CX23:CX24">
    <cfRule type="cellIs" dxfId="172" priority="173" operator="lessThan">
      <formula>0</formula>
    </cfRule>
  </conditionalFormatting>
  <conditionalFormatting sqref="CX29:CX30">
    <cfRule type="cellIs" dxfId="171" priority="172" operator="lessThan">
      <formula>0</formula>
    </cfRule>
  </conditionalFormatting>
  <conditionalFormatting sqref="CX45:CX47">
    <cfRule type="cellIs" dxfId="170" priority="171" operator="lessThan">
      <formula>0</formula>
    </cfRule>
  </conditionalFormatting>
  <conditionalFormatting sqref="CX51:CX53">
    <cfRule type="cellIs" dxfId="169" priority="170" operator="lessThan">
      <formula>0</formula>
    </cfRule>
  </conditionalFormatting>
  <conditionalFormatting sqref="CX57:CX58">
    <cfRule type="cellIs" dxfId="168" priority="169" operator="lessThan">
      <formula>0</formula>
    </cfRule>
  </conditionalFormatting>
  <conditionalFormatting sqref="CY39">
    <cfRule type="cellIs" dxfId="167" priority="168" operator="greaterThan">
      <formula>0</formula>
    </cfRule>
  </conditionalFormatting>
  <conditionalFormatting sqref="CY40">
    <cfRule type="cellIs" dxfId="166" priority="167" operator="greaterThan">
      <formula>0</formula>
    </cfRule>
  </conditionalFormatting>
  <conditionalFormatting sqref="CY23:CY24">
    <cfRule type="cellIs" dxfId="165" priority="166" operator="lessThan">
      <formula>0</formula>
    </cfRule>
  </conditionalFormatting>
  <conditionalFormatting sqref="CY29:CY30">
    <cfRule type="cellIs" dxfId="164" priority="165" operator="lessThan">
      <formula>0</formula>
    </cfRule>
  </conditionalFormatting>
  <conditionalFormatting sqref="CY45:CY47">
    <cfRule type="cellIs" dxfId="163" priority="164" operator="lessThan">
      <formula>0</formula>
    </cfRule>
  </conditionalFormatting>
  <conditionalFormatting sqref="CY51:CY53">
    <cfRule type="cellIs" dxfId="162" priority="163" operator="lessThan">
      <formula>0</formula>
    </cfRule>
  </conditionalFormatting>
  <conditionalFormatting sqref="CY57:CY58">
    <cfRule type="cellIs" dxfId="161" priority="162" operator="lessThan">
      <formula>0</formula>
    </cfRule>
  </conditionalFormatting>
  <conditionalFormatting sqref="CZ39">
    <cfRule type="cellIs" dxfId="160" priority="161" operator="greaterThan">
      <formula>0</formula>
    </cfRule>
  </conditionalFormatting>
  <conditionalFormatting sqref="CZ40">
    <cfRule type="cellIs" dxfId="159" priority="160" operator="greaterThan">
      <formula>0</formula>
    </cfRule>
  </conditionalFormatting>
  <conditionalFormatting sqref="CZ23:CZ24">
    <cfRule type="cellIs" dxfId="158" priority="159" operator="lessThan">
      <formula>0</formula>
    </cfRule>
  </conditionalFormatting>
  <conditionalFormatting sqref="CZ29:CZ30">
    <cfRule type="cellIs" dxfId="157" priority="158" operator="lessThan">
      <formula>0</formula>
    </cfRule>
  </conditionalFormatting>
  <conditionalFormatting sqref="CZ45:CZ47">
    <cfRule type="cellIs" dxfId="156" priority="157" operator="lessThan">
      <formula>0</formula>
    </cfRule>
  </conditionalFormatting>
  <conditionalFormatting sqref="CZ51:CZ53">
    <cfRule type="cellIs" dxfId="155" priority="156" operator="lessThan">
      <formula>0</formula>
    </cfRule>
  </conditionalFormatting>
  <conditionalFormatting sqref="CZ57:CZ58">
    <cfRule type="cellIs" dxfId="154" priority="155" operator="lessThan">
      <formula>0</formula>
    </cfRule>
  </conditionalFormatting>
  <conditionalFormatting sqref="DA39">
    <cfRule type="cellIs" dxfId="153" priority="154" operator="greaterThan">
      <formula>0</formula>
    </cfRule>
  </conditionalFormatting>
  <conditionalFormatting sqref="DA40">
    <cfRule type="cellIs" dxfId="152" priority="153" operator="greaterThan">
      <formula>0</formula>
    </cfRule>
  </conditionalFormatting>
  <conditionalFormatting sqref="DA23:DA24">
    <cfRule type="cellIs" dxfId="151" priority="152" operator="lessThan">
      <formula>0</formula>
    </cfRule>
  </conditionalFormatting>
  <conditionalFormatting sqref="DA29:DA30">
    <cfRule type="cellIs" dxfId="150" priority="151" operator="lessThan">
      <formula>0</formula>
    </cfRule>
  </conditionalFormatting>
  <conditionalFormatting sqref="DA45:DA47">
    <cfRule type="cellIs" dxfId="149" priority="150" operator="lessThan">
      <formula>0</formula>
    </cfRule>
  </conditionalFormatting>
  <conditionalFormatting sqref="DA51:DA53">
    <cfRule type="cellIs" dxfId="148" priority="149" operator="lessThan">
      <formula>0</formula>
    </cfRule>
  </conditionalFormatting>
  <conditionalFormatting sqref="DA57:DA58">
    <cfRule type="cellIs" dxfId="147" priority="148" operator="lessThan">
      <formula>0</formula>
    </cfRule>
  </conditionalFormatting>
  <conditionalFormatting sqref="DB39">
    <cfRule type="cellIs" dxfId="146" priority="147" operator="greaterThan">
      <formula>0</formula>
    </cfRule>
  </conditionalFormatting>
  <conditionalFormatting sqref="DB40">
    <cfRule type="cellIs" dxfId="145" priority="146" operator="greaterThan">
      <formula>0</formula>
    </cfRule>
  </conditionalFormatting>
  <conditionalFormatting sqref="DB23:DB24">
    <cfRule type="cellIs" dxfId="144" priority="145" operator="lessThan">
      <formula>0</formula>
    </cfRule>
  </conditionalFormatting>
  <conditionalFormatting sqref="DB29:DB30">
    <cfRule type="cellIs" dxfId="143" priority="144" operator="lessThan">
      <formula>0</formula>
    </cfRule>
  </conditionalFormatting>
  <conditionalFormatting sqref="DB45:DB47">
    <cfRule type="cellIs" dxfId="142" priority="143" operator="lessThan">
      <formula>0</formula>
    </cfRule>
  </conditionalFormatting>
  <conditionalFormatting sqref="DB51:DB53">
    <cfRule type="cellIs" dxfId="141" priority="142" operator="lessThan">
      <formula>0</formula>
    </cfRule>
  </conditionalFormatting>
  <conditionalFormatting sqref="DB57:DB58">
    <cfRule type="cellIs" dxfId="140" priority="141" operator="lessThan">
      <formula>0</formula>
    </cfRule>
  </conditionalFormatting>
  <conditionalFormatting sqref="DC39">
    <cfRule type="cellIs" dxfId="139" priority="140" operator="greaterThan">
      <formula>0</formula>
    </cfRule>
  </conditionalFormatting>
  <conditionalFormatting sqref="DC40">
    <cfRule type="cellIs" dxfId="138" priority="139" operator="greaterThan">
      <formula>0</formula>
    </cfRule>
  </conditionalFormatting>
  <conditionalFormatting sqref="DC23:DC24">
    <cfRule type="cellIs" dxfId="137" priority="138" operator="lessThan">
      <formula>0</formula>
    </cfRule>
  </conditionalFormatting>
  <conditionalFormatting sqref="DC29:DC30">
    <cfRule type="cellIs" dxfId="136" priority="137" operator="lessThan">
      <formula>0</formula>
    </cfRule>
  </conditionalFormatting>
  <conditionalFormatting sqref="DC45:DC47">
    <cfRule type="cellIs" dxfId="135" priority="136" operator="lessThan">
      <formula>0</formula>
    </cfRule>
  </conditionalFormatting>
  <conditionalFormatting sqref="DC51:DC53">
    <cfRule type="cellIs" dxfId="134" priority="135" operator="lessThan">
      <formula>0</formula>
    </cfRule>
  </conditionalFormatting>
  <conditionalFormatting sqref="DC57:DC58">
    <cfRule type="cellIs" dxfId="133" priority="134" operator="lessThan">
      <formula>0</formula>
    </cfRule>
  </conditionalFormatting>
  <conditionalFormatting sqref="DD39">
    <cfRule type="cellIs" dxfId="132" priority="133" operator="greaterThan">
      <formula>0</formula>
    </cfRule>
  </conditionalFormatting>
  <conditionalFormatting sqref="DD40">
    <cfRule type="cellIs" dxfId="131" priority="132" operator="greaterThan">
      <formula>0</formula>
    </cfRule>
  </conditionalFormatting>
  <conditionalFormatting sqref="DD23:DD24">
    <cfRule type="cellIs" dxfId="130" priority="131" operator="lessThan">
      <formula>0</formula>
    </cfRule>
  </conditionalFormatting>
  <conditionalFormatting sqref="DD29:DD30">
    <cfRule type="cellIs" dxfId="129" priority="130" operator="lessThan">
      <formula>0</formula>
    </cfRule>
  </conditionalFormatting>
  <conditionalFormatting sqref="DD45:DD47">
    <cfRule type="cellIs" dxfId="128" priority="129" operator="lessThan">
      <formula>0</formula>
    </cfRule>
  </conditionalFormatting>
  <conditionalFormatting sqref="DD51:DD53">
    <cfRule type="cellIs" dxfId="127" priority="128" operator="lessThan">
      <formula>0</formula>
    </cfRule>
  </conditionalFormatting>
  <conditionalFormatting sqref="DD57:DD58">
    <cfRule type="cellIs" dxfId="126" priority="127" operator="lessThan">
      <formula>0</formula>
    </cfRule>
  </conditionalFormatting>
  <conditionalFormatting sqref="DE39">
    <cfRule type="cellIs" dxfId="125" priority="126" operator="greaterThan">
      <formula>0</formula>
    </cfRule>
  </conditionalFormatting>
  <conditionalFormatting sqref="DE40">
    <cfRule type="cellIs" dxfId="124" priority="125" operator="greaterThan">
      <formula>0</formula>
    </cfRule>
  </conditionalFormatting>
  <conditionalFormatting sqref="DE23:DE24">
    <cfRule type="cellIs" dxfId="123" priority="124" operator="lessThan">
      <formula>0</formula>
    </cfRule>
  </conditionalFormatting>
  <conditionalFormatting sqref="DE29:DE30">
    <cfRule type="cellIs" dxfId="122" priority="123" operator="lessThan">
      <formula>0</formula>
    </cfRule>
  </conditionalFormatting>
  <conditionalFormatting sqref="DE45:DE47">
    <cfRule type="cellIs" dxfId="121" priority="122" operator="lessThan">
      <formula>0</formula>
    </cfRule>
  </conditionalFormatting>
  <conditionalFormatting sqref="DE51:DE53">
    <cfRule type="cellIs" dxfId="120" priority="121" operator="lessThan">
      <formula>0</formula>
    </cfRule>
  </conditionalFormatting>
  <conditionalFormatting sqref="DE57:DE58">
    <cfRule type="cellIs" dxfId="119" priority="120" operator="lessThan">
      <formula>0</formula>
    </cfRule>
  </conditionalFormatting>
  <conditionalFormatting sqref="DF39">
    <cfRule type="cellIs" dxfId="118" priority="119" operator="greaterThan">
      <formula>0</formula>
    </cfRule>
  </conditionalFormatting>
  <conditionalFormatting sqref="DF40">
    <cfRule type="cellIs" dxfId="117" priority="118" operator="greaterThan">
      <formula>0</formula>
    </cfRule>
  </conditionalFormatting>
  <conditionalFormatting sqref="DF23:DF24">
    <cfRule type="cellIs" dxfId="116" priority="117" operator="lessThan">
      <formula>0</formula>
    </cfRule>
  </conditionalFormatting>
  <conditionalFormatting sqref="DF29:DF30">
    <cfRule type="cellIs" dxfId="115" priority="116" operator="lessThan">
      <formula>0</formula>
    </cfRule>
  </conditionalFormatting>
  <conditionalFormatting sqref="DF45:DF47">
    <cfRule type="cellIs" dxfId="114" priority="115" operator="lessThan">
      <formula>0</formula>
    </cfRule>
  </conditionalFormatting>
  <conditionalFormatting sqref="DF51:DF53">
    <cfRule type="cellIs" dxfId="113" priority="114" operator="lessThan">
      <formula>0</formula>
    </cfRule>
  </conditionalFormatting>
  <conditionalFormatting sqref="DF57:DF58">
    <cfRule type="cellIs" dxfId="112" priority="113" operator="lessThan">
      <formula>0</formula>
    </cfRule>
  </conditionalFormatting>
  <conditionalFormatting sqref="DG39">
    <cfRule type="cellIs" dxfId="111" priority="112" operator="greaterThan">
      <formula>0</formula>
    </cfRule>
  </conditionalFormatting>
  <conditionalFormatting sqref="DG40">
    <cfRule type="cellIs" dxfId="110" priority="111" operator="greaterThan">
      <formula>0</formula>
    </cfRule>
  </conditionalFormatting>
  <conditionalFormatting sqref="DG23:DG24">
    <cfRule type="cellIs" dxfId="109" priority="110" operator="lessThan">
      <formula>0</formula>
    </cfRule>
  </conditionalFormatting>
  <conditionalFormatting sqref="DG29:DG30">
    <cfRule type="cellIs" dxfId="108" priority="109" operator="lessThan">
      <formula>0</formula>
    </cfRule>
  </conditionalFormatting>
  <conditionalFormatting sqref="DG45:DG47">
    <cfRule type="cellIs" dxfId="107" priority="108" operator="lessThan">
      <formula>0</formula>
    </cfRule>
  </conditionalFormatting>
  <conditionalFormatting sqref="DG51:DG53">
    <cfRule type="cellIs" dxfId="106" priority="107" operator="lessThan">
      <formula>0</formula>
    </cfRule>
  </conditionalFormatting>
  <conditionalFormatting sqref="DG57:DG58">
    <cfRule type="cellIs" dxfId="105" priority="106" operator="lessThan">
      <formula>0</formula>
    </cfRule>
  </conditionalFormatting>
  <conditionalFormatting sqref="DH39">
    <cfRule type="cellIs" dxfId="104" priority="105" operator="greaterThan">
      <formula>0</formula>
    </cfRule>
  </conditionalFormatting>
  <conditionalFormatting sqref="DH40">
    <cfRule type="cellIs" dxfId="103" priority="104" operator="greaterThan">
      <formula>0</formula>
    </cfRule>
  </conditionalFormatting>
  <conditionalFormatting sqref="DH23:DH24">
    <cfRule type="cellIs" dxfId="102" priority="103" operator="lessThan">
      <formula>0</formula>
    </cfRule>
  </conditionalFormatting>
  <conditionalFormatting sqref="DH29:DH30">
    <cfRule type="cellIs" dxfId="101" priority="102" operator="lessThan">
      <formula>0</formula>
    </cfRule>
  </conditionalFormatting>
  <conditionalFormatting sqref="DH45:DH47">
    <cfRule type="cellIs" dxfId="100" priority="101" operator="lessThan">
      <formula>0</formula>
    </cfRule>
  </conditionalFormatting>
  <conditionalFormatting sqref="DH51:DH53">
    <cfRule type="cellIs" dxfId="99" priority="100" operator="lessThan">
      <formula>0</formula>
    </cfRule>
  </conditionalFormatting>
  <conditionalFormatting sqref="DH57:DH58">
    <cfRule type="cellIs" dxfId="98" priority="99" operator="lessThan">
      <formula>0</formula>
    </cfRule>
  </conditionalFormatting>
  <conditionalFormatting sqref="DI39">
    <cfRule type="cellIs" dxfId="97" priority="98" operator="greaterThan">
      <formula>0</formula>
    </cfRule>
  </conditionalFormatting>
  <conditionalFormatting sqref="DI40">
    <cfRule type="cellIs" dxfId="96" priority="97" operator="greaterThan">
      <formula>0</formula>
    </cfRule>
  </conditionalFormatting>
  <conditionalFormatting sqref="DI23:DI24">
    <cfRule type="cellIs" dxfId="95" priority="96" operator="lessThan">
      <formula>0</formula>
    </cfRule>
  </conditionalFormatting>
  <conditionalFormatting sqref="DI29:DI30">
    <cfRule type="cellIs" dxfId="94" priority="95" operator="lessThan">
      <formula>0</formula>
    </cfRule>
  </conditionalFormatting>
  <conditionalFormatting sqref="DI45:DI47">
    <cfRule type="cellIs" dxfId="93" priority="94" operator="lessThan">
      <formula>0</formula>
    </cfRule>
  </conditionalFormatting>
  <conditionalFormatting sqref="DI51:DI53">
    <cfRule type="cellIs" dxfId="92" priority="93" operator="lessThan">
      <formula>0</formula>
    </cfRule>
  </conditionalFormatting>
  <conditionalFormatting sqref="DI57:DI58">
    <cfRule type="cellIs" dxfId="91" priority="92" operator="lessThan">
      <formula>0</formula>
    </cfRule>
  </conditionalFormatting>
  <conditionalFormatting sqref="DJ39">
    <cfRule type="cellIs" dxfId="90" priority="91" operator="greaterThan">
      <formula>0</formula>
    </cfRule>
  </conditionalFormatting>
  <conditionalFormatting sqref="DJ40">
    <cfRule type="cellIs" dxfId="89" priority="90" operator="greaterThan">
      <formula>0</formula>
    </cfRule>
  </conditionalFormatting>
  <conditionalFormatting sqref="DJ23:DJ24">
    <cfRule type="cellIs" dxfId="88" priority="89" operator="lessThan">
      <formula>0</formula>
    </cfRule>
  </conditionalFormatting>
  <conditionalFormatting sqref="DJ29:DJ30">
    <cfRule type="cellIs" dxfId="87" priority="88" operator="lessThan">
      <formula>0</formula>
    </cfRule>
  </conditionalFormatting>
  <conditionalFormatting sqref="DJ45:DJ47">
    <cfRule type="cellIs" dxfId="86" priority="87" operator="lessThan">
      <formula>0</formula>
    </cfRule>
  </conditionalFormatting>
  <conditionalFormatting sqref="DJ51:DJ53">
    <cfRule type="cellIs" dxfId="85" priority="86" operator="lessThan">
      <formula>0</formula>
    </cfRule>
  </conditionalFormatting>
  <conditionalFormatting sqref="DJ57:DJ58">
    <cfRule type="cellIs" dxfId="84" priority="85" operator="lessThan">
      <formula>0</formula>
    </cfRule>
  </conditionalFormatting>
  <conditionalFormatting sqref="DK39">
    <cfRule type="cellIs" dxfId="83" priority="84" operator="greaterThan">
      <formula>0</formula>
    </cfRule>
  </conditionalFormatting>
  <conditionalFormatting sqref="DK40">
    <cfRule type="cellIs" dxfId="82" priority="83" operator="greaterThan">
      <formula>0</formula>
    </cfRule>
  </conditionalFormatting>
  <conditionalFormatting sqref="DK23:DK24">
    <cfRule type="cellIs" dxfId="81" priority="82" operator="lessThan">
      <formula>0</formula>
    </cfRule>
  </conditionalFormatting>
  <conditionalFormatting sqref="DK29:DK30">
    <cfRule type="cellIs" dxfId="80" priority="81" operator="lessThan">
      <formula>0</formula>
    </cfRule>
  </conditionalFormatting>
  <conditionalFormatting sqref="DK45:DK47">
    <cfRule type="cellIs" dxfId="79" priority="80" operator="lessThan">
      <formula>0</formula>
    </cfRule>
  </conditionalFormatting>
  <conditionalFormatting sqref="DK51:DK53">
    <cfRule type="cellIs" dxfId="78" priority="79" operator="lessThan">
      <formula>0</formula>
    </cfRule>
  </conditionalFormatting>
  <conditionalFormatting sqref="DK57:DK58">
    <cfRule type="cellIs" dxfId="77" priority="78" operator="lessThan">
      <formula>0</formula>
    </cfRule>
  </conditionalFormatting>
  <conditionalFormatting sqref="DL39">
    <cfRule type="cellIs" dxfId="76" priority="77" operator="greaterThan">
      <formula>0</formula>
    </cfRule>
  </conditionalFormatting>
  <conditionalFormatting sqref="DL40">
    <cfRule type="cellIs" dxfId="75" priority="76" operator="greaterThan">
      <formula>0</formula>
    </cfRule>
  </conditionalFormatting>
  <conditionalFormatting sqref="DL23:DL24">
    <cfRule type="cellIs" dxfId="74" priority="75" operator="lessThan">
      <formula>0</formula>
    </cfRule>
  </conditionalFormatting>
  <conditionalFormatting sqref="DL29:DL30">
    <cfRule type="cellIs" dxfId="73" priority="74" operator="lessThan">
      <formula>0</formula>
    </cfRule>
  </conditionalFormatting>
  <conditionalFormatting sqref="DL45:DL47">
    <cfRule type="cellIs" dxfId="72" priority="73" operator="lessThan">
      <formula>0</formula>
    </cfRule>
  </conditionalFormatting>
  <conditionalFormatting sqref="DL51:DL53">
    <cfRule type="cellIs" dxfId="71" priority="72" operator="lessThan">
      <formula>0</formula>
    </cfRule>
  </conditionalFormatting>
  <conditionalFormatting sqref="DL57:DL58">
    <cfRule type="cellIs" dxfId="70" priority="71" operator="lessThan">
      <formula>0</formula>
    </cfRule>
  </conditionalFormatting>
  <conditionalFormatting sqref="DM39">
    <cfRule type="cellIs" dxfId="69" priority="70" operator="greaterThan">
      <formula>0</formula>
    </cfRule>
  </conditionalFormatting>
  <conditionalFormatting sqref="DM40">
    <cfRule type="cellIs" dxfId="68" priority="69" operator="greaterThan">
      <formula>0</formula>
    </cfRule>
  </conditionalFormatting>
  <conditionalFormatting sqref="DM23:DM24">
    <cfRule type="cellIs" dxfId="67" priority="68" operator="lessThan">
      <formula>0</formula>
    </cfRule>
  </conditionalFormatting>
  <conditionalFormatting sqref="DM29:DM30">
    <cfRule type="cellIs" dxfId="66" priority="67" operator="lessThan">
      <formula>0</formula>
    </cfRule>
  </conditionalFormatting>
  <conditionalFormatting sqref="DM45:DM47">
    <cfRule type="cellIs" dxfId="65" priority="66" operator="lessThan">
      <formula>0</formula>
    </cfRule>
  </conditionalFormatting>
  <conditionalFormatting sqref="DM51:DM53">
    <cfRule type="cellIs" dxfId="64" priority="65" operator="lessThan">
      <formula>0</formula>
    </cfRule>
  </conditionalFormatting>
  <conditionalFormatting sqref="DM57:DM58">
    <cfRule type="cellIs" dxfId="63" priority="64" operator="lessThan">
      <formula>0</formula>
    </cfRule>
  </conditionalFormatting>
  <conditionalFormatting sqref="DN39">
    <cfRule type="cellIs" dxfId="62" priority="63" operator="greaterThan">
      <formula>0</formula>
    </cfRule>
  </conditionalFormatting>
  <conditionalFormatting sqref="DN40">
    <cfRule type="cellIs" dxfId="61" priority="62" operator="greaterThan">
      <formula>0</formula>
    </cfRule>
  </conditionalFormatting>
  <conditionalFormatting sqref="DN23:DN24">
    <cfRule type="cellIs" dxfId="60" priority="61" operator="lessThan">
      <formula>0</formula>
    </cfRule>
  </conditionalFormatting>
  <conditionalFormatting sqref="DN29:DN30">
    <cfRule type="cellIs" dxfId="59" priority="60" operator="lessThan">
      <formula>0</formula>
    </cfRule>
  </conditionalFormatting>
  <conditionalFormatting sqref="DN45:DN47">
    <cfRule type="cellIs" dxfId="58" priority="59" operator="lessThan">
      <formula>0</formula>
    </cfRule>
  </conditionalFormatting>
  <conditionalFormatting sqref="DN51:DN53">
    <cfRule type="cellIs" dxfId="57" priority="58" operator="lessThan">
      <formula>0</formula>
    </cfRule>
  </conditionalFormatting>
  <conditionalFormatting sqref="DN57:DN58">
    <cfRule type="cellIs" dxfId="56" priority="57" operator="lessThan">
      <formula>0</formula>
    </cfRule>
  </conditionalFormatting>
  <conditionalFormatting sqref="DO39">
    <cfRule type="cellIs" dxfId="55" priority="56" operator="greaterThan">
      <formula>0</formula>
    </cfRule>
  </conditionalFormatting>
  <conditionalFormatting sqref="DO40">
    <cfRule type="cellIs" dxfId="54" priority="55" operator="greaterThan">
      <formula>0</formula>
    </cfRule>
  </conditionalFormatting>
  <conditionalFormatting sqref="DO23:DO24">
    <cfRule type="cellIs" dxfId="53" priority="54" operator="lessThan">
      <formula>0</formula>
    </cfRule>
  </conditionalFormatting>
  <conditionalFormatting sqref="DO29:DO30">
    <cfRule type="cellIs" dxfId="52" priority="53" operator="lessThan">
      <formula>0</formula>
    </cfRule>
  </conditionalFormatting>
  <conditionalFormatting sqref="DO45:DO47">
    <cfRule type="cellIs" dxfId="51" priority="52" operator="lessThan">
      <formula>0</formula>
    </cfRule>
  </conditionalFormatting>
  <conditionalFormatting sqref="DO51:DO53">
    <cfRule type="cellIs" dxfId="50" priority="51" operator="lessThan">
      <formula>0</formula>
    </cfRule>
  </conditionalFormatting>
  <conditionalFormatting sqref="DO57:DO58">
    <cfRule type="cellIs" dxfId="49" priority="50" operator="lessThan">
      <formula>0</formula>
    </cfRule>
  </conditionalFormatting>
  <conditionalFormatting sqref="DP39">
    <cfRule type="cellIs" dxfId="48" priority="49" operator="greaterThan">
      <formula>0</formula>
    </cfRule>
  </conditionalFormatting>
  <conditionalFormatting sqref="DP40">
    <cfRule type="cellIs" dxfId="47" priority="48" operator="greaterThan">
      <formula>0</formula>
    </cfRule>
  </conditionalFormatting>
  <conditionalFormatting sqref="DP23:DP24">
    <cfRule type="cellIs" dxfId="46" priority="47" operator="lessThan">
      <formula>0</formula>
    </cfRule>
  </conditionalFormatting>
  <conditionalFormatting sqref="DP29:DP30">
    <cfRule type="cellIs" dxfId="45" priority="46" operator="lessThan">
      <formula>0</formula>
    </cfRule>
  </conditionalFormatting>
  <conditionalFormatting sqref="DP45:DP47">
    <cfRule type="cellIs" dxfId="44" priority="45" operator="lessThan">
      <formula>0</formula>
    </cfRule>
  </conditionalFormatting>
  <conditionalFormatting sqref="DP51:DP53">
    <cfRule type="cellIs" dxfId="43" priority="44" operator="lessThan">
      <formula>0</formula>
    </cfRule>
  </conditionalFormatting>
  <conditionalFormatting sqref="DP57:DP58">
    <cfRule type="cellIs" dxfId="42" priority="43" operator="lessThan">
      <formula>0</formula>
    </cfRule>
  </conditionalFormatting>
  <conditionalFormatting sqref="DQ39">
    <cfRule type="cellIs" dxfId="41" priority="42" operator="greaterThan">
      <formula>0</formula>
    </cfRule>
  </conditionalFormatting>
  <conditionalFormatting sqref="DQ40">
    <cfRule type="cellIs" dxfId="40" priority="41" operator="greaterThan">
      <formula>0</formula>
    </cfRule>
  </conditionalFormatting>
  <conditionalFormatting sqref="DQ23:DQ24">
    <cfRule type="cellIs" dxfId="39" priority="40" operator="lessThan">
      <formula>0</formula>
    </cfRule>
  </conditionalFormatting>
  <conditionalFormatting sqref="DQ29:DQ30">
    <cfRule type="cellIs" dxfId="38" priority="39" operator="lessThan">
      <formula>0</formula>
    </cfRule>
  </conditionalFormatting>
  <conditionalFormatting sqref="DQ45:DQ47">
    <cfRule type="cellIs" dxfId="37" priority="38" operator="lessThan">
      <formula>0</formula>
    </cfRule>
  </conditionalFormatting>
  <conditionalFormatting sqref="DQ51:DQ53">
    <cfRule type="cellIs" dxfId="36" priority="37" operator="lessThan">
      <formula>0</formula>
    </cfRule>
  </conditionalFormatting>
  <conditionalFormatting sqref="DQ57:DQ58">
    <cfRule type="cellIs" dxfId="35" priority="36" operator="lessThan">
      <formula>0</formula>
    </cfRule>
  </conditionalFormatting>
  <conditionalFormatting sqref="DR39">
    <cfRule type="cellIs" dxfId="34" priority="35" operator="greaterThan">
      <formula>0</formula>
    </cfRule>
  </conditionalFormatting>
  <conditionalFormatting sqref="DR40">
    <cfRule type="cellIs" dxfId="33" priority="34" operator="greaterThan">
      <formula>0</formula>
    </cfRule>
  </conditionalFormatting>
  <conditionalFormatting sqref="DR23:DR24">
    <cfRule type="cellIs" dxfId="32" priority="33" operator="lessThan">
      <formula>0</formula>
    </cfRule>
  </conditionalFormatting>
  <conditionalFormatting sqref="DR29:DR30">
    <cfRule type="cellIs" dxfId="31" priority="32" operator="lessThan">
      <formula>0</formula>
    </cfRule>
  </conditionalFormatting>
  <conditionalFormatting sqref="DR45:DR47">
    <cfRule type="cellIs" dxfId="30" priority="31" operator="lessThan">
      <formula>0</formula>
    </cfRule>
  </conditionalFormatting>
  <conditionalFormatting sqref="DR51:DR53">
    <cfRule type="cellIs" dxfId="29" priority="30" operator="lessThan">
      <formula>0</formula>
    </cfRule>
  </conditionalFormatting>
  <conditionalFormatting sqref="DR57:DR58">
    <cfRule type="cellIs" dxfId="28" priority="29" operator="lessThan">
      <formula>0</formula>
    </cfRule>
  </conditionalFormatting>
  <conditionalFormatting sqref="DS39">
    <cfRule type="cellIs" dxfId="27" priority="28" operator="greaterThan">
      <formula>0</formula>
    </cfRule>
  </conditionalFormatting>
  <conditionalFormatting sqref="DS40">
    <cfRule type="cellIs" dxfId="26" priority="27" operator="greaterThan">
      <formula>0</formula>
    </cfRule>
  </conditionalFormatting>
  <conditionalFormatting sqref="DS23:DS24">
    <cfRule type="cellIs" dxfId="25" priority="26" operator="lessThan">
      <formula>0</formula>
    </cfRule>
  </conditionalFormatting>
  <conditionalFormatting sqref="DS29:DS30">
    <cfRule type="cellIs" dxfId="24" priority="25" operator="lessThan">
      <formula>0</formula>
    </cfRule>
  </conditionalFormatting>
  <conditionalFormatting sqref="DS45:DS47">
    <cfRule type="cellIs" dxfId="23" priority="24" operator="lessThan">
      <formula>0</formula>
    </cfRule>
  </conditionalFormatting>
  <conditionalFormatting sqref="DS51:DS53">
    <cfRule type="cellIs" dxfId="22" priority="23" operator="lessThan">
      <formula>0</formula>
    </cfRule>
  </conditionalFormatting>
  <conditionalFormatting sqref="DS57:DS58">
    <cfRule type="cellIs" dxfId="21" priority="22" operator="lessThan">
      <formula>0</formula>
    </cfRule>
  </conditionalFormatting>
  <conditionalFormatting sqref="DT39">
    <cfRule type="cellIs" dxfId="20" priority="21" operator="greaterThan">
      <formula>0</formula>
    </cfRule>
  </conditionalFormatting>
  <conditionalFormatting sqref="DT40">
    <cfRule type="cellIs" dxfId="19" priority="20" operator="greaterThan">
      <formula>0</formula>
    </cfRule>
  </conditionalFormatting>
  <conditionalFormatting sqref="DT23:DT24">
    <cfRule type="cellIs" dxfId="18" priority="19" operator="lessThan">
      <formula>0</formula>
    </cfRule>
  </conditionalFormatting>
  <conditionalFormatting sqref="DT29:DT30">
    <cfRule type="cellIs" dxfId="17" priority="18" operator="lessThan">
      <formula>0</formula>
    </cfRule>
  </conditionalFormatting>
  <conditionalFormatting sqref="DT45:DT47">
    <cfRule type="cellIs" dxfId="16" priority="17" operator="lessThan">
      <formula>0</formula>
    </cfRule>
  </conditionalFormatting>
  <conditionalFormatting sqref="DT51:DT53">
    <cfRule type="cellIs" dxfId="15" priority="16" operator="lessThan">
      <formula>0</formula>
    </cfRule>
  </conditionalFormatting>
  <conditionalFormatting sqref="DT57:DT58">
    <cfRule type="cellIs" dxfId="14" priority="15" operator="lessThan">
      <formula>0</formula>
    </cfRule>
  </conditionalFormatting>
  <conditionalFormatting sqref="DU39">
    <cfRule type="cellIs" dxfId="13" priority="14" operator="greaterThan">
      <formula>0</formula>
    </cfRule>
  </conditionalFormatting>
  <conditionalFormatting sqref="DU40">
    <cfRule type="cellIs" dxfId="12" priority="13" operator="greaterThan">
      <formula>0</formula>
    </cfRule>
  </conditionalFormatting>
  <conditionalFormatting sqref="DU23:DU24">
    <cfRule type="cellIs" dxfId="11" priority="12" operator="lessThan">
      <formula>0</formula>
    </cfRule>
  </conditionalFormatting>
  <conditionalFormatting sqref="DU29:DU30">
    <cfRule type="cellIs" dxfId="10" priority="11" operator="lessThan">
      <formula>0</formula>
    </cfRule>
  </conditionalFormatting>
  <conditionalFormatting sqref="DU45:DU47">
    <cfRule type="cellIs" dxfId="9" priority="10" operator="lessThan">
      <formula>0</formula>
    </cfRule>
  </conditionalFormatting>
  <conditionalFormatting sqref="DU51:DU53">
    <cfRule type="cellIs" dxfId="8" priority="9" operator="lessThan">
      <formula>0</formula>
    </cfRule>
  </conditionalFormatting>
  <conditionalFormatting sqref="DU57:DU58">
    <cfRule type="cellIs" dxfId="7" priority="8" operator="lessThan">
      <formula>0</formula>
    </cfRule>
  </conditionalFormatting>
  <conditionalFormatting sqref="DV39">
    <cfRule type="cellIs" dxfId="6" priority="7" operator="greaterThan">
      <formula>0</formula>
    </cfRule>
  </conditionalFormatting>
  <conditionalFormatting sqref="DV40">
    <cfRule type="cellIs" dxfId="5" priority="6" operator="greaterThan">
      <formula>0</formula>
    </cfRule>
  </conditionalFormatting>
  <conditionalFormatting sqref="DV23:DV24">
    <cfRule type="cellIs" dxfId="4" priority="5" operator="lessThan">
      <formula>0</formula>
    </cfRule>
  </conditionalFormatting>
  <conditionalFormatting sqref="DV29:DV30">
    <cfRule type="cellIs" dxfId="3" priority="4" operator="lessThan">
      <formula>0</formula>
    </cfRule>
  </conditionalFormatting>
  <conditionalFormatting sqref="DV45:DV47">
    <cfRule type="cellIs" dxfId="2" priority="3" operator="lessThan">
      <formula>0</formula>
    </cfRule>
  </conditionalFormatting>
  <conditionalFormatting sqref="DV51:DV53">
    <cfRule type="cellIs" dxfId="1" priority="2" operator="lessThan">
      <formula>0</formula>
    </cfRule>
  </conditionalFormatting>
  <conditionalFormatting sqref="DV57:DV58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outlinePr summaryBelow="0" summaryRight="0"/>
    <pageSetUpPr fitToPage="1"/>
  </sheetPr>
  <dimension ref="A1"/>
  <sheetViews>
    <sheetView zoomScale="130" zoomScaleNormal="13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15" sqref="A15"/>
    </sheetView>
  </sheetViews>
  <sheetFormatPr defaultColWidth="9.140625" defaultRowHeight="11.25" x14ac:dyDescent="0.2"/>
  <cols>
    <col min="1" max="1" width="50.85546875" style="331" customWidth="1"/>
    <col min="2" max="124" width="12.85546875" style="3" customWidth="1"/>
    <col min="125" max="16384" width="9.140625" style="3"/>
  </cols>
  <sheetData>
    <row r="1" spans="1:1" s="329" customFormat="1" ht="38.1" customHeight="1" x14ac:dyDescent="0.2">
      <c r="A1" s="330"/>
    </row>
  </sheetData>
  <pageMargins left="0.39370078740157483" right="0.19685039370078741" top="0.39370078740157483" bottom="0.39370078740157483" header="0.19685039370078741" footer="0.19685039370078741"/>
  <pageSetup paperSize="9" scale="49" pageOrder="overThenDown" orientation="landscape" r:id="rId1"/>
  <headerFooter>
    <oddHeader>&amp;LАльт-Инвест&amp;R&amp;D &amp;T</oddHeader>
    <oddFooter>&amp;L&amp;Z&amp;F&amp;RСтр. &amp;P из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outlinePr summaryBelow="0" summaryRight="0"/>
  </sheetPr>
  <dimension ref="A1:D1577"/>
  <sheetViews>
    <sheetView topLeftCell="A1208" workbookViewId="0">
      <selection activeCell="A1230" sqref="A1230:XFD1230"/>
    </sheetView>
  </sheetViews>
  <sheetFormatPr defaultColWidth="9.140625" defaultRowHeight="12.75" x14ac:dyDescent="0.2"/>
  <cols>
    <col min="1" max="4" width="50.85546875" style="5" customWidth="1"/>
    <col min="5" max="16384" width="9.140625" style="5"/>
  </cols>
  <sheetData>
    <row r="1" spans="1:4" x14ac:dyDescent="0.2">
      <c r="A1" s="20" t="s">
        <v>834</v>
      </c>
      <c r="B1" s="10">
        <v>1049</v>
      </c>
      <c r="C1" s="10">
        <v>1033</v>
      </c>
      <c r="D1" s="10">
        <v>1104</v>
      </c>
    </row>
    <row r="2" spans="1:4" x14ac:dyDescent="0.2">
      <c r="A2" s="20" t="s">
        <v>107</v>
      </c>
      <c r="B2" s="32" t="s">
        <v>15</v>
      </c>
      <c r="C2" s="32" t="s">
        <v>37</v>
      </c>
      <c r="D2" s="32" t="s">
        <v>2820</v>
      </c>
    </row>
    <row r="3" spans="1:4" x14ac:dyDescent="0.2">
      <c r="A3" s="138" t="s">
        <v>103</v>
      </c>
      <c r="B3" s="138"/>
      <c r="C3" s="138"/>
    </row>
    <row r="4" spans="1:4" x14ac:dyDescent="0.2">
      <c r="A4" s="5" t="str">
        <f t="shared" ref="A4:A67" ca="1" si="0">OFFSET(A4,0,Prj_Language)</f>
        <v>Альт-Инвест</v>
      </c>
      <c r="B4" s="5" t="s">
        <v>50</v>
      </c>
      <c r="C4" s="5" t="s">
        <v>135</v>
      </c>
      <c r="D4" s="5" t="s">
        <v>50</v>
      </c>
    </row>
    <row r="5" spans="1:4" x14ac:dyDescent="0.2">
      <c r="A5" s="5" t="str">
        <f t="shared" ca="1" si="0"/>
        <v xml:space="preserve"> Демо</v>
      </c>
      <c r="B5" s="5" t="s">
        <v>1205</v>
      </c>
      <c r="C5" s="5" t="s">
        <v>1206</v>
      </c>
      <c r="D5" s="5" t="s">
        <v>1206</v>
      </c>
    </row>
    <row r="6" spans="1:4" x14ac:dyDescent="0.2">
      <c r="A6" s="139" t="str">
        <f t="shared" ca="1" si="0"/>
        <v>Русский</v>
      </c>
      <c r="B6" s="5" t="s">
        <v>15</v>
      </c>
      <c r="C6" s="5" t="s">
        <v>140</v>
      </c>
      <c r="D6" s="5" t="s">
        <v>1970</v>
      </c>
    </row>
    <row r="7" spans="1:4" x14ac:dyDescent="0.2">
      <c r="A7" s="5" t="str">
        <f t="shared" ca="1" si="0"/>
        <v>Английский</v>
      </c>
      <c r="B7" s="5" t="s">
        <v>102</v>
      </c>
      <c r="C7" s="5" t="s">
        <v>37</v>
      </c>
      <c r="D7" s="5" t="s">
        <v>1971</v>
      </c>
    </row>
    <row r="8" spans="1:4" x14ac:dyDescent="0.2">
      <c r="A8" s="5" t="str">
        <f t="shared" ca="1" si="0"/>
        <v>Монгольский</v>
      </c>
      <c r="B8" s="5" t="s">
        <v>2818</v>
      </c>
      <c r="C8" s="5" t="s">
        <v>2819</v>
      </c>
      <c r="D8" s="5" t="s">
        <v>2820</v>
      </c>
    </row>
    <row r="9" spans="1:4" x14ac:dyDescent="0.2">
      <c r="A9" s="5">
        <f t="shared" ca="1" si="0"/>
        <v>0</v>
      </c>
    </row>
    <row r="10" spans="1:4" x14ac:dyDescent="0.2">
      <c r="A10" s="5">
        <f t="shared" ca="1" si="0"/>
        <v>0</v>
      </c>
    </row>
    <row r="11" spans="1:4" x14ac:dyDescent="0.2">
      <c r="A11" s="5">
        <f t="shared" ca="1" si="0"/>
        <v>0</v>
      </c>
    </row>
    <row r="12" spans="1:4" x14ac:dyDescent="0.2">
      <c r="A12" s="5">
        <f ca="1">OFFSET(A12,0,Prj_Language)</f>
        <v>0</v>
      </c>
    </row>
    <row r="13" spans="1:4" x14ac:dyDescent="0.2">
      <c r="A13" s="5" t="str">
        <f t="shared" ca="1" si="0"/>
        <v>ai8 RU.chm</v>
      </c>
      <c r="B13" s="65" t="s">
        <v>3219</v>
      </c>
      <c r="C13" s="5" t="str">
        <f>B13</f>
        <v>ai8 RU.chm</v>
      </c>
      <c r="D13" s="5" t="str">
        <f>C13</f>
        <v>ai8 RU.chm</v>
      </c>
    </row>
    <row r="14" spans="1:4" x14ac:dyDescent="0.2">
      <c r="A14" s="5" t="str">
        <f t="shared" ca="1" si="0"/>
        <v>ai8 UGuide RU.pdf</v>
      </c>
      <c r="B14" s="65" t="s">
        <v>2959</v>
      </c>
      <c r="C14" s="5" t="str">
        <f>B14</f>
        <v>ai8 UGuide RU.pdf</v>
      </c>
      <c r="D14" s="5" t="str">
        <f>C14</f>
        <v>ai8 UGuide RU.pdf</v>
      </c>
    </row>
    <row r="15" spans="1:4" x14ac:dyDescent="0.2">
      <c r="A15" s="139" t="str">
        <f t="shared" ca="1" si="0"/>
        <v>Параметры</v>
      </c>
      <c r="B15" s="5" t="s">
        <v>85</v>
      </c>
      <c r="C15" s="5" t="s">
        <v>111</v>
      </c>
      <c r="D15" s="5" t="s">
        <v>1972</v>
      </c>
    </row>
    <row r="16" spans="1:4" x14ac:dyDescent="0.2">
      <c r="A16" s="5" t="str">
        <f t="shared" ca="1" si="0"/>
        <v>Старт</v>
      </c>
      <c r="B16" s="5" t="s">
        <v>86</v>
      </c>
      <c r="C16" s="5" t="s">
        <v>112</v>
      </c>
      <c r="D16" s="5" t="s">
        <v>1973</v>
      </c>
    </row>
    <row r="17" spans="1:4" x14ac:dyDescent="0.2">
      <c r="A17" s="5" t="str">
        <f t="shared" ca="1" si="0"/>
        <v>Проект</v>
      </c>
      <c r="B17" s="5" t="s">
        <v>832</v>
      </c>
      <c r="C17" s="5" t="s">
        <v>113</v>
      </c>
      <c r="D17" s="5" t="s">
        <v>1974</v>
      </c>
    </row>
    <row r="18" spans="1:4" x14ac:dyDescent="0.2">
      <c r="A18" s="5" t="str">
        <f t="shared" ca="1" si="0"/>
        <v>Отчеты</v>
      </c>
      <c r="B18" s="5" t="s">
        <v>2996</v>
      </c>
      <c r="C18" s="5" t="s">
        <v>3003</v>
      </c>
      <c r="D18" s="219" t="str">
        <f>C18</f>
        <v>Reports</v>
      </c>
    </row>
    <row r="19" spans="1:4" x14ac:dyDescent="0.2">
      <c r="A19" s="5" t="str">
        <f ca="1">OFFSET(A19,0,Prj_Language)</f>
        <v>Анализ</v>
      </c>
      <c r="B19" s="65" t="s">
        <v>2997</v>
      </c>
      <c r="C19" s="5" t="s">
        <v>2998</v>
      </c>
      <c r="D19" s="219" t="str">
        <f>C19</f>
        <v>Analysis</v>
      </c>
    </row>
    <row r="20" spans="1:4" x14ac:dyDescent="0.2">
      <c r="A20" s="5" t="str">
        <f t="shared" ca="1" si="0"/>
        <v>Риски</v>
      </c>
      <c r="B20" s="5" t="s">
        <v>2995</v>
      </c>
      <c r="C20" s="5" t="s">
        <v>3004</v>
      </c>
      <c r="D20" s="219" t="str">
        <f>C20</f>
        <v>Risk</v>
      </c>
    </row>
    <row r="21" spans="1:4" x14ac:dyDescent="0.2">
      <c r="A21" s="5" t="str">
        <f ca="1">OFFSET(A21,0,Prj_Language)</f>
        <v>Мониторинг</v>
      </c>
      <c r="B21" s="65" t="s">
        <v>2977</v>
      </c>
      <c r="C21" s="5" t="s">
        <v>3005</v>
      </c>
      <c r="D21" s="219" t="str">
        <f>C21</f>
        <v>KPI</v>
      </c>
    </row>
    <row r="22" spans="1:4" x14ac:dyDescent="0.2">
      <c r="A22" s="5" t="str">
        <f t="shared" ca="1" si="0"/>
        <v>Графики</v>
      </c>
      <c r="B22" s="5" t="s">
        <v>89</v>
      </c>
      <c r="C22" s="5" t="s">
        <v>115</v>
      </c>
      <c r="D22" s="5" t="s">
        <v>1977</v>
      </c>
    </row>
    <row r="23" spans="1:4" x14ac:dyDescent="0.2">
      <c r="A23" s="5" t="str">
        <f ca="1">OFFSET(A23,0,Prj_Language)</f>
        <v>Резюме</v>
      </c>
      <c r="B23" s="65" t="s">
        <v>2978</v>
      </c>
      <c r="C23" s="5" t="s">
        <v>3006</v>
      </c>
      <c r="D23" s="219" t="str">
        <f>C23</f>
        <v>Summary</v>
      </c>
    </row>
    <row r="24" spans="1:4" x14ac:dyDescent="0.2">
      <c r="A24" s="5" t="str">
        <f t="shared" ca="1" si="0"/>
        <v>Бизнес-план</v>
      </c>
      <c r="B24" s="5" t="s">
        <v>2994</v>
      </c>
      <c r="C24" s="5" t="s">
        <v>3007</v>
      </c>
      <c r="D24" s="219" t="str">
        <f>C24</f>
        <v>Business Plan</v>
      </c>
    </row>
    <row r="25" spans="1:4" x14ac:dyDescent="0.2">
      <c r="A25" s="139" t="str">
        <f t="shared" ca="1" si="0"/>
        <v>Изменить</v>
      </c>
      <c r="B25" s="5" t="s">
        <v>116</v>
      </c>
      <c r="C25" s="5" t="s">
        <v>117</v>
      </c>
      <c r="D25" s="5" t="s">
        <v>1978</v>
      </c>
    </row>
    <row r="26" spans="1:4" x14ac:dyDescent="0.2">
      <c r="A26" s="5" t="str">
        <f t="shared" ca="1" si="0"/>
        <v>Настроить</v>
      </c>
      <c r="B26" s="5" t="s">
        <v>777</v>
      </c>
      <c r="C26" s="5" t="s">
        <v>778</v>
      </c>
      <c r="D26" s="5" t="s">
        <v>1979</v>
      </c>
    </row>
    <row r="27" spans="1:4" x14ac:dyDescent="0.2">
      <c r="A27" s="5" t="str">
        <f t="shared" ca="1" si="0"/>
        <v>Пересчитать</v>
      </c>
      <c r="B27" s="5" t="s">
        <v>772</v>
      </c>
      <c r="C27" s="5" t="s">
        <v>779</v>
      </c>
      <c r="D27" s="5" t="s">
        <v>1980</v>
      </c>
    </row>
    <row r="28" spans="1:4" x14ac:dyDescent="0.2">
      <c r="A28" s="5" t="str">
        <f ca="1">OFFSET(A28,0,Prj_Language)</f>
        <v>Обновить</v>
      </c>
      <c r="B28" s="65" t="s">
        <v>2895</v>
      </c>
      <c r="C28" s="65" t="s">
        <v>2896</v>
      </c>
      <c r="D28" s="219" t="str">
        <f>C28</f>
        <v>Update</v>
      </c>
    </row>
    <row r="29" spans="1:4" x14ac:dyDescent="0.2">
      <c r="A29" s="5" t="str">
        <f t="shared" ca="1" si="0"/>
        <v>Составить…</v>
      </c>
      <c r="B29" s="5" t="s">
        <v>3217</v>
      </c>
      <c r="C29" s="5" t="s">
        <v>3218</v>
      </c>
      <c r="D29" s="219" t="str">
        <f>C29</f>
        <v>Create…</v>
      </c>
    </row>
    <row r="30" spans="1:4" x14ac:dyDescent="0.2">
      <c r="A30" s="5" t="str">
        <f t="shared" ca="1" si="0"/>
        <v>Печать…</v>
      </c>
      <c r="B30" s="5" t="s">
        <v>263</v>
      </c>
      <c r="C30" s="5" t="s">
        <v>342</v>
      </c>
      <c r="D30" s="5" t="s">
        <v>1981</v>
      </c>
    </row>
    <row r="31" spans="1:4" x14ac:dyDescent="0.2">
      <c r="A31" s="5" t="str">
        <f t="shared" ca="1" si="0"/>
        <v>Экспорт в новый файл MS Excel…</v>
      </c>
      <c r="B31" t="s">
        <v>3214</v>
      </c>
      <c r="C31" t="s">
        <v>3215</v>
      </c>
      <c r="D31" t="s">
        <v>3216</v>
      </c>
    </row>
    <row r="32" spans="1:4" x14ac:dyDescent="0.2">
      <c r="A32" s="5">
        <f t="shared" ca="1" si="0"/>
        <v>0</v>
      </c>
      <c r="B32" s="65"/>
      <c r="C32" s="65"/>
      <c r="D32" s="65"/>
    </row>
    <row r="33" spans="1:4" x14ac:dyDescent="0.2">
      <c r="A33" s="5">
        <f t="shared" ca="1" si="0"/>
        <v>0</v>
      </c>
    </row>
    <row r="34" spans="1:4" x14ac:dyDescent="0.2">
      <c r="A34" s="5">
        <f t="shared" ca="1" si="0"/>
        <v>0</v>
      </c>
    </row>
    <row r="35" spans="1:4" x14ac:dyDescent="0.2">
      <c r="A35" s="5">
        <f t="shared" ca="1" si="0"/>
        <v>0</v>
      </c>
    </row>
    <row r="36" spans="1:4" x14ac:dyDescent="0.2">
      <c r="A36" s="5">
        <f t="shared" ca="1" si="0"/>
        <v>0</v>
      </c>
    </row>
    <row r="37" spans="1:4" x14ac:dyDescent="0.2">
      <c r="A37" s="5">
        <f t="shared" ca="1" si="0"/>
        <v>0</v>
      </c>
    </row>
    <row r="38" spans="1:4" x14ac:dyDescent="0.2">
      <c r="A38" s="5">
        <f t="shared" ca="1" si="0"/>
        <v>0</v>
      </c>
    </row>
    <row r="39" spans="1:4" x14ac:dyDescent="0.2">
      <c r="A39" s="5">
        <f t="shared" ca="1" si="0"/>
        <v>0</v>
      </c>
    </row>
    <row r="40" spans="1:4" x14ac:dyDescent="0.2">
      <c r="A40" s="5">
        <f t="shared" ca="1" si="0"/>
        <v>0</v>
      </c>
    </row>
    <row r="41" spans="1:4" x14ac:dyDescent="0.2">
      <c r="A41" s="139" t="str">
        <f t="shared" ca="1" si="0"/>
        <v>день</v>
      </c>
      <c r="B41" s="5" t="s">
        <v>737</v>
      </c>
      <c r="C41" s="5" t="s">
        <v>738</v>
      </c>
      <c r="D41" s="5" t="s">
        <v>1982</v>
      </c>
    </row>
    <row r="42" spans="1:4" x14ac:dyDescent="0.2">
      <c r="A42" s="5" t="str">
        <f t="shared" ca="1" si="0"/>
        <v>месяц</v>
      </c>
      <c r="B42" s="5" t="s">
        <v>493</v>
      </c>
      <c r="C42" s="5" t="s">
        <v>496</v>
      </c>
      <c r="D42" s="5" t="s">
        <v>1983</v>
      </c>
    </row>
    <row r="43" spans="1:4" x14ac:dyDescent="0.2">
      <c r="A43" s="5" t="str">
        <f t="shared" ca="1" si="0"/>
        <v>квартал</v>
      </c>
      <c r="B43" s="5" t="s">
        <v>494</v>
      </c>
      <c r="C43" s="5" t="s">
        <v>497</v>
      </c>
      <c r="D43" s="5" t="s">
        <v>1984</v>
      </c>
    </row>
    <row r="44" spans="1:4" x14ac:dyDescent="0.2">
      <c r="A44" s="5" t="str">
        <f t="shared" ca="1" si="0"/>
        <v>год</v>
      </c>
      <c r="B44" s="5" t="s">
        <v>495</v>
      </c>
      <c r="C44" s="5" t="s">
        <v>498</v>
      </c>
      <c r="D44" s="5" t="s">
        <v>1985</v>
      </c>
    </row>
    <row r="45" spans="1:4" x14ac:dyDescent="0.2">
      <c r="A45" s="5" t="str">
        <f t="shared" ca="1" si="0"/>
        <v>дн.</v>
      </c>
      <c r="B45" s="5" t="s">
        <v>159</v>
      </c>
      <c r="C45" s="5" t="s">
        <v>346</v>
      </c>
      <c r="D45" s="5" t="s">
        <v>1986</v>
      </c>
    </row>
    <row r="46" spans="1:4" x14ac:dyDescent="0.2">
      <c r="A46" s="5" t="str">
        <f t="shared" ca="1" si="0"/>
        <v>мес.</v>
      </c>
      <c r="B46" s="5" t="s">
        <v>55</v>
      </c>
      <c r="C46" s="5" t="s">
        <v>343</v>
      </c>
      <c r="D46" s="5" t="s">
        <v>1983</v>
      </c>
    </row>
    <row r="47" spans="1:4" x14ac:dyDescent="0.2">
      <c r="A47" s="5" t="str">
        <f t="shared" ca="1" si="0"/>
        <v>кв.</v>
      </c>
      <c r="B47" s="5" t="s">
        <v>158</v>
      </c>
      <c r="C47" s="5" t="s">
        <v>344</v>
      </c>
      <c r="D47" s="5" t="s">
        <v>1987</v>
      </c>
    </row>
    <row r="48" spans="1:4" x14ac:dyDescent="0.2">
      <c r="A48" s="5" t="str">
        <f t="shared" ca="1" si="0"/>
        <v>лет</v>
      </c>
      <c r="B48" s="5" t="s">
        <v>2</v>
      </c>
      <c r="C48" s="5" t="s">
        <v>345</v>
      </c>
      <c r="D48" s="5" t="s">
        <v>1985</v>
      </c>
    </row>
    <row r="49" spans="1:4" x14ac:dyDescent="0.2">
      <c r="A49" s="5">
        <f t="shared" ca="1" si="0"/>
        <v>0</v>
      </c>
    </row>
    <row r="50" spans="1:4" x14ac:dyDescent="0.2">
      <c r="A50" s="5">
        <f t="shared" ca="1" si="0"/>
        <v>0</v>
      </c>
    </row>
    <row r="51" spans="1:4" x14ac:dyDescent="0.2">
      <c r="A51" s="139" t="str">
        <f t="shared" ca="1" si="0"/>
        <v>Январь</v>
      </c>
      <c r="B51" s="5" t="s">
        <v>119</v>
      </c>
      <c r="C51" s="5" t="s">
        <v>141</v>
      </c>
      <c r="D51" s="5" t="s">
        <v>1988</v>
      </c>
    </row>
    <row r="52" spans="1:4" x14ac:dyDescent="0.2">
      <c r="A52" s="5" t="str">
        <f t="shared" ca="1" si="0"/>
        <v>Февраль</v>
      </c>
      <c r="B52" s="5" t="s">
        <v>120</v>
      </c>
      <c r="C52" s="5" t="s">
        <v>142</v>
      </c>
      <c r="D52" s="5" t="s">
        <v>1989</v>
      </c>
    </row>
    <row r="53" spans="1:4" x14ac:dyDescent="0.2">
      <c r="A53" s="5" t="str">
        <f t="shared" ca="1" si="0"/>
        <v>Март</v>
      </c>
      <c r="B53" s="5" t="s">
        <v>121</v>
      </c>
      <c r="C53" s="5" t="s">
        <v>143</v>
      </c>
      <c r="D53" s="5" t="s">
        <v>1990</v>
      </c>
    </row>
    <row r="54" spans="1:4" x14ac:dyDescent="0.2">
      <c r="A54" s="5" t="str">
        <f t="shared" ca="1" si="0"/>
        <v>Апрель</v>
      </c>
      <c r="B54" s="5" t="s">
        <v>122</v>
      </c>
      <c r="C54" s="5" t="s">
        <v>144</v>
      </c>
      <c r="D54" s="5" t="s">
        <v>1991</v>
      </c>
    </row>
    <row r="55" spans="1:4" x14ac:dyDescent="0.2">
      <c r="A55" s="5" t="str">
        <f t="shared" ca="1" si="0"/>
        <v>Май</v>
      </c>
      <c r="B55" s="5" t="s">
        <v>123</v>
      </c>
      <c r="C55" s="5" t="s">
        <v>145</v>
      </c>
      <c r="D55" s="5" t="s">
        <v>1992</v>
      </c>
    </row>
    <row r="56" spans="1:4" x14ac:dyDescent="0.2">
      <c r="A56" s="5" t="str">
        <f t="shared" ca="1" si="0"/>
        <v>Июнь</v>
      </c>
      <c r="B56" s="5" t="s">
        <v>124</v>
      </c>
      <c r="C56" s="5" t="s">
        <v>146</v>
      </c>
      <c r="D56" s="5" t="s">
        <v>1993</v>
      </c>
    </row>
    <row r="57" spans="1:4" x14ac:dyDescent="0.2">
      <c r="A57" s="5" t="str">
        <f t="shared" ca="1" si="0"/>
        <v>Июль</v>
      </c>
      <c r="B57" s="5" t="s">
        <v>125</v>
      </c>
      <c r="C57" s="5" t="s">
        <v>147</v>
      </c>
      <c r="D57" s="5" t="s">
        <v>1994</v>
      </c>
    </row>
    <row r="58" spans="1:4" x14ac:dyDescent="0.2">
      <c r="A58" s="5" t="str">
        <f t="shared" ca="1" si="0"/>
        <v>Август</v>
      </c>
      <c r="B58" s="5" t="s">
        <v>126</v>
      </c>
      <c r="C58" s="5" t="s">
        <v>148</v>
      </c>
      <c r="D58" s="5" t="s">
        <v>1995</v>
      </c>
    </row>
    <row r="59" spans="1:4" x14ac:dyDescent="0.2">
      <c r="A59" s="5" t="str">
        <f t="shared" ca="1" si="0"/>
        <v>Сентябрь</v>
      </c>
      <c r="B59" s="5" t="s">
        <v>127</v>
      </c>
      <c r="C59" s="5" t="s">
        <v>149</v>
      </c>
      <c r="D59" s="5" t="s">
        <v>1996</v>
      </c>
    </row>
    <row r="60" spans="1:4" x14ac:dyDescent="0.2">
      <c r="A60" s="5" t="str">
        <f t="shared" ca="1" si="0"/>
        <v>Октябрь</v>
      </c>
      <c r="B60" s="5" t="s">
        <v>128</v>
      </c>
      <c r="C60" s="5" t="s">
        <v>150</v>
      </c>
      <c r="D60" s="5" t="s">
        <v>1997</v>
      </c>
    </row>
    <row r="61" spans="1:4" x14ac:dyDescent="0.2">
      <c r="A61" s="5" t="str">
        <f t="shared" ca="1" si="0"/>
        <v>Ноябрь</v>
      </c>
      <c r="B61" s="5" t="s">
        <v>129</v>
      </c>
      <c r="C61" s="5" t="s">
        <v>151</v>
      </c>
      <c r="D61" s="5" t="s">
        <v>1998</v>
      </c>
    </row>
    <row r="62" spans="1:4" x14ac:dyDescent="0.2">
      <c r="A62" s="5" t="str">
        <f t="shared" ca="1" si="0"/>
        <v>Декабрь</v>
      </c>
      <c r="B62" s="5" t="s">
        <v>130</v>
      </c>
      <c r="C62" s="5" t="s">
        <v>152</v>
      </c>
      <c r="D62" s="5" t="s">
        <v>1999</v>
      </c>
    </row>
    <row r="63" spans="1:4" x14ac:dyDescent="0.2">
      <c r="A63" s="5" t="str">
        <f t="shared" ca="1" si="0"/>
        <v>янв</v>
      </c>
      <c r="B63" s="5" t="s">
        <v>162</v>
      </c>
      <c r="C63" s="5" t="s">
        <v>435</v>
      </c>
      <c r="D63" s="5" t="s">
        <v>2000</v>
      </c>
    </row>
    <row r="64" spans="1:4" x14ac:dyDescent="0.2">
      <c r="A64" s="5" t="str">
        <f t="shared" ca="1" si="0"/>
        <v>фев</v>
      </c>
      <c r="B64" s="5" t="s">
        <v>163</v>
      </c>
      <c r="C64" s="5" t="s">
        <v>436</v>
      </c>
      <c r="D64" s="5" t="s">
        <v>2001</v>
      </c>
    </row>
    <row r="65" spans="1:4" x14ac:dyDescent="0.2">
      <c r="A65" s="5" t="str">
        <f t="shared" ca="1" si="0"/>
        <v>мар</v>
      </c>
      <c r="B65" s="5" t="s">
        <v>164</v>
      </c>
      <c r="C65" s="5" t="s">
        <v>437</v>
      </c>
      <c r="D65" s="5" t="s">
        <v>2002</v>
      </c>
    </row>
    <row r="66" spans="1:4" x14ac:dyDescent="0.2">
      <c r="A66" s="5" t="str">
        <f t="shared" ca="1" si="0"/>
        <v>апр</v>
      </c>
      <c r="B66" s="5" t="s">
        <v>165</v>
      </c>
      <c r="C66" s="5" t="s">
        <v>438</v>
      </c>
      <c r="D66" s="5" t="s">
        <v>2003</v>
      </c>
    </row>
    <row r="67" spans="1:4" x14ac:dyDescent="0.2">
      <c r="A67" s="5" t="str">
        <f t="shared" ca="1" si="0"/>
        <v>май</v>
      </c>
      <c r="B67" s="5" t="s">
        <v>166</v>
      </c>
      <c r="C67" s="5" t="s">
        <v>145</v>
      </c>
      <c r="D67" s="5" t="s">
        <v>2004</v>
      </c>
    </row>
    <row r="68" spans="1:4" x14ac:dyDescent="0.2">
      <c r="A68" s="5" t="str">
        <f t="shared" ref="A68:A131" ca="1" si="1">OFFSET(A68,0,Prj_Language)</f>
        <v>июн</v>
      </c>
      <c r="B68" s="5" t="s">
        <v>167</v>
      </c>
      <c r="C68" s="5" t="s">
        <v>439</v>
      </c>
      <c r="D68" s="5" t="s">
        <v>2005</v>
      </c>
    </row>
    <row r="69" spans="1:4" x14ac:dyDescent="0.2">
      <c r="A69" s="5" t="str">
        <f t="shared" ca="1" si="1"/>
        <v>июл</v>
      </c>
      <c r="B69" s="5" t="s">
        <v>168</v>
      </c>
      <c r="C69" s="5" t="s">
        <v>440</v>
      </c>
      <c r="D69" s="5" t="s">
        <v>2006</v>
      </c>
    </row>
    <row r="70" spans="1:4" x14ac:dyDescent="0.2">
      <c r="A70" s="5" t="str">
        <f t="shared" ca="1" si="1"/>
        <v>авг</v>
      </c>
      <c r="B70" s="5" t="s">
        <v>169</v>
      </c>
      <c r="C70" s="5" t="s">
        <v>441</v>
      </c>
      <c r="D70" s="5" t="s">
        <v>2007</v>
      </c>
    </row>
    <row r="71" spans="1:4" x14ac:dyDescent="0.2">
      <c r="A71" s="5" t="str">
        <f t="shared" ca="1" si="1"/>
        <v>сен</v>
      </c>
      <c r="B71" s="5" t="s">
        <v>170</v>
      </c>
      <c r="C71" s="5" t="s">
        <v>442</v>
      </c>
      <c r="D71" s="5" t="s">
        <v>2008</v>
      </c>
    </row>
    <row r="72" spans="1:4" x14ac:dyDescent="0.2">
      <c r="A72" s="5" t="str">
        <f t="shared" ca="1" si="1"/>
        <v>окт</v>
      </c>
      <c r="B72" s="5" t="s">
        <v>171</v>
      </c>
      <c r="C72" s="5" t="s">
        <v>443</v>
      </c>
      <c r="D72" s="5" t="s">
        <v>2009</v>
      </c>
    </row>
    <row r="73" spans="1:4" x14ac:dyDescent="0.2">
      <c r="A73" s="5" t="str">
        <f t="shared" ca="1" si="1"/>
        <v>ноя</v>
      </c>
      <c r="B73" s="5" t="s">
        <v>172</v>
      </c>
      <c r="C73" s="5" t="s">
        <v>444</v>
      </c>
      <c r="D73" s="5" t="s">
        <v>2010</v>
      </c>
    </row>
    <row r="74" spans="1:4" x14ac:dyDescent="0.2">
      <c r="A74" s="5" t="str">
        <f t="shared" ca="1" si="1"/>
        <v>дек</v>
      </c>
      <c r="B74" s="5" t="s">
        <v>173</v>
      </c>
      <c r="C74" s="5" t="s">
        <v>445</v>
      </c>
      <c r="D74" s="5" t="s">
        <v>2011</v>
      </c>
    </row>
    <row r="75" spans="1:4" x14ac:dyDescent="0.2">
      <c r="A75" s="139" t="str">
        <f t="shared" ca="1" si="1"/>
        <v>Австралийские доллары</v>
      </c>
      <c r="B75" s="5" t="s">
        <v>175</v>
      </c>
      <c r="C75" s="5" t="s">
        <v>348</v>
      </c>
      <c r="D75" s="5" t="s">
        <v>2012</v>
      </c>
    </row>
    <row r="76" spans="1:4" x14ac:dyDescent="0.2">
      <c r="A76" s="5" t="str">
        <f t="shared" ca="1" si="1"/>
        <v>Венгерский форинт</v>
      </c>
      <c r="B76" s="5" t="s">
        <v>193</v>
      </c>
      <c r="C76" s="5" t="s">
        <v>349</v>
      </c>
      <c r="D76" s="5" t="s">
        <v>2013</v>
      </c>
    </row>
    <row r="77" spans="1:4" x14ac:dyDescent="0.2">
      <c r="A77" s="5" t="str">
        <f t="shared" ca="1" si="1"/>
        <v>Датские кроны</v>
      </c>
      <c r="B77" s="5" t="s">
        <v>176</v>
      </c>
      <c r="C77" s="5" t="s">
        <v>350</v>
      </c>
      <c r="D77" s="5" t="s">
        <v>2014</v>
      </c>
    </row>
    <row r="78" spans="1:4" x14ac:dyDescent="0.2">
      <c r="A78" s="5" t="str">
        <f t="shared" ca="1" si="1"/>
        <v>Доллары США</v>
      </c>
      <c r="B78" s="5" t="s">
        <v>177</v>
      </c>
      <c r="C78" s="5" t="s">
        <v>351</v>
      </c>
      <c r="D78" s="5" t="s">
        <v>2015</v>
      </c>
    </row>
    <row r="79" spans="1:4" x14ac:dyDescent="0.2">
      <c r="A79" s="5" t="str">
        <f t="shared" ca="1" si="1"/>
        <v>Евро</v>
      </c>
      <c r="B79" s="5" t="s">
        <v>174</v>
      </c>
      <c r="C79" s="5" t="s">
        <v>352</v>
      </c>
      <c r="D79" s="5" t="s">
        <v>2016</v>
      </c>
    </row>
    <row r="80" spans="1:4" x14ac:dyDescent="0.2">
      <c r="A80" s="5" t="str">
        <f t="shared" ca="1" si="1"/>
        <v>Индийские рупии</v>
      </c>
      <c r="B80" s="5" t="s">
        <v>178</v>
      </c>
      <c r="C80" s="5" t="s">
        <v>353</v>
      </c>
      <c r="D80" s="5" t="s">
        <v>2017</v>
      </c>
    </row>
    <row r="81" spans="1:4" x14ac:dyDescent="0.2">
      <c r="A81" s="5" t="str">
        <f t="shared" ca="1" si="1"/>
        <v>Казахские тенге</v>
      </c>
      <c r="B81" s="5" t="s">
        <v>179</v>
      </c>
      <c r="C81" s="5" t="s">
        <v>354</v>
      </c>
      <c r="D81" s="5" t="s">
        <v>2018</v>
      </c>
    </row>
    <row r="82" spans="1:4" x14ac:dyDescent="0.2">
      <c r="A82" s="5" t="str">
        <f t="shared" ca="1" si="1"/>
        <v>Канадские доллары</v>
      </c>
      <c r="B82" s="5" t="s">
        <v>180</v>
      </c>
      <c r="C82" s="5" t="s">
        <v>355</v>
      </c>
      <c r="D82" s="5" t="s">
        <v>2019</v>
      </c>
    </row>
    <row r="83" spans="1:4" x14ac:dyDescent="0.2">
      <c r="A83" s="5" t="str">
        <f t="shared" ca="1" si="1"/>
        <v>Китайские юани</v>
      </c>
      <c r="B83" s="5" t="s">
        <v>181</v>
      </c>
      <c r="C83" s="5" t="s">
        <v>356</v>
      </c>
      <c r="D83" s="5" t="s">
        <v>2020</v>
      </c>
    </row>
    <row r="84" spans="1:4" x14ac:dyDescent="0.2">
      <c r="A84" s="5" t="str">
        <f t="shared" ca="1" si="1"/>
        <v>Молдавские леи</v>
      </c>
      <c r="B84" s="5" t="s">
        <v>182</v>
      </c>
      <c r="C84" s="5" t="s">
        <v>357</v>
      </c>
      <c r="D84" s="5" t="s">
        <v>2021</v>
      </c>
    </row>
    <row r="85" spans="1:4" x14ac:dyDescent="0.2">
      <c r="A85" s="5" t="str">
        <f t="shared" ca="1" si="1"/>
        <v>Норвежские кроны</v>
      </c>
      <c r="B85" s="5" t="s">
        <v>183</v>
      </c>
      <c r="C85" s="5" t="s">
        <v>358</v>
      </c>
      <c r="D85" s="5" t="s">
        <v>2022</v>
      </c>
    </row>
    <row r="86" spans="1:4" x14ac:dyDescent="0.2">
      <c r="A86" s="5" t="str">
        <f t="shared" ca="1" si="1"/>
        <v>Польские злотые</v>
      </c>
      <c r="B86" s="5" t="s">
        <v>184</v>
      </c>
      <c r="C86" s="5" t="s">
        <v>359</v>
      </c>
      <c r="D86" s="5" t="s">
        <v>2023</v>
      </c>
    </row>
    <row r="87" spans="1:4" x14ac:dyDescent="0.2">
      <c r="A87" s="5" t="str">
        <f t="shared" ca="1" si="1"/>
        <v>Российские рубли</v>
      </c>
      <c r="B87" s="5" t="s">
        <v>191</v>
      </c>
      <c r="C87" s="5" t="s">
        <v>360</v>
      </c>
      <c r="D87" s="5" t="s">
        <v>2024</v>
      </c>
    </row>
    <row r="88" spans="1:4" x14ac:dyDescent="0.2">
      <c r="A88" s="5" t="str">
        <f t="shared" ca="1" si="1"/>
        <v>Румынский лей</v>
      </c>
      <c r="B88" s="5" t="s">
        <v>194</v>
      </c>
      <c r="C88" s="5" t="s">
        <v>361</v>
      </c>
      <c r="D88" s="5" t="s">
        <v>2025</v>
      </c>
    </row>
    <row r="89" spans="1:4" x14ac:dyDescent="0.2">
      <c r="A89" s="5" t="str">
        <f t="shared" ca="1" si="1"/>
        <v>Турецкие лиры</v>
      </c>
      <c r="B89" s="5" t="s">
        <v>185</v>
      </c>
      <c r="C89" s="5" t="s">
        <v>362</v>
      </c>
      <c r="D89" s="5" t="s">
        <v>2026</v>
      </c>
    </row>
    <row r="90" spans="1:4" x14ac:dyDescent="0.2">
      <c r="A90" s="5" t="str">
        <f t="shared" ca="1" si="1"/>
        <v>Украинские гривны</v>
      </c>
      <c r="B90" s="5" t="s">
        <v>186</v>
      </c>
      <c r="C90" s="5" t="s">
        <v>363</v>
      </c>
      <c r="D90" s="5" t="s">
        <v>2027</v>
      </c>
    </row>
    <row r="91" spans="1:4" x14ac:dyDescent="0.2">
      <c r="A91" s="5" t="str">
        <f t="shared" ca="1" si="1"/>
        <v>Фунты стерлингов</v>
      </c>
      <c r="B91" s="5" t="s">
        <v>187</v>
      </c>
      <c r="C91" s="5" t="s">
        <v>364</v>
      </c>
      <c r="D91" s="5" t="s">
        <v>2028</v>
      </c>
    </row>
    <row r="92" spans="1:4" x14ac:dyDescent="0.2">
      <c r="A92" s="5" t="str">
        <f t="shared" ca="1" si="1"/>
        <v>Чешские кроны</v>
      </c>
      <c r="B92" s="5" t="s">
        <v>188</v>
      </c>
      <c r="C92" s="5" t="s">
        <v>365</v>
      </c>
      <c r="D92" s="5" t="s">
        <v>2029</v>
      </c>
    </row>
    <row r="93" spans="1:4" x14ac:dyDescent="0.2">
      <c r="A93" s="5" t="str">
        <f t="shared" ca="1" si="1"/>
        <v>Швейцарские франки</v>
      </c>
      <c r="B93" s="5" t="s">
        <v>189</v>
      </c>
      <c r="C93" s="5" t="s">
        <v>366</v>
      </c>
      <c r="D93" s="5" t="s">
        <v>2030</v>
      </c>
    </row>
    <row r="94" spans="1:4" x14ac:dyDescent="0.2">
      <c r="A94" s="5" t="str">
        <f t="shared" ca="1" si="1"/>
        <v>Японские йены</v>
      </c>
      <c r="B94" s="5" t="s">
        <v>190</v>
      </c>
      <c r="C94" s="5" t="s">
        <v>367</v>
      </c>
      <c r="D94" s="5" t="s">
        <v>2031</v>
      </c>
    </row>
    <row r="95" spans="1:4" x14ac:dyDescent="0.2">
      <c r="A95" s="5" t="str">
        <f t="shared" ca="1" si="1"/>
        <v>AUD</v>
      </c>
      <c r="B95" s="5" t="s">
        <v>202</v>
      </c>
      <c r="C95" s="5" t="s">
        <v>202</v>
      </c>
      <c r="D95" s="5" t="s">
        <v>202</v>
      </c>
    </row>
    <row r="96" spans="1:4" x14ac:dyDescent="0.2">
      <c r="A96" s="5" t="str">
        <f t="shared" ca="1" si="1"/>
        <v>HUF</v>
      </c>
      <c r="B96" s="5" t="s">
        <v>203</v>
      </c>
      <c r="C96" s="5" t="s">
        <v>203</v>
      </c>
      <c r="D96" s="5" t="s">
        <v>203</v>
      </c>
    </row>
    <row r="97" spans="1:4" x14ac:dyDescent="0.2">
      <c r="A97" s="5" t="str">
        <f t="shared" ca="1" si="1"/>
        <v>DKK</v>
      </c>
      <c r="B97" s="5" t="s">
        <v>204</v>
      </c>
      <c r="C97" s="5" t="s">
        <v>204</v>
      </c>
      <c r="D97" s="5" t="s">
        <v>204</v>
      </c>
    </row>
    <row r="98" spans="1:4" x14ac:dyDescent="0.2">
      <c r="A98" s="5" t="str">
        <f t="shared" ca="1" si="1"/>
        <v>$</v>
      </c>
      <c r="B98" s="5" t="s">
        <v>16</v>
      </c>
      <c r="C98" s="5" t="s">
        <v>16</v>
      </c>
      <c r="D98" s="5" t="s">
        <v>16</v>
      </c>
    </row>
    <row r="99" spans="1:4" x14ac:dyDescent="0.2">
      <c r="A99" s="5" t="str">
        <f t="shared" ca="1" si="1"/>
        <v>EUR</v>
      </c>
      <c r="B99" s="5" t="s">
        <v>17</v>
      </c>
      <c r="C99" s="5" t="s">
        <v>17</v>
      </c>
      <c r="D99" s="5" t="s">
        <v>17</v>
      </c>
    </row>
    <row r="100" spans="1:4" x14ac:dyDescent="0.2">
      <c r="A100" s="5" t="str">
        <f t="shared" ca="1" si="1"/>
        <v>INR</v>
      </c>
      <c r="B100" s="5" t="s">
        <v>205</v>
      </c>
      <c r="C100" s="5" t="s">
        <v>205</v>
      </c>
      <c r="D100" s="5" t="s">
        <v>205</v>
      </c>
    </row>
    <row r="101" spans="1:4" x14ac:dyDescent="0.2">
      <c r="A101" s="5" t="str">
        <f t="shared" ca="1" si="1"/>
        <v>KZT</v>
      </c>
      <c r="B101" s="5" t="s">
        <v>206</v>
      </c>
      <c r="C101" s="5" t="s">
        <v>206</v>
      </c>
      <c r="D101" s="5" t="s">
        <v>206</v>
      </c>
    </row>
    <row r="102" spans="1:4" x14ac:dyDescent="0.2">
      <c r="A102" s="5" t="str">
        <f t="shared" ca="1" si="1"/>
        <v>CAD</v>
      </c>
      <c r="B102" s="5" t="s">
        <v>207</v>
      </c>
      <c r="C102" s="5" t="s">
        <v>207</v>
      </c>
      <c r="D102" s="5" t="s">
        <v>207</v>
      </c>
    </row>
    <row r="103" spans="1:4" x14ac:dyDescent="0.2">
      <c r="A103" s="5" t="str">
        <f t="shared" ca="1" si="1"/>
        <v>CNY</v>
      </c>
      <c r="B103" s="5" t="s">
        <v>208</v>
      </c>
      <c r="C103" s="5" t="s">
        <v>208</v>
      </c>
      <c r="D103" s="5" t="s">
        <v>208</v>
      </c>
    </row>
    <row r="104" spans="1:4" x14ac:dyDescent="0.2">
      <c r="A104" s="5" t="str">
        <f t="shared" ca="1" si="1"/>
        <v>MDL</v>
      </c>
      <c r="B104" s="5" t="s">
        <v>209</v>
      </c>
      <c r="C104" s="5" t="s">
        <v>209</v>
      </c>
      <c r="D104" s="5" t="s">
        <v>209</v>
      </c>
    </row>
    <row r="105" spans="1:4" x14ac:dyDescent="0.2">
      <c r="A105" s="5" t="str">
        <f t="shared" ca="1" si="1"/>
        <v>NOK</v>
      </c>
      <c r="B105" s="5" t="s">
        <v>210</v>
      </c>
      <c r="C105" s="5" t="s">
        <v>210</v>
      </c>
      <c r="D105" s="5" t="s">
        <v>210</v>
      </c>
    </row>
    <row r="106" spans="1:4" x14ac:dyDescent="0.2">
      <c r="A106" s="5" t="str">
        <f t="shared" ca="1" si="1"/>
        <v>PLN</v>
      </c>
      <c r="B106" s="5" t="s">
        <v>211</v>
      </c>
      <c r="C106" s="5" t="s">
        <v>211</v>
      </c>
      <c r="D106" s="5" t="s">
        <v>211</v>
      </c>
    </row>
    <row r="107" spans="1:4" x14ac:dyDescent="0.2">
      <c r="A107" s="5" t="str">
        <f t="shared" ca="1" si="1"/>
        <v>руб.</v>
      </c>
      <c r="B107" s="5" t="s">
        <v>212</v>
      </c>
      <c r="C107" s="5" t="s">
        <v>376</v>
      </c>
      <c r="D107" s="5" t="s">
        <v>212</v>
      </c>
    </row>
    <row r="108" spans="1:4" x14ac:dyDescent="0.2">
      <c r="A108" s="5" t="str">
        <f t="shared" ca="1" si="1"/>
        <v>RON</v>
      </c>
      <c r="B108" s="5" t="s">
        <v>213</v>
      </c>
      <c r="C108" s="5" t="s">
        <v>213</v>
      </c>
      <c r="D108" s="5" t="s">
        <v>213</v>
      </c>
    </row>
    <row r="109" spans="1:4" x14ac:dyDescent="0.2">
      <c r="A109" s="5" t="str">
        <f t="shared" ca="1" si="1"/>
        <v>TRY</v>
      </c>
      <c r="B109" s="5" t="s">
        <v>214</v>
      </c>
      <c r="C109" s="5" t="s">
        <v>214</v>
      </c>
      <c r="D109" s="5" t="s">
        <v>214</v>
      </c>
    </row>
    <row r="110" spans="1:4" x14ac:dyDescent="0.2">
      <c r="A110" s="5" t="str">
        <f t="shared" ca="1" si="1"/>
        <v>грн.</v>
      </c>
      <c r="B110" s="5" t="s">
        <v>215</v>
      </c>
      <c r="C110" s="5" t="s">
        <v>380</v>
      </c>
      <c r="D110" s="5" t="s">
        <v>215</v>
      </c>
    </row>
    <row r="111" spans="1:4" x14ac:dyDescent="0.2">
      <c r="A111" s="5" t="str">
        <f t="shared" ca="1" si="1"/>
        <v>GBP</v>
      </c>
      <c r="B111" s="5" t="s">
        <v>216</v>
      </c>
      <c r="C111" s="5" t="s">
        <v>216</v>
      </c>
      <c r="D111" s="5" t="s">
        <v>216</v>
      </c>
    </row>
    <row r="112" spans="1:4" x14ac:dyDescent="0.2">
      <c r="A112" s="5" t="str">
        <f t="shared" ca="1" si="1"/>
        <v>CZK</v>
      </c>
      <c r="B112" s="5" t="s">
        <v>217</v>
      </c>
      <c r="C112" s="5" t="s">
        <v>217</v>
      </c>
      <c r="D112" s="5" t="s">
        <v>217</v>
      </c>
    </row>
    <row r="113" spans="1:4" x14ac:dyDescent="0.2">
      <c r="A113" s="5" t="str">
        <f t="shared" ca="1" si="1"/>
        <v>CHF</v>
      </c>
      <c r="B113" s="5" t="s">
        <v>218</v>
      </c>
      <c r="C113" s="5" t="s">
        <v>218</v>
      </c>
      <c r="D113" s="5" t="s">
        <v>218</v>
      </c>
    </row>
    <row r="114" spans="1:4" x14ac:dyDescent="0.2">
      <c r="A114" s="5" t="str">
        <f t="shared" ca="1" si="1"/>
        <v>JPY</v>
      </c>
      <c r="B114" s="5" t="s">
        <v>219</v>
      </c>
      <c r="C114" s="5" t="s">
        <v>219</v>
      </c>
      <c r="D114" s="5" t="s">
        <v>219</v>
      </c>
    </row>
    <row r="115" spans="1:4" x14ac:dyDescent="0.2">
      <c r="A115" s="5" t="str">
        <f t="shared" ca="1" si="1"/>
        <v>тыс. ***</v>
      </c>
      <c r="B115" s="5" t="s">
        <v>220</v>
      </c>
      <c r="C115" s="5" t="s">
        <v>374</v>
      </c>
      <c r="D115" s="5" t="s">
        <v>2032</v>
      </c>
    </row>
    <row r="116" spans="1:4" x14ac:dyDescent="0.2">
      <c r="A116" s="5" t="str">
        <f t="shared" ca="1" si="1"/>
        <v>млн ***</v>
      </c>
      <c r="B116" s="5" t="s">
        <v>2829</v>
      </c>
      <c r="C116" s="5" t="s">
        <v>375</v>
      </c>
      <c r="D116" s="5" t="s">
        <v>2033</v>
      </c>
    </row>
    <row r="117" spans="1:4" x14ac:dyDescent="0.2">
      <c r="A117" s="5" t="str">
        <f t="shared" ca="1" si="1"/>
        <v>Справка</v>
      </c>
      <c r="B117" s="5" t="s">
        <v>1914</v>
      </c>
      <c r="C117" s="5" t="s">
        <v>1915</v>
      </c>
      <c r="D117" s="5" t="s">
        <v>2830</v>
      </c>
    </row>
    <row r="118" spans="1:4" x14ac:dyDescent="0.2">
      <c r="A118" s="5" t="str">
        <f t="shared" ca="1" si="1"/>
        <v>Закрыть</v>
      </c>
      <c r="B118" s="5" t="s">
        <v>245</v>
      </c>
      <c r="C118" s="5" t="s">
        <v>396</v>
      </c>
      <c r="D118" s="5" t="s">
        <v>2034</v>
      </c>
    </row>
    <row r="119" spans="1:4" x14ac:dyDescent="0.2">
      <c r="A119" s="5" t="str">
        <f t="shared" ca="1" si="1"/>
        <v>OK</v>
      </c>
      <c r="B119" s="5" t="s">
        <v>1916</v>
      </c>
      <c r="C119" s="5" t="s">
        <v>1916</v>
      </c>
      <c r="D119" s="5" t="s">
        <v>1916</v>
      </c>
    </row>
    <row r="120" spans="1:4" x14ac:dyDescent="0.2">
      <c r="A120" s="5" t="str">
        <f t="shared" ca="1" si="1"/>
        <v>Отмена</v>
      </c>
      <c r="B120" s="5" t="s">
        <v>99</v>
      </c>
      <c r="C120" s="5" t="s">
        <v>136</v>
      </c>
      <c r="D120" s="5" t="s">
        <v>2035</v>
      </c>
    </row>
    <row r="121" spans="1:4" x14ac:dyDescent="0.2">
      <c r="A121" s="139" t="str">
        <f t="shared" ca="1" si="1"/>
        <v>Внешний вид модели</v>
      </c>
      <c r="B121" s="5" t="s">
        <v>104</v>
      </c>
      <c r="C121" s="5" t="s">
        <v>329</v>
      </c>
      <c r="D121" s="5" t="s">
        <v>2036</v>
      </c>
    </row>
    <row r="122" spans="1:4" x14ac:dyDescent="0.2">
      <c r="A122" s="5" t="str">
        <f t="shared" ca="1" si="1"/>
        <v>Общие настройки</v>
      </c>
      <c r="B122" s="65" t="s">
        <v>2965</v>
      </c>
      <c r="C122" s="65" t="s">
        <v>2966</v>
      </c>
      <c r="D122" s="245" t="str">
        <f>C122</f>
        <v>General setting</v>
      </c>
    </row>
    <row r="123" spans="1:4" x14ac:dyDescent="0.2">
      <c r="A123" s="5" t="str">
        <f t="shared" ca="1" si="1"/>
        <v>Цвета</v>
      </c>
      <c r="B123" s="65" t="s">
        <v>2972</v>
      </c>
      <c r="C123" s="65" t="s">
        <v>2973</v>
      </c>
      <c r="D123" s="245" t="str">
        <f>C123</f>
        <v>Colors</v>
      </c>
    </row>
    <row r="124" spans="1:4" x14ac:dyDescent="0.2">
      <c r="A124" s="5" t="str">
        <f t="shared" ca="1" si="1"/>
        <v>Загрузить готовый стиль оформления</v>
      </c>
      <c r="B124" s="5" t="s">
        <v>2967</v>
      </c>
      <c r="C124" s="5" t="s">
        <v>2968</v>
      </c>
      <c r="D124" s="5" t="s">
        <v>2038</v>
      </c>
    </row>
    <row r="125" spans="1:4" x14ac:dyDescent="0.2">
      <c r="A125" s="5" t="str">
        <f t="shared" ca="1" si="1"/>
        <v>Цвет заголовков таблиц</v>
      </c>
      <c r="B125" s="5" t="s">
        <v>224</v>
      </c>
      <c r="C125" s="5" t="s">
        <v>331</v>
      </c>
      <c r="D125" s="5" t="s">
        <v>2039</v>
      </c>
    </row>
    <row r="126" spans="1:4" x14ac:dyDescent="0.2">
      <c r="A126" s="5" t="str">
        <f t="shared" ca="1" si="1"/>
        <v>Цвет заголовков таблиц (инвестиционный период)</v>
      </c>
      <c r="B126" s="5" t="s">
        <v>1918</v>
      </c>
      <c r="C126" s="5" t="s">
        <v>1919</v>
      </c>
      <c r="D126" s="5" t="s">
        <v>2040</v>
      </c>
    </row>
    <row r="127" spans="1:4" x14ac:dyDescent="0.2">
      <c r="A127" s="5" t="str">
        <f t="shared" ca="1" si="1"/>
        <v>Цвет редактируемых ячеек (основные)</v>
      </c>
      <c r="B127" s="5" t="s">
        <v>2785</v>
      </c>
      <c r="C127" s="142" t="s">
        <v>2787</v>
      </c>
      <c r="D127" s="5" t="s">
        <v>2041</v>
      </c>
    </row>
    <row r="128" spans="1:4" x14ac:dyDescent="0.2">
      <c r="A128" s="5" t="str">
        <f t="shared" ca="1" si="1"/>
        <v>Цвет редактируемых ячеек (дополнительные)</v>
      </c>
      <c r="B128" s="65" t="s">
        <v>2784</v>
      </c>
      <c r="C128" s="142" t="s">
        <v>2788</v>
      </c>
      <c r="D128" s="143" t="s">
        <v>2831</v>
      </c>
    </row>
    <row r="129" spans="1:4" x14ac:dyDescent="0.2">
      <c r="A129" s="5" t="str">
        <f t="shared" ca="1" si="1"/>
        <v>Защитить модель от изменения…</v>
      </c>
      <c r="B129" s="5" t="s">
        <v>571</v>
      </c>
      <c r="C129" s="5" t="s">
        <v>1078</v>
      </c>
      <c r="D129" s="5" t="s">
        <v>2042</v>
      </c>
    </row>
    <row r="130" spans="1:4" x14ac:dyDescent="0.2">
      <c r="A130" s="5" t="str">
        <f t="shared" ca="1" si="1"/>
        <v>Снять защиту модели…</v>
      </c>
      <c r="B130" s="5" t="s">
        <v>572</v>
      </c>
      <c r="C130" s="5" t="s">
        <v>1079</v>
      </c>
      <c r="D130" s="5" t="s">
        <v>2043</v>
      </c>
    </row>
    <row r="131" spans="1:4" x14ac:dyDescent="0.2">
      <c r="A131" s="5" t="str">
        <f t="shared" ca="1" si="1"/>
        <v>Удалить из проекта макросы и формулы...</v>
      </c>
      <c r="B131" s="5" t="s">
        <v>106</v>
      </c>
      <c r="C131" s="5" t="s">
        <v>332</v>
      </c>
      <c r="D131" s="5" t="s">
        <v>2044</v>
      </c>
    </row>
    <row r="132" spans="1:4" x14ac:dyDescent="0.2">
      <c r="A132" s="5" t="str">
        <f t="shared" ref="A132:A195" ca="1" si="2">OFFSET(A132,0,Prj_Language)</f>
        <v>Язык интерфейса и отчетных форм</v>
      </c>
      <c r="B132" s="5" t="s">
        <v>105</v>
      </c>
      <c r="C132" s="5" t="s">
        <v>330</v>
      </c>
      <c r="D132" s="5" t="s">
        <v>2037</v>
      </c>
    </row>
    <row r="133" spans="1:4" x14ac:dyDescent="0.2">
      <c r="A133" s="5" t="str">
        <f t="shared" ca="1" si="2"/>
        <v>Показывать лист Резюме</v>
      </c>
      <c r="B133" s="65" t="s">
        <v>2974</v>
      </c>
      <c r="C133" s="65" t="s">
        <v>3268</v>
      </c>
      <c r="D133" s="219" t="str">
        <f>C133</f>
        <v>Show Summary</v>
      </c>
    </row>
    <row r="134" spans="1:4" x14ac:dyDescent="0.2">
      <c r="A134" s="5" t="str">
        <f t="shared" ca="1" si="2"/>
        <v>Показывать лист Старт</v>
      </c>
      <c r="B134" s="65" t="s">
        <v>2975</v>
      </c>
      <c r="C134" s="65" t="s">
        <v>3269</v>
      </c>
      <c r="D134" s="219" t="str">
        <f>C134</f>
        <v>Show Start</v>
      </c>
    </row>
    <row r="135" spans="1:4" x14ac:dyDescent="0.2">
      <c r="A135" s="5" t="str">
        <f t="shared" ca="1" si="2"/>
        <v>Показывать лист Риски</v>
      </c>
      <c r="B135" s="65" t="s">
        <v>3001</v>
      </c>
      <c r="C135" s="65" t="s">
        <v>3270</v>
      </c>
      <c r="D135" s="219" t="str">
        <f>C135</f>
        <v>Show Risks</v>
      </c>
    </row>
    <row r="136" spans="1:4" x14ac:dyDescent="0.2">
      <c r="A136" s="5" t="str">
        <f ca="1">OFFSET(A136,0,Prj_Language)</f>
        <v>Показывать лист Мониторинг</v>
      </c>
      <c r="B136" s="65" t="s">
        <v>2976</v>
      </c>
      <c r="C136" s="65" t="s">
        <v>3271</v>
      </c>
      <c r="D136" s="219" t="str">
        <f>C136</f>
        <v>Show Monitoring</v>
      </c>
    </row>
    <row r="137" spans="1:4" x14ac:dyDescent="0.2">
      <c r="A137" s="5" t="str">
        <f t="shared" ca="1" si="2"/>
        <v>Показывать лист Бизнес-план</v>
      </c>
      <c r="B137" s="65" t="s">
        <v>3002</v>
      </c>
      <c r="C137" s="65" t="s">
        <v>3272</v>
      </c>
      <c r="D137" s="219" t="str">
        <f>C137</f>
        <v>Show Business plan</v>
      </c>
    </row>
    <row r="138" spans="1:4" x14ac:dyDescent="0.2">
      <c r="A138" s="5">
        <f t="shared" ca="1" si="2"/>
        <v>0</v>
      </c>
    </row>
    <row r="139" spans="1:4" x14ac:dyDescent="0.2">
      <c r="A139" s="5">
        <f t="shared" ca="1" si="2"/>
        <v>0</v>
      </c>
    </row>
    <row r="140" spans="1:4" x14ac:dyDescent="0.2">
      <c r="A140" s="5" t="str">
        <f t="shared" ca="1" si="2"/>
        <v>Установить защиту модели</v>
      </c>
      <c r="B140" s="5" t="s">
        <v>568</v>
      </c>
      <c r="C140" s="5" t="s">
        <v>1080</v>
      </c>
      <c r="D140" s="5" t="s">
        <v>2054</v>
      </c>
    </row>
    <row r="141" spans="1:4" x14ac:dyDescent="0.2">
      <c r="A141" s="5" t="str">
        <f t="shared" ca="1" si="2"/>
        <v>Снять защиту модели</v>
      </c>
      <c r="B141" s="5" t="s">
        <v>576</v>
      </c>
      <c r="C141" s="5" t="s">
        <v>1081</v>
      </c>
      <c r="D141" s="5" t="s">
        <v>2043</v>
      </c>
    </row>
    <row r="142" spans="1:4" x14ac:dyDescent="0.2">
      <c r="A142" s="5" t="str">
        <f t="shared" ca="1" si="2"/>
        <v>Пароль:</v>
      </c>
      <c r="B142" s="5" t="s">
        <v>100</v>
      </c>
      <c r="C142" s="5" t="s">
        <v>137</v>
      </c>
      <c r="D142" s="5" t="s">
        <v>2055</v>
      </c>
    </row>
    <row r="143" spans="1:4" x14ac:dyDescent="0.2">
      <c r="A143" s="5" t="str">
        <f t="shared" ca="1" si="2"/>
        <v>Подтверждение пароля:</v>
      </c>
      <c r="B143" s="5" t="s">
        <v>1782</v>
      </c>
      <c r="C143" s="5" t="s">
        <v>1781</v>
      </c>
      <c r="D143" s="5" t="s">
        <v>2056</v>
      </c>
    </row>
    <row r="144" spans="1:4" x14ac:dyDescent="0.2">
      <c r="A144" s="5" t="str">
        <f t="shared" ca="1" si="2"/>
        <v>Показывать вводимый текст</v>
      </c>
      <c r="B144" s="5" t="s">
        <v>101</v>
      </c>
      <c r="C144" s="5" t="s">
        <v>138</v>
      </c>
      <c r="D144" s="5" t="s">
        <v>2057</v>
      </c>
    </row>
    <row r="145" spans="1:4" x14ac:dyDescent="0.2">
      <c r="A145" s="5" t="str">
        <f t="shared" ca="1" si="2"/>
        <v>Не забудьте введенный пароль. Без него разблокировать модель будет невозможно!</v>
      </c>
      <c r="B145" s="5" t="s">
        <v>815</v>
      </c>
      <c r="C145" s="5" t="s">
        <v>139</v>
      </c>
      <c r="D145" s="5" t="s">
        <v>2058</v>
      </c>
    </row>
    <row r="146" spans="1:4" x14ac:dyDescent="0.2">
      <c r="A146" s="5" t="str">
        <f t="shared" ca="1" si="2"/>
        <v>Неправильный пароль.</v>
      </c>
      <c r="B146" s="5" t="s">
        <v>573</v>
      </c>
      <c r="C146" s="5" t="s">
        <v>574</v>
      </c>
      <c r="D146" s="5" t="s">
        <v>2059</v>
      </c>
    </row>
    <row r="147" spans="1:4" x14ac:dyDescent="0.2">
      <c r="A147" s="5" t="str">
        <f t="shared" ca="1" si="2"/>
        <v>Удалить макросы и формулы</v>
      </c>
      <c r="B147" s="5" t="s">
        <v>575</v>
      </c>
      <c r="C147" s="5" t="s">
        <v>813</v>
      </c>
      <c r="D147" s="5" t="s">
        <v>2044</v>
      </c>
    </row>
    <row r="148" spans="1:4" x14ac:dyDescent="0.2">
      <c r="A148" s="5" t="str">
        <f t="shared" ca="1" si="2"/>
        <v>Удалить все формулы</v>
      </c>
      <c r="B148" s="5" t="s">
        <v>118</v>
      </c>
      <c r="C148" s="5" t="s">
        <v>1082</v>
      </c>
      <c r="D148" s="5" t="s">
        <v>2060</v>
      </c>
    </row>
    <row r="149" spans="1:4" x14ac:dyDescent="0.2">
      <c r="A149" s="5" t="str">
        <f t="shared" ca="1" si="2"/>
        <v>Внимание! После нажатия ОК все макросы и кнопки будут удалены из модели. Вам будет предложено сохранить файл под новым именем.</v>
      </c>
      <c r="B149" s="5" t="s">
        <v>814</v>
      </c>
      <c r="C149" s="5" t="s">
        <v>1083</v>
      </c>
      <c r="D149" s="5" t="s">
        <v>2061</v>
      </c>
    </row>
    <row r="150" spans="1:4" x14ac:dyDescent="0.2">
      <c r="A150" s="5" t="str">
        <f t="shared" ca="1" si="2"/>
        <v>Внимание! Последние изменения в файле не сохранены. Мы рекомендуем Вам сначала сохранить рабочий файл, так как после нажатия ОК макросы и кнопки будут удалены.</v>
      </c>
      <c r="B150" s="5" t="s">
        <v>811</v>
      </c>
      <c r="C150" s="5" t="s">
        <v>1084</v>
      </c>
      <c r="D150" s="5" t="s">
        <v>2062</v>
      </c>
    </row>
    <row r="151" spans="1:4" x14ac:dyDescent="0.2">
      <c r="A151" s="5" t="str">
        <f t="shared" ca="1" si="2"/>
        <v>Сохранить проект как</v>
      </c>
      <c r="B151" s="5" t="s">
        <v>810</v>
      </c>
      <c r="C151" s="5" t="s">
        <v>1085</v>
      </c>
      <c r="D151" s="5" t="s">
        <v>2063</v>
      </c>
    </row>
    <row r="152" spans="1:4" x14ac:dyDescent="0.2">
      <c r="A152" s="5" t="str">
        <f t="shared" ca="1" si="2"/>
        <v>Книга Excel (*.xlsx),*.xlsx, Все файлы (*.*),*.*</v>
      </c>
      <c r="B152" s="5" t="s">
        <v>809</v>
      </c>
      <c r="C152" s="5" t="s">
        <v>1086</v>
      </c>
      <c r="D152" s="5" t="s">
        <v>2064</v>
      </c>
    </row>
    <row r="153" spans="1:4" x14ac:dyDescent="0.2">
      <c r="A153" s="5" t="str">
        <f t="shared" ca="1" si="2"/>
        <v>Файл не удалось сохранить, но все запрошенные данные были удалены из модели. Не сохраняйте ее под именем рабочей модели, так как это приведет к потере данных! Просто закройте модель без сохранения.</v>
      </c>
      <c r="B153" s="5" t="s">
        <v>812</v>
      </c>
      <c r="D153" s="5" t="s">
        <v>2065</v>
      </c>
    </row>
    <row r="154" spans="1:4" x14ac:dyDescent="0.2">
      <c r="A154" s="139" t="str">
        <f t="shared" ca="1" si="2"/>
        <v>Дата начала и длительность</v>
      </c>
      <c r="B154" s="5" t="s">
        <v>131</v>
      </c>
      <c r="C154" s="5" t="s">
        <v>153</v>
      </c>
      <c r="D154" s="5" t="s">
        <v>2066</v>
      </c>
    </row>
    <row r="155" spans="1:4" x14ac:dyDescent="0.2">
      <c r="A155" s="5" t="str">
        <f t="shared" ca="1" si="2"/>
        <v>Начало проекта</v>
      </c>
      <c r="B155" s="5" t="s">
        <v>132</v>
      </c>
      <c r="C155" s="5" t="s">
        <v>154</v>
      </c>
      <c r="D155" s="5" t="s">
        <v>2067</v>
      </c>
    </row>
    <row r="156" spans="1:4" x14ac:dyDescent="0.2">
      <c r="A156" s="5" t="str">
        <f ca="1">OFFSET(A156,0,Prj_Language)</f>
        <v>Длительность периода</v>
      </c>
      <c r="B156" s="5" t="s">
        <v>134</v>
      </c>
      <c r="C156" s="5" t="s">
        <v>156</v>
      </c>
      <c r="D156" s="5" t="s">
        <v>2068</v>
      </c>
    </row>
    <row r="157" spans="1:4" x14ac:dyDescent="0.2">
      <c r="A157" s="5" t="str">
        <f t="shared" ca="1" si="2"/>
        <v>Число периодов</v>
      </c>
      <c r="B157" s="5" t="s">
        <v>133</v>
      </c>
      <c r="C157" s="5" t="s">
        <v>155</v>
      </c>
      <c r="D157" s="5" t="s">
        <v>2069</v>
      </c>
    </row>
    <row r="158" spans="1:4" x14ac:dyDescent="0.2">
      <c r="A158" s="5" t="str">
        <f t="shared" ca="1" si="2"/>
        <v>Инвестиционная фаза</v>
      </c>
      <c r="B158" s="5" t="s">
        <v>221</v>
      </c>
      <c r="C158" s="5" t="s">
        <v>381</v>
      </c>
      <c r="D158" s="5" t="s">
        <v>2070</v>
      </c>
    </row>
    <row r="159" spans="1:4" x14ac:dyDescent="0.2">
      <c r="A159" s="5" t="str">
        <f t="shared" ca="1" si="2"/>
        <v>периодов</v>
      </c>
      <c r="B159" s="5" t="s">
        <v>63</v>
      </c>
      <c r="C159" s="5" t="s">
        <v>382</v>
      </c>
      <c r="D159" s="5" t="s">
        <v>2071</v>
      </c>
    </row>
    <row r="160" spans="1:4" x14ac:dyDescent="0.2">
      <c r="A160" s="5" t="str">
        <f t="shared" ca="1" si="2"/>
        <v>Первый период проекта будет иметь неполную длину.</v>
      </c>
      <c r="B160" s="5" t="s">
        <v>157</v>
      </c>
      <c r="C160" s="5" t="s">
        <v>347</v>
      </c>
      <c r="D160" s="5" t="s">
        <v>2072</v>
      </c>
    </row>
    <row r="161" spans="1:4" x14ac:dyDescent="0.2">
      <c r="A161" s="139" t="str">
        <f t="shared" ca="1" si="2"/>
        <v>Валюты и инфляция</v>
      </c>
      <c r="B161" s="5" t="s">
        <v>195</v>
      </c>
      <c r="C161" s="5" t="s">
        <v>369</v>
      </c>
      <c r="D161" s="5" t="s">
        <v>2073</v>
      </c>
    </row>
    <row r="162" spans="1:4" x14ac:dyDescent="0.2">
      <c r="A162" s="5" t="str">
        <f t="shared" ca="1" si="2"/>
        <v>Основная валюта</v>
      </c>
      <c r="B162" s="5" t="s">
        <v>196</v>
      </c>
      <c r="C162" s="5" t="s">
        <v>370</v>
      </c>
      <c r="D162" s="5" t="s">
        <v>2074</v>
      </c>
    </row>
    <row r="163" spans="1:4" x14ac:dyDescent="0.2">
      <c r="A163" s="5" t="str">
        <f t="shared" ca="1" si="2"/>
        <v>Вторая валюта</v>
      </c>
      <c r="B163" s="5" t="s">
        <v>11</v>
      </c>
      <c r="C163" s="5" t="s">
        <v>371</v>
      </c>
      <c r="D163" s="5" t="s">
        <v>2075</v>
      </c>
    </row>
    <row r="164" spans="1:4" x14ac:dyDescent="0.2">
      <c r="A164" s="5" t="str">
        <f t="shared" ca="1" si="2"/>
        <v>Третья валюта</v>
      </c>
      <c r="B164" s="5" t="s">
        <v>12</v>
      </c>
      <c r="C164" s="5" t="s">
        <v>372</v>
      </c>
      <c r="D164" s="5" t="s">
        <v>2076</v>
      </c>
    </row>
    <row r="165" spans="1:4" x14ac:dyDescent="0.2">
      <c r="A165" s="5" t="str">
        <f t="shared" ca="1" si="2"/>
        <v>Валюта отчетности</v>
      </c>
      <c r="B165" s="5" t="s">
        <v>197</v>
      </c>
      <c r="C165" s="5" t="s">
        <v>373</v>
      </c>
      <c r="D165" s="5" t="s">
        <v>2077</v>
      </c>
    </row>
    <row r="166" spans="1:4" x14ac:dyDescent="0.2">
      <c r="A166" s="5" t="str">
        <f t="shared" ca="1" si="2"/>
        <v>Учет инфляции в расчетах</v>
      </c>
      <c r="B166" s="5" t="s">
        <v>198</v>
      </c>
      <c r="C166" s="5" t="s">
        <v>377</v>
      </c>
      <c r="D166" s="5" t="s">
        <v>2078</v>
      </c>
    </row>
    <row r="167" spans="1:4" x14ac:dyDescent="0.2">
      <c r="A167" s="5" t="str">
        <f t="shared" ca="1" si="2"/>
        <v>Не учитывать (постоянные цены)</v>
      </c>
      <c r="B167" s="5" t="s">
        <v>200</v>
      </c>
      <c r="C167" s="5" t="s">
        <v>379</v>
      </c>
      <c r="D167" s="5" t="s">
        <v>2079</v>
      </c>
    </row>
    <row r="168" spans="1:4" x14ac:dyDescent="0.2">
      <c r="A168" s="5" t="str">
        <f t="shared" ca="1" si="2"/>
        <v>Учитывать (цены будут расти с инфляцией)</v>
      </c>
      <c r="B168" s="5" t="s">
        <v>199</v>
      </c>
      <c r="C168" s="5" t="s">
        <v>378</v>
      </c>
      <c r="D168" s="5" t="s">
        <v>2080</v>
      </c>
    </row>
    <row r="169" spans="1:4" x14ac:dyDescent="0.2">
      <c r="A169" s="5" t="str">
        <f t="shared" ca="1" si="2"/>
        <v>не использовать</v>
      </c>
      <c r="B169" s="5" t="s">
        <v>192</v>
      </c>
      <c r="C169" s="5" t="s">
        <v>368</v>
      </c>
      <c r="D169" s="5" t="s">
        <v>2081</v>
      </c>
    </row>
    <row r="170" spans="1:4" x14ac:dyDescent="0.2">
      <c r="A170" s="139" t="str">
        <f t="shared" ca="1" si="2"/>
        <v>Налоги</v>
      </c>
      <c r="B170" s="5" t="s">
        <v>225</v>
      </c>
      <c r="C170" s="5" t="s">
        <v>383</v>
      </c>
      <c r="D170" s="5" t="s">
        <v>2082</v>
      </c>
    </row>
    <row r="171" spans="1:4" x14ac:dyDescent="0.2">
      <c r="A171" s="5" t="str">
        <f t="shared" ca="1" si="2"/>
        <v>Планирование возврата переплаченного НДС</v>
      </c>
      <c r="B171" s="5" t="s">
        <v>226</v>
      </c>
      <c r="C171" s="5" t="s">
        <v>384</v>
      </c>
      <c r="D171" s="5" t="s">
        <v>2083</v>
      </c>
    </row>
    <row r="172" spans="1:4" x14ac:dyDescent="0.2">
      <c r="A172" s="5" t="str">
        <f t="shared" ca="1" si="2"/>
        <v>Зачитывать при будущих расчетах</v>
      </c>
      <c r="B172" s="5" t="s">
        <v>227</v>
      </c>
      <c r="C172" s="5" t="s">
        <v>385</v>
      </c>
      <c r="D172" s="5" t="s">
        <v>2084</v>
      </c>
    </row>
    <row r="173" spans="1:4" x14ac:dyDescent="0.2">
      <c r="A173" s="5" t="str">
        <f t="shared" ca="1" si="2"/>
        <v>Возврат переплаченных сумм из бюджета</v>
      </c>
      <c r="B173" s="5" t="s">
        <v>228</v>
      </c>
      <c r="C173" s="5" t="s">
        <v>386</v>
      </c>
      <c r="D173" s="5" t="s">
        <v>2085</v>
      </c>
    </row>
    <row r="174" spans="1:4" x14ac:dyDescent="0.2">
      <c r="A174" s="5" t="str">
        <f t="shared" ca="1" si="2"/>
        <v>Налог на добавленную стоимость</v>
      </c>
      <c r="B174" s="5" t="s">
        <v>229</v>
      </c>
      <c r="C174" s="5" t="s">
        <v>387</v>
      </c>
      <c r="D174" s="5" t="s">
        <v>2086</v>
      </c>
    </row>
    <row r="175" spans="1:4" x14ac:dyDescent="0.2">
      <c r="A175" s="5" t="str">
        <f t="shared" ca="1" si="2"/>
        <v>Налог на прибыль</v>
      </c>
      <c r="B175" s="5" t="s">
        <v>230</v>
      </c>
      <c r="C175" s="5" t="s">
        <v>388</v>
      </c>
      <c r="D175" s="5" t="s">
        <v>2087</v>
      </c>
    </row>
    <row r="176" spans="1:4" x14ac:dyDescent="0.2">
      <c r="A176" s="5" t="str">
        <f t="shared" ca="1" si="2"/>
        <v>Социальные взносы</v>
      </c>
      <c r="B176" s="5" t="s">
        <v>1174</v>
      </c>
      <c r="C176" s="5" t="s">
        <v>389</v>
      </c>
      <c r="D176" s="5" t="s">
        <v>2088</v>
      </c>
    </row>
    <row r="177" spans="1:4" x14ac:dyDescent="0.2">
      <c r="A177" s="5" t="str">
        <f t="shared" ca="1" si="2"/>
        <v>Налог на имущество</v>
      </c>
      <c r="B177" s="5" t="s">
        <v>231</v>
      </c>
      <c r="C177" s="5" t="s">
        <v>390</v>
      </c>
      <c r="D177" s="5" t="s">
        <v>2089</v>
      </c>
    </row>
    <row r="178" spans="1:4" x14ac:dyDescent="0.2">
      <c r="A178" s="5" t="str">
        <f t="shared" ca="1" si="2"/>
        <v>Налог с оборота (для упрощенной системы)</v>
      </c>
      <c r="B178" s="5" t="s">
        <v>232</v>
      </c>
      <c r="C178" s="5" t="s">
        <v>391</v>
      </c>
      <c r="D178" s="5" t="s">
        <v>2090</v>
      </c>
    </row>
    <row r="179" spans="1:4" x14ac:dyDescent="0.2">
      <c r="A179" s="5" t="str">
        <f t="shared" ca="1" si="2"/>
        <v>Налог с дохода, уменьшенного на расходы (УСН, ЕСХН)</v>
      </c>
      <c r="B179" s="5" t="s">
        <v>235</v>
      </c>
      <c r="C179" s="5" t="s">
        <v>392</v>
      </c>
      <c r="D179" s="5" t="s">
        <v>2091</v>
      </c>
    </row>
    <row r="180" spans="1:4" x14ac:dyDescent="0.2">
      <c r="A180" s="5">
        <f t="shared" ca="1" si="2"/>
        <v>0</v>
      </c>
    </row>
    <row r="181" spans="1:4" x14ac:dyDescent="0.2">
      <c r="A181" s="5" t="str">
        <f t="shared" ca="1" si="2"/>
        <v>Добавление периодов на листе "***" …</v>
      </c>
      <c r="B181" s="5" t="s">
        <v>1220</v>
      </c>
      <c r="C181" s="5" t="s">
        <v>1768</v>
      </c>
      <c r="D181" s="5" t="s">
        <v>2092</v>
      </c>
    </row>
    <row r="182" spans="1:4" x14ac:dyDescent="0.2">
      <c r="A182" s="5" t="str">
        <f t="shared" ca="1" si="2"/>
        <v>Удаление периодов на листе "***" …</v>
      </c>
      <c r="B182" s="5" t="s">
        <v>1221</v>
      </c>
      <c r="C182" s="5" t="s">
        <v>1769</v>
      </c>
      <c r="D182" s="5" t="s">
        <v>2093</v>
      </c>
    </row>
    <row r="183" spans="1:4" x14ac:dyDescent="0.2">
      <c r="A183" s="5" t="str">
        <f ca="1">OFFSET(A183,0,Prj_Language)</f>
        <v>Подождите пожалуйста. Идет пересчет формул…</v>
      </c>
      <c r="B183" s="5" t="s">
        <v>1779</v>
      </c>
      <c r="C183" s="5" t="s">
        <v>1780</v>
      </c>
      <c r="D183" s="5" t="s">
        <v>2094</v>
      </c>
    </row>
    <row r="184" spans="1:4" x14ac:dyDescent="0.2">
      <c r="A184" s="5" t="str">
        <f ca="1">OFFSET(A184,0,Prj_Language)</f>
        <v>Лист "***" не найден.</v>
      </c>
      <c r="B184" s="65" t="s">
        <v>1817</v>
      </c>
      <c r="C184" t="s">
        <v>1834</v>
      </c>
      <c r="D184" s="65" t="s">
        <v>2832</v>
      </c>
    </row>
    <row r="185" spans="1:4" x14ac:dyDescent="0.2">
      <c r="A185" s="5" t="str">
        <f t="shared" ca="1" si="2"/>
        <v>В пробной версии эта возможность недоступна.</v>
      </c>
      <c r="B185" s="5" t="s">
        <v>1784</v>
      </c>
      <c r="C185" s="5" t="s">
        <v>1785</v>
      </c>
      <c r="D185" s="5" t="s">
        <v>2095</v>
      </c>
    </row>
    <row r="186" spans="1:4" x14ac:dyDescent="0.2">
      <c r="A186" s="5" t="str">
        <f t="shared" ca="1" si="2"/>
        <v>Вы используете пробную версию программы.</v>
      </c>
      <c r="B186" s="5" t="s">
        <v>1786</v>
      </c>
      <c r="C186" s="5" t="s">
        <v>1783</v>
      </c>
      <c r="D186" s="5" t="s">
        <v>2096</v>
      </c>
    </row>
    <row r="187" spans="1:4" x14ac:dyDescent="0.2">
      <c r="A187" s="5" t="str">
        <f t="shared" ca="1" si="2"/>
        <v>В демонстрационной версии эта возможность недоступна.</v>
      </c>
      <c r="B187" s="5" t="s">
        <v>1123</v>
      </c>
      <c r="C187" s="5" t="s">
        <v>1770</v>
      </c>
      <c r="D187" s="5" t="s">
        <v>2097</v>
      </c>
    </row>
    <row r="188" spans="1:4" x14ac:dyDescent="0.2">
      <c r="A188" s="5" t="str">
        <f t="shared" ca="1" si="2"/>
        <v>Вы используете демонстрационную версию программы. В ней работают почти все функции и промежуточные расчеты, но значения на листе Результаты не меняются.</v>
      </c>
      <c r="B188" s="5" t="s">
        <v>1124</v>
      </c>
      <c r="C188" s="5" t="s">
        <v>1771</v>
      </c>
      <c r="D188" s="5" t="s">
        <v>2098</v>
      </c>
    </row>
    <row r="189" spans="1:4" x14ac:dyDescent="0.2">
      <c r="A189" s="5" t="str">
        <f t="shared" ca="1" si="2"/>
        <v>Программа не активирована. Изменение параметров проекта невозможно.</v>
      </c>
      <c r="B189" s="5" t="s">
        <v>926</v>
      </c>
      <c r="C189" s="5" t="s">
        <v>1087</v>
      </c>
      <c r="D189" s="5" t="s">
        <v>2099</v>
      </c>
    </row>
    <row r="190" spans="1:4" x14ac:dyDescent="0.2">
      <c r="A190" s="139" t="str">
        <f t="shared" ca="1" si="2"/>
        <v>Навигатор</v>
      </c>
      <c r="B190" s="5" t="s">
        <v>258</v>
      </c>
      <c r="C190" s="5" t="s">
        <v>411</v>
      </c>
      <c r="D190" s="5" t="s">
        <v>2100</v>
      </c>
    </row>
    <row r="191" spans="1:4" x14ac:dyDescent="0.2">
      <c r="A191" s="5" t="str">
        <f t="shared" ca="1" si="2"/>
        <v>Полный список всех разделов и таблиц:</v>
      </c>
      <c r="B191" s="5" t="s">
        <v>253</v>
      </c>
      <c r="C191" s="5" t="s">
        <v>407</v>
      </c>
      <c r="D191" s="5" t="s">
        <v>2101</v>
      </c>
    </row>
    <row r="192" spans="1:4" x14ac:dyDescent="0.2">
      <c r="A192" s="5" t="str">
        <f t="shared" ca="1" si="2"/>
        <v>Листы модели:</v>
      </c>
      <c r="B192" s="5" t="s">
        <v>254</v>
      </c>
      <c r="C192" s="5" t="s">
        <v>428</v>
      </c>
      <c r="D192" s="5" t="s">
        <v>2102</v>
      </c>
    </row>
    <row r="193" spans="1:4" x14ac:dyDescent="0.2">
      <c r="A193" s="5" t="str">
        <f t="shared" ca="1" si="2"/>
        <v>Версия модели:</v>
      </c>
      <c r="B193" s="5" t="s">
        <v>255</v>
      </c>
      <c r="C193" s="5" t="s">
        <v>408</v>
      </c>
      <c r="D193" s="5" t="s">
        <v>2103</v>
      </c>
    </row>
    <row r="194" spans="1:4" x14ac:dyDescent="0.2">
      <c r="A194" s="5" t="str">
        <f t="shared" ca="1" si="2"/>
        <v>Дата выпуска:</v>
      </c>
      <c r="B194" s="5" t="s">
        <v>256</v>
      </c>
      <c r="C194" s="5" t="s">
        <v>409</v>
      </c>
      <c r="D194" s="5" t="s">
        <v>2104</v>
      </c>
    </row>
    <row r="195" spans="1:4" x14ac:dyDescent="0.2">
      <c r="A195" s="5" t="str">
        <f t="shared" ca="1" si="2"/>
        <v>Номер лицензии:</v>
      </c>
      <c r="B195" s="5" t="s">
        <v>257</v>
      </c>
      <c r="C195" s="5" t="s">
        <v>410</v>
      </c>
      <c r="D195" s="5" t="s">
        <v>2105</v>
      </c>
    </row>
    <row r="196" spans="1:4" x14ac:dyDescent="0.2">
      <c r="A196" s="5">
        <f t="shared" ref="A196:A258" ca="1" si="3">OFFSET(A196,0,Prj_Language)</f>
        <v>0</v>
      </c>
    </row>
    <row r="197" spans="1:4" x14ac:dyDescent="0.2">
      <c r="A197" s="5">
        <f t="shared" ca="1" si="3"/>
        <v>0</v>
      </c>
    </row>
    <row r="198" spans="1:4" x14ac:dyDescent="0.2">
      <c r="A198" s="5">
        <f t="shared" ca="1" si="3"/>
        <v>0</v>
      </c>
    </row>
    <row r="199" spans="1:4" x14ac:dyDescent="0.2">
      <c r="A199" s="5">
        <f t="shared" ca="1" si="3"/>
        <v>0</v>
      </c>
    </row>
    <row r="200" spans="1:4" x14ac:dyDescent="0.2">
      <c r="A200" s="139" t="str">
        <f t="shared" ca="1" si="3"/>
        <v>Печать отчета</v>
      </c>
      <c r="B200" s="5" t="s">
        <v>264</v>
      </c>
      <c r="C200" s="5" t="s">
        <v>412</v>
      </c>
      <c r="D200" s="5" t="s">
        <v>2106</v>
      </c>
    </row>
    <row r="201" spans="1:4" x14ac:dyDescent="0.2">
      <c r="A201" s="5" t="str">
        <f t="shared" ca="1" si="3"/>
        <v>Верхний колонтитул</v>
      </c>
      <c r="B201" s="5" t="s">
        <v>652</v>
      </c>
      <c r="C201" s="5" t="s">
        <v>659</v>
      </c>
      <c r="D201" s="5" t="s">
        <v>2107</v>
      </c>
    </row>
    <row r="202" spans="1:4" x14ac:dyDescent="0.2">
      <c r="A202" s="5" t="str">
        <f t="shared" ca="1" si="3"/>
        <v>Нижний колонтитул</v>
      </c>
      <c r="B202" s="5" t="s">
        <v>653</v>
      </c>
      <c r="C202" s="5" t="s">
        <v>660</v>
      </c>
      <c r="D202" s="5" t="s">
        <v>2108</v>
      </c>
    </row>
    <row r="203" spans="1:4" x14ac:dyDescent="0.2">
      <c r="A203" s="5" t="str">
        <f t="shared" ca="1" si="3"/>
        <v>Слева</v>
      </c>
      <c r="B203" s="5" t="s">
        <v>654</v>
      </c>
      <c r="C203" s="5" t="s">
        <v>661</v>
      </c>
      <c r="D203" s="5" t="s">
        <v>2109</v>
      </c>
    </row>
    <row r="204" spans="1:4" x14ac:dyDescent="0.2">
      <c r="A204" s="5" t="str">
        <f t="shared" ca="1" si="3"/>
        <v>Справа</v>
      </c>
      <c r="B204" s="5" t="s">
        <v>655</v>
      </c>
      <c r="C204" s="5" t="s">
        <v>662</v>
      </c>
      <c r="D204" s="5" t="s">
        <v>2110</v>
      </c>
    </row>
    <row r="205" spans="1:4" x14ac:dyDescent="0.2">
      <c r="A205" s="5" t="str">
        <f t="shared" ca="1" si="3"/>
        <v>Повторять первую колонку на каждой странице</v>
      </c>
      <c r="B205" s="5" t="s">
        <v>265</v>
      </c>
      <c r="C205" s="5" t="s">
        <v>413</v>
      </c>
      <c r="D205" s="5" t="s">
        <v>2111</v>
      </c>
    </row>
    <row r="206" spans="1:4" x14ac:dyDescent="0.2">
      <c r="A206" s="5" t="str">
        <f t="shared" ca="1" si="3"/>
        <v>Просмотр</v>
      </c>
      <c r="B206" s="5" t="s">
        <v>266</v>
      </c>
      <c r="C206" s="5" t="s">
        <v>414</v>
      </c>
      <c r="D206" s="5" t="s">
        <v>2112</v>
      </c>
    </row>
    <row r="207" spans="1:4" x14ac:dyDescent="0.2">
      <c r="A207" s="5" t="str">
        <f t="shared" ca="1" si="3"/>
        <v>&lt;пусто&gt;</v>
      </c>
      <c r="B207" s="5" t="s">
        <v>267</v>
      </c>
      <c r="C207" s="5" t="s">
        <v>415</v>
      </c>
      <c r="D207" s="5" t="s">
        <v>2113</v>
      </c>
    </row>
    <row r="208" spans="1:4" x14ac:dyDescent="0.2">
      <c r="A208" s="5" t="str">
        <f t="shared" ca="1" si="3"/>
        <v>[Дата] [Время]</v>
      </c>
      <c r="B208" s="5" t="s">
        <v>656</v>
      </c>
      <c r="C208" s="5" t="s">
        <v>416</v>
      </c>
      <c r="D208" s="5" t="s">
        <v>2114</v>
      </c>
    </row>
    <row r="209" spans="1:4" x14ac:dyDescent="0.2">
      <c r="A209" s="5" t="str">
        <f t="shared" ca="1" si="3"/>
        <v>[Имя файла]</v>
      </c>
      <c r="B209" s="5" t="s">
        <v>268</v>
      </c>
      <c r="C209" s="5" t="s">
        <v>417</v>
      </c>
      <c r="D209" s="5" t="s">
        <v>2115</v>
      </c>
    </row>
    <row r="210" spans="1:4" x14ac:dyDescent="0.2">
      <c r="A210" s="5" t="str">
        <f t="shared" ca="1" si="3"/>
        <v>Стр. [# стр] из [Число стр.]</v>
      </c>
      <c r="B210" s="5" t="s">
        <v>1773</v>
      </c>
      <c r="C210" s="5" t="s">
        <v>419</v>
      </c>
      <c r="D210" s="5" t="s">
        <v>2116</v>
      </c>
    </row>
    <row r="211" spans="1:4" x14ac:dyDescent="0.2">
      <c r="A211" s="5" t="str">
        <f t="shared" ca="1" si="3"/>
        <v>Стр. &amp;P из &amp;N</v>
      </c>
      <c r="B211" s="5" t="s">
        <v>269</v>
      </c>
      <c r="C211" s="5" t="s">
        <v>418</v>
      </c>
      <c r="D211" s="5" t="s">
        <v>2117</v>
      </c>
    </row>
    <row r="212" spans="1:4" x14ac:dyDescent="0.2">
      <c r="A212" s="139" t="str">
        <f t="shared" ca="1" si="3"/>
        <v>Экспорт отчета в новый файл Excel</v>
      </c>
      <c r="B212" s="5" t="s">
        <v>657</v>
      </c>
      <c r="C212" s="5" t="s">
        <v>421</v>
      </c>
      <c r="D212" s="5" t="s">
        <v>2118</v>
      </c>
    </row>
    <row r="213" spans="1:4" x14ac:dyDescent="0.2">
      <c r="A213" s="5" t="str">
        <f t="shared" ca="1" si="3"/>
        <v>Отчет будет перенесен в новый файл Excel</v>
      </c>
      <c r="B213" s="5" t="s">
        <v>658</v>
      </c>
      <c r="C213" s="5" t="s">
        <v>420</v>
      </c>
      <c r="D213" s="5" t="s">
        <v>2119</v>
      </c>
    </row>
    <row r="214" spans="1:4" x14ac:dyDescent="0.2">
      <c r="A214" s="5" t="str">
        <f t="shared" ca="1" si="3"/>
        <v>Сохранить ссылки на файл проекта</v>
      </c>
      <c r="B214" s="5" t="s">
        <v>270</v>
      </c>
      <c r="C214" s="5" t="s">
        <v>422</v>
      </c>
      <c r="D214" s="5" t="s">
        <v>2120</v>
      </c>
    </row>
    <row r="215" spans="1:4" x14ac:dyDescent="0.2">
      <c r="A215" s="139" t="str">
        <f t="shared" ca="1" si="3"/>
        <v>Добавить данные</v>
      </c>
      <c r="B215" s="5" t="s">
        <v>3220</v>
      </c>
      <c r="C215" s="5" t="s">
        <v>3221</v>
      </c>
      <c r="D215" s="5" t="s">
        <v>2121</v>
      </c>
    </row>
    <row r="216" spans="1:4" x14ac:dyDescent="0.2">
      <c r="A216" s="5" t="str">
        <f t="shared" ca="1" si="3"/>
        <v>Выберите разделы и таблицы, которые надо добавить на лист:</v>
      </c>
      <c r="B216" s="5" t="s">
        <v>3222</v>
      </c>
      <c r="C216" s="5" t="s">
        <v>423</v>
      </c>
      <c r="D216" s="5" t="s">
        <v>2122</v>
      </c>
    </row>
    <row r="217" spans="1:4" x14ac:dyDescent="0.2">
      <c r="A217" s="5" t="str">
        <f t="shared" ca="1" si="3"/>
        <v>Добавить</v>
      </c>
      <c r="B217" s="5" t="s">
        <v>247</v>
      </c>
      <c r="C217" s="5" t="s">
        <v>399</v>
      </c>
      <c r="D217" s="5" t="s">
        <v>2123</v>
      </c>
    </row>
    <row r="218" spans="1:4" x14ac:dyDescent="0.2">
      <c r="A218" s="5" t="str">
        <f t="shared" ca="1" si="3"/>
        <v>Очистить лист</v>
      </c>
      <c r="B218" s="5" t="s">
        <v>271</v>
      </c>
      <c r="C218" s="5" t="s">
        <v>424</v>
      </c>
      <c r="D218" s="5" t="s">
        <v>2124</v>
      </c>
    </row>
    <row r="219" spans="1:4" x14ac:dyDescent="0.2">
      <c r="A219" s="5" t="str">
        <f t="shared" ca="1" si="3"/>
        <v>Сжать интервалы данных:</v>
      </c>
      <c r="B219" s="5" t="s">
        <v>272</v>
      </c>
      <c r="C219" s="5" t="s">
        <v>425</v>
      </c>
      <c r="D219" s="5" t="s">
        <v>2125</v>
      </c>
    </row>
    <row r="220" spans="1:4" x14ac:dyDescent="0.2">
      <c r="A220" s="5" t="str">
        <f t="shared" ca="1" si="3"/>
        <v>по кварталам с</v>
      </c>
      <c r="B220" s="5" t="s">
        <v>273</v>
      </c>
      <c r="C220" s="5" t="s">
        <v>427</v>
      </c>
      <c r="D220" s="5" t="s">
        <v>2126</v>
      </c>
    </row>
    <row r="221" spans="1:4" x14ac:dyDescent="0.2">
      <c r="A221" s="5" t="str">
        <f t="shared" ca="1" si="3"/>
        <v>по годам с</v>
      </c>
      <c r="B221" s="5" t="s">
        <v>275</v>
      </c>
      <c r="C221" s="5" t="s">
        <v>426</v>
      </c>
      <c r="D221" s="5" t="s">
        <v>2127</v>
      </c>
    </row>
    <row r="222" spans="1:4" x14ac:dyDescent="0.2">
      <c r="A222" s="5" t="str">
        <f t="shared" ca="1" si="3"/>
        <v>г.</v>
      </c>
      <c r="B222" s="5" t="s">
        <v>274</v>
      </c>
      <c r="C222" s="5" t="s">
        <v>752</v>
      </c>
      <c r="D222" s="5" t="s">
        <v>2128</v>
      </c>
    </row>
    <row r="223" spans="1:4" x14ac:dyDescent="0.2">
      <c r="A223" s="5" t="str">
        <f t="shared" ca="1" si="3"/>
        <v>Добавить таблицы в компактной форме</v>
      </c>
      <c r="B223" s="65" t="s">
        <v>2960</v>
      </c>
      <c r="C223" s="5" t="s">
        <v>3273</v>
      </c>
      <c r="D223" s="219" t="str">
        <f>C223</f>
        <v>Condense tables' content</v>
      </c>
    </row>
    <row r="224" spans="1:4" x14ac:dyDescent="0.2">
      <c r="A224" s="5">
        <f t="shared" ca="1" si="3"/>
        <v>0</v>
      </c>
    </row>
    <row r="225" spans="1:4" x14ac:dyDescent="0.2">
      <c r="A225" s="5">
        <f t="shared" ca="1" si="3"/>
        <v>0</v>
      </c>
    </row>
    <row r="226" spans="1:4" x14ac:dyDescent="0.2">
      <c r="A226" s="5">
        <f t="shared" ca="1" si="3"/>
        <v>0</v>
      </c>
    </row>
    <row r="227" spans="1:4" x14ac:dyDescent="0.2">
      <c r="A227" s="5">
        <f t="shared" ca="1" si="3"/>
        <v>0</v>
      </c>
    </row>
    <row r="228" spans="1:4" x14ac:dyDescent="0.2">
      <c r="A228" s="5">
        <f t="shared" ca="1" si="3"/>
        <v>0</v>
      </c>
    </row>
    <row r="229" spans="1:4" x14ac:dyDescent="0.2">
      <c r="A229" s="5">
        <f t="shared" ca="1" si="3"/>
        <v>0</v>
      </c>
    </row>
    <row r="230" spans="1:4" x14ac:dyDescent="0.2">
      <c r="A230" s="139" t="str">
        <f t="shared" ca="1" si="3"/>
        <v>Список</v>
      </c>
      <c r="B230" s="5" t="s">
        <v>739</v>
      </c>
      <c r="C230" s="5" t="s">
        <v>740</v>
      </c>
      <c r="D230" s="5" t="s">
        <v>2129</v>
      </c>
    </row>
    <row r="231" spans="1:4" x14ac:dyDescent="0.2">
      <c r="A231" s="5" t="str">
        <f t="shared" ca="1" si="3"/>
        <v>Наименование</v>
      </c>
      <c r="B231" s="5" t="s">
        <v>527</v>
      </c>
      <c r="C231" s="5" t="s">
        <v>397</v>
      </c>
      <c r="D231" s="5" t="s">
        <v>2130</v>
      </c>
    </row>
    <row r="232" spans="1:4" x14ac:dyDescent="0.2">
      <c r="A232" s="5" t="str">
        <f t="shared" ca="1" si="3"/>
        <v>Валюта</v>
      </c>
      <c r="B232" s="5" t="s">
        <v>246</v>
      </c>
      <c r="C232" s="5" t="s">
        <v>398</v>
      </c>
      <c r="D232" s="5" t="s">
        <v>2131</v>
      </c>
    </row>
    <row r="233" spans="1:4" x14ac:dyDescent="0.2">
      <c r="A233" s="5" t="str">
        <f t="shared" ca="1" si="3"/>
        <v>Добавить...</v>
      </c>
      <c r="B233" s="5" t="s">
        <v>243</v>
      </c>
      <c r="C233" s="5" t="s">
        <v>393</v>
      </c>
      <c r="D233" s="5" t="s">
        <v>2123</v>
      </c>
    </row>
    <row r="234" spans="1:4" x14ac:dyDescent="0.2">
      <c r="A234" s="5" t="str">
        <f t="shared" ca="1" si="3"/>
        <v>Разделитель</v>
      </c>
      <c r="B234" s="5" t="s">
        <v>741</v>
      </c>
      <c r="C234" s="5" t="s">
        <v>394</v>
      </c>
      <c r="D234" s="5" t="s">
        <v>2132</v>
      </c>
    </row>
    <row r="235" spans="1:4" x14ac:dyDescent="0.2">
      <c r="A235" s="5" t="str">
        <f t="shared" ca="1" si="3"/>
        <v>Изменить…</v>
      </c>
      <c r="B235" s="65" t="s">
        <v>1821</v>
      </c>
      <c r="C235" s="5" t="s">
        <v>1822</v>
      </c>
      <c r="D235" s="5" t="s">
        <v>1978</v>
      </c>
    </row>
    <row r="236" spans="1:4" x14ac:dyDescent="0.2">
      <c r="A236" s="5" t="str">
        <f t="shared" ca="1" si="3"/>
        <v>Удалить</v>
      </c>
      <c r="B236" s="5" t="s">
        <v>244</v>
      </c>
      <c r="C236" s="5" t="s">
        <v>395</v>
      </c>
      <c r="D236" s="5" t="s">
        <v>2133</v>
      </c>
    </row>
    <row r="237" spans="1:4" x14ac:dyDescent="0.2">
      <c r="A237" s="5" t="str">
        <f ca="1">OFFSET(A237,0,Prj_Language)</f>
        <v>Слишком много пунктов в списке.</v>
      </c>
      <c r="B237" s="5" t="s">
        <v>1835</v>
      </c>
      <c r="C237" s="5" t="s">
        <v>1836</v>
      </c>
      <c r="D237" s="5" t="s">
        <v>2833</v>
      </c>
    </row>
    <row r="238" spans="1:4" x14ac:dyDescent="0.2">
      <c r="A238" s="5" t="str">
        <f t="shared" ca="1" si="3"/>
        <v>В списке нет ни одного пункта!</v>
      </c>
      <c r="B238" s="5" t="s">
        <v>1832</v>
      </c>
      <c r="C238" s="5" t="s">
        <v>1833</v>
      </c>
      <c r="D238" s="5" t="s">
        <v>2834</v>
      </c>
    </row>
    <row r="239" spans="1:4" x14ac:dyDescent="0.2">
      <c r="A239" s="5" t="str">
        <f ca="1">OFFSET(A239,0,Prj_Language)</f>
        <v>Необходимо выбрать пункт для редактирования!</v>
      </c>
      <c r="B239" s="65" t="s">
        <v>1823</v>
      </c>
      <c r="C239" s="5" t="s">
        <v>1824</v>
      </c>
      <c r="D239" s="5" t="s">
        <v>2835</v>
      </c>
    </row>
    <row r="240" spans="1:4" x14ac:dyDescent="0.2">
      <c r="A240" s="5" t="str">
        <f t="shared" ca="1" si="3"/>
        <v>Необходимо выбрать пункты для удаления!</v>
      </c>
      <c r="B240" s="5" t="s">
        <v>1829</v>
      </c>
      <c r="C240" s="5" t="s">
        <v>1830</v>
      </c>
      <c r="D240" s="5" t="s">
        <v>2836</v>
      </c>
    </row>
    <row r="241" spans="1:4" x14ac:dyDescent="0.2">
      <c r="A241" s="5" t="str">
        <f t="shared" ca="1" si="3"/>
        <v>Вы действительно хотите удалить выделенные пункты?</v>
      </c>
      <c r="B241" s="5" t="s">
        <v>252</v>
      </c>
      <c r="C241" s="5" t="s">
        <v>406</v>
      </c>
      <c r="D241" s="5" t="s">
        <v>2134</v>
      </c>
    </row>
    <row r="242" spans="1:4" x14ac:dyDescent="0.2">
      <c r="A242" s="65">
        <f ca="1">OFFSET(A242,0,Prj_Language)</f>
        <v>0</v>
      </c>
    </row>
    <row r="243" spans="1:4" x14ac:dyDescent="0.2">
      <c r="A243" s="5" t="str">
        <f t="shared" ca="1" si="3"/>
        <v>Продукты…</v>
      </c>
      <c r="B243" s="5" t="s">
        <v>804</v>
      </c>
      <c r="C243" s="5" t="s">
        <v>1088</v>
      </c>
      <c r="D243" s="5" t="s">
        <v>2135</v>
      </c>
    </row>
    <row r="244" spans="1:4" x14ac:dyDescent="0.2">
      <c r="A244" s="5" t="str">
        <f t="shared" ca="1" si="3"/>
        <v>Необходимо выбрать материал!</v>
      </c>
      <c r="B244" s="5" t="s">
        <v>805</v>
      </c>
      <c r="C244" s="5" t="s">
        <v>1089</v>
      </c>
      <c r="D244" s="5" t="s">
        <v>2136</v>
      </c>
    </row>
    <row r="245" spans="1:4" x14ac:dyDescent="0.2">
      <c r="A245" s="5" t="str">
        <f t="shared" ca="1" si="3"/>
        <v>Подобрать кредит...</v>
      </c>
      <c r="B245" s="5" t="s">
        <v>555</v>
      </c>
      <c r="C245" s="5" t="s">
        <v>1090</v>
      </c>
      <c r="D245" s="5" t="s">
        <v>2137</v>
      </c>
    </row>
    <row r="246" spans="1:4" x14ac:dyDescent="0.2">
      <c r="A246" s="5" t="str">
        <f t="shared" ca="1" si="3"/>
        <v>Необходимо выбрать кредит для подбора графика!</v>
      </c>
      <c r="B246" s="5" t="s">
        <v>1828</v>
      </c>
      <c r="C246" s="5" t="s">
        <v>1091</v>
      </c>
      <c r="D246" s="5" t="s">
        <v>2138</v>
      </c>
    </row>
    <row r="247" spans="1:4" x14ac:dyDescent="0.2">
      <c r="A247" s="5" t="str">
        <f t="shared" ca="1" si="3"/>
        <v>Подбор кредита... Период № ***</v>
      </c>
      <c r="B247" s="5" t="s">
        <v>1183</v>
      </c>
      <c r="C247" t="s">
        <v>1827</v>
      </c>
      <c r="D247" s="5" t="s">
        <v>2139</v>
      </c>
    </row>
    <row r="248" spans="1:4" x14ac:dyDescent="0.2">
      <c r="A248" s="5" t="str">
        <f t="shared" ca="1" si="3"/>
        <v>Обратите внимание! При заданных параметрах платежей кредит не будет возвращен к концу расчетного периода.</v>
      </c>
      <c r="B248" s="5" t="s">
        <v>1184</v>
      </c>
      <c r="C248" s="5" t="s">
        <v>1772</v>
      </c>
      <c r="D248" s="5" t="s">
        <v>2140</v>
      </c>
    </row>
    <row r="249" spans="1:4" x14ac:dyDescent="0.2">
      <c r="A249" s="5">
        <f t="shared" ca="1" si="3"/>
        <v>0</v>
      </c>
    </row>
    <row r="250" spans="1:4" x14ac:dyDescent="0.2">
      <c r="A250" s="139" t="str">
        <f t="shared" ca="1" si="3"/>
        <v>Добавить</v>
      </c>
      <c r="B250" s="5" t="s">
        <v>247</v>
      </c>
      <c r="C250" s="5" t="s">
        <v>742</v>
      </c>
      <c r="D250" s="5" t="s">
        <v>2123</v>
      </c>
    </row>
    <row r="251" spans="1:4" x14ac:dyDescent="0.2">
      <c r="A251" s="5" t="str">
        <f ca="1">OFFSET(A251,0,Prj_Language)</f>
        <v>Изменить</v>
      </c>
      <c r="B251" s="65" t="s">
        <v>116</v>
      </c>
      <c r="C251" t="s">
        <v>1818</v>
      </c>
      <c r="D251" s="5" t="s">
        <v>1978</v>
      </c>
    </row>
    <row r="252" spans="1:4" x14ac:dyDescent="0.2">
      <c r="A252" s="5" t="str">
        <f t="shared" ca="1" si="3"/>
        <v>Наименование:</v>
      </c>
      <c r="B252" s="5" t="s">
        <v>748</v>
      </c>
      <c r="C252" s="5" t="s">
        <v>400</v>
      </c>
      <c r="D252" s="5" t="s">
        <v>2130</v>
      </c>
    </row>
    <row r="253" spans="1:4" x14ac:dyDescent="0.2">
      <c r="A253" s="5" t="str">
        <f t="shared" ca="1" si="3"/>
        <v>&lt;название&gt;</v>
      </c>
      <c r="B253" s="5" t="s">
        <v>743</v>
      </c>
      <c r="C253" s="5" t="s">
        <v>744</v>
      </c>
      <c r="D253" s="5" t="s">
        <v>2141</v>
      </c>
    </row>
    <row r="254" spans="1:4" x14ac:dyDescent="0.2">
      <c r="A254" s="5" t="str">
        <f t="shared" ca="1" si="3"/>
        <v>Валюта:</v>
      </c>
      <c r="B254" s="5" t="s">
        <v>251</v>
      </c>
      <c r="C254" s="5" t="s">
        <v>405</v>
      </c>
      <c r="D254" s="5" t="s">
        <v>2131</v>
      </c>
    </row>
    <row r="255" spans="1:4" x14ac:dyDescent="0.2">
      <c r="A255" s="5" t="str">
        <f t="shared" ca="1" si="3"/>
        <v>Массовое добавление:</v>
      </c>
      <c r="B255" s="5" t="s">
        <v>248</v>
      </c>
      <c r="C255" s="5" t="s">
        <v>401</v>
      </c>
      <c r="D255" s="5" t="s">
        <v>2142</v>
      </c>
    </row>
    <row r="256" spans="1:4" x14ac:dyDescent="0.2">
      <c r="A256" s="5" t="str">
        <f t="shared" ca="1" si="3"/>
        <v>элементов</v>
      </c>
      <c r="B256" s="5" t="s">
        <v>249</v>
      </c>
      <c r="C256" s="5" t="s">
        <v>402</v>
      </c>
      <c r="D256" s="5" t="s">
        <v>2143</v>
      </c>
    </row>
    <row r="257" spans="1:4" x14ac:dyDescent="0.2">
      <c r="A257" s="5" t="str">
        <f t="shared" ca="1" si="3"/>
        <v>Название единицы измерения:</v>
      </c>
      <c r="B257" s="5" t="s">
        <v>250</v>
      </c>
      <c r="C257" s="5" t="s">
        <v>404</v>
      </c>
      <c r="D257" s="5" t="s">
        <v>2144</v>
      </c>
    </row>
    <row r="258" spans="1:4" x14ac:dyDescent="0.2">
      <c r="A258" s="5" t="str">
        <f t="shared" ca="1" si="3"/>
        <v>ед.</v>
      </c>
      <c r="B258" s="5" t="s">
        <v>482</v>
      </c>
      <c r="C258" s="5" t="s">
        <v>807</v>
      </c>
      <c r="D258" s="5" t="s">
        <v>2145</v>
      </c>
    </row>
    <row r="259" spans="1:4" x14ac:dyDescent="0.2">
      <c r="A259" s="5" t="str">
        <f ca="1">OFFSET(A259,0,Prj_Language)</f>
        <v>Использовать детализацию</v>
      </c>
      <c r="B259" s="5" t="s">
        <v>1819</v>
      </c>
      <c r="C259" s="5" t="s">
        <v>1094</v>
      </c>
      <c r="D259" s="5" t="s">
        <v>2837</v>
      </c>
    </row>
    <row r="260" spans="1:4" x14ac:dyDescent="0.2">
      <c r="A260" s="5" t="str">
        <f ca="1">OFFSET(A260,0,Prj_Language)</f>
        <v>Необходимо указать наименование пункта.</v>
      </c>
      <c r="B260" s="5" t="s">
        <v>745</v>
      </c>
      <c r="C260" s="5" t="s">
        <v>1820</v>
      </c>
      <c r="D260" s="5" t="s">
        <v>2838</v>
      </c>
    </row>
    <row r="261" spans="1:4" x14ac:dyDescent="0.2">
      <c r="A261" s="5" t="str">
        <f t="shared" ref="A261:A333" ca="1" si="4">OFFSET(A261,0,Prj_Language)</f>
        <v>Использовать детализацию "физический объем * цена"</v>
      </c>
      <c r="B261" s="5" t="s">
        <v>746</v>
      </c>
      <c r="C261" s="5" t="s">
        <v>403</v>
      </c>
      <c r="D261" s="5" t="s">
        <v>2148</v>
      </c>
    </row>
    <row r="262" spans="1:4" x14ac:dyDescent="0.2">
      <c r="A262" s="5" t="str">
        <f t="shared" ca="1" si="4"/>
        <v>Использовать детализацию "численность * оклад"</v>
      </c>
      <c r="B262" s="5" t="s">
        <v>747</v>
      </c>
      <c r="C262" s="5" t="s">
        <v>1094</v>
      </c>
      <c r="D262" s="5" t="s">
        <v>2149</v>
      </c>
    </row>
    <row r="263" spans="1:4" x14ac:dyDescent="0.2">
      <c r="A263" s="5" t="str">
        <f ca="1">OFFSET(A263,0,Prj_Language)</f>
        <v>Известна только стоимость объекта и процентные ставки лизинга</v>
      </c>
      <c r="B263" s="5" t="s">
        <v>584</v>
      </c>
      <c r="C263" s="5" t="s">
        <v>1092</v>
      </c>
      <c r="D263" s="5" t="s">
        <v>2146</v>
      </c>
    </row>
    <row r="264" spans="1:4" x14ac:dyDescent="0.2">
      <c r="A264" s="5" t="str">
        <f ca="1">OFFSET(A264,0,Prj_Language)</f>
        <v>Известен плановый график платежей по лизингу</v>
      </c>
      <c r="B264" s="5" t="s">
        <v>492</v>
      </c>
      <c r="C264" s="5" t="s">
        <v>1093</v>
      </c>
      <c r="D264" s="5" t="s">
        <v>2147</v>
      </c>
    </row>
    <row r="265" spans="1:4" x14ac:dyDescent="0.2">
      <c r="A265" s="5" t="str">
        <f t="shared" ca="1" si="4"/>
        <v>Облагаемая база в денежном выражении</v>
      </c>
      <c r="B265" s="5" t="s">
        <v>1864</v>
      </c>
      <c r="C265" s="5" t="s">
        <v>1866</v>
      </c>
      <c r="D265" s="5" t="s">
        <v>2839</v>
      </c>
    </row>
    <row r="266" spans="1:4" x14ac:dyDescent="0.2">
      <c r="A266" s="5" t="str">
        <f t="shared" ca="1" si="4"/>
        <v>Облагаемая база в натуральных единицах</v>
      </c>
      <c r="B266" s="5" t="s">
        <v>1865</v>
      </c>
      <c r="C266" s="5" t="s">
        <v>1867</v>
      </c>
      <c r="D266" s="5" t="s">
        <v>2840</v>
      </c>
    </row>
    <row r="267" spans="1:4" x14ac:dyDescent="0.2">
      <c r="A267" s="5">
        <f t="shared" ca="1" si="4"/>
        <v>0</v>
      </c>
    </row>
    <row r="268" spans="1:4" x14ac:dyDescent="0.2">
      <c r="A268" s="5">
        <f t="shared" ca="1" si="4"/>
        <v>0</v>
      </c>
    </row>
    <row r="269" spans="1:4" x14ac:dyDescent="0.2">
      <c r="A269" s="5" t="str">
        <f t="shared" ca="1" si="4"/>
        <v>Расход материала</v>
      </c>
      <c r="B269" s="5" t="s">
        <v>808</v>
      </c>
      <c r="C269" s="5" t="s">
        <v>1095</v>
      </c>
      <c r="D269" s="5" t="s">
        <v>2150</v>
      </c>
    </row>
    <row r="270" spans="1:4" x14ac:dyDescent="0.2">
      <c r="A270" s="139" t="str">
        <f t="shared" ca="1" si="4"/>
        <v>Автоматический подбор кредита</v>
      </c>
      <c r="B270" s="5" t="s">
        <v>548</v>
      </c>
      <c r="C270" s="5" t="s">
        <v>1096</v>
      </c>
      <c r="D270" s="5" t="s">
        <v>2151</v>
      </c>
    </row>
    <row r="271" spans="1:4" x14ac:dyDescent="0.2">
      <c r="A271" s="5" t="str">
        <f t="shared" ca="1" si="4"/>
        <v>Подобрать график поступления и возврата кредитных средств для плановых периодов в интервале:</v>
      </c>
      <c r="B271" s="5" t="s">
        <v>549</v>
      </c>
      <c r="C271" s="5" t="s">
        <v>1097</v>
      </c>
      <c r="D271" s="5" t="s">
        <v>2152</v>
      </c>
    </row>
    <row r="272" spans="1:4" x14ac:dyDescent="0.2">
      <c r="A272" s="5" t="str">
        <f t="shared" ca="1" si="4"/>
        <v>от</v>
      </c>
      <c r="B272" s="5" t="s">
        <v>550</v>
      </c>
      <c r="C272" s="5" t="s">
        <v>1098</v>
      </c>
      <c r="D272" s="5" t="s">
        <v>2153</v>
      </c>
    </row>
    <row r="273" spans="1:4" x14ac:dyDescent="0.2">
      <c r="A273" s="5" t="str">
        <f t="shared" ca="1" si="4"/>
        <v>до</v>
      </c>
      <c r="B273" s="5" t="s">
        <v>551</v>
      </c>
      <c r="C273" s="5" t="s">
        <v>1099</v>
      </c>
      <c r="D273" s="5" t="s">
        <v>2154</v>
      </c>
    </row>
    <row r="274" spans="1:4" x14ac:dyDescent="0.2">
      <c r="A274" s="5" t="str">
        <f t="shared" ca="1" si="4"/>
        <v>периода</v>
      </c>
      <c r="B274" s="5" t="s">
        <v>552</v>
      </c>
      <c r="C274" s="5" t="s">
        <v>1100</v>
      </c>
      <c r="D274" s="5" t="s">
        <v>2155</v>
      </c>
    </row>
    <row r="275" spans="1:4" x14ac:dyDescent="0.2">
      <c r="A275" s="5" t="str">
        <f t="shared" ca="1" si="4"/>
        <v>Минимальный остаток на счете:</v>
      </c>
      <c r="B275" s="5" t="s">
        <v>553</v>
      </c>
      <c r="C275" s="5" t="s">
        <v>1101</v>
      </c>
      <c r="D275" s="5" t="s">
        <v>2156</v>
      </c>
    </row>
    <row r="276" spans="1:4" x14ac:dyDescent="0.2">
      <c r="A276" s="5" t="str">
        <f t="shared" ca="1" si="4"/>
        <v>При выплатах обеспечивать коэффициент покрытия долга не ниже, чем:</v>
      </c>
      <c r="B276" s="5" t="s">
        <v>554</v>
      </c>
      <c r="C276" s="5" t="s">
        <v>1102</v>
      </c>
      <c r="D276" s="5" t="s">
        <v>2157</v>
      </c>
    </row>
    <row r="277" spans="1:4" x14ac:dyDescent="0.2">
      <c r="A277" s="5">
        <f t="shared" ca="1" si="4"/>
        <v>0</v>
      </c>
    </row>
    <row r="278" spans="1:4" x14ac:dyDescent="0.2">
      <c r="A278" s="5">
        <f t="shared" ca="1" si="4"/>
        <v>0</v>
      </c>
    </row>
    <row r="279" spans="1:4" x14ac:dyDescent="0.2">
      <c r="A279" s="5">
        <f t="shared" ca="1" si="4"/>
        <v>0</v>
      </c>
    </row>
    <row r="280" spans="1:4" x14ac:dyDescent="0.2">
      <c r="A280" s="65">
        <f t="shared" ca="1" si="4"/>
        <v>0</v>
      </c>
    </row>
    <row r="281" spans="1:4" x14ac:dyDescent="0.2">
      <c r="A281" s="5">
        <f t="shared" ca="1" si="4"/>
        <v>0</v>
      </c>
    </row>
    <row r="282" spans="1:4" x14ac:dyDescent="0.2">
      <c r="A282" s="5">
        <f t="shared" ca="1" si="4"/>
        <v>0</v>
      </c>
    </row>
    <row r="283" spans="1:4" x14ac:dyDescent="0.2">
      <c r="A283" s="5">
        <f t="shared" ca="1" si="4"/>
        <v>0</v>
      </c>
    </row>
    <row r="284" spans="1:4" x14ac:dyDescent="0.2">
      <c r="A284" s="5">
        <f t="shared" ca="1" si="4"/>
        <v>0</v>
      </c>
    </row>
    <row r="285" spans="1:4" x14ac:dyDescent="0.2">
      <c r="A285" s="5">
        <f t="shared" ca="1" si="4"/>
        <v>0</v>
      </c>
    </row>
    <row r="286" spans="1:4" x14ac:dyDescent="0.2">
      <c r="A286" s="5">
        <f t="shared" ca="1" si="4"/>
        <v>0</v>
      </c>
    </row>
    <row r="287" spans="1:4" x14ac:dyDescent="0.2">
      <c r="A287" s="5">
        <f t="shared" ca="1" si="4"/>
        <v>0</v>
      </c>
    </row>
    <row r="288" spans="1:4" x14ac:dyDescent="0.2">
      <c r="A288" s="5">
        <f t="shared" ca="1" si="4"/>
        <v>0</v>
      </c>
    </row>
    <row r="289" spans="1:1" x14ac:dyDescent="0.2">
      <c r="A289" s="5">
        <f t="shared" ca="1" si="4"/>
        <v>0</v>
      </c>
    </row>
    <row r="290" spans="1:1" x14ac:dyDescent="0.2">
      <c r="A290" s="5">
        <f t="shared" ca="1" si="4"/>
        <v>0</v>
      </c>
    </row>
    <row r="291" spans="1:1" x14ac:dyDescent="0.2">
      <c r="A291" s="5">
        <f t="shared" ca="1" si="4"/>
        <v>0</v>
      </c>
    </row>
    <row r="292" spans="1:1" x14ac:dyDescent="0.2">
      <c r="A292" s="5">
        <f t="shared" ca="1" si="4"/>
        <v>0</v>
      </c>
    </row>
    <row r="293" spans="1:1" x14ac:dyDescent="0.2">
      <c r="A293" s="5">
        <f t="shared" ca="1" si="4"/>
        <v>0</v>
      </c>
    </row>
    <row r="294" spans="1:1" x14ac:dyDescent="0.2">
      <c r="A294" s="5">
        <f t="shared" ca="1" si="4"/>
        <v>0</v>
      </c>
    </row>
    <row r="295" spans="1:1" x14ac:dyDescent="0.2">
      <c r="A295" s="5">
        <f t="shared" ca="1" si="4"/>
        <v>0</v>
      </c>
    </row>
    <row r="296" spans="1:1" x14ac:dyDescent="0.2">
      <c r="A296" s="5">
        <f t="shared" ca="1" si="4"/>
        <v>0</v>
      </c>
    </row>
    <row r="297" spans="1:1" x14ac:dyDescent="0.2">
      <c r="A297" s="5">
        <f t="shared" ca="1" si="4"/>
        <v>0</v>
      </c>
    </row>
    <row r="298" spans="1:1" x14ac:dyDescent="0.2">
      <c r="A298" s="5">
        <f t="shared" ca="1" si="4"/>
        <v>0</v>
      </c>
    </row>
    <row r="299" spans="1:1" x14ac:dyDescent="0.2">
      <c r="A299" s="5">
        <f t="shared" ca="1" si="4"/>
        <v>0</v>
      </c>
    </row>
    <row r="300" spans="1:1" x14ac:dyDescent="0.2">
      <c r="A300" s="5">
        <f t="shared" ca="1" si="4"/>
        <v>0</v>
      </c>
    </row>
    <row r="301" spans="1:1" x14ac:dyDescent="0.2">
      <c r="A301" s="5">
        <f t="shared" ca="1" si="4"/>
        <v>0</v>
      </c>
    </row>
    <row r="302" spans="1:1" x14ac:dyDescent="0.2">
      <c r="A302" s="5">
        <f t="shared" ca="1" si="4"/>
        <v>0</v>
      </c>
    </row>
    <row r="303" spans="1:1" x14ac:dyDescent="0.2">
      <c r="A303" s="5">
        <f t="shared" ca="1" si="4"/>
        <v>0</v>
      </c>
    </row>
    <row r="304" spans="1:1" x14ac:dyDescent="0.2">
      <c r="A304" s="5">
        <f t="shared" ca="1" si="4"/>
        <v>0</v>
      </c>
    </row>
    <row r="305" spans="1:4" x14ac:dyDescent="0.2">
      <c r="A305" s="5">
        <f t="shared" ca="1" si="4"/>
        <v>0</v>
      </c>
    </row>
    <row r="306" spans="1:4" x14ac:dyDescent="0.2">
      <c r="A306" s="5">
        <f t="shared" ca="1" si="4"/>
        <v>0</v>
      </c>
    </row>
    <row r="307" spans="1:4" x14ac:dyDescent="0.2">
      <c r="A307" s="5">
        <f t="shared" ca="1" si="4"/>
        <v>0</v>
      </c>
    </row>
    <row r="308" spans="1:4" x14ac:dyDescent="0.2">
      <c r="A308" s="5">
        <f t="shared" ca="1" si="4"/>
        <v>0</v>
      </c>
    </row>
    <row r="309" spans="1:4" x14ac:dyDescent="0.2">
      <c r="A309" s="5">
        <f t="shared" ca="1" si="4"/>
        <v>0</v>
      </c>
    </row>
    <row r="310" spans="1:4" x14ac:dyDescent="0.2">
      <c r="A310" s="5">
        <f t="shared" ca="1" si="4"/>
        <v>0</v>
      </c>
    </row>
    <row r="311" spans="1:4" x14ac:dyDescent="0.2">
      <c r="A311" s="5">
        <f t="shared" ca="1" si="4"/>
        <v>0</v>
      </c>
    </row>
    <row r="312" spans="1:4" x14ac:dyDescent="0.2">
      <c r="A312" s="5">
        <f t="shared" ca="1" si="4"/>
        <v>0</v>
      </c>
    </row>
    <row r="313" spans="1:4" x14ac:dyDescent="0.2">
      <c r="A313" s="5">
        <f t="shared" ca="1" si="4"/>
        <v>0</v>
      </c>
    </row>
    <row r="314" spans="1:4" x14ac:dyDescent="0.2">
      <c r="A314" s="5">
        <f t="shared" ca="1" si="4"/>
        <v>0</v>
      </c>
    </row>
    <row r="315" spans="1:4" x14ac:dyDescent="0.2">
      <c r="A315" s="5">
        <f t="shared" ca="1" si="4"/>
        <v>0</v>
      </c>
    </row>
    <row r="316" spans="1:4" x14ac:dyDescent="0.2">
      <c r="A316" s="5">
        <f t="shared" ca="1" si="4"/>
        <v>0</v>
      </c>
    </row>
    <row r="317" spans="1:4" x14ac:dyDescent="0.2">
      <c r="A317" s="5">
        <f t="shared" ca="1" si="4"/>
        <v>0</v>
      </c>
    </row>
    <row r="318" spans="1:4" x14ac:dyDescent="0.2">
      <c r="A318" s="5">
        <f t="shared" ca="1" si="4"/>
        <v>0</v>
      </c>
    </row>
    <row r="319" spans="1:4" x14ac:dyDescent="0.2">
      <c r="A319" s="5">
        <f t="shared" ca="1" si="4"/>
        <v>0</v>
      </c>
    </row>
    <row r="320" spans="1:4" x14ac:dyDescent="0.2">
      <c r="A320" s="139" t="str">
        <f t="shared" ca="1" si="4"/>
        <v>Настройка анализа чувствительности</v>
      </c>
      <c r="B320" s="5" t="s">
        <v>806</v>
      </c>
      <c r="C320" s="5" t="s">
        <v>1104</v>
      </c>
      <c r="D320" s="5" t="s">
        <v>2159</v>
      </c>
    </row>
    <row r="321" spans="1:4" x14ac:dyDescent="0.2">
      <c r="A321" s="5" t="str">
        <f t="shared" ca="1" si="4"/>
        <v>Изменяемый параметр</v>
      </c>
      <c r="B321" s="65" t="s">
        <v>2916</v>
      </c>
      <c r="C321" s="65" t="s">
        <v>2918</v>
      </c>
      <c r="D321" s="219" t="str">
        <f>C321</f>
        <v xml:space="preserve">Variable parameter </v>
      </c>
    </row>
    <row r="322" spans="1:4" x14ac:dyDescent="0.2">
      <c r="A322" s="5" t="str">
        <f t="shared" ca="1" si="4"/>
        <v>Итоговый показатель</v>
      </c>
      <c r="B322" s="65" t="s">
        <v>2917</v>
      </c>
      <c r="C322" s="65" t="s">
        <v>1105</v>
      </c>
      <c r="D322" s="219" t="str">
        <f>C322</f>
        <v>Result of the analysis</v>
      </c>
    </row>
    <row r="323" spans="1:4" x14ac:dyDescent="0.2">
      <c r="A323" s="5">
        <f t="shared" ref="A323:A332" ca="1" si="5">OFFSET(A323,0,Prj_Language)</f>
        <v>0</v>
      </c>
    </row>
    <row r="324" spans="1:4" x14ac:dyDescent="0.2">
      <c r="A324" s="5">
        <f t="shared" ca="1" si="5"/>
        <v>0</v>
      </c>
    </row>
    <row r="325" spans="1:4" x14ac:dyDescent="0.2">
      <c r="A325" s="5">
        <f t="shared" ca="1" si="5"/>
        <v>0</v>
      </c>
    </row>
    <row r="326" spans="1:4" x14ac:dyDescent="0.2">
      <c r="A326" s="5">
        <f t="shared" ca="1" si="5"/>
        <v>0</v>
      </c>
    </row>
    <row r="327" spans="1:4" x14ac:dyDescent="0.2">
      <c r="A327" s="5" t="str">
        <f t="shared" ca="1" si="5"/>
        <v>Начальное значение</v>
      </c>
      <c r="B327" s="65" t="s">
        <v>2919</v>
      </c>
      <c r="C327" s="65" t="s">
        <v>3274</v>
      </c>
      <c r="D327" s="219" t="str">
        <f>C327</f>
        <v>Beginning value</v>
      </c>
    </row>
    <row r="328" spans="1:4" x14ac:dyDescent="0.2">
      <c r="A328" s="5" t="str">
        <f t="shared" ca="1" si="5"/>
        <v>Шаг изменения</v>
      </c>
      <c r="B328" s="65" t="s">
        <v>2920</v>
      </c>
      <c r="C328" s="65" t="s">
        <v>3275</v>
      </c>
      <c r="D328" s="219" t="str">
        <f>C328</f>
        <v>Step</v>
      </c>
    </row>
    <row r="329" spans="1:4" x14ac:dyDescent="0.2">
      <c r="A329" s="5" t="str">
        <f t="shared" ca="1" si="5"/>
        <v>Значение</v>
      </c>
      <c r="B329" s="65" t="s">
        <v>2927</v>
      </c>
      <c r="C329" s="65" t="s">
        <v>3276</v>
      </c>
      <c r="D329" s="219" t="str">
        <f>C329</f>
        <v>Value</v>
      </c>
    </row>
    <row r="330" spans="1:4" x14ac:dyDescent="0.2">
      <c r="A330" s="5" t="str">
        <f t="shared" ca="1" si="5"/>
        <v>Параметр не выбран.</v>
      </c>
      <c r="B330" s="65" t="s">
        <v>760</v>
      </c>
      <c r="C330" s="65" t="s">
        <v>1112</v>
      </c>
      <c r="D330" s="65" t="s">
        <v>2166</v>
      </c>
    </row>
    <row r="331" spans="1:4" x14ac:dyDescent="0.2">
      <c r="A331" s="5" t="str">
        <f t="shared" ca="1" si="5"/>
        <v>Показатель не выбран.</v>
      </c>
      <c r="B331" s="65" t="s">
        <v>2923</v>
      </c>
      <c r="C331" s="65" t="s">
        <v>3277</v>
      </c>
      <c r="D331" s="219" t="str">
        <f>C331</f>
        <v>No result indicator selected</v>
      </c>
    </row>
    <row r="332" spans="1:4" x14ac:dyDescent="0.2">
      <c r="A332" s="5" t="str">
        <f t="shared" ca="1" si="5"/>
        <v>Необходимо выбрать хотя бы один параметр.</v>
      </c>
      <c r="B332" s="65" t="s">
        <v>751</v>
      </c>
      <c r="C332" s="65" t="s">
        <v>1109</v>
      </c>
      <c r="D332" s="219" t="str">
        <f>C332</f>
        <v>Please choose at least one parameter</v>
      </c>
    </row>
    <row r="333" spans="1:4" x14ac:dyDescent="0.2">
      <c r="A333" s="5" t="str">
        <f t="shared" ca="1" si="4"/>
        <v>Необходимо выбрать хотя бы один показатель.</v>
      </c>
      <c r="B333" s="65" t="s">
        <v>2905</v>
      </c>
      <c r="C333" s="65" t="s">
        <v>3278</v>
      </c>
      <c r="D333" s="219" t="str">
        <f>C333</f>
        <v>Please choose at least one result indicator</v>
      </c>
    </row>
    <row r="334" spans="1:4" x14ac:dyDescent="0.2">
      <c r="A334" s="5" t="str">
        <f t="shared" ref="A334:A369" ca="1" si="6">OFFSET(A334,0,Prj_Language)</f>
        <v>Необходимо указать название параметра.</v>
      </c>
      <c r="B334" s="65" t="s">
        <v>761</v>
      </c>
      <c r="C334" s="65" t="s">
        <v>1113</v>
      </c>
      <c r="D334" s="65" t="s">
        <v>2167</v>
      </c>
    </row>
    <row r="335" spans="1:4" x14ac:dyDescent="0.2">
      <c r="A335" s="5" t="str">
        <f t="shared" ca="1" si="6"/>
        <v>Необходимо указать название показателя.</v>
      </c>
      <c r="B335" s="65" t="s">
        <v>2931</v>
      </c>
      <c r="C335" s="65" t="s">
        <v>3279</v>
      </c>
      <c r="D335" s="219" t="str">
        <f>C335</f>
        <v>Enter result name</v>
      </c>
    </row>
    <row r="336" spans="1:4" x14ac:dyDescent="0.2">
      <c r="A336" s="5" t="str">
        <f t="shared" ca="1" si="6"/>
        <v>Неправильная ссылка.</v>
      </c>
      <c r="B336" s="65" t="s">
        <v>758</v>
      </c>
      <c r="C336" s="65" t="s">
        <v>1110</v>
      </c>
      <c r="D336" s="65" t="s">
        <v>2164</v>
      </c>
    </row>
    <row r="337" spans="1:4" x14ac:dyDescent="0.2">
      <c r="A337" s="5" t="str">
        <f ca="1">OFFSET(A337,0,Prj_Language)</f>
        <v>Необходимо выбрать одну строку.</v>
      </c>
      <c r="B337" s="65" t="s">
        <v>759</v>
      </c>
      <c r="C337" s="65" t="s">
        <v>1111</v>
      </c>
      <c r="D337" s="65" t="s">
        <v>2165</v>
      </c>
    </row>
    <row r="338" spans="1:4" x14ac:dyDescent="0.2">
      <c r="A338" s="5" t="str">
        <f t="shared" ca="1" si="6"/>
        <v>Выбранный параметр не является константой.</v>
      </c>
      <c r="B338" s="65" t="s">
        <v>762</v>
      </c>
      <c r="C338" s="65" t="s">
        <v>1114</v>
      </c>
      <c r="D338" s="65" t="s">
        <v>2168</v>
      </c>
    </row>
    <row r="339" spans="1:4" x14ac:dyDescent="0.2">
      <c r="A339" s="5" t="str">
        <f t="shared" ca="1" si="6"/>
        <v>Выбранный параметр не является рядом.</v>
      </c>
      <c r="B339" s="65" t="s">
        <v>763</v>
      </c>
      <c r="C339" s="65" t="s">
        <v>1115</v>
      </c>
      <c r="D339" s="65" t="s">
        <v>2169</v>
      </c>
    </row>
    <row r="340" spans="1:4" x14ac:dyDescent="0.2">
      <c r="A340" s="139" t="str">
        <f t="shared" ca="1" si="6"/>
        <v>Добавить изменяемый параметр</v>
      </c>
      <c r="B340" s="65" t="s">
        <v>2901</v>
      </c>
      <c r="C340" s="65" t="s">
        <v>1116</v>
      </c>
      <c r="D340" s="65" t="s">
        <v>2170</v>
      </c>
    </row>
    <row r="341" spans="1:4" x14ac:dyDescent="0.2">
      <c r="A341" s="5" t="str">
        <f ca="1">OFFSET(A341,0,Prj_Language)</f>
        <v>Стандартные параметры</v>
      </c>
      <c r="B341" s="65" t="s">
        <v>2921</v>
      </c>
      <c r="C341" s="65" t="s">
        <v>3280</v>
      </c>
      <c r="D341" s="219" t="str">
        <f>C341</f>
        <v>Standard parameters</v>
      </c>
    </row>
    <row r="342" spans="1:4" x14ac:dyDescent="0.2">
      <c r="A342" s="5" t="str">
        <f ca="1">OFFSET(A342,0,Prj_Language)</f>
        <v>Другой параметр</v>
      </c>
      <c r="B342" s="65" t="s">
        <v>2922</v>
      </c>
      <c r="C342" s="65" t="s">
        <v>3281</v>
      </c>
      <c r="D342" s="219" t="str">
        <f>C342</f>
        <v>Other parameter</v>
      </c>
    </row>
    <row r="343" spans="1:4" x14ac:dyDescent="0.2">
      <c r="A343" s="5" t="str">
        <f t="shared" ca="1" si="6"/>
        <v>Где находится параметр:</v>
      </c>
      <c r="B343" s="65" t="s">
        <v>753</v>
      </c>
      <c r="C343" s="65" t="s">
        <v>1117</v>
      </c>
      <c r="D343" s="65" t="s">
        <v>2171</v>
      </c>
    </row>
    <row r="344" spans="1:4" x14ac:dyDescent="0.2">
      <c r="A344" s="5" t="str">
        <f t="shared" ca="1" si="6"/>
        <v>Название параметра:</v>
      </c>
      <c r="B344" s="65" t="s">
        <v>754</v>
      </c>
      <c r="C344" s="65" t="s">
        <v>1118</v>
      </c>
      <c r="D344" s="65" t="s">
        <v>2172</v>
      </c>
    </row>
    <row r="345" spans="1:4" x14ac:dyDescent="0.2">
      <c r="A345" s="5" t="str">
        <f t="shared" ca="1" si="6"/>
        <v>Тип параметра:</v>
      </c>
      <c r="B345" s="65" t="s">
        <v>755</v>
      </c>
      <c r="C345" s="65" t="s">
        <v>1119</v>
      </c>
      <c r="D345" s="65" t="s">
        <v>2173</v>
      </c>
    </row>
    <row r="346" spans="1:4" x14ac:dyDescent="0.2">
      <c r="A346" s="5" t="str">
        <f t="shared" ca="1" si="6"/>
        <v>Константа (значение в колонке B)</v>
      </c>
      <c r="B346" s="65" t="s">
        <v>756</v>
      </c>
      <c r="C346" s="65" t="s">
        <v>1120</v>
      </c>
      <c r="D346" s="65" t="s">
        <v>2174</v>
      </c>
    </row>
    <row r="347" spans="1:4" x14ac:dyDescent="0.2">
      <c r="A347" s="5" t="str">
        <f t="shared" ca="1" si="6"/>
        <v>Ряд (значения в колонках периодов)</v>
      </c>
      <c r="B347" s="65" t="s">
        <v>757</v>
      </c>
      <c r="C347" s="65" t="s">
        <v>1121</v>
      </c>
      <c r="D347" s="65" t="s">
        <v>2175</v>
      </c>
    </row>
    <row r="348" spans="1:4" x14ac:dyDescent="0.2">
      <c r="A348" s="5" t="str">
        <f t="shared" ca="1" si="6"/>
        <v>Эта строка не может быть выбрана как параметр.</v>
      </c>
      <c r="B348" s="65" t="s">
        <v>3267</v>
      </c>
      <c r="C348" s="5" t="s">
        <v>3321</v>
      </c>
      <c r="D348" s="219" t="str">
        <f t="shared" ref="D348:D358" si="7">C348</f>
        <v>This item cannot be chosen as a parameter</v>
      </c>
    </row>
    <row r="349" spans="1:4" x14ac:dyDescent="0.2">
      <c r="A349" s="5" t="str">
        <f t="shared" ca="1" si="6"/>
        <v>Добавить график</v>
      </c>
      <c r="B349" s="5" t="s">
        <v>2932</v>
      </c>
      <c r="C349" s="5" t="s">
        <v>3283</v>
      </c>
      <c r="D349" s="219" t="str">
        <f t="shared" si="7"/>
        <v>Add chart</v>
      </c>
    </row>
    <row r="350" spans="1:4" x14ac:dyDescent="0.2">
      <c r="A350" s="139" t="str">
        <f t="shared" ca="1" si="6"/>
        <v>Добавить итоговый показатель</v>
      </c>
      <c r="B350" s="5" t="s">
        <v>2909</v>
      </c>
      <c r="C350" s="5" t="s">
        <v>3284</v>
      </c>
      <c r="D350" s="219" t="str">
        <f t="shared" si="7"/>
        <v>Add result indicator</v>
      </c>
    </row>
    <row r="351" spans="1:4" x14ac:dyDescent="0.2">
      <c r="A351" s="5" t="str">
        <f t="shared" ca="1" si="6"/>
        <v>Стандартные показатели</v>
      </c>
      <c r="B351" s="5" t="s">
        <v>2906</v>
      </c>
      <c r="C351" s="5" t="s">
        <v>3285</v>
      </c>
      <c r="D351" s="219" t="str">
        <f t="shared" si="7"/>
        <v>Standard results</v>
      </c>
    </row>
    <row r="352" spans="1:4" x14ac:dyDescent="0.2">
      <c r="A352" s="5" t="str">
        <f t="shared" ca="1" si="6"/>
        <v>Другой показатель</v>
      </c>
      <c r="B352" s="5" t="s">
        <v>2904</v>
      </c>
      <c r="C352" s="5" t="s">
        <v>3286</v>
      </c>
      <c r="D352" s="219" t="str">
        <f t="shared" si="7"/>
        <v>Other indicator</v>
      </c>
    </row>
    <row r="353" spans="1:4" x14ac:dyDescent="0.2">
      <c r="A353" s="5" t="str">
        <f t="shared" ca="1" si="6"/>
        <v>Где находится показатель:</v>
      </c>
      <c r="B353" s="5" t="s">
        <v>2902</v>
      </c>
      <c r="C353" s="5" t="s">
        <v>3287</v>
      </c>
      <c r="D353" s="219" t="str">
        <f t="shared" si="7"/>
        <v>Indicator range:</v>
      </c>
    </row>
    <row r="354" spans="1:4" x14ac:dyDescent="0.2">
      <c r="A354" s="5" t="str">
        <f t="shared" ca="1" si="6"/>
        <v>Название показателя:</v>
      </c>
      <c r="B354" s="5" t="s">
        <v>2903</v>
      </c>
      <c r="C354" s="5" t="s">
        <v>3288</v>
      </c>
      <c r="D354" s="219" t="str">
        <f t="shared" si="7"/>
        <v>Indicator name:</v>
      </c>
    </row>
    <row r="355" spans="1:4" x14ac:dyDescent="0.2">
      <c r="A355" s="5" t="str">
        <f t="shared" ca="1" si="6"/>
        <v>Тип показателя:</v>
      </c>
      <c r="B355" s="5" t="s">
        <v>2926</v>
      </c>
      <c r="C355" s="5" t="s">
        <v>3289</v>
      </c>
      <c r="D355" s="219" t="str">
        <f t="shared" si="7"/>
        <v>Indicator type:</v>
      </c>
    </row>
    <row r="356" spans="1:4" x14ac:dyDescent="0.2">
      <c r="A356" s="5" t="str">
        <f t="shared" ca="1" si="6"/>
        <v>Неправильная ссылка на параметр "***".</v>
      </c>
      <c r="B356" s="5" t="s">
        <v>3264</v>
      </c>
      <c r="C356" s="5" t="s">
        <v>3290</v>
      </c>
      <c r="D356" s="219" t="str">
        <f t="shared" si="7"/>
        <v>Parameter "***" is not found</v>
      </c>
    </row>
    <row r="357" spans="1:4" x14ac:dyDescent="0.2">
      <c r="A357" s="5" t="str">
        <f t="shared" ca="1" si="6"/>
        <v>Неправильная ссылка на показатель "***".</v>
      </c>
      <c r="B357" s="5" t="s">
        <v>3265</v>
      </c>
      <c r="C357" s="5" t="s">
        <v>3291</v>
      </c>
      <c r="D357" s="219" t="str">
        <f t="shared" si="7"/>
        <v>Indicator "***" is not found</v>
      </c>
    </row>
    <row r="358" spans="1:4" x14ac:dyDescent="0.2">
      <c r="A358" s="5" t="str">
        <f t="shared" ca="1" si="6"/>
        <v>В модели нет никаких данных по параметру "***".</v>
      </c>
      <c r="B358" s="65" t="s">
        <v>3266</v>
      </c>
      <c r="C358" s="5" t="s">
        <v>3322</v>
      </c>
      <c r="D358" s="219" t="str">
        <f t="shared" si="7"/>
        <v>The model has no data within parameter "***"</v>
      </c>
    </row>
    <row r="359" spans="1:4" x14ac:dyDescent="0.2">
      <c r="A359" s="5" t="str">
        <f t="shared" ca="1" si="6"/>
        <v>Анализ чувствительности… Расчет "***"</v>
      </c>
      <c r="B359" s="65" t="s">
        <v>2928</v>
      </c>
      <c r="C359" s="5" t="s">
        <v>2929</v>
      </c>
      <c r="D359" s="65" t="s">
        <v>2930</v>
      </c>
    </row>
    <row r="360" spans="1:4" x14ac:dyDescent="0.2">
      <c r="A360" s="139" t="str">
        <f t="shared" ca="1" si="6"/>
        <v>Настройка сценариев</v>
      </c>
      <c r="B360" s="5" t="s">
        <v>749</v>
      </c>
      <c r="C360" s="5" t="s">
        <v>1106</v>
      </c>
      <c r="D360" s="65" t="s">
        <v>2160</v>
      </c>
    </row>
    <row r="361" spans="1:4" x14ac:dyDescent="0.2">
      <c r="A361" s="5" t="str">
        <f t="shared" ca="1" si="6"/>
        <v>Количество сценариев:</v>
      </c>
      <c r="B361" s="5" t="s">
        <v>750</v>
      </c>
      <c r="C361" s="5" t="s">
        <v>1107</v>
      </c>
      <c r="D361" s="65" t="s">
        <v>2161</v>
      </c>
    </row>
    <row r="362" spans="1:4" x14ac:dyDescent="0.2">
      <c r="A362" s="5" t="str">
        <f t="shared" ca="1" si="6"/>
        <v>Изменяемые параметры:</v>
      </c>
      <c r="B362" s="65" t="s">
        <v>2898</v>
      </c>
      <c r="C362" s="65" t="s">
        <v>1108</v>
      </c>
      <c r="D362" s="65" t="s">
        <v>2162</v>
      </c>
    </row>
    <row r="363" spans="1:4" x14ac:dyDescent="0.2">
      <c r="A363" s="5" t="str">
        <f t="shared" ca="1" si="6"/>
        <v>Итоговые показатели:</v>
      </c>
      <c r="B363" s="65" t="s">
        <v>2908</v>
      </c>
      <c r="C363" s="65" t="s">
        <v>1105</v>
      </c>
      <c r="D363" s="219" t="str">
        <f>C363</f>
        <v>Result of the analysis</v>
      </c>
    </row>
    <row r="364" spans="1:4" x14ac:dyDescent="0.2">
      <c r="A364" s="5" t="str">
        <f ca="1">OFFSET(A364,0,Prj_Language)</f>
        <v>Все параметры и показатели будут удалены?</v>
      </c>
      <c r="B364" s="65" t="s">
        <v>2910</v>
      </c>
      <c r="C364" s="65" t="s">
        <v>2911</v>
      </c>
      <c r="D364" s="65" t="s">
        <v>2163</v>
      </c>
    </row>
    <row r="365" spans="1:4" x14ac:dyDescent="0.2">
      <c r="A365" s="5" t="str">
        <f t="shared" ca="1" si="6"/>
        <v>Сценарный анализ… Расчет "***"</v>
      </c>
      <c r="B365" s="65" t="s">
        <v>2912</v>
      </c>
      <c r="C365" s="5" t="s">
        <v>3282</v>
      </c>
      <c r="D365" s="219" t="str">
        <f>C365</f>
        <v>Calculating scenarios. Scenario "***"</v>
      </c>
    </row>
    <row r="366" spans="1:4" x14ac:dyDescent="0.2">
      <c r="A366" s="5">
        <f ca="1">OFFSET(A366,0,Prj_Language)</f>
        <v>0</v>
      </c>
      <c r="B366" s="65"/>
      <c r="C366" s="65"/>
      <c r="D366" s="65"/>
    </row>
    <row r="367" spans="1:4" x14ac:dyDescent="0.2">
      <c r="A367" s="5">
        <f t="shared" ca="1" si="6"/>
        <v>0</v>
      </c>
      <c r="C367" s="65"/>
      <c r="D367" s="65"/>
    </row>
    <row r="368" spans="1:4" x14ac:dyDescent="0.2">
      <c r="A368" s="5" t="str">
        <f t="shared" ca="1" si="6"/>
        <v>Базовый сценарий</v>
      </c>
      <c r="B368" s="5" t="s">
        <v>2899</v>
      </c>
      <c r="C368" s="65" t="s">
        <v>3323</v>
      </c>
      <c r="D368" s="65"/>
    </row>
    <row r="369" spans="1:4" x14ac:dyDescent="0.2">
      <c r="A369" s="5" t="str">
        <f t="shared" ca="1" si="6"/>
        <v>Вариант</v>
      </c>
      <c r="B369" s="5" t="s">
        <v>2900</v>
      </c>
      <c r="C369" s="65" t="s">
        <v>3324</v>
      </c>
      <c r="D369" s="65"/>
    </row>
    <row r="370" spans="1:4" x14ac:dyDescent="0.2">
      <c r="A370" s="140" t="s">
        <v>110</v>
      </c>
      <c r="B370" s="140"/>
      <c r="C370" s="140"/>
      <c r="D370" s="140"/>
    </row>
    <row r="371" spans="1:4" x14ac:dyDescent="0.2">
      <c r="A371" s="5" t="str">
        <f t="shared" ref="A371:A447" ca="1" si="8">OFFSET(A371,0,Prj_Language)</f>
        <v>Выключена</v>
      </c>
      <c r="B371" s="5" t="s">
        <v>79</v>
      </c>
      <c r="C371" s="5" t="s">
        <v>434</v>
      </c>
      <c r="D371" s="5" t="s">
        <v>2176</v>
      </c>
    </row>
    <row r="372" spans="1:4" x14ac:dyDescent="0.2">
      <c r="A372" s="5" t="str">
        <f t="shared" ca="1" si="8"/>
        <v>Включена</v>
      </c>
      <c r="B372" s="5" t="s">
        <v>14</v>
      </c>
      <c r="C372" s="5" t="s">
        <v>433</v>
      </c>
      <c r="D372" s="5" t="s">
        <v>2964</v>
      </c>
    </row>
    <row r="373" spans="1:4" x14ac:dyDescent="0.2">
      <c r="A373" s="5" t="str">
        <f t="shared" ca="1" si="8"/>
        <v>Стандартный</v>
      </c>
      <c r="B373" s="5" t="s">
        <v>109</v>
      </c>
      <c r="C373" s="5" t="s">
        <v>333</v>
      </c>
      <c r="D373" s="5" t="s">
        <v>2045</v>
      </c>
    </row>
    <row r="374" spans="1:4" x14ac:dyDescent="0.2">
      <c r="A374" s="5" t="str">
        <f t="shared" ca="1" si="8"/>
        <v>Синие заголовки, зеленые ячейки</v>
      </c>
      <c r="B374" s="5" t="s">
        <v>315</v>
      </c>
      <c r="C374" s="5" t="s">
        <v>334</v>
      </c>
      <c r="D374" s="5" t="s">
        <v>2046</v>
      </c>
    </row>
    <row r="375" spans="1:4" x14ac:dyDescent="0.2">
      <c r="A375" s="5" t="str">
        <f t="shared" ca="1" si="8"/>
        <v>Оттенки серого</v>
      </c>
      <c r="B375" s="5" t="s">
        <v>91</v>
      </c>
      <c r="C375" s="5" t="s">
        <v>335</v>
      </c>
      <c r="D375" s="5" t="s">
        <v>2047</v>
      </c>
    </row>
    <row r="376" spans="1:4" x14ac:dyDescent="0.2">
      <c r="A376" s="5" t="str">
        <f t="shared" ca="1" si="8"/>
        <v>Красные заголовки и розовые ячейки</v>
      </c>
      <c r="B376" s="5" t="s">
        <v>316</v>
      </c>
      <c r="C376" s="5" t="s">
        <v>336</v>
      </c>
      <c r="D376" s="5" t="s">
        <v>2048</v>
      </c>
    </row>
    <row r="377" spans="1:4" x14ac:dyDescent="0.2">
      <c r="A377" s="5" t="str">
        <f t="shared" ca="1" si="8"/>
        <v>Зеленые заголовки, выделить инвестиционную фазу</v>
      </c>
      <c r="B377" s="5" t="s">
        <v>570</v>
      </c>
      <c r="C377" s="5" t="s">
        <v>337</v>
      </c>
      <c r="D377" s="5" t="s">
        <v>2049</v>
      </c>
    </row>
    <row r="378" spans="1:4" x14ac:dyDescent="0.2">
      <c r="A378" s="5" t="str">
        <f t="shared" ca="1" si="8"/>
        <v>Синие заголовки, выделить инвестиционную фазу</v>
      </c>
      <c r="B378" s="5" t="s">
        <v>317</v>
      </c>
      <c r="C378" s="5" t="s">
        <v>338</v>
      </c>
      <c r="D378" s="5" t="s">
        <v>2050</v>
      </c>
    </row>
    <row r="379" spans="1:4" x14ac:dyDescent="0.2">
      <c r="A379" s="5" t="str">
        <f t="shared" ca="1" si="8"/>
        <v>Оттенки серого, выделить инвестиционную фазу</v>
      </c>
      <c r="B379" s="5" t="s">
        <v>318</v>
      </c>
      <c r="C379" s="5" t="s">
        <v>339</v>
      </c>
      <c r="D379" s="5" t="s">
        <v>2051</v>
      </c>
    </row>
    <row r="380" spans="1:4" x14ac:dyDescent="0.2">
      <c r="A380" s="5" t="str">
        <f t="shared" ca="1" si="8"/>
        <v>Красные заголовки, выделить инвестиционную фазу</v>
      </c>
      <c r="B380" s="5" t="s">
        <v>319</v>
      </c>
      <c r="C380" s="5" t="s">
        <v>340</v>
      </c>
      <c r="D380" s="5" t="s">
        <v>2052</v>
      </c>
    </row>
    <row r="381" spans="1:4" x14ac:dyDescent="0.2">
      <c r="A381" s="5" t="str">
        <f t="shared" ca="1" si="8"/>
        <v>Настройки пользователя</v>
      </c>
      <c r="B381" s="5" t="s">
        <v>108</v>
      </c>
      <c r="C381" s="5" t="s">
        <v>341</v>
      </c>
      <c r="D381" s="5" t="s">
        <v>2053</v>
      </c>
    </row>
    <row r="382" spans="1:4" x14ac:dyDescent="0.2">
      <c r="A382" s="5" t="str">
        <f t="shared" ca="1" si="8"/>
        <v>зачитывать при будущих расчетах</v>
      </c>
      <c r="B382" s="5" t="s">
        <v>76</v>
      </c>
      <c r="C382" s="5" t="s">
        <v>446</v>
      </c>
      <c r="D382" s="5" t="s">
        <v>2177</v>
      </c>
    </row>
    <row r="383" spans="1:4" x14ac:dyDescent="0.2">
      <c r="A383" s="5" t="str">
        <f t="shared" ca="1" si="8"/>
        <v>возврат из бюджета</v>
      </c>
      <c r="B383" s="5" t="s">
        <v>236</v>
      </c>
      <c r="C383" s="5" t="s">
        <v>447</v>
      </c>
      <c r="D383" s="5" t="s">
        <v>2178</v>
      </c>
    </row>
    <row r="384" spans="1:4" x14ac:dyDescent="0.2">
      <c r="A384" s="5" t="str">
        <f t="shared" ca="1" si="8"/>
        <v>Название проекта</v>
      </c>
      <c r="B384" s="5" t="s">
        <v>38</v>
      </c>
      <c r="C384" s="5" t="s">
        <v>448</v>
      </c>
      <c r="D384" s="5" t="s">
        <v>2179</v>
      </c>
    </row>
    <row r="385" spans="1:4" x14ac:dyDescent="0.2">
      <c r="A385" s="5" t="str">
        <f t="shared" ca="1" si="8"/>
        <v>Проект без названия</v>
      </c>
      <c r="B385" s="5" t="s">
        <v>39</v>
      </c>
      <c r="C385" s="5" t="s">
        <v>449</v>
      </c>
      <c r="D385" s="5" t="s">
        <v>2180</v>
      </c>
    </row>
    <row r="386" spans="1:4" x14ac:dyDescent="0.2">
      <c r="A386" s="139" t="str">
        <f t="shared" ca="1" si="8"/>
        <v>НАСТРОЙКА ВИДА ТАБЛИЦ</v>
      </c>
      <c r="B386" s="5" t="s">
        <v>29</v>
      </c>
      <c r="C386" s="5" t="s">
        <v>450</v>
      </c>
      <c r="D386" s="5" t="s">
        <v>2181</v>
      </c>
    </row>
    <row r="387" spans="1:4" x14ac:dyDescent="0.2">
      <c r="A387" s="5" t="str">
        <f t="shared" ca="1" si="8"/>
        <v>Язык интерфейса и отчетности</v>
      </c>
      <c r="B387" s="5" t="s">
        <v>13</v>
      </c>
      <c r="C387" s="5" t="s">
        <v>451</v>
      </c>
      <c r="D387" s="5" t="s">
        <v>2182</v>
      </c>
    </row>
    <row r="388" spans="1:4" x14ac:dyDescent="0.2">
      <c r="A388" s="5" t="str">
        <f t="shared" ca="1" si="8"/>
        <v>Защита модели</v>
      </c>
      <c r="B388" s="5" t="s">
        <v>577</v>
      </c>
      <c r="C388" s="5" t="s">
        <v>452</v>
      </c>
      <c r="D388" s="5" t="s">
        <v>2183</v>
      </c>
    </row>
    <row r="389" spans="1:4" x14ac:dyDescent="0.2">
      <c r="A389" s="5" t="str">
        <f t="shared" ca="1" si="8"/>
        <v>Стиль оформления листов</v>
      </c>
      <c r="B389" s="5" t="s">
        <v>36</v>
      </c>
      <c r="C389" s="5" t="s">
        <v>453</v>
      </c>
      <c r="D389" s="5" t="s">
        <v>2184</v>
      </c>
    </row>
    <row r="390" spans="1:4" x14ac:dyDescent="0.2">
      <c r="A390" s="5" t="str">
        <f t="shared" ca="1" si="8"/>
        <v>Показывать лист Резюме?</v>
      </c>
      <c r="B390" s="10" t="s">
        <v>2969</v>
      </c>
      <c r="C390" s="65" t="s">
        <v>3268</v>
      </c>
      <c r="D390" s="219" t="str">
        <f>C390</f>
        <v>Show Summary</v>
      </c>
    </row>
    <row r="391" spans="1:4" x14ac:dyDescent="0.2">
      <c r="A391" s="5" t="str">
        <f t="shared" ca="1" si="8"/>
        <v>Показывать лист Старт?</v>
      </c>
      <c r="B391" s="10" t="s">
        <v>2970</v>
      </c>
      <c r="C391" s="65" t="s">
        <v>3269</v>
      </c>
      <c r="D391" s="219" t="str">
        <f>C391</f>
        <v>Show Start</v>
      </c>
    </row>
    <row r="392" spans="1:4" x14ac:dyDescent="0.2">
      <c r="A392" s="5" t="str">
        <f t="shared" ca="1" si="8"/>
        <v>Показывать лист Риски?</v>
      </c>
      <c r="B392" s="10" t="s">
        <v>2999</v>
      </c>
      <c r="C392" s="65" t="s">
        <v>3270</v>
      </c>
      <c r="D392" s="219" t="str">
        <f>C392</f>
        <v>Show Risks</v>
      </c>
    </row>
    <row r="393" spans="1:4" x14ac:dyDescent="0.2">
      <c r="A393" s="5" t="str">
        <f ca="1">OFFSET(A393,0,Prj_Language)</f>
        <v>Показывать лист Мониторинг?</v>
      </c>
      <c r="B393" s="10" t="s">
        <v>2971</v>
      </c>
      <c r="C393" s="65" t="s">
        <v>3271</v>
      </c>
      <c r="D393" s="219" t="str">
        <f>C393</f>
        <v>Show Monitoring</v>
      </c>
    </row>
    <row r="394" spans="1:4" x14ac:dyDescent="0.2">
      <c r="A394" s="5" t="str">
        <f t="shared" ca="1" si="8"/>
        <v>Показывать лист Бизнес-план?</v>
      </c>
      <c r="B394" s="10" t="s">
        <v>3000</v>
      </c>
      <c r="C394" s="65" t="s">
        <v>3272</v>
      </c>
      <c r="D394" s="219" t="str">
        <f>C394</f>
        <v>Show Business plan</v>
      </c>
    </row>
    <row r="395" spans="1:4" x14ac:dyDescent="0.2">
      <c r="A395" s="139" t="str">
        <f t="shared" ca="1" si="8"/>
        <v>ДАТА НАЧАЛА И ДЛИТЕЛЬНОСТЬ</v>
      </c>
      <c r="B395" s="5" t="s">
        <v>21</v>
      </c>
      <c r="C395" s="5" t="s">
        <v>454</v>
      </c>
      <c r="D395" s="5" t="s">
        <v>2185</v>
      </c>
    </row>
    <row r="396" spans="1:4" x14ac:dyDescent="0.2">
      <c r="A396" s="5" t="str">
        <f t="shared" ca="1" si="8"/>
        <v>Дата начала проекта</v>
      </c>
      <c r="B396" s="5" t="s">
        <v>7</v>
      </c>
      <c r="C396" s="5" t="s">
        <v>455</v>
      </c>
      <c r="D396" s="5" t="s">
        <v>2067</v>
      </c>
    </row>
    <row r="397" spans="1:4" x14ac:dyDescent="0.2">
      <c r="A397" s="5" t="str">
        <f t="shared" ca="1" si="8"/>
        <v>Горизонт планирования проекта</v>
      </c>
      <c r="B397" s="5" t="s">
        <v>201</v>
      </c>
      <c r="C397" s="5" t="s">
        <v>456</v>
      </c>
      <c r="D397" s="5" t="s">
        <v>2186</v>
      </c>
    </row>
    <row r="398" spans="1:4" x14ac:dyDescent="0.2">
      <c r="A398" s="5" t="str">
        <f t="shared" ca="1" si="8"/>
        <v>Инвестиционная фаза проекта</v>
      </c>
      <c r="B398" s="5" t="s">
        <v>222</v>
      </c>
      <c r="C398" s="5" t="s">
        <v>457</v>
      </c>
      <c r="D398" s="5" t="s">
        <v>2187</v>
      </c>
    </row>
    <row r="399" spans="1:4" x14ac:dyDescent="0.2">
      <c r="A399" s="5" t="str">
        <f t="shared" ca="1" si="8"/>
        <v>Шаг планирования</v>
      </c>
      <c r="B399" s="5" t="s">
        <v>8</v>
      </c>
      <c r="C399" s="5" t="s">
        <v>156</v>
      </c>
      <c r="D399" s="5" t="s">
        <v>2188</v>
      </c>
    </row>
    <row r="400" spans="1:4" x14ac:dyDescent="0.2">
      <c r="A400" s="5" t="str">
        <f t="shared" ca="1" si="8"/>
        <v>Длительность шага планирования</v>
      </c>
      <c r="B400" s="5" t="s">
        <v>9</v>
      </c>
      <c r="C400" s="5" t="s">
        <v>458</v>
      </c>
      <c r="D400" s="5" t="s">
        <v>2189</v>
      </c>
    </row>
    <row r="401" spans="1:4" x14ac:dyDescent="0.2">
      <c r="A401" s="5" t="str">
        <f t="shared" ca="1" si="8"/>
        <v>Год начала проекта</v>
      </c>
      <c r="B401" s="5" t="s">
        <v>18</v>
      </c>
      <c r="C401" s="5" t="s">
        <v>459</v>
      </c>
      <c r="D401" s="5" t="s">
        <v>2190</v>
      </c>
    </row>
    <row r="402" spans="1:4" x14ac:dyDescent="0.2">
      <c r="A402" s="5" t="str">
        <f t="shared" ca="1" si="8"/>
        <v>Месяц начала проекта</v>
      </c>
      <c r="B402" s="5" t="s">
        <v>19</v>
      </c>
      <c r="C402" s="5" t="s">
        <v>460</v>
      </c>
      <c r="D402" s="5" t="s">
        <v>2191</v>
      </c>
    </row>
    <row r="403" spans="1:4" x14ac:dyDescent="0.2">
      <c r="A403" s="5" t="str">
        <f t="shared" ca="1" si="8"/>
        <v>Номер периода</v>
      </c>
      <c r="B403" s="5" t="s">
        <v>24</v>
      </c>
      <c r="C403" s="5" t="s">
        <v>461</v>
      </c>
      <c r="D403" s="5" t="s">
        <v>2192</v>
      </c>
    </row>
    <row r="404" spans="1:4" x14ac:dyDescent="0.2">
      <c r="A404" s="5" t="str">
        <f t="shared" ca="1" si="8"/>
        <v>Дата начала периода</v>
      </c>
      <c r="B404" s="5" t="s">
        <v>20</v>
      </c>
      <c r="C404" s="5" t="s">
        <v>462</v>
      </c>
      <c r="D404" s="5" t="s">
        <v>2193</v>
      </c>
    </row>
    <row r="405" spans="1:4" x14ac:dyDescent="0.2">
      <c r="A405" s="5" t="str">
        <f t="shared" ca="1" si="8"/>
        <v>Дата конца периода</v>
      </c>
      <c r="B405" s="5" t="s">
        <v>161</v>
      </c>
      <c r="C405" s="5" t="s">
        <v>463</v>
      </c>
      <c r="D405" s="5" t="s">
        <v>2104</v>
      </c>
    </row>
    <row r="406" spans="1:4" x14ac:dyDescent="0.2">
      <c r="A406" s="5" t="str">
        <f t="shared" ca="1" si="8"/>
        <v>Год периода</v>
      </c>
      <c r="B406" s="5" t="s">
        <v>22</v>
      </c>
      <c r="C406" s="5" t="s">
        <v>464</v>
      </c>
      <c r="D406" s="5" t="s">
        <v>2194</v>
      </c>
    </row>
    <row r="407" spans="1:4" x14ac:dyDescent="0.2">
      <c r="A407" s="5" t="str">
        <f t="shared" ca="1" si="8"/>
        <v>Месяц начала периода</v>
      </c>
      <c r="B407" s="5" t="s">
        <v>23</v>
      </c>
      <c r="C407" s="5" t="s">
        <v>465</v>
      </c>
      <c r="D407" s="5" t="s">
        <v>2195</v>
      </c>
    </row>
    <row r="408" spans="1:4" x14ac:dyDescent="0.2">
      <c r="A408" s="5" t="str">
        <f t="shared" ca="1" si="8"/>
        <v>Длительность периода в днях</v>
      </c>
      <c r="B408" s="5" t="s">
        <v>25</v>
      </c>
      <c r="C408" s="5" t="s">
        <v>466</v>
      </c>
      <c r="D408" s="5" t="s">
        <v>2196</v>
      </c>
    </row>
    <row r="409" spans="1:4" x14ac:dyDescent="0.2">
      <c r="A409" s="5" t="str">
        <f t="shared" ca="1" si="8"/>
        <v>Длительность периода в месяцах</v>
      </c>
      <c r="B409" s="5" t="s">
        <v>160</v>
      </c>
      <c r="C409" s="5" t="s">
        <v>467</v>
      </c>
      <c r="D409" s="5" t="s">
        <v>2197</v>
      </c>
    </row>
    <row r="410" spans="1:4" x14ac:dyDescent="0.2">
      <c r="A410" s="5" t="str">
        <f t="shared" ca="1" si="8"/>
        <v>Неполный период (1 - да)?</v>
      </c>
      <c r="B410" s="5" t="s">
        <v>27</v>
      </c>
      <c r="C410" s="5" t="s">
        <v>468</v>
      </c>
      <c r="D410" s="5" t="s">
        <v>2198</v>
      </c>
    </row>
    <row r="411" spans="1:4" x14ac:dyDescent="0.2">
      <c r="A411" s="5" t="str">
        <f t="shared" ca="1" si="8"/>
        <v>Коэффициент для учета неполного периода</v>
      </c>
      <c r="B411" s="5" t="s">
        <v>28</v>
      </c>
      <c r="C411" s="5" t="s">
        <v>469</v>
      </c>
      <c r="D411" s="5" t="s">
        <v>2199</v>
      </c>
    </row>
    <row r="412" spans="1:4" x14ac:dyDescent="0.2">
      <c r="A412" s="5" t="str">
        <f t="shared" ca="1" si="8"/>
        <v>Название периода для заголовков таблиц</v>
      </c>
      <c r="B412" s="5" t="s">
        <v>26</v>
      </c>
      <c r="C412" s="5" t="s">
        <v>470</v>
      </c>
      <c r="D412" s="5" t="s">
        <v>2200</v>
      </c>
    </row>
    <row r="413" spans="1:4" x14ac:dyDescent="0.2">
      <c r="A413" s="139" t="str">
        <f t="shared" ca="1" si="8"/>
        <v>ВАЛЮТЫ, КУРСЫ, ИНФЛЯЦИЯ</v>
      </c>
      <c r="B413" s="5" t="s">
        <v>30</v>
      </c>
      <c r="C413" s="5" t="s">
        <v>1258</v>
      </c>
      <c r="D413" s="5" t="s">
        <v>2201</v>
      </c>
    </row>
    <row r="414" spans="1:4" x14ac:dyDescent="0.2">
      <c r="A414" s="5" t="str">
        <f t="shared" ca="1" si="8"/>
        <v>Учет инфляции при планировании цен</v>
      </c>
      <c r="B414" s="5" t="s">
        <v>49</v>
      </c>
      <c r="C414" s="5" t="s">
        <v>1259</v>
      </c>
      <c r="D414" s="5" t="s">
        <v>2202</v>
      </c>
    </row>
    <row r="415" spans="1:4" x14ac:dyDescent="0.2">
      <c r="A415" s="5" t="str">
        <f t="shared" ca="1" si="8"/>
        <v>Основная валюта расчетов</v>
      </c>
      <c r="B415" s="5" t="s">
        <v>10</v>
      </c>
      <c r="C415" s="5" t="s">
        <v>370</v>
      </c>
      <c r="D415" s="5" t="s">
        <v>2203</v>
      </c>
    </row>
    <row r="416" spans="1:4" x14ac:dyDescent="0.2">
      <c r="A416" s="5" t="str">
        <f t="shared" ca="1" si="8"/>
        <v>Темпы роста цен, базовые</v>
      </c>
      <c r="B416" s="5" t="s">
        <v>40</v>
      </c>
      <c r="C416" s="5" t="s">
        <v>1260</v>
      </c>
      <c r="D416" s="5" t="s">
        <v>3325</v>
      </c>
    </row>
    <row r="417" spans="1:4" x14ac:dyDescent="0.2">
      <c r="A417" s="5" t="str">
        <f t="shared" ca="1" si="8"/>
        <v>Детализация; темпы роста цен в отдельных категориях:</v>
      </c>
      <c r="B417" s="5" t="s">
        <v>48</v>
      </c>
      <c r="C417" s="5" t="s">
        <v>1261</v>
      </c>
      <c r="D417" s="5" t="s">
        <v>2204</v>
      </c>
    </row>
    <row r="418" spans="1:4" x14ac:dyDescent="0.2">
      <c r="A418" s="5" t="str">
        <f t="shared" ca="1" si="8"/>
        <v>Продажи</v>
      </c>
      <c r="B418" s="5" t="s">
        <v>41</v>
      </c>
      <c r="C418" s="5" t="s">
        <v>1262</v>
      </c>
      <c r="D418" s="5" t="s">
        <v>2205</v>
      </c>
    </row>
    <row r="419" spans="1:4" x14ac:dyDescent="0.2">
      <c r="A419" s="5" t="str">
        <f t="shared" ca="1" si="8"/>
        <v>Материалы и комплектующие</v>
      </c>
      <c r="B419" s="5" t="s">
        <v>42</v>
      </c>
      <c r="C419" s="5" t="s">
        <v>1263</v>
      </c>
      <c r="D419" s="5" t="s">
        <v>2206</v>
      </c>
    </row>
    <row r="420" spans="1:4" x14ac:dyDescent="0.2">
      <c r="A420" s="5" t="str">
        <f t="shared" ca="1" si="8"/>
        <v>Прочие переменные затраты</v>
      </c>
      <c r="B420" s="5" t="s">
        <v>43</v>
      </c>
      <c r="C420" s="5" t="s">
        <v>1264</v>
      </c>
      <c r="D420" s="5" t="s">
        <v>2207</v>
      </c>
    </row>
    <row r="421" spans="1:4" x14ac:dyDescent="0.2">
      <c r="A421" s="5" t="str">
        <f t="shared" ca="1" si="8"/>
        <v>Постоянные производственные издержки</v>
      </c>
      <c r="B421" s="5" t="s">
        <v>44</v>
      </c>
      <c r="C421" s="5" t="s">
        <v>1265</v>
      </c>
      <c r="D421" s="5" t="s">
        <v>2208</v>
      </c>
    </row>
    <row r="422" spans="1:4" x14ac:dyDescent="0.2">
      <c r="A422" s="5" t="str">
        <f t="shared" ca="1" si="8"/>
        <v>Постоянные административные издержки</v>
      </c>
      <c r="B422" s="5" t="s">
        <v>45</v>
      </c>
      <c r="C422" s="5" t="s">
        <v>1266</v>
      </c>
      <c r="D422" s="5" t="s">
        <v>2209</v>
      </c>
    </row>
    <row r="423" spans="1:4" x14ac:dyDescent="0.2">
      <c r="A423" s="5" t="str">
        <f t="shared" ca="1" si="8"/>
        <v>Постоянные маркетинговые издержки</v>
      </c>
      <c r="B423" s="5" t="s">
        <v>46</v>
      </c>
      <c r="C423" s="5" t="s">
        <v>1267</v>
      </c>
      <c r="D423" s="5" t="s">
        <v>2210</v>
      </c>
    </row>
    <row r="424" spans="1:4" x14ac:dyDescent="0.2">
      <c r="A424" s="5" t="str">
        <f t="shared" ca="1" si="8"/>
        <v>Персонал</v>
      </c>
      <c r="B424" s="5" t="s">
        <v>47</v>
      </c>
      <c r="C424" s="5" t="s">
        <v>1268</v>
      </c>
      <c r="D424" s="5" t="s">
        <v>2211</v>
      </c>
    </row>
    <row r="425" spans="1:4" x14ac:dyDescent="0.2">
      <c r="A425" s="5" t="str">
        <f t="shared" ca="1" si="8"/>
        <v>Валюта отчетности и ее курс к основной валюте</v>
      </c>
      <c r="B425" s="5" t="s">
        <v>717</v>
      </c>
      <c r="C425" s="5" t="s">
        <v>1269</v>
      </c>
      <c r="D425" s="5" t="s">
        <v>2212</v>
      </c>
    </row>
    <row r="426" spans="1:4" x14ac:dyDescent="0.2">
      <c r="A426" s="5" t="str">
        <f t="shared" ca="1" si="8"/>
        <v>Вторая валюта</v>
      </c>
      <c r="B426" s="5" t="s">
        <v>11</v>
      </c>
      <c r="C426" s="5" t="s">
        <v>371</v>
      </c>
      <c r="D426" s="5" t="s">
        <v>2075</v>
      </c>
    </row>
    <row r="427" spans="1:4" x14ac:dyDescent="0.2">
      <c r="A427" s="5" t="str">
        <f t="shared" ca="1" si="8"/>
        <v>Курс к основной валюте</v>
      </c>
      <c r="B427" s="5" t="s">
        <v>432</v>
      </c>
      <c r="C427" s="5" t="s">
        <v>1270</v>
      </c>
      <c r="D427" s="5" t="s">
        <v>2213</v>
      </c>
    </row>
    <row r="428" spans="1:4" x14ac:dyDescent="0.2">
      <c r="A428" s="5" t="str">
        <f t="shared" ca="1" si="8"/>
        <v>Темпы роста курса к основной валюте</v>
      </c>
      <c r="B428" s="5" t="s">
        <v>34</v>
      </c>
      <c r="C428" s="5" t="s">
        <v>1271</v>
      </c>
      <c r="D428" s="5" t="s">
        <v>2214</v>
      </c>
    </row>
    <row r="429" spans="1:4" x14ac:dyDescent="0.2">
      <c r="A429" s="5" t="str">
        <f t="shared" ca="1" si="8"/>
        <v>То же, в пересчете на период, равный шагу проекта</v>
      </c>
      <c r="B429" s="5" t="s">
        <v>32</v>
      </c>
      <c r="C429" s="5" t="s">
        <v>1272</v>
      </c>
      <c r="D429" s="5" t="s">
        <v>2215</v>
      </c>
    </row>
    <row r="430" spans="1:4" x14ac:dyDescent="0.2">
      <c r="A430" s="5" t="str">
        <f t="shared" ca="1" si="8"/>
        <v>Предполагаемый темп годового роста цен</v>
      </c>
      <c r="B430" s="5" t="s">
        <v>31</v>
      </c>
      <c r="C430" s="5" t="s">
        <v>1273</v>
      </c>
      <c r="D430" s="5" t="s">
        <v>2216</v>
      </c>
    </row>
    <row r="431" spans="1:4" x14ac:dyDescent="0.2">
      <c r="A431" s="5" t="str">
        <f t="shared" ca="1" si="8"/>
        <v>Третья валюта</v>
      </c>
      <c r="B431" s="5" t="s">
        <v>12</v>
      </c>
      <c r="C431" s="5" t="s">
        <v>372</v>
      </c>
      <c r="D431" s="5" t="s">
        <v>2076</v>
      </c>
    </row>
    <row r="432" spans="1:4" x14ac:dyDescent="0.2">
      <c r="A432" s="139" t="str">
        <f t="shared" ca="1" si="8"/>
        <v>ПАРАМЕТРЫ НАЛОГОВ</v>
      </c>
      <c r="B432" s="5" t="s">
        <v>51</v>
      </c>
      <c r="C432" s="5" t="s">
        <v>1274</v>
      </c>
      <c r="D432" s="5" t="s">
        <v>2217</v>
      </c>
    </row>
    <row r="433" spans="1:4" x14ac:dyDescent="0.2">
      <c r="A433" s="5" t="str">
        <f t="shared" ca="1" si="8"/>
        <v>НАЛОГ НА ДОБАВЛЕННУЮ СТОИМОСТЬ</v>
      </c>
      <c r="B433" s="5" t="s">
        <v>62</v>
      </c>
      <c r="C433" s="5" t="s">
        <v>1275</v>
      </c>
      <c r="D433" s="5" t="s">
        <v>2218</v>
      </c>
    </row>
    <row r="434" spans="1:4" x14ac:dyDescent="0.2">
      <c r="A434" s="5" t="str">
        <f t="shared" ca="1" si="8"/>
        <v>Стандартная ставка налога</v>
      </c>
      <c r="B434" s="5" t="s">
        <v>61</v>
      </c>
      <c r="C434" s="5" t="s">
        <v>1276</v>
      </c>
      <c r="D434" s="5" t="s">
        <v>2219</v>
      </c>
    </row>
    <row r="435" spans="1:4" x14ac:dyDescent="0.2">
      <c r="A435" s="5" t="str">
        <f t="shared" ca="1" si="8"/>
        <v>Периодичность выплаты налога, месяцев</v>
      </c>
      <c r="B435" s="5" t="s">
        <v>233</v>
      </c>
      <c r="C435" s="5" t="s">
        <v>1277</v>
      </c>
      <c r="D435" s="5" t="s">
        <v>2220</v>
      </c>
    </row>
    <row r="436" spans="1:4" x14ac:dyDescent="0.2">
      <c r="A436" s="5" t="str">
        <f t="shared" ca="1" si="8"/>
        <v>Способ зачета переплаченного НДС:</v>
      </c>
      <c r="B436" s="5" t="s">
        <v>66</v>
      </c>
      <c r="C436" s="5" t="s">
        <v>384</v>
      </c>
      <c r="D436" s="5" t="s">
        <v>2221</v>
      </c>
    </row>
    <row r="437" spans="1:4" x14ac:dyDescent="0.2">
      <c r="A437" s="5" t="str">
        <f t="shared" ca="1" si="8"/>
        <v>прямое возмещение через</v>
      </c>
      <c r="B437" s="5" t="s">
        <v>65</v>
      </c>
      <c r="C437" s="5" t="s">
        <v>1278</v>
      </c>
      <c r="D437" s="5" t="s">
        <v>2222</v>
      </c>
    </row>
    <row r="438" spans="1:4" x14ac:dyDescent="0.2">
      <c r="A438" s="5" t="str">
        <f t="shared" ca="1" si="8"/>
        <v>НАЛОГ НА ПРИБЫЛЬ</v>
      </c>
      <c r="B438" s="5" t="s">
        <v>56</v>
      </c>
      <c r="C438" s="5" t="s">
        <v>1279</v>
      </c>
      <c r="D438" s="5" t="s">
        <v>2087</v>
      </c>
    </row>
    <row r="439" spans="1:4" x14ac:dyDescent="0.2">
      <c r="A439" s="5" t="str">
        <f t="shared" ca="1" si="8"/>
        <v>Ставка налога, федеральная составляющая</v>
      </c>
      <c r="B439" s="5" t="s">
        <v>52</v>
      </c>
      <c r="C439" s="5" t="s">
        <v>1280</v>
      </c>
      <c r="D439" s="5" t="s">
        <v>2223</v>
      </c>
    </row>
    <row r="440" spans="1:4" x14ac:dyDescent="0.2">
      <c r="A440" s="5" t="str">
        <f t="shared" ca="1" si="8"/>
        <v>Ставка налога, местная составляющая</v>
      </c>
      <c r="B440" s="5" t="s">
        <v>53</v>
      </c>
      <c r="C440" s="5" t="s">
        <v>1281</v>
      </c>
      <c r="D440" s="5" t="s">
        <v>2224</v>
      </c>
    </row>
    <row r="441" spans="1:4" x14ac:dyDescent="0.2">
      <c r="A441" s="5" t="str">
        <f t="shared" ca="1" si="8"/>
        <v>Суммарная ставка налога на прибыль</v>
      </c>
      <c r="B441" s="5" t="s">
        <v>54</v>
      </c>
      <c r="C441" s="5" t="s">
        <v>1282</v>
      </c>
      <c r="D441" s="5" t="s">
        <v>2225</v>
      </c>
    </row>
    <row r="442" spans="1:4" x14ac:dyDescent="0.2">
      <c r="A442" s="5" t="str">
        <f t="shared" ca="1" si="8"/>
        <v>Периодичность выплаты налога</v>
      </c>
      <c r="B442" s="5" t="s">
        <v>2817</v>
      </c>
      <c r="C442" s="5" t="s">
        <v>2815</v>
      </c>
      <c r="D442" s="5" t="s">
        <v>2816</v>
      </c>
    </row>
    <row r="443" spans="1:4" x14ac:dyDescent="0.2">
      <c r="A443" s="5" t="str">
        <f t="shared" ca="1" si="8"/>
        <v>СОЦИАЛЬНЫЕ ВЗНОСЫ</v>
      </c>
      <c r="B443" s="5" t="s">
        <v>1013</v>
      </c>
      <c r="C443" s="5" t="s">
        <v>1283</v>
      </c>
      <c r="D443" s="5" t="s">
        <v>2088</v>
      </c>
    </row>
    <row r="444" spans="1:4" x14ac:dyDescent="0.2">
      <c r="A444" s="5" t="str">
        <f t="shared" ca="1" si="8"/>
        <v>Ставка взносов в пенсионный фонд</v>
      </c>
      <c r="B444" s="5" t="s">
        <v>1014</v>
      </c>
      <c r="C444" s="5" t="s">
        <v>1284</v>
      </c>
      <c r="D444" s="5" t="s">
        <v>2226</v>
      </c>
    </row>
    <row r="445" spans="1:4" x14ac:dyDescent="0.2">
      <c r="A445" s="5" t="str">
        <f t="shared" ca="1" si="8"/>
        <v>Ставка взносов на медицинское страхование</v>
      </c>
      <c r="B445" s="5" t="s">
        <v>1015</v>
      </c>
      <c r="C445" s="5" t="s">
        <v>1285</v>
      </c>
      <c r="D445" s="5" t="s">
        <v>2227</v>
      </c>
    </row>
    <row r="446" spans="1:4" ht="15" x14ac:dyDescent="0.25">
      <c r="A446" s="5" t="str">
        <f t="shared" ca="1" si="8"/>
        <v>Ставка взносов в фонд социального страхования</v>
      </c>
      <c r="B446" s="5" t="s">
        <v>1016</v>
      </c>
      <c r="C446" s="5" t="s">
        <v>1286</v>
      </c>
      <c r="D446" s="5" t="s">
        <v>2228</v>
      </c>
    </row>
    <row r="447" spans="1:4" x14ac:dyDescent="0.2">
      <c r="A447" s="5" t="str">
        <f t="shared" ca="1" si="8"/>
        <v>Ставка страхования от несчастных случаев</v>
      </c>
      <c r="B447" s="5" t="s">
        <v>64</v>
      </c>
      <c r="C447" s="141" t="s">
        <v>1287</v>
      </c>
      <c r="D447" s="5" t="s">
        <v>2229</v>
      </c>
    </row>
    <row r="448" spans="1:4" x14ac:dyDescent="0.2">
      <c r="A448" s="5" t="str">
        <f t="shared" ref="A448:A513" ca="1" si="9">OFFSET(A448,0,Prj_Language)</f>
        <v>Ставка других социальных взносов</v>
      </c>
      <c r="B448" s="5" t="s">
        <v>1017</v>
      </c>
      <c r="C448" s="141" t="s">
        <v>1288</v>
      </c>
      <c r="D448" s="5" t="s">
        <v>2230</v>
      </c>
    </row>
    <row r="449" spans="1:4" x14ac:dyDescent="0.2">
      <c r="A449" s="5" t="str">
        <f t="shared" ca="1" si="9"/>
        <v>Суммарная ставка социальных взносов</v>
      </c>
      <c r="B449" s="5" t="s">
        <v>1018</v>
      </c>
      <c r="C449" s="5" t="s">
        <v>1289</v>
      </c>
      <c r="D449" s="5" t="s">
        <v>2231</v>
      </c>
    </row>
    <row r="450" spans="1:4" x14ac:dyDescent="0.2">
      <c r="A450" s="5" t="str">
        <f t="shared" ca="1" si="9"/>
        <v>Периодичность выплаты налога</v>
      </c>
      <c r="B450" s="5" t="s">
        <v>2817</v>
      </c>
      <c r="C450" s="5" t="s">
        <v>2815</v>
      </c>
      <c r="D450" s="5" t="s">
        <v>2816</v>
      </c>
    </row>
    <row r="451" spans="1:4" x14ac:dyDescent="0.2">
      <c r="A451" s="5" t="str">
        <f t="shared" ca="1" si="9"/>
        <v>НАЛОГ НА ИМУЩЕСТВО</v>
      </c>
      <c r="B451" s="5" t="s">
        <v>57</v>
      </c>
      <c r="C451" s="5" t="s">
        <v>1290</v>
      </c>
      <c r="D451" s="5" t="s">
        <v>2232</v>
      </c>
    </row>
    <row r="452" spans="1:4" x14ac:dyDescent="0.2">
      <c r="A452" s="5" t="str">
        <f t="shared" ca="1" si="9"/>
        <v>Ставка налога для недвижимости</v>
      </c>
      <c r="B452" s="5" t="s">
        <v>58</v>
      </c>
      <c r="C452" s="5" t="s">
        <v>1291</v>
      </c>
      <c r="D452" s="5" t="s">
        <v>2233</v>
      </c>
    </row>
    <row r="453" spans="1:4" x14ac:dyDescent="0.2">
      <c r="A453" s="5" t="str">
        <f t="shared" ca="1" si="9"/>
        <v>Ставка налога для оборудования</v>
      </c>
      <c r="B453" s="5" t="s">
        <v>59</v>
      </c>
      <c r="C453" s="5" t="s">
        <v>1292</v>
      </c>
      <c r="D453" s="5" t="s">
        <v>2234</v>
      </c>
    </row>
    <row r="454" spans="1:4" x14ac:dyDescent="0.2">
      <c r="A454" s="5" t="str">
        <f t="shared" ca="1" si="9"/>
        <v>Периодичность выплаты налога, месяцев</v>
      </c>
      <c r="B454" s="5" t="s">
        <v>233</v>
      </c>
      <c r="C454" s="5" t="s">
        <v>1277</v>
      </c>
      <c r="D454" s="5" t="s">
        <v>2220</v>
      </c>
    </row>
    <row r="455" spans="1:4" x14ac:dyDescent="0.2">
      <c r="A455" s="5" t="str">
        <f t="shared" ca="1" si="9"/>
        <v>НАЛОГ С ОБОРОТА (УСН)</v>
      </c>
      <c r="B455" s="5" t="s">
        <v>60</v>
      </c>
      <c r="C455" s="5" t="s">
        <v>1293</v>
      </c>
      <c r="D455" s="5" t="s">
        <v>2743</v>
      </c>
    </row>
    <row r="456" spans="1:4" x14ac:dyDescent="0.2">
      <c r="A456" s="5" t="str">
        <f t="shared" ca="1" si="9"/>
        <v>Ставка налога</v>
      </c>
      <c r="B456" s="5" t="s">
        <v>234</v>
      </c>
      <c r="C456" s="5" t="s">
        <v>1294</v>
      </c>
      <c r="D456" s="5" t="s">
        <v>2219</v>
      </c>
    </row>
    <row r="457" spans="1:4" x14ac:dyDescent="0.2">
      <c r="A457" s="5" t="str">
        <f t="shared" ca="1" si="9"/>
        <v>Периодичность выплаты налога, месяцев</v>
      </c>
      <c r="B457" s="5" t="s">
        <v>233</v>
      </c>
      <c r="C457" s="5" t="s">
        <v>1277</v>
      </c>
      <c r="D457" s="5" t="s">
        <v>2220</v>
      </c>
    </row>
    <row r="458" spans="1:4" x14ac:dyDescent="0.2">
      <c r="A458" s="5" t="str">
        <f t="shared" ca="1" si="9"/>
        <v>НАЛОГ С ДОХОДА, УМЕНЬШЕННОГО НА РАСХОДЫ (УСН, ЕСХН)</v>
      </c>
      <c r="B458" s="5" t="s">
        <v>67</v>
      </c>
      <c r="C458" s="5" t="s">
        <v>1295</v>
      </c>
      <c r="D458" s="5" t="s">
        <v>2091</v>
      </c>
    </row>
    <row r="459" spans="1:4" x14ac:dyDescent="0.2">
      <c r="A459" s="5" t="str">
        <f t="shared" ca="1" si="9"/>
        <v>Ставка налога</v>
      </c>
      <c r="B459" s="5" t="s">
        <v>234</v>
      </c>
      <c r="C459" s="5" t="s">
        <v>1294</v>
      </c>
      <c r="D459" s="5" t="s">
        <v>2219</v>
      </c>
    </row>
    <row r="460" spans="1:4" x14ac:dyDescent="0.2">
      <c r="A460" s="5" t="str">
        <f t="shared" ca="1" si="9"/>
        <v>Периодичность выплаты налога, месяцев</v>
      </c>
      <c r="B460" s="5" t="s">
        <v>233</v>
      </c>
      <c r="C460" s="5" t="s">
        <v>1277</v>
      </c>
      <c r="D460" s="5" t="s">
        <v>2220</v>
      </c>
    </row>
    <row r="461" spans="1:4" x14ac:dyDescent="0.2">
      <c r="A461" s="139" t="str">
        <f t="shared" ca="1" si="9"/>
        <v>СТАВКИ ДИСКОНТИРОВАНИЯ</v>
      </c>
      <c r="B461" s="5" t="s">
        <v>68</v>
      </c>
      <c r="C461" s="5" t="s">
        <v>1296</v>
      </c>
      <c r="D461" s="5" t="s">
        <v>2235</v>
      </c>
    </row>
    <row r="462" spans="1:4" x14ac:dyDescent="0.2">
      <c r="A462" s="5" t="str">
        <f t="shared" ca="1" si="9"/>
        <v>Валюта, используемая при расчете эффективности</v>
      </c>
      <c r="B462" s="5" t="s">
        <v>77</v>
      </c>
      <c r="C462" s="5" t="s">
        <v>1297</v>
      </c>
      <c r="D462" s="5" t="s">
        <v>2236</v>
      </c>
    </row>
    <row r="463" spans="1:4" x14ac:dyDescent="0.2">
      <c r="A463" s="5" t="str">
        <f t="shared" ca="1" si="9"/>
        <v>В расчете используются реальные ставки (без инфляции)</v>
      </c>
      <c r="B463" s="5" t="s">
        <v>979</v>
      </c>
      <c r="C463" s="5" t="s">
        <v>1313</v>
      </c>
      <c r="D463" s="5" t="s">
        <v>2237</v>
      </c>
    </row>
    <row r="464" spans="1:4" x14ac:dyDescent="0.2">
      <c r="A464" s="5" t="str">
        <f t="shared" ca="1" si="9"/>
        <v>Расчет выполняется в номинальных ценах</v>
      </c>
      <c r="B464" s="5" t="s">
        <v>978</v>
      </c>
      <c r="C464" s="5" t="s">
        <v>1298</v>
      </c>
      <c r="D464" s="5" t="s">
        <v>2238</v>
      </c>
    </row>
    <row r="465" spans="1:4" x14ac:dyDescent="0.2">
      <c r="A465" s="5" t="str">
        <f t="shared" ca="1" si="9"/>
        <v>Ставка для собственного капитала, Re</v>
      </c>
      <c r="B465" s="5" t="s">
        <v>74</v>
      </c>
      <c r="C465" s="5" t="s">
        <v>1299</v>
      </c>
      <c r="D465" s="5" t="s">
        <v>2239</v>
      </c>
    </row>
    <row r="466" spans="1:4" x14ac:dyDescent="0.2">
      <c r="A466" s="5" t="str">
        <f t="shared" ca="1" si="9"/>
        <v>ставка на расчетный период</v>
      </c>
      <c r="B466" s="5" t="s">
        <v>430</v>
      </c>
      <c r="C466" s="5" t="s">
        <v>1300</v>
      </c>
      <c r="D466" s="5" t="s">
        <v>2240</v>
      </c>
    </row>
    <row r="467" spans="1:4" x14ac:dyDescent="0.2">
      <c r="A467" s="5" t="str">
        <f t="shared" ca="1" si="9"/>
        <v>коэффициент дисконта на начало периода</v>
      </c>
      <c r="B467" s="5" t="s">
        <v>1054</v>
      </c>
      <c r="C467" s="5" t="s">
        <v>1301</v>
      </c>
      <c r="D467" s="5" t="s">
        <v>2241</v>
      </c>
    </row>
    <row r="468" spans="1:4" x14ac:dyDescent="0.2">
      <c r="A468" s="5" t="str">
        <f t="shared" ca="1" si="9"/>
        <v>Ставка для заемного капитала, Rd</v>
      </c>
      <c r="B468" s="5" t="s">
        <v>1508</v>
      </c>
      <c r="C468" s="5" t="s">
        <v>1302</v>
      </c>
      <c r="D468" s="5" t="s">
        <v>2242</v>
      </c>
    </row>
    <row r="469" spans="1:4" x14ac:dyDescent="0.2">
      <c r="A469" s="5" t="str">
        <f t="shared" ca="1" si="9"/>
        <v>Расчет средневзвешенной ставки:</v>
      </c>
      <c r="B469" s="5" t="s">
        <v>69</v>
      </c>
      <c r="C469" s="5" t="s">
        <v>1303</v>
      </c>
      <c r="D469" s="5" t="s">
        <v>2243</v>
      </c>
    </row>
    <row r="470" spans="1:4" x14ac:dyDescent="0.2">
      <c r="A470" s="5" t="str">
        <f t="shared" ca="1" si="9"/>
        <v>Ставка налога на прибыль, T</v>
      </c>
      <c r="B470" s="5" t="s">
        <v>73</v>
      </c>
      <c r="C470" s="5" t="s">
        <v>1304</v>
      </c>
      <c r="D470" s="5" t="s">
        <v>2244</v>
      </c>
    </row>
    <row r="471" spans="1:4" x14ac:dyDescent="0.2">
      <c r="A471" s="5" t="str">
        <f t="shared" ca="1" si="9"/>
        <v>Доля заемного капитала в расчете ставки, Wd</v>
      </c>
      <c r="B471" s="5" t="s">
        <v>72</v>
      </c>
      <c r="C471" s="5" t="s">
        <v>1305</v>
      </c>
      <c r="D471" s="5" t="s">
        <v>2245</v>
      </c>
    </row>
    <row r="472" spans="1:4" x14ac:dyDescent="0.2">
      <c r="A472" s="5" t="str">
        <f t="shared" ca="1" si="9"/>
        <v>Доля собственного капитала в расчете ставки, We</v>
      </c>
      <c r="B472" s="5" t="s">
        <v>71</v>
      </c>
      <c r="C472" s="5" t="s">
        <v>1306</v>
      </c>
      <c r="D472" s="5" t="s">
        <v>2246</v>
      </c>
    </row>
    <row r="473" spans="1:4" x14ac:dyDescent="0.2">
      <c r="A473" s="5" t="str">
        <f t="shared" ca="1" si="9"/>
        <v xml:space="preserve">WACC = Re * We + Rd * Wd * (1-T) = </v>
      </c>
      <c r="B473" s="5" t="s">
        <v>70</v>
      </c>
      <c r="C473" s="5" t="s">
        <v>70</v>
      </c>
      <c r="D473" s="5" t="s">
        <v>70</v>
      </c>
    </row>
    <row r="474" spans="1:4" x14ac:dyDescent="0.2">
      <c r="A474" s="5" t="str">
        <f t="shared" ca="1" si="9"/>
        <v>Учитывать рыночную стоимость начальных активов?</v>
      </c>
      <c r="B474" s="5" t="s">
        <v>687</v>
      </c>
      <c r="C474" s="5" t="s">
        <v>1307</v>
      </c>
      <c r="D474" s="5" t="s">
        <v>2247</v>
      </c>
    </row>
    <row r="475" spans="1:4" x14ac:dyDescent="0.2">
      <c r="A475" s="5" t="str">
        <f t="shared" ca="1" si="9"/>
        <v>Учитывать терминальную стоимость?</v>
      </c>
      <c r="B475" s="5" t="s">
        <v>3055</v>
      </c>
      <c r="C475" s="5" t="s">
        <v>3054</v>
      </c>
      <c r="D475" s="5" t="s">
        <v>2248</v>
      </c>
    </row>
    <row r="476" spans="1:4" x14ac:dyDescent="0.2">
      <c r="A476" s="5" t="str">
        <f t="shared" ca="1" si="9"/>
        <v>Долгосрочные темпы роста в постпрогнозный период</v>
      </c>
      <c r="B476" s="5" t="s">
        <v>75</v>
      </c>
      <c r="C476" s="5" t="s">
        <v>1308</v>
      </c>
      <c r="D476" s="5" t="s">
        <v>2249</v>
      </c>
    </row>
    <row r="477" spans="1:4" x14ac:dyDescent="0.2">
      <c r="A477" s="5" t="str">
        <f t="shared" ca="1" si="9"/>
        <v>в пересчете на шаг планирования</v>
      </c>
      <c r="B477" s="5" t="s">
        <v>1209</v>
      </c>
      <c r="C477" s="5" t="s">
        <v>1300</v>
      </c>
      <c r="D477" s="5" t="s">
        <v>2250</v>
      </c>
    </row>
    <row r="478" spans="1:4" x14ac:dyDescent="0.2">
      <c r="A478" s="5" t="str">
        <f t="shared" ca="1" si="9"/>
        <v>Ставка реинвестирования доходов (для расчета MIRR)</v>
      </c>
      <c r="B478" s="5" t="s">
        <v>78</v>
      </c>
      <c r="C478" s="5" t="s">
        <v>1309</v>
      </c>
      <c r="D478" s="5" t="s">
        <v>2251</v>
      </c>
    </row>
    <row r="479" spans="1:4" x14ac:dyDescent="0.2">
      <c r="A479" s="5" t="str">
        <f t="shared" ca="1" si="9"/>
        <v>коэффициент реинвестирования</v>
      </c>
      <c r="B479" s="5" t="s">
        <v>1797</v>
      </c>
      <c r="C479" s="5" t="s">
        <v>1798</v>
      </c>
      <c r="D479" s="5" t="s">
        <v>2252</v>
      </c>
    </row>
    <row r="480" spans="1:4" x14ac:dyDescent="0.2">
      <c r="A480" s="5" t="str">
        <f t="shared" ca="1" si="9"/>
        <v>Модифицированный денежный поток</v>
      </c>
      <c r="B480" s="5" t="s">
        <v>1800</v>
      </c>
      <c r="C480" s="5" t="s">
        <v>1799</v>
      </c>
      <c r="D480" s="5" t="s">
        <v>2253</v>
      </c>
    </row>
    <row r="481" spans="1:4" x14ac:dyDescent="0.2">
      <c r="A481" s="5" t="str">
        <f t="shared" ca="1" si="9"/>
        <v>Ставка дисконтирования для бюджетной эффективности</v>
      </c>
      <c r="B481" s="5" t="s">
        <v>1228</v>
      </c>
      <c r="C481" s="5" t="s">
        <v>1386</v>
      </c>
      <c r="D481" s="5" t="s">
        <v>2254</v>
      </c>
    </row>
    <row r="482" spans="1:4" x14ac:dyDescent="0.2">
      <c r="A482" s="5" t="str">
        <f t="shared" ca="1" si="9"/>
        <v>Не учитывать</v>
      </c>
      <c r="B482" s="5" t="s">
        <v>431</v>
      </c>
      <c r="C482" s="5" t="s">
        <v>1310</v>
      </c>
      <c r="D482" s="5" t="s">
        <v>2255</v>
      </c>
    </row>
    <row r="483" spans="1:4" x14ac:dyDescent="0.2">
      <c r="A483" s="5" t="str">
        <f t="shared" ca="1" si="9"/>
        <v>Учитывать</v>
      </c>
      <c r="B483" s="5" t="s">
        <v>33</v>
      </c>
      <c r="C483" s="5" t="s">
        <v>1311</v>
      </c>
      <c r="D483" s="5" t="s">
        <v>2256</v>
      </c>
    </row>
    <row r="484" spans="1:4" x14ac:dyDescent="0.2">
      <c r="A484" s="5" t="str">
        <f t="shared" ca="1" si="9"/>
        <v>% в год</v>
      </c>
      <c r="B484" s="5" t="s">
        <v>35</v>
      </c>
      <c r="C484" s="5" t="s">
        <v>1312</v>
      </c>
      <c r="D484" s="5" t="s">
        <v>2257</v>
      </c>
    </row>
    <row r="485" spans="1:4" x14ac:dyDescent="0.2">
      <c r="A485" s="5" t="str">
        <f t="shared" ca="1" si="9"/>
        <v>Начальный баланс</v>
      </c>
      <c r="B485" s="5" t="s">
        <v>1125</v>
      </c>
      <c r="C485" s="5" t="s">
        <v>1314</v>
      </c>
      <c r="D485" s="5" t="s">
        <v>2258</v>
      </c>
    </row>
    <row r="486" spans="1:4" x14ac:dyDescent="0.2">
      <c r="A486" s="139" t="str">
        <f t="shared" ca="1" si="9"/>
        <v>СТАРТОВЫЙ БАЛАНС</v>
      </c>
      <c r="B486" s="5" t="s">
        <v>1049</v>
      </c>
      <c r="C486" s="5" t="s">
        <v>1315</v>
      </c>
      <c r="D486" s="5" t="s">
        <v>2259</v>
      </c>
    </row>
    <row r="487" spans="1:4" x14ac:dyDescent="0.2">
      <c r="A487" s="5" t="str">
        <f t="shared" ca="1" si="9"/>
        <v>Денежные средства</v>
      </c>
      <c r="B487" s="5" t="s">
        <v>1126</v>
      </c>
      <c r="C487" s="5" t="s">
        <v>1316</v>
      </c>
      <c r="D487" s="5" t="s">
        <v>2260</v>
      </c>
    </row>
    <row r="488" spans="1:4" x14ac:dyDescent="0.2">
      <c r="A488" s="5" t="str">
        <f t="shared" ca="1" si="9"/>
        <v>Дебиторская задолженность</v>
      </c>
      <c r="B488" s="5" t="s">
        <v>867</v>
      </c>
      <c r="C488" s="5" t="s">
        <v>1317</v>
      </c>
      <c r="D488" s="5" t="s">
        <v>2261</v>
      </c>
    </row>
    <row r="489" spans="1:4" x14ac:dyDescent="0.2">
      <c r="A489" s="5" t="str">
        <f t="shared" ca="1" si="9"/>
        <v>Авансы уплаченные поставщикам</v>
      </c>
      <c r="B489" s="5" t="s">
        <v>1127</v>
      </c>
      <c r="C489" s="5" t="s">
        <v>1318</v>
      </c>
      <c r="D489" s="5" t="s">
        <v>2262</v>
      </c>
    </row>
    <row r="490" spans="1:4" x14ac:dyDescent="0.2">
      <c r="A490" s="5" t="str">
        <f t="shared" ca="1" si="9"/>
        <v>Готовая продукция на складе</v>
      </c>
      <c r="B490" s="5" t="s">
        <v>1128</v>
      </c>
      <c r="C490" s="5" t="s">
        <v>1319</v>
      </c>
      <c r="D490" s="5" t="s">
        <v>2263</v>
      </c>
    </row>
    <row r="491" spans="1:4" x14ac:dyDescent="0.2">
      <c r="A491" s="5" t="str">
        <f t="shared" ca="1" si="9"/>
        <v>Незавершенное производство</v>
      </c>
      <c r="B491" s="5" t="s">
        <v>886</v>
      </c>
      <c r="C491" s="5" t="s">
        <v>1320</v>
      </c>
      <c r="D491" s="5" t="s">
        <v>2264</v>
      </c>
    </row>
    <row r="492" spans="1:4" x14ac:dyDescent="0.2">
      <c r="A492" s="5" t="str">
        <f t="shared" ca="1" si="9"/>
        <v>Запасы материалов и комплектующих</v>
      </c>
      <c r="B492" s="5" t="s">
        <v>900</v>
      </c>
      <c r="C492" s="5" t="s">
        <v>1263</v>
      </c>
      <c r="D492" s="5" t="s">
        <v>2265</v>
      </c>
    </row>
    <row r="493" spans="1:4" x14ac:dyDescent="0.2">
      <c r="A493" s="5" t="str">
        <f t="shared" ca="1" si="9"/>
        <v>НДС на приобретенные товары</v>
      </c>
      <c r="B493" s="5" t="s">
        <v>1129</v>
      </c>
      <c r="C493" s="5" t="s">
        <v>1321</v>
      </c>
      <c r="D493" s="5" t="s">
        <v>2266</v>
      </c>
    </row>
    <row r="494" spans="1:4" x14ac:dyDescent="0.2">
      <c r="A494" s="5" t="str">
        <f t="shared" ca="1" si="9"/>
        <v>Краткосрочные финансовые вложения</v>
      </c>
      <c r="B494" s="5" t="s">
        <v>1074</v>
      </c>
      <c r="C494" s="5" t="s">
        <v>1322</v>
      </c>
      <c r="D494" s="5" t="s">
        <v>2267</v>
      </c>
    </row>
    <row r="495" spans="1:4" x14ac:dyDescent="0.2">
      <c r="A495" s="5" t="str">
        <f t="shared" ca="1" si="9"/>
        <v>Прочие оборотные активы</v>
      </c>
      <c r="B495" s="5" t="s">
        <v>1130</v>
      </c>
      <c r="C495" s="5" t="s">
        <v>1323</v>
      </c>
      <c r="D495" s="5" t="s">
        <v>2268</v>
      </c>
    </row>
    <row r="496" spans="1:4" x14ac:dyDescent="0.2">
      <c r="A496" s="5" t="str">
        <f t="shared" ca="1" si="9"/>
        <v>Суммарные оборотные активы</v>
      </c>
      <c r="B496" s="5" t="s">
        <v>618</v>
      </c>
      <c r="C496" s="5" t="s">
        <v>1324</v>
      </c>
      <c r="D496" s="5" t="s">
        <v>2269</v>
      </c>
    </row>
    <row r="497" spans="1:4" x14ac:dyDescent="0.2">
      <c r="A497" s="5" t="str">
        <f t="shared" ca="1" si="9"/>
        <v>Земельные участки</v>
      </c>
      <c r="B497" s="5" t="s">
        <v>820</v>
      </c>
      <c r="C497" s="5" t="s">
        <v>1325</v>
      </c>
      <c r="D497" s="5" t="s">
        <v>2158</v>
      </c>
    </row>
    <row r="498" spans="1:4" x14ac:dyDescent="0.2">
      <c r="A498" s="5" t="str">
        <f t="shared" ca="1" si="9"/>
        <v>Здания и сооружения</v>
      </c>
      <c r="B498" s="5" t="s">
        <v>239</v>
      </c>
      <c r="C498" s="5" t="s">
        <v>1326</v>
      </c>
      <c r="D498" s="5" t="s">
        <v>2270</v>
      </c>
    </row>
    <row r="499" spans="1:4" x14ac:dyDescent="0.2">
      <c r="A499" s="5" t="str">
        <f t="shared" ca="1" si="9"/>
        <v>Оборудование и прочие активы</v>
      </c>
      <c r="B499" s="5" t="s">
        <v>822</v>
      </c>
      <c r="C499" s="5" t="s">
        <v>1327</v>
      </c>
      <c r="D499" s="5" t="s">
        <v>2271</v>
      </c>
    </row>
    <row r="500" spans="1:4" x14ac:dyDescent="0.2">
      <c r="A500" s="5" t="str">
        <f t="shared" ca="1" si="9"/>
        <v>Нематериальные активы</v>
      </c>
      <c r="B500" s="5" t="s">
        <v>241</v>
      </c>
      <c r="C500" s="5" t="s">
        <v>1328</v>
      </c>
      <c r="D500" s="5" t="s">
        <v>2272</v>
      </c>
    </row>
    <row r="501" spans="1:4" x14ac:dyDescent="0.2">
      <c r="A501" s="5" t="str">
        <f t="shared" ca="1" si="9"/>
        <v>Долгосрочные финансовые вложения</v>
      </c>
      <c r="B501" s="5" t="s">
        <v>823</v>
      </c>
      <c r="C501" s="5" t="s">
        <v>1329</v>
      </c>
      <c r="D501" s="5" t="s">
        <v>2273</v>
      </c>
    </row>
    <row r="502" spans="1:4" x14ac:dyDescent="0.2">
      <c r="A502" s="5" t="str">
        <f t="shared" ca="1" si="9"/>
        <v>Незавершенные капиталовложения</v>
      </c>
      <c r="B502" s="5" t="s">
        <v>1131</v>
      </c>
      <c r="C502" s="5" t="s">
        <v>1330</v>
      </c>
      <c r="D502" s="5" t="s">
        <v>2274</v>
      </c>
    </row>
    <row r="503" spans="1:4" x14ac:dyDescent="0.2">
      <c r="A503" s="5" t="str">
        <f t="shared" ca="1" si="9"/>
        <v>Прочие внеоборотные активы</v>
      </c>
      <c r="B503" s="5" t="s">
        <v>1132</v>
      </c>
      <c r="C503" s="5" t="s">
        <v>1331</v>
      </c>
      <c r="D503" s="5" t="s">
        <v>2275</v>
      </c>
    </row>
    <row r="504" spans="1:4" x14ac:dyDescent="0.2">
      <c r="A504" s="5" t="str">
        <f t="shared" ca="1" si="9"/>
        <v>Суммарные внеоборотные активы</v>
      </c>
      <c r="B504" s="5" t="s">
        <v>619</v>
      </c>
      <c r="C504" s="5" t="s">
        <v>1332</v>
      </c>
      <c r="D504" s="5" t="s">
        <v>2276</v>
      </c>
    </row>
    <row r="505" spans="1:4" x14ac:dyDescent="0.2">
      <c r="A505" s="5" t="str">
        <f t="shared" ca="1" si="9"/>
        <v>ИТОГО АКТИВОВ</v>
      </c>
      <c r="B505" s="5" t="s">
        <v>620</v>
      </c>
      <c r="C505" s="5" t="s">
        <v>1333</v>
      </c>
      <c r="D505" s="5" t="s">
        <v>2277</v>
      </c>
    </row>
    <row r="506" spans="1:4" x14ac:dyDescent="0.2">
      <c r="A506" s="5" t="str">
        <f t="shared" ca="1" si="9"/>
        <v>Кредиторская задолженность перед поставщиками</v>
      </c>
      <c r="B506" s="5" t="s">
        <v>1075</v>
      </c>
      <c r="C506" s="5" t="s">
        <v>1334</v>
      </c>
      <c r="D506" s="5" t="s">
        <v>2278</v>
      </c>
    </row>
    <row r="507" spans="1:4" x14ac:dyDescent="0.2">
      <c r="A507" s="5" t="str">
        <f t="shared" ca="1" si="9"/>
        <v>Кредиторская задолженность за внеоборотные активы</v>
      </c>
      <c r="B507" s="5" t="s">
        <v>1076</v>
      </c>
      <c r="C507" s="5" t="s">
        <v>1335</v>
      </c>
      <c r="D507" s="5" t="s">
        <v>2279</v>
      </c>
    </row>
    <row r="508" spans="1:4" x14ac:dyDescent="0.2">
      <c r="A508" s="5" t="str">
        <f t="shared" ca="1" si="9"/>
        <v>Расчеты с бюджетом</v>
      </c>
      <c r="B508" s="5" t="s">
        <v>1133</v>
      </c>
      <c r="C508" s="5" t="s">
        <v>1336</v>
      </c>
      <c r="D508" s="5" t="s">
        <v>2280</v>
      </c>
    </row>
    <row r="509" spans="1:4" x14ac:dyDescent="0.2">
      <c r="A509" s="5" t="str">
        <f t="shared" ca="1" si="9"/>
        <v>Расчеты с персоналом</v>
      </c>
      <c r="B509" s="5" t="s">
        <v>1134</v>
      </c>
      <c r="C509" s="5" t="s">
        <v>1337</v>
      </c>
      <c r="D509" s="5" t="s">
        <v>2281</v>
      </c>
    </row>
    <row r="510" spans="1:4" x14ac:dyDescent="0.2">
      <c r="A510" s="5" t="str">
        <f t="shared" ca="1" si="9"/>
        <v>Полученные авансы покупателей</v>
      </c>
      <c r="B510" s="5" t="s">
        <v>1135</v>
      </c>
      <c r="C510" s="5" t="s">
        <v>1338</v>
      </c>
      <c r="D510" s="5" t="s">
        <v>2282</v>
      </c>
    </row>
    <row r="511" spans="1:4" x14ac:dyDescent="0.2">
      <c r="A511" s="5" t="str">
        <f t="shared" ca="1" si="9"/>
        <v>Краткосрочные кредиты</v>
      </c>
      <c r="B511" s="5" t="s">
        <v>531</v>
      </c>
      <c r="C511" s="5" t="s">
        <v>1339</v>
      </c>
      <c r="D511" s="5" t="s">
        <v>2283</v>
      </c>
    </row>
    <row r="512" spans="1:4" x14ac:dyDescent="0.2">
      <c r="A512" s="5" t="str">
        <f t="shared" ca="1" si="9"/>
        <v>Прочие краткосрочные обязательства</v>
      </c>
      <c r="B512" s="5" t="s">
        <v>1136</v>
      </c>
      <c r="C512" s="5" t="s">
        <v>1340</v>
      </c>
      <c r="D512" s="5" t="s">
        <v>2284</v>
      </c>
    </row>
    <row r="513" spans="1:4" x14ac:dyDescent="0.2">
      <c r="A513" s="5" t="str">
        <f t="shared" ca="1" si="9"/>
        <v>Суммарные краткосрочные обязательства</v>
      </c>
      <c r="B513" s="5" t="s">
        <v>621</v>
      </c>
      <c r="C513" s="5" t="s">
        <v>1341</v>
      </c>
      <c r="D513" s="5" t="s">
        <v>2285</v>
      </c>
    </row>
    <row r="514" spans="1:4" x14ac:dyDescent="0.2">
      <c r="A514" s="5" t="str">
        <f t="shared" ref="A514:A577" ca="1" si="10">OFFSET(A514,0,Prj_Language)</f>
        <v>Долгосрочные кредиты</v>
      </c>
      <c r="B514" s="5" t="s">
        <v>530</v>
      </c>
      <c r="C514" s="5" t="s">
        <v>1342</v>
      </c>
      <c r="D514" s="5" t="s">
        <v>2286</v>
      </c>
    </row>
    <row r="515" spans="1:4" x14ac:dyDescent="0.2">
      <c r="A515" s="5" t="str">
        <f t="shared" ca="1" si="10"/>
        <v>Прочие долгосрочные обязательства</v>
      </c>
      <c r="B515" s="5" t="s">
        <v>1137</v>
      </c>
      <c r="C515" s="5" t="s">
        <v>1343</v>
      </c>
      <c r="D515" s="5" t="s">
        <v>2287</v>
      </c>
    </row>
    <row r="516" spans="1:4" x14ac:dyDescent="0.2">
      <c r="A516" s="5" t="str">
        <f t="shared" ca="1" si="10"/>
        <v>Суммарные долгосрочные обязательства</v>
      </c>
      <c r="B516" s="5" t="s">
        <v>622</v>
      </c>
      <c r="C516" s="5" t="s">
        <v>1344</v>
      </c>
      <c r="D516" s="5" t="s">
        <v>2288</v>
      </c>
    </row>
    <row r="517" spans="1:4" x14ac:dyDescent="0.2">
      <c r="A517" s="5" t="str">
        <f t="shared" ca="1" si="10"/>
        <v>Акционерный капитал</v>
      </c>
      <c r="B517" s="5" t="s">
        <v>1138</v>
      </c>
      <c r="C517" s="5" t="s">
        <v>1345</v>
      </c>
      <c r="D517" s="5" t="s">
        <v>2289</v>
      </c>
    </row>
    <row r="518" spans="1:4" x14ac:dyDescent="0.2">
      <c r="A518" s="5" t="str">
        <f t="shared" ca="1" si="10"/>
        <v>Нераспределенная прибыль</v>
      </c>
      <c r="B518" s="5" t="s">
        <v>1139</v>
      </c>
      <c r="C518" s="5" t="s">
        <v>1346</v>
      </c>
      <c r="D518" s="5" t="s">
        <v>2290</v>
      </c>
    </row>
    <row r="519" spans="1:4" x14ac:dyDescent="0.2">
      <c r="A519" s="5" t="str">
        <f t="shared" ca="1" si="10"/>
        <v>Прочий собственный капитал</v>
      </c>
      <c r="B519" s="5" t="s">
        <v>1140</v>
      </c>
      <c r="C519" s="5" t="s">
        <v>1347</v>
      </c>
      <c r="D519" s="5" t="s">
        <v>2291</v>
      </c>
    </row>
    <row r="520" spans="1:4" x14ac:dyDescent="0.2">
      <c r="A520" s="5" t="str">
        <f t="shared" ca="1" si="10"/>
        <v>Суммарный собственный капитал</v>
      </c>
      <c r="B520" s="5" t="s">
        <v>623</v>
      </c>
      <c r="C520" s="5" t="s">
        <v>1348</v>
      </c>
      <c r="D520" s="5" t="s">
        <v>2292</v>
      </c>
    </row>
    <row r="521" spans="1:4" x14ac:dyDescent="0.2">
      <c r="A521" s="5" t="str">
        <f t="shared" ca="1" si="10"/>
        <v>ИТОГО ПАССИВОВ</v>
      </c>
      <c r="B521" s="5" t="s">
        <v>624</v>
      </c>
      <c r="C521" s="5" t="s">
        <v>1349</v>
      </c>
      <c r="D521" s="5" t="s">
        <v>2293</v>
      </c>
    </row>
    <row r="522" spans="1:4" x14ac:dyDescent="0.2">
      <c r="A522" s="5" t="str">
        <f t="shared" ca="1" si="10"/>
        <v>Контроль сходимости баланса</v>
      </c>
      <c r="B522" s="5" t="s">
        <v>818</v>
      </c>
      <c r="C522" s="5" t="s">
        <v>1350</v>
      </c>
      <c r="D522" s="5" t="s">
        <v>2294</v>
      </c>
    </row>
    <row r="523" spans="1:4" x14ac:dyDescent="0.2">
      <c r="A523" s="5" t="str">
        <f t="shared" ca="1" si="10"/>
        <v>Стоимость чистых активов стартового баланса</v>
      </c>
      <c r="B523" s="5" t="s">
        <v>956</v>
      </c>
      <c r="C523" s="5" t="s">
        <v>1351</v>
      </c>
      <c r="D523" s="5" t="s">
        <v>2295</v>
      </c>
    </row>
    <row r="524" spans="1:4" x14ac:dyDescent="0.2">
      <c r="A524" s="5" t="str">
        <f t="shared" ca="1" si="10"/>
        <v>задолженность учредителей по взносам в капитал</v>
      </c>
      <c r="B524" s="5" t="s">
        <v>3079</v>
      </c>
      <c r="C524" s="5" t="s">
        <v>1352</v>
      </c>
      <c r="D524" s="5" t="s">
        <v>2296</v>
      </c>
    </row>
    <row r="525" spans="1:4" x14ac:dyDescent="0.2">
      <c r="A525" s="5" t="str">
        <f t="shared" ca="1" si="10"/>
        <v>Рыночная стоимость (для анализа эффективности)</v>
      </c>
      <c r="B525" s="5" t="s">
        <v>957</v>
      </c>
      <c r="C525" s="5" t="s">
        <v>1353</v>
      </c>
      <c r="D525" s="5" t="s">
        <v>2297</v>
      </c>
    </row>
    <row r="526" spans="1:4" x14ac:dyDescent="0.2">
      <c r="A526" s="139" t="str">
        <f t="shared" ca="1" si="10"/>
        <v>СУЩЕСТВУЮЩИЕ ОСНОВНЫЕ СРЕДСТВА</v>
      </c>
      <c r="B526" s="5" t="s">
        <v>1050</v>
      </c>
      <c r="C526" s="5" t="s">
        <v>1354</v>
      </c>
      <c r="D526" s="5" t="s">
        <v>2298</v>
      </c>
    </row>
    <row r="527" spans="1:4" x14ac:dyDescent="0.2">
      <c r="A527" s="5" t="str">
        <f t="shared" ca="1" si="10"/>
        <v>Незавершенные капвложения на начало периода</v>
      </c>
      <c r="B527" s="5" t="s">
        <v>829</v>
      </c>
      <c r="C527" s="5" t="s">
        <v>1355</v>
      </c>
      <c r="D527" s="5" t="s">
        <v>2299</v>
      </c>
    </row>
    <row r="528" spans="1:4" x14ac:dyDescent="0.2">
      <c r="A528" s="5" t="str">
        <f t="shared" ca="1" si="10"/>
        <v>График постановки на баланс:</v>
      </c>
      <c r="B528" s="5" t="s">
        <v>821</v>
      </c>
      <c r="C528" s="5" t="s">
        <v>1356</v>
      </c>
      <c r="D528" s="5" t="s">
        <v>2300</v>
      </c>
    </row>
    <row r="529" spans="1:4" x14ac:dyDescent="0.2">
      <c r="A529" s="5" t="str">
        <f t="shared" ca="1" si="10"/>
        <v>Здания и сооружения</v>
      </c>
      <c r="B529" s="5" t="s">
        <v>239</v>
      </c>
      <c r="C529" s="5" t="s">
        <v>1326</v>
      </c>
      <c r="D529" s="5" t="s">
        <v>2270</v>
      </c>
    </row>
    <row r="530" spans="1:4" x14ac:dyDescent="0.2">
      <c r="A530" s="5" t="str">
        <f t="shared" ca="1" si="10"/>
        <v>Оборудование и прочие активы</v>
      </c>
      <c r="B530" s="5" t="s">
        <v>822</v>
      </c>
      <c r="C530" s="5" t="s">
        <v>1327</v>
      </c>
      <c r="D530" s="5" t="s">
        <v>2301</v>
      </c>
    </row>
    <row r="531" spans="1:4" x14ac:dyDescent="0.2">
      <c r="A531" s="5" t="str">
        <f t="shared" ca="1" si="10"/>
        <v>Нематериальные активы</v>
      </c>
      <c r="B531" s="5" t="s">
        <v>241</v>
      </c>
      <c r="C531" s="5" t="s">
        <v>1328</v>
      </c>
      <c r="D531" s="5" t="s">
        <v>2302</v>
      </c>
    </row>
    <row r="532" spans="1:4" x14ac:dyDescent="0.2">
      <c r="A532" s="5" t="str">
        <f t="shared" ca="1" si="10"/>
        <v>Незавершенные капвложения на конец периода</v>
      </c>
      <c r="B532" s="5" t="s">
        <v>830</v>
      </c>
      <c r="C532" s="5" t="s">
        <v>1357</v>
      </c>
      <c r="D532" s="5" t="s">
        <v>2303</v>
      </c>
    </row>
    <row r="533" spans="1:4" x14ac:dyDescent="0.2">
      <c r="A533" s="5" t="str">
        <f t="shared" ca="1" si="10"/>
        <v>Земельные участки</v>
      </c>
      <c r="B533" s="5" t="s">
        <v>820</v>
      </c>
      <c r="C533" s="5" t="s">
        <v>1325</v>
      </c>
      <c r="D533" s="5" t="s">
        <v>2158</v>
      </c>
    </row>
    <row r="534" spans="1:4" x14ac:dyDescent="0.2">
      <c r="A534" s="5" t="str">
        <f t="shared" ca="1" si="10"/>
        <v>балансовая стоимость</v>
      </c>
      <c r="B534" s="5" t="s">
        <v>291</v>
      </c>
      <c r="C534" s="5" t="s">
        <v>1358</v>
      </c>
      <c r="D534" s="5" t="s">
        <v>2304</v>
      </c>
    </row>
    <row r="535" spans="1:4" x14ac:dyDescent="0.2">
      <c r="A535" s="5" t="str">
        <f t="shared" ca="1" si="10"/>
        <v>Здания и сооружения</v>
      </c>
      <c r="B535" s="5" t="s">
        <v>239</v>
      </c>
      <c r="C535" s="5" t="s">
        <v>1326</v>
      </c>
      <c r="D535" s="5" t="s">
        <v>2270</v>
      </c>
    </row>
    <row r="536" spans="1:4" x14ac:dyDescent="0.2">
      <c r="A536" s="5" t="str">
        <f t="shared" ca="1" si="10"/>
        <v>первоначальная стоимость</v>
      </c>
      <c r="B536" s="5" t="s">
        <v>824</v>
      </c>
      <c r="C536" s="5" t="s">
        <v>1359</v>
      </c>
      <c r="D536" s="5" t="s">
        <v>2305</v>
      </c>
    </row>
    <row r="537" spans="1:4" x14ac:dyDescent="0.2">
      <c r="A537" s="5" t="str">
        <f t="shared" ca="1" si="10"/>
        <v>срок амортизации</v>
      </c>
      <c r="B537" s="5" t="s">
        <v>825</v>
      </c>
      <c r="C537" s="5" t="s">
        <v>1360</v>
      </c>
      <c r="D537" s="5" t="s">
        <v>2306</v>
      </c>
    </row>
    <row r="538" spans="1:4" x14ac:dyDescent="0.2">
      <c r="A538" s="5" t="str">
        <f t="shared" ca="1" si="10"/>
        <v>амортизация</v>
      </c>
      <c r="B538" s="5" t="s">
        <v>826</v>
      </c>
      <c r="C538" s="5" t="s">
        <v>1002</v>
      </c>
      <c r="D538" s="5" t="s">
        <v>2307</v>
      </c>
    </row>
    <row r="539" spans="1:4" x14ac:dyDescent="0.2">
      <c r="A539" s="5" t="str">
        <f t="shared" ca="1" si="10"/>
        <v>накопленная амортизация</v>
      </c>
      <c r="B539" s="5" t="s">
        <v>827</v>
      </c>
      <c r="C539" s="5" t="s">
        <v>1361</v>
      </c>
      <c r="D539" s="5" t="s">
        <v>2308</v>
      </c>
    </row>
    <row r="540" spans="1:4" x14ac:dyDescent="0.2">
      <c r="A540" s="5" t="str">
        <f t="shared" ca="1" si="10"/>
        <v>остаточная балансовая стоимость</v>
      </c>
      <c r="B540" s="5" t="s">
        <v>828</v>
      </c>
      <c r="C540" s="5" t="s">
        <v>1362</v>
      </c>
      <c r="D540" s="5" t="s">
        <v>2309</v>
      </c>
    </row>
    <row r="541" spans="1:4" x14ac:dyDescent="0.2">
      <c r="A541" s="5" t="str">
        <f t="shared" ca="1" si="10"/>
        <v>Оборудование и прочие активы</v>
      </c>
      <c r="B541" s="5" t="s">
        <v>822</v>
      </c>
      <c r="C541" s="5" t="s">
        <v>1327</v>
      </c>
      <c r="D541" s="5" t="s">
        <v>2301</v>
      </c>
    </row>
    <row r="542" spans="1:4" x14ac:dyDescent="0.2">
      <c r="A542" s="5" t="str">
        <f t="shared" ca="1" si="10"/>
        <v>первоначальная стоимость</v>
      </c>
      <c r="B542" s="5" t="s">
        <v>824</v>
      </c>
      <c r="C542" s="5" t="s">
        <v>1359</v>
      </c>
      <c r="D542" s="5" t="s">
        <v>2305</v>
      </c>
    </row>
    <row r="543" spans="1:4" x14ac:dyDescent="0.2">
      <c r="A543" s="5" t="str">
        <f t="shared" ca="1" si="10"/>
        <v>срок амортизации</v>
      </c>
      <c r="B543" s="5" t="s">
        <v>825</v>
      </c>
      <c r="C543" s="5" t="s">
        <v>1360</v>
      </c>
      <c r="D543" s="5" t="s">
        <v>2310</v>
      </c>
    </row>
    <row r="544" spans="1:4" x14ac:dyDescent="0.2">
      <c r="A544" s="5" t="str">
        <f t="shared" ca="1" si="10"/>
        <v>амортизация</v>
      </c>
      <c r="B544" s="5" t="s">
        <v>826</v>
      </c>
      <c r="C544" s="5" t="s">
        <v>1002</v>
      </c>
      <c r="D544" s="5" t="s">
        <v>2307</v>
      </c>
    </row>
    <row r="545" spans="1:4" x14ac:dyDescent="0.2">
      <c r="A545" s="5" t="str">
        <f t="shared" ca="1" si="10"/>
        <v>накопленная амортизация</v>
      </c>
      <c r="B545" s="5" t="s">
        <v>827</v>
      </c>
      <c r="C545" s="5" t="s">
        <v>1361</v>
      </c>
      <c r="D545" s="5" t="s">
        <v>2308</v>
      </c>
    </row>
    <row r="546" spans="1:4" x14ac:dyDescent="0.2">
      <c r="A546" s="5" t="str">
        <f t="shared" ca="1" si="10"/>
        <v>остаточная балансовая стоимость</v>
      </c>
      <c r="B546" s="5" t="s">
        <v>828</v>
      </c>
      <c r="C546" s="5" t="s">
        <v>1362</v>
      </c>
      <c r="D546" s="5" t="s">
        <v>2311</v>
      </c>
    </row>
    <row r="547" spans="1:4" x14ac:dyDescent="0.2">
      <c r="A547" s="5" t="str">
        <f t="shared" ca="1" si="10"/>
        <v>Нематериальные активы</v>
      </c>
      <c r="B547" s="5" t="s">
        <v>241</v>
      </c>
      <c r="C547" s="5" t="s">
        <v>1328</v>
      </c>
      <c r="D547" s="5" t="s">
        <v>2302</v>
      </c>
    </row>
    <row r="548" spans="1:4" x14ac:dyDescent="0.2">
      <c r="A548" s="5" t="str">
        <f t="shared" ca="1" si="10"/>
        <v>первоначальная стоимость</v>
      </c>
      <c r="B548" s="5" t="s">
        <v>824</v>
      </c>
      <c r="C548" s="5" t="s">
        <v>1359</v>
      </c>
      <c r="D548" s="5" t="s">
        <v>2305</v>
      </c>
    </row>
    <row r="549" spans="1:4" x14ac:dyDescent="0.2">
      <c r="A549" s="5" t="str">
        <f t="shared" ca="1" si="10"/>
        <v>срок амортизации</v>
      </c>
      <c r="B549" s="5" t="s">
        <v>825</v>
      </c>
      <c r="C549" s="5" t="s">
        <v>1360</v>
      </c>
      <c r="D549" s="5" t="s">
        <v>2312</v>
      </c>
    </row>
    <row r="550" spans="1:4" x14ac:dyDescent="0.2">
      <c r="A550" s="5" t="str">
        <f t="shared" ca="1" si="10"/>
        <v>амортизация</v>
      </c>
      <c r="B550" s="5" t="s">
        <v>826</v>
      </c>
      <c r="C550" s="5" t="s">
        <v>1002</v>
      </c>
      <c r="D550" s="5" t="s">
        <v>2307</v>
      </c>
    </row>
    <row r="551" spans="1:4" x14ac:dyDescent="0.2">
      <c r="A551" s="5" t="str">
        <f t="shared" ca="1" si="10"/>
        <v>накопленная амортизация</v>
      </c>
      <c r="B551" s="5" t="s">
        <v>827</v>
      </c>
      <c r="C551" s="5" t="s">
        <v>1361</v>
      </c>
      <c r="D551" s="5" t="s">
        <v>2308</v>
      </c>
    </row>
    <row r="552" spans="1:4" x14ac:dyDescent="0.2">
      <c r="A552" s="5" t="str">
        <f t="shared" ca="1" si="10"/>
        <v>остаточная балансовая стоимость</v>
      </c>
      <c r="B552" s="5" t="s">
        <v>828</v>
      </c>
      <c r="C552" s="5" t="s">
        <v>1362</v>
      </c>
      <c r="D552" s="5" t="s">
        <v>2309</v>
      </c>
    </row>
    <row r="553" spans="1:4" x14ac:dyDescent="0.2">
      <c r="A553" s="139" t="str">
        <f t="shared" ca="1" si="10"/>
        <v>СУЩЕСТВУЮЩИЕ ФИНАНСОВЫЕ ВЛОЖЕНИЯ</v>
      </c>
      <c r="B553" s="5" t="s">
        <v>1071</v>
      </c>
      <c r="C553" s="5" t="s">
        <v>1363</v>
      </c>
      <c r="D553" s="5" t="s">
        <v>2313</v>
      </c>
    </row>
    <row r="554" spans="1:4" x14ac:dyDescent="0.2">
      <c r="A554" s="5" t="str">
        <f t="shared" ca="1" si="10"/>
        <v>Долгосрочные финансовые вложения</v>
      </c>
      <c r="B554" s="5" t="s">
        <v>823</v>
      </c>
      <c r="C554" s="5" t="s">
        <v>1329</v>
      </c>
      <c r="D554" s="5" t="s">
        <v>2273</v>
      </c>
    </row>
    <row r="555" spans="1:4" x14ac:dyDescent="0.2">
      <c r="A555" s="5" t="str">
        <f t="shared" ca="1" si="10"/>
        <v>балансовая стоимость</v>
      </c>
      <c r="B555" s="5" t="s">
        <v>291</v>
      </c>
      <c r="C555" s="5" t="s">
        <v>1362</v>
      </c>
      <c r="D555" s="5" t="s">
        <v>2304</v>
      </c>
    </row>
    <row r="556" spans="1:4" x14ac:dyDescent="0.2">
      <c r="A556" s="5" t="str">
        <f t="shared" ca="1" si="10"/>
        <v>возврат финансовых вложений</v>
      </c>
      <c r="B556" s="5" t="s">
        <v>1052</v>
      </c>
      <c r="C556" s="5" t="s">
        <v>1364</v>
      </c>
      <c r="D556" s="5" t="s">
        <v>2314</v>
      </c>
    </row>
    <row r="557" spans="1:4" x14ac:dyDescent="0.2">
      <c r="A557" s="5" t="str">
        <f t="shared" ca="1" si="10"/>
        <v>Краткосрочные финансовые вложения</v>
      </c>
      <c r="B557" s="5" t="s">
        <v>1074</v>
      </c>
      <c r="C557" s="5" t="s">
        <v>1322</v>
      </c>
      <c r="D557" s="5" t="s">
        <v>2267</v>
      </c>
    </row>
    <row r="558" spans="1:4" x14ac:dyDescent="0.2">
      <c r="A558" s="5" t="str">
        <f t="shared" ca="1" si="10"/>
        <v>балансовая стоимость</v>
      </c>
      <c r="B558" s="5" t="s">
        <v>291</v>
      </c>
      <c r="C558" s="5" t="s">
        <v>1362</v>
      </c>
      <c r="D558" s="5" t="s">
        <v>2304</v>
      </c>
    </row>
    <row r="559" spans="1:4" x14ac:dyDescent="0.2">
      <c r="A559" s="5" t="str">
        <f t="shared" ca="1" si="10"/>
        <v>возврат финансовых вложений</v>
      </c>
      <c r="B559" s="5" t="s">
        <v>1052</v>
      </c>
      <c r="C559" s="5" t="s">
        <v>1364</v>
      </c>
      <c r="D559" s="5" t="s">
        <v>2314</v>
      </c>
    </row>
    <row r="560" spans="1:4" x14ac:dyDescent="0.2">
      <c r="A560" s="139" t="str">
        <f t="shared" ca="1" si="10"/>
        <v>СУЩЕСТВУЮЩИЕ КРЕДИТЫ</v>
      </c>
      <c r="B560" s="5" t="s">
        <v>1051</v>
      </c>
      <c r="C560" s="5" t="s">
        <v>1365</v>
      </c>
      <c r="D560" s="5" t="s">
        <v>2315</v>
      </c>
    </row>
    <row r="561" spans="1:4" x14ac:dyDescent="0.2">
      <c r="A561" s="5" t="str">
        <f t="shared" ca="1" si="10"/>
        <v>Шаблон долгосрочного кредита</v>
      </c>
      <c r="B561" s="5" t="s">
        <v>545</v>
      </c>
      <c r="C561" s="5" t="s">
        <v>1366</v>
      </c>
      <c r="D561" s="5" t="s">
        <v>2316</v>
      </c>
    </row>
    <row r="562" spans="1:4" x14ac:dyDescent="0.2">
      <c r="A562" s="5" t="str">
        <f t="shared" ca="1" si="10"/>
        <v>задолженность по кредиту на начало планирования</v>
      </c>
      <c r="B562" s="5" t="s">
        <v>1053</v>
      </c>
      <c r="C562" s="5" t="s">
        <v>1367</v>
      </c>
      <c r="D562" s="5" t="s">
        <v>2317</v>
      </c>
    </row>
    <row r="563" spans="1:4" x14ac:dyDescent="0.2">
      <c r="A563" s="5" t="str">
        <f t="shared" ca="1" si="10"/>
        <v>ставка процентов по кредиту</v>
      </c>
      <c r="B563" s="5" t="s">
        <v>532</v>
      </c>
      <c r="C563" s="5" t="s">
        <v>1368</v>
      </c>
      <c r="D563" s="5" t="s">
        <v>2318</v>
      </c>
    </row>
    <row r="564" spans="1:4" x14ac:dyDescent="0.2">
      <c r="A564" s="5" t="str">
        <f t="shared" ca="1" si="10"/>
        <v>погашение кредита</v>
      </c>
      <c r="B564" s="5" t="s">
        <v>536</v>
      </c>
      <c r="C564" s="5" t="s">
        <v>1369</v>
      </c>
      <c r="D564" s="5" t="s">
        <v>2319</v>
      </c>
    </row>
    <row r="565" spans="1:4" x14ac:dyDescent="0.2">
      <c r="A565" s="5" t="str">
        <f t="shared" ca="1" si="10"/>
        <v>задолженность по кредиту</v>
      </c>
      <c r="B565" s="5" t="s">
        <v>539</v>
      </c>
      <c r="C565" s="5" t="s">
        <v>1370</v>
      </c>
      <c r="D565" s="5" t="s">
        <v>2320</v>
      </c>
    </row>
    <row r="566" spans="1:4" x14ac:dyDescent="0.2">
      <c r="A566" s="5" t="str">
        <f t="shared" ca="1" si="10"/>
        <v>начисленные проценты</v>
      </c>
      <c r="B566" s="5" t="s">
        <v>537</v>
      </c>
      <c r="C566" s="5" t="s">
        <v>1371</v>
      </c>
      <c r="D566" s="5" t="s">
        <v>2321</v>
      </c>
    </row>
    <row r="567" spans="1:4" x14ac:dyDescent="0.2">
      <c r="A567" s="5" t="str">
        <f t="shared" ca="1" si="10"/>
        <v>выплаченные проценты</v>
      </c>
      <c r="B567" s="5" t="s">
        <v>538</v>
      </c>
      <c r="C567" s="5" t="s">
        <v>1372</v>
      </c>
      <c r="D567" s="5" t="s">
        <v>2322</v>
      </c>
    </row>
    <row r="568" spans="1:4" x14ac:dyDescent="0.2">
      <c r="A568" s="5" t="str">
        <f t="shared" ca="1" si="10"/>
        <v>Шаблон краткосрочного кредита</v>
      </c>
      <c r="B568" s="5" t="s">
        <v>546</v>
      </c>
      <c r="C568" s="5" t="s">
        <v>1373</v>
      </c>
      <c r="D568" s="5" t="s">
        <v>2323</v>
      </c>
    </row>
    <row r="569" spans="1:4" x14ac:dyDescent="0.2">
      <c r="A569" s="5" t="str">
        <f t="shared" ca="1" si="10"/>
        <v>задолженность по кредиту на начало планирования</v>
      </c>
      <c r="B569" s="5" t="s">
        <v>1053</v>
      </c>
      <c r="C569" s="5" t="s">
        <v>1367</v>
      </c>
      <c r="D569" s="5" t="s">
        <v>2317</v>
      </c>
    </row>
    <row r="570" spans="1:4" x14ac:dyDescent="0.2">
      <c r="A570" s="5" t="str">
        <f t="shared" ca="1" si="10"/>
        <v>ставка процентов по кредиту</v>
      </c>
      <c r="B570" s="5" t="s">
        <v>532</v>
      </c>
      <c r="C570" s="5" t="s">
        <v>1368</v>
      </c>
      <c r="D570" s="5" t="s">
        <v>2318</v>
      </c>
    </row>
    <row r="571" spans="1:4" x14ac:dyDescent="0.2">
      <c r="A571" s="5" t="str">
        <f t="shared" ca="1" si="10"/>
        <v>погашение кредита</v>
      </c>
      <c r="B571" s="5" t="s">
        <v>536</v>
      </c>
      <c r="C571" s="5" t="s">
        <v>1369</v>
      </c>
      <c r="D571" s="5" t="s">
        <v>2319</v>
      </c>
    </row>
    <row r="572" spans="1:4" x14ac:dyDescent="0.2">
      <c r="A572" s="5" t="str">
        <f t="shared" ca="1" si="10"/>
        <v>задолженность по кредиту</v>
      </c>
      <c r="B572" s="5" t="s">
        <v>539</v>
      </c>
      <c r="C572" s="5" t="s">
        <v>1370</v>
      </c>
      <c r="D572" s="5" t="s">
        <v>2320</v>
      </c>
    </row>
    <row r="573" spans="1:4" x14ac:dyDescent="0.2">
      <c r="A573" s="5" t="str">
        <f t="shared" ca="1" si="10"/>
        <v>начисленные проценты</v>
      </c>
      <c r="B573" s="5" t="s">
        <v>537</v>
      </c>
      <c r="C573" s="5" t="s">
        <v>1371</v>
      </c>
      <c r="D573" s="5" t="s">
        <v>2324</v>
      </c>
    </row>
    <row r="574" spans="1:4" x14ac:dyDescent="0.2">
      <c r="A574" s="5" t="str">
        <f t="shared" ca="1" si="10"/>
        <v>выплаченные проценты</v>
      </c>
      <c r="B574" s="5" t="s">
        <v>538</v>
      </c>
      <c r="C574" s="5" t="s">
        <v>1372</v>
      </c>
      <c r="D574" s="5" t="s">
        <v>2322</v>
      </c>
    </row>
    <row r="575" spans="1:4" x14ac:dyDescent="0.2">
      <c r="A575" s="5" t="str">
        <f t="shared" ca="1" si="10"/>
        <v>Долгосрочные кредиты</v>
      </c>
      <c r="B575" s="5" t="s">
        <v>530</v>
      </c>
      <c r="C575" s="5" t="s">
        <v>1342</v>
      </c>
      <c r="D575" s="5" t="s">
        <v>2286</v>
      </c>
    </row>
    <row r="576" spans="1:4" x14ac:dyDescent="0.2">
      <c r="A576" s="5" t="str">
        <f t="shared" ca="1" si="10"/>
        <v>Краткосрочные кредиты</v>
      </c>
      <c r="B576" s="5" t="s">
        <v>531</v>
      </c>
      <c r="C576" s="5" t="s">
        <v>1339</v>
      </c>
      <c r="D576" s="5" t="s">
        <v>2283</v>
      </c>
    </row>
    <row r="577" spans="1:4" x14ac:dyDescent="0.2">
      <c r="A577" s="5" t="str">
        <f t="shared" ca="1" si="10"/>
        <v>Итого: Задолженность на конец периода</v>
      </c>
      <c r="B577" s="5" t="s">
        <v>924</v>
      </c>
      <c r="C577" s="5" t="s">
        <v>1374</v>
      </c>
      <c r="D577" s="5" t="s">
        <v>2325</v>
      </c>
    </row>
    <row r="578" spans="1:4" x14ac:dyDescent="0.2">
      <c r="A578" s="5" t="str">
        <f t="shared" ref="A578:A643" ca="1" si="11">OFFSET(A578,0,Prj_Language)</f>
        <v>Выплата основного долга</v>
      </c>
      <c r="B578" s="5" t="s">
        <v>915</v>
      </c>
      <c r="C578" s="5" t="s">
        <v>1375</v>
      </c>
      <c r="D578" s="5" t="s">
        <v>2326</v>
      </c>
    </row>
    <row r="579" spans="1:4" x14ac:dyDescent="0.2">
      <c r="A579" s="5" t="str">
        <f t="shared" ca="1" si="11"/>
        <v>Проценты начисленные</v>
      </c>
      <c r="B579" s="5" t="s">
        <v>916</v>
      </c>
      <c r="C579" s="5" t="s">
        <v>1376</v>
      </c>
      <c r="D579" s="5" t="s">
        <v>2324</v>
      </c>
    </row>
    <row r="580" spans="1:4" x14ac:dyDescent="0.2">
      <c r="A580" s="5" t="str">
        <f t="shared" ca="1" si="11"/>
        <v>Проценты уплаченные</v>
      </c>
      <c r="B580" s="5" t="s">
        <v>917</v>
      </c>
      <c r="C580" s="5" t="s">
        <v>1377</v>
      </c>
      <c r="D580" s="5" t="s">
        <v>2322</v>
      </c>
    </row>
    <row r="581" spans="1:4" x14ac:dyDescent="0.2">
      <c r="A581" s="5" t="str">
        <f t="shared" ca="1" si="11"/>
        <v>Долгосрочные кредиты на начало периода</v>
      </c>
      <c r="B581" s="5" t="s">
        <v>935</v>
      </c>
      <c r="C581" s="5" t="s">
        <v>1378</v>
      </c>
      <c r="D581" s="5" t="s">
        <v>2327</v>
      </c>
    </row>
    <row r="582" spans="1:4" x14ac:dyDescent="0.2">
      <c r="A582" s="5" t="str">
        <f t="shared" ca="1" si="11"/>
        <v>Краткосрочные кредиты на начало периода</v>
      </c>
      <c r="B582" s="5" t="s">
        <v>936</v>
      </c>
      <c r="C582" s="5" t="s">
        <v>1379</v>
      </c>
      <c r="D582" s="5" t="s">
        <v>2328</v>
      </c>
    </row>
    <row r="583" spans="1:4" x14ac:dyDescent="0.2">
      <c r="A583" s="5" t="str">
        <f t="shared" ca="1" si="11"/>
        <v>Долгосрочные кредиты на конец периода</v>
      </c>
      <c r="B583" s="5" t="s">
        <v>918</v>
      </c>
      <c r="C583" s="5" t="s">
        <v>1380</v>
      </c>
      <c r="D583" s="5" t="s">
        <v>2329</v>
      </c>
    </row>
    <row r="584" spans="1:4" x14ac:dyDescent="0.2">
      <c r="A584" s="5" t="str">
        <f t="shared" ca="1" si="11"/>
        <v>Краткосрочные кредиты на конец периода</v>
      </c>
      <c r="B584" s="5" t="s">
        <v>919</v>
      </c>
      <c r="C584" s="5" t="s">
        <v>1381</v>
      </c>
      <c r="D584" s="5" t="s">
        <v>2330</v>
      </c>
    </row>
    <row r="585" spans="1:4" x14ac:dyDescent="0.2">
      <c r="A585" s="5" t="str">
        <f t="shared" ca="1" si="11"/>
        <v>Курсовые разницы</v>
      </c>
      <c r="B585" s="5" t="s">
        <v>1055</v>
      </c>
      <c r="C585" s="5" t="s">
        <v>1382</v>
      </c>
      <c r="D585" s="5" t="s">
        <v>2331</v>
      </c>
    </row>
    <row r="586" spans="1:4" x14ac:dyDescent="0.2">
      <c r="A586" s="5" t="str">
        <f t="shared" ca="1" si="11"/>
        <v>Прочие долгосрочные кредиты</v>
      </c>
      <c r="B586" s="5" t="s">
        <v>933</v>
      </c>
      <c r="C586" s="5" t="s">
        <v>1383</v>
      </c>
      <c r="D586" s="5" t="s">
        <v>2332</v>
      </c>
    </row>
    <row r="587" spans="1:4" x14ac:dyDescent="0.2">
      <c r="A587" s="5" t="str">
        <f t="shared" ca="1" si="11"/>
        <v>Прочие краткосрочные кредиты</v>
      </c>
      <c r="B587" s="5" t="s">
        <v>934</v>
      </c>
      <c r="C587" s="5" t="s">
        <v>1384</v>
      </c>
      <c r="D587" s="5" t="s">
        <v>2333</v>
      </c>
    </row>
    <row r="588" spans="1:4" x14ac:dyDescent="0.2">
      <c r="A588" s="5" t="str">
        <f t="shared" ca="1" si="11"/>
        <v>Данные</v>
      </c>
      <c r="B588" s="5" t="s">
        <v>1141</v>
      </c>
      <c r="C588" s="5" t="s">
        <v>113</v>
      </c>
      <c r="D588" s="5" t="s">
        <v>2334</v>
      </c>
    </row>
    <row r="589" spans="1:4" x14ac:dyDescent="0.2">
      <c r="A589" s="139" t="str">
        <f t="shared" ca="1" si="11"/>
        <v>ПРОДАЖИ</v>
      </c>
      <c r="B589" s="5" t="s">
        <v>471</v>
      </c>
      <c r="C589" s="5" t="s">
        <v>1385</v>
      </c>
      <c r="D589" s="5" t="s">
        <v>2205</v>
      </c>
    </row>
    <row r="590" spans="1:4" x14ac:dyDescent="0.2">
      <c r="A590" s="5" t="str">
        <f t="shared" ca="1" si="11"/>
        <v>Шаблон продажи без единиц</v>
      </c>
      <c r="B590" s="5" t="s">
        <v>734</v>
      </c>
      <c r="C590" s="5" t="s">
        <v>1509</v>
      </c>
      <c r="D590" s="5" t="s">
        <v>2335</v>
      </c>
    </row>
    <row r="591" spans="1:4" x14ac:dyDescent="0.2">
      <c r="A591" s="5" t="str">
        <f t="shared" ca="1" si="11"/>
        <v>коэффициент продаж периода</v>
      </c>
      <c r="B591" s="5" t="s">
        <v>2821</v>
      </c>
      <c r="C591" s="5" t="s">
        <v>2822</v>
      </c>
      <c r="D591" s="5" t="s">
        <v>2336</v>
      </c>
    </row>
    <row r="592" spans="1:4" x14ac:dyDescent="0.2">
      <c r="A592" s="5" t="str">
        <f t="shared" ca="1" si="11"/>
        <v>объем продаж за период, без учета инфляции</v>
      </c>
      <c r="B592" s="5" t="s">
        <v>881</v>
      </c>
      <c r="C592" s="5" t="s">
        <v>1511</v>
      </c>
      <c r="D592" s="5" t="s">
        <v>2337</v>
      </c>
    </row>
    <row r="593" spans="1:4" x14ac:dyDescent="0.2">
      <c r="A593" s="5" t="str">
        <f t="shared" ca="1" si="11"/>
        <v>выручка от реализации, без НДС</v>
      </c>
      <c r="B593" s="5" t="s">
        <v>500</v>
      </c>
      <c r="C593" s="5" t="s">
        <v>1512</v>
      </c>
      <c r="D593" s="5" t="s">
        <v>2338</v>
      </c>
    </row>
    <row r="594" spans="1:4" x14ac:dyDescent="0.2">
      <c r="A594" s="5" t="str">
        <f t="shared" ca="1" si="11"/>
        <v>выручка от реализации, с НДС</v>
      </c>
      <c r="B594" s="5" t="s">
        <v>1893</v>
      </c>
      <c r="C594" s="5" t="s">
        <v>2950</v>
      </c>
      <c r="D594" s="5" t="s">
        <v>2841</v>
      </c>
    </row>
    <row r="595" spans="1:4" x14ac:dyDescent="0.2">
      <c r="A595" s="5" t="str">
        <f t="shared" ca="1" si="11"/>
        <v>Выручка от реализации, с НДС</v>
      </c>
      <c r="B595" s="5" t="s">
        <v>1873</v>
      </c>
      <c r="C595" s="5" t="s">
        <v>2951</v>
      </c>
      <c r="D595" s="5" t="s">
        <v>2357</v>
      </c>
    </row>
    <row r="596" spans="1:4" x14ac:dyDescent="0.2">
      <c r="A596" s="5" t="str">
        <f t="shared" ca="1" si="11"/>
        <v>дебиторская задолженность</v>
      </c>
      <c r="B596" s="5" t="s">
        <v>501</v>
      </c>
      <c r="C596" s="5" t="s">
        <v>1513</v>
      </c>
      <c r="D596" s="5" t="s">
        <v>2261</v>
      </c>
    </row>
    <row r="597" spans="1:4" x14ac:dyDescent="0.2">
      <c r="A597" s="5" t="str">
        <f t="shared" ca="1" si="11"/>
        <v>средний период отсрочки платежа</v>
      </c>
      <c r="B597" s="5" t="s">
        <v>506</v>
      </c>
      <c r="C597" s="5" t="s">
        <v>1514</v>
      </c>
      <c r="D597" s="5" t="s">
        <v>2350</v>
      </c>
    </row>
    <row r="598" spans="1:4" x14ac:dyDescent="0.2">
      <c r="A598" s="5" t="str">
        <f t="shared" ca="1" si="11"/>
        <v xml:space="preserve">авансы полученные </v>
      </c>
      <c r="B598" s="5" t="s">
        <v>502</v>
      </c>
      <c r="C598" s="5" t="s">
        <v>1515</v>
      </c>
      <c r="D598" s="5" t="s">
        <v>2339</v>
      </c>
    </row>
    <row r="599" spans="1:4" x14ac:dyDescent="0.2">
      <c r="A599" s="5" t="str">
        <f t="shared" ca="1" si="11"/>
        <v>средний период предоплаты</v>
      </c>
      <c r="B599" s="5" t="s">
        <v>505</v>
      </c>
      <c r="C599" s="5" t="s">
        <v>1516</v>
      </c>
      <c r="D599" s="5" t="s">
        <v>2340</v>
      </c>
    </row>
    <row r="600" spans="1:4" x14ac:dyDescent="0.2">
      <c r="A600" s="5" t="str">
        <f t="shared" ca="1" si="11"/>
        <v>поступление денежных средств, с НДС</v>
      </c>
      <c r="B600" s="5" t="s">
        <v>1062</v>
      </c>
      <c r="C600" s="5" t="s">
        <v>1517</v>
      </c>
      <c r="D600" s="5" t="s">
        <v>2341</v>
      </c>
    </row>
    <row r="601" spans="1:4" x14ac:dyDescent="0.2">
      <c r="A601" s="5" t="str">
        <f t="shared" ca="1" si="11"/>
        <v>темп изменения цен</v>
      </c>
      <c r="B601" s="5" t="s">
        <v>479</v>
      </c>
      <c r="C601" s="5" t="s">
        <v>1518</v>
      </c>
      <c r="D601" s="5" t="s">
        <v>2342</v>
      </c>
    </row>
    <row r="602" spans="1:4" x14ac:dyDescent="0.2">
      <c r="A602" s="5" t="str">
        <f t="shared" ca="1" si="11"/>
        <v>ставка НДС</v>
      </c>
      <c r="B602" s="5" t="s">
        <v>300</v>
      </c>
      <c r="C602" s="5" t="s">
        <v>1519</v>
      </c>
      <c r="D602" s="5" t="s">
        <v>2343</v>
      </c>
    </row>
    <row r="603" spans="1:4" x14ac:dyDescent="0.2">
      <c r="A603" s="5" t="str">
        <f t="shared" ca="1" si="11"/>
        <v>ставка акцизов, в процентах</v>
      </c>
      <c r="B603" s="5" t="s">
        <v>897</v>
      </c>
      <c r="C603" s="5" t="s">
        <v>1520</v>
      </c>
      <c r="D603" s="5" t="s">
        <v>2351</v>
      </c>
    </row>
    <row r="604" spans="1:4" x14ac:dyDescent="0.2">
      <c r="A604" s="5" t="str">
        <f t="shared" ca="1" si="11"/>
        <v>коэффициент изменения цен к началу проекта</v>
      </c>
      <c r="B604" s="5" t="s">
        <v>880</v>
      </c>
      <c r="C604" s="5" t="s">
        <v>1521</v>
      </c>
      <c r="D604" s="5" t="s">
        <v>2344</v>
      </c>
    </row>
    <row r="605" spans="1:4" x14ac:dyDescent="0.2">
      <c r="A605" s="5" t="str">
        <f t="shared" ca="1" si="11"/>
        <v>акцизы начисленные</v>
      </c>
      <c r="B605" s="5" t="s">
        <v>504</v>
      </c>
      <c r="C605" s="5" t="s">
        <v>1522</v>
      </c>
      <c r="D605" s="5" t="s">
        <v>2345</v>
      </c>
    </row>
    <row r="606" spans="1:4" x14ac:dyDescent="0.2">
      <c r="A606" s="5" t="str">
        <f t="shared" ca="1" si="11"/>
        <v>НДС начисленный</v>
      </c>
      <c r="B606" s="5" t="s">
        <v>481</v>
      </c>
      <c r="C606" s="5" t="s">
        <v>1523</v>
      </c>
      <c r="D606" s="5" t="s">
        <v>2346</v>
      </c>
    </row>
    <row r="607" spans="1:4" x14ac:dyDescent="0.2">
      <c r="A607" s="5" t="str">
        <f t="shared" ca="1" si="11"/>
        <v>НДС полученный с авансов</v>
      </c>
      <c r="B607" s="5" t="s">
        <v>1063</v>
      </c>
      <c r="C607" s="5" t="s">
        <v>1524</v>
      </c>
      <c r="D607" s="5" t="s">
        <v>2354</v>
      </c>
    </row>
    <row r="608" spans="1:4" x14ac:dyDescent="0.2">
      <c r="A608" s="5" t="str">
        <f t="shared" ca="1" si="11"/>
        <v>Шаблон продажи с единицами</v>
      </c>
      <c r="B608" s="5" t="s">
        <v>733</v>
      </c>
      <c r="C608" s="5" t="s">
        <v>1525</v>
      </c>
      <c r="D608" s="5" t="s">
        <v>2347</v>
      </c>
    </row>
    <row r="609" spans="1:4" x14ac:dyDescent="0.2">
      <c r="A609" s="5" t="str">
        <f t="shared" ca="1" si="11"/>
        <v>коэффициент загрузки</v>
      </c>
      <c r="B609" s="5" t="s">
        <v>735</v>
      </c>
      <c r="C609" s="5" t="s">
        <v>1510</v>
      </c>
      <c r="D609" s="5" t="s">
        <v>2336</v>
      </c>
    </row>
    <row r="610" spans="1:4" x14ac:dyDescent="0.2">
      <c r="A610" s="5" t="str">
        <f t="shared" ca="1" si="11"/>
        <v>объем продаж за период</v>
      </c>
      <c r="B610" s="5" t="s">
        <v>499</v>
      </c>
      <c r="C610" s="5" t="s">
        <v>1526</v>
      </c>
      <c r="D610" s="5" t="s">
        <v>2348</v>
      </c>
    </row>
    <row r="611" spans="1:4" x14ac:dyDescent="0.2">
      <c r="A611" s="5" t="str">
        <f t="shared" ca="1" si="11"/>
        <v>цена за единицу (</v>
      </c>
      <c r="B611" s="5" t="s">
        <v>1775</v>
      </c>
      <c r="C611" s="5" t="s">
        <v>1778</v>
      </c>
      <c r="D611" s="5" t="s">
        <v>2349</v>
      </c>
    </row>
    <row r="612" spans="1:4" x14ac:dyDescent="0.2">
      <c r="A612" s="5" t="str">
        <f t="shared" ca="1" si="11"/>
        <v>выручка от реализации, без НДС</v>
      </c>
      <c r="B612" s="5" t="s">
        <v>500</v>
      </c>
      <c r="C612" s="5" t="s">
        <v>1512</v>
      </c>
      <c r="D612" s="5" t="s">
        <v>2338</v>
      </c>
    </row>
    <row r="613" spans="1:4" x14ac:dyDescent="0.2">
      <c r="A613" s="5" t="str">
        <f t="shared" ca="1" si="11"/>
        <v>дебиторская задолженность</v>
      </c>
      <c r="B613" s="5" t="s">
        <v>501</v>
      </c>
      <c r="C613" s="5" t="s">
        <v>1513</v>
      </c>
      <c r="D613" s="5" t="s">
        <v>2261</v>
      </c>
    </row>
    <row r="614" spans="1:4" x14ac:dyDescent="0.2">
      <c r="A614" s="5" t="str">
        <f t="shared" ca="1" si="11"/>
        <v>средний период отсрочки платежа</v>
      </c>
      <c r="B614" s="5" t="s">
        <v>506</v>
      </c>
      <c r="C614" s="5" t="s">
        <v>1514</v>
      </c>
      <c r="D614" s="5" t="s">
        <v>2350</v>
      </c>
    </row>
    <row r="615" spans="1:4" x14ac:dyDescent="0.2">
      <c r="A615" s="5" t="str">
        <f t="shared" ca="1" si="11"/>
        <v xml:space="preserve">авансы полученные </v>
      </c>
      <c r="B615" s="5" t="s">
        <v>502</v>
      </c>
      <c r="C615" s="5" t="s">
        <v>1515</v>
      </c>
      <c r="D615" s="5" t="s">
        <v>2339</v>
      </c>
    </row>
    <row r="616" spans="1:4" x14ac:dyDescent="0.2">
      <c r="A616" s="5" t="str">
        <f t="shared" ca="1" si="11"/>
        <v>средний период предоплаты</v>
      </c>
      <c r="B616" s="5" t="s">
        <v>505</v>
      </c>
      <c r="C616" s="5" t="s">
        <v>1516</v>
      </c>
      <c r="D616" s="5" t="s">
        <v>2340</v>
      </c>
    </row>
    <row r="617" spans="1:4" x14ac:dyDescent="0.2">
      <c r="A617" s="5" t="str">
        <f t="shared" ca="1" si="11"/>
        <v>поступление денежных средств, с НДС</v>
      </c>
      <c r="B617" s="5" t="s">
        <v>1062</v>
      </c>
      <c r="C617" s="5" t="s">
        <v>1517</v>
      </c>
      <c r="D617" s="5" t="s">
        <v>2341</v>
      </c>
    </row>
    <row r="618" spans="1:4" x14ac:dyDescent="0.2">
      <c r="A618" s="5" t="str">
        <f t="shared" ca="1" si="11"/>
        <v>темп изменения цен</v>
      </c>
      <c r="B618" s="5" t="s">
        <v>479</v>
      </c>
      <c r="C618" s="5" t="s">
        <v>1518</v>
      </c>
      <c r="D618" s="5" t="s">
        <v>2342</v>
      </c>
    </row>
    <row r="619" spans="1:4" x14ac:dyDescent="0.2">
      <c r="A619" s="5" t="str">
        <f t="shared" ca="1" si="11"/>
        <v>ставка НДС</v>
      </c>
      <c r="B619" s="5" t="s">
        <v>300</v>
      </c>
      <c r="C619" s="5" t="s">
        <v>1519</v>
      </c>
      <c r="D619" s="5" t="s">
        <v>2343</v>
      </c>
    </row>
    <row r="620" spans="1:4" x14ac:dyDescent="0.2">
      <c r="A620" s="5" t="str">
        <f t="shared" ca="1" si="11"/>
        <v>акцизы, на единицу</v>
      </c>
      <c r="B620" s="5" t="s">
        <v>503</v>
      </c>
      <c r="C620" s="5" t="s">
        <v>1527</v>
      </c>
      <c r="D620" s="5" t="s">
        <v>2351</v>
      </c>
    </row>
    <row r="621" spans="1:4" x14ac:dyDescent="0.2">
      <c r="A621" s="5" t="str">
        <f t="shared" ca="1" si="11"/>
        <v>ставка акцизов, в процентах</v>
      </c>
      <c r="B621" s="5" t="s">
        <v>897</v>
      </c>
      <c r="C621" s="5" t="s">
        <v>1520</v>
      </c>
      <c r="D621" s="5" t="s">
        <v>2352</v>
      </c>
    </row>
    <row r="622" spans="1:4" x14ac:dyDescent="0.2">
      <c r="A622" s="5" t="str">
        <f t="shared" ca="1" si="11"/>
        <v>коэффициент прироста цен к предыдущему периоду</v>
      </c>
      <c r="B622" s="5" t="s">
        <v>879</v>
      </c>
      <c r="C622" s="5" t="s">
        <v>1521</v>
      </c>
      <c r="D622" s="5" t="s">
        <v>2353</v>
      </c>
    </row>
    <row r="623" spans="1:4" x14ac:dyDescent="0.2">
      <c r="A623" s="5" t="str">
        <f t="shared" ca="1" si="11"/>
        <v>акцизы начисленные</v>
      </c>
      <c r="B623" s="5" t="s">
        <v>504</v>
      </c>
      <c r="C623" s="5" t="s">
        <v>1522</v>
      </c>
      <c r="D623" s="5" t="s">
        <v>2345</v>
      </c>
    </row>
    <row r="624" spans="1:4" x14ac:dyDescent="0.2">
      <c r="A624" s="5" t="str">
        <f t="shared" ca="1" si="11"/>
        <v>НДС начисленный</v>
      </c>
      <c r="B624" s="5" t="s">
        <v>481</v>
      </c>
      <c r="C624" s="5" t="s">
        <v>1523</v>
      </c>
      <c r="D624" s="5" t="s">
        <v>2346</v>
      </c>
    </row>
    <row r="625" spans="1:4" x14ac:dyDescent="0.2">
      <c r="A625" s="5" t="str">
        <f t="shared" ca="1" si="11"/>
        <v>НДС полученный с авансов</v>
      </c>
      <c r="B625" s="5" t="s">
        <v>1063</v>
      </c>
      <c r="C625" s="5" t="s">
        <v>1524</v>
      </c>
      <c r="D625" s="5" t="s">
        <v>2354</v>
      </c>
    </row>
    <row r="626" spans="1:4" x14ac:dyDescent="0.2">
      <c r="A626" s="5" t="str">
        <f t="shared" ca="1" si="11"/>
        <v>Итого:</v>
      </c>
      <c r="B626" s="5" t="s">
        <v>547</v>
      </c>
      <c r="C626" s="5" t="s">
        <v>1528</v>
      </c>
      <c r="D626" s="5" t="s">
        <v>2355</v>
      </c>
    </row>
    <row r="627" spans="1:4" x14ac:dyDescent="0.2">
      <c r="A627" s="5" t="str">
        <f t="shared" ca="1" si="11"/>
        <v>Выручка в отчете о прибылях и убытках, без НДС</v>
      </c>
      <c r="B627" s="5" t="s">
        <v>869</v>
      </c>
      <c r="C627" s="5" t="s">
        <v>1529</v>
      </c>
      <c r="D627" s="5" t="s">
        <v>2356</v>
      </c>
    </row>
    <row r="628" spans="1:4" x14ac:dyDescent="0.2">
      <c r="A628" s="5" t="str">
        <f t="shared" ca="1" si="11"/>
        <v>НДС начисленный</v>
      </c>
      <c r="B628" s="5" t="s">
        <v>481</v>
      </c>
      <c r="C628" s="5" t="s">
        <v>1523</v>
      </c>
      <c r="D628" s="5" t="s">
        <v>2346</v>
      </c>
    </row>
    <row r="629" spans="1:4" x14ac:dyDescent="0.2">
      <c r="A629" s="5" t="str">
        <f t="shared" ca="1" si="11"/>
        <v>Поступления от продаж, с НДС</v>
      </c>
      <c r="B629" s="5" t="s">
        <v>866</v>
      </c>
      <c r="C629" s="5" t="s">
        <v>1530</v>
      </c>
      <c r="D629" s="5" t="s">
        <v>2357</v>
      </c>
    </row>
    <row r="630" spans="1:4" x14ac:dyDescent="0.2">
      <c r="A630" s="5" t="str">
        <f t="shared" ca="1" si="11"/>
        <v>Дебиторская задолженность</v>
      </c>
      <c r="B630" s="5" t="s">
        <v>867</v>
      </c>
      <c r="C630" s="5" t="s">
        <v>1317</v>
      </c>
      <c r="D630" s="5" t="s">
        <v>2261</v>
      </c>
    </row>
    <row r="631" spans="1:4" x14ac:dyDescent="0.2">
      <c r="A631" s="5" t="str">
        <f t="shared" ca="1" si="11"/>
        <v>Авансы полученные</v>
      </c>
      <c r="B631" s="5" t="s">
        <v>868</v>
      </c>
      <c r="C631" s="5" t="s">
        <v>1338</v>
      </c>
      <c r="D631" s="5" t="s">
        <v>2358</v>
      </c>
    </row>
    <row r="632" spans="1:4" x14ac:dyDescent="0.2">
      <c r="A632" s="5" t="str">
        <f t="shared" ca="1" si="11"/>
        <v>НДС полученный с авансов</v>
      </c>
      <c r="B632" s="5" t="s">
        <v>1063</v>
      </c>
      <c r="C632" s="5" t="s">
        <v>1524</v>
      </c>
      <c r="D632" s="5" t="s">
        <v>2354</v>
      </c>
    </row>
    <row r="633" spans="1:4" x14ac:dyDescent="0.2">
      <c r="A633" s="5" t="str">
        <f t="shared" ca="1" si="11"/>
        <v>Акцизы начисленные</v>
      </c>
      <c r="B633" s="5" t="s">
        <v>870</v>
      </c>
      <c r="C633" s="5" t="s">
        <v>1531</v>
      </c>
      <c r="D633" s="5" t="s">
        <v>2345</v>
      </c>
    </row>
    <row r="634" spans="1:4" x14ac:dyDescent="0.2">
      <c r="A634" s="5" t="str">
        <f t="shared" ca="1" si="11"/>
        <v>Курсовые разницы</v>
      </c>
      <c r="B634" s="5" t="s">
        <v>1055</v>
      </c>
      <c r="C634" s="5" t="s">
        <v>1382</v>
      </c>
      <c r="D634" s="5" t="s">
        <v>2359</v>
      </c>
    </row>
    <row r="635" spans="1:4" x14ac:dyDescent="0.2">
      <c r="A635" s="139" t="str">
        <f t="shared" ca="1" si="11"/>
        <v>СЫРЬЕ И МАТЕРИАЛЬНЫЕ ЗАТРАТЫ</v>
      </c>
      <c r="B635" s="5" t="s">
        <v>556</v>
      </c>
      <c r="C635" s="5" t="s">
        <v>1532</v>
      </c>
      <c r="D635" s="5" t="s">
        <v>2360</v>
      </c>
    </row>
    <row r="636" spans="1:4" x14ac:dyDescent="0.2">
      <c r="A636" s="5" t="str">
        <f t="shared" ca="1" si="11"/>
        <v>Шаблон материала без единиц</v>
      </c>
      <c r="B636" s="5" t="s">
        <v>767</v>
      </c>
      <c r="C636" s="5" t="s">
        <v>1533</v>
      </c>
      <c r="D636" s="5" t="s">
        <v>2361</v>
      </c>
    </row>
    <row r="637" spans="1:4" x14ac:dyDescent="0.2">
      <c r="A637" s="5" t="str">
        <f t="shared" ca="1" si="11"/>
        <v>расход за период, без учета инфляции, без НДС</v>
      </c>
      <c r="B637" s="5" t="s">
        <v>1061</v>
      </c>
      <c r="C637" s="5" t="s">
        <v>1534</v>
      </c>
      <c r="D637" s="5" t="s">
        <v>2362</v>
      </c>
    </row>
    <row r="638" spans="1:4" x14ac:dyDescent="0.2">
      <c r="A638" s="5" t="str">
        <f t="shared" ca="1" si="11"/>
        <v>затраты на проданный товар, без НДС</v>
      </c>
      <c r="B638" s="5" t="s">
        <v>896</v>
      </c>
      <c r="C638" s="5" t="s">
        <v>1535</v>
      </c>
      <c r="D638" s="5" t="s">
        <v>2363</v>
      </c>
    </row>
    <row r="639" spans="1:4" x14ac:dyDescent="0.2">
      <c r="A639" s="5" t="str">
        <f t="shared" ca="1" si="11"/>
        <v>запасы сырья и материалов</v>
      </c>
      <c r="B639" s="5" t="s">
        <v>557</v>
      </c>
      <c r="C639" s="5" t="s">
        <v>1536</v>
      </c>
      <c r="D639" s="5" t="s">
        <v>2364</v>
      </c>
    </row>
    <row r="640" spans="1:4" x14ac:dyDescent="0.2">
      <c r="A640" s="5" t="str">
        <f t="shared" ca="1" si="11"/>
        <v>средняя оборачиваемость запасов</v>
      </c>
      <c r="B640" s="5" t="s">
        <v>1816</v>
      </c>
      <c r="C640" s="5" t="s">
        <v>1537</v>
      </c>
      <c r="D640" s="5" t="s">
        <v>2365</v>
      </c>
    </row>
    <row r="641" spans="1:4" x14ac:dyDescent="0.2">
      <c r="A641" s="5" t="str">
        <f t="shared" ca="1" si="11"/>
        <v>затраты в запасах готовой продукции</v>
      </c>
      <c r="B641" s="5" t="s">
        <v>517</v>
      </c>
      <c r="C641" s="5" t="s">
        <v>1538</v>
      </c>
      <c r="D641" s="5" t="s">
        <v>2366</v>
      </c>
    </row>
    <row r="642" spans="1:4" x14ac:dyDescent="0.2">
      <c r="A642" s="5" t="str">
        <f t="shared" ca="1" si="11"/>
        <v>средняя оборачиваемость готовой продукции</v>
      </c>
      <c r="B642" s="5" t="s">
        <v>1815</v>
      </c>
      <c r="C642" s="5" t="s">
        <v>1539</v>
      </c>
      <c r="D642" s="5" t="s">
        <v>2367</v>
      </c>
    </row>
    <row r="643" spans="1:4" x14ac:dyDescent="0.2">
      <c r="A643" s="5" t="str">
        <f t="shared" ca="1" si="11"/>
        <v>затраты в незавершенном производстве</v>
      </c>
      <c r="B643" s="5" t="s">
        <v>519</v>
      </c>
      <c r="C643" s="5" t="s">
        <v>1540</v>
      </c>
      <c r="D643" s="5" t="s">
        <v>2368</v>
      </c>
    </row>
    <row r="644" spans="1:4" x14ac:dyDescent="0.2">
      <c r="A644" s="5" t="str">
        <f t="shared" ref="A644:A711" ca="1" si="12">OFFSET(A644,0,Prj_Language)</f>
        <v>длительность производственного цикла</v>
      </c>
      <c r="B644" s="5" t="s">
        <v>520</v>
      </c>
      <c r="C644" s="5" t="s">
        <v>1541</v>
      </c>
      <c r="D644" s="5" t="s">
        <v>2369</v>
      </c>
    </row>
    <row r="645" spans="1:4" x14ac:dyDescent="0.2">
      <c r="A645" s="5" t="str">
        <f t="shared" ca="1" si="12"/>
        <v>общий расход за период, без НДС</v>
      </c>
      <c r="B645" s="5" t="s">
        <v>558</v>
      </c>
      <c r="C645" s="5" t="s">
        <v>1542</v>
      </c>
      <c r="D645" s="5" t="s">
        <v>2778</v>
      </c>
    </row>
    <row r="646" spans="1:4" x14ac:dyDescent="0.2">
      <c r="A646" s="5" t="str">
        <f t="shared" ca="1" si="12"/>
        <v>Общий расход за период, без НДС</v>
      </c>
      <c r="B646" s="5" t="s">
        <v>1901</v>
      </c>
      <c r="C646" s="5" t="s">
        <v>1902</v>
      </c>
      <c r="D646" s="5" t="s">
        <v>2370</v>
      </c>
    </row>
    <row r="647" spans="1:4" x14ac:dyDescent="0.2">
      <c r="A647" s="5" t="str">
        <f t="shared" ca="1" si="12"/>
        <v>общий расход за период, с НДС</v>
      </c>
      <c r="B647" s="5" t="s">
        <v>1894</v>
      </c>
      <c r="C647" s="5" t="s">
        <v>1895</v>
      </c>
      <c r="D647" s="5" t="s">
        <v>2842</v>
      </c>
    </row>
    <row r="648" spans="1:4" x14ac:dyDescent="0.2">
      <c r="A648" s="5" t="str">
        <f t="shared" ca="1" si="12"/>
        <v>Общий расход за период, с НДС</v>
      </c>
      <c r="B648" s="5" t="s">
        <v>1896</v>
      </c>
      <c r="C648" s="5" t="s">
        <v>1897</v>
      </c>
      <c r="D648" s="5" t="s">
        <v>2843</v>
      </c>
    </row>
    <row r="649" spans="1:4" x14ac:dyDescent="0.2">
      <c r="A649" s="5" t="str">
        <f t="shared" ca="1" si="12"/>
        <v>кредиторская задолженность</v>
      </c>
      <c r="B649" s="5" t="s">
        <v>290</v>
      </c>
      <c r="C649" s="5" t="s">
        <v>1543</v>
      </c>
      <c r="D649" s="5" t="s">
        <v>2371</v>
      </c>
    </row>
    <row r="650" spans="1:4" x14ac:dyDescent="0.2">
      <c r="A650" s="5" t="str">
        <f t="shared" ca="1" si="12"/>
        <v>период отсрочки платежа</v>
      </c>
      <c r="B650" s="5" t="s">
        <v>559</v>
      </c>
      <c r="C650" s="5" t="s">
        <v>1544</v>
      </c>
      <c r="D650" s="5" t="s">
        <v>2372</v>
      </c>
    </row>
    <row r="651" spans="1:4" x14ac:dyDescent="0.2">
      <c r="A651" s="5" t="str">
        <f t="shared" ca="1" si="12"/>
        <v>авансы уплаченные</v>
      </c>
      <c r="B651" s="5" t="s">
        <v>560</v>
      </c>
      <c r="C651" s="5" t="s">
        <v>1545</v>
      </c>
      <c r="D651" s="5" t="s">
        <v>2373</v>
      </c>
    </row>
    <row r="652" spans="1:4" x14ac:dyDescent="0.2">
      <c r="A652" s="5" t="str">
        <f t="shared" ca="1" si="12"/>
        <v>период предоплаты</v>
      </c>
      <c r="B652" s="5" t="s">
        <v>561</v>
      </c>
      <c r="C652" s="5" t="s">
        <v>1546</v>
      </c>
      <c r="D652" s="5" t="s">
        <v>2374</v>
      </c>
    </row>
    <row r="653" spans="1:4" x14ac:dyDescent="0.2">
      <c r="A653" s="5" t="str">
        <f t="shared" ca="1" si="12"/>
        <v>оплата расходов, с НДС</v>
      </c>
      <c r="B653" s="5" t="s">
        <v>2952</v>
      </c>
      <c r="C653" s="5" t="s">
        <v>1547</v>
      </c>
      <c r="D653" s="5" t="s">
        <v>2375</v>
      </c>
    </row>
    <row r="654" spans="1:4" x14ac:dyDescent="0.2">
      <c r="A654" s="5" t="str">
        <f t="shared" ca="1" si="12"/>
        <v>темп изменения цен</v>
      </c>
      <c r="B654" s="5" t="s">
        <v>479</v>
      </c>
      <c r="C654" s="5" t="s">
        <v>1518</v>
      </c>
      <c r="D654" s="5" t="s">
        <v>2342</v>
      </c>
    </row>
    <row r="655" spans="1:4" x14ac:dyDescent="0.2">
      <c r="A655" s="5" t="str">
        <f t="shared" ca="1" si="12"/>
        <v>ставка НДС</v>
      </c>
      <c r="B655" s="5" t="s">
        <v>300</v>
      </c>
      <c r="C655" s="5" t="s">
        <v>1519</v>
      </c>
      <c r="D655" s="5" t="s">
        <v>2343</v>
      </c>
    </row>
    <row r="656" spans="1:4" x14ac:dyDescent="0.2">
      <c r="A656" s="5" t="str">
        <f t="shared" ca="1" si="12"/>
        <v>ставка импортной пошлины</v>
      </c>
      <c r="B656" s="5" t="s">
        <v>562</v>
      </c>
      <c r="C656" s="5" t="s">
        <v>1548</v>
      </c>
      <c r="D656" s="5" t="s">
        <v>2376</v>
      </c>
    </row>
    <row r="657" spans="1:4" x14ac:dyDescent="0.2">
      <c r="A657" s="5" t="str">
        <f t="shared" ca="1" si="12"/>
        <v>коэффициент изменения цен к началу проекта</v>
      </c>
      <c r="B657" s="5" t="s">
        <v>880</v>
      </c>
      <c r="C657" s="5" t="s">
        <v>1521</v>
      </c>
      <c r="D657" s="5" t="s">
        <v>2377</v>
      </c>
    </row>
    <row r="658" spans="1:4" x14ac:dyDescent="0.2">
      <c r="A658" s="5" t="str">
        <f t="shared" ca="1" si="12"/>
        <v>пошлины начисленные</v>
      </c>
      <c r="B658" s="5" t="s">
        <v>563</v>
      </c>
      <c r="C658" s="5" t="s">
        <v>1549</v>
      </c>
      <c r="D658" s="5" t="s">
        <v>2378</v>
      </c>
    </row>
    <row r="659" spans="1:4" x14ac:dyDescent="0.2">
      <c r="A659" s="5" t="str">
        <f t="shared" ca="1" si="12"/>
        <v>НДС начисленный</v>
      </c>
      <c r="B659" s="5" t="s">
        <v>481</v>
      </c>
      <c r="C659" s="5" t="s">
        <v>1523</v>
      </c>
      <c r="D659" s="5" t="s">
        <v>2379</v>
      </c>
    </row>
    <row r="660" spans="1:4" x14ac:dyDescent="0.2">
      <c r="A660" s="5" t="str">
        <f t="shared" ca="1" si="12"/>
        <v>Шаблон материала с единицами</v>
      </c>
      <c r="B660" s="5" t="s">
        <v>764</v>
      </c>
      <c r="C660" s="5" t="s">
        <v>1550</v>
      </c>
      <c r="D660" s="5" t="s">
        <v>2380</v>
      </c>
    </row>
    <row r="661" spans="1:4" x14ac:dyDescent="0.2">
      <c r="A661" s="5" t="str">
        <f t="shared" ca="1" si="12"/>
        <v>физический расход на проданные товары за период</v>
      </c>
      <c r="B661" s="5" t="s">
        <v>898</v>
      </c>
      <c r="C661" s="5" t="s">
        <v>1551</v>
      </c>
      <c r="D661" s="5" t="s">
        <v>2381</v>
      </c>
    </row>
    <row r="662" spans="1:4" x14ac:dyDescent="0.2">
      <c r="A662" s="5" t="str">
        <f t="shared" ca="1" si="12"/>
        <v>цена за единицу (</v>
      </c>
      <c r="B662" s="5" t="s">
        <v>1775</v>
      </c>
      <c r="C662" s="5" t="s">
        <v>1778</v>
      </c>
      <c r="D662" s="5" t="s">
        <v>2382</v>
      </c>
    </row>
    <row r="663" spans="1:4" x14ac:dyDescent="0.2">
      <c r="A663" s="5" t="str">
        <f t="shared" ca="1" si="12"/>
        <v>затраты на проданный товар, без НДС</v>
      </c>
      <c r="B663" s="5" t="s">
        <v>896</v>
      </c>
      <c r="C663" s="5" t="s">
        <v>1535</v>
      </c>
      <c r="D663" s="5" t="s">
        <v>2383</v>
      </c>
    </row>
    <row r="664" spans="1:4" x14ac:dyDescent="0.2">
      <c r="A664" s="5" t="str">
        <f t="shared" ca="1" si="12"/>
        <v>запасы сырья и материалов</v>
      </c>
      <c r="B664" s="5" t="s">
        <v>557</v>
      </c>
      <c r="C664" s="5" t="s">
        <v>1536</v>
      </c>
      <c r="D664" s="5" t="s">
        <v>2364</v>
      </c>
    </row>
    <row r="665" spans="1:4" x14ac:dyDescent="0.2">
      <c r="A665" s="5" t="str">
        <f t="shared" ca="1" si="12"/>
        <v>средняя оборачиваемость запасов</v>
      </c>
      <c r="B665" s="5" t="s">
        <v>1816</v>
      </c>
      <c r="C665" s="5" t="s">
        <v>1537</v>
      </c>
      <c r="D665" s="5" t="s">
        <v>2365</v>
      </c>
    </row>
    <row r="666" spans="1:4" x14ac:dyDescent="0.2">
      <c r="A666" s="5" t="str">
        <f t="shared" ca="1" si="12"/>
        <v>затраты в запасах готовой продукции</v>
      </c>
      <c r="B666" s="5" t="s">
        <v>517</v>
      </c>
      <c r="C666" s="5" t="s">
        <v>1538</v>
      </c>
      <c r="D666" s="5" t="s">
        <v>2384</v>
      </c>
    </row>
    <row r="667" spans="1:4" x14ac:dyDescent="0.2">
      <c r="A667" s="5" t="str">
        <f t="shared" ca="1" si="12"/>
        <v>средняя оборачиваемость готовой продукции</v>
      </c>
      <c r="B667" s="5" t="s">
        <v>1815</v>
      </c>
      <c r="C667" s="5" t="s">
        <v>1539</v>
      </c>
      <c r="D667" s="5" t="s">
        <v>2367</v>
      </c>
    </row>
    <row r="668" spans="1:4" x14ac:dyDescent="0.2">
      <c r="A668" s="5" t="str">
        <f t="shared" ca="1" si="12"/>
        <v>затраты в незавершенном производстве</v>
      </c>
      <c r="B668" s="5" t="s">
        <v>519</v>
      </c>
      <c r="C668" s="5" t="s">
        <v>1540</v>
      </c>
      <c r="D668" s="5" t="s">
        <v>2368</v>
      </c>
    </row>
    <row r="669" spans="1:4" x14ac:dyDescent="0.2">
      <c r="A669" s="5" t="str">
        <f t="shared" ca="1" si="12"/>
        <v>длительность производственного цикла</v>
      </c>
      <c r="B669" s="5" t="s">
        <v>520</v>
      </c>
      <c r="C669" s="5" t="s">
        <v>1541</v>
      </c>
      <c r="D669" s="5" t="s">
        <v>2369</v>
      </c>
    </row>
    <row r="670" spans="1:4" x14ac:dyDescent="0.2">
      <c r="A670" s="5" t="str">
        <f t="shared" ca="1" si="12"/>
        <v>общий расход за период, без НДС</v>
      </c>
      <c r="B670" s="5" t="s">
        <v>558</v>
      </c>
      <c r="C670" s="5" t="s">
        <v>1542</v>
      </c>
      <c r="D670" s="5" t="s">
        <v>2370</v>
      </c>
    </row>
    <row r="671" spans="1:4" x14ac:dyDescent="0.2">
      <c r="A671" s="5" t="str">
        <f t="shared" ca="1" si="12"/>
        <v>кредиторская задолженность</v>
      </c>
      <c r="B671" s="5" t="s">
        <v>290</v>
      </c>
      <c r="C671" s="5" t="s">
        <v>1543</v>
      </c>
      <c r="D671" s="5" t="s">
        <v>2371</v>
      </c>
    </row>
    <row r="672" spans="1:4" x14ac:dyDescent="0.2">
      <c r="A672" s="5" t="str">
        <f t="shared" ca="1" si="12"/>
        <v>период отсрочки платежа</v>
      </c>
      <c r="B672" s="5" t="s">
        <v>559</v>
      </c>
      <c r="C672" s="5" t="s">
        <v>1544</v>
      </c>
      <c r="D672" s="5" t="s">
        <v>2372</v>
      </c>
    </row>
    <row r="673" spans="1:4" x14ac:dyDescent="0.2">
      <c r="A673" s="5" t="str">
        <f t="shared" ca="1" si="12"/>
        <v>авансы уплаченные</v>
      </c>
      <c r="B673" s="5" t="s">
        <v>560</v>
      </c>
      <c r="C673" s="5" t="s">
        <v>1545</v>
      </c>
      <c r="D673" s="5" t="s">
        <v>2385</v>
      </c>
    </row>
    <row r="674" spans="1:4" x14ac:dyDescent="0.2">
      <c r="A674" s="5" t="str">
        <f t="shared" ca="1" si="12"/>
        <v>период предоплаты</v>
      </c>
      <c r="B674" s="5" t="s">
        <v>561</v>
      </c>
      <c r="C674" s="5" t="s">
        <v>1546</v>
      </c>
      <c r="D674" s="5" t="s">
        <v>2374</v>
      </c>
    </row>
    <row r="675" spans="1:4" x14ac:dyDescent="0.2">
      <c r="A675" s="5" t="str">
        <f t="shared" ca="1" si="12"/>
        <v>оплата расходов, с НДС</v>
      </c>
      <c r="B675" s="5" t="s">
        <v>2952</v>
      </c>
      <c r="C675" s="5" t="s">
        <v>1547</v>
      </c>
      <c r="D675" s="5" t="s">
        <v>2375</v>
      </c>
    </row>
    <row r="676" spans="1:4" x14ac:dyDescent="0.2">
      <c r="A676" s="5" t="str">
        <f t="shared" ca="1" si="12"/>
        <v>темп изменения цен</v>
      </c>
      <c r="B676" s="5" t="s">
        <v>479</v>
      </c>
      <c r="C676" s="5" t="s">
        <v>1518</v>
      </c>
      <c r="D676" s="5" t="s">
        <v>2386</v>
      </c>
    </row>
    <row r="677" spans="1:4" x14ac:dyDescent="0.2">
      <c r="A677" s="5" t="str">
        <f t="shared" ca="1" si="12"/>
        <v>ставка НДС</v>
      </c>
      <c r="B677" s="5" t="s">
        <v>300</v>
      </c>
      <c r="C677" s="5" t="s">
        <v>1519</v>
      </c>
      <c r="D677" s="5" t="s">
        <v>2343</v>
      </c>
    </row>
    <row r="678" spans="1:4" x14ac:dyDescent="0.2">
      <c r="A678" s="5" t="str">
        <f t="shared" ca="1" si="12"/>
        <v>ставка импортной пошлины</v>
      </c>
      <c r="B678" s="5" t="s">
        <v>562</v>
      </c>
      <c r="C678" s="5" t="s">
        <v>1548</v>
      </c>
      <c r="D678" s="5" t="s">
        <v>2376</v>
      </c>
    </row>
    <row r="679" spans="1:4" x14ac:dyDescent="0.2">
      <c r="A679" s="5" t="str">
        <f t="shared" ca="1" si="12"/>
        <v>коэффициент прироста цен к предыдущему периоду</v>
      </c>
      <c r="B679" s="5" t="s">
        <v>879</v>
      </c>
      <c r="C679" s="5" t="s">
        <v>1552</v>
      </c>
      <c r="D679" s="5" t="s">
        <v>2387</v>
      </c>
    </row>
    <row r="680" spans="1:4" x14ac:dyDescent="0.2">
      <c r="A680" s="5" t="str">
        <f t="shared" ca="1" si="12"/>
        <v>пошлины начисленные</v>
      </c>
      <c r="B680" s="5" t="s">
        <v>563</v>
      </c>
      <c r="C680" s="5" t="s">
        <v>1549</v>
      </c>
      <c r="D680" s="5" t="s">
        <v>2378</v>
      </c>
    </row>
    <row r="681" spans="1:4" x14ac:dyDescent="0.2">
      <c r="A681" s="5" t="str">
        <f t="shared" ca="1" si="12"/>
        <v>НДС начисленный</v>
      </c>
      <c r="B681" s="5" t="s">
        <v>481</v>
      </c>
      <c r="C681" s="5" t="s">
        <v>1523</v>
      </c>
      <c r="D681" s="5" t="s">
        <v>2379</v>
      </c>
    </row>
    <row r="682" spans="1:4" x14ac:dyDescent="0.2">
      <c r="A682" s="5" t="str">
        <f t="shared" ca="1" si="12"/>
        <v>Итого: Материальные затраты</v>
      </c>
      <c r="B682" s="5" t="s">
        <v>766</v>
      </c>
      <c r="C682" s="5" t="s">
        <v>1553</v>
      </c>
      <c r="D682" s="5" t="s">
        <v>2388</v>
      </c>
    </row>
    <row r="683" spans="1:4" x14ac:dyDescent="0.2">
      <c r="A683" s="5" t="str">
        <f t="shared" ca="1" si="12"/>
        <v>Суммарные затраты в отчете о прибылях и убытках</v>
      </c>
      <c r="B683" s="5" t="s">
        <v>891</v>
      </c>
      <c r="C683" s="5" t="s">
        <v>1554</v>
      </c>
      <c r="D683" s="5" t="s">
        <v>2389</v>
      </c>
    </row>
    <row r="684" spans="1:4" x14ac:dyDescent="0.2">
      <c r="A684" s="5" t="str">
        <f t="shared" ca="1" si="12"/>
        <v>Суммарные затраты в отчете о прибылях и убытках, с НДС</v>
      </c>
      <c r="B684" s="5" t="s">
        <v>1899</v>
      </c>
      <c r="C684" s="5" t="s">
        <v>1900</v>
      </c>
      <c r="D684" s="5" t="s">
        <v>2844</v>
      </c>
    </row>
    <row r="685" spans="1:4" x14ac:dyDescent="0.2">
      <c r="A685" s="5" t="str">
        <f t="shared" ca="1" si="12"/>
        <v>Оплата материалов и комплектующих, с НДС</v>
      </c>
      <c r="B685" s="5" t="s">
        <v>885</v>
      </c>
      <c r="C685" s="5" t="s">
        <v>1555</v>
      </c>
      <c r="D685" s="5" t="s">
        <v>2390</v>
      </c>
    </row>
    <row r="686" spans="1:4" x14ac:dyDescent="0.2">
      <c r="A686" s="5" t="str">
        <f t="shared" ca="1" si="12"/>
        <v>Затраты, без НДС</v>
      </c>
      <c r="B686" s="5" t="s">
        <v>1837</v>
      </c>
      <c r="C686" s="5" t="s">
        <v>1838</v>
      </c>
      <c r="D686" s="5" t="s">
        <v>2779</v>
      </c>
    </row>
    <row r="687" spans="1:4" x14ac:dyDescent="0.2">
      <c r="A687" s="5" t="str">
        <f t="shared" ca="1" si="12"/>
        <v>Оплата, с НДС</v>
      </c>
      <c r="B687" s="5" t="s">
        <v>2953</v>
      </c>
      <c r="C687" s="5" t="s">
        <v>1839</v>
      </c>
      <c r="D687" s="5" t="s">
        <v>2780</v>
      </c>
    </row>
    <row r="688" spans="1:4" x14ac:dyDescent="0.2">
      <c r="A688" s="5" t="str">
        <f t="shared" ca="1" si="12"/>
        <v>НДС начисленный</v>
      </c>
      <c r="B688" s="5" t="s">
        <v>481</v>
      </c>
      <c r="C688" s="5" t="s">
        <v>1523</v>
      </c>
      <c r="D688" s="5" t="s">
        <v>2379</v>
      </c>
    </row>
    <row r="689" spans="1:4" x14ac:dyDescent="0.2">
      <c r="A689" s="5" t="str">
        <f t="shared" ca="1" si="12"/>
        <v>Начисленные импортные пошлины</v>
      </c>
      <c r="B689" s="5" t="s">
        <v>890</v>
      </c>
      <c r="C689" s="5" t="s">
        <v>1556</v>
      </c>
      <c r="D689" s="5" t="s">
        <v>2378</v>
      </c>
    </row>
    <row r="690" spans="1:4" x14ac:dyDescent="0.2">
      <c r="A690" s="5" t="str">
        <f t="shared" ca="1" si="12"/>
        <v>Запасы материалов и комплектующих</v>
      </c>
      <c r="B690" s="5" t="s">
        <v>900</v>
      </c>
      <c r="C690" s="5" t="s">
        <v>1557</v>
      </c>
      <c r="D690" s="5" t="s">
        <v>2265</v>
      </c>
    </row>
    <row r="691" spans="1:4" x14ac:dyDescent="0.2">
      <c r="A691" s="5" t="str">
        <f t="shared" ca="1" si="12"/>
        <v>Незавершенное производство</v>
      </c>
      <c r="B691" s="5" t="s">
        <v>886</v>
      </c>
      <c r="C691" s="5" t="s">
        <v>1320</v>
      </c>
      <c r="D691" s="5" t="s">
        <v>2264</v>
      </c>
    </row>
    <row r="692" spans="1:4" x14ac:dyDescent="0.2">
      <c r="A692" s="5" t="str">
        <f t="shared" ca="1" si="12"/>
        <v>Запасы готовой продукции</v>
      </c>
      <c r="B692" s="5" t="s">
        <v>887</v>
      </c>
      <c r="C692" s="5" t="s">
        <v>1558</v>
      </c>
      <c r="D692" s="5" t="s">
        <v>2391</v>
      </c>
    </row>
    <row r="693" spans="1:4" x14ac:dyDescent="0.2">
      <c r="A693" s="5" t="str">
        <f t="shared" ca="1" si="12"/>
        <v>Кредиторская задолженность</v>
      </c>
      <c r="B693" s="5" t="s">
        <v>888</v>
      </c>
      <c r="C693" s="5" t="s">
        <v>1317</v>
      </c>
      <c r="D693" s="5" t="s">
        <v>2371</v>
      </c>
    </row>
    <row r="694" spans="1:4" x14ac:dyDescent="0.2">
      <c r="A694" s="5" t="str">
        <f t="shared" ca="1" si="12"/>
        <v>Авансы уплаченные</v>
      </c>
      <c r="B694" s="5" t="s">
        <v>889</v>
      </c>
      <c r="C694" s="5" t="s">
        <v>1318</v>
      </c>
      <c r="D694" s="5" t="s">
        <v>2373</v>
      </c>
    </row>
    <row r="695" spans="1:4" x14ac:dyDescent="0.2">
      <c r="A695" s="5" t="str">
        <f t="shared" ca="1" si="12"/>
        <v>Курсовые разницы</v>
      </c>
      <c r="B695" s="5" t="s">
        <v>1055</v>
      </c>
      <c r="C695" s="5" t="s">
        <v>1382</v>
      </c>
      <c r="D695" s="5" t="s">
        <v>2359</v>
      </c>
    </row>
    <row r="696" spans="1:4" x14ac:dyDescent="0.2">
      <c r="A696" s="139" t="str">
        <f t="shared" ca="1" si="12"/>
        <v>ПЕРСОНАЛ</v>
      </c>
      <c r="B696" s="5" t="s">
        <v>507</v>
      </c>
      <c r="C696" s="5" t="s">
        <v>1559</v>
      </c>
      <c r="D696" s="5" t="s">
        <v>2392</v>
      </c>
    </row>
    <row r="697" spans="1:4" x14ac:dyDescent="0.2">
      <c r="A697" s="5" t="str">
        <f t="shared" ca="1" si="12"/>
        <v>Шаблон персонала без численности</v>
      </c>
      <c r="B697" s="5" t="s">
        <v>725</v>
      </c>
      <c r="C697" s="5" t="s">
        <v>1560</v>
      </c>
      <c r="D697" s="5" t="s">
        <v>2393</v>
      </c>
    </row>
    <row r="698" spans="1:4" x14ac:dyDescent="0.2">
      <c r="A698" s="5" t="str">
        <f t="shared" ca="1" si="12"/>
        <v>заработная плата сотрудников, в месяц</v>
      </c>
      <c r="B698" s="5" t="s">
        <v>513</v>
      </c>
      <c r="C698" s="5" t="s">
        <v>1561</v>
      </c>
      <c r="D698" s="5" t="s">
        <v>2394</v>
      </c>
    </row>
    <row r="699" spans="1:4" x14ac:dyDescent="0.2">
      <c r="A699" s="5" t="str">
        <f t="shared" ca="1" si="12"/>
        <v>коэффициент расходов</v>
      </c>
      <c r="B699" s="5" t="s">
        <v>1213</v>
      </c>
      <c r="C699" s="5" t="s">
        <v>1562</v>
      </c>
      <c r="D699" s="5" t="s">
        <v>2395</v>
      </c>
    </row>
    <row r="700" spans="1:4" x14ac:dyDescent="0.2">
      <c r="A700" s="5" t="str">
        <f t="shared" ca="1" si="12"/>
        <v>заработная плата</v>
      </c>
      <c r="B700" s="5" t="s">
        <v>511</v>
      </c>
      <c r="C700" s="5" t="s">
        <v>1563</v>
      </c>
      <c r="D700" s="5" t="s">
        <v>2396</v>
      </c>
    </row>
    <row r="701" spans="1:4" x14ac:dyDescent="0.2">
      <c r="A701" s="5" t="str">
        <f t="shared" ca="1" si="12"/>
        <v>социальные взносы</v>
      </c>
      <c r="B701" s="5" t="s">
        <v>1019</v>
      </c>
      <c r="C701" s="5" t="s">
        <v>1564</v>
      </c>
      <c r="D701" s="5" t="s">
        <v>2088</v>
      </c>
    </row>
    <row r="702" spans="1:4" x14ac:dyDescent="0.2">
      <c r="A702" s="5" t="str">
        <f t="shared" ca="1" si="12"/>
        <v>темп изменения цен</v>
      </c>
      <c r="B702" s="5" t="s">
        <v>479</v>
      </c>
      <c r="C702" s="5" t="s">
        <v>1518</v>
      </c>
      <c r="D702" s="5" t="s">
        <v>2397</v>
      </c>
    </row>
    <row r="703" spans="1:4" x14ac:dyDescent="0.2">
      <c r="A703" s="5" t="str">
        <f t="shared" ca="1" si="12"/>
        <v>коэффициент изменения цен</v>
      </c>
      <c r="B703" s="5" t="s">
        <v>480</v>
      </c>
      <c r="C703" s="5" t="s">
        <v>1565</v>
      </c>
      <c r="D703" s="5" t="s">
        <v>2398</v>
      </c>
    </row>
    <row r="704" spans="1:4" x14ac:dyDescent="0.2">
      <c r="A704" s="5" t="str">
        <f t="shared" ca="1" si="12"/>
        <v>Шаблон персонала с численностью</v>
      </c>
      <c r="B704" s="5" t="s">
        <v>726</v>
      </c>
      <c r="C704" s="5" t="s">
        <v>1566</v>
      </c>
      <c r="D704" s="5" t="s">
        <v>2399</v>
      </c>
    </row>
    <row r="705" spans="1:4" x14ac:dyDescent="0.2">
      <c r="A705" s="5" t="str">
        <f t="shared" ca="1" si="12"/>
        <v>численность</v>
      </c>
      <c r="B705" s="5" t="s">
        <v>508</v>
      </c>
      <c r="C705" s="5" t="s">
        <v>1567</v>
      </c>
      <c r="D705" s="5" t="s">
        <v>2400</v>
      </c>
    </row>
    <row r="706" spans="1:4" x14ac:dyDescent="0.2">
      <c r="A706" s="5" t="str">
        <f t="shared" ca="1" si="12"/>
        <v>средний оклад, в месяц</v>
      </c>
      <c r="B706" s="5" t="s">
        <v>510</v>
      </c>
      <c r="C706" s="5" t="s">
        <v>1568</v>
      </c>
      <c r="D706" s="5" t="s">
        <v>2401</v>
      </c>
    </row>
    <row r="707" spans="1:4" x14ac:dyDescent="0.2">
      <c r="A707" s="5" t="str">
        <f t="shared" ca="1" si="12"/>
        <v>заработная плата</v>
      </c>
      <c r="B707" s="5" t="s">
        <v>511</v>
      </c>
      <c r="C707" s="5" t="s">
        <v>1563</v>
      </c>
      <c r="D707" s="5" t="s">
        <v>2396</v>
      </c>
    </row>
    <row r="708" spans="1:4" x14ac:dyDescent="0.2">
      <c r="A708" s="5" t="str">
        <f t="shared" ca="1" si="12"/>
        <v>социальные взносы</v>
      </c>
      <c r="B708" s="5" t="s">
        <v>1019</v>
      </c>
      <c r="C708" s="5" t="s">
        <v>1564</v>
      </c>
      <c r="D708" s="5" t="s">
        <v>2088</v>
      </c>
    </row>
    <row r="709" spans="1:4" x14ac:dyDescent="0.2">
      <c r="A709" s="5" t="str">
        <f t="shared" ca="1" si="12"/>
        <v>темп изменения цен</v>
      </c>
      <c r="B709" s="5" t="s">
        <v>479</v>
      </c>
      <c r="C709" s="5" t="s">
        <v>1518</v>
      </c>
      <c r="D709" s="5" t="s">
        <v>2397</v>
      </c>
    </row>
    <row r="710" spans="1:4" x14ac:dyDescent="0.2">
      <c r="A710" s="5" t="str">
        <f t="shared" ca="1" si="12"/>
        <v>коэффициент изменения цен</v>
      </c>
      <c r="B710" s="5" t="s">
        <v>480</v>
      </c>
      <c r="C710" s="5" t="s">
        <v>1565</v>
      </c>
      <c r="D710" s="5" t="s">
        <v>2398</v>
      </c>
    </row>
    <row r="711" spans="1:4" x14ac:dyDescent="0.2">
      <c r="A711" s="5" t="str">
        <f t="shared" ca="1" si="12"/>
        <v>Производственный персонал</v>
      </c>
      <c r="B711" s="5" t="s">
        <v>514</v>
      </c>
      <c r="C711" s="5" t="s">
        <v>1569</v>
      </c>
      <c r="D711" s="5" t="s">
        <v>2402</v>
      </c>
    </row>
    <row r="712" spans="1:4" x14ac:dyDescent="0.2">
      <c r="A712" s="5" t="str">
        <f ca="1">OFFSET(A712,0,Prj_Language)</f>
        <v>Административный персонал</v>
      </c>
      <c r="B712" s="5" t="s">
        <v>516</v>
      </c>
      <c r="C712" s="5" t="s">
        <v>1571</v>
      </c>
      <c r="D712" s="5" t="s">
        <v>2403</v>
      </c>
    </row>
    <row r="713" spans="1:4" x14ac:dyDescent="0.2">
      <c r="A713" s="5" t="str">
        <f t="shared" ref="A713:A775" ca="1" si="13">OFFSET(A713,0,Prj_Language)</f>
        <v>Коммерческий персонал</v>
      </c>
      <c r="B713" s="5" t="s">
        <v>515</v>
      </c>
      <c r="C713" s="5" t="s">
        <v>1570</v>
      </c>
      <c r="D713" s="5" t="s">
        <v>2404</v>
      </c>
    </row>
    <row r="714" spans="1:4" x14ac:dyDescent="0.2">
      <c r="A714" s="5" t="str">
        <f t="shared" ca="1" si="13"/>
        <v>Затраты на производственный персонал, с соц. взносами</v>
      </c>
      <c r="B714" s="5" t="s">
        <v>1023</v>
      </c>
      <c r="C714" s="5" t="s">
        <v>1572</v>
      </c>
      <c r="D714" s="5" t="s">
        <v>2405</v>
      </c>
    </row>
    <row r="715" spans="1:4" x14ac:dyDescent="0.2">
      <c r="A715" s="5" t="str">
        <f t="shared" ca="1" si="13"/>
        <v>заработная плата</v>
      </c>
      <c r="B715" s="5" t="s">
        <v>511</v>
      </c>
      <c r="C715" s="5" t="s">
        <v>1563</v>
      </c>
      <c r="D715" s="5" t="s">
        <v>2396</v>
      </c>
    </row>
    <row r="716" spans="1:4" x14ac:dyDescent="0.2">
      <c r="A716" s="5" t="str">
        <f t="shared" ca="1" si="13"/>
        <v>социальные взносы</v>
      </c>
      <c r="B716" s="5" t="s">
        <v>1019</v>
      </c>
      <c r="C716" s="5" t="s">
        <v>1564</v>
      </c>
      <c r="D716" s="5" t="s">
        <v>2088</v>
      </c>
    </row>
    <row r="717" spans="1:4" x14ac:dyDescent="0.2">
      <c r="A717" s="5" t="str">
        <f t="shared" ca="1" si="13"/>
        <v>периодичность отгрузки</v>
      </c>
      <c r="B717" s="5" t="s">
        <v>518</v>
      </c>
      <c r="C717" s="5" t="s">
        <v>1539</v>
      </c>
      <c r="D717" s="5" t="s">
        <v>2406</v>
      </c>
    </row>
    <row r="718" spans="1:4" x14ac:dyDescent="0.2">
      <c r="A718" s="5" t="str">
        <f t="shared" ca="1" si="13"/>
        <v>затраты в запасах готовой продукции</v>
      </c>
      <c r="B718" s="5" t="s">
        <v>517</v>
      </c>
      <c r="C718" s="5" t="s">
        <v>1573</v>
      </c>
      <c r="D718" s="5" t="s">
        <v>2407</v>
      </c>
    </row>
    <row r="719" spans="1:4" x14ac:dyDescent="0.2">
      <c r="A719" s="5" t="str">
        <f t="shared" ca="1" si="13"/>
        <v>длительность производственного цикла</v>
      </c>
      <c r="B719" s="5" t="s">
        <v>520</v>
      </c>
      <c r="C719" s="5" t="s">
        <v>1541</v>
      </c>
      <c r="D719" s="5" t="s">
        <v>2369</v>
      </c>
    </row>
    <row r="720" spans="1:4" x14ac:dyDescent="0.2">
      <c r="A720" s="5" t="str">
        <f t="shared" ca="1" si="13"/>
        <v>затраты в незавершенном производстве</v>
      </c>
      <c r="B720" s="5" t="s">
        <v>519</v>
      </c>
      <c r="C720" s="5" t="s">
        <v>1574</v>
      </c>
      <c r="D720" s="5" t="s">
        <v>2368</v>
      </c>
    </row>
    <row r="721" spans="1:4" x14ac:dyDescent="0.2">
      <c r="A721" s="5" t="str">
        <f t="shared" ca="1" si="13"/>
        <v>списано на продажи в отчете о прибылях и убытках</v>
      </c>
      <c r="B721" s="5" t="s">
        <v>925</v>
      </c>
      <c r="C721" s="5" t="s">
        <v>1575</v>
      </c>
      <c r="D721" s="5" t="s">
        <v>2408</v>
      </c>
    </row>
    <row r="722" spans="1:4" x14ac:dyDescent="0.2">
      <c r="A722" s="5" t="str">
        <f ca="1">OFFSET(A722,0,Prj_Language)</f>
        <v>Затраты на административный персонал, с соц. взносами</v>
      </c>
      <c r="B722" s="5" t="s">
        <v>1024</v>
      </c>
      <c r="C722" s="5" t="s">
        <v>1576</v>
      </c>
      <c r="D722" s="5" t="s">
        <v>2409</v>
      </c>
    </row>
    <row r="723" spans="1:4" x14ac:dyDescent="0.2">
      <c r="A723" s="5" t="str">
        <f t="shared" ca="1" si="13"/>
        <v>заработная плата</v>
      </c>
      <c r="B723" s="5" t="s">
        <v>511</v>
      </c>
      <c r="C723" s="5" t="s">
        <v>1563</v>
      </c>
      <c r="D723" s="5" t="s">
        <v>2396</v>
      </c>
    </row>
    <row r="724" spans="1:4" x14ac:dyDescent="0.2">
      <c r="A724" s="5" t="str">
        <f t="shared" ca="1" si="13"/>
        <v>социальные взносы</v>
      </c>
      <c r="B724" s="5" t="s">
        <v>1019</v>
      </c>
      <c r="C724" s="5" t="s">
        <v>1564</v>
      </c>
      <c r="D724" s="5" t="s">
        <v>2088</v>
      </c>
    </row>
    <row r="725" spans="1:4" x14ac:dyDescent="0.2">
      <c r="A725" s="5" t="str">
        <f t="shared" ca="1" si="13"/>
        <v>периодичность отгрузки</v>
      </c>
      <c r="B725" s="5" t="s">
        <v>518</v>
      </c>
      <c r="C725" s="5" t="s">
        <v>1539</v>
      </c>
      <c r="D725" s="5" t="s">
        <v>2406</v>
      </c>
    </row>
    <row r="726" spans="1:4" x14ac:dyDescent="0.2">
      <c r="A726" s="5" t="str">
        <f t="shared" ca="1" si="13"/>
        <v>затраты в запасах готовой продукции</v>
      </c>
      <c r="B726" s="5" t="s">
        <v>517</v>
      </c>
      <c r="C726" s="5" t="s">
        <v>1573</v>
      </c>
      <c r="D726" s="5" t="s">
        <v>2407</v>
      </c>
    </row>
    <row r="727" spans="1:4" x14ac:dyDescent="0.2">
      <c r="A727" s="5" t="str">
        <f t="shared" ca="1" si="13"/>
        <v>длительность производственного цикла</v>
      </c>
      <c r="B727" s="5" t="s">
        <v>520</v>
      </c>
      <c r="C727" s="5" t="s">
        <v>1541</v>
      </c>
      <c r="D727" s="5" t="s">
        <v>2369</v>
      </c>
    </row>
    <row r="728" spans="1:4" x14ac:dyDescent="0.2">
      <c r="A728" s="5" t="str">
        <f t="shared" ca="1" si="13"/>
        <v>затраты в незавершенном производстве</v>
      </c>
      <c r="B728" s="5" t="s">
        <v>519</v>
      </c>
      <c r="C728" s="5" t="s">
        <v>1574</v>
      </c>
      <c r="D728" s="5" t="s">
        <v>2368</v>
      </c>
    </row>
    <row r="729" spans="1:4" x14ac:dyDescent="0.2">
      <c r="A729" s="5" t="str">
        <f t="shared" ca="1" si="13"/>
        <v>списано на продажи в отчете о прибылях и убытках</v>
      </c>
      <c r="B729" s="5" t="s">
        <v>925</v>
      </c>
      <c r="C729" s="5" t="s">
        <v>1575</v>
      </c>
      <c r="D729" s="5" t="s">
        <v>2408</v>
      </c>
    </row>
    <row r="730" spans="1:4" x14ac:dyDescent="0.2">
      <c r="A730" s="5" t="str">
        <f ca="1">OFFSET(A730,0,Prj_Language)</f>
        <v>Затраты на коммерческий персонал, с соц. взносами</v>
      </c>
      <c r="B730" s="5" t="s">
        <v>1022</v>
      </c>
      <c r="C730" s="5" t="s">
        <v>1577</v>
      </c>
      <c r="D730" s="5" t="s">
        <v>2410</v>
      </c>
    </row>
    <row r="731" spans="1:4" x14ac:dyDescent="0.2">
      <c r="A731" s="5" t="str">
        <f t="shared" ca="1" si="13"/>
        <v>заработная плата</v>
      </c>
      <c r="B731" s="5" t="s">
        <v>511</v>
      </c>
      <c r="C731" s="5" t="s">
        <v>1563</v>
      </c>
      <c r="D731" s="5" t="s">
        <v>2396</v>
      </c>
    </row>
    <row r="732" spans="1:4" x14ac:dyDescent="0.2">
      <c r="A732" s="5" t="str">
        <f t="shared" ca="1" si="13"/>
        <v>социальные взносы</v>
      </c>
      <c r="B732" s="5" t="s">
        <v>1019</v>
      </c>
      <c r="C732" s="5" t="s">
        <v>1564</v>
      </c>
      <c r="D732" s="5" t="s">
        <v>2088</v>
      </c>
    </row>
    <row r="733" spans="1:4" x14ac:dyDescent="0.2">
      <c r="A733" s="5" t="str">
        <f t="shared" ca="1" si="13"/>
        <v>периодичность отгрузки</v>
      </c>
      <c r="B733" s="5" t="s">
        <v>518</v>
      </c>
      <c r="C733" s="5" t="s">
        <v>1539</v>
      </c>
      <c r="D733" s="5" t="s">
        <v>2406</v>
      </c>
    </row>
    <row r="734" spans="1:4" x14ac:dyDescent="0.2">
      <c r="A734" s="5" t="str">
        <f t="shared" ca="1" si="13"/>
        <v>затраты в запасах готовой продукции</v>
      </c>
      <c r="B734" s="5" t="s">
        <v>517</v>
      </c>
      <c r="C734" s="5" t="s">
        <v>1573</v>
      </c>
      <c r="D734" s="5" t="s">
        <v>2407</v>
      </c>
    </row>
    <row r="735" spans="1:4" x14ac:dyDescent="0.2">
      <c r="A735" s="5" t="str">
        <f t="shared" ca="1" si="13"/>
        <v>длительность производственного цикла</v>
      </c>
      <c r="B735" s="5" t="s">
        <v>520</v>
      </c>
      <c r="C735" s="5" t="s">
        <v>1541</v>
      </c>
      <c r="D735" s="5" t="s">
        <v>2369</v>
      </c>
    </row>
    <row r="736" spans="1:4" x14ac:dyDescent="0.2">
      <c r="A736" s="5" t="str">
        <f t="shared" ca="1" si="13"/>
        <v>затраты в незавершенном производстве</v>
      </c>
      <c r="B736" s="5" t="s">
        <v>519</v>
      </c>
      <c r="C736" s="5" t="s">
        <v>1574</v>
      </c>
      <c r="D736" s="5" t="s">
        <v>2368</v>
      </c>
    </row>
    <row r="737" spans="1:4" x14ac:dyDescent="0.2">
      <c r="A737" s="5" t="str">
        <f t="shared" ca="1" si="13"/>
        <v>списано на продажи в отчете о прибылях и убытках</v>
      </c>
      <c r="B737" s="5" t="s">
        <v>925</v>
      </c>
      <c r="C737" s="5" t="s">
        <v>1575</v>
      </c>
      <c r="D737" s="5" t="s">
        <v>2408</v>
      </c>
    </row>
    <row r="738" spans="1:4" x14ac:dyDescent="0.2">
      <c r="A738" s="5" t="str">
        <f t="shared" ca="1" si="13"/>
        <v>Итого: затраты на персонал, с соц. взносами</v>
      </c>
      <c r="B738" s="5" t="s">
        <v>1025</v>
      </c>
      <c r="C738" s="5" t="s">
        <v>1578</v>
      </c>
      <c r="D738" s="5" t="s">
        <v>2411</v>
      </c>
    </row>
    <row r="739" spans="1:4" x14ac:dyDescent="0.2">
      <c r="A739" s="5" t="str">
        <f t="shared" ca="1" si="13"/>
        <v>Численность персонала</v>
      </c>
      <c r="B739" s="5" t="s">
        <v>903</v>
      </c>
      <c r="C739" s="5" t="s">
        <v>1579</v>
      </c>
      <c r="D739" s="5" t="s">
        <v>2412</v>
      </c>
    </row>
    <row r="740" spans="1:4" x14ac:dyDescent="0.2">
      <c r="A740" s="5" t="str">
        <f t="shared" ca="1" si="13"/>
        <v>заработная плата</v>
      </c>
      <c r="B740" s="5" t="s">
        <v>511</v>
      </c>
      <c r="C740" s="5" t="s">
        <v>1563</v>
      </c>
      <c r="D740" s="5" t="s">
        <v>2396</v>
      </c>
    </row>
    <row r="741" spans="1:4" x14ac:dyDescent="0.2">
      <c r="A741" s="5" t="str">
        <f t="shared" ca="1" si="13"/>
        <v>социальные взносы</v>
      </c>
      <c r="B741" s="5" t="s">
        <v>1019</v>
      </c>
      <c r="C741" s="5" t="s">
        <v>1564</v>
      </c>
      <c r="D741" s="5" t="s">
        <v>2088</v>
      </c>
    </row>
    <row r="742" spans="1:4" x14ac:dyDescent="0.2">
      <c r="A742" s="5" t="str">
        <f t="shared" ca="1" si="13"/>
        <v>периодичность выплаты заработной платы</v>
      </c>
      <c r="B742" s="5" t="s">
        <v>523</v>
      </c>
      <c r="C742" s="5" t="s">
        <v>1580</v>
      </c>
      <c r="D742" s="5" t="s">
        <v>2413</v>
      </c>
    </row>
    <row r="743" spans="1:4" x14ac:dyDescent="0.2">
      <c r="A743" s="5" t="str">
        <f t="shared" ca="1" si="13"/>
        <v>задолженность по заработной плате</v>
      </c>
      <c r="B743" s="5" t="s">
        <v>522</v>
      </c>
      <c r="C743" s="5" t="s">
        <v>1581</v>
      </c>
      <c r="D743" s="5" t="s">
        <v>2281</v>
      </c>
    </row>
    <row r="744" spans="1:4" x14ac:dyDescent="0.2">
      <c r="A744" s="5" t="str">
        <f t="shared" ca="1" si="13"/>
        <v>периодичность социальных взносов</v>
      </c>
      <c r="B744" s="5" t="s">
        <v>1021</v>
      </c>
      <c r="C744" s="5" t="s">
        <v>1582</v>
      </c>
      <c r="D744" s="5" t="s">
        <v>2414</v>
      </c>
    </row>
    <row r="745" spans="1:4" x14ac:dyDescent="0.2">
      <c r="A745" s="5" t="str">
        <f t="shared" ca="1" si="13"/>
        <v>задолженность перед внебюджетными фондами</v>
      </c>
      <c r="B745" s="5" t="s">
        <v>524</v>
      </c>
      <c r="C745" s="5" t="s">
        <v>1583</v>
      </c>
      <c r="D745" s="5" t="s">
        <v>2415</v>
      </c>
    </row>
    <row r="746" spans="1:4" x14ac:dyDescent="0.2">
      <c r="A746" s="5" t="str">
        <f t="shared" ca="1" si="13"/>
        <v>оплата расходов на заработную плату</v>
      </c>
      <c r="B746" s="5" t="s">
        <v>525</v>
      </c>
      <c r="C746" s="5" t="s">
        <v>1584</v>
      </c>
      <c r="D746" s="5" t="s">
        <v>2416</v>
      </c>
    </row>
    <row r="747" spans="1:4" x14ac:dyDescent="0.2">
      <c r="A747" s="5" t="str">
        <f t="shared" ca="1" si="13"/>
        <v>оплата социальных взносов</v>
      </c>
      <c r="B747" s="5" t="s">
        <v>1020</v>
      </c>
      <c r="C747" s="5" t="s">
        <v>1585</v>
      </c>
      <c r="D747" s="5" t="s">
        <v>2417</v>
      </c>
    </row>
    <row r="748" spans="1:4" x14ac:dyDescent="0.2">
      <c r="A748" s="139" t="str">
        <f t="shared" ca="1" si="13"/>
        <v>ПОСТОЯННЫЕ ИЗДЕРЖКИ</v>
      </c>
      <c r="B748" s="5" t="s">
        <v>472</v>
      </c>
      <c r="C748" s="5" t="s">
        <v>1586</v>
      </c>
      <c r="D748" s="5" t="s">
        <v>2418</v>
      </c>
    </row>
    <row r="749" spans="1:4" x14ac:dyDescent="0.2">
      <c r="A749" s="5" t="str">
        <f t="shared" ca="1" si="13"/>
        <v>Шаблон издержки без единиц</v>
      </c>
      <c r="B749" s="5" t="s">
        <v>723</v>
      </c>
      <c r="C749" s="5" t="s">
        <v>1587</v>
      </c>
      <c r="D749" s="5" t="s">
        <v>2419</v>
      </c>
    </row>
    <row r="750" spans="1:4" x14ac:dyDescent="0.2">
      <c r="A750" s="5" t="str">
        <f t="shared" ca="1" si="13"/>
        <v>период появления затрат</v>
      </c>
      <c r="B750" s="5" t="s">
        <v>478</v>
      </c>
      <c r="C750" s="5" t="s">
        <v>1588</v>
      </c>
      <c r="D750" s="5" t="s">
        <v>2420</v>
      </c>
    </row>
    <row r="751" spans="1:4" x14ac:dyDescent="0.2">
      <c r="A751" s="5" t="str">
        <f t="shared" ca="1" si="13"/>
        <v>затраты за период</v>
      </c>
      <c r="B751" s="5" t="s">
        <v>1211</v>
      </c>
      <c r="C751" s="5" t="s">
        <v>1589</v>
      </c>
      <c r="D751" s="5" t="s">
        <v>2421</v>
      </c>
    </row>
    <row r="752" spans="1:4" x14ac:dyDescent="0.2">
      <c r="A752" s="5" t="str">
        <f t="shared" ca="1" si="13"/>
        <v>без НДС</v>
      </c>
      <c r="B752" s="5" t="s">
        <v>1212</v>
      </c>
      <c r="C752" s="5" t="s">
        <v>1590</v>
      </c>
      <c r="D752" s="5" t="s">
        <v>2422</v>
      </c>
    </row>
    <row r="753" spans="1:4" x14ac:dyDescent="0.2">
      <c r="A753" s="5" t="str">
        <f t="shared" ca="1" si="13"/>
        <v>темп изменения цен</v>
      </c>
      <c r="B753" s="5" t="s">
        <v>479</v>
      </c>
      <c r="C753" s="5" t="s">
        <v>1518</v>
      </c>
      <c r="D753" s="5" t="s">
        <v>2342</v>
      </c>
    </row>
    <row r="754" spans="1:4" x14ac:dyDescent="0.2">
      <c r="A754" s="5" t="str">
        <f t="shared" ca="1" si="13"/>
        <v>ставка НДС</v>
      </c>
      <c r="B754" s="5" t="s">
        <v>300</v>
      </c>
      <c r="C754" s="5" t="s">
        <v>1519</v>
      </c>
      <c r="D754" s="5" t="s">
        <v>2343</v>
      </c>
    </row>
    <row r="755" spans="1:4" x14ac:dyDescent="0.2">
      <c r="A755" s="5" t="str">
        <f t="shared" ca="1" si="13"/>
        <v>коэффициент изменения цен</v>
      </c>
      <c r="B755" s="5" t="s">
        <v>480</v>
      </c>
      <c r="C755" s="5" t="s">
        <v>1565</v>
      </c>
      <c r="D755" s="5" t="s">
        <v>2423</v>
      </c>
    </row>
    <row r="756" spans="1:4" x14ac:dyDescent="0.2">
      <c r="A756" s="5" t="str">
        <f t="shared" ca="1" si="13"/>
        <v>затраты с учетом инфляции, без НДС</v>
      </c>
      <c r="B756" s="5" t="s">
        <v>1842</v>
      </c>
      <c r="C756" s="5" t="s">
        <v>1591</v>
      </c>
      <c r="D756" s="5" t="s">
        <v>2424</v>
      </c>
    </row>
    <row r="757" spans="1:4" x14ac:dyDescent="0.2">
      <c r="A757" s="5" t="str">
        <f t="shared" ca="1" si="13"/>
        <v>НДС начисленный</v>
      </c>
      <c r="B757" s="5" t="s">
        <v>481</v>
      </c>
      <c r="C757" s="5" t="s">
        <v>1523</v>
      </c>
      <c r="D757" s="5" t="s">
        <v>2379</v>
      </c>
    </row>
    <row r="758" spans="1:4" x14ac:dyDescent="0.2">
      <c r="A758" s="5" t="str">
        <f t="shared" ca="1" si="13"/>
        <v>Шаблон издержки с единицами</v>
      </c>
      <c r="B758" s="5" t="s">
        <v>724</v>
      </c>
      <c r="C758" s="5" t="s">
        <v>1592</v>
      </c>
      <c r="D758" s="5" t="s">
        <v>2425</v>
      </c>
    </row>
    <row r="759" spans="1:4" x14ac:dyDescent="0.2">
      <c r="A759" s="5" t="str">
        <f t="shared" ca="1" si="13"/>
        <v>период появления затрат</v>
      </c>
      <c r="B759" s="5" t="s">
        <v>478</v>
      </c>
      <c r="C759" s="5" t="s">
        <v>1588</v>
      </c>
      <c r="D759" s="5" t="s">
        <v>2426</v>
      </c>
    </row>
    <row r="760" spans="1:4" x14ac:dyDescent="0.2">
      <c r="A760" s="5" t="str">
        <f t="shared" ca="1" si="13"/>
        <v>расход в единицах за период</v>
      </c>
      <c r="B760" s="5" t="s">
        <v>1210</v>
      </c>
      <c r="C760" s="5" t="s">
        <v>1593</v>
      </c>
      <c r="D760" s="5" t="s">
        <v>2427</v>
      </c>
    </row>
    <row r="761" spans="1:4" x14ac:dyDescent="0.2">
      <c r="A761" s="5" t="str">
        <f t="shared" ca="1" si="13"/>
        <v>цена за единицу (</v>
      </c>
      <c r="B761" s="5" t="s">
        <v>1775</v>
      </c>
      <c r="C761" s="5" t="s">
        <v>1778</v>
      </c>
      <c r="D761" s="5" t="s">
        <v>2349</v>
      </c>
    </row>
    <row r="762" spans="1:4" x14ac:dyDescent="0.2">
      <c r="A762" s="5" t="str">
        <f t="shared" ca="1" si="13"/>
        <v>темп изменения цен</v>
      </c>
      <c r="B762" s="5" t="s">
        <v>479</v>
      </c>
      <c r="C762" s="5" t="s">
        <v>1518</v>
      </c>
      <c r="D762" s="5" t="s">
        <v>2342</v>
      </c>
    </row>
    <row r="763" spans="1:4" x14ac:dyDescent="0.2">
      <c r="A763" s="5" t="str">
        <f t="shared" ca="1" si="13"/>
        <v>ставка НДС</v>
      </c>
      <c r="B763" s="5" t="s">
        <v>300</v>
      </c>
      <c r="C763" s="5" t="s">
        <v>1519</v>
      </c>
      <c r="D763" s="5" t="s">
        <v>2343</v>
      </c>
    </row>
    <row r="764" spans="1:4" x14ac:dyDescent="0.2">
      <c r="A764" s="5" t="str">
        <f t="shared" ca="1" si="13"/>
        <v>коэффициент изменения цен</v>
      </c>
      <c r="B764" s="5" t="s">
        <v>480</v>
      </c>
      <c r="C764" s="5" t="s">
        <v>1565</v>
      </c>
      <c r="D764" s="5" t="s">
        <v>2423</v>
      </c>
    </row>
    <row r="765" spans="1:4" x14ac:dyDescent="0.2">
      <c r="A765" s="5" t="str">
        <f t="shared" ca="1" si="13"/>
        <v>НДС начисленный</v>
      </c>
      <c r="B765" s="5" t="s">
        <v>481</v>
      </c>
      <c r="C765" s="5" t="s">
        <v>1523</v>
      </c>
      <c r="D765" s="5" t="s">
        <v>2379</v>
      </c>
    </row>
    <row r="766" spans="1:4" x14ac:dyDescent="0.2">
      <c r="A766" s="5" t="str">
        <f t="shared" ca="1" si="13"/>
        <v>Производственные издержки</v>
      </c>
      <c r="B766" s="5" t="s">
        <v>473</v>
      </c>
      <c r="C766" s="5" t="s">
        <v>1265</v>
      </c>
      <c r="D766" s="5" t="s">
        <v>2428</v>
      </c>
    </row>
    <row r="767" spans="1:4" x14ac:dyDescent="0.2">
      <c r="A767" s="5" t="str">
        <f ca="1">OFFSET(A767,0,Prj_Language)</f>
        <v>Управленческие издержки</v>
      </c>
      <c r="B767" s="5" t="s">
        <v>475</v>
      </c>
      <c r="C767" s="5" t="s">
        <v>1266</v>
      </c>
      <c r="D767" s="5" t="s">
        <v>2429</v>
      </c>
    </row>
    <row r="768" spans="1:4" x14ac:dyDescent="0.2">
      <c r="A768" s="5" t="str">
        <f ca="1">OFFSET(A768,0,Prj_Language)</f>
        <v>Коммерческие издержки</v>
      </c>
      <c r="B768" s="5" t="s">
        <v>474</v>
      </c>
      <c r="C768" s="5" t="s">
        <v>1267</v>
      </c>
      <c r="D768" s="5" t="s">
        <v>2430</v>
      </c>
    </row>
    <row r="769" spans="1:4" x14ac:dyDescent="0.2">
      <c r="A769" s="5" t="str">
        <f t="shared" ca="1" si="13"/>
        <v>Итого: Производственные издержки, с НДС</v>
      </c>
      <c r="B769" s="5" t="s">
        <v>476</v>
      </c>
      <c r="C769" s="5" t="s">
        <v>1594</v>
      </c>
      <c r="D769" s="5" t="s">
        <v>2431</v>
      </c>
    </row>
    <row r="770" spans="1:4" x14ac:dyDescent="0.2">
      <c r="A770" s="5" t="str">
        <f t="shared" ca="1" si="13"/>
        <v>сумма без НДС</v>
      </c>
      <c r="B770" s="5" t="s">
        <v>730</v>
      </c>
      <c r="C770" s="5" t="s">
        <v>1595</v>
      </c>
      <c r="D770" s="5" t="s">
        <v>2432</v>
      </c>
    </row>
    <row r="771" spans="1:4" x14ac:dyDescent="0.2">
      <c r="A771" s="5" t="str">
        <f t="shared" ca="1" si="13"/>
        <v>НДС начисленный</v>
      </c>
      <c r="B771" s="5" t="s">
        <v>481</v>
      </c>
      <c r="C771" s="5" t="s">
        <v>1523</v>
      </c>
      <c r="D771" s="5" t="s">
        <v>2379</v>
      </c>
    </row>
    <row r="772" spans="1:4" x14ac:dyDescent="0.2">
      <c r="A772" s="5" t="str">
        <f t="shared" ca="1" si="13"/>
        <v>затраты в запасах готовой продукции</v>
      </c>
      <c r="B772" s="5" t="s">
        <v>517</v>
      </c>
      <c r="C772" s="5" t="s">
        <v>1573</v>
      </c>
      <c r="D772" s="5" t="s">
        <v>2407</v>
      </c>
    </row>
    <row r="773" spans="1:4" x14ac:dyDescent="0.2">
      <c r="A773" s="5" t="str">
        <f t="shared" ca="1" si="13"/>
        <v>периодичность отгрузки</v>
      </c>
      <c r="B773" s="5" t="s">
        <v>518</v>
      </c>
      <c r="C773" s="5" t="s">
        <v>1539</v>
      </c>
      <c r="D773" s="5" t="s">
        <v>2406</v>
      </c>
    </row>
    <row r="774" spans="1:4" x14ac:dyDescent="0.2">
      <c r="A774" s="5" t="str">
        <f t="shared" ca="1" si="13"/>
        <v>затраты в незавершенном производстве</v>
      </c>
      <c r="B774" s="5" t="s">
        <v>519</v>
      </c>
      <c r="C774" s="5" t="s">
        <v>1541</v>
      </c>
      <c r="D774" s="5" t="s">
        <v>2368</v>
      </c>
    </row>
    <row r="775" spans="1:4" x14ac:dyDescent="0.2">
      <c r="A775" s="5" t="str">
        <f t="shared" ca="1" si="13"/>
        <v>длительность производственного цикла</v>
      </c>
      <c r="B775" s="5" t="s">
        <v>520</v>
      </c>
      <c r="C775" s="5" t="s">
        <v>1574</v>
      </c>
      <c r="D775" s="5" t="s">
        <v>2369</v>
      </c>
    </row>
    <row r="776" spans="1:4" x14ac:dyDescent="0.2">
      <c r="A776" s="5" t="str">
        <f t="shared" ref="A776:A840" ca="1" si="14">OFFSET(A776,0,Prj_Language)</f>
        <v>списано на продажи</v>
      </c>
      <c r="B776" s="5" t="s">
        <v>521</v>
      </c>
      <c r="C776" s="5" t="s">
        <v>1575</v>
      </c>
      <c r="D776" s="5" t="s">
        <v>2433</v>
      </c>
    </row>
    <row r="777" spans="1:4" x14ac:dyDescent="0.2">
      <c r="A777" s="5" t="str">
        <f t="shared" ca="1" si="14"/>
        <v>кредиторская задолженность</v>
      </c>
      <c r="B777" s="5" t="s">
        <v>290</v>
      </c>
      <c r="C777" s="5" t="s">
        <v>1543</v>
      </c>
      <c r="D777" s="5" t="s">
        <v>2434</v>
      </c>
    </row>
    <row r="778" spans="1:4" x14ac:dyDescent="0.2">
      <c r="A778" s="5" t="str">
        <f t="shared" ca="1" si="14"/>
        <v>период отсрочки платежа</v>
      </c>
      <c r="B778" s="5" t="s">
        <v>559</v>
      </c>
      <c r="C778" s="5" t="s">
        <v>1544</v>
      </c>
      <c r="D778" s="5" t="s">
        <v>2435</v>
      </c>
    </row>
    <row r="779" spans="1:4" x14ac:dyDescent="0.2">
      <c r="A779" s="5" t="str">
        <f t="shared" ca="1" si="14"/>
        <v>авансы уплаченные</v>
      </c>
      <c r="B779" s="5" t="s">
        <v>560</v>
      </c>
      <c r="C779" s="5" t="s">
        <v>1545</v>
      </c>
      <c r="D779" s="5" t="s">
        <v>2436</v>
      </c>
    </row>
    <row r="780" spans="1:4" x14ac:dyDescent="0.2">
      <c r="A780" s="5" t="str">
        <f t="shared" ca="1" si="14"/>
        <v>период предоплаты</v>
      </c>
      <c r="B780" s="5" t="s">
        <v>561</v>
      </c>
      <c r="C780" s="5" t="s">
        <v>1596</v>
      </c>
      <c r="D780" s="5" t="s">
        <v>2437</v>
      </c>
    </row>
    <row r="781" spans="1:4" x14ac:dyDescent="0.2">
      <c r="A781" s="5" t="str">
        <f t="shared" ca="1" si="14"/>
        <v>оплата постоянных издержек, с НДС</v>
      </c>
      <c r="B781" s="5" t="s">
        <v>907</v>
      </c>
      <c r="C781" s="5" t="s">
        <v>1597</v>
      </c>
      <c r="D781" s="5" t="s">
        <v>2438</v>
      </c>
    </row>
    <row r="782" spans="1:4" x14ac:dyDescent="0.2">
      <c r="A782" s="5" t="str">
        <f t="shared" ref="A782:A794" ca="1" si="15">OFFSET(A782,0,Prj_Language)</f>
        <v>Итого: Управленческие издержки, с НДС</v>
      </c>
      <c r="B782" s="5" t="s">
        <v>732</v>
      </c>
      <c r="C782" s="5" t="s">
        <v>1599</v>
      </c>
      <c r="D782" s="5" t="s">
        <v>2439</v>
      </c>
    </row>
    <row r="783" spans="1:4" x14ac:dyDescent="0.2">
      <c r="A783" s="5" t="str">
        <f t="shared" ca="1" si="15"/>
        <v>сумма без НДС</v>
      </c>
      <c r="B783" s="5" t="s">
        <v>730</v>
      </c>
      <c r="C783" s="5" t="s">
        <v>1595</v>
      </c>
      <c r="D783" s="5" t="s">
        <v>2432</v>
      </c>
    </row>
    <row r="784" spans="1:4" x14ac:dyDescent="0.2">
      <c r="A784" s="5" t="str">
        <f t="shared" ca="1" si="15"/>
        <v>НДС начисленный</v>
      </c>
      <c r="B784" s="5" t="s">
        <v>481</v>
      </c>
      <c r="C784" s="5" t="s">
        <v>1523</v>
      </c>
      <c r="D784" s="5" t="s">
        <v>2379</v>
      </c>
    </row>
    <row r="785" spans="1:4" x14ac:dyDescent="0.2">
      <c r="A785" s="5" t="str">
        <f t="shared" ca="1" si="15"/>
        <v>затраты в запасах готовой продукции</v>
      </c>
      <c r="B785" s="5" t="s">
        <v>517</v>
      </c>
      <c r="C785" s="5" t="s">
        <v>1573</v>
      </c>
      <c r="D785" s="5" t="s">
        <v>2407</v>
      </c>
    </row>
    <row r="786" spans="1:4" x14ac:dyDescent="0.2">
      <c r="A786" s="5" t="str">
        <f t="shared" ca="1" si="15"/>
        <v>периодичность отгрузки</v>
      </c>
      <c r="B786" s="5" t="s">
        <v>518</v>
      </c>
      <c r="C786" s="5" t="s">
        <v>1539</v>
      </c>
      <c r="D786" s="5" t="s">
        <v>2406</v>
      </c>
    </row>
    <row r="787" spans="1:4" x14ac:dyDescent="0.2">
      <c r="A787" s="5" t="str">
        <f t="shared" ca="1" si="15"/>
        <v>затраты в незавершенном производстве</v>
      </c>
      <c r="B787" s="5" t="s">
        <v>519</v>
      </c>
      <c r="C787" s="5" t="s">
        <v>1541</v>
      </c>
      <c r="D787" s="5" t="s">
        <v>2368</v>
      </c>
    </row>
    <row r="788" spans="1:4" x14ac:dyDescent="0.2">
      <c r="A788" s="5" t="str">
        <f t="shared" ca="1" si="15"/>
        <v>длительность производственного цикла</v>
      </c>
      <c r="B788" s="5" t="s">
        <v>520</v>
      </c>
      <c r="C788" s="5" t="s">
        <v>1574</v>
      </c>
      <c r="D788" s="5" t="s">
        <v>2369</v>
      </c>
    </row>
    <row r="789" spans="1:4" x14ac:dyDescent="0.2">
      <c r="A789" s="5" t="str">
        <f t="shared" ca="1" si="15"/>
        <v>списано на продажи</v>
      </c>
      <c r="B789" s="5" t="s">
        <v>521</v>
      </c>
      <c r="C789" s="5" t="s">
        <v>1575</v>
      </c>
      <c r="D789" s="5" t="s">
        <v>2433</v>
      </c>
    </row>
    <row r="790" spans="1:4" x14ac:dyDescent="0.2">
      <c r="A790" s="5" t="str">
        <f t="shared" ca="1" si="15"/>
        <v>кредиторская задолженность</v>
      </c>
      <c r="B790" s="5" t="s">
        <v>290</v>
      </c>
      <c r="C790" s="5" t="s">
        <v>1543</v>
      </c>
      <c r="D790" s="5" t="s">
        <v>2434</v>
      </c>
    </row>
    <row r="791" spans="1:4" x14ac:dyDescent="0.2">
      <c r="A791" s="5" t="str">
        <f t="shared" ca="1" si="15"/>
        <v>период отсрочки платежа</v>
      </c>
      <c r="B791" s="5" t="s">
        <v>559</v>
      </c>
      <c r="C791" s="5" t="s">
        <v>1544</v>
      </c>
      <c r="D791" s="5" t="s">
        <v>2435</v>
      </c>
    </row>
    <row r="792" spans="1:4" x14ac:dyDescent="0.2">
      <c r="A792" s="5" t="str">
        <f t="shared" ca="1" si="15"/>
        <v>авансы уплаченные</v>
      </c>
      <c r="B792" s="5" t="s">
        <v>560</v>
      </c>
      <c r="C792" s="5" t="s">
        <v>1545</v>
      </c>
      <c r="D792" s="5" t="s">
        <v>2436</v>
      </c>
    </row>
    <row r="793" spans="1:4" x14ac:dyDescent="0.2">
      <c r="A793" s="5" t="str">
        <f t="shared" ca="1" si="15"/>
        <v>период предоплаты</v>
      </c>
      <c r="B793" s="5" t="s">
        <v>561</v>
      </c>
      <c r="C793" s="5" t="s">
        <v>1596</v>
      </c>
      <c r="D793" s="5" t="s">
        <v>2437</v>
      </c>
    </row>
    <row r="794" spans="1:4" x14ac:dyDescent="0.2">
      <c r="A794" s="5" t="str">
        <f t="shared" ca="1" si="15"/>
        <v>оплата постоянных издержек, с НДС</v>
      </c>
      <c r="B794" s="5" t="s">
        <v>907</v>
      </c>
      <c r="C794" s="5" t="s">
        <v>1597</v>
      </c>
      <c r="D794" s="5" t="s">
        <v>2438</v>
      </c>
    </row>
    <row r="795" spans="1:4" x14ac:dyDescent="0.2">
      <c r="A795" s="5" t="str">
        <f t="shared" ca="1" si="14"/>
        <v>Итого: Коммерческие издержки, с НДС</v>
      </c>
      <c r="B795" s="5" t="s">
        <v>731</v>
      </c>
      <c r="C795" s="5" t="s">
        <v>1598</v>
      </c>
      <c r="D795" s="5" t="s">
        <v>2440</v>
      </c>
    </row>
    <row r="796" spans="1:4" x14ac:dyDescent="0.2">
      <c r="A796" s="5" t="str">
        <f t="shared" ca="1" si="14"/>
        <v>сумма без НДС</v>
      </c>
      <c r="B796" s="5" t="s">
        <v>730</v>
      </c>
      <c r="C796" s="5" t="s">
        <v>1595</v>
      </c>
      <c r="D796" s="5" t="s">
        <v>2432</v>
      </c>
    </row>
    <row r="797" spans="1:4" x14ac:dyDescent="0.2">
      <c r="A797" s="5" t="str">
        <f t="shared" ca="1" si="14"/>
        <v>НДС начисленный</v>
      </c>
      <c r="B797" s="5" t="s">
        <v>481</v>
      </c>
      <c r="C797" s="5" t="s">
        <v>1523</v>
      </c>
      <c r="D797" s="5" t="s">
        <v>2379</v>
      </c>
    </row>
    <row r="798" spans="1:4" x14ac:dyDescent="0.2">
      <c r="A798" s="5" t="str">
        <f t="shared" ca="1" si="14"/>
        <v>затраты в запасах готовой продукции</v>
      </c>
      <c r="B798" s="5" t="s">
        <v>517</v>
      </c>
      <c r="C798" s="5" t="s">
        <v>1573</v>
      </c>
      <c r="D798" s="5" t="s">
        <v>2407</v>
      </c>
    </row>
    <row r="799" spans="1:4" x14ac:dyDescent="0.2">
      <c r="A799" s="5" t="str">
        <f t="shared" ca="1" si="14"/>
        <v>периодичность отгрузки</v>
      </c>
      <c r="B799" s="5" t="s">
        <v>518</v>
      </c>
      <c r="C799" s="5" t="s">
        <v>1539</v>
      </c>
      <c r="D799" s="5" t="s">
        <v>2406</v>
      </c>
    </row>
    <row r="800" spans="1:4" x14ac:dyDescent="0.2">
      <c r="A800" s="5" t="str">
        <f t="shared" ca="1" si="14"/>
        <v>затраты в незавершенном производстве</v>
      </c>
      <c r="B800" s="5" t="s">
        <v>519</v>
      </c>
      <c r="C800" s="5" t="s">
        <v>1541</v>
      </c>
      <c r="D800" s="5" t="s">
        <v>2368</v>
      </c>
    </row>
    <row r="801" spans="1:4" x14ac:dyDescent="0.2">
      <c r="A801" s="5" t="str">
        <f t="shared" ca="1" si="14"/>
        <v>длительность производственного цикла</v>
      </c>
      <c r="B801" s="5" t="s">
        <v>520</v>
      </c>
      <c r="C801" s="5" t="s">
        <v>1574</v>
      </c>
      <c r="D801" s="5" t="s">
        <v>2369</v>
      </c>
    </row>
    <row r="802" spans="1:4" x14ac:dyDescent="0.2">
      <c r="A802" s="5" t="str">
        <f t="shared" ca="1" si="14"/>
        <v>списано на продажи</v>
      </c>
      <c r="B802" s="5" t="s">
        <v>521</v>
      </c>
      <c r="C802" s="5" t="s">
        <v>1575</v>
      </c>
      <c r="D802" s="5" t="s">
        <v>2433</v>
      </c>
    </row>
    <row r="803" spans="1:4" x14ac:dyDescent="0.2">
      <c r="A803" s="5" t="str">
        <f t="shared" ca="1" si="14"/>
        <v>кредиторская задолженность</v>
      </c>
      <c r="B803" s="5" t="s">
        <v>290</v>
      </c>
      <c r="C803" s="5" t="s">
        <v>1543</v>
      </c>
      <c r="D803" s="5" t="s">
        <v>2434</v>
      </c>
    </row>
    <row r="804" spans="1:4" x14ac:dyDescent="0.2">
      <c r="A804" s="5" t="str">
        <f t="shared" ca="1" si="14"/>
        <v>период отсрочки платежа</v>
      </c>
      <c r="B804" s="5" t="s">
        <v>559</v>
      </c>
      <c r="C804" s="5" t="s">
        <v>1544</v>
      </c>
      <c r="D804" s="5" t="s">
        <v>2435</v>
      </c>
    </row>
    <row r="805" spans="1:4" x14ac:dyDescent="0.2">
      <c r="A805" s="5" t="str">
        <f t="shared" ca="1" si="14"/>
        <v>авансы уплаченные</v>
      </c>
      <c r="B805" s="5" t="s">
        <v>560</v>
      </c>
      <c r="C805" s="5" t="s">
        <v>1545</v>
      </c>
      <c r="D805" s="5" t="s">
        <v>2436</v>
      </c>
    </row>
    <row r="806" spans="1:4" x14ac:dyDescent="0.2">
      <c r="A806" s="5" t="str">
        <f t="shared" ca="1" si="14"/>
        <v>период предоплаты</v>
      </c>
      <c r="B806" s="5" t="s">
        <v>561</v>
      </c>
      <c r="C806" s="5" t="s">
        <v>1596</v>
      </c>
      <c r="D806" s="5" t="s">
        <v>2437</v>
      </c>
    </row>
    <row r="807" spans="1:4" x14ac:dyDescent="0.2">
      <c r="A807" s="5" t="str">
        <f t="shared" ca="1" si="14"/>
        <v>оплата постоянных издержек, с НДС</v>
      </c>
      <c r="B807" s="5" t="s">
        <v>907</v>
      </c>
      <c r="C807" s="5" t="s">
        <v>1597</v>
      </c>
      <c r="D807" s="5" t="s">
        <v>2438</v>
      </c>
    </row>
    <row r="808" spans="1:4" x14ac:dyDescent="0.2">
      <c r="A808" s="5" t="str">
        <f t="shared" ca="1" si="14"/>
        <v>Всего постоянных издержек, без НДС</v>
      </c>
      <c r="B808" s="5" t="s">
        <v>1912</v>
      </c>
      <c r="C808" s="5" t="s">
        <v>1913</v>
      </c>
      <c r="D808" s="5" t="s">
        <v>2845</v>
      </c>
    </row>
    <row r="809" spans="1:4" x14ac:dyDescent="0.2">
      <c r="A809" s="5" t="str">
        <f t="shared" ca="1" si="14"/>
        <v>Всего постоянных издержек, с НДС</v>
      </c>
      <c r="B809" s="5" t="s">
        <v>477</v>
      </c>
      <c r="C809" s="5" t="s">
        <v>1600</v>
      </c>
      <c r="D809" s="5" t="s">
        <v>2441</v>
      </c>
    </row>
    <row r="810" spans="1:4" x14ac:dyDescent="0.2">
      <c r="A810" s="139" t="str">
        <f t="shared" ca="1" si="14"/>
        <v>ОБОРОТНЫЙ КАПИТАЛ</v>
      </c>
      <c r="B810" s="5" t="s">
        <v>872</v>
      </c>
      <c r="C810" s="5" t="s">
        <v>1601</v>
      </c>
      <c r="D810" s="5" t="s">
        <v>2442</v>
      </c>
    </row>
    <row r="811" spans="1:4" x14ac:dyDescent="0.2">
      <c r="A811" s="5" t="str">
        <f t="shared" ca="1" si="14"/>
        <v>Дебиторская задолженность</v>
      </c>
      <c r="B811" s="5" t="s">
        <v>867</v>
      </c>
      <c r="C811" s="5" t="s">
        <v>1317</v>
      </c>
      <c r="D811" s="5" t="s">
        <v>2261</v>
      </c>
    </row>
    <row r="812" spans="1:4" x14ac:dyDescent="0.2">
      <c r="A812" s="5" t="str">
        <f t="shared" ca="1" si="14"/>
        <v>средний период отсрочки платежа</v>
      </c>
      <c r="B812" s="5" t="s">
        <v>506</v>
      </c>
      <c r="C812" s="5" t="s">
        <v>1602</v>
      </c>
      <c r="D812" s="5" t="s">
        <v>2443</v>
      </c>
    </row>
    <row r="813" spans="1:4" x14ac:dyDescent="0.2">
      <c r="A813" s="5" t="str">
        <f t="shared" ca="1" si="14"/>
        <v>величина из плана продаж</v>
      </c>
      <c r="B813" s="5" t="s">
        <v>1056</v>
      </c>
      <c r="C813" s="5" t="s">
        <v>1603</v>
      </c>
      <c r="D813" s="5" t="s">
        <v>2444</v>
      </c>
    </row>
    <row r="814" spans="1:4" x14ac:dyDescent="0.2">
      <c r="A814" s="5" t="str">
        <f t="shared" ca="1" si="14"/>
        <v>величина из стартового баланса</v>
      </c>
      <c r="B814" s="5" t="s">
        <v>1057</v>
      </c>
      <c r="C814" s="5" t="s">
        <v>1604</v>
      </c>
      <c r="D814" s="5" t="s">
        <v>2445</v>
      </c>
    </row>
    <row r="815" spans="1:4" x14ac:dyDescent="0.2">
      <c r="A815" s="5" t="str">
        <f t="shared" ca="1" si="14"/>
        <v>влияние стартового баланса на денежные средства</v>
      </c>
      <c r="B815" s="5" t="s">
        <v>1058</v>
      </c>
      <c r="C815" s="5" t="s">
        <v>1605</v>
      </c>
      <c r="D815" s="5" t="s">
        <v>2446</v>
      </c>
    </row>
    <row r="816" spans="1:4" x14ac:dyDescent="0.2">
      <c r="A816" s="5" t="str">
        <f t="shared" ca="1" si="14"/>
        <v>Авансы полученные</v>
      </c>
      <c r="B816" s="5" t="s">
        <v>868</v>
      </c>
      <c r="C816" s="5" t="s">
        <v>1338</v>
      </c>
      <c r="D816" s="5" t="s">
        <v>2358</v>
      </c>
    </row>
    <row r="817" spans="1:4" x14ac:dyDescent="0.2">
      <c r="A817" s="5" t="str">
        <f t="shared" ca="1" si="14"/>
        <v>средний период предоплаты</v>
      </c>
      <c r="B817" s="5" t="s">
        <v>505</v>
      </c>
      <c r="C817" s="5" t="s">
        <v>1602</v>
      </c>
      <c r="D817" s="5" t="s">
        <v>2447</v>
      </c>
    </row>
    <row r="818" spans="1:4" x14ac:dyDescent="0.2">
      <c r="A818" s="5" t="str">
        <f t="shared" ca="1" si="14"/>
        <v>величина из плана продаж</v>
      </c>
      <c r="B818" s="5" t="s">
        <v>1056</v>
      </c>
      <c r="C818" s="5" t="s">
        <v>1603</v>
      </c>
      <c r="D818" s="5" t="s">
        <v>2444</v>
      </c>
    </row>
    <row r="819" spans="1:4" x14ac:dyDescent="0.2">
      <c r="A819" s="5" t="str">
        <f t="shared" ca="1" si="14"/>
        <v>величина из стартового баланса</v>
      </c>
      <c r="B819" s="5" t="s">
        <v>1057</v>
      </c>
      <c r="C819" s="5" t="s">
        <v>1604</v>
      </c>
      <c r="D819" s="5" t="s">
        <v>2445</v>
      </c>
    </row>
    <row r="820" spans="1:4" x14ac:dyDescent="0.2">
      <c r="A820" s="5" t="str">
        <f t="shared" ca="1" si="14"/>
        <v>влияние стартового баланса на денежные средства</v>
      </c>
      <c r="B820" s="5" t="s">
        <v>1058</v>
      </c>
      <c r="C820" s="5" t="s">
        <v>1605</v>
      </c>
      <c r="D820" s="5" t="s">
        <v>2446</v>
      </c>
    </row>
    <row r="821" spans="1:4" x14ac:dyDescent="0.2">
      <c r="A821" s="5" t="str">
        <f t="shared" ca="1" si="14"/>
        <v>Запасы материалов и комплектующих</v>
      </c>
      <c r="B821" s="5" t="s">
        <v>900</v>
      </c>
      <c r="C821" s="5" t="s">
        <v>1263</v>
      </c>
      <c r="D821" s="5" t="s">
        <v>2448</v>
      </c>
    </row>
    <row r="822" spans="1:4" x14ac:dyDescent="0.2">
      <c r="A822" s="5" t="str">
        <f t="shared" ca="1" si="14"/>
        <v>средний период оборачиваемости</v>
      </c>
      <c r="B822" s="5" t="s">
        <v>899</v>
      </c>
      <c r="C822" s="5" t="s">
        <v>1602</v>
      </c>
      <c r="D822" s="5" t="s">
        <v>2449</v>
      </c>
    </row>
    <row r="823" spans="1:4" x14ac:dyDescent="0.2">
      <c r="A823" s="5" t="str">
        <f t="shared" ca="1" si="14"/>
        <v>величина из плана затрат</v>
      </c>
      <c r="B823" s="5" t="s">
        <v>1059</v>
      </c>
      <c r="C823" s="5" t="s">
        <v>1603</v>
      </c>
      <c r="D823" s="5" t="s">
        <v>2450</v>
      </c>
    </row>
    <row r="824" spans="1:4" x14ac:dyDescent="0.2">
      <c r="A824" s="5" t="str">
        <f t="shared" ca="1" si="14"/>
        <v>величина из стартового баланса</v>
      </c>
      <c r="B824" s="5" t="s">
        <v>1057</v>
      </c>
      <c r="C824" s="5" t="s">
        <v>1604</v>
      </c>
      <c r="D824" s="5" t="s">
        <v>2445</v>
      </c>
    </row>
    <row r="825" spans="1:4" x14ac:dyDescent="0.2">
      <c r="A825" s="5" t="str">
        <f t="shared" ca="1" si="14"/>
        <v>влияние стартового баланса на денежные средства</v>
      </c>
      <c r="B825" s="5" t="s">
        <v>1058</v>
      </c>
      <c r="C825" s="5" t="s">
        <v>1605</v>
      </c>
      <c r="D825" s="5" t="s">
        <v>2446</v>
      </c>
    </row>
    <row r="826" spans="1:4" x14ac:dyDescent="0.2">
      <c r="A826" s="5" t="str">
        <f t="shared" ca="1" si="14"/>
        <v>Незавершенное производство</v>
      </c>
      <c r="B826" s="5" t="s">
        <v>886</v>
      </c>
      <c r="C826" s="5" t="s">
        <v>1320</v>
      </c>
      <c r="D826" s="5" t="s">
        <v>2264</v>
      </c>
    </row>
    <row r="827" spans="1:4" x14ac:dyDescent="0.2">
      <c r="A827" s="5" t="str">
        <f t="shared" ca="1" si="14"/>
        <v>средний период оборачиваемости</v>
      </c>
      <c r="B827" s="5" t="s">
        <v>899</v>
      </c>
      <c r="C827" s="5" t="s">
        <v>1602</v>
      </c>
      <c r="D827" s="5" t="s">
        <v>2449</v>
      </c>
    </row>
    <row r="828" spans="1:4" x14ac:dyDescent="0.2">
      <c r="A828" s="5" t="str">
        <f t="shared" ca="1" si="14"/>
        <v>величина из плана затрат</v>
      </c>
      <c r="B828" s="5" t="s">
        <v>1059</v>
      </c>
      <c r="C828" s="5" t="s">
        <v>1603</v>
      </c>
      <c r="D828" s="5" t="s">
        <v>2450</v>
      </c>
    </row>
    <row r="829" spans="1:4" x14ac:dyDescent="0.2">
      <c r="A829" s="5" t="str">
        <f t="shared" ca="1" si="14"/>
        <v>величина из стартового баланса</v>
      </c>
      <c r="B829" s="5" t="s">
        <v>1057</v>
      </c>
      <c r="C829" s="5" t="s">
        <v>1604</v>
      </c>
      <c r="D829" s="5" t="s">
        <v>2445</v>
      </c>
    </row>
    <row r="830" spans="1:4" x14ac:dyDescent="0.2">
      <c r="A830" s="5" t="str">
        <f t="shared" ca="1" si="14"/>
        <v>влияние стартового баланса на денежные средства</v>
      </c>
      <c r="B830" s="5" t="s">
        <v>1058</v>
      </c>
      <c r="C830" s="5" t="s">
        <v>1605</v>
      </c>
      <c r="D830" s="5" t="s">
        <v>2446</v>
      </c>
    </row>
    <row r="831" spans="1:4" x14ac:dyDescent="0.2">
      <c r="A831" s="5" t="str">
        <f t="shared" ca="1" si="14"/>
        <v>Запасы готовой продукции</v>
      </c>
      <c r="B831" s="5" t="s">
        <v>887</v>
      </c>
      <c r="C831" s="5" t="s">
        <v>1319</v>
      </c>
      <c r="D831" s="5" t="s">
        <v>2391</v>
      </c>
    </row>
    <row r="832" spans="1:4" x14ac:dyDescent="0.2">
      <c r="A832" s="5" t="str">
        <f t="shared" ca="1" si="14"/>
        <v>средний период оборачиваемости</v>
      </c>
      <c r="B832" s="5" t="s">
        <v>899</v>
      </c>
      <c r="C832" s="5" t="s">
        <v>1602</v>
      </c>
      <c r="D832" s="5" t="s">
        <v>2449</v>
      </c>
    </row>
    <row r="833" spans="1:4" x14ac:dyDescent="0.2">
      <c r="A833" s="5" t="str">
        <f t="shared" ca="1" si="14"/>
        <v>величина из плана затрат</v>
      </c>
      <c r="B833" s="5" t="s">
        <v>1059</v>
      </c>
      <c r="C833" s="5" t="s">
        <v>1603</v>
      </c>
      <c r="D833" s="5" t="s">
        <v>2450</v>
      </c>
    </row>
    <row r="834" spans="1:4" x14ac:dyDescent="0.2">
      <c r="A834" s="5" t="str">
        <f t="shared" ca="1" si="14"/>
        <v>величина из стартового баланса</v>
      </c>
      <c r="B834" s="5" t="s">
        <v>1057</v>
      </c>
      <c r="C834" s="5" t="s">
        <v>1604</v>
      </c>
      <c r="D834" s="5" t="s">
        <v>2445</v>
      </c>
    </row>
    <row r="835" spans="1:4" x14ac:dyDescent="0.2">
      <c r="A835" s="5" t="str">
        <f t="shared" ca="1" si="14"/>
        <v>влияние стартового баланса на денежные средства</v>
      </c>
      <c r="B835" s="5" t="s">
        <v>1058</v>
      </c>
      <c r="C835" s="5" t="s">
        <v>1605</v>
      </c>
      <c r="D835" s="5" t="s">
        <v>2446</v>
      </c>
    </row>
    <row r="836" spans="1:4" x14ac:dyDescent="0.2">
      <c r="A836" s="5" t="str">
        <f t="shared" ca="1" si="14"/>
        <v>Кредиторская задолженность перед поставщиками</v>
      </c>
      <c r="B836" s="5" t="s">
        <v>1075</v>
      </c>
      <c r="C836" s="5" t="s">
        <v>1606</v>
      </c>
      <c r="D836" s="5" t="s">
        <v>2451</v>
      </c>
    </row>
    <row r="837" spans="1:4" x14ac:dyDescent="0.2">
      <c r="A837" s="5" t="str">
        <f t="shared" ca="1" si="14"/>
        <v>средний период отсрочки платежа</v>
      </c>
      <c r="B837" s="5" t="s">
        <v>506</v>
      </c>
      <c r="C837" s="5" t="s">
        <v>1602</v>
      </c>
      <c r="D837" s="5" t="s">
        <v>2452</v>
      </c>
    </row>
    <row r="838" spans="1:4" x14ac:dyDescent="0.2">
      <c r="A838" s="5" t="str">
        <f t="shared" ca="1" si="14"/>
        <v>величина из плана затрат</v>
      </c>
      <c r="B838" s="5" t="s">
        <v>1059</v>
      </c>
      <c r="C838" s="5" t="s">
        <v>1603</v>
      </c>
      <c r="D838" s="5" t="s">
        <v>2450</v>
      </c>
    </row>
    <row r="839" spans="1:4" x14ac:dyDescent="0.2">
      <c r="A839" s="5" t="str">
        <f t="shared" ca="1" si="14"/>
        <v>величина из стартового баланса</v>
      </c>
      <c r="B839" s="5" t="s">
        <v>1057</v>
      </c>
      <c r="C839" s="5" t="s">
        <v>1604</v>
      </c>
      <c r="D839" s="5" t="s">
        <v>2445</v>
      </c>
    </row>
    <row r="840" spans="1:4" x14ac:dyDescent="0.2">
      <c r="A840" s="5" t="str">
        <f t="shared" ca="1" si="14"/>
        <v>влияние стартового баланса на денежные средства</v>
      </c>
      <c r="B840" s="5" t="s">
        <v>1058</v>
      </c>
      <c r="C840" s="5" t="s">
        <v>1605</v>
      </c>
      <c r="D840" s="5" t="s">
        <v>2446</v>
      </c>
    </row>
    <row r="841" spans="1:4" x14ac:dyDescent="0.2">
      <c r="A841" s="5" t="str">
        <f t="shared" ref="A841:A904" ca="1" si="16">OFFSET(A841,0,Prj_Language)</f>
        <v>Авансы уплаченные</v>
      </c>
      <c r="B841" s="5" t="s">
        <v>889</v>
      </c>
      <c r="C841" s="5" t="s">
        <v>1318</v>
      </c>
      <c r="D841" s="5" t="s">
        <v>2436</v>
      </c>
    </row>
    <row r="842" spans="1:4" x14ac:dyDescent="0.2">
      <c r="A842" s="5" t="str">
        <f t="shared" ca="1" si="16"/>
        <v>средний период предоплаты</v>
      </c>
      <c r="B842" s="5" t="s">
        <v>505</v>
      </c>
      <c r="C842" s="5" t="s">
        <v>1602</v>
      </c>
      <c r="D842" s="5" t="s">
        <v>2453</v>
      </c>
    </row>
    <row r="843" spans="1:4" x14ac:dyDescent="0.2">
      <c r="A843" s="5" t="str">
        <f t="shared" ca="1" si="16"/>
        <v>величина из плана затрат</v>
      </c>
      <c r="B843" s="5" t="s">
        <v>1059</v>
      </c>
      <c r="C843" s="5" t="s">
        <v>1603</v>
      </c>
      <c r="D843" s="5" t="s">
        <v>2450</v>
      </c>
    </row>
    <row r="844" spans="1:4" x14ac:dyDescent="0.2">
      <c r="A844" s="5" t="str">
        <f t="shared" ca="1" si="16"/>
        <v>величина из стартового баланса</v>
      </c>
      <c r="B844" s="5" t="s">
        <v>1057</v>
      </c>
      <c r="C844" s="5" t="s">
        <v>1604</v>
      </c>
      <c r="D844" s="5" t="s">
        <v>2445</v>
      </c>
    </row>
    <row r="845" spans="1:4" x14ac:dyDescent="0.2">
      <c r="A845" s="5" t="str">
        <f t="shared" ca="1" si="16"/>
        <v>влияние стартового баланса на денежные средства</v>
      </c>
      <c r="B845" s="5" t="s">
        <v>1058</v>
      </c>
      <c r="C845" s="5" t="s">
        <v>1605</v>
      </c>
      <c r="D845" s="5" t="s">
        <v>2446</v>
      </c>
    </row>
    <row r="846" spans="1:4" x14ac:dyDescent="0.2">
      <c r="A846" s="5" t="str">
        <f t="shared" ca="1" si="16"/>
        <v>Задолженность по заработной плате</v>
      </c>
      <c r="B846" s="5" t="s">
        <v>902</v>
      </c>
      <c r="C846" s="5" t="s">
        <v>1337</v>
      </c>
      <c r="D846" s="5" t="s">
        <v>2281</v>
      </c>
    </row>
    <row r="847" spans="1:4" x14ac:dyDescent="0.2">
      <c r="A847" s="5" t="str">
        <f t="shared" ca="1" si="16"/>
        <v>средний период оборачиваемости</v>
      </c>
      <c r="B847" s="5" t="s">
        <v>899</v>
      </c>
      <c r="C847" s="5" t="s">
        <v>1602</v>
      </c>
      <c r="D847" s="5" t="s">
        <v>2449</v>
      </c>
    </row>
    <row r="848" spans="1:4" x14ac:dyDescent="0.2">
      <c r="A848" s="5" t="str">
        <f t="shared" ca="1" si="16"/>
        <v>величина из плана затрат</v>
      </c>
      <c r="B848" s="5" t="s">
        <v>1059</v>
      </c>
      <c r="C848" s="5" t="s">
        <v>1603</v>
      </c>
      <c r="D848" s="5" t="s">
        <v>2450</v>
      </c>
    </row>
    <row r="849" spans="1:4" x14ac:dyDescent="0.2">
      <c r="A849" s="5" t="str">
        <f t="shared" ca="1" si="16"/>
        <v>величина из стартового баланса</v>
      </c>
      <c r="B849" s="5" t="s">
        <v>1057</v>
      </c>
      <c r="C849" s="5" t="s">
        <v>1604</v>
      </c>
      <c r="D849" s="5" t="s">
        <v>2445</v>
      </c>
    </row>
    <row r="850" spans="1:4" x14ac:dyDescent="0.2">
      <c r="A850" s="5" t="str">
        <f t="shared" ca="1" si="16"/>
        <v>влияние стартового баланса на денежные средства</v>
      </c>
      <c r="B850" s="5" t="s">
        <v>1058</v>
      </c>
      <c r="C850" s="5" t="s">
        <v>1605</v>
      </c>
      <c r="D850" s="5" t="s">
        <v>2446</v>
      </c>
    </row>
    <row r="851" spans="1:4" x14ac:dyDescent="0.2">
      <c r="A851" s="5" t="str">
        <f t="shared" ca="1" si="16"/>
        <v>Задолженность перед бюджетом и внебюджетными фондами</v>
      </c>
      <c r="B851" s="5" t="s">
        <v>1043</v>
      </c>
      <c r="C851" s="5" t="s">
        <v>1607</v>
      </c>
      <c r="D851" s="5" t="s">
        <v>2454</v>
      </c>
    </row>
    <row r="852" spans="1:4" x14ac:dyDescent="0.2">
      <c r="A852" s="5" t="str">
        <f t="shared" ca="1" si="16"/>
        <v>величина из плана продаж и затрат</v>
      </c>
      <c r="B852" s="5" t="s">
        <v>1060</v>
      </c>
      <c r="C852" s="5" t="s">
        <v>1603</v>
      </c>
      <c r="D852" s="5" t="s">
        <v>2455</v>
      </c>
    </row>
    <row r="853" spans="1:4" x14ac:dyDescent="0.2">
      <c r="A853" s="5" t="str">
        <f t="shared" ca="1" si="16"/>
        <v>величина из стартового баланса</v>
      </c>
      <c r="B853" s="5" t="s">
        <v>1057</v>
      </c>
      <c r="C853" s="5" t="s">
        <v>1604</v>
      </c>
      <c r="D853" s="5" t="s">
        <v>2445</v>
      </c>
    </row>
    <row r="854" spans="1:4" x14ac:dyDescent="0.2">
      <c r="A854" s="5" t="str">
        <f t="shared" ca="1" si="16"/>
        <v>влияние стартового баланса на денежные средства</v>
      </c>
      <c r="B854" s="5" t="s">
        <v>1058</v>
      </c>
      <c r="C854" s="5" t="s">
        <v>1605</v>
      </c>
      <c r="D854" s="5" t="s">
        <v>2446</v>
      </c>
    </row>
    <row r="855" spans="1:4" x14ac:dyDescent="0.2">
      <c r="A855" s="5" t="str">
        <f t="shared" ca="1" si="16"/>
        <v>Кредиторская задолженность за внеоборотные активы</v>
      </c>
      <c r="B855" s="5" t="s">
        <v>1076</v>
      </c>
      <c r="C855" s="5" t="s">
        <v>1335</v>
      </c>
      <c r="D855" s="5" t="s">
        <v>2279</v>
      </c>
    </row>
    <row r="856" spans="1:4" x14ac:dyDescent="0.2">
      <c r="A856" s="5" t="str">
        <f t="shared" ca="1" si="16"/>
        <v>величина из плана инвестиций</v>
      </c>
      <c r="B856" s="5" t="s">
        <v>1077</v>
      </c>
      <c r="C856" s="5" t="s">
        <v>1603</v>
      </c>
      <c r="D856" s="5" t="s">
        <v>2456</v>
      </c>
    </row>
    <row r="857" spans="1:4" x14ac:dyDescent="0.2">
      <c r="A857" s="5" t="str">
        <f t="shared" ca="1" si="16"/>
        <v>величина из стартового баланса</v>
      </c>
      <c r="B857" s="5" t="s">
        <v>1057</v>
      </c>
      <c r="C857" s="5" t="s">
        <v>1604</v>
      </c>
      <c r="D857" s="5" t="s">
        <v>2445</v>
      </c>
    </row>
    <row r="858" spans="1:4" x14ac:dyDescent="0.2">
      <c r="A858" s="5" t="str">
        <f t="shared" ca="1" si="16"/>
        <v>влияние стартового баланса на денежные средства</v>
      </c>
      <c r="B858" s="5" t="s">
        <v>1058</v>
      </c>
      <c r="C858" s="5" t="s">
        <v>1605</v>
      </c>
      <c r="D858" s="5" t="s">
        <v>2446</v>
      </c>
    </row>
    <row r="859" spans="1:4" x14ac:dyDescent="0.2">
      <c r="A859" s="5" t="str">
        <f t="shared" ca="1" si="16"/>
        <v>Итого оборотные активы</v>
      </c>
      <c r="B859" s="5" t="s">
        <v>1222</v>
      </c>
      <c r="C859" s="5" t="s">
        <v>1324</v>
      </c>
      <c r="D859" s="5" t="s">
        <v>2457</v>
      </c>
    </row>
    <row r="860" spans="1:4" x14ac:dyDescent="0.2">
      <c r="A860" s="5" t="str">
        <f t="shared" ca="1" si="16"/>
        <v>Итого краткосрочные обязательства</v>
      </c>
      <c r="B860" s="5" t="s">
        <v>1223</v>
      </c>
      <c r="C860" s="5" t="s">
        <v>1341</v>
      </c>
      <c r="D860" s="5" t="s">
        <v>2285</v>
      </c>
    </row>
    <row r="861" spans="1:4" x14ac:dyDescent="0.2">
      <c r="A861" s="5" t="str">
        <f t="shared" ca="1" si="16"/>
        <v>Чистый оборотный капитал</v>
      </c>
      <c r="B861" s="5" t="s">
        <v>1224</v>
      </c>
      <c r="C861" s="5" t="s">
        <v>1608</v>
      </c>
      <c r="D861" s="5" t="s">
        <v>2458</v>
      </c>
    </row>
    <row r="862" spans="1:4" x14ac:dyDescent="0.2">
      <c r="A862" s="5" t="str">
        <f t="shared" ca="1" si="16"/>
        <v>Изменение чистого оборотного капитала</v>
      </c>
      <c r="B862" s="5" t="s">
        <v>1225</v>
      </c>
      <c r="C862" s="5" t="s">
        <v>1609</v>
      </c>
      <c r="D862" s="5" t="s">
        <v>2459</v>
      </c>
    </row>
    <row r="863" spans="1:4" x14ac:dyDescent="0.2">
      <c r="A863" s="139" t="str">
        <f t="shared" ca="1" si="16"/>
        <v>ИНВЕСТИЦИИ В ОСНОВНЫЕ СРЕДСТВА</v>
      </c>
      <c r="B863" s="5" t="s">
        <v>237</v>
      </c>
      <c r="C863" s="5" t="s">
        <v>1610</v>
      </c>
      <c r="D863" s="5" t="s">
        <v>2460</v>
      </c>
    </row>
    <row r="864" spans="1:4" x14ac:dyDescent="0.2">
      <c r="A864" s="5" t="str">
        <f t="shared" ca="1" si="16"/>
        <v>Шаблон земельного участка</v>
      </c>
      <c r="B864" s="5" t="s">
        <v>276</v>
      </c>
      <c r="C864" s="5" t="s">
        <v>1611</v>
      </c>
      <c r="D864" s="5" t="s">
        <v>2461</v>
      </c>
    </row>
    <row r="865" spans="1:4" x14ac:dyDescent="0.2">
      <c r="A865" s="5" t="str">
        <f t="shared" ca="1" si="16"/>
        <v>график оплаты</v>
      </c>
      <c r="B865" s="5" t="s">
        <v>283</v>
      </c>
      <c r="C865" s="5" t="s">
        <v>1612</v>
      </c>
      <c r="D865" s="5" t="s">
        <v>2462</v>
      </c>
    </row>
    <row r="866" spans="1:4" x14ac:dyDescent="0.2">
      <c r="A866" s="5" t="str">
        <f t="shared" ca="1" si="16"/>
        <v>ранее осуществленные инвестиции</v>
      </c>
      <c r="B866" s="5" t="s">
        <v>284</v>
      </c>
      <c r="C866" s="5" t="s">
        <v>1613</v>
      </c>
      <c r="D866" s="5" t="s">
        <v>2463</v>
      </c>
    </row>
    <row r="867" spans="1:4" x14ac:dyDescent="0.2">
      <c r="A867" s="5" t="str">
        <f t="shared" ca="1" si="16"/>
        <v>график ввода в эксплуатацию</v>
      </c>
      <c r="B867" s="5" t="s">
        <v>285</v>
      </c>
      <c r="C867" s="5" t="s">
        <v>1614</v>
      </c>
      <c r="D867" s="5" t="s">
        <v>2464</v>
      </c>
    </row>
    <row r="868" spans="1:4" x14ac:dyDescent="0.2">
      <c r="A868" s="5" t="str">
        <f t="shared" ca="1" si="16"/>
        <v>выручка от продажи актива</v>
      </c>
      <c r="B868" s="5" t="s">
        <v>286</v>
      </c>
      <c r="C868" s="5" t="s">
        <v>1615</v>
      </c>
      <c r="D868" s="5" t="s">
        <v>2465</v>
      </c>
    </row>
    <row r="869" spans="1:4" x14ac:dyDescent="0.2">
      <c r="A869" s="5" t="str">
        <f t="shared" ca="1" si="16"/>
        <v>суммы в осн. валюте: график оплаты</v>
      </c>
      <c r="B869" s="5" t="s">
        <v>287</v>
      </c>
      <c r="C869" s="5" t="s">
        <v>1616</v>
      </c>
      <c r="D869" s="5" t="s">
        <v>2466</v>
      </c>
    </row>
    <row r="870" spans="1:4" x14ac:dyDescent="0.2">
      <c r="A870" s="5" t="str">
        <f t="shared" ca="1" si="16"/>
        <v>ранее осуществленные инвестици</v>
      </c>
      <c r="B870" s="5" t="s">
        <v>288</v>
      </c>
      <c r="C870" s="5" t="s">
        <v>1613</v>
      </c>
      <c r="D870" s="5" t="s">
        <v>2463</v>
      </c>
    </row>
    <row r="871" spans="1:4" x14ac:dyDescent="0.2">
      <c r="A871" s="5" t="str">
        <f t="shared" ca="1" si="16"/>
        <v>график ввода в эксплуатацию</v>
      </c>
      <c r="B871" s="5" t="s">
        <v>285</v>
      </c>
      <c r="C871" s="5" t="s">
        <v>1614</v>
      </c>
      <c r="D871" s="5" t="s">
        <v>2464</v>
      </c>
    </row>
    <row r="872" spans="1:4" x14ac:dyDescent="0.2">
      <c r="A872" s="5" t="str">
        <f t="shared" ca="1" si="16"/>
        <v>незавершенные инвестиции</v>
      </c>
      <c r="B872" s="5" t="s">
        <v>289</v>
      </c>
      <c r="C872" s="5" t="s">
        <v>1617</v>
      </c>
      <c r="D872" s="5" t="s">
        <v>2274</v>
      </c>
    </row>
    <row r="873" spans="1:4" x14ac:dyDescent="0.2">
      <c r="A873" s="5" t="str">
        <f t="shared" ca="1" si="16"/>
        <v>кредиторская задолженность</v>
      </c>
      <c r="B873" s="5" t="s">
        <v>290</v>
      </c>
      <c r="C873" s="5" t="s">
        <v>1543</v>
      </c>
      <c r="D873" s="5" t="s">
        <v>2320</v>
      </c>
    </row>
    <row r="874" spans="1:4" x14ac:dyDescent="0.2">
      <c r="A874" s="5" t="str">
        <f t="shared" ca="1" si="16"/>
        <v>балансовая стоимость</v>
      </c>
      <c r="B874" s="5" t="s">
        <v>291</v>
      </c>
      <c r="C874" s="5" t="s">
        <v>1362</v>
      </c>
      <c r="D874" s="5" t="s">
        <v>2304</v>
      </c>
    </row>
    <row r="875" spans="1:4" x14ac:dyDescent="0.2">
      <c r="A875" s="5" t="str">
        <f t="shared" ca="1" si="16"/>
        <v>прибыль/убыток от продажи актива</v>
      </c>
      <c r="B875" s="5" t="s">
        <v>292</v>
      </c>
      <c r="C875" s="5" t="s">
        <v>1618</v>
      </c>
      <c r="D875" s="5" t="s">
        <v>2467</v>
      </c>
    </row>
    <row r="876" spans="1:4" x14ac:dyDescent="0.2">
      <c r="A876" s="5" t="str">
        <f t="shared" ca="1" si="16"/>
        <v>курсовые разницы</v>
      </c>
      <c r="B876" s="5" t="s">
        <v>1069</v>
      </c>
      <c r="C876" s="5" t="s">
        <v>1619</v>
      </c>
      <c r="D876" s="5" t="s">
        <v>2359</v>
      </c>
    </row>
    <row r="877" spans="1:4" x14ac:dyDescent="0.2">
      <c r="A877" s="5" t="str">
        <f t="shared" ca="1" si="16"/>
        <v>Шаблон здания</v>
      </c>
      <c r="B877" s="5" t="s">
        <v>277</v>
      </c>
      <c r="C877" s="5" t="s">
        <v>1620</v>
      </c>
      <c r="D877" s="5" t="s">
        <v>2468</v>
      </c>
    </row>
    <row r="878" spans="1:4" x14ac:dyDescent="0.2">
      <c r="A878" s="5" t="str">
        <f t="shared" ca="1" si="16"/>
        <v>график оплаты, без НДС</v>
      </c>
      <c r="B878" s="5" t="s">
        <v>293</v>
      </c>
      <c r="C878" s="5" t="s">
        <v>1621</v>
      </c>
      <c r="D878" s="5" t="s">
        <v>2469</v>
      </c>
    </row>
    <row r="879" spans="1:4" x14ac:dyDescent="0.2">
      <c r="A879" s="5" t="str">
        <f t="shared" ca="1" si="16"/>
        <v>ранее осуществленные инвестиции, без НДС</v>
      </c>
      <c r="B879" s="5" t="s">
        <v>294</v>
      </c>
      <c r="C879" s="5" t="s">
        <v>1622</v>
      </c>
      <c r="D879" s="5" t="s">
        <v>2470</v>
      </c>
    </row>
    <row r="880" spans="1:4" x14ac:dyDescent="0.2">
      <c r="A880" s="5" t="str">
        <f t="shared" ca="1" si="16"/>
        <v>график ввода в эксплуатацию, без НДС</v>
      </c>
      <c r="B880" s="5" t="s">
        <v>295</v>
      </c>
      <c r="C880" s="5" t="s">
        <v>1623</v>
      </c>
      <c r="D880" s="5" t="s">
        <v>2471</v>
      </c>
    </row>
    <row r="881" spans="1:4" x14ac:dyDescent="0.2">
      <c r="A881" s="5" t="str">
        <f t="shared" ca="1" si="16"/>
        <v xml:space="preserve">срок полезного использования </v>
      </c>
      <c r="B881" s="5" t="s">
        <v>297</v>
      </c>
      <c r="C881" s="5" t="s">
        <v>1360</v>
      </c>
      <c r="D881" s="5" t="s">
        <v>2472</v>
      </c>
    </row>
    <row r="882" spans="1:4" x14ac:dyDescent="0.2">
      <c r="A882" s="5" t="str">
        <f t="shared" ca="1" si="16"/>
        <v>амортизационная премия для налоговой амортизации</v>
      </c>
      <c r="B882" s="5" t="s">
        <v>309</v>
      </c>
      <c r="C882" s="5" t="s">
        <v>1624</v>
      </c>
      <c r="D882" s="5" t="s">
        <v>2473</v>
      </c>
    </row>
    <row r="883" spans="1:4" x14ac:dyDescent="0.2">
      <c r="A883" s="5" t="str">
        <f t="shared" ca="1" si="16"/>
        <v>ставка НДС</v>
      </c>
      <c r="B883" s="5" t="s">
        <v>300</v>
      </c>
      <c r="C883" s="5" t="s">
        <v>1519</v>
      </c>
      <c r="D883" s="5" t="s">
        <v>2343</v>
      </c>
    </row>
    <row r="884" spans="1:4" x14ac:dyDescent="0.2">
      <c r="A884" s="5" t="str">
        <f t="shared" ca="1" si="16"/>
        <v>выручка от продажи актива, без НДС</v>
      </c>
      <c r="B884" s="5" t="s">
        <v>305</v>
      </c>
      <c r="C884" s="5" t="s">
        <v>1625</v>
      </c>
      <c r="D884" s="5" t="s">
        <v>2474</v>
      </c>
    </row>
    <row r="885" spans="1:4" x14ac:dyDescent="0.2">
      <c r="A885" s="5" t="str">
        <f t="shared" ca="1" si="16"/>
        <v>суммы в осн. валюте: график оплаты, без НДС</v>
      </c>
      <c r="B885" s="5" t="s">
        <v>296</v>
      </c>
      <c r="C885" s="5" t="s">
        <v>1626</v>
      </c>
      <c r="D885" s="5" t="s">
        <v>2475</v>
      </c>
    </row>
    <row r="886" spans="1:4" x14ac:dyDescent="0.2">
      <c r="A886" s="5" t="str">
        <f t="shared" ca="1" si="16"/>
        <v>ранее осуществленные инвестиции, без НДС</v>
      </c>
      <c r="B886" s="5" t="s">
        <v>294</v>
      </c>
      <c r="C886" s="5" t="s">
        <v>1622</v>
      </c>
      <c r="D886" s="5" t="s">
        <v>2470</v>
      </c>
    </row>
    <row r="887" spans="1:4" x14ac:dyDescent="0.2">
      <c r="A887" s="5" t="str">
        <f t="shared" ca="1" si="16"/>
        <v>НДС к ранее осуществленным инвестициям</v>
      </c>
      <c r="B887" s="5" t="s">
        <v>1066</v>
      </c>
      <c r="C887" s="5" t="s">
        <v>1627</v>
      </c>
      <c r="D887" s="5" t="s">
        <v>2476</v>
      </c>
    </row>
    <row r="888" spans="1:4" x14ac:dyDescent="0.2">
      <c r="A888" s="5" t="str">
        <f t="shared" ca="1" si="16"/>
        <v>график ввода в эксплуатацию, без НДС</v>
      </c>
      <c r="B888" s="5" t="s">
        <v>295</v>
      </c>
      <c r="C888" s="5" t="s">
        <v>1623</v>
      </c>
      <c r="D888" s="5" t="s">
        <v>2471</v>
      </c>
    </row>
    <row r="889" spans="1:4" x14ac:dyDescent="0.2">
      <c r="A889" s="5" t="str">
        <f t="shared" ca="1" si="16"/>
        <v>незавершенные инвестиции</v>
      </c>
      <c r="B889" s="5" t="s">
        <v>289</v>
      </c>
      <c r="C889" s="5" t="s">
        <v>1617</v>
      </c>
      <c r="D889" s="5" t="s">
        <v>2274</v>
      </c>
    </row>
    <row r="890" spans="1:4" x14ac:dyDescent="0.2">
      <c r="A890" s="5" t="str">
        <f t="shared" ca="1" si="16"/>
        <v>кредиторская задолженность</v>
      </c>
      <c r="B890" s="5" t="s">
        <v>290</v>
      </c>
      <c r="C890" s="5" t="s">
        <v>1543</v>
      </c>
      <c r="D890" s="5" t="s">
        <v>2320</v>
      </c>
    </row>
    <row r="891" spans="1:4" x14ac:dyDescent="0.2">
      <c r="A891" s="5" t="str">
        <f t="shared" ca="1" si="16"/>
        <v>амортизация (бухгалтерская)</v>
      </c>
      <c r="B891" s="5" t="s">
        <v>298</v>
      </c>
      <c r="C891" s="5" t="s">
        <v>1628</v>
      </c>
      <c r="D891" s="5" t="s">
        <v>2477</v>
      </c>
    </row>
    <row r="892" spans="1:4" x14ac:dyDescent="0.2">
      <c r="A892" s="5" t="str">
        <f t="shared" ca="1" si="16"/>
        <v>балансовая стоимость (бухгалтерская)</v>
      </c>
      <c r="B892" s="5" t="s">
        <v>299</v>
      </c>
      <c r="C892" s="5" t="s">
        <v>1629</v>
      </c>
      <c r="D892" s="5" t="s">
        <v>2478</v>
      </c>
    </row>
    <row r="893" spans="1:4" x14ac:dyDescent="0.2">
      <c r="A893" s="5" t="str">
        <f t="shared" ca="1" si="16"/>
        <v>выплаченный НДС</v>
      </c>
      <c r="B893" s="5" t="s">
        <v>301</v>
      </c>
      <c r="C893" s="5" t="s">
        <v>1321</v>
      </c>
      <c r="D893" s="5" t="s">
        <v>2479</v>
      </c>
    </row>
    <row r="894" spans="1:4" x14ac:dyDescent="0.2">
      <c r="A894" s="5" t="str">
        <f t="shared" ca="1" si="16"/>
        <v>зачтенный НДС</v>
      </c>
      <c r="B894" s="5" t="s">
        <v>302</v>
      </c>
      <c r="C894" s="5" t="s">
        <v>1630</v>
      </c>
      <c r="D894" s="5" t="s">
        <v>2480</v>
      </c>
    </row>
    <row r="895" spans="1:4" x14ac:dyDescent="0.2">
      <c r="A895" s="5" t="str">
        <f t="shared" ca="1" si="16"/>
        <v>амортизация (налоговая)</v>
      </c>
      <c r="B895" s="5" t="s">
        <v>303</v>
      </c>
      <c r="C895" s="5" t="s">
        <v>1631</v>
      </c>
      <c r="D895" s="5" t="s">
        <v>2481</v>
      </c>
    </row>
    <row r="896" spans="1:4" x14ac:dyDescent="0.2">
      <c r="A896" s="5" t="str">
        <f t="shared" ca="1" si="16"/>
        <v>балансовая стоимость (налоговая)</v>
      </c>
      <c r="B896" s="5" t="s">
        <v>304</v>
      </c>
      <c r="C896" s="5" t="s">
        <v>1632</v>
      </c>
      <c r="D896" s="5" t="s">
        <v>2482</v>
      </c>
    </row>
    <row r="897" spans="1:4" x14ac:dyDescent="0.2">
      <c r="A897" s="5" t="str">
        <f t="shared" ca="1" si="16"/>
        <v>прибыль/убыток от продажи актива (бухгалтерская)</v>
      </c>
      <c r="B897" s="5" t="s">
        <v>306</v>
      </c>
      <c r="C897" s="5" t="s">
        <v>1633</v>
      </c>
      <c r="D897" s="5" t="s">
        <v>2483</v>
      </c>
    </row>
    <row r="898" spans="1:4" x14ac:dyDescent="0.2">
      <c r="A898" s="5" t="str">
        <f t="shared" ca="1" si="16"/>
        <v>прибыль/убыток от продажи актива (налоговая)</v>
      </c>
      <c r="B898" s="5" t="s">
        <v>307</v>
      </c>
      <c r="C898" s="5" t="s">
        <v>1634</v>
      </c>
      <c r="D898" s="5" t="s">
        <v>2484</v>
      </c>
    </row>
    <row r="899" spans="1:4" x14ac:dyDescent="0.2">
      <c r="A899" s="5" t="str">
        <f t="shared" ca="1" si="16"/>
        <v>НДС к выручке от продажи актива</v>
      </c>
      <c r="B899" s="5" t="s">
        <v>308</v>
      </c>
      <c r="C899" s="5" t="s">
        <v>1635</v>
      </c>
      <c r="D899" s="5" t="s">
        <v>2485</v>
      </c>
    </row>
    <row r="900" spans="1:4" x14ac:dyDescent="0.2">
      <c r="A900" s="5" t="str">
        <f t="shared" ca="1" si="16"/>
        <v>курсовые разницы</v>
      </c>
      <c r="B900" s="5" t="s">
        <v>1069</v>
      </c>
      <c r="C900" s="5" t="s">
        <v>1619</v>
      </c>
      <c r="D900" s="5" t="s">
        <v>2359</v>
      </c>
    </row>
    <row r="901" spans="1:4" x14ac:dyDescent="0.2">
      <c r="A901" s="5" t="str">
        <f t="shared" ca="1" si="16"/>
        <v>Шаблон оборудования</v>
      </c>
      <c r="B901" s="5" t="s">
        <v>278</v>
      </c>
      <c r="C901" s="5" t="s">
        <v>1636</v>
      </c>
      <c r="D901" s="5" t="s">
        <v>2486</v>
      </c>
    </row>
    <row r="902" spans="1:4" x14ac:dyDescent="0.2">
      <c r="A902" s="5" t="str">
        <f t="shared" ca="1" si="16"/>
        <v>график оплаты, без НДС</v>
      </c>
      <c r="B902" s="5" t="s">
        <v>293</v>
      </c>
      <c r="C902" s="5" t="s">
        <v>1621</v>
      </c>
      <c r="D902" s="5" t="s">
        <v>2469</v>
      </c>
    </row>
    <row r="903" spans="1:4" x14ac:dyDescent="0.2">
      <c r="A903" s="5" t="str">
        <f t="shared" ca="1" si="16"/>
        <v>ранее осуществленные инвестиции, без НДС</v>
      </c>
      <c r="B903" s="5" t="s">
        <v>294</v>
      </c>
      <c r="C903" s="5" t="s">
        <v>1622</v>
      </c>
      <c r="D903" s="5" t="s">
        <v>2470</v>
      </c>
    </row>
    <row r="904" spans="1:4" x14ac:dyDescent="0.2">
      <c r="A904" s="5" t="str">
        <f t="shared" ca="1" si="16"/>
        <v>график ввода в эксплуатацию, без НДС</v>
      </c>
      <c r="B904" s="5" t="s">
        <v>295</v>
      </c>
      <c r="C904" s="5" t="s">
        <v>1623</v>
      </c>
      <c r="D904" s="5" t="s">
        <v>2471</v>
      </c>
    </row>
    <row r="905" spans="1:4" x14ac:dyDescent="0.2">
      <c r="A905" s="5" t="str">
        <f t="shared" ref="A905:A968" ca="1" si="17">OFFSET(A905,0,Prj_Language)</f>
        <v xml:space="preserve">срок полезного использования </v>
      </c>
      <c r="B905" s="5" t="s">
        <v>297</v>
      </c>
      <c r="C905" s="5" t="s">
        <v>1360</v>
      </c>
      <c r="D905" s="5" t="s">
        <v>2472</v>
      </c>
    </row>
    <row r="906" spans="1:4" x14ac:dyDescent="0.2">
      <c r="A906" s="5" t="str">
        <f t="shared" ca="1" si="17"/>
        <v>амортизационная премия для налоговой амортизации</v>
      </c>
      <c r="B906" s="5" t="s">
        <v>309</v>
      </c>
      <c r="C906" s="5" t="s">
        <v>1624</v>
      </c>
      <c r="D906" s="5" t="s">
        <v>2487</v>
      </c>
    </row>
    <row r="907" spans="1:4" x14ac:dyDescent="0.2">
      <c r="A907" s="5" t="str">
        <f t="shared" ca="1" si="17"/>
        <v>импорт оборудования</v>
      </c>
      <c r="B907" s="5" t="s">
        <v>310</v>
      </c>
      <c r="C907" s="5" t="s">
        <v>1637</v>
      </c>
      <c r="D907" s="5" t="s">
        <v>2488</v>
      </c>
    </row>
    <row r="908" spans="1:4" x14ac:dyDescent="0.2">
      <c r="A908" s="5" t="str">
        <f t="shared" ca="1" si="17"/>
        <v>пересечение границы при импорте</v>
      </c>
      <c r="B908" s="5" t="s">
        <v>311</v>
      </c>
      <c r="C908" s="5" t="s">
        <v>1638</v>
      </c>
      <c r="D908" s="5" t="s">
        <v>2489</v>
      </c>
    </row>
    <row r="909" spans="1:4" x14ac:dyDescent="0.2">
      <c r="A909" s="5" t="str">
        <f t="shared" ca="1" si="17"/>
        <v>импортная пошлина</v>
      </c>
      <c r="B909" s="5" t="s">
        <v>312</v>
      </c>
      <c r="C909" s="5" t="s">
        <v>1639</v>
      </c>
      <c r="D909" s="5" t="s">
        <v>2490</v>
      </c>
    </row>
    <row r="910" spans="1:4" x14ac:dyDescent="0.2">
      <c r="A910" s="5" t="str">
        <f t="shared" ca="1" si="17"/>
        <v>ставка НДС</v>
      </c>
      <c r="B910" s="5" t="s">
        <v>300</v>
      </c>
      <c r="C910" s="5" t="s">
        <v>1519</v>
      </c>
      <c r="D910" s="5" t="s">
        <v>2343</v>
      </c>
    </row>
    <row r="911" spans="1:4" x14ac:dyDescent="0.2">
      <c r="A911" s="5" t="str">
        <f t="shared" ca="1" si="17"/>
        <v>выручка от продажи актива, без НДС</v>
      </c>
      <c r="B911" s="5" t="s">
        <v>305</v>
      </c>
      <c r="C911" s="5" t="s">
        <v>1625</v>
      </c>
      <c r="D911" s="5" t="s">
        <v>2474</v>
      </c>
    </row>
    <row r="912" spans="1:4" x14ac:dyDescent="0.2">
      <c r="A912" s="5" t="str">
        <f t="shared" ca="1" si="17"/>
        <v>суммы в осн. валюте: график оплаты, без НДС</v>
      </c>
      <c r="B912" s="5" t="s">
        <v>296</v>
      </c>
      <c r="C912" s="5" t="s">
        <v>1626</v>
      </c>
      <c r="D912" s="5" t="s">
        <v>2475</v>
      </c>
    </row>
    <row r="913" spans="1:4" x14ac:dyDescent="0.2">
      <c r="A913" s="5" t="str">
        <f t="shared" ca="1" si="17"/>
        <v>ранее осуществленные инвестиции, без НДС</v>
      </c>
      <c r="B913" s="5" t="s">
        <v>294</v>
      </c>
      <c r="C913" s="5" t="s">
        <v>1622</v>
      </c>
      <c r="D913" s="5" t="s">
        <v>2470</v>
      </c>
    </row>
    <row r="914" spans="1:4" x14ac:dyDescent="0.2">
      <c r="A914" s="5" t="str">
        <f t="shared" ca="1" si="17"/>
        <v>НДС к ранее осуществленным инвестициям</v>
      </c>
      <c r="B914" s="5" t="s">
        <v>1066</v>
      </c>
      <c r="C914" s="5" t="s">
        <v>1627</v>
      </c>
      <c r="D914" s="5" t="s">
        <v>2476</v>
      </c>
    </row>
    <row r="915" spans="1:4" x14ac:dyDescent="0.2">
      <c r="A915" s="5" t="str">
        <f t="shared" ca="1" si="17"/>
        <v>график ввода в эксплуатацию, без НДС</v>
      </c>
      <c r="B915" s="5" t="s">
        <v>295</v>
      </c>
      <c r="C915" s="5" t="s">
        <v>1623</v>
      </c>
      <c r="D915" s="5" t="s">
        <v>2471</v>
      </c>
    </row>
    <row r="916" spans="1:4" x14ac:dyDescent="0.2">
      <c r="A916" s="5" t="str">
        <f t="shared" ca="1" si="17"/>
        <v>импортная пошлина</v>
      </c>
      <c r="B916" s="5" t="s">
        <v>312</v>
      </c>
      <c r="C916" s="5" t="s">
        <v>1639</v>
      </c>
      <c r="D916" s="5" t="s">
        <v>2490</v>
      </c>
    </row>
    <row r="917" spans="1:4" x14ac:dyDescent="0.2">
      <c r="A917" s="5" t="str">
        <f t="shared" ca="1" si="17"/>
        <v>незавершенные инвестиции</v>
      </c>
      <c r="B917" s="5" t="s">
        <v>289</v>
      </c>
      <c r="C917" s="5" t="s">
        <v>1617</v>
      </c>
      <c r="D917" s="5" t="s">
        <v>2274</v>
      </c>
    </row>
    <row r="918" spans="1:4" x14ac:dyDescent="0.2">
      <c r="A918" s="5" t="str">
        <f t="shared" ca="1" si="17"/>
        <v>кредиторская задолженность</v>
      </c>
      <c r="B918" s="5" t="s">
        <v>290</v>
      </c>
      <c r="C918" s="5" t="s">
        <v>1543</v>
      </c>
      <c r="D918" s="5" t="s">
        <v>2434</v>
      </c>
    </row>
    <row r="919" spans="1:4" x14ac:dyDescent="0.2">
      <c r="A919" s="5" t="str">
        <f t="shared" ca="1" si="17"/>
        <v>амортизация (бухгалтерская)</v>
      </c>
      <c r="B919" s="5" t="s">
        <v>298</v>
      </c>
      <c r="C919" s="5" t="s">
        <v>1628</v>
      </c>
      <c r="D919" s="5" t="s">
        <v>2477</v>
      </c>
    </row>
    <row r="920" spans="1:4" x14ac:dyDescent="0.2">
      <c r="A920" s="5" t="str">
        <f t="shared" ca="1" si="17"/>
        <v>балансовая стоимость (бухгалтерская)</v>
      </c>
      <c r="B920" s="5" t="s">
        <v>299</v>
      </c>
      <c r="C920" s="5" t="s">
        <v>1629</v>
      </c>
      <c r="D920" s="5" t="s">
        <v>2478</v>
      </c>
    </row>
    <row r="921" spans="1:4" x14ac:dyDescent="0.2">
      <c r="A921" s="5" t="str">
        <f t="shared" ca="1" si="17"/>
        <v>выплаченный НДС</v>
      </c>
      <c r="B921" s="5" t="s">
        <v>301</v>
      </c>
      <c r="C921" s="5" t="s">
        <v>1321</v>
      </c>
      <c r="D921" s="5" t="s">
        <v>2479</v>
      </c>
    </row>
    <row r="922" spans="1:4" x14ac:dyDescent="0.2">
      <c r="A922" s="5" t="str">
        <f t="shared" ca="1" si="17"/>
        <v>зачтенный НДС</v>
      </c>
      <c r="B922" s="5" t="s">
        <v>302</v>
      </c>
      <c r="C922" s="5" t="s">
        <v>1630</v>
      </c>
      <c r="D922" s="5" t="s">
        <v>2480</v>
      </c>
    </row>
    <row r="923" spans="1:4" x14ac:dyDescent="0.2">
      <c r="A923" s="5" t="str">
        <f t="shared" ca="1" si="17"/>
        <v>амортизация (налоговая)</v>
      </c>
      <c r="B923" s="5" t="s">
        <v>303</v>
      </c>
      <c r="C923" s="5" t="s">
        <v>1631</v>
      </c>
      <c r="D923" s="5" t="s">
        <v>2481</v>
      </c>
    </row>
    <row r="924" spans="1:4" x14ac:dyDescent="0.2">
      <c r="A924" s="5" t="str">
        <f t="shared" ca="1" si="17"/>
        <v>балансовая стоимость (налоговая)</v>
      </c>
      <c r="B924" s="5" t="s">
        <v>304</v>
      </c>
      <c r="C924" s="5" t="s">
        <v>1632</v>
      </c>
      <c r="D924" s="5" t="s">
        <v>2482</v>
      </c>
    </row>
    <row r="925" spans="1:4" x14ac:dyDescent="0.2">
      <c r="A925" s="5" t="str">
        <f t="shared" ca="1" si="17"/>
        <v>прибыль/убыток от продажи актива (бухгалтерская)</v>
      </c>
      <c r="B925" s="5" t="s">
        <v>306</v>
      </c>
      <c r="C925" s="5" t="s">
        <v>1633</v>
      </c>
      <c r="D925" s="5" t="s">
        <v>2483</v>
      </c>
    </row>
    <row r="926" spans="1:4" x14ac:dyDescent="0.2">
      <c r="A926" s="5" t="str">
        <f t="shared" ca="1" si="17"/>
        <v>прибыль/убыток от продажи актива (налоговая)</v>
      </c>
      <c r="B926" s="5" t="s">
        <v>307</v>
      </c>
      <c r="C926" s="5" t="s">
        <v>1634</v>
      </c>
      <c r="D926" s="5" t="s">
        <v>2484</v>
      </c>
    </row>
    <row r="927" spans="1:4" x14ac:dyDescent="0.2">
      <c r="A927" s="5" t="str">
        <f t="shared" ca="1" si="17"/>
        <v>НДС к выручке от продажи актива</v>
      </c>
      <c r="B927" s="5" t="s">
        <v>308</v>
      </c>
      <c r="C927" s="5" t="s">
        <v>1635</v>
      </c>
      <c r="D927" s="5" t="s">
        <v>2485</v>
      </c>
    </row>
    <row r="928" spans="1:4" x14ac:dyDescent="0.2">
      <c r="A928" s="5" t="str">
        <f t="shared" ca="1" si="17"/>
        <v>курсовые разницы</v>
      </c>
      <c r="B928" s="5" t="s">
        <v>1069</v>
      </c>
      <c r="C928" s="5" t="s">
        <v>1619</v>
      </c>
      <c r="D928" s="5" t="s">
        <v>2359</v>
      </c>
    </row>
    <row r="929" spans="1:4" x14ac:dyDescent="0.2">
      <c r="A929" s="5" t="str">
        <f t="shared" ca="1" si="17"/>
        <v>Шаблон нематериальных активов</v>
      </c>
      <c r="B929" s="5" t="s">
        <v>279</v>
      </c>
      <c r="C929" s="5" t="s">
        <v>1640</v>
      </c>
      <c r="D929" s="5" t="s">
        <v>2491</v>
      </c>
    </row>
    <row r="930" spans="1:4" x14ac:dyDescent="0.2">
      <c r="A930" s="5" t="str">
        <f t="shared" ca="1" si="17"/>
        <v>график оплаты, без НДС</v>
      </c>
      <c r="B930" s="5" t="s">
        <v>293</v>
      </c>
      <c r="C930" s="5" t="s">
        <v>1621</v>
      </c>
      <c r="D930" s="5" t="s">
        <v>2469</v>
      </c>
    </row>
    <row r="931" spans="1:4" x14ac:dyDescent="0.2">
      <c r="A931" s="5" t="str">
        <f t="shared" ca="1" si="17"/>
        <v>ранее осуществленные инвестиции, без НДС</v>
      </c>
      <c r="B931" s="5" t="s">
        <v>294</v>
      </c>
      <c r="C931" s="5" t="s">
        <v>1622</v>
      </c>
      <c r="D931" s="5" t="s">
        <v>2492</v>
      </c>
    </row>
    <row r="932" spans="1:4" x14ac:dyDescent="0.2">
      <c r="A932" s="5" t="str">
        <f t="shared" ca="1" si="17"/>
        <v>график ввода в эксплуатацию, без НДС</v>
      </c>
      <c r="B932" s="5" t="s">
        <v>295</v>
      </c>
      <c r="C932" s="5" t="s">
        <v>1641</v>
      </c>
      <c r="D932" s="5" t="s">
        <v>2471</v>
      </c>
    </row>
    <row r="933" spans="1:4" x14ac:dyDescent="0.2">
      <c r="A933" s="5" t="str">
        <f t="shared" ca="1" si="17"/>
        <v xml:space="preserve">срок полезного использования </v>
      </c>
      <c r="B933" s="5" t="s">
        <v>297</v>
      </c>
      <c r="C933" s="5" t="s">
        <v>1360</v>
      </c>
      <c r="D933" s="5" t="s">
        <v>2472</v>
      </c>
    </row>
    <row r="934" spans="1:4" x14ac:dyDescent="0.2">
      <c r="A934" s="5" t="str">
        <f t="shared" ca="1" si="17"/>
        <v>ставка НДС</v>
      </c>
      <c r="B934" s="5" t="s">
        <v>300</v>
      </c>
      <c r="C934" s="5" t="s">
        <v>1519</v>
      </c>
      <c r="D934" s="5" t="s">
        <v>2343</v>
      </c>
    </row>
    <row r="935" spans="1:4" x14ac:dyDescent="0.2">
      <c r="A935" s="5" t="str">
        <f t="shared" ca="1" si="17"/>
        <v>выручка от продажи актива (без НДС)</v>
      </c>
      <c r="B935" s="5" t="s">
        <v>313</v>
      </c>
      <c r="C935" s="5" t="s">
        <v>1625</v>
      </c>
      <c r="D935" s="5" t="s">
        <v>2474</v>
      </c>
    </row>
    <row r="936" spans="1:4" x14ac:dyDescent="0.2">
      <c r="A936" s="5" t="str">
        <f t="shared" ca="1" si="17"/>
        <v>суммы в осн. валюте: график оплаты, без НДС</v>
      </c>
      <c r="B936" s="5" t="s">
        <v>296</v>
      </c>
      <c r="C936" s="5" t="s">
        <v>1626</v>
      </c>
      <c r="D936" s="5" t="s">
        <v>2475</v>
      </c>
    </row>
    <row r="937" spans="1:4" x14ac:dyDescent="0.2">
      <c r="A937" s="5" t="str">
        <f t="shared" ca="1" si="17"/>
        <v>ранее осуществленные инвестиции, без НДС</v>
      </c>
      <c r="B937" s="5" t="s">
        <v>294</v>
      </c>
      <c r="C937" s="5" t="s">
        <v>1622</v>
      </c>
      <c r="D937" s="5" t="s">
        <v>2470</v>
      </c>
    </row>
    <row r="938" spans="1:4" x14ac:dyDescent="0.2">
      <c r="A938" s="5" t="str">
        <f t="shared" ca="1" si="17"/>
        <v>НДС к ранее осуществленным инвестициям</v>
      </c>
      <c r="B938" s="5" t="s">
        <v>1066</v>
      </c>
      <c r="C938" s="5" t="s">
        <v>1627</v>
      </c>
      <c r="D938" s="5" t="s">
        <v>2476</v>
      </c>
    </row>
    <row r="939" spans="1:4" x14ac:dyDescent="0.2">
      <c r="A939" s="5" t="str">
        <f t="shared" ca="1" si="17"/>
        <v>график ввода в эксплуатацию, без НДС</v>
      </c>
      <c r="B939" s="5" t="s">
        <v>295</v>
      </c>
      <c r="C939" s="5" t="s">
        <v>1641</v>
      </c>
      <c r="D939" s="5" t="s">
        <v>2471</v>
      </c>
    </row>
    <row r="940" spans="1:4" x14ac:dyDescent="0.2">
      <c r="A940" s="5" t="str">
        <f t="shared" ca="1" si="17"/>
        <v>незавершенные инвестиции</v>
      </c>
      <c r="B940" s="5" t="s">
        <v>289</v>
      </c>
      <c r="C940" s="5" t="s">
        <v>1617</v>
      </c>
      <c r="D940" s="5" t="s">
        <v>2274</v>
      </c>
    </row>
    <row r="941" spans="1:4" x14ac:dyDescent="0.2">
      <c r="A941" s="5" t="str">
        <f t="shared" ca="1" si="17"/>
        <v>кредиторская задолженность</v>
      </c>
      <c r="B941" s="5" t="s">
        <v>290</v>
      </c>
      <c r="C941" s="5" t="s">
        <v>1543</v>
      </c>
      <c r="D941" s="5" t="s">
        <v>2434</v>
      </c>
    </row>
    <row r="942" spans="1:4" x14ac:dyDescent="0.2">
      <c r="A942" s="5" t="str">
        <f t="shared" ca="1" si="17"/>
        <v>амортизация (бухгалтерская)</v>
      </c>
      <c r="B942" s="5" t="s">
        <v>298</v>
      </c>
      <c r="C942" s="5" t="s">
        <v>1628</v>
      </c>
      <c r="D942" s="5" t="s">
        <v>2477</v>
      </c>
    </row>
    <row r="943" spans="1:4" x14ac:dyDescent="0.2">
      <c r="A943" s="5" t="str">
        <f t="shared" ca="1" si="17"/>
        <v>балансовая стоимость (бухгалтерская)</v>
      </c>
      <c r="B943" s="5" t="s">
        <v>299</v>
      </c>
      <c r="C943" s="5" t="s">
        <v>1629</v>
      </c>
      <c r="D943" s="5" t="s">
        <v>2478</v>
      </c>
    </row>
    <row r="944" spans="1:4" x14ac:dyDescent="0.2">
      <c r="A944" s="5" t="str">
        <f t="shared" ca="1" si="17"/>
        <v>выплаченный НДС</v>
      </c>
      <c r="B944" s="5" t="s">
        <v>301</v>
      </c>
      <c r="C944" s="5" t="s">
        <v>1321</v>
      </c>
      <c r="D944" s="5" t="s">
        <v>2479</v>
      </c>
    </row>
    <row r="945" spans="1:4" x14ac:dyDescent="0.2">
      <c r="A945" s="5" t="str">
        <f t="shared" ca="1" si="17"/>
        <v>зачтенный НДС</v>
      </c>
      <c r="B945" s="5" t="s">
        <v>302</v>
      </c>
      <c r="C945" s="5" t="s">
        <v>1630</v>
      </c>
      <c r="D945" s="5" t="s">
        <v>2480</v>
      </c>
    </row>
    <row r="946" spans="1:4" x14ac:dyDescent="0.2">
      <c r="A946" s="5" t="str">
        <f t="shared" ca="1" si="17"/>
        <v>прибыль/убыток от продажи актива (бухгалтерская)</v>
      </c>
      <c r="B946" s="5" t="s">
        <v>306</v>
      </c>
      <c r="C946" s="5" t="s">
        <v>1633</v>
      </c>
      <c r="D946" s="5" t="s">
        <v>2483</v>
      </c>
    </row>
    <row r="947" spans="1:4" x14ac:dyDescent="0.2">
      <c r="A947" s="5" t="str">
        <f t="shared" ca="1" si="17"/>
        <v>НДС к выручке от продажи актива</v>
      </c>
      <c r="B947" s="5" t="s">
        <v>308</v>
      </c>
      <c r="C947" s="5" t="s">
        <v>1635</v>
      </c>
      <c r="D947" s="5" t="s">
        <v>2485</v>
      </c>
    </row>
    <row r="948" spans="1:4" x14ac:dyDescent="0.2">
      <c r="A948" s="5" t="str">
        <f t="shared" ca="1" si="17"/>
        <v>курсовые разницы</v>
      </c>
      <c r="B948" s="5" t="s">
        <v>1069</v>
      </c>
      <c r="C948" s="5" t="s">
        <v>1619</v>
      </c>
      <c r="D948" s="5" t="s">
        <v>2359</v>
      </c>
    </row>
    <row r="949" spans="1:4" x14ac:dyDescent="0.2">
      <c r="A949" s="5" t="str">
        <f t="shared" ca="1" si="17"/>
        <v>Земля</v>
      </c>
      <c r="B949" s="5" t="s">
        <v>238</v>
      </c>
      <c r="C949" s="5" t="s">
        <v>1325</v>
      </c>
      <c r="D949" s="5" t="s">
        <v>2158</v>
      </c>
    </row>
    <row r="950" spans="1:4" x14ac:dyDescent="0.2">
      <c r="A950" s="5" t="str">
        <f t="shared" ca="1" si="17"/>
        <v>Здания</v>
      </c>
      <c r="B950" s="5" t="s">
        <v>3035</v>
      </c>
      <c r="C950" s="5" t="s">
        <v>1103</v>
      </c>
      <c r="D950" s="5" t="s">
        <v>2493</v>
      </c>
    </row>
    <row r="951" spans="1:4" x14ac:dyDescent="0.2">
      <c r="A951" s="5" t="str">
        <f t="shared" ca="1" si="17"/>
        <v>Оборудование</v>
      </c>
      <c r="B951" s="5" t="s">
        <v>240</v>
      </c>
      <c r="C951" s="5" t="s">
        <v>1642</v>
      </c>
      <c r="D951" s="5" t="s">
        <v>2494</v>
      </c>
    </row>
    <row r="952" spans="1:4" x14ac:dyDescent="0.2">
      <c r="A952" s="5" t="str">
        <f t="shared" ca="1" si="17"/>
        <v>НМА</v>
      </c>
      <c r="B952" s="5" t="s">
        <v>3048</v>
      </c>
      <c r="C952" s="5" t="s">
        <v>1328</v>
      </c>
      <c r="D952" s="5" t="s">
        <v>2302</v>
      </c>
    </row>
    <row r="953" spans="1:4" x14ac:dyDescent="0.2">
      <c r="A953" s="5" t="str">
        <f t="shared" ca="1" si="17"/>
        <v>Итого: Земля</v>
      </c>
      <c r="B953" s="5" t="s">
        <v>242</v>
      </c>
      <c r="C953" s="5" t="s">
        <v>1643</v>
      </c>
      <c r="D953" s="5" t="s">
        <v>2495</v>
      </c>
    </row>
    <row r="954" spans="1:4" x14ac:dyDescent="0.2">
      <c r="A954" s="5" t="str">
        <f t="shared" ca="1" si="17"/>
        <v>незавершенные инвестиции</v>
      </c>
      <c r="B954" s="5" t="s">
        <v>289</v>
      </c>
      <c r="C954" s="5" t="s">
        <v>1617</v>
      </c>
      <c r="D954" s="5" t="s">
        <v>2274</v>
      </c>
    </row>
    <row r="955" spans="1:4" x14ac:dyDescent="0.2">
      <c r="A955" s="5" t="str">
        <f t="shared" ca="1" si="17"/>
        <v>кредиторская задолженность</v>
      </c>
      <c r="B955" s="5" t="s">
        <v>290</v>
      </c>
      <c r="C955" s="5" t="s">
        <v>1543</v>
      </c>
      <c r="D955" s="5" t="s">
        <v>2434</v>
      </c>
    </row>
    <row r="956" spans="1:4" x14ac:dyDescent="0.2">
      <c r="A956" s="5" t="str">
        <f t="shared" ca="1" si="17"/>
        <v>балансовая стоимость</v>
      </c>
      <c r="B956" s="5" t="s">
        <v>291</v>
      </c>
      <c r="C956" s="5" t="s">
        <v>1362</v>
      </c>
      <c r="D956" s="5" t="s">
        <v>2304</v>
      </c>
    </row>
    <row r="957" spans="1:4" x14ac:dyDescent="0.2">
      <c r="A957" s="5" t="str">
        <f t="shared" ca="1" si="17"/>
        <v>выручка от продажи актива</v>
      </c>
      <c r="B957" s="5" t="s">
        <v>286</v>
      </c>
      <c r="C957" s="5" t="s">
        <v>1615</v>
      </c>
      <c r="D957" s="5" t="s">
        <v>2465</v>
      </c>
    </row>
    <row r="958" spans="1:4" x14ac:dyDescent="0.2">
      <c r="A958" s="5" t="str">
        <f t="shared" ca="1" si="17"/>
        <v>прибыль/убыток от продажи актива</v>
      </c>
      <c r="B958" s="5" t="s">
        <v>292</v>
      </c>
      <c r="C958" s="5" t="s">
        <v>1618</v>
      </c>
      <c r="D958" s="5" t="s">
        <v>2467</v>
      </c>
    </row>
    <row r="959" spans="1:4" x14ac:dyDescent="0.2">
      <c r="A959" s="5" t="str">
        <f t="shared" ca="1" si="17"/>
        <v>Итого: Здания и сооружения, с НДС</v>
      </c>
      <c r="B959" s="5" t="s">
        <v>280</v>
      </c>
      <c r="C959" s="5" t="s">
        <v>1644</v>
      </c>
      <c r="D959" s="5" t="s">
        <v>2496</v>
      </c>
    </row>
    <row r="960" spans="1:4" x14ac:dyDescent="0.2">
      <c r="A960" s="5" t="str">
        <f t="shared" ca="1" si="17"/>
        <v>график оплаты (без НДС)</v>
      </c>
      <c r="B960" s="5" t="s">
        <v>585</v>
      </c>
      <c r="C960" s="5" t="s">
        <v>1621</v>
      </c>
      <c r="D960" s="5" t="s">
        <v>2469</v>
      </c>
    </row>
    <row r="961" spans="1:4" x14ac:dyDescent="0.2">
      <c r="A961" s="5" t="str">
        <f t="shared" ca="1" si="17"/>
        <v>незавершенные инвестиции</v>
      </c>
      <c r="B961" s="5" t="s">
        <v>289</v>
      </c>
      <c r="C961" s="5" t="s">
        <v>1617</v>
      </c>
      <c r="D961" s="5" t="s">
        <v>2274</v>
      </c>
    </row>
    <row r="962" spans="1:4" x14ac:dyDescent="0.2">
      <c r="A962" s="5" t="str">
        <f t="shared" ca="1" si="17"/>
        <v>кредиторская задолженность</v>
      </c>
      <c r="B962" s="5" t="s">
        <v>290</v>
      </c>
      <c r="C962" s="5" t="s">
        <v>1543</v>
      </c>
      <c r="D962" s="5" t="s">
        <v>2434</v>
      </c>
    </row>
    <row r="963" spans="1:4" x14ac:dyDescent="0.2">
      <c r="A963" s="5" t="str">
        <f t="shared" ca="1" si="17"/>
        <v>амортизация (бухгалтерская)</v>
      </c>
      <c r="B963" s="5" t="s">
        <v>298</v>
      </c>
      <c r="C963" s="5" t="s">
        <v>1628</v>
      </c>
      <c r="D963" s="5" t="s">
        <v>2477</v>
      </c>
    </row>
    <row r="964" spans="1:4" x14ac:dyDescent="0.2">
      <c r="A964" s="5" t="str">
        <f t="shared" ca="1" si="17"/>
        <v>балансовая стоимость (бухгалтерская)</v>
      </c>
      <c r="B964" s="5" t="s">
        <v>299</v>
      </c>
      <c r="C964" s="5" t="s">
        <v>1629</v>
      </c>
      <c r="D964" s="5" t="s">
        <v>2478</v>
      </c>
    </row>
    <row r="965" spans="1:4" x14ac:dyDescent="0.2">
      <c r="A965" s="5" t="str">
        <f t="shared" ca="1" si="17"/>
        <v>выплаченный НДС</v>
      </c>
      <c r="B965" s="5" t="s">
        <v>301</v>
      </c>
      <c r="C965" s="5" t="s">
        <v>1321</v>
      </c>
      <c r="D965" s="5" t="s">
        <v>2479</v>
      </c>
    </row>
    <row r="966" spans="1:4" x14ac:dyDescent="0.2">
      <c r="A966" s="5" t="str">
        <f t="shared" ca="1" si="17"/>
        <v>зачтенный НДС</v>
      </c>
      <c r="B966" s="5" t="s">
        <v>302</v>
      </c>
      <c r="C966" s="5" t="s">
        <v>1630</v>
      </c>
      <c r="D966" s="5" t="s">
        <v>2480</v>
      </c>
    </row>
    <row r="967" spans="1:4" x14ac:dyDescent="0.2">
      <c r="A967" s="5" t="str">
        <f t="shared" ca="1" si="17"/>
        <v>амортизация (налоговая)</v>
      </c>
      <c r="B967" s="5" t="s">
        <v>303</v>
      </c>
      <c r="C967" s="5" t="s">
        <v>1631</v>
      </c>
      <c r="D967" s="5" t="s">
        <v>2481</v>
      </c>
    </row>
    <row r="968" spans="1:4" x14ac:dyDescent="0.2">
      <c r="A968" s="5" t="str">
        <f t="shared" ca="1" si="17"/>
        <v>балансовая стоимость (налоговая)</v>
      </c>
      <c r="B968" s="5" t="s">
        <v>304</v>
      </c>
      <c r="C968" s="5" t="s">
        <v>1632</v>
      </c>
      <c r="D968" s="5" t="s">
        <v>2482</v>
      </c>
    </row>
    <row r="969" spans="1:4" x14ac:dyDescent="0.2">
      <c r="A969" s="5" t="str">
        <f t="shared" ref="A969:A1032" ca="1" si="18">OFFSET(A969,0,Prj_Language)</f>
        <v>выручка от продажи актива</v>
      </c>
      <c r="B969" s="5" t="s">
        <v>286</v>
      </c>
      <c r="C969" s="5" t="s">
        <v>1615</v>
      </c>
      <c r="D969" s="5" t="s">
        <v>2465</v>
      </c>
    </row>
    <row r="970" spans="1:4" x14ac:dyDescent="0.2">
      <c r="A970" s="5" t="str">
        <f t="shared" ca="1" si="18"/>
        <v>прибыль/убыток от продажи актива (бухгалтерская)</v>
      </c>
      <c r="B970" s="5" t="s">
        <v>306</v>
      </c>
      <c r="C970" s="5" t="s">
        <v>1633</v>
      </c>
      <c r="D970" s="5" t="s">
        <v>2483</v>
      </c>
    </row>
    <row r="971" spans="1:4" x14ac:dyDescent="0.2">
      <c r="A971" s="5" t="str">
        <f t="shared" ca="1" si="18"/>
        <v>прибыль/убыток от продажи актива (налоговая)</v>
      </c>
      <c r="B971" s="5" t="s">
        <v>307</v>
      </c>
      <c r="C971" s="5" t="s">
        <v>1634</v>
      </c>
      <c r="D971" s="5" t="s">
        <v>2484</v>
      </c>
    </row>
    <row r="972" spans="1:4" x14ac:dyDescent="0.2">
      <c r="A972" s="5" t="str">
        <f t="shared" ca="1" si="18"/>
        <v>НДС к выручке от продажи актива</v>
      </c>
      <c r="B972" s="5" t="s">
        <v>308</v>
      </c>
      <c r="C972" s="5" t="s">
        <v>1635</v>
      </c>
      <c r="D972" s="5" t="s">
        <v>2485</v>
      </c>
    </row>
    <row r="973" spans="1:4" x14ac:dyDescent="0.2">
      <c r="A973" s="5" t="str">
        <f t="shared" ca="1" si="18"/>
        <v>Итого: Оборудование, с НДС и пошлинами</v>
      </c>
      <c r="B973" s="5" t="s">
        <v>281</v>
      </c>
      <c r="C973" s="5" t="s">
        <v>1645</v>
      </c>
      <c r="D973" s="5" t="s">
        <v>2497</v>
      </c>
    </row>
    <row r="974" spans="1:4" x14ac:dyDescent="0.2">
      <c r="A974" s="5" t="str">
        <f t="shared" ca="1" si="18"/>
        <v>график оплаты (без НДС)</v>
      </c>
      <c r="B974" s="5" t="s">
        <v>585</v>
      </c>
      <c r="C974" s="5" t="s">
        <v>1621</v>
      </c>
      <c r="D974" s="5" t="s">
        <v>2469</v>
      </c>
    </row>
    <row r="975" spans="1:4" x14ac:dyDescent="0.2">
      <c r="A975" s="5" t="str">
        <f t="shared" ca="1" si="18"/>
        <v>импортная пошлина</v>
      </c>
      <c r="B975" s="5" t="s">
        <v>312</v>
      </c>
      <c r="C975" s="5" t="s">
        <v>1639</v>
      </c>
      <c r="D975" s="5" t="s">
        <v>2490</v>
      </c>
    </row>
    <row r="976" spans="1:4" x14ac:dyDescent="0.2">
      <c r="A976" s="5" t="str">
        <f t="shared" ca="1" si="18"/>
        <v>незавершенные инвестиции</v>
      </c>
      <c r="B976" s="5" t="s">
        <v>289</v>
      </c>
      <c r="C976" s="5" t="s">
        <v>1617</v>
      </c>
      <c r="D976" s="5" t="s">
        <v>2274</v>
      </c>
    </row>
    <row r="977" spans="1:4" x14ac:dyDescent="0.2">
      <c r="A977" s="5" t="str">
        <f t="shared" ca="1" si="18"/>
        <v>кредиторская задолженность</v>
      </c>
      <c r="B977" s="5" t="s">
        <v>290</v>
      </c>
      <c r="C977" s="5" t="s">
        <v>1543</v>
      </c>
      <c r="D977" s="5" t="s">
        <v>2434</v>
      </c>
    </row>
    <row r="978" spans="1:4" x14ac:dyDescent="0.2">
      <c r="A978" s="5" t="str">
        <f t="shared" ca="1" si="18"/>
        <v>амортизация (бухгалтерская)</v>
      </c>
      <c r="B978" s="5" t="s">
        <v>298</v>
      </c>
      <c r="C978" s="5" t="s">
        <v>1628</v>
      </c>
      <c r="D978" s="5" t="s">
        <v>2477</v>
      </c>
    </row>
    <row r="979" spans="1:4" x14ac:dyDescent="0.2">
      <c r="A979" s="5" t="str">
        <f t="shared" ca="1" si="18"/>
        <v>балансовая стоимость (бухгалтерская)</v>
      </c>
      <c r="B979" s="5" t="s">
        <v>299</v>
      </c>
      <c r="C979" s="5" t="s">
        <v>1629</v>
      </c>
      <c r="D979" s="5" t="s">
        <v>2478</v>
      </c>
    </row>
    <row r="980" spans="1:4" x14ac:dyDescent="0.2">
      <c r="A980" s="5" t="str">
        <f t="shared" ca="1" si="18"/>
        <v>выплаченный НДС</v>
      </c>
      <c r="B980" s="5" t="s">
        <v>301</v>
      </c>
      <c r="C980" s="5" t="s">
        <v>1321</v>
      </c>
      <c r="D980" s="5" t="s">
        <v>2479</v>
      </c>
    </row>
    <row r="981" spans="1:4" x14ac:dyDescent="0.2">
      <c r="A981" s="5" t="str">
        <f t="shared" ca="1" si="18"/>
        <v>зачтенный НДС</v>
      </c>
      <c r="B981" s="5" t="s">
        <v>302</v>
      </c>
      <c r="C981" s="5" t="s">
        <v>1630</v>
      </c>
      <c r="D981" s="5" t="s">
        <v>2480</v>
      </c>
    </row>
    <row r="982" spans="1:4" x14ac:dyDescent="0.2">
      <c r="A982" s="5" t="str">
        <f t="shared" ca="1" si="18"/>
        <v>амортизация (налоговая)</v>
      </c>
      <c r="B982" s="5" t="s">
        <v>303</v>
      </c>
      <c r="C982" s="5" t="s">
        <v>1631</v>
      </c>
      <c r="D982" s="5" t="s">
        <v>2481</v>
      </c>
    </row>
    <row r="983" spans="1:4" x14ac:dyDescent="0.2">
      <c r="A983" s="5" t="str">
        <f t="shared" ca="1" si="18"/>
        <v>балансовая стоимость (налоговая)</v>
      </c>
      <c r="B983" s="5" t="s">
        <v>304</v>
      </c>
      <c r="C983" s="5" t="s">
        <v>1632</v>
      </c>
      <c r="D983" s="5" t="s">
        <v>2482</v>
      </c>
    </row>
    <row r="984" spans="1:4" x14ac:dyDescent="0.2">
      <c r="A984" s="5" t="str">
        <f t="shared" ca="1" si="18"/>
        <v>выручка от продажи актива</v>
      </c>
      <c r="B984" s="5" t="s">
        <v>286</v>
      </c>
      <c r="C984" s="5" t="s">
        <v>1615</v>
      </c>
      <c r="D984" s="5" t="s">
        <v>2465</v>
      </c>
    </row>
    <row r="985" spans="1:4" x14ac:dyDescent="0.2">
      <c r="A985" s="5" t="str">
        <f t="shared" ca="1" si="18"/>
        <v>прибыль/убыток от продажи актива (бухгалтерская)</v>
      </c>
      <c r="B985" s="5" t="s">
        <v>306</v>
      </c>
      <c r="C985" s="5" t="s">
        <v>1633</v>
      </c>
      <c r="D985" s="5" t="s">
        <v>2483</v>
      </c>
    </row>
    <row r="986" spans="1:4" x14ac:dyDescent="0.2">
      <c r="A986" s="5" t="str">
        <f t="shared" ca="1" si="18"/>
        <v>прибыль/убыток от продажи актива (налоговая)</v>
      </c>
      <c r="B986" s="5" t="s">
        <v>307</v>
      </c>
      <c r="C986" s="5" t="s">
        <v>1634</v>
      </c>
      <c r="D986" s="5" t="s">
        <v>2484</v>
      </c>
    </row>
    <row r="987" spans="1:4" x14ac:dyDescent="0.2">
      <c r="A987" s="5" t="str">
        <f t="shared" ca="1" si="18"/>
        <v>НДС к выручке от продажи актива</v>
      </c>
      <c r="B987" s="5" t="s">
        <v>308</v>
      </c>
      <c r="C987" s="5" t="s">
        <v>1635</v>
      </c>
      <c r="D987" s="5" t="s">
        <v>2485</v>
      </c>
    </row>
    <row r="988" spans="1:4" x14ac:dyDescent="0.2">
      <c r="A988" s="5" t="str">
        <f t="shared" ca="1" si="18"/>
        <v>Итого: Нематериальные активы, с НДС</v>
      </c>
      <c r="B988" s="5" t="s">
        <v>282</v>
      </c>
      <c r="C988" s="5" t="s">
        <v>1646</v>
      </c>
      <c r="D988" s="5" t="s">
        <v>2498</v>
      </c>
    </row>
    <row r="989" spans="1:4" x14ac:dyDescent="0.2">
      <c r="A989" s="5" t="str">
        <f t="shared" ca="1" si="18"/>
        <v>график оплаты (без НДС)</v>
      </c>
      <c r="B989" s="5" t="s">
        <v>585</v>
      </c>
      <c r="C989" s="5" t="s">
        <v>1621</v>
      </c>
      <c r="D989" s="5" t="s">
        <v>2469</v>
      </c>
    </row>
    <row r="990" spans="1:4" x14ac:dyDescent="0.2">
      <c r="A990" s="5" t="str">
        <f t="shared" ca="1" si="18"/>
        <v>незавершенные инвестиции</v>
      </c>
      <c r="B990" s="5" t="s">
        <v>289</v>
      </c>
      <c r="C990" s="5" t="s">
        <v>1617</v>
      </c>
      <c r="D990" s="5" t="s">
        <v>2274</v>
      </c>
    </row>
    <row r="991" spans="1:4" x14ac:dyDescent="0.2">
      <c r="A991" s="5" t="str">
        <f t="shared" ca="1" si="18"/>
        <v>кредиторская задолженность</v>
      </c>
      <c r="B991" s="5" t="s">
        <v>290</v>
      </c>
      <c r="C991" s="5" t="s">
        <v>1543</v>
      </c>
      <c r="D991" s="5" t="s">
        <v>2434</v>
      </c>
    </row>
    <row r="992" spans="1:4" x14ac:dyDescent="0.2">
      <c r="A992" s="5" t="str">
        <f t="shared" ca="1" si="18"/>
        <v>амортизация (бухгалтерская)</v>
      </c>
      <c r="B992" s="5" t="s">
        <v>298</v>
      </c>
      <c r="C992" s="5" t="s">
        <v>1628</v>
      </c>
      <c r="D992" s="5" t="s">
        <v>2477</v>
      </c>
    </row>
    <row r="993" spans="1:4" x14ac:dyDescent="0.2">
      <c r="A993" s="5" t="str">
        <f t="shared" ca="1" si="18"/>
        <v>балансовая стоимость (бухгалтерская)</v>
      </c>
      <c r="B993" s="5" t="s">
        <v>299</v>
      </c>
      <c r="C993" s="5" t="s">
        <v>1629</v>
      </c>
      <c r="D993" s="5" t="s">
        <v>2478</v>
      </c>
    </row>
    <row r="994" spans="1:4" x14ac:dyDescent="0.2">
      <c r="A994" s="5" t="str">
        <f t="shared" ca="1" si="18"/>
        <v>выплаченный НДС</v>
      </c>
      <c r="B994" s="5" t="s">
        <v>301</v>
      </c>
      <c r="C994" s="5" t="s">
        <v>1321</v>
      </c>
      <c r="D994" s="5" t="s">
        <v>2479</v>
      </c>
    </row>
    <row r="995" spans="1:4" x14ac:dyDescent="0.2">
      <c r="A995" s="5" t="str">
        <f t="shared" ca="1" si="18"/>
        <v>зачтенный НДС</v>
      </c>
      <c r="B995" s="5" t="s">
        <v>302</v>
      </c>
      <c r="C995" s="5" t="s">
        <v>1630</v>
      </c>
      <c r="D995" s="5" t="s">
        <v>2480</v>
      </c>
    </row>
    <row r="996" spans="1:4" x14ac:dyDescent="0.2">
      <c r="A996" s="5" t="str">
        <f t="shared" ca="1" si="18"/>
        <v>выручка от продажи актива</v>
      </c>
      <c r="B996" s="5" t="s">
        <v>286</v>
      </c>
      <c r="C996" s="5" t="s">
        <v>1615</v>
      </c>
      <c r="D996" s="5" t="s">
        <v>2465</v>
      </c>
    </row>
    <row r="997" spans="1:4" x14ac:dyDescent="0.2">
      <c r="A997" s="5" t="str">
        <f t="shared" ca="1" si="18"/>
        <v>прибыль/убыток от продажи актива (бухгалтерская)</v>
      </c>
      <c r="B997" s="5" t="s">
        <v>306</v>
      </c>
      <c r="C997" s="5" t="s">
        <v>1633</v>
      </c>
      <c r="D997" s="5" t="s">
        <v>2483</v>
      </c>
    </row>
    <row r="998" spans="1:4" x14ac:dyDescent="0.2">
      <c r="A998" s="5" t="str">
        <f t="shared" ca="1" si="18"/>
        <v>НДС к выручке от продажи актива</v>
      </c>
      <c r="B998" s="5" t="s">
        <v>308</v>
      </c>
      <c r="C998" s="5" t="s">
        <v>1635</v>
      </c>
      <c r="D998" s="5" t="s">
        <v>2485</v>
      </c>
    </row>
    <row r="999" spans="1:4" x14ac:dyDescent="0.2">
      <c r="A999" s="5" t="str">
        <f t="shared" ca="1" si="18"/>
        <v>Суммарные инвестиции, с НДС и пошлинами</v>
      </c>
      <c r="B999" s="5" t="s">
        <v>314</v>
      </c>
      <c r="C999" s="5" t="s">
        <v>1647</v>
      </c>
      <c r="D999" s="5" t="s">
        <v>2499</v>
      </c>
    </row>
    <row r="1000" spans="1:4" x14ac:dyDescent="0.2">
      <c r="A1000" s="5" t="str">
        <f t="shared" ca="1" si="18"/>
        <v>в том числе НДС</v>
      </c>
      <c r="B1000" s="5" t="s">
        <v>586</v>
      </c>
      <c r="C1000" s="5" t="s">
        <v>1648</v>
      </c>
      <c r="D1000" s="5" t="s">
        <v>2500</v>
      </c>
    </row>
    <row r="1001" spans="1:4" x14ac:dyDescent="0.2">
      <c r="A1001" s="5" t="str">
        <f t="shared" ca="1" si="18"/>
        <v>Ранее осуществленные инвестиции, с НДС</v>
      </c>
      <c r="B1001" s="5" t="s">
        <v>1064</v>
      </c>
      <c r="C1001" s="5" t="s">
        <v>1649</v>
      </c>
      <c r="D1001" s="5" t="s">
        <v>2501</v>
      </c>
    </row>
    <row r="1002" spans="1:4" x14ac:dyDescent="0.2">
      <c r="A1002" s="5" t="str">
        <f t="shared" ca="1" si="18"/>
        <v>в том числе НДС</v>
      </c>
      <c r="B1002" s="5" t="s">
        <v>586</v>
      </c>
      <c r="C1002" s="5" t="s">
        <v>1648</v>
      </c>
      <c r="D1002" s="5" t="s">
        <v>2500</v>
      </c>
    </row>
    <row r="1003" spans="1:4" x14ac:dyDescent="0.2">
      <c r="A1003" s="5" t="str">
        <f t="shared" ca="1" si="18"/>
        <v>ранее осуществленные инвестиции, без НДС</v>
      </c>
      <c r="B1003" s="5" t="s">
        <v>294</v>
      </c>
      <c r="C1003" s="5" t="s">
        <v>1622</v>
      </c>
      <c r="D1003" s="5" t="s">
        <v>2470</v>
      </c>
    </row>
    <row r="1004" spans="1:4" x14ac:dyDescent="0.2">
      <c r="A1004" s="5" t="str">
        <f t="shared" ca="1" si="18"/>
        <v>Курсовые разницы</v>
      </c>
      <c r="B1004" s="5" t="s">
        <v>1055</v>
      </c>
      <c r="C1004" s="5" t="s">
        <v>1382</v>
      </c>
      <c r="D1004" s="5" t="s">
        <v>2359</v>
      </c>
    </row>
    <row r="1005" spans="1:4" x14ac:dyDescent="0.2">
      <c r="A1005" s="139" t="str">
        <f t="shared" ca="1" si="18"/>
        <v>ФИНАНСОВАЯ АРЕНДА (ЛИЗИНГ)</v>
      </c>
      <c r="B1005" s="5" t="s">
        <v>980</v>
      </c>
      <c r="C1005" s="5" t="s">
        <v>1650</v>
      </c>
      <c r="D1005" s="5" t="s">
        <v>2502</v>
      </c>
    </row>
    <row r="1006" spans="1:4" x14ac:dyDescent="0.2">
      <c r="A1006" s="5" t="str">
        <f t="shared" ca="1" si="18"/>
        <v>Шаблон без графика платежей</v>
      </c>
      <c r="B1006" s="5" t="s">
        <v>490</v>
      </c>
      <c r="C1006" s="5" t="s">
        <v>1651</v>
      </c>
      <c r="D1006" s="5" t="s">
        <v>2503</v>
      </c>
    </row>
    <row r="1007" spans="1:4" x14ac:dyDescent="0.2">
      <c r="A1007" s="5" t="str">
        <f t="shared" ca="1" si="18"/>
        <v>Стоимость объекта аренды (без НДС)</v>
      </c>
      <c r="B1007" s="5" t="s">
        <v>483</v>
      </c>
      <c r="C1007" s="5" t="s">
        <v>1652</v>
      </c>
      <c r="D1007" s="5" t="s">
        <v>2504</v>
      </c>
    </row>
    <row r="1008" spans="1:4" x14ac:dyDescent="0.2">
      <c r="A1008" s="5" t="str">
        <f t="shared" ca="1" si="18"/>
        <v>Период начала аренды</v>
      </c>
      <c r="B1008" s="5" t="s">
        <v>484</v>
      </c>
      <c r="C1008" s="5" t="s">
        <v>1653</v>
      </c>
      <c r="D1008" s="5" t="s">
        <v>2505</v>
      </c>
    </row>
    <row r="1009" spans="1:4" x14ac:dyDescent="0.2">
      <c r="A1009" s="5" t="str">
        <f t="shared" ca="1" si="18"/>
        <v>Срок аренды</v>
      </c>
      <c r="B1009" s="5" t="s">
        <v>485</v>
      </c>
      <c r="C1009" s="5" t="s">
        <v>1654</v>
      </c>
      <c r="D1009" s="5" t="s">
        <v>2506</v>
      </c>
    </row>
    <row r="1010" spans="1:4" x14ac:dyDescent="0.2">
      <c r="A1010" s="5" t="str">
        <f t="shared" ca="1" si="18"/>
        <v>Ставка доходности лизинговой компании</v>
      </c>
      <c r="B1010" s="5" t="s">
        <v>486</v>
      </c>
      <c r="C1010" s="5" t="s">
        <v>1655</v>
      </c>
      <c r="D1010" s="5" t="s">
        <v>2507</v>
      </c>
    </row>
    <row r="1011" spans="1:4" x14ac:dyDescent="0.2">
      <c r="A1011" s="5" t="str">
        <f t="shared" ca="1" si="18"/>
        <v>Авансовый платеж по аренде</v>
      </c>
      <c r="B1011" s="5" t="s">
        <v>487</v>
      </c>
      <c r="C1011" s="5" t="s">
        <v>1656</v>
      </c>
      <c r="D1011" s="5" t="s">
        <v>2508</v>
      </c>
    </row>
    <row r="1012" spans="1:4" x14ac:dyDescent="0.2">
      <c r="A1012" s="5" t="str">
        <f t="shared" ca="1" si="18"/>
        <v>платеж по аренде в затратах (без НДС)</v>
      </c>
      <c r="B1012" s="5" t="s">
        <v>983</v>
      </c>
      <c r="C1012" s="5" t="s">
        <v>1657</v>
      </c>
      <c r="D1012" s="5" t="s">
        <v>2509</v>
      </c>
    </row>
    <row r="1013" spans="1:4" x14ac:dyDescent="0.2">
      <c r="A1013" s="5" t="str">
        <f t="shared" ca="1" si="18"/>
        <v>платеж по аренде в оттоках денежных средств (без НДС)</v>
      </c>
      <c r="B1013" s="5" t="s">
        <v>984</v>
      </c>
      <c r="C1013" s="5" t="s">
        <v>1658</v>
      </c>
      <c r="D1013" s="5" t="s">
        <v>2510</v>
      </c>
    </row>
    <row r="1014" spans="1:4" x14ac:dyDescent="0.2">
      <c r="A1014" s="5" t="str">
        <f t="shared" ca="1" si="18"/>
        <v>стоимость объекта аренды (без НДС)</v>
      </c>
      <c r="B1014" s="5" t="s">
        <v>985</v>
      </c>
      <c r="C1014" s="5" t="s">
        <v>1659</v>
      </c>
      <c r="D1014" s="5" t="s">
        <v>2511</v>
      </c>
    </row>
    <row r="1015" spans="1:4" x14ac:dyDescent="0.2">
      <c r="A1015" s="5" t="str">
        <f t="shared" ca="1" si="18"/>
        <v>балансовая стоимость объекта аренды</v>
      </c>
      <c r="B1015" s="5" t="s">
        <v>986</v>
      </c>
      <c r="C1015" s="5" t="s">
        <v>1358</v>
      </c>
      <c r="D1015" s="5" t="s">
        <v>2512</v>
      </c>
    </row>
    <row r="1016" spans="1:4" x14ac:dyDescent="0.2">
      <c r="A1016" s="5" t="str">
        <f t="shared" ca="1" si="18"/>
        <v>амортизация</v>
      </c>
      <c r="B1016" s="5" t="s">
        <v>826</v>
      </c>
      <c r="C1016" s="5" t="s">
        <v>1002</v>
      </c>
      <c r="D1016" s="5" t="s">
        <v>2307</v>
      </c>
    </row>
    <row r="1017" spans="1:4" x14ac:dyDescent="0.2">
      <c r="A1017" s="5" t="str">
        <f t="shared" ca="1" si="18"/>
        <v>количество дней аренды в периоде</v>
      </c>
      <c r="B1017" s="5" t="s">
        <v>987</v>
      </c>
      <c r="C1017" s="5" t="s">
        <v>1660</v>
      </c>
      <c r="D1017" s="5" t="s">
        <v>2513</v>
      </c>
    </row>
    <row r="1018" spans="1:4" x14ac:dyDescent="0.2">
      <c r="A1018" s="5" t="str">
        <f t="shared" ca="1" si="18"/>
        <v>финансовый расход</v>
      </c>
      <c r="B1018" s="5" t="s">
        <v>988</v>
      </c>
      <c r="C1018" s="5" t="s">
        <v>1661</v>
      </c>
      <c r="D1018" s="5" t="s">
        <v>2514</v>
      </c>
    </row>
    <row r="1019" spans="1:4" x14ac:dyDescent="0.2">
      <c r="A1019" s="5" t="str">
        <f t="shared" ca="1" si="18"/>
        <v>задолженность по аренде</v>
      </c>
      <c r="B1019" s="5" t="s">
        <v>989</v>
      </c>
      <c r="C1019" s="5" t="s">
        <v>1662</v>
      </c>
      <c r="D1019" s="5" t="s">
        <v>2515</v>
      </c>
    </row>
    <row r="1020" spans="1:4" x14ac:dyDescent="0.2">
      <c r="A1020" s="5" t="str">
        <f t="shared" ca="1" si="18"/>
        <v>авансы выплаченные</v>
      </c>
      <c r="B1020" s="5" t="s">
        <v>990</v>
      </c>
      <c r="C1020" s="5" t="s">
        <v>1545</v>
      </c>
      <c r="D1020" s="5" t="s">
        <v>2436</v>
      </c>
    </row>
    <row r="1021" spans="1:4" x14ac:dyDescent="0.2">
      <c r="A1021" s="5" t="str">
        <f t="shared" ca="1" si="18"/>
        <v>ставка НДС</v>
      </c>
      <c r="B1021" s="5" t="s">
        <v>300</v>
      </c>
      <c r="C1021" s="5" t="s">
        <v>1519</v>
      </c>
      <c r="D1021" s="5" t="s">
        <v>2516</v>
      </c>
    </row>
    <row r="1022" spans="1:4" x14ac:dyDescent="0.2">
      <c r="A1022" s="5" t="str">
        <f t="shared" ca="1" si="18"/>
        <v>НДС к платежам в оттоках денежных средств</v>
      </c>
      <c r="B1022" s="5" t="s">
        <v>981</v>
      </c>
      <c r="C1022" s="5" t="s">
        <v>1663</v>
      </c>
      <c r="D1022" s="5" t="s">
        <v>2517</v>
      </c>
    </row>
    <row r="1023" spans="1:4" x14ac:dyDescent="0.2">
      <c r="A1023" s="5" t="str">
        <f t="shared" ca="1" si="18"/>
        <v>НДС к начисленным платежам</v>
      </c>
      <c r="B1023" s="5" t="s">
        <v>982</v>
      </c>
      <c r="C1023" s="5" t="s">
        <v>1664</v>
      </c>
      <c r="D1023" s="5" t="s">
        <v>2518</v>
      </c>
    </row>
    <row r="1024" spans="1:4" x14ac:dyDescent="0.2">
      <c r="A1024" s="5" t="str">
        <f t="shared" ca="1" si="18"/>
        <v>Шаблон с графиком платежей</v>
      </c>
      <c r="B1024" s="5" t="s">
        <v>491</v>
      </c>
      <c r="C1024" s="5" t="s">
        <v>1665</v>
      </c>
      <c r="D1024" s="5" t="s">
        <v>2519</v>
      </c>
    </row>
    <row r="1025" spans="1:4" x14ac:dyDescent="0.2">
      <c r="A1025" s="5" t="str">
        <f t="shared" ca="1" si="18"/>
        <v>Стоимость объекта аренды (без НДС)</v>
      </c>
      <c r="B1025" s="5" t="s">
        <v>483</v>
      </c>
      <c r="C1025" s="5" t="s">
        <v>1652</v>
      </c>
      <c r="D1025" s="5" t="s">
        <v>2504</v>
      </c>
    </row>
    <row r="1026" spans="1:4" x14ac:dyDescent="0.2">
      <c r="A1026" s="5" t="str">
        <f t="shared" ca="1" si="18"/>
        <v>Период начала аренды</v>
      </c>
      <c r="B1026" s="5" t="s">
        <v>484</v>
      </c>
      <c r="C1026" s="5" t="s">
        <v>1653</v>
      </c>
      <c r="D1026" s="5" t="s">
        <v>2505</v>
      </c>
    </row>
    <row r="1027" spans="1:4" x14ac:dyDescent="0.2">
      <c r="A1027" s="5" t="str">
        <f t="shared" ca="1" si="18"/>
        <v>Срок аренды</v>
      </c>
      <c r="B1027" s="5" t="s">
        <v>485</v>
      </c>
      <c r="C1027" s="5" t="s">
        <v>1654</v>
      </c>
      <c r="D1027" s="5" t="s">
        <v>2506</v>
      </c>
    </row>
    <row r="1028" spans="1:4" x14ac:dyDescent="0.2">
      <c r="A1028" s="5" t="str">
        <f t="shared" ca="1" si="18"/>
        <v>График арендных платежей (без НДС)</v>
      </c>
      <c r="B1028" s="5" t="s">
        <v>489</v>
      </c>
      <c r="C1028" s="5" t="s">
        <v>1666</v>
      </c>
      <c r="D1028" s="5" t="s">
        <v>2520</v>
      </c>
    </row>
    <row r="1029" spans="1:4" x14ac:dyDescent="0.2">
      <c r="A1029" s="5" t="str">
        <f t="shared" ca="1" si="18"/>
        <v>платеж по аренде в оттоках денежных средств (без НДС)</v>
      </c>
      <c r="B1029" s="5" t="s">
        <v>984</v>
      </c>
      <c r="C1029" s="5" t="s">
        <v>1658</v>
      </c>
      <c r="D1029" s="5" t="s">
        <v>2510</v>
      </c>
    </row>
    <row r="1030" spans="1:4" x14ac:dyDescent="0.2">
      <c r="A1030" s="5" t="str">
        <f t="shared" ca="1" si="18"/>
        <v>платеж по аренде в затратах (без НДС)</v>
      </c>
      <c r="B1030" s="5" t="s">
        <v>983</v>
      </c>
      <c r="C1030" s="5" t="s">
        <v>1657</v>
      </c>
      <c r="D1030" s="5" t="s">
        <v>2509</v>
      </c>
    </row>
    <row r="1031" spans="1:4" x14ac:dyDescent="0.2">
      <c r="A1031" s="5" t="str">
        <f t="shared" ca="1" si="18"/>
        <v>стоимость объекта аренды (без НДС)</v>
      </c>
      <c r="B1031" s="5" t="s">
        <v>985</v>
      </c>
      <c r="C1031" s="5" t="s">
        <v>1659</v>
      </c>
      <c r="D1031" s="5" t="s">
        <v>2511</v>
      </c>
    </row>
    <row r="1032" spans="1:4" x14ac:dyDescent="0.2">
      <c r="A1032" s="5" t="str">
        <f t="shared" ca="1" si="18"/>
        <v>поток для расчета ставки доходности</v>
      </c>
      <c r="B1032" s="5" t="s">
        <v>991</v>
      </c>
      <c r="C1032" s="5" t="s">
        <v>1667</v>
      </c>
      <c r="D1032" s="5" t="s">
        <v>2521</v>
      </c>
    </row>
    <row r="1033" spans="1:4" x14ac:dyDescent="0.2">
      <c r="A1033" s="5" t="str">
        <f t="shared" ref="A1033:A1115" ca="1" si="19">OFFSET(A1033,0,Prj_Language)</f>
        <v>даты для расчета ставки доходности</v>
      </c>
      <c r="B1033" s="5" t="s">
        <v>992</v>
      </c>
      <c r="C1033" s="5" t="s">
        <v>1668</v>
      </c>
      <c r="D1033" s="5" t="s">
        <v>2522</v>
      </c>
    </row>
    <row r="1034" spans="1:4" x14ac:dyDescent="0.2">
      <c r="A1034" s="5" t="str">
        <f t="shared" ca="1" si="19"/>
        <v>ставка доходности лизинговой компании</v>
      </c>
      <c r="B1034" s="5" t="s">
        <v>993</v>
      </c>
      <c r="C1034" s="5" t="s">
        <v>1669</v>
      </c>
      <c r="D1034" s="5" t="s">
        <v>2507</v>
      </c>
    </row>
    <row r="1035" spans="1:4" x14ac:dyDescent="0.2">
      <c r="A1035" s="5" t="str">
        <f t="shared" ca="1" si="19"/>
        <v>балансовая стоимость объекта аренды</v>
      </c>
      <c r="B1035" s="5" t="s">
        <v>986</v>
      </c>
      <c r="C1035" s="5" t="s">
        <v>1358</v>
      </c>
      <c r="D1035" s="5" t="s">
        <v>2512</v>
      </c>
    </row>
    <row r="1036" spans="1:4" x14ac:dyDescent="0.2">
      <c r="A1036" s="5" t="str">
        <f t="shared" ca="1" si="19"/>
        <v>амортизация</v>
      </c>
      <c r="B1036" s="5" t="s">
        <v>826</v>
      </c>
      <c r="C1036" s="5" t="s">
        <v>1002</v>
      </c>
      <c r="D1036" s="5" t="s">
        <v>2307</v>
      </c>
    </row>
    <row r="1037" spans="1:4" x14ac:dyDescent="0.2">
      <c r="A1037" s="5" t="str">
        <f t="shared" ca="1" si="19"/>
        <v>количество дней аренды в периоде</v>
      </c>
      <c r="B1037" s="5" t="s">
        <v>987</v>
      </c>
      <c r="C1037" s="5" t="s">
        <v>1660</v>
      </c>
      <c r="D1037" s="5" t="s">
        <v>2513</v>
      </c>
    </row>
    <row r="1038" spans="1:4" x14ac:dyDescent="0.2">
      <c r="A1038" s="5" t="str">
        <f t="shared" ca="1" si="19"/>
        <v>финансовый расход</v>
      </c>
      <c r="B1038" s="5" t="s">
        <v>988</v>
      </c>
      <c r="C1038" s="5" t="s">
        <v>1661</v>
      </c>
      <c r="D1038" s="5" t="s">
        <v>2514</v>
      </c>
    </row>
    <row r="1039" spans="1:4" x14ac:dyDescent="0.2">
      <c r="A1039" s="5" t="str">
        <f t="shared" ca="1" si="19"/>
        <v>задолженность по аренде</v>
      </c>
      <c r="B1039" s="5" t="s">
        <v>989</v>
      </c>
      <c r="C1039" s="5" t="s">
        <v>1662</v>
      </c>
      <c r="D1039" s="5" t="s">
        <v>2515</v>
      </c>
    </row>
    <row r="1040" spans="1:4" x14ac:dyDescent="0.2">
      <c r="A1040" s="5" t="str">
        <f t="shared" ca="1" si="19"/>
        <v>авансы выплаченные</v>
      </c>
      <c r="B1040" s="5" t="s">
        <v>990</v>
      </c>
      <c r="C1040" s="5" t="s">
        <v>1545</v>
      </c>
      <c r="D1040" s="5" t="s">
        <v>2436</v>
      </c>
    </row>
    <row r="1041" spans="1:4" x14ac:dyDescent="0.2">
      <c r="A1041" s="5" t="str">
        <f t="shared" ca="1" si="19"/>
        <v>ставка НДС</v>
      </c>
      <c r="B1041" s="5" t="s">
        <v>300</v>
      </c>
      <c r="C1041" s="5" t="s">
        <v>1519</v>
      </c>
      <c r="D1041" s="5" t="s">
        <v>2516</v>
      </c>
    </row>
    <row r="1042" spans="1:4" x14ac:dyDescent="0.2">
      <c r="A1042" s="5" t="str">
        <f t="shared" ca="1" si="19"/>
        <v>НДС к платежам в оттоках денежных средств</v>
      </c>
      <c r="B1042" s="5" t="s">
        <v>981</v>
      </c>
      <c r="C1042" s="5" t="s">
        <v>1663</v>
      </c>
      <c r="D1042" s="5" t="s">
        <v>2517</v>
      </c>
    </row>
    <row r="1043" spans="1:4" x14ac:dyDescent="0.2">
      <c r="A1043" s="5" t="str">
        <f t="shared" ca="1" si="19"/>
        <v>НДС к начисленным платежам</v>
      </c>
      <c r="B1043" s="5" t="s">
        <v>982</v>
      </c>
      <c r="C1043" s="5" t="s">
        <v>1664</v>
      </c>
      <c r="D1043" s="5" t="s">
        <v>2518</v>
      </c>
    </row>
    <row r="1044" spans="1:4" x14ac:dyDescent="0.2">
      <c r="A1044" s="5" t="str">
        <f t="shared" ca="1" si="19"/>
        <v>Итого: Лизинговые платежи, с НДС</v>
      </c>
      <c r="B1044" s="5" t="s">
        <v>997</v>
      </c>
      <c r="C1044" s="5" t="s">
        <v>1670</v>
      </c>
      <c r="D1044" s="5" t="s">
        <v>2523</v>
      </c>
    </row>
    <row r="1045" spans="1:4" x14ac:dyDescent="0.2">
      <c r="A1045" s="5" t="str">
        <f t="shared" ca="1" si="19"/>
        <v>платеж по аренде в оттоках денежных средств, без НДС</v>
      </c>
      <c r="B1045" s="5" t="s">
        <v>994</v>
      </c>
      <c r="C1045" s="5" t="s">
        <v>1671</v>
      </c>
      <c r="D1045" s="5" t="s">
        <v>2510</v>
      </c>
    </row>
    <row r="1046" spans="1:4" x14ac:dyDescent="0.2">
      <c r="A1046" s="5" t="str">
        <f t="shared" ca="1" si="19"/>
        <v>НДС к платежам в оттоках денежных средств</v>
      </c>
      <c r="B1046" s="5" t="s">
        <v>981</v>
      </c>
      <c r="C1046" s="5" t="s">
        <v>1663</v>
      </c>
      <c r="D1046" s="5" t="s">
        <v>2517</v>
      </c>
    </row>
    <row r="1047" spans="1:4" x14ac:dyDescent="0.2">
      <c r="A1047" s="5" t="str">
        <f t="shared" ca="1" si="19"/>
        <v>платеж по аренде начисленный, без НДС</v>
      </c>
      <c r="B1047" s="5" t="s">
        <v>995</v>
      </c>
      <c r="C1047" s="5" t="s">
        <v>1657</v>
      </c>
      <c r="D1047" s="5" t="s">
        <v>2524</v>
      </c>
    </row>
    <row r="1048" spans="1:4" x14ac:dyDescent="0.2">
      <c r="A1048" s="5" t="str">
        <f t="shared" ca="1" si="19"/>
        <v>НДС к начисленным платежам</v>
      </c>
      <c r="B1048" s="5" t="s">
        <v>982</v>
      </c>
      <c r="C1048" s="5" t="s">
        <v>1664</v>
      </c>
      <c r="D1048" s="5" t="s">
        <v>2518</v>
      </c>
    </row>
    <row r="1049" spans="1:4" x14ac:dyDescent="0.2">
      <c r="A1049" s="5" t="str">
        <f t="shared" ca="1" si="19"/>
        <v>балансовая стоимость объекта аренды</v>
      </c>
      <c r="B1049" s="5" t="s">
        <v>986</v>
      </c>
      <c r="C1049" s="5" t="s">
        <v>1358</v>
      </c>
      <c r="D1049" s="5" t="s">
        <v>2525</v>
      </c>
    </row>
    <row r="1050" spans="1:4" x14ac:dyDescent="0.2">
      <c r="A1050" s="5" t="str">
        <f t="shared" ca="1" si="19"/>
        <v>амортизация объекта аренды</v>
      </c>
      <c r="B1050" s="5" t="s">
        <v>996</v>
      </c>
      <c r="C1050" s="5" t="s">
        <v>1002</v>
      </c>
      <c r="D1050" s="5" t="s">
        <v>2526</v>
      </c>
    </row>
    <row r="1051" spans="1:4" x14ac:dyDescent="0.2">
      <c r="A1051" s="5" t="str">
        <f t="shared" ca="1" si="19"/>
        <v>финансовый расход</v>
      </c>
      <c r="B1051" s="5" t="s">
        <v>988</v>
      </c>
      <c r="C1051" s="5" t="s">
        <v>1661</v>
      </c>
      <c r="D1051" s="5" t="s">
        <v>2514</v>
      </c>
    </row>
    <row r="1052" spans="1:4" x14ac:dyDescent="0.2">
      <c r="A1052" s="5" t="str">
        <f t="shared" ca="1" si="19"/>
        <v>задолженность по аренде</v>
      </c>
      <c r="B1052" s="5" t="s">
        <v>989</v>
      </c>
      <c r="C1052" s="5" t="s">
        <v>1662</v>
      </c>
      <c r="D1052" s="5" t="s">
        <v>2515</v>
      </c>
    </row>
    <row r="1053" spans="1:4" x14ac:dyDescent="0.2">
      <c r="A1053" s="5" t="str">
        <f t="shared" ca="1" si="19"/>
        <v>авансы выплаченные</v>
      </c>
      <c r="B1053" s="5" t="s">
        <v>990</v>
      </c>
      <c r="C1053" s="5" t="s">
        <v>1545</v>
      </c>
      <c r="D1053" s="5" t="s">
        <v>2436</v>
      </c>
    </row>
    <row r="1054" spans="1:4" x14ac:dyDescent="0.2">
      <c r="A1054" s="139" t="str">
        <f t="shared" ca="1" si="19"/>
        <v>ФИНАНСОВЫЕ ВЛОЖЕНИЯ</v>
      </c>
      <c r="B1054" s="5" t="s">
        <v>259</v>
      </c>
      <c r="C1054" s="5" t="s">
        <v>1672</v>
      </c>
      <c r="D1054" s="5" t="s">
        <v>2527</v>
      </c>
    </row>
    <row r="1055" spans="1:4" x14ac:dyDescent="0.2">
      <c r="A1055" s="5" t="str">
        <f t="shared" ca="1" si="19"/>
        <v>Шаблон долгосрочных вложений</v>
      </c>
      <c r="B1055" s="5" t="s">
        <v>320</v>
      </c>
      <c r="C1055" s="5" t="s">
        <v>1673</v>
      </c>
      <c r="D1055" s="5" t="s">
        <v>2528</v>
      </c>
    </row>
    <row r="1056" spans="1:4" x14ac:dyDescent="0.2">
      <c r="A1056" s="5" t="str">
        <f t="shared" ca="1" si="19"/>
        <v>увеличение финансовых вложений</v>
      </c>
      <c r="B1056" s="5" t="s">
        <v>322</v>
      </c>
      <c r="C1056" s="5" t="s">
        <v>1674</v>
      </c>
      <c r="D1056" s="5" t="s">
        <v>2529</v>
      </c>
    </row>
    <row r="1057" spans="1:4" x14ac:dyDescent="0.2">
      <c r="A1057" s="5" t="str">
        <f t="shared" ca="1" si="19"/>
        <v>снижение финансовых вложений (возврат)</v>
      </c>
      <c r="B1057" s="5" t="s">
        <v>323</v>
      </c>
      <c r="C1057" s="5" t="s">
        <v>1615</v>
      </c>
      <c r="D1057" s="5" t="s">
        <v>2530</v>
      </c>
    </row>
    <row r="1058" spans="1:4" x14ac:dyDescent="0.2">
      <c r="A1058" s="5" t="str">
        <f t="shared" ca="1" si="19"/>
        <v xml:space="preserve">доход </v>
      </c>
      <c r="B1058" s="5" t="s">
        <v>324</v>
      </c>
      <c r="C1058" s="5" t="s">
        <v>874</v>
      </c>
      <c r="D1058" s="5" t="s">
        <v>2531</v>
      </c>
    </row>
    <row r="1059" spans="1:4" x14ac:dyDescent="0.2">
      <c r="A1059" s="5" t="str">
        <f t="shared" ca="1" si="19"/>
        <v>финансовые вложения на конец периода</v>
      </c>
      <c r="B1059" s="5" t="s">
        <v>325</v>
      </c>
      <c r="C1059" s="5" t="s">
        <v>1675</v>
      </c>
      <c r="D1059" s="5" t="s">
        <v>2532</v>
      </c>
    </row>
    <row r="1060" spans="1:4" x14ac:dyDescent="0.2">
      <c r="A1060" s="5" t="str">
        <f t="shared" ca="1" si="19"/>
        <v>финансовые вложения на начало периода</v>
      </c>
      <c r="B1060" s="5" t="s">
        <v>326</v>
      </c>
      <c r="C1060" s="5" t="s">
        <v>1676</v>
      </c>
      <c r="D1060" s="5" t="s">
        <v>2533</v>
      </c>
    </row>
    <row r="1061" spans="1:4" x14ac:dyDescent="0.2">
      <c r="A1061" s="5" t="str">
        <f t="shared" ca="1" si="19"/>
        <v>Шаблон краткосрочных вложений</v>
      </c>
      <c r="B1061" s="5" t="s">
        <v>321</v>
      </c>
      <c r="C1061" s="5" t="s">
        <v>1677</v>
      </c>
      <c r="D1061" s="5" t="s">
        <v>2534</v>
      </c>
    </row>
    <row r="1062" spans="1:4" x14ac:dyDescent="0.2">
      <c r="A1062" s="5" t="str">
        <f t="shared" ca="1" si="19"/>
        <v>увеличение финансовых вложений</v>
      </c>
      <c r="B1062" s="5" t="s">
        <v>322</v>
      </c>
      <c r="C1062" s="5" t="s">
        <v>1674</v>
      </c>
      <c r="D1062" s="5" t="s">
        <v>2529</v>
      </c>
    </row>
    <row r="1063" spans="1:4" x14ac:dyDescent="0.2">
      <c r="A1063" s="5" t="str">
        <f t="shared" ca="1" si="19"/>
        <v>снижение финансовых вложений (возврат)</v>
      </c>
      <c r="B1063" s="5" t="s">
        <v>323</v>
      </c>
      <c r="C1063" s="5" t="s">
        <v>1615</v>
      </c>
      <c r="D1063" s="5" t="s">
        <v>2530</v>
      </c>
    </row>
    <row r="1064" spans="1:4" x14ac:dyDescent="0.2">
      <c r="A1064" s="5" t="str">
        <f t="shared" ca="1" si="19"/>
        <v xml:space="preserve">доход </v>
      </c>
      <c r="B1064" s="5" t="s">
        <v>324</v>
      </c>
      <c r="C1064" s="5" t="s">
        <v>874</v>
      </c>
      <c r="D1064" s="5" t="s">
        <v>2531</v>
      </c>
    </row>
    <row r="1065" spans="1:4" x14ac:dyDescent="0.2">
      <c r="A1065" s="5" t="str">
        <f t="shared" ca="1" si="19"/>
        <v>финансовые вложения на конец периода</v>
      </c>
      <c r="B1065" s="5" t="s">
        <v>325</v>
      </c>
      <c r="C1065" s="5" t="s">
        <v>1675</v>
      </c>
      <c r="D1065" s="5" t="s">
        <v>2532</v>
      </c>
    </row>
    <row r="1066" spans="1:4" x14ac:dyDescent="0.2">
      <c r="A1066" s="5" t="str">
        <f t="shared" ca="1" si="19"/>
        <v>финансовые вложения на начало периода</v>
      </c>
      <c r="B1066" s="5" t="s">
        <v>326</v>
      </c>
      <c r="C1066" s="5" t="s">
        <v>1676</v>
      </c>
      <c r="D1066" s="5" t="s">
        <v>2533</v>
      </c>
    </row>
    <row r="1067" spans="1:4" x14ac:dyDescent="0.2">
      <c r="A1067" s="5" t="str">
        <f t="shared" ca="1" si="19"/>
        <v>Долгосрочные вложения</v>
      </c>
      <c r="B1067" s="5" t="s">
        <v>260</v>
      </c>
      <c r="C1067" s="5" t="s">
        <v>1678</v>
      </c>
      <c r="D1067" s="5" t="s">
        <v>2535</v>
      </c>
    </row>
    <row r="1068" spans="1:4" x14ac:dyDescent="0.2">
      <c r="A1068" s="5" t="str">
        <f t="shared" ca="1" si="19"/>
        <v>Краткосрочные вложения</v>
      </c>
      <c r="B1068" s="5" t="s">
        <v>261</v>
      </c>
      <c r="C1068" s="5" t="s">
        <v>1679</v>
      </c>
      <c r="D1068" s="5" t="s">
        <v>2536</v>
      </c>
    </row>
    <row r="1069" spans="1:4" x14ac:dyDescent="0.2">
      <c r="A1069" s="5" t="str">
        <f t="shared" ca="1" si="19"/>
        <v>Итого: Долгосрочные вложения на конец периода</v>
      </c>
      <c r="B1069" s="5" t="s">
        <v>838</v>
      </c>
      <c r="C1069" s="5" t="s">
        <v>1680</v>
      </c>
      <c r="D1069" s="5" t="s">
        <v>2537</v>
      </c>
    </row>
    <row r="1070" spans="1:4" x14ac:dyDescent="0.2">
      <c r="A1070" s="5" t="str">
        <f t="shared" ca="1" si="19"/>
        <v>увеличение финансовых вложений</v>
      </c>
      <c r="B1070" s="5" t="s">
        <v>322</v>
      </c>
      <c r="C1070" s="5" t="s">
        <v>1674</v>
      </c>
      <c r="D1070" s="5" t="s">
        <v>2529</v>
      </c>
    </row>
    <row r="1071" spans="1:4" x14ac:dyDescent="0.2">
      <c r="A1071" s="5" t="str">
        <f t="shared" ca="1" si="19"/>
        <v>снижение финансовых вложений (возврат)</v>
      </c>
      <c r="B1071" s="5" t="s">
        <v>323</v>
      </c>
      <c r="C1071" s="5" t="s">
        <v>1615</v>
      </c>
      <c r="D1071" s="5" t="s">
        <v>2530</v>
      </c>
    </row>
    <row r="1072" spans="1:4" x14ac:dyDescent="0.2">
      <c r="A1072" s="5" t="str">
        <f t="shared" ca="1" si="19"/>
        <v xml:space="preserve">доход </v>
      </c>
      <c r="B1072" s="5" t="s">
        <v>324</v>
      </c>
      <c r="C1072" s="5" t="s">
        <v>874</v>
      </c>
      <c r="D1072" s="5" t="s">
        <v>2531</v>
      </c>
    </row>
    <row r="1073" spans="1:4" x14ac:dyDescent="0.2">
      <c r="A1073" s="5" t="str">
        <f t="shared" ca="1" si="19"/>
        <v>финансовые вложения на конец периода</v>
      </c>
      <c r="B1073" s="5" t="s">
        <v>325</v>
      </c>
      <c r="C1073" s="5" t="s">
        <v>1675</v>
      </c>
      <c r="D1073" s="5" t="s">
        <v>2532</v>
      </c>
    </row>
    <row r="1074" spans="1:4" x14ac:dyDescent="0.2">
      <c r="A1074" s="5" t="str">
        <f t="shared" ca="1" si="19"/>
        <v>на конец периода (без учета изменения курса)</v>
      </c>
      <c r="B1074" s="5" t="s">
        <v>328</v>
      </c>
      <c r="C1074" s="5" t="s">
        <v>1681</v>
      </c>
      <c r="D1074" s="5" t="s">
        <v>2538</v>
      </c>
    </row>
    <row r="1075" spans="1:4" x14ac:dyDescent="0.2">
      <c r="A1075" s="5" t="str">
        <f t="shared" ca="1" si="19"/>
        <v>на начало периода (без учета изменения курса)</v>
      </c>
      <c r="B1075" s="5" t="s">
        <v>327</v>
      </c>
      <c r="C1075" s="5" t="s">
        <v>1682</v>
      </c>
      <c r="D1075" s="5" t="s">
        <v>2539</v>
      </c>
    </row>
    <row r="1076" spans="1:4" x14ac:dyDescent="0.2">
      <c r="A1076" s="5" t="str">
        <f t="shared" ca="1" si="19"/>
        <v>прибыль (убыток) от курсовой разницы</v>
      </c>
      <c r="B1076" s="5" t="s">
        <v>837</v>
      </c>
      <c r="C1076" s="5" t="s">
        <v>1619</v>
      </c>
      <c r="D1076" s="5" t="s">
        <v>2540</v>
      </c>
    </row>
    <row r="1077" spans="1:4" x14ac:dyDescent="0.2">
      <c r="A1077" s="5" t="str">
        <f t="shared" ca="1" si="19"/>
        <v>Итого: Краткосрочные вложения на конец периода</v>
      </c>
      <c r="B1077" s="5" t="s">
        <v>839</v>
      </c>
      <c r="C1077" s="5" t="s">
        <v>1683</v>
      </c>
      <c r="D1077" s="5" t="s">
        <v>2541</v>
      </c>
    </row>
    <row r="1078" spans="1:4" x14ac:dyDescent="0.2">
      <c r="A1078" s="5" t="str">
        <f t="shared" ca="1" si="19"/>
        <v>увеличение финансовых вложений</v>
      </c>
      <c r="B1078" s="5" t="s">
        <v>322</v>
      </c>
      <c r="C1078" s="5" t="s">
        <v>1674</v>
      </c>
      <c r="D1078" s="5" t="s">
        <v>2529</v>
      </c>
    </row>
    <row r="1079" spans="1:4" x14ac:dyDescent="0.2">
      <c r="A1079" s="5" t="str">
        <f t="shared" ca="1" si="19"/>
        <v>снижение финансовых вложений (возврат)</v>
      </c>
      <c r="B1079" s="5" t="s">
        <v>323</v>
      </c>
      <c r="C1079" s="5" t="s">
        <v>1615</v>
      </c>
      <c r="D1079" s="5" t="s">
        <v>2530</v>
      </c>
    </row>
    <row r="1080" spans="1:4" x14ac:dyDescent="0.2">
      <c r="A1080" s="5" t="str">
        <f t="shared" ca="1" si="19"/>
        <v xml:space="preserve">доход </v>
      </c>
      <c r="B1080" s="5" t="s">
        <v>324</v>
      </c>
      <c r="C1080" s="5" t="s">
        <v>874</v>
      </c>
      <c r="D1080" s="5" t="s">
        <v>2531</v>
      </c>
    </row>
    <row r="1081" spans="1:4" x14ac:dyDescent="0.2">
      <c r="A1081" s="5" t="str">
        <f t="shared" ca="1" si="19"/>
        <v>финансовые вложения на конец периода</v>
      </c>
      <c r="B1081" s="5" t="s">
        <v>325</v>
      </c>
      <c r="C1081" s="5" t="s">
        <v>1675</v>
      </c>
      <c r="D1081" s="5" t="s">
        <v>2532</v>
      </c>
    </row>
    <row r="1082" spans="1:4" x14ac:dyDescent="0.2">
      <c r="A1082" s="5" t="str">
        <f t="shared" ca="1" si="19"/>
        <v>на конец периода (без учета изменения курса)</v>
      </c>
      <c r="B1082" s="5" t="s">
        <v>328</v>
      </c>
      <c r="C1082" s="5" t="s">
        <v>1681</v>
      </c>
      <c r="D1082" s="5" t="s">
        <v>2538</v>
      </c>
    </row>
    <row r="1083" spans="1:4" x14ac:dyDescent="0.2">
      <c r="A1083" s="5" t="str">
        <f t="shared" ca="1" si="19"/>
        <v>на начало периода (без учета изменения курса)</v>
      </c>
      <c r="B1083" s="5" t="s">
        <v>327</v>
      </c>
      <c r="C1083" s="5" t="s">
        <v>1682</v>
      </c>
      <c r="D1083" s="5" t="s">
        <v>2539</v>
      </c>
    </row>
    <row r="1084" spans="1:4" x14ac:dyDescent="0.2">
      <c r="A1084" s="5" t="str">
        <f t="shared" ca="1" si="19"/>
        <v>прибыль (убыток) от курсовой разницы</v>
      </c>
      <c r="B1084" s="5" t="s">
        <v>837</v>
      </c>
      <c r="C1084" s="5" t="s">
        <v>1619</v>
      </c>
      <c r="D1084" s="5" t="s">
        <v>2540</v>
      </c>
    </row>
    <row r="1085" spans="1:4" x14ac:dyDescent="0.2">
      <c r="A1085" s="139" t="str">
        <f t="shared" ca="1" si="19"/>
        <v>ПРОЧИЕ ДОХОДЫ И РАСХОДЫ</v>
      </c>
      <c r="B1085" s="5" t="s">
        <v>1164</v>
      </c>
      <c r="C1085" s="5" t="s">
        <v>1684</v>
      </c>
      <c r="D1085" s="5" t="s">
        <v>2542</v>
      </c>
    </row>
    <row r="1086" spans="1:4" x14ac:dyDescent="0.2">
      <c r="A1086" s="5" t="str">
        <f t="shared" ca="1" si="19"/>
        <v>Шаблон прочих доходов</v>
      </c>
      <c r="B1086" s="5" t="s">
        <v>1165</v>
      </c>
      <c r="C1086" s="5" t="s">
        <v>1685</v>
      </c>
      <c r="D1086" s="5" t="s">
        <v>2543</v>
      </c>
    </row>
    <row r="1087" spans="1:4" x14ac:dyDescent="0.2">
      <c r="A1087" s="5" t="str">
        <f t="shared" ca="1" si="19"/>
        <v>прочие доходы (без НДС)</v>
      </c>
      <c r="B1087" s="5" t="s">
        <v>1168</v>
      </c>
      <c r="C1087" s="5" t="s">
        <v>1686</v>
      </c>
      <c r="D1087" s="5" t="s">
        <v>2544</v>
      </c>
    </row>
    <row r="1088" spans="1:4" x14ac:dyDescent="0.2">
      <c r="A1088" s="5" t="str">
        <f t="shared" ca="1" si="19"/>
        <v>ставка НДС</v>
      </c>
      <c r="B1088" s="5" t="s">
        <v>300</v>
      </c>
      <c r="C1088" s="5" t="s">
        <v>1519</v>
      </c>
      <c r="D1088" s="5" t="s">
        <v>2516</v>
      </c>
    </row>
    <row r="1089" spans="1:4" x14ac:dyDescent="0.2">
      <c r="A1089" s="5" t="str">
        <f t="shared" ca="1" si="19"/>
        <v>НДС</v>
      </c>
      <c r="B1089" s="5" t="s">
        <v>1167</v>
      </c>
      <c r="C1089" s="5" t="s">
        <v>1648</v>
      </c>
      <c r="D1089" s="5" t="s">
        <v>2545</v>
      </c>
    </row>
    <row r="1090" spans="1:4" x14ac:dyDescent="0.2">
      <c r="A1090" s="5" t="str">
        <f t="shared" ca="1" si="19"/>
        <v>Шаблон прочих расходов</v>
      </c>
      <c r="B1090" s="5" t="s">
        <v>1166</v>
      </c>
      <c r="C1090" s="5" t="s">
        <v>1687</v>
      </c>
      <c r="D1090" s="5" t="s">
        <v>2546</v>
      </c>
    </row>
    <row r="1091" spans="1:4" x14ac:dyDescent="0.2">
      <c r="A1091" s="5" t="str">
        <f t="shared" ca="1" si="19"/>
        <v>прочие расходы (без НДС)</v>
      </c>
      <c r="B1091" s="5" t="s">
        <v>1171</v>
      </c>
      <c r="C1091" s="5" t="s">
        <v>1688</v>
      </c>
      <c r="D1091" s="5" t="s">
        <v>2547</v>
      </c>
    </row>
    <row r="1092" spans="1:4" x14ac:dyDescent="0.2">
      <c r="A1092" s="5" t="str">
        <f t="shared" ca="1" si="19"/>
        <v>ставка НДС</v>
      </c>
      <c r="B1092" s="5" t="s">
        <v>300</v>
      </c>
      <c r="C1092" s="5" t="s">
        <v>1519</v>
      </c>
      <c r="D1092" s="5" t="s">
        <v>2516</v>
      </c>
    </row>
    <row r="1093" spans="1:4" x14ac:dyDescent="0.2">
      <c r="A1093" s="5" t="str">
        <f t="shared" ca="1" si="19"/>
        <v>НДС</v>
      </c>
      <c r="B1093" s="5" t="s">
        <v>1167</v>
      </c>
      <c r="C1093" s="5" t="s">
        <v>1648</v>
      </c>
      <c r="D1093" s="5" t="s">
        <v>2545</v>
      </c>
    </row>
    <row r="1094" spans="1:4" x14ac:dyDescent="0.2">
      <c r="A1094" s="5" t="str">
        <f t="shared" ca="1" si="19"/>
        <v>Прочие доходы</v>
      </c>
      <c r="B1094" s="5" t="s">
        <v>680</v>
      </c>
      <c r="C1094" s="5" t="s">
        <v>1401</v>
      </c>
      <c r="D1094" s="5" t="s">
        <v>2548</v>
      </c>
    </row>
    <row r="1095" spans="1:4" x14ac:dyDescent="0.2">
      <c r="A1095" s="5" t="str">
        <f t="shared" ca="1" si="19"/>
        <v>Прочие расходы</v>
      </c>
      <c r="B1095" s="5" t="s">
        <v>681</v>
      </c>
      <c r="C1095" s="5" t="s">
        <v>1402</v>
      </c>
      <c r="D1095" s="5" t="s">
        <v>2549</v>
      </c>
    </row>
    <row r="1096" spans="1:4" x14ac:dyDescent="0.2">
      <c r="A1096" s="5" t="str">
        <f t="shared" ca="1" si="19"/>
        <v>Итого: прочие доходы (с НДС)</v>
      </c>
      <c r="B1096" s="5" t="s">
        <v>1169</v>
      </c>
      <c r="C1096" s="5" t="s">
        <v>1689</v>
      </c>
      <c r="D1096" s="5" t="s">
        <v>2550</v>
      </c>
    </row>
    <row r="1097" spans="1:4" x14ac:dyDescent="0.2">
      <c r="A1097" s="5" t="str">
        <f t="shared" ca="1" si="19"/>
        <v>прочие доходы (без НДС)</v>
      </c>
      <c r="B1097" s="5" t="s">
        <v>1168</v>
      </c>
      <c r="C1097" s="5" t="s">
        <v>1690</v>
      </c>
      <c r="D1097" s="5" t="s">
        <v>2551</v>
      </c>
    </row>
    <row r="1098" spans="1:4" x14ac:dyDescent="0.2">
      <c r="A1098" s="5" t="str">
        <f t="shared" ca="1" si="19"/>
        <v>НДС</v>
      </c>
      <c r="B1098" s="5" t="s">
        <v>1167</v>
      </c>
      <c r="C1098" s="5" t="s">
        <v>1648</v>
      </c>
      <c r="D1098" s="5" t="s">
        <v>2545</v>
      </c>
    </row>
    <row r="1099" spans="1:4" x14ac:dyDescent="0.2">
      <c r="A1099" s="5" t="str">
        <f t="shared" ca="1" si="19"/>
        <v>Итого: прочие расходы (с НДС)</v>
      </c>
      <c r="B1099" s="5" t="s">
        <v>1170</v>
      </c>
      <c r="C1099" s="5" t="s">
        <v>1691</v>
      </c>
      <c r="D1099" s="5" t="s">
        <v>2552</v>
      </c>
    </row>
    <row r="1100" spans="1:4" x14ac:dyDescent="0.2">
      <c r="A1100" s="5" t="str">
        <f t="shared" ca="1" si="19"/>
        <v>прочие расходы (без НДС)</v>
      </c>
      <c r="B1100" s="5" t="s">
        <v>1171</v>
      </c>
      <c r="C1100" s="5" t="s">
        <v>1692</v>
      </c>
      <c r="D1100" s="5" t="s">
        <v>2553</v>
      </c>
    </row>
    <row r="1101" spans="1:4" x14ac:dyDescent="0.2">
      <c r="A1101" s="5" t="str">
        <f t="shared" ca="1" si="19"/>
        <v>НДС</v>
      </c>
      <c r="B1101" s="5" t="s">
        <v>1167</v>
      </c>
      <c r="C1101" s="5" t="s">
        <v>1648</v>
      </c>
      <c r="D1101" s="5" t="s">
        <v>2545</v>
      </c>
    </row>
    <row r="1102" spans="1:4" x14ac:dyDescent="0.2">
      <c r="A1102" s="139" t="str">
        <f t="shared" ca="1" si="19"/>
        <v>СОБСТВЕННЫЙ КАПИТАЛ</v>
      </c>
      <c r="B1102" s="5" t="s">
        <v>526</v>
      </c>
      <c r="C1102" s="5" t="s">
        <v>1693</v>
      </c>
      <c r="D1102" s="5" t="s">
        <v>2554</v>
      </c>
    </row>
    <row r="1103" spans="1:4" x14ac:dyDescent="0.2">
      <c r="A1103" s="5" t="str">
        <f t="shared" ca="1" si="19"/>
        <v>Шаблон</v>
      </c>
      <c r="B1103" s="5" t="s">
        <v>672</v>
      </c>
      <c r="C1103" s="5" t="s">
        <v>1694</v>
      </c>
      <c r="D1103" s="5" t="s">
        <v>2555</v>
      </c>
    </row>
    <row r="1104" spans="1:4" x14ac:dyDescent="0.2">
      <c r="A1104" s="5" t="str">
        <f t="shared" ca="1" si="19"/>
        <v>вложение собственных средств</v>
      </c>
      <c r="B1104" s="5" t="s">
        <v>528</v>
      </c>
      <c r="C1104" s="5" t="s">
        <v>1695</v>
      </c>
      <c r="D1104" s="5" t="s">
        <v>2556</v>
      </c>
    </row>
    <row r="1105" spans="1:4" x14ac:dyDescent="0.2">
      <c r="A1105" s="5" t="str">
        <f t="shared" ca="1" si="19"/>
        <v>Итого: Вложение собственных средств</v>
      </c>
      <c r="B1105" s="5" t="s">
        <v>529</v>
      </c>
      <c r="C1105" s="5" t="s">
        <v>1696</v>
      </c>
      <c r="D1105" s="5" t="s">
        <v>2557</v>
      </c>
    </row>
    <row r="1106" spans="1:4" x14ac:dyDescent="0.2">
      <c r="A1106" s="5" t="str">
        <f t="shared" ca="1" si="19"/>
        <v>Акционерный капитал (с учетом начального баланса)</v>
      </c>
      <c r="B1106" s="5" t="s">
        <v>719</v>
      </c>
      <c r="C1106" s="5" t="s">
        <v>1697</v>
      </c>
      <c r="D1106" s="5" t="s">
        <v>2558</v>
      </c>
    </row>
    <row r="1107" spans="1:4" x14ac:dyDescent="0.2">
      <c r="A1107" s="5" t="str">
        <f t="shared" ca="1" si="19"/>
        <v>Выплата дивидендов</v>
      </c>
      <c r="B1107" s="5" t="s">
        <v>1153</v>
      </c>
      <c r="C1107" s="5" t="s">
        <v>1405</v>
      </c>
      <c r="D1107" s="5" t="s">
        <v>2559</v>
      </c>
    </row>
    <row r="1108" spans="1:4" x14ac:dyDescent="0.2">
      <c r="A1108" s="139" t="str">
        <f t="shared" ca="1" si="19"/>
        <v>ПОЛУЧЕННЫЕ КРЕДИТЫ И ЗАЙМЫ</v>
      </c>
      <c r="B1108" t="s">
        <v>1923</v>
      </c>
      <c r="C1108" t="s">
        <v>1924</v>
      </c>
      <c r="D1108" s="5" t="s">
        <v>2560</v>
      </c>
    </row>
    <row r="1109" spans="1:4" x14ac:dyDescent="0.2">
      <c r="A1109" s="5" t="str">
        <f t="shared" ca="1" si="19"/>
        <v>Шаблон долгосрочного кредита</v>
      </c>
      <c r="B1109" s="5" t="s">
        <v>545</v>
      </c>
      <c r="C1109" s="5" t="s">
        <v>1366</v>
      </c>
      <c r="D1109" s="5" t="s">
        <v>2286</v>
      </c>
    </row>
    <row r="1110" spans="1:4" x14ac:dyDescent="0.2">
      <c r="A1110" s="5" t="str">
        <f t="shared" ca="1" si="19"/>
        <v>ставка процентов по кредиту</v>
      </c>
      <c r="B1110" s="5" t="s">
        <v>532</v>
      </c>
      <c r="C1110" s="5" t="s">
        <v>1368</v>
      </c>
      <c r="D1110" s="5" t="s">
        <v>2318</v>
      </c>
    </row>
    <row r="1111" spans="1:4" x14ac:dyDescent="0.2">
      <c r="A1111" s="5" t="str">
        <f t="shared" ca="1" si="19"/>
        <v>отсрочка выплаты процентов</v>
      </c>
      <c r="B1111" s="5" t="s">
        <v>533</v>
      </c>
      <c r="C1111" s="5" t="s">
        <v>1698</v>
      </c>
      <c r="D1111" s="5" t="s">
        <v>2561</v>
      </c>
    </row>
    <row r="1112" spans="1:4" x14ac:dyDescent="0.2">
      <c r="A1112" s="5" t="str">
        <f t="shared" ca="1" si="19"/>
        <v>капитализация невыплаченных процентов</v>
      </c>
      <c r="B1112" s="5" t="s">
        <v>534</v>
      </c>
      <c r="C1112" s="5" t="s">
        <v>1699</v>
      </c>
      <c r="D1112" s="5" t="s">
        <v>2562</v>
      </c>
    </row>
    <row r="1113" spans="1:4" x14ac:dyDescent="0.2">
      <c r="A1113" s="5" t="str">
        <f t="shared" ca="1" si="19"/>
        <v>срок кредитования</v>
      </c>
      <c r="B1113" s="5" t="s">
        <v>1807</v>
      </c>
      <c r="C1113" s="5" t="s">
        <v>1808</v>
      </c>
      <c r="D1113" s="5" t="s">
        <v>2563</v>
      </c>
    </row>
    <row r="1114" spans="1:4" x14ac:dyDescent="0.2">
      <c r="A1114" s="5" t="str">
        <f t="shared" ca="1" si="19"/>
        <v>поступление денег от кредита</v>
      </c>
      <c r="B1114" s="5" t="s">
        <v>535</v>
      </c>
      <c r="C1114" s="5" t="s">
        <v>1700</v>
      </c>
      <c r="D1114" s="5" t="s">
        <v>2564</v>
      </c>
    </row>
    <row r="1115" spans="1:4" x14ac:dyDescent="0.2">
      <c r="A1115" s="5" t="str">
        <f t="shared" ca="1" si="19"/>
        <v>погашение кредита</v>
      </c>
      <c r="B1115" s="5" t="s">
        <v>536</v>
      </c>
      <c r="C1115" s="5" t="s">
        <v>1369</v>
      </c>
      <c r="D1115" s="5" t="s">
        <v>2565</v>
      </c>
    </row>
    <row r="1116" spans="1:4" x14ac:dyDescent="0.2">
      <c r="A1116" s="5" t="str">
        <f t="shared" ref="A1116:A1185" ca="1" si="20">OFFSET(A1116,0,Prj_Language)</f>
        <v>задолженность по кредиту</v>
      </c>
      <c r="B1116" s="5" t="s">
        <v>539</v>
      </c>
      <c r="C1116" s="5" t="s">
        <v>1370</v>
      </c>
      <c r="D1116" s="5" t="s">
        <v>2566</v>
      </c>
    </row>
    <row r="1117" spans="1:4" x14ac:dyDescent="0.2">
      <c r="A1117" s="5" t="str">
        <f t="shared" ca="1" si="20"/>
        <v>начисленные проценты</v>
      </c>
      <c r="B1117" s="5" t="s">
        <v>537</v>
      </c>
      <c r="C1117" s="5" t="s">
        <v>1371</v>
      </c>
      <c r="D1117" s="5" t="s">
        <v>2321</v>
      </c>
    </row>
    <row r="1118" spans="1:4" x14ac:dyDescent="0.2">
      <c r="A1118" s="5" t="str">
        <f t="shared" ca="1" si="20"/>
        <v>выплаченные проценты</v>
      </c>
      <c r="B1118" s="5" t="s">
        <v>538</v>
      </c>
      <c r="C1118" s="5" t="s">
        <v>1372</v>
      </c>
      <c r="D1118" s="5" t="s">
        <v>2322</v>
      </c>
    </row>
    <row r="1119" spans="1:4" x14ac:dyDescent="0.2">
      <c r="A1119" s="5" t="str">
        <f t="shared" ca="1" si="20"/>
        <v>полученные проценты</v>
      </c>
      <c r="B1119" s="5" t="s">
        <v>2823</v>
      </c>
      <c r="C1119" t="s">
        <v>2825</v>
      </c>
      <c r="D1119" t="s">
        <v>2825</v>
      </c>
    </row>
    <row r="1120" spans="1:4" x14ac:dyDescent="0.2">
      <c r="A1120" s="5" t="str">
        <f t="shared" ca="1" si="20"/>
        <v>Проценты полученные</v>
      </c>
      <c r="B1120" s="5" t="s">
        <v>2824</v>
      </c>
      <c r="C1120" t="s">
        <v>2826</v>
      </c>
      <c r="D1120" t="s">
        <v>2826</v>
      </c>
    </row>
    <row r="1121" spans="1:4" x14ac:dyDescent="0.2">
      <c r="A1121" s="5" t="str">
        <f t="shared" ca="1" si="20"/>
        <v>период начала кредитования</v>
      </c>
      <c r="B1121" s="5" t="s">
        <v>540</v>
      </c>
      <c r="C1121" s="5" t="s">
        <v>1701</v>
      </c>
      <c r="D1121" s="5" t="s">
        <v>2567</v>
      </c>
    </row>
    <row r="1122" spans="1:4" x14ac:dyDescent="0.2">
      <c r="A1122" s="5" t="str">
        <f t="shared" ca="1" si="20"/>
        <v>отнесение процентов на стоимость основных средств</v>
      </c>
      <c r="B1122" s="5" t="s">
        <v>541</v>
      </c>
      <c r="C1122" s="5" t="s">
        <v>1702</v>
      </c>
      <c r="D1122" s="5" t="s">
        <v>2568</v>
      </c>
    </row>
    <row r="1123" spans="1:4" x14ac:dyDescent="0.2">
      <c r="A1123" s="5" t="str">
        <f t="shared" ca="1" si="20"/>
        <v>незавершенные инвестиции</v>
      </c>
      <c r="B1123" s="5" t="s">
        <v>289</v>
      </c>
      <c r="C1123" s="5" t="s">
        <v>1617</v>
      </c>
      <c r="D1123" s="5" t="s">
        <v>2274</v>
      </c>
    </row>
    <row r="1124" spans="1:4" x14ac:dyDescent="0.2">
      <c r="A1124" s="5" t="str">
        <f t="shared" ca="1" si="20"/>
        <v>проценты в стоимости основных средств</v>
      </c>
      <c r="B1124" s="5" t="s">
        <v>1214</v>
      </c>
      <c r="C1124" s="5" t="s">
        <v>1703</v>
      </c>
      <c r="D1124" s="5" t="s">
        <v>2569</v>
      </c>
    </row>
    <row r="1125" spans="1:4" x14ac:dyDescent="0.2">
      <c r="A1125" s="5" t="str">
        <f t="shared" ca="1" si="20"/>
        <v>период ввода основных средств</v>
      </c>
      <c r="B1125" s="5" t="s">
        <v>542</v>
      </c>
      <c r="C1125" s="5" t="s">
        <v>1704</v>
      </c>
      <c r="D1125" s="5" t="s">
        <v>2570</v>
      </c>
    </row>
    <row r="1126" spans="1:4" x14ac:dyDescent="0.2">
      <c r="A1126" s="5" t="str">
        <f t="shared" ca="1" si="20"/>
        <v>срок амортизации основных средств</v>
      </c>
      <c r="B1126" s="5" t="s">
        <v>543</v>
      </c>
      <c r="C1126" s="5" t="s">
        <v>1360</v>
      </c>
      <c r="D1126" s="5" t="s">
        <v>2571</v>
      </c>
    </row>
    <row r="1127" spans="1:4" x14ac:dyDescent="0.2">
      <c r="A1127" s="5" t="str">
        <f t="shared" ca="1" si="20"/>
        <v>списание процентов на затраты</v>
      </c>
      <c r="B1127" s="5" t="s">
        <v>544</v>
      </c>
      <c r="C1127" s="5" t="s">
        <v>1705</v>
      </c>
      <c r="D1127" s="5" t="s">
        <v>2871</v>
      </c>
    </row>
    <row r="1128" spans="1:4" x14ac:dyDescent="0.2">
      <c r="A1128" s="5" t="str">
        <f t="shared" ca="1" si="20"/>
        <v>балансовая стоимость</v>
      </c>
      <c r="B1128" s="5" t="s">
        <v>291</v>
      </c>
      <c r="C1128" s="5" t="s">
        <v>1362</v>
      </c>
      <c r="D1128" s="5" t="s">
        <v>2572</v>
      </c>
    </row>
    <row r="1129" spans="1:4" x14ac:dyDescent="0.2">
      <c r="A1129" s="5" t="str">
        <f t="shared" ca="1" si="20"/>
        <v>Шаблон краткосрочного кредита</v>
      </c>
      <c r="B1129" s="5" t="s">
        <v>546</v>
      </c>
      <c r="C1129" s="5" t="s">
        <v>1366</v>
      </c>
      <c r="D1129" s="5" t="s">
        <v>2573</v>
      </c>
    </row>
    <row r="1130" spans="1:4" x14ac:dyDescent="0.2">
      <c r="A1130" s="5" t="str">
        <f t="shared" ca="1" si="20"/>
        <v>ставка процентов по кредиту</v>
      </c>
      <c r="B1130" s="5" t="s">
        <v>532</v>
      </c>
      <c r="C1130" s="5" t="s">
        <v>1368</v>
      </c>
      <c r="D1130" s="5" t="s">
        <v>2318</v>
      </c>
    </row>
    <row r="1131" spans="1:4" x14ac:dyDescent="0.2">
      <c r="A1131" s="5" t="str">
        <f t="shared" ca="1" si="20"/>
        <v>отсрочка выплаты процентов</v>
      </c>
      <c r="B1131" s="5" t="s">
        <v>533</v>
      </c>
      <c r="C1131" s="5" t="s">
        <v>1698</v>
      </c>
      <c r="D1131" s="5" t="s">
        <v>2561</v>
      </c>
    </row>
    <row r="1132" spans="1:4" x14ac:dyDescent="0.2">
      <c r="A1132" s="5" t="str">
        <f t="shared" ca="1" si="20"/>
        <v>капитализация невыплаченных процентов</v>
      </c>
      <c r="B1132" s="5" t="s">
        <v>534</v>
      </c>
      <c r="C1132" s="5" t="s">
        <v>1699</v>
      </c>
      <c r="D1132" s="5" t="s">
        <v>2562</v>
      </c>
    </row>
    <row r="1133" spans="1:4" x14ac:dyDescent="0.2">
      <c r="A1133" s="5" t="str">
        <f t="shared" ca="1" si="20"/>
        <v>поступление денег от кредита</v>
      </c>
      <c r="B1133" s="5" t="s">
        <v>535</v>
      </c>
      <c r="C1133" s="5" t="s">
        <v>1700</v>
      </c>
      <c r="D1133" s="5" t="s">
        <v>2564</v>
      </c>
    </row>
    <row r="1134" spans="1:4" x14ac:dyDescent="0.2">
      <c r="A1134" s="5" t="str">
        <f t="shared" ca="1" si="20"/>
        <v>погашение кредита</v>
      </c>
      <c r="B1134" s="5" t="s">
        <v>536</v>
      </c>
      <c r="C1134" s="5" t="s">
        <v>1369</v>
      </c>
      <c r="D1134" s="5" t="s">
        <v>2565</v>
      </c>
    </row>
    <row r="1135" spans="1:4" x14ac:dyDescent="0.2">
      <c r="A1135" s="5" t="str">
        <f t="shared" ca="1" si="20"/>
        <v>задолженность по кредиту</v>
      </c>
      <c r="B1135" s="5" t="s">
        <v>539</v>
      </c>
      <c r="C1135" s="5" t="s">
        <v>1370</v>
      </c>
      <c r="D1135" s="5" t="s">
        <v>2566</v>
      </c>
    </row>
    <row r="1136" spans="1:4" x14ac:dyDescent="0.2">
      <c r="A1136" s="5" t="str">
        <f t="shared" ca="1" si="20"/>
        <v>начисленные проценты</v>
      </c>
      <c r="B1136" s="5" t="s">
        <v>537</v>
      </c>
      <c r="C1136" s="5" t="s">
        <v>1371</v>
      </c>
      <c r="D1136" s="5" t="s">
        <v>2321</v>
      </c>
    </row>
    <row r="1137" spans="1:4" x14ac:dyDescent="0.2">
      <c r="A1137" s="5" t="str">
        <f t="shared" ca="1" si="20"/>
        <v>выплаченные проценты</v>
      </c>
      <c r="B1137" s="5" t="s">
        <v>538</v>
      </c>
      <c r="C1137" s="5" t="s">
        <v>1372</v>
      </c>
      <c r="D1137" s="5" t="s">
        <v>2322</v>
      </c>
    </row>
    <row r="1138" spans="1:4" x14ac:dyDescent="0.2">
      <c r="A1138" s="5" t="str">
        <f t="shared" ca="1" si="20"/>
        <v>период начала кредитования</v>
      </c>
      <c r="B1138" s="5" t="s">
        <v>540</v>
      </c>
      <c r="C1138" s="5" t="s">
        <v>1701</v>
      </c>
      <c r="D1138" s="5" t="s">
        <v>2567</v>
      </c>
    </row>
    <row r="1139" spans="1:4" x14ac:dyDescent="0.2">
      <c r="A1139" s="5" t="str">
        <f t="shared" ca="1" si="20"/>
        <v>Долгосрочные кредиты</v>
      </c>
      <c r="B1139" s="5" t="s">
        <v>530</v>
      </c>
      <c r="C1139" s="5" t="s">
        <v>1342</v>
      </c>
      <c r="D1139" s="5" t="s">
        <v>2286</v>
      </c>
    </row>
    <row r="1140" spans="1:4" x14ac:dyDescent="0.2">
      <c r="A1140" s="5" t="str">
        <f t="shared" ca="1" si="20"/>
        <v>Краткосрочные кредиты</v>
      </c>
      <c r="B1140" s="5" t="s">
        <v>531</v>
      </c>
      <c r="C1140" s="5" t="s">
        <v>1339</v>
      </c>
      <c r="D1140" s="5" t="s">
        <v>2283</v>
      </c>
    </row>
    <row r="1141" spans="1:4" x14ac:dyDescent="0.2">
      <c r="A1141" s="5" t="str">
        <f t="shared" ca="1" si="20"/>
        <v>Итого: Задолженность на конец периода</v>
      </c>
      <c r="B1141" s="5" t="s">
        <v>924</v>
      </c>
      <c r="C1141" s="5" t="s">
        <v>1706</v>
      </c>
      <c r="D1141" s="5" t="s">
        <v>2574</v>
      </c>
    </row>
    <row r="1142" spans="1:4" x14ac:dyDescent="0.2">
      <c r="A1142" s="5" t="str">
        <f t="shared" ca="1" si="20"/>
        <v>Поступления кредитов</v>
      </c>
      <c r="B1142" s="5" t="s">
        <v>686</v>
      </c>
      <c r="C1142" s="5" t="s">
        <v>1707</v>
      </c>
      <c r="D1142" s="5" t="s">
        <v>2575</v>
      </c>
    </row>
    <row r="1143" spans="1:4" x14ac:dyDescent="0.2">
      <c r="A1143" s="5" t="str">
        <f t="shared" ca="1" si="20"/>
        <v>Выплата основного долга</v>
      </c>
      <c r="B1143" s="5" t="s">
        <v>915</v>
      </c>
      <c r="C1143" s="5" t="s">
        <v>1375</v>
      </c>
      <c r="D1143" s="5" t="s">
        <v>2576</v>
      </c>
    </row>
    <row r="1144" spans="1:4" x14ac:dyDescent="0.2">
      <c r="A1144" s="5" t="str">
        <f t="shared" ca="1" si="20"/>
        <v>Проценты начисленные</v>
      </c>
      <c r="B1144" s="5" t="s">
        <v>916</v>
      </c>
      <c r="C1144" s="5" t="s">
        <v>1376</v>
      </c>
      <c r="D1144" s="5" t="s">
        <v>2321</v>
      </c>
    </row>
    <row r="1145" spans="1:4" x14ac:dyDescent="0.2">
      <c r="A1145" s="5" t="str">
        <f t="shared" ca="1" si="20"/>
        <v>Проценты уплаченные</v>
      </c>
      <c r="B1145" s="5" t="s">
        <v>917</v>
      </c>
      <c r="C1145" s="5" t="s">
        <v>1377</v>
      </c>
      <c r="D1145" s="5" t="s">
        <v>2322</v>
      </c>
    </row>
    <row r="1146" spans="1:4" x14ac:dyDescent="0.2">
      <c r="A1146" s="5" t="str">
        <f t="shared" ca="1" si="20"/>
        <v>Долгосрочные кредиты на конец периода</v>
      </c>
      <c r="B1146" s="5" t="s">
        <v>918</v>
      </c>
      <c r="C1146" s="5" t="s">
        <v>1380</v>
      </c>
      <c r="D1146" s="5" t="s">
        <v>2577</v>
      </c>
    </row>
    <row r="1147" spans="1:4" x14ac:dyDescent="0.2">
      <c r="A1147" s="5" t="str">
        <f t="shared" ca="1" si="20"/>
        <v>Краткосрочные кредиты на конец периода</v>
      </c>
      <c r="B1147" s="5" t="s">
        <v>919</v>
      </c>
      <c r="C1147" s="5" t="s">
        <v>1381</v>
      </c>
      <c r="D1147" s="5" t="s">
        <v>2578</v>
      </c>
    </row>
    <row r="1148" spans="1:4" x14ac:dyDescent="0.2">
      <c r="A1148" s="5" t="str">
        <f t="shared" ca="1" si="20"/>
        <v>Отнесение процентов на стоимость основных средств</v>
      </c>
      <c r="B1148" s="5" t="s">
        <v>1217</v>
      </c>
      <c r="C1148" s="5" t="s">
        <v>1708</v>
      </c>
      <c r="D1148" s="5" t="s">
        <v>2568</v>
      </c>
    </row>
    <row r="1149" spans="1:4" x14ac:dyDescent="0.2">
      <c r="A1149" s="5" t="str">
        <f t="shared" ca="1" si="20"/>
        <v>Незавершенные инвестиции</v>
      </c>
      <c r="B1149" s="5" t="s">
        <v>1218</v>
      </c>
      <c r="C1149" s="5" t="s">
        <v>1330</v>
      </c>
      <c r="D1149" s="5" t="s">
        <v>2274</v>
      </c>
    </row>
    <row r="1150" spans="1:4" x14ac:dyDescent="0.2">
      <c r="A1150" s="5" t="str">
        <f t="shared" ca="1" si="20"/>
        <v>Балансовая стоимость процентов в основных средствах</v>
      </c>
      <c r="B1150" s="5" t="s">
        <v>1215</v>
      </c>
      <c r="C1150" s="5" t="s">
        <v>1709</v>
      </c>
      <c r="D1150" s="5" t="s">
        <v>2579</v>
      </c>
    </row>
    <row r="1151" spans="1:4" x14ac:dyDescent="0.2">
      <c r="A1151" s="5" t="str">
        <f t="shared" ca="1" si="20"/>
        <v>Амортизация процентов в основных средствах</v>
      </c>
      <c r="B1151" s="5" t="s">
        <v>922</v>
      </c>
      <c r="C1151" s="5" t="s">
        <v>1710</v>
      </c>
      <c r="D1151" s="5" t="s">
        <v>2580</v>
      </c>
    </row>
    <row r="1152" spans="1:4" x14ac:dyDescent="0.2">
      <c r="A1152" s="5" t="str">
        <f t="shared" ca="1" si="20"/>
        <v>Курсовые разницы</v>
      </c>
      <c r="B1152" s="5" t="s">
        <v>1055</v>
      </c>
      <c r="C1152" s="5" t="s">
        <v>1382</v>
      </c>
      <c r="D1152" s="5" t="s">
        <v>2359</v>
      </c>
    </row>
    <row r="1153" spans="1:4" x14ac:dyDescent="0.2">
      <c r="A1153" s="5" t="str">
        <f t="shared" ca="1" si="20"/>
        <v>Остаток денег на счете</v>
      </c>
      <c r="B1153" s="5" t="s">
        <v>3053</v>
      </c>
      <c r="C1153" s="5" t="s">
        <v>1427</v>
      </c>
      <c r="D1153" s="5" t="s">
        <v>2581</v>
      </c>
    </row>
    <row r="1154" spans="1:4" x14ac:dyDescent="0.2">
      <c r="A1154" s="5" t="str">
        <f t="shared" ca="1" si="20"/>
        <v>Суммарный денежный поток за период</v>
      </c>
      <c r="B1154" s="5" t="s">
        <v>614</v>
      </c>
      <c r="C1154" s="5" t="s">
        <v>1425</v>
      </c>
      <c r="D1154" s="5" t="s">
        <v>1425</v>
      </c>
    </row>
    <row r="1155" spans="1:4" x14ac:dyDescent="0.2">
      <c r="A1155" s="5" t="str">
        <f t="shared" ca="1" si="20"/>
        <v>Денежные потоки от инвестиционной деятельности</v>
      </c>
      <c r="B1155" s="5" t="s">
        <v>612</v>
      </c>
      <c r="C1155" s="5" t="s">
        <v>1419</v>
      </c>
      <c r="D1155" s="5" t="s">
        <v>1419</v>
      </c>
    </row>
    <row r="1156" spans="1:4" x14ac:dyDescent="0.2">
      <c r="A1156" s="5" t="str">
        <f t="shared" ca="1" si="20"/>
        <v>Денежные потоки от операционной деятельности</v>
      </c>
      <c r="B1156" s="5" t="s">
        <v>611</v>
      </c>
      <c r="C1156" s="5" t="s">
        <v>1414</v>
      </c>
      <c r="D1156" s="5" t="s">
        <v>1414</v>
      </c>
    </row>
    <row r="1157" spans="1:4" x14ac:dyDescent="0.2">
      <c r="A1157" s="5" t="str">
        <f t="shared" ca="1" si="20"/>
        <v>Покрытие выплаты долга, DSCR</v>
      </c>
      <c r="B1157" s="5" t="s">
        <v>627</v>
      </c>
      <c r="C1157" s="5" t="s">
        <v>1433</v>
      </c>
      <c r="D1157" s="5" t="s">
        <v>2582</v>
      </c>
    </row>
    <row r="1158" spans="1:4" x14ac:dyDescent="0.2">
      <c r="A1158" s="139" t="str">
        <f t="shared" ca="1" si="20"/>
        <v>НАЛОГОВЫЕ ПЛАТЕЖИ</v>
      </c>
      <c r="B1158" s="5" t="s">
        <v>718</v>
      </c>
      <c r="C1158" s="5" t="s">
        <v>1479</v>
      </c>
      <c r="D1158" s="5" t="s">
        <v>2583</v>
      </c>
    </row>
    <row r="1159" spans="1:4" x14ac:dyDescent="0.2">
      <c r="A1159" s="5" t="str">
        <f t="shared" ca="1" si="20"/>
        <v>Акцизы на проданные товары</v>
      </c>
      <c r="B1159" s="5" t="s">
        <v>884</v>
      </c>
      <c r="C1159" s="5" t="s">
        <v>1711</v>
      </c>
      <c r="D1159" s="5" t="s">
        <v>2584</v>
      </c>
    </row>
    <row r="1160" spans="1:4" x14ac:dyDescent="0.2">
      <c r="A1160" s="5" t="str">
        <f t="shared" ca="1" si="20"/>
        <v>Импортная пошлина на сырье и материалы</v>
      </c>
      <c r="B1160" s="5" t="s">
        <v>1035</v>
      </c>
      <c r="C1160" s="5" t="s">
        <v>1712</v>
      </c>
      <c r="D1160" s="5" t="s">
        <v>2585</v>
      </c>
    </row>
    <row r="1161" spans="1:4" x14ac:dyDescent="0.2">
      <c r="A1161" s="5" t="str">
        <f t="shared" ca="1" si="20"/>
        <v>Импортная пошлина на оборудование</v>
      </c>
      <c r="B1161" s="5" t="s">
        <v>1006</v>
      </c>
      <c r="C1161" s="5" t="s">
        <v>1713</v>
      </c>
      <c r="D1161" s="5" t="s">
        <v>2586</v>
      </c>
    </row>
    <row r="1162" spans="1:4" x14ac:dyDescent="0.2">
      <c r="A1162" s="5" t="str">
        <f t="shared" ca="1" si="20"/>
        <v>Начисленный НДС</v>
      </c>
      <c r="B1162" s="5" t="s">
        <v>1010</v>
      </c>
      <c r="C1162" s="5" t="s">
        <v>1523</v>
      </c>
      <c r="D1162" s="5" t="s">
        <v>2346</v>
      </c>
    </row>
    <row r="1163" spans="1:4" x14ac:dyDescent="0.2">
      <c r="A1163" s="5" t="str">
        <f t="shared" ca="1" si="20"/>
        <v>задолженность по налогу</v>
      </c>
      <c r="B1163" s="5" t="s">
        <v>1037</v>
      </c>
      <c r="C1163" s="5" t="s">
        <v>1714</v>
      </c>
      <c r="D1163" s="5" t="s">
        <v>2587</v>
      </c>
    </row>
    <row r="1164" spans="1:4" x14ac:dyDescent="0.2">
      <c r="A1164" s="5" t="str">
        <f t="shared" ca="1" si="20"/>
        <v>уплаченный НДС</v>
      </c>
      <c r="B1164" s="5" t="s">
        <v>1036</v>
      </c>
      <c r="C1164" s="5" t="s">
        <v>1321</v>
      </c>
      <c r="D1164" s="5" t="s">
        <v>2479</v>
      </c>
    </row>
    <row r="1165" spans="1:4" x14ac:dyDescent="0.2">
      <c r="A1165" s="5" t="str">
        <f t="shared" ca="1" si="20"/>
        <v>НДС полученный с доходами от продаж</v>
      </c>
      <c r="B1165" s="5" t="s">
        <v>968</v>
      </c>
      <c r="C1165" s="5" t="s">
        <v>1715</v>
      </c>
      <c r="D1165" s="5" t="s">
        <v>2588</v>
      </c>
    </row>
    <row r="1166" spans="1:4" x14ac:dyDescent="0.2">
      <c r="A1166" s="5" t="str">
        <f t="shared" ca="1" si="20"/>
        <v>НДС полученный при продаже основных средств</v>
      </c>
      <c r="B1166" s="5" t="s">
        <v>967</v>
      </c>
      <c r="C1166" s="5" t="s">
        <v>1716</v>
      </c>
      <c r="D1166" s="5" t="s">
        <v>2589</v>
      </c>
    </row>
    <row r="1167" spans="1:4" x14ac:dyDescent="0.2">
      <c r="A1167" s="5" t="str">
        <f t="shared" ca="1" si="20"/>
        <v>НДС уплаченный на сырье и материалы</v>
      </c>
      <c r="B1167" s="5" t="s">
        <v>882</v>
      </c>
      <c r="C1167" s="5" t="s">
        <v>1717</v>
      </c>
      <c r="D1167" s="5" t="s">
        <v>2590</v>
      </c>
    </row>
    <row r="1168" spans="1:4" x14ac:dyDescent="0.2">
      <c r="A1168" s="5" t="str">
        <f t="shared" ca="1" si="20"/>
        <v>НДС уплаченный с постоянными издержками</v>
      </c>
      <c r="B1168" s="5" t="s">
        <v>906</v>
      </c>
      <c r="C1168" s="5" t="s">
        <v>1718</v>
      </c>
      <c r="D1168" s="5" t="s">
        <v>2591</v>
      </c>
    </row>
    <row r="1169" spans="1:4" x14ac:dyDescent="0.2">
      <c r="A1169" s="5" t="str">
        <f t="shared" ca="1" si="20"/>
        <v>НДС уплаченный по финансовой аренде</v>
      </c>
      <c r="B1169" s="5" t="s">
        <v>1033</v>
      </c>
      <c r="C1169" s="5" t="s">
        <v>1719</v>
      </c>
      <c r="D1169" s="5" t="s">
        <v>2592</v>
      </c>
    </row>
    <row r="1170" spans="1:4" x14ac:dyDescent="0.2">
      <c r="A1170" s="5" t="str">
        <f t="shared" ca="1" si="20"/>
        <v>НДС уплаченный по инвестициям</v>
      </c>
      <c r="B1170" s="5" t="s">
        <v>1007</v>
      </c>
      <c r="C1170" s="5" t="s">
        <v>1720</v>
      </c>
      <c r="D1170" s="5" t="s">
        <v>2593</v>
      </c>
    </row>
    <row r="1171" spans="1:4" x14ac:dyDescent="0.2">
      <c r="A1171" s="5" t="str">
        <f t="shared" ca="1" si="20"/>
        <v>НДС зачтенный по финансовой аренде</v>
      </c>
      <c r="B1171" s="5" t="s">
        <v>1034</v>
      </c>
      <c r="C1171" s="5" t="s">
        <v>1721</v>
      </c>
      <c r="D1171" s="5" t="s">
        <v>2594</v>
      </c>
    </row>
    <row r="1172" spans="1:4" x14ac:dyDescent="0.2">
      <c r="A1172" s="5" t="str">
        <f t="shared" ca="1" si="20"/>
        <v>НДС зачтенный по инвестициям</v>
      </c>
      <c r="B1172" s="5" t="s">
        <v>1008</v>
      </c>
      <c r="C1172" s="5" t="s">
        <v>1722</v>
      </c>
      <c r="D1172" s="5" t="s">
        <v>2595</v>
      </c>
    </row>
    <row r="1173" spans="1:4" x14ac:dyDescent="0.2">
      <c r="A1173" s="5" t="str">
        <f t="shared" ca="1" si="20"/>
        <v>Зачет НДС из активов стартового баланса</v>
      </c>
      <c r="B1173" s="5" t="s">
        <v>1068</v>
      </c>
      <c r="C1173" s="5" t="s">
        <v>1723</v>
      </c>
      <c r="D1173" s="5" t="s">
        <v>2596</v>
      </c>
    </row>
    <row r="1174" spans="1:4" x14ac:dyDescent="0.2">
      <c r="A1174" s="5" t="str">
        <f t="shared" ca="1" si="20"/>
        <v>Итого, баланс расчетов по НДС</v>
      </c>
      <c r="B1174" s="5" t="s">
        <v>883</v>
      </c>
      <c r="C1174" s="5" t="s">
        <v>1724</v>
      </c>
      <c r="D1174" s="5" t="s">
        <v>2597</v>
      </c>
    </row>
    <row r="1175" spans="1:4" x14ac:dyDescent="0.2">
      <c r="A1175" s="5" t="str">
        <f t="shared" ca="1" si="20"/>
        <v>НДС как актив по инвестициям</v>
      </c>
      <c r="B1175" s="5" t="s">
        <v>1011</v>
      </c>
      <c r="C1175" s="5" t="s">
        <v>1725</v>
      </c>
      <c r="D1175" s="5" t="s">
        <v>2598</v>
      </c>
    </row>
    <row r="1176" spans="1:4" x14ac:dyDescent="0.2">
      <c r="A1176" s="5" t="str">
        <f t="shared" ca="1" si="20"/>
        <v>Отложенный возврат НДС</v>
      </c>
      <c r="B1176" s="5" t="s">
        <v>1009</v>
      </c>
      <c r="C1176" s="5" t="s">
        <v>1726</v>
      </c>
      <c r="D1176" s="5" t="s">
        <v>2599</v>
      </c>
    </row>
    <row r="1177" spans="1:4" x14ac:dyDescent="0.2">
      <c r="A1177" s="5" t="str">
        <f t="shared" ca="1" si="20"/>
        <v>Начисленный налог на имущество</v>
      </c>
      <c r="B1177" s="5" t="s">
        <v>971</v>
      </c>
      <c r="C1177" s="5" t="s">
        <v>1727</v>
      </c>
      <c r="D1177" s="5" t="s">
        <v>2600</v>
      </c>
    </row>
    <row r="1178" spans="1:4" x14ac:dyDescent="0.2">
      <c r="A1178" s="5" t="str">
        <f t="shared" ca="1" si="20"/>
        <v>задолженность по налогу</v>
      </c>
      <c r="B1178" s="5" t="s">
        <v>1037</v>
      </c>
      <c r="C1178" s="5" t="s">
        <v>1728</v>
      </c>
      <c r="D1178" s="5" t="s">
        <v>2587</v>
      </c>
    </row>
    <row r="1179" spans="1:4" x14ac:dyDescent="0.2">
      <c r="A1179" s="5" t="str">
        <f t="shared" ca="1" si="20"/>
        <v>уплаченный налог на имущество</v>
      </c>
      <c r="B1179" s="5" t="s">
        <v>1040</v>
      </c>
      <c r="C1179" s="5" t="s">
        <v>1729</v>
      </c>
      <c r="D1179" s="5" t="s">
        <v>2601</v>
      </c>
    </row>
    <row r="1180" spans="1:4" x14ac:dyDescent="0.2">
      <c r="A1180" s="5" t="str">
        <f t="shared" ca="1" si="20"/>
        <v>Средняя стоимость зданий и сооружений</v>
      </c>
      <c r="B1180" s="5" t="s">
        <v>969</v>
      </c>
      <c r="C1180" s="5" t="s">
        <v>1730</v>
      </c>
      <c r="D1180" s="5" t="s">
        <v>2602</v>
      </c>
    </row>
    <row r="1181" spans="1:4" x14ac:dyDescent="0.2">
      <c r="A1181" s="5" t="str">
        <f t="shared" ca="1" si="20"/>
        <v>в том числе, не облагаемых налогом</v>
      </c>
      <c r="B1181" s="5" t="s">
        <v>1202</v>
      </c>
      <c r="C1181" s="5" t="s">
        <v>1731</v>
      </c>
      <c r="D1181" s="5" t="s">
        <v>2603</v>
      </c>
    </row>
    <row r="1182" spans="1:4" x14ac:dyDescent="0.2">
      <c r="A1182" s="5" t="str">
        <f t="shared" ca="1" si="20"/>
        <v>Средняя стоимость оборудования</v>
      </c>
      <c r="B1182" s="5" t="s">
        <v>970</v>
      </c>
      <c r="C1182" s="5" t="s">
        <v>1732</v>
      </c>
      <c r="D1182" s="5" t="s">
        <v>2604</v>
      </c>
    </row>
    <row r="1183" spans="1:4" x14ac:dyDescent="0.2">
      <c r="A1183" s="5" t="str">
        <f t="shared" ca="1" si="20"/>
        <v>в том числе, не облагаемого налогом</v>
      </c>
      <c r="B1183" s="5" t="s">
        <v>1203</v>
      </c>
      <c r="C1183" s="5" t="s">
        <v>1731</v>
      </c>
      <c r="D1183" s="5" t="s">
        <v>2603</v>
      </c>
    </row>
    <row r="1184" spans="1:4" x14ac:dyDescent="0.2">
      <c r="A1184" s="5" t="str">
        <f t="shared" ca="1" si="20"/>
        <v>Начисленные социальные взносы</v>
      </c>
      <c r="B1184" s="5" t="s">
        <v>1012</v>
      </c>
      <c r="C1184" s="5" t="s">
        <v>1733</v>
      </c>
      <c r="D1184" s="5" t="s">
        <v>2605</v>
      </c>
    </row>
    <row r="1185" spans="1:4" x14ac:dyDescent="0.2">
      <c r="A1185" s="5" t="str">
        <f t="shared" ca="1" si="20"/>
        <v>задолженность по взносам</v>
      </c>
      <c r="B1185" s="5" t="s">
        <v>1041</v>
      </c>
      <c r="C1185" s="5" t="s">
        <v>1734</v>
      </c>
      <c r="D1185" s="5" t="s">
        <v>2606</v>
      </c>
    </row>
    <row r="1186" spans="1:4" x14ac:dyDescent="0.2">
      <c r="A1186" s="5" t="str">
        <f t="shared" ref="A1186:A1256" ca="1" si="21">OFFSET(A1186,0,Prj_Language)</f>
        <v>уплаченные социальные взносы</v>
      </c>
      <c r="B1186" s="5" t="s">
        <v>1042</v>
      </c>
      <c r="C1186" s="5" t="s">
        <v>1735</v>
      </c>
      <c r="D1186" s="5" t="s">
        <v>2607</v>
      </c>
    </row>
    <row r="1187" spans="1:4" x14ac:dyDescent="0.2">
      <c r="A1187" s="5" t="str">
        <f t="shared" ca="1" si="21"/>
        <v>Начисленный налог на прибыль</v>
      </c>
      <c r="B1187" s="5" t="s">
        <v>1026</v>
      </c>
      <c r="C1187" s="5" t="s">
        <v>1736</v>
      </c>
      <c r="D1187" s="5" t="s">
        <v>2608</v>
      </c>
    </row>
    <row r="1188" spans="1:4" x14ac:dyDescent="0.2">
      <c r="A1188" s="5" t="str">
        <f t="shared" ca="1" si="21"/>
        <v>задолженность по налогу</v>
      </c>
      <c r="B1188" s="5" t="s">
        <v>1037</v>
      </c>
      <c r="C1188" s="5" t="s">
        <v>1737</v>
      </c>
      <c r="D1188" s="5" t="s">
        <v>2587</v>
      </c>
    </row>
    <row r="1189" spans="1:4" x14ac:dyDescent="0.2">
      <c r="A1189" s="5" t="str">
        <f t="shared" ca="1" si="21"/>
        <v>уплаченный налог на прибыль</v>
      </c>
      <c r="B1189" s="5" t="s">
        <v>1044</v>
      </c>
      <c r="C1189" s="5" t="s">
        <v>1738</v>
      </c>
      <c r="D1189" s="5" t="s">
        <v>2609</v>
      </c>
    </row>
    <row r="1190" spans="1:4" x14ac:dyDescent="0.2">
      <c r="A1190" s="5" t="str">
        <f t="shared" ca="1" si="21"/>
        <v>Прибыль до налогообложения</v>
      </c>
      <c r="B1190" s="5" t="s">
        <v>608</v>
      </c>
      <c r="C1190" s="5" t="s">
        <v>1403</v>
      </c>
      <c r="D1190" s="5" t="s">
        <v>2610</v>
      </c>
    </row>
    <row r="1191" spans="1:4" x14ac:dyDescent="0.2">
      <c r="A1191" s="5" t="str">
        <f t="shared" ca="1" si="21"/>
        <v>Доходы, не облагаемые налогом</v>
      </c>
      <c r="B1191" s="5" t="s">
        <v>1027</v>
      </c>
      <c r="C1191" s="5" t="s">
        <v>1739</v>
      </c>
      <c r="D1191" s="5" t="s">
        <v>2611</v>
      </c>
    </row>
    <row r="1192" spans="1:4" x14ac:dyDescent="0.2">
      <c r="A1192" s="5" t="str">
        <f t="shared" ca="1" si="21"/>
        <v>Убытки текущего года</v>
      </c>
      <c r="B1192" s="5" t="s">
        <v>2876</v>
      </c>
      <c r="C1192" t="s">
        <v>2879</v>
      </c>
      <c r="D1192" t="s">
        <v>2879</v>
      </c>
    </row>
    <row r="1193" spans="1:4" x14ac:dyDescent="0.2">
      <c r="A1193" s="5" t="str">
        <f t="shared" ca="1" si="21"/>
        <v>Списание убытков текущего года</v>
      </c>
      <c r="B1193" s="5" t="s">
        <v>2872</v>
      </c>
      <c r="C1193" t="s">
        <v>2880</v>
      </c>
      <c r="D1193" t="s">
        <v>2880</v>
      </c>
    </row>
    <row r="1194" spans="1:4" x14ac:dyDescent="0.2">
      <c r="A1194" s="5" t="str">
        <f t="shared" ca="1" si="21"/>
        <v>нарастающим итогом</v>
      </c>
      <c r="B1194" s="5" t="s">
        <v>2877</v>
      </c>
      <c r="C1194" t="s">
        <v>2881</v>
      </c>
      <c r="D1194" t="s">
        <v>2881</v>
      </c>
    </row>
    <row r="1195" spans="1:4" x14ac:dyDescent="0.2">
      <c r="A1195" s="5" t="str">
        <f t="shared" ca="1" si="21"/>
        <v>Не списанные убытки текущего года</v>
      </c>
      <c r="B1195" s="5" t="s">
        <v>2878</v>
      </c>
      <c r="C1195" t="s">
        <v>2882</v>
      </c>
      <c r="D1195" t="s">
        <v>2882</v>
      </c>
    </row>
    <row r="1196" spans="1:4" x14ac:dyDescent="0.2">
      <c r="A1196" s="5" t="str">
        <f t="shared" ca="1" si="21"/>
        <v>Убытки предыдущих лет</v>
      </c>
      <c r="B1196" s="5" t="s">
        <v>2873</v>
      </c>
      <c r="C1196" t="s">
        <v>2883</v>
      </c>
      <c r="D1196" t="s">
        <v>2883</v>
      </c>
    </row>
    <row r="1197" spans="1:4" x14ac:dyDescent="0.2">
      <c r="A1197" s="5" t="str">
        <f t="shared" ca="1" si="21"/>
        <v>Максимальный размер списания убытков (% от прибыли)</v>
      </c>
      <c r="B1197" s="5" t="s">
        <v>2874</v>
      </c>
      <c r="C1197" t="s">
        <v>2884</v>
      </c>
      <c r="D1197" t="s">
        <v>2884</v>
      </c>
    </row>
    <row r="1198" spans="1:4" x14ac:dyDescent="0.2">
      <c r="A1198" s="5" t="str">
        <f t="shared" ca="1" si="21"/>
        <v>Списание убытков предыдущих лет</v>
      </c>
      <c r="B1198" s="5" t="s">
        <v>2875</v>
      </c>
      <c r="C1198" t="s">
        <v>2885</v>
      </c>
      <c r="D1198" t="s">
        <v>2885</v>
      </c>
    </row>
    <row r="1199" spans="1:4" x14ac:dyDescent="0.2">
      <c r="A1199" s="5" t="str">
        <f t="shared" ca="1" si="21"/>
        <v>Убытки предыдущих периодов</v>
      </c>
      <c r="B1199" s="5" t="s">
        <v>1028</v>
      </c>
      <c r="C1199" s="5" t="s">
        <v>1740</v>
      </c>
      <c r="D1199" s="5" t="s">
        <v>2612</v>
      </c>
    </row>
    <row r="1200" spans="1:4" x14ac:dyDescent="0.2">
      <c r="A1200" s="5" t="str">
        <f t="shared" ca="1" si="21"/>
        <v>Списание убытков предыдущих периодов</v>
      </c>
      <c r="B1200" s="5" t="s">
        <v>1029</v>
      </c>
      <c r="C1200" s="5" t="s">
        <v>1741</v>
      </c>
      <c r="D1200" s="5" t="s">
        <v>2613</v>
      </c>
    </row>
    <row r="1201" spans="1:4" x14ac:dyDescent="0.2">
      <c r="A1201" s="5" t="str">
        <f t="shared" ca="1" si="21"/>
        <v>Прибыль для налогообложения</v>
      </c>
      <c r="B1201" s="5" t="s">
        <v>1030</v>
      </c>
      <c r="C1201" s="5" t="s">
        <v>1742</v>
      </c>
      <c r="D1201" s="5" t="s">
        <v>2614</v>
      </c>
    </row>
    <row r="1202" spans="1:4" x14ac:dyDescent="0.2">
      <c r="A1202" s="5" t="str">
        <f t="shared" ca="1" si="21"/>
        <v>Начисленный налог с оборота (УСН)</v>
      </c>
      <c r="B1202" s="5" t="s">
        <v>1031</v>
      </c>
      <c r="C1202" s="5" t="s">
        <v>1743</v>
      </c>
      <c r="D1202" s="5" t="s">
        <v>2615</v>
      </c>
    </row>
    <row r="1203" spans="1:4" x14ac:dyDescent="0.2">
      <c r="A1203" s="5" t="str">
        <f t="shared" ca="1" si="21"/>
        <v>задолженность по налогу</v>
      </c>
      <c r="B1203" s="5" t="s">
        <v>1037</v>
      </c>
      <c r="C1203" s="5" t="s">
        <v>1744</v>
      </c>
      <c r="D1203" s="5" t="s">
        <v>2587</v>
      </c>
    </row>
    <row r="1204" spans="1:4" x14ac:dyDescent="0.2">
      <c r="A1204" s="5" t="str">
        <f t="shared" ca="1" si="21"/>
        <v>уплаченный налог с оборота</v>
      </c>
      <c r="B1204" s="5" t="s">
        <v>1045</v>
      </c>
      <c r="C1204" s="5" t="s">
        <v>1745</v>
      </c>
      <c r="D1204" s="5" t="s">
        <v>2616</v>
      </c>
    </row>
    <row r="1205" spans="1:4" x14ac:dyDescent="0.2">
      <c r="A1205" s="5" t="str">
        <f t="shared" ca="1" si="21"/>
        <v>Облагаемая база</v>
      </c>
      <c r="B1205" s="5" t="s">
        <v>1032</v>
      </c>
      <c r="C1205" s="5" t="s">
        <v>1746</v>
      </c>
      <c r="D1205" s="5" t="s">
        <v>2617</v>
      </c>
    </row>
    <row r="1206" spans="1:4" x14ac:dyDescent="0.2">
      <c r="A1206" s="5" t="str">
        <f t="shared" ca="1" si="21"/>
        <v>Начисленный налог с дохода минус расходы (УСН)</v>
      </c>
      <c r="B1206" s="5" t="s">
        <v>1204</v>
      </c>
      <c r="C1206" s="5" t="s">
        <v>1747</v>
      </c>
      <c r="D1206" s="5" t="s">
        <v>2618</v>
      </c>
    </row>
    <row r="1207" spans="1:4" x14ac:dyDescent="0.2">
      <c r="A1207" s="5" t="str">
        <f t="shared" ca="1" si="21"/>
        <v>задолженность по налогу</v>
      </c>
      <c r="B1207" s="5" t="s">
        <v>1037</v>
      </c>
      <c r="C1207" s="5" t="s">
        <v>1728</v>
      </c>
      <c r="D1207" s="5" t="s">
        <v>2587</v>
      </c>
    </row>
    <row r="1208" spans="1:4" x14ac:dyDescent="0.2">
      <c r="A1208" s="5" t="str">
        <f t="shared" ca="1" si="21"/>
        <v>уплаченный налог с дохода, уменьшенного на расходы</v>
      </c>
      <c r="B1208" s="5" t="s">
        <v>1046</v>
      </c>
      <c r="C1208" s="5" t="s">
        <v>1748</v>
      </c>
      <c r="D1208" s="5" t="s">
        <v>2619</v>
      </c>
    </row>
    <row r="1209" spans="1:4" x14ac:dyDescent="0.2">
      <c r="A1209" s="5" t="str">
        <f t="shared" ca="1" si="21"/>
        <v>Облагаемая база до списания убытков</v>
      </c>
      <c r="B1209" s="5" t="s">
        <v>1047</v>
      </c>
      <c r="C1209" s="5" t="s">
        <v>1749</v>
      </c>
      <c r="D1209" s="5" t="s">
        <v>2620</v>
      </c>
    </row>
    <row r="1210" spans="1:4" x14ac:dyDescent="0.2">
      <c r="A1210" s="5" t="str">
        <f t="shared" ca="1" si="21"/>
        <v>Убытки предыдущих периодов</v>
      </c>
      <c r="B1210" s="5" t="s">
        <v>1028</v>
      </c>
      <c r="C1210" s="5" t="s">
        <v>1740</v>
      </c>
      <c r="D1210" s="5" t="s">
        <v>2612</v>
      </c>
    </row>
    <row r="1211" spans="1:4" x14ac:dyDescent="0.2">
      <c r="A1211" s="5" t="str">
        <f t="shared" ca="1" si="21"/>
        <v>Списание убытков предыдущих периодов</v>
      </c>
      <c r="B1211" s="5" t="s">
        <v>1029</v>
      </c>
      <c r="C1211" s="5" t="s">
        <v>1750</v>
      </c>
      <c r="D1211" s="5" t="s">
        <v>2613</v>
      </c>
    </row>
    <row r="1212" spans="1:4" x14ac:dyDescent="0.2">
      <c r="A1212" s="5" t="str">
        <f t="shared" ca="1" si="21"/>
        <v>Облагаемая база</v>
      </c>
      <c r="B1212" s="5" t="s">
        <v>1032</v>
      </c>
      <c r="C1212" s="5" t="s">
        <v>1742</v>
      </c>
      <c r="D1212" s="5" t="s">
        <v>2621</v>
      </c>
    </row>
    <row r="1213" spans="1:4" x14ac:dyDescent="0.2">
      <c r="A1213" s="5" t="str">
        <f t="shared" ca="1" si="21"/>
        <v>Минимальный налог (% от доходов)</v>
      </c>
      <c r="B1213" s="5" t="s">
        <v>1048</v>
      </c>
      <c r="C1213" s="5" t="s">
        <v>1751</v>
      </c>
      <c r="D1213" s="5" t="s">
        <v>2622</v>
      </c>
    </row>
    <row r="1214" spans="1:4" x14ac:dyDescent="0.2">
      <c r="A1214" s="5" t="str">
        <f t="shared" ca="1" si="21"/>
        <v>Начисленные налоговые платежи</v>
      </c>
      <c r="B1214" s="5" t="s">
        <v>1038</v>
      </c>
      <c r="C1214" s="5" t="s">
        <v>1752</v>
      </c>
      <c r="D1214" s="5" t="s">
        <v>2091</v>
      </c>
    </row>
    <row r="1215" spans="1:4" x14ac:dyDescent="0.2">
      <c r="A1215" s="5" t="str">
        <f t="shared" ca="1" si="21"/>
        <v>Уплаченные налоговые платежи</v>
      </c>
      <c r="B1215" s="5" t="s">
        <v>1039</v>
      </c>
      <c r="C1215" s="5" t="s">
        <v>1753</v>
      </c>
      <c r="D1215" s="5" t="s">
        <v>2619</v>
      </c>
    </row>
    <row r="1216" spans="1:4" x14ac:dyDescent="0.2">
      <c r="A1216" s="5" t="str">
        <f t="shared" ca="1" si="21"/>
        <v>Задолженность перед бюджетом и фондами</v>
      </c>
      <c r="B1216" s="5" t="s">
        <v>1754</v>
      </c>
      <c r="C1216" s="5" t="s">
        <v>1336</v>
      </c>
      <c r="D1216" s="5" t="s">
        <v>2623</v>
      </c>
    </row>
    <row r="1217" spans="1:4" x14ac:dyDescent="0.2">
      <c r="A1217" s="5" t="str">
        <f t="shared" ca="1" si="21"/>
        <v>Результаты</v>
      </c>
      <c r="B1217" s="5" t="s">
        <v>87</v>
      </c>
      <c r="C1217" s="5" t="s">
        <v>114</v>
      </c>
      <c r="D1217" s="5" t="s">
        <v>1975</v>
      </c>
    </row>
    <row r="1218" spans="1:4" x14ac:dyDescent="0.2">
      <c r="A1218" s="139" t="str">
        <f t="shared" ca="1" si="21"/>
        <v>ОТЧЕТ О ПРИБЫЛЯХ И УБЫТКАХ</v>
      </c>
      <c r="B1218" s="5" t="s">
        <v>601</v>
      </c>
      <c r="C1218" s="5" t="s">
        <v>1387</v>
      </c>
      <c r="D1218" s="5" t="s">
        <v>2624</v>
      </c>
    </row>
    <row r="1219" spans="1:4" x14ac:dyDescent="0.2">
      <c r="A1219" s="5" t="str">
        <f t="shared" ca="1" si="21"/>
        <v>Выручка</v>
      </c>
      <c r="B1219" s="5" t="s">
        <v>602</v>
      </c>
      <c r="C1219" s="5" t="s">
        <v>1388</v>
      </c>
      <c r="D1219" s="5" t="s">
        <v>2531</v>
      </c>
    </row>
    <row r="1220" spans="1:4" x14ac:dyDescent="0.2">
      <c r="A1220" s="5" t="str">
        <f t="shared" ca="1" si="21"/>
        <v>Себестоимость:</v>
      </c>
      <c r="B1220" s="5" t="s">
        <v>603</v>
      </c>
      <c r="C1220" s="5" t="s">
        <v>1389</v>
      </c>
      <c r="D1220" s="5" t="s">
        <v>2625</v>
      </c>
    </row>
    <row r="1221" spans="1:4" x14ac:dyDescent="0.2">
      <c r="A1221" s="5" t="str">
        <f t="shared" ca="1" si="21"/>
        <v>сырье и материалы</v>
      </c>
      <c r="B1221" s="5" t="s">
        <v>673</v>
      </c>
      <c r="C1221" s="5" t="s">
        <v>1390</v>
      </c>
      <c r="D1221" s="5" t="s">
        <v>2626</v>
      </c>
    </row>
    <row r="1222" spans="1:4" x14ac:dyDescent="0.2">
      <c r="A1222" s="5" t="str">
        <f t="shared" ca="1" si="21"/>
        <v>производственный персонал</v>
      </c>
      <c r="B1222" s="5" t="s">
        <v>904</v>
      </c>
      <c r="C1222" s="5" t="s">
        <v>1391</v>
      </c>
      <c r="D1222" s="5" t="s">
        <v>2627</v>
      </c>
    </row>
    <row r="1223" spans="1:4" x14ac:dyDescent="0.2">
      <c r="A1223" s="5" t="str">
        <f t="shared" ca="1" si="21"/>
        <v>производственные расходы</v>
      </c>
      <c r="B1223" s="5" t="s">
        <v>2792</v>
      </c>
      <c r="C1223" s="5" t="s">
        <v>2793</v>
      </c>
      <c r="D1223" s="5" t="s">
        <v>2628</v>
      </c>
    </row>
    <row r="1224" spans="1:4" x14ac:dyDescent="0.2">
      <c r="A1224" s="5" t="str">
        <f t="shared" ca="1" si="21"/>
        <v>Суммарная себестоимость</v>
      </c>
      <c r="B1224" s="5" t="s">
        <v>604</v>
      </c>
      <c r="C1224" s="5" t="s">
        <v>1392</v>
      </c>
      <c r="D1224" s="5" t="s">
        <v>2629</v>
      </c>
    </row>
    <row r="1225" spans="1:4" x14ac:dyDescent="0.2">
      <c r="A1225" s="5" t="str">
        <f t="shared" ca="1" si="21"/>
        <v>Валовая прибыль</v>
      </c>
      <c r="B1225" s="5" t="s">
        <v>605</v>
      </c>
      <c r="C1225" s="5" t="s">
        <v>1393</v>
      </c>
      <c r="D1225" s="5" t="s">
        <v>2630</v>
      </c>
    </row>
    <row r="1226" spans="1:4" x14ac:dyDescent="0.2">
      <c r="A1226" s="5" t="str">
        <f t="shared" ca="1" si="21"/>
        <v>Административный и коммерческий персонал</v>
      </c>
      <c r="B1226" s="5" t="s">
        <v>905</v>
      </c>
      <c r="C1226" s="5" t="s">
        <v>1394</v>
      </c>
      <c r="D1226" s="5" t="s">
        <v>2631</v>
      </c>
    </row>
    <row r="1227" spans="1:4" x14ac:dyDescent="0.2">
      <c r="A1227" s="5" t="str">
        <f t="shared" ca="1" si="21"/>
        <v>Административные расходы</v>
      </c>
      <c r="B1227" s="5" t="s">
        <v>674</v>
      </c>
      <c r="C1227" s="5" t="s">
        <v>1266</v>
      </c>
      <c r="D1227" s="5" t="s">
        <v>2429</v>
      </c>
    </row>
    <row r="1228" spans="1:4" x14ac:dyDescent="0.2">
      <c r="A1228" s="5" t="str">
        <f t="shared" ca="1" si="21"/>
        <v>Коммерческие расходы</v>
      </c>
      <c r="B1228" s="5" t="s">
        <v>675</v>
      </c>
      <c r="C1228" s="5" t="s">
        <v>1267</v>
      </c>
      <c r="D1228" s="5" t="s">
        <v>2632</v>
      </c>
    </row>
    <row r="1229" spans="1:4" x14ac:dyDescent="0.2">
      <c r="A1229" s="5" t="str">
        <f t="shared" ca="1" si="21"/>
        <v>Налоги и сборы</v>
      </c>
      <c r="B1229" s="5" t="s">
        <v>676</v>
      </c>
      <c r="C1229" s="5" t="s">
        <v>1395</v>
      </c>
      <c r="D1229" s="5" t="s">
        <v>2633</v>
      </c>
    </row>
    <row r="1230" spans="1:4" x14ac:dyDescent="0.2">
      <c r="A1230" s="5" t="str">
        <f t="shared" ca="1" si="21"/>
        <v>EBITDA</v>
      </c>
      <c r="B1230" s="5" t="s">
        <v>606</v>
      </c>
      <c r="C1230" s="5" t="s">
        <v>606</v>
      </c>
      <c r="D1230" s="5" t="s">
        <v>2634</v>
      </c>
    </row>
    <row r="1231" spans="1:4" x14ac:dyDescent="0.2">
      <c r="A1231" s="5" t="str">
        <f t="shared" ca="1" si="21"/>
        <v>Лизинговые платежи</v>
      </c>
      <c r="B1231" s="5" t="s">
        <v>677</v>
      </c>
      <c r="C1231" s="5" t="s">
        <v>1396</v>
      </c>
      <c r="D1231" s="5" t="s">
        <v>2635</v>
      </c>
    </row>
    <row r="1232" spans="1:4" x14ac:dyDescent="0.2">
      <c r="A1232" s="5" t="str">
        <f t="shared" ca="1" si="21"/>
        <v>Амортизация</v>
      </c>
      <c r="B1232" s="5" t="s">
        <v>678</v>
      </c>
      <c r="C1232" s="5" t="s">
        <v>1397</v>
      </c>
      <c r="D1232" s="5" t="s">
        <v>2307</v>
      </c>
    </row>
    <row r="1233" spans="1:4" x14ac:dyDescent="0.2">
      <c r="A1233" s="5" t="str">
        <f t="shared" ca="1" si="21"/>
        <v>Проценты к уплате</v>
      </c>
      <c r="B1233" s="5" t="s">
        <v>840</v>
      </c>
      <c r="C1233" s="5" t="s">
        <v>1398</v>
      </c>
      <c r="D1233" s="5" t="s">
        <v>2636</v>
      </c>
    </row>
    <row r="1234" spans="1:4" x14ac:dyDescent="0.2">
      <c r="A1234" s="5" t="str">
        <f t="shared" ca="1" si="21"/>
        <v>Прибыль (убыток) от операционной деятельности</v>
      </c>
      <c r="B1234" s="5" t="s">
        <v>607</v>
      </c>
      <c r="C1234" s="5" t="s">
        <v>1399</v>
      </c>
      <c r="D1234" s="5" t="s">
        <v>2637</v>
      </c>
    </row>
    <row r="1235" spans="1:4" x14ac:dyDescent="0.2">
      <c r="A1235" s="5" t="str">
        <f t="shared" ca="1" si="21"/>
        <v>Доходы от реализации внеоборотных активов</v>
      </c>
      <c r="B1235" s="5" t="s">
        <v>679</v>
      </c>
      <c r="C1235" s="5" t="s">
        <v>1400</v>
      </c>
      <c r="D1235" s="5" t="s">
        <v>2638</v>
      </c>
    </row>
    <row r="1236" spans="1:4" x14ac:dyDescent="0.2">
      <c r="A1236" s="5" t="str">
        <f t="shared" ca="1" si="21"/>
        <v>Курсовые разницы</v>
      </c>
      <c r="B1236" s="5" t="s">
        <v>1055</v>
      </c>
      <c r="C1236" s="5" t="s">
        <v>1382</v>
      </c>
      <c r="D1236" s="5" t="s">
        <v>2359</v>
      </c>
    </row>
    <row r="1237" spans="1:4" x14ac:dyDescent="0.2">
      <c r="A1237" s="5" t="str">
        <f t="shared" ca="1" si="21"/>
        <v>Прочие доходы</v>
      </c>
      <c r="B1237" s="5" t="s">
        <v>680</v>
      </c>
      <c r="C1237" s="5" t="s">
        <v>1401</v>
      </c>
      <c r="D1237" s="5" t="s">
        <v>2548</v>
      </c>
    </row>
    <row r="1238" spans="1:4" x14ac:dyDescent="0.2">
      <c r="A1238" s="5" t="str">
        <f t="shared" ca="1" si="21"/>
        <v>Прочие расходы</v>
      </c>
      <c r="B1238" s="5" t="s">
        <v>681</v>
      </c>
      <c r="C1238" s="5" t="s">
        <v>1402</v>
      </c>
      <c r="D1238" s="5" t="s">
        <v>2639</v>
      </c>
    </row>
    <row r="1239" spans="1:4" x14ac:dyDescent="0.2">
      <c r="A1239" s="5" t="str">
        <f t="shared" ca="1" si="21"/>
        <v>Прибыль до налогообложения</v>
      </c>
      <c r="B1239" s="5" t="s">
        <v>608</v>
      </c>
      <c r="C1239" s="5" t="s">
        <v>1403</v>
      </c>
      <c r="D1239" s="5" t="s">
        <v>2640</v>
      </c>
    </row>
    <row r="1240" spans="1:4" x14ac:dyDescent="0.2">
      <c r="A1240" s="5" t="str">
        <f t="shared" ca="1" si="21"/>
        <v>Налог на прибыль</v>
      </c>
      <c r="B1240" s="5" t="s">
        <v>230</v>
      </c>
      <c r="C1240" s="5" t="s">
        <v>388</v>
      </c>
      <c r="D1240" s="5" t="s">
        <v>2087</v>
      </c>
    </row>
    <row r="1241" spans="1:4" x14ac:dyDescent="0.2">
      <c r="A1241" s="5" t="str">
        <f t="shared" ca="1" si="21"/>
        <v>Чистая прибыль (убыток)</v>
      </c>
      <c r="B1241" s="5" t="s">
        <v>609</v>
      </c>
      <c r="C1241" s="5" t="s">
        <v>1404</v>
      </c>
      <c r="D1241" s="5" t="s">
        <v>2641</v>
      </c>
    </row>
    <row r="1242" spans="1:4" x14ac:dyDescent="0.2">
      <c r="A1242" s="5" t="str">
        <f t="shared" ca="1" si="21"/>
        <v>Выплаченные дивиденды</v>
      </c>
      <c r="B1242" s="5" t="s">
        <v>682</v>
      </c>
      <c r="C1242" s="5" t="s">
        <v>1405</v>
      </c>
      <c r="D1242" s="5" t="s">
        <v>2642</v>
      </c>
    </row>
    <row r="1243" spans="1:4" x14ac:dyDescent="0.2">
      <c r="A1243" s="5" t="str">
        <f t="shared" ca="1" si="21"/>
        <v>Нераспределенная чистая прибыль за период</v>
      </c>
      <c r="B1243" s="5" t="s">
        <v>1774</v>
      </c>
      <c r="C1243" s="5" t="s">
        <v>1406</v>
      </c>
      <c r="D1243" s="5" t="s">
        <v>2643</v>
      </c>
    </row>
    <row r="1244" spans="1:4" x14ac:dyDescent="0.2">
      <c r="A1244" s="139" t="str">
        <f t="shared" ca="1" si="21"/>
        <v>ОТЧЕТ О ДВИЖЕНИИ ДЕНЕЖНЫХ СРЕДСТВ</v>
      </c>
      <c r="B1244" s="5" t="s">
        <v>610</v>
      </c>
      <c r="C1244" s="5" t="s">
        <v>1407</v>
      </c>
      <c r="D1244" s="5" t="s">
        <v>2644</v>
      </c>
    </row>
    <row r="1245" spans="1:4" x14ac:dyDescent="0.2">
      <c r="A1245" s="5" t="str">
        <f t="shared" ca="1" si="21"/>
        <v>Поступления от продаж</v>
      </c>
      <c r="B1245" s="5" t="s">
        <v>1143</v>
      </c>
      <c r="C1245" s="5" t="s">
        <v>1408</v>
      </c>
      <c r="D1245" s="5" t="s">
        <v>2645</v>
      </c>
    </row>
    <row r="1246" spans="1:4" x14ac:dyDescent="0.2">
      <c r="A1246" s="5" t="str">
        <f t="shared" ca="1" si="21"/>
        <v>Оплата материалов и операционных расходов</v>
      </c>
      <c r="B1246" s="5" t="s">
        <v>2789</v>
      </c>
      <c r="C1246" s="5" t="s">
        <v>2790</v>
      </c>
      <c r="D1246" s="5" t="s">
        <v>2791</v>
      </c>
    </row>
    <row r="1247" spans="1:4" x14ac:dyDescent="0.2">
      <c r="A1247" s="5" t="str">
        <f t="shared" ca="1" si="21"/>
        <v>Заработная плата</v>
      </c>
      <c r="B1247" s="5" t="s">
        <v>1144</v>
      </c>
      <c r="C1247" s="5" t="s">
        <v>1409</v>
      </c>
      <c r="D1247" s="5" t="s">
        <v>2646</v>
      </c>
    </row>
    <row r="1248" spans="1:4" x14ac:dyDescent="0.2">
      <c r="A1248" s="5" t="str">
        <f t="shared" ca="1" si="21"/>
        <v>Постоянные издержки</v>
      </c>
      <c r="B1248" s="5" t="s">
        <v>1145</v>
      </c>
      <c r="C1248" s="5" t="s">
        <v>1410</v>
      </c>
      <c r="D1248" s="5" t="s">
        <v>2647</v>
      </c>
    </row>
    <row r="1249" spans="1:4" x14ac:dyDescent="0.2">
      <c r="A1249" s="5" t="str">
        <f t="shared" ca="1" si="21"/>
        <v>Налоги</v>
      </c>
      <c r="B1249" s="5" t="s">
        <v>225</v>
      </c>
      <c r="C1249" s="5" t="s">
        <v>383</v>
      </c>
      <c r="D1249" s="5" t="s">
        <v>2082</v>
      </c>
    </row>
    <row r="1250" spans="1:4" x14ac:dyDescent="0.2">
      <c r="A1250" s="5" t="str">
        <f t="shared" ca="1" si="21"/>
        <v>Выплата процентов по кредитам</v>
      </c>
      <c r="B1250" s="5" t="s">
        <v>1146</v>
      </c>
      <c r="C1250" s="5" t="s">
        <v>1377</v>
      </c>
      <c r="D1250" s="5" t="s">
        <v>2648</v>
      </c>
    </row>
    <row r="1251" spans="1:4" x14ac:dyDescent="0.2">
      <c r="A1251" s="5" t="str">
        <f t="shared" ca="1" si="21"/>
        <v>Лизинговые платежи</v>
      </c>
      <c r="B1251" s="5" t="s">
        <v>677</v>
      </c>
      <c r="C1251" s="5" t="s">
        <v>1411</v>
      </c>
      <c r="D1251" s="5" t="s">
        <v>2635</v>
      </c>
    </row>
    <row r="1252" spans="1:4" x14ac:dyDescent="0.2">
      <c r="A1252" s="5" t="str">
        <f t="shared" ca="1" si="21"/>
        <v>Прочие поступления</v>
      </c>
      <c r="B1252" s="5" t="s">
        <v>1147</v>
      </c>
      <c r="C1252" s="5" t="s">
        <v>1412</v>
      </c>
      <c r="D1252" s="5" t="s">
        <v>2548</v>
      </c>
    </row>
    <row r="1253" spans="1:4" x14ac:dyDescent="0.2">
      <c r="A1253" s="5" t="str">
        <f t="shared" ca="1" si="21"/>
        <v>Прочие затраты</v>
      </c>
      <c r="B1253" s="5" t="s">
        <v>1148</v>
      </c>
      <c r="C1253" s="5" t="s">
        <v>1413</v>
      </c>
      <c r="D1253" s="5" t="s">
        <v>2639</v>
      </c>
    </row>
    <row r="1254" spans="1:4" x14ac:dyDescent="0.2">
      <c r="A1254" s="5" t="str">
        <f t="shared" ca="1" si="21"/>
        <v>Денежные потоки от операционной деятельности</v>
      </c>
      <c r="B1254" s="5" t="s">
        <v>611</v>
      </c>
      <c r="C1254" s="5" t="s">
        <v>1414</v>
      </c>
      <c r="D1254" s="5" t="s">
        <v>2649</v>
      </c>
    </row>
    <row r="1255" spans="1:4" x14ac:dyDescent="0.2">
      <c r="A1255" s="5" t="str">
        <f t="shared" ca="1" si="21"/>
        <v>Инвестиции в земельные участки</v>
      </c>
      <c r="B1255" s="5" t="s">
        <v>1149</v>
      </c>
      <c r="C1255" s="5" t="s">
        <v>1415</v>
      </c>
      <c r="D1255" s="5" t="s">
        <v>2650</v>
      </c>
    </row>
    <row r="1256" spans="1:4" x14ac:dyDescent="0.2">
      <c r="A1256" s="5" t="str">
        <f t="shared" ca="1" si="21"/>
        <v>Инвестиции в здания и сооружения</v>
      </c>
      <c r="B1256" s="5" t="s">
        <v>1150</v>
      </c>
      <c r="C1256" s="5" t="s">
        <v>1416</v>
      </c>
      <c r="D1256" s="5" t="s">
        <v>2651</v>
      </c>
    </row>
    <row r="1257" spans="1:4" x14ac:dyDescent="0.2">
      <c r="A1257" s="5" t="str">
        <f t="shared" ref="A1257:A1321" ca="1" si="22">OFFSET(A1257,0,Prj_Language)</f>
        <v>Инвестиции в оборудование</v>
      </c>
      <c r="B1257" s="5" t="s">
        <v>3060</v>
      </c>
      <c r="C1257" s="5" t="s">
        <v>3061</v>
      </c>
      <c r="D1257" s="5" t="s">
        <v>2652</v>
      </c>
    </row>
    <row r="1258" spans="1:4" x14ac:dyDescent="0.2">
      <c r="A1258" s="5" t="str">
        <f t="shared" ca="1" si="22"/>
        <v>Инвестиции в НМА и финансовые активы</v>
      </c>
      <c r="B1258" s="5" t="s">
        <v>3064</v>
      </c>
      <c r="C1258" s="5" t="s">
        <v>3065</v>
      </c>
      <c r="D1258" s="5" t="s">
        <v>2653</v>
      </c>
    </row>
    <row r="1259" spans="1:4" x14ac:dyDescent="0.2">
      <c r="A1259" s="5" t="str">
        <f t="shared" ca="1" si="22"/>
        <v>Инвестиции в финансовые активы</v>
      </c>
      <c r="B1259" s="5" t="s">
        <v>1151</v>
      </c>
      <c r="C1259" s="5" t="s">
        <v>1417</v>
      </c>
      <c r="D1259" s="5" t="s">
        <v>2654</v>
      </c>
    </row>
    <row r="1260" spans="1:4" x14ac:dyDescent="0.2">
      <c r="A1260" s="5" t="str">
        <f t="shared" ca="1" si="22"/>
        <v>Выручка от реализации активов</v>
      </c>
      <c r="B1260" s="5" t="s">
        <v>1152</v>
      </c>
      <c r="C1260" s="5" t="s">
        <v>1418</v>
      </c>
      <c r="D1260" s="5" t="s">
        <v>2465</v>
      </c>
    </row>
    <row r="1261" spans="1:4" x14ac:dyDescent="0.2">
      <c r="A1261" s="5" t="str">
        <f t="shared" ca="1" si="22"/>
        <v>Денежные потоки от инвестиционной деятельности</v>
      </c>
      <c r="B1261" s="5" t="s">
        <v>612</v>
      </c>
      <c r="C1261" s="5" t="s">
        <v>1419</v>
      </c>
      <c r="D1261" s="5" t="s">
        <v>2655</v>
      </c>
    </row>
    <row r="1262" spans="1:4" x14ac:dyDescent="0.2">
      <c r="A1262" s="5" t="str">
        <f t="shared" ca="1" si="22"/>
        <v>Поступления собственного капитала</v>
      </c>
      <c r="B1262" s="5" t="s">
        <v>691</v>
      </c>
      <c r="C1262" s="5" t="s">
        <v>1420</v>
      </c>
      <c r="D1262" s="5" t="s">
        <v>2656</v>
      </c>
    </row>
    <row r="1263" spans="1:4" x14ac:dyDescent="0.2">
      <c r="A1263" s="5" t="str">
        <f t="shared" ca="1" si="22"/>
        <v>Поступления кредитов</v>
      </c>
      <c r="B1263" s="5" t="s">
        <v>686</v>
      </c>
      <c r="C1263" s="5" t="s">
        <v>1421</v>
      </c>
      <c r="D1263" s="5" t="s">
        <v>2657</v>
      </c>
    </row>
    <row r="1264" spans="1:4" x14ac:dyDescent="0.2">
      <c r="A1264" s="5" t="str">
        <f t="shared" ca="1" si="22"/>
        <v>Возврат кредитов</v>
      </c>
      <c r="B1264" s="5" t="s">
        <v>1142</v>
      </c>
      <c r="C1264" s="5" t="s">
        <v>1422</v>
      </c>
      <c r="D1264" s="5" t="s">
        <v>2658</v>
      </c>
    </row>
    <row r="1265" spans="1:4" x14ac:dyDescent="0.2">
      <c r="A1265" s="5" t="str">
        <f t="shared" ca="1" si="22"/>
        <v>Выплата дивидендов</v>
      </c>
      <c r="B1265" s="5" t="s">
        <v>1153</v>
      </c>
      <c r="C1265" s="5" t="s">
        <v>1423</v>
      </c>
      <c r="D1265" s="5" t="s">
        <v>2659</v>
      </c>
    </row>
    <row r="1266" spans="1:4" x14ac:dyDescent="0.2">
      <c r="A1266" s="5" t="str">
        <f t="shared" ca="1" si="22"/>
        <v>Денежные потоки от финансовой деятельности</v>
      </c>
      <c r="B1266" s="5" t="s">
        <v>613</v>
      </c>
      <c r="C1266" s="5" t="s">
        <v>1424</v>
      </c>
      <c r="D1266" s="5" t="s">
        <v>2660</v>
      </c>
    </row>
    <row r="1267" spans="1:4" x14ac:dyDescent="0.2">
      <c r="A1267" s="5" t="str">
        <f t="shared" ca="1" si="22"/>
        <v>Суммарный денежный поток за период</v>
      </c>
      <c r="B1267" s="5" t="s">
        <v>614</v>
      </c>
      <c r="C1267" s="5" t="s">
        <v>1425</v>
      </c>
      <c r="D1267" s="5" t="s">
        <v>2661</v>
      </c>
    </row>
    <row r="1268" spans="1:4" x14ac:dyDescent="0.2">
      <c r="A1268" s="5" t="str">
        <f t="shared" ca="1" si="22"/>
        <v>Денежные средства на начало периода</v>
      </c>
      <c r="B1268" s="5" t="s">
        <v>615</v>
      </c>
      <c r="C1268" s="5" t="s">
        <v>1426</v>
      </c>
      <c r="D1268" s="5" t="s">
        <v>2662</v>
      </c>
    </row>
    <row r="1269" spans="1:4" x14ac:dyDescent="0.2">
      <c r="A1269" s="5" t="str">
        <f t="shared" ca="1" si="22"/>
        <v>Денежные средства на конец периода</v>
      </c>
      <c r="B1269" s="5" t="s">
        <v>616</v>
      </c>
      <c r="C1269" s="5" t="s">
        <v>1427</v>
      </c>
      <c r="D1269" s="5" t="s">
        <v>2663</v>
      </c>
    </row>
    <row r="1270" spans="1:4" x14ac:dyDescent="0.2">
      <c r="A1270" s="139" t="str">
        <f t="shared" ca="1" si="22"/>
        <v>БАЛАНС</v>
      </c>
      <c r="B1270" s="5" t="s">
        <v>617</v>
      </c>
      <c r="C1270" s="5" t="s">
        <v>1428</v>
      </c>
      <c r="D1270" s="5" t="s">
        <v>617</v>
      </c>
    </row>
    <row r="1271" spans="1:4" x14ac:dyDescent="0.2">
      <c r="A1271" s="5" t="str">
        <f t="shared" ca="1" si="22"/>
        <v>Денежные средства</v>
      </c>
      <c r="B1271" s="5" t="s">
        <v>1126</v>
      </c>
      <c r="C1271" s="5" t="s">
        <v>1316</v>
      </c>
      <c r="D1271" s="5" t="s">
        <v>2260</v>
      </c>
    </row>
    <row r="1272" spans="1:4" x14ac:dyDescent="0.2">
      <c r="A1272" s="5" t="str">
        <f t="shared" ca="1" si="22"/>
        <v>Дебиторская задолженность</v>
      </c>
      <c r="B1272" s="5" t="s">
        <v>867</v>
      </c>
      <c r="C1272" s="5" t="s">
        <v>1317</v>
      </c>
      <c r="D1272" s="5" t="s">
        <v>2261</v>
      </c>
    </row>
    <row r="1273" spans="1:4" x14ac:dyDescent="0.2">
      <c r="A1273" s="5" t="str">
        <f t="shared" ca="1" si="22"/>
        <v>Авансы уплаченные поставщикам</v>
      </c>
      <c r="B1273" s="5" t="s">
        <v>1127</v>
      </c>
      <c r="C1273" s="5" t="s">
        <v>1318</v>
      </c>
      <c r="D1273" s="5" t="s">
        <v>2262</v>
      </c>
    </row>
    <row r="1274" spans="1:4" x14ac:dyDescent="0.2">
      <c r="A1274" s="5" t="str">
        <f t="shared" ca="1" si="22"/>
        <v>Готовая продукция на складе</v>
      </c>
      <c r="B1274" s="5" t="s">
        <v>1128</v>
      </c>
      <c r="C1274" s="5" t="s">
        <v>1319</v>
      </c>
      <c r="D1274" s="5" t="s">
        <v>2664</v>
      </c>
    </row>
    <row r="1275" spans="1:4" x14ac:dyDescent="0.2">
      <c r="A1275" s="5" t="str">
        <f t="shared" ca="1" si="22"/>
        <v>Незавершенное производство</v>
      </c>
      <c r="B1275" s="5" t="s">
        <v>886</v>
      </c>
      <c r="C1275" s="5" t="s">
        <v>1320</v>
      </c>
      <c r="D1275" s="5" t="s">
        <v>2264</v>
      </c>
    </row>
    <row r="1276" spans="1:4" x14ac:dyDescent="0.2">
      <c r="A1276" s="5" t="str">
        <f t="shared" ca="1" si="22"/>
        <v>Запасы материалов и комплектующих</v>
      </c>
      <c r="B1276" s="5" t="s">
        <v>900</v>
      </c>
      <c r="C1276" s="5" t="s">
        <v>1263</v>
      </c>
      <c r="D1276" s="5" t="s">
        <v>2265</v>
      </c>
    </row>
    <row r="1277" spans="1:4" x14ac:dyDescent="0.2">
      <c r="A1277" s="5" t="str">
        <f t="shared" ca="1" si="22"/>
        <v>НДС на приобретенные товары</v>
      </c>
      <c r="B1277" s="5" t="s">
        <v>1129</v>
      </c>
      <c r="C1277" s="5" t="s">
        <v>1321</v>
      </c>
      <c r="D1277" s="5" t="s">
        <v>2266</v>
      </c>
    </row>
    <row r="1278" spans="1:4" x14ac:dyDescent="0.2">
      <c r="A1278" s="5" t="str">
        <f t="shared" ca="1" si="22"/>
        <v>Краткосрочные финансовые вложения</v>
      </c>
      <c r="B1278" s="5" t="s">
        <v>1074</v>
      </c>
      <c r="C1278" s="5" t="s">
        <v>1322</v>
      </c>
      <c r="D1278" s="5" t="s">
        <v>2267</v>
      </c>
    </row>
    <row r="1279" spans="1:4" x14ac:dyDescent="0.2">
      <c r="A1279" s="5" t="str">
        <f t="shared" ca="1" si="22"/>
        <v>Прочие оборотные активы</v>
      </c>
      <c r="B1279" s="5" t="s">
        <v>1130</v>
      </c>
      <c r="C1279" s="5" t="s">
        <v>1323</v>
      </c>
      <c r="D1279" s="5" t="s">
        <v>2268</v>
      </c>
    </row>
    <row r="1280" spans="1:4" x14ac:dyDescent="0.2">
      <c r="A1280" s="5" t="str">
        <f t="shared" ca="1" si="22"/>
        <v>Суммарные оборотные активы</v>
      </c>
      <c r="B1280" s="5" t="s">
        <v>618</v>
      </c>
      <c r="C1280" s="5" t="s">
        <v>1324</v>
      </c>
      <c r="D1280" s="5" t="s">
        <v>2269</v>
      </c>
    </row>
    <row r="1281" spans="1:4" x14ac:dyDescent="0.2">
      <c r="A1281" s="5" t="str">
        <f t="shared" ca="1" si="22"/>
        <v>Земельные участки</v>
      </c>
      <c r="B1281" s="5" t="s">
        <v>820</v>
      </c>
      <c r="C1281" s="5" t="s">
        <v>1325</v>
      </c>
      <c r="D1281" s="5" t="s">
        <v>2158</v>
      </c>
    </row>
    <row r="1282" spans="1:4" x14ac:dyDescent="0.2">
      <c r="A1282" s="5" t="str">
        <f t="shared" ca="1" si="22"/>
        <v>Здания и сооружения</v>
      </c>
      <c r="B1282" s="5" t="s">
        <v>239</v>
      </c>
      <c r="C1282" s="5" t="s">
        <v>1326</v>
      </c>
      <c r="D1282" s="5" t="s">
        <v>2270</v>
      </c>
    </row>
    <row r="1283" spans="1:4" x14ac:dyDescent="0.2">
      <c r="A1283" s="5" t="str">
        <f t="shared" ca="1" si="22"/>
        <v>Оборудование и прочие активы</v>
      </c>
      <c r="B1283" s="5" t="s">
        <v>822</v>
      </c>
      <c r="C1283" s="5" t="s">
        <v>1327</v>
      </c>
      <c r="D1283" s="5" t="s">
        <v>2271</v>
      </c>
    </row>
    <row r="1284" spans="1:4" x14ac:dyDescent="0.2">
      <c r="A1284" s="5" t="str">
        <f t="shared" ca="1" si="22"/>
        <v>Нематериальные активы</v>
      </c>
      <c r="B1284" s="5" t="s">
        <v>241</v>
      </c>
      <c r="C1284" s="5" t="s">
        <v>1328</v>
      </c>
      <c r="D1284" s="5" t="s">
        <v>2272</v>
      </c>
    </row>
    <row r="1285" spans="1:4" x14ac:dyDescent="0.2">
      <c r="A1285" s="5" t="str">
        <f t="shared" ca="1" si="22"/>
        <v>Долгосрочные финансовые вложения</v>
      </c>
      <c r="B1285" s="5" t="s">
        <v>823</v>
      </c>
      <c r="C1285" s="5" t="s">
        <v>1329</v>
      </c>
      <c r="D1285" s="5" t="s">
        <v>2273</v>
      </c>
    </row>
    <row r="1286" spans="1:4" x14ac:dyDescent="0.2">
      <c r="A1286" s="5" t="str">
        <f t="shared" ca="1" si="22"/>
        <v>Незавершенные капиталовложения</v>
      </c>
      <c r="B1286" s="5" t="s">
        <v>1131</v>
      </c>
      <c r="C1286" s="5" t="s">
        <v>1330</v>
      </c>
      <c r="D1286" s="5" t="s">
        <v>2274</v>
      </c>
    </row>
    <row r="1287" spans="1:4" x14ac:dyDescent="0.2">
      <c r="A1287" s="5" t="str">
        <f t="shared" ca="1" si="22"/>
        <v>Прочие внеоборотные активы</v>
      </c>
      <c r="B1287" s="5" t="s">
        <v>1132</v>
      </c>
      <c r="C1287" s="5" t="s">
        <v>1331</v>
      </c>
      <c r="D1287" s="5" t="s">
        <v>2275</v>
      </c>
    </row>
    <row r="1288" spans="1:4" x14ac:dyDescent="0.2">
      <c r="A1288" s="5" t="str">
        <f t="shared" ca="1" si="22"/>
        <v>Суммарные внеоборотные активы</v>
      </c>
      <c r="B1288" s="5" t="s">
        <v>619</v>
      </c>
      <c r="C1288" s="5" t="s">
        <v>1332</v>
      </c>
      <c r="D1288" s="5" t="s">
        <v>2276</v>
      </c>
    </row>
    <row r="1289" spans="1:4" x14ac:dyDescent="0.2">
      <c r="A1289" s="5" t="str">
        <f t="shared" ca="1" si="22"/>
        <v>ИТОГО АКТИВОВ</v>
      </c>
      <c r="B1289" s="5" t="s">
        <v>620</v>
      </c>
      <c r="C1289" s="5" t="s">
        <v>1333</v>
      </c>
      <c r="D1289" s="5" t="s">
        <v>2277</v>
      </c>
    </row>
    <row r="1290" spans="1:4" x14ac:dyDescent="0.2">
      <c r="A1290" s="5" t="str">
        <f t="shared" ca="1" si="22"/>
        <v>Кредиторская задолженность перед поставщиками</v>
      </c>
      <c r="B1290" s="5" t="s">
        <v>1075</v>
      </c>
      <c r="C1290" s="5" t="s">
        <v>1334</v>
      </c>
      <c r="D1290" s="5" t="s">
        <v>2278</v>
      </c>
    </row>
    <row r="1291" spans="1:4" x14ac:dyDescent="0.2">
      <c r="A1291" s="5" t="str">
        <f t="shared" ca="1" si="22"/>
        <v>Кредиторская задолженность за внеоборотные активы</v>
      </c>
      <c r="B1291" s="5" t="s">
        <v>1076</v>
      </c>
      <c r="C1291" s="5" t="s">
        <v>1335</v>
      </c>
      <c r="D1291" s="5" t="s">
        <v>2279</v>
      </c>
    </row>
    <row r="1292" spans="1:4" x14ac:dyDescent="0.2">
      <c r="A1292" s="5" t="str">
        <f t="shared" ca="1" si="22"/>
        <v>Расчеты с бюджетом и внебюджетными фондами</v>
      </c>
      <c r="B1292" s="5" t="s">
        <v>1154</v>
      </c>
      <c r="C1292" s="5" t="s">
        <v>1336</v>
      </c>
      <c r="D1292" s="5" t="s">
        <v>2665</v>
      </c>
    </row>
    <row r="1293" spans="1:4" x14ac:dyDescent="0.2">
      <c r="A1293" s="5" t="str">
        <f t="shared" ca="1" si="22"/>
        <v>Расчеты с персоналом</v>
      </c>
      <c r="B1293" s="5" t="s">
        <v>1134</v>
      </c>
      <c r="C1293" s="5" t="s">
        <v>1337</v>
      </c>
      <c r="D1293" s="5" t="s">
        <v>2281</v>
      </c>
    </row>
    <row r="1294" spans="1:4" x14ac:dyDescent="0.2">
      <c r="A1294" s="5" t="str">
        <f t="shared" ca="1" si="22"/>
        <v>Полученные авансы покупателей</v>
      </c>
      <c r="B1294" s="5" t="s">
        <v>1135</v>
      </c>
      <c r="C1294" s="5" t="s">
        <v>1338</v>
      </c>
      <c r="D1294" s="5" t="s">
        <v>2282</v>
      </c>
    </row>
    <row r="1295" spans="1:4" x14ac:dyDescent="0.2">
      <c r="A1295" s="5" t="str">
        <f t="shared" ca="1" si="22"/>
        <v>Краткосрочные кредиты</v>
      </c>
      <c r="B1295" s="5" t="s">
        <v>531</v>
      </c>
      <c r="C1295" s="5" t="s">
        <v>1339</v>
      </c>
      <c r="D1295" s="5" t="s">
        <v>2283</v>
      </c>
    </row>
    <row r="1296" spans="1:4" x14ac:dyDescent="0.2">
      <c r="A1296" s="5" t="str">
        <f t="shared" ca="1" si="22"/>
        <v>Прочие краткосрочные обязательства</v>
      </c>
      <c r="B1296" s="5" t="s">
        <v>1136</v>
      </c>
      <c r="C1296" s="5" t="s">
        <v>1340</v>
      </c>
      <c r="D1296" s="5" t="s">
        <v>2284</v>
      </c>
    </row>
    <row r="1297" spans="1:4" x14ac:dyDescent="0.2">
      <c r="A1297" s="5" t="str">
        <f t="shared" ca="1" si="22"/>
        <v>Суммарные краткосрочные обязательства</v>
      </c>
      <c r="B1297" s="5" t="s">
        <v>621</v>
      </c>
      <c r="C1297" s="5" t="s">
        <v>1341</v>
      </c>
      <c r="D1297" s="5" t="s">
        <v>2285</v>
      </c>
    </row>
    <row r="1298" spans="1:4" x14ac:dyDescent="0.2">
      <c r="A1298" s="5" t="str">
        <f t="shared" ca="1" si="22"/>
        <v>Долгосрочные кредиты</v>
      </c>
      <c r="B1298" s="5" t="s">
        <v>530</v>
      </c>
      <c r="C1298" s="5" t="s">
        <v>1342</v>
      </c>
      <c r="D1298" s="5" t="s">
        <v>2286</v>
      </c>
    </row>
    <row r="1299" spans="1:4" x14ac:dyDescent="0.2">
      <c r="A1299" s="5" t="str">
        <f t="shared" ca="1" si="22"/>
        <v>Обязательства по финансовой аренде</v>
      </c>
      <c r="B1299" s="5" t="s">
        <v>1155</v>
      </c>
      <c r="C1299" s="5" t="s">
        <v>1429</v>
      </c>
      <c r="D1299" s="5" t="s">
        <v>2666</v>
      </c>
    </row>
    <row r="1300" spans="1:4" x14ac:dyDescent="0.2">
      <c r="A1300" s="5" t="str">
        <f t="shared" ca="1" si="22"/>
        <v>Прочие долгосрочные обязательства</v>
      </c>
      <c r="B1300" s="5" t="s">
        <v>1137</v>
      </c>
      <c r="C1300" s="5" t="s">
        <v>1343</v>
      </c>
      <c r="D1300" s="5" t="s">
        <v>2287</v>
      </c>
    </row>
    <row r="1301" spans="1:4" x14ac:dyDescent="0.2">
      <c r="A1301" s="5" t="str">
        <f t="shared" ca="1" si="22"/>
        <v>Суммарные долгосрочные обязательства</v>
      </c>
      <c r="B1301" s="5" t="s">
        <v>622</v>
      </c>
      <c r="C1301" s="5" t="s">
        <v>1344</v>
      </c>
      <c r="D1301" s="5" t="s">
        <v>2288</v>
      </c>
    </row>
    <row r="1302" spans="1:4" x14ac:dyDescent="0.2">
      <c r="A1302" s="5" t="str">
        <f t="shared" ca="1" si="22"/>
        <v>Акционерный капитал</v>
      </c>
      <c r="B1302" s="5" t="s">
        <v>1138</v>
      </c>
      <c r="C1302" s="5" t="s">
        <v>1345</v>
      </c>
      <c r="D1302" s="5" t="s">
        <v>2667</v>
      </c>
    </row>
    <row r="1303" spans="1:4" x14ac:dyDescent="0.2">
      <c r="A1303" s="5" t="str">
        <f t="shared" ca="1" si="22"/>
        <v>Нераспределенная прибыль</v>
      </c>
      <c r="B1303" s="5" t="s">
        <v>1139</v>
      </c>
      <c r="C1303" s="5" t="s">
        <v>1346</v>
      </c>
      <c r="D1303" s="5" t="s">
        <v>2668</v>
      </c>
    </row>
    <row r="1304" spans="1:4" x14ac:dyDescent="0.2">
      <c r="A1304" s="5" t="str">
        <f t="shared" ca="1" si="22"/>
        <v>Прочий собственный капитал</v>
      </c>
      <c r="B1304" s="5" t="s">
        <v>1140</v>
      </c>
      <c r="C1304" s="5" t="s">
        <v>1347</v>
      </c>
      <c r="D1304" s="5" t="s">
        <v>2669</v>
      </c>
    </row>
    <row r="1305" spans="1:4" x14ac:dyDescent="0.2">
      <c r="A1305" s="5" t="str">
        <f t="shared" ca="1" si="22"/>
        <v>Суммарный собственный капитал</v>
      </c>
      <c r="B1305" s="5" t="s">
        <v>623</v>
      </c>
      <c r="C1305" s="5" t="s">
        <v>1348</v>
      </c>
      <c r="D1305" s="5" t="s">
        <v>2292</v>
      </c>
    </row>
    <row r="1306" spans="1:4" x14ac:dyDescent="0.2">
      <c r="A1306" s="5" t="str">
        <f t="shared" ca="1" si="22"/>
        <v>ИТОГО ПАССИВОВ</v>
      </c>
      <c r="B1306" s="5" t="s">
        <v>624</v>
      </c>
      <c r="C1306" s="5" t="s">
        <v>1349</v>
      </c>
      <c r="D1306" s="5" t="s">
        <v>2293</v>
      </c>
    </row>
    <row r="1307" spans="1:4" x14ac:dyDescent="0.2">
      <c r="A1307" s="5" t="str">
        <f t="shared" ca="1" si="22"/>
        <v>Контроль сходимости баланса</v>
      </c>
      <c r="B1307" s="5" t="s">
        <v>818</v>
      </c>
      <c r="C1307" s="5" t="s">
        <v>1350</v>
      </c>
      <c r="D1307" s="5" t="s">
        <v>2294</v>
      </c>
    </row>
    <row r="1308" spans="1:4" x14ac:dyDescent="0.2">
      <c r="A1308" s="139" t="str">
        <f t="shared" ca="1" si="22"/>
        <v>ПОКАЗАТЕЛИ ДОЛГА</v>
      </c>
      <c r="B1308" s="5" t="s">
        <v>625</v>
      </c>
      <c r="C1308" s="5" t="s">
        <v>1430</v>
      </c>
      <c r="D1308" s="5" t="s">
        <v>2670</v>
      </c>
    </row>
    <row r="1309" spans="1:4" x14ac:dyDescent="0.2">
      <c r="A1309" s="5" t="str">
        <f t="shared" ca="1" si="22"/>
        <v>EBITDA (в годовом выражении)</v>
      </c>
      <c r="B1309" s="5" t="s">
        <v>1796</v>
      </c>
      <c r="C1309" s="5" t="s">
        <v>1795</v>
      </c>
      <c r="D1309" s="5" t="s">
        <v>2671</v>
      </c>
    </row>
    <row r="1310" spans="1:4" x14ac:dyDescent="0.2">
      <c r="A1310" s="5" t="str">
        <f t="shared" ca="1" si="22"/>
        <v>Суммарная задолженность, TD</v>
      </c>
      <c r="B1310" s="5" t="s">
        <v>1156</v>
      </c>
      <c r="C1310" s="5" t="s">
        <v>1431</v>
      </c>
      <c r="D1310" s="5" t="s">
        <v>2672</v>
      </c>
    </row>
    <row r="1311" spans="1:4" x14ac:dyDescent="0.2">
      <c r="A1311" s="5" t="str">
        <f t="shared" ca="1" si="22"/>
        <v>TD / EBITDA</v>
      </c>
      <c r="B1311" s="5" t="s">
        <v>626</v>
      </c>
      <c r="C1311" s="5" t="s">
        <v>626</v>
      </c>
      <c r="D1311" s="5" t="s">
        <v>2673</v>
      </c>
    </row>
    <row r="1312" spans="1:4" x14ac:dyDescent="0.2">
      <c r="A1312" s="5" t="str">
        <f t="shared" ca="1" si="22"/>
        <v>Денежный поток, доступный для погашения долга</v>
      </c>
      <c r="B1312" s="5" t="s">
        <v>1157</v>
      </c>
      <c r="C1312" s="5" t="s">
        <v>1432</v>
      </c>
      <c r="D1312" s="5" t="s">
        <v>2674</v>
      </c>
    </row>
    <row r="1313" spans="1:4" x14ac:dyDescent="0.2">
      <c r="A1313" s="5" t="str">
        <f t="shared" ca="1" si="22"/>
        <v>Выплаты процентов</v>
      </c>
      <c r="B1313" s="5" t="s">
        <v>1158</v>
      </c>
      <c r="C1313" s="5" t="s">
        <v>1377</v>
      </c>
      <c r="D1313" s="5" t="s">
        <v>2648</v>
      </c>
    </row>
    <row r="1314" spans="1:4" x14ac:dyDescent="0.2">
      <c r="A1314" s="5" t="str">
        <f t="shared" ca="1" si="22"/>
        <v>Выплаты основной суммы долга</v>
      </c>
      <c r="B1314" s="5" t="s">
        <v>1159</v>
      </c>
      <c r="C1314" s="5" t="s">
        <v>1422</v>
      </c>
      <c r="D1314" s="5" t="s">
        <v>2675</v>
      </c>
    </row>
    <row r="1315" spans="1:4" x14ac:dyDescent="0.2">
      <c r="A1315" s="5" t="str">
        <f t="shared" ca="1" si="22"/>
        <v>Покрытие процентных выплат, ICR</v>
      </c>
      <c r="B1315" s="5" t="s">
        <v>3340</v>
      </c>
      <c r="C1315" s="5" t="s">
        <v>3341</v>
      </c>
      <c r="D1315" s="5" t="s">
        <v>3341</v>
      </c>
    </row>
    <row r="1316" spans="1:4" x14ac:dyDescent="0.2">
      <c r="A1316" s="5" t="str">
        <f t="shared" ca="1" si="22"/>
        <v>Покрытие выплаты долга, DSCR</v>
      </c>
      <c r="B1316" s="5" t="s">
        <v>627</v>
      </c>
      <c r="C1316" s="5" t="s">
        <v>1433</v>
      </c>
      <c r="D1316" s="5" t="s">
        <v>2676</v>
      </c>
    </row>
    <row r="1317" spans="1:4" x14ac:dyDescent="0.2">
      <c r="A1317" s="5" t="str">
        <f t="shared" ca="1" si="22"/>
        <v>Отношение Долг / Собственный капитал</v>
      </c>
      <c r="B1317" s="5" t="s">
        <v>628</v>
      </c>
      <c r="C1317" s="5" t="s">
        <v>1434</v>
      </c>
      <c r="D1317" s="5" t="s">
        <v>2677</v>
      </c>
    </row>
    <row r="1318" spans="1:4" x14ac:dyDescent="0.2">
      <c r="A1318" s="5" t="str">
        <f t="shared" ca="1" si="22"/>
        <v>Суммарные привлеченные кредиты</v>
      </c>
      <c r="B1318" s="5" t="s">
        <v>1160</v>
      </c>
      <c r="C1318" s="5" t="s">
        <v>1435</v>
      </c>
      <c r="D1318" s="5" t="s">
        <v>2678</v>
      </c>
    </row>
    <row r="1319" spans="1:4" x14ac:dyDescent="0.2">
      <c r="A1319" s="5" t="str">
        <f t="shared" ca="1" si="22"/>
        <v>Суммарный вклад собственного капитала</v>
      </c>
      <c r="B1319" s="5" t="s">
        <v>1161</v>
      </c>
      <c r="C1319" s="5" t="s">
        <v>1436</v>
      </c>
      <c r="D1319" s="5" t="s">
        <v>2679</v>
      </c>
    </row>
    <row r="1320" spans="1:4" x14ac:dyDescent="0.2">
      <c r="A1320" s="5" t="str">
        <f t="shared" ca="1" si="22"/>
        <v>Доля кредитов в источниках финансирования</v>
      </c>
      <c r="B1320" s="5" t="s">
        <v>629</v>
      </c>
      <c r="C1320" s="5" t="s">
        <v>1437</v>
      </c>
      <c r="D1320" s="5" t="s">
        <v>2680</v>
      </c>
    </row>
    <row r="1321" spans="1:4" x14ac:dyDescent="0.2">
      <c r="A1321" s="139" t="str">
        <f t="shared" ca="1" si="22"/>
        <v>РЕНТАБЕЛЬНОСТЬ И ОБОРАЧИВАЕМОСТЬ</v>
      </c>
      <c r="B1321" s="5" t="s">
        <v>630</v>
      </c>
      <c r="C1321" s="5" t="s">
        <v>1438</v>
      </c>
      <c r="D1321" s="5" t="s">
        <v>2681</v>
      </c>
    </row>
    <row r="1322" spans="1:4" x14ac:dyDescent="0.2">
      <c r="A1322" s="5" t="str">
        <f t="shared" ref="A1322:A1398" ca="1" si="23">OFFSET(A1322,0,Prj_Language)</f>
        <v>Структура затрат:</v>
      </c>
      <c r="B1322" s="5" t="s">
        <v>966</v>
      </c>
      <c r="C1322" s="5" t="s">
        <v>1439</v>
      </c>
      <c r="D1322" s="5" t="s">
        <v>2682</v>
      </c>
    </row>
    <row r="1323" spans="1:4" x14ac:dyDescent="0.2">
      <c r="A1323" s="5" t="str">
        <f t="shared" ca="1" si="23"/>
        <v>Выручка</v>
      </c>
      <c r="B1323" s="5" t="s">
        <v>602</v>
      </c>
      <c r="C1323" s="5" t="s">
        <v>1440</v>
      </c>
      <c r="D1323" s="5" t="s">
        <v>2531</v>
      </c>
    </row>
    <row r="1324" spans="1:4" x14ac:dyDescent="0.2">
      <c r="A1324" s="5" t="str">
        <f t="shared" ca="1" si="23"/>
        <v>Сырье и материалы</v>
      </c>
      <c r="B1324" s="5" t="s">
        <v>961</v>
      </c>
      <c r="C1324" s="5" t="s">
        <v>1263</v>
      </c>
      <c r="D1324" s="5" t="s">
        <v>2626</v>
      </c>
    </row>
    <row r="1325" spans="1:4" x14ac:dyDescent="0.2">
      <c r="A1325" s="5" t="str">
        <f t="shared" ca="1" si="23"/>
        <v>Операционные расходы</v>
      </c>
      <c r="B1325" s="5" t="s">
        <v>962</v>
      </c>
      <c r="C1325" s="5" t="s">
        <v>1410</v>
      </c>
      <c r="D1325" s="5" t="s">
        <v>2683</v>
      </c>
    </row>
    <row r="1326" spans="1:4" x14ac:dyDescent="0.2">
      <c r="A1326" s="5" t="str">
        <f t="shared" ca="1" si="23"/>
        <v>Расходы на персонал</v>
      </c>
      <c r="B1326" s="5" t="s">
        <v>963</v>
      </c>
      <c r="C1326" s="5" t="s">
        <v>1268</v>
      </c>
      <c r="D1326" s="5" t="s">
        <v>2684</v>
      </c>
    </row>
    <row r="1327" spans="1:4" x14ac:dyDescent="0.2">
      <c r="A1327" s="5" t="str">
        <f t="shared" ca="1" si="23"/>
        <v>Амортизация, лизинг и проценты</v>
      </c>
      <c r="B1327" s="5" t="s">
        <v>964</v>
      </c>
      <c r="C1327" s="5" t="s">
        <v>1397</v>
      </c>
      <c r="D1327" s="5" t="s">
        <v>2685</v>
      </c>
    </row>
    <row r="1328" spans="1:4" x14ac:dyDescent="0.2">
      <c r="A1328" s="5" t="str">
        <f t="shared" ca="1" si="23"/>
        <v>Прочие расходы</v>
      </c>
      <c r="B1328" s="5" t="s">
        <v>681</v>
      </c>
      <c r="C1328" s="5" t="s">
        <v>1441</v>
      </c>
      <c r="D1328" s="5" t="s">
        <v>2639</v>
      </c>
    </row>
    <row r="1329" spans="1:4" x14ac:dyDescent="0.2">
      <c r="A1329" s="5" t="str">
        <f t="shared" ca="1" si="23"/>
        <v>Налоги</v>
      </c>
      <c r="B1329" s="5" t="s">
        <v>225</v>
      </c>
      <c r="C1329" s="5" t="s">
        <v>383</v>
      </c>
      <c r="D1329" s="5" t="s">
        <v>2082</v>
      </c>
    </row>
    <row r="1330" spans="1:4" x14ac:dyDescent="0.2">
      <c r="A1330" s="5" t="str">
        <f t="shared" ca="1" si="23"/>
        <v>Все операционные затраты</v>
      </c>
      <c r="B1330" s="5" t="s">
        <v>1226</v>
      </c>
      <c r="C1330" s="5" t="s">
        <v>1453</v>
      </c>
      <c r="D1330" s="5" t="s">
        <v>2686</v>
      </c>
    </row>
    <row r="1331" spans="1:4" x14ac:dyDescent="0.2">
      <c r="A1331" s="5" t="str">
        <f t="shared" ca="1" si="23"/>
        <v>Рентабельность продаж по чистой прибыли, NPM</v>
      </c>
      <c r="B1331" s="5" t="s">
        <v>631</v>
      </c>
      <c r="C1331" s="5" t="s">
        <v>1442</v>
      </c>
      <c r="D1331" s="5" t="s">
        <v>2687</v>
      </c>
    </row>
    <row r="1332" spans="1:4" x14ac:dyDescent="0.2">
      <c r="A1332" s="5" t="str">
        <f t="shared" ca="1" si="23"/>
        <v>Рентабельность продаж по EBITDA</v>
      </c>
      <c r="B1332" s="5" t="s">
        <v>632</v>
      </c>
      <c r="C1332" s="5" t="s">
        <v>1443</v>
      </c>
      <c r="D1332" s="5" t="s">
        <v>2688</v>
      </c>
    </row>
    <row r="1333" spans="1:4" x14ac:dyDescent="0.2">
      <c r="A1333" s="5" t="str">
        <f t="shared" ca="1" si="23"/>
        <v>Доля постоянных затрат</v>
      </c>
      <c r="B1333" s="5" t="s">
        <v>1788</v>
      </c>
      <c r="C1333" s="5" t="s">
        <v>1787</v>
      </c>
      <c r="D1333" s="5" t="s">
        <v>2689</v>
      </c>
    </row>
    <row r="1334" spans="1:4" x14ac:dyDescent="0.2">
      <c r="A1334" s="5" t="str">
        <f t="shared" ca="1" si="23"/>
        <v>Точка безубыточности</v>
      </c>
      <c r="B1334" s="5" t="s">
        <v>1791</v>
      </c>
      <c r="C1334" s="5" t="s">
        <v>1789</v>
      </c>
      <c r="D1334" s="5" t="s">
        <v>2690</v>
      </c>
    </row>
    <row r="1335" spans="1:4" x14ac:dyDescent="0.2">
      <c r="A1335" s="5" t="str">
        <f t="shared" ca="1" si="23"/>
        <v>"Запас прочности"</v>
      </c>
      <c r="B1335" s="5" t="s">
        <v>1792</v>
      </c>
      <c r="C1335" s="5" t="s">
        <v>1790</v>
      </c>
      <c r="D1335" s="5" t="s">
        <v>2691</v>
      </c>
    </row>
    <row r="1336" spans="1:4" x14ac:dyDescent="0.2">
      <c r="A1336" s="5" t="str">
        <f t="shared" ca="1" si="23"/>
        <v>Рентабельность собственного капитала, ROE</v>
      </c>
      <c r="B1336" s="5" t="s">
        <v>633</v>
      </c>
      <c r="C1336" s="5" t="s">
        <v>1444</v>
      </c>
      <c r="D1336" s="5" t="s">
        <v>2692</v>
      </c>
    </row>
    <row r="1337" spans="1:4" x14ac:dyDescent="0.2">
      <c r="A1337" s="5" t="str">
        <f t="shared" ca="1" si="23"/>
        <v>Рентабельность инвестированного капитала, ROIC</v>
      </c>
      <c r="B1337" s="5" t="s">
        <v>634</v>
      </c>
      <c r="C1337" s="5" t="s">
        <v>1445</v>
      </c>
      <c r="D1337" s="5" t="s">
        <v>2693</v>
      </c>
    </row>
    <row r="1338" spans="1:4" x14ac:dyDescent="0.2">
      <c r="A1338" s="5" t="str">
        <f t="shared" ca="1" si="23"/>
        <v>Рентабельность суммарных активов, ROTA</v>
      </c>
      <c r="B1338" s="5" t="s">
        <v>635</v>
      </c>
      <c r="C1338" s="5" t="s">
        <v>1446</v>
      </c>
      <c r="D1338" s="5" t="s">
        <v>2694</v>
      </c>
    </row>
    <row r="1339" spans="1:4" x14ac:dyDescent="0.2">
      <c r="A1339" s="5" t="str">
        <f t="shared" ca="1" si="23"/>
        <v>Рентабельность внеоборотных активов, ROFA</v>
      </c>
      <c r="B1339" s="5" t="s">
        <v>636</v>
      </c>
      <c r="C1339" s="5" t="s">
        <v>1447</v>
      </c>
      <c r="D1339" s="5" t="s">
        <v>2695</v>
      </c>
    </row>
    <row r="1340" spans="1:4" x14ac:dyDescent="0.2">
      <c r="A1340" s="5" t="str">
        <f t="shared" ca="1" si="23"/>
        <v>Коэффициент текущей ликвидности</v>
      </c>
      <c r="B1340" s="5" t="s">
        <v>1793</v>
      </c>
      <c r="C1340" s="5" t="s">
        <v>1794</v>
      </c>
      <c r="D1340" s="5" t="s">
        <v>2696</v>
      </c>
    </row>
    <row r="1341" spans="1:4" x14ac:dyDescent="0.2">
      <c r="A1341" s="5" t="str">
        <f t="shared" ca="1" si="23"/>
        <v>Период сбора дебиторской задолженности</v>
      </c>
      <c r="B1341" s="5" t="s">
        <v>637</v>
      </c>
      <c r="C1341" s="5" t="s">
        <v>1448</v>
      </c>
      <c r="D1341" s="5" t="s">
        <v>2697</v>
      </c>
    </row>
    <row r="1342" spans="1:4" x14ac:dyDescent="0.2">
      <c r="A1342" s="5" t="str">
        <f t="shared" ca="1" si="23"/>
        <v>Период хранения запасов продукции</v>
      </c>
      <c r="B1342" s="5" t="s">
        <v>638</v>
      </c>
      <c r="C1342" s="5" t="s">
        <v>1449</v>
      </c>
      <c r="D1342" s="5" t="s">
        <v>2698</v>
      </c>
    </row>
    <row r="1343" spans="1:4" x14ac:dyDescent="0.2">
      <c r="A1343" s="5" t="str">
        <f t="shared" ca="1" si="23"/>
        <v>Период хранения сырья и материалов</v>
      </c>
      <c r="B1343" s="5" t="s">
        <v>639</v>
      </c>
      <c r="C1343" s="5" t="s">
        <v>1450</v>
      </c>
      <c r="D1343" s="5" t="s">
        <v>2699</v>
      </c>
    </row>
    <row r="1344" spans="1:4" x14ac:dyDescent="0.2">
      <c r="A1344" s="5" t="str">
        <f t="shared" ca="1" si="23"/>
        <v>Оборачиваемость внеоборотных активов</v>
      </c>
      <c r="B1344" s="5" t="s">
        <v>640</v>
      </c>
      <c r="C1344" s="5" t="s">
        <v>1451</v>
      </c>
      <c r="D1344" s="5" t="s">
        <v>2700</v>
      </c>
    </row>
    <row r="1345" spans="1:4" x14ac:dyDescent="0.2">
      <c r="A1345" s="5" t="str">
        <f t="shared" ca="1" si="23"/>
        <v>Оборачиваемость суммарных активов</v>
      </c>
      <c r="B1345" s="5" t="s">
        <v>965</v>
      </c>
      <c r="C1345" s="5" t="s">
        <v>1452</v>
      </c>
      <c r="D1345" s="5" t="s">
        <v>2701</v>
      </c>
    </row>
    <row r="1346" spans="1:4" x14ac:dyDescent="0.2">
      <c r="A1346" s="139" t="str">
        <f t="shared" ca="1" si="23"/>
        <v>ЭФФЕКТИВНОСТЬ ДЛЯ ПРОЕКТА (FCFF)</v>
      </c>
      <c r="B1346" s="5" t="s">
        <v>972</v>
      </c>
      <c r="C1346" s="5" t="s">
        <v>1454</v>
      </c>
      <c r="D1346" s="5" t="s">
        <v>2702</v>
      </c>
    </row>
    <row r="1347" spans="1:4" x14ac:dyDescent="0.2">
      <c r="A1347" s="5" t="str">
        <f t="shared" ca="1" si="23"/>
        <v>Ставка дисконтирования</v>
      </c>
      <c r="B1347" s="5" t="s">
        <v>642</v>
      </c>
      <c r="C1347" s="5" t="s">
        <v>1455</v>
      </c>
      <c r="D1347" s="5" t="s">
        <v>2703</v>
      </c>
    </row>
    <row r="1348" spans="1:4" x14ac:dyDescent="0.2">
      <c r="A1348" s="5" t="str">
        <f t="shared" ca="1" si="23"/>
        <v>ставка на расчетный период</v>
      </c>
      <c r="B1348" s="5" t="s">
        <v>430</v>
      </c>
      <c r="C1348" s="5" t="s">
        <v>1456</v>
      </c>
      <c r="D1348" s="5" t="s">
        <v>2704</v>
      </c>
    </row>
    <row r="1349" spans="1:4" x14ac:dyDescent="0.2">
      <c r="A1349" s="5" t="str">
        <f t="shared" ca="1" si="23"/>
        <v>коэффициент дисконта на начало периода</v>
      </c>
      <c r="B1349" s="5" t="s">
        <v>1054</v>
      </c>
      <c r="C1349" s="5" t="s">
        <v>1457</v>
      </c>
      <c r="D1349" s="5" t="s">
        <v>2705</v>
      </c>
    </row>
    <row r="1350" spans="1:4" x14ac:dyDescent="0.2">
      <c r="A1350" s="5" t="str">
        <f t="shared" ca="1" si="23"/>
        <v>Свободный денежный поток компании, FCFF</v>
      </c>
      <c r="B1350" s="5" t="s">
        <v>644</v>
      </c>
      <c r="C1350" s="5" t="s">
        <v>1458</v>
      </c>
      <c r="D1350" s="5" t="s">
        <v>2706</v>
      </c>
    </row>
    <row r="1351" spans="1:4" x14ac:dyDescent="0.2">
      <c r="A1351" s="5" t="str">
        <f t="shared" ca="1" si="23"/>
        <v>Денежные потоки от операционной деятельности</v>
      </c>
      <c r="B1351" s="5" t="s">
        <v>611</v>
      </c>
      <c r="C1351" s="5" t="s">
        <v>1414</v>
      </c>
      <c r="D1351" s="5" t="s">
        <v>2649</v>
      </c>
    </row>
    <row r="1352" spans="1:4" x14ac:dyDescent="0.2">
      <c r="A1352" s="5" t="str">
        <f t="shared" ca="1" si="23"/>
        <v>Скорректированные проценты по кредитам, * (1 - налог)</v>
      </c>
      <c r="B1352" s="5" t="s">
        <v>643</v>
      </c>
      <c r="C1352" s="5" t="s">
        <v>1459</v>
      </c>
      <c r="D1352" s="5" t="s">
        <v>2707</v>
      </c>
    </row>
    <row r="1353" spans="1:4" x14ac:dyDescent="0.2">
      <c r="A1353" s="5" t="str">
        <f t="shared" ca="1" si="23"/>
        <v>Денежные потоки от инвестиционной деятельности</v>
      </c>
      <c r="B1353" s="5" t="s">
        <v>612</v>
      </c>
      <c r="C1353" s="5" t="s">
        <v>1419</v>
      </c>
      <c r="D1353" s="5" t="s">
        <v>2655</v>
      </c>
    </row>
    <row r="1354" spans="1:4" x14ac:dyDescent="0.2">
      <c r="A1354" s="5" t="str">
        <f t="shared" ca="1" si="23"/>
        <v>Стоимость активов начального баланса</v>
      </c>
      <c r="B1354" s="5" t="s">
        <v>1207</v>
      </c>
      <c r="C1354" s="5" t="s">
        <v>1463</v>
      </c>
      <c r="D1354" s="5" t="s">
        <v>2708</v>
      </c>
    </row>
    <row r="1355" spans="1:4" x14ac:dyDescent="0.2">
      <c r="A1355" s="5" t="str">
        <f t="shared" ca="1" si="23"/>
        <v>Продленная стоимость проекта</v>
      </c>
      <c r="B1355" s="5" t="s">
        <v>1208</v>
      </c>
      <c r="C1355" s="5" t="s">
        <v>1464</v>
      </c>
      <c r="D1355" s="5" t="s">
        <v>2709</v>
      </c>
    </row>
    <row r="1356" spans="1:4" x14ac:dyDescent="0.2">
      <c r="A1356" s="5" t="str">
        <f t="shared" ca="1" si="23"/>
        <v>Денежный поток для расчета эффективности</v>
      </c>
      <c r="B1356" s="5" t="s">
        <v>1227</v>
      </c>
      <c r="C1356" s="5" t="s">
        <v>1472</v>
      </c>
      <c r="D1356" s="5" t="s">
        <v>2710</v>
      </c>
    </row>
    <row r="1357" spans="1:4" x14ac:dyDescent="0.2">
      <c r="A1357" s="5" t="str">
        <f t="shared" ca="1" si="23"/>
        <v>Дисконтированный денежный поток</v>
      </c>
      <c r="B1357" s="5" t="s">
        <v>645</v>
      </c>
      <c r="C1357" s="5" t="s">
        <v>1460</v>
      </c>
      <c r="D1357" s="5" t="s">
        <v>2711</v>
      </c>
    </row>
    <row r="1358" spans="1:4" x14ac:dyDescent="0.2">
      <c r="A1358" s="5" t="str">
        <f t="shared" ca="1" si="23"/>
        <v>Дисконтированный поток нарастающим итогом</v>
      </c>
      <c r="B1358" s="5" t="s">
        <v>646</v>
      </c>
      <c r="C1358" s="5" t="s">
        <v>1461</v>
      </c>
      <c r="D1358" s="5" t="s">
        <v>2712</v>
      </c>
    </row>
    <row r="1359" spans="1:4" x14ac:dyDescent="0.2">
      <c r="A1359" s="5" t="str">
        <f t="shared" ca="1" si="23"/>
        <v>Чистая приведенная стоимость потоков проекта</v>
      </c>
      <c r="B1359" s="5" t="s">
        <v>952</v>
      </c>
      <c r="C1359" s="5" t="s">
        <v>1462</v>
      </c>
      <c r="D1359" s="5" t="s">
        <v>2713</v>
      </c>
    </row>
    <row r="1360" spans="1:4" x14ac:dyDescent="0.2">
      <c r="A1360" s="5" t="str">
        <f t="shared" ca="1" si="23"/>
        <v>Учет активов начального баланса</v>
      </c>
      <c r="B1360" s="5" t="s">
        <v>953</v>
      </c>
      <c r="C1360" s="5" t="s">
        <v>1463</v>
      </c>
      <c r="D1360" s="5" t="s">
        <v>2714</v>
      </c>
    </row>
    <row r="1361" spans="1:4" x14ac:dyDescent="0.2">
      <c r="A1361" s="5" t="str">
        <f t="shared" ca="1" si="23"/>
        <v>Учет продленной стоимости</v>
      </c>
      <c r="B1361" s="5" t="s">
        <v>954</v>
      </c>
      <c r="C1361" s="5" t="s">
        <v>1464</v>
      </c>
      <c r="D1361" s="5" t="s">
        <v>2709</v>
      </c>
    </row>
    <row r="1362" spans="1:4" x14ac:dyDescent="0.2">
      <c r="A1362" s="5" t="str">
        <f t="shared" ca="1" si="23"/>
        <v>NOPLAT</v>
      </c>
      <c r="B1362" s="5" t="s">
        <v>959</v>
      </c>
      <c r="C1362" s="5" t="s">
        <v>959</v>
      </c>
      <c r="D1362" s="5" t="s">
        <v>2715</v>
      </c>
    </row>
    <row r="1363" spans="1:4" x14ac:dyDescent="0.2">
      <c r="A1363" s="5" t="str">
        <f t="shared" ca="1" si="23"/>
        <v>Продленная стоимость, на конец проекта</v>
      </c>
      <c r="B1363" s="5" t="s">
        <v>958</v>
      </c>
      <c r="C1363" s="5" t="s">
        <v>1465</v>
      </c>
      <c r="D1363" s="5" t="s">
        <v>2716</v>
      </c>
    </row>
    <row r="1364" spans="1:4" x14ac:dyDescent="0.2">
      <c r="A1364" s="5" t="str">
        <f t="shared" ca="1" si="23"/>
        <v>Чистая приведенная стоимость, NPV</v>
      </c>
      <c r="B1364" s="5" t="s">
        <v>647</v>
      </c>
      <c r="C1364" s="5" t="s">
        <v>1466</v>
      </c>
      <c r="D1364" s="5" t="s">
        <v>2717</v>
      </c>
    </row>
    <row r="1365" spans="1:4" x14ac:dyDescent="0.2">
      <c r="A1365" s="5" t="str">
        <f t="shared" ca="1" si="23"/>
        <v>Внутренняя норма рентабельности, IRR</v>
      </c>
      <c r="B1365" s="5" t="s">
        <v>648</v>
      </c>
      <c r="C1365" s="5" t="s">
        <v>1467</v>
      </c>
      <c r="D1365" s="5" t="s">
        <v>2718</v>
      </c>
    </row>
    <row r="1366" spans="1:4" x14ac:dyDescent="0.2">
      <c r="A1366" s="5" t="str">
        <f t="shared" ca="1" si="23"/>
        <v>(с учетом инфляции, номинальная)</v>
      </c>
      <c r="B1366" s="5" t="s">
        <v>1237</v>
      </c>
      <c r="C1366" s="5" t="s">
        <v>1473</v>
      </c>
      <c r="D1366" s="5" t="s">
        <v>2719</v>
      </c>
    </row>
    <row r="1367" spans="1:4" x14ac:dyDescent="0.2">
      <c r="A1367" s="5" t="str">
        <f t="shared" ca="1" si="23"/>
        <v>(без учета инфляции, реальная)</v>
      </c>
      <c r="B1367" s="5" t="s">
        <v>1238</v>
      </c>
      <c r="C1367" s="5" t="s">
        <v>1474</v>
      </c>
      <c r="D1367" s="5" t="s">
        <v>2720</v>
      </c>
    </row>
    <row r="1368" spans="1:4" x14ac:dyDescent="0.2">
      <c r="A1368" s="5" t="str">
        <f t="shared" ca="1" si="23"/>
        <v>Модифицированная IRR, MIRR</v>
      </c>
      <c r="B1368" s="5" t="s">
        <v>650</v>
      </c>
      <c r="C1368" s="5" t="s">
        <v>1468</v>
      </c>
      <c r="D1368" s="5" t="s">
        <v>2721</v>
      </c>
    </row>
    <row r="1369" spans="1:4" x14ac:dyDescent="0.2">
      <c r="A1369" s="5" t="str">
        <f t="shared" ca="1" si="23"/>
        <v>Дисконтированный срок окупаемости, DPBP</v>
      </c>
      <c r="B1369" s="5" t="s">
        <v>3337</v>
      </c>
      <c r="C1369" s="5" t="s">
        <v>3338</v>
      </c>
      <c r="D1369" s="5" t="s">
        <v>2722</v>
      </c>
    </row>
    <row r="1370" spans="1:4" x14ac:dyDescent="0.2">
      <c r="A1370" s="5" t="str">
        <f t="shared" ca="1" si="23"/>
        <v>Флаг периода окупаемости</v>
      </c>
      <c r="B1370" s="5" t="s">
        <v>1813</v>
      </c>
      <c r="C1370" s="5" t="s">
        <v>1814</v>
      </c>
      <c r="D1370" s="5" t="s">
        <v>2723</v>
      </c>
    </row>
    <row r="1371" spans="1:4" x14ac:dyDescent="0.2">
      <c r="A1371" s="5" t="str">
        <f t="shared" ca="1" si="23"/>
        <v>Расчет окупаемости в месяцах</v>
      </c>
      <c r="B1371" s="5" t="s">
        <v>960</v>
      </c>
      <c r="C1371" s="5" t="s">
        <v>1471</v>
      </c>
      <c r="D1371" s="5" t="s">
        <v>2724</v>
      </c>
    </row>
    <row r="1372" spans="1:4" x14ac:dyDescent="0.2">
      <c r="A1372" s="5" t="str">
        <f t="shared" ca="1" si="23"/>
        <v>Простой срок окупаемости</v>
      </c>
      <c r="B1372" s="5" t="s">
        <v>1809</v>
      </c>
      <c r="C1372" s="5" t="s">
        <v>1810</v>
      </c>
      <c r="D1372" s="5" t="s">
        <v>2725</v>
      </c>
    </row>
    <row r="1373" spans="1:4" x14ac:dyDescent="0.2">
      <c r="A1373" s="5" t="str">
        <f t="shared" ca="1" si="23"/>
        <v>Недисконтированный поток нарастающим итогом</v>
      </c>
      <c r="B1373" s="5" t="s">
        <v>1811</v>
      </c>
      <c r="C1373" s="5" t="s">
        <v>1812</v>
      </c>
      <c r="D1373" s="5" t="s">
        <v>2726</v>
      </c>
    </row>
    <row r="1374" spans="1:4" x14ac:dyDescent="0.2">
      <c r="A1374" s="5" t="str">
        <f t="shared" ca="1" si="23"/>
        <v>Норма доходности дисконтированных затрат (PI)</v>
      </c>
      <c r="B1374" s="5" t="s">
        <v>1801</v>
      </c>
      <c r="C1374" s="5" t="s">
        <v>1802</v>
      </c>
      <c r="D1374" s="5" t="s">
        <v>2727</v>
      </c>
    </row>
    <row r="1375" spans="1:4" x14ac:dyDescent="0.2">
      <c r="A1375" s="5" t="str">
        <f t="shared" ca="1" si="23"/>
        <v>притоки</v>
      </c>
      <c r="B1375" s="5" t="s">
        <v>1803</v>
      </c>
      <c r="C1375" s="5" t="s">
        <v>2955</v>
      </c>
      <c r="D1375" s="5" t="s">
        <v>2728</v>
      </c>
    </row>
    <row r="1376" spans="1:4" x14ac:dyDescent="0.2">
      <c r="A1376" s="5" t="str">
        <f t="shared" ca="1" si="23"/>
        <v>дисконтированные притоки</v>
      </c>
      <c r="B1376" s="5" t="s">
        <v>1804</v>
      </c>
      <c r="C1376" s="5" t="s">
        <v>2956</v>
      </c>
      <c r="D1376" s="5" t="s">
        <v>2729</v>
      </c>
    </row>
    <row r="1377" spans="1:4" x14ac:dyDescent="0.2">
      <c r="A1377" s="5" t="str">
        <f t="shared" ca="1" si="23"/>
        <v>оттоки</v>
      </c>
      <c r="B1377" s="5" t="s">
        <v>1805</v>
      </c>
      <c r="C1377" s="5" t="s">
        <v>2957</v>
      </c>
      <c r="D1377" s="5" t="s">
        <v>2730</v>
      </c>
    </row>
    <row r="1378" spans="1:4" x14ac:dyDescent="0.2">
      <c r="A1378" s="5" t="str">
        <f t="shared" ca="1" si="23"/>
        <v>дисконтированные оттоки</v>
      </c>
      <c r="B1378" s="5" t="s">
        <v>1806</v>
      </c>
      <c r="C1378" s="5" t="s">
        <v>2958</v>
      </c>
      <c r="D1378" s="5" t="s">
        <v>2731</v>
      </c>
    </row>
    <row r="1379" spans="1:4" x14ac:dyDescent="0.2">
      <c r="A1379" s="139" t="str">
        <f t="shared" ca="1" si="23"/>
        <v>ЭФФЕКТИВНОСТЬ ДЛЯ АКЦИОНЕРОВ (FCFE)</v>
      </c>
      <c r="B1379" s="5" t="s">
        <v>973</v>
      </c>
      <c r="C1379" s="5" t="s">
        <v>1475</v>
      </c>
      <c r="D1379" s="5" t="s">
        <v>2732</v>
      </c>
    </row>
    <row r="1380" spans="1:4" x14ac:dyDescent="0.2">
      <c r="A1380" s="5" t="str">
        <f t="shared" ca="1" si="23"/>
        <v>Ставка дисконтирования</v>
      </c>
      <c r="B1380" s="5" t="s">
        <v>642</v>
      </c>
      <c r="C1380" s="5" t="s">
        <v>1455</v>
      </c>
      <c r="D1380" s="5" t="s">
        <v>2703</v>
      </c>
    </row>
    <row r="1381" spans="1:4" x14ac:dyDescent="0.2">
      <c r="A1381" s="5" t="str">
        <f t="shared" ca="1" si="23"/>
        <v>ставка на расчетный период</v>
      </c>
      <c r="B1381" s="5" t="s">
        <v>430</v>
      </c>
      <c r="C1381" s="5" t="s">
        <v>1456</v>
      </c>
      <c r="D1381" s="5" t="s">
        <v>2704</v>
      </c>
    </row>
    <row r="1382" spans="1:4" x14ac:dyDescent="0.2">
      <c r="A1382" s="5" t="str">
        <f t="shared" ca="1" si="23"/>
        <v>коэффициент дисконта на начало периода</v>
      </c>
      <c r="B1382" s="5" t="s">
        <v>1054</v>
      </c>
      <c r="C1382" s="5" t="s">
        <v>1457</v>
      </c>
      <c r="D1382" s="5" t="s">
        <v>2705</v>
      </c>
    </row>
    <row r="1383" spans="1:4" x14ac:dyDescent="0.2">
      <c r="A1383" s="5" t="str">
        <f t="shared" ca="1" si="23"/>
        <v>Свободный денежный поток акционеров, FCFE</v>
      </c>
      <c r="B1383" s="5" t="s">
        <v>974</v>
      </c>
      <c r="C1383" s="5" t="s">
        <v>1476</v>
      </c>
      <c r="D1383" s="5" t="s">
        <v>2733</v>
      </c>
    </row>
    <row r="1384" spans="1:4" x14ac:dyDescent="0.2">
      <c r="A1384" s="5" t="str">
        <f t="shared" ca="1" si="23"/>
        <v>Денежные потоки от операционной деятельности</v>
      </c>
      <c r="B1384" s="5" t="s">
        <v>611</v>
      </c>
      <c r="C1384" s="5" t="s">
        <v>1414</v>
      </c>
      <c r="D1384" s="5" t="s">
        <v>2649</v>
      </c>
    </row>
    <row r="1385" spans="1:4" x14ac:dyDescent="0.2">
      <c r="A1385" s="5" t="str">
        <f t="shared" ca="1" si="23"/>
        <v>Денежные потоки от инвестиционной деятельности</v>
      </c>
      <c r="B1385" s="5" t="s">
        <v>612</v>
      </c>
      <c r="C1385" s="5" t="s">
        <v>1419</v>
      </c>
      <c r="D1385" s="5" t="s">
        <v>2655</v>
      </c>
    </row>
    <row r="1386" spans="1:4" x14ac:dyDescent="0.2">
      <c r="A1386" s="5" t="str">
        <f t="shared" ca="1" si="23"/>
        <v>Поступления кредитов</v>
      </c>
      <c r="B1386" s="5" t="s">
        <v>686</v>
      </c>
      <c r="C1386" s="141" t="s">
        <v>1421</v>
      </c>
      <c r="D1386" s="5" t="s">
        <v>2657</v>
      </c>
    </row>
    <row r="1387" spans="1:4" x14ac:dyDescent="0.2">
      <c r="A1387" s="5" t="str">
        <f t="shared" ca="1" si="23"/>
        <v>Возврат кредитов</v>
      </c>
      <c r="B1387" s="5" t="s">
        <v>1142</v>
      </c>
      <c r="C1387" s="141" t="s">
        <v>1422</v>
      </c>
      <c r="D1387" s="5" t="s">
        <v>2319</v>
      </c>
    </row>
    <row r="1388" spans="1:4" x14ac:dyDescent="0.2">
      <c r="A1388" s="5" t="str">
        <f t="shared" ca="1" si="23"/>
        <v>Дисконтированный денежный поток</v>
      </c>
      <c r="B1388" s="5" t="s">
        <v>645</v>
      </c>
      <c r="C1388" s="5" t="s">
        <v>1460</v>
      </c>
      <c r="D1388" s="5" t="s">
        <v>2734</v>
      </c>
    </row>
    <row r="1389" spans="1:4" x14ac:dyDescent="0.2">
      <c r="A1389" s="5" t="str">
        <f t="shared" ca="1" si="23"/>
        <v>Дисконтированный поток нарастающим итогом</v>
      </c>
      <c r="B1389" s="5" t="s">
        <v>646</v>
      </c>
      <c r="C1389" s="5" t="s">
        <v>1461</v>
      </c>
      <c r="D1389" s="5" t="s">
        <v>2735</v>
      </c>
    </row>
    <row r="1390" spans="1:4" x14ac:dyDescent="0.2">
      <c r="A1390" s="5" t="str">
        <f t="shared" ca="1" si="23"/>
        <v>Чистая приведенная стоимость потоков проекта</v>
      </c>
      <c r="B1390" s="5" t="s">
        <v>952</v>
      </c>
      <c r="C1390" s="5" t="s">
        <v>1462</v>
      </c>
      <c r="D1390" s="5" t="s">
        <v>2713</v>
      </c>
    </row>
    <row r="1391" spans="1:4" x14ac:dyDescent="0.2">
      <c r="A1391" s="5" t="str">
        <f t="shared" ca="1" si="23"/>
        <v>Учет активов начального баланса</v>
      </c>
      <c r="B1391" s="5" t="s">
        <v>953</v>
      </c>
      <c r="C1391" s="5" t="s">
        <v>1463</v>
      </c>
      <c r="D1391" s="5" t="s">
        <v>2714</v>
      </c>
    </row>
    <row r="1392" spans="1:4" x14ac:dyDescent="0.2">
      <c r="A1392" s="5" t="str">
        <f t="shared" ca="1" si="23"/>
        <v>Учет терминальной стоимости</v>
      </c>
      <c r="B1392" s="5" t="s">
        <v>3056</v>
      </c>
      <c r="C1392" s="5" t="s">
        <v>3057</v>
      </c>
      <c r="D1392" s="5" t="s">
        <v>2709</v>
      </c>
    </row>
    <row r="1393" spans="1:4" x14ac:dyDescent="0.2">
      <c r="A1393" s="5" t="str">
        <f t="shared" ca="1" si="23"/>
        <v>NOPLAT</v>
      </c>
      <c r="B1393" s="5" t="s">
        <v>959</v>
      </c>
      <c r="C1393" s="5" t="s">
        <v>959</v>
      </c>
      <c r="D1393" s="5" t="s">
        <v>2715</v>
      </c>
    </row>
    <row r="1394" spans="1:4" x14ac:dyDescent="0.2">
      <c r="A1394" s="5" t="str">
        <f t="shared" ca="1" si="23"/>
        <v>Продленная стоимость, на конец проекта</v>
      </c>
      <c r="B1394" s="5" t="s">
        <v>958</v>
      </c>
      <c r="C1394" s="5" t="s">
        <v>1465</v>
      </c>
      <c r="D1394" s="5" t="s">
        <v>2716</v>
      </c>
    </row>
    <row r="1395" spans="1:4" x14ac:dyDescent="0.2">
      <c r="A1395" s="5" t="str">
        <f t="shared" ca="1" si="23"/>
        <v>Чистая приведенная стоимость, NPV</v>
      </c>
      <c r="B1395" s="5" t="s">
        <v>647</v>
      </c>
      <c r="C1395" s="5" t="s">
        <v>1466</v>
      </c>
      <c r="D1395" s="5" t="s">
        <v>2717</v>
      </c>
    </row>
    <row r="1396" spans="1:4" x14ac:dyDescent="0.2">
      <c r="A1396" s="5" t="str">
        <f t="shared" ca="1" si="23"/>
        <v>Внутренняя норма рентабельности, IRR</v>
      </c>
      <c r="B1396" s="5" t="s">
        <v>648</v>
      </c>
      <c r="C1396" s="5" t="s">
        <v>1467</v>
      </c>
      <c r="D1396" s="5" t="s">
        <v>2718</v>
      </c>
    </row>
    <row r="1397" spans="1:4" x14ac:dyDescent="0.2">
      <c r="A1397" s="5" t="str">
        <f t="shared" ca="1" si="23"/>
        <v>Модифицированная IRR, MIRR</v>
      </c>
      <c r="B1397" s="5" t="s">
        <v>650</v>
      </c>
      <c r="C1397" s="5" t="s">
        <v>1468</v>
      </c>
      <c r="D1397" s="5" t="s">
        <v>2721</v>
      </c>
    </row>
    <row r="1398" spans="1:4" x14ac:dyDescent="0.2">
      <c r="A1398" s="5" t="str">
        <f t="shared" ca="1" si="23"/>
        <v>Дисконтированный срок окупаемости, PBP</v>
      </c>
      <c r="B1398" s="5" t="s">
        <v>649</v>
      </c>
      <c r="C1398" s="5" t="s">
        <v>1469</v>
      </c>
      <c r="D1398" s="5" t="s">
        <v>2722</v>
      </c>
    </row>
    <row r="1399" spans="1:4" x14ac:dyDescent="0.2">
      <c r="A1399" s="5" t="str">
        <f t="shared" ref="A1399:A1453" ca="1" si="24">OFFSET(A1399,0,Prj_Language)</f>
        <v>Флаг периода окупаемости (число целых лет)</v>
      </c>
      <c r="B1399" s="5" t="s">
        <v>955</v>
      </c>
      <c r="C1399" s="5" t="s">
        <v>1470</v>
      </c>
      <c r="D1399" s="5" t="s">
        <v>2736</v>
      </c>
    </row>
    <row r="1400" spans="1:4" x14ac:dyDescent="0.2">
      <c r="A1400" s="5" t="str">
        <f t="shared" ca="1" si="24"/>
        <v>Расчет окупаемости в месяцах</v>
      </c>
      <c r="B1400" s="5" t="s">
        <v>960</v>
      </c>
      <c r="C1400" s="5" t="s">
        <v>1471</v>
      </c>
      <c r="D1400" s="5" t="s">
        <v>2724</v>
      </c>
    </row>
    <row r="1401" spans="1:4" x14ac:dyDescent="0.2">
      <c r="A1401" s="139" t="str">
        <f t="shared" ca="1" si="24"/>
        <v>ЭФФЕКТИВНОСТЬ ДЛЯ БАНКА (CFADS)</v>
      </c>
      <c r="B1401" s="5" t="s">
        <v>975</v>
      </c>
      <c r="C1401" s="5" t="s">
        <v>1477</v>
      </c>
      <c r="D1401" s="5" t="s">
        <v>2737</v>
      </c>
    </row>
    <row r="1402" spans="1:4" x14ac:dyDescent="0.2">
      <c r="A1402" s="5" t="str">
        <f t="shared" ca="1" si="24"/>
        <v>Ставка дисконтирования</v>
      </c>
      <c r="B1402" s="5" t="s">
        <v>642</v>
      </c>
      <c r="C1402" s="5" t="s">
        <v>1455</v>
      </c>
      <c r="D1402" s="5" t="s">
        <v>2703</v>
      </c>
    </row>
    <row r="1403" spans="1:4" x14ac:dyDescent="0.2">
      <c r="A1403" s="5" t="str">
        <f t="shared" ca="1" si="24"/>
        <v>ставка на расчетный период</v>
      </c>
      <c r="B1403" s="5" t="s">
        <v>430</v>
      </c>
      <c r="C1403" s="5" t="s">
        <v>1456</v>
      </c>
      <c r="D1403" s="5" t="s">
        <v>2704</v>
      </c>
    </row>
    <row r="1404" spans="1:4" x14ac:dyDescent="0.2">
      <c r="A1404" s="5" t="str">
        <f t="shared" ca="1" si="24"/>
        <v>коэффициент дисконта на начало периода</v>
      </c>
      <c r="B1404" s="5" t="s">
        <v>1054</v>
      </c>
      <c r="C1404" s="5" t="s">
        <v>1457</v>
      </c>
      <c r="D1404" s="5" t="s">
        <v>2705</v>
      </c>
    </row>
    <row r="1405" spans="1:4" x14ac:dyDescent="0.2">
      <c r="A1405" s="5" t="str">
        <f t="shared" ca="1" si="24"/>
        <v>Денежный поток, доступный для погашения долга (CFADS)</v>
      </c>
      <c r="B1405" s="5" t="s">
        <v>976</v>
      </c>
      <c r="C1405" s="5" t="s">
        <v>1478</v>
      </c>
      <c r="D1405" s="5" t="s">
        <v>2738</v>
      </c>
    </row>
    <row r="1406" spans="1:4" x14ac:dyDescent="0.2">
      <c r="A1406" s="5" t="str">
        <f t="shared" ca="1" si="24"/>
        <v>Денежные потоки от операционной деятельности</v>
      </c>
      <c r="B1406" s="5" t="s">
        <v>611</v>
      </c>
      <c r="C1406" s="5" t="s">
        <v>1414</v>
      </c>
      <c r="D1406" s="5" t="s">
        <v>2649</v>
      </c>
    </row>
    <row r="1407" spans="1:4" x14ac:dyDescent="0.2">
      <c r="A1407" s="5" t="str">
        <f t="shared" ca="1" si="24"/>
        <v>Проценты по кредитам</v>
      </c>
      <c r="B1407" s="5" t="s">
        <v>2892</v>
      </c>
      <c r="C1407" s="5" t="s">
        <v>1377</v>
      </c>
      <c r="D1407" s="5" t="s">
        <v>2891</v>
      </c>
    </row>
    <row r="1408" spans="1:4" x14ac:dyDescent="0.2">
      <c r="A1408" s="5" t="str">
        <f t="shared" ca="1" si="24"/>
        <v>Денежные потоки от инвестиционной деятельности</v>
      </c>
      <c r="B1408" s="5" t="s">
        <v>612</v>
      </c>
      <c r="C1408" s="5" t="s">
        <v>1419</v>
      </c>
      <c r="D1408" s="5" t="s">
        <v>2655</v>
      </c>
    </row>
    <row r="1409" spans="1:4" x14ac:dyDescent="0.2">
      <c r="A1409" s="5" t="str">
        <f t="shared" ca="1" si="24"/>
        <v>Поступления собственного капитала</v>
      </c>
      <c r="B1409" s="5" t="s">
        <v>691</v>
      </c>
      <c r="C1409" s="5" t="s">
        <v>1420</v>
      </c>
      <c r="D1409" s="5" t="s">
        <v>2739</v>
      </c>
    </row>
    <row r="1410" spans="1:4" x14ac:dyDescent="0.2">
      <c r="A1410" s="5" t="str">
        <f t="shared" ca="1" si="24"/>
        <v>Дисконтированный денежный поток</v>
      </c>
      <c r="B1410" s="5" t="s">
        <v>645</v>
      </c>
      <c r="C1410" s="5" t="s">
        <v>1460</v>
      </c>
      <c r="D1410" s="5" t="s">
        <v>2734</v>
      </c>
    </row>
    <row r="1411" spans="1:4" x14ac:dyDescent="0.2">
      <c r="A1411" s="5" t="str">
        <f t="shared" ca="1" si="24"/>
        <v>Дисконтированный поток нарастающим итогом</v>
      </c>
      <c r="B1411" s="5" t="s">
        <v>646</v>
      </c>
      <c r="C1411" s="5" t="s">
        <v>1461</v>
      </c>
      <c r="D1411" s="5" t="s">
        <v>2735</v>
      </c>
    </row>
    <row r="1412" spans="1:4" x14ac:dyDescent="0.2">
      <c r="A1412" s="5" t="str">
        <f t="shared" ca="1" si="24"/>
        <v>Чистая приведенная стоимость, NPV</v>
      </c>
      <c r="B1412" s="5" t="s">
        <v>647</v>
      </c>
      <c r="C1412" s="5" t="s">
        <v>1466</v>
      </c>
      <c r="D1412" s="5" t="s">
        <v>2717</v>
      </c>
    </row>
    <row r="1413" spans="1:4" x14ac:dyDescent="0.2">
      <c r="A1413" s="5" t="str">
        <f t="shared" ca="1" si="24"/>
        <v>Внутренняя норма рентабельности, IRR</v>
      </c>
      <c r="B1413" s="5" t="s">
        <v>648</v>
      </c>
      <c r="C1413" s="5" t="s">
        <v>1467</v>
      </c>
      <c r="D1413" s="5" t="s">
        <v>2718</v>
      </c>
    </row>
    <row r="1414" spans="1:4" x14ac:dyDescent="0.2">
      <c r="A1414" s="5" t="str">
        <f t="shared" ca="1" si="24"/>
        <v>Модифицированная IRR, MIRR</v>
      </c>
      <c r="B1414" s="5" t="s">
        <v>650</v>
      </c>
      <c r="C1414" s="5" t="s">
        <v>1468</v>
      </c>
      <c r="D1414" s="5" t="s">
        <v>2721</v>
      </c>
    </row>
    <row r="1415" spans="1:4" x14ac:dyDescent="0.2">
      <c r="A1415" s="5" t="str">
        <f t="shared" ca="1" si="24"/>
        <v>Дисконтированный срок окупаемости, PBP</v>
      </c>
      <c r="B1415" s="5" t="s">
        <v>649</v>
      </c>
      <c r="C1415" s="5" t="s">
        <v>1469</v>
      </c>
      <c r="D1415" s="5" t="s">
        <v>2722</v>
      </c>
    </row>
    <row r="1416" spans="1:4" x14ac:dyDescent="0.2">
      <c r="A1416" s="5" t="str">
        <f t="shared" ca="1" si="24"/>
        <v>Флаг периода окупаемости (число целых периодов)</v>
      </c>
      <c r="B1416" s="5" t="s">
        <v>977</v>
      </c>
      <c r="C1416" s="5" t="s">
        <v>1470</v>
      </c>
      <c r="D1416" s="5" t="s">
        <v>2736</v>
      </c>
    </row>
    <row r="1417" spans="1:4" x14ac:dyDescent="0.2">
      <c r="A1417" s="5" t="str">
        <f t="shared" ca="1" si="24"/>
        <v>Расчет окупаемости в месяцах</v>
      </c>
      <c r="B1417" s="5" t="s">
        <v>960</v>
      </c>
      <c r="C1417" s="5" t="s">
        <v>1471</v>
      </c>
      <c r="D1417" s="5" t="s">
        <v>2724</v>
      </c>
    </row>
    <row r="1418" spans="1:4" x14ac:dyDescent="0.2">
      <c r="A1418" s="139" t="str">
        <f t="shared" ca="1" si="24"/>
        <v>БЮДЖЕТНАЯ ЭФФЕКТИВНОСТЬ</v>
      </c>
      <c r="B1418" s="5" t="s">
        <v>865</v>
      </c>
      <c r="C1418" s="5" t="s">
        <v>1479</v>
      </c>
      <c r="D1418" s="5" t="s">
        <v>2740</v>
      </c>
    </row>
    <row r="1419" spans="1:4" x14ac:dyDescent="0.2">
      <c r="A1419" s="5" t="str">
        <f t="shared" ca="1" si="24"/>
        <v>Поступление налогов в бюджет</v>
      </c>
      <c r="B1419" s="5" t="s">
        <v>1229</v>
      </c>
      <c r="C1419" s="5" t="s">
        <v>1484</v>
      </c>
      <c r="D1419" s="5" t="s">
        <v>2741</v>
      </c>
    </row>
    <row r="1420" spans="1:4" x14ac:dyDescent="0.2">
      <c r="A1420" s="5" t="str">
        <f t="shared" ca="1" si="24"/>
        <v>Налог на добавленную стоимость</v>
      </c>
      <c r="B1420" s="5" t="s">
        <v>229</v>
      </c>
      <c r="C1420" s="5" t="s">
        <v>1480</v>
      </c>
      <c r="D1420" s="5" t="s">
        <v>2545</v>
      </c>
    </row>
    <row r="1421" spans="1:4" x14ac:dyDescent="0.2">
      <c r="A1421" s="5" t="str">
        <f t="shared" ca="1" si="24"/>
        <v>Налог на прибыль</v>
      </c>
      <c r="B1421" s="5" t="s">
        <v>230</v>
      </c>
      <c r="C1421" s="5" t="s">
        <v>388</v>
      </c>
      <c r="D1421" s="5" t="s">
        <v>2087</v>
      </c>
    </row>
    <row r="1422" spans="1:4" x14ac:dyDescent="0.2">
      <c r="A1422" s="5" t="str">
        <f t="shared" ca="1" si="24"/>
        <v>Налог на имущество</v>
      </c>
      <c r="B1422" s="5" t="s">
        <v>231</v>
      </c>
      <c r="C1422" s="5" t="s">
        <v>390</v>
      </c>
      <c r="D1422" s="5" t="s">
        <v>2742</v>
      </c>
    </row>
    <row r="1423" spans="1:4" x14ac:dyDescent="0.2">
      <c r="A1423" s="5" t="str">
        <f t="shared" ca="1" si="24"/>
        <v>Социальные взносы</v>
      </c>
      <c r="B1423" s="5" t="s">
        <v>1174</v>
      </c>
      <c r="C1423" s="5" t="s">
        <v>1481</v>
      </c>
      <c r="D1423" s="5" t="s">
        <v>2088</v>
      </c>
    </row>
    <row r="1424" spans="1:4" x14ac:dyDescent="0.2">
      <c r="A1424" s="5" t="str">
        <f t="shared" ca="1" si="24"/>
        <v>Налог с оборота</v>
      </c>
      <c r="B1424" s="5" t="s">
        <v>714</v>
      </c>
      <c r="C1424" s="5" t="s">
        <v>391</v>
      </c>
      <c r="D1424" s="5" t="s">
        <v>2743</v>
      </c>
    </row>
    <row r="1425" spans="1:4" x14ac:dyDescent="0.2">
      <c r="A1425" s="5" t="str">
        <f t="shared" ca="1" si="24"/>
        <v>Налог с дохода, уменьшенного на расходы</v>
      </c>
      <c r="B1425" s="5" t="s">
        <v>715</v>
      </c>
      <c r="C1425" s="5" t="s">
        <v>1482</v>
      </c>
      <c r="D1425" s="5" t="s">
        <v>2618</v>
      </c>
    </row>
    <row r="1426" spans="1:4" x14ac:dyDescent="0.2">
      <c r="A1426" s="5" t="str">
        <f t="shared" ca="1" si="24"/>
        <v>Суммарные налоговые и социальные выплаты</v>
      </c>
      <c r="B1426" s="5" t="s">
        <v>716</v>
      </c>
      <c r="C1426" s="5" t="s">
        <v>1483</v>
      </c>
      <c r="D1426" s="5" t="s">
        <v>2744</v>
      </c>
    </row>
    <row r="1427" spans="1:4" x14ac:dyDescent="0.2">
      <c r="A1427" s="5" t="str">
        <f t="shared" ca="1" si="24"/>
        <v>Бюджетное финансирование</v>
      </c>
      <c r="B1427" s="10" t="s">
        <v>1233</v>
      </c>
      <c r="C1427" s="5" t="s">
        <v>1504</v>
      </c>
      <c r="D1427" s="5" t="s">
        <v>2745</v>
      </c>
    </row>
    <row r="1428" spans="1:4" x14ac:dyDescent="0.2">
      <c r="A1428" s="5" t="str">
        <f t="shared" ca="1" si="24"/>
        <v>Поступление бюджетного финансирования в проект</v>
      </c>
      <c r="B1428" s="10" t="s">
        <v>1230</v>
      </c>
      <c r="C1428" s="5" t="s">
        <v>1505</v>
      </c>
      <c r="D1428" s="5" t="s">
        <v>2746</v>
      </c>
    </row>
    <row r="1429" spans="1:4" x14ac:dyDescent="0.2">
      <c r="A1429" s="5" t="str">
        <f t="shared" ca="1" si="24"/>
        <v>Возврат бюджетного финансирования</v>
      </c>
      <c r="B1429" s="10" t="s">
        <v>1231</v>
      </c>
      <c r="C1429" s="5" t="s">
        <v>1506</v>
      </c>
      <c r="D1429" s="5" t="s">
        <v>2747</v>
      </c>
    </row>
    <row r="1430" spans="1:4" x14ac:dyDescent="0.2">
      <c r="A1430" s="5" t="str">
        <f t="shared" ca="1" si="24"/>
        <v>Платежи за использование бюджетного финансирования</v>
      </c>
      <c r="B1430" s="10" t="s">
        <v>1232</v>
      </c>
      <c r="C1430" s="5" t="s">
        <v>1507</v>
      </c>
      <c r="D1430" s="5" t="s">
        <v>2748</v>
      </c>
    </row>
    <row r="1431" spans="1:4" x14ac:dyDescent="0.2">
      <c r="A1431" s="139" t="str">
        <f t="shared" ca="1" si="24"/>
        <v>График: Продажи</v>
      </c>
      <c r="B1431" s="5" t="s">
        <v>1234</v>
      </c>
      <c r="C1431" s="5" t="s">
        <v>1485</v>
      </c>
      <c r="D1431" s="5" t="s">
        <v>2749</v>
      </c>
    </row>
    <row r="1432" spans="1:4" x14ac:dyDescent="0.2">
      <c r="A1432" s="5" t="str">
        <f t="shared" ca="1" si="24"/>
        <v>График: EBITDA</v>
      </c>
      <c r="B1432" s="5" t="s">
        <v>775</v>
      </c>
      <c r="C1432" s="5" t="s">
        <v>1486</v>
      </c>
      <c r="D1432" s="5" t="s">
        <v>2750</v>
      </c>
    </row>
    <row r="1433" spans="1:4" x14ac:dyDescent="0.2">
      <c r="A1433" s="5" t="str">
        <f t="shared" ca="1" si="24"/>
        <v>График: Инвестиционные денежные потоки</v>
      </c>
      <c r="B1433" s="5" t="s">
        <v>951</v>
      </c>
      <c r="C1433" s="5" t="s">
        <v>1487</v>
      </c>
      <c r="D1433" s="5" t="s">
        <v>2751</v>
      </c>
    </row>
    <row r="1434" spans="1:4" x14ac:dyDescent="0.2">
      <c r="A1434" s="5" t="str">
        <f t="shared" ca="1" si="24"/>
        <v>График: Денежные средства на конец периода</v>
      </c>
      <c r="B1434" s="5" t="s">
        <v>950</v>
      </c>
      <c r="C1434" s="5" t="s">
        <v>1488</v>
      </c>
      <c r="D1434" s="5" t="s">
        <v>2752</v>
      </c>
    </row>
    <row r="1435" spans="1:4" x14ac:dyDescent="0.2">
      <c r="A1435" s="5" t="str">
        <f t="shared" ca="1" si="24"/>
        <v>График: Задолженность по кредитам</v>
      </c>
      <c r="B1435" s="5" t="s">
        <v>942</v>
      </c>
      <c r="C1435" s="5" t="s">
        <v>1489</v>
      </c>
      <c r="D1435" s="5" t="s">
        <v>2753</v>
      </c>
    </row>
    <row r="1436" spans="1:4" x14ac:dyDescent="0.2">
      <c r="A1436" s="5" t="str">
        <f t="shared" ca="1" si="24"/>
        <v>График окупаемости (FCFF)</v>
      </c>
      <c r="B1436" s="5" t="s">
        <v>946</v>
      </c>
      <c r="C1436" s="5" t="s">
        <v>1490</v>
      </c>
      <c r="D1436" s="5" t="s">
        <v>2754</v>
      </c>
    </row>
    <row r="1437" spans="1:4" x14ac:dyDescent="0.2">
      <c r="A1437" s="5" t="str">
        <f t="shared" ca="1" si="24"/>
        <v>График окупаемости (FCFE)</v>
      </c>
      <c r="B1437" s="5" t="s">
        <v>947</v>
      </c>
      <c r="C1437" s="5" t="s">
        <v>1491</v>
      </c>
      <c r="D1437" s="5" t="s">
        <v>2755</v>
      </c>
    </row>
    <row r="1438" spans="1:4" x14ac:dyDescent="0.2">
      <c r="A1438" s="5" t="str">
        <f t="shared" ca="1" si="24"/>
        <v>График окупаемости (CFADS)</v>
      </c>
      <c r="B1438" s="5" t="s">
        <v>948</v>
      </c>
      <c r="C1438" s="5" t="s">
        <v>1492</v>
      </c>
      <c r="D1438" s="5" t="s">
        <v>2756</v>
      </c>
    </row>
    <row r="1439" spans="1:4" x14ac:dyDescent="0.2">
      <c r="A1439" s="139" t="str">
        <f t="shared" ca="1" si="24"/>
        <v>Сценарии</v>
      </c>
      <c r="B1439" s="5" t="s">
        <v>88</v>
      </c>
      <c r="C1439" s="5" t="s">
        <v>1122</v>
      </c>
      <c r="D1439" s="5" t="s">
        <v>1976</v>
      </c>
    </row>
    <row r="1440" spans="1:4" x14ac:dyDescent="0.2">
      <c r="A1440" s="5" t="str">
        <f ca="1">OFFSET(A1440,0,Prj_Language)</f>
        <v>АНАЛИЗ ЧУВСТВИТЕЛЬНОСТИ</v>
      </c>
      <c r="B1440" s="65" t="s">
        <v>2915</v>
      </c>
      <c r="C1440" s="65" t="s">
        <v>1493</v>
      </c>
      <c r="D1440" s="219" t="str">
        <f>C1440</f>
        <v>SENSITIVITY ANALYSIS</v>
      </c>
    </row>
    <row r="1441" spans="1:4" x14ac:dyDescent="0.2">
      <c r="A1441" s="5" t="str">
        <f t="shared" ca="1" si="24"/>
        <v>ДАННЫЕ СЦЕНАРИЕВ</v>
      </c>
      <c r="B1441" s="65" t="s">
        <v>2893</v>
      </c>
      <c r="C1441" s="65" t="s">
        <v>1502</v>
      </c>
      <c r="D1441" s="65" t="s">
        <v>2765</v>
      </c>
    </row>
    <row r="1442" spans="1:4" x14ac:dyDescent="0.2">
      <c r="A1442" s="5" t="str">
        <f t="shared" ca="1" si="24"/>
        <v>РЕЗУЛЬТАТЫ СЦЕНАРИЕВ</v>
      </c>
      <c r="B1442" s="65" t="s">
        <v>2894</v>
      </c>
      <c r="C1442" s="65" t="s">
        <v>2897</v>
      </c>
      <c r="D1442" s="219" t="str">
        <f>C1442</f>
        <v>RESULTS OF SCENARIOS</v>
      </c>
    </row>
    <row r="1443" spans="1:4" x14ac:dyDescent="0.2">
      <c r="A1443" s="5" t="str">
        <f t="shared" ca="1" si="24"/>
        <v>Обновите!</v>
      </c>
      <c r="B1443" s="65" t="s">
        <v>2947</v>
      </c>
      <c r="C1443" s="65" t="s">
        <v>2948</v>
      </c>
      <c r="D1443" s="219" t="str">
        <f>C1443</f>
        <v>Update!</v>
      </c>
    </row>
    <row r="1444" spans="1:4" x14ac:dyDescent="0.2">
      <c r="A1444" s="5" t="str">
        <f t="shared" ca="1" si="24"/>
        <v>Объем продаж</v>
      </c>
      <c r="B1444" s="65" t="s">
        <v>773</v>
      </c>
      <c r="C1444" s="65" t="s">
        <v>1262</v>
      </c>
      <c r="D1444" s="65" t="s">
        <v>2757</v>
      </c>
    </row>
    <row r="1445" spans="1:4" s="219" customFormat="1" x14ac:dyDescent="0.2">
      <c r="A1445" s="65" t="str">
        <f t="shared" ca="1" si="24"/>
        <v>Цены продаж</v>
      </c>
      <c r="B1445" s="65" t="s">
        <v>774</v>
      </c>
      <c r="C1445" s="65" t="s">
        <v>1494</v>
      </c>
      <c r="D1445" s="65" t="s">
        <v>2758</v>
      </c>
    </row>
    <row r="1446" spans="1:4" x14ac:dyDescent="0.2">
      <c r="A1446" s="5" t="str">
        <f t="shared" ca="1" si="24"/>
        <v>Затраты на сырье и материалы</v>
      </c>
      <c r="B1446" s="65" t="s">
        <v>1236</v>
      </c>
      <c r="C1446" s="65" t="s">
        <v>1496</v>
      </c>
      <c r="D1446" s="65" t="s">
        <v>2759</v>
      </c>
    </row>
    <row r="1447" spans="1:4" x14ac:dyDescent="0.2">
      <c r="A1447" s="5" t="str">
        <f t="shared" ca="1" si="24"/>
        <v>Расходы на персонал</v>
      </c>
      <c r="B1447" s="65" t="s">
        <v>963</v>
      </c>
      <c r="C1447" s="65" t="s">
        <v>1268</v>
      </c>
      <c r="D1447" s="65" t="s">
        <v>2684</v>
      </c>
    </row>
    <row r="1448" spans="1:4" x14ac:dyDescent="0.2">
      <c r="A1448" s="5" t="str">
        <f t="shared" ca="1" si="24"/>
        <v>Операционные расходы</v>
      </c>
      <c r="B1448" s="65" t="s">
        <v>962</v>
      </c>
      <c r="C1448" s="65" t="s">
        <v>1497</v>
      </c>
      <c r="D1448" s="65" t="s">
        <v>2760</v>
      </c>
    </row>
    <row r="1449" spans="1:4" x14ac:dyDescent="0.2">
      <c r="A1449" s="5" t="str">
        <f t="shared" ca="1" si="24"/>
        <v>Инвестицинные затраты</v>
      </c>
      <c r="B1449" s="65" t="s">
        <v>2933</v>
      </c>
      <c r="C1449" s="65" t="s">
        <v>1495</v>
      </c>
      <c r="D1449" s="65" t="s">
        <v>2460</v>
      </c>
    </row>
    <row r="1450" spans="1:4" x14ac:dyDescent="0.2">
      <c r="A1450" s="5" t="str">
        <f t="shared" ca="1" si="24"/>
        <v>Ставка дисконтирования WACC</v>
      </c>
      <c r="B1450" s="65" t="s">
        <v>2941</v>
      </c>
      <c r="C1450" s="65" t="s">
        <v>1455</v>
      </c>
      <c r="D1450" s="65" t="s">
        <v>2703</v>
      </c>
    </row>
    <row r="1451" spans="1:4" x14ac:dyDescent="0.2">
      <c r="A1451" s="5" t="str">
        <f t="shared" ca="1" si="24"/>
        <v>NPV проекта (FCFF)</v>
      </c>
      <c r="B1451" s="65" t="s">
        <v>2934</v>
      </c>
      <c r="C1451" s="65" t="s">
        <v>1498</v>
      </c>
      <c r="D1451" s="65" t="s">
        <v>2761</v>
      </c>
    </row>
    <row r="1452" spans="1:4" x14ac:dyDescent="0.2">
      <c r="A1452" s="5" t="str">
        <f ca="1">OFFSET(A1452,0,Prj_Language)</f>
        <v>NPV акционера (FCFE)</v>
      </c>
      <c r="B1452" s="65" t="s">
        <v>2935</v>
      </c>
      <c r="C1452" s="65" t="s">
        <v>1500</v>
      </c>
      <c r="D1452" s="65" t="s">
        <v>2763</v>
      </c>
    </row>
    <row r="1453" spans="1:4" x14ac:dyDescent="0.2">
      <c r="A1453" s="5" t="str">
        <f t="shared" ca="1" si="24"/>
        <v>IRR проекта (FCFF)</v>
      </c>
      <c r="B1453" s="65" t="s">
        <v>2936</v>
      </c>
      <c r="C1453" s="65" t="s">
        <v>1499</v>
      </c>
      <c r="D1453" s="65" t="s">
        <v>2762</v>
      </c>
    </row>
    <row r="1454" spans="1:4" x14ac:dyDescent="0.2">
      <c r="A1454" s="5" t="str">
        <f ca="1">OFFSET(A1454,0,Prj_Language)</f>
        <v>IRR акционера (FCFE)</v>
      </c>
      <c r="B1454" s="65" t="s">
        <v>2937</v>
      </c>
      <c r="C1454" s="65" t="s">
        <v>1501</v>
      </c>
      <c r="D1454" s="65" t="s">
        <v>2764</v>
      </c>
    </row>
    <row r="1455" spans="1:4" x14ac:dyDescent="0.2">
      <c r="A1455" s="5" t="str">
        <f ca="1">OFFSET(A1455,0,Prj_Language)</f>
        <v>Чистая прибыль</v>
      </c>
      <c r="B1455" s="65" t="s">
        <v>2938</v>
      </c>
      <c r="C1455" s="65" t="s">
        <v>3292</v>
      </c>
      <c r="D1455" s="219" t="str">
        <f t="shared" ref="D1455:D1461" si="25">C1455</f>
        <v>Net profit</v>
      </c>
    </row>
    <row r="1456" spans="1:4" x14ac:dyDescent="0.2">
      <c r="A1456" s="5" t="str">
        <f ca="1">OFFSET(A1456,0,Prj_Language)</f>
        <v>Рентабельность продаж, NPM</v>
      </c>
      <c r="B1456" s="65" t="s">
        <v>2939</v>
      </c>
      <c r="C1456" s="65" t="s">
        <v>1442</v>
      </c>
      <c r="D1456" s="219" t="str">
        <f t="shared" si="25"/>
        <v>Net profit margin, NPM</v>
      </c>
    </row>
    <row r="1457" spans="1:4" x14ac:dyDescent="0.2">
      <c r="A1457" s="5" t="str">
        <f ca="1">OFFSET(A1457,0,Prj_Language)</f>
        <v>Рентабельность по EBITDA</v>
      </c>
      <c r="B1457" s="65" t="s">
        <v>2940</v>
      </c>
      <c r="C1457" s="65" t="s">
        <v>1443</v>
      </c>
      <c r="D1457" s="219" t="str">
        <f t="shared" si="25"/>
        <v>EBITDA margin</v>
      </c>
    </row>
    <row r="1458" spans="1:4" x14ac:dyDescent="0.2">
      <c r="A1458" s="5" t="str">
        <f t="shared" ref="A1458:A1524" ca="1" si="26">OFFSET(A1458,0,Prj_Language)</f>
        <v>Денежные средства на конец периода</v>
      </c>
      <c r="B1458" s="65" t="s">
        <v>616</v>
      </c>
      <c r="C1458" s="65" t="s">
        <v>1427</v>
      </c>
      <c r="D1458" s="219" t="str">
        <f t="shared" si="25"/>
        <v>Cash at the end of period</v>
      </c>
    </row>
    <row r="1459" spans="1:4" x14ac:dyDescent="0.2">
      <c r="A1459" s="5" t="str">
        <f t="shared" ca="1" si="26"/>
        <v>Покрытие выплаты долга, DSCR</v>
      </c>
      <c r="B1459" s="65" t="s">
        <v>627</v>
      </c>
      <c r="C1459" s="65" t="s">
        <v>1433</v>
      </c>
      <c r="D1459" s="219" t="str">
        <f t="shared" si="25"/>
        <v>Debt service coverage ratio, DSCR</v>
      </c>
    </row>
    <row r="1460" spans="1:4" x14ac:dyDescent="0.2">
      <c r="A1460" s="139" t="str">
        <f t="shared" ca="1" si="26"/>
        <v>Мониторинг</v>
      </c>
      <c r="B1460" s="65" t="s">
        <v>2977</v>
      </c>
      <c r="C1460" s="65" t="s">
        <v>3293</v>
      </c>
      <c r="D1460" s="219" t="str">
        <f t="shared" si="25"/>
        <v>Monitoring</v>
      </c>
    </row>
    <row r="1461" spans="1:4" x14ac:dyDescent="0.2">
      <c r="A1461" s="5" t="str">
        <f t="shared" ca="1" si="26"/>
        <v>МОНИТОРИНГ</v>
      </c>
      <c r="B1461" s="65" t="s">
        <v>2979</v>
      </c>
      <c r="C1461" s="65" t="s">
        <v>3294</v>
      </c>
      <c r="D1461" s="219" t="str">
        <f t="shared" si="25"/>
        <v>MONITORING</v>
      </c>
    </row>
    <row r="1462" spans="1:4" x14ac:dyDescent="0.2">
      <c r="A1462" s="5" t="str">
        <f t="shared" ca="1" si="26"/>
        <v>начисленный налог</v>
      </c>
      <c r="B1462" s="5" t="s">
        <v>1243</v>
      </c>
      <c r="C1462" s="5" t="s">
        <v>1503</v>
      </c>
      <c r="D1462" s="5" t="s">
        <v>2766</v>
      </c>
    </row>
    <row r="1463" spans="1:4" x14ac:dyDescent="0.2">
      <c r="A1463" s="5" t="str">
        <f t="shared" ca="1" si="26"/>
        <v>ИТОГО</v>
      </c>
      <c r="B1463" s="5" t="s">
        <v>0</v>
      </c>
      <c r="C1463" s="5" t="s">
        <v>667</v>
      </c>
      <c r="D1463" s="5" t="s">
        <v>2767</v>
      </c>
    </row>
    <row r="1464" spans="1:4" x14ac:dyDescent="0.2">
      <c r="A1464" s="5" t="str">
        <f t="shared" ca="1" si="26"/>
        <v>дней</v>
      </c>
      <c r="B1464" s="5" t="s">
        <v>488</v>
      </c>
      <c r="C1464" s="5" t="s">
        <v>1755</v>
      </c>
      <c r="D1464" s="5" t="s">
        <v>1982</v>
      </c>
    </row>
    <row r="1465" spans="1:4" x14ac:dyDescent="0.2">
      <c r="A1465" s="5" t="str">
        <f t="shared" ca="1" si="26"/>
        <v>Да</v>
      </c>
      <c r="B1465" s="5" t="s">
        <v>1756</v>
      </c>
      <c r="C1465" s="5" t="s">
        <v>1758</v>
      </c>
      <c r="D1465" s="5" t="s">
        <v>2768</v>
      </c>
    </row>
    <row r="1466" spans="1:4" x14ac:dyDescent="0.2">
      <c r="A1466" s="5" t="str">
        <f t="shared" ca="1" si="26"/>
        <v>Нет</v>
      </c>
      <c r="B1466" s="5" t="s">
        <v>1757</v>
      </c>
      <c r="C1466" s="5" t="s">
        <v>1759</v>
      </c>
      <c r="D1466" s="5" t="s">
        <v>2769</v>
      </c>
    </row>
    <row r="1467" spans="1:4" x14ac:dyDescent="0.2">
      <c r="A1467" s="5" t="str">
        <f t="shared" ca="1" si="26"/>
        <v>раз</v>
      </c>
      <c r="B1467" s="5" t="s">
        <v>641</v>
      </c>
      <c r="C1467" s="5" t="s">
        <v>1760</v>
      </c>
      <c r="D1467" s="5" t="s">
        <v>2770</v>
      </c>
    </row>
    <row r="1468" spans="1:4" x14ac:dyDescent="0.2">
      <c r="A1468" s="5" t="str">
        <f t="shared" ca="1" si="26"/>
        <v>раз в год</v>
      </c>
      <c r="B1468" s="5" t="s">
        <v>713</v>
      </c>
      <c r="C1468" s="5" t="s">
        <v>1761</v>
      </c>
      <c r="D1468" s="5" t="s">
        <v>2771</v>
      </c>
    </row>
    <row r="1469" spans="1:4" x14ac:dyDescent="0.2">
      <c r="A1469" s="5" t="str">
        <f t="shared" ca="1" si="26"/>
        <v>за период</v>
      </c>
      <c r="B1469" s="5" t="s">
        <v>512</v>
      </c>
      <c r="C1469" s="5" t="s">
        <v>1762</v>
      </c>
      <c r="D1469" s="5" t="s">
        <v>2772</v>
      </c>
    </row>
    <row r="1470" spans="1:4" x14ac:dyDescent="0.2">
      <c r="A1470" s="5" t="str">
        <f t="shared" ca="1" si="26"/>
        <v>период</v>
      </c>
      <c r="B1470" s="5" t="s">
        <v>3</v>
      </c>
      <c r="C1470" s="5" t="s">
        <v>1100</v>
      </c>
      <c r="D1470" s="5" t="s">
        <v>2773</v>
      </c>
    </row>
    <row r="1471" spans="1:4" x14ac:dyDescent="0.2">
      <c r="A1471" s="5" t="str">
        <f t="shared" ca="1" si="26"/>
        <v>Импорт</v>
      </c>
      <c r="B1471" s="5" t="s">
        <v>1763</v>
      </c>
      <c r="C1471" s="5" t="s">
        <v>1765</v>
      </c>
      <c r="D1471" s="5" t="s">
        <v>2774</v>
      </c>
    </row>
    <row r="1472" spans="1:4" x14ac:dyDescent="0.2">
      <c r="A1472" s="5" t="str">
        <f t="shared" ca="1" si="26"/>
        <v>Не импорт</v>
      </c>
      <c r="B1472" s="5" t="s">
        <v>1764</v>
      </c>
      <c r="C1472" s="5" t="s">
        <v>1766</v>
      </c>
      <c r="D1472" s="5" t="s">
        <v>2775</v>
      </c>
    </row>
    <row r="1473" spans="1:4" x14ac:dyDescent="0.2">
      <c r="A1473" s="5" t="str">
        <f t="shared" ca="1" si="26"/>
        <v>человек</v>
      </c>
      <c r="B1473" s="5" t="s">
        <v>509</v>
      </c>
      <c r="C1473" s="5" t="s">
        <v>1767</v>
      </c>
      <c r="D1473" s="5" t="s">
        <v>2776</v>
      </c>
    </row>
    <row r="1474" spans="1:4" x14ac:dyDescent="0.2">
      <c r="A1474" s="5" t="str">
        <f t="shared" ca="1" si="26"/>
        <v>периодов</v>
      </c>
      <c r="B1474" s="5" t="s">
        <v>63</v>
      </c>
      <c r="C1474" s="5" t="s">
        <v>382</v>
      </c>
      <c r="D1474" s="5" t="s">
        <v>2773</v>
      </c>
    </row>
    <row r="1475" spans="1:4" x14ac:dyDescent="0.2">
      <c r="A1475" s="5" t="str">
        <f t="shared" ca="1" si="26"/>
        <v>), без НДС</v>
      </c>
      <c r="B1475" s="5" t="s">
        <v>1776</v>
      </c>
      <c r="C1475" s="5" t="s">
        <v>1777</v>
      </c>
      <c r="D1475" s="5" t="s">
        <v>2777</v>
      </c>
    </row>
    <row r="1476" spans="1:4" x14ac:dyDescent="0.2">
      <c r="A1476" s="5" t="str">
        <f t="shared" ca="1" si="26"/>
        <v>индексировать в начале года</v>
      </c>
      <c r="B1476" s="10" t="s">
        <v>1840</v>
      </c>
      <c r="C1476" t="s">
        <v>1841</v>
      </c>
      <c r="D1476" s="5" t="s">
        <v>2846</v>
      </c>
    </row>
    <row r="1477" spans="1:4" x14ac:dyDescent="0.2">
      <c r="A1477" s="5" t="str">
        <f t="shared" ca="1" si="26"/>
        <v>Шаблон прочих налогов</v>
      </c>
      <c r="B1477" s="5" t="s">
        <v>1843</v>
      </c>
      <c r="C1477" s="5" t="s">
        <v>1844</v>
      </c>
      <c r="D1477" s="5" t="s">
        <v>2847</v>
      </c>
    </row>
    <row r="1478" spans="1:4" x14ac:dyDescent="0.2">
      <c r="A1478" s="5" t="str">
        <f t="shared" ca="1" si="26"/>
        <v>Прочие налоги</v>
      </c>
      <c r="B1478" s="5" t="s">
        <v>1845</v>
      </c>
      <c r="C1478" s="5" t="s">
        <v>1846</v>
      </c>
      <c r="D1478" s="5" t="s">
        <v>2848</v>
      </c>
    </row>
    <row r="1479" spans="1:4" x14ac:dyDescent="0.2">
      <c r="A1479" s="5" t="str">
        <f t="shared" ca="1" si="26"/>
        <v>Начисленный налог</v>
      </c>
      <c r="B1479" s="5" t="s">
        <v>1847</v>
      </c>
      <c r="C1479" s="5" t="s">
        <v>1752</v>
      </c>
      <c r="D1479" s="5" t="s">
        <v>2091</v>
      </c>
    </row>
    <row r="1480" spans="1:4" x14ac:dyDescent="0.2">
      <c r="A1480" s="5" t="str">
        <f t="shared" ca="1" si="26"/>
        <v>уплаченный налог</v>
      </c>
      <c r="B1480" s="5" t="s">
        <v>1848</v>
      </c>
      <c r="C1480" s="5" t="s">
        <v>1748</v>
      </c>
      <c r="D1480" s="5" t="s">
        <v>2619</v>
      </c>
    </row>
    <row r="1481" spans="1:4" x14ac:dyDescent="0.2">
      <c r="A1481" s="5" t="str">
        <f t="shared" ca="1" si="26"/>
        <v>Итого: прочие налоги</v>
      </c>
      <c r="B1481" s="5" t="s">
        <v>1849</v>
      </c>
      <c r="C1481" s="5" t="s">
        <v>1850</v>
      </c>
      <c r="D1481" s="5" t="s">
        <v>2849</v>
      </c>
    </row>
    <row r="1482" spans="1:4" x14ac:dyDescent="0.2">
      <c r="A1482" s="5" t="str">
        <f t="shared" ca="1" si="26"/>
        <v>начисленные налоги</v>
      </c>
      <c r="B1482" s="5" t="s">
        <v>1851</v>
      </c>
      <c r="C1482" s="5" t="s">
        <v>1854</v>
      </c>
      <c r="D1482" s="5" t="s">
        <v>2850</v>
      </c>
    </row>
    <row r="1483" spans="1:4" x14ac:dyDescent="0.2">
      <c r="A1483" s="5" t="str">
        <f t="shared" ca="1" si="26"/>
        <v>уплаченные налоги</v>
      </c>
      <c r="B1483" s="5" t="s">
        <v>1852</v>
      </c>
      <c r="C1483" s="5" t="s">
        <v>1853</v>
      </c>
      <c r="D1483" s="5" t="s">
        <v>2851</v>
      </c>
    </row>
    <row r="1484" spans="1:4" x14ac:dyDescent="0.2">
      <c r="A1484" s="5" t="str">
        <f t="shared" ca="1" si="26"/>
        <v>задолженность по налогам</v>
      </c>
      <c r="B1484" s="5" t="s">
        <v>1855</v>
      </c>
      <c r="C1484" s="5" t="s">
        <v>1856</v>
      </c>
      <c r="D1484" s="5" t="s">
        <v>2852</v>
      </c>
    </row>
    <row r="1485" spans="1:4" x14ac:dyDescent="0.2">
      <c r="A1485" s="5" t="str">
        <f t="shared" ca="1" si="26"/>
        <v>Коэффициент покрытия за весь срок кредита (LLCR)</v>
      </c>
      <c r="B1485" s="5" t="s">
        <v>1859</v>
      </c>
      <c r="C1485" s="5" t="s">
        <v>1858</v>
      </c>
      <c r="D1485" s="5" t="s">
        <v>2853</v>
      </c>
    </row>
    <row r="1486" spans="1:4" x14ac:dyDescent="0.2">
      <c r="A1486" s="5" t="str">
        <f t="shared" ca="1" si="26"/>
        <v>Приведенная стоимость денежных потоков (NPV CFADS)</v>
      </c>
      <c r="B1486" s="5" t="s">
        <v>3062</v>
      </c>
      <c r="C1486" s="5" t="s">
        <v>1860</v>
      </c>
      <c r="D1486" s="5" t="s">
        <v>2854</v>
      </c>
    </row>
    <row r="1487" spans="1:4" x14ac:dyDescent="0.2">
      <c r="A1487" s="5" t="str">
        <f t="shared" ca="1" si="26"/>
        <v>множитель для дисконтирования</v>
      </c>
      <c r="B1487" s="5" t="s">
        <v>1861</v>
      </c>
      <c r="C1487" s="5" t="s">
        <v>1862</v>
      </c>
      <c r="D1487" s="5" t="s">
        <v>2855</v>
      </c>
    </row>
    <row r="1488" spans="1:4" x14ac:dyDescent="0.2">
      <c r="A1488" s="5" t="str">
        <f t="shared" ca="1" si="26"/>
        <v>ОПЕРАЦИОННЫЕ РАСХОДЫ</v>
      </c>
      <c r="B1488" s="5" t="s">
        <v>1863</v>
      </c>
      <c r="C1488" s="5" t="s">
        <v>1586</v>
      </c>
      <c r="D1488" s="5" t="s">
        <v>2683</v>
      </c>
    </row>
    <row r="1489" spans="1:4" x14ac:dyDescent="0.2">
      <c r="A1489" s="5" t="str">
        <f t="shared" ca="1" si="26"/>
        <v>ОТЧЕТ – ДОХОДЫ (без НДС)</v>
      </c>
      <c r="B1489" s="5" t="s">
        <v>3262</v>
      </c>
      <c r="C1489" t="s">
        <v>1890</v>
      </c>
      <c r="D1489" s="5" t="s">
        <v>2856</v>
      </c>
    </row>
    <row r="1490" spans="1:4" x14ac:dyDescent="0.2">
      <c r="A1490" s="5" t="str">
        <f t="shared" ca="1" si="26"/>
        <v>ОТЧЕТ – ЗАТРАТЫ НА МАТЕРИАЛЫ ПО ПРОДУКТАМ (без НДС)</v>
      </c>
      <c r="B1490" s="5" t="s">
        <v>3263</v>
      </c>
      <c r="C1490" t="s">
        <v>2886</v>
      </c>
      <c r="D1490" t="s">
        <v>2886</v>
      </c>
    </row>
    <row r="1491" spans="1:4" x14ac:dyDescent="0.2">
      <c r="A1491" s="5" t="str">
        <f t="shared" ca="1" si="26"/>
        <v>ОТЧЕТ – ЗАТРАТЫ (без НДС)</v>
      </c>
      <c r="B1491" t="s">
        <v>1889</v>
      </c>
      <c r="C1491" t="s">
        <v>1891</v>
      </c>
      <c r="D1491" s="5" t="s">
        <v>2857</v>
      </c>
    </row>
    <row r="1492" spans="1:4" x14ac:dyDescent="0.2">
      <c r="A1492" s="5" t="str">
        <f t="shared" ca="1" si="26"/>
        <v>Итого</v>
      </c>
      <c r="B1492" t="s">
        <v>1870</v>
      </c>
      <c r="C1492" t="s">
        <v>1483</v>
      </c>
      <c r="D1492" s="5" t="s">
        <v>2858</v>
      </c>
    </row>
    <row r="1493" spans="1:4" x14ac:dyDescent="0.2">
      <c r="A1493" s="5" t="str">
        <f t="shared" ca="1" si="26"/>
        <v>ОТЧЕТ – ИНВЕСТИЦИИ (с НДС)</v>
      </c>
      <c r="B1493" t="s">
        <v>2827</v>
      </c>
      <c r="C1493" s="5" t="s">
        <v>2828</v>
      </c>
      <c r="D1493" s="5" t="s">
        <v>2859</v>
      </c>
    </row>
    <row r="1494" spans="1:4" x14ac:dyDescent="0.2">
      <c r="A1494" s="5" t="str">
        <f t="shared" ca="1" si="26"/>
        <v>Выручка от реализации</v>
      </c>
      <c r="B1494" s="5" t="s">
        <v>1892</v>
      </c>
      <c r="C1494" s="5" t="s">
        <v>1388</v>
      </c>
      <c r="D1494" s="5" t="s">
        <v>2860</v>
      </c>
    </row>
    <row r="1495" spans="1:4" x14ac:dyDescent="0.2">
      <c r="A1495" s="5" t="str">
        <f t="shared" ca="1" si="26"/>
        <v>Сырье и материальные затраты</v>
      </c>
      <c r="B1495" s="5" t="s">
        <v>1878</v>
      </c>
      <c r="C1495" s="5" t="s">
        <v>1263</v>
      </c>
      <c r="D1495" s="5" t="s">
        <v>2759</v>
      </c>
    </row>
    <row r="1496" spans="1:4" x14ac:dyDescent="0.2">
      <c r="A1496" s="5" t="str">
        <f t="shared" ca="1" si="26"/>
        <v>Персонал</v>
      </c>
      <c r="B1496" s="5" t="s">
        <v>47</v>
      </c>
      <c r="C1496" s="5" t="s">
        <v>1879</v>
      </c>
      <c r="D1496" s="5" t="s">
        <v>2211</v>
      </c>
    </row>
    <row r="1497" spans="1:4" x14ac:dyDescent="0.2">
      <c r="A1497" s="5" t="str">
        <f t="shared" ca="1" si="26"/>
        <v>Операционные расходы</v>
      </c>
      <c r="B1497" s="5" t="s">
        <v>962</v>
      </c>
      <c r="C1497" s="5" t="s">
        <v>1410</v>
      </c>
      <c r="D1497" s="5" t="s">
        <v>2683</v>
      </c>
    </row>
    <row r="1498" spans="1:4" x14ac:dyDescent="0.2">
      <c r="A1498" s="5" t="str">
        <f t="shared" ca="1" si="26"/>
        <v>Амортизация</v>
      </c>
      <c r="B1498" s="5" t="s">
        <v>678</v>
      </c>
      <c r="C1498" s="5" t="s">
        <v>1397</v>
      </c>
      <c r="D1498" s="5" t="s">
        <v>2307</v>
      </c>
    </row>
    <row r="1499" spans="1:4" x14ac:dyDescent="0.2">
      <c r="A1499" s="5" t="str">
        <f t="shared" ca="1" si="26"/>
        <v>график оплаты, с НДС</v>
      </c>
      <c r="B1499" s="5" t="s">
        <v>2954</v>
      </c>
      <c r="C1499" s="5" t="s">
        <v>1517</v>
      </c>
      <c r="D1499" s="5" t="s">
        <v>2861</v>
      </c>
    </row>
    <row r="1500" spans="1:4" x14ac:dyDescent="0.2">
      <c r="A1500" s="5" t="str">
        <f t="shared" ca="1" si="26"/>
        <v>Прочие доходы</v>
      </c>
      <c r="B1500" s="5" t="s">
        <v>680</v>
      </c>
      <c r="C1500" s="5" t="s">
        <v>1401</v>
      </c>
      <c r="D1500" s="5" t="s">
        <v>2548</v>
      </c>
    </row>
    <row r="1501" spans="1:4" x14ac:dyDescent="0.2">
      <c r="A1501" s="5" t="str">
        <f t="shared" ca="1" si="26"/>
        <v>НДС к кредиторской задолженности</v>
      </c>
      <c r="B1501" s="5" t="s">
        <v>1886</v>
      </c>
      <c r="C1501" s="5" t="s">
        <v>1887</v>
      </c>
      <c r="D1501" s="5" t="s">
        <v>2862</v>
      </c>
    </row>
    <row r="1502" spans="1:4" x14ac:dyDescent="0.2">
      <c r="A1502" s="5" t="str">
        <f t="shared" ca="1" si="26"/>
        <v>Суммарные затраты, с НДС</v>
      </c>
      <c r="B1502" s="5" t="s">
        <v>1874</v>
      </c>
      <c r="C1502" s="5" t="s">
        <v>1875</v>
      </c>
      <c r="D1502" s="5" t="s">
        <v>2863</v>
      </c>
    </row>
    <row r="1503" spans="1:4" x14ac:dyDescent="0.2">
      <c r="A1503" s="5" t="str">
        <f t="shared" ca="1" si="26"/>
        <v>затраты на персонал, с соц. взносами</v>
      </c>
      <c r="B1503" s="5" t="s">
        <v>1906</v>
      </c>
      <c r="C1503" s="5" t="s">
        <v>1905</v>
      </c>
      <c r="D1503" s="5" t="s">
        <v>2411</v>
      </c>
    </row>
    <row r="1504" spans="1:4" x14ac:dyDescent="0.2">
      <c r="A1504" s="5" t="str">
        <f t="shared" ca="1" si="26"/>
        <v>Налог на доходы физических лиц</v>
      </c>
      <c r="B1504" s="5" t="s">
        <v>1925</v>
      </c>
      <c r="C1504" s="5" t="s">
        <v>1926</v>
      </c>
      <c r="D1504" s="5" t="s">
        <v>2864</v>
      </c>
    </row>
    <row r="1505" spans="1:4" x14ac:dyDescent="0.2">
      <c r="A1505" s="5" t="str">
        <f t="shared" ca="1" si="26"/>
        <v>Доли налоговых поступлений в бюджеты разных уровней</v>
      </c>
      <c r="B1505" s="5" t="s">
        <v>1928</v>
      </c>
      <c r="C1505" s="5" t="s">
        <v>1929</v>
      </c>
      <c r="D1505" s="5" t="s">
        <v>2865</v>
      </c>
    </row>
    <row r="1506" spans="1:4" x14ac:dyDescent="0.2">
      <c r="A1506" s="5" t="str">
        <f t="shared" ca="1" si="26"/>
        <v>федеральный</v>
      </c>
      <c r="B1506" t="s">
        <v>1930</v>
      </c>
      <c r="C1506" t="s">
        <v>1931</v>
      </c>
      <c r="D1506" s="5" t="s">
        <v>2866</v>
      </c>
    </row>
    <row r="1507" spans="1:4" x14ac:dyDescent="0.2">
      <c r="A1507" s="5" t="str">
        <f t="shared" ca="1" si="26"/>
        <v>территории</v>
      </c>
      <c r="B1507" t="s">
        <v>1932</v>
      </c>
      <c r="C1507" t="s">
        <v>1933</v>
      </c>
      <c r="D1507" s="5" t="s">
        <v>2867</v>
      </c>
    </row>
    <row r="1508" spans="1:4" x14ac:dyDescent="0.2">
      <c r="A1508" s="5" t="str">
        <f t="shared" ca="1" si="26"/>
        <v>Федеральный бюджет</v>
      </c>
      <c r="B1508" t="s">
        <v>1934</v>
      </c>
      <c r="C1508" t="s">
        <v>1935</v>
      </c>
      <c r="D1508" s="5" t="s">
        <v>2868</v>
      </c>
    </row>
    <row r="1509" spans="1:4" x14ac:dyDescent="0.2">
      <c r="A1509" s="5" t="str">
        <f t="shared" ca="1" si="26"/>
        <v>Территориальный бюджет</v>
      </c>
      <c r="B1509" t="s">
        <v>1936</v>
      </c>
      <c r="C1509" t="s">
        <v>1937</v>
      </c>
      <c r="D1509" s="5" t="s">
        <v>2869</v>
      </c>
    </row>
    <row r="1510" spans="1:4" x14ac:dyDescent="0.2">
      <c r="A1510" s="5" t="str">
        <f t="shared" ca="1" si="26"/>
        <v>Общая бюджетная эффективность</v>
      </c>
      <c r="B1510" s="5" t="s">
        <v>1939</v>
      </c>
      <c r="C1510" s="5" t="s">
        <v>1938</v>
      </c>
      <c r="D1510" s="5" t="s">
        <v>2870</v>
      </c>
    </row>
    <row r="1511" spans="1:4" x14ac:dyDescent="0.2">
      <c r="A1511" s="5" t="str">
        <f t="shared" ca="1" si="26"/>
        <v>затраты для расчета среднего периода оборота</v>
      </c>
      <c r="B1511" s="5" t="s">
        <v>2781</v>
      </c>
      <c r="C1511" s="5" t="s">
        <v>2782</v>
      </c>
      <c r="D1511" s="5" t="s">
        <v>2783</v>
      </c>
    </row>
    <row r="1512" spans="1:4" x14ac:dyDescent="0.2">
      <c r="A1512" s="5" t="str">
        <f t="shared" ca="1" si="26"/>
        <v>ПРЕДОСТАВЛЕННЫЕ ЗАЙМЫ</v>
      </c>
      <c r="B1512" t="s">
        <v>2794</v>
      </c>
      <c r="C1512" t="s">
        <v>2795</v>
      </c>
      <c r="D1512" t="s">
        <v>2795</v>
      </c>
    </row>
    <row r="1513" spans="1:4" x14ac:dyDescent="0.2">
      <c r="A1513" s="5" t="str">
        <f t="shared" ca="1" si="26"/>
        <v>Шаблон долгосрочного займа</v>
      </c>
      <c r="B1513" t="s">
        <v>2796</v>
      </c>
      <c r="C1513" t="s">
        <v>2797</v>
      </c>
      <c r="D1513" s="5" t="s">
        <v>2286</v>
      </c>
    </row>
    <row r="1514" spans="1:4" x14ac:dyDescent="0.2">
      <c r="A1514" s="5" t="str">
        <f t="shared" ca="1" si="26"/>
        <v>Шаблон краткосрочного займа</v>
      </c>
      <c r="B1514" t="s">
        <v>2798</v>
      </c>
      <c r="C1514" t="s">
        <v>2799</v>
      </c>
      <c r="D1514" s="5" t="s">
        <v>2573</v>
      </c>
    </row>
    <row r="1515" spans="1:4" x14ac:dyDescent="0.2">
      <c r="A1515" s="5" t="str">
        <f t="shared" ca="1" si="26"/>
        <v>ставка процентов по займу</v>
      </c>
      <c r="B1515" t="s">
        <v>2800</v>
      </c>
      <c r="C1515" t="s">
        <v>1368</v>
      </c>
      <c r="D1515" s="5" t="s">
        <v>2318</v>
      </c>
    </row>
    <row r="1516" spans="1:4" x14ac:dyDescent="0.2">
      <c r="A1516" s="5" t="str">
        <f t="shared" ca="1" si="26"/>
        <v>выдача займа</v>
      </c>
      <c r="B1516" t="s">
        <v>2801</v>
      </c>
      <c r="C1516" t="s">
        <v>2802</v>
      </c>
      <c r="D1516" t="s">
        <v>2802</v>
      </c>
    </row>
    <row r="1517" spans="1:4" x14ac:dyDescent="0.2">
      <c r="A1517" s="5" t="str">
        <f t="shared" ca="1" si="26"/>
        <v>возврат займа</v>
      </c>
      <c r="B1517" t="s">
        <v>2803</v>
      </c>
      <c r="C1517" t="s">
        <v>1369</v>
      </c>
      <c r="D1517" t="s">
        <v>1369</v>
      </c>
    </row>
    <row r="1518" spans="1:4" x14ac:dyDescent="0.2">
      <c r="A1518" s="5" t="str">
        <f t="shared" ca="1" si="26"/>
        <v>задолженность по займу</v>
      </c>
      <c r="B1518" t="s">
        <v>2804</v>
      </c>
      <c r="C1518" t="s">
        <v>1370</v>
      </c>
      <c r="D1518" s="5" t="s">
        <v>2566</v>
      </c>
    </row>
    <row r="1519" spans="1:4" x14ac:dyDescent="0.2">
      <c r="A1519" s="5" t="str">
        <f t="shared" ca="1" si="26"/>
        <v>начисленные проценты</v>
      </c>
      <c r="B1519" t="s">
        <v>537</v>
      </c>
      <c r="C1519" t="s">
        <v>1376</v>
      </c>
      <c r="D1519" s="5" t="s">
        <v>2321</v>
      </c>
    </row>
    <row r="1520" spans="1:4" x14ac:dyDescent="0.2">
      <c r="A1520" s="5" t="str">
        <f t="shared" ca="1" si="26"/>
        <v>Долгосрочные займы</v>
      </c>
      <c r="B1520" t="s">
        <v>2805</v>
      </c>
      <c r="C1520" t="s">
        <v>1342</v>
      </c>
      <c r="D1520" s="5" t="s">
        <v>2286</v>
      </c>
    </row>
    <row r="1521" spans="1:4" x14ac:dyDescent="0.2">
      <c r="A1521" s="5" t="str">
        <f t="shared" ca="1" si="26"/>
        <v>Краткосрочные займы</v>
      </c>
      <c r="B1521" t="s">
        <v>2806</v>
      </c>
      <c r="C1521" t="s">
        <v>1339</v>
      </c>
      <c r="D1521" s="5" t="s">
        <v>2283</v>
      </c>
    </row>
    <row r="1522" spans="1:4" x14ac:dyDescent="0.2">
      <c r="A1522" s="5" t="str">
        <f t="shared" ca="1" si="26"/>
        <v>Выдача займа</v>
      </c>
      <c r="B1522" t="s">
        <v>2807</v>
      </c>
      <c r="C1522" t="s">
        <v>2808</v>
      </c>
      <c r="D1522" t="s">
        <v>2808</v>
      </c>
    </row>
    <row r="1523" spans="1:4" x14ac:dyDescent="0.2">
      <c r="A1523" s="5" t="str">
        <f t="shared" ca="1" si="26"/>
        <v>Возврат займа</v>
      </c>
      <c r="B1523" t="s">
        <v>2809</v>
      </c>
      <c r="C1523" t="s">
        <v>2810</v>
      </c>
      <c r="D1523" t="s">
        <v>2810</v>
      </c>
    </row>
    <row r="1524" spans="1:4" x14ac:dyDescent="0.2">
      <c r="A1524" s="5" t="str">
        <f t="shared" ca="1" si="26"/>
        <v>Долгосрочные займы на конец периода</v>
      </c>
      <c r="B1524" t="s">
        <v>2811</v>
      </c>
      <c r="C1524" t="s">
        <v>1380</v>
      </c>
      <c r="D1524" s="5" t="s">
        <v>2577</v>
      </c>
    </row>
    <row r="1525" spans="1:4" x14ac:dyDescent="0.2">
      <c r="A1525" s="5" t="str">
        <f t="shared" ref="A1525:A1577" ca="1" si="27">OFFSET(A1525,0,Prj_Language)</f>
        <v>Краткосрочные займы на конец периода</v>
      </c>
      <c r="B1525" t="s">
        <v>2812</v>
      </c>
      <c r="C1525" t="s">
        <v>1381</v>
      </c>
      <c r="D1525" s="5" t="s">
        <v>2578</v>
      </c>
    </row>
    <row r="1526" spans="1:4" x14ac:dyDescent="0.2">
      <c r="A1526" s="5" t="str">
        <f t="shared" ca="1" si="27"/>
        <v>ОСНОВНЫЕ ПОКАЗАТЕЛИ</v>
      </c>
      <c r="B1526" s="5" t="s">
        <v>3049</v>
      </c>
      <c r="C1526" s="5" t="s">
        <v>3295</v>
      </c>
      <c r="D1526" s="219" t="str">
        <f t="shared" ref="D1526:D1547" si="28">C1526</f>
        <v>BASIC INDICATORS</v>
      </c>
    </row>
    <row r="1527" spans="1:4" x14ac:dyDescent="0.2">
      <c r="A1527" s="5" t="str">
        <f t="shared" ca="1" si="27"/>
        <v>Доля</v>
      </c>
      <c r="B1527" s="5" t="s">
        <v>2980</v>
      </c>
      <c r="C1527" s="5" t="s">
        <v>2985</v>
      </c>
      <c r="D1527" s="219" t="str">
        <f t="shared" si="28"/>
        <v>Percentage</v>
      </c>
    </row>
    <row r="1528" spans="1:4" x14ac:dyDescent="0.2">
      <c r="A1528" s="5" t="str">
        <f t="shared" ca="1" si="27"/>
        <v>Инвестиции в основные средства</v>
      </c>
      <c r="B1528" s="5" t="s">
        <v>2981</v>
      </c>
      <c r="C1528" s="5" t="s">
        <v>2986</v>
      </c>
      <c r="D1528" s="219" t="str">
        <f t="shared" si="28"/>
        <v>Fixed assets</v>
      </c>
    </row>
    <row r="1529" spans="1:4" x14ac:dyDescent="0.2">
      <c r="A1529" s="5" t="str">
        <f t="shared" ca="1" si="27"/>
        <v>Операционные расходы, оборотный капитал</v>
      </c>
      <c r="B1529" s="9" t="s">
        <v>2988</v>
      </c>
      <c r="C1529" s="5" t="s">
        <v>2989</v>
      </c>
      <c r="D1529" s="219" t="str">
        <f t="shared" si="28"/>
        <v>Operating expenses, working capital</v>
      </c>
    </row>
    <row r="1530" spans="1:4" x14ac:dyDescent="0.2">
      <c r="A1530" s="5" t="str">
        <f t="shared" ca="1" si="27"/>
        <v>Другие расходы и резервы</v>
      </c>
      <c r="B1530" s="9" t="s">
        <v>2987</v>
      </c>
      <c r="C1530" s="5" t="s">
        <v>2990</v>
      </c>
      <c r="D1530" s="219" t="str">
        <f t="shared" si="28"/>
        <v>Other expenses and reserves</v>
      </c>
    </row>
    <row r="1531" spans="1:4" x14ac:dyDescent="0.2">
      <c r="A1531" s="5" t="str">
        <f t="shared" ca="1" si="27"/>
        <v>ПРИВЛЕКАЕМОЕ ФИНАНСИРОВАНИЕ</v>
      </c>
      <c r="B1531" s="5" t="s">
        <v>2982</v>
      </c>
      <c r="C1531" s="5" t="s">
        <v>2991</v>
      </c>
      <c r="D1531" s="219" t="str">
        <f t="shared" si="28"/>
        <v>FINANCING</v>
      </c>
    </row>
    <row r="1532" spans="1:4" x14ac:dyDescent="0.2">
      <c r="A1532" s="5" t="str">
        <f t="shared" ca="1" si="27"/>
        <v>Собственные средства</v>
      </c>
      <c r="B1532" s="9" t="s">
        <v>2983</v>
      </c>
      <c r="C1532" s="5" t="s">
        <v>2992</v>
      </c>
      <c r="D1532" s="219" t="str">
        <f t="shared" si="28"/>
        <v>Equity</v>
      </c>
    </row>
    <row r="1533" spans="1:4" x14ac:dyDescent="0.2">
      <c r="A1533" s="5" t="str">
        <f t="shared" ca="1" si="27"/>
        <v>Заемные средства</v>
      </c>
      <c r="B1533" s="9" t="s">
        <v>2984</v>
      </c>
      <c r="C1533" s="5" t="s">
        <v>2993</v>
      </c>
      <c r="D1533" s="219" t="str">
        <f t="shared" si="28"/>
        <v>Loans</v>
      </c>
    </row>
    <row r="1534" spans="1:4" x14ac:dyDescent="0.2">
      <c r="A1534" s="5" t="str">
        <f t="shared" ca="1" si="27"/>
        <v>СВОД ЗАТРАТ ДЛЯ ФИНАНСИРОВАНИЯ</v>
      </c>
      <c r="B1534" s="9" t="s">
        <v>3008</v>
      </c>
      <c r="C1534" s="5" t="s">
        <v>3296</v>
      </c>
      <c r="D1534" s="219" t="str">
        <f t="shared" si="28"/>
        <v>SUMMARY OF EXPENDITURE</v>
      </c>
    </row>
    <row r="1535" spans="1:4" x14ac:dyDescent="0.2">
      <c r="A1535" s="5" t="str">
        <f t="shared" ca="1" si="27"/>
        <v>ФАКТИЧЕСКИЕ ПОКАЗАТЕЛИ</v>
      </c>
      <c r="B1535" s="9" t="s">
        <v>3009</v>
      </c>
      <c r="C1535" s="5" t="s">
        <v>3297</v>
      </c>
      <c r="D1535" s="219" t="str">
        <f t="shared" si="28"/>
        <v>FACT</v>
      </c>
    </row>
    <row r="1536" spans="1:4" x14ac:dyDescent="0.2">
      <c r="A1536" s="5" t="str">
        <f t="shared" ca="1" si="27"/>
        <v>Финансовые результаты</v>
      </c>
      <c r="B1536" s="9" t="s">
        <v>3075</v>
      </c>
      <c r="C1536" s="5" t="s">
        <v>3298</v>
      </c>
      <c r="D1536" s="219" t="str">
        <f t="shared" si="28"/>
        <v>Financial results</v>
      </c>
    </row>
    <row r="1537" spans="1:4" x14ac:dyDescent="0.2">
      <c r="A1537" s="5" t="str">
        <f t="shared" ca="1" si="27"/>
        <v>Движение денежных средств</v>
      </c>
      <c r="B1537" s="235" t="s">
        <v>3076</v>
      </c>
      <c r="C1537" s="5" t="s">
        <v>3299</v>
      </c>
      <c r="D1537" s="219" t="str">
        <f t="shared" si="28"/>
        <v>Cash flow</v>
      </c>
    </row>
    <row r="1538" spans="1:4" x14ac:dyDescent="0.2">
      <c r="A1538" s="5" t="str">
        <f t="shared" ca="1" si="27"/>
        <v>Инвестиции</v>
      </c>
      <c r="B1538" s="5" t="s">
        <v>3010</v>
      </c>
      <c r="C1538" s="5" t="s">
        <v>3011</v>
      </c>
      <c r="D1538" s="219" t="str">
        <f t="shared" si="28"/>
        <v>Investments</v>
      </c>
    </row>
    <row r="1539" spans="1:4" x14ac:dyDescent="0.2">
      <c r="A1539" s="5" t="str">
        <f t="shared" ca="1" si="27"/>
        <v>Кредиторская задолженность и прочие обязательства</v>
      </c>
      <c r="B1539" s="235" t="s">
        <v>3012</v>
      </c>
      <c r="C1539" s="5" t="s">
        <v>3300</v>
      </c>
      <c r="D1539" s="219" t="str">
        <f t="shared" si="28"/>
        <v>Accounts payable and other liabilities</v>
      </c>
    </row>
    <row r="1540" spans="1:4" x14ac:dyDescent="0.2">
      <c r="A1540" s="5" t="str">
        <f t="shared" ca="1" si="27"/>
        <v>ПЛАН/ФАКТ ПО ФИНАНСОВЫМ РЕЗУЛЬТАТАМ</v>
      </c>
      <c r="B1540" s="5" t="s">
        <v>3074</v>
      </c>
      <c r="C1540" s="5" t="s">
        <v>3301</v>
      </c>
      <c r="D1540" s="219" t="str">
        <f t="shared" si="28"/>
        <v>PLAN/ACTUAL, PROFIT AND LOSS ACCOUNTS</v>
      </c>
    </row>
    <row r="1541" spans="1:4" x14ac:dyDescent="0.2">
      <c r="A1541" s="5" t="str">
        <f t="shared" ca="1" si="27"/>
        <v>ПЛАН/ФАКТ ПО ДВИЖЕНИЮ ДЕНЕЖНЫХ СРЕДСТВ</v>
      </c>
      <c r="B1541" s="5" t="s">
        <v>3077</v>
      </c>
      <c r="C1541" s="5" t="s">
        <v>3302</v>
      </c>
      <c r="D1541" s="219" t="str">
        <f t="shared" si="28"/>
        <v>PLAN/ACTUAL, CASH FLOWS</v>
      </c>
    </row>
    <row r="1542" spans="1:4" x14ac:dyDescent="0.2">
      <c r="A1542" s="5" t="str">
        <f t="shared" ca="1" si="27"/>
        <v>План</v>
      </c>
      <c r="B1542" s="5" t="s">
        <v>3015</v>
      </c>
      <c r="C1542" s="5" t="s">
        <v>3303</v>
      </c>
      <c r="D1542" s="219" t="str">
        <f t="shared" si="28"/>
        <v>Plan</v>
      </c>
    </row>
    <row r="1543" spans="1:4" x14ac:dyDescent="0.2">
      <c r="A1543" s="5" t="str">
        <f t="shared" ca="1" si="27"/>
        <v>Факт</v>
      </c>
      <c r="B1543" s="5" t="s">
        <v>3016</v>
      </c>
      <c r="C1543" s="5" t="s">
        <v>3304</v>
      </c>
      <c r="D1543" s="219" t="str">
        <f t="shared" si="28"/>
        <v>Actual</v>
      </c>
    </row>
    <row r="1544" spans="1:4" x14ac:dyDescent="0.2">
      <c r="A1544" s="5" t="str">
        <f t="shared" ca="1" si="27"/>
        <v>Отклонения (абсолютные)</v>
      </c>
      <c r="B1544" s="5" t="s">
        <v>3017</v>
      </c>
      <c r="C1544" s="5" t="s">
        <v>3305</v>
      </c>
      <c r="D1544" s="219" t="str">
        <f t="shared" si="28"/>
        <v>Difference (absolute)</v>
      </c>
    </row>
    <row r="1545" spans="1:4" x14ac:dyDescent="0.2">
      <c r="A1545" s="5" t="str">
        <f t="shared" ca="1" si="27"/>
        <v>Отклонения (относительные)</v>
      </c>
      <c r="B1545" s="5" t="s">
        <v>3018</v>
      </c>
      <c r="C1545" s="5" t="s">
        <v>3306</v>
      </c>
      <c r="D1545" s="219" t="str">
        <f t="shared" si="28"/>
        <v>Difference (relative)</v>
      </c>
    </row>
    <row r="1546" spans="1:4" x14ac:dyDescent="0.2">
      <c r="A1546" s="5" t="str">
        <f t="shared" ca="1" si="27"/>
        <v>Инвестиции</v>
      </c>
      <c r="B1546" s="5" t="s">
        <v>3010</v>
      </c>
      <c r="C1546" s="5" t="s">
        <v>3011</v>
      </c>
      <c r="D1546" s="219" t="str">
        <f t="shared" si="28"/>
        <v>Investments</v>
      </c>
    </row>
    <row r="1547" spans="1:4" x14ac:dyDescent="0.2">
      <c r="A1547" s="5" t="str">
        <f t="shared" ca="1" si="27"/>
        <v>ИНВЕСТИЦИИ</v>
      </c>
      <c r="B1547" s="5" t="s">
        <v>3023</v>
      </c>
      <c r="C1547" s="5" t="s">
        <v>3307</v>
      </c>
      <c r="D1547" s="219" t="str">
        <f t="shared" si="28"/>
        <v>INVESTMENTS</v>
      </c>
    </row>
    <row r="1548" spans="1:4" x14ac:dyDescent="0.2">
      <c r="A1548" s="5" t="str">
        <f t="shared" ca="1" si="27"/>
        <v>ОТЧЕТ О ДВИЖЕНИИ ДЕНЕЖНЫХ СРЕДСТВ (прямой)</v>
      </c>
      <c r="B1548" s="5" t="s">
        <v>3024</v>
      </c>
      <c r="C1548" s="5" t="s">
        <v>1407</v>
      </c>
      <c r="D1548" s="5" t="s">
        <v>2644</v>
      </c>
    </row>
    <row r="1549" spans="1:4" x14ac:dyDescent="0.2">
      <c r="A1549" s="5" t="str">
        <f t="shared" ca="1" si="27"/>
        <v>ОТЧЕТ О ДВИЖЕНИИ ДЕНЕЖНЫХ СРЕДСТВ (косвенный)</v>
      </c>
      <c r="B1549" s="5" t="s">
        <v>3025</v>
      </c>
      <c r="C1549" s="5" t="s">
        <v>1407</v>
      </c>
      <c r="D1549" s="5" t="s">
        <v>2644</v>
      </c>
    </row>
    <row r="1550" spans="1:4" x14ac:dyDescent="0.2">
      <c r="A1550" s="5" t="str">
        <f t="shared" ca="1" si="27"/>
        <v>Шаблон прочих подготовительных расходов</v>
      </c>
      <c r="B1550" s="5" t="s">
        <v>3071</v>
      </c>
      <c r="C1550" t="s">
        <v>3072</v>
      </c>
      <c r="D1550" s="219" t="str">
        <f t="shared" ref="D1550:D1562" si="29">C1550</f>
        <v>Other start-up costs</v>
      </c>
    </row>
    <row r="1551" spans="1:4" x14ac:dyDescent="0.2">
      <c r="A1551" s="5" t="str">
        <f t="shared" ca="1" si="27"/>
        <v>Прочие подготовительные расходы</v>
      </c>
      <c r="B1551" s="5" t="s">
        <v>3073</v>
      </c>
      <c r="C1551" t="s">
        <v>3072</v>
      </c>
      <c r="D1551" s="219" t="str">
        <f t="shared" si="29"/>
        <v>Other start-up costs</v>
      </c>
    </row>
    <row r="1552" spans="1:4" x14ac:dyDescent="0.2">
      <c r="A1552" s="5" t="str">
        <f t="shared" ca="1" si="27"/>
        <v>Итого: Прочие подготовительные расходы, с НДС</v>
      </c>
      <c r="B1552" s="5" t="s">
        <v>3149</v>
      </c>
      <c r="C1552" s="5" t="s">
        <v>3308</v>
      </c>
      <c r="D1552" s="219" t="str">
        <f t="shared" si="29"/>
        <v>Total: Other start-up costs, incl. VAT</v>
      </c>
    </row>
    <row r="1553" spans="1:4" x14ac:dyDescent="0.2">
      <c r="A1553" s="5" t="str">
        <f t="shared" ca="1" si="27"/>
        <v>подлежит списанию на расходы, без НДС</v>
      </c>
      <c r="B1553" s="5" t="s">
        <v>3029</v>
      </c>
      <c r="C1553" s="5" t="s">
        <v>3309</v>
      </c>
      <c r="D1553" s="219" t="str">
        <f t="shared" si="29"/>
        <v>amortization, net of VAT</v>
      </c>
    </row>
    <row r="1554" spans="1:4" x14ac:dyDescent="0.2">
      <c r="A1554" s="5" t="str">
        <f t="shared" ca="1" si="27"/>
        <v>срок списания на расходы</v>
      </c>
      <c r="B1554" s="5" t="s">
        <v>3030</v>
      </c>
      <c r="C1554" s="5" t="s">
        <v>3310</v>
      </c>
      <c r="D1554" s="219" t="str">
        <f t="shared" si="29"/>
        <v>amortization period</v>
      </c>
    </row>
    <row r="1555" spans="1:4" x14ac:dyDescent="0.2">
      <c r="A1555" s="5" t="str">
        <f t="shared" ca="1" si="27"/>
        <v>расходы будущих периодов до списания</v>
      </c>
      <c r="B1555" s="5" t="s">
        <v>3032</v>
      </c>
      <c r="C1555" s="5" t="s">
        <v>3311</v>
      </c>
      <c r="D1555" s="219" t="str">
        <f t="shared" si="29"/>
        <v>prepaid expenses, before amortization</v>
      </c>
    </row>
    <row r="1556" spans="1:4" x14ac:dyDescent="0.2">
      <c r="A1556" s="5" t="str">
        <f t="shared" ca="1" si="27"/>
        <v>списание на расходы</v>
      </c>
      <c r="B1556" s="5" t="s">
        <v>3031</v>
      </c>
      <c r="C1556" s="5" t="s">
        <v>3312</v>
      </c>
      <c r="D1556" s="219" t="str">
        <f t="shared" si="29"/>
        <v>amortization</v>
      </c>
    </row>
    <row r="1557" spans="1:4" x14ac:dyDescent="0.2">
      <c r="A1557" s="5" t="str">
        <f t="shared" ca="1" si="27"/>
        <v>расходы будущих периодов по мере списания</v>
      </c>
      <c r="B1557" s="5" t="s">
        <v>3033</v>
      </c>
      <c r="C1557" s="5" t="s">
        <v>3313</v>
      </c>
      <c r="D1557" s="219" t="str">
        <f t="shared" si="29"/>
        <v>prepaid expenses</v>
      </c>
    </row>
    <row r="1558" spans="1:4" x14ac:dyDescent="0.2">
      <c r="A1558" s="5" t="str">
        <f t="shared" ca="1" si="27"/>
        <v>ОЦЕНКА СТОИМОСТИ БИЗНЕСА</v>
      </c>
      <c r="B1558" s="5" t="s">
        <v>3038</v>
      </c>
      <c r="C1558" s="5" t="s">
        <v>3314</v>
      </c>
      <c r="D1558" s="219" t="str">
        <f t="shared" si="29"/>
        <v>BUSINESS VALUATION</v>
      </c>
    </row>
    <row r="1559" spans="1:4" x14ac:dyDescent="0.2">
      <c r="A1559" s="5" t="str">
        <f t="shared" ca="1" si="27"/>
        <v>Терминальная стоимость</v>
      </c>
      <c r="B1559" s="5" t="s">
        <v>3058</v>
      </c>
      <c r="C1559" s="5" t="s">
        <v>3057</v>
      </c>
      <c r="D1559" s="219" t="str">
        <f t="shared" si="29"/>
        <v>Terminal value</v>
      </c>
    </row>
    <row r="1560" spans="1:4" x14ac:dyDescent="0.2">
      <c r="A1560" s="5" t="str">
        <f t="shared" ca="1" si="27"/>
        <v>Стоимость бизнеса</v>
      </c>
      <c r="B1560" s="5" t="s">
        <v>3039</v>
      </c>
      <c r="C1560" s="5" t="s">
        <v>3276</v>
      </c>
      <c r="D1560" s="219" t="str">
        <f t="shared" si="29"/>
        <v>Value</v>
      </c>
    </row>
    <row r="1561" spans="1:4" x14ac:dyDescent="0.2">
      <c r="A1561" s="5" t="str">
        <f t="shared" ca="1" si="27"/>
        <v>Денежный поток для оценки бизнеса</v>
      </c>
      <c r="B1561" s="5" t="s">
        <v>3040</v>
      </c>
      <c r="C1561" s="5" t="s">
        <v>3315</v>
      </c>
      <c r="D1561" s="219" t="str">
        <f t="shared" si="29"/>
        <v>Cash flow for the valuation purpose</v>
      </c>
    </row>
    <row r="1562" spans="1:4" x14ac:dyDescent="0.2">
      <c r="A1562" s="5" t="str">
        <f t="shared" ca="1" si="27"/>
        <v>ОТЧЕТ – ФИНАНСИРОВАНИЕ</v>
      </c>
      <c r="B1562" s="5" t="s">
        <v>3261</v>
      </c>
      <c r="C1562" s="5" t="s">
        <v>3316</v>
      </c>
      <c r="D1562" s="219" t="str">
        <f t="shared" si="29"/>
        <v>REPORT - FINANCING</v>
      </c>
    </row>
    <row r="1563" spans="1:4" x14ac:dyDescent="0.2">
      <c r="A1563" s="5" t="str">
        <f t="shared" ca="1" si="27"/>
        <v>Вложение собственных средств</v>
      </c>
      <c r="B1563" s="5" t="s">
        <v>3044</v>
      </c>
      <c r="C1563" s="5" t="s">
        <v>3045</v>
      </c>
      <c r="D1563" s="5" t="s">
        <v>2557</v>
      </c>
    </row>
    <row r="1564" spans="1:4" x14ac:dyDescent="0.2">
      <c r="A1564" s="5" t="str">
        <f t="shared" ca="1" si="27"/>
        <v>Задолженность на конец периода</v>
      </c>
      <c r="B1564" s="5" t="s">
        <v>3046</v>
      </c>
      <c r="C1564" s="5" t="s">
        <v>3047</v>
      </c>
      <c r="D1564" s="5" t="s">
        <v>2574</v>
      </c>
    </row>
    <row r="1565" spans="1:4" x14ac:dyDescent="0.2">
      <c r="A1565" s="5" t="str">
        <f t="shared" ca="1" si="27"/>
        <v>Инвестиции, с НДС</v>
      </c>
      <c r="B1565" s="5" t="s">
        <v>3050</v>
      </c>
      <c r="C1565" s="5" t="s">
        <v>3317</v>
      </c>
      <c r="D1565" s="219" t="str">
        <f>C1565</f>
        <v>Investments, incl. VAT</v>
      </c>
    </row>
    <row r="1566" spans="1:4" x14ac:dyDescent="0.2">
      <c r="A1566" s="5" t="str">
        <f t="shared" ca="1" si="27"/>
        <v>Выручка, без НДС</v>
      </c>
      <c r="B1566" s="5" t="s">
        <v>3051</v>
      </c>
      <c r="C1566" s="5" t="s">
        <v>3052</v>
      </c>
      <c r="D1566" s="5" t="s">
        <v>2338</v>
      </c>
    </row>
    <row r="1567" spans="1:4" x14ac:dyDescent="0.2">
      <c r="A1567" s="5" t="str">
        <f t="shared" ca="1" si="27"/>
        <v>Денежные средства</v>
      </c>
      <c r="B1567" s="5" t="s">
        <v>1126</v>
      </c>
      <c r="C1567" s="5" t="s">
        <v>1316</v>
      </c>
      <c r="D1567" s="219" t="str">
        <f t="shared" ref="D1567:D1572" si="30">C1567</f>
        <v>Cash</v>
      </c>
    </row>
    <row r="1568" spans="1:4" x14ac:dyDescent="0.2">
      <c r="A1568" s="5" t="str">
        <f t="shared" ca="1" si="27"/>
        <v>Стоимость бизнеса без терминальной стоимости</v>
      </c>
      <c r="B1568" s="5" t="s">
        <v>3059</v>
      </c>
      <c r="C1568" s="5" t="s">
        <v>3318</v>
      </c>
      <c r="D1568" s="219" t="str">
        <f t="shared" si="30"/>
        <v>Value, without TV</v>
      </c>
    </row>
    <row r="1569" spans="1:4" x14ac:dyDescent="0.2">
      <c r="A1569" s="5" t="str">
        <f t="shared" ca="1" si="27"/>
        <v>Инвестиции в недвижимость</v>
      </c>
      <c r="B1569" s="5" t="s">
        <v>3063</v>
      </c>
      <c r="C1569" s="5" t="s">
        <v>3319</v>
      </c>
      <c r="D1569" s="219" t="str">
        <f t="shared" si="30"/>
        <v>Investments in real estate</v>
      </c>
    </row>
    <row r="1570" spans="1:4" x14ac:dyDescent="0.2">
      <c r="A1570" s="5" t="str">
        <f t="shared" ca="1" si="27"/>
        <v>Доля заемных средств</v>
      </c>
      <c r="B1570" s="5" t="s">
        <v>3070</v>
      </c>
      <c r="C1570" s="5" t="s">
        <v>1437</v>
      </c>
      <c r="D1570" s="219" t="str">
        <f t="shared" si="30"/>
        <v>Debt ratio</v>
      </c>
    </row>
    <row r="1571" spans="1:4" x14ac:dyDescent="0.2">
      <c r="A1571" s="5" t="str">
        <f t="shared" ca="1" si="27"/>
        <v>Доля собственных средств</v>
      </c>
      <c r="B1571" s="5" t="s">
        <v>3066</v>
      </c>
      <c r="C1571" s="5" t="s">
        <v>3067</v>
      </c>
      <c r="D1571" s="219" t="str">
        <f t="shared" si="30"/>
        <v>Equity ratio</v>
      </c>
    </row>
    <row r="1572" spans="1:4" x14ac:dyDescent="0.2">
      <c r="A1572" s="5" t="str">
        <f t="shared" ca="1" si="27"/>
        <v>Рассчитывать на основании:</v>
      </c>
      <c r="B1572" s="10" t="s">
        <v>3041</v>
      </c>
      <c r="C1572" s="5" t="s">
        <v>3320</v>
      </c>
      <c r="D1572" s="219" t="str">
        <f t="shared" si="30"/>
        <v>Calculate based on:</v>
      </c>
    </row>
    <row r="1573" spans="1:4" x14ac:dyDescent="0.2">
      <c r="A1573" s="5" t="str">
        <f t="shared" ca="1" si="27"/>
        <v>P/E</v>
      </c>
      <c r="B1573" s="33" t="s">
        <v>3042</v>
      </c>
      <c r="C1573" s="33" t="s">
        <v>3042</v>
      </c>
      <c r="D1573" s="33" t="s">
        <v>3042</v>
      </c>
    </row>
    <row r="1574" spans="1:4" x14ac:dyDescent="0.2">
      <c r="A1574" s="5" t="str">
        <f t="shared" ca="1" si="27"/>
        <v>EV/EBITDA</v>
      </c>
      <c r="B1574" s="33" t="s">
        <v>3043</v>
      </c>
      <c r="C1574" s="33" t="s">
        <v>3043</v>
      </c>
      <c r="D1574" s="33" t="s">
        <v>3043</v>
      </c>
    </row>
    <row r="1575" spans="1:4" x14ac:dyDescent="0.2">
      <c r="A1575" s="5">
        <f t="shared" ca="1" si="27"/>
        <v>0</v>
      </c>
    </row>
    <row r="1576" spans="1:4" x14ac:dyDescent="0.2">
      <c r="A1576" s="5">
        <f t="shared" ca="1" si="27"/>
        <v>0</v>
      </c>
    </row>
    <row r="1577" spans="1:4" x14ac:dyDescent="0.2">
      <c r="A1577" s="5">
        <f t="shared" ca="1" si="27"/>
        <v>0</v>
      </c>
    </row>
  </sheetData>
  <dataConsolidate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outlinePr summaryBelow="0" summaryRight="0"/>
  </sheetPr>
  <dimension ref="A2:E222"/>
  <sheetViews>
    <sheetView workbookViewId="0">
      <selection activeCell="A6" sqref="A6"/>
    </sheetView>
  </sheetViews>
  <sheetFormatPr defaultColWidth="9.140625" defaultRowHeight="12.75" x14ac:dyDescent="0.2"/>
  <cols>
    <col min="1" max="1" width="50.85546875" style="5" customWidth="1"/>
    <col min="2" max="6" width="12.85546875" style="5" customWidth="1"/>
    <col min="7" max="16384" width="9.140625" style="5"/>
  </cols>
  <sheetData>
    <row r="2" spans="1:2" x14ac:dyDescent="0.2">
      <c r="A2" s="32" t="s">
        <v>95</v>
      </c>
    </row>
    <row r="4" spans="1:2" x14ac:dyDescent="0.2">
      <c r="A4" s="5" t="s">
        <v>98</v>
      </c>
      <c r="B4" s="32" t="e">
        <f>"Альт-Инвест" &amp; IF(Opt_Bld_Summ," Сумм", "")</f>
        <v>#NAME?</v>
      </c>
    </row>
    <row r="5" spans="1:2" x14ac:dyDescent="0.2">
      <c r="A5" s="5" t="s">
        <v>96</v>
      </c>
      <c r="B5" s="30">
        <v>1</v>
      </c>
    </row>
    <row r="6" spans="1:2" x14ac:dyDescent="0.2">
      <c r="A6" s="5" t="s">
        <v>97</v>
      </c>
      <c r="B6" s="30">
        <v>1</v>
      </c>
    </row>
    <row r="7" spans="1:2" x14ac:dyDescent="0.2">
      <c r="A7" s="5" t="s">
        <v>1831</v>
      </c>
      <c r="B7" s="30">
        <v>1</v>
      </c>
    </row>
    <row r="8" spans="1:2" x14ac:dyDescent="0.2">
      <c r="A8" s="5" t="s">
        <v>429</v>
      </c>
      <c r="B8" s="133" t="s">
        <v>3196</v>
      </c>
    </row>
    <row r="10" spans="1:2" x14ac:dyDescent="0.2">
      <c r="A10" s="32" t="s">
        <v>84</v>
      </c>
    </row>
    <row r="12" spans="1:2" x14ac:dyDescent="0.2">
      <c r="A12" s="5" t="s">
        <v>80</v>
      </c>
      <c r="B12" s="30">
        <v>1</v>
      </c>
    </row>
    <row r="13" spans="1:2" x14ac:dyDescent="0.2">
      <c r="A13" s="5" t="s">
        <v>81</v>
      </c>
      <c r="B13" s="99">
        <v>43320</v>
      </c>
    </row>
    <row r="14" spans="1:2" x14ac:dyDescent="0.2">
      <c r="A14" s="5" t="s">
        <v>83</v>
      </c>
      <c r="B14" s="30">
        <v>1</v>
      </c>
    </row>
    <row r="15" spans="1:2" x14ac:dyDescent="0.2">
      <c r="A15" s="5" t="s">
        <v>82</v>
      </c>
      <c r="B15" s="30"/>
    </row>
    <row r="16" spans="1:2" x14ac:dyDescent="0.2">
      <c r="A16" s="5" t="s">
        <v>94</v>
      </c>
      <c r="B16" s="30"/>
    </row>
    <row r="17" spans="1:5" x14ac:dyDescent="0.2">
      <c r="A17" s="5" t="s">
        <v>262</v>
      </c>
      <c r="B17" s="30">
        <v>178</v>
      </c>
    </row>
    <row r="18" spans="1:5" x14ac:dyDescent="0.2">
      <c r="A18" s="5" t="s">
        <v>736</v>
      </c>
      <c r="B18" s="7" t="s">
        <v>665</v>
      </c>
    </row>
    <row r="20" spans="1:5" x14ac:dyDescent="0.2">
      <c r="A20" s="69" t="s">
        <v>803</v>
      </c>
      <c r="B20" s="34" t="s">
        <v>780</v>
      </c>
      <c r="C20" s="34" t="s">
        <v>901</v>
      </c>
      <c r="D20" s="34" t="s">
        <v>3195</v>
      </c>
    </row>
    <row r="21" spans="1:5" x14ac:dyDescent="0.2">
      <c r="A21" s="7" t="s">
        <v>85</v>
      </c>
      <c r="B21" s="30">
        <v>4</v>
      </c>
      <c r="C21" s="30">
        <v>1</v>
      </c>
      <c r="D21" s="30">
        <v>1</v>
      </c>
    </row>
    <row r="22" spans="1:5" x14ac:dyDescent="0.2">
      <c r="A22" s="7" t="s">
        <v>86</v>
      </c>
      <c r="B22" s="30">
        <v>4</v>
      </c>
      <c r="C22" s="30">
        <v>1</v>
      </c>
      <c r="D22" s="30">
        <v>2</v>
      </c>
    </row>
    <row r="23" spans="1:5" x14ac:dyDescent="0.2">
      <c r="A23" s="7" t="s">
        <v>832</v>
      </c>
      <c r="B23" s="30">
        <v>4</v>
      </c>
      <c r="C23" s="30">
        <v>1</v>
      </c>
      <c r="D23" s="30">
        <v>3</v>
      </c>
    </row>
    <row r="24" spans="1:5" x14ac:dyDescent="0.2">
      <c r="A24" s="7" t="s">
        <v>2996</v>
      </c>
      <c r="B24" s="30">
        <v>4</v>
      </c>
      <c r="C24" s="30">
        <v>1</v>
      </c>
      <c r="D24" s="30">
        <v>4</v>
      </c>
    </row>
    <row r="25" spans="1:5" x14ac:dyDescent="0.2">
      <c r="A25" s="7" t="s">
        <v>2997</v>
      </c>
      <c r="B25" s="30">
        <v>4</v>
      </c>
      <c r="C25" s="30">
        <v>1</v>
      </c>
      <c r="D25" s="30">
        <v>5</v>
      </c>
    </row>
    <row r="26" spans="1:5" x14ac:dyDescent="0.2">
      <c r="A26" s="7" t="s">
        <v>2995</v>
      </c>
      <c r="B26" s="30">
        <v>4</v>
      </c>
      <c r="C26" s="30">
        <v>1</v>
      </c>
      <c r="D26" s="30">
        <v>6</v>
      </c>
    </row>
    <row r="27" spans="1:5" x14ac:dyDescent="0.2">
      <c r="A27" s="7" t="s">
        <v>2977</v>
      </c>
      <c r="B27" s="30">
        <v>4</v>
      </c>
      <c r="C27" s="30">
        <v>1</v>
      </c>
      <c r="D27" s="30">
        <v>7</v>
      </c>
    </row>
    <row r="28" spans="1:5" x14ac:dyDescent="0.2">
      <c r="A28" s="7" t="s">
        <v>89</v>
      </c>
      <c r="B28" s="30">
        <v>2</v>
      </c>
      <c r="C28" s="30">
        <v>0</v>
      </c>
      <c r="D28" s="30">
        <v>8</v>
      </c>
    </row>
    <row r="29" spans="1:5" x14ac:dyDescent="0.2">
      <c r="A29" s="7" t="s">
        <v>2978</v>
      </c>
      <c r="B29" s="30">
        <v>-1</v>
      </c>
      <c r="C29" s="30">
        <v>0</v>
      </c>
      <c r="D29" s="30">
        <v>10</v>
      </c>
    </row>
    <row r="30" spans="1:5" x14ac:dyDescent="0.2">
      <c r="A30" s="7" t="s">
        <v>2994</v>
      </c>
      <c r="B30" s="30">
        <v>0</v>
      </c>
      <c r="C30" s="30">
        <v>0</v>
      </c>
      <c r="D30" s="30">
        <v>9</v>
      </c>
    </row>
    <row r="32" spans="1:5" x14ac:dyDescent="0.2">
      <c r="A32" s="69" t="s">
        <v>90</v>
      </c>
      <c r="B32" s="34" t="s">
        <v>93</v>
      </c>
      <c r="C32" s="34" t="s">
        <v>223</v>
      </c>
      <c r="D32" s="34" t="s">
        <v>2786</v>
      </c>
      <c r="E32" s="34" t="s">
        <v>1920</v>
      </c>
    </row>
    <row r="33" spans="1:5" x14ac:dyDescent="0.2">
      <c r="A33" s="5" t="str">
        <f ca="1">Language!A373</f>
        <v>Стандартный</v>
      </c>
      <c r="B33" s="100"/>
      <c r="C33" s="100"/>
      <c r="D33" s="7"/>
      <c r="E33" s="131"/>
    </row>
    <row r="34" spans="1:5" x14ac:dyDescent="0.2">
      <c r="A34" s="5" t="str">
        <f ca="1">Language!A374</f>
        <v>Синие заголовки, зеленые ячейки</v>
      </c>
      <c r="B34" s="101"/>
      <c r="C34" s="101"/>
      <c r="D34" s="100"/>
      <c r="E34" s="106"/>
    </row>
    <row r="35" spans="1:5" x14ac:dyDescent="0.2">
      <c r="A35" s="5" t="str">
        <f ca="1">Language!A375</f>
        <v>Оттенки серого</v>
      </c>
      <c r="B35" s="102"/>
      <c r="C35" s="102"/>
      <c r="D35" s="103"/>
      <c r="E35" s="107"/>
    </row>
    <row r="36" spans="1:5" x14ac:dyDescent="0.2">
      <c r="A36" s="5" t="str">
        <f ca="1">Language!A376</f>
        <v>Красные заголовки и розовые ячейки</v>
      </c>
      <c r="B36" s="104"/>
      <c r="C36" s="104"/>
      <c r="D36" s="105"/>
      <c r="E36" s="132"/>
    </row>
    <row r="37" spans="1:5" x14ac:dyDescent="0.2">
      <c r="A37" s="5" t="str">
        <f ca="1">Language!A377</f>
        <v>Зеленые заголовки, выделить инвестиционную фазу</v>
      </c>
      <c r="B37" s="100"/>
      <c r="C37" s="106"/>
      <c r="D37" s="7"/>
      <c r="E37" s="131"/>
    </row>
    <row r="38" spans="1:5" x14ac:dyDescent="0.2">
      <c r="A38" s="5" t="str">
        <f ca="1">Language!A378</f>
        <v>Синие заголовки, выделить инвестиционную фазу</v>
      </c>
      <c r="B38" s="101"/>
      <c r="C38" s="7"/>
      <c r="D38" s="100"/>
      <c r="E38" s="106"/>
    </row>
    <row r="39" spans="1:5" x14ac:dyDescent="0.2">
      <c r="A39" s="5" t="str">
        <f ca="1">Language!A379</f>
        <v>Оттенки серого, выделить инвестиционную фазу</v>
      </c>
      <c r="B39" s="102"/>
      <c r="C39" s="107"/>
      <c r="D39" s="103"/>
      <c r="E39" s="107"/>
    </row>
    <row r="40" spans="1:5" x14ac:dyDescent="0.2">
      <c r="A40" s="5" t="str">
        <f ca="1">Language!A380</f>
        <v>Красные заголовки, выделить инвестиционную фазу</v>
      </c>
      <c r="B40" s="104"/>
      <c r="C40" s="108"/>
      <c r="D40" s="105"/>
      <c r="E40" s="132"/>
    </row>
    <row r="41" spans="1:5" x14ac:dyDescent="0.2">
      <c r="A41" s="5" t="str">
        <f ca="1">Language!A381</f>
        <v>Настройки пользователя</v>
      </c>
      <c r="B41" s="268"/>
      <c r="C41" s="101"/>
      <c r="D41" s="284"/>
      <c r="E41" s="285"/>
    </row>
    <row r="43" spans="1:5" x14ac:dyDescent="0.2">
      <c r="A43" s="32" t="s">
        <v>92</v>
      </c>
      <c r="B43" s="268"/>
      <c r="C43" s="267"/>
      <c r="D43" s="284"/>
      <c r="E43" s="285"/>
    </row>
    <row r="45" spans="1:5" x14ac:dyDescent="0.2">
      <c r="A45" s="69" t="s">
        <v>2921</v>
      </c>
      <c r="B45" s="34" t="s">
        <v>2907</v>
      </c>
      <c r="C45" s="34" t="s">
        <v>2924</v>
      </c>
    </row>
    <row r="46" spans="1:5" x14ac:dyDescent="0.2">
      <c r="A46" s="7" t="str">
        <f ca="1">Language!A$1444</f>
        <v>Объем продаж</v>
      </c>
      <c r="B46" s="7" t="s">
        <v>2925</v>
      </c>
      <c r="C46" s="30">
        <v>4</v>
      </c>
    </row>
    <row r="47" spans="1:5" x14ac:dyDescent="0.2">
      <c r="A47" s="7" t="str">
        <f ca="1">Language!A$1445</f>
        <v>Цены продаж</v>
      </c>
      <c r="B47" s="7" t="s">
        <v>2949</v>
      </c>
      <c r="C47" s="30">
        <v>4</v>
      </c>
    </row>
    <row r="48" spans="1:5" x14ac:dyDescent="0.2">
      <c r="A48" s="7" t="str">
        <f ca="1">Language!A$1446</f>
        <v>Затраты на сырье и материалы</v>
      </c>
      <c r="B48" s="7" t="s">
        <v>2943</v>
      </c>
      <c r="C48" s="30">
        <v>4</v>
      </c>
    </row>
    <row r="49" spans="1:3" x14ac:dyDescent="0.2">
      <c r="A49" s="7" t="str">
        <f ca="1">Language!A$1447</f>
        <v>Расходы на персонал</v>
      </c>
      <c r="B49" s="7" t="s">
        <v>2944</v>
      </c>
      <c r="C49" s="30">
        <v>4</v>
      </c>
    </row>
    <row r="50" spans="1:3" x14ac:dyDescent="0.2">
      <c r="A50" s="7" t="str">
        <f ca="1">Language!A$1448</f>
        <v>Операционные расходы</v>
      </c>
      <c r="B50" s="7" t="s">
        <v>2945</v>
      </c>
      <c r="C50" s="30">
        <v>4</v>
      </c>
    </row>
    <row r="51" spans="1:3" x14ac:dyDescent="0.2">
      <c r="A51" s="7" t="str">
        <f ca="1">Language!A$1449</f>
        <v>Инвестицинные затраты</v>
      </c>
      <c r="B51" s="7" t="s">
        <v>2946</v>
      </c>
      <c r="C51" s="30">
        <v>4</v>
      </c>
    </row>
    <row r="53" spans="1:3" x14ac:dyDescent="0.2">
      <c r="A53" s="69" t="s">
        <v>2906</v>
      </c>
      <c r="B53" s="34" t="s">
        <v>2907</v>
      </c>
      <c r="C53" s="34" t="s">
        <v>2924</v>
      </c>
    </row>
    <row r="54" spans="1:3" x14ac:dyDescent="0.2">
      <c r="A54" s="7" t="str">
        <f ca="1">Language!A$1451</f>
        <v>NPV проекта (FCFF)</v>
      </c>
      <c r="B54" s="7" t="str">
        <f ca="1">Анализ!$A$20</f>
        <v>Чистая приведенная стоимость, NPV</v>
      </c>
      <c r="C54" s="30">
        <v>1</v>
      </c>
    </row>
    <row r="55" spans="1:3" x14ac:dyDescent="0.2">
      <c r="A55" s="7" t="str">
        <f ca="1">Language!A$1452</f>
        <v>NPV акционера (FCFE)</v>
      </c>
      <c r="B55" s="7" t="str">
        <f ca="1">Анализ!$A$60</f>
        <v>Чистая приведенная стоимость, NPV</v>
      </c>
      <c r="C55" s="30">
        <v>1</v>
      </c>
    </row>
    <row r="56" spans="1:3" x14ac:dyDescent="0.2">
      <c r="A56" s="7" t="str">
        <f ca="1">Language!A$1453</f>
        <v>IRR проекта (FCFF)</v>
      </c>
      <c r="B56" s="7" t="str">
        <f ca="1">Анализ!$A$21</f>
        <v>Внутренняя норма рентабельности, IRR</v>
      </c>
      <c r="C56" s="30">
        <v>1</v>
      </c>
    </row>
    <row r="57" spans="1:3" x14ac:dyDescent="0.2">
      <c r="A57" s="7" t="str">
        <f ca="1">Language!A$1454</f>
        <v>IRR акционера (FCFE)</v>
      </c>
      <c r="B57" s="7" t="str">
        <f ca="1">Анализ!$A$61</f>
        <v>Внутренняя норма рентабельности, IRR</v>
      </c>
      <c r="C57" s="30">
        <v>1</v>
      </c>
    </row>
    <row r="58" spans="1:3" x14ac:dyDescent="0.2">
      <c r="A58" s="7" t="str">
        <f ca="1">Language!A$1455</f>
        <v>Чистая прибыль</v>
      </c>
      <c r="B58" s="7" t="str">
        <f ca="1">Отчеты!$A$30</f>
        <v>Чистая прибыль (убыток)</v>
      </c>
      <c r="C58" s="30">
        <v>2</v>
      </c>
    </row>
    <row r="59" spans="1:3" x14ac:dyDescent="0.2">
      <c r="A59" s="7" t="str">
        <f ca="1">Language!A$1456</f>
        <v>Рентабельность продаж, NPM</v>
      </c>
      <c r="B59" s="7" t="str">
        <f ca="1">Анализ!A177</f>
        <v>Рентабельность продаж по чистой прибыли, NPM</v>
      </c>
      <c r="C59" s="30">
        <v>2</v>
      </c>
    </row>
    <row r="60" spans="1:3" x14ac:dyDescent="0.2">
      <c r="A60" s="7" t="str">
        <f ca="1">Language!A$1457</f>
        <v>Рентабельность по EBITDA</v>
      </c>
      <c r="B60" s="7" t="str">
        <f ca="1">Анализ!A178</f>
        <v>Рентабельность продаж по EBITDA</v>
      </c>
      <c r="C60" s="30">
        <v>2</v>
      </c>
    </row>
    <row r="61" spans="1:3" x14ac:dyDescent="0.2">
      <c r="A61" s="7" t="str">
        <f ca="1">Language!A$1458</f>
        <v>Денежные средства на конец периода</v>
      </c>
      <c r="B61" s="7" t="str">
        <f ca="1">Отчеты!$A$66</f>
        <v>Денежные средства на конец периода</v>
      </c>
      <c r="C61" s="30">
        <v>2</v>
      </c>
    </row>
    <row r="62" spans="1:3" x14ac:dyDescent="0.2">
      <c r="A62" s="7" t="str">
        <f ca="1">Language!A$1459</f>
        <v>Покрытие выплаты долга, DSCR</v>
      </c>
      <c r="B62" s="7" t="str">
        <f ca="1">Анализ!$A$96</f>
        <v>Покрытие выплаты долга, DSCR</v>
      </c>
      <c r="C62" s="30">
        <v>2</v>
      </c>
    </row>
    <row r="222" spans="1:1" x14ac:dyDescent="0.2">
      <c r="A222" s="263" t="s">
        <v>3332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Button 1">
              <controlPr defaultSize="0" print="0" autoFill="0" autoPict="0" macro="[0]!Build_Distr">
                <anchor moveWithCells="1">
                  <from>
                    <xdr:col>3</xdr:col>
                    <xdr:colOff>9525</xdr:colOff>
                    <xdr:row>4</xdr:row>
                    <xdr:rowOff>9525</xdr:rowOff>
                  </from>
                  <to>
                    <xdr:col>4</xdr:col>
                    <xdr:colOff>9525</xdr:colOff>
                    <xdr:row>5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55</vt:i4>
      </vt:variant>
    </vt:vector>
  </HeadingPairs>
  <TitlesOfParts>
    <vt:vector size="68" baseType="lpstr">
      <vt:lpstr>Резюме</vt:lpstr>
      <vt:lpstr>Параметры</vt:lpstr>
      <vt:lpstr>Старт</vt:lpstr>
      <vt:lpstr>Проект</vt:lpstr>
      <vt:lpstr>ПРОДАЖИ</vt:lpstr>
      <vt:lpstr>Отчеты</vt:lpstr>
      <vt:lpstr>Анализ</vt:lpstr>
      <vt:lpstr>Риски</vt:lpstr>
      <vt:lpstr>Графики</vt:lpstr>
      <vt:lpstr>Мониторинг</vt:lpstr>
      <vt:lpstr>Бизнес-план</vt:lpstr>
      <vt:lpstr>Language</vt:lpstr>
      <vt:lpstr>Options</vt:lpstr>
      <vt:lpstr>Риски!Chk_Sens</vt:lpstr>
      <vt:lpstr>CurName1</vt:lpstr>
      <vt:lpstr>CurName2</vt:lpstr>
      <vt:lpstr>CurName3</vt:lpstr>
      <vt:lpstr>CurReport</vt:lpstr>
      <vt:lpstr>Opt_BuildDate</vt:lpstr>
      <vt:lpstr>Opt_ChartSheet</vt:lpstr>
      <vt:lpstr>Opt_Colors</vt:lpstr>
      <vt:lpstr>Opt_DataSheet</vt:lpstr>
      <vt:lpstr>Opt_DlgPrint</vt:lpstr>
      <vt:lpstr>Opt_IsBuilt</vt:lpstr>
      <vt:lpstr>Opt_IsDemo</vt:lpstr>
      <vt:lpstr>Opt_IsSumm</vt:lpstr>
      <vt:lpstr>Opt_KPISheet</vt:lpstr>
      <vt:lpstr>Opt_MainSheet</vt:lpstr>
      <vt:lpstr>Opt_Params</vt:lpstr>
      <vt:lpstr>Opt_RatioSheet</vt:lpstr>
      <vt:lpstr>Opt_ReportSheet</vt:lpstr>
      <vt:lpstr>Opt_Results</vt:lpstr>
      <vt:lpstr>Opt_ResultSheet</vt:lpstr>
      <vt:lpstr>Opt_ResumeSheet</vt:lpstr>
      <vt:lpstr>Opt_RiskSheet</vt:lpstr>
      <vt:lpstr>Opt_Sheets</vt:lpstr>
      <vt:lpstr>Opt_StartSheet</vt:lpstr>
      <vt:lpstr>Opt_Themes</vt:lpstr>
      <vt:lpstr>Opt_UniqueID</vt:lpstr>
      <vt:lpstr>Opt_Version</vt:lpstr>
      <vt:lpstr>Prj_Cur1</vt:lpstr>
      <vt:lpstr>Prj_Cur2</vt:lpstr>
      <vt:lpstr>Prj_Cur3</vt:lpstr>
      <vt:lpstr>Prj_CurReport</vt:lpstr>
      <vt:lpstr>Prj_Inflation</vt:lpstr>
      <vt:lpstr>Prj_Invest</vt:lpstr>
      <vt:lpstr>Prj_KPI</vt:lpstr>
      <vt:lpstr>Prj_Language</vt:lpstr>
      <vt:lpstr>Prj_Len</vt:lpstr>
      <vt:lpstr>Prj_Name</vt:lpstr>
      <vt:lpstr>Prj_Period</vt:lpstr>
      <vt:lpstr>Prj_Protect</vt:lpstr>
      <vt:lpstr>Prj_Report</vt:lpstr>
      <vt:lpstr>Prj_Resume</vt:lpstr>
      <vt:lpstr>Prj_Risk</vt:lpstr>
      <vt:lpstr>Prj_Start</vt:lpstr>
      <vt:lpstr>Prj_StartDate</vt:lpstr>
      <vt:lpstr>Prj_StartMonth</vt:lpstr>
      <vt:lpstr>Prj_StartYear</vt:lpstr>
      <vt:lpstr>Prj_Step</vt:lpstr>
      <vt:lpstr>Prj_Style</vt:lpstr>
      <vt:lpstr>Prj_Tax1</vt:lpstr>
      <vt:lpstr>Prj_Tax2</vt:lpstr>
      <vt:lpstr>Prj_Tax3</vt:lpstr>
      <vt:lpstr>Prj_Tax4</vt:lpstr>
      <vt:lpstr>Prj_Tax5</vt:lpstr>
      <vt:lpstr>Prj_Tax6</vt:lpstr>
      <vt:lpstr>Prj_VAT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</dc:creator>
  <cp:lastModifiedBy>CoolPC</cp:lastModifiedBy>
  <cp:lastPrinted>2018-11-05T11:23:59Z</cp:lastPrinted>
  <dcterms:created xsi:type="dcterms:W3CDTF">2013-06-17T12:41:45Z</dcterms:created>
  <dcterms:modified xsi:type="dcterms:W3CDTF">2022-08-29T09:56:47Z</dcterms:modified>
</cp:coreProperties>
</file>